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CINAS" sheetId="1" r:id="rId5"/>
    <sheet state="visible" name="GASTOS CAMAGUI" sheetId="2" r:id="rId6"/>
    <sheet state="visible" name="PRECIOS" sheetId="3" r:id="rId7"/>
    <sheet state="visible" name="GrowthFormulas" sheetId="4" r:id="rId8"/>
    <sheet state="visible" name="PRECIOS CAMARON" sheetId="5" r:id="rId9"/>
    <sheet state="visible" name="Masterline" sheetId="6" r:id="rId10"/>
    <sheet state="visible" name="Masterline-original" sheetId="7" r:id="rId11"/>
    <sheet state="visible" name="Sheet22" sheetId="8" r:id="rId12"/>
    <sheet state="visible" name="SKRETTING PRECRIA" sheetId="9" r:id="rId13"/>
    <sheet state="visible" name="PROYECCION PRECRIA" sheetId="10" r:id="rId14"/>
    <sheet state="visible" name="SEMANA CAMAGUI" sheetId="11" r:id="rId15"/>
    <sheet state="visible" name="CAMAGUI DATA" sheetId="12" r:id="rId16"/>
    <sheet state="visible" name="CAMAGUI DATA UNIFICADA" sheetId="13" r:id="rId17"/>
    <sheet state="visible" name="GRAFICA CAMAGUI" sheetId="14" r:id="rId18"/>
    <sheet state="visible" name="SIEMB. CAMAGUI" sheetId="15" r:id="rId19"/>
    <sheet state="visible" name="PRECRIA CAMAGUI" sheetId="16" r:id="rId20"/>
    <sheet state="visible" name="PESCA CAMAGUI" sheetId="17" r:id="rId21"/>
    <sheet state="visible" name="PROYEC. CAMAGUI" sheetId="18" r:id="rId22"/>
    <sheet state="visible" name="SIEMBRA-PESCA CAMAGUI" sheetId="19" r:id="rId23"/>
    <sheet state="visible" name="SEMANA SEMACU" sheetId="20" r:id="rId24"/>
    <sheet state="visible" name="SEMACU DATA" sheetId="21" r:id="rId25"/>
    <sheet state="visible" name="SEMACU DATA UNIFICADA" sheetId="22" r:id="rId26"/>
    <sheet state="visible" name="GRAFICAS SEMACU" sheetId="23" r:id="rId27"/>
    <sheet state="visible" name="SIEMB. SEMACU" sheetId="24" r:id="rId28"/>
    <sheet state="visible" name="PRECRIA SEMACU" sheetId="25" r:id="rId29"/>
    <sheet state="visible" name="PESCA SEMACU" sheetId="26" r:id="rId30"/>
    <sheet state="visible" name="PROYEC. SEMACU" sheetId="27" r:id="rId31"/>
    <sheet state="visible" name="SIEMBRA-PESCA SEMACU" sheetId="28" r:id="rId32"/>
    <sheet state="visible" name="TOTALES" sheetId="29" r:id="rId33"/>
  </sheets>
  <definedNames>
    <definedName hidden="1" localSheetId="14" name="_xlnm._FilterDatabase">'SIEMB. CAMAGUI'!$A$1:$I$236</definedName>
    <definedName hidden="1" localSheetId="18" name="_xlnm._FilterDatabase">'SIEMBRA-PESCA CAMAGUI'!$A$1:$Y$115</definedName>
    <definedName hidden="1" localSheetId="25" name="_xlnm._FilterDatabase">'PESCA SEMACU'!$A$1:$J$17</definedName>
    <definedName hidden="1" localSheetId="27" name="_xlnm._FilterDatabase">'SIEMBRA-PESCA SEMACU'!$A$1:$AB$23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tc={41e024c6-a4da-499a-a0c5-678922d44f2f}</author>
  </authors>
  <commentList>
    <comment authorId="0" xr:uid="{41e024c6-a4da-499a-a0c5-678922d44f2f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retencion reducir?
</t>
      </text>
    </comment>
  </commentList>
</comments>
</file>

<file path=xl/sharedStrings.xml><?xml version="1.0" encoding="utf-8"?>
<sst xmlns="http://schemas.openxmlformats.org/spreadsheetml/2006/main" count="5240" uniqueCount="859">
  <si>
    <t>CAMARONERA</t>
  </si>
  <si>
    <t>PISCINA</t>
  </si>
  <si>
    <t>HECTAREA</t>
  </si>
  <si>
    <t>CAMAGUI</t>
  </si>
  <si>
    <t>INSUMOS</t>
  </si>
  <si>
    <t>Fecha</t>
  </si>
  <si>
    <t>CODIGO</t>
  </si>
  <si>
    <t>PRECIO</t>
  </si>
  <si>
    <t>DIAS</t>
  </si>
  <si>
    <t>TAMANO KG</t>
  </si>
  <si>
    <t>Tipo</t>
  </si>
  <si>
    <t>PRECIO/KG</t>
  </si>
  <si>
    <t>RES</t>
  </si>
  <si>
    <t>Valor</t>
  </si>
  <si>
    <t>POBLACION</t>
  </si>
  <si>
    <t>Balanceado Finalis ACA 35% 2.5</t>
  </si>
  <si>
    <t>Cantidad</t>
  </si>
  <si>
    <t>CRECIMIENTO
DIARIO (g)</t>
  </si>
  <si>
    <t>Insumo</t>
  </si>
  <si>
    <t>CRECIMIENTO
SEMANAL (g)</t>
  </si>
  <si>
    <t>NICO FINA 2.5</t>
  </si>
  <si>
    <t>Precio unidad</t>
  </si>
  <si>
    <t>CRECIMIENTO
ACTUAL (g)</t>
  </si>
  <si>
    <t>CRECIMIENTO
PROMEDIO (g)</t>
  </si>
  <si>
    <t>Luz</t>
  </si>
  <si>
    <t>diesel</t>
  </si>
  <si>
    <t>Balanceado Clasico 0.8</t>
  </si>
  <si>
    <t>NICO CLSC 0.8</t>
  </si>
  <si>
    <t>Logistica</t>
  </si>
  <si>
    <t>comida</t>
  </si>
  <si>
    <t>Balanceado Finalis KR2 2.0</t>
  </si>
  <si>
    <t>NICO FINA 2.0</t>
  </si>
  <si>
    <t>balanceado</t>
  </si>
  <si>
    <t>oxynova 1kg</t>
  </si>
  <si>
    <t>pesca</t>
  </si>
  <si>
    <t>PERDIDA DIA.
POBLACION</t>
  </si>
  <si>
    <t>aqua shell micro kilo</t>
  </si>
  <si>
    <t>bacteria</t>
  </si>
  <si>
    <t>camara</t>
  </si>
  <si>
    <t>aquapega</t>
  </si>
  <si>
    <t>termifish - saponina 10kg</t>
  </si>
  <si>
    <t>peroxido de hidrogeno Korea 1kg</t>
  </si>
  <si>
    <t>1200 Galones x 2</t>
  </si>
  <si>
    <t>acido</t>
  </si>
  <si>
    <t>nitrato sodio aleman 25kilo</t>
  </si>
  <si>
    <t>Melaza de cana Peru 25kg</t>
  </si>
  <si>
    <t>Fixsoil MO Saco 45 Kilo</t>
  </si>
  <si>
    <t>Cal Chimborazo 200A 25Kg</t>
  </si>
  <si>
    <t>preparacion</t>
  </si>
  <si>
    <t>Balanceado Aquaxcel mw353 1.2mm</t>
  </si>
  <si>
    <t>AQXCEL 1.2</t>
  </si>
  <si>
    <t>insumo</t>
  </si>
  <si>
    <t>Aquapega Atun 20kg</t>
  </si>
  <si>
    <t>Balanceado Skretting Masterline P #5</t>
  </si>
  <si>
    <t>SKR MAST</t>
  </si>
  <si>
    <t>Balanceado Skretting Nature Wellness #4</t>
  </si>
  <si>
    <t>SKR NW#4</t>
  </si>
  <si>
    <t>Balanceado Skretting Nature Wellness #2</t>
  </si>
  <si>
    <t>SKR NW#2</t>
  </si>
  <si>
    <t>Balanceado Skretting Nature Wellness #1</t>
  </si>
  <si>
    <t>SKR NW#1</t>
  </si>
  <si>
    <t>Balanceado Skretting Nature Wellness #1 35%</t>
  </si>
  <si>
    <t>SKR NW#1 35</t>
  </si>
  <si>
    <t>sueldo</t>
  </si>
  <si>
    <t>Balanceado Skretting Nature Wellness #0</t>
  </si>
  <si>
    <t>SKR NW#0</t>
  </si>
  <si>
    <t>Balanceado Nicovita Qualis 2.0 35%</t>
  </si>
  <si>
    <t>NICO QUALIS</t>
  </si>
  <si>
    <t>fletes</t>
  </si>
  <si>
    <t>paga</t>
  </si>
  <si>
    <t>Balanceado Skretting Setline 35%</t>
  </si>
  <si>
    <t>SKR SETLINE</t>
  </si>
  <si>
    <t>Balanceado Clasico 1.2</t>
  </si>
  <si>
    <t>NICO CLSC 1.2</t>
  </si>
  <si>
    <t>larva</t>
  </si>
  <si>
    <t>Balanceado Skretting Lorica #1</t>
  </si>
  <si>
    <t>SKR LORICA#1</t>
  </si>
  <si>
    <t>Balanceado Skretting Lorica #0</t>
  </si>
  <si>
    <t>SKR LORICA#0</t>
  </si>
  <si>
    <t>Balanceado Skretting Optiline P #5</t>
  </si>
  <si>
    <t>SKR OPTILINE P</t>
  </si>
  <si>
    <t>Balanceado Skretting Lorica #5</t>
  </si>
  <si>
    <t>SKR LORICA#5</t>
  </si>
  <si>
    <t>Balanceado Skretting Lorica #4</t>
  </si>
  <si>
    <t>SKR LORICA#4</t>
  </si>
  <si>
    <t>Balanceado Skretting Optiline E #5</t>
  </si>
  <si>
    <t>SKR OPTILINE E</t>
  </si>
  <si>
    <t>Balanceado Skretting Lorica #2</t>
  </si>
  <si>
    <t>SKR LORICA#2</t>
  </si>
  <si>
    <t>luz+radio</t>
  </si>
  <si>
    <t>Balanceado Skretting Masterline E #5</t>
  </si>
  <si>
    <t>SKR MAST E</t>
  </si>
  <si>
    <t>motores</t>
  </si>
  <si>
    <t>Gastos de aceite y mantenimiento motor</t>
  </si>
  <si>
    <t>Balanceado Skretting Masterline E AD #5</t>
  </si>
  <si>
    <t>motor</t>
  </si>
  <si>
    <t>SKR MAST E AD</t>
  </si>
  <si>
    <t>ENTERO</t>
  </si>
  <si>
    <t>Balanceado Skretting Masterline E #4</t>
  </si>
  <si>
    <t>SKR MAST#4</t>
  </si>
  <si>
    <t>insumos adicional</t>
  </si>
  <si>
    <t>Balanceado Skretting Masterline AD #5</t>
  </si>
  <si>
    <t>transpo-larva</t>
  </si>
  <si>
    <t>SKR MAST AD</t>
  </si>
  <si>
    <t>EFFICIN</t>
  </si>
  <si>
    <t>mantenimiento</t>
  </si>
  <si>
    <t>Balanceado Nicovita Classic 1.2 Post</t>
  </si>
  <si>
    <t>NICO CLSC POST</t>
  </si>
  <si>
    <t>empleados</t>
  </si>
  <si>
    <t>Balanceado Nicovita Katal 0.8 Precria</t>
  </si>
  <si>
    <t>NICO KATAL 0.8</t>
  </si>
  <si>
    <t>Balanceado Skretting Optiline AD #5</t>
  </si>
  <si>
    <t>SKR OPTILINE AD</t>
  </si>
  <si>
    <t>luz</t>
  </si>
  <si>
    <t>Balanceado Skretting Lorica #2 35%</t>
  </si>
  <si>
    <t>SKR LORICA#2 35</t>
  </si>
  <si>
    <t>Balanceado Skretting Lorica #3</t>
  </si>
  <si>
    <t>SKR LORICA#3</t>
  </si>
  <si>
    <t>COLA</t>
  </si>
  <si>
    <t>SEMACU</t>
  </si>
  <si>
    <t>TALLA MAX</t>
  </si>
  <si>
    <t>TALLA MIN</t>
  </si>
  <si>
    <t>GRAMOS MAX</t>
  </si>
  <si>
    <t>GRAMOS MIN</t>
  </si>
  <si>
    <t>DIFF GRAMOS</t>
  </si>
  <si>
    <t>$/KILO</t>
  </si>
  <si>
    <t>$/libra</t>
  </si>
  <si>
    <t>DON JUAN</t>
  </si>
  <si>
    <t xml:space="preserve">PRECIO </t>
  </si>
  <si>
    <t>DIRECCION</t>
  </si>
  <si>
    <t>$ CERC.</t>
  </si>
  <si>
    <t>BORDE</t>
  </si>
  <si>
    <t>PISC</t>
  </si>
  <si>
    <t>PESO</t>
  </si>
  <si>
    <t>DIFF BORDE</t>
  </si>
  <si>
    <t>% CERC</t>
  </si>
  <si>
    <t>Balanceado Nicovita Katal 1.2 Precria</t>
  </si>
  <si>
    <t>NICO KATAL 1.2</t>
  </si>
  <si>
    <t>Balanceado Skretting Optiline #0</t>
  </si>
  <si>
    <t>SKR OPTILINE#0</t>
  </si>
  <si>
    <t>Balanceado Skretting Optiline #1</t>
  </si>
  <si>
    <t>SKR OPTILINE#1</t>
  </si>
  <si>
    <t>Balanceado Skretting Optiline #2</t>
  </si>
  <si>
    <t>SKR OPTILINE#2</t>
  </si>
  <si>
    <t>Balanceado Skretting Optiline #3</t>
  </si>
  <si>
    <t>SKR OPTILINE#3</t>
  </si>
  <si>
    <t>Balanceado Skretting Optiline #4</t>
  </si>
  <si>
    <t>SKR OPTILINE#4</t>
  </si>
  <si>
    <t>Balanceado Skretting Optiline NG #5</t>
  </si>
  <si>
    <t>SKR OPTILINE#5</t>
  </si>
  <si>
    <t>Balanceado Nicovita Katal Original 05</t>
  </si>
  <si>
    <t>NICO KATAL 05</t>
  </si>
  <si>
    <t>financiero</t>
  </si>
  <si>
    <t>Costo Banco Pichincha</t>
  </si>
  <si>
    <t>material</t>
  </si>
  <si>
    <t>Viajes de piedra</t>
  </si>
  <si>
    <t>Aceite de motor lancha</t>
  </si>
  <si>
    <t>Gastos comida febrero y marzo</t>
  </si>
  <si>
    <t>Comida pedidos marzo</t>
  </si>
  <si>
    <t>PESO MIN (g)</t>
  </si>
  <si>
    <t>PESO MAX (g)</t>
  </si>
  <si>
    <t>%BW Min</t>
  </si>
  <si>
    <t>%BW Max</t>
  </si>
  <si>
    <t>% BW diff</t>
  </si>
  <si>
    <t>/</t>
  </si>
  <si>
    <t>PL/GR MAX</t>
  </si>
  <si>
    <t>Min PESO (g)</t>
  </si>
  <si>
    <t>Max PESO (g)</t>
  </si>
  <si>
    <t>MAX-MIN PESO</t>
  </si>
  <si>
    <t>% BW/DIA MIN</t>
  </si>
  <si>
    <t>% BW/DIA MAX</t>
  </si>
  <si>
    <t>EFFICIENCIA</t>
  </si>
  <si>
    <t>S</t>
  </si>
  <si>
    <t>CANTIDAD</t>
  </si>
  <si>
    <t>CREC. PROME.</t>
  </si>
  <si>
    <t>SOBREV. %</t>
  </si>
  <si>
    <t>TOT BALANC</t>
  </si>
  <si>
    <t>KILOS LARVA</t>
  </si>
  <si>
    <t>FC</t>
  </si>
  <si>
    <t>PRECIO lb</t>
  </si>
  <si>
    <t>PESO (g)</t>
  </si>
  <si>
    <t>%BW</t>
  </si>
  <si>
    <t>CREC</t>
  </si>
  <si>
    <t>% PESO DIA</t>
  </si>
  <si>
    <t>DIARIO (Kg)</t>
  </si>
  <si>
    <t>SACOS</t>
  </si>
  <si>
    <t>6 DOSIS (Kg)
5 del dia</t>
  </si>
  <si>
    <t>6 DOSIS (Kg)
Ultima dosis</t>
  </si>
  <si>
    <t>4 DOSIS (Kg)</t>
  </si>
  <si>
    <t>HA</t>
  </si>
  <si>
    <t>SIEMBRA
ID #</t>
  </si>
  <si>
    <t>DENSIDAD
SIEMBRA</t>
  </si>
  <si>
    <t>PESO
ACTUAL</t>
  </si>
  <si>
    <t>CREC.
(g)</t>
  </si>
  <si>
    <t>ULTIMO
TOPE (Kg)</t>
  </si>
  <si>
    <t>CONSUMO
SEMANA (Kg)</t>
  </si>
  <si>
    <t>F.C. SEM.
PROYEC.</t>
  </si>
  <si>
    <t>NOMBRE
BALANCEAD.</t>
  </si>
  <si>
    <t>BALAN.
TOT. (Kg)</t>
  </si>
  <si>
    <t>F.C. TOT.
PROY.</t>
  </si>
  <si>
    <t>SOBREV.
TOPE %</t>
  </si>
  <si>
    <t>SOBREV.
PROY %</t>
  </si>
  <si>
    <t>DENSIDAD
PROYECT.</t>
  </si>
  <si>
    <t>CREC
PROY (g)</t>
  </si>
  <si>
    <t>PESO
OBJ (g)</t>
  </si>
  <si>
    <t>NUEVO
TOPE (Kg)</t>
  </si>
  <si>
    <t>INCREMENT.
DIARIO (Kg)</t>
  </si>
  <si>
    <t>RALEOS
(Kg)</t>
  </si>
  <si>
    <t>PESCA
PROY. (Kg)</t>
  </si>
  <si>
    <t>PESCA
PROY. (Lb)</t>
  </si>
  <si>
    <t>FECHA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</si>
  <si>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</si>
  <si>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>%PESO
BALAN.</t>
  </si>
  <si>
    <t>ANIMALES
POR TOPE</t>
  </si>
  <si>
    <t>% PESO
PROYECT.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</si>
  <si>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</si>
  <si>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</si>
  <si>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</si>
  <si>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</si>
  <si>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</si>
  <si>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</si>
  <si>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</si>
  <si>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 xml:space="preserve"> 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</si>
  <si>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</si>
  <si>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>PESO PESCA
POR TOPE KG</t>
  </si>
  <si>
    <t>CA1100223</t>
  </si>
  <si>
    <t>SIEMBRA ID#</t>
  </si>
  <si>
    <t>ANIMALES</t>
  </si>
  <si>
    <t>DENSID. A/HA</t>
  </si>
  <si>
    <t>FECHA SIEMB.</t>
  </si>
  <si>
    <t>PESO DE 
SIEMBRA</t>
  </si>
  <si>
    <t>PRECRIA ID#</t>
  </si>
  <si>
    <t>PRECRIA
BALANCEADO</t>
  </si>
  <si>
    <t>PRECRIA
GASTO BALAN.</t>
  </si>
  <si>
    <t>CA4180123</t>
  </si>
  <si>
    <t>CAP0010123</t>
  </si>
  <si>
    <t>CA5200123</t>
  </si>
  <si>
    <t>CA8230123</t>
  </si>
  <si>
    <t>CAP0240123</t>
  </si>
  <si>
    <t>CA3110223</t>
  </si>
  <si>
    <t>CA2140223</t>
  </si>
  <si>
    <t>CA6240223</t>
  </si>
  <si>
    <t>SIEMBRA ID</t>
  </si>
  <si>
    <t>CA6250224</t>
  </si>
  <si>
    <t>CA4020523</t>
  </si>
  <si>
    <t>PESO DE PESCA</t>
  </si>
  <si>
    <t>PESO CAMARON</t>
  </si>
  <si>
    <t>DINERO SEMAN.</t>
  </si>
  <si>
    <t>DINERO ACUMU.</t>
  </si>
  <si>
    <t>CAP0100423</t>
  </si>
  <si>
    <t>CA5020523</t>
  </si>
  <si>
    <t>CA6020523</t>
  </si>
  <si>
    <t>CA1050623</t>
  </si>
  <si>
    <t>CAP0070523</t>
  </si>
  <si>
    <t>CA2050623</t>
  </si>
  <si>
    <t>CA3050623</t>
  </si>
  <si>
    <t>CAR280523</t>
  </si>
  <si>
    <t>CAP0080623</t>
  </si>
  <si>
    <t>CA4270723</t>
  </si>
  <si>
    <t>CAP0050723</t>
  </si>
  <si>
    <t>CA5270723</t>
  </si>
  <si>
    <t>CA6290723</t>
  </si>
  <si>
    <t>CA1040923</t>
  </si>
  <si>
    <t>CAP0100823</t>
  </si>
  <si>
    <t>CA2040923</t>
  </si>
  <si>
    <t>CA3040923</t>
  </si>
  <si>
    <t>CA4121023</t>
  </si>
  <si>
    <t>CAP0210923</t>
  </si>
  <si>
    <t>CA5121023</t>
  </si>
  <si>
    <t>CA6131023</t>
  </si>
  <si>
    <t>CA1071123</t>
  </si>
  <si>
    <t>CAP0191023</t>
  </si>
  <si>
    <t>CA2071123</t>
  </si>
  <si>
    <t>CA3071123</t>
  </si>
  <si>
    <t>CA5141223</t>
  </si>
  <si>
    <t>CAP0211123</t>
  </si>
  <si>
    <t>CA4141223</t>
  </si>
  <si>
    <t>CA6181223</t>
  </si>
  <si>
    <t>CA1120124</t>
  </si>
  <si>
    <t>CAP0211223</t>
  </si>
  <si>
    <t>CA2120124</t>
  </si>
  <si>
    <t>CA3120124</t>
  </si>
  <si>
    <t>CA4240224</t>
  </si>
  <si>
    <t>CAP0310124</t>
  </si>
  <si>
    <t>CA5240224</t>
  </si>
  <si>
    <t>ANIMALES
SEMBRADOS</t>
  </si>
  <si>
    <t>ANIMALES
TRANSFERID.</t>
  </si>
  <si>
    <t>SOBR %</t>
  </si>
  <si>
    <t>FECHA COSE.</t>
  </si>
  <si>
    <t xml:space="preserve">DIAS </t>
  </si>
  <si>
    <t>KILOS
BALC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</si>
  <si>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</si>
  <si>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>GRAM</t>
  </si>
  <si>
    <t>BALANCEADO
#1 (Kg)</t>
  </si>
  <si>
    <t>NOMBRE
BALANC. #1</t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</si>
  <si>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#1</t>
    </r>
  </si>
  <si>
    <t>BALANCEADO
#2 (Kg)</t>
  </si>
  <si>
    <t>NOMBRE
BALANC. #2</t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</si>
  <si>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#2</t>
    </r>
  </si>
  <si>
    <t>BALANCEADO
#3 (Kg)</t>
  </si>
  <si>
    <t>NOMBRE
BALANC. #3</t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</si>
  <si>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#3</t>
    </r>
  </si>
  <si>
    <t>BALANCEADO
#4 (Kg)</t>
  </si>
  <si>
    <t>NOMBRE
BALANC. #4</t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</si>
  <si>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#4</t>
    </r>
  </si>
  <si>
    <t>SIEMBRA ID
TRANSFE. #1</t>
  </si>
  <si>
    <t>ANIMALES
TRANSFER. #1</t>
  </si>
  <si>
    <t>SIEMBRA ID
TRANSFE. #2</t>
  </si>
  <si>
    <t>ANIMALES
TRANSFER. #2</t>
  </si>
  <si>
    <t>SIEMBRA ID
TRANSFE. #3</t>
  </si>
  <si>
    <t>ANIMALES
TRANSFER. #3</t>
  </si>
  <si>
    <t>SIEMBRA ID
TRANSFE. #4</t>
  </si>
  <si>
    <t>ANIMALES
TRANSFER. #4</t>
  </si>
  <si>
    <t>CA1180324</t>
  </si>
  <si>
    <t>CAP0290224</t>
  </si>
  <si>
    <t>CA2250324</t>
  </si>
  <si>
    <t>CA3180324</t>
  </si>
  <si>
    <t>CA4200424</t>
  </si>
  <si>
    <t>CAP0300324</t>
  </si>
  <si>
    <t>CA5200424</t>
  </si>
  <si>
    <t>CA6200424</t>
  </si>
  <si>
    <t>CA1160524</t>
  </si>
  <si>
    <t>CAP0290424</t>
  </si>
  <si>
    <t>CA2160524</t>
  </si>
  <si>
    <t>CA3160524</t>
  </si>
  <si>
    <t>CA4180624</t>
  </si>
  <si>
    <t>CAP0290524</t>
  </si>
  <si>
    <t>CA5180624</t>
  </si>
  <si>
    <t>CA6180624</t>
  </si>
  <si>
    <t>CA1230724</t>
  </si>
  <si>
    <t>CAP0290624</t>
  </si>
  <si>
    <t>CA2230724</t>
  </si>
  <si>
    <t>CA3230724</t>
  </si>
  <si>
    <t>CA4210824</t>
  </si>
  <si>
    <t>CAP0290724</t>
  </si>
  <si>
    <t>CA5210824</t>
  </si>
  <si>
    <t>CA6250824</t>
  </si>
  <si>
    <t>CA1061024</t>
  </si>
  <si>
    <t>CAP0090924</t>
  </si>
  <si>
    <t>CA2061024</t>
  </si>
  <si>
    <t>CA3031024</t>
  </si>
  <si>
    <t>CA4101124</t>
  </si>
  <si>
    <t>CAP0171024</t>
  </si>
  <si>
    <t>CA5101124</t>
  </si>
  <si>
    <t>CA22120124</t>
  </si>
  <si>
    <t>CA6141124</t>
  </si>
  <si>
    <t>CA1101224</t>
  </si>
  <si>
    <t>CAP0191124</t>
  </si>
  <si>
    <t>CA2101224</t>
  </si>
  <si>
    <t>CA3101224</t>
  </si>
  <si>
    <t>CA4240125</t>
  </si>
  <si>
    <t>CAP0040125</t>
  </si>
  <si>
    <t>CA5240125</t>
  </si>
  <si>
    <t>CA6240125</t>
  </si>
  <si>
    <t>CA1220225</t>
  </si>
  <si>
    <t>CAP0020225</t>
  </si>
  <si>
    <t>CA2220225</t>
  </si>
  <si>
    <t>CA3220225</t>
  </si>
  <si>
    <t>CA4270325</t>
  </si>
  <si>
    <t>CAP0050325</t>
  </si>
  <si>
    <t>CA5270325</t>
  </si>
  <si>
    <t>CA6270325</t>
  </si>
  <si>
    <t>CA1070525</t>
  </si>
  <si>
    <t>CAP0160425</t>
  </si>
  <si>
    <t>CA3070525</t>
  </si>
  <si>
    <t>CA2050525</t>
  </si>
  <si>
    <t>CA4070625</t>
  </si>
  <si>
    <t>CAP0150525</t>
  </si>
  <si>
    <t>CA5070625</t>
  </si>
  <si>
    <t>CA6070625</t>
  </si>
  <si>
    <t>CA1190725</t>
  </si>
  <si>
    <t>CAP0250625</t>
  </si>
  <si>
    <t>CA2190725</t>
  </si>
  <si>
    <t>CA3190725</t>
  </si>
  <si>
    <t>CA4210825</t>
  </si>
  <si>
    <t>CAP0270725</t>
  </si>
  <si>
    <t>CA5210825</t>
  </si>
  <si>
    <t>CA6210825</t>
  </si>
  <si>
    <t>CA1051025</t>
  </si>
  <si>
    <t>CAP0110925</t>
  </si>
  <si>
    <t>CA2051025</t>
  </si>
  <si>
    <t>CA3051025</t>
  </si>
  <si>
    <t>CA4021125</t>
  </si>
  <si>
    <t>CAP0111025</t>
  </si>
  <si>
    <t>CA5021125</t>
  </si>
  <si>
    <t>CA6021125</t>
  </si>
  <si>
    <t>CA1191225</t>
  </si>
  <si>
    <t>CAP0291125</t>
  </si>
  <si>
    <t>CA2191225</t>
  </si>
  <si>
    <t>CA3191225</t>
  </si>
  <si>
    <t>CA4170126</t>
  </si>
  <si>
    <t>CAP0281225</t>
  </si>
  <si>
    <t>CA5170126</t>
  </si>
  <si>
    <t>CA6170126</t>
  </si>
  <si>
    <t>CA1020326</t>
  </si>
  <si>
    <t>CAP0090225</t>
  </si>
  <si>
    <t>CA2020326</t>
  </si>
  <si>
    <t>CA3020326</t>
  </si>
  <si>
    <t>CA4300326</t>
  </si>
  <si>
    <t>CAP0120325</t>
  </si>
  <si>
    <t>CA5300326</t>
  </si>
  <si>
    <t>CA6300326</t>
  </si>
  <si>
    <t>CA1080526</t>
  </si>
  <si>
    <t>CAP0210425</t>
  </si>
  <si>
    <t>CA2080526</t>
  </si>
  <si>
    <t>CA3080526</t>
  </si>
  <si>
    <t>CA4130626</t>
  </si>
  <si>
    <t>CAP0210525</t>
  </si>
  <si>
    <t>CA5130626</t>
  </si>
  <si>
    <t>CA6130626</t>
  </si>
  <si>
    <t>CA1130726</t>
  </si>
  <si>
    <t>CAP0230625</t>
  </si>
  <si>
    <t>CA2130726</t>
  </si>
  <si>
    <t>CA3130726</t>
  </si>
  <si>
    <t>CA4210826</t>
  </si>
  <si>
    <t>CAP0310726</t>
  </si>
  <si>
    <t>CA5210826</t>
  </si>
  <si>
    <t>CA6210826</t>
  </si>
  <si>
    <t>PESCA ID#</t>
  </si>
  <si>
    <t>FECHA PESCA</t>
  </si>
  <si>
    <t>LIBRAS
PESCADAS</t>
  </si>
  <si>
    <t>LIBRAS
REMITIDAS</t>
  </si>
  <si>
    <t>GRAMOS
CAMARON</t>
  </si>
  <si>
    <t>ANIMALES
PESCADOS</t>
  </si>
  <si>
    <t>PAGO
RECIBIDO</t>
  </si>
  <si>
    <t>$/ KG</t>
  </si>
  <si>
    <t>$/ LIBRA</t>
  </si>
  <si>
    <t>PLANTA</t>
  </si>
  <si>
    <t>PCA2220523</t>
  </si>
  <si>
    <t>PCA1190523</t>
  </si>
  <si>
    <t>PCA3200523</t>
  </si>
  <si>
    <t>PCA2170523</t>
  </si>
  <si>
    <t>PCA3210523</t>
  </si>
  <si>
    <t>PCA1230523</t>
  </si>
  <si>
    <t>PCA3230523</t>
  </si>
  <si>
    <t>PCA8230523</t>
  </si>
  <si>
    <t>PCA4220423</t>
  </si>
  <si>
    <t>PCA4230423</t>
  </si>
  <si>
    <t>PCA6230423</t>
  </si>
  <si>
    <t>PCA6240423</t>
  </si>
  <si>
    <t>PCA6250423</t>
  </si>
  <si>
    <t>CA6240224</t>
  </si>
  <si>
    <t>PCA5250423</t>
  </si>
  <si>
    <t>PCA5220323</t>
  </si>
  <si>
    <t>PCA5250623</t>
  </si>
  <si>
    <t>PCA5070723</t>
  </si>
  <si>
    <t>PCA4160723</t>
  </si>
  <si>
    <t>PCA5180723</t>
  </si>
  <si>
    <t>PCA5190723</t>
  </si>
  <si>
    <t>PCA2190723</t>
  </si>
  <si>
    <t>PCA6200723</t>
  </si>
  <si>
    <t>PCA6210723</t>
  </si>
  <si>
    <t>PCA3200723</t>
  </si>
  <si>
    <t>PCA1260723</t>
  </si>
  <si>
    <t>PCA1160823</t>
  </si>
  <si>
    <t>PCA1190823</t>
  </si>
  <si>
    <t>PCA2190823</t>
  </si>
  <si>
    <t>PCA2200823</t>
  </si>
  <si>
    <t>PCA3260823</t>
  </si>
  <si>
    <t>PCA3270823</t>
  </si>
  <si>
    <t>PCAR120823</t>
  </si>
  <si>
    <t>PCA4200923</t>
  </si>
  <si>
    <t>PCA5180923</t>
  </si>
  <si>
    <t>PCA6180923</t>
  </si>
  <si>
    <t>PCA4300923</t>
  </si>
  <si>
    <t>PCA4031023</t>
  </si>
  <si>
    <t>PCA6021023</t>
  </si>
  <si>
    <t>PCA6031023</t>
  </si>
  <si>
    <t>PCA5031023</t>
  </si>
  <si>
    <t>DIAS DE
SIEMBRA</t>
  </si>
  <si>
    <t>TOTAL DE 
BALANC. (Kg)</t>
  </si>
  <si>
    <t>GASTO
BALANC.</t>
  </si>
  <si>
    <t>PESO
PROY</t>
  </si>
  <si>
    <t>PESO AL
PESCAR</t>
  </si>
  <si>
    <t>DENSIDAD
AL PESCAR</t>
  </si>
  <si>
    <t>PESCA
(Kg)</t>
  </si>
  <si>
    <t>PESCA
(Lb)</t>
  </si>
  <si>
    <t>RALEOS
(Lb)</t>
  </si>
  <si>
    <t>PCAR011023</t>
  </si>
  <si>
    <t>SOBR</t>
  </si>
  <si>
    <t>ENT. 
$/KILO</t>
  </si>
  <si>
    <t>COLA
$/KILO</t>
  </si>
  <si>
    <t>MEJOR
PRECIO</t>
  </si>
  <si>
    <t>DINERO
PESCA</t>
  </si>
  <si>
    <t>DINERO
RALEO</t>
  </si>
  <si>
    <t>GASTO
CAMPO</t>
  </si>
  <si>
    <t>GASTO/
LIBRA</t>
  </si>
  <si>
    <t>GANANCIA</t>
  </si>
  <si>
    <t>% BW
PESO PESCA</t>
  </si>
  <si>
    <t>TOPE
PROJECCION</t>
  </si>
  <si>
    <t>TOPE ACTUAL</t>
  </si>
  <si>
    <t>BALANCEADO
PROY</t>
  </si>
  <si>
    <t>DOSIS
DIARIA</t>
  </si>
  <si>
    <t>BALANCEADO</t>
  </si>
  <si>
    <t>GASTO
BALANC DIA</t>
  </si>
  <si>
    <t>PCA2231023</t>
  </si>
  <si>
    <t>PCA2241023</t>
  </si>
  <si>
    <t>PCA2261023</t>
  </si>
  <si>
    <t>PCA1251023</t>
  </si>
  <si>
    <t>PCA3271023</t>
  </si>
  <si>
    <t>PCA1291023</t>
  </si>
  <si>
    <t>PCA3291023</t>
  </si>
  <si>
    <t>PCA4291123</t>
  </si>
  <si>
    <t>PCA6301123</t>
  </si>
  <si>
    <t>PCA5011223</t>
  </si>
  <si>
    <t>PCA6011223</t>
  </si>
  <si>
    <t>PCA5041223</t>
  </si>
  <si>
    <t>PCA3271223</t>
  </si>
  <si>
    <t>PCA1030124</t>
  </si>
  <si>
    <t>PCA2040124</t>
  </si>
  <si>
    <t>PCA3050124</t>
  </si>
  <si>
    <t>PCA1050124</t>
  </si>
  <si>
    <t>PCA5090224</t>
  </si>
  <si>
    <t>PCA4130224</t>
  </si>
  <si>
    <t>PCA6150224</t>
  </si>
  <si>
    <t>PCA4150224</t>
  </si>
  <si>
    <t>PCA6160224</t>
  </si>
  <si>
    <t>PCA2280224</t>
  </si>
  <si>
    <t>PCA1040324</t>
  </si>
  <si>
    <t>PCA3050324</t>
  </si>
  <si>
    <t>PCA2060324</t>
  </si>
  <si>
    <t>PCA3060324</t>
  </si>
  <si>
    <t>PCA1080324</t>
  </si>
  <si>
    <t>PCA1090324</t>
  </si>
  <si>
    <t>PCA6090424</t>
  </si>
  <si>
    <t>PCA6100424</t>
  </si>
  <si>
    <t>PCA5100424</t>
  </si>
  <si>
    <t>PCA4110424</t>
  </si>
  <si>
    <t>PCA4130424</t>
  </si>
  <si>
    <t>PCA5130424</t>
  </si>
  <si>
    <t>PCA1250424</t>
  </si>
  <si>
    <t>PCA3290424</t>
  </si>
  <si>
    <t>PCA1290424</t>
  </si>
  <si>
    <t>PCA5040624</t>
  </si>
  <si>
    <t>PCA4070624</t>
  </si>
  <si>
    <t>PCA6080624</t>
  </si>
  <si>
    <t>PCA3050724</t>
  </si>
  <si>
    <t>PCA1070724</t>
  </si>
  <si>
    <t>PCA2080724</t>
  </si>
  <si>
    <t>PCA3080724</t>
  </si>
  <si>
    <t>PCA1100724</t>
  </si>
  <si>
    <t>PCA5070824</t>
  </si>
  <si>
    <t>PCA4080824</t>
  </si>
  <si>
    <t>PCA6100824</t>
  </si>
  <si>
    <t>PCA6120824</t>
  </si>
  <si>
    <t>PCA1200924</t>
  </si>
  <si>
    <t>PCA2210924</t>
  </si>
  <si>
    <t>PCA1240924</t>
  </si>
  <si>
    <t>PCA3250924</t>
  </si>
  <si>
    <t>PCA2250924</t>
  </si>
  <si>
    <t>PCA4101024</t>
  </si>
  <si>
    <t>PCA5101024</t>
  </si>
  <si>
    <t>PCA6221024</t>
  </si>
  <si>
    <t>EMPACRESI</t>
  </si>
  <si>
    <t>PCA5301024</t>
  </si>
  <si>
    <t>EXPOTUNA</t>
  </si>
  <si>
    <t>PCA4031124</t>
  </si>
  <si>
    <t>PCA5051124</t>
  </si>
  <si>
    <t>PCA6051124</t>
  </si>
  <si>
    <t>PCA2301124</t>
  </si>
  <si>
    <t>PCA1011224</t>
  </si>
  <si>
    <t>.</t>
  </si>
  <si>
    <t>GASTO HA/D</t>
  </si>
  <si>
    <t>PCA3021224</t>
  </si>
  <si>
    <t>PCA4201224</t>
  </si>
  <si>
    <t>PCA5201224</t>
  </si>
  <si>
    <t>PCA6201224</t>
  </si>
  <si>
    <t>PCA4140125</t>
  </si>
  <si>
    <t>PCA5150125</t>
  </si>
  <si>
    <t>PCA6160125</t>
  </si>
  <si>
    <t>PCA1220125</t>
  </si>
  <si>
    <t>PCA2220125</t>
  </si>
  <si>
    <t>PCA3250125</t>
  </si>
  <si>
    <t>PCA1130225</t>
  </si>
  <si>
    <t>PCA2140225</t>
  </si>
  <si>
    <t>PCA3150225</t>
  </si>
  <si>
    <t>PCA4090325</t>
  </si>
  <si>
    <t>PCA5100325</t>
  </si>
  <si>
    <t>PCA6100325</t>
  </si>
  <si>
    <t>PCA4190325</t>
  </si>
  <si>
    <t>PCA5200325</t>
  </si>
  <si>
    <t>PCA6210325</t>
  </si>
  <si>
    <t>PCA6220325</t>
  </si>
  <si>
    <t>PCA1010425</t>
  </si>
  <si>
    <t>PCA2040425</t>
  </si>
  <si>
    <t>PCA3060425</t>
  </si>
  <si>
    <t>PCA1250425</t>
  </si>
  <si>
    <t>PCA1260425</t>
  </si>
  <si>
    <t>PCA3270425</t>
  </si>
  <si>
    <t>PCA2280425</t>
  </si>
  <si>
    <t>PCA3280425</t>
  </si>
  <si>
    <t>PCA2290425</t>
  </si>
  <si>
    <t>PCA4050525</t>
  </si>
  <si>
    <t>PCA5060525</t>
  </si>
  <si>
    <t>PCA6060525</t>
  </si>
  <si>
    <t>PCA5140525</t>
  </si>
  <si>
    <t>PCA6140525</t>
  </si>
  <si>
    <t>PCA3220525</t>
  </si>
  <si>
    <t>PCA1230525</t>
  </si>
  <si>
    <t>PCA2230525</t>
  </si>
  <si>
    <t>PCA4280525</t>
  </si>
  <si>
    <t>EXPORTQUILSA</t>
  </si>
  <si>
    <t>PCA5290525</t>
  </si>
  <si>
    <t>PCA6300525</t>
  </si>
  <si>
    <t>PCA4310525</t>
  </si>
  <si>
    <t>LOCAL</t>
  </si>
  <si>
    <t>PCA3090725</t>
  </si>
  <si>
    <t>CEAXPORT</t>
  </si>
  <si>
    <t>PCA1100725</t>
  </si>
  <si>
    <t>MONMIFISH</t>
  </si>
  <si>
    <t>PCA2110725</t>
  </si>
  <si>
    <t>SOBREVI.
%</t>
  </si>
  <si>
    <t>FECHA
SIEMBRA</t>
  </si>
  <si>
    <t>FECHA
PESCA</t>
  </si>
  <si>
    <t>DIAS DE
CULTIVO</t>
  </si>
  <si>
    <t>PROXIMA
SIEMBRA</t>
  </si>
  <si>
    <t>DIA DE
PISCINA</t>
  </si>
  <si>
    <r>
      <rPr>
        <rFont val="Arial"/>
        <b/>
        <color theme="1"/>
      </rPr>
      <t xml:space="preserve">LIBRAS
</t>
    </r>
    <r>
      <rPr>
        <rFont val="Arial"/>
        <b/>
        <color theme="1"/>
      </rPr>
      <t>PESCADAS</t>
    </r>
  </si>
  <si>
    <t>PESO DE
SIEMBRA</t>
  </si>
  <si>
    <t>PESO DE
COSECHA</t>
  </si>
  <si>
    <t>PCA6250725</t>
  </si>
  <si>
    <t>CRECIMIEN.
LINEAL</t>
  </si>
  <si>
    <t>LIBRAS POR
HECTAREA</t>
  </si>
  <si>
    <t>FC.</t>
  </si>
  <si>
    <t>GASTO
BALANCEADO</t>
  </si>
  <si>
    <t>VALOR HA
DIA</t>
  </si>
  <si>
    <t>GASTO
TOTAL</t>
  </si>
  <si>
    <t>COSTO
POR LIBRA</t>
  </si>
  <si>
    <t>$/LIBRA
CAMARON</t>
  </si>
  <si>
    <t>PCA4260725</t>
  </si>
  <si>
    <t>PCA5270725</t>
  </si>
  <si>
    <t>PCA4120825</t>
  </si>
  <si>
    <t>PCA5130825</t>
  </si>
  <si>
    <t>PCA6140825</t>
  </si>
  <si>
    <t>SERGIO</t>
  </si>
  <si>
    <t>PCA3280825</t>
  </si>
  <si>
    <t>PCA1300825</t>
  </si>
  <si>
    <t>PCA2310825</t>
  </si>
  <si>
    <t>PCA3310825</t>
  </si>
  <si>
    <t>PCA1220925</t>
  </si>
  <si>
    <t>PCA2230925</t>
  </si>
  <si>
    <t>PCA3240925</t>
  </si>
  <si>
    <t>PCA4280925</t>
  </si>
  <si>
    <t>PCA5280925</t>
  </si>
  <si>
    <t>PCA6121025</t>
  </si>
  <si>
    <t>OCEANTREASURE</t>
  </si>
  <si>
    <t>PCA5231025</t>
  </si>
  <si>
    <t>PCA4241025</t>
  </si>
  <si>
    <t>PCA5241025</t>
  </si>
  <si>
    <t>PCA4251025</t>
  </si>
  <si>
    <t>PCA3231125</t>
  </si>
  <si>
    <t>PCA2061225</t>
  </si>
  <si>
    <t>PCA3071225</t>
  </si>
  <si>
    <t>PCA1081225</t>
  </si>
  <si>
    <t>PCA1091225</t>
  </si>
  <si>
    <t>PCA2091225</t>
  </si>
  <si>
    <t>PCA4111225</t>
  </si>
  <si>
    <t>PCA5121225</t>
  </si>
  <si>
    <t>PCA6131225</t>
  </si>
  <si>
    <t>PCA4040126</t>
  </si>
  <si>
    <t>JOSE VELEZ</t>
  </si>
  <si>
    <t>PCA4050126</t>
  </si>
  <si>
    <t>PCA5050126</t>
  </si>
  <si>
    <t>PCA6060126</t>
  </si>
  <si>
    <t>PCA4070126</t>
  </si>
  <si>
    <t>TIO</t>
  </si>
  <si>
    <t>PCA5070126</t>
  </si>
  <si>
    <t>PCA2280126</t>
  </si>
  <si>
    <t>PCA2300126</t>
  </si>
  <si>
    <t>PCA3300126</t>
  </si>
  <si>
    <t>PCA1010226</t>
  </si>
  <si>
    <t>PCA3180226</t>
  </si>
  <si>
    <t>PCA2190226</t>
  </si>
  <si>
    <t>PCA1200226</t>
  </si>
  <si>
    <t>EMPACRESI-APO</t>
  </si>
  <si>
    <t>PCA1210226</t>
  </si>
  <si>
    <t>PCA4210226</t>
  </si>
  <si>
    <t>PCC</t>
  </si>
  <si>
    <t>PCA5210226</t>
  </si>
  <si>
    <t>PCA6260226</t>
  </si>
  <si>
    <t>PCA4070326</t>
  </si>
  <si>
    <t>PCA6080326</t>
  </si>
  <si>
    <t>CA4190326</t>
  </si>
  <si>
    <t>CA5200326</t>
  </si>
  <si>
    <t>CA6210326</t>
  </si>
  <si>
    <t>CA4200326</t>
  </si>
  <si>
    <t>CA4210326</t>
  </si>
  <si>
    <t>CA5220326</t>
  </si>
  <si>
    <t>CA6220326</t>
  </si>
  <si>
    <t>CA2050426</t>
  </si>
  <si>
    <t>CA3050426</t>
  </si>
  <si>
    <t>CA1050426</t>
  </si>
  <si>
    <t>CA2240426</t>
  </si>
  <si>
    <t>CA3250426</t>
  </si>
  <si>
    <t>CA1260426</t>
  </si>
  <si>
    <t>CA1270426</t>
  </si>
  <si>
    <t>CA5030526</t>
  </si>
  <si>
    <t>CA6030526</t>
  </si>
  <si>
    <t>CA4040526</t>
  </si>
  <si>
    <t>CA4160526</t>
  </si>
  <si>
    <t>CA5160526</t>
  </si>
  <si>
    <t>CA4020626</t>
  </si>
  <si>
    <t>CA5030626</t>
  </si>
  <si>
    <t>CA6040626</t>
  </si>
  <si>
    <t>CA6050626</t>
  </si>
  <si>
    <t>CHALEN</t>
  </si>
  <si>
    <t>CA4060626</t>
  </si>
  <si>
    <t>CA5060626</t>
  </si>
  <si>
    <t>CA3160626</t>
  </si>
  <si>
    <t>CA2160626</t>
  </si>
  <si>
    <t>CA1190626</t>
  </si>
  <si>
    <t>CA2020726</t>
  </si>
  <si>
    <t>CA3030726</t>
  </si>
  <si>
    <t>CA1040726</t>
  </si>
  <si>
    <t>CA3040726</t>
  </si>
  <si>
    <t>CA1050726</t>
  </si>
  <si>
    <t>CA2050726</t>
  </si>
  <si>
    <t>CA4140726</t>
  </si>
  <si>
    <t>CA5140726</t>
  </si>
  <si>
    <t>CA6150726</t>
  </si>
  <si>
    <t>CA5080826</t>
  </si>
  <si>
    <t>CA6090826</t>
  </si>
  <si>
    <t>CA4100826</t>
  </si>
  <si>
    <t>CA5110826</t>
  </si>
  <si>
    <t>CA6110826</t>
  </si>
  <si>
    <t>CA4120826</t>
  </si>
  <si>
    <t>CA1170826</t>
  </si>
  <si>
    <t>CA1180826</t>
  </si>
  <si>
    <t>CA2180826</t>
  </si>
  <si>
    <t>CA3180826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</si>
  <si>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</si>
  <si>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>SOBREV.
TABLA %</t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</si>
  <si>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</si>
  <si>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</si>
  <si>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</si>
  <si>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</si>
  <si>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</si>
  <si>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</si>
  <si>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</si>
  <si>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</si>
  <si>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</si>
  <si>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</si>
  <si>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r>
      <rPr>
        <rFont val="Arial"/>
        <b/>
        <color theme="1"/>
      </rPr>
      <t>GASTO
BALANC</t>
    </r>
    <r>
      <rPr>
        <rFont val="Arial"/>
        <color theme="1"/>
      </rPr>
      <t>.</t>
    </r>
  </si>
  <si>
    <t>PESO PESCA
PROY KG</t>
  </si>
  <si>
    <t>SE01070323</t>
  </si>
  <si>
    <t>SE02070323</t>
  </si>
  <si>
    <t>SKR NW#2 35</t>
  </si>
  <si>
    <t>SE03090323</t>
  </si>
  <si>
    <t>SE04090323</t>
  </si>
  <si>
    <t>SE06090523</t>
  </si>
  <si>
    <t>SE07090523</t>
  </si>
  <si>
    <t>SE08090523</t>
  </si>
  <si>
    <t>SE09060523</t>
  </si>
  <si>
    <t>SE10060523</t>
  </si>
  <si>
    <t>SE11070323</t>
  </si>
  <si>
    <t>SERE160523</t>
  </si>
  <si>
    <t>SE06120123</t>
  </si>
  <si>
    <t>SE07120123</t>
  </si>
  <si>
    <t>SE08120123</t>
  </si>
  <si>
    <t>SE09120123</t>
  </si>
  <si>
    <t>SE10120123</t>
  </si>
  <si>
    <t>SE01200623</t>
  </si>
  <si>
    <t>SE02220623</t>
  </si>
  <si>
    <t>SE03240623</t>
  </si>
  <si>
    <t>SE04240623</t>
  </si>
  <si>
    <t>SE11220623</t>
  </si>
  <si>
    <t>SE06160823</t>
  </si>
  <si>
    <t>SE07160823</t>
  </si>
  <si>
    <t>SE08160823</t>
  </si>
  <si>
    <t>SE09140823</t>
  </si>
  <si>
    <t>SE10140823</t>
  </si>
  <si>
    <t>SERE290823</t>
  </si>
  <si>
    <t>SE02260923</t>
  </si>
  <si>
    <t>SE11280923</t>
  </si>
  <si>
    <t>SE03111023</t>
  </si>
  <si>
    <t>SKR OPTI</t>
  </si>
  <si>
    <t>PRECRIA ID#1</t>
  </si>
  <si>
    <t>PRECRIA #1
BALANCEADO</t>
  </si>
  <si>
    <t>PRECRIA #1
GASTO BALAN.</t>
  </si>
  <si>
    <t>ANIMALES
PRECRIA #1</t>
  </si>
  <si>
    <t>PRECRIA ID#2</t>
  </si>
  <si>
    <t>PRECRIA #2
BALANCEADO</t>
  </si>
  <si>
    <t>PRECRIA #2
GASTO BALAN.</t>
  </si>
  <si>
    <t>ANIMALES
PRECRIA #2</t>
  </si>
  <si>
    <t>KILOS TOTAL</t>
  </si>
  <si>
    <t>SEP2100223</t>
  </si>
  <si>
    <t>SE05100223</t>
  </si>
  <si>
    <t>SEP2150423</t>
  </si>
  <si>
    <t>SE05150423</t>
  </si>
  <si>
    <t>SE05191222</t>
  </si>
  <si>
    <t>SEP2191222</t>
  </si>
  <si>
    <t>SEP1270523</t>
  </si>
  <si>
    <t>SEP2270523</t>
  </si>
  <si>
    <t>SE05270523</t>
  </si>
  <si>
    <t>SE05230723</t>
  </si>
  <si>
    <t>SEP2230723</t>
  </si>
  <si>
    <t>SEP1030923</t>
  </si>
  <si>
    <t>SEP2030923</t>
  </si>
  <si>
    <t>SE05030923</t>
  </si>
  <si>
    <t>BALANCEADO
TOTAL</t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</si>
  <si>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TOT</t>
    </r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</si>
  <si>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#1</t>
    </r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</si>
  <si>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#2</t>
    </r>
  </si>
  <si>
    <r>
      <rPr>
        <rFont val="Arial"/>
        <b/>
        <color theme="1"/>
      </rPr>
      <t>GASTO
BALANC</t>
    </r>
    <r>
      <rPr>
        <rFont val="Arial"/>
        <color theme="1"/>
      </rPr>
      <t xml:space="preserve">. </t>
    </r>
    <r>
      <rPr>
        <rFont val="Arial"/>
        <b/>
        <color theme="1"/>
      </rPr>
      <t>#3</t>
    </r>
  </si>
  <si>
    <t>PRE2</t>
  </si>
  <si>
    <t>PRE1</t>
  </si>
  <si>
    <t>DOLAR / KG</t>
  </si>
  <si>
    <t>SE08230323</t>
  </si>
  <si>
    <t>SE07240323</t>
  </si>
  <si>
    <t>SE06250323</t>
  </si>
  <si>
    <t>SE10250323</t>
  </si>
  <si>
    <t>SE09270323</t>
  </si>
  <si>
    <t>SE09280323</t>
  </si>
  <si>
    <t>SE01120623</t>
  </si>
  <si>
    <t>SE03040623</t>
  </si>
  <si>
    <t>SE03050623</t>
  </si>
  <si>
    <t>SE11050623</t>
  </si>
  <si>
    <t>SE02060623</t>
  </si>
  <si>
    <t>SE01070623</t>
  </si>
  <si>
    <t>SE01080623</t>
  </si>
  <si>
    <t>SERE010723</t>
  </si>
  <si>
    <t>SE07050723</t>
  </si>
  <si>
    <t>SE08050723</t>
  </si>
  <si>
    <t>SE09040723</t>
  </si>
  <si>
    <t>SE10060723</t>
  </si>
  <si>
    <t>SE09150723</t>
  </si>
  <si>
    <t>SE07170723</t>
  </si>
  <si>
    <t>SE06190723</t>
  </si>
  <si>
    <t>SE09160723</t>
  </si>
  <si>
    <t>SE08200723</t>
  </si>
  <si>
    <t>SE06230723</t>
  </si>
  <si>
    <t>SE10220723</t>
  </si>
  <si>
    <t>SE10230723</t>
  </si>
  <si>
    <t>SE07190723</t>
  </si>
  <si>
    <t>SE09290723</t>
  </si>
  <si>
    <t>SERE310723</t>
  </si>
  <si>
    <t>SE06030823</t>
  </si>
  <si>
    <t>SE02220823</t>
  </si>
  <si>
    <t>SE11220823</t>
  </si>
  <si>
    <t>SE01230823</t>
  </si>
  <si>
    <t>SE03230823</t>
  </si>
  <si>
    <t>SE04240823</t>
  </si>
  <si>
    <t>SE04250823</t>
  </si>
  <si>
    <t>SE04260823</t>
  </si>
  <si>
    <t>SE04280823</t>
  </si>
  <si>
    <t>SE11150923</t>
  </si>
  <si>
    <t>SE02170923</t>
  </si>
  <si>
    <t>SE02180923</t>
  </si>
  <si>
    <t>SE01180923</t>
  </si>
  <si>
    <t>SE01190923</t>
  </si>
  <si>
    <t>SE03190923</t>
  </si>
  <si>
    <t>SE01200923</t>
  </si>
  <si>
    <t>SE03230923</t>
  </si>
  <si>
    <t>SE03240923</t>
  </si>
  <si>
    <t>DINERO POR
PESCA</t>
  </si>
  <si>
    <t>GASTO 
HA/D</t>
  </si>
  <si>
    <r>
      <rPr>
        <rFont val="Arial"/>
        <b/>
        <color theme="1"/>
      </rPr>
      <t xml:space="preserve">DIAS DE
</t>
    </r>
    <r>
      <rPr>
        <rFont val="Arial"/>
        <b/>
        <color theme="1"/>
      </rPr>
      <t>CULTIVO</t>
    </r>
  </si>
  <si>
    <r>
      <rPr>
        <rFont val="Arial"/>
        <b/>
        <color theme="1"/>
      </rPr>
      <t xml:space="preserve">LIBRAS
</t>
    </r>
    <r>
      <rPr>
        <rFont val="Arial"/>
        <b/>
        <color theme="1"/>
      </rPr>
      <t>PESCADAS</t>
    </r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</si>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</sst>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_(&quot;$&quot;* #,##0.00_);_(&quot;$&quot;* \(#,##0.00\);_(&quot;$&quot;* &quot;-&quot;??_);_(@_)"/>
    <numFmt numFmtId="166" formatCode="0.0000"/>
    <numFmt numFmtId="167" formatCode="0.000"/>
    <numFmt numFmtId="168" formatCode="[$$]#,##0"/>
    <numFmt numFmtId="169" formatCode="dd&quot;/&quot;mm&quot;/&quot;yy"/>
    <numFmt numFmtId="170" formatCode="mm/dd/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/>
    <font>
      <b/>
      <color rgb="FF000000"/>
      <name val="Arial"/>
    </font>
    <font>
      <b/>
      <sz val="9.0"/>
      <color rgb="FF000000"/>
      <name val="&quot;Google Sans Mono&quot;"/>
    </font>
    <font>
      <sz val="10.0"/>
      <color theme="1"/>
      <name val="Arial"/>
      <scheme val="minor"/>
    </font>
    <font>
      <sz val="9.0"/>
      <color rgb="FF1155CC"/>
      <name val="&quot;Google Sans Mono&quot;"/>
    </font>
    <font>
      <b/>
      <sz val="9.0"/>
      <color rgb="FF000000"/>
      <name val="Arial"/>
    </font>
    <font>
      <color rgb="FF434343"/>
      <name val="Roboto"/>
    </font>
    <font>
      <sz val="9.0"/>
      <color rgb="FF000000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6F8F9"/>
        <bgColor rgb="FFF6F8F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0" fillId="3" fontId="5" numFmtId="0" xfId="0" applyAlignment="1" applyFill="1" applyFont="1">
      <alignment horizontal="left" readingOrder="0"/>
    </xf>
    <xf borderId="0" fillId="0" fontId="4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vertical="bottom"/>
    </xf>
    <xf borderId="1" fillId="0" fontId="2" numFmtId="165" xfId="0" applyBorder="1" applyFont="1" applyNumberFormat="1"/>
    <xf borderId="0" fillId="0" fontId="4" numFmtId="0" xfId="0" applyAlignment="1" applyFont="1">
      <alignment horizontal="right" vertical="bottom"/>
    </xf>
    <xf borderId="0" fillId="0" fontId="2" numFmtId="0" xfId="0" applyFont="1"/>
    <xf borderId="1" fillId="0" fontId="2" numFmtId="0" xfId="0" applyBorder="1" applyFont="1"/>
    <xf borderId="1" fillId="3" fontId="4" numFmtId="0" xfId="0" applyAlignment="1" applyBorder="1" applyFill="1" applyFont="1">
      <alignment vertical="bottom"/>
    </xf>
    <xf borderId="1" fillId="0" fontId="2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/>
    </xf>
    <xf borderId="3" fillId="0" fontId="6" numFmtId="0" xfId="0" applyBorder="1" applyFont="1"/>
    <xf borderId="1" fillId="0" fontId="1" numFmtId="0" xfId="0" applyAlignment="1" applyBorder="1" applyFont="1">
      <alignment horizontal="center" readingOrder="0"/>
    </xf>
    <xf borderId="0" fillId="0" fontId="2" numFmtId="164" xfId="0" applyFont="1" applyNumberFormat="1"/>
    <xf borderId="1" fillId="0" fontId="2" numFmtId="10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1" fillId="0" fontId="2" numFmtId="4" xfId="0" applyBorder="1" applyFont="1" applyNumberFormat="1"/>
    <xf borderId="1" fillId="5" fontId="2" numFmtId="165" xfId="0" applyAlignment="1" applyBorder="1" applyFill="1" applyFont="1" applyNumberFormat="1">
      <alignment readingOrder="0"/>
    </xf>
    <xf borderId="2" fillId="0" fontId="2" numFmtId="165" xfId="0" applyBorder="1" applyFont="1" applyNumberFormat="1"/>
    <xf borderId="0" fillId="3" fontId="4" numFmtId="0" xfId="0" applyAlignment="1" applyFill="1" applyFont="1">
      <alignment vertical="bottom"/>
    </xf>
    <xf borderId="4" fillId="0" fontId="2" numFmtId="0" xfId="0" applyBorder="1" applyFont="1"/>
    <xf borderId="1" fillId="0" fontId="2" numFmtId="4" xfId="0" applyAlignment="1" applyBorder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1" fillId="0" fontId="2" numFmtId="10" xfId="0" applyBorder="1" applyFont="1" applyNumberFormat="1"/>
    <xf borderId="5" fillId="0" fontId="2" numFmtId="0" xfId="0" applyAlignment="1" applyBorder="1" applyFont="1">
      <alignment readingOrder="0"/>
    </xf>
    <xf borderId="1" fillId="6" fontId="2" numFmtId="165" xfId="0" applyBorder="1" applyFill="1" applyFont="1" applyNumberForma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1" fillId="7" fontId="2" numFmtId="165" xfId="0" applyBorder="1" applyFill="1" applyFont="1" applyNumberFormat="1"/>
    <xf borderId="0" fillId="0" fontId="2" numFmtId="165" xfId="0" applyFont="1" applyNumberFormat="1"/>
    <xf borderId="5" fillId="3" fontId="5" numFmtId="0" xfId="0" applyAlignment="1" applyBorder="1" applyFill="1" applyFont="1">
      <alignment horizontal="right" readingOrder="0"/>
    </xf>
    <xf borderId="0" fillId="0" fontId="2" numFmtId="10" xfId="0" applyFont="1" applyNumberFormat="1"/>
    <xf borderId="2" fillId="2" fontId="2" numFmtId="165" xfId="0" applyBorder="1" applyFill="1" applyFont="1" applyNumberFormat="1"/>
    <xf borderId="6" fillId="0" fontId="2" numFmtId="0" xfId="0" applyAlignment="1" applyBorder="1" applyFont="1">
      <alignment readingOrder="0"/>
    </xf>
    <xf borderId="6" fillId="0" fontId="2" numFmtId="4" xfId="0" applyBorder="1" applyFont="1" applyNumberFormat="1"/>
    <xf borderId="7" fillId="0" fontId="2" numFmtId="0" xfId="0" applyAlignment="1" applyBorder="1" applyFont="1">
      <alignment readingOrder="0"/>
    </xf>
    <xf borderId="7" fillId="0" fontId="2" numFmtId="4" xfId="0" applyBorder="1" applyFont="1" applyNumberFormat="1"/>
    <xf borderId="7" fillId="0" fontId="2" numFmtId="165" xfId="0" applyAlignment="1" applyBorder="1" applyFont="1" applyNumberFormat="1">
      <alignment readingOrder="0"/>
    </xf>
    <xf borderId="0" fillId="0" fontId="2" numFmtId="4" xfId="0" applyFont="1" applyNumberFormat="1"/>
    <xf borderId="0" fillId="0" fontId="2" numFmtId="165" xfId="0" applyAlignment="1" applyFont="1" applyNumberFormat="1">
      <alignment readingOrder="0"/>
    </xf>
    <xf borderId="3" fillId="4" fontId="1" numFmtId="0" xfId="0" applyAlignment="1" applyBorder="1" applyFill="1" applyFont="1">
      <alignment readingOrder="0"/>
    </xf>
    <xf borderId="8" fillId="4" fontId="7" numFmtId="0" xfId="0" applyAlignment="1" applyBorder="1" applyFill="1" applyFont="1">
      <alignment horizontal="left" readingOrder="0"/>
    </xf>
    <xf borderId="9" fillId="4" fontId="1" numFmtId="0" xfId="0" applyAlignment="1" applyBorder="1" applyFill="1" applyFont="1">
      <alignment readingOrder="0"/>
    </xf>
    <xf borderId="5" fillId="0" fontId="2" numFmtId="166" xfId="0" applyAlignment="1" applyBorder="1" applyFont="1" applyNumberFormat="1">
      <alignment readingOrder="0"/>
    </xf>
    <xf borderId="10" fillId="0" fontId="6" numFmtId="0" xfId="0" applyBorder="1" applyFont="1"/>
    <xf borderId="1" fillId="0" fontId="2" numFmtId="9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12" fillId="4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5" fillId="4" fontId="1" numFmtId="0" xfId="0" applyAlignment="1" applyBorder="1" applyFill="1" applyFont="1">
      <alignment readingOrder="0"/>
    </xf>
    <xf borderId="1" fillId="0" fontId="2" numFmtId="166" xfId="0" applyBorder="1" applyFont="1" applyNumberFormat="1"/>
    <xf borderId="1" fillId="5" fontId="2" numFmtId="0" xfId="0" applyAlignment="1" applyBorder="1" applyFill="1" applyFont="1">
      <alignment readingOrder="0"/>
    </xf>
    <xf borderId="1" fillId="3" fontId="0" numFmtId="10" xfId="0" applyAlignment="1" applyBorder="1" applyFill="1" applyFont="1" applyNumberFormat="1">
      <alignment horizontal="right"/>
    </xf>
    <xf borderId="4" fillId="0" fontId="2" numFmtId="167" xfId="0" applyBorder="1" applyFont="1" applyNumberFormat="1"/>
    <xf borderId="1" fillId="0" fontId="4" numFmtId="4" xfId="0" applyAlignment="1" applyBorder="1" applyFont="1" applyNumberFormat="1">
      <alignment horizontal="right" vertical="bottom"/>
    </xf>
    <xf borderId="1" fillId="4" fontId="1" numFmtId="10" xfId="0" applyAlignment="1" applyBorder="1" applyFill="1" applyFont="1" applyNumberFormat="1">
      <alignment readingOrder="0"/>
    </xf>
    <xf borderId="1" fillId="0" fontId="2" numFmtId="3" xfId="0" applyBorder="1" applyFont="1" applyNumberFormat="1"/>
    <xf borderId="11" fillId="0" fontId="2" numFmtId="0" xfId="0" applyBorder="1" applyFont="1"/>
    <xf borderId="0" fillId="0" fontId="2" numFmtId="167" xfId="0" applyFont="1" applyNumberFormat="1"/>
    <xf borderId="7" fillId="0" fontId="2" numFmtId="0" xfId="0" applyBorder="1" applyFont="1"/>
    <xf borderId="1" fillId="8" fontId="2" numFmtId="3" xfId="0" applyBorder="1" applyFill="1" applyFont="1" applyNumberFormat="1"/>
    <xf borderId="1" fillId="2" fontId="2" numFmtId="3" xfId="0" applyBorder="1" applyFill="1" applyFont="1" applyNumberFormat="1"/>
    <xf borderId="1" fillId="9" fontId="2" numFmtId="3" xfId="0" applyBorder="1" applyFill="1" applyFont="1" applyNumberFormat="1"/>
    <xf borderId="9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14" fillId="0" fontId="6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7" numFmtId="0" xfId="0" applyAlignment="1" applyBorder="1" applyFont="1">
      <alignment horizontal="left" readingOrder="0"/>
    </xf>
    <xf borderId="18" fillId="0" fontId="1" numFmtId="0" xfId="0" applyAlignment="1" applyBorder="1" applyFont="1">
      <alignment readingOrder="0"/>
    </xf>
    <xf borderId="18" fillId="0" fontId="2" numFmtId="168" xfId="0" applyAlignment="1" applyBorder="1" applyFont="1" applyNumberFormat="1">
      <alignment readingOrder="0"/>
    </xf>
    <xf borderId="18" fillId="0" fontId="1" numFmtId="4" xfId="0" applyAlignment="1" applyBorder="1" applyFont="1" applyNumberFormat="1">
      <alignment readingOrder="0"/>
    </xf>
    <xf borderId="18" fillId="0" fontId="1" numFmtId="3" xfId="0" applyAlignment="1" applyBorder="1" applyFont="1" applyNumberFormat="1">
      <alignment readingOrder="0"/>
    </xf>
    <xf borderId="18" fillId="0" fontId="1" numFmtId="10" xfId="0" applyAlignment="1" applyBorder="1" applyFont="1" applyNumberFormat="1">
      <alignment readingOrder="0"/>
    </xf>
    <xf borderId="15" fillId="0" fontId="1" numFmtId="3" xfId="0" applyAlignment="1" applyBorder="1" applyFont="1" applyNumberFormat="1">
      <alignment readingOrder="0"/>
    </xf>
    <xf borderId="18" fillId="0" fontId="7" numFmtId="0" xfId="0" applyAlignment="1" applyBorder="1" applyFont="1">
      <alignment horizontal="left" readingOrder="0"/>
    </xf>
    <xf borderId="0" fillId="0" fontId="2" numFmtId="166" xfId="0" applyFont="1" applyNumberFormat="1"/>
    <xf borderId="18" fillId="0" fontId="2" numFmtId="0" xfId="0" applyAlignment="1" applyBorder="1" applyFont="1">
      <alignment readingOrder="0"/>
    </xf>
    <xf borderId="19" fillId="0" fontId="2" numFmtId="164" xfId="0" applyAlignment="1" applyBorder="1" applyFont="1" applyNumberFormat="1">
      <alignment readingOrder="0"/>
    </xf>
    <xf borderId="6" fillId="0" fontId="2" numFmtId="3" xfId="0" applyBorder="1" applyFont="1" applyNumberFormat="1"/>
    <xf borderId="20" fillId="0" fontId="2" numFmtId="0" xfId="0" applyAlignment="1" applyBorder="1" applyFont="1">
      <alignment readingOrder="0"/>
    </xf>
    <xf borderId="6" fillId="0" fontId="2" numFmtId="10" xfId="0" applyBorder="1" applyFont="1" applyNumberFormat="1"/>
    <xf borderId="21" fillId="0" fontId="2" numFmtId="0" xfId="0" applyAlignment="1" applyBorder="1" applyFont="1">
      <alignment readingOrder="0"/>
    </xf>
    <xf borderId="6" fillId="8" fontId="2" numFmtId="3" xfId="0" applyBorder="1" applyFill="1" applyFont="1" applyNumberFormat="1"/>
    <xf borderId="21" fillId="0" fontId="2" numFmtId="168" xfId="0" applyAlignment="1" applyBorder="1" applyFont="1" applyNumberFormat="1">
      <alignment readingOrder="0"/>
    </xf>
    <xf borderId="6" fillId="2" fontId="2" numFmtId="3" xfId="0" applyBorder="1" applyFill="1" applyFont="1" applyNumberFormat="1"/>
    <xf borderId="22" fillId="9" fontId="2" numFmtId="3" xfId="0" applyBorder="1" applyFill="1" applyFont="1" applyNumberFormat="1"/>
    <xf borderId="21" fillId="0" fontId="2" numFmtId="4" xfId="0" applyAlignment="1" applyBorder="1" applyFont="1" applyNumberFormat="1">
      <alignment readingOrder="0"/>
    </xf>
    <xf borderId="21" fillId="0" fontId="2" numFmtId="3" xfId="0" applyAlignment="1" applyBorder="1" applyFont="1" applyNumberFormat="1">
      <alignment readingOrder="0"/>
    </xf>
    <xf borderId="6" fillId="5" fontId="1" numFmtId="0" xfId="0" applyAlignment="1" applyBorder="1" applyFill="1" applyFont="1">
      <alignment readingOrder="0"/>
    </xf>
    <xf borderId="21" fillId="0" fontId="2" numFmtId="10" xfId="0" applyAlignment="1" applyBorder="1" applyFont="1" applyNumberFormat="1">
      <alignment readingOrder="0"/>
    </xf>
    <xf borderId="19" fillId="0" fontId="2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left" readingOrder="0"/>
    </xf>
    <xf borderId="1" fillId="0" fontId="1" numFmtId="10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2" fillId="9" fontId="2" numFmtId="3" xfId="0" applyBorder="1" applyFill="1" applyFont="1" applyNumberFormat="1"/>
    <xf borderId="7" fillId="0" fontId="1" numFmtId="0" xfId="0" applyAlignment="1" applyBorder="1" applyFont="1">
      <alignment readingOrder="0"/>
    </xf>
    <xf borderId="7" fillId="0" fontId="2" numFmtId="3" xfId="0" applyBorder="1" applyFont="1" applyNumberFormat="1"/>
    <xf borderId="7" fillId="0" fontId="2" numFmtId="10" xfId="0" applyBorder="1" applyFont="1" applyNumberFormat="1"/>
    <xf borderId="1" fillId="0" fontId="2" numFmtId="169" xfId="0" applyAlignment="1" applyBorder="1" applyFont="1" applyNumberFormat="1">
      <alignment readingOrder="0"/>
    </xf>
    <xf borderId="0" fillId="0" fontId="2" numFmtId="3" xfId="0" applyFont="1" applyNumberFormat="1"/>
    <xf borderId="0" fillId="0" fontId="2" numFmtId="164" xfId="0" applyAlignment="1" applyFont="1" applyNumberFormat="1">
      <alignment readingOrder="0"/>
    </xf>
    <xf borderId="12" fillId="0" fontId="4" numFmtId="4" xfId="0" applyAlignment="1" applyBorder="1" applyFont="1" applyNumberFormat="1">
      <alignment horizontal="right" vertical="bottom"/>
    </xf>
    <xf borderId="1" fillId="0" fontId="4" numFmtId="10" xfId="0" applyAlignment="1" applyBorder="1" applyFont="1" applyNumberFormat="1">
      <alignment horizontal="right" vertical="bottom"/>
    </xf>
    <xf borderId="2" fillId="0" fontId="2" numFmtId="3" xfId="0" applyBorder="1" applyFont="1" applyNumberFormat="1"/>
    <xf borderId="0" fillId="4" fontId="1" numFmtId="0" xfId="0" applyAlignment="1" applyFill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0" fillId="3" fontId="8" numFmtId="0" xfId="0" applyAlignment="1" applyFill="1" applyFont="1">
      <alignment horizontal="left" readingOrder="0"/>
    </xf>
    <xf borderId="0" fillId="0" fontId="1" numFmtId="0" xfId="0" applyFont="1"/>
    <xf borderId="0" fillId="3" fontId="0" numFmtId="164" xfId="0" applyAlignment="1" applyFill="1" applyFont="1" applyNumberFormat="1">
      <alignment horizontal="right"/>
    </xf>
    <xf borderId="0" fillId="3" fontId="0" numFmtId="3" xfId="0" applyAlignment="1" applyFill="1" applyFont="1" applyNumberFormat="1">
      <alignment horizontal="right"/>
    </xf>
    <xf borderId="0" fillId="3" fontId="0" numFmtId="4" xfId="0" applyAlignment="1" applyFill="1" applyFont="1" applyNumberFormat="1">
      <alignment horizontal="right"/>
    </xf>
    <xf borderId="0" fillId="3" fontId="0" numFmtId="0" xfId="0" applyAlignment="1" applyFill="1" applyFont="1">
      <alignment horizontal="right"/>
    </xf>
    <xf borderId="0" fillId="3" fontId="0" numFmtId="165" xfId="0" applyAlignment="1" applyFill="1" applyFont="1" applyNumberFormat="1">
      <alignment horizontal="right"/>
    </xf>
    <xf borderId="0" fillId="0" fontId="9" numFmtId="165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0" fillId="4" fontId="1" numFmtId="3" xfId="0" applyAlignment="1" applyFill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3" fontId="0" numFmtId="165" xfId="0" applyAlignment="1" applyBorder="1" applyFill="1" applyFont="1" applyNumberFormat="1">
      <alignment horizontal="right"/>
    </xf>
    <xf borderId="20" fillId="0" fontId="2" numFmtId="3" xfId="0" applyAlignment="1" applyBorder="1" applyFont="1" applyNumberFormat="1">
      <alignment readingOrder="0"/>
    </xf>
    <xf borderId="9" fillId="0" fontId="2" numFmtId="164" xfId="0" applyAlignment="1" applyBorder="1" applyFont="1" applyNumberFormat="1">
      <alignment readingOrder="0"/>
    </xf>
    <xf borderId="23" fillId="0" fontId="2" numFmtId="0" xfId="0" applyAlignment="1" applyBorder="1" applyFont="1">
      <alignment readingOrder="0"/>
    </xf>
    <xf borderId="1" fillId="0" fontId="2" numFmtId="168" xfId="0" applyAlignment="1" applyBorder="1" applyFont="1" applyNumberFormat="1">
      <alignment readingOrder="0"/>
    </xf>
    <xf borderId="9" fillId="0" fontId="2" numFmtId="3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right" readingOrder="0" vertical="bottom"/>
    </xf>
    <xf borderId="1" fillId="0" fontId="4" numFmtId="169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23" fillId="0" fontId="2" numFmtId="3" xfId="0" applyAlignment="1" applyBorder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1" fillId="0" fontId="2" numFmtId="169" xfId="0" applyBorder="1" applyFont="1" applyNumberFormat="1"/>
    <xf borderId="0" fillId="0" fontId="4" numFmtId="4" xfId="0" applyAlignment="1" applyFont="1" applyNumberFormat="1">
      <alignment horizontal="right" vertical="bottom"/>
    </xf>
    <xf borderId="0" fillId="0" fontId="4" numFmtId="169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9" xfId="0" applyAlignment="1" applyBorder="1" applyFont="1" applyNumberFormat="1">
      <alignment readingOrder="0" shrinkToFit="0" vertical="center" wrapText="0"/>
    </xf>
    <xf borderId="1" fillId="0" fontId="2" numFmtId="3" xfId="0" applyAlignment="1" applyBorder="1" applyFont="1" applyNumberFormat="1">
      <alignment readingOrder="0" shrinkToFit="0" vertical="center" wrapText="0"/>
    </xf>
    <xf borderId="1" fillId="0" fontId="2" numFmtId="4" xfId="0" applyAlignment="1" applyBorder="1" applyFont="1" applyNumberFormat="1">
      <alignment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0" fillId="0" fontId="2" numFmtId="169" xfId="0" applyFont="1" applyNumberFormat="1"/>
    <xf borderId="0" fillId="0" fontId="2" numFmtId="169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4" fontId="1" numFmtId="10" xfId="0" applyAlignment="1" applyFill="1" applyFont="1" applyNumberFormat="1">
      <alignment readingOrder="0"/>
    </xf>
    <xf borderId="1" fillId="3" fontId="0" numFmtId="3" xfId="0" applyAlignment="1" applyBorder="1" applyFill="1" applyFont="1" applyNumberFormat="1">
      <alignment horizontal="right" readingOrder="0"/>
    </xf>
    <xf borderId="1" fillId="3" fontId="0" numFmtId="3" xfId="0" applyAlignment="1" applyBorder="1" applyFill="1" applyFont="1" applyNumberFormat="1">
      <alignment horizontal="right"/>
    </xf>
    <xf borderId="1" fillId="0" fontId="2" numFmtId="168" xfId="0" applyBorder="1" applyFont="1" applyNumberFormat="1"/>
    <xf borderId="0" fillId="3" fontId="10" numFmtId="0" xfId="0" applyAlignment="1" applyFill="1" applyFont="1">
      <alignment horizontal="left" readingOrder="0"/>
    </xf>
    <xf borderId="0" fillId="0" fontId="2" numFmtId="165" xfId="0" applyAlignment="1" applyFont="1" applyNumberFormat="1">
      <alignment readingOrder="0" shrinkToFit="0" vertical="center" wrapText="0"/>
    </xf>
    <xf borderId="10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0" fillId="3" fontId="11" numFmtId="0" xfId="0" applyAlignment="1" applyFill="1" applyFont="1">
      <alignment horizontal="left" readingOrder="0"/>
    </xf>
    <xf borderId="12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shrinkToFit="0" vertical="bottom" wrapText="0"/>
    </xf>
    <xf borderId="9" fillId="0" fontId="2" numFmtId="3" xfId="0" applyBorder="1" applyFont="1" applyNumberFormat="1"/>
    <xf borderId="1" fillId="3" fontId="12" numFmtId="0" xfId="0" applyAlignment="1" applyBorder="1" applyFill="1" applyFont="1">
      <alignment horizontal="right" shrinkToFit="0" vertical="center" wrapText="0"/>
    </xf>
    <xf borderId="1" fillId="3" fontId="12" numFmtId="0" xfId="0" applyAlignment="1" applyBorder="1" applyFill="1" applyFont="1">
      <alignment readingOrder="0" shrinkToFit="0" vertical="center" wrapText="0"/>
    </xf>
    <xf borderId="1" fillId="3" fontId="12" numFmtId="169" xfId="0" applyAlignment="1" applyBorder="1" applyFill="1" applyFont="1" applyNumberFormat="1">
      <alignment horizontal="right" readingOrder="0" shrinkToFit="0" vertical="center" wrapText="0"/>
    </xf>
    <xf borderId="1" fillId="3" fontId="12" numFmtId="0" xfId="0" applyAlignment="1" applyBorder="1" applyFill="1" applyFont="1">
      <alignment horizontal="right" readingOrder="0" shrinkToFit="0" vertical="center" wrapText="0"/>
    </xf>
    <xf borderId="12" fillId="0" fontId="4" numFmtId="3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12" fillId="0" fontId="4" numFmtId="3" xfId="0" applyAlignment="1" applyBorder="1" applyFont="1" applyNumberFormat="1">
      <alignment vertical="bottom"/>
    </xf>
    <xf borderId="1" fillId="10" fontId="2" numFmtId="3" xfId="0" applyBorder="1" applyFill="1" applyFont="1" applyNumberFormat="1"/>
    <xf borderId="18" fillId="0" fontId="2" numFmtId="3" xfId="0" applyAlignment="1" applyBorder="1" applyFont="1" applyNumberFormat="1">
      <alignment readingOrder="0"/>
    </xf>
    <xf borderId="24" fillId="0" fontId="2" numFmtId="169" xfId="0" applyAlignment="1" applyBorder="1" applyFont="1" applyNumberFormat="1">
      <alignment readingOrder="0"/>
    </xf>
    <xf borderId="25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6" fillId="0" fontId="2" numFmtId="3" xfId="0" applyAlignment="1" applyBorder="1" applyFont="1" applyNumberFormat="1">
      <alignment readingOrder="0"/>
    </xf>
    <xf borderId="26" fillId="0" fontId="2" numFmtId="4" xfId="0" applyAlignment="1" applyBorder="1" applyFont="1" applyNumberFormat="1">
      <alignment readingOrder="0"/>
    </xf>
    <xf borderId="26" fillId="0" fontId="2" numFmtId="10" xfId="0" applyAlignment="1" applyBorder="1" applyFont="1" applyNumberFormat="1">
      <alignment readingOrder="0"/>
    </xf>
    <xf borderId="24" fillId="0" fontId="2" numFmtId="3" xfId="0" applyAlignment="1" applyBorder="1" applyFont="1" applyNumberFormat="1">
      <alignment readingOrder="0"/>
    </xf>
    <xf borderId="26" fillId="0" fontId="2" numFmtId="168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9" fillId="0" fontId="2" numFmtId="169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horizontal="right" readingOrder="0" vertical="bottom"/>
    </xf>
    <xf borderId="1" fillId="11" fontId="4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0" fontId="4" numFmtId="169" xfId="0" applyAlignment="1" applyBorder="1" applyFont="1" applyNumberFormat="1">
      <alignment horizontal="right" vertical="bottom"/>
    </xf>
    <xf borderId="9" fillId="0" fontId="2" numFmtId="169" xfId="0" applyAlignment="1" applyBorder="1" applyFont="1" applyNumberFormat="1">
      <alignment readingOrder="0"/>
    </xf>
    <xf borderId="0" fillId="3" fontId="4" numFmtId="0" xfId="0" applyAlignment="1" applyFill="1" applyFon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readingOrder="0" vertical="bottom"/>
    </xf>
    <xf borderId="0" fillId="0" fontId="4" numFmtId="169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11" fontId="4" numFmtId="0" xfId="0" applyAlignment="1" applyFill="1" applyFont="1">
      <alignment readingOrder="0" vertical="bottom"/>
    </xf>
    <xf borderId="12" fillId="0" fontId="4" numFmtId="10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readingOrder="0"/>
    </xf>
    <xf borderId="12" fillId="0" fontId="4" numFmtId="10" xfId="0" applyAlignment="1" applyBorder="1" applyFont="1" applyNumberFormat="1">
      <alignment vertical="bottom"/>
    </xf>
    <xf borderId="2" fillId="0" fontId="2" numFmtId="169" xfId="0" applyAlignment="1" applyBorder="1" applyFont="1" applyNumberFormat="1">
      <alignment readingOrder="0"/>
    </xf>
    <xf borderId="0" fillId="3" fontId="0" numFmtId="169" xfId="0" applyAlignment="1" applyFill="1" applyFont="1" applyNumberFormat="1">
      <alignment horizontal="right"/>
    </xf>
    <xf borderId="1" fillId="0" fontId="9" numFmtId="165" xfId="0" applyAlignment="1" applyBorder="1" applyFont="1" applyNumberFormat="1">
      <alignment horizontal="right"/>
    </xf>
    <xf borderId="1" fillId="3" fontId="0" numFmtId="168" xfId="0" applyAlignment="1" applyBorder="1" applyFill="1" applyFont="1" applyNumberFormat="1">
      <alignment horizontal="right"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3" fontId="13" numFmtId="0" xfId="0" applyAlignment="1" applyFill="1" applyFont="1">
      <alignment horizontal="left"/>
    </xf>
    <xf borderId="1" fillId="0" fontId="4" numFmtId="0" xfId="0" applyAlignment="1" applyBorder="1" applyFont="1">
      <alignment horizontal="right" readingOrder="0" vertical="bottom"/>
    </xf>
    <xf borderId="9" fillId="0" fontId="2" numFmtId="0" xfId="0" applyBorder="1" applyFont="1"/>
    <xf borderId="23" fillId="0" fontId="2" numFmtId="0" xfId="0" applyBorder="1" applyFont="1"/>
    <xf borderId="23" fillId="0" fontId="1" numFmtId="0" xfId="0" applyBorder="1" applyFont="1"/>
    <xf borderId="0" fillId="0" fontId="2" numFmtId="168" xfId="0" applyFont="1" applyNumberFormat="1"/>
    <xf borderId="11" fillId="0" fontId="2" numFmtId="3" xfId="0" applyBorder="1" applyFont="1" applyNumberFormat="1"/>
    <xf borderId="27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ESCA CAMAGU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ESCA CAMAGUI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Sheet22!$A$2:$A$67</c:f>
            </c:strRef>
          </c:cat>
          <c:val>
            <c:numRef>
              <c:f>Sheet22!$B$2:$B$67</c:f>
              <c:numCache/>
            </c:numRef>
          </c:val>
          <c:smooth val="0"/>
        </c:ser>
        <c:axId val="1921679628"/>
        <c:axId val="1970275583"/>
      </c:lineChart>
      <c:catAx>
        <c:axId val="1921679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275583"/>
      </c:catAx>
      <c:valAx>
        <c:axId val="1970275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679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'GRAFICA CAMAGUI'!$B$2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'GRAFICA CAMAGUI'!$A$3:$A$30</c:f>
            </c:strRef>
          </c:cat>
          <c:val>
            <c:numRef>
              <c:f>'GRAFICA CAMAGUI'!$B$3:$B$30</c:f>
              <c:numCache/>
            </c:numRef>
          </c:val>
          <c:smooth val="0"/>
        </c:ser>
        <c:axId val="1820021659"/>
        <c:axId val="2099273519"/>
      </c:lineChart>
      <c:catAx>
        <c:axId val="182002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273519"/>
      </c:catAx>
      <c:valAx>
        <c:axId val="2099273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02165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'GRAFICA CAMAGUI'!$C$2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'GRAFICA CAMAGUI'!$A$3:$A$30</c:f>
            </c:strRef>
          </c:cat>
          <c:val>
            <c:numRef>
              <c:f>'GRAFICA CAMAGUI'!$C$3:$C$30</c:f>
              <c:numCache/>
            </c:numRef>
          </c:val>
          <c:smooth val="0"/>
        </c:ser>
        <c:axId val="418362658"/>
        <c:axId val="36894610"/>
      </c:lineChart>
      <c:catAx>
        <c:axId val="418362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94610"/>
      </c:catAx>
      <c:valAx>
        <c:axId val="36894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36265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'GRAFICA CAMAGUI'!$D$2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'GRAFICA CAMAGUI'!$A$3:$A$30</c:f>
            </c:strRef>
          </c:cat>
          <c:val>
            <c:numRef>
              <c:f>'GRAFICA CAMAGUI'!$D$3:$D$30</c:f>
              <c:numCache/>
            </c:numRef>
          </c:val>
          <c:smooth val="0"/>
        </c:ser>
        <c:axId val="880416925"/>
        <c:axId val="544081003"/>
      </c:lineChart>
      <c:catAx>
        <c:axId val="88041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081003"/>
      </c:catAx>
      <c:valAx>
        <c:axId val="544081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4169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'GRAFICA CAMAGUI'!$F$2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'GRAFICA CAMAGUI'!$A$3:$A$30</c:f>
            </c:strRef>
          </c:cat>
          <c:val>
            <c:numRef>
              <c:f>'GRAFICA CAMAGUI'!$F$3:$F$30</c:f>
              <c:numCache/>
            </c:numRef>
          </c:val>
          <c:smooth val="0"/>
        </c:ser>
        <c:axId val="2119754210"/>
        <c:axId val="2040110325"/>
      </c:lineChart>
      <c:catAx>
        <c:axId val="2119754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110325"/>
      </c:catAx>
      <c:valAx>
        <c:axId val="2040110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75421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'GRAFICAS SEMACU'!$A$2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'GRAFICAS SEMACU'!$A$3:$A$30</c:f>
            </c:strRef>
          </c:cat>
          <c:val>
            <c:numRef>
              <c:f>'GRAFICAS SEMACU'!$A$3:$A$30</c:f>
              <c:numCache/>
            </c:numRef>
          </c:val>
          <c:smooth val="0"/>
        </c:ser>
        <c:ser>
          <c:idx val="1"/>
          <c:order val="1"/>
          <c:tx>
            <c:strRef>
              <c:f>'GRAFICAS SEMACU'!$B$2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'GRAFICAS SEMACU'!$A$3:$A$30</c:f>
            </c:strRef>
          </c:cat>
          <c:val>
            <c:numRef>
              <c:f>'GRAFICAS SEMACU'!$B$3:$B$30</c:f>
              <c:numCache/>
            </c:numRef>
          </c:val>
          <c:smooth val="0"/>
        </c:ser>
        <c:axId val="1127734916"/>
        <c:axId val="598379400"/>
      </c:lineChart>
      <c:catAx>
        <c:axId val="1127734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379400"/>
      </c:catAx>
      <c:valAx>
        <c:axId val="598379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734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'GRAFICAS SEMACU'!$A$2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'GRAFICAS SEMACU'!$A$3:$A$30</c:f>
            </c:strRef>
          </c:cat>
          <c:val>
            <c:numRef>
              <c:f>'GRAFICAS SEMACU'!$A$3:$A$30</c:f>
              <c:numCache/>
            </c:numRef>
          </c:val>
          <c:smooth val="0"/>
        </c:ser>
        <c:ser>
          <c:idx val="1"/>
          <c:order val="1"/>
          <c:tx>
            <c:strRef>
              <c:f>'GRAFICAS SEMACU'!$C$2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'GRAFICAS SEMACU'!$A$3:$A$30</c:f>
            </c:strRef>
          </c:cat>
          <c:val>
            <c:numRef>
              <c:f>'GRAFICAS SEMACU'!$C$3:$C$30</c:f>
              <c:numCache/>
            </c:numRef>
          </c:val>
          <c:smooth val="0"/>
        </c:ser>
        <c:axId val="1110336816"/>
        <c:axId val="1279643998"/>
      </c:lineChart>
      <c:catAx>
        <c:axId val="111033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643998"/>
      </c:catAx>
      <c:valAx>
        <c:axId val="1279643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336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PESO CAMARON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'GRAFICAS SEMACU'!$A$2:$A$30</c:f>
            </c:strRef>
          </c:cat>
          <c:val>
            <c:numRef>
              <c:f>'GRAFICAS SEMACU'!$D$2:$D$30</c:f>
              <c:numCache/>
            </c:numRef>
          </c:val>
          <c:smooth val="0"/>
        </c:ser>
        <c:axId val="2000521905"/>
        <c:axId val="180467670"/>
      </c:lineChart>
      <c:catAx>
        <c:axId val="2000521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67670"/>
      </c:catAx>
      <c:valAx>
        <c:axId val="180467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52190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4</xdr:row>
      <xdr:rowOff>9525</xdr:rowOff>
    </xdr:from>
    <xdr:ext cx="8505825" cy="5257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1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57150</xdr:colOff>
      <xdr:row>20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57150</xdr:colOff>
      <xdr:row>40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57150</xdr:colOff>
      <xdr:row>59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66675</xdr:colOff>
      <xdr:row>0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57150</xdr:colOff>
      <xdr:row>17</xdr:row>
      <xdr:rowOff>180975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ian Aguirre" id="{1695918a-6620-4f9d-9764-adbc8e2b3172}" providerId="google-sheets"/>
</x18tc:personList>
</file>

<file path=xl/tables/table1.xml><?xml version="1.0" encoding="utf-8"?>
<table xmlns="http://schemas.openxmlformats.org/spreadsheetml/2006/main" ref="A1:L252" displayName="Table1" name="Table1" id="1">
  <tableColumns count="12">
    <tableColumn name="PISCINA" id="1"/>
    <tableColumn name="PESCA ID#" id="2"/>
    <tableColumn name="FECHA PESCA" id="3"/>
    <tableColumn name="LIBRAS_x000a_PESCADAS" id="4"/>
    <tableColumn name="LIBRAS_x000a_REMITIDAS" id="5"/>
    <tableColumn name="GRAMOS_x000a_CAMARON" id="6"/>
    <tableColumn name="ANIMALES_x000a_PESCADOS" id="7"/>
    <tableColumn name="SIEMBRA ID#" id="8"/>
    <tableColumn name="PAGO_x000a_RECIBIDO" id="9"/>
    <tableColumn name="$/ KG" id="10"/>
    <tableColumn name="$/ LIBRA" id="11"/>
    <tableColumn name="PLANTA" id="12"/>
  </tableColumns>
  <tableStyleInfo name="PESCA CAMAGUI-style" showColumnStripes="0" showFirstColumn="1" showLastColumn="1" showRowStripes="1"/>
</table>
</file>

<file path=xl/tables/table2.xml><?xml version="1.0" encoding="utf-8"?>
<table xmlns="http://schemas.openxmlformats.org/spreadsheetml/2006/main" headerRowCount="0" ref="N177:N182" displayName="Table_1" name="Table_1" id="2">
  <tableColumns count="1">
    <tableColumn name="Column1" id="1"/>
  </tableColumns>
  <tableStyleInfo name="PESCA CAMAGUI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5" dT="2023-06-28T23:50:54.00" personId="{1695918a-6620-4f9d-9764-adbc8e2b3172}" id="{41e024c6-a4da-499a-a0c5-678922d44f2f}" done="1">
    <x18tc:text xml:space="preserve">retencion reducir?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1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</v>
      </c>
      <c r="C2" s="2">
        <v>8.19</v>
      </c>
    </row>
    <row r="3">
      <c r="A3" s="2" t="s">
        <v>3</v>
      </c>
      <c r="B3" s="2">
        <v>2.0</v>
      </c>
      <c r="C3" s="2">
        <v>6.0</v>
      </c>
    </row>
    <row r="4">
      <c r="A4" s="2" t="s">
        <v>3</v>
      </c>
      <c r="B4" s="2">
        <v>3.0</v>
      </c>
      <c r="C4" s="2">
        <v>7.0</v>
      </c>
    </row>
    <row r="5">
      <c r="A5" s="2" t="s">
        <v>3</v>
      </c>
      <c r="B5" s="2">
        <v>4.0</v>
      </c>
      <c r="C5" s="2">
        <v>4.8</v>
      </c>
    </row>
    <row r="6">
      <c r="A6" s="2" t="s">
        <v>3</v>
      </c>
      <c r="B6" s="2">
        <v>5.0</v>
      </c>
      <c r="C6" s="2">
        <v>4.2</v>
      </c>
    </row>
    <row r="7">
      <c r="A7" s="2" t="s">
        <v>3</v>
      </c>
      <c r="B7" s="2">
        <v>6.0</v>
      </c>
      <c r="C7" s="2">
        <v>8.75</v>
      </c>
    </row>
    <row r="8">
      <c r="A8" s="2" t="s">
        <v>3</v>
      </c>
      <c r="B8" s="2">
        <v>8.0</v>
      </c>
      <c r="C8" s="2">
        <v>0.4</v>
      </c>
    </row>
    <row r="9">
      <c r="A9" s="2" t="s">
        <v>3</v>
      </c>
      <c r="B9" s="2" t="s">
        <v>12</v>
      </c>
      <c r="C9" s="2">
        <v>1.0</v>
      </c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63"/>
    <col customWidth="1" min="6" max="6" width="13.5"/>
    <col customWidth="1" min="9" max="9" width="14.38"/>
  </cols>
  <sheetData>
    <row r="1">
      <c r="A1" s="4" t="s">
        <v>5</v>
      </c>
      <c r="B1" s="5" t="s">
        <v>10</v>
      </c>
      <c r="C1" s="5" t="s">
        <v>13</v>
      </c>
      <c r="D1" s="5" t="s">
        <v>16</v>
      </c>
      <c r="E1" s="5" t="s">
        <v>18</v>
      </c>
      <c r="F1" s="5" t="s">
        <v>21</v>
      </c>
    </row>
    <row r="2">
      <c r="A2" s="8">
        <v>44938.0</v>
      </c>
      <c r="B2" s="11" t="s">
        <v>24</v>
      </c>
      <c r="C2" s="13">
        <f>82/3</f>
        <v>27.33333333</v>
      </c>
      <c r="D2" s="11"/>
      <c r="E2" s="11"/>
      <c r="F2" s="11"/>
      <c r="I2" s="9" t="s">
        <v>25</v>
      </c>
      <c r="J2" s="14">
        <f>2100+1.9*100+225</f>
        <v>2515</v>
      </c>
    </row>
    <row r="3">
      <c r="A3" s="8">
        <v>44953.0</v>
      </c>
      <c r="B3" s="11" t="s">
        <v>28</v>
      </c>
      <c r="C3" s="13">
        <v>752.64</v>
      </c>
      <c r="D3" s="11"/>
      <c r="E3" s="11"/>
      <c r="F3" s="11"/>
      <c r="I3" s="9" t="s">
        <v>29</v>
      </c>
      <c r="J3" s="14">
        <f>200*4.3</f>
        <v>860</v>
      </c>
    </row>
    <row r="4">
      <c r="A4" s="8">
        <v>44930.0</v>
      </c>
      <c r="B4" s="11" t="s">
        <v>32</v>
      </c>
      <c r="C4" s="13">
        <v>14707.2</v>
      </c>
      <c r="D4" s="13">
        <v>500.0</v>
      </c>
      <c r="E4" s="11" t="s">
        <v>15</v>
      </c>
      <c r="F4" s="13">
        <f t="shared" ref="F4:F5" si="1">C4/D4</f>
        <v>29.4144</v>
      </c>
      <c r="I4" s="9" t="s">
        <v>34</v>
      </c>
      <c r="J4" s="14">
        <f>650*4</f>
        <v>2600</v>
      </c>
    </row>
    <row r="5">
      <c r="A5" s="8">
        <v>44930.0</v>
      </c>
      <c r="B5" s="11" t="s">
        <v>32</v>
      </c>
      <c r="C5" s="13">
        <v>1181.19</v>
      </c>
      <c r="D5" s="13">
        <v>30.0</v>
      </c>
      <c r="E5" s="11" t="s">
        <v>26</v>
      </c>
      <c r="F5" s="13">
        <f t="shared" si="1"/>
        <v>39.373</v>
      </c>
      <c r="I5" s="9" t="s">
        <v>37</v>
      </c>
      <c r="J5" s="9">
        <v>980.0</v>
      </c>
    </row>
    <row r="6">
      <c r="A6" s="8">
        <v>44930.0</v>
      </c>
      <c r="B6" s="11" t="s">
        <v>38</v>
      </c>
      <c r="C6" s="13">
        <v>500.0</v>
      </c>
      <c r="D6" s="11"/>
      <c r="E6" s="11"/>
      <c r="F6" s="11"/>
      <c r="I6" s="9" t="s">
        <v>39</v>
      </c>
      <c r="J6" s="9">
        <f>30*5</f>
        <v>150</v>
      </c>
    </row>
    <row r="7">
      <c r="A7" s="8">
        <v>44930.0</v>
      </c>
      <c r="B7" s="11" t="s">
        <v>25</v>
      </c>
      <c r="C7" s="13">
        <f>2100*2</f>
        <v>4200</v>
      </c>
      <c r="D7" s="11" t="s">
        <v>42</v>
      </c>
      <c r="E7" s="11"/>
      <c r="F7" s="11"/>
      <c r="I7" s="9" t="s">
        <v>43</v>
      </c>
      <c r="J7" s="14">
        <f>150*4</f>
        <v>600</v>
      </c>
    </row>
    <row r="8">
      <c r="A8" s="8">
        <v>44935.0</v>
      </c>
      <c r="B8" s="11" t="s">
        <v>37</v>
      </c>
      <c r="C8" s="13">
        <f>500*1.12</f>
        <v>560</v>
      </c>
      <c r="D8" s="13">
        <v>20.0</v>
      </c>
      <c r="E8" s="11" t="s">
        <v>46</v>
      </c>
      <c r="F8" s="13">
        <f t="shared" ref="F8:F13" si="2">C8/D8</f>
        <v>28</v>
      </c>
      <c r="I8" s="9" t="s">
        <v>48</v>
      </c>
      <c r="J8" s="14">
        <f>3.75*100+3.35*50+3.15*100+5*150+200</f>
        <v>1807.5</v>
      </c>
    </row>
    <row r="9">
      <c r="A9" s="8">
        <v>44935.0</v>
      </c>
      <c r="B9" s="11" t="s">
        <v>51</v>
      </c>
      <c r="C9" s="13">
        <f>450*1.12</f>
        <v>504</v>
      </c>
      <c r="D9" s="13">
        <v>10.0</v>
      </c>
      <c r="E9" s="11" t="s">
        <v>44</v>
      </c>
      <c r="F9" s="13">
        <f t="shared" si="2"/>
        <v>50.4</v>
      </c>
      <c r="I9" s="9" t="s">
        <v>32</v>
      </c>
      <c r="J9" s="14">
        <f>(67000/2.2)*1.59*26/25</f>
        <v>50359.63636</v>
      </c>
    </row>
    <row r="10">
      <c r="A10" s="8">
        <v>44935.0</v>
      </c>
      <c r="B10" s="11" t="s">
        <v>37</v>
      </c>
      <c r="C10" s="13">
        <f>380*1.12</f>
        <v>425.6</v>
      </c>
      <c r="D10" s="13">
        <v>2.0</v>
      </c>
      <c r="E10" s="11" t="s">
        <v>33</v>
      </c>
      <c r="F10" s="13">
        <f t="shared" si="2"/>
        <v>212.8</v>
      </c>
      <c r="I10" s="9" t="s">
        <v>63</v>
      </c>
      <c r="J10" s="9">
        <v>6500.0</v>
      </c>
    </row>
    <row r="11">
      <c r="A11" s="8">
        <v>44935.0</v>
      </c>
      <c r="B11" s="11" t="s">
        <v>51</v>
      </c>
      <c r="C11" s="13">
        <f>200*1.12</f>
        <v>224</v>
      </c>
      <c r="D11" s="13">
        <v>10.0</v>
      </c>
      <c r="E11" s="11" t="s">
        <v>36</v>
      </c>
      <c r="F11" s="13">
        <f t="shared" si="2"/>
        <v>22.4</v>
      </c>
      <c r="I11" s="9" t="s">
        <v>68</v>
      </c>
      <c r="J11" s="9">
        <v>700.0</v>
      </c>
      <c r="M11" s="9" t="s">
        <v>69</v>
      </c>
    </row>
    <row r="12">
      <c r="A12" s="8">
        <v>44935.0</v>
      </c>
      <c r="B12" s="11" t="s">
        <v>51</v>
      </c>
      <c r="C12" s="13">
        <f>130*1.12</f>
        <v>145.6</v>
      </c>
      <c r="D12" s="13">
        <v>2.0</v>
      </c>
      <c r="E12" s="11" t="s">
        <v>40</v>
      </c>
      <c r="F12" s="13">
        <f t="shared" si="2"/>
        <v>72.8</v>
      </c>
      <c r="I12" s="9" t="s">
        <v>74</v>
      </c>
      <c r="J12" s="14">
        <f>2800*2.1+350</f>
        <v>6230</v>
      </c>
      <c r="L12" s="14">
        <f>sum(J3:J1000)-J9</f>
        <v>22527.5</v>
      </c>
      <c r="M12" s="9">
        <v>87180.0</v>
      </c>
    </row>
    <row r="13">
      <c r="A13" s="8">
        <v>44935.0</v>
      </c>
      <c r="B13" s="11" t="s">
        <v>51</v>
      </c>
      <c r="C13" s="13">
        <f>126*1.12</f>
        <v>141.12</v>
      </c>
      <c r="D13" s="13">
        <v>90.0</v>
      </c>
      <c r="E13" s="11" t="s">
        <v>41</v>
      </c>
      <c r="F13" s="13">
        <f t="shared" si="2"/>
        <v>1.568</v>
      </c>
      <c r="I13" s="9" t="s">
        <v>89</v>
      </c>
      <c r="J13" s="9">
        <v>100.0</v>
      </c>
    </row>
    <row r="14">
      <c r="A14" s="8">
        <v>44931.0</v>
      </c>
      <c r="B14" s="11" t="s">
        <v>92</v>
      </c>
      <c r="C14" s="13">
        <v>700.0</v>
      </c>
      <c r="D14" s="11"/>
      <c r="E14" s="11" t="s">
        <v>93</v>
      </c>
      <c r="F14" s="11"/>
      <c r="I14" s="9" t="s">
        <v>95</v>
      </c>
      <c r="J14" s="9">
        <v>500.0</v>
      </c>
      <c r="L14" s="14">
        <f>(L12/40)/30</f>
        <v>18.77291667</v>
      </c>
    </row>
    <row r="15">
      <c r="A15" s="8">
        <v>44952.0</v>
      </c>
      <c r="B15" s="11" t="s">
        <v>74</v>
      </c>
      <c r="C15" s="13">
        <v>6300.0</v>
      </c>
      <c r="D15" s="11"/>
      <c r="E15" s="11"/>
      <c r="F15" s="11"/>
      <c r="I15" s="9" t="s">
        <v>100</v>
      </c>
      <c r="J15" s="9">
        <v>500.0</v>
      </c>
    </row>
    <row r="16">
      <c r="A16" s="8">
        <v>44952.0</v>
      </c>
      <c r="B16" s="11" t="s">
        <v>102</v>
      </c>
      <c r="C16" s="13">
        <v>350.0</v>
      </c>
      <c r="D16" s="11"/>
      <c r="E16" s="11"/>
      <c r="F16" s="11"/>
      <c r="I16" s="9" t="s">
        <v>105</v>
      </c>
      <c r="J16" s="9">
        <v>1000.0</v>
      </c>
    </row>
    <row r="17">
      <c r="A17" s="22"/>
      <c r="B17" s="11" t="s">
        <v>108</v>
      </c>
      <c r="C17" s="11"/>
      <c r="D17" s="11"/>
      <c r="E17" s="11"/>
      <c r="F17" s="11"/>
    </row>
    <row r="18">
      <c r="A18" s="22"/>
      <c r="B18" s="11"/>
      <c r="C18" s="11"/>
      <c r="D18" s="11"/>
      <c r="E18" s="11"/>
      <c r="F18" s="11"/>
    </row>
    <row r="19">
      <c r="A19" s="8">
        <v>44961.0</v>
      </c>
      <c r="B19" s="11" t="s">
        <v>113</v>
      </c>
      <c r="C19" s="13">
        <f>135.35/3</f>
        <v>45.11666667</v>
      </c>
      <c r="D19" s="11"/>
      <c r="E19" s="11"/>
      <c r="F19" s="11"/>
    </row>
    <row r="20">
      <c r="A20" s="8">
        <v>44958.0</v>
      </c>
      <c r="B20" s="11" t="s">
        <v>37</v>
      </c>
      <c r="C20" s="13">
        <f>1075*1.12</f>
        <v>1204</v>
      </c>
      <c r="D20" s="13">
        <v>43.0</v>
      </c>
      <c r="E20" s="11" t="s">
        <v>46</v>
      </c>
      <c r="F20" s="13">
        <f t="shared" ref="F20:F25" si="3">C20/D20</f>
        <v>28</v>
      </c>
    </row>
    <row r="21">
      <c r="A21" s="8">
        <v>44958.0</v>
      </c>
      <c r="B21" s="11" t="s">
        <v>37</v>
      </c>
      <c r="C21" s="13">
        <f>950*1.12</f>
        <v>1064</v>
      </c>
      <c r="D21" s="13">
        <v>5.0</v>
      </c>
      <c r="E21" s="11" t="s">
        <v>33</v>
      </c>
      <c r="F21" s="13">
        <f t="shared" si="3"/>
        <v>212.8</v>
      </c>
    </row>
    <row r="22">
      <c r="A22" s="8">
        <v>44958.0</v>
      </c>
      <c r="B22" s="11" t="s">
        <v>51</v>
      </c>
      <c r="C22" s="13">
        <f>450*1.12</f>
        <v>504</v>
      </c>
      <c r="D22" s="13">
        <v>45.0</v>
      </c>
      <c r="E22" s="11" t="s">
        <v>36</v>
      </c>
      <c r="F22" s="13">
        <f t="shared" si="3"/>
        <v>11.2</v>
      </c>
    </row>
    <row r="23">
      <c r="A23" s="8">
        <v>44958.0</v>
      </c>
      <c r="B23" s="11" t="s">
        <v>51</v>
      </c>
      <c r="C23" s="13">
        <f>315*1.12</f>
        <v>352.8</v>
      </c>
      <c r="D23" s="13">
        <v>7.0</v>
      </c>
      <c r="E23" s="11" t="s">
        <v>44</v>
      </c>
      <c r="F23" s="13">
        <f t="shared" si="3"/>
        <v>50.4</v>
      </c>
    </row>
    <row r="24">
      <c r="A24" s="8">
        <v>44959.0</v>
      </c>
      <c r="B24" s="11" t="s">
        <v>51</v>
      </c>
      <c r="C24" s="13">
        <v>237.38</v>
      </c>
      <c r="D24" s="13">
        <v>22.0</v>
      </c>
      <c r="E24" s="11" t="s">
        <v>45</v>
      </c>
      <c r="F24" s="13">
        <f t="shared" si="3"/>
        <v>10.79</v>
      </c>
    </row>
    <row r="25">
      <c r="A25" s="8">
        <v>44959.0</v>
      </c>
      <c r="B25" s="11" t="s">
        <v>51</v>
      </c>
      <c r="C25" s="13">
        <v>408.0</v>
      </c>
      <c r="D25" s="13">
        <v>100.0</v>
      </c>
      <c r="E25" s="11" t="s">
        <v>47</v>
      </c>
      <c r="F25" s="13">
        <f t="shared" si="3"/>
        <v>4.08</v>
      </c>
    </row>
    <row r="26">
      <c r="A26" s="8">
        <v>44985.0</v>
      </c>
      <c r="B26" s="11" t="s">
        <v>152</v>
      </c>
      <c r="C26" s="13">
        <v>30.24</v>
      </c>
      <c r="D26" s="11"/>
      <c r="E26" s="11" t="s">
        <v>153</v>
      </c>
      <c r="F26" s="11"/>
    </row>
    <row r="27">
      <c r="A27" s="8">
        <v>44972.0</v>
      </c>
      <c r="B27" s="11" t="s">
        <v>32</v>
      </c>
      <c r="C27" s="13">
        <v>3475.0</v>
      </c>
      <c r="D27" s="13">
        <v>100.0</v>
      </c>
      <c r="E27" s="31" t="s">
        <v>49</v>
      </c>
      <c r="F27" s="13">
        <f t="shared" ref="F27:F34" si="4">C27/D27</f>
        <v>34.75</v>
      </c>
    </row>
    <row r="28">
      <c r="A28" s="8">
        <v>44980.0</v>
      </c>
      <c r="B28" s="11" t="s">
        <v>32</v>
      </c>
      <c r="C28" s="13">
        <v>3505.0</v>
      </c>
      <c r="D28" s="13">
        <v>100.0</v>
      </c>
      <c r="E28" s="31" t="s">
        <v>49</v>
      </c>
      <c r="F28" s="13">
        <f t="shared" si="4"/>
        <v>35.05</v>
      </c>
    </row>
    <row r="29">
      <c r="A29" s="8">
        <v>44959.0</v>
      </c>
      <c r="B29" s="11" t="s">
        <v>32</v>
      </c>
      <c r="C29" s="13">
        <v>1181.0</v>
      </c>
      <c r="D29" s="13">
        <v>30.0</v>
      </c>
      <c r="E29" s="11" t="s">
        <v>26</v>
      </c>
      <c r="F29" s="13">
        <f t="shared" si="4"/>
        <v>39.36666667</v>
      </c>
    </row>
    <row r="30">
      <c r="A30" s="8">
        <v>44966.0</v>
      </c>
      <c r="B30" s="11" t="s">
        <v>32</v>
      </c>
      <c r="C30" s="13">
        <v>6000.0</v>
      </c>
      <c r="D30" s="13">
        <v>200.0</v>
      </c>
      <c r="E30" s="11" t="s">
        <v>30</v>
      </c>
      <c r="F30" s="13">
        <f t="shared" si="4"/>
        <v>30</v>
      </c>
    </row>
    <row r="31">
      <c r="A31" s="8">
        <v>44971.0</v>
      </c>
      <c r="B31" s="11" t="s">
        <v>32</v>
      </c>
      <c r="C31" s="13">
        <v>1181.19</v>
      </c>
      <c r="D31" s="13">
        <v>30.0</v>
      </c>
      <c r="E31" s="11" t="s">
        <v>26</v>
      </c>
      <c r="F31" s="13">
        <f t="shared" si="4"/>
        <v>39.373</v>
      </c>
    </row>
    <row r="32">
      <c r="A32" s="8">
        <v>44980.0</v>
      </c>
      <c r="B32" s="11" t="s">
        <v>32</v>
      </c>
      <c r="C32" s="13">
        <v>9000.0</v>
      </c>
      <c r="D32" s="13">
        <v>300.0</v>
      </c>
      <c r="E32" s="11" t="s">
        <v>30</v>
      </c>
      <c r="F32" s="13">
        <f t="shared" si="4"/>
        <v>30</v>
      </c>
    </row>
    <row r="33">
      <c r="A33" s="8">
        <v>44980.0</v>
      </c>
      <c r="B33" s="11" t="s">
        <v>32</v>
      </c>
      <c r="C33" s="13">
        <v>590.59</v>
      </c>
      <c r="D33" s="13">
        <v>15.0</v>
      </c>
      <c r="E33" s="11" t="s">
        <v>26</v>
      </c>
      <c r="F33" s="13">
        <f t="shared" si="4"/>
        <v>39.37266667</v>
      </c>
    </row>
    <row r="34">
      <c r="A34" s="8">
        <v>44971.0</v>
      </c>
      <c r="B34" s="11" t="s">
        <v>154</v>
      </c>
      <c r="C34" s="13">
        <v>960.0</v>
      </c>
      <c r="D34" s="13">
        <v>6.0</v>
      </c>
      <c r="E34" s="11" t="s">
        <v>155</v>
      </c>
      <c r="F34" s="13">
        <f t="shared" si="4"/>
        <v>160</v>
      </c>
    </row>
    <row r="35">
      <c r="A35" s="8">
        <v>44967.0</v>
      </c>
      <c r="B35" s="11" t="s">
        <v>92</v>
      </c>
      <c r="C35" s="13">
        <v>700.0</v>
      </c>
      <c r="D35" s="11"/>
      <c r="E35" s="11" t="s">
        <v>93</v>
      </c>
      <c r="F35" s="11"/>
    </row>
    <row r="36">
      <c r="A36" s="8">
        <v>44991.0</v>
      </c>
      <c r="B36" s="11" t="s">
        <v>113</v>
      </c>
      <c r="C36" s="13">
        <f>87.75/3</f>
        <v>29.25</v>
      </c>
      <c r="D36" s="11"/>
      <c r="E36" s="11"/>
      <c r="F36" s="11"/>
    </row>
    <row r="37">
      <c r="A37" s="8">
        <v>44994.0</v>
      </c>
      <c r="B37" s="11" t="s">
        <v>92</v>
      </c>
      <c r="C37" s="13">
        <v>85.0</v>
      </c>
      <c r="D37" s="11"/>
      <c r="E37" s="11" t="s">
        <v>156</v>
      </c>
      <c r="F37" s="11"/>
    </row>
    <row r="38">
      <c r="A38" s="8">
        <v>45012.0</v>
      </c>
      <c r="B38" s="11" t="s">
        <v>29</v>
      </c>
      <c r="C38" s="13">
        <v>574.0</v>
      </c>
      <c r="D38" s="11"/>
      <c r="E38" s="11" t="s">
        <v>157</v>
      </c>
      <c r="F38" s="11"/>
    </row>
    <row r="39">
      <c r="A39" s="8">
        <v>44988.0</v>
      </c>
      <c r="B39" s="11" t="s">
        <v>32</v>
      </c>
      <c r="C39" s="13">
        <v>6000.0</v>
      </c>
      <c r="D39" s="13">
        <v>200.0</v>
      </c>
      <c r="E39" s="11" t="s">
        <v>30</v>
      </c>
      <c r="F39" s="13">
        <f t="shared" ref="F39:F45" si="5">C39/D39</f>
        <v>30</v>
      </c>
    </row>
    <row r="40">
      <c r="A40" s="8">
        <v>44993.0</v>
      </c>
      <c r="B40" s="11" t="s">
        <v>32</v>
      </c>
      <c r="C40" s="13">
        <v>9000.0</v>
      </c>
      <c r="D40" s="13">
        <v>300.0</v>
      </c>
      <c r="E40" s="11" t="s">
        <v>30</v>
      </c>
      <c r="F40" s="13">
        <f t="shared" si="5"/>
        <v>30</v>
      </c>
    </row>
    <row r="41">
      <c r="A41" s="8">
        <v>45002.0</v>
      </c>
      <c r="B41" s="11" t="s">
        <v>32</v>
      </c>
      <c r="C41" s="13">
        <v>12000.0</v>
      </c>
      <c r="D41" s="13">
        <v>400.0</v>
      </c>
      <c r="E41" s="11" t="s">
        <v>30</v>
      </c>
      <c r="F41" s="13">
        <f t="shared" si="5"/>
        <v>30</v>
      </c>
    </row>
    <row r="42">
      <c r="A42" s="8">
        <v>45013.0</v>
      </c>
      <c r="B42" s="11" t="s">
        <v>32</v>
      </c>
      <c r="C42" s="13">
        <v>11765.76</v>
      </c>
      <c r="D42" s="13">
        <v>400.0</v>
      </c>
      <c r="E42" s="11" t="s">
        <v>15</v>
      </c>
      <c r="F42" s="13">
        <f t="shared" si="5"/>
        <v>29.4144</v>
      </c>
    </row>
    <row r="43">
      <c r="A43" s="8">
        <v>45013.0</v>
      </c>
      <c r="B43" s="11" t="s">
        <v>32</v>
      </c>
      <c r="C43" s="13">
        <v>3000.0</v>
      </c>
      <c r="D43" s="13">
        <v>100.0</v>
      </c>
      <c r="E43" s="11" t="s">
        <v>30</v>
      </c>
      <c r="F43" s="13">
        <f t="shared" si="5"/>
        <v>30</v>
      </c>
    </row>
    <row r="44">
      <c r="A44" s="8">
        <v>44988.0</v>
      </c>
      <c r="B44" s="11" t="s">
        <v>32</v>
      </c>
      <c r="C44" s="13">
        <v>3505.0</v>
      </c>
      <c r="D44" s="13">
        <v>100.0</v>
      </c>
      <c r="E44" s="31" t="s">
        <v>49</v>
      </c>
      <c r="F44" s="13">
        <f t="shared" si="5"/>
        <v>35.05</v>
      </c>
    </row>
    <row r="45">
      <c r="A45" s="8">
        <v>44999.0</v>
      </c>
      <c r="B45" s="11" t="s">
        <v>51</v>
      </c>
      <c r="C45" s="13">
        <v>215.8</v>
      </c>
      <c r="D45" s="13">
        <v>20.0</v>
      </c>
      <c r="E45" s="11" t="s">
        <v>45</v>
      </c>
      <c r="F45" s="13">
        <f t="shared" si="5"/>
        <v>10.79</v>
      </c>
    </row>
    <row r="46">
      <c r="A46" s="8">
        <v>45012.0</v>
      </c>
      <c r="B46" s="11" t="s">
        <v>29</v>
      </c>
      <c r="C46" s="13">
        <v>120.6</v>
      </c>
      <c r="D46" s="11"/>
      <c r="E46" s="11" t="s">
        <v>158</v>
      </c>
      <c r="F46" s="11"/>
    </row>
    <row r="47">
      <c r="A47" s="8">
        <v>44999.0</v>
      </c>
      <c r="B47" s="11" t="s">
        <v>51</v>
      </c>
      <c r="C47" s="13">
        <v>114.0</v>
      </c>
      <c r="D47" s="13">
        <v>3.0</v>
      </c>
      <c r="E47" s="11" t="s">
        <v>52</v>
      </c>
      <c r="F47" s="13">
        <f>C47/D47</f>
        <v>38</v>
      </c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15.88"/>
  </cols>
  <sheetData>
    <row r="1">
      <c r="A1" s="3" t="s">
        <v>4</v>
      </c>
      <c r="B1" s="3" t="s">
        <v>6</v>
      </c>
      <c r="C1" s="3" t="s">
        <v>7</v>
      </c>
      <c r="D1" s="3" t="s">
        <v>9</v>
      </c>
      <c r="E1" s="3" t="s">
        <v>11</v>
      </c>
    </row>
    <row r="2">
      <c r="A2" s="6" t="s">
        <v>15</v>
      </c>
      <c r="B2" s="7" t="s">
        <v>20</v>
      </c>
      <c r="C2" s="12">
        <f>30.64*0.9825</f>
        <v>30.1038</v>
      </c>
      <c r="D2" s="2">
        <v>25.0</v>
      </c>
      <c r="E2" s="12">
        <f t="shared" ref="E2:E47" si="1">C2/D2</f>
        <v>1.204152</v>
      </c>
    </row>
    <row r="3">
      <c r="A3" s="6" t="s">
        <v>26</v>
      </c>
      <c r="B3" s="2" t="s">
        <v>27</v>
      </c>
      <c r="C3" s="12">
        <f>42.11*0.9825</f>
        <v>41.373075</v>
      </c>
      <c r="D3" s="2">
        <v>25.0</v>
      </c>
      <c r="E3" s="12">
        <f t="shared" si="1"/>
        <v>1.654923</v>
      </c>
    </row>
    <row r="4">
      <c r="A4" s="6" t="s">
        <v>30</v>
      </c>
      <c r="B4" s="2" t="s">
        <v>31</v>
      </c>
      <c r="C4" s="12">
        <f>31.25*0.9825</f>
        <v>30.703125</v>
      </c>
      <c r="D4" s="2">
        <v>25.0</v>
      </c>
      <c r="E4" s="12">
        <f t="shared" si="1"/>
        <v>1.228125</v>
      </c>
    </row>
    <row r="5">
      <c r="A5" s="6" t="s">
        <v>33</v>
      </c>
      <c r="B5" s="15"/>
      <c r="C5" s="12">
        <f>AVERAGEIF('GASTOS CAMAGUI'!$E2:E10000,A5,'GASTOS CAMAGUI'!$F2:F10000)</f>
        <v>212.8</v>
      </c>
      <c r="D5" s="2">
        <v>1.0</v>
      </c>
      <c r="E5" s="12">
        <f t="shared" si="1"/>
        <v>212.8</v>
      </c>
    </row>
    <row r="6">
      <c r="A6" s="6" t="s">
        <v>36</v>
      </c>
      <c r="B6" s="15"/>
      <c r="C6" s="12">
        <f>AVERAGEIF('GASTOS CAMAGUI'!$E3:E10001,A6,'GASTOS CAMAGUI'!$F3:F10001)</f>
        <v>16.8</v>
      </c>
      <c r="D6" s="2">
        <v>1.0</v>
      </c>
      <c r="E6" s="12">
        <f t="shared" si="1"/>
        <v>16.8</v>
      </c>
    </row>
    <row r="7">
      <c r="A7" s="6" t="s">
        <v>40</v>
      </c>
      <c r="B7" s="15"/>
      <c r="C7" s="12">
        <f>AVERAGEIF('GASTOS CAMAGUI'!$E4:E10002,A7,'GASTOS CAMAGUI'!$F4:F10002)</f>
        <v>72.8</v>
      </c>
      <c r="D7" s="2">
        <v>10.0</v>
      </c>
      <c r="E7" s="12">
        <f t="shared" si="1"/>
        <v>7.28</v>
      </c>
    </row>
    <row r="8">
      <c r="A8" s="6" t="s">
        <v>41</v>
      </c>
      <c r="B8" s="15"/>
      <c r="C8" s="12">
        <f>AVERAGEIF('GASTOS CAMAGUI'!$E5:E10003,A8,'GASTOS CAMAGUI'!$F5:F10003)</f>
        <v>1.568</v>
      </c>
      <c r="D8" s="2">
        <v>1.0</v>
      </c>
      <c r="E8" s="12">
        <f t="shared" si="1"/>
        <v>1.568</v>
      </c>
    </row>
    <row r="9">
      <c r="A9" s="6" t="s">
        <v>44</v>
      </c>
      <c r="B9" s="15"/>
      <c r="C9" s="12">
        <f>AVERAGEIF('GASTOS CAMAGUI'!$E6:E10004,A9,'GASTOS CAMAGUI'!$F6:F10004)</f>
        <v>50.4</v>
      </c>
      <c r="D9" s="2">
        <v>25.0</v>
      </c>
      <c r="E9" s="12">
        <f t="shared" si="1"/>
        <v>2.016</v>
      </c>
    </row>
    <row r="10">
      <c r="A10" s="6" t="s">
        <v>45</v>
      </c>
      <c r="B10" s="15"/>
      <c r="C10" s="12">
        <f>AVERAGEIF('GASTOS CAMAGUI'!$E7:E10005,A10,'GASTOS CAMAGUI'!$F7:F10005)</f>
        <v>10.79</v>
      </c>
      <c r="D10" s="2">
        <v>25.0</v>
      </c>
      <c r="E10" s="12">
        <f t="shared" si="1"/>
        <v>0.4316</v>
      </c>
    </row>
    <row r="11">
      <c r="A11" s="6" t="s">
        <v>47</v>
      </c>
      <c r="B11" s="15"/>
      <c r="C11" s="12">
        <f>AVERAGEIF('GASTOS CAMAGUI'!$E8:E10006,A11,'GASTOS CAMAGUI'!$F8:F10006)</f>
        <v>4.08</v>
      </c>
      <c r="D11" s="2">
        <v>25.0</v>
      </c>
      <c r="E11" s="12">
        <f t="shared" si="1"/>
        <v>0.1632</v>
      </c>
    </row>
    <row r="12">
      <c r="A12" s="16" t="s">
        <v>49</v>
      </c>
      <c r="B12" s="2" t="s">
        <v>50</v>
      </c>
      <c r="C12" s="12">
        <f>AVERAGEIF('GASTOS CAMAGUI'!$E9:E10007,A12,'GASTOS CAMAGUI'!$F9:F10007)</f>
        <v>34.95</v>
      </c>
      <c r="D12" s="2">
        <v>25.0</v>
      </c>
      <c r="E12" s="12">
        <f t="shared" si="1"/>
        <v>1.398</v>
      </c>
    </row>
    <row r="13">
      <c r="A13" s="6" t="s">
        <v>52</v>
      </c>
      <c r="B13" s="15"/>
      <c r="C13" s="12">
        <f>AVERAGEIF('GASTOS CAMAGUI'!$E10:E10008,A13,'GASTOS CAMAGUI'!$F10:F10008)</f>
        <v>38</v>
      </c>
      <c r="D13" s="2">
        <v>20.0</v>
      </c>
      <c r="E13" s="12">
        <f t="shared" si="1"/>
        <v>1.9</v>
      </c>
    </row>
    <row r="14">
      <c r="A14" s="2" t="s">
        <v>53</v>
      </c>
      <c r="B14" s="2" t="s">
        <v>54</v>
      </c>
      <c r="C14" s="17">
        <v>24.5</v>
      </c>
      <c r="D14" s="2">
        <v>25.0</v>
      </c>
      <c r="E14" s="12">
        <f t="shared" si="1"/>
        <v>0.98</v>
      </c>
    </row>
    <row r="15">
      <c r="A15" s="2" t="s">
        <v>55</v>
      </c>
      <c r="B15" s="2" t="s">
        <v>56</v>
      </c>
      <c r="C15" s="17">
        <v>33.6</v>
      </c>
      <c r="D15" s="2">
        <v>25.0</v>
      </c>
      <c r="E15" s="12">
        <f t="shared" si="1"/>
        <v>1.344</v>
      </c>
    </row>
    <row r="16">
      <c r="A16" s="2" t="s">
        <v>57</v>
      </c>
      <c r="B16" s="2" t="s">
        <v>58</v>
      </c>
      <c r="C16" s="17">
        <v>43.44</v>
      </c>
      <c r="D16" s="2">
        <v>25.0</v>
      </c>
      <c r="E16" s="12">
        <f t="shared" si="1"/>
        <v>1.7376</v>
      </c>
    </row>
    <row r="17">
      <c r="A17" s="2" t="s">
        <v>59</v>
      </c>
      <c r="B17" s="2" t="s">
        <v>60</v>
      </c>
      <c r="C17" s="17">
        <v>44.33</v>
      </c>
      <c r="D17" s="2">
        <v>25.0</v>
      </c>
      <c r="E17" s="12">
        <f t="shared" si="1"/>
        <v>1.7732</v>
      </c>
    </row>
    <row r="18">
      <c r="A18" s="2" t="s">
        <v>61</v>
      </c>
      <c r="B18" s="2" t="s">
        <v>62</v>
      </c>
      <c r="C18" s="17">
        <v>44.87</v>
      </c>
      <c r="D18" s="2">
        <v>25.0</v>
      </c>
      <c r="E18" s="12">
        <f t="shared" si="1"/>
        <v>1.7948</v>
      </c>
    </row>
    <row r="19">
      <c r="A19" s="2" t="s">
        <v>64</v>
      </c>
      <c r="B19" s="2" t="s">
        <v>65</v>
      </c>
      <c r="C19" s="17">
        <v>45.59</v>
      </c>
      <c r="D19" s="2">
        <v>25.0</v>
      </c>
      <c r="E19" s="12">
        <f t="shared" si="1"/>
        <v>1.8236</v>
      </c>
    </row>
    <row r="20">
      <c r="A20" s="18" t="s">
        <v>66</v>
      </c>
      <c r="B20" s="2" t="s">
        <v>67</v>
      </c>
      <c r="C20" s="12">
        <f>27.16</f>
        <v>27.16</v>
      </c>
      <c r="D20" s="2">
        <v>25.0</v>
      </c>
      <c r="E20" s="12">
        <f t="shared" si="1"/>
        <v>1.0864</v>
      </c>
    </row>
    <row r="21">
      <c r="A21" s="2" t="s">
        <v>70</v>
      </c>
      <c r="B21" s="2" t="s">
        <v>71</v>
      </c>
      <c r="C21" s="17">
        <f>21.9</f>
        <v>21.9</v>
      </c>
      <c r="D21" s="2">
        <v>25.0</v>
      </c>
      <c r="E21" s="12">
        <f t="shared" si="1"/>
        <v>0.876</v>
      </c>
    </row>
    <row r="22">
      <c r="A22" s="18" t="s">
        <v>72</v>
      </c>
      <c r="B22" s="2" t="s">
        <v>73</v>
      </c>
      <c r="C22" s="17">
        <f>41.35</f>
        <v>41.35</v>
      </c>
      <c r="D22" s="2">
        <v>25.0</v>
      </c>
      <c r="E22" s="12">
        <f t="shared" si="1"/>
        <v>1.654</v>
      </c>
    </row>
    <row r="23">
      <c r="A23" s="2" t="s">
        <v>75</v>
      </c>
      <c r="B23" s="2" t="s">
        <v>76</v>
      </c>
      <c r="C23" s="17">
        <v>46.42</v>
      </c>
      <c r="D23" s="2">
        <v>25.0</v>
      </c>
      <c r="E23" s="12">
        <f t="shared" si="1"/>
        <v>1.8568</v>
      </c>
    </row>
    <row r="24">
      <c r="A24" s="2" t="s">
        <v>77</v>
      </c>
      <c r="B24" s="2" t="s">
        <v>78</v>
      </c>
      <c r="C24" s="17">
        <v>47.64</v>
      </c>
      <c r="D24" s="2">
        <v>25.0</v>
      </c>
      <c r="E24" s="12">
        <f t="shared" si="1"/>
        <v>1.9056</v>
      </c>
    </row>
    <row r="25">
      <c r="A25" s="2" t="s">
        <v>79</v>
      </c>
      <c r="B25" s="2" t="s">
        <v>80</v>
      </c>
      <c r="C25" s="17">
        <v>27.0</v>
      </c>
      <c r="D25" s="2">
        <v>25.0</v>
      </c>
      <c r="E25" s="12">
        <f t="shared" si="1"/>
        <v>1.08</v>
      </c>
    </row>
    <row r="26">
      <c r="A26" s="2" t="s">
        <v>81</v>
      </c>
      <c r="B26" s="2" t="s">
        <v>82</v>
      </c>
      <c r="C26" s="17">
        <v>31.16</v>
      </c>
      <c r="D26" s="2">
        <v>25.0</v>
      </c>
      <c r="E26" s="12">
        <f t="shared" si="1"/>
        <v>1.2464</v>
      </c>
    </row>
    <row r="27">
      <c r="A27" s="2" t="s">
        <v>83</v>
      </c>
      <c r="B27" s="2" t="s">
        <v>84</v>
      </c>
      <c r="C27" s="17">
        <v>36.0</v>
      </c>
      <c r="D27" s="2">
        <v>25.0</v>
      </c>
      <c r="E27" s="12">
        <f t="shared" si="1"/>
        <v>1.44</v>
      </c>
    </row>
    <row r="28">
      <c r="A28" s="2" t="s">
        <v>85</v>
      </c>
      <c r="B28" s="2" t="s">
        <v>86</v>
      </c>
      <c r="C28" s="17">
        <v>29.5</v>
      </c>
      <c r="D28" s="2">
        <v>25.0</v>
      </c>
      <c r="E28" s="12">
        <f t="shared" si="1"/>
        <v>1.18</v>
      </c>
    </row>
    <row r="29">
      <c r="A29" s="2" t="s">
        <v>87</v>
      </c>
      <c r="B29" s="2" t="s">
        <v>88</v>
      </c>
      <c r="C29" s="17">
        <v>45.55</v>
      </c>
      <c r="D29" s="2">
        <v>25.0</v>
      </c>
      <c r="E29" s="12">
        <f t="shared" si="1"/>
        <v>1.822</v>
      </c>
    </row>
    <row r="30">
      <c r="A30" s="2" t="s">
        <v>90</v>
      </c>
      <c r="B30" s="2" t="s">
        <v>91</v>
      </c>
      <c r="C30" s="17">
        <v>25.5</v>
      </c>
      <c r="D30" s="2">
        <v>25.0</v>
      </c>
      <c r="E30" s="12">
        <f t="shared" si="1"/>
        <v>1.02</v>
      </c>
    </row>
    <row r="31">
      <c r="A31" s="2" t="s">
        <v>94</v>
      </c>
      <c r="B31" s="2" t="s">
        <v>96</v>
      </c>
      <c r="C31" s="17">
        <v>25.59</v>
      </c>
      <c r="D31" s="2">
        <v>25.0</v>
      </c>
      <c r="E31" s="12">
        <f t="shared" si="1"/>
        <v>1.0236</v>
      </c>
    </row>
    <row r="32">
      <c r="A32" s="2" t="s">
        <v>98</v>
      </c>
      <c r="B32" s="2" t="s">
        <v>99</v>
      </c>
      <c r="C32" s="17">
        <v>30.86</v>
      </c>
      <c r="D32" s="2">
        <v>25.0</v>
      </c>
      <c r="E32" s="12">
        <f t="shared" si="1"/>
        <v>1.2344</v>
      </c>
    </row>
    <row r="33">
      <c r="A33" s="2" t="s">
        <v>101</v>
      </c>
      <c r="B33" s="2" t="s">
        <v>103</v>
      </c>
      <c r="C33" s="17">
        <v>25.0</v>
      </c>
      <c r="D33" s="2">
        <v>25.0</v>
      </c>
      <c r="E33" s="12">
        <f t="shared" si="1"/>
        <v>1</v>
      </c>
    </row>
    <row r="34">
      <c r="A34" s="2" t="s">
        <v>106</v>
      </c>
      <c r="B34" s="2" t="s">
        <v>107</v>
      </c>
      <c r="C34" s="17">
        <v>35.49</v>
      </c>
      <c r="D34" s="2">
        <v>25.0</v>
      </c>
      <c r="E34" s="12">
        <f t="shared" si="1"/>
        <v>1.4196</v>
      </c>
    </row>
    <row r="35">
      <c r="A35" s="2" t="s">
        <v>109</v>
      </c>
      <c r="B35" s="2" t="s">
        <v>110</v>
      </c>
      <c r="C35" s="17">
        <v>39.647</v>
      </c>
      <c r="D35" s="2">
        <v>25.0</v>
      </c>
      <c r="E35" s="12">
        <f t="shared" si="1"/>
        <v>1.58588</v>
      </c>
    </row>
    <row r="36">
      <c r="A36" s="2" t="s">
        <v>111</v>
      </c>
      <c r="B36" s="2" t="s">
        <v>112</v>
      </c>
      <c r="C36" s="17">
        <v>28.15</v>
      </c>
      <c r="D36" s="2">
        <v>25.0</v>
      </c>
      <c r="E36" s="12">
        <f t="shared" si="1"/>
        <v>1.126</v>
      </c>
    </row>
    <row r="37">
      <c r="A37" s="2" t="s">
        <v>114</v>
      </c>
      <c r="B37" s="2" t="s">
        <v>115</v>
      </c>
      <c r="C37" s="17">
        <v>38.72</v>
      </c>
      <c r="D37" s="2">
        <v>25.0</v>
      </c>
      <c r="E37" s="12">
        <f t="shared" si="1"/>
        <v>1.5488</v>
      </c>
    </row>
    <row r="38">
      <c r="A38" s="2" t="s">
        <v>116</v>
      </c>
      <c r="B38" s="2" t="s">
        <v>117</v>
      </c>
      <c r="C38" s="17">
        <v>36.85</v>
      </c>
      <c r="D38" s="2">
        <v>25.0</v>
      </c>
      <c r="E38" s="12">
        <f t="shared" si="1"/>
        <v>1.474</v>
      </c>
    </row>
    <row r="39">
      <c r="A39" s="2" t="s">
        <v>136</v>
      </c>
      <c r="B39" s="2" t="s">
        <v>137</v>
      </c>
      <c r="C39" s="17">
        <v>35.44</v>
      </c>
      <c r="D39" s="2">
        <v>25.0</v>
      </c>
      <c r="E39" s="12">
        <f t="shared" si="1"/>
        <v>1.4176</v>
      </c>
    </row>
    <row r="40">
      <c r="A40" s="2" t="s">
        <v>138</v>
      </c>
      <c r="B40" s="2" t="s">
        <v>139</v>
      </c>
      <c r="C40" s="17">
        <v>47.43</v>
      </c>
      <c r="D40" s="2">
        <v>25.0</v>
      </c>
      <c r="E40" s="12">
        <f t="shared" si="1"/>
        <v>1.8972</v>
      </c>
    </row>
    <row r="41">
      <c r="A41" s="2" t="s">
        <v>140</v>
      </c>
      <c r="B41" s="2" t="s">
        <v>141</v>
      </c>
      <c r="C41" s="17">
        <v>46.12</v>
      </c>
      <c r="D41" s="2">
        <v>25.0</v>
      </c>
      <c r="E41" s="12">
        <f t="shared" si="1"/>
        <v>1.8448</v>
      </c>
    </row>
    <row r="42">
      <c r="A42" s="2" t="s">
        <v>142</v>
      </c>
      <c r="B42" s="2" t="s">
        <v>143</v>
      </c>
      <c r="C42" s="17">
        <v>42.58</v>
      </c>
      <c r="D42" s="2">
        <v>25.0</v>
      </c>
      <c r="E42" s="12">
        <f t="shared" si="1"/>
        <v>1.7032</v>
      </c>
    </row>
    <row r="43">
      <c r="A43" s="2" t="s">
        <v>144</v>
      </c>
      <c r="B43" s="2" t="s">
        <v>145</v>
      </c>
      <c r="C43" s="17">
        <v>33.89</v>
      </c>
      <c r="D43" s="2">
        <v>25.0</v>
      </c>
      <c r="E43" s="12">
        <f t="shared" si="1"/>
        <v>1.3556</v>
      </c>
    </row>
    <row r="44">
      <c r="A44" s="2" t="s">
        <v>146</v>
      </c>
      <c r="B44" s="2" t="s">
        <v>147</v>
      </c>
      <c r="C44" s="17">
        <v>30.82</v>
      </c>
      <c r="D44" s="2">
        <v>25.0</v>
      </c>
      <c r="E44" s="12">
        <f t="shared" si="1"/>
        <v>1.2328</v>
      </c>
    </row>
    <row r="45">
      <c r="A45" s="2" t="s">
        <v>148</v>
      </c>
      <c r="B45" s="2" t="s">
        <v>149</v>
      </c>
      <c r="C45" s="17">
        <v>27.31</v>
      </c>
      <c r="D45" s="2">
        <v>25.0</v>
      </c>
      <c r="E45" s="12">
        <f t="shared" si="1"/>
        <v>1.0924</v>
      </c>
    </row>
    <row r="46">
      <c r="A46" s="2" t="s">
        <v>150</v>
      </c>
      <c r="B46" s="2" t="s">
        <v>151</v>
      </c>
      <c r="C46" s="17">
        <v>55.5</v>
      </c>
      <c r="D46" s="2">
        <v>25.0</v>
      </c>
      <c r="E46" s="12">
        <f t="shared" si="1"/>
        <v>2.22</v>
      </c>
    </row>
    <row r="47">
      <c r="A47" s="2"/>
      <c r="B47" s="2"/>
      <c r="C47" s="17"/>
      <c r="D47" s="2">
        <v>25.0</v>
      </c>
      <c r="E47" s="12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 ht="30.0" customHeight="1">
      <c r="A1" s="4" t="s">
        <v>8</v>
      </c>
      <c r="B1" s="4" t="s">
        <v>14</v>
      </c>
      <c r="C1" s="4" t="s">
        <v>17</v>
      </c>
      <c r="D1" s="4" t="s">
        <v>19</v>
      </c>
      <c r="E1" s="4" t="s">
        <v>22</v>
      </c>
      <c r="F1" s="4" t="s">
        <v>23</v>
      </c>
    </row>
    <row r="2">
      <c r="A2" s="9">
        <v>1.0</v>
      </c>
      <c r="B2" s="10">
        <v>1.0</v>
      </c>
      <c r="C2" s="9">
        <v>0.2</v>
      </c>
      <c r="D2" s="14">
        <f t="shared" ref="D2:D122" si="1">C2*7</f>
        <v>1.4</v>
      </c>
      <c r="E2" s="14">
        <f>C2</f>
        <v>0.2</v>
      </c>
      <c r="F2" s="14">
        <f>AVERAGE(D2:D92)</f>
        <v>1.904</v>
      </c>
    </row>
    <row r="3">
      <c r="A3" s="9">
        <v>2.0</v>
      </c>
      <c r="B3" s="10">
        <v>0.9966666</v>
      </c>
      <c r="C3" s="9">
        <v>0.2016</v>
      </c>
      <c r="D3" s="14">
        <f t="shared" si="1"/>
        <v>1.4112</v>
      </c>
      <c r="E3" s="14">
        <f t="shared" ref="E3:E122" si="2">E2+C3</f>
        <v>0.4016</v>
      </c>
      <c r="F3" s="4" t="s">
        <v>35</v>
      </c>
    </row>
    <row r="4">
      <c r="A4" s="9">
        <v>3.0</v>
      </c>
      <c r="B4" s="10">
        <v>0.9933332</v>
      </c>
      <c r="C4" s="9">
        <v>0.2032</v>
      </c>
      <c r="D4" s="14">
        <f t="shared" si="1"/>
        <v>1.4224</v>
      </c>
      <c r="E4" s="14">
        <f t="shared" si="2"/>
        <v>0.6048</v>
      </c>
    </row>
    <row r="5">
      <c r="A5" s="9">
        <v>4.0</v>
      </c>
      <c r="B5" s="10">
        <v>0.9899998</v>
      </c>
      <c r="C5" s="9">
        <v>0.2048</v>
      </c>
      <c r="D5" s="14">
        <f t="shared" si="1"/>
        <v>1.4336</v>
      </c>
      <c r="E5" s="14">
        <f t="shared" si="2"/>
        <v>0.8096</v>
      </c>
      <c r="F5" s="9">
        <v>0.33333</v>
      </c>
    </row>
    <row r="6">
      <c r="A6" s="9">
        <v>5.0</v>
      </c>
      <c r="B6" s="10">
        <v>0.9866664</v>
      </c>
      <c r="C6" s="9">
        <v>0.2064</v>
      </c>
      <c r="D6" s="14">
        <f t="shared" si="1"/>
        <v>1.4448</v>
      </c>
      <c r="E6" s="14">
        <f t="shared" si="2"/>
        <v>1.016</v>
      </c>
    </row>
    <row r="7">
      <c r="A7" s="9">
        <v>6.0</v>
      </c>
      <c r="B7" s="10">
        <v>0.983333</v>
      </c>
      <c r="C7" s="9">
        <v>0.208</v>
      </c>
      <c r="D7" s="14">
        <f t="shared" si="1"/>
        <v>1.456</v>
      </c>
      <c r="E7" s="14">
        <f t="shared" si="2"/>
        <v>1.224</v>
      </c>
    </row>
    <row r="8">
      <c r="A8" s="9">
        <v>7.0</v>
      </c>
      <c r="B8" s="10">
        <v>0.9799996</v>
      </c>
      <c r="C8" s="9">
        <v>0.2096</v>
      </c>
      <c r="D8" s="14">
        <f t="shared" si="1"/>
        <v>1.4672</v>
      </c>
      <c r="E8" s="14">
        <f t="shared" si="2"/>
        <v>1.4336</v>
      </c>
    </row>
    <row r="9">
      <c r="A9" s="9">
        <v>8.0</v>
      </c>
      <c r="B9" s="10">
        <v>0.9766662</v>
      </c>
      <c r="C9" s="9">
        <v>0.2112</v>
      </c>
      <c r="D9" s="14">
        <f t="shared" si="1"/>
        <v>1.4784</v>
      </c>
      <c r="E9" s="14">
        <f t="shared" si="2"/>
        <v>1.6448</v>
      </c>
    </row>
    <row r="10">
      <c r="A10" s="9">
        <v>9.0</v>
      </c>
      <c r="B10" s="10">
        <v>0.9733328</v>
      </c>
      <c r="C10" s="9">
        <v>0.2128</v>
      </c>
      <c r="D10" s="14">
        <f t="shared" si="1"/>
        <v>1.4896</v>
      </c>
      <c r="E10" s="14">
        <f t="shared" si="2"/>
        <v>1.8576</v>
      </c>
    </row>
    <row r="11">
      <c r="A11" s="9">
        <v>10.0</v>
      </c>
      <c r="B11" s="10">
        <v>0.9699994</v>
      </c>
      <c r="C11" s="9">
        <v>0.2144</v>
      </c>
      <c r="D11" s="14">
        <f t="shared" si="1"/>
        <v>1.5008</v>
      </c>
      <c r="E11" s="14">
        <f t="shared" si="2"/>
        <v>2.072</v>
      </c>
    </row>
    <row r="12">
      <c r="A12" s="9">
        <v>11.0</v>
      </c>
      <c r="B12" s="10">
        <v>0.966666</v>
      </c>
      <c r="C12" s="9">
        <v>0.216</v>
      </c>
      <c r="D12" s="14">
        <f t="shared" si="1"/>
        <v>1.512</v>
      </c>
      <c r="E12" s="14">
        <f t="shared" si="2"/>
        <v>2.288</v>
      </c>
    </row>
    <row r="13">
      <c r="A13" s="9">
        <v>12.0</v>
      </c>
      <c r="B13" s="10">
        <v>0.9633326</v>
      </c>
      <c r="C13" s="9">
        <v>0.2176</v>
      </c>
      <c r="D13" s="14">
        <f t="shared" si="1"/>
        <v>1.5232</v>
      </c>
      <c r="E13" s="14">
        <f t="shared" si="2"/>
        <v>2.5056</v>
      </c>
    </row>
    <row r="14">
      <c r="A14" s="9">
        <v>13.0</v>
      </c>
      <c r="B14" s="10">
        <v>0.9599992</v>
      </c>
      <c r="C14" s="9">
        <v>0.2192</v>
      </c>
      <c r="D14" s="14">
        <f t="shared" si="1"/>
        <v>1.5344</v>
      </c>
      <c r="E14" s="14">
        <f t="shared" si="2"/>
        <v>2.7248</v>
      </c>
    </row>
    <row r="15">
      <c r="A15" s="9">
        <v>14.0</v>
      </c>
      <c r="B15" s="10">
        <v>0.9566658</v>
      </c>
      <c r="C15" s="9">
        <v>0.2208</v>
      </c>
      <c r="D15" s="14">
        <f t="shared" si="1"/>
        <v>1.5456</v>
      </c>
      <c r="E15" s="14">
        <f t="shared" si="2"/>
        <v>2.9456</v>
      </c>
    </row>
    <row r="16">
      <c r="A16" s="9">
        <v>15.0</v>
      </c>
      <c r="B16" s="10">
        <v>0.953332399999999</v>
      </c>
      <c r="C16" s="9">
        <v>0.2224</v>
      </c>
      <c r="D16" s="14">
        <f t="shared" si="1"/>
        <v>1.5568</v>
      </c>
      <c r="E16" s="14">
        <f t="shared" si="2"/>
        <v>3.168</v>
      </c>
    </row>
    <row r="17">
      <c r="A17" s="9">
        <v>16.0</v>
      </c>
      <c r="B17" s="10">
        <v>0.949998999999999</v>
      </c>
      <c r="C17" s="9">
        <v>0.224</v>
      </c>
      <c r="D17" s="14">
        <f t="shared" si="1"/>
        <v>1.568</v>
      </c>
      <c r="E17" s="14">
        <f t="shared" si="2"/>
        <v>3.392</v>
      </c>
    </row>
    <row r="18">
      <c r="A18" s="9">
        <v>17.0</v>
      </c>
      <c r="B18" s="10">
        <v>0.946665599999999</v>
      </c>
      <c r="C18" s="9">
        <v>0.2256</v>
      </c>
      <c r="D18" s="14">
        <f t="shared" si="1"/>
        <v>1.5792</v>
      </c>
      <c r="E18" s="14">
        <f t="shared" si="2"/>
        <v>3.6176</v>
      </c>
    </row>
    <row r="19">
      <c r="A19" s="9">
        <v>18.0</v>
      </c>
      <c r="B19" s="10">
        <v>0.943332199999999</v>
      </c>
      <c r="C19" s="9">
        <v>0.2272</v>
      </c>
      <c r="D19" s="14">
        <f t="shared" si="1"/>
        <v>1.5904</v>
      </c>
      <c r="E19" s="14">
        <f t="shared" si="2"/>
        <v>3.8448</v>
      </c>
    </row>
    <row r="20">
      <c r="A20" s="9">
        <v>19.0</v>
      </c>
      <c r="B20" s="10">
        <v>0.939998799999999</v>
      </c>
      <c r="C20" s="9">
        <v>0.2288</v>
      </c>
      <c r="D20" s="14">
        <f t="shared" si="1"/>
        <v>1.6016</v>
      </c>
      <c r="E20" s="14">
        <f t="shared" si="2"/>
        <v>4.0736</v>
      </c>
    </row>
    <row r="21">
      <c r="A21" s="9">
        <v>20.0</v>
      </c>
      <c r="B21" s="10">
        <v>0.936665399999999</v>
      </c>
      <c r="C21" s="9">
        <v>0.2304</v>
      </c>
      <c r="D21" s="14">
        <f t="shared" si="1"/>
        <v>1.6128</v>
      </c>
      <c r="E21" s="14">
        <f t="shared" si="2"/>
        <v>4.304</v>
      </c>
    </row>
    <row r="22">
      <c r="A22" s="9">
        <v>21.0</v>
      </c>
      <c r="B22" s="10">
        <v>0.933331999999999</v>
      </c>
      <c r="C22" s="9">
        <v>0.232</v>
      </c>
      <c r="D22" s="14">
        <f t="shared" si="1"/>
        <v>1.624</v>
      </c>
      <c r="E22" s="14">
        <f t="shared" si="2"/>
        <v>4.536</v>
      </c>
    </row>
    <row r="23">
      <c r="A23" s="9">
        <v>22.0</v>
      </c>
      <c r="B23" s="10">
        <v>0.929998599999999</v>
      </c>
      <c r="C23" s="9">
        <v>0.2336</v>
      </c>
      <c r="D23" s="14">
        <f t="shared" si="1"/>
        <v>1.6352</v>
      </c>
      <c r="E23" s="14">
        <f t="shared" si="2"/>
        <v>4.7696</v>
      </c>
    </row>
    <row r="24">
      <c r="A24" s="9">
        <v>23.0</v>
      </c>
      <c r="B24" s="10">
        <v>0.926665199999999</v>
      </c>
      <c r="C24" s="9">
        <v>0.2352</v>
      </c>
      <c r="D24" s="14">
        <f t="shared" si="1"/>
        <v>1.6464</v>
      </c>
      <c r="E24" s="14">
        <f t="shared" si="2"/>
        <v>5.0048</v>
      </c>
    </row>
    <row r="25">
      <c r="A25" s="9">
        <v>24.0</v>
      </c>
      <c r="B25" s="10">
        <v>0.923331799999999</v>
      </c>
      <c r="C25" s="9">
        <v>0.2368</v>
      </c>
      <c r="D25" s="14">
        <f t="shared" si="1"/>
        <v>1.6576</v>
      </c>
      <c r="E25" s="14">
        <f t="shared" si="2"/>
        <v>5.2416</v>
      </c>
    </row>
    <row r="26">
      <c r="A26" s="9">
        <v>25.0</v>
      </c>
      <c r="B26" s="10">
        <v>0.919998399999999</v>
      </c>
      <c r="C26" s="9">
        <v>0.2384</v>
      </c>
      <c r="D26" s="14">
        <f t="shared" si="1"/>
        <v>1.6688</v>
      </c>
      <c r="E26" s="14">
        <f t="shared" si="2"/>
        <v>5.48</v>
      </c>
    </row>
    <row r="27">
      <c r="A27" s="9">
        <v>26.0</v>
      </c>
      <c r="B27" s="10">
        <v>0.916664999999999</v>
      </c>
      <c r="C27" s="9">
        <v>0.24</v>
      </c>
      <c r="D27" s="14">
        <f t="shared" si="1"/>
        <v>1.68</v>
      </c>
      <c r="E27" s="14">
        <f t="shared" si="2"/>
        <v>5.72</v>
      </c>
    </row>
    <row r="28">
      <c r="A28" s="9">
        <v>27.0</v>
      </c>
      <c r="B28" s="10">
        <v>0.913331599999999</v>
      </c>
      <c r="C28" s="9">
        <v>0.2416</v>
      </c>
      <c r="D28" s="14">
        <f t="shared" si="1"/>
        <v>1.6912</v>
      </c>
      <c r="E28" s="14">
        <f t="shared" si="2"/>
        <v>5.9616</v>
      </c>
    </row>
    <row r="29">
      <c r="A29" s="9">
        <v>28.0</v>
      </c>
      <c r="B29" s="10">
        <v>0.909998199999999</v>
      </c>
      <c r="C29" s="9">
        <v>0.2432</v>
      </c>
      <c r="D29" s="14">
        <f t="shared" si="1"/>
        <v>1.7024</v>
      </c>
      <c r="E29" s="14">
        <f t="shared" si="2"/>
        <v>6.2048</v>
      </c>
    </row>
    <row r="30">
      <c r="A30" s="9">
        <v>29.0</v>
      </c>
      <c r="B30" s="10">
        <v>0.906664799999999</v>
      </c>
      <c r="C30" s="9">
        <v>0.2448</v>
      </c>
      <c r="D30" s="14">
        <f t="shared" si="1"/>
        <v>1.7136</v>
      </c>
      <c r="E30" s="14">
        <f t="shared" si="2"/>
        <v>6.4496</v>
      </c>
    </row>
    <row r="31">
      <c r="A31" s="9">
        <v>30.0</v>
      </c>
      <c r="B31" s="10">
        <v>0.903331399999999</v>
      </c>
      <c r="C31" s="9">
        <v>0.2464</v>
      </c>
      <c r="D31" s="14">
        <f t="shared" si="1"/>
        <v>1.7248</v>
      </c>
      <c r="E31" s="14">
        <f t="shared" si="2"/>
        <v>6.696</v>
      </c>
    </row>
    <row r="32">
      <c r="A32" s="9">
        <v>31.0</v>
      </c>
      <c r="B32" s="10">
        <v>0.899997999999999</v>
      </c>
      <c r="C32" s="9">
        <v>0.248</v>
      </c>
      <c r="D32" s="14">
        <f t="shared" si="1"/>
        <v>1.736</v>
      </c>
      <c r="E32" s="14">
        <f t="shared" si="2"/>
        <v>6.944</v>
      </c>
    </row>
    <row r="33">
      <c r="A33" s="9">
        <v>32.0</v>
      </c>
      <c r="B33" s="10">
        <v>0.896664599999999</v>
      </c>
      <c r="C33" s="9">
        <v>0.2496</v>
      </c>
      <c r="D33" s="14">
        <f t="shared" si="1"/>
        <v>1.7472</v>
      </c>
      <c r="E33" s="14">
        <f t="shared" si="2"/>
        <v>7.1936</v>
      </c>
    </row>
    <row r="34">
      <c r="A34" s="9">
        <v>33.0</v>
      </c>
      <c r="B34" s="10">
        <v>0.893331199999999</v>
      </c>
      <c r="C34" s="9">
        <v>0.2512</v>
      </c>
      <c r="D34" s="14">
        <f t="shared" si="1"/>
        <v>1.7584</v>
      </c>
      <c r="E34" s="14">
        <f t="shared" si="2"/>
        <v>7.4448</v>
      </c>
    </row>
    <row r="35">
      <c r="A35" s="9">
        <v>34.0</v>
      </c>
      <c r="B35" s="10">
        <v>0.889997799999999</v>
      </c>
      <c r="C35" s="9">
        <v>0.2528</v>
      </c>
      <c r="D35" s="14">
        <f t="shared" si="1"/>
        <v>1.7696</v>
      </c>
      <c r="E35" s="14">
        <f t="shared" si="2"/>
        <v>7.6976</v>
      </c>
    </row>
    <row r="36">
      <c r="A36" s="9">
        <v>35.0</v>
      </c>
      <c r="B36" s="10">
        <v>0.886664399999999</v>
      </c>
      <c r="C36" s="9">
        <v>0.2544</v>
      </c>
      <c r="D36" s="14">
        <f t="shared" si="1"/>
        <v>1.7808</v>
      </c>
      <c r="E36" s="14">
        <f t="shared" si="2"/>
        <v>7.952</v>
      </c>
    </row>
    <row r="37">
      <c r="A37" s="9">
        <v>36.0</v>
      </c>
      <c r="B37" s="10">
        <v>0.883330999999999</v>
      </c>
      <c r="C37" s="9">
        <v>0.256</v>
      </c>
      <c r="D37" s="14">
        <f t="shared" si="1"/>
        <v>1.792</v>
      </c>
      <c r="E37" s="14">
        <f t="shared" si="2"/>
        <v>8.208</v>
      </c>
    </row>
    <row r="38">
      <c r="A38" s="9">
        <v>37.0</v>
      </c>
      <c r="B38" s="10">
        <v>0.879997599999999</v>
      </c>
      <c r="C38" s="9">
        <v>0.2576</v>
      </c>
      <c r="D38" s="14">
        <f t="shared" si="1"/>
        <v>1.8032</v>
      </c>
      <c r="E38" s="14">
        <f t="shared" si="2"/>
        <v>8.4656</v>
      </c>
    </row>
    <row r="39">
      <c r="A39" s="9">
        <v>38.0</v>
      </c>
      <c r="B39" s="10">
        <v>0.876664199999999</v>
      </c>
      <c r="C39" s="9">
        <v>0.2592</v>
      </c>
      <c r="D39" s="14">
        <f t="shared" si="1"/>
        <v>1.8144</v>
      </c>
      <c r="E39" s="14">
        <f t="shared" si="2"/>
        <v>8.7248</v>
      </c>
    </row>
    <row r="40">
      <c r="A40" s="9">
        <v>39.0</v>
      </c>
      <c r="B40" s="10">
        <v>0.873330799999998</v>
      </c>
      <c r="C40" s="9">
        <v>0.2608</v>
      </c>
      <c r="D40" s="14">
        <f t="shared" si="1"/>
        <v>1.8256</v>
      </c>
      <c r="E40" s="14">
        <f t="shared" si="2"/>
        <v>8.9856</v>
      </c>
    </row>
    <row r="41">
      <c r="A41" s="9">
        <v>40.0</v>
      </c>
      <c r="B41" s="10">
        <v>0.869997399999998</v>
      </c>
      <c r="C41" s="9">
        <v>0.2624</v>
      </c>
      <c r="D41" s="14">
        <f t="shared" si="1"/>
        <v>1.8368</v>
      </c>
      <c r="E41" s="14">
        <f t="shared" si="2"/>
        <v>9.248</v>
      </c>
    </row>
    <row r="42">
      <c r="A42" s="9">
        <v>41.0</v>
      </c>
      <c r="B42" s="10">
        <v>0.866663999999998</v>
      </c>
      <c r="C42" s="9">
        <v>0.264</v>
      </c>
      <c r="D42" s="14">
        <f t="shared" si="1"/>
        <v>1.848</v>
      </c>
      <c r="E42" s="14">
        <f t="shared" si="2"/>
        <v>9.512</v>
      </c>
    </row>
    <row r="43">
      <c r="A43" s="9">
        <v>42.0</v>
      </c>
      <c r="B43" s="10">
        <v>0.863330599999998</v>
      </c>
      <c r="C43" s="9">
        <v>0.2656</v>
      </c>
      <c r="D43" s="14">
        <f t="shared" si="1"/>
        <v>1.8592</v>
      </c>
      <c r="E43" s="14">
        <f t="shared" si="2"/>
        <v>9.7776</v>
      </c>
    </row>
    <row r="44">
      <c r="A44" s="9">
        <v>43.0</v>
      </c>
      <c r="B44" s="10">
        <v>0.859997199999998</v>
      </c>
      <c r="C44" s="9">
        <v>0.2672</v>
      </c>
      <c r="D44" s="14">
        <f t="shared" si="1"/>
        <v>1.8704</v>
      </c>
      <c r="E44" s="14">
        <f t="shared" si="2"/>
        <v>10.0448</v>
      </c>
    </row>
    <row r="45">
      <c r="A45" s="9">
        <v>44.0</v>
      </c>
      <c r="B45" s="10">
        <v>0.856663799999998</v>
      </c>
      <c r="C45" s="9">
        <v>0.2688</v>
      </c>
      <c r="D45" s="14">
        <f t="shared" si="1"/>
        <v>1.8816</v>
      </c>
      <c r="E45" s="14">
        <f t="shared" si="2"/>
        <v>10.3136</v>
      </c>
    </row>
    <row r="46">
      <c r="A46" s="9">
        <v>45.0</v>
      </c>
      <c r="B46" s="10">
        <v>0.853330399999998</v>
      </c>
      <c r="C46" s="9">
        <v>0.2704</v>
      </c>
      <c r="D46" s="14">
        <f t="shared" si="1"/>
        <v>1.8928</v>
      </c>
      <c r="E46" s="14">
        <f t="shared" si="2"/>
        <v>10.584</v>
      </c>
    </row>
    <row r="47">
      <c r="A47" s="9">
        <v>46.0</v>
      </c>
      <c r="B47" s="10">
        <v>0.849996999999998</v>
      </c>
      <c r="C47" s="9">
        <v>0.272</v>
      </c>
      <c r="D47" s="14">
        <f t="shared" si="1"/>
        <v>1.904</v>
      </c>
      <c r="E47" s="14">
        <f t="shared" si="2"/>
        <v>10.856</v>
      </c>
    </row>
    <row r="48">
      <c r="A48" s="9">
        <v>47.0</v>
      </c>
      <c r="B48" s="10">
        <v>0.846663599999998</v>
      </c>
      <c r="C48" s="9">
        <v>0.2736</v>
      </c>
      <c r="D48" s="14">
        <f t="shared" si="1"/>
        <v>1.9152</v>
      </c>
      <c r="E48" s="14">
        <f t="shared" si="2"/>
        <v>11.1296</v>
      </c>
    </row>
    <row r="49">
      <c r="A49" s="9">
        <v>48.0</v>
      </c>
      <c r="B49" s="10">
        <v>0.843330199999998</v>
      </c>
      <c r="C49" s="9">
        <v>0.2752</v>
      </c>
      <c r="D49" s="14">
        <f t="shared" si="1"/>
        <v>1.9264</v>
      </c>
      <c r="E49" s="14">
        <f t="shared" si="2"/>
        <v>11.4048</v>
      </c>
    </row>
    <row r="50">
      <c r="A50" s="9">
        <v>49.0</v>
      </c>
      <c r="B50" s="10">
        <v>0.839996799999998</v>
      </c>
      <c r="C50" s="9">
        <v>0.2768</v>
      </c>
      <c r="D50" s="14">
        <f t="shared" si="1"/>
        <v>1.9376</v>
      </c>
      <c r="E50" s="14">
        <f t="shared" si="2"/>
        <v>11.6816</v>
      </c>
    </row>
    <row r="51">
      <c r="A51" s="9">
        <v>50.0</v>
      </c>
      <c r="B51" s="10">
        <v>0.836663399999998</v>
      </c>
      <c r="C51" s="9">
        <v>0.2784</v>
      </c>
      <c r="D51" s="14">
        <f t="shared" si="1"/>
        <v>1.9488</v>
      </c>
      <c r="E51" s="14">
        <f t="shared" si="2"/>
        <v>11.96</v>
      </c>
    </row>
    <row r="52">
      <c r="A52" s="9">
        <v>51.0</v>
      </c>
      <c r="B52" s="10">
        <v>0.833329999999998</v>
      </c>
      <c r="C52" s="9">
        <v>0.28</v>
      </c>
      <c r="D52" s="14">
        <f t="shared" si="1"/>
        <v>1.96</v>
      </c>
      <c r="E52" s="14">
        <f t="shared" si="2"/>
        <v>12.24</v>
      </c>
    </row>
    <row r="53">
      <c r="A53" s="9">
        <v>52.0</v>
      </c>
      <c r="B53" s="10">
        <v>0.829996599999998</v>
      </c>
      <c r="C53" s="9">
        <v>0.2816</v>
      </c>
      <c r="D53" s="14">
        <f t="shared" si="1"/>
        <v>1.9712</v>
      </c>
      <c r="E53" s="14">
        <f t="shared" si="2"/>
        <v>12.5216</v>
      </c>
    </row>
    <row r="54">
      <c r="A54" s="9">
        <v>53.0</v>
      </c>
      <c r="B54" s="10">
        <v>0.826663199999998</v>
      </c>
      <c r="C54" s="9">
        <v>0.2832</v>
      </c>
      <c r="D54" s="14">
        <f t="shared" si="1"/>
        <v>1.9824</v>
      </c>
      <c r="E54" s="14">
        <f t="shared" si="2"/>
        <v>12.8048</v>
      </c>
    </row>
    <row r="55">
      <c r="A55" s="9">
        <v>54.0</v>
      </c>
      <c r="B55" s="10">
        <v>0.823329799999998</v>
      </c>
      <c r="C55" s="9">
        <v>0.2848</v>
      </c>
      <c r="D55" s="14">
        <f t="shared" si="1"/>
        <v>1.9936</v>
      </c>
      <c r="E55" s="14">
        <f t="shared" si="2"/>
        <v>13.0896</v>
      </c>
    </row>
    <row r="56">
      <c r="A56" s="9">
        <v>55.0</v>
      </c>
      <c r="B56" s="10">
        <v>0.819996399999998</v>
      </c>
      <c r="C56" s="9">
        <v>0.2864</v>
      </c>
      <c r="D56" s="14">
        <f t="shared" si="1"/>
        <v>2.0048</v>
      </c>
      <c r="E56" s="14">
        <f t="shared" si="2"/>
        <v>13.376</v>
      </c>
    </row>
    <row r="57">
      <c r="A57" s="9">
        <v>56.0</v>
      </c>
      <c r="B57" s="10">
        <v>0.816662999999998</v>
      </c>
      <c r="C57" s="9">
        <v>0.288</v>
      </c>
      <c r="D57" s="14">
        <f t="shared" si="1"/>
        <v>2.016</v>
      </c>
      <c r="E57" s="14">
        <f t="shared" si="2"/>
        <v>13.664</v>
      </c>
    </row>
    <row r="58">
      <c r="A58" s="9">
        <v>57.0</v>
      </c>
      <c r="B58" s="10">
        <v>0.813329599999998</v>
      </c>
      <c r="C58" s="9">
        <v>0.2896</v>
      </c>
      <c r="D58" s="14">
        <f t="shared" si="1"/>
        <v>2.0272</v>
      </c>
      <c r="E58" s="14">
        <f t="shared" si="2"/>
        <v>13.9536</v>
      </c>
    </row>
    <row r="59">
      <c r="A59" s="9">
        <v>58.0</v>
      </c>
      <c r="B59" s="10">
        <v>0.809996199999998</v>
      </c>
      <c r="C59" s="9">
        <v>0.291199999999999</v>
      </c>
      <c r="D59" s="14">
        <f t="shared" si="1"/>
        <v>2.0384</v>
      </c>
      <c r="E59" s="14">
        <f t="shared" si="2"/>
        <v>14.2448</v>
      </c>
    </row>
    <row r="60">
      <c r="A60" s="9">
        <v>59.0</v>
      </c>
      <c r="B60" s="10">
        <v>0.806662799999998</v>
      </c>
      <c r="C60" s="9">
        <v>0.292799999999999</v>
      </c>
      <c r="D60" s="14">
        <f t="shared" si="1"/>
        <v>2.0496</v>
      </c>
      <c r="E60" s="14">
        <f t="shared" si="2"/>
        <v>14.5376</v>
      </c>
    </row>
    <row r="61">
      <c r="A61" s="9">
        <v>60.0</v>
      </c>
      <c r="B61" s="10">
        <v>0.803329399999998</v>
      </c>
      <c r="C61" s="9">
        <v>0.294399999999999</v>
      </c>
      <c r="D61" s="14">
        <f t="shared" si="1"/>
        <v>2.0608</v>
      </c>
      <c r="E61" s="14">
        <f t="shared" si="2"/>
        <v>14.832</v>
      </c>
    </row>
    <row r="62">
      <c r="A62" s="9">
        <v>61.0</v>
      </c>
      <c r="B62" s="10">
        <v>0.799995999999998</v>
      </c>
      <c r="C62" s="9">
        <v>0.295999999999999</v>
      </c>
      <c r="D62" s="14">
        <f t="shared" si="1"/>
        <v>2.072</v>
      </c>
      <c r="E62" s="14">
        <f t="shared" si="2"/>
        <v>15.128</v>
      </c>
    </row>
    <row r="63">
      <c r="A63" s="9">
        <v>62.0</v>
      </c>
      <c r="B63" s="10">
        <v>0.796662599999998</v>
      </c>
      <c r="C63" s="9">
        <v>0.297599999999999</v>
      </c>
      <c r="D63" s="14">
        <f t="shared" si="1"/>
        <v>2.0832</v>
      </c>
      <c r="E63" s="14">
        <f t="shared" si="2"/>
        <v>15.4256</v>
      </c>
    </row>
    <row r="64">
      <c r="A64" s="9">
        <v>63.0</v>
      </c>
      <c r="B64" s="10">
        <v>0.793329199999998</v>
      </c>
      <c r="C64" s="9">
        <v>0.299199999999999</v>
      </c>
      <c r="D64" s="14">
        <f t="shared" si="1"/>
        <v>2.0944</v>
      </c>
      <c r="E64" s="14">
        <f t="shared" si="2"/>
        <v>15.7248</v>
      </c>
    </row>
    <row r="65">
      <c r="A65" s="9">
        <v>64.0</v>
      </c>
      <c r="B65" s="10">
        <v>0.789995799999998</v>
      </c>
      <c r="C65" s="9">
        <v>0.300799999999999</v>
      </c>
      <c r="D65" s="14">
        <f t="shared" si="1"/>
        <v>2.1056</v>
      </c>
      <c r="E65" s="14">
        <f t="shared" si="2"/>
        <v>16.0256</v>
      </c>
    </row>
    <row r="66">
      <c r="A66" s="9">
        <v>65.0</v>
      </c>
      <c r="B66" s="10">
        <v>0.786662399999997</v>
      </c>
      <c r="C66" s="9">
        <v>0.302399999999999</v>
      </c>
      <c r="D66" s="14">
        <f t="shared" si="1"/>
        <v>2.1168</v>
      </c>
      <c r="E66" s="14">
        <f t="shared" si="2"/>
        <v>16.328</v>
      </c>
    </row>
    <row r="67">
      <c r="A67" s="9">
        <v>66.0</v>
      </c>
      <c r="B67" s="10">
        <v>0.783328999999997</v>
      </c>
      <c r="C67" s="9">
        <v>0.303999999999999</v>
      </c>
      <c r="D67" s="14">
        <f t="shared" si="1"/>
        <v>2.128</v>
      </c>
      <c r="E67" s="14">
        <f t="shared" si="2"/>
        <v>16.632</v>
      </c>
    </row>
    <row r="68">
      <c r="A68" s="9">
        <v>67.0</v>
      </c>
      <c r="B68" s="10">
        <v>0.779995599999997</v>
      </c>
      <c r="C68" s="9">
        <v>0.305599999999999</v>
      </c>
      <c r="D68" s="14">
        <f t="shared" si="1"/>
        <v>2.1392</v>
      </c>
      <c r="E68" s="14">
        <f t="shared" si="2"/>
        <v>16.9376</v>
      </c>
    </row>
    <row r="69">
      <c r="A69" s="9">
        <v>68.0</v>
      </c>
      <c r="B69" s="10">
        <v>0.776662199999997</v>
      </c>
      <c r="C69" s="9">
        <v>0.307199999999999</v>
      </c>
      <c r="D69" s="14">
        <f t="shared" si="1"/>
        <v>2.1504</v>
      </c>
      <c r="E69" s="14">
        <f t="shared" si="2"/>
        <v>17.2448</v>
      </c>
    </row>
    <row r="70">
      <c r="A70" s="9">
        <v>69.0</v>
      </c>
      <c r="B70" s="10">
        <v>0.773328799999997</v>
      </c>
      <c r="C70" s="9">
        <v>0.308799999999999</v>
      </c>
      <c r="D70" s="14">
        <f t="shared" si="1"/>
        <v>2.1616</v>
      </c>
      <c r="E70" s="14">
        <f t="shared" si="2"/>
        <v>17.5536</v>
      </c>
    </row>
    <row r="71">
      <c r="A71" s="9">
        <v>70.0</v>
      </c>
      <c r="B71" s="10">
        <v>0.769995399999997</v>
      </c>
      <c r="C71" s="9">
        <v>0.310399999999999</v>
      </c>
      <c r="D71" s="14">
        <f t="shared" si="1"/>
        <v>2.1728</v>
      </c>
      <c r="E71" s="14">
        <f t="shared" si="2"/>
        <v>17.864</v>
      </c>
    </row>
    <row r="72">
      <c r="A72" s="9">
        <v>71.0</v>
      </c>
      <c r="B72" s="10">
        <v>0.766661999999997</v>
      </c>
      <c r="C72" s="9">
        <v>0.311999999999999</v>
      </c>
      <c r="D72" s="14">
        <f t="shared" si="1"/>
        <v>2.184</v>
      </c>
      <c r="E72" s="14">
        <f t="shared" si="2"/>
        <v>18.176</v>
      </c>
    </row>
    <row r="73">
      <c r="A73" s="9">
        <v>72.0</v>
      </c>
      <c r="B73" s="10">
        <v>0.763328599999997</v>
      </c>
      <c r="C73" s="9">
        <v>0.313599999999999</v>
      </c>
      <c r="D73" s="14">
        <f t="shared" si="1"/>
        <v>2.1952</v>
      </c>
      <c r="E73" s="14">
        <f t="shared" si="2"/>
        <v>18.4896</v>
      </c>
    </row>
    <row r="74">
      <c r="A74" s="9">
        <v>73.0</v>
      </c>
      <c r="B74" s="10">
        <v>0.759995199999997</v>
      </c>
      <c r="C74" s="9">
        <v>0.315199999999999</v>
      </c>
      <c r="D74" s="14">
        <f t="shared" si="1"/>
        <v>2.2064</v>
      </c>
      <c r="E74" s="14">
        <f t="shared" si="2"/>
        <v>18.8048</v>
      </c>
    </row>
    <row r="75">
      <c r="A75" s="9">
        <v>74.0</v>
      </c>
      <c r="B75" s="10">
        <v>0.756661799999997</v>
      </c>
      <c r="C75" s="9">
        <v>0.316799999999999</v>
      </c>
      <c r="D75" s="14">
        <f t="shared" si="1"/>
        <v>2.2176</v>
      </c>
      <c r="E75" s="14">
        <f t="shared" si="2"/>
        <v>19.1216</v>
      </c>
    </row>
    <row r="76">
      <c r="A76" s="9">
        <v>75.0</v>
      </c>
      <c r="B76" s="10">
        <v>0.753328399999997</v>
      </c>
      <c r="C76" s="9">
        <v>0.318399999999999</v>
      </c>
      <c r="D76" s="14">
        <f t="shared" si="1"/>
        <v>2.2288</v>
      </c>
      <c r="E76" s="14">
        <f t="shared" si="2"/>
        <v>19.44</v>
      </c>
    </row>
    <row r="77">
      <c r="A77" s="9">
        <v>76.0</v>
      </c>
      <c r="B77" s="10">
        <v>0.749994999999997</v>
      </c>
      <c r="C77" s="9">
        <v>0.319999999999999</v>
      </c>
      <c r="D77" s="14">
        <f t="shared" si="1"/>
        <v>2.24</v>
      </c>
      <c r="E77" s="14">
        <f t="shared" si="2"/>
        <v>19.76</v>
      </c>
    </row>
    <row r="78">
      <c r="A78" s="9">
        <v>77.0</v>
      </c>
      <c r="B78" s="10">
        <v>0.746661599999997</v>
      </c>
      <c r="C78" s="9">
        <v>0.321599999999999</v>
      </c>
      <c r="D78" s="14">
        <f t="shared" si="1"/>
        <v>2.2512</v>
      </c>
      <c r="E78" s="14">
        <f t="shared" si="2"/>
        <v>20.0816</v>
      </c>
    </row>
    <row r="79">
      <c r="A79" s="9">
        <v>78.0</v>
      </c>
      <c r="B79" s="10">
        <v>0.743328199999997</v>
      </c>
      <c r="C79" s="9">
        <v>0.323199999999999</v>
      </c>
      <c r="D79" s="14">
        <f t="shared" si="1"/>
        <v>2.2624</v>
      </c>
      <c r="E79" s="14">
        <f t="shared" si="2"/>
        <v>20.4048</v>
      </c>
    </row>
    <row r="80">
      <c r="A80" s="9">
        <v>79.0</v>
      </c>
      <c r="B80" s="10">
        <v>0.739994799999997</v>
      </c>
      <c r="C80" s="9">
        <v>0.324799999999999</v>
      </c>
      <c r="D80" s="14">
        <f t="shared" si="1"/>
        <v>2.2736</v>
      </c>
      <c r="E80" s="14">
        <f t="shared" si="2"/>
        <v>20.7296</v>
      </c>
    </row>
    <row r="81">
      <c r="A81" s="9">
        <v>80.0</v>
      </c>
      <c r="B81" s="10">
        <v>0.736661399999997</v>
      </c>
      <c r="C81" s="9">
        <v>0.326399999999999</v>
      </c>
      <c r="D81" s="14">
        <f t="shared" si="1"/>
        <v>2.2848</v>
      </c>
      <c r="E81" s="14">
        <f t="shared" si="2"/>
        <v>21.056</v>
      </c>
    </row>
    <row r="82">
      <c r="A82" s="9">
        <v>81.0</v>
      </c>
      <c r="B82" s="10">
        <v>0.733327999999997</v>
      </c>
      <c r="C82" s="9">
        <v>0.327999999999999</v>
      </c>
      <c r="D82" s="14">
        <f t="shared" si="1"/>
        <v>2.296</v>
      </c>
      <c r="E82" s="14">
        <f t="shared" si="2"/>
        <v>21.384</v>
      </c>
    </row>
    <row r="83">
      <c r="A83" s="9">
        <v>82.0</v>
      </c>
      <c r="B83" s="10">
        <v>0.729994599999997</v>
      </c>
      <c r="C83" s="9">
        <v>0.329599999999999</v>
      </c>
      <c r="D83" s="14">
        <f t="shared" si="1"/>
        <v>2.3072</v>
      </c>
      <c r="E83" s="14">
        <f t="shared" si="2"/>
        <v>21.7136</v>
      </c>
    </row>
    <row r="84">
      <c r="A84" s="9">
        <v>83.0</v>
      </c>
      <c r="B84" s="10">
        <v>0.726661199999997</v>
      </c>
      <c r="C84" s="9">
        <v>0.331199999999999</v>
      </c>
      <c r="D84" s="14">
        <f t="shared" si="1"/>
        <v>2.3184</v>
      </c>
      <c r="E84" s="14">
        <f t="shared" si="2"/>
        <v>22.0448</v>
      </c>
    </row>
    <row r="85">
      <c r="A85" s="9">
        <v>84.0</v>
      </c>
      <c r="B85" s="10">
        <v>0.723327799999997</v>
      </c>
      <c r="C85" s="9">
        <v>0.332799999999999</v>
      </c>
      <c r="D85" s="14">
        <f t="shared" si="1"/>
        <v>2.3296</v>
      </c>
      <c r="E85" s="14">
        <f t="shared" si="2"/>
        <v>22.3776</v>
      </c>
    </row>
    <row r="86">
      <c r="A86" s="9">
        <v>85.0</v>
      </c>
      <c r="B86" s="10">
        <v>0.719994399999997</v>
      </c>
      <c r="C86" s="9">
        <v>0.334399999999999</v>
      </c>
      <c r="D86" s="14">
        <f t="shared" si="1"/>
        <v>2.3408</v>
      </c>
      <c r="E86" s="14">
        <f t="shared" si="2"/>
        <v>22.712</v>
      </c>
    </row>
    <row r="87">
      <c r="A87" s="9">
        <v>86.0</v>
      </c>
      <c r="B87" s="10">
        <v>0.716660999999997</v>
      </c>
      <c r="C87" s="9">
        <v>0.335999999999999</v>
      </c>
      <c r="D87" s="14">
        <f t="shared" si="1"/>
        <v>2.352</v>
      </c>
      <c r="E87" s="14">
        <f t="shared" si="2"/>
        <v>23.048</v>
      </c>
    </row>
    <row r="88">
      <c r="A88" s="9">
        <v>87.0</v>
      </c>
      <c r="B88" s="10">
        <v>0.713327599999997</v>
      </c>
      <c r="C88" s="9">
        <v>0.337599999999999</v>
      </c>
      <c r="D88" s="14">
        <f t="shared" si="1"/>
        <v>2.3632</v>
      </c>
      <c r="E88" s="14">
        <f t="shared" si="2"/>
        <v>23.3856</v>
      </c>
    </row>
    <row r="89">
      <c r="A89" s="9">
        <v>88.0</v>
      </c>
      <c r="B89" s="10">
        <v>0.709994199999997</v>
      </c>
      <c r="C89" s="9">
        <v>0.339199999999999</v>
      </c>
      <c r="D89" s="14">
        <f t="shared" si="1"/>
        <v>2.3744</v>
      </c>
      <c r="E89" s="14">
        <f t="shared" si="2"/>
        <v>23.7248</v>
      </c>
    </row>
    <row r="90">
      <c r="A90" s="9">
        <v>89.0</v>
      </c>
      <c r="B90" s="10">
        <v>0.706660799999997</v>
      </c>
      <c r="C90" s="9">
        <v>0.340799999999999</v>
      </c>
      <c r="D90" s="14">
        <f t="shared" si="1"/>
        <v>2.3856</v>
      </c>
      <c r="E90" s="14">
        <f t="shared" si="2"/>
        <v>24.0656</v>
      </c>
    </row>
    <row r="91">
      <c r="A91" s="9">
        <v>90.0</v>
      </c>
      <c r="B91" s="10">
        <v>0.703327399999997</v>
      </c>
      <c r="C91" s="9">
        <v>0.342399999999999</v>
      </c>
      <c r="D91" s="14">
        <f t="shared" si="1"/>
        <v>2.3968</v>
      </c>
      <c r="E91" s="14">
        <f t="shared" si="2"/>
        <v>24.408</v>
      </c>
    </row>
    <row r="92">
      <c r="A92" s="9">
        <v>91.0</v>
      </c>
      <c r="B92" s="10">
        <v>0.699993999999997</v>
      </c>
      <c r="C92" s="9">
        <v>0.343999999999999</v>
      </c>
      <c r="D92" s="14">
        <f t="shared" si="1"/>
        <v>2.408</v>
      </c>
      <c r="E92" s="14">
        <f t="shared" si="2"/>
        <v>24.752</v>
      </c>
    </row>
    <row r="93">
      <c r="A93" s="9">
        <v>92.0</v>
      </c>
      <c r="B93" s="10">
        <v>0.696660599999996</v>
      </c>
      <c r="C93" s="9">
        <v>0.345599999999999</v>
      </c>
      <c r="D93" s="14">
        <f t="shared" si="1"/>
        <v>2.4192</v>
      </c>
      <c r="E93" s="14">
        <f t="shared" si="2"/>
        <v>25.0976</v>
      </c>
    </row>
    <row r="94">
      <c r="A94" s="9">
        <v>93.0</v>
      </c>
      <c r="B94" s="10">
        <v>0.693327199999996</v>
      </c>
      <c r="C94" s="9">
        <v>0.347199999999999</v>
      </c>
      <c r="D94" s="14">
        <f t="shared" si="1"/>
        <v>2.4304</v>
      </c>
      <c r="E94" s="14">
        <f t="shared" si="2"/>
        <v>25.4448</v>
      </c>
    </row>
    <row r="95">
      <c r="A95" s="9">
        <v>94.0</v>
      </c>
      <c r="B95" s="10">
        <v>0.689993799999996</v>
      </c>
      <c r="C95" s="9">
        <v>0.348799999999999</v>
      </c>
      <c r="D95" s="14">
        <f t="shared" si="1"/>
        <v>2.4416</v>
      </c>
      <c r="E95" s="14">
        <f t="shared" si="2"/>
        <v>25.7936</v>
      </c>
    </row>
    <row r="96">
      <c r="A96" s="9">
        <v>95.0</v>
      </c>
      <c r="B96" s="10">
        <v>0.686660399999996</v>
      </c>
      <c r="C96" s="9">
        <v>0.350399999999999</v>
      </c>
      <c r="D96" s="14">
        <f t="shared" si="1"/>
        <v>2.4528</v>
      </c>
      <c r="E96" s="14">
        <f t="shared" si="2"/>
        <v>26.144</v>
      </c>
    </row>
    <row r="97">
      <c r="A97" s="9">
        <v>96.0</v>
      </c>
      <c r="B97" s="10">
        <v>0.683326999999996</v>
      </c>
      <c r="C97" s="9">
        <v>0.351999999999999</v>
      </c>
      <c r="D97" s="14">
        <f t="shared" si="1"/>
        <v>2.464</v>
      </c>
      <c r="E97" s="14">
        <f t="shared" si="2"/>
        <v>26.496</v>
      </c>
    </row>
    <row r="98">
      <c r="A98" s="9">
        <v>97.0</v>
      </c>
      <c r="B98" s="10">
        <v>0.679993599999996</v>
      </c>
      <c r="C98" s="9">
        <v>0.353599999999999</v>
      </c>
      <c r="D98" s="14">
        <f t="shared" si="1"/>
        <v>2.4752</v>
      </c>
      <c r="E98" s="14">
        <f t="shared" si="2"/>
        <v>26.8496</v>
      </c>
    </row>
    <row r="99">
      <c r="A99" s="9">
        <v>98.0</v>
      </c>
      <c r="B99" s="10">
        <v>0.676660199999996</v>
      </c>
      <c r="C99" s="9">
        <v>0.355199999999999</v>
      </c>
      <c r="D99" s="14">
        <f t="shared" si="1"/>
        <v>2.4864</v>
      </c>
      <c r="E99" s="14">
        <f t="shared" si="2"/>
        <v>27.2048</v>
      </c>
    </row>
    <row r="100">
      <c r="A100" s="9">
        <v>99.0</v>
      </c>
      <c r="B100" s="10">
        <v>0.673326799999996</v>
      </c>
      <c r="C100" s="9">
        <v>0.356799999999999</v>
      </c>
      <c r="D100" s="14">
        <f t="shared" si="1"/>
        <v>2.4976</v>
      </c>
      <c r="E100" s="14">
        <f t="shared" si="2"/>
        <v>27.5616</v>
      </c>
    </row>
    <row r="101">
      <c r="A101" s="9">
        <v>100.0</v>
      </c>
      <c r="B101" s="10">
        <v>0.669993399999996</v>
      </c>
      <c r="C101" s="9">
        <v>0.358399999999999</v>
      </c>
      <c r="D101" s="14">
        <f t="shared" si="1"/>
        <v>2.5088</v>
      </c>
      <c r="E101" s="14">
        <f t="shared" si="2"/>
        <v>27.92</v>
      </c>
    </row>
    <row r="102">
      <c r="A102" s="9">
        <v>101.0</v>
      </c>
      <c r="B102" s="10">
        <v>0.666659999999996</v>
      </c>
      <c r="C102" s="9">
        <v>0.359999999999999</v>
      </c>
      <c r="D102" s="14">
        <f t="shared" si="1"/>
        <v>2.52</v>
      </c>
      <c r="E102" s="14">
        <f t="shared" si="2"/>
        <v>28.28</v>
      </c>
    </row>
    <row r="103">
      <c r="A103" s="9">
        <v>102.0</v>
      </c>
      <c r="B103" s="10">
        <v>0.663326599999996</v>
      </c>
      <c r="C103" s="9">
        <v>0.361599999999999</v>
      </c>
      <c r="D103" s="14">
        <f t="shared" si="1"/>
        <v>2.5312</v>
      </c>
      <c r="E103" s="14">
        <f t="shared" si="2"/>
        <v>28.6416</v>
      </c>
    </row>
    <row r="104">
      <c r="A104" s="9">
        <v>103.0</v>
      </c>
      <c r="B104" s="10">
        <v>0.659993199999996</v>
      </c>
      <c r="C104" s="9">
        <v>0.363199999999999</v>
      </c>
      <c r="D104" s="14">
        <f t="shared" si="1"/>
        <v>2.5424</v>
      </c>
      <c r="E104" s="14">
        <f t="shared" si="2"/>
        <v>29.0048</v>
      </c>
    </row>
    <row r="105">
      <c r="A105" s="9">
        <v>104.0</v>
      </c>
      <c r="B105" s="10">
        <v>0.656659799999996</v>
      </c>
      <c r="C105" s="9">
        <v>0.364799999999999</v>
      </c>
      <c r="D105" s="14">
        <f t="shared" si="1"/>
        <v>2.5536</v>
      </c>
      <c r="E105" s="14">
        <f t="shared" si="2"/>
        <v>29.3696</v>
      </c>
    </row>
    <row r="106">
      <c r="A106" s="9">
        <v>105.0</v>
      </c>
      <c r="B106" s="10">
        <v>0.653326399999996</v>
      </c>
      <c r="C106" s="9">
        <v>0.366399999999999</v>
      </c>
      <c r="D106" s="14">
        <f t="shared" si="1"/>
        <v>2.5648</v>
      </c>
      <c r="E106" s="14">
        <f t="shared" si="2"/>
        <v>29.736</v>
      </c>
    </row>
    <row r="107">
      <c r="A107" s="9">
        <v>106.0</v>
      </c>
      <c r="B107" s="10">
        <v>0.649992999999996</v>
      </c>
      <c r="C107" s="9">
        <v>0.367999999999999</v>
      </c>
      <c r="D107" s="14">
        <f t="shared" si="1"/>
        <v>2.576</v>
      </c>
      <c r="E107" s="14">
        <f t="shared" si="2"/>
        <v>30.104</v>
      </c>
    </row>
    <row r="108">
      <c r="A108" s="9">
        <v>107.0</v>
      </c>
      <c r="B108" s="10">
        <v>0.646659599999996</v>
      </c>
      <c r="C108" s="9">
        <v>0.369599999999999</v>
      </c>
      <c r="D108" s="14">
        <f t="shared" si="1"/>
        <v>2.5872</v>
      </c>
      <c r="E108" s="14">
        <f t="shared" si="2"/>
        <v>30.4736</v>
      </c>
    </row>
    <row r="109">
      <c r="A109" s="9">
        <v>108.0</v>
      </c>
      <c r="B109" s="10">
        <v>0.643326199999996</v>
      </c>
      <c r="C109" s="9">
        <v>0.371199999999999</v>
      </c>
      <c r="D109" s="14">
        <f t="shared" si="1"/>
        <v>2.5984</v>
      </c>
      <c r="E109" s="14">
        <f t="shared" si="2"/>
        <v>30.8448</v>
      </c>
    </row>
    <row r="110">
      <c r="A110" s="9">
        <v>109.0</v>
      </c>
      <c r="B110" s="10">
        <v>0.639992799999996</v>
      </c>
      <c r="C110" s="9">
        <v>0.372799999999999</v>
      </c>
      <c r="D110" s="14">
        <f t="shared" si="1"/>
        <v>2.6096</v>
      </c>
      <c r="E110" s="14">
        <f t="shared" si="2"/>
        <v>31.2176</v>
      </c>
    </row>
    <row r="111">
      <c r="A111" s="9">
        <v>110.0</v>
      </c>
      <c r="B111" s="10">
        <v>0.636659399999996</v>
      </c>
      <c r="C111" s="9">
        <v>0.374399999999999</v>
      </c>
      <c r="D111" s="14">
        <f t="shared" si="1"/>
        <v>2.6208</v>
      </c>
      <c r="E111" s="14">
        <f t="shared" si="2"/>
        <v>31.592</v>
      </c>
    </row>
    <row r="112">
      <c r="A112" s="9">
        <v>111.0</v>
      </c>
      <c r="B112" s="10">
        <v>0.633325999999996</v>
      </c>
      <c r="C112" s="9">
        <v>0.375999999999999</v>
      </c>
      <c r="D112" s="14">
        <f t="shared" si="1"/>
        <v>2.632</v>
      </c>
      <c r="E112" s="14">
        <f t="shared" si="2"/>
        <v>31.968</v>
      </c>
    </row>
    <row r="113">
      <c r="A113" s="9">
        <v>112.0</v>
      </c>
      <c r="B113" s="10">
        <v>0.629992599999996</v>
      </c>
      <c r="C113" s="9">
        <v>0.377599999999999</v>
      </c>
      <c r="D113" s="14">
        <f t="shared" si="1"/>
        <v>2.6432</v>
      </c>
      <c r="E113" s="14">
        <f t="shared" si="2"/>
        <v>32.3456</v>
      </c>
    </row>
    <row r="114">
      <c r="A114" s="9">
        <v>113.0</v>
      </c>
      <c r="B114" s="10">
        <v>0.626659199999996</v>
      </c>
      <c r="C114" s="9">
        <v>0.379199999999999</v>
      </c>
      <c r="D114" s="14">
        <f t="shared" si="1"/>
        <v>2.6544</v>
      </c>
      <c r="E114" s="14">
        <f t="shared" si="2"/>
        <v>32.7248</v>
      </c>
    </row>
    <row r="115">
      <c r="A115" s="9">
        <v>114.0</v>
      </c>
      <c r="B115" s="10">
        <v>0.623325799999996</v>
      </c>
      <c r="C115" s="9">
        <v>0.380799999999999</v>
      </c>
      <c r="D115" s="14">
        <f t="shared" si="1"/>
        <v>2.6656</v>
      </c>
      <c r="E115" s="14">
        <f t="shared" si="2"/>
        <v>33.1056</v>
      </c>
    </row>
    <row r="116">
      <c r="A116" s="9">
        <v>115.0</v>
      </c>
      <c r="B116" s="10">
        <v>0.619992399999996</v>
      </c>
      <c r="C116" s="9">
        <v>0.382399999999999</v>
      </c>
      <c r="D116" s="14">
        <f t="shared" si="1"/>
        <v>2.6768</v>
      </c>
      <c r="E116" s="14">
        <f t="shared" si="2"/>
        <v>33.488</v>
      </c>
    </row>
    <row r="117">
      <c r="A117" s="9">
        <v>116.0</v>
      </c>
      <c r="B117" s="10">
        <v>0.616658999999995</v>
      </c>
      <c r="C117" s="9">
        <v>0.383999999999999</v>
      </c>
      <c r="D117" s="14">
        <f t="shared" si="1"/>
        <v>2.688</v>
      </c>
      <c r="E117" s="14">
        <f t="shared" si="2"/>
        <v>33.872</v>
      </c>
    </row>
    <row r="118">
      <c r="A118" s="9">
        <v>117.0</v>
      </c>
      <c r="B118" s="10">
        <v>0.613325599999995</v>
      </c>
      <c r="C118" s="9">
        <v>0.385599999999999</v>
      </c>
      <c r="D118" s="14">
        <f t="shared" si="1"/>
        <v>2.6992</v>
      </c>
      <c r="E118" s="14">
        <f t="shared" si="2"/>
        <v>34.2576</v>
      </c>
    </row>
    <row r="119">
      <c r="A119" s="9">
        <v>118.0</v>
      </c>
      <c r="B119" s="10">
        <v>0.609992199999995</v>
      </c>
      <c r="C119" s="9">
        <v>0.387199999999999</v>
      </c>
      <c r="D119" s="14">
        <f t="shared" si="1"/>
        <v>2.7104</v>
      </c>
      <c r="E119" s="14">
        <f t="shared" si="2"/>
        <v>34.6448</v>
      </c>
    </row>
    <row r="120">
      <c r="A120" s="9">
        <v>119.0</v>
      </c>
      <c r="B120" s="10">
        <v>0.606658799999995</v>
      </c>
      <c r="C120" s="9">
        <v>0.388799999999999</v>
      </c>
      <c r="D120" s="14">
        <f t="shared" si="1"/>
        <v>2.7216</v>
      </c>
      <c r="E120" s="14">
        <f t="shared" si="2"/>
        <v>35.0336</v>
      </c>
    </row>
    <row r="121">
      <c r="A121" s="9">
        <v>120.0</v>
      </c>
      <c r="B121" s="10">
        <v>0.603325399999995</v>
      </c>
      <c r="C121" s="9">
        <v>0.390399999999999</v>
      </c>
      <c r="D121" s="14">
        <f t="shared" si="1"/>
        <v>2.7328</v>
      </c>
      <c r="E121" s="14">
        <f t="shared" si="2"/>
        <v>35.424</v>
      </c>
    </row>
    <row r="122">
      <c r="A122" s="9">
        <v>121.0</v>
      </c>
      <c r="B122" s="10">
        <v>0.599991999999995</v>
      </c>
      <c r="C122" s="9">
        <v>0.391999999999999</v>
      </c>
      <c r="D122" s="14">
        <f t="shared" si="1"/>
        <v>2.744</v>
      </c>
      <c r="E122" s="14">
        <f t="shared" si="2"/>
        <v>35.816</v>
      </c>
    </row>
    <row r="123">
      <c r="B123" s="43"/>
    </row>
  </sheetData>
  <mergeCells count="1">
    <mergeCell ref="F3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5"/>
    <col customWidth="1" min="7" max="8" width="11.38"/>
    <col customWidth="1" min="9" max="10" width="10.75"/>
    <col customWidth="1" min="13" max="13" width="10.75"/>
    <col customWidth="1" min="14" max="14" width="10.5"/>
    <col customWidth="1" min="15" max="15" width="12.38"/>
    <col customWidth="1" min="16" max="16" width="10.25"/>
    <col customWidth="1" min="17" max="17" width="10.38"/>
    <col customWidth="1" min="18" max="18" width="12.5"/>
    <col customWidth="1" min="20" max="20" width="7.63"/>
    <col customWidth="1" min="21" max="21" width="11.13"/>
    <col customWidth="1" min="22" max="22" width="9.0"/>
    <col customWidth="1" min="23" max="23" width="10.38"/>
    <col customWidth="1" min="25" max="25" width="6.63"/>
    <col customWidth="1" min="26" max="26" width="8.75"/>
    <col customWidth="1" min="27" max="27" width="11.63"/>
    <col customWidth="1" min="28" max="28" width="8.63"/>
    <col customWidth="1" min="29" max="29" width="10.25"/>
    <col customWidth="1" min="30" max="30" width="11.75"/>
    <col customWidth="1" min="31" max="31" width="9.13"/>
  </cols>
  <sheetData>
    <row r="1">
      <c r="A1" s="19" t="s">
        <v>97</v>
      </c>
      <c r="B1" s="20"/>
      <c r="C1" s="20"/>
      <c r="D1" s="20"/>
      <c r="E1" s="20"/>
      <c r="F1" s="21" t="s">
        <v>104</v>
      </c>
      <c r="G1" s="23">
        <v>0.93</v>
      </c>
      <c r="H1" s="10"/>
      <c r="Y1" s="24" t="s">
        <v>3</v>
      </c>
      <c r="AA1" s="24" t="s">
        <v>97</v>
      </c>
      <c r="AD1" s="24" t="s">
        <v>118</v>
      </c>
      <c r="AG1" s="24"/>
      <c r="AH1" s="24" t="s">
        <v>119</v>
      </c>
      <c r="AJ1" s="24" t="s">
        <v>97</v>
      </c>
      <c r="AM1" s="24" t="s">
        <v>118</v>
      </c>
    </row>
    <row r="2">
      <c r="A2" s="25" t="s">
        <v>120</v>
      </c>
      <c r="B2" s="25" t="s">
        <v>121</v>
      </c>
      <c r="C2" s="25" t="s">
        <v>122</v>
      </c>
      <c r="D2" s="25" t="s">
        <v>123</v>
      </c>
      <c r="E2" s="25" t="s">
        <v>124</v>
      </c>
      <c r="F2" s="25" t="s">
        <v>7</v>
      </c>
      <c r="G2" s="26" t="s">
        <v>125</v>
      </c>
      <c r="H2" s="26" t="s">
        <v>126</v>
      </c>
      <c r="I2" s="25" t="s">
        <v>127</v>
      </c>
      <c r="J2" s="27"/>
      <c r="K2" s="25" t="s">
        <v>123</v>
      </c>
      <c r="L2" s="25" t="s">
        <v>122</v>
      </c>
      <c r="M2" s="25" t="s">
        <v>128</v>
      </c>
      <c r="N2" s="25" t="s">
        <v>129</v>
      </c>
      <c r="O2" s="25" t="s">
        <v>130</v>
      </c>
      <c r="P2" s="25" t="s">
        <v>131</v>
      </c>
      <c r="Q2" s="4"/>
      <c r="R2" s="25" t="s">
        <v>123</v>
      </c>
      <c r="S2" s="25" t="s">
        <v>122</v>
      </c>
      <c r="T2" s="25" t="s">
        <v>128</v>
      </c>
      <c r="U2" s="25" t="s">
        <v>129</v>
      </c>
      <c r="V2" s="25" t="s">
        <v>130</v>
      </c>
      <c r="W2" s="25" t="s">
        <v>131</v>
      </c>
      <c r="Y2" s="25" t="s">
        <v>132</v>
      </c>
      <c r="Z2" s="25" t="s">
        <v>133</v>
      </c>
      <c r="AA2" s="25" t="s">
        <v>134</v>
      </c>
      <c r="AB2" s="25" t="s">
        <v>135</v>
      </c>
      <c r="AC2" s="25" t="s">
        <v>11</v>
      </c>
      <c r="AD2" s="25" t="s">
        <v>134</v>
      </c>
      <c r="AE2" s="25" t="s">
        <v>135</v>
      </c>
      <c r="AF2" s="25" t="s">
        <v>11</v>
      </c>
      <c r="AG2" s="4"/>
      <c r="AH2" s="25" t="s">
        <v>132</v>
      </c>
      <c r="AI2" s="25" t="s">
        <v>133</v>
      </c>
      <c r="AJ2" s="25" t="s">
        <v>134</v>
      </c>
      <c r="AK2" s="25" t="s">
        <v>135</v>
      </c>
      <c r="AL2" s="25" t="s">
        <v>11</v>
      </c>
      <c r="AM2" s="25" t="s">
        <v>134</v>
      </c>
      <c r="AN2" s="25" t="s">
        <v>135</v>
      </c>
      <c r="AO2" s="25" t="s">
        <v>11</v>
      </c>
    </row>
    <row r="3">
      <c r="A3" s="2">
        <v>70.0</v>
      </c>
      <c r="B3" s="2">
        <v>80.0</v>
      </c>
      <c r="C3" s="28">
        <f t="shared" ref="C3:D3" si="1">1000/A3</f>
        <v>14.28571429</v>
      </c>
      <c r="D3" s="28">
        <f t="shared" si="1"/>
        <v>12.5</v>
      </c>
      <c r="E3" s="28">
        <f t="shared" ref="E3:E8" si="3">C3-D3</f>
        <v>1.785714286</v>
      </c>
      <c r="F3" s="29">
        <v>2.4</v>
      </c>
      <c r="G3" s="30">
        <f t="shared" ref="G3:G8" si="4">IF(I3,F3*$G$1-0.132,F3*$G$1)</f>
        <v>2.232</v>
      </c>
      <c r="H3" s="30">
        <f t="shared" ref="H3:H8" si="5">G3/2.2</f>
        <v>1.014545455</v>
      </c>
      <c r="I3" s="2" t="b">
        <v>0</v>
      </c>
      <c r="J3" s="32"/>
      <c r="K3" s="33">
        <f>$D$14</f>
        <v>7.559107559</v>
      </c>
      <c r="L3" s="28">
        <f t="shared" ref="L3:L4" si="6">K3+$E$14/2</f>
        <v>8.658126743</v>
      </c>
      <c r="M3" s="12">
        <f t="shared" ref="M3:M20" si="7">INDEX($G$14:$G$22,MATCH(K3,$D$14:$D$22))</f>
        <v>1.9162</v>
      </c>
      <c r="N3" s="2">
        <v>0.0</v>
      </c>
      <c r="O3" s="12">
        <f t="shared" ref="O3:O20" si="8">INDEX($G$14:$G$22,(MATCH(K3,$D$14:$D$22)+N3))</f>
        <v>1.9162</v>
      </c>
      <c r="P3" s="28">
        <f>K3</f>
        <v>7.559107559</v>
      </c>
      <c r="R3" s="33">
        <f>$D$3</f>
        <v>12.5</v>
      </c>
      <c r="S3" s="28">
        <f t="shared" ref="S3:S4" si="9">R3+$E$3/2</f>
        <v>13.39285714</v>
      </c>
      <c r="T3" s="12">
        <f t="shared" ref="T3:T14" si="10">INDEX($G$3:$G$8,MATCH(R3,$D$3:$D$8))</f>
        <v>2.232</v>
      </c>
      <c r="U3" s="2">
        <v>0.0</v>
      </c>
      <c r="V3" s="12">
        <f t="shared" ref="V3:V14" si="11">INDEX($G$3:$G$8,(MATCH(R3,$D$3:$D$8)+U3))</f>
        <v>2.232</v>
      </c>
      <c r="W3" s="28">
        <f>R3</f>
        <v>12.5</v>
      </c>
      <c r="Y3" s="34">
        <v>1.0</v>
      </c>
      <c r="Z3" s="28">
        <f t="array" ref="Z3">INDEX('PROYEC. CAMAGUI'!$J$2:$J$9,1)</f>
        <v>26.46</v>
      </c>
      <c r="AA3" s="28">
        <f t="shared" ref="AA3:AA10" si="12">IFERROR((INDEX($W$3:$W$14,MATCH(Z3,$R$3:$R$14))-(Z3+(Z3*0.075)*INDEX($U$3:$U$14,MATCH(Z3,$R$3:$R$14))))*INDEX($U$3:$U$14,MATCH(Z3,$R$3:$R$14)),"")</f>
        <v>-0.5245</v>
      </c>
      <c r="AB3" s="35">
        <f t="shared" ref="AB3:AB10" si="13">IF(AA3&lt;0,ABS(AA3)/(Z3*0.15),0)</f>
        <v>0.132149156</v>
      </c>
      <c r="AC3" s="37">
        <f t="shared" ref="AC3:AC10" si="14">IFERROR(AB3*INDEX($V$3:$V$14,MATCH(Z3,$R$3:$R$14))+(1-AB3)*INDEX($T$3:$T$14,MATCH(Z3,$R$3:$R$14)),"")</f>
        <v>2.914550642</v>
      </c>
      <c r="AD3" s="28">
        <f t="shared" ref="AD3:AD10" si="15">IFERROR((INDEX($P$3:$P$20,MATCH(Z3,$K$3:$K$20))-(Z3+(Z3*0.075)*INDEX($N$3:$N$20,MATCH(Z3,$K$3:$K$20))))*INDEX($N$3:$N20,MATCH(Z3,$K$3:$K$20)),"")</f>
        <v>-1.46886126</v>
      </c>
      <c r="AE3" s="35">
        <f t="shared" ref="AE3:AE10" si="16">IF(AD3&lt;0,ABS(AD3)/(Z3*0.15),0)</f>
        <v>0.3700834617</v>
      </c>
      <c r="AF3" s="40">
        <f t="shared" ref="AF3:AF10" si="17">IFERROR(AE3*INDEX($O$3:$O$20,MATCH(Z3,$K$3:$K$20))+(1-AE3)*INDEX($M$3:$M$20,MATCH(Z3,$K$3:$K$20)),"")</f>
        <v>3.057100605</v>
      </c>
      <c r="AG3" s="41"/>
      <c r="AH3" s="34">
        <v>1.0</v>
      </c>
      <c r="AI3" s="28">
        <f t="array" ref="AI3">INDEX('PROYEC. SEMACU'!$J$2:$J$13,1)</f>
        <v>0</v>
      </c>
      <c r="AJ3" s="28" t="str">
        <f t="shared" ref="AJ3:AJ14" si="18">IFERROR((INDEX($W$3:$W$14,MATCH(AI3,$R$3:$R$14))-(AI3+(AI3*0.075)*INDEX($U$3:$U$14,MATCH(AI3,$R$3:$R$14))))*INDEX($U$3:$U$14,MATCH(AI3,$R$3:$R$14)),"")</f>
        <v/>
      </c>
      <c r="AK3" s="35">
        <f t="shared" ref="AK3:AK14" si="19">IF(AJ3&lt;0,ABS(AJ3)/(AI3*0.15),0)</f>
        <v>0</v>
      </c>
      <c r="AL3" s="37" t="str">
        <f t="shared" ref="AL3:AL14" si="20">IFERROR(AK3*INDEX($V$3:$V$14,MATCH(AI3,$R$3:$R$14))+(1-AK3)*INDEX($T$3:$T$14,MATCH(AI3,$R$3:$R$14)),"")</f>
        <v/>
      </c>
      <c r="AM3" s="28" t="str">
        <f t="shared" ref="AM3:AM14" si="21">IFERROR((INDEX($P$3:$P$20,MATCH(AI3,$K$3:$K$20))-(AI3+(AI3*0.075)*INDEX($N$3:$N$20,MATCH(AI3,$K$3:$K$20))))*INDEX($N$3:$N21,MATCH(AI3,$K$3:$K$20)),"")</f>
        <v/>
      </c>
      <c r="AN3" s="35">
        <f t="shared" ref="AN3:AN14" si="22">IF(AM3&lt;0,ABS(AM3)/(AI3*0.15),0)</f>
        <v>0</v>
      </c>
      <c r="AO3" s="40" t="str">
        <f t="shared" ref="AO3:AO14" si="23">IFERROR(AN3*INDEX($O$3:$O$20,MATCH(AI3,$K$3:$K$20))+(1-AN3)*INDEX($M$3:$M$20,MATCH(AI3,$K$3:$K$20)),"")</f>
        <v/>
      </c>
    </row>
    <row r="4">
      <c r="A4" s="2">
        <v>60.0</v>
      </c>
      <c r="B4" s="2">
        <v>70.0</v>
      </c>
      <c r="C4" s="28">
        <f t="shared" ref="C4:D4" si="2">1000/A4</f>
        <v>16.66666667</v>
      </c>
      <c r="D4" s="28">
        <f t="shared" si="2"/>
        <v>14.28571429</v>
      </c>
      <c r="E4" s="28">
        <f t="shared" si="3"/>
        <v>2.380952381</v>
      </c>
      <c r="F4" s="29">
        <v>2.5</v>
      </c>
      <c r="G4" s="30">
        <f t="shared" si="4"/>
        <v>2.325</v>
      </c>
      <c r="H4" s="44">
        <f t="shared" si="5"/>
        <v>1.056818182</v>
      </c>
      <c r="I4" s="2" t="b">
        <v>0</v>
      </c>
      <c r="J4" s="32"/>
      <c r="K4" s="28">
        <f>K3+$E$14/2</f>
        <v>8.658126743</v>
      </c>
      <c r="L4" s="28">
        <f t="shared" si="6"/>
        <v>9.757145927</v>
      </c>
      <c r="M4" s="12">
        <f t="shared" si="7"/>
        <v>1.9162</v>
      </c>
      <c r="N4" s="2">
        <v>1.0</v>
      </c>
      <c r="O4" s="12">
        <f t="shared" si="8"/>
        <v>2.211</v>
      </c>
      <c r="P4" s="28">
        <f>L4</f>
        <v>9.757145927</v>
      </c>
      <c r="R4" s="28">
        <f>R3+$E$3/2</f>
        <v>13.39285714</v>
      </c>
      <c r="S4" s="28">
        <f t="shared" si="9"/>
        <v>14.28571429</v>
      </c>
      <c r="T4" s="12">
        <f t="shared" si="10"/>
        <v>2.232</v>
      </c>
      <c r="U4" s="2">
        <v>1.0</v>
      </c>
      <c r="V4" s="12">
        <f t="shared" si="11"/>
        <v>2.325</v>
      </c>
      <c r="W4" s="28">
        <f>S4</f>
        <v>14.28571429</v>
      </c>
      <c r="Y4" s="34">
        <v>2.0</v>
      </c>
      <c r="Z4" s="28">
        <f t="array" ref="Z4">INDEX('PROYEC. CAMAGUI'!$J$2:$J$9,2)</f>
        <v>23</v>
      </c>
      <c r="AA4" s="28">
        <f t="shared" si="12"/>
        <v>0.275</v>
      </c>
      <c r="AB4" s="35">
        <f t="shared" si="13"/>
        <v>0</v>
      </c>
      <c r="AC4" s="37">
        <f t="shared" si="14"/>
        <v>2.511</v>
      </c>
      <c r="AD4" s="28">
        <f t="shared" si="15"/>
        <v>-1.278402881</v>
      </c>
      <c r="AE4" s="35">
        <f t="shared" si="16"/>
        <v>0.3705515598</v>
      </c>
      <c r="AF4" s="40">
        <f t="shared" si="17"/>
        <v>2.86607105</v>
      </c>
      <c r="AG4" s="41"/>
      <c r="AH4" s="34">
        <v>2.0</v>
      </c>
      <c r="AI4" s="28">
        <f t="array" ref="AI4">INDEX('PROYEC. SEMACU'!$J$2:$J$13,2)</f>
        <v>19.37</v>
      </c>
      <c r="AJ4" s="28">
        <f t="shared" si="18"/>
        <v>-0.82275</v>
      </c>
      <c r="AK4" s="35">
        <f t="shared" si="19"/>
        <v>0.2831698503</v>
      </c>
      <c r="AL4" s="37">
        <f t="shared" si="20"/>
        <v>2.444334796</v>
      </c>
      <c r="AM4" s="28">
        <f t="shared" si="21"/>
        <v>-1.445882736</v>
      </c>
      <c r="AN4" s="35">
        <f t="shared" si="22"/>
        <v>0.4976364604</v>
      </c>
      <c r="AO4" s="40">
        <f t="shared" si="23"/>
        <v>2.7269</v>
      </c>
    </row>
    <row r="5">
      <c r="A5" s="2">
        <v>50.0</v>
      </c>
      <c r="B5" s="2">
        <v>60.0</v>
      </c>
      <c r="C5" s="28">
        <f t="shared" ref="C5:D5" si="24">1000/A5</f>
        <v>20</v>
      </c>
      <c r="D5" s="28">
        <f t="shared" si="24"/>
        <v>16.66666667</v>
      </c>
      <c r="E5" s="28">
        <f t="shared" si="3"/>
        <v>3.333333333</v>
      </c>
      <c r="F5" s="29">
        <v>2.6</v>
      </c>
      <c r="G5" s="30">
        <f t="shared" si="4"/>
        <v>2.418</v>
      </c>
      <c r="H5" s="44">
        <f t="shared" si="5"/>
        <v>1.099090909</v>
      </c>
      <c r="I5" s="2" t="b">
        <v>0</v>
      </c>
      <c r="J5" s="32"/>
      <c r="K5" s="28">
        <f>$D$15</f>
        <v>9.757145927</v>
      </c>
      <c r="L5" s="28">
        <f t="shared" ref="L5:L6" si="26">K5+$E$15/2</f>
        <v>10.56352162</v>
      </c>
      <c r="M5" s="12">
        <f t="shared" si="7"/>
        <v>2.211</v>
      </c>
      <c r="N5" s="2">
        <v>-1.0</v>
      </c>
      <c r="O5" s="12">
        <f t="shared" si="8"/>
        <v>1.9162</v>
      </c>
      <c r="P5" s="28">
        <f>L4</f>
        <v>9.757145927</v>
      </c>
      <c r="R5" s="28">
        <f>$D$4</f>
        <v>14.28571429</v>
      </c>
      <c r="S5" s="28">
        <f t="shared" ref="S5:S6" si="27">R5+$E$4/2</f>
        <v>15.47619048</v>
      </c>
      <c r="T5" s="12">
        <f t="shared" si="10"/>
        <v>2.325</v>
      </c>
      <c r="U5" s="2">
        <v>-1.0</v>
      </c>
      <c r="V5" s="12">
        <f t="shared" si="11"/>
        <v>2.232</v>
      </c>
      <c r="W5" s="28">
        <f>S4</f>
        <v>14.28571429</v>
      </c>
      <c r="Y5" s="34">
        <v>3.0</v>
      </c>
      <c r="Z5" s="28">
        <f t="array" ref="Z5">INDEX('PROYEC. CAMAGUI'!$J$2:$J$9,3)</f>
        <v>29</v>
      </c>
      <c r="AA5" s="28">
        <f t="shared" si="12"/>
        <v>1.825</v>
      </c>
      <c r="AB5" s="35">
        <f t="shared" si="13"/>
        <v>0</v>
      </c>
      <c r="AC5" s="37">
        <f t="shared" si="14"/>
        <v>2.976</v>
      </c>
      <c r="AD5" s="28">
        <f t="shared" si="15"/>
        <v>-0.1506387403</v>
      </c>
      <c r="AE5" s="35">
        <f t="shared" si="16"/>
        <v>0.03462959548</v>
      </c>
      <c r="AF5" s="40">
        <f t="shared" si="17"/>
        <v>3.232591195</v>
      </c>
      <c r="AG5" s="41"/>
      <c r="AH5" s="34">
        <v>3.0</v>
      </c>
      <c r="AI5" s="28">
        <f t="array" ref="AI5">INDEX('PROYEC. SEMACU'!$J$2:$J$13,3)</f>
        <v>20.4</v>
      </c>
      <c r="AJ5" s="28">
        <f t="shared" si="18"/>
        <v>-1.13</v>
      </c>
      <c r="AK5" s="35">
        <f t="shared" si="19"/>
        <v>0.3692810458</v>
      </c>
      <c r="AL5" s="37">
        <f t="shared" si="20"/>
        <v>2.476656863</v>
      </c>
      <c r="AM5" s="28">
        <f t="shared" si="21"/>
        <v>-0.5068672642</v>
      </c>
      <c r="AN5" s="35">
        <f t="shared" si="22"/>
        <v>0.1656428968</v>
      </c>
      <c r="AO5" s="40">
        <f t="shared" si="23"/>
        <v>2.7269</v>
      </c>
    </row>
    <row r="6">
      <c r="A6" s="2">
        <v>40.0</v>
      </c>
      <c r="B6" s="2">
        <v>50.0</v>
      </c>
      <c r="C6" s="28">
        <f t="shared" ref="C6:D6" si="25">1000/A6</f>
        <v>25</v>
      </c>
      <c r="D6" s="28">
        <f t="shared" si="25"/>
        <v>20</v>
      </c>
      <c r="E6" s="28">
        <f t="shared" si="3"/>
        <v>5</v>
      </c>
      <c r="F6" s="29">
        <v>2.7</v>
      </c>
      <c r="G6" s="30">
        <f t="shared" si="4"/>
        <v>2.511</v>
      </c>
      <c r="H6" s="30">
        <f t="shared" si="5"/>
        <v>1.141363636</v>
      </c>
      <c r="I6" s="2" t="b">
        <v>0</v>
      </c>
      <c r="J6" s="32"/>
      <c r="K6" s="28">
        <f>K5+$E$15/2</f>
        <v>10.56352162</v>
      </c>
      <c r="L6" s="28">
        <f t="shared" si="26"/>
        <v>11.36989732</v>
      </c>
      <c r="M6" s="12">
        <f t="shared" si="7"/>
        <v>2.211</v>
      </c>
      <c r="N6" s="2">
        <v>1.0</v>
      </c>
      <c r="O6" s="12">
        <f t="shared" si="8"/>
        <v>2.4321</v>
      </c>
      <c r="P6" s="33">
        <f>L6</f>
        <v>11.36989732</v>
      </c>
      <c r="Q6" s="9"/>
      <c r="R6" s="28">
        <f>R5+$E$4/2</f>
        <v>15.47619048</v>
      </c>
      <c r="S6" s="28">
        <f t="shared" si="27"/>
        <v>16.66666667</v>
      </c>
      <c r="T6" s="12">
        <f t="shared" si="10"/>
        <v>2.325</v>
      </c>
      <c r="U6" s="2">
        <v>1.0</v>
      </c>
      <c r="V6" s="12">
        <f t="shared" si="11"/>
        <v>2.418</v>
      </c>
      <c r="W6" s="33">
        <f>S6</f>
        <v>16.66666667</v>
      </c>
      <c r="Y6" s="34">
        <v>4.0</v>
      </c>
      <c r="Z6" s="28">
        <f t="array" ref="Z6">INDEX('PROYEC. CAMAGUI'!$J$2:$J$9,4)</f>
        <v>30</v>
      </c>
      <c r="AA6" s="28">
        <f t="shared" si="12"/>
        <v>1.083333333</v>
      </c>
      <c r="AB6" s="35">
        <f t="shared" si="13"/>
        <v>0</v>
      </c>
      <c r="AC6" s="37">
        <f t="shared" si="14"/>
        <v>2.976</v>
      </c>
      <c r="AD6" s="28">
        <f t="shared" si="15"/>
        <v>0.7743612597</v>
      </c>
      <c r="AE6" s="35">
        <f t="shared" si="16"/>
        <v>0</v>
      </c>
      <c r="AF6" s="40">
        <f t="shared" si="17"/>
        <v>3.2428</v>
      </c>
      <c r="AG6" s="41"/>
      <c r="AH6" s="34">
        <v>4.0</v>
      </c>
      <c r="AI6" s="28">
        <f t="array" ref="AI6">INDEX('PROYEC. SEMACU'!$J$2:$J$13,4)</f>
        <v>0</v>
      </c>
      <c r="AJ6" s="28" t="str">
        <f t="shared" si="18"/>
        <v/>
      </c>
      <c r="AK6" s="35">
        <f t="shared" si="19"/>
        <v>0</v>
      </c>
      <c r="AL6" s="37" t="str">
        <f t="shared" si="20"/>
        <v/>
      </c>
      <c r="AM6" s="28" t="str">
        <f t="shared" si="21"/>
        <v/>
      </c>
      <c r="AN6" s="35">
        <f t="shared" si="22"/>
        <v>0</v>
      </c>
      <c r="AO6" s="40" t="str">
        <f t="shared" si="23"/>
        <v/>
      </c>
    </row>
    <row r="7">
      <c r="A7" s="2">
        <v>30.0</v>
      </c>
      <c r="B7" s="2">
        <v>40.0</v>
      </c>
      <c r="C7" s="28">
        <f t="shared" ref="C7:D7" si="28">1000/A7</f>
        <v>33.33333333</v>
      </c>
      <c r="D7" s="28">
        <f t="shared" si="28"/>
        <v>25</v>
      </c>
      <c r="E7" s="28">
        <f t="shared" si="3"/>
        <v>8.333333333</v>
      </c>
      <c r="F7" s="29">
        <v>3.2</v>
      </c>
      <c r="G7" s="30">
        <f t="shared" si="4"/>
        <v>2.976</v>
      </c>
      <c r="H7" s="30">
        <f t="shared" si="5"/>
        <v>1.352727273</v>
      </c>
      <c r="I7" s="2" t="b">
        <v>0</v>
      </c>
      <c r="J7" s="32"/>
      <c r="K7" s="28">
        <f>$D$16</f>
        <v>11.36989732</v>
      </c>
      <c r="L7" s="28">
        <f t="shared" ref="L7:L8" si="30">K7+$E$16/2</f>
        <v>12.49562973</v>
      </c>
      <c r="M7" s="12">
        <f t="shared" si="7"/>
        <v>2.4321</v>
      </c>
      <c r="N7" s="2">
        <v>-1.0</v>
      </c>
      <c r="O7" s="12">
        <f t="shared" si="8"/>
        <v>2.211</v>
      </c>
      <c r="P7" s="28">
        <f>L6</f>
        <v>11.36989732</v>
      </c>
      <c r="R7" s="28">
        <f>$D$5</f>
        <v>16.66666667</v>
      </c>
      <c r="S7" s="28">
        <f t="shared" ref="S7:S8" si="31">R7+$E$5/2</f>
        <v>18.33333333</v>
      </c>
      <c r="T7" s="12">
        <f t="shared" si="10"/>
        <v>2.418</v>
      </c>
      <c r="U7" s="2">
        <v>-1.0</v>
      </c>
      <c r="V7" s="12">
        <f t="shared" si="11"/>
        <v>2.325</v>
      </c>
      <c r="W7" s="28">
        <f>S6</f>
        <v>16.66666667</v>
      </c>
      <c r="Y7" s="34">
        <v>5.0</v>
      </c>
      <c r="Z7" s="28">
        <f t="array" ref="Z7">INDEX('PROYEC. CAMAGUI'!$J$2:$J$9,5)</f>
        <v>30</v>
      </c>
      <c r="AA7" s="28">
        <f t="shared" si="12"/>
        <v>1.083333333</v>
      </c>
      <c r="AB7" s="35">
        <f t="shared" si="13"/>
        <v>0</v>
      </c>
      <c r="AC7" s="37">
        <f t="shared" si="14"/>
        <v>2.976</v>
      </c>
      <c r="AD7" s="28">
        <f t="shared" si="15"/>
        <v>0.7743612597</v>
      </c>
      <c r="AE7" s="35">
        <f t="shared" si="16"/>
        <v>0</v>
      </c>
      <c r="AF7" s="40">
        <f t="shared" si="17"/>
        <v>3.2428</v>
      </c>
      <c r="AG7" s="41"/>
      <c r="AH7" s="34">
        <v>5.0</v>
      </c>
      <c r="AI7" s="28" t="str">
        <f t="array" ref="AI7">INDEX('PROYEC. SEMACU'!$J$2:$J$13,5)</f>
        <v/>
      </c>
      <c r="AJ7" s="28" t="str">
        <f t="shared" si="18"/>
        <v/>
      </c>
      <c r="AK7" s="35">
        <f t="shared" si="19"/>
        <v>0</v>
      </c>
      <c r="AL7" s="37" t="str">
        <f t="shared" si="20"/>
        <v/>
      </c>
      <c r="AM7" s="28" t="str">
        <f t="shared" si="21"/>
        <v/>
      </c>
      <c r="AN7" s="35">
        <f t="shared" si="22"/>
        <v>0</v>
      </c>
      <c r="AO7" s="40" t="str">
        <f t="shared" si="23"/>
        <v/>
      </c>
    </row>
    <row r="8">
      <c r="A8" s="45">
        <v>20.0</v>
      </c>
      <c r="B8" s="45">
        <v>30.0</v>
      </c>
      <c r="C8" s="46">
        <f t="shared" ref="C8:D8" si="29">1000/A8</f>
        <v>50</v>
      </c>
      <c r="D8" s="46">
        <f t="shared" si="29"/>
        <v>33.33333333</v>
      </c>
      <c r="E8" s="28">
        <f t="shared" si="3"/>
        <v>16.66666667</v>
      </c>
      <c r="F8" s="29">
        <v>3.5</v>
      </c>
      <c r="G8" s="30">
        <f t="shared" si="4"/>
        <v>3.255</v>
      </c>
      <c r="H8" s="30">
        <f t="shared" si="5"/>
        <v>1.479545455</v>
      </c>
      <c r="I8" s="2" t="b">
        <v>0</v>
      </c>
      <c r="J8" s="32"/>
      <c r="K8" s="28">
        <f>K7+$E$16/2</f>
        <v>12.49562973</v>
      </c>
      <c r="L8" s="28">
        <f t="shared" si="30"/>
        <v>13.62136214</v>
      </c>
      <c r="M8" s="12">
        <f t="shared" si="7"/>
        <v>2.4321</v>
      </c>
      <c r="N8" s="2">
        <v>1.0</v>
      </c>
      <c r="O8" s="12">
        <f t="shared" si="8"/>
        <v>2.6532</v>
      </c>
      <c r="P8" s="28">
        <f>L8</f>
        <v>13.62136214</v>
      </c>
      <c r="R8" s="28">
        <f>R7+$E$5/2</f>
        <v>18.33333333</v>
      </c>
      <c r="S8" s="28">
        <f t="shared" si="31"/>
        <v>20</v>
      </c>
      <c r="T8" s="12">
        <f t="shared" si="10"/>
        <v>2.418</v>
      </c>
      <c r="U8" s="2">
        <v>1.0</v>
      </c>
      <c r="V8" s="12">
        <f t="shared" si="11"/>
        <v>2.511</v>
      </c>
      <c r="W8" s="28">
        <f>S8</f>
        <v>20</v>
      </c>
      <c r="Y8" s="34">
        <v>6.0</v>
      </c>
      <c r="Z8" s="28">
        <f t="array" ref="Z8">INDEX('PROYEC. CAMAGUI'!$J$2:$J$9,6)</f>
        <v>29</v>
      </c>
      <c r="AA8" s="28">
        <f t="shared" si="12"/>
        <v>1.825</v>
      </c>
      <c r="AB8" s="35">
        <f t="shared" si="13"/>
        <v>0</v>
      </c>
      <c r="AC8" s="37">
        <f t="shared" si="14"/>
        <v>2.976</v>
      </c>
      <c r="AD8" s="28">
        <f t="shared" si="15"/>
        <v>-0.1506387403</v>
      </c>
      <c r="AE8" s="35">
        <f t="shared" si="16"/>
        <v>0.03462959548</v>
      </c>
      <c r="AF8" s="40">
        <f t="shared" si="17"/>
        <v>3.232591195</v>
      </c>
      <c r="AG8" s="41"/>
      <c r="AH8" s="34">
        <v>6.0</v>
      </c>
      <c r="AI8" s="28">
        <f t="array" ref="AI8">INDEX('PROYEC. SEMACU'!$J$2:$J$13,6)</f>
        <v>0</v>
      </c>
      <c r="AJ8" s="28" t="str">
        <f t="shared" si="18"/>
        <v/>
      </c>
      <c r="AK8" s="35">
        <f t="shared" si="19"/>
        <v>0</v>
      </c>
      <c r="AL8" s="37" t="str">
        <f t="shared" si="20"/>
        <v/>
      </c>
      <c r="AM8" s="28" t="str">
        <f t="shared" si="21"/>
        <v/>
      </c>
      <c r="AN8" s="35">
        <f t="shared" si="22"/>
        <v>0</v>
      </c>
      <c r="AO8" s="40" t="str">
        <f t="shared" si="23"/>
        <v/>
      </c>
    </row>
    <row r="9">
      <c r="A9" s="47"/>
      <c r="B9" s="47"/>
      <c r="C9" s="48"/>
      <c r="D9" s="48"/>
      <c r="E9" s="48"/>
      <c r="F9" s="49"/>
      <c r="K9" s="28">
        <f>D17</f>
        <v>13.62136214</v>
      </c>
      <c r="L9" s="28">
        <f t="shared" ref="L9:L10" si="32">K9+$E$17/2</f>
        <v>15.30301178</v>
      </c>
      <c r="M9" s="12">
        <f t="shared" si="7"/>
        <v>2.6532</v>
      </c>
      <c r="N9" s="2">
        <v>-1.0</v>
      </c>
      <c r="O9" s="12">
        <f t="shared" si="8"/>
        <v>2.4321</v>
      </c>
      <c r="P9" s="28">
        <f>L8</f>
        <v>13.62136214</v>
      </c>
      <c r="R9" s="28">
        <f>$D$6</f>
        <v>20</v>
      </c>
      <c r="S9" s="28">
        <f t="shared" ref="S9:S10" si="33">R9+$E$6/2</f>
        <v>22.5</v>
      </c>
      <c r="T9" s="12">
        <f t="shared" si="10"/>
        <v>2.511</v>
      </c>
      <c r="U9" s="2">
        <v>-1.0</v>
      </c>
      <c r="V9" s="12">
        <f t="shared" si="11"/>
        <v>2.418</v>
      </c>
      <c r="W9" s="28">
        <f>S8</f>
        <v>20</v>
      </c>
      <c r="Y9" s="34">
        <v>8.0</v>
      </c>
      <c r="Z9" s="28">
        <f t="array" ref="Z9">INDEX('PROYEC. CAMAGUI'!$J$2:$J$9,6)</f>
        <v>29</v>
      </c>
      <c r="AA9" s="28">
        <f t="shared" si="12"/>
        <v>1.825</v>
      </c>
      <c r="AB9" s="35">
        <f t="shared" si="13"/>
        <v>0</v>
      </c>
      <c r="AC9" s="37">
        <f t="shared" si="14"/>
        <v>2.976</v>
      </c>
      <c r="AD9" s="28">
        <f t="shared" si="15"/>
        <v>-0.1506387403</v>
      </c>
      <c r="AE9" s="35">
        <f t="shared" si="16"/>
        <v>0.03462959548</v>
      </c>
      <c r="AF9" s="40">
        <f t="shared" si="17"/>
        <v>3.232591195</v>
      </c>
      <c r="AG9" s="41"/>
      <c r="AH9" s="34">
        <v>7.0</v>
      </c>
      <c r="AI9" s="28">
        <f t="array" ref="AI9">INDEX('PROYEC. SEMACU'!$J$2:$J$13,7)</f>
        <v>0</v>
      </c>
      <c r="AJ9" s="28" t="str">
        <f t="shared" si="18"/>
        <v/>
      </c>
      <c r="AK9" s="35">
        <f t="shared" si="19"/>
        <v>0</v>
      </c>
      <c r="AL9" s="37" t="str">
        <f t="shared" si="20"/>
        <v/>
      </c>
      <c r="AM9" s="28" t="str">
        <f t="shared" si="21"/>
        <v/>
      </c>
      <c r="AN9" s="35">
        <f t="shared" si="22"/>
        <v>0</v>
      </c>
      <c r="AO9" s="40" t="str">
        <f t="shared" si="23"/>
        <v/>
      </c>
    </row>
    <row r="10">
      <c r="A10" s="9"/>
      <c r="B10" s="9"/>
      <c r="C10" s="50"/>
      <c r="D10" s="50"/>
      <c r="E10" s="50"/>
      <c r="F10" s="51"/>
      <c r="K10" s="28">
        <f>K9+$E$17/2</f>
        <v>15.30301178</v>
      </c>
      <c r="L10" s="28">
        <f t="shared" si="32"/>
        <v>16.98466143</v>
      </c>
      <c r="M10" s="12">
        <f t="shared" si="7"/>
        <v>2.6532</v>
      </c>
      <c r="N10" s="2">
        <v>1.0</v>
      </c>
      <c r="O10" s="12">
        <f t="shared" si="8"/>
        <v>2.7269</v>
      </c>
      <c r="P10" s="28">
        <f>L10</f>
        <v>16.98466143</v>
      </c>
      <c r="R10" s="28">
        <f>R9+$E$6/2</f>
        <v>22.5</v>
      </c>
      <c r="S10" s="28">
        <f t="shared" si="33"/>
        <v>25</v>
      </c>
      <c r="T10" s="12">
        <f t="shared" si="10"/>
        <v>2.511</v>
      </c>
      <c r="U10" s="2">
        <v>1.0</v>
      </c>
      <c r="V10" s="12">
        <f t="shared" si="11"/>
        <v>2.976</v>
      </c>
      <c r="W10" s="28">
        <f>S10</f>
        <v>25</v>
      </c>
      <c r="Y10" s="34" t="s">
        <v>12</v>
      </c>
      <c r="Z10" s="28">
        <f t="array" ref="Z10">INDEX('PROYEC. CAMAGUI'!$J$2:$J$9,8)</f>
        <v>0</v>
      </c>
      <c r="AA10" s="28" t="str">
        <f t="shared" si="12"/>
        <v/>
      </c>
      <c r="AB10" s="35">
        <f t="shared" si="13"/>
        <v>0</v>
      </c>
      <c r="AC10" s="37" t="str">
        <f t="shared" si="14"/>
        <v/>
      </c>
      <c r="AD10" s="28" t="str">
        <f t="shared" si="15"/>
        <v/>
      </c>
      <c r="AE10" s="35">
        <f t="shared" si="16"/>
        <v>0</v>
      </c>
      <c r="AF10" s="40" t="str">
        <f t="shared" si="17"/>
        <v/>
      </c>
      <c r="AG10" s="41"/>
      <c r="AH10" s="34">
        <v>8.0</v>
      </c>
      <c r="AI10" s="28">
        <f t="array" ref="AI10">INDEX('PROYEC. SEMACU'!$J$2:$J$13,8)</f>
        <v>0</v>
      </c>
      <c r="AJ10" s="28" t="str">
        <f t="shared" si="18"/>
        <v/>
      </c>
      <c r="AK10" s="35">
        <f t="shared" si="19"/>
        <v>0</v>
      </c>
      <c r="AL10" s="37" t="str">
        <f t="shared" si="20"/>
        <v/>
      </c>
      <c r="AM10" s="28" t="str">
        <f t="shared" si="21"/>
        <v/>
      </c>
      <c r="AN10" s="35">
        <f t="shared" si="22"/>
        <v>0</v>
      </c>
      <c r="AO10" s="40" t="str">
        <f t="shared" si="23"/>
        <v/>
      </c>
    </row>
    <row r="11">
      <c r="A11" s="9"/>
      <c r="B11" s="9"/>
      <c r="C11" s="50"/>
      <c r="D11" s="50"/>
      <c r="E11" s="50"/>
      <c r="F11" s="51"/>
      <c r="K11" s="28">
        <f>D18</f>
        <v>16.98466143</v>
      </c>
      <c r="L11" s="28">
        <f t="shared" ref="L11:L12" si="34">K11+$E$18/2</f>
        <v>18.18076435</v>
      </c>
      <c r="M11" s="12">
        <f t="shared" si="7"/>
        <v>2.7269</v>
      </c>
      <c r="N11" s="2">
        <v>-1.0</v>
      </c>
      <c r="O11" s="12">
        <f t="shared" si="8"/>
        <v>2.6532</v>
      </c>
      <c r="P11" s="28">
        <f>L10</f>
        <v>16.98466143</v>
      </c>
      <c r="R11" s="28">
        <f>$D$7</f>
        <v>25</v>
      </c>
      <c r="S11" s="28">
        <f t="shared" ref="S11:S12" si="35">R11+$E$7/2</f>
        <v>29.16666667</v>
      </c>
      <c r="T11" s="12">
        <f t="shared" si="10"/>
        <v>2.976</v>
      </c>
      <c r="U11" s="2">
        <v>-1.0</v>
      </c>
      <c r="V11" s="12">
        <f t="shared" si="11"/>
        <v>2.511</v>
      </c>
      <c r="W11" s="28">
        <f>S10</f>
        <v>25</v>
      </c>
      <c r="AH11" s="34">
        <v>9.0</v>
      </c>
      <c r="AI11" s="28">
        <f t="array" ref="AI11">INDEX('PROYEC. SEMACU'!$J$2:$J$13,9)</f>
        <v>0</v>
      </c>
      <c r="AJ11" s="28" t="str">
        <f t="shared" si="18"/>
        <v/>
      </c>
      <c r="AK11" s="35">
        <f t="shared" si="19"/>
        <v>0</v>
      </c>
      <c r="AL11" s="37" t="str">
        <f t="shared" si="20"/>
        <v/>
      </c>
      <c r="AM11" s="28" t="str">
        <f t="shared" si="21"/>
        <v/>
      </c>
      <c r="AN11" s="35">
        <f t="shared" si="22"/>
        <v>0</v>
      </c>
      <c r="AO11" s="40" t="str">
        <f t="shared" si="23"/>
        <v/>
      </c>
    </row>
    <row r="12">
      <c r="A12" s="19" t="s">
        <v>118</v>
      </c>
      <c r="B12" s="20"/>
      <c r="C12" s="20"/>
      <c r="D12" s="20"/>
      <c r="E12" s="20"/>
      <c r="F12" s="20"/>
      <c r="G12" s="56"/>
      <c r="H12" s="21" t="s">
        <v>171</v>
      </c>
      <c r="I12" s="57">
        <v>0.67</v>
      </c>
      <c r="J12" s="24"/>
      <c r="K12" s="28">
        <f>K11+$E$18/2</f>
        <v>18.18076435</v>
      </c>
      <c r="L12" s="28">
        <f t="shared" si="34"/>
        <v>19.37686726</v>
      </c>
      <c r="M12" s="12">
        <f t="shared" si="7"/>
        <v>2.7269</v>
      </c>
      <c r="N12" s="2">
        <v>1.0</v>
      </c>
      <c r="O12" s="12">
        <f t="shared" si="8"/>
        <v>2.7269</v>
      </c>
      <c r="P12" s="28">
        <f>L12</f>
        <v>19.37686726</v>
      </c>
      <c r="R12" s="28">
        <f>R11+$E$7/2</f>
        <v>29.16666667</v>
      </c>
      <c r="S12" s="28">
        <f t="shared" si="35"/>
        <v>33.33333333</v>
      </c>
      <c r="T12" s="12">
        <f t="shared" si="10"/>
        <v>2.976</v>
      </c>
      <c r="U12" s="2">
        <v>1.0</v>
      </c>
      <c r="V12" s="12">
        <f t="shared" si="11"/>
        <v>3.255</v>
      </c>
      <c r="W12" s="28">
        <f>S12</f>
        <v>33.33333333</v>
      </c>
      <c r="AH12" s="34">
        <v>10.0</v>
      </c>
      <c r="AI12" s="28">
        <f t="array" ref="AI12">INDEX('PROYEC. SEMACU'!$J$2:$J$13,10)</f>
        <v>0</v>
      </c>
      <c r="AJ12" s="28" t="str">
        <f t="shared" si="18"/>
        <v/>
      </c>
      <c r="AK12" s="35">
        <f t="shared" si="19"/>
        <v>0</v>
      </c>
      <c r="AL12" s="37" t="str">
        <f t="shared" si="20"/>
        <v/>
      </c>
      <c r="AM12" s="28" t="str">
        <f t="shared" si="21"/>
        <v/>
      </c>
      <c r="AN12" s="35">
        <f t="shared" si="22"/>
        <v>0</v>
      </c>
      <c r="AO12" s="40" t="str">
        <f t="shared" si="23"/>
        <v/>
      </c>
    </row>
    <row r="13">
      <c r="A13" s="25" t="s">
        <v>120</v>
      </c>
      <c r="B13" s="25" t="s">
        <v>121</v>
      </c>
      <c r="C13" s="25" t="s">
        <v>122</v>
      </c>
      <c r="D13" s="25" t="s">
        <v>123</v>
      </c>
      <c r="E13" s="25" t="s">
        <v>124</v>
      </c>
      <c r="F13" s="25" t="s">
        <v>179</v>
      </c>
      <c r="G13" s="26" t="s">
        <v>125</v>
      </c>
      <c r="H13" s="26" t="s">
        <v>126</v>
      </c>
      <c r="I13" s="62" t="s">
        <v>127</v>
      </c>
      <c r="J13" s="63"/>
      <c r="K13" s="28">
        <f>D19</f>
        <v>19.37686726</v>
      </c>
      <c r="L13" s="28">
        <f t="shared" ref="L13:L14" si="37">K13+$E$19/2</f>
        <v>20.96513507</v>
      </c>
      <c r="M13" s="12">
        <f t="shared" si="7"/>
        <v>2.7269</v>
      </c>
      <c r="N13" s="2">
        <v>-1.0</v>
      </c>
      <c r="O13" s="12">
        <f t="shared" si="8"/>
        <v>2.7269</v>
      </c>
      <c r="P13" s="28">
        <f>L12</f>
        <v>19.37686726</v>
      </c>
      <c r="R13" s="28">
        <f>$D$8</f>
        <v>33.33333333</v>
      </c>
      <c r="S13" s="28">
        <f t="shared" ref="S13:S14" si="38">R13+$E$8/2</f>
        <v>41.66666667</v>
      </c>
      <c r="T13" s="12">
        <f t="shared" si="10"/>
        <v>3.255</v>
      </c>
      <c r="U13" s="2">
        <v>-1.0</v>
      </c>
      <c r="V13" s="12">
        <f t="shared" si="11"/>
        <v>2.976</v>
      </c>
      <c r="W13" s="28">
        <f>S12</f>
        <v>33.33333333</v>
      </c>
      <c r="Y13" s="24"/>
      <c r="AA13" s="24"/>
      <c r="AD13" s="24"/>
      <c r="AG13" s="24"/>
      <c r="AH13" s="34">
        <v>11.0</v>
      </c>
      <c r="AI13" s="28">
        <f t="array" ref="AI13">INDEX('PROYEC. SEMACU'!$J$2:$J$13,11)</f>
        <v>20.22</v>
      </c>
      <c r="AJ13" s="28">
        <f t="shared" si="18"/>
        <v>-1.2965</v>
      </c>
      <c r="AK13" s="35">
        <f t="shared" si="19"/>
        <v>0.4274645565</v>
      </c>
      <c r="AL13" s="37">
        <f t="shared" si="20"/>
        <v>2.471245796</v>
      </c>
      <c r="AM13" s="28">
        <f t="shared" si="21"/>
        <v>-0.6733672642</v>
      </c>
      <c r="AN13" s="35">
        <f t="shared" si="22"/>
        <v>0.2220136051</v>
      </c>
      <c r="AO13" s="40">
        <f t="shared" si="23"/>
        <v>2.7269</v>
      </c>
    </row>
    <row r="14">
      <c r="A14" s="2">
        <v>70.5</v>
      </c>
      <c r="B14" s="2">
        <v>91.0</v>
      </c>
      <c r="C14" s="28">
        <f t="shared" ref="C14:D14" si="36">(454/A14)/0.66</f>
        <v>9.757145927</v>
      </c>
      <c r="D14" s="28">
        <f t="shared" si="36"/>
        <v>7.559107559</v>
      </c>
      <c r="E14" s="28">
        <f t="shared" ref="E14:E22" si="40">C14-D14</f>
        <v>2.198038368</v>
      </c>
      <c r="F14" s="66">
        <v>1.3</v>
      </c>
      <c r="G14" s="30">
        <f>IF(I14,F14*2.2*I12-0.132,F14*2.2*I12)</f>
        <v>1.9162</v>
      </c>
      <c r="H14" s="30">
        <f t="shared" ref="H14:H22" si="41">G14/2.2</f>
        <v>0.871</v>
      </c>
      <c r="I14" s="2" t="b">
        <v>0</v>
      </c>
      <c r="J14" s="68"/>
      <c r="K14" s="69">
        <f>K13+$E$19/2</f>
        <v>20.96513507</v>
      </c>
      <c r="L14" s="28">
        <f t="shared" si="37"/>
        <v>22.55340288</v>
      </c>
      <c r="M14" s="12">
        <f t="shared" si="7"/>
        <v>2.7269</v>
      </c>
      <c r="N14" s="2">
        <v>1.0</v>
      </c>
      <c r="O14" s="12">
        <f t="shared" si="8"/>
        <v>2.948</v>
      </c>
      <c r="P14" s="28">
        <f>L14</f>
        <v>22.55340288</v>
      </c>
      <c r="R14" s="28">
        <f>R13+$E$8/2</f>
        <v>41.66666667</v>
      </c>
      <c r="S14" s="28">
        <f t="shared" si="38"/>
        <v>50</v>
      </c>
      <c r="T14" s="12">
        <f t="shared" si="10"/>
        <v>3.255</v>
      </c>
      <c r="U14" s="2">
        <v>0.0</v>
      </c>
      <c r="V14" s="12">
        <f t="shared" si="11"/>
        <v>3.255</v>
      </c>
      <c r="W14" s="28">
        <f>S14</f>
        <v>50</v>
      </c>
      <c r="Y14" s="4"/>
      <c r="Z14" s="4"/>
      <c r="AA14" s="4"/>
      <c r="AB14" s="4"/>
      <c r="AC14" s="4"/>
      <c r="AD14" s="4"/>
      <c r="AE14" s="4"/>
      <c r="AF14" s="4"/>
      <c r="AG14" s="4"/>
      <c r="AH14" s="34" t="s">
        <v>12</v>
      </c>
      <c r="AI14" s="28">
        <f t="array" ref="AI14">INDEX('PROYEC. SEMACU'!$J$2:$J$13,12)</f>
        <v>30.96</v>
      </c>
      <c r="AJ14" s="28">
        <f t="shared" si="18"/>
        <v>0.05133333333</v>
      </c>
      <c r="AK14" s="35">
        <f t="shared" si="19"/>
        <v>0</v>
      </c>
      <c r="AL14" s="37">
        <f t="shared" si="20"/>
        <v>2.976</v>
      </c>
      <c r="AM14" s="28">
        <f t="shared" si="21"/>
        <v>0.2730628234</v>
      </c>
      <c r="AN14" s="35">
        <f t="shared" si="22"/>
        <v>0</v>
      </c>
      <c r="AO14" s="40">
        <f t="shared" si="23"/>
        <v>3.2428</v>
      </c>
    </row>
    <row r="15">
      <c r="A15" s="2">
        <v>60.5</v>
      </c>
      <c r="B15" s="2">
        <v>70.5</v>
      </c>
      <c r="C15" s="28">
        <f t="shared" ref="C15:D15" si="39">(454/A15)/0.66</f>
        <v>11.36989732</v>
      </c>
      <c r="D15" s="28">
        <f t="shared" si="39"/>
        <v>9.757145927</v>
      </c>
      <c r="E15" s="28">
        <f t="shared" si="40"/>
        <v>1.612751393</v>
      </c>
      <c r="F15" s="66">
        <v>1.5</v>
      </c>
      <c r="G15" s="30">
        <f>IF(I15,F15*2.2*I12-0.132,F15*2.2*I12)</f>
        <v>2.211</v>
      </c>
      <c r="H15" s="30">
        <f t="shared" si="41"/>
        <v>1.005</v>
      </c>
      <c r="I15" s="2" t="b">
        <v>0</v>
      </c>
      <c r="J15" s="68"/>
      <c r="K15" s="28">
        <f>D20</f>
        <v>22.55340288</v>
      </c>
      <c r="L15" s="28">
        <f t="shared" ref="L15:L16" si="43">K15+$E$20/2</f>
        <v>24.76452081</v>
      </c>
      <c r="M15" s="12">
        <f t="shared" si="7"/>
        <v>2.948</v>
      </c>
      <c r="N15" s="2">
        <v>-1.0</v>
      </c>
      <c r="O15" s="12">
        <f t="shared" si="8"/>
        <v>2.7269</v>
      </c>
      <c r="P15" s="28">
        <f>L14</f>
        <v>22.55340288</v>
      </c>
      <c r="Y15" s="4"/>
      <c r="Z15" s="50"/>
      <c r="AA15" s="50"/>
      <c r="AB15" s="43"/>
      <c r="AC15" s="41"/>
      <c r="AD15" s="50"/>
      <c r="AE15" s="43"/>
      <c r="AF15" s="41"/>
      <c r="AG15" s="41"/>
    </row>
    <row r="16">
      <c r="A16" s="2">
        <v>50.5</v>
      </c>
      <c r="B16" s="2">
        <v>60.5</v>
      </c>
      <c r="C16" s="28">
        <f t="shared" ref="C16:D16" si="42">(454/A16)/0.66</f>
        <v>13.62136214</v>
      </c>
      <c r="D16" s="28">
        <f t="shared" si="42"/>
        <v>11.36989732</v>
      </c>
      <c r="E16" s="28">
        <f t="shared" si="40"/>
        <v>2.251464816</v>
      </c>
      <c r="F16" s="66">
        <v>1.65</v>
      </c>
      <c r="G16" s="30">
        <f>IF(I16,F16*2.2*I12-0.132,F16*2.2*I12)</f>
        <v>2.4321</v>
      </c>
      <c r="H16" s="30">
        <f t="shared" si="41"/>
        <v>1.1055</v>
      </c>
      <c r="I16" s="2" t="b">
        <v>0</v>
      </c>
      <c r="J16" s="68"/>
      <c r="K16" s="69">
        <f>K15+$E$20/2</f>
        <v>24.76452081</v>
      </c>
      <c r="L16" s="28">
        <f t="shared" si="43"/>
        <v>26.97563874</v>
      </c>
      <c r="M16" s="12">
        <f t="shared" si="7"/>
        <v>2.948</v>
      </c>
      <c r="N16" s="2">
        <v>1.0</v>
      </c>
      <c r="O16" s="12">
        <f t="shared" si="8"/>
        <v>3.2428</v>
      </c>
      <c r="P16" s="28">
        <f>L16</f>
        <v>26.97563874</v>
      </c>
      <c r="Y16" s="4"/>
      <c r="Z16" s="50"/>
      <c r="AA16" s="50"/>
      <c r="AB16" s="43"/>
      <c r="AC16" s="41"/>
      <c r="AD16" s="50"/>
      <c r="AE16" s="43"/>
      <c r="AF16" s="41"/>
      <c r="AG16" s="41"/>
      <c r="AH16" s="41"/>
      <c r="AI16" s="41"/>
      <c r="AJ16" s="41"/>
      <c r="AK16" s="41"/>
      <c r="AL16" s="41"/>
      <c r="AM16" s="41"/>
      <c r="AN16" s="41"/>
      <c r="AO16" s="41"/>
    </row>
    <row r="17">
      <c r="A17" s="2">
        <v>40.5</v>
      </c>
      <c r="B17" s="2">
        <v>50.5</v>
      </c>
      <c r="C17" s="28">
        <f t="shared" ref="C17:D17" si="44">(454/A17)/0.66</f>
        <v>16.98466143</v>
      </c>
      <c r="D17" s="28">
        <f t="shared" si="44"/>
        <v>13.62136214</v>
      </c>
      <c r="E17" s="28">
        <f t="shared" si="40"/>
        <v>3.363299293</v>
      </c>
      <c r="F17" s="66">
        <v>1.8</v>
      </c>
      <c r="G17" s="30">
        <f>IF(I17,F17*2.2*I12-0.132,F17*2.2*I12)</f>
        <v>2.6532</v>
      </c>
      <c r="H17" s="44">
        <f t="shared" si="41"/>
        <v>1.206</v>
      </c>
      <c r="I17" s="2" t="b">
        <v>0</v>
      </c>
      <c r="J17" s="68"/>
      <c r="K17" s="28">
        <f>D21</f>
        <v>26.97563874</v>
      </c>
      <c r="L17" s="28">
        <f t="shared" ref="L17:L18" si="46">K17+$E$21/2</f>
        <v>30.26535078</v>
      </c>
      <c r="M17" s="12">
        <f t="shared" si="7"/>
        <v>3.2428</v>
      </c>
      <c r="N17" s="2">
        <v>-1.0</v>
      </c>
      <c r="O17" s="12">
        <f t="shared" si="8"/>
        <v>2.948</v>
      </c>
      <c r="P17" s="28">
        <f>L16</f>
        <v>26.97563874</v>
      </c>
      <c r="Y17" s="4"/>
      <c r="Z17" s="50"/>
      <c r="AA17" s="50"/>
      <c r="AB17" s="43"/>
      <c r="AC17" s="41"/>
      <c r="AD17" s="50"/>
      <c r="AE17" s="43"/>
      <c r="AF17" s="41"/>
      <c r="AG17" s="41"/>
      <c r="AH17" s="41"/>
      <c r="AI17" s="41"/>
      <c r="AJ17" s="41"/>
      <c r="AK17" s="41"/>
      <c r="AL17" s="41"/>
      <c r="AM17" s="41"/>
      <c r="AN17" s="41"/>
      <c r="AO17" s="41"/>
    </row>
    <row r="18">
      <c r="A18" s="2">
        <v>35.5</v>
      </c>
      <c r="B18" s="2">
        <v>40.5</v>
      </c>
      <c r="C18" s="28">
        <f t="shared" ref="C18:D18" si="45">(454/A18)/0.66</f>
        <v>19.37686726</v>
      </c>
      <c r="D18" s="28">
        <f t="shared" si="45"/>
        <v>16.98466143</v>
      </c>
      <c r="E18" s="28">
        <f t="shared" si="40"/>
        <v>2.392205835</v>
      </c>
      <c r="F18" s="66">
        <v>1.85</v>
      </c>
      <c r="G18" s="30">
        <f>IF(I18,F18*2.2*0.66-0.132,F18*2.2*I12)</f>
        <v>2.7269</v>
      </c>
      <c r="H18" s="44">
        <f t="shared" si="41"/>
        <v>1.2395</v>
      </c>
      <c r="I18" s="2" t="b">
        <v>0</v>
      </c>
      <c r="J18" s="68"/>
      <c r="K18" s="69">
        <f>K17+$E$21/2</f>
        <v>30.26535078</v>
      </c>
      <c r="L18" s="28">
        <f t="shared" si="46"/>
        <v>33.55506282</v>
      </c>
      <c r="M18" s="12">
        <f t="shared" si="7"/>
        <v>3.2428</v>
      </c>
      <c r="N18" s="2">
        <v>1.0</v>
      </c>
      <c r="O18" s="12">
        <f t="shared" si="8"/>
        <v>3.5376</v>
      </c>
      <c r="P18" s="28">
        <f>L18</f>
        <v>33.55506282</v>
      </c>
      <c r="Y18" s="4"/>
      <c r="Z18" s="50"/>
      <c r="AA18" s="50"/>
      <c r="AB18" s="43"/>
      <c r="AC18" s="41"/>
      <c r="AD18" s="50"/>
      <c r="AE18" s="43"/>
      <c r="AF18" s="41"/>
      <c r="AG18" s="41"/>
      <c r="AH18" s="41"/>
      <c r="AI18" s="41"/>
      <c r="AJ18" s="41"/>
      <c r="AK18" s="41"/>
      <c r="AL18" s="41"/>
      <c r="AM18" s="41"/>
      <c r="AN18" s="41"/>
      <c r="AO18" s="41"/>
    </row>
    <row r="19">
      <c r="A19" s="2">
        <v>30.5</v>
      </c>
      <c r="B19" s="2">
        <v>35.5</v>
      </c>
      <c r="C19" s="28">
        <f t="shared" ref="C19:D19" si="47">(454/A19)/0.66</f>
        <v>22.55340288</v>
      </c>
      <c r="D19" s="28">
        <f t="shared" si="47"/>
        <v>19.37686726</v>
      </c>
      <c r="E19" s="28">
        <f t="shared" si="40"/>
        <v>3.176535617</v>
      </c>
      <c r="F19" s="66">
        <v>1.85</v>
      </c>
      <c r="G19" s="30">
        <f>IF(I19,F19*2.2*0.66-0.132,F19*2.2*I12)</f>
        <v>2.7269</v>
      </c>
      <c r="H19" s="30">
        <f t="shared" si="41"/>
        <v>1.2395</v>
      </c>
      <c r="I19" s="2" t="b">
        <v>0</v>
      </c>
      <c r="J19" s="68"/>
      <c r="K19" s="28">
        <f>D22</f>
        <v>33.55506282</v>
      </c>
      <c r="L19" s="28">
        <f t="shared" ref="L19:L20" si="49">K19+$E$22/2</f>
        <v>38.27374353</v>
      </c>
      <c r="M19" s="12">
        <f t="shared" si="7"/>
        <v>3.5376</v>
      </c>
      <c r="N19" s="2">
        <v>-1.0</v>
      </c>
      <c r="O19" s="12">
        <f t="shared" si="8"/>
        <v>3.2428</v>
      </c>
      <c r="P19" s="28">
        <f>L18</f>
        <v>33.55506282</v>
      </c>
      <c r="Y19" s="4"/>
      <c r="Z19" s="50"/>
      <c r="AA19" s="50"/>
      <c r="AB19" s="43"/>
      <c r="AC19" s="41"/>
      <c r="AD19" s="50"/>
      <c r="AE19" s="43"/>
      <c r="AF19" s="41"/>
      <c r="AG19" s="41"/>
      <c r="AH19" s="41"/>
      <c r="AI19" s="41"/>
      <c r="AJ19" s="41"/>
      <c r="AK19" s="41"/>
      <c r="AL19" s="41"/>
      <c r="AM19" s="41"/>
      <c r="AN19" s="41"/>
      <c r="AO19" s="41"/>
    </row>
    <row r="20">
      <c r="A20" s="2">
        <v>25.5</v>
      </c>
      <c r="B20" s="2">
        <v>30.5</v>
      </c>
      <c r="C20" s="28">
        <f t="shared" ref="C20:D20" si="48">(454/A20)/0.66</f>
        <v>26.97563874</v>
      </c>
      <c r="D20" s="28">
        <f t="shared" si="48"/>
        <v>22.55340288</v>
      </c>
      <c r="E20" s="28">
        <f t="shared" si="40"/>
        <v>4.422235859</v>
      </c>
      <c r="F20" s="66">
        <v>2.0</v>
      </c>
      <c r="G20" s="30">
        <f>IF(I20,F20*2.2*0.66-0.132,F20*2.2*I12)</f>
        <v>2.948</v>
      </c>
      <c r="H20" s="30">
        <f t="shared" si="41"/>
        <v>1.34</v>
      </c>
      <c r="I20" s="2" t="b">
        <v>0</v>
      </c>
      <c r="J20" s="68"/>
      <c r="K20" s="69">
        <f>K19+$E$22/2</f>
        <v>38.27374353</v>
      </c>
      <c r="L20" s="46">
        <f t="shared" si="49"/>
        <v>42.99242424</v>
      </c>
      <c r="M20" s="12">
        <f t="shared" si="7"/>
        <v>3.5376</v>
      </c>
      <c r="N20" s="45">
        <v>0.0</v>
      </c>
      <c r="O20" s="12">
        <f t="shared" si="8"/>
        <v>3.5376</v>
      </c>
      <c r="P20" s="28">
        <f>L20</f>
        <v>42.99242424</v>
      </c>
      <c r="Y20" s="4"/>
      <c r="Z20" s="50"/>
      <c r="AA20" s="50"/>
      <c r="AB20" s="43"/>
      <c r="AC20" s="41"/>
      <c r="AD20" s="50"/>
      <c r="AE20" s="43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>
      <c r="A21" s="2">
        <v>20.5</v>
      </c>
      <c r="B21" s="2">
        <v>25.5</v>
      </c>
      <c r="C21" s="28">
        <f t="shared" ref="C21:D21" si="50">(454/A21)/0.66</f>
        <v>33.55506282</v>
      </c>
      <c r="D21" s="28">
        <f t="shared" si="50"/>
        <v>26.97563874</v>
      </c>
      <c r="E21" s="28">
        <f t="shared" si="40"/>
        <v>6.579424083</v>
      </c>
      <c r="F21" s="66">
        <v>2.2</v>
      </c>
      <c r="G21" s="30">
        <f>IF(I21,F21*2.2*0.66-0.132,F21*2.2*I12)</f>
        <v>3.2428</v>
      </c>
      <c r="H21" s="30">
        <f t="shared" si="41"/>
        <v>1.474</v>
      </c>
      <c r="I21" s="2" t="b">
        <v>0</v>
      </c>
      <c r="J21" s="73"/>
      <c r="L21" s="74"/>
      <c r="M21" s="74"/>
      <c r="N21" s="74"/>
      <c r="Y21" s="4"/>
      <c r="Z21" s="50"/>
      <c r="AA21" s="50"/>
      <c r="AB21" s="43"/>
      <c r="AC21" s="41"/>
      <c r="AD21" s="50"/>
      <c r="AE21" s="43"/>
      <c r="AF21" s="41"/>
      <c r="AG21" s="41"/>
      <c r="AH21" s="41"/>
      <c r="AI21" s="41"/>
      <c r="AJ21" s="41"/>
      <c r="AK21" s="41"/>
      <c r="AL21" s="41"/>
      <c r="AM21" s="41"/>
      <c r="AN21" s="41"/>
      <c r="AO21" s="41"/>
    </row>
    <row r="22">
      <c r="A22" s="2">
        <v>16.0</v>
      </c>
      <c r="B22" s="2">
        <v>20.5</v>
      </c>
      <c r="C22" s="28">
        <f t="shared" ref="C22:D22" si="51">(454/A22)/0.66</f>
        <v>42.99242424</v>
      </c>
      <c r="D22" s="28">
        <f t="shared" si="51"/>
        <v>33.55506282</v>
      </c>
      <c r="E22" s="28">
        <f t="shared" si="40"/>
        <v>9.437361419</v>
      </c>
      <c r="F22" s="66">
        <v>2.4</v>
      </c>
      <c r="G22" s="30">
        <f>IF(I22,F22*2.2*0.66-0.132,F22*2.2*I12)</f>
        <v>3.5376</v>
      </c>
      <c r="H22" s="30">
        <f t="shared" si="41"/>
        <v>1.608</v>
      </c>
      <c r="I22" s="2" t="b">
        <v>0</v>
      </c>
      <c r="J22" s="73"/>
      <c r="Y22" s="4"/>
      <c r="Z22" s="50"/>
      <c r="AA22" s="50"/>
      <c r="AB22" s="43"/>
      <c r="AC22" s="41"/>
      <c r="AD22" s="50"/>
      <c r="AE22" s="43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>
      <c r="Y23" s="4"/>
      <c r="Z23" s="50"/>
      <c r="AA23" s="50"/>
      <c r="AB23" s="43"/>
      <c r="AC23" s="41"/>
      <c r="AD23" s="50"/>
      <c r="AE23" s="43"/>
      <c r="AF23" s="41"/>
      <c r="AG23" s="41"/>
      <c r="AH23" s="41"/>
      <c r="AI23" s="41"/>
      <c r="AJ23" s="41"/>
      <c r="AK23" s="41"/>
      <c r="AL23" s="41"/>
      <c r="AM23" s="41"/>
      <c r="AN23" s="41"/>
      <c r="AO23" s="41"/>
    </row>
    <row r="24">
      <c r="Y24" s="4"/>
      <c r="Z24" s="50"/>
      <c r="AA24" s="50"/>
      <c r="AB24" s="43"/>
      <c r="AC24" s="41"/>
      <c r="AD24" s="50"/>
      <c r="AE24" s="43"/>
      <c r="AF24" s="41"/>
      <c r="AG24" s="41"/>
      <c r="AH24" s="41"/>
      <c r="AI24" s="41"/>
      <c r="AJ24" s="41"/>
      <c r="AK24" s="41"/>
      <c r="AL24" s="41"/>
      <c r="AM24" s="41"/>
      <c r="AN24" s="41"/>
      <c r="AO24" s="41"/>
    </row>
    <row r="25">
      <c r="Y25" s="4"/>
      <c r="Z25" s="50"/>
      <c r="AA25" s="50"/>
      <c r="AB25" s="43"/>
      <c r="AC25" s="41"/>
      <c r="AD25" s="50"/>
      <c r="AE25" s="43"/>
      <c r="AF25" s="41"/>
      <c r="AG25" s="41"/>
      <c r="AH25" s="41"/>
      <c r="AI25" s="41"/>
      <c r="AJ25" s="41"/>
      <c r="AK25" s="41"/>
      <c r="AL25" s="41"/>
      <c r="AM25" s="41"/>
      <c r="AN25" s="41"/>
      <c r="AO25" s="41"/>
    </row>
    <row r="26">
      <c r="Y26" s="4"/>
      <c r="Z26" s="50"/>
      <c r="AA26" s="50"/>
      <c r="AB26" s="43"/>
      <c r="AC26" s="41"/>
      <c r="AD26" s="50"/>
      <c r="AE26" s="43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</sheetData>
  <mergeCells count="11">
    <mergeCell ref="Y1:Z1"/>
    <mergeCell ref="Y13:Z13"/>
    <mergeCell ref="AA13:AC13"/>
    <mergeCell ref="AD13:AF13"/>
    <mergeCell ref="A1:E1"/>
    <mergeCell ref="AA1:AC1"/>
    <mergeCell ref="AD1:AF1"/>
    <mergeCell ref="AH1:AI1"/>
    <mergeCell ref="AJ1:AL1"/>
    <mergeCell ref="AM1:AO1"/>
    <mergeCell ref="A12:G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159</v>
      </c>
      <c r="B1" s="25" t="s">
        <v>160</v>
      </c>
      <c r="C1" s="25" t="s">
        <v>161</v>
      </c>
      <c r="D1" s="25" t="s">
        <v>162</v>
      </c>
      <c r="E1" s="25" t="s">
        <v>163</v>
      </c>
    </row>
    <row r="2">
      <c r="A2" s="36">
        <v>0.1</v>
      </c>
      <c r="B2" s="38">
        <v>0.24</v>
      </c>
      <c r="C2" s="36">
        <f>'Masterline-original'!C2*1.2</f>
        <v>27</v>
      </c>
      <c r="D2" s="36">
        <f>'Masterline-original'!D2*1.2</f>
        <v>38.988</v>
      </c>
      <c r="E2" s="39">
        <f t="shared" ref="E2:E34" si="1">D2-C2</f>
        <v>11.988</v>
      </c>
    </row>
    <row r="3">
      <c r="A3" s="36">
        <v>0.25</v>
      </c>
      <c r="B3" s="38">
        <v>0.49</v>
      </c>
      <c r="C3" s="36">
        <f>'Masterline-original'!C3*1.2</f>
        <v>18.444</v>
      </c>
      <c r="D3" s="36">
        <f>'Masterline-original'!D3*1.2</f>
        <v>23.748</v>
      </c>
      <c r="E3" s="39">
        <f t="shared" si="1"/>
        <v>5.304</v>
      </c>
    </row>
    <row r="4">
      <c r="A4" s="36">
        <v>0.5</v>
      </c>
      <c r="B4" s="38">
        <v>0.99</v>
      </c>
      <c r="C4" s="36">
        <f>'Masterline-original'!C4*1.2</f>
        <v>14.124</v>
      </c>
      <c r="D4" s="36">
        <f>'Masterline-original'!D4*1.2</f>
        <v>16.632</v>
      </c>
      <c r="E4" s="39">
        <f t="shared" si="1"/>
        <v>2.508</v>
      </c>
    </row>
    <row r="5">
      <c r="A5" s="36">
        <v>1.0</v>
      </c>
      <c r="B5" s="38">
        <v>1.99</v>
      </c>
      <c r="C5" s="36">
        <f>'Masterline-original'!C5*1.2</f>
        <v>12.24</v>
      </c>
      <c r="D5" s="36">
        <f>'Masterline-original'!D5*1.2</f>
        <v>14.112</v>
      </c>
      <c r="E5" s="39">
        <f t="shared" si="1"/>
        <v>1.872</v>
      </c>
    </row>
    <row r="6">
      <c r="A6" s="36">
        <v>2.0</v>
      </c>
      <c r="B6" s="36">
        <v>2.99</v>
      </c>
      <c r="C6" s="36">
        <f>'Masterline-original'!C6*1.2</f>
        <v>9.636</v>
      </c>
      <c r="D6" s="36">
        <f>'Masterline-original'!D6*1.2</f>
        <v>11.076</v>
      </c>
      <c r="E6" s="39">
        <f t="shared" si="1"/>
        <v>1.44</v>
      </c>
    </row>
    <row r="7">
      <c r="A7" s="36">
        <v>3.0</v>
      </c>
      <c r="B7" s="42">
        <v>3.99</v>
      </c>
      <c r="C7" s="36">
        <f>'Masterline-original'!C7*1.2</f>
        <v>8.532</v>
      </c>
      <c r="D7" s="36">
        <f>'Masterline-original'!D7*1.2</f>
        <v>9.624</v>
      </c>
      <c r="E7" s="39">
        <f t="shared" si="1"/>
        <v>1.092</v>
      </c>
    </row>
    <row r="8">
      <c r="A8" s="36">
        <v>4.0</v>
      </c>
      <c r="B8" s="36">
        <v>4.99</v>
      </c>
      <c r="C8" s="36">
        <f>'Masterline-original'!C8*1.2</f>
        <v>7.488</v>
      </c>
      <c r="D8" s="36">
        <f>'Masterline-original'!D8*1.2</f>
        <v>8.52</v>
      </c>
      <c r="E8" s="39">
        <f t="shared" si="1"/>
        <v>1.032</v>
      </c>
    </row>
    <row r="9">
      <c r="A9" s="36">
        <v>5.0</v>
      </c>
      <c r="B9" s="36">
        <v>5.99</v>
      </c>
      <c r="C9" s="36">
        <f>'Masterline-original'!C9*1.2</f>
        <v>6.9</v>
      </c>
      <c r="D9" s="36">
        <f>'Masterline-original'!D9*1.2</f>
        <v>7.476</v>
      </c>
      <c r="E9" s="39">
        <f t="shared" si="1"/>
        <v>0.576</v>
      </c>
    </row>
    <row r="10">
      <c r="A10" s="36">
        <v>6.0</v>
      </c>
      <c r="B10" s="36">
        <v>6.99</v>
      </c>
      <c r="C10" s="36">
        <f>'Masterline-original'!C10*1.2</f>
        <v>6.3</v>
      </c>
      <c r="D10" s="36">
        <f>'Masterline-original'!D10*1.2</f>
        <v>6.888</v>
      </c>
      <c r="E10" s="39">
        <f t="shared" si="1"/>
        <v>0.588</v>
      </c>
    </row>
    <row r="11">
      <c r="A11" s="36">
        <v>7.0</v>
      </c>
      <c r="B11" s="36">
        <v>7.99</v>
      </c>
      <c r="C11" s="36">
        <f>'Masterline-original'!C11*1.2</f>
        <v>5.724</v>
      </c>
      <c r="D11" s="36">
        <f>'Masterline-original'!D11*1.2</f>
        <v>6.348</v>
      </c>
      <c r="E11" s="39">
        <f t="shared" si="1"/>
        <v>0.624</v>
      </c>
    </row>
    <row r="12">
      <c r="A12" s="36">
        <v>8.0</v>
      </c>
      <c r="B12" s="36">
        <v>8.99</v>
      </c>
      <c r="C12" s="36">
        <f>'Masterline-original'!C12*1.2</f>
        <v>5.316</v>
      </c>
      <c r="D12" s="36">
        <f>'Masterline-original'!D12*1.2</f>
        <v>5.604</v>
      </c>
      <c r="E12" s="39">
        <f t="shared" si="1"/>
        <v>0.288</v>
      </c>
    </row>
    <row r="13">
      <c r="A13" s="36">
        <v>9.0</v>
      </c>
      <c r="B13" s="36">
        <v>9.99</v>
      </c>
      <c r="C13" s="36">
        <f>'Masterline-original'!C13*1.2</f>
        <v>5.016</v>
      </c>
      <c r="D13" s="36">
        <f>'Masterline-original'!D13*1.2</f>
        <v>5.304</v>
      </c>
      <c r="E13" s="39">
        <f t="shared" si="1"/>
        <v>0.288</v>
      </c>
    </row>
    <row r="14">
      <c r="A14" s="36">
        <v>10.0</v>
      </c>
      <c r="B14" s="36">
        <v>10.99</v>
      </c>
      <c r="C14" s="36">
        <f>'Masterline-original'!C14*1.2</f>
        <v>4.62</v>
      </c>
      <c r="D14" s="36">
        <f>'Masterline-original'!D14*1.2</f>
        <v>4.836</v>
      </c>
      <c r="E14" s="39">
        <f t="shared" si="1"/>
        <v>0.216</v>
      </c>
    </row>
    <row r="15">
      <c r="A15" s="36">
        <v>11.0</v>
      </c>
      <c r="B15" s="36">
        <v>11.99</v>
      </c>
      <c r="C15" s="36">
        <f>'Masterline-original'!C15*1.2</f>
        <v>4.416</v>
      </c>
      <c r="D15" s="36">
        <f>'Masterline-original'!D15*1.2</f>
        <v>4.608</v>
      </c>
      <c r="E15" s="39">
        <f t="shared" si="1"/>
        <v>0.192</v>
      </c>
    </row>
    <row r="16">
      <c r="A16" s="36">
        <v>12.0</v>
      </c>
      <c r="B16" s="36">
        <v>12.99</v>
      </c>
      <c r="C16" s="36">
        <f>'Masterline-original'!C16*1.2</f>
        <v>4.26</v>
      </c>
      <c r="D16" s="36">
        <f>'Masterline-original'!D16*1.2</f>
        <v>4.404</v>
      </c>
      <c r="E16" s="39">
        <f t="shared" si="1"/>
        <v>0.144</v>
      </c>
    </row>
    <row r="17">
      <c r="A17" s="36">
        <v>13.0</v>
      </c>
      <c r="B17" s="36">
        <v>13.99</v>
      </c>
      <c r="C17" s="36">
        <f>'Masterline-original'!C17*1.2</f>
        <v>4.092</v>
      </c>
      <c r="D17" s="36">
        <f>'Masterline-original'!D17*1.2</f>
        <v>4.248</v>
      </c>
      <c r="E17" s="39">
        <f t="shared" si="1"/>
        <v>0.156</v>
      </c>
    </row>
    <row r="18">
      <c r="A18" s="36">
        <v>14.0</v>
      </c>
      <c r="B18" s="36">
        <v>14.99</v>
      </c>
      <c r="C18" s="36">
        <f>'Masterline-original'!C18*1.2</f>
        <v>3.936</v>
      </c>
      <c r="D18" s="36">
        <f>'Masterline-original'!D18*1.2</f>
        <v>4.08</v>
      </c>
      <c r="E18" s="39">
        <f t="shared" si="1"/>
        <v>0.144</v>
      </c>
    </row>
    <row r="19">
      <c r="A19" s="36">
        <v>15.0</v>
      </c>
      <c r="B19" s="36">
        <v>15.99</v>
      </c>
      <c r="C19" s="36">
        <f>'Masterline-original'!C19*1.2</f>
        <v>3.804</v>
      </c>
      <c r="D19" s="36">
        <f>'Masterline-original'!D19*1.2</f>
        <v>3.924</v>
      </c>
      <c r="E19" s="39">
        <f t="shared" si="1"/>
        <v>0.12</v>
      </c>
    </row>
    <row r="20">
      <c r="A20" s="36">
        <v>16.0</v>
      </c>
      <c r="B20" s="36">
        <v>16.99</v>
      </c>
      <c r="C20" s="36">
        <f>'Masterline-original'!C20*1.2</f>
        <v>3.66</v>
      </c>
      <c r="D20" s="36">
        <f>'Masterline-original'!D20*1.2</f>
        <v>3.792</v>
      </c>
      <c r="E20" s="39">
        <f t="shared" si="1"/>
        <v>0.132</v>
      </c>
    </row>
    <row r="21">
      <c r="A21" s="36">
        <v>17.0</v>
      </c>
      <c r="B21" s="36">
        <v>17.99</v>
      </c>
      <c r="C21" s="36">
        <f>'Masterline-original'!C21*1.2</f>
        <v>3.54</v>
      </c>
      <c r="D21" s="36">
        <f>'Masterline-original'!D21*1.2</f>
        <v>3.648</v>
      </c>
      <c r="E21" s="39">
        <f t="shared" si="1"/>
        <v>0.108</v>
      </c>
    </row>
    <row r="22">
      <c r="A22" s="36">
        <v>18.0</v>
      </c>
      <c r="B22" s="36">
        <v>18.99</v>
      </c>
      <c r="C22" s="36">
        <f>'Masterline-original'!C22*1.2</f>
        <v>3.42</v>
      </c>
      <c r="D22" s="36">
        <f>'Masterline-original'!D22*1.2</f>
        <v>3.528</v>
      </c>
      <c r="E22" s="39">
        <f t="shared" si="1"/>
        <v>0.108</v>
      </c>
    </row>
    <row r="23">
      <c r="A23" s="36">
        <v>19.0</v>
      </c>
      <c r="B23" s="36">
        <v>19.99</v>
      </c>
      <c r="C23" s="36">
        <f>'Masterline-original'!C23*1.2</f>
        <v>3.312</v>
      </c>
      <c r="D23" s="36">
        <f>'Masterline-original'!D23*1.2</f>
        <v>3.408</v>
      </c>
      <c r="E23" s="39">
        <f t="shared" si="1"/>
        <v>0.096</v>
      </c>
    </row>
    <row r="24">
      <c r="A24" s="36">
        <v>20.0</v>
      </c>
      <c r="B24" s="36">
        <v>20.99</v>
      </c>
      <c r="C24" s="36">
        <f>'Masterline-original'!C24*1.2</f>
        <v>3.204</v>
      </c>
      <c r="D24" s="36">
        <f>'Masterline-original'!D24*1.2</f>
        <v>3.3</v>
      </c>
      <c r="E24" s="39">
        <f t="shared" si="1"/>
        <v>0.096</v>
      </c>
    </row>
    <row r="25">
      <c r="A25" s="36">
        <v>21.0</v>
      </c>
      <c r="B25" s="36">
        <v>21.99</v>
      </c>
      <c r="C25" s="36">
        <f>'Masterline-original'!C25*1.2</f>
        <v>3.264</v>
      </c>
      <c r="D25" s="36">
        <f>'Masterline-original'!D25*1.2</f>
        <v>3.336</v>
      </c>
      <c r="E25" s="39">
        <f t="shared" si="1"/>
        <v>0.072</v>
      </c>
    </row>
    <row r="26">
      <c r="A26" s="36">
        <v>22.0</v>
      </c>
      <c r="B26" s="36">
        <v>22.99</v>
      </c>
      <c r="C26" s="36">
        <f>'Masterline-original'!C26*1.2</f>
        <v>3.168</v>
      </c>
      <c r="D26" s="36">
        <f>'Masterline-original'!D26*1.2</f>
        <v>3.252</v>
      </c>
      <c r="E26" s="39">
        <f t="shared" si="1"/>
        <v>0.084</v>
      </c>
    </row>
    <row r="27">
      <c r="A27" s="36">
        <v>23.0</v>
      </c>
      <c r="B27" s="36">
        <v>23.99</v>
      </c>
      <c r="C27" s="36">
        <f>'Masterline-original'!C27*1.2</f>
        <v>3.192</v>
      </c>
      <c r="D27" s="36">
        <f>'Masterline-original'!D27*1.2</f>
        <v>3.276</v>
      </c>
      <c r="E27" s="39">
        <f t="shared" si="1"/>
        <v>0.084</v>
      </c>
    </row>
    <row r="28">
      <c r="A28" s="36">
        <v>24.0</v>
      </c>
      <c r="B28" s="36">
        <v>24.99</v>
      </c>
      <c r="C28" s="36">
        <f>'Masterline-original'!C28*1.2</f>
        <v>3.108</v>
      </c>
      <c r="D28" s="36">
        <f>'Masterline-original'!D28*1.2</f>
        <v>3.18</v>
      </c>
      <c r="E28" s="39">
        <f t="shared" si="1"/>
        <v>0.072</v>
      </c>
    </row>
    <row r="29">
      <c r="A29" s="36">
        <v>25.0</v>
      </c>
      <c r="B29" s="36">
        <v>25.99</v>
      </c>
      <c r="C29" s="36">
        <f>'Masterline-original'!C29*1.2</f>
        <v>3.084</v>
      </c>
      <c r="D29" s="36">
        <f>'Masterline-original'!D29*1.2</f>
        <v>3.192</v>
      </c>
      <c r="E29" s="39">
        <f t="shared" si="1"/>
        <v>0.108</v>
      </c>
    </row>
    <row r="30">
      <c r="A30" s="36">
        <v>26.0</v>
      </c>
      <c r="B30" s="36">
        <v>26.99</v>
      </c>
      <c r="C30" s="36">
        <f>'Masterline-original'!C30*1.2</f>
        <v>2.976</v>
      </c>
      <c r="D30" s="36">
        <f>'Masterline-original'!D30*1.2</f>
        <v>3.072</v>
      </c>
      <c r="E30" s="39">
        <f t="shared" si="1"/>
        <v>0.096</v>
      </c>
    </row>
    <row r="31">
      <c r="A31" s="36">
        <v>27.0</v>
      </c>
      <c r="B31" s="36">
        <v>27.99</v>
      </c>
      <c r="C31" s="36">
        <f>'Masterline-original'!C31*1.2</f>
        <v>2.892</v>
      </c>
      <c r="D31" s="36">
        <f>'Masterline-original'!D31*1.2</f>
        <v>2.964</v>
      </c>
      <c r="E31" s="39">
        <f t="shared" si="1"/>
        <v>0.072</v>
      </c>
    </row>
    <row r="32">
      <c r="A32" s="36">
        <v>28.0</v>
      </c>
      <c r="B32" s="36">
        <v>28.99</v>
      </c>
      <c r="C32" s="36">
        <f>'Masterline-original'!C32*1.2</f>
        <v>2.772</v>
      </c>
      <c r="D32" s="36">
        <f>'Masterline-original'!D32*1.2</f>
        <v>2.88</v>
      </c>
      <c r="E32" s="39">
        <f t="shared" si="1"/>
        <v>0.108</v>
      </c>
    </row>
    <row r="33">
      <c r="A33" s="36">
        <v>29.0</v>
      </c>
      <c r="B33" s="36">
        <v>29.99</v>
      </c>
      <c r="C33" s="36">
        <f>'Masterline-original'!C33*1.2</f>
        <v>2.64</v>
      </c>
      <c r="D33" s="36">
        <f>'Masterline-original'!D33*1.2</f>
        <v>2.772</v>
      </c>
      <c r="E33" s="39">
        <f t="shared" si="1"/>
        <v>0.132</v>
      </c>
    </row>
    <row r="34">
      <c r="A34" s="36">
        <v>30.0</v>
      </c>
      <c r="B34" s="36">
        <v>30.99</v>
      </c>
      <c r="C34" s="36">
        <f>'Masterline-original'!C34*1.2</f>
        <v>2.568</v>
      </c>
      <c r="D34" s="36">
        <f>'Masterline-original'!D34*1.2</f>
        <v>2.628</v>
      </c>
      <c r="E34" s="39">
        <f t="shared" si="1"/>
        <v>0.06</v>
      </c>
    </row>
    <row r="35">
      <c r="C35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159</v>
      </c>
      <c r="B1" s="25" t="s">
        <v>160</v>
      </c>
      <c r="C1" s="25" t="s">
        <v>161</v>
      </c>
      <c r="D1" s="25" t="s">
        <v>162</v>
      </c>
      <c r="E1" s="25" t="s">
        <v>163</v>
      </c>
    </row>
    <row r="2">
      <c r="A2" s="36">
        <v>0.1</v>
      </c>
      <c r="B2" s="38">
        <v>0.24</v>
      </c>
      <c r="C2" s="36">
        <v>22.5</v>
      </c>
      <c r="D2" s="36">
        <v>32.49</v>
      </c>
      <c r="E2" s="39">
        <f t="shared" ref="E2:E34" si="1">D2-C2</f>
        <v>9.99</v>
      </c>
    </row>
    <row r="3">
      <c r="A3" s="36">
        <v>0.25</v>
      </c>
      <c r="B3" s="38">
        <v>0.49</v>
      </c>
      <c r="C3" s="36">
        <v>15.37</v>
      </c>
      <c r="D3" s="36">
        <v>19.79</v>
      </c>
      <c r="E3" s="39">
        <f t="shared" si="1"/>
        <v>4.42</v>
      </c>
    </row>
    <row r="4">
      <c r="A4" s="36">
        <v>0.5</v>
      </c>
      <c r="B4" s="38">
        <v>0.99</v>
      </c>
      <c r="C4" s="36">
        <v>11.77</v>
      </c>
      <c r="D4" s="36">
        <v>13.86</v>
      </c>
      <c r="E4" s="39">
        <f t="shared" si="1"/>
        <v>2.09</v>
      </c>
    </row>
    <row r="5">
      <c r="A5" s="36">
        <v>1.0</v>
      </c>
      <c r="B5" s="38">
        <v>1.99</v>
      </c>
      <c r="C5" s="36">
        <v>10.2</v>
      </c>
      <c r="D5" s="36">
        <v>11.76</v>
      </c>
      <c r="E5" s="39">
        <f t="shared" si="1"/>
        <v>1.56</v>
      </c>
    </row>
    <row r="6">
      <c r="A6" s="36">
        <v>2.0</v>
      </c>
      <c r="B6" s="36">
        <v>2.99</v>
      </c>
      <c r="C6" s="36">
        <v>8.03</v>
      </c>
      <c r="D6" s="36">
        <v>9.23</v>
      </c>
      <c r="E6" s="39">
        <f t="shared" si="1"/>
        <v>1.2</v>
      </c>
    </row>
    <row r="7">
      <c r="A7" s="36">
        <v>3.0</v>
      </c>
      <c r="B7" s="42">
        <v>3.99</v>
      </c>
      <c r="C7" s="36">
        <v>7.11</v>
      </c>
      <c r="D7" s="36">
        <v>8.02</v>
      </c>
      <c r="E7" s="39">
        <f t="shared" si="1"/>
        <v>0.91</v>
      </c>
    </row>
    <row r="8">
      <c r="A8" s="36">
        <v>4.0</v>
      </c>
      <c r="B8" s="36">
        <v>4.99</v>
      </c>
      <c r="C8" s="36">
        <v>6.24</v>
      </c>
      <c r="D8" s="36">
        <v>7.1</v>
      </c>
      <c r="E8" s="39">
        <f t="shared" si="1"/>
        <v>0.86</v>
      </c>
    </row>
    <row r="9">
      <c r="A9" s="36">
        <v>5.0</v>
      </c>
      <c r="B9" s="36">
        <v>5.99</v>
      </c>
      <c r="C9" s="36">
        <v>5.75</v>
      </c>
      <c r="D9" s="36">
        <v>6.23</v>
      </c>
      <c r="E9" s="39">
        <f t="shared" si="1"/>
        <v>0.48</v>
      </c>
    </row>
    <row r="10">
      <c r="A10" s="36">
        <v>6.0</v>
      </c>
      <c r="B10" s="36">
        <v>6.99</v>
      </c>
      <c r="C10" s="36">
        <v>5.25</v>
      </c>
      <c r="D10" s="36">
        <v>5.74</v>
      </c>
      <c r="E10" s="39">
        <f t="shared" si="1"/>
        <v>0.49</v>
      </c>
    </row>
    <row r="11">
      <c r="A11" s="36">
        <v>7.0</v>
      </c>
      <c r="B11" s="36">
        <v>7.99</v>
      </c>
      <c r="C11" s="36">
        <v>4.77</v>
      </c>
      <c r="D11" s="36">
        <v>5.29</v>
      </c>
      <c r="E11" s="39">
        <f t="shared" si="1"/>
        <v>0.52</v>
      </c>
    </row>
    <row r="12">
      <c r="A12" s="36">
        <v>8.0</v>
      </c>
      <c r="B12" s="36">
        <v>8.99</v>
      </c>
      <c r="C12" s="36">
        <v>4.43</v>
      </c>
      <c r="D12" s="36">
        <v>4.67</v>
      </c>
      <c r="E12" s="39">
        <f t="shared" si="1"/>
        <v>0.24</v>
      </c>
    </row>
    <row r="13">
      <c r="A13" s="36">
        <v>9.0</v>
      </c>
      <c r="B13" s="36">
        <v>9.99</v>
      </c>
      <c r="C13" s="36">
        <v>4.18</v>
      </c>
      <c r="D13" s="36">
        <v>4.42</v>
      </c>
      <c r="E13" s="39">
        <f t="shared" si="1"/>
        <v>0.24</v>
      </c>
    </row>
    <row r="14">
      <c r="A14" s="36">
        <v>10.0</v>
      </c>
      <c r="B14" s="36">
        <v>10.99</v>
      </c>
      <c r="C14" s="36">
        <v>3.85</v>
      </c>
      <c r="D14" s="36">
        <v>4.03</v>
      </c>
      <c r="E14" s="39">
        <f t="shared" si="1"/>
        <v>0.18</v>
      </c>
    </row>
    <row r="15">
      <c r="A15" s="36">
        <v>11.0</v>
      </c>
      <c r="B15" s="36">
        <v>11.99</v>
      </c>
      <c r="C15" s="36">
        <v>3.68</v>
      </c>
      <c r="D15" s="36">
        <v>3.84</v>
      </c>
      <c r="E15" s="39">
        <f t="shared" si="1"/>
        <v>0.16</v>
      </c>
    </row>
    <row r="16">
      <c r="A16" s="36">
        <v>12.0</v>
      </c>
      <c r="B16" s="36">
        <v>12.99</v>
      </c>
      <c r="C16" s="36">
        <v>3.55</v>
      </c>
      <c r="D16" s="36">
        <v>3.67</v>
      </c>
      <c r="E16" s="39">
        <f t="shared" si="1"/>
        <v>0.12</v>
      </c>
    </row>
    <row r="17">
      <c r="A17" s="36">
        <v>13.0</v>
      </c>
      <c r="B17" s="36">
        <v>13.99</v>
      </c>
      <c r="C17" s="36">
        <v>3.41</v>
      </c>
      <c r="D17" s="36">
        <v>3.54</v>
      </c>
      <c r="E17" s="39">
        <f t="shared" si="1"/>
        <v>0.13</v>
      </c>
    </row>
    <row r="18">
      <c r="A18" s="36">
        <v>14.0</v>
      </c>
      <c r="B18" s="36">
        <v>14.99</v>
      </c>
      <c r="C18" s="36">
        <v>3.28</v>
      </c>
      <c r="D18" s="36">
        <v>3.4</v>
      </c>
      <c r="E18" s="39">
        <f t="shared" si="1"/>
        <v>0.12</v>
      </c>
    </row>
    <row r="19">
      <c r="A19" s="36">
        <v>15.0</v>
      </c>
      <c r="B19" s="36">
        <v>15.99</v>
      </c>
      <c r="C19" s="36">
        <v>3.17</v>
      </c>
      <c r="D19" s="36">
        <v>3.27</v>
      </c>
      <c r="E19" s="39">
        <f t="shared" si="1"/>
        <v>0.1</v>
      </c>
    </row>
    <row r="20">
      <c r="A20" s="36">
        <v>16.0</v>
      </c>
      <c r="B20" s="36">
        <v>16.99</v>
      </c>
      <c r="C20" s="36">
        <v>3.05</v>
      </c>
      <c r="D20" s="36">
        <v>3.16</v>
      </c>
      <c r="E20" s="39">
        <f t="shared" si="1"/>
        <v>0.11</v>
      </c>
    </row>
    <row r="21">
      <c r="A21" s="36">
        <v>17.0</v>
      </c>
      <c r="B21" s="36">
        <v>17.99</v>
      </c>
      <c r="C21" s="36">
        <v>2.95</v>
      </c>
      <c r="D21" s="36">
        <v>3.04</v>
      </c>
      <c r="E21" s="39">
        <f t="shared" si="1"/>
        <v>0.09</v>
      </c>
    </row>
    <row r="22">
      <c r="A22" s="36">
        <v>18.0</v>
      </c>
      <c r="B22" s="36">
        <v>18.99</v>
      </c>
      <c r="C22" s="36">
        <v>2.85</v>
      </c>
      <c r="D22" s="36">
        <v>2.94</v>
      </c>
      <c r="E22" s="39">
        <f t="shared" si="1"/>
        <v>0.09</v>
      </c>
    </row>
    <row r="23">
      <c r="A23" s="36">
        <v>19.0</v>
      </c>
      <c r="B23" s="36">
        <v>19.99</v>
      </c>
      <c r="C23" s="36">
        <v>2.76</v>
      </c>
      <c r="D23" s="36">
        <v>2.84</v>
      </c>
      <c r="E23" s="39">
        <f t="shared" si="1"/>
        <v>0.08</v>
      </c>
    </row>
    <row r="24">
      <c r="A24" s="36">
        <v>20.0</v>
      </c>
      <c r="B24" s="36">
        <v>20.99</v>
      </c>
      <c r="C24" s="36">
        <v>2.67</v>
      </c>
      <c r="D24" s="36">
        <v>2.75</v>
      </c>
      <c r="E24" s="39">
        <f t="shared" si="1"/>
        <v>0.08</v>
      </c>
    </row>
    <row r="25">
      <c r="A25" s="36">
        <v>21.0</v>
      </c>
      <c r="B25" s="36">
        <v>21.99</v>
      </c>
      <c r="C25" s="36">
        <v>2.72</v>
      </c>
      <c r="D25" s="36">
        <v>2.78</v>
      </c>
      <c r="E25" s="39">
        <f t="shared" si="1"/>
        <v>0.06</v>
      </c>
    </row>
    <row r="26">
      <c r="A26" s="36">
        <v>22.0</v>
      </c>
      <c r="B26" s="36">
        <v>22.99</v>
      </c>
      <c r="C26" s="36">
        <v>2.64</v>
      </c>
      <c r="D26" s="36">
        <v>2.71</v>
      </c>
      <c r="E26" s="39">
        <f t="shared" si="1"/>
        <v>0.07</v>
      </c>
    </row>
    <row r="27">
      <c r="A27" s="36">
        <v>23.0</v>
      </c>
      <c r="B27" s="36">
        <v>23.99</v>
      </c>
      <c r="C27" s="36">
        <v>2.66</v>
      </c>
      <c r="D27" s="36">
        <v>2.73</v>
      </c>
      <c r="E27" s="39">
        <f t="shared" si="1"/>
        <v>0.07</v>
      </c>
    </row>
    <row r="28">
      <c r="A28" s="36">
        <v>24.0</v>
      </c>
      <c r="B28" s="36">
        <v>24.99</v>
      </c>
      <c r="C28" s="36">
        <v>2.59</v>
      </c>
      <c r="D28" s="36">
        <v>2.65</v>
      </c>
      <c r="E28" s="39">
        <f t="shared" si="1"/>
        <v>0.06</v>
      </c>
    </row>
    <row r="29">
      <c r="A29" s="36">
        <v>25.0</v>
      </c>
      <c r="B29" s="36">
        <v>25.99</v>
      </c>
      <c r="C29" s="36">
        <v>2.57</v>
      </c>
      <c r="D29" s="36">
        <v>2.66</v>
      </c>
      <c r="E29" s="39">
        <f t="shared" si="1"/>
        <v>0.09</v>
      </c>
    </row>
    <row r="30">
      <c r="A30" s="36">
        <v>26.0</v>
      </c>
      <c r="B30" s="36">
        <v>26.99</v>
      </c>
      <c r="C30" s="36">
        <v>2.48</v>
      </c>
      <c r="D30" s="36">
        <v>2.56</v>
      </c>
      <c r="E30" s="39">
        <f t="shared" si="1"/>
        <v>0.08</v>
      </c>
    </row>
    <row r="31">
      <c r="A31" s="36">
        <v>27.0</v>
      </c>
      <c r="B31" s="36">
        <v>27.99</v>
      </c>
      <c r="C31" s="36">
        <v>2.41</v>
      </c>
      <c r="D31" s="36">
        <v>2.47</v>
      </c>
      <c r="E31" s="39">
        <f t="shared" si="1"/>
        <v>0.06</v>
      </c>
    </row>
    <row r="32">
      <c r="A32" s="36">
        <v>28.0</v>
      </c>
      <c r="B32" s="36">
        <v>28.99</v>
      </c>
      <c r="C32" s="36">
        <v>2.31</v>
      </c>
      <c r="D32" s="36">
        <v>2.4</v>
      </c>
      <c r="E32" s="39">
        <f t="shared" si="1"/>
        <v>0.09</v>
      </c>
    </row>
    <row r="33">
      <c r="A33" s="36">
        <v>29.0</v>
      </c>
      <c r="B33" s="36">
        <v>29.99</v>
      </c>
      <c r="C33" s="36">
        <v>2.2</v>
      </c>
      <c r="D33" s="36">
        <v>2.31</v>
      </c>
      <c r="E33" s="39">
        <f t="shared" si="1"/>
        <v>0.11</v>
      </c>
    </row>
    <row r="34">
      <c r="A34" s="36">
        <v>30.0</v>
      </c>
      <c r="B34" s="36">
        <v>30.99</v>
      </c>
      <c r="C34" s="36">
        <v>2.14</v>
      </c>
      <c r="D34" s="36">
        <v>2.19</v>
      </c>
      <c r="E34" s="39">
        <f t="shared" si="1"/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180</v>
      </c>
      <c r="B1" s="64" t="s">
        <v>181</v>
      </c>
    </row>
    <row r="2">
      <c r="A2" s="2">
        <v>0.1</v>
      </c>
      <c r="B2" s="2">
        <v>32.49</v>
      </c>
    </row>
    <row r="3">
      <c r="A3" s="38">
        <v>0.24</v>
      </c>
      <c r="B3" s="36">
        <v>22.5</v>
      </c>
    </row>
    <row r="4">
      <c r="A4" s="36">
        <v>0.25</v>
      </c>
      <c r="B4" s="36">
        <v>19.79</v>
      </c>
    </row>
    <row r="5">
      <c r="A5" s="38">
        <v>0.49</v>
      </c>
      <c r="B5" s="36">
        <v>15.37</v>
      </c>
    </row>
    <row r="6">
      <c r="A6" s="36">
        <v>0.5</v>
      </c>
      <c r="B6" s="36">
        <v>13.86</v>
      </c>
    </row>
    <row r="7">
      <c r="A7" s="38">
        <v>0.99</v>
      </c>
      <c r="B7" s="36">
        <v>11.77</v>
      </c>
    </row>
    <row r="8">
      <c r="A8" s="36">
        <v>1.0</v>
      </c>
      <c r="B8" s="36">
        <v>11.76</v>
      </c>
    </row>
    <row r="9">
      <c r="A9" s="38">
        <v>1.99</v>
      </c>
      <c r="B9" s="36">
        <v>10.2</v>
      </c>
    </row>
    <row r="10">
      <c r="A10" s="36">
        <v>2.0</v>
      </c>
      <c r="B10" s="36">
        <v>9.23</v>
      </c>
    </row>
    <row r="11">
      <c r="A11" s="36">
        <v>2.99</v>
      </c>
      <c r="B11" s="36">
        <v>8.03</v>
      </c>
    </row>
    <row r="12">
      <c r="A12" s="36">
        <v>3.0</v>
      </c>
      <c r="B12" s="36">
        <v>8.02</v>
      </c>
    </row>
    <row r="13">
      <c r="A13" s="42">
        <v>3.99</v>
      </c>
      <c r="B13" s="36">
        <v>7.11</v>
      </c>
    </row>
    <row r="14">
      <c r="A14" s="36">
        <v>4.0</v>
      </c>
      <c r="B14" s="36">
        <v>7.1</v>
      </c>
    </row>
    <row r="15">
      <c r="A15" s="36">
        <v>4.99</v>
      </c>
      <c r="B15" s="36">
        <v>6.24</v>
      </c>
    </row>
    <row r="16">
      <c r="A16" s="36">
        <v>5.0</v>
      </c>
      <c r="B16" s="36">
        <v>6.23</v>
      </c>
    </row>
    <row r="17">
      <c r="A17" s="36">
        <v>5.99</v>
      </c>
      <c r="B17" s="36">
        <v>5.75</v>
      </c>
    </row>
    <row r="18">
      <c r="A18" s="36">
        <v>6.0</v>
      </c>
      <c r="B18" s="36">
        <v>5.74</v>
      </c>
    </row>
    <row r="19">
      <c r="A19" s="36">
        <v>6.99</v>
      </c>
      <c r="B19" s="36">
        <v>5.25</v>
      </c>
    </row>
    <row r="20">
      <c r="A20" s="36">
        <v>7.0</v>
      </c>
      <c r="B20" s="36">
        <v>5.29</v>
      </c>
    </row>
    <row r="21">
      <c r="A21" s="36">
        <v>7.99</v>
      </c>
      <c r="B21" s="36">
        <v>4.77</v>
      </c>
    </row>
    <row r="22">
      <c r="A22" s="36">
        <v>8.0</v>
      </c>
      <c r="B22" s="36">
        <v>4.67</v>
      </c>
    </row>
    <row r="23">
      <c r="A23" s="36">
        <v>8.99</v>
      </c>
      <c r="B23" s="36">
        <v>4.43</v>
      </c>
    </row>
    <row r="24">
      <c r="A24" s="36">
        <v>9.0</v>
      </c>
      <c r="B24" s="36">
        <v>4.42</v>
      </c>
    </row>
    <row r="25">
      <c r="A25" s="36">
        <v>9.99</v>
      </c>
      <c r="B25" s="36">
        <v>4.18</v>
      </c>
    </row>
    <row r="26">
      <c r="A26" s="36">
        <v>10.0</v>
      </c>
      <c r="B26" s="36">
        <v>4.03</v>
      </c>
    </row>
    <row r="27">
      <c r="A27" s="36">
        <v>10.99</v>
      </c>
      <c r="B27" s="36">
        <v>3.85</v>
      </c>
    </row>
    <row r="28">
      <c r="A28" s="36">
        <v>11.0</v>
      </c>
      <c r="B28" s="36">
        <v>3.84</v>
      </c>
    </row>
    <row r="29">
      <c r="A29" s="36">
        <v>11.99</v>
      </c>
      <c r="B29" s="36">
        <v>3.68</v>
      </c>
    </row>
    <row r="30">
      <c r="A30" s="36">
        <v>12.0</v>
      </c>
      <c r="B30" s="36">
        <v>3.67</v>
      </c>
    </row>
    <row r="31">
      <c r="A31" s="36">
        <v>12.99</v>
      </c>
      <c r="B31" s="36">
        <v>3.55</v>
      </c>
    </row>
    <row r="32">
      <c r="A32" s="36">
        <v>13.0</v>
      </c>
      <c r="B32" s="36">
        <v>3.54</v>
      </c>
    </row>
    <row r="33">
      <c r="A33" s="36">
        <v>13.99</v>
      </c>
      <c r="B33" s="36">
        <v>3.41</v>
      </c>
    </row>
    <row r="34">
      <c r="A34" s="36">
        <v>14.0</v>
      </c>
      <c r="B34" s="36">
        <v>3.4</v>
      </c>
    </row>
    <row r="35">
      <c r="A35" s="36">
        <v>14.99</v>
      </c>
      <c r="B35" s="36">
        <v>3.28</v>
      </c>
    </row>
    <row r="36">
      <c r="A36" s="36">
        <v>15.0</v>
      </c>
      <c r="B36" s="36">
        <v>3.27</v>
      </c>
    </row>
    <row r="37">
      <c r="A37" s="36">
        <v>15.99</v>
      </c>
      <c r="B37" s="36">
        <v>3.17</v>
      </c>
    </row>
    <row r="38">
      <c r="A38" s="36">
        <v>16.0</v>
      </c>
      <c r="B38" s="36">
        <v>3.16</v>
      </c>
    </row>
    <row r="39">
      <c r="A39" s="36">
        <v>16.99</v>
      </c>
      <c r="B39" s="36">
        <v>3.05</v>
      </c>
    </row>
    <row r="40">
      <c r="A40" s="36">
        <v>17.0</v>
      </c>
      <c r="B40" s="36">
        <v>3.04</v>
      </c>
    </row>
    <row r="41">
      <c r="A41" s="36">
        <v>17.99</v>
      </c>
      <c r="B41" s="36">
        <v>2.95</v>
      </c>
    </row>
    <row r="42">
      <c r="A42" s="36">
        <v>18.0</v>
      </c>
      <c r="B42" s="36">
        <v>2.94</v>
      </c>
    </row>
    <row r="43">
      <c r="A43" s="36">
        <v>18.99</v>
      </c>
      <c r="B43" s="36">
        <v>2.85</v>
      </c>
    </row>
    <row r="44">
      <c r="A44" s="36">
        <v>19.0</v>
      </c>
      <c r="B44" s="36">
        <v>2.84</v>
      </c>
    </row>
    <row r="45">
      <c r="A45" s="36">
        <v>19.99</v>
      </c>
      <c r="B45" s="36">
        <v>2.76</v>
      </c>
    </row>
    <row r="46">
      <c r="A46" s="36">
        <v>20.0</v>
      </c>
      <c r="B46" s="36">
        <v>2.75</v>
      </c>
    </row>
    <row r="47">
      <c r="A47" s="36">
        <v>20.99</v>
      </c>
      <c r="B47" s="36">
        <v>2.67</v>
      </c>
    </row>
    <row r="48">
      <c r="A48" s="36">
        <v>21.0</v>
      </c>
      <c r="B48" s="36">
        <v>2.78</v>
      </c>
    </row>
    <row r="49">
      <c r="A49" s="36">
        <v>21.99</v>
      </c>
      <c r="B49" s="36">
        <v>2.72</v>
      </c>
    </row>
    <row r="50">
      <c r="A50" s="36">
        <v>22.0</v>
      </c>
      <c r="B50" s="36">
        <v>2.71</v>
      </c>
    </row>
    <row r="51">
      <c r="A51" s="36">
        <v>22.99</v>
      </c>
      <c r="B51" s="36">
        <v>2.64</v>
      </c>
    </row>
    <row r="52">
      <c r="A52" s="36">
        <v>23.0</v>
      </c>
      <c r="B52" s="36">
        <v>2.73</v>
      </c>
    </row>
    <row r="53">
      <c r="A53" s="36">
        <v>23.99</v>
      </c>
      <c r="B53" s="36">
        <v>2.66</v>
      </c>
    </row>
    <row r="54">
      <c r="A54" s="36">
        <v>24.0</v>
      </c>
      <c r="B54" s="36">
        <v>2.65</v>
      </c>
    </row>
    <row r="55">
      <c r="A55" s="36">
        <v>24.99</v>
      </c>
      <c r="B55" s="36">
        <v>2.59</v>
      </c>
    </row>
    <row r="56">
      <c r="A56" s="36">
        <v>25.0</v>
      </c>
      <c r="B56" s="36">
        <v>2.66</v>
      </c>
    </row>
    <row r="57">
      <c r="A57" s="36">
        <v>25.99</v>
      </c>
      <c r="B57" s="36">
        <v>2.57</v>
      </c>
    </row>
    <row r="58">
      <c r="A58" s="36">
        <v>26.0</v>
      </c>
      <c r="B58" s="36">
        <v>2.56</v>
      </c>
    </row>
    <row r="59">
      <c r="A59" s="36">
        <v>26.99</v>
      </c>
      <c r="B59" s="36">
        <v>2.48</v>
      </c>
    </row>
    <row r="60">
      <c r="A60" s="36">
        <v>27.0</v>
      </c>
      <c r="B60" s="36">
        <v>2.47</v>
      </c>
    </row>
    <row r="61">
      <c r="A61" s="36">
        <v>27.99</v>
      </c>
      <c r="B61" s="36">
        <v>2.41</v>
      </c>
    </row>
    <row r="62">
      <c r="A62" s="36">
        <v>28.0</v>
      </c>
      <c r="B62" s="36">
        <v>2.4</v>
      </c>
    </row>
    <row r="63">
      <c r="A63" s="36">
        <v>28.99</v>
      </c>
      <c r="B63" s="36">
        <v>2.31</v>
      </c>
    </row>
    <row r="64">
      <c r="A64" s="36">
        <v>29.0</v>
      </c>
      <c r="B64" s="36">
        <v>2.31</v>
      </c>
    </row>
    <row r="65">
      <c r="A65" s="36">
        <v>29.99</v>
      </c>
      <c r="B65" s="36">
        <v>2.2</v>
      </c>
    </row>
    <row r="66">
      <c r="A66" s="36">
        <v>30.0</v>
      </c>
      <c r="B66" s="36">
        <v>2.19</v>
      </c>
    </row>
    <row r="67">
      <c r="A67" s="36">
        <v>30.99</v>
      </c>
      <c r="B67" s="36">
        <v>2.14</v>
      </c>
    </row>
    <row r="68">
      <c r="A68" s="64"/>
      <c r="B68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  <col customWidth="1" min="5" max="5" width="13.63"/>
    <col customWidth="1" min="7" max="7" width="13.0"/>
  </cols>
  <sheetData>
    <row r="1">
      <c r="A1" s="25" t="s">
        <v>164</v>
      </c>
      <c r="B1" s="25" t="s">
        <v>165</v>
      </c>
      <c r="C1" s="25" t="s">
        <v>166</v>
      </c>
      <c r="D1" s="25" t="s">
        <v>167</v>
      </c>
      <c r="E1" s="52" t="s">
        <v>168</v>
      </c>
      <c r="F1" s="53" t="s">
        <v>169</v>
      </c>
      <c r="G1" s="54" t="s">
        <v>170</v>
      </c>
      <c r="H1" s="25" t="s">
        <v>163</v>
      </c>
    </row>
    <row r="2">
      <c r="A2" s="36">
        <v>300.0</v>
      </c>
      <c r="B2" s="36">
        <v>150.0</v>
      </c>
      <c r="C2" s="55">
        <f t="shared" ref="C2:D2" si="1">1/A2</f>
        <v>0.003333333333</v>
      </c>
      <c r="D2" s="55">
        <f t="shared" si="1"/>
        <v>0.006666666667</v>
      </c>
      <c r="E2" s="55">
        <f t="shared" ref="E2:E25" si="3">D2-C2</f>
        <v>0.003333333333</v>
      </c>
      <c r="F2" s="36">
        <v>180.0</v>
      </c>
      <c r="G2" s="58">
        <v>200.0</v>
      </c>
      <c r="H2" s="39">
        <f t="shared" ref="H2:H25" si="4">G2-F2</f>
        <v>20</v>
      </c>
    </row>
    <row r="3">
      <c r="A3" s="36">
        <v>150.0</v>
      </c>
      <c r="B3" s="36">
        <v>110.0</v>
      </c>
      <c r="C3" s="55">
        <f t="shared" ref="C3:D3" si="2">1/A3</f>
        <v>0.006666666667</v>
      </c>
      <c r="D3" s="55">
        <f t="shared" si="2"/>
        <v>0.009090909091</v>
      </c>
      <c r="E3" s="55">
        <f t="shared" si="3"/>
        <v>0.002424242424</v>
      </c>
      <c r="F3" s="36">
        <v>160.0</v>
      </c>
      <c r="G3" s="58">
        <v>180.0</v>
      </c>
      <c r="H3" s="39">
        <f t="shared" si="4"/>
        <v>20</v>
      </c>
    </row>
    <row r="4">
      <c r="A4" s="36">
        <v>110.0</v>
      </c>
      <c r="B4" s="36">
        <v>100.0</v>
      </c>
      <c r="C4" s="55">
        <f t="shared" ref="C4:D4" si="5">1/A4</f>
        <v>0.009090909091</v>
      </c>
      <c r="D4" s="55">
        <f t="shared" si="5"/>
        <v>0.01</v>
      </c>
      <c r="E4" s="55">
        <f t="shared" si="3"/>
        <v>0.0009090909091</v>
      </c>
      <c r="F4" s="36">
        <v>145.0</v>
      </c>
      <c r="G4" s="58">
        <v>160.0</v>
      </c>
      <c r="H4" s="39">
        <f t="shared" si="4"/>
        <v>15</v>
      </c>
    </row>
    <row r="5">
      <c r="A5" s="36">
        <v>100.0</v>
      </c>
      <c r="B5" s="36">
        <v>80.0</v>
      </c>
      <c r="C5" s="55">
        <f t="shared" ref="C5:D5" si="6">1/A5</f>
        <v>0.01</v>
      </c>
      <c r="D5" s="55">
        <f t="shared" si="6"/>
        <v>0.0125</v>
      </c>
      <c r="E5" s="55">
        <f t="shared" si="3"/>
        <v>0.0025</v>
      </c>
      <c r="F5" s="36">
        <v>140.0</v>
      </c>
      <c r="G5" s="58">
        <v>145.0</v>
      </c>
      <c r="H5" s="39">
        <f t="shared" si="4"/>
        <v>5</v>
      </c>
    </row>
    <row r="6">
      <c r="A6" s="36">
        <v>80.0</v>
      </c>
      <c r="B6" s="36">
        <v>70.0</v>
      </c>
      <c r="C6" s="55">
        <f t="shared" ref="C6:D6" si="7">1/A6</f>
        <v>0.0125</v>
      </c>
      <c r="D6" s="55">
        <f t="shared" si="7"/>
        <v>0.01428571429</v>
      </c>
      <c r="E6" s="55">
        <f t="shared" si="3"/>
        <v>0.001785714286</v>
      </c>
      <c r="F6" s="36">
        <v>135.0</v>
      </c>
      <c r="G6" s="58">
        <v>140.0</v>
      </c>
      <c r="H6" s="39">
        <f t="shared" si="4"/>
        <v>5</v>
      </c>
    </row>
    <row r="7">
      <c r="A7" s="36">
        <v>70.0</v>
      </c>
      <c r="B7" s="36">
        <v>60.0</v>
      </c>
      <c r="C7" s="55">
        <f t="shared" ref="C7:D7" si="8">1/A7</f>
        <v>0.01428571429</v>
      </c>
      <c r="D7" s="55">
        <f t="shared" si="8"/>
        <v>0.01666666667</v>
      </c>
      <c r="E7" s="55">
        <f t="shared" si="3"/>
        <v>0.002380952381</v>
      </c>
      <c r="F7" s="36">
        <v>130.0</v>
      </c>
      <c r="G7" s="58">
        <v>135.0</v>
      </c>
      <c r="H7" s="39">
        <f t="shared" si="4"/>
        <v>5</v>
      </c>
    </row>
    <row r="8">
      <c r="A8" s="36">
        <v>60.0</v>
      </c>
      <c r="B8" s="36">
        <v>50.0</v>
      </c>
      <c r="C8" s="55">
        <f t="shared" ref="C8:D8" si="9">1/A8</f>
        <v>0.01666666667</v>
      </c>
      <c r="D8" s="55">
        <f t="shared" si="9"/>
        <v>0.02</v>
      </c>
      <c r="E8" s="55">
        <f t="shared" si="3"/>
        <v>0.003333333333</v>
      </c>
      <c r="F8" s="36">
        <v>120.0</v>
      </c>
      <c r="G8" s="58">
        <v>130.0</v>
      </c>
      <c r="H8" s="39">
        <f t="shared" si="4"/>
        <v>10</v>
      </c>
    </row>
    <row r="9">
      <c r="A9" s="36">
        <v>50.0</v>
      </c>
      <c r="B9" s="36">
        <v>40.0</v>
      </c>
      <c r="C9" s="55">
        <f t="shared" ref="C9:D9" si="10">1/A9</f>
        <v>0.02</v>
      </c>
      <c r="D9" s="55">
        <f t="shared" si="10"/>
        <v>0.025</v>
      </c>
      <c r="E9" s="55">
        <f t="shared" si="3"/>
        <v>0.005</v>
      </c>
      <c r="F9" s="36">
        <v>115.0</v>
      </c>
      <c r="G9" s="58">
        <v>120.0</v>
      </c>
      <c r="H9" s="39">
        <f t="shared" si="4"/>
        <v>5</v>
      </c>
    </row>
    <row r="10">
      <c r="A10" s="36">
        <v>40.0</v>
      </c>
      <c r="B10" s="36">
        <v>30.0</v>
      </c>
      <c r="C10" s="55">
        <f t="shared" ref="C10:D10" si="11">1/A10</f>
        <v>0.025</v>
      </c>
      <c r="D10" s="55">
        <f t="shared" si="11"/>
        <v>0.03333333333</v>
      </c>
      <c r="E10" s="55">
        <f t="shared" si="3"/>
        <v>0.008333333333</v>
      </c>
      <c r="F10" s="36">
        <v>105.0</v>
      </c>
      <c r="G10" s="58">
        <v>115.0</v>
      </c>
      <c r="H10" s="39">
        <f t="shared" si="4"/>
        <v>10</v>
      </c>
    </row>
    <row r="11">
      <c r="A11" s="36">
        <v>30.0</v>
      </c>
      <c r="B11" s="36">
        <v>25.0</v>
      </c>
      <c r="C11" s="55">
        <f t="shared" ref="C11:D11" si="12">1/A11</f>
        <v>0.03333333333</v>
      </c>
      <c r="D11" s="55">
        <f t="shared" si="12"/>
        <v>0.04</v>
      </c>
      <c r="E11" s="55">
        <f t="shared" si="3"/>
        <v>0.006666666667</v>
      </c>
      <c r="F11" s="36">
        <v>95.0</v>
      </c>
      <c r="G11" s="58">
        <v>105.0</v>
      </c>
      <c r="H11" s="39">
        <f t="shared" si="4"/>
        <v>10</v>
      </c>
    </row>
    <row r="12">
      <c r="A12" s="36">
        <v>25.0</v>
      </c>
      <c r="B12" s="36">
        <v>20.0</v>
      </c>
      <c r="C12" s="55">
        <f t="shared" ref="C12:D12" si="13">1/A12</f>
        <v>0.04</v>
      </c>
      <c r="D12" s="55">
        <f t="shared" si="13"/>
        <v>0.05</v>
      </c>
      <c r="E12" s="55">
        <f t="shared" si="3"/>
        <v>0.01</v>
      </c>
      <c r="F12" s="36">
        <v>90.0</v>
      </c>
      <c r="G12" s="58">
        <v>95.0</v>
      </c>
      <c r="H12" s="39">
        <f t="shared" si="4"/>
        <v>5</v>
      </c>
    </row>
    <row r="13">
      <c r="A13" s="36">
        <v>20.0</v>
      </c>
      <c r="B13" s="36">
        <v>18.0</v>
      </c>
      <c r="C13" s="55">
        <f t="shared" ref="C13:D13" si="14">1/A13</f>
        <v>0.05</v>
      </c>
      <c r="D13" s="55">
        <f t="shared" si="14"/>
        <v>0.05555555556</v>
      </c>
      <c r="E13" s="55">
        <f t="shared" si="3"/>
        <v>0.005555555556</v>
      </c>
      <c r="F13" s="36">
        <v>80.0</v>
      </c>
      <c r="G13" s="58">
        <v>90.0</v>
      </c>
      <c r="H13" s="39">
        <f t="shared" si="4"/>
        <v>10</v>
      </c>
    </row>
    <row r="14">
      <c r="A14" s="36">
        <v>18.0</v>
      </c>
      <c r="B14" s="36">
        <v>15.0</v>
      </c>
      <c r="C14" s="55">
        <f t="shared" ref="C14:D14" si="15">1/A14</f>
        <v>0.05555555556</v>
      </c>
      <c r="D14" s="55">
        <f t="shared" si="15"/>
        <v>0.06666666667</v>
      </c>
      <c r="E14" s="55">
        <f t="shared" si="3"/>
        <v>0.01111111111</v>
      </c>
      <c r="F14" s="36">
        <v>75.0</v>
      </c>
      <c r="G14" s="58">
        <v>80.0</v>
      </c>
      <c r="H14" s="39">
        <f t="shared" si="4"/>
        <v>5</v>
      </c>
    </row>
    <row r="15">
      <c r="A15" s="36">
        <v>15.0</v>
      </c>
      <c r="B15" s="36">
        <v>13.0</v>
      </c>
      <c r="C15" s="55">
        <f t="shared" ref="C15:D15" si="16">1/A15</f>
        <v>0.06666666667</v>
      </c>
      <c r="D15" s="55">
        <f t="shared" si="16"/>
        <v>0.07692307692</v>
      </c>
      <c r="E15" s="55">
        <f t="shared" si="3"/>
        <v>0.01025641026</v>
      </c>
      <c r="F15" s="36">
        <v>70.0</v>
      </c>
      <c r="G15" s="58">
        <v>75.0</v>
      </c>
      <c r="H15" s="39">
        <f t="shared" si="4"/>
        <v>5</v>
      </c>
    </row>
    <row r="16">
      <c r="A16" s="36">
        <v>13.0</v>
      </c>
      <c r="B16" s="36">
        <v>11.0</v>
      </c>
      <c r="C16" s="55">
        <f t="shared" ref="C16:D16" si="17">1/A16</f>
        <v>0.07692307692</v>
      </c>
      <c r="D16" s="55">
        <f t="shared" si="17"/>
        <v>0.09090909091</v>
      </c>
      <c r="E16" s="55">
        <f t="shared" si="3"/>
        <v>0.01398601399</v>
      </c>
      <c r="F16" s="36">
        <v>60.0</v>
      </c>
      <c r="G16" s="58">
        <v>70.0</v>
      </c>
      <c r="H16" s="39">
        <f t="shared" si="4"/>
        <v>10</v>
      </c>
    </row>
    <row r="17">
      <c r="A17" s="36">
        <v>11.0</v>
      </c>
      <c r="B17" s="36">
        <v>9.0</v>
      </c>
      <c r="C17" s="55">
        <f t="shared" ref="C17:D17" si="18">1/A17</f>
        <v>0.09090909091</v>
      </c>
      <c r="D17" s="55">
        <f t="shared" si="18"/>
        <v>0.1111111111</v>
      </c>
      <c r="E17" s="55">
        <f t="shared" si="3"/>
        <v>0.0202020202</v>
      </c>
      <c r="F17" s="36">
        <v>50.0</v>
      </c>
      <c r="G17" s="58">
        <v>60.0</v>
      </c>
      <c r="H17" s="39">
        <f t="shared" si="4"/>
        <v>10</v>
      </c>
    </row>
    <row r="18">
      <c r="A18" s="36">
        <v>9.0</v>
      </c>
      <c r="B18" s="36">
        <v>7.0</v>
      </c>
      <c r="C18" s="55">
        <f t="shared" ref="C18:D18" si="19">1/A18</f>
        <v>0.1111111111</v>
      </c>
      <c r="D18" s="55">
        <f t="shared" si="19"/>
        <v>0.1428571429</v>
      </c>
      <c r="E18" s="55">
        <f t="shared" si="3"/>
        <v>0.03174603175</v>
      </c>
      <c r="F18" s="36">
        <v>40.0</v>
      </c>
      <c r="G18" s="58">
        <v>50.0</v>
      </c>
      <c r="H18" s="39">
        <f t="shared" si="4"/>
        <v>10</v>
      </c>
    </row>
    <row r="19">
      <c r="A19" s="36">
        <v>7.0</v>
      </c>
      <c r="B19" s="36">
        <v>5.0</v>
      </c>
      <c r="C19" s="55">
        <f t="shared" ref="C19:D19" si="20">1/A19</f>
        <v>0.1428571429</v>
      </c>
      <c r="D19" s="55">
        <f t="shared" si="20"/>
        <v>0.2</v>
      </c>
      <c r="E19" s="55">
        <f t="shared" si="3"/>
        <v>0.05714285714</v>
      </c>
      <c r="F19" s="36">
        <v>30.0</v>
      </c>
      <c r="G19" s="58">
        <v>40.0</v>
      </c>
      <c r="H19" s="39">
        <f t="shared" si="4"/>
        <v>10</v>
      </c>
    </row>
    <row r="20">
      <c r="A20" s="36">
        <v>5.0</v>
      </c>
      <c r="B20" s="36">
        <v>3.0</v>
      </c>
      <c r="C20" s="55">
        <f t="shared" ref="C20:D20" si="21">1/A20</f>
        <v>0.2</v>
      </c>
      <c r="D20" s="55">
        <f t="shared" si="21"/>
        <v>0.3333333333</v>
      </c>
      <c r="E20" s="55">
        <f t="shared" si="3"/>
        <v>0.1333333333</v>
      </c>
      <c r="F20" s="36">
        <v>25.0</v>
      </c>
      <c r="G20" s="58">
        <v>30.0</v>
      </c>
      <c r="H20" s="39">
        <f t="shared" si="4"/>
        <v>5</v>
      </c>
    </row>
    <row r="21">
      <c r="A21" s="36">
        <v>3.0</v>
      </c>
      <c r="B21" s="36">
        <v>2.5</v>
      </c>
      <c r="C21" s="55">
        <f t="shared" ref="C21:D21" si="22">1/A21</f>
        <v>0.3333333333</v>
      </c>
      <c r="D21" s="55">
        <f t="shared" si="22"/>
        <v>0.4</v>
      </c>
      <c r="E21" s="55">
        <f t="shared" si="3"/>
        <v>0.06666666667</v>
      </c>
      <c r="F21" s="36">
        <v>22.0</v>
      </c>
      <c r="G21" s="58">
        <v>25.0</v>
      </c>
      <c r="H21" s="39">
        <f t="shared" si="4"/>
        <v>3</v>
      </c>
    </row>
    <row r="22">
      <c r="A22" s="36">
        <v>2.5</v>
      </c>
      <c r="B22" s="36">
        <v>2.0</v>
      </c>
      <c r="C22" s="55">
        <f t="shared" ref="C22:D22" si="23">1/A22</f>
        <v>0.4</v>
      </c>
      <c r="D22" s="55">
        <f t="shared" si="23"/>
        <v>0.5</v>
      </c>
      <c r="E22" s="55">
        <f t="shared" si="3"/>
        <v>0.1</v>
      </c>
      <c r="F22" s="36">
        <v>20.0</v>
      </c>
      <c r="G22" s="58">
        <v>22.0</v>
      </c>
      <c r="H22" s="39">
        <f t="shared" si="4"/>
        <v>2</v>
      </c>
    </row>
    <row r="23">
      <c r="A23" s="36">
        <v>2.0</v>
      </c>
      <c r="B23" s="36">
        <v>1.5</v>
      </c>
      <c r="C23" s="55">
        <f t="shared" ref="C23:D23" si="24">1/A23</f>
        <v>0.5</v>
      </c>
      <c r="D23" s="55">
        <f t="shared" si="24"/>
        <v>0.6666666667</v>
      </c>
      <c r="E23" s="55">
        <f t="shared" si="3"/>
        <v>0.1666666667</v>
      </c>
      <c r="F23" s="36">
        <v>18.0</v>
      </c>
      <c r="G23" s="58">
        <v>20.0</v>
      </c>
      <c r="H23" s="39">
        <f t="shared" si="4"/>
        <v>2</v>
      </c>
    </row>
    <row r="24">
      <c r="A24" s="36">
        <v>1.5</v>
      </c>
      <c r="B24" s="36">
        <v>1.2</v>
      </c>
      <c r="C24" s="55">
        <f t="shared" ref="C24:D24" si="25">1/A24</f>
        <v>0.6666666667</v>
      </c>
      <c r="D24" s="55">
        <f t="shared" si="25"/>
        <v>0.8333333333</v>
      </c>
      <c r="E24" s="55">
        <f t="shared" si="3"/>
        <v>0.1666666667</v>
      </c>
      <c r="F24" s="36">
        <v>16.0</v>
      </c>
      <c r="G24" s="58">
        <v>18.0</v>
      </c>
      <c r="H24" s="39">
        <f t="shared" si="4"/>
        <v>2</v>
      </c>
    </row>
    <row r="25">
      <c r="A25" s="36">
        <v>1.2</v>
      </c>
      <c r="B25" s="36">
        <v>1.0</v>
      </c>
      <c r="C25" s="55">
        <f t="shared" ref="C25:D25" si="26">1/A25</f>
        <v>0.8333333333</v>
      </c>
      <c r="D25" s="55">
        <f t="shared" si="26"/>
        <v>1</v>
      </c>
      <c r="E25" s="55">
        <f t="shared" si="3"/>
        <v>0.1666666667</v>
      </c>
      <c r="F25" s="36">
        <v>15.0</v>
      </c>
      <c r="G25" s="58">
        <v>16.0</v>
      </c>
      <c r="H25" s="39">
        <f t="shared" si="4"/>
        <v>1</v>
      </c>
    </row>
    <row r="26">
      <c r="A26" s="36"/>
      <c r="B26" s="36"/>
      <c r="C26" s="36"/>
      <c r="D26" s="55"/>
      <c r="E26" s="55"/>
      <c r="F26" s="36"/>
      <c r="G26" s="58"/>
      <c r="H26" s="39"/>
    </row>
    <row r="27">
      <c r="A27" s="36"/>
      <c r="B27" s="36"/>
      <c r="C27" s="36"/>
      <c r="D27" s="36"/>
      <c r="E27" s="36"/>
      <c r="F27" s="39"/>
      <c r="G27" s="72"/>
      <c r="H27" s="39"/>
    </row>
    <row r="28">
      <c r="A28" s="36"/>
      <c r="B28" s="36"/>
      <c r="C28" s="36"/>
      <c r="D28" s="36"/>
      <c r="E28" s="36"/>
      <c r="F28" s="39"/>
      <c r="G28" s="72"/>
      <c r="H28" s="39"/>
    </row>
    <row r="29">
      <c r="A29" s="36"/>
      <c r="B29" s="36"/>
      <c r="C29" s="36"/>
      <c r="D29" s="36"/>
      <c r="E29" s="36"/>
      <c r="F29" s="39"/>
      <c r="G29" s="72"/>
      <c r="H29" s="39"/>
    </row>
    <row r="30">
      <c r="A30" s="36"/>
      <c r="B30" s="36"/>
      <c r="C30" s="36"/>
      <c r="D30" s="36"/>
      <c r="E30" s="36"/>
      <c r="F30" s="39"/>
      <c r="G30" s="72"/>
      <c r="H30" s="39"/>
    </row>
    <row r="31">
      <c r="A31" s="36"/>
      <c r="B31" s="36"/>
      <c r="C31" s="36"/>
      <c r="D31" s="36"/>
      <c r="E31" s="36"/>
      <c r="F31" s="39"/>
      <c r="G31" s="72"/>
      <c r="H31" s="39"/>
    </row>
    <row r="32">
      <c r="A32" s="36"/>
      <c r="B32" s="36"/>
      <c r="C32" s="36"/>
      <c r="D32" s="36"/>
      <c r="E32" s="36"/>
      <c r="F32" s="39"/>
      <c r="G32" s="72"/>
      <c r="H32" s="39"/>
    </row>
    <row r="33">
      <c r="A33" s="36"/>
      <c r="B33" s="36"/>
      <c r="C33" s="36"/>
      <c r="D33" s="36"/>
      <c r="E33" s="36"/>
      <c r="F33" s="39"/>
      <c r="G33" s="72"/>
      <c r="H33" s="39"/>
    </row>
    <row r="34">
      <c r="A34" s="36"/>
      <c r="B34" s="36"/>
      <c r="C34" s="36"/>
      <c r="D34" s="36"/>
      <c r="E34" s="36"/>
      <c r="F34" s="39"/>
      <c r="G34" s="72"/>
      <c r="H34" s="39"/>
    </row>
    <row r="35">
      <c r="F35" s="39"/>
      <c r="G35" s="72"/>
    </row>
    <row r="36">
      <c r="F36" s="39"/>
      <c r="G36" s="72"/>
    </row>
    <row r="37">
      <c r="F37" s="39"/>
      <c r="G37" s="72"/>
    </row>
    <row r="38">
      <c r="F38" s="39"/>
      <c r="G38" s="72"/>
    </row>
    <row r="39">
      <c r="F39" s="39"/>
      <c r="G39" s="72"/>
    </row>
    <row r="40">
      <c r="F40" s="39"/>
      <c r="G40" s="72"/>
    </row>
    <row r="41">
      <c r="F41" s="39"/>
      <c r="G41" s="72"/>
    </row>
    <row r="42">
      <c r="F42" s="39"/>
      <c r="G42" s="72"/>
    </row>
    <row r="43">
      <c r="F43" s="39"/>
      <c r="G43" s="72"/>
    </row>
    <row r="44">
      <c r="F44" s="39"/>
      <c r="G44" s="72"/>
    </row>
    <row r="45">
      <c r="F45" s="39"/>
      <c r="G45" s="72"/>
    </row>
    <row r="46">
      <c r="F46" s="39"/>
      <c r="G46" s="72"/>
    </row>
    <row r="47">
      <c r="F47" s="39"/>
      <c r="G47" s="72"/>
    </row>
    <row r="48">
      <c r="F48" s="39"/>
      <c r="G48" s="72"/>
    </row>
    <row r="49">
      <c r="F49" s="39"/>
      <c r="G49" s="72"/>
    </row>
    <row r="50">
      <c r="F50" s="39"/>
      <c r="G50" s="72"/>
    </row>
    <row r="51">
      <c r="F51" s="39"/>
      <c r="G51" s="72"/>
    </row>
    <row r="52">
      <c r="F52" s="39"/>
      <c r="G52" s="72"/>
    </row>
    <row r="53">
      <c r="F53" s="39"/>
      <c r="G53" s="72"/>
    </row>
    <row r="54">
      <c r="F54" s="39"/>
      <c r="G54" s="72"/>
    </row>
    <row r="55">
      <c r="F55" s="39"/>
      <c r="G55" s="72"/>
    </row>
    <row r="56">
      <c r="F56" s="39"/>
      <c r="G56" s="72"/>
    </row>
    <row r="57">
      <c r="F57" s="39"/>
      <c r="G57" s="72"/>
    </row>
    <row r="58">
      <c r="F58" s="39"/>
      <c r="G58" s="72"/>
    </row>
    <row r="59">
      <c r="F59" s="39"/>
      <c r="G59" s="72"/>
    </row>
    <row r="60">
      <c r="F60" s="39"/>
      <c r="G60" s="72"/>
    </row>
    <row r="61">
      <c r="F61" s="39"/>
      <c r="G61" s="72"/>
    </row>
    <row r="62">
      <c r="F62" s="39"/>
      <c r="G62" s="72"/>
    </row>
    <row r="63">
      <c r="F63" s="39"/>
      <c r="G63" s="72"/>
    </row>
    <row r="64">
      <c r="F64" s="39"/>
      <c r="G64" s="72"/>
    </row>
    <row r="65">
      <c r="F65" s="39"/>
      <c r="G65" s="72"/>
    </row>
    <row r="66">
      <c r="F66" s="39"/>
      <c r="G66" s="72"/>
    </row>
    <row r="67">
      <c r="F67" s="39"/>
      <c r="G67" s="72"/>
    </row>
    <row r="68">
      <c r="F68" s="39"/>
      <c r="G68" s="72"/>
    </row>
    <row r="69">
      <c r="F69" s="39"/>
      <c r="G69" s="72"/>
    </row>
    <row r="70">
      <c r="F70" s="39"/>
      <c r="G70" s="72"/>
    </row>
    <row r="71">
      <c r="F71" s="39"/>
      <c r="G71" s="72"/>
    </row>
    <row r="72">
      <c r="F72" s="39"/>
      <c r="G72" s="72"/>
    </row>
    <row r="73">
      <c r="F73" s="39"/>
      <c r="G73" s="72"/>
    </row>
    <row r="74">
      <c r="F74" s="39"/>
      <c r="G74" s="72"/>
    </row>
    <row r="75">
      <c r="F75" s="39"/>
      <c r="G75" s="72"/>
    </row>
    <row r="76">
      <c r="F76" s="39"/>
      <c r="G76" s="72"/>
    </row>
    <row r="77">
      <c r="F77" s="39"/>
      <c r="G77" s="72"/>
    </row>
    <row r="78">
      <c r="F78" s="39"/>
      <c r="G78" s="72"/>
    </row>
    <row r="79">
      <c r="F79" s="39"/>
      <c r="G79" s="72"/>
    </row>
    <row r="80">
      <c r="F80" s="39"/>
      <c r="G80" s="72"/>
    </row>
    <row r="81">
      <c r="F81" s="39"/>
      <c r="G81" s="72"/>
    </row>
    <row r="82">
      <c r="F82" s="39"/>
      <c r="G82" s="72"/>
    </row>
    <row r="83">
      <c r="F83" s="39"/>
      <c r="G83" s="72"/>
    </row>
    <row r="84">
      <c r="F84" s="39"/>
      <c r="G84" s="72"/>
    </row>
    <row r="85">
      <c r="F85" s="39"/>
      <c r="G85" s="72"/>
    </row>
    <row r="86">
      <c r="F86" s="39"/>
      <c r="G86" s="72"/>
    </row>
    <row r="87">
      <c r="F87" s="39"/>
      <c r="G87" s="72"/>
    </row>
    <row r="88">
      <c r="F88" s="39"/>
      <c r="G88" s="72"/>
    </row>
    <row r="89">
      <c r="F89" s="39"/>
      <c r="G89" s="72"/>
    </row>
    <row r="90">
      <c r="F90" s="39"/>
      <c r="G90" s="72"/>
    </row>
    <row r="91">
      <c r="F91" s="39"/>
      <c r="G91" s="72"/>
    </row>
    <row r="92">
      <c r="F92" s="39"/>
      <c r="G92" s="72"/>
    </row>
    <row r="93">
      <c r="F93" s="39"/>
      <c r="G93" s="72"/>
    </row>
    <row r="94">
      <c r="F94" s="39"/>
      <c r="G94" s="72"/>
    </row>
    <row r="95">
      <c r="F95" s="39"/>
      <c r="G95" s="72"/>
    </row>
    <row r="96">
      <c r="F96" s="39"/>
      <c r="G96" s="72"/>
    </row>
    <row r="97">
      <c r="F97" s="39"/>
      <c r="G97" s="72"/>
    </row>
    <row r="98">
      <c r="F98" s="39"/>
      <c r="G98" s="72"/>
    </row>
    <row r="99">
      <c r="F99" s="39"/>
      <c r="G99" s="72"/>
    </row>
    <row r="100">
      <c r="F100" s="39"/>
      <c r="G100" s="72"/>
    </row>
    <row r="101">
      <c r="F101" s="39"/>
      <c r="G101" s="72"/>
    </row>
    <row r="102">
      <c r="F102" s="39"/>
      <c r="G102" s="72"/>
    </row>
    <row r="103">
      <c r="F103" s="39"/>
      <c r="G103" s="72"/>
    </row>
    <row r="104">
      <c r="F104" s="39"/>
      <c r="G104" s="72"/>
    </row>
    <row r="105">
      <c r="F105" s="39"/>
      <c r="G105" s="72"/>
    </row>
    <row r="106">
      <c r="F106" s="39"/>
      <c r="G106" s="72"/>
    </row>
    <row r="107">
      <c r="F107" s="39"/>
      <c r="G107" s="72"/>
    </row>
    <row r="108">
      <c r="F108" s="39"/>
      <c r="G108" s="72"/>
    </row>
    <row r="109">
      <c r="F109" s="39"/>
      <c r="G109" s="72"/>
    </row>
    <row r="110">
      <c r="F110" s="39"/>
      <c r="G110" s="72"/>
    </row>
    <row r="111">
      <c r="F111" s="39"/>
      <c r="G111" s="72"/>
    </row>
    <row r="112">
      <c r="F112" s="39"/>
      <c r="G112" s="72"/>
    </row>
    <row r="113">
      <c r="F113" s="39"/>
      <c r="G113" s="72"/>
    </row>
    <row r="114">
      <c r="F114" s="39"/>
      <c r="G114" s="72"/>
    </row>
    <row r="115">
      <c r="F115" s="39"/>
      <c r="G115" s="72"/>
    </row>
    <row r="116">
      <c r="F116" s="39"/>
      <c r="G116" s="72"/>
    </row>
    <row r="117">
      <c r="F117" s="39"/>
      <c r="G117" s="72"/>
    </row>
    <row r="118">
      <c r="F118" s="39"/>
      <c r="G118" s="72"/>
    </row>
    <row r="119">
      <c r="F119" s="39"/>
      <c r="G119" s="72"/>
    </row>
    <row r="120">
      <c r="F120" s="39"/>
      <c r="G120" s="72"/>
    </row>
    <row r="121">
      <c r="F121" s="39"/>
      <c r="G121" s="72"/>
    </row>
    <row r="122">
      <c r="F122" s="39"/>
      <c r="G122" s="72"/>
    </row>
    <row r="123">
      <c r="F123" s="39"/>
      <c r="G123" s="72"/>
    </row>
    <row r="124">
      <c r="F124" s="39"/>
      <c r="G124" s="72"/>
    </row>
    <row r="125">
      <c r="F125" s="39"/>
      <c r="G125" s="72"/>
    </row>
    <row r="126">
      <c r="F126" s="39"/>
      <c r="G126" s="72"/>
    </row>
    <row r="127">
      <c r="F127" s="39"/>
      <c r="G127" s="72"/>
    </row>
    <row r="128">
      <c r="F128" s="39"/>
      <c r="G128" s="72"/>
    </row>
    <row r="129">
      <c r="F129" s="39"/>
      <c r="G129" s="72"/>
    </row>
    <row r="130">
      <c r="F130" s="39"/>
      <c r="G130" s="72"/>
    </row>
    <row r="131">
      <c r="F131" s="39"/>
      <c r="G131" s="72"/>
    </row>
    <row r="132">
      <c r="F132" s="39"/>
      <c r="G132" s="72"/>
    </row>
    <row r="133">
      <c r="F133" s="39"/>
      <c r="G133" s="72"/>
    </row>
    <row r="134">
      <c r="F134" s="39"/>
      <c r="G134" s="72"/>
    </row>
    <row r="135">
      <c r="F135" s="39"/>
      <c r="G135" s="72"/>
    </row>
    <row r="136">
      <c r="F136" s="39"/>
      <c r="G136" s="72"/>
    </row>
    <row r="137">
      <c r="F137" s="39"/>
      <c r="G137" s="72"/>
    </row>
    <row r="138">
      <c r="F138" s="39"/>
      <c r="G138" s="72"/>
    </row>
    <row r="139">
      <c r="F139" s="39"/>
      <c r="G139" s="72"/>
    </row>
    <row r="140">
      <c r="F140" s="39"/>
      <c r="G140" s="72"/>
    </row>
    <row r="141">
      <c r="F141" s="39"/>
      <c r="G141" s="72"/>
    </row>
    <row r="142">
      <c r="F142" s="39"/>
      <c r="G142" s="72"/>
    </row>
    <row r="143">
      <c r="F143" s="39"/>
      <c r="G143" s="72"/>
    </row>
    <row r="144">
      <c r="F144" s="39"/>
      <c r="G144" s="72"/>
    </row>
    <row r="145">
      <c r="F145" s="39"/>
      <c r="G145" s="72"/>
    </row>
    <row r="146">
      <c r="F146" s="39"/>
      <c r="G146" s="72"/>
    </row>
    <row r="147">
      <c r="F147" s="39"/>
      <c r="G147" s="72"/>
    </row>
    <row r="148">
      <c r="F148" s="39"/>
      <c r="G148" s="72"/>
    </row>
    <row r="149">
      <c r="F149" s="39"/>
      <c r="G149" s="72"/>
    </row>
    <row r="150">
      <c r="F150" s="39"/>
      <c r="G150" s="72"/>
    </row>
    <row r="151">
      <c r="F151" s="39"/>
      <c r="G151" s="72"/>
    </row>
    <row r="152">
      <c r="F152" s="39"/>
      <c r="G152" s="72"/>
    </row>
    <row r="153">
      <c r="F153" s="39"/>
      <c r="G153" s="72"/>
    </row>
    <row r="154">
      <c r="F154" s="39"/>
      <c r="G154" s="72"/>
    </row>
    <row r="155">
      <c r="F155" s="39"/>
      <c r="G155" s="72"/>
    </row>
    <row r="156">
      <c r="F156" s="39"/>
      <c r="G156" s="72"/>
    </row>
    <row r="157">
      <c r="F157" s="39"/>
      <c r="G157" s="72"/>
    </row>
    <row r="158">
      <c r="F158" s="39"/>
      <c r="G158" s="72"/>
    </row>
    <row r="159">
      <c r="F159" s="39"/>
      <c r="G159" s="72"/>
    </row>
    <row r="160">
      <c r="F160" s="39"/>
      <c r="G160" s="72"/>
    </row>
    <row r="161">
      <c r="F161" s="39"/>
      <c r="G161" s="72"/>
    </row>
    <row r="162">
      <c r="F162" s="39"/>
      <c r="G162" s="72"/>
    </row>
    <row r="163">
      <c r="F163" s="39"/>
      <c r="G163" s="72"/>
    </row>
    <row r="164">
      <c r="F164" s="39"/>
      <c r="G164" s="72"/>
    </row>
    <row r="165">
      <c r="F165" s="39"/>
      <c r="G165" s="72"/>
    </row>
    <row r="166">
      <c r="F166" s="39"/>
      <c r="G166" s="72"/>
    </row>
    <row r="167">
      <c r="F167" s="39"/>
      <c r="G167" s="72"/>
    </row>
    <row r="168">
      <c r="F168" s="39"/>
      <c r="G168" s="72"/>
    </row>
    <row r="169">
      <c r="F169" s="39"/>
      <c r="G169" s="72"/>
    </row>
    <row r="170">
      <c r="F170" s="39"/>
      <c r="G170" s="72"/>
    </row>
    <row r="171">
      <c r="F171" s="39"/>
      <c r="G171" s="72"/>
    </row>
    <row r="172">
      <c r="F172" s="39"/>
      <c r="G172" s="72"/>
    </row>
    <row r="173">
      <c r="F173" s="39"/>
      <c r="G173" s="72"/>
    </row>
    <row r="174">
      <c r="F174" s="39"/>
      <c r="G174" s="72"/>
    </row>
    <row r="175">
      <c r="F175" s="39"/>
      <c r="G175" s="72"/>
    </row>
    <row r="176">
      <c r="F176" s="39"/>
      <c r="G176" s="72"/>
    </row>
    <row r="177">
      <c r="F177" s="39"/>
      <c r="G177" s="72"/>
    </row>
    <row r="178">
      <c r="F178" s="39"/>
      <c r="G178" s="72"/>
    </row>
    <row r="179">
      <c r="F179" s="39"/>
      <c r="G179" s="72"/>
    </row>
    <row r="180">
      <c r="F180" s="39"/>
      <c r="G180" s="72"/>
    </row>
    <row r="181">
      <c r="F181" s="39"/>
      <c r="G181" s="72"/>
    </row>
    <row r="182">
      <c r="F182" s="39"/>
      <c r="G182" s="72"/>
    </row>
    <row r="183">
      <c r="F183" s="39"/>
      <c r="G183" s="72"/>
    </row>
    <row r="184">
      <c r="F184" s="39"/>
      <c r="G184" s="72"/>
    </row>
    <row r="185">
      <c r="F185" s="39"/>
      <c r="G185" s="72"/>
    </row>
    <row r="186">
      <c r="F186" s="39"/>
      <c r="G186" s="72"/>
    </row>
    <row r="187">
      <c r="F187" s="39"/>
      <c r="G187" s="72"/>
    </row>
    <row r="188">
      <c r="F188" s="39"/>
      <c r="G188" s="72"/>
    </row>
    <row r="189">
      <c r="F189" s="39"/>
      <c r="G189" s="72"/>
    </row>
    <row r="190">
      <c r="F190" s="39"/>
      <c r="G190" s="72"/>
    </row>
    <row r="191">
      <c r="F191" s="39"/>
      <c r="G191" s="72"/>
    </row>
    <row r="192">
      <c r="F192" s="39"/>
      <c r="G192" s="72"/>
    </row>
    <row r="193">
      <c r="F193" s="39"/>
      <c r="G193" s="72"/>
    </row>
    <row r="194">
      <c r="F194" s="39"/>
      <c r="G194" s="72"/>
    </row>
    <row r="195">
      <c r="F195" s="39"/>
      <c r="G195" s="72"/>
    </row>
    <row r="196">
      <c r="F196" s="39"/>
      <c r="G196" s="72"/>
    </row>
    <row r="197">
      <c r="F197" s="39"/>
      <c r="G197" s="72"/>
    </row>
    <row r="198">
      <c r="F198" s="39"/>
      <c r="G198" s="72"/>
    </row>
    <row r="199">
      <c r="F199" s="39"/>
      <c r="G199" s="72"/>
    </row>
    <row r="200">
      <c r="F200" s="39"/>
      <c r="G200" s="72"/>
    </row>
    <row r="201">
      <c r="F201" s="39"/>
      <c r="G201" s="72"/>
    </row>
    <row r="202">
      <c r="F202" s="39"/>
      <c r="G202" s="72"/>
    </row>
    <row r="203">
      <c r="F203" s="39"/>
      <c r="G203" s="72"/>
    </row>
    <row r="204">
      <c r="F204" s="39"/>
      <c r="G204" s="72"/>
    </row>
    <row r="205">
      <c r="F205" s="39"/>
      <c r="G205" s="72"/>
    </row>
    <row r="206">
      <c r="F206" s="39"/>
      <c r="G206" s="72"/>
    </row>
    <row r="207">
      <c r="F207" s="39"/>
      <c r="G207" s="72"/>
    </row>
    <row r="208">
      <c r="F208" s="39"/>
      <c r="G208" s="72"/>
    </row>
    <row r="209">
      <c r="F209" s="39"/>
      <c r="G209" s="72"/>
    </row>
    <row r="210">
      <c r="F210" s="39"/>
      <c r="G210" s="72"/>
    </row>
    <row r="211">
      <c r="F211" s="39"/>
      <c r="G211" s="72"/>
    </row>
    <row r="212">
      <c r="F212" s="39"/>
      <c r="G212" s="72"/>
    </row>
    <row r="213">
      <c r="F213" s="39"/>
      <c r="G213" s="72"/>
    </row>
    <row r="214">
      <c r="F214" s="39"/>
      <c r="G214" s="72"/>
    </row>
    <row r="215">
      <c r="F215" s="39"/>
      <c r="G215" s="72"/>
    </row>
    <row r="216">
      <c r="F216" s="39"/>
      <c r="G216" s="72"/>
    </row>
    <row r="217">
      <c r="F217" s="39"/>
      <c r="G217" s="72"/>
    </row>
    <row r="218">
      <c r="F218" s="39"/>
      <c r="G218" s="72"/>
    </row>
    <row r="219">
      <c r="F219" s="39"/>
      <c r="G219" s="72"/>
    </row>
    <row r="220">
      <c r="F220" s="39"/>
      <c r="G220" s="72"/>
    </row>
    <row r="221">
      <c r="F221" s="39"/>
      <c r="G221" s="72"/>
    </row>
    <row r="222">
      <c r="F222" s="39"/>
      <c r="G222" s="72"/>
    </row>
    <row r="223">
      <c r="F223" s="39"/>
      <c r="G223" s="72"/>
    </row>
    <row r="224">
      <c r="F224" s="39"/>
      <c r="G224" s="72"/>
    </row>
    <row r="225">
      <c r="F225" s="39"/>
      <c r="G225" s="72"/>
    </row>
    <row r="226">
      <c r="F226" s="39"/>
      <c r="G226" s="72"/>
    </row>
    <row r="227">
      <c r="F227" s="39"/>
      <c r="G227" s="72"/>
    </row>
    <row r="228">
      <c r="F228" s="39"/>
      <c r="G228" s="72"/>
    </row>
    <row r="229">
      <c r="F229" s="39"/>
      <c r="G229" s="72"/>
    </row>
    <row r="230">
      <c r="F230" s="39"/>
      <c r="G230" s="72"/>
    </row>
    <row r="231">
      <c r="F231" s="39"/>
      <c r="G231" s="72"/>
    </row>
    <row r="232">
      <c r="F232" s="39"/>
      <c r="G232" s="72"/>
    </row>
    <row r="233">
      <c r="F233" s="39"/>
      <c r="G233" s="72"/>
    </row>
    <row r="234">
      <c r="F234" s="39"/>
      <c r="G234" s="72"/>
    </row>
    <row r="235">
      <c r="F235" s="39"/>
      <c r="G235" s="72"/>
    </row>
    <row r="236">
      <c r="F236" s="39"/>
      <c r="G236" s="72"/>
    </row>
    <row r="237">
      <c r="F237" s="39"/>
      <c r="G237" s="72"/>
    </row>
    <row r="238">
      <c r="F238" s="39"/>
      <c r="G238" s="72"/>
    </row>
    <row r="239">
      <c r="F239" s="39"/>
      <c r="G239" s="72"/>
    </row>
    <row r="240">
      <c r="F240" s="39"/>
      <c r="G240" s="72"/>
    </row>
    <row r="241">
      <c r="F241" s="39"/>
      <c r="G241" s="72"/>
    </row>
    <row r="242">
      <c r="F242" s="39"/>
      <c r="G242" s="72"/>
    </row>
    <row r="243">
      <c r="F243" s="39"/>
      <c r="G243" s="72"/>
    </row>
    <row r="244">
      <c r="F244" s="39"/>
      <c r="G244" s="72"/>
    </row>
    <row r="245">
      <c r="F245" s="39"/>
      <c r="G245" s="72"/>
    </row>
    <row r="246">
      <c r="F246" s="39"/>
      <c r="G246" s="72"/>
    </row>
    <row r="247">
      <c r="F247" s="39"/>
      <c r="G247" s="72"/>
    </row>
    <row r="248">
      <c r="F248" s="39"/>
      <c r="G248" s="72"/>
    </row>
    <row r="249">
      <c r="F249" s="39"/>
      <c r="G249" s="72"/>
    </row>
    <row r="250">
      <c r="F250" s="39"/>
      <c r="G250" s="72"/>
    </row>
    <row r="251">
      <c r="F251" s="39"/>
      <c r="G251" s="72"/>
    </row>
    <row r="252">
      <c r="F252" s="39"/>
      <c r="G252" s="72"/>
    </row>
    <row r="253">
      <c r="F253" s="39"/>
      <c r="G253" s="72"/>
    </row>
    <row r="254">
      <c r="F254" s="39"/>
      <c r="G254" s="72"/>
    </row>
    <row r="255">
      <c r="F255" s="39"/>
      <c r="G255" s="72"/>
    </row>
    <row r="256">
      <c r="F256" s="39"/>
      <c r="G256" s="72"/>
    </row>
    <row r="257">
      <c r="F257" s="39"/>
      <c r="G257" s="72"/>
    </row>
    <row r="258">
      <c r="F258" s="39"/>
      <c r="G258" s="72"/>
    </row>
    <row r="259">
      <c r="F259" s="39"/>
      <c r="G259" s="72"/>
    </row>
    <row r="260">
      <c r="F260" s="39"/>
      <c r="G260" s="72"/>
    </row>
    <row r="261">
      <c r="F261" s="39"/>
      <c r="G261" s="72"/>
    </row>
    <row r="262">
      <c r="F262" s="39"/>
      <c r="G262" s="72"/>
    </row>
    <row r="263">
      <c r="F263" s="39"/>
      <c r="G263" s="72"/>
    </row>
    <row r="264">
      <c r="F264" s="39"/>
      <c r="G264" s="72"/>
    </row>
    <row r="265">
      <c r="F265" s="39"/>
      <c r="G265" s="72"/>
    </row>
    <row r="266">
      <c r="F266" s="39"/>
      <c r="G266" s="72"/>
    </row>
    <row r="267">
      <c r="F267" s="39"/>
      <c r="G267" s="72"/>
    </row>
    <row r="268">
      <c r="F268" s="39"/>
      <c r="G268" s="72"/>
    </row>
    <row r="269">
      <c r="F269" s="39"/>
      <c r="G269" s="72"/>
    </row>
    <row r="270">
      <c r="F270" s="39"/>
      <c r="G270" s="72"/>
    </row>
    <row r="271">
      <c r="F271" s="39"/>
      <c r="G271" s="72"/>
    </row>
    <row r="272">
      <c r="F272" s="39"/>
      <c r="G272" s="72"/>
    </row>
    <row r="273">
      <c r="F273" s="39"/>
      <c r="G273" s="72"/>
    </row>
    <row r="274">
      <c r="F274" s="39"/>
      <c r="G274" s="72"/>
    </row>
    <row r="275">
      <c r="F275" s="39"/>
      <c r="G275" s="72"/>
    </row>
    <row r="276">
      <c r="F276" s="39"/>
      <c r="G276" s="72"/>
    </row>
    <row r="277">
      <c r="F277" s="39"/>
      <c r="G277" s="72"/>
    </row>
    <row r="278">
      <c r="F278" s="39"/>
      <c r="G278" s="72"/>
    </row>
    <row r="279">
      <c r="F279" s="39"/>
      <c r="G279" s="72"/>
    </row>
    <row r="280">
      <c r="F280" s="39"/>
      <c r="G280" s="72"/>
    </row>
    <row r="281">
      <c r="F281" s="39"/>
      <c r="G281" s="72"/>
    </row>
    <row r="282">
      <c r="F282" s="39"/>
      <c r="G282" s="72"/>
    </row>
    <row r="283">
      <c r="F283" s="39"/>
      <c r="G283" s="72"/>
    </row>
    <row r="284">
      <c r="F284" s="39"/>
      <c r="G284" s="72"/>
    </row>
    <row r="285">
      <c r="F285" s="39"/>
      <c r="G285" s="72"/>
    </row>
    <row r="286">
      <c r="F286" s="39"/>
      <c r="G286" s="72"/>
    </row>
    <row r="287">
      <c r="F287" s="39"/>
      <c r="G287" s="72"/>
    </row>
    <row r="288">
      <c r="F288" s="39"/>
      <c r="G288" s="72"/>
    </row>
    <row r="289">
      <c r="F289" s="39"/>
      <c r="G289" s="72"/>
    </row>
    <row r="290">
      <c r="F290" s="39"/>
      <c r="G290" s="72"/>
    </row>
    <row r="291">
      <c r="F291" s="39"/>
      <c r="G291" s="72"/>
    </row>
    <row r="292">
      <c r="F292" s="39"/>
      <c r="G292" s="72"/>
    </row>
    <row r="293">
      <c r="F293" s="39"/>
      <c r="G293" s="72"/>
    </row>
    <row r="294">
      <c r="F294" s="39"/>
      <c r="G294" s="72"/>
    </row>
    <row r="295">
      <c r="F295" s="39"/>
      <c r="G295" s="72"/>
    </row>
    <row r="296">
      <c r="F296" s="39"/>
      <c r="G296" s="72"/>
    </row>
    <row r="297">
      <c r="F297" s="39"/>
      <c r="G297" s="72"/>
    </row>
    <row r="298">
      <c r="F298" s="39"/>
      <c r="G298" s="72"/>
    </row>
    <row r="299">
      <c r="F299" s="39"/>
      <c r="G299" s="72"/>
    </row>
    <row r="300">
      <c r="F300" s="39"/>
      <c r="G300" s="72"/>
    </row>
    <row r="301">
      <c r="F301" s="39"/>
      <c r="G301" s="72"/>
    </row>
    <row r="302">
      <c r="F302" s="39"/>
      <c r="G302" s="72"/>
    </row>
    <row r="303">
      <c r="F303" s="39"/>
      <c r="G303" s="72"/>
    </row>
    <row r="304">
      <c r="F304" s="39"/>
      <c r="G304" s="72"/>
    </row>
    <row r="305">
      <c r="F305" s="39"/>
      <c r="G305" s="72"/>
    </row>
    <row r="306">
      <c r="F306" s="39"/>
      <c r="G306" s="72"/>
    </row>
    <row r="307">
      <c r="F307" s="39"/>
      <c r="G307" s="72"/>
    </row>
    <row r="308">
      <c r="F308" s="39"/>
      <c r="G308" s="72"/>
    </row>
    <row r="309">
      <c r="F309" s="39"/>
      <c r="G309" s="72"/>
    </row>
    <row r="310">
      <c r="F310" s="39"/>
      <c r="G310" s="72"/>
    </row>
    <row r="311">
      <c r="F311" s="39"/>
      <c r="G311" s="72"/>
    </row>
    <row r="312">
      <c r="F312" s="39"/>
      <c r="G312" s="72"/>
    </row>
    <row r="313">
      <c r="F313" s="39"/>
      <c r="G313" s="72"/>
    </row>
    <row r="314">
      <c r="F314" s="39"/>
      <c r="G314" s="72"/>
    </row>
    <row r="315">
      <c r="F315" s="39"/>
      <c r="G315" s="72"/>
    </row>
    <row r="316">
      <c r="F316" s="39"/>
      <c r="G316" s="72"/>
    </row>
    <row r="317">
      <c r="F317" s="39"/>
      <c r="G317" s="72"/>
    </row>
    <row r="318">
      <c r="F318" s="39"/>
      <c r="G318" s="72"/>
    </row>
    <row r="319">
      <c r="F319" s="39"/>
      <c r="G319" s="72"/>
    </row>
    <row r="320">
      <c r="F320" s="39"/>
      <c r="G320" s="72"/>
    </row>
    <row r="321">
      <c r="F321" s="39"/>
      <c r="G321" s="72"/>
    </row>
    <row r="322">
      <c r="F322" s="39"/>
      <c r="G322" s="72"/>
    </row>
    <row r="323">
      <c r="F323" s="39"/>
      <c r="G323" s="72"/>
    </row>
    <row r="324">
      <c r="F324" s="39"/>
      <c r="G324" s="72"/>
    </row>
    <row r="325">
      <c r="F325" s="39"/>
      <c r="G325" s="72"/>
    </row>
    <row r="326">
      <c r="F326" s="39"/>
      <c r="G326" s="72"/>
    </row>
    <row r="327">
      <c r="F327" s="39"/>
      <c r="G327" s="72"/>
    </row>
    <row r="328">
      <c r="F328" s="39"/>
      <c r="G328" s="72"/>
    </row>
    <row r="329">
      <c r="F329" s="39"/>
      <c r="G329" s="72"/>
    </row>
    <row r="330">
      <c r="F330" s="39"/>
      <c r="G330" s="72"/>
    </row>
    <row r="331">
      <c r="F331" s="39"/>
      <c r="G331" s="72"/>
    </row>
    <row r="332">
      <c r="F332" s="39"/>
      <c r="G332" s="72"/>
    </row>
    <row r="333">
      <c r="F333" s="39"/>
      <c r="G333" s="72"/>
    </row>
    <row r="334">
      <c r="F334" s="39"/>
      <c r="G334" s="72"/>
    </row>
    <row r="335">
      <c r="F335" s="39"/>
      <c r="G335" s="72"/>
    </row>
    <row r="336">
      <c r="F336" s="39"/>
      <c r="G336" s="72"/>
    </row>
    <row r="337">
      <c r="F337" s="39"/>
      <c r="G337" s="72"/>
    </row>
    <row r="338">
      <c r="F338" s="39"/>
      <c r="G338" s="72"/>
    </row>
    <row r="339">
      <c r="F339" s="39"/>
      <c r="G339" s="72"/>
    </row>
    <row r="340">
      <c r="F340" s="39"/>
      <c r="G340" s="72"/>
    </row>
    <row r="341">
      <c r="F341" s="39"/>
      <c r="G341" s="72"/>
    </row>
    <row r="342">
      <c r="F342" s="39"/>
      <c r="G342" s="72"/>
    </row>
    <row r="343">
      <c r="F343" s="39"/>
      <c r="G343" s="72"/>
    </row>
    <row r="344">
      <c r="F344" s="39"/>
      <c r="G344" s="72"/>
    </row>
    <row r="345">
      <c r="F345" s="39"/>
      <c r="G345" s="72"/>
    </row>
    <row r="346">
      <c r="F346" s="39"/>
      <c r="G346" s="72"/>
    </row>
    <row r="347">
      <c r="F347" s="39"/>
      <c r="G347" s="72"/>
    </row>
    <row r="348">
      <c r="F348" s="39"/>
      <c r="G348" s="72"/>
    </row>
    <row r="349">
      <c r="F349" s="39"/>
      <c r="G349" s="72"/>
    </row>
    <row r="350">
      <c r="F350" s="39"/>
      <c r="G350" s="72"/>
    </row>
    <row r="351">
      <c r="F351" s="39"/>
      <c r="G351" s="72"/>
    </row>
    <row r="352">
      <c r="F352" s="39"/>
      <c r="G352" s="72"/>
    </row>
    <row r="353">
      <c r="F353" s="39"/>
      <c r="G353" s="72"/>
    </row>
    <row r="354">
      <c r="F354" s="39"/>
      <c r="G354" s="72"/>
    </row>
    <row r="355">
      <c r="F355" s="39"/>
      <c r="G355" s="72"/>
    </row>
    <row r="356">
      <c r="F356" s="39"/>
      <c r="G356" s="72"/>
    </row>
    <row r="357">
      <c r="F357" s="39"/>
      <c r="G357" s="72"/>
    </row>
    <row r="358">
      <c r="F358" s="39"/>
      <c r="G358" s="72"/>
    </row>
    <row r="359">
      <c r="F359" s="39"/>
      <c r="G359" s="72"/>
    </row>
    <row r="360">
      <c r="F360" s="39"/>
      <c r="G360" s="72"/>
    </row>
    <row r="361">
      <c r="F361" s="39"/>
      <c r="G361" s="72"/>
    </row>
    <row r="362">
      <c r="F362" s="39"/>
      <c r="G362" s="72"/>
    </row>
    <row r="363">
      <c r="F363" s="39"/>
      <c r="G363" s="72"/>
    </row>
    <row r="364">
      <c r="F364" s="39"/>
      <c r="G364" s="72"/>
    </row>
    <row r="365">
      <c r="F365" s="39"/>
      <c r="G365" s="72"/>
    </row>
    <row r="366">
      <c r="F366" s="39"/>
      <c r="G366" s="72"/>
    </row>
    <row r="367">
      <c r="F367" s="39"/>
      <c r="G367" s="72"/>
    </row>
    <row r="368">
      <c r="F368" s="39"/>
      <c r="G368" s="72"/>
    </row>
    <row r="369">
      <c r="F369" s="39"/>
      <c r="G369" s="72"/>
    </row>
    <row r="370">
      <c r="F370" s="39"/>
      <c r="G370" s="72"/>
    </row>
    <row r="371">
      <c r="F371" s="39"/>
      <c r="G371" s="72"/>
    </row>
    <row r="372">
      <c r="F372" s="39"/>
      <c r="G372" s="72"/>
    </row>
    <row r="373">
      <c r="F373" s="39"/>
      <c r="G373" s="72"/>
    </row>
    <row r="374">
      <c r="F374" s="39"/>
      <c r="G374" s="72"/>
    </row>
    <row r="375">
      <c r="F375" s="39"/>
      <c r="G375" s="72"/>
    </row>
    <row r="376">
      <c r="F376" s="39"/>
      <c r="G376" s="72"/>
    </row>
    <row r="377">
      <c r="F377" s="39"/>
      <c r="G377" s="72"/>
    </row>
    <row r="378">
      <c r="F378" s="39"/>
      <c r="G378" s="72"/>
    </row>
    <row r="379">
      <c r="F379" s="39"/>
      <c r="G379" s="72"/>
    </row>
    <row r="380">
      <c r="F380" s="39"/>
      <c r="G380" s="72"/>
    </row>
    <row r="381">
      <c r="F381" s="39"/>
      <c r="G381" s="72"/>
    </row>
    <row r="382">
      <c r="F382" s="39"/>
      <c r="G382" s="72"/>
    </row>
    <row r="383">
      <c r="F383" s="39"/>
      <c r="G383" s="72"/>
    </row>
    <row r="384">
      <c r="F384" s="39"/>
      <c r="G384" s="72"/>
    </row>
    <row r="385">
      <c r="F385" s="39"/>
      <c r="G385" s="72"/>
    </row>
    <row r="386">
      <c r="F386" s="39"/>
      <c r="G386" s="72"/>
    </row>
    <row r="387">
      <c r="F387" s="39"/>
      <c r="G387" s="72"/>
    </row>
    <row r="388">
      <c r="F388" s="39"/>
      <c r="G388" s="72"/>
    </row>
    <row r="389">
      <c r="F389" s="39"/>
      <c r="G389" s="72"/>
    </row>
    <row r="390">
      <c r="F390" s="39"/>
      <c r="G390" s="72"/>
    </row>
    <row r="391">
      <c r="F391" s="39"/>
      <c r="G391" s="72"/>
    </row>
    <row r="392">
      <c r="F392" s="39"/>
      <c r="G392" s="72"/>
    </row>
    <row r="393">
      <c r="F393" s="39"/>
      <c r="G393" s="72"/>
    </row>
    <row r="394">
      <c r="F394" s="39"/>
      <c r="G394" s="72"/>
    </row>
    <row r="395">
      <c r="F395" s="39"/>
      <c r="G395" s="72"/>
    </row>
    <row r="396">
      <c r="F396" s="39"/>
      <c r="G396" s="72"/>
    </row>
    <row r="397">
      <c r="F397" s="39"/>
      <c r="G397" s="72"/>
    </row>
    <row r="398">
      <c r="F398" s="39"/>
      <c r="G398" s="72"/>
    </row>
    <row r="399">
      <c r="F399" s="39"/>
      <c r="G399" s="72"/>
    </row>
    <row r="400">
      <c r="F400" s="39"/>
      <c r="G400" s="72"/>
    </row>
    <row r="401">
      <c r="F401" s="39"/>
      <c r="G401" s="72"/>
    </row>
    <row r="402">
      <c r="F402" s="39"/>
      <c r="G402" s="72"/>
    </row>
    <row r="403">
      <c r="F403" s="39"/>
      <c r="G403" s="72"/>
    </row>
    <row r="404">
      <c r="F404" s="39"/>
      <c r="G404" s="72"/>
    </row>
    <row r="405">
      <c r="F405" s="39"/>
      <c r="G405" s="72"/>
    </row>
    <row r="406">
      <c r="F406" s="39"/>
      <c r="G406" s="72"/>
    </row>
    <row r="407">
      <c r="F407" s="39"/>
      <c r="G407" s="72"/>
    </row>
    <row r="408">
      <c r="F408" s="39"/>
      <c r="G408" s="72"/>
    </row>
    <row r="409">
      <c r="F409" s="39"/>
      <c r="G409" s="72"/>
    </row>
    <row r="410">
      <c r="F410" s="39"/>
      <c r="G410" s="72"/>
    </row>
    <row r="411">
      <c r="F411" s="39"/>
      <c r="G411" s="72"/>
    </row>
    <row r="412">
      <c r="F412" s="39"/>
      <c r="G412" s="72"/>
    </row>
    <row r="413">
      <c r="F413" s="39"/>
      <c r="G413" s="72"/>
    </row>
    <row r="414">
      <c r="F414" s="39"/>
      <c r="G414" s="72"/>
    </row>
    <row r="415">
      <c r="F415" s="39"/>
      <c r="G415" s="72"/>
    </row>
    <row r="416">
      <c r="F416" s="39"/>
      <c r="G416" s="72"/>
    </row>
    <row r="417">
      <c r="F417" s="39"/>
      <c r="G417" s="72"/>
    </row>
    <row r="418">
      <c r="F418" s="39"/>
      <c r="G418" s="72"/>
    </row>
    <row r="419">
      <c r="F419" s="39"/>
      <c r="G419" s="72"/>
    </row>
    <row r="420">
      <c r="F420" s="39"/>
      <c r="G420" s="72"/>
    </row>
    <row r="421">
      <c r="F421" s="39"/>
      <c r="G421" s="72"/>
    </row>
    <row r="422">
      <c r="F422" s="39"/>
      <c r="G422" s="72"/>
    </row>
    <row r="423">
      <c r="F423" s="39"/>
      <c r="G423" s="72"/>
    </row>
    <row r="424">
      <c r="F424" s="39"/>
      <c r="G424" s="72"/>
    </row>
    <row r="425">
      <c r="F425" s="39"/>
      <c r="G425" s="72"/>
    </row>
    <row r="426">
      <c r="F426" s="39"/>
      <c r="G426" s="72"/>
    </row>
    <row r="427">
      <c r="F427" s="39"/>
      <c r="G427" s="72"/>
    </row>
    <row r="428">
      <c r="F428" s="39"/>
      <c r="G428" s="72"/>
    </row>
    <row r="429">
      <c r="F429" s="39"/>
      <c r="G429" s="72"/>
    </row>
    <row r="430">
      <c r="F430" s="39"/>
      <c r="G430" s="72"/>
    </row>
    <row r="431">
      <c r="F431" s="39"/>
      <c r="G431" s="72"/>
    </row>
    <row r="432">
      <c r="F432" s="39"/>
      <c r="G432" s="72"/>
    </row>
    <row r="433">
      <c r="F433" s="39"/>
      <c r="G433" s="72"/>
    </row>
    <row r="434">
      <c r="F434" s="39"/>
      <c r="G434" s="72"/>
    </row>
    <row r="435">
      <c r="F435" s="39"/>
      <c r="G435" s="72"/>
    </row>
    <row r="436">
      <c r="F436" s="39"/>
      <c r="G436" s="72"/>
    </row>
    <row r="437">
      <c r="F437" s="39"/>
      <c r="G437" s="72"/>
    </row>
    <row r="438">
      <c r="F438" s="39"/>
      <c r="G438" s="72"/>
    </row>
    <row r="439">
      <c r="F439" s="39"/>
      <c r="G439" s="72"/>
    </row>
    <row r="440">
      <c r="F440" s="39"/>
      <c r="G440" s="72"/>
    </row>
    <row r="441">
      <c r="F441" s="39"/>
      <c r="G441" s="72"/>
    </row>
    <row r="442">
      <c r="F442" s="39"/>
      <c r="G442" s="72"/>
    </row>
    <row r="443">
      <c r="F443" s="39"/>
      <c r="G443" s="72"/>
    </row>
    <row r="444">
      <c r="F444" s="39"/>
      <c r="G444" s="72"/>
    </row>
    <row r="445">
      <c r="F445" s="39"/>
      <c r="G445" s="72"/>
    </row>
    <row r="446">
      <c r="F446" s="39"/>
      <c r="G446" s="72"/>
    </row>
    <row r="447">
      <c r="F447" s="39"/>
      <c r="G447" s="72"/>
    </row>
    <row r="448">
      <c r="F448" s="39"/>
      <c r="G448" s="72"/>
    </row>
    <row r="449">
      <c r="F449" s="39"/>
      <c r="G449" s="72"/>
    </row>
    <row r="450">
      <c r="F450" s="39"/>
      <c r="G450" s="72"/>
    </row>
    <row r="451">
      <c r="F451" s="39"/>
      <c r="G451" s="72"/>
    </row>
    <row r="452">
      <c r="F452" s="39"/>
      <c r="G452" s="72"/>
    </row>
    <row r="453">
      <c r="F453" s="39"/>
      <c r="G453" s="72"/>
    </row>
    <row r="454">
      <c r="F454" s="39"/>
      <c r="G454" s="72"/>
    </row>
    <row r="455">
      <c r="F455" s="39"/>
      <c r="G455" s="72"/>
    </row>
    <row r="456">
      <c r="F456" s="39"/>
      <c r="G456" s="72"/>
    </row>
    <row r="457">
      <c r="F457" s="39"/>
      <c r="G457" s="72"/>
    </row>
    <row r="458">
      <c r="F458" s="39"/>
      <c r="G458" s="72"/>
    </row>
    <row r="459">
      <c r="F459" s="39"/>
      <c r="G459" s="72"/>
    </row>
    <row r="460">
      <c r="F460" s="39"/>
      <c r="G460" s="72"/>
    </row>
    <row r="461">
      <c r="F461" s="39"/>
      <c r="G461" s="72"/>
    </row>
    <row r="462">
      <c r="F462" s="39"/>
      <c r="G462" s="72"/>
    </row>
    <row r="463">
      <c r="F463" s="39"/>
      <c r="G463" s="72"/>
    </row>
    <row r="464">
      <c r="F464" s="39"/>
      <c r="G464" s="72"/>
    </row>
    <row r="465">
      <c r="F465" s="39"/>
      <c r="G465" s="72"/>
    </row>
    <row r="466">
      <c r="F466" s="39"/>
      <c r="G466" s="72"/>
    </row>
    <row r="467">
      <c r="F467" s="39"/>
      <c r="G467" s="72"/>
    </row>
    <row r="468">
      <c r="F468" s="39"/>
      <c r="G468" s="72"/>
    </row>
    <row r="469">
      <c r="F469" s="39"/>
      <c r="G469" s="72"/>
    </row>
    <row r="470">
      <c r="F470" s="39"/>
      <c r="G470" s="72"/>
    </row>
    <row r="471">
      <c r="F471" s="39"/>
      <c r="G471" s="72"/>
    </row>
    <row r="472">
      <c r="F472" s="39"/>
      <c r="G472" s="72"/>
    </row>
    <row r="473">
      <c r="F473" s="39"/>
      <c r="G473" s="72"/>
    </row>
    <row r="474">
      <c r="F474" s="39"/>
      <c r="G474" s="72"/>
    </row>
    <row r="475">
      <c r="F475" s="39"/>
      <c r="G475" s="72"/>
    </row>
    <row r="476">
      <c r="F476" s="39"/>
      <c r="G476" s="72"/>
    </row>
    <row r="477">
      <c r="F477" s="39"/>
      <c r="G477" s="72"/>
    </row>
    <row r="478">
      <c r="F478" s="39"/>
      <c r="G478" s="72"/>
    </row>
    <row r="479">
      <c r="F479" s="39"/>
      <c r="G479" s="72"/>
    </row>
    <row r="480">
      <c r="F480" s="39"/>
      <c r="G480" s="72"/>
    </row>
    <row r="481">
      <c r="F481" s="39"/>
      <c r="G481" s="72"/>
    </row>
    <row r="482">
      <c r="F482" s="39"/>
      <c r="G482" s="72"/>
    </row>
    <row r="483">
      <c r="F483" s="39"/>
      <c r="G483" s="72"/>
    </row>
    <row r="484">
      <c r="F484" s="39"/>
      <c r="G484" s="72"/>
    </row>
    <row r="485">
      <c r="F485" s="39"/>
      <c r="G485" s="72"/>
    </row>
    <row r="486">
      <c r="F486" s="39"/>
      <c r="G486" s="72"/>
    </row>
    <row r="487">
      <c r="F487" s="39"/>
      <c r="G487" s="72"/>
    </row>
    <row r="488">
      <c r="F488" s="39"/>
      <c r="G488" s="72"/>
    </row>
    <row r="489">
      <c r="F489" s="39"/>
      <c r="G489" s="72"/>
    </row>
    <row r="490">
      <c r="F490" s="39"/>
      <c r="G490" s="72"/>
    </row>
    <row r="491">
      <c r="F491" s="39"/>
      <c r="G491" s="72"/>
    </row>
    <row r="492">
      <c r="F492" s="39"/>
      <c r="G492" s="72"/>
    </row>
    <row r="493">
      <c r="F493" s="39"/>
      <c r="G493" s="72"/>
    </row>
    <row r="494">
      <c r="F494" s="39"/>
      <c r="G494" s="72"/>
    </row>
    <row r="495">
      <c r="F495" s="39"/>
      <c r="G495" s="72"/>
    </row>
    <row r="496">
      <c r="F496" s="39"/>
      <c r="G496" s="72"/>
    </row>
    <row r="497">
      <c r="F497" s="39"/>
      <c r="G497" s="72"/>
    </row>
    <row r="498">
      <c r="F498" s="39"/>
      <c r="G498" s="72"/>
    </row>
    <row r="499">
      <c r="F499" s="39"/>
      <c r="G499" s="72"/>
    </row>
    <row r="500">
      <c r="F500" s="39"/>
      <c r="G500" s="72"/>
    </row>
    <row r="501">
      <c r="F501" s="39"/>
      <c r="G501" s="72"/>
    </row>
    <row r="502">
      <c r="F502" s="39"/>
      <c r="G502" s="72"/>
    </row>
    <row r="503">
      <c r="F503" s="39"/>
      <c r="G503" s="72"/>
    </row>
    <row r="504">
      <c r="F504" s="39"/>
      <c r="G504" s="72"/>
    </row>
    <row r="505">
      <c r="F505" s="39"/>
      <c r="G505" s="72"/>
    </row>
    <row r="506">
      <c r="F506" s="39"/>
      <c r="G506" s="72"/>
    </row>
    <row r="507">
      <c r="F507" s="39"/>
      <c r="G507" s="72"/>
    </row>
    <row r="508">
      <c r="F508" s="39"/>
      <c r="G508" s="72"/>
    </row>
    <row r="509">
      <c r="F509" s="39"/>
      <c r="G509" s="72"/>
    </row>
    <row r="510">
      <c r="F510" s="39"/>
      <c r="G510" s="72"/>
    </row>
    <row r="511">
      <c r="F511" s="39"/>
      <c r="G511" s="72"/>
    </row>
    <row r="512">
      <c r="F512" s="39"/>
      <c r="G512" s="72"/>
    </row>
    <row r="513">
      <c r="F513" s="39"/>
      <c r="G513" s="72"/>
    </row>
    <row r="514">
      <c r="F514" s="39"/>
      <c r="G514" s="72"/>
    </row>
    <row r="515">
      <c r="F515" s="39"/>
      <c r="G515" s="72"/>
    </row>
    <row r="516">
      <c r="F516" s="39"/>
      <c r="G516" s="72"/>
    </row>
    <row r="517">
      <c r="F517" s="39"/>
      <c r="G517" s="72"/>
    </row>
    <row r="518">
      <c r="F518" s="39"/>
      <c r="G518" s="72"/>
    </row>
    <row r="519">
      <c r="F519" s="39"/>
      <c r="G519" s="72"/>
    </row>
    <row r="520">
      <c r="F520" s="39"/>
      <c r="G520" s="72"/>
    </row>
    <row r="521">
      <c r="F521" s="39"/>
      <c r="G521" s="72"/>
    </row>
    <row r="522">
      <c r="F522" s="39"/>
      <c r="G522" s="72"/>
    </row>
    <row r="523">
      <c r="F523" s="39"/>
      <c r="G523" s="72"/>
    </row>
    <row r="524">
      <c r="F524" s="39"/>
      <c r="G524" s="72"/>
    </row>
    <row r="525">
      <c r="F525" s="39"/>
      <c r="G525" s="72"/>
    </row>
    <row r="526">
      <c r="F526" s="39"/>
      <c r="G526" s="72"/>
    </row>
    <row r="527">
      <c r="F527" s="39"/>
      <c r="G527" s="72"/>
    </row>
    <row r="528">
      <c r="F528" s="39"/>
      <c r="G528" s="72"/>
    </row>
    <row r="529">
      <c r="F529" s="39"/>
      <c r="G529" s="72"/>
    </row>
    <row r="530">
      <c r="F530" s="39"/>
      <c r="G530" s="72"/>
    </row>
    <row r="531">
      <c r="F531" s="39"/>
      <c r="G531" s="72"/>
    </row>
    <row r="532">
      <c r="F532" s="39"/>
      <c r="G532" s="72"/>
    </row>
    <row r="533">
      <c r="F533" s="39"/>
      <c r="G533" s="72"/>
    </row>
    <row r="534">
      <c r="F534" s="39"/>
      <c r="G534" s="72"/>
    </row>
    <row r="535">
      <c r="F535" s="39"/>
      <c r="G535" s="72"/>
    </row>
    <row r="536">
      <c r="F536" s="39"/>
      <c r="G536" s="72"/>
    </row>
    <row r="537">
      <c r="F537" s="39"/>
      <c r="G537" s="72"/>
    </row>
    <row r="538">
      <c r="F538" s="39"/>
      <c r="G538" s="72"/>
    </row>
    <row r="539">
      <c r="F539" s="39"/>
      <c r="G539" s="72"/>
    </row>
    <row r="540">
      <c r="F540" s="39"/>
      <c r="G540" s="72"/>
    </row>
    <row r="541">
      <c r="F541" s="39"/>
      <c r="G541" s="72"/>
    </row>
    <row r="542">
      <c r="F542" s="39"/>
      <c r="G542" s="72"/>
    </row>
    <row r="543">
      <c r="F543" s="39"/>
      <c r="G543" s="72"/>
    </row>
    <row r="544">
      <c r="F544" s="39"/>
      <c r="G544" s="72"/>
    </row>
    <row r="545">
      <c r="F545" s="39"/>
      <c r="G545" s="72"/>
    </row>
    <row r="546">
      <c r="F546" s="39"/>
      <c r="G546" s="72"/>
    </row>
    <row r="547">
      <c r="F547" s="39"/>
      <c r="G547" s="72"/>
    </row>
    <row r="548">
      <c r="F548" s="39"/>
      <c r="G548" s="72"/>
    </row>
    <row r="549">
      <c r="F549" s="39"/>
      <c r="G549" s="72"/>
    </row>
    <row r="550">
      <c r="F550" s="39"/>
      <c r="G550" s="72"/>
    </row>
    <row r="551">
      <c r="F551" s="39"/>
      <c r="G551" s="72"/>
    </row>
    <row r="552">
      <c r="F552" s="39"/>
      <c r="G552" s="72"/>
    </row>
    <row r="553">
      <c r="F553" s="39"/>
      <c r="G553" s="72"/>
    </row>
    <row r="554">
      <c r="F554" s="39"/>
      <c r="G554" s="72"/>
    </row>
    <row r="555">
      <c r="F555" s="39"/>
      <c r="G555" s="72"/>
    </row>
    <row r="556">
      <c r="F556" s="39"/>
      <c r="G556" s="72"/>
    </row>
    <row r="557">
      <c r="F557" s="39"/>
      <c r="G557" s="72"/>
    </row>
    <row r="558">
      <c r="F558" s="39"/>
      <c r="G558" s="72"/>
    </row>
    <row r="559">
      <c r="F559" s="39"/>
      <c r="G559" s="72"/>
    </row>
    <row r="560">
      <c r="F560" s="39"/>
      <c r="G560" s="72"/>
    </row>
    <row r="561">
      <c r="F561" s="39"/>
      <c r="G561" s="72"/>
    </row>
    <row r="562">
      <c r="F562" s="39"/>
      <c r="G562" s="72"/>
    </row>
    <row r="563">
      <c r="F563" s="39"/>
      <c r="G563" s="72"/>
    </row>
    <row r="564">
      <c r="F564" s="39"/>
      <c r="G564" s="72"/>
    </row>
    <row r="565">
      <c r="F565" s="39"/>
      <c r="G565" s="72"/>
    </row>
    <row r="566">
      <c r="F566" s="39"/>
      <c r="G566" s="72"/>
    </row>
    <row r="567">
      <c r="F567" s="39"/>
      <c r="G567" s="72"/>
    </row>
    <row r="568">
      <c r="F568" s="39"/>
      <c r="G568" s="72"/>
    </row>
    <row r="569">
      <c r="F569" s="39"/>
      <c r="G569" s="72"/>
    </row>
    <row r="570">
      <c r="F570" s="39"/>
      <c r="G570" s="72"/>
    </row>
    <row r="571">
      <c r="F571" s="39"/>
      <c r="G571" s="72"/>
    </row>
    <row r="572">
      <c r="F572" s="39"/>
      <c r="G572" s="72"/>
    </row>
    <row r="573">
      <c r="F573" s="39"/>
      <c r="G573" s="72"/>
    </row>
    <row r="574">
      <c r="F574" s="39"/>
      <c r="G574" s="72"/>
    </row>
    <row r="575">
      <c r="F575" s="39"/>
      <c r="G575" s="72"/>
    </row>
    <row r="576">
      <c r="F576" s="39"/>
      <c r="G576" s="72"/>
    </row>
    <row r="577">
      <c r="F577" s="39"/>
      <c r="G577" s="72"/>
    </row>
    <row r="578">
      <c r="F578" s="39"/>
      <c r="G578" s="72"/>
    </row>
    <row r="579">
      <c r="F579" s="39"/>
      <c r="G579" s="72"/>
    </row>
    <row r="580">
      <c r="F580" s="39"/>
      <c r="G580" s="72"/>
    </row>
    <row r="581">
      <c r="F581" s="39"/>
      <c r="G581" s="72"/>
    </row>
    <row r="582">
      <c r="F582" s="39"/>
      <c r="G582" s="72"/>
    </row>
    <row r="583">
      <c r="F583" s="39"/>
      <c r="G583" s="72"/>
    </row>
    <row r="584">
      <c r="F584" s="39"/>
      <c r="G584" s="72"/>
    </row>
    <row r="585">
      <c r="F585" s="39"/>
      <c r="G585" s="72"/>
    </row>
    <row r="586">
      <c r="F586" s="39"/>
      <c r="G586" s="72"/>
    </row>
    <row r="587">
      <c r="F587" s="39"/>
      <c r="G587" s="72"/>
    </row>
    <row r="588">
      <c r="F588" s="39"/>
      <c r="G588" s="72"/>
    </row>
    <row r="589">
      <c r="F589" s="39"/>
      <c r="G589" s="72"/>
    </row>
    <row r="590">
      <c r="F590" s="39"/>
      <c r="G590" s="72"/>
    </row>
    <row r="591">
      <c r="F591" s="39"/>
      <c r="G591" s="72"/>
    </row>
    <row r="592">
      <c r="F592" s="39"/>
      <c r="G592" s="72"/>
    </row>
    <row r="593">
      <c r="F593" s="39"/>
      <c r="G593" s="72"/>
    </row>
    <row r="594">
      <c r="F594" s="39"/>
      <c r="G594" s="72"/>
    </row>
    <row r="595">
      <c r="F595" s="39"/>
      <c r="G595" s="72"/>
    </row>
    <row r="596">
      <c r="F596" s="39"/>
      <c r="G596" s="72"/>
    </row>
    <row r="597">
      <c r="F597" s="39"/>
      <c r="G597" s="72"/>
    </row>
    <row r="598">
      <c r="F598" s="39"/>
      <c r="G598" s="72"/>
    </row>
    <row r="599">
      <c r="F599" s="39"/>
      <c r="G599" s="72"/>
    </row>
    <row r="600">
      <c r="F600" s="39"/>
      <c r="G600" s="72"/>
    </row>
    <row r="601">
      <c r="F601" s="39"/>
      <c r="G601" s="72"/>
    </row>
    <row r="602">
      <c r="F602" s="39"/>
      <c r="G602" s="72"/>
    </row>
    <row r="603">
      <c r="F603" s="39"/>
      <c r="G603" s="72"/>
    </row>
    <row r="604">
      <c r="F604" s="39"/>
      <c r="G604" s="72"/>
    </row>
    <row r="605">
      <c r="F605" s="39"/>
      <c r="G605" s="72"/>
    </row>
    <row r="606">
      <c r="F606" s="39"/>
      <c r="G606" s="72"/>
    </row>
    <row r="607">
      <c r="F607" s="39"/>
      <c r="G607" s="72"/>
    </row>
    <row r="608">
      <c r="F608" s="39"/>
      <c r="G608" s="72"/>
    </row>
    <row r="609">
      <c r="F609" s="39"/>
      <c r="G609" s="72"/>
    </row>
    <row r="610">
      <c r="F610" s="39"/>
      <c r="G610" s="72"/>
    </row>
    <row r="611">
      <c r="F611" s="39"/>
      <c r="G611" s="72"/>
    </row>
    <row r="612">
      <c r="F612" s="39"/>
      <c r="G612" s="72"/>
    </row>
    <row r="613">
      <c r="F613" s="39"/>
      <c r="G613" s="72"/>
    </row>
    <row r="614">
      <c r="F614" s="39"/>
      <c r="G614" s="72"/>
    </row>
    <row r="615">
      <c r="F615" s="39"/>
      <c r="G615" s="72"/>
    </row>
    <row r="616">
      <c r="F616" s="39"/>
      <c r="G616" s="72"/>
    </row>
    <row r="617">
      <c r="F617" s="39"/>
      <c r="G617" s="72"/>
    </row>
    <row r="618">
      <c r="F618" s="39"/>
      <c r="G618" s="72"/>
    </row>
    <row r="619">
      <c r="F619" s="39"/>
      <c r="G619" s="72"/>
    </row>
    <row r="620">
      <c r="F620" s="39"/>
      <c r="G620" s="72"/>
    </row>
    <row r="621">
      <c r="F621" s="39"/>
      <c r="G621" s="72"/>
    </row>
    <row r="622">
      <c r="F622" s="39"/>
      <c r="G622" s="72"/>
    </row>
    <row r="623">
      <c r="F623" s="39"/>
      <c r="G623" s="72"/>
    </row>
    <row r="624">
      <c r="F624" s="39"/>
      <c r="G624" s="72"/>
    </row>
    <row r="625">
      <c r="F625" s="39"/>
      <c r="G625" s="72"/>
    </row>
    <row r="626">
      <c r="F626" s="39"/>
      <c r="G626" s="72"/>
    </row>
    <row r="627">
      <c r="F627" s="39"/>
      <c r="G627" s="72"/>
    </row>
    <row r="628">
      <c r="F628" s="39"/>
      <c r="G628" s="72"/>
    </row>
    <row r="629">
      <c r="F629" s="39"/>
      <c r="G629" s="72"/>
    </row>
    <row r="630">
      <c r="F630" s="39"/>
      <c r="G630" s="72"/>
    </row>
    <row r="631">
      <c r="F631" s="39"/>
      <c r="G631" s="72"/>
    </row>
    <row r="632">
      <c r="F632" s="39"/>
      <c r="G632" s="72"/>
    </row>
    <row r="633">
      <c r="F633" s="39"/>
      <c r="G633" s="72"/>
    </row>
    <row r="634">
      <c r="F634" s="39"/>
      <c r="G634" s="72"/>
    </row>
    <row r="635">
      <c r="F635" s="39"/>
      <c r="G635" s="72"/>
    </row>
    <row r="636">
      <c r="F636" s="39"/>
      <c r="G636" s="72"/>
    </row>
    <row r="637">
      <c r="F637" s="39"/>
      <c r="G637" s="72"/>
    </row>
    <row r="638">
      <c r="F638" s="39"/>
      <c r="G638" s="72"/>
    </row>
    <row r="639">
      <c r="F639" s="39"/>
      <c r="G639" s="72"/>
    </row>
    <row r="640">
      <c r="F640" s="39"/>
      <c r="G640" s="72"/>
    </row>
    <row r="641">
      <c r="F641" s="39"/>
      <c r="G641" s="72"/>
    </row>
    <row r="642">
      <c r="F642" s="39"/>
      <c r="G642" s="72"/>
    </row>
    <row r="643">
      <c r="F643" s="39"/>
      <c r="G643" s="72"/>
    </row>
    <row r="644">
      <c r="F644" s="39"/>
      <c r="G644" s="72"/>
    </row>
    <row r="645">
      <c r="F645" s="39"/>
      <c r="G645" s="72"/>
    </row>
    <row r="646">
      <c r="F646" s="39"/>
      <c r="G646" s="72"/>
    </row>
    <row r="647">
      <c r="F647" s="39"/>
      <c r="G647" s="72"/>
    </row>
    <row r="648">
      <c r="F648" s="39"/>
      <c r="G648" s="72"/>
    </row>
    <row r="649">
      <c r="F649" s="39"/>
      <c r="G649" s="72"/>
    </row>
    <row r="650">
      <c r="F650" s="39"/>
      <c r="G650" s="72"/>
    </row>
    <row r="651">
      <c r="F651" s="39"/>
      <c r="G651" s="72"/>
    </row>
    <row r="652">
      <c r="F652" s="39"/>
      <c r="G652" s="72"/>
    </row>
    <row r="653">
      <c r="F653" s="39"/>
      <c r="G653" s="72"/>
    </row>
    <row r="654">
      <c r="F654" s="39"/>
      <c r="G654" s="72"/>
    </row>
    <row r="655">
      <c r="F655" s="39"/>
      <c r="G655" s="72"/>
    </row>
    <row r="656">
      <c r="F656" s="39"/>
      <c r="G656" s="72"/>
    </row>
    <row r="657">
      <c r="F657" s="39"/>
      <c r="G657" s="72"/>
    </row>
    <row r="658">
      <c r="F658" s="39"/>
      <c r="G658" s="72"/>
    </row>
    <row r="659">
      <c r="F659" s="39"/>
      <c r="G659" s="72"/>
    </row>
    <row r="660">
      <c r="F660" s="39"/>
      <c r="G660" s="72"/>
    </row>
    <row r="661">
      <c r="F661" s="39"/>
      <c r="G661" s="72"/>
    </row>
    <row r="662">
      <c r="F662" s="39"/>
      <c r="G662" s="72"/>
    </row>
    <row r="663">
      <c r="F663" s="39"/>
      <c r="G663" s="72"/>
    </row>
    <row r="664">
      <c r="F664" s="39"/>
      <c r="G664" s="72"/>
    </row>
    <row r="665">
      <c r="F665" s="39"/>
      <c r="G665" s="72"/>
    </row>
    <row r="666">
      <c r="F666" s="39"/>
      <c r="G666" s="72"/>
    </row>
    <row r="667">
      <c r="F667" s="39"/>
      <c r="G667" s="72"/>
    </row>
    <row r="668">
      <c r="F668" s="39"/>
      <c r="G668" s="72"/>
    </row>
    <row r="669">
      <c r="F669" s="39"/>
      <c r="G669" s="72"/>
    </row>
    <row r="670">
      <c r="F670" s="39"/>
      <c r="G670" s="72"/>
    </row>
    <row r="671">
      <c r="F671" s="39"/>
      <c r="G671" s="72"/>
    </row>
    <row r="672">
      <c r="F672" s="39"/>
      <c r="G672" s="72"/>
    </row>
    <row r="673">
      <c r="F673" s="39"/>
      <c r="G673" s="72"/>
    </row>
    <row r="674">
      <c r="F674" s="39"/>
      <c r="G674" s="72"/>
    </row>
    <row r="675">
      <c r="F675" s="39"/>
      <c r="G675" s="72"/>
    </row>
    <row r="676">
      <c r="F676" s="39"/>
      <c r="G676" s="72"/>
    </row>
    <row r="677">
      <c r="F677" s="39"/>
      <c r="G677" s="72"/>
    </row>
    <row r="678">
      <c r="F678" s="39"/>
      <c r="G678" s="72"/>
    </row>
    <row r="679">
      <c r="F679" s="39"/>
      <c r="G679" s="72"/>
    </row>
    <row r="680">
      <c r="F680" s="39"/>
      <c r="G680" s="72"/>
    </row>
    <row r="681">
      <c r="F681" s="39"/>
      <c r="G681" s="72"/>
    </row>
    <row r="682">
      <c r="F682" s="39"/>
      <c r="G682" s="72"/>
    </row>
    <row r="683">
      <c r="F683" s="39"/>
      <c r="G683" s="72"/>
    </row>
    <row r="684">
      <c r="F684" s="39"/>
      <c r="G684" s="72"/>
    </row>
    <row r="685">
      <c r="F685" s="39"/>
      <c r="G685" s="72"/>
    </row>
    <row r="686">
      <c r="F686" s="39"/>
      <c r="G686" s="72"/>
    </row>
    <row r="687">
      <c r="F687" s="39"/>
      <c r="G687" s="72"/>
    </row>
    <row r="688">
      <c r="F688" s="39"/>
      <c r="G688" s="72"/>
    </row>
    <row r="689">
      <c r="F689" s="39"/>
      <c r="G689" s="72"/>
    </row>
    <row r="690">
      <c r="F690" s="39"/>
      <c r="G690" s="72"/>
    </row>
    <row r="691">
      <c r="F691" s="39"/>
      <c r="G691" s="72"/>
    </row>
    <row r="692">
      <c r="F692" s="39"/>
      <c r="G692" s="72"/>
    </row>
    <row r="693">
      <c r="F693" s="39"/>
      <c r="G693" s="72"/>
    </row>
    <row r="694">
      <c r="F694" s="39"/>
      <c r="G694" s="72"/>
    </row>
    <row r="695">
      <c r="F695" s="39"/>
      <c r="G695" s="72"/>
    </row>
    <row r="696">
      <c r="F696" s="39"/>
      <c r="G696" s="72"/>
    </row>
    <row r="697">
      <c r="F697" s="39"/>
      <c r="G697" s="72"/>
    </row>
    <row r="698">
      <c r="F698" s="39"/>
      <c r="G698" s="72"/>
    </row>
    <row r="699">
      <c r="F699" s="39"/>
      <c r="G699" s="72"/>
    </row>
    <row r="700">
      <c r="F700" s="39"/>
      <c r="G700" s="72"/>
    </row>
    <row r="701">
      <c r="F701" s="39"/>
      <c r="G701" s="72"/>
    </row>
    <row r="702">
      <c r="F702" s="39"/>
      <c r="G702" s="72"/>
    </row>
    <row r="703">
      <c r="F703" s="39"/>
      <c r="G703" s="72"/>
    </row>
    <row r="704">
      <c r="F704" s="39"/>
      <c r="G704" s="72"/>
    </row>
    <row r="705">
      <c r="F705" s="39"/>
      <c r="G705" s="72"/>
    </row>
    <row r="706">
      <c r="F706" s="39"/>
      <c r="G706" s="72"/>
    </row>
    <row r="707">
      <c r="F707" s="39"/>
      <c r="G707" s="72"/>
    </row>
    <row r="708">
      <c r="F708" s="39"/>
      <c r="G708" s="72"/>
    </row>
    <row r="709">
      <c r="F709" s="39"/>
      <c r="G709" s="72"/>
    </row>
    <row r="710">
      <c r="F710" s="39"/>
      <c r="G710" s="72"/>
    </row>
    <row r="711">
      <c r="F711" s="39"/>
      <c r="G711" s="72"/>
    </row>
    <row r="712">
      <c r="F712" s="39"/>
      <c r="G712" s="72"/>
    </row>
    <row r="713">
      <c r="F713" s="39"/>
      <c r="G713" s="72"/>
    </row>
    <row r="714">
      <c r="F714" s="39"/>
      <c r="G714" s="72"/>
    </row>
    <row r="715">
      <c r="F715" s="39"/>
      <c r="G715" s="72"/>
    </row>
    <row r="716">
      <c r="F716" s="39"/>
      <c r="G716" s="72"/>
    </row>
    <row r="717">
      <c r="F717" s="39"/>
      <c r="G717" s="72"/>
    </row>
    <row r="718">
      <c r="F718" s="39"/>
      <c r="G718" s="72"/>
    </row>
    <row r="719">
      <c r="F719" s="39"/>
      <c r="G719" s="72"/>
    </row>
    <row r="720">
      <c r="F720" s="39"/>
      <c r="G720" s="72"/>
    </row>
    <row r="721">
      <c r="F721" s="39"/>
      <c r="G721" s="72"/>
    </row>
    <row r="722">
      <c r="F722" s="39"/>
      <c r="G722" s="72"/>
    </row>
    <row r="723">
      <c r="F723" s="39"/>
      <c r="G723" s="72"/>
    </row>
    <row r="724">
      <c r="F724" s="39"/>
      <c r="G724" s="72"/>
    </row>
    <row r="725">
      <c r="F725" s="39"/>
      <c r="G725" s="72"/>
    </row>
    <row r="726">
      <c r="F726" s="39"/>
      <c r="G726" s="72"/>
    </row>
    <row r="727">
      <c r="F727" s="39"/>
      <c r="G727" s="72"/>
    </row>
    <row r="728">
      <c r="F728" s="39"/>
      <c r="G728" s="72"/>
    </row>
    <row r="729">
      <c r="F729" s="39"/>
      <c r="G729" s="72"/>
    </row>
    <row r="730">
      <c r="F730" s="39"/>
      <c r="G730" s="72"/>
    </row>
    <row r="731">
      <c r="F731" s="39"/>
      <c r="G731" s="72"/>
    </row>
    <row r="732">
      <c r="F732" s="39"/>
      <c r="G732" s="72"/>
    </row>
    <row r="733">
      <c r="F733" s="39"/>
      <c r="G733" s="72"/>
    </row>
    <row r="734">
      <c r="F734" s="39"/>
      <c r="G734" s="72"/>
    </row>
    <row r="735">
      <c r="F735" s="39"/>
      <c r="G735" s="72"/>
    </row>
    <row r="736">
      <c r="F736" s="39"/>
      <c r="G736" s="72"/>
    </row>
    <row r="737">
      <c r="F737" s="39"/>
      <c r="G737" s="72"/>
    </row>
    <row r="738">
      <c r="F738" s="39"/>
      <c r="G738" s="72"/>
    </row>
    <row r="739">
      <c r="F739" s="39"/>
      <c r="G739" s="72"/>
    </row>
    <row r="740">
      <c r="F740" s="39"/>
      <c r="G740" s="72"/>
    </row>
    <row r="741">
      <c r="F741" s="39"/>
      <c r="G741" s="72"/>
    </row>
    <row r="742">
      <c r="F742" s="39"/>
      <c r="G742" s="72"/>
    </row>
    <row r="743">
      <c r="F743" s="39"/>
      <c r="G743" s="72"/>
    </row>
    <row r="744">
      <c r="F744" s="39"/>
      <c r="G744" s="72"/>
    </row>
    <row r="745">
      <c r="F745" s="39"/>
      <c r="G745" s="72"/>
    </row>
    <row r="746">
      <c r="F746" s="39"/>
      <c r="G746" s="72"/>
    </row>
    <row r="747">
      <c r="F747" s="39"/>
      <c r="G747" s="72"/>
    </row>
    <row r="748">
      <c r="F748" s="39"/>
      <c r="G748" s="72"/>
    </row>
    <row r="749">
      <c r="F749" s="39"/>
      <c r="G749" s="72"/>
    </row>
    <row r="750">
      <c r="F750" s="39"/>
      <c r="G750" s="72"/>
    </row>
    <row r="751">
      <c r="F751" s="39"/>
      <c r="G751" s="72"/>
    </row>
    <row r="752">
      <c r="F752" s="39"/>
      <c r="G752" s="72"/>
    </row>
    <row r="753">
      <c r="F753" s="39"/>
      <c r="G753" s="72"/>
    </row>
    <row r="754">
      <c r="F754" s="39"/>
      <c r="G754" s="72"/>
    </row>
    <row r="755">
      <c r="F755" s="39"/>
      <c r="G755" s="72"/>
    </row>
    <row r="756">
      <c r="F756" s="39"/>
      <c r="G756" s="72"/>
    </row>
    <row r="757">
      <c r="F757" s="39"/>
      <c r="G757" s="72"/>
    </row>
    <row r="758">
      <c r="F758" s="39"/>
      <c r="G758" s="72"/>
    </row>
    <row r="759">
      <c r="F759" s="39"/>
      <c r="G759" s="72"/>
    </row>
    <row r="760">
      <c r="F760" s="39"/>
      <c r="G760" s="72"/>
    </row>
    <row r="761">
      <c r="F761" s="39"/>
      <c r="G761" s="72"/>
    </row>
    <row r="762">
      <c r="F762" s="39"/>
      <c r="G762" s="72"/>
    </row>
    <row r="763">
      <c r="F763" s="39"/>
      <c r="G763" s="72"/>
    </row>
    <row r="764">
      <c r="F764" s="39"/>
      <c r="G764" s="72"/>
    </row>
    <row r="765">
      <c r="F765" s="39"/>
      <c r="G765" s="72"/>
    </row>
    <row r="766">
      <c r="F766" s="39"/>
      <c r="G766" s="72"/>
    </row>
    <row r="767">
      <c r="F767" s="39"/>
      <c r="G767" s="72"/>
    </row>
    <row r="768">
      <c r="F768" s="39"/>
      <c r="G768" s="72"/>
    </row>
    <row r="769">
      <c r="F769" s="39"/>
      <c r="G769" s="72"/>
    </row>
    <row r="770">
      <c r="F770" s="39"/>
      <c r="G770" s="72"/>
    </row>
    <row r="771">
      <c r="F771" s="39"/>
      <c r="G771" s="72"/>
    </row>
    <row r="772">
      <c r="F772" s="39"/>
      <c r="G772" s="72"/>
    </row>
    <row r="773">
      <c r="F773" s="39"/>
      <c r="G773" s="72"/>
    </row>
    <row r="774">
      <c r="F774" s="39"/>
      <c r="G774" s="72"/>
    </row>
    <row r="775">
      <c r="F775" s="39"/>
      <c r="G775" s="72"/>
    </row>
    <row r="776">
      <c r="F776" s="39"/>
      <c r="G776" s="72"/>
    </row>
    <row r="777">
      <c r="F777" s="39"/>
      <c r="G777" s="72"/>
    </row>
    <row r="778">
      <c r="F778" s="39"/>
      <c r="G778" s="72"/>
    </row>
    <row r="779">
      <c r="F779" s="39"/>
      <c r="G779" s="72"/>
    </row>
    <row r="780">
      <c r="F780" s="39"/>
      <c r="G780" s="72"/>
    </row>
    <row r="781">
      <c r="F781" s="39"/>
      <c r="G781" s="72"/>
    </row>
    <row r="782">
      <c r="F782" s="39"/>
      <c r="G782" s="72"/>
    </row>
    <row r="783">
      <c r="F783" s="39"/>
      <c r="G783" s="72"/>
    </row>
    <row r="784">
      <c r="F784" s="39"/>
      <c r="G784" s="72"/>
    </row>
    <row r="785">
      <c r="F785" s="39"/>
      <c r="G785" s="72"/>
    </row>
    <row r="786">
      <c r="F786" s="39"/>
      <c r="G786" s="72"/>
    </row>
    <row r="787">
      <c r="F787" s="39"/>
      <c r="G787" s="72"/>
    </row>
    <row r="788">
      <c r="F788" s="39"/>
      <c r="G788" s="72"/>
    </row>
    <row r="789">
      <c r="F789" s="39"/>
      <c r="G789" s="72"/>
    </row>
    <row r="790">
      <c r="F790" s="39"/>
      <c r="G790" s="72"/>
    </row>
    <row r="791">
      <c r="F791" s="39"/>
      <c r="G791" s="72"/>
    </row>
    <row r="792">
      <c r="F792" s="39"/>
      <c r="G792" s="72"/>
    </row>
    <row r="793">
      <c r="F793" s="39"/>
      <c r="G793" s="72"/>
    </row>
    <row r="794">
      <c r="F794" s="39"/>
      <c r="G794" s="72"/>
    </row>
    <row r="795">
      <c r="F795" s="39"/>
      <c r="G795" s="72"/>
    </row>
    <row r="796">
      <c r="F796" s="39"/>
      <c r="G796" s="72"/>
    </row>
    <row r="797">
      <c r="F797" s="39"/>
      <c r="G797" s="72"/>
    </row>
    <row r="798">
      <c r="F798" s="39"/>
      <c r="G798" s="72"/>
    </row>
    <row r="799">
      <c r="F799" s="39"/>
      <c r="G799" s="72"/>
    </row>
    <row r="800">
      <c r="F800" s="39"/>
      <c r="G800" s="72"/>
    </row>
    <row r="801">
      <c r="F801" s="39"/>
      <c r="G801" s="72"/>
    </row>
    <row r="802">
      <c r="F802" s="39"/>
      <c r="G802" s="72"/>
    </row>
    <row r="803">
      <c r="F803" s="39"/>
      <c r="G803" s="72"/>
    </row>
    <row r="804">
      <c r="F804" s="39"/>
      <c r="G804" s="72"/>
    </row>
    <row r="805">
      <c r="F805" s="39"/>
      <c r="G805" s="72"/>
    </row>
    <row r="806">
      <c r="F806" s="39"/>
      <c r="G806" s="72"/>
    </row>
    <row r="807">
      <c r="F807" s="39"/>
      <c r="G807" s="72"/>
    </row>
    <row r="808">
      <c r="F808" s="39"/>
      <c r="G808" s="72"/>
    </row>
    <row r="809">
      <c r="F809" s="39"/>
      <c r="G809" s="72"/>
    </row>
    <row r="810">
      <c r="F810" s="39"/>
      <c r="G810" s="72"/>
    </row>
    <row r="811">
      <c r="F811" s="39"/>
      <c r="G811" s="72"/>
    </row>
    <row r="812">
      <c r="F812" s="39"/>
      <c r="G812" s="72"/>
    </row>
    <row r="813">
      <c r="F813" s="39"/>
      <c r="G813" s="72"/>
    </row>
    <row r="814">
      <c r="F814" s="39"/>
      <c r="G814" s="72"/>
    </row>
    <row r="815">
      <c r="F815" s="39"/>
      <c r="G815" s="72"/>
    </row>
    <row r="816">
      <c r="F816" s="39"/>
      <c r="G816" s="72"/>
    </row>
    <row r="817">
      <c r="F817" s="39"/>
      <c r="G817" s="72"/>
    </row>
    <row r="818">
      <c r="F818" s="39"/>
      <c r="G818" s="72"/>
    </row>
    <row r="819">
      <c r="F819" s="39"/>
      <c r="G819" s="72"/>
    </row>
    <row r="820">
      <c r="F820" s="39"/>
      <c r="G820" s="72"/>
    </row>
    <row r="821">
      <c r="F821" s="39"/>
      <c r="G821" s="72"/>
    </row>
    <row r="822">
      <c r="F822" s="39"/>
      <c r="G822" s="72"/>
    </row>
    <row r="823">
      <c r="F823" s="39"/>
      <c r="G823" s="72"/>
    </row>
    <row r="824">
      <c r="F824" s="39"/>
      <c r="G824" s="72"/>
    </row>
    <row r="825">
      <c r="F825" s="39"/>
      <c r="G825" s="72"/>
    </row>
    <row r="826">
      <c r="F826" s="39"/>
      <c r="G826" s="72"/>
    </row>
    <row r="827">
      <c r="F827" s="39"/>
      <c r="G827" s="72"/>
    </row>
    <row r="828">
      <c r="F828" s="39"/>
      <c r="G828" s="72"/>
    </row>
    <row r="829">
      <c r="F829" s="39"/>
      <c r="G829" s="72"/>
    </row>
    <row r="830">
      <c r="F830" s="39"/>
      <c r="G830" s="72"/>
    </row>
    <row r="831">
      <c r="F831" s="39"/>
      <c r="G831" s="72"/>
    </row>
    <row r="832">
      <c r="F832" s="39"/>
      <c r="G832" s="72"/>
    </row>
    <row r="833">
      <c r="F833" s="39"/>
      <c r="G833" s="72"/>
    </row>
    <row r="834">
      <c r="F834" s="39"/>
      <c r="G834" s="72"/>
    </row>
    <row r="835">
      <c r="F835" s="39"/>
      <c r="G835" s="72"/>
    </row>
    <row r="836">
      <c r="F836" s="39"/>
      <c r="G836" s="72"/>
    </row>
    <row r="837">
      <c r="F837" s="39"/>
      <c r="G837" s="72"/>
    </row>
    <row r="838">
      <c r="F838" s="39"/>
      <c r="G838" s="72"/>
    </row>
    <row r="839">
      <c r="F839" s="39"/>
      <c r="G839" s="72"/>
    </row>
    <row r="840">
      <c r="F840" s="39"/>
      <c r="G840" s="72"/>
    </row>
    <row r="841">
      <c r="F841" s="39"/>
      <c r="G841" s="72"/>
    </row>
    <row r="842">
      <c r="F842" s="39"/>
      <c r="G842" s="72"/>
    </row>
    <row r="843">
      <c r="F843" s="39"/>
      <c r="G843" s="72"/>
    </row>
    <row r="844">
      <c r="F844" s="39"/>
      <c r="G844" s="72"/>
    </row>
    <row r="845">
      <c r="F845" s="39"/>
      <c r="G845" s="72"/>
    </row>
    <row r="846">
      <c r="F846" s="39"/>
      <c r="G846" s="72"/>
    </row>
    <row r="847">
      <c r="F847" s="39"/>
      <c r="G847" s="72"/>
    </row>
    <row r="848">
      <c r="F848" s="39"/>
      <c r="G848" s="72"/>
    </row>
    <row r="849">
      <c r="F849" s="39"/>
      <c r="G849" s="72"/>
    </row>
    <row r="850">
      <c r="F850" s="39"/>
      <c r="G850" s="72"/>
    </row>
    <row r="851">
      <c r="F851" s="39"/>
      <c r="G851" s="72"/>
    </row>
    <row r="852">
      <c r="F852" s="39"/>
      <c r="G852" s="72"/>
    </row>
    <row r="853">
      <c r="F853" s="39"/>
      <c r="G853" s="72"/>
    </row>
    <row r="854">
      <c r="F854" s="39"/>
      <c r="G854" s="72"/>
    </row>
    <row r="855">
      <c r="F855" s="39"/>
      <c r="G855" s="72"/>
    </row>
    <row r="856">
      <c r="F856" s="39"/>
      <c r="G856" s="72"/>
    </row>
    <row r="857">
      <c r="F857" s="39"/>
      <c r="G857" s="72"/>
    </row>
    <row r="858">
      <c r="F858" s="39"/>
      <c r="G858" s="72"/>
    </row>
    <row r="859">
      <c r="F859" s="39"/>
      <c r="G859" s="72"/>
    </row>
    <row r="860">
      <c r="F860" s="39"/>
      <c r="G860" s="72"/>
    </row>
    <row r="861">
      <c r="F861" s="39"/>
      <c r="G861" s="72"/>
    </row>
    <row r="862">
      <c r="F862" s="39"/>
      <c r="G862" s="72"/>
    </row>
    <row r="863">
      <c r="F863" s="39"/>
      <c r="G863" s="72"/>
    </row>
    <row r="864">
      <c r="F864" s="39"/>
      <c r="G864" s="72"/>
    </row>
    <row r="865">
      <c r="F865" s="39"/>
      <c r="G865" s="72"/>
    </row>
    <row r="866">
      <c r="F866" s="39"/>
      <c r="G866" s="72"/>
    </row>
    <row r="867">
      <c r="F867" s="39"/>
      <c r="G867" s="72"/>
    </row>
    <row r="868">
      <c r="F868" s="39"/>
      <c r="G868" s="72"/>
    </row>
    <row r="869">
      <c r="F869" s="39"/>
      <c r="G869" s="72"/>
    </row>
    <row r="870">
      <c r="F870" s="39"/>
      <c r="G870" s="72"/>
    </row>
    <row r="871">
      <c r="F871" s="39"/>
      <c r="G871" s="72"/>
    </row>
    <row r="872">
      <c r="F872" s="39"/>
      <c r="G872" s="72"/>
    </row>
    <row r="873">
      <c r="F873" s="39"/>
      <c r="G873" s="72"/>
    </row>
    <row r="874">
      <c r="F874" s="39"/>
      <c r="G874" s="72"/>
    </row>
    <row r="875">
      <c r="F875" s="39"/>
      <c r="G875" s="72"/>
    </row>
    <row r="876">
      <c r="F876" s="39"/>
      <c r="G876" s="72"/>
    </row>
    <row r="877">
      <c r="F877" s="39"/>
      <c r="G877" s="72"/>
    </row>
    <row r="878">
      <c r="F878" s="39"/>
      <c r="G878" s="72"/>
    </row>
    <row r="879">
      <c r="F879" s="39"/>
      <c r="G879" s="72"/>
    </row>
    <row r="880">
      <c r="F880" s="39"/>
      <c r="G880" s="72"/>
    </row>
    <row r="881">
      <c r="F881" s="39"/>
      <c r="G881" s="72"/>
    </row>
    <row r="882">
      <c r="F882" s="39"/>
      <c r="G882" s="72"/>
    </row>
    <row r="883">
      <c r="F883" s="39"/>
      <c r="G883" s="72"/>
    </row>
    <row r="884">
      <c r="F884" s="39"/>
      <c r="G884" s="72"/>
    </row>
    <row r="885">
      <c r="F885" s="39"/>
      <c r="G885" s="72"/>
    </row>
    <row r="886">
      <c r="F886" s="39"/>
      <c r="G886" s="72"/>
    </row>
    <row r="887">
      <c r="F887" s="39"/>
      <c r="G887" s="72"/>
    </row>
    <row r="888">
      <c r="F888" s="39"/>
      <c r="G888" s="72"/>
    </row>
    <row r="889">
      <c r="F889" s="39"/>
      <c r="G889" s="72"/>
    </row>
    <row r="890">
      <c r="F890" s="39"/>
      <c r="G890" s="72"/>
    </row>
    <row r="891">
      <c r="F891" s="39"/>
      <c r="G891" s="72"/>
    </row>
    <row r="892">
      <c r="F892" s="39"/>
      <c r="G892" s="72"/>
    </row>
    <row r="893">
      <c r="F893" s="39"/>
      <c r="G893" s="72"/>
    </row>
    <row r="894">
      <c r="F894" s="39"/>
      <c r="G894" s="72"/>
    </row>
    <row r="895">
      <c r="F895" s="39"/>
      <c r="G895" s="72"/>
    </row>
    <row r="896">
      <c r="F896" s="39"/>
      <c r="G896" s="72"/>
    </row>
    <row r="897">
      <c r="F897" s="39"/>
      <c r="G897" s="72"/>
    </row>
    <row r="898">
      <c r="F898" s="39"/>
      <c r="G898" s="72"/>
    </row>
    <row r="899">
      <c r="F899" s="39"/>
      <c r="G899" s="72"/>
    </row>
    <row r="900">
      <c r="F900" s="39"/>
      <c r="G900" s="72"/>
    </row>
    <row r="901">
      <c r="F901" s="39"/>
      <c r="G901" s="72"/>
    </row>
    <row r="902">
      <c r="F902" s="39"/>
      <c r="G902" s="72"/>
    </row>
    <row r="903">
      <c r="F903" s="39"/>
      <c r="G903" s="72"/>
    </row>
    <row r="904">
      <c r="F904" s="39"/>
      <c r="G904" s="72"/>
    </row>
    <row r="905">
      <c r="F905" s="39"/>
      <c r="G905" s="72"/>
    </row>
    <row r="906">
      <c r="F906" s="39"/>
      <c r="G906" s="72"/>
    </row>
    <row r="907">
      <c r="F907" s="39"/>
      <c r="G907" s="72"/>
    </row>
    <row r="908">
      <c r="F908" s="39"/>
      <c r="G908" s="72"/>
    </row>
    <row r="909">
      <c r="F909" s="39"/>
      <c r="G909" s="72"/>
    </row>
    <row r="910">
      <c r="F910" s="39"/>
      <c r="G910" s="72"/>
    </row>
    <row r="911">
      <c r="F911" s="39"/>
      <c r="G911" s="72"/>
    </row>
    <row r="912">
      <c r="F912" s="39"/>
      <c r="G912" s="72"/>
    </row>
    <row r="913">
      <c r="F913" s="39"/>
      <c r="G913" s="72"/>
    </row>
    <row r="914">
      <c r="F914" s="39"/>
      <c r="G914" s="72"/>
    </row>
    <row r="915">
      <c r="F915" s="39"/>
      <c r="G915" s="72"/>
    </row>
    <row r="916">
      <c r="F916" s="39"/>
      <c r="G916" s="72"/>
    </row>
    <row r="917">
      <c r="F917" s="39"/>
      <c r="G917" s="72"/>
    </row>
    <row r="918">
      <c r="F918" s="39"/>
      <c r="G918" s="72"/>
    </row>
    <row r="919">
      <c r="F919" s="39"/>
      <c r="G919" s="72"/>
    </row>
    <row r="920">
      <c r="F920" s="39"/>
      <c r="G920" s="72"/>
    </row>
    <row r="921">
      <c r="F921" s="39"/>
      <c r="G921" s="72"/>
    </row>
    <row r="922">
      <c r="F922" s="39"/>
      <c r="G922" s="72"/>
    </row>
    <row r="923">
      <c r="F923" s="39"/>
      <c r="G923" s="72"/>
    </row>
    <row r="924">
      <c r="F924" s="39"/>
      <c r="G924" s="72"/>
    </row>
    <row r="925">
      <c r="F925" s="39"/>
      <c r="G925" s="72"/>
    </row>
    <row r="926">
      <c r="F926" s="39"/>
      <c r="G926" s="72"/>
    </row>
    <row r="927">
      <c r="F927" s="39"/>
      <c r="G927" s="72"/>
    </row>
    <row r="928">
      <c r="F928" s="39"/>
      <c r="G928" s="72"/>
    </row>
    <row r="929">
      <c r="F929" s="39"/>
      <c r="G929" s="72"/>
    </row>
    <row r="930">
      <c r="F930" s="39"/>
      <c r="G930" s="72"/>
    </row>
    <row r="931">
      <c r="F931" s="39"/>
      <c r="G931" s="72"/>
    </row>
    <row r="932">
      <c r="F932" s="39"/>
      <c r="G932" s="72"/>
    </row>
    <row r="933">
      <c r="F933" s="39"/>
      <c r="G933" s="72"/>
    </row>
    <row r="934">
      <c r="F934" s="39"/>
      <c r="G934" s="72"/>
    </row>
    <row r="935">
      <c r="F935" s="39"/>
      <c r="G935" s="72"/>
    </row>
    <row r="936">
      <c r="F936" s="39"/>
      <c r="G936" s="72"/>
    </row>
    <row r="937">
      <c r="F937" s="39"/>
      <c r="G937" s="72"/>
    </row>
    <row r="938">
      <c r="F938" s="39"/>
      <c r="G938" s="72"/>
    </row>
    <row r="939">
      <c r="F939" s="39"/>
      <c r="G939" s="72"/>
    </row>
    <row r="940">
      <c r="F940" s="39"/>
      <c r="G940" s="72"/>
    </row>
    <row r="941">
      <c r="F941" s="39"/>
      <c r="G941" s="72"/>
    </row>
    <row r="942">
      <c r="F942" s="39"/>
      <c r="G942" s="72"/>
    </row>
    <row r="943">
      <c r="F943" s="39"/>
      <c r="G943" s="72"/>
    </row>
    <row r="944">
      <c r="F944" s="39"/>
      <c r="G944" s="72"/>
    </row>
    <row r="945">
      <c r="F945" s="39"/>
      <c r="G945" s="72"/>
    </row>
    <row r="946">
      <c r="F946" s="39"/>
      <c r="G946" s="72"/>
    </row>
    <row r="947">
      <c r="F947" s="39"/>
      <c r="G947" s="72"/>
    </row>
    <row r="948">
      <c r="F948" s="39"/>
      <c r="G948" s="72"/>
    </row>
    <row r="949">
      <c r="F949" s="39"/>
      <c r="G949" s="72"/>
    </row>
    <row r="950">
      <c r="F950" s="39"/>
      <c r="G950" s="72"/>
    </row>
    <row r="951">
      <c r="F951" s="39"/>
      <c r="G951" s="72"/>
    </row>
    <row r="952">
      <c r="F952" s="39"/>
      <c r="G952" s="72"/>
    </row>
    <row r="953">
      <c r="F953" s="39"/>
      <c r="G953" s="72"/>
    </row>
    <row r="954">
      <c r="F954" s="39"/>
      <c r="G954" s="72"/>
    </row>
    <row r="955">
      <c r="F955" s="39"/>
      <c r="G955" s="72"/>
    </row>
    <row r="956">
      <c r="F956" s="39"/>
      <c r="G956" s="72"/>
    </row>
    <row r="957">
      <c r="F957" s="39"/>
      <c r="G957" s="72"/>
    </row>
    <row r="958">
      <c r="F958" s="39"/>
      <c r="G958" s="72"/>
    </row>
    <row r="959">
      <c r="F959" s="39"/>
      <c r="G959" s="72"/>
    </row>
    <row r="960">
      <c r="F960" s="39"/>
      <c r="G960" s="72"/>
    </row>
    <row r="961">
      <c r="F961" s="39"/>
      <c r="G961" s="72"/>
    </row>
    <row r="962">
      <c r="F962" s="39"/>
      <c r="G962" s="72"/>
    </row>
    <row r="963">
      <c r="F963" s="39"/>
      <c r="G963" s="72"/>
    </row>
    <row r="964">
      <c r="F964" s="39"/>
      <c r="G964" s="72"/>
    </row>
    <row r="965">
      <c r="F965" s="39"/>
      <c r="G965" s="72"/>
    </row>
    <row r="966">
      <c r="F966" s="39"/>
      <c r="G966" s="72"/>
    </row>
    <row r="967">
      <c r="F967" s="39"/>
      <c r="G967" s="72"/>
    </row>
    <row r="968">
      <c r="F968" s="39"/>
      <c r="G968" s="72"/>
    </row>
    <row r="969">
      <c r="F969" s="39"/>
      <c r="G969" s="72"/>
    </row>
    <row r="970">
      <c r="F970" s="39"/>
      <c r="G970" s="72"/>
    </row>
    <row r="971">
      <c r="F971" s="39"/>
      <c r="G971" s="72"/>
    </row>
    <row r="972">
      <c r="F972" s="39"/>
      <c r="G972" s="72"/>
    </row>
    <row r="973">
      <c r="F973" s="39"/>
      <c r="G973" s="72"/>
    </row>
    <row r="974">
      <c r="F974" s="39"/>
      <c r="G974" s="72"/>
    </row>
    <row r="975">
      <c r="F975" s="39"/>
      <c r="G975" s="72"/>
    </row>
    <row r="976">
      <c r="F976" s="39"/>
      <c r="G976" s="72"/>
    </row>
    <row r="977">
      <c r="F977" s="39"/>
      <c r="G977" s="72"/>
    </row>
    <row r="978">
      <c r="F978" s="39"/>
      <c r="G978" s="72"/>
    </row>
    <row r="979">
      <c r="F979" s="39"/>
      <c r="G979" s="72"/>
    </row>
    <row r="980">
      <c r="F980" s="39"/>
      <c r="G980" s="72"/>
    </row>
    <row r="981">
      <c r="F981" s="39"/>
      <c r="G981" s="72"/>
    </row>
    <row r="982">
      <c r="F982" s="39"/>
      <c r="G982" s="72"/>
    </row>
    <row r="983">
      <c r="F983" s="39"/>
      <c r="G983" s="72"/>
    </row>
    <row r="984">
      <c r="F984" s="39"/>
      <c r="G984" s="72"/>
    </row>
    <row r="985">
      <c r="F985" s="39"/>
      <c r="G985" s="72"/>
    </row>
    <row r="986">
      <c r="F986" s="39"/>
      <c r="G986" s="72"/>
    </row>
    <row r="987">
      <c r="F987" s="39"/>
      <c r="G987" s="72"/>
    </row>
    <row r="988">
      <c r="F988" s="39"/>
      <c r="G988" s="72"/>
    </row>
    <row r="989">
      <c r="F989" s="39"/>
      <c r="G989" s="72"/>
    </row>
    <row r="990">
      <c r="F990" s="39"/>
      <c r="G990" s="72"/>
    </row>
    <row r="991">
      <c r="F991" s="39"/>
      <c r="G991" s="72"/>
    </row>
    <row r="992">
      <c r="F992" s="39"/>
      <c r="G992" s="72"/>
    </row>
    <row r="993">
      <c r="F993" s="39"/>
      <c r="G993" s="72"/>
    </row>
    <row r="994">
      <c r="F994" s="39"/>
      <c r="G994" s="72"/>
    </row>
    <row r="995">
      <c r="F995" s="39"/>
      <c r="G995" s="72"/>
    </row>
    <row r="996">
      <c r="F996" s="39"/>
      <c r="G996" s="72"/>
    </row>
    <row r="997">
      <c r="F997" s="39"/>
      <c r="G997" s="72"/>
    </row>
    <row r="998">
      <c r="F998" s="39"/>
      <c r="G998" s="72"/>
    </row>
    <row r="999">
      <c r="F999" s="39"/>
      <c r="G999" s="72"/>
    </row>
    <row r="1000">
      <c r="F1000" s="39"/>
      <c r="G1000" s="72"/>
    </row>
    <row r="1001">
      <c r="F1001" s="39"/>
      <c r="G1001" s="72"/>
    </row>
    <row r="1002">
      <c r="F1002" s="39"/>
      <c r="G1002" s="72"/>
    </row>
    <row r="1003">
      <c r="F1003" s="39"/>
      <c r="G1003" s="72"/>
    </row>
    <row r="1004">
      <c r="F1004" s="39"/>
      <c r="G1004" s="7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3" width="10.38"/>
    <col customWidth="1" min="5" max="5" width="11.0"/>
    <col customWidth="1" min="6" max="6" width="8.25"/>
  </cols>
  <sheetData>
    <row r="1">
      <c r="A1" s="25" t="s">
        <v>172</v>
      </c>
      <c r="B1" s="25" t="s">
        <v>173</v>
      </c>
      <c r="C1" s="25"/>
      <c r="D1" s="25" t="s">
        <v>174</v>
      </c>
      <c r="E1" s="25" t="s">
        <v>175</v>
      </c>
      <c r="F1" s="25" t="s">
        <v>8</v>
      </c>
      <c r="G1" s="25" t="s">
        <v>176</v>
      </c>
      <c r="H1" s="25" t="s">
        <v>177</v>
      </c>
      <c r="I1" s="25" t="s">
        <v>178</v>
      </c>
    </row>
    <row r="2">
      <c r="A2" s="59">
        <f>1/180</f>
        <v>0.005555555556</v>
      </c>
      <c r="B2" s="60">
        <v>2800000.0</v>
      </c>
      <c r="C2" s="60"/>
      <c r="D2" s="23">
        <v>0.29</v>
      </c>
      <c r="E2" s="61">
        <v>0.7</v>
      </c>
      <c r="F2" s="9">
        <v>20.0</v>
      </c>
      <c r="G2" s="50">
        <f t="array" ref="G2">sum(E4:INDIRECT("E"&amp;(F2+3)))</f>
        <v>2138.305478</v>
      </c>
      <c r="H2" s="14">
        <f t="array" ref="H2">B2*INDIRECT("B"&amp;(3+F2))/1000</f>
        <v>1930.367859</v>
      </c>
      <c r="I2" s="14">
        <f>G2/H2</f>
        <v>1.107719168</v>
      </c>
    </row>
    <row r="3">
      <c r="A3" s="25" t="s">
        <v>8</v>
      </c>
      <c r="B3" s="25" t="s">
        <v>180</v>
      </c>
      <c r="C3" s="25" t="s">
        <v>182</v>
      </c>
      <c r="D3" s="25" t="s">
        <v>183</v>
      </c>
      <c r="E3" s="25" t="s">
        <v>184</v>
      </c>
      <c r="F3" s="25" t="s">
        <v>185</v>
      </c>
      <c r="G3" s="25" t="s">
        <v>186</v>
      </c>
      <c r="H3" s="25" t="s">
        <v>187</v>
      </c>
      <c r="I3" s="25" t="s">
        <v>188</v>
      </c>
    </row>
    <row r="4">
      <c r="A4" s="2">
        <v>1.0</v>
      </c>
      <c r="B4" s="65">
        <f>A2</f>
        <v>0.005555555556</v>
      </c>
      <c r="C4" s="23">
        <f t="shared" ref="C4:C12" si="1">C5+0.01</f>
        <v>0.38</v>
      </c>
      <c r="D4" s="67">
        <f t="array" ref="D4">IFERROR((LOOKUP(B4,'SKRETTING PRECRIA'!$C$2:$C$25,'SKRETTING PRECRIA'!$G$2:$G$34)-((B4-INDEX('SKRETTING PRECRIA'!$C$2:$C$25,MATCH(B4,'SKRETTING PRECRIA'!$C$2:$C$25),1))/INDEX('SKRETTING PRECRIA'!$E$2:$E$25,MATCH(B4,'SKRETTING PRECRIA'!$C$2:$C$25),1))*INDEX('SKRETTING PRECRIA'!$H$2:$H$25,MATCH(B4,'SKRETTING PRECRIA'!$C$2:$C$25),1))/100,"")</f>
        <v>1.866666667</v>
      </c>
      <c r="E4" s="28">
        <f t="shared" ref="E4:E33" si="2">(B4/1000)*$B$2*$E$2*D4</f>
        <v>20.32592593</v>
      </c>
      <c r="F4" s="28">
        <f t="shared" ref="F4:F33" si="3">E4/25</f>
        <v>0.813037037</v>
      </c>
      <c r="G4" s="28">
        <f>E4/8</f>
        <v>2.540740741</v>
      </c>
      <c r="H4" s="28">
        <f>E4*3/8</f>
        <v>7.622222222</v>
      </c>
      <c r="I4" s="28">
        <f t="shared" ref="I4:I33" si="4">E4/4</f>
        <v>5.081481481</v>
      </c>
    </row>
    <row r="5">
      <c r="A5" s="2">
        <v>2.0</v>
      </c>
      <c r="B5" s="65">
        <f t="shared" ref="B5:B26" si="5">B4*(1+C4)</f>
        <v>0.007666666667</v>
      </c>
      <c r="C5" s="23">
        <f t="shared" si="1"/>
        <v>0.37</v>
      </c>
      <c r="D5" s="67">
        <f t="array" ref="D5">IFERROR((LOOKUP(B5,'SKRETTING PRECRIA'!$C$2:$C$25,'SKRETTING PRECRIA'!$G$2:$G$34)-((B5-INDEX('SKRETTING PRECRIA'!$C$2:$C$25,MATCH(B5,'SKRETTING PRECRIA'!$C$2:$C$25),1))/INDEX('SKRETTING PRECRIA'!$E$2:$E$25,MATCH(B5,'SKRETTING PRECRIA'!$C$2:$C$25),1))*INDEX('SKRETTING PRECRIA'!$H$2:$H$25,MATCH(B5,'SKRETTING PRECRIA'!$C$2:$C$25),1))/100,"")</f>
        <v>1.7175</v>
      </c>
      <c r="E5" s="28">
        <f t="shared" si="2"/>
        <v>25.8083</v>
      </c>
      <c r="F5" s="28">
        <f t="shared" si="3"/>
        <v>1.032332</v>
      </c>
      <c r="G5" s="28">
        <f t="shared" ref="G5:G33" si="6">E5*0.6/4</f>
        <v>3.871245</v>
      </c>
      <c r="H5" s="28">
        <f t="shared" ref="H5:H33" si="7">E5*0.4</f>
        <v>10.32332</v>
      </c>
      <c r="I5" s="28">
        <f t="shared" si="4"/>
        <v>6.452075</v>
      </c>
    </row>
    <row r="6">
      <c r="A6" s="2">
        <v>3.0</v>
      </c>
      <c r="B6" s="65">
        <f t="shared" si="5"/>
        <v>0.01050333333</v>
      </c>
      <c r="C6" s="23">
        <f t="shared" si="1"/>
        <v>0.36</v>
      </c>
      <c r="D6" s="67">
        <f t="array" ref="D6">IFERROR((LOOKUP(B6,'SKRETTING PRECRIA'!$C$2:$C$25,'SKRETTING PRECRIA'!$G$2:$G$34)-((B6-INDEX('SKRETTING PRECRIA'!$C$2:$C$25,MATCH(B6,'SKRETTING PRECRIA'!$C$2:$C$25),1))/INDEX('SKRETTING PRECRIA'!$E$2:$E$25,MATCH(B6,'SKRETTING PRECRIA'!$C$2:$C$25),1))*INDEX('SKRETTING PRECRIA'!$H$2:$H$25,MATCH(B6,'SKRETTING PRECRIA'!$C$2:$C$25),1))/100,"")</f>
        <v>1.439933333</v>
      </c>
      <c r="E6" s="28">
        <f t="shared" si="2"/>
        <v>29.64323556</v>
      </c>
      <c r="F6" s="28">
        <f t="shared" si="3"/>
        <v>1.185729423</v>
      </c>
      <c r="G6" s="28">
        <f t="shared" si="6"/>
        <v>4.446485335</v>
      </c>
      <c r="H6" s="28">
        <f t="shared" si="7"/>
        <v>11.85729423</v>
      </c>
      <c r="I6" s="28">
        <f t="shared" si="4"/>
        <v>7.410808891</v>
      </c>
    </row>
    <row r="7">
      <c r="A7" s="2">
        <v>4.0</v>
      </c>
      <c r="B7" s="65">
        <f t="shared" si="5"/>
        <v>0.01428453333</v>
      </c>
      <c r="C7" s="23">
        <f t="shared" si="1"/>
        <v>0.35</v>
      </c>
      <c r="D7" s="67">
        <f t="array" ref="D7">IFERROR((LOOKUP(B7,'SKRETTING PRECRIA'!$C$2:$C$25,'SKRETTING PRECRIA'!$G$2:$G$34)-((B7-INDEX('SKRETTING PRECRIA'!$C$2:$C$25,MATCH(B7,'SKRETTING PRECRIA'!$C$2:$C$25),1))/INDEX('SKRETTING PRECRIA'!$E$2:$E$25,MATCH(B7,'SKRETTING PRECRIA'!$C$2:$C$25),1))*INDEX('SKRETTING PRECRIA'!$H$2:$H$25,MATCH(B7,'SKRETTING PRECRIA'!$C$2:$C$25),1))/100,"")</f>
        <v>1.350033067</v>
      </c>
      <c r="E7" s="28">
        <f t="shared" si="2"/>
        <v>37.79780099</v>
      </c>
      <c r="F7" s="28">
        <f t="shared" si="3"/>
        <v>1.51191204</v>
      </c>
      <c r="G7" s="28">
        <f t="shared" si="6"/>
        <v>5.669670149</v>
      </c>
      <c r="H7" s="28">
        <f t="shared" si="7"/>
        <v>15.1191204</v>
      </c>
      <c r="I7" s="28">
        <f t="shared" si="4"/>
        <v>9.449450248</v>
      </c>
    </row>
    <row r="8">
      <c r="A8" s="2">
        <v>5.0</v>
      </c>
      <c r="B8" s="65">
        <f t="shared" si="5"/>
        <v>0.01928412</v>
      </c>
      <c r="C8" s="23">
        <f t="shared" si="1"/>
        <v>0.34</v>
      </c>
      <c r="D8" s="67">
        <f t="array" ref="D8">IFERROR((LOOKUP(B8,'SKRETTING PRECRIA'!$C$2:$C$25,'SKRETTING PRECRIA'!$G$2:$G$34)-((B8-INDEX('SKRETTING PRECRIA'!$C$2:$C$25,MATCH(B8,'SKRETTING PRECRIA'!$C$2:$C$25),1))/INDEX('SKRETTING PRECRIA'!$E$2:$E$25,MATCH(B8,'SKRETTING PRECRIA'!$C$2:$C$25),1))*INDEX('SKRETTING PRECRIA'!$H$2:$H$25,MATCH(B8,'SKRETTING PRECRIA'!$C$2:$C$25),1))/100,"")</f>
        <v>1.2214764</v>
      </c>
      <c r="E8" s="28">
        <f t="shared" si="2"/>
        <v>46.16799105</v>
      </c>
      <c r="F8" s="28">
        <f t="shared" si="3"/>
        <v>1.846719642</v>
      </c>
      <c r="G8" s="28">
        <f t="shared" si="6"/>
        <v>6.925198658</v>
      </c>
      <c r="H8" s="28">
        <f t="shared" si="7"/>
        <v>18.46719642</v>
      </c>
      <c r="I8" s="28">
        <f t="shared" si="4"/>
        <v>11.54199776</v>
      </c>
    </row>
    <row r="9">
      <c r="A9" s="2">
        <v>6.0</v>
      </c>
      <c r="B9" s="65">
        <f t="shared" si="5"/>
        <v>0.0258407208</v>
      </c>
      <c r="C9" s="23">
        <f t="shared" si="1"/>
        <v>0.33</v>
      </c>
      <c r="D9" s="67">
        <f t="array" ref="D9">IFERROR((LOOKUP(B9,'SKRETTING PRECRIA'!$C$2:$C$25,'SKRETTING PRECRIA'!$G$2:$G$34)-((B9-INDEX('SKRETTING PRECRIA'!$C$2:$C$25,MATCH(B9,'SKRETTING PRECRIA'!$C$2:$C$25),1))/INDEX('SKRETTING PRECRIA'!$E$2:$E$25,MATCH(B9,'SKRETTING PRECRIA'!$C$2:$C$25),1))*INDEX('SKRETTING PRECRIA'!$H$2:$H$25,MATCH(B9,'SKRETTING PRECRIA'!$C$2:$C$25),1))/100,"")</f>
        <v>1.13991135</v>
      </c>
      <c r="E9" s="28">
        <f t="shared" si="2"/>
        <v>57.73401665</v>
      </c>
      <c r="F9" s="28">
        <f t="shared" si="3"/>
        <v>2.309360666</v>
      </c>
      <c r="G9" s="28">
        <f t="shared" si="6"/>
        <v>8.660102497</v>
      </c>
      <c r="H9" s="28">
        <f t="shared" si="7"/>
        <v>23.09360666</v>
      </c>
      <c r="I9" s="28">
        <f t="shared" si="4"/>
        <v>14.43350416</v>
      </c>
    </row>
    <row r="10">
      <c r="A10" s="2">
        <v>7.0</v>
      </c>
      <c r="B10" s="65">
        <f t="shared" si="5"/>
        <v>0.03436815866</v>
      </c>
      <c r="C10" s="23">
        <f t="shared" si="1"/>
        <v>0.32</v>
      </c>
      <c r="D10" s="67">
        <f t="array" ref="D10">IFERROR((LOOKUP(B10,'SKRETTING PRECRIA'!$C$2:$C$25,'SKRETTING PRECRIA'!$G$2:$G$34)-((B10-INDEX('SKRETTING PRECRIA'!$C$2:$C$25,MATCH(B10,'SKRETTING PRECRIA'!$C$2:$C$25),1))/INDEX('SKRETTING PRECRIA'!$E$2:$E$25,MATCH(B10,'SKRETTING PRECRIA'!$C$2:$C$25),1))*INDEX('SKRETTING PRECRIA'!$H$2:$H$25,MATCH(B10,'SKRETTING PRECRIA'!$C$2:$C$25),1))/100,"")</f>
        <v>1.03447762</v>
      </c>
      <c r="E10" s="28">
        <f t="shared" si="2"/>
        <v>69.68405832</v>
      </c>
      <c r="F10" s="28">
        <f t="shared" si="3"/>
        <v>2.787362333</v>
      </c>
      <c r="G10" s="28">
        <f t="shared" si="6"/>
        <v>10.45260875</v>
      </c>
      <c r="H10" s="28">
        <f t="shared" si="7"/>
        <v>27.87362333</v>
      </c>
      <c r="I10" s="28">
        <f t="shared" si="4"/>
        <v>17.42101458</v>
      </c>
    </row>
    <row r="11">
      <c r="A11" s="2">
        <v>8.0</v>
      </c>
      <c r="B11" s="65">
        <f t="shared" si="5"/>
        <v>0.04536596944</v>
      </c>
      <c r="C11" s="23">
        <f t="shared" si="1"/>
        <v>0.31</v>
      </c>
      <c r="D11" s="67">
        <f t="array" ref="D11">IFERROR((LOOKUP(B11,'SKRETTING PRECRIA'!$C$2:$C$25,'SKRETTING PRECRIA'!$G$2:$G$34)-((B11-INDEX('SKRETTING PRECRIA'!$C$2:$C$25,MATCH(B11,'SKRETTING PRECRIA'!$C$2:$C$25),1))/INDEX('SKRETTING PRECRIA'!$E$2:$E$25,MATCH(B11,'SKRETTING PRECRIA'!$C$2:$C$25),1))*INDEX('SKRETTING PRECRIA'!$H$2:$H$25,MATCH(B11,'SKRETTING PRECRIA'!$C$2:$C$25),1))/100,"")</f>
        <v>0.9231701528</v>
      </c>
      <c r="E11" s="28">
        <f t="shared" si="2"/>
        <v>82.08579752</v>
      </c>
      <c r="F11" s="28">
        <f t="shared" si="3"/>
        <v>3.283431901</v>
      </c>
      <c r="G11" s="28">
        <f t="shared" si="6"/>
        <v>12.31286963</v>
      </c>
      <c r="H11" s="28">
        <f t="shared" si="7"/>
        <v>32.83431901</v>
      </c>
      <c r="I11" s="28">
        <f t="shared" si="4"/>
        <v>20.52144938</v>
      </c>
    </row>
    <row r="12">
      <c r="A12" s="2">
        <v>9.0</v>
      </c>
      <c r="B12" s="65">
        <f t="shared" si="5"/>
        <v>0.05942941996</v>
      </c>
      <c r="C12" s="23">
        <f t="shared" si="1"/>
        <v>0.3</v>
      </c>
      <c r="D12" s="67">
        <f t="array" ref="D12">IFERROR((LOOKUP(B12,'SKRETTING PRECRIA'!$C$2:$C$25,'SKRETTING PRECRIA'!$G$2:$G$34)-((B12-INDEX('SKRETTING PRECRIA'!$C$2:$C$25,MATCH(B12,'SKRETTING PRECRIA'!$C$2:$C$25),1))/INDEX('SKRETTING PRECRIA'!$E$2:$E$25,MATCH(B12,'SKRETTING PRECRIA'!$C$2:$C$25),1))*INDEX('SKRETTING PRECRIA'!$H$2:$H$25,MATCH(B12,'SKRETTING PRECRIA'!$C$2:$C$25),1))/100,"")</f>
        <v>0.7825676102</v>
      </c>
      <c r="E12" s="28">
        <f t="shared" si="2"/>
        <v>91.15477674</v>
      </c>
      <c r="F12" s="28">
        <f t="shared" si="3"/>
        <v>3.64619107</v>
      </c>
      <c r="G12" s="28">
        <f t="shared" si="6"/>
        <v>13.67321651</v>
      </c>
      <c r="H12" s="28">
        <f t="shared" si="7"/>
        <v>36.4619107</v>
      </c>
      <c r="I12" s="28">
        <f t="shared" si="4"/>
        <v>22.78869419</v>
      </c>
    </row>
    <row r="13">
      <c r="A13" s="2">
        <v>10.0</v>
      </c>
      <c r="B13" s="65">
        <f t="shared" si="5"/>
        <v>0.07725824595</v>
      </c>
      <c r="C13" s="23">
        <f>D2</f>
        <v>0.29</v>
      </c>
      <c r="D13" s="67">
        <f t="array" ref="D13">IFERROR((LOOKUP(B13,'SKRETTING PRECRIA'!$C$2:$C$25,'SKRETTING PRECRIA'!$G$2:$G$34)-((B13-INDEX('SKRETTING PRECRIA'!$C$2:$C$25,MATCH(B13,'SKRETTING PRECRIA'!$C$2:$C$25),1))/INDEX('SKRETTING PRECRIA'!$E$2:$E$25,MATCH(B13,'SKRETTING PRECRIA'!$C$2:$C$25),1))*INDEX('SKRETTING PRECRIA'!$H$2:$H$25,MATCH(B13,'SKRETTING PRECRIA'!$C$2:$C$25),1))/100,"")</f>
        <v>0.6976035415</v>
      </c>
      <c r="E13" s="28">
        <f t="shared" si="2"/>
        <v>105.6354269</v>
      </c>
      <c r="F13" s="28">
        <f t="shared" si="3"/>
        <v>4.225417077</v>
      </c>
      <c r="G13" s="28">
        <f t="shared" si="6"/>
        <v>15.84531404</v>
      </c>
      <c r="H13" s="28">
        <f t="shared" si="7"/>
        <v>42.25417077</v>
      </c>
      <c r="I13" s="28">
        <f t="shared" si="4"/>
        <v>26.40885673</v>
      </c>
    </row>
    <row r="14">
      <c r="A14" s="2">
        <v>11.0</v>
      </c>
      <c r="B14" s="65">
        <f t="shared" si="5"/>
        <v>0.09966313728</v>
      </c>
      <c r="C14" s="23">
        <f t="shared" ref="C14:C30" si="8">C13-0.01</f>
        <v>0.28</v>
      </c>
      <c r="D14" s="67">
        <f t="array" ref="D14">IFERROR((LOOKUP(B14,'SKRETTING PRECRIA'!$C$2:$C$25,'SKRETTING PRECRIA'!$G$2:$G$34)-((B14-INDEX('SKRETTING PRECRIA'!$C$2:$C$25,MATCH(B14,'SKRETTING PRECRIA'!$C$2:$C$25),1))/INDEX('SKRETTING PRECRIA'!$E$2:$E$25,MATCH(B14,'SKRETTING PRECRIA'!$C$2:$C$25),1))*INDEX('SKRETTING PRECRIA'!$H$2:$H$25,MATCH(B14,'SKRETTING PRECRIA'!$C$2:$C$25),1))/100,"")</f>
        <v>0.5566674705</v>
      </c>
      <c r="E14" s="28">
        <f t="shared" si="2"/>
        <v>108.739284</v>
      </c>
      <c r="F14" s="28">
        <f t="shared" si="3"/>
        <v>4.34957136</v>
      </c>
      <c r="G14" s="28">
        <f t="shared" si="6"/>
        <v>16.3108926</v>
      </c>
      <c r="H14" s="28">
        <f t="shared" si="7"/>
        <v>43.4957136</v>
      </c>
      <c r="I14" s="28">
        <f t="shared" si="4"/>
        <v>27.184821</v>
      </c>
    </row>
    <row r="15">
      <c r="A15" s="2">
        <v>12.0</v>
      </c>
      <c r="B15" s="65">
        <f t="shared" si="5"/>
        <v>0.1275688157</v>
      </c>
      <c r="C15" s="23">
        <f t="shared" si="8"/>
        <v>0.27</v>
      </c>
      <c r="D15" s="67">
        <f t="array" ref="D15">IFERROR((LOOKUP(B15,'SKRETTING PRECRIA'!$C$2:$C$25,'SKRETTING PRECRIA'!$G$2:$G$34)-((B15-INDEX('SKRETTING PRECRIA'!$C$2:$C$25,MATCH(B15,'SKRETTING PRECRIA'!$C$2:$C$25),1))/INDEX('SKRETTING PRECRIA'!$E$2:$E$25,MATCH(B15,'SKRETTING PRECRIA'!$C$2:$C$25),1))*INDEX('SKRETTING PRECRIA'!$H$2:$H$25,MATCH(B15,'SKRETTING PRECRIA'!$C$2:$C$25),1))/100,"")</f>
        <v>0.4481582305</v>
      </c>
      <c r="E15" s="28">
        <f t="shared" si="2"/>
        <v>112.0551888</v>
      </c>
      <c r="F15" s="28">
        <f t="shared" si="3"/>
        <v>4.482207554</v>
      </c>
      <c r="G15" s="28">
        <f t="shared" si="6"/>
        <v>16.80827833</v>
      </c>
      <c r="H15" s="28">
        <f t="shared" si="7"/>
        <v>44.82207554</v>
      </c>
      <c r="I15" s="28">
        <f t="shared" si="4"/>
        <v>28.01379721</v>
      </c>
    </row>
    <row r="16">
      <c r="A16" s="2">
        <v>13.0</v>
      </c>
      <c r="B16" s="65">
        <f t="shared" si="5"/>
        <v>0.162012396</v>
      </c>
      <c r="C16" s="23">
        <f t="shared" si="8"/>
        <v>0.26</v>
      </c>
      <c r="D16" s="67">
        <f t="array" ref="D16">IFERROR((LOOKUP(B16,'SKRETTING PRECRIA'!$C$2:$C$25,'SKRETTING PRECRIA'!$G$2:$G$34)-((B16-INDEX('SKRETTING PRECRIA'!$C$2:$C$25,MATCH(B16,'SKRETTING PRECRIA'!$C$2:$C$25),1))/INDEX('SKRETTING PRECRIA'!$E$2:$E$25,MATCH(B16,'SKRETTING PRECRIA'!$C$2:$C$25),1))*INDEX('SKRETTING PRECRIA'!$H$2:$H$25,MATCH(B16,'SKRETTING PRECRIA'!$C$2:$C$25),1))/100,"")</f>
        <v>0.3664783071</v>
      </c>
      <c r="E16" s="28">
        <f t="shared" si="2"/>
        <v>116.373096</v>
      </c>
      <c r="F16" s="28">
        <f t="shared" si="3"/>
        <v>4.654923842</v>
      </c>
      <c r="G16" s="28">
        <f t="shared" si="6"/>
        <v>17.45596441</v>
      </c>
      <c r="H16" s="28">
        <f t="shared" si="7"/>
        <v>46.54923842</v>
      </c>
      <c r="I16" s="28">
        <f t="shared" si="4"/>
        <v>29.09327401</v>
      </c>
    </row>
    <row r="17">
      <c r="A17" s="2">
        <v>14.0</v>
      </c>
      <c r="B17" s="65">
        <f t="shared" si="5"/>
        <v>0.2041356189</v>
      </c>
      <c r="C17" s="23">
        <f t="shared" si="8"/>
        <v>0.25</v>
      </c>
      <c r="D17" s="67">
        <f t="array" ref="D17">IFERROR((LOOKUP(B17,'SKRETTING PRECRIA'!$C$2:$C$25,'SKRETTING PRECRIA'!$G$2:$G$34)-((B17-INDEX('SKRETTING PRECRIA'!$C$2:$C$25,MATCH(B17,'SKRETTING PRECRIA'!$C$2:$C$25),1))/INDEX('SKRETTING PRECRIA'!$E$2:$E$25,MATCH(B17,'SKRETTING PRECRIA'!$C$2:$C$25),1))*INDEX('SKRETTING PRECRIA'!$H$2:$H$25,MATCH(B17,'SKRETTING PRECRIA'!$C$2:$C$25),1))/100,"")</f>
        <v>0.2984491429</v>
      </c>
      <c r="E17" s="28">
        <f t="shared" si="2"/>
        <v>119.411237</v>
      </c>
      <c r="F17" s="28">
        <f t="shared" si="3"/>
        <v>4.776449479</v>
      </c>
      <c r="G17" s="28">
        <f t="shared" si="6"/>
        <v>17.91168555</v>
      </c>
      <c r="H17" s="28">
        <f t="shared" si="7"/>
        <v>47.76449479</v>
      </c>
      <c r="I17" s="28">
        <f t="shared" si="4"/>
        <v>29.85280924</v>
      </c>
    </row>
    <row r="18">
      <c r="A18" s="2">
        <v>15.0</v>
      </c>
      <c r="B18" s="65">
        <f t="shared" si="5"/>
        <v>0.2551695236</v>
      </c>
      <c r="C18" s="23">
        <f t="shared" si="8"/>
        <v>0.24</v>
      </c>
      <c r="D18" s="67">
        <f t="array" ref="D18">IFERROR((LOOKUP(B18,'SKRETTING PRECRIA'!$C$2:$C$25,'SKRETTING PRECRIA'!$G$2:$G$34)-((B18-INDEX('SKRETTING PRECRIA'!$C$2:$C$25,MATCH(B18,'SKRETTING PRECRIA'!$C$2:$C$25),1))/INDEX('SKRETTING PRECRIA'!$E$2:$E$25,MATCH(B18,'SKRETTING PRECRIA'!$C$2:$C$25),1))*INDEX('SKRETTING PRECRIA'!$H$2:$H$25,MATCH(B18,'SKRETTING PRECRIA'!$C$2:$C$25),1))/100,"")</f>
        <v>0.2793114286</v>
      </c>
      <c r="E18" s="28">
        <f t="shared" si="2"/>
        <v>139.6926578</v>
      </c>
      <c r="F18" s="28">
        <f t="shared" si="3"/>
        <v>5.587706313</v>
      </c>
      <c r="G18" s="28">
        <f t="shared" si="6"/>
        <v>20.95389867</v>
      </c>
      <c r="H18" s="28">
        <f t="shared" si="7"/>
        <v>55.87706313</v>
      </c>
      <c r="I18" s="28">
        <f t="shared" si="4"/>
        <v>34.92316445</v>
      </c>
    </row>
    <row r="19">
      <c r="A19" s="2">
        <v>16.0</v>
      </c>
      <c r="B19" s="65">
        <f t="shared" si="5"/>
        <v>0.3164102093</v>
      </c>
      <c r="C19" s="23">
        <f t="shared" si="8"/>
        <v>0.23</v>
      </c>
      <c r="D19" s="67">
        <f t="array" ref="D19">IFERROR((LOOKUP(B19,'SKRETTING PRECRIA'!$C$2:$C$25,'SKRETTING PRECRIA'!$G$2:$G$34)-((B19-INDEX('SKRETTING PRECRIA'!$C$2:$C$25,MATCH(B19,'SKRETTING PRECRIA'!$C$2:$C$25),1))/INDEX('SKRETTING PRECRIA'!$E$2:$E$25,MATCH(B19,'SKRETTING PRECRIA'!$C$2:$C$25),1))*INDEX('SKRETTING PRECRIA'!$H$2:$H$25,MATCH(B19,'SKRETTING PRECRIA'!$C$2:$C$25),1))/100,"")</f>
        <v>0.2563461715</v>
      </c>
      <c r="E19" s="28">
        <f t="shared" si="2"/>
        <v>158.9766697</v>
      </c>
      <c r="F19" s="28">
        <f t="shared" si="3"/>
        <v>6.359066789</v>
      </c>
      <c r="G19" s="28">
        <f t="shared" si="6"/>
        <v>23.84650046</v>
      </c>
      <c r="H19" s="28">
        <f t="shared" si="7"/>
        <v>63.59066789</v>
      </c>
      <c r="I19" s="28">
        <f t="shared" si="4"/>
        <v>39.74416743</v>
      </c>
    </row>
    <row r="20">
      <c r="A20" s="2">
        <v>17.0</v>
      </c>
      <c r="B20" s="65">
        <f t="shared" si="5"/>
        <v>0.3891845574</v>
      </c>
      <c r="C20" s="23">
        <f t="shared" si="8"/>
        <v>0.22</v>
      </c>
      <c r="D20" s="67">
        <f t="array" ref="D20">IFERROR((LOOKUP(B20,'SKRETTING PRECRIA'!$C$2:$C$25,'SKRETTING PRECRIA'!$G$2:$G$34)-((B20-INDEX('SKRETTING PRECRIA'!$C$2:$C$25,MATCH(B20,'SKRETTING PRECRIA'!$C$2:$C$25),1))/INDEX('SKRETTING PRECRIA'!$E$2:$E$25,MATCH(B20,'SKRETTING PRECRIA'!$C$2:$C$25),1))*INDEX('SKRETTING PRECRIA'!$H$2:$H$25,MATCH(B20,'SKRETTING PRECRIA'!$C$2:$C$25),1))/100,"")</f>
        <v>0.2248669492</v>
      </c>
      <c r="E20" s="28">
        <f t="shared" si="2"/>
        <v>171.5288984</v>
      </c>
      <c r="F20" s="28">
        <f t="shared" si="3"/>
        <v>6.861155937</v>
      </c>
      <c r="G20" s="28">
        <f t="shared" si="6"/>
        <v>25.72933476</v>
      </c>
      <c r="H20" s="28">
        <f t="shared" si="7"/>
        <v>68.61155937</v>
      </c>
      <c r="I20" s="28">
        <f t="shared" si="4"/>
        <v>42.8822246</v>
      </c>
    </row>
    <row r="21">
      <c r="A21" s="2">
        <v>18.0</v>
      </c>
      <c r="B21" s="65">
        <f t="shared" si="5"/>
        <v>0.4748051601</v>
      </c>
      <c r="C21" s="23">
        <f t="shared" si="8"/>
        <v>0.21</v>
      </c>
      <c r="D21" s="67">
        <f t="array" ref="D21">IFERROR((LOOKUP(B21,'SKRETTING PRECRIA'!$C$2:$C$25,'SKRETTING PRECRIA'!$G$2:$G$34)-((B21-INDEX('SKRETTING PRECRIA'!$C$2:$C$25,MATCH(B21,'SKRETTING PRECRIA'!$C$2:$C$25),1))/INDEX('SKRETTING PRECRIA'!$E$2:$E$25,MATCH(B21,'SKRETTING PRECRIA'!$C$2:$C$25),1))*INDEX('SKRETTING PRECRIA'!$H$2:$H$25,MATCH(B21,'SKRETTING PRECRIA'!$C$2:$C$25),1))/100,"")</f>
        <v>0.205038968</v>
      </c>
      <c r="E21" s="28">
        <f t="shared" si="2"/>
        <v>190.8129776</v>
      </c>
      <c r="F21" s="28">
        <f t="shared" si="3"/>
        <v>7.632519105</v>
      </c>
      <c r="G21" s="28">
        <f t="shared" si="6"/>
        <v>28.62194664</v>
      </c>
      <c r="H21" s="28">
        <f t="shared" si="7"/>
        <v>76.32519105</v>
      </c>
      <c r="I21" s="28">
        <f t="shared" si="4"/>
        <v>47.70324441</v>
      </c>
    </row>
    <row r="22">
      <c r="A22" s="2">
        <v>19.0</v>
      </c>
      <c r="B22" s="65">
        <f t="shared" si="5"/>
        <v>0.5745142437</v>
      </c>
      <c r="C22" s="23">
        <f t="shared" si="8"/>
        <v>0.2</v>
      </c>
      <c r="D22" s="67">
        <f t="array" ref="D22">IFERROR((LOOKUP(B22,'SKRETTING PRECRIA'!$C$2:$C$25,'SKRETTING PRECRIA'!$G$2:$G$34)-((B22-INDEX('SKRETTING PRECRIA'!$C$2:$C$25,MATCH(B22,'SKRETTING PRECRIA'!$C$2:$C$25),1))/INDEX('SKRETTING PRECRIA'!$E$2:$E$25,MATCH(B22,'SKRETTING PRECRIA'!$C$2:$C$25),1))*INDEX('SKRETTING PRECRIA'!$H$2:$H$25,MATCH(B22,'SKRETTING PRECRIA'!$C$2:$C$25),1))/100,"")</f>
        <v>0.1910582908</v>
      </c>
      <c r="E22" s="28">
        <f t="shared" si="2"/>
        <v>215.1407905</v>
      </c>
      <c r="F22" s="28">
        <f t="shared" si="3"/>
        <v>8.605631618</v>
      </c>
      <c r="G22" s="28">
        <f t="shared" si="6"/>
        <v>32.27111857</v>
      </c>
      <c r="H22" s="28">
        <f t="shared" si="7"/>
        <v>86.05631618</v>
      </c>
      <c r="I22" s="28">
        <f t="shared" si="4"/>
        <v>53.78519761</v>
      </c>
    </row>
    <row r="23">
      <c r="A23" s="2">
        <v>20.0</v>
      </c>
      <c r="B23" s="65">
        <f t="shared" si="5"/>
        <v>0.6894170924</v>
      </c>
      <c r="C23" s="23">
        <f t="shared" si="8"/>
        <v>0.19</v>
      </c>
      <c r="D23" s="67">
        <f t="array" ref="D23">IFERROR((LOOKUP(B23,'SKRETTING PRECRIA'!$C$2:$C$25,'SKRETTING PRECRIA'!$G$2:$G$34)-((B23-INDEX('SKRETTING PRECRIA'!$C$2:$C$25,MATCH(B23,'SKRETTING PRECRIA'!$C$2:$C$25),1))/INDEX('SKRETTING PRECRIA'!$E$2:$E$25,MATCH(B23,'SKRETTING PRECRIA'!$C$2:$C$25),1))*INDEX('SKRETTING PRECRIA'!$H$2:$H$25,MATCH(B23,'SKRETTING PRECRIA'!$C$2:$C$25),1))/100,"")</f>
        <v>0.1772699489</v>
      </c>
      <c r="E23" s="28">
        <f t="shared" si="2"/>
        <v>239.5373482</v>
      </c>
      <c r="F23" s="28">
        <f t="shared" si="3"/>
        <v>9.581493928</v>
      </c>
      <c r="G23" s="28">
        <f t="shared" si="6"/>
        <v>35.93060223</v>
      </c>
      <c r="H23" s="28">
        <f t="shared" si="7"/>
        <v>95.81493928</v>
      </c>
      <c r="I23" s="28">
        <f t="shared" si="4"/>
        <v>59.88433705</v>
      </c>
    </row>
    <row r="24">
      <c r="A24" s="2">
        <v>21.0</v>
      </c>
      <c r="B24" s="65">
        <f t="shared" si="5"/>
        <v>0.82040634</v>
      </c>
      <c r="C24" s="23">
        <f t="shared" si="8"/>
        <v>0.18</v>
      </c>
      <c r="D24" s="67">
        <f t="array" ref="D24">IFERROR((LOOKUP(B24,'SKRETTING PRECRIA'!$C$2:$C$25,'SKRETTING PRECRIA'!$G$2:$G$34)-((B24-INDEX('SKRETTING PRECRIA'!$C$2:$C$25,MATCH(B24,'SKRETTING PRECRIA'!$C$2:$C$25),1))/INDEX('SKRETTING PRECRIA'!$E$2:$E$25,MATCH(B24,'SKRETTING PRECRIA'!$C$2:$C$25),1))*INDEX('SKRETTING PRECRIA'!$H$2:$H$25,MATCH(B24,'SKRETTING PRECRIA'!$C$2:$C$25),1))/100,"")</f>
        <v>0.1615512392</v>
      </c>
      <c r="E24" s="28">
        <f t="shared" si="2"/>
        <v>259.7738153</v>
      </c>
      <c r="F24" s="28">
        <f t="shared" si="3"/>
        <v>10.39095261</v>
      </c>
      <c r="G24" s="28">
        <f t="shared" si="6"/>
        <v>38.9660723</v>
      </c>
      <c r="H24" s="28">
        <f t="shared" si="7"/>
        <v>103.9095261</v>
      </c>
      <c r="I24" s="28">
        <f t="shared" si="4"/>
        <v>64.94345383</v>
      </c>
    </row>
    <row r="25">
      <c r="A25" s="2">
        <v>22.0</v>
      </c>
      <c r="B25" s="65">
        <f t="shared" si="5"/>
        <v>0.9680794812</v>
      </c>
      <c r="C25" s="23">
        <f t="shared" si="8"/>
        <v>0.17</v>
      </c>
      <c r="D25" s="67">
        <f t="array" ref="D25">IFERROR((LOOKUP(B25,'SKRETTING PRECRIA'!$C$2:$C$25,'SKRETTING PRECRIA'!$G$2:$G$34)-((B25-INDEX('SKRETTING PRECRIA'!$C$2:$C$25,MATCH(B25,'SKRETTING PRECRIA'!$C$2:$C$25),1))/INDEX('SKRETTING PRECRIA'!$E$2:$E$25,MATCH(B25,'SKRETTING PRECRIA'!$C$2:$C$25),1))*INDEX('SKRETTING PRECRIA'!$H$2:$H$25,MATCH(B25,'SKRETTING PRECRIA'!$C$2:$C$25),1))/100,"")</f>
        <v>0.1519152311</v>
      </c>
      <c r="E25" s="28">
        <f t="shared" si="2"/>
        <v>288.2493955</v>
      </c>
      <c r="F25" s="28">
        <f t="shared" si="3"/>
        <v>11.52997582</v>
      </c>
      <c r="G25" s="28">
        <f t="shared" si="6"/>
        <v>43.23740933</v>
      </c>
      <c r="H25" s="28">
        <f t="shared" si="7"/>
        <v>115.2997582</v>
      </c>
      <c r="I25" s="28">
        <f t="shared" si="4"/>
        <v>72.06234889</v>
      </c>
    </row>
    <row r="26">
      <c r="A26" s="2">
        <v>23.0</v>
      </c>
      <c r="B26" s="65">
        <f t="shared" si="5"/>
        <v>1.132652993</v>
      </c>
      <c r="C26" s="23">
        <f t="shared" si="8"/>
        <v>0.16</v>
      </c>
      <c r="D26" s="67">
        <f t="array" ref="D26">IFERROR((LOOKUP(B26,'SKRETTING PRECRIA'!$C$2:$C$25,'SKRETTING PRECRIA'!$G$2:$G$34)-((B26-INDEX('SKRETTING PRECRIA'!$C$2:$C$25,MATCH(B26,'SKRETTING PRECRIA'!$C$2:$C$25),1))/INDEX('SKRETTING PRECRIA'!$E$2:$E$25,MATCH(B26,'SKRETTING PRECRIA'!$C$2:$C$25),1))*INDEX('SKRETTING PRECRIA'!$H$2:$H$25,MATCH(B26,'SKRETTING PRECRIA'!$C$2:$C$25),1))/100,"")</f>
        <v>0.1420408204</v>
      </c>
      <c r="E26" s="28">
        <f t="shared" si="2"/>
        <v>315.3306023</v>
      </c>
      <c r="F26" s="28">
        <f t="shared" si="3"/>
        <v>12.61322409</v>
      </c>
      <c r="G26" s="28">
        <f t="shared" si="6"/>
        <v>47.29959035</v>
      </c>
      <c r="H26" s="28">
        <f t="shared" si="7"/>
        <v>126.1322409</v>
      </c>
      <c r="I26" s="28">
        <f t="shared" si="4"/>
        <v>78.83265058</v>
      </c>
    </row>
    <row r="27">
      <c r="A27" s="2">
        <v>24.0</v>
      </c>
      <c r="B27" s="65">
        <f t="shared" ref="B27:B33" si="9">B26*(1+$D$2)</f>
        <v>1.461122361</v>
      </c>
      <c r="C27" s="23">
        <f t="shared" si="8"/>
        <v>0.15</v>
      </c>
      <c r="D27" s="67">
        <f t="array" ref="D27">IFERROR((LOOKUP(B27,'SKRETTING PRECRIA'!$C$2:$C$25,'SKRETTING PRECRIA'!$G$2:$G$34)-((B27-INDEX('SKRETTING PRECRIA'!$C$2:$C$25,MATCH(B27,'SKRETTING PRECRIA'!$C$2:$C$25),1))/INDEX('SKRETTING PRECRIA'!$E$2:$E$25,MATCH(B27,'SKRETTING PRECRIA'!$C$2:$C$25),1))*INDEX('SKRETTING PRECRIA'!$H$2:$H$25,MATCH(B27,'SKRETTING PRECRIA'!$C$2:$C$25),1))/100,"")</f>
        <v>0.1223326583</v>
      </c>
      <c r="E27" s="28">
        <f t="shared" si="2"/>
        <v>350.3362459</v>
      </c>
      <c r="F27" s="28">
        <f t="shared" si="3"/>
        <v>14.01344983</v>
      </c>
      <c r="G27" s="28">
        <f t="shared" si="6"/>
        <v>52.55043688</v>
      </c>
      <c r="H27" s="28">
        <f t="shared" si="7"/>
        <v>140.1344983</v>
      </c>
      <c r="I27" s="28">
        <f t="shared" si="4"/>
        <v>87.58406146</v>
      </c>
    </row>
    <row r="28">
      <c r="A28" s="2">
        <v>25.0</v>
      </c>
      <c r="B28" s="65">
        <f t="shared" si="9"/>
        <v>1.884847846</v>
      </c>
      <c r="C28" s="23">
        <f t="shared" si="8"/>
        <v>0.14</v>
      </c>
      <c r="D28" s="67">
        <f t="array" ref="D28">IFERROR((LOOKUP(B28,'SKRETTING PRECRIA'!$C$2:$C$25,'SKRETTING PRECRIA'!$G$2:$G$34)-((B28-INDEX('SKRETTING PRECRIA'!$C$2:$C$25,MATCH(B28,'SKRETTING PRECRIA'!$C$2:$C$25),1))/INDEX('SKRETTING PRECRIA'!$E$2:$E$25,MATCH(B28,'SKRETTING PRECRIA'!$C$2:$C$25),1))*INDEX('SKRETTING PRECRIA'!$H$2:$H$25,MATCH(B28,'SKRETTING PRECRIA'!$C$2:$C$25),1))/100,"")</f>
        <v>0.09690912926</v>
      </c>
      <c r="E28" s="28">
        <f t="shared" si="2"/>
        <v>358.0115685</v>
      </c>
      <c r="F28" s="28">
        <f t="shared" si="3"/>
        <v>14.32046274</v>
      </c>
      <c r="G28" s="28">
        <f t="shared" si="6"/>
        <v>53.70173527</v>
      </c>
      <c r="H28" s="28">
        <f t="shared" si="7"/>
        <v>143.2046274</v>
      </c>
      <c r="I28" s="28">
        <f t="shared" si="4"/>
        <v>89.50289212</v>
      </c>
    </row>
    <row r="29">
      <c r="A29" s="2">
        <v>26.0</v>
      </c>
      <c r="B29" s="65">
        <f t="shared" si="9"/>
        <v>2.431453721</v>
      </c>
      <c r="C29" s="23">
        <f t="shared" si="8"/>
        <v>0.13</v>
      </c>
      <c r="D29" s="67">
        <f t="array" ref="D29">IFERROR((LOOKUP(B29,'SKRETTING PRECRIA'!$C$2:$C$25,'SKRETTING PRECRIA'!$G$2:$G$34)-((B29-INDEX('SKRETTING PRECRIA'!$C$2:$C$25,MATCH(B29,'SKRETTING PRECRIA'!$C$2:$C$25),1))/INDEX('SKRETTING PRECRIA'!$E$2:$E$25,MATCH(B29,'SKRETTING PRECRIA'!$C$2:$C$25),1))*INDEX('SKRETTING PRECRIA'!$H$2:$H$25,MATCH(B29,'SKRETTING PRECRIA'!$C$2:$C$25),1))/100,"")</f>
        <v>0.06411277675</v>
      </c>
      <c r="E29" s="28">
        <f t="shared" si="2"/>
        <v>305.5390092</v>
      </c>
      <c r="F29" s="28">
        <f t="shared" si="3"/>
        <v>12.22156037</v>
      </c>
      <c r="G29" s="28">
        <f t="shared" si="6"/>
        <v>45.83085138</v>
      </c>
      <c r="H29" s="28">
        <f t="shared" si="7"/>
        <v>122.2156037</v>
      </c>
      <c r="I29" s="28">
        <f t="shared" si="4"/>
        <v>76.38475229</v>
      </c>
    </row>
    <row r="30">
      <c r="A30" s="2">
        <v>27.0</v>
      </c>
      <c r="B30" s="65">
        <f t="shared" si="9"/>
        <v>3.1365753</v>
      </c>
      <c r="C30" s="23">
        <f t="shared" si="8"/>
        <v>0.12</v>
      </c>
      <c r="D30" s="67">
        <f t="array" ref="D30">IFERROR((LOOKUP(B30,'SKRETTING PRECRIA'!$C$2:$C$25,'SKRETTING PRECRIA'!$G$2:$G$34)-((B30-INDEX('SKRETTING PRECRIA'!$C$2:$C$25,MATCH(B30,'SKRETTING PRECRIA'!$C$2:$C$25),1))/INDEX('SKRETTING PRECRIA'!$E$2:$E$25,MATCH(B30,'SKRETTING PRECRIA'!$C$2:$C$25),1))*INDEX('SKRETTING PRECRIA'!$H$2:$H$25,MATCH(B30,'SKRETTING PRECRIA'!$C$2:$C$25),1))/100,"")</f>
        <v>0.021805482</v>
      </c>
      <c r="E30" s="28">
        <f t="shared" si="2"/>
        <v>134.0532911</v>
      </c>
      <c r="F30" s="28">
        <f t="shared" si="3"/>
        <v>5.362131642</v>
      </c>
      <c r="G30" s="28">
        <f t="shared" si="6"/>
        <v>20.10799366</v>
      </c>
      <c r="H30" s="28">
        <f t="shared" si="7"/>
        <v>53.62131642</v>
      </c>
      <c r="I30" s="28">
        <f t="shared" si="4"/>
        <v>33.51332277</v>
      </c>
    </row>
    <row r="31">
      <c r="A31" s="2">
        <v>28.0</v>
      </c>
      <c r="B31" s="65">
        <f t="shared" si="9"/>
        <v>4.046182137</v>
      </c>
      <c r="C31" s="65"/>
      <c r="D31" s="67">
        <f t="array" ref="D31">IFERROR((LOOKUP(B31,'SKRETTING PRECRIA'!$C$2:$C$25,'SKRETTING PRECRIA'!$G$2:$G$34)-((B31-INDEX('SKRETTING PRECRIA'!$C$2:$C$25,MATCH(B31,'SKRETTING PRECRIA'!$C$2:$C$25),1))/INDEX('SKRETTING PRECRIA'!$E$2:$E$25,MATCH(B31,'SKRETTING PRECRIA'!$C$2:$C$25),1))*INDEX('SKRETTING PRECRIA'!$H$2:$H$25,MATCH(B31,'SKRETTING PRECRIA'!$C$2:$C$25),1))/100,"")</f>
        <v>-0.03277092822</v>
      </c>
      <c r="E31" s="28">
        <f t="shared" si="2"/>
        <v>-259.8904029</v>
      </c>
      <c r="F31" s="28">
        <f t="shared" si="3"/>
        <v>-10.39561612</v>
      </c>
      <c r="G31" s="28">
        <f t="shared" si="6"/>
        <v>-38.98356044</v>
      </c>
      <c r="H31" s="28">
        <f t="shared" si="7"/>
        <v>-103.9561612</v>
      </c>
      <c r="I31" s="28">
        <f t="shared" si="4"/>
        <v>-64.97260073</v>
      </c>
    </row>
    <row r="32">
      <c r="A32" s="2">
        <v>29.0</v>
      </c>
      <c r="B32" s="65">
        <f t="shared" si="9"/>
        <v>5.219574957</v>
      </c>
      <c r="C32" s="65"/>
      <c r="D32" s="67">
        <f t="array" ref="D32">IFERROR((LOOKUP(B32,'SKRETTING PRECRIA'!$C$2:$C$25,'SKRETTING PRECRIA'!$G$2:$G$34)-((B32-INDEX('SKRETTING PRECRIA'!$C$2:$C$25,MATCH(B32,'SKRETTING PRECRIA'!$C$2:$C$25),1))/INDEX('SKRETTING PRECRIA'!$E$2:$E$25,MATCH(B32,'SKRETTING PRECRIA'!$C$2:$C$25),1))*INDEX('SKRETTING PRECRIA'!$H$2:$H$25,MATCH(B32,'SKRETTING PRECRIA'!$C$2:$C$25),1))/100,"")</f>
        <v>-0.1031744974</v>
      </c>
      <c r="E32" s="28">
        <f t="shared" si="2"/>
        <v>-1055.512965</v>
      </c>
      <c r="F32" s="28">
        <f t="shared" si="3"/>
        <v>-42.22051859</v>
      </c>
      <c r="G32" s="28">
        <f t="shared" si="6"/>
        <v>-158.3269447</v>
      </c>
      <c r="H32" s="28">
        <f t="shared" si="7"/>
        <v>-422.2051859</v>
      </c>
      <c r="I32" s="28">
        <f t="shared" si="4"/>
        <v>-263.8782412</v>
      </c>
    </row>
    <row r="33">
      <c r="A33" s="2">
        <v>30.0</v>
      </c>
      <c r="B33" s="65">
        <f t="shared" si="9"/>
        <v>6.733251694</v>
      </c>
      <c r="C33" s="65"/>
      <c r="D33" s="67">
        <f t="array" ref="D33">IFERROR((LOOKUP(B33,'SKRETTING PRECRIA'!$C$2:$C$25,'SKRETTING PRECRIA'!$G$2:$G$34)-((B33-INDEX('SKRETTING PRECRIA'!$C$2:$C$25,MATCH(B33,'SKRETTING PRECRIA'!$C$2:$C$25),1))/INDEX('SKRETTING PRECRIA'!$E$2:$E$25,MATCH(B33,'SKRETTING PRECRIA'!$C$2:$C$25),1))*INDEX('SKRETTING PRECRIA'!$H$2:$H$25,MATCH(B33,'SKRETTING PRECRIA'!$C$2:$C$25),1))/100,"")</f>
        <v>-0.1939951016</v>
      </c>
      <c r="E33" s="28">
        <f t="shared" si="2"/>
        <v>-2560.18698</v>
      </c>
      <c r="F33" s="28">
        <f t="shared" si="3"/>
        <v>-102.4074792</v>
      </c>
      <c r="G33" s="28">
        <f t="shared" si="6"/>
        <v>-384.028047</v>
      </c>
      <c r="H33" s="28">
        <f t="shared" si="7"/>
        <v>-1024.074792</v>
      </c>
      <c r="I33" s="28">
        <f t="shared" si="4"/>
        <v>-640.0467449</v>
      </c>
    </row>
    <row r="34">
      <c r="B34" s="91"/>
      <c r="C34" s="9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.13"/>
    <col customWidth="1" min="3" max="3" width="10.25"/>
    <col customWidth="1" min="4" max="4" width="9.88"/>
    <col customWidth="1" min="5" max="5" width="5.38"/>
    <col customWidth="1" min="6" max="6" width="7.88"/>
    <col customWidth="1" min="7" max="7" width="6.13"/>
    <col customWidth="1" min="8" max="8" width="8.5"/>
    <col customWidth="1" min="9" max="9" width="11.5"/>
    <col customWidth="1" min="10" max="10" width="8.25"/>
    <col customWidth="1" min="11" max="11" width="13.63"/>
    <col customWidth="1" min="12" max="12" width="8.38"/>
    <col customWidth="1" min="13" max="13" width="7.88"/>
    <col customWidth="1" min="14" max="14" width="8.25"/>
    <col customWidth="1" min="15" max="15" width="8.38"/>
    <col customWidth="1" min="16" max="16" width="9.75"/>
    <col customWidth="1" min="17" max="17" width="7.88"/>
    <col customWidth="1" min="18" max="18" width="6.88"/>
    <col customWidth="1" min="19" max="19" width="8.88"/>
    <col customWidth="1" min="20" max="20" width="11.25"/>
    <col customWidth="1" min="21" max="22" width="9.5"/>
    <col customWidth="1" min="23" max="23" width="10.0"/>
  </cols>
  <sheetData>
    <row r="1">
      <c r="A1" s="25" t="s">
        <v>132</v>
      </c>
      <c r="B1" s="25" t="s">
        <v>189</v>
      </c>
      <c r="C1" s="25" t="s">
        <v>190</v>
      </c>
      <c r="D1" s="25" t="s">
        <v>191</v>
      </c>
      <c r="E1" s="25" t="s">
        <v>8</v>
      </c>
      <c r="F1" s="25" t="s">
        <v>192</v>
      </c>
      <c r="G1" s="25" t="s">
        <v>193</v>
      </c>
      <c r="H1" s="25" t="s">
        <v>194</v>
      </c>
      <c r="I1" s="25" t="s">
        <v>195</v>
      </c>
      <c r="J1" s="25" t="s">
        <v>196</v>
      </c>
      <c r="K1" s="25" t="s">
        <v>197</v>
      </c>
      <c r="L1" s="25" t="s">
        <v>198</v>
      </c>
      <c r="M1" s="25" t="s">
        <v>199</v>
      </c>
      <c r="N1" s="70" t="s">
        <v>200</v>
      </c>
      <c r="O1" s="25" t="s">
        <v>201</v>
      </c>
      <c r="P1" s="25" t="s">
        <v>202</v>
      </c>
      <c r="Q1" s="25" t="s">
        <v>203</v>
      </c>
      <c r="R1" s="25" t="s">
        <v>204</v>
      </c>
      <c r="S1" s="25" t="s">
        <v>205</v>
      </c>
      <c r="T1" s="26" t="s">
        <v>206</v>
      </c>
      <c r="U1" s="25" t="s">
        <v>207</v>
      </c>
      <c r="V1" s="25" t="s">
        <v>208</v>
      </c>
      <c r="W1" s="25" t="s">
        <v>209</v>
      </c>
    </row>
    <row r="2">
      <c r="A2" s="34">
        <v>1.0</v>
      </c>
      <c r="B2" s="2">
        <f>PISCINAS!C2</f>
        <v>8.19</v>
      </c>
      <c r="C2" s="28" t="str">
        <f t="array" ref="C2">INDEX('CAMAGUI DATA'!$B$18:$S1000,MATCH($C$11,'CAMAGUI DATA'!$A$18:$A1000,1),MATCH(C$1,'CAMAGUI DATA'!$B$2:$S$2,0))</f>
        <v>CA1130726</v>
      </c>
      <c r="D2" s="71">
        <f t="array" ref="D2">IFERROR(INDEX('SIEMB. CAMAGUI'!$D$5:$D1000, MATCH(C2,'SIEMB. CAMAGUI'!$B$5:$B1000,0)),"")</f>
        <v>142857.1429</v>
      </c>
      <c r="E2" s="71">
        <f t="array" ref="E2">IFERROR($C$11-INDEX('SIEMB. CAMAGUI'!$E$2:$E1000,MATCH(C2,'SIEMB. CAMAGUI'!$B$2:$B1000,0),1),"")</f>
        <v>56</v>
      </c>
      <c r="F2" s="28" t="str">
        <f t="array" ref="F2">INDEX('CAMAGUI DATA'!$B$18:$S1000,MATCH($C$11,'CAMAGUI DATA'!$A$18:$A1000,1),MATCH(F$1,'CAMAGUI DATA'!$B$2:$S$2,0))</f>
        <v/>
      </c>
      <c r="G2" s="28">
        <f t="array" ref="G2">INDEX('CAMAGUI DATA'!$B$18:$S1000,MATCH($C$11,'CAMAGUI DATA'!$A$18:$A1000,1),MATCH(G$1,'CAMAGUI DATA'!$B$2:$S$2,0))</f>
        <v>-24.7</v>
      </c>
      <c r="H2" s="71" t="str">
        <f t="array" ref="H2">INDEX('CAMAGUI DATA'!$B$18:$S1000,MATCH($C$11,'CAMAGUI DATA'!$A$18:$A1000,1),MATCH(H$1,'CAMAGUI DATA'!$B$2:$S$2,0))</f>
        <v/>
      </c>
      <c r="I2" s="71">
        <f t="array" ref="I2">INDEX('CAMAGUI DATA'!$B$18:$S1000,MATCH($C$11,'CAMAGUI DATA'!$A$18:$A1000,1),MATCH(I$1,'CAMAGUI DATA'!$B$2:$S$2,0))</f>
        <v>2125</v>
      </c>
      <c r="J2" s="28" t="str">
        <f t="array" ref="J2">INDEX('CAMAGUI DATA'!$B$18:$S1000,MATCH($C$11,'CAMAGUI DATA'!$A$18:$A1000,1),MATCH(J$1,'CAMAGUI DATA'!$B$2:$S$2,0))</f>
        <v/>
      </c>
      <c r="K2" s="28" t="str">
        <f t="array" ref="K2">INDEX('CAMAGUI DATA'!$B$18:$S1000,MATCH($C$11,'CAMAGUI DATA'!$A$18:$A1000,1),MATCH(K$1,'CAMAGUI DATA'!$B$2:$S$2,0))</f>
        <v>SKR OPTILINE E</v>
      </c>
      <c r="L2" s="71">
        <f t="array" ref="L2">SUMIFS('CAMAGUI DATA'!$D$2:$D1000,'CAMAGUI DATA'!$B$2:$B1000,$C2,'CAMAGUI DATA'!$A$2:$A1000,"&lt;="&amp;$C$11)+INDEX('SIEMB. CAMAGUI'!$H$2:$H1000,MATCH($C2,'SIEMB. CAMAGUI'!$B$2:$B1000,0),1)</f>
        <v>25448.19565</v>
      </c>
      <c r="M2" s="28">
        <f t="shared" ref="M2:M7" si="1">L2/(U2+V2)</f>
        <v>3.568261978</v>
      </c>
      <c r="N2" s="35">
        <f t="array" ref="N2">INDEX('CAMAGUI DATA'!$B$18:$S1000,MATCH($C$11,'CAMAGUI DATA'!$A$18:$A1000,1),MATCH(N$1,'CAMAGUI DATA'!$B$2:$S$2,0))</f>
        <v>0</v>
      </c>
      <c r="O2" s="35">
        <f t="array" ref="O2">INDEX('CAMAGUI DATA'!$B$18:$S1000,MATCH($C$11,'CAMAGUI DATA'!$A$18:$A1000,1),MATCH(O$1,'CAMAGUI DATA'!$B$2:$S$2,0))</f>
        <v>0</v>
      </c>
      <c r="P2" s="75">
        <f t="array" ref="P2">INDEX('CAMAGUI DATA'!$B$18:$S1000,MATCH($C$11,'CAMAGUI DATA'!$A$18:$A1000,1),MATCH(P$1,'CAMAGUI DATA'!$B$2:$S$2,0))</f>
        <v>0</v>
      </c>
      <c r="Q2" s="28">
        <f t="array" ref="Q2">INDEX('CAMAGUI DATA'!$B$18:$S1000,MATCH($C$11,'CAMAGUI DATA'!$A$18:$A1000,1),MATCH(Q$1,'CAMAGUI DATA'!$B$2:$S$2,0))</f>
        <v>0</v>
      </c>
      <c r="R2" s="28">
        <f t="array" ref="R2">INDEX('CAMAGUI DATA'!$B$18:$S1000,MATCH($C$11,'CAMAGUI DATA'!$A$18:$A1000,1),MATCH(R$1,'CAMAGUI DATA'!$B$2:$S$2,0))</f>
        <v>0</v>
      </c>
      <c r="S2" s="76">
        <f t="array" ref="S2">INDEX('CAMAGUI DATA'!$B$18:$S1000,MATCH($C$11,'CAMAGUI DATA'!$A$18:$A1000,1),MATCH(S$1,'CAMAGUI DATA'!$B$2:$S$2,0))</f>
        <v>0</v>
      </c>
      <c r="T2" s="77">
        <f t="array" ref="T2">INDEX('CAMAGUI DATA'!$B$18:$S1000,MATCH($C$11,'CAMAGUI DATA'!$A$18:$A1000,1),MATCH(T$1,'CAMAGUI DATA'!$B$2:$S$2,0))</f>
        <v>0</v>
      </c>
      <c r="U2" s="71">
        <f>SUMIFS('PESCA CAMAGUI'!$D$2:$D1000,'PESCA CAMAGUI'!$H$2:$H1000,$C2,'PESCA CAMAGUI'!$C$2:$C1000,"&lt;="&amp;$C$11)/2.2</f>
        <v>7131.818182</v>
      </c>
      <c r="V2" s="71">
        <f t="shared" ref="V2:V7" si="2">P2*F2*B2/1000</f>
        <v>0</v>
      </c>
      <c r="W2" s="71">
        <f t="shared" ref="W2:W9" si="3">V2*2.2</f>
        <v>0</v>
      </c>
    </row>
    <row r="3">
      <c r="A3" s="34">
        <v>2.0</v>
      </c>
      <c r="B3" s="2">
        <f>PISCINAS!C3</f>
        <v>6</v>
      </c>
      <c r="C3" s="28" t="str">
        <f t="array" ref="C3">INDEX('CAMAGUI DATA'!$T$18:$AK1000,MATCH($C$11,'CAMAGUI DATA'!$A$18:$A1000,1),MATCH(C$1,'CAMAGUI DATA'!$B$2:$S$2,0))</f>
        <v>CA2130726</v>
      </c>
      <c r="D3" s="71">
        <f t="array" ref="D3">IFERROR(INDEX('SIEMB. CAMAGUI'!$D$5:$D1000, MATCH(C3,'SIEMB. CAMAGUI'!$B$5:$B1000,0)),"")</f>
        <v>133333.3333</v>
      </c>
      <c r="E3" s="71">
        <f t="array" ref="E3">IFERROR($C$11-INDEX('SIEMB. CAMAGUI'!$E$2:$E1000,MATCH(C3,'SIEMB. CAMAGUI'!$B$2:$B1000,0),1),"")</f>
        <v>56</v>
      </c>
      <c r="F3" s="28" t="str">
        <f t="array" ref="F3">INDEX('CAMAGUI DATA'!$T$18:$AK1000,MATCH($C$11,'CAMAGUI DATA'!$A$18:$A1000,1),MATCH(F$1,'CAMAGUI DATA'!$B$2:$S$2,0))</f>
        <v/>
      </c>
      <c r="G3" s="28">
        <f t="array" ref="G3">INDEX('CAMAGUI DATA'!$T$18:$AK1000,MATCH($C$11,'CAMAGUI DATA'!$A$18:$A1000,1),MATCH(G$1,'CAMAGUI DATA'!$B$2:$S$2,0))</f>
        <v>-23.2</v>
      </c>
      <c r="H3" s="71" t="str">
        <f t="array" ref="H3">INDEX('CAMAGUI DATA'!$T$18:$AK1000,MATCH($C$11,'CAMAGUI DATA'!$A$18:$A1000,1),MATCH(H$1,'CAMAGUI DATA'!$B$2:$S$2,0))</f>
        <v/>
      </c>
      <c r="I3" s="71">
        <f t="array" ref="I3">INDEX('CAMAGUI DATA'!$T$18:$AK1000,MATCH($C$11,'CAMAGUI DATA'!$A$18:$A1000,1),MATCH(I$1,'CAMAGUI DATA'!$B$2:$S$2,0))</f>
        <v>250</v>
      </c>
      <c r="J3" s="28" t="str">
        <f t="array" ref="J3">INDEX('CAMAGUI DATA'!$T$18:$AK1000,MATCH($C$11,'CAMAGUI DATA'!$A$18:$A1000,1),MATCH(J$1,'CAMAGUI DATA'!$B$2:$S$2,0))</f>
        <v/>
      </c>
      <c r="K3" s="28" t="str">
        <f t="array" ref="K3">INDEX('CAMAGUI DATA'!$T$18:$AK1000,MATCH($C$11,'CAMAGUI DATA'!$A$18:$A1000,1),MATCH(K$1,'CAMAGUI DATA'!$B$2:$S$2,0))</f>
        <v>SKR MAST E AD</v>
      </c>
      <c r="L3" s="71">
        <f t="array" ref="L3">SUMIFS('CAMAGUI DATA'!$V$2:$V1000,'CAMAGUI DATA'!$T$2:$T1000,$C3,'CAMAGUI DATA'!$A$2:$A1000,"&lt;="&amp;$C$11)+INDEX('SIEMB. CAMAGUI'!$H$2:$H1000,MATCH($C3,'SIEMB. CAMAGUI'!$B$2:$B1000,0),1)</f>
        <v>16166.51839</v>
      </c>
      <c r="M3" s="28">
        <f t="shared" si="1"/>
        <v>3.908389062</v>
      </c>
      <c r="N3" s="35">
        <f t="array" ref="N3">INDEX('CAMAGUI DATA'!$T$18:$AK1000,MATCH($C$11,'CAMAGUI DATA'!$A$18:$A1000,1),MATCH(N$1,'CAMAGUI DATA'!$B$2:$S$2,0))</f>
        <v>0</v>
      </c>
      <c r="O3" s="35">
        <f t="array" ref="O3">INDEX('CAMAGUI DATA'!$T$18:$AK1000,MATCH($C$11,'CAMAGUI DATA'!$A$18:$A1000,1),MATCH(O$1,'CAMAGUI DATA'!$B$2:$S$2,0))</f>
        <v>0</v>
      </c>
      <c r="P3" s="75">
        <f t="array" ref="P3">INDEX('CAMAGUI DATA'!$T$18:$AK1000,MATCH($C$11,'CAMAGUI DATA'!$A$18:$A1000,1),MATCH(P$1,'CAMAGUI DATA'!$B$2:$S$2,0))</f>
        <v>0</v>
      </c>
      <c r="Q3" s="28">
        <f t="array" ref="Q3">INDEX('CAMAGUI DATA'!$T$18:$AK1000,MATCH($C$11,'CAMAGUI DATA'!$A$18:$A1000,1),MATCH(Q$1,'CAMAGUI DATA'!$B$2:$S$2,0))</f>
        <v>0</v>
      </c>
      <c r="R3" s="28">
        <f t="array" ref="R3">INDEX('CAMAGUI DATA'!$T$18:$AK1000,MATCH($C$11,'CAMAGUI DATA'!$A$18:$A1000,1),MATCH(R$1,'CAMAGUI DATA'!$B$2:$S$2,0))</f>
        <v>0</v>
      </c>
      <c r="S3" s="76">
        <f t="array" ref="S3">INDEX('CAMAGUI DATA'!$T$18:$AK1000,MATCH($C$11,'CAMAGUI DATA'!$A$18:$A1000,1),MATCH(S$1,'CAMAGUI DATA'!$B$2:$S$2,0))</f>
        <v>0</v>
      </c>
      <c r="T3" s="77">
        <f t="array" ref="T3">INDEX('CAMAGUI DATA'!$T$18:$AK1000,MATCH($C$11,'CAMAGUI DATA'!$A$18:$A1000,1),MATCH(T$1,'CAMAGUI DATA'!$B$2:$S$2,0))</f>
        <v>0</v>
      </c>
      <c r="U3" s="71">
        <f>SUMIFS('PESCA CAMAGUI'!$D$2:$D1000,'PESCA CAMAGUI'!$H$2:$H1000,$C3,'PESCA CAMAGUI'!$C$2:$C1000,"&lt;="&amp;$C$11)/2.2</f>
        <v>4136.363636</v>
      </c>
      <c r="V3" s="71">
        <f t="shared" si="2"/>
        <v>0</v>
      </c>
      <c r="W3" s="71">
        <f t="shared" si="3"/>
        <v>0</v>
      </c>
    </row>
    <row r="4">
      <c r="A4" s="34">
        <v>3.0</v>
      </c>
      <c r="B4" s="2">
        <f>PISCINAS!C4</f>
        <v>7</v>
      </c>
      <c r="C4" s="28" t="str">
        <f t="array" ref="C4">INDEX('CAMAGUI DATA'!$AL$18:$BC1000,MATCH($C$11,'CAMAGUI DATA'!$A$18:$A1000,1),MATCH(C$1,'CAMAGUI DATA'!$B$2:$S$2,0))</f>
        <v>CA3130726</v>
      </c>
      <c r="D4" s="71">
        <f t="array" ref="D4">IFERROR(INDEX('SIEMB. CAMAGUI'!$D$5:$D1000, MATCH(C4,'SIEMB. CAMAGUI'!$B$5:$B1000,0)),"")</f>
        <v>145714.2857</v>
      </c>
      <c r="E4" s="71">
        <f t="array" ref="E4">IFERROR($C$11-INDEX('SIEMB. CAMAGUI'!$E$2:$E1000,MATCH(C4,'SIEMB. CAMAGUI'!$B$2:$B1000,0),1),"")</f>
        <v>56</v>
      </c>
      <c r="F4" s="28" t="str">
        <f t="array" ref="F4">INDEX('CAMAGUI DATA'!$AL$18:$BC1000,MATCH($C$11,'CAMAGUI DATA'!$A$18:$A1000,1),MATCH(F$1,'CAMAGUI DATA'!$B$2:$S$2,0))</f>
        <v/>
      </c>
      <c r="G4" s="28">
        <f t="array" ref="G4">INDEX('CAMAGUI DATA'!$AL$18:$BC1000,MATCH($C$11,'CAMAGUI DATA'!$A$18:$A1000,1),MATCH(G$1,'CAMAGUI DATA'!$B$2:$S$2,0))</f>
        <v>-26.31</v>
      </c>
      <c r="H4" s="71" t="str">
        <f t="array" ref="H4">INDEX('CAMAGUI DATA'!$AL$18:$BC1000,MATCH($C$11,'CAMAGUI DATA'!$A$18:$A1000,1),MATCH(H$1,'CAMAGUI DATA'!$B$2:$S$2,0))</f>
        <v/>
      </c>
      <c r="I4" s="71">
        <f t="array" ref="I4">INDEX('CAMAGUI DATA'!$AL$18:$BC1000,MATCH($C$11,'CAMAGUI DATA'!$A$18:$A1000,1),MATCH(I$1,'CAMAGUI DATA'!$B$2:$S$2,0))</f>
        <v>1800</v>
      </c>
      <c r="J4" s="28" t="str">
        <f t="array" ref="J4">INDEX('CAMAGUI DATA'!$AL$18:$BC1000,MATCH($C$11,'CAMAGUI DATA'!$A$18:$A1000,1),MATCH(J$1,'CAMAGUI DATA'!$B$2:$S$2,0))</f>
        <v/>
      </c>
      <c r="K4" s="28" t="str">
        <f t="array" ref="K4">INDEX('CAMAGUI DATA'!$AL$18:$BC1000,MATCH($C$11,'CAMAGUI DATA'!$A$18:$A1000,1),MATCH(K$1,'CAMAGUI DATA'!$B$2:$S$2,0))</f>
        <v>SKR OPTILINE E</v>
      </c>
      <c r="L4" s="71">
        <f t="array" ref="L4">SUMIFS('CAMAGUI DATA'!$AN$2:$AN1000,'CAMAGUI DATA'!$AL$2:$AL1000,$C4,'CAMAGUI DATA'!$A$2:$A1000,"&lt;="&amp;$C$11)+INDEX('SIEMB. CAMAGUI'!$H$2:$H1000,MATCH($C4,'SIEMB. CAMAGUI'!$B$2:$B1000,0),1)</f>
        <v>22718.78595</v>
      </c>
      <c r="M4" s="28">
        <f t="shared" si="1"/>
        <v>4.290242841</v>
      </c>
      <c r="N4" s="35">
        <f t="array" ref="N4">INDEX('CAMAGUI DATA'!$AL$18:$BC1000,MATCH($C$11,'CAMAGUI DATA'!$A$18:$A1000,1),MATCH(N$1,'CAMAGUI DATA'!$B$2:$S$2,0))</f>
        <v>0</v>
      </c>
      <c r="O4" s="35">
        <f t="array" ref="O4">INDEX('CAMAGUI DATA'!$AL$18:$BC1000,MATCH($C$11,'CAMAGUI DATA'!$A$18:$A1000,1),MATCH(O$1,'CAMAGUI DATA'!$B$2:$S$2,0))</f>
        <v>0</v>
      </c>
      <c r="P4" s="75">
        <f t="array" ref="P4">INDEX('CAMAGUI DATA'!$AL$18:$BC1000,MATCH($C$11,'CAMAGUI DATA'!$A$18:$A1000,1),MATCH(P$1,'CAMAGUI DATA'!$B$2:$S$2,0))</f>
        <v>0</v>
      </c>
      <c r="Q4" s="28">
        <f t="array" ref="Q4">INDEX('CAMAGUI DATA'!$AL$18:$BC1000,MATCH($C$11,'CAMAGUI DATA'!$A$18:$A1000,1),MATCH(Q$1,'CAMAGUI DATA'!$B$2:$S$2,0))</f>
        <v>0</v>
      </c>
      <c r="R4" s="28">
        <f t="array" ref="R4">INDEX('CAMAGUI DATA'!$AL$18:$BC1000,MATCH($C$11,'CAMAGUI DATA'!$A$18:$A1000,1),MATCH(R$1,'CAMAGUI DATA'!$B$2:$S$2,0))</f>
        <v>0</v>
      </c>
      <c r="S4" s="76">
        <f t="array" ref="S4">INDEX('CAMAGUI DATA'!$AL$18:$BC1000,MATCH($C$11,'CAMAGUI DATA'!$A$18:$A1000,1),MATCH(S$1,'CAMAGUI DATA'!$B$2:$S$2,0))</f>
        <v>0</v>
      </c>
      <c r="T4" s="77">
        <f t="array" ref="T4">INDEX('CAMAGUI DATA'!$AL$18:$BC1000,MATCH($C$11,'CAMAGUI DATA'!$A$18:$A1000,1),MATCH(T$1,'CAMAGUI DATA'!$B$2:$S$2,0))</f>
        <v>0</v>
      </c>
      <c r="U4" s="71">
        <f>SUMIFS('PESCA CAMAGUI'!$D$2:$D1000,'PESCA CAMAGUI'!$H$2:$H1000,$C4,'PESCA CAMAGUI'!$C$2:$C1000,"&lt;="&amp;$C$11)/2.2</f>
        <v>5295.454545</v>
      </c>
      <c r="V4" s="71">
        <f t="shared" si="2"/>
        <v>0</v>
      </c>
      <c r="W4" s="71">
        <f t="shared" si="3"/>
        <v>0</v>
      </c>
    </row>
    <row r="5">
      <c r="A5" s="34">
        <v>4.0</v>
      </c>
      <c r="B5" s="2">
        <f>PISCINAS!C5</f>
        <v>4.8</v>
      </c>
      <c r="C5" s="28" t="str">
        <f t="array" ref="C5">INDEX('CAMAGUI DATA'!$BD$18:$BU1000,MATCH($C$11,'CAMAGUI DATA'!$A$18:$A1000,1),MATCH(C$1,'CAMAGUI DATA'!$B$2:$S$2,0))</f>
        <v>CA4210826</v>
      </c>
      <c r="D5" s="71">
        <f t="array" ref="D5">IFERROR(INDEX('SIEMB. CAMAGUI'!$D$5:$D1000, MATCH(C5,'SIEMB. CAMAGUI'!$B$5:$B1000,0)),"")</f>
        <v>163541.6667</v>
      </c>
      <c r="E5" s="71">
        <f t="array" ref="E5">IFERROR($C$11-INDEX('SIEMB. CAMAGUI'!$E$2:$E1000,MATCH(C5,'SIEMB. CAMAGUI'!$B$2:$B1000,0),1),"")</f>
        <v>17</v>
      </c>
      <c r="F5" s="28">
        <f t="array" ref="F5">INDEX('CAMAGUI DATA'!$BD$18:$BU1000,MATCH($C$11,'CAMAGUI DATA'!$A$18:$A1000,1),MATCH(F$1,'CAMAGUI DATA'!$B$2:$S$2,0))</f>
        <v>6.94</v>
      </c>
      <c r="G5" s="28">
        <f t="array" ref="G5">INDEX('CAMAGUI DATA'!$BD$18:$BU1000,MATCH($C$11,'CAMAGUI DATA'!$A$18:$A1000,1),MATCH(G$1,'CAMAGUI DATA'!$B$2:$S$2,0))</f>
        <v>3.51</v>
      </c>
      <c r="H5" s="71">
        <f t="array" ref="H5">INDEX('CAMAGUI DATA'!$BD$18:$BU1000,MATCH($C$11,'CAMAGUI DATA'!$A$18:$A1000,1),MATCH(H$1,'CAMAGUI DATA'!$B$2:$S$2,0))</f>
        <v>350</v>
      </c>
      <c r="I5" s="71">
        <f t="array" ref="I5">INDEX('CAMAGUI DATA'!$BD$18:$BU1000,MATCH($C$11,'CAMAGUI DATA'!$A$18:$A1000,1),MATCH(I$1,'CAMAGUI DATA'!$B$2:$S$2,0))</f>
        <v>2200</v>
      </c>
      <c r="J5" s="28">
        <f t="array" ref="J5">INDEX('CAMAGUI DATA'!$BD$18:$BU1000,MATCH($C$11,'CAMAGUI DATA'!$A$18:$A1000,1),MATCH(J$1,'CAMAGUI DATA'!$B$2:$S$2,0))</f>
        <v>0.8871629537</v>
      </c>
      <c r="K5" s="28" t="str">
        <f t="array" ref="K5">INDEX('CAMAGUI DATA'!$BD$18:$BU1000,MATCH($C$11,'CAMAGUI DATA'!$A$18:$A1000,1),MATCH(K$1,'CAMAGUI DATA'!$B$2:$S$2,0))</f>
        <v>SKR OPTILINE#4</v>
      </c>
      <c r="L5" s="71">
        <f t="array" ref="L5">SUMIFS('CAMAGUI DATA'!$BF$2:$BF1000,'CAMAGUI DATA'!$BD$2:$BD1000,$C5,'CAMAGUI DATA'!$A$2:$A1000,"&lt;="&amp;$C$11)+INDEX('SIEMB. CAMAGUI'!$H$2:$H1000,MATCH($C5,'SIEMB. CAMAGUI'!$B$2:$B1000,0),1)</f>
        <v>4142.374307</v>
      </c>
      <c r="M5" s="28">
        <f t="shared" si="1"/>
        <v>0.8448462928</v>
      </c>
      <c r="N5" s="35">
        <f t="array" ref="N5">INDEX('CAMAGUI DATA'!$BD$18:$BU1000,MATCH($C$11,'CAMAGUI DATA'!$A$18:$A1000,1),MATCH(N$1,'CAMAGUI DATA'!$B$2:$S$2,0))</f>
        <v>1.014082068</v>
      </c>
      <c r="O5" s="35">
        <f t="array" ref="O5">INDEX('CAMAGUI DATA'!$BD$18:$BU1000,MATCH($C$11,'CAMAGUI DATA'!$A$18:$A1000,1),MATCH(O$1,'CAMAGUI DATA'!$B$2:$S$2,0))</f>
        <v>0.9</v>
      </c>
      <c r="P5" s="75">
        <f t="array" ref="P5">INDEX('CAMAGUI DATA'!$BD$18:$BU1000,MATCH($C$11,'CAMAGUI DATA'!$A$18:$A1000,1),MATCH(P$1,'CAMAGUI DATA'!$B$2:$S$2,0))</f>
        <v>147187.5</v>
      </c>
      <c r="Q5" s="28">
        <f t="array" ref="Q5">INDEX('CAMAGUI DATA'!$BD$18:$BU1000,MATCH($C$11,'CAMAGUI DATA'!$A$18:$A1000,1),MATCH(Q$1,'CAMAGUI DATA'!$B$2:$S$2,0))</f>
        <v>3.5</v>
      </c>
      <c r="R5" s="28">
        <f t="array" ref="R5">INDEX('CAMAGUI DATA'!$BD$18:$BU1000,MATCH($C$11,'CAMAGUI DATA'!$A$18:$A1000,1),MATCH(R$1,'CAMAGUI DATA'!$B$2:$S$2,0))</f>
        <v>10.44</v>
      </c>
      <c r="S5" s="76">
        <f t="array" ref="S5">INDEX('CAMAGUI DATA'!$BD$18:$BU1000,MATCH($C$11,'CAMAGUI DATA'!$A$18:$A1000,1),MATCH(S$1,'CAMAGUI DATA'!$B$2:$S$2,0))</f>
        <v>401.424467</v>
      </c>
      <c r="T5" s="77">
        <f t="array" ref="T5">INDEX('CAMAGUI DATA'!$BD$18:$BU1000,MATCH($C$11,'CAMAGUI DATA'!$A$18:$A1000,1),MATCH(T$1,'CAMAGUI DATA'!$B$2:$S$2,0))</f>
        <v>12.85611674</v>
      </c>
      <c r="U5" s="71">
        <f>SUMIFS('PESCA CAMAGUI'!$D$2:$D1000,'PESCA CAMAGUI'!$H$2:$H1000,$C5,'PESCA CAMAGUI'!$C$2:$C1000,"&lt;="&amp;$C$11)/2.2</f>
        <v>0</v>
      </c>
      <c r="V5" s="71">
        <f t="shared" si="2"/>
        <v>4903.11</v>
      </c>
      <c r="W5" s="71">
        <f t="shared" si="3"/>
        <v>10786.842</v>
      </c>
    </row>
    <row r="6">
      <c r="A6" s="34">
        <v>5.0</v>
      </c>
      <c r="B6" s="2">
        <f>PISCINAS!C6</f>
        <v>4.2</v>
      </c>
      <c r="C6" s="28" t="str">
        <f t="array" ref="C6">INDEX('CAMAGUI DATA'!$BV$18:$CM1000,MATCH($C$11,'CAMAGUI DATA'!$A$18:$A1000,1),MATCH(C$1,'CAMAGUI DATA'!$B$2:$S$2,0))</f>
        <v>CA5210826</v>
      </c>
      <c r="D6" s="71">
        <f t="array" ref="D6">IFERROR(INDEX('SIEMB. CAMAGUI'!$D$5:$D1000, MATCH(C6,'SIEMB. CAMAGUI'!$B$5:$B1000,0)),"")</f>
        <v>164285.7143</v>
      </c>
      <c r="E6" s="71">
        <f t="array" ref="E6">IFERROR($C$11-INDEX('SIEMB. CAMAGUI'!$E$2:$E1000,MATCH(C6,'SIEMB. CAMAGUI'!$B$2:$B1000,0),1),"")</f>
        <v>17</v>
      </c>
      <c r="F6" s="28">
        <f t="array" ref="F6">INDEX('CAMAGUI DATA'!$BV$18:$CM1000,MATCH($C$11,'CAMAGUI DATA'!$A$18:$A1000,1),MATCH(F$1,'CAMAGUI DATA'!$B$2:$S$2,0))</f>
        <v>6.52</v>
      </c>
      <c r="G6" s="28">
        <f t="array" ref="G6">INDEX('CAMAGUI DATA'!$BV$18:$CM1000,MATCH($C$11,'CAMAGUI DATA'!$A$18:$A1000,1),MATCH(G$1,'CAMAGUI DATA'!$B$2:$S$2,0))</f>
        <v>2.71</v>
      </c>
      <c r="H6" s="71">
        <f t="array" ref="H6">INDEX('CAMAGUI DATA'!$BV$18:$CM1000,MATCH($C$11,'CAMAGUI DATA'!$A$18:$A1000,1),MATCH(H$1,'CAMAGUI DATA'!$B$2:$S$2,0))</f>
        <v>325</v>
      </c>
      <c r="I6" s="71">
        <f t="array" ref="I6">INDEX('CAMAGUI DATA'!$BV$18:$CM1000,MATCH($C$11,'CAMAGUI DATA'!$A$18:$A1000,1),MATCH(I$1,'CAMAGUI DATA'!$B$2:$S$2,0))</f>
        <v>2025</v>
      </c>
      <c r="J6" s="28">
        <f t="array" ref="J6">INDEX('CAMAGUI DATA'!$BV$18:$CM1000,MATCH($C$11,'CAMAGUI DATA'!$A$18:$A1000,1),MATCH(J$1,'CAMAGUI DATA'!$B$2:$S$2,0))</f>
        <v>1.203272902</v>
      </c>
      <c r="K6" s="28" t="str">
        <f t="array" ref="K6">INDEX('CAMAGUI DATA'!$BV$18:$CM1000,MATCH($C$11,'CAMAGUI DATA'!$A$18:$A1000,1),MATCH(K$1,'CAMAGUI DATA'!$B$2:$S$2,0))</f>
        <v>SKR OPTILINE#4</v>
      </c>
      <c r="L6" s="71">
        <f t="array" ref="L6">SUMIFS('CAMAGUI DATA'!$BX$2:$BX1000,'CAMAGUI DATA'!$BV$2:$BV1000,$C6,'CAMAGUI DATA'!$A$2:$A1000,"&lt;="&amp;$C$11)+INDEX('SIEMB. CAMAGUI'!$H$2:$H1000,MATCH($C6,'SIEMB. CAMAGUI'!$B$2:$B1000,0),1)</f>
        <v>3729.857671</v>
      </c>
      <c r="M6" s="28">
        <f t="shared" si="1"/>
        <v>0.9211981642</v>
      </c>
      <c r="N6" s="35">
        <f t="array" ref="N6">INDEX('CAMAGUI DATA'!$BV$18:$CM1000,MATCH($C$11,'CAMAGUI DATA'!$A$18:$A1000,1),MATCH(N$1,'CAMAGUI DATA'!$B$2:$S$2,0))</f>
        <v>1.097521309</v>
      </c>
      <c r="O6" s="35">
        <f t="array" ref="O6">INDEX('CAMAGUI DATA'!$BV$18:$CM1000,MATCH($C$11,'CAMAGUI DATA'!$A$18:$A1000,1),MATCH(O$1,'CAMAGUI DATA'!$B$2:$S$2,0))</f>
        <v>0.9</v>
      </c>
      <c r="P6" s="75">
        <f t="array" ref="P6">INDEX('CAMAGUI DATA'!$BV$18:$CM1000,MATCH($C$11,'CAMAGUI DATA'!$A$18:$A1000,1),MATCH(P$1,'CAMAGUI DATA'!$B$2:$S$2,0))</f>
        <v>147857.1429</v>
      </c>
      <c r="Q6" s="28">
        <f t="array" ref="Q6">INDEX('CAMAGUI DATA'!$BV$18:$CM1000,MATCH($C$11,'CAMAGUI DATA'!$A$18:$A1000,1),MATCH(Q$1,'CAMAGUI DATA'!$B$2:$S$2,0))</f>
        <v>3.9</v>
      </c>
      <c r="R6" s="28">
        <f t="array" ref="R6">INDEX('CAMAGUI DATA'!$BV$18:$CM1000,MATCH($C$11,'CAMAGUI DATA'!$A$18:$A1000,1),MATCH(R$1,'CAMAGUI DATA'!$B$2:$S$2,0))</f>
        <v>10.42</v>
      </c>
      <c r="S6" s="76">
        <f t="array" ref="S6">INDEX('CAMAGUI DATA'!$BV$18:$CM1000,MATCH($C$11,'CAMAGUI DATA'!$A$18:$A1000,1),MATCH(S$1,'CAMAGUI DATA'!$B$2:$S$2,0))</f>
        <v>360.1579236</v>
      </c>
      <c r="T6" s="77">
        <f t="array" ref="T6">INDEX('CAMAGUI DATA'!$BV$18:$CM1000,MATCH($C$11,'CAMAGUI DATA'!$A$18:$A1000,1),MATCH(T$1,'CAMAGUI DATA'!$B$2:$S$2,0))</f>
        <v>8.789480893</v>
      </c>
      <c r="U6" s="71">
        <f>SUMIFS('PESCA CAMAGUI'!$D$2:$D1000,'PESCA CAMAGUI'!$H$2:$H1000,$C6,'PESCA CAMAGUI'!$C$2:$C1000,"&lt;="&amp;$C$11)/2.2</f>
        <v>0</v>
      </c>
      <c r="V6" s="71">
        <f t="shared" si="2"/>
        <v>4048.92</v>
      </c>
      <c r="W6" s="71">
        <f t="shared" si="3"/>
        <v>8907.624</v>
      </c>
    </row>
    <row r="7">
      <c r="A7" s="34">
        <v>6.0</v>
      </c>
      <c r="B7" s="2">
        <f>PISCINAS!C7</f>
        <v>8.75</v>
      </c>
      <c r="C7" s="28" t="str">
        <f t="array" ref="C7">INDEX('CAMAGUI DATA'!$CN$18:$DE1000,MATCH($C$11,'CAMAGUI DATA'!$A$18:$A1000,1),MATCH(C$1,'CAMAGUI DATA'!$B$2:$S$2,0))</f>
        <v>CA6210826</v>
      </c>
      <c r="D7" s="71">
        <f t="array" ref="D7">IFERROR(INDEX('SIEMB. CAMAGUI'!$D$5:$D1000, MATCH(C7,'SIEMB. CAMAGUI'!$B$5:$B1000,0)),"")</f>
        <v>140571.4286</v>
      </c>
      <c r="E7" s="71">
        <f t="array" ref="E7">IFERROR($C$11-INDEX('SIEMB. CAMAGUI'!$E$2:$E1000,MATCH(C7,'SIEMB. CAMAGUI'!$B$2:$B1000,0),1),"")</f>
        <v>17</v>
      </c>
      <c r="F7" s="28">
        <f t="array" ref="F7">INDEX('CAMAGUI DATA'!$CN$18:$DE1000,MATCH($C$11,'CAMAGUI DATA'!$A$18:$A1000,1),MATCH(F$1,'CAMAGUI DATA'!$B$2:$S$2,0))</f>
        <v>7.08</v>
      </c>
      <c r="G7" s="28">
        <f t="array" ref="G7">INDEX('CAMAGUI DATA'!$CN$18:$DE1000,MATCH($C$11,'CAMAGUI DATA'!$A$18:$A1000,1),MATCH(G$1,'CAMAGUI DATA'!$B$2:$S$2,0))</f>
        <v>3.5</v>
      </c>
      <c r="H7" s="71">
        <f t="array" ref="H7">INDEX('CAMAGUI DATA'!$CN$18:$DE1000,MATCH($C$11,'CAMAGUI DATA'!$A$18:$A1000,1),MATCH(H$1,'CAMAGUI DATA'!$B$2:$S$2,0))</f>
        <v>550</v>
      </c>
      <c r="I7" s="71">
        <f t="array" ref="I7">INDEX('CAMAGUI DATA'!$CN$18:$DE1000,MATCH($C$11,'CAMAGUI DATA'!$A$18:$A1000,1),MATCH(I$1,'CAMAGUI DATA'!$B$2:$S$2,0))</f>
        <v>3325</v>
      </c>
      <c r="J7" s="28">
        <f t="array" ref="J7">INDEX('CAMAGUI DATA'!$CN$18:$DE1000,MATCH($C$11,'CAMAGUI DATA'!$A$18:$A1000,1),MATCH(J$1,'CAMAGUI DATA'!$B$2:$S$2,0))</f>
        <v>0.8678176669</v>
      </c>
      <c r="K7" s="28" t="str">
        <f t="array" ref="K7">INDEX('CAMAGUI DATA'!$CN$18:$DE1000,MATCH($C$11,'CAMAGUI DATA'!$A$18:$A1000,1),MATCH(K$1,'CAMAGUI DATA'!$B$2:$S$2,0))</f>
        <v>SKR OPTILINE#4</v>
      </c>
      <c r="L7" s="71">
        <f t="array" ref="L7">SUMIFS('CAMAGUI DATA'!$CP$2:$CP1000,'CAMAGUI DATA'!$CN$2:$CN1000,$C7,'CAMAGUI DATA'!$A$2:$A1000,"&lt;="&amp;$C$11)+INDEX('SIEMB. CAMAGUI'!$H$2:$H1000,MATCH($C7,'SIEMB. CAMAGUI'!$B$2:$B1000,0),1)</f>
        <v>6276.268022</v>
      </c>
      <c r="M7" s="28">
        <f t="shared" si="1"/>
        <v>0.8097912983</v>
      </c>
      <c r="N7" s="35">
        <f t="array" ref="N7">INDEX('CAMAGUI DATA'!$CN$18:$DE1000,MATCH($C$11,'CAMAGUI DATA'!$A$18:$A1000,1),MATCH(N$1,'CAMAGUI DATA'!$B$2:$S$2,0))</f>
        <v>1.002804208</v>
      </c>
      <c r="O7" s="35">
        <f t="array" ref="O7">INDEX('CAMAGUI DATA'!$CN$18:$DE1000,MATCH($C$11,'CAMAGUI DATA'!$A$18:$A1000,1),MATCH(O$1,'CAMAGUI DATA'!$B$2:$S$2,0))</f>
        <v>0.89</v>
      </c>
      <c r="P7" s="75">
        <f t="array" ref="P7">INDEX('CAMAGUI DATA'!$CN$18:$DE1000,MATCH($C$11,'CAMAGUI DATA'!$A$18:$A1000,1),MATCH(P$1,'CAMAGUI DATA'!$B$2:$S$2,0))</f>
        <v>125108.5714</v>
      </c>
      <c r="Q7" s="28">
        <f t="array" ref="Q7">INDEX('CAMAGUI DATA'!$CN$18:$DE1000,MATCH($C$11,'CAMAGUI DATA'!$A$18:$A1000,1),MATCH(Q$1,'CAMAGUI DATA'!$B$2:$S$2,0))</f>
        <v>3.5</v>
      </c>
      <c r="R7" s="28">
        <f t="array" ref="R7">INDEX('CAMAGUI DATA'!$CN$18:$DE1000,MATCH($C$11,'CAMAGUI DATA'!$A$18:$A1000,1),MATCH(R$1,'CAMAGUI DATA'!$B$2:$S$2,0))</f>
        <v>10.58</v>
      </c>
      <c r="S7" s="76">
        <f t="array" ref="S7">INDEX('CAMAGUI DATA'!$CN$18:$DE1000,MATCH($C$11,'CAMAGUI DATA'!$A$18:$A1000,1),MATCH(S$1,'CAMAGUI DATA'!$B$2:$S$2,0))</f>
        <v>626.3740554</v>
      </c>
      <c r="T7" s="77">
        <f t="array" ref="T7">INDEX('CAMAGUI DATA'!$CN$18:$DE1000,MATCH($C$11,'CAMAGUI DATA'!$A$18:$A1000,1),MATCH(T$1,'CAMAGUI DATA'!$B$2:$S$2,0))</f>
        <v>19.09351385</v>
      </c>
      <c r="U7" s="71">
        <f>SUMIFS('PESCA CAMAGUI'!$D$2:$D1000,'PESCA CAMAGUI'!$H$2:$H1000,$C7,'PESCA CAMAGUI'!$C$2:$C1000,"&lt;="&amp;$C$11)/2.2</f>
        <v>0</v>
      </c>
      <c r="V7" s="71">
        <f t="shared" si="2"/>
        <v>7750.476</v>
      </c>
      <c r="W7" s="71">
        <f t="shared" si="3"/>
        <v>17051.0472</v>
      </c>
    </row>
    <row r="8">
      <c r="A8" s="34">
        <v>8.0</v>
      </c>
      <c r="B8" s="2">
        <f>PISCINAS!C8</f>
        <v>0.4</v>
      </c>
      <c r="C8" s="46" t="str">
        <f t="array" ref="C8">INDEX('CAMAGUI DATA'!$DF$18:$DW$115,MATCH($C$11,'CAMAGUI DATA'!$A$18:$A$115,1),MATCH(C$1,'CAMAGUI DATA'!$B$2:$S$2,0))</f>
        <v/>
      </c>
      <c r="D8" s="71" t="str">
        <f t="array" ref="D8">IFERROR(INDEX('SIEMB. CAMAGUI'!$D$5:$D$40, MATCH(C8,'SIEMB. CAMAGUI'!$B$5:$B$40,0)),"")</f>
        <v/>
      </c>
      <c r="E8" s="71" t="str">
        <f t="array" ref="E8">IFERROR($C$11-INDEX('SIEMB. CAMAGUI'!$E$2:$E$40,MATCH(C8,'SIEMB. CAMAGUI'!$B$2:$B$40,0),1),"")</f>
        <v/>
      </c>
      <c r="F8" s="46" t="str">
        <f t="array" ref="F8">INDEX('CAMAGUI DATA'!$DF$18:$DW$115,MATCH($C$11,'CAMAGUI DATA'!$A$18:$A$115,1),MATCH(F$1,'CAMAGUI DATA'!$B$2:$S$2,0))</f>
        <v/>
      </c>
      <c r="G8" s="46" t="str">
        <f t="array" ref="G8">INDEX('CAMAGUI DATA'!$DF$18:$DW$115,MATCH($C$11,'CAMAGUI DATA'!$A$18:$A$115,1),MATCH(G$1,'CAMAGUI DATA'!$B$2:$S$2,0))</f>
        <v/>
      </c>
      <c r="H8" s="94" t="str">
        <f t="array" ref="H8">INDEX('CAMAGUI DATA'!$DF$18:$DW$115,MATCH($C$11,'CAMAGUI DATA'!$A$18:$A$115,1),MATCH(H$1,'CAMAGUI DATA'!$B$2:$S$2,0))</f>
        <v/>
      </c>
      <c r="I8" s="94" t="str">
        <f t="array" ref="I8">INDEX('CAMAGUI DATA'!$DF$18:$DW$115,MATCH($C$11,'CAMAGUI DATA'!$A$18:$A$115,1),MATCH(I$1,'CAMAGUI DATA'!$B$2:$S$2,0))</f>
        <v/>
      </c>
      <c r="J8" s="46"/>
      <c r="K8" s="46" t="str">
        <f t="array" ref="K8">INDEX('CAMAGUI DATA'!$DF$18:$DW$115,MATCH($C$11,'CAMAGUI DATA'!$A$18:$A$115,1),MATCH(K$1,'CAMAGUI DATA'!$B$2:$S$2,0))</f>
        <v/>
      </c>
      <c r="L8" s="94"/>
      <c r="M8" s="96"/>
      <c r="N8" s="96" t="str">
        <f t="array" ref="N8">INDEX('CAMAGUI DATA'!$DF$18:$DW$115,MATCH($C$11,'CAMAGUI DATA'!$A$18:$A$115,1),MATCH(N$1,'CAMAGUI DATA'!$B$2:$S$2,0))</f>
        <v/>
      </c>
      <c r="O8" s="96" t="str">
        <f t="array" ref="O8">INDEX('CAMAGUI DATA'!$DF$18:$DW$115,MATCH($C$11,'CAMAGUI DATA'!$A$18:$A$115,1),MATCH(O$1,'CAMAGUI DATA'!$B$2:$S$2,0))</f>
        <v/>
      </c>
      <c r="P8" s="98" t="str">
        <f t="array" ref="P8">INDEX('CAMAGUI DATA'!$DF$18:$DW$115,MATCH($C$11,'CAMAGUI DATA'!$A$18:$A$115,1),MATCH(P$1,'CAMAGUI DATA'!$B$2:$S$2,0))</f>
        <v/>
      </c>
      <c r="Q8" s="46" t="str">
        <f t="array" ref="Q8">INDEX('CAMAGUI DATA'!$DF$18:$DW$115,MATCH($C$11,'CAMAGUI DATA'!$A$18:$A$115,1),MATCH(Q$1,'CAMAGUI DATA'!$B$2:$S$2,0))</f>
        <v/>
      </c>
      <c r="R8" s="46" t="str">
        <f t="array" ref="R8">INDEX('CAMAGUI DATA'!$DF$18:$DW$115,MATCH($C$11,'CAMAGUI DATA'!$A$18:$A$115,1),MATCH(R$1,'CAMAGUI DATA'!$B$2:$S$2,0))</f>
        <v/>
      </c>
      <c r="S8" s="100" t="str">
        <f t="array" ref="S8">INDEX('CAMAGUI DATA'!$DF$18:$DW$115,MATCH($C$11,'CAMAGUI DATA'!$A$18:$A$115,1),MATCH(S$1,'CAMAGUI DATA'!$B$2:$S$2,0))</f>
        <v/>
      </c>
      <c r="T8" s="101" t="str">
        <f t="array" ref="T8">INDEX('CAMAGUI DATA'!$DF$18:$DW$115,MATCH($C$11,'CAMAGUI DATA'!$A$18:$A$115,1),MATCH(T$1,'CAMAGUI DATA'!$B$2:$S$2,0))</f>
        <v/>
      </c>
      <c r="U8" s="71">
        <f>SUMIF('PESCA CAMAGUI'!$H$2:$H1000,$C8,'PESCA CAMAGUI'!$D$2:$D1000)/2.2</f>
        <v>0</v>
      </c>
      <c r="V8" s="71">
        <f t="shared" ref="V8:V9" si="4">P8*F8*B8/454</f>
        <v>0</v>
      </c>
      <c r="W8" s="71">
        <f t="shared" si="3"/>
        <v>0</v>
      </c>
    </row>
    <row r="9">
      <c r="A9" s="104" t="s">
        <v>12</v>
      </c>
      <c r="B9" s="2">
        <f>PISCINAS!C9</f>
        <v>1</v>
      </c>
      <c r="C9" s="28" t="str">
        <f t="array" ref="C9">INDEX('CAMAGUI DATA'!$DX$18:$EO$115,MATCH($C$11,'CAMAGUI DATA'!$A$18:$A$115,1),MATCH(C$1,'CAMAGUI DATA'!$B$2:$S$2,0))</f>
        <v/>
      </c>
      <c r="D9" s="71" t="str">
        <f t="array" ref="D9">IFERROR(INDEX('SIEMB. CAMAGUI'!$D$5:$D$40, MATCH(C9,'SIEMB. CAMAGUI'!$B$5:$B$40,0)),"")</f>
        <v/>
      </c>
      <c r="E9" s="71" t="str">
        <f t="array" ref="E9">IFERROR($C$11-INDEX('SIEMB. CAMAGUI'!$E$2:$E$40,MATCH(C9,'SIEMB. CAMAGUI'!$B$2:$B$40,0),1),"")</f>
        <v/>
      </c>
      <c r="F9" s="28" t="str">
        <f t="array" ref="F9">INDEX('CAMAGUI DATA'!$DX$18:$EO$115,MATCH($C$11,'CAMAGUI DATA'!$A$18:$A$115,1),MATCH(F$1,'CAMAGUI DATA'!$B$2:$S$2,0))</f>
        <v/>
      </c>
      <c r="G9" s="28" t="str">
        <f t="array" ref="G9">INDEX('CAMAGUI DATA'!$DX$18:$EO$115,MATCH($C$11,'CAMAGUI DATA'!$A$18:$A$115,1),MATCH(G$1,'CAMAGUI DATA'!$B$2:$S$2,0))</f>
        <v/>
      </c>
      <c r="H9" s="71" t="str">
        <f t="array" ref="H9">INDEX('CAMAGUI DATA'!$DX$18:$EO$115,MATCH($C$11,'CAMAGUI DATA'!$A$18:$A$115,1),MATCH(H$1,'CAMAGUI DATA'!$B$2:$S$2,0))</f>
        <v/>
      </c>
      <c r="I9" s="71" t="str">
        <f t="array" ref="I9">INDEX('CAMAGUI DATA'!$DX$18:$EO$115,MATCH($C$11,'CAMAGUI DATA'!$A$18:$A$115,1),MATCH(I$1,'CAMAGUI DATA'!$B$2:$S$2,0))</f>
        <v/>
      </c>
      <c r="J9" s="28"/>
      <c r="K9" s="28" t="str">
        <f t="array" ref="K9">INDEX('CAMAGUI DATA'!$DX$18:$EO$115,MATCH($C$11,'CAMAGUI DATA'!$A$18:$A$115,1),MATCH(K$1,'CAMAGUI DATA'!$B$2:$S$2,0))</f>
        <v/>
      </c>
      <c r="L9" s="71"/>
      <c r="M9" s="35"/>
      <c r="N9" s="35" t="str">
        <f t="array" ref="N9">INDEX('CAMAGUI DATA'!$DX$18:$EO$115,MATCH($C$11,'CAMAGUI DATA'!$A$18:$A$115,1),MATCH(N$1,'CAMAGUI DATA'!$B$2:$S$2,0))</f>
        <v/>
      </c>
      <c r="O9" s="35" t="str">
        <f t="array" ref="O9">INDEX('CAMAGUI DATA'!$DX$18:$EO$115,MATCH($C$11,'CAMAGUI DATA'!$A$18:$A$115,1),MATCH(O$1,'CAMAGUI DATA'!$B$2:$S$2,0))</f>
        <v/>
      </c>
      <c r="P9" s="75" t="str">
        <f t="array" ref="P9">INDEX('CAMAGUI DATA'!$DX$18:$EO$115,MATCH($C$11,'CAMAGUI DATA'!$A$18:$A$115,1),MATCH(P$1,'CAMAGUI DATA'!$B$2:$S$2,0))</f>
        <v/>
      </c>
      <c r="Q9" s="28" t="str">
        <f t="array" ref="Q9">INDEX('CAMAGUI DATA'!$DX$18:$EO$115,MATCH($C$11,'CAMAGUI DATA'!$A$18:$A$115,1),MATCH(Q$1,'CAMAGUI DATA'!$B$2:$S$2,0))</f>
        <v/>
      </c>
      <c r="R9" s="28" t="str">
        <f t="array" ref="R9">INDEX('CAMAGUI DATA'!$DX$18:$EO$115,MATCH($C$11,'CAMAGUI DATA'!$A$18:$A$115,1),MATCH(R$1,'CAMAGUI DATA'!$B$2:$S$2,0))</f>
        <v/>
      </c>
      <c r="S9" s="76" t="str">
        <f t="array" ref="S9">INDEX('CAMAGUI DATA'!$DX$18:$EO$115,MATCH($C$11,'CAMAGUI DATA'!$A$18:$A$115,1),MATCH(S$1,'CAMAGUI DATA'!$B$2:$S$2,0))</f>
        <v/>
      </c>
      <c r="T9" s="110" t="str">
        <f t="array" ref="T9">INDEX('CAMAGUI DATA'!$DX$18:$EO$115,MATCH($C$11,'CAMAGUI DATA'!$A$18:$A$115,1),MATCH(T$1,'CAMAGUI DATA'!$B$2:$S$2,0))</f>
        <v/>
      </c>
      <c r="U9" s="71">
        <f>SUMIF('PESCA CAMAGUI'!$H$2:$H1000,$C9,'PESCA CAMAGUI'!$D$2:$D1000)/2.2</f>
        <v>0</v>
      </c>
      <c r="V9" s="71">
        <f t="shared" si="4"/>
        <v>0</v>
      </c>
      <c r="W9" s="71">
        <f t="shared" si="3"/>
        <v>0</v>
      </c>
    </row>
    <row r="10">
      <c r="A10" s="111"/>
      <c r="B10" s="47"/>
      <c r="C10" s="48"/>
      <c r="D10" s="112"/>
      <c r="E10" s="112"/>
      <c r="F10" s="48"/>
      <c r="G10" s="48"/>
      <c r="H10" s="112"/>
      <c r="I10" s="112"/>
      <c r="J10" s="112"/>
      <c r="K10" s="48"/>
      <c r="L10" s="113"/>
      <c r="M10" s="113"/>
      <c r="N10" s="113"/>
      <c r="O10" s="113"/>
      <c r="P10" s="112"/>
      <c r="Q10" s="48"/>
      <c r="R10" s="48"/>
      <c r="S10" s="112"/>
      <c r="T10" s="112"/>
    </row>
    <row r="11">
      <c r="A11" s="26" t="s">
        <v>210</v>
      </c>
      <c r="B11" s="56"/>
      <c r="C11" s="114">
        <v>46272.0</v>
      </c>
      <c r="D11" s="115"/>
      <c r="E11" s="115"/>
      <c r="F11" s="50"/>
      <c r="G11" s="50"/>
      <c r="H11" s="115"/>
      <c r="I11" s="115"/>
      <c r="J11" s="115"/>
      <c r="K11" s="50"/>
      <c r="L11" s="43"/>
      <c r="M11" s="43"/>
      <c r="N11" s="43"/>
      <c r="O11" s="43"/>
      <c r="P11" s="115"/>
      <c r="Q11" s="50"/>
      <c r="R11" s="50"/>
      <c r="S11" s="115"/>
      <c r="T11" s="115"/>
    </row>
    <row r="12">
      <c r="A12" s="4"/>
      <c r="B12" s="9"/>
      <c r="C12" s="50"/>
      <c r="D12" s="115"/>
      <c r="E12" s="115"/>
      <c r="F12" s="50"/>
      <c r="G12" s="50"/>
      <c r="H12" s="115"/>
      <c r="I12" s="115"/>
      <c r="J12" s="115"/>
      <c r="K12" s="50"/>
      <c r="L12" s="43"/>
      <c r="M12" s="43"/>
      <c r="N12" s="43"/>
      <c r="O12" s="43"/>
      <c r="P12" s="115"/>
      <c r="Q12" s="50"/>
      <c r="R12" s="50"/>
      <c r="S12" s="115"/>
      <c r="T12" s="115"/>
      <c r="U12" s="4"/>
      <c r="V12" s="4"/>
    </row>
    <row r="13">
      <c r="A13" s="4"/>
      <c r="B13" s="9"/>
      <c r="C13" s="50"/>
      <c r="D13" s="115"/>
      <c r="E13" s="115"/>
      <c r="F13" s="50"/>
      <c r="G13" s="50"/>
      <c r="H13" s="115"/>
      <c r="I13" s="115"/>
      <c r="J13" s="115"/>
      <c r="K13" s="50"/>
      <c r="L13" s="43"/>
      <c r="M13" s="43"/>
      <c r="N13" s="43"/>
      <c r="O13" s="43"/>
      <c r="P13" s="115"/>
      <c r="Q13" s="50"/>
      <c r="R13" s="50"/>
      <c r="S13" s="115"/>
      <c r="T13" s="115"/>
      <c r="U13" s="50"/>
      <c r="V13" s="50"/>
    </row>
    <row r="14">
      <c r="U14" s="50"/>
      <c r="V14" s="50"/>
    </row>
    <row r="15">
      <c r="U15" s="50"/>
      <c r="V15" s="50"/>
    </row>
    <row r="16">
      <c r="D16" s="9"/>
      <c r="E16" s="9"/>
      <c r="F16" s="9"/>
      <c r="G16" s="9"/>
      <c r="H16" s="9"/>
      <c r="K16" s="50"/>
      <c r="L16" s="43"/>
      <c r="M16" s="43"/>
      <c r="N16" s="43"/>
      <c r="O16" s="43"/>
      <c r="P16" s="10"/>
      <c r="Q16" s="50"/>
      <c r="R16" s="9"/>
      <c r="S16" s="9"/>
      <c r="U16" s="50"/>
      <c r="V16" s="50"/>
      <c r="X16" s="9" t="s">
        <v>222</v>
      </c>
    </row>
    <row r="17">
      <c r="A17" s="4"/>
      <c r="B17" s="9"/>
      <c r="C17" s="9"/>
      <c r="D17" s="9"/>
      <c r="E17" s="9"/>
      <c r="F17" s="9"/>
      <c r="G17" s="9"/>
      <c r="H17" s="9"/>
      <c r="K17" s="50"/>
      <c r="L17" s="43"/>
      <c r="M17" s="43"/>
      <c r="N17" s="43"/>
      <c r="O17" s="43"/>
      <c r="P17" s="10"/>
      <c r="Q17" s="50"/>
      <c r="R17" s="9"/>
      <c r="S17" s="9"/>
      <c r="U17" s="50"/>
      <c r="V17" s="50"/>
    </row>
    <row r="18">
      <c r="A18" s="4"/>
      <c r="B18" s="9"/>
      <c r="C18" s="9"/>
      <c r="D18" s="9"/>
      <c r="E18" s="9"/>
      <c r="F18" s="9"/>
      <c r="G18" s="9"/>
      <c r="H18" s="9"/>
      <c r="K18" s="50"/>
      <c r="L18" s="43"/>
      <c r="M18" s="43"/>
      <c r="N18" s="43"/>
      <c r="O18" s="43"/>
      <c r="P18" s="10"/>
      <c r="Q18" s="50"/>
      <c r="R18" s="9"/>
      <c r="S18" s="9"/>
      <c r="U18" s="50"/>
      <c r="V18" s="50"/>
    </row>
    <row r="19">
      <c r="A19" s="4"/>
      <c r="B19" s="9"/>
      <c r="U19" s="50"/>
      <c r="V19" s="50"/>
    </row>
    <row r="21">
      <c r="A21" s="4"/>
      <c r="C21" s="116"/>
    </row>
  </sheetData>
  <mergeCells count="2">
    <mergeCell ref="A11:B11"/>
    <mergeCell ref="A21:B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9.38"/>
    <col customWidth="1" min="3" max="3" width="9.63"/>
    <col customWidth="1" min="4" max="4" width="11.88"/>
    <col customWidth="1" min="5" max="5" width="14.13"/>
    <col customWidth="1" min="6" max="6" width="9.25"/>
    <col customWidth="1" min="7" max="7" width="7.88"/>
    <col customWidth="1" min="8" max="8" width="6.63"/>
    <col customWidth="1" min="9" max="9" width="8.5"/>
    <col customWidth="1" min="10" max="10" width="9.75"/>
    <col customWidth="1" min="11" max="11" width="8.88"/>
    <col customWidth="1" min="12" max="12" width="8.5"/>
    <col customWidth="1" min="13" max="13" width="8.75"/>
    <col customWidth="1" min="14" max="14" width="10.0"/>
    <col customWidth="1" min="15" max="15" width="8.5"/>
    <col customWidth="1" min="16" max="16" width="7.25"/>
    <col customWidth="1" min="17" max="17" width="9.13"/>
    <col customWidth="1" min="18" max="18" width="9.75"/>
    <col customWidth="1" min="19" max="19" width="11.63"/>
    <col customWidth="1" min="20" max="20" width="9.75"/>
    <col customWidth="1" min="21" max="21" width="12.63"/>
    <col customWidth="1" min="22" max="22" width="11.88"/>
    <col customWidth="1" min="23" max="23" width="12.75"/>
    <col customWidth="1" min="24" max="24" width="10.0"/>
    <col customWidth="1" min="25" max="25" width="7.88"/>
    <col customWidth="1" min="26" max="26" width="6.63"/>
    <col customWidth="1" min="27" max="27" width="8.5"/>
    <col customWidth="1" min="28" max="28" width="9.75"/>
    <col customWidth="1" min="29" max="29" width="8.88"/>
    <col customWidth="1" min="30" max="31" width="8.5"/>
    <col customWidth="1" min="32" max="32" width="9.75"/>
    <col customWidth="1" min="33" max="33" width="8.5"/>
    <col customWidth="1" min="34" max="34" width="7.25"/>
    <col customWidth="1" min="35" max="35" width="9.13"/>
    <col customWidth="1" min="36" max="36" width="9.75"/>
    <col customWidth="1" min="37" max="37" width="11.63"/>
    <col customWidth="1" min="38" max="38" width="9.88"/>
    <col customWidth="1" min="39" max="39" width="12.63"/>
    <col customWidth="1" min="40" max="41" width="11.88"/>
    <col customWidth="1" min="42" max="42" width="9.88"/>
    <col customWidth="1" min="43" max="43" width="7.88"/>
    <col customWidth="1" min="44" max="44" width="6.63"/>
    <col customWidth="1" min="45" max="45" width="8.5"/>
    <col customWidth="1" min="46" max="46" width="9.75"/>
    <col customWidth="1" min="47" max="47" width="8.88"/>
    <col customWidth="1" min="48" max="48" width="8.5"/>
    <col customWidth="1" min="49" max="49" width="11.0"/>
    <col customWidth="1" min="51" max="51" width="12.38"/>
    <col customWidth="1" min="52" max="52" width="7.25"/>
    <col customWidth="1" min="53" max="53" width="9.13"/>
    <col customWidth="1" min="54" max="54" width="9.75"/>
    <col customWidth="1" min="55" max="55" width="11.63"/>
    <col customWidth="1" min="56" max="56" width="9.88"/>
    <col customWidth="1" min="57" max="57" width="12.63"/>
    <col customWidth="1" min="58" max="59" width="11.88"/>
    <col customWidth="1" min="60" max="60" width="9.75"/>
    <col customWidth="1" min="61" max="61" width="7.88"/>
    <col customWidth="1" min="62" max="62" width="6.63"/>
    <col customWidth="1" min="63" max="63" width="8.5"/>
    <col customWidth="1" min="64" max="64" width="9.75"/>
    <col customWidth="1" min="65" max="65" width="8.88"/>
    <col customWidth="1" min="66" max="66" width="8.5"/>
    <col customWidth="1" min="67" max="67" width="11.0"/>
    <col customWidth="1" min="69" max="69" width="12.38"/>
    <col customWidth="1" min="70" max="70" width="7.25"/>
    <col customWidth="1" min="71" max="71" width="9.13"/>
    <col customWidth="1" min="72" max="72" width="9.75"/>
    <col customWidth="1" min="73" max="73" width="11.63"/>
    <col customWidth="1" min="74" max="74" width="10.0"/>
    <col customWidth="1" min="75" max="75" width="12.63"/>
    <col customWidth="1" min="76" max="77" width="11.88"/>
    <col customWidth="1" min="78" max="78" width="9.63"/>
    <col customWidth="1" min="79" max="79" width="7.88"/>
    <col customWidth="1" min="80" max="80" width="6.63"/>
    <col customWidth="1" min="81" max="81" width="8.5"/>
    <col customWidth="1" min="82" max="82" width="9.75"/>
    <col customWidth="1" min="83" max="83" width="8.88"/>
    <col customWidth="1" min="84" max="84" width="8.5"/>
    <col customWidth="1" min="85" max="85" width="11.0"/>
    <col customWidth="1" min="87" max="87" width="8.25"/>
    <col customWidth="1" min="88" max="88" width="7.25"/>
    <col customWidth="1" min="89" max="89" width="9.13"/>
    <col customWidth="1" min="90" max="90" width="9.75"/>
    <col customWidth="1" min="91" max="91" width="10.75"/>
    <col customWidth="1" min="92" max="92" width="10.13"/>
    <col customWidth="1" min="93" max="93" width="12.63"/>
    <col customWidth="1" min="94" max="95" width="11.88"/>
    <col customWidth="1" min="96" max="96" width="9.38"/>
    <col customWidth="1" min="97" max="97" width="7.88"/>
    <col customWidth="1" min="98" max="98" width="6.63"/>
    <col customWidth="1" min="99" max="99" width="8.5"/>
    <col customWidth="1" min="100" max="100" width="9.75"/>
    <col customWidth="1" min="101" max="101" width="8.88"/>
    <col customWidth="1" min="102" max="102" width="8.5"/>
    <col customWidth="1" min="103" max="103" width="11.0"/>
    <col customWidth="1" min="105" max="105" width="8.63"/>
    <col customWidth="1" min="106" max="106" width="7.25"/>
    <col customWidth="1" min="107" max="107" width="9.13"/>
    <col customWidth="1" min="108" max="108" width="9.75"/>
    <col customWidth="1" min="109" max="109" width="11.63"/>
    <col customWidth="1" min="110" max="110" width="9.88"/>
    <col customWidth="1" min="111" max="111" width="12.63"/>
    <col customWidth="1" min="112" max="112" width="11.88"/>
    <col customWidth="1" min="113" max="113" width="12.5"/>
    <col customWidth="1" min="114" max="114" width="9.63"/>
    <col customWidth="1" min="115" max="115" width="7.88"/>
    <col customWidth="1" min="116" max="116" width="6.63"/>
    <col customWidth="1" min="117" max="117" width="8.5"/>
    <col customWidth="1" min="118" max="118" width="9.75"/>
    <col customWidth="1" min="119" max="119" width="8.88"/>
    <col customWidth="1" min="120" max="120" width="8.5"/>
    <col customWidth="1" min="121" max="121" width="11.0"/>
    <col customWidth="1" min="123" max="123" width="12.38"/>
    <col customWidth="1" min="124" max="124" width="7.25"/>
    <col customWidth="1" min="125" max="125" width="9.13"/>
    <col customWidth="1" min="126" max="126" width="9.75"/>
    <col customWidth="1" min="127" max="127" width="11.63"/>
    <col customWidth="1" min="128" max="128" width="9.38"/>
    <col customWidth="1" min="129" max="129" width="12.63"/>
    <col customWidth="1" min="130" max="131" width="11.88"/>
    <col customWidth="1" min="132" max="132" width="9.5"/>
    <col customWidth="1" min="133" max="133" width="7.88"/>
    <col customWidth="1" min="134" max="134" width="6.63"/>
    <col customWidth="1" min="135" max="135" width="8.5"/>
    <col customWidth="1" min="136" max="136" width="9.75"/>
    <col customWidth="1" min="137" max="137" width="8.88"/>
    <col customWidth="1" min="138" max="138" width="8.5"/>
    <col customWidth="1" min="139" max="139" width="11.0"/>
    <col customWidth="1" min="141" max="141" width="12.38"/>
    <col customWidth="1" min="142" max="142" width="7.25"/>
    <col customWidth="1" min="143" max="143" width="9.13"/>
    <col customWidth="1" min="144" max="144" width="9.75"/>
    <col customWidth="1" min="145" max="145" width="11.63"/>
  </cols>
  <sheetData>
    <row r="1">
      <c r="A1" s="78" t="s">
        <v>1</v>
      </c>
      <c r="B1" s="79">
        <v>1.0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80"/>
      <c r="T1" s="79">
        <v>2.0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80"/>
      <c r="AL1" s="79">
        <v>3.0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80"/>
      <c r="BD1" s="79">
        <v>4.0</v>
      </c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80"/>
      <c r="BV1" s="79">
        <v>5.0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80"/>
      <c r="CN1" s="79">
        <v>6.0</v>
      </c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80"/>
      <c r="DF1" s="79">
        <v>8.0</v>
      </c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80"/>
      <c r="DX1" s="79" t="s">
        <v>12</v>
      </c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80"/>
    </row>
    <row r="2">
      <c r="A2" s="81" t="s">
        <v>210</v>
      </c>
      <c r="B2" s="82" t="s">
        <v>190</v>
      </c>
      <c r="C2" s="83" t="s">
        <v>194</v>
      </c>
      <c r="D2" s="84" t="s">
        <v>195</v>
      </c>
      <c r="E2" s="84" t="s">
        <v>197</v>
      </c>
      <c r="F2" s="85" t="s">
        <v>211</v>
      </c>
      <c r="G2" s="84" t="s">
        <v>192</v>
      </c>
      <c r="H2" s="84" t="s">
        <v>193</v>
      </c>
      <c r="I2" s="86" t="s">
        <v>212</v>
      </c>
      <c r="J2" s="87" t="s">
        <v>213</v>
      </c>
      <c r="K2" s="3" t="s">
        <v>196</v>
      </c>
      <c r="L2" s="88" t="s">
        <v>200</v>
      </c>
      <c r="M2" s="88" t="s">
        <v>201</v>
      </c>
      <c r="N2" s="87" t="s">
        <v>202</v>
      </c>
      <c r="O2" s="84" t="s">
        <v>203</v>
      </c>
      <c r="P2" s="84" t="s">
        <v>204</v>
      </c>
      <c r="Q2" s="86" t="s">
        <v>214</v>
      </c>
      <c r="R2" s="87" t="s">
        <v>205</v>
      </c>
      <c r="S2" s="89" t="s">
        <v>206</v>
      </c>
      <c r="T2" s="82" t="s">
        <v>190</v>
      </c>
      <c r="U2" s="90" t="s">
        <v>194</v>
      </c>
      <c r="V2" s="84" t="s">
        <v>195</v>
      </c>
      <c r="W2" s="84" t="s">
        <v>197</v>
      </c>
      <c r="X2" s="85" t="s">
        <v>215</v>
      </c>
      <c r="Y2" s="84" t="s">
        <v>192</v>
      </c>
      <c r="Z2" s="84" t="s">
        <v>193</v>
      </c>
      <c r="AA2" s="84" t="s">
        <v>212</v>
      </c>
      <c r="AB2" s="87" t="s">
        <v>213</v>
      </c>
      <c r="AC2" s="3" t="s">
        <v>196</v>
      </c>
      <c r="AD2" s="88" t="s">
        <v>200</v>
      </c>
      <c r="AE2" s="88" t="s">
        <v>201</v>
      </c>
      <c r="AF2" s="87" t="s">
        <v>202</v>
      </c>
      <c r="AG2" s="84" t="s">
        <v>203</v>
      </c>
      <c r="AH2" s="84" t="s">
        <v>204</v>
      </c>
      <c r="AI2" s="86" t="s">
        <v>214</v>
      </c>
      <c r="AJ2" s="87" t="s">
        <v>205</v>
      </c>
      <c r="AK2" s="89" t="s">
        <v>206</v>
      </c>
      <c r="AL2" s="82" t="s">
        <v>190</v>
      </c>
      <c r="AM2" s="83" t="s">
        <v>194</v>
      </c>
      <c r="AN2" s="84" t="s">
        <v>195</v>
      </c>
      <c r="AO2" s="84" t="s">
        <v>197</v>
      </c>
      <c r="AP2" s="85" t="s">
        <v>216</v>
      </c>
      <c r="AQ2" s="84" t="s">
        <v>192</v>
      </c>
      <c r="AR2" s="84" t="s">
        <v>193</v>
      </c>
      <c r="AS2" s="86" t="s">
        <v>212</v>
      </c>
      <c r="AT2" s="87" t="s">
        <v>213</v>
      </c>
      <c r="AU2" s="3" t="s">
        <v>196</v>
      </c>
      <c r="AV2" s="88" t="s">
        <v>200</v>
      </c>
      <c r="AW2" s="88" t="s">
        <v>201</v>
      </c>
      <c r="AX2" s="87" t="s">
        <v>202</v>
      </c>
      <c r="AY2" s="84" t="s">
        <v>203</v>
      </c>
      <c r="AZ2" s="84" t="s">
        <v>204</v>
      </c>
      <c r="BA2" s="86" t="s">
        <v>214</v>
      </c>
      <c r="BB2" s="87" t="s">
        <v>205</v>
      </c>
      <c r="BC2" s="89" t="s">
        <v>206</v>
      </c>
      <c r="BD2" s="84" t="s">
        <v>190</v>
      </c>
      <c r="BE2" s="83" t="s">
        <v>194</v>
      </c>
      <c r="BF2" s="84" t="s">
        <v>195</v>
      </c>
      <c r="BG2" s="84" t="s">
        <v>197</v>
      </c>
      <c r="BH2" s="85" t="s">
        <v>217</v>
      </c>
      <c r="BI2" s="84" t="s">
        <v>192</v>
      </c>
      <c r="BJ2" s="84" t="s">
        <v>193</v>
      </c>
      <c r="BK2" s="86" t="s">
        <v>212</v>
      </c>
      <c r="BL2" s="87" t="s">
        <v>213</v>
      </c>
      <c r="BM2" s="3" t="s">
        <v>196</v>
      </c>
      <c r="BN2" s="88" t="s">
        <v>200</v>
      </c>
      <c r="BO2" s="88" t="s">
        <v>201</v>
      </c>
      <c r="BP2" s="87" t="s">
        <v>202</v>
      </c>
      <c r="BQ2" s="84" t="s">
        <v>203</v>
      </c>
      <c r="BR2" s="84" t="s">
        <v>204</v>
      </c>
      <c r="BS2" s="86" t="s">
        <v>214</v>
      </c>
      <c r="BT2" s="87" t="s">
        <v>205</v>
      </c>
      <c r="BU2" s="89" t="s">
        <v>206</v>
      </c>
      <c r="BV2" s="84" t="s">
        <v>190</v>
      </c>
      <c r="BW2" s="90" t="s">
        <v>194</v>
      </c>
      <c r="BX2" s="84" t="s">
        <v>195</v>
      </c>
      <c r="BY2" s="84" t="s">
        <v>197</v>
      </c>
      <c r="BZ2" s="85" t="s">
        <v>218</v>
      </c>
      <c r="CA2" s="84" t="s">
        <v>192</v>
      </c>
      <c r="CB2" s="84" t="s">
        <v>193</v>
      </c>
      <c r="CC2" s="86" t="s">
        <v>212</v>
      </c>
      <c r="CD2" s="87" t="s">
        <v>213</v>
      </c>
      <c r="CE2" s="3" t="s">
        <v>196</v>
      </c>
      <c r="CF2" s="88" t="s">
        <v>200</v>
      </c>
      <c r="CG2" s="88" t="s">
        <v>201</v>
      </c>
      <c r="CH2" s="87" t="s">
        <v>202</v>
      </c>
      <c r="CI2" s="84" t="s">
        <v>203</v>
      </c>
      <c r="CJ2" s="84" t="s">
        <v>204</v>
      </c>
      <c r="CK2" s="86" t="s">
        <v>214</v>
      </c>
      <c r="CL2" s="87" t="s">
        <v>205</v>
      </c>
      <c r="CM2" s="89" t="s">
        <v>206</v>
      </c>
      <c r="CN2" s="84" t="s">
        <v>190</v>
      </c>
      <c r="CO2" s="83" t="s">
        <v>194</v>
      </c>
      <c r="CP2" s="84" t="s">
        <v>195</v>
      </c>
      <c r="CQ2" s="84" t="s">
        <v>197</v>
      </c>
      <c r="CR2" s="85" t="s">
        <v>219</v>
      </c>
      <c r="CS2" s="84" t="s">
        <v>192</v>
      </c>
      <c r="CT2" s="84" t="s">
        <v>193</v>
      </c>
      <c r="CU2" s="86" t="s">
        <v>212</v>
      </c>
      <c r="CV2" s="87" t="s">
        <v>213</v>
      </c>
      <c r="CW2" s="3" t="s">
        <v>196</v>
      </c>
      <c r="CX2" s="88" t="s">
        <v>200</v>
      </c>
      <c r="CY2" s="88" t="s">
        <v>201</v>
      </c>
      <c r="CZ2" s="87" t="s">
        <v>202</v>
      </c>
      <c r="DA2" s="84" t="s">
        <v>203</v>
      </c>
      <c r="DB2" s="84" t="s">
        <v>204</v>
      </c>
      <c r="DC2" s="86" t="s">
        <v>214</v>
      </c>
      <c r="DD2" s="87" t="s">
        <v>205</v>
      </c>
      <c r="DE2" s="89" t="s">
        <v>206</v>
      </c>
      <c r="DF2" s="84" t="s">
        <v>190</v>
      </c>
      <c r="DG2" s="83" t="s">
        <v>194</v>
      </c>
      <c r="DH2" s="84" t="s">
        <v>195</v>
      </c>
      <c r="DI2" s="84" t="s">
        <v>197</v>
      </c>
      <c r="DJ2" s="85" t="s">
        <v>220</v>
      </c>
      <c r="DK2" s="84" t="s">
        <v>192</v>
      </c>
      <c r="DL2" s="84" t="s">
        <v>193</v>
      </c>
      <c r="DM2" s="86" t="s">
        <v>212</v>
      </c>
      <c r="DN2" s="87" t="s">
        <v>213</v>
      </c>
      <c r="DO2" s="3" t="s">
        <v>196</v>
      </c>
      <c r="DP2" s="88" t="s">
        <v>200</v>
      </c>
      <c r="DQ2" s="88" t="s">
        <v>201</v>
      </c>
      <c r="DR2" s="84" t="s">
        <v>202</v>
      </c>
      <c r="DS2" s="84" t="s">
        <v>203</v>
      </c>
      <c r="DT2" s="84" t="s">
        <v>204</v>
      </c>
      <c r="DU2" s="86" t="s">
        <v>214</v>
      </c>
      <c r="DV2" s="87" t="s">
        <v>205</v>
      </c>
      <c r="DW2" s="89" t="s">
        <v>206</v>
      </c>
      <c r="DX2" s="84" t="s">
        <v>190</v>
      </c>
      <c r="DY2" s="83" t="s">
        <v>194</v>
      </c>
      <c r="DZ2" s="84" t="s">
        <v>195</v>
      </c>
      <c r="EA2" s="84" t="s">
        <v>197</v>
      </c>
      <c r="EB2" s="92" t="s">
        <v>221</v>
      </c>
      <c r="EC2" s="84" t="s">
        <v>192</v>
      </c>
      <c r="ED2" s="84" t="s">
        <v>193</v>
      </c>
      <c r="EE2" s="84" t="s">
        <v>212</v>
      </c>
      <c r="EF2" s="84" t="s">
        <v>213</v>
      </c>
      <c r="EG2" s="3" t="s">
        <v>196</v>
      </c>
      <c r="EH2" s="88" t="s">
        <v>200</v>
      </c>
      <c r="EI2" s="84" t="s">
        <v>201</v>
      </c>
      <c r="EJ2" s="84" t="s">
        <v>202</v>
      </c>
      <c r="EK2" s="84" t="s">
        <v>203</v>
      </c>
      <c r="EL2" s="84" t="s">
        <v>204</v>
      </c>
      <c r="EM2" s="84" t="s">
        <v>214</v>
      </c>
      <c r="EN2" s="84" t="s">
        <v>205</v>
      </c>
      <c r="EO2" s="81" t="s">
        <v>206</v>
      </c>
    </row>
    <row r="3">
      <c r="A3" s="93">
        <v>44949.0</v>
      </c>
      <c r="B3" s="95" t="str">
        <f t="array" ref="B3">IFERROR(INDEX('CAMAGUI DATA UNIFICADA'!$C$2:$T1007,MATCH(1,($A3='CAMAGUI DATA UNIFICADA'!$A$2:$A1007)*($B$1='CAMAGUI DATA UNIFICADA'!$B$2:$B1007),0),MATCH(B$2,'CAMAGUI DATA UNIFICADA'!$C$1:$T$1,0)),"")</f>
        <v/>
      </c>
      <c r="C3" s="97" t="str">
        <f t="array" ref="C3">IFERROR(INDEX('CAMAGUI DATA UNIFICADA'!$C$2:$T1007,MATCH(1,($A3='CAMAGUI DATA UNIFICADA'!$A$2:$A1007)*($B$1='CAMAGUI DATA UNIFICADA'!$B$2:$B1007),0),MATCH(C$2,'CAMAGUI DATA UNIFICADA'!$C$1:$T$1,0)),"")</f>
        <v/>
      </c>
      <c r="D3" s="97" t="str">
        <f t="array" ref="D3">IFERROR(INDEX('CAMAGUI DATA UNIFICADA'!$C$2:$T1007,MATCH(1,($A3='CAMAGUI DATA UNIFICADA'!$A$2:$A1007)*($B$1='CAMAGUI DATA UNIFICADA'!$B$2:$B1007),0),MATCH(D$2,'CAMAGUI DATA UNIFICADA'!$C$1:$T$1,0)),"")</f>
        <v/>
      </c>
      <c r="E3" s="97" t="str">
        <f t="array" ref="E3">IFERROR(INDEX('CAMAGUI DATA UNIFICADA'!$C$2:$T1007,MATCH(1,($A3='CAMAGUI DATA UNIFICADA'!$A$2:$A1007)*($B$1='CAMAGUI DATA UNIFICADA'!$B$2:$B1007),0),MATCH(E$2,'CAMAGUI DATA UNIFICADA'!$C$1:$T$1,0)),"")</f>
        <v/>
      </c>
      <c r="F3" s="99" t="str">
        <f t="array" ref="F3">IFERROR(INDEX('CAMAGUI DATA UNIFICADA'!$C$2:$T1007,MATCH(1,($A3='CAMAGUI DATA UNIFICADA'!$A$2:$A1007)*($B$1='CAMAGUI DATA UNIFICADA'!$B$2:$B1007),0),MATCH(F$2,'CAMAGUI DATA UNIFICADA'!$C$1:$T$1,0)),"")</f>
        <v/>
      </c>
      <c r="G3" s="97" t="str">
        <f t="array" ref="G3">IFERROR(INDEX('CAMAGUI DATA UNIFICADA'!$C$2:$T1007,MATCH(1,($A3='CAMAGUI DATA UNIFICADA'!$A$2:$A1007)*($B$1='CAMAGUI DATA UNIFICADA'!$B$2:$B1007),0),MATCH(G$2,'CAMAGUI DATA UNIFICADA'!$C$1:$T$1,0)),"")</f>
        <v/>
      </c>
      <c r="H3" s="97">
        <f t="array" ref="H3">IFERROR(INDEX('CAMAGUI DATA UNIFICADA'!$C$2:$T1007,MATCH(1,($A3='CAMAGUI DATA UNIFICADA'!$A$2:$A1007)*($B$1='CAMAGUI DATA UNIFICADA'!$B$2:$B1007),0),MATCH(H$2,'CAMAGUI DATA UNIFICADA'!$C$1:$T$1,0)),"")</f>
        <v>0</v>
      </c>
      <c r="I3" s="102" t="str">
        <f t="array" ref="I3">IFERROR(INDEX('CAMAGUI DATA UNIFICADA'!$C$2:$T1007,MATCH(1,($A3='CAMAGUI DATA UNIFICADA'!$A$2:$A1007)*($B$1='CAMAGUI DATA UNIFICADA'!$B$2:$B1007),0),MATCH(I$2,'CAMAGUI DATA UNIFICADA'!$C$1:$T$1,0)),"")</f>
        <v/>
      </c>
      <c r="J3" s="103" t="str">
        <f t="array" ref="J3">IFERROR(INDEX('CAMAGUI DATA UNIFICADA'!$C$2:$T1007,MATCH(1,($A3='CAMAGUI DATA UNIFICADA'!$A$2:$A1007)*($B$1='CAMAGUI DATA UNIFICADA'!$B$2:$B1007),0),MATCH(J$2,'CAMAGUI DATA UNIFICADA'!$C$1:$T$1,0)),"")</f>
        <v/>
      </c>
      <c r="K3" s="102" t="str">
        <f t="array" ref="K3">IFERROR(INDEX('CAMAGUI DATA UNIFICADA'!$C$2:$T1007,MATCH(1,($A3='CAMAGUI DATA UNIFICADA'!$A$2:$A1007)*($B$1='CAMAGUI DATA UNIFICADA'!$B$2:$B1007),0),MATCH(K$2,'CAMAGUI DATA UNIFICADA'!$C$1:$T$1,0)),"")</f>
        <v/>
      </c>
      <c r="L3" s="105" t="str">
        <f t="array" ref="L3">IFERROR(INDEX('CAMAGUI DATA UNIFICADA'!$C$2:$T1007,MATCH(1,($A3='CAMAGUI DATA UNIFICADA'!$A$2:$A1007)*($B$1='CAMAGUI DATA UNIFICADA'!$B$2:$B1007),0),MATCH(L$2,'CAMAGUI DATA UNIFICADA'!$C$1:$T$1,0)),"")</f>
        <v/>
      </c>
      <c r="M3" s="105" t="str">
        <f t="array" ref="M3">IFERROR(INDEX('CAMAGUI DATA UNIFICADA'!$C$2:$T1007,MATCH(1,($A3='CAMAGUI DATA UNIFICADA'!$A$2:$A1007)*($B$1='CAMAGUI DATA UNIFICADA'!$B$2:$B1007),0),MATCH(M$2,'CAMAGUI DATA UNIFICADA'!$C$1:$T$1,0)),"")</f>
        <v/>
      </c>
      <c r="N3" s="103" t="str">
        <f t="array" ref="N3">IFERROR(INDEX('CAMAGUI DATA UNIFICADA'!$C$2:$T1007,MATCH(1,($A3='CAMAGUI DATA UNIFICADA'!$A$2:$A1007)*($B$1='CAMAGUI DATA UNIFICADA'!$B$2:$B1007),0),MATCH(N$2,'CAMAGUI DATA UNIFICADA'!$C$1:$T$1,0)),"")</f>
        <v/>
      </c>
      <c r="O3" s="97" t="str">
        <f t="array" ref="O3">IFERROR(INDEX('CAMAGUI DATA UNIFICADA'!$C$2:$T1007,MATCH(1,($A3='CAMAGUI DATA UNIFICADA'!$A$2:$A1007)*($B$1='CAMAGUI DATA UNIFICADA'!$B$2:$B1007),0),MATCH(O$2,'CAMAGUI DATA UNIFICADA'!$C$1:$T$1,0)),"")</f>
        <v/>
      </c>
      <c r="P3" s="97" t="str">
        <f t="array" ref="P3">IFERROR(INDEX('CAMAGUI DATA UNIFICADA'!$C$2:$T1007,MATCH(1,($A3='CAMAGUI DATA UNIFICADA'!$A$2:$A1007)*($B$1='CAMAGUI DATA UNIFICADA'!$B$2:$B1007),0),MATCH(P$2,'CAMAGUI DATA UNIFICADA'!$C$1:$T$1,0)),"")</f>
        <v/>
      </c>
      <c r="Q3" s="102" t="str">
        <f t="array" ref="Q3">IFERROR(INDEX('CAMAGUI DATA UNIFICADA'!$C$2:$T1007,MATCH(1,($A3='CAMAGUI DATA UNIFICADA'!$A$2:$A1007)*($B$1='CAMAGUI DATA UNIFICADA'!$B$2:$B1007),0),MATCH(Q$2,'CAMAGUI DATA UNIFICADA'!$C$1:$T$1,0)),"")</f>
        <v/>
      </c>
      <c r="R3" s="103" t="str">
        <f t="array" ref="R3">IFERROR(INDEX('CAMAGUI DATA UNIFICADA'!$C$2:$T1007,MATCH(1,($A3='CAMAGUI DATA UNIFICADA'!$A$2:$A1007)*($B$1='CAMAGUI DATA UNIFICADA'!$B$2:$B1007),0),MATCH(R$2,'CAMAGUI DATA UNIFICADA'!$C$1:$T$1,0)),"")</f>
        <v/>
      </c>
      <c r="S3" s="106">
        <f t="array" ref="S3">IFERROR(INDEX('CAMAGUI DATA UNIFICADA'!$C$2:$T1007,MATCH(1,($A3='CAMAGUI DATA UNIFICADA'!$A$2:$A1007)*($B$1='CAMAGUI DATA UNIFICADA'!$B$2:$B1007),0),MATCH(S$2,'CAMAGUI DATA UNIFICADA'!$C$1:$T$1,0)),"")</f>
        <v>0</v>
      </c>
      <c r="T3" s="97" t="str">
        <f t="array" ref="T3">IFERROR(INDEX('CAMAGUI DATA UNIFICADA'!$C$2:$T1007,MATCH(1,($A3='CAMAGUI DATA UNIFICADA'!$A$2:$A1007)*($T$1='CAMAGUI DATA UNIFICADA'!$B$2:$B1007),0),MATCH(T$2,'CAMAGUI DATA UNIFICADA'!$C$1:$T$1,0)),"")</f>
        <v/>
      </c>
      <c r="U3" s="97" t="str">
        <f t="array" ref="U3">IFERROR(INDEX('CAMAGUI DATA UNIFICADA'!$C$2:$T1007,MATCH(1,($A3='CAMAGUI DATA UNIFICADA'!$A$2:$A1007)*($T$1='CAMAGUI DATA UNIFICADA'!$B$2:$B1007),0),MATCH(U$2,'CAMAGUI DATA UNIFICADA'!$C$1:$T$1,0)),"")</f>
        <v/>
      </c>
      <c r="V3" s="97" t="str">
        <f t="array" ref="V3">IFERROR(INDEX('CAMAGUI DATA UNIFICADA'!$C$2:$T1007,MATCH(1,($A3='CAMAGUI DATA UNIFICADA'!$A$2:$A1007)*($T$1='CAMAGUI DATA UNIFICADA'!$B$2:$B1007),0),MATCH(V$2,'CAMAGUI DATA UNIFICADA'!$C$1:$T$1,0)),"")</f>
        <v/>
      </c>
      <c r="W3" s="97" t="str">
        <f t="array" ref="W3">IFERROR(INDEX('CAMAGUI DATA UNIFICADA'!$C$2:$T1007,MATCH(1,($A3='CAMAGUI DATA UNIFICADA'!$A$2:$A1007)*($T$1='CAMAGUI DATA UNIFICADA'!$B$2:$B1007),0),MATCH(W$2,'CAMAGUI DATA UNIFICADA'!$C$1:$T$1,0)),"")</f>
        <v/>
      </c>
      <c r="X3" s="99" t="str">
        <f t="array" ref="X3">IFERROR(INDEX('CAMAGUI DATA UNIFICADA'!$C$2:$T1007,MATCH(1,($A3='CAMAGUI DATA UNIFICADA'!$A$2:$A1007)*($T$1='CAMAGUI DATA UNIFICADA'!$B$2:$B1007),0),MATCH(X$2,'CAMAGUI DATA UNIFICADA'!$C$1:$T$1,0)),"")</f>
        <v/>
      </c>
      <c r="Y3" s="97" t="str">
        <f t="array" ref="Y3">IFERROR(INDEX('CAMAGUI DATA UNIFICADA'!$C$2:$T1007,MATCH(1,($A3='CAMAGUI DATA UNIFICADA'!$A$2:$A1007)*($T$1='CAMAGUI DATA UNIFICADA'!$B$2:$B1007),0),MATCH(Y$2,'CAMAGUI DATA UNIFICADA'!$C$1:$T$1,0)),"")</f>
        <v/>
      </c>
      <c r="Z3" s="97">
        <f t="array" ref="Z3">IFERROR(INDEX('CAMAGUI DATA UNIFICADA'!$C$2:$T1007,MATCH(1,($A3='CAMAGUI DATA UNIFICADA'!$A$2:$A1007)*($T$1='CAMAGUI DATA UNIFICADA'!$B$2:$B1007),0),MATCH(Z$2,'CAMAGUI DATA UNIFICADA'!$C$1:$T$1,0)),"")</f>
        <v>0</v>
      </c>
      <c r="AA3" s="97" t="str">
        <f t="array" ref="AA3">IFERROR(INDEX('CAMAGUI DATA UNIFICADA'!$C$2:$T1007,MATCH(1,($A3='CAMAGUI DATA UNIFICADA'!$A$2:$A1007)*($T$1='CAMAGUI DATA UNIFICADA'!$B$2:$B1007),0),MATCH(AA$2,'CAMAGUI DATA UNIFICADA'!$C$1:$T$1,0)),"")</f>
        <v/>
      </c>
      <c r="AB3" s="103" t="str">
        <f t="array" ref="AB3">IFERROR(INDEX('CAMAGUI DATA UNIFICADA'!$C$2:$T1007,MATCH(1,($A3='CAMAGUI DATA UNIFICADA'!$A$2:$A1007)*($T$1='CAMAGUI DATA UNIFICADA'!$B$2:$B1007),0),MATCH(AB$2,'CAMAGUI DATA UNIFICADA'!$C$1:$T$1,0)),"")</f>
        <v/>
      </c>
      <c r="AC3" s="102" t="str">
        <f t="array" ref="AC3">IFERROR(INDEX('CAMAGUI DATA UNIFICADA'!$C$2:$T1007,MATCH(1,($A3='CAMAGUI DATA UNIFICADA'!$A$2:$A1007)*($T$1='CAMAGUI DATA UNIFICADA'!$B$2:$B1007),0),MATCH(AC$2,'CAMAGUI DATA UNIFICADA'!$C$1:$T$1,0)),"")</f>
        <v/>
      </c>
      <c r="AD3" s="105" t="str">
        <f t="array" ref="AD3">IFERROR(INDEX('CAMAGUI DATA UNIFICADA'!$C$2:$T1007,MATCH(1,($A3='CAMAGUI DATA UNIFICADA'!$A$2:$A1007)*($T$1='CAMAGUI DATA UNIFICADA'!$B$2:$B1007),0),MATCH(AD$2,'CAMAGUI DATA UNIFICADA'!$C$1:$T$1,0)),"")</f>
        <v/>
      </c>
      <c r="AE3" s="105" t="str">
        <f t="array" ref="AE3">IFERROR(INDEX('CAMAGUI DATA UNIFICADA'!$C$2:$T1007,MATCH(1,($A3='CAMAGUI DATA UNIFICADA'!$A$2:$A1007)*($T$1='CAMAGUI DATA UNIFICADA'!$B$2:$B1007),0),MATCH(AE$2,'CAMAGUI DATA UNIFICADA'!$C$1:$T$1,0)),"")</f>
        <v/>
      </c>
      <c r="AF3" s="103" t="str">
        <f t="array" ref="AF3">IFERROR(INDEX('CAMAGUI DATA UNIFICADA'!$C$2:$T1007,MATCH(1,($A3='CAMAGUI DATA UNIFICADA'!$A$2:$A1007)*($T$1='CAMAGUI DATA UNIFICADA'!$B$2:$B1007),0),MATCH(AF$2,'CAMAGUI DATA UNIFICADA'!$C$1:$T$1,0)),"")</f>
        <v/>
      </c>
      <c r="AG3" s="97" t="str">
        <f t="array" ref="AG3">IFERROR(INDEX('CAMAGUI DATA UNIFICADA'!$C$2:$T1007,MATCH(1,($A3='CAMAGUI DATA UNIFICADA'!$A$2:$A1007)*($T$1='CAMAGUI DATA UNIFICADA'!$B$2:$B1007),0),MATCH(AG$2,'CAMAGUI DATA UNIFICADA'!$C$1:$T$1,0)),"")</f>
        <v/>
      </c>
      <c r="AH3" s="97">
        <f t="array" ref="AH3">IFERROR(INDEX('CAMAGUI DATA UNIFICADA'!$C$2:$T1007,MATCH(1,($A3='CAMAGUI DATA UNIFICADA'!$A$2:$A1007)*($T$1='CAMAGUI DATA UNIFICADA'!$B$2:$B1007),0),MATCH(AH$2,'CAMAGUI DATA UNIFICADA'!$C$1:$T$1,0)),"")</f>
        <v>0</v>
      </c>
      <c r="AI3" s="102" t="str">
        <f t="array" ref="AI3">IFERROR(INDEX('CAMAGUI DATA UNIFICADA'!$C$2:$T1007,MATCH(1,($A3='CAMAGUI DATA UNIFICADA'!$A$2:$A1007)*($T$1='CAMAGUI DATA UNIFICADA'!$B$2:$B1007),0),MATCH(AI$2,'CAMAGUI DATA UNIFICADA'!$C$1:$T$1,0)),"")</f>
        <v/>
      </c>
      <c r="AJ3" s="103" t="str">
        <f t="array" ref="AJ3">IFERROR(INDEX('CAMAGUI DATA UNIFICADA'!$C$2:$T1007,MATCH(1,($A3='CAMAGUI DATA UNIFICADA'!$A$2:$A1007)*($T$1='CAMAGUI DATA UNIFICADA'!$B$2:$B1007),0),MATCH(AJ$2,'CAMAGUI DATA UNIFICADA'!$C$1:$T$1,0)),"")</f>
        <v/>
      </c>
      <c r="AK3" s="106">
        <f t="array" ref="AK3">IFERROR(INDEX('CAMAGUI DATA UNIFICADA'!$C$2:$T1007,MATCH(1,($A3='CAMAGUI DATA UNIFICADA'!$A$2:$A1007)*($T$1='CAMAGUI DATA UNIFICADA'!$B$2:$B1007),0),MATCH(AK$2,'CAMAGUI DATA UNIFICADA'!$C$1:$T$1,0)),"")</f>
        <v>0</v>
      </c>
      <c r="AL3" s="97" t="str">
        <f t="array" ref="AL3">IFERROR(INDEX('CAMAGUI DATA UNIFICADA'!$C$2:$T1007,MATCH(1,($A3='CAMAGUI DATA UNIFICADA'!$A$2:$A1007)*($AL$1='CAMAGUI DATA UNIFICADA'!$B$2:$B1007),0),MATCH(AL$2,'CAMAGUI DATA UNIFICADA'!$C$1:$T$1,0)),"")</f>
        <v/>
      </c>
      <c r="AM3" s="97" t="str">
        <f t="array" ref="AM3">IFERROR(INDEX('CAMAGUI DATA UNIFICADA'!$C$2:$T1007,MATCH(1,($A3='CAMAGUI DATA UNIFICADA'!$A$2:$A1007)*($AL$1='CAMAGUI DATA UNIFICADA'!$B$2:$B1007),0),MATCH(AM$2,'CAMAGUI DATA UNIFICADA'!$C$1:$T$1,0)),"")</f>
        <v/>
      </c>
      <c r="AN3" s="97" t="str">
        <f t="array" ref="AN3">IFERROR(INDEX('CAMAGUI DATA UNIFICADA'!$C$2:$T1007,MATCH(1,($A3='CAMAGUI DATA UNIFICADA'!$A$2:$A1007)*($AL$1='CAMAGUI DATA UNIFICADA'!$B$2:$B1007),0),MATCH(AN$2,'CAMAGUI DATA UNIFICADA'!$C$1:$T$1,0)),"")</f>
        <v/>
      </c>
      <c r="AO3" s="97" t="str">
        <f t="array" ref="AO3">IFERROR(INDEX('CAMAGUI DATA UNIFICADA'!$C$2:$T1007,MATCH(1,($A3='CAMAGUI DATA UNIFICADA'!$A$2:$A1007)*($AL$1='CAMAGUI DATA UNIFICADA'!$B$2:$B1007),0),MATCH(AO$2,'CAMAGUI DATA UNIFICADA'!$C$1:$T$1,0)),"")</f>
        <v/>
      </c>
      <c r="AP3" s="99" t="str">
        <f t="array" ref="AP3">IFERROR(INDEX('CAMAGUI DATA UNIFICADA'!$C$2:$T1007,MATCH(1,($A3='CAMAGUI DATA UNIFICADA'!$A$2:$A1007)*($AL$1='CAMAGUI DATA UNIFICADA'!$B$2:$B1007),0),MATCH(AP$2,'CAMAGUI DATA UNIFICADA'!$C$1:$T$1,0)),"")</f>
        <v/>
      </c>
      <c r="AQ3" s="97" t="str">
        <f t="array" ref="AQ3">IFERROR(INDEX('CAMAGUI DATA UNIFICADA'!$C$2:$T1007,MATCH(1,($A3='CAMAGUI DATA UNIFICADA'!$A$2:$A1007)*($AL$1='CAMAGUI DATA UNIFICADA'!$B$2:$B1007),0),MATCH(AQ$2,'CAMAGUI DATA UNIFICADA'!$C$1:$T$1,0)),"")</f>
        <v/>
      </c>
      <c r="AR3" s="97">
        <f t="array" ref="AR3">IFERROR(INDEX('CAMAGUI DATA UNIFICADA'!$C$2:$T1007,MATCH(1,($A3='CAMAGUI DATA UNIFICADA'!$A$2:$A1007)*($AL$1='CAMAGUI DATA UNIFICADA'!$B$2:$B1007),0),MATCH(AR$2,'CAMAGUI DATA UNIFICADA'!$C$1:$T$1,0)),"")</f>
        <v>0</v>
      </c>
      <c r="AS3" s="102" t="str">
        <f t="array" ref="AS3">IFERROR(INDEX('CAMAGUI DATA UNIFICADA'!$C$2:$T1007,MATCH(1,($A3='CAMAGUI DATA UNIFICADA'!$A$2:$A1007)*($AL$1='CAMAGUI DATA UNIFICADA'!$B$2:$B1007),0),MATCH(AS$2,'CAMAGUI DATA UNIFICADA'!$C$1:$T$1,0)),"")</f>
        <v/>
      </c>
      <c r="AT3" s="103" t="str">
        <f t="array" ref="AT3">IFERROR(INDEX('CAMAGUI DATA UNIFICADA'!$C$2:$T1007,MATCH(1,($A3='CAMAGUI DATA UNIFICADA'!$A$2:$A1007)*($AL$1='CAMAGUI DATA UNIFICADA'!$B$2:$B1007),0),MATCH(AT$2,'CAMAGUI DATA UNIFICADA'!$C$1:$T$1,0)),"")</f>
        <v/>
      </c>
      <c r="AU3" s="102" t="str">
        <f t="array" ref="AU3">IFERROR(INDEX('CAMAGUI DATA UNIFICADA'!$C$2:$T1007,MATCH(1,($A3='CAMAGUI DATA UNIFICADA'!$A$2:$A1007)*($AL$1='CAMAGUI DATA UNIFICADA'!$B$2:$B1007),0),MATCH(AU$2,'CAMAGUI DATA UNIFICADA'!$C$1:$T$1,0)),"")</f>
        <v/>
      </c>
      <c r="AV3" s="105" t="str">
        <f t="array" ref="AV3">IFERROR(INDEX('CAMAGUI DATA UNIFICADA'!$C$2:$T1007,MATCH(1,($A3='CAMAGUI DATA UNIFICADA'!$A$2:$A1007)*($AL$1='CAMAGUI DATA UNIFICADA'!$B$2:$B1007),0),MATCH(AV$2,'CAMAGUI DATA UNIFICADA'!$C$1:$T$1,0)),"")</f>
        <v/>
      </c>
      <c r="AW3" s="105" t="str">
        <f t="array" ref="AW3">IFERROR(INDEX('CAMAGUI DATA UNIFICADA'!$C$2:$T1007,MATCH(1,($A3='CAMAGUI DATA UNIFICADA'!$A$2:$A1007)*($AL$1='CAMAGUI DATA UNIFICADA'!$B$2:$B1007),0),MATCH(AW$2,'CAMAGUI DATA UNIFICADA'!$C$1:$T$1,0)),"")</f>
        <v/>
      </c>
      <c r="AX3" s="103" t="str">
        <f t="array" ref="AX3">IFERROR(INDEX('CAMAGUI DATA UNIFICADA'!$C$2:$T1007,MATCH(1,($A3='CAMAGUI DATA UNIFICADA'!$A$2:$A1007)*($AL$1='CAMAGUI DATA UNIFICADA'!$B$2:$B1007),0),MATCH(AX$2,'CAMAGUI DATA UNIFICADA'!$C$1:$T$1,0)),"")</f>
        <v/>
      </c>
      <c r="AY3" s="97" t="str">
        <f t="array" ref="AY3">IFERROR(INDEX('CAMAGUI DATA UNIFICADA'!$C$2:$T1007,MATCH(1,($A3='CAMAGUI DATA UNIFICADA'!$A$2:$A1007)*($AL$1='CAMAGUI DATA UNIFICADA'!$B$2:$B1007),0),MATCH(AY$2,'CAMAGUI DATA UNIFICADA'!$C$1:$T$1,0)),"")</f>
        <v/>
      </c>
      <c r="AZ3" s="97">
        <f t="array" ref="AZ3">IFERROR(INDEX('CAMAGUI DATA UNIFICADA'!$C$2:$T1007,MATCH(1,($A3='CAMAGUI DATA UNIFICADA'!$A$2:$A1007)*($AL$1='CAMAGUI DATA UNIFICADA'!$B$2:$B1007),0),MATCH(AZ$2,'CAMAGUI DATA UNIFICADA'!$C$1:$T$1,0)),"")</f>
        <v>0</v>
      </c>
      <c r="BA3" s="102" t="str">
        <f t="array" ref="BA3">IFERROR(INDEX('CAMAGUI DATA UNIFICADA'!$C$2:$T1007,MATCH(1,($A3='CAMAGUI DATA UNIFICADA'!$A$2:$A1007)*($AL$1='CAMAGUI DATA UNIFICADA'!$B$2:$B1007),0),MATCH(BA$2,'CAMAGUI DATA UNIFICADA'!$C$1:$T$1,0)),"")</f>
        <v/>
      </c>
      <c r="BB3" s="103" t="str">
        <f t="array" ref="BB3">IFERROR(INDEX('CAMAGUI DATA UNIFICADA'!$C$2:$T1007,MATCH(1,($A3='CAMAGUI DATA UNIFICADA'!$A$2:$A1007)*($AL$1='CAMAGUI DATA UNIFICADA'!$B$2:$B1007),0),MATCH(BB$2,'CAMAGUI DATA UNIFICADA'!$C$1:$T$1,0)),"")</f>
        <v/>
      </c>
      <c r="BC3" s="106">
        <f t="array" ref="BC3">IFERROR(INDEX('CAMAGUI DATA UNIFICADA'!$C$2:$T1007,MATCH(1,($A3='CAMAGUI DATA UNIFICADA'!$A$2:$A1007)*($AL$1='CAMAGUI DATA UNIFICADA'!$B$2:$B1007),0),MATCH(BC$2,'CAMAGUI DATA UNIFICADA'!$C$1:$T$1,0)),"")</f>
        <v>0</v>
      </c>
      <c r="BD3" s="95" t="str">
        <f t="array" ref="BD3">IFERROR(INDEX('CAMAGUI DATA UNIFICADA'!$C$2:$T1007,MATCH(1,($A3='CAMAGUI DATA UNIFICADA'!$A$2:$A1007)*($BD$1='CAMAGUI DATA UNIFICADA'!$B$2:$B1007),0),MATCH(BD$2,'CAMAGUI DATA UNIFICADA'!$C$1:$T$1,0)),"")</f>
        <v>CA4180123</v>
      </c>
      <c r="BE3" s="97">
        <f t="array" ref="BE3">IFERROR(INDEX('CAMAGUI DATA UNIFICADA'!$C$2:$T1007,MATCH(1,($A3='CAMAGUI DATA UNIFICADA'!$A$2:$A1007)*($BD$1='CAMAGUI DATA UNIFICADA'!$B$2:$B1007),0),MATCH(BE$2,'CAMAGUI DATA UNIFICADA'!$C$1:$T$1,0)),"")</f>
        <v>125</v>
      </c>
      <c r="BF3" s="97">
        <f t="array" ref="BF3">IFERROR(INDEX('CAMAGUI DATA UNIFICADA'!$C$2:$T1007,MATCH(1,($A3='CAMAGUI DATA UNIFICADA'!$A$2:$A1007)*($BD$1='CAMAGUI DATA UNIFICADA'!$B$2:$B1007),0),MATCH(BF$2,'CAMAGUI DATA UNIFICADA'!$C$1:$T$1,0)),"")</f>
        <v>325</v>
      </c>
      <c r="BG3" s="97" t="str">
        <f t="array" ref="BG3">IFERROR(INDEX('CAMAGUI DATA UNIFICADA'!$C$2:$T1007,MATCH(1,($A3='CAMAGUI DATA UNIFICADA'!$A$2:$A1007)*($BD$1='CAMAGUI DATA UNIFICADA'!$B$2:$B1007),0),MATCH(BG$2,'CAMAGUI DATA UNIFICADA'!$C$1:$T$1,0)),"")</f>
        <v>AQXCEL 1.2</v>
      </c>
      <c r="BH3" s="99">
        <f t="array" ref="BH3">IFERROR(INDEX('CAMAGUI DATA UNIFICADA'!$C$2:$T1007,MATCH(1,($A3='CAMAGUI DATA UNIFICADA'!$A$2:$A1007)*($BD$1='CAMAGUI DATA UNIFICADA'!$B$2:$B1007),0),MATCH(BH$2,'CAMAGUI DATA UNIFICADA'!$C$1:$T$1,0)),"")</f>
        <v>454.35</v>
      </c>
      <c r="BI3" s="97">
        <f t="array" ref="BI3">IFERROR(INDEX('CAMAGUI DATA UNIFICADA'!$C$2:$T1007,MATCH(1,($A3='CAMAGUI DATA UNIFICADA'!$A$2:$A1007)*($BD$1='CAMAGUI DATA UNIFICADA'!$B$2:$B1007),0),MATCH(BI$2,'CAMAGUI DATA UNIFICADA'!$C$1:$T$1,0)),"")</f>
        <v>1.7</v>
      </c>
      <c r="BJ3" s="97">
        <f t="array" ref="BJ3">IFERROR(INDEX('CAMAGUI DATA UNIFICADA'!$C$2:$T1007,MATCH(1,($A3='CAMAGUI DATA UNIFICADA'!$A$2:$A1007)*($BD$1='CAMAGUI DATA UNIFICADA'!$B$2:$B1007),0),MATCH(BJ$2,'CAMAGUI DATA UNIFICADA'!$C$1:$T$1,0)),"")</f>
        <v>0</v>
      </c>
      <c r="BK3" s="102">
        <f t="array" ref="BK3">IFERROR(INDEX('CAMAGUI DATA UNIFICADA'!$C$2:$T1007,MATCH(1,($A3='CAMAGUI DATA UNIFICADA'!$A$2:$A1007)*($BD$1='CAMAGUI DATA UNIFICADA'!$B$2:$B1007),0),MATCH(BK$2,'CAMAGUI DATA UNIFICADA'!$C$1:$T$1,0)),"")</f>
        <v>12.8016</v>
      </c>
      <c r="BL3" s="103">
        <f t="array" ref="BL3">IFERROR(INDEX('CAMAGUI DATA UNIFICADA'!$C$2:$T1007,MATCH(1,($A3='CAMAGUI DATA UNIFICADA'!$A$2:$A1007)*($BD$1='CAMAGUI DATA UNIFICADA'!$B$2:$B1007),0),MATCH(BL$2,'CAMAGUI DATA UNIFICADA'!$C$1:$T$1,0)),"")</f>
        <v>574376.7323</v>
      </c>
      <c r="BM3" s="102" t="str">
        <f t="array" ref="BM3">IFERROR(INDEX('CAMAGUI DATA UNIFICADA'!$C$2:$T1007,MATCH(1,($A3='CAMAGUI DATA UNIFICADA'!$A$2:$A1007)*($BD$1='CAMAGUI DATA UNIFICADA'!$B$2:$B1007),0),MATCH(BM$2,'CAMAGUI DATA UNIFICADA'!$C$1:$T$1,0)),"")</f>
        <v/>
      </c>
      <c r="BN3" s="105">
        <f t="array" ref="BN3">IFERROR(INDEX('CAMAGUI DATA UNIFICADA'!$C$2:$T1007,MATCH(1,($A3='CAMAGUI DATA UNIFICADA'!$A$2:$A1007)*($BD$1='CAMAGUI DATA UNIFICADA'!$B$2:$B1007),0),MATCH(BN$2,'CAMAGUI DATA UNIFICADA'!$C$1:$T$1,0)),"")</f>
        <v>0.2871883662</v>
      </c>
      <c r="BO3" s="105">
        <f t="array" ref="BO3">IFERROR(INDEX('CAMAGUI DATA UNIFICADA'!$C$2:$T1007,MATCH(1,($A3='CAMAGUI DATA UNIFICADA'!$A$2:$A1007)*($BD$1='CAMAGUI DATA UNIFICADA'!$B$2:$B1007),0),MATCH(BO$2,'CAMAGUI DATA UNIFICADA'!$C$1:$T$1,0)),"")</f>
        <v>0.95</v>
      </c>
      <c r="BP3" s="103">
        <f t="array" ref="BP3">IFERROR(INDEX('CAMAGUI DATA UNIFICADA'!$C$2:$T1007,MATCH(1,($A3='CAMAGUI DATA UNIFICADA'!$A$2:$A1007)*($BD$1='CAMAGUI DATA UNIFICADA'!$B$2:$B1007),0),MATCH(BP$2,'CAMAGUI DATA UNIFICADA'!$C$1:$T$1,0)),"")</f>
        <v>395833.3333</v>
      </c>
      <c r="BQ3" s="97">
        <f t="array" ref="BQ3">IFERROR(INDEX('CAMAGUI DATA UNIFICADA'!$C$2:$T1007,MATCH(1,($A3='CAMAGUI DATA UNIFICADA'!$A$2:$A1007)*($BD$1='CAMAGUI DATA UNIFICADA'!$B$2:$B1007),0),MATCH(BQ$2,'CAMAGUI DATA UNIFICADA'!$C$1:$T$1,0)),"")</f>
        <v>1.5</v>
      </c>
      <c r="BR3" s="97">
        <f t="array" ref="BR3">IFERROR(INDEX('CAMAGUI DATA UNIFICADA'!$C$2:$T1007,MATCH(1,($A3='CAMAGUI DATA UNIFICADA'!$A$2:$A1007)*($BD$1='CAMAGUI DATA UNIFICADA'!$B$2:$B1007),0),MATCH(BR$2,'CAMAGUI DATA UNIFICADA'!$C$1:$T$1,0)),"")</f>
        <v>3.2</v>
      </c>
      <c r="BS3" s="102">
        <f t="array" ref="BS3">IFERROR(INDEX('CAMAGUI DATA UNIFICADA'!$C$2:$T1007,MATCH(1,($A3='CAMAGUI DATA UNIFICADA'!$A$2:$A1007)*($BD$1='CAMAGUI DATA UNIFICADA'!$B$2:$B1007),0),MATCH(BS$2,'CAMAGUI DATA UNIFICADA'!$C$1:$T$1,0)),"")</f>
        <v>16.1304</v>
      </c>
      <c r="BT3" s="103">
        <f t="array" ref="BT3">IFERROR(INDEX('CAMAGUI DATA UNIFICADA'!$C$2:$T1007,MATCH(1,($A3='CAMAGUI DATA UNIFICADA'!$A$2:$A1007)*($BD$1='CAMAGUI DATA UNIFICADA'!$B$2:$B1007),0),MATCH(BT$2,'CAMAGUI DATA UNIFICADA'!$C$1:$T$1,0)),"")</f>
        <v>857.930456</v>
      </c>
      <c r="BU3" s="106">
        <f t="array" ref="BU3">IFERROR(INDEX('CAMAGUI DATA UNIFICADA'!$C$2:$T1007,MATCH(1,($A3='CAMAGUI DATA UNIFICADA'!$A$2:$A1007)*($BD$1='CAMAGUI DATA UNIFICADA'!$B$2:$B1007),0),MATCH(BU$2,'CAMAGUI DATA UNIFICADA'!$C$1:$T$1,0)),"")</f>
        <v>183.232614</v>
      </c>
      <c r="BV3" s="95" t="str">
        <f t="array" ref="BV3">IFERROR(INDEX('CAMAGUI DATA UNIFICADA'!$C$2:$T1007,MATCH(1,($A3='CAMAGUI DATA UNIFICADA'!$A$2:$A1007)*($BV$1='CAMAGUI DATA UNIFICADA'!$B$2:$B1007),0),MATCH(BV$2,'CAMAGUI DATA UNIFICADA'!$C$1:$T$1,0)),"")</f>
        <v>CA5200123</v>
      </c>
      <c r="BW3" s="97">
        <f t="array" ref="BW3">IFERROR(INDEX('CAMAGUI DATA UNIFICADA'!$C$2:$T1007,MATCH(1,($A3='CAMAGUI DATA UNIFICADA'!$A$2:$A1007)*($BV$1='CAMAGUI DATA UNIFICADA'!$B$2:$B1007),0),MATCH(BW$2,'CAMAGUI DATA UNIFICADA'!$C$1:$T$1,0)),"")</f>
        <v>75</v>
      </c>
      <c r="BX3" s="97">
        <f t="array" ref="BX3">IFERROR(INDEX('CAMAGUI DATA UNIFICADA'!$C$2:$T1007,MATCH(1,($A3='CAMAGUI DATA UNIFICADA'!$A$2:$A1007)*($BV$1='CAMAGUI DATA UNIFICADA'!$B$2:$B1007),0),MATCH(BX$2,'CAMAGUI DATA UNIFICADA'!$C$1:$T$1,0)),"")</f>
        <v>125</v>
      </c>
      <c r="BY3" s="97" t="str">
        <f t="array" ref="BY3">IFERROR(INDEX('CAMAGUI DATA UNIFICADA'!$C$2:$T1007,MATCH(1,($A3='CAMAGUI DATA UNIFICADA'!$A$2:$A1007)*($BV$1='CAMAGUI DATA UNIFICADA'!$B$2:$B1007),0),MATCH(BY$2,'CAMAGUI DATA UNIFICADA'!$C$1:$T$1,0)),"")</f>
        <v>AQXCEL 1.2</v>
      </c>
      <c r="BZ3" s="99">
        <f t="array" ref="BZ3">IFERROR(INDEX('CAMAGUI DATA UNIFICADA'!$C$2:$T1007,MATCH(1,($A3='CAMAGUI DATA UNIFICADA'!$A$2:$A1007)*($BV$1='CAMAGUI DATA UNIFICADA'!$B$2:$B1007),0),MATCH(BZ$2,'CAMAGUI DATA UNIFICADA'!$C$1:$T$1,0)),"")</f>
        <v>174.75</v>
      </c>
      <c r="CA3" s="97">
        <f t="array" ref="CA3">IFERROR(INDEX('CAMAGUI DATA UNIFICADA'!$C$2:$T1007,MATCH(1,($A3='CAMAGUI DATA UNIFICADA'!$A$2:$A1007)*($BV$1='CAMAGUI DATA UNIFICADA'!$B$2:$B1007),0),MATCH(CA$2,'CAMAGUI DATA UNIFICADA'!$C$1:$T$1,0)),"")</f>
        <v>1.6</v>
      </c>
      <c r="CB3" s="97">
        <f t="array" ref="CB3">IFERROR(INDEX('CAMAGUI DATA UNIFICADA'!$C$2:$T1007,MATCH(1,($A3='CAMAGUI DATA UNIFICADA'!$A$2:$A1007)*($BV$1='CAMAGUI DATA UNIFICADA'!$B$2:$B1007),0),MATCH(CB$2,'CAMAGUI DATA UNIFICADA'!$C$1:$T$1,0)),"")</f>
        <v>0</v>
      </c>
      <c r="CC3" s="102">
        <f t="array" ref="CC3">IFERROR(INDEX('CAMAGUI DATA UNIFICADA'!$C$2:$T1007,MATCH(1,($A3='CAMAGUI DATA UNIFICADA'!$A$2:$A1007)*($BV$1='CAMAGUI DATA UNIFICADA'!$B$2:$B1007),0),MATCH(CC$2,'CAMAGUI DATA UNIFICADA'!$C$1:$T$1,0)),"")</f>
        <v>12.9888</v>
      </c>
      <c r="CD3" s="103">
        <f t="array" ref="CD3">IFERROR(INDEX('CAMAGUI DATA UNIFICADA'!$C$2:$T1007,MATCH(1,($A3='CAMAGUI DATA UNIFICADA'!$A$2:$A1007)*($BV$1='CAMAGUI DATA UNIFICADA'!$B$2:$B1007),0),MATCH(CD$2,'CAMAGUI DATA UNIFICADA'!$C$1:$T$1,0)),"")</f>
        <v>360887.8418</v>
      </c>
      <c r="CE3" s="102" t="str">
        <f t="array" ref="CE3">IFERROR(INDEX('CAMAGUI DATA UNIFICADA'!$C$2:$T1007,MATCH(1,($A3='CAMAGUI DATA UNIFICADA'!$A$2:$A1007)*($BV$1='CAMAGUI DATA UNIFICADA'!$B$2:$B1007),0),MATCH(CE$2,'CAMAGUI DATA UNIFICADA'!$C$1:$T$1,0)),"")</f>
        <v/>
      </c>
      <c r="CF3" s="105">
        <f t="array" ref="CF3">IFERROR(INDEX('CAMAGUI DATA UNIFICADA'!$C$2:$T1007,MATCH(1,($A3='CAMAGUI DATA UNIFICADA'!$A$2:$A1007)*($BV$1='CAMAGUI DATA UNIFICADA'!$B$2:$B1007),0),MATCH(CF$2,'CAMAGUI DATA UNIFICADA'!$C$1:$T$1,0)),"")</f>
        <v>0.2639475582</v>
      </c>
      <c r="CG3" s="105">
        <f t="array" ref="CG3">IFERROR(INDEX('CAMAGUI DATA UNIFICADA'!$C$2:$T1007,MATCH(1,($A3='CAMAGUI DATA UNIFICADA'!$A$2:$A1007)*($BV$1='CAMAGUI DATA UNIFICADA'!$B$2:$B1007),0),MATCH(CG$2,'CAMAGUI DATA UNIFICADA'!$C$1:$T$1,0)),"")</f>
        <v>0.9</v>
      </c>
      <c r="CH3" s="103">
        <f t="array" ref="CH3">IFERROR(INDEX('CAMAGUI DATA UNIFICADA'!$C$2:$T1007,MATCH(1,($A3='CAMAGUI DATA UNIFICADA'!$A$2:$A1007)*($BV$1='CAMAGUI DATA UNIFICADA'!$B$2:$B1007),0),MATCH(CH$2,'CAMAGUI DATA UNIFICADA'!$C$1:$T$1,0)),"")</f>
        <v>292986.6429</v>
      </c>
      <c r="CI3" s="97">
        <f t="array" ref="CI3">IFERROR(INDEX('CAMAGUI DATA UNIFICADA'!$C$2:$T1007,MATCH(1,($A3='CAMAGUI DATA UNIFICADA'!$A$2:$A1007)*($BV$1='CAMAGUI DATA UNIFICADA'!$B$2:$B1007),0),MATCH(CI$2,'CAMAGUI DATA UNIFICADA'!$C$1:$T$1,0)),"")</f>
        <v>1.5</v>
      </c>
      <c r="CJ3" s="97">
        <f t="array" ref="CJ3">IFERROR(INDEX('CAMAGUI DATA UNIFICADA'!$C$2:$T1007,MATCH(1,($A3='CAMAGUI DATA UNIFICADA'!$A$2:$A1007)*($BV$1='CAMAGUI DATA UNIFICADA'!$B$2:$B1007),0),MATCH(CJ$2,'CAMAGUI DATA UNIFICADA'!$C$1:$T$1,0)),"")</f>
        <v>3.1</v>
      </c>
      <c r="CK3" s="102">
        <f t="array" ref="CK3">IFERROR(INDEX('CAMAGUI DATA UNIFICADA'!$C$2:$T1007,MATCH(1,($A3='CAMAGUI DATA UNIFICADA'!$A$2:$A1007)*($BV$1='CAMAGUI DATA UNIFICADA'!$B$2:$B1007),0),MATCH(CK$2,'CAMAGUI DATA UNIFICADA'!$C$1:$T$1,0)),"")</f>
        <v>16.3812</v>
      </c>
      <c r="CL3" s="103">
        <f t="array" ref="CL3">IFERROR(INDEX('CAMAGUI DATA UNIFICADA'!$C$2:$T1007,MATCH(1,($A3='CAMAGUI DATA UNIFICADA'!$A$2:$A1007)*($BV$1='CAMAGUI DATA UNIFICADA'!$B$2:$B1007),0),MATCH(CL$2,'CAMAGUI DATA UNIFICADA'!$C$1:$T$1,0)),"")</f>
        <v>545.6634399</v>
      </c>
      <c r="CM3" s="106">
        <f t="array" ref="CM3">IFERROR(INDEX('CAMAGUI DATA UNIFICADA'!$C$2:$T1007,MATCH(1,($A3='CAMAGUI DATA UNIFICADA'!$A$2:$A1007)*($BV$1='CAMAGUI DATA UNIFICADA'!$B$2:$B1007),0),MATCH(CM$2,'CAMAGUI DATA UNIFICADA'!$C$1:$T$1,0)),"")</f>
        <v>117.66586</v>
      </c>
      <c r="CN3" s="95" t="str">
        <f t="array" ref="CN3">IFERROR(INDEX('CAMAGUI DATA UNIFICADA'!$C$2:$T1007,MATCH(1,($A3='CAMAGUI DATA UNIFICADA'!$A$2:$A1007)*($CN$1='CAMAGUI DATA UNIFICADA'!$B$2:$B1007),0),MATCH(CN$2,'CAMAGUI DATA UNIFICADA'!$C$1:$T$1,0)),"")</f>
        <v/>
      </c>
      <c r="CO3" s="97" t="str">
        <f t="array" ref="CO3">IFERROR(INDEX('CAMAGUI DATA UNIFICADA'!$C$2:$T1007,MATCH(1,($A3='CAMAGUI DATA UNIFICADA'!$A$2:$A1007)*($CN$1='CAMAGUI DATA UNIFICADA'!$B$2:$B1007),0),MATCH(CO$2,'CAMAGUI DATA UNIFICADA'!$C$1:$T$1,0)),"")</f>
        <v/>
      </c>
      <c r="CP3" s="97" t="str">
        <f t="array" ref="CP3">IFERROR(INDEX('CAMAGUI DATA UNIFICADA'!$C$2:$T1007,MATCH(1,($A3='CAMAGUI DATA UNIFICADA'!$A$2:$A1007)*($CN$1='CAMAGUI DATA UNIFICADA'!$B$2:$B1007),0),MATCH(CP$2,'CAMAGUI DATA UNIFICADA'!$C$1:$T$1,0)),"")</f>
        <v/>
      </c>
      <c r="CQ3" s="97" t="str">
        <f t="array" ref="CQ3">IFERROR(INDEX('CAMAGUI DATA UNIFICADA'!$C$2:$T1007,MATCH(1,($A3='CAMAGUI DATA UNIFICADA'!$A$2:$A1007)*($CN$1='CAMAGUI DATA UNIFICADA'!$B$2:$B1007),0),MATCH(CQ$2,'CAMAGUI DATA UNIFICADA'!$C$1:$T$1,0)),"")</f>
        <v/>
      </c>
      <c r="CR3" s="99" t="str">
        <f t="array" ref="CR3">IFERROR(INDEX('CAMAGUI DATA UNIFICADA'!$C$2:$T1007,MATCH(1,($A3='CAMAGUI DATA UNIFICADA'!$A$2:$A1007)*($CN$1='CAMAGUI DATA UNIFICADA'!$B$2:$B1007),0),MATCH(CR$2,'CAMAGUI DATA UNIFICADA'!$C$1:$T$1,0)),"")</f>
        <v/>
      </c>
      <c r="CS3" s="97" t="str">
        <f t="array" ref="CS3">IFERROR(INDEX('CAMAGUI DATA UNIFICADA'!$C$2:$T1007,MATCH(1,($A3='CAMAGUI DATA UNIFICADA'!$A$2:$A1007)*($CN$1='CAMAGUI DATA UNIFICADA'!$B$2:$B1007),0),MATCH(CS$2,'CAMAGUI DATA UNIFICADA'!$C$1:$T$1,0)),"")</f>
        <v/>
      </c>
      <c r="CT3" s="97">
        <f t="array" ref="CT3">IFERROR(INDEX('CAMAGUI DATA UNIFICADA'!$C$2:$T1007,MATCH(1,($A3='CAMAGUI DATA UNIFICADA'!$A$2:$A1007)*($CN$1='CAMAGUI DATA UNIFICADA'!$B$2:$B1007),0),MATCH(CT$2,'CAMAGUI DATA UNIFICADA'!$C$1:$T$1,0)),"")</f>
        <v>0</v>
      </c>
      <c r="CU3" s="102" t="str">
        <f t="array" ref="CU3">IFERROR(INDEX('CAMAGUI DATA UNIFICADA'!$C$2:$T1007,MATCH(1,($A3='CAMAGUI DATA UNIFICADA'!$A$2:$A1007)*($CN$1='CAMAGUI DATA UNIFICADA'!$B$2:$B1007),0),MATCH(CU$2,'CAMAGUI DATA UNIFICADA'!$C$1:$T$1,0)),"")</f>
        <v/>
      </c>
      <c r="CV3" s="103" t="str">
        <f t="array" ref="CV3">IFERROR(INDEX('CAMAGUI DATA UNIFICADA'!$C$2:$T1007,MATCH(1,($A3='CAMAGUI DATA UNIFICADA'!$A$2:$A1007)*($CN$1='CAMAGUI DATA UNIFICADA'!$B$2:$B1007),0),MATCH(CV$2,'CAMAGUI DATA UNIFICADA'!$C$1:$T$1,0)),"")</f>
        <v/>
      </c>
      <c r="CW3" s="102" t="str">
        <f t="array" ref="CW3">IFERROR(INDEX('CAMAGUI DATA UNIFICADA'!$C$2:$T1007,MATCH(1,($A3='CAMAGUI DATA UNIFICADA'!$A$2:$A1007)*($CN$1='CAMAGUI DATA UNIFICADA'!$B$2:$B1007),0),MATCH(CW$2,'CAMAGUI DATA UNIFICADA'!$C$1:$T$1,0)),"")</f>
        <v/>
      </c>
      <c r="CX3" s="105" t="str">
        <f t="array" ref="CX3">IFERROR(INDEX('CAMAGUI DATA UNIFICADA'!$C$2:$T1007,MATCH(1,($A3='CAMAGUI DATA UNIFICADA'!$A$2:$A1007)*($CN$1='CAMAGUI DATA UNIFICADA'!$B$2:$B1007),0),MATCH(CX$2,'CAMAGUI DATA UNIFICADA'!$C$1:$T$1,0)),"")</f>
        <v/>
      </c>
      <c r="CY3" s="105" t="str">
        <f t="array" ref="CY3">IFERROR(INDEX('CAMAGUI DATA UNIFICADA'!$C$2:$T1007,MATCH(1,($A3='CAMAGUI DATA UNIFICADA'!$A$2:$A1007)*($CN$1='CAMAGUI DATA UNIFICADA'!$B$2:$B1007),0),MATCH(CY$2,'CAMAGUI DATA UNIFICADA'!$C$1:$T$1,0)),"")</f>
        <v/>
      </c>
      <c r="CZ3" s="103" t="str">
        <f t="array" ref="CZ3">IFERROR(INDEX('CAMAGUI DATA UNIFICADA'!$C$2:$T1007,MATCH(1,($A3='CAMAGUI DATA UNIFICADA'!$A$2:$A1007)*($CN$1='CAMAGUI DATA UNIFICADA'!$B$2:$B1007),0),MATCH(CZ$2,'CAMAGUI DATA UNIFICADA'!$C$1:$T$1,0)),"")</f>
        <v/>
      </c>
      <c r="DA3" s="97" t="str">
        <f t="array" ref="DA3">IFERROR(INDEX('CAMAGUI DATA UNIFICADA'!$C$2:$T1007,MATCH(1,($A3='CAMAGUI DATA UNIFICADA'!$A$2:$A1007)*($CN$1='CAMAGUI DATA UNIFICADA'!$B$2:$B1007),0),MATCH(DA$2,'CAMAGUI DATA UNIFICADA'!$C$1:$T$1,0)),"")</f>
        <v/>
      </c>
      <c r="DB3" s="97" t="str">
        <f t="array" ref="DB3">IFERROR(INDEX('CAMAGUI DATA UNIFICADA'!$C$2:$T1007,MATCH(1,($A3='CAMAGUI DATA UNIFICADA'!$A$2:$A1007)*($CN$1='CAMAGUI DATA UNIFICADA'!$B$2:$B1007),0),MATCH(DB$2,'CAMAGUI DATA UNIFICADA'!$C$1:$T$1,0)),"")</f>
        <v/>
      </c>
      <c r="DC3" s="102" t="str">
        <f t="array" ref="DC3">IFERROR(INDEX('CAMAGUI DATA UNIFICADA'!$C$2:$T1007,MATCH(1,($A3='CAMAGUI DATA UNIFICADA'!$A$2:$A1007)*($CN$1='CAMAGUI DATA UNIFICADA'!$B$2:$B1007),0),MATCH(DC$2,'CAMAGUI DATA UNIFICADA'!$C$1:$T$1,0)),"")</f>
        <v/>
      </c>
      <c r="DD3" s="103" t="str">
        <f t="array" ref="DD3">IFERROR(INDEX('CAMAGUI DATA UNIFICADA'!$C$2:$T1007,MATCH(1,($A3='CAMAGUI DATA UNIFICADA'!$A$2:$A1007)*($CN$1='CAMAGUI DATA UNIFICADA'!$B$2:$B1007),0),MATCH(DD$2,'CAMAGUI DATA UNIFICADA'!$C$1:$T$1,0)),"")</f>
        <v/>
      </c>
      <c r="DE3" s="106" t="str">
        <f t="array" ref="DE3">IFERROR(INDEX('CAMAGUI DATA UNIFICADA'!$C$2:$T1007,MATCH(1,($A3='CAMAGUI DATA UNIFICADA'!$A$2:$A1007)*($CN$1='CAMAGUI DATA UNIFICADA'!$B$2:$B1007),0),MATCH(DE$2,'CAMAGUI DATA UNIFICADA'!$C$1:$T$1,0)),"")</f>
        <v/>
      </c>
      <c r="DF3" s="95" t="str">
        <f t="array" ref="DF3">IFERROR(INDEX('CAMAGUI DATA UNIFICADA'!$C$2:$T1007,MATCH(1,($A3='CAMAGUI DATA UNIFICADA'!$A$2:$A1007)*($DF$1='CAMAGUI DATA UNIFICADA'!$B$2:$B1007),0),MATCH(DF$2,'CAMAGUI DATA UNIFICADA'!$C$1:$T$1,0)),"")</f>
        <v/>
      </c>
      <c r="DG3" s="97" t="str">
        <f t="array" ref="DG3">IFERROR(INDEX('CAMAGUI DATA UNIFICADA'!$C$2:$T1007,MATCH(1,($A3='CAMAGUI DATA UNIFICADA'!$A$2:$A1007)*($DF$1='CAMAGUI DATA UNIFICADA'!$B$2:$B1007),0),MATCH(DG$2,'CAMAGUI DATA UNIFICADA'!$C$1:$T$1,0)),"")</f>
        <v/>
      </c>
      <c r="DH3" s="97" t="str">
        <f t="array" ref="DH3">IFERROR(INDEX('CAMAGUI DATA UNIFICADA'!$C$2:$T1007,MATCH(1,($A3='CAMAGUI DATA UNIFICADA'!$A$2:$A1007)*($DF$1='CAMAGUI DATA UNIFICADA'!$B$2:$B1007),0),MATCH(DH$2,'CAMAGUI DATA UNIFICADA'!$C$1:$T$1,0)),"")</f>
        <v/>
      </c>
      <c r="DI3" s="97" t="str">
        <f t="array" ref="DI3">IFERROR(INDEX('CAMAGUI DATA UNIFICADA'!$C$2:$T1007,MATCH(1,($A3='CAMAGUI DATA UNIFICADA'!$A$2:$A1007)*($DF$1='CAMAGUI DATA UNIFICADA'!$B$2:$B1007),0),MATCH(DI$2,'CAMAGUI DATA UNIFICADA'!$C$1:$T$1,0)),"")</f>
        <v/>
      </c>
      <c r="DJ3" s="99" t="str">
        <f t="array" ref="DJ3">IFERROR(INDEX('CAMAGUI DATA UNIFICADA'!$C$2:$T1007,MATCH(1,($A3='CAMAGUI DATA UNIFICADA'!$A$2:$A1007)*($DF$1='CAMAGUI DATA UNIFICADA'!$B$2:$B1007),0),MATCH(DJ$2,'CAMAGUI DATA UNIFICADA'!$C$1:$T$1,0)),"")</f>
        <v/>
      </c>
      <c r="DK3" s="97" t="str">
        <f t="array" ref="DK3">IFERROR(INDEX('CAMAGUI DATA UNIFICADA'!$C$2:$T1007,MATCH(1,($A3='CAMAGUI DATA UNIFICADA'!$A$2:$A1007)*($DF$1='CAMAGUI DATA UNIFICADA'!$B$2:$B1007),0),MATCH(DK$2,'CAMAGUI DATA UNIFICADA'!$C$1:$T$1,0)),"")</f>
        <v/>
      </c>
      <c r="DL3" s="97" t="str">
        <f t="array" ref="DL3">IFERROR(INDEX('CAMAGUI DATA UNIFICADA'!$C$2:$T1007,MATCH(1,($A3='CAMAGUI DATA UNIFICADA'!$A$2:$A1007)*($DF$1='CAMAGUI DATA UNIFICADA'!$B$2:$B1007),0),MATCH(DL$2,'CAMAGUI DATA UNIFICADA'!$C$1:$T$1,0)),"")</f>
        <v/>
      </c>
      <c r="DM3" s="102" t="str">
        <f t="array" ref="DM3">IFERROR(INDEX('CAMAGUI DATA UNIFICADA'!$C$2:$T1007,MATCH(1,($A3='CAMAGUI DATA UNIFICADA'!$A$2:$A1007)*($DF$1='CAMAGUI DATA UNIFICADA'!$B$2:$B1007),0),MATCH(DM$2,'CAMAGUI DATA UNIFICADA'!$C$1:$T$1,0)),"")</f>
        <v/>
      </c>
      <c r="DN3" s="103" t="str">
        <f t="array" ref="DN3">IFERROR(INDEX('CAMAGUI DATA UNIFICADA'!$C$2:$T1007,MATCH(1,($A3='CAMAGUI DATA UNIFICADA'!$A$2:$A1007)*($DF$1='CAMAGUI DATA UNIFICADA'!$B$2:$B1007),0),MATCH(DN$2,'CAMAGUI DATA UNIFICADA'!$C$1:$T$1,0)),"")</f>
        <v/>
      </c>
      <c r="DO3" s="102" t="str">
        <f t="array" ref="DO3">IFERROR(INDEX('CAMAGUI DATA UNIFICADA'!$C$2:$T1007,MATCH(1,($A3='CAMAGUI DATA UNIFICADA'!$A$2:$A1007)*($DF$1='CAMAGUI DATA UNIFICADA'!$B$2:$B1007),0),MATCH(DO$2,'CAMAGUI DATA UNIFICADA'!$C$1:$T$1,0)),"")</f>
        <v/>
      </c>
      <c r="DP3" s="105" t="str">
        <f t="array" ref="DP3">IFERROR(INDEX('CAMAGUI DATA UNIFICADA'!$C$2:$T1007,MATCH(1,($A3='CAMAGUI DATA UNIFICADA'!$A$2:$A1007)*($DF$1='CAMAGUI DATA UNIFICADA'!$B$2:$B1007),0),MATCH(DP$2,'CAMAGUI DATA UNIFICADA'!$C$1:$T$1,0)),"")</f>
        <v/>
      </c>
      <c r="DQ3" s="105" t="str">
        <f t="array" ref="DQ3">IFERROR(INDEX('CAMAGUI DATA UNIFICADA'!$C$2:$T1007,MATCH(1,($A3='CAMAGUI DATA UNIFICADA'!$A$2:$A1007)*($DF$1='CAMAGUI DATA UNIFICADA'!$B$2:$B1007),0),MATCH(DQ$2,'CAMAGUI DATA UNIFICADA'!$C$1:$T$1,0)),"")</f>
        <v/>
      </c>
      <c r="DR3" s="97" t="str">
        <f t="array" ref="DR3">IFERROR(INDEX('CAMAGUI DATA UNIFICADA'!$C$2:$T1007,MATCH(1,($A3='CAMAGUI DATA UNIFICADA'!$A$2:$A1007)*($DF$1='CAMAGUI DATA UNIFICADA'!$B$2:$B1007),0),MATCH(DR$2,'CAMAGUI DATA UNIFICADA'!$C$1:$T$1,0)),"")</f>
        <v/>
      </c>
      <c r="DS3" s="97" t="str">
        <f t="array" ref="DS3">IFERROR(INDEX('CAMAGUI DATA UNIFICADA'!$C$2:$T1007,MATCH(1,($A3='CAMAGUI DATA UNIFICADA'!$A$2:$A1007)*($DF$1='CAMAGUI DATA UNIFICADA'!$B$2:$B1007),0),MATCH(DS$2,'CAMAGUI DATA UNIFICADA'!$C$1:$T$1,0)),"")</f>
        <v/>
      </c>
      <c r="DT3" s="97" t="str">
        <f t="array" ref="DT3">IFERROR(INDEX('CAMAGUI DATA UNIFICADA'!$C$2:$T1007,MATCH(1,($A3='CAMAGUI DATA UNIFICADA'!$A$2:$A1007)*($DF$1='CAMAGUI DATA UNIFICADA'!$B$2:$B1007),0),MATCH(DT$2,'CAMAGUI DATA UNIFICADA'!$C$1:$T$1,0)),"")</f>
        <v/>
      </c>
      <c r="DU3" s="102" t="str">
        <f t="array" ref="DU3">IFERROR(INDEX('CAMAGUI DATA UNIFICADA'!$C$2:$T1007,MATCH(1,($A3='CAMAGUI DATA UNIFICADA'!$A$2:$A1007)*($DF$1='CAMAGUI DATA UNIFICADA'!$B$2:$B1007),0),MATCH(DU$2,'CAMAGUI DATA UNIFICADA'!$C$1:$T$1,0)),"")</f>
        <v/>
      </c>
      <c r="DV3" s="103" t="str">
        <f t="array" ref="DV3">IFERROR(INDEX('CAMAGUI DATA UNIFICADA'!$C$2:$T1007,MATCH(1,($A3='CAMAGUI DATA UNIFICADA'!$A$2:$A1007)*($DF$1='CAMAGUI DATA UNIFICADA'!$B$2:$B1007),0),MATCH(DV$2,'CAMAGUI DATA UNIFICADA'!$C$1:$T$1,0)),"")</f>
        <v/>
      </c>
      <c r="DW3" s="106" t="str">
        <f t="array" ref="DW3">IFERROR(INDEX('CAMAGUI DATA UNIFICADA'!$C$2:$T1007,MATCH(1,($A3='CAMAGUI DATA UNIFICADA'!$A$2:$A1007)*($DF$1='CAMAGUI DATA UNIFICADA'!$B$2:$B1007),0),MATCH(DW$2,'CAMAGUI DATA UNIFICADA'!$C$1:$T$1,0)),"")</f>
        <v/>
      </c>
      <c r="DX3" s="136" t="str">
        <f t="array" ref="DX3">IFERROR(INDEX('CAMAGUI DATA UNIFICADA'!$C$2:$T1007,MATCH(1,($A3='CAMAGUI DATA UNIFICADA'!$A$2:$A1007)*($DX$1='CAMAGUI DATA UNIFICADA'!$B$2:$B1007),0),MATCH(DX$2,'CAMAGUI DATA UNIFICADA'!$C$1:$T$1,0)),"")</f>
        <v/>
      </c>
      <c r="DY3" s="103" t="str">
        <f t="array" ref="DY3">IFERROR(INDEX('CAMAGUI DATA UNIFICADA'!$C$2:$T1007,MATCH(1,($A3='CAMAGUI DATA UNIFICADA'!$A$2:$A1007)*($DX$1='CAMAGUI DATA UNIFICADA'!$B$2:$B1007),0),MATCH(DY$2,'CAMAGUI DATA UNIFICADA'!$C$1:$T$1,0)),"")</f>
        <v/>
      </c>
      <c r="DZ3" s="103" t="str">
        <f t="array" ref="DZ3">IFERROR(INDEX('CAMAGUI DATA UNIFICADA'!$C$2:$T1007,MATCH(1,($A3='CAMAGUI DATA UNIFICADA'!$A$2:$A1007)*($DX$1='CAMAGUI DATA UNIFICADA'!$B$2:$B1007),0),MATCH(DZ$2,'CAMAGUI DATA UNIFICADA'!$C$1:$T$1,0)),"")</f>
        <v/>
      </c>
      <c r="EA3" s="103" t="str">
        <f t="array" ref="EA3">IFERROR(INDEX('CAMAGUI DATA UNIFICADA'!$C$2:$T1007,MATCH(1,($A3='CAMAGUI DATA UNIFICADA'!$A$2:$A1007)*($DX$1='CAMAGUI DATA UNIFICADA'!$B$2:$B1007),0),MATCH(EA$2,'CAMAGUI DATA UNIFICADA'!$C$1:$T$1,0)),"")</f>
        <v/>
      </c>
      <c r="EB3" s="103" t="str">
        <f t="array" ref="EB3">IFERROR(INDEX('CAMAGUI DATA UNIFICADA'!$C$2:$T1007,MATCH(1,($A3='CAMAGUI DATA UNIFICADA'!$A$2:$A1007)*($DX$1='CAMAGUI DATA UNIFICADA'!$B$2:$B1007),0),MATCH(EB$2,'CAMAGUI DATA UNIFICADA'!$C$1:$T$1,0)),"")</f>
        <v/>
      </c>
      <c r="EC3" s="103" t="str">
        <f t="array" ref="EC3">IFERROR(INDEX('CAMAGUI DATA UNIFICADA'!$C$2:$T1007,MATCH(1,($A3='CAMAGUI DATA UNIFICADA'!$A$2:$A1007)*($DX$1='CAMAGUI DATA UNIFICADA'!$B$2:$B1007),0),MATCH(EC$2,'CAMAGUI DATA UNIFICADA'!$C$1:$T$1,0)),"")</f>
        <v/>
      </c>
      <c r="ED3" s="103" t="str">
        <f t="array" ref="ED3">IFERROR(INDEX('CAMAGUI DATA UNIFICADA'!$C$2:$T1007,MATCH(1,($A3='CAMAGUI DATA UNIFICADA'!$A$2:$A1007)*($DX$1='CAMAGUI DATA UNIFICADA'!$B$2:$B1007),0),MATCH(ED$2,'CAMAGUI DATA UNIFICADA'!$C$1:$T$1,0)),"")</f>
        <v/>
      </c>
      <c r="EE3" s="103" t="str">
        <f t="array" ref="EE3">IFERROR(INDEX('CAMAGUI DATA UNIFICADA'!$C$2:$T1007,MATCH(1,($A3='CAMAGUI DATA UNIFICADA'!$A$2:$A1007)*($DX$1='CAMAGUI DATA UNIFICADA'!$B$2:$B1007),0),MATCH(EE$2,'CAMAGUI DATA UNIFICADA'!$C$1:$T$1,0)),"")</f>
        <v/>
      </c>
      <c r="EF3" s="103" t="str">
        <f t="array" ref="EF3">IFERROR(INDEX('CAMAGUI DATA UNIFICADA'!$C$2:$T1007,MATCH(1,($A3='CAMAGUI DATA UNIFICADA'!$A$2:$A1007)*($DX$1='CAMAGUI DATA UNIFICADA'!$B$2:$B1007),0),MATCH(EF$2,'CAMAGUI DATA UNIFICADA'!$C$1:$T$1,0)),"")</f>
        <v/>
      </c>
      <c r="EG3" s="103" t="str">
        <f t="array" ref="EG3">IFERROR(INDEX('CAMAGUI DATA UNIFICADA'!$C$2:$T1007,MATCH(1,($A3='CAMAGUI DATA UNIFICADA'!$A$2:$A1007)*($DX$1='CAMAGUI DATA UNIFICADA'!$B$2:$B1007),0),MATCH(EG$2,'CAMAGUI DATA UNIFICADA'!$C$1:$T$1,0)),"")</f>
        <v/>
      </c>
      <c r="EH3" s="103" t="str">
        <f t="array" ref="EH3">IFERROR(INDEX('CAMAGUI DATA UNIFICADA'!$C$2:$T1007,MATCH(1,($A3='CAMAGUI DATA UNIFICADA'!$A$2:$A1007)*($DX$1='CAMAGUI DATA UNIFICADA'!$B$2:$B1007),0),MATCH(EH$2,'CAMAGUI DATA UNIFICADA'!$C$1:$T$1,0)),"")</f>
        <v/>
      </c>
      <c r="EI3" s="103" t="str">
        <f t="array" ref="EI3">IFERROR(INDEX('CAMAGUI DATA UNIFICADA'!$C$2:$T1007,MATCH(1,($A3='CAMAGUI DATA UNIFICADA'!$A$2:$A1007)*($DX$1='CAMAGUI DATA UNIFICADA'!$B$2:$B1007),0),MATCH(EI$2,'CAMAGUI DATA UNIFICADA'!$C$1:$T$1,0)),"")</f>
        <v/>
      </c>
      <c r="EJ3" s="103" t="str">
        <f t="array" ref="EJ3">IFERROR(INDEX('CAMAGUI DATA UNIFICADA'!$C$2:$T1007,MATCH(1,($A3='CAMAGUI DATA UNIFICADA'!$A$2:$A1007)*($DX$1='CAMAGUI DATA UNIFICADA'!$B$2:$B1007),0),MATCH(EJ$2,'CAMAGUI DATA UNIFICADA'!$C$1:$T$1,0)),"")</f>
        <v/>
      </c>
      <c r="EK3" s="103" t="str">
        <f t="array" ref="EK3">IFERROR(INDEX('CAMAGUI DATA UNIFICADA'!$C$2:$T1007,MATCH(1,($A3='CAMAGUI DATA UNIFICADA'!$A$2:$A1007)*($DX$1='CAMAGUI DATA UNIFICADA'!$B$2:$B1007),0),MATCH(EK$2,'CAMAGUI DATA UNIFICADA'!$C$1:$T$1,0)),"")</f>
        <v/>
      </c>
      <c r="EL3" s="103" t="str">
        <f t="array" ref="EL3">IFERROR(INDEX('CAMAGUI DATA UNIFICADA'!$C$2:$T1007,MATCH(1,($A3='CAMAGUI DATA UNIFICADA'!$A$2:$A1007)*($DX$1='CAMAGUI DATA UNIFICADA'!$B$2:$B1007),0),MATCH(EL$2,'CAMAGUI DATA UNIFICADA'!$C$1:$T$1,0)),"")</f>
        <v/>
      </c>
      <c r="EM3" s="103" t="str">
        <f t="array" ref="EM3">IFERROR(INDEX('CAMAGUI DATA UNIFICADA'!$C$2:$T1007,MATCH(1,($A3='CAMAGUI DATA UNIFICADA'!$A$2:$A1007)*($DX$1='CAMAGUI DATA UNIFICADA'!$B$2:$B1007),0),MATCH(EM$2,'CAMAGUI DATA UNIFICADA'!$C$1:$T$1,0)),"")</f>
        <v/>
      </c>
      <c r="EN3" s="103" t="str">
        <f t="array" ref="EN3">IFERROR(INDEX('CAMAGUI DATA UNIFICADA'!$C$2:$T1007,MATCH(1,($A3='CAMAGUI DATA UNIFICADA'!$A$2:$A1007)*($DX$1='CAMAGUI DATA UNIFICADA'!$B$2:$B1007),0),MATCH(EN$2,'CAMAGUI DATA UNIFICADA'!$C$1:$T$1,0)),"")</f>
        <v/>
      </c>
      <c r="EO3" s="103" t="str">
        <f t="array" ref="EO3">IFERROR(INDEX('CAMAGUI DATA UNIFICADA'!$C$2:$T1007,MATCH(1,($A3='CAMAGUI DATA UNIFICADA'!$A$2:$A1007)*($DX$1='CAMAGUI DATA UNIFICADA'!$B$2:$B1007),0),MATCH(EO$2,'CAMAGUI DATA UNIFICADA'!$C$1:$T$1,0)),"")</f>
        <v/>
      </c>
    </row>
    <row r="4">
      <c r="A4" s="137">
        <v>44956.0</v>
      </c>
      <c r="B4" s="138" t="str">
        <f t="array" ref="B4">IFERROR(INDEX('CAMAGUI DATA UNIFICADA'!$C$2:$T1007,MATCH(1,($A4='CAMAGUI DATA UNIFICADA'!$A$2:$A1007)*($B$1='CAMAGUI DATA UNIFICADA'!$B$2:$B1007),0),MATCH(B$2,'CAMAGUI DATA UNIFICADA'!$C$1:$T$1,0)),"")</f>
        <v/>
      </c>
      <c r="C4" s="2" t="str">
        <f t="array" ref="C4">IFERROR(INDEX('CAMAGUI DATA UNIFICADA'!$C$2:$T1007,MATCH(1,($A4='CAMAGUI DATA UNIFICADA'!$A$2:$A1007)*($B$1='CAMAGUI DATA UNIFICADA'!$B$2:$B1007),0),MATCH(C$2,'CAMAGUI DATA UNIFICADA'!$C$1:$T$1,0)),"")</f>
        <v/>
      </c>
      <c r="D4" s="2" t="str">
        <f t="array" ref="D4">IFERROR(INDEX('CAMAGUI DATA UNIFICADA'!$C$2:$T1007,MATCH(1,($A4='CAMAGUI DATA UNIFICADA'!$A$2:$A1007)*($B$1='CAMAGUI DATA UNIFICADA'!$B$2:$B1007),0),MATCH(D$2,'CAMAGUI DATA UNIFICADA'!$C$1:$T$1,0)),"")</f>
        <v/>
      </c>
      <c r="E4" s="2" t="str">
        <f t="array" ref="E4">IFERROR(INDEX('CAMAGUI DATA UNIFICADA'!$C$2:$T1007,MATCH(1,($A4='CAMAGUI DATA UNIFICADA'!$A$2:$A1007)*($B$1='CAMAGUI DATA UNIFICADA'!$B$2:$B1007),0),MATCH(E$2,'CAMAGUI DATA UNIFICADA'!$C$1:$T$1,0)),"")</f>
        <v/>
      </c>
      <c r="F4" s="139" t="str">
        <f t="array" ref="F4">IFERROR(INDEX('CAMAGUI DATA UNIFICADA'!$C$2:$T1007,MATCH(1,($A4='CAMAGUI DATA UNIFICADA'!$A$2:$A1007)*($B$1='CAMAGUI DATA UNIFICADA'!$B$2:$B1007),0),MATCH(F$2,'CAMAGUI DATA UNIFICADA'!$C$1:$T$1,0)),"")</f>
        <v/>
      </c>
      <c r="G4" s="2" t="str">
        <f t="array" ref="G4">IFERROR(INDEX('CAMAGUI DATA UNIFICADA'!$C$2:$T1007,MATCH(1,($A4='CAMAGUI DATA UNIFICADA'!$A$2:$A1007)*($B$1='CAMAGUI DATA UNIFICADA'!$B$2:$B1007),0),MATCH(G$2,'CAMAGUI DATA UNIFICADA'!$C$1:$T$1,0)),"")</f>
        <v/>
      </c>
      <c r="H4" s="2">
        <f t="array" ref="H4">IFERROR(INDEX('CAMAGUI DATA UNIFICADA'!$C$2:$T1007,MATCH(1,($A4='CAMAGUI DATA UNIFICADA'!$A$2:$A1007)*($B$1='CAMAGUI DATA UNIFICADA'!$B$2:$B1007),0),MATCH(H$2,'CAMAGUI DATA UNIFICADA'!$C$1:$T$1,0)),"")</f>
        <v>0</v>
      </c>
      <c r="I4" s="33" t="str">
        <f t="array" ref="I4">IFERROR(INDEX('CAMAGUI DATA UNIFICADA'!$C$2:$T1007,MATCH(1,($A4='CAMAGUI DATA UNIFICADA'!$A$2:$A1007)*($B$1='CAMAGUI DATA UNIFICADA'!$B$2:$B1007),0),MATCH(I$2,'CAMAGUI DATA UNIFICADA'!$C$1:$T$1,0)),"")</f>
        <v/>
      </c>
      <c r="J4" s="60" t="str">
        <f t="array" ref="J4">IFERROR(INDEX('CAMAGUI DATA UNIFICADA'!$C$2:$T1007,MATCH(1,($A4='CAMAGUI DATA UNIFICADA'!$A$2:$A1007)*($B$1='CAMAGUI DATA UNIFICADA'!$B$2:$B1007),0),MATCH(J$2,'CAMAGUI DATA UNIFICADA'!$C$1:$T$1,0)),"")</f>
        <v/>
      </c>
      <c r="K4" s="33" t="str">
        <f t="array" ref="K4">IFERROR(INDEX('CAMAGUI DATA UNIFICADA'!$C$2:$T1007,MATCH(1,($A4='CAMAGUI DATA UNIFICADA'!$A$2:$A1007)*($B$1='CAMAGUI DATA UNIFICADA'!$B$2:$B1007),0),MATCH(K$2,'CAMAGUI DATA UNIFICADA'!$C$1:$T$1,0)),"")</f>
        <v/>
      </c>
      <c r="L4" s="23" t="str">
        <f t="array" ref="L4">IFERROR(INDEX('CAMAGUI DATA UNIFICADA'!$C$2:$T1007,MATCH(1,($A4='CAMAGUI DATA UNIFICADA'!$A$2:$A1007)*($B$1='CAMAGUI DATA UNIFICADA'!$B$2:$B1007),0),MATCH(L$2,'CAMAGUI DATA UNIFICADA'!$C$1:$T$1,0)),"")</f>
        <v/>
      </c>
      <c r="M4" s="23" t="str">
        <f t="array" ref="M4">IFERROR(INDEX('CAMAGUI DATA UNIFICADA'!$C$2:$T1007,MATCH(1,($A4='CAMAGUI DATA UNIFICADA'!$A$2:$A1007)*($B$1='CAMAGUI DATA UNIFICADA'!$B$2:$B1007),0),MATCH(M$2,'CAMAGUI DATA UNIFICADA'!$C$1:$T$1,0)),"")</f>
        <v/>
      </c>
      <c r="N4" s="60" t="str">
        <f t="array" ref="N4">IFERROR(INDEX('CAMAGUI DATA UNIFICADA'!$C$2:$T1007,MATCH(1,($A4='CAMAGUI DATA UNIFICADA'!$A$2:$A1007)*($B$1='CAMAGUI DATA UNIFICADA'!$B$2:$B1007),0),MATCH(N$2,'CAMAGUI DATA UNIFICADA'!$C$1:$T$1,0)),"")</f>
        <v/>
      </c>
      <c r="O4" s="2" t="str">
        <f t="array" ref="O4">IFERROR(INDEX('CAMAGUI DATA UNIFICADA'!$C$2:$T1007,MATCH(1,($A4='CAMAGUI DATA UNIFICADA'!$A$2:$A1007)*($B$1='CAMAGUI DATA UNIFICADA'!$B$2:$B1007),0),MATCH(O$2,'CAMAGUI DATA UNIFICADA'!$C$1:$T$1,0)),"")</f>
        <v/>
      </c>
      <c r="P4" s="2" t="str">
        <f t="array" ref="P4">IFERROR(INDEX('CAMAGUI DATA UNIFICADA'!$C$2:$T1007,MATCH(1,($A4='CAMAGUI DATA UNIFICADA'!$A$2:$A1007)*($B$1='CAMAGUI DATA UNIFICADA'!$B$2:$B1007),0),MATCH(P$2,'CAMAGUI DATA UNIFICADA'!$C$1:$T$1,0)),"")</f>
        <v/>
      </c>
      <c r="Q4" s="33" t="str">
        <f t="array" ref="Q4">IFERROR(INDEX('CAMAGUI DATA UNIFICADA'!$C$2:$T1007,MATCH(1,($A4='CAMAGUI DATA UNIFICADA'!$A$2:$A1007)*($B$1='CAMAGUI DATA UNIFICADA'!$B$2:$B1007),0),MATCH(Q$2,'CAMAGUI DATA UNIFICADA'!$C$1:$T$1,0)),"")</f>
        <v/>
      </c>
      <c r="R4" s="60" t="str">
        <f t="array" ref="R4">IFERROR(INDEX('CAMAGUI DATA UNIFICADA'!$C$2:$T1007,MATCH(1,($A4='CAMAGUI DATA UNIFICADA'!$A$2:$A1007)*($B$1='CAMAGUI DATA UNIFICADA'!$B$2:$B1007),0),MATCH(R$2,'CAMAGUI DATA UNIFICADA'!$C$1:$T$1,0)),"")</f>
        <v/>
      </c>
      <c r="S4" s="140" t="str">
        <f t="array" ref="S4">IFERROR(INDEX('CAMAGUI DATA UNIFICADA'!$C$2:$T1007,MATCH(1,($A4='CAMAGUI DATA UNIFICADA'!$A$2:$A1007)*($B$1='CAMAGUI DATA UNIFICADA'!$B$2:$B1007),0),MATCH(S$2,'CAMAGUI DATA UNIFICADA'!$C$1:$T$1,0)),"")</f>
        <v/>
      </c>
      <c r="T4" s="2" t="str">
        <f t="array" ref="T4">IFERROR(INDEX('CAMAGUI DATA UNIFICADA'!$C$2:$T1007,MATCH(1,($A4='CAMAGUI DATA UNIFICADA'!$A$2:$A1007)*($T$1='CAMAGUI DATA UNIFICADA'!$B$2:$B1007),0),MATCH(T$2,'CAMAGUI DATA UNIFICADA'!$C$1:$T$1,0)),"")</f>
        <v/>
      </c>
      <c r="U4" s="2" t="str">
        <f t="array" ref="U4">IFERROR(INDEX('CAMAGUI DATA UNIFICADA'!$C$2:$T1007,MATCH(1,($A4='CAMAGUI DATA UNIFICADA'!$A$2:$A1007)*($T$1='CAMAGUI DATA UNIFICADA'!$B$2:$B1007),0),MATCH(U$2,'CAMAGUI DATA UNIFICADA'!$C$1:$T$1,0)),"")</f>
        <v/>
      </c>
      <c r="V4" s="2" t="str">
        <f t="array" ref="V4">IFERROR(INDEX('CAMAGUI DATA UNIFICADA'!$C$2:$T1007,MATCH(1,($A4='CAMAGUI DATA UNIFICADA'!$A$2:$A1007)*($T$1='CAMAGUI DATA UNIFICADA'!$B$2:$B1007),0),MATCH(V$2,'CAMAGUI DATA UNIFICADA'!$C$1:$T$1,0)),"")</f>
        <v/>
      </c>
      <c r="W4" s="2" t="str">
        <f t="array" ref="W4">IFERROR(INDEX('CAMAGUI DATA UNIFICADA'!$C$2:$T1007,MATCH(1,($A4='CAMAGUI DATA UNIFICADA'!$A$2:$A1007)*($T$1='CAMAGUI DATA UNIFICADA'!$B$2:$B1007),0),MATCH(W$2,'CAMAGUI DATA UNIFICADA'!$C$1:$T$1,0)),"")</f>
        <v/>
      </c>
      <c r="X4" s="139" t="str">
        <f t="array" ref="X4">IFERROR(INDEX('CAMAGUI DATA UNIFICADA'!$C$2:$T1007,MATCH(1,($A4='CAMAGUI DATA UNIFICADA'!$A$2:$A1007)*($T$1='CAMAGUI DATA UNIFICADA'!$B$2:$B1007),0),MATCH(X$2,'CAMAGUI DATA UNIFICADA'!$C$1:$T$1,0)),"")</f>
        <v/>
      </c>
      <c r="Y4" s="2" t="str">
        <f t="array" ref="Y4">IFERROR(INDEX('CAMAGUI DATA UNIFICADA'!$C$2:$T1007,MATCH(1,($A4='CAMAGUI DATA UNIFICADA'!$A$2:$A1007)*($T$1='CAMAGUI DATA UNIFICADA'!$B$2:$B1007),0),MATCH(Y$2,'CAMAGUI DATA UNIFICADA'!$C$1:$T$1,0)),"")</f>
        <v/>
      </c>
      <c r="Z4" s="2">
        <f t="array" ref="Z4">IFERROR(INDEX('CAMAGUI DATA UNIFICADA'!$C$2:$T1007,MATCH(1,($A4='CAMAGUI DATA UNIFICADA'!$A$2:$A1007)*($T$1='CAMAGUI DATA UNIFICADA'!$B$2:$B1007),0),MATCH(Z$2,'CAMAGUI DATA UNIFICADA'!$C$1:$T$1,0)),"")</f>
        <v>0</v>
      </c>
      <c r="AA4" s="2" t="str">
        <f t="array" ref="AA4">IFERROR(INDEX('CAMAGUI DATA UNIFICADA'!$C$2:$T1007,MATCH(1,($A4='CAMAGUI DATA UNIFICADA'!$A$2:$A1007)*($T$1='CAMAGUI DATA UNIFICADA'!$B$2:$B1007),0),MATCH(AA$2,'CAMAGUI DATA UNIFICADA'!$C$1:$T$1,0)),"")</f>
        <v/>
      </c>
      <c r="AB4" s="60" t="str">
        <f t="array" ref="AB4">IFERROR(INDEX('CAMAGUI DATA UNIFICADA'!$C$2:$T1007,MATCH(1,($A4='CAMAGUI DATA UNIFICADA'!$A$2:$A1007)*($T$1='CAMAGUI DATA UNIFICADA'!$B$2:$B1007),0),MATCH(AB$2,'CAMAGUI DATA UNIFICADA'!$C$1:$T$1,0)),"")</f>
        <v/>
      </c>
      <c r="AC4" s="33" t="str">
        <f t="array" ref="AC4">IFERROR(INDEX('CAMAGUI DATA UNIFICADA'!$C$2:$T1007,MATCH(1,($A4='CAMAGUI DATA UNIFICADA'!$A$2:$A1007)*($T$1='CAMAGUI DATA UNIFICADA'!$B$2:$B1007),0),MATCH(AC$2,'CAMAGUI DATA UNIFICADA'!$C$1:$T$1,0)),"")</f>
        <v/>
      </c>
      <c r="AD4" s="23" t="str">
        <f t="array" ref="AD4">IFERROR(INDEX('CAMAGUI DATA UNIFICADA'!$C$2:$T1007,MATCH(1,($A4='CAMAGUI DATA UNIFICADA'!$A$2:$A1007)*($T$1='CAMAGUI DATA UNIFICADA'!$B$2:$B1007),0),MATCH(AD$2,'CAMAGUI DATA UNIFICADA'!$C$1:$T$1,0)),"")</f>
        <v/>
      </c>
      <c r="AE4" s="23" t="str">
        <f t="array" ref="AE4">IFERROR(INDEX('CAMAGUI DATA UNIFICADA'!$C$2:$T1007,MATCH(1,($A4='CAMAGUI DATA UNIFICADA'!$A$2:$A1007)*($T$1='CAMAGUI DATA UNIFICADA'!$B$2:$B1007),0),MATCH(AE$2,'CAMAGUI DATA UNIFICADA'!$C$1:$T$1,0)),"")</f>
        <v/>
      </c>
      <c r="AF4" s="60" t="str">
        <f t="array" ref="AF4">IFERROR(INDEX('CAMAGUI DATA UNIFICADA'!$C$2:$T1007,MATCH(1,($A4='CAMAGUI DATA UNIFICADA'!$A$2:$A1007)*($T$1='CAMAGUI DATA UNIFICADA'!$B$2:$B1007),0),MATCH(AF$2,'CAMAGUI DATA UNIFICADA'!$C$1:$T$1,0)),"")</f>
        <v/>
      </c>
      <c r="AG4" s="2" t="str">
        <f t="array" ref="AG4">IFERROR(INDEX('CAMAGUI DATA UNIFICADA'!$C$2:$T1007,MATCH(1,($A4='CAMAGUI DATA UNIFICADA'!$A$2:$A1007)*($T$1='CAMAGUI DATA UNIFICADA'!$B$2:$B1007),0),MATCH(AG$2,'CAMAGUI DATA UNIFICADA'!$C$1:$T$1,0)),"")</f>
        <v/>
      </c>
      <c r="AH4" s="2" t="str">
        <f t="array" ref="AH4">IFERROR(INDEX('CAMAGUI DATA UNIFICADA'!$C$2:$T1007,MATCH(1,($A4='CAMAGUI DATA UNIFICADA'!$A$2:$A1007)*($T$1='CAMAGUI DATA UNIFICADA'!$B$2:$B1007),0),MATCH(AH$2,'CAMAGUI DATA UNIFICADA'!$C$1:$T$1,0)),"")</f>
        <v/>
      </c>
      <c r="AI4" s="33" t="str">
        <f t="array" ref="AI4">IFERROR(INDEX('CAMAGUI DATA UNIFICADA'!$C$2:$T1007,MATCH(1,($A4='CAMAGUI DATA UNIFICADA'!$A$2:$A1007)*($T$1='CAMAGUI DATA UNIFICADA'!$B$2:$B1007),0),MATCH(AI$2,'CAMAGUI DATA UNIFICADA'!$C$1:$T$1,0)),"")</f>
        <v/>
      </c>
      <c r="AJ4" s="60" t="str">
        <f t="array" ref="AJ4">IFERROR(INDEX('CAMAGUI DATA UNIFICADA'!$C$2:$T1007,MATCH(1,($A4='CAMAGUI DATA UNIFICADA'!$A$2:$A1007)*($T$1='CAMAGUI DATA UNIFICADA'!$B$2:$B1007),0),MATCH(AJ$2,'CAMAGUI DATA UNIFICADA'!$C$1:$T$1,0)),"")</f>
        <v/>
      </c>
      <c r="AK4" s="140" t="str">
        <f t="array" ref="AK4">IFERROR(INDEX('CAMAGUI DATA UNIFICADA'!$C$2:$T1007,MATCH(1,($A4='CAMAGUI DATA UNIFICADA'!$A$2:$A1007)*($T$1='CAMAGUI DATA UNIFICADA'!$B$2:$B1007),0),MATCH(AK$2,'CAMAGUI DATA UNIFICADA'!$C$1:$T$1,0)),"")</f>
        <v/>
      </c>
      <c r="AL4" s="2" t="str">
        <f t="array" ref="AL4">IFERROR(INDEX('CAMAGUI DATA UNIFICADA'!$C$2:$T1007,MATCH(1,($A4='CAMAGUI DATA UNIFICADA'!$A$2:$A1007)*($AL$1='CAMAGUI DATA UNIFICADA'!$B$2:$B1007),0),MATCH(AL$2,'CAMAGUI DATA UNIFICADA'!$C$1:$T$1,0)),"")</f>
        <v/>
      </c>
      <c r="AM4" s="2" t="str">
        <f t="array" ref="AM4">IFERROR(INDEX('CAMAGUI DATA UNIFICADA'!$C$2:$T1007,MATCH(1,($A4='CAMAGUI DATA UNIFICADA'!$A$2:$A1007)*($AL$1='CAMAGUI DATA UNIFICADA'!$B$2:$B1007),0),MATCH(AM$2,'CAMAGUI DATA UNIFICADA'!$C$1:$T$1,0)),"")</f>
        <v/>
      </c>
      <c r="AN4" s="2" t="str">
        <f t="array" ref="AN4">IFERROR(INDEX('CAMAGUI DATA UNIFICADA'!$C$2:$T1007,MATCH(1,($A4='CAMAGUI DATA UNIFICADA'!$A$2:$A1007)*($AL$1='CAMAGUI DATA UNIFICADA'!$B$2:$B1007),0),MATCH(AN$2,'CAMAGUI DATA UNIFICADA'!$C$1:$T$1,0)),"")</f>
        <v/>
      </c>
      <c r="AO4" s="2" t="str">
        <f t="array" ref="AO4">IFERROR(INDEX('CAMAGUI DATA UNIFICADA'!$C$2:$T1007,MATCH(1,($A4='CAMAGUI DATA UNIFICADA'!$A$2:$A1007)*($AL$1='CAMAGUI DATA UNIFICADA'!$B$2:$B1007),0),MATCH(AO$2,'CAMAGUI DATA UNIFICADA'!$C$1:$T$1,0)),"")</f>
        <v/>
      </c>
      <c r="AP4" s="139" t="str">
        <f t="array" ref="AP4">IFERROR(INDEX('CAMAGUI DATA UNIFICADA'!$C$2:$T1007,MATCH(1,($A4='CAMAGUI DATA UNIFICADA'!$A$2:$A1007)*($AL$1='CAMAGUI DATA UNIFICADA'!$B$2:$B1007),0),MATCH(AP$2,'CAMAGUI DATA UNIFICADA'!$C$1:$T$1,0)),"")</f>
        <v/>
      </c>
      <c r="AQ4" s="2" t="str">
        <f t="array" ref="AQ4">IFERROR(INDEX('CAMAGUI DATA UNIFICADA'!$C$2:$T1007,MATCH(1,($A4='CAMAGUI DATA UNIFICADA'!$A$2:$A1007)*($AL$1='CAMAGUI DATA UNIFICADA'!$B$2:$B1007),0),MATCH(AQ$2,'CAMAGUI DATA UNIFICADA'!$C$1:$T$1,0)),"")</f>
        <v/>
      </c>
      <c r="AR4" s="2">
        <f t="array" ref="AR4">IFERROR(INDEX('CAMAGUI DATA UNIFICADA'!$C$2:$T1007,MATCH(1,($A4='CAMAGUI DATA UNIFICADA'!$A$2:$A1007)*($AL$1='CAMAGUI DATA UNIFICADA'!$B$2:$B1007),0),MATCH(AR$2,'CAMAGUI DATA UNIFICADA'!$C$1:$T$1,0)),"")</f>
        <v>0</v>
      </c>
      <c r="AS4" s="33" t="str">
        <f t="array" ref="AS4">IFERROR(INDEX('CAMAGUI DATA UNIFICADA'!$C$2:$T1007,MATCH(1,($A4='CAMAGUI DATA UNIFICADA'!$A$2:$A1007)*($AL$1='CAMAGUI DATA UNIFICADA'!$B$2:$B1007),0),MATCH(AS$2,'CAMAGUI DATA UNIFICADA'!$C$1:$T$1,0)),"")</f>
        <v/>
      </c>
      <c r="AT4" s="60" t="str">
        <f t="array" ref="AT4">IFERROR(INDEX('CAMAGUI DATA UNIFICADA'!$C$2:$T1007,MATCH(1,($A4='CAMAGUI DATA UNIFICADA'!$A$2:$A1007)*($AL$1='CAMAGUI DATA UNIFICADA'!$B$2:$B1007),0),MATCH(AT$2,'CAMAGUI DATA UNIFICADA'!$C$1:$T$1,0)),"")</f>
        <v/>
      </c>
      <c r="AU4" s="33" t="str">
        <f t="array" ref="AU4">IFERROR(INDEX('CAMAGUI DATA UNIFICADA'!$C$2:$T1007,MATCH(1,($A4='CAMAGUI DATA UNIFICADA'!$A$2:$A1007)*($AL$1='CAMAGUI DATA UNIFICADA'!$B$2:$B1007),0),MATCH(AU$2,'CAMAGUI DATA UNIFICADA'!$C$1:$T$1,0)),"")</f>
        <v/>
      </c>
      <c r="AV4" s="23" t="str">
        <f t="array" ref="AV4">IFERROR(INDEX('CAMAGUI DATA UNIFICADA'!$C$2:$T1007,MATCH(1,($A4='CAMAGUI DATA UNIFICADA'!$A$2:$A1007)*($AL$1='CAMAGUI DATA UNIFICADA'!$B$2:$B1007),0),MATCH(AV$2,'CAMAGUI DATA UNIFICADA'!$C$1:$T$1,0)),"")</f>
        <v/>
      </c>
      <c r="AW4" s="23" t="str">
        <f t="array" ref="AW4">IFERROR(INDEX('CAMAGUI DATA UNIFICADA'!$C$2:$T1007,MATCH(1,($A4='CAMAGUI DATA UNIFICADA'!$A$2:$A1007)*($AL$1='CAMAGUI DATA UNIFICADA'!$B$2:$B1007),0),MATCH(AW$2,'CAMAGUI DATA UNIFICADA'!$C$1:$T$1,0)),"")</f>
        <v/>
      </c>
      <c r="AX4" s="60" t="str">
        <f t="array" ref="AX4">IFERROR(INDEX('CAMAGUI DATA UNIFICADA'!$C$2:$T1007,MATCH(1,($A4='CAMAGUI DATA UNIFICADA'!$A$2:$A1007)*($AL$1='CAMAGUI DATA UNIFICADA'!$B$2:$B1007),0),MATCH(AX$2,'CAMAGUI DATA UNIFICADA'!$C$1:$T$1,0)),"")</f>
        <v/>
      </c>
      <c r="AY4" s="2" t="str">
        <f t="array" ref="AY4">IFERROR(INDEX('CAMAGUI DATA UNIFICADA'!$C$2:$T1007,MATCH(1,($A4='CAMAGUI DATA UNIFICADA'!$A$2:$A1007)*($AL$1='CAMAGUI DATA UNIFICADA'!$B$2:$B1007),0),MATCH(AY$2,'CAMAGUI DATA UNIFICADA'!$C$1:$T$1,0)),"")</f>
        <v/>
      </c>
      <c r="AZ4" s="2" t="str">
        <f t="array" ref="AZ4">IFERROR(INDEX('CAMAGUI DATA UNIFICADA'!$C$2:$T1007,MATCH(1,($A4='CAMAGUI DATA UNIFICADA'!$A$2:$A1007)*($AL$1='CAMAGUI DATA UNIFICADA'!$B$2:$B1007),0),MATCH(AZ$2,'CAMAGUI DATA UNIFICADA'!$C$1:$T$1,0)),"")</f>
        <v/>
      </c>
      <c r="BA4" s="33" t="str">
        <f t="array" ref="BA4">IFERROR(INDEX('CAMAGUI DATA UNIFICADA'!$C$2:$T1007,MATCH(1,($A4='CAMAGUI DATA UNIFICADA'!$A$2:$A1007)*($AL$1='CAMAGUI DATA UNIFICADA'!$B$2:$B1007),0),MATCH(BA$2,'CAMAGUI DATA UNIFICADA'!$C$1:$T$1,0)),"")</f>
        <v/>
      </c>
      <c r="BB4" s="60" t="str">
        <f t="array" ref="BB4">IFERROR(INDEX('CAMAGUI DATA UNIFICADA'!$C$2:$T1007,MATCH(1,($A4='CAMAGUI DATA UNIFICADA'!$A$2:$A1007)*($AL$1='CAMAGUI DATA UNIFICADA'!$B$2:$B1007),0),MATCH(BB$2,'CAMAGUI DATA UNIFICADA'!$C$1:$T$1,0)),"")</f>
        <v/>
      </c>
      <c r="BC4" s="140" t="str">
        <f t="array" ref="BC4">IFERROR(INDEX('CAMAGUI DATA UNIFICADA'!$C$2:$T1007,MATCH(1,($A4='CAMAGUI DATA UNIFICADA'!$A$2:$A1007)*($AL$1='CAMAGUI DATA UNIFICADA'!$B$2:$B1007),0),MATCH(BC$2,'CAMAGUI DATA UNIFICADA'!$C$1:$T$1,0)),"")</f>
        <v/>
      </c>
      <c r="BD4" s="138" t="str">
        <f t="array" ref="BD4">IFERROR(INDEX('CAMAGUI DATA UNIFICADA'!$C$2:$T1007,MATCH(1,($A4='CAMAGUI DATA UNIFICADA'!$A$2:$A1007)*($BD$1='CAMAGUI DATA UNIFICADA'!$B$2:$B1007),0),MATCH(BD$2,'CAMAGUI DATA UNIFICADA'!$C$1:$T$1,0)),"")</f>
        <v>CA4180123</v>
      </c>
      <c r="BE4" s="2">
        <f t="array" ref="BE4">IFERROR(INDEX('CAMAGUI DATA UNIFICADA'!$C$2:$T1007,MATCH(1,($A4='CAMAGUI DATA UNIFICADA'!$A$2:$A1007)*($BD$1='CAMAGUI DATA UNIFICADA'!$B$2:$B1007),0),MATCH(BE$2,'CAMAGUI DATA UNIFICADA'!$C$1:$T$1,0)),"")</f>
        <v>175</v>
      </c>
      <c r="BF4" s="2">
        <f t="array" ref="BF4">IFERROR(INDEX('CAMAGUI DATA UNIFICADA'!$C$2:$T1007,MATCH(1,($A4='CAMAGUI DATA UNIFICADA'!$A$2:$A1007)*($BD$1='CAMAGUI DATA UNIFICADA'!$B$2:$B1007),0),MATCH(BF$2,'CAMAGUI DATA UNIFICADA'!$C$1:$T$1,0)),"")</f>
        <v>1025</v>
      </c>
      <c r="BG4" s="2" t="str">
        <f t="array" ref="BG4">IFERROR(INDEX('CAMAGUI DATA UNIFICADA'!$C$2:$T1007,MATCH(1,($A4='CAMAGUI DATA UNIFICADA'!$A$2:$A1007)*($BD$1='CAMAGUI DATA UNIFICADA'!$B$2:$B1007),0),MATCH(BG$2,'CAMAGUI DATA UNIFICADA'!$C$1:$T$1,0)),"")</f>
        <v>AQXCEL 1.2</v>
      </c>
      <c r="BH4" s="139">
        <f t="array" ref="BH4">IFERROR(INDEX('CAMAGUI DATA UNIFICADA'!$C$2:$T1007,MATCH(1,($A4='CAMAGUI DATA UNIFICADA'!$A$2:$A1007)*($BD$1='CAMAGUI DATA UNIFICADA'!$B$2:$B1007),0),MATCH(BH$2,'CAMAGUI DATA UNIFICADA'!$C$1:$T$1,0)),"")</f>
        <v>1432.95</v>
      </c>
      <c r="BI4" s="2">
        <f t="array" ref="BI4">IFERROR(INDEX('CAMAGUI DATA UNIFICADA'!$C$2:$T1007,MATCH(1,($A4='CAMAGUI DATA UNIFICADA'!$A$2:$A1007)*($BD$1='CAMAGUI DATA UNIFICADA'!$B$2:$B1007),0),MATCH(BI$2,'CAMAGUI DATA UNIFICADA'!$C$1:$T$1,0)),"")</f>
        <v>2.1</v>
      </c>
      <c r="BJ4" s="2">
        <f t="array" ref="BJ4">IFERROR(INDEX('CAMAGUI DATA UNIFICADA'!$C$2:$T1007,MATCH(1,($A4='CAMAGUI DATA UNIFICADA'!$A$2:$A1007)*($BD$1='CAMAGUI DATA UNIFICADA'!$B$2:$B1007),0),MATCH(BJ$2,'CAMAGUI DATA UNIFICADA'!$C$1:$T$1,0)),"")</f>
        <v>0.4</v>
      </c>
      <c r="BK4" s="33">
        <f t="array" ref="BK4">IFERROR(INDEX('CAMAGUI DATA UNIFICADA'!$C$2:$T1007,MATCH(1,($A4='CAMAGUI DATA UNIFICADA'!$A$2:$A1007)*($BD$1='CAMAGUI DATA UNIFICADA'!$B$2:$B1007),0),MATCH(BK$2,'CAMAGUI DATA UNIFICADA'!$C$1:$T$1,0)),"")</f>
        <v>10.932</v>
      </c>
      <c r="BL4" s="60">
        <f t="array" ref="BL4">IFERROR(INDEX('CAMAGUI DATA UNIFICADA'!$C$2:$T1007,MATCH(1,($A4='CAMAGUI DATA UNIFICADA'!$A$2:$A1007)*($BD$1='CAMAGUI DATA UNIFICADA'!$B$2:$B1007),0),MATCH(BL$2,'CAMAGUI DATA UNIFICADA'!$C$1:$T$1,0)),"")</f>
        <v>762288.0839</v>
      </c>
      <c r="BM4" s="33">
        <f t="array" ref="BM4">IFERROR(INDEX('CAMAGUI DATA UNIFICADA'!$C$2:$T1007,MATCH(1,($A4='CAMAGUI DATA UNIFICADA'!$A$2:$A1007)*($BD$1='CAMAGUI DATA UNIFICADA'!$B$2:$B1007),0),MATCH(BM$2,'CAMAGUI DATA UNIFICADA'!$C$1:$T$1,0)),"")</f>
        <v>1.423611111</v>
      </c>
      <c r="BN4" s="23">
        <f t="array" ref="BN4">IFERROR(INDEX('CAMAGUI DATA UNIFICADA'!$C$2:$T1007,MATCH(1,($A4='CAMAGUI DATA UNIFICADA'!$A$2:$A1007)*($BD$1='CAMAGUI DATA UNIFICADA'!$B$2:$B1007),0),MATCH(BN$2,'CAMAGUI DATA UNIFICADA'!$C$1:$T$1,0)),"")</f>
        <v>0.381144042</v>
      </c>
      <c r="BO4" s="23">
        <f t="array" ref="BO4">IFERROR(INDEX('CAMAGUI DATA UNIFICADA'!$C$2:$T1007,MATCH(1,($A4='CAMAGUI DATA UNIFICADA'!$A$2:$A1007)*($BD$1='CAMAGUI DATA UNIFICADA'!$B$2:$B1007),0),MATCH(BO$2,'CAMAGUI DATA UNIFICADA'!$C$1:$T$1,0)),"")</f>
        <v>0.9</v>
      </c>
      <c r="BP4" s="60">
        <f t="array" ref="BP4">IFERROR(INDEX('CAMAGUI DATA UNIFICADA'!$C$2:$T1007,MATCH(1,($A4='CAMAGUI DATA UNIFICADA'!$A$2:$A1007)*($BD$1='CAMAGUI DATA UNIFICADA'!$B$2:$B1007),0),MATCH(BP$2,'CAMAGUI DATA UNIFICADA'!$C$1:$T$1,0)),"")</f>
        <v>375000</v>
      </c>
      <c r="BQ4" s="2">
        <f t="array" ref="BQ4">IFERROR(INDEX('CAMAGUI DATA UNIFICADA'!$C$2:$T1007,MATCH(1,($A4='CAMAGUI DATA UNIFICADA'!$A$2:$A1007)*($BD$1='CAMAGUI DATA UNIFICADA'!$B$2:$B1007),0),MATCH(BQ$2,'CAMAGUI DATA UNIFICADA'!$C$1:$T$1,0)),"")</f>
        <v>2</v>
      </c>
      <c r="BR4" s="2">
        <f t="array" ref="BR4">IFERROR(INDEX('CAMAGUI DATA UNIFICADA'!$C$2:$T1007,MATCH(1,($A4='CAMAGUI DATA UNIFICADA'!$A$2:$A1007)*($BD$1='CAMAGUI DATA UNIFICADA'!$B$2:$B1007),0),MATCH(BR$2,'CAMAGUI DATA UNIFICADA'!$C$1:$T$1,0)),"")</f>
        <v>4.1</v>
      </c>
      <c r="BS4" s="33">
        <f t="array" ref="BS4">IFERROR(INDEX('CAMAGUI DATA UNIFICADA'!$C$2:$T1007,MATCH(1,($A4='CAMAGUI DATA UNIFICADA'!$A$2:$A1007)*($BD$1='CAMAGUI DATA UNIFICADA'!$B$2:$B1007),0),MATCH(BS$2,'CAMAGUI DATA UNIFICADA'!$C$1:$T$1,0)),"")</f>
        <v>13.9248</v>
      </c>
      <c r="BT4" s="60">
        <f t="array" ref="BT4">IFERROR(INDEX('CAMAGUI DATA UNIFICADA'!$C$2:$T1007,MATCH(1,($A4='CAMAGUI DATA UNIFICADA'!$A$2:$A1007)*($BD$1='CAMAGUI DATA UNIFICADA'!$B$2:$B1007),0),MATCH(BT$2,'CAMAGUI DATA UNIFICADA'!$C$1:$T$1,0)),"")</f>
        <v>893.4364858</v>
      </c>
      <c r="BU4" s="140">
        <f t="array" ref="BU4">IFERROR(INDEX('CAMAGUI DATA UNIFICADA'!$C$2:$T1007,MATCH(1,($A4='CAMAGUI DATA UNIFICADA'!$A$2:$A1007)*($BD$1='CAMAGUI DATA UNIFICADA'!$B$2:$B1007),0),MATCH(BU$2,'CAMAGUI DATA UNIFICADA'!$C$1:$T$1,0)),"")</f>
        <v>179.6091214</v>
      </c>
      <c r="BV4" s="138" t="str">
        <f t="array" ref="BV4">IFERROR(INDEX('CAMAGUI DATA UNIFICADA'!$C$2:$T1007,MATCH(1,($A4='CAMAGUI DATA UNIFICADA'!$A$2:$A1007)*($BV$1='CAMAGUI DATA UNIFICADA'!$B$2:$B1007),0),MATCH(BV$2,'CAMAGUI DATA UNIFICADA'!$C$1:$T$1,0)),"")</f>
        <v>CA5200123</v>
      </c>
      <c r="BW4" s="2">
        <f t="array" ref="BW4">IFERROR(INDEX('CAMAGUI DATA UNIFICADA'!$C$2:$T1007,MATCH(1,($A4='CAMAGUI DATA UNIFICADA'!$A$2:$A1007)*($BV$1='CAMAGUI DATA UNIFICADA'!$B$2:$B1007),0),MATCH(BW$2,'CAMAGUI DATA UNIFICADA'!$C$1:$T$1,0)),"")</f>
        <v>150</v>
      </c>
      <c r="BX4" s="2">
        <f t="array" ref="BX4">IFERROR(INDEX('CAMAGUI DATA UNIFICADA'!$C$2:$T1007,MATCH(1,($A4='CAMAGUI DATA UNIFICADA'!$A$2:$A1007)*($BV$1='CAMAGUI DATA UNIFICADA'!$B$2:$B1007),0),MATCH(BX$2,'CAMAGUI DATA UNIFICADA'!$C$1:$T$1,0)),"")</f>
        <v>725</v>
      </c>
      <c r="BY4" s="2" t="str">
        <f t="array" ref="BY4">IFERROR(INDEX('CAMAGUI DATA UNIFICADA'!$C$2:$T1007,MATCH(1,($A4='CAMAGUI DATA UNIFICADA'!$A$2:$A1007)*($BV$1='CAMAGUI DATA UNIFICADA'!$B$2:$B1007),0),MATCH(BY$2,'CAMAGUI DATA UNIFICADA'!$C$1:$T$1,0)),"")</f>
        <v>AQXCEL 1.2</v>
      </c>
      <c r="BZ4" s="139">
        <f t="array" ref="BZ4">IFERROR(INDEX('CAMAGUI DATA UNIFICADA'!$C$2:$T1007,MATCH(1,($A4='CAMAGUI DATA UNIFICADA'!$A$2:$A1007)*($BV$1='CAMAGUI DATA UNIFICADA'!$B$2:$B1007),0),MATCH(BZ$2,'CAMAGUI DATA UNIFICADA'!$C$1:$T$1,0)),"")</f>
        <v>1013.55</v>
      </c>
      <c r="CA4" s="2">
        <f t="array" ref="CA4">IFERROR(INDEX('CAMAGUI DATA UNIFICADA'!$C$2:$T1007,MATCH(1,($A4='CAMAGUI DATA UNIFICADA'!$A$2:$A1007)*($BV$1='CAMAGUI DATA UNIFICADA'!$B$2:$B1007),0),MATCH(CA$2,'CAMAGUI DATA UNIFICADA'!$C$1:$T$1,0)),"")</f>
        <v>2</v>
      </c>
      <c r="CB4" s="2">
        <f t="array" ref="CB4">IFERROR(INDEX('CAMAGUI DATA UNIFICADA'!$C$2:$T1007,MATCH(1,($A4='CAMAGUI DATA UNIFICADA'!$A$2:$A1007)*($BV$1='CAMAGUI DATA UNIFICADA'!$B$2:$B1007),0),MATCH(CB$2,'CAMAGUI DATA UNIFICADA'!$C$1:$T$1,0)),"")</f>
        <v>0.4</v>
      </c>
      <c r="CC4" s="33">
        <f t="array" ref="CC4">IFERROR(INDEX('CAMAGUI DATA UNIFICADA'!$C$2:$T1007,MATCH(1,($A4='CAMAGUI DATA UNIFICADA'!$A$2:$A1007)*($BV$1='CAMAGUI DATA UNIFICADA'!$B$2:$B1007),0),MATCH(CC$2,'CAMAGUI DATA UNIFICADA'!$C$1:$T$1,0)),"")</f>
        <v>11.076</v>
      </c>
      <c r="CD4" s="60">
        <f t="array" ref="CD4">IFERROR(INDEX('CAMAGUI DATA UNIFICADA'!$C$2:$T1007,MATCH(1,($A4='CAMAGUI DATA UNIFICADA'!$A$2:$A1007)*($BV$1='CAMAGUI DATA UNIFICADA'!$B$2:$B1007),0),MATCH(CD$2,'CAMAGUI DATA UNIFICADA'!$C$1:$T$1,0)),"")</f>
        <v>677139.7616</v>
      </c>
      <c r="CE4" s="33">
        <f t="array" ref="CE4">IFERROR(INDEX('CAMAGUI DATA UNIFICADA'!$C$2:$T1007,MATCH(1,($A4='CAMAGUI DATA UNIFICADA'!$A$2:$A1007)*($BV$1='CAMAGUI DATA UNIFICADA'!$B$2:$B1007),0),MATCH(CE$2,'CAMAGUI DATA UNIFICADA'!$C$1:$T$1,0)),"")</f>
        <v>1.472925915</v>
      </c>
      <c r="CF4" s="23">
        <f t="array" ref="CF4">IFERROR(INDEX('CAMAGUI DATA UNIFICADA'!$C$2:$T1007,MATCH(1,($A4='CAMAGUI DATA UNIFICADA'!$A$2:$A1007)*($BV$1='CAMAGUI DATA UNIFICADA'!$B$2:$B1007),0),MATCH(CF$2,'CAMAGUI DATA UNIFICADA'!$C$1:$T$1,0)),"")</f>
        <v>0.4952491215</v>
      </c>
      <c r="CG4" s="23">
        <f t="array" ref="CG4">IFERROR(INDEX('CAMAGUI DATA UNIFICADA'!$C$2:$T1007,MATCH(1,($A4='CAMAGUI DATA UNIFICADA'!$A$2:$A1007)*($BV$1='CAMAGUI DATA UNIFICADA'!$B$2:$B1007),0),MATCH(CG$2,'CAMAGUI DATA UNIFICADA'!$C$1:$T$1,0)),"")</f>
        <v>0.9</v>
      </c>
      <c r="CH4" s="60">
        <f t="array" ref="CH4">IFERROR(INDEX('CAMAGUI DATA UNIFICADA'!$C$2:$T1007,MATCH(1,($A4='CAMAGUI DATA UNIFICADA'!$A$2:$A1007)*($BV$1='CAMAGUI DATA UNIFICADA'!$B$2:$B1007),0),MATCH(CH$2,'CAMAGUI DATA UNIFICADA'!$C$1:$T$1,0)),"")</f>
        <v>292986.6429</v>
      </c>
      <c r="CI4" s="2">
        <f t="array" ref="CI4">IFERROR(INDEX('CAMAGUI DATA UNIFICADA'!$C$2:$T1007,MATCH(1,($A4='CAMAGUI DATA UNIFICADA'!$A$2:$A1007)*($BV$1='CAMAGUI DATA UNIFICADA'!$B$2:$B1007),0),MATCH(CI$2,'CAMAGUI DATA UNIFICADA'!$C$1:$T$1,0)),"")</f>
        <v>2</v>
      </c>
      <c r="CJ4" s="2">
        <f t="array" ref="CJ4">IFERROR(INDEX('CAMAGUI DATA UNIFICADA'!$C$2:$T1007,MATCH(1,($A4='CAMAGUI DATA UNIFICADA'!$A$2:$A1007)*($BV$1='CAMAGUI DATA UNIFICADA'!$B$2:$B1007),0),MATCH(CJ$2,'CAMAGUI DATA UNIFICADA'!$C$1:$T$1,0)),"")</f>
        <v>4</v>
      </c>
      <c r="CK4" s="33">
        <f t="array" ref="CK4">IFERROR(INDEX('CAMAGUI DATA UNIFICADA'!$C$2:$T1007,MATCH(1,($A4='CAMAGUI DATA UNIFICADA'!$A$2:$A1007)*($BV$1='CAMAGUI DATA UNIFICADA'!$B$2:$B1007),0),MATCH(CK$2,'CAMAGUI DATA UNIFICADA'!$C$1:$T$1,0)),"")</f>
        <v>14.112</v>
      </c>
      <c r="CL4" s="60">
        <f t="array" ref="CL4">IFERROR(INDEX('CAMAGUI DATA UNIFICADA'!$C$2:$T1007,MATCH(1,($A4='CAMAGUI DATA UNIFICADA'!$A$2:$A1007)*($BV$1='CAMAGUI DATA UNIFICADA'!$B$2:$B1007),0),MATCH(CL$2,'CAMAGUI DATA UNIFICADA'!$C$1:$T$1,0)),"")</f>
        <v>603.8275055</v>
      </c>
      <c r="CM4" s="140">
        <f t="array" ref="CM4">IFERROR(INDEX('CAMAGUI DATA UNIFICADA'!$C$2:$T1007,MATCH(1,($A4='CAMAGUI DATA UNIFICADA'!$A$2:$A1007)*($BV$1='CAMAGUI DATA UNIFICADA'!$B$2:$B1007),0),MATCH(CM$2,'CAMAGUI DATA UNIFICADA'!$C$1:$T$1,0)),"")</f>
        <v>113.4568764</v>
      </c>
      <c r="CN4" s="138" t="str">
        <f t="array" ref="CN4">IFERROR(INDEX('CAMAGUI DATA UNIFICADA'!$C$2:$T1007,MATCH(1,($A4='CAMAGUI DATA UNIFICADA'!$A$2:$A1007)*($CN$1='CAMAGUI DATA UNIFICADA'!$B$2:$B1007),0),MATCH(CN$2,'CAMAGUI DATA UNIFICADA'!$C$1:$T$1,0)),"")</f>
        <v/>
      </c>
      <c r="CO4" s="2" t="str">
        <f t="array" ref="CO4">IFERROR(INDEX('CAMAGUI DATA UNIFICADA'!$C$2:$T1007,MATCH(1,($A4='CAMAGUI DATA UNIFICADA'!$A$2:$A1007)*($CN$1='CAMAGUI DATA UNIFICADA'!$B$2:$B1007),0),MATCH(CO$2,'CAMAGUI DATA UNIFICADA'!$C$1:$T$1,0)),"")</f>
        <v/>
      </c>
      <c r="CP4" s="2" t="str">
        <f t="array" ref="CP4">IFERROR(INDEX('CAMAGUI DATA UNIFICADA'!$C$2:$T1007,MATCH(1,($A4='CAMAGUI DATA UNIFICADA'!$A$2:$A1007)*($CN$1='CAMAGUI DATA UNIFICADA'!$B$2:$B1007),0),MATCH(CP$2,'CAMAGUI DATA UNIFICADA'!$C$1:$T$1,0)),"")</f>
        <v/>
      </c>
      <c r="CQ4" s="2" t="str">
        <f t="array" ref="CQ4">IFERROR(INDEX('CAMAGUI DATA UNIFICADA'!$C$2:$T1007,MATCH(1,($A4='CAMAGUI DATA UNIFICADA'!$A$2:$A1007)*($CN$1='CAMAGUI DATA UNIFICADA'!$B$2:$B1007),0),MATCH(CQ$2,'CAMAGUI DATA UNIFICADA'!$C$1:$T$1,0)),"")</f>
        <v/>
      </c>
      <c r="CR4" s="139" t="str">
        <f t="array" ref="CR4">IFERROR(INDEX('CAMAGUI DATA UNIFICADA'!$C$2:$T1007,MATCH(1,($A4='CAMAGUI DATA UNIFICADA'!$A$2:$A1007)*($CN$1='CAMAGUI DATA UNIFICADA'!$B$2:$B1007),0),MATCH(CR$2,'CAMAGUI DATA UNIFICADA'!$C$1:$T$1,0)),"")</f>
        <v/>
      </c>
      <c r="CS4" s="2" t="str">
        <f t="array" ref="CS4">IFERROR(INDEX('CAMAGUI DATA UNIFICADA'!$C$2:$T1007,MATCH(1,($A4='CAMAGUI DATA UNIFICADA'!$A$2:$A1007)*($CN$1='CAMAGUI DATA UNIFICADA'!$B$2:$B1007),0),MATCH(CS$2,'CAMAGUI DATA UNIFICADA'!$C$1:$T$1,0)),"")</f>
        <v/>
      </c>
      <c r="CT4" s="2">
        <f t="array" ref="CT4">IFERROR(INDEX('CAMAGUI DATA UNIFICADA'!$C$2:$T1007,MATCH(1,($A4='CAMAGUI DATA UNIFICADA'!$A$2:$A1007)*($CN$1='CAMAGUI DATA UNIFICADA'!$B$2:$B1007),0),MATCH(CT$2,'CAMAGUI DATA UNIFICADA'!$C$1:$T$1,0)),"")</f>
        <v>0</v>
      </c>
      <c r="CU4" s="33" t="str">
        <f t="array" ref="CU4">IFERROR(INDEX('CAMAGUI DATA UNIFICADA'!$C$2:$T1007,MATCH(1,($A4='CAMAGUI DATA UNIFICADA'!$A$2:$A1007)*($CN$1='CAMAGUI DATA UNIFICADA'!$B$2:$B1007),0),MATCH(CU$2,'CAMAGUI DATA UNIFICADA'!$C$1:$T$1,0)),"")</f>
        <v/>
      </c>
      <c r="CV4" s="60" t="str">
        <f t="array" ref="CV4">IFERROR(INDEX('CAMAGUI DATA UNIFICADA'!$C$2:$T1007,MATCH(1,($A4='CAMAGUI DATA UNIFICADA'!$A$2:$A1007)*($CN$1='CAMAGUI DATA UNIFICADA'!$B$2:$B1007),0),MATCH(CV$2,'CAMAGUI DATA UNIFICADA'!$C$1:$T$1,0)),"")</f>
        <v/>
      </c>
      <c r="CW4" s="33" t="str">
        <f t="array" ref="CW4">IFERROR(INDEX('CAMAGUI DATA UNIFICADA'!$C$2:$T1007,MATCH(1,($A4='CAMAGUI DATA UNIFICADA'!$A$2:$A1007)*($CN$1='CAMAGUI DATA UNIFICADA'!$B$2:$B1007),0),MATCH(CW$2,'CAMAGUI DATA UNIFICADA'!$C$1:$T$1,0)),"")</f>
        <v/>
      </c>
      <c r="CX4" s="23" t="str">
        <f t="array" ref="CX4">IFERROR(INDEX('CAMAGUI DATA UNIFICADA'!$C$2:$T1007,MATCH(1,($A4='CAMAGUI DATA UNIFICADA'!$A$2:$A1007)*($CN$1='CAMAGUI DATA UNIFICADA'!$B$2:$B1007),0),MATCH(CX$2,'CAMAGUI DATA UNIFICADA'!$C$1:$T$1,0)),"")</f>
        <v/>
      </c>
      <c r="CY4" s="23" t="str">
        <f t="array" ref="CY4">IFERROR(INDEX('CAMAGUI DATA UNIFICADA'!$C$2:$T1007,MATCH(1,($A4='CAMAGUI DATA UNIFICADA'!$A$2:$A1007)*($CN$1='CAMAGUI DATA UNIFICADA'!$B$2:$B1007),0),MATCH(CY$2,'CAMAGUI DATA UNIFICADA'!$C$1:$T$1,0)),"")</f>
        <v/>
      </c>
      <c r="CZ4" s="60" t="str">
        <f t="array" ref="CZ4">IFERROR(INDEX('CAMAGUI DATA UNIFICADA'!$C$2:$T1007,MATCH(1,($A4='CAMAGUI DATA UNIFICADA'!$A$2:$A1007)*($CN$1='CAMAGUI DATA UNIFICADA'!$B$2:$B1007),0),MATCH(CZ$2,'CAMAGUI DATA UNIFICADA'!$C$1:$T$1,0)),"")</f>
        <v/>
      </c>
      <c r="DA4" s="2" t="str">
        <f t="array" ref="DA4">IFERROR(INDEX('CAMAGUI DATA UNIFICADA'!$C$2:$T1007,MATCH(1,($A4='CAMAGUI DATA UNIFICADA'!$A$2:$A1007)*($CN$1='CAMAGUI DATA UNIFICADA'!$B$2:$B1007),0),MATCH(DA$2,'CAMAGUI DATA UNIFICADA'!$C$1:$T$1,0)),"")</f>
        <v/>
      </c>
      <c r="DB4" s="2" t="str">
        <f t="array" ref="DB4">IFERROR(INDEX('CAMAGUI DATA UNIFICADA'!$C$2:$T1007,MATCH(1,($A4='CAMAGUI DATA UNIFICADA'!$A$2:$A1007)*($CN$1='CAMAGUI DATA UNIFICADA'!$B$2:$B1007),0),MATCH(DB$2,'CAMAGUI DATA UNIFICADA'!$C$1:$T$1,0)),"")</f>
        <v/>
      </c>
      <c r="DC4" s="33" t="str">
        <f t="array" ref="DC4">IFERROR(INDEX('CAMAGUI DATA UNIFICADA'!$C$2:$T1007,MATCH(1,($A4='CAMAGUI DATA UNIFICADA'!$A$2:$A1007)*($CN$1='CAMAGUI DATA UNIFICADA'!$B$2:$B1007),0),MATCH(DC$2,'CAMAGUI DATA UNIFICADA'!$C$1:$T$1,0)),"")</f>
        <v/>
      </c>
      <c r="DD4" s="60" t="str">
        <f t="array" ref="DD4">IFERROR(INDEX('CAMAGUI DATA UNIFICADA'!$C$2:$T1007,MATCH(1,($A4='CAMAGUI DATA UNIFICADA'!$A$2:$A1007)*($CN$1='CAMAGUI DATA UNIFICADA'!$B$2:$B1007),0),MATCH(DD$2,'CAMAGUI DATA UNIFICADA'!$C$1:$T$1,0)),"")</f>
        <v/>
      </c>
      <c r="DE4" s="140" t="str">
        <f t="array" ref="DE4">IFERROR(INDEX('CAMAGUI DATA UNIFICADA'!$C$2:$T1007,MATCH(1,($A4='CAMAGUI DATA UNIFICADA'!$A$2:$A1007)*($CN$1='CAMAGUI DATA UNIFICADA'!$B$2:$B1007),0),MATCH(DE$2,'CAMAGUI DATA UNIFICADA'!$C$1:$T$1,0)),"")</f>
        <v/>
      </c>
      <c r="DF4" s="138" t="str">
        <f t="array" ref="DF4">IFERROR(INDEX('CAMAGUI DATA UNIFICADA'!$C$2:$T1007,MATCH(1,($A4='CAMAGUI DATA UNIFICADA'!$A$2:$A1007)*($DF$1='CAMAGUI DATA UNIFICADA'!$B$2:$B1007),0),MATCH(DF$2,'CAMAGUI DATA UNIFICADA'!$C$1:$T$1,0)),"")</f>
        <v/>
      </c>
      <c r="DG4" s="2" t="str">
        <f t="array" ref="DG4">IFERROR(INDEX('CAMAGUI DATA UNIFICADA'!$C$2:$T1007,MATCH(1,($A4='CAMAGUI DATA UNIFICADA'!$A$2:$A1007)*($DF$1='CAMAGUI DATA UNIFICADA'!$B$2:$B1007),0),MATCH(DG$2,'CAMAGUI DATA UNIFICADA'!$C$1:$T$1,0)),"")</f>
        <v/>
      </c>
      <c r="DH4" s="2" t="str">
        <f t="array" ref="DH4">IFERROR(INDEX('CAMAGUI DATA UNIFICADA'!$C$2:$T1007,MATCH(1,($A4='CAMAGUI DATA UNIFICADA'!$A$2:$A1007)*($DF$1='CAMAGUI DATA UNIFICADA'!$B$2:$B1007),0),MATCH(DH$2,'CAMAGUI DATA UNIFICADA'!$C$1:$T$1,0)),"")</f>
        <v/>
      </c>
      <c r="DI4" s="2" t="str">
        <f t="array" ref="DI4">IFERROR(INDEX('CAMAGUI DATA UNIFICADA'!$C$2:$T1007,MATCH(1,($A4='CAMAGUI DATA UNIFICADA'!$A$2:$A1007)*($DF$1='CAMAGUI DATA UNIFICADA'!$B$2:$B1007),0),MATCH(DI$2,'CAMAGUI DATA UNIFICADA'!$C$1:$T$1,0)),"")</f>
        <v/>
      </c>
      <c r="DJ4" s="139" t="str">
        <f t="array" ref="DJ4">IFERROR(INDEX('CAMAGUI DATA UNIFICADA'!$C$2:$T1007,MATCH(1,($A4='CAMAGUI DATA UNIFICADA'!$A$2:$A1007)*($DF$1='CAMAGUI DATA UNIFICADA'!$B$2:$B1007),0),MATCH(DJ$2,'CAMAGUI DATA UNIFICADA'!$C$1:$T$1,0)),"")</f>
        <v/>
      </c>
      <c r="DK4" s="2" t="str">
        <f t="array" ref="DK4">IFERROR(INDEX('CAMAGUI DATA UNIFICADA'!$C$2:$T1007,MATCH(1,($A4='CAMAGUI DATA UNIFICADA'!$A$2:$A1007)*($DF$1='CAMAGUI DATA UNIFICADA'!$B$2:$B1007),0),MATCH(DK$2,'CAMAGUI DATA UNIFICADA'!$C$1:$T$1,0)),"")</f>
        <v/>
      </c>
      <c r="DL4" s="2" t="str">
        <f t="array" ref="DL4">IFERROR(INDEX('CAMAGUI DATA UNIFICADA'!$C$2:$T1007,MATCH(1,($A4='CAMAGUI DATA UNIFICADA'!$A$2:$A1007)*($DF$1='CAMAGUI DATA UNIFICADA'!$B$2:$B1007),0),MATCH(DL$2,'CAMAGUI DATA UNIFICADA'!$C$1:$T$1,0)),"")</f>
        <v/>
      </c>
      <c r="DM4" s="33" t="str">
        <f t="array" ref="DM4">IFERROR(INDEX('CAMAGUI DATA UNIFICADA'!$C$2:$T1007,MATCH(1,($A4='CAMAGUI DATA UNIFICADA'!$A$2:$A1007)*($DF$1='CAMAGUI DATA UNIFICADA'!$B$2:$B1007),0),MATCH(DM$2,'CAMAGUI DATA UNIFICADA'!$C$1:$T$1,0)),"")</f>
        <v/>
      </c>
      <c r="DN4" s="60" t="str">
        <f t="array" ref="DN4">IFERROR(INDEX('CAMAGUI DATA UNIFICADA'!$C$2:$T1007,MATCH(1,($A4='CAMAGUI DATA UNIFICADA'!$A$2:$A1007)*($DF$1='CAMAGUI DATA UNIFICADA'!$B$2:$B1007),0),MATCH(DN$2,'CAMAGUI DATA UNIFICADA'!$C$1:$T$1,0)),"")</f>
        <v/>
      </c>
      <c r="DO4" s="33" t="str">
        <f t="array" ref="DO4">IFERROR(INDEX('CAMAGUI DATA UNIFICADA'!$C$2:$T1007,MATCH(1,($A4='CAMAGUI DATA UNIFICADA'!$A$2:$A1007)*($DF$1='CAMAGUI DATA UNIFICADA'!$B$2:$B1007),0),MATCH(DO$2,'CAMAGUI DATA UNIFICADA'!$C$1:$T$1,0)),"")</f>
        <v/>
      </c>
      <c r="DP4" s="23" t="str">
        <f t="array" ref="DP4">IFERROR(INDEX('CAMAGUI DATA UNIFICADA'!$C$2:$T1007,MATCH(1,($A4='CAMAGUI DATA UNIFICADA'!$A$2:$A1007)*($DF$1='CAMAGUI DATA UNIFICADA'!$B$2:$B1007),0),MATCH(DP$2,'CAMAGUI DATA UNIFICADA'!$C$1:$T$1,0)),"")</f>
        <v/>
      </c>
      <c r="DQ4" s="23" t="str">
        <f t="array" ref="DQ4">IFERROR(INDEX('CAMAGUI DATA UNIFICADA'!$C$2:$T1007,MATCH(1,($A4='CAMAGUI DATA UNIFICADA'!$A$2:$A1007)*($DF$1='CAMAGUI DATA UNIFICADA'!$B$2:$B1007),0),MATCH(DQ$2,'CAMAGUI DATA UNIFICADA'!$C$1:$T$1,0)),"")</f>
        <v/>
      </c>
      <c r="DR4" s="2" t="str">
        <f t="array" ref="DR4">IFERROR(INDEX('CAMAGUI DATA UNIFICADA'!$C$2:$T1007,MATCH(1,($A4='CAMAGUI DATA UNIFICADA'!$A$2:$A1007)*($DF$1='CAMAGUI DATA UNIFICADA'!$B$2:$B1007),0),MATCH(DR$2,'CAMAGUI DATA UNIFICADA'!$C$1:$T$1,0)),"")</f>
        <v/>
      </c>
      <c r="DS4" s="2" t="str">
        <f t="array" ref="DS4">IFERROR(INDEX('CAMAGUI DATA UNIFICADA'!$C$2:$T1007,MATCH(1,($A4='CAMAGUI DATA UNIFICADA'!$A$2:$A1007)*($DF$1='CAMAGUI DATA UNIFICADA'!$B$2:$B1007),0),MATCH(DS$2,'CAMAGUI DATA UNIFICADA'!$C$1:$T$1,0)),"")</f>
        <v/>
      </c>
      <c r="DT4" s="2" t="str">
        <f t="array" ref="DT4">IFERROR(INDEX('CAMAGUI DATA UNIFICADA'!$C$2:$T1007,MATCH(1,($A4='CAMAGUI DATA UNIFICADA'!$A$2:$A1007)*($DF$1='CAMAGUI DATA UNIFICADA'!$B$2:$B1007),0),MATCH(DT$2,'CAMAGUI DATA UNIFICADA'!$C$1:$T$1,0)),"")</f>
        <v/>
      </c>
      <c r="DU4" s="33" t="str">
        <f t="array" ref="DU4">IFERROR(INDEX('CAMAGUI DATA UNIFICADA'!$C$2:$T1007,MATCH(1,($A4='CAMAGUI DATA UNIFICADA'!$A$2:$A1007)*($DF$1='CAMAGUI DATA UNIFICADA'!$B$2:$B1007),0),MATCH(DU$2,'CAMAGUI DATA UNIFICADA'!$C$1:$T$1,0)),"")</f>
        <v/>
      </c>
      <c r="DV4" s="60" t="str">
        <f t="array" ref="DV4">IFERROR(INDEX('CAMAGUI DATA UNIFICADA'!$C$2:$T1007,MATCH(1,($A4='CAMAGUI DATA UNIFICADA'!$A$2:$A1007)*($DF$1='CAMAGUI DATA UNIFICADA'!$B$2:$B1007),0),MATCH(DV$2,'CAMAGUI DATA UNIFICADA'!$C$1:$T$1,0)),"")</f>
        <v/>
      </c>
      <c r="DW4" s="140" t="str">
        <f t="array" ref="DW4">IFERROR(INDEX('CAMAGUI DATA UNIFICADA'!$C$2:$T1007,MATCH(1,($A4='CAMAGUI DATA UNIFICADA'!$A$2:$A1007)*($DF$1='CAMAGUI DATA UNIFICADA'!$B$2:$B1007),0),MATCH(DW$2,'CAMAGUI DATA UNIFICADA'!$C$1:$T$1,0)),"")</f>
        <v/>
      </c>
      <c r="DX4" s="144" t="str">
        <f t="array" ref="DX4">IFERROR(INDEX('CAMAGUI DATA UNIFICADA'!$C$2:$T1007,MATCH(1,($A4='CAMAGUI DATA UNIFICADA'!$A$2:$A1007)*($DX$1='CAMAGUI DATA UNIFICADA'!$B$2:$B1007),0),MATCH(DX$2,'CAMAGUI DATA UNIFICADA'!$C$1:$T$1,0)),"")</f>
        <v/>
      </c>
      <c r="DY4" s="60" t="str">
        <f t="array" ref="DY4">IFERROR(INDEX('CAMAGUI DATA UNIFICADA'!$C$2:$T1007,MATCH(1,($A4='CAMAGUI DATA UNIFICADA'!$A$2:$A1007)*($DX$1='CAMAGUI DATA UNIFICADA'!$B$2:$B1007),0),MATCH(DY$2,'CAMAGUI DATA UNIFICADA'!$C$1:$T$1,0)),"")</f>
        <v/>
      </c>
      <c r="DZ4" s="60" t="str">
        <f t="array" ref="DZ4">IFERROR(INDEX('CAMAGUI DATA UNIFICADA'!$C$2:$T1007,MATCH(1,($A4='CAMAGUI DATA UNIFICADA'!$A$2:$A1007)*($DX$1='CAMAGUI DATA UNIFICADA'!$B$2:$B1007),0),MATCH(DZ$2,'CAMAGUI DATA UNIFICADA'!$C$1:$T$1,0)),"")</f>
        <v/>
      </c>
      <c r="EA4" s="60" t="str">
        <f t="array" ref="EA4">IFERROR(INDEX('CAMAGUI DATA UNIFICADA'!$C$2:$T1007,MATCH(1,($A4='CAMAGUI DATA UNIFICADA'!$A$2:$A1007)*($DX$1='CAMAGUI DATA UNIFICADA'!$B$2:$B1007),0),MATCH(EA$2,'CAMAGUI DATA UNIFICADA'!$C$1:$T$1,0)),"")</f>
        <v/>
      </c>
      <c r="EB4" s="60" t="str">
        <f t="array" ref="EB4">IFERROR(INDEX('CAMAGUI DATA UNIFICADA'!$C$2:$T1007,MATCH(1,($A4='CAMAGUI DATA UNIFICADA'!$A$2:$A1007)*($DX$1='CAMAGUI DATA UNIFICADA'!$B$2:$B1007),0),MATCH(EB$2,'CAMAGUI DATA UNIFICADA'!$C$1:$T$1,0)),"")</f>
        <v/>
      </c>
      <c r="EC4" s="60" t="str">
        <f t="array" ref="EC4">IFERROR(INDEX('CAMAGUI DATA UNIFICADA'!$C$2:$T1007,MATCH(1,($A4='CAMAGUI DATA UNIFICADA'!$A$2:$A1007)*($DX$1='CAMAGUI DATA UNIFICADA'!$B$2:$B1007),0),MATCH(EC$2,'CAMAGUI DATA UNIFICADA'!$C$1:$T$1,0)),"")</f>
        <v/>
      </c>
      <c r="ED4" s="60" t="str">
        <f t="array" ref="ED4">IFERROR(INDEX('CAMAGUI DATA UNIFICADA'!$C$2:$T1007,MATCH(1,($A4='CAMAGUI DATA UNIFICADA'!$A$2:$A1007)*($DX$1='CAMAGUI DATA UNIFICADA'!$B$2:$B1007),0),MATCH(ED$2,'CAMAGUI DATA UNIFICADA'!$C$1:$T$1,0)),"")</f>
        <v/>
      </c>
      <c r="EE4" s="60" t="str">
        <f t="array" ref="EE4">IFERROR(INDEX('CAMAGUI DATA UNIFICADA'!$C$2:$T1007,MATCH(1,($A4='CAMAGUI DATA UNIFICADA'!$A$2:$A1007)*($DX$1='CAMAGUI DATA UNIFICADA'!$B$2:$B1007),0),MATCH(EE$2,'CAMAGUI DATA UNIFICADA'!$C$1:$T$1,0)),"")</f>
        <v/>
      </c>
      <c r="EF4" s="60" t="str">
        <f t="array" ref="EF4">IFERROR(INDEX('CAMAGUI DATA UNIFICADA'!$C$2:$T1007,MATCH(1,($A4='CAMAGUI DATA UNIFICADA'!$A$2:$A1007)*($DX$1='CAMAGUI DATA UNIFICADA'!$B$2:$B1007),0),MATCH(EF$2,'CAMAGUI DATA UNIFICADA'!$C$1:$T$1,0)),"")</f>
        <v/>
      </c>
      <c r="EG4" s="60" t="str">
        <f t="array" ref="EG4">IFERROR(INDEX('CAMAGUI DATA UNIFICADA'!$C$2:$T1007,MATCH(1,($A4='CAMAGUI DATA UNIFICADA'!$A$2:$A1007)*($DX$1='CAMAGUI DATA UNIFICADA'!$B$2:$B1007),0),MATCH(EG$2,'CAMAGUI DATA UNIFICADA'!$C$1:$T$1,0)),"")</f>
        <v/>
      </c>
      <c r="EH4" s="60" t="str">
        <f t="array" ref="EH4">IFERROR(INDEX('CAMAGUI DATA UNIFICADA'!$C$2:$T1007,MATCH(1,($A4='CAMAGUI DATA UNIFICADA'!$A$2:$A1007)*($DX$1='CAMAGUI DATA UNIFICADA'!$B$2:$B1007),0),MATCH(EH$2,'CAMAGUI DATA UNIFICADA'!$C$1:$T$1,0)),"")</f>
        <v/>
      </c>
      <c r="EI4" s="60" t="str">
        <f t="array" ref="EI4">IFERROR(INDEX('CAMAGUI DATA UNIFICADA'!$C$2:$T1007,MATCH(1,($A4='CAMAGUI DATA UNIFICADA'!$A$2:$A1007)*($DX$1='CAMAGUI DATA UNIFICADA'!$B$2:$B1007),0),MATCH(EI$2,'CAMAGUI DATA UNIFICADA'!$C$1:$T$1,0)),"")</f>
        <v/>
      </c>
      <c r="EJ4" s="60" t="str">
        <f t="array" ref="EJ4">IFERROR(INDEX('CAMAGUI DATA UNIFICADA'!$C$2:$T1007,MATCH(1,($A4='CAMAGUI DATA UNIFICADA'!$A$2:$A1007)*($DX$1='CAMAGUI DATA UNIFICADA'!$B$2:$B1007),0),MATCH(EJ$2,'CAMAGUI DATA UNIFICADA'!$C$1:$T$1,0)),"")</f>
        <v/>
      </c>
      <c r="EK4" s="60" t="str">
        <f t="array" ref="EK4">IFERROR(INDEX('CAMAGUI DATA UNIFICADA'!$C$2:$T1007,MATCH(1,($A4='CAMAGUI DATA UNIFICADA'!$A$2:$A1007)*($DX$1='CAMAGUI DATA UNIFICADA'!$B$2:$B1007),0),MATCH(EK$2,'CAMAGUI DATA UNIFICADA'!$C$1:$T$1,0)),"")</f>
        <v/>
      </c>
      <c r="EL4" s="60" t="str">
        <f t="array" ref="EL4">IFERROR(INDEX('CAMAGUI DATA UNIFICADA'!$C$2:$T1007,MATCH(1,($A4='CAMAGUI DATA UNIFICADA'!$A$2:$A1007)*($DX$1='CAMAGUI DATA UNIFICADA'!$B$2:$B1007),0),MATCH(EL$2,'CAMAGUI DATA UNIFICADA'!$C$1:$T$1,0)),"")</f>
        <v/>
      </c>
      <c r="EM4" s="60" t="str">
        <f t="array" ref="EM4">IFERROR(INDEX('CAMAGUI DATA UNIFICADA'!$C$2:$T1007,MATCH(1,($A4='CAMAGUI DATA UNIFICADA'!$A$2:$A1007)*($DX$1='CAMAGUI DATA UNIFICADA'!$B$2:$B1007),0),MATCH(EM$2,'CAMAGUI DATA UNIFICADA'!$C$1:$T$1,0)),"")</f>
        <v/>
      </c>
      <c r="EN4" s="60" t="str">
        <f t="array" ref="EN4">IFERROR(INDEX('CAMAGUI DATA UNIFICADA'!$C$2:$T1007,MATCH(1,($A4='CAMAGUI DATA UNIFICADA'!$A$2:$A1007)*($DX$1='CAMAGUI DATA UNIFICADA'!$B$2:$B1007),0),MATCH(EN$2,'CAMAGUI DATA UNIFICADA'!$C$1:$T$1,0)),"")</f>
        <v/>
      </c>
      <c r="EO4" s="60" t="str">
        <f t="array" ref="EO4">IFERROR(INDEX('CAMAGUI DATA UNIFICADA'!$C$2:$T1007,MATCH(1,($A4='CAMAGUI DATA UNIFICADA'!$A$2:$A1007)*($DX$1='CAMAGUI DATA UNIFICADA'!$B$2:$B1007),0),MATCH(EO$2,'CAMAGUI DATA UNIFICADA'!$C$1:$T$1,0)),"")</f>
        <v/>
      </c>
    </row>
    <row r="5">
      <c r="A5" s="137">
        <v>44963.0</v>
      </c>
      <c r="B5" s="138" t="str">
        <f t="array" ref="B5">IFERROR(INDEX('CAMAGUI DATA UNIFICADA'!$C$2:$T1007,MATCH(1,($A5='CAMAGUI DATA UNIFICADA'!$A$2:$A1007)*($B$1='CAMAGUI DATA UNIFICADA'!$B$2:$B1007),0),MATCH(B$2,'CAMAGUI DATA UNIFICADA'!$C$1:$T$1,0)),"")</f>
        <v/>
      </c>
      <c r="C5" s="2" t="str">
        <f t="array" ref="C5">IFERROR(INDEX('CAMAGUI DATA UNIFICADA'!$C$2:$T1007,MATCH(1,($A5='CAMAGUI DATA UNIFICADA'!$A$2:$A1007)*($B$1='CAMAGUI DATA UNIFICADA'!$B$2:$B1007),0),MATCH(C$2,'CAMAGUI DATA UNIFICADA'!$C$1:$T$1,0)),"")</f>
        <v/>
      </c>
      <c r="D5" s="2" t="str">
        <f t="array" ref="D5">IFERROR(INDEX('CAMAGUI DATA UNIFICADA'!$C$2:$T1007,MATCH(1,($A5='CAMAGUI DATA UNIFICADA'!$A$2:$A1007)*($B$1='CAMAGUI DATA UNIFICADA'!$B$2:$B1007),0),MATCH(D$2,'CAMAGUI DATA UNIFICADA'!$C$1:$T$1,0)),"")</f>
        <v/>
      </c>
      <c r="E5" s="2" t="str">
        <f t="array" ref="E5">IFERROR(INDEX('CAMAGUI DATA UNIFICADA'!$C$2:$T1007,MATCH(1,($A5='CAMAGUI DATA UNIFICADA'!$A$2:$A1007)*($B$1='CAMAGUI DATA UNIFICADA'!$B$2:$B1007),0),MATCH(E$2,'CAMAGUI DATA UNIFICADA'!$C$1:$T$1,0)),"")</f>
        <v/>
      </c>
      <c r="F5" s="139" t="str">
        <f t="array" ref="F5">IFERROR(INDEX('CAMAGUI DATA UNIFICADA'!$C$2:$T1007,MATCH(1,($A5='CAMAGUI DATA UNIFICADA'!$A$2:$A1007)*($B$1='CAMAGUI DATA UNIFICADA'!$B$2:$B1007),0),MATCH(F$2,'CAMAGUI DATA UNIFICADA'!$C$1:$T$1,0)),"")</f>
        <v/>
      </c>
      <c r="G5" s="2" t="str">
        <f t="array" ref="G5">IFERROR(INDEX('CAMAGUI DATA UNIFICADA'!$C$2:$T1007,MATCH(1,($A5='CAMAGUI DATA UNIFICADA'!$A$2:$A1007)*($B$1='CAMAGUI DATA UNIFICADA'!$B$2:$B1007),0),MATCH(G$2,'CAMAGUI DATA UNIFICADA'!$C$1:$T$1,0)),"")</f>
        <v/>
      </c>
      <c r="H5" s="2">
        <f t="array" ref="H5">IFERROR(INDEX('CAMAGUI DATA UNIFICADA'!$C$2:$T1007,MATCH(1,($A5='CAMAGUI DATA UNIFICADA'!$A$2:$A1007)*($B$1='CAMAGUI DATA UNIFICADA'!$B$2:$B1007),0),MATCH(H$2,'CAMAGUI DATA UNIFICADA'!$C$1:$T$1,0)),"")</f>
        <v>0</v>
      </c>
      <c r="I5" s="33" t="str">
        <f t="array" ref="I5">IFERROR(INDEX('CAMAGUI DATA UNIFICADA'!$C$2:$T1007,MATCH(1,($A5='CAMAGUI DATA UNIFICADA'!$A$2:$A1007)*($B$1='CAMAGUI DATA UNIFICADA'!$B$2:$B1007),0),MATCH(I$2,'CAMAGUI DATA UNIFICADA'!$C$1:$T$1,0)),"")</f>
        <v/>
      </c>
      <c r="J5" s="60" t="str">
        <f t="array" ref="J5">IFERROR(INDEX('CAMAGUI DATA UNIFICADA'!$C$2:$T1007,MATCH(1,($A5='CAMAGUI DATA UNIFICADA'!$A$2:$A1007)*($B$1='CAMAGUI DATA UNIFICADA'!$B$2:$B1007),0),MATCH(J$2,'CAMAGUI DATA UNIFICADA'!$C$1:$T$1,0)),"")</f>
        <v/>
      </c>
      <c r="K5" s="33" t="str">
        <f t="array" ref="K5">IFERROR(INDEX('CAMAGUI DATA UNIFICADA'!$C$2:$T1007,MATCH(1,($A5='CAMAGUI DATA UNIFICADA'!$A$2:$A1007)*($B$1='CAMAGUI DATA UNIFICADA'!$B$2:$B1007),0),MATCH(K$2,'CAMAGUI DATA UNIFICADA'!$C$1:$T$1,0)),"")</f>
        <v/>
      </c>
      <c r="L5" s="23" t="str">
        <f t="array" ref="L5">IFERROR(INDEX('CAMAGUI DATA UNIFICADA'!$C$2:$T1007,MATCH(1,($A5='CAMAGUI DATA UNIFICADA'!$A$2:$A1007)*($B$1='CAMAGUI DATA UNIFICADA'!$B$2:$B1007),0),MATCH(L$2,'CAMAGUI DATA UNIFICADA'!$C$1:$T$1,0)),"")</f>
        <v/>
      </c>
      <c r="M5" s="23" t="str">
        <f t="array" ref="M5">IFERROR(INDEX('CAMAGUI DATA UNIFICADA'!$C$2:$T1007,MATCH(1,($A5='CAMAGUI DATA UNIFICADA'!$A$2:$A1007)*($B$1='CAMAGUI DATA UNIFICADA'!$B$2:$B1007),0),MATCH(M$2,'CAMAGUI DATA UNIFICADA'!$C$1:$T$1,0)),"")</f>
        <v/>
      </c>
      <c r="N5" s="60" t="str">
        <f t="array" ref="N5">IFERROR(INDEX('CAMAGUI DATA UNIFICADA'!$C$2:$T1007,MATCH(1,($A5='CAMAGUI DATA UNIFICADA'!$A$2:$A1007)*($B$1='CAMAGUI DATA UNIFICADA'!$B$2:$B1007),0),MATCH(N$2,'CAMAGUI DATA UNIFICADA'!$C$1:$T$1,0)),"")</f>
        <v/>
      </c>
      <c r="O5" s="2" t="str">
        <f t="array" ref="O5">IFERROR(INDEX('CAMAGUI DATA UNIFICADA'!$C$2:$T1007,MATCH(1,($A5='CAMAGUI DATA UNIFICADA'!$A$2:$A1007)*($B$1='CAMAGUI DATA UNIFICADA'!$B$2:$B1007),0),MATCH(O$2,'CAMAGUI DATA UNIFICADA'!$C$1:$T$1,0)),"")</f>
        <v/>
      </c>
      <c r="P5" s="2" t="str">
        <f t="array" ref="P5">IFERROR(INDEX('CAMAGUI DATA UNIFICADA'!$C$2:$T1007,MATCH(1,($A5='CAMAGUI DATA UNIFICADA'!$A$2:$A1007)*($B$1='CAMAGUI DATA UNIFICADA'!$B$2:$B1007),0),MATCH(P$2,'CAMAGUI DATA UNIFICADA'!$C$1:$T$1,0)),"")</f>
        <v/>
      </c>
      <c r="Q5" s="33" t="str">
        <f t="array" ref="Q5">IFERROR(INDEX('CAMAGUI DATA UNIFICADA'!$C$2:$T1007,MATCH(1,($A5='CAMAGUI DATA UNIFICADA'!$A$2:$A1007)*($B$1='CAMAGUI DATA UNIFICADA'!$B$2:$B1007),0),MATCH(Q$2,'CAMAGUI DATA UNIFICADA'!$C$1:$T$1,0)),"")</f>
        <v/>
      </c>
      <c r="R5" s="60" t="str">
        <f t="array" ref="R5">IFERROR(INDEX('CAMAGUI DATA UNIFICADA'!$C$2:$T1007,MATCH(1,($A5='CAMAGUI DATA UNIFICADA'!$A$2:$A1007)*($B$1='CAMAGUI DATA UNIFICADA'!$B$2:$B1007),0),MATCH(R$2,'CAMAGUI DATA UNIFICADA'!$C$1:$T$1,0)),"")</f>
        <v/>
      </c>
      <c r="S5" s="140" t="str">
        <f t="array" ref="S5">IFERROR(INDEX('CAMAGUI DATA UNIFICADA'!$C$2:$T1007,MATCH(1,($A5='CAMAGUI DATA UNIFICADA'!$A$2:$A1007)*($B$1='CAMAGUI DATA UNIFICADA'!$B$2:$B1007),0),MATCH(S$2,'CAMAGUI DATA UNIFICADA'!$C$1:$T$1,0)),"")</f>
        <v/>
      </c>
      <c r="T5" s="2" t="str">
        <f t="array" ref="T5">IFERROR(INDEX('CAMAGUI DATA UNIFICADA'!$C$2:$T1007,MATCH(1,($A5='CAMAGUI DATA UNIFICADA'!$A$2:$A1007)*($T$1='CAMAGUI DATA UNIFICADA'!$B$2:$B1007),0),MATCH(T$2,'CAMAGUI DATA UNIFICADA'!$C$1:$T$1,0)),"")</f>
        <v/>
      </c>
      <c r="U5" s="2" t="str">
        <f t="array" ref="U5">IFERROR(INDEX('CAMAGUI DATA UNIFICADA'!$C$2:$T1007,MATCH(1,($A5='CAMAGUI DATA UNIFICADA'!$A$2:$A1007)*($T$1='CAMAGUI DATA UNIFICADA'!$B$2:$B1007),0),MATCH(U$2,'CAMAGUI DATA UNIFICADA'!$C$1:$T$1,0)),"")</f>
        <v/>
      </c>
      <c r="V5" s="2" t="str">
        <f t="array" ref="V5">IFERROR(INDEX('CAMAGUI DATA UNIFICADA'!$C$2:$T1007,MATCH(1,($A5='CAMAGUI DATA UNIFICADA'!$A$2:$A1007)*($T$1='CAMAGUI DATA UNIFICADA'!$B$2:$B1007),0),MATCH(V$2,'CAMAGUI DATA UNIFICADA'!$C$1:$T$1,0)),"")</f>
        <v/>
      </c>
      <c r="W5" s="2" t="str">
        <f t="array" ref="W5">IFERROR(INDEX('CAMAGUI DATA UNIFICADA'!$C$2:$T1007,MATCH(1,($A5='CAMAGUI DATA UNIFICADA'!$A$2:$A1007)*($T$1='CAMAGUI DATA UNIFICADA'!$B$2:$B1007),0),MATCH(W$2,'CAMAGUI DATA UNIFICADA'!$C$1:$T$1,0)),"")</f>
        <v/>
      </c>
      <c r="X5" s="139" t="str">
        <f t="array" ref="X5">IFERROR(INDEX('CAMAGUI DATA UNIFICADA'!$C$2:$T1007,MATCH(1,($A5='CAMAGUI DATA UNIFICADA'!$A$2:$A1007)*($T$1='CAMAGUI DATA UNIFICADA'!$B$2:$B1007),0),MATCH(X$2,'CAMAGUI DATA UNIFICADA'!$C$1:$T$1,0)),"")</f>
        <v/>
      </c>
      <c r="Y5" s="2" t="str">
        <f t="array" ref="Y5">IFERROR(INDEX('CAMAGUI DATA UNIFICADA'!$C$2:$T1007,MATCH(1,($A5='CAMAGUI DATA UNIFICADA'!$A$2:$A1007)*($T$1='CAMAGUI DATA UNIFICADA'!$B$2:$B1007),0),MATCH(Y$2,'CAMAGUI DATA UNIFICADA'!$C$1:$T$1,0)),"")</f>
        <v/>
      </c>
      <c r="Z5" s="2">
        <f t="array" ref="Z5">IFERROR(INDEX('CAMAGUI DATA UNIFICADA'!$C$2:$T1007,MATCH(1,($A5='CAMAGUI DATA UNIFICADA'!$A$2:$A1007)*($T$1='CAMAGUI DATA UNIFICADA'!$B$2:$B1007),0),MATCH(Z$2,'CAMAGUI DATA UNIFICADA'!$C$1:$T$1,0)),"")</f>
        <v>0</v>
      </c>
      <c r="AA5" s="2" t="str">
        <f t="array" ref="AA5">IFERROR(INDEX('CAMAGUI DATA UNIFICADA'!$C$2:$T1007,MATCH(1,($A5='CAMAGUI DATA UNIFICADA'!$A$2:$A1007)*($T$1='CAMAGUI DATA UNIFICADA'!$B$2:$B1007),0),MATCH(AA$2,'CAMAGUI DATA UNIFICADA'!$C$1:$T$1,0)),"")</f>
        <v/>
      </c>
      <c r="AB5" s="60" t="str">
        <f t="array" ref="AB5">IFERROR(INDEX('CAMAGUI DATA UNIFICADA'!$C$2:$T1007,MATCH(1,($A5='CAMAGUI DATA UNIFICADA'!$A$2:$A1007)*($T$1='CAMAGUI DATA UNIFICADA'!$B$2:$B1007),0),MATCH(AB$2,'CAMAGUI DATA UNIFICADA'!$C$1:$T$1,0)),"")</f>
        <v/>
      </c>
      <c r="AC5" s="33" t="str">
        <f t="array" ref="AC5">IFERROR(INDEX('CAMAGUI DATA UNIFICADA'!$C$2:$T1007,MATCH(1,($A5='CAMAGUI DATA UNIFICADA'!$A$2:$A1007)*($T$1='CAMAGUI DATA UNIFICADA'!$B$2:$B1007),0),MATCH(AC$2,'CAMAGUI DATA UNIFICADA'!$C$1:$T$1,0)),"")</f>
        <v/>
      </c>
      <c r="AD5" s="23" t="str">
        <f t="array" ref="AD5">IFERROR(INDEX('CAMAGUI DATA UNIFICADA'!$C$2:$T1007,MATCH(1,($A5='CAMAGUI DATA UNIFICADA'!$A$2:$A1007)*($T$1='CAMAGUI DATA UNIFICADA'!$B$2:$B1007),0),MATCH(AD$2,'CAMAGUI DATA UNIFICADA'!$C$1:$T$1,0)),"")</f>
        <v/>
      </c>
      <c r="AE5" s="23" t="str">
        <f t="array" ref="AE5">IFERROR(INDEX('CAMAGUI DATA UNIFICADA'!$C$2:$T1007,MATCH(1,($A5='CAMAGUI DATA UNIFICADA'!$A$2:$A1007)*($T$1='CAMAGUI DATA UNIFICADA'!$B$2:$B1007),0),MATCH(AE$2,'CAMAGUI DATA UNIFICADA'!$C$1:$T$1,0)),"")</f>
        <v/>
      </c>
      <c r="AF5" s="60" t="str">
        <f t="array" ref="AF5">IFERROR(INDEX('CAMAGUI DATA UNIFICADA'!$C$2:$T1007,MATCH(1,($A5='CAMAGUI DATA UNIFICADA'!$A$2:$A1007)*($T$1='CAMAGUI DATA UNIFICADA'!$B$2:$B1007),0),MATCH(AF$2,'CAMAGUI DATA UNIFICADA'!$C$1:$T$1,0)),"")</f>
        <v/>
      </c>
      <c r="AG5" s="2" t="str">
        <f t="array" ref="AG5">IFERROR(INDEX('CAMAGUI DATA UNIFICADA'!$C$2:$T1007,MATCH(1,($A5='CAMAGUI DATA UNIFICADA'!$A$2:$A1007)*($T$1='CAMAGUI DATA UNIFICADA'!$B$2:$B1007),0),MATCH(AG$2,'CAMAGUI DATA UNIFICADA'!$C$1:$T$1,0)),"")</f>
        <v/>
      </c>
      <c r="AH5" s="2" t="str">
        <f t="array" ref="AH5">IFERROR(INDEX('CAMAGUI DATA UNIFICADA'!$C$2:$T1007,MATCH(1,($A5='CAMAGUI DATA UNIFICADA'!$A$2:$A1007)*($T$1='CAMAGUI DATA UNIFICADA'!$B$2:$B1007),0),MATCH(AH$2,'CAMAGUI DATA UNIFICADA'!$C$1:$T$1,0)),"")</f>
        <v/>
      </c>
      <c r="AI5" s="33" t="str">
        <f t="array" ref="AI5">IFERROR(INDEX('CAMAGUI DATA UNIFICADA'!$C$2:$T1007,MATCH(1,($A5='CAMAGUI DATA UNIFICADA'!$A$2:$A1007)*($T$1='CAMAGUI DATA UNIFICADA'!$B$2:$B1007),0),MATCH(AI$2,'CAMAGUI DATA UNIFICADA'!$C$1:$T$1,0)),"")</f>
        <v/>
      </c>
      <c r="AJ5" s="60" t="str">
        <f t="array" ref="AJ5">IFERROR(INDEX('CAMAGUI DATA UNIFICADA'!$C$2:$T1007,MATCH(1,($A5='CAMAGUI DATA UNIFICADA'!$A$2:$A1007)*($T$1='CAMAGUI DATA UNIFICADA'!$B$2:$B1007),0),MATCH(AJ$2,'CAMAGUI DATA UNIFICADA'!$C$1:$T$1,0)),"")</f>
        <v/>
      </c>
      <c r="AK5" s="140" t="str">
        <f t="array" ref="AK5">IFERROR(INDEX('CAMAGUI DATA UNIFICADA'!$C$2:$T1007,MATCH(1,($A5='CAMAGUI DATA UNIFICADA'!$A$2:$A1007)*($T$1='CAMAGUI DATA UNIFICADA'!$B$2:$B1007),0),MATCH(AK$2,'CAMAGUI DATA UNIFICADA'!$C$1:$T$1,0)),"")</f>
        <v/>
      </c>
      <c r="AL5" s="2" t="str">
        <f t="array" ref="AL5">IFERROR(INDEX('CAMAGUI DATA UNIFICADA'!$C$2:$T1007,MATCH(1,($A5='CAMAGUI DATA UNIFICADA'!$A$2:$A1007)*($AL$1='CAMAGUI DATA UNIFICADA'!$B$2:$B1007),0),MATCH(AL$2,'CAMAGUI DATA UNIFICADA'!$C$1:$T$1,0)),"")</f>
        <v/>
      </c>
      <c r="AM5" s="2" t="str">
        <f t="array" ref="AM5">IFERROR(INDEX('CAMAGUI DATA UNIFICADA'!$C$2:$T1007,MATCH(1,($A5='CAMAGUI DATA UNIFICADA'!$A$2:$A1007)*($AL$1='CAMAGUI DATA UNIFICADA'!$B$2:$B1007),0),MATCH(AM$2,'CAMAGUI DATA UNIFICADA'!$C$1:$T$1,0)),"")</f>
        <v/>
      </c>
      <c r="AN5" s="2" t="str">
        <f t="array" ref="AN5">IFERROR(INDEX('CAMAGUI DATA UNIFICADA'!$C$2:$T1007,MATCH(1,($A5='CAMAGUI DATA UNIFICADA'!$A$2:$A1007)*($AL$1='CAMAGUI DATA UNIFICADA'!$B$2:$B1007),0),MATCH(AN$2,'CAMAGUI DATA UNIFICADA'!$C$1:$T$1,0)),"")</f>
        <v/>
      </c>
      <c r="AO5" s="2" t="str">
        <f t="array" ref="AO5">IFERROR(INDEX('CAMAGUI DATA UNIFICADA'!$C$2:$T1007,MATCH(1,($A5='CAMAGUI DATA UNIFICADA'!$A$2:$A1007)*($AL$1='CAMAGUI DATA UNIFICADA'!$B$2:$B1007),0),MATCH(AO$2,'CAMAGUI DATA UNIFICADA'!$C$1:$T$1,0)),"")</f>
        <v/>
      </c>
      <c r="AP5" s="139" t="str">
        <f t="array" ref="AP5">IFERROR(INDEX('CAMAGUI DATA UNIFICADA'!$C$2:$T1007,MATCH(1,($A5='CAMAGUI DATA UNIFICADA'!$A$2:$A1007)*($AL$1='CAMAGUI DATA UNIFICADA'!$B$2:$B1007),0),MATCH(AP$2,'CAMAGUI DATA UNIFICADA'!$C$1:$T$1,0)),"")</f>
        <v/>
      </c>
      <c r="AQ5" s="2" t="str">
        <f t="array" ref="AQ5">IFERROR(INDEX('CAMAGUI DATA UNIFICADA'!$C$2:$T1007,MATCH(1,($A5='CAMAGUI DATA UNIFICADA'!$A$2:$A1007)*($AL$1='CAMAGUI DATA UNIFICADA'!$B$2:$B1007),0),MATCH(AQ$2,'CAMAGUI DATA UNIFICADA'!$C$1:$T$1,0)),"")</f>
        <v/>
      </c>
      <c r="AR5" s="2">
        <f t="array" ref="AR5">IFERROR(INDEX('CAMAGUI DATA UNIFICADA'!$C$2:$T1007,MATCH(1,($A5='CAMAGUI DATA UNIFICADA'!$A$2:$A1007)*($AL$1='CAMAGUI DATA UNIFICADA'!$B$2:$B1007),0),MATCH(AR$2,'CAMAGUI DATA UNIFICADA'!$C$1:$T$1,0)),"")</f>
        <v>0</v>
      </c>
      <c r="AS5" s="33" t="str">
        <f t="array" ref="AS5">IFERROR(INDEX('CAMAGUI DATA UNIFICADA'!$C$2:$T1007,MATCH(1,($A5='CAMAGUI DATA UNIFICADA'!$A$2:$A1007)*($AL$1='CAMAGUI DATA UNIFICADA'!$B$2:$B1007),0),MATCH(AS$2,'CAMAGUI DATA UNIFICADA'!$C$1:$T$1,0)),"")</f>
        <v/>
      </c>
      <c r="AT5" s="60" t="str">
        <f t="array" ref="AT5">IFERROR(INDEX('CAMAGUI DATA UNIFICADA'!$C$2:$T1007,MATCH(1,($A5='CAMAGUI DATA UNIFICADA'!$A$2:$A1007)*($AL$1='CAMAGUI DATA UNIFICADA'!$B$2:$B1007),0),MATCH(AT$2,'CAMAGUI DATA UNIFICADA'!$C$1:$T$1,0)),"")</f>
        <v/>
      </c>
      <c r="AU5" s="33" t="str">
        <f t="array" ref="AU5">IFERROR(INDEX('CAMAGUI DATA UNIFICADA'!$C$2:$T1007,MATCH(1,($A5='CAMAGUI DATA UNIFICADA'!$A$2:$A1007)*($AL$1='CAMAGUI DATA UNIFICADA'!$B$2:$B1007),0),MATCH(AU$2,'CAMAGUI DATA UNIFICADA'!$C$1:$T$1,0)),"")</f>
        <v/>
      </c>
      <c r="AV5" s="23" t="str">
        <f t="array" ref="AV5">IFERROR(INDEX('CAMAGUI DATA UNIFICADA'!$C$2:$T1007,MATCH(1,($A5='CAMAGUI DATA UNIFICADA'!$A$2:$A1007)*($AL$1='CAMAGUI DATA UNIFICADA'!$B$2:$B1007),0),MATCH(AV$2,'CAMAGUI DATA UNIFICADA'!$C$1:$T$1,0)),"")</f>
        <v/>
      </c>
      <c r="AW5" s="23" t="str">
        <f t="array" ref="AW5">IFERROR(INDEX('CAMAGUI DATA UNIFICADA'!$C$2:$T1007,MATCH(1,($A5='CAMAGUI DATA UNIFICADA'!$A$2:$A1007)*($AL$1='CAMAGUI DATA UNIFICADA'!$B$2:$B1007),0),MATCH(AW$2,'CAMAGUI DATA UNIFICADA'!$C$1:$T$1,0)),"")</f>
        <v/>
      </c>
      <c r="AX5" s="60" t="str">
        <f t="array" ref="AX5">IFERROR(INDEX('CAMAGUI DATA UNIFICADA'!$C$2:$T1007,MATCH(1,($A5='CAMAGUI DATA UNIFICADA'!$A$2:$A1007)*($AL$1='CAMAGUI DATA UNIFICADA'!$B$2:$B1007),0),MATCH(AX$2,'CAMAGUI DATA UNIFICADA'!$C$1:$T$1,0)),"")</f>
        <v/>
      </c>
      <c r="AY5" s="2" t="str">
        <f t="array" ref="AY5">IFERROR(INDEX('CAMAGUI DATA UNIFICADA'!$C$2:$T1007,MATCH(1,($A5='CAMAGUI DATA UNIFICADA'!$A$2:$A1007)*($AL$1='CAMAGUI DATA UNIFICADA'!$B$2:$B1007),0),MATCH(AY$2,'CAMAGUI DATA UNIFICADA'!$C$1:$T$1,0)),"")</f>
        <v/>
      </c>
      <c r="AZ5" s="2" t="str">
        <f t="array" ref="AZ5">IFERROR(INDEX('CAMAGUI DATA UNIFICADA'!$C$2:$T1007,MATCH(1,($A5='CAMAGUI DATA UNIFICADA'!$A$2:$A1007)*($AL$1='CAMAGUI DATA UNIFICADA'!$B$2:$B1007),0),MATCH(AZ$2,'CAMAGUI DATA UNIFICADA'!$C$1:$T$1,0)),"")</f>
        <v/>
      </c>
      <c r="BA5" s="33" t="str">
        <f t="array" ref="BA5">IFERROR(INDEX('CAMAGUI DATA UNIFICADA'!$C$2:$T1007,MATCH(1,($A5='CAMAGUI DATA UNIFICADA'!$A$2:$A1007)*($AL$1='CAMAGUI DATA UNIFICADA'!$B$2:$B1007),0),MATCH(BA$2,'CAMAGUI DATA UNIFICADA'!$C$1:$T$1,0)),"")</f>
        <v/>
      </c>
      <c r="BB5" s="60" t="str">
        <f t="array" ref="BB5">IFERROR(INDEX('CAMAGUI DATA UNIFICADA'!$C$2:$T1007,MATCH(1,($A5='CAMAGUI DATA UNIFICADA'!$A$2:$A1007)*($AL$1='CAMAGUI DATA UNIFICADA'!$B$2:$B1007),0),MATCH(BB$2,'CAMAGUI DATA UNIFICADA'!$C$1:$T$1,0)),"")</f>
        <v/>
      </c>
      <c r="BC5" s="140" t="str">
        <f t="array" ref="BC5">IFERROR(INDEX('CAMAGUI DATA UNIFICADA'!$C$2:$T1007,MATCH(1,($A5='CAMAGUI DATA UNIFICADA'!$A$2:$A1007)*($AL$1='CAMAGUI DATA UNIFICADA'!$B$2:$B1007),0),MATCH(BC$2,'CAMAGUI DATA UNIFICADA'!$C$1:$T$1,0)),"")</f>
        <v/>
      </c>
      <c r="BD5" s="138" t="str">
        <f t="array" ref="BD5">IFERROR(INDEX('CAMAGUI DATA UNIFICADA'!$C$2:$T1007,MATCH(1,($A5='CAMAGUI DATA UNIFICADA'!$A$2:$A1007)*($BD$1='CAMAGUI DATA UNIFICADA'!$B$2:$B1007),0),MATCH(BD$2,'CAMAGUI DATA UNIFICADA'!$C$1:$T$1,0)),"")</f>
        <v>CA4180123</v>
      </c>
      <c r="BE5" s="2">
        <f t="array" ref="BE5">IFERROR(INDEX('CAMAGUI DATA UNIFICADA'!$C$2:$T1007,MATCH(1,($A5='CAMAGUI DATA UNIFICADA'!$A$2:$A1007)*($BD$1='CAMAGUI DATA UNIFICADA'!$B$2:$B1007),0),MATCH(BE$2,'CAMAGUI DATA UNIFICADA'!$C$1:$T$1,0)),"")</f>
        <v>250</v>
      </c>
      <c r="BF5" s="2">
        <f t="array" ref="BF5">IFERROR(INDEX('CAMAGUI DATA UNIFICADA'!$C$2:$T1007,MATCH(1,($A5='CAMAGUI DATA UNIFICADA'!$A$2:$A1007)*($BD$1='CAMAGUI DATA UNIFICADA'!$B$2:$B1007),0),MATCH(BF$2,'CAMAGUI DATA UNIFICADA'!$C$1:$T$1,0)),"")</f>
        <v>1575</v>
      </c>
      <c r="BG5" s="2" t="str">
        <f t="array" ref="BG5">IFERROR(INDEX('CAMAGUI DATA UNIFICADA'!$C$2:$T1007,MATCH(1,($A5='CAMAGUI DATA UNIFICADA'!$A$2:$A1007)*($BD$1='CAMAGUI DATA UNIFICADA'!$B$2:$B1007),0),MATCH(BG$2,'CAMAGUI DATA UNIFICADA'!$C$1:$T$1,0)),"")</f>
        <v>AQXCEL 1.2</v>
      </c>
      <c r="BH5" s="139">
        <f t="array" ref="BH5">IFERROR(INDEX('CAMAGUI DATA UNIFICADA'!$C$2:$T1007,MATCH(1,($A5='CAMAGUI DATA UNIFICADA'!$A$2:$A1007)*($BD$1='CAMAGUI DATA UNIFICADA'!$B$2:$B1007),0),MATCH(BH$2,'CAMAGUI DATA UNIFICADA'!$C$1:$T$1,0)),"")</f>
        <v>2201.85</v>
      </c>
      <c r="BI5" s="2">
        <f t="array" ref="BI5">IFERROR(INDEX('CAMAGUI DATA UNIFICADA'!$C$2:$T1007,MATCH(1,($A5='CAMAGUI DATA UNIFICADA'!$A$2:$A1007)*($BD$1='CAMAGUI DATA UNIFICADA'!$B$2:$B1007),0),MATCH(BI$2,'CAMAGUI DATA UNIFICADA'!$C$1:$T$1,0)),"")</f>
        <v>4</v>
      </c>
      <c r="BJ5" s="2">
        <f t="array" ref="BJ5">IFERROR(INDEX('CAMAGUI DATA UNIFICADA'!$C$2:$T1007,MATCH(1,($A5='CAMAGUI DATA UNIFICADA'!$A$2:$A1007)*($BD$1='CAMAGUI DATA UNIFICADA'!$B$2:$B1007),0),MATCH(BJ$2,'CAMAGUI DATA UNIFICADA'!$C$1:$T$1,0)),"")</f>
        <v>1.9</v>
      </c>
      <c r="BK5" s="33">
        <f t="array" ref="BK5">IFERROR(INDEX('CAMAGUI DATA UNIFICADA'!$C$2:$T1007,MATCH(1,($A5='CAMAGUI DATA UNIFICADA'!$A$2:$A1007)*($BD$1='CAMAGUI DATA UNIFICADA'!$B$2:$B1007),0),MATCH(BK$2,'CAMAGUI DATA UNIFICADA'!$C$1:$T$1,0)),"")</f>
        <v>8.52</v>
      </c>
      <c r="BL5" s="60">
        <f t="array" ref="BL5">IFERROR(INDEX('CAMAGUI DATA UNIFICADA'!$C$2:$T1007,MATCH(1,($A5='CAMAGUI DATA UNIFICADA'!$A$2:$A1007)*($BD$1='CAMAGUI DATA UNIFICADA'!$B$2:$B1007),0),MATCH(BL$2,'CAMAGUI DATA UNIFICADA'!$C$1:$T$1,0)),"")</f>
        <v>733568.0751</v>
      </c>
      <c r="BM5" s="33">
        <f t="array" ref="BM5">IFERROR(INDEX('CAMAGUI DATA UNIFICADA'!$C$2:$T1007,MATCH(1,($A5='CAMAGUI DATA UNIFICADA'!$A$2:$A1007)*($BD$1='CAMAGUI DATA UNIFICADA'!$B$2:$B1007),0),MATCH(BM$2,'CAMAGUI DATA UNIFICADA'!$C$1:$T$1,0)),"")</f>
        <v>0.5180921053</v>
      </c>
      <c r="BN5" s="23">
        <f t="array" ref="BN5">IFERROR(INDEX('CAMAGUI DATA UNIFICADA'!$C$2:$T1007,MATCH(1,($A5='CAMAGUI DATA UNIFICADA'!$A$2:$A1007)*($BD$1='CAMAGUI DATA UNIFICADA'!$B$2:$B1007),0),MATCH(BN$2,'CAMAGUI DATA UNIFICADA'!$C$1:$T$1,0)),"")</f>
        <v>0.3667840376</v>
      </c>
      <c r="BO5" s="23">
        <f t="array" ref="BO5">IFERROR(INDEX('CAMAGUI DATA UNIFICADA'!$C$2:$T1007,MATCH(1,($A5='CAMAGUI DATA UNIFICADA'!$A$2:$A1007)*($BD$1='CAMAGUI DATA UNIFICADA'!$B$2:$B1007),0),MATCH(BO$2,'CAMAGUI DATA UNIFICADA'!$C$1:$T$1,0)),"")</f>
        <v>0.8</v>
      </c>
      <c r="BP5" s="60">
        <f t="array" ref="BP5">IFERROR(INDEX('CAMAGUI DATA UNIFICADA'!$C$2:$T1007,MATCH(1,($A5='CAMAGUI DATA UNIFICADA'!$A$2:$A1007)*($BD$1='CAMAGUI DATA UNIFICADA'!$B$2:$B1007),0),MATCH(BP$2,'CAMAGUI DATA UNIFICADA'!$C$1:$T$1,0)),"")</f>
        <v>333333.3333</v>
      </c>
      <c r="BQ5" s="2">
        <f t="array" ref="BQ5">IFERROR(INDEX('CAMAGUI DATA UNIFICADA'!$C$2:$T1007,MATCH(1,($A5='CAMAGUI DATA UNIFICADA'!$A$2:$A1007)*($BD$1='CAMAGUI DATA UNIFICADA'!$B$2:$B1007),0),MATCH(BQ$2,'CAMAGUI DATA UNIFICADA'!$C$1:$T$1,0)),"")</f>
        <v>2</v>
      </c>
      <c r="BR5" s="2">
        <f t="array" ref="BR5">IFERROR(INDEX('CAMAGUI DATA UNIFICADA'!$C$2:$T1007,MATCH(1,($A5='CAMAGUI DATA UNIFICADA'!$A$2:$A1007)*($BD$1='CAMAGUI DATA UNIFICADA'!$B$2:$B1007),0),MATCH(BR$2,'CAMAGUI DATA UNIFICADA'!$C$1:$T$1,0)),"")</f>
        <v>6</v>
      </c>
      <c r="BS5" s="33">
        <f t="array" ref="BS5">IFERROR(INDEX('CAMAGUI DATA UNIFICADA'!$C$2:$T1007,MATCH(1,($A5='CAMAGUI DATA UNIFICADA'!$A$2:$A1007)*($BD$1='CAMAGUI DATA UNIFICADA'!$B$2:$B1007),0),MATCH(BS$2,'CAMAGUI DATA UNIFICADA'!$C$1:$T$1,0)),"")</f>
        <v>9.624</v>
      </c>
      <c r="BT5" s="60">
        <f t="array" ref="BT5">IFERROR(INDEX('CAMAGUI DATA UNIFICADA'!$C$2:$T1007,MATCH(1,($A5='CAMAGUI DATA UNIFICADA'!$A$2:$A1007)*($BD$1='CAMAGUI DATA UNIFICADA'!$B$2:$B1007),0),MATCH(BT$2,'CAMAGUI DATA UNIFICADA'!$C$1:$T$1,0)),"")</f>
        <v>845.510654</v>
      </c>
      <c r="BU5" s="140">
        <f t="array" ref="BU5">IFERROR(INDEX('CAMAGUI DATA UNIFICADA'!$C$2:$T1007,MATCH(1,($A5='CAMAGUI DATA UNIFICADA'!$A$2:$A1007)*($BD$1='CAMAGUI DATA UNIFICADA'!$B$2:$B1007),0),MATCH(BU$2,'CAMAGUI DATA UNIFICADA'!$C$1:$T$1,0)),"")</f>
        <v>148.8776635</v>
      </c>
      <c r="BV5" s="138" t="str">
        <f t="array" ref="BV5">IFERROR(INDEX('CAMAGUI DATA UNIFICADA'!$C$2:$T1007,MATCH(1,($A5='CAMAGUI DATA UNIFICADA'!$A$2:$A1007)*($BV$1='CAMAGUI DATA UNIFICADA'!$B$2:$B1007),0),MATCH(BV$2,'CAMAGUI DATA UNIFICADA'!$C$1:$T$1,0)),"")</f>
        <v>CA5200123</v>
      </c>
      <c r="BW5" s="2">
        <f t="array" ref="BW5">IFERROR(INDEX('CAMAGUI DATA UNIFICADA'!$C$2:$T1007,MATCH(1,($A5='CAMAGUI DATA UNIFICADA'!$A$2:$A1007)*($BV$1='CAMAGUI DATA UNIFICADA'!$B$2:$B1007),0),MATCH(BW$2,'CAMAGUI DATA UNIFICADA'!$C$1:$T$1,0)),"")</f>
        <v>200</v>
      </c>
      <c r="BX5" s="2">
        <f t="array" ref="BX5">IFERROR(INDEX('CAMAGUI DATA UNIFICADA'!$C$2:$T1007,MATCH(1,($A5='CAMAGUI DATA UNIFICADA'!$A$2:$A1007)*($BV$1='CAMAGUI DATA UNIFICADA'!$B$2:$B1007),0),MATCH(BX$2,'CAMAGUI DATA UNIFICADA'!$C$1:$T$1,0)),"")</f>
        <v>1300</v>
      </c>
      <c r="BY5" s="2" t="str">
        <f t="array" ref="BY5">IFERROR(INDEX('CAMAGUI DATA UNIFICADA'!$C$2:$T1007,MATCH(1,($A5='CAMAGUI DATA UNIFICADA'!$A$2:$A1007)*($BV$1='CAMAGUI DATA UNIFICADA'!$B$2:$B1007),0),MATCH(BY$2,'CAMAGUI DATA UNIFICADA'!$C$1:$T$1,0)),"")</f>
        <v>AQXCEL 1.2</v>
      </c>
      <c r="BZ5" s="139">
        <f t="array" ref="BZ5">IFERROR(INDEX('CAMAGUI DATA UNIFICADA'!$C$2:$T1007,MATCH(1,($A5='CAMAGUI DATA UNIFICADA'!$A$2:$A1007)*($BV$1='CAMAGUI DATA UNIFICADA'!$B$2:$B1007),0),MATCH(BZ$2,'CAMAGUI DATA UNIFICADA'!$C$1:$T$1,0)),"")</f>
        <v>1817.4</v>
      </c>
      <c r="CA5" s="2">
        <f t="array" ref="CA5">IFERROR(INDEX('CAMAGUI DATA UNIFICADA'!$C$2:$T1007,MATCH(1,($A5='CAMAGUI DATA UNIFICADA'!$A$2:$A1007)*($BV$1='CAMAGUI DATA UNIFICADA'!$B$2:$B1007),0),MATCH(CA$2,'CAMAGUI DATA UNIFICADA'!$C$1:$T$1,0)),"")</f>
        <v>3.6</v>
      </c>
      <c r="CB5" s="2">
        <f t="array" ref="CB5">IFERROR(INDEX('CAMAGUI DATA UNIFICADA'!$C$2:$T1007,MATCH(1,($A5='CAMAGUI DATA UNIFICADA'!$A$2:$A1007)*($BV$1='CAMAGUI DATA UNIFICADA'!$B$2:$B1007),0),MATCH(CB$2,'CAMAGUI DATA UNIFICADA'!$C$1:$T$1,0)),"")</f>
        <v>1.6</v>
      </c>
      <c r="CC5" s="33">
        <f t="array" ref="CC5">IFERROR(INDEX('CAMAGUI DATA UNIFICADA'!$C$2:$T1007,MATCH(1,($A5='CAMAGUI DATA UNIFICADA'!$A$2:$A1007)*($BV$1='CAMAGUI DATA UNIFICADA'!$B$2:$B1007),0),MATCH(CC$2,'CAMAGUI DATA UNIFICADA'!$C$1:$T$1,0)),"")</f>
        <v>8.9688</v>
      </c>
      <c r="CD5" s="60">
        <f t="array" ref="CD5">IFERROR(INDEX('CAMAGUI DATA UNIFICADA'!$C$2:$T1007,MATCH(1,($A5='CAMAGUI DATA UNIFICADA'!$A$2:$A1007)*($BV$1='CAMAGUI DATA UNIFICADA'!$B$2:$B1007),0),MATCH(CD$2,'CAMAGUI DATA UNIFICADA'!$C$1:$T$1,0)),"")</f>
        <v>619431.3125</v>
      </c>
      <c r="CE5" s="33">
        <f t="array" ref="CE5">IFERROR(INDEX('CAMAGUI DATA UNIFICADA'!$C$2:$T1007,MATCH(1,($A5='CAMAGUI DATA UNIFICADA'!$A$2:$A1007)*($BV$1='CAMAGUI DATA UNIFICADA'!$B$2:$B1007),0),MATCH(CE$2,'CAMAGUI DATA UNIFICADA'!$C$1:$T$1,0)),"")</f>
        <v>0.6991169658</v>
      </c>
      <c r="CF5" s="23">
        <f t="array" ref="CF5">IFERROR(INDEX('CAMAGUI DATA UNIFICADA'!$C$2:$T1007,MATCH(1,($A5='CAMAGUI DATA UNIFICADA'!$A$2:$A1007)*($BV$1='CAMAGUI DATA UNIFICADA'!$B$2:$B1007),0),MATCH(CF$2,'CAMAGUI DATA UNIFICADA'!$C$1:$T$1,0)),"")</f>
        <v>0.4530420908</v>
      </c>
      <c r="CG5" s="23">
        <f t="array" ref="CG5">IFERROR(INDEX('CAMAGUI DATA UNIFICADA'!$C$2:$T1007,MATCH(1,($A5='CAMAGUI DATA UNIFICADA'!$A$2:$A1007)*($BV$1='CAMAGUI DATA UNIFICADA'!$B$2:$B1007),0),MATCH(CG$2,'CAMAGUI DATA UNIFICADA'!$C$1:$T$1,0)),"")</f>
        <v>0.85</v>
      </c>
      <c r="CH5" s="60">
        <f t="array" ref="CH5">IFERROR(INDEX('CAMAGUI DATA UNIFICADA'!$C$2:$T1007,MATCH(1,($A5='CAMAGUI DATA UNIFICADA'!$A$2:$A1007)*($BV$1='CAMAGUI DATA UNIFICADA'!$B$2:$B1007),0),MATCH(CH$2,'CAMAGUI DATA UNIFICADA'!$C$1:$T$1,0)),"")</f>
        <v>276709.6071</v>
      </c>
      <c r="CI5" s="2">
        <f t="array" ref="CI5">IFERROR(INDEX('CAMAGUI DATA UNIFICADA'!$C$2:$T1007,MATCH(1,($A5='CAMAGUI DATA UNIFICADA'!$A$2:$A1007)*($BV$1='CAMAGUI DATA UNIFICADA'!$B$2:$B1007),0),MATCH(CI$2,'CAMAGUI DATA UNIFICADA'!$C$1:$T$1,0)),"")</f>
        <v>2</v>
      </c>
      <c r="CJ5" s="2">
        <f t="array" ref="CJ5">IFERROR(INDEX('CAMAGUI DATA UNIFICADA'!$C$2:$T1007,MATCH(1,($A5='CAMAGUI DATA UNIFICADA'!$A$2:$A1007)*($BV$1='CAMAGUI DATA UNIFICADA'!$B$2:$B1007),0),MATCH(CJ$2,'CAMAGUI DATA UNIFICADA'!$C$1:$T$1,0)),"")</f>
        <v>5.6</v>
      </c>
      <c r="CK5" s="33">
        <f t="array" ref="CK5">IFERROR(INDEX('CAMAGUI DATA UNIFICADA'!$C$2:$T1007,MATCH(1,($A5='CAMAGUI DATA UNIFICADA'!$A$2:$A1007)*($BV$1='CAMAGUI DATA UNIFICADA'!$B$2:$B1007),0),MATCH(CK$2,'CAMAGUI DATA UNIFICADA'!$C$1:$T$1,0)),"")</f>
        <v>10.212</v>
      </c>
      <c r="CL5" s="60">
        <f t="array" ref="CL5">IFERROR(INDEX('CAMAGUI DATA UNIFICADA'!$C$2:$T1007,MATCH(1,($A5='CAMAGUI DATA UNIFICADA'!$A$2:$A1007)*($BV$1='CAMAGUI DATA UNIFICADA'!$B$2:$B1007),0),MATCH(CL$2,'CAMAGUI DATA UNIFICADA'!$C$1:$T$1,0)),"")</f>
        <v>607.029643</v>
      </c>
      <c r="CM5" s="140">
        <f t="array" ref="CM5">IFERROR(INDEX('CAMAGUI DATA UNIFICADA'!$C$2:$T1007,MATCH(1,($A5='CAMAGUI DATA UNIFICADA'!$A$2:$A1007)*($BV$1='CAMAGUI DATA UNIFICADA'!$B$2:$B1007),0),MATCH(CM$2,'CAMAGUI DATA UNIFICADA'!$C$1:$T$1,0)),"")</f>
        <v>101.7574107</v>
      </c>
      <c r="CN5" s="138" t="str">
        <f t="array" ref="CN5">IFERROR(INDEX('CAMAGUI DATA UNIFICADA'!$C$2:$T1007,MATCH(1,($A5='CAMAGUI DATA UNIFICADA'!$A$2:$A1007)*($CN$1='CAMAGUI DATA UNIFICADA'!$B$2:$B1007),0),MATCH(CN$2,'CAMAGUI DATA UNIFICADA'!$C$1:$T$1,0)),"")</f>
        <v/>
      </c>
      <c r="CO5" s="2" t="str">
        <f t="array" ref="CO5">IFERROR(INDEX('CAMAGUI DATA UNIFICADA'!$C$2:$T1007,MATCH(1,($A5='CAMAGUI DATA UNIFICADA'!$A$2:$A1007)*($CN$1='CAMAGUI DATA UNIFICADA'!$B$2:$B1007),0),MATCH(CO$2,'CAMAGUI DATA UNIFICADA'!$C$1:$T$1,0)),"")</f>
        <v/>
      </c>
      <c r="CP5" s="2" t="str">
        <f t="array" ref="CP5">IFERROR(INDEX('CAMAGUI DATA UNIFICADA'!$C$2:$T1007,MATCH(1,($A5='CAMAGUI DATA UNIFICADA'!$A$2:$A1007)*($CN$1='CAMAGUI DATA UNIFICADA'!$B$2:$B1007),0),MATCH(CP$2,'CAMAGUI DATA UNIFICADA'!$C$1:$T$1,0)),"")</f>
        <v/>
      </c>
      <c r="CQ5" s="2" t="str">
        <f t="array" ref="CQ5">IFERROR(INDEX('CAMAGUI DATA UNIFICADA'!$C$2:$T1007,MATCH(1,($A5='CAMAGUI DATA UNIFICADA'!$A$2:$A1007)*($CN$1='CAMAGUI DATA UNIFICADA'!$B$2:$B1007),0),MATCH(CQ$2,'CAMAGUI DATA UNIFICADA'!$C$1:$T$1,0)),"")</f>
        <v/>
      </c>
      <c r="CR5" s="139" t="str">
        <f t="array" ref="CR5">IFERROR(INDEX('CAMAGUI DATA UNIFICADA'!$C$2:$T1007,MATCH(1,($A5='CAMAGUI DATA UNIFICADA'!$A$2:$A1007)*($CN$1='CAMAGUI DATA UNIFICADA'!$B$2:$B1007),0),MATCH(CR$2,'CAMAGUI DATA UNIFICADA'!$C$1:$T$1,0)),"")</f>
        <v/>
      </c>
      <c r="CS5" s="2" t="str">
        <f t="array" ref="CS5">IFERROR(INDEX('CAMAGUI DATA UNIFICADA'!$C$2:$T1007,MATCH(1,($A5='CAMAGUI DATA UNIFICADA'!$A$2:$A1007)*($CN$1='CAMAGUI DATA UNIFICADA'!$B$2:$B1007),0),MATCH(CS$2,'CAMAGUI DATA UNIFICADA'!$C$1:$T$1,0)),"")</f>
        <v/>
      </c>
      <c r="CT5" s="2">
        <f t="array" ref="CT5">IFERROR(INDEX('CAMAGUI DATA UNIFICADA'!$C$2:$T1007,MATCH(1,($A5='CAMAGUI DATA UNIFICADA'!$A$2:$A1007)*($CN$1='CAMAGUI DATA UNIFICADA'!$B$2:$B1007),0),MATCH(CT$2,'CAMAGUI DATA UNIFICADA'!$C$1:$T$1,0)),"")</f>
        <v>0</v>
      </c>
      <c r="CU5" s="33" t="str">
        <f t="array" ref="CU5">IFERROR(INDEX('CAMAGUI DATA UNIFICADA'!$C$2:$T1007,MATCH(1,($A5='CAMAGUI DATA UNIFICADA'!$A$2:$A1007)*($CN$1='CAMAGUI DATA UNIFICADA'!$B$2:$B1007),0),MATCH(CU$2,'CAMAGUI DATA UNIFICADA'!$C$1:$T$1,0)),"")</f>
        <v/>
      </c>
      <c r="CV5" s="60" t="str">
        <f t="array" ref="CV5">IFERROR(INDEX('CAMAGUI DATA UNIFICADA'!$C$2:$T1007,MATCH(1,($A5='CAMAGUI DATA UNIFICADA'!$A$2:$A1007)*($CN$1='CAMAGUI DATA UNIFICADA'!$B$2:$B1007),0),MATCH(CV$2,'CAMAGUI DATA UNIFICADA'!$C$1:$T$1,0)),"")</f>
        <v/>
      </c>
      <c r="CW5" s="33" t="str">
        <f t="array" ref="CW5">IFERROR(INDEX('CAMAGUI DATA UNIFICADA'!$C$2:$T1007,MATCH(1,($A5='CAMAGUI DATA UNIFICADA'!$A$2:$A1007)*($CN$1='CAMAGUI DATA UNIFICADA'!$B$2:$B1007),0),MATCH(CW$2,'CAMAGUI DATA UNIFICADA'!$C$1:$T$1,0)),"")</f>
        <v/>
      </c>
      <c r="CX5" s="23" t="str">
        <f t="array" ref="CX5">IFERROR(INDEX('CAMAGUI DATA UNIFICADA'!$C$2:$T1007,MATCH(1,($A5='CAMAGUI DATA UNIFICADA'!$A$2:$A1007)*($CN$1='CAMAGUI DATA UNIFICADA'!$B$2:$B1007),0),MATCH(CX$2,'CAMAGUI DATA UNIFICADA'!$C$1:$T$1,0)),"")</f>
        <v/>
      </c>
      <c r="CY5" s="23" t="str">
        <f t="array" ref="CY5">IFERROR(INDEX('CAMAGUI DATA UNIFICADA'!$C$2:$T1007,MATCH(1,($A5='CAMAGUI DATA UNIFICADA'!$A$2:$A1007)*($CN$1='CAMAGUI DATA UNIFICADA'!$B$2:$B1007),0),MATCH(CY$2,'CAMAGUI DATA UNIFICADA'!$C$1:$T$1,0)),"")</f>
        <v/>
      </c>
      <c r="CZ5" s="60" t="str">
        <f t="array" ref="CZ5">IFERROR(INDEX('CAMAGUI DATA UNIFICADA'!$C$2:$T1007,MATCH(1,($A5='CAMAGUI DATA UNIFICADA'!$A$2:$A1007)*($CN$1='CAMAGUI DATA UNIFICADA'!$B$2:$B1007),0),MATCH(CZ$2,'CAMAGUI DATA UNIFICADA'!$C$1:$T$1,0)),"")</f>
        <v/>
      </c>
      <c r="DA5" s="2" t="str">
        <f t="array" ref="DA5">IFERROR(INDEX('CAMAGUI DATA UNIFICADA'!$C$2:$T1007,MATCH(1,($A5='CAMAGUI DATA UNIFICADA'!$A$2:$A1007)*($CN$1='CAMAGUI DATA UNIFICADA'!$B$2:$B1007),0),MATCH(DA$2,'CAMAGUI DATA UNIFICADA'!$C$1:$T$1,0)),"")</f>
        <v/>
      </c>
      <c r="DB5" s="2" t="str">
        <f t="array" ref="DB5">IFERROR(INDEX('CAMAGUI DATA UNIFICADA'!$C$2:$T1007,MATCH(1,($A5='CAMAGUI DATA UNIFICADA'!$A$2:$A1007)*($CN$1='CAMAGUI DATA UNIFICADA'!$B$2:$B1007),0),MATCH(DB$2,'CAMAGUI DATA UNIFICADA'!$C$1:$T$1,0)),"")</f>
        <v/>
      </c>
      <c r="DC5" s="33" t="str">
        <f t="array" ref="DC5">IFERROR(INDEX('CAMAGUI DATA UNIFICADA'!$C$2:$T1007,MATCH(1,($A5='CAMAGUI DATA UNIFICADA'!$A$2:$A1007)*($CN$1='CAMAGUI DATA UNIFICADA'!$B$2:$B1007),0),MATCH(DC$2,'CAMAGUI DATA UNIFICADA'!$C$1:$T$1,0)),"")</f>
        <v/>
      </c>
      <c r="DD5" s="60" t="str">
        <f t="array" ref="DD5">IFERROR(INDEX('CAMAGUI DATA UNIFICADA'!$C$2:$T1007,MATCH(1,($A5='CAMAGUI DATA UNIFICADA'!$A$2:$A1007)*($CN$1='CAMAGUI DATA UNIFICADA'!$B$2:$B1007),0),MATCH(DD$2,'CAMAGUI DATA UNIFICADA'!$C$1:$T$1,0)),"")</f>
        <v/>
      </c>
      <c r="DE5" s="140" t="str">
        <f t="array" ref="DE5">IFERROR(INDEX('CAMAGUI DATA UNIFICADA'!$C$2:$T1007,MATCH(1,($A5='CAMAGUI DATA UNIFICADA'!$A$2:$A1007)*($CN$1='CAMAGUI DATA UNIFICADA'!$B$2:$B1007),0),MATCH(DE$2,'CAMAGUI DATA UNIFICADA'!$C$1:$T$1,0)),"")</f>
        <v/>
      </c>
      <c r="DF5" s="138" t="str">
        <f t="array" ref="DF5">IFERROR(INDEX('CAMAGUI DATA UNIFICADA'!$C$2:$T1007,MATCH(1,($A5='CAMAGUI DATA UNIFICADA'!$A$2:$A1007)*($DF$1='CAMAGUI DATA UNIFICADA'!$B$2:$B1007),0),MATCH(DF$2,'CAMAGUI DATA UNIFICADA'!$C$1:$T$1,0)),"")</f>
        <v>CA8230123</v>
      </c>
      <c r="DG5" s="2">
        <f t="array" ref="DG5">IFERROR(INDEX('CAMAGUI DATA UNIFICADA'!$C$2:$T1007,MATCH(1,($A5='CAMAGUI DATA UNIFICADA'!$A$2:$A1007)*($DF$1='CAMAGUI DATA UNIFICADA'!$B$2:$B1007),0),MATCH(DG$2,'CAMAGUI DATA UNIFICADA'!$C$1:$T$1,0)),"")</f>
        <v>5</v>
      </c>
      <c r="DH5" s="2">
        <f t="array" ref="DH5">IFERROR(INDEX('CAMAGUI DATA UNIFICADA'!$C$2:$T1007,MATCH(1,($A5='CAMAGUI DATA UNIFICADA'!$A$2:$A1007)*($DF$1='CAMAGUI DATA UNIFICADA'!$B$2:$B1007),0),MATCH(DH$2,'CAMAGUI DATA UNIFICADA'!$C$1:$T$1,0)),"")</f>
        <v>60</v>
      </c>
      <c r="DI5" s="2" t="str">
        <f t="array" ref="DI5">IFERROR(INDEX('CAMAGUI DATA UNIFICADA'!$C$2:$T1007,MATCH(1,($A5='CAMAGUI DATA UNIFICADA'!$A$2:$A1007)*($DF$1='CAMAGUI DATA UNIFICADA'!$B$2:$B1007),0),MATCH(DI$2,'CAMAGUI DATA UNIFICADA'!$C$1:$T$1,0)),"")</f>
        <v>NICO CLSC 0.8</v>
      </c>
      <c r="DJ5" s="139">
        <f t="array" ref="DJ5">IFERROR(INDEX('CAMAGUI DATA UNIFICADA'!$C$2:$T1007,MATCH(1,($A5='CAMAGUI DATA UNIFICADA'!$A$2:$A1007)*($DF$1='CAMAGUI DATA UNIFICADA'!$B$2:$B1007),0),MATCH(DJ$2,'CAMAGUI DATA UNIFICADA'!$C$1:$T$1,0)),"")</f>
        <v>99.29538</v>
      </c>
      <c r="DK5" s="2">
        <f t="array" ref="DK5">IFERROR(INDEX('CAMAGUI DATA UNIFICADA'!$C$2:$T1007,MATCH(1,($A5='CAMAGUI DATA UNIFICADA'!$A$2:$A1007)*($DF$1='CAMAGUI DATA UNIFICADA'!$B$2:$B1007),0),MATCH(DK$2,'CAMAGUI DATA UNIFICADA'!$C$1:$T$1,0)),"")</f>
        <v>0.3</v>
      </c>
      <c r="DL5" s="2">
        <f t="array" ref="DL5">IFERROR(INDEX('CAMAGUI DATA UNIFICADA'!$C$2:$T1007,MATCH(1,($A5='CAMAGUI DATA UNIFICADA'!$A$2:$A1007)*($DF$1='CAMAGUI DATA UNIFICADA'!$B$2:$B1007),0),MATCH(DL$2,'CAMAGUI DATA UNIFICADA'!$C$1:$T$1,0)),"")</f>
        <v>0</v>
      </c>
      <c r="DM5" s="33">
        <f t="array" ref="DM5">IFERROR(INDEX('CAMAGUI DATA UNIFICADA'!$C$2:$T1007,MATCH(1,($A5='CAMAGUI DATA UNIFICADA'!$A$2:$A1007)*($DF$1='CAMAGUI DATA UNIFICADA'!$B$2:$B1007),0),MATCH(DM$2,'CAMAGUI DATA UNIFICADA'!$C$1:$T$1,0)),"")</f>
        <v>22.1568</v>
      </c>
      <c r="DN5" s="60">
        <f t="array" ref="DN5">IFERROR(INDEX('CAMAGUI DATA UNIFICADA'!$C$2:$T1007,MATCH(1,($A5='CAMAGUI DATA UNIFICADA'!$A$2:$A1007)*($DF$1='CAMAGUI DATA UNIFICADA'!$B$2:$B1007),0),MATCH(DN$2,'CAMAGUI DATA UNIFICADA'!$C$1:$T$1,0)),"")</f>
        <v>75221.45195</v>
      </c>
      <c r="DO5" s="33" t="str">
        <f t="array" ref="DO5">IFERROR(INDEX('CAMAGUI DATA UNIFICADA'!$C$2:$T1007,MATCH(1,($A5='CAMAGUI DATA UNIFICADA'!$A$2:$A1007)*($DF$1='CAMAGUI DATA UNIFICADA'!$B$2:$B1007),0),MATCH(DO$2,'CAMAGUI DATA UNIFICADA'!$C$1:$T$1,0)),"")</f>
        <v/>
      </c>
      <c r="DP5" s="23">
        <f t="array" ref="DP5">IFERROR(INDEX('CAMAGUI DATA UNIFICADA'!$C$2:$T1007,MATCH(1,($A5='CAMAGUI DATA UNIFICADA'!$A$2:$A1007)*($DF$1='CAMAGUI DATA UNIFICADA'!$B$2:$B1007),0),MATCH(DP$2,'CAMAGUI DATA UNIFICADA'!$C$1:$T$1,0)),"")</f>
        <v>1.880536299</v>
      </c>
      <c r="DQ5" s="23">
        <f t="array" ref="DQ5">IFERROR(INDEX('CAMAGUI DATA UNIFICADA'!$C$2:$T1007,MATCH(1,($A5='CAMAGUI DATA UNIFICADA'!$A$2:$A1007)*($DF$1='CAMAGUI DATA UNIFICADA'!$B$2:$B1007),0),MATCH(DQ$2,'CAMAGUI DATA UNIFICADA'!$C$1:$T$1,0)),"")</f>
        <v>1.1</v>
      </c>
      <c r="DR5" s="2">
        <f t="array" ref="DR5">IFERROR(INDEX('CAMAGUI DATA UNIFICADA'!$C$2:$T1007,MATCH(1,($A5='CAMAGUI DATA UNIFICADA'!$A$2:$A1007)*($DF$1='CAMAGUI DATA UNIFICADA'!$B$2:$B1007),0),MATCH(DR$2,'CAMAGUI DATA UNIFICADA'!$C$1:$T$1,0)),"")</f>
        <v>110000</v>
      </c>
      <c r="DS5" s="2">
        <f t="array" ref="DS5">IFERROR(INDEX('CAMAGUI DATA UNIFICADA'!$C$2:$T1007,MATCH(1,($A5='CAMAGUI DATA UNIFICADA'!$A$2:$A1007)*($DF$1='CAMAGUI DATA UNIFICADA'!$B$2:$B1007),0),MATCH(DS$2,'CAMAGUI DATA UNIFICADA'!$C$1:$T$1,0)),"")</f>
        <v>1</v>
      </c>
      <c r="DT5" s="2">
        <f t="array" ref="DT5">IFERROR(INDEX('CAMAGUI DATA UNIFICADA'!$C$2:$T1007,MATCH(1,($A5='CAMAGUI DATA UNIFICADA'!$A$2:$A1007)*($DF$1='CAMAGUI DATA UNIFICADA'!$B$2:$B1007),0),MATCH(DT$2,'CAMAGUI DATA UNIFICADA'!$C$1:$T$1,0)),"")</f>
        <v>1.3</v>
      </c>
      <c r="DU5" s="33">
        <f t="array" ref="DU5">IFERROR(INDEX('CAMAGUI DATA UNIFICADA'!$C$2:$T1007,MATCH(1,($A5='CAMAGUI DATA UNIFICADA'!$A$2:$A1007)*($DF$1='CAMAGUI DATA UNIFICADA'!$B$2:$B1007),0),MATCH(DU$2,'CAMAGUI DATA UNIFICADA'!$C$1:$T$1,0)),"")</f>
        <v>13.5504</v>
      </c>
      <c r="DV5" s="60">
        <f t="array" ref="DV5">IFERROR(INDEX('CAMAGUI DATA UNIFICADA'!$C$2:$T1007,MATCH(1,($A5='CAMAGUI DATA UNIFICADA'!$A$2:$A1007)*($DF$1='CAMAGUI DATA UNIFICADA'!$B$2:$B1007),0),MATCH(DV$2,'CAMAGUI DATA UNIFICADA'!$C$1:$T$1,0)),"")</f>
        <v>9.995637686</v>
      </c>
      <c r="DW5" s="140">
        <f t="array" ref="DW5">IFERROR(INDEX('CAMAGUI DATA UNIFICADA'!$C$2:$T1007,MATCH(1,($A5='CAMAGUI DATA UNIFICADA'!$A$2:$A1007)*($DF$1='CAMAGUI DATA UNIFICADA'!$B$2:$B1007),0),MATCH(DW$2,'CAMAGUI DATA UNIFICADA'!$C$1:$T$1,0)),"")</f>
        <v>1.248909422</v>
      </c>
      <c r="DX5" s="144" t="str">
        <f t="array" ref="DX5">IFERROR(INDEX('CAMAGUI DATA UNIFICADA'!$C$2:$T1007,MATCH(1,($A5='CAMAGUI DATA UNIFICADA'!$A$2:$A1007)*($DX$1='CAMAGUI DATA UNIFICADA'!$B$2:$B1007),0),MATCH(DX$2,'CAMAGUI DATA UNIFICADA'!$C$1:$T$1,0)),"")</f>
        <v/>
      </c>
      <c r="DY5" s="60" t="str">
        <f t="array" ref="DY5">IFERROR(INDEX('CAMAGUI DATA UNIFICADA'!$C$2:$T1007,MATCH(1,($A5='CAMAGUI DATA UNIFICADA'!$A$2:$A1007)*($DX$1='CAMAGUI DATA UNIFICADA'!$B$2:$B1007),0),MATCH(DY$2,'CAMAGUI DATA UNIFICADA'!$C$1:$T$1,0)),"")</f>
        <v/>
      </c>
      <c r="DZ5" s="60" t="str">
        <f t="array" ref="DZ5">IFERROR(INDEX('CAMAGUI DATA UNIFICADA'!$C$2:$T1007,MATCH(1,($A5='CAMAGUI DATA UNIFICADA'!$A$2:$A1007)*($DX$1='CAMAGUI DATA UNIFICADA'!$B$2:$B1007),0),MATCH(DZ$2,'CAMAGUI DATA UNIFICADA'!$C$1:$T$1,0)),"")</f>
        <v/>
      </c>
      <c r="EA5" s="60" t="str">
        <f t="array" ref="EA5">IFERROR(INDEX('CAMAGUI DATA UNIFICADA'!$C$2:$T1007,MATCH(1,($A5='CAMAGUI DATA UNIFICADA'!$A$2:$A1007)*($DX$1='CAMAGUI DATA UNIFICADA'!$B$2:$B1007),0),MATCH(EA$2,'CAMAGUI DATA UNIFICADA'!$C$1:$T$1,0)),"")</f>
        <v/>
      </c>
      <c r="EB5" s="60" t="str">
        <f t="array" ref="EB5">IFERROR(INDEX('CAMAGUI DATA UNIFICADA'!$C$2:$T1007,MATCH(1,($A5='CAMAGUI DATA UNIFICADA'!$A$2:$A1007)*($DX$1='CAMAGUI DATA UNIFICADA'!$B$2:$B1007),0),MATCH(EB$2,'CAMAGUI DATA UNIFICADA'!$C$1:$T$1,0)),"")</f>
        <v/>
      </c>
      <c r="EC5" s="60" t="str">
        <f t="array" ref="EC5">IFERROR(INDEX('CAMAGUI DATA UNIFICADA'!$C$2:$T1007,MATCH(1,($A5='CAMAGUI DATA UNIFICADA'!$A$2:$A1007)*($DX$1='CAMAGUI DATA UNIFICADA'!$B$2:$B1007),0),MATCH(EC$2,'CAMAGUI DATA UNIFICADA'!$C$1:$T$1,0)),"")</f>
        <v/>
      </c>
      <c r="ED5" s="60" t="str">
        <f t="array" ref="ED5">IFERROR(INDEX('CAMAGUI DATA UNIFICADA'!$C$2:$T1007,MATCH(1,($A5='CAMAGUI DATA UNIFICADA'!$A$2:$A1007)*($DX$1='CAMAGUI DATA UNIFICADA'!$B$2:$B1007),0),MATCH(ED$2,'CAMAGUI DATA UNIFICADA'!$C$1:$T$1,0)),"")</f>
        <v/>
      </c>
      <c r="EE5" s="60" t="str">
        <f t="array" ref="EE5">IFERROR(INDEX('CAMAGUI DATA UNIFICADA'!$C$2:$T1007,MATCH(1,($A5='CAMAGUI DATA UNIFICADA'!$A$2:$A1007)*($DX$1='CAMAGUI DATA UNIFICADA'!$B$2:$B1007),0),MATCH(EE$2,'CAMAGUI DATA UNIFICADA'!$C$1:$T$1,0)),"")</f>
        <v/>
      </c>
      <c r="EF5" s="60" t="str">
        <f t="array" ref="EF5">IFERROR(INDEX('CAMAGUI DATA UNIFICADA'!$C$2:$T1007,MATCH(1,($A5='CAMAGUI DATA UNIFICADA'!$A$2:$A1007)*($DX$1='CAMAGUI DATA UNIFICADA'!$B$2:$B1007),0),MATCH(EF$2,'CAMAGUI DATA UNIFICADA'!$C$1:$T$1,0)),"")</f>
        <v/>
      </c>
      <c r="EG5" s="60" t="str">
        <f t="array" ref="EG5">IFERROR(INDEX('CAMAGUI DATA UNIFICADA'!$C$2:$T1007,MATCH(1,($A5='CAMAGUI DATA UNIFICADA'!$A$2:$A1007)*($DX$1='CAMAGUI DATA UNIFICADA'!$B$2:$B1007),0),MATCH(EG$2,'CAMAGUI DATA UNIFICADA'!$C$1:$T$1,0)),"")</f>
        <v/>
      </c>
      <c r="EH5" s="60" t="str">
        <f t="array" ref="EH5">IFERROR(INDEX('CAMAGUI DATA UNIFICADA'!$C$2:$T1007,MATCH(1,($A5='CAMAGUI DATA UNIFICADA'!$A$2:$A1007)*($DX$1='CAMAGUI DATA UNIFICADA'!$B$2:$B1007),0),MATCH(EH$2,'CAMAGUI DATA UNIFICADA'!$C$1:$T$1,0)),"")</f>
        <v/>
      </c>
      <c r="EI5" s="60" t="str">
        <f t="array" ref="EI5">IFERROR(INDEX('CAMAGUI DATA UNIFICADA'!$C$2:$T1007,MATCH(1,($A5='CAMAGUI DATA UNIFICADA'!$A$2:$A1007)*($DX$1='CAMAGUI DATA UNIFICADA'!$B$2:$B1007),0),MATCH(EI$2,'CAMAGUI DATA UNIFICADA'!$C$1:$T$1,0)),"")</f>
        <v/>
      </c>
      <c r="EJ5" s="60" t="str">
        <f t="array" ref="EJ5">IFERROR(INDEX('CAMAGUI DATA UNIFICADA'!$C$2:$T1007,MATCH(1,($A5='CAMAGUI DATA UNIFICADA'!$A$2:$A1007)*($DX$1='CAMAGUI DATA UNIFICADA'!$B$2:$B1007),0),MATCH(EJ$2,'CAMAGUI DATA UNIFICADA'!$C$1:$T$1,0)),"")</f>
        <v/>
      </c>
      <c r="EK5" s="60" t="str">
        <f t="array" ref="EK5">IFERROR(INDEX('CAMAGUI DATA UNIFICADA'!$C$2:$T1007,MATCH(1,($A5='CAMAGUI DATA UNIFICADA'!$A$2:$A1007)*($DX$1='CAMAGUI DATA UNIFICADA'!$B$2:$B1007),0),MATCH(EK$2,'CAMAGUI DATA UNIFICADA'!$C$1:$T$1,0)),"")</f>
        <v/>
      </c>
      <c r="EL5" s="60" t="str">
        <f t="array" ref="EL5">IFERROR(INDEX('CAMAGUI DATA UNIFICADA'!$C$2:$T1007,MATCH(1,($A5='CAMAGUI DATA UNIFICADA'!$A$2:$A1007)*($DX$1='CAMAGUI DATA UNIFICADA'!$B$2:$B1007),0),MATCH(EL$2,'CAMAGUI DATA UNIFICADA'!$C$1:$T$1,0)),"")</f>
        <v/>
      </c>
      <c r="EM5" s="60" t="str">
        <f t="array" ref="EM5">IFERROR(INDEX('CAMAGUI DATA UNIFICADA'!$C$2:$T1007,MATCH(1,($A5='CAMAGUI DATA UNIFICADA'!$A$2:$A1007)*($DX$1='CAMAGUI DATA UNIFICADA'!$B$2:$B1007),0),MATCH(EM$2,'CAMAGUI DATA UNIFICADA'!$C$1:$T$1,0)),"")</f>
        <v/>
      </c>
      <c r="EN5" s="60" t="str">
        <f t="array" ref="EN5">IFERROR(INDEX('CAMAGUI DATA UNIFICADA'!$C$2:$T1007,MATCH(1,($A5='CAMAGUI DATA UNIFICADA'!$A$2:$A1007)*($DX$1='CAMAGUI DATA UNIFICADA'!$B$2:$B1007),0),MATCH(EN$2,'CAMAGUI DATA UNIFICADA'!$C$1:$T$1,0)),"")</f>
        <v/>
      </c>
      <c r="EO5" s="60" t="str">
        <f t="array" ref="EO5">IFERROR(INDEX('CAMAGUI DATA UNIFICADA'!$C$2:$T1007,MATCH(1,($A5='CAMAGUI DATA UNIFICADA'!$A$2:$A1007)*($DX$1='CAMAGUI DATA UNIFICADA'!$B$2:$B1007),0),MATCH(EO$2,'CAMAGUI DATA UNIFICADA'!$C$1:$T$1,0)),"")</f>
        <v/>
      </c>
    </row>
    <row r="6">
      <c r="A6" s="137">
        <v>44970.0</v>
      </c>
      <c r="B6" s="138" t="str">
        <f t="array" ref="B6">IFERROR(INDEX('CAMAGUI DATA UNIFICADA'!$C$2:$T1007,MATCH(1,($A6='CAMAGUI DATA UNIFICADA'!$A$2:$A1007)*($B$1='CAMAGUI DATA UNIFICADA'!$B$2:$B1007),0),MATCH(B$2,'CAMAGUI DATA UNIFICADA'!$C$1:$T$1,0)),"")</f>
        <v>CA1100223</v>
      </c>
      <c r="C6" s="2">
        <f t="array" ref="C6">IFERROR(INDEX('CAMAGUI DATA UNIFICADA'!$C$2:$T1007,MATCH(1,($A6='CAMAGUI DATA UNIFICADA'!$A$2:$A1007)*($B$1='CAMAGUI DATA UNIFICADA'!$B$2:$B1007),0),MATCH(C$2,'CAMAGUI DATA UNIFICADA'!$C$1:$T$1,0)),"")</f>
        <v>50</v>
      </c>
      <c r="D6" s="2">
        <f t="array" ref="D6">IFERROR(INDEX('CAMAGUI DATA UNIFICADA'!$C$2:$T1007,MATCH(1,($A6='CAMAGUI DATA UNIFICADA'!$A$2:$A1007)*($B$1='CAMAGUI DATA UNIFICADA'!$B$2:$B1007),0),MATCH(D$2,'CAMAGUI DATA UNIFICADA'!$C$1:$T$1,0)),"")</f>
        <v>100</v>
      </c>
      <c r="E6" s="2" t="str">
        <f t="array" ref="E6">IFERROR(INDEX('CAMAGUI DATA UNIFICADA'!$C$2:$T1007,MATCH(1,($A6='CAMAGUI DATA UNIFICADA'!$A$2:$A1007)*($B$1='CAMAGUI DATA UNIFICADA'!$B$2:$B1007),0),MATCH(E$2,'CAMAGUI DATA UNIFICADA'!$C$1:$T$1,0)),"")</f>
        <v>AQXCEL 1.2</v>
      </c>
      <c r="F6" s="139">
        <f t="array" ref="F6">IFERROR(INDEX('CAMAGUI DATA UNIFICADA'!$C$2:$T1007,MATCH(1,($A6='CAMAGUI DATA UNIFICADA'!$A$2:$A1007)*($B$1='CAMAGUI DATA UNIFICADA'!$B$2:$B1007),0),MATCH(F$2,'CAMAGUI DATA UNIFICADA'!$C$1:$T$1,0)),"")</f>
        <v>139.8</v>
      </c>
      <c r="G6" s="2">
        <f t="array" ref="G6">IFERROR(INDEX('CAMAGUI DATA UNIFICADA'!$C$2:$T1007,MATCH(1,($A6='CAMAGUI DATA UNIFICADA'!$A$2:$A1007)*($B$1='CAMAGUI DATA UNIFICADA'!$B$2:$B1007),0),MATCH(G$2,'CAMAGUI DATA UNIFICADA'!$C$1:$T$1,0)),"")</f>
        <v>0.4</v>
      </c>
      <c r="H6" s="2">
        <f t="array" ref="H6">IFERROR(INDEX('CAMAGUI DATA UNIFICADA'!$C$2:$T1007,MATCH(1,($A6='CAMAGUI DATA UNIFICADA'!$A$2:$A1007)*($B$1='CAMAGUI DATA UNIFICADA'!$B$2:$B1007),0),MATCH(H$2,'CAMAGUI DATA UNIFICADA'!$C$1:$T$1,0)),"")</f>
        <v>0</v>
      </c>
      <c r="I6" s="33">
        <f t="array" ref="I6">IFERROR(INDEX('CAMAGUI DATA UNIFICADA'!$C$2:$T1007,MATCH(1,($A6='CAMAGUI DATA UNIFICADA'!$A$2:$A1007)*($B$1='CAMAGUI DATA UNIFICADA'!$B$2:$B1007),0),MATCH(I$2,'CAMAGUI DATA UNIFICADA'!$C$1:$T$1,0)),"")</f>
        <v>21.6264</v>
      </c>
      <c r="J6" s="60">
        <f t="array" ref="J6">IFERROR(INDEX('CAMAGUI DATA UNIFICADA'!$C$2:$T1007,MATCH(1,($A6='CAMAGUI DATA UNIFICADA'!$A$2:$A1007)*($B$1='CAMAGUI DATA UNIFICADA'!$B$2:$B1007),0),MATCH(J$2,'CAMAGUI DATA UNIFICADA'!$C$1:$T$1,0)),"")</f>
        <v>577997.2626</v>
      </c>
      <c r="K6" s="33" t="str">
        <f t="array" ref="K6">IFERROR(INDEX('CAMAGUI DATA UNIFICADA'!$C$2:$T1007,MATCH(1,($A6='CAMAGUI DATA UNIFICADA'!$A$2:$A1007)*($B$1='CAMAGUI DATA UNIFICADA'!$B$2:$B1007),0),MATCH(K$2,'CAMAGUI DATA UNIFICADA'!$C$1:$T$1,0)),"")</f>
        <v/>
      </c>
      <c r="L6" s="23">
        <f t="array" ref="L6">IFERROR(INDEX('CAMAGUI DATA UNIFICADA'!$C$2:$T1007,MATCH(1,($A6='CAMAGUI DATA UNIFICADA'!$A$2:$A1007)*($B$1='CAMAGUI DATA UNIFICADA'!$B$2:$B1007),0),MATCH(L$2,'CAMAGUI DATA UNIFICADA'!$C$1:$T$1,0)),"")</f>
        <v>0.5779972626</v>
      </c>
      <c r="M6" s="23">
        <f t="array" ref="M6">IFERROR(INDEX('CAMAGUI DATA UNIFICADA'!$C$2:$T1007,MATCH(1,($A6='CAMAGUI DATA UNIFICADA'!$A$2:$A1007)*($B$1='CAMAGUI DATA UNIFICADA'!$B$2:$B1007),0),MATCH(M$2,'CAMAGUI DATA UNIFICADA'!$C$1:$T$1,0)),"")</f>
        <v>0.9</v>
      </c>
      <c r="N6" s="60">
        <f t="array" ref="N6">IFERROR(INDEX('CAMAGUI DATA UNIFICADA'!$C$2:$T1007,MATCH(1,($A6='CAMAGUI DATA UNIFICADA'!$A$2:$A1007)*($B$1='CAMAGUI DATA UNIFICADA'!$B$2:$B1007),0),MATCH(N$2,'CAMAGUI DATA UNIFICADA'!$C$1:$T$1,0)),"")</f>
        <v>109890.1099</v>
      </c>
      <c r="O6" s="2">
        <f t="array" ref="O6">IFERROR(INDEX('CAMAGUI DATA UNIFICADA'!$C$2:$T1007,MATCH(1,($A6='CAMAGUI DATA UNIFICADA'!$A$2:$A1007)*($B$1='CAMAGUI DATA UNIFICADA'!$B$2:$B1007),0),MATCH(O$2,'CAMAGUI DATA UNIFICADA'!$C$1:$T$1,0)),"")</f>
        <v>1.5</v>
      </c>
      <c r="P6" s="2">
        <f t="array" ref="P6">IFERROR(INDEX('CAMAGUI DATA UNIFICADA'!$C$2:$T1007,MATCH(1,($A6='CAMAGUI DATA UNIFICADA'!$A$2:$A1007)*($B$1='CAMAGUI DATA UNIFICADA'!$B$2:$B1007),0),MATCH(P$2,'CAMAGUI DATA UNIFICADA'!$C$1:$T$1,0)),"")</f>
        <v>1.9</v>
      </c>
      <c r="Q6" s="33">
        <f t="array" ref="Q6">IFERROR(INDEX('CAMAGUI DATA UNIFICADA'!$C$2:$T1007,MATCH(1,($A6='CAMAGUI DATA UNIFICADA'!$A$2:$A1007)*($B$1='CAMAGUI DATA UNIFICADA'!$B$2:$B1007),0),MATCH(Q$2,'CAMAGUI DATA UNIFICADA'!$C$1:$T$1,0)),"")</f>
        <v>12.4272</v>
      </c>
      <c r="R6" s="60">
        <f t="array" ref="R6">IFERROR(INDEX('CAMAGUI DATA UNIFICADA'!$C$2:$T1007,MATCH(1,($A6='CAMAGUI DATA UNIFICADA'!$A$2:$A1007)*($B$1='CAMAGUI DATA UNIFICADA'!$B$2:$B1007),0),MATCH(R$2,'CAMAGUI DATA UNIFICADA'!$C$1:$T$1,0)),"")</f>
        <v>283.6098075</v>
      </c>
      <c r="S6" s="140">
        <f t="array" ref="S6">IFERROR(INDEX('CAMAGUI DATA UNIFICADA'!$C$2:$T1007,MATCH(1,($A6='CAMAGUI DATA UNIFICADA'!$A$2:$A1007)*($B$1='CAMAGUI DATA UNIFICADA'!$B$2:$B1007),0),MATCH(S$2,'CAMAGUI DATA UNIFICADA'!$C$1:$T$1,0)),"")</f>
        <v>58.40245187</v>
      </c>
      <c r="T6" s="2" t="str">
        <f t="array" ref="T6">IFERROR(INDEX('CAMAGUI DATA UNIFICADA'!$C$2:$T1007,MATCH(1,($A6='CAMAGUI DATA UNIFICADA'!$A$2:$A1007)*($T$1='CAMAGUI DATA UNIFICADA'!$B$2:$B1007),0),MATCH(T$2,'CAMAGUI DATA UNIFICADA'!$C$1:$T$1,0)),"")</f>
        <v/>
      </c>
      <c r="U6" s="2" t="str">
        <f t="array" ref="U6">IFERROR(INDEX('CAMAGUI DATA UNIFICADA'!$C$2:$T1007,MATCH(1,($A6='CAMAGUI DATA UNIFICADA'!$A$2:$A1007)*($T$1='CAMAGUI DATA UNIFICADA'!$B$2:$B1007),0),MATCH(U$2,'CAMAGUI DATA UNIFICADA'!$C$1:$T$1,0)),"")</f>
        <v/>
      </c>
      <c r="V6" s="2" t="str">
        <f t="array" ref="V6">IFERROR(INDEX('CAMAGUI DATA UNIFICADA'!$C$2:$T1007,MATCH(1,($A6='CAMAGUI DATA UNIFICADA'!$A$2:$A1007)*($T$1='CAMAGUI DATA UNIFICADA'!$B$2:$B1007),0),MATCH(V$2,'CAMAGUI DATA UNIFICADA'!$C$1:$T$1,0)),"")</f>
        <v/>
      </c>
      <c r="W6" s="2" t="str">
        <f t="array" ref="W6">IFERROR(INDEX('CAMAGUI DATA UNIFICADA'!$C$2:$T1007,MATCH(1,($A6='CAMAGUI DATA UNIFICADA'!$A$2:$A1007)*($T$1='CAMAGUI DATA UNIFICADA'!$B$2:$B1007),0),MATCH(W$2,'CAMAGUI DATA UNIFICADA'!$C$1:$T$1,0)),"")</f>
        <v/>
      </c>
      <c r="X6" s="139" t="str">
        <f t="array" ref="X6">IFERROR(INDEX('CAMAGUI DATA UNIFICADA'!$C$2:$T1007,MATCH(1,($A6='CAMAGUI DATA UNIFICADA'!$A$2:$A1007)*($T$1='CAMAGUI DATA UNIFICADA'!$B$2:$B1007),0),MATCH(X$2,'CAMAGUI DATA UNIFICADA'!$C$1:$T$1,0)),"")</f>
        <v/>
      </c>
      <c r="Y6" s="2" t="str">
        <f t="array" ref="Y6">IFERROR(INDEX('CAMAGUI DATA UNIFICADA'!$C$2:$T1007,MATCH(1,($A6='CAMAGUI DATA UNIFICADA'!$A$2:$A1007)*($T$1='CAMAGUI DATA UNIFICADA'!$B$2:$B1007),0),MATCH(Y$2,'CAMAGUI DATA UNIFICADA'!$C$1:$T$1,0)),"")</f>
        <v/>
      </c>
      <c r="Z6" s="2">
        <f t="array" ref="Z6">IFERROR(INDEX('CAMAGUI DATA UNIFICADA'!$C$2:$T1007,MATCH(1,($A6='CAMAGUI DATA UNIFICADA'!$A$2:$A1007)*($T$1='CAMAGUI DATA UNIFICADA'!$B$2:$B1007),0),MATCH(Z$2,'CAMAGUI DATA UNIFICADA'!$C$1:$T$1,0)),"")</f>
        <v>0</v>
      </c>
      <c r="AA6" s="2" t="str">
        <f t="array" ref="AA6">IFERROR(INDEX('CAMAGUI DATA UNIFICADA'!$C$2:$T1007,MATCH(1,($A6='CAMAGUI DATA UNIFICADA'!$A$2:$A1007)*($T$1='CAMAGUI DATA UNIFICADA'!$B$2:$B1007),0),MATCH(AA$2,'CAMAGUI DATA UNIFICADA'!$C$1:$T$1,0)),"")</f>
        <v/>
      </c>
      <c r="AB6" s="60" t="str">
        <f t="array" ref="AB6">IFERROR(INDEX('CAMAGUI DATA UNIFICADA'!$C$2:$T1007,MATCH(1,($A6='CAMAGUI DATA UNIFICADA'!$A$2:$A1007)*($T$1='CAMAGUI DATA UNIFICADA'!$B$2:$B1007),0),MATCH(AB$2,'CAMAGUI DATA UNIFICADA'!$C$1:$T$1,0)),"")</f>
        <v/>
      </c>
      <c r="AC6" s="33" t="str">
        <f t="array" ref="AC6">IFERROR(INDEX('CAMAGUI DATA UNIFICADA'!$C$2:$T1007,MATCH(1,($A6='CAMAGUI DATA UNIFICADA'!$A$2:$A1007)*($T$1='CAMAGUI DATA UNIFICADA'!$B$2:$B1007),0),MATCH(AC$2,'CAMAGUI DATA UNIFICADA'!$C$1:$T$1,0)),"")</f>
        <v/>
      </c>
      <c r="AD6" s="23" t="str">
        <f t="array" ref="AD6">IFERROR(INDEX('CAMAGUI DATA UNIFICADA'!$C$2:$T1007,MATCH(1,($A6='CAMAGUI DATA UNIFICADA'!$A$2:$A1007)*($T$1='CAMAGUI DATA UNIFICADA'!$B$2:$B1007),0),MATCH(AD$2,'CAMAGUI DATA UNIFICADA'!$C$1:$T$1,0)),"")</f>
        <v/>
      </c>
      <c r="AE6" s="23" t="str">
        <f t="array" ref="AE6">IFERROR(INDEX('CAMAGUI DATA UNIFICADA'!$C$2:$T1007,MATCH(1,($A6='CAMAGUI DATA UNIFICADA'!$A$2:$A1007)*($T$1='CAMAGUI DATA UNIFICADA'!$B$2:$B1007),0),MATCH(AE$2,'CAMAGUI DATA UNIFICADA'!$C$1:$T$1,0)),"")</f>
        <v/>
      </c>
      <c r="AF6" s="60" t="str">
        <f t="array" ref="AF6">IFERROR(INDEX('CAMAGUI DATA UNIFICADA'!$C$2:$T1007,MATCH(1,($A6='CAMAGUI DATA UNIFICADA'!$A$2:$A1007)*($T$1='CAMAGUI DATA UNIFICADA'!$B$2:$B1007),0),MATCH(AF$2,'CAMAGUI DATA UNIFICADA'!$C$1:$T$1,0)),"")</f>
        <v/>
      </c>
      <c r="AG6" s="2" t="str">
        <f t="array" ref="AG6">IFERROR(INDEX('CAMAGUI DATA UNIFICADA'!$C$2:$T1007,MATCH(1,($A6='CAMAGUI DATA UNIFICADA'!$A$2:$A1007)*($T$1='CAMAGUI DATA UNIFICADA'!$B$2:$B1007),0),MATCH(AG$2,'CAMAGUI DATA UNIFICADA'!$C$1:$T$1,0)),"")</f>
        <v/>
      </c>
      <c r="AH6" s="2" t="str">
        <f t="array" ref="AH6">IFERROR(INDEX('CAMAGUI DATA UNIFICADA'!$C$2:$T1007,MATCH(1,($A6='CAMAGUI DATA UNIFICADA'!$A$2:$A1007)*($T$1='CAMAGUI DATA UNIFICADA'!$B$2:$B1007),0),MATCH(AH$2,'CAMAGUI DATA UNIFICADA'!$C$1:$T$1,0)),"")</f>
        <v/>
      </c>
      <c r="AI6" s="33" t="str">
        <f t="array" ref="AI6">IFERROR(INDEX('CAMAGUI DATA UNIFICADA'!$C$2:$T1007,MATCH(1,($A6='CAMAGUI DATA UNIFICADA'!$A$2:$A1007)*($T$1='CAMAGUI DATA UNIFICADA'!$B$2:$B1007),0),MATCH(AI$2,'CAMAGUI DATA UNIFICADA'!$C$1:$T$1,0)),"")</f>
        <v/>
      </c>
      <c r="AJ6" s="60" t="str">
        <f t="array" ref="AJ6">IFERROR(INDEX('CAMAGUI DATA UNIFICADA'!$C$2:$T1007,MATCH(1,($A6='CAMAGUI DATA UNIFICADA'!$A$2:$A1007)*($T$1='CAMAGUI DATA UNIFICADA'!$B$2:$B1007),0),MATCH(AJ$2,'CAMAGUI DATA UNIFICADA'!$C$1:$T$1,0)),"")</f>
        <v/>
      </c>
      <c r="AK6" s="140" t="str">
        <f t="array" ref="AK6">IFERROR(INDEX('CAMAGUI DATA UNIFICADA'!$C$2:$T1007,MATCH(1,($A6='CAMAGUI DATA UNIFICADA'!$A$2:$A1007)*($T$1='CAMAGUI DATA UNIFICADA'!$B$2:$B1007),0),MATCH(AK$2,'CAMAGUI DATA UNIFICADA'!$C$1:$T$1,0)),"")</f>
        <v/>
      </c>
      <c r="AL6" s="2" t="str">
        <f t="array" ref="AL6">IFERROR(INDEX('CAMAGUI DATA UNIFICADA'!$C$2:$T1007,MATCH(1,($A6='CAMAGUI DATA UNIFICADA'!$A$2:$A1007)*($AL$1='CAMAGUI DATA UNIFICADA'!$B$2:$B1007),0),MATCH(AL$2,'CAMAGUI DATA UNIFICADA'!$C$1:$T$1,0)),"")</f>
        <v>CA3110223</v>
      </c>
      <c r="AM6" s="2">
        <f t="array" ref="AM6">IFERROR(INDEX('CAMAGUI DATA UNIFICADA'!$C$2:$T1007,MATCH(1,($A6='CAMAGUI DATA UNIFICADA'!$A$2:$A1007)*($AL$1='CAMAGUI DATA UNIFICADA'!$B$2:$B1007),0),MATCH(AM$2,'CAMAGUI DATA UNIFICADA'!$C$1:$T$1,0)),"")</f>
        <v>37</v>
      </c>
      <c r="AN6" s="2">
        <f t="array" ref="AN6">IFERROR(INDEX('CAMAGUI DATA UNIFICADA'!$C$2:$T1007,MATCH(1,($A6='CAMAGUI DATA UNIFICADA'!$A$2:$A1007)*($AL$1='CAMAGUI DATA UNIFICADA'!$B$2:$B1007),0),MATCH(AN$2,'CAMAGUI DATA UNIFICADA'!$C$1:$T$1,0)),"")</f>
        <v>37</v>
      </c>
      <c r="AO6" s="2" t="str">
        <f t="array" ref="AO6">IFERROR(INDEX('CAMAGUI DATA UNIFICADA'!$C$2:$T1007,MATCH(1,($A6='CAMAGUI DATA UNIFICADA'!$A$2:$A1007)*($AL$1='CAMAGUI DATA UNIFICADA'!$B$2:$B1007),0),MATCH(AO$2,'CAMAGUI DATA UNIFICADA'!$C$1:$T$1,0)),"")</f>
        <v>AQXCEL 1.2</v>
      </c>
      <c r="AP6" s="139">
        <f t="array" ref="AP6">IFERROR(INDEX('CAMAGUI DATA UNIFICADA'!$C$2:$T1007,MATCH(1,($A6='CAMAGUI DATA UNIFICADA'!$A$2:$A1007)*($AL$1='CAMAGUI DATA UNIFICADA'!$B$2:$B1007),0),MATCH(AP$2,'CAMAGUI DATA UNIFICADA'!$C$1:$T$1,0)),"")</f>
        <v>51.726</v>
      </c>
      <c r="AQ6" s="2">
        <f t="array" ref="AQ6">IFERROR(INDEX('CAMAGUI DATA UNIFICADA'!$C$2:$T1007,MATCH(1,($A6='CAMAGUI DATA UNIFICADA'!$A$2:$A1007)*($AL$1='CAMAGUI DATA UNIFICADA'!$B$2:$B1007),0),MATCH(AQ$2,'CAMAGUI DATA UNIFICADA'!$C$1:$T$1,0)),"")</f>
        <v>0.4</v>
      </c>
      <c r="AR6" s="2">
        <f t="array" ref="AR6">IFERROR(INDEX('CAMAGUI DATA UNIFICADA'!$C$2:$T1007,MATCH(1,($A6='CAMAGUI DATA UNIFICADA'!$A$2:$A1007)*($AL$1='CAMAGUI DATA UNIFICADA'!$B$2:$B1007),0),MATCH(AR$2,'CAMAGUI DATA UNIFICADA'!$C$1:$T$1,0)),"")</f>
        <v>0</v>
      </c>
      <c r="AS6" s="33">
        <f t="array" ref="AS6">IFERROR(INDEX('CAMAGUI DATA UNIFICADA'!$C$2:$T1007,MATCH(1,($A6='CAMAGUI DATA UNIFICADA'!$A$2:$A1007)*($AL$1='CAMAGUI DATA UNIFICADA'!$B$2:$B1007),0),MATCH(AS$2,'CAMAGUI DATA UNIFICADA'!$C$1:$T$1,0)),"")</f>
        <v>21.6264</v>
      </c>
      <c r="AT6" s="60">
        <f t="array" ref="AT6">IFERROR(INDEX('CAMAGUI DATA UNIFICADA'!$C$2:$T1007,MATCH(1,($A6='CAMAGUI DATA UNIFICADA'!$A$2:$A1007)*($AL$1='CAMAGUI DATA UNIFICADA'!$B$2:$B1007),0),MATCH(AT$2,'CAMAGUI DATA UNIFICADA'!$C$1:$T$1,0)),"")</f>
        <v>427717.9743</v>
      </c>
      <c r="AU6" s="33" t="str">
        <f t="array" ref="AU6">IFERROR(INDEX('CAMAGUI DATA UNIFICADA'!$C$2:$T1007,MATCH(1,($A6='CAMAGUI DATA UNIFICADA'!$A$2:$A1007)*($AL$1='CAMAGUI DATA UNIFICADA'!$B$2:$B1007),0),MATCH(AU$2,'CAMAGUI DATA UNIFICADA'!$C$1:$T$1,0)),"")</f>
        <v/>
      </c>
      <c r="AV6" s="23">
        <f t="array" ref="AV6">IFERROR(INDEX('CAMAGUI DATA UNIFICADA'!$C$2:$T1007,MATCH(1,($A6='CAMAGUI DATA UNIFICADA'!$A$2:$A1007)*($AL$1='CAMAGUI DATA UNIFICADA'!$B$2:$B1007),0),MATCH(AV$2,'CAMAGUI DATA UNIFICADA'!$C$1:$T$1,0)),"")</f>
        <v>0.5031976169</v>
      </c>
      <c r="AW6" s="23">
        <f t="array" ref="AW6">IFERROR(INDEX('CAMAGUI DATA UNIFICADA'!$C$2:$T1007,MATCH(1,($A6='CAMAGUI DATA UNIFICADA'!$A$2:$A1007)*($AL$1='CAMAGUI DATA UNIFICADA'!$B$2:$B1007),0),MATCH(AW$2,'CAMAGUI DATA UNIFICADA'!$C$1:$T$1,0)),"")</f>
        <v>0.9</v>
      </c>
      <c r="AX6" s="60">
        <f t="array" ref="AX6">IFERROR(INDEX('CAMAGUI DATA UNIFICADA'!$C$2:$T1007,MATCH(1,($A6='CAMAGUI DATA UNIFICADA'!$A$2:$A1007)*($AL$1='CAMAGUI DATA UNIFICADA'!$B$2:$B1007),0),MATCH(AX$2,'CAMAGUI DATA UNIFICADA'!$C$1:$T$1,0)),"")</f>
        <v>109285.7143</v>
      </c>
      <c r="AY6" s="2">
        <f t="array" ref="AY6">IFERROR(INDEX('CAMAGUI DATA UNIFICADA'!$C$2:$T1007,MATCH(1,($A6='CAMAGUI DATA UNIFICADA'!$A$2:$A1007)*($AL$1='CAMAGUI DATA UNIFICADA'!$B$2:$B1007),0),MATCH(AY$2,'CAMAGUI DATA UNIFICADA'!$C$1:$T$1,0)),"")</f>
        <v>1.5</v>
      </c>
      <c r="AZ6" s="2">
        <f t="array" ref="AZ6">IFERROR(INDEX('CAMAGUI DATA UNIFICADA'!$C$2:$T1007,MATCH(1,($A6='CAMAGUI DATA UNIFICADA'!$A$2:$A1007)*($AL$1='CAMAGUI DATA UNIFICADA'!$B$2:$B1007),0),MATCH(AZ$2,'CAMAGUI DATA UNIFICADA'!$C$1:$T$1,0)),"")</f>
        <v>1.9</v>
      </c>
      <c r="BA6" s="33">
        <f t="array" ref="BA6">IFERROR(INDEX('CAMAGUI DATA UNIFICADA'!$C$2:$T1007,MATCH(1,($A6='CAMAGUI DATA UNIFICADA'!$A$2:$A1007)*($AL$1='CAMAGUI DATA UNIFICADA'!$B$2:$B1007),0),MATCH(BA$2,'CAMAGUI DATA UNIFICADA'!$C$1:$T$1,0)),"")</f>
        <v>12.4272</v>
      </c>
      <c r="BB6" s="60">
        <f t="array" ref="BB6">IFERROR(INDEX('CAMAGUI DATA UNIFICADA'!$C$2:$T1007,MATCH(1,($A6='CAMAGUI DATA UNIFICADA'!$A$2:$A1007)*($AL$1='CAMAGUI DATA UNIFICADA'!$B$2:$B1007),0),MATCH(BB$2,'CAMAGUI DATA UNIFICADA'!$C$1:$T$1,0)),"")</f>
        <v>241.0683364</v>
      </c>
      <c r="BC6" s="140">
        <f t="array" ref="BC6">IFERROR(INDEX('CAMAGUI DATA UNIFICADA'!$C$2:$T1007,MATCH(1,($A6='CAMAGUI DATA UNIFICADA'!$A$2:$A1007)*($AL$1='CAMAGUI DATA UNIFICADA'!$B$2:$B1007),0),MATCH(BC$2,'CAMAGUI DATA UNIFICADA'!$C$1:$T$1,0)),"")</f>
        <v>51.01708409</v>
      </c>
      <c r="BD6" s="138" t="str">
        <f t="array" ref="BD6">IFERROR(INDEX('CAMAGUI DATA UNIFICADA'!$C$2:$T1007,MATCH(1,($A6='CAMAGUI DATA UNIFICADA'!$A$2:$A1007)*($BD$1='CAMAGUI DATA UNIFICADA'!$B$2:$B1007),0),MATCH(BD$2,'CAMAGUI DATA UNIFICADA'!$C$1:$T$1,0)),"")</f>
        <v>CA4180123</v>
      </c>
      <c r="BE6" s="2">
        <f t="array" ref="BE6">IFERROR(INDEX('CAMAGUI DATA UNIFICADA'!$C$2:$T1007,MATCH(1,($A6='CAMAGUI DATA UNIFICADA'!$A$2:$A1007)*($BD$1='CAMAGUI DATA UNIFICADA'!$B$2:$B1007),0),MATCH(BE$2,'CAMAGUI DATA UNIFICADA'!$C$1:$T$1,0)),"")</f>
        <v>250</v>
      </c>
      <c r="BF6" s="2">
        <f t="array" ref="BF6">IFERROR(INDEX('CAMAGUI DATA UNIFICADA'!$C$2:$T1007,MATCH(1,($A6='CAMAGUI DATA UNIFICADA'!$A$2:$A1007)*($BD$1='CAMAGUI DATA UNIFICADA'!$B$2:$B1007),0),MATCH(BF$2,'CAMAGUI DATA UNIFICADA'!$C$1:$T$1,0)),"")</f>
        <v>1500</v>
      </c>
      <c r="BG6" s="2" t="str">
        <f t="array" ref="BG6">IFERROR(INDEX('CAMAGUI DATA UNIFICADA'!$C$2:$T1007,MATCH(1,($A6='CAMAGUI DATA UNIFICADA'!$A$2:$A1007)*($BD$1='CAMAGUI DATA UNIFICADA'!$B$2:$B1007),0),MATCH(BG$2,'CAMAGUI DATA UNIFICADA'!$C$1:$T$1,0)),"")</f>
        <v>NICO FINA 2.0</v>
      </c>
      <c r="BH6" s="139">
        <f t="array" ref="BH6">IFERROR(INDEX('CAMAGUI DATA UNIFICADA'!$C$2:$T1007,MATCH(1,($A6='CAMAGUI DATA UNIFICADA'!$A$2:$A1007)*($BD$1='CAMAGUI DATA UNIFICADA'!$B$2:$B1007),0),MATCH(BH$2,'CAMAGUI DATA UNIFICADA'!$C$1:$T$1,0)),"")</f>
        <v>1842.1875</v>
      </c>
      <c r="BI6" s="2">
        <f t="array" ref="BI6">IFERROR(INDEX('CAMAGUI DATA UNIFICADA'!$C$2:$T1007,MATCH(1,($A6='CAMAGUI DATA UNIFICADA'!$A$2:$A1007)*($BD$1='CAMAGUI DATA UNIFICADA'!$B$2:$B1007),0),MATCH(BI$2,'CAMAGUI DATA UNIFICADA'!$C$1:$T$1,0)),"")</f>
        <v>6</v>
      </c>
      <c r="BJ6" s="2">
        <f t="array" ref="BJ6">IFERROR(INDEX('CAMAGUI DATA UNIFICADA'!$C$2:$T1007,MATCH(1,($A6='CAMAGUI DATA UNIFICADA'!$A$2:$A1007)*($BD$1='CAMAGUI DATA UNIFICADA'!$B$2:$B1007),0),MATCH(BJ$2,'CAMAGUI DATA UNIFICADA'!$C$1:$T$1,0)),"")</f>
        <v>2</v>
      </c>
      <c r="BK6" s="33">
        <f t="array" ref="BK6">IFERROR(INDEX('CAMAGUI DATA UNIFICADA'!$C$2:$T1007,MATCH(1,($A6='CAMAGUI DATA UNIFICADA'!$A$2:$A1007)*($BD$1='CAMAGUI DATA UNIFICADA'!$B$2:$B1007),0),MATCH(BK$2,'CAMAGUI DATA UNIFICADA'!$C$1:$T$1,0)),"")</f>
        <v>6.888</v>
      </c>
      <c r="BL6" s="60">
        <f t="array" ref="BL6">IFERROR(INDEX('CAMAGUI DATA UNIFICADA'!$C$2:$T1007,MATCH(1,($A6='CAMAGUI DATA UNIFICADA'!$A$2:$A1007)*($BD$1='CAMAGUI DATA UNIFICADA'!$B$2:$B1007),0),MATCH(BL$2,'CAMAGUI DATA UNIFICADA'!$C$1:$T$1,0)),"")</f>
        <v>604916.7635</v>
      </c>
      <c r="BM6" s="33">
        <f t="array" ref="BM6">IFERROR(INDEX('CAMAGUI DATA UNIFICADA'!$C$2:$T1007,MATCH(1,($A6='CAMAGUI DATA UNIFICADA'!$A$2:$A1007)*($BD$1='CAMAGUI DATA UNIFICADA'!$B$2:$B1007),0),MATCH(BM$2,'CAMAGUI DATA UNIFICADA'!$C$1:$T$1,0)),"")</f>
        <v>0.5357142857</v>
      </c>
      <c r="BN6" s="23">
        <f t="array" ref="BN6">IFERROR(INDEX('CAMAGUI DATA UNIFICADA'!$C$2:$T1007,MATCH(1,($A6='CAMAGUI DATA UNIFICADA'!$A$2:$A1007)*($BD$1='CAMAGUI DATA UNIFICADA'!$B$2:$B1007),0),MATCH(BN$2,'CAMAGUI DATA UNIFICADA'!$C$1:$T$1,0)),"")</f>
        <v>0.3024583817</v>
      </c>
      <c r="BO6" s="23">
        <f t="array" ref="BO6">IFERROR(INDEX('CAMAGUI DATA UNIFICADA'!$C$2:$T1007,MATCH(1,($A6='CAMAGUI DATA UNIFICADA'!$A$2:$A1007)*($BD$1='CAMAGUI DATA UNIFICADA'!$B$2:$B1007),0),MATCH(BO$2,'CAMAGUI DATA UNIFICADA'!$C$1:$T$1,0)),"")</f>
        <v>0.7</v>
      </c>
      <c r="BP6" s="60">
        <f t="array" ref="BP6">IFERROR(INDEX('CAMAGUI DATA UNIFICADA'!$C$2:$T1007,MATCH(1,($A6='CAMAGUI DATA UNIFICADA'!$A$2:$A1007)*($BD$1='CAMAGUI DATA UNIFICADA'!$B$2:$B1007),0),MATCH(BP$2,'CAMAGUI DATA UNIFICADA'!$C$1:$T$1,0)),"")</f>
        <v>291666.6667</v>
      </c>
      <c r="BQ6" s="2">
        <f t="array" ref="BQ6">IFERROR(INDEX('CAMAGUI DATA UNIFICADA'!$C$2:$T1007,MATCH(1,($A6='CAMAGUI DATA UNIFICADA'!$A$2:$A1007)*($BD$1='CAMAGUI DATA UNIFICADA'!$B$2:$B1007),0),MATCH(BQ$2,'CAMAGUI DATA UNIFICADA'!$C$1:$T$1,0)),"")</f>
        <v>2</v>
      </c>
      <c r="BR6" s="2">
        <f t="array" ref="BR6">IFERROR(INDEX('CAMAGUI DATA UNIFICADA'!$C$2:$T1007,MATCH(1,($A6='CAMAGUI DATA UNIFICADA'!$A$2:$A1007)*($BD$1='CAMAGUI DATA UNIFICADA'!$B$2:$B1007),0),MATCH(BR$2,'CAMAGUI DATA UNIFICADA'!$C$1:$T$1,0)),"")</f>
        <v>8</v>
      </c>
      <c r="BS6" s="33">
        <f t="array" ref="BS6">IFERROR(INDEX('CAMAGUI DATA UNIFICADA'!$C$2:$T1007,MATCH(1,($A6='CAMAGUI DATA UNIFICADA'!$A$2:$A1007)*($BD$1='CAMAGUI DATA UNIFICADA'!$B$2:$B1007),0),MATCH(BS$2,'CAMAGUI DATA UNIFICADA'!$C$1:$T$1,0)),"")</f>
        <v>7.476</v>
      </c>
      <c r="BT6" s="60">
        <f t="array" ref="BT6">IFERROR(INDEX('CAMAGUI DATA UNIFICADA'!$C$2:$T1007,MATCH(1,($A6='CAMAGUI DATA UNIFICADA'!$A$2:$A1007)*($BD$1='CAMAGUI DATA UNIFICADA'!$B$2:$B1007),0),MATCH(BT$2,'CAMAGUI DATA UNIFICADA'!$C$1:$T$1,0)),"")</f>
        <v>777.5714681</v>
      </c>
      <c r="BU6" s="140">
        <f t="array" ref="BU6">IFERROR(INDEX('CAMAGUI DATA UNIFICADA'!$C$2:$T1007,MATCH(1,($A6='CAMAGUI DATA UNIFICADA'!$A$2:$A1007)*($BD$1='CAMAGUI DATA UNIFICADA'!$B$2:$B1007),0),MATCH(BU$2,'CAMAGUI DATA UNIFICADA'!$C$1:$T$1,0)),"")</f>
        <v>131.892867</v>
      </c>
      <c r="BV6" s="138" t="str">
        <f t="array" ref="BV6">IFERROR(INDEX('CAMAGUI DATA UNIFICADA'!$C$2:$T1007,MATCH(1,($A6='CAMAGUI DATA UNIFICADA'!$A$2:$A1007)*($BV$1='CAMAGUI DATA UNIFICADA'!$B$2:$B1007),0),MATCH(BV$2,'CAMAGUI DATA UNIFICADA'!$C$1:$T$1,0)),"")</f>
        <v>CA5200123</v>
      </c>
      <c r="BW6" s="2">
        <f t="array" ref="BW6">IFERROR(INDEX('CAMAGUI DATA UNIFICADA'!$C$2:$T1007,MATCH(1,($A6='CAMAGUI DATA UNIFICADA'!$A$2:$A1007)*($BV$1='CAMAGUI DATA UNIFICADA'!$B$2:$B1007),0),MATCH(BW$2,'CAMAGUI DATA UNIFICADA'!$C$1:$T$1,0)),"")</f>
        <v>225</v>
      </c>
      <c r="BX6" s="2">
        <f t="array" ref="BX6">IFERROR(INDEX('CAMAGUI DATA UNIFICADA'!$C$2:$T1007,MATCH(1,($A6='CAMAGUI DATA UNIFICADA'!$A$2:$A1007)*($BV$1='CAMAGUI DATA UNIFICADA'!$B$2:$B1007),0),MATCH(BX$2,'CAMAGUI DATA UNIFICADA'!$C$1:$T$1,0)),"")</f>
        <v>1325</v>
      </c>
      <c r="BY6" s="2" t="str">
        <f t="array" ref="BY6">IFERROR(INDEX('CAMAGUI DATA UNIFICADA'!$C$2:$T1007,MATCH(1,($A6='CAMAGUI DATA UNIFICADA'!$A$2:$A1007)*($BV$1='CAMAGUI DATA UNIFICADA'!$B$2:$B1007),0),MATCH(BY$2,'CAMAGUI DATA UNIFICADA'!$C$1:$T$1,0)),"")</f>
        <v>NICO FINA 2.0</v>
      </c>
      <c r="BZ6" s="139">
        <f t="array" ref="BZ6">IFERROR(INDEX('CAMAGUI DATA UNIFICADA'!$C$2:$T1007,MATCH(1,($A6='CAMAGUI DATA UNIFICADA'!$A$2:$A1007)*($BV$1='CAMAGUI DATA UNIFICADA'!$B$2:$B1007),0),MATCH(BZ$2,'CAMAGUI DATA UNIFICADA'!$C$1:$T$1,0)),"")</f>
        <v>1627.265625</v>
      </c>
      <c r="CA6" s="2">
        <f t="array" ref="CA6">IFERROR(INDEX('CAMAGUI DATA UNIFICADA'!$C$2:$T1007,MATCH(1,($A6='CAMAGUI DATA UNIFICADA'!$A$2:$A1007)*($BV$1='CAMAGUI DATA UNIFICADA'!$B$2:$B1007),0),MATCH(CA$2,'CAMAGUI DATA UNIFICADA'!$C$1:$T$1,0)),"")</f>
        <v>5</v>
      </c>
      <c r="CB6" s="2">
        <f t="array" ref="CB6">IFERROR(INDEX('CAMAGUI DATA UNIFICADA'!$C$2:$T1007,MATCH(1,($A6='CAMAGUI DATA UNIFICADA'!$A$2:$A1007)*($BV$1='CAMAGUI DATA UNIFICADA'!$B$2:$B1007),0),MATCH(CB$2,'CAMAGUI DATA UNIFICADA'!$C$1:$T$1,0)),"")</f>
        <v>1.4</v>
      </c>
      <c r="CC6" s="33">
        <f t="array" ref="CC6">IFERROR(INDEX('CAMAGUI DATA UNIFICADA'!$C$2:$T1007,MATCH(1,($A6='CAMAGUI DATA UNIFICADA'!$A$2:$A1007)*($BV$1='CAMAGUI DATA UNIFICADA'!$B$2:$B1007),0),MATCH(CC$2,'CAMAGUI DATA UNIFICADA'!$C$1:$T$1,0)),"")</f>
        <v>7.476</v>
      </c>
      <c r="CD6" s="60">
        <f t="array" ref="CD6">IFERROR(INDEX('CAMAGUI DATA UNIFICADA'!$C$2:$T1007,MATCH(1,($A6='CAMAGUI DATA UNIFICADA'!$A$2:$A1007)*($BV$1='CAMAGUI DATA UNIFICADA'!$B$2:$B1007),0),MATCH(CD$2,'CAMAGUI DATA UNIFICADA'!$C$1:$T$1,0)),"")</f>
        <v>601926.1637</v>
      </c>
      <c r="CE6" s="33">
        <f t="array" ref="CE6">IFERROR(INDEX('CAMAGUI DATA UNIFICADA'!$C$2:$T1007,MATCH(1,($A6='CAMAGUI DATA UNIFICADA'!$A$2:$A1007)*($BV$1='CAMAGUI DATA UNIFICADA'!$B$2:$B1007),0),MATCH(CE$2,'CAMAGUI DATA UNIFICADA'!$C$1:$T$1,0)),"")</f>
        <v>0.8143560261</v>
      </c>
      <c r="CF6" s="23">
        <f t="array" ref="CF6">IFERROR(INDEX('CAMAGUI DATA UNIFICADA'!$C$2:$T1007,MATCH(1,($A6='CAMAGUI DATA UNIFICADA'!$A$2:$A1007)*($BV$1='CAMAGUI DATA UNIFICADA'!$B$2:$B1007),0),MATCH(CF$2,'CAMAGUI DATA UNIFICADA'!$C$1:$T$1,0)),"")</f>
        <v>0.4402391067</v>
      </c>
      <c r="CG6" s="23">
        <f t="array" ref="CG6">IFERROR(INDEX('CAMAGUI DATA UNIFICADA'!$C$2:$T1007,MATCH(1,($A6='CAMAGUI DATA UNIFICADA'!$A$2:$A1007)*($BV$1='CAMAGUI DATA UNIFICADA'!$B$2:$B1007),0),MATCH(CG$2,'CAMAGUI DATA UNIFICADA'!$C$1:$T$1,0)),"")</f>
        <v>0.85</v>
      </c>
      <c r="CH6" s="60">
        <f t="array" ref="CH6">IFERROR(INDEX('CAMAGUI DATA UNIFICADA'!$C$2:$T1007,MATCH(1,($A6='CAMAGUI DATA UNIFICADA'!$A$2:$A1007)*($BV$1='CAMAGUI DATA UNIFICADA'!$B$2:$B1007),0),MATCH(CH$2,'CAMAGUI DATA UNIFICADA'!$C$1:$T$1,0)),"")</f>
        <v>276709.6071</v>
      </c>
      <c r="CI6" s="2">
        <f t="array" ref="CI6">IFERROR(INDEX('CAMAGUI DATA UNIFICADA'!$C$2:$T1007,MATCH(1,($A6='CAMAGUI DATA UNIFICADA'!$A$2:$A1007)*($BV$1='CAMAGUI DATA UNIFICADA'!$B$2:$B1007),0),MATCH(CI$2,'CAMAGUI DATA UNIFICADA'!$C$1:$T$1,0)),"")</f>
        <v>2</v>
      </c>
      <c r="CJ6" s="2">
        <f t="array" ref="CJ6">IFERROR(INDEX('CAMAGUI DATA UNIFICADA'!$C$2:$T1007,MATCH(1,($A6='CAMAGUI DATA UNIFICADA'!$A$2:$A1007)*($BV$1='CAMAGUI DATA UNIFICADA'!$B$2:$B1007),0),MATCH(CJ$2,'CAMAGUI DATA UNIFICADA'!$C$1:$T$1,0)),"")</f>
        <v>7</v>
      </c>
      <c r="CK6" s="33">
        <f t="array" ref="CK6">IFERROR(INDEX('CAMAGUI DATA UNIFICADA'!$C$2:$T1007,MATCH(1,($A6='CAMAGUI DATA UNIFICADA'!$A$2:$A1007)*($BV$1='CAMAGUI DATA UNIFICADA'!$B$2:$B1007),0),MATCH(CK$2,'CAMAGUI DATA UNIFICADA'!$C$1:$T$1,0)),"")</f>
        <v>8.52</v>
      </c>
      <c r="CL6" s="60">
        <f t="array" ref="CL6">IFERROR(INDEX('CAMAGUI DATA UNIFICADA'!$C$2:$T1007,MATCH(1,($A6='CAMAGUI DATA UNIFICADA'!$A$2:$A1007)*($BV$1='CAMAGUI DATA UNIFICADA'!$B$2:$B1007),0),MATCH(CL$2,'CAMAGUI DATA UNIFICADA'!$C$1:$T$1,0)),"")</f>
        <v>632.7972614</v>
      </c>
      <c r="CM6" s="140">
        <f t="array" ref="CM6">IFERROR(INDEX('CAMAGUI DATA UNIFICADA'!$C$2:$T1007,MATCH(1,($A6='CAMAGUI DATA UNIFICADA'!$A$2:$A1007)*($BV$1='CAMAGUI DATA UNIFICADA'!$B$2:$B1007),0),MATCH(CM$2,'CAMAGUI DATA UNIFICADA'!$C$1:$T$1,0)),"")</f>
        <v>101.9493153</v>
      </c>
      <c r="CN6" s="138" t="str">
        <f t="array" ref="CN6">IFERROR(INDEX('CAMAGUI DATA UNIFICADA'!$C$2:$T1007,MATCH(1,($A6='CAMAGUI DATA UNIFICADA'!$A$2:$A1007)*($CN$1='CAMAGUI DATA UNIFICADA'!$B$2:$B1007),0),MATCH(CN$2,'CAMAGUI DATA UNIFICADA'!$C$1:$T$1,0)),"")</f>
        <v/>
      </c>
      <c r="CO6" s="2" t="str">
        <f t="array" ref="CO6">IFERROR(INDEX('CAMAGUI DATA UNIFICADA'!$C$2:$T1007,MATCH(1,($A6='CAMAGUI DATA UNIFICADA'!$A$2:$A1007)*($CN$1='CAMAGUI DATA UNIFICADA'!$B$2:$B1007),0),MATCH(CO$2,'CAMAGUI DATA UNIFICADA'!$C$1:$T$1,0)),"")</f>
        <v/>
      </c>
      <c r="CP6" s="2" t="str">
        <f t="array" ref="CP6">IFERROR(INDEX('CAMAGUI DATA UNIFICADA'!$C$2:$T1007,MATCH(1,($A6='CAMAGUI DATA UNIFICADA'!$A$2:$A1007)*($CN$1='CAMAGUI DATA UNIFICADA'!$B$2:$B1007),0),MATCH(CP$2,'CAMAGUI DATA UNIFICADA'!$C$1:$T$1,0)),"")</f>
        <v/>
      </c>
      <c r="CQ6" s="2" t="str">
        <f t="array" ref="CQ6">IFERROR(INDEX('CAMAGUI DATA UNIFICADA'!$C$2:$T1007,MATCH(1,($A6='CAMAGUI DATA UNIFICADA'!$A$2:$A1007)*($CN$1='CAMAGUI DATA UNIFICADA'!$B$2:$B1007),0),MATCH(CQ$2,'CAMAGUI DATA UNIFICADA'!$C$1:$T$1,0)),"")</f>
        <v/>
      </c>
      <c r="CR6" s="139" t="str">
        <f t="array" ref="CR6">IFERROR(INDEX('CAMAGUI DATA UNIFICADA'!$C$2:$T1007,MATCH(1,($A6='CAMAGUI DATA UNIFICADA'!$A$2:$A1007)*($CN$1='CAMAGUI DATA UNIFICADA'!$B$2:$B1007),0),MATCH(CR$2,'CAMAGUI DATA UNIFICADA'!$C$1:$T$1,0)),"")</f>
        <v/>
      </c>
      <c r="CS6" s="2" t="str">
        <f t="array" ref="CS6">IFERROR(INDEX('CAMAGUI DATA UNIFICADA'!$C$2:$T1007,MATCH(1,($A6='CAMAGUI DATA UNIFICADA'!$A$2:$A1007)*($CN$1='CAMAGUI DATA UNIFICADA'!$B$2:$B1007),0),MATCH(CS$2,'CAMAGUI DATA UNIFICADA'!$C$1:$T$1,0)),"")</f>
        <v/>
      </c>
      <c r="CT6" s="2">
        <f t="array" ref="CT6">IFERROR(INDEX('CAMAGUI DATA UNIFICADA'!$C$2:$T1007,MATCH(1,($A6='CAMAGUI DATA UNIFICADA'!$A$2:$A1007)*($CN$1='CAMAGUI DATA UNIFICADA'!$B$2:$B1007),0),MATCH(CT$2,'CAMAGUI DATA UNIFICADA'!$C$1:$T$1,0)),"")</f>
        <v>0</v>
      </c>
      <c r="CU6" s="33" t="str">
        <f t="array" ref="CU6">IFERROR(INDEX('CAMAGUI DATA UNIFICADA'!$C$2:$T1007,MATCH(1,($A6='CAMAGUI DATA UNIFICADA'!$A$2:$A1007)*($CN$1='CAMAGUI DATA UNIFICADA'!$B$2:$B1007),0),MATCH(CU$2,'CAMAGUI DATA UNIFICADA'!$C$1:$T$1,0)),"")</f>
        <v/>
      </c>
      <c r="CV6" s="60" t="str">
        <f t="array" ref="CV6">IFERROR(INDEX('CAMAGUI DATA UNIFICADA'!$C$2:$T1007,MATCH(1,($A6='CAMAGUI DATA UNIFICADA'!$A$2:$A1007)*($CN$1='CAMAGUI DATA UNIFICADA'!$B$2:$B1007),0),MATCH(CV$2,'CAMAGUI DATA UNIFICADA'!$C$1:$T$1,0)),"")</f>
        <v/>
      </c>
      <c r="CW6" s="33" t="str">
        <f t="array" ref="CW6">IFERROR(INDEX('CAMAGUI DATA UNIFICADA'!$C$2:$T1007,MATCH(1,($A6='CAMAGUI DATA UNIFICADA'!$A$2:$A1007)*($CN$1='CAMAGUI DATA UNIFICADA'!$B$2:$B1007),0),MATCH(CW$2,'CAMAGUI DATA UNIFICADA'!$C$1:$T$1,0)),"")</f>
        <v/>
      </c>
      <c r="CX6" s="23" t="str">
        <f t="array" ref="CX6">IFERROR(INDEX('CAMAGUI DATA UNIFICADA'!$C$2:$T1007,MATCH(1,($A6='CAMAGUI DATA UNIFICADA'!$A$2:$A1007)*($CN$1='CAMAGUI DATA UNIFICADA'!$B$2:$B1007),0),MATCH(CX$2,'CAMAGUI DATA UNIFICADA'!$C$1:$T$1,0)),"")</f>
        <v/>
      </c>
      <c r="CY6" s="23" t="str">
        <f t="array" ref="CY6">IFERROR(INDEX('CAMAGUI DATA UNIFICADA'!$C$2:$T1007,MATCH(1,($A6='CAMAGUI DATA UNIFICADA'!$A$2:$A1007)*($CN$1='CAMAGUI DATA UNIFICADA'!$B$2:$B1007),0),MATCH(CY$2,'CAMAGUI DATA UNIFICADA'!$C$1:$T$1,0)),"")</f>
        <v/>
      </c>
      <c r="CZ6" s="60" t="str">
        <f t="array" ref="CZ6">IFERROR(INDEX('CAMAGUI DATA UNIFICADA'!$C$2:$T1007,MATCH(1,($A6='CAMAGUI DATA UNIFICADA'!$A$2:$A1007)*($CN$1='CAMAGUI DATA UNIFICADA'!$B$2:$B1007),0),MATCH(CZ$2,'CAMAGUI DATA UNIFICADA'!$C$1:$T$1,0)),"")</f>
        <v/>
      </c>
      <c r="DA6" s="2" t="str">
        <f t="array" ref="DA6">IFERROR(INDEX('CAMAGUI DATA UNIFICADA'!$C$2:$T1007,MATCH(1,($A6='CAMAGUI DATA UNIFICADA'!$A$2:$A1007)*($CN$1='CAMAGUI DATA UNIFICADA'!$B$2:$B1007),0),MATCH(DA$2,'CAMAGUI DATA UNIFICADA'!$C$1:$T$1,0)),"")</f>
        <v/>
      </c>
      <c r="DB6" s="2" t="str">
        <f t="array" ref="DB6">IFERROR(INDEX('CAMAGUI DATA UNIFICADA'!$C$2:$T1007,MATCH(1,($A6='CAMAGUI DATA UNIFICADA'!$A$2:$A1007)*($CN$1='CAMAGUI DATA UNIFICADA'!$B$2:$B1007),0),MATCH(DB$2,'CAMAGUI DATA UNIFICADA'!$C$1:$T$1,0)),"")</f>
        <v/>
      </c>
      <c r="DC6" s="33" t="str">
        <f t="array" ref="DC6">IFERROR(INDEX('CAMAGUI DATA UNIFICADA'!$C$2:$T1007,MATCH(1,($A6='CAMAGUI DATA UNIFICADA'!$A$2:$A1007)*($CN$1='CAMAGUI DATA UNIFICADA'!$B$2:$B1007),0),MATCH(DC$2,'CAMAGUI DATA UNIFICADA'!$C$1:$T$1,0)),"")</f>
        <v/>
      </c>
      <c r="DD6" s="60" t="str">
        <f t="array" ref="DD6">IFERROR(INDEX('CAMAGUI DATA UNIFICADA'!$C$2:$T1007,MATCH(1,($A6='CAMAGUI DATA UNIFICADA'!$A$2:$A1007)*($CN$1='CAMAGUI DATA UNIFICADA'!$B$2:$B1007),0),MATCH(DD$2,'CAMAGUI DATA UNIFICADA'!$C$1:$T$1,0)),"")</f>
        <v/>
      </c>
      <c r="DE6" s="140" t="str">
        <f t="array" ref="DE6">IFERROR(INDEX('CAMAGUI DATA UNIFICADA'!$C$2:$T1007,MATCH(1,($A6='CAMAGUI DATA UNIFICADA'!$A$2:$A1007)*($CN$1='CAMAGUI DATA UNIFICADA'!$B$2:$B1007),0),MATCH(DE$2,'CAMAGUI DATA UNIFICADA'!$C$1:$T$1,0)),"")</f>
        <v/>
      </c>
      <c r="DF6" s="138" t="str">
        <f t="array" ref="DF6">IFERROR(INDEX('CAMAGUI DATA UNIFICADA'!$C$2:$T1007,MATCH(1,($A6='CAMAGUI DATA UNIFICADA'!$A$2:$A1007)*($DF$1='CAMAGUI DATA UNIFICADA'!$B$2:$B1007),0),MATCH(DF$2,'CAMAGUI DATA UNIFICADA'!$C$1:$T$1,0)),"")</f>
        <v>CA8230123</v>
      </c>
      <c r="DG6" s="2">
        <f t="array" ref="DG6">IFERROR(INDEX('CAMAGUI DATA UNIFICADA'!$C$2:$T1007,MATCH(1,($A6='CAMAGUI DATA UNIFICADA'!$A$2:$A1007)*($DF$1='CAMAGUI DATA UNIFICADA'!$B$2:$B1007),0),MATCH(DG$2,'CAMAGUI DATA UNIFICADA'!$C$1:$T$1,0)),"")</f>
        <v>5</v>
      </c>
      <c r="DH6" s="2">
        <f t="array" ref="DH6">IFERROR(INDEX('CAMAGUI DATA UNIFICADA'!$C$2:$T1007,MATCH(1,($A6='CAMAGUI DATA UNIFICADA'!$A$2:$A1007)*($DF$1='CAMAGUI DATA UNIFICADA'!$B$2:$B1007),0),MATCH(DH$2,'CAMAGUI DATA UNIFICADA'!$C$1:$T$1,0)),"")</f>
        <v>35</v>
      </c>
      <c r="DI6" s="2" t="str">
        <f t="array" ref="DI6">IFERROR(INDEX('CAMAGUI DATA UNIFICADA'!$C$2:$T1007,MATCH(1,($A6='CAMAGUI DATA UNIFICADA'!$A$2:$A1007)*($DF$1='CAMAGUI DATA UNIFICADA'!$B$2:$B1007),0),MATCH(DI$2,'CAMAGUI DATA UNIFICADA'!$C$1:$T$1,0)),"")</f>
        <v>NICO CLSC 0.8</v>
      </c>
      <c r="DJ6" s="139">
        <f t="array" ref="DJ6">IFERROR(INDEX('CAMAGUI DATA UNIFICADA'!$C$2:$T1007,MATCH(1,($A6='CAMAGUI DATA UNIFICADA'!$A$2:$A1007)*($DF$1='CAMAGUI DATA UNIFICADA'!$B$2:$B1007),0),MATCH(DJ$2,'CAMAGUI DATA UNIFICADA'!$C$1:$T$1,0)),"")</f>
        <v>57.922305</v>
      </c>
      <c r="DK6" s="2">
        <f t="array" ref="DK6">IFERROR(INDEX('CAMAGUI DATA UNIFICADA'!$C$2:$T1007,MATCH(1,($A6='CAMAGUI DATA UNIFICADA'!$A$2:$A1007)*($DF$1='CAMAGUI DATA UNIFICADA'!$B$2:$B1007),0),MATCH(DK$2,'CAMAGUI DATA UNIFICADA'!$C$1:$T$1,0)),"")</f>
        <v>1</v>
      </c>
      <c r="DL6" s="2">
        <f t="array" ref="DL6">IFERROR(INDEX('CAMAGUI DATA UNIFICADA'!$C$2:$T1007,MATCH(1,($A6='CAMAGUI DATA UNIFICADA'!$A$2:$A1007)*($DF$1='CAMAGUI DATA UNIFICADA'!$B$2:$B1007),0),MATCH(DL$2,'CAMAGUI DATA UNIFICADA'!$C$1:$T$1,0)),"")</f>
        <v>0.7</v>
      </c>
      <c r="DM6" s="33">
        <f t="array" ref="DM6">IFERROR(INDEX('CAMAGUI DATA UNIFICADA'!$C$2:$T1007,MATCH(1,($A6='CAMAGUI DATA UNIFICADA'!$A$2:$A1007)*($DF$1='CAMAGUI DATA UNIFICADA'!$B$2:$B1007),0),MATCH(DM$2,'CAMAGUI DATA UNIFICADA'!$C$1:$T$1,0)),"")</f>
        <v>14.112</v>
      </c>
      <c r="DN6" s="60">
        <f t="array" ref="DN6">IFERROR(INDEX('CAMAGUI DATA UNIFICADA'!$C$2:$T1007,MATCH(1,($A6='CAMAGUI DATA UNIFICADA'!$A$2:$A1007)*($DF$1='CAMAGUI DATA UNIFICADA'!$B$2:$B1007),0),MATCH(DN$2,'CAMAGUI DATA UNIFICADA'!$C$1:$T$1,0)),"")</f>
        <v>35430.839</v>
      </c>
      <c r="DO6" s="33">
        <f t="array" ref="DO6">IFERROR(INDEX('CAMAGUI DATA UNIFICADA'!$C$2:$T1007,MATCH(1,($A6='CAMAGUI DATA UNIFICADA'!$A$2:$A1007)*($DF$1='CAMAGUI DATA UNIFICADA'!$B$2:$B1007),0),MATCH(DO$2,'CAMAGUI DATA UNIFICADA'!$C$1:$T$1,0)),"")</f>
        <v>1.25</v>
      </c>
      <c r="DP6" s="23">
        <f t="array" ref="DP6">IFERROR(INDEX('CAMAGUI DATA UNIFICADA'!$C$2:$T1007,MATCH(1,($A6='CAMAGUI DATA UNIFICADA'!$A$2:$A1007)*($DF$1='CAMAGUI DATA UNIFICADA'!$B$2:$B1007),0),MATCH(DP$2,'CAMAGUI DATA UNIFICADA'!$C$1:$T$1,0)),"")</f>
        <v>0.8857709751</v>
      </c>
      <c r="DQ6" s="23">
        <f t="array" ref="DQ6">IFERROR(INDEX('CAMAGUI DATA UNIFICADA'!$C$2:$T1007,MATCH(1,($A6='CAMAGUI DATA UNIFICADA'!$A$2:$A1007)*($DF$1='CAMAGUI DATA UNIFICADA'!$B$2:$B1007),0),MATCH(DQ$2,'CAMAGUI DATA UNIFICADA'!$C$1:$T$1,0)),"")</f>
        <v>1</v>
      </c>
      <c r="DR6" s="2">
        <f t="array" ref="DR6">IFERROR(INDEX('CAMAGUI DATA UNIFICADA'!$C$2:$T1007,MATCH(1,($A6='CAMAGUI DATA UNIFICADA'!$A$2:$A1007)*($DF$1='CAMAGUI DATA UNIFICADA'!$B$2:$B1007),0),MATCH(DR$2,'CAMAGUI DATA UNIFICADA'!$C$1:$T$1,0)),"")</f>
        <v>100000</v>
      </c>
      <c r="DS6" s="2">
        <f t="array" ref="DS6">IFERROR(INDEX('CAMAGUI DATA UNIFICADA'!$C$2:$T1007,MATCH(1,($A6='CAMAGUI DATA UNIFICADA'!$A$2:$A1007)*($DF$1='CAMAGUI DATA UNIFICADA'!$B$2:$B1007),0),MATCH(DS$2,'CAMAGUI DATA UNIFICADA'!$C$1:$T$1,0)),"")</f>
        <v>1</v>
      </c>
      <c r="DT6" s="2">
        <f t="array" ref="DT6">IFERROR(INDEX('CAMAGUI DATA UNIFICADA'!$C$2:$T1007,MATCH(1,($A6='CAMAGUI DATA UNIFICADA'!$A$2:$A1007)*($DF$1='CAMAGUI DATA UNIFICADA'!$B$2:$B1007),0),MATCH(DT$2,'CAMAGUI DATA UNIFICADA'!$C$1:$T$1,0)),"")</f>
        <v>2</v>
      </c>
      <c r="DU6" s="33">
        <f t="array" ref="DU6">IFERROR(INDEX('CAMAGUI DATA UNIFICADA'!$C$2:$T1007,MATCH(1,($A6='CAMAGUI DATA UNIFICADA'!$A$2:$A1007)*($DF$1='CAMAGUI DATA UNIFICADA'!$B$2:$B1007),0),MATCH(DU$2,'CAMAGUI DATA UNIFICADA'!$C$1:$T$1,0)),"")</f>
        <v>11.076</v>
      </c>
      <c r="DV6" s="60">
        <f t="array" ref="DV6">IFERROR(INDEX('CAMAGUI DATA UNIFICADA'!$C$2:$T1007,MATCH(1,($A6='CAMAGUI DATA UNIFICADA'!$A$2:$A1007)*($DF$1='CAMAGUI DATA UNIFICADA'!$B$2:$B1007),0),MATCH(DV$2,'CAMAGUI DATA UNIFICADA'!$C$1:$T$1,0)),"")</f>
        <v>9.840114351</v>
      </c>
      <c r="DW6" s="140">
        <f t="array" ref="DW6">IFERROR(INDEX('CAMAGUI DATA UNIFICADA'!$C$2:$T1007,MATCH(1,($A6='CAMAGUI DATA UNIFICADA'!$A$2:$A1007)*($DF$1='CAMAGUI DATA UNIFICADA'!$B$2:$B1007),0),MATCH(DW$2,'CAMAGUI DATA UNIFICADA'!$C$1:$T$1,0)),"")</f>
        <v>1.210028588</v>
      </c>
      <c r="DX6" s="144" t="str">
        <f t="array" ref="DX6">IFERROR(INDEX('CAMAGUI DATA UNIFICADA'!$C$2:$T1007,MATCH(1,($A6='CAMAGUI DATA UNIFICADA'!$A$2:$A1007)*($DX$1='CAMAGUI DATA UNIFICADA'!$B$2:$B1007),0),MATCH(DX$2,'CAMAGUI DATA UNIFICADA'!$C$1:$T$1,0)),"")</f>
        <v/>
      </c>
      <c r="DY6" s="60" t="str">
        <f t="array" ref="DY6">IFERROR(INDEX('CAMAGUI DATA UNIFICADA'!$C$2:$T1007,MATCH(1,($A6='CAMAGUI DATA UNIFICADA'!$A$2:$A1007)*($DX$1='CAMAGUI DATA UNIFICADA'!$B$2:$B1007),0),MATCH(DY$2,'CAMAGUI DATA UNIFICADA'!$C$1:$T$1,0)),"")</f>
        <v/>
      </c>
      <c r="DZ6" s="60" t="str">
        <f t="array" ref="DZ6">IFERROR(INDEX('CAMAGUI DATA UNIFICADA'!$C$2:$T1007,MATCH(1,($A6='CAMAGUI DATA UNIFICADA'!$A$2:$A1007)*($DX$1='CAMAGUI DATA UNIFICADA'!$B$2:$B1007),0),MATCH(DZ$2,'CAMAGUI DATA UNIFICADA'!$C$1:$T$1,0)),"")</f>
        <v/>
      </c>
      <c r="EA6" s="60" t="str">
        <f t="array" ref="EA6">IFERROR(INDEX('CAMAGUI DATA UNIFICADA'!$C$2:$T1007,MATCH(1,($A6='CAMAGUI DATA UNIFICADA'!$A$2:$A1007)*($DX$1='CAMAGUI DATA UNIFICADA'!$B$2:$B1007),0),MATCH(EA$2,'CAMAGUI DATA UNIFICADA'!$C$1:$T$1,0)),"")</f>
        <v/>
      </c>
      <c r="EB6" s="60" t="str">
        <f t="array" ref="EB6">IFERROR(INDEX('CAMAGUI DATA UNIFICADA'!$C$2:$T1007,MATCH(1,($A6='CAMAGUI DATA UNIFICADA'!$A$2:$A1007)*($DX$1='CAMAGUI DATA UNIFICADA'!$B$2:$B1007),0),MATCH(EB$2,'CAMAGUI DATA UNIFICADA'!$C$1:$T$1,0)),"")</f>
        <v/>
      </c>
      <c r="EC6" s="60" t="str">
        <f t="array" ref="EC6">IFERROR(INDEX('CAMAGUI DATA UNIFICADA'!$C$2:$T1007,MATCH(1,($A6='CAMAGUI DATA UNIFICADA'!$A$2:$A1007)*($DX$1='CAMAGUI DATA UNIFICADA'!$B$2:$B1007),0),MATCH(EC$2,'CAMAGUI DATA UNIFICADA'!$C$1:$T$1,0)),"")</f>
        <v/>
      </c>
      <c r="ED6" s="60" t="str">
        <f t="array" ref="ED6">IFERROR(INDEX('CAMAGUI DATA UNIFICADA'!$C$2:$T1007,MATCH(1,($A6='CAMAGUI DATA UNIFICADA'!$A$2:$A1007)*($DX$1='CAMAGUI DATA UNIFICADA'!$B$2:$B1007),0),MATCH(ED$2,'CAMAGUI DATA UNIFICADA'!$C$1:$T$1,0)),"")</f>
        <v/>
      </c>
      <c r="EE6" s="60" t="str">
        <f t="array" ref="EE6">IFERROR(INDEX('CAMAGUI DATA UNIFICADA'!$C$2:$T1007,MATCH(1,($A6='CAMAGUI DATA UNIFICADA'!$A$2:$A1007)*($DX$1='CAMAGUI DATA UNIFICADA'!$B$2:$B1007),0),MATCH(EE$2,'CAMAGUI DATA UNIFICADA'!$C$1:$T$1,0)),"")</f>
        <v/>
      </c>
      <c r="EF6" s="60" t="str">
        <f t="array" ref="EF6">IFERROR(INDEX('CAMAGUI DATA UNIFICADA'!$C$2:$T1007,MATCH(1,($A6='CAMAGUI DATA UNIFICADA'!$A$2:$A1007)*($DX$1='CAMAGUI DATA UNIFICADA'!$B$2:$B1007),0),MATCH(EF$2,'CAMAGUI DATA UNIFICADA'!$C$1:$T$1,0)),"")</f>
        <v/>
      </c>
      <c r="EG6" s="60" t="str">
        <f t="array" ref="EG6">IFERROR(INDEX('CAMAGUI DATA UNIFICADA'!$C$2:$T1007,MATCH(1,($A6='CAMAGUI DATA UNIFICADA'!$A$2:$A1007)*($DX$1='CAMAGUI DATA UNIFICADA'!$B$2:$B1007),0),MATCH(EG$2,'CAMAGUI DATA UNIFICADA'!$C$1:$T$1,0)),"")</f>
        <v/>
      </c>
      <c r="EH6" s="60" t="str">
        <f t="array" ref="EH6">IFERROR(INDEX('CAMAGUI DATA UNIFICADA'!$C$2:$T1007,MATCH(1,($A6='CAMAGUI DATA UNIFICADA'!$A$2:$A1007)*($DX$1='CAMAGUI DATA UNIFICADA'!$B$2:$B1007),0),MATCH(EH$2,'CAMAGUI DATA UNIFICADA'!$C$1:$T$1,0)),"")</f>
        <v/>
      </c>
      <c r="EI6" s="60" t="str">
        <f t="array" ref="EI6">IFERROR(INDEX('CAMAGUI DATA UNIFICADA'!$C$2:$T1007,MATCH(1,($A6='CAMAGUI DATA UNIFICADA'!$A$2:$A1007)*($DX$1='CAMAGUI DATA UNIFICADA'!$B$2:$B1007),0),MATCH(EI$2,'CAMAGUI DATA UNIFICADA'!$C$1:$T$1,0)),"")</f>
        <v/>
      </c>
      <c r="EJ6" s="60" t="str">
        <f t="array" ref="EJ6">IFERROR(INDEX('CAMAGUI DATA UNIFICADA'!$C$2:$T1007,MATCH(1,($A6='CAMAGUI DATA UNIFICADA'!$A$2:$A1007)*($DX$1='CAMAGUI DATA UNIFICADA'!$B$2:$B1007),0),MATCH(EJ$2,'CAMAGUI DATA UNIFICADA'!$C$1:$T$1,0)),"")</f>
        <v/>
      </c>
      <c r="EK6" s="60" t="str">
        <f t="array" ref="EK6">IFERROR(INDEX('CAMAGUI DATA UNIFICADA'!$C$2:$T1007,MATCH(1,($A6='CAMAGUI DATA UNIFICADA'!$A$2:$A1007)*($DX$1='CAMAGUI DATA UNIFICADA'!$B$2:$B1007),0),MATCH(EK$2,'CAMAGUI DATA UNIFICADA'!$C$1:$T$1,0)),"")</f>
        <v/>
      </c>
      <c r="EL6" s="60" t="str">
        <f t="array" ref="EL6">IFERROR(INDEX('CAMAGUI DATA UNIFICADA'!$C$2:$T1007,MATCH(1,($A6='CAMAGUI DATA UNIFICADA'!$A$2:$A1007)*($DX$1='CAMAGUI DATA UNIFICADA'!$B$2:$B1007),0),MATCH(EL$2,'CAMAGUI DATA UNIFICADA'!$C$1:$T$1,0)),"")</f>
        <v/>
      </c>
      <c r="EM6" s="60" t="str">
        <f t="array" ref="EM6">IFERROR(INDEX('CAMAGUI DATA UNIFICADA'!$C$2:$T1007,MATCH(1,($A6='CAMAGUI DATA UNIFICADA'!$A$2:$A1007)*($DX$1='CAMAGUI DATA UNIFICADA'!$B$2:$B1007),0),MATCH(EM$2,'CAMAGUI DATA UNIFICADA'!$C$1:$T$1,0)),"")</f>
        <v/>
      </c>
      <c r="EN6" s="60" t="str">
        <f t="array" ref="EN6">IFERROR(INDEX('CAMAGUI DATA UNIFICADA'!$C$2:$T1007,MATCH(1,($A6='CAMAGUI DATA UNIFICADA'!$A$2:$A1007)*($DX$1='CAMAGUI DATA UNIFICADA'!$B$2:$B1007),0),MATCH(EN$2,'CAMAGUI DATA UNIFICADA'!$C$1:$T$1,0)),"")</f>
        <v/>
      </c>
      <c r="EO6" s="60" t="str">
        <f t="array" ref="EO6">IFERROR(INDEX('CAMAGUI DATA UNIFICADA'!$C$2:$T1007,MATCH(1,($A6='CAMAGUI DATA UNIFICADA'!$A$2:$A1007)*($DX$1='CAMAGUI DATA UNIFICADA'!$B$2:$B1007),0),MATCH(EO$2,'CAMAGUI DATA UNIFICADA'!$C$1:$T$1,0)),"")</f>
        <v/>
      </c>
    </row>
    <row r="7">
      <c r="A7" s="137">
        <v>44977.0</v>
      </c>
      <c r="B7" s="138" t="str">
        <f t="array" ref="B7">IFERROR(INDEX('CAMAGUI DATA UNIFICADA'!$C$2:$T1007,MATCH(1,($A7='CAMAGUI DATA UNIFICADA'!$A$2:$A1007)*($B$1='CAMAGUI DATA UNIFICADA'!$B$2:$B1007),0),MATCH(B$2,'CAMAGUI DATA UNIFICADA'!$C$1:$T$1,0)),"")</f>
        <v>CA1100223</v>
      </c>
      <c r="C7" s="2">
        <f t="array" ref="C7">IFERROR(INDEX('CAMAGUI DATA UNIFICADA'!$C$2:$T1007,MATCH(1,($A7='CAMAGUI DATA UNIFICADA'!$A$2:$A1007)*($B$1='CAMAGUI DATA UNIFICADA'!$B$2:$B1007),0),MATCH(C$2,'CAMAGUI DATA UNIFICADA'!$C$1:$T$1,0)),"")</f>
        <v>100</v>
      </c>
      <c r="D7" s="2">
        <f t="array" ref="D7">IFERROR(INDEX('CAMAGUI DATA UNIFICADA'!$C$2:$T1007,MATCH(1,($A7='CAMAGUI DATA UNIFICADA'!$A$2:$A1007)*($B$1='CAMAGUI DATA UNIFICADA'!$B$2:$B1007),0),MATCH(D$2,'CAMAGUI DATA UNIFICADA'!$C$1:$T$1,0)),"")</f>
        <v>574</v>
      </c>
      <c r="E7" s="2" t="str">
        <f t="array" ref="E7">IFERROR(INDEX('CAMAGUI DATA UNIFICADA'!$C$2:$T1007,MATCH(1,($A7='CAMAGUI DATA UNIFICADA'!$A$2:$A1007)*($B$1='CAMAGUI DATA UNIFICADA'!$B$2:$B1007),0),MATCH(E$2,'CAMAGUI DATA UNIFICADA'!$C$1:$T$1,0)),"")</f>
        <v>AQXCEL 1.2</v>
      </c>
      <c r="F7" s="139">
        <f t="array" ref="F7">IFERROR(INDEX('CAMAGUI DATA UNIFICADA'!$C$2:$T1007,MATCH(1,($A7='CAMAGUI DATA UNIFICADA'!$A$2:$A1007)*($B$1='CAMAGUI DATA UNIFICADA'!$B$2:$B1007),0),MATCH(F$2,'CAMAGUI DATA UNIFICADA'!$C$1:$T$1,0)),"")</f>
        <v>802.452</v>
      </c>
      <c r="G7" s="2">
        <f t="array" ref="G7">IFERROR(INDEX('CAMAGUI DATA UNIFICADA'!$C$2:$T1007,MATCH(1,($A7='CAMAGUI DATA UNIFICADA'!$A$2:$A1007)*($B$1='CAMAGUI DATA UNIFICADA'!$B$2:$B1007),0),MATCH(G$2,'CAMAGUI DATA UNIFICADA'!$C$1:$T$1,0)),"")</f>
        <v>2</v>
      </c>
      <c r="H7" s="2">
        <f t="array" ref="H7">IFERROR(INDEX('CAMAGUI DATA UNIFICADA'!$C$2:$T1007,MATCH(1,($A7='CAMAGUI DATA UNIFICADA'!$A$2:$A1007)*($B$1='CAMAGUI DATA UNIFICADA'!$B$2:$B1007),0),MATCH(H$2,'CAMAGUI DATA UNIFICADA'!$C$1:$T$1,0)),"")</f>
        <v>1.6</v>
      </c>
      <c r="I7" s="33">
        <f t="array" ref="I7">IFERROR(INDEX('CAMAGUI DATA UNIFICADA'!$C$2:$T1007,MATCH(1,($A7='CAMAGUI DATA UNIFICADA'!$A$2:$A1007)*($B$1='CAMAGUI DATA UNIFICADA'!$B$2:$B1007),0),MATCH(I$2,'CAMAGUI DATA UNIFICADA'!$C$1:$T$1,0)),"")</f>
        <v>11.076</v>
      </c>
      <c r="J7" s="60">
        <f t="array" ref="J7">IFERROR(INDEX('CAMAGUI DATA UNIFICADA'!$C$2:$T1007,MATCH(1,($A7='CAMAGUI DATA UNIFICADA'!$A$2:$A1007)*($B$1='CAMAGUI DATA UNIFICADA'!$B$2:$B1007),0),MATCH(J$2,'CAMAGUI DATA UNIFICADA'!$C$1:$T$1,0)),"")</f>
        <v>451426.5078</v>
      </c>
      <c r="K7" s="33">
        <f t="array" ref="K7">IFERROR(INDEX('CAMAGUI DATA UNIFICADA'!$C$2:$T1007,MATCH(1,($A7='CAMAGUI DATA UNIFICADA'!$A$2:$A1007)*($B$1='CAMAGUI DATA UNIFICADA'!$B$2:$B1007),0),MATCH(K$2,'CAMAGUI DATA UNIFICADA'!$C$1:$T$1,0)),"")</f>
        <v>0.4220588235</v>
      </c>
      <c r="L7" s="23">
        <f t="array" ref="L7">IFERROR(INDEX('CAMAGUI DATA UNIFICADA'!$C$2:$T1007,MATCH(1,($A7='CAMAGUI DATA UNIFICADA'!$A$2:$A1007)*($B$1='CAMAGUI DATA UNIFICADA'!$B$2:$B1007),0),MATCH(L$2,'CAMAGUI DATA UNIFICADA'!$C$1:$T$1,0)),"")</f>
        <v>0.4514265078</v>
      </c>
      <c r="M7" s="23">
        <f t="array" ref="M7">IFERROR(INDEX('CAMAGUI DATA UNIFICADA'!$C$2:$T1007,MATCH(1,($A7='CAMAGUI DATA UNIFICADA'!$A$2:$A1007)*($B$1='CAMAGUI DATA UNIFICADA'!$B$2:$B1007),0),MATCH(M$2,'CAMAGUI DATA UNIFICADA'!$C$1:$T$1,0)),"")</f>
        <v>0.85</v>
      </c>
      <c r="N7" s="60">
        <f t="array" ref="N7">IFERROR(INDEX('CAMAGUI DATA UNIFICADA'!$C$2:$T1007,MATCH(1,($A7='CAMAGUI DATA UNIFICADA'!$A$2:$A1007)*($B$1='CAMAGUI DATA UNIFICADA'!$B$2:$B1007),0),MATCH(N$2,'CAMAGUI DATA UNIFICADA'!$C$1:$T$1,0)),"")</f>
        <v>103785.1038</v>
      </c>
      <c r="O7" s="2">
        <f t="array" ref="O7">IFERROR(INDEX('CAMAGUI DATA UNIFICADA'!$C$2:$T1007,MATCH(1,($A7='CAMAGUI DATA UNIFICADA'!$A$2:$A1007)*($B$1='CAMAGUI DATA UNIFICADA'!$B$2:$B1007),0),MATCH(O$2,'CAMAGUI DATA UNIFICADA'!$C$1:$T$1,0)),"")</f>
        <v>2</v>
      </c>
      <c r="P7" s="2">
        <f t="array" ref="P7">IFERROR(INDEX('CAMAGUI DATA UNIFICADA'!$C$2:$T1007,MATCH(1,($A7='CAMAGUI DATA UNIFICADA'!$A$2:$A1007)*($B$1='CAMAGUI DATA UNIFICADA'!$B$2:$B1007),0),MATCH(P$2,'CAMAGUI DATA UNIFICADA'!$C$1:$T$1,0)),"")</f>
        <v>4</v>
      </c>
      <c r="Q7" s="33">
        <f t="array" ref="Q7">IFERROR(INDEX('CAMAGUI DATA UNIFICADA'!$C$2:$T1007,MATCH(1,($A7='CAMAGUI DATA UNIFICADA'!$A$2:$A1007)*($B$1='CAMAGUI DATA UNIFICADA'!$B$2:$B1007),0),MATCH(Q$2,'CAMAGUI DATA UNIFICADA'!$C$1:$T$1,0)),"")</f>
        <v>8.52</v>
      </c>
      <c r="R7" s="60">
        <f t="array" ref="R7">IFERROR(INDEX('CAMAGUI DATA UNIFICADA'!$C$2:$T1007,MATCH(1,($A7='CAMAGUI DATA UNIFICADA'!$A$2:$A1007)*($B$1='CAMAGUI DATA UNIFICADA'!$B$2:$B1007),0),MATCH(R$2,'CAMAGUI DATA UNIFICADA'!$C$1:$T$1,0)),"")</f>
        <v>323.9872914</v>
      </c>
      <c r="S7" s="140">
        <f t="array" ref="S7">IFERROR(INDEX('CAMAGUI DATA UNIFICADA'!$C$2:$T1007,MATCH(1,($A7='CAMAGUI DATA UNIFICADA'!$A$2:$A1007)*($B$1='CAMAGUI DATA UNIFICADA'!$B$2:$B1007),0),MATCH(S$2,'CAMAGUI DATA UNIFICADA'!$C$1:$T$1,0)),"")</f>
        <v>55.99682286</v>
      </c>
      <c r="T7" s="2" t="str">
        <f t="array" ref="T7">IFERROR(INDEX('CAMAGUI DATA UNIFICADA'!$C$2:$T1007,MATCH(1,($A7='CAMAGUI DATA UNIFICADA'!$A$2:$A1007)*($T$1='CAMAGUI DATA UNIFICADA'!$B$2:$B1007),0),MATCH(T$2,'CAMAGUI DATA UNIFICADA'!$C$1:$T$1,0)),"")</f>
        <v>CA2140223</v>
      </c>
      <c r="U7" s="2">
        <f t="array" ref="U7">IFERROR(INDEX('CAMAGUI DATA UNIFICADA'!$C$2:$T1007,MATCH(1,($A7='CAMAGUI DATA UNIFICADA'!$A$2:$A1007)*($T$1='CAMAGUI DATA UNIFICADA'!$B$2:$B1007),0),MATCH(U$2,'CAMAGUI DATA UNIFICADA'!$C$1:$T$1,0)),"")</f>
        <v>30</v>
      </c>
      <c r="V7" s="2">
        <f t="array" ref="V7">IFERROR(INDEX('CAMAGUI DATA UNIFICADA'!$C$2:$T1007,MATCH(1,($A7='CAMAGUI DATA UNIFICADA'!$A$2:$A1007)*($T$1='CAMAGUI DATA UNIFICADA'!$B$2:$B1007),0),MATCH(V$2,'CAMAGUI DATA UNIFICADA'!$C$1:$T$1,0)),"")</f>
        <v>140</v>
      </c>
      <c r="W7" s="2" t="str">
        <f t="array" ref="W7">IFERROR(INDEX('CAMAGUI DATA UNIFICADA'!$C$2:$T1007,MATCH(1,($A7='CAMAGUI DATA UNIFICADA'!$A$2:$A1007)*($T$1='CAMAGUI DATA UNIFICADA'!$B$2:$B1007),0),MATCH(W$2,'CAMAGUI DATA UNIFICADA'!$C$1:$T$1,0)),"")</f>
        <v>NICO CLSC 0.8</v>
      </c>
      <c r="X7" s="139">
        <f t="array" ref="X7">IFERROR(INDEX('CAMAGUI DATA UNIFICADA'!$C$2:$T1007,MATCH(1,($A7='CAMAGUI DATA UNIFICADA'!$A$2:$A1007)*($T$1='CAMAGUI DATA UNIFICADA'!$B$2:$B1007),0),MATCH(X$2,'CAMAGUI DATA UNIFICADA'!$C$1:$T$1,0)),"")</f>
        <v>231.68922</v>
      </c>
      <c r="Y7" s="2">
        <f t="array" ref="Y7">IFERROR(INDEX('CAMAGUI DATA UNIFICADA'!$C$2:$T1007,MATCH(1,($A7='CAMAGUI DATA UNIFICADA'!$A$2:$A1007)*($T$1='CAMAGUI DATA UNIFICADA'!$B$2:$B1007),0),MATCH(Y$2,'CAMAGUI DATA UNIFICADA'!$C$1:$T$1,0)),"")</f>
        <v>0.1</v>
      </c>
      <c r="Z7" s="2">
        <f t="array" ref="Z7">IFERROR(INDEX('CAMAGUI DATA UNIFICADA'!$C$2:$T1007,MATCH(1,($A7='CAMAGUI DATA UNIFICADA'!$A$2:$A1007)*($T$1='CAMAGUI DATA UNIFICADA'!$B$2:$B1007),0),MATCH(Z$2,'CAMAGUI DATA UNIFICADA'!$C$1:$T$1,0)),"")</f>
        <v>0</v>
      </c>
      <c r="AA7" s="2">
        <f t="array" ref="AA7">IFERROR(INDEX('CAMAGUI DATA UNIFICADA'!$C$2:$T1007,MATCH(1,($A7='CAMAGUI DATA UNIFICADA'!$A$2:$A1007)*($T$1='CAMAGUI DATA UNIFICADA'!$B$2:$B1007),0),MATCH(AA$2,'CAMAGUI DATA UNIFICADA'!$C$1:$T$1,0)),"")</f>
        <v>37.7892</v>
      </c>
      <c r="AB7" s="60">
        <f t="array" ref="AB7">IFERROR(INDEX('CAMAGUI DATA UNIFICADA'!$C$2:$T1007,MATCH(1,($A7='CAMAGUI DATA UNIFICADA'!$A$2:$A1007)*($T$1='CAMAGUI DATA UNIFICADA'!$B$2:$B1007),0),MATCH(AB$2,'CAMAGUI DATA UNIFICADA'!$C$1:$T$1,0)),"")</f>
        <v>793877.6158</v>
      </c>
      <c r="AC7" s="33" t="str">
        <f t="array" ref="AC7">IFERROR(INDEX('CAMAGUI DATA UNIFICADA'!$C$2:$T1007,MATCH(1,($A7='CAMAGUI DATA UNIFICADA'!$A$2:$A1007)*($T$1='CAMAGUI DATA UNIFICADA'!$B$2:$B1007),0),MATCH(AC$2,'CAMAGUI DATA UNIFICADA'!$C$1:$T$1,0)),"")</f>
        <v/>
      </c>
      <c r="AD7" s="23">
        <f t="array" ref="AD7">IFERROR(INDEX('CAMAGUI DATA UNIFICADA'!$C$2:$T1007,MATCH(1,($A7='CAMAGUI DATA UNIFICADA'!$A$2:$A1007)*($T$1='CAMAGUI DATA UNIFICADA'!$B$2:$B1007),0),MATCH(AD$2,'CAMAGUI DATA UNIFICADA'!$C$1:$T$1,0)),"")</f>
        <v>0.9923470198</v>
      </c>
      <c r="AE7" s="23">
        <f t="array" ref="AE7">IFERROR(INDEX('CAMAGUI DATA UNIFICADA'!$C$2:$T1007,MATCH(1,($A7='CAMAGUI DATA UNIFICADA'!$A$2:$A1007)*($T$1='CAMAGUI DATA UNIFICADA'!$B$2:$B1007),0),MATCH(AE$2,'CAMAGUI DATA UNIFICADA'!$C$1:$T$1,0)),"")</f>
        <v>1.1</v>
      </c>
      <c r="AF7" s="60">
        <f t="array" ref="AF7">IFERROR(INDEX('CAMAGUI DATA UNIFICADA'!$C$2:$T1007,MATCH(1,($A7='CAMAGUI DATA UNIFICADA'!$A$2:$A1007)*($T$1='CAMAGUI DATA UNIFICADA'!$B$2:$B1007),0),MATCH(AF$2,'CAMAGUI DATA UNIFICADA'!$C$1:$T$1,0)),"")</f>
        <v>146666.6667</v>
      </c>
      <c r="AG7" s="2">
        <f t="array" ref="AG7">IFERROR(INDEX('CAMAGUI DATA UNIFICADA'!$C$2:$T1007,MATCH(1,($A7='CAMAGUI DATA UNIFICADA'!$A$2:$A1007)*($T$1='CAMAGUI DATA UNIFICADA'!$B$2:$B1007),0),MATCH(AG$2,'CAMAGUI DATA UNIFICADA'!$C$1:$T$1,0)),"")</f>
        <v>0.4</v>
      </c>
      <c r="AH7" s="2">
        <f t="array" ref="AH7">IFERROR(INDEX('CAMAGUI DATA UNIFICADA'!$C$2:$T1007,MATCH(1,($A7='CAMAGUI DATA UNIFICADA'!$A$2:$A1007)*($T$1='CAMAGUI DATA UNIFICADA'!$B$2:$B1007),0),MATCH(AH$2,'CAMAGUI DATA UNIFICADA'!$C$1:$T$1,0)),"")</f>
        <v>0.5</v>
      </c>
      <c r="AI7" s="33">
        <f t="array" ref="AI7">IFERROR(INDEX('CAMAGUI DATA UNIFICADA'!$C$2:$T1007,MATCH(1,($A7='CAMAGUI DATA UNIFICADA'!$A$2:$A1007)*($T$1='CAMAGUI DATA UNIFICADA'!$B$2:$B1007),0),MATCH(AI$2,'CAMAGUI DATA UNIFICADA'!$C$1:$T$1,0)),"")</f>
        <v>15.378</v>
      </c>
      <c r="AJ7" s="60">
        <f t="array" ref="AJ7">IFERROR(INDEX('CAMAGUI DATA UNIFICADA'!$C$2:$T1007,MATCH(1,($A7='CAMAGUI DATA UNIFICADA'!$A$2:$A1007)*($T$1='CAMAGUI DATA UNIFICADA'!$B$2:$B1007),0),MATCH(AJ$2,'CAMAGUI DATA UNIFICADA'!$C$1:$T$1,0)),"")</f>
        <v>114.4867288</v>
      </c>
      <c r="AK7" s="140">
        <f t="array" ref="AK7">IFERROR(INDEX('CAMAGUI DATA UNIFICADA'!$C$2:$T1007,MATCH(1,($A7='CAMAGUI DATA UNIFICADA'!$A$2:$A1007)*($T$1='CAMAGUI DATA UNIFICADA'!$B$2:$B1007),0),MATCH(AK$2,'CAMAGUI DATA UNIFICADA'!$C$1:$T$1,0)),"")</f>
        <v>21.1216822</v>
      </c>
      <c r="AL7" s="2" t="str">
        <f t="array" ref="AL7">IFERROR(INDEX('CAMAGUI DATA UNIFICADA'!$C$2:$T1007,MATCH(1,($A7='CAMAGUI DATA UNIFICADA'!$A$2:$A1007)*($AL$1='CAMAGUI DATA UNIFICADA'!$B$2:$B1007),0),MATCH(AL$2,'CAMAGUI DATA UNIFICADA'!$C$1:$T$1,0)),"")</f>
        <v>CA3110223</v>
      </c>
      <c r="AM7" s="2">
        <f t="array" ref="AM7">IFERROR(INDEX('CAMAGUI DATA UNIFICADA'!$C$2:$T1007,MATCH(1,($A7='CAMAGUI DATA UNIFICADA'!$A$2:$A1007)*($AL$1='CAMAGUI DATA UNIFICADA'!$B$2:$B1007),0),MATCH(AM$2,'CAMAGUI DATA UNIFICADA'!$C$1:$T$1,0)),"")</f>
        <v>75</v>
      </c>
      <c r="AN7" s="2">
        <f t="array" ref="AN7">IFERROR(INDEX('CAMAGUI DATA UNIFICADA'!$C$2:$T1007,MATCH(1,($A7='CAMAGUI DATA UNIFICADA'!$A$2:$A1007)*($AL$1='CAMAGUI DATA UNIFICADA'!$B$2:$B1007),0),MATCH(AN$2,'CAMAGUI DATA UNIFICADA'!$C$1:$T$1,0)),"")</f>
        <v>435</v>
      </c>
      <c r="AO7" s="2" t="str">
        <f t="array" ref="AO7">IFERROR(INDEX('CAMAGUI DATA UNIFICADA'!$C$2:$T1007,MATCH(1,($A7='CAMAGUI DATA UNIFICADA'!$A$2:$A1007)*($AL$1='CAMAGUI DATA UNIFICADA'!$B$2:$B1007),0),MATCH(AO$2,'CAMAGUI DATA UNIFICADA'!$C$1:$T$1,0)),"")</f>
        <v>AQXCEL 1.2</v>
      </c>
      <c r="AP7" s="139">
        <f t="array" ref="AP7">IFERROR(INDEX('CAMAGUI DATA UNIFICADA'!$C$2:$T1007,MATCH(1,($A7='CAMAGUI DATA UNIFICADA'!$A$2:$A1007)*($AL$1='CAMAGUI DATA UNIFICADA'!$B$2:$B1007),0),MATCH(AP$2,'CAMAGUI DATA UNIFICADA'!$C$1:$T$1,0)),"")</f>
        <v>608.13</v>
      </c>
      <c r="AQ7" s="2">
        <f t="array" ref="AQ7">IFERROR(INDEX('CAMAGUI DATA UNIFICADA'!$C$2:$T1007,MATCH(1,($A7='CAMAGUI DATA UNIFICADA'!$A$2:$A1007)*($AL$1='CAMAGUI DATA UNIFICADA'!$B$2:$B1007),0),MATCH(AQ$2,'CAMAGUI DATA UNIFICADA'!$C$1:$T$1,0)),"")</f>
        <v>1.5</v>
      </c>
      <c r="AR7" s="2">
        <f t="array" ref="AR7">IFERROR(INDEX('CAMAGUI DATA UNIFICADA'!$C$2:$T1007,MATCH(1,($A7='CAMAGUI DATA UNIFICADA'!$A$2:$A1007)*($AL$1='CAMAGUI DATA UNIFICADA'!$B$2:$B1007),0),MATCH(AR$2,'CAMAGUI DATA UNIFICADA'!$C$1:$T$1,0)),"")</f>
        <v>1.1</v>
      </c>
      <c r="AS7" s="33">
        <f t="array" ref="AS7">IFERROR(INDEX('CAMAGUI DATA UNIFICADA'!$C$2:$T1007,MATCH(1,($A7='CAMAGUI DATA UNIFICADA'!$A$2:$A1007)*($AL$1='CAMAGUI DATA UNIFICADA'!$B$2:$B1007),0),MATCH(AS$2,'CAMAGUI DATA UNIFICADA'!$C$1:$T$1,0)),"")</f>
        <v>13.176</v>
      </c>
      <c r="AT7" s="60">
        <f t="array" ref="AT7">IFERROR(INDEX('CAMAGUI DATA UNIFICADA'!$C$2:$T1007,MATCH(1,($A7='CAMAGUI DATA UNIFICADA'!$A$2:$A1007)*($AL$1='CAMAGUI DATA UNIFICADA'!$B$2:$B1007),0),MATCH(AT$2,'CAMAGUI DATA UNIFICADA'!$C$1:$T$1,0)),"")</f>
        <v>379477.8385</v>
      </c>
      <c r="AU7" s="33">
        <f t="array" ref="AU7">IFERROR(INDEX('CAMAGUI DATA UNIFICADA'!$C$2:$T1007,MATCH(1,($A7='CAMAGUI DATA UNIFICADA'!$A$2:$A1007)*($AL$1='CAMAGUI DATA UNIFICADA'!$B$2:$B1007),0),MATCH(AU$2,'CAMAGUI DATA UNIFICADA'!$C$1:$T$1,0)),"")</f>
        <v>0.5473419314</v>
      </c>
      <c r="AV7" s="23">
        <f t="array" ref="AV7">IFERROR(INDEX('CAMAGUI DATA UNIFICADA'!$C$2:$T1007,MATCH(1,($A7='CAMAGUI DATA UNIFICADA'!$A$2:$A1007)*($AL$1='CAMAGUI DATA UNIFICADA'!$B$2:$B1007),0),MATCH(AV$2,'CAMAGUI DATA UNIFICADA'!$C$1:$T$1,0)),"")</f>
        <v>0.4464445159</v>
      </c>
      <c r="AW7" s="23">
        <f t="array" ref="AW7">IFERROR(INDEX('CAMAGUI DATA UNIFICADA'!$C$2:$T1007,MATCH(1,($A7='CAMAGUI DATA UNIFICADA'!$A$2:$A1007)*($AL$1='CAMAGUI DATA UNIFICADA'!$B$2:$B1007),0),MATCH(AW$2,'CAMAGUI DATA UNIFICADA'!$C$1:$T$1,0)),"")</f>
        <v>0.85</v>
      </c>
      <c r="AX7" s="60">
        <f t="array" ref="AX7">IFERROR(INDEX('CAMAGUI DATA UNIFICADA'!$C$2:$T1007,MATCH(1,($A7='CAMAGUI DATA UNIFICADA'!$A$2:$A1007)*($AL$1='CAMAGUI DATA UNIFICADA'!$B$2:$B1007),0),MATCH(AX$2,'CAMAGUI DATA UNIFICADA'!$C$1:$T$1,0)),"")</f>
        <v>103214.2857</v>
      </c>
      <c r="AY7" s="2">
        <f t="array" ref="AY7">IFERROR(INDEX('CAMAGUI DATA UNIFICADA'!$C$2:$T1007,MATCH(1,($A7='CAMAGUI DATA UNIFICADA'!$A$2:$A1007)*($AL$1='CAMAGUI DATA UNIFICADA'!$B$2:$B1007),0),MATCH(AY$2,'CAMAGUI DATA UNIFICADA'!$C$1:$T$1,0)),"")</f>
        <v>2</v>
      </c>
      <c r="AZ7" s="2">
        <f t="array" ref="AZ7">IFERROR(INDEX('CAMAGUI DATA UNIFICADA'!$C$2:$T1007,MATCH(1,($A7='CAMAGUI DATA UNIFICADA'!$A$2:$A1007)*($AL$1='CAMAGUI DATA UNIFICADA'!$B$2:$B1007),0),MATCH(AZ$2,'CAMAGUI DATA UNIFICADA'!$C$1:$T$1,0)),"")</f>
        <v>3.5</v>
      </c>
      <c r="BA7" s="33">
        <f t="array" ref="BA7">IFERROR(INDEX('CAMAGUI DATA UNIFICADA'!$C$2:$T1007,MATCH(1,($A7='CAMAGUI DATA UNIFICADA'!$A$2:$A1007)*($AL$1='CAMAGUI DATA UNIFICADA'!$B$2:$B1007),0),MATCH(BA$2,'CAMAGUI DATA UNIFICADA'!$C$1:$T$1,0)),"")</f>
        <v>9.078</v>
      </c>
      <c r="BB7" s="60">
        <f t="array" ref="BB7">IFERROR(INDEX('CAMAGUI DATA UNIFICADA'!$C$2:$T1007,MATCH(1,($A7='CAMAGUI DATA UNIFICADA'!$A$2:$A1007)*($AL$1='CAMAGUI DATA UNIFICADA'!$B$2:$B1007),0),MATCH(BB$2,'CAMAGUI DATA UNIFICADA'!$C$1:$T$1,0)),"")</f>
        <v>273.6500972</v>
      </c>
      <c r="BC7" s="140">
        <f t="array" ref="BC7">IFERROR(INDEX('CAMAGUI DATA UNIFICADA'!$C$2:$T1007,MATCH(1,($A7='CAMAGUI DATA UNIFICADA'!$A$2:$A1007)*($AL$1='CAMAGUI DATA UNIFICADA'!$B$2:$B1007),0),MATCH(BC$2,'CAMAGUI DATA UNIFICADA'!$C$1:$T$1,0)),"")</f>
        <v>49.66252431</v>
      </c>
      <c r="BD7" s="138" t="str">
        <f t="array" ref="BD7">IFERROR(INDEX('CAMAGUI DATA UNIFICADA'!$C$2:$T1007,MATCH(1,($A7='CAMAGUI DATA UNIFICADA'!$A$2:$A1007)*($BD$1='CAMAGUI DATA UNIFICADA'!$B$2:$B1007),0),MATCH(BD$2,'CAMAGUI DATA UNIFICADA'!$C$1:$T$1,0)),"")</f>
        <v>CA4180123</v>
      </c>
      <c r="BE7" s="2">
        <f t="array" ref="BE7">IFERROR(INDEX('CAMAGUI DATA UNIFICADA'!$C$2:$T1007,MATCH(1,($A7='CAMAGUI DATA UNIFICADA'!$A$2:$A1007)*($BD$1='CAMAGUI DATA UNIFICADA'!$B$2:$B1007),0),MATCH(BE$2,'CAMAGUI DATA UNIFICADA'!$C$1:$T$1,0)),"")</f>
        <v>300</v>
      </c>
      <c r="BF7" s="2">
        <f t="array" ref="BF7">IFERROR(INDEX('CAMAGUI DATA UNIFICADA'!$C$2:$T1007,MATCH(1,($A7='CAMAGUI DATA UNIFICADA'!$A$2:$A1007)*($BD$1='CAMAGUI DATA UNIFICADA'!$B$2:$B1007),0),MATCH(BF$2,'CAMAGUI DATA UNIFICADA'!$C$1:$T$1,0)),"")</f>
        <v>1725</v>
      </c>
      <c r="BG7" s="2" t="str">
        <f t="array" ref="BG7">IFERROR(INDEX('CAMAGUI DATA UNIFICADA'!$C$2:$T1007,MATCH(1,($A7='CAMAGUI DATA UNIFICADA'!$A$2:$A1007)*($BD$1='CAMAGUI DATA UNIFICADA'!$B$2:$B1007),0),MATCH(BG$2,'CAMAGUI DATA UNIFICADA'!$C$1:$T$1,0)),"")</f>
        <v>NICO FINA 2.0</v>
      </c>
      <c r="BH7" s="139">
        <f t="array" ref="BH7">IFERROR(INDEX('CAMAGUI DATA UNIFICADA'!$C$2:$T1007,MATCH(1,($A7='CAMAGUI DATA UNIFICADA'!$A$2:$A1007)*($BD$1='CAMAGUI DATA UNIFICADA'!$B$2:$B1007),0),MATCH(BH$2,'CAMAGUI DATA UNIFICADA'!$C$1:$T$1,0)),"")</f>
        <v>2118.515625</v>
      </c>
      <c r="BI7" s="2">
        <f t="array" ref="BI7">IFERROR(INDEX('CAMAGUI DATA UNIFICADA'!$C$2:$T1007,MATCH(1,($A7='CAMAGUI DATA UNIFICADA'!$A$2:$A1007)*($BD$1='CAMAGUI DATA UNIFICADA'!$B$2:$B1007),0),MATCH(BI$2,'CAMAGUI DATA UNIFICADA'!$C$1:$T$1,0)),"")</f>
        <v>7</v>
      </c>
      <c r="BJ7" s="2">
        <f t="array" ref="BJ7">IFERROR(INDEX('CAMAGUI DATA UNIFICADA'!$C$2:$T1007,MATCH(1,($A7='CAMAGUI DATA UNIFICADA'!$A$2:$A1007)*($BD$1='CAMAGUI DATA UNIFICADA'!$B$2:$B1007),0),MATCH(BJ$2,'CAMAGUI DATA UNIFICADA'!$C$1:$T$1,0)),"")</f>
        <v>1</v>
      </c>
      <c r="BK7" s="33">
        <f t="array" ref="BK7">IFERROR(INDEX('CAMAGUI DATA UNIFICADA'!$C$2:$T1007,MATCH(1,($A7='CAMAGUI DATA UNIFICADA'!$A$2:$A1007)*($BD$1='CAMAGUI DATA UNIFICADA'!$B$2:$B1007),0),MATCH(BK$2,'CAMAGUI DATA UNIFICADA'!$C$1:$T$1,0)),"")</f>
        <v>6.348</v>
      </c>
      <c r="BL7" s="60">
        <f t="array" ref="BL7">IFERROR(INDEX('CAMAGUI DATA UNIFICADA'!$C$2:$T1007,MATCH(1,($A7='CAMAGUI DATA UNIFICADA'!$A$2:$A1007)*($BD$1='CAMAGUI DATA UNIFICADA'!$B$2:$B1007),0),MATCH(BL$2,'CAMAGUI DATA UNIFICADA'!$C$1:$T$1,0)),"")</f>
        <v>675128.2744</v>
      </c>
      <c r="BM7" s="33">
        <f t="array" ref="BM7">IFERROR(INDEX('CAMAGUI DATA UNIFICADA'!$C$2:$T1007,MATCH(1,($A7='CAMAGUI DATA UNIFICADA'!$A$2:$A1007)*($BD$1='CAMAGUI DATA UNIFICADA'!$B$2:$B1007),0),MATCH(BM$2,'CAMAGUI DATA UNIFICADA'!$C$1:$T$1,0)),"")</f>
        <v>1.326923077</v>
      </c>
      <c r="BN7" s="23">
        <f t="array" ref="BN7">IFERROR(INDEX('CAMAGUI DATA UNIFICADA'!$C$2:$T1007,MATCH(1,($A7='CAMAGUI DATA UNIFICADA'!$A$2:$A1007)*($BD$1='CAMAGUI DATA UNIFICADA'!$B$2:$B1007),0),MATCH(BN$2,'CAMAGUI DATA UNIFICADA'!$C$1:$T$1,0)),"")</f>
        <v>0.3375641372</v>
      </c>
      <c r="BO7" s="23">
        <f t="array" ref="BO7">IFERROR(INDEX('CAMAGUI DATA UNIFICADA'!$C$2:$T1007,MATCH(1,($A7='CAMAGUI DATA UNIFICADA'!$A$2:$A1007)*($BD$1='CAMAGUI DATA UNIFICADA'!$B$2:$B1007),0),MATCH(BO$2,'CAMAGUI DATA UNIFICADA'!$C$1:$T$1,0)),"")</f>
        <v>0.65</v>
      </c>
      <c r="BP7" s="60">
        <f t="array" ref="BP7">IFERROR(INDEX('CAMAGUI DATA UNIFICADA'!$C$2:$T1007,MATCH(1,($A7='CAMAGUI DATA UNIFICADA'!$A$2:$A1007)*($BD$1='CAMAGUI DATA UNIFICADA'!$B$2:$B1007),0),MATCH(BP$2,'CAMAGUI DATA UNIFICADA'!$C$1:$T$1,0)),"")</f>
        <v>270833.3333</v>
      </c>
      <c r="BQ7" s="2">
        <f t="array" ref="BQ7">IFERROR(INDEX('CAMAGUI DATA UNIFICADA'!$C$2:$T1007,MATCH(1,($A7='CAMAGUI DATA UNIFICADA'!$A$2:$A1007)*($BD$1='CAMAGUI DATA UNIFICADA'!$B$2:$B1007),0),MATCH(BQ$2,'CAMAGUI DATA UNIFICADA'!$C$1:$T$1,0)),"")</f>
        <v>2</v>
      </c>
      <c r="BR7" s="2">
        <f t="array" ref="BR7">IFERROR(INDEX('CAMAGUI DATA UNIFICADA'!$C$2:$T1007,MATCH(1,($A7='CAMAGUI DATA UNIFICADA'!$A$2:$A1007)*($BD$1='CAMAGUI DATA UNIFICADA'!$B$2:$B1007),0),MATCH(BR$2,'CAMAGUI DATA UNIFICADA'!$C$1:$T$1,0)),"")</f>
        <v>9</v>
      </c>
      <c r="BS7" s="33">
        <f t="array" ref="BS7">IFERROR(INDEX('CAMAGUI DATA UNIFICADA'!$C$2:$T1007,MATCH(1,($A7='CAMAGUI DATA UNIFICADA'!$A$2:$A1007)*($BD$1='CAMAGUI DATA UNIFICADA'!$B$2:$B1007),0),MATCH(BS$2,'CAMAGUI DATA UNIFICADA'!$C$1:$T$1,0)),"")</f>
        <v>6.888</v>
      </c>
      <c r="BT7" s="60">
        <f t="array" ref="BT7">IFERROR(INDEX('CAMAGUI DATA UNIFICADA'!$C$2:$T1007,MATCH(1,($A7='CAMAGUI DATA UNIFICADA'!$A$2:$A1007)*($BD$1='CAMAGUI DATA UNIFICADA'!$B$2:$B1007),0),MATCH(BT$2,'CAMAGUI DATA UNIFICADA'!$C$1:$T$1,0)),"")</f>
        <v>746.510678</v>
      </c>
      <c r="BU7" s="140">
        <f t="array" ref="BU7">IFERROR(INDEX('CAMAGUI DATA UNIFICADA'!$C$2:$T1007,MATCH(1,($A7='CAMAGUI DATA UNIFICADA'!$A$2:$A1007)*($BD$1='CAMAGUI DATA UNIFICADA'!$B$2:$B1007),0),MATCH(BU$2,'CAMAGUI DATA UNIFICADA'!$C$1:$T$1,0)),"")</f>
        <v>111.6276695</v>
      </c>
      <c r="BV7" s="138" t="str">
        <f t="array" ref="BV7">IFERROR(INDEX('CAMAGUI DATA UNIFICADA'!$C$2:$T1007,MATCH(1,($A7='CAMAGUI DATA UNIFICADA'!$A$2:$A1007)*($BV$1='CAMAGUI DATA UNIFICADA'!$B$2:$B1007),0),MATCH(BV$2,'CAMAGUI DATA UNIFICADA'!$C$1:$T$1,0)),"")</f>
        <v>CA5200123</v>
      </c>
      <c r="BW7" s="2">
        <f t="array" ref="BW7">IFERROR(INDEX('CAMAGUI DATA UNIFICADA'!$C$2:$T1007,MATCH(1,($A7='CAMAGUI DATA UNIFICADA'!$A$2:$A1007)*($BV$1='CAMAGUI DATA UNIFICADA'!$B$2:$B1007),0),MATCH(BW$2,'CAMAGUI DATA UNIFICADA'!$C$1:$T$1,0)),"")</f>
        <v>275</v>
      </c>
      <c r="BX7" s="2">
        <f t="array" ref="BX7">IFERROR(INDEX('CAMAGUI DATA UNIFICADA'!$C$2:$T1007,MATCH(1,($A7='CAMAGUI DATA UNIFICADA'!$A$2:$A1007)*($BV$1='CAMAGUI DATA UNIFICADA'!$B$2:$B1007),0),MATCH(BX$2,'CAMAGUI DATA UNIFICADA'!$C$1:$T$1,0)),"")</f>
        <v>1550</v>
      </c>
      <c r="BY7" s="2" t="str">
        <f t="array" ref="BY7">IFERROR(INDEX('CAMAGUI DATA UNIFICADA'!$C$2:$T1007,MATCH(1,($A7='CAMAGUI DATA UNIFICADA'!$A$2:$A1007)*($BV$1='CAMAGUI DATA UNIFICADA'!$B$2:$B1007),0),MATCH(BY$2,'CAMAGUI DATA UNIFICADA'!$C$1:$T$1,0)),"")</f>
        <v>NICO FINA 2.0</v>
      </c>
      <c r="BZ7" s="139">
        <f t="array" ref="BZ7">IFERROR(INDEX('CAMAGUI DATA UNIFICADA'!$C$2:$T1007,MATCH(1,($A7='CAMAGUI DATA UNIFICADA'!$A$2:$A1007)*($BV$1='CAMAGUI DATA UNIFICADA'!$B$2:$B1007),0),MATCH(BZ$2,'CAMAGUI DATA UNIFICADA'!$C$1:$T$1,0)),"")</f>
        <v>1903.59375</v>
      </c>
      <c r="CA7" s="2">
        <f t="array" ref="CA7">IFERROR(INDEX('CAMAGUI DATA UNIFICADA'!$C$2:$T1007,MATCH(1,($A7='CAMAGUI DATA UNIFICADA'!$A$2:$A1007)*($BV$1='CAMAGUI DATA UNIFICADA'!$B$2:$B1007),0),MATCH(CA$2,'CAMAGUI DATA UNIFICADA'!$C$1:$T$1,0)),"")</f>
        <v>6.3</v>
      </c>
      <c r="CB7" s="2">
        <f t="array" ref="CB7">IFERROR(INDEX('CAMAGUI DATA UNIFICADA'!$C$2:$T1007,MATCH(1,($A7='CAMAGUI DATA UNIFICADA'!$A$2:$A1007)*($BV$1='CAMAGUI DATA UNIFICADA'!$B$2:$B1007),0),MATCH(CB$2,'CAMAGUI DATA UNIFICADA'!$C$1:$T$1,0)),"")</f>
        <v>1.3</v>
      </c>
      <c r="CC7" s="33">
        <f t="array" ref="CC7">IFERROR(INDEX('CAMAGUI DATA UNIFICADA'!$C$2:$T1007,MATCH(1,($A7='CAMAGUI DATA UNIFICADA'!$A$2:$A1007)*($BV$1='CAMAGUI DATA UNIFICADA'!$B$2:$B1007),0),MATCH(CC$2,'CAMAGUI DATA UNIFICADA'!$C$1:$T$1,0)),"")</f>
        <v>6.7116</v>
      </c>
      <c r="CD7" s="60">
        <f t="array" ref="CD7">IFERROR(INDEX('CAMAGUI DATA UNIFICADA'!$C$2:$T1007,MATCH(1,($A7='CAMAGUI DATA UNIFICADA'!$A$2:$A1007)*($BV$1='CAMAGUI DATA UNIFICADA'!$B$2:$B1007),0),MATCH(CD$2,'CAMAGUI DATA UNIFICADA'!$C$1:$T$1,0)),"")</f>
        <v>650378.3547</v>
      </c>
      <c r="CE7" s="33">
        <f t="array" ref="CE7">IFERROR(INDEX('CAMAGUI DATA UNIFICADA'!$C$2:$T1007,MATCH(1,($A7='CAMAGUI DATA UNIFICADA'!$A$2:$A1007)*($BV$1='CAMAGUI DATA UNIFICADA'!$B$2:$B1007),0),MATCH(CE$2,'CAMAGUI DATA UNIFICADA'!$C$1:$T$1,0)),"")</f>
        <v>1.090043316</v>
      </c>
      <c r="CF7" s="23">
        <f t="array" ref="CF7">IFERROR(INDEX('CAMAGUI DATA UNIFICADA'!$C$2:$T1007,MATCH(1,($A7='CAMAGUI DATA UNIFICADA'!$A$2:$A1007)*($BV$1='CAMAGUI DATA UNIFICADA'!$B$2:$B1007),0),MATCH(CF$2,'CAMAGUI DATA UNIFICADA'!$C$1:$T$1,0)),"")</f>
        <v>0.4756762592</v>
      </c>
      <c r="CG7" s="23">
        <f t="array" ref="CG7">IFERROR(INDEX('CAMAGUI DATA UNIFICADA'!$C$2:$T1007,MATCH(1,($A7='CAMAGUI DATA UNIFICADA'!$A$2:$A1007)*($BV$1='CAMAGUI DATA UNIFICADA'!$B$2:$B1007),0),MATCH(CG$2,'CAMAGUI DATA UNIFICADA'!$C$1:$T$1,0)),"")</f>
        <v>0.8</v>
      </c>
      <c r="CH7" s="60">
        <f t="array" ref="CH7">IFERROR(INDEX('CAMAGUI DATA UNIFICADA'!$C$2:$T1007,MATCH(1,($A7='CAMAGUI DATA UNIFICADA'!$A$2:$A1007)*($BV$1='CAMAGUI DATA UNIFICADA'!$B$2:$B1007),0),MATCH(CH$2,'CAMAGUI DATA UNIFICADA'!$C$1:$T$1,0)),"")</f>
        <v>260432.5714</v>
      </c>
      <c r="CI7" s="2">
        <f t="array" ref="CI7">IFERROR(INDEX('CAMAGUI DATA UNIFICADA'!$C$2:$T1007,MATCH(1,($A7='CAMAGUI DATA UNIFICADA'!$A$2:$A1007)*($BV$1='CAMAGUI DATA UNIFICADA'!$B$2:$B1007),0),MATCH(CI$2,'CAMAGUI DATA UNIFICADA'!$C$1:$T$1,0)),"")</f>
        <v>2</v>
      </c>
      <c r="CJ7" s="2">
        <f t="array" ref="CJ7">IFERROR(INDEX('CAMAGUI DATA UNIFICADA'!$C$2:$T1007,MATCH(1,($A7='CAMAGUI DATA UNIFICADA'!$A$2:$A1007)*($BV$1='CAMAGUI DATA UNIFICADA'!$B$2:$B1007),0),MATCH(CJ$2,'CAMAGUI DATA UNIFICADA'!$C$1:$T$1,0)),"")</f>
        <v>8.3</v>
      </c>
      <c r="CK7" s="33">
        <f t="array" ref="CK7">IFERROR(INDEX('CAMAGUI DATA UNIFICADA'!$C$2:$T1007,MATCH(1,($A7='CAMAGUI DATA UNIFICADA'!$A$2:$A1007)*($BV$1='CAMAGUI DATA UNIFICADA'!$B$2:$B1007),0),MATCH(CK$2,'CAMAGUI DATA UNIFICADA'!$C$1:$T$1,0)),"")</f>
        <v>7.3032</v>
      </c>
      <c r="CL7" s="60">
        <f t="array" ref="CL7">IFERROR(INDEX('CAMAGUI DATA UNIFICADA'!$C$2:$T1007,MATCH(1,($A7='CAMAGUI DATA UNIFICADA'!$A$2:$A1007)*($BV$1='CAMAGUI DATA UNIFICADA'!$B$2:$B1007),0),MATCH(CL$2,'CAMAGUI DATA UNIFICADA'!$C$1:$T$1,0)),"")</f>
        <v>617.6243366</v>
      </c>
      <c r="CM7" s="140">
        <f t="array" ref="CM7">IFERROR(INDEX('CAMAGUI DATA UNIFICADA'!$C$2:$T1007,MATCH(1,($A7='CAMAGUI DATA UNIFICADA'!$A$2:$A1007)*($BV$1='CAMAGUI DATA UNIFICADA'!$B$2:$B1007),0),MATCH(CM$2,'CAMAGUI DATA UNIFICADA'!$C$1:$T$1,0)),"")</f>
        <v>85.65608416</v>
      </c>
      <c r="CN7" s="138" t="str">
        <f t="array" ref="CN7">IFERROR(INDEX('CAMAGUI DATA UNIFICADA'!$C$2:$T1007,MATCH(1,($A7='CAMAGUI DATA UNIFICADA'!$A$2:$A1007)*($CN$1='CAMAGUI DATA UNIFICADA'!$B$2:$B1007),0),MATCH(CN$2,'CAMAGUI DATA UNIFICADA'!$C$1:$T$1,0)),"")</f>
        <v/>
      </c>
      <c r="CO7" s="2" t="str">
        <f t="array" ref="CO7">IFERROR(INDEX('CAMAGUI DATA UNIFICADA'!$C$2:$T1007,MATCH(1,($A7='CAMAGUI DATA UNIFICADA'!$A$2:$A1007)*($CN$1='CAMAGUI DATA UNIFICADA'!$B$2:$B1007),0),MATCH(CO$2,'CAMAGUI DATA UNIFICADA'!$C$1:$T$1,0)),"")</f>
        <v/>
      </c>
      <c r="CP7" s="2" t="str">
        <f t="array" ref="CP7">IFERROR(INDEX('CAMAGUI DATA UNIFICADA'!$C$2:$T1007,MATCH(1,($A7='CAMAGUI DATA UNIFICADA'!$A$2:$A1007)*($CN$1='CAMAGUI DATA UNIFICADA'!$B$2:$B1007),0),MATCH(CP$2,'CAMAGUI DATA UNIFICADA'!$C$1:$T$1,0)),"")</f>
        <v/>
      </c>
      <c r="CQ7" s="2" t="str">
        <f t="array" ref="CQ7">IFERROR(INDEX('CAMAGUI DATA UNIFICADA'!$C$2:$T1007,MATCH(1,($A7='CAMAGUI DATA UNIFICADA'!$A$2:$A1007)*($CN$1='CAMAGUI DATA UNIFICADA'!$B$2:$B1007),0),MATCH(CQ$2,'CAMAGUI DATA UNIFICADA'!$C$1:$T$1,0)),"")</f>
        <v/>
      </c>
      <c r="CR7" s="139" t="str">
        <f t="array" ref="CR7">IFERROR(INDEX('CAMAGUI DATA UNIFICADA'!$C$2:$T1007,MATCH(1,($A7='CAMAGUI DATA UNIFICADA'!$A$2:$A1007)*($CN$1='CAMAGUI DATA UNIFICADA'!$B$2:$B1007),0),MATCH(CR$2,'CAMAGUI DATA UNIFICADA'!$C$1:$T$1,0)),"")</f>
        <v/>
      </c>
      <c r="CS7" s="2" t="str">
        <f t="array" ref="CS7">IFERROR(INDEX('CAMAGUI DATA UNIFICADA'!$C$2:$T1007,MATCH(1,($A7='CAMAGUI DATA UNIFICADA'!$A$2:$A1007)*($CN$1='CAMAGUI DATA UNIFICADA'!$B$2:$B1007),0),MATCH(CS$2,'CAMAGUI DATA UNIFICADA'!$C$1:$T$1,0)),"")</f>
        <v/>
      </c>
      <c r="CT7" s="2">
        <f t="array" ref="CT7">IFERROR(INDEX('CAMAGUI DATA UNIFICADA'!$C$2:$T1007,MATCH(1,($A7='CAMAGUI DATA UNIFICADA'!$A$2:$A1007)*($CN$1='CAMAGUI DATA UNIFICADA'!$B$2:$B1007),0),MATCH(CT$2,'CAMAGUI DATA UNIFICADA'!$C$1:$T$1,0)),"")</f>
        <v>0</v>
      </c>
      <c r="CU7" s="33" t="str">
        <f t="array" ref="CU7">IFERROR(INDEX('CAMAGUI DATA UNIFICADA'!$C$2:$T1007,MATCH(1,($A7='CAMAGUI DATA UNIFICADA'!$A$2:$A1007)*($CN$1='CAMAGUI DATA UNIFICADA'!$B$2:$B1007),0),MATCH(CU$2,'CAMAGUI DATA UNIFICADA'!$C$1:$T$1,0)),"")</f>
        <v/>
      </c>
      <c r="CV7" s="60" t="str">
        <f t="array" ref="CV7">IFERROR(INDEX('CAMAGUI DATA UNIFICADA'!$C$2:$T1007,MATCH(1,($A7='CAMAGUI DATA UNIFICADA'!$A$2:$A1007)*($CN$1='CAMAGUI DATA UNIFICADA'!$B$2:$B1007),0),MATCH(CV$2,'CAMAGUI DATA UNIFICADA'!$C$1:$T$1,0)),"")</f>
        <v/>
      </c>
      <c r="CW7" s="33" t="str">
        <f t="array" ref="CW7">IFERROR(INDEX('CAMAGUI DATA UNIFICADA'!$C$2:$T1007,MATCH(1,($A7='CAMAGUI DATA UNIFICADA'!$A$2:$A1007)*($CN$1='CAMAGUI DATA UNIFICADA'!$B$2:$B1007),0),MATCH(CW$2,'CAMAGUI DATA UNIFICADA'!$C$1:$T$1,0)),"")</f>
        <v/>
      </c>
      <c r="CX7" s="23" t="str">
        <f t="array" ref="CX7">IFERROR(INDEX('CAMAGUI DATA UNIFICADA'!$C$2:$T1007,MATCH(1,($A7='CAMAGUI DATA UNIFICADA'!$A$2:$A1007)*($CN$1='CAMAGUI DATA UNIFICADA'!$B$2:$B1007),0),MATCH(CX$2,'CAMAGUI DATA UNIFICADA'!$C$1:$T$1,0)),"")</f>
        <v/>
      </c>
      <c r="CY7" s="23" t="str">
        <f t="array" ref="CY7">IFERROR(INDEX('CAMAGUI DATA UNIFICADA'!$C$2:$T1007,MATCH(1,($A7='CAMAGUI DATA UNIFICADA'!$A$2:$A1007)*($CN$1='CAMAGUI DATA UNIFICADA'!$B$2:$B1007),0),MATCH(CY$2,'CAMAGUI DATA UNIFICADA'!$C$1:$T$1,0)),"")</f>
        <v/>
      </c>
      <c r="CZ7" s="60" t="str">
        <f t="array" ref="CZ7">IFERROR(INDEX('CAMAGUI DATA UNIFICADA'!$C$2:$T1007,MATCH(1,($A7='CAMAGUI DATA UNIFICADA'!$A$2:$A1007)*($CN$1='CAMAGUI DATA UNIFICADA'!$B$2:$B1007),0),MATCH(CZ$2,'CAMAGUI DATA UNIFICADA'!$C$1:$T$1,0)),"")</f>
        <v/>
      </c>
      <c r="DA7" s="2" t="str">
        <f t="array" ref="DA7">IFERROR(INDEX('CAMAGUI DATA UNIFICADA'!$C$2:$T1007,MATCH(1,($A7='CAMAGUI DATA UNIFICADA'!$A$2:$A1007)*($CN$1='CAMAGUI DATA UNIFICADA'!$B$2:$B1007),0),MATCH(DA$2,'CAMAGUI DATA UNIFICADA'!$C$1:$T$1,0)),"")</f>
        <v/>
      </c>
      <c r="DB7" s="2">
        <f t="array" ref="DB7">IFERROR(INDEX('CAMAGUI DATA UNIFICADA'!$C$2:$T1007,MATCH(1,($A7='CAMAGUI DATA UNIFICADA'!$A$2:$A1007)*($CN$1='CAMAGUI DATA UNIFICADA'!$B$2:$B1007),0),MATCH(DB$2,'CAMAGUI DATA UNIFICADA'!$C$1:$T$1,0)),"")</f>
        <v>0</v>
      </c>
      <c r="DC7" s="33" t="str">
        <f t="array" ref="DC7">IFERROR(INDEX('CAMAGUI DATA UNIFICADA'!$C$2:$T1007,MATCH(1,($A7='CAMAGUI DATA UNIFICADA'!$A$2:$A1007)*($CN$1='CAMAGUI DATA UNIFICADA'!$B$2:$B1007),0),MATCH(DC$2,'CAMAGUI DATA UNIFICADA'!$C$1:$T$1,0)),"")</f>
        <v/>
      </c>
      <c r="DD7" s="60" t="str">
        <f t="array" ref="DD7">IFERROR(INDEX('CAMAGUI DATA UNIFICADA'!$C$2:$T1007,MATCH(1,($A7='CAMAGUI DATA UNIFICADA'!$A$2:$A1007)*($CN$1='CAMAGUI DATA UNIFICADA'!$B$2:$B1007),0),MATCH(DD$2,'CAMAGUI DATA UNIFICADA'!$C$1:$T$1,0)),"")</f>
        <v/>
      </c>
      <c r="DE7" s="140">
        <f t="array" ref="DE7">IFERROR(INDEX('CAMAGUI DATA UNIFICADA'!$C$2:$T1007,MATCH(1,($A7='CAMAGUI DATA UNIFICADA'!$A$2:$A1007)*($CN$1='CAMAGUI DATA UNIFICADA'!$B$2:$B1007),0),MATCH(DE$2,'CAMAGUI DATA UNIFICADA'!$C$1:$T$1,0)),"")</f>
        <v>0</v>
      </c>
      <c r="DF7" s="138" t="str">
        <f t="array" ref="DF7">IFERROR(INDEX('CAMAGUI DATA UNIFICADA'!$C$2:$T1007,MATCH(1,($A7='CAMAGUI DATA UNIFICADA'!$A$2:$A1007)*($DF$1='CAMAGUI DATA UNIFICADA'!$B$2:$B1007),0),MATCH(DF$2,'CAMAGUI DATA UNIFICADA'!$C$1:$T$1,0)),"")</f>
        <v>CA8230123</v>
      </c>
      <c r="DG7" s="2">
        <f t="array" ref="DG7">IFERROR(INDEX('CAMAGUI DATA UNIFICADA'!$C$2:$T1007,MATCH(1,($A7='CAMAGUI DATA UNIFICADA'!$A$2:$A1007)*($DF$1='CAMAGUI DATA UNIFICADA'!$B$2:$B1007),0),MATCH(DG$2,'CAMAGUI DATA UNIFICADA'!$C$1:$T$1,0)),"")</f>
        <v>5</v>
      </c>
      <c r="DH7" s="2">
        <f t="array" ref="DH7">IFERROR(INDEX('CAMAGUI DATA UNIFICADA'!$C$2:$T1007,MATCH(1,($A7='CAMAGUI DATA UNIFICADA'!$A$2:$A1007)*($DF$1='CAMAGUI DATA UNIFICADA'!$B$2:$B1007),0),MATCH(DH$2,'CAMAGUI DATA UNIFICADA'!$C$1:$T$1,0)),"")</f>
        <v>35</v>
      </c>
      <c r="DI7" s="2" t="str">
        <f t="array" ref="DI7">IFERROR(INDEX('CAMAGUI DATA UNIFICADA'!$C$2:$T1007,MATCH(1,($A7='CAMAGUI DATA UNIFICADA'!$A$2:$A1007)*($DF$1='CAMAGUI DATA UNIFICADA'!$B$2:$B1007),0),MATCH(DI$2,'CAMAGUI DATA UNIFICADA'!$C$1:$T$1,0)),"")</f>
        <v>AQXCEL 1.2</v>
      </c>
      <c r="DJ7" s="139">
        <f t="array" ref="DJ7">IFERROR(INDEX('CAMAGUI DATA UNIFICADA'!$C$2:$T1007,MATCH(1,($A7='CAMAGUI DATA UNIFICADA'!$A$2:$A1007)*($DF$1='CAMAGUI DATA UNIFICADA'!$B$2:$B1007),0),MATCH(DJ$2,'CAMAGUI DATA UNIFICADA'!$C$1:$T$1,0)),"")</f>
        <v>48.93</v>
      </c>
      <c r="DK7" s="2">
        <f t="array" ref="DK7">IFERROR(INDEX('CAMAGUI DATA UNIFICADA'!$C$2:$T1007,MATCH(1,($A7='CAMAGUI DATA UNIFICADA'!$A$2:$A1007)*($DF$1='CAMAGUI DATA UNIFICADA'!$B$2:$B1007),0),MATCH(DK$2,'CAMAGUI DATA UNIFICADA'!$C$1:$T$1,0)),"")</f>
        <v>2.7</v>
      </c>
      <c r="DL7" s="2">
        <f t="array" ref="DL7">IFERROR(INDEX('CAMAGUI DATA UNIFICADA'!$C$2:$T1007,MATCH(1,($A7='CAMAGUI DATA UNIFICADA'!$A$2:$A1007)*($DF$1='CAMAGUI DATA UNIFICADA'!$B$2:$B1007),0),MATCH(DL$2,'CAMAGUI DATA UNIFICADA'!$C$1:$T$1,0)),"")</f>
        <v>1.7</v>
      </c>
      <c r="DM7" s="33">
        <f t="array" ref="DM7">IFERROR(INDEX('CAMAGUI DATA UNIFICADA'!$C$2:$T1007,MATCH(1,($A7='CAMAGUI DATA UNIFICADA'!$A$2:$A1007)*($DF$1='CAMAGUI DATA UNIFICADA'!$B$2:$B1007),0),MATCH(DM$2,'CAMAGUI DATA UNIFICADA'!$C$1:$T$1,0)),"")</f>
        <v>10.068</v>
      </c>
      <c r="DN7" s="60">
        <f t="array" ref="DN7">IFERROR(INDEX('CAMAGUI DATA UNIFICADA'!$C$2:$T1007,MATCH(1,($A7='CAMAGUI DATA UNIFICADA'!$A$2:$A1007)*($DF$1='CAMAGUI DATA UNIFICADA'!$B$2:$B1007),0),MATCH(DN$2,'CAMAGUI DATA UNIFICADA'!$C$1:$T$1,0)),"")</f>
        <v>18393.44311</v>
      </c>
      <c r="DO7" s="33">
        <f t="array" ref="DO7">IFERROR(INDEX('CAMAGUI DATA UNIFICADA'!$C$2:$T1007,MATCH(1,($A7='CAMAGUI DATA UNIFICADA'!$A$2:$A1007)*($DF$1='CAMAGUI DATA UNIFICADA'!$B$2:$B1007),0),MATCH(DO$2,'CAMAGUI DATA UNIFICADA'!$C$1:$T$1,0)),"")</f>
        <v>0.6433823529</v>
      </c>
      <c r="DP7" s="23">
        <f t="array" ref="DP7">IFERROR(INDEX('CAMAGUI DATA UNIFICADA'!$C$2:$T1007,MATCH(1,($A7='CAMAGUI DATA UNIFICADA'!$A$2:$A1007)*($DF$1='CAMAGUI DATA UNIFICADA'!$B$2:$B1007),0),MATCH(DP$2,'CAMAGUI DATA UNIFICADA'!$C$1:$T$1,0)),"")</f>
        <v>0.4598360776</v>
      </c>
      <c r="DQ7" s="23">
        <f t="array" ref="DQ7">IFERROR(INDEX('CAMAGUI DATA UNIFICADA'!$C$2:$T1007,MATCH(1,($A7='CAMAGUI DATA UNIFICADA'!$A$2:$A1007)*($DF$1='CAMAGUI DATA UNIFICADA'!$B$2:$B1007),0),MATCH(DQ$2,'CAMAGUI DATA UNIFICADA'!$C$1:$T$1,0)),"")</f>
        <v>0.8</v>
      </c>
      <c r="DR7" s="2">
        <f t="array" ref="DR7">IFERROR(INDEX('CAMAGUI DATA UNIFICADA'!$C$2:$T1007,MATCH(1,($A7='CAMAGUI DATA UNIFICADA'!$A$2:$A1007)*($DF$1='CAMAGUI DATA UNIFICADA'!$B$2:$B1007),0),MATCH(DR$2,'CAMAGUI DATA UNIFICADA'!$C$1:$T$1,0)),"")</f>
        <v>80000</v>
      </c>
      <c r="DS7" s="2">
        <f t="array" ref="DS7">IFERROR(INDEX('CAMAGUI DATA UNIFICADA'!$C$2:$T1007,MATCH(1,($A7='CAMAGUI DATA UNIFICADA'!$A$2:$A1007)*($DF$1='CAMAGUI DATA UNIFICADA'!$B$2:$B1007),0),MATCH(DS$2,'CAMAGUI DATA UNIFICADA'!$C$1:$T$1,0)),"")</f>
        <v>1.5</v>
      </c>
      <c r="DT7" s="2">
        <f t="array" ref="DT7">IFERROR(INDEX('CAMAGUI DATA UNIFICADA'!$C$2:$T1007,MATCH(1,($A7='CAMAGUI DATA UNIFICADA'!$A$2:$A1007)*($DF$1='CAMAGUI DATA UNIFICADA'!$B$2:$B1007),0),MATCH(DT$2,'CAMAGUI DATA UNIFICADA'!$C$1:$T$1,0)),"")</f>
        <v>4.2</v>
      </c>
      <c r="DU7" s="33">
        <f t="array" ref="DU7">IFERROR(INDEX('CAMAGUI DATA UNIFICADA'!$C$2:$T1007,MATCH(1,($A7='CAMAGUI DATA UNIFICADA'!$A$2:$A1007)*($DF$1='CAMAGUI DATA UNIFICADA'!$B$2:$B1007),0),MATCH(DU$2,'CAMAGUI DATA UNIFICADA'!$C$1:$T$1,0)),"")</f>
        <v>8.3136</v>
      </c>
      <c r="DV7" s="60">
        <f t="array" ref="DV7">IFERROR(INDEX('CAMAGUI DATA UNIFICADA'!$C$2:$T1007,MATCH(1,($A7='CAMAGUI DATA UNIFICADA'!$A$2:$A1007)*($DF$1='CAMAGUI DATA UNIFICADA'!$B$2:$B1007),0),MATCH(DV$2,'CAMAGUI DATA UNIFICADA'!$C$1:$T$1,0)),"")</f>
        <v>11.99215944</v>
      </c>
      <c r="DW7" s="140">
        <f t="array" ref="DW7">IFERROR(INDEX('CAMAGUI DATA UNIFICADA'!$C$2:$T1007,MATCH(1,($A7='CAMAGUI DATA UNIFICADA'!$A$2:$A1007)*($DF$1='CAMAGUI DATA UNIFICADA'!$B$2:$B1007),0),MATCH(DW$2,'CAMAGUI DATA UNIFICADA'!$C$1:$T$1,0)),"")</f>
        <v>1.748039861</v>
      </c>
      <c r="DX7" s="144" t="str">
        <f t="array" ref="DX7">IFERROR(INDEX('CAMAGUI DATA UNIFICADA'!$C$2:$T1007,MATCH(1,($A7='CAMAGUI DATA UNIFICADA'!$A$2:$A1007)*($DX$1='CAMAGUI DATA UNIFICADA'!$B$2:$B1007),0),MATCH(DX$2,'CAMAGUI DATA UNIFICADA'!$C$1:$T$1,0)),"")</f>
        <v/>
      </c>
      <c r="DY7" s="60" t="str">
        <f t="array" ref="DY7">IFERROR(INDEX('CAMAGUI DATA UNIFICADA'!$C$2:$T1007,MATCH(1,($A7='CAMAGUI DATA UNIFICADA'!$A$2:$A1007)*($DX$1='CAMAGUI DATA UNIFICADA'!$B$2:$B1007),0),MATCH(DY$2,'CAMAGUI DATA UNIFICADA'!$C$1:$T$1,0)),"")</f>
        <v/>
      </c>
      <c r="DZ7" s="60" t="str">
        <f t="array" ref="DZ7">IFERROR(INDEX('CAMAGUI DATA UNIFICADA'!$C$2:$T1007,MATCH(1,($A7='CAMAGUI DATA UNIFICADA'!$A$2:$A1007)*($DX$1='CAMAGUI DATA UNIFICADA'!$B$2:$B1007),0),MATCH(DZ$2,'CAMAGUI DATA UNIFICADA'!$C$1:$T$1,0)),"")</f>
        <v/>
      </c>
      <c r="EA7" s="60" t="str">
        <f t="array" ref="EA7">IFERROR(INDEX('CAMAGUI DATA UNIFICADA'!$C$2:$T1007,MATCH(1,($A7='CAMAGUI DATA UNIFICADA'!$A$2:$A1007)*($DX$1='CAMAGUI DATA UNIFICADA'!$B$2:$B1007),0),MATCH(EA$2,'CAMAGUI DATA UNIFICADA'!$C$1:$T$1,0)),"")</f>
        <v/>
      </c>
      <c r="EB7" s="60" t="str">
        <f t="array" ref="EB7">IFERROR(INDEX('CAMAGUI DATA UNIFICADA'!$C$2:$T1007,MATCH(1,($A7='CAMAGUI DATA UNIFICADA'!$A$2:$A1007)*($DX$1='CAMAGUI DATA UNIFICADA'!$B$2:$B1007),0),MATCH(EB$2,'CAMAGUI DATA UNIFICADA'!$C$1:$T$1,0)),"")</f>
        <v/>
      </c>
      <c r="EC7" s="60" t="str">
        <f t="array" ref="EC7">IFERROR(INDEX('CAMAGUI DATA UNIFICADA'!$C$2:$T1007,MATCH(1,($A7='CAMAGUI DATA UNIFICADA'!$A$2:$A1007)*($DX$1='CAMAGUI DATA UNIFICADA'!$B$2:$B1007),0),MATCH(EC$2,'CAMAGUI DATA UNIFICADA'!$C$1:$T$1,0)),"")</f>
        <v/>
      </c>
      <c r="ED7" s="60" t="str">
        <f t="array" ref="ED7">IFERROR(INDEX('CAMAGUI DATA UNIFICADA'!$C$2:$T1007,MATCH(1,($A7='CAMAGUI DATA UNIFICADA'!$A$2:$A1007)*($DX$1='CAMAGUI DATA UNIFICADA'!$B$2:$B1007),0),MATCH(ED$2,'CAMAGUI DATA UNIFICADA'!$C$1:$T$1,0)),"")</f>
        <v/>
      </c>
      <c r="EE7" s="60" t="str">
        <f t="array" ref="EE7">IFERROR(INDEX('CAMAGUI DATA UNIFICADA'!$C$2:$T1007,MATCH(1,($A7='CAMAGUI DATA UNIFICADA'!$A$2:$A1007)*($DX$1='CAMAGUI DATA UNIFICADA'!$B$2:$B1007),0),MATCH(EE$2,'CAMAGUI DATA UNIFICADA'!$C$1:$T$1,0)),"")</f>
        <v/>
      </c>
      <c r="EF7" s="60" t="str">
        <f t="array" ref="EF7">IFERROR(INDEX('CAMAGUI DATA UNIFICADA'!$C$2:$T1007,MATCH(1,($A7='CAMAGUI DATA UNIFICADA'!$A$2:$A1007)*($DX$1='CAMAGUI DATA UNIFICADA'!$B$2:$B1007),0),MATCH(EF$2,'CAMAGUI DATA UNIFICADA'!$C$1:$T$1,0)),"")</f>
        <v/>
      </c>
      <c r="EG7" s="60" t="str">
        <f t="array" ref="EG7">IFERROR(INDEX('CAMAGUI DATA UNIFICADA'!$C$2:$T1007,MATCH(1,($A7='CAMAGUI DATA UNIFICADA'!$A$2:$A1007)*($DX$1='CAMAGUI DATA UNIFICADA'!$B$2:$B1007),0),MATCH(EG$2,'CAMAGUI DATA UNIFICADA'!$C$1:$T$1,0)),"")</f>
        <v/>
      </c>
      <c r="EH7" s="60" t="str">
        <f t="array" ref="EH7">IFERROR(INDEX('CAMAGUI DATA UNIFICADA'!$C$2:$T1007,MATCH(1,($A7='CAMAGUI DATA UNIFICADA'!$A$2:$A1007)*($DX$1='CAMAGUI DATA UNIFICADA'!$B$2:$B1007),0),MATCH(EH$2,'CAMAGUI DATA UNIFICADA'!$C$1:$T$1,0)),"")</f>
        <v/>
      </c>
      <c r="EI7" s="60" t="str">
        <f t="array" ref="EI7">IFERROR(INDEX('CAMAGUI DATA UNIFICADA'!$C$2:$T1007,MATCH(1,($A7='CAMAGUI DATA UNIFICADA'!$A$2:$A1007)*($DX$1='CAMAGUI DATA UNIFICADA'!$B$2:$B1007),0),MATCH(EI$2,'CAMAGUI DATA UNIFICADA'!$C$1:$T$1,0)),"")</f>
        <v/>
      </c>
      <c r="EJ7" s="60" t="str">
        <f t="array" ref="EJ7">IFERROR(INDEX('CAMAGUI DATA UNIFICADA'!$C$2:$T1007,MATCH(1,($A7='CAMAGUI DATA UNIFICADA'!$A$2:$A1007)*($DX$1='CAMAGUI DATA UNIFICADA'!$B$2:$B1007),0),MATCH(EJ$2,'CAMAGUI DATA UNIFICADA'!$C$1:$T$1,0)),"")</f>
        <v/>
      </c>
      <c r="EK7" s="60" t="str">
        <f t="array" ref="EK7">IFERROR(INDEX('CAMAGUI DATA UNIFICADA'!$C$2:$T1007,MATCH(1,($A7='CAMAGUI DATA UNIFICADA'!$A$2:$A1007)*($DX$1='CAMAGUI DATA UNIFICADA'!$B$2:$B1007),0),MATCH(EK$2,'CAMAGUI DATA UNIFICADA'!$C$1:$T$1,0)),"")</f>
        <v/>
      </c>
      <c r="EL7" s="60" t="str">
        <f t="array" ref="EL7">IFERROR(INDEX('CAMAGUI DATA UNIFICADA'!$C$2:$T1007,MATCH(1,($A7='CAMAGUI DATA UNIFICADA'!$A$2:$A1007)*($DX$1='CAMAGUI DATA UNIFICADA'!$B$2:$B1007),0),MATCH(EL$2,'CAMAGUI DATA UNIFICADA'!$C$1:$T$1,0)),"")</f>
        <v/>
      </c>
      <c r="EM7" s="60" t="str">
        <f t="array" ref="EM7">IFERROR(INDEX('CAMAGUI DATA UNIFICADA'!$C$2:$T1007,MATCH(1,($A7='CAMAGUI DATA UNIFICADA'!$A$2:$A1007)*($DX$1='CAMAGUI DATA UNIFICADA'!$B$2:$B1007),0),MATCH(EM$2,'CAMAGUI DATA UNIFICADA'!$C$1:$T$1,0)),"")</f>
        <v/>
      </c>
      <c r="EN7" s="60" t="str">
        <f t="array" ref="EN7">IFERROR(INDEX('CAMAGUI DATA UNIFICADA'!$C$2:$T1007,MATCH(1,($A7='CAMAGUI DATA UNIFICADA'!$A$2:$A1007)*($DX$1='CAMAGUI DATA UNIFICADA'!$B$2:$B1007),0),MATCH(EN$2,'CAMAGUI DATA UNIFICADA'!$C$1:$T$1,0)),"")</f>
        <v/>
      </c>
      <c r="EO7" s="60" t="str">
        <f t="array" ref="EO7">IFERROR(INDEX('CAMAGUI DATA UNIFICADA'!$C$2:$T1007,MATCH(1,($A7='CAMAGUI DATA UNIFICADA'!$A$2:$A1007)*($DX$1='CAMAGUI DATA UNIFICADA'!$B$2:$B1007),0),MATCH(EO$2,'CAMAGUI DATA UNIFICADA'!$C$1:$T$1,0)),"")</f>
        <v/>
      </c>
    </row>
    <row r="8">
      <c r="A8" s="137">
        <v>44984.0</v>
      </c>
      <c r="B8" s="138" t="str">
        <f t="array" ref="B8">IFERROR(INDEX('CAMAGUI DATA UNIFICADA'!$C$2:$T1007,MATCH(1,($A8='CAMAGUI DATA UNIFICADA'!$A$2:$A1007)*($B$1='CAMAGUI DATA UNIFICADA'!$B$2:$B1007),0),MATCH(B$2,'CAMAGUI DATA UNIFICADA'!$C$1:$T$1,0)),"")</f>
        <v>CA1100223</v>
      </c>
      <c r="C8" s="2">
        <f t="array" ref="C8">IFERROR(INDEX('CAMAGUI DATA UNIFICADA'!$C$2:$T1007,MATCH(1,($A8='CAMAGUI DATA UNIFICADA'!$A$2:$A1007)*($B$1='CAMAGUI DATA UNIFICADA'!$B$2:$B1007),0),MATCH(C$2,'CAMAGUI DATA UNIFICADA'!$C$1:$T$1,0)),"")</f>
        <v>150</v>
      </c>
      <c r="D8" s="2">
        <f t="array" ref="D8">IFERROR(INDEX('CAMAGUI DATA UNIFICADA'!$C$2:$T1007,MATCH(1,($A8='CAMAGUI DATA UNIFICADA'!$A$2:$A1007)*($B$1='CAMAGUI DATA UNIFICADA'!$B$2:$B1007),0),MATCH(D$2,'CAMAGUI DATA UNIFICADA'!$C$1:$T$1,0)),"")</f>
        <v>850</v>
      </c>
      <c r="E8" s="2" t="str">
        <f t="array" ref="E8">IFERROR(INDEX('CAMAGUI DATA UNIFICADA'!$C$2:$T1007,MATCH(1,($A8='CAMAGUI DATA UNIFICADA'!$A$2:$A1007)*($B$1='CAMAGUI DATA UNIFICADA'!$B$2:$B1007),0),MATCH(E$2,'CAMAGUI DATA UNIFICADA'!$C$1:$T$1,0)),"")</f>
        <v>AQXCEL 1.2</v>
      </c>
      <c r="F8" s="139">
        <f t="array" ref="F8">IFERROR(INDEX('CAMAGUI DATA UNIFICADA'!$C$2:$T1007,MATCH(1,($A8='CAMAGUI DATA UNIFICADA'!$A$2:$A1007)*($B$1='CAMAGUI DATA UNIFICADA'!$B$2:$B1007),0),MATCH(F$2,'CAMAGUI DATA UNIFICADA'!$C$1:$T$1,0)),"")</f>
        <v>1188.3</v>
      </c>
      <c r="G8" s="2">
        <f t="array" ref="G8">IFERROR(INDEX('CAMAGUI DATA UNIFICADA'!$C$2:$T1007,MATCH(1,($A8='CAMAGUI DATA UNIFICADA'!$A$2:$A1007)*($B$1='CAMAGUI DATA UNIFICADA'!$B$2:$B1007),0),MATCH(G$2,'CAMAGUI DATA UNIFICADA'!$C$1:$T$1,0)),"")</f>
        <v>4</v>
      </c>
      <c r="H8" s="2">
        <f t="array" ref="H8">IFERROR(INDEX('CAMAGUI DATA UNIFICADA'!$C$2:$T1007,MATCH(1,($A8='CAMAGUI DATA UNIFICADA'!$A$2:$A1007)*($B$1='CAMAGUI DATA UNIFICADA'!$B$2:$B1007),0),MATCH(H$2,'CAMAGUI DATA UNIFICADA'!$C$1:$T$1,0)),"")</f>
        <v>2</v>
      </c>
      <c r="I8" s="33">
        <f t="array" ref="I8">IFERROR(INDEX('CAMAGUI DATA UNIFICADA'!$C$2:$T1007,MATCH(1,($A8='CAMAGUI DATA UNIFICADA'!$A$2:$A1007)*($B$1='CAMAGUI DATA UNIFICADA'!$B$2:$B1007),0),MATCH(I$2,'CAMAGUI DATA UNIFICADA'!$C$1:$T$1,0)),"")</f>
        <v>8.52</v>
      </c>
      <c r="J8" s="60">
        <f t="array" ref="J8">IFERROR(INDEX('CAMAGUI DATA UNIFICADA'!$C$2:$T1007,MATCH(1,($A8='CAMAGUI DATA UNIFICADA'!$A$2:$A1007)*($B$1='CAMAGUI DATA UNIFICADA'!$B$2:$B1007),0),MATCH(J$2,'CAMAGUI DATA UNIFICADA'!$C$1:$T$1,0)),"")</f>
        <v>440140.8451</v>
      </c>
      <c r="K8" s="33">
        <f t="array" ref="K8">IFERROR(INDEX('CAMAGUI DATA UNIFICADA'!$C$2:$T1007,MATCH(1,($A8='CAMAGUI DATA UNIFICADA'!$A$2:$A1007)*($B$1='CAMAGUI DATA UNIFICADA'!$B$2:$B1007),0),MATCH(K$2,'CAMAGUI DATA UNIFICADA'!$C$1:$T$1,0)),"")</f>
        <v>0.5</v>
      </c>
      <c r="L8" s="23">
        <f t="array" ref="L8">IFERROR(INDEX('CAMAGUI DATA UNIFICADA'!$C$2:$T1007,MATCH(1,($A8='CAMAGUI DATA UNIFICADA'!$A$2:$A1007)*($B$1='CAMAGUI DATA UNIFICADA'!$B$2:$B1007),0),MATCH(L$2,'CAMAGUI DATA UNIFICADA'!$C$1:$T$1,0)),"")</f>
        <v>0.4401408451</v>
      </c>
      <c r="M8" s="23">
        <f t="array" ref="M8">IFERROR(INDEX('CAMAGUI DATA UNIFICADA'!$C$2:$T1007,MATCH(1,($A8='CAMAGUI DATA UNIFICADA'!$A$2:$A1007)*($B$1='CAMAGUI DATA UNIFICADA'!$B$2:$B1007),0),MATCH(M$2,'CAMAGUI DATA UNIFICADA'!$C$1:$T$1,0)),"")</f>
        <v>0.85</v>
      </c>
      <c r="N8" s="60">
        <f t="array" ref="N8">IFERROR(INDEX('CAMAGUI DATA UNIFICADA'!$C$2:$T1007,MATCH(1,($A8='CAMAGUI DATA UNIFICADA'!$A$2:$A1007)*($B$1='CAMAGUI DATA UNIFICADA'!$B$2:$B1007),0),MATCH(N$2,'CAMAGUI DATA UNIFICADA'!$C$1:$T$1,0)),"")</f>
        <v>103785.1038</v>
      </c>
      <c r="O8" s="2">
        <f t="array" ref="O8">IFERROR(INDEX('CAMAGUI DATA UNIFICADA'!$C$2:$T1007,MATCH(1,($A8='CAMAGUI DATA UNIFICADA'!$A$2:$A1007)*($B$1='CAMAGUI DATA UNIFICADA'!$B$2:$B1007),0),MATCH(O$2,'CAMAGUI DATA UNIFICADA'!$C$1:$T$1,0)),"")</f>
        <v>2</v>
      </c>
      <c r="P8" s="2">
        <f t="array" ref="P8">IFERROR(INDEX('CAMAGUI DATA UNIFICADA'!$C$2:$T1007,MATCH(1,($A8='CAMAGUI DATA UNIFICADA'!$A$2:$A1007)*($B$1='CAMAGUI DATA UNIFICADA'!$B$2:$B1007),0),MATCH(P$2,'CAMAGUI DATA UNIFICADA'!$C$1:$T$1,0)),"")</f>
        <v>6</v>
      </c>
      <c r="Q8" s="33">
        <f t="array" ref="Q8">IFERROR(INDEX('CAMAGUI DATA UNIFICADA'!$C$2:$T1007,MATCH(1,($A8='CAMAGUI DATA UNIFICADA'!$A$2:$A1007)*($B$1='CAMAGUI DATA UNIFICADA'!$B$2:$B1007),0),MATCH(Q$2,'CAMAGUI DATA UNIFICADA'!$C$1:$T$1,0)),"")</f>
        <v>6.888</v>
      </c>
      <c r="R8" s="60">
        <f t="array" ref="R8">IFERROR(INDEX('CAMAGUI DATA UNIFICADA'!$C$2:$T1007,MATCH(1,($A8='CAMAGUI DATA UNIFICADA'!$A$2:$A1007)*($B$1='CAMAGUI DATA UNIFICADA'!$B$2:$B1007),0),MATCH(R$2,'CAMAGUI DATA UNIFICADA'!$C$1:$T$1,0)),"")</f>
        <v>382.1185079</v>
      </c>
      <c r="S8" s="140">
        <f t="array" ref="S8">IFERROR(INDEX('CAMAGUI DATA UNIFICADA'!$C$2:$T1007,MATCH(1,($A8='CAMAGUI DATA UNIFICADA'!$A$2:$A1007)*($B$1='CAMAGUI DATA UNIFICADA'!$B$2:$B1007),0),MATCH(S$2,'CAMAGUI DATA UNIFICADA'!$C$1:$T$1,0)),"")</f>
        <v>58.02962696</v>
      </c>
      <c r="T8" s="2" t="str">
        <f t="array" ref="T8">IFERROR(INDEX('CAMAGUI DATA UNIFICADA'!$C$2:$T1007,MATCH(1,($A8='CAMAGUI DATA UNIFICADA'!$A$2:$A1007)*($T$1='CAMAGUI DATA UNIFICADA'!$B$2:$B1007),0),MATCH(T$2,'CAMAGUI DATA UNIFICADA'!$C$1:$T$1,0)),"")</f>
        <v>CA2140223</v>
      </c>
      <c r="U8" s="2">
        <f t="array" ref="U8">IFERROR(INDEX('CAMAGUI DATA UNIFICADA'!$C$2:$T1007,MATCH(1,($A8='CAMAGUI DATA UNIFICADA'!$A$2:$A1007)*($T$1='CAMAGUI DATA UNIFICADA'!$B$2:$B1007),0),MATCH(U$2,'CAMAGUI DATA UNIFICADA'!$C$1:$T$1,0)),"")</f>
        <v>50</v>
      </c>
      <c r="V8" s="2">
        <f t="array" ref="V8">IFERROR(INDEX('CAMAGUI DATA UNIFICADA'!$C$2:$T1007,MATCH(1,($A8='CAMAGUI DATA UNIFICADA'!$A$2:$A1007)*($T$1='CAMAGUI DATA UNIFICADA'!$B$2:$B1007),0),MATCH(V$2,'CAMAGUI DATA UNIFICADA'!$C$1:$T$1,0)),"")</f>
        <v>315</v>
      </c>
      <c r="W8" s="2" t="str">
        <f t="array" ref="W8">IFERROR(INDEX('CAMAGUI DATA UNIFICADA'!$C$2:$T1007,MATCH(1,($A8='CAMAGUI DATA UNIFICADA'!$A$2:$A1007)*($T$1='CAMAGUI DATA UNIFICADA'!$B$2:$B1007),0),MATCH(W$2,'CAMAGUI DATA UNIFICADA'!$C$1:$T$1,0)),"")</f>
        <v>NICO CLSC 0.8</v>
      </c>
      <c r="X8" s="139">
        <f t="array" ref="X8">IFERROR(INDEX('CAMAGUI DATA UNIFICADA'!$C$2:$T1007,MATCH(1,($A8='CAMAGUI DATA UNIFICADA'!$A$2:$A1007)*($T$1='CAMAGUI DATA UNIFICADA'!$B$2:$B1007),0),MATCH(X$2,'CAMAGUI DATA UNIFICADA'!$C$1:$T$1,0)),"")</f>
        <v>521.300745</v>
      </c>
      <c r="Y8" s="2">
        <f t="array" ref="Y8">IFERROR(INDEX('CAMAGUI DATA UNIFICADA'!$C$2:$T1007,MATCH(1,($A8='CAMAGUI DATA UNIFICADA'!$A$2:$A1007)*($T$1='CAMAGUI DATA UNIFICADA'!$B$2:$B1007),0),MATCH(Y$2,'CAMAGUI DATA UNIFICADA'!$C$1:$T$1,0)),"")</f>
        <v>0.3</v>
      </c>
      <c r="Z8" s="2">
        <f t="array" ref="Z8">IFERROR(INDEX('CAMAGUI DATA UNIFICADA'!$C$2:$T1007,MATCH(1,($A8='CAMAGUI DATA UNIFICADA'!$A$2:$A1007)*($T$1='CAMAGUI DATA UNIFICADA'!$B$2:$B1007),0),MATCH(Z$2,'CAMAGUI DATA UNIFICADA'!$C$1:$T$1,0)),"")</f>
        <v>0.2</v>
      </c>
      <c r="AA8" s="2">
        <f t="array" ref="AA8">IFERROR(INDEX('CAMAGUI DATA UNIFICADA'!$C$2:$T1007,MATCH(1,($A8='CAMAGUI DATA UNIFICADA'!$A$2:$A1007)*($T$1='CAMAGUI DATA UNIFICADA'!$B$2:$B1007),0),MATCH(AA$2,'CAMAGUI DATA UNIFICADA'!$C$1:$T$1,0)),"")</f>
        <v>22.1568</v>
      </c>
      <c r="AB8" s="60">
        <f t="array" ref="AB8">IFERROR(INDEX('CAMAGUI DATA UNIFICADA'!$C$2:$T1007,MATCH(1,($A8='CAMAGUI DATA UNIFICADA'!$A$2:$A1007)*($T$1='CAMAGUI DATA UNIFICADA'!$B$2:$B1007),0),MATCH(AB$2,'CAMAGUI DATA UNIFICADA'!$C$1:$T$1,0)),"")</f>
        <v>752214.5195</v>
      </c>
      <c r="AC8" s="33">
        <f t="array" ref="AC8">IFERROR(INDEX('CAMAGUI DATA UNIFICADA'!$C$2:$T1007,MATCH(1,($A8='CAMAGUI DATA UNIFICADA'!$A$2:$A1007)*($T$1='CAMAGUI DATA UNIFICADA'!$B$2:$B1007),0),MATCH(AC$2,'CAMAGUI DATA UNIFICADA'!$C$1:$T$1,0)),"")</f>
        <v>1.789772727</v>
      </c>
      <c r="AD8" s="23">
        <f t="array" ref="AD8">IFERROR(INDEX('CAMAGUI DATA UNIFICADA'!$C$2:$T1007,MATCH(1,($A8='CAMAGUI DATA UNIFICADA'!$A$2:$A1007)*($T$1='CAMAGUI DATA UNIFICADA'!$B$2:$B1007),0),MATCH(AD$2,'CAMAGUI DATA UNIFICADA'!$C$1:$T$1,0)),"")</f>
        <v>0.9402681494</v>
      </c>
      <c r="AE8" s="23">
        <f t="array" ref="AE8">IFERROR(INDEX('CAMAGUI DATA UNIFICADA'!$C$2:$T1007,MATCH(1,($A8='CAMAGUI DATA UNIFICADA'!$A$2:$A1007)*($T$1='CAMAGUI DATA UNIFICADA'!$B$2:$B1007),0),MATCH(AE$2,'CAMAGUI DATA UNIFICADA'!$C$1:$T$1,0)),"")</f>
        <v>1.1</v>
      </c>
      <c r="AF8" s="60">
        <f t="array" ref="AF8">IFERROR(INDEX('CAMAGUI DATA UNIFICADA'!$C$2:$T1007,MATCH(1,($A8='CAMAGUI DATA UNIFICADA'!$A$2:$A1007)*($T$1='CAMAGUI DATA UNIFICADA'!$B$2:$B1007),0),MATCH(AF$2,'CAMAGUI DATA UNIFICADA'!$C$1:$T$1,0)),"")</f>
        <v>146666.6667</v>
      </c>
      <c r="AG8" s="2">
        <f t="array" ref="AG8">IFERROR(INDEX('CAMAGUI DATA UNIFICADA'!$C$2:$T1007,MATCH(1,($A8='CAMAGUI DATA UNIFICADA'!$A$2:$A1007)*($T$1='CAMAGUI DATA UNIFICADA'!$B$2:$B1007),0),MATCH(AG$2,'CAMAGUI DATA UNIFICADA'!$C$1:$T$1,0)),"")</f>
        <v>0.4</v>
      </c>
      <c r="AH8" s="2">
        <f t="array" ref="AH8">IFERROR(INDEX('CAMAGUI DATA UNIFICADA'!$C$2:$T1007,MATCH(1,($A8='CAMAGUI DATA UNIFICADA'!$A$2:$A1007)*($T$1='CAMAGUI DATA UNIFICADA'!$B$2:$B1007),0),MATCH(AH$2,'CAMAGUI DATA UNIFICADA'!$C$1:$T$1,0)),"")</f>
        <v>0.7</v>
      </c>
      <c r="AI8" s="33">
        <f t="array" ref="AI8">IFERROR(INDEX('CAMAGUI DATA UNIFICADA'!$C$2:$T1007,MATCH(1,($A8='CAMAGUI DATA UNIFICADA'!$A$2:$A1007)*($T$1='CAMAGUI DATA UNIFICADA'!$B$2:$B1007),0),MATCH(AI$2,'CAMAGUI DATA UNIFICADA'!$C$1:$T$1,0)),"")</f>
        <v>14.8764</v>
      </c>
      <c r="AJ8" s="60">
        <f t="array" ref="AJ8">IFERROR(INDEX('CAMAGUI DATA UNIFICADA'!$C$2:$T1007,MATCH(1,($A8='CAMAGUI DATA UNIFICADA'!$A$2:$A1007)*($T$1='CAMAGUI DATA UNIFICADA'!$B$2:$B1007),0),MATCH(AJ$2,'CAMAGUI DATA UNIFICADA'!$C$1:$T$1,0)),"")</f>
        <v>111.6427778</v>
      </c>
      <c r="AK8" s="140">
        <f t="array" ref="AK8">IFERROR(INDEX('CAMAGUI DATA UNIFICADA'!$C$2:$T1007,MATCH(1,($A8='CAMAGUI DATA UNIFICADA'!$A$2:$A1007)*($T$1='CAMAGUI DATA UNIFICADA'!$B$2:$B1007),0),MATCH(AK$2,'CAMAGUI DATA UNIFICADA'!$C$1:$T$1,0)),"")</f>
        <v>15.41069445</v>
      </c>
      <c r="AL8" s="2" t="str">
        <f t="array" ref="AL8">IFERROR(INDEX('CAMAGUI DATA UNIFICADA'!$C$2:$T1007,MATCH(1,($A8='CAMAGUI DATA UNIFICADA'!$A$2:$A1007)*($AL$1='CAMAGUI DATA UNIFICADA'!$B$2:$B1007),0),MATCH(AL$2,'CAMAGUI DATA UNIFICADA'!$C$1:$T$1,0)),"")</f>
        <v>CA3110223</v>
      </c>
      <c r="AM8" s="2">
        <f t="array" ref="AM8">IFERROR(INDEX('CAMAGUI DATA UNIFICADA'!$C$2:$T1007,MATCH(1,($A8='CAMAGUI DATA UNIFICADA'!$A$2:$A1007)*($AL$1='CAMAGUI DATA UNIFICADA'!$B$2:$B1007),0),MATCH(AM$2,'CAMAGUI DATA UNIFICADA'!$C$1:$T$1,0)),"")</f>
        <v>87</v>
      </c>
      <c r="AN8" s="2">
        <f t="array" ref="AN8">IFERROR(INDEX('CAMAGUI DATA UNIFICADA'!$C$2:$T1007,MATCH(1,($A8='CAMAGUI DATA UNIFICADA'!$A$2:$A1007)*($AL$1='CAMAGUI DATA UNIFICADA'!$B$2:$B1007),0),MATCH(AN$2,'CAMAGUI DATA UNIFICADA'!$C$1:$T$1,0)),"")</f>
        <v>573</v>
      </c>
      <c r="AO8" s="2" t="str">
        <f t="array" ref="AO8">IFERROR(INDEX('CAMAGUI DATA UNIFICADA'!$C$2:$T1007,MATCH(1,($A8='CAMAGUI DATA UNIFICADA'!$A$2:$A1007)*($AL$1='CAMAGUI DATA UNIFICADA'!$B$2:$B1007),0),MATCH(AO$2,'CAMAGUI DATA UNIFICADA'!$C$1:$T$1,0)),"")</f>
        <v>AQXCEL 1.2</v>
      </c>
      <c r="AP8" s="139">
        <f t="array" ref="AP8">IFERROR(INDEX('CAMAGUI DATA UNIFICADA'!$C$2:$T1007,MATCH(1,($A8='CAMAGUI DATA UNIFICADA'!$A$2:$A1007)*($AL$1='CAMAGUI DATA UNIFICADA'!$B$2:$B1007),0),MATCH(AP$2,'CAMAGUI DATA UNIFICADA'!$C$1:$T$1,0)),"")</f>
        <v>801.054</v>
      </c>
      <c r="AQ8" s="2">
        <f t="array" ref="AQ8">IFERROR(INDEX('CAMAGUI DATA UNIFICADA'!$C$2:$T1007,MATCH(1,($A8='CAMAGUI DATA UNIFICADA'!$A$2:$A1007)*($AL$1='CAMAGUI DATA UNIFICADA'!$B$2:$B1007),0),MATCH(AQ$2,'CAMAGUI DATA UNIFICADA'!$C$1:$T$1,0)),"")</f>
        <v>3.9</v>
      </c>
      <c r="AR8" s="2">
        <f t="array" ref="AR8">IFERROR(INDEX('CAMAGUI DATA UNIFICADA'!$C$2:$T1007,MATCH(1,($A8='CAMAGUI DATA UNIFICADA'!$A$2:$A1007)*($AL$1='CAMAGUI DATA UNIFICADA'!$B$2:$B1007),0),MATCH(AR$2,'CAMAGUI DATA UNIFICADA'!$C$1:$T$1,0)),"")</f>
        <v>2.4</v>
      </c>
      <c r="AS8" s="33">
        <f t="array" ref="AS8">IFERROR(INDEX('CAMAGUI DATA UNIFICADA'!$C$2:$T1007,MATCH(1,($A8='CAMAGUI DATA UNIFICADA'!$A$2:$A1007)*($AL$1='CAMAGUI DATA UNIFICADA'!$B$2:$B1007),0),MATCH(AS$2,'CAMAGUI DATA UNIFICADA'!$C$1:$T$1,0)),"")</f>
        <v>8.6412</v>
      </c>
      <c r="AT8" s="60">
        <f t="array" ref="AT8">IFERROR(INDEX('CAMAGUI DATA UNIFICADA'!$C$2:$T1007,MATCH(1,($A8='CAMAGUI DATA UNIFICADA'!$A$2:$A1007)*($AL$1='CAMAGUI DATA UNIFICADA'!$B$2:$B1007),0),MATCH(AT$2,'CAMAGUI DATA UNIFICADA'!$C$1:$T$1,0)),"")</f>
        <v>258155.0283</v>
      </c>
      <c r="AU8" s="33">
        <f t="array" ref="AU8">IFERROR(INDEX('CAMAGUI DATA UNIFICADA'!$C$2:$T1007,MATCH(1,($A8='CAMAGUI DATA UNIFICADA'!$A$2:$A1007)*($AL$1='CAMAGUI DATA UNIFICADA'!$B$2:$B1007),0),MATCH(AU$2,'CAMAGUI DATA UNIFICADA'!$C$1:$T$1,0)),"")</f>
        <v>0.4012605042</v>
      </c>
      <c r="AV8" s="23">
        <f t="array" ref="AV8">IFERROR(INDEX('CAMAGUI DATA UNIFICADA'!$C$2:$T1007,MATCH(1,($A8='CAMAGUI DATA UNIFICADA'!$A$2:$A1007)*($AL$1='CAMAGUI DATA UNIFICADA'!$B$2:$B1007),0),MATCH(AV$2,'CAMAGUI DATA UNIFICADA'!$C$1:$T$1,0)),"")</f>
        <v>0.303711798</v>
      </c>
      <c r="AW8" s="23">
        <f t="array" ref="AW8">IFERROR(INDEX('CAMAGUI DATA UNIFICADA'!$C$2:$T1007,MATCH(1,($A8='CAMAGUI DATA UNIFICADA'!$A$2:$A1007)*($AL$1='CAMAGUI DATA UNIFICADA'!$B$2:$B1007),0),MATCH(AW$2,'CAMAGUI DATA UNIFICADA'!$C$1:$T$1,0)),"")</f>
        <v>0.7</v>
      </c>
      <c r="AX8" s="60">
        <f t="array" ref="AX8">IFERROR(INDEX('CAMAGUI DATA UNIFICADA'!$C$2:$T1007,MATCH(1,($A8='CAMAGUI DATA UNIFICADA'!$A$2:$A1007)*($AL$1='CAMAGUI DATA UNIFICADA'!$B$2:$B1007),0),MATCH(AX$2,'CAMAGUI DATA UNIFICADA'!$C$1:$T$1,0)),"")</f>
        <v>85000</v>
      </c>
      <c r="AY8" s="2">
        <f t="array" ref="AY8">IFERROR(INDEX('CAMAGUI DATA UNIFICADA'!$C$2:$T1007,MATCH(1,($A8='CAMAGUI DATA UNIFICADA'!$A$2:$A1007)*($AL$1='CAMAGUI DATA UNIFICADA'!$B$2:$B1007),0),MATCH(AY$2,'CAMAGUI DATA UNIFICADA'!$C$1:$T$1,0)),"")</f>
        <v>2</v>
      </c>
      <c r="AZ8" s="2">
        <f t="array" ref="AZ8">IFERROR(INDEX('CAMAGUI DATA UNIFICADA'!$C$2:$T1007,MATCH(1,($A8='CAMAGUI DATA UNIFICADA'!$A$2:$A1007)*($AL$1='CAMAGUI DATA UNIFICADA'!$B$2:$B1007),0),MATCH(AZ$2,'CAMAGUI DATA UNIFICADA'!$C$1:$T$1,0)),"")</f>
        <v>5.9</v>
      </c>
      <c r="BA8" s="33">
        <f t="array" ref="BA8">IFERROR(INDEX('CAMAGUI DATA UNIFICADA'!$C$2:$T1007,MATCH(1,($A8='CAMAGUI DATA UNIFICADA'!$A$2:$A1007)*($AL$1='CAMAGUI DATA UNIFICADA'!$B$2:$B1007),0),MATCH(BA$2,'CAMAGUI DATA UNIFICADA'!$C$1:$T$1,0)),"")</f>
        <v>6.9576</v>
      </c>
      <c r="BB8" s="60">
        <f t="array" ref="BB8">IFERROR(INDEX('CAMAGUI DATA UNIFICADA'!$C$2:$T1007,MATCH(1,($A8='CAMAGUI DATA UNIFICADA'!$A$2:$A1007)*($AL$1='CAMAGUI DATA UNIFICADA'!$B$2:$B1007),0),MATCH(BB$2,'CAMAGUI DATA UNIFICADA'!$C$1:$T$1,0)),"")</f>
        <v>264.6714304</v>
      </c>
      <c r="BC8" s="140">
        <f t="array" ref="BC8">IFERROR(INDEX('CAMAGUI DATA UNIFICADA'!$C$2:$T1007,MATCH(1,($A8='CAMAGUI DATA UNIFICADA'!$A$2:$A1007)*($AL$1='CAMAGUI DATA UNIFICADA'!$B$2:$B1007),0),MATCH(BC$2,'CAMAGUI DATA UNIFICADA'!$C$1:$T$1,0)),"")</f>
        <v>44.41785759</v>
      </c>
      <c r="BD8" s="138" t="str">
        <f t="array" ref="BD8">IFERROR(INDEX('CAMAGUI DATA UNIFICADA'!$C$2:$T1007,MATCH(1,($A8='CAMAGUI DATA UNIFICADA'!$A$2:$A1007)*($BD$1='CAMAGUI DATA UNIFICADA'!$B$2:$B1007),0),MATCH(BD$2,'CAMAGUI DATA UNIFICADA'!$C$1:$T$1,0)),"")</f>
        <v>CA4180123</v>
      </c>
      <c r="BE8" s="2">
        <f t="array" ref="BE8">IFERROR(INDEX('CAMAGUI DATA UNIFICADA'!$C$2:$T1007,MATCH(1,($A8='CAMAGUI DATA UNIFICADA'!$A$2:$A1007)*($BD$1='CAMAGUI DATA UNIFICADA'!$B$2:$B1007),0),MATCH(BE$2,'CAMAGUI DATA UNIFICADA'!$C$1:$T$1,0)),"")</f>
        <v>200</v>
      </c>
      <c r="BF8" s="2">
        <f t="array" ref="BF8">IFERROR(INDEX('CAMAGUI DATA UNIFICADA'!$C$2:$T1007,MATCH(1,($A8='CAMAGUI DATA UNIFICADA'!$A$2:$A1007)*($BD$1='CAMAGUI DATA UNIFICADA'!$B$2:$B1007),0),MATCH(BF$2,'CAMAGUI DATA UNIFICADA'!$C$1:$T$1,0)),"")</f>
        <v>1400</v>
      </c>
      <c r="BG8" s="2" t="str">
        <f t="array" ref="BG8">IFERROR(INDEX('CAMAGUI DATA UNIFICADA'!$C$2:$T1007,MATCH(1,($A8='CAMAGUI DATA UNIFICADA'!$A$2:$A1007)*($BD$1='CAMAGUI DATA UNIFICADA'!$B$2:$B1007),0),MATCH(BG$2,'CAMAGUI DATA UNIFICADA'!$C$1:$T$1,0)),"")</f>
        <v>NICO FINA 2.0</v>
      </c>
      <c r="BH8" s="139">
        <f t="array" ref="BH8">IFERROR(INDEX('CAMAGUI DATA UNIFICADA'!$C$2:$T1007,MATCH(1,($A8='CAMAGUI DATA UNIFICADA'!$A$2:$A1007)*($BD$1='CAMAGUI DATA UNIFICADA'!$B$2:$B1007),0),MATCH(BH$2,'CAMAGUI DATA UNIFICADA'!$C$1:$T$1,0)),"")</f>
        <v>1719.375</v>
      </c>
      <c r="BI8" s="2">
        <f t="array" ref="BI8">IFERROR(INDEX('CAMAGUI DATA UNIFICADA'!$C$2:$T1007,MATCH(1,($A8='CAMAGUI DATA UNIFICADA'!$A$2:$A1007)*($BD$1='CAMAGUI DATA UNIFICADA'!$B$2:$B1007),0),MATCH(BI$2,'CAMAGUI DATA UNIFICADA'!$C$1:$T$1,0)),"")</f>
        <v>8.5</v>
      </c>
      <c r="BJ8" s="2">
        <f t="array" ref="BJ8">IFERROR(INDEX('CAMAGUI DATA UNIFICADA'!$C$2:$T1007,MATCH(1,($A8='CAMAGUI DATA UNIFICADA'!$A$2:$A1007)*($BD$1='CAMAGUI DATA UNIFICADA'!$B$2:$B1007),0),MATCH(BJ$2,'CAMAGUI DATA UNIFICADA'!$C$1:$T$1,0)),"")</f>
        <v>1.5</v>
      </c>
      <c r="BK8" s="33">
        <f t="array" ref="BK8">IFERROR(INDEX('CAMAGUI DATA UNIFICADA'!$C$2:$T1007,MATCH(1,($A8='CAMAGUI DATA UNIFICADA'!$A$2:$A1007)*($BD$1='CAMAGUI DATA UNIFICADA'!$B$2:$B1007),0),MATCH(BK$2,'CAMAGUI DATA UNIFICADA'!$C$1:$T$1,0)),"")</f>
        <v>5.46</v>
      </c>
      <c r="BL8" s="60">
        <f t="array" ref="BL8">IFERROR(INDEX('CAMAGUI DATA UNIFICADA'!$C$2:$T1007,MATCH(1,($A8='CAMAGUI DATA UNIFICADA'!$A$2:$A1007)*($BD$1='CAMAGUI DATA UNIFICADA'!$B$2:$B1007),0),MATCH(BL$2,'CAMAGUI DATA UNIFICADA'!$C$1:$T$1,0)),"")</f>
        <v>430941.6074</v>
      </c>
      <c r="BM8" s="33">
        <f t="array" ref="BM8">IFERROR(INDEX('CAMAGUI DATA UNIFICADA'!$C$2:$T1007,MATCH(1,($A8='CAMAGUI DATA UNIFICADA'!$A$2:$A1007)*($BD$1='CAMAGUI DATA UNIFICADA'!$B$2:$B1007),0),MATCH(BM$2,'CAMAGUI DATA UNIFICADA'!$C$1:$T$1,0)),"")</f>
        <v>1.555555556</v>
      </c>
      <c r="BN8" s="23">
        <f t="array" ref="BN8">IFERROR(INDEX('CAMAGUI DATA UNIFICADA'!$C$2:$T1007,MATCH(1,($A8='CAMAGUI DATA UNIFICADA'!$A$2:$A1007)*($BD$1='CAMAGUI DATA UNIFICADA'!$B$2:$B1007),0),MATCH(BN$2,'CAMAGUI DATA UNIFICADA'!$C$1:$T$1,0)),"")</f>
        <v>0.2154708037</v>
      </c>
      <c r="BO8" s="23">
        <f t="array" ref="BO8">IFERROR(INDEX('CAMAGUI DATA UNIFICADA'!$C$2:$T1007,MATCH(1,($A8='CAMAGUI DATA UNIFICADA'!$A$2:$A1007)*($BD$1='CAMAGUI DATA UNIFICADA'!$B$2:$B1007),0),MATCH(BO$2,'CAMAGUI DATA UNIFICADA'!$C$1:$T$1,0)),"")</f>
        <v>0.3</v>
      </c>
      <c r="BP8" s="60">
        <f t="array" ref="BP8">IFERROR(INDEX('CAMAGUI DATA UNIFICADA'!$C$2:$T1007,MATCH(1,($A8='CAMAGUI DATA UNIFICADA'!$A$2:$A1007)*($BD$1='CAMAGUI DATA UNIFICADA'!$B$2:$B1007),0),MATCH(BP$2,'CAMAGUI DATA UNIFICADA'!$C$1:$T$1,0)),"")</f>
        <v>125000</v>
      </c>
      <c r="BQ8" s="2">
        <f t="array" ref="BQ8">IFERROR(INDEX('CAMAGUI DATA UNIFICADA'!$C$2:$T1007,MATCH(1,($A8='CAMAGUI DATA UNIFICADA'!$A$2:$A1007)*($BD$1='CAMAGUI DATA UNIFICADA'!$B$2:$B1007),0),MATCH(BQ$2,'CAMAGUI DATA UNIFICADA'!$C$1:$T$1,0)),"")</f>
        <v>2</v>
      </c>
      <c r="BR8" s="2">
        <f t="array" ref="BR8">IFERROR(INDEX('CAMAGUI DATA UNIFICADA'!$C$2:$T1007,MATCH(1,($A8='CAMAGUI DATA UNIFICADA'!$A$2:$A1007)*($BD$1='CAMAGUI DATA UNIFICADA'!$B$2:$B1007),0),MATCH(BR$2,'CAMAGUI DATA UNIFICADA'!$C$1:$T$1,0)),"")</f>
        <v>10.5</v>
      </c>
      <c r="BS8" s="33">
        <f t="array" ref="BS8">IFERROR(INDEX('CAMAGUI DATA UNIFICADA'!$C$2:$T1007,MATCH(1,($A8='CAMAGUI DATA UNIFICADA'!$A$2:$A1007)*($BD$1='CAMAGUI DATA UNIFICADA'!$B$2:$B1007),0),MATCH(BS$2,'CAMAGUI DATA UNIFICADA'!$C$1:$T$1,0)),"")</f>
        <v>6.036</v>
      </c>
      <c r="BT8" s="60">
        <f t="array" ref="BT8">IFERROR(INDEX('CAMAGUI DATA UNIFICADA'!$C$2:$T1007,MATCH(1,($A8='CAMAGUI DATA UNIFICADA'!$A$2:$A1007)*($BD$1='CAMAGUI DATA UNIFICADA'!$B$2:$B1007),0),MATCH(BT$2,'CAMAGUI DATA UNIFICADA'!$C$1:$T$1,0)),"")</f>
        <v>333.9590817</v>
      </c>
      <c r="BU8" s="140">
        <f t="array" ref="BU8">IFERROR(INDEX('CAMAGUI DATA UNIFICADA'!$C$2:$T1007,MATCH(1,($A8='CAMAGUI DATA UNIFICADA'!$A$2:$A1007)*($BD$1='CAMAGUI DATA UNIFICADA'!$B$2:$B1007),0),MATCH(BU$2,'CAMAGUI DATA UNIFICADA'!$C$1:$T$1,0)),"")</f>
        <v>33.48977041</v>
      </c>
      <c r="BV8" s="138" t="str">
        <f t="array" ref="BV8">IFERROR(INDEX('CAMAGUI DATA UNIFICADA'!$C$2:$T1007,MATCH(1,($A8='CAMAGUI DATA UNIFICADA'!$A$2:$A1007)*($BV$1='CAMAGUI DATA UNIFICADA'!$B$2:$B1007),0),MATCH(BV$2,'CAMAGUI DATA UNIFICADA'!$C$1:$T$1,0)),"")</f>
        <v>CA5200123</v>
      </c>
      <c r="BW8" s="2">
        <f t="array" ref="BW8">IFERROR(INDEX('CAMAGUI DATA UNIFICADA'!$C$2:$T1007,MATCH(1,($A8='CAMAGUI DATA UNIFICADA'!$A$2:$A1007)*($BV$1='CAMAGUI DATA UNIFICADA'!$B$2:$B1007),0),MATCH(BW$2,'CAMAGUI DATA UNIFICADA'!$C$1:$T$1,0)),"")</f>
        <v>150</v>
      </c>
      <c r="BX8" s="2">
        <f t="array" ref="BX8">IFERROR(INDEX('CAMAGUI DATA UNIFICADA'!$C$2:$T1007,MATCH(1,($A8='CAMAGUI DATA UNIFICADA'!$A$2:$A1007)*($BV$1='CAMAGUI DATA UNIFICADA'!$B$2:$B1007),0),MATCH(BX$2,'CAMAGUI DATA UNIFICADA'!$C$1:$T$1,0)),"")</f>
        <v>1450</v>
      </c>
      <c r="BY8" s="2" t="str">
        <f t="array" ref="BY8">IFERROR(INDEX('CAMAGUI DATA UNIFICADA'!$C$2:$T1007,MATCH(1,($A8='CAMAGUI DATA UNIFICADA'!$A$2:$A1007)*($BV$1='CAMAGUI DATA UNIFICADA'!$B$2:$B1007),0),MATCH(BY$2,'CAMAGUI DATA UNIFICADA'!$C$1:$T$1,0)),"")</f>
        <v>NICO FINA 2.0</v>
      </c>
      <c r="BZ8" s="139">
        <f t="array" ref="BZ8">IFERROR(INDEX('CAMAGUI DATA UNIFICADA'!$C$2:$T1007,MATCH(1,($A8='CAMAGUI DATA UNIFICADA'!$A$2:$A1007)*($BV$1='CAMAGUI DATA UNIFICADA'!$B$2:$B1007),0),MATCH(BZ$2,'CAMAGUI DATA UNIFICADA'!$C$1:$T$1,0)),"")</f>
        <v>1780.78125</v>
      </c>
      <c r="CA8" s="2">
        <f t="array" ref="CA8">IFERROR(INDEX('CAMAGUI DATA UNIFICADA'!$C$2:$T1007,MATCH(1,($A8='CAMAGUI DATA UNIFICADA'!$A$2:$A1007)*($BV$1='CAMAGUI DATA UNIFICADA'!$B$2:$B1007),0),MATCH(CA$2,'CAMAGUI DATA UNIFICADA'!$C$1:$T$1,0)),"")</f>
        <v>7.5</v>
      </c>
      <c r="CB8" s="2">
        <f t="array" ref="CB8">IFERROR(INDEX('CAMAGUI DATA UNIFICADA'!$C$2:$T1007,MATCH(1,($A8='CAMAGUI DATA UNIFICADA'!$A$2:$A1007)*($BV$1='CAMAGUI DATA UNIFICADA'!$B$2:$B1007),0),MATCH(CB$2,'CAMAGUI DATA UNIFICADA'!$C$1:$T$1,0)),"")</f>
        <v>1.2</v>
      </c>
      <c r="CC8" s="33">
        <f t="array" ref="CC8">IFERROR(INDEX('CAMAGUI DATA UNIFICADA'!$C$2:$T1007,MATCH(1,($A8='CAMAGUI DATA UNIFICADA'!$A$2:$A1007)*($BV$1='CAMAGUI DATA UNIFICADA'!$B$2:$B1007),0),MATCH(CC$2,'CAMAGUI DATA UNIFICADA'!$C$1:$T$1,0)),"")</f>
        <v>6.036</v>
      </c>
      <c r="CD8" s="60">
        <f t="array" ref="CD8">IFERROR(INDEX('CAMAGUI DATA UNIFICADA'!$C$2:$T1007,MATCH(1,($A8='CAMAGUI DATA UNIFICADA'!$A$2:$A1007)*($BV$1='CAMAGUI DATA UNIFICADA'!$B$2:$B1007),0),MATCH(CD$2,'CAMAGUI DATA UNIFICADA'!$C$1:$T$1,0)),"")</f>
        <v>331345.2618</v>
      </c>
      <c r="CE8" s="33">
        <f t="array" ref="CE8">IFERROR(INDEX('CAMAGUI DATA UNIFICADA'!$C$2:$T1007,MATCH(1,($A8='CAMAGUI DATA UNIFICADA'!$A$2:$A1007)*($BV$1='CAMAGUI DATA UNIFICADA'!$B$2:$B1007),0),MATCH(CE$2,'CAMAGUI DATA UNIFICADA'!$C$1:$T$1,0)),"")</f>
        <v>2.525015854</v>
      </c>
      <c r="CF8" s="23">
        <f t="array" ref="CF8">IFERROR(INDEX('CAMAGUI DATA UNIFICADA'!$C$2:$T1007,MATCH(1,($A8='CAMAGUI DATA UNIFICADA'!$A$2:$A1007)*($BV$1='CAMAGUI DATA UNIFICADA'!$B$2:$B1007),0),MATCH(CF$2,'CAMAGUI DATA UNIFICADA'!$C$1:$T$1,0)),"")</f>
        <v>0.2423405907</v>
      </c>
      <c r="CG8" s="23">
        <f t="array" ref="CG8">IFERROR(INDEX('CAMAGUI DATA UNIFICADA'!$C$2:$T1007,MATCH(1,($A8='CAMAGUI DATA UNIFICADA'!$A$2:$A1007)*($BV$1='CAMAGUI DATA UNIFICADA'!$B$2:$B1007),0),MATCH(CG$2,'CAMAGUI DATA UNIFICADA'!$C$1:$T$1,0)),"")</f>
        <v>0.35</v>
      </c>
      <c r="CH8" s="60">
        <f t="array" ref="CH8">IFERROR(INDEX('CAMAGUI DATA UNIFICADA'!$C$2:$T1007,MATCH(1,($A8='CAMAGUI DATA UNIFICADA'!$A$2:$A1007)*($BV$1='CAMAGUI DATA UNIFICADA'!$B$2:$B1007),0),MATCH(CH$2,'CAMAGUI DATA UNIFICADA'!$C$1:$T$1,0)),"")</f>
        <v>113939.25</v>
      </c>
      <c r="CI8" s="2">
        <f t="array" ref="CI8">IFERROR(INDEX('CAMAGUI DATA UNIFICADA'!$C$2:$T1007,MATCH(1,($A8='CAMAGUI DATA UNIFICADA'!$A$2:$A1007)*($BV$1='CAMAGUI DATA UNIFICADA'!$B$2:$B1007),0),MATCH(CI$2,'CAMAGUI DATA UNIFICADA'!$C$1:$T$1,0)),"")</f>
        <v>2</v>
      </c>
      <c r="CJ8" s="2">
        <f t="array" ref="CJ8">IFERROR(INDEX('CAMAGUI DATA UNIFICADA'!$C$2:$T1007,MATCH(1,($A8='CAMAGUI DATA UNIFICADA'!$A$2:$A1007)*($BV$1='CAMAGUI DATA UNIFICADA'!$B$2:$B1007),0),MATCH(CJ$2,'CAMAGUI DATA UNIFICADA'!$C$1:$T$1,0)),"")</f>
        <v>9.5</v>
      </c>
      <c r="CK8" s="33">
        <f t="array" ref="CK8">IFERROR(INDEX('CAMAGUI DATA UNIFICADA'!$C$2:$T1007,MATCH(1,($A8='CAMAGUI DATA UNIFICADA'!$A$2:$A1007)*($BV$1='CAMAGUI DATA UNIFICADA'!$B$2:$B1007),0),MATCH(CK$2,'CAMAGUI DATA UNIFICADA'!$C$1:$T$1,0)),"")</f>
        <v>6.594</v>
      </c>
      <c r="CL8" s="60">
        <f t="array" ref="CL8">IFERROR(INDEX('CAMAGUI DATA UNIFICADA'!$C$2:$T1007,MATCH(1,($A8='CAMAGUI DATA UNIFICADA'!$A$2:$A1007)*($BV$1='CAMAGUI DATA UNIFICADA'!$B$2:$B1007),0),MATCH(CL$2,'CAMAGUI DATA UNIFICADA'!$C$1:$T$1,0)),"")</f>
        <v>267.9518093</v>
      </c>
      <c r="CM8" s="140">
        <f t="array" ref="CM8">IFERROR(INDEX('CAMAGUI DATA UNIFICADA'!$C$2:$T1007,MATCH(1,($A8='CAMAGUI DATA UNIFICADA'!$A$2:$A1007)*($BV$1='CAMAGUI DATA UNIFICADA'!$B$2:$B1007),0),MATCH(CM$2,'CAMAGUI DATA UNIFICADA'!$C$1:$T$1,0)),"")</f>
        <v>29.48795231</v>
      </c>
      <c r="CN8" s="138" t="str">
        <f t="array" ref="CN8">IFERROR(INDEX('CAMAGUI DATA UNIFICADA'!$C$2:$T1007,MATCH(1,($A8='CAMAGUI DATA UNIFICADA'!$A$2:$A1007)*($CN$1='CAMAGUI DATA UNIFICADA'!$B$2:$B1007),0),MATCH(CN$2,'CAMAGUI DATA UNIFICADA'!$C$1:$T$1,0)),"")</f>
        <v>CA6240223</v>
      </c>
      <c r="CO8" s="2">
        <f t="array" ref="CO8">IFERROR(INDEX('CAMAGUI DATA UNIFICADA'!$C$2:$T1007,MATCH(1,($A8='CAMAGUI DATA UNIFICADA'!$A$2:$A1007)*($CN$1='CAMAGUI DATA UNIFICADA'!$B$2:$B1007),0),MATCH(CO$2,'CAMAGUI DATA UNIFICADA'!$C$1:$T$1,0)),"")</f>
        <v>150</v>
      </c>
      <c r="CP8" s="2">
        <f t="array" ref="CP8">IFERROR(INDEX('CAMAGUI DATA UNIFICADA'!$C$2:$T1007,MATCH(1,($A8='CAMAGUI DATA UNIFICADA'!$A$2:$A1007)*($CN$1='CAMAGUI DATA UNIFICADA'!$B$2:$B1007),0),MATCH(CP$2,'CAMAGUI DATA UNIFICADA'!$C$1:$T$1,0)),"")</f>
        <v>150</v>
      </c>
      <c r="CQ8" s="2" t="str">
        <f t="array" ref="CQ8">IFERROR(INDEX('CAMAGUI DATA UNIFICADA'!$C$2:$T1007,MATCH(1,($A8='CAMAGUI DATA UNIFICADA'!$A$2:$A1007)*($CN$1='CAMAGUI DATA UNIFICADA'!$B$2:$B1007),0),MATCH(CQ$2,'CAMAGUI DATA UNIFICADA'!$C$1:$T$1,0)),"")</f>
        <v>NICO FINA 2.0</v>
      </c>
      <c r="CR8" s="139">
        <f t="array" ref="CR8">IFERROR(INDEX('CAMAGUI DATA UNIFICADA'!$C$2:$T1007,MATCH(1,($A8='CAMAGUI DATA UNIFICADA'!$A$2:$A1007)*($CN$1='CAMAGUI DATA UNIFICADA'!$B$2:$B1007),0),MATCH(CR$2,'CAMAGUI DATA UNIFICADA'!$C$1:$T$1,0)),"")</f>
        <v>184.21875</v>
      </c>
      <c r="CS8" s="2">
        <f t="array" ref="CS8">IFERROR(INDEX('CAMAGUI DATA UNIFICADA'!$C$2:$T1007,MATCH(1,($A8='CAMAGUI DATA UNIFICADA'!$A$2:$A1007)*($CN$1='CAMAGUI DATA UNIFICADA'!$B$2:$B1007),0),MATCH(CS$2,'CAMAGUI DATA UNIFICADA'!$C$1:$T$1,0)),"")</f>
        <v>8</v>
      </c>
      <c r="CT8" s="2">
        <f t="array" ref="CT8">IFERROR(INDEX('CAMAGUI DATA UNIFICADA'!$C$2:$T1007,MATCH(1,($A8='CAMAGUI DATA UNIFICADA'!$A$2:$A1007)*($CN$1='CAMAGUI DATA UNIFICADA'!$B$2:$B1007),0),MATCH(CT$2,'CAMAGUI DATA UNIFICADA'!$C$1:$T$1,0)),"")</f>
        <v>0</v>
      </c>
      <c r="CU8" s="33">
        <f t="array" ref="CU8">IFERROR(INDEX('CAMAGUI DATA UNIFICADA'!$C$2:$T1007,MATCH(1,($A8='CAMAGUI DATA UNIFICADA'!$A$2:$A1007)*($CN$1='CAMAGUI DATA UNIFICADA'!$B$2:$B1007),0),MATCH(CU$2,'CAMAGUI DATA UNIFICADA'!$C$1:$T$1,0)),"")</f>
        <v>5.604</v>
      </c>
      <c r="CV8" s="60">
        <f t="array" ref="CV8">IFERROR(INDEX('CAMAGUI DATA UNIFICADA'!$C$2:$T1007,MATCH(1,($A8='CAMAGUI DATA UNIFICADA'!$A$2:$A1007)*($CN$1='CAMAGUI DATA UNIFICADA'!$B$2:$B1007),0),MATCH(CV$2,'CAMAGUI DATA UNIFICADA'!$C$1:$T$1,0)),"")</f>
        <v>334582.4411</v>
      </c>
      <c r="CW8" s="33" t="str">
        <f t="array" ref="CW8">IFERROR(INDEX('CAMAGUI DATA UNIFICADA'!$C$2:$T1007,MATCH(1,($A8='CAMAGUI DATA UNIFICADA'!$A$2:$A1007)*($CN$1='CAMAGUI DATA UNIFICADA'!$B$2:$B1007),0),MATCH(CW$2,'CAMAGUI DATA UNIFICADA'!$C$1:$T$1,0)),"")</f>
        <v/>
      </c>
      <c r="CX8" s="23">
        <f t="array" ref="CX8">IFERROR(INDEX('CAMAGUI DATA UNIFICADA'!$C$2:$T1007,MATCH(1,($A8='CAMAGUI DATA UNIFICADA'!$A$2:$A1007)*($CN$1='CAMAGUI DATA UNIFICADA'!$B$2:$B1007),0),MATCH(CX$2,'CAMAGUI DATA UNIFICADA'!$C$1:$T$1,0)),"")</f>
        <v>0.2788187009</v>
      </c>
      <c r="CY8" s="23">
        <f t="array" ref="CY8">IFERROR(INDEX('CAMAGUI DATA UNIFICADA'!$C$2:$T1007,MATCH(1,($A8='CAMAGUI DATA UNIFICADA'!$A$2:$A1007)*($CN$1='CAMAGUI DATA UNIFICADA'!$B$2:$B1007),0),MATCH(CY$2,'CAMAGUI DATA UNIFICADA'!$C$1:$T$1,0)),"")</f>
        <v>0.8</v>
      </c>
      <c r="CZ8" s="60">
        <f t="array" ref="CZ8">IFERROR(INDEX('CAMAGUI DATA UNIFICADA'!$C$2:$T1007,MATCH(1,($A8='CAMAGUI DATA UNIFICADA'!$A$2:$A1007)*($CN$1='CAMAGUI DATA UNIFICADA'!$B$2:$B1007),0),MATCH(CZ$2,'CAMAGUI DATA UNIFICADA'!$C$1:$T$1,0)),"")</f>
        <v>109714.2857</v>
      </c>
      <c r="DA8" s="2">
        <f t="array" ref="DA8">IFERROR(INDEX('CAMAGUI DATA UNIFICADA'!$C$2:$T1007,MATCH(1,($A8='CAMAGUI DATA UNIFICADA'!$A$2:$A1007)*($CN$1='CAMAGUI DATA UNIFICADA'!$B$2:$B1007),0),MATCH(DA$2,'CAMAGUI DATA UNIFICADA'!$C$1:$T$1,0)),"")</f>
        <v>2</v>
      </c>
      <c r="DB8" s="2">
        <f t="array" ref="DB8">IFERROR(INDEX('CAMAGUI DATA UNIFICADA'!$C$2:$T1007,MATCH(1,($A8='CAMAGUI DATA UNIFICADA'!$A$2:$A1007)*($CN$1='CAMAGUI DATA UNIFICADA'!$B$2:$B1007),0),MATCH(DB$2,'CAMAGUI DATA UNIFICADA'!$C$1:$T$1,0)),"")</f>
        <v>10</v>
      </c>
      <c r="DC8" s="33">
        <f t="array" ref="DC8">IFERROR(INDEX('CAMAGUI DATA UNIFICADA'!$C$2:$T1007,MATCH(1,($A8='CAMAGUI DATA UNIFICADA'!$A$2:$A1007)*($CN$1='CAMAGUI DATA UNIFICADA'!$B$2:$B1007),0),MATCH(DC$2,'CAMAGUI DATA UNIFICADA'!$C$1:$T$1,0)),"")</f>
        <v>6.348</v>
      </c>
      <c r="DD8" s="60">
        <f t="array" ref="DD8">IFERROR(INDEX('CAMAGUI DATA UNIFICADA'!$C$2:$T1007,MATCH(1,($A8='CAMAGUI DATA UNIFICADA'!$A$2:$A1007)*($CN$1='CAMAGUI DATA UNIFICADA'!$B$2:$B1007),0),MATCH(DD$2,'CAMAGUI DATA UNIFICADA'!$C$1:$T$1,0)),"")</f>
        <v>556.9633673</v>
      </c>
      <c r="DE8" s="140">
        <f t="array" ref="DE8">IFERROR(INDEX('CAMAGUI DATA UNIFICADA'!$C$2:$T1007,MATCH(1,($A8='CAMAGUI DATA UNIFICADA'!$A$2:$A1007)*($CN$1='CAMAGUI DATA UNIFICADA'!$B$2:$B1007),0),MATCH(DE$2,'CAMAGUI DATA UNIFICADA'!$C$1:$T$1,0)),"")</f>
        <v>101.7408418</v>
      </c>
      <c r="DF8" s="138" t="str">
        <f t="array" ref="DF8">IFERROR(INDEX('CAMAGUI DATA UNIFICADA'!$C$2:$T1007,MATCH(1,($A8='CAMAGUI DATA UNIFICADA'!$A$2:$A1007)*($DF$1='CAMAGUI DATA UNIFICADA'!$B$2:$B1007),0),MATCH(DF$2,'CAMAGUI DATA UNIFICADA'!$C$1:$T$1,0)),"")</f>
        <v>CA8230123</v>
      </c>
      <c r="DG8" s="2">
        <f t="array" ref="DG8">IFERROR(INDEX('CAMAGUI DATA UNIFICADA'!$C$2:$T1007,MATCH(1,($A8='CAMAGUI DATA UNIFICADA'!$A$2:$A1007)*($DF$1='CAMAGUI DATA UNIFICADA'!$B$2:$B1007),0),MATCH(DG$2,'CAMAGUI DATA UNIFICADA'!$C$1:$T$1,0)),"")</f>
        <v>5</v>
      </c>
      <c r="DH8" s="2">
        <f t="array" ref="DH8">IFERROR(INDEX('CAMAGUI DATA UNIFICADA'!$C$2:$T1007,MATCH(1,($A8='CAMAGUI DATA UNIFICADA'!$A$2:$A1007)*($DF$1='CAMAGUI DATA UNIFICADA'!$B$2:$B1007),0),MATCH(DH$2,'CAMAGUI DATA UNIFICADA'!$C$1:$T$1,0)),"")</f>
        <v>35</v>
      </c>
      <c r="DI8" s="2" t="str">
        <f t="array" ref="DI8">IFERROR(INDEX('CAMAGUI DATA UNIFICADA'!$C$2:$T1007,MATCH(1,($A8='CAMAGUI DATA UNIFICADA'!$A$2:$A1007)*($DF$1='CAMAGUI DATA UNIFICADA'!$B$2:$B1007),0),MATCH(DI$2,'CAMAGUI DATA UNIFICADA'!$C$1:$T$1,0)),"")</f>
        <v>AQXCEL 1.2</v>
      </c>
      <c r="DJ8" s="139">
        <f t="array" ref="DJ8">IFERROR(INDEX('CAMAGUI DATA UNIFICADA'!$C$2:$T1007,MATCH(1,($A8='CAMAGUI DATA UNIFICADA'!$A$2:$A1007)*($DF$1='CAMAGUI DATA UNIFICADA'!$B$2:$B1007),0),MATCH(DJ$2,'CAMAGUI DATA UNIFICADA'!$C$1:$T$1,0)),"")</f>
        <v>48.93</v>
      </c>
      <c r="DK8" s="2">
        <f t="array" ref="DK8">IFERROR(INDEX('CAMAGUI DATA UNIFICADA'!$C$2:$T1007,MATCH(1,($A8='CAMAGUI DATA UNIFICADA'!$A$2:$A1007)*($DF$1='CAMAGUI DATA UNIFICADA'!$B$2:$B1007),0),MATCH(DK$2,'CAMAGUI DATA UNIFICADA'!$C$1:$T$1,0)),"")</f>
        <v>3.7</v>
      </c>
      <c r="DL8" s="2">
        <f t="array" ref="DL8">IFERROR(INDEX('CAMAGUI DATA UNIFICADA'!$C$2:$T1007,MATCH(1,($A8='CAMAGUI DATA UNIFICADA'!$A$2:$A1007)*($DF$1='CAMAGUI DATA UNIFICADA'!$B$2:$B1007),0),MATCH(DL$2,'CAMAGUI DATA UNIFICADA'!$C$1:$T$1,0)),"")</f>
        <v>1</v>
      </c>
      <c r="DM8" s="33">
        <f t="array" ref="DM8">IFERROR(INDEX('CAMAGUI DATA UNIFICADA'!$C$2:$T1007,MATCH(1,($A8='CAMAGUI DATA UNIFICADA'!$A$2:$A1007)*($DF$1='CAMAGUI DATA UNIFICADA'!$B$2:$B1007),0),MATCH(DM$2,'CAMAGUI DATA UNIFICADA'!$C$1:$T$1,0)),"")</f>
        <v>8.8596</v>
      </c>
      <c r="DN8" s="60">
        <f t="array" ref="DN8">IFERROR(INDEX('CAMAGUI DATA UNIFICADA'!$C$2:$T1007,MATCH(1,($A8='CAMAGUI DATA UNIFICADA'!$A$2:$A1007)*($DF$1='CAMAGUI DATA UNIFICADA'!$B$2:$B1007),0),MATCH(DN$2,'CAMAGUI DATA UNIFICADA'!$C$1:$T$1,0)),"")</f>
        <v>15252.96121</v>
      </c>
      <c r="DO8" s="33">
        <f t="array" ref="DO8">IFERROR(INDEX('CAMAGUI DATA UNIFICADA'!$C$2:$T1007,MATCH(1,($A8='CAMAGUI DATA UNIFICADA'!$A$2:$A1007)*($DF$1='CAMAGUI DATA UNIFICADA'!$B$2:$B1007),0),MATCH(DO$2,'CAMAGUI DATA UNIFICADA'!$C$1:$T$1,0)),"")</f>
        <v>1.25</v>
      </c>
      <c r="DP8" s="23">
        <f t="array" ref="DP8">IFERROR(INDEX('CAMAGUI DATA UNIFICADA'!$C$2:$T1007,MATCH(1,($A8='CAMAGUI DATA UNIFICADA'!$A$2:$A1007)*($DF$1='CAMAGUI DATA UNIFICADA'!$B$2:$B1007),0),MATCH(DP$2,'CAMAGUI DATA UNIFICADA'!$C$1:$T$1,0)),"")</f>
        <v>0.3813240302</v>
      </c>
      <c r="DQ8" s="23">
        <f t="array" ref="DQ8">IFERROR(INDEX('CAMAGUI DATA UNIFICADA'!$C$2:$T1007,MATCH(1,($A8='CAMAGUI DATA UNIFICADA'!$A$2:$A1007)*($DF$1='CAMAGUI DATA UNIFICADA'!$B$2:$B1007),0),MATCH(DQ$2,'CAMAGUI DATA UNIFICADA'!$C$1:$T$1,0)),"")</f>
        <v>0.7</v>
      </c>
      <c r="DR8" s="2">
        <f t="array" ref="DR8">IFERROR(INDEX('CAMAGUI DATA UNIFICADA'!$C$2:$T1007,MATCH(1,($A8='CAMAGUI DATA UNIFICADA'!$A$2:$A1007)*($DF$1='CAMAGUI DATA UNIFICADA'!$B$2:$B1007),0),MATCH(DR$2,'CAMAGUI DATA UNIFICADA'!$C$1:$T$1,0)),"")</f>
        <v>70000</v>
      </c>
      <c r="DS8" s="2">
        <f t="array" ref="DS8">IFERROR(INDEX('CAMAGUI DATA UNIFICADA'!$C$2:$T1007,MATCH(1,($A8='CAMAGUI DATA UNIFICADA'!$A$2:$A1007)*($DF$1='CAMAGUI DATA UNIFICADA'!$B$2:$B1007),0),MATCH(DS$2,'CAMAGUI DATA UNIFICADA'!$C$1:$T$1,0)),"")</f>
        <v>1.5</v>
      </c>
      <c r="DT8" s="2">
        <f t="array" ref="DT8">IFERROR(INDEX('CAMAGUI DATA UNIFICADA'!$C$2:$T1007,MATCH(1,($A8='CAMAGUI DATA UNIFICADA'!$A$2:$A1007)*($DF$1='CAMAGUI DATA UNIFICADA'!$B$2:$B1007),0),MATCH(DT$2,'CAMAGUI DATA UNIFICADA'!$C$1:$T$1,0)),"")</f>
        <v>5.2</v>
      </c>
      <c r="DU8" s="33">
        <f t="array" ref="DU8">IFERROR(INDEX('CAMAGUI DATA UNIFICADA'!$C$2:$T1007,MATCH(1,($A8='CAMAGUI DATA UNIFICADA'!$A$2:$A1007)*($DF$1='CAMAGUI DATA UNIFICADA'!$B$2:$B1007),0),MATCH(DU$2,'CAMAGUI DATA UNIFICADA'!$C$1:$T$1,0)),"")</f>
        <v>7.3608</v>
      </c>
      <c r="DV8" s="60">
        <f t="array" ref="DV8">IFERROR(INDEX('CAMAGUI DATA UNIFICADA'!$C$2:$T1007,MATCH(1,($A8='CAMAGUI DATA UNIFICADA'!$A$2:$A1007)*($DF$1='CAMAGUI DATA UNIFICADA'!$B$2:$B1007),0),MATCH(DV$2,'CAMAGUI DATA UNIFICADA'!$C$1:$T$1,0)),"")</f>
        <v>11.4148401</v>
      </c>
      <c r="DW8" s="140">
        <f t="array" ref="DW8">IFERROR(INDEX('CAMAGUI DATA UNIFICADA'!$C$2:$T1007,MATCH(1,($A8='CAMAGUI DATA UNIFICADA'!$A$2:$A1007)*($DF$1='CAMAGUI DATA UNIFICADA'!$B$2:$B1007),0),MATCH(DW$2,'CAMAGUI DATA UNIFICADA'!$C$1:$T$1,0)),"")</f>
        <v>1.603710024</v>
      </c>
      <c r="DX8" s="144" t="str">
        <f t="array" ref="DX8">IFERROR(INDEX('CAMAGUI DATA UNIFICADA'!$C$2:$T1007,MATCH(1,($A8='CAMAGUI DATA UNIFICADA'!$A$2:$A1007)*($DX$1='CAMAGUI DATA UNIFICADA'!$B$2:$B1007),0),MATCH(DX$2,'CAMAGUI DATA UNIFICADA'!$C$1:$T$1,0)),"")</f>
        <v/>
      </c>
      <c r="DY8" s="60" t="str">
        <f t="array" ref="DY8">IFERROR(INDEX('CAMAGUI DATA UNIFICADA'!$C$2:$T1007,MATCH(1,($A8='CAMAGUI DATA UNIFICADA'!$A$2:$A1007)*($DX$1='CAMAGUI DATA UNIFICADA'!$B$2:$B1007),0),MATCH(DY$2,'CAMAGUI DATA UNIFICADA'!$C$1:$T$1,0)),"")</f>
        <v/>
      </c>
      <c r="DZ8" s="60" t="str">
        <f t="array" ref="DZ8">IFERROR(INDEX('CAMAGUI DATA UNIFICADA'!$C$2:$T1007,MATCH(1,($A8='CAMAGUI DATA UNIFICADA'!$A$2:$A1007)*($DX$1='CAMAGUI DATA UNIFICADA'!$B$2:$B1007),0),MATCH(DZ$2,'CAMAGUI DATA UNIFICADA'!$C$1:$T$1,0)),"")</f>
        <v/>
      </c>
      <c r="EA8" s="60" t="str">
        <f t="array" ref="EA8">IFERROR(INDEX('CAMAGUI DATA UNIFICADA'!$C$2:$T1007,MATCH(1,($A8='CAMAGUI DATA UNIFICADA'!$A$2:$A1007)*($DX$1='CAMAGUI DATA UNIFICADA'!$B$2:$B1007),0),MATCH(EA$2,'CAMAGUI DATA UNIFICADA'!$C$1:$T$1,0)),"")</f>
        <v/>
      </c>
      <c r="EB8" s="60" t="str">
        <f t="array" ref="EB8">IFERROR(INDEX('CAMAGUI DATA UNIFICADA'!$C$2:$T1007,MATCH(1,($A8='CAMAGUI DATA UNIFICADA'!$A$2:$A1007)*($DX$1='CAMAGUI DATA UNIFICADA'!$B$2:$B1007),0),MATCH(EB$2,'CAMAGUI DATA UNIFICADA'!$C$1:$T$1,0)),"")</f>
        <v/>
      </c>
      <c r="EC8" s="60" t="str">
        <f t="array" ref="EC8">IFERROR(INDEX('CAMAGUI DATA UNIFICADA'!$C$2:$T1007,MATCH(1,($A8='CAMAGUI DATA UNIFICADA'!$A$2:$A1007)*($DX$1='CAMAGUI DATA UNIFICADA'!$B$2:$B1007),0),MATCH(EC$2,'CAMAGUI DATA UNIFICADA'!$C$1:$T$1,0)),"")</f>
        <v/>
      </c>
      <c r="ED8" s="60" t="str">
        <f t="array" ref="ED8">IFERROR(INDEX('CAMAGUI DATA UNIFICADA'!$C$2:$T1007,MATCH(1,($A8='CAMAGUI DATA UNIFICADA'!$A$2:$A1007)*($DX$1='CAMAGUI DATA UNIFICADA'!$B$2:$B1007),0),MATCH(ED$2,'CAMAGUI DATA UNIFICADA'!$C$1:$T$1,0)),"")</f>
        <v/>
      </c>
      <c r="EE8" s="60" t="str">
        <f t="array" ref="EE8">IFERROR(INDEX('CAMAGUI DATA UNIFICADA'!$C$2:$T1007,MATCH(1,($A8='CAMAGUI DATA UNIFICADA'!$A$2:$A1007)*($DX$1='CAMAGUI DATA UNIFICADA'!$B$2:$B1007),0),MATCH(EE$2,'CAMAGUI DATA UNIFICADA'!$C$1:$T$1,0)),"")</f>
        <v/>
      </c>
      <c r="EF8" s="60" t="str">
        <f t="array" ref="EF8">IFERROR(INDEX('CAMAGUI DATA UNIFICADA'!$C$2:$T1007,MATCH(1,($A8='CAMAGUI DATA UNIFICADA'!$A$2:$A1007)*($DX$1='CAMAGUI DATA UNIFICADA'!$B$2:$B1007),0),MATCH(EF$2,'CAMAGUI DATA UNIFICADA'!$C$1:$T$1,0)),"")</f>
        <v/>
      </c>
      <c r="EG8" s="60" t="str">
        <f t="array" ref="EG8">IFERROR(INDEX('CAMAGUI DATA UNIFICADA'!$C$2:$T1007,MATCH(1,($A8='CAMAGUI DATA UNIFICADA'!$A$2:$A1007)*($DX$1='CAMAGUI DATA UNIFICADA'!$B$2:$B1007),0),MATCH(EG$2,'CAMAGUI DATA UNIFICADA'!$C$1:$T$1,0)),"")</f>
        <v/>
      </c>
      <c r="EH8" s="60" t="str">
        <f t="array" ref="EH8">IFERROR(INDEX('CAMAGUI DATA UNIFICADA'!$C$2:$T1007,MATCH(1,($A8='CAMAGUI DATA UNIFICADA'!$A$2:$A1007)*($DX$1='CAMAGUI DATA UNIFICADA'!$B$2:$B1007),0),MATCH(EH$2,'CAMAGUI DATA UNIFICADA'!$C$1:$T$1,0)),"")</f>
        <v/>
      </c>
      <c r="EI8" s="60" t="str">
        <f t="array" ref="EI8">IFERROR(INDEX('CAMAGUI DATA UNIFICADA'!$C$2:$T1007,MATCH(1,($A8='CAMAGUI DATA UNIFICADA'!$A$2:$A1007)*($DX$1='CAMAGUI DATA UNIFICADA'!$B$2:$B1007),0),MATCH(EI$2,'CAMAGUI DATA UNIFICADA'!$C$1:$T$1,0)),"")</f>
        <v/>
      </c>
      <c r="EJ8" s="60" t="str">
        <f t="array" ref="EJ8">IFERROR(INDEX('CAMAGUI DATA UNIFICADA'!$C$2:$T1007,MATCH(1,($A8='CAMAGUI DATA UNIFICADA'!$A$2:$A1007)*($DX$1='CAMAGUI DATA UNIFICADA'!$B$2:$B1007),0),MATCH(EJ$2,'CAMAGUI DATA UNIFICADA'!$C$1:$T$1,0)),"")</f>
        <v/>
      </c>
      <c r="EK8" s="60" t="str">
        <f t="array" ref="EK8">IFERROR(INDEX('CAMAGUI DATA UNIFICADA'!$C$2:$T1007,MATCH(1,($A8='CAMAGUI DATA UNIFICADA'!$A$2:$A1007)*($DX$1='CAMAGUI DATA UNIFICADA'!$B$2:$B1007),0),MATCH(EK$2,'CAMAGUI DATA UNIFICADA'!$C$1:$T$1,0)),"")</f>
        <v/>
      </c>
      <c r="EL8" s="60" t="str">
        <f t="array" ref="EL8">IFERROR(INDEX('CAMAGUI DATA UNIFICADA'!$C$2:$T1007,MATCH(1,($A8='CAMAGUI DATA UNIFICADA'!$A$2:$A1007)*($DX$1='CAMAGUI DATA UNIFICADA'!$B$2:$B1007),0),MATCH(EL$2,'CAMAGUI DATA UNIFICADA'!$C$1:$T$1,0)),"")</f>
        <v/>
      </c>
      <c r="EM8" s="60" t="str">
        <f t="array" ref="EM8">IFERROR(INDEX('CAMAGUI DATA UNIFICADA'!$C$2:$T1007,MATCH(1,($A8='CAMAGUI DATA UNIFICADA'!$A$2:$A1007)*($DX$1='CAMAGUI DATA UNIFICADA'!$B$2:$B1007),0),MATCH(EM$2,'CAMAGUI DATA UNIFICADA'!$C$1:$T$1,0)),"")</f>
        <v/>
      </c>
      <c r="EN8" s="60" t="str">
        <f t="array" ref="EN8">IFERROR(INDEX('CAMAGUI DATA UNIFICADA'!$C$2:$T1007,MATCH(1,($A8='CAMAGUI DATA UNIFICADA'!$A$2:$A1007)*($DX$1='CAMAGUI DATA UNIFICADA'!$B$2:$B1007),0),MATCH(EN$2,'CAMAGUI DATA UNIFICADA'!$C$1:$T$1,0)),"")</f>
        <v/>
      </c>
      <c r="EO8" s="60" t="str">
        <f t="array" ref="EO8">IFERROR(INDEX('CAMAGUI DATA UNIFICADA'!$C$2:$T1007,MATCH(1,($A8='CAMAGUI DATA UNIFICADA'!$A$2:$A1007)*($DX$1='CAMAGUI DATA UNIFICADA'!$B$2:$B1007),0),MATCH(EO$2,'CAMAGUI DATA UNIFICADA'!$C$1:$T$1,0)),"")</f>
        <v/>
      </c>
    </row>
    <row r="9">
      <c r="A9" s="137">
        <v>44991.0</v>
      </c>
      <c r="B9" s="138" t="str">
        <f t="array" ref="B9">IFERROR(INDEX('CAMAGUI DATA UNIFICADA'!$C$2:$T1007,MATCH(1,($A9='CAMAGUI DATA UNIFICADA'!$A$2:$A1007)*($B$1='CAMAGUI DATA UNIFICADA'!$B$2:$B1007),0),MATCH(B$2,'CAMAGUI DATA UNIFICADA'!$C$1:$T$1,0)),"")</f>
        <v>CA1100223</v>
      </c>
      <c r="C9" s="2">
        <f t="array" ref="C9">IFERROR(INDEX('CAMAGUI DATA UNIFICADA'!$C$2:$T1007,MATCH(1,($A9='CAMAGUI DATA UNIFICADA'!$A$2:$A1007)*($B$1='CAMAGUI DATA UNIFICADA'!$B$2:$B1007),0),MATCH(C$2,'CAMAGUI DATA UNIFICADA'!$C$1:$T$1,0)),"")</f>
        <v>200</v>
      </c>
      <c r="D9" s="2">
        <f t="array" ref="D9">IFERROR(INDEX('CAMAGUI DATA UNIFICADA'!$C$2:$T1007,MATCH(1,($A9='CAMAGUI DATA UNIFICADA'!$A$2:$A1007)*($B$1='CAMAGUI DATA UNIFICADA'!$B$2:$B1007),0),MATCH(D$2,'CAMAGUI DATA UNIFICADA'!$C$1:$T$1,0)),"")</f>
        <v>1375</v>
      </c>
      <c r="E9" s="2" t="str">
        <f t="array" ref="E9">IFERROR(INDEX('CAMAGUI DATA UNIFICADA'!$C$2:$T1007,MATCH(1,($A9='CAMAGUI DATA UNIFICADA'!$A$2:$A1007)*($B$1='CAMAGUI DATA UNIFICADA'!$B$2:$B1007),0),MATCH(E$2,'CAMAGUI DATA UNIFICADA'!$C$1:$T$1,0)),"")</f>
        <v>NICO FINA 2.0</v>
      </c>
      <c r="F9" s="139">
        <f t="array" ref="F9">IFERROR(INDEX('CAMAGUI DATA UNIFICADA'!$C$2:$T1007,MATCH(1,($A9='CAMAGUI DATA UNIFICADA'!$A$2:$A1007)*($B$1='CAMAGUI DATA UNIFICADA'!$B$2:$B1007),0),MATCH(F$2,'CAMAGUI DATA UNIFICADA'!$C$1:$T$1,0)),"")</f>
        <v>1688.671875</v>
      </c>
      <c r="G9" s="2">
        <f t="array" ref="G9">IFERROR(INDEX('CAMAGUI DATA UNIFICADA'!$C$2:$T1007,MATCH(1,($A9='CAMAGUI DATA UNIFICADA'!$A$2:$A1007)*($B$1='CAMAGUI DATA UNIFICADA'!$B$2:$B1007),0),MATCH(G$2,'CAMAGUI DATA UNIFICADA'!$C$1:$T$1,0)),"")</f>
        <v>6.7</v>
      </c>
      <c r="H9" s="2">
        <f t="array" ref="H9">IFERROR(INDEX('CAMAGUI DATA UNIFICADA'!$C$2:$T1007,MATCH(1,($A9='CAMAGUI DATA UNIFICADA'!$A$2:$A1007)*($B$1='CAMAGUI DATA UNIFICADA'!$B$2:$B1007),0),MATCH(H$2,'CAMAGUI DATA UNIFICADA'!$C$1:$T$1,0)),"")</f>
        <v>2.7</v>
      </c>
      <c r="I9" s="33">
        <f t="array" ref="I9">IFERROR(INDEX('CAMAGUI DATA UNIFICADA'!$C$2:$T1007,MATCH(1,($A9='CAMAGUI DATA UNIFICADA'!$A$2:$A1007)*($B$1='CAMAGUI DATA UNIFICADA'!$B$2:$B1007),0),MATCH(I$2,'CAMAGUI DATA UNIFICADA'!$C$1:$T$1,0)),"")</f>
        <v>6.4764</v>
      </c>
      <c r="J9" s="60">
        <f t="array" ref="J9">IFERROR(INDEX('CAMAGUI DATA UNIFICADA'!$C$2:$T1007,MATCH(1,($A9='CAMAGUI DATA UNIFICADA'!$A$2:$A1007)*($B$1='CAMAGUI DATA UNIFICADA'!$B$2:$B1007),0),MATCH(J$2,'CAMAGUI DATA UNIFICADA'!$C$1:$T$1,0)),"")</f>
        <v>460915.7289</v>
      </c>
      <c r="K9" s="33">
        <f t="array" ref="K9">IFERROR(INDEX('CAMAGUI DATA UNIFICADA'!$C$2:$T1007,MATCH(1,($A9='CAMAGUI DATA UNIFICADA'!$A$2:$A1007)*($B$1='CAMAGUI DATA UNIFICADA'!$B$2:$B1007),0),MATCH(K$2,'CAMAGUI DATA UNIFICADA'!$C$1:$T$1,0)),"")</f>
        <v>0.6365740741</v>
      </c>
      <c r="L9" s="23">
        <f t="array" ref="L9">IFERROR(INDEX('CAMAGUI DATA UNIFICADA'!$C$2:$T1007,MATCH(1,($A9='CAMAGUI DATA UNIFICADA'!$A$2:$A1007)*($B$1='CAMAGUI DATA UNIFICADA'!$B$2:$B1007),0),MATCH(L$2,'CAMAGUI DATA UNIFICADA'!$C$1:$T$1,0)),"")</f>
        <v>0.4609157289</v>
      </c>
      <c r="M9" s="23">
        <f t="array" ref="M9">IFERROR(INDEX('CAMAGUI DATA UNIFICADA'!$C$2:$T1007,MATCH(1,($A9='CAMAGUI DATA UNIFICADA'!$A$2:$A1007)*($B$1='CAMAGUI DATA UNIFICADA'!$B$2:$B1007),0),MATCH(M$2,'CAMAGUI DATA UNIFICADA'!$C$1:$T$1,0)),"")</f>
        <v>0.8</v>
      </c>
      <c r="N9" s="60">
        <f t="array" ref="N9">IFERROR(INDEX('CAMAGUI DATA UNIFICADA'!$C$2:$T1007,MATCH(1,($A9='CAMAGUI DATA UNIFICADA'!$A$2:$A1007)*($B$1='CAMAGUI DATA UNIFICADA'!$B$2:$B1007),0),MATCH(N$2,'CAMAGUI DATA UNIFICADA'!$C$1:$T$1,0)),"")</f>
        <v>97680.09768</v>
      </c>
      <c r="O9" s="2">
        <f t="array" ref="O9">IFERROR(INDEX('CAMAGUI DATA UNIFICADA'!$C$2:$T1007,MATCH(1,($A9='CAMAGUI DATA UNIFICADA'!$A$2:$A1007)*($B$1='CAMAGUI DATA UNIFICADA'!$B$2:$B1007),0),MATCH(O$2,'CAMAGUI DATA UNIFICADA'!$C$1:$T$1,0)),"")</f>
        <v>2.5</v>
      </c>
      <c r="P9" s="2">
        <f t="array" ref="P9">IFERROR(INDEX('CAMAGUI DATA UNIFICADA'!$C$2:$T1007,MATCH(1,($A9='CAMAGUI DATA UNIFICADA'!$A$2:$A1007)*($B$1='CAMAGUI DATA UNIFICADA'!$B$2:$B1007),0),MATCH(P$2,'CAMAGUI DATA UNIFICADA'!$C$1:$T$1,0)),"")</f>
        <v>9.2</v>
      </c>
      <c r="Q9" s="33">
        <f t="array" ref="Q9">IFERROR(INDEX('CAMAGUI DATA UNIFICADA'!$C$2:$T1007,MATCH(1,($A9='CAMAGUI DATA UNIFICADA'!$A$2:$A1007)*($B$1='CAMAGUI DATA UNIFICADA'!$B$2:$B1007),0),MATCH(Q$2,'CAMAGUI DATA UNIFICADA'!$C$1:$T$1,0)),"")</f>
        <v>5.2464</v>
      </c>
      <c r="R9" s="60">
        <f t="array" ref="R9">IFERROR(INDEX('CAMAGUI DATA UNIFICADA'!$C$2:$T1007,MATCH(1,($A9='CAMAGUI DATA UNIFICADA'!$A$2:$A1007)*($B$1='CAMAGUI DATA UNIFICADA'!$B$2:$B1007),0),MATCH(R$2,'CAMAGUI DATA UNIFICADA'!$C$1:$T$1,0)),"")</f>
        <v>418.8166938</v>
      </c>
      <c r="S9" s="140">
        <f t="array" ref="S9">IFERROR(INDEX('CAMAGUI DATA UNIFICADA'!$C$2:$T1007,MATCH(1,($A9='CAMAGUI DATA UNIFICADA'!$A$2:$A1007)*($B$1='CAMAGUI DATA UNIFICADA'!$B$2:$B1007),0),MATCH(S$2,'CAMAGUI DATA UNIFICADA'!$C$1:$T$1,0)),"")</f>
        <v>54.70417346</v>
      </c>
      <c r="T9" s="2" t="str">
        <f t="array" ref="T9">IFERROR(INDEX('CAMAGUI DATA UNIFICADA'!$C$2:$T1007,MATCH(1,($A9='CAMAGUI DATA UNIFICADA'!$A$2:$A1007)*($T$1='CAMAGUI DATA UNIFICADA'!$B$2:$B1007),0),MATCH(T$2,'CAMAGUI DATA UNIFICADA'!$C$1:$T$1,0)),"")</f>
        <v>CA2140223</v>
      </c>
      <c r="U9" s="2">
        <f t="array" ref="U9">IFERROR(INDEX('CAMAGUI DATA UNIFICADA'!$C$2:$T1007,MATCH(1,($A9='CAMAGUI DATA UNIFICADA'!$A$2:$A1007)*($T$1='CAMAGUI DATA UNIFICADA'!$B$2:$B1007),0),MATCH(U$2,'CAMAGUI DATA UNIFICADA'!$C$1:$T$1,0)),"")</f>
        <v>75</v>
      </c>
      <c r="V9" s="2">
        <f t="array" ref="V9">IFERROR(INDEX('CAMAGUI DATA UNIFICADA'!$C$2:$T1007,MATCH(1,($A9='CAMAGUI DATA UNIFICADA'!$A$2:$A1007)*($T$1='CAMAGUI DATA UNIFICADA'!$B$2:$B1007),0),MATCH(V$2,'CAMAGUI DATA UNIFICADA'!$C$1:$T$1,0)),"")</f>
        <v>436</v>
      </c>
      <c r="W9" s="2" t="str">
        <f t="array" ref="W9">IFERROR(INDEX('CAMAGUI DATA UNIFICADA'!$C$2:$T1007,MATCH(1,($A9='CAMAGUI DATA UNIFICADA'!$A$2:$A1007)*($T$1='CAMAGUI DATA UNIFICADA'!$B$2:$B1007),0),MATCH(W$2,'CAMAGUI DATA UNIFICADA'!$C$1:$T$1,0)),"")</f>
        <v>NICO CLSC 0.8</v>
      </c>
      <c r="X9" s="139">
        <f t="array" ref="X9">IFERROR(INDEX('CAMAGUI DATA UNIFICADA'!$C$2:$T1007,MATCH(1,($A9='CAMAGUI DATA UNIFICADA'!$A$2:$A1007)*($T$1='CAMAGUI DATA UNIFICADA'!$B$2:$B1007),0),MATCH(X$2,'CAMAGUI DATA UNIFICADA'!$C$1:$T$1,0)),"")</f>
        <v>721.546428</v>
      </c>
      <c r="Y9" s="2">
        <f t="array" ref="Y9">IFERROR(INDEX('CAMAGUI DATA UNIFICADA'!$C$2:$T1007,MATCH(1,($A9='CAMAGUI DATA UNIFICADA'!$A$2:$A1007)*($T$1='CAMAGUI DATA UNIFICADA'!$B$2:$B1007),0),MATCH(Y$2,'CAMAGUI DATA UNIFICADA'!$C$1:$T$1,0)),"")</f>
        <v>1.2</v>
      </c>
      <c r="Z9" s="2">
        <f t="array" ref="Z9">IFERROR(INDEX('CAMAGUI DATA UNIFICADA'!$C$2:$T1007,MATCH(1,($A9='CAMAGUI DATA UNIFICADA'!$A$2:$A1007)*($T$1='CAMAGUI DATA UNIFICADA'!$B$2:$B1007),0),MATCH(Z$2,'CAMAGUI DATA UNIFICADA'!$C$1:$T$1,0)),"")</f>
        <v>0.9</v>
      </c>
      <c r="AA9" s="2">
        <f t="array" ref="AA9">IFERROR(INDEX('CAMAGUI DATA UNIFICADA'!$C$2:$T1007,MATCH(1,($A9='CAMAGUI DATA UNIFICADA'!$A$2:$A1007)*($T$1='CAMAGUI DATA UNIFICADA'!$B$2:$B1007),0),MATCH(AA$2,'CAMAGUI DATA UNIFICADA'!$C$1:$T$1,0)),"")</f>
        <v>13.7376</v>
      </c>
      <c r="AB9" s="60">
        <f t="array" ref="AB9">IFERROR(INDEX('CAMAGUI DATA UNIFICADA'!$C$2:$T1007,MATCH(1,($A9='CAMAGUI DATA UNIFICADA'!$A$2:$A1007)*($T$1='CAMAGUI DATA UNIFICADA'!$B$2:$B1007),0),MATCH(AB$2,'CAMAGUI DATA UNIFICADA'!$C$1:$T$1,0)),"")</f>
        <v>454955.7419</v>
      </c>
      <c r="AC9" s="33">
        <f t="array" ref="AC9">IFERROR(INDEX('CAMAGUI DATA UNIFICADA'!$C$2:$T1007,MATCH(1,($A9='CAMAGUI DATA UNIFICADA'!$A$2:$A1007)*($T$1='CAMAGUI DATA UNIFICADA'!$B$2:$B1007),0),MATCH(AC$2,'CAMAGUI DATA UNIFICADA'!$C$1:$T$1,0)),"")</f>
        <v>0.6728395062</v>
      </c>
      <c r="AD9" s="23">
        <f t="array" ref="AD9">IFERROR(INDEX('CAMAGUI DATA UNIFICADA'!$C$2:$T1007,MATCH(1,($A9='CAMAGUI DATA UNIFICADA'!$A$2:$A1007)*($T$1='CAMAGUI DATA UNIFICADA'!$B$2:$B1007),0),MATCH(AD$2,'CAMAGUI DATA UNIFICADA'!$C$1:$T$1,0)),"")</f>
        <v>0.5686946774</v>
      </c>
      <c r="AE9" s="23">
        <f t="array" ref="AE9">IFERROR(INDEX('CAMAGUI DATA UNIFICADA'!$C$2:$T1007,MATCH(1,($A9='CAMAGUI DATA UNIFICADA'!$A$2:$A1007)*($T$1='CAMAGUI DATA UNIFICADA'!$B$2:$B1007),0),MATCH(AE$2,'CAMAGUI DATA UNIFICADA'!$C$1:$T$1,0)),"")</f>
        <v>0.9</v>
      </c>
      <c r="AF9" s="60">
        <f t="array" ref="AF9">IFERROR(INDEX('CAMAGUI DATA UNIFICADA'!$C$2:$T1007,MATCH(1,($A9='CAMAGUI DATA UNIFICADA'!$A$2:$A1007)*($T$1='CAMAGUI DATA UNIFICADA'!$B$2:$B1007),0),MATCH(AF$2,'CAMAGUI DATA UNIFICADA'!$C$1:$T$1,0)),"")</f>
        <v>120000</v>
      </c>
      <c r="AG9" s="2">
        <f t="array" ref="AG9">IFERROR(INDEX('CAMAGUI DATA UNIFICADA'!$C$2:$T1007,MATCH(1,($A9='CAMAGUI DATA UNIFICADA'!$A$2:$A1007)*($T$1='CAMAGUI DATA UNIFICADA'!$B$2:$B1007),0),MATCH(AG$2,'CAMAGUI DATA UNIFICADA'!$C$1:$T$1,0)),"")</f>
        <v>1.5</v>
      </c>
      <c r="AH9" s="2">
        <f t="array" ref="AH9">IFERROR(INDEX('CAMAGUI DATA UNIFICADA'!$C$2:$T1007,MATCH(1,($A9='CAMAGUI DATA UNIFICADA'!$A$2:$A1007)*($T$1='CAMAGUI DATA UNIFICADA'!$B$2:$B1007),0),MATCH(AH$2,'CAMAGUI DATA UNIFICADA'!$C$1:$T$1,0)),"")</f>
        <v>2.7</v>
      </c>
      <c r="AI9" s="33">
        <f t="array" ref="AI9">IFERROR(INDEX('CAMAGUI DATA UNIFICADA'!$C$2:$T1007,MATCH(1,($A9='CAMAGUI DATA UNIFICADA'!$A$2:$A1007)*($T$1='CAMAGUI DATA UNIFICADA'!$B$2:$B1007),0),MATCH(AI$2,'CAMAGUI DATA UNIFICADA'!$C$1:$T$1,0)),"")</f>
        <v>10.068</v>
      </c>
      <c r="AJ9" s="60">
        <f t="array" ref="AJ9">IFERROR(INDEX('CAMAGUI DATA UNIFICADA'!$C$2:$T1007,MATCH(1,($A9='CAMAGUI DATA UNIFICADA'!$A$2:$A1007)*($T$1='CAMAGUI DATA UNIFICADA'!$B$2:$B1007),0),MATCH(AJ$2,'CAMAGUI DATA UNIFICADA'!$C$1:$T$1,0)),"")</f>
        <v>225.3914808</v>
      </c>
      <c r="AK9" s="140">
        <f t="array" ref="AK9">IFERROR(INDEX('CAMAGUI DATA UNIFICADA'!$C$2:$T1007,MATCH(1,($A9='CAMAGUI DATA UNIFICADA'!$A$2:$A1007)*($T$1='CAMAGUI DATA UNIFICADA'!$B$2:$B1007),0),MATCH(AK$2,'CAMAGUI DATA UNIFICADA'!$C$1:$T$1,0)),"")</f>
        <v>37.5978702</v>
      </c>
      <c r="AL9" s="2" t="str">
        <f t="array" ref="AL9">IFERROR(INDEX('CAMAGUI DATA UNIFICADA'!$C$2:$T1007,MATCH(1,($A9='CAMAGUI DATA UNIFICADA'!$A$2:$A1007)*($AL$1='CAMAGUI DATA UNIFICADA'!$B$2:$B1007),0),MATCH(AL$2,'CAMAGUI DATA UNIFICADA'!$C$1:$T$1,0)),"")</f>
        <v>CA3110223</v>
      </c>
      <c r="AM9" s="2">
        <f t="array" ref="AM9">IFERROR(INDEX('CAMAGUI DATA UNIFICADA'!$C$2:$T1007,MATCH(1,($A9='CAMAGUI DATA UNIFICADA'!$A$2:$A1007)*($AL$1='CAMAGUI DATA UNIFICADA'!$B$2:$B1007),0),MATCH(AM$2,'CAMAGUI DATA UNIFICADA'!$C$1:$T$1,0)),"")</f>
        <v>125</v>
      </c>
      <c r="AN9" s="2">
        <f t="array" ref="AN9">IFERROR(INDEX('CAMAGUI DATA UNIFICADA'!$C$2:$T1007,MATCH(1,($A9='CAMAGUI DATA UNIFICADA'!$A$2:$A1007)*($AL$1='CAMAGUI DATA UNIFICADA'!$B$2:$B1007),0),MATCH(AN$2,'CAMAGUI DATA UNIFICADA'!$C$1:$T$1,0)),"")</f>
        <v>887</v>
      </c>
      <c r="AO9" s="2" t="str">
        <f t="array" ref="AO9">IFERROR(INDEX('CAMAGUI DATA UNIFICADA'!$C$2:$T1007,MATCH(1,($A9='CAMAGUI DATA UNIFICADA'!$A$2:$A1007)*($AL$1='CAMAGUI DATA UNIFICADA'!$B$2:$B1007),0),MATCH(AO$2,'CAMAGUI DATA UNIFICADA'!$C$1:$T$1,0)),"")</f>
        <v>NICO FINA 2.0</v>
      </c>
      <c r="AP9" s="139">
        <f t="array" ref="AP9">IFERROR(INDEX('CAMAGUI DATA UNIFICADA'!$C$2:$T1007,MATCH(1,($A9='CAMAGUI DATA UNIFICADA'!$A$2:$A1007)*($AL$1='CAMAGUI DATA UNIFICADA'!$B$2:$B1007),0),MATCH(AP$2,'CAMAGUI DATA UNIFICADA'!$C$1:$T$1,0)),"")</f>
        <v>1089.346875</v>
      </c>
      <c r="AQ9" s="2">
        <f t="array" ref="AQ9">IFERROR(INDEX('CAMAGUI DATA UNIFICADA'!$C$2:$T1007,MATCH(1,($A9='CAMAGUI DATA UNIFICADA'!$A$2:$A1007)*($AL$1='CAMAGUI DATA UNIFICADA'!$B$2:$B1007),0),MATCH(AQ$2,'CAMAGUI DATA UNIFICADA'!$C$1:$T$1,0)),"")</f>
        <v>5.8</v>
      </c>
      <c r="AR9" s="2">
        <f t="array" ref="AR9">IFERROR(INDEX('CAMAGUI DATA UNIFICADA'!$C$2:$T1007,MATCH(1,($A9='CAMAGUI DATA UNIFICADA'!$A$2:$A1007)*($AL$1='CAMAGUI DATA UNIFICADA'!$B$2:$B1007),0),MATCH(AR$2,'CAMAGUI DATA UNIFICADA'!$C$1:$T$1,0)),"")</f>
        <v>1.9</v>
      </c>
      <c r="AS9" s="33">
        <f t="array" ref="AS9">IFERROR(INDEX('CAMAGUI DATA UNIFICADA'!$C$2:$T1007,MATCH(1,($A9='CAMAGUI DATA UNIFICADA'!$A$2:$A1007)*($AL$1='CAMAGUI DATA UNIFICADA'!$B$2:$B1007),0),MATCH(AS$2,'CAMAGUI DATA UNIFICADA'!$C$1:$T$1,0)),"")</f>
        <v>7.0152</v>
      </c>
      <c r="AT9" s="60">
        <f t="array" ref="AT9">IFERROR(INDEX('CAMAGUI DATA UNIFICADA'!$C$2:$T1007,MATCH(1,($A9='CAMAGUI DATA UNIFICADA'!$A$2:$A1007)*($AL$1='CAMAGUI DATA UNIFICADA'!$B$2:$B1007),0),MATCH(AT$2,'CAMAGUI DATA UNIFICADA'!$C$1:$T$1,0)),"")</f>
        <v>307214.6787</v>
      </c>
      <c r="AU9" s="33">
        <f t="array" ref="AU9">IFERROR(INDEX('CAMAGUI DATA UNIFICADA'!$C$2:$T1007,MATCH(1,($A9='CAMAGUI DATA UNIFICADA'!$A$2:$A1007)*($AL$1='CAMAGUI DATA UNIFICADA'!$B$2:$B1007),0),MATCH(AU$2,'CAMAGUI DATA UNIFICADA'!$C$1:$T$1,0)),"")</f>
        <v>0.7846085803</v>
      </c>
      <c r="AV9" s="23">
        <f t="array" ref="AV9">IFERROR(INDEX('CAMAGUI DATA UNIFICADA'!$C$2:$T1007,MATCH(1,($A9='CAMAGUI DATA UNIFICADA'!$A$2:$A1007)*($AL$1='CAMAGUI DATA UNIFICADA'!$B$2:$B1007),0),MATCH(AV$2,'CAMAGUI DATA UNIFICADA'!$C$1:$T$1,0)),"")</f>
        <v>0.3614290337</v>
      </c>
      <c r="AW9" s="23">
        <f t="array" ref="AW9">IFERROR(INDEX('CAMAGUI DATA UNIFICADA'!$C$2:$T1007,MATCH(1,($A9='CAMAGUI DATA UNIFICADA'!$A$2:$A1007)*($AL$1='CAMAGUI DATA UNIFICADA'!$B$2:$B1007),0),MATCH(AW$2,'CAMAGUI DATA UNIFICADA'!$C$1:$T$1,0)),"")</f>
        <v>0.7</v>
      </c>
      <c r="AX9" s="60">
        <f t="array" ref="AX9">IFERROR(INDEX('CAMAGUI DATA UNIFICADA'!$C$2:$T1007,MATCH(1,($A9='CAMAGUI DATA UNIFICADA'!$A$2:$A1007)*($AL$1='CAMAGUI DATA UNIFICADA'!$B$2:$B1007),0),MATCH(AX$2,'CAMAGUI DATA UNIFICADA'!$C$1:$T$1,0)),"")</f>
        <v>85000</v>
      </c>
      <c r="AY9" s="2">
        <f t="array" ref="AY9">IFERROR(INDEX('CAMAGUI DATA UNIFICADA'!$C$2:$T1007,MATCH(1,($A9='CAMAGUI DATA UNIFICADA'!$A$2:$A1007)*($AL$1='CAMAGUI DATA UNIFICADA'!$B$2:$B1007),0),MATCH(AY$2,'CAMAGUI DATA UNIFICADA'!$C$1:$T$1,0)),"")</f>
        <v>2</v>
      </c>
      <c r="AZ9" s="2">
        <f t="array" ref="AZ9">IFERROR(INDEX('CAMAGUI DATA UNIFICADA'!$C$2:$T1007,MATCH(1,($A9='CAMAGUI DATA UNIFICADA'!$A$2:$A1007)*($AL$1='CAMAGUI DATA UNIFICADA'!$B$2:$B1007),0),MATCH(AZ$2,'CAMAGUI DATA UNIFICADA'!$C$1:$T$1,0)),"")</f>
        <v>7.8</v>
      </c>
      <c r="BA9" s="33">
        <f t="array" ref="BA9">IFERROR(INDEX('CAMAGUI DATA UNIFICADA'!$C$2:$T1007,MATCH(1,($A9='CAMAGUI DATA UNIFICADA'!$A$2:$A1007)*($AL$1='CAMAGUI DATA UNIFICADA'!$B$2:$B1007),0),MATCH(BA$2,'CAMAGUI DATA UNIFICADA'!$C$1:$T$1,0)),"")</f>
        <v>5.8488</v>
      </c>
      <c r="BB9" s="60">
        <f t="array" ref="BB9">IFERROR(INDEX('CAMAGUI DATA UNIFICADA'!$C$2:$T1007,MATCH(1,($A9='CAMAGUI DATA UNIFICADA'!$A$2:$A1007)*($AL$1='CAMAGUI DATA UNIFICADA'!$B$2:$B1007),0),MATCH(BB$2,'CAMAGUI DATA UNIFICADA'!$C$1:$T$1,0)),"")</f>
        <v>288.5589155</v>
      </c>
      <c r="BC9" s="140">
        <f t="array" ref="BC9">IFERROR(INDEX('CAMAGUI DATA UNIFICADA'!$C$2:$T1007,MATCH(1,($A9='CAMAGUI DATA UNIFICADA'!$A$2:$A1007)*($AL$1='CAMAGUI DATA UNIFICADA'!$B$2:$B1007),0),MATCH(BC$2,'CAMAGUI DATA UNIFICADA'!$C$1:$T$1,0)),"")</f>
        <v>40.88972888</v>
      </c>
      <c r="BD9" s="138" t="str">
        <f t="array" ref="BD9">IFERROR(INDEX('CAMAGUI DATA UNIFICADA'!$C$2:$T1007,MATCH(1,($A9='CAMAGUI DATA UNIFICADA'!$A$2:$A1007)*($BD$1='CAMAGUI DATA UNIFICADA'!$B$2:$B1007),0),MATCH(BD$2,'CAMAGUI DATA UNIFICADA'!$C$1:$T$1,0)),"")</f>
        <v>CA4180123</v>
      </c>
      <c r="BE9" s="2">
        <f t="array" ref="BE9">IFERROR(INDEX('CAMAGUI DATA UNIFICADA'!$C$2:$T1007,MATCH(1,($A9='CAMAGUI DATA UNIFICADA'!$A$2:$A1007)*($BD$1='CAMAGUI DATA UNIFICADA'!$B$2:$B1007),0),MATCH(BE$2,'CAMAGUI DATA UNIFICADA'!$C$1:$T$1,0)),"")</f>
        <v>250</v>
      </c>
      <c r="BF9" s="2">
        <f t="array" ref="BF9">IFERROR(INDEX('CAMAGUI DATA UNIFICADA'!$C$2:$T1007,MATCH(1,($A9='CAMAGUI DATA UNIFICADA'!$A$2:$A1007)*($BD$1='CAMAGUI DATA UNIFICADA'!$B$2:$B1007),0),MATCH(BF$2,'CAMAGUI DATA UNIFICADA'!$C$1:$T$1,0)),"")</f>
        <v>1575</v>
      </c>
      <c r="BG9" s="2" t="str">
        <f t="array" ref="BG9">IFERROR(INDEX('CAMAGUI DATA UNIFICADA'!$C$2:$T1007,MATCH(1,($A9='CAMAGUI DATA UNIFICADA'!$A$2:$A1007)*($BD$1='CAMAGUI DATA UNIFICADA'!$B$2:$B1007),0),MATCH(BG$2,'CAMAGUI DATA UNIFICADA'!$C$1:$T$1,0)),"")</f>
        <v>NICO FINA 2.0</v>
      </c>
      <c r="BH9" s="139">
        <f t="array" ref="BH9">IFERROR(INDEX('CAMAGUI DATA UNIFICADA'!$C$2:$T1007,MATCH(1,($A9='CAMAGUI DATA UNIFICADA'!$A$2:$A1007)*($BD$1='CAMAGUI DATA UNIFICADA'!$B$2:$B1007),0),MATCH(BH$2,'CAMAGUI DATA UNIFICADA'!$C$1:$T$1,0)),"")</f>
        <v>1934.296875</v>
      </c>
      <c r="BI9" s="2">
        <f t="array" ref="BI9">IFERROR(INDEX('CAMAGUI DATA UNIFICADA'!$C$2:$T1007,MATCH(1,($A9='CAMAGUI DATA UNIFICADA'!$A$2:$A1007)*($BD$1='CAMAGUI DATA UNIFICADA'!$B$2:$B1007),0),MATCH(BI$2,'CAMAGUI DATA UNIFICADA'!$C$1:$T$1,0)),"")</f>
        <v>10.1</v>
      </c>
      <c r="BJ9" s="2">
        <f t="array" ref="BJ9">IFERROR(INDEX('CAMAGUI DATA UNIFICADA'!$C$2:$T1007,MATCH(1,($A9='CAMAGUI DATA UNIFICADA'!$A$2:$A1007)*($BD$1='CAMAGUI DATA UNIFICADA'!$B$2:$B1007),0),MATCH(BJ$2,'CAMAGUI DATA UNIFICADA'!$C$1:$T$1,0)),"")</f>
        <v>1.6</v>
      </c>
      <c r="BK9" s="33">
        <f t="array" ref="BK9">IFERROR(INDEX('CAMAGUI DATA UNIFICADA'!$C$2:$T1007,MATCH(1,($A9='CAMAGUI DATA UNIFICADA'!$A$2:$A1007)*($BD$1='CAMAGUI DATA UNIFICADA'!$B$2:$B1007),0),MATCH(BK$2,'CAMAGUI DATA UNIFICADA'!$C$1:$T$1,0)),"")</f>
        <v>4.8144</v>
      </c>
      <c r="BL9" s="60">
        <f t="array" ref="BL9">IFERROR(INDEX('CAMAGUI DATA UNIFICADA'!$C$2:$T1007,MATCH(1,($A9='CAMAGUI DATA UNIFICADA'!$A$2:$A1007)*($BD$1='CAMAGUI DATA UNIFICADA'!$B$2:$B1007),0),MATCH(BL$2,'CAMAGUI DATA UNIFICADA'!$C$1:$T$1,0)),"")</f>
        <v>514134.1652</v>
      </c>
      <c r="BM9" s="33">
        <f t="array" ref="BM9">IFERROR(INDEX('CAMAGUI DATA UNIFICADA'!$C$2:$T1007,MATCH(1,($A9='CAMAGUI DATA UNIFICADA'!$A$2:$A1007)*($BD$1='CAMAGUI DATA UNIFICADA'!$B$2:$B1007),0),MATCH(BM$2,'CAMAGUI DATA UNIFICADA'!$C$1:$T$1,0)),"")</f>
        <v>1.640625</v>
      </c>
      <c r="BN9" s="23">
        <f t="array" ref="BN9">IFERROR(INDEX('CAMAGUI DATA UNIFICADA'!$C$2:$T1007,MATCH(1,($A9='CAMAGUI DATA UNIFICADA'!$A$2:$A1007)*($BD$1='CAMAGUI DATA UNIFICADA'!$B$2:$B1007),0),MATCH(BN$2,'CAMAGUI DATA UNIFICADA'!$C$1:$T$1,0)),"")</f>
        <v>0.2570670826</v>
      </c>
      <c r="BO9" s="23">
        <f t="array" ref="BO9">IFERROR(INDEX('CAMAGUI DATA UNIFICADA'!$C$2:$T1007,MATCH(1,($A9='CAMAGUI DATA UNIFICADA'!$A$2:$A1007)*($BD$1='CAMAGUI DATA UNIFICADA'!$B$2:$B1007),0),MATCH(BO$2,'CAMAGUI DATA UNIFICADA'!$C$1:$T$1,0)),"")</f>
        <v>0.3</v>
      </c>
      <c r="BP9" s="60">
        <f t="array" ref="BP9">IFERROR(INDEX('CAMAGUI DATA UNIFICADA'!$C$2:$T1007,MATCH(1,($A9='CAMAGUI DATA UNIFICADA'!$A$2:$A1007)*($BD$1='CAMAGUI DATA UNIFICADA'!$B$2:$B1007),0),MATCH(BP$2,'CAMAGUI DATA UNIFICADA'!$C$1:$T$1,0)),"")</f>
        <v>125000</v>
      </c>
      <c r="BQ9" s="2">
        <f t="array" ref="BQ9">IFERROR(INDEX('CAMAGUI DATA UNIFICADA'!$C$2:$T1007,MATCH(1,($A9='CAMAGUI DATA UNIFICADA'!$A$2:$A1007)*($BD$1='CAMAGUI DATA UNIFICADA'!$B$2:$B1007),0),MATCH(BQ$2,'CAMAGUI DATA UNIFICADA'!$C$1:$T$1,0)),"")</f>
        <v>2</v>
      </c>
      <c r="BR9" s="2">
        <f t="array" ref="BR9">IFERROR(INDEX('CAMAGUI DATA UNIFICADA'!$C$2:$T1007,MATCH(1,($A9='CAMAGUI DATA UNIFICADA'!$A$2:$A1007)*($BD$1='CAMAGUI DATA UNIFICADA'!$B$2:$B1007),0),MATCH(BR$2,'CAMAGUI DATA UNIFICADA'!$C$1:$T$1,0)),"")</f>
        <v>12.1</v>
      </c>
      <c r="BS9" s="33">
        <f t="array" ref="BS9">IFERROR(INDEX('CAMAGUI DATA UNIFICADA'!$C$2:$T1007,MATCH(1,($A9='CAMAGUI DATA UNIFICADA'!$A$2:$A1007)*($BD$1='CAMAGUI DATA UNIFICADA'!$B$2:$B1007),0),MATCH(BS$2,'CAMAGUI DATA UNIFICADA'!$C$1:$T$1,0)),"")</f>
        <v>5.2752</v>
      </c>
      <c r="BT9" s="60">
        <f t="array" ref="BT9">IFERROR(INDEX('CAMAGUI DATA UNIFICADA'!$C$2:$T1007,MATCH(1,($A9='CAMAGUI DATA UNIFICADA'!$A$2:$A1007)*($BD$1='CAMAGUI DATA UNIFICADA'!$B$2:$B1007),0),MATCH(BT$2,'CAMAGUI DATA UNIFICADA'!$C$1:$T$1,0)),"")</f>
        <v>337.7664609</v>
      </c>
      <c r="BU9" s="140">
        <f t="array" ref="BU9">IFERROR(INDEX('CAMAGUI DATA UNIFICADA'!$C$2:$T1007,MATCH(1,($A9='CAMAGUI DATA UNIFICADA'!$A$2:$A1007)*($BD$1='CAMAGUI DATA UNIFICADA'!$B$2:$B1007),0),MATCH(BU$2,'CAMAGUI DATA UNIFICADA'!$C$1:$T$1,0)),"")</f>
        <v>21.94161522</v>
      </c>
      <c r="BV9" s="138" t="str">
        <f t="array" ref="BV9">IFERROR(INDEX('CAMAGUI DATA UNIFICADA'!$C$2:$T1007,MATCH(1,($A9='CAMAGUI DATA UNIFICADA'!$A$2:$A1007)*($BV$1='CAMAGUI DATA UNIFICADA'!$B$2:$B1007),0),MATCH(BV$2,'CAMAGUI DATA UNIFICADA'!$C$1:$T$1,0)),"")</f>
        <v>CA5200123</v>
      </c>
      <c r="BW9" s="2">
        <f t="array" ref="BW9">IFERROR(INDEX('CAMAGUI DATA UNIFICADA'!$C$2:$T1007,MATCH(1,($A9='CAMAGUI DATA UNIFICADA'!$A$2:$A1007)*($BV$1='CAMAGUI DATA UNIFICADA'!$B$2:$B1007),0),MATCH(BW$2,'CAMAGUI DATA UNIFICADA'!$C$1:$T$1,0)),"")</f>
        <v>200</v>
      </c>
      <c r="BX9" s="2">
        <f t="array" ref="BX9">IFERROR(INDEX('CAMAGUI DATA UNIFICADA'!$C$2:$T1007,MATCH(1,($A9='CAMAGUI DATA UNIFICADA'!$A$2:$A1007)*($BV$1='CAMAGUI DATA UNIFICADA'!$B$2:$B1007),0),MATCH(BX$2,'CAMAGUI DATA UNIFICADA'!$C$1:$T$1,0)),"")</f>
        <v>1289</v>
      </c>
      <c r="BY9" s="2" t="str">
        <f t="array" ref="BY9">IFERROR(INDEX('CAMAGUI DATA UNIFICADA'!$C$2:$T1007,MATCH(1,($A9='CAMAGUI DATA UNIFICADA'!$A$2:$A1007)*($BV$1='CAMAGUI DATA UNIFICADA'!$B$2:$B1007),0),MATCH(BY$2,'CAMAGUI DATA UNIFICADA'!$C$1:$T$1,0)),"")</f>
        <v>NICO FINA 2.0</v>
      </c>
      <c r="BZ9" s="139">
        <f t="array" ref="BZ9">IFERROR(INDEX('CAMAGUI DATA UNIFICADA'!$C$2:$T1007,MATCH(1,($A9='CAMAGUI DATA UNIFICADA'!$A$2:$A1007)*($BV$1='CAMAGUI DATA UNIFICADA'!$B$2:$B1007),0),MATCH(BZ$2,'CAMAGUI DATA UNIFICADA'!$C$1:$T$1,0)),"")</f>
        <v>1583.053125</v>
      </c>
      <c r="CA9" s="2">
        <f t="array" ref="CA9">IFERROR(INDEX('CAMAGUI DATA UNIFICADA'!$C$2:$T1007,MATCH(1,($A9='CAMAGUI DATA UNIFICADA'!$A$2:$A1007)*($BV$1='CAMAGUI DATA UNIFICADA'!$B$2:$B1007),0),MATCH(CA$2,'CAMAGUI DATA UNIFICADA'!$C$1:$T$1,0)),"")</f>
        <v>8.8</v>
      </c>
      <c r="CB9" s="2">
        <f t="array" ref="CB9">IFERROR(INDEX('CAMAGUI DATA UNIFICADA'!$C$2:$T1007,MATCH(1,($A9='CAMAGUI DATA UNIFICADA'!$A$2:$A1007)*($BV$1='CAMAGUI DATA UNIFICADA'!$B$2:$B1007),0),MATCH(CB$2,'CAMAGUI DATA UNIFICADA'!$C$1:$T$1,0)),"")</f>
        <v>1.3</v>
      </c>
      <c r="CC9" s="33">
        <f t="array" ref="CC9">IFERROR(INDEX('CAMAGUI DATA UNIFICADA'!$C$2:$T1007,MATCH(1,($A9='CAMAGUI DATA UNIFICADA'!$A$2:$A1007)*($BV$1='CAMAGUI DATA UNIFICADA'!$B$2:$B1007),0),MATCH(CC$2,'CAMAGUI DATA UNIFICADA'!$C$1:$T$1,0)),"")</f>
        <v>5.3736</v>
      </c>
      <c r="CD9" s="60">
        <f t="array" ref="CD9">IFERROR(INDEX('CAMAGUI DATA UNIFICADA'!$C$2:$T1007,MATCH(1,($A9='CAMAGUI DATA UNIFICADA'!$A$2:$A1007)*($BV$1='CAMAGUI DATA UNIFICADA'!$B$2:$B1007),0),MATCH(CD$2,'CAMAGUI DATA UNIFICADA'!$C$1:$T$1,0)),"")</f>
        <v>422943.1429</v>
      </c>
      <c r="CE9" s="33">
        <f t="array" ref="CE9">IFERROR(INDEX('CAMAGUI DATA UNIFICADA'!$C$2:$T1007,MATCH(1,($A9='CAMAGUI DATA UNIFICADA'!$A$2:$A1007)*($BV$1='CAMAGUI DATA UNIFICADA'!$B$2:$B1007),0),MATCH(CE$2,'CAMAGUI DATA UNIFICADA'!$C$1:$T$1,0)),"")</f>
        <v>1.812988174</v>
      </c>
      <c r="CF9" s="23">
        <f t="array" ref="CF9">IFERROR(INDEX('CAMAGUI DATA UNIFICADA'!$C$2:$T1007,MATCH(1,($A9='CAMAGUI DATA UNIFICADA'!$A$2:$A1007)*($BV$1='CAMAGUI DATA UNIFICADA'!$B$2:$B1007),0),MATCH(CF$2,'CAMAGUI DATA UNIFICADA'!$C$1:$T$1,0)),"")</f>
        <v>0.3093338065</v>
      </c>
      <c r="CG9" s="23">
        <f t="array" ref="CG9">IFERROR(INDEX('CAMAGUI DATA UNIFICADA'!$C$2:$T1007,MATCH(1,($A9='CAMAGUI DATA UNIFICADA'!$A$2:$A1007)*($BV$1='CAMAGUI DATA UNIFICADA'!$B$2:$B1007),0),MATCH(CG$2,'CAMAGUI DATA UNIFICADA'!$C$1:$T$1,0)),"")</f>
        <v>0.4</v>
      </c>
      <c r="CH9" s="60">
        <f t="array" ref="CH9">IFERROR(INDEX('CAMAGUI DATA UNIFICADA'!$C$2:$T1007,MATCH(1,($A9='CAMAGUI DATA UNIFICADA'!$A$2:$A1007)*($BV$1='CAMAGUI DATA UNIFICADA'!$B$2:$B1007),0),MATCH(CH$2,'CAMAGUI DATA UNIFICADA'!$C$1:$T$1,0)),"")</f>
        <v>130216.2857</v>
      </c>
      <c r="CI9" s="2">
        <f t="array" ref="CI9">IFERROR(INDEX('CAMAGUI DATA UNIFICADA'!$C$2:$T1007,MATCH(1,($A9='CAMAGUI DATA UNIFICADA'!$A$2:$A1007)*($BV$1='CAMAGUI DATA UNIFICADA'!$B$2:$B1007),0),MATCH(CI$2,'CAMAGUI DATA UNIFICADA'!$C$1:$T$1,0)),"")</f>
        <v>2</v>
      </c>
      <c r="CJ9" s="2">
        <f t="array" ref="CJ9">IFERROR(INDEX('CAMAGUI DATA UNIFICADA'!$C$2:$T1007,MATCH(1,($A9='CAMAGUI DATA UNIFICADA'!$A$2:$A1007)*($BV$1='CAMAGUI DATA UNIFICADA'!$B$2:$B1007),0),MATCH(CJ$2,'CAMAGUI DATA UNIFICADA'!$C$1:$T$1,0)),"")</f>
        <v>10.8</v>
      </c>
      <c r="CK9" s="33">
        <f t="array" ref="CK9">IFERROR(INDEX('CAMAGUI DATA UNIFICADA'!$C$2:$T1007,MATCH(1,($A9='CAMAGUI DATA UNIFICADA'!$A$2:$A1007)*($BV$1='CAMAGUI DATA UNIFICADA'!$B$2:$B1007),0),MATCH(CK$2,'CAMAGUI DATA UNIFICADA'!$C$1:$T$1,0)),"")</f>
        <v>5.8488</v>
      </c>
      <c r="CL9" s="60">
        <f t="array" ref="CL9">IFERROR(INDEX('CAMAGUI DATA UNIFICADA'!$C$2:$T1007,MATCH(1,($A9='CAMAGUI DATA UNIFICADA'!$A$2:$A1007)*($BV$1='CAMAGUI DATA UNIFICADA'!$B$2:$B1007),0),MATCH(CL$2,'CAMAGUI DATA UNIFICADA'!$C$1:$T$1,0)),"")</f>
        <v>312.0984158</v>
      </c>
      <c r="CM9" s="140">
        <f t="array" ref="CM9">IFERROR(INDEX('CAMAGUI DATA UNIFICADA'!$C$2:$T1007,MATCH(1,($A9='CAMAGUI DATA UNIFICADA'!$A$2:$A1007)*($BV$1='CAMAGUI DATA UNIFICADA'!$B$2:$B1007),0),MATCH(CM$2,'CAMAGUI DATA UNIFICADA'!$C$1:$T$1,0)),"")</f>
        <v>28.02460396</v>
      </c>
      <c r="CN9" s="138" t="str">
        <f t="array" ref="CN9">IFERROR(INDEX('CAMAGUI DATA UNIFICADA'!$C$2:$T1007,MATCH(1,($A9='CAMAGUI DATA UNIFICADA'!$A$2:$A1007)*($CN$1='CAMAGUI DATA UNIFICADA'!$B$2:$B1007),0),MATCH(CN$2,'CAMAGUI DATA UNIFICADA'!$C$1:$T$1,0)),"")</f>
        <v>CA6240223</v>
      </c>
      <c r="CO9" s="2">
        <f t="array" ref="CO9">IFERROR(INDEX('CAMAGUI DATA UNIFICADA'!$C$2:$T1007,MATCH(1,($A9='CAMAGUI DATA UNIFICADA'!$A$2:$A1007)*($CN$1='CAMAGUI DATA UNIFICADA'!$B$2:$B1007),0),MATCH(CO$2,'CAMAGUI DATA UNIFICADA'!$C$1:$T$1,0)),"")</f>
        <v>250</v>
      </c>
      <c r="CP9" s="2">
        <f t="array" ref="CP9">IFERROR(INDEX('CAMAGUI DATA UNIFICADA'!$C$2:$T1007,MATCH(1,($A9='CAMAGUI DATA UNIFICADA'!$A$2:$A1007)*($CN$1='CAMAGUI DATA UNIFICADA'!$B$2:$B1007),0),MATCH(CP$2,'CAMAGUI DATA UNIFICADA'!$C$1:$T$1,0)),"")</f>
        <v>1750</v>
      </c>
      <c r="CQ9" s="2" t="str">
        <f t="array" ref="CQ9">IFERROR(INDEX('CAMAGUI DATA UNIFICADA'!$C$2:$T1007,MATCH(1,($A9='CAMAGUI DATA UNIFICADA'!$A$2:$A1007)*($CN$1='CAMAGUI DATA UNIFICADA'!$B$2:$B1007),0),MATCH(CQ$2,'CAMAGUI DATA UNIFICADA'!$C$1:$T$1,0)),"")</f>
        <v>NICO FINA 2.0</v>
      </c>
      <c r="CR9" s="139">
        <f t="array" ref="CR9">IFERROR(INDEX('CAMAGUI DATA UNIFICADA'!$C$2:$T1007,MATCH(1,($A9='CAMAGUI DATA UNIFICADA'!$A$2:$A1007)*($CN$1='CAMAGUI DATA UNIFICADA'!$B$2:$B1007),0),MATCH(CR$2,'CAMAGUI DATA UNIFICADA'!$C$1:$T$1,0)),"")</f>
        <v>2149.21875</v>
      </c>
      <c r="CS9" s="2">
        <f t="array" ref="CS9">IFERROR(INDEX('CAMAGUI DATA UNIFICADA'!$C$2:$T1007,MATCH(1,($A9='CAMAGUI DATA UNIFICADA'!$A$2:$A1007)*($CN$1='CAMAGUI DATA UNIFICADA'!$B$2:$B1007),0),MATCH(CS$2,'CAMAGUI DATA UNIFICADA'!$C$1:$T$1,0)),"")</f>
        <v>10</v>
      </c>
      <c r="CT9" s="2">
        <f t="array" ref="CT9">IFERROR(INDEX('CAMAGUI DATA UNIFICADA'!$C$2:$T1007,MATCH(1,($A9='CAMAGUI DATA UNIFICADA'!$A$2:$A1007)*($CN$1='CAMAGUI DATA UNIFICADA'!$B$2:$B1007),0),MATCH(CT$2,'CAMAGUI DATA UNIFICADA'!$C$1:$T$1,0)),"")</f>
        <v>2</v>
      </c>
      <c r="CU9" s="33">
        <f t="array" ref="CU9">IFERROR(INDEX('CAMAGUI DATA UNIFICADA'!$C$2:$T1007,MATCH(1,($A9='CAMAGUI DATA UNIFICADA'!$A$2:$A1007)*($CN$1='CAMAGUI DATA UNIFICADA'!$B$2:$B1007),0),MATCH(CU$2,'CAMAGUI DATA UNIFICADA'!$C$1:$T$1,0)),"")</f>
        <v>4.836</v>
      </c>
      <c r="CV9" s="60">
        <f t="array" ref="CV9">IFERROR(INDEX('CAMAGUI DATA UNIFICADA'!$C$2:$T1007,MATCH(1,($A9='CAMAGUI DATA UNIFICADA'!$A$2:$A1007)*($CN$1='CAMAGUI DATA UNIFICADA'!$B$2:$B1007),0),MATCH(CV$2,'CAMAGUI DATA UNIFICADA'!$C$1:$T$1,0)),"")</f>
        <v>516956.1621</v>
      </c>
      <c r="CW9" s="33">
        <f t="array" ref="CW9">IFERROR(INDEX('CAMAGUI DATA UNIFICADA'!$C$2:$T1007,MATCH(1,($A9='CAMAGUI DATA UNIFICADA'!$A$2:$A1007)*($CN$1='CAMAGUI DATA UNIFICADA'!$B$2:$B1007),0),MATCH(CW$2,'CAMAGUI DATA UNIFICADA'!$C$1:$T$1,0)),"")</f>
        <v>0.9722222222</v>
      </c>
      <c r="CX9" s="23">
        <f t="array" ref="CX9">IFERROR(INDEX('CAMAGUI DATA UNIFICADA'!$C$2:$T1007,MATCH(1,($A9='CAMAGUI DATA UNIFICADA'!$A$2:$A1007)*($CN$1='CAMAGUI DATA UNIFICADA'!$B$2:$B1007),0),MATCH(CX$2,'CAMAGUI DATA UNIFICADA'!$C$1:$T$1,0)),"")</f>
        <v>0.4307968018</v>
      </c>
      <c r="CY9" s="23">
        <f t="array" ref="CY9">IFERROR(INDEX('CAMAGUI DATA UNIFICADA'!$C$2:$T1007,MATCH(1,($A9='CAMAGUI DATA UNIFICADA'!$A$2:$A1007)*($CN$1='CAMAGUI DATA UNIFICADA'!$B$2:$B1007),0),MATCH(CY$2,'CAMAGUI DATA UNIFICADA'!$C$1:$T$1,0)),"")</f>
        <v>0.75</v>
      </c>
      <c r="CZ9" s="60">
        <f t="array" ref="CZ9">IFERROR(INDEX('CAMAGUI DATA UNIFICADA'!$C$2:$T1007,MATCH(1,($A9='CAMAGUI DATA UNIFICADA'!$A$2:$A1007)*($CN$1='CAMAGUI DATA UNIFICADA'!$B$2:$B1007),0),MATCH(CZ$2,'CAMAGUI DATA UNIFICADA'!$C$1:$T$1,0)),"")</f>
        <v>102857.1429</v>
      </c>
      <c r="DA9" s="2">
        <f t="array" ref="DA9">IFERROR(INDEX('CAMAGUI DATA UNIFICADA'!$C$2:$T1007,MATCH(1,($A9='CAMAGUI DATA UNIFICADA'!$A$2:$A1007)*($CN$1='CAMAGUI DATA UNIFICADA'!$B$2:$B1007),0),MATCH(DA$2,'CAMAGUI DATA UNIFICADA'!$C$1:$T$1,0)),"")</f>
        <v>2</v>
      </c>
      <c r="DB9" s="2">
        <f t="array" ref="DB9">IFERROR(INDEX('CAMAGUI DATA UNIFICADA'!$C$2:$T1007,MATCH(1,($A9='CAMAGUI DATA UNIFICADA'!$A$2:$A1007)*($CN$1='CAMAGUI DATA UNIFICADA'!$B$2:$B1007),0),MATCH(DB$2,'CAMAGUI DATA UNIFICADA'!$C$1:$T$1,0)),"")</f>
        <v>12</v>
      </c>
      <c r="DC9" s="33">
        <f t="array" ref="DC9">IFERROR(INDEX('CAMAGUI DATA UNIFICADA'!$C$2:$T1007,MATCH(1,($A9='CAMAGUI DATA UNIFICADA'!$A$2:$A1007)*($CN$1='CAMAGUI DATA UNIFICADA'!$B$2:$B1007),0),MATCH(DC$2,'CAMAGUI DATA UNIFICADA'!$C$1:$T$1,0)),"")</f>
        <v>5.304</v>
      </c>
      <c r="DD9" s="60">
        <f t="array" ref="DD9">IFERROR(INDEX('CAMAGUI DATA UNIFICADA'!$C$2:$T1007,MATCH(1,($A9='CAMAGUI DATA UNIFICADA'!$A$2:$A1007)*($CN$1='CAMAGUI DATA UNIFICADA'!$B$2:$B1007),0),MATCH(DD$2,'CAMAGUI DATA UNIFICADA'!$C$1:$T$1,0)),"")</f>
        <v>530.5249704</v>
      </c>
      <c r="DE9" s="140">
        <f t="array" ref="DE9">IFERROR(INDEX('CAMAGUI DATA UNIFICADA'!$C$2:$T1007,MATCH(1,($A9='CAMAGUI DATA UNIFICADA'!$A$2:$A1007)*($CN$1='CAMAGUI DATA UNIFICADA'!$B$2:$B1007),0),MATCH(DE$2,'CAMAGUI DATA UNIFICADA'!$C$1:$T$1,0)),"")</f>
        <v>70.13124259</v>
      </c>
      <c r="DF9" s="138" t="str">
        <f t="array" ref="DF9">IFERROR(INDEX('CAMAGUI DATA UNIFICADA'!$C$2:$T1007,MATCH(1,($A9='CAMAGUI DATA UNIFICADA'!$A$2:$A1007)*($DF$1='CAMAGUI DATA UNIFICADA'!$B$2:$B1007),0),MATCH(DF$2,'CAMAGUI DATA UNIFICADA'!$C$1:$T$1,0)),"")</f>
        <v>CA8230123</v>
      </c>
      <c r="DG9" s="2">
        <f t="array" ref="DG9">IFERROR(INDEX('CAMAGUI DATA UNIFICADA'!$C$2:$T1007,MATCH(1,($A9='CAMAGUI DATA UNIFICADA'!$A$2:$A1007)*($DF$1='CAMAGUI DATA UNIFICADA'!$B$2:$B1007),0),MATCH(DG$2,'CAMAGUI DATA UNIFICADA'!$C$1:$T$1,0)),"")</f>
        <v>8</v>
      </c>
      <c r="DH9" s="2">
        <f t="array" ref="DH9">IFERROR(INDEX('CAMAGUI DATA UNIFICADA'!$C$2:$T1007,MATCH(1,($A9='CAMAGUI DATA UNIFICADA'!$A$2:$A1007)*($DF$1='CAMAGUI DATA UNIFICADA'!$B$2:$B1007),0),MATCH(DH$2,'CAMAGUI DATA UNIFICADA'!$C$1:$T$1,0)),"")</f>
        <v>48</v>
      </c>
      <c r="DI9" s="2" t="str">
        <f t="array" ref="DI9">IFERROR(INDEX('CAMAGUI DATA UNIFICADA'!$C$2:$T1007,MATCH(1,($A9='CAMAGUI DATA UNIFICADA'!$A$2:$A1007)*($DF$1='CAMAGUI DATA UNIFICADA'!$B$2:$B1007),0),MATCH(DI$2,'CAMAGUI DATA UNIFICADA'!$C$1:$T$1,0)),"")</f>
        <v>NICO FINA 2.0</v>
      </c>
      <c r="DJ9" s="139">
        <f t="array" ref="DJ9">IFERROR(INDEX('CAMAGUI DATA UNIFICADA'!$C$2:$T1007,MATCH(1,($A9='CAMAGUI DATA UNIFICADA'!$A$2:$A1007)*($DF$1='CAMAGUI DATA UNIFICADA'!$B$2:$B1007),0),MATCH(DJ$2,'CAMAGUI DATA UNIFICADA'!$C$1:$T$1,0)),"")</f>
        <v>58.95</v>
      </c>
      <c r="DK9" s="2">
        <f t="array" ref="DK9">IFERROR(INDEX('CAMAGUI DATA UNIFICADA'!$C$2:$T1007,MATCH(1,($A9='CAMAGUI DATA UNIFICADA'!$A$2:$A1007)*($DF$1='CAMAGUI DATA UNIFICADA'!$B$2:$B1007),0),MATCH(DK$2,'CAMAGUI DATA UNIFICADA'!$C$1:$T$1,0)),"")</f>
        <v>6.45</v>
      </c>
      <c r="DL9" s="2">
        <f t="array" ref="DL9">IFERROR(INDEX('CAMAGUI DATA UNIFICADA'!$C$2:$T1007,MATCH(1,($A9='CAMAGUI DATA UNIFICADA'!$A$2:$A1007)*($DF$1='CAMAGUI DATA UNIFICADA'!$B$2:$B1007),0),MATCH(DL$2,'CAMAGUI DATA UNIFICADA'!$C$1:$T$1,0)),"")</f>
        <v>2.75</v>
      </c>
      <c r="DM9" s="33">
        <f t="array" ref="DM9">IFERROR(INDEX('CAMAGUI DATA UNIFICADA'!$C$2:$T1007,MATCH(1,($A9='CAMAGUI DATA UNIFICADA'!$A$2:$A1007)*($DF$1='CAMAGUI DATA UNIFICADA'!$B$2:$B1007),0),MATCH(DM$2,'CAMAGUI DATA UNIFICADA'!$C$1:$T$1,0)),"")</f>
        <v>6.6234</v>
      </c>
      <c r="DN9" s="60">
        <f t="array" ref="DN9">IFERROR(INDEX('CAMAGUI DATA UNIFICADA'!$C$2:$T1007,MATCH(1,($A9='CAMAGUI DATA UNIFICADA'!$A$2:$A1007)*($DF$1='CAMAGUI DATA UNIFICADA'!$B$2:$B1007),0),MATCH(DN$2,'CAMAGUI DATA UNIFICADA'!$C$1:$T$1,0)),"")</f>
        <v>18726.1841</v>
      </c>
      <c r="DO9" s="33">
        <f t="array" ref="DO9">IFERROR(INDEX('CAMAGUI DATA UNIFICADA'!$C$2:$T1007,MATCH(1,($A9='CAMAGUI DATA UNIFICADA'!$A$2:$A1007)*($DF$1='CAMAGUI DATA UNIFICADA'!$B$2:$B1007),0),MATCH(DO$2,'CAMAGUI DATA UNIFICADA'!$C$1:$T$1,0)),"")</f>
        <v>0.6233766234</v>
      </c>
      <c r="DP9" s="23">
        <f t="array" ref="DP9">IFERROR(INDEX('CAMAGUI DATA UNIFICADA'!$C$2:$T1007,MATCH(1,($A9='CAMAGUI DATA UNIFICADA'!$A$2:$A1007)*($DF$1='CAMAGUI DATA UNIFICADA'!$B$2:$B1007),0),MATCH(DP$2,'CAMAGUI DATA UNIFICADA'!$C$1:$T$1,0)),"")</f>
        <v>0.4681546024</v>
      </c>
      <c r="DQ9" s="23">
        <f t="array" ref="DQ9">IFERROR(INDEX('CAMAGUI DATA UNIFICADA'!$C$2:$T1007,MATCH(1,($A9='CAMAGUI DATA UNIFICADA'!$A$2:$A1007)*($DF$1='CAMAGUI DATA UNIFICADA'!$B$2:$B1007),0),MATCH(DQ$2,'CAMAGUI DATA UNIFICADA'!$C$1:$T$1,0)),"")</f>
        <v>0.7</v>
      </c>
      <c r="DR9" s="2">
        <f t="array" ref="DR9">IFERROR(INDEX('CAMAGUI DATA UNIFICADA'!$C$2:$T1007,MATCH(1,($A9='CAMAGUI DATA UNIFICADA'!$A$2:$A1007)*($DF$1='CAMAGUI DATA UNIFICADA'!$B$2:$B1007),0),MATCH(DR$2,'CAMAGUI DATA UNIFICADA'!$C$1:$T$1,0)),"")</f>
        <v>70000</v>
      </c>
      <c r="DS9" s="2">
        <f t="array" ref="DS9">IFERROR(INDEX('CAMAGUI DATA UNIFICADA'!$C$2:$T1007,MATCH(1,($A9='CAMAGUI DATA UNIFICADA'!$A$2:$A1007)*($DF$1='CAMAGUI DATA UNIFICADA'!$B$2:$B1007),0),MATCH(DS$2,'CAMAGUI DATA UNIFICADA'!$C$1:$T$1,0)),"")</f>
        <v>2</v>
      </c>
      <c r="DT9" s="2">
        <f t="array" ref="DT9">IFERROR(INDEX('CAMAGUI DATA UNIFICADA'!$C$2:$T1007,MATCH(1,($A9='CAMAGUI DATA UNIFICADA'!$A$2:$A1007)*($DF$1='CAMAGUI DATA UNIFICADA'!$B$2:$B1007),0),MATCH(DT$2,'CAMAGUI DATA UNIFICADA'!$C$1:$T$1,0)),"")</f>
        <v>8.45</v>
      </c>
      <c r="DU9" s="33">
        <f t="array" ref="DU9">IFERROR(INDEX('CAMAGUI DATA UNIFICADA'!$C$2:$T1007,MATCH(1,($A9='CAMAGUI DATA UNIFICADA'!$A$2:$A1007)*($DF$1='CAMAGUI DATA UNIFICADA'!$B$2:$B1007),0),MATCH(DU$2,'CAMAGUI DATA UNIFICADA'!$C$1:$T$1,0)),"")</f>
        <v>5.4744</v>
      </c>
      <c r="DV9" s="60">
        <f t="array" ref="DV9">IFERROR(INDEX('CAMAGUI DATA UNIFICADA'!$C$2:$T1007,MATCH(1,($A9='CAMAGUI DATA UNIFICADA'!$A$2:$A1007)*($DF$1='CAMAGUI DATA UNIFICADA'!$B$2:$B1007),0),MATCH(DV$2,'CAMAGUI DATA UNIFICADA'!$C$1:$T$1,0)),"")</f>
        <v>13.83464559</v>
      </c>
      <c r="DW9" s="140">
        <f t="array" ref="DW9">IFERROR(INDEX('CAMAGUI DATA UNIFICADA'!$C$2:$T1007,MATCH(1,($A9='CAMAGUI DATA UNIFICADA'!$A$2:$A1007)*($DF$1='CAMAGUI DATA UNIFICADA'!$B$2:$B1007),0),MATCH(DW$2,'CAMAGUI DATA UNIFICADA'!$C$1:$T$1,0)),"")</f>
        <v>1.458661398</v>
      </c>
      <c r="DX9" s="144" t="str">
        <f t="array" ref="DX9">IFERROR(INDEX('CAMAGUI DATA UNIFICADA'!$C$2:$T1007,MATCH(1,($A9='CAMAGUI DATA UNIFICADA'!$A$2:$A1007)*($DX$1='CAMAGUI DATA UNIFICADA'!$B$2:$B1007),0),MATCH(DX$2,'CAMAGUI DATA UNIFICADA'!$C$1:$T$1,0)),"")</f>
        <v/>
      </c>
      <c r="DY9" s="60" t="str">
        <f t="array" ref="DY9">IFERROR(INDEX('CAMAGUI DATA UNIFICADA'!$C$2:$T1007,MATCH(1,($A9='CAMAGUI DATA UNIFICADA'!$A$2:$A1007)*($DX$1='CAMAGUI DATA UNIFICADA'!$B$2:$B1007),0),MATCH(DY$2,'CAMAGUI DATA UNIFICADA'!$C$1:$T$1,0)),"")</f>
        <v/>
      </c>
      <c r="DZ9" s="60" t="str">
        <f t="array" ref="DZ9">IFERROR(INDEX('CAMAGUI DATA UNIFICADA'!$C$2:$T1007,MATCH(1,($A9='CAMAGUI DATA UNIFICADA'!$A$2:$A1007)*($DX$1='CAMAGUI DATA UNIFICADA'!$B$2:$B1007),0),MATCH(DZ$2,'CAMAGUI DATA UNIFICADA'!$C$1:$T$1,0)),"")</f>
        <v/>
      </c>
      <c r="EA9" s="60" t="str">
        <f t="array" ref="EA9">IFERROR(INDEX('CAMAGUI DATA UNIFICADA'!$C$2:$T1007,MATCH(1,($A9='CAMAGUI DATA UNIFICADA'!$A$2:$A1007)*($DX$1='CAMAGUI DATA UNIFICADA'!$B$2:$B1007),0),MATCH(EA$2,'CAMAGUI DATA UNIFICADA'!$C$1:$T$1,0)),"")</f>
        <v/>
      </c>
      <c r="EB9" s="60" t="str">
        <f t="array" ref="EB9">IFERROR(INDEX('CAMAGUI DATA UNIFICADA'!$C$2:$T1007,MATCH(1,($A9='CAMAGUI DATA UNIFICADA'!$A$2:$A1007)*($DX$1='CAMAGUI DATA UNIFICADA'!$B$2:$B1007),0),MATCH(EB$2,'CAMAGUI DATA UNIFICADA'!$C$1:$T$1,0)),"")</f>
        <v/>
      </c>
      <c r="EC9" s="60" t="str">
        <f t="array" ref="EC9">IFERROR(INDEX('CAMAGUI DATA UNIFICADA'!$C$2:$T1007,MATCH(1,($A9='CAMAGUI DATA UNIFICADA'!$A$2:$A1007)*($DX$1='CAMAGUI DATA UNIFICADA'!$B$2:$B1007),0),MATCH(EC$2,'CAMAGUI DATA UNIFICADA'!$C$1:$T$1,0)),"")</f>
        <v/>
      </c>
      <c r="ED9" s="60" t="str">
        <f t="array" ref="ED9">IFERROR(INDEX('CAMAGUI DATA UNIFICADA'!$C$2:$T1007,MATCH(1,($A9='CAMAGUI DATA UNIFICADA'!$A$2:$A1007)*($DX$1='CAMAGUI DATA UNIFICADA'!$B$2:$B1007),0),MATCH(ED$2,'CAMAGUI DATA UNIFICADA'!$C$1:$T$1,0)),"")</f>
        <v/>
      </c>
      <c r="EE9" s="60" t="str">
        <f t="array" ref="EE9">IFERROR(INDEX('CAMAGUI DATA UNIFICADA'!$C$2:$T1007,MATCH(1,($A9='CAMAGUI DATA UNIFICADA'!$A$2:$A1007)*($DX$1='CAMAGUI DATA UNIFICADA'!$B$2:$B1007),0),MATCH(EE$2,'CAMAGUI DATA UNIFICADA'!$C$1:$T$1,0)),"")</f>
        <v/>
      </c>
      <c r="EF9" s="60" t="str">
        <f t="array" ref="EF9">IFERROR(INDEX('CAMAGUI DATA UNIFICADA'!$C$2:$T1007,MATCH(1,($A9='CAMAGUI DATA UNIFICADA'!$A$2:$A1007)*($DX$1='CAMAGUI DATA UNIFICADA'!$B$2:$B1007),0),MATCH(EF$2,'CAMAGUI DATA UNIFICADA'!$C$1:$T$1,0)),"")</f>
        <v/>
      </c>
      <c r="EG9" s="60" t="str">
        <f t="array" ref="EG9">IFERROR(INDEX('CAMAGUI DATA UNIFICADA'!$C$2:$T1007,MATCH(1,($A9='CAMAGUI DATA UNIFICADA'!$A$2:$A1007)*($DX$1='CAMAGUI DATA UNIFICADA'!$B$2:$B1007),0),MATCH(EG$2,'CAMAGUI DATA UNIFICADA'!$C$1:$T$1,0)),"")</f>
        <v/>
      </c>
      <c r="EH9" s="60" t="str">
        <f t="array" ref="EH9">IFERROR(INDEX('CAMAGUI DATA UNIFICADA'!$C$2:$T1007,MATCH(1,($A9='CAMAGUI DATA UNIFICADA'!$A$2:$A1007)*($DX$1='CAMAGUI DATA UNIFICADA'!$B$2:$B1007),0),MATCH(EH$2,'CAMAGUI DATA UNIFICADA'!$C$1:$T$1,0)),"")</f>
        <v/>
      </c>
      <c r="EI9" s="60" t="str">
        <f t="array" ref="EI9">IFERROR(INDEX('CAMAGUI DATA UNIFICADA'!$C$2:$T1007,MATCH(1,($A9='CAMAGUI DATA UNIFICADA'!$A$2:$A1007)*($DX$1='CAMAGUI DATA UNIFICADA'!$B$2:$B1007),0),MATCH(EI$2,'CAMAGUI DATA UNIFICADA'!$C$1:$T$1,0)),"")</f>
        <v/>
      </c>
      <c r="EJ9" s="60" t="str">
        <f t="array" ref="EJ9">IFERROR(INDEX('CAMAGUI DATA UNIFICADA'!$C$2:$T1007,MATCH(1,($A9='CAMAGUI DATA UNIFICADA'!$A$2:$A1007)*($DX$1='CAMAGUI DATA UNIFICADA'!$B$2:$B1007),0),MATCH(EJ$2,'CAMAGUI DATA UNIFICADA'!$C$1:$T$1,0)),"")</f>
        <v/>
      </c>
      <c r="EK9" s="60" t="str">
        <f t="array" ref="EK9">IFERROR(INDEX('CAMAGUI DATA UNIFICADA'!$C$2:$T1007,MATCH(1,($A9='CAMAGUI DATA UNIFICADA'!$A$2:$A1007)*($DX$1='CAMAGUI DATA UNIFICADA'!$B$2:$B1007),0),MATCH(EK$2,'CAMAGUI DATA UNIFICADA'!$C$1:$T$1,0)),"")</f>
        <v/>
      </c>
      <c r="EL9" s="60" t="str">
        <f t="array" ref="EL9">IFERROR(INDEX('CAMAGUI DATA UNIFICADA'!$C$2:$T1007,MATCH(1,($A9='CAMAGUI DATA UNIFICADA'!$A$2:$A1007)*($DX$1='CAMAGUI DATA UNIFICADA'!$B$2:$B1007),0),MATCH(EL$2,'CAMAGUI DATA UNIFICADA'!$C$1:$T$1,0)),"")</f>
        <v/>
      </c>
      <c r="EM9" s="60" t="str">
        <f t="array" ref="EM9">IFERROR(INDEX('CAMAGUI DATA UNIFICADA'!$C$2:$T1007,MATCH(1,($A9='CAMAGUI DATA UNIFICADA'!$A$2:$A1007)*($DX$1='CAMAGUI DATA UNIFICADA'!$B$2:$B1007),0),MATCH(EM$2,'CAMAGUI DATA UNIFICADA'!$C$1:$T$1,0)),"")</f>
        <v/>
      </c>
      <c r="EN9" s="60" t="str">
        <f t="array" ref="EN9">IFERROR(INDEX('CAMAGUI DATA UNIFICADA'!$C$2:$T1007,MATCH(1,($A9='CAMAGUI DATA UNIFICADA'!$A$2:$A1007)*($DX$1='CAMAGUI DATA UNIFICADA'!$B$2:$B1007),0),MATCH(EN$2,'CAMAGUI DATA UNIFICADA'!$C$1:$T$1,0)),"")</f>
        <v/>
      </c>
      <c r="EO9" s="60" t="str">
        <f t="array" ref="EO9">IFERROR(INDEX('CAMAGUI DATA UNIFICADA'!$C$2:$T1007,MATCH(1,($A9='CAMAGUI DATA UNIFICADA'!$A$2:$A1007)*($DX$1='CAMAGUI DATA UNIFICADA'!$B$2:$B1007),0),MATCH(EO$2,'CAMAGUI DATA UNIFICADA'!$C$1:$T$1,0)),"")</f>
        <v/>
      </c>
    </row>
    <row r="10">
      <c r="A10" s="137">
        <v>44998.0</v>
      </c>
      <c r="B10" s="138" t="str">
        <f t="array" ref="B10">IFERROR(INDEX('CAMAGUI DATA UNIFICADA'!$C$2:$T1007,MATCH(1,($A10='CAMAGUI DATA UNIFICADA'!$A$2:$A1007)*($B$1='CAMAGUI DATA UNIFICADA'!$B$2:$B1007),0),MATCH(B$2,'CAMAGUI DATA UNIFICADA'!$C$1:$T$1,0)),"")</f>
        <v>CA1100223</v>
      </c>
      <c r="C10" s="2">
        <f t="array" ref="C10">IFERROR(INDEX('CAMAGUI DATA UNIFICADA'!$C$2:$T1007,MATCH(1,($A10='CAMAGUI DATA UNIFICADA'!$A$2:$A1007)*($B$1='CAMAGUI DATA UNIFICADA'!$B$2:$B1007),0),MATCH(C$2,'CAMAGUI DATA UNIFICADA'!$C$1:$T$1,0)),"")</f>
        <v>250</v>
      </c>
      <c r="D10" s="2">
        <f t="array" ref="D10">IFERROR(INDEX('CAMAGUI DATA UNIFICADA'!$C$2:$T1007,MATCH(1,($A10='CAMAGUI DATA UNIFICADA'!$A$2:$A1007)*($B$1='CAMAGUI DATA UNIFICADA'!$B$2:$B1007),0),MATCH(D$2,'CAMAGUI DATA UNIFICADA'!$C$1:$T$1,0)),"")</f>
        <v>1450</v>
      </c>
      <c r="E10" s="2" t="str">
        <f t="array" ref="E10">IFERROR(INDEX('CAMAGUI DATA UNIFICADA'!$C$2:$T1007,MATCH(1,($A10='CAMAGUI DATA UNIFICADA'!$A$2:$A1007)*($B$1='CAMAGUI DATA UNIFICADA'!$B$2:$B1007),0),MATCH(E$2,'CAMAGUI DATA UNIFICADA'!$C$1:$T$1,0)),"")</f>
        <v>NICO FINA 2.0</v>
      </c>
      <c r="F10" s="139">
        <f t="array" ref="F10">IFERROR(INDEX('CAMAGUI DATA UNIFICADA'!$C$2:$T1007,MATCH(1,($A10='CAMAGUI DATA UNIFICADA'!$A$2:$A1007)*($B$1='CAMAGUI DATA UNIFICADA'!$B$2:$B1007),0),MATCH(F$2,'CAMAGUI DATA UNIFICADA'!$C$1:$T$1,0)),"")</f>
        <v>1780.78125</v>
      </c>
      <c r="G10" s="2">
        <f t="array" ref="G10">IFERROR(INDEX('CAMAGUI DATA UNIFICADA'!$C$2:$T1007,MATCH(1,($A10='CAMAGUI DATA UNIFICADA'!$A$2:$A1007)*($B$1='CAMAGUI DATA UNIFICADA'!$B$2:$B1007),0),MATCH(G$2,'CAMAGUI DATA UNIFICADA'!$C$1:$T$1,0)),"")</f>
        <v>9.44</v>
      </c>
      <c r="H10" s="2">
        <f t="array" ref="H10">IFERROR(INDEX('CAMAGUI DATA UNIFICADA'!$C$2:$T1007,MATCH(1,($A10='CAMAGUI DATA UNIFICADA'!$A$2:$A1007)*($B$1='CAMAGUI DATA UNIFICADA'!$B$2:$B1007),0),MATCH(H$2,'CAMAGUI DATA UNIFICADA'!$C$1:$T$1,0)),"")</f>
        <v>2.74</v>
      </c>
      <c r="I10" s="33">
        <f t="array" ref="I10">IFERROR(INDEX('CAMAGUI DATA UNIFICADA'!$C$2:$T1007,MATCH(1,($A10='CAMAGUI DATA UNIFICADA'!$A$2:$A1007)*($B$1='CAMAGUI DATA UNIFICADA'!$B$2:$B1007),0),MATCH(I$2,'CAMAGUI DATA UNIFICADA'!$C$1:$T$1,0)),"")</f>
        <v>5.17728</v>
      </c>
      <c r="J10" s="60">
        <f t="array" ref="J10">IFERROR(INDEX('CAMAGUI DATA UNIFICADA'!$C$2:$T1007,MATCH(1,($A10='CAMAGUI DATA UNIFICADA'!$A$2:$A1007)*($B$1='CAMAGUI DATA UNIFICADA'!$B$2:$B1007),0),MATCH(J$2,'CAMAGUI DATA UNIFICADA'!$C$1:$T$1,0)),"")</f>
        <v>511524.4076</v>
      </c>
      <c r="K10" s="33">
        <f t="array" ref="K10">IFERROR(INDEX('CAMAGUI DATA UNIFICADA'!$C$2:$T1007,MATCH(1,($A10='CAMAGUI DATA UNIFICADA'!$A$2:$A1007)*($B$1='CAMAGUI DATA UNIFICADA'!$B$2:$B1007),0),MATCH(K$2,'CAMAGUI DATA UNIFICADA'!$C$1:$T$1,0)),"")</f>
        <v>0.6614963504</v>
      </c>
      <c r="L10" s="23">
        <f t="array" ref="L10">IFERROR(INDEX('CAMAGUI DATA UNIFICADA'!$C$2:$T1007,MATCH(1,($A10='CAMAGUI DATA UNIFICADA'!$A$2:$A1007)*($B$1='CAMAGUI DATA UNIFICADA'!$B$2:$B1007),0),MATCH(L$2,'CAMAGUI DATA UNIFICADA'!$C$1:$T$1,0)),"")</f>
        <v>0.5115244076</v>
      </c>
      <c r="M10" s="23">
        <f t="array" ref="M10">IFERROR(INDEX('CAMAGUI DATA UNIFICADA'!$C$2:$T1007,MATCH(1,($A10='CAMAGUI DATA UNIFICADA'!$A$2:$A1007)*($B$1='CAMAGUI DATA UNIFICADA'!$B$2:$B1007),0),MATCH(M$2,'CAMAGUI DATA UNIFICADA'!$C$1:$T$1,0)),"")</f>
        <v>0.8</v>
      </c>
      <c r="N10" s="60">
        <f t="array" ref="N10">IFERROR(INDEX('CAMAGUI DATA UNIFICADA'!$C$2:$T1007,MATCH(1,($A10='CAMAGUI DATA UNIFICADA'!$A$2:$A1007)*($B$1='CAMAGUI DATA UNIFICADA'!$B$2:$B1007),0),MATCH(N$2,'CAMAGUI DATA UNIFICADA'!$C$1:$T$1,0)),"")</f>
        <v>97680.09768</v>
      </c>
      <c r="O10" s="2">
        <f t="array" ref="O10">IFERROR(INDEX('CAMAGUI DATA UNIFICADA'!$C$2:$T1007,MATCH(1,($A10='CAMAGUI DATA UNIFICADA'!$A$2:$A1007)*($B$1='CAMAGUI DATA UNIFICADA'!$B$2:$B1007),0),MATCH(O$2,'CAMAGUI DATA UNIFICADA'!$C$1:$T$1,0)),"")</f>
        <v>2.5</v>
      </c>
      <c r="P10" s="2">
        <f t="array" ref="P10">IFERROR(INDEX('CAMAGUI DATA UNIFICADA'!$C$2:$T1007,MATCH(1,($A10='CAMAGUI DATA UNIFICADA'!$A$2:$A1007)*($B$1='CAMAGUI DATA UNIFICADA'!$B$2:$B1007),0),MATCH(P$2,'CAMAGUI DATA UNIFICADA'!$C$1:$T$1,0)),"")</f>
        <v>11.94</v>
      </c>
      <c r="Q10" s="33">
        <f t="array" ref="Q10">IFERROR(INDEX('CAMAGUI DATA UNIFICADA'!$C$2:$T1007,MATCH(1,($A10='CAMAGUI DATA UNIFICADA'!$A$2:$A1007)*($B$1='CAMAGUI DATA UNIFICADA'!$B$2:$B1007),0),MATCH(Q$2,'CAMAGUI DATA UNIFICADA'!$C$1:$T$1,0)),"")</f>
        <v>4.42752</v>
      </c>
      <c r="R10" s="60">
        <f t="array" ref="R10">IFERROR(INDEX('CAMAGUI DATA UNIFICADA'!$C$2:$T1007,MATCH(1,($A10='CAMAGUI DATA UNIFICADA'!$A$2:$A1007)*($B$1='CAMAGUI DATA UNIFICADA'!$B$2:$B1007),0),MATCH(R$2,'CAMAGUI DATA UNIFICADA'!$C$1:$T$1,0)),"")</f>
        <v>445.3458954</v>
      </c>
      <c r="S10" s="140">
        <f t="array" ref="S10">IFERROR(INDEX('CAMAGUI DATA UNIFICADA'!$C$2:$T1007,MATCH(1,($A10='CAMAGUI DATA UNIFICADA'!$A$2:$A1007)*($B$1='CAMAGUI DATA UNIFICADA'!$B$2:$B1007),0),MATCH(S$2,'CAMAGUI DATA UNIFICADA'!$C$1:$T$1,0)),"")</f>
        <v>48.83647385</v>
      </c>
      <c r="T10" s="2" t="str">
        <f t="array" ref="T10">IFERROR(INDEX('CAMAGUI DATA UNIFICADA'!$C$2:$T1007,MATCH(1,($A10='CAMAGUI DATA UNIFICADA'!$A$2:$A1007)*($T$1='CAMAGUI DATA UNIFICADA'!$B$2:$B1007),0),MATCH(T$2,'CAMAGUI DATA UNIFICADA'!$C$1:$T$1,0)),"")</f>
        <v>CA2140223</v>
      </c>
      <c r="U10" s="2">
        <f t="array" ref="U10">IFERROR(INDEX('CAMAGUI DATA UNIFICADA'!$C$2:$T1007,MATCH(1,($A10='CAMAGUI DATA UNIFICADA'!$A$2:$A1007)*($T$1='CAMAGUI DATA UNIFICADA'!$B$2:$B1007),0),MATCH(U$2,'CAMAGUI DATA UNIFICADA'!$C$1:$T$1,0)),"")</f>
        <v>100</v>
      </c>
      <c r="V10" s="2">
        <f t="array" ref="V10">IFERROR(INDEX('CAMAGUI DATA UNIFICADA'!$C$2:$T1007,MATCH(1,($A10='CAMAGUI DATA UNIFICADA'!$A$2:$A1007)*($T$1='CAMAGUI DATA UNIFICADA'!$B$2:$B1007),0),MATCH(V$2,'CAMAGUI DATA UNIFICADA'!$C$1:$T$1,0)),"")</f>
        <v>586</v>
      </c>
      <c r="W10" s="2" t="str">
        <f t="array" ref="W10">IFERROR(INDEX('CAMAGUI DATA UNIFICADA'!$C$2:$T1007,MATCH(1,($A10='CAMAGUI DATA UNIFICADA'!$A$2:$A1007)*($T$1='CAMAGUI DATA UNIFICADA'!$B$2:$B1007),0),MATCH(W$2,'CAMAGUI DATA UNIFICADA'!$C$1:$T$1,0)),"")</f>
        <v>AQXCEL 1.2</v>
      </c>
      <c r="X10" s="139">
        <f t="array" ref="X10">IFERROR(INDEX('CAMAGUI DATA UNIFICADA'!$C$2:$T1007,MATCH(1,($A10='CAMAGUI DATA UNIFICADA'!$A$2:$A1007)*($T$1='CAMAGUI DATA UNIFICADA'!$B$2:$B1007),0),MATCH(X$2,'CAMAGUI DATA UNIFICADA'!$C$1:$T$1,0)),"")</f>
        <v>819.228</v>
      </c>
      <c r="Y10" s="2">
        <f t="array" ref="Y10">IFERROR(INDEX('CAMAGUI DATA UNIFICADA'!$C$2:$T1007,MATCH(1,($A10='CAMAGUI DATA UNIFICADA'!$A$2:$A1007)*($T$1='CAMAGUI DATA UNIFICADA'!$B$2:$B1007),0),MATCH(Y$2,'CAMAGUI DATA UNIFICADA'!$C$1:$T$1,0)),"")</f>
        <v>2.45</v>
      </c>
      <c r="Z10" s="2">
        <f t="array" ref="Z10">IFERROR(INDEX('CAMAGUI DATA UNIFICADA'!$C$2:$T1007,MATCH(1,($A10='CAMAGUI DATA UNIFICADA'!$A$2:$A1007)*($T$1='CAMAGUI DATA UNIFICADA'!$B$2:$B1007),0),MATCH(Z$2,'CAMAGUI DATA UNIFICADA'!$C$1:$T$1,0)),"")</f>
        <v>1.25</v>
      </c>
      <c r="AA10" s="2">
        <f t="array" ref="AA10">IFERROR(INDEX('CAMAGUI DATA UNIFICADA'!$C$2:$T1007,MATCH(1,($A10='CAMAGUI DATA UNIFICADA'!$A$2:$A1007)*($T$1='CAMAGUI DATA UNIFICADA'!$B$2:$B1007),0),MATCH(AA$2,'CAMAGUI DATA UNIFICADA'!$C$1:$T$1,0)),"")</f>
        <v>10.428</v>
      </c>
      <c r="AB10" s="60">
        <f t="array" ref="AB10">IFERROR(INDEX('CAMAGUI DATA UNIFICADA'!$C$2:$T1007,MATCH(1,($A10='CAMAGUI DATA UNIFICADA'!$A$2:$A1007)*($T$1='CAMAGUI DATA UNIFICADA'!$B$2:$B1007),0),MATCH(AB$2,'CAMAGUI DATA UNIFICADA'!$C$1:$T$1,0)),"")</f>
        <v>391410.8797</v>
      </c>
      <c r="AC10" s="33">
        <f t="array" ref="AC10">IFERROR(INDEX('CAMAGUI DATA UNIFICADA'!$C$2:$T1007,MATCH(1,($A10='CAMAGUI DATA UNIFICADA'!$A$2:$A1007)*($T$1='CAMAGUI DATA UNIFICADA'!$B$2:$B1007),0),MATCH(AC$2,'CAMAGUI DATA UNIFICADA'!$C$1:$T$1,0)),"")</f>
        <v>0.6894117647</v>
      </c>
      <c r="AD10" s="23">
        <f t="array" ref="AD10">IFERROR(INDEX('CAMAGUI DATA UNIFICADA'!$C$2:$T1007,MATCH(1,($A10='CAMAGUI DATA UNIFICADA'!$A$2:$A1007)*($T$1='CAMAGUI DATA UNIFICADA'!$B$2:$B1007),0),MATCH(AD$2,'CAMAGUI DATA UNIFICADA'!$C$1:$T$1,0)),"")</f>
        <v>0.4892635996</v>
      </c>
      <c r="AE10" s="23">
        <f t="array" ref="AE10">IFERROR(INDEX('CAMAGUI DATA UNIFICADA'!$C$2:$T1007,MATCH(1,($A10='CAMAGUI DATA UNIFICADA'!$A$2:$A1007)*($T$1='CAMAGUI DATA UNIFICADA'!$B$2:$B1007),0),MATCH(AE$2,'CAMAGUI DATA UNIFICADA'!$C$1:$T$1,0)),"")</f>
        <v>0.85</v>
      </c>
      <c r="AF10" s="60">
        <f t="array" ref="AF10">IFERROR(INDEX('CAMAGUI DATA UNIFICADA'!$C$2:$T1007,MATCH(1,($A10='CAMAGUI DATA UNIFICADA'!$A$2:$A1007)*($T$1='CAMAGUI DATA UNIFICADA'!$B$2:$B1007),0),MATCH(AF$2,'CAMAGUI DATA UNIFICADA'!$C$1:$T$1,0)),"")</f>
        <v>113333.3333</v>
      </c>
      <c r="AG10" s="2">
        <f t="array" ref="AG10">IFERROR(INDEX('CAMAGUI DATA UNIFICADA'!$C$2:$T1007,MATCH(1,($A10='CAMAGUI DATA UNIFICADA'!$A$2:$A1007)*($T$1='CAMAGUI DATA UNIFICADA'!$B$2:$B1007),0),MATCH(AG$2,'CAMAGUI DATA UNIFICADA'!$C$1:$T$1,0)),"")</f>
        <v>1.5</v>
      </c>
      <c r="AH10" s="2">
        <f t="array" ref="AH10">IFERROR(INDEX('CAMAGUI DATA UNIFICADA'!$C$2:$T1007,MATCH(1,($A10='CAMAGUI DATA UNIFICADA'!$A$2:$A1007)*($T$1='CAMAGUI DATA UNIFICADA'!$B$2:$B1007),0),MATCH(AH$2,'CAMAGUI DATA UNIFICADA'!$C$1:$T$1,0)),"")</f>
        <v>3.95</v>
      </c>
      <c r="AI10" s="33">
        <f t="array" ref="AI10">IFERROR(INDEX('CAMAGUI DATA UNIFICADA'!$C$2:$T1007,MATCH(1,($A10='CAMAGUI DATA UNIFICADA'!$A$2:$A1007)*($T$1='CAMAGUI DATA UNIFICADA'!$B$2:$B1007),0),MATCH(AI$2,'CAMAGUI DATA UNIFICADA'!$C$1:$T$1,0)),"")</f>
        <v>8.5866</v>
      </c>
      <c r="AJ10" s="60">
        <f t="array" ref="AJ10">IFERROR(INDEX('CAMAGUI DATA UNIFICADA'!$C$2:$T1007,MATCH(1,($A10='CAMAGUI DATA UNIFICADA'!$A$2:$A1007)*($T$1='CAMAGUI DATA UNIFICADA'!$B$2:$B1007),0),MATCH(AJ$2,'CAMAGUI DATA UNIFICADA'!$C$1:$T$1,0)),"")</f>
        <v>248.3560989</v>
      </c>
      <c r="AK10" s="140">
        <f t="array" ref="AK10">IFERROR(INDEX('CAMAGUI DATA UNIFICADA'!$C$2:$T1007,MATCH(1,($A10='CAMAGUI DATA UNIFICADA'!$A$2:$A1007)*($T$1='CAMAGUI DATA UNIFICADA'!$B$2:$B1007),0),MATCH(AK$2,'CAMAGUI DATA UNIFICADA'!$C$1:$T$1,0)),"")</f>
        <v>37.08902473</v>
      </c>
      <c r="AL10" s="2" t="str">
        <f t="array" ref="AL10">IFERROR(INDEX('CAMAGUI DATA UNIFICADA'!$C$2:$T1007,MATCH(1,($A10='CAMAGUI DATA UNIFICADA'!$A$2:$A1007)*($AL$1='CAMAGUI DATA UNIFICADA'!$B$2:$B1007),0),MATCH(AL$2,'CAMAGUI DATA UNIFICADA'!$C$1:$T$1,0)),"")</f>
        <v>CA3110223</v>
      </c>
      <c r="AM10" s="2">
        <f t="array" ref="AM10">IFERROR(INDEX('CAMAGUI DATA UNIFICADA'!$C$2:$T1007,MATCH(1,($A10='CAMAGUI DATA UNIFICADA'!$A$2:$A1007)*($AL$1='CAMAGUI DATA UNIFICADA'!$B$2:$B1007),0),MATCH(AM$2,'CAMAGUI DATA UNIFICADA'!$C$1:$T$1,0)),"")</f>
        <v>175</v>
      </c>
      <c r="AN10" s="2">
        <f t="array" ref="AN10">IFERROR(INDEX('CAMAGUI DATA UNIFICADA'!$C$2:$T1007,MATCH(1,($A10='CAMAGUI DATA UNIFICADA'!$A$2:$A1007)*($AL$1='CAMAGUI DATA UNIFICADA'!$B$2:$B1007),0),MATCH(AN$2,'CAMAGUI DATA UNIFICADA'!$C$1:$T$1,0)),"")</f>
        <v>1050</v>
      </c>
      <c r="AO10" s="2" t="str">
        <f t="array" ref="AO10">IFERROR(INDEX('CAMAGUI DATA UNIFICADA'!$C$2:$T1007,MATCH(1,($A10='CAMAGUI DATA UNIFICADA'!$A$2:$A1007)*($AL$1='CAMAGUI DATA UNIFICADA'!$B$2:$B1007),0),MATCH(AO$2,'CAMAGUI DATA UNIFICADA'!$C$1:$T$1,0)),"")</f>
        <v>NICO FINA 2.0</v>
      </c>
      <c r="AP10" s="139">
        <f t="array" ref="AP10">IFERROR(INDEX('CAMAGUI DATA UNIFICADA'!$C$2:$T1007,MATCH(1,($A10='CAMAGUI DATA UNIFICADA'!$A$2:$A1007)*($AL$1='CAMAGUI DATA UNIFICADA'!$B$2:$B1007),0),MATCH(AP$2,'CAMAGUI DATA UNIFICADA'!$C$1:$T$1,0)),"")</f>
        <v>1289.53125</v>
      </c>
      <c r="AQ10" s="2">
        <f t="array" ref="AQ10">IFERROR(INDEX('CAMAGUI DATA UNIFICADA'!$C$2:$T1007,MATCH(1,($A10='CAMAGUI DATA UNIFICADA'!$A$2:$A1007)*($AL$1='CAMAGUI DATA UNIFICADA'!$B$2:$B1007),0),MATCH(AQ$2,'CAMAGUI DATA UNIFICADA'!$C$1:$T$1,0)),"")</f>
        <v>7.6</v>
      </c>
      <c r="AR10" s="2">
        <f t="array" ref="AR10">IFERROR(INDEX('CAMAGUI DATA UNIFICADA'!$C$2:$T1007,MATCH(1,($A10='CAMAGUI DATA UNIFICADA'!$A$2:$A1007)*($AL$1='CAMAGUI DATA UNIFICADA'!$B$2:$B1007),0),MATCH(AR$2,'CAMAGUI DATA UNIFICADA'!$C$1:$T$1,0)),"")</f>
        <v>1.8</v>
      </c>
      <c r="AS10" s="33">
        <f t="array" ref="AS10">IFERROR(INDEX('CAMAGUI DATA UNIFICADA'!$C$2:$T1007,MATCH(1,($A10='CAMAGUI DATA UNIFICADA'!$A$2:$A1007)*($AL$1='CAMAGUI DATA UNIFICADA'!$B$2:$B1007),0),MATCH(AS$2,'CAMAGUI DATA UNIFICADA'!$C$1:$T$1,0)),"")</f>
        <v>5.9736</v>
      </c>
      <c r="AT10" s="60">
        <f t="array" ref="AT10">IFERROR(INDEX('CAMAGUI DATA UNIFICADA'!$C$2:$T1007,MATCH(1,($A10='CAMAGUI DATA UNIFICADA'!$A$2:$A1007)*($AL$1='CAMAGUI DATA UNIFICADA'!$B$2:$B1007),0),MATCH(AT$2,'CAMAGUI DATA UNIFICADA'!$C$1:$T$1,0)),"")</f>
        <v>385467.989</v>
      </c>
      <c r="AU10" s="33">
        <f t="array" ref="AU10">IFERROR(INDEX('CAMAGUI DATA UNIFICADA'!$C$2:$T1007,MATCH(1,($A10='CAMAGUI DATA UNIFICADA'!$A$2:$A1007)*($AL$1='CAMAGUI DATA UNIFICADA'!$B$2:$B1007),0),MATCH(AU$2,'CAMAGUI DATA UNIFICADA'!$C$1:$T$1,0)),"")</f>
        <v>0.9803921569</v>
      </c>
      <c r="AV10" s="23">
        <f t="array" ref="AV10">IFERROR(INDEX('CAMAGUI DATA UNIFICADA'!$C$2:$T1007,MATCH(1,($A10='CAMAGUI DATA UNIFICADA'!$A$2:$A1007)*($AL$1='CAMAGUI DATA UNIFICADA'!$B$2:$B1007),0),MATCH(AV$2,'CAMAGUI DATA UNIFICADA'!$C$1:$T$1,0)),"")</f>
        <v>0.4534917517</v>
      </c>
      <c r="AW10" s="23">
        <f t="array" ref="AW10">IFERROR(INDEX('CAMAGUI DATA UNIFICADA'!$C$2:$T1007,MATCH(1,($A10='CAMAGUI DATA UNIFICADA'!$A$2:$A1007)*($AL$1='CAMAGUI DATA UNIFICADA'!$B$2:$B1007),0),MATCH(AW$2,'CAMAGUI DATA UNIFICADA'!$C$1:$T$1,0)),"")</f>
        <v>0.7</v>
      </c>
      <c r="AX10" s="60">
        <f t="array" ref="AX10">IFERROR(INDEX('CAMAGUI DATA UNIFICADA'!$C$2:$T1007,MATCH(1,($A10='CAMAGUI DATA UNIFICADA'!$A$2:$A1007)*($AL$1='CAMAGUI DATA UNIFICADA'!$B$2:$B1007),0),MATCH(AX$2,'CAMAGUI DATA UNIFICADA'!$C$1:$T$1,0)),"")</f>
        <v>85000</v>
      </c>
      <c r="AY10" s="2">
        <f t="array" ref="AY10">IFERROR(INDEX('CAMAGUI DATA UNIFICADA'!$C$2:$T1007,MATCH(1,($A10='CAMAGUI DATA UNIFICADA'!$A$2:$A1007)*($AL$1='CAMAGUI DATA UNIFICADA'!$B$2:$B1007),0),MATCH(AY$2,'CAMAGUI DATA UNIFICADA'!$C$1:$T$1,0)),"")</f>
        <v>2.5</v>
      </c>
      <c r="AZ10" s="2">
        <f t="array" ref="AZ10">IFERROR(INDEX('CAMAGUI DATA UNIFICADA'!$C$2:$T1007,MATCH(1,($A10='CAMAGUI DATA UNIFICADA'!$A$2:$A1007)*($AL$1='CAMAGUI DATA UNIFICADA'!$B$2:$B1007),0),MATCH(AZ$2,'CAMAGUI DATA UNIFICADA'!$C$1:$T$1,0)),"")</f>
        <v>10.1</v>
      </c>
      <c r="BA10" s="33">
        <f t="array" ref="BA10">IFERROR(INDEX('CAMAGUI DATA UNIFICADA'!$C$2:$T1007,MATCH(1,($A10='CAMAGUI DATA UNIFICADA'!$A$2:$A1007)*($AL$1='CAMAGUI DATA UNIFICADA'!$B$2:$B1007),0),MATCH(BA$2,'CAMAGUI DATA UNIFICADA'!$C$1:$T$1,0)),"")</f>
        <v>4.8144</v>
      </c>
      <c r="BB10" s="60">
        <f t="array" ref="BB10">IFERROR(INDEX('CAMAGUI DATA UNIFICADA'!$C$2:$T1007,MATCH(1,($A10='CAMAGUI DATA UNIFICADA'!$A$2:$A1007)*($AL$1='CAMAGUI DATA UNIFICADA'!$B$2:$B1007),0),MATCH(BB$2,'CAMAGUI DATA UNIFICADA'!$C$1:$T$1,0)),"")</f>
        <v>313.3474571</v>
      </c>
      <c r="BC10" s="140">
        <f t="array" ref="BC10">IFERROR(INDEX('CAMAGUI DATA UNIFICADA'!$C$2:$T1007,MATCH(1,($A10='CAMAGUI DATA UNIFICADA'!$A$2:$A1007)*($AL$1='CAMAGUI DATA UNIFICADA'!$B$2:$B1007),0),MATCH(BC$2,'CAMAGUI DATA UNIFICADA'!$C$1:$T$1,0)),"")</f>
        <v>34.58686426</v>
      </c>
      <c r="BD10" s="138" t="str">
        <f t="array" ref="BD10">IFERROR(INDEX('CAMAGUI DATA UNIFICADA'!$C$2:$T1007,MATCH(1,($A10='CAMAGUI DATA UNIFICADA'!$A$2:$A1007)*($BD$1='CAMAGUI DATA UNIFICADA'!$B$2:$B1007),0),MATCH(BD$2,'CAMAGUI DATA UNIFICADA'!$C$1:$T$1,0)),"")</f>
        <v>CA4180123</v>
      </c>
      <c r="BE10" s="2">
        <f t="array" ref="BE10">IFERROR(INDEX('CAMAGUI DATA UNIFICADA'!$C$2:$T1007,MATCH(1,($A10='CAMAGUI DATA UNIFICADA'!$A$2:$A1007)*($BD$1='CAMAGUI DATA UNIFICADA'!$B$2:$B1007),0),MATCH(BE$2,'CAMAGUI DATA UNIFICADA'!$C$1:$T$1,0)),"")</f>
        <v>212.5</v>
      </c>
      <c r="BF10" s="2">
        <f t="array" ref="BF10">IFERROR(INDEX('CAMAGUI DATA UNIFICADA'!$C$2:$T1007,MATCH(1,($A10='CAMAGUI DATA UNIFICADA'!$A$2:$A1007)*($BD$1='CAMAGUI DATA UNIFICADA'!$B$2:$B1007),0),MATCH(BF$2,'CAMAGUI DATA UNIFICADA'!$C$1:$T$1,0)),"")</f>
        <v>1272</v>
      </c>
      <c r="BG10" s="2" t="str">
        <f t="array" ref="BG10">IFERROR(INDEX('CAMAGUI DATA UNIFICADA'!$C$2:$T1007,MATCH(1,($A10='CAMAGUI DATA UNIFICADA'!$A$2:$A1007)*($BD$1='CAMAGUI DATA UNIFICADA'!$B$2:$B1007),0),MATCH(BG$2,'CAMAGUI DATA UNIFICADA'!$C$1:$T$1,0)),"")</f>
        <v>NICO FINA 2.0</v>
      </c>
      <c r="BH10" s="139">
        <f t="array" ref="BH10">IFERROR(INDEX('CAMAGUI DATA UNIFICADA'!$C$2:$T1007,MATCH(1,($A10='CAMAGUI DATA UNIFICADA'!$A$2:$A1007)*($BD$1='CAMAGUI DATA UNIFICADA'!$B$2:$B1007),0),MATCH(BH$2,'CAMAGUI DATA UNIFICADA'!$C$1:$T$1,0)),"")</f>
        <v>1562.175</v>
      </c>
      <c r="BI10" s="2">
        <f t="array" ref="BI10">IFERROR(INDEX('CAMAGUI DATA UNIFICADA'!$C$2:$T1007,MATCH(1,($A10='CAMAGUI DATA UNIFICADA'!$A$2:$A1007)*($BD$1='CAMAGUI DATA UNIFICADA'!$B$2:$B1007),0),MATCH(BI$2,'CAMAGUI DATA UNIFICADA'!$C$1:$T$1,0)),"")</f>
        <v>12.5</v>
      </c>
      <c r="BJ10" s="2">
        <f t="array" ref="BJ10">IFERROR(INDEX('CAMAGUI DATA UNIFICADA'!$C$2:$T1007,MATCH(1,($A10='CAMAGUI DATA UNIFICADA'!$A$2:$A1007)*($BD$1='CAMAGUI DATA UNIFICADA'!$B$2:$B1007),0),MATCH(BJ$2,'CAMAGUI DATA UNIFICADA'!$C$1:$T$1,0)),"")</f>
        <v>2.4</v>
      </c>
      <c r="BK10" s="33">
        <f t="array" ref="BK10">IFERROR(INDEX('CAMAGUI DATA UNIFICADA'!$C$2:$T1007,MATCH(1,($A10='CAMAGUI DATA UNIFICADA'!$A$2:$A1007)*($BD$1='CAMAGUI DATA UNIFICADA'!$B$2:$B1007),0),MATCH(BK$2,'CAMAGUI DATA UNIFICADA'!$C$1:$T$1,0)),"")</f>
        <v>4.332</v>
      </c>
      <c r="BL10" s="60">
        <f t="array" ref="BL10">IFERROR(INDEX('CAMAGUI DATA UNIFICADA'!$C$2:$T1007,MATCH(1,($A10='CAMAGUI DATA UNIFICADA'!$A$2:$A1007)*($BD$1='CAMAGUI DATA UNIFICADA'!$B$2:$B1007),0),MATCH(BL$2,'CAMAGUI DATA UNIFICADA'!$C$1:$T$1,0)),"")</f>
        <v>392428.4395</v>
      </c>
      <c r="BM10" s="33">
        <f t="array" ref="BM10">IFERROR(INDEX('CAMAGUI DATA UNIFICADA'!$C$2:$T1007,MATCH(1,($A10='CAMAGUI DATA UNIFICADA'!$A$2:$A1007)*($BD$1='CAMAGUI DATA UNIFICADA'!$B$2:$B1007),0),MATCH(BM$2,'CAMAGUI DATA UNIFICADA'!$C$1:$T$1,0)),"")</f>
        <v>0.8833333333</v>
      </c>
      <c r="BN10" s="23">
        <f t="array" ref="BN10">IFERROR(INDEX('CAMAGUI DATA UNIFICADA'!$C$2:$T1007,MATCH(1,($A10='CAMAGUI DATA UNIFICADA'!$A$2:$A1007)*($BD$1='CAMAGUI DATA UNIFICADA'!$B$2:$B1007),0),MATCH(BN$2,'CAMAGUI DATA UNIFICADA'!$C$1:$T$1,0)),"")</f>
        <v>0.1962142198</v>
      </c>
      <c r="BO10" s="23">
        <f t="array" ref="BO10">IFERROR(INDEX('CAMAGUI DATA UNIFICADA'!$C$2:$T1007,MATCH(1,($A10='CAMAGUI DATA UNIFICADA'!$A$2:$A1007)*($BD$1='CAMAGUI DATA UNIFICADA'!$B$2:$B1007),0),MATCH(BO$2,'CAMAGUI DATA UNIFICADA'!$C$1:$T$1,0)),"")</f>
        <v>0.3</v>
      </c>
      <c r="BP10" s="60">
        <f t="array" ref="BP10">IFERROR(INDEX('CAMAGUI DATA UNIFICADA'!$C$2:$T1007,MATCH(1,($A10='CAMAGUI DATA UNIFICADA'!$A$2:$A1007)*($BD$1='CAMAGUI DATA UNIFICADA'!$B$2:$B1007),0),MATCH(BP$2,'CAMAGUI DATA UNIFICADA'!$C$1:$T$1,0)),"")</f>
        <v>125000</v>
      </c>
      <c r="BQ10" s="2">
        <f t="array" ref="BQ10">IFERROR(INDEX('CAMAGUI DATA UNIFICADA'!$C$2:$T1007,MATCH(1,($A10='CAMAGUI DATA UNIFICADA'!$A$2:$A1007)*($BD$1='CAMAGUI DATA UNIFICADA'!$B$2:$B1007),0),MATCH(BQ$2,'CAMAGUI DATA UNIFICADA'!$C$1:$T$1,0)),"")</f>
        <v>2</v>
      </c>
      <c r="BR10" s="2">
        <f t="array" ref="BR10">IFERROR(INDEX('CAMAGUI DATA UNIFICADA'!$C$2:$T1007,MATCH(1,($A10='CAMAGUI DATA UNIFICADA'!$A$2:$A1007)*($BD$1='CAMAGUI DATA UNIFICADA'!$B$2:$B1007),0),MATCH(BR$2,'CAMAGUI DATA UNIFICADA'!$C$1:$T$1,0)),"")</f>
        <v>14.5</v>
      </c>
      <c r="BS10" s="33">
        <f t="array" ref="BS10">IFERROR(INDEX('CAMAGUI DATA UNIFICADA'!$C$2:$T1007,MATCH(1,($A10='CAMAGUI DATA UNIFICADA'!$A$2:$A1007)*($BD$1='CAMAGUI DATA UNIFICADA'!$B$2:$B1007),0),MATCH(BS$2,'CAMAGUI DATA UNIFICADA'!$C$1:$T$1,0)),"")</f>
        <v>4.512</v>
      </c>
      <c r="BT10" s="60">
        <f t="array" ref="BT10">IFERROR(INDEX('CAMAGUI DATA UNIFICADA'!$C$2:$T1007,MATCH(1,($A10='CAMAGUI DATA UNIFICADA'!$A$2:$A1007)*($BD$1='CAMAGUI DATA UNIFICADA'!$B$2:$B1007),0),MATCH(BT$2,'CAMAGUI DATA UNIFICADA'!$C$1:$T$1,0)),"")</f>
        <v>354.7920992</v>
      </c>
      <c r="BU10" s="140">
        <f t="array" ref="BU10">IFERROR(INDEX('CAMAGUI DATA UNIFICADA'!$C$2:$T1007,MATCH(1,($A10='CAMAGUI DATA UNIFICADA'!$A$2:$A1007)*($BD$1='CAMAGUI DATA UNIFICADA'!$B$2:$B1007),0),MATCH(BU$2,'CAMAGUI DATA UNIFICADA'!$C$1:$T$1,0)),"")</f>
        <v>35.57302481</v>
      </c>
      <c r="BV10" s="138" t="str">
        <f t="array" ref="BV10">IFERROR(INDEX('CAMAGUI DATA UNIFICADA'!$C$2:$T1007,MATCH(1,($A10='CAMAGUI DATA UNIFICADA'!$A$2:$A1007)*($BV$1='CAMAGUI DATA UNIFICADA'!$B$2:$B1007),0),MATCH(BV$2,'CAMAGUI DATA UNIFICADA'!$C$1:$T$1,0)),"")</f>
        <v>CA5200123</v>
      </c>
      <c r="BW10" s="2">
        <f t="array" ref="BW10">IFERROR(INDEX('CAMAGUI DATA UNIFICADA'!$C$2:$T1007,MATCH(1,($A10='CAMAGUI DATA UNIFICADA'!$A$2:$A1007)*($BV$1='CAMAGUI DATA UNIFICADA'!$B$2:$B1007),0),MATCH(BW$2,'CAMAGUI DATA UNIFICADA'!$C$1:$T$1,0)),"")</f>
        <v>212.5</v>
      </c>
      <c r="BX10" s="2">
        <f t="array" ref="BX10">IFERROR(INDEX('CAMAGUI DATA UNIFICADA'!$C$2:$T1007,MATCH(1,($A10='CAMAGUI DATA UNIFICADA'!$A$2:$A1007)*($BV$1='CAMAGUI DATA UNIFICADA'!$B$2:$B1007),0),MATCH(BX$2,'CAMAGUI DATA UNIFICADA'!$C$1:$T$1,0)),"")</f>
        <v>1224</v>
      </c>
      <c r="BY10" s="2" t="str">
        <f t="array" ref="BY10">IFERROR(INDEX('CAMAGUI DATA UNIFICADA'!$C$2:$T1007,MATCH(1,($A10='CAMAGUI DATA UNIFICADA'!$A$2:$A1007)*($BV$1='CAMAGUI DATA UNIFICADA'!$B$2:$B1007),0),MATCH(BY$2,'CAMAGUI DATA UNIFICADA'!$C$1:$T$1,0)),"")</f>
        <v>NICO FINA 2.0</v>
      </c>
      <c r="BZ10" s="139">
        <f t="array" ref="BZ10">IFERROR(INDEX('CAMAGUI DATA UNIFICADA'!$C$2:$T1007,MATCH(1,($A10='CAMAGUI DATA UNIFICADA'!$A$2:$A1007)*($BV$1='CAMAGUI DATA UNIFICADA'!$B$2:$B1007),0),MATCH(BZ$2,'CAMAGUI DATA UNIFICADA'!$C$1:$T$1,0)),"")</f>
        <v>1503.225</v>
      </c>
      <c r="CA10" s="2">
        <f t="array" ref="CA10">IFERROR(INDEX('CAMAGUI DATA UNIFICADA'!$C$2:$T1007,MATCH(1,($A10='CAMAGUI DATA UNIFICADA'!$A$2:$A1007)*($BV$1='CAMAGUI DATA UNIFICADA'!$B$2:$B1007),0),MATCH(CA$2,'CAMAGUI DATA UNIFICADA'!$C$1:$T$1,0)),"")</f>
        <v>10</v>
      </c>
      <c r="CB10" s="2">
        <f t="array" ref="CB10">IFERROR(INDEX('CAMAGUI DATA UNIFICADA'!$C$2:$T1007,MATCH(1,($A10='CAMAGUI DATA UNIFICADA'!$A$2:$A1007)*($BV$1='CAMAGUI DATA UNIFICADA'!$B$2:$B1007),0),MATCH(CB$2,'CAMAGUI DATA UNIFICADA'!$C$1:$T$1,0)),"")</f>
        <v>1.2</v>
      </c>
      <c r="CC10" s="33">
        <f t="array" ref="CC10">IFERROR(INDEX('CAMAGUI DATA UNIFICADA'!$C$2:$T1007,MATCH(1,($A10='CAMAGUI DATA UNIFICADA'!$A$2:$A1007)*($BV$1='CAMAGUI DATA UNIFICADA'!$B$2:$B1007),0),MATCH(CC$2,'CAMAGUI DATA UNIFICADA'!$C$1:$T$1,0)),"")</f>
        <v>4.836</v>
      </c>
      <c r="CD10" s="60">
        <f t="array" ref="CD10">IFERROR(INDEX('CAMAGUI DATA UNIFICADA'!$C$2:$T1007,MATCH(1,($A10='CAMAGUI DATA UNIFICADA'!$A$2:$A1007)*($BV$1='CAMAGUI DATA UNIFICADA'!$B$2:$B1007),0),MATCH(CD$2,'CAMAGUI DATA UNIFICADA'!$C$1:$T$1,0)),"")</f>
        <v>439412.7378</v>
      </c>
      <c r="CE10" s="33">
        <f t="array" ref="CE10">IFERROR(INDEX('CAMAGUI DATA UNIFICADA'!$C$2:$T1007,MATCH(1,($A10='CAMAGUI DATA UNIFICADA'!$A$2:$A1007)*($BV$1='CAMAGUI DATA UNIFICADA'!$B$2:$B1007),0),MATCH(CE$2,'CAMAGUI DATA UNIFICADA'!$C$1:$T$1,0)),"")</f>
        <v>1.865028952</v>
      </c>
      <c r="CF10" s="23">
        <f t="array" ref="CF10">IFERROR(INDEX('CAMAGUI DATA UNIFICADA'!$C$2:$T1007,MATCH(1,($A10='CAMAGUI DATA UNIFICADA'!$A$2:$A1007)*($BV$1='CAMAGUI DATA UNIFICADA'!$B$2:$B1007),0),MATCH(CF$2,'CAMAGUI DATA UNIFICADA'!$C$1:$T$1,0)),"")</f>
        <v>0.3213794031</v>
      </c>
      <c r="CG10" s="23">
        <f t="array" ref="CG10">IFERROR(INDEX('CAMAGUI DATA UNIFICADA'!$C$2:$T1007,MATCH(1,($A10='CAMAGUI DATA UNIFICADA'!$A$2:$A1007)*($BV$1='CAMAGUI DATA UNIFICADA'!$B$2:$B1007),0),MATCH(CG$2,'CAMAGUI DATA UNIFICADA'!$C$1:$T$1,0)),"")</f>
        <v>0.4</v>
      </c>
      <c r="CH10" s="60">
        <f t="array" ref="CH10">IFERROR(INDEX('CAMAGUI DATA UNIFICADA'!$C$2:$T1007,MATCH(1,($A10='CAMAGUI DATA UNIFICADA'!$A$2:$A1007)*($BV$1='CAMAGUI DATA UNIFICADA'!$B$2:$B1007),0),MATCH(CH$2,'CAMAGUI DATA UNIFICADA'!$C$1:$T$1,0)),"")</f>
        <v>130216.2857</v>
      </c>
      <c r="CI10" s="2">
        <f t="array" ref="CI10">IFERROR(INDEX('CAMAGUI DATA UNIFICADA'!$C$2:$T1007,MATCH(1,($A10='CAMAGUI DATA UNIFICADA'!$A$2:$A1007)*($BV$1='CAMAGUI DATA UNIFICADA'!$B$2:$B1007),0),MATCH(CI$2,'CAMAGUI DATA UNIFICADA'!$C$1:$T$1,0)),"")</f>
        <v>2</v>
      </c>
      <c r="CJ10" s="2">
        <f t="array" ref="CJ10">IFERROR(INDEX('CAMAGUI DATA UNIFICADA'!$C$2:$T1007,MATCH(1,($A10='CAMAGUI DATA UNIFICADA'!$A$2:$A1007)*($BV$1='CAMAGUI DATA UNIFICADA'!$B$2:$B1007),0),MATCH(CJ$2,'CAMAGUI DATA UNIFICADA'!$C$1:$T$1,0)),"")</f>
        <v>12</v>
      </c>
      <c r="CK10" s="33">
        <f t="array" ref="CK10">IFERROR(INDEX('CAMAGUI DATA UNIFICADA'!$C$2:$T1007,MATCH(1,($A10='CAMAGUI DATA UNIFICADA'!$A$2:$A1007)*($BV$1='CAMAGUI DATA UNIFICADA'!$B$2:$B1007),0),MATCH(CK$2,'CAMAGUI DATA UNIFICADA'!$C$1:$T$1,0)),"")</f>
        <v>5.304</v>
      </c>
      <c r="CL10" s="60">
        <f t="array" ref="CL10">IFERROR(INDEX('CAMAGUI DATA UNIFICADA'!$C$2:$T1007,MATCH(1,($A10='CAMAGUI DATA UNIFICADA'!$A$2:$A1007)*($BV$1='CAMAGUI DATA UNIFICADA'!$B$2:$B1007),0),MATCH(CL$2,'CAMAGUI DATA UNIFICADA'!$C$1:$T$1,0)),"")</f>
        <v>313.3294855</v>
      </c>
      <c r="CM10" s="140">
        <f t="array" ref="CM10">IFERROR(INDEX('CAMAGUI DATA UNIFICADA'!$C$2:$T1007,MATCH(1,($A10='CAMAGUI DATA UNIFICADA'!$A$2:$A1007)*($BV$1='CAMAGUI DATA UNIFICADA'!$B$2:$B1007),0),MATCH(CM$2,'CAMAGUI DATA UNIFICADA'!$C$1:$T$1,0)),"")</f>
        <v>25.20737139</v>
      </c>
      <c r="CN10" s="138" t="str">
        <f t="array" ref="CN10">IFERROR(INDEX('CAMAGUI DATA UNIFICADA'!$C$2:$T1007,MATCH(1,($A10='CAMAGUI DATA UNIFICADA'!$A$2:$A1007)*($CN$1='CAMAGUI DATA UNIFICADA'!$B$2:$B1007),0),MATCH(CN$2,'CAMAGUI DATA UNIFICADA'!$C$1:$T$1,0)),"")</f>
        <v>CA6240223</v>
      </c>
      <c r="CO10" s="2">
        <f t="array" ref="CO10">IFERROR(INDEX('CAMAGUI DATA UNIFICADA'!$C$2:$T1007,MATCH(1,($A10='CAMAGUI DATA UNIFICADA'!$A$2:$A1007)*($CN$1='CAMAGUI DATA UNIFICADA'!$B$2:$B1007),0),MATCH(CO$2,'CAMAGUI DATA UNIFICADA'!$C$1:$T$1,0)),"")</f>
        <v>350</v>
      </c>
      <c r="CP10" s="2">
        <f t="array" ref="CP10">IFERROR(INDEX('CAMAGUI DATA UNIFICADA'!$C$2:$T1007,MATCH(1,($A10='CAMAGUI DATA UNIFICADA'!$A$2:$A1007)*($CN$1='CAMAGUI DATA UNIFICADA'!$B$2:$B1007),0),MATCH(CP$2,'CAMAGUI DATA UNIFICADA'!$C$1:$T$1,0)),"")</f>
        <v>1950</v>
      </c>
      <c r="CQ10" s="2" t="str">
        <f t="array" ref="CQ10">IFERROR(INDEX('CAMAGUI DATA UNIFICADA'!$C$2:$T1007,MATCH(1,($A10='CAMAGUI DATA UNIFICADA'!$A$2:$A1007)*($CN$1='CAMAGUI DATA UNIFICADA'!$B$2:$B1007),0),MATCH(CQ$2,'CAMAGUI DATA UNIFICADA'!$C$1:$T$1,0)),"")</f>
        <v>NICO FINA 2.0</v>
      </c>
      <c r="CR10" s="139">
        <f t="array" ref="CR10">IFERROR(INDEX('CAMAGUI DATA UNIFICADA'!$C$2:$T1007,MATCH(1,($A10='CAMAGUI DATA UNIFICADA'!$A$2:$A1007)*($CN$1='CAMAGUI DATA UNIFICADA'!$B$2:$B1007),0),MATCH(CR$2,'CAMAGUI DATA UNIFICADA'!$C$1:$T$1,0)),"")</f>
        <v>2394.84375</v>
      </c>
      <c r="CS10" s="2">
        <f t="array" ref="CS10">IFERROR(INDEX('CAMAGUI DATA UNIFICADA'!$C$2:$T1007,MATCH(1,($A10='CAMAGUI DATA UNIFICADA'!$A$2:$A1007)*($CN$1='CAMAGUI DATA UNIFICADA'!$B$2:$B1007),0),MATCH(CS$2,'CAMAGUI DATA UNIFICADA'!$C$1:$T$1,0)),"")</f>
        <v>12.34</v>
      </c>
      <c r="CT10" s="2">
        <f t="array" ref="CT10">IFERROR(INDEX('CAMAGUI DATA UNIFICADA'!$C$2:$T1007,MATCH(1,($A10='CAMAGUI DATA UNIFICADA'!$A$2:$A1007)*($CN$1='CAMAGUI DATA UNIFICADA'!$B$2:$B1007),0),MATCH(CT$2,'CAMAGUI DATA UNIFICADA'!$C$1:$T$1,0)),"")</f>
        <v>2.34</v>
      </c>
      <c r="CU10" s="33">
        <f t="array" ref="CU10">IFERROR(INDEX('CAMAGUI DATA UNIFICADA'!$C$2:$T1007,MATCH(1,($A10='CAMAGUI DATA UNIFICADA'!$A$2:$A1007)*($CN$1='CAMAGUI DATA UNIFICADA'!$B$2:$B1007),0),MATCH(CU$2,'CAMAGUI DATA UNIFICADA'!$C$1:$T$1,0)),"")</f>
        <v>4.35504</v>
      </c>
      <c r="CV10" s="60">
        <f t="array" ref="CV10">IFERROR(INDEX('CAMAGUI DATA UNIFICADA'!$C$2:$T1007,MATCH(1,($A10='CAMAGUI DATA UNIFICADA'!$A$2:$A1007)*($CN$1='CAMAGUI DATA UNIFICADA'!$B$2:$B1007),0),MATCH(CV$2,'CAMAGUI DATA UNIFICADA'!$C$1:$T$1,0)),"")</f>
        <v>651269.4947</v>
      </c>
      <c r="CW10" s="33">
        <f t="array" ref="CW10">IFERROR(INDEX('CAMAGUI DATA UNIFICADA'!$C$2:$T1007,MATCH(1,($A10='CAMAGUI DATA UNIFICADA'!$A$2:$A1007)*($CN$1='CAMAGUI DATA UNIFICADA'!$B$2:$B1007),0),MATCH(CW$2,'CAMAGUI DATA UNIFICADA'!$C$1:$T$1,0)),"")</f>
        <v>0.9259259259</v>
      </c>
      <c r="CX10" s="23">
        <f t="array" ref="CX10">IFERROR(INDEX('CAMAGUI DATA UNIFICADA'!$C$2:$T1007,MATCH(1,($A10='CAMAGUI DATA UNIFICADA'!$A$2:$A1007)*($CN$1='CAMAGUI DATA UNIFICADA'!$B$2:$B1007),0),MATCH(CX$2,'CAMAGUI DATA UNIFICADA'!$C$1:$T$1,0)),"")</f>
        <v>0.5427245789</v>
      </c>
      <c r="CY10" s="23">
        <f t="array" ref="CY10">IFERROR(INDEX('CAMAGUI DATA UNIFICADA'!$C$2:$T1007,MATCH(1,($A10='CAMAGUI DATA UNIFICADA'!$A$2:$A1007)*($CN$1='CAMAGUI DATA UNIFICADA'!$B$2:$B1007),0),MATCH(CY$2,'CAMAGUI DATA UNIFICADA'!$C$1:$T$1,0)),"")</f>
        <v>0.75</v>
      </c>
      <c r="CZ10" s="60">
        <f t="array" ref="CZ10">IFERROR(INDEX('CAMAGUI DATA UNIFICADA'!$C$2:$T1007,MATCH(1,($A10='CAMAGUI DATA UNIFICADA'!$A$2:$A1007)*($CN$1='CAMAGUI DATA UNIFICADA'!$B$2:$B1007),0),MATCH(CZ$2,'CAMAGUI DATA UNIFICADA'!$C$1:$T$1,0)),"")</f>
        <v>102857.1429</v>
      </c>
      <c r="DA10" s="2">
        <f t="array" ref="DA10">IFERROR(INDEX('CAMAGUI DATA UNIFICADA'!$C$2:$T1007,MATCH(1,($A10='CAMAGUI DATA UNIFICADA'!$A$2:$A1007)*($CN$1='CAMAGUI DATA UNIFICADA'!$B$2:$B1007),0),MATCH(DA$2,'CAMAGUI DATA UNIFICADA'!$C$1:$T$1,0)),"")</f>
        <v>2</v>
      </c>
      <c r="DB10" s="2">
        <f t="array" ref="DB10">IFERROR(INDEX('CAMAGUI DATA UNIFICADA'!$C$2:$T1007,MATCH(1,($A10='CAMAGUI DATA UNIFICADA'!$A$2:$A1007)*($CN$1='CAMAGUI DATA UNIFICADA'!$B$2:$B1007),0),MATCH(DB$2,'CAMAGUI DATA UNIFICADA'!$C$1:$T$1,0)),"")</f>
        <v>14.34</v>
      </c>
      <c r="DC10" s="33">
        <f t="array" ref="DC10">IFERROR(INDEX('CAMAGUI DATA UNIFICADA'!$C$2:$T1007,MATCH(1,($A10='CAMAGUI DATA UNIFICADA'!$A$2:$A1007)*($CN$1='CAMAGUI DATA UNIFICADA'!$B$2:$B1007),0),MATCH(DC$2,'CAMAGUI DATA UNIFICADA'!$C$1:$T$1,0)),"")</f>
        <v>4.54272</v>
      </c>
      <c r="DD10" s="60">
        <f t="array" ref="DD10">IFERROR(INDEX('CAMAGUI DATA UNIFICADA'!$C$2:$T1007,MATCH(1,($A10='CAMAGUI DATA UNIFICADA'!$A$2:$A1007)*($CN$1='CAMAGUI DATA UNIFICADA'!$B$2:$B1007),0),MATCH(DD$2,'CAMAGUI DATA UNIFICADA'!$C$1:$T$1,0)),"")</f>
        <v>556.3094885</v>
      </c>
      <c r="DE10" s="140">
        <f t="array" ref="DE10">IFERROR(INDEX('CAMAGUI DATA UNIFICADA'!$C$2:$T1007,MATCH(1,($A10='CAMAGUI DATA UNIFICADA'!$A$2:$A1007)*($CN$1='CAMAGUI DATA UNIFICADA'!$B$2:$B1007),0),MATCH(DE$2,'CAMAGUI DATA UNIFICADA'!$C$1:$T$1,0)),"")</f>
        <v>51.57737211</v>
      </c>
      <c r="DF10" s="138" t="str">
        <f t="array" ref="DF10">IFERROR(INDEX('CAMAGUI DATA UNIFICADA'!$C$2:$T1007,MATCH(1,($A10='CAMAGUI DATA UNIFICADA'!$A$2:$A1007)*($DF$1='CAMAGUI DATA UNIFICADA'!$B$2:$B1007),0),MATCH(DF$2,'CAMAGUI DATA UNIFICADA'!$C$1:$T$1,0)),"")</f>
        <v>CA8230123</v>
      </c>
      <c r="DG10" s="2">
        <f t="array" ref="DG10">IFERROR(INDEX('CAMAGUI DATA UNIFICADA'!$C$2:$T1007,MATCH(1,($A10='CAMAGUI DATA UNIFICADA'!$A$2:$A1007)*($DF$1='CAMAGUI DATA UNIFICADA'!$B$2:$B1007),0),MATCH(DG$2,'CAMAGUI DATA UNIFICADA'!$C$1:$T$1,0)),"")</f>
        <v>12.5</v>
      </c>
      <c r="DH10" s="2">
        <f t="array" ref="DH10">IFERROR(INDEX('CAMAGUI DATA UNIFICADA'!$C$2:$T1007,MATCH(1,($A10='CAMAGUI DATA UNIFICADA'!$A$2:$A1007)*($DF$1='CAMAGUI DATA UNIFICADA'!$B$2:$B1007),0),MATCH(DH$2,'CAMAGUI DATA UNIFICADA'!$C$1:$T$1,0)),"")</f>
        <v>59</v>
      </c>
      <c r="DI10" s="2" t="str">
        <f t="array" ref="DI10">IFERROR(INDEX('CAMAGUI DATA UNIFICADA'!$C$2:$T1007,MATCH(1,($A10='CAMAGUI DATA UNIFICADA'!$A$2:$A1007)*($DF$1='CAMAGUI DATA UNIFICADA'!$B$2:$B1007),0),MATCH(DI$2,'CAMAGUI DATA UNIFICADA'!$C$1:$T$1,0)),"")</f>
        <v>NICO FINA 2.0</v>
      </c>
      <c r="DJ10" s="139">
        <f t="array" ref="DJ10">IFERROR(INDEX('CAMAGUI DATA UNIFICADA'!$C$2:$T1007,MATCH(1,($A10='CAMAGUI DATA UNIFICADA'!$A$2:$A1007)*($DF$1='CAMAGUI DATA UNIFICADA'!$B$2:$B1007),0),MATCH(DJ$2,'CAMAGUI DATA UNIFICADA'!$C$1:$T$1,0)),"")</f>
        <v>72.459375</v>
      </c>
      <c r="DK10" s="2">
        <f t="array" ref="DK10">IFERROR(INDEX('CAMAGUI DATA UNIFICADA'!$C$2:$T1007,MATCH(1,($A10='CAMAGUI DATA UNIFICADA'!$A$2:$A1007)*($DF$1='CAMAGUI DATA UNIFICADA'!$B$2:$B1007),0),MATCH(DK$2,'CAMAGUI DATA UNIFICADA'!$C$1:$T$1,0)),"")</f>
        <v>7.67</v>
      </c>
      <c r="DL10" s="2">
        <f t="array" ref="DL10">IFERROR(INDEX('CAMAGUI DATA UNIFICADA'!$C$2:$T1007,MATCH(1,($A10='CAMAGUI DATA UNIFICADA'!$A$2:$A1007)*($DF$1='CAMAGUI DATA UNIFICADA'!$B$2:$B1007),0),MATCH(DL$2,'CAMAGUI DATA UNIFICADA'!$C$1:$T$1,0)),"")</f>
        <v>1.22</v>
      </c>
      <c r="DM10" s="33">
        <f t="array" ref="DM10">IFERROR(INDEX('CAMAGUI DATA UNIFICADA'!$C$2:$T1007,MATCH(1,($A10='CAMAGUI DATA UNIFICADA'!$A$2:$A1007)*($DF$1='CAMAGUI DATA UNIFICADA'!$B$2:$B1007),0),MATCH(DM$2,'CAMAGUI DATA UNIFICADA'!$C$1:$T$1,0)),"")</f>
        <v>5.92992</v>
      </c>
      <c r="DN10" s="60">
        <f t="array" ref="DN10">IFERROR(INDEX('CAMAGUI DATA UNIFICADA'!$C$2:$T1007,MATCH(1,($A10='CAMAGUI DATA UNIFICADA'!$A$2:$A1007)*($DF$1='CAMAGUI DATA UNIFICADA'!$B$2:$B1007),0),MATCH(DN$2,'CAMAGUI DATA UNIFICADA'!$C$1:$T$1,0)),"")</f>
        <v>27483.10611</v>
      </c>
      <c r="DO10" s="33">
        <f t="array" ref="DO10">IFERROR(INDEX('CAMAGUI DATA UNIFICADA'!$C$2:$T1007,MATCH(1,($A10='CAMAGUI DATA UNIFICADA'!$A$2:$A1007)*($DF$1='CAMAGUI DATA UNIFICADA'!$B$2:$B1007),0),MATCH(DO$2,'CAMAGUI DATA UNIFICADA'!$C$1:$T$1,0)),"")</f>
        <v>1.511270492</v>
      </c>
      <c r="DP10" s="23">
        <f t="array" ref="DP10">IFERROR(INDEX('CAMAGUI DATA UNIFICADA'!$C$2:$T1007,MATCH(1,($A10='CAMAGUI DATA UNIFICADA'!$A$2:$A1007)*($DF$1='CAMAGUI DATA UNIFICADA'!$B$2:$B1007),0),MATCH(DP$2,'CAMAGUI DATA UNIFICADA'!$C$1:$T$1,0)),"")</f>
        <v>0.6870776528</v>
      </c>
      <c r="DQ10" s="23">
        <f t="array" ref="DQ10">IFERROR(INDEX('CAMAGUI DATA UNIFICADA'!$C$2:$T1007,MATCH(1,($A10='CAMAGUI DATA UNIFICADA'!$A$2:$A1007)*($DF$1='CAMAGUI DATA UNIFICADA'!$B$2:$B1007),0),MATCH(DQ$2,'CAMAGUI DATA UNIFICADA'!$C$1:$T$1,0)),"")</f>
        <v>0.8</v>
      </c>
      <c r="DR10" s="2">
        <f t="array" ref="DR10">IFERROR(INDEX('CAMAGUI DATA UNIFICADA'!$C$2:$T1007,MATCH(1,($A10='CAMAGUI DATA UNIFICADA'!$A$2:$A1007)*($DF$1='CAMAGUI DATA UNIFICADA'!$B$2:$B1007),0),MATCH(DR$2,'CAMAGUI DATA UNIFICADA'!$C$1:$T$1,0)),"")</f>
        <v>80000</v>
      </c>
      <c r="DS10" s="2">
        <f t="array" ref="DS10">IFERROR(INDEX('CAMAGUI DATA UNIFICADA'!$C$2:$T1007,MATCH(1,($A10='CAMAGUI DATA UNIFICADA'!$A$2:$A1007)*($DF$1='CAMAGUI DATA UNIFICADA'!$B$2:$B1007),0),MATCH(DS$2,'CAMAGUI DATA UNIFICADA'!$C$1:$T$1,0)),"")</f>
        <v>2</v>
      </c>
      <c r="DT10" s="2">
        <f t="array" ref="DT10">IFERROR(INDEX('CAMAGUI DATA UNIFICADA'!$C$2:$T1007,MATCH(1,($A10='CAMAGUI DATA UNIFICADA'!$A$2:$A1007)*($DF$1='CAMAGUI DATA UNIFICADA'!$B$2:$B1007),0),MATCH(DT$2,'CAMAGUI DATA UNIFICADA'!$C$1:$T$1,0)),"")</f>
        <v>9.67</v>
      </c>
      <c r="DU10" s="33">
        <f t="array" ref="DU10">IFERROR(INDEX('CAMAGUI DATA UNIFICADA'!$C$2:$T1007,MATCH(1,($A10='CAMAGUI DATA UNIFICADA'!$A$2:$A1007)*($DF$1='CAMAGUI DATA UNIFICADA'!$B$2:$B1007),0),MATCH(DU$2,'CAMAGUI DATA UNIFICADA'!$C$1:$T$1,0)),"")</f>
        <v>5.11104</v>
      </c>
      <c r="DV10" s="60">
        <f t="array" ref="DV10">IFERROR(INDEX('CAMAGUI DATA UNIFICADA'!$C$2:$T1007,MATCH(1,($A10='CAMAGUI DATA UNIFICADA'!$A$2:$A1007)*($DF$1='CAMAGUI DATA UNIFICADA'!$B$2:$B1007),0),MATCH(DV$2,'CAMAGUI DATA UNIFICADA'!$C$1:$T$1,0)),"")</f>
        <v>16.58433657</v>
      </c>
      <c r="DW10" s="140">
        <f t="array" ref="DW10">IFERROR(INDEX('CAMAGUI DATA UNIFICADA'!$C$2:$T1007,MATCH(1,($A10='CAMAGUI DATA UNIFICADA'!$A$2:$A1007)*($DF$1='CAMAGUI DATA UNIFICADA'!$B$2:$B1007),0),MATCH(DW$2,'CAMAGUI DATA UNIFICADA'!$C$1:$T$1,0)),"")</f>
        <v>1.021084143</v>
      </c>
      <c r="DX10" s="144" t="str">
        <f t="array" ref="DX10">IFERROR(INDEX('CAMAGUI DATA UNIFICADA'!$C$2:$T1007,MATCH(1,($A10='CAMAGUI DATA UNIFICADA'!$A$2:$A1007)*($DX$1='CAMAGUI DATA UNIFICADA'!$B$2:$B1007),0),MATCH(DX$2,'CAMAGUI DATA UNIFICADA'!$C$1:$T$1,0)),"")</f>
        <v/>
      </c>
      <c r="DY10" s="60" t="str">
        <f t="array" ref="DY10">IFERROR(INDEX('CAMAGUI DATA UNIFICADA'!$C$2:$T1007,MATCH(1,($A10='CAMAGUI DATA UNIFICADA'!$A$2:$A1007)*($DX$1='CAMAGUI DATA UNIFICADA'!$B$2:$B1007),0),MATCH(DY$2,'CAMAGUI DATA UNIFICADA'!$C$1:$T$1,0)),"")</f>
        <v/>
      </c>
      <c r="DZ10" s="60" t="str">
        <f t="array" ref="DZ10">IFERROR(INDEX('CAMAGUI DATA UNIFICADA'!$C$2:$T1007,MATCH(1,($A10='CAMAGUI DATA UNIFICADA'!$A$2:$A1007)*($DX$1='CAMAGUI DATA UNIFICADA'!$B$2:$B1007),0),MATCH(DZ$2,'CAMAGUI DATA UNIFICADA'!$C$1:$T$1,0)),"")</f>
        <v/>
      </c>
      <c r="EA10" s="60" t="str">
        <f t="array" ref="EA10">IFERROR(INDEX('CAMAGUI DATA UNIFICADA'!$C$2:$T1007,MATCH(1,($A10='CAMAGUI DATA UNIFICADA'!$A$2:$A1007)*($DX$1='CAMAGUI DATA UNIFICADA'!$B$2:$B1007),0),MATCH(EA$2,'CAMAGUI DATA UNIFICADA'!$C$1:$T$1,0)),"")</f>
        <v/>
      </c>
      <c r="EB10" s="60" t="str">
        <f t="array" ref="EB10">IFERROR(INDEX('CAMAGUI DATA UNIFICADA'!$C$2:$T1007,MATCH(1,($A10='CAMAGUI DATA UNIFICADA'!$A$2:$A1007)*($DX$1='CAMAGUI DATA UNIFICADA'!$B$2:$B1007),0),MATCH(EB$2,'CAMAGUI DATA UNIFICADA'!$C$1:$T$1,0)),"")</f>
        <v/>
      </c>
      <c r="EC10" s="60" t="str">
        <f t="array" ref="EC10">IFERROR(INDEX('CAMAGUI DATA UNIFICADA'!$C$2:$T1007,MATCH(1,($A10='CAMAGUI DATA UNIFICADA'!$A$2:$A1007)*($DX$1='CAMAGUI DATA UNIFICADA'!$B$2:$B1007),0),MATCH(EC$2,'CAMAGUI DATA UNIFICADA'!$C$1:$T$1,0)),"")</f>
        <v/>
      </c>
      <c r="ED10" s="60" t="str">
        <f t="array" ref="ED10">IFERROR(INDEX('CAMAGUI DATA UNIFICADA'!$C$2:$T1007,MATCH(1,($A10='CAMAGUI DATA UNIFICADA'!$A$2:$A1007)*($DX$1='CAMAGUI DATA UNIFICADA'!$B$2:$B1007),0),MATCH(ED$2,'CAMAGUI DATA UNIFICADA'!$C$1:$T$1,0)),"")</f>
        <v/>
      </c>
      <c r="EE10" s="60" t="str">
        <f t="array" ref="EE10">IFERROR(INDEX('CAMAGUI DATA UNIFICADA'!$C$2:$T1007,MATCH(1,($A10='CAMAGUI DATA UNIFICADA'!$A$2:$A1007)*($DX$1='CAMAGUI DATA UNIFICADA'!$B$2:$B1007),0),MATCH(EE$2,'CAMAGUI DATA UNIFICADA'!$C$1:$T$1,0)),"")</f>
        <v/>
      </c>
      <c r="EF10" s="60" t="str">
        <f t="array" ref="EF10">IFERROR(INDEX('CAMAGUI DATA UNIFICADA'!$C$2:$T1007,MATCH(1,($A10='CAMAGUI DATA UNIFICADA'!$A$2:$A1007)*($DX$1='CAMAGUI DATA UNIFICADA'!$B$2:$B1007),0),MATCH(EF$2,'CAMAGUI DATA UNIFICADA'!$C$1:$T$1,0)),"")</f>
        <v/>
      </c>
      <c r="EG10" s="60" t="str">
        <f t="array" ref="EG10">IFERROR(INDEX('CAMAGUI DATA UNIFICADA'!$C$2:$T1007,MATCH(1,($A10='CAMAGUI DATA UNIFICADA'!$A$2:$A1007)*($DX$1='CAMAGUI DATA UNIFICADA'!$B$2:$B1007),0),MATCH(EG$2,'CAMAGUI DATA UNIFICADA'!$C$1:$T$1,0)),"")</f>
        <v/>
      </c>
      <c r="EH10" s="60" t="str">
        <f t="array" ref="EH10">IFERROR(INDEX('CAMAGUI DATA UNIFICADA'!$C$2:$T1007,MATCH(1,($A10='CAMAGUI DATA UNIFICADA'!$A$2:$A1007)*($DX$1='CAMAGUI DATA UNIFICADA'!$B$2:$B1007),0),MATCH(EH$2,'CAMAGUI DATA UNIFICADA'!$C$1:$T$1,0)),"")</f>
        <v/>
      </c>
      <c r="EI10" s="60" t="str">
        <f t="array" ref="EI10">IFERROR(INDEX('CAMAGUI DATA UNIFICADA'!$C$2:$T1007,MATCH(1,($A10='CAMAGUI DATA UNIFICADA'!$A$2:$A1007)*($DX$1='CAMAGUI DATA UNIFICADA'!$B$2:$B1007),0),MATCH(EI$2,'CAMAGUI DATA UNIFICADA'!$C$1:$T$1,0)),"")</f>
        <v/>
      </c>
      <c r="EJ10" s="60" t="str">
        <f t="array" ref="EJ10">IFERROR(INDEX('CAMAGUI DATA UNIFICADA'!$C$2:$T1007,MATCH(1,($A10='CAMAGUI DATA UNIFICADA'!$A$2:$A1007)*($DX$1='CAMAGUI DATA UNIFICADA'!$B$2:$B1007),0),MATCH(EJ$2,'CAMAGUI DATA UNIFICADA'!$C$1:$T$1,0)),"")</f>
        <v/>
      </c>
      <c r="EK10" s="60" t="str">
        <f t="array" ref="EK10">IFERROR(INDEX('CAMAGUI DATA UNIFICADA'!$C$2:$T1007,MATCH(1,($A10='CAMAGUI DATA UNIFICADA'!$A$2:$A1007)*($DX$1='CAMAGUI DATA UNIFICADA'!$B$2:$B1007),0),MATCH(EK$2,'CAMAGUI DATA UNIFICADA'!$C$1:$T$1,0)),"")</f>
        <v/>
      </c>
      <c r="EL10" s="60" t="str">
        <f t="array" ref="EL10">IFERROR(INDEX('CAMAGUI DATA UNIFICADA'!$C$2:$T1007,MATCH(1,($A10='CAMAGUI DATA UNIFICADA'!$A$2:$A1007)*($DX$1='CAMAGUI DATA UNIFICADA'!$B$2:$B1007),0),MATCH(EL$2,'CAMAGUI DATA UNIFICADA'!$C$1:$T$1,0)),"")</f>
        <v/>
      </c>
      <c r="EM10" s="60" t="str">
        <f t="array" ref="EM10">IFERROR(INDEX('CAMAGUI DATA UNIFICADA'!$C$2:$T1007,MATCH(1,($A10='CAMAGUI DATA UNIFICADA'!$A$2:$A1007)*($DX$1='CAMAGUI DATA UNIFICADA'!$B$2:$B1007),0),MATCH(EM$2,'CAMAGUI DATA UNIFICADA'!$C$1:$T$1,0)),"")</f>
        <v/>
      </c>
      <c r="EN10" s="60" t="str">
        <f t="array" ref="EN10">IFERROR(INDEX('CAMAGUI DATA UNIFICADA'!$C$2:$T1007,MATCH(1,($A10='CAMAGUI DATA UNIFICADA'!$A$2:$A1007)*($DX$1='CAMAGUI DATA UNIFICADA'!$B$2:$B1007),0),MATCH(EN$2,'CAMAGUI DATA UNIFICADA'!$C$1:$T$1,0)),"")</f>
        <v/>
      </c>
      <c r="EO10" s="60" t="str">
        <f t="array" ref="EO10">IFERROR(INDEX('CAMAGUI DATA UNIFICADA'!$C$2:$T1007,MATCH(1,($A10='CAMAGUI DATA UNIFICADA'!$A$2:$A1007)*($DX$1='CAMAGUI DATA UNIFICADA'!$B$2:$B1007),0),MATCH(EO$2,'CAMAGUI DATA UNIFICADA'!$C$1:$T$1,0)),"")</f>
        <v/>
      </c>
    </row>
    <row r="11">
      <c r="A11" s="137">
        <v>45005.0</v>
      </c>
      <c r="B11" s="138" t="str">
        <f t="array" ref="B11">IFERROR(INDEX('CAMAGUI DATA UNIFICADA'!$C$2:$T1007,MATCH(1,($A11='CAMAGUI DATA UNIFICADA'!$A$2:$A1007)*($B$1='CAMAGUI DATA UNIFICADA'!$B$2:$B1007),0),MATCH(B$2,'CAMAGUI DATA UNIFICADA'!$C$1:$T$1,0)),"")</f>
        <v>CA1100223</v>
      </c>
      <c r="C11" s="2">
        <f t="array" ref="C11">IFERROR(INDEX('CAMAGUI DATA UNIFICADA'!$C$2:$T1007,MATCH(1,($A11='CAMAGUI DATA UNIFICADA'!$A$2:$A1007)*($B$1='CAMAGUI DATA UNIFICADA'!$B$2:$B1007),0),MATCH(C$2,'CAMAGUI DATA UNIFICADA'!$C$1:$T$1,0)),"")</f>
        <v>325</v>
      </c>
      <c r="D11" s="2">
        <f t="array" ref="D11">IFERROR(INDEX('CAMAGUI DATA UNIFICADA'!$C$2:$T1007,MATCH(1,($A11='CAMAGUI DATA UNIFICADA'!$A$2:$A1007)*($B$1='CAMAGUI DATA UNIFICADA'!$B$2:$B1007),0),MATCH(D$2,'CAMAGUI DATA UNIFICADA'!$C$1:$T$1,0)),"")</f>
        <v>1850</v>
      </c>
      <c r="E11" s="2" t="str">
        <f t="array" ref="E11">IFERROR(INDEX('CAMAGUI DATA UNIFICADA'!$C$2:$T1007,MATCH(1,($A11='CAMAGUI DATA UNIFICADA'!$A$2:$A1007)*($B$1='CAMAGUI DATA UNIFICADA'!$B$2:$B1007),0),MATCH(E$2,'CAMAGUI DATA UNIFICADA'!$C$1:$T$1,0)),"")</f>
        <v>NICO FINA 2.0</v>
      </c>
      <c r="F11" s="139">
        <f t="array" ref="F11">IFERROR(INDEX('CAMAGUI DATA UNIFICADA'!$C$2:$T1007,MATCH(1,($A11='CAMAGUI DATA UNIFICADA'!$A$2:$A1007)*($B$1='CAMAGUI DATA UNIFICADA'!$B$2:$B1007),0),MATCH(F$2,'CAMAGUI DATA UNIFICADA'!$C$1:$T$1,0)),"")</f>
        <v>2272.03125</v>
      </c>
      <c r="G11" s="2">
        <f t="array" ref="G11">IFERROR(INDEX('CAMAGUI DATA UNIFICADA'!$C$2:$T1007,MATCH(1,($A11='CAMAGUI DATA UNIFICADA'!$A$2:$A1007)*($B$1='CAMAGUI DATA UNIFICADA'!$B$2:$B1007),0),MATCH(G$2,'CAMAGUI DATA UNIFICADA'!$C$1:$T$1,0)),"")</f>
        <v>11.6</v>
      </c>
      <c r="H11" s="2">
        <f t="array" ref="H11">IFERROR(INDEX('CAMAGUI DATA UNIFICADA'!$C$2:$T1007,MATCH(1,($A11='CAMAGUI DATA UNIFICADA'!$A$2:$A1007)*($B$1='CAMAGUI DATA UNIFICADA'!$B$2:$B1007),0),MATCH(H$2,'CAMAGUI DATA UNIFICADA'!$C$1:$T$1,0)),"")</f>
        <v>2.16</v>
      </c>
      <c r="I11" s="33">
        <f t="array" ref="I11">IFERROR(INDEX('CAMAGUI DATA UNIFICADA'!$C$2:$T1007,MATCH(1,($A11='CAMAGUI DATA UNIFICADA'!$A$2:$A1007)*($B$1='CAMAGUI DATA UNIFICADA'!$B$2:$B1007),0),MATCH(I$2,'CAMAGUI DATA UNIFICADA'!$C$1:$T$1,0)),"")</f>
        <v>4.4928</v>
      </c>
      <c r="J11" s="60">
        <f t="array" ref="J11">IFERROR(INDEX('CAMAGUI DATA UNIFICADA'!$C$2:$T1007,MATCH(1,($A11='CAMAGUI DATA UNIFICADA'!$A$2:$A1007)*($B$1='CAMAGUI DATA UNIFICADA'!$B$2:$B1007),0),MATCH(J$2,'CAMAGUI DATA UNIFICADA'!$C$1:$T$1,0)),"")</f>
        <v>623603.129</v>
      </c>
      <c r="K11" s="33">
        <f t="array" ref="K11">IFERROR(INDEX('CAMAGUI DATA UNIFICADA'!$C$2:$T1007,MATCH(1,($A11='CAMAGUI DATA UNIFICADA'!$A$2:$A1007)*($B$1='CAMAGUI DATA UNIFICADA'!$B$2:$B1007),0),MATCH(K$2,'CAMAGUI DATA UNIFICADA'!$C$1:$T$1,0)),"")</f>
        <v>1.007625272</v>
      </c>
      <c r="L11" s="23">
        <f t="array" ref="L11">IFERROR(INDEX('CAMAGUI DATA UNIFICADA'!$C$2:$T1007,MATCH(1,($A11='CAMAGUI DATA UNIFICADA'!$A$2:$A1007)*($B$1='CAMAGUI DATA UNIFICADA'!$B$2:$B1007),0),MATCH(L$2,'CAMAGUI DATA UNIFICADA'!$C$1:$T$1,0)),"")</f>
        <v>0.623603129</v>
      </c>
      <c r="M11" s="23">
        <f t="array" ref="M11">IFERROR(INDEX('CAMAGUI DATA UNIFICADA'!$C$2:$T1007,MATCH(1,($A11='CAMAGUI DATA UNIFICADA'!$A$2:$A1007)*($B$1='CAMAGUI DATA UNIFICADA'!$B$2:$B1007),0),MATCH(M$2,'CAMAGUI DATA UNIFICADA'!$C$1:$T$1,0)),"")</f>
        <v>0.85</v>
      </c>
      <c r="N11" s="60">
        <f t="array" ref="N11">IFERROR(INDEX('CAMAGUI DATA UNIFICADA'!$C$2:$T1007,MATCH(1,($A11='CAMAGUI DATA UNIFICADA'!$A$2:$A1007)*($B$1='CAMAGUI DATA UNIFICADA'!$B$2:$B1007),0),MATCH(N$2,'CAMAGUI DATA UNIFICADA'!$C$1:$T$1,0)),"")</f>
        <v>103785.1038</v>
      </c>
      <c r="O11" s="2">
        <f t="array" ref="O11">IFERROR(INDEX('CAMAGUI DATA UNIFICADA'!$C$2:$T1007,MATCH(1,($A11='CAMAGUI DATA UNIFICADA'!$A$2:$A1007)*($B$1='CAMAGUI DATA UNIFICADA'!$B$2:$B1007),0),MATCH(O$2,'CAMAGUI DATA UNIFICADA'!$C$1:$T$1,0)),"")</f>
        <v>2.5</v>
      </c>
      <c r="P11" s="2">
        <f t="array" ref="P11">IFERROR(INDEX('CAMAGUI DATA UNIFICADA'!$C$2:$T1007,MATCH(1,($A11='CAMAGUI DATA UNIFICADA'!$A$2:$A1007)*($B$1='CAMAGUI DATA UNIFICADA'!$B$2:$B1007),0),MATCH(P$2,'CAMAGUI DATA UNIFICADA'!$C$1:$T$1,0)),"")</f>
        <v>14.1</v>
      </c>
      <c r="Q11" s="33">
        <f t="array" ref="Q11">IFERROR(INDEX('CAMAGUI DATA UNIFICADA'!$C$2:$T1007,MATCH(1,($A11='CAMAGUI DATA UNIFICADA'!$A$2:$A1007)*($B$1='CAMAGUI DATA UNIFICADA'!$B$2:$B1007),0),MATCH(Q$2,'CAMAGUI DATA UNIFICADA'!$C$1:$T$1,0)),"")</f>
        <v>4.0656</v>
      </c>
      <c r="R11" s="60">
        <f t="array" ref="R11">IFERROR(INDEX('CAMAGUI DATA UNIFICADA'!$C$2:$T1007,MATCH(1,($A11='CAMAGUI DATA UNIFICADA'!$A$2:$A1007)*($B$1='CAMAGUI DATA UNIFICADA'!$B$2:$B1007),0),MATCH(R$2,'CAMAGUI DATA UNIFICADA'!$C$1:$T$1,0)),"")</f>
        <v>498.7836928</v>
      </c>
      <c r="S11" s="140">
        <f t="array" ref="S11">IFERROR(INDEX('CAMAGUI DATA UNIFICADA'!$C$2:$T1007,MATCH(1,($A11='CAMAGUI DATA UNIFICADA'!$A$2:$A1007)*($B$1='CAMAGUI DATA UNIFICADA'!$B$2:$B1007),0),MATCH(S$2,'CAMAGUI DATA UNIFICADA'!$C$1:$T$1,0)),"")</f>
        <v>43.4459232</v>
      </c>
      <c r="T11" s="2" t="str">
        <f t="array" ref="T11">IFERROR(INDEX('CAMAGUI DATA UNIFICADA'!$C$2:$T1007,MATCH(1,($A11='CAMAGUI DATA UNIFICADA'!$A$2:$A1007)*($T$1='CAMAGUI DATA UNIFICADA'!$B$2:$B1007),0),MATCH(T$2,'CAMAGUI DATA UNIFICADA'!$C$1:$T$1,0)),"")</f>
        <v>CA2140223</v>
      </c>
      <c r="U11" s="2">
        <f t="array" ref="U11">IFERROR(INDEX('CAMAGUI DATA UNIFICADA'!$C$2:$T1007,MATCH(1,($A11='CAMAGUI DATA UNIFICADA'!$A$2:$A1007)*($T$1='CAMAGUI DATA UNIFICADA'!$B$2:$B1007),0),MATCH(U$2,'CAMAGUI DATA UNIFICADA'!$C$1:$T$1,0)),"")</f>
        <v>200</v>
      </c>
      <c r="V11" s="2">
        <f t="array" ref="V11">IFERROR(INDEX('CAMAGUI DATA UNIFICADA'!$C$2:$T1007,MATCH(1,($A11='CAMAGUI DATA UNIFICADA'!$A$2:$A1007)*($T$1='CAMAGUI DATA UNIFICADA'!$B$2:$B1007),0),MATCH(V$2,'CAMAGUI DATA UNIFICADA'!$C$1:$T$1,0)),"")</f>
        <v>1125</v>
      </c>
      <c r="W11" s="2" t="str">
        <f t="array" ref="W11">IFERROR(INDEX('CAMAGUI DATA UNIFICADA'!$C$2:$T1007,MATCH(1,($A11='CAMAGUI DATA UNIFICADA'!$A$2:$A1007)*($T$1='CAMAGUI DATA UNIFICADA'!$B$2:$B1007),0),MATCH(W$2,'CAMAGUI DATA UNIFICADA'!$C$1:$T$1,0)),"")</f>
        <v>AQXCEL 1.2</v>
      </c>
      <c r="X11" s="139">
        <f t="array" ref="X11">IFERROR(INDEX('CAMAGUI DATA UNIFICADA'!$C$2:$T1007,MATCH(1,($A11='CAMAGUI DATA UNIFICADA'!$A$2:$A1007)*($T$1='CAMAGUI DATA UNIFICADA'!$B$2:$B1007),0),MATCH(X$2,'CAMAGUI DATA UNIFICADA'!$C$1:$T$1,0)),"")</f>
        <v>1572.75</v>
      </c>
      <c r="Y11" s="2">
        <f t="array" ref="Y11">IFERROR(INDEX('CAMAGUI DATA UNIFICADA'!$C$2:$T1007,MATCH(1,($A11='CAMAGUI DATA UNIFICADA'!$A$2:$A1007)*($T$1='CAMAGUI DATA UNIFICADA'!$B$2:$B1007),0),MATCH(Y$2,'CAMAGUI DATA UNIFICADA'!$C$1:$T$1,0)),"")</f>
        <v>4.6</v>
      </c>
      <c r="Z11" s="2">
        <f t="array" ref="Z11">IFERROR(INDEX('CAMAGUI DATA UNIFICADA'!$C$2:$T1007,MATCH(1,($A11='CAMAGUI DATA UNIFICADA'!$A$2:$A1007)*($T$1='CAMAGUI DATA UNIFICADA'!$B$2:$B1007),0),MATCH(Z$2,'CAMAGUI DATA UNIFICADA'!$C$1:$T$1,0)),"")</f>
        <v>2.15</v>
      </c>
      <c r="AA11" s="2">
        <f t="array" ref="AA11">IFERROR(INDEX('CAMAGUI DATA UNIFICADA'!$C$2:$T1007,MATCH(1,($A11='CAMAGUI DATA UNIFICADA'!$A$2:$A1007)*($T$1='CAMAGUI DATA UNIFICADA'!$B$2:$B1007),0),MATCH(AA$2,'CAMAGUI DATA UNIFICADA'!$C$1:$T$1,0)),"")</f>
        <v>7.9008</v>
      </c>
      <c r="AB11" s="60">
        <f t="array" ref="AB11">IFERROR(INDEX('CAMAGUI DATA UNIFICADA'!$C$2:$T1007,MATCH(1,($A11='CAMAGUI DATA UNIFICADA'!$A$2:$A1007)*($T$1='CAMAGUI DATA UNIFICADA'!$B$2:$B1007),0),MATCH(AB$2,'CAMAGUI DATA UNIFICADA'!$C$1:$T$1,0)),"")</f>
        <v>550302.0057</v>
      </c>
      <c r="AC11" s="33">
        <f t="array" ref="AC11">IFERROR(INDEX('CAMAGUI DATA UNIFICADA'!$C$2:$T1007,MATCH(1,($A11='CAMAGUI DATA UNIFICADA'!$A$2:$A1007)*($T$1='CAMAGUI DATA UNIFICADA'!$B$2:$B1007),0),MATCH(AC$2,'CAMAGUI DATA UNIFICADA'!$C$1:$T$1,0)),"")</f>
        <v>0.726744186</v>
      </c>
      <c r="AD11" s="23">
        <f t="array" ref="AD11">IFERROR(INDEX('CAMAGUI DATA UNIFICADA'!$C$2:$T1007,MATCH(1,($A11='CAMAGUI DATA UNIFICADA'!$A$2:$A1007)*($T$1='CAMAGUI DATA UNIFICADA'!$B$2:$B1007),0),MATCH(AD$2,'CAMAGUI DATA UNIFICADA'!$C$1:$T$1,0)),"")</f>
        <v>0.6878775072</v>
      </c>
      <c r="AE11" s="23">
        <f t="array" ref="AE11">IFERROR(INDEX('CAMAGUI DATA UNIFICADA'!$C$2:$T1007,MATCH(1,($A11='CAMAGUI DATA UNIFICADA'!$A$2:$A1007)*($T$1='CAMAGUI DATA UNIFICADA'!$B$2:$B1007),0),MATCH(AE$2,'CAMAGUI DATA UNIFICADA'!$C$1:$T$1,0)),"")</f>
        <v>0.9</v>
      </c>
      <c r="AF11" s="60">
        <f t="array" ref="AF11">IFERROR(INDEX('CAMAGUI DATA UNIFICADA'!$C$2:$T1007,MATCH(1,($A11='CAMAGUI DATA UNIFICADA'!$A$2:$A1007)*($T$1='CAMAGUI DATA UNIFICADA'!$B$2:$B1007),0),MATCH(AF$2,'CAMAGUI DATA UNIFICADA'!$C$1:$T$1,0)),"")</f>
        <v>120000</v>
      </c>
      <c r="AG11" s="2">
        <f t="array" ref="AG11">IFERROR(INDEX('CAMAGUI DATA UNIFICADA'!$C$2:$T1007,MATCH(1,($A11='CAMAGUI DATA UNIFICADA'!$A$2:$A1007)*($T$1='CAMAGUI DATA UNIFICADA'!$B$2:$B1007),0),MATCH(AG$2,'CAMAGUI DATA UNIFICADA'!$C$1:$T$1,0)),"")</f>
        <v>2.25</v>
      </c>
      <c r="AH11" s="2">
        <f t="array" ref="AH11">IFERROR(INDEX('CAMAGUI DATA UNIFICADA'!$C$2:$T1007,MATCH(1,($A11='CAMAGUI DATA UNIFICADA'!$A$2:$A1007)*($T$1='CAMAGUI DATA UNIFICADA'!$B$2:$B1007),0),MATCH(AH$2,'CAMAGUI DATA UNIFICADA'!$C$1:$T$1,0)),"")</f>
        <v>6.85</v>
      </c>
      <c r="AI11" s="33">
        <f t="array" ref="AI11">IFERROR(INDEX('CAMAGUI DATA UNIFICADA'!$C$2:$T1007,MATCH(1,($A11='CAMAGUI DATA UNIFICADA'!$A$2:$A1007)*($T$1='CAMAGUI DATA UNIFICADA'!$B$2:$B1007),0),MATCH(AI$2,'CAMAGUI DATA UNIFICADA'!$C$1:$T$1,0)),"")</f>
        <v>6.3882</v>
      </c>
      <c r="AJ11" s="60">
        <f t="array" ref="AJ11">IFERROR(INDEX('CAMAGUI DATA UNIFICADA'!$C$2:$T1007,MATCH(1,($A11='CAMAGUI DATA UNIFICADA'!$A$2:$A1007)*($T$1='CAMAGUI DATA UNIFICADA'!$B$2:$B1007),0),MATCH(AJ$2,'CAMAGUI DATA UNIFICADA'!$C$1:$T$1,0)),"")</f>
        <v>343.2313974</v>
      </c>
      <c r="AK11" s="140">
        <f t="array" ref="AK11">IFERROR(INDEX('CAMAGUI DATA UNIFICADA'!$C$2:$T1007,MATCH(1,($A11='CAMAGUI DATA UNIFICADA'!$A$2:$A1007)*($T$1='CAMAGUI DATA UNIFICADA'!$B$2:$B1007),0),MATCH(AK$2,'CAMAGUI DATA UNIFICADA'!$C$1:$T$1,0)),"")</f>
        <v>35.80784934</v>
      </c>
      <c r="AL11" s="2" t="str">
        <f t="array" ref="AL11">IFERROR(INDEX('CAMAGUI DATA UNIFICADA'!$C$2:$T1007,MATCH(1,($A11='CAMAGUI DATA UNIFICADA'!$A$2:$A1007)*($AL$1='CAMAGUI DATA UNIFICADA'!$B$2:$B1007),0),MATCH(AL$2,'CAMAGUI DATA UNIFICADA'!$C$1:$T$1,0)),"")</f>
        <v>CA3110223</v>
      </c>
      <c r="AM11" s="2">
        <f t="array" ref="AM11">IFERROR(INDEX('CAMAGUI DATA UNIFICADA'!$C$2:$T1007,MATCH(1,($A11='CAMAGUI DATA UNIFICADA'!$A$2:$A1007)*($AL$1='CAMAGUI DATA UNIFICADA'!$B$2:$B1007),0),MATCH(AM$2,'CAMAGUI DATA UNIFICADA'!$C$1:$T$1,0)),"")</f>
        <v>200</v>
      </c>
      <c r="AN11" s="2">
        <f t="array" ref="AN11">IFERROR(INDEX('CAMAGUI DATA UNIFICADA'!$C$2:$T1007,MATCH(1,($A11='CAMAGUI DATA UNIFICADA'!$A$2:$A1007)*($AL$1='CAMAGUI DATA UNIFICADA'!$B$2:$B1007),0),MATCH(AN$2,'CAMAGUI DATA UNIFICADA'!$C$1:$T$1,0)),"")</f>
        <v>1250</v>
      </c>
      <c r="AO11" s="2" t="str">
        <f t="array" ref="AO11">IFERROR(INDEX('CAMAGUI DATA UNIFICADA'!$C$2:$T1007,MATCH(1,($A11='CAMAGUI DATA UNIFICADA'!$A$2:$A1007)*($AL$1='CAMAGUI DATA UNIFICADA'!$B$2:$B1007),0),MATCH(AO$2,'CAMAGUI DATA UNIFICADA'!$C$1:$T$1,0)),"")</f>
        <v>NICO FINA 2.0</v>
      </c>
      <c r="AP11" s="139">
        <f t="array" ref="AP11">IFERROR(INDEX('CAMAGUI DATA UNIFICADA'!$C$2:$T1007,MATCH(1,($A11='CAMAGUI DATA UNIFICADA'!$A$2:$A1007)*($AL$1='CAMAGUI DATA UNIFICADA'!$B$2:$B1007),0),MATCH(AP$2,'CAMAGUI DATA UNIFICADA'!$C$1:$T$1,0)),"")</f>
        <v>1535.15625</v>
      </c>
      <c r="AQ11" s="2">
        <f t="array" ref="AQ11">IFERROR(INDEX('CAMAGUI DATA UNIFICADA'!$C$2:$T1007,MATCH(1,($A11='CAMAGUI DATA UNIFICADA'!$A$2:$A1007)*($AL$1='CAMAGUI DATA UNIFICADA'!$B$2:$B1007),0),MATCH(AQ$2,'CAMAGUI DATA UNIFICADA'!$C$1:$T$1,0)),"")</f>
        <v>9.6</v>
      </c>
      <c r="AR11" s="2">
        <f t="array" ref="AR11">IFERROR(INDEX('CAMAGUI DATA UNIFICADA'!$C$2:$T1007,MATCH(1,($A11='CAMAGUI DATA UNIFICADA'!$A$2:$A1007)*($AL$1='CAMAGUI DATA UNIFICADA'!$B$2:$B1007),0),MATCH(AR$2,'CAMAGUI DATA UNIFICADA'!$C$1:$T$1,0)),"")</f>
        <v>2</v>
      </c>
      <c r="AS11" s="33">
        <f t="array" ref="AS11">IFERROR(INDEX('CAMAGUI DATA UNIFICADA'!$C$2:$T1007,MATCH(1,($A11='CAMAGUI DATA UNIFICADA'!$A$2:$A1007)*($AL$1='CAMAGUI DATA UNIFICADA'!$B$2:$B1007),0),MATCH(AS$2,'CAMAGUI DATA UNIFICADA'!$C$1:$T$1,0)),"")</f>
        <v>5.1312</v>
      </c>
      <c r="AT11" s="60">
        <f t="array" ref="AT11">IFERROR(INDEX('CAMAGUI DATA UNIFICADA'!$C$2:$T1007,MATCH(1,($A11='CAMAGUI DATA UNIFICADA'!$A$2:$A1007)*($AL$1='CAMAGUI DATA UNIFICADA'!$B$2:$B1007),0),MATCH(AT$2,'CAMAGUI DATA UNIFICADA'!$C$1:$T$1,0)),"")</f>
        <v>406012.8885</v>
      </c>
      <c r="AU11" s="33">
        <f t="array" ref="AU11">IFERROR(INDEX('CAMAGUI DATA UNIFICADA'!$C$2:$T1007,MATCH(1,($A11='CAMAGUI DATA UNIFICADA'!$A$2:$A1007)*($AL$1='CAMAGUI DATA UNIFICADA'!$B$2:$B1007),0),MATCH(AU$2,'CAMAGUI DATA UNIFICADA'!$C$1:$T$1,0)),"")</f>
        <v>1.050420168</v>
      </c>
      <c r="AV11" s="23">
        <f t="array" ref="AV11">IFERROR(INDEX('CAMAGUI DATA UNIFICADA'!$C$2:$T1007,MATCH(1,($A11='CAMAGUI DATA UNIFICADA'!$A$2:$A1007)*($AL$1='CAMAGUI DATA UNIFICADA'!$B$2:$B1007),0),MATCH(AV$2,'CAMAGUI DATA UNIFICADA'!$C$1:$T$1,0)),"")</f>
        <v>0.4776622217</v>
      </c>
      <c r="AW11" s="23">
        <f t="array" ref="AW11">IFERROR(INDEX('CAMAGUI DATA UNIFICADA'!$C$2:$T1007,MATCH(1,($A11='CAMAGUI DATA UNIFICADA'!$A$2:$A1007)*($AL$1='CAMAGUI DATA UNIFICADA'!$B$2:$B1007),0),MATCH(AW$2,'CAMAGUI DATA UNIFICADA'!$C$1:$T$1,0)),"")</f>
        <v>0.7</v>
      </c>
      <c r="AX11" s="60">
        <f t="array" ref="AX11">IFERROR(INDEX('CAMAGUI DATA UNIFICADA'!$C$2:$T1007,MATCH(1,($A11='CAMAGUI DATA UNIFICADA'!$A$2:$A1007)*($AL$1='CAMAGUI DATA UNIFICADA'!$B$2:$B1007),0),MATCH(AX$2,'CAMAGUI DATA UNIFICADA'!$C$1:$T$1,0)),"")</f>
        <v>85000</v>
      </c>
      <c r="AY11" s="2">
        <f t="array" ref="AY11">IFERROR(INDEX('CAMAGUI DATA UNIFICADA'!$C$2:$T1007,MATCH(1,($A11='CAMAGUI DATA UNIFICADA'!$A$2:$A1007)*($AL$1='CAMAGUI DATA UNIFICADA'!$B$2:$B1007),0),MATCH(AY$2,'CAMAGUI DATA UNIFICADA'!$C$1:$T$1,0)),"")</f>
        <v>2</v>
      </c>
      <c r="AZ11" s="2">
        <f t="array" ref="AZ11">IFERROR(INDEX('CAMAGUI DATA UNIFICADA'!$C$2:$T1007,MATCH(1,($A11='CAMAGUI DATA UNIFICADA'!$A$2:$A1007)*($AL$1='CAMAGUI DATA UNIFICADA'!$B$2:$B1007),0),MATCH(AZ$2,'CAMAGUI DATA UNIFICADA'!$C$1:$T$1,0)),"")</f>
        <v>11.6</v>
      </c>
      <c r="BA11" s="33">
        <f t="array" ref="BA11">IFERROR(INDEX('CAMAGUI DATA UNIFICADA'!$C$2:$T1007,MATCH(1,($A11='CAMAGUI DATA UNIFICADA'!$A$2:$A1007)*($AL$1='CAMAGUI DATA UNIFICADA'!$B$2:$B1007),0),MATCH(BA$2,'CAMAGUI DATA UNIFICADA'!$C$1:$T$1,0)),"")</f>
        <v>4.4928</v>
      </c>
      <c r="BB11" s="60">
        <f t="array" ref="BB11">IFERROR(INDEX('CAMAGUI DATA UNIFICADA'!$C$2:$T1007,MATCH(1,($A11='CAMAGUI DATA UNIFICADA'!$A$2:$A1007)*($AL$1='CAMAGUI DATA UNIFICADA'!$B$2:$B1007),0),MATCH(BB$2,'CAMAGUI DATA UNIFICADA'!$C$1:$T$1,0)),"")</f>
        <v>321.0535427</v>
      </c>
      <c r="BC11" s="140">
        <f t="array" ref="BC11">IFERROR(INDEX('CAMAGUI DATA UNIFICADA'!$C$2:$T1007,MATCH(1,($A11='CAMAGUI DATA UNIFICADA'!$A$2:$A1007)*($AL$1='CAMAGUI DATA UNIFICADA'!$B$2:$B1007),0),MATCH(BC$2,'CAMAGUI DATA UNIFICADA'!$C$1:$T$1,0)),"")</f>
        <v>30.26338568</v>
      </c>
      <c r="BD11" s="138" t="str">
        <f t="array" ref="BD11">IFERROR(INDEX('CAMAGUI DATA UNIFICADA'!$C$2:$T1007,MATCH(1,($A11='CAMAGUI DATA UNIFICADA'!$A$2:$A1007)*($BD$1='CAMAGUI DATA UNIFICADA'!$B$2:$B1007),0),MATCH(BD$2,'CAMAGUI DATA UNIFICADA'!$C$1:$T$1,0)),"")</f>
        <v>CA4180123</v>
      </c>
      <c r="BE11" s="2">
        <f t="array" ref="BE11">IFERROR(INDEX('CAMAGUI DATA UNIFICADA'!$C$2:$T1007,MATCH(1,($A11='CAMAGUI DATA UNIFICADA'!$A$2:$A1007)*($BD$1='CAMAGUI DATA UNIFICADA'!$B$2:$B1007),0),MATCH(BE$2,'CAMAGUI DATA UNIFICADA'!$C$1:$T$1,0)),"")</f>
        <v>225</v>
      </c>
      <c r="BF11" s="2">
        <f t="array" ref="BF11">IFERROR(INDEX('CAMAGUI DATA UNIFICADA'!$C$2:$T1007,MATCH(1,($A11='CAMAGUI DATA UNIFICADA'!$A$2:$A1007)*($BD$1='CAMAGUI DATA UNIFICADA'!$B$2:$B1007),0),MATCH(BF$2,'CAMAGUI DATA UNIFICADA'!$C$1:$T$1,0)),"")</f>
        <v>1475</v>
      </c>
      <c r="BG11" s="2" t="str">
        <f t="array" ref="BG11">IFERROR(INDEX('CAMAGUI DATA UNIFICADA'!$C$2:$T1007,MATCH(1,($A11='CAMAGUI DATA UNIFICADA'!$A$2:$A1007)*($BD$1='CAMAGUI DATA UNIFICADA'!$B$2:$B1007),0),MATCH(BG$2,'CAMAGUI DATA UNIFICADA'!$C$1:$T$1,0)),"")</f>
        <v>NICO FINA 2.0</v>
      </c>
      <c r="BH11" s="139">
        <f t="array" ref="BH11">IFERROR(INDEX('CAMAGUI DATA UNIFICADA'!$C$2:$T1007,MATCH(1,($A11='CAMAGUI DATA UNIFICADA'!$A$2:$A1007)*($BD$1='CAMAGUI DATA UNIFICADA'!$B$2:$B1007),0),MATCH(BH$2,'CAMAGUI DATA UNIFICADA'!$C$1:$T$1,0)),"")</f>
        <v>1811.484375</v>
      </c>
      <c r="BI11" s="2">
        <f t="array" ref="BI11">IFERROR(INDEX('CAMAGUI DATA UNIFICADA'!$C$2:$T1007,MATCH(1,($A11='CAMAGUI DATA UNIFICADA'!$A$2:$A1007)*($BD$1='CAMAGUI DATA UNIFICADA'!$B$2:$B1007),0),MATCH(BI$2,'CAMAGUI DATA UNIFICADA'!$C$1:$T$1,0)),"")</f>
        <v>14.5</v>
      </c>
      <c r="BJ11" s="2">
        <f t="array" ref="BJ11">IFERROR(INDEX('CAMAGUI DATA UNIFICADA'!$C$2:$T1007,MATCH(1,($A11='CAMAGUI DATA UNIFICADA'!$A$2:$A1007)*($BD$1='CAMAGUI DATA UNIFICADA'!$B$2:$B1007),0),MATCH(BJ$2,'CAMAGUI DATA UNIFICADA'!$C$1:$T$1,0)),"")</f>
        <v>2</v>
      </c>
      <c r="BK11" s="33">
        <f t="array" ref="BK11">IFERROR(INDEX('CAMAGUI DATA UNIFICADA'!$C$2:$T1007,MATCH(1,($A11='CAMAGUI DATA UNIFICADA'!$A$2:$A1007)*($BD$1='CAMAGUI DATA UNIFICADA'!$B$2:$B1007),0),MATCH(BK$2,'CAMAGUI DATA UNIFICADA'!$C$1:$T$1,0)),"")</f>
        <v>4.008</v>
      </c>
      <c r="BL11" s="60">
        <f t="array" ref="BL11">IFERROR(INDEX('CAMAGUI DATA UNIFICADA'!$C$2:$T1007,MATCH(1,($A11='CAMAGUI DATA UNIFICADA'!$A$2:$A1007)*($BD$1='CAMAGUI DATA UNIFICADA'!$B$2:$B1007),0),MATCH(BL$2,'CAMAGUI DATA UNIFICADA'!$C$1:$T$1,0)),"")</f>
        <v>387156.721</v>
      </c>
      <c r="BM11" s="33">
        <f t="array" ref="BM11">IFERROR(INDEX('CAMAGUI DATA UNIFICADA'!$C$2:$T1007,MATCH(1,($A11='CAMAGUI DATA UNIFICADA'!$A$2:$A1007)*($BD$1='CAMAGUI DATA UNIFICADA'!$B$2:$B1007),0),MATCH(BM$2,'CAMAGUI DATA UNIFICADA'!$C$1:$T$1,0)),"")</f>
        <v>1.229166667</v>
      </c>
      <c r="BN11" s="23">
        <f t="array" ref="BN11">IFERROR(INDEX('CAMAGUI DATA UNIFICADA'!$C$2:$T1007,MATCH(1,($A11='CAMAGUI DATA UNIFICADA'!$A$2:$A1007)*($BD$1='CAMAGUI DATA UNIFICADA'!$B$2:$B1007),0),MATCH(BN$2,'CAMAGUI DATA UNIFICADA'!$C$1:$T$1,0)),"")</f>
        <v>0.1935783605</v>
      </c>
      <c r="BO11" s="23">
        <f t="array" ref="BO11">IFERROR(INDEX('CAMAGUI DATA UNIFICADA'!$C$2:$T1007,MATCH(1,($A11='CAMAGUI DATA UNIFICADA'!$A$2:$A1007)*($BD$1='CAMAGUI DATA UNIFICADA'!$B$2:$B1007),0),MATCH(BO$2,'CAMAGUI DATA UNIFICADA'!$C$1:$T$1,0)),"")</f>
        <v>0.3</v>
      </c>
      <c r="BP11" s="60">
        <f t="array" ref="BP11">IFERROR(INDEX('CAMAGUI DATA UNIFICADA'!$C$2:$T1007,MATCH(1,($A11='CAMAGUI DATA UNIFICADA'!$A$2:$A1007)*($BD$1='CAMAGUI DATA UNIFICADA'!$B$2:$B1007),0),MATCH(BP$2,'CAMAGUI DATA UNIFICADA'!$C$1:$T$1,0)),"")</f>
        <v>125000</v>
      </c>
      <c r="BQ11" s="2">
        <f t="array" ref="BQ11">IFERROR(INDEX('CAMAGUI DATA UNIFICADA'!$C$2:$T1007,MATCH(1,($A11='CAMAGUI DATA UNIFICADA'!$A$2:$A1007)*($BD$1='CAMAGUI DATA UNIFICADA'!$B$2:$B1007),0),MATCH(BQ$2,'CAMAGUI DATA UNIFICADA'!$C$1:$T$1,0)),"")</f>
        <v>2</v>
      </c>
      <c r="BR11" s="2">
        <f t="array" ref="BR11">IFERROR(INDEX('CAMAGUI DATA UNIFICADA'!$C$2:$T1007,MATCH(1,($A11='CAMAGUI DATA UNIFICADA'!$A$2:$A1007)*($BD$1='CAMAGUI DATA UNIFICADA'!$B$2:$B1007),0),MATCH(BR$2,'CAMAGUI DATA UNIFICADA'!$C$1:$T$1,0)),"")</f>
        <v>16.5</v>
      </c>
      <c r="BS11" s="33">
        <f t="array" ref="BS11">IFERROR(INDEX('CAMAGUI DATA UNIFICADA'!$C$2:$T1007,MATCH(1,($A11='CAMAGUI DATA UNIFICADA'!$A$2:$A1007)*($BD$1='CAMAGUI DATA UNIFICADA'!$B$2:$B1007),0),MATCH(BS$2,'CAMAGUI DATA UNIFICADA'!$C$1:$T$1,0)),"")</f>
        <v>4.17</v>
      </c>
      <c r="BT11" s="60">
        <f t="array" ref="BT11">IFERROR(INDEX('CAMAGUI DATA UNIFICADA'!$C$2:$T1007,MATCH(1,($A11='CAMAGUI DATA UNIFICADA'!$A$2:$A1007)*($BD$1='CAMAGUI DATA UNIFICADA'!$B$2:$B1007),0),MATCH(BT$2,'CAMAGUI DATA UNIFICADA'!$C$1:$T$1,0)),"")</f>
        <v>373.3260149</v>
      </c>
      <c r="BU11" s="140">
        <f t="array" ref="BU11">IFERROR(INDEX('CAMAGUI DATA UNIFICADA'!$C$2:$T1007,MATCH(1,($A11='CAMAGUI DATA UNIFICADA'!$A$2:$A1007)*($BD$1='CAMAGUI DATA UNIFICADA'!$B$2:$B1007),0),MATCH(BU$2,'CAMAGUI DATA UNIFICADA'!$C$1:$T$1,0)),"")</f>
        <v>37.08150371</v>
      </c>
      <c r="BV11" s="138" t="str">
        <f t="array" ref="BV11">IFERROR(INDEX('CAMAGUI DATA UNIFICADA'!$C$2:$T1007,MATCH(1,($A11='CAMAGUI DATA UNIFICADA'!$A$2:$A1007)*($BV$1='CAMAGUI DATA UNIFICADA'!$B$2:$B1007),0),MATCH(BV$2,'CAMAGUI DATA UNIFICADA'!$C$1:$T$1,0)),"")</f>
        <v>CA5200123</v>
      </c>
      <c r="BW11" s="2">
        <f t="array" ref="BW11">IFERROR(INDEX('CAMAGUI DATA UNIFICADA'!$C$2:$T1007,MATCH(1,($A11='CAMAGUI DATA UNIFICADA'!$A$2:$A1007)*($BV$1='CAMAGUI DATA UNIFICADA'!$B$2:$B1007),0),MATCH(BW$2,'CAMAGUI DATA UNIFICADA'!$C$1:$T$1,0)),"")</f>
        <v>225</v>
      </c>
      <c r="BX11" s="2">
        <f t="array" ref="BX11">IFERROR(INDEX('CAMAGUI DATA UNIFICADA'!$C$2:$T1007,MATCH(1,($A11='CAMAGUI DATA UNIFICADA'!$A$2:$A1007)*($BV$1='CAMAGUI DATA UNIFICADA'!$B$2:$B1007),0),MATCH(BX$2,'CAMAGUI DATA UNIFICADA'!$C$1:$T$1,0)),"")</f>
        <v>1350</v>
      </c>
      <c r="BY11" s="2" t="str">
        <f t="array" ref="BY11">IFERROR(INDEX('CAMAGUI DATA UNIFICADA'!$C$2:$T1007,MATCH(1,($A11='CAMAGUI DATA UNIFICADA'!$A$2:$A1007)*($BV$1='CAMAGUI DATA UNIFICADA'!$B$2:$B1007),0),MATCH(BY$2,'CAMAGUI DATA UNIFICADA'!$C$1:$T$1,0)),"")</f>
        <v>NICO FINA 2.0</v>
      </c>
      <c r="BZ11" s="139">
        <f t="array" ref="BZ11">IFERROR(INDEX('CAMAGUI DATA UNIFICADA'!$C$2:$T1007,MATCH(1,($A11='CAMAGUI DATA UNIFICADA'!$A$2:$A1007)*($BV$1='CAMAGUI DATA UNIFICADA'!$B$2:$B1007),0),MATCH(BZ$2,'CAMAGUI DATA UNIFICADA'!$C$1:$T$1,0)),"")</f>
        <v>1657.96875</v>
      </c>
      <c r="CA11" s="2">
        <f t="array" ref="CA11">IFERROR(INDEX('CAMAGUI DATA UNIFICADA'!$C$2:$T1007,MATCH(1,($A11='CAMAGUI DATA UNIFICADA'!$A$2:$A1007)*($BV$1='CAMAGUI DATA UNIFICADA'!$B$2:$B1007),0),MATCH(CA$2,'CAMAGUI DATA UNIFICADA'!$C$1:$T$1,0)),"")</f>
        <v>12.25</v>
      </c>
      <c r="CB11" s="2">
        <f t="array" ref="CB11">IFERROR(INDEX('CAMAGUI DATA UNIFICADA'!$C$2:$T1007,MATCH(1,($A11='CAMAGUI DATA UNIFICADA'!$A$2:$A1007)*($BV$1='CAMAGUI DATA UNIFICADA'!$B$2:$B1007),0),MATCH(CB$2,'CAMAGUI DATA UNIFICADA'!$C$1:$T$1,0)),"")</f>
        <v>2.25</v>
      </c>
      <c r="CC11" s="33">
        <f t="array" ref="CC11">IFERROR(INDEX('CAMAGUI DATA UNIFICADA'!$C$2:$T1007,MATCH(1,($A11='CAMAGUI DATA UNIFICADA'!$A$2:$A1007)*($BV$1='CAMAGUI DATA UNIFICADA'!$B$2:$B1007),0),MATCH(CC$2,'CAMAGUI DATA UNIFICADA'!$C$1:$T$1,0)),"")</f>
        <v>4.368</v>
      </c>
      <c r="CD11" s="60">
        <f t="array" ref="CD11">IFERROR(INDEX('CAMAGUI DATA UNIFICADA'!$C$2:$T1007,MATCH(1,($A11='CAMAGUI DATA UNIFICADA'!$A$2:$A1007)*($BV$1='CAMAGUI DATA UNIFICADA'!$B$2:$B1007),0),MATCH(CD$2,'CAMAGUI DATA UNIFICADA'!$C$1:$T$1,0)),"")</f>
        <v>420497.8695</v>
      </c>
      <c r="CE11" s="33">
        <f t="array" ref="CE11">IFERROR(INDEX('CAMAGUI DATA UNIFICADA'!$C$2:$T1007,MATCH(1,($A11='CAMAGUI DATA UNIFICADA'!$A$2:$A1007)*($BV$1='CAMAGUI DATA UNIFICADA'!$B$2:$B1007),0),MATCH(CE$2,'CAMAGUI DATA UNIFICADA'!$C$1:$T$1,0)),"")</f>
        <v>1.097075854</v>
      </c>
      <c r="CF11" s="23">
        <f t="array" ref="CF11">IFERROR(INDEX('CAMAGUI DATA UNIFICADA'!$C$2:$T1007,MATCH(1,($A11='CAMAGUI DATA UNIFICADA'!$A$2:$A1007)*($BV$1='CAMAGUI DATA UNIFICADA'!$B$2:$B1007),0),MATCH(CF$2,'CAMAGUI DATA UNIFICADA'!$C$1:$T$1,0)),"")</f>
        <v>0.3075453728</v>
      </c>
      <c r="CG11" s="23">
        <f t="array" ref="CG11">IFERROR(INDEX('CAMAGUI DATA UNIFICADA'!$C$2:$T1007,MATCH(1,($A11='CAMAGUI DATA UNIFICADA'!$A$2:$A1007)*($BV$1='CAMAGUI DATA UNIFICADA'!$B$2:$B1007),0),MATCH(CG$2,'CAMAGUI DATA UNIFICADA'!$C$1:$T$1,0)),"")</f>
        <v>0.4</v>
      </c>
      <c r="CH11" s="60">
        <f t="array" ref="CH11">IFERROR(INDEX('CAMAGUI DATA UNIFICADA'!$C$2:$T1007,MATCH(1,($A11='CAMAGUI DATA UNIFICADA'!$A$2:$A1007)*($BV$1='CAMAGUI DATA UNIFICADA'!$B$2:$B1007),0),MATCH(CH$2,'CAMAGUI DATA UNIFICADA'!$C$1:$T$1,0)),"")</f>
        <v>130216.2857</v>
      </c>
      <c r="CI11" s="2">
        <f t="array" ref="CI11">IFERROR(INDEX('CAMAGUI DATA UNIFICADA'!$C$2:$T1007,MATCH(1,($A11='CAMAGUI DATA UNIFICADA'!$A$2:$A1007)*($BV$1='CAMAGUI DATA UNIFICADA'!$B$2:$B1007),0),MATCH(CI$2,'CAMAGUI DATA UNIFICADA'!$C$1:$T$1,0)),"")</f>
        <v>2</v>
      </c>
      <c r="CJ11" s="2">
        <f t="array" ref="CJ11">IFERROR(INDEX('CAMAGUI DATA UNIFICADA'!$C$2:$T1007,MATCH(1,($A11='CAMAGUI DATA UNIFICADA'!$A$2:$A1007)*($BV$1='CAMAGUI DATA UNIFICADA'!$B$2:$B1007),0),MATCH(CJ$2,'CAMAGUI DATA UNIFICADA'!$C$1:$T$1,0)),"")</f>
        <v>14.25</v>
      </c>
      <c r="CK11" s="33">
        <f t="array" ref="CK11">IFERROR(INDEX('CAMAGUI DATA UNIFICADA'!$C$2:$T1007,MATCH(1,($A11='CAMAGUI DATA UNIFICADA'!$A$2:$A1007)*($BV$1='CAMAGUI DATA UNIFICADA'!$B$2:$B1007),0),MATCH(CK$2,'CAMAGUI DATA UNIFICADA'!$C$1:$T$1,0)),"")</f>
        <v>4.56</v>
      </c>
      <c r="CL11" s="60">
        <f t="array" ref="CL11">IFERROR(INDEX('CAMAGUI DATA UNIFICADA'!$C$2:$T1007,MATCH(1,($A11='CAMAGUI DATA UNIFICADA'!$A$2:$A1007)*($BV$1='CAMAGUI DATA UNIFICADA'!$B$2:$B1007),0),MATCH(CL$2,'CAMAGUI DATA UNIFICADA'!$C$1:$T$1,0)),"")</f>
        <v>327.6054444</v>
      </c>
      <c r="CM11" s="140">
        <f t="array" ref="CM11">IFERROR(INDEX('CAMAGUI DATA UNIFICADA'!$C$2:$T1007,MATCH(1,($A11='CAMAGUI DATA UNIFICADA'!$A$2:$A1007)*($BV$1='CAMAGUI DATA UNIFICADA'!$B$2:$B1007),0),MATCH(CM$2,'CAMAGUI DATA UNIFICADA'!$C$1:$T$1,0)),"")</f>
        <v>25.65136109</v>
      </c>
      <c r="CN11" s="138" t="str">
        <f t="array" ref="CN11">IFERROR(INDEX('CAMAGUI DATA UNIFICADA'!$C$2:$T1007,MATCH(1,($A11='CAMAGUI DATA UNIFICADA'!$A$2:$A1007)*($CN$1='CAMAGUI DATA UNIFICADA'!$B$2:$B1007),0),MATCH(CN$2,'CAMAGUI DATA UNIFICADA'!$C$1:$T$1,0)),"")</f>
        <v>CA6240223</v>
      </c>
      <c r="CO11" s="2">
        <f t="array" ref="CO11">IFERROR(INDEX('CAMAGUI DATA UNIFICADA'!$C$2:$T1007,MATCH(1,($A11='CAMAGUI DATA UNIFICADA'!$A$2:$A1007)*($CN$1='CAMAGUI DATA UNIFICADA'!$B$2:$B1007),0),MATCH(CO$2,'CAMAGUI DATA UNIFICADA'!$C$1:$T$1,0)),"")</f>
        <v>375</v>
      </c>
      <c r="CP11" s="2">
        <f t="array" ref="CP11">IFERROR(INDEX('CAMAGUI DATA UNIFICADA'!$C$2:$T1007,MATCH(1,($A11='CAMAGUI DATA UNIFICADA'!$A$2:$A1007)*($CN$1='CAMAGUI DATA UNIFICADA'!$B$2:$B1007),0),MATCH(CP$2,'CAMAGUI DATA UNIFICADA'!$C$1:$T$1,0)),"")</f>
        <v>2250</v>
      </c>
      <c r="CQ11" s="2" t="str">
        <f t="array" ref="CQ11">IFERROR(INDEX('CAMAGUI DATA UNIFICADA'!$C$2:$T1007,MATCH(1,($A11='CAMAGUI DATA UNIFICADA'!$A$2:$A1007)*($CN$1='CAMAGUI DATA UNIFICADA'!$B$2:$B1007),0),MATCH(CQ$2,'CAMAGUI DATA UNIFICADA'!$C$1:$T$1,0)),"")</f>
        <v>NICO FINA 2.0</v>
      </c>
      <c r="CR11" s="139">
        <f t="array" ref="CR11">IFERROR(INDEX('CAMAGUI DATA UNIFICADA'!$C$2:$T1007,MATCH(1,($A11='CAMAGUI DATA UNIFICADA'!$A$2:$A1007)*($CN$1='CAMAGUI DATA UNIFICADA'!$B$2:$B1007),0),MATCH(CR$2,'CAMAGUI DATA UNIFICADA'!$C$1:$T$1,0)),"")</f>
        <v>2763.28125</v>
      </c>
      <c r="CS11" s="2">
        <f t="array" ref="CS11">IFERROR(INDEX('CAMAGUI DATA UNIFICADA'!$C$2:$T1007,MATCH(1,($A11='CAMAGUI DATA UNIFICADA'!$A$2:$A1007)*($CN$1='CAMAGUI DATA UNIFICADA'!$B$2:$B1007),0),MATCH(CS$2,'CAMAGUI DATA UNIFICADA'!$C$1:$T$1,0)),"")</f>
        <v>14.6</v>
      </c>
      <c r="CT11" s="2">
        <f t="array" ref="CT11">IFERROR(INDEX('CAMAGUI DATA UNIFICADA'!$C$2:$T1007,MATCH(1,($A11='CAMAGUI DATA UNIFICADA'!$A$2:$A1007)*($CN$1='CAMAGUI DATA UNIFICADA'!$B$2:$B1007),0),MATCH(CT$2,'CAMAGUI DATA UNIFICADA'!$C$1:$T$1,0)),"")</f>
        <v>2.26</v>
      </c>
      <c r="CU11" s="33">
        <f t="array" ref="CU11">IFERROR(INDEX('CAMAGUI DATA UNIFICADA'!$C$2:$T1007,MATCH(1,($A11='CAMAGUI DATA UNIFICADA'!$A$2:$A1007)*($CN$1='CAMAGUI DATA UNIFICADA'!$B$2:$B1007),0),MATCH(CU$2,'CAMAGUI DATA UNIFICADA'!$C$1:$T$1,0)),"")</f>
        <v>3.9936</v>
      </c>
      <c r="CV11" s="60">
        <f t="array" ref="CV11">IFERROR(INDEX('CAMAGUI DATA UNIFICADA'!$C$2:$T1007,MATCH(1,($A11='CAMAGUI DATA UNIFICADA'!$A$2:$A1007)*($CN$1='CAMAGUI DATA UNIFICADA'!$B$2:$B1007),0),MATCH(CV$2,'CAMAGUI DATA UNIFICADA'!$C$1:$T$1,0)),"")</f>
        <v>643152.3314</v>
      </c>
      <c r="CW11" s="33">
        <f t="array" ref="CW11">IFERROR(INDEX('CAMAGUI DATA UNIFICADA'!$C$2:$T1007,MATCH(1,($A11='CAMAGUI DATA UNIFICADA'!$A$2:$A1007)*($CN$1='CAMAGUI DATA UNIFICADA'!$B$2:$B1007),0),MATCH(CW$2,'CAMAGUI DATA UNIFICADA'!$C$1:$T$1,0)),"")</f>
        <v>1.10619469</v>
      </c>
      <c r="CX11" s="23">
        <f t="array" ref="CX11">IFERROR(INDEX('CAMAGUI DATA UNIFICADA'!$C$2:$T1007,MATCH(1,($A11='CAMAGUI DATA UNIFICADA'!$A$2:$A1007)*($CN$1='CAMAGUI DATA UNIFICADA'!$B$2:$B1007),0),MATCH(CX$2,'CAMAGUI DATA UNIFICADA'!$C$1:$T$1,0)),"")</f>
        <v>0.5359602762</v>
      </c>
      <c r="CY11" s="23">
        <f t="array" ref="CY11">IFERROR(INDEX('CAMAGUI DATA UNIFICADA'!$C$2:$T1007,MATCH(1,($A11='CAMAGUI DATA UNIFICADA'!$A$2:$A1007)*($CN$1='CAMAGUI DATA UNIFICADA'!$B$2:$B1007),0),MATCH(CY$2,'CAMAGUI DATA UNIFICADA'!$C$1:$T$1,0)),"")</f>
        <v>0.75</v>
      </c>
      <c r="CZ11" s="60">
        <f t="array" ref="CZ11">IFERROR(INDEX('CAMAGUI DATA UNIFICADA'!$C$2:$T1007,MATCH(1,($A11='CAMAGUI DATA UNIFICADA'!$A$2:$A1007)*($CN$1='CAMAGUI DATA UNIFICADA'!$B$2:$B1007),0),MATCH(CZ$2,'CAMAGUI DATA UNIFICADA'!$C$1:$T$1,0)),"")</f>
        <v>102857.1429</v>
      </c>
      <c r="DA11" s="2">
        <f t="array" ref="DA11">IFERROR(INDEX('CAMAGUI DATA UNIFICADA'!$C$2:$T1007,MATCH(1,($A11='CAMAGUI DATA UNIFICADA'!$A$2:$A1007)*($CN$1='CAMAGUI DATA UNIFICADA'!$B$2:$B1007),0),MATCH(DA$2,'CAMAGUI DATA UNIFICADA'!$C$1:$T$1,0)),"")</f>
        <v>2</v>
      </c>
      <c r="DB11" s="2">
        <f t="array" ref="DB11">IFERROR(INDEX('CAMAGUI DATA UNIFICADA'!$C$2:$T1007,MATCH(1,($A11='CAMAGUI DATA UNIFICADA'!$A$2:$A1007)*($CN$1='CAMAGUI DATA UNIFICADA'!$B$2:$B1007),0),MATCH(DB$2,'CAMAGUI DATA UNIFICADA'!$C$1:$T$1,0)),"")</f>
        <v>16.6</v>
      </c>
      <c r="DC11" s="33">
        <f t="array" ref="DC11">IFERROR(INDEX('CAMAGUI DATA UNIFICADA'!$C$2:$T1007,MATCH(1,($A11='CAMAGUI DATA UNIFICADA'!$A$2:$A1007)*($CN$1='CAMAGUI DATA UNIFICADA'!$B$2:$B1007),0),MATCH(DC$2,'CAMAGUI DATA UNIFICADA'!$C$1:$T$1,0)),"")</f>
        <v>4.1544</v>
      </c>
      <c r="DD11" s="60">
        <f t="array" ref="DD11">IFERROR(INDEX('CAMAGUI DATA UNIFICADA'!$C$2:$T1007,MATCH(1,($A11='CAMAGUI DATA UNIFICADA'!$A$2:$A1007)*($CN$1='CAMAGUI DATA UNIFICADA'!$B$2:$B1007),0),MATCH(DD$2,'CAMAGUI DATA UNIFICADA'!$C$1:$T$1,0)),"")</f>
        <v>589.7198374</v>
      </c>
      <c r="DE11" s="140">
        <f t="array" ref="DE11">IFERROR(INDEX('CAMAGUI DATA UNIFICADA'!$C$2:$T1007,MATCH(1,($A11='CAMAGUI DATA UNIFICADA'!$A$2:$A1007)*($CN$1='CAMAGUI DATA UNIFICADA'!$B$2:$B1007),0),MATCH(DE$2,'CAMAGUI DATA UNIFICADA'!$C$1:$T$1,0)),"")</f>
        <v>53.67995934</v>
      </c>
      <c r="DF11" s="138" t="str">
        <f t="array" ref="DF11">IFERROR(INDEX('CAMAGUI DATA UNIFICADA'!$C$2:$T1007,MATCH(1,($A11='CAMAGUI DATA UNIFICADA'!$A$2:$A1007)*($DF$1='CAMAGUI DATA UNIFICADA'!$B$2:$B1007),0),MATCH(DF$2,'CAMAGUI DATA UNIFICADA'!$C$1:$T$1,0)),"")</f>
        <v>CA8230123</v>
      </c>
      <c r="DG11" s="2">
        <f t="array" ref="DG11">IFERROR(INDEX('CAMAGUI DATA UNIFICADA'!$C$2:$T1007,MATCH(1,($A11='CAMAGUI DATA UNIFICADA'!$A$2:$A1007)*($DF$1='CAMAGUI DATA UNIFICADA'!$B$2:$B1007),0),MATCH(DG$2,'CAMAGUI DATA UNIFICADA'!$C$1:$T$1,0)),"")</f>
        <v>14</v>
      </c>
      <c r="DH11" s="2">
        <f t="array" ref="DH11">IFERROR(INDEX('CAMAGUI DATA UNIFICADA'!$C$2:$T1007,MATCH(1,($A11='CAMAGUI DATA UNIFICADA'!$A$2:$A1007)*($DF$1='CAMAGUI DATA UNIFICADA'!$B$2:$B1007),0),MATCH(DH$2,'CAMAGUI DATA UNIFICADA'!$C$1:$T$1,0)),"")</f>
        <v>84</v>
      </c>
      <c r="DI11" s="2" t="str">
        <f t="array" ref="DI11">IFERROR(INDEX('CAMAGUI DATA UNIFICADA'!$C$2:$T1007,MATCH(1,($A11='CAMAGUI DATA UNIFICADA'!$A$2:$A1007)*($DF$1='CAMAGUI DATA UNIFICADA'!$B$2:$B1007),0),MATCH(DI$2,'CAMAGUI DATA UNIFICADA'!$C$1:$T$1,0)),"")</f>
        <v>NICO FINA 2.0</v>
      </c>
      <c r="DJ11" s="139">
        <f t="array" ref="DJ11">IFERROR(INDEX('CAMAGUI DATA UNIFICADA'!$C$2:$T1007,MATCH(1,($A11='CAMAGUI DATA UNIFICADA'!$A$2:$A1007)*($DF$1='CAMAGUI DATA UNIFICADA'!$B$2:$B1007),0),MATCH(DJ$2,'CAMAGUI DATA UNIFICADA'!$C$1:$T$1,0)),"")</f>
        <v>103.1625</v>
      </c>
      <c r="DK11" s="2">
        <f t="array" ref="DK11">IFERROR(INDEX('CAMAGUI DATA UNIFICADA'!$C$2:$T1007,MATCH(1,($A11='CAMAGUI DATA UNIFICADA'!$A$2:$A1007)*($DF$1='CAMAGUI DATA UNIFICADA'!$B$2:$B1007),0),MATCH(DK$2,'CAMAGUI DATA UNIFICADA'!$C$1:$T$1,0)),"")</f>
        <v>10.2</v>
      </c>
      <c r="DL11" s="2">
        <f t="array" ref="DL11">IFERROR(INDEX('CAMAGUI DATA UNIFICADA'!$C$2:$T1007,MATCH(1,($A11='CAMAGUI DATA UNIFICADA'!$A$2:$A1007)*($DF$1='CAMAGUI DATA UNIFICADA'!$B$2:$B1007),0),MATCH(DL$2,'CAMAGUI DATA UNIFICADA'!$C$1:$T$1,0)),"")</f>
        <v>2.53</v>
      </c>
      <c r="DM11" s="33">
        <f t="array" ref="DM11">IFERROR(INDEX('CAMAGUI DATA UNIFICADA'!$C$2:$T1007,MATCH(1,($A11='CAMAGUI DATA UNIFICADA'!$A$2:$A1007)*($DF$1='CAMAGUI DATA UNIFICADA'!$B$2:$B1007),0),MATCH(DM$2,'CAMAGUI DATA UNIFICADA'!$C$1:$T$1,0)),"")</f>
        <v>4.7928</v>
      </c>
      <c r="DN11" s="60">
        <f t="array" ref="DN11">IFERROR(INDEX('CAMAGUI DATA UNIFICADA'!$C$2:$T1007,MATCH(1,($A11='CAMAGUI DATA UNIFICADA'!$A$2:$A1007)*($DF$1='CAMAGUI DATA UNIFICADA'!$B$2:$B1007),0),MATCH(DN$2,'CAMAGUI DATA UNIFICADA'!$C$1:$T$1,0)),"")</f>
        <v>28637.72783</v>
      </c>
      <c r="DO11" s="33">
        <f t="array" ref="DO11">IFERROR(INDEX('CAMAGUI DATA UNIFICADA'!$C$2:$T1007,MATCH(1,($A11='CAMAGUI DATA UNIFICADA'!$A$2:$A1007)*($DF$1='CAMAGUI DATA UNIFICADA'!$B$2:$B1007),0),MATCH(DO$2,'CAMAGUI DATA UNIFICADA'!$C$1:$T$1,0)),"")</f>
        <v>1.037549407</v>
      </c>
      <c r="DP11" s="23">
        <f t="array" ref="DP11">IFERROR(INDEX('CAMAGUI DATA UNIFICADA'!$C$2:$T1007,MATCH(1,($A11='CAMAGUI DATA UNIFICADA'!$A$2:$A1007)*($DF$1='CAMAGUI DATA UNIFICADA'!$B$2:$B1007),0),MATCH(DP$2,'CAMAGUI DATA UNIFICADA'!$C$1:$T$1,0)),"")</f>
        <v>0.7159431958</v>
      </c>
      <c r="DQ11" s="23">
        <f t="array" ref="DQ11">IFERROR(INDEX('CAMAGUI DATA UNIFICADA'!$C$2:$T1007,MATCH(1,($A11='CAMAGUI DATA UNIFICADA'!$A$2:$A1007)*($DF$1='CAMAGUI DATA UNIFICADA'!$B$2:$B1007),0),MATCH(DQ$2,'CAMAGUI DATA UNIFICADA'!$C$1:$T$1,0)),"")</f>
        <v>0.8</v>
      </c>
      <c r="DR11" s="2">
        <f t="array" ref="DR11">IFERROR(INDEX('CAMAGUI DATA UNIFICADA'!$C$2:$T1007,MATCH(1,($A11='CAMAGUI DATA UNIFICADA'!$A$2:$A1007)*($DF$1='CAMAGUI DATA UNIFICADA'!$B$2:$B1007),0),MATCH(DR$2,'CAMAGUI DATA UNIFICADA'!$C$1:$T$1,0)),"")</f>
        <v>80000</v>
      </c>
      <c r="DS11" s="2">
        <f t="array" ref="DS11">IFERROR(INDEX('CAMAGUI DATA UNIFICADA'!$C$2:$T1007,MATCH(1,($A11='CAMAGUI DATA UNIFICADA'!$A$2:$A1007)*($DF$1='CAMAGUI DATA UNIFICADA'!$B$2:$B1007),0),MATCH(DS$2,'CAMAGUI DATA UNIFICADA'!$C$1:$T$1,0)),"")</f>
        <v>2</v>
      </c>
      <c r="DT11" s="2">
        <f t="array" ref="DT11">IFERROR(INDEX('CAMAGUI DATA UNIFICADA'!$C$2:$T1007,MATCH(1,($A11='CAMAGUI DATA UNIFICADA'!$A$2:$A1007)*($DF$1='CAMAGUI DATA UNIFICADA'!$B$2:$B1007),0),MATCH(DT$2,'CAMAGUI DATA UNIFICADA'!$C$1:$T$1,0)),"")</f>
        <v>12.2</v>
      </c>
      <c r="DU11" s="33">
        <f t="array" ref="DU11">IFERROR(INDEX('CAMAGUI DATA UNIFICADA'!$C$2:$T1007,MATCH(1,($A11='CAMAGUI DATA UNIFICADA'!$A$2:$A1007)*($DF$1='CAMAGUI DATA UNIFICADA'!$B$2:$B1007),0),MATCH(DU$2,'CAMAGUI DATA UNIFICADA'!$C$1:$T$1,0)),"")</f>
        <v>4.3752</v>
      </c>
      <c r="DV11" s="60">
        <f t="array" ref="DV11">IFERROR(INDEX('CAMAGUI DATA UNIFICADA'!$C$2:$T1007,MATCH(1,($A11='CAMAGUI DATA UNIFICADA'!$A$2:$A1007)*($DF$1='CAMAGUI DATA UNIFICADA'!$B$2:$B1007),0),MATCH(DV$2,'CAMAGUI DATA UNIFICADA'!$C$1:$T$1,0)),"")</f>
        <v>17.37397642</v>
      </c>
      <c r="DW11" s="140">
        <f t="array" ref="DW11">IFERROR(INDEX('CAMAGUI DATA UNIFICADA'!$C$2:$T1007,MATCH(1,($A11='CAMAGUI DATA UNIFICADA'!$A$2:$A1007)*($DF$1='CAMAGUI DATA UNIFICADA'!$B$2:$B1007),0),MATCH(DW$2,'CAMAGUI DATA UNIFICADA'!$C$1:$T$1,0)),"")</f>
        <v>0.8434941049</v>
      </c>
      <c r="DX11" s="144" t="str">
        <f t="array" ref="DX11">IFERROR(INDEX('CAMAGUI DATA UNIFICADA'!$C$2:$T1007,MATCH(1,($A11='CAMAGUI DATA UNIFICADA'!$A$2:$A1007)*($DX$1='CAMAGUI DATA UNIFICADA'!$B$2:$B1007),0),MATCH(DX$2,'CAMAGUI DATA UNIFICADA'!$C$1:$T$1,0)),"")</f>
        <v/>
      </c>
      <c r="DY11" s="60" t="str">
        <f t="array" ref="DY11">IFERROR(INDEX('CAMAGUI DATA UNIFICADA'!$C$2:$T1007,MATCH(1,($A11='CAMAGUI DATA UNIFICADA'!$A$2:$A1007)*($DX$1='CAMAGUI DATA UNIFICADA'!$B$2:$B1007),0),MATCH(DY$2,'CAMAGUI DATA UNIFICADA'!$C$1:$T$1,0)),"")</f>
        <v/>
      </c>
      <c r="DZ11" s="60" t="str">
        <f t="array" ref="DZ11">IFERROR(INDEX('CAMAGUI DATA UNIFICADA'!$C$2:$T1007,MATCH(1,($A11='CAMAGUI DATA UNIFICADA'!$A$2:$A1007)*($DX$1='CAMAGUI DATA UNIFICADA'!$B$2:$B1007),0),MATCH(DZ$2,'CAMAGUI DATA UNIFICADA'!$C$1:$T$1,0)),"")</f>
        <v/>
      </c>
      <c r="EA11" s="60" t="str">
        <f t="array" ref="EA11">IFERROR(INDEX('CAMAGUI DATA UNIFICADA'!$C$2:$T1007,MATCH(1,($A11='CAMAGUI DATA UNIFICADA'!$A$2:$A1007)*($DX$1='CAMAGUI DATA UNIFICADA'!$B$2:$B1007),0),MATCH(EA$2,'CAMAGUI DATA UNIFICADA'!$C$1:$T$1,0)),"")</f>
        <v/>
      </c>
      <c r="EB11" s="60" t="str">
        <f t="array" ref="EB11">IFERROR(INDEX('CAMAGUI DATA UNIFICADA'!$C$2:$T1007,MATCH(1,($A11='CAMAGUI DATA UNIFICADA'!$A$2:$A1007)*($DX$1='CAMAGUI DATA UNIFICADA'!$B$2:$B1007),0),MATCH(EB$2,'CAMAGUI DATA UNIFICADA'!$C$1:$T$1,0)),"")</f>
        <v/>
      </c>
      <c r="EC11" s="60" t="str">
        <f t="array" ref="EC11">IFERROR(INDEX('CAMAGUI DATA UNIFICADA'!$C$2:$T1007,MATCH(1,($A11='CAMAGUI DATA UNIFICADA'!$A$2:$A1007)*($DX$1='CAMAGUI DATA UNIFICADA'!$B$2:$B1007),0),MATCH(EC$2,'CAMAGUI DATA UNIFICADA'!$C$1:$T$1,0)),"")</f>
        <v/>
      </c>
      <c r="ED11" s="60" t="str">
        <f t="array" ref="ED11">IFERROR(INDEX('CAMAGUI DATA UNIFICADA'!$C$2:$T1007,MATCH(1,($A11='CAMAGUI DATA UNIFICADA'!$A$2:$A1007)*($DX$1='CAMAGUI DATA UNIFICADA'!$B$2:$B1007),0),MATCH(ED$2,'CAMAGUI DATA UNIFICADA'!$C$1:$T$1,0)),"")</f>
        <v/>
      </c>
      <c r="EE11" s="60" t="str">
        <f t="array" ref="EE11">IFERROR(INDEX('CAMAGUI DATA UNIFICADA'!$C$2:$T1007,MATCH(1,($A11='CAMAGUI DATA UNIFICADA'!$A$2:$A1007)*($DX$1='CAMAGUI DATA UNIFICADA'!$B$2:$B1007),0),MATCH(EE$2,'CAMAGUI DATA UNIFICADA'!$C$1:$T$1,0)),"")</f>
        <v/>
      </c>
      <c r="EF11" s="60" t="str">
        <f t="array" ref="EF11">IFERROR(INDEX('CAMAGUI DATA UNIFICADA'!$C$2:$T1007,MATCH(1,($A11='CAMAGUI DATA UNIFICADA'!$A$2:$A1007)*($DX$1='CAMAGUI DATA UNIFICADA'!$B$2:$B1007),0),MATCH(EF$2,'CAMAGUI DATA UNIFICADA'!$C$1:$T$1,0)),"")</f>
        <v/>
      </c>
      <c r="EG11" s="60" t="str">
        <f t="array" ref="EG11">IFERROR(INDEX('CAMAGUI DATA UNIFICADA'!$C$2:$T1007,MATCH(1,($A11='CAMAGUI DATA UNIFICADA'!$A$2:$A1007)*($DX$1='CAMAGUI DATA UNIFICADA'!$B$2:$B1007),0),MATCH(EG$2,'CAMAGUI DATA UNIFICADA'!$C$1:$T$1,0)),"")</f>
        <v/>
      </c>
      <c r="EH11" s="60" t="str">
        <f t="array" ref="EH11">IFERROR(INDEX('CAMAGUI DATA UNIFICADA'!$C$2:$T1007,MATCH(1,($A11='CAMAGUI DATA UNIFICADA'!$A$2:$A1007)*($DX$1='CAMAGUI DATA UNIFICADA'!$B$2:$B1007),0),MATCH(EH$2,'CAMAGUI DATA UNIFICADA'!$C$1:$T$1,0)),"")</f>
        <v/>
      </c>
      <c r="EI11" s="60" t="str">
        <f t="array" ref="EI11">IFERROR(INDEX('CAMAGUI DATA UNIFICADA'!$C$2:$T1007,MATCH(1,($A11='CAMAGUI DATA UNIFICADA'!$A$2:$A1007)*($DX$1='CAMAGUI DATA UNIFICADA'!$B$2:$B1007),0),MATCH(EI$2,'CAMAGUI DATA UNIFICADA'!$C$1:$T$1,0)),"")</f>
        <v/>
      </c>
      <c r="EJ11" s="60" t="str">
        <f t="array" ref="EJ11">IFERROR(INDEX('CAMAGUI DATA UNIFICADA'!$C$2:$T1007,MATCH(1,($A11='CAMAGUI DATA UNIFICADA'!$A$2:$A1007)*($DX$1='CAMAGUI DATA UNIFICADA'!$B$2:$B1007),0),MATCH(EJ$2,'CAMAGUI DATA UNIFICADA'!$C$1:$T$1,0)),"")</f>
        <v/>
      </c>
      <c r="EK11" s="60" t="str">
        <f t="array" ref="EK11">IFERROR(INDEX('CAMAGUI DATA UNIFICADA'!$C$2:$T1007,MATCH(1,($A11='CAMAGUI DATA UNIFICADA'!$A$2:$A1007)*($DX$1='CAMAGUI DATA UNIFICADA'!$B$2:$B1007),0),MATCH(EK$2,'CAMAGUI DATA UNIFICADA'!$C$1:$T$1,0)),"")</f>
        <v/>
      </c>
      <c r="EL11" s="60" t="str">
        <f t="array" ref="EL11">IFERROR(INDEX('CAMAGUI DATA UNIFICADA'!$C$2:$T1007,MATCH(1,($A11='CAMAGUI DATA UNIFICADA'!$A$2:$A1007)*($DX$1='CAMAGUI DATA UNIFICADA'!$B$2:$B1007),0),MATCH(EL$2,'CAMAGUI DATA UNIFICADA'!$C$1:$T$1,0)),"")</f>
        <v/>
      </c>
      <c r="EM11" s="60" t="str">
        <f t="array" ref="EM11">IFERROR(INDEX('CAMAGUI DATA UNIFICADA'!$C$2:$T1007,MATCH(1,($A11='CAMAGUI DATA UNIFICADA'!$A$2:$A1007)*($DX$1='CAMAGUI DATA UNIFICADA'!$B$2:$B1007),0),MATCH(EM$2,'CAMAGUI DATA UNIFICADA'!$C$1:$T$1,0)),"")</f>
        <v/>
      </c>
      <c r="EN11" s="60" t="str">
        <f t="array" ref="EN11">IFERROR(INDEX('CAMAGUI DATA UNIFICADA'!$C$2:$T1007,MATCH(1,($A11='CAMAGUI DATA UNIFICADA'!$A$2:$A1007)*($DX$1='CAMAGUI DATA UNIFICADA'!$B$2:$B1007),0),MATCH(EN$2,'CAMAGUI DATA UNIFICADA'!$C$1:$T$1,0)),"")</f>
        <v/>
      </c>
      <c r="EO11" s="60" t="str">
        <f t="array" ref="EO11">IFERROR(INDEX('CAMAGUI DATA UNIFICADA'!$C$2:$T1007,MATCH(1,($A11='CAMAGUI DATA UNIFICADA'!$A$2:$A1007)*($DX$1='CAMAGUI DATA UNIFICADA'!$B$2:$B1007),0),MATCH(EO$2,'CAMAGUI DATA UNIFICADA'!$C$1:$T$1,0)),"")</f>
        <v/>
      </c>
    </row>
    <row r="12">
      <c r="A12" s="137">
        <v>45012.0</v>
      </c>
      <c r="B12" s="138" t="str">
        <f t="array" ref="B12">IFERROR(INDEX('CAMAGUI DATA UNIFICADA'!$C$2:$T1007,MATCH(1,($A12='CAMAGUI DATA UNIFICADA'!$A$2:$A1007)*($B$1='CAMAGUI DATA UNIFICADA'!$B$2:$B1007),0),MATCH(B$2,'CAMAGUI DATA UNIFICADA'!$C$1:$T$1,0)),"")</f>
        <v>CA1100223</v>
      </c>
      <c r="C12" s="2">
        <f t="array" ref="C12">IFERROR(INDEX('CAMAGUI DATA UNIFICADA'!$C$2:$T1007,MATCH(1,($A12='CAMAGUI DATA UNIFICADA'!$A$2:$A1007)*($B$1='CAMAGUI DATA UNIFICADA'!$B$2:$B1007),0),MATCH(C$2,'CAMAGUI DATA UNIFICADA'!$C$1:$T$1,0)),"")</f>
        <v>400</v>
      </c>
      <c r="D12" s="2">
        <f t="array" ref="D12">IFERROR(INDEX('CAMAGUI DATA UNIFICADA'!$C$2:$T1007,MATCH(1,($A12='CAMAGUI DATA UNIFICADA'!$A$2:$A1007)*($B$1='CAMAGUI DATA UNIFICADA'!$B$2:$B1007),0),MATCH(D$2,'CAMAGUI DATA UNIFICADA'!$C$1:$T$1,0)),"")</f>
        <v>2350</v>
      </c>
      <c r="E12" s="2" t="str">
        <f t="array" ref="E12">IFERROR(INDEX('CAMAGUI DATA UNIFICADA'!$C$2:$T1007,MATCH(1,($A12='CAMAGUI DATA UNIFICADA'!$A$2:$A1007)*($B$1='CAMAGUI DATA UNIFICADA'!$B$2:$B1007),0),MATCH(E$2,'CAMAGUI DATA UNIFICADA'!$C$1:$T$1,0)),"")</f>
        <v>NICO FINA 2.0</v>
      </c>
      <c r="F12" s="139">
        <f t="array" ref="F12">IFERROR(INDEX('CAMAGUI DATA UNIFICADA'!$C$2:$T1007,MATCH(1,($A12='CAMAGUI DATA UNIFICADA'!$A$2:$A1007)*($B$1='CAMAGUI DATA UNIFICADA'!$B$2:$B1007),0),MATCH(F$2,'CAMAGUI DATA UNIFICADA'!$C$1:$T$1,0)),"")</f>
        <v>2886.09375</v>
      </c>
      <c r="G12" s="2">
        <f t="array" ref="G12">IFERROR(INDEX('CAMAGUI DATA UNIFICADA'!$C$2:$T1007,MATCH(1,($A12='CAMAGUI DATA UNIFICADA'!$A$2:$A1007)*($B$1='CAMAGUI DATA UNIFICADA'!$B$2:$B1007),0),MATCH(G$2,'CAMAGUI DATA UNIFICADA'!$C$1:$T$1,0)),"")</f>
        <v>12.7</v>
      </c>
      <c r="H12" s="2">
        <f t="array" ref="H12">IFERROR(INDEX('CAMAGUI DATA UNIFICADA'!$C$2:$T1007,MATCH(1,($A12='CAMAGUI DATA UNIFICADA'!$A$2:$A1007)*($B$1='CAMAGUI DATA UNIFICADA'!$B$2:$B1007),0),MATCH(H$2,'CAMAGUI DATA UNIFICADA'!$C$1:$T$1,0)),"")</f>
        <v>1.1</v>
      </c>
      <c r="I12" s="33">
        <f t="array" ref="I12">IFERROR(INDEX('CAMAGUI DATA UNIFICADA'!$C$2:$T1007,MATCH(1,($A12='CAMAGUI DATA UNIFICADA'!$A$2:$A1007)*($B$1='CAMAGUI DATA UNIFICADA'!$B$2:$B1007),0),MATCH(I$2,'CAMAGUI DATA UNIFICADA'!$C$1:$T$1,0)),"")</f>
        <v>4.3032</v>
      </c>
      <c r="J12" s="60">
        <f t="array" ref="J12">IFERROR(INDEX('CAMAGUI DATA UNIFICADA'!$C$2:$T1007,MATCH(1,($A12='CAMAGUI DATA UNIFICADA'!$A$2:$A1007)*($B$1='CAMAGUI DATA UNIFICADA'!$B$2:$B1007),0),MATCH(J$2,'CAMAGUI DATA UNIFICADA'!$C$1:$T$1,0)),"")</f>
        <v>731921.8952</v>
      </c>
      <c r="K12" s="33">
        <f t="array" ref="K12">IFERROR(INDEX('CAMAGUI DATA UNIFICADA'!$C$2:$T1007,MATCH(1,($A12='CAMAGUI DATA UNIFICADA'!$A$2:$A1007)*($B$1='CAMAGUI DATA UNIFICADA'!$B$2:$B1007),0),MATCH(K$2,'CAMAGUI DATA UNIFICADA'!$C$1:$T$1,0)),"")</f>
        <v>2.373737374</v>
      </c>
      <c r="L12" s="23">
        <f t="array" ref="L12">IFERROR(INDEX('CAMAGUI DATA UNIFICADA'!$C$2:$T1007,MATCH(1,($A12='CAMAGUI DATA UNIFICADA'!$A$2:$A1007)*($B$1='CAMAGUI DATA UNIFICADA'!$B$2:$B1007),0),MATCH(L$2,'CAMAGUI DATA UNIFICADA'!$C$1:$T$1,0)),"")</f>
        <v>0.7319218952</v>
      </c>
      <c r="M12" s="23">
        <f t="array" ref="M12">IFERROR(INDEX('CAMAGUI DATA UNIFICADA'!$C$2:$T1007,MATCH(1,($A12='CAMAGUI DATA UNIFICADA'!$A$2:$A1007)*($B$1='CAMAGUI DATA UNIFICADA'!$B$2:$B1007),0),MATCH(M$2,'CAMAGUI DATA UNIFICADA'!$C$1:$T$1,0)),"")</f>
        <v>0.9</v>
      </c>
      <c r="N12" s="60">
        <f t="array" ref="N12">IFERROR(INDEX('CAMAGUI DATA UNIFICADA'!$C$2:$T1007,MATCH(1,($A12='CAMAGUI DATA UNIFICADA'!$A$2:$A1007)*($B$1='CAMAGUI DATA UNIFICADA'!$B$2:$B1007),0),MATCH(N$2,'CAMAGUI DATA UNIFICADA'!$C$1:$T$1,0)),"")</f>
        <v>109890.1099</v>
      </c>
      <c r="O12" s="2">
        <f t="array" ref="O12">IFERROR(INDEX('CAMAGUI DATA UNIFICADA'!$C$2:$T1007,MATCH(1,($A12='CAMAGUI DATA UNIFICADA'!$A$2:$A1007)*($B$1='CAMAGUI DATA UNIFICADA'!$B$2:$B1007),0),MATCH(O$2,'CAMAGUI DATA UNIFICADA'!$C$1:$T$1,0)),"")</f>
        <v>2.5</v>
      </c>
      <c r="P12" s="2">
        <f t="array" ref="P12">IFERROR(INDEX('CAMAGUI DATA UNIFICADA'!$C$2:$T1007,MATCH(1,($A12='CAMAGUI DATA UNIFICADA'!$A$2:$A1007)*($B$1='CAMAGUI DATA UNIFICADA'!$B$2:$B1007),0),MATCH(P$2,'CAMAGUI DATA UNIFICADA'!$C$1:$T$1,0)),"")</f>
        <v>15.2</v>
      </c>
      <c r="Q12" s="33">
        <f t="array" ref="Q12">IFERROR(INDEX('CAMAGUI DATA UNIFICADA'!$C$2:$T1007,MATCH(1,($A12='CAMAGUI DATA UNIFICADA'!$A$2:$A1007)*($B$1='CAMAGUI DATA UNIFICADA'!$B$2:$B1007),0),MATCH(Q$2,'CAMAGUI DATA UNIFICADA'!$C$1:$T$1,0)),"")</f>
        <v>3.9</v>
      </c>
      <c r="R12" s="60">
        <f t="array" ref="R12">IFERROR(INDEX('CAMAGUI DATA UNIFICADA'!$C$2:$T1007,MATCH(1,($A12='CAMAGUI DATA UNIFICADA'!$A$2:$A1007)*($B$1='CAMAGUI DATA UNIFICADA'!$B$2:$B1007),0),MATCH(R$2,'CAMAGUI DATA UNIFICADA'!$C$1:$T$1,0)),"")</f>
        <v>546.5520175</v>
      </c>
      <c r="S12" s="140">
        <f t="array" ref="S12">IFERROR(INDEX('CAMAGUI DATA UNIFICADA'!$C$2:$T1007,MATCH(1,($A12='CAMAGUI DATA UNIFICADA'!$A$2:$A1007)*($B$1='CAMAGUI DATA UNIFICADA'!$B$2:$B1007),0),MATCH(S$2,'CAMAGUI DATA UNIFICADA'!$C$1:$T$1,0)),"")</f>
        <v>36.63800437</v>
      </c>
      <c r="T12" s="2" t="str">
        <f t="array" ref="T12">IFERROR(INDEX('CAMAGUI DATA UNIFICADA'!$C$2:$T1007,MATCH(1,($A12='CAMAGUI DATA UNIFICADA'!$A$2:$A1007)*($T$1='CAMAGUI DATA UNIFICADA'!$B$2:$B1007),0),MATCH(T$2,'CAMAGUI DATA UNIFICADA'!$C$1:$T$1,0)),"")</f>
        <v>CA2140223</v>
      </c>
      <c r="U12" s="2">
        <f t="array" ref="U12">IFERROR(INDEX('CAMAGUI DATA UNIFICADA'!$C$2:$T1007,MATCH(1,($A12='CAMAGUI DATA UNIFICADA'!$A$2:$A1007)*($T$1='CAMAGUI DATA UNIFICADA'!$B$2:$B1007),0),MATCH(U$2,'CAMAGUI DATA UNIFICADA'!$C$1:$T$1,0)),"")</f>
        <v>250</v>
      </c>
      <c r="V12" s="2">
        <f t="array" ref="V12">IFERROR(INDEX('CAMAGUI DATA UNIFICADA'!$C$2:$T1007,MATCH(1,($A12='CAMAGUI DATA UNIFICADA'!$A$2:$A1007)*($T$1='CAMAGUI DATA UNIFICADA'!$B$2:$B1007),0),MATCH(V$2,'CAMAGUI DATA UNIFICADA'!$C$1:$T$1,0)),"")</f>
        <v>1450</v>
      </c>
      <c r="W12" s="2" t="str">
        <f t="array" ref="W12">IFERROR(INDEX('CAMAGUI DATA UNIFICADA'!$C$2:$T1007,MATCH(1,($A12='CAMAGUI DATA UNIFICADA'!$A$2:$A1007)*($T$1='CAMAGUI DATA UNIFICADA'!$B$2:$B1007),0),MATCH(W$2,'CAMAGUI DATA UNIFICADA'!$C$1:$T$1,0)),"")</f>
        <v>NICO FINA 2.0</v>
      </c>
      <c r="X12" s="139">
        <f t="array" ref="X12">IFERROR(INDEX('CAMAGUI DATA UNIFICADA'!$C$2:$T1007,MATCH(1,($A12='CAMAGUI DATA UNIFICADA'!$A$2:$A1007)*($T$1='CAMAGUI DATA UNIFICADA'!$B$2:$B1007),0),MATCH(X$2,'CAMAGUI DATA UNIFICADA'!$C$1:$T$1,0)),"")</f>
        <v>1780.78125</v>
      </c>
      <c r="Y12" s="2">
        <f t="array" ref="Y12">IFERROR(INDEX('CAMAGUI DATA UNIFICADA'!$C$2:$T1007,MATCH(1,($A12='CAMAGUI DATA UNIFICADA'!$A$2:$A1007)*($T$1='CAMAGUI DATA UNIFICADA'!$B$2:$B1007),0),MATCH(Y$2,'CAMAGUI DATA UNIFICADA'!$C$1:$T$1,0)),"")</f>
        <v>6</v>
      </c>
      <c r="Z12" s="2">
        <f t="array" ref="Z12">IFERROR(INDEX('CAMAGUI DATA UNIFICADA'!$C$2:$T1007,MATCH(1,($A12='CAMAGUI DATA UNIFICADA'!$A$2:$A1007)*($T$1='CAMAGUI DATA UNIFICADA'!$B$2:$B1007),0),MATCH(Z$2,'CAMAGUI DATA UNIFICADA'!$C$1:$T$1,0)),"")</f>
        <v>1.4</v>
      </c>
      <c r="AA12" s="2">
        <f t="array" ref="AA12">IFERROR(INDEX('CAMAGUI DATA UNIFICADA'!$C$2:$T1007,MATCH(1,($A12='CAMAGUI DATA UNIFICADA'!$A$2:$A1007)*($T$1='CAMAGUI DATA UNIFICADA'!$B$2:$B1007),0),MATCH(AA$2,'CAMAGUI DATA UNIFICADA'!$C$1:$T$1,0)),"")</f>
        <v>6.888</v>
      </c>
      <c r="AB12" s="60">
        <f t="array" ref="AB12">IFERROR(INDEX('CAMAGUI DATA UNIFICADA'!$C$2:$T1007,MATCH(1,($A12='CAMAGUI DATA UNIFICADA'!$A$2:$A1007)*($T$1='CAMAGUI DATA UNIFICADA'!$B$2:$B1007),0),MATCH(AB$2,'CAMAGUI DATA UNIFICADA'!$C$1:$T$1,0)),"")</f>
        <v>604916.7635</v>
      </c>
      <c r="AC12" s="33">
        <f t="array" ref="AC12">IFERROR(INDEX('CAMAGUI DATA UNIFICADA'!$C$2:$T1007,MATCH(1,($A12='CAMAGUI DATA UNIFICADA'!$A$2:$A1007)*($T$1='CAMAGUI DATA UNIFICADA'!$B$2:$B1007),0),MATCH(AC$2,'CAMAGUI DATA UNIFICADA'!$C$1:$T$1,0)),"")</f>
        <v>1.438492063</v>
      </c>
      <c r="AD12" s="23">
        <f t="array" ref="AD12">IFERROR(INDEX('CAMAGUI DATA UNIFICADA'!$C$2:$T1007,MATCH(1,($A12='CAMAGUI DATA UNIFICADA'!$A$2:$A1007)*($T$1='CAMAGUI DATA UNIFICADA'!$B$2:$B1007),0),MATCH(AD$2,'CAMAGUI DATA UNIFICADA'!$C$1:$T$1,0)),"")</f>
        <v>0.7561459543</v>
      </c>
      <c r="AE12" s="23">
        <f t="array" ref="AE12">IFERROR(INDEX('CAMAGUI DATA UNIFICADA'!$C$2:$T1007,MATCH(1,($A12='CAMAGUI DATA UNIFICADA'!$A$2:$A1007)*($T$1='CAMAGUI DATA UNIFICADA'!$B$2:$B1007),0),MATCH(AE$2,'CAMAGUI DATA UNIFICADA'!$C$1:$T$1,0)),"")</f>
        <v>0.9</v>
      </c>
      <c r="AF12" s="60">
        <f t="array" ref="AF12">IFERROR(INDEX('CAMAGUI DATA UNIFICADA'!$C$2:$T1007,MATCH(1,($A12='CAMAGUI DATA UNIFICADA'!$A$2:$A1007)*($T$1='CAMAGUI DATA UNIFICADA'!$B$2:$B1007),0),MATCH(AF$2,'CAMAGUI DATA UNIFICADA'!$C$1:$T$1,0)),"")</f>
        <v>120000</v>
      </c>
      <c r="AG12" s="2">
        <f t="array" ref="AG12">IFERROR(INDEX('CAMAGUI DATA UNIFICADA'!$C$2:$T1007,MATCH(1,($A12='CAMAGUI DATA UNIFICADA'!$A$2:$A1007)*($T$1='CAMAGUI DATA UNIFICADA'!$B$2:$B1007),0),MATCH(AG$2,'CAMAGUI DATA UNIFICADA'!$C$1:$T$1,0)),"")</f>
        <v>2</v>
      </c>
      <c r="AH12" s="2">
        <f t="array" ref="AH12">IFERROR(INDEX('CAMAGUI DATA UNIFICADA'!$C$2:$T1007,MATCH(1,($A12='CAMAGUI DATA UNIFICADA'!$A$2:$A1007)*($T$1='CAMAGUI DATA UNIFICADA'!$B$2:$B1007),0),MATCH(AH$2,'CAMAGUI DATA UNIFICADA'!$C$1:$T$1,0)),"")</f>
        <v>8</v>
      </c>
      <c r="AI12" s="33">
        <f t="array" ref="AI12">IFERROR(INDEX('CAMAGUI DATA UNIFICADA'!$C$2:$T1007,MATCH(1,($A12='CAMAGUI DATA UNIFICADA'!$A$2:$A1007)*($T$1='CAMAGUI DATA UNIFICADA'!$B$2:$B1007),0),MATCH(AI$2,'CAMAGUI DATA UNIFICADA'!$C$1:$T$1,0)),"")</f>
        <v>5.604</v>
      </c>
      <c r="AJ12" s="60">
        <f t="array" ref="AJ12">IFERROR(INDEX('CAMAGUI DATA UNIFICADA'!$C$2:$T1007,MATCH(1,($A12='CAMAGUI DATA UNIFICADA'!$A$2:$A1007)*($T$1='CAMAGUI DATA UNIFICADA'!$B$2:$B1007),0),MATCH(AJ$2,'CAMAGUI DATA UNIFICADA'!$C$1:$T$1,0)),"")</f>
        <v>350.4423333</v>
      </c>
      <c r="AK12" s="140">
        <f t="array" ref="AK12">IFERROR(INDEX('CAMAGUI DATA UNIFICADA'!$C$2:$T1007,MATCH(1,($A12='CAMAGUI DATA UNIFICADA'!$A$2:$A1007)*($T$1='CAMAGUI DATA UNIFICADA'!$B$2:$B1007),0),MATCH(AK$2,'CAMAGUI DATA UNIFICADA'!$C$1:$T$1,0)),"")</f>
        <v>25.11058332</v>
      </c>
      <c r="AL12" s="2" t="str">
        <f t="array" ref="AL12">IFERROR(INDEX('CAMAGUI DATA UNIFICADA'!$C$2:$T1007,MATCH(1,($A12='CAMAGUI DATA UNIFICADA'!$A$2:$A1007)*($AL$1='CAMAGUI DATA UNIFICADA'!$B$2:$B1007),0),MATCH(AL$2,'CAMAGUI DATA UNIFICADA'!$C$1:$T$1,0)),"")</f>
        <v>CA3110223</v>
      </c>
      <c r="AM12" s="2">
        <f t="array" ref="AM12">IFERROR(INDEX('CAMAGUI DATA UNIFICADA'!$C$2:$T1007,MATCH(1,($A12='CAMAGUI DATA UNIFICADA'!$A$2:$A1007)*($AL$1='CAMAGUI DATA UNIFICADA'!$B$2:$B1007),0),MATCH(AM$2,'CAMAGUI DATA UNIFICADA'!$C$1:$T$1,0)),"")</f>
        <v>250</v>
      </c>
      <c r="AN12" s="2">
        <f t="array" ref="AN12">IFERROR(INDEX('CAMAGUI DATA UNIFICADA'!$C$2:$T1007,MATCH(1,($A12='CAMAGUI DATA UNIFICADA'!$A$2:$A1007)*($AL$1='CAMAGUI DATA UNIFICADA'!$B$2:$B1007),0),MATCH(AN$2,'CAMAGUI DATA UNIFICADA'!$C$1:$T$1,0)),"")</f>
        <v>1475</v>
      </c>
      <c r="AO12" s="2" t="str">
        <f t="array" ref="AO12">IFERROR(INDEX('CAMAGUI DATA UNIFICADA'!$C$2:$T1007,MATCH(1,($A12='CAMAGUI DATA UNIFICADA'!$A$2:$A1007)*($AL$1='CAMAGUI DATA UNIFICADA'!$B$2:$B1007),0),MATCH(AO$2,'CAMAGUI DATA UNIFICADA'!$C$1:$T$1,0)),"")</f>
        <v>NICO FINA 2.0</v>
      </c>
      <c r="AP12" s="139">
        <f t="array" ref="AP12">IFERROR(INDEX('CAMAGUI DATA UNIFICADA'!$C$2:$T1007,MATCH(1,($A12='CAMAGUI DATA UNIFICADA'!$A$2:$A1007)*($AL$1='CAMAGUI DATA UNIFICADA'!$B$2:$B1007),0),MATCH(AP$2,'CAMAGUI DATA UNIFICADA'!$C$1:$T$1,0)),"")</f>
        <v>1811.484375</v>
      </c>
      <c r="AQ12" s="2">
        <f t="array" ref="AQ12">IFERROR(INDEX('CAMAGUI DATA UNIFICADA'!$C$2:$T1007,MATCH(1,($A12='CAMAGUI DATA UNIFICADA'!$A$2:$A1007)*($AL$1='CAMAGUI DATA UNIFICADA'!$B$2:$B1007),0),MATCH(AQ$2,'CAMAGUI DATA UNIFICADA'!$C$1:$T$1,0)),"")</f>
        <v>11.6</v>
      </c>
      <c r="AR12" s="2">
        <f t="array" ref="AR12">IFERROR(INDEX('CAMAGUI DATA UNIFICADA'!$C$2:$T1007,MATCH(1,($A12='CAMAGUI DATA UNIFICADA'!$A$2:$A1007)*($AL$1='CAMAGUI DATA UNIFICADA'!$B$2:$B1007),0),MATCH(AR$2,'CAMAGUI DATA UNIFICADA'!$C$1:$T$1,0)),"")</f>
        <v>2</v>
      </c>
      <c r="AS12" s="33">
        <f t="array" ref="AS12">IFERROR(INDEX('CAMAGUI DATA UNIFICADA'!$C$2:$T1007,MATCH(1,($A12='CAMAGUI DATA UNIFICADA'!$A$2:$A1007)*($AL$1='CAMAGUI DATA UNIFICADA'!$B$2:$B1007),0),MATCH(AS$2,'CAMAGUI DATA UNIFICADA'!$C$1:$T$1,0)),"")</f>
        <v>4.4928</v>
      </c>
      <c r="AT12" s="60">
        <f t="array" ref="AT12">IFERROR(INDEX('CAMAGUI DATA UNIFICADA'!$C$2:$T1007,MATCH(1,($A12='CAMAGUI DATA UNIFICADA'!$A$2:$A1007)*($AL$1='CAMAGUI DATA UNIFICADA'!$B$2:$B1007),0),MATCH(AT$2,'CAMAGUI DATA UNIFICADA'!$C$1:$T$1,0)),"")</f>
        <v>479694.7146</v>
      </c>
      <c r="AU12" s="33">
        <f t="array" ref="AU12">IFERROR(INDEX('CAMAGUI DATA UNIFICADA'!$C$2:$T1007,MATCH(1,($A12='CAMAGUI DATA UNIFICADA'!$A$2:$A1007)*($AL$1='CAMAGUI DATA UNIFICADA'!$B$2:$B1007),0),MATCH(AU$2,'CAMAGUI DATA UNIFICADA'!$C$1:$T$1,0)),"")</f>
        <v>1.156862745</v>
      </c>
      <c r="AV12" s="23">
        <f t="array" ref="AV12">IFERROR(INDEX('CAMAGUI DATA UNIFICADA'!$C$2:$T1007,MATCH(1,($A12='CAMAGUI DATA UNIFICADA'!$A$2:$A1007)*($AL$1='CAMAGUI DATA UNIFICADA'!$B$2:$B1007),0),MATCH(AV$2,'CAMAGUI DATA UNIFICADA'!$C$1:$T$1,0)),"")</f>
        <v>0.5643467231</v>
      </c>
      <c r="AW12" s="23">
        <f t="array" ref="AW12">IFERROR(INDEX('CAMAGUI DATA UNIFICADA'!$C$2:$T1007,MATCH(1,($A12='CAMAGUI DATA UNIFICADA'!$A$2:$A1007)*($AL$1='CAMAGUI DATA UNIFICADA'!$B$2:$B1007),0),MATCH(AW$2,'CAMAGUI DATA UNIFICADA'!$C$1:$T$1,0)),"")</f>
        <v>0.75</v>
      </c>
      <c r="AX12" s="60">
        <f t="array" ref="AX12">IFERROR(INDEX('CAMAGUI DATA UNIFICADA'!$C$2:$T1007,MATCH(1,($A12='CAMAGUI DATA UNIFICADA'!$A$2:$A1007)*($AL$1='CAMAGUI DATA UNIFICADA'!$B$2:$B1007),0),MATCH(AX$2,'CAMAGUI DATA UNIFICADA'!$C$1:$T$1,0)),"")</f>
        <v>91071.42857</v>
      </c>
      <c r="AY12" s="2">
        <f t="array" ref="AY12">IFERROR(INDEX('CAMAGUI DATA UNIFICADA'!$C$2:$T1007,MATCH(1,($A12='CAMAGUI DATA UNIFICADA'!$A$2:$A1007)*($AL$1='CAMAGUI DATA UNIFICADA'!$B$2:$B1007),0),MATCH(AY$2,'CAMAGUI DATA UNIFICADA'!$C$1:$T$1,0)),"")</f>
        <v>2</v>
      </c>
      <c r="AZ12" s="2">
        <f t="array" ref="AZ12">IFERROR(INDEX('CAMAGUI DATA UNIFICADA'!$C$2:$T1007,MATCH(1,($A12='CAMAGUI DATA UNIFICADA'!$A$2:$A1007)*($AL$1='CAMAGUI DATA UNIFICADA'!$B$2:$B1007),0),MATCH(AZ$2,'CAMAGUI DATA UNIFICADA'!$C$1:$T$1,0)),"")</f>
        <v>13.6</v>
      </c>
      <c r="BA12" s="33">
        <f t="array" ref="BA12">IFERROR(INDEX('CAMAGUI DATA UNIFICADA'!$C$2:$T1007,MATCH(1,($A12='CAMAGUI DATA UNIFICADA'!$A$2:$A1007)*($AL$1='CAMAGUI DATA UNIFICADA'!$B$2:$B1007),0),MATCH(BA$2,'CAMAGUI DATA UNIFICADA'!$C$1:$T$1,0)),"")</f>
        <v>4.1544</v>
      </c>
      <c r="BB12" s="60">
        <f t="array" ref="BB12">IFERROR(INDEX('CAMAGUI DATA UNIFICADA'!$C$2:$T1007,MATCH(1,($A12='CAMAGUI DATA UNIFICADA'!$A$2:$A1007)*($AL$1='CAMAGUI DATA UNIFICADA'!$B$2:$B1007),0),MATCH(BB$2,'CAMAGUI DATA UNIFICADA'!$C$1:$T$1,0)),"")</f>
        <v>363.1940462</v>
      </c>
      <c r="BC12" s="140">
        <f t="array" ref="BC12">IFERROR(INDEX('CAMAGUI DATA UNIFICADA'!$C$2:$T1007,MATCH(1,($A12='CAMAGUI DATA UNIFICADA'!$A$2:$A1007)*($AL$1='CAMAGUI DATA UNIFICADA'!$B$2:$B1007),0),MATCH(BC$2,'CAMAGUI DATA UNIFICADA'!$C$1:$T$1,0)),"")</f>
        <v>28.29851156</v>
      </c>
      <c r="BD12" s="138" t="str">
        <f t="array" ref="BD12">IFERROR(INDEX('CAMAGUI DATA UNIFICADA'!$C$2:$T1007,MATCH(1,($A12='CAMAGUI DATA UNIFICADA'!$A$2:$A1007)*($BD$1='CAMAGUI DATA UNIFICADA'!$B$2:$B1007),0),MATCH(BD$2,'CAMAGUI DATA UNIFICADA'!$C$1:$T$1,0)),"")</f>
        <v>CA4180123</v>
      </c>
      <c r="BE12" s="2">
        <f t="array" ref="BE12">IFERROR(INDEX('CAMAGUI DATA UNIFICADA'!$C$2:$T1007,MATCH(1,($A12='CAMAGUI DATA UNIFICADA'!$A$2:$A1007)*($BD$1='CAMAGUI DATA UNIFICADA'!$B$2:$B1007),0),MATCH(BE$2,'CAMAGUI DATA UNIFICADA'!$C$1:$T$1,0)),"")</f>
        <v>275</v>
      </c>
      <c r="BF12" s="2">
        <f t="array" ref="BF12">IFERROR(INDEX('CAMAGUI DATA UNIFICADA'!$C$2:$T1007,MATCH(1,($A12='CAMAGUI DATA UNIFICADA'!$A$2:$A1007)*($BD$1='CAMAGUI DATA UNIFICADA'!$B$2:$B1007),0),MATCH(BF$2,'CAMAGUI DATA UNIFICADA'!$C$1:$T$1,0)),"")</f>
        <v>1550</v>
      </c>
      <c r="BG12" s="2" t="str">
        <f t="array" ref="BG12">IFERROR(INDEX('CAMAGUI DATA UNIFICADA'!$C$2:$T1007,MATCH(1,($A12='CAMAGUI DATA UNIFICADA'!$A$2:$A1007)*($BD$1='CAMAGUI DATA UNIFICADA'!$B$2:$B1007),0),MATCH(BG$2,'CAMAGUI DATA UNIFICADA'!$C$1:$T$1,0)),"")</f>
        <v>NICO FINA 2.5</v>
      </c>
      <c r="BH12" s="139">
        <f t="array" ref="BH12">IFERROR(INDEX('CAMAGUI DATA UNIFICADA'!$C$2:$T1007,MATCH(1,($A12='CAMAGUI DATA UNIFICADA'!$A$2:$A1007)*($BD$1='CAMAGUI DATA UNIFICADA'!$B$2:$B1007),0),MATCH(BH$2,'CAMAGUI DATA UNIFICADA'!$C$1:$T$1,0)),"")</f>
        <v>1866.4356</v>
      </c>
      <c r="BI12" s="2">
        <f t="array" ref="BI12">IFERROR(INDEX('CAMAGUI DATA UNIFICADA'!$C$2:$T1007,MATCH(1,($A12='CAMAGUI DATA UNIFICADA'!$A$2:$A1007)*($BD$1='CAMAGUI DATA UNIFICADA'!$B$2:$B1007),0),MATCH(BI$2,'CAMAGUI DATA UNIFICADA'!$C$1:$T$1,0)),"")</f>
        <v>16.5</v>
      </c>
      <c r="BJ12" s="2">
        <f t="array" ref="BJ12">IFERROR(INDEX('CAMAGUI DATA UNIFICADA'!$C$2:$T1007,MATCH(1,($A12='CAMAGUI DATA UNIFICADA'!$A$2:$A1007)*($BD$1='CAMAGUI DATA UNIFICADA'!$B$2:$B1007),0),MATCH(BJ$2,'CAMAGUI DATA UNIFICADA'!$C$1:$T$1,0)),"")</f>
        <v>2</v>
      </c>
      <c r="BK12" s="33">
        <f t="array" ref="BK12">IFERROR(INDEX('CAMAGUI DATA UNIFICADA'!$C$2:$T1007,MATCH(1,($A12='CAMAGUI DATA UNIFICADA'!$A$2:$A1007)*($BD$1='CAMAGUI DATA UNIFICADA'!$B$2:$B1007),0),MATCH(BK$2,'CAMAGUI DATA UNIFICADA'!$C$1:$T$1,0)),"")</f>
        <v>3.726</v>
      </c>
      <c r="BL12" s="60">
        <f t="array" ref="BL12">IFERROR(INDEX('CAMAGUI DATA UNIFICADA'!$C$2:$T1007,MATCH(1,($A12='CAMAGUI DATA UNIFICADA'!$A$2:$A1007)*($BD$1='CAMAGUI DATA UNIFICADA'!$B$2:$B1007),0),MATCH(BL$2,'CAMAGUI DATA UNIFICADA'!$C$1:$T$1,0)),"")</f>
        <v>447307.2106</v>
      </c>
      <c r="BM12" s="33">
        <f t="array" ref="BM12">IFERROR(INDEX('CAMAGUI DATA UNIFICADA'!$C$2:$T1007,MATCH(1,($A12='CAMAGUI DATA UNIFICADA'!$A$2:$A1007)*($BD$1='CAMAGUI DATA UNIFICADA'!$B$2:$B1007),0),MATCH(BM$2,'CAMAGUI DATA UNIFICADA'!$C$1:$T$1,0)),"")</f>
        <v>1.291666667</v>
      </c>
      <c r="BN12" s="23">
        <f t="array" ref="BN12">IFERROR(INDEX('CAMAGUI DATA UNIFICADA'!$C$2:$T1007,MATCH(1,($A12='CAMAGUI DATA UNIFICADA'!$A$2:$A1007)*($BD$1='CAMAGUI DATA UNIFICADA'!$B$2:$B1007),0),MATCH(BN$2,'CAMAGUI DATA UNIFICADA'!$C$1:$T$1,0)),"")</f>
        <v>0.2236536053</v>
      </c>
      <c r="BO12" s="23">
        <f t="array" ref="BO12">IFERROR(INDEX('CAMAGUI DATA UNIFICADA'!$C$2:$T1007,MATCH(1,($A12='CAMAGUI DATA UNIFICADA'!$A$2:$A1007)*($BD$1='CAMAGUI DATA UNIFICADA'!$B$2:$B1007),0),MATCH(BO$2,'CAMAGUI DATA UNIFICADA'!$C$1:$T$1,0)),"")</f>
        <v>0.3</v>
      </c>
      <c r="BP12" s="60">
        <f t="array" ref="BP12">IFERROR(INDEX('CAMAGUI DATA UNIFICADA'!$C$2:$T1007,MATCH(1,($A12='CAMAGUI DATA UNIFICADA'!$A$2:$A1007)*($BD$1='CAMAGUI DATA UNIFICADA'!$B$2:$B1007),0),MATCH(BP$2,'CAMAGUI DATA UNIFICADA'!$C$1:$T$1,0)),"")</f>
        <v>125000</v>
      </c>
      <c r="BQ12" s="2">
        <f t="array" ref="BQ12">IFERROR(INDEX('CAMAGUI DATA UNIFICADA'!$C$2:$T1007,MATCH(1,($A12='CAMAGUI DATA UNIFICADA'!$A$2:$A1007)*($BD$1='CAMAGUI DATA UNIFICADA'!$B$2:$B1007),0),MATCH(BQ$2,'CAMAGUI DATA UNIFICADA'!$C$1:$T$1,0)),"")</f>
        <v>2</v>
      </c>
      <c r="BR12" s="2">
        <f t="array" ref="BR12">IFERROR(INDEX('CAMAGUI DATA UNIFICADA'!$C$2:$T1007,MATCH(1,($A12='CAMAGUI DATA UNIFICADA'!$A$2:$A1007)*($BD$1='CAMAGUI DATA UNIFICADA'!$B$2:$B1007),0),MATCH(BR$2,'CAMAGUI DATA UNIFICADA'!$C$1:$T$1,0)),"")</f>
        <v>18.5</v>
      </c>
      <c r="BS12" s="33">
        <f t="array" ref="BS12">IFERROR(INDEX('CAMAGUI DATA UNIFICADA'!$C$2:$T1007,MATCH(1,($A12='CAMAGUI DATA UNIFICADA'!$A$2:$A1007)*($BD$1='CAMAGUI DATA UNIFICADA'!$B$2:$B1007),0),MATCH(BS$2,'CAMAGUI DATA UNIFICADA'!$C$1:$T$1,0)),"")</f>
        <v>3.864</v>
      </c>
      <c r="BT12" s="60">
        <f t="array" ref="BT12">IFERROR(INDEX('CAMAGUI DATA UNIFICADA'!$C$2:$T1007,MATCH(1,($A12='CAMAGUI DATA UNIFICADA'!$A$2:$A1007)*($BD$1='CAMAGUI DATA UNIFICADA'!$B$2:$B1007),0),MATCH(BT$2,'CAMAGUI DATA UNIFICADA'!$C$1:$T$1,0)),"")</f>
        <v>388.4818276</v>
      </c>
      <c r="BU12" s="140">
        <f t="array" ref="BU12">IFERROR(INDEX('CAMAGUI DATA UNIFICADA'!$C$2:$T1007,MATCH(1,($A12='CAMAGUI DATA UNIFICADA'!$A$2:$A1007)*($BD$1='CAMAGUI DATA UNIFICADA'!$B$2:$B1007),0),MATCH(BU$2,'CAMAGUI DATA UNIFICADA'!$C$1:$T$1,0)),"")</f>
        <v>28.37045691</v>
      </c>
      <c r="BV12" s="138" t="str">
        <f t="array" ref="BV12">IFERROR(INDEX('CAMAGUI DATA UNIFICADA'!$C$2:$T1007,MATCH(1,($A12='CAMAGUI DATA UNIFICADA'!$A$2:$A1007)*($BV$1='CAMAGUI DATA UNIFICADA'!$B$2:$B1007),0),MATCH(BV$2,'CAMAGUI DATA UNIFICADA'!$C$1:$T$1,0)),"")</f>
        <v>CA5200123</v>
      </c>
      <c r="BW12" s="2">
        <f t="array" ref="BW12">IFERROR(INDEX('CAMAGUI DATA UNIFICADA'!$C$2:$T1007,MATCH(1,($A12='CAMAGUI DATA UNIFICADA'!$A$2:$A1007)*($BV$1='CAMAGUI DATA UNIFICADA'!$B$2:$B1007),0),MATCH(BW$2,'CAMAGUI DATA UNIFICADA'!$C$1:$T$1,0)),"")</f>
        <v>200</v>
      </c>
      <c r="BX12" s="2">
        <f t="array" ref="BX12">IFERROR(INDEX('CAMAGUI DATA UNIFICADA'!$C$2:$T1007,MATCH(1,($A12='CAMAGUI DATA UNIFICADA'!$A$2:$A1007)*($BV$1='CAMAGUI DATA UNIFICADA'!$B$2:$B1007),0),MATCH(BX$2,'CAMAGUI DATA UNIFICADA'!$C$1:$T$1,0)),"")</f>
        <v>1175</v>
      </c>
      <c r="BY12" s="2" t="str">
        <f t="array" ref="BY12">IFERROR(INDEX('CAMAGUI DATA UNIFICADA'!$C$2:$T1007,MATCH(1,($A12='CAMAGUI DATA UNIFICADA'!$A$2:$A1007)*($BV$1='CAMAGUI DATA UNIFICADA'!$B$2:$B1007),0),MATCH(BY$2,'CAMAGUI DATA UNIFICADA'!$C$1:$T$1,0)),"")</f>
        <v>NICO FINA 2.5</v>
      </c>
      <c r="BZ12" s="139">
        <f t="array" ref="BZ12">IFERROR(INDEX('CAMAGUI DATA UNIFICADA'!$C$2:$T1007,MATCH(1,($A12='CAMAGUI DATA UNIFICADA'!$A$2:$A1007)*($BV$1='CAMAGUI DATA UNIFICADA'!$B$2:$B1007),0),MATCH(BZ$2,'CAMAGUI DATA UNIFICADA'!$C$1:$T$1,0)),"")</f>
        <v>1414.8786</v>
      </c>
      <c r="CA12" s="2">
        <f t="array" ref="CA12">IFERROR(INDEX('CAMAGUI DATA UNIFICADA'!$C$2:$T1007,MATCH(1,($A12='CAMAGUI DATA UNIFICADA'!$A$2:$A1007)*($BV$1='CAMAGUI DATA UNIFICADA'!$B$2:$B1007),0),MATCH(CA$2,'CAMAGUI DATA UNIFICADA'!$C$1:$T$1,0)),"")</f>
        <v>13.5</v>
      </c>
      <c r="CB12" s="2">
        <f t="array" ref="CB12">IFERROR(INDEX('CAMAGUI DATA UNIFICADA'!$C$2:$T1007,MATCH(1,($A12='CAMAGUI DATA UNIFICADA'!$A$2:$A1007)*($BV$1='CAMAGUI DATA UNIFICADA'!$B$2:$B1007),0),MATCH(CB$2,'CAMAGUI DATA UNIFICADA'!$C$1:$T$1,0)),"")</f>
        <v>1.25</v>
      </c>
      <c r="CC12" s="33">
        <f t="array" ref="CC12">IFERROR(INDEX('CAMAGUI DATA UNIFICADA'!$C$2:$T1007,MATCH(1,($A12='CAMAGUI DATA UNIFICADA'!$A$2:$A1007)*($BV$1='CAMAGUI DATA UNIFICADA'!$B$2:$B1007),0),MATCH(CC$2,'CAMAGUI DATA UNIFICADA'!$C$1:$T$1,0)),"")</f>
        <v>4.17</v>
      </c>
      <c r="CD12" s="60">
        <f t="array" ref="CD12">IFERROR(INDEX('CAMAGUI DATA UNIFICADA'!$C$2:$T1007,MATCH(1,($A12='CAMAGUI DATA UNIFICADA'!$A$2:$A1007)*($BV$1='CAMAGUI DATA UNIFICADA'!$B$2:$B1007),0),MATCH(CD$2,'CAMAGUI DATA UNIFICADA'!$C$1:$T$1,0)),"")</f>
        <v>355271.3385</v>
      </c>
      <c r="CE12" s="33">
        <f t="array" ref="CE12">IFERROR(INDEX('CAMAGUI DATA UNIFICADA'!$C$2:$T1007,MATCH(1,($A12='CAMAGUI DATA UNIFICADA'!$A$2:$A1007)*($BV$1='CAMAGUI DATA UNIFICADA'!$B$2:$B1007),0),MATCH(CE$2,'CAMAGUI DATA UNIFICADA'!$C$1:$T$1,0)),"")</f>
        <v>1.909724635</v>
      </c>
      <c r="CF12" s="23">
        <f t="array" ref="CF12">IFERROR(INDEX('CAMAGUI DATA UNIFICADA'!$C$2:$T1007,MATCH(1,($A12='CAMAGUI DATA UNIFICADA'!$A$2:$A1007)*($BV$1='CAMAGUI DATA UNIFICADA'!$B$2:$B1007),0),MATCH(CF$2,'CAMAGUI DATA UNIFICADA'!$C$1:$T$1,0)),"")</f>
        <v>0.2598397381</v>
      </c>
      <c r="CG12" s="23">
        <f t="array" ref="CG12">IFERROR(INDEX('CAMAGUI DATA UNIFICADA'!$C$2:$T1007,MATCH(1,($A12='CAMAGUI DATA UNIFICADA'!$A$2:$A1007)*($BV$1='CAMAGUI DATA UNIFICADA'!$B$2:$B1007),0),MATCH(CG$2,'CAMAGUI DATA UNIFICADA'!$C$1:$T$1,0)),"")</f>
        <v>0.36</v>
      </c>
      <c r="CH12" s="60">
        <f t="array" ref="CH12">IFERROR(INDEX('CAMAGUI DATA UNIFICADA'!$C$2:$T1007,MATCH(1,($A12='CAMAGUI DATA UNIFICADA'!$A$2:$A1007)*($BV$1='CAMAGUI DATA UNIFICADA'!$B$2:$B1007),0),MATCH(CH$2,'CAMAGUI DATA UNIFICADA'!$C$1:$T$1,0)),"")</f>
        <v>117194.6571</v>
      </c>
      <c r="CI12" s="2">
        <f t="array" ref="CI12">IFERROR(INDEX('CAMAGUI DATA UNIFICADA'!$C$2:$T1007,MATCH(1,($A12='CAMAGUI DATA UNIFICADA'!$A$2:$A1007)*($BV$1='CAMAGUI DATA UNIFICADA'!$B$2:$B1007),0),MATCH(CI$2,'CAMAGUI DATA UNIFICADA'!$C$1:$T$1,0)),"")</f>
        <v>2</v>
      </c>
      <c r="CJ12" s="2">
        <f t="array" ref="CJ12">IFERROR(INDEX('CAMAGUI DATA UNIFICADA'!$C$2:$T1007,MATCH(1,($A12='CAMAGUI DATA UNIFICADA'!$A$2:$A1007)*($BV$1='CAMAGUI DATA UNIFICADA'!$B$2:$B1007),0),MATCH(CJ$2,'CAMAGUI DATA UNIFICADA'!$C$1:$T$1,0)),"")</f>
        <v>15.5</v>
      </c>
      <c r="CK12" s="33">
        <f t="array" ref="CK12">IFERROR(INDEX('CAMAGUI DATA UNIFICADA'!$C$2:$T1007,MATCH(1,($A12='CAMAGUI DATA UNIFICADA'!$A$2:$A1007)*($BV$1='CAMAGUI DATA UNIFICADA'!$B$2:$B1007),0),MATCH(CK$2,'CAMAGUI DATA UNIFICADA'!$C$1:$T$1,0)),"")</f>
        <v>4.332</v>
      </c>
      <c r="CL12" s="60">
        <f t="array" ref="CL12">IFERROR(INDEX('CAMAGUI DATA UNIFICADA'!$C$2:$T1007,MATCH(1,($A12='CAMAGUI DATA UNIFICADA'!$A$2:$A1007)*($BV$1='CAMAGUI DATA UNIFICADA'!$B$2:$B1007),0),MATCH(CL$2,'CAMAGUI DATA UNIFICADA'!$C$1:$T$1,0)),"")</f>
        <v>303.303782</v>
      </c>
      <c r="CM12" s="140">
        <f t="array" ref="CM12">IFERROR(INDEX('CAMAGUI DATA UNIFICADA'!$C$2:$T1007,MATCH(1,($A12='CAMAGUI DATA UNIFICADA'!$A$2:$A1007)*($BV$1='CAMAGUI DATA UNIFICADA'!$B$2:$B1007),0),MATCH(CM$2,'CAMAGUI DATA UNIFICADA'!$C$1:$T$1,0)),"")</f>
        <v>25.82594549</v>
      </c>
      <c r="CN12" s="138" t="str">
        <f t="array" ref="CN12">IFERROR(INDEX('CAMAGUI DATA UNIFICADA'!$C$2:$T1007,MATCH(1,($A12='CAMAGUI DATA UNIFICADA'!$A$2:$A1007)*($CN$1='CAMAGUI DATA UNIFICADA'!$B$2:$B1007),0),MATCH(CN$2,'CAMAGUI DATA UNIFICADA'!$C$1:$T$1,0)),"")</f>
        <v>CA6240223</v>
      </c>
      <c r="CO12" s="2">
        <f t="array" ref="CO12">IFERROR(INDEX('CAMAGUI DATA UNIFICADA'!$C$2:$T1007,MATCH(1,($A12='CAMAGUI DATA UNIFICADA'!$A$2:$A1007)*($CN$1='CAMAGUI DATA UNIFICADA'!$B$2:$B1007),0),MATCH(CO$2,'CAMAGUI DATA UNIFICADA'!$C$1:$T$1,0)),"")</f>
        <v>450</v>
      </c>
      <c r="CP12" s="2">
        <f t="array" ref="CP12">IFERROR(INDEX('CAMAGUI DATA UNIFICADA'!$C$2:$T1007,MATCH(1,($A12='CAMAGUI DATA UNIFICADA'!$A$2:$A1007)*($CN$1='CAMAGUI DATA UNIFICADA'!$B$2:$B1007),0),MATCH(CP$2,'CAMAGUI DATA UNIFICADA'!$C$1:$T$1,0)),"")</f>
        <v>2650</v>
      </c>
      <c r="CQ12" s="2" t="str">
        <f t="array" ref="CQ12">IFERROR(INDEX('CAMAGUI DATA UNIFICADA'!$C$2:$T1007,MATCH(1,($A12='CAMAGUI DATA UNIFICADA'!$A$2:$A1007)*($CN$1='CAMAGUI DATA UNIFICADA'!$B$2:$B1007),0),MATCH(CQ$2,'CAMAGUI DATA UNIFICADA'!$C$1:$T$1,0)),"")</f>
        <v>NICO FINA 2.5</v>
      </c>
      <c r="CR12" s="139">
        <f t="array" ref="CR12">IFERROR(INDEX('CAMAGUI DATA UNIFICADA'!$C$2:$T1007,MATCH(1,($A12='CAMAGUI DATA UNIFICADA'!$A$2:$A1007)*($CN$1='CAMAGUI DATA UNIFICADA'!$B$2:$B1007),0),MATCH(CR$2,'CAMAGUI DATA UNIFICADA'!$C$1:$T$1,0)),"")</f>
        <v>3191.0028</v>
      </c>
      <c r="CS12" s="2">
        <f t="array" ref="CS12">IFERROR(INDEX('CAMAGUI DATA UNIFICADA'!$C$2:$T1007,MATCH(1,($A12='CAMAGUI DATA UNIFICADA'!$A$2:$A1007)*($CN$1='CAMAGUI DATA UNIFICADA'!$B$2:$B1007),0),MATCH(CS$2,'CAMAGUI DATA UNIFICADA'!$C$1:$T$1,0)),"")</f>
        <v>15.6</v>
      </c>
      <c r="CT12" s="2">
        <f t="array" ref="CT12">IFERROR(INDEX('CAMAGUI DATA UNIFICADA'!$C$2:$T1007,MATCH(1,($A12='CAMAGUI DATA UNIFICADA'!$A$2:$A1007)*($CN$1='CAMAGUI DATA UNIFICADA'!$B$2:$B1007),0),MATCH(CT$2,'CAMAGUI DATA UNIFICADA'!$C$1:$T$1,0)),"")</f>
        <v>1</v>
      </c>
      <c r="CU12" s="33">
        <f t="array" ref="CU12">IFERROR(INDEX('CAMAGUI DATA UNIFICADA'!$C$2:$T1007,MATCH(1,($A12='CAMAGUI DATA UNIFICADA'!$A$2:$A1007)*($CN$1='CAMAGUI DATA UNIFICADA'!$B$2:$B1007),0),MATCH(CU$2,'CAMAGUI DATA UNIFICADA'!$C$1:$T$1,0)),"")</f>
        <v>3.852</v>
      </c>
      <c r="CV12" s="60">
        <f t="array" ref="CV12">IFERROR(INDEX('CAMAGUI DATA UNIFICADA'!$C$2:$T1007,MATCH(1,($A12='CAMAGUI DATA UNIFICADA'!$A$2:$A1007)*($CN$1='CAMAGUI DATA UNIFICADA'!$B$2:$B1007),0),MATCH(CV$2,'CAMAGUI DATA UNIFICADA'!$C$1:$T$1,0)),"")</f>
        <v>748861.7302</v>
      </c>
      <c r="CW12" s="33">
        <f t="array" ref="CW12">IFERROR(INDEX('CAMAGUI DATA UNIFICADA'!$C$2:$T1007,MATCH(1,($A12='CAMAGUI DATA UNIFICADA'!$A$2:$A1007)*($CN$1='CAMAGUI DATA UNIFICADA'!$B$2:$B1007),0),MATCH(CW$2,'CAMAGUI DATA UNIFICADA'!$C$1:$T$1,0)),"")</f>
        <v>2.760416667</v>
      </c>
      <c r="CX12" s="23">
        <f t="array" ref="CX12">IFERROR(INDEX('CAMAGUI DATA UNIFICADA'!$C$2:$T1007,MATCH(1,($A12='CAMAGUI DATA UNIFICADA'!$A$2:$A1007)*($CN$1='CAMAGUI DATA UNIFICADA'!$B$2:$B1007),0),MATCH(CX$2,'CAMAGUI DATA UNIFICADA'!$C$1:$T$1,0)),"")</f>
        <v>0.6240514418</v>
      </c>
      <c r="CY12" s="23">
        <f t="array" ref="CY12">IFERROR(INDEX('CAMAGUI DATA UNIFICADA'!$C$2:$T1007,MATCH(1,($A12='CAMAGUI DATA UNIFICADA'!$A$2:$A1007)*($CN$1='CAMAGUI DATA UNIFICADA'!$B$2:$B1007),0),MATCH(CY$2,'CAMAGUI DATA UNIFICADA'!$C$1:$T$1,0)),"")</f>
        <v>0.8</v>
      </c>
      <c r="CZ12" s="60">
        <f t="array" ref="CZ12">IFERROR(INDEX('CAMAGUI DATA UNIFICADA'!$C$2:$T1007,MATCH(1,($A12='CAMAGUI DATA UNIFICADA'!$A$2:$A1007)*($CN$1='CAMAGUI DATA UNIFICADA'!$B$2:$B1007),0),MATCH(CZ$2,'CAMAGUI DATA UNIFICADA'!$C$1:$T$1,0)),"")</f>
        <v>109714.2857</v>
      </c>
      <c r="DA12" s="2">
        <f t="array" ref="DA12">IFERROR(INDEX('CAMAGUI DATA UNIFICADA'!$C$2:$T1007,MATCH(1,($A12='CAMAGUI DATA UNIFICADA'!$A$2:$A1007)*($CN$1='CAMAGUI DATA UNIFICADA'!$B$2:$B1007),0),MATCH(DA$2,'CAMAGUI DATA UNIFICADA'!$C$1:$T$1,0)),"")</f>
        <v>2</v>
      </c>
      <c r="DB12" s="2">
        <f t="array" ref="DB12">IFERROR(INDEX('CAMAGUI DATA UNIFICADA'!$C$2:$T1007,MATCH(1,($A12='CAMAGUI DATA UNIFICADA'!$A$2:$A1007)*($CN$1='CAMAGUI DATA UNIFICADA'!$B$2:$B1007),0),MATCH(DB$2,'CAMAGUI DATA UNIFICADA'!$C$1:$T$1,0)),"")</f>
        <v>17.6</v>
      </c>
      <c r="DC12" s="33">
        <f t="array" ref="DC12">IFERROR(INDEX('CAMAGUI DATA UNIFICADA'!$C$2:$T1007,MATCH(1,($A12='CAMAGUI DATA UNIFICADA'!$A$2:$A1007)*($CN$1='CAMAGUI DATA UNIFICADA'!$B$2:$B1007),0),MATCH(DC$2,'CAMAGUI DATA UNIFICADA'!$C$1:$T$1,0)),"")</f>
        <v>3.9936</v>
      </c>
      <c r="DD12" s="60">
        <f t="array" ref="DD12">IFERROR(INDEX('CAMAGUI DATA UNIFICADA'!$C$2:$T1007,MATCH(1,($A12='CAMAGUI DATA UNIFICADA'!$A$2:$A1007)*($CN$1='CAMAGUI DATA UNIFICADA'!$B$2:$B1007),0),MATCH(DD$2,'CAMAGUI DATA UNIFICADA'!$C$1:$T$1,0)),"")</f>
        <v>643.4649229</v>
      </c>
      <c r="DE12" s="140">
        <f t="array" ref="DE12">IFERROR(INDEX('CAMAGUI DATA UNIFICADA'!$C$2:$T1007,MATCH(1,($A12='CAMAGUI DATA UNIFICADA'!$A$2:$A1007)*($CN$1='CAMAGUI DATA UNIFICADA'!$B$2:$B1007),0),MATCH(DE$2,'CAMAGUI DATA UNIFICADA'!$C$1:$T$1,0)),"")</f>
        <v>48.36623073</v>
      </c>
      <c r="DF12" s="138" t="str">
        <f t="array" ref="DF12">IFERROR(INDEX('CAMAGUI DATA UNIFICADA'!$C$2:$T1007,MATCH(1,($A12='CAMAGUI DATA UNIFICADA'!$A$2:$A1007)*($DF$1='CAMAGUI DATA UNIFICADA'!$B$2:$B1007),0),MATCH(DF$2,'CAMAGUI DATA UNIFICADA'!$C$1:$T$1,0)),"")</f>
        <v>CA8230123</v>
      </c>
      <c r="DG12" s="2">
        <f t="array" ref="DG12">IFERROR(INDEX('CAMAGUI DATA UNIFICADA'!$C$2:$T1007,MATCH(1,($A12='CAMAGUI DATA UNIFICADA'!$A$2:$A1007)*($DF$1='CAMAGUI DATA UNIFICADA'!$B$2:$B1007),0),MATCH(DG$2,'CAMAGUI DATA UNIFICADA'!$C$1:$T$1,0)),"")</f>
        <v>14</v>
      </c>
      <c r="DH12" s="2">
        <f t="array" ref="DH12">IFERROR(INDEX('CAMAGUI DATA UNIFICADA'!$C$2:$T1007,MATCH(1,($A12='CAMAGUI DATA UNIFICADA'!$A$2:$A1007)*($DF$1='CAMAGUI DATA UNIFICADA'!$B$2:$B1007),0),MATCH(DH$2,'CAMAGUI DATA UNIFICADA'!$C$1:$T$1,0)),"")</f>
        <v>84</v>
      </c>
      <c r="DI12" s="2" t="str">
        <f t="array" ref="DI12">IFERROR(INDEX('CAMAGUI DATA UNIFICADA'!$C$2:$T1007,MATCH(1,($A12='CAMAGUI DATA UNIFICADA'!$A$2:$A1007)*($DF$1='CAMAGUI DATA UNIFICADA'!$B$2:$B1007),0),MATCH(DI$2,'CAMAGUI DATA UNIFICADA'!$C$1:$T$1,0)),"")</f>
        <v>NICO FINA 2.0</v>
      </c>
      <c r="DJ12" s="139">
        <f t="array" ref="DJ12">IFERROR(INDEX('CAMAGUI DATA UNIFICADA'!$C$2:$T1007,MATCH(1,($A12='CAMAGUI DATA UNIFICADA'!$A$2:$A1007)*($DF$1='CAMAGUI DATA UNIFICADA'!$B$2:$B1007),0),MATCH(DJ$2,'CAMAGUI DATA UNIFICADA'!$C$1:$T$1,0)),"")</f>
        <v>103.1625</v>
      </c>
      <c r="DK12" s="2">
        <f t="array" ref="DK12">IFERROR(INDEX('CAMAGUI DATA UNIFICADA'!$C$2:$T1007,MATCH(1,($A12='CAMAGUI DATA UNIFICADA'!$A$2:$A1007)*($DF$1='CAMAGUI DATA UNIFICADA'!$B$2:$B1007),0),MATCH(DK$2,'CAMAGUI DATA UNIFICADA'!$C$1:$T$1,0)),"")</f>
        <v>12.6</v>
      </c>
      <c r="DL12" s="2">
        <f t="array" ref="DL12">IFERROR(INDEX('CAMAGUI DATA UNIFICADA'!$C$2:$T1007,MATCH(1,($A12='CAMAGUI DATA UNIFICADA'!$A$2:$A1007)*($DF$1='CAMAGUI DATA UNIFICADA'!$B$2:$B1007),0),MATCH(DL$2,'CAMAGUI DATA UNIFICADA'!$C$1:$T$1,0)),"")</f>
        <v>2.4</v>
      </c>
      <c r="DM12" s="33">
        <f t="array" ref="DM12">IFERROR(INDEX('CAMAGUI DATA UNIFICADA'!$C$2:$T1007,MATCH(1,($A12='CAMAGUI DATA UNIFICADA'!$A$2:$A1007)*($DF$1='CAMAGUI DATA UNIFICADA'!$B$2:$B1007),0),MATCH(DM$2,'CAMAGUI DATA UNIFICADA'!$C$1:$T$1,0)),"")</f>
        <v>4.3176</v>
      </c>
      <c r="DN12" s="60">
        <f t="array" ref="DN12">IFERROR(INDEX('CAMAGUI DATA UNIFICADA'!$C$2:$T1007,MATCH(1,($A12='CAMAGUI DATA UNIFICADA'!$A$2:$A1007)*($DF$1='CAMAGUI DATA UNIFICADA'!$B$2:$B1007),0),MATCH(DN$2,'CAMAGUI DATA UNIFICADA'!$C$1:$T$1,0)),"")</f>
        <v>25734.46153</v>
      </c>
      <c r="DO12" s="33">
        <f t="array" ref="DO12">IFERROR(INDEX('CAMAGUI DATA UNIFICADA'!$C$2:$T1007,MATCH(1,($A12='CAMAGUI DATA UNIFICADA'!$A$2:$A1007)*($DF$1='CAMAGUI DATA UNIFICADA'!$B$2:$B1007),0),MATCH(DO$2,'CAMAGUI DATA UNIFICADA'!$C$1:$T$1,0)),"")</f>
        <v>1.09375</v>
      </c>
      <c r="DP12" s="23">
        <f t="array" ref="DP12">IFERROR(INDEX('CAMAGUI DATA UNIFICADA'!$C$2:$T1007,MATCH(1,($A12='CAMAGUI DATA UNIFICADA'!$A$2:$A1007)*($DF$1='CAMAGUI DATA UNIFICADA'!$B$2:$B1007),0),MATCH(DP$2,'CAMAGUI DATA UNIFICADA'!$C$1:$T$1,0)),"")</f>
        <v>0.6433615383</v>
      </c>
      <c r="DQ12" s="23">
        <f t="array" ref="DQ12">IFERROR(INDEX('CAMAGUI DATA UNIFICADA'!$C$2:$T1007,MATCH(1,($A12='CAMAGUI DATA UNIFICADA'!$A$2:$A1007)*($DF$1='CAMAGUI DATA UNIFICADA'!$B$2:$B1007),0),MATCH(DQ$2,'CAMAGUI DATA UNIFICADA'!$C$1:$T$1,0)),"")</f>
        <v>0.8</v>
      </c>
      <c r="DR12" s="2">
        <f t="array" ref="DR12">IFERROR(INDEX('CAMAGUI DATA UNIFICADA'!$C$2:$T1007,MATCH(1,($A12='CAMAGUI DATA UNIFICADA'!$A$2:$A1007)*($DF$1='CAMAGUI DATA UNIFICADA'!$B$2:$B1007),0),MATCH(DR$2,'CAMAGUI DATA UNIFICADA'!$C$1:$T$1,0)),"")</f>
        <v>80000</v>
      </c>
      <c r="DS12" s="2">
        <f t="array" ref="DS12">IFERROR(INDEX('CAMAGUI DATA UNIFICADA'!$C$2:$T1007,MATCH(1,($A12='CAMAGUI DATA UNIFICADA'!$A$2:$A1007)*($DF$1='CAMAGUI DATA UNIFICADA'!$B$2:$B1007),0),MATCH(DS$2,'CAMAGUI DATA UNIFICADA'!$C$1:$T$1,0)),"")</f>
        <v>2</v>
      </c>
      <c r="DT12" s="2">
        <f t="array" ref="DT12">IFERROR(INDEX('CAMAGUI DATA UNIFICADA'!$C$2:$T1007,MATCH(1,($A12='CAMAGUI DATA UNIFICADA'!$A$2:$A1007)*($DF$1='CAMAGUI DATA UNIFICADA'!$B$2:$B1007),0),MATCH(DT$2,'CAMAGUI DATA UNIFICADA'!$C$1:$T$1,0)),"")</f>
        <v>14.6</v>
      </c>
      <c r="DU12" s="33">
        <f t="array" ref="DU12">IFERROR(INDEX('CAMAGUI DATA UNIFICADA'!$C$2:$T1007,MATCH(1,($A12='CAMAGUI DATA UNIFICADA'!$A$2:$A1007)*($DF$1='CAMAGUI DATA UNIFICADA'!$B$2:$B1007),0),MATCH(DU$2,'CAMAGUI DATA UNIFICADA'!$C$1:$T$1,0)),"")</f>
        <v>3.9936</v>
      </c>
      <c r="DV12" s="60">
        <f t="array" ref="DV12">IFERROR(INDEX('CAMAGUI DATA UNIFICADA'!$C$2:$T1007,MATCH(1,($A12='CAMAGUI DATA UNIFICADA'!$A$2:$A1007)*($DF$1='CAMAGUI DATA UNIFICADA'!$B$2:$B1007),0),MATCH(DV$2,'CAMAGUI DATA UNIFICADA'!$C$1:$T$1,0)),"")</f>
        <v>18.8486991</v>
      </c>
      <c r="DW12" s="140">
        <f t="array" ref="DW12">IFERROR(INDEX('CAMAGUI DATA UNIFICADA'!$C$2:$T1007,MATCH(1,($A12='CAMAGUI DATA UNIFICADA'!$A$2:$A1007)*($DF$1='CAMAGUI DATA UNIFICADA'!$B$2:$B1007),0),MATCH(DW$2,'CAMAGUI DATA UNIFICADA'!$C$1:$T$1,0)),"")</f>
        <v>1.212174776</v>
      </c>
      <c r="DX12" s="144" t="str">
        <f t="array" ref="DX12">IFERROR(INDEX('CAMAGUI DATA UNIFICADA'!$C$2:$T1007,MATCH(1,($A12='CAMAGUI DATA UNIFICADA'!$A$2:$A1007)*($DX$1='CAMAGUI DATA UNIFICADA'!$B$2:$B1007),0),MATCH(DX$2,'CAMAGUI DATA UNIFICADA'!$C$1:$T$1,0)),"")</f>
        <v/>
      </c>
      <c r="DY12" s="60" t="str">
        <f t="array" ref="DY12">IFERROR(INDEX('CAMAGUI DATA UNIFICADA'!$C$2:$T1007,MATCH(1,($A12='CAMAGUI DATA UNIFICADA'!$A$2:$A1007)*($DX$1='CAMAGUI DATA UNIFICADA'!$B$2:$B1007),0),MATCH(DY$2,'CAMAGUI DATA UNIFICADA'!$C$1:$T$1,0)),"")</f>
        <v/>
      </c>
      <c r="DZ12" s="60" t="str">
        <f t="array" ref="DZ12">IFERROR(INDEX('CAMAGUI DATA UNIFICADA'!$C$2:$T1007,MATCH(1,($A12='CAMAGUI DATA UNIFICADA'!$A$2:$A1007)*($DX$1='CAMAGUI DATA UNIFICADA'!$B$2:$B1007),0),MATCH(DZ$2,'CAMAGUI DATA UNIFICADA'!$C$1:$T$1,0)),"")</f>
        <v/>
      </c>
      <c r="EA12" s="60" t="str">
        <f t="array" ref="EA12">IFERROR(INDEX('CAMAGUI DATA UNIFICADA'!$C$2:$T1007,MATCH(1,($A12='CAMAGUI DATA UNIFICADA'!$A$2:$A1007)*($DX$1='CAMAGUI DATA UNIFICADA'!$B$2:$B1007),0),MATCH(EA$2,'CAMAGUI DATA UNIFICADA'!$C$1:$T$1,0)),"")</f>
        <v/>
      </c>
      <c r="EB12" s="60" t="str">
        <f t="array" ref="EB12">IFERROR(INDEX('CAMAGUI DATA UNIFICADA'!$C$2:$T1007,MATCH(1,($A12='CAMAGUI DATA UNIFICADA'!$A$2:$A1007)*($DX$1='CAMAGUI DATA UNIFICADA'!$B$2:$B1007),0),MATCH(EB$2,'CAMAGUI DATA UNIFICADA'!$C$1:$T$1,0)),"")</f>
        <v/>
      </c>
      <c r="EC12" s="60" t="str">
        <f t="array" ref="EC12">IFERROR(INDEX('CAMAGUI DATA UNIFICADA'!$C$2:$T1007,MATCH(1,($A12='CAMAGUI DATA UNIFICADA'!$A$2:$A1007)*($DX$1='CAMAGUI DATA UNIFICADA'!$B$2:$B1007),0),MATCH(EC$2,'CAMAGUI DATA UNIFICADA'!$C$1:$T$1,0)),"")</f>
        <v/>
      </c>
      <c r="ED12" s="60" t="str">
        <f t="array" ref="ED12">IFERROR(INDEX('CAMAGUI DATA UNIFICADA'!$C$2:$T1007,MATCH(1,($A12='CAMAGUI DATA UNIFICADA'!$A$2:$A1007)*($DX$1='CAMAGUI DATA UNIFICADA'!$B$2:$B1007),0),MATCH(ED$2,'CAMAGUI DATA UNIFICADA'!$C$1:$T$1,0)),"")</f>
        <v/>
      </c>
      <c r="EE12" s="60" t="str">
        <f t="array" ref="EE12">IFERROR(INDEX('CAMAGUI DATA UNIFICADA'!$C$2:$T1007,MATCH(1,($A12='CAMAGUI DATA UNIFICADA'!$A$2:$A1007)*($DX$1='CAMAGUI DATA UNIFICADA'!$B$2:$B1007),0),MATCH(EE$2,'CAMAGUI DATA UNIFICADA'!$C$1:$T$1,0)),"")</f>
        <v/>
      </c>
      <c r="EF12" s="60" t="str">
        <f t="array" ref="EF12">IFERROR(INDEX('CAMAGUI DATA UNIFICADA'!$C$2:$T1007,MATCH(1,($A12='CAMAGUI DATA UNIFICADA'!$A$2:$A1007)*($DX$1='CAMAGUI DATA UNIFICADA'!$B$2:$B1007),0),MATCH(EF$2,'CAMAGUI DATA UNIFICADA'!$C$1:$T$1,0)),"")</f>
        <v/>
      </c>
      <c r="EG12" s="60" t="str">
        <f t="array" ref="EG12">IFERROR(INDEX('CAMAGUI DATA UNIFICADA'!$C$2:$T1007,MATCH(1,($A12='CAMAGUI DATA UNIFICADA'!$A$2:$A1007)*($DX$1='CAMAGUI DATA UNIFICADA'!$B$2:$B1007),0),MATCH(EG$2,'CAMAGUI DATA UNIFICADA'!$C$1:$T$1,0)),"")</f>
        <v/>
      </c>
      <c r="EH12" s="60" t="str">
        <f t="array" ref="EH12">IFERROR(INDEX('CAMAGUI DATA UNIFICADA'!$C$2:$T1007,MATCH(1,($A12='CAMAGUI DATA UNIFICADA'!$A$2:$A1007)*($DX$1='CAMAGUI DATA UNIFICADA'!$B$2:$B1007),0),MATCH(EH$2,'CAMAGUI DATA UNIFICADA'!$C$1:$T$1,0)),"")</f>
        <v/>
      </c>
      <c r="EI12" s="60" t="str">
        <f t="array" ref="EI12">IFERROR(INDEX('CAMAGUI DATA UNIFICADA'!$C$2:$T1007,MATCH(1,($A12='CAMAGUI DATA UNIFICADA'!$A$2:$A1007)*($DX$1='CAMAGUI DATA UNIFICADA'!$B$2:$B1007),0),MATCH(EI$2,'CAMAGUI DATA UNIFICADA'!$C$1:$T$1,0)),"")</f>
        <v/>
      </c>
      <c r="EJ12" s="60" t="str">
        <f t="array" ref="EJ12">IFERROR(INDEX('CAMAGUI DATA UNIFICADA'!$C$2:$T1007,MATCH(1,($A12='CAMAGUI DATA UNIFICADA'!$A$2:$A1007)*($DX$1='CAMAGUI DATA UNIFICADA'!$B$2:$B1007),0),MATCH(EJ$2,'CAMAGUI DATA UNIFICADA'!$C$1:$T$1,0)),"")</f>
        <v/>
      </c>
      <c r="EK12" s="60" t="str">
        <f t="array" ref="EK12">IFERROR(INDEX('CAMAGUI DATA UNIFICADA'!$C$2:$T1007,MATCH(1,($A12='CAMAGUI DATA UNIFICADA'!$A$2:$A1007)*($DX$1='CAMAGUI DATA UNIFICADA'!$B$2:$B1007),0),MATCH(EK$2,'CAMAGUI DATA UNIFICADA'!$C$1:$T$1,0)),"")</f>
        <v/>
      </c>
      <c r="EL12" s="60" t="str">
        <f t="array" ref="EL12">IFERROR(INDEX('CAMAGUI DATA UNIFICADA'!$C$2:$T1007,MATCH(1,($A12='CAMAGUI DATA UNIFICADA'!$A$2:$A1007)*($DX$1='CAMAGUI DATA UNIFICADA'!$B$2:$B1007),0),MATCH(EL$2,'CAMAGUI DATA UNIFICADA'!$C$1:$T$1,0)),"")</f>
        <v/>
      </c>
      <c r="EM12" s="60" t="str">
        <f t="array" ref="EM12">IFERROR(INDEX('CAMAGUI DATA UNIFICADA'!$C$2:$T1007,MATCH(1,($A12='CAMAGUI DATA UNIFICADA'!$A$2:$A1007)*($DX$1='CAMAGUI DATA UNIFICADA'!$B$2:$B1007),0),MATCH(EM$2,'CAMAGUI DATA UNIFICADA'!$C$1:$T$1,0)),"")</f>
        <v/>
      </c>
      <c r="EN12" s="60" t="str">
        <f t="array" ref="EN12">IFERROR(INDEX('CAMAGUI DATA UNIFICADA'!$C$2:$T1007,MATCH(1,($A12='CAMAGUI DATA UNIFICADA'!$A$2:$A1007)*($DX$1='CAMAGUI DATA UNIFICADA'!$B$2:$B1007),0),MATCH(EN$2,'CAMAGUI DATA UNIFICADA'!$C$1:$T$1,0)),"")</f>
        <v/>
      </c>
      <c r="EO12" s="60" t="str">
        <f t="array" ref="EO12">IFERROR(INDEX('CAMAGUI DATA UNIFICADA'!$C$2:$T1007,MATCH(1,($A12='CAMAGUI DATA UNIFICADA'!$A$2:$A1007)*($DX$1='CAMAGUI DATA UNIFICADA'!$B$2:$B1007),0),MATCH(EO$2,'CAMAGUI DATA UNIFICADA'!$C$1:$T$1,0)),"")</f>
        <v/>
      </c>
    </row>
    <row r="13">
      <c r="A13" s="137">
        <v>45019.0</v>
      </c>
      <c r="B13" s="138" t="str">
        <f t="array" ref="B13">IFERROR(INDEX('CAMAGUI DATA UNIFICADA'!$C$2:$T1007,MATCH(1,($A13='CAMAGUI DATA UNIFICADA'!$A$2:$A1007)*($B$1='CAMAGUI DATA UNIFICADA'!$B$2:$B1007),0),MATCH(B$2,'CAMAGUI DATA UNIFICADA'!$C$1:$T$1,0)),"")</f>
        <v>CA1100223</v>
      </c>
      <c r="C13" s="2">
        <f t="array" ref="C13">IFERROR(INDEX('CAMAGUI DATA UNIFICADA'!$C$2:$T1007,MATCH(1,($A13='CAMAGUI DATA UNIFICADA'!$A$2:$A1007)*($B$1='CAMAGUI DATA UNIFICADA'!$B$2:$B1007),0),MATCH(C$2,'CAMAGUI DATA UNIFICADA'!$C$1:$T$1,0)),"")</f>
        <v>450</v>
      </c>
      <c r="D13" s="2">
        <f t="array" ref="D13">IFERROR(INDEX('CAMAGUI DATA UNIFICADA'!$C$2:$T1007,MATCH(1,($A13='CAMAGUI DATA UNIFICADA'!$A$2:$A1007)*($B$1='CAMAGUI DATA UNIFICADA'!$B$2:$B1007),0),MATCH(D$2,'CAMAGUI DATA UNIFICADA'!$C$1:$T$1,0)),"")</f>
        <v>2700</v>
      </c>
      <c r="E13" s="2" t="str">
        <f t="array" ref="E13">IFERROR(INDEX('CAMAGUI DATA UNIFICADA'!$C$2:$T1007,MATCH(1,($A13='CAMAGUI DATA UNIFICADA'!$A$2:$A1007)*($B$1='CAMAGUI DATA UNIFICADA'!$B$2:$B1007),0),MATCH(E$2,'CAMAGUI DATA UNIFICADA'!$C$1:$T$1,0)),"")</f>
        <v>NICO FINA 2.0</v>
      </c>
      <c r="F13" s="139">
        <f t="array" ref="F13">IFERROR(INDEX('CAMAGUI DATA UNIFICADA'!$C$2:$T1007,MATCH(1,($A13='CAMAGUI DATA UNIFICADA'!$A$2:$A1007)*($B$1='CAMAGUI DATA UNIFICADA'!$B$2:$B1007),0),MATCH(F$2,'CAMAGUI DATA UNIFICADA'!$C$1:$T$1,0)),"")</f>
        <v>3315.9375</v>
      </c>
      <c r="G13" s="2">
        <f t="array" ref="G13">IFERROR(INDEX('CAMAGUI DATA UNIFICADA'!$C$2:$T1007,MATCH(1,($A13='CAMAGUI DATA UNIFICADA'!$A$2:$A1007)*($B$1='CAMAGUI DATA UNIFICADA'!$B$2:$B1007),0),MATCH(G$2,'CAMAGUI DATA UNIFICADA'!$C$1:$T$1,0)),"")</f>
        <v>14.7</v>
      </c>
      <c r="H13" s="2">
        <f t="array" ref="H13">IFERROR(INDEX('CAMAGUI DATA UNIFICADA'!$C$2:$T1007,MATCH(1,($A13='CAMAGUI DATA UNIFICADA'!$A$2:$A1007)*($B$1='CAMAGUI DATA UNIFICADA'!$B$2:$B1007),0),MATCH(H$2,'CAMAGUI DATA UNIFICADA'!$C$1:$T$1,0)),"")</f>
        <v>2</v>
      </c>
      <c r="I13" s="33">
        <f t="array" ref="I13">IFERROR(INDEX('CAMAGUI DATA UNIFICADA'!$C$2:$T1007,MATCH(1,($A13='CAMAGUI DATA UNIFICADA'!$A$2:$A1007)*($B$1='CAMAGUI DATA UNIFICADA'!$B$2:$B1007),0),MATCH(I$2,'CAMAGUI DATA UNIFICADA'!$C$1:$T$1,0)),"")</f>
        <v>3.9792</v>
      </c>
      <c r="J13" s="60">
        <f t="array" ref="J13">IFERROR(INDEX('CAMAGUI DATA UNIFICADA'!$C$2:$T1007,MATCH(1,($A13='CAMAGUI DATA UNIFICADA'!$A$2:$A1007)*($B$1='CAMAGUI DATA UNIFICADA'!$B$2:$B1007),0),MATCH(J$2,'CAMAGUI DATA UNIFICADA'!$C$1:$T$1,0)),"")</f>
        <v>769306.5163</v>
      </c>
      <c r="K13" s="33">
        <f t="array" ref="K13">IFERROR(INDEX('CAMAGUI DATA UNIFICADA'!$C$2:$T1007,MATCH(1,($A13='CAMAGUI DATA UNIFICADA'!$A$2:$A1007)*($B$1='CAMAGUI DATA UNIFICADA'!$B$2:$B1007),0),MATCH(K$2,'CAMAGUI DATA UNIFICADA'!$C$1:$T$1,0)),"")</f>
        <v>1.5</v>
      </c>
      <c r="L13" s="23">
        <f t="array" ref="L13">IFERROR(INDEX('CAMAGUI DATA UNIFICADA'!$C$2:$T1007,MATCH(1,($A13='CAMAGUI DATA UNIFICADA'!$A$2:$A1007)*($B$1='CAMAGUI DATA UNIFICADA'!$B$2:$B1007),0),MATCH(L$2,'CAMAGUI DATA UNIFICADA'!$C$1:$T$1,0)),"")</f>
        <v>0.7693065163</v>
      </c>
      <c r="M13" s="23">
        <f t="array" ref="M13">IFERROR(INDEX('CAMAGUI DATA UNIFICADA'!$C$2:$T1007,MATCH(1,($A13='CAMAGUI DATA UNIFICADA'!$A$2:$A1007)*($B$1='CAMAGUI DATA UNIFICADA'!$B$2:$B1007),0),MATCH(M$2,'CAMAGUI DATA UNIFICADA'!$C$1:$T$1,0)),"")</f>
        <v>0.9</v>
      </c>
      <c r="N13" s="60">
        <f t="array" ref="N13">IFERROR(INDEX('CAMAGUI DATA UNIFICADA'!$C$2:$T1007,MATCH(1,($A13='CAMAGUI DATA UNIFICADA'!$A$2:$A1007)*($B$1='CAMAGUI DATA UNIFICADA'!$B$2:$B1007),0),MATCH(N$2,'CAMAGUI DATA UNIFICADA'!$C$1:$T$1,0)),"")</f>
        <v>109890.1099</v>
      </c>
      <c r="O13" s="2">
        <f t="array" ref="O13">IFERROR(INDEX('CAMAGUI DATA UNIFICADA'!$C$2:$T1007,MATCH(1,($A13='CAMAGUI DATA UNIFICADA'!$A$2:$A1007)*($B$1='CAMAGUI DATA UNIFICADA'!$B$2:$B1007),0),MATCH(O$2,'CAMAGUI DATA UNIFICADA'!$C$1:$T$1,0)),"")</f>
        <v>2.25</v>
      </c>
      <c r="P13" s="2">
        <f t="array" ref="P13">IFERROR(INDEX('CAMAGUI DATA UNIFICADA'!$C$2:$T1007,MATCH(1,($A13='CAMAGUI DATA UNIFICADA'!$A$2:$A1007)*($B$1='CAMAGUI DATA UNIFICADA'!$B$2:$B1007),0),MATCH(P$2,'CAMAGUI DATA UNIFICADA'!$C$1:$T$1,0)),"")</f>
        <v>16.95</v>
      </c>
      <c r="Q13" s="33">
        <f t="array" ref="Q13">IFERROR(INDEX('CAMAGUI DATA UNIFICADA'!$C$2:$T1007,MATCH(1,($A13='CAMAGUI DATA UNIFICADA'!$A$2:$A1007)*($B$1='CAMAGUI DATA UNIFICADA'!$B$2:$B1007),0),MATCH(Q$2,'CAMAGUI DATA UNIFICADA'!$C$1:$T$1,0)),"")</f>
        <v>3.6666</v>
      </c>
      <c r="R13" s="60">
        <f t="array" ref="R13">IFERROR(INDEX('CAMAGUI DATA UNIFICADA'!$C$2:$T1007,MATCH(1,($A13='CAMAGUI DATA UNIFICADA'!$A$2:$A1007)*($B$1='CAMAGUI DATA UNIFICADA'!$B$2:$B1007),0),MATCH(R$2,'CAMAGUI DATA UNIFICADA'!$C$1:$T$1,0)),"")</f>
        <v>568.0639767</v>
      </c>
      <c r="S13" s="140">
        <f t="array" ref="S13">IFERROR(INDEX('CAMAGUI DATA UNIFICADA'!$C$2:$T1007,MATCH(1,($A13='CAMAGUI DATA UNIFICADA'!$A$2:$A1007)*($B$1='CAMAGUI DATA UNIFICADA'!$B$2:$B1007),0),MATCH(S$2,'CAMAGUI DATA UNIFICADA'!$C$1:$T$1,0)),"")</f>
        <v>29.51599417</v>
      </c>
      <c r="T13" s="2" t="str">
        <f t="array" ref="T13">IFERROR(INDEX('CAMAGUI DATA UNIFICADA'!$C$2:$T1007,MATCH(1,($A13='CAMAGUI DATA UNIFICADA'!$A$2:$A1007)*($T$1='CAMAGUI DATA UNIFICADA'!$B$2:$B1007),0),MATCH(T$2,'CAMAGUI DATA UNIFICADA'!$C$1:$T$1,0)),"")</f>
        <v>CA2140223</v>
      </c>
      <c r="U13" s="2">
        <f t="array" ref="U13">IFERROR(INDEX('CAMAGUI DATA UNIFICADA'!$C$2:$T1007,MATCH(1,($A13='CAMAGUI DATA UNIFICADA'!$A$2:$A1007)*($T$1='CAMAGUI DATA UNIFICADA'!$B$2:$B1007),0),MATCH(U$2,'CAMAGUI DATA UNIFICADA'!$C$1:$T$1,0)),"")</f>
        <v>275</v>
      </c>
      <c r="V13" s="2">
        <f t="array" ref="V13">IFERROR(INDEX('CAMAGUI DATA UNIFICADA'!$C$2:$T1007,MATCH(1,($A13='CAMAGUI DATA UNIFICADA'!$A$2:$A1007)*($T$1='CAMAGUI DATA UNIFICADA'!$B$2:$B1007),0),MATCH(V$2,'CAMAGUI DATA UNIFICADA'!$C$1:$T$1,0)),"")</f>
        <v>1650</v>
      </c>
      <c r="W13" s="2" t="str">
        <f t="array" ref="W13">IFERROR(INDEX('CAMAGUI DATA UNIFICADA'!$C$2:$T1007,MATCH(1,($A13='CAMAGUI DATA UNIFICADA'!$A$2:$A1007)*($T$1='CAMAGUI DATA UNIFICADA'!$B$2:$B1007),0),MATCH(W$2,'CAMAGUI DATA UNIFICADA'!$C$1:$T$1,0)),"")</f>
        <v>NICO FINA 2.0</v>
      </c>
      <c r="X13" s="139">
        <f t="array" ref="X13">IFERROR(INDEX('CAMAGUI DATA UNIFICADA'!$C$2:$T1007,MATCH(1,($A13='CAMAGUI DATA UNIFICADA'!$A$2:$A1007)*($T$1='CAMAGUI DATA UNIFICADA'!$B$2:$B1007),0),MATCH(X$2,'CAMAGUI DATA UNIFICADA'!$C$1:$T$1,0)),"")</f>
        <v>2026.40625</v>
      </c>
      <c r="Y13" s="2">
        <f t="array" ref="Y13">IFERROR(INDEX('CAMAGUI DATA UNIFICADA'!$C$2:$T1007,MATCH(1,($A13='CAMAGUI DATA UNIFICADA'!$A$2:$A1007)*($T$1='CAMAGUI DATA UNIFICADA'!$B$2:$B1007),0),MATCH(Y$2,'CAMAGUI DATA UNIFICADA'!$C$1:$T$1,0)),"")</f>
        <v>8.5</v>
      </c>
      <c r="Z13" s="2">
        <f t="array" ref="Z13">IFERROR(INDEX('CAMAGUI DATA UNIFICADA'!$C$2:$T1007,MATCH(1,($A13='CAMAGUI DATA UNIFICADA'!$A$2:$A1007)*($T$1='CAMAGUI DATA UNIFICADA'!$B$2:$B1007),0),MATCH(Z$2,'CAMAGUI DATA UNIFICADA'!$C$1:$T$1,0)),"")</f>
        <v>2.5</v>
      </c>
      <c r="AA13" s="2">
        <f t="array" ref="AA13">IFERROR(INDEX('CAMAGUI DATA UNIFICADA'!$C$2:$T1007,MATCH(1,($A13='CAMAGUI DATA UNIFICADA'!$A$2:$A1007)*($T$1='CAMAGUI DATA UNIFICADA'!$B$2:$B1007),0),MATCH(AA$2,'CAMAGUI DATA UNIFICADA'!$C$1:$T$1,0)),"")</f>
        <v>5.46</v>
      </c>
      <c r="AB13" s="60">
        <f t="array" ref="AB13">IFERROR(INDEX('CAMAGUI DATA UNIFICADA'!$C$2:$T1007,MATCH(1,($A13='CAMAGUI DATA UNIFICADA'!$A$2:$A1007)*($T$1='CAMAGUI DATA UNIFICADA'!$B$2:$B1007),0),MATCH(AB$2,'CAMAGUI DATA UNIFICADA'!$C$1:$T$1,0)),"")</f>
        <v>592544.7102</v>
      </c>
      <c r="AC13" s="33">
        <f t="array" ref="AC13">IFERROR(INDEX('CAMAGUI DATA UNIFICADA'!$C$2:$T1007,MATCH(1,($A13='CAMAGUI DATA UNIFICADA'!$A$2:$A1007)*($T$1='CAMAGUI DATA UNIFICADA'!$B$2:$B1007),0),MATCH(AC$2,'CAMAGUI DATA UNIFICADA'!$C$1:$T$1,0)),"")</f>
        <v>0.9166666667</v>
      </c>
      <c r="AD13" s="23">
        <f t="array" ref="AD13">IFERROR(INDEX('CAMAGUI DATA UNIFICADA'!$C$2:$T1007,MATCH(1,($A13='CAMAGUI DATA UNIFICADA'!$A$2:$A1007)*($T$1='CAMAGUI DATA UNIFICADA'!$B$2:$B1007),0),MATCH(AD$2,'CAMAGUI DATA UNIFICADA'!$C$1:$T$1,0)),"")</f>
        <v>0.7406808877</v>
      </c>
      <c r="AE13" s="23">
        <f t="array" ref="AE13">IFERROR(INDEX('CAMAGUI DATA UNIFICADA'!$C$2:$T1007,MATCH(1,($A13='CAMAGUI DATA UNIFICADA'!$A$2:$A1007)*($T$1='CAMAGUI DATA UNIFICADA'!$B$2:$B1007),0),MATCH(AE$2,'CAMAGUI DATA UNIFICADA'!$C$1:$T$1,0)),"")</f>
        <v>0.9</v>
      </c>
      <c r="AF13" s="60">
        <f t="array" ref="AF13">IFERROR(INDEX('CAMAGUI DATA UNIFICADA'!$C$2:$T1007,MATCH(1,($A13='CAMAGUI DATA UNIFICADA'!$A$2:$A1007)*($T$1='CAMAGUI DATA UNIFICADA'!$B$2:$B1007),0),MATCH(AF$2,'CAMAGUI DATA UNIFICADA'!$C$1:$T$1,0)),"")</f>
        <v>120000</v>
      </c>
      <c r="AG13" s="2">
        <f t="array" ref="AG13">IFERROR(INDEX('CAMAGUI DATA UNIFICADA'!$C$2:$T1007,MATCH(1,($A13='CAMAGUI DATA UNIFICADA'!$A$2:$A1007)*($T$1='CAMAGUI DATA UNIFICADA'!$B$2:$B1007),0),MATCH(AG$2,'CAMAGUI DATA UNIFICADA'!$C$1:$T$1,0)),"")</f>
        <v>2.25</v>
      </c>
      <c r="AH13" s="2">
        <f t="array" ref="AH13">IFERROR(INDEX('CAMAGUI DATA UNIFICADA'!$C$2:$T1007,MATCH(1,($A13='CAMAGUI DATA UNIFICADA'!$A$2:$A1007)*($T$1='CAMAGUI DATA UNIFICADA'!$B$2:$B1007),0),MATCH(AH$2,'CAMAGUI DATA UNIFICADA'!$C$1:$T$1,0)),"")</f>
        <v>10.75</v>
      </c>
      <c r="AI13" s="33">
        <f t="array" ref="AI13">IFERROR(INDEX('CAMAGUI DATA UNIFICADA'!$C$2:$T1007,MATCH(1,($A13='CAMAGUI DATA UNIFICADA'!$A$2:$A1007)*($T$1='CAMAGUI DATA UNIFICADA'!$B$2:$B1007),0),MATCH(AI$2,'CAMAGUI DATA UNIFICADA'!$C$1:$T$1,0)),"")</f>
        <v>4.674</v>
      </c>
      <c r="AJ13" s="60">
        <f t="array" ref="AJ13">IFERROR(INDEX('CAMAGUI DATA UNIFICADA'!$C$2:$T1007,MATCH(1,($A13='CAMAGUI DATA UNIFICADA'!$A$2:$A1007)*($T$1='CAMAGUI DATA UNIFICADA'!$B$2:$B1007),0),MATCH(AJ$2,'CAMAGUI DATA UNIFICADA'!$C$1:$T$1,0)),"")</f>
        <v>382.0181217</v>
      </c>
      <c r="AK13" s="140">
        <f t="array" ref="AK13">IFERROR(INDEX('CAMAGUI DATA UNIFICADA'!$C$2:$T1007,MATCH(1,($A13='CAMAGUI DATA UNIFICADA'!$A$2:$A1007)*($T$1='CAMAGUI DATA UNIFICADA'!$B$2:$B1007),0),MATCH(AK$2,'CAMAGUI DATA UNIFICADA'!$C$1:$T$1,0)),"")</f>
        <v>26.75453042</v>
      </c>
      <c r="AL13" s="2" t="str">
        <f t="array" ref="AL13">IFERROR(INDEX('CAMAGUI DATA UNIFICADA'!$C$2:$T1007,MATCH(1,($A13='CAMAGUI DATA UNIFICADA'!$A$2:$A1007)*($AL$1='CAMAGUI DATA UNIFICADA'!$B$2:$B1007),0),MATCH(AL$2,'CAMAGUI DATA UNIFICADA'!$C$1:$T$1,0)),"")</f>
        <v>CA3110223</v>
      </c>
      <c r="AM13" s="2">
        <f t="array" ref="AM13">IFERROR(INDEX('CAMAGUI DATA UNIFICADA'!$C$2:$T1007,MATCH(1,($A13='CAMAGUI DATA UNIFICADA'!$A$2:$A1007)*($AL$1='CAMAGUI DATA UNIFICADA'!$B$2:$B1007),0),MATCH(AM$2,'CAMAGUI DATA UNIFICADA'!$C$1:$T$1,0)),"")</f>
        <v>250</v>
      </c>
      <c r="AN13" s="2">
        <f t="array" ref="AN13">IFERROR(INDEX('CAMAGUI DATA UNIFICADA'!$C$2:$T1007,MATCH(1,($A13='CAMAGUI DATA UNIFICADA'!$A$2:$A1007)*($AL$1='CAMAGUI DATA UNIFICADA'!$B$2:$B1007),0),MATCH(AN$2,'CAMAGUI DATA UNIFICADA'!$C$1:$T$1,0)),"")</f>
        <v>1500</v>
      </c>
      <c r="AO13" s="2" t="str">
        <f t="array" ref="AO13">IFERROR(INDEX('CAMAGUI DATA UNIFICADA'!$C$2:$T1007,MATCH(1,($A13='CAMAGUI DATA UNIFICADA'!$A$2:$A1007)*($AL$1='CAMAGUI DATA UNIFICADA'!$B$2:$B1007),0),MATCH(AO$2,'CAMAGUI DATA UNIFICADA'!$C$1:$T$1,0)),"")</f>
        <v>NICO FINA 2.0</v>
      </c>
      <c r="AP13" s="139">
        <f t="array" ref="AP13">IFERROR(INDEX('CAMAGUI DATA UNIFICADA'!$C$2:$T1007,MATCH(1,($A13='CAMAGUI DATA UNIFICADA'!$A$2:$A1007)*($AL$1='CAMAGUI DATA UNIFICADA'!$B$2:$B1007),0),MATCH(AP$2,'CAMAGUI DATA UNIFICADA'!$C$1:$T$1,0)),"")</f>
        <v>1842.1875</v>
      </c>
      <c r="AQ13" s="2">
        <f t="array" ref="AQ13">IFERROR(INDEX('CAMAGUI DATA UNIFICADA'!$C$2:$T1007,MATCH(1,($A13='CAMAGUI DATA UNIFICADA'!$A$2:$A1007)*($AL$1='CAMAGUI DATA UNIFICADA'!$B$2:$B1007),0),MATCH(AQ$2,'CAMAGUI DATA UNIFICADA'!$C$1:$T$1,0)),"")</f>
        <v>13.6</v>
      </c>
      <c r="AR13" s="2">
        <f t="array" ref="AR13">IFERROR(INDEX('CAMAGUI DATA UNIFICADA'!$C$2:$T1007,MATCH(1,($A13='CAMAGUI DATA UNIFICADA'!$A$2:$A1007)*($AL$1='CAMAGUI DATA UNIFICADA'!$B$2:$B1007),0),MATCH(AR$2,'CAMAGUI DATA UNIFICADA'!$C$1:$T$1,0)),"")</f>
        <v>2</v>
      </c>
      <c r="AS13" s="33">
        <f t="array" ref="AS13">IFERROR(INDEX('CAMAGUI DATA UNIFICADA'!$C$2:$T1007,MATCH(1,($A13='CAMAGUI DATA UNIFICADA'!$A$2:$A1007)*($AL$1='CAMAGUI DATA UNIFICADA'!$B$2:$B1007),0),MATCH(AS$2,'CAMAGUI DATA UNIFICADA'!$C$1:$T$1,0)),"")</f>
        <v>4.1544</v>
      </c>
      <c r="AT13" s="60">
        <f t="array" ref="AT13">IFERROR(INDEX('CAMAGUI DATA UNIFICADA'!$C$2:$T1007,MATCH(1,($A13='CAMAGUI DATA UNIFICADA'!$A$2:$A1007)*($AL$1='CAMAGUI DATA UNIFICADA'!$B$2:$B1007),0),MATCH(AT$2,'CAMAGUI DATA UNIFICADA'!$C$1:$T$1,0)),"")</f>
        <v>442479.1291</v>
      </c>
      <c r="AU13" s="33">
        <f t="array" ref="AU13">IFERROR(INDEX('CAMAGUI DATA UNIFICADA'!$C$2:$T1007,MATCH(1,($A13='CAMAGUI DATA UNIFICADA'!$A$2:$A1007)*($AL$1='CAMAGUI DATA UNIFICADA'!$B$2:$B1007),0),MATCH(AU$2,'CAMAGUI DATA UNIFICADA'!$C$1:$T$1,0)),"")</f>
        <v>1.260504202</v>
      </c>
      <c r="AV13" s="23">
        <f t="array" ref="AV13">IFERROR(INDEX('CAMAGUI DATA UNIFICADA'!$C$2:$T1007,MATCH(1,($A13='CAMAGUI DATA UNIFICADA'!$A$2:$A1007)*($AL$1='CAMAGUI DATA UNIFICADA'!$B$2:$B1007),0),MATCH(AV$2,'CAMAGUI DATA UNIFICADA'!$C$1:$T$1,0)),"")</f>
        <v>0.5205636813</v>
      </c>
      <c r="AW13" s="23">
        <f t="array" ref="AW13">IFERROR(INDEX('CAMAGUI DATA UNIFICADA'!$C$2:$T1007,MATCH(1,($A13='CAMAGUI DATA UNIFICADA'!$A$2:$A1007)*($AL$1='CAMAGUI DATA UNIFICADA'!$B$2:$B1007),0),MATCH(AW$2,'CAMAGUI DATA UNIFICADA'!$C$1:$T$1,0)),"")</f>
        <v>0.7</v>
      </c>
      <c r="AX13" s="60">
        <f t="array" ref="AX13">IFERROR(INDEX('CAMAGUI DATA UNIFICADA'!$C$2:$T1007,MATCH(1,($A13='CAMAGUI DATA UNIFICADA'!$A$2:$A1007)*($AL$1='CAMAGUI DATA UNIFICADA'!$B$2:$B1007),0),MATCH(AX$2,'CAMAGUI DATA UNIFICADA'!$C$1:$T$1,0)),"")</f>
        <v>85000</v>
      </c>
      <c r="AY13" s="2">
        <f t="array" ref="AY13">IFERROR(INDEX('CAMAGUI DATA UNIFICADA'!$C$2:$T1007,MATCH(1,($A13='CAMAGUI DATA UNIFICADA'!$A$2:$A1007)*($AL$1='CAMAGUI DATA UNIFICADA'!$B$2:$B1007),0),MATCH(AY$2,'CAMAGUI DATA UNIFICADA'!$C$1:$T$1,0)),"")</f>
        <v>2</v>
      </c>
      <c r="AZ13" s="2">
        <f t="array" ref="AZ13">IFERROR(INDEX('CAMAGUI DATA UNIFICADA'!$C$2:$T1007,MATCH(1,($A13='CAMAGUI DATA UNIFICADA'!$A$2:$A1007)*($AL$1='CAMAGUI DATA UNIFICADA'!$B$2:$B1007),0),MATCH(AZ$2,'CAMAGUI DATA UNIFICADA'!$C$1:$T$1,0)),"")</f>
        <v>15.6</v>
      </c>
      <c r="BA13" s="33">
        <f t="array" ref="BA13">IFERROR(INDEX('CAMAGUI DATA UNIFICADA'!$C$2:$T1007,MATCH(1,($A13='CAMAGUI DATA UNIFICADA'!$A$2:$A1007)*($AL$1='CAMAGUI DATA UNIFICADA'!$B$2:$B1007),0),MATCH(BA$2,'CAMAGUI DATA UNIFICADA'!$C$1:$T$1,0)),"")</f>
        <v>3.852</v>
      </c>
      <c r="BB13" s="60">
        <f t="array" ref="BB13">IFERROR(INDEX('CAMAGUI DATA UNIFICADA'!$C$2:$T1007,MATCH(1,($A13='CAMAGUI DATA UNIFICADA'!$A$2:$A1007)*($AL$1='CAMAGUI DATA UNIFICADA'!$B$2:$B1007),0),MATCH(BB$2,'CAMAGUI DATA UNIFICADA'!$C$1:$T$1,0)),"")</f>
        <v>359.1912471</v>
      </c>
      <c r="BC13" s="140">
        <f t="array" ref="BC13">IFERROR(INDEX('CAMAGUI DATA UNIFICADA'!$C$2:$T1007,MATCH(1,($A13='CAMAGUI DATA UNIFICADA'!$A$2:$A1007)*($AL$1='CAMAGUI DATA UNIFICADA'!$B$2:$B1007),0),MATCH(BC$2,'CAMAGUI DATA UNIFICADA'!$C$1:$T$1,0)),"")</f>
        <v>27.29781176</v>
      </c>
      <c r="BD13" s="138" t="str">
        <f t="array" ref="BD13">IFERROR(INDEX('CAMAGUI DATA UNIFICADA'!$C$2:$T1007,MATCH(1,($A13='CAMAGUI DATA UNIFICADA'!$A$2:$A1007)*($BD$1='CAMAGUI DATA UNIFICADA'!$B$2:$B1007),0),MATCH(BD$2,'CAMAGUI DATA UNIFICADA'!$C$1:$T$1,0)),"")</f>
        <v>CA4180123</v>
      </c>
      <c r="BE13" s="2">
        <f t="array" ref="BE13">IFERROR(INDEX('CAMAGUI DATA UNIFICADA'!$C$2:$T1007,MATCH(1,($A13='CAMAGUI DATA UNIFICADA'!$A$2:$A1007)*($BD$1='CAMAGUI DATA UNIFICADA'!$B$2:$B1007),0),MATCH(BE$2,'CAMAGUI DATA UNIFICADA'!$C$1:$T$1,0)),"")</f>
        <v>275</v>
      </c>
      <c r="BF13" s="2">
        <f t="array" ref="BF13">IFERROR(INDEX('CAMAGUI DATA UNIFICADA'!$C$2:$T1007,MATCH(1,($A13='CAMAGUI DATA UNIFICADA'!$A$2:$A1007)*($BD$1='CAMAGUI DATA UNIFICADA'!$B$2:$B1007),0),MATCH(BF$2,'CAMAGUI DATA UNIFICADA'!$C$1:$T$1,0)),"")</f>
        <v>1650</v>
      </c>
      <c r="BG13" s="2" t="str">
        <f t="array" ref="BG13">IFERROR(INDEX('CAMAGUI DATA UNIFICADA'!$C$2:$T1007,MATCH(1,($A13='CAMAGUI DATA UNIFICADA'!$A$2:$A1007)*($BD$1='CAMAGUI DATA UNIFICADA'!$B$2:$B1007),0),MATCH(BG$2,'CAMAGUI DATA UNIFICADA'!$C$1:$T$1,0)),"")</f>
        <v>NICO FINA 2.5</v>
      </c>
      <c r="BH13" s="139">
        <f t="array" ref="BH13">IFERROR(INDEX('CAMAGUI DATA UNIFICADA'!$C$2:$T1007,MATCH(1,($A13='CAMAGUI DATA UNIFICADA'!$A$2:$A1007)*($BD$1='CAMAGUI DATA UNIFICADA'!$B$2:$B1007),0),MATCH(BH$2,'CAMAGUI DATA UNIFICADA'!$C$1:$T$1,0)),"")</f>
        <v>1986.8508</v>
      </c>
      <c r="BI13" s="2">
        <f t="array" ref="BI13">IFERROR(INDEX('CAMAGUI DATA UNIFICADA'!$C$2:$T1007,MATCH(1,($A13='CAMAGUI DATA UNIFICADA'!$A$2:$A1007)*($BD$1='CAMAGUI DATA UNIFICADA'!$B$2:$B1007),0),MATCH(BI$2,'CAMAGUI DATA UNIFICADA'!$C$1:$T$1,0)),"")</f>
        <v>18.4</v>
      </c>
      <c r="BJ13" s="2">
        <f t="array" ref="BJ13">IFERROR(INDEX('CAMAGUI DATA UNIFICADA'!$C$2:$T1007,MATCH(1,($A13='CAMAGUI DATA UNIFICADA'!$A$2:$A1007)*($BD$1='CAMAGUI DATA UNIFICADA'!$B$2:$B1007),0),MATCH(BJ$2,'CAMAGUI DATA UNIFICADA'!$C$1:$T$1,0)),"")</f>
        <v>1.9</v>
      </c>
      <c r="BK13" s="33">
        <f t="array" ref="BK13">IFERROR(INDEX('CAMAGUI DATA UNIFICADA'!$C$2:$T1007,MATCH(1,($A13='CAMAGUI DATA UNIFICADA'!$A$2:$A1007)*($BD$1='CAMAGUI DATA UNIFICADA'!$B$2:$B1007),0),MATCH(BK$2,'CAMAGUI DATA UNIFICADA'!$C$1:$T$1,0)),"")</f>
        <v>3.4848</v>
      </c>
      <c r="BL13" s="60">
        <f t="array" ref="BL13">IFERROR(INDEX('CAMAGUI DATA UNIFICADA'!$C$2:$T1007,MATCH(1,($A13='CAMAGUI DATA UNIFICADA'!$A$2:$A1007)*($BD$1='CAMAGUI DATA UNIFICADA'!$B$2:$B1007),0),MATCH(BL$2,'CAMAGUI DATA UNIFICADA'!$C$1:$T$1,0)),"")</f>
        <v>428881.2033</v>
      </c>
      <c r="BM13" s="33">
        <f t="array" ref="BM13">IFERROR(INDEX('CAMAGUI DATA UNIFICADA'!$C$2:$T1007,MATCH(1,($A13='CAMAGUI DATA UNIFICADA'!$A$2:$A1007)*($BD$1='CAMAGUI DATA UNIFICADA'!$B$2:$B1007),0),MATCH(BM$2,'CAMAGUI DATA UNIFICADA'!$C$1:$T$1,0)),"")</f>
        <v>1.608187135</v>
      </c>
      <c r="BN13" s="23">
        <f t="array" ref="BN13">IFERROR(INDEX('CAMAGUI DATA UNIFICADA'!$C$2:$T1007,MATCH(1,($A13='CAMAGUI DATA UNIFICADA'!$A$2:$A1007)*($BD$1='CAMAGUI DATA UNIFICADA'!$B$2:$B1007),0),MATCH(BN$2,'CAMAGUI DATA UNIFICADA'!$C$1:$T$1,0)),"")</f>
        <v>0.2144406017</v>
      </c>
      <c r="BO13" s="23">
        <f t="array" ref="BO13">IFERROR(INDEX('CAMAGUI DATA UNIFICADA'!$C$2:$T1007,MATCH(1,($A13='CAMAGUI DATA UNIFICADA'!$A$2:$A1007)*($BD$1='CAMAGUI DATA UNIFICADA'!$B$2:$B1007),0),MATCH(BO$2,'CAMAGUI DATA UNIFICADA'!$C$1:$T$1,0)),"")</f>
        <v>0.27</v>
      </c>
      <c r="BP13" s="60">
        <f t="array" ref="BP13">IFERROR(INDEX('CAMAGUI DATA UNIFICADA'!$C$2:$T1007,MATCH(1,($A13='CAMAGUI DATA UNIFICADA'!$A$2:$A1007)*($BD$1='CAMAGUI DATA UNIFICADA'!$B$2:$B1007),0),MATCH(BP$2,'CAMAGUI DATA UNIFICADA'!$C$1:$T$1,0)),"")</f>
        <v>112500</v>
      </c>
      <c r="BQ13" s="2">
        <f t="array" ref="BQ13">IFERROR(INDEX('CAMAGUI DATA UNIFICADA'!$C$2:$T1007,MATCH(1,($A13='CAMAGUI DATA UNIFICADA'!$A$2:$A1007)*($BD$1='CAMAGUI DATA UNIFICADA'!$B$2:$B1007),0),MATCH(BQ$2,'CAMAGUI DATA UNIFICADA'!$C$1:$T$1,0)),"")</f>
        <v>2</v>
      </c>
      <c r="BR13" s="2">
        <f t="array" ref="BR13">IFERROR(INDEX('CAMAGUI DATA UNIFICADA'!$C$2:$T1007,MATCH(1,($A13='CAMAGUI DATA UNIFICADA'!$A$2:$A1007)*($BD$1='CAMAGUI DATA UNIFICADA'!$B$2:$B1007),0),MATCH(BR$2,'CAMAGUI DATA UNIFICADA'!$C$1:$T$1,0)),"")</f>
        <v>20.4</v>
      </c>
      <c r="BS13" s="33">
        <f t="array" ref="BS13">IFERROR(INDEX('CAMAGUI DATA UNIFICADA'!$C$2:$T1007,MATCH(1,($A13='CAMAGUI DATA UNIFICADA'!$A$2:$A1007)*($BD$1='CAMAGUI DATA UNIFICADA'!$B$2:$B1007),0),MATCH(BS$2,'CAMAGUI DATA UNIFICADA'!$C$1:$T$1,0)),"")</f>
        <v>3.6048</v>
      </c>
      <c r="BT13" s="60">
        <f t="array" ref="BT13">IFERROR(INDEX('CAMAGUI DATA UNIFICADA'!$C$2:$T1007,MATCH(1,($A13='CAMAGUI DATA UNIFICADA'!$A$2:$A1007)*($BD$1='CAMAGUI DATA UNIFICADA'!$B$2:$B1007),0),MATCH(BT$2,'CAMAGUI DATA UNIFICADA'!$C$1:$T$1,0)),"")</f>
        <v>356.7490095</v>
      </c>
      <c r="BU13" s="140">
        <f t="array" ref="BU13">IFERROR(INDEX('CAMAGUI DATA UNIFICADA'!$C$2:$T1007,MATCH(1,($A13='CAMAGUI DATA UNIFICADA'!$A$2:$A1007)*($BD$1='CAMAGUI DATA UNIFICADA'!$B$2:$B1007),0),MATCH(BU$2,'CAMAGUI DATA UNIFICADA'!$C$1:$T$1,0)),"")</f>
        <v>20.43725237</v>
      </c>
      <c r="BV13" s="138" t="str">
        <f t="array" ref="BV13">IFERROR(INDEX('CAMAGUI DATA UNIFICADA'!$C$2:$T1007,MATCH(1,($A13='CAMAGUI DATA UNIFICADA'!$A$2:$A1007)*($BV$1='CAMAGUI DATA UNIFICADA'!$B$2:$B1007),0),MATCH(BV$2,'CAMAGUI DATA UNIFICADA'!$C$1:$T$1,0)),"")</f>
        <v>CA5200123</v>
      </c>
      <c r="BW13" s="2">
        <f t="array" ref="BW13">IFERROR(INDEX('CAMAGUI DATA UNIFICADA'!$C$2:$T1007,MATCH(1,($A13='CAMAGUI DATA UNIFICADA'!$A$2:$A1007)*($BV$1='CAMAGUI DATA UNIFICADA'!$B$2:$B1007),0),MATCH(BW$2,'CAMAGUI DATA UNIFICADA'!$C$1:$T$1,0)),"")</f>
        <v>225</v>
      </c>
      <c r="BX13" s="2">
        <f t="array" ref="BX13">IFERROR(INDEX('CAMAGUI DATA UNIFICADA'!$C$2:$T1007,MATCH(1,($A13='CAMAGUI DATA UNIFICADA'!$A$2:$A1007)*($BV$1='CAMAGUI DATA UNIFICADA'!$B$2:$B1007),0),MATCH(BX$2,'CAMAGUI DATA UNIFICADA'!$C$1:$T$1,0)),"")</f>
        <v>1350</v>
      </c>
      <c r="BY13" s="2" t="str">
        <f t="array" ref="BY13">IFERROR(INDEX('CAMAGUI DATA UNIFICADA'!$C$2:$T1007,MATCH(1,($A13='CAMAGUI DATA UNIFICADA'!$A$2:$A1007)*($BV$1='CAMAGUI DATA UNIFICADA'!$B$2:$B1007),0),MATCH(BY$2,'CAMAGUI DATA UNIFICADA'!$C$1:$T$1,0)),"")</f>
        <v>NICO FINA 2.5</v>
      </c>
      <c r="BZ13" s="139">
        <f t="array" ref="BZ13">IFERROR(INDEX('CAMAGUI DATA UNIFICADA'!$C$2:$T1007,MATCH(1,($A13='CAMAGUI DATA UNIFICADA'!$A$2:$A1007)*($BV$1='CAMAGUI DATA UNIFICADA'!$B$2:$B1007),0),MATCH(BZ$2,'CAMAGUI DATA UNIFICADA'!$C$1:$T$1,0)),"")</f>
        <v>1625.6052</v>
      </c>
      <c r="CA13" s="2">
        <f t="array" ref="CA13">IFERROR(INDEX('CAMAGUI DATA UNIFICADA'!$C$2:$T1007,MATCH(1,($A13='CAMAGUI DATA UNIFICADA'!$A$2:$A1007)*($BV$1='CAMAGUI DATA UNIFICADA'!$B$2:$B1007),0),MATCH(CA$2,'CAMAGUI DATA UNIFICADA'!$C$1:$T$1,0)),"")</f>
        <v>16</v>
      </c>
      <c r="CB13" s="2">
        <f t="array" ref="CB13">IFERROR(INDEX('CAMAGUI DATA UNIFICADA'!$C$2:$T1007,MATCH(1,($A13='CAMAGUI DATA UNIFICADA'!$A$2:$A1007)*($BV$1='CAMAGUI DATA UNIFICADA'!$B$2:$B1007),0),MATCH(CB$2,'CAMAGUI DATA UNIFICADA'!$C$1:$T$1,0)),"")</f>
        <v>2.5</v>
      </c>
      <c r="CC13" s="33">
        <f t="array" ref="CC13">IFERROR(INDEX('CAMAGUI DATA UNIFICADA'!$C$2:$T1007,MATCH(1,($A13='CAMAGUI DATA UNIFICADA'!$A$2:$A1007)*($BV$1='CAMAGUI DATA UNIFICADA'!$B$2:$B1007),0),MATCH(CC$2,'CAMAGUI DATA UNIFICADA'!$C$1:$T$1,0)),"")</f>
        <v>3.792</v>
      </c>
      <c r="CD13" s="60">
        <f t="array" ref="CD13">IFERROR(INDEX('CAMAGUI DATA UNIFICADA'!$C$2:$T1007,MATCH(1,($A13='CAMAGUI DATA UNIFICADA'!$A$2:$A1007)*($BV$1='CAMAGUI DATA UNIFICADA'!$B$2:$B1007),0),MATCH(CD$2,'CAMAGUI DATA UNIFICADA'!$C$1:$T$1,0)),"")</f>
        <v>370846.519</v>
      </c>
      <c r="CE13" s="33">
        <f t="array" ref="CE13">IFERROR(INDEX('CAMAGUI DATA UNIFICADA'!$C$2:$T1007,MATCH(1,($A13='CAMAGUI DATA UNIFICADA'!$A$2:$A1007)*($BV$1='CAMAGUI DATA UNIFICADA'!$B$2:$B1007),0),MATCH(CE$2,'CAMAGUI DATA UNIFICADA'!$C$1:$T$1,0)),"")</f>
        <v>1.128420878</v>
      </c>
      <c r="CF13" s="23">
        <f t="array" ref="CF13">IFERROR(INDEX('CAMAGUI DATA UNIFICADA'!$C$2:$T1007,MATCH(1,($A13='CAMAGUI DATA UNIFICADA'!$A$2:$A1007)*($BV$1='CAMAGUI DATA UNIFICADA'!$B$2:$B1007),0),MATCH(CF$2,'CAMAGUI DATA UNIFICADA'!$C$1:$T$1,0)),"")</f>
        <v>0.2712311744</v>
      </c>
      <c r="CG13" s="23">
        <f t="array" ref="CG13">IFERROR(INDEX('CAMAGUI DATA UNIFICADA'!$C$2:$T1007,MATCH(1,($A13='CAMAGUI DATA UNIFICADA'!$A$2:$A1007)*($BV$1='CAMAGUI DATA UNIFICADA'!$B$2:$B1007),0),MATCH(CG$2,'CAMAGUI DATA UNIFICADA'!$C$1:$T$1,0)),"")</f>
        <v>0.35</v>
      </c>
      <c r="CH13" s="60">
        <f t="array" ref="CH13">IFERROR(INDEX('CAMAGUI DATA UNIFICADA'!$C$2:$T1007,MATCH(1,($A13='CAMAGUI DATA UNIFICADA'!$A$2:$A1007)*($BV$1='CAMAGUI DATA UNIFICADA'!$B$2:$B1007),0),MATCH(CH$2,'CAMAGUI DATA UNIFICADA'!$C$1:$T$1,0)),"")</f>
        <v>113939.25</v>
      </c>
      <c r="CI13" s="2">
        <f t="array" ref="CI13">IFERROR(INDEX('CAMAGUI DATA UNIFICADA'!$C$2:$T1007,MATCH(1,($A13='CAMAGUI DATA UNIFICADA'!$A$2:$A1007)*($BV$1='CAMAGUI DATA UNIFICADA'!$B$2:$B1007),0),MATCH(CI$2,'CAMAGUI DATA UNIFICADA'!$C$1:$T$1,0)),"")</f>
        <v>2</v>
      </c>
      <c r="CJ13" s="2">
        <f t="array" ref="CJ13">IFERROR(INDEX('CAMAGUI DATA UNIFICADA'!$C$2:$T1007,MATCH(1,($A13='CAMAGUI DATA UNIFICADA'!$A$2:$A1007)*($BV$1='CAMAGUI DATA UNIFICADA'!$B$2:$B1007),0),MATCH(CJ$2,'CAMAGUI DATA UNIFICADA'!$C$1:$T$1,0)),"")</f>
        <v>18</v>
      </c>
      <c r="CK13" s="33">
        <f t="array" ref="CK13">IFERROR(INDEX('CAMAGUI DATA UNIFICADA'!$C$2:$T1007,MATCH(1,($A13='CAMAGUI DATA UNIFICADA'!$A$2:$A1007)*($BV$1='CAMAGUI DATA UNIFICADA'!$B$2:$B1007),0),MATCH(CK$2,'CAMAGUI DATA UNIFICADA'!$C$1:$T$1,0)),"")</f>
        <v>3.924</v>
      </c>
      <c r="CL13" s="60">
        <f t="array" ref="CL13">IFERROR(INDEX('CAMAGUI DATA UNIFICADA'!$C$2:$T1007,MATCH(1,($A13='CAMAGUI DATA UNIFICADA'!$A$2:$A1007)*($BV$1='CAMAGUI DATA UNIFICADA'!$B$2:$B1007),0),MATCH(CL$2,'CAMAGUI DATA UNIFICADA'!$C$1:$T$1,0)),"")</f>
        <v>310.1661948</v>
      </c>
      <c r="CM13" s="140">
        <f t="array" ref="CM13">IFERROR(INDEX('CAMAGUI DATA UNIFICADA'!$C$2:$T1007,MATCH(1,($A13='CAMAGUI DATA UNIFICADA'!$A$2:$A1007)*($BV$1='CAMAGUI DATA UNIFICADA'!$B$2:$B1007),0),MATCH(CM$2,'CAMAGUI DATA UNIFICADA'!$C$1:$T$1,0)),"")</f>
        <v>21.2915487</v>
      </c>
      <c r="CN13" s="138" t="str">
        <f t="array" ref="CN13">IFERROR(INDEX('CAMAGUI DATA UNIFICADA'!$C$2:$T1007,MATCH(1,($A13='CAMAGUI DATA UNIFICADA'!$A$2:$A1007)*($CN$1='CAMAGUI DATA UNIFICADA'!$B$2:$B1007),0),MATCH(CN$2,'CAMAGUI DATA UNIFICADA'!$C$1:$T$1,0)),"")</f>
        <v>CA6240223</v>
      </c>
      <c r="CO13" s="2">
        <f t="array" ref="CO13">IFERROR(INDEX('CAMAGUI DATA UNIFICADA'!$C$2:$T1007,MATCH(1,($A13='CAMAGUI DATA UNIFICADA'!$A$2:$A1007)*($CN$1='CAMAGUI DATA UNIFICADA'!$B$2:$B1007),0),MATCH(CO$2,'CAMAGUI DATA UNIFICADA'!$C$1:$T$1,0)),"")</f>
        <v>500</v>
      </c>
      <c r="CP13" s="2">
        <f t="array" ref="CP13">IFERROR(INDEX('CAMAGUI DATA UNIFICADA'!$C$2:$T1007,MATCH(1,($A13='CAMAGUI DATA UNIFICADA'!$A$2:$A1007)*($CN$1='CAMAGUI DATA UNIFICADA'!$B$2:$B1007),0),MATCH(CP$2,'CAMAGUI DATA UNIFICADA'!$C$1:$T$1,0)),"")</f>
        <v>3000</v>
      </c>
      <c r="CQ13" s="2" t="str">
        <f t="array" ref="CQ13">IFERROR(INDEX('CAMAGUI DATA UNIFICADA'!$C$2:$T1007,MATCH(1,($A13='CAMAGUI DATA UNIFICADA'!$A$2:$A1007)*($CN$1='CAMAGUI DATA UNIFICADA'!$B$2:$B1007),0),MATCH(CQ$2,'CAMAGUI DATA UNIFICADA'!$C$1:$T$1,0)),"")</f>
        <v>NICO FINA 2.5</v>
      </c>
      <c r="CR13" s="139">
        <f t="array" ref="CR13">IFERROR(INDEX('CAMAGUI DATA UNIFICADA'!$C$2:$T1007,MATCH(1,($A13='CAMAGUI DATA UNIFICADA'!$A$2:$A1007)*($CN$1='CAMAGUI DATA UNIFICADA'!$B$2:$B1007),0),MATCH(CR$2,'CAMAGUI DATA UNIFICADA'!$C$1:$T$1,0)),"")</f>
        <v>3612.456</v>
      </c>
      <c r="CS13" s="2">
        <f t="array" ref="CS13">IFERROR(INDEX('CAMAGUI DATA UNIFICADA'!$C$2:$T1007,MATCH(1,($A13='CAMAGUI DATA UNIFICADA'!$A$2:$A1007)*($CN$1='CAMAGUI DATA UNIFICADA'!$B$2:$B1007),0),MATCH(CS$2,'CAMAGUI DATA UNIFICADA'!$C$1:$T$1,0)),"")</f>
        <v>17.1</v>
      </c>
      <c r="CT13" s="2">
        <f t="array" ref="CT13">IFERROR(INDEX('CAMAGUI DATA UNIFICADA'!$C$2:$T1007,MATCH(1,($A13='CAMAGUI DATA UNIFICADA'!$A$2:$A1007)*($CN$1='CAMAGUI DATA UNIFICADA'!$B$2:$B1007),0),MATCH(CT$2,'CAMAGUI DATA UNIFICADA'!$C$1:$T$1,0)),"")</f>
        <v>1.5</v>
      </c>
      <c r="CU13" s="33">
        <f t="array" ref="CU13">IFERROR(INDEX('CAMAGUI DATA UNIFICADA'!$C$2:$T1007,MATCH(1,($A13='CAMAGUI DATA UNIFICADA'!$A$2:$A1007)*($CN$1='CAMAGUI DATA UNIFICADA'!$B$2:$B1007),0),MATCH(CU$2,'CAMAGUI DATA UNIFICADA'!$C$1:$T$1,0)),"")</f>
        <v>3.6372</v>
      </c>
      <c r="CV13" s="60">
        <f t="array" ref="CV13">IFERROR(INDEX('CAMAGUI DATA UNIFICADA'!$C$2:$T1007,MATCH(1,($A13='CAMAGUI DATA UNIFICADA'!$A$2:$A1007)*($CN$1='CAMAGUI DATA UNIFICADA'!$B$2:$B1007),0),MATCH(CV$2,'CAMAGUI DATA UNIFICADA'!$C$1:$T$1,0)),"")</f>
        <v>803908.6683</v>
      </c>
      <c r="CW13" s="33">
        <f t="array" ref="CW13">IFERROR(INDEX('CAMAGUI DATA UNIFICADA'!$C$2:$T1007,MATCH(1,($A13='CAMAGUI DATA UNIFICADA'!$A$2:$A1007)*($CN$1='CAMAGUI DATA UNIFICADA'!$B$2:$B1007),0),MATCH(CW$2,'CAMAGUI DATA UNIFICADA'!$C$1:$T$1,0)),"")</f>
        <v>2.083333333</v>
      </c>
      <c r="CX13" s="23">
        <f t="array" ref="CX13">IFERROR(INDEX('CAMAGUI DATA UNIFICADA'!$C$2:$T1007,MATCH(1,($A13='CAMAGUI DATA UNIFICADA'!$A$2:$A1007)*($CN$1='CAMAGUI DATA UNIFICADA'!$B$2:$B1007),0),MATCH(CX$2,'CAMAGUI DATA UNIFICADA'!$C$1:$T$1,0)),"")</f>
        <v>0.6699238902</v>
      </c>
      <c r="CY13" s="23">
        <f t="array" ref="CY13">IFERROR(INDEX('CAMAGUI DATA UNIFICADA'!$C$2:$T1007,MATCH(1,($A13='CAMAGUI DATA UNIFICADA'!$A$2:$A1007)*($CN$1='CAMAGUI DATA UNIFICADA'!$B$2:$B1007),0),MATCH(CY$2,'CAMAGUI DATA UNIFICADA'!$C$1:$T$1,0)),"")</f>
        <v>0.8</v>
      </c>
      <c r="CZ13" s="60">
        <f t="array" ref="CZ13">IFERROR(INDEX('CAMAGUI DATA UNIFICADA'!$C$2:$T1007,MATCH(1,($A13='CAMAGUI DATA UNIFICADA'!$A$2:$A1007)*($CN$1='CAMAGUI DATA UNIFICADA'!$B$2:$B1007),0),MATCH(CZ$2,'CAMAGUI DATA UNIFICADA'!$C$1:$T$1,0)),"")</f>
        <v>109714.2857</v>
      </c>
      <c r="DA13" s="2">
        <f t="array" ref="DA13">IFERROR(INDEX('CAMAGUI DATA UNIFICADA'!$C$2:$T1007,MATCH(1,($A13='CAMAGUI DATA UNIFICADA'!$A$2:$A1007)*($CN$1='CAMAGUI DATA UNIFICADA'!$B$2:$B1007),0),MATCH(DA$2,'CAMAGUI DATA UNIFICADA'!$C$1:$T$1,0)),"")</f>
        <v>2</v>
      </c>
      <c r="DB13" s="2">
        <f t="array" ref="DB13">IFERROR(INDEX('CAMAGUI DATA UNIFICADA'!$C$2:$T1007,MATCH(1,($A13='CAMAGUI DATA UNIFICADA'!$A$2:$A1007)*($CN$1='CAMAGUI DATA UNIFICADA'!$B$2:$B1007),0),MATCH(DB$2,'CAMAGUI DATA UNIFICADA'!$C$1:$T$1,0)),"")</f>
        <v>19.1</v>
      </c>
      <c r="DC13" s="33">
        <f t="array" ref="DC13">IFERROR(INDEX('CAMAGUI DATA UNIFICADA'!$C$2:$T1007,MATCH(1,($A13='CAMAGUI DATA UNIFICADA'!$A$2:$A1007)*($CN$1='CAMAGUI DATA UNIFICADA'!$B$2:$B1007),0),MATCH(DC$2,'CAMAGUI DATA UNIFICADA'!$C$1:$T$1,0)),"")</f>
        <v>3.7788</v>
      </c>
      <c r="DD13" s="60">
        <f t="array" ref="DD13">IFERROR(INDEX('CAMAGUI DATA UNIFICADA'!$C$2:$T1007,MATCH(1,($A13='CAMAGUI DATA UNIFICADA'!$A$2:$A1007)*($CN$1='CAMAGUI DATA UNIFICADA'!$B$2:$B1007),0),MATCH(DD$2,'CAMAGUI DATA UNIFICADA'!$C$1:$T$1,0)),"")</f>
        <v>660.0686943</v>
      </c>
      <c r="DE13" s="140">
        <f t="array" ref="DE13">IFERROR(INDEX('CAMAGUI DATA UNIFICADA'!$C$2:$T1007,MATCH(1,($A13='CAMAGUI DATA UNIFICADA'!$A$2:$A1007)*($CN$1='CAMAGUI DATA UNIFICADA'!$B$2:$B1007),0),MATCH(DE$2,'CAMAGUI DATA UNIFICADA'!$C$1:$T$1,0)),"")</f>
        <v>40.01717358</v>
      </c>
      <c r="DF13" s="138" t="str">
        <f t="array" ref="DF13">IFERROR(INDEX('CAMAGUI DATA UNIFICADA'!$C$2:$T1007,MATCH(1,($A13='CAMAGUI DATA UNIFICADA'!$A$2:$A1007)*($DF$1='CAMAGUI DATA UNIFICADA'!$B$2:$B1007),0),MATCH(DF$2,'CAMAGUI DATA UNIFICADA'!$C$1:$T$1,0)),"")</f>
        <v>CA8230123</v>
      </c>
      <c r="DG13" s="2">
        <f t="array" ref="DG13">IFERROR(INDEX('CAMAGUI DATA UNIFICADA'!$C$2:$T1007,MATCH(1,($A13='CAMAGUI DATA UNIFICADA'!$A$2:$A1007)*($DF$1='CAMAGUI DATA UNIFICADA'!$B$2:$B1007),0),MATCH(DG$2,'CAMAGUI DATA UNIFICADA'!$C$1:$T$1,0)),"")</f>
        <v>14</v>
      </c>
      <c r="DH13" s="2">
        <f t="array" ref="DH13">IFERROR(INDEX('CAMAGUI DATA UNIFICADA'!$C$2:$T1007,MATCH(1,($A13='CAMAGUI DATA UNIFICADA'!$A$2:$A1007)*($DF$1='CAMAGUI DATA UNIFICADA'!$B$2:$B1007),0),MATCH(DH$2,'CAMAGUI DATA UNIFICADA'!$C$1:$T$1,0)),"")</f>
        <v>84</v>
      </c>
      <c r="DI13" s="2" t="str">
        <f t="array" ref="DI13">IFERROR(INDEX('CAMAGUI DATA UNIFICADA'!$C$2:$T1007,MATCH(1,($A13='CAMAGUI DATA UNIFICADA'!$A$2:$A1007)*($DF$1='CAMAGUI DATA UNIFICADA'!$B$2:$B1007),0),MATCH(DI$2,'CAMAGUI DATA UNIFICADA'!$C$1:$T$1,0)),"")</f>
        <v>NICO FINA 2.0</v>
      </c>
      <c r="DJ13" s="139">
        <f t="array" ref="DJ13">IFERROR(INDEX('CAMAGUI DATA UNIFICADA'!$C$2:$T1007,MATCH(1,($A13='CAMAGUI DATA UNIFICADA'!$A$2:$A1007)*($DF$1='CAMAGUI DATA UNIFICADA'!$B$2:$B1007),0),MATCH(DJ$2,'CAMAGUI DATA UNIFICADA'!$C$1:$T$1,0)),"")</f>
        <v>103.1625</v>
      </c>
      <c r="DK13" s="2">
        <f t="array" ref="DK13">IFERROR(INDEX('CAMAGUI DATA UNIFICADA'!$C$2:$T1007,MATCH(1,($A13='CAMAGUI DATA UNIFICADA'!$A$2:$A1007)*($DF$1='CAMAGUI DATA UNIFICADA'!$B$2:$B1007),0),MATCH(DK$2,'CAMAGUI DATA UNIFICADA'!$C$1:$T$1,0)),"")</f>
        <v>14.3</v>
      </c>
      <c r="DL13" s="2">
        <f t="array" ref="DL13">IFERROR(INDEX('CAMAGUI DATA UNIFICADA'!$C$2:$T1007,MATCH(1,($A13='CAMAGUI DATA UNIFICADA'!$A$2:$A1007)*($DF$1='CAMAGUI DATA UNIFICADA'!$B$2:$B1007),0),MATCH(DL$2,'CAMAGUI DATA UNIFICADA'!$C$1:$T$1,0)),"")</f>
        <v>1.7</v>
      </c>
      <c r="DM13" s="33">
        <f t="array" ref="DM13">IFERROR(INDEX('CAMAGUI DATA UNIFICADA'!$C$2:$T1007,MATCH(1,($A13='CAMAGUI DATA UNIFICADA'!$A$2:$A1007)*($DF$1='CAMAGUI DATA UNIFICADA'!$B$2:$B1007),0),MATCH(DM$2,'CAMAGUI DATA UNIFICADA'!$C$1:$T$1,0)),"")</f>
        <v>4.0368</v>
      </c>
      <c r="DN13" s="60">
        <f t="array" ref="DN13">IFERROR(INDEX('CAMAGUI DATA UNIFICADA'!$C$2:$T1007,MATCH(1,($A13='CAMAGUI DATA UNIFICADA'!$A$2:$A1007)*($DF$1='CAMAGUI DATA UNIFICADA'!$B$2:$B1007),0),MATCH(DN$2,'CAMAGUI DATA UNIFICADA'!$C$1:$T$1,0)),"")</f>
        <v>24252.40237</v>
      </c>
      <c r="DO13" s="33">
        <f t="array" ref="DO13">IFERROR(INDEX('CAMAGUI DATA UNIFICADA'!$C$2:$T1007,MATCH(1,($A13='CAMAGUI DATA UNIFICADA'!$A$2:$A1007)*($DF$1='CAMAGUI DATA UNIFICADA'!$B$2:$B1007),0),MATCH(DO$2,'CAMAGUI DATA UNIFICADA'!$C$1:$T$1,0)),"")</f>
        <v>1.544117647</v>
      </c>
      <c r="DP13" s="23">
        <f t="array" ref="DP13">IFERROR(INDEX('CAMAGUI DATA UNIFICADA'!$C$2:$T1007,MATCH(1,($A13='CAMAGUI DATA UNIFICADA'!$A$2:$A1007)*($DF$1='CAMAGUI DATA UNIFICADA'!$B$2:$B1007),0),MATCH(DP$2,'CAMAGUI DATA UNIFICADA'!$C$1:$T$1,0)),"")</f>
        <v>0.6063100593</v>
      </c>
      <c r="DQ13" s="23">
        <f t="array" ref="DQ13">IFERROR(INDEX('CAMAGUI DATA UNIFICADA'!$C$2:$T1007,MATCH(1,($A13='CAMAGUI DATA UNIFICADA'!$A$2:$A1007)*($DF$1='CAMAGUI DATA UNIFICADA'!$B$2:$B1007),0),MATCH(DQ$2,'CAMAGUI DATA UNIFICADA'!$C$1:$T$1,0)),"")</f>
        <v>0.8</v>
      </c>
      <c r="DR13" s="2">
        <f t="array" ref="DR13">IFERROR(INDEX('CAMAGUI DATA UNIFICADA'!$C$2:$T1007,MATCH(1,($A13='CAMAGUI DATA UNIFICADA'!$A$2:$A1007)*($DF$1='CAMAGUI DATA UNIFICADA'!$B$2:$B1007),0),MATCH(DR$2,'CAMAGUI DATA UNIFICADA'!$C$1:$T$1,0)),"")</f>
        <v>80000</v>
      </c>
      <c r="DS13" s="2">
        <f t="array" ref="DS13">IFERROR(INDEX('CAMAGUI DATA UNIFICADA'!$C$2:$T1007,MATCH(1,($A13='CAMAGUI DATA UNIFICADA'!$A$2:$A1007)*($DF$1='CAMAGUI DATA UNIFICADA'!$B$2:$B1007),0),MATCH(DS$2,'CAMAGUI DATA UNIFICADA'!$C$1:$T$1,0)),"")</f>
        <v>2</v>
      </c>
      <c r="DT13" s="2">
        <f t="array" ref="DT13">IFERROR(INDEX('CAMAGUI DATA UNIFICADA'!$C$2:$T1007,MATCH(1,($A13='CAMAGUI DATA UNIFICADA'!$A$2:$A1007)*($DF$1='CAMAGUI DATA UNIFICADA'!$B$2:$B1007),0),MATCH(DT$2,'CAMAGUI DATA UNIFICADA'!$C$1:$T$1,0)),"")</f>
        <v>16.3</v>
      </c>
      <c r="DU13" s="33">
        <f t="array" ref="DU13">IFERROR(INDEX('CAMAGUI DATA UNIFICADA'!$C$2:$T1007,MATCH(1,($A13='CAMAGUI DATA UNIFICADA'!$A$2:$A1007)*($DF$1='CAMAGUI DATA UNIFICADA'!$B$2:$B1007),0),MATCH(DU$2,'CAMAGUI DATA UNIFICADA'!$C$1:$T$1,0)),"")</f>
        <v>3.7524</v>
      </c>
      <c r="DV13" s="60">
        <f t="array" ref="DV13">IFERROR(INDEX('CAMAGUI DATA UNIFICADA'!$C$2:$T1007,MATCH(1,($A13='CAMAGUI DATA UNIFICADA'!$A$2:$A1007)*($DF$1='CAMAGUI DATA UNIFICADA'!$B$2:$B1007),0),MATCH(DV$2,'CAMAGUI DATA UNIFICADA'!$C$1:$T$1,0)),"")</f>
        <v>19.72174104</v>
      </c>
      <c r="DW13" s="140">
        <f t="array" ref="DW13">IFERROR(INDEX('CAMAGUI DATA UNIFICADA'!$C$2:$T1007,MATCH(1,($A13='CAMAGUI DATA UNIFICADA'!$A$2:$A1007)*($DF$1='CAMAGUI DATA UNIFICADA'!$B$2:$B1007),0),MATCH(DW$2,'CAMAGUI DATA UNIFICADA'!$C$1:$T$1,0)),"")</f>
        <v>1.430435261</v>
      </c>
      <c r="DX13" s="144" t="str">
        <f t="array" ref="DX13">IFERROR(INDEX('CAMAGUI DATA UNIFICADA'!$C$2:$T1007,MATCH(1,($A13='CAMAGUI DATA UNIFICADA'!$A$2:$A1007)*($DX$1='CAMAGUI DATA UNIFICADA'!$B$2:$B1007),0),MATCH(DX$2,'CAMAGUI DATA UNIFICADA'!$C$1:$T$1,0)),"")</f>
        <v/>
      </c>
      <c r="DY13" s="60" t="str">
        <f t="array" ref="DY13">IFERROR(INDEX('CAMAGUI DATA UNIFICADA'!$C$2:$T1007,MATCH(1,($A13='CAMAGUI DATA UNIFICADA'!$A$2:$A1007)*($DX$1='CAMAGUI DATA UNIFICADA'!$B$2:$B1007),0),MATCH(DY$2,'CAMAGUI DATA UNIFICADA'!$C$1:$T$1,0)),"")</f>
        <v/>
      </c>
      <c r="DZ13" s="60" t="str">
        <f t="array" ref="DZ13">IFERROR(INDEX('CAMAGUI DATA UNIFICADA'!$C$2:$T1007,MATCH(1,($A13='CAMAGUI DATA UNIFICADA'!$A$2:$A1007)*($DX$1='CAMAGUI DATA UNIFICADA'!$B$2:$B1007),0),MATCH(DZ$2,'CAMAGUI DATA UNIFICADA'!$C$1:$T$1,0)),"")</f>
        <v/>
      </c>
      <c r="EA13" s="60" t="str">
        <f t="array" ref="EA13">IFERROR(INDEX('CAMAGUI DATA UNIFICADA'!$C$2:$T1007,MATCH(1,($A13='CAMAGUI DATA UNIFICADA'!$A$2:$A1007)*($DX$1='CAMAGUI DATA UNIFICADA'!$B$2:$B1007),0),MATCH(EA$2,'CAMAGUI DATA UNIFICADA'!$C$1:$T$1,0)),"")</f>
        <v/>
      </c>
      <c r="EB13" s="60" t="str">
        <f t="array" ref="EB13">IFERROR(INDEX('CAMAGUI DATA UNIFICADA'!$C$2:$T1007,MATCH(1,($A13='CAMAGUI DATA UNIFICADA'!$A$2:$A1007)*($DX$1='CAMAGUI DATA UNIFICADA'!$B$2:$B1007),0),MATCH(EB$2,'CAMAGUI DATA UNIFICADA'!$C$1:$T$1,0)),"")</f>
        <v/>
      </c>
      <c r="EC13" s="60" t="str">
        <f t="array" ref="EC13">IFERROR(INDEX('CAMAGUI DATA UNIFICADA'!$C$2:$T1007,MATCH(1,($A13='CAMAGUI DATA UNIFICADA'!$A$2:$A1007)*($DX$1='CAMAGUI DATA UNIFICADA'!$B$2:$B1007),0),MATCH(EC$2,'CAMAGUI DATA UNIFICADA'!$C$1:$T$1,0)),"")</f>
        <v/>
      </c>
      <c r="ED13" s="60" t="str">
        <f t="array" ref="ED13">IFERROR(INDEX('CAMAGUI DATA UNIFICADA'!$C$2:$T1007,MATCH(1,($A13='CAMAGUI DATA UNIFICADA'!$A$2:$A1007)*($DX$1='CAMAGUI DATA UNIFICADA'!$B$2:$B1007),0),MATCH(ED$2,'CAMAGUI DATA UNIFICADA'!$C$1:$T$1,0)),"")</f>
        <v/>
      </c>
      <c r="EE13" s="60" t="str">
        <f t="array" ref="EE13">IFERROR(INDEX('CAMAGUI DATA UNIFICADA'!$C$2:$T1007,MATCH(1,($A13='CAMAGUI DATA UNIFICADA'!$A$2:$A1007)*($DX$1='CAMAGUI DATA UNIFICADA'!$B$2:$B1007),0),MATCH(EE$2,'CAMAGUI DATA UNIFICADA'!$C$1:$T$1,0)),"")</f>
        <v/>
      </c>
      <c r="EF13" s="60" t="str">
        <f t="array" ref="EF13">IFERROR(INDEX('CAMAGUI DATA UNIFICADA'!$C$2:$T1007,MATCH(1,($A13='CAMAGUI DATA UNIFICADA'!$A$2:$A1007)*($DX$1='CAMAGUI DATA UNIFICADA'!$B$2:$B1007),0),MATCH(EF$2,'CAMAGUI DATA UNIFICADA'!$C$1:$T$1,0)),"")</f>
        <v/>
      </c>
      <c r="EG13" s="60" t="str">
        <f t="array" ref="EG13">IFERROR(INDEX('CAMAGUI DATA UNIFICADA'!$C$2:$T1007,MATCH(1,($A13='CAMAGUI DATA UNIFICADA'!$A$2:$A1007)*($DX$1='CAMAGUI DATA UNIFICADA'!$B$2:$B1007),0),MATCH(EG$2,'CAMAGUI DATA UNIFICADA'!$C$1:$T$1,0)),"")</f>
        <v/>
      </c>
      <c r="EH13" s="60" t="str">
        <f t="array" ref="EH13">IFERROR(INDEX('CAMAGUI DATA UNIFICADA'!$C$2:$T1007,MATCH(1,($A13='CAMAGUI DATA UNIFICADA'!$A$2:$A1007)*($DX$1='CAMAGUI DATA UNIFICADA'!$B$2:$B1007),0),MATCH(EH$2,'CAMAGUI DATA UNIFICADA'!$C$1:$T$1,0)),"")</f>
        <v/>
      </c>
      <c r="EI13" s="60" t="str">
        <f t="array" ref="EI13">IFERROR(INDEX('CAMAGUI DATA UNIFICADA'!$C$2:$T1007,MATCH(1,($A13='CAMAGUI DATA UNIFICADA'!$A$2:$A1007)*($DX$1='CAMAGUI DATA UNIFICADA'!$B$2:$B1007),0),MATCH(EI$2,'CAMAGUI DATA UNIFICADA'!$C$1:$T$1,0)),"")</f>
        <v/>
      </c>
      <c r="EJ13" s="60" t="str">
        <f t="array" ref="EJ13">IFERROR(INDEX('CAMAGUI DATA UNIFICADA'!$C$2:$T1007,MATCH(1,($A13='CAMAGUI DATA UNIFICADA'!$A$2:$A1007)*($DX$1='CAMAGUI DATA UNIFICADA'!$B$2:$B1007),0),MATCH(EJ$2,'CAMAGUI DATA UNIFICADA'!$C$1:$T$1,0)),"")</f>
        <v/>
      </c>
      <c r="EK13" s="60" t="str">
        <f t="array" ref="EK13">IFERROR(INDEX('CAMAGUI DATA UNIFICADA'!$C$2:$T1007,MATCH(1,($A13='CAMAGUI DATA UNIFICADA'!$A$2:$A1007)*($DX$1='CAMAGUI DATA UNIFICADA'!$B$2:$B1007),0),MATCH(EK$2,'CAMAGUI DATA UNIFICADA'!$C$1:$T$1,0)),"")</f>
        <v/>
      </c>
      <c r="EL13" s="60" t="str">
        <f t="array" ref="EL13">IFERROR(INDEX('CAMAGUI DATA UNIFICADA'!$C$2:$T1007,MATCH(1,($A13='CAMAGUI DATA UNIFICADA'!$A$2:$A1007)*($DX$1='CAMAGUI DATA UNIFICADA'!$B$2:$B1007),0),MATCH(EL$2,'CAMAGUI DATA UNIFICADA'!$C$1:$T$1,0)),"")</f>
        <v/>
      </c>
      <c r="EM13" s="60" t="str">
        <f t="array" ref="EM13">IFERROR(INDEX('CAMAGUI DATA UNIFICADA'!$C$2:$T1007,MATCH(1,($A13='CAMAGUI DATA UNIFICADA'!$A$2:$A1007)*($DX$1='CAMAGUI DATA UNIFICADA'!$B$2:$B1007),0),MATCH(EM$2,'CAMAGUI DATA UNIFICADA'!$C$1:$T$1,0)),"")</f>
        <v/>
      </c>
      <c r="EN13" s="60" t="str">
        <f t="array" ref="EN13">IFERROR(INDEX('CAMAGUI DATA UNIFICADA'!$C$2:$T1007,MATCH(1,($A13='CAMAGUI DATA UNIFICADA'!$A$2:$A1007)*($DX$1='CAMAGUI DATA UNIFICADA'!$B$2:$B1007),0),MATCH(EN$2,'CAMAGUI DATA UNIFICADA'!$C$1:$T$1,0)),"")</f>
        <v/>
      </c>
      <c r="EO13" s="60" t="str">
        <f t="array" ref="EO13">IFERROR(INDEX('CAMAGUI DATA UNIFICADA'!$C$2:$T1007,MATCH(1,($A13='CAMAGUI DATA UNIFICADA'!$A$2:$A1007)*($DX$1='CAMAGUI DATA UNIFICADA'!$B$2:$B1007),0),MATCH(EO$2,'CAMAGUI DATA UNIFICADA'!$C$1:$T$1,0)),"")</f>
        <v/>
      </c>
    </row>
    <row r="14">
      <c r="A14" s="137">
        <v>45026.0</v>
      </c>
      <c r="B14" s="138" t="str">
        <f t="array" ref="B14">IFERROR(INDEX('CAMAGUI DATA UNIFICADA'!$C$2:$T1007,MATCH(1,($A14='CAMAGUI DATA UNIFICADA'!$A$2:$A1007)*($B$1='CAMAGUI DATA UNIFICADA'!$B$2:$B1007),0),MATCH(B$2,'CAMAGUI DATA UNIFICADA'!$C$1:$T$1,0)),"")</f>
        <v>CA1100223</v>
      </c>
      <c r="C14" s="2">
        <f t="array" ref="C14">IFERROR(INDEX('CAMAGUI DATA UNIFICADA'!$C$2:$T1007,MATCH(1,($A14='CAMAGUI DATA UNIFICADA'!$A$2:$A1007)*($B$1='CAMAGUI DATA UNIFICADA'!$B$2:$B1007),0),MATCH(C$2,'CAMAGUI DATA UNIFICADA'!$C$1:$T$1,0)),"")</f>
        <v>450</v>
      </c>
      <c r="D14" s="2">
        <f t="array" ref="D14">IFERROR(INDEX('CAMAGUI DATA UNIFICADA'!$C$2:$T1007,MATCH(1,($A14='CAMAGUI DATA UNIFICADA'!$A$2:$A1007)*($B$1='CAMAGUI DATA UNIFICADA'!$B$2:$B1007),0),MATCH(D$2,'CAMAGUI DATA UNIFICADA'!$C$1:$T$1,0)),"")</f>
        <v>2700</v>
      </c>
      <c r="E14" s="2" t="str">
        <f t="array" ref="E14">IFERROR(INDEX('CAMAGUI DATA UNIFICADA'!$C$2:$T1007,MATCH(1,($A14='CAMAGUI DATA UNIFICADA'!$A$2:$A1007)*($B$1='CAMAGUI DATA UNIFICADA'!$B$2:$B1007),0),MATCH(E$2,'CAMAGUI DATA UNIFICADA'!$C$1:$T$1,0)),"")</f>
        <v>NICO FINA 2.5</v>
      </c>
      <c r="F14" s="139">
        <f t="array" ref="F14">IFERROR(INDEX('CAMAGUI DATA UNIFICADA'!$C$2:$T1007,MATCH(1,($A14='CAMAGUI DATA UNIFICADA'!$A$2:$A1007)*($B$1='CAMAGUI DATA UNIFICADA'!$B$2:$B1007),0),MATCH(F$2,'CAMAGUI DATA UNIFICADA'!$C$1:$T$1,0)),"")</f>
        <v>3251.2104</v>
      </c>
      <c r="G14" s="2">
        <f t="array" ref="G14">IFERROR(INDEX('CAMAGUI DATA UNIFICADA'!$C$2:$T1007,MATCH(1,($A14='CAMAGUI DATA UNIFICADA'!$A$2:$A1007)*($B$1='CAMAGUI DATA UNIFICADA'!$B$2:$B1007),0),MATCH(G$2,'CAMAGUI DATA UNIFICADA'!$C$1:$T$1,0)),"")</f>
        <v>16.7</v>
      </c>
      <c r="H14" s="2">
        <f t="array" ref="H14">IFERROR(INDEX('CAMAGUI DATA UNIFICADA'!$C$2:$T1007,MATCH(1,($A14='CAMAGUI DATA UNIFICADA'!$A$2:$A1007)*($B$1='CAMAGUI DATA UNIFICADA'!$B$2:$B1007),0),MATCH(H$2,'CAMAGUI DATA UNIFICADA'!$C$1:$T$1,0)),"")</f>
        <v>2</v>
      </c>
      <c r="I14" s="33">
        <f t="array" ref="I14">IFERROR(INDEX('CAMAGUI DATA UNIFICADA'!$C$2:$T1007,MATCH(1,($A14='CAMAGUI DATA UNIFICADA'!$A$2:$A1007)*($B$1='CAMAGUI DATA UNIFICADA'!$B$2:$B1007),0),MATCH(I$2,'CAMAGUI DATA UNIFICADA'!$C$1:$T$1,0)),"")</f>
        <v>3.6996</v>
      </c>
      <c r="J14" s="60">
        <f t="array" ref="J14">IFERROR(INDEX('CAMAGUI DATA UNIFICADA'!$C$2:$T1007,MATCH(1,($A14='CAMAGUI DATA UNIFICADA'!$A$2:$A1007)*($B$1='CAMAGUI DATA UNIFICADA'!$B$2:$B1007),0),MATCH(J$2,'CAMAGUI DATA UNIFICADA'!$C$1:$T$1,0)),"")</f>
        <v>728351.9241</v>
      </c>
      <c r="K14" s="33">
        <f t="array" ref="K14">IFERROR(INDEX('CAMAGUI DATA UNIFICADA'!$C$2:$T1007,MATCH(1,($A14='CAMAGUI DATA UNIFICADA'!$A$2:$A1007)*($B$1='CAMAGUI DATA UNIFICADA'!$B$2:$B1007),0),MATCH(K$2,'CAMAGUI DATA UNIFICADA'!$C$1:$T$1,0)),"")</f>
        <v>1.5</v>
      </c>
      <c r="L14" s="23">
        <f t="array" ref="L14">IFERROR(INDEX('CAMAGUI DATA UNIFICADA'!$C$2:$T1007,MATCH(1,($A14='CAMAGUI DATA UNIFICADA'!$A$2:$A1007)*($B$1='CAMAGUI DATA UNIFICADA'!$B$2:$B1007),0),MATCH(L$2,'CAMAGUI DATA UNIFICADA'!$C$1:$T$1,0)),"")</f>
        <v>0.7283519241</v>
      </c>
      <c r="M14" s="23">
        <f t="array" ref="M14">IFERROR(INDEX('CAMAGUI DATA UNIFICADA'!$C$2:$T1007,MATCH(1,($A14='CAMAGUI DATA UNIFICADA'!$A$2:$A1007)*($B$1='CAMAGUI DATA UNIFICADA'!$B$2:$B1007),0),MATCH(M$2,'CAMAGUI DATA UNIFICADA'!$C$1:$T$1,0)),"")</f>
        <v>0.9</v>
      </c>
      <c r="N14" s="60">
        <f t="array" ref="N14">IFERROR(INDEX('CAMAGUI DATA UNIFICADA'!$C$2:$T1007,MATCH(1,($A14='CAMAGUI DATA UNIFICADA'!$A$2:$A1007)*($B$1='CAMAGUI DATA UNIFICADA'!$B$2:$B1007),0),MATCH(N$2,'CAMAGUI DATA UNIFICADA'!$C$1:$T$1,0)),"")</f>
        <v>109890.1099</v>
      </c>
      <c r="O14" s="2">
        <f t="array" ref="O14">IFERROR(INDEX('CAMAGUI DATA UNIFICADA'!$C$2:$T1007,MATCH(1,($A14='CAMAGUI DATA UNIFICADA'!$A$2:$A1007)*($B$1='CAMAGUI DATA UNIFICADA'!$B$2:$B1007),0),MATCH(O$2,'CAMAGUI DATA UNIFICADA'!$C$1:$T$1,0)),"")</f>
        <v>2.25</v>
      </c>
      <c r="P14" s="2">
        <f t="array" ref="P14">IFERROR(INDEX('CAMAGUI DATA UNIFICADA'!$C$2:$T1007,MATCH(1,($A14='CAMAGUI DATA UNIFICADA'!$A$2:$A1007)*($B$1='CAMAGUI DATA UNIFICADA'!$B$2:$B1007),0),MATCH(P$2,'CAMAGUI DATA UNIFICADA'!$C$1:$T$1,0)),"")</f>
        <v>18.95</v>
      </c>
      <c r="Q14" s="33">
        <f t="array" ref="Q14">IFERROR(INDEX('CAMAGUI DATA UNIFICADA'!$C$2:$T1007,MATCH(1,($A14='CAMAGUI DATA UNIFICADA'!$A$2:$A1007)*($B$1='CAMAGUI DATA UNIFICADA'!$B$2:$B1007),0),MATCH(Q$2,'CAMAGUI DATA UNIFICADA'!$C$1:$T$1,0)),"")</f>
        <v>3.4254</v>
      </c>
      <c r="R14" s="60">
        <f t="array" ref="R14">IFERROR(INDEX('CAMAGUI DATA UNIFICADA'!$C$2:$T1007,MATCH(1,($A14='CAMAGUI DATA UNIFICADA'!$A$2:$A1007)*($B$1='CAMAGUI DATA UNIFICADA'!$B$2:$B1007),0),MATCH(R$2,'CAMAGUI DATA UNIFICADA'!$C$1:$T$1,0)),"")</f>
        <v>591.832345</v>
      </c>
      <c r="S14" s="140">
        <f t="array" ref="S14">IFERROR(INDEX('CAMAGUI DATA UNIFICADA'!$C$2:$T1007,MATCH(1,($A14='CAMAGUI DATA UNIFICADA'!$A$2:$A1007)*($B$1='CAMAGUI DATA UNIFICADA'!$B$2:$B1007),0),MATCH(S$2,'CAMAGUI DATA UNIFICADA'!$C$1:$T$1,0)),"")</f>
        <v>35.45808626</v>
      </c>
      <c r="T14" s="2" t="str">
        <f t="array" ref="T14">IFERROR(INDEX('CAMAGUI DATA UNIFICADA'!$C$2:$T1007,MATCH(1,($A14='CAMAGUI DATA UNIFICADA'!$A$2:$A1007)*($T$1='CAMAGUI DATA UNIFICADA'!$B$2:$B1007),0),MATCH(T$2,'CAMAGUI DATA UNIFICADA'!$C$1:$T$1,0)),"")</f>
        <v>CA2140223</v>
      </c>
      <c r="U14" s="2">
        <f t="array" ref="U14">IFERROR(INDEX('CAMAGUI DATA UNIFICADA'!$C$2:$T1007,MATCH(1,($A14='CAMAGUI DATA UNIFICADA'!$A$2:$A1007)*($T$1='CAMAGUI DATA UNIFICADA'!$B$2:$B1007),0),MATCH(U$2,'CAMAGUI DATA UNIFICADA'!$C$1:$T$1,0)),"")</f>
        <v>300</v>
      </c>
      <c r="V14" s="2">
        <f t="array" ref="V14">IFERROR(INDEX('CAMAGUI DATA UNIFICADA'!$C$2:$T1007,MATCH(1,($A14='CAMAGUI DATA UNIFICADA'!$A$2:$A1007)*($T$1='CAMAGUI DATA UNIFICADA'!$B$2:$B1007),0),MATCH(V$2,'CAMAGUI DATA UNIFICADA'!$C$1:$T$1,0)),"")</f>
        <v>1700</v>
      </c>
      <c r="W14" s="2" t="str">
        <f t="array" ref="W14">IFERROR(INDEX('CAMAGUI DATA UNIFICADA'!$C$2:$T1007,MATCH(1,($A14='CAMAGUI DATA UNIFICADA'!$A$2:$A1007)*($T$1='CAMAGUI DATA UNIFICADA'!$B$2:$B1007),0),MATCH(W$2,'CAMAGUI DATA UNIFICADA'!$C$1:$T$1,0)),"")</f>
        <v>NICO FINA 2.0</v>
      </c>
      <c r="X14" s="139">
        <f t="array" ref="X14">IFERROR(INDEX('CAMAGUI DATA UNIFICADA'!$C$2:$T1007,MATCH(1,($A14='CAMAGUI DATA UNIFICADA'!$A$2:$A1007)*($T$1='CAMAGUI DATA UNIFICADA'!$B$2:$B1007),0),MATCH(X$2,'CAMAGUI DATA UNIFICADA'!$C$1:$T$1,0)),"")</f>
        <v>2087.8125</v>
      </c>
      <c r="Y14" s="2">
        <f t="array" ref="Y14">IFERROR(INDEX('CAMAGUI DATA UNIFICADA'!$C$2:$T1007,MATCH(1,($A14='CAMAGUI DATA UNIFICADA'!$A$2:$A1007)*($T$1='CAMAGUI DATA UNIFICADA'!$B$2:$B1007),0),MATCH(Y$2,'CAMAGUI DATA UNIFICADA'!$C$1:$T$1,0)),"")</f>
        <v>10.5</v>
      </c>
      <c r="Z14" s="2">
        <f t="array" ref="Z14">IFERROR(INDEX('CAMAGUI DATA UNIFICADA'!$C$2:$T1007,MATCH(1,($A14='CAMAGUI DATA UNIFICADA'!$A$2:$A1007)*($T$1='CAMAGUI DATA UNIFICADA'!$B$2:$B1007),0),MATCH(Z$2,'CAMAGUI DATA UNIFICADA'!$C$1:$T$1,0)),"")</f>
        <v>2</v>
      </c>
      <c r="AA14" s="2">
        <f t="array" ref="AA14">IFERROR(INDEX('CAMAGUI DATA UNIFICADA'!$C$2:$T1007,MATCH(1,($A14='CAMAGUI DATA UNIFICADA'!$A$2:$A1007)*($T$1='CAMAGUI DATA UNIFICADA'!$B$2:$B1007),0),MATCH(AA$2,'CAMAGUI DATA UNIFICADA'!$C$1:$T$1,0)),"")</f>
        <v>4.728</v>
      </c>
      <c r="AB14" s="60">
        <f t="array" ref="AB14">IFERROR(INDEX('CAMAGUI DATA UNIFICADA'!$C$2:$T1007,MATCH(1,($A14='CAMAGUI DATA UNIFICADA'!$A$2:$A1007)*($T$1='CAMAGUI DATA UNIFICADA'!$B$2:$B1007),0),MATCH(AB$2,'CAMAGUI DATA UNIFICADA'!$C$1:$T$1,0)),"")</f>
        <v>604302.6348</v>
      </c>
      <c r="AC14" s="33">
        <f t="array" ref="AC14">IFERROR(INDEX('CAMAGUI DATA UNIFICADA'!$C$2:$T1007,MATCH(1,($A14='CAMAGUI DATA UNIFICADA'!$A$2:$A1007)*($T$1='CAMAGUI DATA UNIFICADA'!$B$2:$B1007),0),MATCH(AC$2,'CAMAGUI DATA UNIFICADA'!$C$1:$T$1,0)),"")</f>
        <v>1.180555556</v>
      </c>
      <c r="AD14" s="23">
        <f t="array" ref="AD14">IFERROR(INDEX('CAMAGUI DATA UNIFICADA'!$C$2:$T1007,MATCH(1,($A14='CAMAGUI DATA UNIFICADA'!$A$2:$A1007)*($T$1='CAMAGUI DATA UNIFICADA'!$B$2:$B1007),0),MATCH(AD$2,'CAMAGUI DATA UNIFICADA'!$C$1:$T$1,0)),"")</f>
        <v>0.7553782934</v>
      </c>
      <c r="AE14" s="23">
        <f t="array" ref="AE14">IFERROR(INDEX('CAMAGUI DATA UNIFICADA'!$C$2:$T1007,MATCH(1,($A14='CAMAGUI DATA UNIFICADA'!$A$2:$A1007)*($T$1='CAMAGUI DATA UNIFICADA'!$B$2:$B1007),0),MATCH(AE$2,'CAMAGUI DATA UNIFICADA'!$C$1:$T$1,0)),"")</f>
        <v>0.9</v>
      </c>
      <c r="AF14" s="60">
        <f t="array" ref="AF14">IFERROR(INDEX('CAMAGUI DATA UNIFICADA'!$C$2:$T1007,MATCH(1,($A14='CAMAGUI DATA UNIFICADA'!$A$2:$A1007)*($T$1='CAMAGUI DATA UNIFICADA'!$B$2:$B1007),0),MATCH(AF$2,'CAMAGUI DATA UNIFICADA'!$C$1:$T$1,0)),"")</f>
        <v>120000</v>
      </c>
      <c r="AG14" s="2">
        <f t="array" ref="AG14">IFERROR(INDEX('CAMAGUI DATA UNIFICADA'!$C$2:$T1007,MATCH(1,($A14='CAMAGUI DATA UNIFICADA'!$A$2:$A1007)*($T$1='CAMAGUI DATA UNIFICADA'!$B$2:$B1007),0),MATCH(AG$2,'CAMAGUI DATA UNIFICADA'!$C$1:$T$1,0)),"")</f>
        <v>2</v>
      </c>
      <c r="AH14" s="2">
        <f t="array" ref="AH14">IFERROR(INDEX('CAMAGUI DATA UNIFICADA'!$C$2:$T1007,MATCH(1,($A14='CAMAGUI DATA UNIFICADA'!$A$2:$A1007)*($T$1='CAMAGUI DATA UNIFICADA'!$B$2:$B1007),0),MATCH(AH$2,'CAMAGUI DATA UNIFICADA'!$C$1:$T$1,0)),"")</f>
        <v>12.5</v>
      </c>
      <c r="AI14" s="33">
        <f t="array" ref="AI14">IFERROR(INDEX('CAMAGUI DATA UNIFICADA'!$C$2:$T1007,MATCH(1,($A14='CAMAGUI DATA UNIFICADA'!$A$2:$A1007)*($T$1='CAMAGUI DATA UNIFICADA'!$B$2:$B1007),0),MATCH(AI$2,'CAMAGUI DATA UNIFICADA'!$C$1:$T$1,0)),"")</f>
        <v>4.332</v>
      </c>
      <c r="AJ14" s="60">
        <f t="array" ref="AJ14">IFERROR(INDEX('CAMAGUI DATA UNIFICADA'!$C$2:$T1007,MATCH(1,($A14='CAMAGUI DATA UNIFICADA'!$A$2:$A1007)*($T$1='CAMAGUI DATA UNIFICADA'!$B$2:$B1007),0),MATCH(AJ$2,'CAMAGUI DATA UNIFICADA'!$C$1:$T$1,0)),"")</f>
        <v>397.1301057</v>
      </c>
      <c r="AK14" s="140">
        <f t="array" ref="AK14">IFERROR(INDEX('CAMAGUI DATA UNIFICADA'!$C$2:$T1007,MATCH(1,($A14='CAMAGUI DATA UNIFICADA'!$A$2:$A1007)*($T$1='CAMAGUI DATA UNIFICADA'!$B$2:$B1007),0),MATCH(AK$2,'CAMAGUI DATA UNIFICADA'!$C$1:$T$1,0)),"")</f>
        <v>24.28252643</v>
      </c>
      <c r="AL14" s="2" t="str">
        <f t="array" ref="AL14">IFERROR(INDEX('CAMAGUI DATA UNIFICADA'!$C$2:$T1007,MATCH(1,($A14='CAMAGUI DATA UNIFICADA'!$A$2:$A1007)*($AL$1='CAMAGUI DATA UNIFICADA'!$B$2:$B1007),0),MATCH(AL$2,'CAMAGUI DATA UNIFICADA'!$C$1:$T$1,0)),"")</f>
        <v>CA3110223</v>
      </c>
      <c r="AM14" s="2">
        <f t="array" ref="AM14">IFERROR(INDEX('CAMAGUI DATA UNIFICADA'!$C$2:$T1007,MATCH(1,($A14='CAMAGUI DATA UNIFICADA'!$A$2:$A1007)*($AL$1='CAMAGUI DATA UNIFICADA'!$B$2:$B1007),0),MATCH(AM$2,'CAMAGUI DATA UNIFICADA'!$C$1:$T$1,0)),"")</f>
        <v>275</v>
      </c>
      <c r="AN14" s="2">
        <f t="array" ref="AN14">IFERROR(INDEX('CAMAGUI DATA UNIFICADA'!$C$2:$T1007,MATCH(1,($A14='CAMAGUI DATA UNIFICADA'!$A$2:$A1007)*($AL$1='CAMAGUI DATA UNIFICADA'!$B$2:$B1007),0),MATCH(AN$2,'CAMAGUI DATA UNIFICADA'!$C$1:$T$1,0)),"")</f>
        <v>1600</v>
      </c>
      <c r="AO14" s="2" t="str">
        <f t="array" ref="AO14">IFERROR(INDEX('CAMAGUI DATA UNIFICADA'!$C$2:$T1007,MATCH(1,($A14='CAMAGUI DATA UNIFICADA'!$A$2:$A1007)*($AL$1='CAMAGUI DATA UNIFICADA'!$B$2:$B1007),0),MATCH(AO$2,'CAMAGUI DATA UNIFICADA'!$C$1:$T$1,0)),"")</f>
        <v>NICO FINA 2.5</v>
      </c>
      <c r="AP14" s="139">
        <f t="array" ref="AP14">IFERROR(INDEX('CAMAGUI DATA UNIFICADA'!$C$2:$T1007,MATCH(1,($A14='CAMAGUI DATA UNIFICADA'!$A$2:$A1007)*($AL$1='CAMAGUI DATA UNIFICADA'!$B$2:$B1007),0),MATCH(AP$2,'CAMAGUI DATA UNIFICADA'!$C$1:$T$1,0)),"")</f>
        <v>1926.6432</v>
      </c>
      <c r="AQ14" s="2">
        <f t="array" ref="AQ14">IFERROR(INDEX('CAMAGUI DATA UNIFICADA'!$C$2:$T1007,MATCH(1,($A14='CAMAGUI DATA UNIFICADA'!$A$2:$A1007)*($AL$1='CAMAGUI DATA UNIFICADA'!$B$2:$B1007),0),MATCH(AQ$2,'CAMAGUI DATA UNIFICADA'!$C$1:$T$1,0)),"")</f>
        <v>15.46</v>
      </c>
      <c r="AR14" s="2">
        <f t="array" ref="AR14">IFERROR(INDEX('CAMAGUI DATA UNIFICADA'!$C$2:$T1007,MATCH(1,($A14='CAMAGUI DATA UNIFICADA'!$A$2:$A1007)*($AL$1='CAMAGUI DATA UNIFICADA'!$B$2:$B1007),0),MATCH(AR$2,'CAMAGUI DATA UNIFICADA'!$C$1:$T$1,0)),"")</f>
        <v>1.86</v>
      </c>
      <c r="AS14" s="33">
        <f t="array" ref="AS14">IFERROR(INDEX('CAMAGUI DATA UNIFICADA'!$C$2:$T1007,MATCH(1,($A14='CAMAGUI DATA UNIFICADA'!$A$2:$A1007)*($AL$1='CAMAGUI DATA UNIFICADA'!$B$2:$B1007),0),MATCH(AS$2,'CAMAGUI DATA UNIFICADA'!$C$1:$T$1,0)),"")</f>
        <v>3.8688</v>
      </c>
      <c r="AT14" s="60">
        <f t="array" ref="AT14">IFERROR(INDEX('CAMAGUI DATA UNIFICADA'!$C$2:$T1007,MATCH(1,($A14='CAMAGUI DATA UNIFICADA'!$A$2:$A1007)*($AL$1='CAMAGUI DATA UNIFICADA'!$B$2:$B1007),0),MATCH(AT$2,'CAMAGUI DATA UNIFICADA'!$C$1:$T$1,0)),"")</f>
        <v>459776.6642</v>
      </c>
      <c r="AU14" s="33">
        <f t="array" ref="AU14">IFERROR(INDEX('CAMAGUI DATA UNIFICADA'!$C$2:$T1007,MATCH(1,($A14='CAMAGUI DATA UNIFICADA'!$A$2:$A1007)*($AL$1='CAMAGUI DATA UNIFICADA'!$B$2:$B1007),0),MATCH(AU$2,'CAMAGUI DATA UNIFICADA'!$C$1:$T$1,0)),"")</f>
        <v>1.445739586</v>
      </c>
      <c r="AV14" s="23">
        <f t="array" ref="AV14">IFERROR(INDEX('CAMAGUI DATA UNIFICADA'!$C$2:$T1007,MATCH(1,($A14='CAMAGUI DATA UNIFICADA'!$A$2:$A1007)*($AL$1='CAMAGUI DATA UNIFICADA'!$B$2:$B1007),0),MATCH(AV$2,'CAMAGUI DATA UNIFICADA'!$C$1:$T$1,0)),"")</f>
        <v>0.5409137226</v>
      </c>
      <c r="AW14" s="23">
        <f t="array" ref="AW14">IFERROR(INDEX('CAMAGUI DATA UNIFICADA'!$C$2:$T1007,MATCH(1,($A14='CAMAGUI DATA UNIFICADA'!$A$2:$A1007)*($AL$1='CAMAGUI DATA UNIFICADA'!$B$2:$B1007),0),MATCH(AW$2,'CAMAGUI DATA UNIFICADA'!$C$1:$T$1,0)),"")</f>
        <v>0.7</v>
      </c>
      <c r="AX14" s="60">
        <f t="array" ref="AX14">IFERROR(INDEX('CAMAGUI DATA UNIFICADA'!$C$2:$T1007,MATCH(1,($A14='CAMAGUI DATA UNIFICADA'!$A$2:$A1007)*($AL$1='CAMAGUI DATA UNIFICADA'!$B$2:$B1007),0),MATCH(AX$2,'CAMAGUI DATA UNIFICADA'!$C$1:$T$1,0)),"")</f>
        <v>85000</v>
      </c>
      <c r="AY14" s="2">
        <f t="array" ref="AY14">IFERROR(INDEX('CAMAGUI DATA UNIFICADA'!$C$2:$T1007,MATCH(1,($A14='CAMAGUI DATA UNIFICADA'!$A$2:$A1007)*($AL$1='CAMAGUI DATA UNIFICADA'!$B$2:$B1007),0),MATCH(AY$2,'CAMAGUI DATA UNIFICADA'!$C$1:$T$1,0)),"")</f>
        <v>2</v>
      </c>
      <c r="AZ14" s="2">
        <f t="array" ref="AZ14">IFERROR(INDEX('CAMAGUI DATA UNIFICADA'!$C$2:$T1007,MATCH(1,($A14='CAMAGUI DATA UNIFICADA'!$A$2:$A1007)*($AL$1='CAMAGUI DATA UNIFICADA'!$B$2:$B1007),0),MATCH(AZ$2,'CAMAGUI DATA UNIFICADA'!$C$1:$T$1,0)),"")</f>
        <v>17.46</v>
      </c>
      <c r="BA14" s="33">
        <f t="array" ref="BA14">IFERROR(INDEX('CAMAGUI DATA UNIFICADA'!$C$2:$T1007,MATCH(1,($A14='CAMAGUI DATA UNIFICADA'!$A$2:$A1007)*($AL$1='CAMAGUI DATA UNIFICADA'!$B$2:$B1007),0),MATCH(BA$2,'CAMAGUI DATA UNIFICADA'!$C$1:$T$1,0)),"")</f>
        <v>3.59832</v>
      </c>
      <c r="BB14" s="60">
        <f t="array" ref="BB14">IFERROR(INDEX('CAMAGUI DATA UNIFICADA'!$C$2:$T1007,MATCH(1,($A14='CAMAGUI DATA UNIFICADA'!$A$2:$A1007)*($AL$1='CAMAGUI DATA UNIFICADA'!$B$2:$B1007),0),MATCH(BB$2,'CAMAGUI DATA UNIFICADA'!$C$1:$T$1,0)),"")</f>
        <v>374.9395321</v>
      </c>
      <c r="BC14" s="140">
        <f t="array" ref="BC14">IFERROR(INDEX('CAMAGUI DATA UNIFICADA'!$C$2:$T1007,MATCH(1,($A14='CAMAGUI DATA UNIFICADA'!$A$2:$A1007)*($AL$1='CAMAGUI DATA UNIFICADA'!$B$2:$B1007),0),MATCH(BC$2,'CAMAGUI DATA UNIFICADA'!$C$1:$T$1,0)),"")</f>
        <v>24.98488302</v>
      </c>
      <c r="BD14" s="138" t="str">
        <f t="array" ref="BD14">IFERROR(INDEX('CAMAGUI DATA UNIFICADA'!$C$2:$T1007,MATCH(1,($A14='CAMAGUI DATA UNIFICADA'!$A$2:$A1007)*($BD$1='CAMAGUI DATA UNIFICADA'!$B$2:$B1007),0),MATCH(BD$2,'CAMAGUI DATA UNIFICADA'!$C$1:$T$1,0)),"")</f>
        <v>CA4180123</v>
      </c>
      <c r="BE14" s="2">
        <f t="array" ref="BE14">IFERROR(INDEX('CAMAGUI DATA UNIFICADA'!$C$2:$T1007,MATCH(1,($A14='CAMAGUI DATA UNIFICADA'!$A$2:$A1007)*($BD$1='CAMAGUI DATA UNIFICADA'!$B$2:$B1007),0),MATCH(BE$2,'CAMAGUI DATA UNIFICADA'!$C$1:$T$1,0)),"")</f>
        <v>275</v>
      </c>
      <c r="BF14" s="2">
        <f t="array" ref="BF14">IFERROR(INDEX('CAMAGUI DATA UNIFICADA'!$C$2:$T1007,MATCH(1,($A14='CAMAGUI DATA UNIFICADA'!$A$2:$A1007)*($BD$1='CAMAGUI DATA UNIFICADA'!$B$2:$B1007),0),MATCH(BF$2,'CAMAGUI DATA UNIFICADA'!$C$1:$T$1,0)),"")</f>
        <v>1650</v>
      </c>
      <c r="BG14" s="2" t="str">
        <f t="array" ref="BG14">IFERROR(INDEX('CAMAGUI DATA UNIFICADA'!$C$2:$T1007,MATCH(1,($A14='CAMAGUI DATA UNIFICADA'!$A$2:$A1007)*($BD$1='CAMAGUI DATA UNIFICADA'!$B$2:$B1007),0),MATCH(BG$2,'CAMAGUI DATA UNIFICADA'!$C$1:$T$1,0)),"")</f>
        <v>NICO FINA 2.5</v>
      </c>
      <c r="BH14" s="139">
        <f t="array" ref="BH14">IFERROR(INDEX('CAMAGUI DATA UNIFICADA'!$C$2:$T1007,MATCH(1,($A14='CAMAGUI DATA UNIFICADA'!$A$2:$A1007)*($BD$1='CAMAGUI DATA UNIFICADA'!$B$2:$B1007),0),MATCH(BH$2,'CAMAGUI DATA UNIFICADA'!$C$1:$T$1,0)),"")</f>
        <v>1986.8508</v>
      </c>
      <c r="BI14" s="2">
        <f t="array" ref="BI14">IFERROR(INDEX('CAMAGUI DATA UNIFICADA'!$C$2:$T1007,MATCH(1,($A14='CAMAGUI DATA UNIFICADA'!$A$2:$A1007)*($BD$1='CAMAGUI DATA UNIFICADA'!$B$2:$B1007),0),MATCH(BI$2,'CAMAGUI DATA UNIFICADA'!$C$1:$T$1,0)),"")</f>
        <v>20.4</v>
      </c>
      <c r="BJ14" s="2">
        <f t="array" ref="BJ14">IFERROR(INDEX('CAMAGUI DATA UNIFICADA'!$C$2:$T1007,MATCH(1,($A14='CAMAGUI DATA UNIFICADA'!$A$2:$A1007)*($BD$1='CAMAGUI DATA UNIFICADA'!$B$2:$B1007),0),MATCH(BJ$2,'CAMAGUI DATA UNIFICADA'!$C$1:$T$1,0)),"")</f>
        <v>2</v>
      </c>
      <c r="BK14" s="33">
        <f t="array" ref="BK14">IFERROR(INDEX('CAMAGUI DATA UNIFICADA'!$C$2:$T1007,MATCH(1,($A14='CAMAGUI DATA UNIFICADA'!$A$2:$A1007)*($BD$1='CAMAGUI DATA UNIFICADA'!$B$2:$B1007),0),MATCH(BK$2,'CAMAGUI DATA UNIFICADA'!$C$1:$T$1,0)),"")</f>
        <v>3.2616</v>
      </c>
      <c r="BL14" s="60">
        <f t="array" ref="BL14">IFERROR(INDEX('CAMAGUI DATA UNIFICADA'!$C$2:$T1007,MATCH(1,($A14='CAMAGUI DATA UNIFICADA'!$A$2:$A1007)*($BD$1='CAMAGUI DATA UNIFICADA'!$B$2:$B1007),0),MATCH(BL$2,'CAMAGUI DATA UNIFICADA'!$C$1:$T$1,0)),"")</f>
        <v>413306.1122</v>
      </c>
      <c r="BM14" s="33">
        <f t="array" ref="BM14">IFERROR(INDEX('CAMAGUI DATA UNIFICADA'!$C$2:$T1007,MATCH(1,($A14='CAMAGUI DATA UNIFICADA'!$A$2:$A1007)*($BD$1='CAMAGUI DATA UNIFICADA'!$B$2:$B1007),0),MATCH(BM$2,'CAMAGUI DATA UNIFICADA'!$C$1:$T$1,0)),"")</f>
        <v>1.586538462</v>
      </c>
      <c r="BN14" s="23">
        <f t="array" ref="BN14">IFERROR(INDEX('CAMAGUI DATA UNIFICADA'!$C$2:$T1007,MATCH(1,($A14='CAMAGUI DATA UNIFICADA'!$A$2:$A1007)*($BD$1='CAMAGUI DATA UNIFICADA'!$B$2:$B1007),0),MATCH(BN$2,'CAMAGUI DATA UNIFICADA'!$C$1:$T$1,0)),"")</f>
        <v>0.2066530561</v>
      </c>
      <c r="BO14" s="23">
        <f t="array" ref="BO14">IFERROR(INDEX('CAMAGUI DATA UNIFICADA'!$C$2:$T1007,MATCH(1,($A14='CAMAGUI DATA UNIFICADA'!$A$2:$A1007)*($BD$1='CAMAGUI DATA UNIFICADA'!$B$2:$B1007),0),MATCH(BO$2,'CAMAGUI DATA UNIFICADA'!$C$1:$T$1,0)),"")</f>
        <v>0.26</v>
      </c>
      <c r="BP14" s="60">
        <f t="array" ref="BP14">IFERROR(INDEX('CAMAGUI DATA UNIFICADA'!$C$2:$T1007,MATCH(1,($A14='CAMAGUI DATA UNIFICADA'!$A$2:$A1007)*($BD$1='CAMAGUI DATA UNIFICADA'!$B$2:$B1007),0),MATCH(BP$2,'CAMAGUI DATA UNIFICADA'!$C$1:$T$1,0)),"")</f>
        <v>108333.3333</v>
      </c>
      <c r="BQ14" s="2">
        <f t="array" ref="BQ14">IFERROR(INDEX('CAMAGUI DATA UNIFICADA'!$C$2:$T1007,MATCH(1,($A14='CAMAGUI DATA UNIFICADA'!$A$2:$A1007)*($BD$1='CAMAGUI DATA UNIFICADA'!$B$2:$B1007),0),MATCH(BQ$2,'CAMAGUI DATA UNIFICADA'!$C$1:$T$1,0)),"")</f>
        <v>2</v>
      </c>
      <c r="BR14" s="2">
        <f t="array" ref="BR14">IFERROR(INDEX('CAMAGUI DATA UNIFICADA'!$C$2:$T1007,MATCH(1,($A14='CAMAGUI DATA UNIFICADA'!$A$2:$A1007)*($BD$1='CAMAGUI DATA UNIFICADA'!$B$2:$B1007),0),MATCH(BR$2,'CAMAGUI DATA UNIFICADA'!$C$1:$T$1,0)),"")</f>
        <v>22.4</v>
      </c>
      <c r="BS14" s="33">
        <f t="array" ref="BS14">IFERROR(INDEX('CAMAGUI DATA UNIFICADA'!$C$2:$T1007,MATCH(1,($A14='CAMAGUI DATA UNIFICADA'!$A$2:$A1007)*($BD$1='CAMAGUI DATA UNIFICADA'!$B$2:$B1007),0),MATCH(BS$2,'CAMAGUI DATA UNIFICADA'!$C$1:$T$1,0)),"")</f>
        <v>3.3696</v>
      </c>
      <c r="BT14" s="60">
        <f t="array" ref="BT14">IFERROR(INDEX('CAMAGUI DATA UNIFICADA'!$C$2:$T1007,MATCH(1,($A14='CAMAGUI DATA UNIFICADA'!$A$2:$A1007)*($BD$1='CAMAGUI DATA UNIFICADA'!$B$2:$B1007),0),MATCH(BT$2,'CAMAGUI DATA UNIFICADA'!$C$1:$T$1,0)),"")</f>
        <v>351.5423626</v>
      </c>
      <c r="BU14" s="140">
        <f t="array" ref="BU14">IFERROR(INDEX('CAMAGUI DATA UNIFICADA'!$C$2:$T1007,MATCH(1,($A14='CAMAGUI DATA UNIFICADA'!$A$2:$A1007)*($BD$1='CAMAGUI DATA UNIFICADA'!$B$2:$B1007),0),MATCH(BU$2,'CAMAGUI DATA UNIFICADA'!$C$1:$T$1,0)),"")</f>
        <v>19.13559065</v>
      </c>
      <c r="BV14" s="138" t="str">
        <f t="array" ref="BV14">IFERROR(INDEX('CAMAGUI DATA UNIFICADA'!$C$2:$T1007,MATCH(1,($A14='CAMAGUI DATA UNIFICADA'!$A$2:$A1007)*($BV$1='CAMAGUI DATA UNIFICADA'!$B$2:$B1007),0),MATCH(BV$2,'CAMAGUI DATA UNIFICADA'!$C$1:$T$1,0)),"")</f>
        <v>CA5200123</v>
      </c>
      <c r="BW14" s="2">
        <f t="array" ref="BW14">IFERROR(INDEX('CAMAGUI DATA UNIFICADA'!$C$2:$T1007,MATCH(1,($A14='CAMAGUI DATA UNIFICADA'!$A$2:$A1007)*($BV$1='CAMAGUI DATA UNIFICADA'!$B$2:$B1007),0),MATCH(BW$2,'CAMAGUI DATA UNIFICADA'!$C$1:$T$1,0)),"")</f>
        <v>225</v>
      </c>
      <c r="BX14" s="2">
        <f t="array" ref="BX14">IFERROR(INDEX('CAMAGUI DATA UNIFICADA'!$C$2:$T1007,MATCH(1,($A14='CAMAGUI DATA UNIFICADA'!$A$2:$A1007)*($BV$1='CAMAGUI DATA UNIFICADA'!$B$2:$B1007),0),MATCH(BX$2,'CAMAGUI DATA UNIFICADA'!$C$1:$T$1,0)),"")</f>
        <v>1350</v>
      </c>
      <c r="BY14" s="2" t="str">
        <f t="array" ref="BY14">IFERROR(INDEX('CAMAGUI DATA UNIFICADA'!$C$2:$T1007,MATCH(1,($A14='CAMAGUI DATA UNIFICADA'!$A$2:$A1007)*($BV$1='CAMAGUI DATA UNIFICADA'!$B$2:$B1007),0),MATCH(BY$2,'CAMAGUI DATA UNIFICADA'!$C$1:$T$1,0)),"")</f>
        <v>NICO FINA 2.5</v>
      </c>
      <c r="BZ14" s="139">
        <f t="array" ref="BZ14">IFERROR(INDEX('CAMAGUI DATA UNIFICADA'!$C$2:$T1007,MATCH(1,($A14='CAMAGUI DATA UNIFICADA'!$A$2:$A1007)*($BV$1='CAMAGUI DATA UNIFICADA'!$B$2:$B1007),0),MATCH(BZ$2,'CAMAGUI DATA UNIFICADA'!$C$1:$T$1,0)),"")</f>
        <v>1625.6052</v>
      </c>
      <c r="CA14" s="2">
        <f t="array" ref="CA14">IFERROR(INDEX('CAMAGUI DATA UNIFICADA'!$C$2:$T1007,MATCH(1,($A14='CAMAGUI DATA UNIFICADA'!$A$2:$A1007)*($BV$1='CAMAGUI DATA UNIFICADA'!$B$2:$B1007),0),MATCH(CA$2,'CAMAGUI DATA UNIFICADA'!$C$1:$T$1,0)),"")</f>
        <v>18</v>
      </c>
      <c r="CB14" s="2">
        <f t="array" ref="CB14">IFERROR(INDEX('CAMAGUI DATA UNIFICADA'!$C$2:$T1007,MATCH(1,($A14='CAMAGUI DATA UNIFICADA'!$A$2:$A1007)*($BV$1='CAMAGUI DATA UNIFICADA'!$B$2:$B1007),0),MATCH(CB$2,'CAMAGUI DATA UNIFICADA'!$C$1:$T$1,0)),"")</f>
        <v>2</v>
      </c>
      <c r="CC14" s="33">
        <f t="array" ref="CC14">IFERROR(INDEX('CAMAGUI DATA UNIFICADA'!$C$2:$T1007,MATCH(1,($A14='CAMAGUI DATA UNIFICADA'!$A$2:$A1007)*($BV$1='CAMAGUI DATA UNIFICADA'!$B$2:$B1007),0),MATCH(CC$2,'CAMAGUI DATA UNIFICADA'!$C$1:$T$1,0)),"")</f>
        <v>3.528</v>
      </c>
      <c r="CD14" s="60">
        <f t="array" ref="CD14">IFERROR(INDEX('CAMAGUI DATA UNIFICADA'!$C$2:$T1007,MATCH(1,($A14='CAMAGUI DATA UNIFICADA'!$A$2:$A1007)*($BV$1='CAMAGUI DATA UNIFICADA'!$B$2:$B1007),0),MATCH(CD$2,'CAMAGUI DATA UNIFICADA'!$C$1:$T$1,0)),"")</f>
        <v>354308.39</v>
      </c>
      <c r="CE14" s="33">
        <f t="array" ref="CE14">IFERROR(INDEX('CAMAGUI DATA UNIFICADA'!$C$2:$T1007,MATCH(1,($A14='CAMAGUI DATA UNIFICADA'!$A$2:$A1007)*($BV$1='CAMAGUI DATA UNIFICADA'!$B$2:$B1007),0),MATCH(CE$2,'CAMAGUI DATA UNIFICADA'!$C$1:$T$1,0)),"")</f>
        <v>1.496012528</v>
      </c>
      <c r="CF14" s="23">
        <f t="array" ref="CF14">IFERROR(INDEX('CAMAGUI DATA UNIFICADA'!$C$2:$T1007,MATCH(1,($A14='CAMAGUI DATA UNIFICADA'!$A$2:$A1007)*($BV$1='CAMAGUI DATA UNIFICADA'!$B$2:$B1007),0),MATCH(CF$2,'CAMAGUI DATA UNIFICADA'!$C$1:$T$1,0)),"")</f>
        <v>0.259135453</v>
      </c>
      <c r="CG14" s="23">
        <f t="array" ref="CG14">IFERROR(INDEX('CAMAGUI DATA UNIFICADA'!$C$2:$T1007,MATCH(1,($A14='CAMAGUI DATA UNIFICADA'!$A$2:$A1007)*($BV$1='CAMAGUI DATA UNIFICADA'!$B$2:$B1007),0),MATCH(CG$2,'CAMAGUI DATA UNIFICADA'!$C$1:$T$1,0)),"")</f>
        <v>0.33</v>
      </c>
      <c r="CH14" s="60">
        <f t="array" ref="CH14">IFERROR(INDEX('CAMAGUI DATA UNIFICADA'!$C$2:$T1007,MATCH(1,($A14='CAMAGUI DATA UNIFICADA'!$A$2:$A1007)*($BV$1='CAMAGUI DATA UNIFICADA'!$B$2:$B1007),0),MATCH(CH$2,'CAMAGUI DATA UNIFICADA'!$C$1:$T$1,0)),"")</f>
        <v>107428.4357</v>
      </c>
      <c r="CI14" s="2">
        <f t="array" ref="CI14">IFERROR(INDEX('CAMAGUI DATA UNIFICADA'!$C$2:$T1007,MATCH(1,($A14='CAMAGUI DATA UNIFICADA'!$A$2:$A1007)*($BV$1='CAMAGUI DATA UNIFICADA'!$B$2:$B1007),0),MATCH(CI$2,'CAMAGUI DATA UNIFICADA'!$C$1:$T$1,0)),"")</f>
        <v>2</v>
      </c>
      <c r="CJ14" s="2">
        <f t="array" ref="CJ14">IFERROR(INDEX('CAMAGUI DATA UNIFICADA'!$C$2:$T1007,MATCH(1,($A14='CAMAGUI DATA UNIFICADA'!$A$2:$A1007)*($BV$1='CAMAGUI DATA UNIFICADA'!$B$2:$B1007),0),MATCH(CJ$2,'CAMAGUI DATA UNIFICADA'!$C$1:$T$1,0)),"")</f>
        <v>20</v>
      </c>
      <c r="CK14" s="33">
        <f t="array" ref="CK14">IFERROR(INDEX('CAMAGUI DATA UNIFICADA'!$C$2:$T1007,MATCH(1,($A14='CAMAGUI DATA UNIFICADA'!$A$2:$A1007)*($BV$1='CAMAGUI DATA UNIFICADA'!$B$2:$B1007),0),MATCH(CK$2,'CAMAGUI DATA UNIFICADA'!$C$1:$T$1,0)),"")</f>
        <v>3.648</v>
      </c>
      <c r="CL14" s="60">
        <f t="array" ref="CL14">IFERROR(INDEX('CAMAGUI DATA UNIFICADA'!$C$2:$T1007,MATCH(1,($A14='CAMAGUI DATA UNIFICADA'!$A$2:$A1007)*($BV$1='CAMAGUI DATA UNIFICADA'!$B$2:$B1007),0),MATCH(CL$2,'CAMAGUI DATA UNIFICADA'!$C$1:$T$1,0)),"")</f>
        <v>300.8873543</v>
      </c>
      <c r="CM14" s="140">
        <f t="array" ref="CM14">IFERROR(INDEX('CAMAGUI DATA UNIFICADA'!$C$2:$T1007,MATCH(1,($A14='CAMAGUI DATA UNIFICADA'!$A$2:$A1007)*($BV$1='CAMAGUI DATA UNIFICADA'!$B$2:$B1007),0),MATCH(CM$2,'CAMAGUI DATA UNIFICADA'!$C$1:$T$1,0)),"")</f>
        <v>18.97183857</v>
      </c>
      <c r="CN14" s="138" t="str">
        <f t="array" ref="CN14">IFERROR(INDEX('CAMAGUI DATA UNIFICADA'!$C$2:$T1007,MATCH(1,($A14='CAMAGUI DATA UNIFICADA'!$A$2:$A1007)*($CN$1='CAMAGUI DATA UNIFICADA'!$B$2:$B1007),0),MATCH(CN$2,'CAMAGUI DATA UNIFICADA'!$C$1:$T$1,0)),"")</f>
        <v>CA6240223</v>
      </c>
      <c r="CO14" s="2">
        <f t="array" ref="CO14">IFERROR(INDEX('CAMAGUI DATA UNIFICADA'!$C$2:$T1007,MATCH(1,($A14='CAMAGUI DATA UNIFICADA'!$A$2:$A1007)*($CN$1='CAMAGUI DATA UNIFICADA'!$B$2:$B1007),0),MATCH(CO$2,'CAMAGUI DATA UNIFICADA'!$C$1:$T$1,0)),"")</f>
        <v>500</v>
      </c>
      <c r="CP14" s="2">
        <f t="array" ref="CP14">IFERROR(INDEX('CAMAGUI DATA UNIFICADA'!$C$2:$T1007,MATCH(1,($A14='CAMAGUI DATA UNIFICADA'!$A$2:$A1007)*($CN$1='CAMAGUI DATA UNIFICADA'!$B$2:$B1007),0),MATCH(CP$2,'CAMAGUI DATA UNIFICADA'!$C$1:$T$1,0)),"")</f>
        <v>3000</v>
      </c>
      <c r="CQ14" s="2" t="str">
        <f t="array" ref="CQ14">IFERROR(INDEX('CAMAGUI DATA UNIFICADA'!$C$2:$T1007,MATCH(1,($A14='CAMAGUI DATA UNIFICADA'!$A$2:$A1007)*($CN$1='CAMAGUI DATA UNIFICADA'!$B$2:$B1007),0),MATCH(CQ$2,'CAMAGUI DATA UNIFICADA'!$C$1:$T$1,0)),"")</f>
        <v>NICO FINA 2.5</v>
      </c>
      <c r="CR14" s="139">
        <f t="array" ref="CR14">IFERROR(INDEX('CAMAGUI DATA UNIFICADA'!$C$2:$T1007,MATCH(1,($A14='CAMAGUI DATA UNIFICADA'!$A$2:$A1007)*($CN$1='CAMAGUI DATA UNIFICADA'!$B$2:$B1007),0),MATCH(CR$2,'CAMAGUI DATA UNIFICADA'!$C$1:$T$1,0)),"")</f>
        <v>3612.456</v>
      </c>
      <c r="CS14" s="2">
        <f t="array" ref="CS14">IFERROR(INDEX('CAMAGUI DATA UNIFICADA'!$C$2:$T1007,MATCH(1,($A14='CAMAGUI DATA UNIFICADA'!$A$2:$A1007)*($CN$1='CAMAGUI DATA UNIFICADA'!$B$2:$B1007),0),MATCH(CS$2,'CAMAGUI DATA UNIFICADA'!$C$1:$T$1,0)),"")</f>
        <v>19.3</v>
      </c>
      <c r="CT14" s="2">
        <f t="array" ref="CT14">IFERROR(INDEX('CAMAGUI DATA UNIFICADA'!$C$2:$T1007,MATCH(1,($A14='CAMAGUI DATA UNIFICADA'!$A$2:$A1007)*($CN$1='CAMAGUI DATA UNIFICADA'!$B$2:$B1007),0),MATCH(CT$2,'CAMAGUI DATA UNIFICADA'!$C$1:$T$1,0)),"")</f>
        <v>2.2</v>
      </c>
      <c r="CU14" s="33">
        <f t="array" ref="CU14">IFERROR(INDEX('CAMAGUI DATA UNIFICADA'!$C$2:$T1007,MATCH(1,($A14='CAMAGUI DATA UNIFICADA'!$A$2:$A1007)*($CN$1='CAMAGUI DATA UNIFICADA'!$B$2:$B1007),0),MATCH(CU$2,'CAMAGUI DATA UNIFICADA'!$C$1:$T$1,0)),"")</f>
        <v>3.3792</v>
      </c>
      <c r="CV14" s="60">
        <f t="array" ref="CV14">IFERROR(INDEX('CAMAGUI DATA UNIFICADA'!$C$2:$T1007,MATCH(1,($A14='CAMAGUI DATA UNIFICADA'!$A$2:$A1007)*($CN$1='CAMAGUI DATA UNIFICADA'!$B$2:$B1007),0),MATCH(CV$2,'CAMAGUI DATA UNIFICADA'!$C$1:$T$1,0)),"")</f>
        <v>766652.9282</v>
      </c>
      <c r="CW14" s="33">
        <f t="array" ref="CW14">IFERROR(INDEX('CAMAGUI DATA UNIFICADA'!$C$2:$T1007,MATCH(1,($A14='CAMAGUI DATA UNIFICADA'!$A$2:$A1007)*($CN$1='CAMAGUI DATA UNIFICADA'!$B$2:$B1007),0),MATCH(CW$2,'CAMAGUI DATA UNIFICADA'!$C$1:$T$1,0)),"")</f>
        <v>1.495215311</v>
      </c>
      <c r="CX14" s="23">
        <f t="array" ref="CX14">IFERROR(INDEX('CAMAGUI DATA UNIFICADA'!$C$2:$T1007,MATCH(1,($A14='CAMAGUI DATA UNIFICADA'!$A$2:$A1007)*($CN$1='CAMAGUI DATA UNIFICADA'!$B$2:$B1007),0),MATCH(CX$2,'CAMAGUI DATA UNIFICADA'!$C$1:$T$1,0)),"")</f>
        <v>0.6388774402</v>
      </c>
      <c r="CY14" s="23">
        <f t="array" ref="CY14">IFERROR(INDEX('CAMAGUI DATA UNIFICADA'!$C$2:$T1007,MATCH(1,($A14='CAMAGUI DATA UNIFICADA'!$A$2:$A1007)*($CN$1='CAMAGUI DATA UNIFICADA'!$B$2:$B1007),0),MATCH(CY$2,'CAMAGUI DATA UNIFICADA'!$C$1:$T$1,0)),"")</f>
        <v>0.76</v>
      </c>
      <c r="CZ14" s="60">
        <f t="array" ref="CZ14">IFERROR(INDEX('CAMAGUI DATA UNIFICADA'!$C$2:$T1007,MATCH(1,($A14='CAMAGUI DATA UNIFICADA'!$A$2:$A1007)*($CN$1='CAMAGUI DATA UNIFICADA'!$B$2:$B1007),0),MATCH(CZ$2,'CAMAGUI DATA UNIFICADA'!$C$1:$T$1,0)),"")</f>
        <v>104228.5714</v>
      </c>
      <c r="DA14" s="2">
        <f t="array" ref="DA14">IFERROR(INDEX('CAMAGUI DATA UNIFICADA'!$C$2:$T1007,MATCH(1,($A14='CAMAGUI DATA UNIFICADA'!$A$2:$A1007)*($CN$1='CAMAGUI DATA UNIFICADA'!$B$2:$B1007),0),MATCH(DA$2,'CAMAGUI DATA UNIFICADA'!$C$1:$T$1,0)),"")</f>
        <v>2</v>
      </c>
      <c r="DB14" s="2">
        <f t="array" ref="DB14">IFERROR(INDEX('CAMAGUI DATA UNIFICADA'!$C$2:$T1007,MATCH(1,($A14='CAMAGUI DATA UNIFICADA'!$A$2:$A1007)*($CN$1='CAMAGUI DATA UNIFICADA'!$B$2:$B1007),0),MATCH(DB$2,'CAMAGUI DATA UNIFICADA'!$C$1:$T$1,0)),"")</f>
        <v>21.3</v>
      </c>
      <c r="DC14" s="33">
        <f t="array" ref="DC14">IFERROR(INDEX('CAMAGUI DATA UNIFICADA'!$C$2:$T1007,MATCH(1,($A14='CAMAGUI DATA UNIFICADA'!$A$2:$A1007)*($CN$1='CAMAGUI DATA UNIFICADA'!$B$2:$B1007),0),MATCH(DC$2,'CAMAGUI DATA UNIFICADA'!$C$1:$T$1,0)),"")</f>
        <v>3.4956</v>
      </c>
      <c r="DD14" s="60">
        <f t="array" ref="DD14">IFERROR(INDEX('CAMAGUI DATA UNIFICADA'!$C$2:$T1007,MATCH(1,($A14='CAMAGUI DATA UNIFICADA'!$A$2:$A1007)*($CN$1='CAMAGUI DATA UNIFICADA'!$B$2:$B1007),0),MATCH(DD$2,'CAMAGUI DATA UNIFICADA'!$C$1:$T$1,0)),"")</f>
        <v>647.2351258</v>
      </c>
      <c r="DE14" s="140">
        <f t="array" ref="DE14">IFERROR(INDEX('CAMAGUI DATA UNIFICADA'!$C$2:$T1007,MATCH(1,($A14='CAMAGUI DATA UNIFICADA'!$A$2:$A1007)*($CN$1='CAMAGUI DATA UNIFICADA'!$B$2:$B1007),0),MATCH(DE$2,'CAMAGUI DATA UNIFICADA'!$C$1:$T$1,0)),"")</f>
        <v>36.80878145</v>
      </c>
      <c r="DF14" s="138" t="str">
        <f t="array" ref="DF14">IFERROR(INDEX('CAMAGUI DATA UNIFICADA'!$C$2:$T1007,MATCH(1,($A14='CAMAGUI DATA UNIFICADA'!$A$2:$A1007)*($DF$1='CAMAGUI DATA UNIFICADA'!$B$2:$B1007),0),MATCH(DF$2,'CAMAGUI DATA UNIFICADA'!$C$1:$T$1,0)),"")</f>
        <v>CA8230123</v>
      </c>
      <c r="DG14" s="2">
        <f t="array" ref="DG14">IFERROR(INDEX('CAMAGUI DATA UNIFICADA'!$C$2:$T1007,MATCH(1,($A14='CAMAGUI DATA UNIFICADA'!$A$2:$A1007)*($DF$1='CAMAGUI DATA UNIFICADA'!$B$2:$B1007),0),MATCH(DG$2,'CAMAGUI DATA UNIFICADA'!$C$1:$T$1,0)),"")</f>
        <v>16</v>
      </c>
      <c r="DH14" s="2">
        <f t="array" ref="DH14">IFERROR(INDEX('CAMAGUI DATA UNIFICADA'!$C$2:$T1007,MATCH(1,($A14='CAMAGUI DATA UNIFICADA'!$A$2:$A1007)*($DF$1='CAMAGUI DATA UNIFICADA'!$B$2:$B1007),0),MATCH(DH$2,'CAMAGUI DATA UNIFICADA'!$C$1:$T$1,0)),"")</f>
        <v>96</v>
      </c>
      <c r="DI14" s="2" t="str">
        <f t="array" ref="DI14">IFERROR(INDEX('CAMAGUI DATA UNIFICADA'!$C$2:$T1007,MATCH(1,($A14='CAMAGUI DATA UNIFICADA'!$A$2:$A1007)*($DF$1='CAMAGUI DATA UNIFICADA'!$B$2:$B1007),0),MATCH(DI$2,'CAMAGUI DATA UNIFICADA'!$C$1:$T$1,0)),"")</f>
        <v>NICO FINA 2.5</v>
      </c>
      <c r="DJ14" s="139">
        <f t="array" ref="DJ14">IFERROR(INDEX('CAMAGUI DATA UNIFICADA'!$C$2:$T1007,MATCH(1,($A14='CAMAGUI DATA UNIFICADA'!$A$2:$A1007)*($DF$1='CAMAGUI DATA UNIFICADA'!$B$2:$B1007),0),MATCH(DJ$2,'CAMAGUI DATA UNIFICADA'!$C$1:$T$1,0)),"")</f>
        <v>115.598592</v>
      </c>
      <c r="DK14" s="2">
        <f t="array" ref="DK14">IFERROR(INDEX('CAMAGUI DATA UNIFICADA'!$C$2:$T1007,MATCH(1,($A14='CAMAGUI DATA UNIFICADA'!$A$2:$A1007)*($DF$1='CAMAGUI DATA UNIFICADA'!$B$2:$B1007),0),MATCH(DK$2,'CAMAGUI DATA UNIFICADA'!$C$1:$T$1,0)),"")</f>
        <v>15.9</v>
      </c>
      <c r="DL14" s="2">
        <f t="array" ref="DL14">IFERROR(INDEX('CAMAGUI DATA UNIFICADA'!$C$2:$T1007,MATCH(1,($A14='CAMAGUI DATA UNIFICADA'!$A$2:$A1007)*($DF$1='CAMAGUI DATA UNIFICADA'!$B$2:$B1007),0),MATCH(DL$2,'CAMAGUI DATA UNIFICADA'!$C$1:$T$1,0)),"")</f>
        <v>1.6</v>
      </c>
      <c r="DM14" s="33">
        <f t="array" ref="DM14">IFERROR(INDEX('CAMAGUI DATA UNIFICADA'!$C$2:$T1007,MATCH(1,($A14='CAMAGUI DATA UNIFICADA'!$A$2:$A1007)*($DF$1='CAMAGUI DATA UNIFICADA'!$B$2:$B1007),0),MATCH(DM$2,'CAMAGUI DATA UNIFICADA'!$C$1:$T$1,0)),"")</f>
        <v>3.816</v>
      </c>
      <c r="DN14" s="60">
        <f t="array" ref="DN14">IFERROR(INDEX('CAMAGUI DATA UNIFICADA'!$C$2:$T1007,MATCH(1,($A14='CAMAGUI DATA UNIFICADA'!$A$2:$A1007)*($DF$1='CAMAGUI DATA UNIFICADA'!$B$2:$B1007),0),MATCH(DN$2,'CAMAGUI DATA UNIFICADA'!$C$1:$T$1,0)),"")</f>
        <v>26370.26489</v>
      </c>
      <c r="DO14" s="33">
        <f t="array" ref="DO14">IFERROR(INDEX('CAMAGUI DATA UNIFICADA'!$C$2:$T1007,MATCH(1,($A14='CAMAGUI DATA UNIFICADA'!$A$2:$A1007)*($DF$1='CAMAGUI DATA UNIFICADA'!$B$2:$B1007),0),MATCH(DO$2,'CAMAGUI DATA UNIFICADA'!$C$1:$T$1,0)),"")</f>
        <v>1.875</v>
      </c>
      <c r="DP14" s="23">
        <f t="array" ref="DP14">IFERROR(INDEX('CAMAGUI DATA UNIFICADA'!$C$2:$T1007,MATCH(1,($A14='CAMAGUI DATA UNIFICADA'!$A$2:$A1007)*($DF$1='CAMAGUI DATA UNIFICADA'!$B$2:$B1007),0),MATCH(DP$2,'CAMAGUI DATA UNIFICADA'!$C$1:$T$1,0)),"")</f>
        <v>0.6592566222</v>
      </c>
      <c r="DQ14" s="23">
        <f t="array" ref="DQ14">IFERROR(INDEX('CAMAGUI DATA UNIFICADA'!$C$2:$T1007,MATCH(1,($A14='CAMAGUI DATA UNIFICADA'!$A$2:$A1007)*($DF$1='CAMAGUI DATA UNIFICADA'!$B$2:$B1007),0),MATCH(DQ$2,'CAMAGUI DATA UNIFICADA'!$C$1:$T$1,0)),"")</f>
        <v>0.8</v>
      </c>
      <c r="DR14" s="2">
        <f t="array" ref="DR14">IFERROR(INDEX('CAMAGUI DATA UNIFICADA'!$C$2:$T1007,MATCH(1,($A14='CAMAGUI DATA UNIFICADA'!$A$2:$A1007)*($DF$1='CAMAGUI DATA UNIFICADA'!$B$2:$B1007),0),MATCH(DR$2,'CAMAGUI DATA UNIFICADA'!$C$1:$T$1,0)),"")</f>
        <v>80000</v>
      </c>
      <c r="DS14" s="2">
        <f t="array" ref="DS14">IFERROR(INDEX('CAMAGUI DATA UNIFICADA'!$C$2:$T1007,MATCH(1,($A14='CAMAGUI DATA UNIFICADA'!$A$2:$A1007)*($DF$1='CAMAGUI DATA UNIFICADA'!$B$2:$B1007),0),MATCH(DS$2,'CAMAGUI DATA UNIFICADA'!$C$1:$T$1,0)),"")</f>
        <v>2</v>
      </c>
      <c r="DT14" s="2">
        <f t="array" ref="DT14">IFERROR(INDEX('CAMAGUI DATA UNIFICADA'!$C$2:$T1007,MATCH(1,($A14='CAMAGUI DATA UNIFICADA'!$A$2:$A1007)*($DF$1='CAMAGUI DATA UNIFICADA'!$B$2:$B1007),0),MATCH(DT$2,'CAMAGUI DATA UNIFICADA'!$C$1:$T$1,0)),"")</f>
        <v>17.9</v>
      </c>
      <c r="DU14" s="33">
        <f t="array" ref="DU14">IFERROR(INDEX('CAMAGUI DATA UNIFICADA'!$C$2:$T1007,MATCH(1,($A14='CAMAGUI DATA UNIFICADA'!$A$2:$A1007)*($DF$1='CAMAGUI DATA UNIFICADA'!$B$2:$B1007),0),MATCH(DU$2,'CAMAGUI DATA UNIFICADA'!$C$1:$T$1,0)),"")</f>
        <v>3.5508</v>
      </c>
      <c r="DV14" s="60">
        <f t="array" ref="DV14">IFERROR(INDEX('CAMAGUI DATA UNIFICADA'!$C$2:$T1007,MATCH(1,($A14='CAMAGUI DATA UNIFICADA'!$A$2:$A1007)*($DF$1='CAMAGUI DATA UNIFICADA'!$B$2:$B1007),0),MATCH(DV$2,'CAMAGUI DATA UNIFICADA'!$C$1:$T$1,0)),"")</f>
        <v>20.48314799</v>
      </c>
      <c r="DW14" s="140">
        <f t="array" ref="DW14">IFERROR(INDEX('CAMAGUI DATA UNIFICADA'!$C$2:$T1007,MATCH(1,($A14='CAMAGUI DATA UNIFICADA'!$A$2:$A1007)*($DF$1='CAMAGUI DATA UNIFICADA'!$B$2:$B1007),0),MATCH(DW$2,'CAMAGUI DATA UNIFICADA'!$C$1:$T$1,0)),"")</f>
        <v>1.120786998</v>
      </c>
      <c r="DX14" s="144" t="str">
        <f t="array" ref="DX14">IFERROR(INDEX('CAMAGUI DATA UNIFICADA'!$C$2:$T1007,MATCH(1,($A14='CAMAGUI DATA UNIFICADA'!$A$2:$A1007)*($DX$1='CAMAGUI DATA UNIFICADA'!$B$2:$B1007),0),MATCH(DX$2,'CAMAGUI DATA UNIFICADA'!$C$1:$T$1,0)),"")</f>
        <v/>
      </c>
      <c r="DY14" s="60" t="str">
        <f t="array" ref="DY14">IFERROR(INDEX('CAMAGUI DATA UNIFICADA'!$C$2:$T1007,MATCH(1,($A14='CAMAGUI DATA UNIFICADA'!$A$2:$A1007)*($DX$1='CAMAGUI DATA UNIFICADA'!$B$2:$B1007),0),MATCH(DY$2,'CAMAGUI DATA UNIFICADA'!$C$1:$T$1,0)),"")</f>
        <v/>
      </c>
      <c r="DZ14" s="60" t="str">
        <f t="array" ref="DZ14">IFERROR(INDEX('CAMAGUI DATA UNIFICADA'!$C$2:$T1007,MATCH(1,($A14='CAMAGUI DATA UNIFICADA'!$A$2:$A1007)*($DX$1='CAMAGUI DATA UNIFICADA'!$B$2:$B1007),0),MATCH(DZ$2,'CAMAGUI DATA UNIFICADA'!$C$1:$T$1,0)),"")</f>
        <v/>
      </c>
      <c r="EA14" s="60" t="str">
        <f t="array" ref="EA14">IFERROR(INDEX('CAMAGUI DATA UNIFICADA'!$C$2:$T1007,MATCH(1,($A14='CAMAGUI DATA UNIFICADA'!$A$2:$A1007)*($DX$1='CAMAGUI DATA UNIFICADA'!$B$2:$B1007),0),MATCH(EA$2,'CAMAGUI DATA UNIFICADA'!$C$1:$T$1,0)),"")</f>
        <v/>
      </c>
      <c r="EB14" s="60" t="str">
        <f t="array" ref="EB14">IFERROR(INDEX('CAMAGUI DATA UNIFICADA'!$C$2:$T1007,MATCH(1,($A14='CAMAGUI DATA UNIFICADA'!$A$2:$A1007)*($DX$1='CAMAGUI DATA UNIFICADA'!$B$2:$B1007),0),MATCH(EB$2,'CAMAGUI DATA UNIFICADA'!$C$1:$T$1,0)),"")</f>
        <v/>
      </c>
      <c r="EC14" s="60" t="str">
        <f t="array" ref="EC14">IFERROR(INDEX('CAMAGUI DATA UNIFICADA'!$C$2:$T1007,MATCH(1,($A14='CAMAGUI DATA UNIFICADA'!$A$2:$A1007)*($DX$1='CAMAGUI DATA UNIFICADA'!$B$2:$B1007),0),MATCH(EC$2,'CAMAGUI DATA UNIFICADA'!$C$1:$T$1,0)),"")</f>
        <v/>
      </c>
      <c r="ED14" s="60" t="str">
        <f t="array" ref="ED14">IFERROR(INDEX('CAMAGUI DATA UNIFICADA'!$C$2:$T1007,MATCH(1,($A14='CAMAGUI DATA UNIFICADA'!$A$2:$A1007)*($DX$1='CAMAGUI DATA UNIFICADA'!$B$2:$B1007),0),MATCH(ED$2,'CAMAGUI DATA UNIFICADA'!$C$1:$T$1,0)),"")</f>
        <v/>
      </c>
      <c r="EE14" s="60" t="str">
        <f t="array" ref="EE14">IFERROR(INDEX('CAMAGUI DATA UNIFICADA'!$C$2:$T1007,MATCH(1,($A14='CAMAGUI DATA UNIFICADA'!$A$2:$A1007)*($DX$1='CAMAGUI DATA UNIFICADA'!$B$2:$B1007),0),MATCH(EE$2,'CAMAGUI DATA UNIFICADA'!$C$1:$T$1,0)),"")</f>
        <v/>
      </c>
      <c r="EF14" s="60" t="str">
        <f t="array" ref="EF14">IFERROR(INDEX('CAMAGUI DATA UNIFICADA'!$C$2:$T1007,MATCH(1,($A14='CAMAGUI DATA UNIFICADA'!$A$2:$A1007)*($DX$1='CAMAGUI DATA UNIFICADA'!$B$2:$B1007),0),MATCH(EF$2,'CAMAGUI DATA UNIFICADA'!$C$1:$T$1,0)),"")</f>
        <v/>
      </c>
      <c r="EG14" s="60" t="str">
        <f t="array" ref="EG14">IFERROR(INDEX('CAMAGUI DATA UNIFICADA'!$C$2:$T1007,MATCH(1,($A14='CAMAGUI DATA UNIFICADA'!$A$2:$A1007)*($DX$1='CAMAGUI DATA UNIFICADA'!$B$2:$B1007),0),MATCH(EG$2,'CAMAGUI DATA UNIFICADA'!$C$1:$T$1,0)),"")</f>
        <v/>
      </c>
      <c r="EH14" s="60" t="str">
        <f t="array" ref="EH14">IFERROR(INDEX('CAMAGUI DATA UNIFICADA'!$C$2:$T1007,MATCH(1,($A14='CAMAGUI DATA UNIFICADA'!$A$2:$A1007)*($DX$1='CAMAGUI DATA UNIFICADA'!$B$2:$B1007),0),MATCH(EH$2,'CAMAGUI DATA UNIFICADA'!$C$1:$T$1,0)),"")</f>
        <v/>
      </c>
      <c r="EI14" s="60" t="str">
        <f t="array" ref="EI14">IFERROR(INDEX('CAMAGUI DATA UNIFICADA'!$C$2:$T1007,MATCH(1,($A14='CAMAGUI DATA UNIFICADA'!$A$2:$A1007)*($DX$1='CAMAGUI DATA UNIFICADA'!$B$2:$B1007),0),MATCH(EI$2,'CAMAGUI DATA UNIFICADA'!$C$1:$T$1,0)),"")</f>
        <v/>
      </c>
      <c r="EJ14" s="60" t="str">
        <f t="array" ref="EJ14">IFERROR(INDEX('CAMAGUI DATA UNIFICADA'!$C$2:$T1007,MATCH(1,($A14='CAMAGUI DATA UNIFICADA'!$A$2:$A1007)*($DX$1='CAMAGUI DATA UNIFICADA'!$B$2:$B1007),0),MATCH(EJ$2,'CAMAGUI DATA UNIFICADA'!$C$1:$T$1,0)),"")</f>
        <v/>
      </c>
      <c r="EK14" s="60" t="str">
        <f t="array" ref="EK14">IFERROR(INDEX('CAMAGUI DATA UNIFICADA'!$C$2:$T1007,MATCH(1,($A14='CAMAGUI DATA UNIFICADA'!$A$2:$A1007)*($DX$1='CAMAGUI DATA UNIFICADA'!$B$2:$B1007),0),MATCH(EK$2,'CAMAGUI DATA UNIFICADA'!$C$1:$T$1,0)),"")</f>
        <v/>
      </c>
      <c r="EL14" s="60" t="str">
        <f t="array" ref="EL14">IFERROR(INDEX('CAMAGUI DATA UNIFICADA'!$C$2:$T1007,MATCH(1,($A14='CAMAGUI DATA UNIFICADA'!$A$2:$A1007)*($DX$1='CAMAGUI DATA UNIFICADA'!$B$2:$B1007),0),MATCH(EL$2,'CAMAGUI DATA UNIFICADA'!$C$1:$T$1,0)),"")</f>
        <v/>
      </c>
      <c r="EM14" s="60" t="str">
        <f t="array" ref="EM14">IFERROR(INDEX('CAMAGUI DATA UNIFICADA'!$C$2:$T1007,MATCH(1,($A14='CAMAGUI DATA UNIFICADA'!$A$2:$A1007)*($DX$1='CAMAGUI DATA UNIFICADA'!$B$2:$B1007),0),MATCH(EM$2,'CAMAGUI DATA UNIFICADA'!$C$1:$T$1,0)),"")</f>
        <v/>
      </c>
      <c r="EN14" s="60" t="str">
        <f t="array" ref="EN14">IFERROR(INDEX('CAMAGUI DATA UNIFICADA'!$C$2:$T1007,MATCH(1,($A14='CAMAGUI DATA UNIFICADA'!$A$2:$A1007)*($DX$1='CAMAGUI DATA UNIFICADA'!$B$2:$B1007),0),MATCH(EN$2,'CAMAGUI DATA UNIFICADA'!$C$1:$T$1,0)),"")</f>
        <v/>
      </c>
      <c r="EO14" s="60" t="str">
        <f t="array" ref="EO14">IFERROR(INDEX('CAMAGUI DATA UNIFICADA'!$C$2:$T1007,MATCH(1,($A14='CAMAGUI DATA UNIFICADA'!$A$2:$A1007)*($DX$1='CAMAGUI DATA UNIFICADA'!$B$2:$B1007),0),MATCH(EO$2,'CAMAGUI DATA UNIFICADA'!$C$1:$T$1,0)),"")</f>
        <v/>
      </c>
    </row>
    <row r="15">
      <c r="A15" s="137">
        <v>45033.0</v>
      </c>
      <c r="B15" s="138" t="str">
        <f t="array" ref="B15">IFERROR(INDEX('CAMAGUI DATA UNIFICADA'!$C$2:$T1007,MATCH(1,($A15='CAMAGUI DATA UNIFICADA'!$A$2:$A1007)*($B$1='CAMAGUI DATA UNIFICADA'!$B$2:$B1007),0),MATCH(B$2,'CAMAGUI DATA UNIFICADA'!$C$1:$T$1,0)),"")</f>
        <v>CA1100223</v>
      </c>
      <c r="C15" s="2">
        <f t="array" ref="C15">IFERROR(INDEX('CAMAGUI DATA UNIFICADA'!$C$2:$T1007,MATCH(1,($A15='CAMAGUI DATA UNIFICADA'!$A$2:$A1007)*($B$1='CAMAGUI DATA UNIFICADA'!$B$2:$B1007),0),MATCH(C$2,'CAMAGUI DATA UNIFICADA'!$C$1:$T$1,0)),"")</f>
        <v>450</v>
      </c>
      <c r="D15" s="2">
        <f t="array" ref="D15">IFERROR(INDEX('CAMAGUI DATA UNIFICADA'!$C$2:$T1007,MATCH(1,($A15='CAMAGUI DATA UNIFICADA'!$A$2:$A1007)*($B$1='CAMAGUI DATA UNIFICADA'!$B$2:$B1007),0),MATCH(D$2,'CAMAGUI DATA UNIFICADA'!$C$1:$T$1,0)),"")</f>
        <v>2650</v>
      </c>
      <c r="E15" s="2" t="str">
        <f t="array" ref="E15">IFERROR(INDEX('CAMAGUI DATA UNIFICADA'!$C$2:$T1007,MATCH(1,($A15='CAMAGUI DATA UNIFICADA'!$A$2:$A1007)*($B$1='CAMAGUI DATA UNIFICADA'!$B$2:$B1007),0),MATCH(E$2,'CAMAGUI DATA UNIFICADA'!$C$1:$T$1,0)),"")</f>
        <v>NICO FINA 2.5</v>
      </c>
      <c r="F15" s="139">
        <f t="array" ref="F15">IFERROR(INDEX('CAMAGUI DATA UNIFICADA'!$C$2:$T1007,MATCH(1,($A15='CAMAGUI DATA UNIFICADA'!$A$2:$A1007)*($B$1='CAMAGUI DATA UNIFICADA'!$B$2:$B1007),0),MATCH(F$2,'CAMAGUI DATA UNIFICADA'!$C$1:$T$1,0)),"")</f>
        <v>3191.0028</v>
      </c>
      <c r="G15" s="2">
        <f t="array" ref="G15">IFERROR(INDEX('CAMAGUI DATA UNIFICADA'!$C$2:$T1007,MATCH(1,($A15='CAMAGUI DATA UNIFICADA'!$A$2:$A1007)*($B$1='CAMAGUI DATA UNIFICADA'!$B$2:$B1007),0),MATCH(G$2,'CAMAGUI DATA UNIFICADA'!$C$1:$T$1,0)),"")</f>
        <v>18.8</v>
      </c>
      <c r="H15" s="2">
        <f t="array" ref="H15">IFERROR(INDEX('CAMAGUI DATA UNIFICADA'!$C$2:$T1007,MATCH(1,($A15='CAMAGUI DATA UNIFICADA'!$A$2:$A1007)*($B$1='CAMAGUI DATA UNIFICADA'!$B$2:$B1007),0),MATCH(H$2,'CAMAGUI DATA UNIFICADA'!$C$1:$T$1,0)),"")</f>
        <v>2.1</v>
      </c>
      <c r="I15" s="33">
        <f t="array" ref="I15">IFERROR(INDEX('CAMAGUI DATA UNIFICADA'!$C$2:$T1007,MATCH(1,($A15='CAMAGUI DATA UNIFICADA'!$A$2:$A1007)*($B$1='CAMAGUI DATA UNIFICADA'!$B$2:$B1007),0),MATCH(I$2,'CAMAGUI DATA UNIFICADA'!$C$1:$T$1,0)),"")</f>
        <v>3.4416</v>
      </c>
      <c r="J15" s="60">
        <f t="array" ref="J15">IFERROR(INDEX('CAMAGUI DATA UNIFICADA'!$C$2:$T1007,MATCH(1,($A15='CAMAGUI DATA UNIFICADA'!$A$2:$A1007)*($B$1='CAMAGUI DATA UNIFICADA'!$B$2:$B1007),0),MATCH(J$2,'CAMAGUI DATA UNIFICADA'!$C$1:$T$1,0)),"")</f>
        <v>695495.4153</v>
      </c>
      <c r="K15" s="33">
        <f t="array" ref="K15">IFERROR(INDEX('CAMAGUI DATA UNIFICADA'!$C$2:$T1007,MATCH(1,($A15='CAMAGUI DATA UNIFICADA'!$A$2:$A1007)*($B$1='CAMAGUI DATA UNIFICADA'!$B$2:$B1007),0),MATCH(K$2,'CAMAGUI DATA UNIFICADA'!$C$1:$T$1,0)),"")</f>
        <v>1.402116402</v>
      </c>
      <c r="L15" s="23">
        <f t="array" ref="L15">IFERROR(INDEX('CAMAGUI DATA UNIFICADA'!$C$2:$T1007,MATCH(1,($A15='CAMAGUI DATA UNIFICADA'!$A$2:$A1007)*($B$1='CAMAGUI DATA UNIFICADA'!$B$2:$B1007),0),MATCH(L$2,'CAMAGUI DATA UNIFICADA'!$C$1:$T$1,0)),"")</f>
        <v>0.6954954153</v>
      </c>
      <c r="M15" s="23">
        <f t="array" ref="M15">IFERROR(INDEX('CAMAGUI DATA UNIFICADA'!$C$2:$T1007,MATCH(1,($A15='CAMAGUI DATA UNIFICADA'!$A$2:$A1007)*($B$1='CAMAGUI DATA UNIFICADA'!$B$2:$B1007),0),MATCH(M$2,'CAMAGUI DATA UNIFICADA'!$C$1:$T$1,0)),"")</f>
        <v>0.9</v>
      </c>
      <c r="N15" s="60">
        <f t="array" ref="N15">IFERROR(INDEX('CAMAGUI DATA UNIFICADA'!$C$2:$T1007,MATCH(1,($A15='CAMAGUI DATA UNIFICADA'!$A$2:$A1007)*($B$1='CAMAGUI DATA UNIFICADA'!$B$2:$B1007),0),MATCH(N$2,'CAMAGUI DATA UNIFICADA'!$C$1:$T$1,0)),"")</f>
        <v>109890.1099</v>
      </c>
      <c r="O15" s="2">
        <f t="array" ref="O15">IFERROR(INDEX('CAMAGUI DATA UNIFICADA'!$C$2:$T1007,MATCH(1,($A15='CAMAGUI DATA UNIFICADA'!$A$2:$A1007)*($B$1='CAMAGUI DATA UNIFICADA'!$B$2:$B1007),0),MATCH(O$2,'CAMAGUI DATA UNIFICADA'!$C$1:$T$1,0)),"")</f>
        <v>2.25</v>
      </c>
      <c r="P15" s="2">
        <f t="array" ref="P15">IFERROR(INDEX('CAMAGUI DATA UNIFICADA'!$C$2:$T1007,MATCH(1,($A15='CAMAGUI DATA UNIFICADA'!$A$2:$A1007)*($B$1='CAMAGUI DATA UNIFICADA'!$B$2:$B1007),0),MATCH(P$2,'CAMAGUI DATA UNIFICADA'!$C$1:$T$1,0)),"")</f>
        <v>21.05</v>
      </c>
      <c r="Q15" s="33">
        <f t="array" ref="Q15">IFERROR(INDEX('CAMAGUI DATA UNIFICADA'!$C$2:$T1007,MATCH(1,($A15='CAMAGUI DATA UNIFICADA'!$A$2:$A1007)*($B$1='CAMAGUI DATA UNIFICADA'!$B$2:$B1007),0),MATCH(Q$2,'CAMAGUI DATA UNIFICADA'!$C$1:$T$1,0)),"")</f>
        <v>3.3324</v>
      </c>
      <c r="R15" s="60">
        <f t="array" ref="R15">IFERROR(INDEX('CAMAGUI DATA UNIFICADA'!$C$2:$T1007,MATCH(1,($A15='CAMAGUI DATA UNIFICADA'!$A$2:$A1007)*($B$1='CAMAGUI DATA UNIFICADA'!$B$2:$B1007),0),MATCH(R$2,'CAMAGUI DATA UNIFICADA'!$C$1:$T$1,0)),"")</f>
        <v>625.0315014</v>
      </c>
      <c r="S15" s="140">
        <f t="array" ref="S15">IFERROR(INDEX('CAMAGUI DATA UNIFICADA'!$C$2:$T1007,MATCH(1,($A15='CAMAGUI DATA UNIFICADA'!$A$2:$A1007)*($B$1='CAMAGUI DATA UNIFICADA'!$B$2:$B1007),0),MATCH(S$2,'CAMAGUI DATA UNIFICADA'!$C$1:$T$1,0)),"")</f>
        <v>43.75787534</v>
      </c>
      <c r="T15" s="2" t="str">
        <f t="array" ref="T15">IFERROR(INDEX('CAMAGUI DATA UNIFICADA'!$C$2:$T1007,MATCH(1,($A15='CAMAGUI DATA UNIFICADA'!$A$2:$A1007)*($T$1='CAMAGUI DATA UNIFICADA'!$B$2:$B1007),0),MATCH(T$2,'CAMAGUI DATA UNIFICADA'!$C$1:$T$1,0)),"")</f>
        <v>CA2140223</v>
      </c>
      <c r="U15" s="2">
        <f t="array" ref="U15">IFERROR(INDEX('CAMAGUI DATA UNIFICADA'!$C$2:$T1007,MATCH(1,($A15='CAMAGUI DATA UNIFICADA'!$A$2:$A1007)*($T$1='CAMAGUI DATA UNIFICADA'!$B$2:$B1007),0),MATCH(U$2,'CAMAGUI DATA UNIFICADA'!$C$1:$T$1,0)),"")</f>
        <v>325</v>
      </c>
      <c r="V15" s="2">
        <f t="array" ref="V15">IFERROR(INDEX('CAMAGUI DATA UNIFICADA'!$C$2:$T1007,MATCH(1,($A15='CAMAGUI DATA UNIFICADA'!$A$2:$A1007)*($T$1='CAMAGUI DATA UNIFICADA'!$B$2:$B1007),0),MATCH(V$2,'CAMAGUI DATA UNIFICADA'!$C$1:$T$1,0)),"")</f>
        <v>1900</v>
      </c>
      <c r="W15" s="2" t="str">
        <f t="array" ref="W15">IFERROR(INDEX('CAMAGUI DATA UNIFICADA'!$C$2:$T1007,MATCH(1,($A15='CAMAGUI DATA UNIFICADA'!$A$2:$A1007)*($T$1='CAMAGUI DATA UNIFICADA'!$B$2:$B1007),0),MATCH(W$2,'CAMAGUI DATA UNIFICADA'!$C$1:$T$1,0)),"")</f>
        <v>NICO FINA 2.0</v>
      </c>
      <c r="X15" s="139">
        <f t="array" ref="X15">IFERROR(INDEX('CAMAGUI DATA UNIFICADA'!$C$2:$T1007,MATCH(1,($A15='CAMAGUI DATA UNIFICADA'!$A$2:$A1007)*($T$1='CAMAGUI DATA UNIFICADA'!$B$2:$B1007),0),MATCH(X$2,'CAMAGUI DATA UNIFICADA'!$C$1:$T$1,0)),"")</f>
        <v>2333.4375</v>
      </c>
      <c r="Y15" s="2">
        <f t="array" ref="Y15">IFERROR(INDEX('CAMAGUI DATA UNIFICADA'!$C$2:$T1007,MATCH(1,($A15='CAMAGUI DATA UNIFICADA'!$A$2:$A1007)*($T$1='CAMAGUI DATA UNIFICADA'!$B$2:$B1007),0),MATCH(Y$2,'CAMAGUI DATA UNIFICADA'!$C$1:$T$1,0)),"")</f>
        <v>13</v>
      </c>
      <c r="Z15" s="2">
        <f t="array" ref="Z15">IFERROR(INDEX('CAMAGUI DATA UNIFICADA'!$C$2:$T1007,MATCH(1,($A15='CAMAGUI DATA UNIFICADA'!$A$2:$A1007)*($T$1='CAMAGUI DATA UNIFICADA'!$B$2:$B1007),0),MATCH(Z$2,'CAMAGUI DATA UNIFICADA'!$C$1:$T$1,0)),"")</f>
        <v>2.5</v>
      </c>
      <c r="AA15" s="2">
        <f t="array" ref="AA15">IFERROR(INDEX('CAMAGUI DATA UNIFICADA'!$C$2:$T1007,MATCH(1,($A15='CAMAGUI DATA UNIFICADA'!$A$2:$A1007)*($T$1='CAMAGUI DATA UNIFICADA'!$B$2:$B1007),0),MATCH(AA$2,'CAMAGUI DATA UNIFICADA'!$C$1:$T$1,0)),"")</f>
        <v>4.248</v>
      </c>
      <c r="AB15" s="60">
        <f t="array" ref="AB15">IFERROR(INDEX('CAMAGUI DATA UNIFICADA'!$C$2:$T1007,MATCH(1,($A15='CAMAGUI DATA UNIFICADA'!$A$2:$A1007)*($T$1='CAMAGUI DATA UNIFICADA'!$B$2:$B1007),0),MATCH(AB$2,'CAMAGUI DATA UNIFICADA'!$C$1:$T$1,0)),"")</f>
        <v>588512.2411</v>
      </c>
      <c r="AC15" s="33">
        <f t="array" ref="AC15">IFERROR(INDEX('CAMAGUI DATA UNIFICADA'!$C$2:$T1007,MATCH(1,($A15='CAMAGUI DATA UNIFICADA'!$A$2:$A1007)*($T$1='CAMAGUI DATA UNIFICADA'!$B$2:$B1007),0),MATCH(AC$2,'CAMAGUI DATA UNIFICADA'!$C$1:$T$1,0)),"")</f>
        <v>1.055555556</v>
      </c>
      <c r="AD15" s="23">
        <f t="array" ref="AD15">IFERROR(INDEX('CAMAGUI DATA UNIFICADA'!$C$2:$T1007,MATCH(1,($A15='CAMAGUI DATA UNIFICADA'!$A$2:$A1007)*($T$1='CAMAGUI DATA UNIFICADA'!$B$2:$B1007),0),MATCH(AD$2,'CAMAGUI DATA UNIFICADA'!$C$1:$T$1,0)),"")</f>
        <v>0.7356403013</v>
      </c>
      <c r="AE15" s="23">
        <f t="array" ref="AE15">IFERROR(INDEX('CAMAGUI DATA UNIFICADA'!$C$2:$T1007,MATCH(1,($A15='CAMAGUI DATA UNIFICADA'!$A$2:$A1007)*($T$1='CAMAGUI DATA UNIFICADA'!$B$2:$B1007),0),MATCH(AE$2,'CAMAGUI DATA UNIFICADA'!$C$1:$T$1,0)),"")</f>
        <v>0.9</v>
      </c>
      <c r="AF15" s="60">
        <f t="array" ref="AF15">IFERROR(INDEX('CAMAGUI DATA UNIFICADA'!$C$2:$T1007,MATCH(1,($A15='CAMAGUI DATA UNIFICADA'!$A$2:$A1007)*($T$1='CAMAGUI DATA UNIFICADA'!$B$2:$B1007),0),MATCH(AF$2,'CAMAGUI DATA UNIFICADA'!$C$1:$T$1,0)),"")</f>
        <v>120000</v>
      </c>
      <c r="AG15" s="2">
        <f t="array" ref="AG15">IFERROR(INDEX('CAMAGUI DATA UNIFICADA'!$C$2:$T1007,MATCH(1,($A15='CAMAGUI DATA UNIFICADA'!$A$2:$A1007)*($T$1='CAMAGUI DATA UNIFICADA'!$B$2:$B1007),0),MATCH(AG$2,'CAMAGUI DATA UNIFICADA'!$C$1:$T$1,0)),"")</f>
        <v>2.25</v>
      </c>
      <c r="AH15" s="2">
        <f t="array" ref="AH15">IFERROR(INDEX('CAMAGUI DATA UNIFICADA'!$C$2:$T1007,MATCH(1,($A15='CAMAGUI DATA UNIFICADA'!$A$2:$A1007)*($T$1='CAMAGUI DATA UNIFICADA'!$B$2:$B1007),0),MATCH(AH$2,'CAMAGUI DATA UNIFICADA'!$C$1:$T$1,0)),"")</f>
        <v>15.25</v>
      </c>
      <c r="AI15" s="33">
        <f t="array" ref="AI15">IFERROR(INDEX('CAMAGUI DATA UNIFICADA'!$C$2:$T1007,MATCH(1,($A15='CAMAGUI DATA UNIFICADA'!$A$2:$A1007)*($T$1='CAMAGUI DATA UNIFICADA'!$B$2:$B1007),0),MATCH(AI$2,'CAMAGUI DATA UNIFICADA'!$C$1:$T$1,0)),"")</f>
        <v>3.894</v>
      </c>
      <c r="AJ15" s="60">
        <f t="array" ref="AJ15">IFERROR(INDEX('CAMAGUI DATA UNIFICADA'!$C$2:$T1007,MATCH(1,($A15='CAMAGUI DATA UNIFICADA'!$A$2:$A1007)*($T$1='CAMAGUI DATA UNIFICADA'!$B$2:$B1007),0),MATCH(AJ$2,'CAMAGUI DATA UNIFICADA'!$C$1:$T$1,0)),"")</f>
        <v>435.4071359</v>
      </c>
      <c r="AK15" s="140">
        <f t="array" ref="AK15">IFERROR(INDEX('CAMAGUI DATA UNIFICADA'!$C$2:$T1007,MATCH(1,($A15='CAMAGUI DATA UNIFICADA'!$A$2:$A1007)*($T$1='CAMAGUI DATA UNIFICADA'!$B$2:$B1007),0),MATCH(AK$2,'CAMAGUI DATA UNIFICADA'!$C$1:$T$1,0)),"")</f>
        <v>27.60178397</v>
      </c>
      <c r="AL15" s="2" t="str">
        <f t="array" ref="AL15">IFERROR(INDEX('CAMAGUI DATA UNIFICADA'!$C$2:$T1007,MATCH(1,($A15='CAMAGUI DATA UNIFICADA'!$A$2:$A1007)*($AL$1='CAMAGUI DATA UNIFICADA'!$B$2:$B1007),0),MATCH(AL$2,'CAMAGUI DATA UNIFICADA'!$C$1:$T$1,0)),"")</f>
        <v>CA3110223</v>
      </c>
      <c r="AM15" s="2">
        <f t="array" ref="AM15">IFERROR(INDEX('CAMAGUI DATA UNIFICADA'!$C$2:$T1007,MATCH(1,($A15='CAMAGUI DATA UNIFICADA'!$A$2:$A1007)*($AL$1='CAMAGUI DATA UNIFICADA'!$B$2:$B1007),0),MATCH(AM$2,'CAMAGUI DATA UNIFICADA'!$C$1:$T$1,0)),"")</f>
        <v>275</v>
      </c>
      <c r="AN15" s="2">
        <f t="array" ref="AN15">IFERROR(INDEX('CAMAGUI DATA UNIFICADA'!$C$2:$T1007,MATCH(1,($A15='CAMAGUI DATA UNIFICADA'!$A$2:$A1007)*($AL$1='CAMAGUI DATA UNIFICADA'!$B$2:$B1007),0),MATCH(AN$2,'CAMAGUI DATA UNIFICADA'!$C$1:$T$1,0)),"")</f>
        <v>1650</v>
      </c>
      <c r="AO15" s="2" t="str">
        <f t="array" ref="AO15">IFERROR(INDEX('CAMAGUI DATA UNIFICADA'!$C$2:$T1007,MATCH(1,($A15='CAMAGUI DATA UNIFICADA'!$A$2:$A1007)*($AL$1='CAMAGUI DATA UNIFICADA'!$B$2:$B1007),0),MATCH(AO$2,'CAMAGUI DATA UNIFICADA'!$C$1:$T$1,0)),"")</f>
        <v>NICO FINA 2.5</v>
      </c>
      <c r="AP15" s="139">
        <f t="array" ref="AP15">IFERROR(INDEX('CAMAGUI DATA UNIFICADA'!$C$2:$T1007,MATCH(1,($A15='CAMAGUI DATA UNIFICADA'!$A$2:$A1007)*($AL$1='CAMAGUI DATA UNIFICADA'!$B$2:$B1007),0),MATCH(AP$2,'CAMAGUI DATA UNIFICADA'!$C$1:$T$1,0)),"")</f>
        <v>1986.8508</v>
      </c>
      <c r="AQ15" s="2">
        <f t="array" ref="AQ15">IFERROR(INDEX('CAMAGUI DATA UNIFICADA'!$C$2:$T1007,MATCH(1,($A15='CAMAGUI DATA UNIFICADA'!$A$2:$A1007)*($AL$1='CAMAGUI DATA UNIFICADA'!$B$2:$B1007),0),MATCH(AQ$2,'CAMAGUI DATA UNIFICADA'!$C$1:$T$1,0)),"")</f>
        <v>18</v>
      </c>
      <c r="AR15" s="2">
        <f t="array" ref="AR15">IFERROR(INDEX('CAMAGUI DATA UNIFICADA'!$C$2:$T1007,MATCH(1,($A15='CAMAGUI DATA UNIFICADA'!$A$2:$A1007)*($AL$1='CAMAGUI DATA UNIFICADA'!$B$2:$B1007),0),MATCH(AR$2,'CAMAGUI DATA UNIFICADA'!$C$1:$T$1,0)),"")</f>
        <v>2.54</v>
      </c>
      <c r="AS15" s="33">
        <f t="array" ref="AS15">IFERROR(INDEX('CAMAGUI DATA UNIFICADA'!$C$2:$T1007,MATCH(1,($A15='CAMAGUI DATA UNIFICADA'!$A$2:$A1007)*($AL$1='CAMAGUI DATA UNIFICADA'!$B$2:$B1007),0),MATCH(AS$2,'CAMAGUI DATA UNIFICADA'!$C$1:$T$1,0)),"")</f>
        <v>3.528</v>
      </c>
      <c r="AT15" s="60">
        <f t="array" ref="AT15">IFERROR(INDEX('CAMAGUI DATA UNIFICADA'!$C$2:$T1007,MATCH(1,($A15='CAMAGUI DATA UNIFICADA'!$A$2:$A1007)*($AL$1='CAMAGUI DATA UNIFICADA'!$B$2:$B1007),0),MATCH(AT$2,'CAMAGUI DATA UNIFICADA'!$C$1:$T$1,0)),"")</f>
        <v>433043.5878</v>
      </c>
      <c r="AU15" s="33">
        <f t="array" ref="AU15">IFERROR(INDEX('CAMAGUI DATA UNIFICADA'!$C$2:$T1007,MATCH(1,($A15='CAMAGUI DATA UNIFICADA'!$A$2:$A1007)*($AL$1='CAMAGUI DATA UNIFICADA'!$B$2:$B1007),0),MATCH(AU$2,'CAMAGUI DATA UNIFICADA'!$C$1:$T$1,0)),"")</f>
        <v>1.123886331</v>
      </c>
      <c r="AV15" s="23">
        <f t="array" ref="AV15">IFERROR(INDEX('CAMAGUI DATA UNIFICADA'!$C$2:$T1007,MATCH(1,($A15='CAMAGUI DATA UNIFICADA'!$A$2:$A1007)*($AL$1='CAMAGUI DATA UNIFICADA'!$B$2:$B1007),0),MATCH(AV$2,'CAMAGUI DATA UNIFICADA'!$C$1:$T$1,0)),"")</f>
        <v>0.5094630445</v>
      </c>
      <c r="AW15" s="23">
        <f t="array" ref="AW15">IFERROR(INDEX('CAMAGUI DATA UNIFICADA'!$C$2:$T1007,MATCH(1,($A15='CAMAGUI DATA UNIFICADA'!$A$2:$A1007)*($AL$1='CAMAGUI DATA UNIFICADA'!$B$2:$B1007),0),MATCH(AW$2,'CAMAGUI DATA UNIFICADA'!$C$1:$T$1,0)),"")</f>
        <v>0.68</v>
      </c>
      <c r="AX15" s="60">
        <f t="array" ref="AX15">IFERROR(INDEX('CAMAGUI DATA UNIFICADA'!$C$2:$T1007,MATCH(1,($A15='CAMAGUI DATA UNIFICADA'!$A$2:$A1007)*($AL$1='CAMAGUI DATA UNIFICADA'!$B$2:$B1007),0),MATCH(AX$2,'CAMAGUI DATA UNIFICADA'!$C$1:$T$1,0)),"")</f>
        <v>82571.42857</v>
      </c>
      <c r="AY15" s="2">
        <f t="array" ref="AY15">IFERROR(INDEX('CAMAGUI DATA UNIFICADA'!$C$2:$T1007,MATCH(1,($A15='CAMAGUI DATA UNIFICADA'!$A$2:$A1007)*($AL$1='CAMAGUI DATA UNIFICADA'!$B$2:$B1007),0),MATCH(AY$2,'CAMAGUI DATA UNIFICADA'!$C$1:$T$1,0)),"")</f>
        <v>2.25</v>
      </c>
      <c r="AZ15" s="2">
        <f t="array" ref="AZ15">IFERROR(INDEX('CAMAGUI DATA UNIFICADA'!$C$2:$T1007,MATCH(1,($A15='CAMAGUI DATA UNIFICADA'!$A$2:$A1007)*($AL$1='CAMAGUI DATA UNIFICADA'!$B$2:$B1007),0),MATCH(AZ$2,'CAMAGUI DATA UNIFICADA'!$C$1:$T$1,0)),"")</f>
        <v>20.25</v>
      </c>
      <c r="BA15" s="33">
        <f t="array" ref="BA15">IFERROR(INDEX('CAMAGUI DATA UNIFICADA'!$C$2:$T1007,MATCH(1,($A15='CAMAGUI DATA UNIFICADA'!$A$2:$A1007)*($AL$1='CAMAGUI DATA UNIFICADA'!$B$2:$B1007),0),MATCH(BA$2,'CAMAGUI DATA UNIFICADA'!$C$1:$T$1,0)),"")</f>
        <v>3.276</v>
      </c>
      <c r="BB15" s="60">
        <f t="array" ref="BB15">IFERROR(INDEX('CAMAGUI DATA UNIFICADA'!$C$2:$T1007,MATCH(1,($A15='CAMAGUI DATA UNIFICADA'!$A$2:$A1007)*($AL$1='CAMAGUI DATA UNIFICADA'!$B$2:$B1007),0),MATCH(BB$2,'CAMAGUI DATA UNIFICADA'!$C$1:$T$1,0)),"")</f>
        <v>384.5239441</v>
      </c>
      <c r="BC15" s="140">
        <f t="array" ref="BC15">IFERROR(INDEX('CAMAGUI DATA UNIFICADA'!$C$2:$T1007,MATCH(1,($A15='CAMAGUI DATA UNIFICADA'!$A$2:$A1007)*($AL$1='CAMAGUI DATA UNIFICADA'!$B$2:$B1007),0),MATCH(BC$2,'CAMAGUI DATA UNIFICADA'!$C$1:$T$1,0)),"")</f>
        <v>27.38098603</v>
      </c>
      <c r="BD15" s="138" t="str">
        <f t="array" ref="BD15">IFERROR(INDEX('CAMAGUI DATA UNIFICADA'!$C$2:$T1007,MATCH(1,($A15='CAMAGUI DATA UNIFICADA'!$A$2:$A1007)*($BD$1='CAMAGUI DATA UNIFICADA'!$B$2:$B1007),0),MATCH(BD$2,'CAMAGUI DATA UNIFICADA'!$C$1:$T$1,0)),"")</f>
        <v>CA4180123</v>
      </c>
      <c r="BE15" s="2">
        <f t="array" ref="BE15">IFERROR(INDEX('CAMAGUI DATA UNIFICADA'!$C$2:$T1007,MATCH(1,($A15='CAMAGUI DATA UNIFICADA'!$A$2:$A1007)*($BD$1='CAMAGUI DATA UNIFICADA'!$B$2:$B1007),0),MATCH(BE$2,'CAMAGUI DATA UNIFICADA'!$C$1:$T$1,0)),"")</f>
        <v>275</v>
      </c>
      <c r="BF15" s="2">
        <f t="array" ref="BF15">IFERROR(INDEX('CAMAGUI DATA UNIFICADA'!$C$2:$T1007,MATCH(1,($A15='CAMAGUI DATA UNIFICADA'!$A$2:$A1007)*($BD$1='CAMAGUI DATA UNIFICADA'!$B$2:$B1007),0),MATCH(BF$2,'CAMAGUI DATA UNIFICADA'!$C$1:$T$1,0)),"")</f>
        <v>1650</v>
      </c>
      <c r="BG15" s="2" t="str">
        <f t="array" ref="BG15">IFERROR(INDEX('CAMAGUI DATA UNIFICADA'!$C$2:$T1007,MATCH(1,($A15='CAMAGUI DATA UNIFICADA'!$A$2:$A1007)*($BD$1='CAMAGUI DATA UNIFICADA'!$B$2:$B1007),0),MATCH(BG$2,'CAMAGUI DATA UNIFICADA'!$C$1:$T$1,0)),"")</f>
        <v>NICO FINA 2.5</v>
      </c>
      <c r="BH15" s="139">
        <f t="array" ref="BH15">IFERROR(INDEX('CAMAGUI DATA UNIFICADA'!$C$2:$T1007,MATCH(1,($A15='CAMAGUI DATA UNIFICADA'!$A$2:$A1007)*($BD$1='CAMAGUI DATA UNIFICADA'!$B$2:$B1007),0),MATCH(BH$2,'CAMAGUI DATA UNIFICADA'!$C$1:$T$1,0)),"")</f>
        <v>1986.8508</v>
      </c>
      <c r="BI15" s="2">
        <f t="array" ref="BI15">IFERROR(INDEX('CAMAGUI DATA UNIFICADA'!$C$2:$T1007,MATCH(1,($A15='CAMAGUI DATA UNIFICADA'!$A$2:$A1007)*($BD$1='CAMAGUI DATA UNIFICADA'!$B$2:$B1007),0),MATCH(BI$2,'CAMAGUI DATA UNIFICADA'!$C$1:$T$1,0)),"")</f>
        <v>22.5</v>
      </c>
      <c r="BJ15" s="2">
        <f t="array" ref="BJ15">IFERROR(INDEX('CAMAGUI DATA UNIFICADA'!$C$2:$T1007,MATCH(1,($A15='CAMAGUI DATA UNIFICADA'!$A$2:$A1007)*($BD$1='CAMAGUI DATA UNIFICADA'!$B$2:$B1007),0),MATCH(BJ$2,'CAMAGUI DATA UNIFICADA'!$C$1:$T$1,0)),"")</f>
        <v>2.1</v>
      </c>
      <c r="BK15" s="33">
        <f t="array" ref="BK15">IFERROR(INDEX('CAMAGUI DATA UNIFICADA'!$C$2:$T1007,MATCH(1,($A15='CAMAGUI DATA UNIFICADA'!$A$2:$A1007)*($BD$1='CAMAGUI DATA UNIFICADA'!$B$2:$B1007),0),MATCH(BK$2,'CAMAGUI DATA UNIFICADA'!$C$1:$T$1,0)),"")</f>
        <v>3.21</v>
      </c>
      <c r="BL15" s="60">
        <f t="array" ref="BL15">IFERROR(INDEX('CAMAGUI DATA UNIFICADA'!$C$2:$T1007,MATCH(1,($A15='CAMAGUI DATA UNIFICADA'!$A$2:$A1007)*($BD$1='CAMAGUI DATA UNIFICADA'!$B$2:$B1007),0),MATCH(BL$2,'CAMAGUI DATA UNIFICADA'!$C$1:$T$1,0)),"")</f>
        <v>380754.5864</v>
      </c>
      <c r="BM15" s="33">
        <f t="array" ref="BM15">IFERROR(INDEX('CAMAGUI DATA UNIFICADA'!$C$2:$T1007,MATCH(1,($A15='CAMAGUI DATA UNIFICADA'!$A$2:$A1007)*($BD$1='CAMAGUI DATA UNIFICADA'!$B$2:$B1007),0),MATCH(BM$2,'CAMAGUI DATA UNIFICADA'!$C$1:$T$1,0)),"")</f>
        <v>1.708074534</v>
      </c>
      <c r="BN15" s="23">
        <f t="array" ref="BN15">IFERROR(INDEX('CAMAGUI DATA UNIFICADA'!$C$2:$T1007,MATCH(1,($A15='CAMAGUI DATA UNIFICADA'!$A$2:$A1007)*($BD$1='CAMAGUI DATA UNIFICADA'!$B$2:$B1007),0),MATCH(BN$2,'CAMAGUI DATA UNIFICADA'!$C$1:$T$1,0)),"")</f>
        <v>0.1903772932</v>
      </c>
      <c r="BO15" s="23">
        <f t="array" ref="BO15">IFERROR(INDEX('CAMAGUI DATA UNIFICADA'!$C$2:$T1007,MATCH(1,($A15='CAMAGUI DATA UNIFICADA'!$A$2:$A1007)*($BD$1='CAMAGUI DATA UNIFICADA'!$B$2:$B1007),0),MATCH(BO$2,'CAMAGUI DATA UNIFICADA'!$C$1:$T$1,0)),"")</f>
        <v>0.23</v>
      </c>
      <c r="BP15" s="60">
        <f t="array" ref="BP15">IFERROR(INDEX('CAMAGUI DATA UNIFICADA'!$C$2:$T1007,MATCH(1,($A15='CAMAGUI DATA UNIFICADA'!$A$2:$A1007)*($BD$1='CAMAGUI DATA UNIFICADA'!$B$2:$B1007),0),MATCH(BP$2,'CAMAGUI DATA UNIFICADA'!$C$1:$T$1,0)),"")</f>
        <v>95833.33333</v>
      </c>
      <c r="BQ15" s="2">
        <f t="array" ref="BQ15">IFERROR(INDEX('CAMAGUI DATA UNIFICADA'!$C$2:$T1007,MATCH(1,($A15='CAMAGUI DATA UNIFICADA'!$A$2:$A1007)*($BD$1='CAMAGUI DATA UNIFICADA'!$B$2:$B1007),0),MATCH(BQ$2,'CAMAGUI DATA UNIFICADA'!$C$1:$T$1,0)),"")</f>
        <v>2</v>
      </c>
      <c r="BR15" s="2">
        <f t="array" ref="BR15">IFERROR(INDEX('CAMAGUI DATA UNIFICADA'!$C$2:$T1007,MATCH(1,($A15='CAMAGUI DATA UNIFICADA'!$A$2:$A1007)*($BD$1='CAMAGUI DATA UNIFICADA'!$B$2:$B1007),0),MATCH(BR$2,'CAMAGUI DATA UNIFICADA'!$C$1:$T$1,0)),"")</f>
        <v>24.5</v>
      </c>
      <c r="BS15" s="33">
        <f t="array" ref="BS15">IFERROR(INDEX('CAMAGUI DATA UNIFICADA'!$C$2:$T1007,MATCH(1,($A15='CAMAGUI DATA UNIFICADA'!$A$2:$A1007)*($BD$1='CAMAGUI DATA UNIFICADA'!$B$2:$B1007),0),MATCH(BS$2,'CAMAGUI DATA UNIFICADA'!$C$1:$T$1,0)),"")</f>
        <v>3.3</v>
      </c>
      <c r="BT15" s="60">
        <f t="array" ref="BT15">IFERROR(INDEX('CAMAGUI DATA UNIFICADA'!$C$2:$T1007,MATCH(1,($A15='CAMAGUI DATA UNIFICADA'!$A$2:$A1007)*($BD$1='CAMAGUI DATA UNIFICADA'!$B$2:$B1007),0),MATCH(BT$2,'CAMAGUI DATA UNIFICADA'!$C$1:$T$1,0)),"")</f>
        <v>329.6233722</v>
      </c>
      <c r="BU15" s="140">
        <f t="array" ref="BU15">IFERROR(INDEX('CAMAGUI DATA UNIFICADA'!$C$2:$T1007,MATCH(1,($A15='CAMAGUI DATA UNIFICADA'!$A$2:$A1007)*($BD$1='CAMAGUI DATA UNIFICADA'!$B$2:$B1007),0),MATCH(BU$2,'CAMAGUI DATA UNIFICADA'!$C$1:$T$1,0)),"")</f>
        <v>13.65584304</v>
      </c>
      <c r="BV15" s="138" t="str">
        <f t="array" ref="BV15">IFERROR(INDEX('CAMAGUI DATA UNIFICADA'!$C$2:$T1007,MATCH(1,($A15='CAMAGUI DATA UNIFICADA'!$A$2:$A1007)*($BV$1='CAMAGUI DATA UNIFICADA'!$B$2:$B1007),0),MATCH(BV$2,'CAMAGUI DATA UNIFICADA'!$C$1:$T$1,0)),"")</f>
        <v>CA5200123</v>
      </c>
      <c r="BW15" s="2">
        <f t="array" ref="BW15">IFERROR(INDEX('CAMAGUI DATA UNIFICADA'!$C$2:$T1007,MATCH(1,($A15='CAMAGUI DATA UNIFICADA'!$A$2:$A1007)*($BV$1='CAMAGUI DATA UNIFICADA'!$B$2:$B1007),0),MATCH(BW$2,'CAMAGUI DATA UNIFICADA'!$C$1:$T$1,0)),"")</f>
        <v>225</v>
      </c>
      <c r="BX15" s="2">
        <f t="array" ref="BX15">IFERROR(INDEX('CAMAGUI DATA UNIFICADA'!$C$2:$T1007,MATCH(1,($A15='CAMAGUI DATA UNIFICADA'!$A$2:$A1007)*($BV$1='CAMAGUI DATA UNIFICADA'!$B$2:$B1007),0),MATCH(BX$2,'CAMAGUI DATA UNIFICADA'!$C$1:$T$1,0)),"")</f>
        <v>1350</v>
      </c>
      <c r="BY15" s="2" t="str">
        <f t="array" ref="BY15">IFERROR(INDEX('CAMAGUI DATA UNIFICADA'!$C$2:$T1007,MATCH(1,($A15='CAMAGUI DATA UNIFICADA'!$A$2:$A1007)*($BV$1='CAMAGUI DATA UNIFICADA'!$B$2:$B1007),0),MATCH(BY$2,'CAMAGUI DATA UNIFICADA'!$C$1:$T$1,0)),"")</f>
        <v>NICO FINA 2.5</v>
      </c>
      <c r="BZ15" s="139">
        <f t="array" ref="BZ15">IFERROR(INDEX('CAMAGUI DATA UNIFICADA'!$C$2:$T1007,MATCH(1,($A15='CAMAGUI DATA UNIFICADA'!$A$2:$A1007)*($BV$1='CAMAGUI DATA UNIFICADA'!$B$2:$B1007),0),MATCH(BZ$2,'CAMAGUI DATA UNIFICADA'!$C$1:$T$1,0)),"")</f>
        <v>1625.6052</v>
      </c>
      <c r="CA15" s="2">
        <f t="array" ref="CA15">IFERROR(INDEX('CAMAGUI DATA UNIFICADA'!$C$2:$T1007,MATCH(1,($A15='CAMAGUI DATA UNIFICADA'!$A$2:$A1007)*($BV$1='CAMAGUI DATA UNIFICADA'!$B$2:$B1007),0),MATCH(CA$2,'CAMAGUI DATA UNIFICADA'!$C$1:$T$1,0)),"")</f>
        <v>19.5</v>
      </c>
      <c r="CB15" s="2">
        <f t="array" ref="CB15">IFERROR(INDEX('CAMAGUI DATA UNIFICADA'!$C$2:$T1007,MATCH(1,($A15='CAMAGUI DATA UNIFICADA'!$A$2:$A1007)*($BV$1='CAMAGUI DATA UNIFICADA'!$B$2:$B1007),0),MATCH(CB$2,'CAMAGUI DATA UNIFICADA'!$C$1:$T$1,0)),"")</f>
        <v>1.5</v>
      </c>
      <c r="CC15" s="33">
        <f t="array" ref="CC15">IFERROR(INDEX('CAMAGUI DATA UNIFICADA'!$C$2:$T1007,MATCH(1,($A15='CAMAGUI DATA UNIFICADA'!$A$2:$A1007)*($BV$1='CAMAGUI DATA UNIFICADA'!$B$2:$B1007),0),MATCH(CC$2,'CAMAGUI DATA UNIFICADA'!$C$1:$T$1,0)),"")</f>
        <v>3.36</v>
      </c>
      <c r="CD15" s="60">
        <f t="array" ref="CD15">IFERROR(INDEX('CAMAGUI DATA UNIFICADA'!$C$2:$T1007,MATCH(1,($A15='CAMAGUI DATA UNIFICADA'!$A$2:$A1007)*($BV$1='CAMAGUI DATA UNIFICADA'!$B$2:$B1007),0),MATCH(CD$2,'CAMAGUI DATA UNIFICADA'!$C$1:$T$1,0)),"")</f>
        <v>343406.5934</v>
      </c>
      <c r="CE15" s="33">
        <f t="array" ref="CE15">IFERROR(INDEX('CAMAGUI DATA UNIFICADA'!$C$2:$T1007,MATCH(1,($A15='CAMAGUI DATA UNIFICADA'!$A$2:$A1007)*($BV$1='CAMAGUI DATA UNIFICADA'!$B$2:$B1007),0),MATCH(CE$2,'CAMAGUI DATA UNIFICADA'!$C$1:$T$1,0)),"")</f>
        <v>2.194151708</v>
      </c>
      <c r="CF15" s="23">
        <f t="array" ref="CF15">IFERROR(INDEX('CAMAGUI DATA UNIFICADA'!$C$2:$T1007,MATCH(1,($A15='CAMAGUI DATA UNIFICADA'!$A$2:$A1007)*($BV$1='CAMAGUI DATA UNIFICADA'!$B$2:$B1007),0),MATCH(CF$2,'CAMAGUI DATA UNIFICADA'!$C$1:$T$1,0)),"")</f>
        <v>0.2511620545</v>
      </c>
      <c r="CG15" s="23">
        <f t="array" ref="CG15">IFERROR(INDEX('CAMAGUI DATA UNIFICADA'!$C$2:$T1007,MATCH(1,($A15='CAMAGUI DATA UNIFICADA'!$A$2:$A1007)*($BV$1='CAMAGUI DATA UNIFICADA'!$B$2:$B1007),0),MATCH(CG$2,'CAMAGUI DATA UNIFICADA'!$C$1:$T$1,0)),"")</f>
        <v>0.3</v>
      </c>
      <c r="CH15" s="60">
        <f t="array" ref="CH15">IFERROR(INDEX('CAMAGUI DATA UNIFICADA'!$C$2:$T1007,MATCH(1,($A15='CAMAGUI DATA UNIFICADA'!$A$2:$A1007)*($BV$1='CAMAGUI DATA UNIFICADA'!$B$2:$B1007),0),MATCH(CH$2,'CAMAGUI DATA UNIFICADA'!$C$1:$T$1,0)),"")</f>
        <v>97662.21429</v>
      </c>
      <c r="CI15" s="2">
        <f t="array" ref="CI15">IFERROR(INDEX('CAMAGUI DATA UNIFICADA'!$C$2:$T1007,MATCH(1,($A15='CAMAGUI DATA UNIFICADA'!$A$2:$A1007)*($BV$1='CAMAGUI DATA UNIFICADA'!$B$2:$B1007),0),MATCH(CI$2,'CAMAGUI DATA UNIFICADA'!$C$1:$T$1,0)),"")</f>
        <v>2</v>
      </c>
      <c r="CJ15" s="2">
        <f t="array" ref="CJ15">IFERROR(INDEX('CAMAGUI DATA UNIFICADA'!$C$2:$T1007,MATCH(1,($A15='CAMAGUI DATA UNIFICADA'!$A$2:$A1007)*($BV$1='CAMAGUI DATA UNIFICADA'!$B$2:$B1007),0),MATCH(CJ$2,'CAMAGUI DATA UNIFICADA'!$C$1:$T$1,0)),"")</f>
        <v>21.5</v>
      </c>
      <c r="CK15" s="33">
        <f t="array" ref="CK15">IFERROR(INDEX('CAMAGUI DATA UNIFICADA'!$C$2:$T1007,MATCH(1,($A15='CAMAGUI DATA UNIFICADA'!$A$2:$A1007)*($BV$1='CAMAGUI DATA UNIFICADA'!$B$2:$B1007),0),MATCH(CK$2,'CAMAGUI DATA UNIFICADA'!$C$1:$T$1,0)),"")</f>
        <v>3.474</v>
      </c>
      <c r="CL15" s="60">
        <f t="array" ref="CL15">IFERROR(INDEX('CAMAGUI DATA UNIFICADA'!$C$2:$T1007,MATCH(1,($A15='CAMAGUI DATA UNIFICADA'!$A$2:$A1007)*($BV$1='CAMAGUI DATA UNIFICADA'!$B$2:$B1007),0),MATCH(CL$2,'CAMAGUI DATA UNIFICADA'!$C$1:$T$1,0)),"")</f>
        <v>277.9042862</v>
      </c>
      <c r="CM15" s="140">
        <f t="array" ref="CM15">IFERROR(INDEX('CAMAGUI DATA UNIFICADA'!$C$2:$T1007,MATCH(1,($A15='CAMAGUI DATA UNIFICADA'!$A$2:$A1007)*($BV$1='CAMAGUI DATA UNIFICADA'!$B$2:$B1007),0),MATCH(CM$2,'CAMAGUI DATA UNIFICADA'!$C$1:$T$1,0)),"")</f>
        <v>13.22607155</v>
      </c>
      <c r="CN15" s="138" t="str">
        <f t="array" ref="CN15">IFERROR(INDEX('CAMAGUI DATA UNIFICADA'!$C$2:$T1007,MATCH(1,($A15='CAMAGUI DATA UNIFICADA'!$A$2:$A1007)*($CN$1='CAMAGUI DATA UNIFICADA'!$B$2:$B1007),0),MATCH(CN$2,'CAMAGUI DATA UNIFICADA'!$C$1:$T$1,0)),"")</f>
        <v>CA6240223</v>
      </c>
      <c r="CO15" s="2">
        <f t="array" ref="CO15">IFERROR(INDEX('CAMAGUI DATA UNIFICADA'!$C$2:$T1007,MATCH(1,($A15='CAMAGUI DATA UNIFICADA'!$A$2:$A1007)*($CN$1='CAMAGUI DATA UNIFICADA'!$B$2:$B1007),0),MATCH(CO$2,'CAMAGUI DATA UNIFICADA'!$C$1:$T$1,0)),"")</f>
        <v>500</v>
      </c>
      <c r="CP15" s="2">
        <f t="array" ref="CP15">IFERROR(INDEX('CAMAGUI DATA UNIFICADA'!$C$2:$T1007,MATCH(1,($A15='CAMAGUI DATA UNIFICADA'!$A$2:$A1007)*($CN$1='CAMAGUI DATA UNIFICADA'!$B$2:$B1007),0),MATCH(CP$2,'CAMAGUI DATA UNIFICADA'!$C$1:$T$1,0)),"")</f>
        <v>3000</v>
      </c>
      <c r="CQ15" s="2" t="str">
        <f t="array" ref="CQ15">IFERROR(INDEX('CAMAGUI DATA UNIFICADA'!$C$2:$T1007,MATCH(1,($A15='CAMAGUI DATA UNIFICADA'!$A$2:$A1007)*($CN$1='CAMAGUI DATA UNIFICADA'!$B$2:$B1007),0),MATCH(CQ$2,'CAMAGUI DATA UNIFICADA'!$C$1:$T$1,0)),"")</f>
        <v>NICO FINA 2.5</v>
      </c>
      <c r="CR15" s="139">
        <f t="array" ref="CR15">IFERROR(INDEX('CAMAGUI DATA UNIFICADA'!$C$2:$T1007,MATCH(1,($A15='CAMAGUI DATA UNIFICADA'!$A$2:$A1007)*($CN$1='CAMAGUI DATA UNIFICADA'!$B$2:$B1007),0),MATCH(CR$2,'CAMAGUI DATA UNIFICADA'!$C$1:$T$1,0)),"")</f>
        <v>3612.456</v>
      </c>
      <c r="CS15" s="2">
        <f t="array" ref="CS15">IFERROR(INDEX('CAMAGUI DATA UNIFICADA'!$C$2:$T1007,MATCH(1,($A15='CAMAGUI DATA UNIFICADA'!$A$2:$A1007)*($CN$1='CAMAGUI DATA UNIFICADA'!$B$2:$B1007),0),MATCH(CS$2,'CAMAGUI DATA UNIFICADA'!$C$1:$T$1,0)),"")</f>
        <v>21.4</v>
      </c>
      <c r="CT15" s="2">
        <f t="array" ref="CT15">IFERROR(INDEX('CAMAGUI DATA UNIFICADA'!$C$2:$T1007,MATCH(1,($A15='CAMAGUI DATA UNIFICADA'!$A$2:$A1007)*($CN$1='CAMAGUI DATA UNIFICADA'!$B$2:$B1007),0),MATCH(CT$2,'CAMAGUI DATA UNIFICADA'!$C$1:$T$1,0)),"")</f>
        <v>2.1</v>
      </c>
      <c r="CU15" s="33">
        <f t="array" ref="CU15">IFERROR(INDEX('CAMAGUI DATA UNIFICADA'!$C$2:$T1007,MATCH(1,($A15='CAMAGUI DATA UNIFICADA'!$A$2:$A1007)*($CN$1='CAMAGUI DATA UNIFICADA'!$B$2:$B1007),0),MATCH(CU$2,'CAMAGUI DATA UNIFICADA'!$C$1:$T$1,0)),"")</f>
        <v>3.3072</v>
      </c>
      <c r="CV15" s="60">
        <f t="array" ref="CV15">IFERROR(INDEX('CAMAGUI DATA UNIFICADA'!$C$2:$T1007,MATCH(1,($A15='CAMAGUI DATA UNIFICADA'!$A$2:$A1007)*($CN$1='CAMAGUI DATA UNIFICADA'!$B$2:$B1007),0),MATCH(CV$2,'CAMAGUI DATA UNIFICADA'!$C$1:$T$1,0)),"")</f>
        <v>706473.3303</v>
      </c>
      <c r="CW15" s="33">
        <f t="array" ref="CW15">IFERROR(INDEX('CAMAGUI DATA UNIFICADA'!$C$2:$T1007,MATCH(1,($A15='CAMAGUI DATA UNIFICADA'!$A$2:$A1007)*($CN$1='CAMAGUI DATA UNIFICADA'!$B$2:$B1007),0),MATCH(CW$2,'CAMAGUI DATA UNIFICADA'!$C$1:$T$1,0)),"")</f>
        <v>1.676727029</v>
      </c>
      <c r="CX15" s="23">
        <f t="array" ref="CX15">IFERROR(INDEX('CAMAGUI DATA UNIFICADA'!$C$2:$T1007,MATCH(1,($A15='CAMAGUI DATA UNIFICADA'!$A$2:$A1007)*($CN$1='CAMAGUI DATA UNIFICADA'!$B$2:$B1007),0),MATCH(CX$2,'CAMAGUI DATA UNIFICADA'!$C$1:$T$1,0)),"")</f>
        <v>0.5887277753</v>
      </c>
      <c r="CY15" s="23">
        <f t="array" ref="CY15">IFERROR(INDEX('CAMAGUI DATA UNIFICADA'!$C$2:$T1007,MATCH(1,($A15='CAMAGUI DATA UNIFICADA'!$A$2:$A1007)*($CN$1='CAMAGUI DATA UNIFICADA'!$B$2:$B1007),0),MATCH(CY$2,'CAMAGUI DATA UNIFICADA'!$C$1:$T$1,0)),"")</f>
        <v>0.71</v>
      </c>
      <c r="CZ15" s="60">
        <f t="array" ref="CZ15">IFERROR(INDEX('CAMAGUI DATA UNIFICADA'!$C$2:$T1007,MATCH(1,($A15='CAMAGUI DATA UNIFICADA'!$A$2:$A1007)*($CN$1='CAMAGUI DATA UNIFICADA'!$B$2:$B1007),0),MATCH(CZ$2,'CAMAGUI DATA UNIFICADA'!$C$1:$T$1,0)),"")</f>
        <v>97371.42857</v>
      </c>
      <c r="DA15" s="2">
        <f t="array" ref="DA15">IFERROR(INDEX('CAMAGUI DATA UNIFICADA'!$C$2:$T1007,MATCH(1,($A15='CAMAGUI DATA UNIFICADA'!$A$2:$A1007)*($CN$1='CAMAGUI DATA UNIFICADA'!$B$2:$B1007),0),MATCH(DA$2,'CAMAGUI DATA UNIFICADA'!$C$1:$T$1,0)),"")</f>
        <v>2</v>
      </c>
      <c r="DB15" s="2">
        <f t="array" ref="DB15">IFERROR(INDEX('CAMAGUI DATA UNIFICADA'!$C$2:$T1007,MATCH(1,($A15='CAMAGUI DATA UNIFICADA'!$A$2:$A1007)*($CN$1='CAMAGUI DATA UNIFICADA'!$B$2:$B1007),0),MATCH(DB$2,'CAMAGUI DATA UNIFICADA'!$C$1:$T$1,0)),"")</f>
        <v>23.4</v>
      </c>
      <c r="DC15" s="33">
        <f t="array" ref="DC15">IFERROR(INDEX('CAMAGUI DATA UNIFICADA'!$C$2:$T1007,MATCH(1,($A15='CAMAGUI DATA UNIFICADA'!$A$2:$A1007)*($CN$1='CAMAGUI DATA UNIFICADA'!$B$2:$B1007),0),MATCH(DC$2,'CAMAGUI DATA UNIFICADA'!$C$1:$T$1,0)),"")</f>
        <v>3.2616</v>
      </c>
      <c r="DD15" s="60">
        <f t="array" ref="DD15">IFERROR(INDEX('CAMAGUI DATA UNIFICADA'!$C$2:$T1007,MATCH(1,($A15='CAMAGUI DATA UNIFICADA'!$A$2:$A1007)*($CN$1='CAMAGUI DATA UNIFICADA'!$B$2:$B1007),0),MATCH(DD$2,'CAMAGUI DATA UNIFICADA'!$C$1:$T$1,0)),"")</f>
        <v>633.2850856</v>
      </c>
      <c r="DE15" s="140">
        <f t="array" ref="DE15">IFERROR(INDEX('CAMAGUI DATA UNIFICADA'!$C$2:$T1007,MATCH(1,($A15='CAMAGUI DATA UNIFICADA'!$A$2:$A1007)*($CN$1='CAMAGUI DATA UNIFICADA'!$B$2:$B1007),0),MATCH(DE$2,'CAMAGUI DATA UNIFICADA'!$C$1:$T$1,0)),"")</f>
        <v>33.3212714</v>
      </c>
      <c r="DF15" s="138" t="str">
        <f t="array" ref="DF15">IFERROR(INDEX('CAMAGUI DATA UNIFICADA'!$C$2:$T1007,MATCH(1,($A15='CAMAGUI DATA UNIFICADA'!$A$2:$A1007)*($DF$1='CAMAGUI DATA UNIFICADA'!$B$2:$B1007),0),MATCH(DF$2,'CAMAGUI DATA UNIFICADA'!$C$1:$T$1,0)),"")</f>
        <v>CA8230123</v>
      </c>
      <c r="DG15" s="2">
        <f t="array" ref="DG15">IFERROR(INDEX('CAMAGUI DATA UNIFICADA'!$C$2:$T1007,MATCH(1,($A15='CAMAGUI DATA UNIFICADA'!$A$2:$A1007)*($DF$1='CAMAGUI DATA UNIFICADA'!$B$2:$B1007),0),MATCH(DG$2,'CAMAGUI DATA UNIFICADA'!$C$1:$T$1,0)),"")</f>
        <v>16</v>
      </c>
      <c r="DH15" s="2">
        <f t="array" ref="DH15">IFERROR(INDEX('CAMAGUI DATA UNIFICADA'!$C$2:$T1007,MATCH(1,($A15='CAMAGUI DATA UNIFICADA'!$A$2:$A1007)*($DF$1='CAMAGUI DATA UNIFICADA'!$B$2:$B1007),0),MATCH(DH$2,'CAMAGUI DATA UNIFICADA'!$C$1:$T$1,0)),"")</f>
        <v>96</v>
      </c>
      <c r="DI15" s="2" t="str">
        <f t="array" ref="DI15">IFERROR(INDEX('CAMAGUI DATA UNIFICADA'!$C$2:$T1007,MATCH(1,($A15='CAMAGUI DATA UNIFICADA'!$A$2:$A1007)*($DF$1='CAMAGUI DATA UNIFICADA'!$B$2:$B1007),0),MATCH(DI$2,'CAMAGUI DATA UNIFICADA'!$C$1:$T$1,0)),"")</f>
        <v>NICO FINA 2.5</v>
      </c>
      <c r="DJ15" s="139">
        <f t="array" ref="DJ15">IFERROR(INDEX('CAMAGUI DATA UNIFICADA'!$C$2:$T1007,MATCH(1,($A15='CAMAGUI DATA UNIFICADA'!$A$2:$A1007)*($DF$1='CAMAGUI DATA UNIFICADA'!$B$2:$B1007),0),MATCH(DJ$2,'CAMAGUI DATA UNIFICADA'!$C$1:$T$1,0)),"")</f>
        <v>115.598592</v>
      </c>
      <c r="DK15" s="2">
        <f t="array" ref="DK15">IFERROR(INDEX('CAMAGUI DATA UNIFICADA'!$C$2:$T1007,MATCH(1,($A15='CAMAGUI DATA UNIFICADA'!$A$2:$A1007)*($DF$1='CAMAGUI DATA UNIFICADA'!$B$2:$B1007),0),MATCH(DK$2,'CAMAGUI DATA UNIFICADA'!$C$1:$T$1,0)),"")</f>
        <v>18</v>
      </c>
      <c r="DL15" s="2">
        <f t="array" ref="DL15">IFERROR(INDEX('CAMAGUI DATA UNIFICADA'!$C$2:$T1007,MATCH(1,($A15='CAMAGUI DATA UNIFICADA'!$A$2:$A1007)*($DF$1='CAMAGUI DATA UNIFICADA'!$B$2:$B1007),0),MATCH(DL$2,'CAMAGUI DATA UNIFICADA'!$C$1:$T$1,0)),"")</f>
        <v>2.1</v>
      </c>
      <c r="DM15" s="33">
        <f t="array" ref="DM15">IFERROR(INDEX('CAMAGUI DATA UNIFICADA'!$C$2:$T1007,MATCH(1,($A15='CAMAGUI DATA UNIFICADA'!$A$2:$A1007)*($DF$1='CAMAGUI DATA UNIFICADA'!$B$2:$B1007),0),MATCH(DM$2,'CAMAGUI DATA UNIFICADA'!$C$1:$T$1,0)),"")</f>
        <v>3.528</v>
      </c>
      <c r="DN15" s="60">
        <f t="array" ref="DN15">IFERROR(INDEX('CAMAGUI DATA UNIFICADA'!$C$2:$T1007,MATCH(1,($A15='CAMAGUI DATA UNIFICADA'!$A$2:$A1007)*($DF$1='CAMAGUI DATA UNIFICADA'!$B$2:$B1007),0),MATCH(DN$2,'CAMAGUI DATA UNIFICADA'!$C$1:$T$1,0)),"")</f>
        <v>25195.26329</v>
      </c>
      <c r="DO15" s="33">
        <f t="array" ref="DO15">IFERROR(INDEX('CAMAGUI DATA UNIFICADA'!$C$2:$T1007,MATCH(1,($A15='CAMAGUI DATA UNIFICADA'!$A$2:$A1007)*($DF$1='CAMAGUI DATA UNIFICADA'!$B$2:$B1007),0),MATCH(DO$2,'CAMAGUI DATA UNIFICADA'!$C$1:$T$1,0)),"")</f>
        <v>1.523809524</v>
      </c>
      <c r="DP15" s="23">
        <f t="array" ref="DP15">IFERROR(INDEX('CAMAGUI DATA UNIFICADA'!$C$2:$T1007,MATCH(1,($A15='CAMAGUI DATA UNIFICADA'!$A$2:$A1007)*($DF$1='CAMAGUI DATA UNIFICADA'!$B$2:$B1007),0),MATCH(DP$2,'CAMAGUI DATA UNIFICADA'!$C$1:$T$1,0)),"")</f>
        <v>0.6298815823</v>
      </c>
      <c r="DQ15" s="23">
        <f t="array" ref="DQ15">IFERROR(INDEX('CAMAGUI DATA UNIFICADA'!$C$2:$T1007,MATCH(1,($A15='CAMAGUI DATA UNIFICADA'!$A$2:$A1007)*($DF$1='CAMAGUI DATA UNIFICADA'!$B$2:$B1007),0),MATCH(DQ$2,'CAMAGUI DATA UNIFICADA'!$C$1:$T$1,0)),"")</f>
        <v>0.75</v>
      </c>
      <c r="DR15" s="2">
        <f t="array" ref="DR15">IFERROR(INDEX('CAMAGUI DATA UNIFICADA'!$C$2:$T1007,MATCH(1,($A15='CAMAGUI DATA UNIFICADA'!$A$2:$A1007)*($DF$1='CAMAGUI DATA UNIFICADA'!$B$2:$B1007),0),MATCH(DR$2,'CAMAGUI DATA UNIFICADA'!$C$1:$T$1,0)),"")</f>
        <v>75000</v>
      </c>
      <c r="DS15" s="2">
        <f t="array" ref="DS15">IFERROR(INDEX('CAMAGUI DATA UNIFICADA'!$C$2:$T1007,MATCH(1,($A15='CAMAGUI DATA UNIFICADA'!$A$2:$A1007)*($DF$1='CAMAGUI DATA UNIFICADA'!$B$2:$B1007),0),MATCH(DS$2,'CAMAGUI DATA UNIFICADA'!$C$1:$T$1,0)),"")</f>
        <v>2</v>
      </c>
      <c r="DT15" s="2">
        <f t="array" ref="DT15">IFERROR(INDEX('CAMAGUI DATA UNIFICADA'!$C$2:$T1007,MATCH(1,($A15='CAMAGUI DATA UNIFICADA'!$A$2:$A1007)*($DF$1='CAMAGUI DATA UNIFICADA'!$B$2:$B1007),0),MATCH(DT$2,'CAMAGUI DATA UNIFICADA'!$C$1:$T$1,0)),"")</f>
        <v>20</v>
      </c>
      <c r="DU15" s="33">
        <f t="array" ref="DU15">IFERROR(INDEX('CAMAGUI DATA UNIFICADA'!$C$2:$T1007,MATCH(1,($A15='CAMAGUI DATA UNIFICADA'!$A$2:$A1007)*($DF$1='CAMAGUI DATA UNIFICADA'!$B$2:$B1007),0),MATCH(DU$2,'CAMAGUI DATA UNIFICADA'!$C$1:$T$1,0)),"")</f>
        <v>3.3</v>
      </c>
      <c r="DV15" s="60">
        <f t="array" ref="DV15">IFERROR(INDEX('CAMAGUI DATA UNIFICADA'!$C$2:$T1007,MATCH(1,($A15='CAMAGUI DATA UNIFICADA'!$A$2:$A1007)*($DF$1='CAMAGUI DATA UNIFICADA'!$B$2:$B1007),0),MATCH(DV$2,'CAMAGUI DATA UNIFICADA'!$C$1:$T$1,0)),"")</f>
        <v>19.84672637</v>
      </c>
      <c r="DW15" s="140">
        <f t="array" ref="DW15">IFERROR(INDEX('CAMAGUI DATA UNIFICADA'!$C$2:$T1007,MATCH(1,($A15='CAMAGUI DATA UNIFICADA'!$A$2:$A1007)*($DF$1='CAMAGUI DATA UNIFICADA'!$B$2:$B1007),0),MATCH(DW$2,'CAMAGUI DATA UNIFICADA'!$C$1:$T$1,0)),"")</f>
        <v>0.9616815932</v>
      </c>
      <c r="DX15" s="144" t="str">
        <f t="array" ref="DX15">IFERROR(INDEX('CAMAGUI DATA UNIFICADA'!$C$2:$T1007,MATCH(1,($A15='CAMAGUI DATA UNIFICADA'!$A$2:$A1007)*($DX$1='CAMAGUI DATA UNIFICADA'!$B$2:$B1007),0),MATCH(DX$2,'CAMAGUI DATA UNIFICADA'!$C$1:$T$1,0)),"")</f>
        <v/>
      </c>
      <c r="DY15" s="60" t="str">
        <f t="array" ref="DY15">IFERROR(INDEX('CAMAGUI DATA UNIFICADA'!$C$2:$T1007,MATCH(1,($A15='CAMAGUI DATA UNIFICADA'!$A$2:$A1007)*($DX$1='CAMAGUI DATA UNIFICADA'!$B$2:$B1007),0),MATCH(DY$2,'CAMAGUI DATA UNIFICADA'!$C$1:$T$1,0)),"")</f>
        <v/>
      </c>
      <c r="DZ15" s="60" t="str">
        <f t="array" ref="DZ15">IFERROR(INDEX('CAMAGUI DATA UNIFICADA'!$C$2:$T1007,MATCH(1,($A15='CAMAGUI DATA UNIFICADA'!$A$2:$A1007)*($DX$1='CAMAGUI DATA UNIFICADA'!$B$2:$B1007),0),MATCH(DZ$2,'CAMAGUI DATA UNIFICADA'!$C$1:$T$1,0)),"")</f>
        <v/>
      </c>
      <c r="EA15" s="60" t="str">
        <f t="array" ref="EA15">IFERROR(INDEX('CAMAGUI DATA UNIFICADA'!$C$2:$T1007,MATCH(1,($A15='CAMAGUI DATA UNIFICADA'!$A$2:$A1007)*($DX$1='CAMAGUI DATA UNIFICADA'!$B$2:$B1007),0),MATCH(EA$2,'CAMAGUI DATA UNIFICADA'!$C$1:$T$1,0)),"")</f>
        <v/>
      </c>
      <c r="EB15" s="60" t="str">
        <f t="array" ref="EB15">IFERROR(INDEX('CAMAGUI DATA UNIFICADA'!$C$2:$T1007,MATCH(1,($A15='CAMAGUI DATA UNIFICADA'!$A$2:$A1007)*($DX$1='CAMAGUI DATA UNIFICADA'!$B$2:$B1007),0),MATCH(EB$2,'CAMAGUI DATA UNIFICADA'!$C$1:$T$1,0)),"")</f>
        <v/>
      </c>
      <c r="EC15" s="60" t="str">
        <f t="array" ref="EC15">IFERROR(INDEX('CAMAGUI DATA UNIFICADA'!$C$2:$T1007,MATCH(1,($A15='CAMAGUI DATA UNIFICADA'!$A$2:$A1007)*($DX$1='CAMAGUI DATA UNIFICADA'!$B$2:$B1007),0),MATCH(EC$2,'CAMAGUI DATA UNIFICADA'!$C$1:$T$1,0)),"")</f>
        <v/>
      </c>
      <c r="ED15" s="60" t="str">
        <f t="array" ref="ED15">IFERROR(INDEX('CAMAGUI DATA UNIFICADA'!$C$2:$T1007,MATCH(1,($A15='CAMAGUI DATA UNIFICADA'!$A$2:$A1007)*($DX$1='CAMAGUI DATA UNIFICADA'!$B$2:$B1007),0),MATCH(ED$2,'CAMAGUI DATA UNIFICADA'!$C$1:$T$1,0)),"")</f>
        <v/>
      </c>
      <c r="EE15" s="60" t="str">
        <f t="array" ref="EE15">IFERROR(INDEX('CAMAGUI DATA UNIFICADA'!$C$2:$T1007,MATCH(1,($A15='CAMAGUI DATA UNIFICADA'!$A$2:$A1007)*($DX$1='CAMAGUI DATA UNIFICADA'!$B$2:$B1007),0),MATCH(EE$2,'CAMAGUI DATA UNIFICADA'!$C$1:$T$1,0)),"")</f>
        <v/>
      </c>
      <c r="EF15" s="60" t="str">
        <f t="array" ref="EF15">IFERROR(INDEX('CAMAGUI DATA UNIFICADA'!$C$2:$T1007,MATCH(1,($A15='CAMAGUI DATA UNIFICADA'!$A$2:$A1007)*($DX$1='CAMAGUI DATA UNIFICADA'!$B$2:$B1007),0),MATCH(EF$2,'CAMAGUI DATA UNIFICADA'!$C$1:$T$1,0)),"")</f>
        <v/>
      </c>
      <c r="EG15" s="60" t="str">
        <f t="array" ref="EG15">IFERROR(INDEX('CAMAGUI DATA UNIFICADA'!$C$2:$T1007,MATCH(1,($A15='CAMAGUI DATA UNIFICADA'!$A$2:$A1007)*($DX$1='CAMAGUI DATA UNIFICADA'!$B$2:$B1007),0),MATCH(EG$2,'CAMAGUI DATA UNIFICADA'!$C$1:$T$1,0)),"")</f>
        <v/>
      </c>
      <c r="EH15" s="60" t="str">
        <f t="array" ref="EH15">IFERROR(INDEX('CAMAGUI DATA UNIFICADA'!$C$2:$T1007,MATCH(1,($A15='CAMAGUI DATA UNIFICADA'!$A$2:$A1007)*($DX$1='CAMAGUI DATA UNIFICADA'!$B$2:$B1007),0),MATCH(EH$2,'CAMAGUI DATA UNIFICADA'!$C$1:$T$1,0)),"")</f>
        <v/>
      </c>
      <c r="EI15" s="60" t="str">
        <f t="array" ref="EI15">IFERROR(INDEX('CAMAGUI DATA UNIFICADA'!$C$2:$T1007,MATCH(1,($A15='CAMAGUI DATA UNIFICADA'!$A$2:$A1007)*($DX$1='CAMAGUI DATA UNIFICADA'!$B$2:$B1007),0),MATCH(EI$2,'CAMAGUI DATA UNIFICADA'!$C$1:$T$1,0)),"")</f>
        <v/>
      </c>
      <c r="EJ15" s="60" t="str">
        <f t="array" ref="EJ15">IFERROR(INDEX('CAMAGUI DATA UNIFICADA'!$C$2:$T1007,MATCH(1,($A15='CAMAGUI DATA UNIFICADA'!$A$2:$A1007)*($DX$1='CAMAGUI DATA UNIFICADA'!$B$2:$B1007),0),MATCH(EJ$2,'CAMAGUI DATA UNIFICADA'!$C$1:$T$1,0)),"")</f>
        <v/>
      </c>
      <c r="EK15" s="60" t="str">
        <f t="array" ref="EK15">IFERROR(INDEX('CAMAGUI DATA UNIFICADA'!$C$2:$T1007,MATCH(1,($A15='CAMAGUI DATA UNIFICADA'!$A$2:$A1007)*($DX$1='CAMAGUI DATA UNIFICADA'!$B$2:$B1007),0),MATCH(EK$2,'CAMAGUI DATA UNIFICADA'!$C$1:$T$1,0)),"")</f>
        <v/>
      </c>
      <c r="EL15" s="60" t="str">
        <f t="array" ref="EL15">IFERROR(INDEX('CAMAGUI DATA UNIFICADA'!$C$2:$T1007,MATCH(1,($A15='CAMAGUI DATA UNIFICADA'!$A$2:$A1007)*($DX$1='CAMAGUI DATA UNIFICADA'!$B$2:$B1007),0),MATCH(EL$2,'CAMAGUI DATA UNIFICADA'!$C$1:$T$1,0)),"")</f>
        <v/>
      </c>
      <c r="EM15" s="60" t="str">
        <f t="array" ref="EM15">IFERROR(INDEX('CAMAGUI DATA UNIFICADA'!$C$2:$T1007,MATCH(1,($A15='CAMAGUI DATA UNIFICADA'!$A$2:$A1007)*($DX$1='CAMAGUI DATA UNIFICADA'!$B$2:$B1007),0),MATCH(EM$2,'CAMAGUI DATA UNIFICADA'!$C$1:$T$1,0)),"")</f>
        <v/>
      </c>
      <c r="EN15" s="60" t="str">
        <f t="array" ref="EN15">IFERROR(INDEX('CAMAGUI DATA UNIFICADA'!$C$2:$T1007,MATCH(1,($A15='CAMAGUI DATA UNIFICADA'!$A$2:$A1007)*($DX$1='CAMAGUI DATA UNIFICADA'!$B$2:$B1007),0),MATCH(EN$2,'CAMAGUI DATA UNIFICADA'!$C$1:$T$1,0)),"")</f>
        <v/>
      </c>
      <c r="EO15" s="60" t="str">
        <f t="array" ref="EO15">IFERROR(INDEX('CAMAGUI DATA UNIFICADA'!$C$2:$T1007,MATCH(1,($A15='CAMAGUI DATA UNIFICADA'!$A$2:$A1007)*($DX$1='CAMAGUI DATA UNIFICADA'!$B$2:$B1007),0),MATCH(EO$2,'CAMAGUI DATA UNIFICADA'!$C$1:$T$1,0)),"")</f>
        <v/>
      </c>
    </row>
    <row r="16">
      <c r="A16" s="137">
        <v>45040.0</v>
      </c>
      <c r="B16" s="138" t="str">
        <f t="array" ref="B16">IFERROR(INDEX('CAMAGUI DATA UNIFICADA'!$C$2:$T1007,MATCH(1,($A16='CAMAGUI DATA UNIFICADA'!$A$2:$A1007)*($B$1='CAMAGUI DATA UNIFICADA'!$B$2:$B1007),0),MATCH(B$2,'CAMAGUI DATA UNIFICADA'!$C$1:$T$1,0)),"")</f>
        <v>CA1100223</v>
      </c>
      <c r="C16" s="2">
        <f t="array" ref="C16">IFERROR(INDEX('CAMAGUI DATA UNIFICADA'!$C$2:$T1007,MATCH(1,($A16='CAMAGUI DATA UNIFICADA'!$A$2:$A1007)*($B$1='CAMAGUI DATA UNIFICADA'!$B$2:$B1007),0),MATCH(C$2,'CAMAGUI DATA UNIFICADA'!$C$1:$T$1,0)),"")</f>
        <v>425</v>
      </c>
      <c r="D16" s="2">
        <f t="array" ref="D16">IFERROR(INDEX('CAMAGUI DATA UNIFICADA'!$C$2:$T1007,MATCH(1,($A16='CAMAGUI DATA UNIFICADA'!$A$2:$A1007)*($B$1='CAMAGUI DATA UNIFICADA'!$B$2:$B1007),0),MATCH(D$2,'CAMAGUI DATA UNIFICADA'!$C$1:$T$1,0)),"")</f>
        <v>2550</v>
      </c>
      <c r="E16" s="2" t="str">
        <f t="array" ref="E16">IFERROR(INDEX('CAMAGUI DATA UNIFICADA'!$C$2:$T1007,MATCH(1,($A16='CAMAGUI DATA UNIFICADA'!$A$2:$A1007)*($B$1='CAMAGUI DATA UNIFICADA'!$B$2:$B1007),0),MATCH(E$2,'CAMAGUI DATA UNIFICADA'!$C$1:$T$1,0)),"")</f>
        <v>NICO FINA 2.5</v>
      </c>
      <c r="F16" s="139">
        <f t="array" ref="F16">IFERROR(INDEX('CAMAGUI DATA UNIFICADA'!$C$2:$T1007,MATCH(1,($A16='CAMAGUI DATA UNIFICADA'!$A$2:$A1007)*($B$1='CAMAGUI DATA UNIFICADA'!$B$2:$B1007),0),MATCH(F$2,'CAMAGUI DATA UNIFICADA'!$C$1:$T$1,0)),"")</f>
        <v>3070.5876</v>
      </c>
      <c r="G16" s="2">
        <f t="array" ref="G16">IFERROR(INDEX('CAMAGUI DATA UNIFICADA'!$C$2:$T1007,MATCH(1,($A16='CAMAGUI DATA UNIFICADA'!$A$2:$A1007)*($B$1='CAMAGUI DATA UNIFICADA'!$B$2:$B1007),0),MATCH(G$2,'CAMAGUI DATA UNIFICADA'!$C$1:$T$1,0)),"")</f>
        <v>21</v>
      </c>
      <c r="H16" s="2">
        <f t="array" ref="H16">IFERROR(INDEX('CAMAGUI DATA UNIFICADA'!$C$2:$T1007,MATCH(1,($A16='CAMAGUI DATA UNIFICADA'!$A$2:$A1007)*($B$1='CAMAGUI DATA UNIFICADA'!$B$2:$B1007),0),MATCH(H$2,'CAMAGUI DATA UNIFICADA'!$C$1:$T$1,0)),"")</f>
        <v>2.2</v>
      </c>
      <c r="I16" s="33">
        <f t="array" ref="I16">IFERROR(INDEX('CAMAGUI DATA UNIFICADA'!$C$2:$T1007,MATCH(1,($A16='CAMAGUI DATA UNIFICADA'!$A$2:$A1007)*($B$1='CAMAGUI DATA UNIFICADA'!$B$2:$B1007),0),MATCH(I$2,'CAMAGUI DATA UNIFICADA'!$C$1:$T$1,0)),"")</f>
        <v>3.336</v>
      </c>
      <c r="J16" s="60">
        <f t="array" ref="J16">IFERROR(INDEX('CAMAGUI DATA UNIFICADA'!$C$2:$T1007,MATCH(1,($A16='CAMAGUI DATA UNIFICADA'!$A$2:$A1007)*($B$1='CAMAGUI DATA UNIFICADA'!$B$2:$B1007),0),MATCH(J$2,'CAMAGUI DATA UNIFICADA'!$C$1:$T$1,0)),"")</f>
        <v>606657.5311</v>
      </c>
      <c r="K16" s="33">
        <f t="array" ref="K16">IFERROR(INDEX('CAMAGUI DATA UNIFICADA'!$C$2:$T1007,MATCH(1,($A16='CAMAGUI DATA UNIFICADA'!$A$2:$A1007)*($B$1='CAMAGUI DATA UNIFICADA'!$B$2:$B1007),0),MATCH(K$2,'CAMAGUI DATA UNIFICADA'!$C$1:$T$1,0)),"")</f>
        <v>1.363636364</v>
      </c>
      <c r="L16" s="23">
        <f t="array" ref="L16">IFERROR(INDEX('CAMAGUI DATA UNIFICADA'!$C$2:$T1007,MATCH(1,($A16='CAMAGUI DATA UNIFICADA'!$A$2:$A1007)*($B$1='CAMAGUI DATA UNIFICADA'!$B$2:$B1007),0),MATCH(L$2,'CAMAGUI DATA UNIFICADA'!$C$1:$T$1,0)),"")</f>
        <v>0.6066575311</v>
      </c>
      <c r="M16" s="23">
        <f t="array" ref="M16">IFERROR(INDEX('CAMAGUI DATA UNIFICADA'!$C$2:$T1007,MATCH(1,($A16='CAMAGUI DATA UNIFICADA'!$A$2:$A1007)*($B$1='CAMAGUI DATA UNIFICADA'!$B$2:$B1007),0),MATCH(M$2,'CAMAGUI DATA UNIFICADA'!$C$1:$T$1,0)),"")</f>
        <v>0.85</v>
      </c>
      <c r="N16" s="60">
        <f t="array" ref="N16">IFERROR(INDEX('CAMAGUI DATA UNIFICADA'!$C$2:$T1007,MATCH(1,($A16='CAMAGUI DATA UNIFICADA'!$A$2:$A1007)*($B$1='CAMAGUI DATA UNIFICADA'!$B$2:$B1007),0),MATCH(N$2,'CAMAGUI DATA UNIFICADA'!$C$1:$T$1,0)),"")</f>
        <v>103785.1038</v>
      </c>
      <c r="O16" s="2">
        <f t="array" ref="O16">IFERROR(INDEX('CAMAGUI DATA UNIFICADA'!$C$2:$T1007,MATCH(1,($A16='CAMAGUI DATA UNIFICADA'!$A$2:$A1007)*($B$1='CAMAGUI DATA UNIFICADA'!$B$2:$B1007),0),MATCH(O$2,'CAMAGUI DATA UNIFICADA'!$C$1:$T$1,0)),"")</f>
        <v>2.25</v>
      </c>
      <c r="P16" s="2">
        <f t="array" ref="P16">IFERROR(INDEX('CAMAGUI DATA UNIFICADA'!$C$2:$T1007,MATCH(1,($A16='CAMAGUI DATA UNIFICADA'!$A$2:$A1007)*($B$1='CAMAGUI DATA UNIFICADA'!$B$2:$B1007),0),MATCH(P$2,'CAMAGUI DATA UNIFICADA'!$C$1:$T$1,0)),"")</f>
        <v>23.25</v>
      </c>
      <c r="Q16" s="33">
        <f t="array" ref="Q16">IFERROR(INDEX('CAMAGUI DATA UNIFICADA'!$C$2:$T1007,MATCH(1,($A16='CAMAGUI DATA UNIFICADA'!$A$2:$A1007)*($B$1='CAMAGUI DATA UNIFICADA'!$B$2:$B1007),0),MATCH(Q$2,'CAMAGUI DATA UNIFICADA'!$C$1:$T$1,0)),"")</f>
        <v>3.255</v>
      </c>
      <c r="R16" s="60">
        <f t="array" ref="R16">IFERROR(INDEX('CAMAGUI DATA UNIFICADA'!$C$2:$T1007,MATCH(1,($A16='CAMAGUI DATA UNIFICADA'!$A$2:$A1007)*($B$1='CAMAGUI DATA UNIFICADA'!$B$2:$B1007),0),MATCH(R$2,'CAMAGUI DATA UNIFICADA'!$C$1:$T$1,0)),"")</f>
        <v>633.3952788</v>
      </c>
      <c r="S16" s="140">
        <f t="array" ref="S16">IFERROR(INDEX('CAMAGUI DATA UNIFICADA'!$C$2:$T1007,MATCH(1,($A16='CAMAGUI DATA UNIFICADA'!$A$2:$A1007)*($B$1='CAMAGUI DATA UNIFICADA'!$B$2:$B1007),0),MATCH(S$2,'CAMAGUI DATA UNIFICADA'!$C$1:$T$1,0)),"")</f>
        <v>52.0988197</v>
      </c>
      <c r="T16" s="2" t="str">
        <f t="array" ref="T16">IFERROR(INDEX('CAMAGUI DATA UNIFICADA'!$C$2:$T1007,MATCH(1,($A16='CAMAGUI DATA UNIFICADA'!$A$2:$A1007)*($T$1='CAMAGUI DATA UNIFICADA'!$B$2:$B1007),0),MATCH(T$2,'CAMAGUI DATA UNIFICADA'!$C$1:$T$1,0)),"")</f>
        <v>CA2140223</v>
      </c>
      <c r="U16" s="2">
        <f t="array" ref="U16">IFERROR(INDEX('CAMAGUI DATA UNIFICADA'!$C$2:$T1007,MATCH(1,($A16='CAMAGUI DATA UNIFICADA'!$A$2:$A1007)*($T$1='CAMAGUI DATA UNIFICADA'!$B$2:$B1007),0),MATCH(U$2,'CAMAGUI DATA UNIFICADA'!$C$1:$T$1,0)),"")</f>
        <v>300</v>
      </c>
      <c r="V16" s="2">
        <f t="array" ref="V16">IFERROR(INDEX('CAMAGUI DATA UNIFICADA'!$C$2:$T1007,MATCH(1,($A16='CAMAGUI DATA UNIFICADA'!$A$2:$A1007)*($T$1='CAMAGUI DATA UNIFICADA'!$B$2:$B1007),0),MATCH(V$2,'CAMAGUI DATA UNIFICADA'!$C$1:$T$1,0)),"")</f>
        <v>1800</v>
      </c>
      <c r="W16" s="2" t="str">
        <f t="array" ref="W16">IFERROR(INDEX('CAMAGUI DATA UNIFICADA'!$C$2:$T1007,MATCH(1,($A16='CAMAGUI DATA UNIFICADA'!$A$2:$A1007)*($T$1='CAMAGUI DATA UNIFICADA'!$B$2:$B1007),0),MATCH(W$2,'CAMAGUI DATA UNIFICADA'!$C$1:$T$1,0)),"")</f>
        <v>NICO FINA 2.5</v>
      </c>
      <c r="X16" s="139">
        <f t="array" ref="X16">IFERROR(INDEX('CAMAGUI DATA UNIFICADA'!$C$2:$T1007,MATCH(1,($A16='CAMAGUI DATA UNIFICADA'!$A$2:$A1007)*($T$1='CAMAGUI DATA UNIFICADA'!$B$2:$B1007),0),MATCH(X$2,'CAMAGUI DATA UNIFICADA'!$C$1:$T$1,0)),"")</f>
        <v>2167.4736</v>
      </c>
      <c r="Y16" s="2">
        <f t="array" ref="Y16">IFERROR(INDEX('CAMAGUI DATA UNIFICADA'!$C$2:$T1007,MATCH(1,($A16='CAMAGUI DATA UNIFICADA'!$A$2:$A1007)*($T$1='CAMAGUI DATA UNIFICADA'!$B$2:$B1007),0),MATCH(Y$2,'CAMAGUI DATA UNIFICADA'!$C$1:$T$1,0)),"")</f>
        <v>15</v>
      </c>
      <c r="Z16" s="2">
        <f t="array" ref="Z16">IFERROR(INDEX('CAMAGUI DATA UNIFICADA'!$C$2:$T1007,MATCH(1,($A16='CAMAGUI DATA UNIFICADA'!$A$2:$A1007)*($T$1='CAMAGUI DATA UNIFICADA'!$B$2:$B1007),0),MATCH(Z$2,'CAMAGUI DATA UNIFICADA'!$C$1:$T$1,0)),"")</f>
        <v>2</v>
      </c>
      <c r="AA16" s="2">
        <f t="array" ref="AA16">IFERROR(INDEX('CAMAGUI DATA UNIFICADA'!$C$2:$T1007,MATCH(1,($A16='CAMAGUI DATA UNIFICADA'!$A$2:$A1007)*($T$1='CAMAGUI DATA UNIFICADA'!$B$2:$B1007),0),MATCH(AA$2,'CAMAGUI DATA UNIFICADA'!$C$1:$T$1,0)),"")</f>
        <v>3.924</v>
      </c>
      <c r="AB16" s="60">
        <f t="array" ref="AB16">IFERROR(INDEX('CAMAGUI DATA UNIFICADA'!$C$2:$T1007,MATCH(1,($A16='CAMAGUI DATA UNIFICADA'!$A$2:$A1007)*($T$1='CAMAGUI DATA UNIFICADA'!$B$2:$B1007),0),MATCH(AB$2,'CAMAGUI DATA UNIFICADA'!$C$1:$T$1,0)),"")</f>
        <v>509683.9959</v>
      </c>
      <c r="AC16" s="33">
        <f t="array" ref="AC16">IFERROR(INDEX('CAMAGUI DATA UNIFICADA'!$C$2:$T1007,MATCH(1,($A16='CAMAGUI DATA UNIFICADA'!$A$2:$A1007)*($T$1='CAMAGUI DATA UNIFICADA'!$B$2:$B1007),0),MATCH(AC$2,'CAMAGUI DATA UNIFICADA'!$C$1:$T$1,0)),"")</f>
        <v>1.323529412</v>
      </c>
      <c r="AD16" s="23">
        <f t="array" ref="AD16">IFERROR(INDEX('CAMAGUI DATA UNIFICADA'!$C$2:$T1007,MATCH(1,($A16='CAMAGUI DATA UNIFICADA'!$A$2:$A1007)*($T$1='CAMAGUI DATA UNIFICADA'!$B$2:$B1007),0),MATCH(AD$2,'CAMAGUI DATA UNIFICADA'!$C$1:$T$1,0)),"")</f>
        <v>0.6371049949</v>
      </c>
      <c r="AE16" s="23">
        <f t="array" ref="AE16">IFERROR(INDEX('CAMAGUI DATA UNIFICADA'!$C$2:$T1007,MATCH(1,($A16='CAMAGUI DATA UNIFICADA'!$A$2:$A1007)*($T$1='CAMAGUI DATA UNIFICADA'!$B$2:$B1007),0),MATCH(AE$2,'CAMAGUI DATA UNIFICADA'!$C$1:$T$1,0)),"")</f>
        <v>0.85</v>
      </c>
      <c r="AF16" s="60">
        <f t="array" ref="AF16">IFERROR(INDEX('CAMAGUI DATA UNIFICADA'!$C$2:$T1007,MATCH(1,($A16='CAMAGUI DATA UNIFICADA'!$A$2:$A1007)*($T$1='CAMAGUI DATA UNIFICADA'!$B$2:$B1007),0),MATCH(AF$2,'CAMAGUI DATA UNIFICADA'!$C$1:$T$1,0)),"")</f>
        <v>113333.3333</v>
      </c>
      <c r="AG16" s="2">
        <f t="array" ref="AG16">IFERROR(INDEX('CAMAGUI DATA UNIFICADA'!$C$2:$T1007,MATCH(1,($A16='CAMAGUI DATA UNIFICADA'!$A$2:$A1007)*($T$1='CAMAGUI DATA UNIFICADA'!$B$2:$B1007),0),MATCH(AG$2,'CAMAGUI DATA UNIFICADA'!$C$1:$T$1,0)),"")</f>
        <v>2.25</v>
      </c>
      <c r="AH16" s="2">
        <f t="array" ref="AH16">IFERROR(INDEX('CAMAGUI DATA UNIFICADA'!$C$2:$T1007,MATCH(1,($A16='CAMAGUI DATA UNIFICADA'!$A$2:$A1007)*($T$1='CAMAGUI DATA UNIFICADA'!$B$2:$B1007),0),MATCH(AH$2,'CAMAGUI DATA UNIFICADA'!$C$1:$T$1,0)),"")</f>
        <v>17.25</v>
      </c>
      <c r="AI16" s="33">
        <f t="array" ref="AI16">IFERROR(INDEX('CAMAGUI DATA UNIFICADA'!$C$2:$T1007,MATCH(1,($A16='CAMAGUI DATA UNIFICADA'!$A$2:$A1007)*($T$1='CAMAGUI DATA UNIFICADA'!$B$2:$B1007),0),MATCH(AI$2,'CAMAGUI DATA UNIFICADA'!$C$1:$T$1,0)),"")</f>
        <v>3.621</v>
      </c>
      <c r="AJ16" s="60">
        <f t="array" ref="AJ16">IFERROR(INDEX('CAMAGUI DATA UNIFICADA'!$C$2:$T1007,MATCH(1,($A16='CAMAGUI DATA UNIFICADA'!$A$2:$A1007)*($T$1='CAMAGUI DATA UNIFICADA'!$B$2:$B1007),0),MATCH(AJ$2,'CAMAGUI DATA UNIFICADA'!$C$1:$T$1,0)),"")</f>
        <v>430.3669215</v>
      </c>
      <c r="AK16" s="140">
        <f t="array" ref="AK16">IFERROR(INDEX('CAMAGUI DATA UNIFICADA'!$C$2:$T1007,MATCH(1,($A16='CAMAGUI DATA UNIFICADA'!$A$2:$A1007)*($T$1='CAMAGUI DATA UNIFICADA'!$B$2:$B1007),0),MATCH(AK$2,'CAMAGUI DATA UNIFICADA'!$C$1:$T$1,0)),"")</f>
        <v>32.59173037</v>
      </c>
      <c r="AL16" s="2" t="str">
        <f t="array" ref="AL16">IFERROR(INDEX('CAMAGUI DATA UNIFICADA'!$C$2:$T1007,MATCH(1,($A16='CAMAGUI DATA UNIFICADA'!$A$2:$A1007)*($AL$1='CAMAGUI DATA UNIFICADA'!$B$2:$B1007),0),MATCH(AL$2,'CAMAGUI DATA UNIFICADA'!$C$1:$T$1,0)),"")</f>
        <v>CA3110223</v>
      </c>
      <c r="AM16" s="2">
        <f t="array" ref="AM16">IFERROR(INDEX('CAMAGUI DATA UNIFICADA'!$C$2:$T1007,MATCH(1,($A16='CAMAGUI DATA UNIFICADA'!$A$2:$A1007)*($AL$1='CAMAGUI DATA UNIFICADA'!$B$2:$B1007),0),MATCH(AM$2,'CAMAGUI DATA UNIFICADA'!$C$1:$T$1,0)),"")</f>
        <v>250</v>
      </c>
      <c r="AN16" s="2">
        <f t="array" ref="AN16">IFERROR(INDEX('CAMAGUI DATA UNIFICADA'!$C$2:$T1007,MATCH(1,($A16='CAMAGUI DATA UNIFICADA'!$A$2:$A1007)*($AL$1='CAMAGUI DATA UNIFICADA'!$B$2:$B1007),0),MATCH(AN$2,'CAMAGUI DATA UNIFICADA'!$C$1:$T$1,0)),"")</f>
        <v>1500</v>
      </c>
      <c r="AO16" s="2" t="str">
        <f t="array" ref="AO16">IFERROR(INDEX('CAMAGUI DATA UNIFICADA'!$C$2:$T1007,MATCH(1,($A16='CAMAGUI DATA UNIFICADA'!$A$2:$A1007)*($AL$1='CAMAGUI DATA UNIFICADA'!$B$2:$B1007),0),MATCH(AO$2,'CAMAGUI DATA UNIFICADA'!$C$1:$T$1,0)),"")</f>
        <v>NICO FINA 2.5</v>
      </c>
      <c r="AP16" s="139">
        <f t="array" ref="AP16">IFERROR(INDEX('CAMAGUI DATA UNIFICADA'!$C$2:$T1007,MATCH(1,($A16='CAMAGUI DATA UNIFICADA'!$A$2:$A1007)*($AL$1='CAMAGUI DATA UNIFICADA'!$B$2:$B1007),0),MATCH(AP$2,'CAMAGUI DATA UNIFICADA'!$C$1:$T$1,0)),"")</f>
        <v>1806.228</v>
      </c>
      <c r="AQ16" s="2">
        <f t="array" ref="AQ16">IFERROR(INDEX('CAMAGUI DATA UNIFICADA'!$C$2:$T1007,MATCH(1,($A16='CAMAGUI DATA UNIFICADA'!$A$2:$A1007)*($AL$1='CAMAGUI DATA UNIFICADA'!$B$2:$B1007),0),MATCH(AQ$2,'CAMAGUI DATA UNIFICADA'!$C$1:$T$1,0)),"")</f>
        <v>20</v>
      </c>
      <c r="AR16" s="2">
        <f t="array" ref="AR16">IFERROR(INDEX('CAMAGUI DATA UNIFICADA'!$C$2:$T1007,MATCH(1,($A16='CAMAGUI DATA UNIFICADA'!$A$2:$A1007)*($AL$1='CAMAGUI DATA UNIFICADA'!$B$2:$B1007),0),MATCH(AR$2,'CAMAGUI DATA UNIFICADA'!$C$1:$T$1,0)),"")</f>
        <v>2</v>
      </c>
      <c r="AS16" s="33">
        <f t="array" ref="AS16">IFERROR(INDEX('CAMAGUI DATA UNIFICADA'!$C$2:$T1007,MATCH(1,($A16='CAMAGUI DATA UNIFICADA'!$A$2:$A1007)*($AL$1='CAMAGUI DATA UNIFICADA'!$B$2:$B1007),0),MATCH(AS$2,'CAMAGUI DATA UNIFICADA'!$C$1:$T$1,0)),"")</f>
        <v>3.3</v>
      </c>
      <c r="AT16" s="60">
        <f t="array" ref="AT16">IFERROR(INDEX('CAMAGUI DATA UNIFICADA'!$C$2:$T1007,MATCH(1,($A16='CAMAGUI DATA UNIFICADA'!$A$2:$A1007)*($AL$1='CAMAGUI DATA UNIFICADA'!$B$2:$B1007),0),MATCH(AT$2,'CAMAGUI DATA UNIFICADA'!$C$1:$T$1,0)),"")</f>
        <v>378787.8788</v>
      </c>
      <c r="AU16" s="33">
        <f t="array" ref="AU16">IFERROR(INDEX('CAMAGUI DATA UNIFICADA'!$C$2:$T1007,MATCH(1,($A16='CAMAGUI DATA UNIFICADA'!$A$2:$A1007)*($AL$1='CAMAGUI DATA UNIFICADA'!$B$2:$B1007),0),MATCH(AU$2,'CAMAGUI DATA UNIFICADA'!$C$1:$T$1,0)),"")</f>
        <v>1.357466063</v>
      </c>
      <c r="AV16" s="23">
        <f t="array" ref="AV16">IFERROR(INDEX('CAMAGUI DATA UNIFICADA'!$C$2:$T1007,MATCH(1,($A16='CAMAGUI DATA UNIFICADA'!$A$2:$A1007)*($AL$1='CAMAGUI DATA UNIFICADA'!$B$2:$B1007),0),MATCH(AV$2,'CAMAGUI DATA UNIFICADA'!$C$1:$T$1,0)),"")</f>
        <v>0.4456327986</v>
      </c>
      <c r="AW16" s="23">
        <f t="array" ref="AW16">IFERROR(INDEX('CAMAGUI DATA UNIFICADA'!$C$2:$T1007,MATCH(1,($A16='CAMAGUI DATA UNIFICADA'!$A$2:$A1007)*($AL$1='CAMAGUI DATA UNIFICADA'!$B$2:$B1007),0),MATCH(AW$2,'CAMAGUI DATA UNIFICADA'!$C$1:$T$1,0)),"")</f>
        <v>0.65</v>
      </c>
      <c r="AX16" s="60">
        <f t="array" ref="AX16">IFERROR(INDEX('CAMAGUI DATA UNIFICADA'!$C$2:$T1007,MATCH(1,($A16='CAMAGUI DATA UNIFICADA'!$A$2:$A1007)*($AL$1='CAMAGUI DATA UNIFICADA'!$B$2:$B1007),0),MATCH(AX$2,'CAMAGUI DATA UNIFICADA'!$C$1:$T$1,0)),"")</f>
        <v>78928.57143</v>
      </c>
      <c r="AY16" s="2">
        <f t="array" ref="AY16">IFERROR(INDEX('CAMAGUI DATA UNIFICADA'!$C$2:$T1007,MATCH(1,($A16='CAMAGUI DATA UNIFICADA'!$A$2:$A1007)*($AL$1='CAMAGUI DATA UNIFICADA'!$B$2:$B1007),0),MATCH(AY$2,'CAMAGUI DATA UNIFICADA'!$C$1:$T$1,0)),"")</f>
        <v>2</v>
      </c>
      <c r="AZ16" s="2">
        <f t="array" ref="AZ16">IFERROR(INDEX('CAMAGUI DATA UNIFICADA'!$C$2:$T1007,MATCH(1,($A16='CAMAGUI DATA UNIFICADA'!$A$2:$A1007)*($AL$1='CAMAGUI DATA UNIFICADA'!$B$2:$B1007),0),MATCH(AZ$2,'CAMAGUI DATA UNIFICADA'!$C$1:$T$1,0)),"")</f>
        <v>22</v>
      </c>
      <c r="BA16" s="33">
        <f t="array" ref="BA16">IFERROR(INDEX('CAMAGUI DATA UNIFICADA'!$C$2:$T1007,MATCH(1,($A16='CAMAGUI DATA UNIFICADA'!$A$2:$A1007)*($AL$1='CAMAGUI DATA UNIFICADA'!$B$2:$B1007),0),MATCH(BA$2,'CAMAGUI DATA UNIFICADA'!$C$1:$T$1,0)),"")</f>
        <v>3.252</v>
      </c>
      <c r="BB16" s="60">
        <f t="array" ref="BB16">IFERROR(INDEX('CAMAGUI DATA UNIFICADA'!$C$2:$T1007,MATCH(1,($A16='CAMAGUI DATA UNIFICADA'!$A$2:$A1007)*($AL$1='CAMAGUI DATA UNIFICADA'!$B$2:$B1007),0),MATCH(BB$2,'CAMAGUI DATA UNIFICADA'!$C$1:$T$1,0)),"")</f>
        <v>383.9036629</v>
      </c>
      <c r="BC16" s="140">
        <f t="array" ref="BC16">IFERROR(INDEX('CAMAGUI DATA UNIFICADA'!$C$2:$T1007,MATCH(1,($A16='CAMAGUI DATA UNIFICADA'!$A$2:$A1007)*($AL$1='CAMAGUI DATA UNIFICADA'!$B$2:$B1007),0),MATCH(BC$2,'CAMAGUI DATA UNIFICADA'!$C$1:$T$1,0)),"")</f>
        <v>33.47591574</v>
      </c>
      <c r="BD16" s="138" t="str">
        <f t="array" ref="BD16">IFERROR(INDEX('CAMAGUI DATA UNIFICADA'!$C$2:$T1007,MATCH(1,($A16='CAMAGUI DATA UNIFICADA'!$A$2:$A1007)*($BD$1='CAMAGUI DATA UNIFICADA'!$B$2:$B1007),0),MATCH(BD$2,'CAMAGUI DATA UNIFICADA'!$C$1:$T$1,0)),"")</f>
        <v>CA4180123</v>
      </c>
      <c r="BE16" s="2">
        <f t="array" ref="BE16">IFERROR(INDEX('CAMAGUI DATA UNIFICADA'!$C$2:$T1007,MATCH(1,($A16='CAMAGUI DATA UNIFICADA'!$A$2:$A1007)*($BD$1='CAMAGUI DATA UNIFICADA'!$B$2:$B1007),0),MATCH(BE$2,'CAMAGUI DATA UNIFICADA'!$C$1:$T$1,0)),"")</f>
        <v>275</v>
      </c>
      <c r="BF16" s="2">
        <f t="array" ref="BF16">IFERROR(INDEX('CAMAGUI DATA UNIFICADA'!$C$2:$T1007,MATCH(1,($A16='CAMAGUI DATA UNIFICADA'!$A$2:$A1007)*($BD$1='CAMAGUI DATA UNIFICADA'!$B$2:$B1007),0),MATCH(BF$2,'CAMAGUI DATA UNIFICADA'!$C$1:$T$1,0)),"")</f>
        <v>425</v>
      </c>
      <c r="BG16" s="2" t="str">
        <f t="array" ref="BG16">IFERROR(INDEX('CAMAGUI DATA UNIFICADA'!$C$2:$T1007,MATCH(1,($A16='CAMAGUI DATA UNIFICADA'!$A$2:$A1007)*($BD$1='CAMAGUI DATA UNIFICADA'!$B$2:$B1007),0),MATCH(BG$2,'CAMAGUI DATA UNIFICADA'!$C$1:$T$1,0)),"")</f>
        <v>NICO FINA 2.5</v>
      </c>
      <c r="BH16" s="139">
        <f t="array" ref="BH16">IFERROR(INDEX('CAMAGUI DATA UNIFICADA'!$C$2:$T1007,MATCH(1,($A16='CAMAGUI DATA UNIFICADA'!$A$2:$A1007)*($BD$1='CAMAGUI DATA UNIFICADA'!$B$2:$B1007),0),MATCH(BH$2,'CAMAGUI DATA UNIFICADA'!$C$1:$T$1,0)),"")</f>
        <v>511.7646</v>
      </c>
      <c r="BI16" s="2">
        <f t="array" ref="BI16">IFERROR(INDEX('CAMAGUI DATA UNIFICADA'!$C$2:$T1007,MATCH(1,($A16='CAMAGUI DATA UNIFICADA'!$A$2:$A1007)*($BD$1='CAMAGUI DATA UNIFICADA'!$B$2:$B1007),0),MATCH(BI$2,'CAMAGUI DATA UNIFICADA'!$C$1:$T$1,0)),"")</f>
        <v>22.5</v>
      </c>
      <c r="BJ16" s="2">
        <f t="array" ref="BJ16">IFERROR(INDEX('CAMAGUI DATA UNIFICADA'!$C$2:$T1007,MATCH(1,($A16='CAMAGUI DATA UNIFICADA'!$A$2:$A1007)*($BD$1='CAMAGUI DATA UNIFICADA'!$B$2:$B1007),0),MATCH(BJ$2,'CAMAGUI DATA UNIFICADA'!$C$1:$T$1,0)),"")</f>
        <v>0</v>
      </c>
      <c r="BK16" s="33">
        <f t="array" ref="BK16">IFERROR(INDEX('CAMAGUI DATA UNIFICADA'!$C$2:$T1007,MATCH(1,($A16='CAMAGUI DATA UNIFICADA'!$A$2:$A1007)*($BD$1='CAMAGUI DATA UNIFICADA'!$B$2:$B1007),0),MATCH(BK$2,'CAMAGUI DATA UNIFICADA'!$C$1:$T$1,0)),"")</f>
        <v>3.21</v>
      </c>
      <c r="BL16" s="60">
        <f t="array" ref="BL16">IFERROR(INDEX('CAMAGUI DATA UNIFICADA'!$C$2:$T1007,MATCH(1,($A16='CAMAGUI DATA UNIFICADA'!$A$2:$A1007)*($BD$1='CAMAGUI DATA UNIFICADA'!$B$2:$B1007),0),MATCH(BL$2,'CAMAGUI DATA UNIFICADA'!$C$1:$T$1,0)),"")</f>
        <v>380754.5864</v>
      </c>
      <c r="BM16" s="33" t="str">
        <f t="array" ref="BM16">IFERROR(INDEX('CAMAGUI DATA UNIFICADA'!$C$2:$T1007,MATCH(1,($A16='CAMAGUI DATA UNIFICADA'!$A$2:$A1007)*($BD$1='CAMAGUI DATA UNIFICADA'!$B$2:$B1007),0),MATCH(BM$2,'CAMAGUI DATA UNIFICADA'!$C$1:$T$1,0)),"")</f>
        <v/>
      </c>
      <c r="BN16" s="23">
        <f t="array" ref="BN16">IFERROR(INDEX('CAMAGUI DATA UNIFICADA'!$C$2:$T1007,MATCH(1,($A16='CAMAGUI DATA UNIFICADA'!$A$2:$A1007)*($BD$1='CAMAGUI DATA UNIFICADA'!$B$2:$B1007),0),MATCH(BN$2,'CAMAGUI DATA UNIFICADA'!$C$1:$T$1,0)),"")</f>
        <v>0.1903772932</v>
      </c>
      <c r="BO16" s="23" t="str">
        <f t="array" ref="BO16">IFERROR(INDEX('CAMAGUI DATA UNIFICADA'!$C$2:$T1007,MATCH(1,($A16='CAMAGUI DATA UNIFICADA'!$A$2:$A1007)*($BD$1='CAMAGUI DATA UNIFICADA'!$B$2:$B1007),0),MATCH(BO$2,'CAMAGUI DATA UNIFICADA'!$C$1:$T$1,0)),"")</f>
        <v/>
      </c>
      <c r="BP16" s="60">
        <f t="array" ref="BP16">IFERROR(INDEX('CAMAGUI DATA UNIFICADA'!$C$2:$T1007,MATCH(1,($A16='CAMAGUI DATA UNIFICADA'!$A$2:$A1007)*($BD$1='CAMAGUI DATA UNIFICADA'!$B$2:$B1007),0),MATCH(BP$2,'CAMAGUI DATA UNIFICADA'!$C$1:$T$1,0)),"")</f>
        <v>0</v>
      </c>
      <c r="BQ16" s="2" t="str">
        <f t="array" ref="BQ16">IFERROR(INDEX('CAMAGUI DATA UNIFICADA'!$C$2:$T1007,MATCH(1,($A16='CAMAGUI DATA UNIFICADA'!$A$2:$A1007)*($BD$1='CAMAGUI DATA UNIFICADA'!$B$2:$B1007),0),MATCH(BQ$2,'CAMAGUI DATA UNIFICADA'!$C$1:$T$1,0)),"")</f>
        <v/>
      </c>
      <c r="BR16" s="2">
        <f t="array" ref="BR16">IFERROR(INDEX('CAMAGUI DATA UNIFICADA'!$C$2:$T1007,MATCH(1,($A16='CAMAGUI DATA UNIFICADA'!$A$2:$A1007)*($BD$1='CAMAGUI DATA UNIFICADA'!$B$2:$B1007),0),MATCH(BR$2,'CAMAGUI DATA UNIFICADA'!$C$1:$T$1,0)),"")</f>
        <v>22.5</v>
      </c>
      <c r="BS16" s="33">
        <f t="array" ref="BS16">IFERROR(INDEX('CAMAGUI DATA UNIFICADA'!$C$2:$T1007,MATCH(1,($A16='CAMAGUI DATA UNIFICADA'!$A$2:$A1007)*($BD$1='CAMAGUI DATA UNIFICADA'!$B$2:$B1007),0),MATCH(BS$2,'CAMAGUI DATA UNIFICADA'!$C$1:$T$1,0)),"")</f>
        <v>3.36</v>
      </c>
      <c r="BT16" s="60">
        <f t="array" ref="BT16">IFERROR(INDEX('CAMAGUI DATA UNIFICADA'!$C$2:$T1007,MATCH(1,($A16='CAMAGUI DATA UNIFICADA'!$A$2:$A1007)*($BD$1='CAMAGUI DATA UNIFICADA'!$B$2:$B1007),0),MATCH(BT$2,'CAMAGUI DATA UNIFICADA'!$C$1:$T$1,0)),"")</f>
        <v>-34.49215508</v>
      </c>
      <c r="BU16" s="140">
        <f t="array" ref="BU16">IFERROR(INDEX('CAMAGUI DATA UNIFICADA'!$C$2:$T1007,MATCH(1,($A16='CAMAGUI DATA UNIFICADA'!$A$2:$A1007)*($BD$1='CAMAGUI DATA UNIFICADA'!$B$2:$B1007),0),MATCH(BU$2,'CAMAGUI DATA UNIFICADA'!$C$1:$T$1,0)),"")</f>
        <v>-77.37303877</v>
      </c>
      <c r="BV16" s="138" t="str">
        <f t="array" ref="BV16">IFERROR(INDEX('CAMAGUI DATA UNIFICADA'!$C$2:$T1007,MATCH(1,($A16='CAMAGUI DATA UNIFICADA'!$A$2:$A1007)*($BV$1='CAMAGUI DATA UNIFICADA'!$B$2:$B1007),0),MATCH(BV$2,'CAMAGUI DATA UNIFICADA'!$C$1:$T$1,0)),"")</f>
        <v>CA5200123</v>
      </c>
      <c r="BW16" s="2">
        <f t="array" ref="BW16">IFERROR(INDEX('CAMAGUI DATA UNIFICADA'!$C$2:$T1007,MATCH(1,($A16='CAMAGUI DATA UNIFICADA'!$A$2:$A1007)*($BV$1='CAMAGUI DATA UNIFICADA'!$B$2:$B1007),0),MATCH(BW$2,'CAMAGUI DATA UNIFICADA'!$C$1:$T$1,0)),"")</f>
        <v>225</v>
      </c>
      <c r="BX16" s="2">
        <f t="array" ref="BX16">IFERROR(INDEX('CAMAGUI DATA UNIFICADA'!$C$2:$T1007,MATCH(1,($A16='CAMAGUI DATA UNIFICADA'!$A$2:$A1007)*($BV$1='CAMAGUI DATA UNIFICADA'!$B$2:$B1007),0),MATCH(BX$2,'CAMAGUI DATA UNIFICADA'!$C$1:$T$1,0)),"")</f>
        <v>1225</v>
      </c>
      <c r="BY16" s="2" t="str">
        <f t="array" ref="BY16">IFERROR(INDEX('CAMAGUI DATA UNIFICADA'!$C$2:$T1007,MATCH(1,($A16='CAMAGUI DATA UNIFICADA'!$A$2:$A1007)*($BV$1='CAMAGUI DATA UNIFICADA'!$B$2:$B1007),0),MATCH(BY$2,'CAMAGUI DATA UNIFICADA'!$C$1:$T$1,0)),"")</f>
        <v>NICO FINA 2.5</v>
      </c>
      <c r="BZ16" s="139">
        <f t="array" ref="BZ16">IFERROR(INDEX('CAMAGUI DATA UNIFICADA'!$C$2:$T1007,MATCH(1,($A16='CAMAGUI DATA UNIFICADA'!$A$2:$A1007)*($BV$1='CAMAGUI DATA UNIFICADA'!$B$2:$B1007),0),MATCH(BZ$2,'CAMAGUI DATA UNIFICADA'!$C$1:$T$1,0)),"")</f>
        <v>1475.0862</v>
      </c>
      <c r="CA16" s="2">
        <f t="array" ref="CA16">IFERROR(INDEX('CAMAGUI DATA UNIFICADA'!$C$2:$T1007,MATCH(1,($A16='CAMAGUI DATA UNIFICADA'!$A$2:$A1007)*($BV$1='CAMAGUI DATA UNIFICADA'!$B$2:$B1007),0),MATCH(CA$2,'CAMAGUI DATA UNIFICADA'!$C$1:$T$1,0)),"")</f>
        <v>19.5</v>
      </c>
      <c r="CB16" s="2">
        <f t="array" ref="CB16">IFERROR(INDEX('CAMAGUI DATA UNIFICADA'!$C$2:$T1007,MATCH(1,($A16='CAMAGUI DATA UNIFICADA'!$A$2:$A1007)*($BV$1='CAMAGUI DATA UNIFICADA'!$B$2:$B1007),0),MATCH(CB$2,'CAMAGUI DATA UNIFICADA'!$C$1:$T$1,0)),"")</f>
        <v>0</v>
      </c>
      <c r="CC16" s="33">
        <f t="array" ref="CC16">IFERROR(INDEX('CAMAGUI DATA UNIFICADA'!$C$2:$T1007,MATCH(1,($A16='CAMAGUI DATA UNIFICADA'!$A$2:$A1007)*($BV$1='CAMAGUI DATA UNIFICADA'!$B$2:$B1007),0),MATCH(CC$2,'CAMAGUI DATA UNIFICADA'!$C$1:$T$1,0)),"")</f>
        <v>3.36</v>
      </c>
      <c r="CD16" s="60">
        <f t="array" ref="CD16">IFERROR(INDEX('CAMAGUI DATA UNIFICADA'!$C$2:$T1007,MATCH(1,($A16='CAMAGUI DATA UNIFICADA'!$A$2:$A1007)*($BV$1='CAMAGUI DATA UNIFICADA'!$B$2:$B1007),0),MATCH(CD$2,'CAMAGUI DATA UNIFICADA'!$C$1:$T$1,0)),"")</f>
        <v>343406.5934</v>
      </c>
      <c r="CE16" s="33" t="str">
        <f t="array" ref="CE16">IFERROR(INDEX('CAMAGUI DATA UNIFICADA'!$C$2:$T1007,MATCH(1,($A16='CAMAGUI DATA UNIFICADA'!$A$2:$A1007)*($BV$1='CAMAGUI DATA UNIFICADA'!$B$2:$B1007),0),MATCH(CE$2,'CAMAGUI DATA UNIFICADA'!$C$1:$T$1,0)),"")</f>
        <v/>
      </c>
      <c r="CF16" s="23">
        <f t="array" ref="CF16">IFERROR(INDEX('CAMAGUI DATA UNIFICADA'!$C$2:$T1007,MATCH(1,($A16='CAMAGUI DATA UNIFICADA'!$A$2:$A1007)*($BV$1='CAMAGUI DATA UNIFICADA'!$B$2:$B1007),0),MATCH(CF$2,'CAMAGUI DATA UNIFICADA'!$C$1:$T$1,0)),"")</f>
        <v>0.2511620545</v>
      </c>
      <c r="CG16" s="23" t="str">
        <f t="array" ref="CG16">IFERROR(INDEX('CAMAGUI DATA UNIFICADA'!$C$2:$T1007,MATCH(1,($A16='CAMAGUI DATA UNIFICADA'!$A$2:$A1007)*($BV$1='CAMAGUI DATA UNIFICADA'!$B$2:$B1007),0),MATCH(CG$2,'CAMAGUI DATA UNIFICADA'!$C$1:$T$1,0)),"")</f>
        <v/>
      </c>
      <c r="CH16" s="60">
        <f t="array" ref="CH16">IFERROR(INDEX('CAMAGUI DATA UNIFICADA'!$C$2:$T1007,MATCH(1,($A16='CAMAGUI DATA UNIFICADA'!$A$2:$A1007)*($BV$1='CAMAGUI DATA UNIFICADA'!$B$2:$B1007),0),MATCH(CH$2,'CAMAGUI DATA UNIFICADA'!$C$1:$T$1,0)),"")</f>
        <v>0</v>
      </c>
      <c r="CI16" s="2" t="str">
        <f t="array" ref="CI16">IFERROR(INDEX('CAMAGUI DATA UNIFICADA'!$C$2:$T1007,MATCH(1,($A16='CAMAGUI DATA UNIFICADA'!$A$2:$A1007)*($BV$1='CAMAGUI DATA UNIFICADA'!$B$2:$B1007),0),MATCH(CI$2,'CAMAGUI DATA UNIFICADA'!$C$1:$T$1,0)),"")</f>
        <v/>
      </c>
      <c r="CJ16" s="2">
        <f t="array" ref="CJ16">IFERROR(INDEX('CAMAGUI DATA UNIFICADA'!$C$2:$T1007,MATCH(1,($A16='CAMAGUI DATA UNIFICADA'!$A$2:$A1007)*($BV$1='CAMAGUI DATA UNIFICADA'!$B$2:$B1007),0),MATCH(CJ$2,'CAMAGUI DATA UNIFICADA'!$C$1:$T$1,0)),"")</f>
        <v>19.5</v>
      </c>
      <c r="CK16" s="33">
        <f t="array" ref="CK16">IFERROR(INDEX('CAMAGUI DATA UNIFICADA'!$C$2:$T1007,MATCH(1,($A16='CAMAGUI DATA UNIFICADA'!$A$2:$A1007)*($BV$1='CAMAGUI DATA UNIFICADA'!$B$2:$B1007),0),MATCH(CK$2,'CAMAGUI DATA UNIFICADA'!$C$1:$T$1,0)),"")</f>
        <v>3.726</v>
      </c>
      <c r="CL16" s="60">
        <f t="array" ref="CL16">IFERROR(INDEX('CAMAGUI DATA UNIFICADA'!$C$2:$T1007,MATCH(1,($A16='CAMAGUI DATA UNIFICADA'!$A$2:$A1007)*($BV$1='CAMAGUI DATA UNIFICADA'!$B$2:$B1007),0),MATCH(CL$2,'CAMAGUI DATA UNIFICADA'!$C$1:$T$1,0)),"")</f>
        <v>-22.04107683</v>
      </c>
      <c r="CM16" s="140">
        <f t="array" ref="CM16">IFERROR(INDEX('CAMAGUI DATA UNIFICADA'!$C$2:$T1007,MATCH(1,($A16='CAMAGUI DATA UNIFICADA'!$A$2:$A1007)*($BV$1='CAMAGUI DATA UNIFICADA'!$B$2:$B1007),0),MATCH(CM$2,'CAMAGUI DATA UNIFICADA'!$C$1:$T$1,0)),"")</f>
        <v>-61.76026921</v>
      </c>
      <c r="CN16" s="138" t="str">
        <f t="array" ref="CN16">IFERROR(INDEX('CAMAGUI DATA UNIFICADA'!$C$2:$T1007,MATCH(1,($A16='CAMAGUI DATA UNIFICADA'!$A$2:$A1007)*($CN$1='CAMAGUI DATA UNIFICADA'!$B$2:$B1007),0),MATCH(CN$2,'CAMAGUI DATA UNIFICADA'!$C$1:$T$1,0)),"")</f>
        <v>CA6240223</v>
      </c>
      <c r="CO16" s="2">
        <f t="array" ref="CO16">IFERROR(INDEX('CAMAGUI DATA UNIFICADA'!$C$2:$T1007,MATCH(1,($A16='CAMAGUI DATA UNIFICADA'!$A$2:$A1007)*($CN$1='CAMAGUI DATA UNIFICADA'!$B$2:$B1007),0),MATCH(CO$2,'CAMAGUI DATA UNIFICADA'!$C$1:$T$1,0)),"")</f>
        <v>500</v>
      </c>
      <c r="CP16" s="2">
        <f t="array" ref="CP16">IFERROR(INDEX('CAMAGUI DATA UNIFICADA'!$C$2:$T1007,MATCH(1,($A16='CAMAGUI DATA UNIFICADA'!$A$2:$A1007)*($CN$1='CAMAGUI DATA UNIFICADA'!$B$2:$B1007),0),MATCH(CP$2,'CAMAGUI DATA UNIFICADA'!$C$1:$T$1,0)),"")</f>
        <v>1350</v>
      </c>
      <c r="CQ16" s="2" t="str">
        <f t="array" ref="CQ16">IFERROR(INDEX('CAMAGUI DATA UNIFICADA'!$C$2:$T1007,MATCH(1,($A16='CAMAGUI DATA UNIFICADA'!$A$2:$A1007)*($CN$1='CAMAGUI DATA UNIFICADA'!$B$2:$B1007),0),MATCH(CQ$2,'CAMAGUI DATA UNIFICADA'!$C$1:$T$1,0)),"")</f>
        <v>NICO FINA 2.5</v>
      </c>
      <c r="CR16" s="139">
        <f t="array" ref="CR16">IFERROR(INDEX('CAMAGUI DATA UNIFICADA'!$C$2:$T1007,MATCH(1,($A16='CAMAGUI DATA UNIFICADA'!$A$2:$A1007)*($CN$1='CAMAGUI DATA UNIFICADA'!$B$2:$B1007),0),MATCH(CR$2,'CAMAGUI DATA UNIFICADA'!$C$1:$T$1,0)),"")</f>
        <v>1625.6052</v>
      </c>
      <c r="CS16" s="2">
        <f t="array" ref="CS16">IFERROR(INDEX('CAMAGUI DATA UNIFICADA'!$C$2:$T1007,MATCH(1,($A16='CAMAGUI DATA UNIFICADA'!$A$2:$A1007)*($CN$1='CAMAGUI DATA UNIFICADA'!$B$2:$B1007),0),MATCH(CS$2,'CAMAGUI DATA UNIFICADA'!$C$1:$T$1,0)),"")</f>
        <v>22.3</v>
      </c>
      <c r="CT16" s="2">
        <f t="array" ref="CT16">IFERROR(INDEX('CAMAGUI DATA UNIFICADA'!$C$2:$T1007,MATCH(1,($A16='CAMAGUI DATA UNIFICADA'!$A$2:$A1007)*($CN$1='CAMAGUI DATA UNIFICADA'!$B$2:$B1007),0),MATCH(CT$2,'CAMAGUI DATA UNIFICADA'!$C$1:$T$1,0)),"")</f>
        <v>0.9</v>
      </c>
      <c r="CU16" s="33">
        <f t="array" ref="CU16">IFERROR(INDEX('CAMAGUI DATA UNIFICADA'!$C$2:$T1007,MATCH(1,($A16='CAMAGUI DATA UNIFICADA'!$A$2:$A1007)*($CN$1='CAMAGUI DATA UNIFICADA'!$B$2:$B1007),0),MATCH(CU$2,'CAMAGUI DATA UNIFICADA'!$C$1:$T$1,0)),"")</f>
        <v>3.2268</v>
      </c>
      <c r="CV16" s="60">
        <f t="array" ref="CV16">IFERROR(INDEX('CAMAGUI DATA UNIFICADA'!$C$2:$T1007,MATCH(1,($A16='CAMAGUI DATA UNIFICADA'!$A$2:$A1007)*($CN$1='CAMAGUI DATA UNIFICADA'!$B$2:$B1007),0),MATCH(CV$2,'CAMAGUI DATA UNIFICADA'!$C$1:$T$1,0)),"")</f>
        <v>694853.2498</v>
      </c>
      <c r="CW16" s="33" t="str">
        <f t="array" ref="CW16">IFERROR(INDEX('CAMAGUI DATA UNIFICADA'!$C$2:$T1007,MATCH(1,($A16='CAMAGUI DATA UNIFICADA'!$A$2:$A1007)*($CN$1='CAMAGUI DATA UNIFICADA'!$B$2:$B1007),0),MATCH(CW$2,'CAMAGUI DATA UNIFICADA'!$C$1:$T$1,0)),"")</f>
        <v/>
      </c>
      <c r="CX16" s="23">
        <f t="array" ref="CX16">IFERROR(INDEX('CAMAGUI DATA UNIFICADA'!$C$2:$T1007,MATCH(1,($A16='CAMAGUI DATA UNIFICADA'!$A$2:$A1007)*($CN$1='CAMAGUI DATA UNIFICADA'!$B$2:$B1007),0),MATCH(CX$2,'CAMAGUI DATA UNIFICADA'!$C$1:$T$1,0)),"")</f>
        <v>0.5790443748</v>
      </c>
      <c r="CY16" s="23" t="str">
        <f t="array" ref="CY16">IFERROR(INDEX('CAMAGUI DATA UNIFICADA'!$C$2:$T1007,MATCH(1,($A16='CAMAGUI DATA UNIFICADA'!$A$2:$A1007)*($CN$1='CAMAGUI DATA UNIFICADA'!$B$2:$B1007),0),MATCH(CY$2,'CAMAGUI DATA UNIFICADA'!$C$1:$T$1,0)),"")</f>
        <v/>
      </c>
      <c r="CZ16" s="60">
        <f t="array" ref="CZ16">IFERROR(INDEX('CAMAGUI DATA UNIFICADA'!$C$2:$T1007,MATCH(1,($A16='CAMAGUI DATA UNIFICADA'!$A$2:$A1007)*($CN$1='CAMAGUI DATA UNIFICADA'!$B$2:$B1007),0),MATCH(CZ$2,'CAMAGUI DATA UNIFICADA'!$C$1:$T$1,0)),"")</f>
        <v>0</v>
      </c>
      <c r="DA16" s="2" t="str">
        <f t="array" ref="DA16">IFERROR(INDEX('CAMAGUI DATA UNIFICADA'!$C$2:$T1007,MATCH(1,($A16='CAMAGUI DATA UNIFICADA'!$A$2:$A1007)*($CN$1='CAMAGUI DATA UNIFICADA'!$B$2:$B1007),0),MATCH(DA$2,'CAMAGUI DATA UNIFICADA'!$C$1:$T$1,0)),"")</f>
        <v/>
      </c>
      <c r="DB16" s="2">
        <f t="array" ref="DB16">IFERROR(INDEX('CAMAGUI DATA UNIFICADA'!$C$2:$T1007,MATCH(1,($A16='CAMAGUI DATA UNIFICADA'!$A$2:$A1007)*($CN$1='CAMAGUI DATA UNIFICADA'!$B$2:$B1007),0),MATCH(DB$2,'CAMAGUI DATA UNIFICADA'!$C$1:$T$1,0)),"")</f>
        <v>22.3</v>
      </c>
      <c r="DC16" s="33">
        <f t="array" ref="DC16">IFERROR(INDEX('CAMAGUI DATA UNIFICADA'!$C$2:$T1007,MATCH(1,($A16='CAMAGUI DATA UNIFICADA'!$A$2:$A1007)*($CN$1='CAMAGUI DATA UNIFICADA'!$B$2:$B1007),0),MATCH(DC$2,'CAMAGUI DATA UNIFICADA'!$C$1:$T$1,0)),"")</f>
        <v>3.3792</v>
      </c>
      <c r="DD16" s="60">
        <f t="array" ref="DD16">IFERROR(INDEX('CAMAGUI DATA UNIFICADA'!$C$2:$T1007,MATCH(1,($A16='CAMAGUI DATA UNIFICADA'!$A$2:$A1007)*($CN$1='CAMAGUI DATA UNIFICADA'!$B$2:$B1007),0),MATCH(DD$2,'CAMAGUI DATA UNIFICADA'!$C$1:$T$1,0)),"")</f>
        <v>-20.62372576</v>
      </c>
      <c r="DE16" s="140">
        <f t="array" ref="DE16">IFERROR(INDEX('CAMAGUI DATA UNIFICADA'!$C$2:$T1007,MATCH(1,($A16='CAMAGUI DATA UNIFICADA'!$A$2:$A1007)*($CN$1='CAMAGUI DATA UNIFICADA'!$B$2:$B1007),0),MATCH(DE$2,'CAMAGUI DATA UNIFICADA'!$C$1:$T$1,0)),"")</f>
        <v>-130.1559314</v>
      </c>
      <c r="DF16" s="138" t="str">
        <f t="array" ref="DF16">IFERROR(INDEX('CAMAGUI DATA UNIFICADA'!$C$2:$T1007,MATCH(1,($A16='CAMAGUI DATA UNIFICADA'!$A$2:$A1007)*($DF$1='CAMAGUI DATA UNIFICADA'!$B$2:$B1007),0),MATCH(DF$2,'CAMAGUI DATA UNIFICADA'!$C$1:$T$1,0)),"")</f>
        <v>CA8230123</v>
      </c>
      <c r="DG16" s="2">
        <f t="array" ref="DG16">IFERROR(INDEX('CAMAGUI DATA UNIFICADA'!$C$2:$T1007,MATCH(1,($A16='CAMAGUI DATA UNIFICADA'!$A$2:$A1007)*($DF$1='CAMAGUI DATA UNIFICADA'!$B$2:$B1007),0),MATCH(DG$2,'CAMAGUI DATA UNIFICADA'!$C$1:$T$1,0)),"")</f>
        <v>16</v>
      </c>
      <c r="DH16" s="2">
        <f t="array" ref="DH16">IFERROR(INDEX('CAMAGUI DATA UNIFICADA'!$C$2:$T1007,MATCH(1,($A16='CAMAGUI DATA UNIFICADA'!$A$2:$A1007)*($DF$1='CAMAGUI DATA UNIFICADA'!$B$2:$B1007),0),MATCH(DH$2,'CAMAGUI DATA UNIFICADA'!$C$1:$T$1,0)),"")</f>
        <v>96</v>
      </c>
      <c r="DI16" s="2" t="str">
        <f t="array" ref="DI16">IFERROR(INDEX('CAMAGUI DATA UNIFICADA'!$C$2:$T1007,MATCH(1,($A16='CAMAGUI DATA UNIFICADA'!$A$2:$A1007)*($DF$1='CAMAGUI DATA UNIFICADA'!$B$2:$B1007),0),MATCH(DI$2,'CAMAGUI DATA UNIFICADA'!$C$1:$T$1,0)),"")</f>
        <v>NICO FINA 2.5</v>
      </c>
      <c r="DJ16" s="139">
        <f t="array" ref="DJ16">IFERROR(INDEX('CAMAGUI DATA UNIFICADA'!$C$2:$T1007,MATCH(1,($A16='CAMAGUI DATA UNIFICADA'!$A$2:$A1007)*($DF$1='CAMAGUI DATA UNIFICADA'!$B$2:$B1007),0),MATCH(DJ$2,'CAMAGUI DATA UNIFICADA'!$C$1:$T$1,0)),"")</f>
        <v>115.598592</v>
      </c>
      <c r="DK16" s="2">
        <f t="array" ref="DK16">IFERROR(INDEX('CAMAGUI DATA UNIFICADA'!$C$2:$T1007,MATCH(1,($A16='CAMAGUI DATA UNIFICADA'!$A$2:$A1007)*($DF$1='CAMAGUI DATA UNIFICADA'!$B$2:$B1007),0),MATCH(DK$2,'CAMAGUI DATA UNIFICADA'!$C$1:$T$1,0)),"")</f>
        <v>19.2</v>
      </c>
      <c r="DL16" s="2">
        <f t="array" ref="DL16">IFERROR(INDEX('CAMAGUI DATA UNIFICADA'!$C$2:$T1007,MATCH(1,($A16='CAMAGUI DATA UNIFICADA'!$A$2:$A1007)*($DF$1='CAMAGUI DATA UNIFICADA'!$B$2:$B1007),0),MATCH(DL$2,'CAMAGUI DATA UNIFICADA'!$C$1:$T$1,0)),"")</f>
        <v>1.2</v>
      </c>
      <c r="DM16" s="33">
        <f t="array" ref="DM16">IFERROR(INDEX('CAMAGUI DATA UNIFICADA'!$C$2:$T1007,MATCH(1,($A16='CAMAGUI DATA UNIFICADA'!$A$2:$A1007)*($DF$1='CAMAGUI DATA UNIFICADA'!$B$2:$B1007),0),MATCH(DM$2,'CAMAGUI DATA UNIFICADA'!$C$1:$T$1,0)),"")</f>
        <v>3.3888</v>
      </c>
      <c r="DN16" s="60">
        <f t="array" ref="DN16">IFERROR(INDEX('CAMAGUI DATA UNIFICADA'!$C$2:$T1007,MATCH(1,($A16='CAMAGUI DATA UNIFICADA'!$A$2:$A1007)*($DF$1='CAMAGUI DATA UNIFICADA'!$B$2:$B1007),0),MATCH(DN$2,'CAMAGUI DATA UNIFICADA'!$C$1:$T$1,0)),"")</f>
        <v>24590.80894</v>
      </c>
      <c r="DO16" s="33">
        <f t="array" ref="DO16">IFERROR(INDEX('CAMAGUI DATA UNIFICADA'!$C$2:$T1007,MATCH(1,($A16='CAMAGUI DATA UNIFICADA'!$A$2:$A1007)*($DF$1='CAMAGUI DATA UNIFICADA'!$B$2:$B1007),0),MATCH(DO$2,'CAMAGUI DATA UNIFICADA'!$C$1:$T$1,0)),"")</f>
        <v>2.666666667</v>
      </c>
      <c r="DP16" s="23">
        <f t="array" ref="DP16">IFERROR(INDEX('CAMAGUI DATA UNIFICADA'!$C$2:$T1007,MATCH(1,($A16='CAMAGUI DATA UNIFICADA'!$A$2:$A1007)*($DF$1='CAMAGUI DATA UNIFICADA'!$B$2:$B1007),0),MATCH(DP$2,'CAMAGUI DATA UNIFICADA'!$C$1:$T$1,0)),"")</f>
        <v>0.6147702235</v>
      </c>
      <c r="DQ16" s="23">
        <f t="array" ref="DQ16">IFERROR(INDEX('CAMAGUI DATA UNIFICADA'!$C$2:$T1007,MATCH(1,($A16='CAMAGUI DATA UNIFICADA'!$A$2:$A1007)*($DF$1='CAMAGUI DATA UNIFICADA'!$B$2:$B1007),0),MATCH(DQ$2,'CAMAGUI DATA UNIFICADA'!$C$1:$T$1,0)),"")</f>
        <v>0.75</v>
      </c>
      <c r="DR16" s="2">
        <f t="array" ref="DR16">IFERROR(INDEX('CAMAGUI DATA UNIFICADA'!$C$2:$T1007,MATCH(1,($A16='CAMAGUI DATA UNIFICADA'!$A$2:$A1007)*($DF$1='CAMAGUI DATA UNIFICADA'!$B$2:$B1007),0),MATCH(DR$2,'CAMAGUI DATA UNIFICADA'!$C$1:$T$1,0)),"")</f>
        <v>75000</v>
      </c>
      <c r="DS16" s="2">
        <f t="array" ref="DS16">IFERROR(INDEX('CAMAGUI DATA UNIFICADA'!$C$2:$T1007,MATCH(1,($A16='CAMAGUI DATA UNIFICADA'!$A$2:$A1007)*($DF$1='CAMAGUI DATA UNIFICADA'!$B$2:$B1007),0),MATCH(DS$2,'CAMAGUI DATA UNIFICADA'!$C$1:$T$1,0)),"")</f>
        <v>2</v>
      </c>
      <c r="DT16" s="2">
        <f t="array" ref="DT16">IFERROR(INDEX('CAMAGUI DATA UNIFICADA'!$C$2:$T1007,MATCH(1,($A16='CAMAGUI DATA UNIFICADA'!$A$2:$A1007)*($DF$1='CAMAGUI DATA UNIFICADA'!$B$2:$B1007),0),MATCH(DT$2,'CAMAGUI DATA UNIFICADA'!$C$1:$T$1,0)),"")</f>
        <v>21.2</v>
      </c>
      <c r="DU16" s="33">
        <f t="array" ref="DU16">IFERROR(INDEX('CAMAGUI DATA UNIFICADA'!$C$2:$T1007,MATCH(1,($A16='CAMAGUI DATA UNIFICADA'!$A$2:$A1007)*($DF$1='CAMAGUI DATA UNIFICADA'!$B$2:$B1007),0),MATCH(DU$2,'CAMAGUI DATA UNIFICADA'!$C$1:$T$1,0)),"")</f>
        <v>3.3216</v>
      </c>
      <c r="DV16" s="60">
        <f t="array" ref="DV16">IFERROR(INDEX('CAMAGUI DATA UNIFICADA'!$C$2:$T1007,MATCH(1,($A16='CAMAGUI DATA UNIFICADA'!$A$2:$A1007)*($DF$1='CAMAGUI DATA UNIFICADA'!$B$2:$B1007),0),MATCH(DV$2,'CAMAGUI DATA UNIFICADA'!$C$1:$T$1,0)),"")</f>
        <v>20.6751964</v>
      </c>
      <c r="DW16" s="140">
        <f t="array" ref="DW16">IFERROR(INDEX('CAMAGUI DATA UNIFICADA'!$C$2:$T1007,MATCH(1,($A16='CAMAGUI DATA UNIFICADA'!$A$2:$A1007)*($DF$1='CAMAGUI DATA UNIFICADA'!$B$2:$B1007),0),MATCH(DW$2,'CAMAGUI DATA UNIFICADA'!$C$1:$T$1,0)),"")</f>
        <v>1.1687991</v>
      </c>
      <c r="DX16" s="144" t="str">
        <f t="array" ref="DX16">IFERROR(INDEX('CAMAGUI DATA UNIFICADA'!$C$2:$T1007,MATCH(1,($A16='CAMAGUI DATA UNIFICADA'!$A$2:$A1007)*($DX$1='CAMAGUI DATA UNIFICADA'!$B$2:$B1007),0),MATCH(DX$2,'CAMAGUI DATA UNIFICADA'!$C$1:$T$1,0)),"")</f>
        <v/>
      </c>
      <c r="DY16" s="60" t="str">
        <f t="array" ref="DY16">IFERROR(INDEX('CAMAGUI DATA UNIFICADA'!$C$2:$T1007,MATCH(1,($A16='CAMAGUI DATA UNIFICADA'!$A$2:$A1007)*($DX$1='CAMAGUI DATA UNIFICADA'!$B$2:$B1007),0),MATCH(DY$2,'CAMAGUI DATA UNIFICADA'!$C$1:$T$1,0)),"")</f>
        <v/>
      </c>
      <c r="DZ16" s="60" t="str">
        <f t="array" ref="DZ16">IFERROR(INDEX('CAMAGUI DATA UNIFICADA'!$C$2:$T1007,MATCH(1,($A16='CAMAGUI DATA UNIFICADA'!$A$2:$A1007)*($DX$1='CAMAGUI DATA UNIFICADA'!$B$2:$B1007),0),MATCH(DZ$2,'CAMAGUI DATA UNIFICADA'!$C$1:$T$1,0)),"")</f>
        <v/>
      </c>
      <c r="EA16" s="60" t="str">
        <f t="array" ref="EA16">IFERROR(INDEX('CAMAGUI DATA UNIFICADA'!$C$2:$T1007,MATCH(1,($A16='CAMAGUI DATA UNIFICADA'!$A$2:$A1007)*($DX$1='CAMAGUI DATA UNIFICADA'!$B$2:$B1007),0),MATCH(EA$2,'CAMAGUI DATA UNIFICADA'!$C$1:$T$1,0)),"")</f>
        <v/>
      </c>
      <c r="EB16" s="60" t="str">
        <f t="array" ref="EB16">IFERROR(INDEX('CAMAGUI DATA UNIFICADA'!$C$2:$T1007,MATCH(1,($A16='CAMAGUI DATA UNIFICADA'!$A$2:$A1007)*($DX$1='CAMAGUI DATA UNIFICADA'!$B$2:$B1007),0),MATCH(EB$2,'CAMAGUI DATA UNIFICADA'!$C$1:$T$1,0)),"")</f>
        <v/>
      </c>
      <c r="EC16" s="60" t="str">
        <f t="array" ref="EC16">IFERROR(INDEX('CAMAGUI DATA UNIFICADA'!$C$2:$T1007,MATCH(1,($A16='CAMAGUI DATA UNIFICADA'!$A$2:$A1007)*($DX$1='CAMAGUI DATA UNIFICADA'!$B$2:$B1007),0),MATCH(EC$2,'CAMAGUI DATA UNIFICADA'!$C$1:$T$1,0)),"")</f>
        <v/>
      </c>
      <c r="ED16" s="60" t="str">
        <f t="array" ref="ED16">IFERROR(INDEX('CAMAGUI DATA UNIFICADA'!$C$2:$T1007,MATCH(1,($A16='CAMAGUI DATA UNIFICADA'!$A$2:$A1007)*($DX$1='CAMAGUI DATA UNIFICADA'!$B$2:$B1007),0),MATCH(ED$2,'CAMAGUI DATA UNIFICADA'!$C$1:$T$1,0)),"")</f>
        <v/>
      </c>
      <c r="EE16" s="60" t="str">
        <f t="array" ref="EE16">IFERROR(INDEX('CAMAGUI DATA UNIFICADA'!$C$2:$T1007,MATCH(1,($A16='CAMAGUI DATA UNIFICADA'!$A$2:$A1007)*($DX$1='CAMAGUI DATA UNIFICADA'!$B$2:$B1007),0),MATCH(EE$2,'CAMAGUI DATA UNIFICADA'!$C$1:$T$1,0)),"")</f>
        <v/>
      </c>
      <c r="EF16" s="60" t="str">
        <f t="array" ref="EF16">IFERROR(INDEX('CAMAGUI DATA UNIFICADA'!$C$2:$T1007,MATCH(1,($A16='CAMAGUI DATA UNIFICADA'!$A$2:$A1007)*($DX$1='CAMAGUI DATA UNIFICADA'!$B$2:$B1007),0),MATCH(EF$2,'CAMAGUI DATA UNIFICADA'!$C$1:$T$1,0)),"")</f>
        <v/>
      </c>
      <c r="EG16" s="60" t="str">
        <f t="array" ref="EG16">IFERROR(INDEX('CAMAGUI DATA UNIFICADA'!$C$2:$T1007,MATCH(1,($A16='CAMAGUI DATA UNIFICADA'!$A$2:$A1007)*($DX$1='CAMAGUI DATA UNIFICADA'!$B$2:$B1007),0),MATCH(EG$2,'CAMAGUI DATA UNIFICADA'!$C$1:$T$1,0)),"")</f>
        <v/>
      </c>
      <c r="EH16" s="60" t="str">
        <f t="array" ref="EH16">IFERROR(INDEX('CAMAGUI DATA UNIFICADA'!$C$2:$T1007,MATCH(1,($A16='CAMAGUI DATA UNIFICADA'!$A$2:$A1007)*($DX$1='CAMAGUI DATA UNIFICADA'!$B$2:$B1007),0),MATCH(EH$2,'CAMAGUI DATA UNIFICADA'!$C$1:$T$1,0)),"")</f>
        <v/>
      </c>
      <c r="EI16" s="60" t="str">
        <f t="array" ref="EI16">IFERROR(INDEX('CAMAGUI DATA UNIFICADA'!$C$2:$T1007,MATCH(1,($A16='CAMAGUI DATA UNIFICADA'!$A$2:$A1007)*($DX$1='CAMAGUI DATA UNIFICADA'!$B$2:$B1007),0),MATCH(EI$2,'CAMAGUI DATA UNIFICADA'!$C$1:$T$1,0)),"")</f>
        <v/>
      </c>
      <c r="EJ16" s="60" t="str">
        <f t="array" ref="EJ16">IFERROR(INDEX('CAMAGUI DATA UNIFICADA'!$C$2:$T1007,MATCH(1,($A16='CAMAGUI DATA UNIFICADA'!$A$2:$A1007)*($DX$1='CAMAGUI DATA UNIFICADA'!$B$2:$B1007),0),MATCH(EJ$2,'CAMAGUI DATA UNIFICADA'!$C$1:$T$1,0)),"")</f>
        <v/>
      </c>
      <c r="EK16" s="60" t="str">
        <f t="array" ref="EK16">IFERROR(INDEX('CAMAGUI DATA UNIFICADA'!$C$2:$T1007,MATCH(1,($A16='CAMAGUI DATA UNIFICADA'!$A$2:$A1007)*($DX$1='CAMAGUI DATA UNIFICADA'!$B$2:$B1007),0),MATCH(EK$2,'CAMAGUI DATA UNIFICADA'!$C$1:$T$1,0)),"")</f>
        <v/>
      </c>
      <c r="EL16" s="60" t="str">
        <f t="array" ref="EL16">IFERROR(INDEX('CAMAGUI DATA UNIFICADA'!$C$2:$T1007,MATCH(1,($A16='CAMAGUI DATA UNIFICADA'!$A$2:$A1007)*($DX$1='CAMAGUI DATA UNIFICADA'!$B$2:$B1007),0),MATCH(EL$2,'CAMAGUI DATA UNIFICADA'!$C$1:$T$1,0)),"")</f>
        <v/>
      </c>
      <c r="EM16" s="60" t="str">
        <f t="array" ref="EM16">IFERROR(INDEX('CAMAGUI DATA UNIFICADA'!$C$2:$T1007,MATCH(1,($A16='CAMAGUI DATA UNIFICADA'!$A$2:$A1007)*($DX$1='CAMAGUI DATA UNIFICADA'!$B$2:$B1007),0),MATCH(EM$2,'CAMAGUI DATA UNIFICADA'!$C$1:$T$1,0)),"")</f>
        <v/>
      </c>
      <c r="EN16" s="60" t="str">
        <f t="array" ref="EN16">IFERROR(INDEX('CAMAGUI DATA UNIFICADA'!$C$2:$T1007,MATCH(1,($A16='CAMAGUI DATA UNIFICADA'!$A$2:$A1007)*($DX$1='CAMAGUI DATA UNIFICADA'!$B$2:$B1007),0),MATCH(EN$2,'CAMAGUI DATA UNIFICADA'!$C$1:$T$1,0)),"")</f>
        <v/>
      </c>
      <c r="EO16" s="60" t="str">
        <f t="array" ref="EO16">IFERROR(INDEX('CAMAGUI DATA UNIFICADA'!$C$2:$T1007,MATCH(1,($A16='CAMAGUI DATA UNIFICADA'!$A$2:$A1007)*($DX$1='CAMAGUI DATA UNIFICADA'!$B$2:$B1007),0),MATCH(EO$2,'CAMAGUI DATA UNIFICADA'!$C$1:$T$1,0)),"")</f>
        <v/>
      </c>
    </row>
    <row r="17">
      <c r="A17" s="137">
        <v>45047.0</v>
      </c>
      <c r="B17" s="138" t="str">
        <f t="array" ref="B17">IFERROR(INDEX('CAMAGUI DATA UNIFICADA'!$C$2:$T1007,MATCH(1,($A17='CAMAGUI DATA UNIFICADA'!$A$2:$A1007)*($B$1='CAMAGUI DATA UNIFICADA'!$B$2:$B1007),0),MATCH(B$2,'CAMAGUI DATA UNIFICADA'!$C$1:$T$1,0)),"")</f>
        <v>CA1100223</v>
      </c>
      <c r="C17" s="2">
        <f t="array" ref="C17">IFERROR(INDEX('CAMAGUI DATA UNIFICADA'!$C$2:$T1007,MATCH(1,($A17='CAMAGUI DATA UNIFICADA'!$A$2:$A1007)*($B$1='CAMAGUI DATA UNIFICADA'!$B$2:$B1007),0),MATCH(C$2,'CAMAGUI DATA UNIFICADA'!$C$1:$T$1,0)),"")</f>
        <v>400</v>
      </c>
      <c r="D17" s="2">
        <f t="array" ref="D17">IFERROR(INDEX('CAMAGUI DATA UNIFICADA'!$C$2:$T1007,MATCH(1,($A17='CAMAGUI DATA UNIFICADA'!$A$2:$A1007)*($B$1='CAMAGUI DATA UNIFICADA'!$B$2:$B1007),0),MATCH(D$2,'CAMAGUI DATA UNIFICADA'!$C$1:$T$1,0)),"")</f>
        <v>2450</v>
      </c>
      <c r="E17" s="2" t="str">
        <f t="array" ref="E17">IFERROR(INDEX('CAMAGUI DATA UNIFICADA'!$C$2:$T1007,MATCH(1,($A17='CAMAGUI DATA UNIFICADA'!$A$2:$A1007)*($B$1='CAMAGUI DATA UNIFICADA'!$B$2:$B1007),0),MATCH(E$2,'CAMAGUI DATA UNIFICADA'!$C$1:$T$1,0)),"")</f>
        <v>NICO FINA 2.5</v>
      </c>
      <c r="F17" s="139">
        <f t="array" ref="F17">IFERROR(INDEX('CAMAGUI DATA UNIFICADA'!$C$2:$T1007,MATCH(1,($A17='CAMAGUI DATA UNIFICADA'!$A$2:$A1007)*($B$1='CAMAGUI DATA UNIFICADA'!$B$2:$B1007),0),MATCH(F$2,'CAMAGUI DATA UNIFICADA'!$C$1:$T$1,0)),"")</f>
        <v>2950.1724</v>
      </c>
      <c r="G17" s="2">
        <f t="array" ref="G17">IFERROR(INDEX('CAMAGUI DATA UNIFICADA'!$C$2:$T1007,MATCH(1,($A17='CAMAGUI DATA UNIFICADA'!$A$2:$A1007)*($B$1='CAMAGUI DATA UNIFICADA'!$B$2:$B1007),0),MATCH(G$2,'CAMAGUI DATA UNIFICADA'!$C$1:$T$1,0)),"")</f>
        <v>23.1</v>
      </c>
      <c r="H17" s="2">
        <f t="array" ref="H17">IFERROR(INDEX('CAMAGUI DATA UNIFICADA'!$C$2:$T1007,MATCH(1,($A17='CAMAGUI DATA UNIFICADA'!$A$2:$A1007)*($B$1='CAMAGUI DATA UNIFICADA'!$B$2:$B1007),0),MATCH(H$2,'CAMAGUI DATA UNIFICADA'!$C$1:$T$1,0)),"")</f>
        <v>2.1</v>
      </c>
      <c r="I17" s="33">
        <f t="array" ref="I17">IFERROR(INDEX('CAMAGUI DATA UNIFICADA'!$C$2:$T1007,MATCH(1,($A17='CAMAGUI DATA UNIFICADA'!$A$2:$A1007)*($B$1='CAMAGUI DATA UNIFICADA'!$B$2:$B1007),0),MATCH(I$2,'CAMAGUI DATA UNIFICADA'!$C$1:$T$1,0)),"")</f>
        <v>3.2676</v>
      </c>
      <c r="J17" s="60">
        <f t="array" ref="J17">IFERROR(INDEX('CAMAGUI DATA UNIFICADA'!$C$2:$T1007,MATCH(1,($A17='CAMAGUI DATA UNIFICADA'!$A$2:$A1007)*($B$1='CAMAGUI DATA UNIFICADA'!$B$2:$B1007),0),MATCH(J$2,'CAMAGUI DATA UNIFICADA'!$C$1:$T$1,0)),"")</f>
        <v>529930.7539</v>
      </c>
      <c r="K17" s="33">
        <f t="array" ref="K17">IFERROR(INDEX('CAMAGUI DATA UNIFICADA'!$C$2:$T1007,MATCH(1,($A17='CAMAGUI DATA UNIFICADA'!$A$2:$A1007)*($B$1='CAMAGUI DATA UNIFICADA'!$B$2:$B1007),0),MATCH(K$2,'CAMAGUI DATA UNIFICADA'!$C$1:$T$1,0)),"")</f>
        <v>1.458333333</v>
      </c>
      <c r="L17" s="23">
        <f t="array" ref="L17">IFERROR(INDEX('CAMAGUI DATA UNIFICADA'!$C$2:$T1007,MATCH(1,($A17='CAMAGUI DATA UNIFICADA'!$A$2:$A1007)*($B$1='CAMAGUI DATA UNIFICADA'!$B$2:$B1007),0),MATCH(L$2,'CAMAGUI DATA UNIFICADA'!$C$1:$T$1,0)),"")</f>
        <v>0.5299307539</v>
      </c>
      <c r="M17" s="23">
        <f t="array" ref="M17">IFERROR(INDEX('CAMAGUI DATA UNIFICADA'!$C$2:$T1007,MATCH(1,($A17='CAMAGUI DATA UNIFICADA'!$A$2:$A1007)*($B$1='CAMAGUI DATA UNIFICADA'!$B$2:$B1007),0),MATCH(M$2,'CAMAGUI DATA UNIFICADA'!$C$1:$T$1,0)),"")</f>
        <v>0.8</v>
      </c>
      <c r="N17" s="60">
        <f t="array" ref="N17">IFERROR(INDEX('CAMAGUI DATA UNIFICADA'!$C$2:$T1007,MATCH(1,($A17='CAMAGUI DATA UNIFICADA'!$A$2:$A1007)*($B$1='CAMAGUI DATA UNIFICADA'!$B$2:$B1007),0),MATCH(N$2,'CAMAGUI DATA UNIFICADA'!$C$1:$T$1,0)),"")</f>
        <v>97680.09768</v>
      </c>
      <c r="O17" s="2">
        <f t="array" ref="O17">IFERROR(INDEX('CAMAGUI DATA UNIFICADA'!$C$2:$T1007,MATCH(1,($A17='CAMAGUI DATA UNIFICADA'!$A$2:$A1007)*($B$1='CAMAGUI DATA UNIFICADA'!$B$2:$B1007),0),MATCH(O$2,'CAMAGUI DATA UNIFICADA'!$C$1:$T$1,0)),"")</f>
        <v>2</v>
      </c>
      <c r="P17" s="2">
        <f t="array" ref="P17">IFERROR(INDEX('CAMAGUI DATA UNIFICADA'!$C$2:$T1007,MATCH(1,($A17='CAMAGUI DATA UNIFICADA'!$A$2:$A1007)*($B$1='CAMAGUI DATA UNIFICADA'!$B$2:$B1007),0),MATCH(P$2,'CAMAGUI DATA UNIFICADA'!$C$1:$T$1,0)),"")</f>
        <v>25.1</v>
      </c>
      <c r="Q17" s="33">
        <f t="array" ref="Q17">IFERROR(INDEX('CAMAGUI DATA UNIFICADA'!$C$2:$T1007,MATCH(1,($A17='CAMAGUI DATA UNIFICADA'!$A$2:$A1007)*($B$1='CAMAGUI DATA UNIFICADA'!$B$2:$B1007),0),MATCH(Q$2,'CAMAGUI DATA UNIFICADA'!$C$1:$T$1,0)),"")</f>
        <v>3.1812</v>
      </c>
      <c r="R17" s="60">
        <f t="array" ref="R17">IFERROR(INDEX('CAMAGUI DATA UNIFICADA'!$C$2:$T1007,MATCH(1,($A17='CAMAGUI DATA UNIFICADA'!$A$2:$A1007)*($B$1='CAMAGUI DATA UNIFICADA'!$B$2:$B1007),0),MATCH(R$2,'CAMAGUI DATA UNIFICADA'!$C$1:$T$1,0)),"")</f>
        <v>628.5754728</v>
      </c>
      <c r="S17" s="140">
        <f t="array" ref="S17">IFERROR(INDEX('CAMAGUI DATA UNIFICADA'!$C$2:$T1007,MATCH(1,($A17='CAMAGUI DATA UNIFICADA'!$A$2:$A1007)*($B$1='CAMAGUI DATA UNIFICADA'!$B$2:$B1007),0),MATCH(S$2,'CAMAGUI DATA UNIFICADA'!$C$1:$T$1,0)),"")</f>
        <v>57.14386821</v>
      </c>
      <c r="T17" s="2" t="str">
        <f t="array" ref="T17">IFERROR(INDEX('CAMAGUI DATA UNIFICADA'!$C$2:$T1007,MATCH(1,($A17='CAMAGUI DATA UNIFICADA'!$A$2:$A1007)*($T$1='CAMAGUI DATA UNIFICADA'!$B$2:$B1007),0),MATCH(T$2,'CAMAGUI DATA UNIFICADA'!$C$1:$T$1,0)),"")</f>
        <v>CA2140223</v>
      </c>
      <c r="U17" s="2">
        <f t="array" ref="U17">IFERROR(INDEX('CAMAGUI DATA UNIFICADA'!$C$2:$T1007,MATCH(1,($A17='CAMAGUI DATA UNIFICADA'!$A$2:$A1007)*($T$1='CAMAGUI DATA UNIFICADA'!$B$2:$B1007),0),MATCH(U$2,'CAMAGUI DATA UNIFICADA'!$C$1:$T$1,0)),"")</f>
        <v>300</v>
      </c>
      <c r="V17" s="2">
        <f t="array" ref="V17">IFERROR(INDEX('CAMAGUI DATA UNIFICADA'!$C$2:$T1007,MATCH(1,($A17='CAMAGUI DATA UNIFICADA'!$A$2:$A1007)*($T$1='CAMAGUI DATA UNIFICADA'!$B$2:$B1007),0),MATCH(V$2,'CAMAGUI DATA UNIFICADA'!$C$1:$T$1,0)),"")</f>
        <v>1800</v>
      </c>
      <c r="W17" s="2" t="str">
        <f t="array" ref="W17">IFERROR(INDEX('CAMAGUI DATA UNIFICADA'!$C$2:$T1007,MATCH(1,($A17='CAMAGUI DATA UNIFICADA'!$A$2:$A1007)*($T$1='CAMAGUI DATA UNIFICADA'!$B$2:$B1007),0),MATCH(W$2,'CAMAGUI DATA UNIFICADA'!$C$1:$T$1,0)),"")</f>
        <v>NICO FINA 2.5</v>
      </c>
      <c r="X17" s="139">
        <f t="array" ref="X17">IFERROR(INDEX('CAMAGUI DATA UNIFICADA'!$C$2:$T1007,MATCH(1,($A17='CAMAGUI DATA UNIFICADA'!$A$2:$A1007)*($T$1='CAMAGUI DATA UNIFICADA'!$B$2:$B1007),0),MATCH(X$2,'CAMAGUI DATA UNIFICADA'!$C$1:$T$1,0)),"")</f>
        <v>2167.4736</v>
      </c>
      <c r="Y17" s="2">
        <f t="array" ref="Y17">IFERROR(INDEX('CAMAGUI DATA UNIFICADA'!$C$2:$T1007,MATCH(1,($A17='CAMAGUI DATA UNIFICADA'!$A$2:$A1007)*($T$1='CAMAGUI DATA UNIFICADA'!$B$2:$B1007),0),MATCH(Y$2,'CAMAGUI DATA UNIFICADA'!$C$1:$T$1,0)),"")</f>
        <v>17</v>
      </c>
      <c r="Z17" s="2">
        <f t="array" ref="Z17">IFERROR(INDEX('CAMAGUI DATA UNIFICADA'!$C$2:$T1007,MATCH(1,($A17='CAMAGUI DATA UNIFICADA'!$A$2:$A1007)*($T$1='CAMAGUI DATA UNIFICADA'!$B$2:$B1007),0),MATCH(Z$2,'CAMAGUI DATA UNIFICADA'!$C$1:$T$1,0)),"")</f>
        <v>2</v>
      </c>
      <c r="AA17" s="2">
        <f t="array" ref="AA17">IFERROR(INDEX('CAMAGUI DATA UNIFICADA'!$C$2:$T1007,MATCH(1,($A17='CAMAGUI DATA UNIFICADA'!$A$2:$A1007)*($T$1='CAMAGUI DATA UNIFICADA'!$B$2:$B1007),0),MATCH(AA$2,'CAMAGUI DATA UNIFICADA'!$C$1:$T$1,0)),"")</f>
        <v>3.648</v>
      </c>
      <c r="AB17" s="60">
        <f t="array" ref="AB17">IFERROR(INDEX('CAMAGUI DATA UNIFICADA'!$C$2:$T1007,MATCH(1,($A17='CAMAGUI DATA UNIFICADA'!$A$2:$A1007)*($T$1='CAMAGUI DATA UNIFICADA'!$B$2:$B1007),0),MATCH(AB$2,'CAMAGUI DATA UNIFICADA'!$C$1:$T$1,0)),"")</f>
        <v>483746.13</v>
      </c>
      <c r="AC17" s="33">
        <f t="array" ref="AC17">IFERROR(INDEX('CAMAGUI DATA UNIFICADA'!$C$2:$T1007,MATCH(1,($A17='CAMAGUI DATA UNIFICADA'!$A$2:$A1007)*($T$1='CAMAGUI DATA UNIFICADA'!$B$2:$B1007),0),MATCH(AC$2,'CAMAGUI DATA UNIFICADA'!$C$1:$T$1,0)),"")</f>
        <v>1.363636364</v>
      </c>
      <c r="AD17" s="23">
        <f t="array" ref="AD17">IFERROR(INDEX('CAMAGUI DATA UNIFICADA'!$C$2:$T1007,MATCH(1,($A17='CAMAGUI DATA UNIFICADA'!$A$2:$A1007)*($T$1='CAMAGUI DATA UNIFICADA'!$B$2:$B1007),0),MATCH(AD$2,'CAMAGUI DATA UNIFICADA'!$C$1:$T$1,0)),"")</f>
        <v>0.6046826625</v>
      </c>
      <c r="AE17" s="23">
        <f t="array" ref="AE17">IFERROR(INDEX('CAMAGUI DATA UNIFICADA'!$C$2:$T1007,MATCH(1,($A17='CAMAGUI DATA UNIFICADA'!$A$2:$A1007)*($T$1='CAMAGUI DATA UNIFICADA'!$B$2:$B1007),0),MATCH(AE$2,'CAMAGUI DATA UNIFICADA'!$C$1:$T$1,0)),"")</f>
        <v>0.825</v>
      </c>
      <c r="AF17" s="60">
        <f t="array" ref="AF17">IFERROR(INDEX('CAMAGUI DATA UNIFICADA'!$C$2:$T1007,MATCH(1,($A17='CAMAGUI DATA UNIFICADA'!$A$2:$A1007)*($T$1='CAMAGUI DATA UNIFICADA'!$B$2:$B1007),0),MATCH(AF$2,'CAMAGUI DATA UNIFICADA'!$C$1:$T$1,0)),"")</f>
        <v>110000</v>
      </c>
      <c r="AG17" s="2">
        <f t="array" ref="AG17">IFERROR(INDEX('CAMAGUI DATA UNIFICADA'!$C$2:$T1007,MATCH(1,($A17='CAMAGUI DATA UNIFICADA'!$A$2:$A1007)*($T$1='CAMAGUI DATA UNIFICADA'!$B$2:$B1007),0),MATCH(AG$2,'CAMAGUI DATA UNIFICADA'!$C$1:$T$1,0)),"")</f>
        <v>2.5</v>
      </c>
      <c r="AH17" s="2">
        <f t="array" ref="AH17">IFERROR(INDEX('CAMAGUI DATA UNIFICADA'!$C$2:$T1007,MATCH(1,($A17='CAMAGUI DATA UNIFICADA'!$A$2:$A1007)*($T$1='CAMAGUI DATA UNIFICADA'!$B$2:$B1007),0),MATCH(AH$2,'CAMAGUI DATA UNIFICADA'!$C$1:$T$1,0)),"")</f>
        <v>19.5</v>
      </c>
      <c r="AI17" s="33">
        <f t="array" ref="AI17">IFERROR(INDEX('CAMAGUI DATA UNIFICADA'!$C$2:$T1007,MATCH(1,($A17='CAMAGUI DATA UNIFICADA'!$A$2:$A1007)*($T$1='CAMAGUI DATA UNIFICADA'!$B$2:$B1007),0),MATCH(AI$2,'CAMAGUI DATA UNIFICADA'!$C$1:$T$1,0)),"")</f>
        <v>3.36</v>
      </c>
      <c r="AJ17" s="60">
        <f t="array" ref="AJ17">IFERROR(INDEX('CAMAGUI DATA UNIFICADA'!$C$2:$T1007,MATCH(1,($A17='CAMAGUI DATA UNIFICADA'!$A$2:$A1007)*($T$1='CAMAGUI DATA UNIFICADA'!$B$2:$B1007),0),MATCH(AJ$2,'CAMAGUI DATA UNIFICADA'!$C$1:$T$1,0)),"")</f>
        <v>438.2103675</v>
      </c>
      <c r="AK17" s="140">
        <f t="array" ref="AK17">IFERROR(INDEX('CAMAGUI DATA UNIFICADA'!$C$2:$T1007,MATCH(1,($A17='CAMAGUI DATA UNIFICADA'!$A$2:$A1007)*($T$1='CAMAGUI DATA UNIFICADA'!$B$2:$B1007),0),MATCH(AK$2,'CAMAGUI DATA UNIFICADA'!$C$1:$T$1,0)),"")</f>
        <v>34.55259189</v>
      </c>
      <c r="AL17" s="2" t="str">
        <f t="array" ref="AL17">IFERROR(INDEX('CAMAGUI DATA UNIFICADA'!$C$2:$T1007,MATCH(1,($A17='CAMAGUI DATA UNIFICADA'!$A$2:$A1007)*($AL$1='CAMAGUI DATA UNIFICADA'!$B$2:$B1007),0),MATCH(AL$2,'CAMAGUI DATA UNIFICADA'!$C$1:$T$1,0)),"")</f>
        <v>CA3110223</v>
      </c>
      <c r="AM17" s="2">
        <f t="array" ref="AM17">IFERROR(INDEX('CAMAGUI DATA UNIFICADA'!$C$2:$T1007,MATCH(1,($A17='CAMAGUI DATA UNIFICADA'!$A$2:$A1007)*($AL$1='CAMAGUI DATA UNIFICADA'!$B$2:$B1007),0),MATCH(AM$2,'CAMAGUI DATA UNIFICADA'!$C$1:$T$1,0)),"")</f>
        <v>250</v>
      </c>
      <c r="AN17" s="2">
        <f t="array" ref="AN17">IFERROR(INDEX('CAMAGUI DATA UNIFICADA'!$C$2:$T1007,MATCH(1,($A17='CAMAGUI DATA UNIFICADA'!$A$2:$A1007)*($AL$1='CAMAGUI DATA UNIFICADA'!$B$2:$B1007),0),MATCH(AN$2,'CAMAGUI DATA UNIFICADA'!$C$1:$T$1,0)),"")</f>
        <v>1500</v>
      </c>
      <c r="AO17" s="2" t="str">
        <f t="array" ref="AO17">IFERROR(INDEX('CAMAGUI DATA UNIFICADA'!$C$2:$T1007,MATCH(1,($A17='CAMAGUI DATA UNIFICADA'!$A$2:$A1007)*($AL$1='CAMAGUI DATA UNIFICADA'!$B$2:$B1007),0),MATCH(AO$2,'CAMAGUI DATA UNIFICADA'!$C$1:$T$1,0)),"")</f>
        <v>NICO FINA 2.5</v>
      </c>
      <c r="AP17" s="139">
        <f t="array" ref="AP17">IFERROR(INDEX('CAMAGUI DATA UNIFICADA'!$C$2:$T1007,MATCH(1,($A17='CAMAGUI DATA UNIFICADA'!$A$2:$A1007)*($AL$1='CAMAGUI DATA UNIFICADA'!$B$2:$B1007),0),MATCH(AP$2,'CAMAGUI DATA UNIFICADA'!$C$1:$T$1,0)),"")</f>
        <v>1806.228</v>
      </c>
      <c r="AQ17" s="2">
        <f t="array" ref="AQ17">IFERROR(INDEX('CAMAGUI DATA UNIFICADA'!$C$2:$T1007,MATCH(1,($A17='CAMAGUI DATA UNIFICADA'!$A$2:$A1007)*($AL$1='CAMAGUI DATA UNIFICADA'!$B$2:$B1007),0),MATCH(AQ$2,'CAMAGUI DATA UNIFICADA'!$C$1:$T$1,0)),"")</f>
        <v>22</v>
      </c>
      <c r="AR17" s="2">
        <f t="array" ref="AR17">IFERROR(INDEX('CAMAGUI DATA UNIFICADA'!$C$2:$T1007,MATCH(1,($A17='CAMAGUI DATA UNIFICADA'!$A$2:$A1007)*($AL$1='CAMAGUI DATA UNIFICADA'!$B$2:$B1007),0),MATCH(AR$2,'CAMAGUI DATA UNIFICADA'!$C$1:$T$1,0)),"")</f>
        <v>2</v>
      </c>
      <c r="AS17" s="33">
        <f t="array" ref="AS17">IFERROR(INDEX('CAMAGUI DATA UNIFICADA'!$C$2:$T1007,MATCH(1,($A17='CAMAGUI DATA UNIFICADA'!$A$2:$A1007)*($AL$1='CAMAGUI DATA UNIFICADA'!$B$2:$B1007),0),MATCH(AS$2,'CAMAGUI DATA UNIFICADA'!$C$1:$T$1,0)),"")</f>
        <v>3.252</v>
      </c>
      <c r="AT17" s="60">
        <f t="array" ref="AT17">IFERROR(INDEX('CAMAGUI DATA UNIFICADA'!$C$2:$T1007,MATCH(1,($A17='CAMAGUI DATA UNIFICADA'!$A$2:$A1007)*($AL$1='CAMAGUI DATA UNIFICADA'!$B$2:$B1007),0),MATCH(AT$2,'CAMAGUI DATA UNIFICADA'!$C$1:$T$1,0)),"")</f>
        <v>349435.3125</v>
      </c>
      <c r="AU17" s="33">
        <f t="array" ref="AU17">IFERROR(INDEX('CAMAGUI DATA UNIFICADA'!$C$2:$T1007,MATCH(1,($A17='CAMAGUI DATA UNIFICADA'!$A$2:$A1007)*($AL$1='CAMAGUI DATA UNIFICADA'!$B$2:$B1007),0),MATCH(AU$2,'CAMAGUI DATA UNIFICADA'!$C$1:$T$1,0)),"")</f>
        <v>1.470588235</v>
      </c>
      <c r="AV17" s="23">
        <f t="array" ref="AV17">IFERROR(INDEX('CAMAGUI DATA UNIFICADA'!$C$2:$T1007,MATCH(1,($A17='CAMAGUI DATA UNIFICADA'!$A$2:$A1007)*($AL$1='CAMAGUI DATA UNIFICADA'!$B$2:$B1007),0),MATCH(AV$2,'CAMAGUI DATA UNIFICADA'!$C$1:$T$1,0)),"")</f>
        <v>0.4111003677</v>
      </c>
      <c r="AW17" s="23">
        <f t="array" ref="AW17">IFERROR(INDEX('CAMAGUI DATA UNIFICADA'!$C$2:$T1007,MATCH(1,($A17='CAMAGUI DATA UNIFICADA'!$A$2:$A1007)*($AL$1='CAMAGUI DATA UNIFICADA'!$B$2:$B1007),0),MATCH(AW$2,'CAMAGUI DATA UNIFICADA'!$C$1:$T$1,0)),"")</f>
        <v>0.6</v>
      </c>
      <c r="AX17" s="60">
        <f t="array" ref="AX17">IFERROR(INDEX('CAMAGUI DATA UNIFICADA'!$C$2:$T1007,MATCH(1,($A17='CAMAGUI DATA UNIFICADA'!$A$2:$A1007)*($AL$1='CAMAGUI DATA UNIFICADA'!$B$2:$B1007),0),MATCH(AX$2,'CAMAGUI DATA UNIFICADA'!$C$1:$T$1,0)),"")</f>
        <v>72857.14286</v>
      </c>
      <c r="AY17" s="2">
        <f t="array" ref="AY17">IFERROR(INDEX('CAMAGUI DATA UNIFICADA'!$C$2:$T1007,MATCH(1,($A17='CAMAGUI DATA UNIFICADA'!$A$2:$A1007)*($AL$1='CAMAGUI DATA UNIFICADA'!$B$2:$B1007),0),MATCH(AY$2,'CAMAGUI DATA UNIFICADA'!$C$1:$T$1,0)),"")</f>
        <v>2</v>
      </c>
      <c r="AZ17" s="2">
        <f t="array" ref="AZ17">IFERROR(INDEX('CAMAGUI DATA UNIFICADA'!$C$2:$T1007,MATCH(1,($A17='CAMAGUI DATA UNIFICADA'!$A$2:$A1007)*($AL$1='CAMAGUI DATA UNIFICADA'!$B$2:$B1007),0),MATCH(AZ$2,'CAMAGUI DATA UNIFICADA'!$C$1:$T$1,0)),"")</f>
        <v>24</v>
      </c>
      <c r="BA17" s="33">
        <f t="array" ref="BA17">IFERROR(INDEX('CAMAGUI DATA UNIFICADA'!$C$2:$T1007,MATCH(1,($A17='CAMAGUI DATA UNIFICADA'!$A$2:$A1007)*($AL$1='CAMAGUI DATA UNIFICADA'!$B$2:$B1007),0),MATCH(BA$2,'CAMAGUI DATA UNIFICADA'!$C$1:$T$1,0)),"")</f>
        <v>3.18</v>
      </c>
      <c r="BB17" s="60">
        <f t="array" ref="BB17">IFERROR(INDEX('CAMAGUI DATA UNIFICADA'!$C$2:$T1007,MATCH(1,($A17='CAMAGUI DATA UNIFICADA'!$A$2:$A1007)*($AL$1='CAMAGUI DATA UNIFICADA'!$B$2:$B1007),0),MATCH(BB$2,'CAMAGUI DATA UNIFICADA'!$C$1:$T$1,0)),"")</f>
        <v>378.3303931</v>
      </c>
      <c r="BC17" s="140">
        <f t="array" ref="BC17">IFERROR(INDEX('CAMAGUI DATA UNIFICADA'!$C$2:$T1007,MATCH(1,($A17='CAMAGUI DATA UNIFICADA'!$A$2:$A1007)*($AL$1='CAMAGUI DATA UNIFICADA'!$B$2:$B1007),0),MATCH(BC$2,'CAMAGUI DATA UNIFICADA'!$C$1:$T$1,0)),"")</f>
        <v>32.08259827</v>
      </c>
      <c r="BD17" s="138" t="str">
        <f t="array" ref="BD17">IFERROR(INDEX('CAMAGUI DATA UNIFICADA'!$C$2:$T1007,MATCH(1,($A17='CAMAGUI DATA UNIFICADA'!$A$2:$A1007)*($BD$1='CAMAGUI DATA UNIFICADA'!$B$2:$B1007),0),MATCH(BD$2,'CAMAGUI DATA UNIFICADA'!$C$1:$T$1,0)),"")</f>
        <v/>
      </c>
      <c r="BE17" s="2" t="str">
        <f t="array" ref="BE17">IFERROR(INDEX('CAMAGUI DATA UNIFICADA'!$C$2:$T1007,MATCH(1,($A17='CAMAGUI DATA UNIFICADA'!$A$2:$A1007)*($BD$1='CAMAGUI DATA UNIFICADA'!$B$2:$B1007),0),MATCH(BE$2,'CAMAGUI DATA UNIFICADA'!$C$1:$T$1,0)),"")</f>
        <v/>
      </c>
      <c r="BF17" s="2" t="str">
        <f t="array" ref="BF17">IFERROR(INDEX('CAMAGUI DATA UNIFICADA'!$C$2:$T1007,MATCH(1,($A17='CAMAGUI DATA UNIFICADA'!$A$2:$A1007)*($BD$1='CAMAGUI DATA UNIFICADA'!$B$2:$B1007),0),MATCH(BF$2,'CAMAGUI DATA UNIFICADA'!$C$1:$T$1,0)),"")</f>
        <v/>
      </c>
      <c r="BG17" s="2" t="str">
        <f t="array" ref="BG17">IFERROR(INDEX('CAMAGUI DATA UNIFICADA'!$C$2:$T1007,MATCH(1,($A17='CAMAGUI DATA UNIFICADA'!$A$2:$A1007)*($BD$1='CAMAGUI DATA UNIFICADA'!$B$2:$B1007),0),MATCH(BG$2,'CAMAGUI DATA UNIFICADA'!$C$1:$T$1,0)),"")</f>
        <v/>
      </c>
      <c r="BH17" s="139" t="str">
        <f t="array" ref="BH17">IFERROR(INDEX('CAMAGUI DATA UNIFICADA'!$C$2:$T1007,MATCH(1,($A17='CAMAGUI DATA UNIFICADA'!$A$2:$A1007)*($BD$1='CAMAGUI DATA UNIFICADA'!$B$2:$B1007),0),MATCH(BH$2,'CAMAGUI DATA UNIFICADA'!$C$1:$T$1,0)),"")</f>
        <v/>
      </c>
      <c r="BI17" s="2" t="str">
        <f t="array" ref="BI17">IFERROR(INDEX('CAMAGUI DATA UNIFICADA'!$C$2:$T1007,MATCH(1,($A17='CAMAGUI DATA UNIFICADA'!$A$2:$A1007)*($BD$1='CAMAGUI DATA UNIFICADA'!$B$2:$B1007),0),MATCH(BI$2,'CAMAGUI DATA UNIFICADA'!$C$1:$T$1,0)),"")</f>
        <v/>
      </c>
      <c r="BJ17" s="2">
        <f t="array" ref="BJ17">IFERROR(INDEX('CAMAGUI DATA UNIFICADA'!$C$2:$T1007,MATCH(1,($A17='CAMAGUI DATA UNIFICADA'!$A$2:$A1007)*($BD$1='CAMAGUI DATA UNIFICADA'!$B$2:$B1007),0),MATCH(BJ$2,'CAMAGUI DATA UNIFICADA'!$C$1:$T$1,0)),"")</f>
        <v>0</v>
      </c>
      <c r="BK17" s="33" t="str">
        <f t="array" ref="BK17">IFERROR(INDEX('CAMAGUI DATA UNIFICADA'!$C$2:$T1007,MATCH(1,($A17='CAMAGUI DATA UNIFICADA'!$A$2:$A1007)*($BD$1='CAMAGUI DATA UNIFICADA'!$B$2:$B1007),0),MATCH(BK$2,'CAMAGUI DATA UNIFICADA'!$C$1:$T$1,0)),"")</f>
        <v/>
      </c>
      <c r="BL17" s="60" t="str">
        <f t="array" ref="BL17">IFERROR(INDEX('CAMAGUI DATA UNIFICADA'!$C$2:$T1007,MATCH(1,($A17='CAMAGUI DATA UNIFICADA'!$A$2:$A1007)*($BD$1='CAMAGUI DATA UNIFICADA'!$B$2:$B1007),0),MATCH(BL$2,'CAMAGUI DATA UNIFICADA'!$C$1:$T$1,0)),"")</f>
        <v/>
      </c>
      <c r="BM17" s="33" t="str">
        <f t="array" ref="BM17">IFERROR(INDEX('CAMAGUI DATA UNIFICADA'!$C$2:$T1007,MATCH(1,($A17='CAMAGUI DATA UNIFICADA'!$A$2:$A1007)*($BD$1='CAMAGUI DATA UNIFICADA'!$B$2:$B1007),0),MATCH(BM$2,'CAMAGUI DATA UNIFICADA'!$C$1:$T$1,0)),"")</f>
        <v/>
      </c>
      <c r="BN17" s="23" t="str">
        <f t="array" ref="BN17">IFERROR(INDEX('CAMAGUI DATA UNIFICADA'!$C$2:$T1007,MATCH(1,($A17='CAMAGUI DATA UNIFICADA'!$A$2:$A1007)*($BD$1='CAMAGUI DATA UNIFICADA'!$B$2:$B1007),0),MATCH(BN$2,'CAMAGUI DATA UNIFICADA'!$C$1:$T$1,0)),"")</f>
        <v/>
      </c>
      <c r="BO17" s="23" t="str">
        <f t="array" ref="BO17">IFERROR(INDEX('CAMAGUI DATA UNIFICADA'!$C$2:$T1007,MATCH(1,($A17='CAMAGUI DATA UNIFICADA'!$A$2:$A1007)*($BD$1='CAMAGUI DATA UNIFICADA'!$B$2:$B1007),0),MATCH(BO$2,'CAMAGUI DATA UNIFICADA'!$C$1:$T$1,0)),"")</f>
        <v/>
      </c>
      <c r="BP17" s="60" t="str">
        <f t="array" ref="BP17">IFERROR(INDEX('CAMAGUI DATA UNIFICADA'!$C$2:$T1007,MATCH(1,($A17='CAMAGUI DATA UNIFICADA'!$A$2:$A1007)*($BD$1='CAMAGUI DATA UNIFICADA'!$B$2:$B1007),0),MATCH(BP$2,'CAMAGUI DATA UNIFICADA'!$C$1:$T$1,0)),"")</f>
        <v/>
      </c>
      <c r="BQ17" s="2" t="str">
        <f t="array" ref="BQ17">IFERROR(INDEX('CAMAGUI DATA UNIFICADA'!$C$2:$T1007,MATCH(1,($A17='CAMAGUI DATA UNIFICADA'!$A$2:$A1007)*($BD$1='CAMAGUI DATA UNIFICADA'!$B$2:$B1007),0),MATCH(BQ$2,'CAMAGUI DATA UNIFICADA'!$C$1:$T$1,0)),"")</f>
        <v/>
      </c>
      <c r="BR17" s="2">
        <f t="array" ref="BR17">IFERROR(INDEX('CAMAGUI DATA UNIFICADA'!$C$2:$T1007,MATCH(1,($A17='CAMAGUI DATA UNIFICADA'!$A$2:$A1007)*($BD$1='CAMAGUI DATA UNIFICADA'!$B$2:$B1007),0),MATCH(BR$2,'CAMAGUI DATA UNIFICADA'!$C$1:$T$1,0)),"")</f>
        <v>0</v>
      </c>
      <c r="BS17" s="33" t="str">
        <f t="array" ref="BS17">IFERROR(INDEX('CAMAGUI DATA UNIFICADA'!$C$2:$T1007,MATCH(1,($A17='CAMAGUI DATA UNIFICADA'!$A$2:$A1007)*($BD$1='CAMAGUI DATA UNIFICADA'!$B$2:$B1007),0),MATCH(BS$2,'CAMAGUI DATA UNIFICADA'!$C$1:$T$1,0)),"")</f>
        <v/>
      </c>
      <c r="BT17" s="60" t="str">
        <f t="array" ref="BT17">IFERROR(INDEX('CAMAGUI DATA UNIFICADA'!$C$2:$T1007,MATCH(1,($A17='CAMAGUI DATA UNIFICADA'!$A$2:$A1007)*($BD$1='CAMAGUI DATA UNIFICADA'!$B$2:$B1007),0),MATCH(BT$2,'CAMAGUI DATA UNIFICADA'!$C$1:$T$1,0)),"")</f>
        <v/>
      </c>
      <c r="BU17" s="140">
        <f t="array" ref="BU17">IFERROR(INDEX('CAMAGUI DATA UNIFICADA'!$C$2:$T1007,MATCH(1,($A17='CAMAGUI DATA UNIFICADA'!$A$2:$A1007)*($BD$1='CAMAGUI DATA UNIFICADA'!$B$2:$B1007),0),MATCH(BU$2,'CAMAGUI DATA UNIFICADA'!$C$1:$T$1,0)),"")</f>
        <v>0</v>
      </c>
      <c r="BV17" s="138" t="str">
        <f t="array" ref="BV17">IFERROR(INDEX('CAMAGUI DATA UNIFICADA'!$C$2:$T1007,MATCH(1,($A17='CAMAGUI DATA UNIFICADA'!$A$2:$A1007)*($BV$1='CAMAGUI DATA UNIFICADA'!$B$2:$B1007),0),MATCH(BV$2,'CAMAGUI DATA UNIFICADA'!$C$1:$T$1,0)),"")</f>
        <v/>
      </c>
      <c r="BW17" s="2" t="str">
        <f t="array" ref="BW17">IFERROR(INDEX('CAMAGUI DATA UNIFICADA'!$C$2:$T1007,MATCH(1,($A17='CAMAGUI DATA UNIFICADA'!$A$2:$A1007)*($BV$1='CAMAGUI DATA UNIFICADA'!$B$2:$B1007),0),MATCH(BW$2,'CAMAGUI DATA UNIFICADA'!$C$1:$T$1,0)),"")</f>
        <v/>
      </c>
      <c r="BX17" s="2" t="str">
        <f t="array" ref="BX17">IFERROR(INDEX('CAMAGUI DATA UNIFICADA'!$C$2:$T1007,MATCH(1,($A17='CAMAGUI DATA UNIFICADA'!$A$2:$A1007)*($BV$1='CAMAGUI DATA UNIFICADA'!$B$2:$B1007),0),MATCH(BX$2,'CAMAGUI DATA UNIFICADA'!$C$1:$T$1,0)),"")</f>
        <v/>
      </c>
      <c r="BY17" s="2" t="str">
        <f t="array" ref="BY17">IFERROR(INDEX('CAMAGUI DATA UNIFICADA'!$C$2:$T1007,MATCH(1,($A17='CAMAGUI DATA UNIFICADA'!$A$2:$A1007)*($BV$1='CAMAGUI DATA UNIFICADA'!$B$2:$B1007),0),MATCH(BY$2,'CAMAGUI DATA UNIFICADA'!$C$1:$T$1,0)),"")</f>
        <v/>
      </c>
      <c r="BZ17" s="139" t="str">
        <f t="array" ref="BZ17">IFERROR(INDEX('CAMAGUI DATA UNIFICADA'!$C$2:$T1007,MATCH(1,($A17='CAMAGUI DATA UNIFICADA'!$A$2:$A1007)*($BV$1='CAMAGUI DATA UNIFICADA'!$B$2:$B1007),0),MATCH(BZ$2,'CAMAGUI DATA UNIFICADA'!$C$1:$T$1,0)),"")</f>
        <v/>
      </c>
      <c r="CA17" s="2" t="str">
        <f t="array" ref="CA17">IFERROR(INDEX('CAMAGUI DATA UNIFICADA'!$C$2:$T1007,MATCH(1,($A17='CAMAGUI DATA UNIFICADA'!$A$2:$A1007)*($BV$1='CAMAGUI DATA UNIFICADA'!$B$2:$B1007),0),MATCH(CA$2,'CAMAGUI DATA UNIFICADA'!$C$1:$T$1,0)),"")</f>
        <v/>
      </c>
      <c r="CB17" s="2">
        <f t="array" ref="CB17">IFERROR(INDEX('CAMAGUI DATA UNIFICADA'!$C$2:$T1007,MATCH(1,($A17='CAMAGUI DATA UNIFICADA'!$A$2:$A1007)*($BV$1='CAMAGUI DATA UNIFICADA'!$B$2:$B1007),0),MATCH(CB$2,'CAMAGUI DATA UNIFICADA'!$C$1:$T$1,0)),"")</f>
        <v>0</v>
      </c>
      <c r="CC17" s="33" t="str">
        <f t="array" ref="CC17">IFERROR(INDEX('CAMAGUI DATA UNIFICADA'!$C$2:$T1007,MATCH(1,($A17='CAMAGUI DATA UNIFICADA'!$A$2:$A1007)*($BV$1='CAMAGUI DATA UNIFICADA'!$B$2:$B1007),0),MATCH(CC$2,'CAMAGUI DATA UNIFICADA'!$C$1:$T$1,0)),"")</f>
        <v/>
      </c>
      <c r="CD17" s="60" t="str">
        <f t="array" ref="CD17">IFERROR(INDEX('CAMAGUI DATA UNIFICADA'!$C$2:$T1007,MATCH(1,($A17='CAMAGUI DATA UNIFICADA'!$A$2:$A1007)*($BV$1='CAMAGUI DATA UNIFICADA'!$B$2:$B1007),0),MATCH(CD$2,'CAMAGUI DATA UNIFICADA'!$C$1:$T$1,0)),"")</f>
        <v/>
      </c>
      <c r="CE17" s="33" t="str">
        <f t="array" ref="CE17">IFERROR(INDEX('CAMAGUI DATA UNIFICADA'!$C$2:$T1007,MATCH(1,($A17='CAMAGUI DATA UNIFICADA'!$A$2:$A1007)*($BV$1='CAMAGUI DATA UNIFICADA'!$B$2:$B1007),0),MATCH(CE$2,'CAMAGUI DATA UNIFICADA'!$C$1:$T$1,0)),"")</f>
        <v/>
      </c>
      <c r="CF17" s="23" t="str">
        <f t="array" ref="CF17">IFERROR(INDEX('CAMAGUI DATA UNIFICADA'!$C$2:$T1007,MATCH(1,($A17='CAMAGUI DATA UNIFICADA'!$A$2:$A1007)*($BV$1='CAMAGUI DATA UNIFICADA'!$B$2:$B1007),0),MATCH(CF$2,'CAMAGUI DATA UNIFICADA'!$C$1:$T$1,0)),"")</f>
        <v/>
      </c>
      <c r="CG17" s="23" t="str">
        <f t="array" ref="CG17">IFERROR(INDEX('CAMAGUI DATA UNIFICADA'!$C$2:$T1007,MATCH(1,($A17='CAMAGUI DATA UNIFICADA'!$A$2:$A1007)*($BV$1='CAMAGUI DATA UNIFICADA'!$B$2:$B1007),0),MATCH(CG$2,'CAMAGUI DATA UNIFICADA'!$C$1:$T$1,0)),"")</f>
        <v/>
      </c>
      <c r="CH17" s="60" t="str">
        <f t="array" ref="CH17">IFERROR(INDEX('CAMAGUI DATA UNIFICADA'!$C$2:$T1007,MATCH(1,($A17='CAMAGUI DATA UNIFICADA'!$A$2:$A1007)*($BV$1='CAMAGUI DATA UNIFICADA'!$B$2:$B1007),0),MATCH(CH$2,'CAMAGUI DATA UNIFICADA'!$C$1:$T$1,0)),"")</f>
        <v/>
      </c>
      <c r="CI17" s="2" t="str">
        <f t="array" ref="CI17">IFERROR(INDEX('CAMAGUI DATA UNIFICADA'!$C$2:$T1007,MATCH(1,($A17='CAMAGUI DATA UNIFICADA'!$A$2:$A1007)*($BV$1='CAMAGUI DATA UNIFICADA'!$B$2:$B1007),0),MATCH(CI$2,'CAMAGUI DATA UNIFICADA'!$C$1:$T$1,0)),"")</f>
        <v/>
      </c>
      <c r="CJ17" s="2">
        <f t="array" ref="CJ17">IFERROR(INDEX('CAMAGUI DATA UNIFICADA'!$C$2:$T1007,MATCH(1,($A17='CAMAGUI DATA UNIFICADA'!$A$2:$A1007)*($BV$1='CAMAGUI DATA UNIFICADA'!$B$2:$B1007),0),MATCH(CJ$2,'CAMAGUI DATA UNIFICADA'!$C$1:$T$1,0)),"")</f>
        <v>0</v>
      </c>
      <c r="CK17" s="33" t="str">
        <f t="array" ref="CK17">IFERROR(INDEX('CAMAGUI DATA UNIFICADA'!$C$2:$T1007,MATCH(1,($A17='CAMAGUI DATA UNIFICADA'!$A$2:$A1007)*($BV$1='CAMAGUI DATA UNIFICADA'!$B$2:$B1007),0),MATCH(CK$2,'CAMAGUI DATA UNIFICADA'!$C$1:$T$1,0)),"")</f>
        <v/>
      </c>
      <c r="CL17" s="60" t="str">
        <f t="array" ref="CL17">IFERROR(INDEX('CAMAGUI DATA UNIFICADA'!$C$2:$T1007,MATCH(1,($A17='CAMAGUI DATA UNIFICADA'!$A$2:$A1007)*($BV$1='CAMAGUI DATA UNIFICADA'!$B$2:$B1007),0),MATCH(CL$2,'CAMAGUI DATA UNIFICADA'!$C$1:$T$1,0)),"")</f>
        <v/>
      </c>
      <c r="CM17" s="140">
        <f t="array" ref="CM17">IFERROR(INDEX('CAMAGUI DATA UNIFICADA'!$C$2:$T1007,MATCH(1,($A17='CAMAGUI DATA UNIFICADA'!$A$2:$A1007)*($BV$1='CAMAGUI DATA UNIFICADA'!$B$2:$B1007),0),MATCH(CM$2,'CAMAGUI DATA UNIFICADA'!$C$1:$T$1,0)),"")</f>
        <v>0</v>
      </c>
      <c r="CN17" s="138" t="str">
        <f t="array" ref="CN17">IFERROR(INDEX('CAMAGUI DATA UNIFICADA'!$C$2:$T1007,MATCH(1,($A17='CAMAGUI DATA UNIFICADA'!$A$2:$A1007)*($CN$1='CAMAGUI DATA UNIFICADA'!$B$2:$B1007),0),MATCH(CN$2,'CAMAGUI DATA UNIFICADA'!$C$1:$T$1,0)),"")</f>
        <v/>
      </c>
      <c r="CO17" s="2" t="str">
        <f t="array" ref="CO17">IFERROR(INDEX('CAMAGUI DATA UNIFICADA'!$C$2:$T1007,MATCH(1,($A17='CAMAGUI DATA UNIFICADA'!$A$2:$A1007)*($CN$1='CAMAGUI DATA UNIFICADA'!$B$2:$B1007),0),MATCH(CO$2,'CAMAGUI DATA UNIFICADA'!$C$1:$T$1,0)),"")</f>
        <v/>
      </c>
      <c r="CP17" s="2" t="str">
        <f t="array" ref="CP17">IFERROR(INDEX('CAMAGUI DATA UNIFICADA'!$C$2:$T1007,MATCH(1,($A17='CAMAGUI DATA UNIFICADA'!$A$2:$A1007)*($CN$1='CAMAGUI DATA UNIFICADA'!$B$2:$B1007),0),MATCH(CP$2,'CAMAGUI DATA UNIFICADA'!$C$1:$T$1,0)),"")</f>
        <v/>
      </c>
      <c r="CQ17" s="2" t="str">
        <f t="array" ref="CQ17">IFERROR(INDEX('CAMAGUI DATA UNIFICADA'!$C$2:$T1007,MATCH(1,($A17='CAMAGUI DATA UNIFICADA'!$A$2:$A1007)*($CN$1='CAMAGUI DATA UNIFICADA'!$B$2:$B1007),0),MATCH(CQ$2,'CAMAGUI DATA UNIFICADA'!$C$1:$T$1,0)),"")</f>
        <v/>
      </c>
      <c r="CR17" s="139" t="str">
        <f t="array" ref="CR17">IFERROR(INDEX('CAMAGUI DATA UNIFICADA'!$C$2:$T1007,MATCH(1,($A17='CAMAGUI DATA UNIFICADA'!$A$2:$A1007)*($CN$1='CAMAGUI DATA UNIFICADA'!$B$2:$B1007),0),MATCH(CR$2,'CAMAGUI DATA UNIFICADA'!$C$1:$T$1,0)),"")</f>
        <v/>
      </c>
      <c r="CS17" s="2" t="str">
        <f t="array" ref="CS17">IFERROR(INDEX('CAMAGUI DATA UNIFICADA'!$C$2:$T1007,MATCH(1,($A17='CAMAGUI DATA UNIFICADA'!$A$2:$A1007)*($CN$1='CAMAGUI DATA UNIFICADA'!$B$2:$B1007),0),MATCH(CS$2,'CAMAGUI DATA UNIFICADA'!$C$1:$T$1,0)),"")</f>
        <v/>
      </c>
      <c r="CT17" s="2">
        <f t="array" ref="CT17">IFERROR(INDEX('CAMAGUI DATA UNIFICADA'!$C$2:$T1007,MATCH(1,($A17='CAMAGUI DATA UNIFICADA'!$A$2:$A1007)*($CN$1='CAMAGUI DATA UNIFICADA'!$B$2:$B1007),0),MATCH(CT$2,'CAMAGUI DATA UNIFICADA'!$C$1:$T$1,0)),"")</f>
        <v>0</v>
      </c>
      <c r="CU17" s="33" t="str">
        <f t="array" ref="CU17">IFERROR(INDEX('CAMAGUI DATA UNIFICADA'!$C$2:$T1007,MATCH(1,($A17='CAMAGUI DATA UNIFICADA'!$A$2:$A1007)*($CN$1='CAMAGUI DATA UNIFICADA'!$B$2:$B1007),0),MATCH(CU$2,'CAMAGUI DATA UNIFICADA'!$C$1:$T$1,0)),"")</f>
        <v/>
      </c>
      <c r="CV17" s="60" t="str">
        <f t="array" ref="CV17">IFERROR(INDEX('CAMAGUI DATA UNIFICADA'!$C$2:$T1007,MATCH(1,($A17='CAMAGUI DATA UNIFICADA'!$A$2:$A1007)*($CN$1='CAMAGUI DATA UNIFICADA'!$B$2:$B1007),0),MATCH(CV$2,'CAMAGUI DATA UNIFICADA'!$C$1:$T$1,0)),"")</f>
        <v/>
      </c>
      <c r="CW17" s="33" t="str">
        <f t="array" ref="CW17">IFERROR(INDEX('CAMAGUI DATA UNIFICADA'!$C$2:$T1007,MATCH(1,($A17='CAMAGUI DATA UNIFICADA'!$A$2:$A1007)*($CN$1='CAMAGUI DATA UNIFICADA'!$B$2:$B1007),0),MATCH(CW$2,'CAMAGUI DATA UNIFICADA'!$C$1:$T$1,0)),"")</f>
        <v/>
      </c>
      <c r="CX17" s="23" t="str">
        <f t="array" ref="CX17">IFERROR(INDEX('CAMAGUI DATA UNIFICADA'!$C$2:$T1007,MATCH(1,($A17='CAMAGUI DATA UNIFICADA'!$A$2:$A1007)*($CN$1='CAMAGUI DATA UNIFICADA'!$B$2:$B1007),0),MATCH(CX$2,'CAMAGUI DATA UNIFICADA'!$C$1:$T$1,0)),"")</f>
        <v/>
      </c>
      <c r="CY17" s="23" t="str">
        <f t="array" ref="CY17">IFERROR(INDEX('CAMAGUI DATA UNIFICADA'!$C$2:$T1007,MATCH(1,($A17='CAMAGUI DATA UNIFICADA'!$A$2:$A1007)*($CN$1='CAMAGUI DATA UNIFICADA'!$B$2:$B1007),0),MATCH(CY$2,'CAMAGUI DATA UNIFICADA'!$C$1:$T$1,0)),"")</f>
        <v/>
      </c>
      <c r="CZ17" s="60" t="str">
        <f t="array" ref="CZ17">IFERROR(INDEX('CAMAGUI DATA UNIFICADA'!$C$2:$T1007,MATCH(1,($A17='CAMAGUI DATA UNIFICADA'!$A$2:$A1007)*($CN$1='CAMAGUI DATA UNIFICADA'!$B$2:$B1007),0),MATCH(CZ$2,'CAMAGUI DATA UNIFICADA'!$C$1:$T$1,0)),"")</f>
        <v/>
      </c>
      <c r="DA17" s="2" t="str">
        <f t="array" ref="DA17">IFERROR(INDEX('CAMAGUI DATA UNIFICADA'!$C$2:$T1007,MATCH(1,($A17='CAMAGUI DATA UNIFICADA'!$A$2:$A1007)*($CN$1='CAMAGUI DATA UNIFICADA'!$B$2:$B1007),0),MATCH(DA$2,'CAMAGUI DATA UNIFICADA'!$C$1:$T$1,0)),"")</f>
        <v/>
      </c>
      <c r="DB17" s="2">
        <f t="array" ref="DB17">IFERROR(INDEX('CAMAGUI DATA UNIFICADA'!$C$2:$T1007,MATCH(1,($A17='CAMAGUI DATA UNIFICADA'!$A$2:$A1007)*($CN$1='CAMAGUI DATA UNIFICADA'!$B$2:$B1007),0),MATCH(DB$2,'CAMAGUI DATA UNIFICADA'!$C$1:$T$1,0)),"")</f>
        <v>0</v>
      </c>
      <c r="DC17" s="33" t="str">
        <f t="array" ref="DC17">IFERROR(INDEX('CAMAGUI DATA UNIFICADA'!$C$2:$T1007,MATCH(1,($A17='CAMAGUI DATA UNIFICADA'!$A$2:$A1007)*($CN$1='CAMAGUI DATA UNIFICADA'!$B$2:$B1007),0),MATCH(DC$2,'CAMAGUI DATA UNIFICADA'!$C$1:$T$1,0)),"")</f>
        <v/>
      </c>
      <c r="DD17" s="60" t="str">
        <f t="array" ref="DD17">IFERROR(INDEX('CAMAGUI DATA UNIFICADA'!$C$2:$T1007,MATCH(1,($A17='CAMAGUI DATA UNIFICADA'!$A$2:$A1007)*($CN$1='CAMAGUI DATA UNIFICADA'!$B$2:$B1007),0),MATCH(DD$2,'CAMAGUI DATA UNIFICADA'!$C$1:$T$1,0)),"")</f>
        <v/>
      </c>
      <c r="DE17" s="140">
        <f t="array" ref="DE17">IFERROR(INDEX('CAMAGUI DATA UNIFICADA'!$C$2:$T1007,MATCH(1,($A17='CAMAGUI DATA UNIFICADA'!$A$2:$A1007)*($CN$1='CAMAGUI DATA UNIFICADA'!$B$2:$B1007),0),MATCH(DE$2,'CAMAGUI DATA UNIFICADA'!$C$1:$T$1,0)),"")</f>
        <v>0</v>
      </c>
      <c r="DF17" s="138" t="str">
        <f t="array" ref="DF17">IFERROR(INDEX('CAMAGUI DATA UNIFICADA'!$C$2:$T1007,MATCH(1,($A17='CAMAGUI DATA UNIFICADA'!$A$2:$A1007)*($DF$1='CAMAGUI DATA UNIFICADA'!$B$2:$B1007),0),MATCH(DF$2,'CAMAGUI DATA UNIFICADA'!$C$1:$T$1,0)),"")</f>
        <v>CA8230123</v>
      </c>
      <c r="DG17" s="2">
        <f t="array" ref="DG17">IFERROR(INDEX('CAMAGUI DATA UNIFICADA'!$C$2:$T1007,MATCH(1,($A17='CAMAGUI DATA UNIFICADA'!$A$2:$A1007)*($DF$1='CAMAGUI DATA UNIFICADA'!$B$2:$B1007),0),MATCH(DG$2,'CAMAGUI DATA UNIFICADA'!$C$1:$T$1,0)),"")</f>
        <v>15</v>
      </c>
      <c r="DH17" s="2">
        <f t="array" ref="DH17">IFERROR(INDEX('CAMAGUI DATA UNIFICADA'!$C$2:$T1007,MATCH(1,($A17='CAMAGUI DATA UNIFICADA'!$A$2:$A1007)*($DF$1='CAMAGUI DATA UNIFICADA'!$B$2:$B1007),0),MATCH(DH$2,'CAMAGUI DATA UNIFICADA'!$C$1:$T$1,0)),"")</f>
        <v>91</v>
      </c>
      <c r="DI17" s="2" t="str">
        <f t="array" ref="DI17">IFERROR(INDEX('CAMAGUI DATA UNIFICADA'!$C$2:$T1007,MATCH(1,($A17='CAMAGUI DATA UNIFICADA'!$A$2:$A1007)*($DF$1='CAMAGUI DATA UNIFICADA'!$B$2:$B1007),0),MATCH(DI$2,'CAMAGUI DATA UNIFICADA'!$C$1:$T$1,0)),"")</f>
        <v>NICO FINA 2.5</v>
      </c>
      <c r="DJ17" s="139">
        <f t="array" ref="DJ17">IFERROR(INDEX('CAMAGUI DATA UNIFICADA'!$C$2:$T1007,MATCH(1,($A17='CAMAGUI DATA UNIFICADA'!$A$2:$A1007)*($DF$1='CAMAGUI DATA UNIFICADA'!$B$2:$B1007),0),MATCH(DJ$2,'CAMAGUI DATA UNIFICADA'!$C$1:$T$1,0)),"")</f>
        <v>109.577832</v>
      </c>
      <c r="DK17" s="2">
        <f t="array" ref="DK17">IFERROR(INDEX('CAMAGUI DATA UNIFICADA'!$C$2:$T1007,MATCH(1,($A17='CAMAGUI DATA UNIFICADA'!$A$2:$A1007)*($DF$1='CAMAGUI DATA UNIFICADA'!$B$2:$B1007),0),MATCH(DK$2,'CAMAGUI DATA UNIFICADA'!$C$1:$T$1,0)),"")</f>
        <v>21</v>
      </c>
      <c r="DL17" s="2">
        <f t="array" ref="DL17">IFERROR(INDEX('CAMAGUI DATA UNIFICADA'!$C$2:$T1007,MATCH(1,($A17='CAMAGUI DATA UNIFICADA'!$A$2:$A1007)*($DF$1='CAMAGUI DATA UNIFICADA'!$B$2:$B1007),0),MATCH(DL$2,'CAMAGUI DATA UNIFICADA'!$C$1:$T$1,0)),"")</f>
        <v>1.8</v>
      </c>
      <c r="DM17" s="33">
        <f t="array" ref="DM17">IFERROR(INDEX('CAMAGUI DATA UNIFICADA'!$C$2:$T1007,MATCH(1,($A17='CAMAGUI DATA UNIFICADA'!$A$2:$A1007)*($DF$1='CAMAGUI DATA UNIFICADA'!$B$2:$B1007),0),MATCH(DM$2,'CAMAGUI DATA UNIFICADA'!$C$1:$T$1,0)),"")</f>
        <v>3.336</v>
      </c>
      <c r="DN17" s="60">
        <f t="array" ref="DN17">IFERROR(INDEX('CAMAGUI DATA UNIFICADA'!$C$2:$T1007,MATCH(1,($A17='CAMAGUI DATA UNIFICADA'!$A$2:$A1007)*($DF$1='CAMAGUI DATA UNIFICADA'!$B$2:$B1007),0),MATCH(DN$2,'CAMAGUI DATA UNIFICADA'!$C$1:$T$1,0)),"")</f>
        <v>21411.44227</v>
      </c>
      <c r="DO17" s="33">
        <f t="array" ref="DO17">IFERROR(INDEX('CAMAGUI DATA UNIFICADA'!$C$2:$T1007,MATCH(1,($A17='CAMAGUI DATA UNIFICADA'!$A$2:$A1007)*($DF$1='CAMAGUI DATA UNIFICADA'!$B$2:$B1007),0),MATCH(DO$2,'CAMAGUI DATA UNIFICADA'!$C$1:$T$1,0)),"")</f>
        <v>1.805555556</v>
      </c>
      <c r="DP17" s="23">
        <f t="array" ref="DP17">IFERROR(INDEX('CAMAGUI DATA UNIFICADA'!$C$2:$T1007,MATCH(1,($A17='CAMAGUI DATA UNIFICADA'!$A$2:$A1007)*($DF$1='CAMAGUI DATA UNIFICADA'!$B$2:$B1007),0),MATCH(DP$2,'CAMAGUI DATA UNIFICADA'!$C$1:$T$1,0)),"")</f>
        <v>0.5352860569</v>
      </c>
      <c r="DQ17" s="23">
        <f t="array" ref="DQ17">IFERROR(INDEX('CAMAGUI DATA UNIFICADA'!$C$2:$T1007,MATCH(1,($A17='CAMAGUI DATA UNIFICADA'!$A$2:$A1007)*($DF$1='CAMAGUI DATA UNIFICADA'!$B$2:$B1007),0),MATCH(DQ$2,'CAMAGUI DATA UNIFICADA'!$C$1:$T$1,0)),"")</f>
        <v>0.7</v>
      </c>
      <c r="DR17" s="2">
        <f t="array" ref="DR17">IFERROR(INDEX('CAMAGUI DATA UNIFICADA'!$C$2:$T1007,MATCH(1,($A17='CAMAGUI DATA UNIFICADA'!$A$2:$A1007)*($DF$1='CAMAGUI DATA UNIFICADA'!$B$2:$B1007),0),MATCH(DR$2,'CAMAGUI DATA UNIFICADA'!$C$1:$T$1,0)),"")</f>
        <v>70000</v>
      </c>
      <c r="DS17" s="2">
        <f t="array" ref="DS17">IFERROR(INDEX('CAMAGUI DATA UNIFICADA'!$C$2:$T1007,MATCH(1,($A17='CAMAGUI DATA UNIFICADA'!$A$2:$A1007)*($DF$1='CAMAGUI DATA UNIFICADA'!$B$2:$B1007),0),MATCH(DS$2,'CAMAGUI DATA UNIFICADA'!$C$1:$T$1,0)),"")</f>
        <v>2</v>
      </c>
      <c r="DT17" s="2">
        <f t="array" ref="DT17">IFERROR(INDEX('CAMAGUI DATA UNIFICADA'!$C$2:$T1007,MATCH(1,($A17='CAMAGUI DATA UNIFICADA'!$A$2:$A1007)*($DF$1='CAMAGUI DATA UNIFICADA'!$B$2:$B1007),0),MATCH(DT$2,'CAMAGUI DATA UNIFICADA'!$C$1:$T$1,0)),"")</f>
        <v>23</v>
      </c>
      <c r="DU17" s="33">
        <f t="array" ref="DU17">IFERROR(INDEX('CAMAGUI DATA UNIFICADA'!$C$2:$T1007,MATCH(1,($A17='CAMAGUI DATA UNIFICADA'!$A$2:$A1007)*($DF$1='CAMAGUI DATA UNIFICADA'!$B$2:$B1007),0),MATCH(DU$2,'CAMAGUI DATA UNIFICADA'!$C$1:$T$1,0)),"")</f>
        <v>3.276</v>
      </c>
      <c r="DV17" s="60">
        <f t="array" ref="DV17">IFERROR(INDEX('CAMAGUI DATA UNIFICADA'!$C$2:$T1007,MATCH(1,($A17='CAMAGUI DATA UNIFICADA'!$A$2:$A1007)*($DF$1='CAMAGUI DATA UNIFICADA'!$B$2:$B1007),0),MATCH(DV$2,'CAMAGUI DATA UNIFICADA'!$C$1:$T$1,0)),"")</f>
        <v>20.5809591</v>
      </c>
      <c r="DW17" s="140">
        <f t="array" ref="DW17">IFERROR(INDEX('CAMAGUI DATA UNIFICADA'!$C$2:$T1007,MATCH(1,($A17='CAMAGUI DATA UNIFICADA'!$A$2:$A1007)*($DF$1='CAMAGUI DATA UNIFICADA'!$B$2:$B1007),0),MATCH(DW$2,'CAMAGUI DATA UNIFICADA'!$C$1:$T$1,0)),"")</f>
        <v>1.395239774</v>
      </c>
      <c r="DX17" s="144" t="str">
        <f t="array" ref="DX17">IFERROR(INDEX('CAMAGUI DATA UNIFICADA'!$C$2:$T1007,MATCH(1,($A17='CAMAGUI DATA UNIFICADA'!$A$2:$A1007)*($DX$1='CAMAGUI DATA UNIFICADA'!$B$2:$B1007),0),MATCH(DX$2,'CAMAGUI DATA UNIFICADA'!$C$1:$T$1,0)),"")</f>
        <v/>
      </c>
      <c r="DY17" s="60" t="str">
        <f t="array" ref="DY17">IFERROR(INDEX('CAMAGUI DATA UNIFICADA'!$C$2:$T1007,MATCH(1,($A17='CAMAGUI DATA UNIFICADA'!$A$2:$A1007)*($DX$1='CAMAGUI DATA UNIFICADA'!$B$2:$B1007),0),MATCH(DY$2,'CAMAGUI DATA UNIFICADA'!$C$1:$T$1,0)),"")</f>
        <v/>
      </c>
      <c r="DZ17" s="60" t="str">
        <f t="array" ref="DZ17">IFERROR(INDEX('CAMAGUI DATA UNIFICADA'!$C$2:$T1007,MATCH(1,($A17='CAMAGUI DATA UNIFICADA'!$A$2:$A1007)*($DX$1='CAMAGUI DATA UNIFICADA'!$B$2:$B1007),0),MATCH(DZ$2,'CAMAGUI DATA UNIFICADA'!$C$1:$T$1,0)),"")</f>
        <v/>
      </c>
      <c r="EA17" s="60" t="str">
        <f t="array" ref="EA17">IFERROR(INDEX('CAMAGUI DATA UNIFICADA'!$C$2:$T1007,MATCH(1,($A17='CAMAGUI DATA UNIFICADA'!$A$2:$A1007)*($DX$1='CAMAGUI DATA UNIFICADA'!$B$2:$B1007),0),MATCH(EA$2,'CAMAGUI DATA UNIFICADA'!$C$1:$T$1,0)),"")</f>
        <v/>
      </c>
      <c r="EB17" s="60" t="str">
        <f t="array" ref="EB17">IFERROR(INDEX('CAMAGUI DATA UNIFICADA'!$C$2:$T1007,MATCH(1,($A17='CAMAGUI DATA UNIFICADA'!$A$2:$A1007)*($DX$1='CAMAGUI DATA UNIFICADA'!$B$2:$B1007),0),MATCH(EB$2,'CAMAGUI DATA UNIFICADA'!$C$1:$T$1,0)),"")</f>
        <v/>
      </c>
      <c r="EC17" s="60" t="str">
        <f t="array" ref="EC17">IFERROR(INDEX('CAMAGUI DATA UNIFICADA'!$C$2:$T1007,MATCH(1,($A17='CAMAGUI DATA UNIFICADA'!$A$2:$A1007)*($DX$1='CAMAGUI DATA UNIFICADA'!$B$2:$B1007),0),MATCH(EC$2,'CAMAGUI DATA UNIFICADA'!$C$1:$T$1,0)),"")</f>
        <v/>
      </c>
      <c r="ED17" s="60" t="str">
        <f t="array" ref="ED17">IFERROR(INDEX('CAMAGUI DATA UNIFICADA'!$C$2:$T1007,MATCH(1,($A17='CAMAGUI DATA UNIFICADA'!$A$2:$A1007)*($DX$1='CAMAGUI DATA UNIFICADA'!$B$2:$B1007),0),MATCH(ED$2,'CAMAGUI DATA UNIFICADA'!$C$1:$T$1,0)),"")</f>
        <v/>
      </c>
      <c r="EE17" s="60" t="str">
        <f t="array" ref="EE17">IFERROR(INDEX('CAMAGUI DATA UNIFICADA'!$C$2:$T1007,MATCH(1,($A17='CAMAGUI DATA UNIFICADA'!$A$2:$A1007)*($DX$1='CAMAGUI DATA UNIFICADA'!$B$2:$B1007),0),MATCH(EE$2,'CAMAGUI DATA UNIFICADA'!$C$1:$T$1,0)),"")</f>
        <v/>
      </c>
      <c r="EF17" s="60" t="str">
        <f t="array" ref="EF17">IFERROR(INDEX('CAMAGUI DATA UNIFICADA'!$C$2:$T1007,MATCH(1,($A17='CAMAGUI DATA UNIFICADA'!$A$2:$A1007)*($DX$1='CAMAGUI DATA UNIFICADA'!$B$2:$B1007),0),MATCH(EF$2,'CAMAGUI DATA UNIFICADA'!$C$1:$T$1,0)),"")</f>
        <v/>
      </c>
      <c r="EG17" s="60" t="str">
        <f t="array" ref="EG17">IFERROR(INDEX('CAMAGUI DATA UNIFICADA'!$C$2:$T1007,MATCH(1,($A17='CAMAGUI DATA UNIFICADA'!$A$2:$A1007)*($DX$1='CAMAGUI DATA UNIFICADA'!$B$2:$B1007),0),MATCH(EG$2,'CAMAGUI DATA UNIFICADA'!$C$1:$T$1,0)),"")</f>
        <v/>
      </c>
      <c r="EH17" s="60" t="str">
        <f t="array" ref="EH17">IFERROR(INDEX('CAMAGUI DATA UNIFICADA'!$C$2:$T1007,MATCH(1,($A17='CAMAGUI DATA UNIFICADA'!$A$2:$A1007)*($DX$1='CAMAGUI DATA UNIFICADA'!$B$2:$B1007),0),MATCH(EH$2,'CAMAGUI DATA UNIFICADA'!$C$1:$T$1,0)),"")</f>
        <v/>
      </c>
      <c r="EI17" s="60" t="str">
        <f t="array" ref="EI17">IFERROR(INDEX('CAMAGUI DATA UNIFICADA'!$C$2:$T1007,MATCH(1,($A17='CAMAGUI DATA UNIFICADA'!$A$2:$A1007)*($DX$1='CAMAGUI DATA UNIFICADA'!$B$2:$B1007),0),MATCH(EI$2,'CAMAGUI DATA UNIFICADA'!$C$1:$T$1,0)),"")</f>
        <v/>
      </c>
      <c r="EJ17" s="60" t="str">
        <f t="array" ref="EJ17">IFERROR(INDEX('CAMAGUI DATA UNIFICADA'!$C$2:$T1007,MATCH(1,($A17='CAMAGUI DATA UNIFICADA'!$A$2:$A1007)*($DX$1='CAMAGUI DATA UNIFICADA'!$B$2:$B1007),0),MATCH(EJ$2,'CAMAGUI DATA UNIFICADA'!$C$1:$T$1,0)),"")</f>
        <v/>
      </c>
      <c r="EK17" s="60" t="str">
        <f t="array" ref="EK17">IFERROR(INDEX('CAMAGUI DATA UNIFICADA'!$C$2:$T1007,MATCH(1,($A17='CAMAGUI DATA UNIFICADA'!$A$2:$A1007)*($DX$1='CAMAGUI DATA UNIFICADA'!$B$2:$B1007),0),MATCH(EK$2,'CAMAGUI DATA UNIFICADA'!$C$1:$T$1,0)),"")</f>
        <v/>
      </c>
      <c r="EL17" s="60" t="str">
        <f t="array" ref="EL17">IFERROR(INDEX('CAMAGUI DATA UNIFICADA'!$C$2:$T1007,MATCH(1,($A17='CAMAGUI DATA UNIFICADA'!$A$2:$A1007)*($DX$1='CAMAGUI DATA UNIFICADA'!$B$2:$B1007),0),MATCH(EL$2,'CAMAGUI DATA UNIFICADA'!$C$1:$T$1,0)),"")</f>
        <v/>
      </c>
      <c r="EM17" s="60" t="str">
        <f t="array" ref="EM17">IFERROR(INDEX('CAMAGUI DATA UNIFICADA'!$C$2:$T1007,MATCH(1,($A17='CAMAGUI DATA UNIFICADA'!$A$2:$A1007)*($DX$1='CAMAGUI DATA UNIFICADA'!$B$2:$B1007),0),MATCH(EM$2,'CAMAGUI DATA UNIFICADA'!$C$1:$T$1,0)),"")</f>
        <v/>
      </c>
      <c r="EN17" s="60" t="str">
        <f t="array" ref="EN17">IFERROR(INDEX('CAMAGUI DATA UNIFICADA'!$C$2:$T1007,MATCH(1,($A17='CAMAGUI DATA UNIFICADA'!$A$2:$A1007)*($DX$1='CAMAGUI DATA UNIFICADA'!$B$2:$B1007),0),MATCH(EN$2,'CAMAGUI DATA UNIFICADA'!$C$1:$T$1,0)),"")</f>
        <v/>
      </c>
      <c r="EO17" s="60" t="str">
        <f t="array" ref="EO17">IFERROR(INDEX('CAMAGUI DATA UNIFICADA'!$C$2:$T1007,MATCH(1,($A17='CAMAGUI DATA UNIFICADA'!$A$2:$A1007)*($DX$1='CAMAGUI DATA UNIFICADA'!$B$2:$B1007),0),MATCH(EO$2,'CAMAGUI DATA UNIFICADA'!$C$1:$T$1,0)),"")</f>
        <v/>
      </c>
    </row>
    <row r="18">
      <c r="A18" s="137">
        <v>45054.0</v>
      </c>
      <c r="B18" s="138" t="str">
        <f t="array" ref="B18">IFERROR(INDEX('CAMAGUI DATA UNIFICADA'!$C$2:$T1007,MATCH(1,($A18='CAMAGUI DATA UNIFICADA'!$A$2:$A1007)*($B$1='CAMAGUI DATA UNIFICADA'!$B$2:$B1007),0),MATCH(B$2,'CAMAGUI DATA UNIFICADA'!$C$1:$T$1,0)),"")</f>
        <v>CA1100223</v>
      </c>
      <c r="C18" s="2">
        <f t="array" ref="C18">IFERROR(INDEX('CAMAGUI DATA UNIFICADA'!$C$2:$T1007,MATCH(1,($A18='CAMAGUI DATA UNIFICADA'!$A$2:$A1007)*($B$1='CAMAGUI DATA UNIFICADA'!$B$2:$B1007),0),MATCH(C$2,'CAMAGUI DATA UNIFICADA'!$C$1:$T$1,0)),"")</f>
        <v>400</v>
      </c>
      <c r="D18" s="2">
        <f t="array" ref="D18">IFERROR(INDEX('CAMAGUI DATA UNIFICADA'!$C$2:$T1007,MATCH(1,($A18='CAMAGUI DATA UNIFICADA'!$A$2:$A1007)*($B$1='CAMAGUI DATA UNIFICADA'!$B$2:$B1007),0),MATCH(D$2,'CAMAGUI DATA UNIFICADA'!$C$1:$T$1,0)),"")</f>
        <v>2400</v>
      </c>
      <c r="E18" s="2" t="str">
        <f t="array" ref="E18">IFERROR(INDEX('CAMAGUI DATA UNIFICADA'!$C$2:$T1007,MATCH(1,($A18='CAMAGUI DATA UNIFICADA'!$A$2:$A1007)*($B$1='CAMAGUI DATA UNIFICADA'!$B$2:$B1007),0),MATCH(E$2,'CAMAGUI DATA UNIFICADA'!$C$1:$T$1,0)),"")</f>
        <v>NICO FINA 2.5</v>
      </c>
      <c r="F18" s="139">
        <f t="array" ref="F18">IFERROR(INDEX('CAMAGUI DATA UNIFICADA'!$C$2:$T1007,MATCH(1,($A18='CAMAGUI DATA UNIFICADA'!$A$2:$A1007)*($B$1='CAMAGUI DATA UNIFICADA'!$B$2:$B1007),0),MATCH(F$2,'CAMAGUI DATA UNIFICADA'!$C$1:$T$1,0)),"")</f>
        <v>2889.9648</v>
      </c>
      <c r="G18" s="2">
        <f t="array" ref="G18">IFERROR(INDEX('CAMAGUI DATA UNIFICADA'!$C$2:$T1007,MATCH(1,($A18='CAMAGUI DATA UNIFICADA'!$A$2:$A1007)*($B$1='CAMAGUI DATA UNIFICADA'!$B$2:$B1007),0),MATCH(G$2,'CAMAGUI DATA UNIFICADA'!$C$1:$T$1,0)),"")</f>
        <v>25</v>
      </c>
      <c r="H18" s="2">
        <f t="array" ref="H18">IFERROR(INDEX('CAMAGUI DATA UNIFICADA'!$C$2:$T1007,MATCH(1,($A18='CAMAGUI DATA UNIFICADA'!$A$2:$A1007)*($B$1='CAMAGUI DATA UNIFICADA'!$B$2:$B1007),0),MATCH(H$2,'CAMAGUI DATA UNIFICADA'!$C$1:$T$1,0)),"")</f>
        <v>1.9</v>
      </c>
      <c r="I18" s="33">
        <f t="array" ref="I18">IFERROR(INDEX('CAMAGUI DATA UNIFICADA'!$C$2:$T1007,MATCH(1,($A18='CAMAGUI DATA UNIFICADA'!$A$2:$A1007)*($B$1='CAMAGUI DATA UNIFICADA'!$B$2:$B1007),0),MATCH(I$2,'CAMAGUI DATA UNIFICADA'!$C$1:$T$1,0)),"")</f>
        <v>3.192</v>
      </c>
      <c r="J18" s="60">
        <f t="array" ref="J18">IFERROR(INDEX('CAMAGUI DATA UNIFICADA'!$C$2:$T1007,MATCH(1,($A18='CAMAGUI DATA UNIFICADA'!$A$2:$A1007)*($B$1='CAMAGUI DATA UNIFICADA'!$B$2:$B1007),0),MATCH(J$2,'CAMAGUI DATA UNIFICADA'!$C$1:$T$1,0)),"")</f>
        <v>501253.1328</v>
      </c>
      <c r="K18" s="33">
        <f t="array" ref="K18">IFERROR(INDEX('CAMAGUI DATA UNIFICADA'!$C$2:$T1007,MATCH(1,($A18='CAMAGUI DATA UNIFICADA'!$A$2:$A1007)*($B$1='CAMAGUI DATA UNIFICADA'!$B$2:$B1007),0),MATCH(K$2,'CAMAGUI DATA UNIFICADA'!$C$1:$T$1,0)),"")</f>
        <v>1.684210526</v>
      </c>
      <c r="L18" s="23">
        <f t="array" ref="L18">IFERROR(INDEX('CAMAGUI DATA UNIFICADA'!$C$2:$T1007,MATCH(1,($A18='CAMAGUI DATA UNIFICADA'!$A$2:$A1007)*($B$1='CAMAGUI DATA UNIFICADA'!$B$2:$B1007),0),MATCH(L$2,'CAMAGUI DATA UNIFICADA'!$C$1:$T$1,0)),"")</f>
        <v>0.5012531328</v>
      </c>
      <c r="M18" s="23">
        <f t="array" ref="M18">IFERROR(INDEX('CAMAGUI DATA UNIFICADA'!$C$2:$T1007,MATCH(1,($A18='CAMAGUI DATA UNIFICADA'!$A$2:$A1007)*($B$1='CAMAGUI DATA UNIFICADA'!$B$2:$B1007),0),MATCH(M$2,'CAMAGUI DATA UNIFICADA'!$C$1:$T$1,0)),"")</f>
        <v>0.75</v>
      </c>
      <c r="N18" s="60">
        <f t="array" ref="N18">IFERROR(INDEX('CAMAGUI DATA UNIFICADA'!$C$2:$T1007,MATCH(1,($A18='CAMAGUI DATA UNIFICADA'!$A$2:$A1007)*($B$1='CAMAGUI DATA UNIFICADA'!$B$2:$B1007),0),MATCH(N$2,'CAMAGUI DATA UNIFICADA'!$C$1:$T$1,0)),"")</f>
        <v>91575.09158</v>
      </c>
      <c r="O18" s="2">
        <f t="array" ref="O18">IFERROR(INDEX('CAMAGUI DATA UNIFICADA'!$C$2:$T1007,MATCH(1,($A18='CAMAGUI DATA UNIFICADA'!$A$2:$A1007)*($B$1='CAMAGUI DATA UNIFICADA'!$B$2:$B1007),0),MATCH(O$2,'CAMAGUI DATA UNIFICADA'!$C$1:$T$1,0)),"")</f>
        <v>2</v>
      </c>
      <c r="P18" s="2">
        <f t="array" ref="P18">IFERROR(INDEX('CAMAGUI DATA UNIFICADA'!$C$2:$T1007,MATCH(1,($A18='CAMAGUI DATA UNIFICADA'!$A$2:$A1007)*($B$1='CAMAGUI DATA UNIFICADA'!$B$2:$B1007),0),MATCH(P$2,'CAMAGUI DATA UNIFICADA'!$C$1:$T$1,0)),"")</f>
        <v>27</v>
      </c>
      <c r="Q18" s="33">
        <f t="array" ref="Q18">IFERROR(INDEX('CAMAGUI DATA UNIFICADA'!$C$2:$T1007,MATCH(1,($A18='CAMAGUI DATA UNIFICADA'!$A$2:$A1007)*($B$1='CAMAGUI DATA UNIFICADA'!$B$2:$B1007),0),MATCH(Q$2,'CAMAGUI DATA UNIFICADA'!$C$1:$T$1,0)),"")</f>
        <v>2.964</v>
      </c>
      <c r="R18" s="60">
        <f t="array" ref="R18">IFERROR(INDEX('CAMAGUI DATA UNIFICADA'!$C$2:$T1007,MATCH(1,($A18='CAMAGUI DATA UNIFICADA'!$A$2:$A1007)*($B$1='CAMAGUI DATA UNIFICADA'!$B$2:$B1007),0),MATCH(R$2,'CAMAGUI DATA UNIFICADA'!$C$1:$T$1,0)),"")</f>
        <v>603.9037939</v>
      </c>
      <c r="S18" s="140">
        <f t="array" ref="S18">IFERROR(INDEX('CAMAGUI DATA UNIFICADA'!$C$2:$T1007,MATCH(1,($A18='CAMAGUI DATA UNIFICADA'!$A$2:$A1007)*($B$1='CAMAGUI DATA UNIFICADA'!$B$2:$B1007),0),MATCH(S$2,'CAMAGUI DATA UNIFICADA'!$C$1:$T$1,0)),"")</f>
        <v>50.97594848</v>
      </c>
      <c r="T18" s="2" t="str">
        <f t="array" ref="T18">IFERROR(INDEX('CAMAGUI DATA UNIFICADA'!$C$2:$T1007,MATCH(1,($A18='CAMAGUI DATA UNIFICADA'!$A$2:$A1007)*($T$1='CAMAGUI DATA UNIFICADA'!$B$2:$B1007),0),MATCH(T$2,'CAMAGUI DATA UNIFICADA'!$C$1:$T$1,0)),"")</f>
        <v>CA2140223</v>
      </c>
      <c r="U18" s="2">
        <f t="array" ref="U18">IFERROR(INDEX('CAMAGUI DATA UNIFICADA'!$C$2:$T1007,MATCH(1,($A18='CAMAGUI DATA UNIFICADA'!$A$2:$A1007)*($T$1='CAMAGUI DATA UNIFICADA'!$B$2:$B1007),0),MATCH(U$2,'CAMAGUI DATA UNIFICADA'!$C$1:$T$1,0)),"")</f>
        <v>275</v>
      </c>
      <c r="V18" s="2">
        <f t="array" ref="V18">IFERROR(INDEX('CAMAGUI DATA UNIFICADA'!$C$2:$T1007,MATCH(1,($A18='CAMAGUI DATA UNIFICADA'!$A$2:$A1007)*($T$1='CAMAGUI DATA UNIFICADA'!$B$2:$B1007),0),MATCH(V$2,'CAMAGUI DATA UNIFICADA'!$C$1:$T$1,0)),"")</f>
        <v>1650</v>
      </c>
      <c r="W18" s="2" t="str">
        <f t="array" ref="W18">IFERROR(INDEX('CAMAGUI DATA UNIFICADA'!$C$2:$T1007,MATCH(1,($A18='CAMAGUI DATA UNIFICADA'!$A$2:$A1007)*($T$1='CAMAGUI DATA UNIFICADA'!$B$2:$B1007),0),MATCH(W$2,'CAMAGUI DATA UNIFICADA'!$C$1:$T$1,0)),"")</f>
        <v>NICO FINA 2.5</v>
      </c>
      <c r="X18" s="139">
        <f t="array" ref="X18">IFERROR(INDEX('CAMAGUI DATA UNIFICADA'!$C$2:$T1007,MATCH(1,($A18='CAMAGUI DATA UNIFICADA'!$A$2:$A1007)*($T$1='CAMAGUI DATA UNIFICADA'!$B$2:$B1007),0),MATCH(X$2,'CAMAGUI DATA UNIFICADA'!$C$1:$T$1,0)),"")</f>
        <v>1986.8508</v>
      </c>
      <c r="Y18" s="2">
        <f t="array" ref="Y18">IFERROR(INDEX('CAMAGUI DATA UNIFICADA'!$C$2:$T1007,MATCH(1,($A18='CAMAGUI DATA UNIFICADA'!$A$2:$A1007)*($T$1='CAMAGUI DATA UNIFICADA'!$B$2:$B1007),0),MATCH(Y$2,'CAMAGUI DATA UNIFICADA'!$C$1:$T$1,0)),"")</f>
        <v>19</v>
      </c>
      <c r="Z18" s="2">
        <f t="array" ref="Z18">IFERROR(INDEX('CAMAGUI DATA UNIFICADA'!$C$2:$T1007,MATCH(1,($A18='CAMAGUI DATA UNIFICADA'!$A$2:$A1007)*($T$1='CAMAGUI DATA UNIFICADA'!$B$2:$B1007),0),MATCH(Z$2,'CAMAGUI DATA UNIFICADA'!$C$1:$T$1,0)),"")</f>
        <v>2</v>
      </c>
      <c r="AA18" s="2">
        <f t="array" ref="AA18">IFERROR(INDEX('CAMAGUI DATA UNIFICADA'!$C$2:$T1007,MATCH(1,($A18='CAMAGUI DATA UNIFICADA'!$A$2:$A1007)*($T$1='CAMAGUI DATA UNIFICADA'!$B$2:$B1007),0),MATCH(AA$2,'CAMAGUI DATA UNIFICADA'!$C$1:$T$1,0)),"")</f>
        <v>3.408</v>
      </c>
      <c r="AB18" s="60">
        <f t="array" ref="AB18">IFERROR(INDEX('CAMAGUI DATA UNIFICADA'!$C$2:$T1007,MATCH(1,($A18='CAMAGUI DATA UNIFICADA'!$A$2:$A1007)*($T$1='CAMAGUI DATA UNIFICADA'!$B$2:$B1007),0),MATCH(AB$2,'CAMAGUI DATA UNIFICADA'!$C$1:$T$1,0)),"")</f>
        <v>424697.3066</v>
      </c>
      <c r="AC18" s="33">
        <f t="array" ref="AC18">IFERROR(INDEX('CAMAGUI DATA UNIFICADA'!$C$2:$T1007,MATCH(1,($A18='CAMAGUI DATA UNIFICADA'!$A$2:$A1007)*($T$1='CAMAGUI DATA UNIFICADA'!$B$2:$B1007),0),MATCH(AC$2,'CAMAGUI DATA UNIFICADA'!$C$1:$T$1,0)),"")</f>
        <v>1.375</v>
      </c>
      <c r="AD18" s="23">
        <f t="array" ref="AD18">IFERROR(INDEX('CAMAGUI DATA UNIFICADA'!$C$2:$T1007,MATCH(1,($A18='CAMAGUI DATA UNIFICADA'!$A$2:$A1007)*($T$1='CAMAGUI DATA UNIFICADA'!$B$2:$B1007),0),MATCH(AD$2,'CAMAGUI DATA UNIFICADA'!$C$1:$T$1,0)),"")</f>
        <v>0.5308716333</v>
      </c>
      <c r="AE18" s="23">
        <f t="array" ref="AE18">IFERROR(INDEX('CAMAGUI DATA UNIFICADA'!$C$2:$T1007,MATCH(1,($A18='CAMAGUI DATA UNIFICADA'!$A$2:$A1007)*($T$1='CAMAGUI DATA UNIFICADA'!$B$2:$B1007),0),MATCH(AE$2,'CAMAGUI DATA UNIFICADA'!$C$1:$T$1,0)),"")</f>
        <v>0.75</v>
      </c>
      <c r="AF18" s="60">
        <f t="array" ref="AF18">IFERROR(INDEX('CAMAGUI DATA UNIFICADA'!$C$2:$T1007,MATCH(1,($A18='CAMAGUI DATA UNIFICADA'!$A$2:$A1007)*($T$1='CAMAGUI DATA UNIFICADA'!$B$2:$B1007),0),MATCH(AF$2,'CAMAGUI DATA UNIFICADA'!$C$1:$T$1,0)),"")</f>
        <v>100000</v>
      </c>
      <c r="AG18" s="2">
        <f t="array" ref="AG18">IFERROR(INDEX('CAMAGUI DATA UNIFICADA'!$C$2:$T1007,MATCH(1,($A18='CAMAGUI DATA UNIFICADA'!$A$2:$A1007)*($T$1='CAMAGUI DATA UNIFICADA'!$B$2:$B1007),0),MATCH(AG$2,'CAMAGUI DATA UNIFICADA'!$C$1:$T$1,0)),"")</f>
        <v>2.5</v>
      </c>
      <c r="AH18" s="2">
        <f t="array" ref="AH18">IFERROR(INDEX('CAMAGUI DATA UNIFICADA'!$C$2:$T1007,MATCH(1,($A18='CAMAGUI DATA UNIFICADA'!$A$2:$A1007)*($T$1='CAMAGUI DATA UNIFICADA'!$B$2:$B1007),0),MATCH(AH$2,'CAMAGUI DATA UNIFICADA'!$C$1:$T$1,0)),"")</f>
        <v>21.5</v>
      </c>
      <c r="AI18" s="33">
        <f t="array" ref="AI18">IFERROR(INDEX('CAMAGUI DATA UNIFICADA'!$C$2:$T1007,MATCH(1,($A18='CAMAGUI DATA UNIFICADA'!$A$2:$A1007)*($T$1='CAMAGUI DATA UNIFICADA'!$B$2:$B1007),0),MATCH(AI$2,'CAMAGUI DATA UNIFICADA'!$C$1:$T$1,0)),"")</f>
        <v>3.3</v>
      </c>
      <c r="AJ18" s="60">
        <f t="array" ref="AJ18">IFERROR(INDEX('CAMAGUI DATA UNIFICADA'!$C$2:$T1007,MATCH(1,($A18='CAMAGUI DATA UNIFICADA'!$A$2:$A1007)*($T$1='CAMAGUI DATA UNIFICADA'!$B$2:$B1007),0),MATCH(AJ$2,'CAMAGUI DATA UNIFICADA'!$C$1:$T$1,0)),"")</f>
        <v>419.2054146</v>
      </c>
      <c r="AK18" s="140">
        <f t="array" ref="AK18">IFERROR(INDEX('CAMAGUI DATA UNIFICADA'!$C$2:$T1007,MATCH(1,($A18='CAMAGUI DATA UNIFICADA'!$A$2:$A1007)*($T$1='CAMAGUI DATA UNIFICADA'!$B$2:$B1007),0),MATCH(AK$2,'CAMAGUI DATA UNIFICADA'!$C$1:$T$1,0)),"")</f>
        <v>36.05135365</v>
      </c>
      <c r="AL18" s="2" t="str">
        <f t="array" ref="AL18">IFERROR(INDEX('CAMAGUI DATA UNIFICADA'!$C$2:$T1007,MATCH(1,($A18='CAMAGUI DATA UNIFICADA'!$A$2:$A1007)*($AL$1='CAMAGUI DATA UNIFICADA'!$B$2:$B1007),0),MATCH(AL$2,'CAMAGUI DATA UNIFICADA'!$C$1:$T$1,0)),"")</f>
        <v>CA3110223</v>
      </c>
      <c r="AM18" s="2">
        <f t="array" ref="AM18">IFERROR(INDEX('CAMAGUI DATA UNIFICADA'!$C$2:$T1007,MATCH(1,($A18='CAMAGUI DATA UNIFICADA'!$A$2:$A1007)*($AL$1='CAMAGUI DATA UNIFICADA'!$B$2:$B1007),0),MATCH(AM$2,'CAMAGUI DATA UNIFICADA'!$C$1:$T$1,0)),"")</f>
        <v>250</v>
      </c>
      <c r="AN18" s="2">
        <f t="array" ref="AN18">IFERROR(INDEX('CAMAGUI DATA UNIFICADA'!$C$2:$T1007,MATCH(1,($A18='CAMAGUI DATA UNIFICADA'!$A$2:$A1007)*($AL$1='CAMAGUI DATA UNIFICADA'!$B$2:$B1007),0),MATCH(AN$2,'CAMAGUI DATA UNIFICADA'!$C$1:$T$1,0)),"")</f>
        <v>1500</v>
      </c>
      <c r="AO18" s="2" t="str">
        <f t="array" ref="AO18">IFERROR(INDEX('CAMAGUI DATA UNIFICADA'!$C$2:$T1007,MATCH(1,($A18='CAMAGUI DATA UNIFICADA'!$A$2:$A1007)*($AL$1='CAMAGUI DATA UNIFICADA'!$B$2:$B1007),0),MATCH(AO$2,'CAMAGUI DATA UNIFICADA'!$C$1:$T$1,0)),"")</f>
        <v>NICO FINA 2.5</v>
      </c>
      <c r="AP18" s="139">
        <f t="array" ref="AP18">IFERROR(INDEX('CAMAGUI DATA UNIFICADA'!$C$2:$T1007,MATCH(1,($A18='CAMAGUI DATA UNIFICADA'!$A$2:$A1007)*($AL$1='CAMAGUI DATA UNIFICADA'!$B$2:$B1007),0),MATCH(AP$2,'CAMAGUI DATA UNIFICADA'!$C$1:$T$1,0)),"")</f>
        <v>1806.228</v>
      </c>
      <c r="AQ18" s="2">
        <f t="array" ref="AQ18">IFERROR(INDEX('CAMAGUI DATA UNIFICADA'!$C$2:$T1007,MATCH(1,($A18='CAMAGUI DATA UNIFICADA'!$A$2:$A1007)*($AL$1='CAMAGUI DATA UNIFICADA'!$B$2:$B1007),0),MATCH(AQ$2,'CAMAGUI DATA UNIFICADA'!$C$1:$T$1,0)),"")</f>
        <v>24</v>
      </c>
      <c r="AR18" s="2">
        <f t="array" ref="AR18">IFERROR(INDEX('CAMAGUI DATA UNIFICADA'!$C$2:$T1007,MATCH(1,($A18='CAMAGUI DATA UNIFICADA'!$A$2:$A1007)*($AL$1='CAMAGUI DATA UNIFICADA'!$B$2:$B1007),0),MATCH(AR$2,'CAMAGUI DATA UNIFICADA'!$C$1:$T$1,0)),"")</f>
        <v>2</v>
      </c>
      <c r="AS18" s="33">
        <f t="array" ref="AS18">IFERROR(INDEX('CAMAGUI DATA UNIFICADA'!$C$2:$T1007,MATCH(1,($A18='CAMAGUI DATA UNIFICADA'!$A$2:$A1007)*($AL$1='CAMAGUI DATA UNIFICADA'!$B$2:$B1007),0),MATCH(AS$2,'CAMAGUI DATA UNIFICADA'!$C$1:$T$1,0)),"")</f>
        <v>3.18</v>
      </c>
      <c r="AT18" s="60">
        <f t="array" ref="AT18">IFERROR(INDEX('CAMAGUI DATA UNIFICADA'!$C$2:$T1007,MATCH(1,($A18='CAMAGUI DATA UNIFICADA'!$A$2:$A1007)*($AL$1='CAMAGUI DATA UNIFICADA'!$B$2:$B1007),0),MATCH(AT$2,'CAMAGUI DATA UNIFICADA'!$C$1:$T$1,0)),"")</f>
        <v>327568.1342</v>
      </c>
      <c r="AU18" s="33">
        <f t="array" ref="AU18">IFERROR(INDEX('CAMAGUI DATA UNIFICADA'!$C$2:$T1007,MATCH(1,($A18='CAMAGUI DATA UNIFICADA'!$A$2:$A1007)*($AL$1='CAMAGUI DATA UNIFICADA'!$B$2:$B1007),0),MATCH(AU$2,'CAMAGUI DATA UNIFICADA'!$C$1:$T$1,0)),"")</f>
        <v>1.604278075</v>
      </c>
      <c r="AV18" s="23">
        <f t="array" ref="AV18">IFERROR(INDEX('CAMAGUI DATA UNIFICADA'!$C$2:$T1007,MATCH(1,($A18='CAMAGUI DATA UNIFICADA'!$A$2:$A1007)*($AL$1='CAMAGUI DATA UNIFICADA'!$B$2:$B1007),0),MATCH(AV$2,'CAMAGUI DATA UNIFICADA'!$C$1:$T$1,0)),"")</f>
        <v>0.3853742755</v>
      </c>
      <c r="AW18" s="23">
        <f t="array" ref="AW18">IFERROR(INDEX('CAMAGUI DATA UNIFICADA'!$C$2:$T1007,MATCH(1,($A18='CAMAGUI DATA UNIFICADA'!$A$2:$A1007)*($AL$1='CAMAGUI DATA UNIFICADA'!$B$2:$B1007),0),MATCH(AW$2,'CAMAGUI DATA UNIFICADA'!$C$1:$T$1,0)),"")</f>
        <v>0.55</v>
      </c>
      <c r="AX18" s="60">
        <f t="array" ref="AX18">IFERROR(INDEX('CAMAGUI DATA UNIFICADA'!$C$2:$T1007,MATCH(1,($A18='CAMAGUI DATA UNIFICADA'!$A$2:$A1007)*($AL$1='CAMAGUI DATA UNIFICADA'!$B$2:$B1007),0),MATCH(AX$2,'CAMAGUI DATA UNIFICADA'!$C$1:$T$1,0)),"")</f>
        <v>66785.71429</v>
      </c>
      <c r="AY18" s="2">
        <f t="array" ref="AY18">IFERROR(INDEX('CAMAGUI DATA UNIFICADA'!$C$2:$T1007,MATCH(1,($A18='CAMAGUI DATA UNIFICADA'!$A$2:$A1007)*($AL$1='CAMAGUI DATA UNIFICADA'!$B$2:$B1007),0),MATCH(AY$2,'CAMAGUI DATA UNIFICADA'!$C$1:$T$1,0)),"")</f>
        <v>2</v>
      </c>
      <c r="AZ18" s="2">
        <f t="array" ref="AZ18">IFERROR(INDEX('CAMAGUI DATA UNIFICADA'!$C$2:$T1007,MATCH(1,($A18='CAMAGUI DATA UNIFICADA'!$A$2:$A1007)*($AL$1='CAMAGUI DATA UNIFICADA'!$B$2:$B1007),0),MATCH(AZ$2,'CAMAGUI DATA UNIFICADA'!$C$1:$T$1,0)),"")</f>
        <v>26</v>
      </c>
      <c r="BA18" s="33">
        <f t="array" ref="BA18">IFERROR(INDEX('CAMAGUI DATA UNIFICADA'!$C$2:$T1007,MATCH(1,($A18='CAMAGUI DATA UNIFICADA'!$A$2:$A1007)*($AL$1='CAMAGUI DATA UNIFICADA'!$B$2:$B1007),0),MATCH(BA$2,'CAMAGUI DATA UNIFICADA'!$C$1:$T$1,0)),"")</f>
        <v>3.072</v>
      </c>
      <c r="BB18" s="60">
        <f t="array" ref="BB18">IFERROR(INDEX('CAMAGUI DATA UNIFICADA'!$C$2:$T1007,MATCH(1,($A18='CAMAGUI DATA UNIFICADA'!$A$2:$A1007)*($AL$1='CAMAGUI DATA UNIFICADA'!$B$2:$B1007),0),MATCH(BB$2,'CAMAGUI DATA UNIFICADA'!$C$1:$T$1,0)),"")</f>
        <v>363.8457212</v>
      </c>
      <c r="BC18" s="140">
        <f t="array" ref="BC18">IFERROR(INDEX('CAMAGUI DATA UNIFICADA'!$C$2:$T1007,MATCH(1,($A18='CAMAGUI DATA UNIFICADA'!$A$2:$A1007)*($AL$1='CAMAGUI DATA UNIFICADA'!$B$2:$B1007),0),MATCH(BC$2,'CAMAGUI DATA UNIFICADA'!$C$1:$T$1,0)),"")</f>
        <v>28.4614303</v>
      </c>
      <c r="BD18" s="138" t="str">
        <f t="array" ref="BD18">IFERROR(INDEX('CAMAGUI DATA UNIFICADA'!$C$2:$T1007,MATCH(1,($A18='CAMAGUI DATA UNIFICADA'!$A$2:$A1007)*($BD$1='CAMAGUI DATA UNIFICADA'!$B$2:$B1007),0),MATCH(BD$2,'CAMAGUI DATA UNIFICADA'!$C$1:$T$1,0)),"")</f>
        <v>CA4020523</v>
      </c>
      <c r="BE18" s="2">
        <f t="array" ref="BE18">IFERROR(INDEX('CAMAGUI DATA UNIFICADA'!$C$2:$T1007,MATCH(1,($A18='CAMAGUI DATA UNIFICADA'!$A$2:$A1007)*($BD$1='CAMAGUI DATA UNIFICADA'!$B$2:$B1007),0),MATCH(BE$2,'CAMAGUI DATA UNIFICADA'!$C$1:$T$1,0)),"")</f>
        <v>40</v>
      </c>
      <c r="BF18" s="2">
        <f t="array" ref="BF18">IFERROR(INDEX('CAMAGUI DATA UNIFICADA'!$C$2:$T1007,MATCH(1,($A18='CAMAGUI DATA UNIFICADA'!$A$2:$A1007)*($BD$1='CAMAGUI DATA UNIFICADA'!$B$2:$B1007),0),MATCH(BF$2,'CAMAGUI DATA UNIFICADA'!$C$1:$T$1,0)),"")</f>
        <v>147</v>
      </c>
      <c r="BG18" s="2" t="str">
        <f t="array" ref="BG18">IFERROR(INDEX('CAMAGUI DATA UNIFICADA'!$C$2:$T1007,MATCH(1,($A18='CAMAGUI DATA UNIFICADA'!$A$2:$A1007)*($BD$1='CAMAGUI DATA UNIFICADA'!$B$2:$B1007),0),MATCH(BG$2,'CAMAGUI DATA UNIFICADA'!$C$1:$T$1,0)),"")</f>
        <v>AQXCEL 1.2</v>
      </c>
      <c r="BH18" s="139">
        <f t="array" ref="BH18">IFERROR(INDEX('CAMAGUI DATA UNIFICADA'!$C$2:$T1007,MATCH(1,($A18='CAMAGUI DATA UNIFICADA'!$A$2:$A1007)*($BD$1='CAMAGUI DATA UNIFICADA'!$B$2:$B1007),0),MATCH(BH$2,'CAMAGUI DATA UNIFICADA'!$C$1:$T$1,0)),"")</f>
        <v>205.506</v>
      </c>
      <c r="BI18" s="2">
        <f t="array" ref="BI18">IFERROR(INDEX('CAMAGUI DATA UNIFICADA'!$C$2:$T1007,MATCH(1,($A18='CAMAGUI DATA UNIFICADA'!$A$2:$A1007)*($BD$1='CAMAGUI DATA UNIFICADA'!$B$2:$B1007),0),MATCH(BI$2,'CAMAGUI DATA UNIFICADA'!$C$1:$T$1,0)),"")</f>
        <v>1.6</v>
      </c>
      <c r="BJ18" s="2">
        <f t="array" ref="BJ18">IFERROR(INDEX('CAMAGUI DATA UNIFICADA'!$C$2:$T1007,MATCH(1,($A18='CAMAGUI DATA UNIFICADA'!$A$2:$A1007)*($BD$1='CAMAGUI DATA UNIFICADA'!$B$2:$B1007),0),MATCH(BJ$2,'CAMAGUI DATA UNIFICADA'!$C$1:$T$1,0)),"")</f>
        <v>0</v>
      </c>
      <c r="BK18" s="33">
        <f t="array" ref="BK18">IFERROR(INDEX('CAMAGUI DATA UNIFICADA'!$C$2:$T1007,MATCH(1,($A18='CAMAGUI DATA UNIFICADA'!$A$2:$A1007)*($BD$1='CAMAGUI DATA UNIFICADA'!$B$2:$B1007),0),MATCH(BK$2,'CAMAGUI DATA UNIFICADA'!$C$1:$T$1,0)),"")</f>
        <v>12.9888</v>
      </c>
      <c r="BL18" s="60">
        <f t="array" ref="BL18">IFERROR(INDEX('CAMAGUI DATA UNIFICADA'!$C$2:$T1007,MATCH(1,($A18='CAMAGUI DATA UNIFICADA'!$A$2:$A1007)*($BD$1='CAMAGUI DATA UNIFICADA'!$B$2:$B1007),0),MATCH(BL$2,'CAMAGUI DATA UNIFICADA'!$C$1:$T$1,0)),"")</f>
        <v>192473.5156</v>
      </c>
      <c r="BM18" s="33" t="str">
        <f t="array" ref="BM18">IFERROR(INDEX('CAMAGUI DATA UNIFICADA'!$C$2:$T1007,MATCH(1,($A18='CAMAGUI DATA UNIFICADA'!$A$2:$A1007)*($BD$1='CAMAGUI DATA UNIFICADA'!$B$2:$B1007),0),MATCH(BM$2,'CAMAGUI DATA UNIFICADA'!$C$1:$T$1,0)),"")</f>
        <v/>
      </c>
      <c r="BN18" s="23">
        <f t="array" ref="BN18">IFERROR(INDEX('CAMAGUI DATA UNIFICADA'!$C$2:$T1007,MATCH(1,($A18='CAMAGUI DATA UNIFICADA'!$A$2:$A1007)*($BD$1='CAMAGUI DATA UNIFICADA'!$B$2:$B1007),0),MATCH(BN$2,'CAMAGUI DATA UNIFICADA'!$C$1:$T$1,0)),"")</f>
        <v>0.2851394817</v>
      </c>
      <c r="BO18" s="23">
        <f t="array" ref="BO18">IFERROR(INDEX('CAMAGUI DATA UNIFICADA'!$C$2:$T1007,MATCH(1,($A18='CAMAGUI DATA UNIFICADA'!$A$2:$A1007)*($BD$1='CAMAGUI DATA UNIFICADA'!$B$2:$B1007),0),MATCH(BO$2,'CAMAGUI DATA UNIFICADA'!$C$1:$T$1,0)),"")</f>
        <v>0.95</v>
      </c>
      <c r="BP18" s="60">
        <f t="array" ref="BP18">IFERROR(INDEX('CAMAGUI DATA UNIFICADA'!$C$2:$T1007,MATCH(1,($A18='CAMAGUI DATA UNIFICADA'!$A$2:$A1007)*($BD$1='CAMAGUI DATA UNIFICADA'!$B$2:$B1007),0),MATCH(BP$2,'CAMAGUI DATA UNIFICADA'!$C$1:$T$1,0)),"")</f>
        <v>133596.7801</v>
      </c>
      <c r="BQ18" s="2">
        <f t="array" ref="BQ18">IFERROR(INDEX('CAMAGUI DATA UNIFICADA'!$C$2:$T1007,MATCH(1,($A18='CAMAGUI DATA UNIFICADA'!$A$2:$A1007)*($BD$1='CAMAGUI DATA UNIFICADA'!$B$2:$B1007),0),MATCH(BQ$2,'CAMAGUI DATA UNIFICADA'!$C$1:$T$1,0)),"")</f>
        <v>1.5</v>
      </c>
      <c r="BR18" s="2">
        <f t="array" ref="BR18">IFERROR(INDEX('CAMAGUI DATA UNIFICADA'!$C$2:$T1007,MATCH(1,($A18='CAMAGUI DATA UNIFICADA'!$A$2:$A1007)*($BD$1='CAMAGUI DATA UNIFICADA'!$B$2:$B1007),0),MATCH(BR$2,'CAMAGUI DATA UNIFICADA'!$C$1:$T$1,0)),"")</f>
        <v>3.1</v>
      </c>
      <c r="BS18" s="33">
        <f t="array" ref="BS18">IFERROR(INDEX('CAMAGUI DATA UNIFICADA'!$C$2:$T1007,MATCH(1,($A18='CAMAGUI DATA UNIFICADA'!$A$2:$A1007)*($BD$1='CAMAGUI DATA UNIFICADA'!$B$2:$B1007),0),MATCH(BS$2,'CAMAGUI DATA UNIFICADA'!$C$1:$T$1,0)),"")</f>
        <v>16.3812</v>
      </c>
      <c r="BT18" s="60">
        <f t="array" ref="BT18">IFERROR(INDEX('CAMAGUI DATA UNIFICADA'!$C$2:$T1007,MATCH(1,($A18='CAMAGUI DATA UNIFICADA'!$A$2:$A1007)*($BD$1='CAMAGUI DATA UNIFICADA'!$B$2:$B1007),0),MATCH(BT$2,'CAMAGUI DATA UNIFICADA'!$C$1:$T$1,0)),"")</f>
        <v>284.7560228</v>
      </c>
      <c r="BU18" s="140">
        <f t="array" ref="BU18">IFERROR(INDEX('CAMAGUI DATA UNIFICADA'!$C$2:$T1007,MATCH(1,($A18='CAMAGUI DATA UNIFICADA'!$A$2:$A1007)*($BD$1='CAMAGUI DATA UNIFICADA'!$B$2:$B1007),0),MATCH(BU$2,'CAMAGUI DATA UNIFICADA'!$C$1:$T$1,0)),"")</f>
        <v>61.1890057</v>
      </c>
      <c r="BV18" s="138" t="str">
        <f t="array" ref="BV18">IFERROR(INDEX('CAMAGUI DATA UNIFICADA'!$C$2:$T1007,MATCH(1,($A18='CAMAGUI DATA UNIFICADA'!$A$2:$A1007)*($BV$1='CAMAGUI DATA UNIFICADA'!$B$2:$B1007),0),MATCH(BV$2,'CAMAGUI DATA UNIFICADA'!$C$1:$T$1,0)),"")</f>
        <v>CA5020523</v>
      </c>
      <c r="BW18" s="2">
        <f t="array" ref="BW18">IFERROR(INDEX('CAMAGUI DATA UNIFICADA'!$C$2:$T1007,MATCH(1,($A18='CAMAGUI DATA UNIFICADA'!$A$2:$A1007)*($BV$1='CAMAGUI DATA UNIFICADA'!$B$2:$B1007),0),MATCH(BW$2,'CAMAGUI DATA UNIFICADA'!$C$1:$T$1,0)),"")</f>
        <v>40</v>
      </c>
      <c r="BX18" s="2">
        <f t="array" ref="BX18">IFERROR(INDEX('CAMAGUI DATA UNIFICADA'!$C$2:$T1007,MATCH(1,($A18='CAMAGUI DATA UNIFICADA'!$A$2:$A1007)*($BV$1='CAMAGUI DATA UNIFICADA'!$B$2:$B1007),0),MATCH(BX$2,'CAMAGUI DATA UNIFICADA'!$C$1:$T$1,0)),"")</f>
        <v>157</v>
      </c>
      <c r="BY18" s="2" t="str">
        <f t="array" ref="BY18">IFERROR(INDEX('CAMAGUI DATA UNIFICADA'!$C$2:$T1007,MATCH(1,($A18='CAMAGUI DATA UNIFICADA'!$A$2:$A1007)*($BV$1='CAMAGUI DATA UNIFICADA'!$B$2:$B1007),0),MATCH(BY$2,'CAMAGUI DATA UNIFICADA'!$C$1:$T$1,0)),"")</f>
        <v>AQXCEL 1.2</v>
      </c>
      <c r="BZ18" s="139">
        <f t="array" ref="BZ18">IFERROR(INDEX('CAMAGUI DATA UNIFICADA'!$C$2:$T1007,MATCH(1,($A18='CAMAGUI DATA UNIFICADA'!$A$2:$A1007)*($BV$1='CAMAGUI DATA UNIFICADA'!$B$2:$B1007),0),MATCH(BZ$2,'CAMAGUI DATA UNIFICADA'!$C$1:$T$1,0)),"")</f>
        <v>219.486</v>
      </c>
      <c r="CA18" s="2">
        <f t="array" ref="CA18">IFERROR(INDEX('CAMAGUI DATA UNIFICADA'!$C$2:$T1007,MATCH(1,($A18='CAMAGUI DATA UNIFICADA'!$A$2:$A1007)*($BV$1='CAMAGUI DATA UNIFICADA'!$B$2:$B1007),0),MATCH(CA$2,'CAMAGUI DATA UNIFICADA'!$C$1:$T$1,0)),"")</f>
        <v>1.5</v>
      </c>
      <c r="CB18" s="2">
        <f t="array" ref="CB18">IFERROR(INDEX('CAMAGUI DATA UNIFICADA'!$C$2:$T1007,MATCH(1,($A18='CAMAGUI DATA UNIFICADA'!$A$2:$A1007)*($BV$1='CAMAGUI DATA UNIFICADA'!$B$2:$B1007),0),MATCH(CB$2,'CAMAGUI DATA UNIFICADA'!$C$1:$T$1,0)),"")</f>
        <v>0</v>
      </c>
      <c r="CC18" s="33">
        <f t="array" ref="CC18">IFERROR(INDEX('CAMAGUI DATA UNIFICADA'!$C$2:$T1007,MATCH(1,($A18='CAMAGUI DATA UNIFICADA'!$A$2:$A1007)*($BV$1='CAMAGUI DATA UNIFICADA'!$B$2:$B1007),0),MATCH(CC$2,'CAMAGUI DATA UNIFICADA'!$C$1:$T$1,0)),"")</f>
        <v>13.176</v>
      </c>
      <c r="CD18" s="60">
        <f t="array" ref="CD18">IFERROR(INDEX('CAMAGUI DATA UNIFICADA'!$C$2:$T1007,MATCH(1,($A18='CAMAGUI DATA UNIFICADA'!$A$2:$A1007)*($BV$1='CAMAGUI DATA UNIFICADA'!$B$2:$B1007),0),MATCH(CD$2,'CAMAGUI DATA UNIFICADA'!$C$1:$T$1,0)),"")</f>
        <v>202388.1805</v>
      </c>
      <c r="CE18" s="33" t="str">
        <f t="array" ref="CE18">IFERROR(INDEX('CAMAGUI DATA UNIFICADA'!$C$2:$T1007,MATCH(1,($A18='CAMAGUI DATA UNIFICADA'!$A$2:$A1007)*($BV$1='CAMAGUI DATA UNIFICADA'!$B$2:$B1007),0),MATCH(CE$2,'CAMAGUI DATA UNIFICADA'!$C$1:$T$1,0)),"")</f>
        <v/>
      </c>
      <c r="CF18" s="23">
        <f t="array" ref="CF18">IFERROR(INDEX('CAMAGUI DATA UNIFICADA'!$C$2:$T1007,MATCH(1,($A18='CAMAGUI DATA UNIFICADA'!$A$2:$A1007)*($BV$1='CAMAGUI DATA UNIFICADA'!$B$2:$B1007),0),MATCH(CF$2,'CAMAGUI DATA UNIFICADA'!$C$1:$T$1,0)),"")</f>
        <v>0.3065686683</v>
      </c>
      <c r="CG18" s="23">
        <f t="array" ref="CG18">IFERROR(INDEX('CAMAGUI DATA UNIFICADA'!$C$2:$T1007,MATCH(1,($A18='CAMAGUI DATA UNIFICADA'!$A$2:$A1007)*($BV$1='CAMAGUI DATA UNIFICADA'!$B$2:$B1007),0),MATCH(CG$2,'CAMAGUI DATA UNIFICADA'!$C$1:$T$1,0)),"")</f>
        <v>0.95</v>
      </c>
      <c r="CH18" s="60">
        <f t="array" ref="CH18">IFERROR(INDEX('CAMAGUI DATA UNIFICADA'!$C$2:$T1007,MATCH(1,($A18='CAMAGUI DATA UNIFICADA'!$A$2:$A1007)*($BV$1='CAMAGUI DATA UNIFICADA'!$B$2:$B1007),0),MATCH(CH$2,'CAMAGUI DATA UNIFICADA'!$C$1:$T$1,0)),"")</f>
        <v>149324.7147</v>
      </c>
      <c r="CI18" s="2">
        <f t="array" ref="CI18">IFERROR(INDEX('CAMAGUI DATA UNIFICADA'!$C$2:$T1007,MATCH(1,($A18='CAMAGUI DATA UNIFICADA'!$A$2:$A1007)*($BV$1='CAMAGUI DATA UNIFICADA'!$B$2:$B1007),0),MATCH(CI$2,'CAMAGUI DATA UNIFICADA'!$C$1:$T$1,0)),"")</f>
        <v>1.5</v>
      </c>
      <c r="CJ18" s="2">
        <f t="array" ref="CJ18">IFERROR(INDEX('CAMAGUI DATA UNIFICADA'!$C$2:$T1007,MATCH(1,($A18='CAMAGUI DATA UNIFICADA'!$A$2:$A1007)*($BV$1='CAMAGUI DATA UNIFICADA'!$B$2:$B1007),0),MATCH(CJ$2,'CAMAGUI DATA UNIFICADA'!$C$1:$T$1,0)),"")</f>
        <v>3</v>
      </c>
      <c r="CK18" s="33">
        <f t="array" ref="CK18">IFERROR(INDEX('CAMAGUI DATA UNIFICADA'!$C$2:$T1007,MATCH(1,($A18='CAMAGUI DATA UNIFICADA'!$A$2:$A1007)*($BV$1='CAMAGUI DATA UNIFICADA'!$B$2:$B1007),0),MATCH(CK$2,'CAMAGUI DATA UNIFICADA'!$C$1:$T$1,0)),"")</f>
        <v>16.632</v>
      </c>
      <c r="CL18" s="60">
        <f t="array" ref="CL18">IFERROR(INDEX('CAMAGUI DATA UNIFICADA'!$C$2:$T1007,MATCH(1,($A18='CAMAGUI DATA UNIFICADA'!$A$2:$A1007)*($BV$1='CAMAGUI DATA UNIFICADA'!$B$2:$B1007),0),MATCH(CL$2,'CAMAGUI DATA UNIFICADA'!$C$1:$T$1,0)),"")</f>
        <v>273.530101</v>
      </c>
      <c r="CM18" s="140">
        <f t="array" ref="CM18">IFERROR(INDEX('CAMAGUI DATA UNIFICADA'!$C$2:$T1007,MATCH(1,($A18='CAMAGUI DATA UNIFICADA'!$A$2:$A1007)*($BV$1='CAMAGUI DATA UNIFICADA'!$B$2:$B1007),0),MATCH(CM$2,'CAMAGUI DATA UNIFICADA'!$C$1:$T$1,0)),"")</f>
        <v>58.38252526</v>
      </c>
      <c r="CN18" s="138" t="str">
        <f t="array" ref="CN18">IFERROR(INDEX('CAMAGUI DATA UNIFICADA'!$C$2:$T1007,MATCH(1,($A18='CAMAGUI DATA UNIFICADA'!$A$2:$A1007)*($CN$1='CAMAGUI DATA UNIFICADA'!$B$2:$B1007),0),MATCH(CN$2,'CAMAGUI DATA UNIFICADA'!$C$1:$T$1,0)),"")</f>
        <v>CA6020523</v>
      </c>
      <c r="CO18" s="2">
        <f t="array" ref="CO18">IFERROR(INDEX('CAMAGUI DATA UNIFICADA'!$C$2:$T1007,MATCH(1,($A18='CAMAGUI DATA UNIFICADA'!$A$2:$A1007)*($CN$1='CAMAGUI DATA UNIFICADA'!$B$2:$B1007),0),MATCH(CO$2,'CAMAGUI DATA UNIFICADA'!$C$1:$T$1,0)),"")</f>
        <v>60</v>
      </c>
      <c r="CP18" s="2">
        <f t="array" ref="CP18">IFERROR(INDEX('CAMAGUI DATA UNIFICADA'!$C$2:$T1007,MATCH(1,($A18='CAMAGUI DATA UNIFICADA'!$A$2:$A1007)*($CN$1='CAMAGUI DATA UNIFICADA'!$B$2:$B1007),0),MATCH(CP$2,'CAMAGUI DATA UNIFICADA'!$C$1:$T$1,0)),"")</f>
        <v>234</v>
      </c>
      <c r="CQ18" s="2" t="str">
        <f t="array" ref="CQ18">IFERROR(INDEX('CAMAGUI DATA UNIFICADA'!$C$2:$T1007,MATCH(1,($A18='CAMAGUI DATA UNIFICADA'!$A$2:$A1007)*($CN$1='CAMAGUI DATA UNIFICADA'!$B$2:$B1007),0),MATCH(CQ$2,'CAMAGUI DATA UNIFICADA'!$C$1:$T$1,0)),"")</f>
        <v>AQXCEL 1.2</v>
      </c>
      <c r="CR18" s="139">
        <f t="array" ref="CR18">IFERROR(INDEX('CAMAGUI DATA UNIFICADA'!$C$2:$T1007,MATCH(1,($A18='CAMAGUI DATA UNIFICADA'!$A$2:$A1007)*($CN$1='CAMAGUI DATA UNIFICADA'!$B$2:$B1007),0),MATCH(CR$2,'CAMAGUI DATA UNIFICADA'!$C$1:$T$1,0)),"")</f>
        <v>327.132</v>
      </c>
      <c r="CS18" s="2">
        <f t="array" ref="CS18">IFERROR(INDEX('CAMAGUI DATA UNIFICADA'!$C$2:$T1007,MATCH(1,($A18='CAMAGUI DATA UNIFICADA'!$A$2:$A1007)*($CN$1='CAMAGUI DATA UNIFICADA'!$B$2:$B1007),0),MATCH(CS$2,'CAMAGUI DATA UNIFICADA'!$C$1:$T$1,0)),"")</f>
        <v>1.7</v>
      </c>
      <c r="CT18" s="2">
        <f t="array" ref="CT18">IFERROR(INDEX('CAMAGUI DATA UNIFICADA'!$C$2:$T1007,MATCH(1,($A18='CAMAGUI DATA UNIFICADA'!$A$2:$A1007)*($CN$1='CAMAGUI DATA UNIFICADA'!$B$2:$B1007),0),MATCH(CT$2,'CAMAGUI DATA UNIFICADA'!$C$1:$T$1,0)),"")</f>
        <v>0</v>
      </c>
      <c r="CU18" s="33">
        <f t="array" ref="CU18">IFERROR(INDEX('CAMAGUI DATA UNIFICADA'!$C$2:$T1007,MATCH(1,($A18='CAMAGUI DATA UNIFICADA'!$A$2:$A1007)*($CN$1='CAMAGUI DATA UNIFICADA'!$B$2:$B1007),0),MATCH(CU$2,'CAMAGUI DATA UNIFICADA'!$C$1:$T$1,0)),"")</f>
        <v>12.8016</v>
      </c>
      <c r="CV18" s="60">
        <f t="array" ref="CV18">IFERROR(INDEX('CAMAGUI DATA UNIFICADA'!$C$2:$T1007,MATCH(1,($A18='CAMAGUI DATA UNIFICADA'!$A$2:$A1007)*($CN$1='CAMAGUI DATA UNIFICADA'!$B$2:$B1007),0),MATCH(CV$2,'CAMAGUI DATA UNIFICADA'!$C$1:$T$1,0)),"")</f>
        <v>275700.8315</v>
      </c>
      <c r="CW18" s="33" t="str">
        <f t="array" ref="CW18">IFERROR(INDEX('CAMAGUI DATA UNIFICADA'!$C$2:$T1007,MATCH(1,($A18='CAMAGUI DATA UNIFICADA'!$A$2:$A1007)*($CN$1='CAMAGUI DATA UNIFICADA'!$B$2:$B1007),0),MATCH(CW$2,'CAMAGUI DATA UNIFICADA'!$C$1:$T$1,0)),"")</f>
        <v/>
      </c>
      <c r="CX18" s="23">
        <f t="array" ref="CX18">IFERROR(INDEX('CAMAGUI DATA UNIFICADA'!$C$2:$T1007,MATCH(1,($A18='CAMAGUI DATA UNIFICADA'!$A$2:$A1007)*($CN$1='CAMAGUI DATA UNIFICADA'!$B$2:$B1007),0),MATCH(CX$2,'CAMAGUI DATA UNIFICADA'!$C$1:$T$1,0)),"")</f>
        <v>0.2358921839</v>
      </c>
      <c r="CY18" s="23">
        <f t="array" ref="CY18">IFERROR(INDEX('CAMAGUI DATA UNIFICADA'!$C$2:$T1007,MATCH(1,($A18='CAMAGUI DATA UNIFICADA'!$A$2:$A1007)*($CN$1='CAMAGUI DATA UNIFICADA'!$B$2:$B1007),0),MATCH(CY$2,'CAMAGUI DATA UNIFICADA'!$C$1:$T$1,0)),"")</f>
        <v>0.95</v>
      </c>
      <c r="CZ18" s="60">
        <f t="array" ref="CZ18">IFERROR(INDEX('CAMAGUI DATA UNIFICADA'!$C$2:$T1007,MATCH(1,($A18='CAMAGUI DATA UNIFICADA'!$A$2:$A1007)*($CN$1='CAMAGUI DATA UNIFICADA'!$B$2:$B1007),0),MATCH(CZ$2,'CAMAGUI DATA UNIFICADA'!$C$1:$T$1,0)),"")</f>
        <v>126893.7048</v>
      </c>
      <c r="DA18" s="2">
        <f t="array" ref="DA18">IFERROR(INDEX('CAMAGUI DATA UNIFICADA'!$C$2:$T1007,MATCH(1,($A18='CAMAGUI DATA UNIFICADA'!$A$2:$A1007)*($CN$1='CAMAGUI DATA UNIFICADA'!$B$2:$B1007),0),MATCH(DA$2,'CAMAGUI DATA UNIFICADA'!$C$1:$T$1,0)),"")</f>
        <v>1.5</v>
      </c>
      <c r="DB18" s="2">
        <f t="array" ref="DB18">IFERROR(INDEX('CAMAGUI DATA UNIFICADA'!$C$2:$T1007,MATCH(1,($A18='CAMAGUI DATA UNIFICADA'!$A$2:$A1007)*($CN$1='CAMAGUI DATA UNIFICADA'!$B$2:$B1007),0),MATCH(DB$2,'CAMAGUI DATA UNIFICADA'!$C$1:$T$1,0)),"")</f>
        <v>3.2</v>
      </c>
      <c r="DC18" s="33">
        <f t="array" ref="DC18">IFERROR(INDEX('CAMAGUI DATA UNIFICADA'!$C$2:$T1007,MATCH(1,($A18='CAMAGUI DATA UNIFICADA'!$A$2:$A1007)*($CN$1='CAMAGUI DATA UNIFICADA'!$B$2:$B1007),0),MATCH(DC$2,'CAMAGUI DATA UNIFICADA'!$C$1:$T$1,0)),"")</f>
        <v>16.1304</v>
      </c>
      <c r="DD18" s="60">
        <f t="array" ref="DD18">IFERROR(INDEX('CAMAGUI DATA UNIFICADA'!$C$2:$T1007,MATCH(1,($A18='CAMAGUI DATA UNIFICADA'!$A$2:$A1007)*($CN$1='CAMAGUI DATA UNIFICADA'!$B$2:$B1007),0),MATCH(DD$2,'CAMAGUI DATA UNIFICADA'!$C$1:$T$1,0)),"")</f>
        <v>501.3564592</v>
      </c>
      <c r="DE18" s="140">
        <f t="array" ref="DE18">IFERROR(INDEX('CAMAGUI DATA UNIFICADA'!$C$2:$T1007,MATCH(1,($A18='CAMAGUI DATA UNIFICADA'!$A$2:$A1007)*($CN$1='CAMAGUI DATA UNIFICADA'!$B$2:$B1007),0),MATCH(DE$2,'CAMAGUI DATA UNIFICADA'!$C$1:$T$1,0)),"")</f>
        <v>110.3391148</v>
      </c>
      <c r="DF18" s="138" t="str">
        <f t="array" ref="DF18">IFERROR(INDEX('CAMAGUI DATA UNIFICADA'!$C$2:$T1007,MATCH(1,($A18='CAMAGUI DATA UNIFICADA'!$A$2:$A1007)*($DF$1='CAMAGUI DATA UNIFICADA'!$B$2:$B1007),0),MATCH(DF$2,'CAMAGUI DATA UNIFICADA'!$C$1:$T$1,0)),"")</f>
        <v>CA8230123</v>
      </c>
      <c r="DG18" s="2">
        <f t="array" ref="DG18">IFERROR(INDEX('CAMAGUI DATA UNIFICADA'!$C$2:$T1007,MATCH(1,($A18='CAMAGUI DATA UNIFICADA'!$A$2:$A1007)*($DF$1='CAMAGUI DATA UNIFICADA'!$B$2:$B1007),0),MATCH(DG$2,'CAMAGUI DATA UNIFICADA'!$C$1:$T$1,0)),"")</f>
        <v>15</v>
      </c>
      <c r="DH18" s="2">
        <f t="array" ref="DH18">IFERROR(INDEX('CAMAGUI DATA UNIFICADA'!$C$2:$T1007,MATCH(1,($A18='CAMAGUI DATA UNIFICADA'!$A$2:$A1007)*($DF$1='CAMAGUI DATA UNIFICADA'!$B$2:$B1007),0),MATCH(DH$2,'CAMAGUI DATA UNIFICADA'!$C$1:$T$1,0)),"")</f>
        <v>90</v>
      </c>
      <c r="DI18" s="2" t="str">
        <f t="array" ref="DI18">IFERROR(INDEX('CAMAGUI DATA UNIFICADA'!$C$2:$T1007,MATCH(1,($A18='CAMAGUI DATA UNIFICADA'!$A$2:$A1007)*($DF$1='CAMAGUI DATA UNIFICADA'!$B$2:$B1007),0),MATCH(DI$2,'CAMAGUI DATA UNIFICADA'!$C$1:$T$1,0)),"")</f>
        <v>NICO FINA 2.5</v>
      </c>
      <c r="DJ18" s="139">
        <f t="array" ref="DJ18">IFERROR(INDEX('CAMAGUI DATA UNIFICADA'!$C$2:$T1007,MATCH(1,($A18='CAMAGUI DATA UNIFICADA'!$A$2:$A1007)*($DF$1='CAMAGUI DATA UNIFICADA'!$B$2:$B1007),0),MATCH(DJ$2,'CAMAGUI DATA UNIFICADA'!$C$1:$T$1,0)),"")</f>
        <v>108.37368</v>
      </c>
      <c r="DK18" s="2">
        <f t="array" ref="DK18">IFERROR(INDEX('CAMAGUI DATA UNIFICADA'!$C$2:$T1007,MATCH(1,($A18='CAMAGUI DATA UNIFICADA'!$A$2:$A1007)*($DF$1='CAMAGUI DATA UNIFICADA'!$B$2:$B1007),0),MATCH(DK$2,'CAMAGUI DATA UNIFICADA'!$C$1:$T$1,0)),"")</f>
        <v>22.8</v>
      </c>
      <c r="DL18" s="2">
        <f t="array" ref="DL18">IFERROR(INDEX('CAMAGUI DATA UNIFICADA'!$C$2:$T1007,MATCH(1,($A18='CAMAGUI DATA UNIFICADA'!$A$2:$A1007)*($DF$1='CAMAGUI DATA UNIFICADA'!$B$2:$B1007),0),MATCH(DL$2,'CAMAGUI DATA UNIFICADA'!$C$1:$T$1,0)),"")</f>
        <v>1.8</v>
      </c>
      <c r="DM18" s="33">
        <f t="array" ref="DM18">IFERROR(INDEX('CAMAGUI DATA UNIFICADA'!$C$2:$T1007,MATCH(1,($A18='CAMAGUI DATA UNIFICADA'!$A$2:$A1007)*($DF$1='CAMAGUI DATA UNIFICADA'!$B$2:$B1007),0),MATCH(DM$2,'CAMAGUI DATA UNIFICADA'!$C$1:$T$1,0)),"")</f>
        <v>3.1848</v>
      </c>
      <c r="DN18" s="60">
        <f t="array" ref="DN18">IFERROR(INDEX('CAMAGUI DATA UNIFICADA'!$C$2:$T1007,MATCH(1,($A18='CAMAGUI DATA UNIFICADA'!$A$2:$A1007)*($DF$1='CAMAGUI DATA UNIFICADA'!$B$2:$B1007),0),MATCH(DN$2,'CAMAGUI DATA UNIFICADA'!$C$1:$T$1,0)),"")</f>
        <v>20657.33286</v>
      </c>
      <c r="DO18" s="33">
        <f t="array" ref="DO18">IFERROR(INDEX('CAMAGUI DATA UNIFICADA'!$C$2:$T1007,MATCH(1,($A18='CAMAGUI DATA UNIFICADA'!$A$2:$A1007)*($DF$1='CAMAGUI DATA UNIFICADA'!$B$2:$B1007),0),MATCH(DO$2,'CAMAGUI DATA UNIFICADA'!$C$1:$T$1,0)),"")</f>
        <v>1.923076923</v>
      </c>
      <c r="DP18" s="23">
        <f t="array" ref="DP18">IFERROR(INDEX('CAMAGUI DATA UNIFICADA'!$C$2:$T1007,MATCH(1,($A18='CAMAGUI DATA UNIFICADA'!$A$2:$A1007)*($DF$1='CAMAGUI DATA UNIFICADA'!$B$2:$B1007),0),MATCH(DP$2,'CAMAGUI DATA UNIFICADA'!$C$1:$T$1,0)),"")</f>
        <v>0.5164333214</v>
      </c>
      <c r="DQ18" s="23">
        <f t="array" ref="DQ18">IFERROR(INDEX('CAMAGUI DATA UNIFICADA'!$C$2:$T1007,MATCH(1,($A18='CAMAGUI DATA UNIFICADA'!$A$2:$A1007)*($DF$1='CAMAGUI DATA UNIFICADA'!$B$2:$B1007),0),MATCH(DQ$2,'CAMAGUI DATA UNIFICADA'!$C$1:$T$1,0)),"")</f>
        <v>0.65</v>
      </c>
      <c r="DR18" s="2">
        <f t="array" ref="DR18">IFERROR(INDEX('CAMAGUI DATA UNIFICADA'!$C$2:$T1007,MATCH(1,($A18='CAMAGUI DATA UNIFICADA'!$A$2:$A1007)*($DF$1='CAMAGUI DATA UNIFICADA'!$B$2:$B1007),0),MATCH(DR$2,'CAMAGUI DATA UNIFICADA'!$C$1:$T$1,0)),"")</f>
        <v>65000</v>
      </c>
      <c r="DS18" s="2">
        <f t="array" ref="DS18">IFERROR(INDEX('CAMAGUI DATA UNIFICADA'!$C$2:$T1007,MATCH(1,($A18='CAMAGUI DATA UNIFICADA'!$A$2:$A1007)*($DF$1='CAMAGUI DATA UNIFICADA'!$B$2:$B1007),0),MATCH(DS$2,'CAMAGUI DATA UNIFICADA'!$C$1:$T$1,0)),"")</f>
        <v>2</v>
      </c>
      <c r="DT18" s="2">
        <f t="array" ref="DT18">IFERROR(INDEX('CAMAGUI DATA UNIFICADA'!$C$2:$T1007,MATCH(1,($A18='CAMAGUI DATA UNIFICADA'!$A$2:$A1007)*($DF$1='CAMAGUI DATA UNIFICADA'!$B$2:$B1007),0),MATCH(DT$2,'CAMAGUI DATA UNIFICADA'!$C$1:$T$1,0)),"")</f>
        <v>24.8</v>
      </c>
      <c r="DU18" s="33">
        <f t="array" ref="DU18">IFERROR(INDEX('CAMAGUI DATA UNIFICADA'!$C$2:$T1007,MATCH(1,($A18='CAMAGUI DATA UNIFICADA'!$A$2:$A1007)*($DF$1='CAMAGUI DATA UNIFICADA'!$B$2:$B1007),0),MATCH(DU$2,'CAMAGUI DATA UNIFICADA'!$C$1:$T$1,0)),"")</f>
        <v>3.1224</v>
      </c>
      <c r="DV18" s="60">
        <f t="array" ref="DV18">IFERROR(INDEX('CAMAGUI DATA UNIFICADA'!$C$2:$T1007,MATCH(1,($A18='CAMAGUI DATA UNIFICADA'!$A$2:$A1007)*($DF$1='CAMAGUI DATA UNIFICADA'!$B$2:$B1007),0),MATCH(DV$2,'CAMAGUI DATA UNIFICADA'!$C$1:$T$1,0)),"")</f>
        <v>19.60446682</v>
      </c>
      <c r="DW18" s="140">
        <f t="array" ref="DW18">IFERROR(INDEX('CAMAGUI DATA UNIFICADA'!$C$2:$T1007,MATCH(1,($A18='CAMAGUI DATA UNIFICADA'!$A$2:$A1007)*($DF$1='CAMAGUI DATA UNIFICADA'!$B$2:$B1007),0),MATCH(DW$2,'CAMAGUI DATA UNIFICADA'!$C$1:$T$1,0)),"")</f>
        <v>1.151116705</v>
      </c>
      <c r="DX18" s="144" t="str">
        <f t="array" ref="DX18">IFERROR(INDEX('CAMAGUI DATA UNIFICADA'!$C$2:$T1007,MATCH(1,($A18='CAMAGUI DATA UNIFICADA'!$A$2:$A1007)*($DX$1='CAMAGUI DATA UNIFICADA'!$B$2:$B1007),0),MATCH(DX$2,'CAMAGUI DATA UNIFICADA'!$C$1:$T$1,0)),"")</f>
        <v/>
      </c>
      <c r="DY18" s="60" t="str">
        <f t="array" ref="DY18">IFERROR(INDEX('CAMAGUI DATA UNIFICADA'!$C$2:$T1007,MATCH(1,($A18='CAMAGUI DATA UNIFICADA'!$A$2:$A1007)*($DX$1='CAMAGUI DATA UNIFICADA'!$B$2:$B1007),0),MATCH(DY$2,'CAMAGUI DATA UNIFICADA'!$C$1:$T$1,0)),"")</f>
        <v/>
      </c>
      <c r="DZ18" s="60" t="str">
        <f t="array" ref="DZ18">IFERROR(INDEX('CAMAGUI DATA UNIFICADA'!$C$2:$T1007,MATCH(1,($A18='CAMAGUI DATA UNIFICADA'!$A$2:$A1007)*($DX$1='CAMAGUI DATA UNIFICADA'!$B$2:$B1007),0),MATCH(DZ$2,'CAMAGUI DATA UNIFICADA'!$C$1:$T$1,0)),"")</f>
        <v/>
      </c>
      <c r="EA18" s="60" t="str">
        <f t="array" ref="EA18">IFERROR(INDEX('CAMAGUI DATA UNIFICADA'!$C$2:$T1007,MATCH(1,($A18='CAMAGUI DATA UNIFICADA'!$A$2:$A1007)*($DX$1='CAMAGUI DATA UNIFICADA'!$B$2:$B1007),0),MATCH(EA$2,'CAMAGUI DATA UNIFICADA'!$C$1:$T$1,0)),"")</f>
        <v/>
      </c>
      <c r="EB18" s="60" t="str">
        <f t="array" ref="EB18">IFERROR(INDEX('CAMAGUI DATA UNIFICADA'!$C$2:$T1007,MATCH(1,($A18='CAMAGUI DATA UNIFICADA'!$A$2:$A1007)*($DX$1='CAMAGUI DATA UNIFICADA'!$B$2:$B1007),0),MATCH(EB$2,'CAMAGUI DATA UNIFICADA'!$C$1:$T$1,0)),"")</f>
        <v/>
      </c>
      <c r="EC18" s="60" t="str">
        <f t="array" ref="EC18">IFERROR(INDEX('CAMAGUI DATA UNIFICADA'!$C$2:$T1007,MATCH(1,($A18='CAMAGUI DATA UNIFICADA'!$A$2:$A1007)*($DX$1='CAMAGUI DATA UNIFICADA'!$B$2:$B1007),0),MATCH(EC$2,'CAMAGUI DATA UNIFICADA'!$C$1:$T$1,0)),"")</f>
        <v/>
      </c>
      <c r="ED18" s="60" t="str">
        <f t="array" ref="ED18">IFERROR(INDEX('CAMAGUI DATA UNIFICADA'!$C$2:$T1007,MATCH(1,($A18='CAMAGUI DATA UNIFICADA'!$A$2:$A1007)*($DX$1='CAMAGUI DATA UNIFICADA'!$B$2:$B1007),0),MATCH(ED$2,'CAMAGUI DATA UNIFICADA'!$C$1:$T$1,0)),"")</f>
        <v/>
      </c>
      <c r="EE18" s="60" t="str">
        <f t="array" ref="EE18">IFERROR(INDEX('CAMAGUI DATA UNIFICADA'!$C$2:$T1007,MATCH(1,($A18='CAMAGUI DATA UNIFICADA'!$A$2:$A1007)*($DX$1='CAMAGUI DATA UNIFICADA'!$B$2:$B1007),0),MATCH(EE$2,'CAMAGUI DATA UNIFICADA'!$C$1:$T$1,0)),"")</f>
        <v/>
      </c>
      <c r="EF18" s="60" t="str">
        <f t="array" ref="EF18">IFERROR(INDEX('CAMAGUI DATA UNIFICADA'!$C$2:$T1007,MATCH(1,($A18='CAMAGUI DATA UNIFICADA'!$A$2:$A1007)*($DX$1='CAMAGUI DATA UNIFICADA'!$B$2:$B1007),0),MATCH(EF$2,'CAMAGUI DATA UNIFICADA'!$C$1:$T$1,0)),"")</f>
        <v/>
      </c>
      <c r="EG18" s="60" t="str">
        <f t="array" ref="EG18">IFERROR(INDEX('CAMAGUI DATA UNIFICADA'!$C$2:$T1007,MATCH(1,($A18='CAMAGUI DATA UNIFICADA'!$A$2:$A1007)*($DX$1='CAMAGUI DATA UNIFICADA'!$B$2:$B1007),0),MATCH(EG$2,'CAMAGUI DATA UNIFICADA'!$C$1:$T$1,0)),"")</f>
        <v/>
      </c>
      <c r="EH18" s="60" t="str">
        <f t="array" ref="EH18">IFERROR(INDEX('CAMAGUI DATA UNIFICADA'!$C$2:$T1007,MATCH(1,($A18='CAMAGUI DATA UNIFICADA'!$A$2:$A1007)*($DX$1='CAMAGUI DATA UNIFICADA'!$B$2:$B1007),0),MATCH(EH$2,'CAMAGUI DATA UNIFICADA'!$C$1:$T$1,0)),"")</f>
        <v/>
      </c>
      <c r="EI18" s="60" t="str">
        <f t="array" ref="EI18">IFERROR(INDEX('CAMAGUI DATA UNIFICADA'!$C$2:$T1007,MATCH(1,($A18='CAMAGUI DATA UNIFICADA'!$A$2:$A1007)*($DX$1='CAMAGUI DATA UNIFICADA'!$B$2:$B1007),0),MATCH(EI$2,'CAMAGUI DATA UNIFICADA'!$C$1:$T$1,0)),"")</f>
        <v/>
      </c>
      <c r="EJ18" s="60" t="str">
        <f t="array" ref="EJ18">IFERROR(INDEX('CAMAGUI DATA UNIFICADA'!$C$2:$T1007,MATCH(1,($A18='CAMAGUI DATA UNIFICADA'!$A$2:$A1007)*($DX$1='CAMAGUI DATA UNIFICADA'!$B$2:$B1007),0),MATCH(EJ$2,'CAMAGUI DATA UNIFICADA'!$C$1:$T$1,0)),"")</f>
        <v/>
      </c>
      <c r="EK18" s="60" t="str">
        <f t="array" ref="EK18">IFERROR(INDEX('CAMAGUI DATA UNIFICADA'!$C$2:$T1007,MATCH(1,($A18='CAMAGUI DATA UNIFICADA'!$A$2:$A1007)*($DX$1='CAMAGUI DATA UNIFICADA'!$B$2:$B1007),0),MATCH(EK$2,'CAMAGUI DATA UNIFICADA'!$C$1:$T$1,0)),"")</f>
        <v/>
      </c>
      <c r="EL18" s="60" t="str">
        <f t="array" ref="EL18">IFERROR(INDEX('CAMAGUI DATA UNIFICADA'!$C$2:$T1007,MATCH(1,($A18='CAMAGUI DATA UNIFICADA'!$A$2:$A1007)*($DX$1='CAMAGUI DATA UNIFICADA'!$B$2:$B1007),0),MATCH(EL$2,'CAMAGUI DATA UNIFICADA'!$C$1:$T$1,0)),"")</f>
        <v/>
      </c>
      <c r="EM18" s="60" t="str">
        <f t="array" ref="EM18">IFERROR(INDEX('CAMAGUI DATA UNIFICADA'!$C$2:$T1007,MATCH(1,($A18='CAMAGUI DATA UNIFICADA'!$A$2:$A1007)*($DX$1='CAMAGUI DATA UNIFICADA'!$B$2:$B1007),0),MATCH(EM$2,'CAMAGUI DATA UNIFICADA'!$C$1:$T$1,0)),"")</f>
        <v/>
      </c>
      <c r="EN18" s="60" t="str">
        <f t="array" ref="EN18">IFERROR(INDEX('CAMAGUI DATA UNIFICADA'!$C$2:$T1007,MATCH(1,($A18='CAMAGUI DATA UNIFICADA'!$A$2:$A1007)*($DX$1='CAMAGUI DATA UNIFICADA'!$B$2:$B1007),0),MATCH(EN$2,'CAMAGUI DATA UNIFICADA'!$C$1:$T$1,0)),"")</f>
        <v/>
      </c>
      <c r="EO18" s="60" t="str">
        <f t="array" ref="EO18">IFERROR(INDEX('CAMAGUI DATA UNIFICADA'!$C$2:$T1007,MATCH(1,($A18='CAMAGUI DATA UNIFICADA'!$A$2:$A1007)*($DX$1='CAMAGUI DATA UNIFICADA'!$B$2:$B1007),0),MATCH(EO$2,'CAMAGUI DATA UNIFICADA'!$C$1:$T$1,0)),"")</f>
        <v/>
      </c>
    </row>
    <row r="19">
      <c r="A19" s="137">
        <v>45061.0</v>
      </c>
      <c r="B19" s="138" t="str">
        <f t="array" ref="B19">IFERROR(INDEX('CAMAGUI DATA UNIFICADA'!$C$2:$T1007,MATCH(1,($A19='CAMAGUI DATA UNIFICADA'!$A$2:$A1007)*($B$1='CAMAGUI DATA UNIFICADA'!$B$2:$B1007),0),MATCH(B$2,'CAMAGUI DATA UNIFICADA'!$C$1:$T$1,0)),"")</f>
        <v>CA1100223</v>
      </c>
      <c r="C19" s="2">
        <f t="array" ref="C19">IFERROR(INDEX('CAMAGUI DATA UNIFICADA'!$C$2:$T1007,MATCH(1,($A19='CAMAGUI DATA UNIFICADA'!$A$2:$A1007)*($B$1='CAMAGUI DATA UNIFICADA'!$B$2:$B1007),0),MATCH(C$2,'CAMAGUI DATA UNIFICADA'!$C$1:$T$1,0)),"")</f>
        <v>400</v>
      </c>
      <c r="D19" s="2">
        <f t="array" ref="D19">IFERROR(INDEX('CAMAGUI DATA UNIFICADA'!$C$2:$T1007,MATCH(1,($A19='CAMAGUI DATA UNIFICADA'!$A$2:$A1007)*($B$1='CAMAGUI DATA UNIFICADA'!$B$2:$B1007),0),MATCH(D$2,'CAMAGUI DATA UNIFICADA'!$C$1:$T$1,0)),"")</f>
        <v>2350</v>
      </c>
      <c r="E19" s="2" t="str">
        <f t="array" ref="E19">IFERROR(INDEX('CAMAGUI DATA UNIFICADA'!$C$2:$T1007,MATCH(1,($A19='CAMAGUI DATA UNIFICADA'!$A$2:$A1007)*($B$1='CAMAGUI DATA UNIFICADA'!$B$2:$B1007),0),MATCH(E$2,'CAMAGUI DATA UNIFICADA'!$C$1:$T$1,0)),"")</f>
        <v>SKR MAST</v>
      </c>
      <c r="F19" s="139">
        <f t="array" ref="F19">IFERROR(INDEX('CAMAGUI DATA UNIFICADA'!$C$2:$T1007,MATCH(1,($A19='CAMAGUI DATA UNIFICADA'!$A$2:$A1007)*($B$1='CAMAGUI DATA UNIFICADA'!$B$2:$B1007),0),MATCH(F$2,'CAMAGUI DATA UNIFICADA'!$C$1:$T$1,0)),"")</f>
        <v>2303</v>
      </c>
      <c r="G19" s="2">
        <f t="array" ref="G19">IFERROR(INDEX('CAMAGUI DATA UNIFICADA'!$C$2:$T1007,MATCH(1,($A19='CAMAGUI DATA UNIFICADA'!$A$2:$A1007)*($B$1='CAMAGUI DATA UNIFICADA'!$B$2:$B1007),0),MATCH(G$2,'CAMAGUI DATA UNIFICADA'!$C$1:$T$1,0)),"")</f>
        <v>25</v>
      </c>
      <c r="H19" s="2">
        <f t="array" ref="H19">IFERROR(INDEX('CAMAGUI DATA UNIFICADA'!$C$2:$T1007,MATCH(1,($A19='CAMAGUI DATA UNIFICADA'!$A$2:$A1007)*($B$1='CAMAGUI DATA UNIFICADA'!$B$2:$B1007),0),MATCH(H$2,'CAMAGUI DATA UNIFICADA'!$C$1:$T$1,0)),"")</f>
        <v>0</v>
      </c>
      <c r="I19" s="33">
        <f t="array" ref="I19">IFERROR(INDEX('CAMAGUI DATA UNIFICADA'!$C$2:$T1007,MATCH(1,($A19='CAMAGUI DATA UNIFICADA'!$A$2:$A1007)*($B$1='CAMAGUI DATA UNIFICADA'!$B$2:$B1007),0),MATCH(I$2,'CAMAGUI DATA UNIFICADA'!$C$1:$T$1,0)),"")</f>
        <v>3.192</v>
      </c>
      <c r="J19" s="60">
        <f t="array" ref="J19">IFERROR(INDEX('CAMAGUI DATA UNIFICADA'!$C$2:$T1007,MATCH(1,($A19='CAMAGUI DATA UNIFICADA'!$A$2:$A1007)*($B$1='CAMAGUI DATA UNIFICADA'!$B$2:$B1007),0),MATCH(J$2,'CAMAGUI DATA UNIFICADA'!$C$1:$T$1,0)),"")</f>
        <v>501253.1328</v>
      </c>
      <c r="K19" s="33" t="str">
        <f t="array" ref="K19">IFERROR(INDEX('CAMAGUI DATA UNIFICADA'!$C$2:$T1007,MATCH(1,($A19='CAMAGUI DATA UNIFICADA'!$A$2:$A1007)*($B$1='CAMAGUI DATA UNIFICADA'!$B$2:$B1007),0),MATCH(K$2,'CAMAGUI DATA UNIFICADA'!$C$1:$T$1,0)),"")</f>
        <v/>
      </c>
      <c r="L19" s="23">
        <f t="array" ref="L19">IFERROR(INDEX('CAMAGUI DATA UNIFICADA'!$C$2:$T1007,MATCH(1,($A19='CAMAGUI DATA UNIFICADA'!$A$2:$A1007)*($B$1='CAMAGUI DATA UNIFICADA'!$B$2:$B1007),0),MATCH(L$2,'CAMAGUI DATA UNIFICADA'!$C$1:$T$1,0)),"")</f>
        <v>0.5012531328</v>
      </c>
      <c r="M19" s="23">
        <f t="array" ref="M19">IFERROR(INDEX('CAMAGUI DATA UNIFICADA'!$C$2:$T1007,MATCH(1,($A19='CAMAGUI DATA UNIFICADA'!$A$2:$A1007)*($B$1='CAMAGUI DATA UNIFICADA'!$B$2:$B1007),0),MATCH(M$2,'CAMAGUI DATA UNIFICADA'!$C$1:$T$1,0)),"")</f>
        <v>0.7</v>
      </c>
      <c r="N19" s="60">
        <f t="array" ref="N19">IFERROR(INDEX('CAMAGUI DATA UNIFICADA'!$C$2:$T1007,MATCH(1,($A19='CAMAGUI DATA UNIFICADA'!$A$2:$A1007)*($B$1='CAMAGUI DATA UNIFICADA'!$B$2:$B1007),0),MATCH(N$2,'CAMAGUI DATA UNIFICADA'!$C$1:$T$1,0)),"")</f>
        <v>85470.08547</v>
      </c>
      <c r="O19" s="2">
        <f t="array" ref="O19">IFERROR(INDEX('CAMAGUI DATA UNIFICADA'!$C$2:$T1007,MATCH(1,($A19='CAMAGUI DATA UNIFICADA'!$A$2:$A1007)*($B$1='CAMAGUI DATA UNIFICADA'!$B$2:$B1007),0),MATCH(O$2,'CAMAGUI DATA UNIFICADA'!$C$1:$T$1,0)),"")</f>
        <v>1</v>
      </c>
      <c r="P19" s="2">
        <f t="array" ref="P19">IFERROR(INDEX('CAMAGUI DATA UNIFICADA'!$C$2:$T1007,MATCH(1,($A19='CAMAGUI DATA UNIFICADA'!$A$2:$A1007)*($B$1='CAMAGUI DATA UNIFICADA'!$B$2:$B1007),0),MATCH(P$2,'CAMAGUI DATA UNIFICADA'!$C$1:$T$1,0)),"")</f>
        <v>26</v>
      </c>
      <c r="Q19" s="33">
        <f t="array" ref="Q19">IFERROR(INDEX('CAMAGUI DATA UNIFICADA'!$C$2:$T1007,MATCH(1,($A19='CAMAGUI DATA UNIFICADA'!$A$2:$A1007)*($B$1='CAMAGUI DATA UNIFICADA'!$B$2:$B1007),0),MATCH(Q$2,'CAMAGUI DATA UNIFICADA'!$C$1:$T$1,0)),"")</f>
        <v>3.072</v>
      </c>
      <c r="R19" s="60">
        <f t="array" ref="R19">IFERROR(INDEX('CAMAGUI DATA UNIFICADA'!$C$2:$T1007,MATCH(1,($A19='CAMAGUI DATA UNIFICADA'!$A$2:$A1007)*($B$1='CAMAGUI DATA UNIFICADA'!$B$2:$B1007),0),MATCH(R$2,'CAMAGUI DATA UNIFICADA'!$C$1:$T$1,0)),"")</f>
        <v>551.02339</v>
      </c>
      <c r="S19" s="140">
        <f t="array" ref="S19">IFERROR(INDEX('CAMAGUI DATA UNIFICADA'!$C$2:$T1007,MATCH(1,($A19='CAMAGUI DATA UNIFICADA'!$A$2:$A1007)*($B$1='CAMAGUI DATA UNIFICADA'!$B$2:$B1007),0),MATCH(S$2,'CAMAGUI DATA UNIFICADA'!$C$1:$T$1,0)),"")</f>
        <v>37.7558475</v>
      </c>
      <c r="T19" s="2" t="str">
        <f t="array" ref="T19">IFERROR(INDEX('CAMAGUI DATA UNIFICADA'!$C$2:$T1007,MATCH(1,($A19='CAMAGUI DATA UNIFICADA'!$A$2:$A1007)*($T$1='CAMAGUI DATA UNIFICADA'!$B$2:$B1007),0),MATCH(T$2,'CAMAGUI DATA UNIFICADA'!$C$1:$T$1,0)),"")</f>
        <v>CA2140223</v>
      </c>
      <c r="U19" s="2">
        <f t="array" ref="U19">IFERROR(INDEX('CAMAGUI DATA UNIFICADA'!$C$2:$T1007,MATCH(1,($A19='CAMAGUI DATA UNIFICADA'!$A$2:$A1007)*($T$1='CAMAGUI DATA UNIFICADA'!$B$2:$B1007),0),MATCH(U$2,'CAMAGUI DATA UNIFICADA'!$C$1:$T$1,0)),"")</f>
        <v>275</v>
      </c>
      <c r="V19" s="2">
        <f t="array" ref="V19">IFERROR(INDEX('CAMAGUI DATA UNIFICADA'!$C$2:$T1007,MATCH(1,($A19='CAMAGUI DATA UNIFICADA'!$A$2:$A1007)*($T$1='CAMAGUI DATA UNIFICADA'!$B$2:$B1007),0),MATCH(V$2,'CAMAGUI DATA UNIFICADA'!$C$1:$T$1,0)),"")</f>
        <v>1600</v>
      </c>
      <c r="W19" s="2" t="str">
        <f t="array" ref="W19">IFERROR(INDEX('CAMAGUI DATA UNIFICADA'!$C$2:$T1007,MATCH(1,($A19='CAMAGUI DATA UNIFICADA'!$A$2:$A1007)*($T$1='CAMAGUI DATA UNIFICADA'!$B$2:$B1007),0),MATCH(W$2,'CAMAGUI DATA UNIFICADA'!$C$1:$T$1,0)),"")</f>
        <v>SKR MAST</v>
      </c>
      <c r="X19" s="139">
        <f t="array" ref="X19">IFERROR(INDEX('CAMAGUI DATA UNIFICADA'!$C$2:$T1007,MATCH(1,($A19='CAMAGUI DATA UNIFICADA'!$A$2:$A1007)*($T$1='CAMAGUI DATA UNIFICADA'!$B$2:$B1007),0),MATCH(X$2,'CAMAGUI DATA UNIFICADA'!$C$1:$T$1,0)),"")</f>
        <v>1568</v>
      </c>
      <c r="Y19" s="2">
        <f t="array" ref="Y19">IFERROR(INDEX('CAMAGUI DATA UNIFICADA'!$C$2:$T1007,MATCH(1,($A19='CAMAGUI DATA UNIFICADA'!$A$2:$A1007)*($T$1='CAMAGUI DATA UNIFICADA'!$B$2:$B1007),0),MATCH(Y$2,'CAMAGUI DATA UNIFICADA'!$C$1:$T$1,0)),"")</f>
        <v>21</v>
      </c>
      <c r="Z19" s="2">
        <f t="array" ref="Z19">IFERROR(INDEX('CAMAGUI DATA UNIFICADA'!$C$2:$T1007,MATCH(1,($A19='CAMAGUI DATA UNIFICADA'!$A$2:$A1007)*($T$1='CAMAGUI DATA UNIFICADA'!$B$2:$B1007),0),MATCH(Z$2,'CAMAGUI DATA UNIFICADA'!$C$1:$T$1,0)),"")</f>
        <v>2</v>
      </c>
      <c r="AA19" s="2">
        <f t="array" ref="AA19">IFERROR(INDEX('CAMAGUI DATA UNIFICADA'!$C$2:$T1007,MATCH(1,($A19='CAMAGUI DATA UNIFICADA'!$A$2:$A1007)*($T$1='CAMAGUI DATA UNIFICADA'!$B$2:$B1007),0),MATCH(AA$2,'CAMAGUI DATA UNIFICADA'!$C$1:$T$1,0)),"")</f>
        <v>3.336</v>
      </c>
      <c r="AB19" s="60">
        <f t="array" ref="AB19">IFERROR(INDEX('CAMAGUI DATA UNIFICADA'!$C$2:$T1007,MATCH(1,($A19='CAMAGUI DATA UNIFICADA'!$A$2:$A1007)*($T$1='CAMAGUI DATA UNIFICADA'!$B$2:$B1007),0),MATCH(AB$2,'CAMAGUI DATA UNIFICADA'!$C$1:$T$1,0)),"")</f>
        <v>392543.1084</v>
      </c>
      <c r="AC19" s="33">
        <f t="array" ref="AC19">IFERROR(INDEX('CAMAGUI DATA UNIFICADA'!$C$2:$T1007,MATCH(1,($A19='CAMAGUI DATA UNIFICADA'!$A$2:$A1007)*($T$1='CAMAGUI DATA UNIFICADA'!$B$2:$B1007),0),MATCH(AC$2,'CAMAGUI DATA UNIFICADA'!$C$1:$T$1,0)),"")</f>
        <v>1.428571429</v>
      </c>
      <c r="AD19" s="23">
        <f t="array" ref="AD19">IFERROR(INDEX('CAMAGUI DATA UNIFICADA'!$C$2:$T1007,MATCH(1,($A19='CAMAGUI DATA UNIFICADA'!$A$2:$A1007)*($T$1='CAMAGUI DATA UNIFICADA'!$B$2:$B1007),0),MATCH(AD$2,'CAMAGUI DATA UNIFICADA'!$C$1:$T$1,0)),"")</f>
        <v>0.4906788855</v>
      </c>
      <c r="AE19" s="23">
        <f t="array" ref="AE19">IFERROR(INDEX('CAMAGUI DATA UNIFICADA'!$C$2:$T1007,MATCH(1,($A19='CAMAGUI DATA UNIFICADA'!$A$2:$A1007)*($T$1='CAMAGUI DATA UNIFICADA'!$B$2:$B1007),0),MATCH(AE$2,'CAMAGUI DATA UNIFICADA'!$C$1:$T$1,0)),"")</f>
        <v>0.7</v>
      </c>
      <c r="AF19" s="60">
        <f t="array" ref="AF19">IFERROR(INDEX('CAMAGUI DATA UNIFICADA'!$C$2:$T1007,MATCH(1,($A19='CAMAGUI DATA UNIFICADA'!$A$2:$A1007)*($T$1='CAMAGUI DATA UNIFICADA'!$B$2:$B1007),0),MATCH(AF$2,'CAMAGUI DATA UNIFICADA'!$C$1:$T$1,0)),"")</f>
        <v>93333.33333</v>
      </c>
      <c r="AG19" s="2">
        <f t="array" ref="AG19">IFERROR(INDEX('CAMAGUI DATA UNIFICADA'!$C$2:$T1007,MATCH(1,($A19='CAMAGUI DATA UNIFICADA'!$A$2:$A1007)*($T$1='CAMAGUI DATA UNIFICADA'!$B$2:$B1007),0),MATCH(AG$2,'CAMAGUI DATA UNIFICADA'!$C$1:$T$1,0)),"")</f>
        <v>2</v>
      </c>
      <c r="AH19" s="2">
        <f t="array" ref="AH19">IFERROR(INDEX('CAMAGUI DATA UNIFICADA'!$C$2:$T1007,MATCH(1,($A19='CAMAGUI DATA UNIFICADA'!$A$2:$A1007)*($T$1='CAMAGUI DATA UNIFICADA'!$B$2:$B1007),0),MATCH(AH$2,'CAMAGUI DATA UNIFICADA'!$C$1:$T$1,0)),"")</f>
        <v>23</v>
      </c>
      <c r="AI19" s="33">
        <f t="array" ref="AI19">IFERROR(INDEX('CAMAGUI DATA UNIFICADA'!$C$2:$T1007,MATCH(1,($A19='CAMAGUI DATA UNIFICADA'!$A$2:$A1007)*($T$1='CAMAGUI DATA UNIFICADA'!$B$2:$B1007),0),MATCH(AI$2,'CAMAGUI DATA UNIFICADA'!$C$1:$T$1,0)),"")</f>
        <v>3.276</v>
      </c>
      <c r="AJ19" s="60">
        <f t="array" ref="AJ19">IFERROR(INDEX('CAMAGUI DATA UNIFICADA'!$C$2:$T1007,MATCH(1,($A19='CAMAGUI DATA UNIFICADA'!$A$2:$A1007)*($T$1='CAMAGUI DATA UNIFICADA'!$B$2:$B1007),0),MATCH(AJ$2,'CAMAGUI DATA UNIFICADA'!$C$1:$T$1,0)),"")</f>
        <v>411.6191819</v>
      </c>
      <c r="AK19" s="140">
        <f t="array" ref="AK19">IFERROR(INDEX('CAMAGUI DATA UNIFICADA'!$C$2:$T1007,MATCH(1,($A19='CAMAGUI DATA UNIFICADA'!$A$2:$A1007)*($T$1='CAMAGUI DATA UNIFICADA'!$B$2:$B1007),0),MATCH(AK$2,'CAMAGUI DATA UNIFICADA'!$C$1:$T$1,0)),"")</f>
        <v>34.15479548</v>
      </c>
      <c r="AL19" s="138" t="str">
        <f t="array" ref="AL19">IFERROR(INDEX('CAMAGUI DATA UNIFICADA'!$C$2:$T1007,MATCH(1,($A19='CAMAGUI DATA UNIFICADA'!$A$2:$A1007)*($AL$1='CAMAGUI DATA UNIFICADA'!$B$2:$B1007),0),MATCH(AL$2,'CAMAGUI DATA UNIFICADA'!$C$1:$T$1,0)),"")</f>
        <v>CA3110223</v>
      </c>
      <c r="AM19" s="2">
        <f t="array" ref="AM19">IFERROR(INDEX('CAMAGUI DATA UNIFICADA'!$C$2:$T1007,MATCH(1,($A19='CAMAGUI DATA UNIFICADA'!$A$2:$A1007)*($AL$1='CAMAGUI DATA UNIFICADA'!$B$2:$B1007),0),MATCH(AM$2,'CAMAGUI DATA UNIFICADA'!$C$1:$T$1,0)),"")</f>
        <v>250</v>
      </c>
      <c r="AN19" s="2">
        <f t="array" ref="AN19">IFERROR(INDEX('CAMAGUI DATA UNIFICADA'!$C$2:$T1007,MATCH(1,($A19='CAMAGUI DATA UNIFICADA'!$A$2:$A1007)*($AL$1='CAMAGUI DATA UNIFICADA'!$B$2:$B1007),0),MATCH(AN$2,'CAMAGUI DATA UNIFICADA'!$C$1:$T$1,0)),"")</f>
        <v>1200</v>
      </c>
      <c r="AO19" s="2" t="str">
        <f t="array" ref="AO19">IFERROR(INDEX('CAMAGUI DATA UNIFICADA'!$C$2:$T1007,MATCH(1,($A19='CAMAGUI DATA UNIFICADA'!$A$2:$A1007)*($AL$1='CAMAGUI DATA UNIFICADA'!$B$2:$B1007),0),MATCH(AO$2,'CAMAGUI DATA UNIFICADA'!$C$1:$T$1,0)),"")</f>
        <v>SKR MAST</v>
      </c>
      <c r="AP19" s="139">
        <f t="array" ref="AP19">IFERROR(INDEX('CAMAGUI DATA UNIFICADA'!$C$2:$T1007,MATCH(1,($A19='CAMAGUI DATA UNIFICADA'!$A$2:$A1007)*($AL$1='CAMAGUI DATA UNIFICADA'!$B$2:$B1007),0),MATCH(AP$2,'CAMAGUI DATA UNIFICADA'!$C$1:$T$1,0)),"")</f>
        <v>1176</v>
      </c>
      <c r="AQ19" s="2">
        <f t="array" ref="AQ19">IFERROR(INDEX('CAMAGUI DATA UNIFICADA'!$C$2:$T1007,MATCH(1,($A19='CAMAGUI DATA UNIFICADA'!$A$2:$A1007)*($AL$1='CAMAGUI DATA UNIFICADA'!$B$2:$B1007),0),MATCH(AQ$2,'CAMAGUI DATA UNIFICADA'!$C$1:$T$1,0)),"")</f>
        <v>24</v>
      </c>
      <c r="AR19" s="2">
        <f t="array" ref="AR19">IFERROR(INDEX('CAMAGUI DATA UNIFICADA'!$C$2:$T1007,MATCH(1,($A19='CAMAGUI DATA UNIFICADA'!$A$2:$A1007)*($AL$1='CAMAGUI DATA UNIFICADA'!$B$2:$B1007),0),MATCH(AR$2,'CAMAGUI DATA UNIFICADA'!$C$1:$T$1,0)),"")</f>
        <v>0</v>
      </c>
      <c r="AS19" s="33">
        <f t="array" ref="AS19">IFERROR(INDEX('CAMAGUI DATA UNIFICADA'!$C$2:$T1007,MATCH(1,($A19='CAMAGUI DATA UNIFICADA'!$A$2:$A1007)*($AL$1='CAMAGUI DATA UNIFICADA'!$B$2:$B1007),0),MATCH(AS$2,'CAMAGUI DATA UNIFICADA'!$C$1:$T$1,0)),"")</f>
        <v>3.18</v>
      </c>
      <c r="AT19" s="60">
        <f t="array" ref="AT19">IFERROR(INDEX('CAMAGUI DATA UNIFICADA'!$C$2:$T1007,MATCH(1,($A19='CAMAGUI DATA UNIFICADA'!$A$2:$A1007)*($AL$1='CAMAGUI DATA UNIFICADA'!$B$2:$B1007),0),MATCH(AT$2,'CAMAGUI DATA UNIFICADA'!$C$1:$T$1,0)),"")</f>
        <v>327568.1342</v>
      </c>
      <c r="AU19" s="33" t="str">
        <f t="array" ref="AU19">IFERROR(INDEX('CAMAGUI DATA UNIFICADA'!$C$2:$T1007,MATCH(1,($A19='CAMAGUI DATA UNIFICADA'!$A$2:$A1007)*($AL$1='CAMAGUI DATA UNIFICADA'!$B$2:$B1007),0),MATCH(AU$2,'CAMAGUI DATA UNIFICADA'!$C$1:$T$1,0)),"")</f>
        <v/>
      </c>
      <c r="AV19" s="23">
        <f t="array" ref="AV19">IFERROR(INDEX('CAMAGUI DATA UNIFICADA'!$C$2:$T1007,MATCH(1,($A19='CAMAGUI DATA UNIFICADA'!$A$2:$A1007)*($AL$1='CAMAGUI DATA UNIFICADA'!$B$2:$B1007),0),MATCH(AV$2,'CAMAGUI DATA UNIFICADA'!$C$1:$T$1,0)),"")</f>
        <v>0.3853742755</v>
      </c>
      <c r="AW19" s="23">
        <f t="array" ref="AW19">IFERROR(INDEX('CAMAGUI DATA UNIFICADA'!$C$2:$T1007,MATCH(1,($A19='CAMAGUI DATA UNIFICADA'!$A$2:$A1007)*($AL$1='CAMAGUI DATA UNIFICADA'!$B$2:$B1007),0),MATCH(AW$2,'CAMAGUI DATA UNIFICADA'!$C$1:$T$1,0)),"")</f>
        <v>0.5</v>
      </c>
      <c r="AX19" s="60">
        <f t="array" ref="AX19">IFERROR(INDEX('CAMAGUI DATA UNIFICADA'!$C$2:$T1007,MATCH(1,($A19='CAMAGUI DATA UNIFICADA'!$A$2:$A1007)*($AL$1='CAMAGUI DATA UNIFICADA'!$B$2:$B1007),0),MATCH(AX$2,'CAMAGUI DATA UNIFICADA'!$C$1:$T$1,0)),"")</f>
        <v>60714.28571</v>
      </c>
      <c r="AY19" s="2">
        <f t="array" ref="AY19">IFERROR(INDEX('CAMAGUI DATA UNIFICADA'!$C$2:$T1007,MATCH(1,($A19='CAMAGUI DATA UNIFICADA'!$A$2:$A1007)*($AL$1='CAMAGUI DATA UNIFICADA'!$B$2:$B1007),0),MATCH(AY$2,'CAMAGUI DATA UNIFICADA'!$C$1:$T$1,0)),"")</f>
        <v>2</v>
      </c>
      <c r="AZ19" s="2">
        <f t="array" ref="AZ19">IFERROR(INDEX('CAMAGUI DATA UNIFICADA'!$C$2:$T1007,MATCH(1,($A19='CAMAGUI DATA UNIFICADA'!$A$2:$A1007)*($AL$1='CAMAGUI DATA UNIFICADA'!$B$2:$B1007),0),MATCH(AZ$2,'CAMAGUI DATA UNIFICADA'!$C$1:$T$1,0)),"")</f>
        <v>26</v>
      </c>
      <c r="BA19" s="33">
        <f t="array" ref="BA19">IFERROR(INDEX('CAMAGUI DATA UNIFICADA'!$C$2:$T1007,MATCH(1,($A19='CAMAGUI DATA UNIFICADA'!$A$2:$A1007)*($AL$1='CAMAGUI DATA UNIFICADA'!$B$2:$B1007),0),MATCH(BA$2,'CAMAGUI DATA UNIFICADA'!$C$1:$T$1,0)),"")</f>
        <v>3.072</v>
      </c>
      <c r="BB19" s="60">
        <f t="array" ref="BB19">IFERROR(INDEX('CAMAGUI DATA UNIFICADA'!$C$2:$T1007,MATCH(1,($A19='CAMAGUI DATA UNIFICADA'!$A$2:$A1007)*($AL$1='CAMAGUI DATA UNIFICADA'!$B$2:$B1007),0),MATCH(BB$2,'CAMAGUI DATA UNIFICADA'!$C$1:$T$1,0)),"")</f>
        <v>329.3034212</v>
      </c>
      <c r="BC19" s="140">
        <f t="array" ref="BC19">IFERROR(INDEX('CAMAGUI DATA UNIFICADA'!$C$2:$T1007,MATCH(1,($A19='CAMAGUI DATA UNIFICADA'!$A$2:$A1007)*($AL$1='CAMAGUI DATA UNIFICADA'!$B$2:$B1007),0),MATCH(BC$2,'CAMAGUI DATA UNIFICADA'!$C$1:$T$1,0)),"")</f>
        <v>19.8258553</v>
      </c>
      <c r="BD19" s="138" t="str">
        <f t="array" ref="BD19">IFERROR(INDEX('CAMAGUI DATA UNIFICADA'!$C$2:$T1007,MATCH(1,($A19='CAMAGUI DATA UNIFICADA'!$A$2:$A1007)*($BD$1='CAMAGUI DATA UNIFICADA'!$B$2:$B1007),0),MATCH(BD$2,'CAMAGUI DATA UNIFICADA'!$C$1:$T$1,0)),"")</f>
        <v>CA4020523</v>
      </c>
      <c r="BE19" s="2">
        <f t="array" ref="BE19">IFERROR(INDEX('CAMAGUI DATA UNIFICADA'!$C$2:$T1007,MATCH(1,($A19='CAMAGUI DATA UNIFICADA'!$A$2:$A1007)*($BD$1='CAMAGUI DATA UNIFICADA'!$B$2:$B1007),0),MATCH(BE$2,'CAMAGUI DATA UNIFICADA'!$C$1:$T$1,0)),"")</f>
        <v>150</v>
      </c>
      <c r="BF19" s="2">
        <f t="array" ref="BF19">IFERROR(INDEX('CAMAGUI DATA UNIFICADA'!$C$2:$T1007,MATCH(1,($A19='CAMAGUI DATA UNIFICADA'!$A$2:$A1007)*($BD$1='CAMAGUI DATA UNIFICADA'!$B$2:$B1007),0),MATCH(BF$2,'CAMAGUI DATA UNIFICADA'!$C$1:$T$1,0)),"")</f>
        <v>650</v>
      </c>
      <c r="BG19" s="2" t="str">
        <f t="array" ref="BG19">IFERROR(INDEX('CAMAGUI DATA UNIFICADA'!$C$2:$T1007,MATCH(1,($A19='CAMAGUI DATA UNIFICADA'!$A$2:$A1007)*($BD$1='CAMAGUI DATA UNIFICADA'!$B$2:$B1007),0),MATCH(BG$2,'CAMAGUI DATA UNIFICADA'!$C$1:$T$1,0)),"")</f>
        <v>SKR NW#4</v>
      </c>
      <c r="BH19" s="139">
        <f t="array" ref="BH19">IFERROR(INDEX('CAMAGUI DATA UNIFICADA'!$C$2:$T1007,MATCH(1,($A19='CAMAGUI DATA UNIFICADA'!$A$2:$A1007)*($BD$1='CAMAGUI DATA UNIFICADA'!$B$2:$B1007),0),MATCH(BH$2,'CAMAGUI DATA UNIFICADA'!$C$1:$T$1,0)),"")</f>
        <v>873.6</v>
      </c>
      <c r="BI19" s="2">
        <f t="array" ref="BI19">IFERROR(INDEX('CAMAGUI DATA UNIFICADA'!$C$2:$T1007,MATCH(1,($A19='CAMAGUI DATA UNIFICADA'!$A$2:$A1007)*($BD$1='CAMAGUI DATA UNIFICADA'!$B$2:$B1007),0),MATCH(BI$2,'CAMAGUI DATA UNIFICADA'!$C$1:$T$1,0)),"")</f>
        <v>3</v>
      </c>
      <c r="BJ19" s="2">
        <f t="array" ref="BJ19">IFERROR(INDEX('CAMAGUI DATA UNIFICADA'!$C$2:$T1007,MATCH(1,($A19='CAMAGUI DATA UNIFICADA'!$A$2:$A1007)*($BD$1='CAMAGUI DATA UNIFICADA'!$B$2:$B1007),0),MATCH(BJ$2,'CAMAGUI DATA UNIFICADA'!$C$1:$T$1,0)),"")</f>
        <v>1.4</v>
      </c>
      <c r="BK19" s="33">
        <f t="array" ref="BK19">IFERROR(INDEX('CAMAGUI DATA UNIFICADA'!$C$2:$T1007,MATCH(1,($A19='CAMAGUI DATA UNIFICADA'!$A$2:$A1007)*($BD$1='CAMAGUI DATA UNIFICADA'!$B$2:$B1007),0),MATCH(BK$2,'CAMAGUI DATA UNIFICADA'!$C$1:$T$1,0)),"")</f>
        <v>9.624</v>
      </c>
      <c r="BL19" s="60">
        <f t="array" ref="BL19">IFERROR(INDEX('CAMAGUI DATA UNIFICADA'!$C$2:$T1007,MATCH(1,($A19='CAMAGUI DATA UNIFICADA'!$A$2:$A1007)*($BD$1='CAMAGUI DATA UNIFICADA'!$B$2:$B1007),0),MATCH(BL$2,'CAMAGUI DATA UNIFICADA'!$C$1:$T$1,0)),"")</f>
        <v>519534.4971</v>
      </c>
      <c r="BM19" s="33">
        <f t="array" ref="BM19">IFERROR(INDEX('CAMAGUI DATA UNIFICADA'!$C$2:$T1007,MATCH(1,($A19='CAMAGUI DATA UNIFICADA'!$A$2:$A1007)*($BD$1='CAMAGUI DATA UNIFICADA'!$B$2:$B1007),0),MATCH(BM$2,'CAMAGUI DATA UNIFICADA'!$C$1:$T$1,0)),"")</f>
        <v>0.7435838779</v>
      </c>
      <c r="BN19" s="23">
        <f t="array" ref="BN19">IFERROR(INDEX('CAMAGUI DATA UNIFICADA'!$C$2:$T1007,MATCH(1,($A19='CAMAGUI DATA UNIFICADA'!$A$2:$A1007)*($BD$1='CAMAGUI DATA UNIFICADA'!$B$2:$B1007),0),MATCH(BN$2,'CAMAGUI DATA UNIFICADA'!$C$1:$T$1,0)),"")</f>
        <v>0.7696632792</v>
      </c>
      <c r="BO19" s="23">
        <f t="array" ref="BO19">IFERROR(INDEX('CAMAGUI DATA UNIFICADA'!$C$2:$T1007,MATCH(1,($A19='CAMAGUI DATA UNIFICADA'!$A$2:$A1007)*($BD$1='CAMAGUI DATA UNIFICADA'!$B$2:$B1007),0),MATCH(BO$2,'CAMAGUI DATA UNIFICADA'!$C$1:$T$1,0)),"")</f>
        <v>0.925</v>
      </c>
      <c r="BP19" s="60">
        <f t="array" ref="BP19">IFERROR(INDEX('CAMAGUI DATA UNIFICADA'!$C$2:$T1007,MATCH(1,($A19='CAMAGUI DATA UNIFICADA'!$A$2:$A1007)*($BD$1='CAMAGUI DATA UNIFICADA'!$B$2:$B1007),0),MATCH(BP$2,'CAMAGUI DATA UNIFICADA'!$C$1:$T$1,0)),"")</f>
        <v>130081.0754</v>
      </c>
      <c r="BQ19" s="2">
        <f t="array" ref="BQ19">IFERROR(INDEX('CAMAGUI DATA UNIFICADA'!$C$2:$T1007,MATCH(1,($A19='CAMAGUI DATA UNIFICADA'!$A$2:$A1007)*($BD$1='CAMAGUI DATA UNIFICADA'!$B$2:$B1007),0),MATCH(BQ$2,'CAMAGUI DATA UNIFICADA'!$C$1:$T$1,0)),"")</f>
        <v>2</v>
      </c>
      <c r="BR19" s="2">
        <f t="array" ref="BR19">IFERROR(INDEX('CAMAGUI DATA UNIFICADA'!$C$2:$T1007,MATCH(1,($A19='CAMAGUI DATA UNIFICADA'!$A$2:$A1007)*($BD$1='CAMAGUI DATA UNIFICADA'!$B$2:$B1007),0),MATCH(BR$2,'CAMAGUI DATA UNIFICADA'!$C$1:$T$1,0)),"")</f>
        <v>5</v>
      </c>
      <c r="BS19" s="33">
        <f t="array" ref="BS19">IFERROR(INDEX('CAMAGUI DATA UNIFICADA'!$C$2:$T1007,MATCH(1,($A19='CAMAGUI DATA UNIFICADA'!$A$2:$A1007)*($BD$1='CAMAGUI DATA UNIFICADA'!$B$2:$B1007),0),MATCH(BS$2,'CAMAGUI DATA UNIFICADA'!$C$1:$T$1,0)),"")</f>
        <v>11.076</v>
      </c>
      <c r="BT19" s="60">
        <f t="array" ref="BT19">IFERROR(INDEX('CAMAGUI DATA UNIFICADA'!$C$2:$T1007,MATCH(1,($A19='CAMAGUI DATA UNIFICADA'!$A$2:$A1007)*($BD$1='CAMAGUI DATA UNIFICADA'!$B$2:$B1007),0),MATCH(BT$2,'CAMAGUI DATA UNIFICADA'!$C$1:$T$1,0)),"")</f>
        <v>314.9706629</v>
      </c>
      <c r="BU19" s="140">
        <f t="array" ref="BU19">IFERROR(INDEX('CAMAGUI DATA UNIFICADA'!$C$2:$T1007,MATCH(1,($A19='CAMAGUI DATA UNIFICADA'!$A$2:$A1007)*($BD$1='CAMAGUI DATA UNIFICADA'!$B$2:$B1007),0),MATCH(BU$2,'CAMAGUI DATA UNIFICADA'!$C$1:$T$1,0)),"")</f>
        <v>41.24266572</v>
      </c>
      <c r="BV19" s="138" t="str">
        <f t="array" ref="BV19">IFERROR(INDEX('CAMAGUI DATA UNIFICADA'!$C$2:$T1007,MATCH(1,($A19='CAMAGUI DATA UNIFICADA'!$A$2:$A1007)*($BV$1='CAMAGUI DATA UNIFICADA'!$B$2:$B1007),0),MATCH(BV$2,'CAMAGUI DATA UNIFICADA'!$C$1:$T$1,0)),"")</f>
        <v>CA5020523</v>
      </c>
      <c r="BW19" s="2">
        <f t="array" ref="BW19">IFERROR(INDEX('CAMAGUI DATA UNIFICADA'!$C$2:$T1007,MATCH(1,($A19='CAMAGUI DATA UNIFICADA'!$A$2:$A1007)*($BV$1='CAMAGUI DATA UNIFICADA'!$B$2:$B1007),0),MATCH(BW$2,'CAMAGUI DATA UNIFICADA'!$C$1:$T$1,0)),"")</f>
        <v>150</v>
      </c>
      <c r="BX19" s="2">
        <f t="array" ref="BX19">IFERROR(INDEX('CAMAGUI DATA UNIFICADA'!$C$2:$T1007,MATCH(1,($A19='CAMAGUI DATA UNIFICADA'!$A$2:$A1007)*($BV$1='CAMAGUI DATA UNIFICADA'!$B$2:$B1007),0),MATCH(BX$2,'CAMAGUI DATA UNIFICADA'!$C$1:$T$1,0)),"")</f>
        <v>675</v>
      </c>
      <c r="BY19" s="2" t="str">
        <f t="array" ref="BY19">IFERROR(INDEX('CAMAGUI DATA UNIFICADA'!$C$2:$T1007,MATCH(1,($A19='CAMAGUI DATA UNIFICADA'!$A$2:$A1007)*($BV$1='CAMAGUI DATA UNIFICADA'!$B$2:$B1007),0),MATCH(BY$2,'CAMAGUI DATA UNIFICADA'!$C$1:$T$1,0)),"")</f>
        <v>SKR NW#4</v>
      </c>
      <c r="BZ19" s="139">
        <f t="array" ref="BZ19">IFERROR(INDEX('CAMAGUI DATA UNIFICADA'!$C$2:$T1007,MATCH(1,($A19='CAMAGUI DATA UNIFICADA'!$A$2:$A1007)*($BV$1='CAMAGUI DATA UNIFICADA'!$B$2:$B1007),0),MATCH(BZ$2,'CAMAGUI DATA UNIFICADA'!$C$1:$T$1,0)),"")</f>
        <v>907.2</v>
      </c>
      <c r="CA19" s="2">
        <f t="array" ref="CA19">IFERROR(INDEX('CAMAGUI DATA UNIFICADA'!$C$2:$T1007,MATCH(1,($A19='CAMAGUI DATA UNIFICADA'!$A$2:$A1007)*($BV$1='CAMAGUI DATA UNIFICADA'!$B$2:$B1007),0),MATCH(CA$2,'CAMAGUI DATA UNIFICADA'!$C$1:$T$1,0)),"")</f>
        <v>2.9</v>
      </c>
      <c r="CB19" s="2">
        <f t="array" ref="CB19">IFERROR(INDEX('CAMAGUI DATA UNIFICADA'!$C$2:$T1007,MATCH(1,($A19='CAMAGUI DATA UNIFICADA'!$A$2:$A1007)*($BV$1='CAMAGUI DATA UNIFICADA'!$B$2:$B1007),0),MATCH(CB$2,'CAMAGUI DATA UNIFICADA'!$C$1:$T$1,0)),"")</f>
        <v>1.4</v>
      </c>
      <c r="CC19" s="33">
        <f t="array" ref="CC19">IFERROR(INDEX('CAMAGUI DATA UNIFICADA'!$C$2:$T1007,MATCH(1,($A19='CAMAGUI DATA UNIFICADA'!$A$2:$A1007)*($BV$1='CAMAGUI DATA UNIFICADA'!$B$2:$B1007),0),MATCH(CC$2,'CAMAGUI DATA UNIFICADA'!$C$1:$T$1,0)),"")</f>
        <v>9.78</v>
      </c>
      <c r="CD19" s="60">
        <f t="array" ref="CD19">IFERROR(INDEX('CAMAGUI DATA UNIFICADA'!$C$2:$T1007,MATCH(1,($A19='CAMAGUI DATA UNIFICADA'!$A$2:$A1007)*($BV$1='CAMAGUI DATA UNIFICADA'!$B$2:$B1007),0),MATCH(CD$2,'CAMAGUI DATA UNIFICADA'!$C$1:$T$1,0)),"")</f>
        <v>528876.666</v>
      </c>
      <c r="CE19" s="33">
        <f t="array" ref="CE19">IFERROR(INDEX('CAMAGUI DATA UNIFICADA'!$C$2:$T1007,MATCH(1,($A19='CAMAGUI DATA UNIFICADA'!$A$2:$A1007)*($BV$1='CAMAGUI DATA UNIFICADA'!$B$2:$B1007),0),MATCH(CE$2,'CAMAGUI DATA UNIFICADA'!$C$1:$T$1,0)),"")</f>
        <v>0.7687670364</v>
      </c>
      <c r="CF19" s="23">
        <f t="array" ref="CF19">IFERROR(INDEX('CAMAGUI DATA UNIFICADA'!$C$2:$T1007,MATCH(1,($A19='CAMAGUI DATA UNIFICADA'!$A$2:$A1007)*($BV$1='CAMAGUI DATA UNIFICADA'!$B$2:$B1007),0),MATCH(CF$2,'CAMAGUI DATA UNIFICADA'!$C$1:$T$1,0)),"")</f>
        <v>0.8011189921</v>
      </c>
      <c r="CG19" s="23">
        <f t="array" ref="CG19">IFERROR(INDEX('CAMAGUI DATA UNIFICADA'!$C$2:$T1007,MATCH(1,($A19='CAMAGUI DATA UNIFICADA'!$A$2:$A1007)*($BV$1='CAMAGUI DATA UNIFICADA'!$B$2:$B1007),0),MATCH(CG$2,'CAMAGUI DATA UNIFICADA'!$C$1:$T$1,0)),"")</f>
        <v>0.95</v>
      </c>
      <c r="CH19" s="60">
        <f t="array" ref="CH19">IFERROR(INDEX('CAMAGUI DATA UNIFICADA'!$C$2:$T1007,MATCH(1,($A19='CAMAGUI DATA UNIFICADA'!$A$2:$A1007)*($BV$1='CAMAGUI DATA UNIFICADA'!$B$2:$B1007),0),MATCH(CH$2,'CAMAGUI DATA UNIFICADA'!$C$1:$T$1,0)),"")</f>
        <v>149324.7147</v>
      </c>
      <c r="CI19" s="2">
        <f t="array" ref="CI19">IFERROR(INDEX('CAMAGUI DATA UNIFICADA'!$C$2:$T1007,MATCH(1,($A19='CAMAGUI DATA UNIFICADA'!$A$2:$A1007)*($BV$1='CAMAGUI DATA UNIFICADA'!$B$2:$B1007),0),MATCH(CI$2,'CAMAGUI DATA UNIFICADA'!$C$1:$T$1,0)),"")</f>
        <v>2</v>
      </c>
      <c r="CJ19" s="2">
        <f t="array" ref="CJ19">IFERROR(INDEX('CAMAGUI DATA UNIFICADA'!$C$2:$T1007,MATCH(1,($A19='CAMAGUI DATA UNIFICADA'!$A$2:$A1007)*($BV$1='CAMAGUI DATA UNIFICADA'!$B$2:$B1007),0),MATCH(CJ$2,'CAMAGUI DATA UNIFICADA'!$C$1:$T$1,0)),"")</f>
        <v>4.9</v>
      </c>
      <c r="CK19" s="33">
        <f t="array" ref="CK19">IFERROR(INDEX('CAMAGUI DATA UNIFICADA'!$C$2:$T1007,MATCH(1,($A19='CAMAGUI DATA UNIFICADA'!$A$2:$A1007)*($BV$1='CAMAGUI DATA UNIFICADA'!$B$2:$B1007),0),MATCH(CK$2,'CAMAGUI DATA UNIFICADA'!$C$1:$T$1,0)),"")</f>
        <v>12.4272</v>
      </c>
      <c r="CL19" s="60">
        <f t="array" ref="CL19">IFERROR(INDEX('CAMAGUI DATA UNIFICADA'!$C$2:$T1007,MATCH(1,($A19='CAMAGUI DATA UNIFICADA'!$A$2:$A1007)*($BV$1='CAMAGUI DATA UNIFICADA'!$B$2:$B1007),0),MATCH(CL$2,'CAMAGUI DATA UNIFICADA'!$C$1:$T$1,0)),"")</f>
        <v>332.8441417</v>
      </c>
      <c r="CM19" s="140">
        <f t="array" ref="CM19">IFERROR(INDEX('CAMAGUI DATA UNIFICADA'!$C$2:$T1007,MATCH(1,($A19='CAMAGUI DATA UNIFICADA'!$A$2:$A1007)*($BV$1='CAMAGUI DATA UNIFICADA'!$B$2:$B1007),0),MATCH(CM$2,'CAMAGUI DATA UNIFICADA'!$C$1:$T$1,0)),"")</f>
        <v>45.71103543</v>
      </c>
      <c r="CN19" s="138" t="str">
        <f t="array" ref="CN19">IFERROR(INDEX('CAMAGUI DATA UNIFICADA'!$C$2:$T1007,MATCH(1,($A19='CAMAGUI DATA UNIFICADA'!$A$2:$A1007)*($CN$1='CAMAGUI DATA UNIFICADA'!$B$2:$B1007),0),MATCH(CN$2,'CAMAGUI DATA UNIFICADA'!$C$1:$T$1,0)),"")</f>
        <v>CA6020523</v>
      </c>
      <c r="CO19" s="2">
        <f t="array" ref="CO19">IFERROR(INDEX('CAMAGUI DATA UNIFICADA'!$C$2:$T1007,MATCH(1,($A19='CAMAGUI DATA UNIFICADA'!$A$2:$A1007)*($CN$1='CAMAGUI DATA UNIFICADA'!$B$2:$B1007),0),MATCH(CO$2,'CAMAGUI DATA UNIFICADA'!$C$1:$T$1,0)),"")</f>
        <v>250</v>
      </c>
      <c r="CP19" s="2">
        <f t="array" ref="CP19">IFERROR(INDEX('CAMAGUI DATA UNIFICADA'!$C$2:$T1007,MATCH(1,($A19='CAMAGUI DATA UNIFICADA'!$A$2:$A1007)*($CN$1='CAMAGUI DATA UNIFICADA'!$B$2:$B1007),0),MATCH(CP$2,'CAMAGUI DATA UNIFICADA'!$C$1:$T$1,0)),"")</f>
        <v>1025</v>
      </c>
      <c r="CQ19" s="2" t="str">
        <f t="array" ref="CQ19">IFERROR(INDEX('CAMAGUI DATA UNIFICADA'!$C$2:$T1007,MATCH(1,($A19='CAMAGUI DATA UNIFICADA'!$A$2:$A1007)*($CN$1='CAMAGUI DATA UNIFICADA'!$B$2:$B1007),0),MATCH(CQ$2,'CAMAGUI DATA UNIFICADA'!$C$1:$T$1,0)),"")</f>
        <v>SKR NW#4</v>
      </c>
      <c r="CR19" s="139">
        <f t="array" ref="CR19">IFERROR(INDEX('CAMAGUI DATA UNIFICADA'!$C$2:$T1007,MATCH(1,($A19='CAMAGUI DATA UNIFICADA'!$A$2:$A1007)*($CN$1='CAMAGUI DATA UNIFICADA'!$B$2:$B1007),0),MATCH(CR$2,'CAMAGUI DATA UNIFICADA'!$C$1:$T$1,0)),"")</f>
        <v>1377.6</v>
      </c>
      <c r="CS19" s="2">
        <f t="array" ref="CS19">IFERROR(INDEX('CAMAGUI DATA UNIFICADA'!$C$2:$T1007,MATCH(1,($A19='CAMAGUI DATA UNIFICADA'!$A$2:$A1007)*($CN$1='CAMAGUI DATA UNIFICADA'!$B$2:$B1007),0),MATCH(CS$2,'CAMAGUI DATA UNIFICADA'!$C$1:$T$1,0)),"")</f>
        <v>2.7</v>
      </c>
      <c r="CT19" s="2">
        <f t="array" ref="CT19">IFERROR(INDEX('CAMAGUI DATA UNIFICADA'!$C$2:$T1007,MATCH(1,($A19='CAMAGUI DATA UNIFICADA'!$A$2:$A1007)*($CN$1='CAMAGUI DATA UNIFICADA'!$B$2:$B1007),0),MATCH(CT$2,'CAMAGUI DATA UNIFICADA'!$C$1:$T$1,0)),"")</f>
        <v>1</v>
      </c>
      <c r="CU19" s="33">
        <f t="array" ref="CU19">IFERROR(INDEX('CAMAGUI DATA UNIFICADA'!$C$2:$T1007,MATCH(1,($A19='CAMAGUI DATA UNIFICADA'!$A$2:$A1007)*($CN$1='CAMAGUI DATA UNIFICADA'!$B$2:$B1007),0),MATCH(CU$2,'CAMAGUI DATA UNIFICADA'!$C$1:$T$1,0)),"")</f>
        <v>10.068</v>
      </c>
      <c r="CV19" s="60">
        <f t="array" ref="CV19">IFERROR(INDEX('CAMAGUI DATA UNIFICADA'!$C$2:$T1007,MATCH(1,($A19='CAMAGUI DATA UNIFICADA'!$A$2:$A1007)*($CN$1='CAMAGUI DATA UNIFICADA'!$B$2:$B1007),0),MATCH(CV$2,'CAMAGUI DATA UNIFICADA'!$C$1:$T$1,0)),"")</f>
        <v>919672.1553</v>
      </c>
      <c r="CW19" s="33">
        <f t="array" ref="CW19">IFERROR(INDEX('CAMAGUI DATA UNIFICADA'!$C$2:$T1007,MATCH(1,($A19='CAMAGUI DATA UNIFICADA'!$A$2:$A1007)*($CN$1='CAMAGUI DATA UNIFICADA'!$B$2:$B1007),0),MATCH(CW$2,'CAMAGUI DATA UNIFICADA'!$C$1:$T$1,0)),"")</f>
        <v>0.9231573573</v>
      </c>
      <c r="CX19" s="23">
        <f t="array" ref="CX19">IFERROR(INDEX('CAMAGUI DATA UNIFICADA'!$C$2:$T1007,MATCH(1,($A19='CAMAGUI DATA UNIFICADA'!$A$2:$A1007)*($CN$1='CAMAGUI DATA UNIFICADA'!$B$2:$B1007),0),MATCH(CX$2,'CAMAGUI DATA UNIFICADA'!$C$1:$T$1,0)),"")</f>
        <v>0.7868800104</v>
      </c>
      <c r="CY19" s="23">
        <f t="array" ref="CY19">IFERROR(INDEX('CAMAGUI DATA UNIFICADA'!$C$2:$T1007,MATCH(1,($A19='CAMAGUI DATA UNIFICADA'!$A$2:$A1007)*($CN$1='CAMAGUI DATA UNIFICADA'!$B$2:$B1007),0),MATCH(CY$2,'CAMAGUI DATA UNIFICADA'!$C$1:$T$1,0)),"")</f>
        <v>0.95</v>
      </c>
      <c r="CZ19" s="60">
        <f t="array" ref="CZ19">IFERROR(INDEX('CAMAGUI DATA UNIFICADA'!$C$2:$T1007,MATCH(1,($A19='CAMAGUI DATA UNIFICADA'!$A$2:$A1007)*($CN$1='CAMAGUI DATA UNIFICADA'!$B$2:$B1007),0),MATCH(CZ$2,'CAMAGUI DATA UNIFICADA'!$C$1:$T$1,0)),"")</f>
        <v>126893.7048</v>
      </c>
      <c r="DA19" s="2">
        <f t="array" ref="DA19">IFERROR(INDEX('CAMAGUI DATA UNIFICADA'!$C$2:$T1007,MATCH(1,($A19='CAMAGUI DATA UNIFICADA'!$A$2:$A1007)*($CN$1='CAMAGUI DATA UNIFICADA'!$B$2:$B1007),0),MATCH(DA$2,'CAMAGUI DATA UNIFICADA'!$C$1:$T$1,0)),"")</f>
        <v>2</v>
      </c>
      <c r="DB19" s="2">
        <f t="array" ref="DB19">IFERROR(INDEX('CAMAGUI DATA UNIFICADA'!$C$2:$T1007,MATCH(1,($A19='CAMAGUI DATA UNIFICADA'!$A$2:$A1007)*($CN$1='CAMAGUI DATA UNIFICADA'!$B$2:$B1007),0),MATCH(DB$2,'CAMAGUI DATA UNIFICADA'!$C$1:$T$1,0)),"")</f>
        <v>4.7</v>
      </c>
      <c r="DC19" s="33">
        <f t="array" ref="DC19">IFERROR(INDEX('CAMAGUI DATA UNIFICADA'!$C$2:$T1007,MATCH(1,($A19='CAMAGUI DATA UNIFICADA'!$A$2:$A1007)*($CN$1='CAMAGUI DATA UNIFICADA'!$B$2:$B1007),0),MATCH(DC$2,'CAMAGUI DATA UNIFICADA'!$C$1:$T$1,0)),"")</f>
        <v>12.8016</v>
      </c>
      <c r="DD19" s="60">
        <f t="array" ref="DD19">IFERROR(INDEX('CAMAGUI DATA UNIFICADA'!$C$2:$T1007,MATCH(1,($A19='CAMAGUI DATA UNIFICADA'!$A$2:$A1007)*($CN$1='CAMAGUI DATA UNIFICADA'!$B$2:$B1007),0),MATCH(DD$2,'CAMAGUI DATA UNIFICADA'!$C$1:$T$1,0)),"")</f>
        <v>582.0691826</v>
      </c>
      <c r="DE19" s="140">
        <f t="array" ref="DE19">IFERROR(INDEX('CAMAGUI DATA UNIFICADA'!$C$2:$T1007,MATCH(1,($A19='CAMAGUI DATA UNIFICADA'!$A$2:$A1007)*($CN$1='CAMAGUI DATA UNIFICADA'!$B$2:$B1007),0),MATCH(DE$2,'CAMAGUI DATA UNIFICADA'!$C$1:$T$1,0)),"")</f>
        <v>83.01729565</v>
      </c>
      <c r="DF19" s="138" t="str">
        <f t="array" ref="DF19">IFERROR(INDEX('CAMAGUI DATA UNIFICADA'!$C$2:$T1007,MATCH(1,($A19='CAMAGUI DATA UNIFICADA'!$A$2:$A1007)*($DF$1='CAMAGUI DATA UNIFICADA'!$B$2:$B1007),0),MATCH(DF$2,'CAMAGUI DATA UNIFICADA'!$C$1:$T$1,0)),"")</f>
        <v>CA8230123</v>
      </c>
      <c r="DG19" s="2">
        <f t="array" ref="DG19">IFERROR(INDEX('CAMAGUI DATA UNIFICADA'!$C$2:$T1007,MATCH(1,($A19='CAMAGUI DATA UNIFICADA'!$A$2:$A1007)*($DF$1='CAMAGUI DATA UNIFICADA'!$B$2:$B1007),0),MATCH(DG$2,'CAMAGUI DATA UNIFICADA'!$C$1:$T$1,0)),"")</f>
        <v>15</v>
      </c>
      <c r="DH19" s="2">
        <f t="array" ref="DH19">IFERROR(INDEX('CAMAGUI DATA UNIFICADA'!$C$2:$T1007,MATCH(1,($A19='CAMAGUI DATA UNIFICADA'!$A$2:$A1007)*($DF$1='CAMAGUI DATA UNIFICADA'!$B$2:$B1007),0),MATCH(DH$2,'CAMAGUI DATA UNIFICADA'!$C$1:$T$1,0)),"")</f>
        <v>90</v>
      </c>
      <c r="DI19" s="2" t="str">
        <f t="array" ref="DI19">IFERROR(INDEX('CAMAGUI DATA UNIFICADA'!$C$2:$T1007,MATCH(1,($A19='CAMAGUI DATA UNIFICADA'!$A$2:$A1007)*($DF$1='CAMAGUI DATA UNIFICADA'!$B$2:$B1007),0),MATCH(DI$2,'CAMAGUI DATA UNIFICADA'!$C$1:$T$1,0)),"")</f>
        <v>NICO FINA 2.5</v>
      </c>
      <c r="DJ19" s="139">
        <f t="array" ref="DJ19">IFERROR(INDEX('CAMAGUI DATA UNIFICADA'!$C$2:$T1007,MATCH(1,($A19='CAMAGUI DATA UNIFICADA'!$A$2:$A1007)*($DF$1='CAMAGUI DATA UNIFICADA'!$B$2:$B1007),0),MATCH(DJ$2,'CAMAGUI DATA UNIFICADA'!$C$1:$T$1,0)),"")</f>
        <v>108.37368</v>
      </c>
      <c r="DK19" s="2">
        <f t="array" ref="DK19">IFERROR(INDEX('CAMAGUI DATA UNIFICADA'!$C$2:$T1007,MATCH(1,($A19='CAMAGUI DATA UNIFICADA'!$A$2:$A1007)*($DF$1='CAMAGUI DATA UNIFICADA'!$B$2:$B1007),0),MATCH(DK$2,'CAMAGUI DATA UNIFICADA'!$C$1:$T$1,0)),"")</f>
        <v>24</v>
      </c>
      <c r="DL19" s="2">
        <f t="array" ref="DL19">IFERROR(INDEX('CAMAGUI DATA UNIFICADA'!$C$2:$T1007,MATCH(1,($A19='CAMAGUI DATA UNIFICADA'!$A$2:$A1007)*($DF$1='CAMAGUI DATA UNIFICADA'!$B$2:$B1007),0),MATCH(DL$2,'CAMAGUI DATA UNIFICADA'!$C$1:$T$1,0)),"")</f>
        <v>1.2</v>
      </c>
      <c r="DM19" s="33">
        <f t="array" ref="DM19">IFERROR(INDEX('CAMAGUI DATA UNIFICADA'!$C$2:$T1007,MATCH(1,($A19='CAMAGUI DATA UNIFICADA'!$A$2:$A1007)*($DF$1='CAMAGUI DATA UNIFICADA'!$B$2:$B1007),0),MATCH(DM$2,'CAMAGUI DATA UNIFICADA'!$C$1:$T$1,0)),"")</f>
        <v>3.18</v>
      </c>
      <c r="DN19" s="60">
        <f t="array" ref="DN19">IFERROR(INDEX('CAMAGUI DATA UNIFICADA'!$C$2:$T1007,MATCH(1,($A19='CAMAGUI DATA UNIFICADA'!$A$2:$A1007)*($DF$1='CAMAGUI DATA UNIFICADA'!$B$2:$B1007),0),MATCH(DN$2,'CAMAGUI DATA UNIFICADA'!$C$1:$T$1,0)),"")</f>
        <v>19654.08805</v>
      </c>
      <c r="DO19" s="33">
        <f t="array" ref="DO19">IFERROR(INDEX('CAMAGUI DATA UNIFICADA'!$C$2:$T1007,MATCH(1,($A19='CAMAGUI DATA UNIFICADA'!$A$2:$A1007)*($DF$1='CAMAGUI DATA UNIFICADA'!$B$2:$B1007),0),MATCH(DO$2,'CAMAGUI DATA UNIFICADA'!$C$1:$T$1,0)),"")</f>
        <v>2.884615385</v>
      </c>
      <c r="DP19" s="23">
        <f t="array" ref="DP19">IFERROR(INDEX('CAMAGUI DATA UNIFICADA'!$C$2:$T1007,MATCH(1,($A19='CAMAGUI DATA UNIFICADA'!$A$2:$A1007)*($DF$1='CAMAGUI DATA UNIFICADA'!$B$2:$B1007),0),MATCH(DP$2,'CAMAGUI DATA UNIFICADA'!$C$1:$T$1,0)),"")</f>
        <v>0.4913522013</v>
      </c>
      <c r="DQ19" s="23">
        <f t="array" ref="DQ19">IFERROR(INDEX('CAMAGUI DATA UNIFICADA'!$C$2:$T1007,MATCH(1,($A19='CAMAGUI DATA UNIFICADA'!$A$2:$A1007)*($DF$1='CAMAGUI DATA UNIFICADA'!$B$2:$B1007),0),MATCH(DQ$2,'CAMAGUI DATA UNIFICADA'!$C$1:$T$1,0)),"")</f>
        <v>0.65</v>
      </c>
      <c r="DR19" s="2">
        <f t="array" ref="DR19">IFERROR(INDEX('CAMAGUI DATA UNIFICADA'!$C$2:$T1007,MATCH(1,($A19='CAMAGUI DATA UNIFICADA'!$A$2:$A1007)*($DF$1='CAMAGUI DATA UNIFICADA'!$B$2:$B1007),0),MATCH(DR$2,'CAMAGUI DATA UNIFICADA'!$C$1:$T$1,0)),"")</f>
        <v>65000</v>
      </c>
      <c r="DS19" s="2">
        <f t="array" ref="DS19">IFERROR(INDEX('CAMAGUI DATA UNIFICADA'!$C$2:$T1007,MATCH(1,($A19='CAMAGUI DATA UNIFICADA'!$A$2:$A1007)*($DF$1='CAMAGUI DATA UNIFICADA'!$B$2:$B1007),0),MATCH(DS$2,'CAMAGUI DATA UNIFICADA'!$C$1:$T$1,0)),"")</f>
        <v>2</v>
      </c>
      <c r="DT19" s="2">
        <f t="array" ref="DT19">IFERROR(INDEX('CAMAGUI DATA UNIFICADA'!$C$2:$T1007,MATCH(1,($A19='CAMAGUI DATA UNIFICADA'!$A$2:$A1007)*($DF$1='CAMAGUI DATA UNIFICADA'!$B$2:$B1007),0),MATCH(DT$2,'CAMAGUI DATA UNIFICADA'!$C$1:$T$1,0)),"")</f>
        <v>26</v>
      </c>
      <c r="DU19" s="33">
        <f t="array" ref="DU19">IFERROR(INDEX('CAMAGUI DATA UNIFICADA'!$C$2:$T1007,MATCH(1,($A19='CAMAGUI DATA UNIFICADA'!$A$2:$A1007)*($DF$1='CAMAGUI DATA UNIFICADA'!$B$2:$B1007),0),MATCH(DU$2,'CAMAGUI DATA UNIFICADA'!$C$1:$T$1,0)),"")</f>
        <v>3.072</v>
      </c>
      <c r="DV19" s="60">
        <f t="array" ref="DV19">IFERROR(INDEX('CAMAGUI DATA UNIFICADA'!$C$2:$T1007,MATCH(1,($A19='CAMAGUI DATA UNIFICADA'!$A$2:$A1007)*($DF$1='CAMAGUI DATA UNIFICADA'!$B$2:$B1007),0),MATCH(DV$2,'CAMAGUI DATA UNIFICADA'!$C$1:$T$1,0)),"")</f>
        <v>20.37319159</v>
      </c>
      <c r="DW19" s="140">
        <f t="array" ref="DW19">IFERROR(INDEX('CAMAGUI DATA UNIFICADA'!$C$2:$T1007,MATCH(1,($A19='CAMAGUI DATA UNIFICADA'!$A$2:$A1007)*($DF$1='CAMAGUI DATA UNIFICADA'!$B$2:$B1007),0),MATCH(DW$2,'CAMAGUI DATA UNIFICADA'!$C$1:$T$1,0)),"")</f>
        <v>1.343297896</v>
      </c>
      <c r="DX19" s="144" t="str">
        <f t="array" ref="DX19">IFERROR(INDEX('CAMAGUI DATA UNIFICADA'!$C$2:$T1007,MATCH(1,($A19='CAMAGUI DATA UNIFICADA'!$A$2:$A1007)*($DX$1='CAMAGUI DATA UNIFICADA'!$B$2:$B1007),0),MATCH(DX$2,'CAMAGUI DATA UNIFICADA'!$C$1:$T$1,0)),"")</f>
        <v/>
      </c>
      <c r="DY19" s="60" t="str">
        <f t="array" ref="DY19">IFERROR(INDEX('CAMAGUI DATA UNIFICADA'!$C$2:$T1007,MATCH(1,($A19='CAMAGUI DATA UNIFICADA'!$A$2:$A1007)*($DX$1='CAMAGUI DATA UNIFICADA'!$B$2:$B1007),0),MATCH(DY$2,'CAMAGUI DATA UNIFICADA'!$C$1:$T$1,0)),"")</f>
        <v/>
      </c>
      <c r="DZ19" s="60" t="str">
        <f t="array" ref="DZ19">IFERROR(INDEX('CAMAGUI DATA UNIFICADA'!$C$2:$T1007,MATCH(1,($A19='CAMAGUI DATA UNIFICADA'!$A$2:$A1007)*($DX$1='CAMAGUI DATA UNIFICADA'!$B$2:$B1007),0),MATCH(DZ$2,'CAMAGUI DATA UNIFICADA'!$C$1:$T$1,0)),"")</f>
        <v/>
      </c>
      <c r="EA19" s="60" t="str">
        <f t="array" ref="EA19">IFERROR(INDEX('CAMAGUI DATA UNIFICADA'!$C$2:$T1007,MATCH(1,($A19='CAMAGUI DATA UNIFICADA'!$A$2:$A1007)*($DX$1='CAMAGUI DATA UNIFICADA'!$B$2:$B1007),0),MATCH(EA$2,'CAMAGUI DATA UNIFICADA'!$C$1:$T$1,0)),"")</f>
        <v/>
      </c>
      <c r="EB19" s="60" t="str">
        <f t="array" ref="EB19">IFERROR(INDEX('CAMAGUI DATA UNIFICADA'!$C$2:$T1007,MATCH(1,($A19='CAMAGUI DATA UNIFICADA'!$A$2:$A1007)*($DX$1='CAMAGUI DATA UNIFICADA'!$B$2:$B1007),0),MATCH(EB$2,'CAMAGUI DATA UNIFICADA'!$C$1:$T$1,0)),"")</f>
        <v/>
      </c>
      <c r="EC19" s="60" t="str">
        <f t="array" ref="EC19">IFERROR(INDEX('CAMAGUI DATA UNIFICADA'!$C$2:$T1007,MATCH(1,($A19='CAMAGUI DATA UNIFICADA'!$A$2:$A1007)*($DX$1='CAMAGUI DATA UNIFICADA'!$B$2:$B1007),0),MATCH(EC$2,'CAMAGUI DATA UNIFICADA'!$C$1:$T$1,0)),"")</f>
        <v/>
      </c>
      <c r="ED19" s="60" t="str">
        <f t="array" ref="ED19">IFERROR(INDEX('CAMAGUI DATA UNIFICADA'!$C$2:$T1007,MATCH(1,($A19='CAMAGUI DATA UNIFICADA'!$A$2:$A1007)*($DX$1='CAMAGUI DATA UNIFICADA'!$B$2:$B1007),0),MATCH(ED$2,'CAMAGUI DATA UNIFICADA'!$C$1:$T$1,0)),"")</f>
        <v/>
      </c>
      <c r="EE19" s="60" t="str">
        <f t="array" ref="EE19">IFERROR(INDEX('CAMAGUI DATA UNIFICADA'!$C$2:$T1007,MATCH(1,($A19='CAMAGUI DATA UNIFICADA'!$A$2:$A1007)*($DX$1='CAMAGUI DATA UNIFICADA'!$B$2:$B1007),0),MATCH(EE$2,'CAMAGUI DATA UNIFICADA'!$C$1:$T$1,0)),"")</f>
        <v/>
      </c>
      <c r="EF19" s="60" t="str">
        <f t="array" ref="EF19">IFERROR(INDEX('CAMAGUI DATA UNIFICADA'!$C$2:$T1007,MATCH(1,($A19='CAMAGUI DATA UNIFICADA'!$A$2:$A1007)*($DX$1='CAMAGUI DATA UNIFICADA'!$B$2:$B1007),0),MATCH(EF$2,'CAMAGUI DATA UNIFICADA'!$C$1:$T$1,0)),"")</f>
        <v/>
      </c>
      <c r="EG19" s="60" t="str">
        <f t="array" ref="EG19">IFERROR(INDEX('CAMAGUI DATA UNIFICADA'!$C$2:$T1007,MATCH(1,($A19='CAMAGUI DATA UNIFICADA'!$A$2:$A1007)*($DX$1='CAMAGUI DATA UNIFICADA'!$B$2:$B1007),0),MATCH(EG$2,'CAMAGUI DATA UNIFICADA'!$C$1:$T$1,0)),"")</f>
        <v/>
      </c>
      <c r="EH19" s="60" t="str">
        <f t="array" ref="EH19">IFERROR(INDEX('CAMAGUI DATA UNIFICADA'!$C$2:$T1007,MATCH(1,($A19='CAMAGUI DATA UNIFICADA'!$A$2:$A1007)*($DX$1='CAMAGUI DATA UNIFICADA'!$B$2:$B1007),0),MATCH(EH$2,'CAMAGUI DATA UNIFICADA'!$C$1:$T$1,0)),"")</f>
        <v/>
      </c>
      <c r="EI19" s="60" t="str">
        <f t="array" ref="EI19">IFERROR(INDEX('CAMAGUI DATA UNIFICADA'!$C$2:$T1007,MATCH(1,($A19='CAMAGUI DATA UNIFICADA'!$A$2:$A1007)*($DX$1='CAMAGUI DATA UNIFICADA'!$B$2:$B1007),0),MATCH(EI$2,'CAMAGUI DATA UNIFICADA'!$C$1:$T$1,0)),"")</f>
        <v/>
      </c>
      <c r="EJ19" s="60" t="str">
        <f t="array" ref="EJ19">IFERROR(INDEX('CAMAGUI DATA UNIFICADA'!$C$2:$T1007,MATCH(1,($A19='CAMAGUI DATA UNIFICADA'!$A$2:$A1007)*($DX$1='CAMAGUI DATA UNIFICADA'!$B$2:$B1007),0),MATCH(EJ$2,'CAMAGUI DATA UNIFICADA'!$C$1:$T$1,0)),"")</f>
        <v/>
      </c>
      <c r="EK19" s="60" t="str">
        <f t="array" ref="EK19">IFERROR(INDEX('CAMAGUI DATA UNIFICADA'!$C$2:$T1007,MATCH(1,($A19='CAMAGUI DATA UNIFICADA'!$A$2:$A1007)*($DX$1='CAMAGUI DATA UNIFICADA'!$B$2:$B1007),0),MATCH(EK$2,'CAMAGUI DATA UNIFICADA'!$C$1:$T$1,0)),"")</f>
        <v/>
      </c>
      <c r="EL19" s="60" t="str">
        <f t="array" ref="EL19">IFERROR(INDEX('CAMAGUI DATA UNIFICADA'!$C$2:$T1007,MATCH(1,($A19='CAMAGUI DATA UNIFICADA'!$A$2:$A1007)*($DX$1='CAMAGUI DATA UNIFICADA'!$B$2:$B1007),0),MATCH(EL$2,'CAMAGUI DATA UNIFICADA'!$C$1:$T$1,0)),"")</f>
        <v/>
      </c>
      <c r="EM19" s="60" t="str">
        <f t="array" ref="EM19">IFERROR(INDEX('CAMAGUI DATA UNIFICADA'!$C$2:$T1007,MATCH(1,($A19='CAMAGUI DATA UNIFICADA'!$A$2:$A1007)*($DX$1='CAMAGUI DATA UNIFICADA'!$B$2:$B1007),0),MATCH(EM$2,'CAMAGUI DATA UNIFICADA'!$C$1:$T$1,0)),"")</f>
        <v/>
      </c>
      <c r="EN19" s="60" t="str">
        <f t="array" ref="EN19">IFERROR(INDEX('CAMAGUI DATA UNIFICADA'!$C$2:$T1007,MATCH(1,($A19='CAMAGUI DATA UNIFICADA'!$A$2:$A1007)*($DX$1='CAMAGUI DATA UNIFICADA'!$B$2:$B1007),0),MATCH(EN$2,'CAMAGUI DATA UNIFICADA'!$C$1:$T$1,0)),"")</f>
        <v/>
      </c>
      <c r="EO19" s="140" t="str">
        <f t="array" ref="EO19">IFERROR(INDEX('CAMAGUI DATA UNIFICADA'!$C$2:$T1007,MATCH(1,($A19='CAMAGUI DATA UNIFICADA'!$A$2:$A1007)*($DX$1='CAMAGUI DATA UNIFICADA'!$B$2:$B1007),0),MATCH(EO$2,'CAMAGUI DATA UNIFICADA'!$C$1:$T$1,0)),"")</f>
        <v/>
      </c>
    </row>
    <row r="20">
      <c r="A20" s="137">
        <v>45068.0</v>
      </c>
      <c r="B20" s="138" t="str">
        <f t="array" ref="B20">IFERROR(INDEX('CAMAGUI DATA UNIFICADA'!$C$2:$T1007,MATCH(1,($A20='CAMAGUI DATA UNIFICADA'!$A$2:$A1007)*($B$1='CAMAGUI DATA UNIFICADA'!$B$2:$B1007),0),MATCH(B$2,'CAMAGUI DATA UNIFICADA'!$C$1:$T$1,0)),"")</f>
        <v>CA1100223</v>
      </c>
      <c r="C20" s="2">
        <f t="array" ref="C20">IFERROR(INDEX('CAMAGUI DATA UNIFICADA'!$C$2:$T1007,MATCH(1,($A20='CAMAGUI DATA UNIFICADA'!$A$2:$A1007)*($B$1='CAMAGUI DATA UNIFICADA'!$B$2:$B1007),0),MATCH(C$2,'CAMAGUI DATA UNIFICADA'!$C$1:$T$1,0)),"")</f>
        <v>425</v>
      </c>
      <c r="D20" s="2">
        <f t="array" ref="D20">IFERROR(INDEX('CAMAGUI DATA UNIFICADA'!$C$2:$T1007,MATCH(1,($A20='CAMAGUI DATA UNIFICADA'!$A$2:$A1007)*($B$1='CAMAGUI DATA UNIFICADA'!$B$2:$B1007),0),MATCH(D$2,'CAMAGUI DATA UNIFICADA'!$C$1:$T$1,0)),"")</f>
        <v>425</v>
      </c>
      <c r="E20" s="2" t="str">
        <f t="array" ref="E20">IFERROR(INDEX('CAMAGUI DATA UNIFICADA'!$C$2:$T1007,MATCH(1,($A20='CAMAGUI DATA UNIFICADA'!$A$2:$A1007)*($B$1='CAMAGUI DATA UNIFICADA'!$B$2:$B1007),0),MATCH(E$2,'CAMAGUI DATA UNIFICADA'!$C$1:$T$1,0)),"")</f>
        <v>SKR MAST</v>
      </c>
      <c r="F20" s="139">
        <f t="array" ref="F20">IFERROR(INDEX('CAMAGUI DATA UNIFICADA'!$C$2:$T1007,MATCH(1,($A20='CAMAGUI DATA UNIFICADA'!$A$2:$A1007)*($B$1='CAMAGUI DATA UNIFICADA'!$B$2:$B1007),0),MATCH(F$2,'CAMAGUI DATA UNIFICADA'!$C$1:$T$1,0)),"")</f>
        <v>416.5</v>
      </c>
      <c r="G20" s="2">
        <f t="array" ref="G20">IFERROR(INDEX('CAMAGUI DATA UNIFICADA'!$C$2:$T1007,MATCH(1,($A20='CAMAGUI DATA UNIFICADA'!$A$2:$A1007)*($B$1='CAMAGUI DATA UNIFICADA'!$B$2:$B1007),0),MATCH(G$2,'CAMAGUI DATA UNIFICADA'!$C$1:$T$1,0)),"")</f>
        <v>25.34</v>
      </c>
      <c r="H20" s="2">
        <f t="array" ref="H20">IFERROR(INDEX('CAMAGUI DATA UNIFICADA'!$C$2:$T1007,MATCH(1,($A20='CAMAGUI DATA UNIFICADA'!$A$2:$A1007)*($B$1='CAMAGUI DATA UNIFICADA'!$B$2:$B1007),0),MATCH(H$2,'CAMAGUI DATA UNIFICADA'!$C$1:$T$1,0)),"")</f>
        <v>0.34</v>
      </c>
      <c r="I20" s="33">
        <f t="array" ref="I20">IFERROR(INDEX('CAMAGUI DATA UNIFICADA'!$C$2:$T1007,MATCH(1,($A20='CAMAGUI DATA UNIFICADA'!$A$2:$A1007)*($B$1='CAMAGUI DATA UNIFICADA'!$B$2:$B1007),0),MATCH(I$2,'CAMAGUI DATA UNIFICADA'!$C$1:$T$1,0)),"")</f>
        <v>3.15528</v>
      </c>
      <c r="J20" s="60">
        <f t="array" ref="J20">IFERROR(INDEX('CAMAGUI DATA UNIFICADA'!$C$2:$T1007,MATCH(1,($A20='CAMAGUI DATA UNIFICADA'!$A$2:$A1007)*($B$1='CAMAGUI DATA UNIFICADA'!$B$2:$B1007),0),MATCH(J$2,'CAMAGUI DATA UNIFICADA'!$C$1:$T$1,0)),"")</f>
        <v>531550.3578</v>
      </c>
      <c r="K20" s="33">
        <f t="array" ref="K20">IFERROR(INDEX('CAMAGUI DATA UNIFICADA'!$C$2:$T1007,MATCH(1,($A20='CAMAGUI DATA UNIFICADA'!$A$2:$A1007)*($B$1='CAMAGUI DATA UNIFICADA'!$B$2:$B1007),0),MATCH(K$2,'CAMAGUI DATA UNIFICADA'!$C$1:$T$1,0)),"")</f>
        <v>2.083333333</v>
      </c>
      <c r="L20" s="23">
        <f t="array" ref="L20">IFERROR(INDEX('CAMAGUI DATA UNIFICADA'!$C$2:$T1007,MATCH(1,($A20='CAMAGUI DATA UNIFICADA'!$A$2:$A1007)*($B$1='CAMAGUI DATA UNIFICADA'!$B$2:$B1007),0),MATCH(L$2,'CAMAGUI DATA UNIFICADA'!$C$1:$T$1,0)),"")</f>
        <v>0.5315503578</v>
      </c>
      <c r="M20" s="23">
        <f t="array" ref="M20">IFERROR(INDEX('CAMAGUI DATA UNIFICADA'!$C$2:$T1007,MATCH(1,($A20='CAMAGUI DATA UNIFICADA'!$A$2:$A1007)*($B$1='CAMAGUI DATA UNIFICADA'!$B$2:$B1007),0),MATCH(M$2,'CAMAGUI DATA UNIFICADA'!$C$1:$T$1,0)),"")</f>
        <v>0.6</v>
      </c>
      <c r="N20" s="60">
        <f t="array" ref="N20">IFERROR(INDEX('CAMAGUI DATA UNIFICADA'!$C$2:$T1007,MATCH(1,($A20='CAMAGUI DATA UNIFICADA'!$A$2:$A1007)*($B$1='CAMAGUI DATA UNIFICADA'!$B$2:$B1007),0),MATCH(N$2,'CAMAGUI DATA UNIFICADA'!$C$1:$T$1,0)),"")</f>
        <v>73260.07326</v>
      </c>
      <c r="O20" s="2" t="str">
        <f t="array" ref="O20">IFERROR(INDEX('CAMAGUI DATA UNIFICADA'!$C$2:$T1007,MATCH(1,($A20='CAMAGUI DATA UNIFICADA'!$A$2:$A1007)*($B$1='CAMAGUI DATA UNIFICADA'!$B$2:$B1007),0),MATCH(O$2,'CAMAGUI DATA UNIFICADA'!$C$1:$T$1,0)),"")</f>
        <v/>
      </c>
      <c r="P20" s="2">
        <f t="array" ref="P20">IFERROR(INDEX('CAMAGUI DATA UNIFICADA'!$C$2:$T1007,MATCH(1,($A20='CAMAGUI DATA UNIFICADA'!$A$2:$A1007)*($B$1='CAMAGUI DATA UNIFICADA'!$B$2:$B1007),0),MATCH(P$2,'CAMAGUI DATA UNIFICADA'!$C$1:$T$1,0)),"")</f>
        <v>25.34</v>
      </c>
      <c r="Q20" s="33">
        <f t="array" ref="Q20">IFERROR(INDEX('CAMAGUI DATA UNIFICADA'!$C$2:$T1007,MATCH(1,($A20='CAMAGUI DATA UNIFICADA'!$A$2:$A1007)*($B$1='CAMAGUI DATA UNIFICADA'!$B$2:$B1007),0),MATCH(Q$2,'CAMAGUI DATA UNIFICADA'!$C$1:$T$1,0)),"")</f>
        <v>3.15528</v>
      </c>
      <c r="R20" s="60">
        <f t="array" ref="R20">IFERROR(INDEX('CAMAGUI DATA UNIFICADA'!$C$2:$T1007,MATCH(1,($A20='CAMAGUI DATA UNIFICADA'!$A$2:$A1007)*($B$1='CAMAGUI DATA UNIFICADA'!$B$2:$B1007),0),MATCH(R$2,'CAMAGUI DATA UNIFICADA'!$C$1:$T$1,0)),"")</f>
        <v>461.0728389</v>
      </c>
      <c r="S20" s="140">
        <f t="array" ref="S20">IFERROR(INDEX('CAMAGUI DATA UNIFICADA'!$C$2:$T1007,MATCH(1,($A20='CAMAGUI DATA UNIFICADA'!$A$2:$A1007)*($B$1='CAMAGUI DATA UNIFICADA'!$B$2:$B1007),0),MATCH(S$2,'CAMAGUI DATA UNIFICADA'!$C$1:$T$1,0)),"")</f>
        <v>9.01820972</v>
      </c>
      <c r="T20" s="2" t="str">
        <f t="array" ref="T20">IFERROR(INDEX('CAMAGUI DATA UNIFICADA'!$C$2:$T1007,MATCH(1,($A20='CAMAGUI DATA UNIFICADA'!$A$2:$A1007)*($T$1='CAMAGUI DATA UNIFICADA'!$B$2:$B1007),0),MATCH(T$2,'CAMAGUI DATA UNIFICADA'!$C$1:$T$1,0)),"")</f>
        <v>CA2140223</v>
      </c>
      <c r="U20" s="2">
        <f t="array" ref="U20">IFERROR(INDEX('CAMAGUI DATA UNIFICADA'!$C$2:$T1007,MATCH(1,($A20='CAMAGUI DATA UNIFICADA'!$A$2:$A1007)*($T$1='CAMAGUI DATA UNIFICADA'!$B$2:$B1007),0),MATCH(U$2,'CAMAGUI DATA UNIFICADA'!$C$1:$T$1,0)),"")</f>
        <v>275</v>
      </c>
      <c r="V20" s="2">
        <f t="array" ref="V20">IFERROR(INDEX('CAMAGUI DATA UNIFICADA'!$C$2:$T1007,MATCH(1,($A20='CAMAGUI DATA UNIFICADA'!$A$2:$A1007)*($T$1='CAMAGUI DATA UNIFICADA'!$B$2:$B1007),0),MATCH(V$2,'CAMAGUI DATA UNIFICADA'!$C$1:$T$1,0)),"")</f>
        <v>425</v>
      </c>
      <c r="W20" s="2" t="str">
        <f t="array" ref="W20">IFERROR(INDEX('CAMAGUI DATA UNIFICADA'!$C$2:$T1007,MATCH(1,($A20='CAMAGUI DATA UNIFICADA'!$A$2:$A1007)*($T$1='CAMAGUI DATA UNIFICADA'!$B$2:$B1007),0),MATCH(W$2,'CAMAGUI DATA UNIFICADA'!$C$1:$T$1,0)),"")</f>
        <v>SKR MAST</v>
      </c>
      <c r="X20" s="139">
        <f t="array" ref="X20">IFERROR(INDEX('CAMAGUI DATA UNIFICADA'!$C$2:$T1007,MATCH(1,($A20='CAMAGUI DATA UNIFICADA'!$A$2:$A1007)*($T$1='CAMAGUI DATA UNIFICADA'!$B$2:$B1007),0),MATCH(X$2,'CAMAGUI DATA UNIFICADA'!$C$1:$T$1,0)),"")</f>
        <v>416.5</v>
      </c>
      <c r="Y20" s="2">
        <f t="array" ref="Y20">IFERROR(INDEX('CAMAGUI DATA UNIFICADA'!$C$2:$T1007,MATCH(1,($A20='CAMAGUI DATA UNIFICADA'!$A$2:$A1007)*($T$1='CAMAGUI DATA UNIFICADA'!$B$2:$B1007),0),MATCH(Y$2,'CAMAGUI DATA UNIFICADA'!$C$1:$T$1,0)),"")</f>
        <v>20.15</v>
      </c>
      <c r="Z20" s="2">
        <f t="array" ref="Z20">IFERROR(INDEX('CAMAGUI DATA UNIFICADA'!$C$2:$T1007,MATCH(1,($A20='CAMAGUI DATA UNIFICADA'!$A$2:$A1007)*($T$1='CAMAGUI DATA UNIFICADA'!$B$2:$B1007),0),MATCH(Z$2,'CAMAGUI DATA UNIFICADA'!$C$1:$T$1,0)),"")</f>
        <v>-0.85</v>
      </c>
      <c r="AA20" s="2">
        <f t="array" ref="AA20">IFERROR(INDEX('CAMAGUI DATA UNIFICADA'!$C$2:$T1007,MATCH(1,($A20='CAMAGUI DATA UNIFICADA'!$A$2:$A1007)*($T$1='CAMAGUI DATA UNIFICADA'!$B$2:$B1007),0),MATCH(AA$2,'CAMAGUI DATA UNIFICADA'!$C$1:$T$1,0)),"")</f>
        <v>3.2856</v>
      </c>
      <c r="AB20" s="60">
        <f t="array" ref="AB20">IFERROR(INDEX('CAMAGUI DATA UNIFICADA'!$C$2:$T1007,MATCH(1,($A20='CAMAGUI DATA UNIFICADA'!$A$2:$A1007)*($T$1='CAMAGUI DATA UNIFICADA'!$B$2:$B1007),0),MATCH(AB$2,'CAMAGUI DATA UNIFICADA'!$C$1:$T$1,0)),"")</f>
        <v>415377.486</v>
      </c>
      <c r="AC20" s="33">
        <f t="array" ref="AC20">IFERROR(INDEX('CAMAGUI DATA UNIFICADA'!$C$2:$T1007,MATCH(1,($A20='CAMAGUI DATA UNIFICADA'!$A$2:$A1007)*($T$1='CAMAGUI DATA UNIFICADA'!$B$2:$B1007),0),MATCH(AC$2,'CAMAGUI DATA UNIFICADA'!$C$1:$T$1,0)),"")</f>
        <v>-1.041666667</v>
      </c>
      <c r="AD20" s="23">
        <f t="array" ref="AD20">IFERROR(INDEX('CAMAGUI DATA UNIFICADA'!$C$2:$T1007,MATCH(1,($A20='CAMAGUI DATA UNIFICADA'!$A$2:$A1007)*($T$1='CAMAGUI DATA UNIFICADA'!$B$2:$B1007),0),MATCH(AD$2,'CAMAGUI DATA UNIFICADA'!$C$1:$T$1,0)),"")</f>
        <v>0.5192218575</v>
      </c>
      <c r="AE20" s="23">
        <f t="array" ref="AE20">IFERROR(INDEX('CAMAGUI DATA UNIFICADA'!$C$2:$T1007,MATCH(1,($A20='CAMAGUI DATA UNIFICADA'!$A$2:$A1007)*($T$1='CAMAGUI DATA UNIFICADA'!$B$2:$B1007),0),MATCH(AE$2,'CAMAGUI DATA UNIFICADA'!$C$1:$T$1,0)),"")</f>
        <v>0.6</v>
      </c>
      <c r="AF20" s="60">
        <f t="array" ref="AF20">IFERROR(INDEX('CAMAGUI DATA UNIFICADA'!$C$2:$T1007,MATCH(1,($A20='CAMAGUI DATA UNIFICADA'!$A$2:$A1007)*($T$1='CAMAGUI DATA UNIFICADA'!$B$2:$B1007),0),MATCH(AF$2,'CAMAGUI DATA UNIFICADA'!$C$1:$T$1,0)),"")</f>
        <v>80000</v>
      </c>
      <c r="AG20" s="2" t="str">
        <f t="array" ref="AG20">IFERROR(INDEX('CAMAGUI DATA UNIFICADA'!$C$2:$T1007,MATCH(1,($A20='CAMAGUI DATA UNIFICADA'!$A$2:$A1007)*($T$1='CAMAGUI DATA UNIFICADA'!$B$2:$B1007),0),MATCH(AG$2,'CAMAGUI DATA UNIFICADA'!$C$1:$T$1,0)),"")</f>
        <v/>
      </c>
      <c r="AH20" s="2">
        <f t="array" ref="AH20">IFERROR(INDEX('CAMAGUI DATA UNIFICADA'!$C$2:$T1007,MATCH(1,($A20='CAMAGUI DATA UNIFICADA'!$A$2:$A1007)*($T$1='CAMAGUI DATA UNIFICADA'!$B$2:$B1007),0),MATCH(AH$2,'CAMAGUI DATA UNIFICADA'!$C$1:$T$1,0)),"")</f>
        <v>20.15</v>
      </c>
      <c r="AI20" s="33">
        <f t="array" ref="AI20">IFERROR(INDEX('CAMAGUI DATA UNIFICADA'!$C$2:$T1007,MATCH(1,($A20='CAMAGUI DATA UNIFICADA'!$A$2:$A1007)*($T$1='CAMAGUI DATA UNIFICADA'!$B$2:$B1007),0),MATCH(AI$2,'CAMAGUI DATA UNIFICADA'!$C$1:$T$1,0)),"")</f>
        <v>3.2856</v>
      </c>
      <c r="AJ20" s="60">
        <f t="array" ref="AJ20">IFERROR(INDEX('CAMAGUI DATA UNIFICADA'!$C$2:$T1007,MATCH(1,($A20='CAMAGUI DATA UNIFICADA'!$A$2:$A1007)*($T$1='CAMAGUI DATA UNIFICADA'!$B$2:$B1007),0),MATCH(AJ$2,'CAMAGUI DATA UNIFICADA'!$C$1:$T$1,0)),"")</f>
        <v>305.4251188</v>
      </c>
      <c r="AK20" s="140">
        <f t="array" ref="AK20">IFERROR(INDEX('CAMAGUI DATA UNIFICADA'!$C$2:$T1007,MATCH(1,($A20='CAMAGUI DATA UNIFICADA'!$A$2:$A1007)*($T$1='CAMAGUI DATA UNIFICADA'!$B$2:$B1007),0),MATCH(AK$2,'CAMAGUI DATA UNIFICADA'!$C$1:$T$1,0)),"")</f>
        <v>7.606279696</v>
      </c>
      <c r="AL20" s="138" t="str">
        <f t="array" ref="AL20">IFERROR(INDEX('CAMAGUI DATA UNIFICADA'!$C$2:$T1007,MATCH(1,($A20='CAMAGUI DATA UNIFICADA'!$A$2:$A1007)*($AL$1='CAMAGUI DATA UNIFICADA'!$B$2:$B1007),0),MATCH(AL$2,'CAMAGUI DATA UNIFICADA'!$C$1:$T$1,0)),"")</f>
        <v>CA3110223</v>
      </c>
      <c r="AM20" s="2">
        <f t="array" ref="AM20">IFERROR(INDEX('CAMAGUI DATA UNIFICADA'!$C$2:$T1007,MATCH(1,($A20='CAMAGUI DATA UNIFICADA'!$A$2:$A1007)*($AL$1='CAMAGUI DATA UNIFICADA'!$B$2:$B1007),0),MATCH(AM$2,'CAMAGUI DATA UNIFICADA'!$C$1:$T$1,0)),"")</f>
        <v>250</v>
      </c>
      <c r="AN20" s="2">
        <f t="array" ref="AN20">IFERROR(INDEX('CAMAGUI DATA UNIFICADA'!$C$2:$T1007,MATCH(1,($A20='CAMAGUI DATA UNIFICADA'!$A$2:$A1007)*($AL$1='CAMAGUI DATA UNIFICADA'!$B$2:$B1007),0),MATCH(AN$2,'CAMAGUI DATA UNIFICADA'!$C$1:$T$1,0)),"")</f>
        <v>375</v>
      </c>
      <c r="AO20" s="2" t="str">
        <f t="array" ref="AO20">IFERROR(INDEX('CAMAGUI DATA UNIFICADA'!$C$2:$T1007,MATCH(1,($A20='CAMAGUI DATA UNIFICADA'!$A$2:$A1007)*($AL$1='CAMAGUI DATA UNIFICADA'!$B$2:$B1007),0),MATCH(AO$2,'CAMAGUI DATA UNIFICADA'!$C$1:$T$1,0)),"")</f>
        <v>SKR MAST</v>
      </c>
      <c r="AP20" s="139">
        <f t="array" ref="AP20">IFERROR(INDEX('CAMAGUI DATA UNIFICADA'!$C$2:$T1007,MATCH(1,($A20='CAMAGUI DATA UNIFICADA'!$A$2:$A1007)*($AL$1='CAMAGUI DATA UNIFICADA'!$B$2:$B1007),0),MATCH(AP$2,'CAMAGUI DATA UNIFICADA'!$C$1:$T$1,0)),"")</f>
        <v>367.5</v>
      </c>
      <c r="AQ20" s="2">
        <f t="array" ref="AQ20">IFERROR(INDEX('CAMAGUI DATA UNIFICADA'!$C$2:$T1007,MATCH(1,($A20='CAMAGUI DATA UNIFICADA'!$A$2:$A1007)*($AL$1='CAMAGUI DATA UNIFICADA'!$B$2:$B1007),0),MATCH(AQ$2,'CAMAGUI DATA UNIFICADA'!$C$1:$T$1,0)),"")</f>
        <v>23.43</v>
      </c>
      <c r="AR20" s="2">
        <f t="array" ref="AR20">IFERROR(INDEX('CAMAGUI DATA UNIFICADA'!$C$2:$T1007,MATCH(1,($A20='CAMAGUI DATA UNIFICADA'!$A$2:$A1007)*($AL$1='CAMAGUI DATA UNIFICADA'!$B$2:$B1007),0),MATCH(AR$2,'CAMAGUI DATA UNIFICADA'!$C$1:$T$1,0)),"")</f>
        <v>-0.57</v>
      </c>
      <c r="AS20" s="33">
        <f t="array" ref="AS20">IFERROR(INDEX('CAMAGUI DATA UNIFICADA'!$C$2:$T1007,MATCH(1,($A20='CAMAGUI DATA UNIFICADA'!$A$2:$A1007)*($AL$1='CAMAGUI DATA UNIFICADA'!$B$2:$B1007),0),MATCH(AS$2,'CAMAGUI DATA UNIFICADA'!$C$1:$T$1,0)),"")</f>
        <v>3.23988</v>
      </c>
      <c r="AT20" s="60">
        <f t="array" ref="AT20">IFERROR(INDEX('CAMAGUI DATA UNIFICADA'!$C$2:$T1007,MATCH(1,($A20='CAMAGUI DATA UNIFICADA'!$A$2:$A1007)*($AL$1='CAMAGUI DATA UNIFICADA'!$B$2:$B1007),0),MATCH(AT$2,'CAMAGUI DATA UNIFICADA'!$C$1:$T$1,0)),"")</f>
        <v>329335.6881</v>
      </c>
      <c r="AU20" s="33">
        <f t="array" ref="AU20">IFERROR(INDEX('CAMAGUI DATA UNIFICADA'!$C$2:$T1007,MATCH(1,($A20='CAMAGUI DATA UNIFICADA'!$A$2:$A1007)*($AL$1='CAMAGUI DATA UNIFICADA'!$B$2:$B1007),0),MATCH(AU$2,'CAMAGUI DATA UNIFICADA'!$C$1:$T$1,0)),"")</f>
        <v>-1.6124871</v>
      </c>
      <c r="AV20" s="23">
        <f t="array" ref="AV20">IFERROR(INDEX('CAMAGUI DATA UNIFICADA'!$C$2:$T1007,MATCH(1,($A20='CAMAGUI DATA UNIFICADA'!$A$2:$A1007)*($AL$1='CAMAGUI DATA UNIFICADA'!$B$2:$B1007),0),MATCH(AV$2,'CAMAGUI DATA UNIFICADA'!$C$1:$T$1,0)),"")</f>
        <v>0.3874537507</v>
      </c>
      <c r="AW20" s="23">
        <f t="array" ref="AW20">IFERROR(INDEX('CAMAGUI DATA UNIFICADA'!$C$2:$T1007,MATCH(1,($A20='CAMAGUI DATA UNIFICADA'!$A$2:$A1007)*($AL$1='CAMAGUI DATA UNIFICADA'!$B$2:$B1007),0),MATCH(AW$2,'CAMAGUI DATA UNIFICADA'!$C$1:$T$1,0)),"")</f>
        <v>0.48</v>
      </c>
      <c r="AX20" s="60">
        <f t="array" ref="AX20">IFERROR(INDEX('CAMAGUI DATA UNIFICADA'!$C$2:$T1007,MATCH(1,($A20='CAMAGUI DATA UNIFICADA'!$A$2:$A1007)*($AL$1='CAMAGUI DATA UNIFICADA'!$B$2:$B1007),0),MATCH(AX$2,'CAMAGUI DATA UNIFICADA'!$C$1:$T$1,0)),"")</f>
        <v>58285.71429</v>
      </c>
      <c r="AY20" s="2" t="str">
        <f t="array" ref="AY20">IFERROR(INDEX('CAMAGUI DATA UNIFICADA'!$C$2:$T1007,MATCH(1,($A20='CAMAGUI DATA UNIFICADA'!$A$2:$A1007)*($AL$1='CAMAGUI DATA UNIFICADA'!$B$2:$B1007),0),MATCH(AY$2,'CAMAGUI DATA UNIFICADA'!$C$1:$T$1,0)),"")</f>
        <v/>
      </c>
      <c r="AZ20" s="2">
        <f t="array" ref="AZ20">IFERROR(INDEX('CAMAGUI DATA UNIFICADA'!$C$2:$T1007,MATCH(1,($A20='CAMAGUI DATA UNIFICADA'!$A$2:$A1007)*($AL$1='CAMAGUI DATA UNIFICADA'!$B$2:$B1007),0),MATCH(AZ$2,'CAMAGUI DATA UNIFICADA'!$C$1:$T$1,0)),"")</f>
        <v>23.43</v>
      </c>
      <c r="BA20" s="33">
        <f t="array" ref="BA20">IFERROR(INDEX('CAMAGUI DATA UNIFICADA'!$C$2:$T1007,MATCH(1,($A20='CAMAGUI DATA UNIFICADA'!$A$2:$A1007)*($AL$1='CAMAGUI DATA UNIFICADA'!$B$2:$B1007),0),MATCH(BA$2,'CAMAGUI DATA UNIFICADA'!$C$1:$T$1,0)),"")</f>
        <v>3.23988</v>
      </c>
      <c r="BB20" s="60">
        <f t="array" ref="BB20">IFERROR(INDEX('CAMAGUI DATA UNIFICADA'!$C$2:$T1007,MATCH(1,($A20='CAMAGUI DATA UNIFICADA'!$A$2:$A1007)*($AL$1='CAMAGUI DATA UNIFICADA'!$B$2:$B1007),0),MATCH(BB$2,'CAMAGUI DATA UNIFICADA'!$C$1:$T$1,0)),"")</f>
        <v>294.6589749</v>
      </c>
      <c r="BC20" s="140">
        <f t="array" ref="BC20">IFERROR(INDEX('CAMAGUI DATA UNIFICADA'!$C$2:$T1007,MATCH(1,($A20='CAMAGUI DATA UNIFICADA'!$A$2:$A1007)*($AL$1='CAMAGUI DATA UNIFICADA'!$B$2:$B1007),0),MATCH(BC$2,'CAMAGUI DATA UNIFICADA'!$C$1:$T$1,0)),"")</f>
        <v>11.16474372</v>
      </c>
      <c r="BD20" s="138" t="str">
        <f t="array" ref="BD20">IFERROR(INDEX('CAMAGUI DATA UNIFICADA'!$C$2:$T1007,MATCH(1,($A20='CAMAGUI DATA UNIFICADA'!$A$2:$A1007)*($BD$1='CAMAGUI DATA UNIFICADA'!$B$2:$B1007),0),MATCH(BD$2,'CAMAGUI DATA UNIFICADA'!$C$1:$T$1,0)),"")</f>
        <v>CA4020523</v>
      </c>
      <c r="BE20" s="2">
        <f t="array" ref="BE20">IFERROR(INDEX('CAMAGUI DATA UNIFICADA'!$C$2:$T1007,MATCH(1,($A20='CAMAGUI DATA UNIFICADA'!$A$2:$A1007)*($BD$1='CAMAGUI DATA UNIFICADA'!$B$2:$B1007),0),MATCH(BE$2,'CAMAGUI DATA UNIFICADA'!$C$1:$T$1,0)),"")</f>
        <v>175</v>
      </c>
      <c r="BF20" s="2">
        <f t="array" ref="BF20">IFERROR(INDEX('CAMAGUI DATA UNIFICADA'!$C$2:$T1007,MATCH(1,($A20='CAMAGUI DATA UNIFICADA'!$A$2:$A1007)*($BD$1='CAMAGUI DATA UNIFICADA'!$B$2:$B1007),0),MATCH(BF$2,'CAMAGUI DATA UNIFICADA'!$C$1:$T$1,0)),"")</f>
        <v>800</v>
      </c>
      <c r="BG20" s="2" t="str">
        <f t="array" ref="BG20">IFERROR(INDEX('CAMAGUI DATA UNIFICADA'!$C$2:$T1007,MATCH(1,($A20='CAMAGUI DATA UNIFICADA'!$A$2:$A1007)*($BD$1='CAMAGUI DATA UNIFICADA'!$B$2:$B1007),0),MATCH(BG$2,'CAMAGUI DATA UNIFICADA'!$C$1:$T$1,0)),"")</f>
        <v>SKR MAST</v>
      </c>
      <c r="BH20" s="139">
        <f t="array" ref="BH20">IFERROR(INDEX('CAMAGUI DATA UNIFICADA'!$C$2:$T1007,MATCH(1,($A20='CAMAGUI DATA UNIFICADA'!$A$2:$A1007)*($BD$1='CAMAGUI DATA UNIFICADA'!$B$2:$B1007),0),MATCH(BH$2,'CAMAGUI DATA UNIFICADA'!$C$1:$T$1,0)),"")</f>
        <v>784</v>
      </c>
      <c r="BI20" s="2">
        <f t="array" ref="BI20">IFERROR(INDEX('CAMAGUI DATA UNIFICADA'!$C$2:$T1007,MATCH(1,($A20='CAMAGUI DATA UNIFICADA'!$A$2:$A1007)*($BD$1='CAMAGUI DATA UNIFICADA'!$B$2:$B1007),0),MATCH(BI$2,'CAMAGUI DATA UNIFICADA'!$C$1:$T$1,0)),"")</f>
        <v>5</v>
      </c>
      <c r="BJ20" s="2">
        <f t="array" ref="BJ20">IFERROR(INDEX('CAMAGUI DATA UNIFICADA'!$C$2:$T1007,MATCH(1,($A20='CAMAGUI DATA UNIFICADA'!$A$2:$A1007)*($BD$1='CAMAGUI DATA UNIFICADA'!$B$2:$B1007),0),MATCH(BJ$2,'CAMAGUI DATA UNIFICADA'!$C$1:$T$1,0)),"")</f>
        <v>2</v>
      </c>
      <c r="BK20" s="33">
        <f t="array" ref="BK20">IFERROR(INDEX('CAMAGUI DATA UNIFICADA'!$C$2:$T1007,MATCH(1,($A20='CAMAGUI DATA UNIFICADA'!$A$2:$A1007)*($BD$1='CAMAGUI DATA UNIFICADA'!$B$2:$B1007),0),MATCH(BK$2,'CAMAGUI DATA UNIFICADA'!$C$1:$T$1,0)),"")</f>
        <v>7.476</v>
      </c>
      <c r="BL20" s="60">
        <f t="array" ref="BL20">IFERROR(INDEX('CAMAGUI DATA UNIFICADA'!$C$2:$T1007,MATCH(1,($A20='CAMAGUI DATA UNIFICADA'!$A$2:$A1007)*($BD$1='CAMAGUI DATA UNIFICADA'!$B$2:$B1007),0),MATCH(BL$2,'CAMAGUI DATA UNIFICADA'!$C$1:$T$1,0)),"")</f>
        <v>468164.794</v>
      </c>
      <c r="BM20" s="33">
        <f t="array" ref="BM20">IFERROR(INDEX('CAMAGUI DATA UNIFICADA'!$C$2:$T1007,MATCH(1,($A20='CAMAGUI DATA UNIFICADA'!$A$2:$A1007)*($BD$1='CAMAGUI DATA UNIFICADA'!$B$2:$B1007),0),MATCH(BM$2,'CAMAGUI DATA UNIFICADA'!$C$1:$T$1,0)),"")</f>
        <v>0.6971519434</v>
      </c>
      <c r="BN20" s="23">
        <f t="array" ref="BN20">IFERROR(INDEX('CAMAGUI DATA UNIFICADA'!$C$2:$T1007,MATCH(1,($A20='CAMAGUI DATA UNIFICADA'!$A$2:$A1007)*($BD$1='CAMAGUI DATA UNIFICADA'!$B$2:$B1007),0),MATCH(BN$2,'CAMAGUI DATA UNIFICADA'!$C$1:$T$1,0)),"")</f>
        <v>0.6935617415</v>
      </c>
      <c r="BO20" s="23">
        <f t="array" ref="BO20">IFERROR(INDEX('CAMAGUI DATA UNIFICADA'!$C$2:$T1007,MATCH(1,($A20='CAMAGUI DATA UNIFICADA'!$A$2:$A1007)*($BD$1='CAMAGUI DATA UNIFICADA'!$B$2:$B1007),0),MATCH(BO$2,'CAMAGUI DATA UNIFICADA'!$C$1:$T$1,0)),"")</f>
        <v>0.85</v>
      </c>
      <c r="BP20" s="60">
        <f t="array" ref="BP20">IFERROR(INDEX('CAMAGUI DATA UNIFICADA'!$C$2:$T1007,MATCH(1,($A20='CAMAGUI DATA UNIFICADA'!$A$2:$A1007)*($BD$1='CAMAGUI DATA UNIFICADA'!$B$2:$B1007),0),MATCH(BP$2,'CAMAGUI DATA UNIFICADA'!$C$1:$T$1,0)),"")</f>
        <v>119533.9612</v>
      </c>
      <c r="BQ20" s="2">
        <f t="array" ref="BQ20">IFERROR(INDEX('CAMAGUI DATA UNIFICADA'!$C$2:$T1007,MATCH(1,($A20='CAMAGUI DATA UNIFICADA'!$A$2:$A1007)*($BD$1='CAMAGUI DATA UNIFICADA'!$B$2:$B1007),0),MATCH(BQ$2,'CAMAGUI DATA UNIFICADA'!$C$1:$T$1,0)),"")</f>
        <v>2.25</v>
      </c>
      <c r="BR20" s="2">
        <f t="array" ref="BR20">IFERROR(INDEX('CAMAGUI DATA UNIFICADA'!$C$2:$T1007,MATCH(1,($A20='CAMAGUI DATA UNIFICADA'!$A$2:$A1007)*($BD$1='CAMAGUI DATA UNIFICADA'!$B$2:$B1007),0),MATCH(BR$2,'CAMAGUI DATA UNIFICADA'!$C$1:$T$1,0)),"")</f>
        <v>7.25</v>
      </c>
      <c r="BS20" s="33">
        <f t="array" ref="BS20">IFERROR(INDEX('CAMAGUI DATA UNIFICADA'!$C$2:$T1007,MATCH(1,($A20='CAMAGUI DATA UNIFICADA'!$A$2:$A1007)*($BD$1='CAMAGUI DATA UNIFICADA'!$B$2:$B1007),0),MATCH(BS$2,'CAMAGUI DATA UNIFICADA'!$C$1:$T$1,0)),"")</f>
        <v>8.262</v>
      </c>
      <c r="BT20" s="60">
        <f t="array" ref="BT20">IFERROR(INDEX('CAMAGUI DATA UNIFICADA'!$C$2:$T1007,MATCH(1,($A20='CAMAGUI DATA UNIFICADA'!$A$2:$A1007)*($BD$1='CAMAGUI DATA UNIFICADA'!$B$2:$B1007),0),MATCH(BT$2,'CAMAGUI DATA UNIFICADA'!$C$1:$T$1,0)),"")</f>
        <v>318.3477053</v>
      </c>
      <c r="BU20" s="140">
        <f t="array" ref="BU20">IFERROR(INDEX('CAMAGUI DATA UNIFICADA'!$C$2:$T1007,MATCH(1,($A20='CAMAGUI DATA UNIFICADA'!$A$2:$A1007)*($BD$1='CAMAGUI DATA UNIFICADA'!$B$2:$B1007),0),MATCH(BU$2,'CAMAGUI DATA UNIFICADA'!$C$1:$T$1,0)),"")</f>
        <v>35.83692633</v>
      </c>
      <c r="BV20" s="138" t="str">
        <f t="array" ref="BV20">IFERROR(INDEX('CAMAGUI DATA UNIFICADA'!$C$2:$T1007,MATCH(1,($A20='CAMAGUI DATA UNIFICADA'!$A$2:$A1007)*($BV$1='CAMAGUI DATA UNIFICADA'!$B$2:$B1007),0),MATCH(BV$2,'CAMAGUI DATA UNIFICADA'!$C$1:$T$1,0)),"")</f>
        <v>CA5020523</v>
      </c>
      <c r="BW20" s="2">
        <f t="array" ref="BW20">IFERROR(INDEX('CAMAGUI DATA UNIFICADA'!$C$2:$T1007,MATCH(1,($A20='CAMAGUI DATA UNIFICADA'!$A$2:$A1007)*($BV$1='CAMAGUI DATA UNIFICADA'!$B$2:$B1007),0),MATCH(BW$2,'CAMAGUI DATA UNIFICADA'!$C$1:$T$1,0)),"")</f>
        <v>175</v>
      </c>
      <c r="BX20" s="2">
        <f t="array" ref="BX20">IFERROR(INDEX('CAMAGUI DATA UNIFICADA'!$C$2:$T1007,MATCH(1,($A20='CAMAGUI DATA UNIFICADA'!$A$2:$A1007)*($BV$1='CAMAGUI DATA UNIFICADA'!$B$2:$B1007),0),MATCH(BX$2,'CAMAGUI DATA UNIFICADA'!$C$1:$T$1,0)),"")</f>
        <v>800</v>
      </c>
      <c r="BY20" s="2" t="str">
        <f t="array" ref="BY20">IFERROR(INDEX('CAMAGUI DATA UNIFICADA'!$C$2:$T1007,MATCH(1,($A20='CAMAGUI DATA UNIFICADA'!$A$2:$A1007)*($BV$1='CAMAGUI DATA UNIFICADA'!$B$2:$B1007),0),MATCH(BY$2,'CAMAGUI DATA UNIFICADA'!$C$1:$T$1,0)),"")</f>
        <v>SKR MAST</v>
      </c>
      <c r="BZ20" s="139">
        <f t="array" ref="BZ20">IFERROR(INDEX('CAMAGUI DATA UNIFICADA'!$C$2:$T1007,MATCH(1,($A20='CAMAGUI DATA UNIFICADA'!$A$2:$A1007)*($BV$1='CAMAGUI DATA UNIFICADA'!$B$2:$B1007),0),MATCH(BZ$2,'CAMAGUI DATA UNIFICADA'!$C$1:$T$1,0)),"")</f>
        <v>784</v>
      </c>
      <c r="CA20" s="2">
        <f t="array" ref="CA20">IFERROR(INDEX('CAMAGUI DATA UNIFICADA'!$C$2:$T1007,MATCH(1,($A20='CAMAGUI DATA UNIFICADA'!$A$2:$A1007)*($BV$1='CAMAGUI DATA UNIFICADA'!$B$2:$B1007),0),MATCH(CA$2,'CAMAGUI DATA UNIFICADA'!$C$1:$T$1,0)),"")</f>
        <v>4.9</v>
      </c>
      <c r="CB20" s="2">
        <f t="array" ref="CB20">IFERROR(INDEX('CAMAGUI DATA UNIFICADA'!$C$2:$T1007,MATCH(1,($A20='CAMAGUI DATA UNIFICADA'!$A$2:$A1007)*($BV$1='CAMAGUI DATA UNIFICADA'!$B$2:$B1007),0),MATCH(CB$2,'CAMAGUI DATA UNIFICADA'!$C$1:$T$1,0)),"")</f>
        <v>2</v>
      </c>
      <c r="CC20" s="33">
        <f t="array" ref="CC20">IFERROR(INDEX('CAMAGUI DATA UNIFICADA'!$C$2:$T1007,MATCH(1,($A20='CAMAGUI DATA UNIFICADA'!$A$2:$A1007)*($BV$1='CAMAGUI DATA UNIFICADA'!$B$2:$B1007),0),MATCH(CC$2,'CAMAGUI DATA UNIFICADA'!$C$1:$T$1,0)),"")</f>
        <v>7.5912</v>
      </c>
      <c r="CD20" s="60">
        <f t="array" ref="CD20">IFERROR(INDEX('CAMAGUI DATA UNIFICADA'!$C$2:$T1007,MATCH(1,($A20='CAMAGUI DATA UNIFICADA'!$A$2:$A1007)*($BV$1='CAMAGUI DATA UNIFICADA'!$B$2:$B1007),0),MATCH(CD$2,'CAMAGUI DATA UNIFICADA'!$C$1:$T$1,0)),"")</f>
        <v>470469.5663</v>
      </c>
      <c r="CE20" s="33">
        <f t="array" ref="CE20">IFERROR(INDEX('CAMAGUI DATA UNIFICADA'!$C$2:$T1007,MATCH(1,($A20='CAMAGUI DATA UNIFICADA'!$A$2:$A1007)*($BV$1='CAMAGUI DATA UNIFICADA'!$B$2:$B1007),0),MATCH(CE$2,'CAMAGUI DATA UNIFICADA'!$C$1:$T$1,0)),"")</f>
        <v>0.6924597898</v>
      </c>
      <c r="CF20" s="23">
        <f t="array" ref="CF20">IFERROR(INDEX('CAMAGUI DATA UNIFICADA'!$C$2:$T1007,MATCH(1,($A20='CAMAGUI DATA UNIFICADA'!$A$2:$A1007)*($BV$1='CAMAGUI DATA UNIFICADA'!$B$2:$B1007),0),MATCH(CF$2,'CAMAGUI DATA UNIFICADA'!$C$1:$T$1,0)),"")</f>
        <v>0.7126464996</v>
      </c>
      <c r="CG20" s="23">
        <f t="array" ref="CG20">IFERROR(INDEX('CAMAGUI DATA UNIFICADA'!$C$2:$T1007,MATCH(1,($A20='CAMAGUI DATA UNIFICADA'!$A$2:$A1007)*($BV$1='CAMAGUI DATA UNIFICADA'!$B$2:$B1007),0),MATCH(CG$2,'CAMAGUI DATA UNIFICADA'!$C$1:$T$1,0)),"")</f>
        <v>0.875</v>
      </c>
      <c r="CH20" s="60">
        <f t="array" ref="CH20">IFERROR(INDEX('CAMAGUI DATA UNIFICADA'!$C$2:$T1007,MATCH(1,($A20='CAMAGUI DATA UNIFICADA'!$A$2:$A1007)*($BV$1='CAMAGUI DATA UNIFICADA'!$B$2:$B1007),0),MATCH(CH$2,'CAMAGUI DATA UNIFICADA'!$C$1:$T$1,0)),"")</f>
        <v>137535.9214</v>
      </c>
      <c r="CI20" s="2">
        <f t="array" ref="CI20">IFERROR(INDEX('CAMAGUI DATA UNIFICADA'!$C$2:$T1007,MATCH(1,($A20='CAMAGUI DATA UNIFICADA'!$A$2:$A1007)*($BV$1='CAMAGUI DATA UNIFICADA'!$B$2:$B1007),0),MATCH(CI$2,'CAMAGUI DATA UNIFICADA'!$C$1:$T$1,0)),"")</f>
        <v>2.25</v>
      </c>
      <c r="CJ20" s="2">
        <f t="array" ref="CJ20">IFERROR(INDEX('CAMAGUI DATA UNIFICADA'!$C$2:$T1007,MATCH(1,($A20='CAMAGUI DATA UNIFICADA'!$A$2:$A1007)*($BV$1='CAMAGUI DATA UNIFICADA'!$B$2:$B1007),0),MATCH(CJ$2,'CAMAGUI DATA UNIFICADA'!$C$1:$T$1,0)),"")</f>
        <v>7.15</v>
      </c>
      <c r="CK20" s="33">
        <f t="array" ref="CK20">IFERROR(INDEX('CAMAGUI DATA UNIFICADA'!$C$2:$T1007,MATCH(1,($A20='CAMAGUI DATA UNIFICADA'!$A$2:$A1007)*($BV$1='CAMAGUI DATA UNIFICADA'!$B$2:$B1007),0),MATCH(CK$2,'CAMAGUI DATA UNIFICADA'!$C$1:$T$1,0)),"")</f>
        <v>8.3652</v>
      </c>
      <c r="CL20" s="60">
        <f t="array" ref="CL20">IFERROR(INDEX('CAMAGUI DATA UNIFICADA'!$C$2:$T1007,MATCH(1,($A20='CAMAGUI DATA UNIFICADA'!$A$2:$A1007)*($BV$1='CAMAGUI DATA UNIFICADA'!$B$2:$B1007),0),MATCH(CL$2,'CAMAGUI DATA UNIFICADA'!$C$1:$T$1,0)),"")</f>
        <v>320.7289101</v>
      </c>
      <c r="CM20" s="140">
        <f t="array" ref="CM20">IFERROR(INDEX('CAMAGUI DATA UNIFICADA'!$C$2:$T1007,MATCH(1,($A20='CAMAGUI DATA UNIFICADA'!$A$2:$A1007)*($BV$1='CAMAGUI DATA UNIFICADA'!$B$2:$B1007),0),MATCH(CM$2,'CAMAGUI DATA UNIFICADA'!$C$1:$T$1,0)),"")</f>
        <v>36.43222751</v>
      </c>
      <c r="CN20" s="138" t="str">
        <f t="array" ref="CN20">IFERROR(INDEX('CAMAGUI DATA UNIFICADA'!$C$2:$T1007,MATCH(1,($A20='CAMAGUI DATA UNIFICADA'!$A$2:$A1007)*($CN$1='CAMAGUI DATA UNIFICADA'!$B$2:$B1007),0),MATCH(CN$2,'CAMAGUI DATA UNIFICADA'!$C$1:$T$1,0)),"")</f>
        <v>CA6020523</v>
      </c>
      <c r="CO20" s="2">
        <f t="array" ref="CO20">IFERROR(INDEX('CAMAGUI DATA UNIFICADA'!$C$2:$T1007,MATCH(1,($A20='CAMAGUI DATA UNIFICADA'!$A$2:$A1007)*($CN$1='CAMAGUI DATA UNIFICADA'!$B$2:$B1007),0),MATCH(CO$2,'CAMAGUI DATA UNIFICADA'!$C$1:$T$1,0)),"")</f>
        <v>225</v>
      </c>
      <c r="CP20" s="2">
        <f t="array" ref="CP20">IFERROR(INDEX('CAMAGUI DATA UNIFICADA'!$C$2:$T1007,MATCH(1,($A20='CAMAGUI DATA UNIFICADA'!$A$2:$A1007)*($CN$1='CAMAGUI DATA UNIFICADA'!$B$2:$B1007),0),MATCH(CP$2,'CAMAGUI DATA UNIFICADA'!$C$1:$T$1,0)),"")</f>
        <v>1200</v>
      </c>
      <c r="CQ20" s="2" t="str">
        <f t="array" ref="CQ20">IFERROR(INDEX('CAMAGUI DATA UNIFICADA'!$C$2:$T1007,MATCH(1,($A20='CAMAGUI DATA UNIFICADA'!$A$2:$A1007)*($CN$1='CAMAGUI DATA UNIFICADA'!$B$2:$B1007),0),MATCH(CQ$2,'CAMAGUI DATA UNIFICADA'!$C$1:$T$1,0)),"")</f>
        <v>SKR MAST</v>
      </c>
      <c r="CR20" s="139">
        <f t="array" ref="CR20">IFERROR(INDEX('CAMAGUI DATA UNIFICADA'!$C$2:$T1007,MATCH(1,($A20='CAMAGUI DATA UNIFICADA'!$A$2:$A1007)*($CN$1='CAMAGUI DATA UNIFICADA'!$B$2:$B1007),0),MATCH(CR$2,'CAMAGUI DATA UNIFICADA'!$C$1:$T$1,0)),"")</f>
        <v>1176</v>
      </c>
      <c r="CS20" s="2">
        <f t="array" ref="CS20">IFERROR(INDEX('CAMAGUI DATA UNIFICADA'!$C$2:$T1007,MATCH(1,($A20='CAMAGUI DATA UNIFICADA'!$A$2:$A1007)*($CN$1='CAMAGUI DATA UNIFICADA'!$B$2:$B1007),0),MATCH(CS$2,'CAMAGUI DATA UNIFICADA'!$C$1:$T$1,0)),"")</f>
        <v>4.7</v>
      </c>
      <c r="CT20" s="2">
        <f t="array" ref="CT20">IFERROR(INDEX('CAMAGUI DATA UNIFICADA'!$C$2:$T1007,MATCH(1,($A20='CAMAGUI DATA UNIFICADA'!$A$2:$A1007)*($CN$1='CAMAGUI DATA UNIFICADA'!$B$2:$B1007),0),MATCH(CT$2,'CAMAGUI DATA UNIFICADA'!$C$1:$T$1,0)),"")</f>
        <v>2</v>
      </c>
      <c r="CU20" s="33">
        <f t="array" ref="CU20">IFERROR(INDEX('CAMAGUI DATA UNIFICADA'!$C$2:$T1007,MATCH(1,($A20='CAMAGUI DATA UNIFICADA'!$A$2:$A1007)*($CN$1='CAMAGUI DATA UNIFICADA'!$B$2:$B1007),0),MATCH(CU$2,'CAMAGUI DATA UNIFICADA'!$C$1:$T$1,0)),"")</f>
        <v>7.7976</v>
      </c>
      <c r="CV20" s="60">
        <f t="array" ref="CV20">IFERROR(INDEX('CAMAGUI DATA UNIFICADA'!$C$2:$T1007,MATCH(1,($A20='CAMAGUI DATA UNIFICADA'!$A$2:$A1007)*($CN$1='CAMAGUI DATA UNIFICADA'!$B$2:$B1007),0),MATCH(CV$2,'CAMAGUI DATA UNIFICADA'!$C$1:$T$1,0)),"")</f>
        <v>613936.8578</v>
      </c>
      <c r="CW20" s="33">
        <f t="array" ref="CW20">IFERROR(INDEX('CAMAGUI DATA UNIFICADA'!$C$2:$T1007,MATCH(1,($A20='CAMAGUI DATA UNIFICADA'!$A$2:$A1007)*($CN$1='CAMAGUI DATA UNIFICADA'!$B$2:$B1007),0),MATCH(CW$2,'CAMAGUI DATA UNIFICADA'!$C$1:$T$1,0)),"")</f>
        <v>0.6039594762</v>
      </c>
      <c r="CX20" s="23">
        <f t="array" ref="CX20">IFERROR(INDEX('CAMAGUI DATA UNIFICADA'!$C$2:$T1007,MATCH(1,($A20='CAMAGUI DATA UNIFICADA'!$A$2:$A1007)*($CN$1='CAMAGUI DATA UNIFICADA'!$B$2:$B1007),0),MATCH(CX$2,'CAMAGUI DATA UNIFICADA'!$C$1:$T$1,0)),"")</f>
        <v>0.5252900594</v>
      </c>
      <c r="CY20" s="23">
        <f t="array" ref="CY20">IFERROR(INDEX('CAMAGUI DATA UNIFICADA'!$C$2:$T1007,MATCH(1,($A20='CAMAGUI DATA UNIFICADA'!$A$2:$A1007)*($CN$1='CAMAGUI DATA UNIFICADA'!$B$2:$B1007),0),MATCH(CY$2,'CAMAGUI DATA UNIFICADA'!$C$1:$T$1,0)),"")</f>
        <v>0.85</v>
      </c>
      <c r="CZ20" s="60">
        <f t="array" ref="CZ20">IFERROR(INDEX('CAMAGUI DATA UNIFICADA'!$C$2:$T1007,MATCH(1,($A20='CAMAGUI DATA UNIFICADA'!$A$2:$A1007)*($CN$1='CAMAGUI DATA UNIFICADA'!$B$2:$B1007),0),MATCH(CZ$2,'CAMAGUI DATA UNIFICADA'!$C$1:$T$1,0)),"")</f>
        <v>113536.4727</v>
      </c>
      <c r="DA20" s="2">
        <f t="array" ref="DA20">IFERROR(INDEX('CAMAGUI DATA UNIFICADA'!$C$2:$T1007,MATCH(1,($A20='CAMAGUI DATA UNIFICADA'!$A$2:$A1007)*($CN$1='CAMAGUI DATA UNIFICADA'!$B$2:$B1007),0),MATCH(DA$2,'CAMAGUI DATA UNIFICADA'!$C$1:$T$1,0)),"")</f>
        <v>2.25</v>
      </c>
      <c r="DB20" s="2">
        <f t="array" ref="DB20">IFERROR(INDEX('CAMAGUI DATA UNIFICADA'!$C$2:$T1007,MATCH(1,($A20='CAMAGUI DATA UNIFICADA'!$A$2:$A1007)*($CN$1='CAMAGUI DATA UNIFICADA'!$B$2:$B1007),0),MATCH(DB$2,'CAMAGUI DATA UNIFICADA'!$C$1:$T$1,0)),"")</f>
        <v>6.95</v>
      </c>
      <c r="DC20" s="33">
        <f t="array" ref="DC20">IFERROR(INDEX('CAMAGUI DATA UNIFICADA'!$C$2:$T1007,MATCH(1,($A20='CAMAGUI DATA UNIFICADA'!$A$2:$A1007)*($CN$1='CAMAGUI DATA UNIFICADA'!$B$2:$B1007),0),MATCH(DC$2,'CAMAGUI DATA UNIFICADA'!$C$1:$T$1,0)),"")</f>
        <v>8.5866</v>
      </c>
      <c r="DD20" s="60">
        <f t="array" ref="DD20">IFERROR(INDEX('CAMAGUI DATA UNIFICADA'!$C$2:$T1007,MATCH(1,($A20='CAMAGUI DATA UNIFICADA'!$A$2:$A1007)*($CN$1='CAMAGUI DATA UNIFICADA'!$B$2:$B1007),0),MATCH(DD$2,'CAMAGUI DATA UNIFICADA'!$C$1:$T$1,0)),"")</f>
        <v>550.0917393</v>
      </c>
      <c r="DE20" s="140">
        <f t="array" ref="DE20">IFERROR(INDEX('CAMAGUI DATA UNIFICADA'!$C$2:$T1007,MATCH(1,($A20='CAMAGUI DATA UNIFICADA'!$A$2:$A1007)*($CN$1='CAMAGUI DATA UNIFICADA'!$B$2:$B1007),0),MATCH(DE$2,'CAMAGUI DATA UNIFICADA'!$C$1:$T$1,0)),"")</f>
        <v>81.27293482</v>
      </c>
      <c r="DF20" s="138" t="str">
        <f t="array" ref="DF20">IFERROR(INDEX('CAMAGUI DATA UNIFICADA'!$C$2:$T1007,MATCH(1,($A20='CAMAGUI DATA UNIFICADA'!$A$2:$A1007)*($DF$1='CAMAGUI DATA UNIFICADA'!$B$2:$B1007),0),MATCH(DF$2,'CAMAGUI DATA UNIFICADA'!$C$1:$T$1,0)),"")</f>
        <v>CA8230123</v>
      </c>
      <c r="DG20" s="2">
        <f t="array" ref="DG20">IFERROR(INDEX('CAMAGUI DATA UNIFICADA'!$C$2:$T1007,MATCH(1,($A20='CAMAGUI DATA UNIFICADA'!$A$2:$A1007)*($DF$1='CAMAGUI DATA UNIFICADA'!$B$2:$B1007),0),MATCH(DG$2,'CAMAGUI DATA UNIFICADA'!$C$1:$T$1,0)),"")</f>
        <v>15</v>
      </c>
      <c r="DH20" s="2">
        <f t="array" ref="DH20">IFERROR(INDEX('CAMAGUI DATA UNIFICADA'!$C$2:$T1007,MATCH(1,($A20='CAMAGUI DATA UNIFICADA'!$A$2:$A1007)*($DF$1='CAMAGUI DATA UNIFICADA'!$B$2:$B1007),0),MATCH(DH$2,'CAMAGUI DATA UNIFICADA'!$C$1:$T$1,0)),"")</f>
        <v>75</v>
      </c>
      <c r="DI20" s="2" t="str">
        <f t="array" ref="DI20">IFERROR(INDEX('CAMAGUI DATA UNIFICADA'!$C$2:$T1007,MATCH(1,($A20='CAMAGUI DATA UNIFICADA'!$A$2:$A1007)*($DF$1='CAMAGUI DATA UNIFICADA'!$B$2:$B1007),0),MATCH(DI$2,'CAMAGUI DATA UNIFICADA'!$C$1:$T$1,0)),"")</f>
        <v>SKR MAST</v>
      </c>
      <c r="DJ20" s="139">
        <f t="array" ref="DJ20">IFERROR(INDEX('CAMAGUI DATA UNIFICADA'!$C$2:$T1007,MATCH(1,($A20='CAMAGUI DATA UNIFICADA'!$A$2:$A1007)*($DF$1='CAMAGUI DATA UNIFICADA'!$B$2:$B1007),0),MATCH(DJ$2,'CAMAGUI DATA UNIFICADA'!$C$1:$T$1,0)),"")</f>
        <v>73.5</v>
      </c>
      <c r="DK20" s="2">
        <f t="array" ref="DK20">IFERROR(INDEX('CAMAGUI DATA UNIFICADA'!$C$2:$T1007,MATCH(1,($A20='CAMAGUI DATA UNIFICADA'!$A$2:$A1007)*($DF$1='CAMAGUI DATA UNIFICADA'!$B$2:$B1007),0),MATCH(DK$2,'CAMAGUI DATA UNIFICADA'!$C$1:$T$1,0)),"")</f>
        <v>25</v>
      </c>
      <c r="DL20" s="2">
        <f t="array" ref="DL20">IFERROR(INDEX('CAMAGUI DATA UNIFICADA'!$C$2:$T1007,MATCH(1,($A20='CAMAGUI DATA UNIFICADA'!$A$2:$A1007)*($DF$1='CAMAGUI DATA UNIFICADA'!$B$2:$B1007),0),MATCH(DL$2,'CAMAGUI DATA UNIFICADA'!$C$1:$T$1,0)),"")</f>
        <v>1</v>
      </c>
      <c r="DM20" s="33">
        <f t="array" ref="DM20">IFERROR(INDEX('CAMAGUI DATA UNIFICADA'!$C$2:$T1007,MATCH(1,($A20='CAMAGUI DATA UNIFICADA'!$A$2:$A1007)*($DF$1='CAMAGUI DATA UNIFICADA'!$B$2:$B1007),0),MATCH(DM$2,'CAMAGUI DATA UNIFICADA'!$C$1:$T$1,0)),"")</f>
        <v>3.192</v>
      </c>
      <c r="DN20" s="60">
        <f t="array" ref="DN20">IFERROR(INDEX('CAMAGUI DATA UNIFICADA'!$C$2:$T1007,MATCH(1,($A20='CAMAGUI DATA UNIFICADA'!$A$2:$A1007)*($DF$1='CAMAGUI DATA UNIFICADA'!$B$2:$B1007),0),MATCH(DN$2,'CAMAGUI DATA UNIFICADA'!$C$1:$T$1,0)),"")</f>
        <v>18796.99248</v>
      </c>
      <c r="DO20" s="33">
        <f t="array" ref="DO20">IFERROR(INDEX('CAMAGUI DATA UNIFICADA'!$C$2:$T1007,MATCH(1,($A20='CAMAGUI DATA UNIFICADA'!$A$2:$A1007)*($DF$1='CAMAGUI DATA UNIFICADA'!$B$2:$B1007),0),MATCH(DO$2,'CAMAGUI DATA UNIFICADA'!$C$1:$T$1,0)),"")</f>
        <v>3.125</v>
      </c>
      <c r="DP20" s="23">
        <f t="array" ref="DP20">IFERROR(INDEX('CAMAGUI DATA UNIFICADA'!$C$2:$T1007,MATCH(1,($A20='CAMAGUI DATA UNIFICADA'!$A$2:$A1007)*($DF$1='CAMAGUI DATA UNIFICADA'!$B$2:$B1007),0),MATCH(DP$2,'CAMAGUI DATA UNIFICADA'!$C$1:$T$1,0)),"")</f>
        <v>0.469924812</v>
      </c>
      <c r="DQ20" s="23">
        <f t="array" ref="DQ20">IFERROR(INDEX('CAMAGUI DATA UNIFICADA'!$C$2:$T1007,MATCH(1,($A20='CAMAGUI DATA UNIFICADA'!$A$2:$A1007)*($DF$1='CAMAGUI DATA UNIFICADA'!$B$2:$B1007),0),MATCH(DQ$2,'CAMAGUI DATA UNIFICADA'!$C$1:$T$1,0)),"")</f>
        <v>0.6</v>
      </c>
      <c r="DR20" s="2">
        <f t="array" ref="DR20">IFERROR(INDEX('CAMAGUI DATA UNIFICADA'!$C$2:$T1007,MATCH(1,($A20='CAMAGUI DATA UNIFICADA'!$A$2:$A1007)*($DF$1='CAMAGUI DATA UNIFICADA'!$B$2:$B1007),0),MATCH(DR$2,'CAMAGUI DATA UNIFICADA'!$C$1:$T$1,0)),"")</f>
        <v>60000</v>
      </c>
      <c r="DS20" s="2">
        <f t="array" ref="DS20">IFERROR(INDEX('CAMAGUI DATA UNIFICADA'!$C$2:$T1007,MATCH(1,($A20='CAMAGUI DATA UNIFICADA'!$A$2:$A1007)*($DF$1='CAMAGUI DATA UNIFICADA'!$B$2:$B1007),0),MATCH(DS$2,'CAMAGUI DATA UNIFICADA'!$C$1:$T$1,0)),"")</f>
        <v>2</v>
      </c>
      <c r="DT20" s="2">
        <f t="array" ref="DT20">IFERROR(INDEX('CAMAGUI DATA UNIFICADA'!$C$2:$T1007,MATCH(1,($A20='CAMAGUI DATA UNIFICADA'!$A$2:$A1007)*($DF$1='CAMAGUI DATA UNIFICADA'!$B$2:$B1007),0),MATCH(DT$2,'CAMAGUI DATA UNIFICADA'!$C$1:$T$1,0)),"")</f>
        <v>27</v>
      </c>
      <c r="DU20" s="33">
        <f t="array" ref="DU20">IFERROR(INDEX('CAMAGUI DATA UNIFICADA'!$C$2:$T1007,MATCH(1,($A20='CAMAGUI DATA UNIFICADA'!$A$2:$A1007)*($DF$1='CAMAGUI DATA UNIFICADA'!$B$2:$B1007),0),MATCH(DU$2,'CAMAGUI DATA UNIFICADA'!$C$1:$T$1,0)),"")</f>
        <v>2.964</v>
      </c>
      <c r="DV20" s="60">
        <f t="array" ref="DV20">IFERROR(INDEX('CAMAGUI DATA UNIFICADA'!$C$2:$T1007,MATCH(1,($A20='CAMAGUI DATA UNIFICADA'!$A$2:$A1007)*($DF$1='CAMAGUI DATA UNIFICADA'!$B$2:$B1007),0),MATCH(DV$2,'CAMAGUI DATA UNIFICADA'!$C$1:$T$1,0)),"")</f>
        <v>19.16979176</v>
      </c>
      <c r="DW20" s="140">
        <f t="array" ref="DW20">IFERROR(INDEX('CAMAGUI DATA UNIFICADA'!$C$2:$T1007,MATCH(1,($A20='CAMAGUI DATA UNIFICADA'!$A$2:$A1007)*($DF$1='CAMAGUI DATA UNIFICADA'!$B$2:$B1007),0),MATCH(DW$2,'CAMAGUI DATA UNIFICADA'!$C$1:$T$1,0)),"")</f>
        <v>1.042447939</v>
      </c>
      <c r="DX20" s="144" t="str">
        <f t="array" ref="DX20">IFERROR(INDEX('CAMAGUI DATA UNIFICADA'!$C$2:$T1007,MATCH(1,($A20='CAMAGUI DATA UNIFICADA'!$A$2:$A1007)*($DX$1='CAMAGUI DATA UNIFICADA'!$B$2:$B1007),0),MATCH(DX$2,'CAMAGUI DATA UNIFICADA'!$C$1:$T$1,0)),"")</f>
        <v/>
      </c>
      <c r="DY20" s="60" t="str">
        <f t="array" ref="DY20">IFERROR(INDEX('CAMAGUI DATA UNIFICADA'!$C$2:$T1007,MATCH(1,($A20='CAMAGUI DATA UNIFICADA'!$A$2:$A1007)*($DX$1='CAMAGUI DATA UNIFICADA'!$B$2:$B1007),0),MATCH(DY$2,'CAMAGUI DATA UNIFICADA'!$C$1:$T$1,0)),"")</f>
        <v/>
      </c>
      <c r="DZ20" s="60" t="str">
        <f t="array" ref="DZ20">IFERROR(INDEX('CAMAGUI DATA UNIFICADA'!$C$2:$T1007,MATCH(1,($A20='CAMAGUI DATA UNIFICADA'!$A$2:$A1007)*($DX$1='CAMAGUI DATA UNIFICADA'!$B$2:$B1007),0),MATCH(DZ$2,'CAMAGUI DATA UNIFICADA'!$C$1:$T$1,0)),"")</f>
        <v/>
      </c>
      <c r="EA20" s="60" t="str">
        <f t="array" ref="EA20">IFERROR(INDEX('CAMAGUI DATA UNIFICADA'!$C$2:$T1007,MATCH(1,($A20='CAMAGUI DATA UNIFICADA'!$A$2:$A1007)*($DX$1='CAMAGUI DATA UNIFICADA'!$B$2:$B1007),0),MATCH(EA$2,'CAMAGUI DATA UNIFICADA'!$C$1:$T$1,0)),"")</f>
        <v/>
      </c>
      <c r="EB20" s="60" t="str">
        <f t="array" ref="EB20">IFERROR(INDEX('CAMAGUI DATA UNIFICADA'!$C$2:$T1007,MATCH(1,($A20='CAMAGUI DATA UNIFICADA'!$A$2:$A1007)*($DX$1='CAMAGUI DATA UNIFICADA'!$B$2:$B1007),0),MATCH(EB$2,'CAMAGUI DATA UNIFICADA'!$C$1:$T$1,0)),"")</f>
        <v/>
      </c>
      <c r="EC20" s="60" t="str">
        <f t="array" ref="EC20">IFERROR(INDEX('CAMAGUI DATA UNIFICADA'!$C$2:$T1007,MATCH(1,($A20='CAMAGUI DATA UNIFICADA'!$A$2:$A1007)*($DX$1='CAMAGUI DATA UNIFICADA'!$B$2:$B1007),0),MATCH(EC$2,'CAMAGUI DATA UNIFICADA'!$C$1:$T$1,0)),"")</f>
        <v/>
      </c>
      <c r="ED20" s="60" t="str">
        <f t="array" ref="ED20">IFERROR(INDEX('CAMAGUI DATA UNIFICADA'!$C$2:$T1007,MATCH(1,($A20='CAMAGUI DATA UNIFICADA'!$A$2:$A1007)*($DX$1='CAMAGUI DATA UNIFICADA'!$B$2:$B1007),0),MATCH(ED$2,'CAMAGUI DATA UNIFICADA'!$C$1:$T$1,0)),"")</f>
        <v/>
      </c>
      <c r="EE20" s="60" t="str">
        <f t="array" ref="EE20">IFERROR(INDEX('CAMAGUI DATA UNIFICADA'!$C$2:$T1007,MATCH(1,($A20='CAMAGUI DATA UNIFICADA'!$A$2:$A1007)*($DX$1='CAMAGUI DATA UNIFICADA'!$B$2:$B1007),0),MATCH(EE$2,'CAMAGUI DATA UNIFICADA'!$C$1:$T$1,0)),"")</f>
        <v/>
      </c>
      <c r="EF20" s="60" t="str">
        <f t="array" ref="EF20">IFERROR(INDEX('CAMAGUI DATA UNIFICADA'!$C$2:$T1007,MATCH(1,($A20='CAMAGUI DATA UNIFICADA'!$A$2:$A1007)*($DX$1='CAMAGUI DATA UNIFICADA'!$B$2:$B1007),0),MATCH(EF$2,'CAMAGUI DATA UNIFICADA'!$C$1:$T$1,0)),"")</f>
        <v/>
      </c>
      <c r="EG20" s="60" t="str">
        <f t="array" ref="EG20">IFERROR(INDEX('CAMAGUI DATA UNIFICADA'!$C$2:$T1007,MATCH(1,($A20='CAMAGUI DATA UNIFICADA'!$A$2:$A1007)*($DX$1='CAMAGUI DATA UNIFICADA'!$B$2:$B1007),0),MATCH(EG$2,'CAMAGUI DATA UNIFICADA'!$C$1:$T$1,0)),"")</f>
        <v/>
      </c>
      <c r="EH20" s="60" t="str">
        <f t="array" ref="EH20">IFERROR(INDEX('CAMAGUI DATA UNIFICADA'!$C$2:$T1007,MATCH(1,($A20='CAMAGUI DATA UNIFICADA'!$A$2:$A1007)*($DX$1='CAMAGUI DATA UNIFICADA'!$B$2:$B1007),0),MATCH(EH$2,'CAMAGUI DATA UNIFICADA'!$C$1:$T$1,0)),"")</f>
        <v/>
      </c>
      <c r="EI20" s="60" t="str">
        <f t="array" ref="EI20">IFERROR(INDEX('CAMAGUI DATA UNIFICADA'!$C$2:$T1007,MATCH(1,($A20='CAMAGUI DATA UNIFICADA'!$A$2:$A1007)*($DX$1='CAMAGUI DATA UNIFICADA'!$B$2:$B1007),0),MATCH(EI$2,'CAMAGUI DATA UNIFICADA'!$C$1:$T$1,0)),"")</f>
        <v/>
      </c>
      <c r="EJ20" s="60" t="str">
        <f t="array" ref="EJ20">IFERROR(INDEX('CAMAGUI DATA UNIFICADA'!$C$2:$T1007,MATCH(1,($A20='CAMAGUI DATA UNIFICADA'!$A$2:$A1007)*($DX$1='CAMAGUI DATA UNIFICADA'!$B$2:$B1007),0),MATCH(EJ$2,'CAMAGUI DATA UNIFICADA'!$C$1:$T$1,0)),"")</f>
        <v/>
      </c>
      <c r="EK20" s="60" t="str">
        <f t="array" ref="EK20">IFERROR(INDEX('CAMAGUI DATA UNIFICADA'!$C$2:$T1007,MATCH(1,($A20='CAMAGUI DATA UNIFICADA'!$A$2:$A1007)*($DX$1='CAMAGUI DATA UNIFICADA'!$B$2:$B1007),0),MATCH(EK$2,'CAMAGUI DATA UNIFICADA'!$C$1:$T$1,0)),"")</f>
        <v/>
      </c>
      <c r="EL20" s="60" t="str">
        <f t="array" ref="EL20">IFERROR(INDEX('CAMAGUI DATA UNIFICADA'!$C$2:$T1007,MATCH(1,($A20='CAMAGUI DATA UNIFICADA'!$A$2:$A1007)*($DX$1='CAMAGUI DATA UNIFICADA'!$B$2:$B1007),0),MATCH(EL$2,'CAMAGUI DATA UNIFICADA'!$C$1:$T$1,0)),"")</f>
        <v/>
      </c>
      <c r="EM20" s="60" t="str">
        <f t="array" ref="EM20">IFERROR(INDEX('CAMAGUI DATA UNIFICADA'!$C$2:$T1007,MATCH(1,($A20='CAMAGUI DATA UNIFICADA'!$A$2:$A1007)*($DX$1='CAMAGUI DATA UNIFICADA'!$B$2:$B1007),0),MATCH(EM$2,'CAMAGUI DATA UNIFICADA'!$C$1:$T$1,0)),"")</f>
        <v/>
      </c>
      <c r="EN20" s="60" t="str">
        <f t="array" ref="EN20">IFERROR(INDEX('CAMAGUI DATA UNIFICADA'!$C$2:$T1007,MATCH(1,($A20='CAMAGUI DATA UNIFICADA'!$A$2:$A1007)*($DX$1='CAMAGUI DATA UNIFICADA'!$B$2:$B1007),0),MATCH(EN$2,'CAMAGUI DATA UNIFICADA'!$C$1:$T$1,0)),"")</f>
        <v/>
      </c>
      <c r="EO20" s="140" t="str">
        <f t="array" ref="EO20">IFERROR(INDEX('CAMAGUI DATA UNIFICADA'!$C$2:$T1007,MATCH(1,($A20='CAMAGUI DATA UNIFICADA'!$A$2:$A1007)*($DX$1='CAMAGUI DATA UNIFICADA'!$B$2:$B1007),0),MATCH(EO$2,'CAMAGUI DATA UNIFICADA'!$C$1:$T$1,0)),"")</f>
        <v/>
      </c>
    </row>
    <row r="21">
      <c r="A21" s="137">
        <v>45075.0</v>
      </c>
      <c r="B21" s="138" t="str">
        <f t="array" ref="B21">IFERROR(INDEX('CAMAGUI DATA UNIFICADA'!$C$2:$T1007,MATCH(1,($A21='CAMAGUI DATA UNIFICADA'!$A$2:$A1007)*($B$1='CAMAGUI DATA UNIFICADA'!$B$2:$B1007),0),MATCH(B$2,'CAMAGUI DATA UNIFICADA'!$C$1:$T$1,0)),"")</f>
        <v/>
      </c>
      <c r="C21" s="2" t="str">
        <f t="array" ref="C21">IFERROR(INDEX('CAMAGUI DATA UNIFICADA'!$C$2:$T1007,MATCH(1,($A21='CAMAGUI DATA UNIFICADA'!$A$2:$A1007)*($B$1='CAMAGUI DATA UNIFICADA'!$B$2:$B1007),0),MATCH(C$2,'CAMAGUI DATA UNIFICADA'!$C$1:$T$1,0)),"")</f>
        <v/>
      </c>
      <c r="D21" s="2" t="str">
        <f t="array" ref="D21">IFERROR(INDEX('CAMAGUI DATA UNIFICADA'!$C$2:$T1007,MATCH(1,($A21='CAMAGUI DATA UNIFICADA'!$A$2:$A1007)*($B$1='CAMAGUI DATA UNIFICADA'!$B$2:$B1007),0),MATCH(D$2,'CAMAGUI DATA UNIFICADA'!$C$1:$T$1,0)),"")</f>
        <v/>
      </c>
      <c r="E21" s="2" t="str">
        <f t="array" ref="E21">IFERROR(INDEX('CAMAGUI DATA UNIFICADA'!$C$2:$T1007,MATCH(1,($A21='CAMAGUI DATA UNIFICADA'!$A$2:$A1007)*($B$1='CAMAGUI DATA UNIFICADA'!$B$2:$B1007),0),MATCH(E$2,'CAMAGUI DATA UNIFICADA'!$C$1:$T$1,0)),"")</f>
        <v/>
      </c>
      <c r="F21" s="139" t="str">
        <f t="array" ref="F21">IFERROR(INDEX('CAMAGUI DATA UNIFICADA'!$C$2:$T1007,MATCH(1,($A21='CAMAGUI DATA UNIFICADA'!$A$2:$A1007)*($B$1='CAMAGUI DATA UNIFICADA'!$B$2:$B1007),0),MATCH(F$2,'CAMAGUI DATA UNIFICADA'!$C$1:$T$1,0)),"")</f>
        <v/>
      </c>
      <c r="G21" s="2" t="str">
        <f t="array" ref="G21">IFERROR(INDEX('CAMAGUI DATA UNIFICADA'!$C$2:$T1007,MATCH(1,($A21='CAMAGUI DATA UNIFICADA'!$A$2:$A1007)*($B$1='CAMAGUI DATA UNIFICADA'!$B$2:$B1007),0),MATCH(G$2,'CAMAGUI DATA UNIFICADA'!$C$1:$T$1,0)),"")</f>
        <v/>
      </c>
      <c r="H21" s="2">
        <f t="array" ref="H21">IFERROR(INDEX('CAMAGUI DATA UNIFICADA'!$C$2:$T1007,MATCH(1,($A21='CAMAGUI DATA UNIFICADA'!$A$2:$A1007)*($B$1='CAMAGUI DATA UNIFICADA'!$B$2:$B1007),0),MATCH(H$2,'CAMAGUI DATA UNIFICADA'!$C$1:$T$1,0)),"")</f>
        <v>0</v>
      </c>
      <c r="I21" s="33" t="str">
        <f t="array" ref="I21">IFERROR(INDEX('CAMAGUI DATA UNIFICADA'!$C$2:$T1007,MATCH(1,($A21='CAMAGUI DATA UNIFICADA'!$A$2:$A1007)*($B$1='CAMAGUI DATA UNIFICADA'!$B$2:$B1007),0),MATCH(I$2,'CAMAGUI DATA UNIFICADA'!$C$1:$T$1,0)),"")</f>
        <v/>
      </c>
      <c r="J21" s="60" t="str">
        <f t="array" ref="J21">IFERROR(INDEX('CAMAGUI DATA UNIFICADA'!$C$2:$T1007,MATCH(1,($A21='CAMAGUI DATA UNIFICADA'!$A$2:$A1007)*($B$1='CAMAGUI DATA UNIFICADA'!$B$2:$B1007),0),MATCH(J$2,'CAMAGUI DATA UNIFICADA'!$C$1:$T$1,0)),"")</f>
        <v/>
      </c>
      <c r="K21" s="33" t="str">
        <f t="array" ref="K21">IFERROR(INDEX('CAMAGUI DATA UNIFICADA'!$C$2:$T1007,MATCH(1,($A21='CAMAGUI DATA UNIFICADA'!$A$2:$A1007)*($B$1='CAMAGUI DATA UNIFICADA'!$B$2:$B1007),0),MATCH(K$2,'CAMAGUI DATA UNIFICADA'!$C$1:$T$1,0)),"")</f>
        <v/>
      </c>
      <c r="L21" s="23" t="str">
        <f t="array" ref="L21">IFERROR(INDEX('CAMAGUI DATA UNIFICADA'!$C$2:$T1007,MATCH(1,($A21='CAMAGUI DATA UNIFICADA'!$A$2:$A1007)*($B$1='CAMAGUI DATA UNIFICADA'!$B$2:$B1007),0),MATCH(L$2,'CAMAGUI DATA UNIFICADA'!$C$1:$T$1,0)),"")</f>
        <v/>
      </c>
      <c r="M21" s="23" t="str">
        <f t="array" ref="M21">IFERROR(INDEX('CAMAGUI DATA UNIFICADA'!$C$2:$T1007,MATCH(1,($A21='CAMAGUI DATA UNIFICADA'!$A$2:$A1007)*($B$1='CAMAGUI DATA UNIFICADA'!$B$2:$B1007),0),MATCH(M$2,'CAMAGUI DATA UNIFICADA'!$C$1:$T$1,0)),"")</f>
        <v/>
      </c>
      <c r="N21" s="60" t="str">
        <f t="array" ref="N21">IFERROR(INDEX('CAMAGUI DATA UNIFICADA'!$C$2:$T1007,MATCH(1,($A21='CAMAGUI DATA UNIFICADA'!$A$2:$A1007)*($B$1='CAMAGUI DATA UNIFICADA'!$B$2:$B1007),0),MATCH(N$2,'CAMAGUI DATA UNIFICADA'!$C$1:$T$1,0)),"")</f>
        <v/>
      </c>
      <c r="O21" s="2" t="str">
        <f t="array" ref="O21">IFERROR(INDEX('CAMAGUI DATA UNIFICADA'!$C$2:$T1007,MATCH(1,($A21='CAMAGUI DATA UNIFICADA'!$A$2:$A1007)*($B$1='CAMAGUI DATA UNIFICADA'!$B$2:$B1007),0),MATCH(O$2,'CAMAGUI DATA UNIFICADA'!$C$1:$T$1,0)),"")</f>
        <v/>
      </c>
      <c r="P21" s="2">
        <f t="array" ref="P21">IFERROR(INDEX('CAMAGUI DATA UNIFICADA'!$C$2:$T1007,MATCH(1,($A21='CAMAGUI DATA UNIFICADA'!$A$2:$A1007)*($B$1='CAMAGUI DATA UNIFICADA'!$B$2:$B1007),0),MATCH(P$2,'CAMAGUI DATA UNIFICADA'!$C$1:$T$1,0)),"")</f>
        <v>0</v>
      </c>
      <c r="Q21" s="33" t="str">
        <f t="array" ref="Q21">IFERROR(INDEX('CAMAGUI DATA UNIFICADA'!$C$2:$T1007,MATCH(1,($A21='CAMAGUI DATA UNIFICADA'!$A$2:$A1007)*($B$1='CAMAGUI DATA UNIFICADA'!$B$2:$B1007),0),MATCH(Q$2,'CAMAGUI DATA UNIFICADA'!$C$1:$T$1,0)),"")</f>
        <v/>
      </c>
      <c r="R21" s="60" t="str">
        <f t="array" ref="R21">IFERROR(INDEX('CAMAGUI DATA UNIFICADA'!$C$2:$T1007,MATCH(1,($A21='CAMAGUI DATA UNIFICADA'!$A$2:$A1007)*($B$1='CAMAGUI DATA UNIFICADA'!$B$2:$B1007),0),MATCH(R$2,'CAMAGUI DATA UNIFICADA'!$C$1:$T$1,0)),"")</f>
        <v/>
      </c>
      <c r="S21" s="140">
        <f t="array" ref="S21">IFERROR(INDEX('CAMAGUI DATA UNIFICADA'!$C$2:$T1007,MATCH(1,($A21='CAMAGUI DATA UNIFICADA'!$A$2:$A1007)*($B$1='CAMAGUI DATA UNIFICADA'!$B$2:$B1007),0),MATCH(S$2,'CAMAGUI DATA UNIFICADA'!$C$1:$T$1,0)),"")</f>
        <v>0</v>
      </c>
      <c r="T21" s="2" t="str">
        <f t="array" ref="T21">IFERROR(INDEX('CAMAGUI DATA UNIFICADA'!$C$2:$T1007,MATCH(1,($A21='CAMAGUI DATA UNIFICADA'!$A$2:$A1007)*($T$1='CAMAGUI DATA UNIFICADA'!$B$2:$B1007),0),MATCH(T$2,'CAMAGUI DATA UNIFICADA'!$C$1:$T$1,0)),"")</f>
        <v/>
      </c>
      <c r="U21" s="2" t="str">
        <f t="array" ref="U21">IFERROR(INDEX('CAMAGUI DATA UNIFICADA'!$C$2:$T1007,MATCH(1,($A21='CAMAGUI DATA UNIFICADA'!$A$2:$A1007)*($T$1='CAMAGUI DATA UNIFICADA'!$B$2:$B1007),0),MATCH(U$2,'CAMAGUI DATA UNIFICADA'!$C$1:$T$1,0)),"")</f>
        <v/>
      </c>
      <c r="V21" s="2" t="str">
        <f t="array" ref="V21">IFERROR(INDEX('CAMAGUI DATA UNIFICADA'!$C$2:$T1007,MATCH(1,($A21='CAMAGUI DATA UNIFICADA'!$A$2:$A1007)*($T$1='CAMAGUI DATA UNIFICADA'!$B$2:$B1007),0),MATCH(V$2,'CAMAGUI DATA UNIFICADA'!$C$1:$T$1,0)),"")</f>
        <v/>
      </c>
      <c r="W21" s="2" t="str">
        <f t="array" ref="W21">IFERROR(INDEX('CAMAGUI DATA UNIFICADA'!$C$2:$T1007,MATCH(1,($A21='CAMAGUI DATA UNIFICADA'!$A$2:$A1007)*($T$1='CAMAGUI DATA UNIFICADA'!$B$2:$B1007),0),MATCH(W$2,'CAMAGUI DATA UNIFICADA'!$C$1:$T$1,0)),"")</f>
        <v/>
      </c>
      <c r="X21" s="139" t="str">
        <f t="array" ref="X21">IFERROR(INDEX('CAMAGUI DATA UNIFICADA'!$C$2:$T1007,MATCH(1,($A21='CAMAGUI DATA UNIFICADA'!$A$2:$A1007)*($T$1='CAMAGUI DATA UNIFICADA'!$B$2:$B1007),0),MATCH(X$2,'CAMAGUI DATA UNIFICADA'!$C$1:$T$1,0)),"")</f>
        <v/>
      </c>
      <c r="Y21" s="2" t="str">
        <f t="array" ref="Y21">IFERROR(INDEX('CAMAGUI DATA UNIFICADA'!$C$2:$T1007,MATCH(1,($A21='CAMAGUI DATA UNIFICADA'!$A$2:$A1007)*($T$1='CAMAGUI DATA UNIFICADA'!$B$2:$B1007),0),MATCH(Y$2,'CAMAGUI DATA UNIFICADA'!$C$1:$T$1,0)),"")</f>
        <v/>
      </c>
      <c r="Z21" s="2">
        <f t="array" ref="Z21">IFERROR(INDEX('CAMAGUI DATA UNIFICADA'!$C$2:$T1007,MATCH(1,($A21='CAMAGUI DATA UNIFICADA'!$A$2:$A1007)*($T$1='CAMAGUI DATA UNIFICADA'!$B$2:$B1007),0),MATCH(Z$2,'CAMAGUI DATA UNIFICADA'!$C$1:$T$1,0)),"")</f>
        <v>0</v>
      </c>
      <c r="AA21" s="2" t="str">
        <f t="array" ref="AA21">IFERROR(INDEX('CAMAGUI DATA UNIFICADA'!$C$2:$T1007,MATCH(1,($A21='CAMAGUI DATA UNIFICADA'!$A$2:$A1007)*($T$1='CAMAGUI DATA UNIFICADA'!$B$2:$B1007),0),MATCH(AA$2,'CAMAGUI DATA UNIFICADA'!$C$1:$T$1,0)),"")</f>
        <v/>
      </c>
      <c r="AB21" s="60" t="str">
        <f t="array" ref="AB21">IFERROR(INDEX('CAMAGUI DATA UNIFICADA'!$C$2:$T1007,MATCH(1,($A21='CAMAGUI DATA UNIFICADA'!$A$2:$A1007)*($T$1='CAMAGUI DATA UNIFICADA'!$B$2:$B1007),0),MATCH(AB$2,'CAMAGUI DATA UNIFICADA'!$C$1:$T$1,0)),"")</f>
        <v/>
      </c>
      <c r="AC21" s="33" t="str">
        <f t="array" ref="AC21">IFERROR(INDEX('CAMAGUI DATA UNIFICADA'!$C$2:$T1007,MATCH(1,($A21='CAMAGUI DATA UNIFICADA'!$A$2:$A1007)*($T$1='CAMAGUI DATA UNIFICADA'!$B$2:$B1007),0),MATCH(AC$2,'CAMAGUI DATA UNIFICADA'!$C$1:$T$1,0)),"")</f>
        <v/>
      </c>
      <c r="AD21" s="23" t="str">
        <f t="array" ref="AD21">IFERROR(INDEX('CAMAGUI DATA UNIFICADA'!$C$2:$T1007,MATCH(1,($A21='CAMAGUI DATA UNIFICADA'!$A$2:$A1007)*($T$1='CAMAGUI DATA UNIFICADA'!$B$2:$B1007),0),MATCH(AD$2,'CAMAGUI DATA UNIFICADA'!$C$1:$T$1,0)),"")</f>
        <v/>
      </c>
      <c r="AE21" s="23" t="str">
        <f t="array" ref="AE21">IFERROR(INDEX('CAMAGUI DATA UNIFICADA'!$C$2:$T1007,MATCH(1,($A21='CAMAGUI DATA UNIFICADA'!$A$2:$A1007)*($T$1='CAMAGUI DATA UNIFICADA'!$B$2:$B1007),0),MATCH(AE$2,'CAMAGUI DATA UNIFICADA'!$C$1:$T$1,0)),"")</f>
        <v/>
      </c>
      <c r="AF21" s="60" t="str">
        <f t="array" ref="AF21">IFERROR(INDEX('CAMAGUI DATA UNIFICADA'!$C$2:$T1007,MATCH(1,($A21='CAMAGUI DATA UNIFICADA'!$A$2:$A1007)*($T$1='CAMAGUI DATA UNIFICADA'!$B$2:$B1007),0),MATCH(AF$2,'CAMAGUI DATA UNIFICADA'!$C$1:$T$1,0)),"")</f>
        <v/>
      </c>
      <c r="AG21" s="2" t="str">
        <f t="array" ref="AG21">IFERROR(INDEX('CAMAGUI DATA UNIFICADA'!$C$2:$T1007,MATCH(1,($A21='CAMAGUI DATA UNIFICADA'!$A$2:$A1007)*($T$1='CAMAGUI DATA UNIFICADA'!$B$2:$B1007),0),MATCH(AG$2,'CAMAGUI DATA UNIFICADA'!$C$1:$T$1,0)),"")</f>
        <v/>
      </c>
      <c r="AH21" s="2">
        <f t="array" ref="AH21">IFERROR(INDEX('CAMAGUI DATA UNIFICADA'!$C$2:$T1007,MATCH(1,($A21='CAMAGUI DATA UNIFICADA'!$A$2:$A1007)*($T$1='CAMAGUI DATA UNIFICADA'!$B$2:$B1007),0),MATCH(AH$2,'CAMAGUI DATA UNIFICADA'!$C$1:$T$1,0)),"")</f>
        <v>0</v>
      </c>
      <c r="AI21" s="33" t="str">
        <f t="array" ref="AI21">IFERROR(INDEX('CAMAGUI DATA UNIFICADA'!$C$2:$T1007,MATCH(1,($A21='CAMAGUI DATA UNIFICADA'!$A$2:$A1007)*($T$1='CAMAGUI DATA UNIFICADA'!$B$2:$B1007),0),MATCH(AI$2,'CAMAGUI DATA UNIFICADA'!$C$1:$T$1,0)),"")</f>
        <v/>
      </c>
      <c r="AJ21" s="60" t="str">
        <f t="array" ref="AJ21">IFERROR(INDEX('CAMAGUI DATA UNIFICADA'!$C$2:$T1007,MATCH(1,($A21='CAMAGUI DATA UNIFICADA'!$A$2:$A1007)*($T$1='CAMAGUI DATA UNIFICADA'!$B$2:$B1007),0),MATCH(AJ$2,'CAMAGUI DATA UNIFICADA'!$C$1:$T$1,0)),"")</f>
        <v/>
      </c>
      <c r="AK21" s="140">
        <f t="array" ref="AK21">IFERROR(INDEX('CAMAGUI DATA UNIFICADA'!$C$2:$T1007,MATCH(1,($A21='CAMAGUI DATA UNIFICADA'!$A$2:$A1007)*($T$1='CAMAGUI DATA UNIFICADA'!$B$2:$B1007),0),MATCH(AK$2,'CAMAGUI DATA UNIFICADA'!$C$1:$T$1,0)),"")</f>
        <v>0</v>
      </c>
      <c r="AL21" s="138" t="str">
        <f t="array" ref="AL21">IFERROR(INDEX('CAMAGUI DATA UNIFICADA'!$C$2:$T1007,MATCH(1,($A21='CAMAGUI DATA UNIFICADA'!$A$2:$A1007)*($AL$1='CAMAGUI DATA UNIFICADA'!$B$2:$B1007),0),MATCH(AL$2,'CAMAGUI DATA UNIFICADA'!$C$1:$T$1,0)),"")</f>
        <v/>
      </c>
      <c r="AM21" s="2" t="str">
        <f t="array" ref="AM21">IFERROR(INDEX('CAMAGUI DATA UNIFICADA'!$C$2:$T1007,MATCH(1,($A21='CAMAGUI DATA UNIFICADA'!$A$2:$A1007)*($AL$1='CAMAGUI DATA UNIFICADA'!$B$2:$B1007),0),MATCH(AM$2,'CAMAGUI DATA UNIFICADA'!$C$1:$T$1,0)),"")</f>
        <v/>
      </c>
      <c r="AN21" s="2" t="str">
        <f t="array" ref="AN21">IFERROR(INDEX('CAMAGUI DATA UNIFICADA'!$C$2:$T1007,MATCH(1,($A21='CAMAGUI DATA UNIFICADA'!$A$2:$A1007)*($AL$1='CAMAGUI DATA UNIFICADA'!$B$2:$B1007),0),MATCH(AN$2,'CAMAGUI DATA UNIFICADA'!$C$1:$T$1,0)),"")</f>
        <v/>
      </c>
      <c r="AO21" s="2" t="str">
        <f t="array" ref="AO21">IFERROR(INDEX('CAMAGUI DATA UNIFICADA'!$C$2:$T1007,MATCH(1,($A21='CAMAGUI DATA UNIFICADA'!$A$2:$A1007)*($AL$1='CAMAGUI DATA UNIFICADA'!$B$2:$B1007),0),MATCH(AO$2,'CAMAGUI DATA UNIFICADA'!$C$1:$T$1,0)),"")</f>
        <v/>
      </c>
      <c r="AP21" s="139" t="str">
        <f t="array" ref="AP21">IFERROR(INDEX('CAMAGUI DATA UNIFICADA'!$C$2:$T1007,MATCH(1,($A21='CAMAGUI DATA UNIFICADA'!$A$2:$A1007)*($AL$1='CAMAGUI DATA UNIFICADA'!$B$2:$B1007),0),MATCH(AP$2,'CAMAGUI DATA UNIFICADA'!$C$1:$T$1,0)),"")</f>
        <v/>
      </c>
      <c r="AQ21" s="2" t="str">
        <f t="array" ref="AQ21">IFERROR(INDEX('CAMAGUI DATA UNIFICADA'!$C$2:$T1007,MATCH(1,($A21='CAMAGUI DATA UNIFICADA'!$A$2:$A1007)*($AL$1='CAMAGUI DATA UNIFICADA'!$B$2:$B1007),0),MATCH(AQ$2,'CAMAGUI DATA UNIFICADA'!$C$1:$T$1,0)),"")</f>
        <v/>
      </c>
      <c r="AR21" s="2">
        <f t="array" ref="AR21">IFERROR(INDEX('CAMAGUI DATA UNIFICADA'!$C$2:$T1007,MATCH(1,($A21='CAMAGUI DATA UNIFICADA'!$A$2:$A1007)*($AL$1='CAMAGUI DATA UNIFICADA'!$B$2:$B1007),0),MATCH(AR$2,'CAMAGUI DATA UNIFICADA'!$C$1:$T$1,0)),"")</f>
        <v>0</v>
      </c>
      <c r="AS21" s="33" t="str">
        <f t="array" ref="AS21">IFERROR(INDEX('CAMAGUI DATA UNIFICADA'!$C$2:$T1007,MATCH(1,($A21='CAMAGUI DATA UNIFICADA'!$A$2:$A1007)*($AL$1='CAMAGUI DATA UNIFICADA'!$B$2:$B1007),0),MATCH(AS$2,'CAMAGUI DATA UNIFICADA'!$C$1:$T$1,0)),"")</f>
        <v/>
      </c>
      <c r="AT21" s="60" t="str">
        <f t="array" ref="AT21">IFERROR(INDEX('CAMAGUI DATA UNIFICADA'!$C$2:$T1007,MATCH(1,($A21='CAMAGUI DATA UNIFICADA'!$A$2:$A1007)*($AL$1='CAMAGUI DATA UNIFICADA'!$B$2:$B1007),0),MATCH(AT$2,'CAMAGUI DATA UNIFICADA'!$C$1:$T$1,0)),"")</f>
        <v/>
      </c>
      <c r="AU21" s="33" t="str">
        <f t="array" ref="AU21">IFERROR(INDEX('CAMAGUI DATA UNIFICADA'!$C$2:$T1007,MATCH(1,($A21='CAMAGUI DATA UNIFICADA'!$A$2:$A1007)*($AL$1='CAMAGUI DATA UNIFICADA'!$B$2:$B1007),0),MATCH(AU$2,'CAMAGUI DATA UNIFICADA'!$C$1:$T$1,0)),"")</f>
        <v/>
      </c>
      <c r="AV21" s="23" t="str">
        <f t="array" ref="AV21">IFERROR(INDEX('CAMAGUI DATA UNIFICADA'!$C$2:$T1007,MATCH(1,($A21='CAMAGUI DATA UNIFICADA'!$A$2:$A1007)*($AL$1='CAMAGUI DATA UNIFICADA'!$B$2:$B1007),0),MATCH(AV$2,'CAMAGUI DATA UNIFICADA'!$C$1:$T$1,0)),"")</f>
        <v/>
      </c>
      <c r="AW21" s="23" t="str">
        <f t="array" ref="AW21">IFERROR(INDEX('CAMAGUI DATA UNIFICADA'!$C$2:$T1007,MATCH(1,($A21='CAMAGUI DATA UNIFICADA'!$A$2:$A1007)*($AL$1='CAMAGUI DATA UNIFICADA'!$B$2:$B1007),0),MATCH(AW$2,'CAMAGUI DATA UNIFICADA'!$C$1:$T$1,0)),"")</f>
        <v/>
      </c>
      <c r="AX21" s="60" t="str">
        <f t="array" ref="AX21">IFERROR(INDEX('CAMAGUI DATA UNIFICADA'!$C$2:$T1007,MATCH(1,($A21='CAMAGUI DATA UNIFICADA'!$A$2:$A1007)*($AL$1='CAMAGUI DATA UNIFICADA'!$B$2:$B1007),0),MATCH(AX$2,'CAMAGUI DATA UNIFICADA'!$C$1:$T$1,0)),"")</f>
        <v/>
      </c>
      <c r="AY21" s="2" t="str">
        <f t="array" ref="AY21">IFERROR(INDEX('CAMAGUI DATA UNIFICADA'!$C$2:$T1007,MATCH(1,($A21='CAMAGUI DATA UNIFICADA'!$A$2:$A1007)*($AL$1='CAMAGUI DATA UNIFICADA'!$B$2:$B1007),0),MATCH(AY$2,'CAMAGUI DATA UNIFICADA'!$C$1:$T$1,0)),"")</f>
        <v/>
      </c>
      <c r="AZ21" s="2">
        <f t="array" ref="AZ21">IFERROR(INDEX('CAMAGUI DATA UNIFICADA'!$C$2:$T1007,MATCH(1,($A21='CAMAGUI DATA UNIFICADA'!$A$2:$A1007)*($AL$1='CAMAGUI DATA UNIFICADA'!$B$2:$B1007),0),MATCH(AZ$2,'CAMAGUI DATA UNIFICADA'!$C$1:$T$1,0)),"")</f>
        <v>0</v>
      </c>
      <c r="BA21" s="33" t="str">
        <f t="array" ref="BA21">IFERROR(INDEX('CAMAGUI DATA UNIFICADA'!$C$2:$T1007,MATCH(1,($A21='CAMAGUI DATA UNIFICADA'!$A$2:$A1007)*($AL$1='CAMAGUI DATA UNIFICADA'!$B$2:$B1007),0),MATCH(BA$2,'CAMAGUI DATA UNIFICADA'!$C$1:$T$1,0)),"")</f>
        <v/>
      </c>
      <c r="BB21" s="60" t="str">
        <f t="array" ref="BB21">IFERROR(INDEX('CAMAGUI DATA UNIFICADA'!$C$2:$T1007,MATCH(1,($A21='CAMAGUI DATA UNIFICADA'!$A$2:$A1007)*($AL$1='CAMAGUI DATA UNIFICADA'!$B$2:$B1007),0),MATCH(BB$2,'CAMAGUI DATA UNIFICADA'!$C$1:$T$1,0)),"")</f>
        <v/>
      </c>
      <c r="BC21" s="140">
        <f t="array" ref="BC21">IFERROR(INDEX('CAMAGUI DATA UNIFICADA'!$C$2:$T1007,MATCH(1,($A21='CAMAGUI DATA UNIFICADA'!$A$2:$A1007)*($AL$1='CAMAGUI DATA UNIFICADA'!$B$2:$B1007),0),MATCH(BC$2,'CAMAGUI DATA UNIFICADA'!$C$1:$T$1,0)),"")</f>
        <v>0</v>
      </c>
      <c r="BD21" s="138" t="str">
        <f t="array" ref="BD21">IFERROR(INDEX('CAMAGUI DATA UNIFICADA'!$C$2:$T1007,MATCH(1,($A21='CAMAGUI DATA UNIFICADA'!$A$2:$A1007)*($BD$1='CAMAGUI DATA UNIFICADA'!$B$2:$B1007),0),MATCH(BD$2,'CAMAGUI DATA UNIFICADA'!$C$1:$T$1,0)),"")</f>
        <v>CA4020523</v>
      </c>
      <c r="BE21" s="2">
        <f t="array" ref="BE21">IFERROR(INDEX('CAMAGUI DATA UNIFICADA'!$C$2:$T1007,MATCH(1,($A21='CAMAGUI DATA UNIFICADA'!$A$2:$A1007)*($BD$1='CAMAGUI DATA UNIFICADA'!$B$2:$B1007),0),MATCH(BE$2,'CAMAGUI DATA UNIFICADA'!$C$1:$T$1,0)),"")</f>
        <v>200</v>
      </c>
      <c r="BF21" s="2">
        <f t="array" ref="BF21">IFERROR(INDEX('CAMAGUI DATA UNIFICADA'!$C$2:$T1007,MATCH(1,($A21='CAMAGUI DATA UNIFICADA'!$A$2:$A1007)*($BD$1='CAMAGUI DATA UNIFICADA'!$B$2:$B1007),0),MATCH(BF$2,'CAMAGUI DATA UNIFICADA'!$C$1:$T$1,0)),"")</f>
        <v>1386</v>
      </c>
      <c r="BG21" s="2" t="str">
        <f t="array" ref="BG21">IFERROR(INDEX('CAMAGUI DATA UNIFICADA'!$C$2:$T1007,MATCH(1,($A21='CAMAGUI DATA UNIFICADA'!$A$2:$A1007)*($BD$1='CAMAGUI DATA UNIFICADA'!$B$2:$B1007),0),MATCH(BG$2,'CAMAGUI DATA UNIFICADA'!$C$1:$T$1,0)),"")</f>
        <v>SKR MAST</v>
      </c>
      <c r="BH21" s="139">
        <f t="array" ref="BH21">IFERROR(INDEX('CAMAGUI DATA UNIFICADA'!$C$2:$T1007,MATCH(1,($A21='CAMAGUI DATA UNIFICADA'!$A$2:$A1007)*($BD$1='CAMAGUI DATA UNIFICADA'!$B$2:$B1007),0),MATCH(BH$2,'CAMAGUI DATA UNIFICADA'!$C$1:$T$1,0)),"")</f>
        <v>1358.28</v>
      </c>
      <c r="BI21" s="2">
        <f t="array" ref="BI21">IFERROR(INDEX('CAMAGUI DATA UNIFICADA'!$C$2:$T1007,MATCH(1,($A21='CAMAGUI DATA UNIFICADA'!$A$2:$A1007)*($BD$1='CAMAGUI DATA UNIFICADA'!$B$2:$B1007),0),MATCH(BI$2,'CAMAGUI DATA UNIFICADA'!$C$1:$T$1,0)),"")</f>
        <v>7.01</v>
      </c>
      <c r="BJ21" s="2">
        <f t="array" ref="BJ21">IFERROR(INDEX('CAMAGUI DATA UNIFICADA'!$C$2:$T1007,MATCH(1,($A21='CAMAGUI DATA UNIFICADA'!$A$2:$A1007)*($BD$1='CAMAGUI DATA UNIFICADA'!$B$2:$B1007),0),MATCH(BJ$2,'CAMAGUI DATA UNIFICADA'!$C$1:$T$1,0)),"")</f>
        <v>2.01</v>
      </c>
      <c r="BK21" s="33">
        <f t="array" ref="BK21">IFERROR(INDEX('CAMAGUI DATA UNIFICADA'!$C$2:$T1007,MATCH(1,($A21='CAMAGUI DATA UNIFICADA'!$A$2:$A1007)*($BD$1='CAMAGUI DATA UNIFICADA'!$B$2:$B1007),0),MATCH(BK$2,'CAMAGUI DATA UNIFICADA'!$C$1:$T$1,0)),"")</f>
        <v>6.34176</v>
      </c>
      <c r="BL21" s="60">
        <f t="array" ref="BL21">IFERROR(INDEX('CAMAGUI DATA UNIFICADA'!$C$2:$T1007,MATCH(1,($A21='CAMAGUI DATA UNIFICADA'!$A$2:$A1007)*($BD$1='CAMAGUI DATA UNIFICADA'!$B$2:$B1007),0),MATCH(BL$2,'CAMAGUI DATA UNIFICADA'!$C$1:$T$1,0)),"")</f>
        <v>449885.6858</v>
      </c>
      <c r="BM21" s="33">
        <f t="array" ref="BM21">IFERROR(INDEX('CAMAGUI DATA UNIFICADA'!$C$2:$T1007,MATCH(1,($A21='CAMAGUI DATA UNIFICADA'!$A$2:$A1007)*($BD$1='CAMAGUI DATA UNIFICADA'!$B$2:$B1007),0),MATCH(BM$2,'CAMAGUI DATA UNIFICADA'!$C$1:$T$1,0)),"")</f>
        <v>1.135039669</v>
      </c>
      <c r="BN21" s="23">
        <f t="array" ref="BN21">IFERROR(INDEX('CAMAGUI DATA UNIFICADA'!$C$2:$T1007,MATCH(1,($A21='CAMAGUI DATA UNIFICADA'!$A$2:$A1007)*($BD$1='CAMAGUI DATA UNIFICADA'!$B$2:$B1007),0),MATCH(BN$2,'CAMAGUI DATA UNIFICADA'!$C$1:$T$1,0)),"")</f>
        <v>0.6664821955</v>
      </c>
      <c r="BO21" s="23">
        <f t="array" ref="BO21">IFERROR(INDEX('CAMAGUI DATA UNIFICADA'!$C$2:$T1007,MATCH(1,($A21='CAMAGUI DATA UNIFICADA'!$A$2:$A1007)*($BD$1='CAMAGUI DATA UNIFICADA'!$B$2:$B1007),0),MATCH(BO$2,'CAMAGUI DATA UNIFICADA'!$C$1:$T$1,0)),"")</f>
        <v>0.9</v>
      </c>
      <c r="BP21" s="60">
        <f t="array" ref="BP21">IFERROR(INDEX('CAMAGUI DATA UNIFICADA'!$C$2:$T1007,MATCH(1,($A21='CAMAGUI DATA UNIFICADA'!$A$2:$A1007)*($BD$1='CAMAGUI DATA UNIFICADA'!$B$2:$B1007),0),MATCH(BP$2,'CAMAGUI DATA UNIFICADA'!$C$1:$T$1,0)),"")</f>
        <v>126565.3706</v>
      </c>
      <c r="BQ21" s="2">
        <f t="array" ref="BQ21">IFERROR(INDEX('CAMAGUI DATA UNIFICADA'!$C$2:$T1007,MATCH(1,($A21='CAMAGUI DATA UNIFICADA'!$A$2:$A1007)*($BD$1='CAMAGUI DATA UNIFICADA'!$B$2:$B1007),0),MATCH(BQ$2,'CAMAGUI DATA UNIFICADA'!$C$1:$T$1,0)),"")</f>
        <v>3</v>
      </c>
      <c r="BR21" s="2">
        <f t="array" ref="BR21">IFERROR(INDEX('CAMAGUI DATA UNIFICADA'!$C$2:$T1007,MATCH(1,($A21='CAMAGUI DATA UNIFICADA'!$A$2:$A1007)*($BD$1='CAMAGUI DATA UNIFICADA'!$B$2:$B1007),0),MATCH(BR$2,'CAMAGUI DATA UNIFICADA'!$C$1:$T$1,0)),"")</f>
        <v>10.01</v>
      </c>
      <c r="BS21" s="33">
        <f t="array" ref="BS21">IFERROR(INDEX('CAMAGUI DATA UNIFICADA'!$C$2:$T1007,MATCH(1,($A21='CAMAGUI DATA UNIFICADA'!$A$2:$A1007)*($BD$1='CAMAGUI DATA UNIFICADA'!$B$2:$B1007),0),MATCH(BS$2,'CAMAGUI DATA UNIFICADA'!$C$1:$T$1,0)),"")</f>
        <v>6.34176</v>
      </c>
      <c r="BT21" s="60">
        <f t="array" ref="BT21">IFERROR(INDEX('CAMAGUI DATA UNIFICADA'!$C$2:$T1007,MATCH(1,($A21='CAMAGUI DATA UNIFICADA'!$A$2:$A1007)*($BD$1='CAMAGUI DATA UNIFICADA'!$B$2:$B1007),0),MATCH(BT$2,'CAMAGUI DATA UNIFICADA'!$C$1:$T$1,0)),"")</f>
        <v>375.657542</v>
      </c>
      <c r="BU21" s="140">
        <f t="array" ref="BU21">IFERROR(INDEX('CAMAGUI DATA UNIFICADA'!$C$2:$T1007,MATCH(1,($A21='CAMAGUI DATA UNIFICADA'!$A$2:$A1007)*($BD$1='CAMAGUI DATA UNIFICADA'!$B$2:$B1007),0),MATCH(BU$2,'CAMAGUI DATA UNIFICADA'!$C$1:$T$1,0)),"")</f>
        <v>43.91438549</v>
      </c>
      <c r="BV21" s="138" t="str">
        <f t="array" ref="BV21">IFERROR(INDEX('CAMAGUI DATA UNIFICADA'!$C$2:$T1007,MATCH(1,($A21='CAMAGUI DATA UNIFICADA'!$A$2:$A1007)*($BV$1='CAMAGUI DATA UNIFICADA'!$B$2:$B1007),0),MATCH(BV$2,'CAMAGUI DATA UNIFICADA'!$C$1:$T$1,0)),"")</f>
        <v>CA5020523</v>
      </c>
      <c r="BW21" s="2">
        <f t="array" ref="BW21">IFERROR(INDEX('CAMAGUI DATA UNIFICADA'!$C$2:$T1007,MATCH(1,($A21='CAMAGUI DATA UNIFICADA'!$A$2:$A1007)*($BV$1='CAMAGUI DATA UNIFICADA'!$B$2:$B1007),0),MATCH(BW$2,'CAMAGUI DATA UNIFICADA'!$C$1:$T$1,0)),"")</f>
        <v>200</v>
      </c>
      <c r="BX21" s="2">
        <f t="array" ref="BX21">IFERROR(INDEX('CAMAGUI DATA UNIFICADA'!$C$2:$T1007,MATCH(1,($A21='CAMAGUI DATA UNIFICADA'!$A$2:$A1007)*($BV$1='CAMAGUI DATA UNIFICADA'!$B$2:$B1007),0),MATCH(BX$2,'CAMAGUI DATA UNIFICADA'!$C$1:$T$1,0)),"")</f>
        <v>1386</v>
      </c>
      <c r="BY21" s="2" t="str">
        <f t="array" ref="BY21">IFERROR(INDEX('CAMAGUI DATA UNIFICADA'!$C$2:$T1007,MATCH(1,($A21='CAMAGUI DATA UNIFICADA'!$A$2:$A1007)*($BV$1='CAMAGUI DATA UNIFICADA'!$B$2:$B1007),0),MATCH(BY$2,'CAMAGUI DATA UNIFICADA'!$C$1:$T$1,0)),"")</f>
        <v>SKR MAST</v>
      </c>
      <c r="BZ21" s="139">
        <f t="array" ref="BZ21">IFERROR(INDEX('CAMAGUI DATA UNIFICADA'!$C$2:$T1007,MATCH(1,($A21='CAMAGUI DATA UNIFICADA'!$A$2:$A1007)*($BV$1='CAMAGUI DATA UNIFICADA'!$B$2:$B1007),0),MATCH(BZ$2,'CAMAGUI DATA UNIFICADA'!$C$1:$T$1,0)),"")</f>
        <v>1358.28</v>
      </c>
      <c r="CA21" s="2">
        <f t="array" ref="CA21">IFERROR(INDEX('CAMAGUI DATA UNIFICADA'!$C$2:$T1007,MATCH(1,($A21='CAMAGUI DATA UNIFICADA'!$A$2:$A1007)*($BV$1='CAMAGUI DATA UNIFICADA'!$B$2:$B1007),0),MATCH(CA$2,'CAMAGUI DATA UNIFICADA'!$C$1:$T$1,0)),"")</f>
        <v>7.28</v>
      </c>
      <c r="CB21" s="2">
        <f t="array" ref="CB21">IFERROR(INDEX('CAMAGUI DATA UNIFICADA'!$C$2:$T1007,MATCH(1,($A21='CAMAGUI DATA UNIFICADA'!$A$2:$A1007)*($BV$1='CAMAGUI DATA UNIFICADA'!$B$2:$B1007),0),MATCH(CB$2,'CAMAGUI DATA UNIFICADA'!$C$1:$T$1,0)),"")</f>
        <v>2.38</v>
      </c>
      <c r="CC21" s="33">
        <f t="array" ref="CC21">IFERROR(INDEX('CAMAGUI DATA UNIFICADA'!$C$2:$T1007,MATCH(1,($A21='CAMAGUI DATA UNIFICADA'!$A$2:$A1007)*($BV$1='CAMAGUI DATA UNIFICADA'!$B$2:$B1007),0),MATCH(CC$2,'CAMAGUI DATA UNIFICADA'!$C$1:$T$1,0)),"")</f>
        <v>6.17328</v>
      </c>
      <c r="CD21" s="60">
        <f t="array" ref="CD21">IFERROR(INDEX('CAMAGUI DATA UNIFICADA'!$C$2:$T1007,MATCH(1,($A21='CAMAGUI DATA UNIFICADA'!$A$2:$A1007)*($BV$1='CAMAGUI DATA UNIFICADA'!$B$2:$B1007),0),MATCH(CD$2,'CAMAGUI DATA UNIFICADA'!$C$1:$T$1,0)),"")</f>
        <v>445023.1882</v>
      </c>
      <c r="CE21" s="33">
        <f t="array" ref="CE21">IFERROR(INDEX('CAMAGUI DATA UNIFICADA'!$C$2:$T1007,MATCH(1,($A21='CAMAGUI DATA UNIFICADA'!$A$2:$A1007)*($BV$1='CAMAGUI DATA UNIFICADA'!$B$2:$B1007),0),MATCH(CE$2,'CAMAGUI DATA UNIFICADA'!$C$1:$T$1,0)),"")</f>
        <v>0.9801360996</v>
      </c>
      <c r="CF21" s="23">
        <f t="array" ref="CF21">IFERROR(INDEX('CAMAGUI DATA UNIFICADA'!$C$2:$T1007,MATCH(1,($A21='CAMAGUI DATA UNIFICADA'!$A$2:$A1007)*($BV$1='CAMAGUI DATA UNIFICADA'!$B$2:$B1007),0),MATCH(CF$2,'CAMAGUI DATA UNIFICADA'!$C$1:$T$1,0)),"")</f>
        <v>0.6741014511</v>
      </c>
      <c r="CG21" s="23">
        <f t="array" ref="CG21">IFERROR(INDEX('CAMAGUI DATA UNIFICADA'!$C$2:$T1007,MATCH(1,($A21='CAMAGUI DATA UNIFICADA'!$A$2:$A1007)*($BV$1='CAMAGUI DATA UNIFICADA'!$B$2:$B1007),0),MATCH(CG$2,'CAMAGUI DATA UNIFICADA'!$C$1:$T$1,0)),"")</f>
        <v>0.9</v>
      </c>
      <c r="CH21" s="60">
        <f t="array" ref="CH21">IFERROR(INDEX('CAMAGUI DATA UNIFICADA'!$C$2:$T1007,MATCH(1,($A21='CAMAGUI DATA UNIFICADA'!$A$2:$A1007)*($BV$1='CAMAGUI DATA UNIFICADA'!$B$2:$B1007),0),MATCH(CH$2,'CAMAGUI DATA UNIFICADA'!$C$1:$T$1,0)),"")</f>
        <v>141465.5192</v>
      </c>
      <c r="CI21" s="2">
        <f t="array" ref="CI21">IFERROR(INDEX('CAMAGUI DATA UNIFICADA'!$C$2:$T1007,MATCH(1,($A21='CAMAGUI DATA UNIFICADA'!$A$2:$A1007)*($BV$1='CAMAGUI DATA UNIFICADA'!$B$2:$B1007),0),MATCH(CI$2,'CAMAGUI DATA UNIFICADA'!$C$1:$T$1,0)),"")</f>
        <v>2.5</v>
      </c>
      <c r="CJ21" s="2">
        <f t="array" ref="CJ21">IFERROR(INDEX('CAMAGUI DATA UNIFICADA'!$C$2:$T1007,MATCH(1,($A21='CAMAGUI DATA UNIFICADA'!$A$2:$A1007)*($BV$1='CAMAGUI DATA UNIFICADA'!$B$2:$B1007),0),MATCH(CJ$2,'CAMAGUI DATA UNIFICADA'!$C$1:$T$1,0)),"")</f>
        <v>9.78</v>
      </c>
      <c r="CK21" s="33">
        <f t="array" ref="CK21">IFERROR(INDEX('CAMAGUI DATA UNIFICADA'!$C$2:$T1007,MATCH(1,($A21='CAMAGUI DATA UNIFICADA'!$A$2:$A1007)*($BV$1='CAMAGUI DATA UNIFICADA'!$B$2:$B1007),0),MATCH(CK$2,'CAMAGUI DATA UNIFICADA'!$C$1:$T$1,0)),"")</f>
        <v>6.42936</v>
      </c>
      <c r="CL21" s="60">
        <f t="array" ref="CL21">IFERROR(INDEX('CAMAGUI DATA UNIFICADA'!$C$2:$T1007,MATCH(1,($A21='CAMAGUI DATA UNIFICADA'!$A$2:$A1007)*($BV$1='CAMAGUI DATA UNIFICADA'!$B$2:$B1007),0),MATCH(CL$2,'CAMAGUI DATA UNIFICADA'!$C$1:$T$1,0)),"")</f>
        <v>356.6665475</v>
      </c>
      <c r="CM21" s="140">
        <f t="array" ref="CM21">IFERROR(INDEX('CAMAGUI DATA UNIFICADA'!$C$2:$T1007,MATCH(1,($A21='CAMAGUI DATA UNIFICADA'!$A$2:$A1007)*($BV$1='CAMAGUI DATA UNIFICADA'!$B$2:$B1007),0),MATCH(CM$2,'CAMAGUI DATA UNIFICADA'!$C$1:$T$1,0)),"")</f>
        <v>39.16663687</v>
      </c>
      <c r="CN21" s="138" t="str">
        <f t="array" ref="CN21">IFERROR(INDEX('CAMAGUI DATA UNIFICADA'!$C$2:$T1007,MATCH(1,($A21='CAMAGUI DATA UNIFICADA'!$A$2:$A1007)*($CN$1='CAMAGUI DATA UNIFICADA'!$B$2:$B1007),0),MATCH(CN$2,'CAMAGUI DATA UNIFICADA'!$C$1:$T$1,0)),"")</f>
        <v>CA6020523</v>
      </c>
      <c r="CO21" s="2">
        <f t="array" ref="CO21">IFERROR(INDEX('CAMAGUI DATA UNIFICADA'!$C$2:$T1007,MATCH(1,($A21='CAMAGUI DATA UNIFICADA'!$A$2:$A1007)*($CN$1='CAMAGUI DATA UNIFICADA'!$B$2:$B1007),0),MATCH(CO$2,'CAMAGUI DATA UNIFICADA'!$C$1:$T$1,0)),"")</f>
        <v>300</v>
      </c>
      <c r="CP21" s="2">
        <f t="array" ref="CP21">IFERROR(INDEX('CAMAGUI DATA UNIFICADA'!$C$2:$T1007,MATCH(1,($A21='CAMAGUI DATA UNIFICADA'!$A$2:$A1007)*($CN$1='CAMAGUI DATA UNIFICADA'!$B$2:$B1007),0),MATCH(CP$2,'CAMAGUI DATA UNIFICADA'!$C$1:$T$1,0)),"")</f>
        <v>2025</v>
      </c>
      <c r="CQ21" s="2" t="str">
        <f t="array" ref="CQ21">IFERROR(INDEX('CAMAGUI DATA UNIFICADA'!$C$2:$T1007,MATCH(1,($A21='CAMAGUI DATA UNIFICADA'!$A$2:$A1007)*($CN$1='CAMAGUI DATA UNIFICADA'!$B$2:$B1007),0),MATCH(CQ$2,'CAMAGUI DATA UNIFICADA'!$C$1:$T$1,0)),"")</f>
        <v>SKR MAST</v>
      </c>
      <c r="CR21" s="139">
        <f t="array" ref="CR21">IFERROR(INDEX('CAMAGUI DATA UNIFICADA'!$C$2:$T1007,MATCH(1,($A21='CAMAGUI DATA UNIFICADA'!$A$2:$A1007)*($CN$1='CAMAGUI DATA UNIFICADA'!$B$2:$B1007),0),MATCH(CR$2,'CAMAGUI DATA UNIFICADA'!$C$1:$T$1,0)),"")</f>
        <v>1984.5</v>
      </c>
      <c r="CS21" s="2">
        <f t="array" ref="CS21">IFERROR(INDEX('CAMAGUI DATA UNIFICADA'!$C$2:$T1007,MATCH(1,($A21='CAMAGUI DATA UNIFICADA'!$A$2:$A1007)*($CN$1='CAMAGUI DATA UNIFICADA'!$B$2:$B1007),0),MATCH(CS$2,'CAMAGUI DATA UNIFICADA'!$C$1:$T$1,0)),"")</f>
        <v>7</v>
      </c>
      <c r="CT21" s="2">
        <f t="array" ref="CT21">IFERROR(INDEX('CAMAGUI DATA UNIFICADA'!$C$2:$T1007,MATCH(1,($A21='CAMAGUI DATA UNIFICADA'!$A$2:$A1007)*($CN$1='CAMAGUI DATA UNIFICADA'!$B$2:$B1007),0),MATCH(CT$2,'CAMAGUI DATA UNIFICADA'!$C$1:$T$1,0)),"")</f>
        <v>2.3</v>
      </c>
      <c r="CU21" s="33">
        <f t="array" ref="CU21">IFERROR(INDEX('CAMAGUI DATA UNIFICADA'!$C$2:$T1007,MATCH(1,($A21='CAMAGUI DATA UNIFICADA'!$A$2:$A1007)*($CN$1='CAMAGUI DATA UNIFICADA'!$B$2:$B1007),0),MATCH(CU$2,'CAMAGUI DATA UNIFICADA'!$C$1:$T$1,0)),"")</f>
        <v>6.348</v>
      </c>
      <c r="CV21" s="60">
        <f t="array" ref="CV21">IFERROR(INDEX('CAMAGUI DATA UNIFICADA'!$C$2:$T1007,MATCH(1,($A21='CAMAGUI DATA UNIFICADA'!$A$2:$A1007)*($CN$1='CAMAGUI DATA UNIFICADA'!$B$2:$B1007),0),MATCH(CV$2,'CAMAGUI DATA UNIFICADA'!$C$1:$T$1,0)),"")</f>
        <v>675128.2744</v>
      </c>
      <c r="CW21" s="33">
        <f t="array" ref="CW21">IFERROR(INDEX('CAMAGUI DATA UNIFICADA'!$C$2:$T1007,MATCH(1,($A21='CAMAGUI DATA UNIFICADA'!$A$2:$A1007)*($CN$1='CAMAGUI DATA UNIFICADA'!$B$2:$B1007),0),MATCH(CW$2,'CAMAGUI DATA UNIFICADA'!$C$1:$T$1,0)),"")</f>
        <v>0.8862448836</v>
      </c>
      <c r="CX21" s="23">
        <f t="array" ref="CX21">IFERROR(INDEX('CAMAGUI DATA UNIFICADA'!$C$2:$T1007,MATCH(1,($A21='CAMAGUI DATA UNIFICADA'!$A$2:$A1007)*($CN$1='CAMAGUI DATA UNIFICADA'!$B$2:$B1007),0),MATCH(CX$2,'CAMAGUI DATA UNIFICADA'!$C$1:$T$1,0)),"")</f>
        <v>0.5776460019</v>
      </c>
      <c r="CY21" s="23">
        <f t="array" ref="CY21">IFERROR(INDEX('CAMAGUI DATA UNIFICADA'!$C$2:$T1007,MATCH(1,($A21='CAMAGUI DATA UNIFICADA'!$A$2:$A1007)*($CN$1='CAMAGUI DATA UNIFICADA'!$B$2:$B1007),0),MATCH(CY$2,'CAMAGUI DATA UNIFICADA'!$C$1:$T$1,0)),"")</f>
        <v>0.85</v>
      </c>
      <c r="CZ21" s="60">
        <f t="array" ref="CZ21">IFERROR(INDEX('CAMAGUI DATA UNIFICADA'!$C$2:$T1007,MATCH(1,($A21='CAMAGUI DATA UNIFICADA'!$A$2:$A1007)*($CN$1='CAMAGUI DATA UNIFICADA'!$B$2:$B1007),0),MATCH(CZ$2,'CAMAGUI DATA UNIFICADA'!$C$1:$T$1,0)),"")</f>
        <v>113536.4727</v>
      </c>
      <c r="DA21" s="2">
        <f t="array" ref="DA21">IFERROR(INDEX('CAMAGUI DATA UNIFICADA'!$C$2:$T1007,MATCH(1,($A21='CAMAGUI DATA UNIFICADA'!$A$2:$A1007)*($CN$1='CAMAGUI DATA UNIFICADA'!$B$2:$B1007),0),MATCH(DA$2,'CAMAGUI DATA UNIFICADA'!$C$1:$T$1,0)),"")</f>
        <v>3</v>
      </c>
      <c r="DB21" s="2">
        <f t="array" ref="DB21">IFERROR(INDEX('CAMAGUI DATA UNIFICADA'!$C$2:$T1007,MATCH(1,($A21='CAMAGUI DATA UNIFICADA'!$A$2:$A1007)*($CN$1='CAMAGUI DATA UNIFICADA'!$B$2:$B1007),0),MATCH(DB$2,'CAMAGUI DATA UNIFICADA'!$C$1:$T$1,0)),"")</f>
        <v>10</v>
      </c>
      <c r="DC21" s="33">
        <f t="array" ref="DC21">IFERROR(INDEX('CAMAGUI DATA UNIFICADA'!$C$2:$T1007,MATCH(1,($A21='CAMAGUI DATA UNIFICADA'!$A$2:$A1007)*($CN$1='CAMAGUI DATA UNIFICADA'!$B$2:$B1007),0),MATCH(DC$2,'CAMAGUI DATA UNIFICADA'!$C$1:$T$1,0)),"")</f>
        <v>6.348</v>
      </c>
      <c r="DD21" s="60">
        <f t="array" ref="DD21">IFERROR(INDEX('CAMAGUI DATA UNIFICADA'!$C$2:$T1007,MATCH(1,($A21='CAMAGUI DATA UNIFICADA'!$A$2:$A1007)*($CN$1='CAMAGUI DATA UNIFICADA'!$B$2:$B1007),0),MATCH(DD$2,'CAMAGUI DATA UNIFICADA'!$C$1:$T$1,0)),"")</f>
        <v>613.32687</v>
      </c>
      <c r="DE21" s="140">
        <f t="array" ref="DE21">IFERROR(INDEX('CAMAGUI DATA UNIFICADA'!$C$2:$T1007,MATCH(1,($A21='CAMAGUI DATA UNIFICADA'!$A$2:$A1007)*($CN$1='CAMAGUI DATA UNIFICADA'!$B$2:$B1007),0),MATCH(DE$2,'CAMAGUI DATA UNIFICADA'!$C$1:$T$1,0)),"")</f>
        <v>78.3317175</v>
      </c>
      <c r="DF21" s="138" t="str">
        <f t="array" ref="DF21">IFERROR(INDEX('CAMAGUI DATA UNIFICADA'!$C$2:$T1007,MATCH(1,($A21='CAMAGUI DATA UNIFICADA'!$A$2:$A1007)*($DF$1='CAMAGUI DATA UNIFICADA'!$B$2:$B1007),0),MATCH(DF$2,'CAMAGUI DATA UNIFICADA'!$C$1:$T$1,0)),"")</f>
        <v/>
      </c>
      <c r="DG21" s="2" t="str">
        <f t="array" ref="DG21">IFERROR(INDEX('CAMAGUI DATA UNIFICADA'!$C$2:$T1007,MATCH(1,($A21='CAMAGUI DATA UNIFICADA'!$A$2:$A1007)*($DF$1='CAMAGUI DATA UNIFICADA'!$B$2:$B1007),0),MATCH(DG$2,'CAMAGUI DATA UNIFICADA'!$C$1:$T$1,0)),"")</f>
        <v/>
      </c>
      <c r="DH21" s="2" t="str">
        <f t="array" ref="DH21">IFERROR(INDEX('CAMAGUI DATA UNIFICADA'!$C$2:$T1007,MATCH(1,($A21='CAMAGUI DATA UNIFICADA'!$A$2:$A1007)*($DF$1='CAMAGUI DATA UNIFICADA'!$B$2:$B1007),0),MATCH(DH$2,'CAMAGUI DATA UNIFICADA'!$C$1:$T$1,0)),"")</f>
        <v/>
      </c>
      <c r="DI21" s="2" t="str">
        <f t="array" ref="DI21">IFERROR(INDEX('CAMAGUI DATA UNIFICADA'!$C$2:$T1007,MATCH(1,($A21='CAMAGUI DATA UNIFICADA'!$A$2:$A1007)*($DF$1='CAMAGUI DATA UNIFICADA'!$B$2:$B1007),0),MATCH(DI$2,'CAMAGUI DATA UNIFICADA'!$C$1:$T$1,0)),"")</f>
        <v/>
      </c>
      <c r="DJ21" s="139" t="str">
        <f t="array" ref="DJ21">IFERROR(INDEX('CAMAGUI DATA UNIFICADA'!$C$2:$T1007,MATCH(1,($A21='CAMAGUI DATA UNIFICADA'!$A$2:$A1007)*($DF$1='CAMAGUI DATA UNIFICADA'!$B$2:$B1007),0),MATCH(DJ$2,'CAMAGUI DATA UNIFICADA'!$C$1:$T$1,0)),"")</f>
        <v/>
      </c>
      <c r="DK21" s="2" t="str">
        <f t="array" ref="DK21">IFERROR(INDEX('CAMAGUI DATA UNIFICADA'!$C$2:$T1007,MATCH(1,($A21='CAMAGUI DATA UNIFICADA'!$A$2:$A1007)*($DF$1='CAMAGUI DATA UNIFICADA'!$B$2:$B1007),0),MATCH(DK$2,'CAMAGUI DATA UNIFICADA'!$C$1:$T$1,0)),"")</f>
        <v/>
      </c>
      <c r="DL21" s="2" t="str">
        <f t="array" ref="DL21">IFERROR(INDEX('CAMAGUI DATA UNIFICADA'!$C$2:$T1007,MATCH(1,($A21='CAMAGUI DATA UNIFICADA'!$A$2:$A1007)*($DF$1='CAMAGUI DATA UNIFICADA'!$B$2:$B1007),0),MATCH(DL$2,'CAMAGUI DATA UNIFICADA'!$C$1:$T$1,0)),"")</f>
        <v/>
      </c>
      <c r="DM21" s="33" t="str">
        <f t="array" ref="DM21">IFERROR(INDEX('CAMAGUI DATA UNIFICADA'!$C$2:$T1007,MATCH(1,($A21='CAMAGUI DATA UNIFICADA'!$A$2:$A1007)*($DF$1='CAMAGUI DATA UNIFICADA'!$B$2:$B1007),0),MATCH(DM$2,'CAMAGUI DATA UNIFICADA'!$C$1:$T$1,0)),"")</f>
        <v/>
      </c>
      <c r="DN21" s="60" t="str">
        <f t="array" ref="DN21">IFERROR(INDEX('CAMAGUI DATA UNIFICADA'!$C$2:$T1007,MATCH(1,($A21='CAMAGUI DATA UNIFICADA'!$A$2:$A1007)*($DF$1='CAMAGUI DATA UNIFICADA'!$B$2:$B1007),0),MATCH(DN$2,'CAMAGUI DATA UNIFICADA'!$C$1:$T$1,0)),"")</f>
        <v/>
      </c>
      <c r="DO21" s="33" t="str">
        <f t="array" ref="DO21">IFERROR(INDEX('CAMAGUI DATA UNIFICADA'!$C$2:$T1007,MATCH(1,($A21='CAMAGUI DATA UNIFICADA'!$A$2:$A1007)*($DF$1='CAMAGUI DATA UNIFICADA'!$B$2:$B1007),0),MATCH(DO$2,'CAMAGUI DATA UNIFICADA'!$C$1:$T$1,0)),"")</f>
        <v/>
      </c>
      <c r="DP21" s="23" t="str">
        <f t="array" ref="DP21">IFERROR(INDEX('CAMAGUI DATA UNIFICADA'!$C$2:$T1007,MATCH(1,($A21='CAMAGUI DATA UNIFICADA'!$A$2:$A1007)*($DF$1='CAMAGUI DATA UNIFICADA'!$B$2:$B1007),0),MATCH(DP$2,'CAMAGUI DATA UNIFICADA'!$C$1:$T$1,0)),"")</f>
        <v/>
      </c>
      <c r="DQ21" s="23" t="str">
        <f t="array" ref="DQ21">IFERROR(INDEX('CAMAGUI DATA UNIFICADA'!$C$2:$T1007,MATCH(1,($A21='CAMAGUI DATA UNIFICADA'!$A$2:$A1007)*($DF$1='CAMAGUI DATA UNIFICADA'!$B$2:$B1007),0),MATCH(DQ$2,'CAMAGUI DATA UNIFICADA'!$C$1:$T$1,0)),"")</f>
        <v/>
      </c>
      <c r="DR21" s="2" t="str">
        <f t="array" ref="DR21">IFERROR(INDEX('CAMAGUI DATA UNIFICADA'!$C$2:$T1007,MATCH(1,($A21='CAMAGUI DATA UNIFICADA'!$A$2:$A1007)*($DF$1='CAMAGUI DATA UNIFICADA'!$B$2:$B1007),0),MATCH(DR$2,'CAMAGUI DATA UNIFICADA'!$C$1:$T$1,0)),"")</f>
        <v/>
      </c>
      <c r="DS21" s="2" t="str">
        <f t="array" ref="DS21">IFERROR(INDEX('CAMAGUI DATA UNIFICADA'!$C$2:$T1007,MATCH(1,($A21='CAMAGUI DATA UNIFICADA'!$A$2:$A1007)*($DF$1='CAMAGUI DATA UNIFICADA'!$B$2:$B1007),0),MATCH(DS$2,'CAMAGUI DATA UNIFICADA'!$C$1:$T$1,0)),"")</f>
        <v/>
      </c>
      <c r="DT21" s="2" t="str">
        <f t="array" ref="DT21">IFERROR(INDEX('CAMAGUI DATA UNIFICADA'!$C$2:$T1007,MATCH(1,($A21='CAMAGUI DATA UNIFICADA'!$A$2:$A1007)*($DF$1='CAMAGUI DATA UNIFICADA'!$B$2:$B1007),0),MATCH(DT$2,'CAMAGUI DATA UNIFICADA'!$C$1:$T$1,0)),"")</f>
        <v/>
      </c>
      <c r="DU21" s="33" t="str">
        <f t="array" ref="DU21">IFERROR(INDEX('CAMAGUI DATA UNIFICADA'!$C$2:$T1007,MATCH(1,($A21='CAMAGUI DATA UNIFICADA'!$A$2:$A1007)*($DF$1='CAMAGUI DATA UNIFICADA'!$B$2:$B1007),0),MATCH(DU$2,'CAMAGUI DATA UNIFICADA'!$C$1:$T$1,0)),"")</f>
        <v/>
      </c>
      <c r="DV21" s="60" t="str">
        <f t="array" ref="DV21">IFERROR(INDEX('CAMAGUI DATA UNIFICADA'!$C$2:$T1007,MATCH(1,($A21='CAMAGUI DATA UNIFICADA'!$A$2:$A1007)*($DF$1='CAMAGUI DATA UNIFICADA'!$B$2:$B1007),0),MATCH(DV$2,'CAMAGUI DATA UNIFICADA'!$C$1:$T$1,0)),"")</f>
        <v/>
      </c>
      <c r="DW21" s="140" t="str">
        <f t="array" ref="DW21">IFERROR(INDEX('CAMAGUI DATA UNIFICADA'!$C$2:$T1007,MATCH(1,($A21='CAMAGUI DATA UNIFICADA'!$A$2:$A1007)*($DF$1='CAMAGUI DATA UNIFICADA'!$B$2:$B1007),0),MATCH(DW$2,'CAMAGUI DATA UNIFICADA'!$C$1:$T$1,0)),"")</f>
        <v/>
      </c>
      <c r="DX21" s="144" t="str">
        <f t="array" ref="DX21">IFERROR(INDEX('CAMAGUI DATA UNIFICADA'!$C$2:$T1007,MATCH(1,($A21='CAMAGUI DATA UNIFICADA'!$A$2:$A1007)*($DX$1='CAMAGUI DATA UNIFICADA'!$B$2:$B1007),0),MATCH(DX$2,'CAMAGUI DATA UNIFICADA'!$C$1:$T$1,0)),"")</f>
        <v/>
      </c>
      <c r="DY21" s="60" t="str">
        <f t="array" ref="DY21">IFERROR(INDEX('CAMAGUI DATA UNIFICADA'!$C$2:$T1007,MATCH(1,($A21='CAMAGUI DATA UNIFICADA'!$A$2:$A1007)*($DX$1='CAMAGUI DATA UNIFICADA'!$B$2:$B1007),0),MATCH(DY$2,'CAMAGUI DATA UNIFICADA'!$C$1:$T$1,0)),"")</f>
        <v/>
      </c>
      <c r="DZ21" s="60" t="str">
        <f t="array" ref="DZ21">IFERROR(INDEX('CAMAGUI DATA UNIFICADA'!$C$2:$T1007,MATCH(1,($A21='CAMAGUI DATA UNIFICADA'!$A$2:$A1007)*($DX$1='CAMAGUI DATA UNIFICADA'!$B$2:$B1007),0),MATCH(DZ$2,'CAMAGUI DATA UNIFICADA'!$C$1:$T$1,0)),"")</f>
        <v/>
      </c>
      <c r="EA21" s="60" t="str">
        <f t="array" ref="EA21">IFERROR(INDEX('CAMAGUI DATA UNIFICADA'!$C$2:$T1007,MATCH(1,($A21='CAMAGUI DATA UNIFICADA'!$A$2:$A1007)*($DX$1='CAMAGUI DATA UNIFICADA'!$B$2:$B1007),0),MATCH(EA$2,'CAMAGUI DATA UNIFICADA'!$C$1:$T$1,0)),"")</f>
        <v/>
      </c>
      <c r="EB21" s="60" t="str">
        <f t="array" ref="EB21">IFERROR(INDEX('CAMAGUI DATA UNIFICADA'!$C$2:$T1007,MATCH(1,($A21='CAMAGUI DATA UNIFICADA'!$A$2:$A1007)*($DX$1='CAMAGUI DATA UNIFICADA'!$B$2:$B1007),0),MATCH(EB$2,'CAMAGUI DATA UNIFICADA'!$C$1:$T$1,0)),"")</f>
        <v/>
      </c>
      <c r="EC21" s="60" t="str">
        <f t="array" ref="EC21">IFERROR(INDEX('CAMAGUI DATA UNIFICADA'!$C$2:$T1007,MATCH(1,($A21='CAMAGUI DATA UNIFICADA'!$A$2:$A1007)*($DX$1='CAMAGUI DATA UNIFICADA'!$B$2:$B1007),0),MATCH(EC$2,'CAMAGUI DATA UNIFICADA'!$C$1:$T$1,0)),"")</f>
        <v/>
      </c>
      <c r="ED21" s="60" t="str">
        <f t="array" ref="ED21">IFERROR(INDEX('CAMAGUI DATA UNIFICADA'!$C$2:$T1007,MATCH(1,($A21='CAMAGUI DATA UNIFICADA'!$A$2:$A1007)*($DX$1='CAMAGUI DATA UNIFICADA'!$B$2:$B1007),0),MATCH(ED$2,'CAMAGUI DATA UNIFICADA'!$C$1:$T$1,0)),"")</f>
        <v/>
      </c>
      <c r="EE21" s="60" t="str">
        <f t="array" ref="EE21">IFERROR(INDEX('CAMAGUI DATA UNIFICADA'!$C$2:$T1007,MATCH(1,($A21='CAMAGUI DATA UNIFICADA'!$A$2:$A1007)*($DX$1='CAMAGUI DATA UNIFICADA'!$B$2:$B1007),0),MATCH(EE$2,'CAMAGUI DATA UNIFICADA'!$C$1:$T$1,0)),"")</f>
        <v/>
      </c>
      <c r="EF21" s="60" t="str">
        <f t="array" ref="EF21">IFERROR(INDEX('CAMAGUI DATA UNIFICADA'!$C$2:$T1007,MATCH(1,($A21='CAMAGUI DATA UNIFICADA'!$A$2:$A1007)*($DX$1='CAMAGUI DATA UNIFICADA'!$B$2:$B1007),0),MATCH(EF$2,'CAMAGUI DATA UNIFICADA'!$C$1:$T$1,0)),"")</f>
        <v/>
      </c>
      <c r="EG21" s="60" t="str">
        <f t="array" ref="EG21">IFERROR(INDEX('CAMAGUI DATA UNIFICADA'!$C$2:$T1007,MATCH(1,($A21='CAMAGUI DATA UNIFICADA'!$A$2:$A1007)*($DX$1='CAMAGUI DATA UNIFICADA'!$B$2:$B1007),0),MATCH(EG$2,'CAMAGUI DATA UNIFICADA'!$C$1:$T$1,0)),"")</f>
        <v/>
      </c>
      <c r="EH21" s="60" t="str">
        <f t="array" ref="EH21">IFERROR(INDEX('CAMAGUI DATA UNIFICADA'!$C$2:$T1007,MATCH(1,($A21='CAMAGUI DATA UNIFICADA'!$A$2:$A1007)*($DX$1='CAMAGUI DATA UNIFICADA'!$B$2:$B1007),0),MATCH(EH$2,'CAMAGUI DATA UNIFICADA'!$C$1:$T$1,0)),"")</f>
        <v/>
      </c>
      <c r="EI21" s="60" t="str">
        <f t="array" ref="EI21">IFERROR(INDEX('CAMAGUI DATA UNIFICADA'!$C$2:$T1007,MATCH(1,($A21='CAMAGUI DATA UNIFICADA'!$A$2:$A1007)*($DX$1='CAMAGUI DATA UNIFICADA'!$B$2:$B1007),0),MATCH(EI$2,'CAMAGUI DATA UNIFICADA'!$C$1:$T$1,0)),"")</f>
        <v/>
      </c>
      <c r="EJ21" s="60" t="str">
        <f t="array" ref="EJ21">IFERROR(INDEX('CAMAGUI DATA UNIFICADA'!$C$2:$T1007,MATCH(1,($A21='CAMAGUI DATA UNIFICADA'!$A$2:$A1007)*($DX$1='CAMAGUI DATA UNIFICADA'!$B$2:$B1007),0),MATCH(EJ$2,'CAMAGUI DATA UNIFICADA'!$C$1:$T$1,0)),"")</f>
        <v/>
      </c>
      <c r="EK21" s="60" t="str">
        <f t="array" ref="EK21">IFERROR(INDEX('CAMAGUI DATA UNIFICADA'!$C$2:$T1007,MATCH(1,($A21='CAMAGUI DATA UNIFICADA'!$A$2:$A1007)*($DX$1='CAMAGUI DATA UNIFICADA'!$B$2:$B1007),0),MATCH(EK$2,'CAMAGUI DATA UNIFICADA'!$C$1:$T$1,0)),"")</f>
        <v/>
      </c>
      <c r="EL21" s="60" t="str">
        <f t="array" ref="EL21">IFERROR(INDEX('CAMAGUI DATA UNIFICADA'!$C$2:$T1007,MATCH(1,($A21='CAMAGUI DATA UNIFICADA'!$A$2:$A1007)*($DX$1='CAMAGUI DATA UNIFICADA'!$B$2:$B1007),0),MATCH(EL$2,'CAMAGUI DATA UNIFICADA'!$C$1:$T$1,0)),"")</f>
        <v/>
      </c>
      <c r="EM21" s="60" t="str">
        <f t="array" ref="EM21">IFERROR(INDEX('CAMAGUI DATA UNIFICADA'!$C$2:$T1007,MATCH(1,($A21='CAMAGUI DATA UNIFICADA'!$A$2:$A1007)*($DX$1='CAMAGUI DATA UNIFICADA'!$B$2:$B1007),0),MATCH(EM$2,'CAMAGUI DATA UNIFICADA'!$C$1:$T$1,0)),"")</f>
        <v/>
      </c>
      <c r="EN21" s="60" t="str">
        <f t="array" ref="EN21">IFERROR(INDEX('CAMAGUI DATA UNIFICADA'!$C$2:$T1007,MATCH(1,($A21='CAMAGUI DATA UNIFICADA'!$A$2:$A1007)*($DX$1='CAMAGUI DATA UNIFICADA'!$B$2:$B1007),0),MATCH(EN$2,'CAMAGUI DATA UNIFICADA'!$C$1:$T$1,0)),"")</f>
        <v/>
      </c>
      <c r="EO21" s="140" t="str">
        <f t="array" ref="EO21">IFERROR(INDEX('CAMAGUI DATA UNIFICADA'!$C$2:$T1007,MATCH(1,($A21='CAMAGUI DATA UNIFICADA'!$A$2:$A1007)*($DX$1='CAMAGUI DATA UNIFICADA'!$B$2:$B1007),0),MATCH(EO$2,'CAMAGUI DATA UNIFICADA'!$C$1:$T$1,0)),"")</f>
        <v/>
      </c>
    </row>
    <row r="22">
      <c r="A22" s="137">
        <v>45082.0</v>
      </c>
      <c r="B22" s="138" t="str">
        <f t="array" ref="B22">IFERROR(INDEX('CAMAGUI DATA UNIFICADA'!$C$2:$T1007,MATCH(1,($A22='CAMAGUI DATA UNIFICADA'!$A$2:$A1007)*($B$1='CAMAGUI DATA UNIFICADA'!$B$2:$B1007),0),MATCH(B$2,'CAMAGUI DATA UNIFICADA'!$C$1:$T$1,0)),"")</f>
        <v>CA1050623</v>
      </c>
      <c r="C22" s="2">
        <f t="array" ref="C22">IFERROR(INDEX('CAMAGUI DATA UNIFICADA'!$C$2:$T1007,MATCH(1,($A22='CAMAGUI DATA UNIFICADA'!$A$2:$A1007)*($B$1='CAMAGUI DATA UNIFICADA'!$B$2:$B1007),0),MATCH(C$2,'CAMAGUI DATA UNIFICADA'!$C$1:$T$1,0)),"")</f>
        <v>130</v>
      </c>
      <c r="D22" s="2" t="str">
        <f t="array" ref="D22">IFERROR(INDEX('CAMAGUI DATA UNIFICADA'!$C$2:$T1007,MATCH(1,($A22='CAMAGUI DATA UNIFICADA'!$A$2:$A1007)*($B$1='CAMAGUI DATA UNIFICADA'!$B$2:$B1007),0),MATCH(D$2,'CAMAGUI DATA UNIFICADA'!$C$1:$T$1,0)),"")</f>
        <v/>
      </c>
      <c r="E22" s="2" t="str">
        <f t="array" ref="E22">IFERROR(INDEX('CAMAGUI DATA UNIFICADA'!$C$2:$T1007,MATCH(1,($A22='CAMAGUI DATA UNIFICADA'!$A$2:$A1007)*($B$1='CAMAGUI DATA UNIFICADA'!$B$2:$B1007),0),MATCH(E$2,'CAMAGUI DATA UNIFICADA'!$C$1:$T$1,0)),"")</f>
        <v/>
      </c>
      <c r="F22" s="139" t="str">
        <f t="array" ref="F22">IFERROR(INDEX('CAMAGUI DATA UNIFICADA'!$C$2:$T1007,MATCH(1,($A22='CAMAGUI DATA UNIFICADA'!$A$2:$A1007)*($B$1='CAMAGUI DATA UNIFICADA'!$B$2:$B1007),0),MATCH(F$2,'CAMAGUI DATA UNIFICADA'!$C$1:$T$1,0)),"")</f>
        <v/>
      </c>
      <c r="G22" s="2">
        <f t="array" ref="G22">IFERROR(INDEX('CAMAGUI DATA UNIFICADA'!$C$2:$T1007,MATCH(1,($A22='CAMAGUI DATA UNIFICADA'!$A$2:$A1007)*($B$1='CAMAGUI DATA UNIFICADA'!$B$2:$B1007),0),MATCH(G$2,'CAMAGUI DATA UNIFICADA'!$C$1:$T$1,0)),"")</f>
        <v>0.9</v>
      </c>
      <c r="H22" s="2">
        <f t="array" ref="H22">IFERROR(INDEX('CAMAGUI DATA UNIFICADA'!$C$2:$T1007,MATCH(1,($A22='CAMAGUI DATA UNIFICADA'!$A$2:$A1007)*($B$1='CAMAGUI DATA UNIFICADA'!$B$2:$B1007),0),MATCH(H$2,'CAMAGUI DATA UNIFICADA'!$C$1:$T$1,0)),"")</f>
        <v>0</v>
      </c>
      <c r="I22" s="33">
        <f t="array" ref="I22">IFERROR(INDEX('CAMAGUI DATA UNIFICADA'!$C$2:$T1007,MATCH(1,($A22='CAMAGUI DATA UNIFICADA'!$A$2:$A1007)*($B$1='CAMAGUI DATA UNIFICADA'!$B$2:$B1007),0),MATCH(I$2,'CAMAGUI DATA UNIFICADA'!$C$1:$T$1,0)),"")</f>
        <v>14.3748</v>
      </c>
      <c r="J22" s="60">
        <f t="array" ref="J22">IFERROR(INDEX('CAMAGUI DATA UNIFICADA'!$C$2:$T1007,MATCH(1,($A22='CAMAGUI DATA UNIFICADA'!$A$2:$A1007)*($B$1='CAMAGUI DATA UNIFICADA'!$B$2:$B1007),0),MATCH(J$2,'CAMAGUI DATA UNIFICADA'!$C$1:$T$1,0)),"")</f>
        <v>1004844.898</v>
      </c>
      <c r="K22" s="33" t="str">
        <f t="array" ref="K22">IFERROR(INDEX('CAMAGUI DATA UNIFICADA'!$C$2:$T1007,MATCH(1,($A22='CAMAGUI DATA UNIFICADA'!$A$2:$A1007)*($B$1='CAMAGUI DATA UNIFICADA'!$B$2:$B1007),0),MATCH(K$2,'CAMAGUI DATA UNIFICADA'!$C$1:$T$1,0)),"")</f>
        <v/>
      </c>
      <c r="L22" s="23">
        <f t="array" ref="L22">IFERROR(INDEX('CAMAGUI DATA UNIFICADA'!$C$2:$T1007,MATCH(1,($A22='CAMAGUI DATA UNIFICADA'!$A$2:$A1007)*($B$1='CAMAGUI DATA UNIFICADA'!$B$2:$B1007),0),MATCH(L$2,'CAMAGUI DATA UNIFICADA'!$C$1:$T$1,0)),"")</f>
        <v>0.8373707486</v>
      </c>
      <c r="M22" s="23">
        <f t="array" ref="M22">IFERROR(INDEX('CAMAGUI DATA UNIFICADA'!$C$2:$T1007,MATCH(1,($A22='CAMAGUI DATA UNIFICADA'!$A$2:$A1007)*($B$1='CAMAGUI DATA UNIFICADA'!$B$2:$B1007),0),MATCH(M$2,'CAMAGUI DATA UNIFICADA'!$C$1:$T$1,0)),"")</f>
        <v>0.9</v>
      </c>
      <c r="N22" s="60">
        <f t="array" ref="N22">IFERROR(INDEX('CAMAGUI DATA UNIFICADA'!$C$2:$T1007,MATCH(1,($A22='CAMAGUI DATA UNIFICADA'!$A$2:$A1007)*($B$1='CAMAGUI DATA UNIFICADA'!$B$2:$B1007),0),MATCH(N$2,'CAMAGUI DATA UNIFICADA'!$C$1:$T$1,0)),"")</f>
        <v>131868.1319</v>
      </c>
      <c r="O22" s="2">
        <f t="array" ref="O22">IFERROR(INDEX('CAMAGUI DATA UNIFICADA'!$C$2:$T1007,MATCH(1,($A22='CAMAGUI DATA UNIFICADA'!$A$2:$A1007)*($B$1='CAMAGUI DATA UNIFICADA'!$B$2:$B1007),0),MATCH(O$2,'CAMAGUI DATA UNIFICADA'!$C$1:$T$1,0)),"")</f>
        <v>1.5</v>
      </c>
      <c r="P22" s="2">
        <f t="array" ref="P22">IFERROR(INDEX('CAMAGUI DATA UNIFICADA'!$C$2:$T1007,MATCH(1,($A22='CAMAGUI DATA UNIFICADA'!$A$2:$A1007)*($B$1='CAMAGUI DATA UNIFICADA'!$B$2:$B1007),0),MATCH(P$2,'CAMAGUI DATA UNIFICADA'!$C$1:$T$1,0)),"")</f>
        <v>2.4</v>
      </c>
      <c r="Q22" s="33">
        <f t="array" ref="Q22">IFERROR(INDEX('CAMAGUI DATA UNIFICADA'!$C$2:$T1007,MATCH(1,($A22='CAMAGUI DATA UNIFICADA'!$A$2:$A1007)*($B$1='CAMAGUI DATA UNIFICADA'!$B$2:$B1007),0),MATCH(Q$2,'CAMAGUI DATA UNIFICADA'!$C$1:$T$1,0)),"")</f>
        <v>10.5</v>
      </c>
      <c r="R22" s="60">
        <f t="array" ref="R22">IFERROR(INDEX('CAMAGUI DATA UNIFICADA'!$C$2:$T1007,MATCH(1,($A22='CAMAGUI DATA UNIFICADA'!$A$2:$A1007)*($B$1='CAMAGUI DATA UNIFICADA'!$B$2:$B1007),0),MATCH(R$2,'CAMAGUI DATA UNIFICADA'!$C$1:$T$1,0)),"")</f>
        <v>314.0195588</v>
      </c>
      <c r="S22" s="140">
        <f t="array" ref="S22">IFERROR(INDEX('CAMAGUI DATA UNIFICADA'!$C$2:$T1007,MATCH(1,($A22='CAMAGUI DATA UNIFICADA'!$A$2:$A1007)*($B$1='CAMAGUI DATA UNIFICADA'!$B$2:$B1007),0),MATCH(S$2,'CAMAGUI DATA UNIFICADA'!$C$1:$T$1,0)),"")</f>
        <v>46.00488969</v>
      </c>
      <c r="T22" s="2" t="str">
        <f t="array" ref="T22">IFERROR(INDEX('CAMAGUI DATA UNIFICADA'!$C$2:$T1007,MATCH(1,($A22='CAMAGUI DATA UNIFICADA'!$A$2:$A1007)*($T$1='CAMAGUI DATA UNIFICADA'!$B$2:$B1007),0),MATCH(T$2,'CAMAGUI DATA UNIFICADA'!$C$1:$T$1,0)),"")</f>
        <v>CA2050623</v>
      </c>
      <c r="U22" s="2">
        <f t="array" ref="U22">IFERROR(INDEX('CAMAGUI DATA UNIFICADA'!$C$2:$T1007,MATCH(1,($A22='CAMAGUI DATA UNIFICADA'!$A$2:$A1007)*($T$1='CAMAGUI DATA UNIFICADA'!$B$2:$B1007),0),MATCH(U$2,'CAMAGUI DATA UNIFICADA'!$C$1:$T$1,0)),"")</f>
        <v>93</v>
      </c>
      <c r="V22" s="2" t="str">
        <f t="array" ref="V22">IFERROR(INDEX('CAMAGUI DATA UNIFICADA'!$C$2:$T1007,MATCH(1,($A22='CAMAGUI DATA UNIFICADA'!$A$2:$A1007)*($T$1='CAMAGUI DATA UNIFICADA'!$B$2:$B1007),0),MATCH(V$2,'CAMAGUI DATA UNIFICADA'!$C$1:$T$1,0)),"")</f>
        <v/>
      </c>
      <c r="W22" s="2" t="str">
        <f t="array" ref="W22">IFERROR(INDEX('CAMAGUI DATA UNIFICADA'!$C$2:$T1007,MATCH(1,($A22='CAMAGUI DATA UNIFICADA'!$A$2:$A1007)*($T$1='CAMAGUI DATA UNIFICADA'!$B$2:$B1007),0),MATCH(W$2,'CAMAGUI DATA UNIFICADA'!$C$1:$T$1,0)),"")</f>
        <v/>
      </c>
      <c r="X22" s="139" t="str">
        <f t="array" ref="X22">IFERROR(INDEX('CAMAGUI DATA UNIFICADA'!$C$2:$T1007,MATCH(1,($A22='CAMAGUI DATA UNIFICADA'!$A$2:$A1007)*($T$1='CAMAGUI DATA UNIFICADA'!$B$2:$B1007),0),MATCH(X$2,'CAMAGUI DATA UNIFICADA'!$C$1:$T$1,0)),"")</f>
        <v/>
      </c>
      <c r="Y22" s="2">
        <f t="array" ref="Y22">IFERROR(INDEX('CAMAGUI DATA UNIFICADA'!$C$2:$T1007,MATCH(1,($A22='CAMAGUI DATA UNIFICADA'!$A$2:$A1007)*($T$1='CAMAGUI DATA UNIFICADA'!$B$2:$B1007),0),MATCH(Y$2,'CAMAGUI DATA UNIFICADA'!$C$1:$T$1,0)),"")</f>
        <v>0.8</v>
      </c>
      <c r="Z22" s="2">
        <f t="array" ref="Z22">IFERROR(INDEX('CAMAGUI DATA UNIFICADA'!$C$2:$T1007,MATCH(1,($A22='CAMAGUI DATA UNIFICADA'!$A$2:$A1007)*($T$1='CAMAGUI DATA UNIFICADA'!$B$2:$B1007),0),MATCH(Z$2,'CAMAGUI DATA UNIFICADA'!$C$1:$T$1,0)),"")</f>
        <v>0</v>
      </c>
      <c r="AA22" s="2">
        <f t="array" ref="AA22">IFERROR(INDEX('CAMAGUI DATA UNIFICADA'!$C$2:$T1007,MATCH(1,($A22='CAMAGUI DATA UNIFICADA'!$A$2:$A1007)*($T$1='CAMAGUI DATA UNIFICADA'!$B$2:$B1007),0),MATCH(AA$2,'CAMAGUI DATA UNIFICADA'!$C$1:$T$1,0)),"")</f>
        <v>14.6256</v>
      </c>
      <c r="AB22" s="60">
        <f t="array" ref="AB22">IFERROR(INDEX('CAMAGUI DATA UNIFICADA'!$C$2:$T1007,MATCH(1,($A22='CAMAGUI DATA UNIFICADA'!$A$2:$A1007)*($T$1='CAMAGUI DATA UNIFICADA'!$B$2:$B1007),0),MATCH(AB$2,'CAMAGUI DATA UNIFICADA'!$C$1:$T$1,0)),"")</f>
        <v>794839.1861</v>
      </c>
      <c r="AC22" s="33" t="str">
        <f t="array" ref="AC22">IFERROR(INDEX('CAMAGUI DATA UNIFICADA'!$C$2:$T1007,MATCH(1,($A22='CAMAGUI DATA UNIFICADA'!$A$2:$A1007)*($T$1='CAMAGUI DATA UNIFICADA'!$B$2:$B1007),0),MATCH(AC$2,'CAMAGUI DATA UNIFICADA'!$C$1:$T$1,0)),"")</f>
        <v/>
      </c>
      <c r="AD22" s="23">
        <f t="array" ref="AD22">IFERROR(INDEX('CAMAGUI DATA UNIFICADA'!$C$2:$T1007,MATCH(1,($A22='CAMAGUI DATA UNIFICADA'!$A$2:$A1007)*($T$1='CAMAGUI DATA UNIFICADA'!$B$2:$B1007),0),MATCH(AD$2,'CAMAGUI DATA UNIFICADA'!$C$1:$T$1,0)),"")</f>
        <v>0.8366728275</v>
      </c>
      <c r="AE22" s="23">
        <f t="array" ref="AE22">IFERROR(INDEX('CAMAGUI DATA UNIFICADA'!$C$2:$T1007,MATCH(1,($A22='CAMAGUI DATA UNIFICADA'!$A$2:$A1007)*($T$1='CAMAGUI DATA UNIFICADA'!$B$2:$B1007),0),MATCH(AE$2,'CAMAGUI DATA UNIFICADA'!$C$1:$T$1,0)),"")</f>
        <v>0.9</v>
      </c>
      <c r="AF22" s="60">
        <f t="array" ref="AF22">IFERROR(INDEX('CAMAGUI DATA UNIFICADA'!$C$2:$T1007,MATCH(1,($A22='CAMAGUI DATA UNIFICADA'!$A$2:$A1007)*($T$1='CAMAGUI DATA UNIFICADA'!$B$2:$B1007),0),MATCH(AF$2,'CAMAGUI DATA UNIFICADA'!$C$1:$T$1,0)),"")</f>
        <v>142500</v>
      </c>
      <c r="AG22" s="2">
        <f t="array" ref="AG22">IFERROR(INDEX('CAMAGUI DATA UNIFICADA'!$C$2:$T1007,MATCH(1,($A22='CAMAGUI DATA UNIFICADA'!$A$2:$A1007)*($T$1='CAMAGUI DATA UNIFICADA'!$B$2:$B1007),0),MATCH(AG$2,'CAMAGUI DATA UNIFICADA'!$C$1:$T$1,0)),"")</f>
        <v>1.5</v>
      </c>
      <c r="AH22" s="2">
        <f t="array" ref="AH22">IFERROR(INDEX('CAMAGUI DATA UNIFICADA'!$C$2:$T1007,MATCH(1,($A22='CAMAGUI DATA UNIFICADA'!$A$2:$A1007)*($T$1='CAMAGUI DATA UNIFICADA'!$B$2:$B1007),0),MATCH(AH$2,'CAMAGUI DATA UNIFICADA'!$C$1:$T$1,0)),"")</f>
        <v>2.3</v>
      </c>
      <c r="AI22" s="33">
        <f t="array" ref="AI22">IFERROR(INDEX('CAMAGUI DATA UNIFICADA'!$C$2:$T1007,MATCH(1,($A22='CAMAGUI DATA UNIFICADA'!$A$2:$A1007)*($T$1='CAMAGUI DATA UNIFICADA'!$B$2:$B1007),0),MATCH(AI$2,'CAMAGUI DATA UNIFICADA'!$C$1:$T$1,0)),"")</f>
        <v>10.644</v>
      </c>
      <c r="AJ22" s="60">
        <f t="array" ref="AJ22">IFERROR(INDEX('CAMAGUI DATA UNIFICADA'!$C$2:$T1007,MATCH(1,($A22='CAMAGUI DATA UNIFICADA'!$A$2:$A1007)*($T$1='CAMAGUI DATA UNIFICADA'!$B$2:$B1007),0),MATCH(AJ$2,'CAMAGUI DATA UNIFICADA'!$C$1:$T$1,0)),"")</f>
        <v>242.0217642</v>
      </c>
      <c r="AK22" s="140">
        <f t="array" ref="AK22">IFERROR(INDEX('CAMAGUI DATA UNIFICADA'!$C$2:$T1007,MATCH(1,($A22='CAMAGUI DATA UNIFICADA'!$A$2:$A1007)*($T$1='CAMAGUI DATA UNIFICADA'!$B$2:$B1007),0),MATCH(AK$2,'CAMAGUI DATA UNIFICADA'!$C$1:$T$1,0)),"")</f>
        <v>37.25544105</v>
      </c>
      <c r="AL22" s="138" t="str">
        <f t="array" ref="AL22">IFERROR(INDEX('CAMAGUI DATA UNIFICADA'!$C$2:$T1007,MATCH(1,($A22='CAMAGUI DATA UNIFICADA'!$A$2:$A1007)*($AL$1='CAMAGUI DATA UNIFICADA'!$B$2:$B1007),0),MATCH(AL$2,'CAMAGUI DATA UNIFICADA'!$C$1:$T$1,0)),"")</f>
        <v>CA3050623</v>
      </c>
      <c r="AM22" s="2">
        <f t="array" ref="AM22">IFERROR(INDEX('CAMAGUI DATA UNIFICADA'!$C$2:$T1007,MATCH(1,($A22='CAMAGUI DATA UNIFICADA'!$A$2:$A1007)*($AL$1='CAMAGUI DATA UNIFICADA'!$B$2:$B1007),0),MATCH(AM$2,'CAMAGUI DATA UNIFICADA'!$C$1:$T$1,0)),"")</f>
        <v>100</v>
      </c>
      <c r="AN22" s="2" t="str">
        <f t="array" ref="AN22">IFERROR(INDEX('CAMAGUI DATA UNIFICADA'!$C$2:$T1007,MATCH(1,($A22='CAMAGUI DATA UNIFICADA'!$A$2:$A1007)*($AL$1='CAMAGUI DATA UNIFICADA'!$B$2:$B1007),0),MATCH(AN$2,'CAMAGUI DATA UNIFICADA'!$C$1:$T$1,0)),"")</f>
        <v/>
      </c>
      <c r="AO22" s="2" t="str">
        <f t="array" ref="AO22">IFERROR(INDEX('CAMAGUI DATA UNIFICADA'!$C$2:$T1007,MATCH(1,($A22='CAMAGUI DATA UNIFICADA'!$A$2:$A1007)*($AL$1='CAMAGUI DATA UNIFICADA'!$B$2:$B1007),0),MATCH(AO$2,'CAMAGUI DATA UNIFICADA'!$C$1:$T$1,0)),"")</f>
        <v/>
      </c>
      <c r="AP22" s="139" t="str">
        <f t="array" ref="AP22">IFERROR(INDEX('CAMAGUI DATA UNIFICADA'!$C$2:$T1007,MATCH(1,($A22='CAMAGUI DATA UNIFICADA'!$A$2:$A1007)*($AL$1='CAMAGUI DATA UNIFICADA'!$B$2:$B1007),0),MATCH(AP$2,'CAMAGUI DATA UNIFICADA'!$C$1:$T$1,0)),"")</f>
        <v/>
      </c>
      <c r="AQ22" s="2">
        <f t="array" ref="AQ22">IFERROR(INDEX('CAMAGUI DATA UNIFICADA'!$C$2:$T1007,MATCH(1,($A22='CAMAGUI DATA UNIFICADA'!$A$2:$A1007)*($AL$1='CAMAGUI DATA UNIFICADA'!$B$2:$B1007),0),MATCH(AQ$2,'CAMAGUI DATA UNIFICADA'!$C$1:$T$1,0)),"")</f>
        <v>0.9</v>
      </c>
      <c r="AR22" s="2">
        <f t="array" ref="AR22">IFERROR(INDEX('CAMAGUI DATA UNIFICADA'!$C$2:$T1007,MATCH(1,($A22='CAMAGUI DATA UNIFICADA'!$A$2:$A1007)*($AL$1='CAMAGUI DATA UNIFICADA'!$B$2:$B1007),0),MATCH(AR$2,'CAMAGUI DATA UNIFICADA'!$C$1:$T$1,0)),"")</f>
        <v>0</v>
      </c>
      <c r="AS22" s="33">
        <f t="array" ref="AS22">IFERROR(INDEX('CAMAGUI DATA UNIFICADA'!$C$2:$T1007,MATCH(1,($A22='CAMAGUI DATA UNIFICADA'!$A$2:$A1007)*($AL$1='CAMAGUI DATA UNIFICADA'!$B$2:$B1007),0),MATCH(AS$2,'CAMAGUI DATA UNIFICADA'!$C$1:$T$1,0)),"")</f>
        <v>14.3748</v>
      </c>
      <c r="AT22" s="60">
        <f t="array" ref="AT22">IFERROR(INDEX('CAMAGUI DATA UNIFICADA'!$C$2:$T1007,MATCH(1,($A22='CAMAGUI DATA UNIFICADA'!$A$2:$A1007)*($AL$1='CAMAGUI DATA UNIFICADA'!$B$2:$B1007),0),MATCH(AT$2,'CAMAGUI DATA UNIFICADA'!$C$1:$T$1,0)),"")</f>
        <v>772957.6141</v>
      </c>
      <c r="AU22" s="33" t="str">
        <f t="array" ref="AU22">IFERROR(INDEX('CAMAGUI DATA UNIFICADA'!$C$2:$T1007,MATCH(1,($A22='CAMAGUI DATA UNIFICADA'!$A$2:$A1007)*($AL$1='CAMAGUI DATA UNIFICADA'!$B$2:$B1007),0),MATCH(AU$2,'CAMAGUI DATA UNIFICADA'!$C$1:$T$1,0)),"")</f>
        <v/>
      </c>
      <c r="AV22" s="23">
        <f t="array" ref="AV22">IFERROR(INDEX('CAMAGUI DATA UNIFICADA'!$C$2:$T1007,MATCH(1,($A22='CAMAGUI DATA UNIFICADA'!$A$2:$A1007)*($AL$1='CAMAGUI DATA UNIFICADA'!$B$2:$B1007),0),MATCH(AV$2,'CAMAGUI DATA UNIFICADA'!$C$1:$T$1,0)),"")</f>
        <v>0.8136395938</v>
      </c>
      <c r="AW22" s="23">
        <f t="array" ref="AW22">IFERROR(INDEX('CAMAGUI DATA UNIFICADA'!$C$2:$T1007,MATCH(1,($A22='CAMAGUI DATA UNIFICADA'!$A$2:$A1007)*($AL$1='CAMAGUI DATA UNIFICADA'!$B$2:$B1007),0),MATCH(AW$2,'CAMAGUI DATA UNIFICADA'!$C$1:$T$1,0)),"")</f>
        <v>0.9</v>
      </c>
      <c r="AX22" s="60">
        <f t="array" ref="AX22">IFERROR(INDEX('CAMAGUI DATA UNIFICADA'!$C$2:$T1007,MATCH(1,($A22='CAMAGUI DATA UNIFICADA'!$A$2:$A1007)*($AL$1='CAMAGUI DATA UNIFICADA'!$B$2:$B1007),0),MATCH(AX$2,'CAMAGUI DATA UNIFICADA'!$C$1:$T$1,0)),"")</f>
        <v>122142.8571</v>
      </c>
      <c r="AY22" s="2">
        <f t="array" ref="AY22">IFERROR(INDEX('CAMAGUI DATA UNIFICADA'!$C$2:$T1007,MATCH(1,($A22='CAMAGUI DATA UNIFICADA'!$A$2:$A1007)*($AL$1='CAMAGUI DATA UNIFICADA'!$B$2:$B1007),0),MATCH(AY$2,'CAMAGUI DATA UNIFICADA'!$C$1:$T$1,0)),"")</f>
        <v>1.5</v>
      </c>
      <c r="AZ22" s="2">
        <f t="array" ref="AZ22">IFERROR(INDEX('CAMAGUI DATA UNIFICADA'!$C$2:$T1007,MATCH(1,($A22='CAMAGUI DATA UNIFICADA'!$A$2:$A1007)*($AL$1='CAMAGUI DATA UNIFICADA'!$B$2:$B1007),0),MATCH(AZ$2,'CAMAGUI DATA UNIFICADA'!$C$1:$T$1,0)),"")</f>
        <v>2.4</v>
      </c>
      <c r="BA22" s="33">
        <f t="array" ref="BA22">IFERROR(INDEX('CAMAGUI DATA UNIFICADA'!$C$2:$T1007,MATCH(1,($A22='CAMAGUI DATA UNIFICADA'!$A$2:$A1007)*($AL$1='CAMAGUI DATA UNIFICADA'!$B$2:$B1007),0),MATCH(BA$2,'CAMAGUI DATA UNIFICADA'!$C$1:$T$1,0)),"")</f>
        <v>10.5</v>
      </c>
      <c r="BB22" s="60">
        <f t="array" ref="BB22">IFERROR(INDEX('CAMAGUI DATA UNIFICADA'!$C$2:$T1007,MATCH(1,($A22='CAMAGUI DATA UNIFICADA'!$A$2:$A1007)*($AL$1='CAMAGUI DATA UNIFICADA'!$B$2:$B1007),0),MATCH(BB$2,'CAMAGUI DATA UNIFICADA'!$C$1:$T$1,0)),"")</f>
        <v>248.5988174</v>
      </c>
      <c r="BC22" s="140">
        <f t="array" ref="BC22">IFERROR(INDEX('CAMAGUI DATA UNIFICADA'!$C$2:$T1007,MATCH(1,($A22='CAMAGUI DATA UNIFICADA'!$A$2:$A1007)*($AL$1='CAMAGUI DATA UNIFICADA'!$B$2:$B1007),0),MATCH(BC$2,'CAMAGUI DATA UNIFICADA'!$C$1:$T$1,0)),"")</f>
        <v>37.14970434</v>
      </c>
      <c r="BD22" s="138" t="str">
        <f t="array" ref="BD22">IFERROR(INDEX('CAMAGUI DATA UNIFICADA'!$C$2:$T1007,MATCH(1,($A22='CAMAGUI DATA UNIFICADA'!$A$2:$A1007)*($BD$1='CAMAGUI DATA UNIFICADA'!$B$2:$B1007),0),MATCH(BD$2,'CAMAGUI DATA UNIFICADA'!$C$1:$T$1,0)),"")</f>
        <v>CA4020523</v>
      </c>
      <c r="BE22" s="2">
        <f t="array" ref="BE22">IFERROR(INDEX('CAMAGUI DATA UNIFICADA'!$C$2:$T1007,MATCH(1,($A22='CAMAGUI DATA UNIFICADA'!$A$2:$A1007)*($BD$1='CAMAGUI DATA UNIFICADA'!$B$2:$B1007),0),MATCH(BE$2,'CAMAGUI DATA UNIFICADA'!$C$1:$T$1,0)),"")</f>
        <v>250</v>
      </c>
      <c r="BF22" s="2">
        <f t="array" ref="BF22">IFERROR(INDEX('CAMAGUI DATA UNIFICADA'!$C$2:$T1007,MATCH(1,($A22='CAMAGUI DATA UNIFICADA'!$A$2:$A1007)*($BD$1='CAMAGUI DATA UNIFICADA'!$B$2:$B1007),0),MATCH(BF$2,'CAMAGUI DATA UNIFICADA'!$C$1:$T$1,0)),"")</f>
        <v>1425</v>
      </c>
      <c r="BG22" s="2" t="str">
        <f t="array" ref="BG22">IFERROR(INDEX('CAMAGUI DATA UNIFICADA'!$C$2:$T1007,MATCH(1,($A22='CAMAGUI DATA UNIFICADA'!$A$2:$A1007)*($BD$1='CAMAGUI DATA UNIFICADA'!$B$2:$B1007),0),MATCH(BG$2,'CAMAGUI DATA UNIFICADA'!$C$1:$T$1,0)),"")</f>
        <v>SKR MAST</v>
      </c>
      <c r="BH22" s="139">
        <f t="array" ref="BH22">IFERROR(INDEX('CAMAGUI DATA UNIFICADA'!$C$2:$T1007,MATCH(1,($A22='CAMAGUI DATA UNIFICADA'!$A$2:$A1007)*($BD$1='CAMAGUI DATA UNIFICADA'!$B$2:$B1007),0),MATCH(BH$2,'CAMAGUI DATA UNIFICADA'!$C$1:$T$1,0)),"")</f>
        <v>1396.5</v>
      </c>
      <c r="BI22" s="2">
        <f t="array" ref="BI22">IFERROR(INDEX('CAMAGUI DATA UNIFICADA'!$C$2:$T1007,MATCH(1,($A22='CAMAGUI DATA UNIFICADA'!$A$2:$A1007)*($BD$1='CAMAGUI DATA UNIFICADA'!$B$2:$B1007),0),MATCH(BI$2,'CAMAGUI DATA UNIFICADA'!$C$1:$T$1,0)),"")</f>
        <v>9.1</v>
      </c>
      <c r="BJ22" s="2">
        <f t="array" ref="BJ22">IFERROR(INDEX('CAMAGUI DATA UNIFICADA'!$C$2:$T1007,MATCH(1,($A22='CAMAGUI DATA UNIFICADA'!$A$2:$A1007)*($BD$1='CAMAGUI DATA UNIFICADA'!$B$2:$B1007),0),MATCH(BJ$2,'CAMAGUI DATA UNIFICADA'!$C$1:$T$1,0)),"")</f>
        <v>2.09</v>
      </c>
      <c r="BK22" s="33">
        <f t="array" ref="BK22">IFERROR(INDEX('CAMAGUI DATA UNIFICADA'!$C$2:$T1007,MATCH(1,($A22='CAMAGUI DATA UNIFICADA'!$A$2:$A1007)*($BD$1='CAMAGUI DATA UNIFICADA'!$B$2:$B1007),0),MATCH(BK$2,'CAMAGUI DATA UNIFICADA'!$C$1:$T$1,0)),"")</f>
        <v>5.2752</v>
      </c>
      <c r="BL22" s="60">
        <f t="array" ref="BL22">IFERROR(INDEX('CAMAGUI DATA UNIFICADA'!$C$2:$T1007,MATCH(1,($A22='CAMAGUI DATA UNIFICADA'!$A$2:$A1007)*($BD$1='CAMAGUI DATA UNIFICADA'!$B$2:$B1007),0),MATCH(BL$2,'CAMAGUI DATA UNIFICADA'!$C$1:$T$1,0)),"")</f>
        <v>520786.4626</v>
      </c>
      <c r="BM22" s="33">
        <f t="array" ref="BM22">IFERROR(INDEX('CAMAGUI DATA UNIFICADA'!$C$2:$T1007,MATCH(1,($A22='CAMAGUI DATA UNIFICADA'!$A$2:$A1007)*($BD$1='CAMAGUI DATA UNIFICADA'!$B$2:$B1007),0),MATCH(BM$2,'CAMAGUI DATA UNIFICADA'!$C$1:$T$1,0)),"")</f>
        <v>1.097910978</v>
      </c>
      <c r="BN22" s="23">
        <f t="array" ref="BN22">IFERROR(INDEX('CAMAGUI DATA UNIFICADA'!$C$2:$T1007,MATCH(1,($A22='CAMAGUI DATA UNIFICADA'!$A$2:$A1007)*($BD$1='CAMAGUI DATA UNIFICADA'!$B$2:$B1007),0),MATCH(BN$2,'CAMAGUI DATA UNIFICADA'!$C$1:$T$1,0)),"")</f>
        <v>0.7715180008</v>
      </c>
      <c r="BO22" s="23">
        <f t="array" ref="BO22">IFERROR(INDEX('CAMAGUI DATA UNIFICADA'!$C$2:$T1007,MATCH(1,($A22='CAMAGUI DATA UNIFICADA'!$A$2:$A1007)*($BD$1='CAMAGUI DATA UNIFICADA'!$B$2:$B1007),0),MATCH(BO$2,'CAMAGUI DATA UNIFICADA'!$C$1:$T$1,0)),"")</f>
        <v>0.92</v>
      </c>
      <c r="BP22" s="60">
        <f t="array" ref="BP22">IFERROR(INDEX('CAMAGUI DATA UNIFICADA'!$C$2:$T1007,MATCH(1,($A22='CAMAGUI DATA UNIFICADA'!$A$2:$A1007)*($BD$1='CAMAGUI DATA UNIFICADA'!$B$2:$B1007),0),MATCH(BP$2,'CAMAGUI DATA UNIFICADA'!$C$1:$T$1,0)),"")</f>
        <v>129377.9344</v>
      </c>
      <c r="BQ22" s="2">
        <f t="array" ref="BQ22">IFERROR(INDEX('CAMAGUI DATA UNIFICADA'!$C$2:$T1007,MATCH(1,($A22='CAMAGUI DATA UNIFICADA'!$A$2:$A1007)*($BD$1='CAMAGUI DATA UNIFICADA'!$B$2:$B1007),0),MATCH(BQ$2,'CAMAGUI DATA UNIFICADA'!$C$1:$T$1,0)),"")</f>
        <v>3</v>
      </c>
      <c r="BR22" s="2">
        <f t="array" ref="BR22">IFERROR(INDEX('CAMAGUI DATA UNIFICADA'!$C$2:$T1007,MATCH(1,($A22='CAMAGUI DATA UNIFICADA'!$A$2:$A1007)*($BD$1='CAMAGUI DATA UNIFICADA'!$B$2:$B1007),0),MATCH(BR$2,'CAMAGUI DATA UNIFICADA'!$C$1:$T$1,0)),"")</f>
        <v>12.1</v>
      </c>
      <c r="BS22" s="33">
        <f t="array" ref="BS22">IFERROR(INDEX('CAMAGUI DATA UNIFICADA'!$C$2:$T1007,MATCH(1,($A22='CAMAGUI DATA UNIFICADA'!$A$2:$A1007)*($BD$1='CAMAGUI DATA UNIFICADA'!$B$2:$B1007),0),MATCH(BS$2,'CAMAGUI DATA UNIFICADA'!$C$1:$T$1,0)),"")</f>
        <v>4.3896</v>
      </c>
      <c r="BT22" s="60">
        <f t="array" ref="BT22">IFERROR(INDEX('CAMAGUI DATA UNIFICADA'!$C$2:$T1007,MATCH(1,($A22='CAMAGUI DATA UNIFICADA'!$A$2:$A1007)*($BD$1='CAMAGUI DATA UNIFICADA'!$B$2:$B1007),0),MATCH(BT$2,'CAMAGUI DATA UNIFICADA'!$C$1:$T$1,0)),"")</f>
        <v>353.9101413</v>
      </c>
      <c r="BU22" s="140">
        <f t="array" ref="BU22">IFERROR(INDEX('CAMAGUI DATA UNIFICADA'!$C$2:$T1007,MATCH(1,($A22='CAMAGUI DATA UNIFICADA'!$A$2:$A1007)*($BD$1='CAMAGUI DATA UNIFICADA'!$B$2:$B1007),0),MATCH(BU$2,'CAMAGUI DATA UNIFICADA'!$C$1:$T$1,0)),"")</f>
        <v>25.97753532</v>
      </c>
      <c r="BV22" s="138" t="str">
        <f t="array" ref="BV22">IFERROR(INDEX('CAMAGUI DATA UNIFICADA'!$C$2:$T1007,MATCH(1,($A22='CAMAGUI DATA UNIFICADA'!$A$2:$A1007)*($BV$1='CAMAGUI DATA UNIFICADA'!$B$2:$B1007),0),MATCH(BV$2,'CAMAGUI DATA UNIFICADA'!$C$1:$T$1,0)),"")</f>
        <v>CA5020523</v>
      </c>
      <c r="BW22" s="2">
        <f t="array" ref="BW22">IFERROR(INDEX('CAMAGUI DATA UNIFICADA'!$C$2:$T1007,MATCH(1,($A22='CAMAGUI DATA UNIFICADA'!$A$2:$A1007)*($BV$1='CAMAGUI DATA UNIFICADA'!$B$2:$B1007),0),MATCH(BW$2,'CAMAGUI DATA UNIFICADA'!$C$1:$T$1,0)),"")</f>
        <v>250</v>
      </c>
      <c r="BX22" s="2">
        <f t="array" ref="BX22">IFERROR(INDEX('CAMAGUI DATA UNIFICADA'!$C$2:$T1007,MATCH(1,($A22='CAMAGUI DATA UNIFICADA'!$A$2:$A1007)*($BV$1='CAMAGUI DATA UNIFICADA'!$B$2:$B1007),0),MATCH(BX$2,'CAMAGUI DATA UNIFICADA'!$C$1:$T$1,0)),"")</f>
        <v>1275</v>
      </c>
      <c r="BY22" s="2" t="str">
        <f t="array" ref="BY22">IFERROR(INDEX('CAMAGUI DATA UNIFICADA'!$C$2:$T1007,MATCH(1,($A22='CAMAGUI DATA UNIFICADA'!$A$2:$A1007)*($BV$1='CAMAGUI DATA UNIFICADA'!$B$2:$B1007),0),MATCH(BY$2,'CAMAGUI DATA UNIFICADA'!$C$1:$T$1,0)),"")</f>
        <v>SKR MAST</v>
      </c>
      <c r="BZ22" s="139">
        <f t="array" ref="BZ22">IFERROR(INDEX('CAMAGUI DATA UNIFICADA'!$C$2:$T1007,MATCH(1,($A22='CAMAGUI DATA UNIFICADA'!$A$2:$A1007)*($BV$1='CAMAGUI DATA UNIFICADA'!$B$2:$B1007),0),MATCH(BZ$2,'CAMAGUI DATA UNIFICADA'!$C$1:$T$1,0)),"")</f>
        <v>1249.5</v>
      </c>
      <c r="CA22" s="2">
        <f t="array" ref="CA22">IFERROR(INDEX('CAMAGUI DATA UNIFICADA'!$C$2:$T1007,MATCH(1,($A22='CAMAGUI DATA UNIFICADA'!$A$2:$A1007)*($BV$1='CAMAGUI DATA UNIFICADA'!$B$2:$B1007),0),MATCH(CA$2,'CAMAGUI DATA UNIFICADA'!$C$1:$T$1,0)),"")</f>
        <v>9.3</v>
      </c>
      <c r="CB22" s="2">
        <f t="array" ref="CB22">IFERROR(INDEX('CAMAGUI DATA UNIFICADA'!$C$2:$T1007,MATCH(1,($A22='CAMAGUI DATA UNIFICADA'!$A$2:$A1007)*($BV$1='CAMAGUI DATA UNIFICADA'!$B$2:$B1007),0),MATCH(CB$2,'CAMAGUI DATA UNIFICADA'!$C$1:$T$1,0)),"")</f>
        <v>2.02</v>
      </c>
      <c r="CC22" s="33">
        <f t="array" ref="CC22">IFERROR(INDEX('CAMAGUI DATA UNIFICADA'!$C$2:$T1007,MATCH(1,($A22='CAMAGUI DATA UNIFICADA'!$A$2:$A1007)*($BV$1='CAMAGUI DATA UNIFICADA'!$B$2:$B1007),0),MATCH(CC$2,'CAMAGUI DATA UNIFICADA'!$C$1:$T$1,0)),"")</f>
        <v>5.2176</v>
      </c>
      <c r="CD22" s="60">
        <f t="array" ref="CD22">IFERROR(INDEX('CAMAGUI DATA UNIFICADA'!$C$2:$T1007,MATCH(1,($A22='CAMAGUI DATA UNIFICADA'!$A$2:$A1007)*($BV$1='CAMAGUI DATA UNIFICADA'!$B$2:$B1007),0),MATCH(CD$2,'CAMAGUI DATA UNIFICADA'!$C$1:$T$1,0)),"")</f>
        <v>515212.3664</v>
      </c>
      <c r="CE22" s="33">
        <f t="array" ref="CE22">IFERROR(INDEX('CAMAGUI DATA UNIFICADA'!$C$2:$T1007,MATCH(1,($A22='CAMAGUI DATA UNIFICADA'!$A$2:$A1007)*($BV$1='CAMAGUI DATA UNIFICADA'!$B$2:$B1007),0),MATCH(CE$2,'CAMAGUI DATA UNIFICADA'!$C$1:$T$1,0)),"")</f>
        <v>1.039234628</v>
      </c>
      <c r="CF22" s="23">
        <f t="array" ref="CF22">IFERROR(INDEX('CAMAGUI DATA UNIFICADA'!$C$2:$T1007,MATCH(1,($A22='CAMAGUI DATA UNIFICADA'!$A$2:$A1007)*($BV$1='CAMAGUI DATA UNIFICADA'!$B$2:$B1007),0),MATCH(CF$2,'CAMAGUI DATA UNIFICADA'!$C$1:$T$1,0)),"")</f>
        <v>0.7804209152</v>
      </c>
      <c r="CG22" s="23">
        <f t="array" ref="CG22">IFERROR(INDEX('CAMAGUI DATA UNIFICADA'!$C$2:$T1007,MATCH(1,($A22='CAMAGUI DATA UNIFICADA'!$A$2:$A1007)*($BV$1='CAMAGUI DATA UNIFICADA'!$B$2:$B1007),0),MATCH(CG$2,'CAMAGUI DATA UNIFICADA'!$C$1:$T$1,0)),"")</f>
        <v>0.92</v>
      </c>
      <c r="CH22" s="60">
        <f t="array" ref="CH22">IFERROR(INDEX('CAMAGUI DATA UNIFICADA'!$C$2:$T1007,MATCH(1,($A22='CAMAGUI DATA UNIFICADA'!$A$2:$A1007)*($BV$1='CAMAGUI DATA UNIFICADA'!$B$2:$B1007),0),MATCH(CH$2,'CAMAGUI DATA UNIFICADA'!$C$1:$T$1,0)),"")</f>
        <v>144609.1974</v>
      </c>
      <c r="CI22" s="2">
        <f t="array" ref="CI22">IFERROR(INDEX('CAMAGUI DATA UNIFICADA'!$C$2:$T1007,MATCH(1,($A22='CAMAGUI DATA UNIFICADA'!$A$2:$A1007)*($BV$1='CAMAGUI DATA UNIFICADA'!$B$2:$B1007),0),MATCH(CI$2,'CAMAGUI DATA UNIFICADA'!$C$1:$T$1,0)),"")</f>
        <v>3</v>
      </c>
      <c r="CJ22" s="2">
        <f t="array" ref="CJ22">IFERROR(INDEX('CAMAGUI DATA UNIFICADA'!$C$2:$T1007,MATCH(1,($A22='CAMAGUI DATA UNIFICADA'!$A$2:$A1007)*($BV$1='CAMAGUI DATA UNIFICADA'!$B$2:$B1007),0),MATCH(CJ$2,'CAMAGUI DATA UNIFICADA'!$C$1:$T$1,0)),"")</f>
        <v>12.3</v>
      </c>
      <c r="CK22" s="33">
        <f t="array" ref="CK22">IFERROR(INDEX('CAMAGUI DATA UNIFICADA'!$C$2:$T1007,MATCH(1,($A22='CAMAGUI DATA UNIFICADA'!$A$2:$A1007)*($BV$1='CAMAGUI DATA UNIFICADA'!$B$2:$B1007),0),MATCH(CK$2,'CAMAGUI DATA UNIFICADA'!$C$1:$T$1,0)),"")</f>
        <v>4.3608</v>
      </c>
      <c r="CL22" s="60">
        <f t="array" ref="CL22">IFERROR(INDEX('CAMAGUI DATA UNIFICADA'!$C$2:$T1007,MATCH(1,($A22='CAMAGUI DATA UNIFICADA'!$A$2:$A1007)*($BV$1='CAMAGUI DATA UNIFICADA'!$B$2:$B1007),0),MATCH(CL$2,'CAMAGUI DATA UNIFICADA'!$C$1:$T$1,0)),"")</f>
        <v>348.7037375</v>
      </c>
      <c r="CM22" s="140">
        <f t="array" ref="CM22">IFERROR(INDEX('CAMAGUI DATA UNIFICADA'!$C$2:$T1007,MATCH(1,($A22='CAMAGUI DATA UNIFICADA'!$A$2:$A1007)*($BV$1='CAMAGUI DATA UNIFICADA'!$B$2:$B1007),0),MATCH(CM$2,'CAMAGUI DATA UNIFICADA'!$C$1:$T$1,0)),"")</f>
        <v>24.67593437</v>
      </c>
      <c r="CN22" s="138" t="str">
        <f t="array" ref="CN22">IFERROR(INDEX('CAMAGUI DATA UNIFICADA'!$C$2:$T1007,MATCH(1,($A22='CAMAGUI DATA UNIFICADA'!$A$2:$A1007)*($CN$1='CAMAGUI DATA UNIFICADA'!$B$2:$B1007),0),MATCH(CN$2,'CAMAGUI DATA UNIFICADA'!$C$1:$T$1,0)),"")</f>
        <v>CA6020523</v>
      </c>
      <c r="CO22" s="2">
        <f t="array" ref="CO22">IFERROR(INDEX('CAMAGUI DATA UNIFICADA'!$C$2:$T1007,MATCH(1,($A22='CAMAGUI DATA UNIFICADA'!$A$2:$A1007)*($CN$1='CAMAGUI DATA UNIFICADA'!$B$2:$B1007),0),MATCH(CO$2,'CAMAGUI DATA UNIFICADA'!$C$1:$T$1,0)),"")</f>
        <v>400</v>
      </c>
      <c r="CP22" s="2">
        <f t="array" ref="CP22">IFERROR(INDEX('CAMAGUI DATA UNIFICADA'!$C$2:$T1007,MATCH(1,($A22='CAMAGUI DATA UNIFICADA'!$A$2:$A1007)*($CN$1='CAMAGUI DATA UNIFICADA'!$B$2:$B1007),0),MATCH(CP$2,'CAMAGUI DATA UNIFICADA'!$C$1:$T$1,0)),"")</f>
        <v>2012</v>
      </c>
      <c r="CQ22" s="2" t="str">
        <f t="array" ref="CQ22">IFERROR(INDEX('CAMAGUI DATA UNIFICADA'!$C$2:$T1007,MATCH(1,($A22='CAMAGUI DATA UNIFICADA'!$A$2:$A1007)*($CN$1='CAMAGUI DATA UNIFICADA'!$B$2:$B1007),0),MATCH(CQ$2,'CAMAGUI DATA UNIFICADA'!$C$1:$T$1,0)),"")</f>
        <v>SKR MAST</v>
      </c>
      <c r="CR22" s="139">
        <f t="array" ref="CR22">IFERROR(INDEX('CAMAGUI DATA UNIFICADA'!$C$2:$T1007,MATCH(1,($A22='CAMAGUI DATA UNIFICADA'!$A$2:$A1007)*($CN$1='CAMAGUI DATA UNIFICADA'!$B$2:$B1007),0),MATCH(CR$2,'CAMAGUI DATA UNIFICADA'!$C$1:$T$1,0)),"")</f>
        <v>1971.76</v>
      </c>
      <c r="CS22" s="2">
        <f t="array" ref="CS22">IFERROR(INDEX('CAMAGUI DATA UNIFICADA'!$C$2:$T1007,MATCH(1,($A22='CAMAGUI DATA UNIFICADA'!$A$2:$A1007)*($CN$1='CAMAGUI DATA UNIFICADA'!$B$2:$B1007),0),MATCH(CS$2,'CAMAGUI DATA UNIFICADA'!$C$1:$T$1,0)),"")</f>
        <v>9.05</v>
      </c>
      <c r="CT22" s="2">
        <f t="array" ref="CT22">IFERROR(INDEX('CAMAGUI DATA UNIFICADA'!$C$2:$T1007,MATCH(1,($A22='CAMAGUI DATA UNIFICADA'!$A$2:$A1007)*($CN$1='CAMAGUI DATA UNIFICADA'!$B$2:$B1007),0),MATCH(CT$2,'CAMAGUI DATA UNIFICADA'!$C$1:$T$1,0)),"")</f>
        <v>2.05</v>
      </c>
      <c r="CU22" s="33">
        <f t="array" ref="CU22">IFERROR(INDEX('CAMAGUI DATA UNIFICADA'!$C$2:$T1007,MATCH(1,($A22='CAMAGUI DATA UNIFICADA'!$A$2:$A1007)*($CN$1='CAMAGUI DATA UNIFICADA'!$B$2:$B1007),0),MATCH(CU$2,'CAMAGUI DATA UNIFICADA'!$C$1:$T$1,0)),"")</f>
        <v>5.2896</v>
      </c>
      <c r="CV22" s="60">
        <f t="array" ref="CV22">IFERROR(INDEX('CAMAGUI DATA UNIFICADA'!$C$2:$T1007,MATCH(1,($A22='CAMAGUI DATA UNIFICADA'!$A$2:$A1007)*($CN$1='CAMAGUI DATA UNIFICADA'!$B$2:$B1007),0),MATCH(CV$2,'CAMAGUI DATA UNIFICADA'!$C$1:$T$1,0)),"")</f>
        <v>835581.0463</v>
      </c>
      <c r="CW22" s="33">
        <f t="array" ref="CW22">IFERROR(INDEX('CAMAGUI DATA UNIFICADA'!$C$2:$T1007,MATCH(1,($A22='CAMAGUI DATA UNIFICADA'!$A$2:$A1007)*($CN$1='CAMAGUI DATA UNIFICADA'!$B$2:$B1007),0),MATCH(CW$2,'CAMAGUI DATA UNIFICADA'!$C$1:$T$1,0)),"")</f>
        <v>0.965228947</v>
      </c>
      <c r="CX22" s="23">
        <f t="array" ref="CX22">IFERROR(INDEX('CAMAGUI DATA UNIFICADA'!$C$2:$T1007,MATCH(1,($A22='CAMAGUI DATA UNIFICADA'!$A$2:$A1007)*($CN$1='CAMAGUI DATA UNIFICADA'!$B$2:$B1007),0),MATCH(CX$2,'CAMAGUI DATA UNIFICADA'!$C$1:$T$1,0)),"")</f>
        <v>0.714930879</v>
      </c>
      <c r="CY22" s="23">
        <f t="array" ref="CY22">IFERROR(INDEX('CAMAGUI DATA UNIFICADA'!$C$2:$T1007,MATCH(1,($A22='CAMAGUI DATA UNIFICADA'!$A$2:$A1007)*($CN$1='CAMAGUI DATA UNIFICADA'!$B$2:$B1007),0),MATCH(CY$2,'CAMAGUI DATA UNIFICADA'!$C$1:$T$1,0)),"")</f>
        <v>0.87</v>
      </c>
      <c r="CZ22" s="60">
        <f t="array" ref="CZ22">IFERROR(INDEX('CAMAGUI DATA UNIFICADA'!$C$2:$T1007,MATCH(1,($A22='CAMAGUI DATA UNIFICADA'!$A$2:$A1007)*($CN$1='CAMAGUI DATA UNIFICADA'!$B$2:$B1007),0),MATCH(CZ$2,'CAMAGUI DATA UNIFICADA'!$C$1:$T$1,0)),"")</f>
        <v>116207.9191</v>
      </c>
      <c r="DA22" s="2">
        <f t="array" ref="DA22">IFERROR(INDEX('CAMAGUI DATA UNIFICADA'!$C$2:$T1007,MATCH(1,($A22='CAMAGUI DATA UNIFICADA'!$A$2:$A1007)*($CN$1='CAMAGUI DATA UNIFICADA'!$B$2:$B1007),0),MATCH(DA$2,'CAMAGUI DATA UNIFICADA'!$C$1:$T$1,0)),"")</f>
        <v>3</v>
      </c>
      <c r="DB22" s="2">
        <f t="array" ref="DB22">IFERROR(INDEX('CAMAGUI DATA UNIFICADA'!$C$2:$T1007,MATCH(1,($A22='CAMAGUI DATA UNIFICADA'!$A$2:$A1007)*($CN$1='CAMAGUI DATA UNIFICADA'!$B$2:$B1007),0),MATCH(DB$2,'CAMAGUI DATA UNIFICADA'!$C$1:$T$1,0)),"")</f>
        <v>12.05</v>
      </c>
      <c r="DC22" s="33">
        <f t="array" ref="DC22">IFERROR(INDEX('CAMAGUI DATA UNIFICADA'!$C$2:$T1007,MATCH(1,($A22='CAMAGUI DATA UNIFICADA'!$A$2:$A1007)*($CN$1='CAMAGUI DATA UNIFICADA'!$B$2:$B1007),0),MATCH(DC$2,'CAMAGUI DATA UNIFICADA'!$C$1:$T$1,0)),"")</f>
        <v>4.3968</v>
      </c>
      <c r="DD22" s="60">
        <f t="array" ref="DD22">IFERROR(INDEX('CAMAGUI DATA UNIFICADA'!$C$2:$T1007,MATCH(1,($A22='CAMAGUI DATA UNIFICADA'!$A$2:$A1007)*($CN$1='CAMAGUI DATA UNIFICADA'!$B$2:$B1007),0),MATCH(DD$2,'CAMAGUI DATA UNIFICADA'!$C$1:$T$1,0)),"")</f>
        <v>577.5060748</v>
      </c>
      <c r="DE22" s="140">
        <f t="array" ref="DE22">IFERROR(INDEX('CAMAGUI DATA UNIFICADA'!$C$2:$T1007,MATCH(1,($A22='CAMAGUI DATA UNIFICADA'!$A$2:$A1007)*($CN$1='CAMAGUI DATA UNIFICADA'!$B$2:$B1007),0),MATCH(DE$2,'CAMAGUI DATA UNIFICADA'!$C$1:$T$1,0)),"")</f>
        <v>44.37651871</v>
      </c>
      <c r="DF22" s="138" t="str">
        <f t="array" ref="DF22">IFERROR(INDEX('CAMAGUI DATA UNIFICADA'!$C$2:$T1007,MATCH(1,($A22='CAMAGUI DATA UNIFICADA'!$A$2:$A1007)*($DF$1='CAMAGUI DATA UNIFICADA'!$B$2:$B1007),0),MATCH(DF$2,'CAMAGUI DATA UNIFICADA'!$C$1:$T$1,0)),"")</f>
        <v/>
      </c>
      <c r="DG22" s="2" t="str">
        <f t="array" ref="DG22">IFERROR(INDEX('CAMAGUI DATA UNIFICADA'!$C$2:$T1007,MATCH(1,($A22='CAMAGUI DATA UNIFICADA'!$A$2:$A1007)*($DF$1='CAMAGUI DATA UNIFICADA'!$B$2:$B1007),0),MATCH(DG$2,'CAMAGUI DATA UNIFICADA'!$C$1:$T$1,0)),"")</f>
        <v/>
      </c>
      <c r="DH22" s="2" t="str">
        <f t="array" ref="DH22">IFERROR(INDEX('CAMAGUI DATA UNIFICADA'!$C$2:$T1007,MATCH(1,($A22='CAMAGUI DATA UNIFICADA'!$A$2:$A1007)*($DF$1='CAMAGUI DATA UNIFICADA'!$B$2:$B1007),0),MATCH(DH$2,'CAMAGUI DATA UNIFICADA'!$C$1:$T$1,0)),"")</f>
        <v/>
      </c>
      <c r="DI22" s="2" t="str">
        <f t="array" ref="DI22">IFERROR(INDEX('CAMAGUI DATA UNIFICADA'!$C$2:$T1007,MATCH(1,($A22='CAMAGUI DATA UNIFICADA'!$A$2:$A1007)*($DF$1='CAMAGUI DATA UNIFICADA'!$B$2:$B1007),0),MATCH(DI$2,'CAMAGUI DATA UNIFICADA'!$C$1:$T$1,0)),"")</f>
        <v/>
      </c>
      <c r="DJ22" s="139" t="str">
        <f t="array" ref="DJ22">IFERROR(INDEX('CAMAGUI DATA UNIFICADA'!$C$2:$T1007,MATCH(1,($A22='CAMAGUI DATA UNIFICADA'!$A$2:$A1007)*($DF$1='CAMAGUI DATA UNIFICADA'!$B$2:$B1007),0),MATCH(DJ$2,'CAMAGUI DATA UNIFICADA'!$C$1:$T$1,0)),"")</f>
        <v/>
      </c>
      <c r="DK22" s="2" t="str">
        <f t="array" ref="DK22">IFERROR(INDEX('CAMAGUI DATA UNIFICADA'!$C$2:$T1007,MATCH(1,($A22='CAMAGUI DATA UNIFICADA'!$A$2:$A1007)*($DF$1='CAMAGUI DATA UNIFICADA'!$B$2:$B1007),0),MATCH(DK$2,'CAMAGUI DATA UNIFICADA'!$C$1:$T$1,0)),"")</f>
        <v/>
      </c>
      <c r="DL22" s="2" t="str">
        <f t="array" ref="DL22">IFERROR(INDEX('CAMAGUI DATA UNIFICADA'!$C$2:$T1007,MATCH(1,($A22='CAMAGUI DATA UNIFICADA'!$A$2:$A1007)*($DF$1='CAMAGUI DATA UNIFICADA'!$B$2:$B1007),0),MATCH(DL$2,'CAMAGUI DATA UNIFICADA'!$C$1:$T$1,0)),"")</f>
        <v/>
      </c>
      <c r="DM22" s="33" t="str">
        <f t="array" ref="DM22">IFERROR(INDEX('CAMAGUI DATA UNIFICADA'!$C$2:$T1007,MATCH(1,($A22='CAMAGUI DATA UNIFICADA'!$A$2:$A1007)*($DF$1='CAMAGUI DATA UNIFICADA'!$B$2:$B1007),0),MATCH(DM$2,'CAMAGUI DATA UNIFICADA'!$C$1:$T$1,0)),"")</f>
        <v/>
      </c>
      <c r="DN22" s="60" t="str">
        <f t="array" ref="DN22">IFERROR(INDEX('CAMAGUI DATA UNIFICADA'!$C$2:$T1007,MATCH(1,($A22='CAMAGUI DATA UNIFICADA'!$A$2:$A1007)*($DF$1='CAMAGUI DATA UNIFICADA'!$B$2:$B1007),0),MATCH(DN$2,'CAMAGUI DATA UNIFICADA'!$C$1:$T$1,0)),"")</f>
        <v/>
      </c>
      <c r="DO22" s="33" t="str">
        <f t="array" ref="DO22">IFERROR(INDEX('CAMAGUI DATA UNIFICADA'!$C$2:$T1007,MATCH(1,($A22='CAMAGUI DATA UNIFICADA'!$A$2:$A1007)*($DF$1='CAMAGUI DATA UNIFICADA'!$B$2:$B1007),0),MATCH(DO$2,'CAMAGUI DATA UNIFICADA'!$C$1:$T$1,0)),"")</f>
        <v/>
      </c>
      <c r="DP22" s="23" t="str">
        <f t="array" ref="DP22">IFERROR(INDEX('CAMAGUI DATA UNIFICADA'!$C$2:$T1007,MATCH(1,($A22='CAMAGUI DATA UNIFICADA'!$A$2:$A1007)*($DF$1='CAMAGUI DATA UNIFICADA'!$B$2:$B1007),0),MATCH(DP$2,'CAMAGUI DATA UNIFICADA'!$C$1:$T$1,0)),"")</f>
        <v/>
      </c>
      <c r="DQ22" s="23" t="str">
        <f t="array" ref="DQ22">IFERROR(INDEX('CAMAGUI DATA UNIFICADA'!$C$2:$T1007,MATCH(1,($A22='CAMAGUI DATA UNIFICADA'!$A$2:$A1007)*($DF$1='CAMAGUI DATA UNIFICADA'!$B$2:$B1007),0),MATCH(DQ$2,'CAMAGUI DATA UNIFICADA'!$C$1:$T$1,0)),"")</f>
        <v/>
      </c>
      <c r="DR22" s="2" t="str">
        <f t="array" ref="DR22">IFERROR(INDEX('CAMAGUI DATA UNIFICADA'!$C$2:$T1007,MATCH(1,($A22='CAMAGUI DATA UNIFICADA'!$A$2:$A1007)*($DF$1='CAMAGUI DATA UNIFICADA'!$B$2:$B1007),0),MATCH(DR$2,'CAMAGUI DATA UNIFICADA'!$C$1:$T$1,0)),"")</f>
        <v/>
      </c>
      <c r="DS22" s="2" t="str">
        <f t="array" ref="DS22">IFERROR(INDEX('CAMAGUI DATA UNIFICADA'!$C$2:$T1007,MATCH(1,($A22='CAMAGUI DATA UNIFICADA'!$A$2:$A1007)*($DF$1='CAMAGUI DATA UNIFICADA'!$B$2:$B1007),0),MATCH(DS$2,'CAMAGUI DATA UNIFICADA'!$C$1:$T$1,0)),"")</f>
        <v/>
      </c>
      <c r="DT22" s="2" t="str">
        <f t="array" ref="DT22">IFERROR(INDEX('CAMAGUI DATA UNIFICADA'!$C$2:$T1007,MATCH(1,($A22='CAMAGUI DATA UNIFICADA'!$A$2:$A1007)*($DF$1='CAMAGUI DATA UNIFICADA'!$B$2:$B1007),0),MATCH(DT$2,'CAMAGUI DATA UNIFICADA'!$C$1:$T$1,0)),"")</f>
        <v/>
      </c>
      <c r="DU22" s="33" t="str">
        <f t="array" ref="DU22">IFERROR(INDEX('CAMAGUI DATA UNIFICADA'!$C$2:$T1007,MATCH(1,($A22='CAMAGUI DATA UNIFICADA'!$A$2:$A1007)*($DF$1='CAMAGUI DATA UNIFICADA'!$B$2:$B1007),0),MATCH(DU$2,'CAMAGUI DATA UNIFICADA'!$C$1:$T$1,0)),"")</f>
        <v/>
      </c>
      <c r="DV22" s="60" t="str">
        <f t="array" ref="DV22">IFERROR(INDEX('CAMAGUI DATA UNIFICADA'!$C$2:$T1007,MATCH(1,($A22='CAMAGUI DATA UNIFICADA'!$A$2:$A1007)*($DF$1='CAMAGUI DATA UNIFICADA'!$B$2:$B1007),0),MATCH(DV$2,'CAMAGUI DATA UNIFICADA'!$C$1:$T$1,0)),"")</f>
        <v/>
      </c>
      <c r="DW22" s="140" t="str">
        <f t="array" ref="DW22">IFERROR(INDEX('CAMAGUI DATA UNIFICADA'!$C$2:$T1007,MATCH(1,($A22='CAMAGUI DATA UNIFICADA'!$A$2:$A1007)*($DF$1='CAMAGUI DATA UNIFICADA'!$B$2:$B1007),0),MATCH(DW$2,'CAMAGUI DATA UNIFICADA'!$C$1:$T$1,0)),"")</f>
        <v/>
      </c>
      <c r="DX22" s="144" t="str">
        <f t="array" ref="DX22">IFERROR(INDEX('CAMAGUI DATA UNIFICADA'!$C$2:$T1007,MATCH(1,($A22='CAMAGUI DATA UNIFICADA'!$A$2:$A1007)*($DX$1='CAMAGUI DATA UNIFICADA'!$B$2:$B1007),0),MATCH(DX$2,'CAMAGUI DATA UNIFICADA'!$C$1:$T$1,0)),"")</f>
        <v/>
      </c>
      <c r="DY22" s="60" t="str">
        <f t="array" ref="DY22">IFERROR(INDEX('CAMAGUI DATA UNIFICADA'!$C$2:$T1007,MATCH(1,($A22='CAMAGUI DATA UNIFICADA'!$A$2:$A1007)*($DX$1='CAMAGUI DATA UNIFICADA'!$B$2:$B1007),0),MATCH(DY$2,'CAMAGUI DATA UNIFICADA'!$C$1:$T$1,0)),"")</f>
        <v/>
      </c>
      <c r="DZ22" s="60" t="str">
        <f t="array" ref="DZ22">IFERROR(INDEX('CAMAGUI DATA UNIFICADA'!$C$2:$T1007,MATCH(1,($A22='CAMAGUI DATA UNIFICADA'!$A$2:$A1007)*($DX$1='CAMAGUI DATA UNIFICADA'!$B$2:$B1007),0),MATCH(DZ$2,'CAMAGUI DATA UNIFICADA'!$C$1:$T$1,0)),"")</f>
        <v/>
      </c>
      <c r="EA22" s="60" t="str">
        <f t="array" ref="EA22">IFERROR(INDEX('CAMAGUI DATA UNIFICADA'!$C$2:$T1007,MATCH(1,($A22='CAMAGUI DATA UNIFICADA'!$A$2:$A1007)*($DX$1='CAMAGUI DATA UNIFICADA'!$B$2:$B1007),0),MATCH(EA$2,'CAMAGUI DATA UNIFICADA'!$C$1:$T$1,0)),"")</f>
        <v/>
      </c>
      <c r="EB22" s="60" t="str">
        <f t="array" ref="EB22">IFERROR(INDEX('CAMAGUI DATA UNIFICADA'!$C$2:$T1007,MATCH(1,($A22='CAMAGUI DATA UNIFICADA'!$A$2:$A1007)*($DX$1='CAMAGUI DATA UNIFICADA'!$B$2:$B1007),0),MATCH(EB$2,'CAMAGUI DATA UNIFICADA'!$C$1:$T$1,0)),"")</f>
        <v/>
      </c>
      <c r="EC22" s="60" t="str">
        <f t="array" ref="EC22">IFERROR(INDEX('CAMAGUI DATA UNIFICADA'!$C$2:$T1007,MATCH(1,($A22='CAMAGUI DATA UNIFICADA'!$A$2:$A1007)*($DX$1='CAMAGUI DATA UNIFICADA'!$B$2:$B1007),0),MATCH(EC$2,'CAMAGUI DATA UNIFICADA'!$C$1:$T$1,0)),"")</f>
        <v/>
      </c>
      <c r="ED22" s="60" t="str">
        <f t="array" ref="ED22">IFERROR(INDEX('CAMAGUI DATA UNIFICADA'!$C$2:$T1007,MATCH(1,($A22='CAMAGUI DATA UNIFICADA'!$A$2:$A1007)*($DX$1='CAMAGUI DATA UNIFICADA'!$B$2:$B1007),0),MATCH(ED$2,'CAMAGUI DATA UNIFICADA'!$C$1:$T$1,0)),"")</f>
        <v/>
      </c>
      <c r="EE22" s="60" t="str">
        <f t="array" ref="EE22">IFERROR(INDEX('CAMAGUI DATA UNIFICADA'!$C$2:$T1007,MATCH(1,($A22='CAMAGUI DATA UNIFICADA'!$A$2:$A1007)*($DX$1='CAMAGUI DATA UNIFICADA'!$B$2:$B1007),0),MATCH(EE$2,'CAMAGUI DATA UNIFICADA'!$C$1:$T$1,0)),"")</f>
        <v/>
      </c>
      <c r="EF22" s="60" t="str">
        <f t="array" ref="EF22">IFERROR(INDEX('CAMAGUI DATA UNIFICADA'!$C$2:$T1007,MATCH(1,($A22='CAMAGUI DATA UNIFICADA'!$A$2:$A1007)*($DX$1='CAMAGUI DATA UNIFICADA'!$B$2:$B1007),0),MATCH(EF$2,'CAMAGUI DATA UNIFICADA'!$C$1:$T$1,0)),"")</f>
        <v/>
      </c>
      <c r="EG22" s="60" t="str">
        <f t="array" ref="EG22">IFERROR(INDEX('CAMAGUI DATA UNIFICADA'!$C$2:$T1007,MATCH(1,($A22='CAMAGUI DATA UNIFICADA'!$A$2:$A1007)*($DX$1='CAMAGUI DATA UNIFICADA'!$B$2:$B1007),0),MATCH(EG$2,'CAMAGUI DATA UNIFICADA'!$C$1:$T$1,0)),"")</f>
        <v/>
      </c>
      <c r="EH22" s="60" t="str">
        <f t="array" ref="EH22">IFERROR(INDEX('CAMAGUI DATA UNIFICADA'!$C$2:$T1007,MATCH(1,($A22='CAMAGUI DATA UNIFICADA'!$A$2:$A1007)*($DX$1='CAMAGUI DATA UNIFICADA'!$B$2:$B1007),0),MATCH(EH$2,'CAMAGUI DATA UNIFICADA'!$C$1:$T$1,0)),"")</f>
        <v/>
      </c>
      <c r="EI22" s="60" t="str">
        <f t="array" ref="EI22">IFERROR(INDEX('CAMAGUI DATA UNIFICADA'!$C$2:$T1007,MATCH(1,($A22='CAMAGUI DATA UNIFICADA'!$A$2:$A1007)*($DX$1='CAMAGUI DATA UNIFICADA'!$B$2:$B1007),0),MATCH(EI$2,'CAMAGUI DATA UNIFICADA'!$C$1:$T$1,0)),"")</f>
        <v/>
      </c>
      <c r="EJ22" s="60" t="str">
        <f t="array" ref="EJ22">IFERROR(INDEX('CAMAGUI DATA UNIFICADA'!$C$2:$T1007,MATCH(1,($A22='CAMAGUI DATA UNIFICADA'!$A$2:$A1007)*($DX$1='CAMAGUI DATA UNIFICADA'!$B$2:$B1007),0),MATCH(EJ$2,'CAMAGUI DATA UNIFICADA'!$C$1:$T$1,0)),"")</f>
        <v/>
      </c>
      <c r="EK22" s="60" t="str">
        <f t="array" ref="EK22">IFERROR(INDEX('CAMAGUI DATA UNIFICADA'!$C$2:$T1007,MATCH(1,($A22='CAMAGUI DATA UNIFICADA'!$A$2:$A1007)*($DX$1='CAMAGUI DATA UNIFICADA'!$B$2:$B1007),0),MATCH(EK$2,'CAMAGUI DATA UNIFICADA'!$C$1:$T$1,0)),"")</f>
        <v/>
      </c>
      <c r="EL22" s="60" t="str">
        <f t="array" ref="EL22">IFERROR(INDEX('CAMAGUI DATA UNIFICADA'!$C$2:$T1007,MATCH(1,($A22='CAMAGUI DATA UNIFICADA'!$A$2:$A1007)*($DX$1='CAMAGUI DATA UNIFICADA'!$B$2:$B1007),0),MATCH(EL$2,'CAMAGUI DATA UNIFICADA'!$C$1:$T$1,0)),"")</f>
        <v/>
      </c>
      <c r="EM22" s="60" t="str">
        <f t="array" ref="EM22">IFERROR(INDEX('CAMAGUI DATA UNIFICADA'!$C$2:$T1007,MATCH(1,($A22='CAMAGUI DATA UNIFICADA'!$A$2:$A1007)*($DX$1='CAMAGUI DATA UNIFICADA'!$B$2:$B1007),0),MATCH(EM$2,'CAMAGUI DATA UNIFICADA'!$C$1:$T$1,0)),"")</f>
        <v/>
      </c>
      <c r="EN22" s="60" t="str">
        <f t="array" ref="EN22">IFERROR(INDEX('CAMAGUI DATA UNIFICADA'!$C$2:$T1007,MATCH(1,($A22='CAMAGUI DATA UNIFICADA'!$A$2:$A1007)*($DX$1='CAMAGUI DATA UNIFICADA'!$B$2:$B1007),0),MATCH(EN$2,'CAMAGUI DATA UNIFICADA'!$C$1:$T$1,0)),"")</f>
        <v/>
      </c>
      <c r="EO22" s="140" t="str">
        <f t="array" ref="EO22">IFERROR(INDEX('CAMAGUI DATA UNIFICADA'!$C$2:$T1007,MATCH(1,($A22='CAMAGUI DATA UNIFICADA'!$A$2:$A1007)*($DX$1='CAMAGUI DATA UNIFICADA'!$B$2:$B1007),0),MATCH(EO$2,'CAMAGUI DATA UNIFICADA'!$C$1:$T$1,0)),"")</f>
        <v/>
      </c>
    </row>
    <row r="23">
      <c r="A23" s="137">
        <v>45089.0</v>
      </c>
      <c r="B23" s="138" t="str">
        <f t="array" ref="B23">IFERROR(INDEX('CAMAGUI DATA UNIFICADA'!$C$2:$T1007,MATCH(1,($A23='CAMAGUI DATA UNIFICADA'!$A$2:$A1007)*($B$1='CAMAGUI DATA UNIFICADA'!$B$2:$B1007),0),MATCH(B$2,'CAMAGUI DATA UNIFICADA'!$C$1:$T$1,0)),"")</f>
        <v>CA1050623</v>
      </c>
      <c r="C23" s="2">
        <f t="array" ref="C23">IFERROR(INDEX('CAMAGUI DATA UNIFICADA'!$C$2:$T1007,MATCH(1,($A23='CAMAGUI DATA UNIFICADA'!$A$2:$A1007)*($B$1='CAMAGUI DATA UNIFICADA'!$B$2:$B1007),0),MATCH(C$2,'CAMAGUI DATA UNIFICADA'!$C$1:$T$1,0)),"")</f>
        <v>125</v>
      </c>
      <c r="D23" s="2">
        <f t="array" ref="D23">IFERROR(INDEX('CAMAGUI DATA UNIFICADA'!$C$2:$T1007,MATCH(1,($A23='CAMAGUI DATA UNIFICADA'!$A$2:$A1007)*($B$1='CAMAGUI DATA UNIFICADA'!$B$2:$B1007),0),MATCH(D$2,'CAMAGUI DATA UNIFICADA'!$C$1:$T$1,0)),"")</f>
        <v>675</v>
      </c>
      <c r="E23" s="2" t="str">
        <f t="array" ref="E23">IFERROR(INDEX('CAMAGUI DATA UNIFICADA'!$C$2:$T1007,MATCH(1,($A23='CAMAGUI DATA UNIFICADA'!$A$2:$A1007)*($B$1='CAMAGUI DATA UNIFICADA'!$B$2:$B1007),0),MATCH(E$2,'CAMAGUI DATA UNIFICADA'!$C$1:$T$1,0)),"")</f>
        <v>SKR NW#4</v>
      </c>
      <c r="F23" s="139">
        <f t="array" ref="F23">IFERROR(INDEX('CAMAGUI DATA UNIFICADA'!$C$2:$T1007,MATCH(1,($A23='CAMAGUI DATA UNIFICADA'!$A$2:$A1007)*($B$1='CAMAGUI DATA UNIFICADA'!$B$2:$B1007),0),MATCH(F$2,'CAMAGUI DATA UNIFICADA'!$C$1:$T$1,0)),"")</f>
        <v>907.2</v>
      </c>
      <c r="G23" s="2">
        <f t="array" ref="G23">IFERROR(INDEX('CAMAGUI DATA UNIFICADA'!$C$2:$T1007,MATCH(1,($A23='CAMAGUI DATA UNIFICADA'!$A$2:$A1007)*($B$1='CAMAGUI DATA UNIFICADA'!$B$2:$B1007),0),MATCH(G$2,'CAMAGUI DATA UNIFICADA'!$C$1:$T$1,0)),"")</f>
        <v>2</v>
      </c>
      <c r="H23" s="2">
        <f t="array" ref="H23">IFERROR(INDEX('CAMAGUI DATA UNIFICADA'!$C$2:$T1007,MATCH(1,($A23='CAMAGUI DATA UNIFICADA'!$A$2:$A1007)*($B$1='CAMAGUI DATA UNIFICADA'!$B$2:$B1007),0),MATCH(H$2,'CAMAGUI DATA UNIFICADA'!$C$1:$T$1,0)),"")</f>
        <v>1.1</v>
      </c>
      <c r="I23" s="33">
        <f t="array" ref="I23">IFERROR(INDEX('CAMAGUI DATA UNIFICADA'!$C$2:$T1007,MATCH(1,($A23='CAMAGUI DATA UNIFICADA'!$A$2:$A1007)*($B$1='CAMAGUI DATA UNIFICADA'!$B$2:$B1007),0),MATCH(I$2,'CAMAGUI DATA UNIFICADA'!$C$1:$T$1,0)),"")</f>
        <v>11.076</v>
      </c>
      <c r="J23" s="60">
        <f t="array" ref="J23">IFERROR(INDEX('CAMAGUI DATA UNIFICADA'!$C$2:$T1007,MATCH(1,($A23='CAMAGUI DATA UNIFICADA'!$A$2:$A1007)*($B$1='CAMAGUI DATA UNIFICADA'!$B$2:$B1007),0),MATCH(J$2,'CAMAGUI DATA UNIFICADA'!$C$1:$T$1,0)),"")</f>
        <v>564283.1347</v>
      </c>
      <c r="K23" s="33">
        <f t="array" ref="K23">IFERROR(INDEX('CAMAGUI DATA UNIFICADA'!$C$2:$T1007,MATCH(1,($A23='CAMAGUI DATA UNIFICADA'!$A$2:$A1007)*($B$1='CAMAGUI DATA UNIFICADA'!$B$2:$B1007),0),MATCH(K$2,'CAMAGUI DATA UNIFICADA'!$C$1:$T$1,0)),"")</f>
        <v>0.7305194805</v>
      </c>
      <c r="L23" s="23">
        <f t="array" ref="L23">IFERROR(INDEX('CAMAGUI DATA UNIFICADA'!$C$2:$T1007,MATCH(1,($A23='CAMAGUI DATA UNIFICADA'!$A$2:$A1007)*($B$1='CAMAGUI DATA UNIFICADA'!$B$2:$B1007),0),MATCH(L$2,'CAMAGUI DATA UNIFICADA'!$C$1:$T$1,0)),"")</f>
        <v>0.4702359456</v>
      </c>
      <c r="M23" s="23">
        <f t="array" ref="M23">IFERROR(INDEX('CAMAGUI DATA UNIFICADA'!$C$2:$T1007,MATCH(1,($A23='CAMAGUI DATA UNIFICADA'!$A$2:$A1007)*($B$1='CAMAGUI DATA UNIFICADA'!$B$2:$B1007),0),MATCH(M$2,'CAMAGUI DATA UNIFICADA'!$C$1:$T$1,0)),"")</f>
        <v>0.7</v>
      </c>
      <c r="N23" s="60">
        <f t="array" ref="N23">IFERROR(INDEX('CAMAGUI DATA UNIFICADA'!$C$2:$T1007,MATCH(1,($A23='CAMAGUI DATA UNIFICADA'!$A$2:$A1007)*($B$1='CAMAGUI DATA UNIFICADA'!$B$2:$B1007),0),MATCH(N$2,'CAMAGUI DATA UNIFICADA'!$C$1:$T$1,0)),"")</f>
        <v>102564.1026</v>
      </c>
      <c r="O23" s="2">
        <f t="array" ref="O23">IFERROR(INDEX('CAMAGUI DATA UNIFICADA'!$C$2:$T1007,MATCH(1,($A23='CAMAGUI DATA UNIFICADA'!$A$2:$A1007)*($B$1='CAMAGUI DATA UNIFICADA'!$B$2:$B1007),0),MATCH(O$2,'CAMAGUI DATA UNIFICADA'!$C$1:$T$1,0)),"")</f>
        <v>1.75</v>
      </c>
      <c r="P23" s="2">
        <f t="array" ref="P23">IFERROR(INDEX('CAMAGUI DATA UNIFICADA'!$C$2:$T1007,MATCH(1,($A23='CAMAGUI DATA UNIFICADA'!$A$2:$A1007)*($B$1='CAMAGUI DATA UNIFICADA'!$B$2:$B1007),0),MATCH(P$2,'CAMAGUI DATA UNIFICADA'!$C$1:$T$1,0)),"")</f>
        <v>3.75</v>
      </c>
      <c r="Q23" s="33">
        <f t="array" ref="Q23">IFERROR(INDEX('CAMAGUI DATA UNIFICADA'!$C$2:$T1007,MATCH(1,($A23='CAMAGUI DATA UNIFICADA'!$A$2:$A1007)*($B$1='CAMAGUI DATA UNIFICADA'!$B$2:$B1007),0),MATCH(Q$2,'CAMAGUI DATA UNIFICADA'!$C$1:$T$1,0)),"")</f>
        <v>8.805</v>
      </c>
      <c r="R23" s="60">
        <f t="array" ref="R23">IFERROR(INDEX('CAMAGUI DATA UNIFICADA'!$C$2:$T1007,MATCH(1,($A23='CAMAGUI DATA UNIFICADA'!$A$2:$A1007)*($B$1='CAMAGUI DATA UNIFICADA'!$B$2:$B1007),0),MATCH(R$2,'CAMAGUI DATA UNIFICADA'!$C$1:$T$1,0)),"")</f>
        <v>302.6883294</v>
      </c>
      <c r="S23" s="140">
        <f t="array" ref="S23">IFERROR(INDEX('CAMAGUI DATA UNIFICADA'!$C$2:$T1007,MATCH(1,($A23='CAMAGUI DATA UNIFICADA'!$A$2:$A1007)*($B$1='CAMAGUI DATA UNIFICADA'!$B$2:$B1007),0),MATCH(S$2,'CAMAGUI DATA UNIFICADA'!$C$1:$T$1,0)),"")</f>
        <v>44.42208234</v>
      </c>
      <c r="T23" s="2" t="str">
        <f t="array" ref="T23">IFERROR(INDEX('CAMAGUI DATA UNIFICADA'!$C$2:$T1007,MATCH(1,($A23='CAMAGUI DATA UNIFICADA'!$A$2:$A1007)*($T$1='CAMAGUI DATA UNIFICADA'!$B$2:$B1007),0),MATCH(T$2,'CAMAGUI DATA UNIFICADA'!$C$1:$T$1,0)),"")</f>
        <v>CA2050623</v>
      </c>
      <c r="U23" s="2">
        <f t="array" ref="U23">IFERROR(INDEX('CAMAGUI DATA UNIFICADA'!$C$2:$T1007,MATCH(1,($A23='CAMAGUI DATA UNIFICADA'!$A$2:$A1007)*($T$1='CAMAGUI DATA UNIFICADA'!$B$2:$B1007),0),MATCH(U$2,'CAMAGUI DATA UNIFICADA'!$C$1:$T$1,0)),"")</f>
        <v>100</v>
      </c>
      <c r="V23" s="2">
        <f t="array" ref="V23">IFERROR(INDEX('CAMAGUI DATA UNIFICADA'!$C$2:$T1007,MATCH(1,($A23='CAMAGUI DATA UNIFICADA'!$A$2:$A1007)*($T$1='CAMAGUI DATA UNIFICADA'!$B$2:$B1007),0),MATCH(V$2,'CAMAGUI DATA UNIFICADA'!$C$1:$T$1,0)),"")</f>
        <v>500</v>
      </c>
      <c r="W23" s="2" t="str">
        <f t="array" ref="W23">IFERROR(INDEX('CAMAGUI DATA UNIFICADA'!$C$2:$T1007,MATCH(1,($A23='CAMAGUI DATA UNIFICADA'!$A$2:$A1007)*($T$1='CAMAGUI DATA UNIFICADA'!$B$2:$B1007),0),MATCH(W$2,'CAMAGUI DATA UNIFICADA'!$C$1:$T$1,0)),"")</f>
        <v>SKR NW#4</v>
      </c>
      <c r="X23" s="139">
        <f t="array" ref="X23">IFERROR(INDEX('CAMAGUI DATA UNIFICADA'!$C$2:$T1007,MATCH(1,($A23='CAMAGUI DATA UNIFICADA'!$A$2:$A1007)*($T$1='CAMAGUI DATA UNIFICADA'!$B$2:$B1007),0),MATCH(X$2,'CAMAGUI DATA UNIFICADA'!$C$1:$T$1,0)),"")</f>
        <v>672</v>
      </c>
      <c r="Y23" s="2">
        <f t="array" ref="Y23">IFERROR(INDEX('CAMAGUI DATA UNIFICADA'!$C$2:$T1007,MATCH(1,($A23='CAMAGUI DATA UNIFICADA'!$A$2:$A1007)*($T$1='CAMAGUI DATA UNIFICADA'!$B$2:$B1007),0),MATCH(Y$2,'CAMAGUI DATA UNIFICADA'!$C$1:$T$1,0)),"")</f>
        <v>2</v>
      </c>
      <c r="Z23" s="2">
        <f t="array" ref="Z23">IFERROR(INDEX('CAMAGUI DATA UNIFICADA'!$C$2:$T1007,MATCH(1,($A23='CAMAGUI DATA UNIFICADA'!$A$2:$A1007)*($T$1='CAMAGUI DATA UNIFICADA'!$B$2:$B1007),0),MATCH(Z$2,'CAMAGUI DATA UNIFICADA'!$C$1:$T$1,0)),"")</f>
        <v>1.2</v>
      </c>
      <c r="AA23" s="2">
        <f t="array" ref="AA23">IFERROR(INDEX('CAMAGUI DATA UNIFICADA'!$C$2:$T1007,MATCH(1,($A23='CAMAGUI DATA UNIFICADA'!$A$2:$A1007)*($T$1='CAMAGUI DATA UNIFICADA'!$B$2:$B1007),0),MATCH(AA$2,'CAMAGUI DATA UNIFICADA'!$C$1:$T$1,0)),"")</f>
        <v>11.076</v>
      </c>
      <c r="AB23" s="60">
        <f t="array" ref="AB23">IFERROR(INDEX('CAMAGUI DATA UNIFICADA'!$C$2:$T1007,MATCH(1,($A23='CAMAGUI DATA UNIFICADA'!$A$2:$A1007)*($T$1='CAMAGUI DATA UNIFICADA'!$B$2:$B1007),0),MATCH(AB$2,'CAMAGUI DATA UNIFICADA'!$C$1:$T$1,0)),"")</f>
        <v>451426.5078</v>
      </c>
      <c r="AC23" s="33">
        <f t="array" ref="AC23">IFERROR(INDEX('CAMAGUI DATA UNIFICADA'!$C$2:$T1007,MATCH(1,($A23='CAMAGUI DATA UNIFICADA'!$A$2:$A1007)*($T$1='CAMAGUI DATA UNIFICADA'!$B$2:$B1007),0),MATCH(AC$2,'CAMAGUI DATA UNIFICADA'!$C$1:$T$1,0)),"")</f>
        <v>0.5847953216</v>
      </c>
      <c r="AD23" s="23">
        <f t="array" ref="AD23">IFERROR(INDEX('CAMAGUI DATA UNIFICADA'!$C$2:$T1007,MATCH(1,($A23='CAMAGUI DATA UNIFICADA'!$A$2:$A1007)*($T$1='CAMAGUI DATA UNIFICADA'!$B$2:$B1007),0),MATCH(AD$2,'CAMAGUI DATA UNIFICADA'!$C$1:$T$1,0)),"")</f>
        <v>0.4751857976</v>
      </c>
      <c r="AE23" s="23">
        <f t="array" ref="AE23">IFERROR(INDEX('CAMAGUI DATA UNIFICADA'!$C$2:$T1007,MATCH(1,($A23='CAMAGUI DATA UNIFICADA'!$A$2:$A1007)*($T$1='CAMAGUI DATA UNIFICADA'!$B$2:$B1007),0),MATCH(AE$2,'CAMAGUI DATA UNIFICADA'!$C$1:$T$1,0)),"")</f>
        <v>0.75</v>
      </c>
      <c r="AF23" s="60">
        <f t="array" ref="AF23">IFERROR(INDEX('CAMAGUI DATA UNIFICADA'!$C$2:$T1007,MATCH(1,($A23='CAMAGUI DATA UNIFICADA'!$A$2:$A1007)*($T$1='CAMAGUI DATA UNIFICADA'!$B$2:$B1007),0),MATCH(AF$2,'CAMAGUI DATA UNIFICADA'!$C$1:$T$1,0)),"")</f>
        <v>118750</v>
      </c>
      <c r="AG23" s="2">
        <f t="array" ref="AG23">IFERROR(INDEX('CAMAGUI DATA UNIFICADA'!$C$2:$T1007,MATCH(1,($A23='CAMAGUI DATA UNIFICADA'!$A$2:$A1007)*($T$1='CAMAGUI DATA UNIFICADA'!$B$2:$B1007),0),MATCH(AG$2,'CAMAGUI DATA UNIFICADA'!$C$1:$T$1,0)),"")</f>
        <v>1.75</v>
      </c>
      <c r="AH23" s="2">
        <f t="array" ref="AH23">IFERROR(INDEX('CAMAGUI DATA UNIFICADA'!$C$2:$T1007,MATCH(1,($A23='CAMAGUI DATA UNIFICADA'!$A$2:$A1007)*($T$1='CAMAGUI DATA UNIFICADA'!$B$2:$B1007),0),MATCH(AH$2,'CAMAGUI DATA UNIFICADA'!$C$1:$T$1,0)),"")</f>
        <v>3.75</v>
      </c>
      <c r="AI23" s="33">
        <f t="array" ref="AI23">IFERROR(INDEX('CAMAGUI DATA UNIFICADA'!$C$2:$T1007,MATCH(1,($A23='CAMAGUI DATA UNIFICADA'!$A$2:$A1007)*($T$1='CAMAGUI DATA UNIFICADA'!$B$2:$B1007),0),MATCH(AI$2,'CAMAGUI DATA UNIFICADA'!$C$1:$T$1,0)),"")</f>
        <v>8.805</v>
      </c>
      <c r="AJ23" s="60">
        <f t="array" ref="AJ23">IFERROR(INDEX('CAMAGUI DATA UNIFICADA'!$C$2:$T1007,MATCH(1,($A23='CAMAGUI DATA UNIFICADA'!$A$2:$A1007)*($T$1='CAMAGUI DATA UNIFICADA'!$B$2:$B1007),0),MATCH(AJ$2,'CAMAGUI DATA UNIFICADA'!$C$1:$T$1,0)),"")</f>
        <v>257.3347764</v>
      </c>
      <c r="AK23" s="140">
        <f t="array" ref="AK23">IFERROR(INDEX('CAMAGUI DATA UNIFICADA'!$C$2:$T1007,MATCH(1,($A23='CAMAGUI DATA UNIFICADA'!$A$2:$A1007)*($T$1='CAMAGUI DATA UNIFICADA'!$B$2:$B1007),0),MATCH(AK$2,'CAMAGUI DATA UNIFICADA'!$C$1:$T$1,0)),"")</f>
        <v>39.3336941</v>
      </c>
      <c r="AL23" s="138" t="str">
        <f t="array" ref="AL23">IFERROR(INDEX('CAMAGUI DATA UNIFICADA'!$C$2:$T1007,MATCH(1,($A23='CAMAGUI DATA UNIFICADA'!$A$2:$A1007)*($AL$1='CAMAGUI DATA UNIFICADA'!$B$2:$B1007),0),MATCH(AL$2,'CAMAGUI DATA UNIFICADA'!$C$1:$T$1,0)),"")</f>
        <v>CA3050623</v>
      </c>
      <c r="AM23" s="2">
        <f t="array" ref="AM23">IFERROR(INDEX('CAMAGUI DATA UNIFICADA'!$C$2:$T1007,MATCH(1,($A23='CAMAGUI DATA UNIFICADA'!$A$2:$A1007)*($AL$1='CAMAGUI DATA UNIFICADA'!$B$2:$B1007),0),MATCH(AM$2,'CAMAGUI DATA UNIFICADA'!$C$1:$T$1,0)),"")</f>
        <v>100</v>
      </c>
      <c r="AN23" s="2">
        <f t="array" ref="AN23">IFERROR(INDEX('CAMAGUI DATA UNIFICADA'!$C$2:$T1007,MATCH(1,($A23='CAMAGUI DATA UNIFICADA'!$A$2:$A1007)*($AL$1='CAMAGUI DATA UNIFICADA'!$B$2:$B1007),0),MATCH(AN$2,'CAMAGUI DATA UNIFICADA'!$C$1:$T$1,0)),"")</f>
        <v>100</v>
      </c>
      <c r="AO23" s="2" t="str">
        <f t="array" ref="AO23">IFERROR(INDEX('CAMAGUI DATA UNIFICADA'!$C$2:$T1007,MATCH(1,($A23='CAMAGUI DATA UNIFICADA'!$A$2:$A1007)*($AL$1='CAMAGUI DATA UNIFICADA'!$B$2:$B1007),0),MATCH(AO$2,'CAMAGUI DATA UNIFICADA'!$C$1:$T$1,0)),"")</f>
        <v>SKR NW#4</v>
      </c>
      <c r="AP23" s="139">
        <f t="array" ref="AP23">IFERROR(INDEX('CAMAGUI DATA UNIFICADA'!$C$2:$T1007,MATCH(1,($A23='CAMAGUI DATA UNIFICADA'!$A$2:$A1007)*($AL$1='CAMAGUI DATA UNIFICADA'!$B$2:$B1007),0),MATCH(AP$2,'CAMAGUI DATA UNIFICADA'!$C$1:$T$1,0)),"")</f>
        <v>134.4</v>
      </c>
      <c r="AQ23" s="2">
        <f t="array" ref="AQ23">IFERROR(INDEX('CAMAGUI DATA UNIFICADA'!$C$2:$T1007,MATCH(1,($A23='CAMAGUI DATA UNIFICADA'!$A$2:$A1007)*($AL$1='CAMAGUI DATA UNIFICADA'!$B$2:$B1007),0),MATCH(AQ$2,'CAMAGUI DATA UNIFICADA'!$C$1:$T$1,0)),"")</f>
        <v>2</v>
      </c>
      <c r="AR23" s="2">
        <f t="array" ref="AR23">IFERROR(INDEX('CAMAGUI DATA UNIFICADA'!$C$2:$T1007,MATCH(1,($A23='CAMAGUI DATA UNIFICADA'!$A$2:$A1007)*($AL$1='CAMAGUI DATA UNIFICADA'!$B$2:$B1007),0),MATCH(AR$2,'CAMAGUI DATA UNIFICADA'!$C$1:$T$1,0)),"")</f>
        <v>1.1</v>
      </c>
      <c r="AS23" s="33">
        <f t="array" ref="AS23">IFERROR(INDEX('CAMAGUI DATA UNIFICADA'!$C$2:$T1007,MATCH(1,($A23='CAMAGUI DATA UNIFICADA'!$A$2:$A1007)*($AL$1='CAMAGUI DATA UNIFICADA'!$B$2:$B1007),0),MATCH(AS$2,'CAMAGUI DATA UNIFICADA'!$C$1:$T$1,0)),"")</f>
        <v>11.076</v>
      </c>
      <c r="AT23" s="60">
        <f t="array" ref="AT23">IFERROR(INDEX('CAMAGUI DATA UNIFICADA'!$C$2:$T1007,MATCH(1,($A23='CAMAGUI DATA UNIFICADA'!$A$2:$A1007)*($AL$1='CAMAGUI DATA UNIFICADA'!$B$2:$B1007),0),MATCH(AT$2,'CAMAGUI DATA UNIFICADA'!$C$1:$T$1,0)),"")</f>
        <v>451426.5078</v>
      </c>
      <c r="AU23" s="33">
        <f t="array" ref="AU23">IFERROR(INDEX('CAMAGUI DATA UNIFICADA'!$C$2:$T1007,MATCH(1,($A23='CAMAGUI DATA UNIFICADA'!$A$2:$A1007)*($AL$1='CAMAGUI DATA UNIFICADA'!$B$2:$B1007),0),MATCH(AU$2,'CAMAGUI DATA UNIFICADA'!$C$1:$T$1,0)),"")</f>
        <v>0.1275917065</v>
      </c>
      <c r="AV23" s="23">
        <f t="array" ref="AV23">IFERROR(INDEX('CAMAGUI DATA UNIFICADA'!$C$2:$T1007,MATCH(1,($A23='CAMAGUI DATA UNIFICADA'!$A$2:$A1007)*($AL$1='CAMAGUI DATA UNIFICADA'!$B$2:$B1007),0),MATCH(AV$2,'CAMAGUI DATA UNIFICADA'!$C$1:$T$1,0)),"")</f>
        <v>0.4751857976</v>
      </c>
      <c r="AW23" s="23">
        <f t="array" ref="AW23">IFERROR(INDEX('CAMAGUI DATA UNIFICADA'!$C$2:$T1007,MATCH(1,($A23='CAMAGUI DATA UNIFICADA'!$A$2:$A1007)*($AL$1='CAMAGUI DATA UNIFICADA'!$B$2:$B1007),0),MATCH(AW$2,'CAMAGUI DATA UNIFICADA'!$C$1:$T$1,0)),"")</f>
        <v>0.75</v>
      </c>
      <c r="AX23" s="60">
        <f t="array" ref="AX23">IFERROR(INDEX('CAMAGUI DATA UNIFICADA'!$C$2:$T1007,MATCH(1,($A23='CAMAGUI DATA UNIFICADA'!$A$2:$A1007)*($AL$1='CAMAGUI DATA UNIFICADA'!$B$2:$B1007),0),MATCH(AX$2,'CAMAGUI DATA UNIFICADA'!$C$1:$T$1,0)),"")</f>
        <v>101785.7143</v>
      </c>
      <c r="AY23" s="2">
        <f t="array" ref="AY23">IFERROR(INDEX('CAMAGUI DATA UNIFICADA'!$C$2:$T1007,MATCH(1,($A23='CAMAGUI DATA UNIFICADA'!$A$2:$A1007)*($AL$1='CAMAGUI DATA UNIFICADA'!$B$2:$B1007),0),MATCH(AY$2,'CAMAGUI DATA UNIFICADA'!$C$1:$T$1,0)),"")</f>
        <v>1.75</v>
      </c>
      <c r="AZ23" s="2">
        <f t="array" ref="AZ23">IFERROR(INDEX('CAMAGUI DATA UNIFICADA'!$C$2:$T1007,MATCH(1,($A23='CAMAGUI DATA UNIFICADA'!$A$2:$A1007)*($AL$1='CAMAGUI DATA UNIFICADA'!$B$2:$B1007),0),MATCH(AZ$2,'CAMAGUI DATA UNIFICADA'!$C$1:$T$1,0)),"")</f>
        <v>3.75</v>
      </c>
      <c r="BA23" s="33">
        <f t="array" ref="BA23">IFERROR(INDEX('CAMAGUI DATA UNIFICADA'!$C$2:$T1007,MATCH(1,($A23='CAMAGUI DATA UNIFICADA'!$A$2:$A1007)*($AL$1='CAMAGUI DATA UNIFICADA'!$B$2:$B1007),0),MATCH(BA$2,'CAMAGUI DATA UNIFICADA'!$C$1:$T$1,0)),"")</f>
        <v>8.805</v>
      </c>
      <c r="BB23" s="60">
        <f t="array" ref="BB23">IFERROR(INDEX('CAMAGUI DATA UNIFICADA'!$C$2:$T1007,MATCH(1,($A23='CAMAGUI DATA UNIFICADA'!$A$2:$A1007)*($AL$1='CAMAGUI DATA UNIFICADA'!$B$2:$B1007),0),MATCH(BB$2,'CAMAGUI DATA UNIFICADA'!$C$1:$T$1,0)),"")</f>
        <v>257.3347764</v>
      </c>
      <c r="BC23" s="140">
        <f t="array" ref="BC23">IFERROR(INDEX('CAMAGUI DATA UNIFICADA'!$C$2:$T1007,MATCH(1,($A23='CAMAGUI DATA UNIFICADA'!$A$2:$A1007)*($AL$1='CAMAGUI DATA UNIFICADA'!$B$2:$B1007),0),MATCH(BC$2,'CAMAGUI DATA UNIFICADA'!$C$1:$T$1,0)),"")</f>
        <v>39.3336941</v>
      </c>
      <c r="BD23" s="138" t="str">
        <f t="array" ref="BD23">IFERROR(INDEX('CAMAGUI DATA UNIFICADA'!$C$2:$T1007,MATCH(1,($A23='CAMAGUI DATA UNIFICADA'!$A$2:$A1007)*($BD$1='CAMAGUI DATA UNIFICADA'!$B$2:$B1007),0),MATCH(BD$2,'CAMAGUI DATA UNIFICADA'!$C$1:$T$1,0)),"")</f>
        <v>CA4020523</v>
      </c>
      <c r="BE23" s="2">
        <f t="array" ref="BE23">IFERROR(INDEX('CAMAGUI DATA UNIFICADA'!$C$2:$T1007,MATCH(1,($A23='CAMAGUI DATA UNIFICADA'!$A$2:$A1007)*($BD$1='CAMAGUI DATA UNIFICADA'!$B$2:$B1007),0),MATCH(BE$2,'CAMAGUI DATA UNIFICADA'!$C$1:$T$1,0)),"")</f>
        <v>275</v>
      </c>
      <c r="BF23" s="2">
        <f t="array" ref="BF23">IFERROR(INDEX('CAMAGUI DATA UNIFICADA'!$C$2:$T1007,MATCH(1,($A23='CAMAGUI DATA UNIFICADA'!$A$2:$A1007)*($BD$1='CAMAGUI DATA UNIFICADA'!$B$2:$B1007),0),MATCH(BF$2,'CAMAGUI DATA UNIFICADA'!$C$1:$T$1,0)),"")</f>
        <v>1775</v>
      </c>
      <c r="BG23" s="2" t="str">
        <f t="array" ref="BG23">IFERROR(INDEX('CAMAGUI DATA UNIFICADA'!$C$2:$T1007,MATCH(1,($A23='CAMAGUI DATA UNIFICADA'!$A$2:$A1007)*($BD$1='CAMAGUI DATA UNIFICADA'!$B$2:$B1007),0),MATCH(BG$2,'CAMAGUI DATA UNIFICADA'!$C$1:$T$1,0)),"")</f>
        <v>SKR MAST</v>
      </c>
      <c r="BH23" s="139">
        <f t="array" ref="BH23">IFERROR(INDEX('CAMAGUI DATA UNIFICADA'!$C$2:$T1007,MATCH(1,($A23='CAMAGUI DATA UNIFICADA'!$A$2:$A1007)*($BD$1='CAMAGUI DATA UNIFICADA'!$B$2:$B1007),0),MATCH(BH$2,'CAMAGUI DATA UNIFICADA'!$C$1:$T$1,0)),"")</f>
        <v>1739.5</v>
      </c>
      <c r="BI23" s="2">
        <f t="array" ref="BI23">IFERROR(INDEX('CAMAGUI DATA UNIFICADA'!$C$2:$T1007,MATCH(1,($A23='CAMAGUI DATA UNIFICADA'!$A$2:$A1007)*($BD$1='CAMAGUI DATA UNIFICADA'!$B$2:$B1007),0),MATCH(BI$2,'CAMAGUI DATA UNIFICADA'!$C$1:$T$1,0)),"")</f>
        <v>11</v>
      </c>
      <c r="BJ23" s="2">
        <f t="array" ref="BJ23">IFERROR(INDEX('CAMAGUI DATA UNIFICADA'!$C$2:$T1007,MATCH(1,($A23='CAMAGUI DATA UNIFICADA'!$A$2:$A1007)*($BD$1='CAMAGUI DATA UNIFICADA'!$B$2:$B1007),0),MATCH(BJ$2,'CAMAGUI DATA UNIFICADA'!$C$1:$T$1,0)),"")</f>
        <v>1.9</v>
      </c>
      <c r="BK23" s="33">
        <f t="array" ref="BK23">IFERROR(INDEX('CAMAGUI DATA UNIFICADA'!$C$2:$T1007,MATCH(1,($A23='CAMAGUI DATA UNIFICADA'!$A$2:$A1007)*($BD$1='CAMAGUI DATA UNIFICADA'!$B$2:$B1007),0),MATCH(BK$2,'CAMAGUI DATA UNIFICADA'!$C$1:$T$1,0)),"")</f>
        <v>4.608</v>
      </c>
      <c r="BL23" s="60">
        <f t="array" ref="BL23">IFERROR(INDEX('CAMAGUI DATA UNIFICADA'!$C$2:$T1007,MATCH(1,($A23='CAMAGUI DATA UNIFICADA'!$A$2:$A1007)*($BD$1='CAMAGUI DATA UNIFICADA'!$B$2:$B1007),0),MATCH(BL$2,'CAMAGUI DATA UNIFICADA'!$C$1:$T$1,0)),"")</f>
        <v>542534.7222</v>
      </c>
      <c r="BM23" s="33">
        <f t="array" ref="BM23">IFERROR(INDEX('CAMAGUI DATA UNIFICADA'!$C$2:$T1007,MATCH(1,($A23='CAMAGUI DATA UNIFICADA'!$A$2:$A1007)*($BD$1='CAMAGUI DATA UNIFICADA'!$B$2:$B1007),0),MATCH(BM$2,'CAMAGUI DATA UNIFICADA'!$C$1:$T$1,0)),"")</f>
        <v>1.504330656</v>
      </c>
      <c r="BN23" s="23">
        <f t="array" ref="BN23">IFERROR(INDEX('CAMAGUI DATA UNIFICADA'!$C$2:$T1007,MATCH(1,($A23='CAMAGUI DATA UNIFICADA'!$A$2:$A1007)*($BD$1='CAMAGUI DATA UNIFICADA'!$B$2:$B1007),0),MATCH(BN$2,'CAMAGUI DATA UNIFICADA'!$C$1:$T$1,0)),"")</f>
        <v>0.803736914</v>
      </c>
      <c r="BO23" s="23">
        <f t="array" ref="BO23">IFERROR(INDEX('CAMAGUI DATA UNIFICADA'!$C$2:$T1007,MATCH(1,($A23='CAMAGUI DATA UNIFICADA'!$A$2:$A1007)*($BD$1='CAMAGUI DATA UNIFICADA'!$B$2:$B1007),0),MATCH(BO$2,'CAMAGUI DATA UNIFICADA'!$C$1:$T$1,0)),"")</f>
        <v>0.92</v>
      </c>
      <c r="BP23" s="60">
        <f t="array" ref="BP23">IFERROR(INDEX('CAMAGUI DATA UNIFICADA'!$C$2:$T1007,MATCH(1,($A23='CAMAGUI DATA UNIFICADA'!$A$2:$A1007)*($BD$1='CAMAGUI DATA UNIFICADA'!$B$2:$B1007),0),MATCH(BP$2,'CAMAGUI DATA UNIFICADA'!$C$1:$T$1,0)),"")</f>
        <v>129377.9344</v>
      </c>
      <c r="BQ23" s="2">
        <f t="array" ref="BQ23">IFERROR(INDEX('CAMAGUI DATA UNIFICADA'!$C$2:$T1007,MATCH(1,($A23='CAMAGUI DATA UNIFICADA'!$A$2:$A1007)*($BD$1='CAMAGUI DATA UNIFICADA'!$B$2:$B1007),0),MATCH(BQ$2,'CAMAGUI DATA UNIFICADA'!$C$1:$T$1,0)),"")</f>
        <v>2.5</v>
      </c>
      <c r="BR23" s="2">
        <f t="array" ref="BR23">IFERROR(INDEX('CAMAGUI DATA UNIFICADA'!$C$2:$T1007,MATCH(1,($A23='CAMAGUI DATA UNIFICADA'!$A$2:$A1007)*($BD$1='CAMAGUI DATA UNIFICADA'!$B$2:$B1007),0),MATCH(BR$2,'CAMAGUI DATA UNIFICADA'!$C$1:$T$1,0)),"")</f>
        <v>13.5</v>
      </c>
      <c r="BS23" s="33">
        <f t="array" ref="BS23">IFERROR(INDEX('CAMAGUI DATA UNIFICADA'!$C$2:$T1007,MATCH(1,($A23='CAMAGUI DATA UNIFICADA'!$A$2:$A1007)*($BD$1='CAMAGUI DATA UNIFICADA'!$B$2:$B1007),0),MATCH(BS$2,'CAMAGUI DATA UNIFICADA'!$C$1:$T$1,0)),"")</f>
        <v>4.17</v>
      </c>
      <c r="BT23" s="60">
        <f t="array" ref="BT23">IFERROR(INDEX('CAMAGUI DATA UNIFICADA'!$C$2:$T1007,MATCH(1,($A23='CAMAGUI DATA UNIFICADA'!$A$2:$A1007)*($BD$1='CAMAGUI DATA UNIFICADA'!$B$2:$B1007),0),MATCH(BT$2,'CAMAGUI DATA UNIFICADA'!$C$1:$T$1,0)),"")</f>
        <v>358.6279312</v>
      </c>
      <c r="BU23" s="140">
        <f t="array" ref="BU23">IFERROR(INDEX('CAMAGUI DATA UNIFICADA'!$C$2:$T1007,MATCH(1,($A23='CAMAGUI DATA UNIFICADA'!$A$2:$A1007)*($BD$1='CAMAGUI DATA UNIFICADA'!$B$2:$B1007),0),MATCH(BU$2,'CAMAGUI DATA UNIFICADA'!$C$1:$T$1,0)),"")</f>
        <v>20.90698279</v>
      </c>
      <c r="BV23" s="138" t="str">
        <f t="array" ref="BV23">IFERROR(INDEX('CAMAGUI DATA UNIFICADA'!$C$2:$T1007,MATCH(1,($A23='CAMAGUI DATA UNIFICADA'!$A$2:$A1007)*($BV$1='CAMAGUI DATA UNIFICADA'!$B$2:$B1007),0),MATCH(BV$2,'CAMAGUI DATA UNIFICADA'!$C$1:$T$1,0)),"")</f>
        <v>CA5020523</v>
      </c>
      <c r="BW23" s="2">
        <f t="array" ref="BW23">IFERROR(INDEX('CAMAGUI DATA UNIFICADA'!$C$2:$T1007,MATCH(1,($A23='CAMAGUI DATA UNIFICADA'!$A$2:$A1007)*($BV$1='CAMAGUI DATA UNIFICADA'!$B$2:$B1007),0),MATCH(BW$2,'CAMAGUI DATA UNIFICADA'!$C$1:$T$1,0)),"")</f>
        <v>275</v>
      </c>
      <c r="BX23" s="2">
        <f t="array" ref="BX23">IFERROR(INDEX('CAMAGUI DATA UNIFICADA'!$C$2:$T1007,MATCH(1,($A23='CAMAGUI DATA UNIFICADA'!$A$2:$A1007)*($BV$1='CAMAGUI DATA UNIFICADA'!$B$2:$B1007),0),MATCH(BX$2,'CAMAGUI DATA UNIFICADA'!$C$1:$T$1,0)),"")</f>
        <v>1775</v>
      </c>
      <c r="BY23" s="2" t="str">
        <f t="array" ref="BY23">IFERROR(INDEX('CAMAGUI DATA UNIFICADA'!$C$2:$T1007,MATCH(1,($A23='CAMAGUI DATA UNIFICADA'!$A$2:$A1007)*($BV$1='CAMAGUI DATA UNIFICADA'!$B$2:$B1007),0),MATCH(BY$2,'CAMAGUI DATA UNIFICADA'!$C$1:$T$1,0)),"")</f>
        <v>SKR MAST</v>
      </c>
      <c r="BZ23" s="139">
        <f t="array" ref="BZ23">IFERROR(INDEX('CAMAGUI DATA UNIFICADA'!$C$2:$T1007,MATCH(1,($A23='CAMAGUI DATA UNIFICADA'!$A$2:$A1007)*($BV$1='CAMAGUI DATA UNIFICADA'!$B$2:$B1007),0),MATCH(BZ$2,'CAMAGUI DATA UNIFICADA'!$C$1:$T$1,0)),"")</f>
        <v>1739.5</v>
      </c>
      <c r="CA23" s="2">
        <f t="array" ref="CA23">IFERROR(INDEX('CAMAGUI DATA UNIFICADA'!$C$2:$T1007,MATCH(1,($A23='CAMAGUI DATA UNIFICADA'!$A$2:$A1007)*($BV$1='CAMAGUI DATA UNIFICADA'!$B$2:$B1007),0),MATCH(CA$2,'CAMAGUI DATA UNIFICADA'!$C$1:$T$1,0)),"")</f>
        <v>11</v>
      </c>
      <c r="CB23" s="2">
        <f t="array" ref="CB23">IFERROR(INDEX('CAMAGUI DATA UNIFICADA'!$C$2:$T1007,MATCH(1,($A23='CAMAGUI DATA UNIFICADA'!$A$2:$A1007)*($BV$1='CAMAGUI DATA UNIFICADA'!$B$2:$B1007),0),MATCH(CB$2,'CAMAGUI DATA UNIFICADA'!$C$1:$T$1,0)),"")</f>
        <v>1.7</v>
      </c>
      <c r="CC23" s="33">
        <f t="array" ref="CC23">IFERROR(INDEX('CAMAGUI DATA UNIFICADA'!$C$2:$T1007,MATCH(1,($A23='CAMAGUI DATA UNIFICADA'!$A$2:$A1007)*($BV$1='CAMAGUI DATA UNIFICADA'!$B$2:$B1007),0),MATCH(CC$2,'CAMAGUI DATA UNIFICADA'!$C$1:$T$1,0)),"")</f>
        <v>4.608</v>
      </c>
      <c r="CD23" s="60">
        <f t="array" ref="CD23">IFERROR(INDEX('CAMAGUI DATA UNIFICADA'!$C$2:$T1007,MATCH(1,($A23='CAMAGUI DATA UNIFICADA'!$A$2:$A1007)*($BV$1='CAMAGUI DATA UNIFICADA'!$B$2:$B1007),0),MATCH(CD$2,'CAMAGUI DATA UNIFICADA'!$C$1:$T$1,0)),"")</f>
        <v>542534.7222</v>
      </c>
      <c r="CE23" s="33">
        <f t="array" ref="CE23">IFERROR(INDEX('CAMAGUI DATA UNIFICADA'!$C$2:$T1007,MATCH(1,($A23='CAMAGUI DATA UNIFICADA'!$A$2:$A1007)*($BV$1='CAMAGUI DATA UNIFICADA'!$B$2:$B1007),0),MATCH(CE$2,'CAMAGUI DATA UNIFICADA'!$C$1:$T$1,0)),"")</f>
        <v>1.664824475</v>
      </c>
      <c r="CF23" s="23">
        <f t="array" ref="CF23">IFERROR(INDEX('CAMAGUI DATA UNIFICADA'!$C$2:$T1007,MATCH(1,($A23='CAMAGUI DATA UNIFICADA'!$A$2:$A1007)*($BV$1='CAMAGUI DATA UNIFICADA'!$B$2:$B1007),0),MATCH(CF$2,'CAMAGUI DATA UNIFICADA'!$C$1:$T$1,0)),"")</f>
        <v>0.8218076119</v>
      </c>
      <c r="CG23" s="23">
        <f t="array" ref="CG23">IFERROR(INDEX('CAMAGUI DATA UNIFICADA'!$C$2:$T1007,MATCH(1,($A23='CAMAGUI DATA UNIFICADA'!$A$2:$A1007)*($BV$1='CAMAGUI DATA UNIFICADA'!$B$2:$B1007),0),MATCH(CG$2,'CAMAGUI DATA UNIFICADA'!$C$1:$T$1,0)),"")</f>
        <v>0.95</v>
      </c>
      <c r="CH23" s="60">
        <f t="array" ref="CH23">IFERROR(INDEX('CAMAGUI DATA UNIFICADA'!$C$2:$T1007,MATCH(1,($A23='CAMAGUI DATA UNIFICADA'!$A$2:$A1007)*($BV$1='CAMAGUI DATA UNIFICADA'!$B$2:$B1007),0),MATCH(CH$2,'CAMAGUI DATA UNIFICADA'!$C$1:$T$1,0)),"")</f>
        <v>149324.7147</v>
      </c>
      <c r="CI23" s="2">
        <f t="array" ref="CI23">IFERROR(INDEX('CAMAGUI DATA UNIFICADA'!$C$2:$T1007,MATCH(1,($A23='CAMAGUI DATA UNIFICADA'!$A$2:$A1007)*($BV$1='CAMAGUI DATA UNIFICADA'!$B$2:$B1007),0),MATCH(CI$2,'CAMAGUI DATA UNIFICADA'!$C$1:$T$1,0)),"")</f>
        <v>2.5</v>
      </c>
      <c r="CJ23" s="2">
        <f t="array" ref="CJ23">IFERROR(INDEX('CAMAGUI DATA UNIFICADA'!$C$2:$T1007,MATCH(1,($A23='CAMAGUI DATA UNIFICADA'!$A$2:$A1007)*($BV$1='CAMAGUI DATA UNIFICADA'!$B$2:$B1007),0),MATCH(CJ$2,'CAMAGUI DATA UNIFICADA'!$C$1:$T$1,0)),"")</f>
        <v>13.5</v>
      </c>
      <c r="CK23" s="33">
        <f t="array" ref="CK23">IFERROR(INDEX('CAMAGUI DATA UNIFICADA'!$C$2:$T1007,MATCH(1,($A23='CAMAGUI DATA UNIFICADA'!$A$2:$A1007)*($BV$1='CAMAGUI DATA UNIFICADA'!$B$2:$B1007),0),MATCH(CK$2,'CAMAGUI DATA UNIFICADA'!$C$1:$T$1,0)),"")</f>
        <v>4.17</v>
      </c>
      <c r="CL23" s="60">
        <f t="array" ref="CL23">IFERROR(INDEX('CAMAGUI DATA UNIFICADA'!$C$2:$T1007,MATCH(1,($A23='CAMAGUI DATA UNIFICADA'!$A$2:$A1007)*($BV$1='CAMAGUI DATA UNIFICADA'!$B$2:$B1007),0),MATCH(CL$2,'CAMAGUI DATA UNIFICADA'!$C$1:$T$1,0)),"")</f>
        <v>362.4769364</v>
      </c>
      <c r="CM23" s="140">
        <f t="array" ref="CM23">IFERROR(INDEX('CAMAGUI DATA UNIFICADA'!$C$2:$T1007,MATCH(1,($A23='CAMAGUI DATA UNIFICADA'!$A$2:$A1007)*($BV$1='CAMAGUI DATA UNIFICADA'!$B$2:$B1007),0),MATCH(CM$2,'CAMAGUI DATA UNIFICADA'!$C$1:$T$1,0)),"")</f>
        <v>21.8692341</v>
      </c>
      <c r="CN23" s="138" t="str">
        <f t="array" ref="CN23">IFERROR(INDEX('CAMAGUI DATA UNIFICADA'!$C$2:$T1007,MATCH(1,($A23='CAMAGUI DATA UNIFICADA'!$A$2:$A1007)*($CN$1='CAMAGUI DATA UNIFICADA'!$B$2:$B1007),0),MATCH(CN$2,'CAMAGUI DATA UNIFICADA'!$C$1:$T$1,0)),"")</f>
        <v>CA6020523</v>
      </c>
      <c r="CO23" s="2">
        <f t="array" ref="CO23">IFERROR(INDEX('CAMAGUI DATA UNIFICADA'!$C$2:$T1007,MATCH(1,($A23='CAMAGUI DATA UNIFICADA'!$A$2:$A1007)*($CN$1='CAMAGUI DATA UNIFICADA'!$B$2:$B1007),0),MATCH(CO$2,'CAMAGUI DATA UNIFICADA'!$C$1:$T$1,0)),"")</f>
        <v>450</v>
      </c>
      <c r="CP23" s="2">
        <f t="array" ref="CP23">IFERROR(INDEX('CAMAGUI DATA UNIFICADA'!$C$2:$T1007,MATCH(1,($A23='CAMAGUI DATA UNIFICADA'!$A$2:$A1007)*($CN$1='CAMAGUI DATA UNIFICADA'!$B$2:$B1007),0),MATCH(CP$2,'CAMAGUI DATA UNIFICADA'!$C$1:$T$1,0)),"")</f>
        <v>2775</v>
      </c>
      <c r="CQ23" s="2" t="str">
        <f t="array" ref="CQ23">IFERROR(INDEX('CAMAGUI DATA UNIFICADA'!$C$2:$T1007,MATCH(1,($A23='CAMAGUI DATA UNIFICADA'!$A$2:$A1007)*($CN$1='CAMAGUI DATA UNIFICADA'!$B$2:$B1007),0),MATCH(CQ$2,'CAMAGUI DATA UNIFICADA'!$C$1:$T$1,0)),"")</f>
        <v>SKR MAST</v>
      </c>
      <c r="CR23" s="139">
        <f t="array" ref="CR23">IFERROR(INDEX('CAMAGUI DATA UNIFICADA'!$C$2:$T1007,MATCH(1,($A23='CAMAGUI DATA UNIFICADA'!$A$2:$A1007)*($CN$1='CAMAGUI DATA UNIFICADA'!$B$2:$B1007),0),MATCH(CR$2,'CAMAGUI DATA UNIFICADA'!$C$1:$T$1,0)),"")</f>
        <v>2719.5</v>
      </c>
      <c r="CS23" s="2">
        <f t="array" ref="CS23">IFERROR(INDEX('CAMAGUI DATA UNIFICADA'!$C$2:$T1007,MATCH(1,($A23='CAMAGUI DATA UNIFICADA'!$A$2:$A1007)*($CN$1='CAMAGUI DATA UNIFICADA'!$B$2:$B1007),0),MATCH(CS$2,'CAMAGUI DATA UNIFICADA'!$C$1:$T$1,0)),"")</f>
        <v>11</v>
      </c>
      <c r="CT23" s="2">
        <f t="array" ref="CT23">IFERROR(INDEX('CAMAGUI DATA UNIFICADA'!$C$2:$T1007,MATCH(1,($A23='CAMAGUI DATA UNIFICADA'!$A$2:$A1007)*($CN$1='CAMAGUI DATA UNIFICADA'!$B$2:$B1007),0),MATCH(CT$2,'CAMAGUI DATA UNIFICADA'!$C$1:$T$1,0)),"")</f>
        <v>1.95</v>
      </c>
      <c r="CU23" s="33">
        <f t="array" ref="CU23">IFERROR(INDEX('CAMAGUI DATA UNIFICADA'!$C$2:$T1007,MATCH(1,($A23='CAMAGUI DATA UNIFICADA'!$A$2:$A1007)*($CN$1='CAMAGUI DATA UNIFICADA'!$B$2:$B1007),0),MATCH(CU$2,'CAMAGUI DATA UNIFICADA'!$C$1:$T$1,0)),"")</f>
        <v>4.608</v>
      </c>
      <c r="CV23" s="60">
        <f t="array" ref="CV23">IFERROR(INDEX('CAMAGUI DATA UNIFICADA'!$C$2:$T1007,MATCH(1,($A23='CAMAGUI DATA UNIFICADA'!$A$2:$A1007)*($CN$1='CAMAGUI DATA UNIFICADA'!$B$2:$B1007),0),MATCH(CV$2,'CAMAGUI DATA UNIFICADA'!$C$1:$T$1,0)),"")</f>
        <v>887784.0909</v>
      </c>
      <c r="CW23" s="33">
        <f t="array" ref="CW23">IFERROR(INDEX('CAMAGUI DATA UNIFICADA'!$C$2:$T1007,MATCH(1,($A23='CAMAGUI DATA UNIFICADA'!$A$2:$A1007)*($CN$1='CAMAGUI DATA UNIFICADA'!$B$2:$B1007),0),MATCH(CW$2,'CAMAGUI DATA UNIFICADA'!$C$1:$T$1,0)),"")</f>
        <v>1.352886434</v>
      </c>
      <c r="CX23" s="23">
        <f t="array" ref="CX23">IFERROR(INDEX('CAMAGUI DATA UNIFICADA'!$C$2:$T1007,MATCH(1,($A23='CAMAGUI DATA UNIFICADA'!$A$2:$A1007)*($CN$1='CAMAGUI DATA UNIFICADA'!$B$2:$B1007),0),MATCH(CX$2,'CAMAGUI DATA UNIFICADA'!$C$1:$T$1,0)),"")</f>
        <v>0.7595962873</v>
      </c>
      <c r="CY23" s="23">
        <f t="array" ref="CY23">IFERROR(INDEX('CAMAGUI DATA UNIFICADA'!$C$2:$T1007,MATCH(1,($A23='CAMAGUI DATA UNIFICADA'!$A$2:$A1007)*($CN$1='CAMAGUI DATA UNIFICADA'!$B$2:$B1007),0),MATCH(CY$2,'CAMAGUI DATA UNIFICADA'!$C$1:$T$1,0)),"")</f>
        <v>0.9</v>
      </c>
      <c r="CZ23" s="60">
        <f t="array" ref="CZ23">IFERROR(INDEX('CAMAGUI DATA UNIFICADA'!$C$2:$T1007,MATCH(1,($A23='CAMAGUI DATA UNIFICADA'!$A$2:$A1007)*($CN$1='CAMAGUI DATA UNIFICADA'!$B$2:$B1007),0),MATCH(CZ$2,'CAMAGUI DATA UNIFICADA'!$C$1:$T$1,0)),"")</f>
        <v>120215.0887</v>
      </c>
      <c r="DA23" s="2">
        <f t="array" ref="DA23">IFERROR(INDEX('CAMAGUI DATA UNIFICADA'!$C$2:$T1007,MATCH(1,($A23='CAMAGUI DATA UNIFICADA'!$A$2:$A1007)*($CN$1='CAMAGUI DATA UNIFICADA'!$B$2:$B1007),0),MATCH(DA$2,'CAMAGUI DATA UNIFICADA'!$C$1:$T$1,0)),"")</f>
        <v>2.5</v>
      </c>
      <c r="DB23" s="2">
        <f t="array" ref="DB23">IFERROR(INDEX('CAMAGUI DATA UNIFICADA'!$C$2:$T1007,MATCH(1,($A23='CAMAGUI DATA UNIFICADA'!$A$2:$A1007)*($CN$1='CAMAGUI DATA UNIFICADA'!$B$2:$B1007),0),MATCH(DB$2,'CAMAGUI DATA UNIFICADA'!$C$1:$T$1,0)),"")</f>
        <v>13.5</v>
      </c>
      <c r="DC23" s="33">
        <f t="array" ref="DC23">IFERROR(INDEX('CAMAGUI DATA UNIFICADA'!$C$2:$T1007,MATCH(1,($A23='CAMAGUI DATA UNIFICADA'!$A$2:$A1007)*($CN$1='CAMAGUI DATA UNIFICADA'!$B$2:$B1007),0),MATCH(DC$2,'CAMAGUI DATA UNIFICADA'!$C$1:$T$1,0)),"")</f>
        <v>4.17</v>
      </c>
      <c r="DD23" s="60">
        <f t="array" ref="DD23">IFERROR(INDEX('CAMAGUI DATA UNIFICADA'!$C$2:$T1007,MATCH(1,($A23='CAMAGUI DATA UNIFICADA'!$A$2:$A1007)*($CN$1='CAMAGUI DATA UNIFICADA'!$B$2:$B1007),0),MATCH(DD$2,'CAMAGUI DATA UNIFICADA'!$C$1:$T$1,0)),"")</f>
        <v>607.0975547</v>
      </c>
      <c r="DE23" s="140">
        <f t="array" ref="DE23">IFERROR(INDEX('CAMAGUI DATA UNIFICADA'!$C$2:$T1007,MATCH(1,($A23='CAMAGUI DATA UNIFICADA'!$A$2:$A1007)*($CN$1='CAMAGUI DATA UNIFICADA'!$B$2:$B1007),0),MATCH(DE$2,'CAMAGUI DATA UNIFICADA'!$C$1:$T$1,0)),"")</f>
        <v>39.27438866</v>
      </c>
      <c r="DF23" s="138" t="str">
        <f t="array" ref="DF23">IFERROR(INDEX('CAMAGUI DATA UNIFICADA'!$C$2:$T1007,MATCH(1,($A23='CAMAGUI DATA UNIFICADA'!$A$2:$A1007)*($DF$1='CAMAGUI DATA UNIFICADA'!$B$2:$B1007),0),MATCH(DF$2,'CAMAGUI DATA UNIFICADA'!$C$1:$T$1,0)),"")</f>
        <v/>
      </c>
      <c r="DG23" s="2" t="str">
        <f t="array" ref="DG23">IFERROR(INDEX('CAMAGUI DATA UNIFICADA'!$C$2:$T1007,MATCH(1,($A23='CAMAGUI DATA UNIFICADA'!$A$2:$A1007)*($DF$1='CAMAGUI DATA UNIFICADA'!$B$2:$B1007),0),MATCH(DG$2,'CAMAGUI DATA UNIFICADA'!$C$1:$T$1,0)),"")</f>
        <v/>
      </c>
      <c r="DH23" s="2" t="str">
        <f t="array" ref="DH23">IFERROR(INDEX('CAMAGUI DATA UNIFICADA'!$C$2:$T1007,MATCH(1,($A23='CAMAGUI DATA UNIFICADA'!$A$2:$A1007)*($DF$1='CAMAGUI DATA UNIFICADA'!$B$2:$B1007),0),MATCH(DH$2,'CAMAGUI DATA UNIFICADA'!$C$1:$T$1,0)),"")</f>
        <v/>
      </c>
      <c r="DI23" s="2" t="str">
        <f t="array" ref="DI23">IFERROR(INDEX('CAMAGUI DATA UNIFICADA'!$C$2:$T1007,MATCH(1,($A23='CAMAGUI DATA UNIFICADA'!$A$2:$A1007)*($DF$1='CAMAGUI DATA UNIFICADA'!$B$2:$B1007),0),MATCH(DI$2,'CAMAGUI DATA UNIFICADA'!$C$1:$T$1,0)),"")</f>
        <v/>
      </c>
      <c r="DJ23" s="139" t="str">
        <f t="array" ref="DJ23">IFERROR(INDEX('CAMAGUI DATA UNIFICADA'!$C$2:$T1007,MATCH(1,($A23='CAMAGUI DATA UNIFICADA'!$A$2:$A1007)*($DF$1='CAMAGUI DATA UNIFICADA'!$B$2:$B1007),0),MATCH(DJ$2,'CAMAGUI DATA UNIFICADA'!$C$1:$T$1,0)),"")</f>
        <v/>
      </c>
      <c r="DK23" s="2" t="str">
        <f t="array" ref="DK23">IFERROR(INDEX('CAMAGUI DATA UNIFICADA'!$C$2:$T1007,MATCH(1,($A23='CAMAGUI DATA UNIFICADA'!$A$2:$A1007)*($DF$1='CAMAGUI DATA UNIFICADA'!$B$2:$B1007),0),MATCH(DK$2,'CAMAGUI DATA UNIFICADA'!$C$1:$T$1,0)),"")</f>
        <v/>
      </c>
      <c r="DL23" s="2" t="str">
        <f t="array" ref="DL23">IFERROR(INDEX('CAMAGUI DATA UNIFICADA'!$C$2:$T1007,MATCH(1,($A23='CAMAGUI DATA UNIFICADA'!$A$2:$A1007)*($DF$1='CAMAGUI DATA UNIFICADA'!$B$2:$B1007),0),MATCH(DL$2,'CAMAGUI DATA UNIFICADA'!$C$1:$T$1,0)),"")</f>
        <v/>
      </c>
      <c r="DM23" s="33" t="str">
        <f t="array" ref="DM23">IFERROR(INDEX('CAMAGUI DATA UNIFICADA'!$C$2:$T1007,MATCH(1,($A23='CAMAGUI DATA UNIFICADA'!$A$2:$A1007)*($DF$1='CAMAGUI DATA UNIFICADA'!$B$2:$B1007),0),MATCH(DM$2,'CAMAGUI DATA UNIFICADA'!$C$1:$T$1,0)),"")</f>
        <v/>
      </c>
      <c r="DN23" s="60" t="str">
        <f t="array" ref="DN23">IFERROR(INDEX('CAMAGUI DATA UNIFICADA'!$C$2:$T1007,MATCH(1,($A23='CAMAGUI DATA UNIFICADA'!$A$2:$A1007)*($DF$1='CAMAGUI DATA UNIFICADA'!$B$2:$B1007),0),MATCH(DN$2,'CAMAGUI DATA UNIFICADA'!$C$1:$T$1,0)),"")</f>
        <v/>
      </c>
      <c r="DO23" s="33" t="str">
        <f t="array" ref="DO23">IFERROR(INDEX('CAMAGUI DATA UNIFICADA'!$C$2:$T1007,MATCH(1,($A23='CAMAGUI DATA UNIFICADA'!$A$2:$A1007)*($DF$1='CAMAGUI DATA UNIFICADA'!$B$2:$B1007),0),MATCH(DO$2,'CAMAGUI DATA UNIFICADA'!$C$1:$T$1,0)),"")</f>
        <v/>
      </c>
      <c r="DP23" s="23" t="str">
        <f t="array" ref="DP23">IFERROR(INDEX('CAMAGUI DATA UNIFICADA'!$C$2:$T1007,MATCH(1,($A23='CAMAGUI DATA UNIFICADA'!$A$2:$A1007)*($DF$1='CAMAGUI DATA UNIFICADA'!$B$2:$B1007),0),MATCH(DP$2,'CAMAGUI DATA UNIFICADA'!$C$1:$T$1,0)),"")</f>
        <v/>
      </c>
      <c r="DQ23" s="23" t="str">
        <f t="array" ref="DQ23">IFERROR(INDEX('CAMAGUI DATA UNIFICADA'!$C$2:$T1007,MATCH(1,($A23='CAMAGUI DATA UNIFICADA'!$A$2:$A1007)*($DF$1='CAMAGUI DATA UNIFICADA'!$B$2:$B1007),0),MATCH(DQ$2,'CAMAGUI DATA UNIFICADA'!$C$1:$T$1,0)),"")</f>
        <v/>
      </c>
      <c r="DR23" s="2" t="str">
        <f t="array" ref="DR23">IFERROR(INDEX('CAMAGUI DATA UNIFICADA'!$C$2:$T1007,MATCH(1,($A23='CAMAGUI DATA UNIFICADA'!$A$2:$A1007)*($DF$1='CAMAGUI DATA UNIFICADA'!$B$2:$B1007),0),MATCH(DR$2,'CAMAGUI DATA UNIFICADA'!$C$1:$T$1,0)),"")</f>
        <v/>
      </c>
      <c r="DS23" s="2" t="str">
        <f t="array" ref="DS23">IFERROR(INDEX('CAMAGUI DATA UNIFICADA'!$C$2:$T1007,MATCH(1,($A23='CAMAGUI DATA UNIFICADA'!$A$2:$A1007)*($DF$1='CAMAGUI DATA UNIFICADA'!$B$2:$B1007),0),MATCH(DS$2,'CAMAGUI DATA UNIFICADA'!$C$1:$T$1,0)),"")</f>
        <v/>
      </c>
      <c r="DT23" s="2" t="str">
        <f t="array" ref="DT23">IFERROR(INDEX('CAMAGUI DATA UNIFICADA'!$C$2:$T1007,MATCH(1,($A23='CAMAGUI DATA UNIFICADA'!$A$2:$A1007)*($DF$1='CAMAGUI DATA UNIFICADA'!$B$2:$B1007),0),MATCH(DT$2,'CAMAGUI DATA UNIFICADA'!$C$1:$T$1,0)),"")</f>
        <v/>
      </c>
      <c r="DU23" s="33" t="str">
        <f t="array" ref="DU23">IFERROR(INDEX('CAMAGUI DATA UNIFICADA'!$C$2:$T1007,MATCH(1,($A23='CAMAGUI DATA UNIFICADA'!$A$2:$A1007)*($DF$1='CAMAGUI DATA UNIFICADA'!$B$2:$B1007),0),MATCH(DU$2,'CAMAGUI DATA UNIFICADA'!$C$1:$T$1,0)),"")</f>
        <v/>
      </c>
      <c r="DV23" s="60" t="str">
        <f t="array" ref="DV23">IFERROR(INDEX('CAMAGUI DATA UNIFICADA'!$C$2:$T1007,MATCH(1,($A23='CAMAGUI DATA UNIFICADA'!$A$2:$A1007)*($DF$1='CAMAGUI DATA UNIFICADA'!$B$2:$B1007),0),MATCH(DV$2,'CAMAGUI DATA UNIFICADA'!$C$1:$T$1,0)),"")</f>
        <v/>
      </c>
      <c r="DW23" s="140" t="str">
        <f t="array" ref="DW23">IFERROR(INDEX('CAMAGUI DATA UNIFICADA'!$C$2:$T1007,MATCH(1,($A23='CAMAGUI DATA UNIFICADA'!$A$2:$A1007)*($DF$1='CAMAGUI DATA UNIFICADA'!$B$2:$B1007),0),MATCH(DW$2,'CAMAGUI DATA UNIFICADA'!$C$1:$T$1,0)),"")</f>
        <v/>
      </c>
      <c r="DX23" s="144" t="str">
        <f t="array" ref="DX23">IFERROR(INDEX('CAMAGUI DATA UNIFICADA'!$C$2:$T1007,MATCH(1,($A23='CAMAGUI DATA UNIFICADA'!$A$2:$A1007)*($DX$1='CAMAGUI DATA UNIFICADA'!$B$2:$B1007),0),MATCH(DX$2,'CAMAGUI DATA UNIFICADA'!$C$1:$T$1,0)),"")</f>
        <v/>
      </c>
      <c r="DY23" s="60" t="str">
        <f t="array" ref="DY23">IFERROR(INDEX('CAMAGUI DATA UNIFICADA'!$C$2:$T1007,MATCH(1,($A23='CAMAGUI DATA UNIFICADA'!$A$2:$A1007)*($DX$1='CAMAGUI DATA UNIFICADA'!$B$2:$B1007),0),MATCH(DY$2,'CAMAGUI DATA UNIFICADA'!$C$1:$T$1,0)),"")</f>
        <v/>
      </c>
      <c r="DZ23" s="60" t="str">
        <f t="array" ref="DZ23">IFERROR(INDEX('CAMAGUI DATA UNIFICADA'!$C$2:$T1007,MATCH(1,($A23='CAMAGUI DATA UNIFICADA'!$A$2:$A1007)*($DX$1='CAMAGUI DATA UNIFICADA'!$B$2:$B1007),0),MATCH(DZ$2,'CAMAGUI DATA UNIFICADA'!$C$1:$T$1,0)),"")</f>
        <v/>
      </c>
      <c r="EA23" s="60" t="str">
        <f t="array" ref="EA23">IFERROR(INDEX('CAMAGUI DATA UNIFICADA'!$C$2:$T1007,MATCH(1,($A23='CAMAGUI DATA UNIFICADA'!$A$2:$A1007)*($DX$1='CAMAGUI DATA UNIFICADA'!$B$2:$B1007),0),MATCH(EA$2,'CAMAGUI DATA UNIFICADA'!$C$1:$T$1,0)),"")</f>
        <v/>
      </c>
      <c r="EB23" s="60" t="str">
        <f t="array" ref="EB23">IFERROR(INDEX('CAMAGUI DATA UNIFICADA'!$C$2:$T1007,MATCH(1,($A23='CAMAGUI DATA UNIFICADA'!$A$2:$A1007)*($DX$1='CAMAGUI DATA UNIFICADA'!$B$2:$B1007),0),MATCH(EB$2,'CAMAGUI DATA UNIFICADA'!$C$1:$T$1,0)),"")</f>
        <v/>
      </c>
      <c r="EC23" s="60" t="str">
        <f t="array" ref="EC23">IFERROR(INDEX('CAMAGUI DATA UNIFICADA'!$C$2:$T1007,MATCH(1,($A23='CAMAGUI DATA UNIFICADA'!$A$2:$A1007)*($DX$1='CAMAGUI DATA UNIFICADA'!$B$2:$B1007),0),MATCH(EC$2,'CAMAGUI DATA UNIFICADA'!$C$1:$T$1,0)),"")</f>
        <v/>
      </c>
      <c r="ED23" s="60" t="str">
        <f t="array" ref="ED23">IFERROR(INDEX('CAMAGUI DATA UNIFICADA'!$C$2:$T1007,MATCH(1,($A23='CAMAGUI DATA UNIFICADA'!$A$2:$A1007)*($DX$1='CAMAGUI DATA UNIFICADA'!$B$2:$B1007),0),MATCH(ED$2,'CAMAGUI DATA UNIFICADA'!$C$1:$T$1,0)),"")</f>
        <v/>
      </c>
      <c r="EE23" s="60" t="str">
        <f t="array" ref="EE23">IFERROR(INDEX('CAMAGUI DATA UNIFICADA'!$C$2:$T1007,MATCH(1,($A23='CAMAGUI DATA UNIFICADA'!$A$2:$A1007)*($DX$1='CAMAGUI DATA UNIFICADA'!$B$2:$B1007),0),MATCH(EE$2,'CAMAGUI DATA UNIFICADA'!$C$1:$T$1,0)),"")</f>
        <v/>
      </c>
      <c r="EF23" s="60" t="str">
        <f t="array" ref="EF23">IFERROR(INDEX('CAMAGUI DATA UNIFICADA'!$C$2:$T1007,MATCH(1,($A23='CAMAGUI DATA UNIFICADA'!$A$2:$A1007)*($DX$1='CAMAGUI DATA UNIFICADA'!$B$2:$B1007),0),MATCH(EF$2,'CAMAGUI DATA UNIFICADA'!$C$1:$T$1,0)),"")</f>
        <v/>
      </c>
      <c r="EG23" s="60" t="str">
        <f t="array" ref="EG23">IFERROR(INDEX('CAMAGUI DATA UNIFICADA'!$C$2:$T1007,MATCH(1,($A23='CAMAGUI DATA UNIFICADA'!$A$2:$A1007)*($DX$1='CAMAGUI DATA UNIFICADA'!$B$2:$B1007),0),MATCH(EG$2,'CAMAGUI DATA UNIFICADA'!$C$1:$T$1,0)),"")</f>
        <v/>
      </c>
      <c r="EH23" s="60" t="str">
        <f t="array" ref="EH23">IFERROR(INDEX('CAMAGUI DATA UNIFICADA'!$C$2:$T1007,MATCH(1,($A23='CAMAGUI DATA UNIFICADA'!$A$2:$A1007)*($DX$1='CAMAGUI DATA UNIFICADA'!$B$2:$B1007),0),MATCH(EH$2,'CAMAGUI DATA UNIFICADA'!$C$1:$T$1,0)),"")</f>
        <v/>
      </c>
      <c r="EI23" s="60" t="str">
        <f t="array" ref="EI23">IFERROR(INDEX('CAMAGUI DATA UNIFICADA'!$C$2:$T1007,MATCH(1,($A23='CAMAGUI DATA UNIFICADA'!$A$2:$A1007)*($DX$1='CAMAGUI DATA UNIFICADA'!$B$2:$B1007),0),MATCH(EI$2,'CAMAGUI DATA UNIFICADA'!$C$1:$T$1,0)),"")</f>
        <v/>
      </c>
      <c r="EJ23" s="60" t="str">
        <f t="array" ref="EJ23">IFERROR(INDEX('CAMAGUI DATA UNIFICADA'!$C$2:$T1007,MATCH(1,($A23='CAMAGUI DATA UNIFICADA'!$A$2:$A1007)*($DX$1='CAMAGUI DATA UNIFICADA'!$B$2:$B1007),0),MATCH(EJ$2,'CAMAGUI DATA UNIFICADA'!$C$1:$T$1,0)),"")</f>
        <v/>
      </c>
      <c r="EK23" s="60" t="str">
        <f t="array" ref="EK23">IFERROR(INDEX('CAMAGUI DATA UNIFICADA'!$C$2:$T1007,MATCH(1,($A23='CAMAGUI DATA UNIFICADA'!$A$2:$A1007)*($DX$1='CAMAGUI DATA UNIFICADA'!$B$2:$B1007),0),MATCH(EK$2,'CAMAGUI DATA UNIFICADA'!$C$1:$T$1,0)),"")</f>
        <v/>
      </c>
      <c r="EL23" s="60" t="str">
        <f t="array" ref="EL23">IFERROR(INDEX('CAMAGUI DATA UNIFICADA'!$C$2:$T1007,MATCH(1,($A23='CAMAGUI DATA UNIFICADA'!$A$2:$A1007)*($DX$1='CAMAGUI DATA UNIFICADA'!$B$2:$B1007),0),MATCH(EL$2,'CAMAGUI DATA UNIFICADA'!$C$1:$T$1,0)),"")</f>
        <v/>
      </c>
      <c r="EM23" s="60" t="str">
        <f t="array" ref="EM23">IFERROR(INDEX('CAMAGUI DATA UNIFICADA'!$C$2:$T1007,MATCH(1,($A23='CAMAGUI DATA UNIFICADA'!$A$2:$A1007)*($DX$1='CAMAGUI DATA UNIFICADA'!$B$2:$B1007),0),MATCH(EM$2,'CAMAGUI DATA UNIFICADA'!$C$1:$T$1,0)),"")</f>
        <v/>
      </c>
      <c r="EN23" s="60" t="str">
        <f t="array" ref="EN23">IFERROR(INDEX('CAMAGUI DATA UNIFICADA'!$C$2:$T1007,MATCH(1,($A23='CAMAGUI DATA UNIFICADA'!$A$2:$A1007)*($DX$1='CAMAGUI DATA UNIFICADA'!$B$2:$B1007),0),MATCH(EN$2,'CAMAGUI DATA UNIFICADA'!$C$1:$T$1,0)),"")</f>
        <v/>
      </c>
      <c r="EO23" s="140" t="str">
        <f t="array" ref="EO23">IFERROR(INDEX('CAMAGUI DATA UNIFICADA'!$C$2:$T1007,MATCH(1,($A23='CAMAGUI DATA UNIFICADA'!$A$2:$A1007)*($DX$1='CAMAGUI DATA UNIFICADA'!$B$2:$B1007),0),MATCH(EO$2,'CAMAGUI DATA UNIFICADA'!$C$1:$T$1,0)),"")</f>
        <v/>
      </c>
    </row>
    <row r="24">
      <c r="A24" s="137">
        <v>45096.0</v>
      </c>
      <c r="B24" s="138" t="str">
        <f t="array" ref="B24">IFERROR(INDEX('CAMAGUI DATA UNIFICADA'!$C$2:$T1007,MATCH(1,($A24='CAMAGUI DATA UNIFICADA'!$A$2:$A1007)*($B$1='CAMAGUI DATA UNIFICADA'!$B$2:$B1007),0),MATCH(B$2,'CAMAGUI DATA UNIFICADA'!$C$1:$T$1,0)),"")</f>
        <v>CA1050623</v>
      </c>
      <c r="C24" s="2">
        <f t="array" ref="C24">IFERROR(INDEX('CAMAGUI DATA UNIFICADA'!$C$2:$T1007,MATCH(1,($A24='CAMAGUI DATA UNIFICADA'!$A$2:$A1007)*($B$1='CAMAGUI DATA UNIFICADA'!$B$2:$B1007),0),MATCH(C$2,'CAMAGUI DATA UNIFICADA'!$C$1:$T$1,0)),"")</f>
        <v>300</v>
      </c>
      <c r="D24" s="2">
        <f t="array" ref="D24">IFERROR(INDEX('CAMAGUI DATA UNIFICADA'!$C$2:$T1007,MATCH(1,($A24='CAMAGUI DATA UNIFICADA'!$A$2:$A1007)*($B$1='CAMAGUI DATA UNIFICADA'!$B$2:$B1007),0),MATCH(D$2,'CAMAGUI DATA UNIFICADA'!$C$1:$T$1,0)),"")</f>
        <v>1575</v>
      </c>
      <c r="E24" s="2" t="str">
        <f t="array" ref="E24">IFERROR(INDEX('CAMAGUI DATA UNIFICADA'!$C$2:$T1007,MATCH(1,($A24='CAMAGUI DATA UNIFICADA'!$A$2:$A1007)*($B$1='CAMAGUI DATA UNIFICADA'!$B$2:$B1007),0),MATCH(E$2,'CAMAGUI DATA UNIFICADA'!$C$1:$T$1,0)),"")</f>
        <v>SKR NW#4</v>
      </c>
      <c r="F24" s="139">
        <f t="array" ref="F24">IFERROR(INDEX('CAMAGUI DATA UNIFICADA'!$C$2:$T1007,MATCH(1,($A24='CAMAGUI DATA UNIFICADA'!$A$2:$A1007)*($B$1='CAMAGUI DATA UNIFICADA'!$B$2:$B1007),0),MATCH(F$2,'CAMAGUI DATA UNIFICADA'!$C$1:$T$1,0)),"")</f>
        <v>2116.8</v>
      </c>
      <c r="G24" s="2">
        <f t="array" ref="G24">IFERROR(INDEX('CAMAGUI DATA UNIFICADA'!$C$2:$T1007,MATCH(1,($A24='CAMAGUI DATA UNIFICADA'!$A$2:$A1007)*($B$1='CAMAGUI DATA UNIFICADA'!$B$2:$B1007),0),MATCH(G$2,'CAMAGUI DATA UNIFICADA'!$C$1:$T$1,0)),"")</f>
        <v>4.1</v>
      </c>
      <c r="H24" s="2">
        <f t="array" ref="H24">IFERROR(INDEX('CAMAGUI DATA UNIFICADA'!$C$2:$T1007,MATCH(1,($A24='CAMAGUI DATA UNIFICADA'!$A$2:$A1007)*($B$1='CAMAGUI DATA UNIFICADA'!$B$2:$B1007),0),MATCH(H$2,'CAMAGUI DATA UNIFICADA'!$C$1:$T$1,0)),"")</f>
        <v>2.1</v>
      </c>
      <c r="I24" s="33">
        <f t="array" ref="I24">IFERROR(INDEX('CAMAGUI DATA UNIFICADA'!$C$2:$T1007,MATCH(1,($A24='CAMAGUI DATA UNIFICADA'!$A$2:$A1007)*($B$1='CAMAGUI DATA UNIFICADA'!$B$2:$B1007),0),MATCH(I$2,'CAMAGUI DATA UNIFICADA'!$C$1:$T$1,0)),"")</f>
        <v>8.4168</v>
      </c>
      <c r="J24" s="60">
        <f t="array" ref="J24">IFERROR(INDEX('CAMAGUI DATA UNIFICADA'!$C$2:$T1007,MATCH(1,($A24='CAMAGUI DATA UNIFICADA'!$A$2:$A1007)*($B$1='CAMAGUI DATA UNIFICADA'!$B$2:$B1007),0),MATCH(J$2,'CAMAGUI DATA UNIFICADA'!$C$1:$T$1,0)),"")</f>
        <v>869341.4565</v>
      </c>
      <c r="K24" s="33">
        <f t="array" ref="K24">IFERROR(INDEX('CAMAGUI DATA UNIFICADA'!$C$2:$T1007,MATCH(1,($A24='CAMAGUI DATA UNIFICADA'!$A$2:$A1007)*($B$1='CAMAGUI DATA UNIFICADA'!$B$2:$B1007),0),MATCH(K$2,'CAMAGUI DATA UNIFICADA'!$C$1:$T$1,0)),"")</f>
        <v>0.7352941176</v>
      </c>
      <c r="L24" s="23">
        <f t="array" ref="L24">IFERROR(INDEX('CAMAGUI DATA UNIFICADA'!$C$2:$T1007,MATCH(1,($A24='CAMAGUI DATA UNIFICADA'!$A$2:$A1007)*($B$1='CAMAGUI DATA UNIFICADA'!$B$2:$B1007),0),MATCH(L$2,'CAMAGUI DATA UNIFICADA'!$C$1:$T$1,0)),"")</f>
        <v>0.7244512137</v>
      </c>
      <c r="M24" s="23">
        <f t="array" ref="M24">IFERROR(INDEX('CAMAGUI DATA UNIFICADA'!$C$2:$T1007,MATCH(1,($A24='CAMAGUI DATA UNIFICADA'!$A$2:$A1007)*($B$1='CAMAGUI DATA UNIFICADA'!$B$2:$B1007),0),MATCH(M$2,'CAMAGUI DATA UNIFICADA'!$C$1:$T$1,0)),"")</f>
        <v>0.85</v>
      </c>
      <c r="N24" s="60">
        <f t="array" ref="N24">IFERROR(INDEX('CAMAGUI DATA UNIFICADA'!$C$2:$T1007,MATCH(1,($A24='CAMAGUI DATA UNIFICADA'!$A$2:$A1007)*($B$1='CAMAGUI DATA UNIFICADA'!$B$2:$B1007),0),MATCH(N$2,'CAMAGUI DATA UNIFICADA'!$C$1:$T$1,0)),"")</f>
        <v>124542.1245</v>
      </c>
      <c r="O24" s="2">
        <f t="array" ref="O24">IFERROR(INDEX('CAMAGUI DATA UNIFICADA'!$C$2:$T1007,MATCH(1,($A24='CAMAGUI DATA UNIFICADA'!$A$2:$A1007)*($B$1='CAMAGUI DATA UNIFICADA'!$B$2:$B1007),0),MATCH(O$2,'CAMAGUI DATA UNIFICADA'!$C$1:$T$1,0)),"")</f>
        <v>2.2</v>
      </c>
      <c r="P24" s="2">
        <f t="array" ref="P24">IFERROR(INDEX('CAMAGUI DATA UNIFICADA'!$C$2:$T1007,MATCH(1,($A24='CAMAGUI DATA UNIFICADA'!$A$2:$A1007)*($B$1='CAMAGUI DATA UNIFICADA'!$B$2:$B1007),0),MATCH(P$2,'CAMAGUI DATA UNIFICADA'!$C$1:$T$1,0)),"")</f>
        <v>6.3</v>
      </c>
      <c r="Q24" s="33">
        <f t="array" ref="Q24">IFERROR(INDEX('CAMAGUI DATA UNIFICADA'!$C$2:$T1007,MATCH(1,($A24='CAMAGUI DATA UNIFICADA'!$A$2:$A1007)*($B$1='CAMAGUI DATA UNIFICADA'!$B$2:$B1007),0),MATCH(Q$2,'CAMAGUI DATA UNIFICADA'!$C$1:$T$1,0)),"")</f>
        <v>6.7116</v>
      </c>
      <c r="R24" s="60">
        <f t="array" ref="R24">IFERROR(INDEX('CAMAGUI DATA UNIFICADA'!$C$2:$T1007,MATCH(1,($A24='CAMAGUI DATA UNIFICADA'!$A$2:$A1007)*($B$1='CAMAGUI DATA UNIFICADA'!$B$2:$B1007),0),MATCH(R$2,'CAMAGUI DATA UNIFICADA'!$C$1:$T$1,0)),"")</f>
        <v>472.7323766</v>
      </c>
      <c r="S24" s="140">
        <f t="array" ref="S24">IFERROR(INDEX('CAMAGUI DATA UNIFICADA'!$C$2:$T1007,MATCH(1,($A24='CAMAGUI DATA UNIFICADA'!$A$2:$A1007)*($B$1='CAMAGUI DATA UNIFICADA'!$B$2:$B1007),0),MATCH(S$2,'CAMAGUI DATA UNIFICADA'!$C$1:$T$1,0)),"")</f>
        <v>43.18309416</v>
      </c>
      <c r="T24" s="2" t="str">
        <f t="array" ref="T24">IFERROR(INDEX('CAMAGUI DATA UNIFICADA'!$C$2:$T1007,MATCH(1,($A24='CAMAGUI DATA UNIFICADA'!$A$2:$A1007)*($T$1='CAMAGUI DATA UNIFICADA'!$B$2:$B1007),0),MATCH(T$2,'CAMAGUI DATA UNIFICADA'!$C$1:$T$1,0)),"")</f>
        <v>CA2050623</v>
      </c>
      <c r="U24" s="2">
        <f t="array" ref="U24">IFERROR(INDEX('CAMAGUI DATA UNIFICADA'!$C$2:$T1007,MATCH(1,($A24='CAMAGUI DATA UNIFICADA'!$A$2:$A1007)*($T$1='CAMAGUI DATA UNIFICADA'!$B$2:$B1007),0),MATCH(U$2,'CAMAGUI DATA UNIFICADA'!$C$1:$T$1,0)),"")</f>
        <v>225</v>
      </c>
      <c r="V24" s="2">
        <f t="array" ref="V24">IFERROR(INDEX('CAMAGUI DATA UNIFICADA'!$C$2:$T1007,MATCH(1,($A24='CAMAGUI DATA UNIFICADA'!$A$2:$A1007)*($T$1='CAMAGUI DATA UNIFICADA'!$B$2:$B1007),0),MATCH(V$2,'CAMAGUI DATA UNIFICADA'!$C$1:$T$1,0)),"")</f>
        <v>1225</v>
      </c>
      <c r="W24" s="2" t="str">
        <f t="array" ref="W24">IFERROR(INDEX('CAMAGUI DATA UNIFICADA'!$C$2:$T1007,MATCH(1,($A24='CAMAGUI DATA UNIFICADA'!$A$2:$A1007)*($T$1='CAMAGUI DATA UNIFICADA'!$B$2:$B1007),0),MATCH(W$2,'CAMAGUI DATA UNIFICADA'!$C$1:$T$1,0)),"")</f>
        <v>SKR NW#4</v>
      </c>
      <c r="X24" s="139">
        <f t="array" ref="X24">IFERROR(INDEX('CAMAGUI DATA UNIFICADA'!$C$2:$T1007,MATCH(1,($A24='CAMAGUI DATA UNIFICADA'!$A$2:$A1007)*($T$1='CAMAGUI DATA UNIFICADA'!$B$2:$B1007),0),MATCH(X$2,'CAMAGUI DATA UNIFICADA'!$C$1:$T$1,0)),"")</f>
        <v>1646.4</v>
      </c>
      <c r="Y24" s="2">
        <f t="array" ref="Y24">IFERROR(INDEX('CAMAGUI DATA UNIFICADA'!$C$2:$T1007,MATCH(1,($A24='CAMAGUI DATA UNIFICADA'!$A$2:$A1007)*($T$1='CAMAGUI DATA UNIFICADA'!$B$2:$B1007),0),MATCH(Y$2,'CAMAGUI DATA UNIFICADA'!$C$1:$T$1,0)),"")</f>
        <v>4</v>
      </c>
      <c r="Z24" s="2">
        <f t="array" ref="Z24">IFERROR(INDEX('CAMAGUI DATA UNIFICADA'!$C$2:$T1007,MATCH(1,($A24='CAMAGUI DATA UNIFICADA'!$A$2:$A1007)*($T$1='CAMAGUI DATA UNIFICADA'!$B$2:$B1007),0),MATCH(Z$2,'CAMAGUI DATA UNIFICADA'!$C$1:$T$1,0)),"")</f>
        <v>2</v>
      </c>
      <c r="AA24" s="2">
        <f t="array" ref="AA24">IFERROR(INDEX('CAMAGUI DATA UNIFICADA'!$C$2:$T1007,MATCH(1,($A24='CAMAGUI DATA UNIFICADA'!$A$2:$A1007)*($T$1='CAMAGUI DATA UNIFICADA'!$B$2:$B1007),0),MATCH(AA$2,'CAMAGUI DATA UNIFICADA'!$C$1:$T$1,0)),"")</f>
        <v>8.52</v>
      </c>
      <c r="AB24" s="60">
        <f t="array" ref="AB24">IFERROR(INDEX('CAMAGUI DATA UNIFICADA'!$C$2:$T1007,MATCH(1,($A24='CAMAGUI DATA UNIFICADA'!$A$2:$A1007)*($T$1='CAMAGUI DATA UNIFICADA'!$B$2:$B1007),0),MATCH(AB$2,'CAMAGUI DATA UNIFICADA'!$C$1:$T$1,0)),"")</f>
        <v>660211.2676</v>
      </c>
      <c r="AC24" s="33">
        <f t="array" ref="AC24">IFERROR(INDEX('CAMAGUI DATA UNIFICADA'!$C$2:$T1007,MATCH(1,($A24='CAMAGUI DATA UNIFICADA'!$A$2:$A1007)*($T$1='CAMAGUI DATA UNIFICADA'!$B$2:$B1007),0),MATCH(AC$2,'CAMAGUI DATA UNIFICADA'!$C$1:$T$1,0)),"")</f>
        <v>0.7585139319</v>
      </c>
      <c r="AD24" s="23">
        <f t="array" ref="AD24">IFERROR(INDEX('CAMAGUI DATA UNIFICADA'!$C$2:$T1007,MATCH(1,($A24='CAMAGUI DATA UNIFICADA'!$A$2:$A1007)*($T$1='CAMAGUI DATA UNIFICADA'!$B$2:$B1007),0),MATCH(AD$2,'CAMAGUI DATA UNIFICADA'!$C$1:$T$1,0)),"")</f>
        <v>0.6949592291</v>
      </c>
      <c r="AE24" s="23">
        <f t="array" ref="AE24">IFERROR(INDEX('CAMAGUI DATA UNIFICADA'!$C$2:$T1007,MATCH(1,($A24='CAMAGUI DATA UNIFICADA'!$A$2:$A1007)*($T$1='CAMAGUI DATA UNIFICADA'!$B$2:$B1007),0),MATCH(AE$2,'CAMAGUI DATA UNIFICADA'!$C$1:$T$1,0)),"")</f>
        <v>0.85</v>
      </c>
      <c r="AF24" s="60">
        <f t="array" ref="AF24">IFERROR(INDEX('CAMAGUI DATA UNIFICADA'!$C$2:$T1007,MATCH(1,($A24='CAMAGUI DATA UNIFICADA'!$A$2:$A1007)*($T$1='CAMAGUI DATA UNIFICADA'!$B$2:$B1007),0),MATCH(AF$2,'CAMAGUI DATA UNIFICADA'!$C$1:$T$1,0)),"")</f>
        <v>134583.3333</v>
      </c>
      <c r="AG24" s="2">
        <f t="array" ref="AG24">IFERROR(INDEX('CAMAGUI DATA UNIFICADA'!$C$2:$T1007,MATCH(1,($A24='CAMAGUI DATA UNIFICADA'!$A$2:$A1007)*($T$1='CAMAGUI DATA UNIFICADA'!$B$2:$B1007),0),MATCH(AG$2,'CAMAGUI DATA UNIFICADA'!$C$1:$T$1,0)),"")</f>
        <v>2.2</v>
      </c>
      <c r="AH24" s="2">
        <f t="array" ref="AH24">IFERROR(INDEX('CAMAGUI DATA UNIFICADA'!$C$2:$T1007,MATCH(1,($A24='CAMAGUI DATA UNIFICADA'!$A$2:$A1007)*($T$1='CAMAGUI DATA UNIFICADA'!$B$2:$B1007),0),MATCH(AH$2,'CAMAGUI DATA UNIFICADA'!$C$1:$T$1,0)),"")</f>
        <v>6.2</v>
      </c>
      <c r="AI24" s="33">
        <f t="array" ref="AI24">IFERROR(INDEX('CAMAGUI DATA UNIFICADA'!$C$2:$T1007,MATCH(1,($A24='CAMAGUI DATA UNIFICADA'!$A$2:$A1007)*($T$1='CAMAGUI DATA UNIFICADA'!$B$2:$B1007),0),MATCH(AI$2,'CAMAGUI DATA UNIFICADA'!$C$1:$T$1,0)),"")</f>
        <v>6.7704</v>
      </c>
      <c r="AJ24" s="60">
        <f t="array" ref="AJ24">IFERROR(INDEX('CAMAGUI DATA UNIFICADA'!$C$2:$T1007,MATCH(1,($A24='CAMAGUI DATA UNIFICADA'!$A$2:$A1007)*($T$1='CAMAGUI DATA UNIFICADA'!$B$2:$B1007),0),MATCH(AJ$2,'CAMAGUI DATA UNIFICADA'!$C$1:$T$1,0)),"")</f>
        <v>372.2499899</v>
      </c>
      <c r="AK24" s="140">
        <f t="array" ref="AK24">IFERROR(INDEX('CAMAGUI DATA UNIFICADA'!$C$2:$T1007,MATCH(1,($A24='CAMAGUI DATA UNIFICADA'!$A$2:$A1007)*($T$1='CAMAGUI DATA UNIFICADA'!$B$2:$B1007),0),MATCH(AK$2,'CAMAGUI DATA UNIFICADA'!$C$1:$T$1,0)),"")</f>
        <v>36.81249747</v>
      </c>
      <c r="AL24" s="138" t="str">
        <f t="array" ref="AL24">IFERROR(INDEX('CAMAGUI DATA UNIFICADA'!$C$2:$T1007,MATCH(1,($A24='CAMAGUI DATA UNIFICADA'!$A$2:$A1007)*($AL$1='CAMAGUI DATA UNIFICADA'!$B$2:$B1007),0),MATCH(AL$2,'CAMAGUI DATA UNIFICADA'!$C$1:$T$1,0)),"")</f>
        <v>CA3050623</v>
      </c>
      <c r="AM24" s="2">
        <f t="array" ref="AM24">IFERROR(INDEX('CAMAGUI DATA UNIFICADA'!$C$2:$T1007,MATCH(1,($A24='CAMAGUI DATA UNIFICADA'!$A$2:$A1007)*($AL$1='CAMAGUI DATA UNIFICADA'!$B$2:$B1007),0),MATCH(AM$2,'CAMAGUI DATA UNIFICADA'!$C$1:$T$1,0)),"")</f>
        <v>225</v>
      </c>
      <c r="AN24" s="2">
        <f t="array" ref="AN24">IFERROR(INDEX('CAMAGUI DATA UNIFICADA'!$C$2:$T1007,MATCH(1,($A24='CAMAGUI DATA UNIFICADA'!$A$2:$A1007)*($AL$1='CAMAGUI DATA UNIFICADA'!$B$2:$B1007),0),MATCH(AN$2,'CAMAGUI DATA UNIFICADA'!$C$1:$T$1,0)),"")</f>
        <v>1325</v>
      </c>
      <c r="AO24" s="2" t="str">
        <f t="array" ref="AO24">IFERROR(INDEX('CAMAGUI DATA UNIFICADA'!$C$2:$T1007,MATCH(1,($A24='CAMAGUI DATA UNIFICADA'!$A$2:$A1007)*($AL$1='CAMAGUI DATA UNIFICADA'!$B$2:$B1007),0),MATCH(AO$2,'CAMAGUI DATA UNIFICADA'!$C$1:$T$1,0)),"")</f>
        <v>SKR NW#4</v>
      </c>
      <c r="AP24" s="139">
        <f t="array" ref="AP24">IFERROR(INDEX('CAMAGUI DATA UNIFICADA'!$C$2:$T1007,MATCH(1,($A24='CAMAGUI DATA UNIFICADA'!$A$2:$A1007)*($AL$1='CAMAGUI DATA UNIFICADA'!$B$2:$B1007),0),MATCH(AP$2,'CAMAGUI DATA UNIFICADA'!$C$1:$T$1,0)),"")</f>
        <v>1780.8</v>
      </c>
      <c r="AQ24" s="2">
        <f t="array" ref="AQ24">IFERROR(INDEX('CAMAGUI DATA UNIFICADA'!$C$2:$T1007,MATCH(1,($A24='CAMAGUI DATA UNIFICADA'!$A$2:$A1007)*($AL$1='CAMAGUI DATA UNIFICADA'!$B$2:$B1007),0),MATCH(AQ$2,'CAMAGUI DATA UNIFICADA'!$C$1:$T$1,0)),"")</f>
        <v>4.2</v>
      </c>
      <c r="AR24" s="2">
        <f t="array" ref="AR24">IFERROR(INDEX('CAMAGUI DATA UNIFICADA'!$C$2:$T1007,MATCH(1,($A24='CAMAGUI DATA UNIFICADA'!$A$2:$A1007)*($AL$1='CAMAGUI DATA UNIFICADA'!$B$2:$B1007),0),MATCH(AR$2,'CAMAGUI DATA UNIFICADA'!$C$1:$T$1,0)),"")</f>
        <v>2.2</v>
      </c>
      <c r="AS24" s="33">
        <f t="array" ref="AS24">IFERROR(INDEX('CAMAGUI DATA UNIFICADA'!$C$2:$T1007,MATCH(1,($A24='CAMAGUI DATA UNIFICADA'!$A$2:$A1007)*($AL$1='CAMAGUI DATA UNIFICADA'!$B$2:$B1007),0),MATCH(AS$2,'CAMAGUI DATA UNIFICADA'!$C$1:$T$1,0)),"")</f>
        <v>8.3136</v>
      </c>
      <c r="AT24" s="60">
        <f t="array" ref="AT24">IFERROR(INDEX('CAMAGUI DATA UNIFICADA'!$C$2:$T1007,MATCH(1,($A24='CAMAGUI DATA UNIFICADA'!$A$2:$A1007)*($AL$1='CAMAGUI DATA UNIFICADA'!$B$2:$B1007),0),MATCH(AT$2,'CAMAGUI DATA UNIFICADA'!$C$1:$T$1,0)),"")</f>
        <v>644383.0419</v>
      </c>
      <c r="AU24" s="33">
        <f t="array" ref="AU24">IFERROR(INDEX('CAMAGUI DATA UNIFICADA'!$C$2:$T1007,MATCH(1,($A24='CAMAGUI DATA UNIFICADA'!$A$2:$A1007)*($AL$1='CAMAGUI DATA UNIFICADA'!$B$2:$B1007),0),MATCH(AU$2,'CAMAGUI DATA UNIFICADA'!$C$1:$T$1,0)),"")</f>
        <v>0.7458485787</v>
      </c>
      <c r="AV24" s="23">
        <f t="array" ref="AV24">IFERROR(INDEX('CAMAGUI DATA UNIFICADA'!$C$2:$T1007,MATCH(1,($A24='CAMAGUI DATA UNIFICADA'!$A$2:$A1007)*($AL$1='CAMAGUI DATA UNIFICADA'!$B$2:$B1007),0),MATCH(AV$2,'CAMAGUI DATA UNIFICADA'!$C$1:$T$1,0)),"")</f>
        <v>0.6782979388</v>
      </c>
      <c r="AW24" s="23">
        <f t="array" ref="AW24">IFERROR(INDEX('CAMAGUI DATA UNIFICADA'!$C$2:$T1007,MATCH(1,($A24='CAMAGUI DATA UNIFICADA'!$A$2:$A1007)*($AL$1='CAMAGUI DATA UNIFICADA'!$B$2:$B1007),0),MATCH(AW$2,'CAMAGUI DATA UNIFICADA'!$C$1:$T$1,0)),"")</f>
        <v>0.85</v>
      </c>
      <c r="AX24" s="60">
        <f t="array" ref="AX24">IFERROR(INDEX('CAMAGUI DATA UNIFICADA'!$C$2:$T1007,MATCH(1,($A24='CAMAGUI DATA UNIFICADA'!$A$2:$A1007)*($AL$1='CAMAGUI DATA UNIFICADA'!$B$2:$B1007),0),MATCH(AX$2,'CAMAGUI DATA UNIFICADA'!$C$1:$T$1,0)),"")</f>
        <v>115357.1429</v>
      </c>
      <c r="AY24" s="2">
        <f t="array" ref="AY24">IFERROR(INDEX('CAMAGUI DATA UNIFICADA'!$C$2:$T1007,MATCH(1,($A24='CAMAGUI DATA UNIFICADA'!$A$2:$A1007)*($AL$1='CAMAGUI DATA UNIFICADA'!$B$2:$B1007),0),MATCH(AY$2,'CAMAGUI DATA UNIFICADA'!$C$1:$T$1,0)),"")</f>
        <v>2.2</v>
      </c>
      <c r="AZ24" s="2">
        <f t="array" ref="AZ24">IFERROR(INDEX('CAMAGUI DATA UNIFICADA'!$C$2:$T1007,MATCH(1,($A24='CAMAGUI DATA UNIFICADA'!$A$2:$A1007)*($AL$1='CAMAGUI DATA UNIFICADA'!$B$2:$B1007),0),MATCH(AZ$2,'CAMAGUI DATA UNIFICADA'!$C$1:$T$1,0)),"")</f>
        <v>6.4</v>
      </c>
      <c r="BA24" s="33">
        <f t="array" ref="BA24">IFERROR(INDEX('CAMAGUI DATA UNIFICADA'!$C$2:$T1007,MATCH(1,($A24='CAMAGUI DATA UNIFICADA'!$A$2:$A1007)*($AL$1='CAMAGUI DATA UNIFICADA'!$B$2:$B1007),0),MATCH(BA$2,'CAMAGUI DATA UNIFICADA'!$C$1:$T$1,0)),"")</f>
        <v>6.6528</v>
      </c>
      <c r="BB24" s="60">
        <f t="array" ref="BB24">IFERROR(INDEX('CAMAGUI DATA UNIFICADA'!$C$2:$T1007,MATCH(1,($A24='CAMAGUI DATA UNIFICADA'!$A$2:$A1007)*($AL$1='CAMAGUI DATA UNIFICADA'!$B$2:$B1007),0),MATCH(BB$2,'CAMAGUI DATA UNIFICADA'!$C$1:$T$1,0)),"")</f>
        <v>376.1157158</v>
      </c>
      <c r="BC24" s="140">
        <f t="array" ref="BC24">IFERROR(INDEX('CAMAGUI DATA UNIFICADA'!$C$2:$T1007,MATCH(1,($A24='CAMAGUI DATA UNIFICADA'!$A$2:$A1007)*($AL$1='CAMAGUI DATA UNIFICADA'!$B$2:$B1007),0),MATCH(BC$2,'CAMAGUI DATA UNIFICADA'!$C$1:$T$1,0)),"")</f>
        <v>37.77892894</v>
      </c>
      <c r="BD24" s="138" t="str">
        <f t="array" ref="BD24">IFERROR(INDEX('CAMAGUI DATA UNIFICADA'!$C$2:$T1007,MATCH(1,($A24='CAMAGUI DATA UNIFICADA'!$A$2:$A1007)*($BD$1='CAMAGUI DATA UNIFICADA'!$B$2:$B1007),0),MATCH(BD$2,'CAMAGUI DATA UNIFICADA'!$C$1:$T$1,0)),"")</f>
        <v>CA4020523</v>
      </c>
      <c r="BE24" s="2">
        <f t="array" ref="BE24">IFERROR(INDEX('CAMAGUI DATA UNIFICADA'!$C$2:$T1007,MATCH(1,($A24='CAMAGUI DATA UNIFICADA'!$A$2:$A1007)*($BD$1='CAMAGUI DATA UNIFICADA'!$B$2:$B1007),0),MATCH(BE$2,'CAMAGUI DATA UNIFICADA'!$C$1:$T$1,0)),"")</f>
        <v>300</v>
      </c>
      <c r="BF24" s="2">
        <f t="array" ref="BF24">IFERROR(INDEX('CAMAGUI DATA UNIFICADA'!$C$2:$T1007,MATCH(1,($A24='CAMAGUI DATA UNIFICADA'!$A$2:$A1007)*($BD$1='CAMAGUI DATA UNIFICADA'!$B$2:$B1007),0),MATCH(BF$2,'CAMAGUI DATA UNIFICADA'!$C$1:$T$1,0)),"")</f>
        <v>2074</v>
      </c>
      <c r="BG24" s="2" t="str">
        <f t="array" ref="BG24">IFERROR(INDEX('CAMAGUI DATA UNIFICADA'!$C$2:$T1007,MATCH(1,($A24='CAMAGUI DATA UNIFICADA'!$A$2:$A1007)*($BD$1='CAMAGUI DATA UNIFICADA'!$B$2:$B1007),0),MATCH(BG$2,'CAMAGUI DATA UNIFICADA'!$C$1:$T$1,0)),"")</f>
        <v>SKR MAST</v>
      </c>
      <c r="BH24" s="139">
        <f t="array" ref="BH24">IFERROR(INDEX('CAMAGUI DATA UNIFICADA'!$C$2:$T1007,MATCH(1,($A24='CAMAGUI DATA UNIFICADA'!$A$2:$A1007)*($BD$1='CAMAGUI DATA UNIFICADA'!$B$2:$B1007),0),MATCH(BH$2,'CAMAGUI DATA UNIFICADA'!$C$1:$T$1,0)),"")</f>
        <v>2032.52</v>
      </c>
      <c r="BI24" s="2">
        <f t="array" ref="BI24">IFERROR(INDEX('CAMAGUI DATA UNIFICADA'!$C$2:$T1007,MATCH(1,($A24='CAMAGUI DATA UNIFICADA'!$A$2:$A1007)*($BD$1='CAMAGUI DATA UNIFICADA'!$B$2:$B1007),0),MATCH(BI$2,'CAMAGUI DATA UNIFICADA'!$C$1:$T$1,0)),"")</f>
        <v>13</v>
      </c>
      <c r="BJ24" s="2">
        <f t="array" ref="BJ24">IFERROR(INDEX('CAMAGUI DATA UNIFICADA'!$C$2:$T1007,MATCH(1,($A24='CAMAGUI DATA UNIFICADA'!$A$2:$A1007)*($BD$1='CAMAGUI DATA UNIFICADA'!$B$2:$B1007),0),MATCH(BJ$2,'CAMAGUI DATA UNIFICADA'!$C$1:$T$1,0)),"")</f>
        <v>2</v>
      </c>
      <c r="BK24" s="33">
        <f t="array" ref="BK24">IFERROR(INDEX('CAMAGUI DATA UNIFICADA'!$C$2:$T1007,MATCH(1,($A24='CAMAGUI DATA UNIFICADA'!$A$2:$A1007)*($BD$1='CAMAGUI DATA UNIFICADA'!$B$2:$B1007),0),MATCH(BK$2,'CAMAGUI DATA UNIFICADA'!$C$1:$T$1,0)),"")</f>
        <v>4.248</v>
      </c>
      <c r="BL24" s="60">
        <f t="array" ref="BL24">IFERROR(INDEX('CAMAGUI DATA UNIFICADA'!$C$2:$T1007,MATCH(1,($A24='CAMAGUI DATA UNIFICADA'!$A$2:$A1007)*($BD$1='CAMAGUI DATA UNIFICADA'!$B$2:$B1007),0),MATCH(BL$2,'CAMAGUI DATA UNIFICADA'!$C$1:$T$1,0)),"")</f>
        <v>543242.0687</v>
      </c>
      <c r="BM24" s="33">
        <f t="array" ref="BM24">IFERROR(INDEX('CAMAGUI DATA UNIFICADA'!$C$2:$T1007,MATCH(1,($A24='CAMAGUI DATA UNIFICADA'!$A$2:$A1007)*($BD$1='CAMAGUI DATA UNIFICADA'!$B$2:$B1007),0),MATCH(BM$2,'CAMAGUI DATA UNIFICADA'!$C$1:$T$1,0)),"")</f>
        <v>1.669849404</v>
      </c>
      <c r="BN24" s="23">
        <f t="array" ref="BN24">IFERROR(INDEX('CAMAGUI DATA UNIFICADA'!$C$2:$T1007,MATCH(1,($A24='CAMAGUI DATA UNIFICADA'!$A$2:$A1007)*($BD$1='CAMAGUI DATA UNIFICADA'!$B$2:$B1007),0),MATCH(BN$2,'CAMAGUI DATA UNIFICADA'!$C$1:$T$1,0)),"")</f>
        <v>0.8047848109</v>
      </c>
      <c r="BO24" s="23">
        <f t="array" ref="BO24">IFERROR(INDEX('CAMAGUI DATA UNIFICADA'!$C$2:$T1007,MATCH(1,($A24='CAMAGUI DATA UNIFICADA'!$A$2:$A1007)*($BD$1='CAMAGUI DATA UNIFICADA'!$B$2:$B1007),0),MATCH(BO$2,'CAMAGUI DATA UNIFICADA'!$C$1:$T$1,0)),"")</f>
        <v>0.92</v>
      </c>
      <c r="BP24" s="60">
        <f t="array" ref="BP24">IFERROR(INDEX('CAMAGUI DATA UNIFICADA'!$C$2:$T1007,MATCH(1,($A24='CAMAGUI DATA UNIFICADA'!$A$2:$A1007)*($BD$1='CAMAGUI DATA UNIFICADA'!$B$2:$B1007),0),MATCH(BP$2,'CAMAGUI DATA UNIFICADA'!$C$1:$T$1,0)),"")</f>
        <v>129377.9344</v>
      </c>
      <c r="BQ24" s="2">
        <f t="array" ref="BQ24">IFERROR(INDEX('CAMAGUI DATA UNIFICADA'!$C$2:$T1007,MATCH(1,($A24='CAMAGUI DATA UNIFICADA'!$A$2:$A1007)*($BD$1='CAMAGUI DATA UNIFICADA'!$B$2:$B1007),0),MATCH(BQ$2,'CAMAGUI DATA UNIFICADA'!$C$1:$T$1,0)),"")</f>
        <v>2.2</v>
      </c>
      <c r="BR24" s="2">
        <f t="array" ref="BR24">IFERROR(INDEX('CAMAGUI DATA UNIFICADA'!$C$2:$T1007,MATCH(1,($A24='CAMAGUI DATA UNIFICADA'!$A$2:$A1007)*($BD$1='CAMAGUI DATA UNIFICADA'!$B$2:$B1007),0),MATCH(BR$2,'CAMAGUI DATA UNIFICADA'!$C$1:$T$1,0)),"")</f>
        <v>15.2</v>
      </c>
      <c r="BS24" s="33">
        <f t="array" ref="BS24">IFERROR(INDEX('CAMAGUI DATA UNIFICADA'!$C$2:$T1007,MATCH(1,($A24='CAMAGUI DATA UNIFICADA'!$A$2:$A1007)*($BD$1='CAMAGUI DATA UNIFICADA'!$B$2:$B1007),0),MATCH(BS$2,'CAMAGUI DATA UNIFICADA'!$C$1:$T$1,0)),"")</f>
        <v>3.9</v>
      </c>
      <c r="BT24" s="60">
        <f t="array" ref="BT24">IFERROR(INDEX('CAMAGUI DATA UNIFICADA'!$C$2:$T1007,MATCH(1,($A24='CAMAGUI DATA UNIFICADA'!$A$2:$A1007)*($BD$1='CAMAGUI DATA UNIFICADA'!$B$2:$B1007),0),MATCH(BT$2,'CAMAGUI DATA UNIFICADA'!$C$1:$T$1,0)),"")</f>
        <v>374.8084506</v>
      </c>
      <c r="BU24" s="140">
        <f t="array" ref="BU24">IFERROR(INDEX('CAMAGUI DATA UNIFICADA'!$C$2:$T1007,MATCH(1,($A24='CAMAGUI DATA UNIFICADA'!$A$2:$A1007)*($BD$1='CAMAGUI DATA UNIFICADA'!$B$2:$B1007),0),MATCH(BU$2,'CAMAGUI DATA UNIFICADA'!$C$1:$T$1,0)),"")</f>
        <v>18.70211265</v>
      </c>
      <c r="BV24" s="138" t="str">
        <f t="array" ref="BV24">IFERROR(INDEX('CAMAGUI DATA UNIFICADA'!$C$2:$T1007,MATCH(1,($A24='CAMAGUI DATA UNIFICADA'!$A$2:$A1007)*($BV$1='CAMAGUI DATA UNIFICADA'!$B$2:$B1007),0),MATCH(BV$2,'CAMAGUI DATA UNIFICADA'!$C$1:$T$1,0)),"")</f>
        <v>CA5020523</v>
      </c>
      <c r="BW24" s="2">
        <f t="array" ref="BW24">IFERROR(INDEX('CAMAGUI DATA UNIFICADA'!$C$2:$T1007,MATCH(1,($A24='CAMAGUI DATA UNIFICADA'!$A$2:$A1007)*($BV$1='CAMAGUI DATA UNIFICADA'!$B$2:$B1007),0),MATCH(BW$2,'CAMAGUI DATA UNIFICADA'!$C$1:$T$1,0)),"")</f>
        <v>300</v>
      </c>
      <c r="BX24" s="2">
        <f t="array" ref="BX24">IFERROR(INDEX('CAMAGUI DATA UNIFICADA'!$C$2:$T1007,MATCH(1,($A24='CAMAGUI DATA UNIFICADA'!$A$2:$A1007)*($BV$1='CAMAGUI DATA UNIFICADA'!$B$2:$B1007),0),MATCH(BX$2,'CAMAGUI DATA UNIFICADA'!$C$1:$T$1,0)),"")</f>
        <v>2086</v>
      </c>
      <c r="BY24" s="2" t="str">
        <f t="array" ref="BY24">IFERROR(INDEX('CAMAGUI DATA UNIFICADA'!$C$2:$T1007,MATCH(1,($A24='CAMAGUI DATA UNIFICADA'!$A$2:$A1007)*($BV$1='CAMAGUI DATA UNIFICADA'!$B$2:$B1007),0),MATCH(BY$2,'CAMAGUI DATA UNIFICADA'!$C$1:$T$1,0)),"")</f>
        <v>SKR MAST</v>
      </c>
      <c r="BZ24" s="139">
        <f t="array" ref="BZ24">IFERROR(INDEX('CAMAGUI DATA UNIFICADA'!$C$2:$T1007,MATCH(1,($A24='CAMAGUI DATA UNIFICADA'!$A$2:$A1007)*($BV$1='CAMAGUI DATA UNIFICADA'!$B$2:$B1007),0),MATCH(BZ$2,'CAMAGUI DATA UNIFICADA'!$C$1:$T$1,0)),"")</f>
        <v>2044.28</v>
      </c>
      <c r="CA24" s="2">
        <f t="array" ref="CA24">IFERROR(INDEX('CAMAGUI DATA UNIFICADA'!$C$2:$T1007,MATCH(1,($A24='CAMAGUI DATA UNIFICADA'!$A$2:$A1007)*($BV$1='CAMAGUI DATA UNIFICADA'!$B$2:$B1007),0),MATCH(CA$2,'CAMAGUI DATA UNIFICADA'!$C$1:$T$1,0)),"")</f>
        <v>13.1</v>
      </c>
      <c r="CB24" s="2">
        <f t="array" ref="CB24">IFERROR(INDEX('CAMAGUI DATA UNIFICADA'!$C$2:$T1007,MATCH(1,($A24='CAMAGUI DATA UNIFICADA'!$A$2:$A1007)*($BV$1='CAMAGUI DATA UNIFICADA'!$B$2:$B1007),0),MATCH(CB$2,'CAMAGUI DATA UNIFICADA'!$C$1:$T$1,0)),"")</f>
        <v>2.1</v>
      </c>
      <c r="CC24" s="33">
        <f t="array" ref="CC24">IFERROR(INDEX('CAMAGUI DATA UNIFICADA'!$C$2:$T1007,MATCH(1,($A24='CAMAGUI DATA UNIFICADA'!$A$2:$A1007)*($BV$1='CAMAGUI DATA UNIFICADA'!$B$2:$B1007),0),MATCH(CC$2,'CAMAGUI DATA UNIFICADA'!$C$1:$T$1,0)),"")</f>
        <v>4.2324</v>
      </c>
      <c r="CD24" s="60">
        <f t="array" ref="CD24">IFERROR(INDEX('CAMAGUI DATA UNIFICADA'!$C$2:$T1007,MATCH(1,($A24='CAMAGUI DATA UNIFICADA'!$A$2:$A1007)*($BV$1='CAMAGUI DATA UNIFICADA'!$B$2:$B1007),0),MATCH(CD$2,'CAMAGUI DATA UNIFICADA'!$C$1:$T$1,0)),"")</f>
        <v>541082.2077</v>
      </c>
      <c r="CE24" s="33">
        <f t="array" ref="CE24">IFERROR(INDEX('CAMAGUI DATA UNIFICADA'!$C$2:$T1007,MATCH(1,($A24='CAMAGUI DATA UNIFICADA'!$A$2:$A1007)*($BV$1='CAMAGUI DATA UNIFICADA'!$B$2:$B1007),0),MATCH(CE$2,'CAMAGUI DATA UNIFICADA'!$C$1:$T$1,0)),"")</f>
        <v>1.635497194</v>
      </c>
      <c r="CF24" s="23">
        <f t="array" ref="CF24">IFERROR(INDEX('CAMAGUI DATA UNIFICADA'!$C$2:$T1007,MATCH(1,($A24='CAMAGUI DATA UNIFICADA'!$A$2:$A1007)*($BV$1='CAMAGUI DATA UNIFICADA'!$B$2:$B1007),0),MATCH(CF$2,'CAMAGUI DATA UNIFICADA'!$C$1:$T$1,0)),"")</f>
        <v>0.8196074071</v>
      </c>
      <c r="CG24" s="23">
        <f t="array" ref="CG24">IFERROR(INDEX('CAMAGUI DATA UNIFICADA'!$C$2:$T1007,MATCH(1,($A24='CAMAGUI DATA UNIFICADA'!$A$2:$A1007)*($BV$1='CAMAGUI DATA UNIFICADA'!$B$2:$B1007),0),MATCH(CG$2,'CAMAGUI DATA UNIFICADA'!$C$1:$T$1,0)),"")</f>
        <v>0.92</v>
      </c>
      <c r="CH24" s="60">
        <f t="array" ref="CH24">IFERROR(INDEX('CAMAGUI DATA UNIFICADA'!$C$2:$T1007,MATCH(1,($A24='CAMAGUI DATA UNIFICADA'!$A$2:$A1007)*($BV$1='CAMAGUI DATA UNIFICADA'!$B$2:$B1007),0),MATCH(CH$2,'CAMAGUI DATA UNIFICADA'!$C$1:$T$1,0)),"")</f>
        <v>144609.1974</v>
      </c>
      <c r="CI24" s="2">
        <f t="array" ref="CI24">IFERROR(INDEX('CAMAGUI DATA UNIFICADA'!$C$2:$T1007,MATCH(1,($A24='CAMAGUI DATA UNIFICADA'!$A$2:$A1007)*($BV$1='CAMAGUI DATA UNIFICADA'!$B$2:$B1007),0),MATCH(CI$2,'CAMAGUI DATA UNIFICADA'!$C$1:$T$1,0)),"")</f>
        <v>2.2</v>
      </c>
      <c r="CJ24" s="2">
        <f t="array" ref="CJ24">IFERROR(INDEX('CAMAGUI DATA UNIFICADA'!$C$2:$T1007,MATCH(1,($A24='CAMAGUI DATA UNIFICADA'!$A$2:$A1007)*($BV$1='CAMAGUI DATA UNIFICADA'!$B$2:$B1007),0),MATCH(CJ$2,'CAMAGUI DATA UNIFICADA'!$C$1:$T$1,0)),"")</f>
        <v>15.3</v>
      </c>
      <c r="CK24" s="33">
        <f t="array" ref="CK24">IFERROR(INDEX('CAMAGUI DATA UNIFICADA'!$C$2:$T1007,MATCH(1,($A24='CAMAGUI DATA UNIFICADA'!$A$2:$A1007)*($BV$1='CAMAGUI DATA UNIFICADA'!$B$2:$B1007),0),MATCH(CK$2,'CAMAGUI DATA UNIFICADA'!$C$1:$T$1,0)),"")</f>
        <v>3.888</v>
      </c>
      <c r="CL24" s="60">
        <f t="array" ref="CL24">IFERROR(INDEX('CAMAGUI DATA UNIFICADA'!$C$2:$T1007,MATCH(1,($A24='CAMAGUI DATA UNIFICADA'!$A$2:$A1007)*($BV$1='CAMAGUI DATA UNIFICADA'!$B$2:$B1007),0),MATCH(CL$2,'CAMAGUI DATA UNIFICADA'!$C$1:$T$1,0)),"")</f>
        <v>367.7285715</v>
      </c>
      <c r="CM24" s="140">
        <f t="array" ref="CM24">IFERROR(INDEX('CAMAGUI DATA UNIFICADA'!$C$2:$T1007,MATCH(1,($A24='CAMAGUI DATA UNIFICADA'!$A$2:$A1007)*($BV$1='CAMAGUI DATA UNIFICADA'!$B$2:$B1007),0),MATCH(CM$2,'CAMAGUI DATA UNIFICADA'!$C$1:$T$1,0)),"")</f>
        <v>16.93214288</v>
      </c>
      <c r="CN24" s="138" t="str">
        <f t="array" ref="CN24">IFERROR(INDEX('CAMAGUI DATA UNIFICADA'!$C$2:$T1007,MATCH(1,($A24='CAMAGUI DATA UNIFICADA'!$A$2:$A1007)*($CN$1='CAMAGUI DATA UNIFICADA'!$B$2:$B1007),0),MATCH(CN$2,'CAMAGUI DATA UNIFICADA'!$C$1:$T$1,0)),"")</f>
        <v>CA6020523</v>
      </c>
      <c r="CO24" s="2">
        <f t="array" ref="CO24">IFERROR(INDEX('CAMAGUI DATA UNIFICADA'!$C$2:$T1007,MATCH(1,($A24='CAMAGUI DATA UNIFICADA'!$A$2:$A1007)*($CN$1='CAMAGUI DATA UNIFICADA'!$B$2:$B1007),0),MATCH(CO$2,'CAMAGUI DATA UNIFICADA'!$C$1:$T$1,0)),"")</f>
        <v>475</v>
      </c>
      <c r="CP24" s="2">
        <f t="array" ref="CP24">IFERROR(INDEX('CAMAGUI DATA UNIFICADA'!$C$2:$T1007,MATCH(1,($A24='CAMAGUI DATA UNIFICADA'!$A$2:$A1007)*($CN$1='CAMAGUI DATA UNIFICADA'!$B$2:$B1007),0),MATCH(CP$2,'CAMAGUI DATA UNIFICADA'!$C$1:$T$1,0)),"")</f>
        <v>3325</v>
      </c>
      <c r="CQ24" s="2" t="str">
        <f t="array" ref="CQ24">IFERROR(INDEX('CAMAGUI DATA UNIFICADA'!$C$2:$T1007,MATCH(1,($A24='CAMAGUI DATA UNIFICADA'!$A$2:$A1007)*($CN$1='CAMAGUI DATA UNIFICADA'!$B$2:$B1007),0),MATCH(CQ$2,'CAMAGUI DATA UNIFICADA'!$C$1:$T$1,0)),"")</f>
        <v>SKR MAST</v>
      </c>
      <c r="CR24" s="139">
        <f t="array" ref="CR24">IFERROR(INDEX('CAMAGUI DATA UNIFICADA'!$C$2:$T1007,MATCH(1,($A24='CAMAGUI DATA UNIFICADA'!$A$2:$A1007)*($CN$1='CAMAGUI DATA UNIFICADA'!$B$2:$B1007),0),MATCH(CR$2,'CAMAGUI DATA UNIFICADA'!$C$1:$T$1,0)),"")</f>
        <v>3258.5</v>
      </c>
      <c r="CS24" s="2">
        <f t="array" ref="CS24">IFERROR(INDEX('CAMAGUI DATA UNIFICADA'!$C$2:$T1007,MATCH(1,($A24='CAMAGUI DATA UNIFICADA'!$A$2:$A1007)*($CN$1='CAMAGUI DATA UNIFICADA'!$B$2:$B1007),0),MATCH(CS$2,'CAMAGUI DATA UNIFICADA'!$C$1:$T$1,0)),"")</f>
        <v>13.2</v>
      </c>
      <c r="CT24" s="2">
        <f t="array" ref="CT24">IFERROR(INDEX('CAMAGUI DATA UNIFICADA'!$C$2:$T1007,MATCH(1,($A24='CAMAGUI DATA UNIFICADA'!$A$2:$A1007)*($CN$1='CAMAGUI DATA UNIFICADA'!$B$2:$B1007),0),MATCH(CT$2,'CAMAGUI DATA UNIFICADA'!$C$1:$T$1,0)),"")</f>
        <v>2.2</v>
      </c>
      <c r="CU24" s="33">
        <f t="array" ref="CU24">IFERROR(INDEX('CAMAGUI DATA UNIFICADA'!$C$2:$T1007,MATCH(1,($A24='CAMAGUI DATA UNIFICADA'!$A$2:$A1007)*($CN$1='CAMAGUI DATA UNIFICADA'!$B$2:$B1007),0),MATCH(CU$2,'CAMAGUI DATA UNIFICADA'!$C$1:$T$1,0)),"")</f>
        <v>4.2168</v>
      </c>
      <c r="CV24" s="60">
        <f t="array" ref="CV24">IFERROR(INDEX('CAMAGUI DATA UNIFICADA'!$C$2:$T1007,MATCH(1,($A24='CAMAGUI DATA UNIFICADA'!$A$2:$A1007)*($CN$1='CAMAGUI DATA UNIFICADA'!$B$2:$B1007),0),MATCH(CV$2,'CAMAGUI DATA UNIFICADA'!$C$1:$T$1,0)),"")</f>
        <v>853368.6323</v>
      </c>
      <c r="CW24" s="33">
        <f t="array" ref="CW24">IFERROR(INDEX('CAMAGUI DATA UNIFICADA'!$C$2:$T1007,MATCH(1,($A24='CAMAGUI DATA UNIFICADA'!$A$2:$A1007)*($CN$1='CAMAGUI DATA UNIFICADA'!$B$2:$B1007),0),MATCH(CW$2,'CAMAGUI DATA UNIFICADA'!$C$1:$T$1,0)),"")</f>
        <v>1.486364045</v>
      </c>
      <c r="CX24" s="23">
        <f t="array" ref="CX24">IFERROR(INDEX('CAMAGUI DATA UNIFICADA'!$C$2:$T1007,MATCH(1,($A24='CAMAGUI DATA UNIFICADA'!$A$2:$A1007)*($CN$1='CAMAGUI DATA UNIFICADA'!$B$2:$B1007),0),MATCH(CX$2,'CAMAGUI DATA UNIFICADA'!$C$1:$T$1,0)),"")</f>
        <v>0.7301501022</v>
      </c>
      <c r="CY24" s="23">
        <f t="array" ref="CY24">IFERROR(INDEX('CAMAGUI DATA UNIFICADA'!$C$2:$T1007,MATCH(1,($A24='CAMAGUI DATA UNIFICADA'!$A$2:$A1007)*($CN$1='CAMAGUI DATA UNIFICADA'!$B$2:$B1007),0),MATCH(CY$2,'CAMAGUI DATA UNIFICADA'!$C$1:$T$1,0)),"")</f>
        <v>0.87</v>
      </c>
      <c r="CZ24" s="60">
        <f t="array" ref="CZ24">IFERROR(INDEX('CAMAGUI DATA UNIFICADA'!$C$2:$T1007,MATCH(1,($A24='CAMAGUI DATA UNIFICADA'!$A$2:$A1007)*($CN$1='CAMAGUI DATA UNIFICADA'!$B$2:$B1007),0),MATCH(CZ$2,'CAMAGUI DATA UNIFICADA'!$C$1:$T$1,0)),"")</f>
        <v>116207.9191</v>
      </c>
      <c r="DA24" s="2">
        <f t="array" ref="DA24">IFERROR(INDEX('CAMAGUI DATA UNIFICADA'!$C$2:$T1007,MATCH(1,($A24='CAMAGUI DATA UNIFICADA'!$A$2:$A1007)*($CN$1='CAMAGUI DATA UNIFICADA'!$B$2:$B1007),0),MATCH(DA$2,'CAMAGUI DATA UNIFICADA'!$C$1:$T$1,0)),"")</f>
        <v>2.2</v>
      </c>
      <c r="DB24" s="2">
        <f t="array" ref="DB24">IFERROR(INDEX('CAMAGUI DATA UNIFICADA'!$C$2:$T1007,MATCH(1,($A24='CAMAGUI DATA UNIFICADA'!$A$2:$A1007)*($CN$1='CAMAGUI DATA UNIFICADA'!$B$2:$B1007),0),MATCH(DB$2,'CAMAGUI DATA UNIFICADA'!$C$1:$T$1,0)),"")</f>
        <v>15.4</v>
      </c>
      <c r="DC24" s="33">
        <f t="array" ref="DC24">IFERROR(INDEX('CAMAGUI DATA UNIFICADA'!$C$2:$T1007,MATCH(1,($A24='CAMAGUI DATA UNIFICADA'!$A$2:$A1007)*($CN$1='CAMAGUI DATA UNIFICADA'!$B$2:$B1007),0),MATCH(DC$2,'CAMAGUI DATA UNIFICADA'!$C$1:$T$1,0)),"")</f>
        <v>3.876</v>
      </c>
      <c r="DD24" s="60">
        <f t="array" ref="DD24">IFERROR(INDEX('CAMAGUI DATA UNIFICADA'!$C$2:$T1007,MATCH(1,($A24='CAMAGUI DATA UNIFICADA'!$A$2:$A1007)*($CN$1='CAMAGUI DATA UNIFICADA'!$B$2:$B1007),0),MATCH(DD$2,'CAMAGUI DATA UNIFICADA'!$C$1:$T$1,0)),"")</f>
        <v>616.6328245</v>
      </c>
      <c r="DE24" s="140">
        <f t="array" ref="DE24">IFERROR(INDEX('CAMAGUI DATA UNIFICADA'!$C$2:$T1007,MATCH(1,($A24='CAMAGUI DATA UNIFICADA'!$A$2:$A1007)*($CN$1='CAMAGUI DATA UNIFICADA'!$B$2:$B1007),0),MATCH(DE$2,'CAMAGUI DATA UNIFICADA'!$C$1:$T$1,0)),"")</f>
        <v>35.40820612</v>
      </c>
      <c r="DF24" s="138" t="str">
        <f t="array" ref="DF24">IFERROR(INDEX('CAMAGUI DATA UNIFICADA'!$C$2:$T1007,MATCH(1,($A24='CAMAGUI DATA UNIFICADA'!$A$2:$A1007)*($DF$1='CAMAGUI DATA UNIFICADA'!$B$2:$B1007),0),MATCH(DF$2,'CAMAGUI DATA UNIFICADA'!$C$1:$T$1,0)),"")</f>
        <v/>
      </c>
      <c r="DG24" s="2" t="str">
        <f t="array" ref="DG24">IFERROR(INDEX('CAMAGUI DATA UNIFICADA'!$C$2:$T1007,MATCH(1,($A24='CAMAGUI DATA UNIFICADA'!$A$2:$A1007)*($DF$1='CAMAGUI DATA UNIFICADA'!$B$2:$B1007),0),MATCH(DG$2,'CAMAGUI DATA UNIFICADA'!$C$1:$T$1,0)),"")</f>
        <v/>
      </c>
      <c r="DH24" s="2" t="str">
        <f t="array" ref="DH24">IFERROR(INDEX('CAMAGUI DATA UNIFICADA'!$C$2:$T1007,MATCH(1,($A24='CAMAGUI DATA UNIFICADA'!$A$2:$A1007)*($DF$1='CAMAGUI DATA UNIFICADA'!$B$2:$B1007),0),MATCH(DH$2,'CAMAGUI DATA UNIFICADA'!$C$1:$T$1,0)),"")</f>
        <v/>
      </c>
      <c r="DI24" s="2" t="str">
        <f t="array" ref="DI24">IFERROR(INDEX('CAMAGUI DATA UNIFICADA'!$C$2:$T1007,MATCH(1,($A24='CAMAGUI DATA UNIFICADA'!$A$2:$A1007)*($DF$1='CAMAGUI DATA UNIFICADA'!$B$2:$B1007),0),MATCH(DI$2,'CAMAGUI DATA UNIFICADA'!$C$1:$T$1,0)),"")</f>
        <v/>
      </c>
      <c r="DJ24" s="139" t="str">
        <f t="array" ref="DJ24">IFERROR(INDEX('CAMAGUI DATA UNIFICADA'!$C$2:$T1007,MATCH(1,($A24='CAMAGUI DATA UNIFICADA'!$A$2:$A1007)*($DF$1='CAMAGUI DATA UNIFICADA'!$B$2:$B1007),0),MATCH(DJ$2,'CAMAGUI DATA UNIFICADA'!$C$1:$T$1,0)),"")</f>
        <v/>
      </c>
      <c r="DK24" s="2" t="str">
        <f t="array" ref="DK24">IFERROR(INDEX('CAMAGUI DATA UNIFICADA'!$C$2:$T1007,MATCH(1,($A24='CAMAGUI DATA UNIFICADA'!$A$2:$A1007)*($DF$1='CAMAGUI DATA UNIFICADA'!$B$2:$B1007),0),MATCH(DK$2,'CAMAGUI DATA UNIFICADA'!$C$1:$T$1,0)),"")</f>
        <v/>
      </c>
      <c r="DL24" s="2" t="str">
        <f t="array" ref="DL24">IFERROR(INDEX('CAMAGUI DATA UNIFICADA'!$C$2:$T1007,MATCH(1,($A24='CAMAGUI DATA UNIFICADA'!$A$2:$A1007)*($DF$1='CAMAGUI DATA UNIFICADA'!$B$2:$B1007),0),MATCH(DL$2,'CAMAGUI DATA UNIFICADA'!$C$1:$T$1,0)),"")</f>
        <v/>
      </c>
      <c r="DM24" s="33" t="str">
        <f t="array" ref="DM24">IFERROR(INDEX('CAMAGUI DATA UNIFICADA'!$C$2:$T1007,MATCH(1,($A24='CAMAGUI DATA UNIFICADA'!$A$2:$A1007)*($DF$1='CAMAGUI DATA UNIFICADA'!$B$2:$B1007),0),MATCH(DM$2,'CAMAGUI DATA UNIFICADA'!$C$1:$T$1,0)),"")</f>
        <v/>
      </c>
      <c r="DN24" s="60" t="str">
        <f t="array" ref="DN24">IFERROR(INDEX('CAMAGUI DATA UNIFICADA'!$C$2:$T1007,MATCH(1,($A24='CAMAGUI DATA UNIFICADA'!$A$2:$A1007)*($DF$1='CAMAGUI DATA UNIFICADA'!$B$2:$B1007),0),MATCH(DN$2,'CAMAGUI DATA UNIFICADA'!$C$1:$T$1,0)),"")</f>
        <v/>
      </c>
      <c r="DO24" s="33" t="str">
        <f t="array" ref="DO24">IFERROR(INDEX('CAMAGUI DATA UNIFICADA'!$C$2:$T1007,MATCH(1,($A24='CAMAGUI DATA UNIFICADA'!$A$2:$A1007)*($DF$1='CAMAGUI DATA UNIFICADA'!$B$2:$B1007),0),MATCH(DO$2,'CAMAGUI DATA UNIFICADA'!$C$1:$T$1,0)),"")</f>
        <v/>
      </c>
      <c r="DP24" s="23" t="str">
        <f t="array" ref="DP24">IFERROR(INDEX('CAMAGUI DATA UNIFICADA'!$C$2:$T1007,MATCH(1,($A24='CAMAGUI DATA UNIFICADA'!$A$2:$A1007)*($DF$1='CAMAGUI DATA UNIFICADA'!$B$2:$B1007),0),MATCH(DP$2,'CAMAGUI DATA UNIFICADA'!$C$1:$T$1,0)),"")</f>
        <v/>
      </c>
      <c r="DQ24" s="23" t="str">
        <f t="array" ref="DQ24">IFERROR(INDEX('CAMAGUI DATA UNIFICADA'!$C$2:$T1007,MATCH(1,($A24='CAMAGUI DATA UNIFICADA'!$A$2:$A1007)*($DF$1='CAMAGUI DATA UNIFICADA'!$B$2:$B1007),0),MATCH(DQ$2,'CAMAGUI DATA UNIFICADA'!$C$1:$T$1,0)),"")</f>
        <v/>
      </c>
      <c r="DR24" s="2" t="str">
        <f t="array" ref="DR24">IFERROR(INDEX('CAMAGUI DATA UNIFICADA'!$C$2:$T1007,MATCH(1,($A24='CAMAGUI DATA UNIFICADA'!$A$2:$A1007)*($DF$1='CAMAGUI DATA UNIFICADA'!$B$2:$B1007),0),MATCH(DR$2,'CAMAGUI DATA UNIFICADA'!$C$1:$T$1,0)),"")</f>
        <v/>
      </c>
      <c r="DS24" s="2" t="str">
        <f t="array" ref="DS24">IFERROR(INDEX('CAMAGUI DATA UNIFICADA'!$C$2:$T1007,MATCH(1,($A24='CAMAGUI DATA UNIFICADA'!$A$2:$A1007)*($DF$1='CAMAGUI DATA UNIFICADA'!$B$2:$B1007),0),MATCH(DS$2,'CAMAGUI DATA UNIFICADA'!$C$1:$T$1,0)),"")</f>
        <v/>
      </c>
      <c r="DT24" s="2" t="str">
        <f t="array" ref="DT24">IFERROR(INDEX('CAMAGUI DATA UNIFICADA'!$C$2:$T1007,MATCH(1,($A24='CAMAGUI DATA UNIFICADA'!$A$2:$A1007)*($DF$1='CAMAGUI DATA UNIFICADA'!$B$2:$B1007),0),MATCH(DT$2,'CAMAGUI DATA UNIFICADA'!$C$1:$T$1,0)),"")</f>
        <v/>
      </c>
      <c r="DU24" s="33" t="str">
        <f t="array" ref="DU24">IFERROR(INDEX('CAMAGUI DATA UNIFICADA'!$C$2:$T1007,MATCH(1,($A24='CAMAGUI DATA UNIFICADA'!$A$2:$A1007)*($DF$1='CAMAGUI DATA UNIFICADA'!$B$2:$B1007),0),MATCH(DU$2,'CAMAGUI DATA UNIFICADA'!$C$1:$T$1,0)),"")</f>
        <v/>
      </c>
      <c r="DV24" s="60" t="str">
        <f t="array" ref="DV24">IFERROR(INDEX('CAMAGUI DATA UNIFICADA'!$C$2:$T1007,MATCH(1,($A24='CAMAGUI DATA UNIFICADA'!$A$2:$A1007)*($DF$1='CAMAGUI DATA UNIFICADA'!$B$2:$B1007),0),MATCH(DV$2,'CAMAGUI DATA UNIFICADA'!$C$1:$T$1,0)),"")</f>
        <v/>
      </c>
      <c r="DW24" s="140" t="str">
        <f t="array" ref="DW24">IFERROR(INDEX('CAMAGUI DATA UNIFICADA'!$C$2:$T1007,MATCH(1,($A24='CAMAGUI DATA UNIFICADA'!$A$2:$A1007)*($DF$1='CAMAGUI DATA UNIFICADA'!$B$2:$B1007),0),MATCH(DW$2,'CAMAGUI DATA UNIFICADA'!$C$1:$T$1,0)),"")</f>
        <v/>
      </c>
      <c r="DX24" s="144" t="str">
        <f t="array" ref="DX24">IFERROR(INDEX('CAMAGUI DATA UNIFICADA'!$C$2:$T1007,MATCH(1,($A24='CAMAGUI DATA UNIFICADA'!$A$2:$A1007)*($DX$1='CAMAGUI DATA UNIFICADA'!$B$2:$B1007),0),MATCH(DX$2,'CAMAGUI DATA UNIFICADA'!$C$1:$T$1,0)),"")</f>
        <v/>
      </c>
      <c r="DY24" s="60" t="str">
        <f t="array" ref="DY24">IFERROR(INDEX('CAMAGUI DATA UNIFICADA'!$C$2:$T1007,MATCH(1,($A24='CAMAGUI DATA UNIFICADA'!$A$2:$A1007)*($DX$1='CAMAGUI DATA UNIFICADA'!$B$2:$B1007),0),MATCH(DY$2,'CAMAGUI DATA UNIFICADA'!$C$1:$T$1,0)),"")</f>
        <v/>
      </c>
      <c r="DZ24" s="60" t="str">
        <f t="array" ref="DZ24">IFERROR(INDEX('CAMAGUI DATA UNIFICADA'!$C$2:$T1007,MATCH(1,($A24='CAMAGUI DATA UNIFICADA'!$A$2:$A1007)*($DX$1='CAMAGUI DATA UNIFICADA'!$B$2:$B1007),0),MATCH(DZ$2,'CAMAGUI DATA UNIFICADA'!$C$1:$T$1,0)),"")</f>
        <v/>
      </c>
      <c r="EA24" s="60" t="str">
        <f t="array" ref="EA24">IFERROR(INDEX('CAMAGUI DATA UNIFICADA'!$C$2:$T1007,MATCH(1,($A24='CAMAGUI DATA UNIFICADA'!$A$2:$A1007)*($DX$1='CAMAGUI DATA UNIFICADA'!$B$2:$B1007),0),MATCH(EA$2,'CAMAGUI DATA UNIFICADA'!$C$1:$T$1,0)),"")</f>
        <v/>
      </c>
      <c r="EB24" s="60" t="str">
        <f t="array" ref="EB24">IFERROR(INDEX('CAMAGUI DATA UNIFICADA'!$C$2:$T1007,MATCH(1,($A24='CAMAGUI DATA UNIFICADA'!$A$2:$A1007)*($DX$1='CAMAGUI DATA UNIFICADA'!$B$2:$B1007),0),MATCH(EB$2,'CAMAGUI DATA UNIFICADA'!$C$1:$T$1,0)),"")</f>
        <v/>
      </c>
      <c r="EC24" s="60" t="str">
        <f t="array" ref="EC24">IFERROR(INDEX('CAMAGUI DATA UNIFICADA'!$C$2:$T1007,MATCH(1,($A24='CAMAGUI DATA UNIFICADA'!$A$2:$A1007)*($DX$1='CAMAGUI DATA UNIFICADA'!$B$2:$B1007),0),MATCH(EC$2,'CAMAGUI DATA UNIFICADA'!$C$1:$T$1,0)),"")</f>
        <v/>
      </c>
      <c r="ED24" s="60" t="str">
        <f t="array" ref="ED24">IFERROR(INDEX('CAMAGUI DATA UNIFICADA'!$C$2:$T1007,MATCH(1,($A24='CAMAGUI DATA UNIFICADA'!$A$2:$A1007)*($DX$1='CAMAGUI DATA UNIFICADA'!$B$2:$B1007),0),MATCH(ED$2,'CAMAGUI DATA UNIFICADA'!$C$1:$T$1,0)),"")</f>
        <v/>
      </c>
      <c r="EE24" s="60" t="str">
        <f t="array" ref="EE24">IFERROR(INDEX('CAMAGUI DATA UNIFICADA'!$C$2:$T1007,MATCH(1,($A24='CAMAGUI DATA UNIFICADA'!$A$2:$A1007)*($DX$1='CAMAGUI DATA UNIFICADA'!$B$2:$B1007),0),MATCH(EE$2,'CAMAGUI DATA UNIFICADA'!$C$1:$T$1,0)),"")</f>
        <v/>
      </c>
      <c r="EF24" s="60" t="str">
        <f t="array" ref="EF24">IFERROR(INDEX('CAMAGUI DATA UNIFICADA'!$C$2:$T1007,MATCH(1,($A24='CAMAGUI DATA UNIFICADA'!$A$2:$A1007)*($DX$1='CAMAGUI DATA UNIFICADA'!$B$2:$B1007),0),MATCH(EF$2,'CAMAGUI DATA UNIFICADA'!$C$1:$T$1,0)),"")</f>
        <v/>
      </c>
      <c r="EG24" s="60" t="str">
        <f t="array" ref="EG24">IFERROR(INDEX('CAMAGUI DATA UNIFICADA'!$C$2:$T1007,MATCH(1,($A24='CAMAGUI DATA UNIFICADA'!$A$2:$A1007)*($DX$1='CAMAGUI DATA UNIFICADA'!$B$2:$B1007),0),MATCH(EG$2,'CAMAGUI DATA UNIFICADA'!$C$1:$T$1,0)),"")</f>
        <v/>
      </c>
      <c r="EH24" s="60" t="str">
        <f t="array" ref="EH24">IFERROR(INDEX('CAMAGUI DATA UNIFICADA'!$C$2:$T1007,MATCH(1,($A24='CAMAGUI DATA UNIFICADA'!$A$2:$A1007)*($DX$1='CAMAGUI DATA UNIFICADA'!$B$2:$B1007),0),MATCH(EH$2,'CAMAGUI DATA UNIFICADA'!$C$1:$T$1,0)),"")</f>
        <v/>
      </c>
      <c r="EI24" s="60" t="str">
        <f t="array" ref="EI24">IFERROR(INDEX('CAMAGUI DATA UNIFICADA'!$C$2:$T1007,MATCH(1,($A24='CAMAGUI DATA UNIFICADA'!$A$2:$A1007)*($DX$1='CAMAGUI DATA UNIFICADA'!$B$2:$B1007),0),MATCH(EI$2,'CAMAGUI DATA UNIFICADA'!$C$1:$T$1,0)),"")</f>
        <v/>
      </c>
      <c r="EJ24" s="60" t="str">
        <f t="array" ref="EJ24">IFERROR(INDEX('CAMAGUI DATA UNIFICADA'!$C$2:$T1007,MATCH(1,($A24='CAMAGUI DATA UNIFICADA'!$A$2:$A1007)*($DX$1='CAMAGUI DATA UNIFICADA'!$B$2:$B1007),0),MATCH(EJ$2,'CAMAGUI DATA UNIFICADA'!$C$1:$T$1,0)),"")</f>
        <v/>
      </c>
      <c r="EK24" s="60" t="str">
        <f t="array" ref="EK24">IFERROR(INDEX('CAMAGUI DATA UNIFICADA'!$C$2:$T1007,MATCH(1,($A24='CAMAGUI DATA UNIFICADA'!$A$2:$A1007)*($DX$1='CAMAGUI DATA UNIFICADA'!$B$2:$B1007),0),MATCH(EK$2,'CAMAGUI DATA UNIFICADA'!$C$1:$T$1,0)),"")</f>
        <v/>
      </c>
      <c r="EL24" s="60" t="str">
        <f t="array" ref="EL24">IFERROR(INDEX('CAMAGUI DATA UNIFICADA'!$C$2:$T1007,MATCH(1,($A24='CAMAGUI DATA UNIFICADA'!$A$2:$A1007)*($DX$1='CAMAGUI DATA UNIFICADA'!$B$2:$B1007),0),MATCH(EL$2,'CAMAGUI DATA UNIFICADA'!$C$1:$T$1,0)),"")</f>
        <v/>
      </c>
      <c r="EM24" s="60" t="str">
        <f t="array" ref="EM24">IFERROR(INDEX('CAMAGUI DATA UNIFICADA'!$C$2:$T1007,MATCH(1,($A24='CAMAGUI DATA UNIFICADA'!$A$2:$A1007)*($DX$1='CAMAGUI DATA UNIFICADA'!$B$2:$B1007),0),MATCH(EM$2,'CAMAGUI DATA UNIFICADA'!$C$1:$T$1,0)),"")</f>
        <v/>
      </c>
      <c r="EN24" s="60" t="str">
        <f t="array" ref="EN24">IFERROR(INDEX('CAMAGUI DATA UNIFICADA'!$C$2:$T1007,MATCH(1,($A24='CAMAGUI DATA UNIFICADA'!$A$2:$A1007)*($DX$1='CAMAGUI DATA UNIFICADA'!$B$2:$B1007),0),MATCH(EN$2,'CAMAGUI DATA UNIFICADA'!$C$1:$T$1,0)),"")</f>
        <v/>
      </c>
      <c r="EO24" s="140" t="str">
        <f t="array" ref="EO24">IFERROR(INDEX('CAMAGUI DATA UNIFICADA'!$C$2:$T1007,MATCH(1,($A24='CAMAGUI DATA UNIFICADA'!$A$2:$A1007)*($DX$1='CAMAGUI DATA UNIFICADA'!$B$2:$B1007),0),MATCH(EO$2,'CAMAGUI DATA UNIFICADA'!$C$1:$T$1,0)),"")</f>
        <v/>
      </c>
    </row>
    <row r="25">
      <c r="A25" s="137">
        <v>45103.0</v>
      </c>
      <c r="B25" s="138" t="str">
        <f t="array" ref="B25">IFERROR(INDEX('CAMAGUI DATA UNIFICADA'!$C$2:$T1007,MATCH(1,($A25='CAMAGUI DATA UNIFICADA'!$A$2:$A1007)*($B$1='CAMAGUI DATA UNIFICADA'!$B$2:$B1007),0),MATCH(B$2,'CAMAGUI DATA UNIFICADA'!$C$1:$T$1,0)),"")</f>
        <v>CA1050623</v>
      </c>
      <c r="C25" s="2">
        <f t="array" ref="C25">IFERROR(INDEX('CAMAGUI DATA UNIFICADA'!$C$2:$T1007,MATCH(1,($A25='CAMAGUI DATA UNIFICADA'!$A$2:$A1007)*($B$1='CAMAGUI DATA UNIFICADA'!$B$2:$B1007),0),MATCH(C$2,'CAMAGUI DATA UNIFICADA'!$C$1:$T$1,0)),"")</f>
        <v>375</v>
      </c>
      <c r="D25" s="2">
        <f t="array" ref="D25">IFERROR(INDEX('CAMAGUI DATA UNIFICADA'!$C$2:$T1007,MATCH(1,($A25='CAMAGUI DATA UNIFICADA'!$A$2:$A1007)*($B$1='CAMAGUI DATA UNIFICADA'!$B$2:$B1007),0),MATCH(D$2,'CAMAGUI DATA UNIFICADA'!$C$1:$T$1,0)),"")</f>
        <v>2600</v>
      </c>
      <c r="E25" s="2" t="str">
        <f t="array" ref="E25">IFERROR(INDEX('CAMAGUI DATA UNIFICADA'!$C$2:$T1007,MATCH(1,($A25='CAMAGUI DATA UNIFICADA'!$A$2:$A1007)*($B$1='CAMAGUI DATA UNIFICADA'!$B$2:$B1007),0),MATCH(E$2,'CAMAGUI DATA UNIFICADA'!$C$1:$T$1,0)),"")</f>
        <v>SKR MAST</v>
      </c>
      <c r="F25" s="139">
        <f t="array" ref="F25">IFERROR(INDEX('CAMAGUI DATA UNIFICADA'!$C$2:$T1007,MATCH(1,($A25='CAMAGUI DATA UNIFICADA'!$A$2:$A1007)*($B$1='CAMAGUI DATA UNIFICADA'!$B$2:$B1007),0),MATCH(F$2,'CAMAGUI DATA UNIFICADA'!$C$1:$T$1,0)),"")</f>
        <v>2548</v>
      </c>
      <c r="G25" s="2">
        <f t="array" ref="G25">IFERROR(INDEX('CAMAGUI DATA UNIFICADA'!$C$2:$T1007,MATCH(1,($A25='CAMAGUI DATA UNIFICADA'!$A$2:$A1007)*($B$1='CAMAGUI DATA UNIFICADA'!$B$2:$B1007),0),MATCH(G$2,'CAMAGUI DATA UNIFICADA'!$C$1:$T$1,0)),"")</f>
        <v>6.8</v>
      </c>
      <c r="H25" s="2">
        <f t="array" ref="H25">IFERROR(INDEX('CAMAGUI DATA UNIFICADA'!$C$2:$T1007,MATCH(1,($A25='CAMAGUI DATA UNIFICADA'!$A$2:$A1007)*($B$1='CAMAGUI DATA UNIFICADA'!$B$2:$B1007),0),MATCH(H$2,'CAMAGUI DATA UNIFICADA'!$C$1:$T$1,0)),"")</f>
        <v>2.7</v>
      </c>
      <c r="I25" s="33">
        <f t="array" ref="I25">IFERROR(INDEX('CAMAGUI DATA UNIFICADA'!$C$2:$T1007,MATCH(1,($A25='CAMAGUI DATA UNIFICADA'!$A$2:$A1007)*($B$1='CAMAGUI DATA UNIFICADA'!$B$2:$B1007),0),MATCH(I$2,'CAMAGUI DATA UNIFICADA'!$C$1:$T$1,0)),"")</f>
        <v>6.4176</v>
      </c>
      <c r="J25" s="60">
        <f t="array" ref="J25">IFERROR(INDEX('CAMAGUI DATA UNIFICADA'!$C$2:$T1007,MATCH(1,($A25='CAMAGUI DATA UNIFICADA'!$A$2:$A1007)*($B$1='CAMAGUI DATA UNIFICADA'!$B$2:$B1007),0),MATCH(J$2,'CAMAGUI DATA UNIFICADA'!$C$1:$T$1,0)),"")</f>
        <v>859309.6925</v>
      </c>
      <c r="K25" s="33">
        <f t="array" ref="K25">IFERROR(INDEX('CAMAGUI DATA UNIFICADA'!$C$2:$T1007,MATCH(1,($A25='CAMAGUI DATA UNIFICADA'!$A$2:$A1007)*($B$1='CAMAGUI DATA UNIFICADA'!$B$2:$B1007),0),MATCH(K$2,'CAMAGUI DATA UNIFICADA'!$C$1:$T$1,0)),"")</f>
        <v>0.9440813362</v>
      </c>
      <c r="L25" s="23">
        <f t="array" ref="L25">IFERROR(INDEX('CAMAGUI DATA UNIFICADA'!$C$2:$T1007,MATCH(1,($A25='CAMAGUI DATA UNIFICADA'!$A$2:$A1007)*($B$1='CAMAGUI DATA UNIFICADA'!$B$2:$B1007),0),MATCH(L$2,'CAMAGUI DATA UNIFICADA'!$C$1:$T$1,0)),"")</f>
        <v>0.7160914104</v>
      </c>
      <c r="M25" s="23">
        <f t="array" ref="M25">IFERROR(INDEX('CAMAGUI DATA UNIFICADA'!$C$2:$T1007,MATCH(1,($A25='CAMAGUI DATA UNIFICADA'!$A$2:$A1007)*($B$1='CAMAGUI DATA UNIFICADA'!$B$2:$B1007),0),MATCH(M$2,'CAMAGUI DATA UNIFICADA'!$C$1:$T$1,0)),"")</f>
        <v>0.85</v>
      </c>
      <c r="N25" s="60">
        <f t="array" ref="N25">IFERROR(INDEX('CAMAGUI DATA UNIFICADA'!$C$2:$T1007,MATCH(1,($A25='CAMAGUI DATA UNIFICADA'!$A$2:$A1007)*($B$1='CAMAGUI DATA UNIFICADA'!$B$2:$B1007),0),MATCH(N$2,'CAMAGUI DATA UNIFICADA'!$C$1:$T$1,0)),"")</f>
        <v>124542.1245</v>
      </c>
      <c r="O25" s="2">
        <f t="array" ref="O25">IFERROR(INDEX('CAMAGUI DATA UNIFICADA'!$C$2:$T1007,MATCH(1,($A25='CAMAGUI DATA UNIFICADA'!$A$2:$A1007)*($B$1='CAMAGUI DATA UNIFICADA'!$B$2:$B1007),0),MATCH(O$2,'CAMAGUI DATA UNIFICADA'!$C$1:$T$1,0)),"")</f>
        <v>2.2</v>
      </c>
      <c r="P25" s="2">
        <f t="array" ref="P25">IFERROR(INDEX('CAMAGUI DATA UNIFICADA'!$C$2:$T1007,MATCH(1,($A25='CAMAGUI DATA UNIFICADA'!$A$2:$A1007)*($B$1='CAMAGUI DATA UNIFICADA'!$B$2:$B1007),0),MATCH(P$2,'CAMAGUI DATA UNIFICADA'!$C$1:$T$1,0)),"")</f>
        <v>9</v>
      </c>
      <c r="Q25" s="33">
        <f t="array" ref="Q25">IFERROR(INDEX('CAMAGUI DATA UNIFICADA'!$C$2:$T1007,MATCH(1,($A25='CAMAGUI DATA UNIFICADA'!$A$2:$A1007)*($B$1='CAMAGUI DATA UNIFICADA'!$B$2:$B1007),0),MATCH(Q$2,'CAMAGUI DATA UNIFICADA'!$C$1:$T$1,0)),"")</f>
        <v>5.304</v>
      </c>
      <c r="R25" s="60">
        <f t="array" ref="R25">IFERROR(INDEX('CAMAGUI DATA UNIFICADA'!$C$2:$T1007,MATCH(1,($A25='CAMAGUI DATA UNIFICADA'!$A$2:$A1007)*($B$1='CAMAGUI DATA UNIFICADA'!$B$2:$B1007),0),MATCH(R$2,'CAMAGUI DATA UNIFICADA'!$C$1:$T$1,0)),"")</f>
        <v>523.2523717</v>
      </c>
      <c r="S25" s="140">
        <f t="array" ref="S25">IFERROR(INDEX('CAMAGUI DATA UNIFICADA'!$C$2:$T1007,MATCH(1,($A25='CAMAGUI DATA UNIFICADA'!$A$2:$A1007)*($B$1='CAMAGUI DATA UNIFICADA'!$B$2:$B1007),0),MATCH(S$2,'CAMAGUI DATA UNIFICADA'!$C$1:$T$1,0)),"")</f>
        <v>37.06309292</v>
      </c>
      <c r="T25" s="2" t="str">
        <f t="array" ref="T25">IFERROR(INDEX('CAMAGUI DATA UNIFICADA'!$C$2:$T1007,MATCH(1,($A25='CAMAGUI DATA UNIFICADA'!$A$2:$A1007)*($T$1='CAMAGUI DATA UNIFICADA'!$B$2:$B1007),0),MATCH(T$2,'CAMAGUI DATA UNIFICADA'!$C$1:$T$1,0)),"")</f>
        <v>CA2050623</v>
      </c>
      <c r="U25" s="2">
        <f t="array" ref="U25">IFERROR(INDEX('CAMAGUI DATA UNIFICADA'!$C$2:$T1007,MATCH(1,($A25='CAMAGUI DATA UNIFICADA'!$A$2:$A1007)*($T$1='CAMAGUI DATA UNIFICADA'!$B$2:$B1007),0),MATCH(U$2,'CAMAGUI DATA UNIFICADA'!$C$1:$T$1,0)),"")</f>
        <v>275</v>
      </c>
      <c r="V25" s="2">
        <f t="array" ref="V25">IFERROR(INDEX('CAMAGUI DATA UNIFICADA'!$C$2:$T1007,MATCH(1,($A25='CAMAGUI DATA UNIFICADA'!$A$2:$A1007)*($T$1='CAMAGUI DATA UNIFICADA'!$B$2:$B1007),0),MATCH(V$2,'CAMAGUI DATA UNIFICADA'!$C$1:$T$1,0)),"")</f>
        <v>1962</v>
      </c>
      <c r="W25" s="2" t="str">
        <f t="array" ref="W25">IFERROR(INDEX('CAMAGUI DATA UNIFICADA'!$C$2:$T1007,MATCH(1,($A25='CAMAGUI DATA UNIFICADA'!$A$2:$A1007)*($T$1='CAMAGUI DATA UNIFICADA'!$B$2:$B1007),0),MATCH(W$2,'CAMAGUI DATA UNIFICADA'!$C$1:$T$1,0)),"")</f>
        <v>SKR MAST</v>
      </c>
      <c r="X25" s="139">
        <f t="array" ref="X25">IFERROR(INDEX('CAMAGUI DATA UNIFICADA'!$C$2:$T1007,MATCH(1,($A25='CAMAGUI DATA UNIFICADA'!$A$2:$A1007)*($T$1='CAMAGUI DATA UNIFICADA'!$B$2:$B1007),0),MATCH(X$2,'CAMAGUI DATA UNIFICADA'!$C$1:$T$1,0)),"")</f>
        <v>1922.76</v>
      </c>
      <c r="Y25" s="2">
        <f t="array" ref="Y25">IFERROR(INDEX('CAMAGUI DATA UNIFICADA'!$C$2:$T1007,MATCH(1,($A25='CAMAGUI DATA UNIFICADA'!$A$2:$A1007)*($T$1='CAMAGUI DATA UNIFICADA'!$B$2:$B1007),0),MATCH(Y$2,'CAMAGUI DATA UNIFICADA'!$C$1:$T$1,0)),"")</f>
        <v>6.5</v>
      </c>
      <c r="Z25" s="2">
        <f t="array" ref="Z25">IFERROR(INDEX('CAMAGUI DATA UNIFICADA'!$C$2:$T1007,MATCH(1,($A25='CAMAGUI DATA UNIFICADA'!$A$2:$A1007)*($T$1='CAMAGUI DATA UNIFICADA'!$B$2:$B1007),0),MATCH(Z$2,'CAMAGUI DATA UNIFICADA'!$C$1:$T$1,0)),"")</f>
        <v>2.5</v>
      </c>
      <c r="AA25" s="2">
        <f t="array" ref="AA25">IFERROR(INDEX('CAMAGUI DATA UNIFICADA'!$C$2:$T1007,MATCH(1,($A25='CAMAGUI DATA UNIFICADA'!$A$2:$A1007)*($T$1='CAMAGUI DATA UNIFICADA'!$B$2:$B1007),0),MATCH(AA$2,'CAMAGUI DATA UNIFICADA'!$C$1:$T$1,0)),"")</f>
        <v>6.594</v>
      </c>
      <c r="AB25" s="60">
        <f t="array" ref="AB25">IFERROR(INDEX('CAMAGUI DATA UNIFICADA'!$C$2:$T1007,MATCH(1,($A25='CAMAGUI DATA UNIFICADA'!$A$2:$A1007)*($T$1='CAMAGUI DATA UNIFICADA'!$B$2:$B1007),0),MATCH(AB$2,'CAMAGUI DATA UNIFICADA'!$C$1:$T$1,0)),"")</f>
        <v>641608.9219</v>
      </c>
      <c r="AC25" s="33">
        <f t="array" ref="AC25">IFERROR(INDEX('CAMAGUI DATA UNIFICADA'!$C$2:$T1007,MATCH(1,($A25='CAMAGUI DATA UNIFICADA'!$A$2:$A1007)*($T$1='CAMAGUI DATA UNIFICADA'!$B$2:$B1007),0),MATCH(AC$2,'CAMAGUI DATA UNIFICADA'!$C$1:$T$1,0)),"")</f>
        <v>1.001339713</v>
      </c>
      <c r="AD25" s="23">
        <f t="array" ref="AD25">IFERROR(INDEX('CAMAGUI DATA UNIFICADA'!$C$2:$T1007,MATCH(1,($A25='CAMAGUI DATA UNIFICADA'!$A$2:$A1007)*($T$1='CAMAGUI DATA UNIFICADA'!$B$2:$B1007),0),MATCH(AD$2,'CAMAGUI DATA UNIFICADA'!$C$1:$T$1,0)),"")</f>
        <v>0.6753778125</v>
      </c>
      <c r="AE25" s="23">
        <f t="array" ref="AE25">IFERROR(INDEX('CAMAGUI DATA UNIFICADA'!$C$2:$T1007,MATCH(1,($A25='CAMAGUI DATA UNIFICADA'!$A$2:$A1007)*($T$1='CAMAGUI DATA UNIFICADA'!$B$2:$B1007),0),MATCH(AE$2,'CAMAGUI DATA UNIFICADA'!$C$1:$T$1,0)),"")</f>
        <v>0.825</v>
      </c>
      <c r="AF25" s="60">
        <f t="array" ref="AF25">IFERROR(INDEX('CAMAGUI DATA UNIFICADA'!$C$2:$T1007,MATCH(1,($A25='CAMAGUI DATA UNIFICADA'!$A$2:$A1007)*($T$1='CAMAGUI DATA UNIFICADA'!$B$2:$B1007),0),MATCH(AF$2,'CAMAGUI DATA UNIFICADA'!$C$1:$T$1,0)),"")</f>
        <v>130625</v>
      </c>
      <c r="AG25" s="2">
        <f t="array" ref="AG25">IFERROR(INDEX('CAMAGUI DATA UNIFICADA'!$C$2:$T1007,MATCH(1,($A25='CAMAGUI DATA UNIFICADA'!$A$2:$A1007)*($T$1='CAMAGUI DATA UNIFICADA'!$B$2:$B1007),0),MATCH(AG$2,'CAMAGUI DATA UNIFICADA'!$C$1:$T$1,0)),"")</f>
        <v>2.2</v>
      </c>
      <c r="AH25" s="2">
        <f t="array" ref="AH25">IFERROR(INDEX('CAMAGUI DATA UNIFICADA'!$C$2:$T1007,MATCH(1,($A25='CAMAGUI DATA UNIFICADA'!$A$2:$A1007)*($T$1='CAMAGUI DATA UNIFICADA'!$B$2:$B1007),0),MATCH(AH$2,'CAMAGUI DATA UNIFICADA'!$C$1:$T$1,0)),"")</f>
        <v>8.7</v>
      </c>
      <c r="AI25" s="33">
        <f t="array" ref="AI25">IFERROR(INDEX('CAMAGUI DATA UNIFICADA'!$C$2:$T1007,MATCH(1,($A25='CAMAGUI DATA UNIFICADA'!$A$2:$A1007)*($T$1='CAMAGUI DATA UNIFICADA'!$B$2:$B1007),0),MATCH(AI$2,'CAMAGUI DATA UNIFICADA'!$C$1:$T$1,0)),"")</f>
        <v>5.4024</v>
      </c>
      <c r="AJ25" s="60">
        <f t="array" ref="AJ25">IFERROR(INDEX('CAMAGUI DATA UNIFICADA'!$C$2:$T1007,MATCH(1,($A25='CAMAGUI DATA UNIFICADA'!$A$2:$A1007)*($T$1='CAMAGUI DATA UNIFICADA'!$B$2:$B1007),0),MATCH(AJ$2,'CAMAGUI DATA UNIFICADA'!$C$1:$T$1,0)),"")</f>
        <v>397.4273517</v>
      </c>
      <c r="AK25" s="140">
        <f t="array" ref="AK25">IFERROR(INDEX('CAMAGUI DATA UNIFICADA'!$C$2:$T1007,MATCH(1,($A25='CAMAGUI DATA UNIFICADA'!$A$2:$A1007)*($T$1='CAMAGUI DATA UNIFICADA'!$B$2:$B1007),0),MATCH(AK$2,'CAMAGUI DATA UNIFICADA'!$C$1:$T$1,0)),"")</f>
        <v>30.60683793</v>
      </c>
      <c r="AL25" s="138" t="str">
        <f t="array" ref="AL25">IFERROR(INDEX('CAMAGUI DATA UNIFICADA'!$C$2:$T1007,MATCH(1,($A25='CAMAGUI DATA UNIFICADA'!$A$2:$A1007)*($AL$1='CAMAGUI DATA UNIFICADA'!$B$2:$B1007),0),MATCH(AL$2,'CAMAGUI DATA UNIFICADA'!$C$1:$T$1,0)),"")</f>
        <v>CA3050623</v>
      </c>
      <c r="AM25" s="2">
        <f t="array" ref="AM25">IFERROR(INDEX('CAMAGUI DATA UNIFICADA'!$C$2:$T1007,MATCH(1,($A25='CAMAGUI DATA UNIFICADA'!$A$2:$A1007)*($AL$1='CAMAGUI DATA UNIFICADA'!$B$2:$B1007),0),MATCH(AM$2,'CAMAGUI DATA UNIFICADA'!$C$1:$T$1,0)),"")</f>
        <v>275</v>
      </c>
      <c r="AN25" s="2">
        <f t="array" ref="AN25">IFERROR(INDEX('CAMAGUI DATA UNIFICADA'!$C$2:$T1007,MATCH(1,($A25='CAMAGUI DATA UNIFICADA'!$A$2:$A1007)*($AL$1='CAMAGUI DATA UNIFICADA'!$B$2:$B1007),0),MATCH(AN$2,'CAMAGUI DATA UNIFICADA'!$C$1:$T$1,0)),"")</f>
        <v>1925</v>
      </c>
      <c r="AO25" s="2" t="str">
        <f t="array" ref="AO25">IFERROR(INDEX('CAMAGUI DATA UNIFICADA'!$C$2:$T1007,MATCH(1,($A25='CAMAGUI DATA UNIFICADA'!$A$2:$A1007)*($AL$1='CAMAGUI DATA UNIFICADA'!$B$2:$B1007),0),MATCH(AO$2,'CAMAGUI DATA UNIFICADA'!$C$1:$T$1,0)),"")</f>
        <v>SKR MAST</v>
      </c>
      <c r="AP25" s="139">
        <f t="array" ref="AP25">IFERROR(INDEX('CAMAGUI DATA UNIFICADA'!$C$2:$T1007,MATCH(1,($A25='CAMAGUI DATA UNIFICADA'!$A$2:$A1007)*($AL$1='CAMAGUI DATA UNIFICADA'!$B$2:$B1007),0),MATCH(AP$2,'CAMAGUI DATA UNIFICADA'!$C$1:$T$1,0)),"")</f>
        <v>1886.5</v>
      </c>
      <c r="AQ25" s="2">
        <f t="array" ref="AQ25">IFERROR(INDEX('CAMAGUI DATA UNIFICADA'!$C$2:$T1007,MATCH(1,($A25='CAMAGUI DATA UNIFICADA'!$A$2:$A1007)*($AL$1='CAMAGUI DATA UNIFICADA'!$B$2:$B1007),0),MATCH(AQ$2,'CAMAGUI DATA UNIFICADA'!$C$1:$T$1,0)),"")</f>
        <v>6.4</v>
      </c>
      <c r="AR25" s="2">
        <f t="array" ref="AR25">IFERROR(INDEX('CAMAGUI DATA UNIFICADA'!$C$2:$T1007,MATCH(1,($A25='CAMAGUI DATA UNIFICADA'!$A$2:$A1007)*($AL$1='CAMAGUI DATA UNIFICADA'!$B$2:$B1007),0),MATCH(AR$2,'CAMAGUI DATA UNIFICADA'!$C$1:$T$1,0)),"")</f>
        <v>2.2</v>
      </c>
      <c r="AS25" s="33">
        <f t="array" ref="AS25">IFERROR(INDEX('CAMAGUI DATA UNIFICADA'!$C$2:$T1007,MATCH(1,($A25='CAMAGUI DATA UNIFICADA'!$A$2:$A1007)*($AL$1='CAMAGUI DATA UNIFICADA'!$B$2:$B1007),0),MATCH(AS$2,'CAMAGUI DATA UNIFICADA'!$C$1:$T$1,0)),"")</f>
        <v>6.6528</v>
      </c>
      <c r="AT25" s="60">
        <f t="array" ref="AT25">IFERROR(INDEX('CAMAGUI DATA UNIFICADA'!$C$2:$T1007,MATCH(1,($A25='CAMAGUI DATA UNIFICADA'!$A$2:$A1007)*($AL$1='CAMAGUI DATA UNIFICADA'!$B$2:$B1007),0),MATCH(AT$2,'CAMAGUI DATA UNIFICADA'!$C$1:$T$1,0)),"")</f>
        <v>645874.6693</v>
      </c>
      <c r="AU25" s="33">
        <f t="array" ref="AU25">IFERROR(INDEX('CAMAGUI DATA UNIFICADA'!$C$2:$T1007,MATCH(1,($A25='CAMAGUI DATA UNIFICADA'!$A$2:$A1007)*($AL$1='CAMAGUI DATA UNIFICADA'!$B$2:$B1007),0),MATCH(AU$2,'CAMAGUI DATA UNIFICADA'!$C$1:$T$1,0)),"")</f>
        <v>1.109701966</v>
      </c>
      <c r="AV25" s="23">
        <f t="array" ref="AV25">IFERROR(INDEX('CAMAGUI DATA UNIFICADA'!$C$2:$T1007,MATCH(1,($A25='CAMAGUI DATA UNIFICADA'!$A$2:$A1007)*($AL$1='CAMAGUI DATA UNIFICADA'!$B$2:$B1007),0),MATCH(AV$2,'CAMAGUI DATA UNIFICADA'!$C$1:$T$1,0)),"")</f>
        <v>0.679868073</v>
      </c>
      <c r="AW25" s="23">
        <f t="array" ref="AW25">IFERROR(INDEX('CAMAGUI DATA UNIFICADA'!$C$2:$T1007,MATCH(1,($A25='CAMAGUI DATA UNIFICADA'!$A$2:$A1007)*($AL$1='CAMAGUI DATA UNIFICADA'!$B$2:$B1007),0),MATCH(AW$2,'CAMAGUI DATA UNIFICADA'!$C$1:$T$1,0)),"")</f>
        <v>0.83</v>
      </c>
      <c r="AX25" s="60">
        <f t="array" ref="AX25">IFERROR(INDEX('CAMAGUI DATA UNIFICADA'!$C$2:$T1007,MATCH(1,($A25='CAMAGUI DATA UNIFICADA'!$A$2:$A1007)*($AL$1='CAMAGUI DATA UNIFICADA'!$B$2:$B1007),0),MATCH(AX$2,'CAMAGUI DATA UNIFICADA'!$C$1:$T$1,0)),"")</f>
        <v>112642.8571</v>
      </c>
      <c r="AY25" s="2">
        <f t="array" ref="AY25">IFERROR(INDEX('CAMAGUI DATA UNIFICADA'!$C$2:$T1007,MATCH(1,($A25='CAMAGUI DATA UNIFICADA'!$A$2:$A1007)*($AL$1='CAMAGUI DATA UNIFICADA'!$B$2:$B1007),0),MATCH(AY$2,'CAMAGUI DATA UNIFICADA'!$C$1:$T$1,0)),"")</f>
        <v>2.2</v>
      </c>
      <c r="AZ25" s="2">
        <f t="array" ref="AZ25">IFERROR(INDEX('CAMAGUI DATA UNIFICADA'!$C$2:$T1007,MATCH(1,($A25='CAMAGUI DATA UNIFICADA'!$A$2:$A1007)*($AL$1='CAMAGUI DATA UNIFICADA'!$B$2:$B1007),0),MATCH(AZ$2,'CAMAGUI DATA UNIFICADA'!$C$1:$T$1,0)),"")</f>
        <v>8.6</v>
      </c>
      <c r="BA25" s="33">
        <f t="array" ref="BA25">IFERROR(INDEX('CAMAGUI DATA UNIFICADA'!$C$2:$T1007,MATCH(1,($A25='CAMAGUI DATA UNIFICADA'!$A$2:$A1007)*($AL$1='CAMAGUI DATA UNIFICADA'!$B$2:$B1007),0),MATCH(BA$2,'CAMAGUI DATA UNIFICADA'!$C$1:$T$1,0)),"")</f>
        <v>5.4312</v>
      </c>
      <c r="BB25" s="60">
        <f t="array" ref="BB25">IFERROR(INDEX('CAMAGUI DATA UNIFICADA'!$C$2:$T1007,MATCH(1,($A25='CAMAGUI DATA UNIFICADA'!$A$2:$A1007)*($AL$1='CAMAGUI DATA UNIFICADA'!$B$2:$B1007),0),MATCH(BB$2,'CAMAGUI DATA UNIFICADA'!$C$1:$T$1,0)),"")</f>
        <v>398.1961112</v>
      </c>
      <c r="BC25" s="140">
        <f t="array" ref="BC25">IFERROR(INDEX('CAMAGUI DATA UNIFICADA'!$C$2:$T1007,MATCH(1,($A25='CAMAGUI DATA UNIFICADA'!$A$2:$A1007)*($AL$1='CAMAGUI DATA UNIFICADA'!$B$2:$B1007),0),MATCH(BC$2,'CAMAGUI DATA UNIFICADA'!$C$1:$T$1,0)),"")</f>
        <v>30.7990278</v>
      </c>
      <c r="BD25" s="138" t="str">
        <f t="array" ref="BD25">IFERROR(INDEX('CAMAGUI DATA UNIFICADA'!$C$2:$T1007,MATCH(1,($A25='CAMAGUI DATA UNIFICADA'!$A$2:$A1007)*($BD$1='CAMAGUI DATA UNIFICADA'!$B$2:$B1007),0),MATCH(BD$2,'CAMAGUI DATA UNIFICADA'!$C$1:$T$1,0)),"")</f>
        <v>CA4020523</v>
      </c>
      <c r="BE25" s="2">
        <f t="array" ref="BE25">IFERROR(INDEX('CAMAGUI DATA UNIFICADA'!$C$2:$T1007,MATCH(1,($A25='CAMAGUI DATA UNIFICADA'!$A$2:$A1007)*($BD$1='CAMAGUI DATA UNIFICADA'!$B$2:$B1007),0),MATCH(BE$2,'CAMAGUI DATA UNIFICADA'!$C$1:$T$1,0)),"")</f>
        <v>312.5</v>
      </c>
      <c r="BF25" s="2">
        <f t="array" ref="BF25">IFERROR(INDEX('CAMAGUI DATA UNIFICADA'!$C$2:$T1007,MATCH(1,($A25='CAMAGUI DATA UNIFICADA'!$A$2:$A1007)*($BD$1='CAMAGUI DATA UNIFICADA'!$B$2:$B1007),0),MATCH(BF$2,'CAMAGUI DATA UNIFICADA'!$C$1:$T$1,0)),"")</f>
        <v>2199</v>
      </c>
      <c r="BG25" s="2" t="str">
        <f t="array" ref="BG25">IFERROR(INDEX('CAMAGUI DATA UNIFICADA'!$C$2:$T1007,MATCH(1,($A25='CAMAGUI DATA UNIFICADA'!$A$2:$A1007)*($BD$1='CAMAGUI DATA UNIFICADA'!$B$2:$B1007),0),MATCH(BG$2,'CAMAGUI DATA UNIFICADA'!$C$1:$T$1,0)),"")</f>
        <v>SKR MAST</v>
      </c>
      <c r="BH25" s="139">
        <f t="array" ref="BH25">IFERROR(INDEX('CAMAGUI DATA UNIFICADA'!$C$2:$T1007,MATCH(1,($A25='CAMAGUI DATA UNIFICADA'!$A$2:$A1007)*($BD$1='CAMAGUI DATA UNIFICADA'!$B$2:$B1007),0),MATCH(BH$2,'CAMAGUI DATA UNIFICADA'!$C$1:$T$1,0)),"")</f>
        <v>2155.02</v>
      </c>
      <c r="BI25" s="2">
        <f t="array" ref="BI25">IFERROR(INDEX('CAMAGUI DATA UNIFICADA'!$C$2:$T1007,MATCH(1,($A25='CAMAGUI DATA UNIFICADA'!$A$2:$A1007)*($BD$1='CAMAGUI DATA UNIFICADA'!$B$2:$B1007),0),MATCH(BI$2,'CAMAGUI DATA UNIFICADA'!$C$1:$T$1,0)),"")</f>
        <v>15.1</v>
      </c>
      <c r="BJ25" s="2">
        <f t="array" ref="BJ25">IFERROR(INDEX('CAMAGUI DATA UNIFICADA'!$C$2:$T1007,MATCH(1,($A25='CAMAGUI DATA UNIFICADA'!$A$2:$A1007)*($BD$1='CAMAGUI DATA UNIFICADA'!$B$2:$B1007),0),MATCH(BJ$2,'CAMAGUI DATA UNIFICADA'!$C$1:$T$1,0)),"")</f>
        <v>2.1</v>
      </c>
      <c r="BK25" s="33">
        <f t="array" ref="BK25">IFERROR(INDEX('CAMAGUI DATA UNIFICADA'!$C$2:$T1007,MATCH(1,($A25='CAMAGUI DATA UNIFICADA'!$A$2:$A1007)*($BD$1='CAMAGUI DATA UNIFICADA'!$B$2:$B1007),0),MATCH(BK$2,'CAMAGUI DATA UNIFICADA'!$C$1:$T$1,0)),"")</f>
        <v>3.912</v>
      </c>
      <c r="BL25" s="60">
        <f t="array" ref="BL25">IFERROR(INDEX('CAMAGUI DATA UNIFICADA'!$C$2:$T1007,MATCH(1,($A25='CAMAGUI DATA UNIFICADA'!$A$2:$A1007)*($BD$1='CAMAGUI DATA UNIFICADA'!$B$2:$B1007),0),MATCH(BL$2,'CAMAGUI DATA UNIFICADA'!$C$1:$T$1,0)),"")</f>
        <v>529022.6032</v>
      </c>
      <c r="BM25" s="33">
        <f t="array" ref="BM25">IFERROR(INDEX('CAMAGUI DATA UNIFICADA'!$C$2:$T1007,MATCH(1,($A25='CAMAGUI DATA UNIFICADA'!$A$2:$A1007)*($BD$1='CAMAGUI DATA UNIFICADA'!$B$2:$B1007),0),MATCH(BM$2,'CAMAGUI DATA UNIFICADA'!$C$1:$T$1,0)),"")</f>
        <v>1.686182137</v>
      </c>
      <c r="BN25" s="23">
        <f t="array" ref="BN25">IFERROR(INDEX('CAMAGUI DATA UNIFICADA'!$C$2:$T1007,MATCH(1,($A25='CAMAGUI DATA UNIFICADA'!$A$2:$A1007)*($BD$1='CAMAGUI DATA UNIFICADA'!$B$2:$B1007),0),MATCH(BN$2,'CAMAGUI DATA UNIFICADA'!$C$1:$T$1,0)),"")</f>
        <v>0.7837194139</v>
      </c>
      <c r="BO25" s="23">
        <f t="array" ref="BO25">IFERROR(INDEX('CAMAGUI DATA UNIFICADA'!$C$2:$T1007,MATCH(1,($A25='CAMAGUI DATA UNIFICADA'!$A$2:$A1007)*($BD$1='CAMAGUI DATA UNIFICADA'!$B$2:$B1007),0),MATCH(BO$2,'CAMAGUI DATA UNIFICADA'!$C$1:$T$1,0)),"")</f>
        <v>0.92</v>
      </c>
      <c r="BP25" s="60">
        <f t="array" ref="BP25">IFERROR(INDEX('CAMAGUI DATA UNIFICADA'!$C$2:$T1007,MATCH(1,($A25='CAMAGUI DATA UNIFICADA'!$A$2:$A1007)*($BD$1='CAMAGUI DATA UNIFICADA'!$B$2:$B1007),0),MATCH(BP$2,'CAMAGUI DATA UNIFICADA'!$C$1:$T$1,0)),"")</f>
        <v>129377.9344</v>
      </c>
      <c r="BQ25" s="2">
        <f t="array" ref="BQ25">IFERROR(INDEX('CAMAGUI DATA UNIFICADA'!$C$2:$T1007,MATCH(1,($A25='CAMAGUI DATA UNIFICADA'!$A$2:$A1007)*($BD$1='CAMAGUI DATA UNIFICADA'!$B$2:$B1007),0),MATCH(BQ$2,'CAMAGUI DATA UNIFICADA'!$C$1:$T$1,0)),"")</f>
        <v>2.1</v>
      </c>
      <c r="BR25" s="2">
        <f t="array" ref="BR25">IFERROR(INDEX('CAMAGUI DATA UNIFICADA'!$C$2:$T1007,MATCH(1,($A25='CAMAGUI DATA UNIFICADA'!$A$2:$A1007)*($BD$1='CAMAGUI DATA UNIFICADA'!$B$2:$B1007),0),MATCH(BR$2,'CAMAGUI DATA UNIFICADA'!$C$1:$T$1,0)),"")</f>
        <v>17.2</v>
      </c>
      <c r="BS25" s="33">
        <f t="array" ref="BS25">IFERROR(INDEX('CAMAGUI DATA UNIFICADA'!$C$2:$T1007,MATCH(1,($A25='CAMAGUI DATA UNIFICADA'!$A$2:$A1007)*($BD$1='CAMAGUI DATA UNIFICADA'!$B$2:$B1007),0),MATCH(BS$2,'CAMAGUI DATA UNIFICADA'!$C$1:$T$1,0)),"")</f>
        <v>3.6264</v>
      </c>
      <c r="BT25" s="60">
        <f t="array" ref="BT25">IFERROR(INDEX('CAMAGUI DATA UNIFICADA'!$C$2:$T1007,MATCH(1,($A25='CAMAGUI DATA UNIFICADA'!$A$2:$A1007)*($BD$1='CAMAGUI DATA UNIFICADA'!$B$2:$B1007),0),MATCH(BT$2,'CAMAGUI DATA UNIFICADA'!$C$1:$T$1,0)),"")</f>
        <v>392.3940296</v>
      </c>
      <c r="BU25" s="140">
        <f t="array" ref="BU25">IFERROR(INDEX('CAMAGUI DATA UNIFICADA'!$C$2:$T1007,MATCH(1,($A25='CAMAGUI DATA UNIFICADA'!$A$2:$A1007)*($BD$1='CAMAGUI DATA UNIFICADA'!$B$2:$B1007),0),MATCH(BU$2,'CAMAGUI DATA UNIFICADA'!$C$1:$T$1,0)),"")</f>
        <v>19.97350741</v>
      </c>
      <c r="BV25" s="138" t="str">
        <f t="array" ref="BV25">IFERROR(INDEX('CAMAGUI DATA UNIFICADA'!$C$2:$T1007,MATCH(1,($A25='CAMAGUI DATA UNIFICADA'!$A$2:$A1007)*($BV$1='CAMAGUI DATA UNIFICADA'!$B$2:$B1007),0),MATCH(BV$2,'CAMAGUI DATA UNIFICADA'!$C$1:$T$1,0)),"")</f>
        <v>CA5020523</v>
      </c>
      <c r="BW25" s="2">
        <f t="array" ref="BW25">IFERROR(INDEX('CAMAGUI DATA UNIFICADA'!$C$2:$T1007,MATCH(1,($A25='CAMAGUI DATA UNIFICADA'!$A$2:$A1007)*($BV$1='CAMAGUI DATA UNIFICADA'!$B$2:$B1007),0),MATCH(BW$2,'CAMAGUI DATA UNIFICADA'!$C$1:$T$1,0)),"")</f>
        <v>250</v>
      </c>
      <c r="BX25" s="2">
        <f t="array" ref="BX25">IFERROR(INDEX('CAMAGUI DATA UNIFICADA'!$C$2:$T1007,MATCH(1,($A25='CAMAGUI DATA UNIFICADA'!$A$2:$A1007)*($BV$1='CAMAGUI DATA UNIFICADA'!$B$2:$B1007),0),MATCH(BX$2,'CAMAGUI DATA UNIFICADA'!$C$1:$T$1,0)),"")</f>
        <v>1849</v>
      </c>
      <c r="BY25" s="2" t="str">
        <f t="array" ref="BY25">IFERROR(INDEX('CAMAGUI DATA UNIFICADA'!$C$2:$T1007,MATCH(1,($A25='CAMAGUI DATA UNIFICADA'!$A$2:$A1007)*($BV$1='CAMAGUI DATA UNIFICADA'!$B$2:$B1007),0),MATCH(BY$2,'CAMAGUI DATA UNIFICADA'!$C$1:$T$1,0)),"")</f>
        <v>SKR MAST</v>
      </c>
      <c r="BZ25" s="139">
        <f t="array" ref="BZ25">IFERROR(INDEX('CAMAGUI DATA UNIFICADA'!$C$2:$T1007,MATCH(1,($A25='CAMAGUI DATA UNIFICADA'!$A$2:$A1007)*($BV$1='CAMAGUI DATA UNIFICADA'!$B$2:$B1007),0),MATCH(BZ$2,'CAMAGUI DATA UNIFICADA'!$C$1:$T$1,0)),"")</f>
        <v>1812.02</v>
      </c>
      <c r="CA25" s="2">
        <f t="array" ref="CA25">IFERROR(INDEX('CAMAGUI DATA UNIFICADA'!$C$2:$T1007,MATCH(1,($A25='CAMAGUI DATA UNIFICADA'!$A$2:$A1007)*($BV$1='CAMAGUI DATA UNIFICADA'!$B$2:$B1007),0),MATCH(CA$2,'CAMAGUI DATA UNIFICADA'!$C$1:$T$1,0)),"")</f>
        <v>14.7</v>
      </c>
      <c r="CB25" s="2">
        <f t="array" ref="CB25">IFERROR(INDEX('CAMAGUI DATA UNIFICADA'!$C$2:$T1007,MATCH(1,($A25='CAMAGUI DATA UNIFICADA'!$A$2:$A1007)*($BV$1='CAMAGUI DATA UNIFICADA'!$B$2:$B1007),0),MATCH(CB$2,'CAMAGUI DATA UNIFICADA'!$C$1:$T$1,0)),"")</f>
        <v>1.6</v>
      </c>
      <c r="CC25" s="33">
        <f t="array" ref="CC25">IFERROR(INDEX('CAMAGUI DATA UNIFICADA'!$C$2:$T1007,MATCH(1,($A25='CAMAGUI DATA UNIFICADA'!$A$2:$A1007)*($BV$1='CAMAGUI DATA UNIFICADA'!$B$2:$B1007),0),MATCH(CC$2,'CAMAGUI DATA UNIFICADA'!$C$1:$T$1,0)),"")</f>
        <v>3.9792</v>
      </c>
      <c r="CD25" s="60">
        <f t="array" ref="CD25">IFERROR(INDEX('CAMAGUI DATA UNIFICADA'!$C$2:$T1007,MATCH(1,($A25='CAMAGUI DATA UNIFICADA'!$A$2:$A1007)*($BV$1='CAMAGUI DATA UNIFICADA'!$B$2:$B1007),0),MATCH(CD$2,'CAMAGUI DATA UNIFICADA'!$C$1:$T$1,0)),"")</f>
        <v>427392.5091</v>
      </c>
      <c r="CE25" s="33">
        <f t="array" ref="CE25">IFERROR(INDEX('CAMAGUI DATA UNIFICADA'!$C$2:$T1007,MATCH(1,($A25='CAMAGUI DATA UNIFICADA'!$A$2:$A1007)*($BV$1='CAMAGUI DATA UNIFICADA'!$B$2:$B1007),0),MATCH(CE$2,'CAMAGUI DATA UNIFICADA'!$C$1:$T$1,0)),"")</f>
        <v>2.109023687</v>
      </c>
      <c r="CF25" s="23">
        <f t="array" ref="CF25">IFERROR(INDEX('CAMAGUI DATA UNIFICADA'!$C$2:$T1007,MATCH(1,($A25='CAMAGUI DATA UNIFICADA'!$A$2:$A1007)*($BV$1='CAMAGUI DATA UNIFICADA'!$B$2:$B1007),0),MATCH(CF$2,'CAMAGUI DATA UNIFICADA'!$C$1:$T$1,0)),"")</f>
        <v>0.6473952778</v>
      </c>
      <c r="CG25" s="23">
        <f t="array" ref="CG25">IFERROR(INDEX('CAMAGUI DATA UNIFICADA'!$C$2:$T1007,MATCH(1,($A25='CAMAGUI DATA UNIFICADA'!$A$2:$A1007)*($BV$1='CAMAGUI DATA UNIFICADA'!$B$2:$B1007),0),MATCH(CG$2,'CAMAGUI DATA UNIFICADA'!$C$1:$T$1,0)),"")</f>
        <v>0.83</v>
      </c>
      <c r="CH25" s="60">
        <f t="array" ref="CH25">IFERROR(INDEX('CAMAGUI DATA UNIFICADA'!$C$2:$T1007,MATCH(1,($A25='CAMAGUI DATA UNIFICADA'!$A$2:$A1007)*($BV$1='CAMAGUI DATA UNIFICADA'!$B$2:$B1007),0),MATCH(CH$2,'CAMAGUI DATA UNIFICADA'!$C$1:$T$1,0)),"")</f>
        <v>130462.6455</v>
      </c>
      <c r="CI25" s="2">
        <f t="array" ref="CI25">IFERROR(INDEX('CAMAGUI DATA UNIFICADA'!$C$2:$T1007,MATCH(1,($A25='CAMAGUI DATA UNIFICADA'!$A$2:$A1007)*($BV$1='CAMAGUI DATA UNIFICADA'!$B$2:$B1007),0),MATCH(CI$2,'CAMAGUI DATA UNIFICADA'!$C$1:$T$1,0)),"")</f>
        <v>2</v>
      </c>
      <c r="CJ25" s="2">
        <f t="array" ref="CJ25">IFERROR(INDEX('CAMAGUI DATA UNIFICADA'!$C$2:$T1007,MATCH(1,($A25='CAMAGUI DATA UNIFICADA'!$A$2:$A1007)*($BV$1='CAMAGUI DATA UNIFICADA'!$B$2:$B1007),0),MATCH(CJ$2,'CAMAGUI DATA UNIFICADA'!$C$1:$T$1,0)),"")</f>
        <v>16.7</v>
      </c>
      <c r="CK25" s="33">
        <f t="array" ref="CK25">IFERROR(INDEX('CAMAGUI DATA UNIFICADA'!$C$2:$T1007,MATCH(1,($A25='CAMAGUI DATA UNIFICADA'!$A$2:$A1007)*($BV$1='CAMAGUI DATA UNIFICADA'!$B$2:$B1007),0),MATCH(CK$2,'CAMAGUI DATA UNIFICADA'!$C$1:$T$1,0)),"")</f>
        <v>3.6996</v>
      </c>
      <c r="CL25" s="60">
        <f t="array" ref="CL25">IFERROR(INDEX('CAMAGUI DATA UNIFICADA'!$C$2:$T1007,MATCH(1,($A25='CAMAGUI DATA UNIFICADA'!$A$2:$A1007)*($BV$1='CAMAGUI DATA UNIFICADA'!$B$2:$B1007),0),MATCH(CL$2,'CAMAGUI DATA UNIFICADA'!$C$1:$T$1,0)),"")</f>
        <v>341.4534045</v>
      </c>
      <c r="CM25" s="140">
        <f t="array" ref="CM25">IFERROR(INDEX('CAMAGUI DATA UNIFICADA'!$C$2:$T1007,MATCH(1,($A25='CAMAGUI DATA UNIFICADA'!$A$2:$A1007)*($BV$1='CAMAGUI DATA UNIFICADA'!$B$2:$B1007),0),MATCH(CM$2,'CAMAGUI DATA UNIFICADA'!$C$1:$T$1,0)),"")</f>
        <v>22.86335113</v>
      </c>
      <c r="CN25" s="138" t="str">
        <f t="array" ref="CN25">IFERROR(INDEX('CAMAGUI DATA UNIFICADA'!$C$2:$T1007,MATCH(1,($A25='CAMAGUI DATA UNIFICADA'!$A$2:$A1007)*($CN$1='CAMAGUI DATA UNIFICADA'!$B$2:$B1007),0),MATCH(CN$2,'CAMAGUI DATA UNIFICADA'!$C$1:$T$1,0)),"")</f>
        <v>CA6020523</v>
      </c>
      <c r="CO25" s="2">
        <f t="array" ref="CO25">IFERROR(INDEX('CAMAGUI DATA UNIFICADA'!$C$2:$T1007,MATCH(1,($A25='CAMAGUI DATA UNIFICADA'!$A$2:$A1007)*($CN$1='CAMAGUI DATA UNIFICADA'!$B$2:$B1007),0),MATCH(CO$2,'CAMAGUI DATA UNIFICADA'!$C$1:$T$1,0)),"")</f>
        <v>490</v>
      </c>
      <c r="CP25" s="2">
        <f t="array" ref="CP25">IFERROR(INDEX('CAMAGUI DATA UNIFICADA'!$C$2:$T1007,MATCH(1,($A25='CAMAGUI DATA UNIFICADA'!$A$2:$A1007)*($CN$1='CAMAGUI DATA UNIFICADA'!$B$2:$B1007),0),MATCH(CP$2,'CAMAGUI DATA UNIFICADA'!$C$1:$T$1,0)),"")</f>
        <v>3424</v>
      </c>
      <c r="CQ25" s="2" t="str">
        <f t="array" ref="CQ25">IFERROR(INDEX('CAMAGUI DATA UNIFICADA'!$C$2:$T1007,MATCH(1,($A25='CAMAGUI DATA UNIFICADA'!$A$2:$A1007)*($CN$1='CAMAGUI DATA UNIFICADA'!$B$2:$B1007),0),MATCH(CQ$2,'CAMAGUI DATA UNIFICADA'!$C$1:$T$1,0)),"")</f>
        <v>SKR MAST</v>
      </c>
      <c r="CR25" s="139">
        <f t="array" ref="CR25">IFERROR(INDEX('CAMAGUI DATA UNIFICADA'!$C$2:$T1007,MATCH(1,($A25='CAMAGUI DATA UNIFICADA'!$A$2:$A1007)*($CN$1='CAMAGUI DATA UNIFICADA'!$B$2:$B1007),0),MATCH(CR$2,'CAMAGUI DATA UNIFICADA'!$C$1:$T$1,0)),"")</f>
        <v>3355.52</v>
      </c>
      <c r="CS25" s="2">
        <f t="array" ref="CS25">IFERROR(INDEX('CAMAGUI DATA UNIFICADA'!$C$2:$T1007,MATCH(1,($A25='CAMAGUI DATA UNIFICADA'!$A$2:$A1007)*($CN$1='CAMAGUI DATA UNIFICADA'!$B$2:$B1007),0),MATCH(CS$2,'CAMAGUI DATA UNIFICADA'!$C$1:$T$1,0)),"")</f>
        <v>15.5</v>
      </c>
      <c r="CT25" s="2">
        <f t="array" ref="CT25">IFERROR(INDEX('CAMAGUI DATA UNIFICADA'!$C$2:$T1007,MATCH(1,($A25='CAMAGUI DATA UNIFICADA'!$A$2:$A1007)*($CN$1='CAMAGUI DATA UNIFICADA'!$B$2:$B1007),0),MATCH(CT$2,'CAMAGUI DATA UNIFICADA'!$C$1:$T$1,0)),"")</f>
        <v>2.3</v>
      </c>
      <c r="CU25" s="33">
        <f t="array" ref="CU25">IFERROR(INDEX('CAMAGUI DATA UNIFICADA'!$C$2:$T1007,MATCH(1,($A25='CAMAGUI DATA UNIFICADA'!$A$2:$A1007)*($CN$1='CAMAGUI DATA UNIFICADA'!$B$2:$B1007),0),MATCH(CU$2,'CAMAGUI DATA UNIFICADA'!$C$1:$T$1,0)),"")</f>
        <v>3.864</v>
      </c>
      <c r="CV25" s="60">
        <f t="array" ref="CV25">IFERROR(INDEX('CAMAGUI DATA UNIFICADA'!$C$2:$T1007,MATCH(1,($A25='CAMAGUI DATA UNIFICADA'!$A$2:$A1007)*($CN$1='CAMAGUI DATA UNIFICADA'!$B$2:$B1007),0),MATCH(CV$2,'CAMAGUI DATA UNIFICADA'!$C$1:$T$1,0)),"")</f>
        <v>818139.3174</v>
      </c>
      <c r="CW25" s="33">
        <f t="array" ref="CW25">IFERROR(INDEX('CAMAGUI DATA UNIFICADA'!$C$2:$T1007,MATCH(1,($A25='CAMAGUI DATA UNIFICADA'!$A$2:$A1007)*($CN$1='CAMAGUI DATA UNIFICADA'!$B$2:$B1007),0),MATCH(CW$2,'CAMAGUI DATA UNIFICADA'!$C$1:$T$1,0)),"")</f>
        <v>1.498519744</v>
      </c>
      <c r="CX25" s="23">
        <f t="array" ref="CX25">IFERROR(INDEX('CAMAGUI DATA UNIFICADA'!$C$2:$T1007,MATCH(1,($A25='CAMAGUI DATA UNIFICADA'!$A$2:$A1007)*($CN$1='CAMAGUI DATA UNIFICADA'!$B$2:$B1007),0),MATCH(CX$2,'CAMAGUI DATA UNIFICADA'!$C$1:$T$1,0)),"")</f>
        <v>0.7000075743</v>
      </c>
      <c r="CY25" s="23">
        <f t="array" ref="CY25">IFERROR(INDEX('CAMAGUI DATA UNIFICADA'!$C$2:$T1007,MATCH(1,($A25='CAMAGUI DATA UNIFICADA'!$A$2:$A1007)*($CN$1='CAMAGUI DATA UNIFICADA'!$B$2:$B1007),0),MATCH(CY$2,'CAMAGUI DATA UNIFICADA'!$C$1:$T$1,0)),"")</f>
        <v>0.85</v>
      </c>
      <c r="CZ25" s="60">
        <f t="array" ref="CZ25">IFERROR(INDEX('CAMAGUI DATA UNIFICADA'!$C$2:$T1007,MATCH(1,($A25='CAMAGUI DATA UNIFICADA'!$A$2:$A1007)*($CN$1='CAMAGUI DATA UNIFICADA'!$B$2:$B1007),0),MATCH(CZ$2,'CAMAGUI DATA UNIFICADA'!$C$1:$T$1,0)),"")</f>
        <v>113536.4727</v>
      </c>
      <c r="DA25" s="2">
        <f t="array" ref="DA25">IFERROR(INDEX('CAMAGUI DATA UNIFICADA'!$C$2:$T1007,MATCH(1,($A25='CAMAGUI DATA UNIFICADA'!$A$2:$A1007)*($CN$1='CAMAGUI DATA UNIFICADA'!$B$2:$B1007),0),MATCH(DA$2,'CAMAGUI DATA UNIFICADA'!$C$1:$T$1,0)),"")</f>
        <v>2.2</v>
      </c>
      <c r="DB25" s="2">
        <f t="array" ref="DB25">IFERROR(INDEX('CAMAGUI DATA UNIFICADA'!$C$2:$T1007,MATCH(1,($A25='CAMAGUI DATA UNIFICADA'!$A$2:$A1007)*($CN$1='CAMAGUI DATA UNIFICADA'!$B$2:$B1007),0),MATCH(DB$2,'CAMAGUI DATA UNIFICADA'!$C$1:$T$1,0)),"")</f>
        <v>17.7</v>
      </c>
      <c r="DC25" s="33">
        <f t="array" ref="DC25">IFERROR(INDEX('CAMAGUI DATA UNIFICADA'!$C$2:$T1007,MATCH(1,($A25='CAMAGUI DATA UNIFICADA'!$A$2:$A1007)*($CN$1='CAMAGUI DATA UNIFICADA'!$B$2:$B1007),0),MATCH(DC$2,'CAMAGUI DATA UNIFICADA'!$C$1:$T$1,0)),"")</f>
        <v>3.5724</v>
      </c>
      <c r="DD25" s="60">
        <f t="array" ref="DD25">IFERROR(INDEX('CAMAGUI DATA UNIFICADA'!$C$2:$T1007,MATCH(1,($A25='CAMAGUI DATA UNIFICADA'!$A$2:$A1007)*($CN$1='CAMAGUI DATA UNIFICADA'!$B$2:$B1007),0),MATCH(DD$2,'CAMAGUI DATA UNIFICADA'!$C$1:$T$1,0)),"")</f>
        <v>635.8593862</v>
      </c>
      <c r="DE25" s="140">
        <f t="array" ref="DE25">IFERROR(INDEX('CAMAGUI DATA UNIFICADA'!$C$2:$T1007,MATCH(1,($A25='CAMAGUI DATA UNIFICADA'!$A$2:$A1007)*($CN$1='CAMAGUI DATA UNIFICADA'!$B$2:$B1007),0),MATCH(DE$2,'CAMAGUI DATA UNIFICADA'!$C$1:$T$1,0)),"")</f>
        <v>36.46484654</v>
      </c>
      <c r="DF25" s="138" t="str">
        <f t="array" ref="DF25">IFERROR(INDEX('CAMAGUI DATA UNIFICADA'!$C$2:$T1007,MATCH(1,($A25='CAMAGUI DATA UNIFICADA'!$A$2:$A1007)*($DF$1='CAMAGUI DATA UNIFICADA'!$B$2:$B1007),0),MATCH(DF$2,'CAMAGUI DATA UNIFICADA'!$C$1:$T$1,0)),"")</f>
        <v/>
      </c>
      <c r="DG25" s="2" t="str">
        <f t="array" ref="DG25">IFERROR(INDEX('CAMAGUI DATA UNIFICADA'!$C$2:$T1007,MATCH(1,($A25='CAMAGUI DATA UNIFICADA'!$A$2:$A1007)*($DF$1='CAMAGUI DATA UNIFICADA'!$B$2:$B1007),0),MATCH(DG$2,'CAMAGUI DATA UNIFICADA'!$C$1:$T$1,0)),"")</f>
        <v/>
      </c>
      <c r="DH25" s="2" t="str">
        <f t="array" ref="DH25">IFERROR(INDEX('CAMAGUI DATA UNIFICADA'!$C$2:$T1007,MATCH(1,($A25='CAMAGUI DATA UNIFICADA'!$A$2:$A1007)*($DF$1='CAMAGUI DATA UNIFICADA'!$B$2:$B1007),0),MATCH(DH$2,'CAMAGUI DATA UNIFICADA'!$C$1:$T$1,0)),"")</f>
        <v/>
      </c>
      <c r="DI25" s="2" t="str">
        <f t="array" ref="DI25">IFERROR(INDEX('CAMAGUI DATA UNIFICADA'!$C$2:$T1007,MATCH(1,($A25='CAMAGUI DATA UNIFICADA'!$A$2:$A1007)*($DF$1='CAMAGUI DATA UNIFICADA'!$B$2:$B1007),0),MATCH(DI$2,'CAMAGUI DATA UNIFICADA'!$C$1:$T$1,0)),"")</f>
        <v/>
      </c>
      <c r="DJ25" s="139" t="str">
        <f t="array" ref="DJ25">IFERROR(INDEX('CAMAGUI DATA UNIFICADA'!$C$2:$T1007,MATCH(1,($A25='CAMAGUI DATA UNIFICADA'!$A$2:$A1007)*($DF$1='CAMAGUI DATA UNIFICADA'!$B$2:$B1007),0),MATCH(DJ$2,'CAMAGUI DATA UNIFICADA'!$C$1:$T$1,0)),"")</f>
        <v/>
      </c>
      <c r="DK25" s="2" t="str">
        <f t="array" ref="DK25">IFERROR(INDEX('CAMAGUI DATA UNIFICADA'!$C$2:$T1007,MATCH(1,($A25='CAMAGUI DATA UNIFICADA'!$A$2:$A1007)*($DF$1='CAMAGUI DATA UNIFICADA'!$B$2:$B1007),0),MATCH(DK$2,'CAMAGUI DATA UNIFICADA'!$C$1:$T$1,0)),"")</f>
        <v/>
      </c>
      <c r="DL25" s="2" t="str">
        <f t="array" ref="DL25">IFERROR(INDEX('CAMAGUI DATA UNIFICADA'!$C$2:$T1007,MATCH(1,($A25='CAMAGUI DATA UNIFICADA'!$A$2:$A1007)*($DF$1='CAMAGUI DATA UNIFICADA'!$B$2:$B1007),0),MATCH(DL$2,'CAMAGUI DATA UNIFICADA'!$C$1:$T$1,0)),"")</f>
        <v/>
      </c>
      <c r="DM25" s="33" t="str">
        <f t="array" ref="DM25">IFERROR(INDEX('CAMAGUI DATA UNIFICADA'!$C$2:$T1007,MATCH(1,($A25='CAMAGUI DATA UNIFICADA'!$A$2:$A1007)*($DF$1='CAMAGUI DATA UNIFICADA'!$B$2:$B1007),0),MATCH(DM$2,'CAMAGUI DATA UNIFICADA'!$C$1:$T$1,0)),"")</f>
        <v/>
      </c>
      <c r="DN25" s="60" t="str">
        <f t="array" ref="DN25">IFERROR(INDEX('CAMAGUI DATA UNIFICADA'!$C$2:$T1007,MATCH(1,($A25='CAMAGUI DATA UNIFICADA'!$A$2:$A1007)*($DF$1='CAMAGUI DATA UNIFICADA'!$B$2:$B1007),0),MATCH(DN$2,'CAMAGUI DATA UNIFICADA'!$C$1:$T$1,0)),"")</f>
        <v/>
      </c>
      <c r="DO25" s="33" t="str">
        <f t="array" ref="DO25">IFERROR(INDEX('CAMAGUI DATA UNIFICADA'!$C$2:$T1007,MATCH(1,($A25='CAMAGUI DATA UNIFICADA'!$A$2:$A1007)*($DF$1='CAMAGUI DATA UNIFICADA'!$B$2:$B1007),0),MATCH(DO$2,'CAMAGUI DATA UNIFICADA'!$C$1:$T$1,0)),"")</f>
        <v/>
      </c>
      <c r="DP25" s="23" t="str">
        <f t="array" ref="DP25">IFERROR(INDEX('CAMAGUI DATA UNIFICADA'!$C$2:$T1007,MATCH(1,($A25='CAMAGUI DATA UNIFICADA'!$A$2:$A1007)*($DF$1='CAMAGUI DATA UNIFICADA'!$B$2:$B1007),0),MATCH(DP$2,'CAMAGUI DATA UNIFICADA'!$C$1:$T$1,0)),"")</f>
        <v/>
      </c>
      <c r="DQ25" s="23" t="str">
        <f t="array" ref="DQ25">IFERROR(INDEX('CAMAGUI DATA UNIFICADA'!$C$2:$T1007,MATCH(1,($A25='CAMAGUI DATA UNIFICADA'!$A$2:$A1007)*($DF$1='CAMAGUI DATA UNIFICADA'!$B$2:$B1007),0),MATCH(DQ$2,'CAMAGUI DATA UNIFICADA'!$C$1:$T$1,0)),"")</f>
        <v/>
      </c>
      <c r="DR25" s="2" t="str">
        <f t="array" ref="DR25">IFERROR(INDEX('CAMAGUI DATA UNIFICADA'!$C$2:$T1007,MATCH(1,($A25='CAMAGUI DATA UNIFICADA'!$A$2:$A1007)*($DF$1='CAMAGUI DATA UNIFICADA'!$B$2:$B1007),0),MATCH(DR$2,'CAMAGUI DATA UNIFICADA'!$C$1:$T$1,0)),"")</f>
        <v/>
      </c>
      <c r="DS25" s="2" t="str">
        <f t="array" ref="DS25">IFERROR(INDEX('CAMAGUI DATA UNIFICADA'!$C$2:$T1007,MATCH(1,($A25='CAMAGUI DATA UNIFICADA'!$A$2:$A1007)*($DF$1='CAMAGUI DATA UNIFICADA'!$B$2:$B1007),0),MATCH(DS$2,'CAMAGUI DATA UNIFICADA'!$C$1:$T$1,0)),"")</f>
        <v/>
      </c>
      <c r="DT25" s="2" t="str">
        <f t="array" ref="DT25">IFERROR(INDEX('CAMAGUI DATA UNIFICADA'!$C$2:$T1007,MATCH(1,($A25='CAMAGUI DATA UNIFICADA'!$A$2:$A1007)*($DF$1='CAMAGUI DATA UNIFICADA'!$B$2:$B1007),0),MATCH(DT$2,'CAMAGUI DATA UNIFICADA'!$C$1:$T$1,0)),"")</f>
        <v/>
      </c>
      <c r="DU25" s="33" t="str">
        <f t="array" ref="DU25">IFERROR(INDEX('CAMAGUI DATA UNIFICADA'!$C$2:$T1007,MATCH(1,($A25='CAMAGUI DATA UNIFICADA'!$A$2:$A1007)*($DF$1='CAMAGUI DATA UNIFICADA'!$B$2:$B1007),0),MATCH(DU$2,'CAMAGUI DATA UNIFICADA'!$C$1:$T$1,0)),"")</f>
        <v/>
      </c>
      <c r="DV25" s="60" t="str">
        <f t="array" ref="DV25">IFERROR(INDEX('CAMAGUI DATA UNIFICADA'!$C$2:$T1007,MATCH(1,($A25='CAMAGUI DATA UNIFICADA'!$A$2:$A1007)*($DF$1='CAMAGUI DATA UNIFICADA'!$B$2:$B1007),0),MATCH(DV$2,'CAMAGUI DATA UNIFICADA'!$C$1:$T$1,0)),"")</f>
        <v/>
      </c>
      <c r="DW25" s="140" t="str">
        <f t="array" ref="DW25">IFERROR(INDEX('CAMAGUI DATA UNIFICADA'!$C$2:$T1007,MATCH(1,($A25='CAMAGUI DATA UNIFICADA'!$A$2:$A1007)*($DF$1='CAMAGUI DATA UNIFICADA'!$B$2:$B1007),0),MATCH(DW$2,'CAMAGUI DATA UNIFICADA'!$C$1:$T$1,0)),"")</f>
        <v/>
      </c>
      <c r="DX25" s="144" t="str">
        <f t="array" ref="DX25">IFERROR(INDEX('CAMAGUI DATA UNIFICADA'!$C$2:$T1007,MATCH(1,($A25='CAMAGUI DATA UNIFICADA'!$A$2:$A1007)*($DX$1='CAMAGUI DATA UNIFICADA'!$B$2:$B1007),0),MATCH(DX$2,'CAMAGUI DATA UNIFICADA'!$C$1:$T$1,0)),"")</f>
        <v/>
      </c>
      <c r="DY25" s="60" t="str">
        <f t="array" ref="DY25">IFERROR(INDEX('CAMAGUI DATA UNIFICADA'!$C$2:$T1007,MATCH(1,($A25='CAMAGUI DATA UNIFICADA'!$A$2:$A1007)*($DX$1='CAMAGUI DATA UNIFICADA'!$B$2:$B1007),0),MATCH(DY$2,'CAMAGUI DATA UNIFICADA'!$C$1:$T$1,0)),"")</f>
        <v/>
      </c>
      <c r="DZ25" s="60" t="str">
        <f t="array" ref="DZ25">IFERROR(INDEX('CAMAGUI DATA UNIFICADA'!$C$2:$T1007,MATCH(1,($A25='CAMAGUI DATA UNIFICADA'!$A$2:$A1007)*($DX$1='CAMAGUI DATA UNIFICADA'!$B$2:$B1007),0),MATCH(DZ$2,'CAMAGUI DATA UNIFICADA'!$C$1:$T$1,0)),"")</f>
        <v/>
      </c>
      <c r="EA25" s="60" t="str">
        <f t="array" ref="EA25">IFERROR(INDEX('CAMAGUI DATA UNIFICADA'!$C$2:$T1007,MATCH(1,($A25='CAMAGUI DATA UNIFICADA'!$A$2:$A1007)*($DX$1='CAMAGUI DATA UNIFICADA'!$B$2:$B1007),0),MATCH(EA$2,'CAMAGUI DATA UNIFICADA'!$C$1:$T$1,0)),"")</f>
        <v/>
      </c>
      <c r="EB25" s="60" t="str">
        <f t="array" ref="EB25">IFERROR(INDEX('CAMAGUI DATA UNIFICADA'!$C$2:$T1007,MATCH(1,($A25='CAMAGUI DATA UNIFICADA'!$A$2:$A1007)*($DX$1='CAMAGUI DATA UNIFICADA'!$B$2:$B1007),0),MATCH(EB$2,'CAMAGUI DATA UNIFICADA'!$C$1:$T$1,0)),"")</f>
        <v/>
      </c>
      <c r="EC25" s="60" t="str">
        <f t="array" ref="EC25">IFERROR(INDEX('CAMAGUI DATA UNIFICADA'!$C$2:$T1007,MATCH(1,($A25='CAMAGUI DATA UNIFICADA'!$A$2:$A1007)*($DX$1='CAMAGUI DATA UNIFICADA'!$B$2:$B1007),0),MATCH(EC$2,'CAMAGUI DATA UNIFICADA'!$C$1:$T$1,0)),"")</f>
        <v/>
      </c>
      <c r="ED25" s="60" t="str">
        <f t="array" ref="ED25">IFERROR(INDEX('CAMAGUI DATA UNIFICADA'!$C$2:$T1007,MATCH(1,($A25='CAMAGUI DATA UNIFICADA'!$A$2:$A1007)*($DX$1='CAMAGUI DATA UNIFICADA'!$B$2:$B1007),0),MATCH(ED$2,'CAMAGUI DATA UNIFICADA'!$C$1:$T$1,0)),"")</f>
        <v/>
      </c>
      <c r="EE25" s="60" t="str">
        <f t="array" ref="EE25">IFERROR(INDEX('CAMAGUI DATA UNIFICADA'!$C$2:$T1007,MATCH(1,($A25='CAMAGUI DATA UNIFICADA'!$A$2:$A1007)*($DX$1='CAMAGUI DATA UNIFICADA'!$B$2:$B1007),0),MATCH(EE$2,'CAMAGUI DATA UNIFICADA'!$C$1:$T$1,0)),"")</f>
        <v/>
      </c>
      <c r="EF25" s="60" t="str">
        <f t="array" ref="EF25">IFERROR(INDEX('CAMAGUI DATA UNIFICADA'!$C$2:$T1007,MATCH(1,($A25='CAMAGUI DATA UNIFICADA'!$A$2:$A1007)*($DX$1='CAMAGUI DATA UNIFICADA'!$B$2:$B1007),0),MATCH(EF$2,'CAMAGUI DATA UNIFICADA'!$C$1:$T$1,0)),"")</f>
        <v/>
      </c>
      <c r="EG25" s="60" t="str">
        <f t="array" ref="EG25">IFERROR(INDEX('CAMAGUI DATA UNIFICADA'!$C$2:$T1007,MATCH(1,($A25='CAMAGUI DATA UNIFICADA'!$A$2:$A1007)*($DX$1='CAMAGUI DATA UNIFICADA'!$B$2:$B1007),0),MATCH(EG$2,'CAMAGUI DATA UNIFICADA'!$C$1:$T$1,0)),"")</f>
        <v/>
      </c>
      <c r="EH25" s="60" t="str">
        <f t="array" ref="EH25">IFERROR(INDEX('CAMAGUI DATA UNIFICADA'!$C$2:$T1007,MATCH(1,($A25='CAMAGUI DATA UNIFICADA'!$A$2:$A1007)*($DX$1='CAMAGUI DATA UNIFICADA'!$B$2:$B1007),0),MATCH(EH$2,'CAMAGUI DATA UNIFICADA'!$C$1:$T$1,0)),"")</f>
        <v/>
      </c>
      <c r="EI25" s="60" t="str">
        <f t="array" ref="EI25">IFERROR(INDEX('CAMAGUI DATA UNIFICADA'!$C$2:$T1007,MATCH(1,($A25='CAMAGUI DATA UNIFICADA'!$A$2:$A1007)*($DX$1='CAMAGUI DATA UNIFICADA'!$B$2:$B1007),0),MATCH(EI$2,'CAMAGUI DATA UNIFICADA'!$C$1:$T$1,0)),"")</f>
        <v/>
      </c>
      <c r="EJ25" s="60" t="str">
        <f t="array" ref="EJ25">IFERROR(INDEX('CAMAGUI DATA UNIFICADA'!$C$2:$T1007,MATCH(1,($A25='CAMAGUI DATA UNIFICADA'!$A$2:$A1007)*($DX$1='CAMAGUI DATA UNIFICADA'!$B$2:$B1007),0),MATCH(EJ$2,'CAMAGUI DATA UNIFICADA'!$C$1:$T$1,0)),"")</f>
        <v/>
      </c>
      <c r="EK25" s="60" t="str">
        <f t="array" ref="EK25">IFERROR(INDEX('CAMAGUI DATA UNIFICADA'!$C$2:$T1007,MATCH(1,($A25='CAMAGUI DATA UNIFICADA'!$A$2:$A1007)*($DX$1='CAMAGUI DATA UNIFICADA'!$B$2:$B1007),0),MATCH(EK$2,'CAMAGUI DATA UNIFICADA'!$C$1:$T$1,0)),"")</f>
        <v/>
      </c>
      <c r="EL25" s="60" t="str">
        <f t="array" ref="EL25">IFERROR(INDEX('CAMAGUI DATA UNIFICADA'!$C$2:$T1007,MATCH(1,($A25='CAMAGUI DATA UNIFICADA'!$A$2:$A1007)*($DX$1='CAMAGUI DATA UNIFICADA'!$B$2:$B1007),0),MATCH(EL$2,'CAMAGUI DATA UNIFICADA'!$C$1:$T$1,0)),"")</f>
        <v/>
      </c>
      <c r="EM25" s="60" t="str">
        <f t="array" ref="EM25">IFERROR(INDEX('CAMAGUI DATA UNIFICADA'!$C$2:$T1007,MATCH(1,($A25='CAMAGUI DATA UNIFICADA'!$A$2:$A1007)*($DX$1='CAMAGUI DATA UNIFICADA'!$B$2:$B1007),0),MATCH(EM$2,'CAMAGUI DATA UNIFICADA'!$C$1:$T$1,0)),"")</f>
        <v/>
      </c>
      <c r="EN25" s="60" t="str">
        <f t="array" ref="EN25">IFERROR(INDEX('CAMAGUI DATA UNIFICADA'!$C$2:$T1007,MATCH(1,($A25='CAMAGUI DATA UNIFICADA'!$A$2:$A1007)*($DX$1='CAMAGUI DATA UNIFICADA'!$B$2:$B1007),0),MATCH(EN$2,'CAMAGUI DATA UNIFICADA'!$C$1:$T$1,0)),"")</f>
        <v/>
      </c>
      <c r="EO25" s="140" t="str">
        <f t="array" ref="EO25">IFERROR(INDEX('CAMAGUI DATA UNIFICADA'!$C$2:$T1007,MATCH(1,($A25='CAMAGUI DATA UNIFICADA'!$A$2:$A1007)*($DX$1='CAMAGUI DATA UNIFICADA'!$B$2:$B1007),0),MATCH(EO$2,'CAMAGUI DATA UNIFICADA'!$C$1:$T$1,0)),"")</f>
        <v/>
      </c>
    </row>
    <row r="26">
      <c r="A26" s="137">
        <v>45110.0</v>
      </c>
      <c r="B26" s="138" t="str">
        <f t="array" ref="B26">IFERROR(INDEX('CAMAGUI DATA UNIFICADA'!$C$2:$T1007,MATCH(1,($A26='CAMAGUI DATA UNIFICADA'!$A$2:$A1007)*($B$1='CAMAGUI DATA UNIFICADA'!$B$2:$B1007),0),MATCH(B$2,'CAMAGUI DATA UNIFICADA'!$C$1:$T$1,0)),"")</f>
        <v>CA1050623</v>
      </c>
      <c r="C26" s="2">
        <f t="array" ref="C26">IFERROR(INDEX('CAMAGUI DATA UNIFICADA'!$C$2:$T1007,MATCH(1,($A26='CAMAGUI DATA UNIFICADA'!$A$2:$A1007)*($B$1='CAMAGUI DATA UNIFICADA'!$B$2:$B1007),0),MATCH(C$2,'CAMAGUI DATA UNIFICADA'!$C$1:$T$1,0)),"")</f>
        <v>450</v>
      </c>
      <c r="D26" s="2">
        <f t="array" ref="D26">IFERROR(INDEX('CAMAGUI DATA UNIFICADA'!$C$2:$T1007,MATCH(1,($A26='CAMAGUI DATA UNIFICADA'!$A$2:$A1007)*($B$1='CAMAGUI DATA UNIFICADA'!$B$2:$B1007),0),MATCH(D$2,'CAMAGUI DATA UNIFICADA'!$C$1:$T$1,0)),"")</f>
        <v>2974</v>
      </c>
      <c r="E26" s="2" t="str">
        <f t="array" ref="E26">IFERROR(INDEX('CAMAGUI DATA UNIFICADA'!$C$2:$T1007,MATCH(1,($A26='CAMAGUI DATA UNIFICADA'!$A$2:$A1007)*($B$1='CAMAGUI DATA UNIFICADA'!$B$2:$B1007),0),MATCH(E$2,'CAMAGUI DATA UNIFICADA'!$C$1:$T$1,0)),"")</f>
        <v>SKR MAST</v>
      </c>
      <c r="F26" s="139">
        <f t="array" ref="F26">IFERROR(INDEX('CAMAGUI DATA UNIFICADA'!$C$2:$T1007,MATCH(1,($A26='CAMAGUI DATA UNIFICADA'!$A$2:$A1007)*($B$1='CAMAGUI DATA UNIFICADA'!$B$2:$B1007),0),MATCH(F$2,'CAMAGUI DATA UNIFICADA'!$C$1:$T$1,0)),"")</f>
        <v>2914.52</v>
      </c>
      <c r="G26" s="2">
        <f t="array" ref="G26">IFERROR(INDEX('CAMAGUI DATA UNIFICADA'!$C$2:$T1007,MATCH(1,($A26='CAMAGUI DATA UNIFICADA'!$A$2:$A1007)*($B$1='CAMAGUI DATA UNIFICADA'!$B$2:$B1007),0),MATCH(G$2,'CAMAGUI DATA UNIFICADA'!$C$1:$T$1,0)),"")</f>
        <v>9.5</v>
      </c>
      <c r="H26" s="2">
        <f t="array" ref="H26">IFERROR(INDEX('CAMAGUI DATA UNIFICADA'!$C$2:$T1007,MATCH(1,($A26='CAMAGUI DATA UNIFICADA'!$A$2:$A1007)*($B$1='CAMAGUI DATA UNIFICADA'!$B$2:$B1007),0),MATCH(H$2,'CAMAGUI DATA UNIFICADA'!$C$1:$T$1,0)),"")</f>
        <v>2.7</v>
      </c>
      <c r="I26" s="33">
        <f t="array" ref="I26">IFERROR(INDEX('CAMAGUI DATA UNIFICADA'!$C$2:$T1007,MATCH(1,($A26='CAMAGUI DATA UNIFICADA'!$A$2:$A1007)*($B$1='CAMAGUI DATA UNIFICADA'!$B$2:$B1007),0),MATCH(I$2,'CAMAGUI DATA UNIFICADA'!$C$1:$T$1,0)),"")</f>
        <v>5.16</v>
      </c>
      <c r="J26" s="60">
        <f t="array" ref="J26">IFERROR(INDEX('CAMAGUI DATA UNIFICADA'!$C$2:$T1007,MATCH(1,($A26='CAMAGUI DATA UNIFICADA'!$A$2:$A1007)*($B$1='CAMAGUI DATA UNIFICADA'!$B$2:$B1007),0),MATCH(J$2,'CAMAGUI DATA UNIFICADA'!$C$1:$T$1,0)),"")</f>
        <v>917992.6561</v>
      </c>
      <c r="K26" s="33">
        <f t="array" ref="K26">IFERROR(INDEX('CAMAGUI DATA UNIFICADA'!$C$2:$T1007,MATCH(1,($A26='CAMAGUI DATA UNIFICADA'!$A$2:$A1007)*($B$1='CAMAGUI DATA UNIFICADA'!$B$2:$B1007),0),MATCH(K$2,'CAMAGUI DATA UNIFICADA'!$C$1:$T$1,0)),"")</f>
        <v>0.9977187332</v>
      </c>
      <c r="L26" s="23">
        <f t="array" ref="L26">IFERROR(INDEX('CAMAGUI DATA UNIFICADA'!$C$2:$T1007,MATCH(1,($A26='CAMAGUI DATA UNIFICADA'!$A$2:$A1007)*($B$1='CAMAGUI DATA UNIFICADA'!$B$2:$B1007),0),MATCH(L$2,'CAMAGUI DATA UNIFICADA'!$C$1:$T$1,0)),"")</f>
        <v>0.76499388</v>
      </c>
      <c r="M26" s="23">
        <f t="array" ref="M26">IFERROR(INDEX('CAMAGUI DATA UNIFICADA'!$C$2:$T1007,MATCH(1,($A26='CAMAGUI DATA UNIFICADA'!$A$2:$A1007)*($B$1='CAMAGUI DATA UNIFICADA'!$B$2:$B1007),0),MATCH(M$2,'CAMAGUI DATA UNIFICADA'!$C$1:$T$1,0)),"")</f>
        <v>0.92</v>
      </c>
      <c r="N26" s="60">
        <f t="array" ref="N26">IFERROR(INDEX('CAMAGUI DATA UNIFICADA'!$C$2:$T1007,MATCH(1,($A26='CAMAGUI DATA UNIFICADA'!$A$2:$A1007)*($B$1='CAMAGUI DATA UNIFICADA'!$B$2:$B1007),0),MATCH(N$2,'CAMAGUI DATA UNIFICADA'!$C$1:$T$1,0)),"")</f>
        <v>134798.5348</v>
      </c>
      <c r="O26" s="2">
        <f t="array" ref="O26">IFERROR(INDEX('CAMAGUI DATA UNIFICADA'!$C$2:$T1007,MATCH(1,($A26='CAMAGUI DATA UNIFICADA'!$A$2:$A1007)*($B$1='CAMAGUI DATA UNIFICADA'!$B$2:$B1007),0),MATCH(O$2,'CAMAGUI DATA UNIFICADA'!$C$1:$T$1,0)),"")</f>
        <v>2.5</v>
      </c>
      <c r="P26" s="2">
        <f t="array" ref="P26">IFERROR(INDEX('CAMAGUI DATA UNIFICADA'!$C$2:$T1007,MATCH(1,($A26='CAMAGUI DATA UNIFICADA'!$A$2:$A1007)*($B$1='CAMAGUI DATA UNIFICADA'!$B$2:$B1007),0),MATCH(P$2,'CAMAGUI DATA UNIFICADA'!$C$1:$T$1,0)),"")</f>
        <v>12</v>
      </c>
      <c r="Q26" s="33">
        <f t="array" ref="Q26">IFERROR(INDEX('CAMAGUI DATA UNIFICADA'!$C$2:$T1007,MATCH(1,($A26='CAMAGUI DATA UNIFICADA'!$A$2:$A1007)*($B$1='CAMAGUI DATA UNIFICADA'!$B$2:$B1007),0),MATCH(Q$2,'CAMAGUI DATA UNIFICADA'!$C$1:$T$1,0)),"")</f>
        <v>4.404</v>
      </c>
      <c r="R26" s="60">
        <f t="array" ref="R26">IFERROR(INDEX('CAMAGUI DATA UNIFICADA'!$C$2:$T1007,MATCH(1,($A26='CAMAGUI DATA UNIFICADA'!$A$2:$A1007)*($B$1='CAMAGUI DATA UNIFICADA'!$B$2:$B1007),0),MATCH(R$2,'CAMAGUI DATA UNIFICADA'!$C$1:$T$1,0)),"")</f>
        <v>617.4520007</v>
      </c>
      <c r="S26" s="140">
        <f t="array" ref="S26">IFERROR(INDEX('CAMAGUI DATA UNIFICADA'!$C$2:$T1007,MATCH(1,($A26='CAMAGUI DATA UNIFICADA'!$A$2:$A1007)*($B$1='CAMAGUI DATA UNIFICADA'!$B$2:$B1007),0),MATCH(S$2,'CAMAGUI DATA UNIFICADA'!$C$1:$T$1,0)),"")</f>
        <v>41.86300017</v>
      </c>
      <c r="T26" s="138" t="str">
        <f t="array" ref="T26">IFERROR(INDEX('CAMAGUI DATA UNIFICADA'!$C$2:$T1007,MATCH(1,($A26='CAMAGUI DATA UNIFICADA'!$A$2:$A1007)*($T$1='CAMAGUI DATA UNIFICADA'!$B$2:$B1007),0),MATCH(T$2,'CAMAGUI DATA UNIFICADA'!$C$1:$T$1,0)),"")</f>
        <v>CA2050623</v>
      </c>
      <c r="U26" s="2">
        <f t="array" ref="U26">IFERROR(INDEX('CAMAGUI DATA UNIFICADA'!$C$2:$T1007,MATCH(1,($A26='CAMAGUI DATA UNIFICADA'!$A$2:$A1007)*($T$1='CAMAGUI DATA UNIFICADA'!$B$2:$B1007),0),MATCH(U$2,'CAMAGUI DATA UNIFICADA'!$C$1:$T$1,0)),"")</f>
        <v>320</v>
      </c>
      <c r="V26" s="2">
        <f t="array" ref="V26">IFERROR(INDEX('CAMAGUI DATA UNIFICADA'!$C$2:$T1007,MATCH(1,($A26='CAMAGUI DATA UNIFICADA'!$A$2:$A1007)*($T$1='CAMAGUI DATA UNIFICADA'!$B$2:$B1007),0),MATCH(V$2,'CAMAGUI DATA UNIFICADA'!$C$1:$T$1,0)),"")</f>
        <v>2161</v>
      </c>
      <c r="W26" s="2" t="str">
        <f t="array" ref="W26">IFERROR(INDEX('CAMAGUI DATA UNIFICADA'!$C$2:$T1007,MATCH(1,($A26='CAMAGUI DATA UNIFICADA'!$A$2:$A1007)*($T$1='CAMAGUI DATA UNIFICADA'!$B$2:$B1007),0),MATCH(W$2,'CAMAGUI DATA UNIFICADA'!$C$1:$T$1,0)),"")</f>
        <v>SKR MAST</v>
      </c>
      <c r="X26" s="139">
        <f t="array" ref="X26">IFERROR(INDEX('CAMAGUI DATA UNIFICADA'!$C$2:$T1007,MATCH(1,($A26='CAMAGUI DATA UNIFICADA'!$A$2:$A1007)*($T$1='CAMAGUI DATA UNIFICADA'!$B$2:$B1007),0),MATCH(X$2,'CAMAGUI DATA UNIFICADA'!$C$1:$T$1,0)),"")</f>
        <v>2117.78</v>
      </c>
      <c r="Y26" s="2">
        <f t="array" ref="Y26">IFERROR(INDEX('CAMAGUI DATA UNIFICADA'!$C$2:$T1007,MATCH(1,($A26='CAMAGUI DATA UNIFICADA'!$A$2:$A1007)*($T$1='CAMAGUI DATA UNIFICADA'!$B$2:$B1007),0),MATCH(Y$2,'CAMAGUI DATA UNIFICADA'!$C$1:$T$1,0)),"")</f>
        <v>8.4</v>
      </c>
      <c r="Z26" s="2">
        <f t="array" ref="Z26">IFERROR(INDEX('CAMAGUI DATA UNIFICADA'!$C$2:$T1007,MATCH(1,($A26='CAMAGUI DATA UNIFICADA'!$A$2:$A1007)*($T$1='CAMAGUI DATA UNIFICADA'!$B$2:$B1007),0),MATCH(Z$2,'CAMAGUI DATA UNIFICADA'!$C$1:$T$1,0)),"")</f>
        <v>1.9</v>
      </c>
      <c r="AA26" s="2">
        <f t="array" ref="AA26">IFERROR(INDEX('CAMAGUI DATA UNIFICADA'!$C$2:$T1007,MATCH(1,($A26='CAMAGUI DATA UNIFICADA'!$A$2:$A1007)*($T$1='CAMAGUI DATA UNIFICADA'!$B$2:$B1007),0),MATCH(AA$2,'CAMAGUI DATA UNIFICADA'!$C$1:$T$1,0)),"")</f>
        <v>5.4888</v>
      </c>
      <c r="AB26" s="60">
        <f t="array" ref="AB26">IFERROR(INDEX('CAMAGUI DATA UNIFICADA'!$C$2:$T1007,MATCH(1,($A26='CAMAGUI DATA UNIFICADA'!$A$2:$A1007)*($T$1='CAMAGUI DATA UNIFICADA'!$B$2:$B1007),0),MATCH(AB$2,'CAMAGUI DATA UNIFICADA'!$C$1:$T$1,0)),"")</f>
        <v>694054.039</v>
      </c>
      <c r="AC26" s="33">
        <f t="array" ref="AC26">IFERROR(INDEX('CAMAGUI DATA UNIFICADA'!$C$2:$T1007,MATCH(1,($A26='CAMAGUI DATA UNIFICADA'!$A$2:$A1007)*($T$1='CAMAGUI DATA UNIFICADA'!$B$2:$B1007),0),MATCH(AC$2,'CAMAGUI DATA UNIFICADA'!$C$1:$T$1,0)),"")</f>
        <v>1.360488542</v>
      </c>
      <c r="AD26" s="23">
        <f t="array" ref="AD26">IFERROR(INDEX('CAMAGUI DATA UNIFICADA'!$C$2:$T1007,MATCH(1,($A26='CAMAGUI DATA UNIFICADA'!$A$2:$A1007)*($T$1='CAMAGUI DATA UNIFICADA'!$B$2:$B1007),0),MATCH(AD$2,'CAMAGUI DATA UNIFICADA'!$C$1:$T$1,0)),"")</f>
        <v>0.730583199</v>
      </c>
      <c r="AE26" s="23">
        <f t="array" ref="AE26">IFERROR(INDEX('CAMAGUI DATA UNIFICADA'!$C$2:$T1007,MATCH(1,($A26='CAMAGUI DATA UNIFICADA'!$A$2:$A1007)*($T$1='CAMAGUI DATA UNIFICADA'!$B$2:$B1007),0),MATCH(AE$2,'CAMAGUI DATA UNIFICADA'!$C$1:$T$1,0)),"")</f>
        <v>0.88</v>
      </c>
      <c r="AF26" s="60">
        <f t="array" ref="AF26">IFERROR(INDEX('CAMAGUI DATA UNIFICADA'!$C$2:$T1007,MATCH(1,($A26='CAMAGUI DATA UNIFICADA'!$A$2:$A1007)*($T$1='CAMAGUI DATA UNIFICADA'!$B$2:$B1007),0),MATCH(AF$2,'CAMAGUI DATA UNIFICADA'!$C$1:$T$1,0)),"")</f>
        <v>139333.3333</v>
      </c>
      <c r="AG26" s="2">
        <f t="array" ref="AG26">IFERROR(INDEX('CAMAGUI DATA UNIFICADA'!$C$2:$T1007,MATCH(1,($A26='CAMAGUI DATA UNIFICADA'!$A$2:$A1007)*($T$1='CAMAGUI DATA UNIFICADA'!$B$2:$B1007),0),MATCH(AG$2,'CAMAGUI DATA UNIFICADA'!$C$1:$T$1,0)),"")</f>
        <v>2.2</v>
      </c>
      <c r="AH26" s="2">
        <f t="array" ref="AH26">IFERROR(INDEX('CAMAGUI DATA UNIFICADA'!$C$2:$T1007,MATCH(1,($A26='CAMAGUI DATA UNIFICADA'!$A$2:$A1007)*($T$1='CAMAGUI DATA UNIFICADA'!$B$2:$B1007),0),MATCH(AH$2,'CAMAGUI DATA UNIFICADA'!$C$1:$T$1,0)),"")</f>
        <v>10.6</v>
      </c>
      <c r="AI26" s="33">
        <f t="array" ref="AI26">IFERROR(INDEX('CAMAGUI DATA UNIFICADA'!$C$2:$T1007,MATCH(1,($A26='CAMAGUI DATA UNIFICADA'!$A$2:$A1007)*($T$1='CAMAGUI DATA UNIFICADA'!$B$2:$B1007),0),MATCH(AI$2,'CAMAGUI DATA UNIFICADA'!$C$1:$T$1,0)),"")</f>
        <v>4.7064</v>
      </c>
      <c r="AJ26" s="60">
        <f t="array" ref="AJ26">IFERROR(INDEX('CAMAGUI DATA UNIFICADA'!$C$2:$T1007,MATCH(1,($A26='CAMAGUI DATA UNIFICADA'!$A$2:$A1007)*($T$1='CAMAGUI DATA UNIFICADA'!$B$2:$B1007),0),MATCH(AJ$2,'CAMAGUI DATA UNIFICADA'!$C$1:$T$1,0)),"")</f>
        <v>439.7513806</v>
      </c>
      <c r="AK26" s="140">
        <f t="array" ref="AK26">IFERROR(INDEX('CAMAGUI DATA UNIFICADA'!$C$2:$T1007,MATCH(1,($A26='CAMAGUI DATA UNIFICADA'!$A$2:$A1007)*($T$1='CAMAGUI DATA UNIFICADA'!$B$2:$B1007),0),MATCH(AK$2,'CAMAGUI DATA UNIFICADA'!$C$1:$T$1,0)),"")</f>
        <v>29.93784514</v>
      </c>
      <c r="AL26" s="138" t="str">
        <f t="array" ref="AL26">IFERROR(INDEX('CAMAGUI DATA UNIFICADA'!$C$2:$T1007,MATCH(1,($A26='CAMAGUI DATA UNIFICADA'!$A$2:$A1007)*($AL$1='CAMAGUI DATA UNIFICADA'!$B$2:$B1007),0),MATCH(AL$2,'CAMAGUI DATA UNIFICADA'!$C$1:$T$1,0)),"")</f>
        <v>CA3050623</v>
      </c>
      <c r="AM26" s="2">
        <f t="array" ref="AM26">IFERROR(INDEX('CAMAGUI DATA UNIFICADA'!$C$2:$T1007,MATCH(1,($A26='CAMAGUI DATA UNIFICADA'!$A$2:$A1007)*($AL$1='CAMAGUI DATA UNIFICADA'!$B$2:$B1007),0),MATCH(AM$2,'CAMAGUI DATA UNIFICADA'!$C$1:$T$1,0)),"")</f>
        <v>300</v>
      </c>
      <c r="AN26" s="2">
        <f t="array" ref="AN26">IFERROR(INDEX('CAMAGUI DATA UNIFICADA'!$C$2:$T1007,MATCH(1,($A26='CAMAGUI DATA UNIFICADA'!$A$2:$A1007)*($AL$1='CAMAGUI DATA UNIFICADA'!$B$2:$B1007),0),MATCH(AN$2,'CAMAGUI DATA UNIFICADA'!$C$1:$T$1,0)),"")</f>
        <v>2011</v>
      </c>
      <c r="AO26" s="2" t="str">
        <f t="array" ref="AO26">IFERROR(INDEX('CAMAGUI DATA UNIFICADA'!$C$2:$T1007,MATCH(1,($A26='CAMAGUI DATA UNIFICADA'!$A$2:$A1007)*($AL$1='CAMAGUI DATA UNIFICADA'!$B$2:$B1007),0),MATCH(AO$2,'CAMAGUI DATA UNIFICADA'!$C$1:$T$1,0)),"")</f>
        <v>SKR MAST</v>
      </c>
      <c r="AP26" s="139">
        <f t="array" ref="AP26">IFERROR(INDEX('CAMAGUI DATA UNIFICADA'!$C$2:$T1007,MATCH(1,($A26='CAMAGUI DATA UNIFICADA'!$A$2:$A1007)*($AL$1='CAMAGUI DATA UNIFICADA'!$B$2:$B1007),0),MATCH(AP$2,'CAMAGUI DATA UNIFICADA'!$C$1:$T$1,0)),"")</f>
        <v>1970.78</v>
      </c>
      <c r="AQ26" s="2">
        <f t="array" ref="AQ26">IFERROR(INDEX('CAMAGUI DATA UNIFICADA'!$C$2:$T1007,MATCH(1,($A26='CAMAGUI DATA UNIFICADA'!$A$2:$A1007)*($AL$1='CAMAGUI DATA UNIFICADA'!$B$2:$B1007),0),MATCH(AQ$2,'CAMAGUI DATA UNIFICADA'!$C$1:$T$1,0)),"")</f>
        <v>8.2</v>
      </c>
      <c r="AR26" s="2">
        <f t="array" ref="AR26">IFERROR(INDEX('CAMAGUI DATA UNIFICADA'!$C$2:$T1007,MATCH(1,($A26='CAMAGUI DATA UNIFICADA'!$A$2:$A1007)*($AL$1='CAMAGUI DATA UNIFICADA'!$B$2:$B1007),0),MATCH(AR$2,'CAMAGUI DATA UNIFICADA'!$C$1:$T$1,0)),"")</f>
        <v>1.8</v>
      </c>
      <c r="AS26" s="33">
        <f t="array" ref="AS26">IFERROR(INDEX('CAMAGUI DATA UNIFICADA'!$C$2:$T1007,MATCH(1,($A26='CAMAGUI DATA UNIFICADA'!$A$2:$A1007)*($AL$1='CAMAGUI DATA UNIFICADA'!$B$2:$B1007),0),MATCH(AS$2,'CAMAGUI DATA UNIFICADA'!$C$1:$T$1,0)),"")</f>
        <v>5.5464</v>
      </c>
      <c r="AT26" s="60">
        <f t="array" ref="AT26">IFERROR(INDEX('CAMAGUI DATA UNIFICADA'!$C$2:$T1007,MATCH(1,($A26='CAMAGUI DATA UNIFICADA'!$A$2:$A1007)*($AL$1='CAMAGUI DATA UNIFICADA'!$B$2:$B1007),0),MATCH(AT$2,'CAMAGUI DATA UNIFICADA'!$C$1:$T$1,0)),"")</f>
        <v>659623.6451</v>
      </c>
      <c r="AU26" s="33">
        <f t="array" ref="AU26">IFERROR(INDEX('CAMAGUI DATA UNIFICADA'!$C$2:$T1007,MATCH(1,($A26='CAMAGUI DATA UNIFICADA'!$A$2:$A1007)*($AL$1='CAMAGUI DATA UNIFICADA'!$B$2:$B1007),0),MATCH(AU$2,'CAMAGUI DATA UNIFICADA'!$C$1:$T$1,0)),"")</f>
        <v>1.400027847</v>
      </c>
      <c r="AV26" s="23">
        <f t="array" ref="AV26">IFERROR(INDEX('CAMAGUI DATA UNIFICADA'!$C$2:$T1007,MATCH(1,($A26='CAMAGUI DATA UNIFICADA'!$A$2:$A1007)*($AL$1='CAMAGUI DATA UNIFICADA'!$B$2:$B1007),0),MATCH(AV$2,'CAMAGUI DATA UNIFICADA'!$C$1:$T$1,0)),"")</f>
        <v>0.6943406791</v>
      </c>
      <c r="AW26" s="23">
        <f t="array" ref="AW26">IFERROR(INDEX('CAMAGUI DATA UNIFICADA'!$C$2:$T1007,MATCH(1,($A26='CAMAGUI DATA UNIFICADA'!$A$2:$A1007)*($AL$1='CAMAGUI DATA UNIFICADA'!$B$2:$B1007),0),MATCH(AW$2,'CAMAGUI DATA UNIFICADA'!$C$1:$T$1,0)),"")</f>
        <v>0.84</v>
      </c>
      <c r="AX26" s="60">
        <f t="array" ref="AX26">IFERROR(INDEX('CAMAGUI DATA UNIFICADA'!$C$2:$T1007,MATCH(1,($A26='CAMAGUI DATA UNIFICADA'!$A$2:$A1007)*($AL$1='CAMAGUI DATA UNIFICADA'!$B$2:$B1007),0),MATCH(AX$2,'CAMAGUI DATA UNIFICADA'!$C$1:$T$1,0)),"")</f>
        <v>114000</v>
      </c>
      <c r="AY26" s="2">
        <f t="array" ref="AY26">IFERROR(INDEX('CAMAGUI DATA UNIFICADA'!$C$2:$T1007,MATCH(1,($A26='CAMAGUI DATA UNIFICADA'!$A$2:$A1007)*($AL$1='CAMAGUI DATA UNIFICADA'!$B$2:$B1007),0),MATCH(AY$2,'CAMAGUI DATA UNIFICADA'!$C$1:$T$1,0)),"")</f>
        <v>2.2</v>
      </c>
      <c r="AZ26" s="2">
        <f t="array" ref="AZ26">IFERROR(INDEX('CAMAGUI DATA UNIFICADA'!$C$2:$T1007,MATCH(1,($A26='CAMAGUI DATA UNIFICADA'!$A$2:$A1007)*($AL$1='CAMAGUI DATA UNIFICADA'!$B$2:$B1007),0),MATCH(AZ$2,'CAMAGUI DATA UNIFICADA'!$C$1:$T$1,0)),"")</f>
        <v>10.4</v>
      </c>
      <c r="BA26" s="33">
        <f t="array" ref="BA26">IFERROR(INDEX('CAMAGUI DATA UNIFICADA'!$C$2:$T1007,MATCH(1,($A26='CAMAGUI DATA UNIFICADA'!$A$2:$A1007)*($AL$1='CAMAGUI DATA UNIFICADA'!$B$2:$B1007),0),MATCH(BA$2,'CAMAGUI DATA UNIFICADA'!$C$1:$T$1,0)),"")</f>
        <v>4.7496</v>
      </c>
      <c r="BB26" s="60">
        <f t="array" ref="BB26">IFERROR(INDEX('CAMAGUI DATA UNIFICADA'!$C$2:$T1007,MATCH(1,($A26='CAMAGUI DATA UNIFICADA'!$A$2:$A1007)*($AL$1='CAMAGUI DATA UNIFICADA'!$B$2:$B1007),0),MATCH(BB$2,'CAMAGUI DATA UNIFICADA'!$C$1:$T$1,0)),"")</f>
        <v>415.3750787</v>
      </c>
      <c r="BC26" s="140">
        <f t="array" ref="BC26">IFERROR(INDEX('CAMAGUI DATA UNIFICADA'!$C$2:$T1007,MATCH(1,($A26='CAMAGUI DATA UNIFICADA'!$A$2:$A1007)*($AL$1='CAMAGUI DATA UNIFICADA'!$B$2:$B1007),0),MATCH(BC$2,'CAMAGUI DATA UNIFICADA'!$C$1:$T$1,0)),"")</f>
        <v>28.84376967</v>
      </c>
      <c r="BD26" s="138" t="str">
        <f t="array" ref="BD26">IFERROR(INDEX('CAMAGUI DATA UNIFICADA'!$C$2:$T1007,MATCH(1,($A26='CAMAGUI DATA UNIFICADA'!$A$2:$A1007)*($BD$1='CAMAGUI DATA UNIFICADA'!$B$2:$B1007),0),MATCH(BD$2,'CAMAGUI DATA UNIFICADA'!$C$1:$T$1,0)),"")</f>
        <v>CA4020523</v>
      </c>
      <c r="BE26" s="2">
        <f t="array" ref="BE26">IFERROR(INDEX('CAMAGUI DATA UNIFICADA'!$C$2:$T1007,MATCH(1,($A26='CAMAGUI DATA UNIFICADA'!$A$2:$A1007)*($BD$1='CAMAGUI DATA UNIFICADA'!$B$2:$B1007),0),MATCH(BE$2,'CAMAGUI DATA UNIFICADA'!$C$1:$T$1,0)),"")</f>
        <v>337.5</v>
      </c>
      <c r="BF26" s="2">
        <f t="array" ref="BF26">IFERROR(INDEX('CAMAGUI DATA UNIFICADA'!$C$2:$T1007,MATCH(1,($A26='CAMAGUI DATA UNIFICADA'!$A$2:$A1007)*($BD$1='CAMAGUI DATA UNIFICADA'!$B$2:$B1007),0),MATCH(BF$2,'CAMAGUI DATA UNIFICADA'!$C$1:$T$1,0)),"")</f>
        <v>2237</v>
      </c>
      <c r="BG26" s="2" t="str">
        <f t="array" ref="BG26">IFERROR(INDEX('CAMAGUI DATA UNIFICADA'!$C$2:$T1007,MATCH(1,($A26='CAMAGUI DATA UNIFICADA'!$A$2:$A1007)*($BD$1='CAMAGUI DATA UNIFICADA'!$B$2:$B1007),0),MATCH(BG$2,'CAMAGUI DATA UNIFICADA'!$C$1:$T$1,0)),"")</f>
        <v>SKR MAST</v>
      </c>
      <c r="BH26" s="139">
        <f t="array" ref="BH26">IFERROR(INDEX('CAMAGUI DATA UNIFICADA'!$C$2:$T1007,MATCH(1,($A26='CAMAGUI DATA UNIFICADA'!$A$2:$A1007)*($BD$1='CAMAGUI DATA UNIFICADA'!$B$2:$B1007),0),MATCH(BH$2,'CAMAGUI DATA UNIFICADA'!$C$1:$T$1,0)),"")</f>
        <v>2192.26</v>
      </c>
      <c r="BI26" s="2">
        <f t="array" ref="BI26">IFERROR(INDEX('CAMAGUI DATA UNIFICADA'!$C$2:$T1007,MATCH(1,($A26='CAMAGUI DATA UNIFICADA'!$A$2:$A1007)*($BD$1='CAMAGUI DATA UNIFICADA'!$B$2:$B1007),0),MATCH(BI$2,'CAMAGUI DATA UNIFICADA'!$C$1:$T$1,0)),"")</f>
        <v>17.5</v>
      </c>
      <c r="BJ26" s="2">
        <f t="array" ref="BJ26">IFERROR(INDEX('CAMAGUI DATA UNIFICADA'!$C$2:$T1007,MATCH(1,($A26='CAMAGUI DATA UNIFICADA'!$A$2:$A1007)*($BD$1='CAMAGUI DATA UNIFICADA'!$B$2:$B1007),0),MATCH(BJ$2,'CAMAGUI DATA UNIFICADA'!$C$1:$T$1,0)),"")</f>
        <v>2.4</v>
      </c>
      <c r="BK26" s="33">
        <f t="array" ref="BK26">IFERROR(INDEX('CAMAGUI DATA UNIFICADA'!$C$2:$T1007,MATCH(1,($A26='CAMAGUI DATA UNIFICADA'!$A$2:$A1007)*($BD$1='CAMAGUI DATA UNIFICADA'!$B$2:$B1007),0),MATCH(BK$2,'CAMAGUI DATA UNIFICADA'!$C$1:$T$1,0)),"")</f>
        <v>3.594</v>
      </c>
      <c r="BL26" s="60">
        <f t="array" ref="BL26">IFERROR(INDEX('CAMAGUI DATA UNIFICADA'!$C$2:$T1007,MATCH(1,($A26='CAMAGUI DATA UNIFICADA'!$A$2:$A1007)*($BD$1='CAMAGUI DATA UNIFICADA'!$B$2:$B1007),0),MATCH(BL$2,'CAMAGUI DATA UNIFICADA'!$C$1:$T$1,0)),"")</f>
        <v>536608.6334</v>
      </c>
      <c r="BM26" s="33">
        <f t="array" ref="BM26">IFERROR(INDEX('CAMAGUI DATA UNIFICADA'!$C$2:$T1007,MATCH(1,($A26='CAMAGUI DATA UNIFICADA'!$A$2:$A1007)*($BD$1='CAMAGUI DATA UNIFICADA'!$B$2:$B1007),0),MATCH(BM$2,'CAMAGUI DATA UNIFICADA'!$C$1:$T$1,0)),"")</f>
        <v>1.453508293</v>
      </c>
      <c r="BN26" s="23">
        <f t="array" ref="BN26">IFERROR(INDEX('CAMAGUI DATA UNIFICADA'!$C$2:$T1007,MATCH(1,($A26='CAMAGUI DATA UNIFICADA'!$A$2:$A1007)*($BD$1='CAMAGUI DATA UNIFICADA'!$B$2:$B1007),0),MATCH(BN$2,'CAMAGUI DATA UNIFICADA'!$C$1:$T$1,0)),"")</f>
        <v>0.7949577223</v>
      </c>
      <c r="BO26" s="23">
        <f t="array" ref="BO26">IFERROR(INDEX('CAMAGUI DATA UNIFICADA'!$C$2:$T1007,MATCH(1,($A26='CAMAGUI DATA UNIFICADA'!$A$2:$A1007)*($BD$1='CAMAGUI DATA UNIFICADA'!$B$2:$B1007),0),MATCH(BO$2,'CAMAGUI DATA UNIFICADA'!$C$1:$T$1,0)),"")</f>
        <v>0.95</v>
      </c>
      <c r="BP26" s="60">
        <f t="array" ref="BP26">IFERROR(INDEX('CAMAGUI DATA UNIFICADA'!$C$2:$T1007,MATCH(1,($A26='CAMAGUI DATA UNIFICADA'!$A$2:$A1007)*($BD$1='CAMAGUI DATA UNIFICADA'!$B$2:$B1007),0),MATCH(BP$2,'CAMAGUI DATA UNIFICADA'!$C$1:$T$1,0)),"")</f>
        <v>133596.7801</v>
      </c>
      <c r="BQ26" s="2">
        <f t="array" ref="BQ26">IFERROR(INDEX('CAMAGUI DATA UNIFICADA'!$C$2:$T1007,MATCH(1,($A26='CAMAGUI DATA UNIFICADA'!$A$2:$A1007)*($BD$1='CAMAGUI DATA UNIFICADA'!$B$2:$B1007),0),MATCH(BQ$2,'CAMAGUI DATA UNIFICADA'!$C$1:$T$1,0)),"")</f>
        <v>2</v>
      </c>
      <c r="BR26" s="2">
        <f t="array" ref="BR26">IFERROR(INDEX('CAMAGUI DATA UNIFICADA'!$C$2:$T1007,MATCH(1,($A26='CAMAGUI DATA UNIFICADA'!$A$2:$A1007)*($BD$1='CAMAGUI DATA UNIFICADA'!$B$2:$B1007),0),MATCH(BR$2,'CAMAGUI DATA UNIFICADA'!$C$1:$T$1,0)),"")</f>
        <v>19.5</v>
      </c>
      <c r="BS26" s="33">
        <f t="array" ref="BS26">IFERROR(INDEX('CAMAGUI DATA UNIFICADA'!$C$2:$T1007,MATCH(1,($A26='CAMAGUI DATA UNIFICADA'!$A$2:$A1007)*($BD$1='CAMAGUI DATA UNIFICADA'!$B$2:$B1007),0),MATCH(BS$2,'CAMAGUI DATA UNIFICADA'!$C$1:$T$1,0)),"")</f>
        <v>3.36</v>
      </c>
      <c r="BT26" s="60">
        <f t="array" ref="BT26">IFERROR(INDEX('CAMAGUI DATA UNIFICADA'!$C$2:$T1007,MATCH(1,($A26='CAMAGUI DATA UNIFICADA'!$A$2:$A1007)*($BD$1='CAMAGUI DATA UNIFICADA'!$B$2:$B1007),0),MATCH(BT$2,'CAMAGUI DATA UNIFICADA'!$C$1:$T$1,0)),"")</f>
        <v>424.1081085</v>
      </c>
      <c r="BU26" s="140">
        <f t="array" ref="BU26">IFERROR(INDEX('CAMAGUI DATA UNIFICADA'!$C$2:$T1007,MATCH(1,($A26='CAMAGUI DATA UNIFICADA'!$A$2:$A1007)*($BD$1='CAMAGUI DATA UNIFICADA'!$B$2:$B1007),0),MATCH(BU$2,'CAMAGUI DATA UNIFICADA'!$C$1:$T$1,0)),"")</f>
        <v>21.65202713</v>
      </c>
      <c r="BV26" s="138" t="str">
        <f t="array" ref="BV26">IFERROR(INDEX('CAMAGUI DATA UNIFICADA'!$C$2:$T1007,MATCH(1,($A26='CAMAGUI DATA UNIFICADA'!$A$2:$A1007)*($BV$1='CAMAGUI DATA UNIFICADA'!$B$2:$B1007),0),MATCH(BV$2,'CAMAGUI DATA UNIFICADA'!$C$1:$T$1,0)),"")</f>
        <v>CA5020523</v>
      </c>
      <c r="BW26" s="2">
        <f t="array" ref="BW26">IFERROR(INDEX('CAMAGUI DATA UNIFICADA'!$C$2:$T1007,MATCH(1,($A26='CAMAGUI DATA UNIFICADA'!$A$2:$A1007)*($BV$1='CAMAGUI DATA UNIFICADA'!$B$2:$B1007),0),MATCH(BW$2,'CAMAGUI DATA UNIFICADA'!$C$1:$T$1,0)),"")</f>
        <v>290</v>
      </c>
      <c r="BX26" s="2">
        <f t="array" ref="BX26">IFERROR(INDEX('CAMAGUI DATA UNIFICADA'!$C$2:$T1007,MATCH(1,($A26='CAMAGUI DATA UNIFICADA'!$A$2:$A1007)*($BV$1='CAMAGUI DATA UNIFICADA'!$B$2:$B1007),0),MATCH(BX$2,'CAMAGUI DATA UNIFICADA'!$C$1:$T$1,0)),"")</f>
        <v>2011</v>
      </c>
      <c r="BY26" s="2" t="str">
        <f t="array" ref="BY26">IFERROR(INDEX('CAMAGUI DATA UNIFICADA'!$C$2:$T1007,MATCH(1,($A26='CAMAGUI DATA UNIFICADA'!$A$2:$A1007)*($BV$1='CAMAGUI DATA UNIFICADA'!$B$2:$B1007),0),MATCH(BY$2,'CAMAGUI DATA UNIFICADA'!$C$1:$T$1,0)),"")</f>
        <v>SKR MAST</v>
      </c>
      <c r="BZ26" s="139">
        <f t="array" ref="BZ26">IFERROR(INDEX('CAMAGUI DATA UNIFICADA'!$C$2:$T1007,MATCH(1,($A26='CAMAGUI DATA UNIFICADA'!$A$2:$A1007)*($BV$1='CAMAGUI DATA UNIFICADA'!$B$2:$B1007),0),MATCH(BZ$2,'CAMAGUI DATA UNIFICADA'!$C$1:$T$1,0)),"")</f>
        <v>1970.78</v>
      </c>
      <c r="CA26" s="2">
        <f t="array" ref="CA26">IFERROR(INDEX('CAMAGUI DATA UNIFICADA'!$C$2:$T1007,MATCH(1,($A26='CAMAGUI DATA UNIFICADA'!$A$2:$A1007)*($BV$1='CAMAGUI DATA UNIFICADA'!$B$2:$B1007),0),MATCH(CA$2,'CAMAGUI DATA UNIFICADA'!$C$1:$T$1,0)),"")</f>
        <v>17.4</v>
      </c>
      <c r="CB26" s="2">
        <f t="array" ref="CB26">IFERROR(INDEX('CAMAGUI DATA UNIFICADA'!$C$2:$T1007,MATCH(1,($A26='CAMAGUI DATA UNIFICADA'!$A$2:$A1007)*($BV$1='CAMAGUI DATA UNIFICADA'!$B$2:$B1007),0),MATCH(CB$2,'CAMAGUI DATA UNIFICADA'!$C$1:$T$1,0)),"")</f>
        <v>2.7</v>
      </c>
      <c r="CC26" s="33">
        <f t="array" ref="CC26">IFERROR(INDEX('CAMAGUI DATA UNIFICADA'!$C$2:$T1007,MATCH(1,($A26='CAMAGUI DATA UNIFICADA'!$A$2:$A1007)*($BV$1='CAMAGUI DATA UNIFICADA'!$B$2:$B1007),0),MATCH(CC$2,'CAMAGUI DATA UNIFICADA'!$C$1:$T$1,0)),"")</f>
        <v>3.6048</v>
      </c>
      <c r="CD26" s="60">
        <f t="array" ref="CD26">IFERROR(INDEX('CAMAGUI DATA UNIFICADA'!$C$2:$T1007,MATCH(1,($A26='CAMAGUI DATA UNIFICADA'!$A$2:$A1007)*($BV$1='CAMAGUI DATA UNIFICADA'!$B$2:$B1007),0),MATCH(CD$2,'CAMAGUI DATA UNIFICADA'!$C$1:$T$1,0)),"")</f>
        <v>462346.501</v>
      </c>
      <c r="CE26" s="33">
        <f t="array" ref="CE26">IFERROR(INDEX('CAMAGUI DATA UNIFICADA'!$C$2:$T1007,MATCH(1,($A26='CAMAGUI DATA UNIFICADA'!$A$2:$A1007)*($BV$1='CAMAGUI DATA UNIFICADA'!$B$2:$B1007),0),MATCH(CE$2,'CAMAGUI DATA UNIFICADA'!$C$1:$T$1,0)),"")</f>
        <v>1.343110183</v>
      </c>
      <c r="CF26" s="23">
        <f t="array" ref="CF26">IFERROR(INDEX('CAMAGUI DATA UNIFICADA'!$C$2:$T1007,MATCH(1,($A26='CAMAGUI DATA UNIFICADA'!$A$2:$A1007)*($BV$1='CAMAGUI DATA UNIFICADA'!$B$2:$B1007),0),MATCH(CF$2,'CAMAGUI DATA UNIFICADA'!$C$1:$T$1,0)),"")</f>
        <v>0.7003420394</v>
      </c>
      <c r="CG26" s="23">
        <f t="array" ref="CG26">IFERROR(INDEX('CAMAGUI DATA UNIFICADA'!$C$2:$T1007,MATCH(1,($A26='CAMAGUI DATA UNIFICADA'!$A$2:$A1007)*($BV$1='CAMAGUI DATA UNIFICADA'!$B$2:$B1007),0),MATCH(CG$2,'CAMAGUI DATA UNIFICADA'!$C$1:$T$1,0)),"")</f>
        <v>0.84</v>
      </c>
      <c r="CH26" s="60">
        <f t="array" ref="CH26">IFERROR(INDEX('CAMAGUI DATA UNIFICADA'!$C$2:$T1007,MATCH(1,($A26='CAMAGUI DATA UNIFICADA'!$A$2:$A1007)*($BV$1='CAMAGUI DATA UNIFICADA'!$B$2:$B1007),0),MATCH(CH$2,'CAMAGUI DATA UNIFICADA'!$C$1:$T$1,0)),"")</f>
        <v>132034.4846</v>
      </c>
      <c r="CI26" s="2">
        <f t="array" ref="CI26">IFERROR(INDEX('CAMAGUI DATA UNIFICADA'!$C$2:$T1007,MATCH(1,($A26='CAMAGUI DATA UNIFICADA'!$A$2:$A1007)*($BV$1='CAMAGUI DATA UNIFICADA'!$B$2:$B1007),0),MATCH(CI$2,'CAMAGUI DATA UNIFICADA'!$C$1:$T$1,0)),"")</f>
        <v>2.3</v>
      </c>
      <c r="CJ26" s="2">
        <f t="array" ref="CJ26">IFERROR(INDEX('CAMAGUI DATA UNIFICADA'!$C$2:$T1007,MATCH(1,($A26='CAMAGUI DATA UNIFICADA'!$A$2:$A1007)*($BV$1='CAMAGUI DATA UNIFICADA'!$B$2:$B1007),0),MATCH(CJ$2,'CAMAGUI DATA UNIFICADA'!$C$1:$T$1,0)),"")</f>
        <v>19.7</v>
      </c>
      <c r="CK26" s="33">
        <f t="array" ref="CK26">IFERROR(INDEX('CAMAGUI DATA UNIFICADA'!$C$2:$T1007,MATCH(1,($A26='CAMAGUI DATA UNIFICADA'!$A$2:$A1007)*($BV$1='CAMAGUI DATA UNIFICADA'!$B$2:$B1007),0),MATCH(CK$2,'CAMAGUI DATA UNIFICADA'!$C$1:$T$1,0)),"")</f>
        <v>3.3408</v>
      </c>
      <c r="CL26" s="60">
        <f t="array" ref="CL26">IFERROR(INDEX('CAMAGUI DATA UNIFICADA'!$C$2:$T1007,MATCH(1,($A26='CAMAGUI DATA UNIFICADA'!$A$2:$A1007)*($BV$1='CAMAGUI DATA UNIFICADA'!$B$2:$B1007),0),MATCH(CL$2,'CAMAGUI DATA UNIFICADA'!$C$1:$T$1,0)),"")</f>
        <v>368.8487631</v>
      </c>
      <c r="CM26" s="140">
        <f t="array" ref="CM26">IFERROR(INDEX('CAMAGUI DATA UNIFICADA'!$C$2:$T1007,MATCH(1,($A26='CAMAGUI DATA UNIFICADA'!$A$2:$A1007)*($BV$1='CAMAGUI DATA UNIFICADA'!$B$2:$B1007),0),MATCH(CM$2,'CAMAGUI DATA UNIFICADA'!$C$1:$T$1,0)),"")</f>
        <v>19.71219078</v>
      </c>
      <c r="CN26" s="138" t="str">
        <f t="array" ref="CN26">IFERROR(INDEX('CAMAGUI DATA UNIFICADA'!$C$2:$T1007,MATCH(1,($A26='CAMAGUI DATA UNIFICADA'!$A$2:$A1007)*($CN$1='CAMAGUI DATA UNIFICADA'!$B$2:$B1007),0),MATCH(CN$2,'CAMAGUI DATA UNIFICADA'!$C$1:$T$1,0)),"")</f>
        <v>CA6020523</v>
      </c>
      <c r="CO26" s="2">
        <f t="array" ref="CO26">IFERROR(INDEX('CAMAGUI DATA UNIFICADA'!$C$2:$T1007,MATCH(1,($A26='CAMAGUI DATA UNIFICADA'!$A$2:$A1007)*($CN$1='CAMAGUI DATA UNIFICADA'!$B$2:$B1007),0),MATCH(CO$2,'CAMAGUI DATA UNIFICADA'!$C$1:$T$1,0)),"")</f>
        <v>500</v>
      </c>
      <c r="CP26" s="2">
        <f t="array" ref="CP26">IFERROR(INDEX('CAMAGUI DATA UNIFICADA'!$C$2:$T1007,MATCH(1,($A26='CAMAGUI DATA UNIFICADA'!$A$2:$A1007)*($CN$1='CAMAGUI DATA UNIFICADA'!$B$2:$B1007),0),MATCH(CP$2,'CAMAGUI DATA UNIFICADA'!$C$1:$T$1,0)),"")</f>
        <v>3524</v>
      </c>
      <c r="CQ26" s="2" t="str">
        <f t="array" ref="CQ26">IFERROR(INDEX('CAMAGUI DATA UNIFICADA'!$C$2:$T1007,MATCH(1,($A26='CAMAGUI DATA UNIFICADA'!$A$2:$A1007)*($CN$1='CAMAGUI DATA UNIFICADA'!$B$2:$B1007),0),MATCH(CQ$2,'CAMAGUI DATA UNIFICADA'!$C$1:$T$1,0)),"")</f>
        <v>SKR MAST</v>
      </c>
      <c r="CR26" s="139">
        <f t="array" ref="CR26">IFERROR(INDEX('CAMAGUI DATA UNIFICADA'!$C$2:$T1007,MATCH(1,($A26='CAMAGUI DATA UNIFICADA'!$A$2:$A1007)*($CN$1='CAMAGUI DATA UNIFICADA'!$B$2:$B1007),0),MATCH(CR$2,'CAMAGUI DATA UNIFICADA'!$C$1:$T$1,0)),"")</f>
        <v>3453.52</v>
      </c>
      <c r="CS26" s="2">
        <f t="array" ref="CS26">IFERROR(INDEX('CAMAGUI DATA UNIFICADA'!$C$2:$T1007,MATCH(1,($A26='CAMAGUI DATA UNIFICADA'!$A$2:$A1007)*($CN$1='CAMAGUI DATA UNIFICADA'!$B$2:$B1007),0),MATCH(CS$2,'CAMAGUI DATA UNIFICADA'!$C$1:$T$1,0)),"")</f>
        <v>17.5</v>
      </c>
      <c r="CT26" s="2">
        <f t="array" ref="CT26">IFERROR(INDEX('CAMAGUI DATA UNIFICADA'!$C$2:$T1007,MATCH(1,($A26='CAMAGUI DATA UNIFICADA'!$A$2:$A1007)*($CN$1='CAMAGUI DATA UNIFICADA'!$B$2:$B1007),0),MATCH(CT$2,'CAMAGUI DATA UNIFICADA'!$C$1:$T$1,0)),"")</f>
        <v>2</v>
      </c>
      <c r="CU26" s="33">
        <f t="array" ref="CU26">IFERROR(INDEX('CAMAGUI DATA UNIFICADA'!$C$2:$T1007,MATCH(1,($A26='CAMAGUI DATA UNIFICADA'!$A$2:$A1007)*($CN$1='CAMAGUI DATA UNIFICADA'!$B$2:$B1007),0),MATCH(CU$2,'CAMAGUI DATA UNIFICADA'!$C$1:$T$1,0)),"")</f>
        <v>3.594</v>
      </c>
      <c r="CV26" s="60">
        <f t="array" ref="CV26">IFERROR(INDEX('CAMAGUI DATA UNIFICADA'!$C$2:$T1007,MATCH(1,($A26='CAMAGUI DATA UNIFICADA'!$A$2:$A1007)*($CN$1='CAMAGUI DATA UNIFICADA'!$B$2:$B1007),0),MATCH(CV$2,'CAMAGUI DATA UNIFICADA'!$C$1:$T$1,0)),"")</f>
        <v>794975.7532</v>
      </c>
      <c r="CW26" s="33">
        <f t="array" ref="CW26">IFERROR(INDEX('CAMAGUI DATA UNIFICADA'!$C$2:$T1007,MATCH(1,($A26='CAMAGUI DATA UNIFICADA'!$A$2:$A1007)*($CN$1='CAMAGUI DATA UNIFICADA'!$B$2:$B1007),0),MATCH(CW$2,'CAMAGUI DATA UNIFICADA'!$C$1:$T$1,0)),"")</f>
        <v>1.849795721</v>
      </c>
      <c r="CX26" s="23">
        <f t="array" ref="CX26">IFERROR(INDEX('CAMAGUI DATA UNIFICADA'!$C$2:$T1007,MATCH(1,($A26='CAMAGUI DATA UNIFICADA'!$A$2:$A1007)*($CN$1='CAMAGUI DATA UNIFICADA'!$B$2:$B1007),0),MATCH(CX$2,'CAMAGUI DATA UNIFICADA'!$C$1:$T$1,0)),"")</f>
        <v>0.6801886143</v>
      </c>
      <c r="CY26" s="23">
        <f t="array" ref="CY26">IFERROR(INDEX('CAMAGUI DATA UNIFICADA'!$C$2:$T1007,MATCH(1,($A26='CAMAGUI DATA UNIFICADA'!$A$2:$A1007)*($CN$1='CAMAGUI DATA UNIFICADA'!$B$2:$B1007),0),MATCH(CY$2,'CAMAGUI DATA UNIFICADA'!$C$1:$T$1,0)),"")</f>
        <v>0.815</v>
      </c>
      <c r="CZ26" s="60">
        <f t="array" ref="CZ26">IFERROR(INDEX('CAMAGUI DATA UNIFICADA'!$C$2:$T1007,MATCH(1,($A26='CAMAGUI DATA UNIFICADA'!$A$2:$A1007)*($CN$1='CAMAGUI DATA UNIFICADA'!$B$2:$B1007),0),MATCH(CZ$2,'CAMAGUI DATA UNIFICADA'!$C$1:$T$1,0)),"")</f>
        <v>108861.4415</v>
      </c>
      <c r="DA26" s="2">
        <f t="array" ref="DA26">IFERROR(INDEX('CAMAGUI DATA UNIFICADA'!$C$2:$T1007,MATCH(1,($A26='CAMAGUI DATA UNIFICADA'!$A$2:$A1007)*($CN$1='CAMAGUI DATA UNIFICADA'!$B$2:$B1007),0),MATCH(DA$2,'CAMAGUI DATA UNIFICADA'!$C$1:$T$1,0)),"")</f>
        <v>2</v>
      </c>
      <c r="DB26" s="2">
        <f t="array" ref="DB26">IFERROR(INDEX('CAMAGUI DATA UNIFICADA'!$C$2:$T1007,MATCH(1,($A26='CAMAGUI DATA UNIFICADA'!$A$2:$A1007)*($CN$1='CAMAGUI DATA UNIFICADA'!$B$2:$B1007),0),MATCH(DB$2,'CAMAGUI DATA UNIFICADA'!$C$1:$T$1,0)),"")</f>
        <v>19.5</v>
      </c>
      <c r="DC26" s="33">
        <f t="array" ref="DC26">IFERROR(INDEX('CAMAGUI DATA UNIFICADA'!$C$2:$T1007,MATCH(1,($A26='CAMAGUI DATA UNIFICADA'!$A$2:$A1007)*($CN$1='CAMAGUI DATA UNIFICADA'!$B$2:$B1007),0),MATCH(DC$2,'CAMAGUI DATA UNIFICADA'!$C$1:$T$1,0)),"")</f>
        <v>3.36</v>
      </c>
      <c r="DD26" s="60">
        <f t="array" ref="DD26">IFERROR(INDEX('CAMAGUI DATA UNIFICADA'!$C$2:$T1007,MATCH(1,($A26='CAMAGUI DATA UNIFICADA'!$A$2:$A1007)*($CN$1='CAMAGUI DATA UNIFICADA'!$B$2:$B1007),0),MATCH(DD$2,'CAMAGUI DATA UNIFICADA'!$C$1:$T$1,0)),"")</f>
        <v>627.3448168</v>
      </c>
      <c r="DE26" s="140">
        <f t="array" ref="DE26">IFERROR(INDEX('CAMAGUI DATA UNIFICADA'!$C$2:$T1007,MATCH(1,($A26='CAMAGUI DATA UNIFICADA'!$A$2:$A1007)*($CN$1='CAMAGUI DATA UNIFICADA'!$B$2:$B1007),0),MATCH(DE$2,'CAMAGUI DATA UNIFICADA'!$C$1:$T$1,0)),"")</f>
        <v>31.8362042</v>
      </c>
      <c r="DF26" s="138" t="str">
        <f t="array" ref="DF26">IFERROR(INDEX('CAMAGUI DATA UNIFICADA'!$C$2:$T1007,MATCH(1,($A26='CAMAGUI DATA UNIFICADA'!$A$2:$A1007)*($DF$1='CAMAGUI DATA UNIFICADA'!$B$2:$B1007),0),MATCH(DF$2,'CAMAGUI DATA UNIFICADA'!$C$1:$T$1,0)),"")</f>
        <v/>
      </c>
      <c r="DG26" s="2" t="str">
        <f t="array" ref="DG26">IFERROR(INDEX('CAMAGUI DATA UNIFICADA'!$C$2:$T1007,MATCH(1,($A26='CAMAGUI DATA UNIFICADA'!$A$2:$A1007)*($DF$1='CAMAGUI DATA UNIFICADA'!$B$2:$B1007),0),MATCH(DG$2,'CAMAGUI DATA UNIFICADA'!$C$1:$T$1,0)),"")</f>
        <v/>
      </c>
      <c r="DH26" s="2" t="str">
        <f t="array" ref="DH26">IFERROR(INDEX('CAMAGUI DATA UNIFICADA'!$C$2:$T1007,MATCH(1,($A26='CAMAGUI DATA UNIFICADA'!$A$2:$A1007)*($DF$1='CAMAGUI DATA UNIFICADA'!$B$2:$B1007),0),MATCH(DH$2,'CAMAGUI DATA UNIFICADA'!$C$1:$T$1,0)),"")</f>
        <v/>
      </c>
      <c r="DI26" s="2" t="str">
        <f t="array" ref="DI26">IFERROR(INDEX('CAMAGUI DATA UNIFICADA'!$C$2:$T1007,MATCH(1,($A26='CAMAGUI DATA UNIFICADA'!$A$2:$A1007)*($DF$1='CAMAGUI DATA UNIFICADA'!$B$2:$B1007),0),MATCH(DI$2,'CAMAGUI DATA UNIFICADA'!$C$1:$T$1,0)),"")</f>
        <v/>
      </c>
      <c r="DJ26" s="139" t="str">
        <f t="array" ref="DJ26">IFERROR(INDEX('CAMAGUI DATA UNIFICADA'!$C$2:$T1007,MATCH(1,($A26='CAMAGUI DATA UNIFICADA'!$A$2:$A1007)*($DF$1='CAMAGUI DATA UNIFICADA'!$B$2:$B1007),0),MATCH(DJ$2,'CAMAGUI DATA UNIFICADA'!$C$1:$T$1,0)),"")</f>
        <v/>
      </c>
      <c r="DK26" s="2" t="str">
        <f t="array" ref="DK26">IFERROR(INDEX('CAMAGUI DATA UNIFICADA'!$C$2:$T1007,MATCH(1,($A26='CAMAGUI DATA UNIFICADA'!$A$2:$A1007)*($DF$1='CAMAGUI DATA UNIFICADA'!$B$2:$B1007),0),MATCH(DK$2,'CAMAGUI DATA UNIFICADA'!$C$1:$T$1,0)),"")</f>
        <v/>
      </c>
      <c r="DL26" s="2" t="str">
        <f t="array" ref="DL26">IFERROR(INDEX('CAMAGUI DATA UNIFICADA'!$C$2:$T1007,MATCH(1,($A26='CAMAGUI DATA UNIFICADA'!$A$2:$A1007)*($DF$1='CAMAGUI DATA UNIFICADA'!$B$2:$B1007),0),MATCH(DL$2,'CAMAGUI DATA UNIFICADA'!$C$1:$T$1,0)),"")</f>
        <v/>
      </c>
      <c r="DM26" s="33" t="str">
        <f t="array" ref="DM26">IFERROR(INDEX('CAMAGUI DATA UNIFICADA'!$C$2:$T1007,MATCH(1,($A26='CAMAGUI DATA UNIFICADA'!$A$2:$A1007)*($DF$1='CAMAGUI DATA UNIFICADA'!$B$2:$B1007),0),MATCH(DM$2,'CAMAGUI DATA UNIFICADA'!$C$1:$T$1,0)),"")</f>
        <v/>
      </c>
      <c r="DN26" s="60" t="str">
        <f t="array" ref="DN26">IFERROR(INDEX('CAMAGUI DATA UNIFICADA'!$C$2:$T1007,MATCH(1,($A26='CAMAGUI DATA UNIFICADA'!$A$2:$A1007)*($DF$1='CAMAGUI DATA UNIFICADA'!$B$2:$B1007),0),MATCH(DN$2,'CAMAGUI DATA UNIFICADA'!$C$1:$T$1,0)),"")</f>
        <v/>
      </c>
      <c r="DO26" s="33" t="str">
        <f t="array" ref="DO26">IFERROR(INDEX('CAMAGUI DATA UNIFICADA'!$C$2:$T1007,MATCH(1,($A26='CAMAGUI DATA UNIFICADA'!$A$2:$A1007)*($DF$1='CAMAGUI DATA UNIFICADA'!$B$2:$B1007),0),MATCH(DO$2,'CAMAGUI DATA UNIFICADA'!$C$1:$T$1,0)),"")</f>
        <v/>
      </c>
      <c r="DP26" s="23" t="str">
        <f t="array" ref="DP26">IFERROR(INDEX('CAMAGUI DATA UNIFICADA'!$C$2:$T1007,MATCH(1,($A26='CAMAGUI DATA UNIFICADA'!$A$2:$A1007)*($DF$1='CAMAGUI DATA UNIFICADA'!$B$2:$B1007),0),MATCH(DP$2,'CAMAGUI DATA UNIFICADA'!$C$1:$T$1,0)),"")</f>
        <v/>
      </c>
      <c r="DQ26" s="23" t="str">
        <f t="array" ref="DQ26">IFERROR(INDEX('CAMAGUI DATA UNIFICADA'!$C$2:$T1007,MATCH(1,($A26='CAMAGUI DATA UNIFICADA'!$A$2:$A1007)*($DF$1='CAMAGUI DATA UNIFICADA'!$B$2:$B1007),0),MATCH(DQ$2,'CAMAGUI DATA UNIFICADA'!$C$1:$T$1,0)),"")</f>
        <v/>
      </c>
      <c r="DR26" s="2" t="str">
        <f t="array" ref="DR26">IFERROR(INDEX('CAMAGUI DATA UNIFICADA'!$C$2:$T1007,MATCH(1,($A26='CAMAGUI DATA UNIFICADA'!$A$2:$A1007)*($DF$1='CAMAGUI DATA UNIFICADA'!$B$2:$B1007),0),MATCH(DR$2,'CAMAGUI DATA UNIFICADA'!$C$1:$T$1,0)),"")</f>
        <v/>
      </c>
      <c r="DS26" s="2" t="str">
        <f t="array" ref="DS26">IFERROR(INDEX('CAMAGUI DATA UNIFICADA'!$C$2:$T1007,MATCH(1,($A26='CAMAGUI DATA UNIFICADA'!$A$2:$A1007)*($DF$1='CAMAGUI DATA UNIFICADA'!$B$2:$B1007),0),MATCH(DS$2,'CAMAGUI DATA UNIFICADA'!$C$1:$T$1,0)),"")</f>
        <v/>
      </c>
      <c r="DT26" s="2" t="str">
        <f t="array" ref="DT26">IFERROR(INDEX('CAMAGUI DATA UNIFICADA'!$C$2:$T1007,MATCH(1,($A26='CAMAGUI DATA UNIFICADA'!$A$2:$A1007)*($DF$1='CAMAGUI DATA UNIFICADA'!$B$2:$B1007),0),MATCH(DT$2,'CAMAGUI DATA UNIFICADA'!$C$1:$T$1,0)),"")</f>
        <v/>
      </c>
      <c r="DU26" s="33" t="str">
        <f t="array" ref="DU26">IFERROR(INDEX('CAMAGUI DATA UNIFICADA'!$C$2:$T1007,MATCH(1,($A26='CAMAGUI DATA UNIFICADA'!$A$2:$A1007)*($DF$1='CAMAGUI DATA UNIFICADA'!$B$2:$B1007),0),MATCH(DU$2,'CAMAGUI DATA UNIFICADA'!$C$1:$T$1,0)),"")</f>
        <v/>
      </c>
      <c r="DV26" s="60" t="str">
        <f t="array" ref="DV26">IFERROR(INDEX('CAMAGUI DATA UNIFICADA'!$C$2:$T1007,MATCH(1,($A26='CAMAGUI DATA UNIFICADA'!$A$2:$A1007)*($DF$1='CAMAGUI DATA UNIFICADA'!$B$2:$B1007),0),MATCH(DV$2,'CAMAGUI DATA UNIFICADA'!$C$1:$T$1,0)),"")</f>
        <v/>
      </c>
      <c r="DW26" s="140" t="str">
        <f t="array" ref="DW26">IFERROR(INDEX('CAMAGUI DATA UNIFICADA'!$C$2:$T1007,MATCH(1,($A26='CAMAGUI DATA UNIFICADA'!$A$2:$A1007)*($DF$1='CAMAGUI DATA UNIFICADA'!$B$2:$B1007),0),MATCH(DW$2,'CAMAGUI DATA UNIFICADA'!$C$1:$T$1,0)),"")</f>
        <v/>
      </c>
      <c r="DX26" s="144" t="str">
        <f t="array" ref="DX26">IFERROR(INDEX('CAMAGUI DATA UNIFICADA'!$C$2:$T1007,MATCH(1,($A26='CAMAGUI DATA UNIFICADA'!$A$2:$A1007)*($DX$1='CAMAGUI DATA UNIFICADA'!$B$2:$B1007),0),MATCH(DX$2,'CAMAGUI DATA UNIFICADA'!$C$1:$T$1,0)),"")</f>
        <v>CAR280523</v>
      </c>
      <c r="DY26" s="60">
        <f t="array" ref="DY26">IFERROR(INDEX('CAMAGUI DATA UNIFICADA'!$C$2:$T1007,MATCH(1,($A26='CAMAGUI DATA UNIFICADA'!$A$2:$A1007)*($DX$1='CAMAGUI DATA UNIFICADA'!$B$2:$B1007),0),MATCH(DY$2,'CAMAGUI DATA UNIFICADA'!$C$1:$T$1,0)),"")</f>
        <v>15</v>
      </c>
      <c r="DZ26" s="60">
        <f t="array" ref="DZ26">IFERROR(INDEX('CAMAGUI DATA UNIFICADA'!$C$2:$T1007,MATCH(1,($A26='CAMAGUI DATA UNIFICADA'!$A$2:$A1007)*($DX$1='CAMAGUI DATA UNIFICADA'!$B$2:$B1007),0),MATCH(DZ$2,'CAMAGUI DATA UNIFICADA'!$C$1:$T$1,0)),"")</f>
        <v>0</v>
      </c>
      <c r="EA26" s="60" t="str">
        <f t="array" ref="EA26">IFERROR(INDEX('CAMAGUI DATA UNIFICADA'!$C$2:$T1007,MATCH(1,($A26='CAMAGUI DATA UNIFICADA'!$A$2:$A1007)*($DX$1='CAMAGUI DATA UNIFICADA'!$B$2:$B1007),0),MATCH(EA$2,'CAMAGUI DATA UNIFICADA'!$C$1:$T$1,0)),"")</f>
        <v>SKR NW#4</v>
      </c>
      <c r="EB26" s="60">
        <f t="array" ref="EB26">IFERROR(INDEX('CAMAGUI DATA UNIFICADA'!$C$2:$T1007,MATCH(1,($A26='CAMAGUI DATA UNIFICADA'!$A$2:$A1007)*($DX$1='CAMAGUI DATA UNIFICADA'!$B$2:$B1007),0),MATCH(EB$2,'CAMAGUI DATA UNIFICADA'!$C$1:$T$1,0)),"")</f>
        <v>0</v>
      </c>
      <c r="EC26" s="60">
        <f t="array" ref="EC26">IFERROR(INDEX('CAMAGUI DATA UNIFICADA'!$C$2:$T1007,MATCH(1,($A26='CAMAGUI DATA UNIFICADA'!$A$2:$A1007)*($DX$1='CAMAGUI DATA UNIFICADA'!$B$2:$B1007),0),MATCH(EC$2,'CAMAGUI DATA UNIFICADA'!$C$1:$T$1,0)),"")</f>
        <v>0.8</v>
      </c>
      <c r="ED26" s="60">
        <f t="array" ref="ED26">IFERROR(INDEX('CAMAGUI DATA UNIFICADA'!$C$2:$T1007,MATCH(1,($A26='CAMAGUI DATA UNIFICADA'!$A$2:$A1007)*($DX$1='CAMAGUI DATA UNIFICADA'!$B$2:$B1007),0),MATCH(ED$2,'CAMAGUI DATA UNIFICADA'!$C$1:$T$1,0)),"")</f>
        <v>0</v>
      </c>
      <c r="EE26" s="60">
        <f t="array" ref="EE26">IFERROR(INDEX('CAMAGUI DATA UNIFICADA'!$C$2:$T1007,MATCH(1,($A26='CAMAGUI DATA UNIFICADA'!$A$2:$A1007)*($DX$1='CAMAGUI DATA UNIFICADA'!$B$2:$B1007),0),MATCH(EE$2,'CAMAGUI DATA UNIFICADA'!$C$1:$T$1,0)),"")</f>
        <v>14.6256</v>
      </c>
      <c r="EF26" s="60">
        <f t="array" ref="EF26">IFERROR(INDEX('CAMAGUI DATA UNIFICADA'!$C$2:$T1007,MATCH(1,($A26='CAMAGUI DATA UNIFICADA'!$A$2:$A1007)*($DX$1='CAMAGUI DATA UNIFICADA'!$B$2:$B1007),0),MATCH(EF$2,'CAMAGUI DATA UNIFICADA'!$C$1:$T$1,0)),"")</f>
        <v>128199.8687</v>
      </c>
      <c r="EG26" s="60" t="str">
        <f t="array" ref="EG26">IFERROR(INDEX('CAMAGUI DATA UNIFICADA'!$C$2:$T1007,MATCH(1,($A26='CAMAGUI DATA UNIFICADA'!$A$2:$A1007)*($DX$1='CAMAGUI DATA UNIFICADA'!$B$2:$B1007),0),MATCH(EG$2,'CAMAGUI DATA UNIFICADA'!$C$1:$T$1,0)),"")</f>
        <v/>
      </c>
      <c r="EH26" s="60">
        <f t="array" ref="EH26">IFERROR(INDEX('CAMAGUI DATA UNIFICADA'!$C$2:$T1007,MATCH(1,($A26='CAMAGUI DATA UNIFICADA'!$A$2:$A1007)*($DX$1='CAMAGUI DATA UNIFICADA'!$B$2:$B1007),0),MATCH(EH$2,'CAMAGUI DATA UNIFICADA'!$C$1:$T$1,0)),"")</f>
        <v>0.5127994749</v>
      </c>
      <c r="EI26" s="60">
        <f t="array" ref="EI26">IFERROR(INDEX('CAMAGUI DATA UNIFICADA'!$C$2:$T1007,MATCH(1,($A26='CAMAGUI DATA UNIFICADA'!$A$2:$A1007)*($DX$1='CAMAGUI DATA UNIFICADA'!$B$2:$B1007),0),MATCH(EI$2,'CAMAGUI DATA UNIFICADA'!$C$1:$T$1,0)),"")</f>
        <v>0.85</v>
      </c>
      <c r="EJ26" s="60" t="str">
        <f t="array" ref="EJ26">IFERROR(INDEX('CAMAGUI DATA UNIFICADA'!$C$2:$T1007,MATCH(1,($A26='CAMAGUI DATA UNIFICADA'!$A$2:$A1007)*($DX$1='CAMAGUI DATA UNIFICADA'!$B$2:$B1007),0),MATCH(EJ$2,'CAMAGUI DATA UNIFICADA'!$C$1:$T$1,0)),"")</f>
        <v/>
      </c>
      <c r="EK26" s="60">
        <f t="array" ref="EK26">IFERROR(INDEX('CAMAGUI DATA UNIFICADA'!$C$2:$T1007,MATCH(1,($A26='CAMAGUI DATA UNIFICADA'!$A$2:$A1007)*($DX$1='CAMAGUI DATA UNIFICADA'!$B$2:$B1007),0),MATCH(EK$2,'CAMAGUI DATA UNIFICADA'!$C$1:$T$1,0)),"")</f>
        <v>1.5</v>
      </c>
      <c r="EL26" s="60">
        <f t="array" ref="EL26">IFERROR(INDEX('CAMAGUI DATA UNIFICADA'!$C$2:$T1007,MATCH(1,($A26='CAMAGUI DATA UNIFICADA'!$A$2:$A1007)*($DX$1='CAMAGUI DATA UNIFICADA'!$B$2:$B1007),0),MATCH(EL$2,'CAMAGUI DATA UNIFICADA'!$C$1:$T$1,0)),"")</f>
        <v>2.3</v>
      </c>
      <c r="EM26" s="60">
        <f t="array" ref="EM26">IFERROR(INDEX('CAMAGUI DATA UNIFICADA'!$C$2:$T1007,MATCH(1,($A26='CAMAGUI DATA UNIFICADA'!$A$2:$A1007)*($DX$1='CAMAGUI DATA UNIFICADA'!$B$2:$B1007),0),MATCH(EM$2,'CAMAGUI DATA UNIFICADA'!$C$1:$T$1,0)),"")</f>
        <v>10.644</v>
      </c>
      <c r="EN26" s="60">
        <f t="array" ref="EN26">IFERROR(INDEX('CAMAGUI DATA UNIFICADA'!$C$2:$T1007,MATCH(1,($A26='CAMAGUI DATA UNIFICADA'!$A$2:$A1007)*($DX$1='CAMAGUI DATA UNIFICADA'!$B$2:$B1007),0),MATCH(EN$2,'CAMAGUI DATA UNIFICADA'!$C$1:$T$1,0)),"")</f>
        <v>60.05743295</v>
      </c>
      <c r="EO26" s="140">
        <f t="array" ref="EO26">IFERROR(INDEX('CAMAGUI DATA UNIFICADA'!$C$2:$T1007,MATCH(1,($A26='CAMAGUI DATA UNIFICADA'!$A$2:$A1007)*($DX$1='CAMAGUI DATA UNIFICADA'!$B$2:$B1007),0),MATCH(EO$2,'CAMAGUI DATA UNIFICADA'!$C$1:$T$1,0)),"")</f>
        <v>11.26435824</v>
      </c>
    </row>
    <row r="27">
      <c r="A27" s="137">
        <v>45117.0</v>
      </c>
      <c r="B27" s="138" t="str">
        <f t="array" ref="B27">IFERROR(INDEX('CAMAGUI DATA UNIFICADA'!$C$2:$T1007,MATCH(1,($A27='CAMAGUI DATA UNIFICADA'!$A$2:$A1007)*($B$1='CAMAGUI DATA UNIFICADA'!$B$2:$B1007),0),MATCH(B$2,'CAMAGUI DATA UNIFICADA'!$C$1:$T$1,0)),"")</f>
        <v>CA1050623</v>
      </c>
      <c r="C27" s="2">
        <f t="array" ref="C27">IFERROR(INDEX('CAMAGUI DATA UNIFICADA'!$C$2:$T1007,MATCH(1,($A27='CAMAGUI DATA UNIFICADA'!$A$2:$A1007)*($B$1='CAMAGUI DATA UNIFICADA'!$B$2:$B1007),0),MATCH(C$2,'CAMAGUI DATA UNIFICADA'!$C$1:$T$1,0)),"")</f>
        <v>487</v>
      </c>
      <c r="D27" s="2">
        <f t="array" ref="D27">IFERROR(INDEX('CAMAGUI DATA UNIFICADA'!$C$2:$T1007,MATCH(1,($A27='CAMAGUI DATA UNIFICADA'!$A$2:$A1007)*($B$1='CAMAGUI DATA UNIFICADA'!$B$2:$B1007),0),MATCH(D$2,'CAMAGUI DATA UNIFICADA'!$C$1:$T$1,0)),"")</f>
        <v>3049</v>
      </c>
      <c r="E27" s="2" t="str">
        <f t="array" ref="E27">IFERROR(INDEX('CAMAGUI DATA UNIFICADA'!$C$2:$T1007,MATCH(1,($A27='CAMAGUI DATA UNIFICADA'!$A$2:$A1007)*($B$1='CAMAGUI DATA UNIFICADA'!$B$2:$B1007),0),MATCH(E$2,'CAMAGUI DATA UNIFICADA'!$C$1:$T$1,0)),"")</f>
        <v>SKR MAST</v>
      </c>
      <c r="F27" s="139">
        <f t="array" ref="F27">IFERROR(INDEX('CAMAGUI DATA UNIFICADA'!$C$2:$T1007,MATCH(1,($A27='CAMAGUI DATA UNIFICADA'!$A$2:$A1007)*($B$1='CAMAGUI DATA UNIFICADA'!$B$2:$B1007),0),MATCH(F$2,'CAMAGUI DATA UNIFICADA'!$C$1:$T$1,0)),"")</f>
        <v>2988.02</v>
      </c>
      <c r="G27" s="2">
        <f t="array" ref="G27">IFERROR(INDEX('CAMAGUI DATA UNIFICADA'!$C$2:$T1007,MATCH(1,($A27='CAMAGUI DATA UNIFICADA'!$A$2:$A1007)*($B$1='CAMAGUI DATA UNIFICADA'!$B$2:$B1007),0),MATCH(G$2,'CAMAGUI DATA UNIFICADA'!$C$1:$T$1,0)),"")</f>
        <v>11.7</v>
      </c>
      <c r="H27" s="2">
        <f t="array" ref="H27">IFERROR(INDEX('CAMAGUI DATA UNIFICADA'!$C$2:$T1007,MATCH(1,($A27='CAMAGUI DATA UNIFICADA'!$A$2:$A1007)*($B$1='CAMAGUI DATA UNIFICADA'!$B$2:$B1007),0),MATCH(H$2,'CAMAGUI DATA UNIFICADA'!$C$1:$T$1,0)),"")</f>
        <v>2.2</v>
      </c>
      <c r="I27" s="33">
        <f t="array" ref="I27">IFERROR(INDEX('CAMAGUI DATA UNIFICADA'!$C$2:$T1007,MATCH(1,($A27='CAMAGUI DATA UNIFICADA'!$A$2:$A1007)*($B$1='CAMAGUI DATA UNIFICADA'!$B$2:$B1007),0),MATCH(I$2,'CAMAGUI DATA UNIFICADA'!$C$1:$T$1,0)),"")</f>
        <v>4.4736</v>
      </c>
      <c r="J27" s="60">
        <f t="array" ref="J27">IFERROR(INDEX('CAMAGUI DATA UNIFICADA'!$C$2:$T1007,MATCH(1,($A27='CAMAGUI DATA UNIFICADA'!$A$2:$A1007)*($B$1='CAMAGUI DATA UNIFICADA'!$B$2:$B1007),0),MATCH(J$2,'CAMAGUI DATA UNIFICADA'!$C$1:$T$1,0)),"")</f>
        <v>930434.8092</v>
      </c>
      <c r="K27" s="33">
        <f t="array" ref="K27">IFERROR(INDEX('CAMAGUI DATA UNIFICADA'!$C$2:$T1007,MATCH(1,($A27='CAMAGUI DATA UNIFICADA'!$A$2:$A1007)*($B$1='CAMAGUI DATA UNIFICADA'!$B$2:$B1007),0),MATCH(K$2,'CAMAGUI DATA UNIFICADA'!$C$1:$T$1,0)),"")</f>
        <v>1.283249158</v>
      </c>
      <c r="L27" s="23">
        <f t="array" ref="L27">IFERROR(INDEX('CAMAGUI DATA UNIFICADA'!$C$2:$T1007,MATCH(1,($A27='CAMAGUI DATA UNIFICADA'!$A$2:$A1007)*($B$1='CAMAGUI DATA UNIFICADA'!$B$2:$B1007),0),MATCH(L$2,'CAMAGUI DATA UNIFICADA'!$C$1:$T$1,0)),"")</f>
        <v>0.775362341</v>
      </c>
      <c r="M27" s="23">
        <f t="array" ref="M27">IFERROR(INDEX('CAMAGUI DATA UNIFICADA'!$C$2:$T1007,MATCH(1,($A27='CAMAGUI DATA UNIFICADA'!$A$2:$A1007)*($B$1='CAMAGUI DATA UNIFICADA'!$B$2:$B1007),0),MATCH(M$2,'CAMAGUI DATA UNIFICADA'!$C$1:$T$1,0)),"")</f>
        <v>0.9</v>
      </c>
      <c r="N27" s="60">
        <f t="array" ref="N27">IFERROR(INDEX('CAMAGUI DATA UNIFICADA'!$C$2:$T1007,MATCH(1,($A27='CAMAGUI DATA UNIFICADA'!$A$2:$A1007)*($B$1='CAMAGUI DATA UNIFICADA'!$B$2:$B1007),0),MATCH(N$2,'CAMAGUI DATA UNIFICADA'!$C$1:$T$1,0)),"")</f>
        <v>131868.1319</v>
      </c>
      <c r="O27" s="2">
        <f t="array" ref="O27">IFERROR(INDEX('CAMAGUI DATA UNIFICADA'!$C$2:$T1007,MATCH(1,($A27='CAMAGUI DATA UNIFICADA'!$A$2:$A1007)*($B$1='CAMAGUI DATA UNIFICADA'!$B$2:$B1007),0),MATCH(O$2,'CAMAGUI DATA UNIFICADA'!$C$1:$T$1,0)),"")</f>
        <v>2.2</v>
      </c>
      <c r="P27" s="2">
        <f t="array" ref="P27">IFERROR(INDEX('CAMAGUI DATA UNIFICADA'!$C$2:$T1007,MATCH(1,($A27='CAMAGUI DATA UNIFICADA'!$A$2:$A1007)*($B$1='CAMAGUI DATA UNIFICADA'!$B$2:$B1007),0),MATCH(P$2,'CAMAGUI DATA UNIFICADA'!$C$1:$T$1,0)),"")</f>
        <v>13.9</v>
      </c>
      <c r="Q27" s="33">
        <f t="array" ref="Q27">IFERROR(INDEX('CAMAGUI DATA UNIFICADA'!$C$2:$T1007,MATCH(1,($A27='CAMAGUI DATA UNIFICADA'!$A$2:$A1007)*($B$1='CAMAGUI DATA UNIFICADA'!$B$2:$B1007),0),MATCH(Q$2,'CAMAGUI DATA UNIFICADA'!$C$1:$T$1,0)),"")</f>
        <v>4.1076</v>
      </c>
      <c r="R27" s="60">
        <f t="array" ref="R27">IFERROR(INDEX('CAMAGUI DATA UNIFICADA'!$C$2:$T1007,MATCH(1,($A27='CAMAGUI DATA UNIFICADA'!$A$2:$A1007)*($B$1='CAMAGUI DATA UNIFICADA'!$B$2:$B1007),0),MATCH(R$2,'CAMAGUI DATA UNIFICADA'!$C$1:$T$1,0)),"")</f>
        <v>627.4060238</v>
      </c>
      <c r="S27" s="140">
        <f t="array" ref="S27">IFERROR(INDEX('CAMAGUI DATA UNIFICADA'!$C$2:$T1007,MATCH(1,($A27='CAMAGUI DATA UNIFICADA'!$A$2:$A1007)*($B$1='CAMAGUI DATA UNIFICADA'!$B$2:$B1007),0),MATCH(S$2,'CAMAGUI DATA UNIFICADA'!$C$1:$T$1,0)),"")</f>
        <v>35.10150595</v>
      </c>
      <c r="T27" s="138" t="str">
        <f t="array" ref="T27">IFERROR(INDEX('CAMAGUI DATA UNIFICADA'!$C$2:$T1007,MATCH(1,($A27='CAMAGUI DATA UNIFICADA'!$A$2:$A1007)*($T$1='CAMAGUI DATA UNIFICADA'!$B$2:$B1007),0),MATCH(T$2,'CAMAGUI DATA UNIFICADA'!$C$1:$T$1,0)),"")</f>
        <v>CA2050623</v>
      </c>
      <c r="U27" s="2">
        <f t="array" ref="U27">IFERROR(INDEX('CAMAGUI DATA UNIFICADA'!$C$2:$T1007,MATCH(1,($A27='CAMAGUI DATA UNIFICADA'!$A$2:$A1007)*($T$1='CAMAGUI DATA UNIFICADA'!$B$2:$B1007),0),MATCH(U$2,'CAMAGUI DATA UNIFICADA'!$C$1:$T$1,0)),"")</f>
        <v>350</v>
      </c>
      <c r="V27" s="2">
        <f t="array" ref="V27">IFERROR(INDEX('CAMAGUI DATA UNIFICADA'!$C$2:$T1007,MATCH(1,($A27='CAMAGUI DATA UNIFICADA'!$A$2:$A1007)*($T$1='CAMAGUI DATA UNIFICADA'!$B$2:$B1007),0),MATCH(V$2,'CAMAGUI DATA UNIFICADA'!$C$1:$T$1,0)),"")</f>
        <v>2049</v>
      </c>
      <c r="W27" s="2" t="str">
        <f t="array" ref="W27">IFERROR(INDEX('CAMAGUI DATA UNIFICADA'!$C$2:$T1007,MATCH(1,($A27='CAMAGUI DATA UNIFICADA'!$A$2:$A1007)*($T$1='CAMAGUI DATA UNIFICADA'!$B$2:$B1007),0),MATCH(W$2,'CAMAGUI DATA UNIFICADA'!$C$1:$T$1,0)),"")</f>
        <v>SKR MAST</v>
      </c>
      <c r="X27" s="139">
        <f t="array" ref="X27">IFERROR(INDEX('CAMAGUI DATA UNIFICADA'!$C$2:$T1007,MATCH(1,($A27='CAMAGUI DATA UNIFICADA'!$A$2:$A1007)*($T$1='CAMAGUI DATA UNIFICADA'!$B$2:$B1007),0),MATCH(X$2,'CAMAGUI DATA UNIFICADA'!$C$1:$T$1,0)),"")</f>
        <v>2008.02</v>
      </c>
      <c r="Y27" s="2">
        <f t="array" ref="Y27">IFERROR(INDEX('CAMAGUI DATA UNIFICADA'!$C$2:$T1007,MATCH(1,($A27='CAMAGUI DATA UNIFICADA'!$A$2:$A1007)*($T$1='CAMAGUI DATA UNIFICADA'!$B$2:$B1007),0),MATCH(Y$2,'CAMAGUI DATA UNIFICADA'!$C$1:$T$1,0)),"")</f>
        <v>10.7</v>
      </c>
      <c r="Z27" s="2">
        <f t="array" ref="Z27">IFERROR(INDEX('CAMAGUI DATA UNIFICADA'!$C$2:$T1007,MATCH(1,($A27='CAMAGUI DATA UNIFICADA'!$A$2:$A1007)*($T$1='CAMAGUI DATA UNIFICADA'!$B$2:$B1007),0),MATCH(Z$2,'CAMAGUI DATA UNIFICADA'!$C$1:$T$1,0)),"")</f>
        <v>2.3</v>
      </c>
      <c r="AA27" s="2">
        <f t="array" ref="AA27">IFERROR(INDEX('CAMAGUI DATA UNIFICADA'!$C$2:$T1007,MATCH(1,($A27='CAMAGUI DATA UNIFICADA'!$A$2:$A1007)*($T$1='CAMAGUI DATA UNIFICADA'!$B$2:$B1007),0),MATCH(AA$2,'CAMAGUI DATA UNIFICADA'!$C$1:$T$1,0)),"")</f>
        <v>4.6848</v>
      </c>
      <c r="AB27" s="60">
        <f t="array" ref="AB27">IFERROR(INDEX('CAMAGUI DATA UNIFICADA'!$C$2:$T1007,MATCH(1,($A27='CAMAGUI DATA UNIFICADA'!$A$2:$A1007)*($T$1='CAMAGUI DATA UNIFICADA'!$B$2:$B1007),0),MATCH(AB$2,'CAMAGUI DATA UNIFICADA'!$C$1:$T$1,0)),"")</f>
        <v>698221.4902</v>
      </c>
      <c r="AC27" s="33">
        <f t="array" ref="AC27">IFERROR(INDEX('CAMAGUI DATA UNIFICADA'!$C$2:$T1007,MATCH(1,($A27='CAMAGUI DATA UNIFICADA'!$A$2:$A1007)*($T$1='CAMAGUI DATA UNIFICADA'!$B$2:$B1007),0),MATCH(AC$2,'CAMAGUI DATA UNIFICADA'!$C$1:$T$1,0)),"")</f>
        <v>1.103244044</v>
      </c>
      <c r="AD27" s="23">
        <f t="array" ref="AD27">IFERROR(INDEX('CAMAGUI DATA UNIFICADA'!$C$2:$T1007,MATCH(1,($A27='CAMAGUI DATA UNIFICADA'!$A$2:$A1007)*($T$1='CAMAGUI DATA UNIFICADA'!$B$2:$B1007),0),MATCH(AD$2,'CAMAGUI DATA UNIFICADA'!$C$1:$T$1,0)),"")</f>
        <v>0.7349699897</v>
      </c>
      <c r="AE27" s="23">
        <f t="array" ref="AE27">IFERROR(INDEX('CAMAGUI DATA UNIFICADA'!$C$2:$T1007,MATCH(1,($A27='CAMAGUI DATA UNIFICADA'!$A$2:$A1007)*($T$1='CAMAGUI DATA UNIFICADA'!$B$2:$B1007),0),MATCH(AE$2,'CAMAGUI DATA UNIFICADA'!$C$1:$T$1,0)),"")</f>
        <v>0.85</v>
      </c>
      <c r="AF27" s="60">
        <f t="array" ref="AF27">IFERROR(INDEX('CAMAGUI DATA UNIFICADA'!$C$2:$T1007,MATCH(1,($A27='CAMAGUI DATA UNIFICADA'!$A$2:$A1007)*($T$1='CAMAGUI DATA UNIFICADA'!$B$2:$B1007),0),MATCH(AF$2,'CAMAGUI DATA UNIFICADA'!$C$1:$T$1,0)),"")</f>
        <v>134583.3333</v>
      </c>
      <c r="AG27" s="2">
        <f t="array" ref="AG27">IFERROR(INDEX('CAMAGUI DATA UNIFICADA'!$C$2:$T1007,MATCH(1,($A27='CAMAGUI DATA UNIFICADA'!$A$2:$A1007)*($T$1='CAMAGUI DATA UNIFICADA'!$B$2:$B1007),0),MATCH(AG$2,'CAMAGUI DATA UNIFICADA'!$C$1:$T$1,0)),"")</f>
        <v>2.2</v>
      </c>
      <c r="AH27" s="2">
        <f t="array" ref="AH27">IFERROR(INDEX('CAMAGUI DATA UNIFICADA'!$C$2:$T1007,MATCH(1,($A27='CAMAGUI DATA UNIFICADA'!$A$2:$A1007)*($T$1='CAMAGUI DATA UNIFICADA'!$B$2:$B1007),0),MATCH(AH$2,'CAMAGUI DATA UNIFICADA'!$C$1:$T$1,0)),"")</f>
        <v>12.9</v>
      </c>
      <c r="AI27" s="33">
        <f t="array" ref="AI27">IFERROR(INDEX('CAMAGUI DATA UNIFICADA'!$C$2:$T1007,MATCH(1,($A27='CAMAGUI DATA UNIFICADA'!$A$2:$A1007)*($T$1='CAMAGUI DATA UNIFICADA'!$B$2:$B1007),0),MATCH(AI$2,'CAMAGUI DATA UNIFICADA'!$C$1:$T$1,0)),"")</f>
        <v>4.2744</v>
      </c>
      <c r="AJ27" s="60">
        <f t="array" ref="AJ27">IFERROR(INDEX('CAMAGUI DATA UNIFICADA'!$C$2:$T1007,MATCH(1,($A27='CAMAGUI DATA UNIFICADA'!$A$2:$A1007)*($T$1='CAMAGUI DATA UNIFICADA'!$B$2:$B1007),0),MATCH(AJ$2,'CAMAGUI DATA UNIFICADA'!$C$1:$T$1,0)),"")</f>
        <v>453.8194449</v>
      </c>
      <c r="AK27" s="140">
        <f t="array" ref="AK27">IFERROR(INDEX('CAMAGUI DATA UNIFICADA'!$C$2:$T1007,MATCH(1,($A27='CAMAGUI DATA UNIFICADA'!$A$2:$A1007)*($T$1='CAMAGUI DATA UNIFICADA'!$B$2:$B1007),0),MATCH(AK$2,'CAMAGUI DATA UNIFICADA'!$C$1:$T$1,0)),"")</f>
        <v>25.95486122</v>
      </c>
      <c r="AL27" s="138" t="str">
        <f t="array" ref="AL27">IFERROR(INDEX('CAMAGUI DATA UNIFICADA'!$C$2:$T1007,MATCH(1,($A27='CAMAGUI DATA UNIFICADA'!$A$2:$A1007)*($AL$1='CAMAGUI DATA UNIFICADA'!$B$2:$B1007),0),MATCH(AL$2,'CAMAGUI DATA UNIFICADA'!$C$1:$T$1,0)),"")</f>
        <v>CA3050623</v>
      </c>
      <c r="AM27" s="2">
        <f t="array" ref="AM27">IFERROR(INDEX('CAMAGUI DATA UNIFICADA'!$C$2:$T1007,MATCH(1,($A27='CAMAGUI DATA UNIFICADA'!$A$2:$A1007)*($AL$1='CAMAGUI DATA UNIFICADA'!$B$2:$B1007),0),MATCH(AM$2,'CAMAGUI DATA UNIFICADA'!$C$1:$T$1,0)),"")</f>
        <v>362.5</v>
      </c>
      <c r="AN27" s="2">
        <f t="array" ref="AN27">IFERROR(INDEX('CAMAGUI DATA UNIFICADA'!$C$2:$T1007,MATCH(1,($A27='CAMAGUI DATA UNIFICADA'!$A$2:$A1007)*($AL$1='CAMAGUI DATA UNIFICADA'!$B$2:$B1007),0),MATCH(AN$2,'CAMAGUI DATA UNIFICADA'!$C$1:$T$1,0)),"")</f>
        <v>2237</v>
      </c>
      <c r="AO27" s="2" t="str">
        <f t="array" ref="AO27">IFERROR(INDEX('CAMAGUI DATA UNIFICADA'!$C$2:$T1007,MATCH(1,($A27='CAMAGUI DATA UNIFICADA'!$A$2:$A1007)*($AL$1='CAMAGUI DATA UNIFICADA'!$B$2:$B1007),0),MATCH(AO$2,'CAMAGUI DATA UNIFICADA'!$C$1:$T$1,0)),"")</f>
        <v>SKR MAST</v>
      </c>
      <c r="AP27" s="139">
        <f t="array" ref="AP27">IFERROR(INDEX('CAMAGUI DATA UNIFICADA'!$C$2:$T1007,MATCH(1,($A27='CAMAGUI DATA UNIFICADA'!$A$2:$A1007)*($AL$1='CAMAGUI DATA UNIFICADA'!$B$2:$B1007),0),MATCH(AP$2,'CAMAGUI DATA UNIFICADA'!$C$1:$T$1,0)),"")</f>
        <v>2192.26</v>
      </c>
      <c r="AQ27" s="2">
        <f t="array" ref="AQ27">IFERROR(INDEX('CAMAGUI DATA UNIFICADA'!$C$2:$T1007,MATCH(1,($A27='CAMAGUI DATA UNIFICADA'!$A$2:$A1007)*($AL$1='CAMAGUI DATA UNIFICADA'!$B$2:$B1007),0),MATCH(AQ$2,'CAMAGUI DATA UNIFICADA'!$C$1:$T$1,0)),"")</f>
        <v>10.5</v>
      </c>
      <c r="AR27" s="2">
        <f t="array" ref="AR27">IFERROR(INDEX('CAMAGUI DATA UNIFICADA'!$C$2:$T1007,MATCH(1,($A27='CAMAGUI DATA UNIFICADA'!$A$2:$A1007)*($AL$1='CAMAGUI DATA UNIFICADA'!$B$2:$B1007),0),MATCH(AR$2,'CAMAGUI DATA UNIFICADA'!$C$1:$T$1,0)),"")</f>
        <v>2.3</v>
      </c>
      <c r="AS27" s="33">
        <f t="array" ref="AS27">IFERROR(INDEX('CAMAGUI DATA UNIFICADA'!$C$2:$T1007,MATCH(1,($A27='CAMAGUI DATA UNIFICADA'!$A$2:$A1007)*($AL$1='CAMAGUI DATA UNIFICADA'!$B$2:$B1007),0),MATCH(AS$2,'CAMAGUI DATA UNIFICADA'!$C$1:$T$1,0)),"")</f>
        <v>4.728</v>
      </c>
      <c r="AT27" s="60">
        <f t="array" ref="AT27">IFERROR(INDEX('CAMAGUI DATA UNIFICADA'!$C$2:$T1007,MATCH(1,($A27='CAMAGUI DATA UNIFICADA'!$A$2:$A1007)*($AL$1='CAMAGUI DATA UNIFICADA'!$B$2:$B1007),0),MATCH(AT$2,'CAMAGUI DATA UNIFICADA'!$C$1:$T$1,0)),"")</f>
        <v>730199.017</v>
      </c>
      <c r="AU27" s="33">
        <f t="array" ref="AU27">IFERROR(INDEX('CAMAGUI DATA UNIFICADA'!$C$2:$T1007,MATCH(1,($A27='CAMAGUI DATA UNIFICADA'!$A$2:$A1007)*($AL$1='CAMAGUI DATA UNIFICADA'!$B$2:$B1007),0),MATCH(AU$2,'CAMAGUI DATA UNIFICADA'!$C$1:$T$1,0)),"")</f>
        <v>1.13755403</v>
      </c>
      <c r="AV27" s="23">
        <f t="array" ref="AV27">IFERROR(INDEX('CAMAGUI DATA UNIFICADA'!$C$2:$T1007,MATCH(1,($A27='CAMAGUI DATA UNIFICADA'!$A$2:$A1007)*($AL$1='CAMAGUI DATA UNIFICADA'!$B$2:$B1007),0),MATCH(AV$2,'CAMAGUI DATA UNIFICADA'!$C$1:$T$1,0)),"")</f>
        <v>0.7686305442</v>
      </c>
      <c r="AW27" s="23">
        <f t="array" ref="AW27">IFERROR(INDEX('CAMAGUI DATA UNIFICADA'!$C$2:$T1007,MATCH(1,($A27='CAMAGUI DATA UNIFICADA'!$A$2:$A1007)*($AL$1='CAMAGUI DATA UNIFICADA'!$B$2:$B1007),0),MATCH(AW$2,'CAMAGUI DATA UNIFICADA'!$C$1:$T$1,0)),"")</f>
        <v>0.9</v>
      </c>
      <c r="AX27" s="60">
        <f t="array" ref="AX27">IFERROR(INDEX('CAMAGUI DATA UNIFICADA'!$C$2:$T1007,MATCH(1,($A27='CAMAGUI DATA UNIFICADA'!$A$2:$A1007)*($AL$1='CAMAGUI DATA UNIFICADA'!$B$2:$B1007),0),MATCH(AX$2,'CAMAGUI DATA UNIFICADA'!$C$1:$T$1,0)),"")</f>
        <v>122142.8571</v>
      </c>
      <c r="AY27" s="2">
        <f t="array" ref="AY27">IFERROR(INDEX('CAMAGUI DATA UNIFICADA'!$C$2:$T1007,MATCH(1,($A27='CAMAGUI DATA UNIFICADA'!$A$2:$A1007)*($AL$1='CAMAGUI DATA UNIFICADA'!$B$2:$B1007),0),MATCH(AY$2,'CAMAGUI DATA UNIFICADA'!$C$1:$T$1,0)),"")</f>
        <v>2.2</v>
      </c>
      <c r="AZ27" s="2">
        <f t="array" ref="AZ27">IFERROR(INDEX('CAMAGUI DATA UNIFICADA'!$C$2:$T1007,MATCH(1,($A27='CAMAGUI DATA UNIFICADA'!$A$2:$A1007)*($AL$1='CAMAGUI DATA UNIFICADA'!$B$2:$B1007),0),MATCH(AZ$2,'CAMAGUI DATA UNIFICADA'!$C$1:$T$1,0)),"")</f>
        <v>12.7</v>
      </c>
      <c r="BA27" s="33">
        <f t="array" ref="BA27">IFERROR(INDEX('CAMAGUI DATA UNIFICADA'!$C$2:$T1007,MATCH(1,($A27='CAMAGUI DATA UNIFICADA'!$A$2:$A1007)*($AL$1='CAMAGUI DATA UNIFICADA'!$B$2:$B1007),0),MATCH(BA$2,'CAMAGUI DATA UNIFICADA'!$C$1:$T$1,0)),"")</f>
        <v>4.3032</v>
      </c>
      <c r="BB27" s="60">
        <f t="array" ref="BB27">IFERROR(INDEX('CAMAGUI DATA UNIFICADA'!$C$2:$T1007,MATCH(1,($A27='CAMAGUI DATA UNIFICADA'!$A$2:$A1007)*($AL$1='CAMAGUI DATA UNIFICADA'!$B$2:$B1007),0),MATCH(BB$2,'CAMAGUI DATA UNIFICADA'!$C$1:$T$1,0)),"")</f>
        <v>477.6143865</v>
      </c>
      <c r="BC27" s="140">
        <f t="array" ref="BC27">IFERROR(INDEX('CAMAGUI DATA UNIFICADA'!$C$2:$T1007,MATCH(1,($A27='CAMAGUI DATA UNIFICADA'!$A$2:$A1007)*($AL$1='CAMAGUI DATA UNIFICADA'!$B$2:$B1007),0),MATCH(BC$2,'CAMAGUI DATA UNIFICADA'!$C$1:$T$1,0)),"")</f>
        <v>28.77859663</v>
      </c>
      <c r="BD27" s="138" t="str">
        <f t="array" ref="BD27">IFERROR(INDEX('CAMAGUI DATA UNIFICADA'!$C$2:$T1007,MATCH(1,($A27='CAMAGUI DATA UNIFICADA'!$A$2:$A1007)*($BD$1='CAMAGUI DATA UNIFICADA'!$B$2:$B1007),0),MATCH(BD$2,'CAMAGUI DATA UNIFICADA'!$C$1:$T$1,0)),"")</f>
        <v>CA4020523</v>
      </c>
      <c r="BE27" s="2">
        <f t="array" ref="BE27">IFERROR(INDEX('CAMAGUI DATA UNIFICADA'!$C$2:$T1007,MATCH(1,($A27='CAMAGUI DATA UNIFICADA'!$A$2:$A1007)*($BD$1='CAMAGUI DATA UNIFICADA'!$B$2:$B1007),0),MATCH(BE$2,'CAMAGUI DATA UNIFICADA'!$C$1:$T$1,0)),"")</f>
        <v>325</v>
      </c>
      <c r="BF27" s="2">
        <f t="array" ref="BF27">IFERROR(INDEX('CAMAGUI DATA UNIFICADA'!$C$2:$T1007,MATCH(1,($A27='CAMAGUI DATA UNIFICADA'!$A$2:$A1007)*($BD$1='CAMAGUI DATA UNIFICADA'!$B$2:$B1007),0),MATCH(BF$2,'CAMAGUI DATA UNIFICADA'!$C$1:$T$1,0)),"")</f>
        <v>1732</v>
      </c>
      <c r="BG27" s="2" t="str">
        <f t="array" ref="BG27">IFERROR(INDEX('CAMAGUI DATA UNIFICADA'!$C$2:$T1007,MATCH(1,($A27='CAMAGUI DATA UNIFICADA'!$A$2:$A1007)*($BD$1='CAMAGUI DATA UNIFICADA'!$B$2:$B1007),0),MATCH(BG$2,'CAMAGUI DATA UNIFICADA'!$C$1:$T$1,0)),"")</f>
        <v>SKR MAST</v>
      </c>
      <c r="BH27" s="139">
        <f t="array" ref="BH27">IFERROR(INDEX('CAMAGUI DATA UNIFICADA'!$C$2:$T1007,MATCH(1,($A27='CAMAGUI DATA UNIFICADA'!$A$2:$A1007)*($BD$1='CAMAGUI DATA UNIFICADA'!$B$2:$B1007),0),MATCH(BH$2,'CAMAGUI DATA UNIFICADA'!$C$1:$T$1,0)),"")</f>
        <v>1697.36</v>
      </c>
      <c r="BI27" s="2">
        <f t="array" ref="BI27">IFERROR(INDEX('CAMAGUI DATA UNIFICADA'!$C$2:$T1007,MATCH(1,($A27='CAMAGUI DATA UNIFICADA'!$A$2:$A1007)*($BD$1='CAMAGUI DATA UNIFICADA'!$B$2:$B1007),0),MATCH(BI$2,'CAMAGUI DATA UNIFICADA'!$C$1:$T$1,0)),"")</f>
        <v>19.8</v>
      </c>
      <c r="BJ27" s="2">
        <f t="array" ref="BJ27">IFERROR(INDEX('CAMAGUI DATA UNIFICADA'!$C$2:$T1007,MATCH(1,($A27='CAMAGUI DATA UNIFICADA'!$A$2:$A1007)*($BD$1='CAMAGUI DATA UNIFICADA'!$B$2:$B1007),0),MATCH(BJ$2,'CAMAGUI DATA UNIFICADA'!$C$1:$T$1,0)),"")</f>
        <v>2.3</v>
      </c>
      <c r="BK27" s="33">
        <f t="array" ref="BK27">IFERROR(INDEX('CAMAGUI DATA UNIFICADA'!$C$2:$T1007,MATCH(1,($A27='CAMAGUI DATA UNIFICADA'!$A$2:$A1007)*($BD$1='CAMAGUI DATA UNIFICADA'!$B$2:$B1007),0),MATCH(BK$2,'CAMAGUI DATA UNIFICADA'!$C$1:$T$1,0)),"")</f>
        <v>3.3312</v>
      </c>
      <c r="BL27" s="60">
        <f t="array" ref="BL27">IFERROR(INDEX('CAMAGUI DATA UNIFICADA'!$C$2:$T1007,MATCH(1,($A27='CAMAGUI DATA UNIFICADA'!$A$2:$A1007)*($BD$1='CAMAGUI DATA UNIFICADA'!$B$2:$B1007),0),MATCH(BL$2,'CAMAGUI DATA UNIFICADA'!$C$1:$T$1,0)),"")</f>
        <v>492739.5958</v>
      </c>
      <c r="BM27" s="33">
        <f t="array" ref="BM27">IFERROR(INDEX('CAMAGUI DATA UNIFICADA'!$C$2:$T1007,MATCH(1,($A27='CAMAGUI DATA UNIFICADA'!$A$2:$A1007)*($BD$1='CAMAGUI DATA UNIFICADA'!$B$2:$B1007),0),MATCH(BM$2,'CAMAGUI DATA UNIFICADA'!$C$1:$T$1,0)),"")</f>
        <v>1.312464311</v>
      </c>
      <c r="BN27" s="23">
        <f t="array" ref="BN27">IFERROR(INDEX('CAMAGUI DATA UNIFICADA'!$C$2:$T1007,MATCH(1,($A27='CAMAGUI DATA UNIFICADA'!$A$2:$A1007)*($BD$1='CAMAGUI DATA UNIFICADA'!$B$2:$B1007),0),MATCH(BN$2,'CAMAGUI DATA UNIFICADA'!$C$1:$T$1,0)),"")</f>
        <v>0.7299680295</v>
      </c>
      <c r="BO27" s="23">
        <f t="array" ref="BO27">IFERROR(INDEX('CAMAGUI DATA UNIFICADA'!$C$2:$T1007,MATCH(1,($A27='CAMAGUI DATA UNIFICADA'!$A$2:$A1007)*($BD$1='CAMAGUI DATA UNIFICADA'!$B$2:$B1007),0),MATCH(BO$2,'CAMAGUI DATA UNIFICADA'!$C$1:$T$1,0)),"")</f>
        <v>0.85</v>
      </c>
      <c r="BP27" s="60">
        <f t="array" ref="BP27">IFERROR(INDEX('CAMAGUI DATA UNIFICADA'!$C$2:$T1007,MATCH(1,($A27='CAMAGUI DATA UNIFICADA'!$A$2:$A1007)*($BD$1='CAMAGUI DATA UNIFICADA'!$B$2:$B1007),0),MATCH(BP$2,'CAMAGUI DATA UNIFICADA'!$C$1:$T$1,0)),"")</f>
        <v>119533.9612</v>
      </c>
      <c r="BQ27" s="2">
        <f t="array" ref="BQ27">IFERROR(INDEX('CAMAGUI DATA UNIFICADA'!$C$2:$T1007,MATCH(1,($A27='CAMAGUI DATA UNIFICADA'!$A$2:$A1007)*($BD$1='CAMAGUI DATA UNIFICADA'!$B$2:$B1007),0),MATCH(BQ$2,'CAMAGUI DATA UNIFICADA'!$C$1:$T$1,0)),"")</f>
        <v>2</v>
      </c>
      <c r="BR27" s="2">
        <f t="array" ref="BR27">IFERROR(INDEX('CAMAGUI DATA UNIFICADA'!$C$2:$T1007,MATCH(1,($A27='CAMAGUI DATA UNIFICADA'!$A$2:$A1007)*($BD$1='CAMAGUI DATA UNIFICADA'!$B$2:$B1007),0),MATCH(BR$2,'CAMAGUI DATA UNIFICADA'!$C$1:$T$1,0)),"")</f>
        <v>21.8</v>
      </c>
      <c r="BS27" s="33">
        <f t="array" ref="BS27">IFERROR(INDEX('CAMAGUI DATA UNIFICADA'!$C$2:$T1007,MATCH(1,($A27='CAMAGUI DATA UNIFICADA'!$A$2:$A1007)*($BD$1='CAMAGUI DATA UNIFICADA'!$B$2:$B1007),0),MATCH(BS$2,'CAMAGUI DATA UNIFICADA'!$C$1:$T$1,0)),"")</f>
        <v>3.2784</v>
      </c>
      <c r="BT27" s="60">
        <f t="array" ref="BT27">IFERROR(INDEX('CAMAGUI DATA UNIFICADA'!$C$2:$T1007,MATCH(1,($A27='CAMAGUI DATA UNIFICADA'!$A$2:$A1007)*($BD$1='CAMAGUI DATA UNIFICADA'!$B$2:$B1007),0),MATCH(BT$2,'CAMAGUI DATA UNIFICADA'!$C$1:$T$1,0)),"")</f>
        <v>402.0183229</v>
      </c>
      <c r="BU27" s="140">
        <f t="array" ref="BU27">IFERROR(INDEX('CAMAGUI DATA UNIFICADA'!$C$2:$T1007,MATCH(1,($A27='CAMAGUI DATA UNIFICADA'!$A$2:$A1007)*($BD$1='CAMAGUI DATA UNIFICADA'!$B$2:$B1007),0),MATCH(BU$2,'CAMAGUI DATA UNIFICADA'!$C$1:$T$1,0)),"")</f>
        <v>19.25458072</v>
      </c>
      <c r="BV27" s="138" t="str">
        <f t="array" ref="BV27">IFERROR(INDEX('CAMAGUI DATA UNIFICADA'!$C$2:$T1007,MATCH(1,($A27='CAMAGUI DATA UNIFICADA'!$A$2:$A1007)*($BV$1='CAMAGUI DATA UNIFICADA'!$B$2:$B1007),0),MATCH(BV$2,'CAMAGUI DATA UNIFICADA'!$C$1:$T$1,0)),"")</f>
        <v>CA5020523</v>
      </c>
      <c r="BW27" s="2">
        <f t="array" ref="BW27">IFERROR(INDEX('CAMAGUI DATA UNIFICADA'!$C$2:$T1007,MATCH(1,($A27='CAMAGUI DATA UNIFICADA'!$A$2:$A1007)*($BV$1='CAMAGUI DATA UNIFICADA'!$B$2:$B1007),0),MATCH(BW$2,'CAMAGUI DATA UNIFICADA'!$C$1:$T$1,0)),"")</f>
        <v>175</v>
      </c>
      <c r="BX27" s="2">
        <f t="array" ref="BX27">IFERROR(INDEX('CAMAGUI DATA UNIFICADA'!$C$2:$T1007,MATCH(1,($A27='CAMAGUI DATA UNIFICADA'!$A$2:$A1007)*($BV$1='CAMAGUI DATA UNIFICADA'!$B$2:$B1007),0),MATCH(BX$2,'CAMAGUI DATA UNIFICADA'!$C$1:$T$1,0)),"")</f>
        <v>1212</v>
      </c>
      <c r="BY27" s="2" t="str">
        <f t="array" ref="BY27">IFERROR(INDEX('CAMAGUI DATA UNIFICADA'!$C$2:$T1007,MATCH(1,($A27='CAMAGUI DATA UNIFICADA'!$A$2:$A1007)*($BV$1='CAMAGUI DATA UNIFICADA'!$B$2:$B1007),0),MATCH(BY$2,'CAMAGUI DATA UNIFICADA'!$C$1:$T$1,0)),"")</f>
        <v>SKR MAST</v>
      </c>
      <c r="BZ27" s="139">
        <f t="array" ref="BZ27">IFERROR(INDEX('CAMAGUI DATA UNIFICADA'!$C$2:$T1007,MATCH(1,($A27='CAMAGUI DATA UNIFICADA'!$A$2:$A1007)*($BV$1='CAMAGUI DATA UNIFICADA'!$B$2:$B1007),0),MATCH(BZ$2,'CAMAGUI DATA UNIFICADA'!$C$1:$T$1,0)),"")</f>
        <v>1187.76</v>
      </c>
      <c r="CA27" s="2">
        <f t="array" ref="CA27">IFERROR(INDEX('CAMAGUI DATA UNIFICADA'!$C$2:$T1007,MATCH(1,($A27='CAMAGUI DATA UNIFICADA'!$A$2:$A1007)*($BV$1='CAMAGUI DATA UNIFICADA'!$B$2:$B1007),0),MATCH(CA$2,'CAMAGUI DATA UNIFICADA'!$C$1:$T$1,0)),"")</f>
        <v>19.8</v>
      </c>
      <c r="CB27" s="2">
        <f t="array" ref="CB27">IFERROR(INDEX('CAMAGUI DATA UNIFICADA'!$C$2:$T1007,MATCH(1,($A27='CAMAGUI DATA UNIFICADA'!$A$2:$A1007)*($BV$1='CAMAGUI DATA UNIFICADA'!$B$2:$B1007),0),MATCH(CB$2,'CAMAGUI DATA UNIFICADA'!$C$1:$T$1,0)),"")</f>
        <v>2.4</v>
      </c>
      <c r="CC27" s="33">
        <f t="array" ref="CC27">IFERROR(INDEX('CAMAGUI DATA UNIFICADA'!$C$2:$T1007,MATCH(1,($A27='CAMAGUI DATA UNIFICADA'!$A$2:$A1007)*($BV$1='CAMAGUI DATA UNIFICADA'!$B$2:$B1007),0),MATCH(CC$2,'CAMAGUI DATA UNIFICADA'!$C$1:$T$1,0)),"")</f>
        <v>3.3312</v>
      </c>
      <c r="CD27" s="60">
        <f t="array" ref="CD27">IFERROR(INDEX('CAMAGUI DATA UNIFICADA'!$C$2:$T1007,MATCH(1,($A27='CAMAGUI DATA UNIFICADA'!$A$2:$A1007)*($BV$1='CAMAGUI DATA UNIFICADA'!$B$2:$B1007),0),MATCH(CD$2,'CAMAGUI DATA UNIFICADA'!$C$1:$T$1,0)),"")</f>
        <v>265321.3208</v>
      </c>
      <c r="CE27" s="33">
        <f t="array" ref="CE27">IFERROR(INDEX('CAMAGUI DATA UNIFICADA'!$C$2:$T1007,MATCH(1,($A27='CAMAGUI DATA UNIFICADA'!$A$2:$A1007)*($BV$1='CAMAGUI DATA UNIFICADA'!$B$2:$B1007),0),MATCH(CE$2,'CAMAGUI DATA UNIFICADA'!$C$1:$T$1,0)),"")</f>
        <v>1.390821226</v>
      </c>
      <c r="CF27" s="23">
        <f t="array" ref="CF27">IFERROR(INDEX('CAMAGUI DATA UNIFICADA'!$C$2:$T1007,MATCH(1,($A27='CAMAGUI DATA UNIFICADA'!$A$2:$A1007)*($BV$1='CAMAGUI DATA UNIFICADA'!$B$2:$B1007),0),MATCH(CF$2,'CAMAGUI DATA UNIFICADA'!$C$1:$T$1,0)),"")</f>
        <v>0.401897007</v>
      </c>
      <c r="CG27" s="23">
        <f t="array" ref="CG27">IFERROR(INDEX('CAMAGUI DATA UNIFICADA'!$C$2:$T1007,MATCH(1,($A27='CAMAGUI DATA UNIFICADA'!$A$2:$A1007)*($BV$1='CAMAGUI DATA UNIFICADA'!$B$2:$B1007),0),MATCH(CG$2,'CAMAGUI DATA UNIFICADA'!$C$1:$T$1,0)),"")</f>
        <v>0.55</v>
      </c>
      <c r="CH27" s="60">
        <f t="array" ref="CH27">IFERROR(INDEX('CAMAGUI DATA UNIFICADA'!$C$2:$T1007,MATCH(1,($A27='CAMAGUI DATA UNIFICADA'!$A$2:$A1007)*($BV$1='CAMAGUI DATA UNIFICADA'!$B$2:$B1007),0),MATCH(CH$2,'CAMAGUI DATA UNIFICADA'!$C$1:$T$1,0)),"")</f>
        <v>86451.1506</v>
      </c>
      <c r="CI27" s="2">
        <f t="array" ref="CI27">IFERROR(INDEX('CAMAGUI DATA UNIFICADA'!$C$2:$T1007,MATCH(1,($A27='CAMAGUI DATA UNIFICADA'!$A$2:$A1007)*($BV$1='CAMAGUI DATA UNIFICADA'!$B$2:$B1007),0),MATCH(CI$2,'CAMAGUI DATA UNIFICADA'!$C$1:$T$1,0)),"")</f>
        <v>2</v>
      </c>
      <c r="CJ27" s="2">
        <f t="array" ref="CJ27">IFERROR(INDEX('CAMAGUI DATA UNIFICADA'!$C$2:$T1007,MATCH(1,($A27='CAMAGUI DATA UNIFICADA'!$A$2:$A1007)*($BV$1='CAMAGUI DATA UNIFICADA'!$B$2:$B1007),0),MATCH(CJ$2,'CAMAGUI DATA UNIFICADA'!$C$1:$T$1,0)),"")</f>
        <v>21.8</v>
      </c>
      <c r="CK27" s="33">
        <f t="array" ref="CK27">IFERROR(INDEX('CAMAGUI DATA UNIFICADA'!$C$2:$T1007,MATCH(1,($A27='CAMAGUI DATA UNIFICADA'!$A$2:$A1007)*($BV$1='CAMAGUI DATA UNIFICADA'!$B$2:$B1007),0),MATCH(CK$2,'CAMAGUI DATA UNIFICADA'!$C$1:$T$1,0)),"")</f>
        <v>3.2784</v>
      </c>
      <c r="CL27" s="60">
        <f t="array" ref="CL27">IFERROR(INDEX('CAMAGUI DATA UNIFICADA'!$C$2:$T1007,MATCH(1,($A27='CAMAGUI DATA UNIFICADA'!$A$2:$A1007)*($BV$1='CAMAGUI DATA UNIFICADA'!$B$2:$B1007),0),MATCH(CL$2,'CAMAGUI DATA UNIFICADA'!$C$1:$T$1,0)),"")</f>
        <v>250.4927029</v>
      </c>
      <c r="CM27" s="140">
        <f t="array" ref="CM27">IFERROR(INDEX('CAMAGUI DATA UNIFICADA'!$C$2:$T1007,MATCH(1,($A27='CAMAGUI DATA UNIFICADA'!$A$2:$A1007)*($BV$1='CAMAGUI DATA UNIFICADA'!$B$2:$B1007),0),MATCH(CM$2,'CAMAGUI DATA UNIFICADA'!$C$1:$T$1,0)),"")</f>
        <v>18.87317572</v>
      </c>
      <c r="CN27" s="138" t="str">
        <f t="array" ref="CN27">IFERROR(INDEX('CAMAGUI DATA UNIFICADA'!$C$2:$T1007,MATCH(1,($A27='CAMAGUI DATA UNIFICADA'!$A$2:$A1007)*($CN$1='CAMAGUI DATA UNIFICADA'!$B$2:$B1007),0),MATCH(CN$2,'CAMAGUI DATA UNIFICADA'!$C$1:$T$1,0)),"")</f>
        <v>CA6020523</v>
      </c>
      <c r="CO27" s="2">
        <f t="array" ref="CO27">IFERROR(INDEX('CAMAGUI DATA UNIFICADA'!$C$2:$T1007,MATCH(1,($A27='CAMAGUI DATA UNIFICADA'!$A$2:$A1007)*($CN$1='CAMAGUI DATA UNIFICADA'!$B$2:$B1007),0),MATCH(CO$2,'CAMAGUI DATA UNIFICADA'!$C$1:$T$1,0)),"")</f>
        <v>475</v>
      </c>
      <c r="CP27" s="2">
        <f t="array" ref="CP27">IFERROR(INDEX('CAMAGUI DATA UNIFICADA'!$C$2:$T1007,MATCH(1,($A27='CAMAGUI DATA UNIFICADA'!$A$2:$A1007)*($CN$1='CAMAGUI DATA UNIFICADA'!$B$2:$B1007),0),MATCH(CP$2,'CAMAGUI DATA UNIFICADA'!$C$1:$T$1,0)),"")</f>
        <v>2425</v>
      </c>
      <c r="CQ27" s="2" t="str">
        <f t="array" ref="CQ27">IFERROR(INDEX('CAMAGUI DATA UNIFICADA'!$C$2:$T1007,MATCH(1,($A27='CAMAGUI DATA UNIFICADA'!$A$2:$A1007)*($CN$1='CAMAGUI DATA UNIFICADA'!$B$2:$B1007),0),MATCH(CQ$2,'CAMAGUI DATA UNIFICADA'!$C$1:$T$1,0)),"")</f>
        <v>SKR MAST</v>
      </c>
      <c r="CR27" s="139">
        <f t="array" ref="CR27">IFERROR(INDEX('CAMAGUI DATA UNIFICADA'!$C$2:$T1007,MATCH(1,($A27='CAMAGUI DATA UNIFICADA'!$A$2:$A1007)*($CN$1='CAMAGUI DATA UNIFICADA'!$B$2:$B1007),0),MATCH(CR$2,'CAMAGUI DATA UNIFICADA'!$C$1:$T$1,0)),"")</f>
        <v>2376.5</v>
      </c>
      <c r="CS27" s="2">
        <f t="array" ref="CS27">IFERROR(INDEX('CAMAGUI DATA UNIFICADA'!$C$2:$T1007,MATCH(1,($A27='CAMAGUI DATA UNIFICADA'!$A$2:$A1007)*($CN$1='CAMAGUI DATA UNIFICADA'!$B$2:$B1007),0),MATCH(CS$2,'CAMAGUI DATA UNIFICADA'!$C$1:$T$1,0)),"")</f>
        <v>19</v>
      </c>
      <c r="CT27" s="2">
        <f t="array" ref="CT27">IFERROR(INDEX('CAMAGUI DATA UNIFICADA'!$C$2:$T1007,MATCH(1,($A27='CAMAGUI DATA UNIFICADA'!$A$2:$A1007)*($CN$1='CAMAGUI DATA UNIFICADA'!$B$2:$B1007),0),MATCH(CT$2,'CAMAGUI DATA UNIFICADA'!$C$1:$T$1,0)),"")</f>
        <v>1.5</v>
      </c>
      <c r="CU27" s="33">
        <f t="array" ref="CU27">IFERROR(INDEX('CAMAGUI DATA UNIFICADA'!$C$2:$T1007,MATCH(1,($A27='CAMAGUI DATA UNIFICADA'!$A$2:$A1007)*($CN$1='CAMAGUI DATA UNIFICADA'!$B$2:$B1007),0),MATCH(CU$2,'CAMAGUI DATA UNIFICADA'!$C$1:$T$1,0)),"")</f>
        <v>3.408</v>
      </c>
      <c r="CV27" s="60">
        <f t="array" ref="CV27">IFERROR(INDEX('CAMAGUI DATA UNIFICADA'!$C$2:$T1007,MATCH(1,($A27='CAMAGUI DATA UNIFICADA'!$A$2:$A1007)*($CN$1='CAMAGUI DATA UNIFICADA'!$B$2:$B1007),0),MATCH(CV$2,'CAMAGUI DATA UNIFICADA'!$C$1:$T$1,0)),"")</f>
        <v>733568.0751</v>
      </c>
      <c r="CW27" s="33">
        <f t="array" ref="CW27">IFERROR(INDEX('CAMAGUI DATA UNIFICADA'!$C$2:$T1007,MATCH(1,($A27='CAMAGUI DATA UNIFICADA'!$A$2:$A1007)*($CN$1='CAMAGUI DATA UNIFICADA'!$B$2:$B1007),0),MATCH(CW$2,'CAMAGUI DATA UNIFICADA'!$C$1:$T$1,0)),"")</f>
        <v>1.921159676</v>
      </c>
      <c r="CX27" s="23">
        <f t="array" ref="CX27">IFERROR(INDEX('CAMAGUI DATA UNIFICADA'!$C$2:$T1007,MATCH(1,($A27='CAMAGUI DATA UNIFICADA'!$A$2:$A1007)*($CN$1='CAMAGUI DATA UNIFICADA'!$B$2:$B1007),0),MATCH(CX$2,'CAMAGUI DATA UNIFICADA'!$C$1:$T$1,0)),"")</f>
        <v>0.6276476364</v>
      </c>
      <c r="CY27" s="23">
        <f t="array" ref="CY27">IFERROR(INDEX('CAMAGUI DATA UNIFICADA'!$C$2:$T1007,MATCH(1,($A27='CAMAGUI DATA UNIFICADA'!$A$2:$A1007)*($CN$1='CAMAGUI DATA UNIFICADA'!$B$2:$B1007),0),MATCH(CY$2,'CAMAGUI DATA UNIFICADA'!$C$1:$T$1,0)),"")</f>
        <v>0.72</v>
      </c>
      <c r="CZ27" s="60">
        <f t="array" ref="CZ27">IFERROR(INDEX('CAMAGUI DATA UNIFICADA'!$C$2:$T1007,MATCH(1,($A27='CAMAGUI DATA UNIFICADA'!$A$2:$A1007)*($CN$1='CAMAGUI DATA UNIFICADA'!$B$2:$B1007),0),MATCH(CZ$2,'CAMAGUI DATA UNIFICADA'!$C$1:$T$1,0)),"")</f>
        <v>96172.07098</v>
      </c>
      <c r="DA27" s="2">
        <f t="array" ref="DA27">IFERROR(INDEX('CAMAGUI DATA UNIFICADA'!$C$2:$T1007,MATCH(1,($A27='CAMAGUI DATA UNIFICADA'!$A$2:$A1007)*($CN$1='CAMAGUI DATA UNIFICADA'!$B$2:$B1007),0),MATCH(DA$2,'CAMAGUI DATA UNIFICADA'!$C$1:$T$1,0)),"")</f>
        <v>1.5</v>
      </c>
      <c r="DB27" s="2">
        <f t="array" ref="DB27">IFERROR(INDEX('CAMAGUI DATA UNIFICADA'!$C$2:$T1007,MATCH(1,($A27='CAMAGUI DATA UNIFICADA'!$A$2:$A1007)*($CN$1='CAMAGUI DATA UNIFICADA'!$B$2:$B1007),0),MATCH(DB$2,'CAMAGUI DATA UNIFICADA'!$C$1:$T$1,0)),"")</f>
        <v>20.5</v>
      </c>
      <c r="DC27" s="33">
        <f t="array" ref="DC27">IFERROR(INDEX('CAMAGUI DATA UNIFICADA'!$C$2:$T1007,MATCH(1,($A27='CAMAGUI DATA UNIFICADA'!$A$2:$A1007)*($CN$1='CAMAGUI DATA UNIFICADA'!$B$2:$B1007),0),MATCH(DC$2,'CAMAGUI DATA UNIFICADA'!$C$1:$T$1,0)),"")</f>
        <v>3.252</v>
      </c>
      <c r="DD27" s="60">
        <f t="array" ref="DD27">IFERROR(INDEX('CAMAGUI DATA UNIFICADA'!$C$2:$T1007,MATCH(1,($A27='CAMAGUI DATA UNIFICADA'!$A$2:$A1007)*($CN$1='CAMAGUI DATA UNIFICADA'!$B$2:$B1007),0),MATCH(DD$2,'CAMAGUI DATA UNIFICADA'!$C$1:$T$1,0)),"")</f>
        <v>555.8374396</v>
      </c>
      <c r="DE27" s="140">
        <f t="array" ref="DE27">IFERROR(INDEX('CAMAGUI DATA UNIFICADA'!$C$2:$T1007,MATCH(1,($A27='CAMAGUI DATA UNIFICADA'!$A$2:$A1007)*($CN$1='CAMAGUI DATA UNIFICADA'!$B$2:$B1007),0),MATCH(DE$2,'CAMAGUI DATA UNIFICADA'!$C$1:$T$1,0)),"")</f>
        <v>20.20935991</v>
      </c>
      <c r="DF27" s="138" t="str">
        <f t="array" ref="DF27">IFERROR(INDEX('CAMAGUI DATA UNIFICADA'!$C$2:$T1007,MATCH(1,($A27='CAMAGUI DATA UNIFICADA'!$A$2:$A1007)*($DF$1='CAMAGUI DATA UNIFICADA'!$B$2:$B1007),0),MATCH(DF$2,'CAMAGUI DATA UNIFICADA'!$C$1:$T$1,0)),"")</f>
        <v/>
      </c>
      <c r="DG27" s="2" t="str">
        <f t="array" ref="DG27">IFERROR(INDEX('CAMAGUI DATA UNIFICADA'!$C$2:$T1007,MATCH(1,($A27='CAMAGUI DATA UNIFICADA'!$A$2:$A1007)*($DF$1='CAMAGUI DATA UNIFICADA'!$B$2:$B1007),0),MATCH(DG$2,'CAMAGUI DATA UNIFICADA'!$C$1:$T$1,0)),"")</f>
        <v/>
      </c>
      <c r="DH27" s="2" t="str">
        <f t="array" ref="DH27">IFERROR(INDEX('CAMAGUI DATA UNIFICADA'!$C$2:$T1007,MATCH(1,($A27='CAMAGUI DATA UNIFICADA'!$A$2:$A1007)*($DF$1='CAMAGUI DATA UNIFICADA'!$B$2:$B1007),0),MATCH(DH$2,'CAMAGUI DATA UNIFICADA'!$C$1:$T$1,0)),"")</f>
        <v/>
      </c>
      <c r="DI27" s="2" t="str">
        <f t="array" ref="DI27">IFERROR(INDEX('CAMAGUI DATA UNIFICADA'!$C$2:$T1007,MATCH(1,($A27='CAMAGUI DATA UNIFICADA'!$A$2:$A1007)*($DF$1='CAMAGUI DATA UNIFICADA'!$B$2:$B1007),0),MATCH(DI$2,'CAMAGUI DATA UNIFICADA'!$C$1:$T$1,0)),"")</f>
        <v/>
      </c>
      <c r="DJ27" s="139" t="str">
        <f t="array" ref="DJ27">IFERROR(INDEX('CAMAGUI DATA UNIFICADA'!$C$2:$T1007,MATCH(1,($A27='CAMAGUI DATA UNIFICADA'!$A$2:$A1007)*($DF$1='CAMAGUI DATA UNIFICADA'!$B$2:$B1007),0),MATCH(DJ$2,'CAMAGUI DATA UNIFICADA'!$C$1:$T$1,0)),"")</f>
        <v/>
      </c>
      <c r="DK27" s="2" t="str">
        <f t="array" ref="DK27">IFERROR(INDEX('CAMAGUI DATA UNIFICADA'!$C$2:$T1007,MATCH(1,($A27='CAMAGUI DATA UNIFICADA'!$A$2:$A1007)*($DF$1='CAMAGUI DATA UNIFICADA'!$B$2:$B1007),0),MATCH(DK$2,'CAMAGUI DATA UNIFICADA'!$C$1:$T$1,0)),"")</f>
        <v/>
      </c>
      <c r="DL27" s="2" t="str">
        <f t="array" ref="DL27">IFERROR(INDEX('CAMAGUI DATA UNIFICADA'!$C$2:$T1007,MATCH(1,($A27='CAMAGUI DATA UNIFICADA'!$A$2:$A1007)*($DF$1='CAMAGUI DATA UNIFICADA'!$B$2:$B1007),0),MATCH(DL$2,'CAMAGUI DATA UNIFICADA'!$C$1:$T$1,0)),"")</f>
        <v/>
      </c>
      <c r="DM27" s="33" t="str">
        <f t="array" ref="DM27">IFERROR(INDEX('CAMAGUI DATA UNIFICADA'!$C$2:$T1007,MATCH(1,($A27='CAMAGUI DATA UNIFICADA'!$A$2:$A1007)*($DF$1='CAMAGUI DATA UNIFICADA'!$B$2:$B1007),0),MATCH(DM$2,'CAMAGUI DATA UNIFICADA'!$C$1:$T$1,0)),"")</f>
        <v/>
      </c>
      <c r="DN27" s="60" t="str">
        <f t="array" ref="DN27">IFERROR(INDEX('CAMAGUI DATA UNIFICADA'!$C$2:$T1007,MATCH(1,($A27='CAMAGUI DATA UNIFICADA'!$A$2:$A1007)*($DF$1='CAMAGUI DATA UNIFICADA'!$B$2:$B1007),0),MATCH(DN$2,'CAMAGUI DATA UNIFICADA'!$C$1:$T$1,0)),"")</f>
        <v/>
      </c>
      <c r="DO27" s="33" t="str">
        <f t="array" ref="DO27">IFERROR(INDEX('CAMAGUI DATA UNIFICADA'!$C$2:$T1007,MATCH(1,($A27='CAMAGUI DATA UNIFICADA'!$A$2:$A1007)*($DF$1='CAMAGUI DATA UNIFICADA'!$B$2:$B1007),0),MATCH(DO$2,'CAMAGUI DATA UNIFICADA'!$C$1:$T$1,0)),"")</f>
        <v/>
      </c>
      <c r="DP27" s="23" t="str">
        <f t="array" ref="DP27">IFERROR(INDEX('CAMAGUI DATA UNIFICADA'!$C$2:$T1007,MATCH(1,($A27='CAMAGUI DATA UNIFICADA'!$A$2:$A1007)*($DF$1='CAMAGUI DATA UNIFICADA'!$B$2:$B1007),0),MATCH(DP$2,'CAMAGUI DATA UNIFICADA'!$C$1:$T$1,0)),"")</f>
        <v/>
      </c>
      <c r="DQ27" s="23" t="str">
        <f t="array" ref="DQ27">IFERROR(INDEX('CAMAGUI DATA UNIFICADA'!$C$2:$T1007,MATCH(1,($A27='CAMAGUI DATA UNIFICADA'!$A$2:$A1007)*($DF$1='CAMAGUI DATA UNIFICADA'!$B$2:$B1007),0),MATCH(DQ$2,'CAMAGUI DATA UNIFICADA'!$C$1:$T$1,0)),"")</f>
        <v/>
      </c>
      <c r="DR27" s="2" t="str">
        <f t="array" ref="DR27">IFERROR(INDEX('CAMAGUI DATA UNIFICADA'!$C$2:$T1007,MATCH(1,($A27='CAMAGUI DATA UNIFICADA'!$A$2:$A1007)*($DF$1='CAMAGUI DATA UNIFICADA'!$B$2:$B1007),0),MATCH(DR$2,'CAMAGUI DATA UNIFICADA'!$C$1:$T$1,0)),"")</f>
        <v/>
      </c>
      <c r="DS27" s="2" t="str">
        <f t="array" ref="DS27">IFERROR(INDEX('CAMAGUI DATA UNIFICADA'!$C$2:$T1007,MATCH(1,($A27='CAMAGUI DATA UNIFICADA'!$A$2:$A1007)*($DF$1='CAMAGUI DATA UNIFICADA'!$B$2:$B1007),0),MATCH(DS$2,'CAMAGUI DATA UNIFICADA'!$C$1:$T$1,0)),"")</f>
        <v/>
      </c>
      <c r="DT27" s="2" t="str">
        <f t="array" ref="DT27">IFERROR(INDEX('CAMAGUI DATA UNIFICADA'!$C$2:$T1007,MATCH(1,($A27='CAMAGUI DATA UNIFICADA'!$A$2:$A1007)*($DF$1='CAMAGUI DATA UNIFICADA'!$B$2:$B1007),0),MATCH(DT$2,'CAMAGUI DATA UNIFICADA'!$C$1:$T$1,0)),"")</f>
        <v/>
      </c>
      <c r="DU27" s="33" t="str">
        <f t="array" ref="DU27">IFERROR(INDEX('CAMAGUI DATA UNIFICADA'!$C$2:$T1007,MATCH(1,($A27='CAMAGUI DATA UNIFICADA'!$A$2:$A1007)*($DF$1='CAMAGUI DATA UNIFICADA'!$B$2:$B1007),0),MATCH(DU$2,'CAMAGUI DATA UNIFICADA'!$C$1:$T$1,0)),"")</f>
        <v/>
      </c>
      <c r="DV27" s="60" t="str">
        <f t="array" ref="DV27">IFERROR(INDEX('CAMAGUI DATA UNIFICADA'!$C$2:$T1007,MATCH(1,($A27='CAMAGUI DATA UNIFICADA'!$A$2:$A1007)*($DF$1='CAMAGUI DATA UNIFICADA'!$B$2:$B1007),0),MATCH(DV$2,'CAMAGUI DATA UNIFICADA'!$C$1:$T$1,0)),"")</f>
        <v/>
      </c>
      <c r="DW27" s="140" t="str">
        <f t="array" ref="DW27">IFERROR(INDEX('CAMAGUI DATA UNIFICADA'!$C$2:$T1007,MATCH(1,($A27='CAMAGUI DATA UNIFICADA'!$A$2:$A1007)*($DF$1='CAMAGUI DATA UNIFICADA'!$B$2:$B1007),0),MATCH(DW$2,'CAMAGUI DATA UNIFICADA'!$C$1:$T$1,0)),"")</f>
        <v/>
      </c>
      <c r="DX27" s="144" t="str">
        <f t="array" ref="DX27">IFERROR(INDEX('CAMAGUI DATA UNIFICADA'!$C$2:$T1007,MATCH(1,($A27='CAMAGUI DATA UNIFICADA'!$A$2:$A1007)*($DX$1='CAMAGUI DATA UNIFICADA'!$B$2:$B1007),0),MATCH(DX$2,'CAMAGUI DATA UNIFICADA'!$C$1:$T$1,0)),"")</f>
        <v>CAR280523</v>
      </c>
      <c r="DY27" s="60">
        <f t="array" ref="DY27">IFERROR(INDEX('CAMAGUI DATA UNIFICADA'!$C$2:$T1007,MATCH(1,($A27='CAMAGUI DATA UNIFICADA'!$A$2:$A1007)*($DX$1='CAMAGUI DATA UNIFICADA'!$B$2:$B1007),0),MATCH(DY$2,'CAMAGUI DATA UNIFICADA'!$C$1:$T$1,0)),"")</f>
        <v>25</v>
      </c>
      <c r="DZ27" s="60">
        <f t="array" ref="DZ27">IFERROR(INDEX('CAMAGUI DATA UNIFICADA'!$C$2:$T1007,MATCH(1,($A27='CAMAGUI DATA UNIFICADA'!$A$2:$A1007)*($DX$1='CAMAGUI DATA UNIFICADA'!$B$2:$B1007),0),MATCH(DZ$2,'CAMAGUI DATA UNIFICADA'!$C$1:$T$1,0)),"")</f>
        <v>150</v>
      </c>
      <c r="EA27" s="60" t="str">
        <f t="array" ref="EA27">IFERROR(INDEX('CAMAGUI DATA UNIFICADA'!$C$2:$T1007,MATCH(1,($A27='CAMAGUI DATA UNIFICADA'!$A$2:$A1007)*($DX$1='CAMAGUI DATA UNIFICADA'!$B$2:$B1007),0),MATCH(EA$2,'CAMAGUI DATA UNIFICADA'!$C$1:$T$1,0)),"")</f>
        <v>SKR NW#4</v>
      </c>
      <c r="EB27" s="60">
        <f t="array" ref="EB27">IFERROR(INDEX('CAMAGUI DATA UNIFICADA'!$C$2:$T1007,MATCH(1,($A27='CAMAGUI DATA UNIFICADA'!$A$2:$A1007)*($DX$1='CAMAGUI DATA UNIFICADA'!$B$2:$B1007),0),MATCH(EB$2,'CAMAGUI DATA UNIFICADA'!$C$1:$T$1,0)),"")</f>
        <v>201.6</v>
      </c>
      <c r="EC27" s="60">
        <f t="array" ref="EC27">IFERROR(INDEX('CAMAGUI DATA UNIFICADA'!$C$2:$T1007,MATCH(1,($A27='CAMAGUI DATA UNIFICADA'!$A$2:$A1007)*($DX$1='CAMAGUI DATA UNIFICADA'!$B$2:$B1007),0),MATCH(EC$2,'CAMAGUI DATA UNIFICADA'!$C$1:$T$1,0)),"")</f>
        <v>2.6</v>
      </c>
      <c r="ED27" s="60">
        <f t="array" ref="ED27">IFERROR(INDEX('CAMAGUI DATA UNIFICADA'!$C$2:$T1007,MATCH(1,($A27='CAMAGUI DATA UNIFICADA'!$A$2:$A1007)*($DX$1='CAMAGUI DATA UNIFICADA'!$B$2:$B1007),0),MATCH(ED$2,'CAMAGUI DATA UNIFICADA'!$C$1:$T$1,0)),"")</f>
        <v>1.8</v>
      </c>
      <c r="EE27" s="60">
        <f t="array" ref="EE27">IFERROR(INDEX('CAMAGUI DATA UNIFICADA'!$C$2:$T1007,MATCH(1,($A27='CAMAGUI DATA UNIFICADA'!$A$2:$A1007)*($DX$1='CAMAGUI DATA UNIFICADA'!$B$2:$B1007),0),MATCH(EE$2,'CAMAGUI DATA UNIFICADA'!$C$1:$T$1,0)),"")</f>
        <v>10.212</v>
      </c>
      <c r="EF27" s="60">
        <f t="array" ref="EF27">IFERROR(INDEX('CAMAGUI DATA UNIFICADA'!$C$2:$T1007,MATCH(1,($A27='CAMAGUI DATA UNIFICADA'!$A$2:$A1007)*($DX$1='CAMAGUI DATA UNIFICADA'!$B$2:$B1007),0),MATCH(EF$2,'CAMAGUI DATA UNIFICADA'!$C$1:$T$1,0)),"")</f>
        <v>94157.70285</v>
      </c>
      <c r="EG27" s="60">
        <f t="array" ref="EG27">IFERROR(INDEX('CAMAGUI DATA UNIFICADA'!$C$2:$T1007,MATCH(1,($A27='CAMAGUI DATA UNIFICADA'!$A$2:$A1007)*($DX$1='CAMAGUI DATA UNIFICADA'!$B$2:$B1007),0),MATCH(EG$2,'CAMAGUI DATA UNIFICADA'!$C$1:$T$1,0)),"")</f>
        <v>0.4761904762</v>
      </c>
      <c r="EH27" s="60">
        <f t="array" ref="EH27">IFERROR(INDEX('CAMAGUI DATA UNIFICADA'!$C$2:$T1007,MATCH(1,($A27='CAMAGUI DATA UNIFICADA'!$A$2:$A1007)*($DX$1='CAMAGUI DATA UNIFICADA'!$B$2:$B1007),0),MATCH(EH$2,'CAMAGUI DATA UNIFICADA'!$C$1:$T$1,0)),"")</f>
        <v>0.3766308114</v>
      </c>
      <c r="EI27" s="60">
        <f t="array" ref="EI27">IFERROR(INDEX('CAMAGUI DATA UNIFICADA'!$C$2:$T1007,MATCH(1,($A27='CAMAGUI DATA UNIFICADA'!$A$2:$A1007)*($DX$1='CAMAGUI DATA UNIFICADA'!$B$2:$B1007),0),MATCH(EI$2,'CAMAGUI DATA UNIFICADA'!$C$1:$T$1,0)),"")</f>
        <v>0.7</v>
      </c>
      <c r="EJ27" s="60" t="str">
        <f t="array" ref="EJ27">IFERROR(INDEX('CAMAGUI DATA UNIFICADA'!$C$2:$T1007,MATCH(1,($A27='CAMAGUI DATA UNIFICADA'!$A$2:$A1007)*($DX$1='CAMAGUI DATA UNIFICADA'!$B$2:$B1007),0),MATCH(EJ$2,'CAMAGUI DATA UNIFICADA'!$C$1:$T$1,0)),"")</f>
        <v/>
      </c>
      <c r="EK27" s="60">
        <f t="array" ref="EK27">IFERROR(INDEX('CAMAGUI DATA UNIFICADA'!$C$2:$T1007,MATCH(1,($A27='CAMAGUI DATA UNIFICADA'!$A$2:$A1007)*($DX$1='CAMAGUI DATA UNIFICADA'!$B$2:$B1007),0),MATCH(EK$2,'CAMAGUI DATA UNIFICADA'!$C$1:$T$1,0)),"")</f>
        <v>2</v>
      </c>
      <c r="EL27" s="60">
        <f t="array" ref="EL27">IFERROR(INDEX('CAMAGUI DATA UNIFICADA'!$C$2:$T1007,MATCH(1,($A27='CAMAGUI DATA UNIFICADA'!$A$2:$A1007)*($DX$1='CAMAGUI DATA UNIFICADA'!$B$2:$B1007),0),MATCH(EL$2,'CAMAGUI DATA UNIFICADA'!$C$1:$T$1,0)),"")</f>
        <v>4.6</v>
      </c>
      <c r="EM27" s="60">
        <f t="array" ref="EM27">IFERROR(INDEX('CAMAGUI DATA UNIFICADA'!$C$2:$T1007,MATCH(1,($A27='CAMAGUI DATA UNIFICADA'!$A$2:$A1007)*($DX$1='CAMAGUI DATA UNIFICADA'!$B$2:$B1007),0),MATCH(EM$2,'CAMAGUI DATA UNIFICADA'!$C$1:$T$1,0)),"")</f>
        <v>7.9008</v>
      </c>
      <c r="EN27" s="60">
        <f t="array" ref="EN27">IFERROR(INDEX('CAMAGUI DATA UNIFICADA'!$C$2:$T1007,MATCH(1,($A27='CAMAGUI DATA UNIFICADA'!$A$2:$A1007)*($DX$1='CAMAGUI DATA UNIFICADA'!$B$2:$B1007),0),MATCH(EN$2,'CAMAGUI DATA UNIFICADA'!$C$1:$T$1,0)),"")</f>
        <v>70.4739103</v>
      </c>
      <c r="EO27" s="140">
        <f t="array" ref="EO27">IFERROR(INDEX('CAMAGUI DATA UNIFICADA'!$C$2:$T1007,MATCH(1,($A27='CAMAGUI DATA UNIFICADA'!$A$2:$A1007)*($DX$1='CAMAGUI DATA UNIFICADA'!$B$2:$B1007),0),MATCH(EO$2,'CAMAGUI DATA UNIFICADA'!$C$1:$T$1,0)),"")</f>
        <v>11.36847758</v>
      </c>
    </row>
    <row r="28">
      <c r="A28" s="137">
        <v>45124.0</v>
      </c>
      <c r="B28" s="138" t="str">
        <f t="array" ref="B28">IFERROR(INDEX('CAMAGUI DATA UNIFICADA'!$C$2:$T1007,MATCH(1,($A28='CAMAGUI DATA UNIFICADA'!$A$2:$A1007)*($B$1='CAMAGUI DATA UNIFICADA'!$B$2:$B1007),0),MATCH(B$2,'CAMAGUI DATA UNIFICADA'!$C$1:$T$1,0)),"")</f>
        <v>CA1050623</v>
      </c>
      <c r="C28" s="2">
        <f t="array" ref="C28">IFERROR(INDEX('CAMAGUI DATA UNIFICADA'!$C$2:$T1007,MATCH(1,($A28='CAMAGUI DATA UNIFICADA'!$A$2:$A1007)*($B$1='CAMAGUI DATA UNIFICADA'!$B$2:$B1007),0),MATCH(C$2,'CAMAGUI DATA UNIFICADA'!$C$1:$T$1,0)),"")</f>
        <v>512.5</v>
      </c>
      <c r="D28" s="2">
        <f t="array" ref="D28">IFERROR(INDEX('CAMAGUI DATA UNIFICADA'!$C$2:$T1007,MATCH(1,($A28='CAMAGUI DATA UNIFICADA'!$A$2:$A1007)*($B$1='CAMAGUI DATA UNIFICADA'!$B$2:$B1007),0),MATCH(D$2,'CAMAGUI DATA UNIFICADA'!$C$1:$T$1,0)),"")</f>
        <v>3625</v>
      </c>
      <c r="E28" s="2" t="str">
        <f t="array" ref="E28">IFERROR(INDEX('CAMAGUI DATA UNIFICADA'!$C$2:$T1007,MATCH(1,($A28='CAMAGUI DATA UNIFICADA'!$A$2:$A1007)*($B$1='CAMAGUI DATA UNIFICADA'!$B$2:$B1007),0),MATCH(E$2,'CAMAGUI DATA UNIFICADA'!$C$1:$T$1,0)),"")</f>
        <v>SKR MAST</v>
      </c>
      <c r="F28" s="139">
        <f t="array" ref="F28">IFERROR(INDEX('CAMAGUI DATA UNIFICADA'!$C$2:$T1007,MATCH(1,($A28='CAMAGUI DATA UNIFICADA'!$A$2:$A1007)*($B$1='CAMAGUI DATA UNIFICADA'!$B$2:$B1007),0),MATCH(F$2,'CAMAGUI DATA UNIFICADA'!$C$1:$T$1,0)),"")</f>
        <v>3552.5</v>
      </c>
      <c r="G28" s="2">
        <f t="array" ref="G28">IFERROR(INDEX('CAMAGUI DATA UNIFICADA'!$C$2:$T1007,MATCH(1,($A28='CAMAGUI DATA UNIFICADA'!$A$2:$A1007)*($B$1='CAMAGUI DATA UNIFICADA'!$B$2:$B1007),0),MATCH(G$2,'CAMAGUI DATA UNIFICADA'!$C$1:$T$1,0)),"")</f>
        <v>14.2</v>
      </c>
      <c r="H28" s="2">
        <f t="array" ref="H28">IFERROR(INDEX('CAMAGUI DATA UNIFICADA'!$C$2:$T1007,MATCH(1,($A28='CAMAGUI DATA UNIFICADA'!$A$2:$A1007)*($B$1='CAMAGUI DATA UNIFICADA'!$B$2:$B1007),0),MATCH(H$2,'CAMAGUI DATA UNIFICADA'!$C$1:$T$1,0)),"")</f>
        <v>2.5</v>
      </c>
      <c r="I28" s="33">
        <f t="array" ref="I28">IFERROR(INDEX('CAMAGUI DATA UNIFICADA'!$C$2:$T1007,MATCH(1,($A28='CAMAGUI DATA UNIFICADA'!$A$2:$A1007)*($B$1='CAMAGUI DATA UNIFICADA'!$B$2:$B1007),0),MATCH(I$2,'CAMAGUI DATA UNIFICADA'!$C$1:$T$1,0)),"")</f>
        <v>4.0512</v>
      </c>
      <c r="J28" s="60">
        <f t="array" ref="J28">IFERROR(INDEX('CAMAGUI DATA UNIFICADA'!$C$2:$T1007,MATCH(1,($A28='CAMAGUI DATA UNIFICADA'!$A$2:$A1007)*($B$1='CAMAGUI DATA UNIFICADA'!$B$2:$B1007),0),MATCH(J$2,'CAMAGUI DATA UNIFICADA'!$C$1:$T$1,0)),"")</f>
        <v>890885.3993</v>
      </c>
      <c r="K28" s="33">
        <f t="array" ref="K28">IFERROR(INDEX('CAMAGUI DATA UNIFICADA'!$C$2:$T1007,MATCH(1,($A28='CAMAGUI DATA UNIFICADA'!$A$2:$A1007)*($B$1='CAMAGUI DATA UNIFICADA'!$B$2:$B1007),0),MATCH(K$2,'CAMAGUI DATA UNIFICADA'!$C$1:$T$1,0)),"")</f>
        <v>1.40503876</v>
      </c>
      <c r="L28" s="23">
        <f t="array" ref="L28">IFERROR(INDEX('CAMAGUI DATA UNIFICADA'!$C$2:$T1007,MATCH(1,($A28='CAMAGUI DATA UNIFICADA'!$A$2:$A1007)*($B$1='CAMAGUI DATA UNIFICADA'!$B$2:$B1007),0),MATCH(L$2,'CAMAGUI DATA UNIFICADA'!$C$1:$T$1,0)),"")</f>
        <v>0.7424044994</v>
      </c>
      <c r="M28" s="23">
        <f t="array" ref="M28">IFERROR(INDEX('CAMAGUI DATA UNIFICADA'!$C$2:$T1007,MATCH(1,($A28='CAMAGUI DATA UNIFICADA'!$A$2:$A1007)*($B$1='CAMAGUI DATA UNIFICADA'!$B$2:$B1007),0),MATCH(M$2,'CAMAGUI DATA UNIFICADA'!$C$1:$T$1,0)),"")</f>
        <v>0.86</v>
      </c>
      <c r="N28" s="60">
        <f t="array" ref="N28">IFERROR(INDEX('CAMAGUI DATA UNIFICADA'!$C$2:$T1007,MATCH(1,($A28='CAMAGUI DATA UNIFICADA'!$A$2:$A1007)*($B$1='CAMAGUI DATA UNIFICADA'!$B$2:$B1007),0),MATCH(N$2,'CAMAGUI DATA UNIFICADA'!$C$1:$T$1,0)),"")</f>
        <v>126007.326</v>
      </c>
      <c r="O28" s="2">
        <f t="array" ref="O28">IFERROR(INDEX('CAMAGUI DATA UNIFICADA'!$C$2:$T1007,MATCH(1,($A28='CAMAGUI DATA UNIFICADA'!$A$2:$A1007)*($B$1='CAMAGUI DATA UNIFICADA'!$B$2:$B1007),0),MATCH(O$2,'CAMAGUI DATA UNIFICADA'!$C$1:$T$1,0)),"")</f>
        <v>2.4</v>
      </c>
      <c r="P28" s="2">
        <f t="array" ref="P28">IFERROR(INDEX('CAMAGUI DATA UNIFICADA'!$C$2:$T1007,MATCH(1,($A28='CAMAGUI DATA UNIFICADA'!$A$2:$A1007)*($B$1='CAMAGUI DATA UNIFICADA'!$B$2:$B1007),0),MATCH(P$2,'CAMAGUI DATA UNIFICADA'!$C$1:$T$1,0)),"")</f>
        <v>16.6</v>
      </c>
      <c r="Q28" s="33">
        <f t="array" ref="Q28">IFERROR(INDEX('CAMAGUI DATA UNIFICADA'!$C$2:$T1007,MATCH(1,($A28='CAMAGUI DATA UNIFICADA'!$A$2:$A1007)*($B$1='CAMAGUI DATA UNIFICADA'!$B$2:$B1007),0),MATCH(Q$2,'CAMAGUI DATA UNIFICADA'!$C$1:$T$1,0)),"")</f>
        <v>3.7128</v>
      </c>
      <c r="R28" s="60">
        <f t="array" ref="R28">IFERROR(INDEX('CAMAGUI DATA UNIFICADA'!$C$2:$T1007,MATCH(1,($A28='CAMAGUI DATA UNIFICADA'!$A$2:$A1007)*($B$1='CAMAGUI DATA UNIFICADA'!$B$2:$B1007),0),MATCH(R$2,'CAMAGUI DATA UNIFICADA'!$C$1:$T$1,0)),"")</f>
        <v>646.9898284</v>
      </c>
      <c r="S28" s="140">
        <f t="array" ref="S28">IFERROR(INDEX('CAMAGUI DATA UNIFICADA'!$C$2:$T1007,MATCH(1,($A28='CAMAGUI DATA UNIFICADA'!$A$2:$A1007)*($B$1='CAMAGUI DATA UNIFICADA'!$B$2:$B1007),0),MATCH(S$2,'CAMAGUI DATA UNIFICADA'!$C$1:$T$1,0)),"")</f>
        <v>33.62245711</v>
      </c>
      <c r="T28" s="138" t="str">
        <f t="array" ref="T28">IFERROR(INDEX('CAMAGUI DATA UNIFICADA'!$C$2:$T1007,MATCH(1,($A28='CAMAGUI DATA UNIFICADA'!$A$2:$A1007)*($T$1='CAMAGUI DATA UNIFICADA'!$B$2:$B1007),0),MATCH(T$2,'CAMAGUI DATA UNIFICADA'!$C$1:$T$1,0)),"")</f>
        <v>CA2050623</v>
      </c>
      <c r="U28" s="2">
        <f t="array" ref="U28">IFERROR(INDEX('CAMAGUI DATA UNIFICADA'!$C$2:$T1007,MATCH(1,($A28='CAMAGUI DATA UNIFICADA'!$A$2:$A1007)*($T$1='CAMAGUI DATA UNIFICADA'!$B$2:$B1007),0),MATCH(U$2,'CAMAGUI DATA UNIFICADA'!$C$1:$T$1,0)),"")</f>
        <v>400</v>
      </c>
      <c r="V28" s="2">
        <f t="array" ref="V28">IFERROR(INDEX('CAMAGUI DATA UNIFICADA'!$C$2:$T1007,MATCH(1,($A28='CAMAGUI DATA UNIFICADA'!$A$2:$A1007)*($T$1='CAMAGUI DATA UNIFICADA'!$B$2:$B1007),0),MATCH(V$2,'CAMAGUI DATA UNIFICADA'!$C$1:$T$1,0)),"")</f>
        <v>2762</v>
      </c>
      <c r="W28" s="2" t="str">
        <f t="array" ref="W28">IFERROR(INDEX('CAMAGUI DATA UNIFICADA'!$C$2:$T1007,MATCH(1,($A28='CAMAGUI DATA UNIFICADA'!$A$2:$A1007)*($T$1='CAMAGUI DATA UNIFICADA'!$B$2:$B1007),0),MATCH(W$2,'CAMAGUI DATA UNIFICADA'!$C$1:$T$1,0)),"")</f>
        <v>SKR MAST</v>
      </c>
      <c r="X28" s="139">
        <f t="array" ref="X28">IFERROR(INDEX('CAMAGUI DATA UNIFICADA'!$C$2:$T1007,MATCH(1,($A28='CAMAGUI DATA UNIFICADA'!$A$2:$A1007)*($T$1='CAMAGUI DATA UNIFICADA'!$B$2:$B1007),0),MATCH(X$2,'CAMAGUI DATA UNIFICADA'!$C$1:$T$1,0)),"")</f>
        <v>2706.76</v>
      </c>
      <c r="Y28" s="2">
        <f t="array" ref="Y28">IFERROR(INDEX('CAMAGUI DATA UNIFICADA'!$C$2:$T1007,MATCH(1,($A28='CAMAGUI DATA UNIFICADA'!$A$2:$A1007)*($T$1='CAMAGUI DATA UNIFICADA'!$B$2:$B1007),0),MATCH(Y$2,'CAMAGUI DATA UNIFICADA'!$C$1:$T$1,0)),"")</f>
        <v>12.5</v>
      </c>
      <c r="Z28" s="2">
        <f t="array" ref="Z28">IFERROR(INDEX('CAMAGUI DATA UNIFICADA'!$C$2:$T1007,MATCH(1,($A28='CAMAGUI DATA UNIFICADA'!$A$2:$A1007)*($T$1='CAMAGUI DATA UNIFICADA'!$B$2:$B1007),0),MATCH(Z$2,'CAMAGUI DATA UNIFICADA'!$C$1:$T$1,0)),"")</f>
        <v>1.8</v>
      </c>
      <c r="AA28" s="2">
        <f t="array" ref="AA28">IFERROR(INDEX('CAMAGUI DATA UNIFICADA'!$C$2:$T1007,MATCH(1,($A28='CAMAGUI DATA UNIFICADA'!$A$2:$A1007)*($T$1='CAMAGUI DATA UNIFICADA'!$B$2:$B1007),0),MATCH(AA$2,'CAMAGUI DATA UNIFICADA'!$C$1:$T$1,0)),"")</f>
        <v>4.332</v>
      </c>
      <c r="AB28" s="60">
        <f t="array" ref="AB28">IFERROR(INDEX('CAMAGUI DATA UNIFICADA'!$C$2:$T1007,MATCH(1,($A28='CAMAGUI DATA UNIFICADA'!$A$2:$A1007)*($T$1='CAMAGUI DATA UNIFICADA'!$B$2:$B1007),0),MATCH(AB$2,'CAMAGUI DATA UNIFICADA'!$C$1:$T$1,0)),"")</f>
        <v>738688.8273</v>
      </c>
      <c r="AC28" s="33">
        <f t="array" ref="AC28">IFERROR(INDEX('CAMAGUI DATA UNIFICADA'!$C$2:$T1007,MATCH(1,($A28='CAMAGUI DATA UNIFICADA'!$A$2:$A1007)*($T$1='CAMAGUI DATA UNIFICADA'!$B$2:$B1007),0),MATCH(AC$2,'CAMAGUI DATA UNIFICADA'!$C$1:$T$1,0)),"")</f>
        <v>1.900240798</v>
      </c>
      <c r="AD28" s="23">
        <f t="array" ref="AD28">IFERROR(INDEX('CAMAGUI DATA UNIFICADA'!$C$2:$T1007,MATCH(1,($A28='CAMAGUI DATA UNIFICADA'!$A$2:$A1007)*($T$1='CAMAGUI DATA UNIFICADA'!$B$2:$B1007),0),MATCH(AD$2,'CAMAGUI DATA UNIFICADA'!$C$1:$T$1,0)),"")</f>
        <v>0.7775671867</v>
      </c>
      <c r="AE28" s="23">
        <f t="array" ref="AE28">IFERROR(INDEX('CAMAGUI DATA UNIFICADA'!$C$2:$T1007,MATCH(1,($A28='CAMAGUI DATA UNIFICADA'!$A$2:$A1007)*($T$1='CAMAGUI DATA UNIFICADA'!$B$2:$B1007),0),MATCH(AE$2,'CAMAGUI DATA UNIFICADA'!$C$1:$T$1,0)),"")</f>
        <v>0.85</v>
      </c>
      <c r="AF28" s="60">
        <f t="array" ref="AF28">IFERROR(INDEX('CAMAGUI DATA UNIFICADA'!$C$2:$T1007,MATCH(1,($A28='CAMAGUI DATA UNIFICADA'!$A$2:$A1007)*($T$1='CAMAGUI DATA UNIFICADA'!$B$2:$B1007),0),MATCH(AF$2,'CAMAGUI DATA UNIFICADA'!$C$1:$T$1,0)),"")</f>
        <v>134583.3333</v>
      </c>
      <c r="AG28" s="2">
        <f t="array" ref="AG28">IFERROR(INDEX('CAMAGUI DATA UNIFICADA'!$C$2:$T1007,MATCH(1,($A28='CAMAGUI DATA UNIFICADA'!$A$2:$A1007)*($T$1='CAMAGUI DATA UNIFICADA'!$B$2:$B1007),0),MATCH(AG$2,'CAMAGUI DATA UNIFICADA'!$C$1:$T$1,0)),"")</f>
        <v>2.4</v>
      </c>
      <c r="AH28" s="2">
        <f t="array" ref="AH28">IFERROR(INDEX('CAMAGUI DATA UNIFICADA'!$C$2:$T1007,MATCH(1,($A28='CAMAGUI DATA UNIFICADA'!$A$2:$A1007)*($T$1='CAMAGUI DATA UNIFICADA'!$B$2:$B1007),0),MATCH(AH$2,'CAMAGUI DATA UNIFICADA'!$C$1:$T$1,0)),"")</f>
        <v>14.9</v>
      </c>
      <c r="AI28" s="33">
        <f t="array" ref="AI28">IFERROR(INDEX('CAMAGUI DATA UNIFICADA'!$C$2:$T1007,MATCH(1,($A28='CAMAGUI DATA UNIFICADA'!$A$2:$A1007)*($T$1='CAMAGUI DATA UNIFICADA'!$B$2:$B1007),0),MATCH(AI$2,'CAMAGUI DATA UNIFICADA'!$C$1:$T$1,0)),"")</f>
        <v>3.9504</v>
      </c>
      <c r="AJ28" s="60">
        <f t="array" ref="AJ28">IFERROR(INDEX('CAMAGUI DATA UNIFICADA'!$C$2:$T1007,MATCH(1,($A28='CAMAGUI DATA UNIFICADA'!$A$2:$A1007)*($T$1='CAMAGUI DATA UNIFICADA'!$B$2:$B1007),0),MATCH(AJ$2,'CAMAGUI DATA UNIFICADA'!$C$1:$T$1,0)),"")</f>
        <v>484.5812744</v>
      </c>
      <c r="AK28" s="140">
        <f t="array" ref="AK28">IFERROR(INDEX('CAMAGUI DATA UNIFICADA'!$C$2:$T1007,MATCH(1,($A28='CAMAGUI DATA UNIFICADA'!$A$2:$A1007)*($T$1='CAMAGUI DATA UNIFICADA'!$B$2:$B1007),0),MATCH(AK$2,'CAMAGUI DATA UNIFICADA'!$C$1:$T$1,0)),"")</f>
        <v>21.14531859</v>
      </c>
      <c r="AL28" s="138" t="str">
        <f t="array" ref="AL28">IFERROR(INDEX('CAMAGUI DATA UNIFICADA'!$C$2:$T1007,MATCH(1,($A28='CAMAGUI DATA UNIFICADA'!$A$2:$A1007)*($AL$1='CAMAGUI DATA UNIFICADA'!$B$2:$B1007),0),MATCH(AL$2,'CAMAGUI DATA UNIFICADA'!$C$1:$T$1,0)),"")</f>
        <v>CA3050623</v>
      </c>
      <c r="AM28" s="2">
        <f t="array" ref="AM28">IFERROR(INDEX('CAMAGUI DATA UNIFICADA'!$C$2:$T1007,MATCH(1,($A28='CAMAGUI DATA UNIFICADA'!$A$2:$A1007)*($AL$1='CAMAGUI DATA UNIFICADA'!$B$2:$B1007),0),MATCH(AM$2,'CAMAGUI DATA UNIFICADA'!$C$1:$T$1,0)),"")</f>
        <v>400</v>
      </c>
      <c r="AN28" s="2">
        <f t="array" ref="AN28">IFERROR(INDEX('CAMAGUI DATA UNIFICADA'!$C$2:$T1007,MATCH(1,($A28='CAMAGUI DATA UNIFICADA'!$A$2:$A1007)*($AL$1='CAMAGUI DATA UNIFICADA'!$B$2:$B1007),0),MATCH(AN$2,'CAMAGUI DATA UNIFICADA'!$C$1:$T$1,0)),"")</f>
        <v>2762</v>
      </c>
      <c r="AO28" s="2" t="str">
        <f t="array" ref="AO28">IFERROR(INDEX('CAMAGUI DATA UNIFICADA'!$C$2:$T1007,MATCH(1,($A28='CAMAGUI DATA UNIFICADA'!$A$2:$A1007)*($AL$1='CAMAGUI DATA UNIFICADA'!$B$2:$B1007),0),MATCH(AO$2,'CAMAGUI DATA UNIFICADA'!$C$1:$T$1,0)),"")</f>
        <v>SKR MAST</v>
      </c>
      <c r="AP28" s="139">
        <f t="array" ref="AP28">IFERROR(INDEX('CAMAGUI DATA UNIFICADA'!$C$2:$T1007,MATCH(1,($A28='CAMAGUI DATA UNIFICADA'!$A$2:$A1007)*($AL$1='CAMAGUI DATA UNIFICADA'!$B$2:$B1007),0),MATCH(AP$2,'CAMAGUI DATA UNIFICADA'!$C$1:$T$1,0)),"")</f>
        <v>2706.76</v>
      </c>
      <c r="AQ28" s="2">
        <f t="array" ref="AQ28">IFERROR(INDEX('CAMAGUI DATA UNIFICADA'!$C$2:$T1007,MATCH(1,($A28='CAMAGUI DATA UNIFICADA'!$A$2:$A1007)*($AL$1='CAMAGUI DATA UNIFICADA'!$B$2:$B1007),0),MATCH(AQ$2,'CAMAGUI DATA UNIFICADA'!$C$1:$T$1,0)),"")</f>
        <v>12.5</v>
      </c>
      <c r="AR28" s="2">
        <f t="array" ref="AR28">IFERROR(INDEX('CAMAGUI DATA UNIFICADA'!$C$2:$T1007,MATCH(1,($A28='CAMAGUI DATA UNIFICADA'!$A$2:$A1007)*($AL$1='CAMAGUI DATA UNIFICADA'!$B$2:$B1007),0),MATCH(AR$2,'CAMAGUI DATA UNIFICADA'!$C$1:$T$1,0)),"")</f>
        <v>2</v>
      </c>
      <c r="AS28" s="33">
        <f t="array" ref="AS28">IFERROR(INDEX('CAMAGUI DATA UNIFICADA'!$C$2:$T1007,MATCH(1,($A28='CAMAGUI DATA UNIFICADA'!$A$2:$A1007)*($AL$1='CAMAGUI DATA UNIFICADA'!$B$2:$B1007),0),MATCH(AS$2,'CAMAGUI DATA UNIFICADA'!$C$1:$T$1,0)),"")</f>
        <v>4.332</v>
      </c>
      <c r="AT28" s="60">
        <f t="array" ref="AT28">IFERROR(INDEX('CAMAGUI DATA UNIFICADA'!$C$2:$T1007,MATCH(1,($A28='CAMAGUI DATA UNIFICADA'!$A$2:$A1007)*($AL$1='CAMAGUI DATA UNIFICADA'!$B$2:$B1007),0),MATCH(AT$2,'CAMAGUI DATA UNIFICADA'!$C$1:$T$1,0)),"")</f>
        <v>738688.8273</v>
      </c>
      <c r="AU28" s="33">
        <f t="array" ref="AU28">IFERROR(INDEX('CAMAGUI DATA UNIFICADA'!$C$2:$T1007,MATCH(1,($A28='CAMAGUI DATA UNIFICADA'!$A$2:$A1007)*($AL$1='CAMAGUI DATA UNIFICADA'!$B$2:$B1007),0),MATCH(AU$2,'CAMAGUI DATA UNIFICADA'!$C$1:$T$1,0)),"")</f>
        <v>1.710216718</v>
      </c>
      <c r="AV28" s="23">
        <f t="array" ref="AV28">IFERROR(INDEX('CAMAGUI DATA UNIFICADA'!$C$2:$T1007,MATCH(1,($A28='CAMAGUI DATA UNIFICADA'!$A$2:$A1007)*($AL$1='CAMAGUI DATA UNIFICADA'!$B$2:$B1007),0),MATCH(AV$2,'CAMAGUI DATA UNIFICADA'!$C$1:$T$1,0)),"")</f>
        <v>0.7775671867</v>
      </c>
      <c r="AW28" s="23">
        <f t="array" ref="AW28">IFERROR(INDEX('CAMAGUI DATA UNIFICADA'!$C$2:$T1007,MATCH(1,($A28='CAMAGUI DATA UNIFICADA'!$A$2:$A1007)*($AL$1='CAMAGUI DATA UNIFICADA'!$B$2:$B1007),0),MATCH(AW$2,'CAMAGUI DATA UNIFICADA'!$C$1:$T$1,0)),"")</f>
        <v>0.85</v>
      </c>
      <c r="AX28" s="60">
        <f t="array" ref="AX28">IFERROR(INDEX('CAMAGUI DATA UNIFICADA'!$C$2:$T1007,MATCH(1,($A28='CAMAGUI DATA UNIFICADA'!$A$2:$A1007)*($AL$1='CAMAGUI DATA UNIFICADA'!$B$2:$B1007),0),MATCH(AX$2,'CAMAGUI DATA UNIFICADA'!$C$1:$T$1,0)),"")</f>
        <v>115357.1429</v>
      </c>
      <c r="AY28" s="2">
        <f t="array" ref="AY28">IFERROR(INDEX('CAMAGUI DATA UNIFICADA'!$C$2:$T1007,MATCH(1,($A28='CAMAGUI DATA UNIFICADA'!$A$2:$A1007)*($AL$1='CAMAGUI DATA UNIFICADA'!$B$2:$B1007),0),MATCH(AY$2,'CAMAGUI DATA UNIFICADA'!$C$1:$T$1,0)),"")</f>
        <v>2.4</v>
      </c>
      <c r="AZ28" s="2">
        <f t="array" ref="AZ28">IFERROR(INDEX('CAMAGUI DATA UNIFICADA'!$C$2:$T1007,MATCH(1,($A28='CAMAGUI DATA UNIFICADA'!$A$2:$A1007)*($AL$1='CAMAGUI DATA UNIFICADA'!$B$2:$B1007),0),MATCH(AZ$2,'CAMAGUI DATA UNIFICADA'!$C$1:$T$1,0)),"")</f>
        <v>14.9</v>
      </c>
      <c r="BA28" s="33">
        <f t="array" ref="BA28">IFERROR(INDEX('CAMAGUI DATA UNIFICADA'!$C$2:$T1007,MATCH(1,($A28='CAMAGUI DATA UNIFICADA'!$A$2:$A1007)*($AL$1='CAMAGUI DATA UNIFICADA'!$B$2:$B1007),0),MATCH(BA$2,'CAMAGUI DATA UNIFICADA'!$C$1:$T$1,0)),"")</f>
        <v>3.9504</v>
      </c>
      <c r="BB28" s="60">
        <f t="array" ref="BB28">IFERROR(INDEX('CAMAGUI DATA UNIFICADA'!$C$2:$T1007,MATCH(1,($A28='CAMAGUI DATA UNIFICADA'!$A$2:$A1007)*($AL$1='CAMAGUI DATA UNIFICADA'!$B$2:$B1007),0),MATCH(BB$2,'CAMAGUI DATA UNIFICADA'!$C$1:$T$1,0)),"")</f>
        <v>484.5812744</v>
      </c>
      <c r="BC28" s="140">
        <f t="array" ref="BC28">IFERROR(INDEX('CAMAGUI DATA UNIFICADA'!$C$2:$T1007,MATCH(1,($A28='CAMAGUI DATA UNIFICADA'!$A$2:$A1007)*($AL$1='CAMAGUI DATA UNIFICADA'!$B$2:$B1007),0),MATCH(BC$2,'CAMAGUI DATA UNIFICADA'!$C$1:$T$1,0)),"")</f>
        <v>21.14531859</v>
      </c>
      <c r="BD28" s="138" t="str">
        <f t="array" ref="BD28">IFERROR(INDEX('CAMAGUI DATA UNIFICADA'!$C$2:$T1007,MATCH(1,($A28='CAMAGUI DATA UNIFICADA'!$A$2:$A1007)*($BD$1='CAMAGUI DATA UNIFICADA'!$B$2:$B1007),0),MATCH(BD$2,'CAMAGUI DATA UNIFICADA'!$C$1:$T$1,0)),"")</f>
        <v>CA4020523</v>
      </c>
      <c r="BE28" s="2">
        <f t="array" ref="BE28">IFERROR(INDEX('CAMAGUI DATA UNIFICADA'!$C$2:$T1007,MATCH(1,($A28='CAMAGUI DATA UNIFICADA'!$A$2:$A1007)*($BD$1='CAMAGUI DATA UNIFICADA'!$B$2:$B1007),0),MATCH(BE$2,'CAMAGUI DATA UNIFICADA'!$C$1:$T$1,0)),"")</f>
        <v>325</v>
      </c>
      <c r="BF28" s="2">
        <f t="array" ref="BF28">IFERROR(INDEX('CAMAGUI DATA UNIFICADA'!$C$2:$T1007,MATCH(1,($A28='CAMAGUI DATA UNIFICADA'!$A$2:$A1007)*($BD$1='CAMAGUI DATA UNIFICADA'!$B$2:$B1007),0),MATCH(BF$2,'CAMAGUI DATA UNIFICADA'!$C$1:$T$1,0)),"")</f>
        <v>1624</v>
      </c>
      <c r="BG28" s="2" t="str">
        <f t="array" ref="BG28">IFERROR(INDEX('CAMAGUI DATA UNIFICADA'!$C$2:$T1007,MATCH(1,($A28='CAMAGUI DATA UNIFICADA'!$A$2:$A1007)*($BD$1='CAMAGUI DATA UNIFICADA'!$B$2:$B1007),0),MATCH(BG$2,'CAMAGUI DATA UNIFICADA'!$C$1:$T$1,0)),"")</f>
        <v>SKR MAST</v>
      </c>
      <c r="BH28" s="139">
        <f t="array" ref="BH28">IFERROR(INDEX('CAMAGUI DATA UNIFICADA'!$C$2:$T1007,MATCH(1,($A28='CAMAGUI DATA UNIFICADA'!$A$2:$A1007)*($BD$1='CAMAGUI DATA UNIFICADA'!$B$2:$B1007),0),MATCH(BH$2,'CAMAGUI DATA UNIFICADA'!$C$1:$T$1,0)),"")</f>
        <v>1591.52</v>
      </c>
      <c r="BI28" s="2">
        <f t="array" ref="BI28">IFERROR(INDEX('CAMAGUI DATA UNIFICADA'!$C$2:$T1007,MATCH(1,($A28='CAMAGUI DATA UNIFICADA'!$A$2:$A1007)*($BD$1='CAMAGUI DATA UNIFICADA'!$B$2:$B1007),0),MATCH(BI$2,'CAMAGUI DATA UNIFICADA'!$C$1:$T$1,0)),"")</f>
        <v>21.6</v>
      </c>
      <c r="BJ28" s="2">
        <f t="array" ref="BJ28">IFERROR(INDEX('CAMAGUI DATA UNIFICADA'!$C$2:$T1007,MATCH(1,($A28='CAMAGUI DATA UNIFICADA'!$A$2:$A1007)*($BD$1='CAMAGUI DATA UNIFICADA'!$B$2:$B1007),0),MATCH(BJ$2,'CAMAGUI DATA UNIFICADA'!$C$1:$T$1,0)),"")</f>
        <v>1.8</v>
      </c>
      <c r="BK28" s="33">
        <f t="array" ref="BK28">IFERROR(INDEX('CAMAGUI DATA UNIFICADA'!$C$2:$T1007,MATCH(1,($A28='CAMAGUI DATA UNIFICADA'!$A$2:$A1007)*($BD$1='CAMAGUI DATA UNIFICADA'!$B$2:$B1007),0),MATCH(BK$2,'CAMAGUI DATA UNIFICADA'!$C$1:$T$1,0)),"")</f>
        <v>3.2928</v>
      </c>
      <c r="BL28" s="60">
        <f t="array" ref="BL28">IFERROR(INDEX('CAMAGUI DATA UNIFICADA'!$C$2:$T1007,MATCH(1,($A28='CAMAGUI DATA UNIFICADA'!$A$2:$A1007)*($BD$1='CAMAGUI DATA UNIFICADA'!$B$2:$B1007),0),MATCH(BL$2,'CAMAGUI DATA UNIFICADA'!$C$1:$T$1,0)),"")</f>
        <v>456945.3443</v>
      </c>
      <c r="BM28" s="33">
        <f t="array" ref="BM28">IFERROR(INDEX('CAMAGUI DATA UNIFICADA'!$C$2:$T1007,MATCH(1,($A28='CAMAGUI DATA UNIFICADA'!$A$2:$A1007)*($BD$1='CAMAGUI DATA UNIFICADA'!$B$2:$B1007),0),MATCH(BM$2,'CAMAGUI DATA UNIFICADA'!$C$1:$T$1,0)),"")</f>
        <v>1.572464939</v>
      </c>
      <c r="BN28" s="23">
        <f t="array" ref="BN28">IFERROR(INDEX('CAMAGUI DATA UNIFICADA'!$C$2:$T1007,MATCH(1,($A28='CAMAGUI DATA UNIFICADA'!$A$2:$A1007)*($BD$1='CAMAGUI DATA UNIFICADA'!$B$2:$B1007),0),MATCH(BN$2,'CAMAGUI DATA UNIFICADA'!$C$1:$T$1,0)),"")</f>
        <v>0.6769407115</v>
      </c>
      <c r="BO28" s="23">
        <f t="array" ref="BO28">IFERROR(INDEX('CAMAGUI DATA UNIFICADA'!$C$2:$T1007,MATCH(1,($A28='CAMAGUI DATA UNIFICADA'!$A$2:$A1007)*($BD$1='CAMAGUI DATA UNIFICADA'!$B$2:$B1007),0),MATCH(BO$2,'CAMAGUI DATA UNIFICADA'!$C$1:$T$1,0)),"")</f>
        <v>0.85</v>
      </c>
      <c r="BP28" s="60">
        <f t="array" ref="BP28">IFERROR(INDEX('CAMAGUI DATA UNIFICADA'!$C$2:$T1007,MATCH(1,($A28='CAMAGUI DATA UNIFICADA'!$A$2:$A1007)*($BD$1='CAMAGUI DATA UNIFICADA'!$B$2:$B1007),0),MATCH(BP$2,'CAMAGUI DATA UNIFICADA'!$C$1:$T$1,0)),"")</f>
        <v>119533.9612</v>
      </c>
      <c r="BQ28" s="2">
        <f t="array" ref="BQ28">IFERROR(INDEX('CAMAGUI DATA UNIFICADA'!$C$2:$T1007,MATCH(1,($A28='CAMAGUI DATA UNIFICADA'!$A$2:$A1007)*($BD$1='CAMAGUI DATA UNIFICADA'!$B$2:$B1007),0),MATCH(BQ$2,'CAMAGUI DATA UNIFICADA'!$C$1:$T$1,0)),"")</f>
        <v>2</v>
      </c>
      <c r="BR28" s="2">
        <f t="array" ref="BR28">IFERROR(INDEX('CAMAGUI DATA UNIFICADA'!$C$2:$T1007,MATCH(1,($A28='CAMAGUI DATA UNIFICADA'!$A$2:$A1007)*($BD$1='CAMAGUI DATA UNIFICADA'!$B$2:$B1007),0),MATCH(BR$2,'CAMAGUI DATA UNIFICADA'!$C$1:$T$1,0)),"")</f>
        <v>23.6</v>
      </c>
      <c r="BS28" s="33">
        <f t="array" ref="BS28">IFERROR(INDEX('CAMAGUI DATA UNIFICADA'!$C$2:$T1007,MATCH(1,($A28='CAMAGUI DATA UNIFICADA'!$A$2:$A1007)*($BD$1='CAMAGUI DATA UNIFICADA'!$B$2:$B1007),0),MATCH(BS$2,'CAMAGUI DATA UNIFICADA'!$C$1:$T$1,0)),"")</f>
        <v>3.2256</v>
      </c>
      <c r="BT28" s="60">
        <f t="array" ref="BT28">IFERROR(INDEX('CAMAGUI DATA UNIFICADA'!$C$2:$T1007,MATCH(1,($A28='CAMAGUI DATA UNIFICADA'!$A$2:$A1007)*($BD$1='CAMAGUI DATA UNIFICADA'!$B$2:$B1007),0),MATCH(BT$2,'CAMAGUI DATA UNIFICADA'!$C$1:$T$1,0)),"")</f>
        <v>429.2073856</v>
      </c>
      <c r="BU28" s="140">
        <f t="array" ref="BU28">IFERROR(INDEX('CAMAGUI DATA UNIFICADA'!$C$2:$T1007,MATCH(1,($A28='CAMAGUI DATA UNIFICADA'!$A$2:$A1007)*($BD$1='CAMAGUI DATA UNIFICADA'!$B$2:$B1007),0),MATCH(BU$2,'CAMAGUI DATA UNIFICADA'!$C$1:$T$1,0)),"")</f>
        <v>26.05184641</v>
      </c>
      <c r="BV28" s="138" t="str">
        <f t="array" ref="BV28">IFERROR(INDEX('CAMAGUI DATA UNIFICADA'!$C$2:$T1007,MATCH(1,($A28='CAMAGUI DATA UNIFICADA'!$A$2:$A1007)*($BV$1='CAMAGUI DATA UNIFICADA'!$B$2:$B1007),0),MATCH(BV$2,'CAMAGUI DATA UNIFICADA'!$C$1:$T$1,0)),"")</f>
        <v>CA5020523</v>
      </c>
      <c r="BW28" s="2">
        <f t="array" ref="BW28">IFERROR(INDEX('CAMAGUI DATA UNIFICADA'!$C$2:$T1007,MATCH(1,($A28='CAMAGUI DATA UNIFICADA'!$A$2:$A1007)*($BV$1='CAMAGUI DATA UNIFICADA'!$B$2:$B1007),0),MATCH(BW$2,'CAMAGUI DATA UNIFICADA'!$C$1:$T$1,0)),"")</f>
        <v>162.5</v>
      </c>
      <c r="BX28" s="2">
        <f t="array" ref="BX28">IFERROR(INDEX('CAMAGUI DATA UNIFICADA'!$C$2:$T1007,MATCH(1,($A28='CAMAGUI DATA UNIFICADA'!$A$2:$A1007)*($BV$1='CAMAGUI DATA UNIFICADA'!$B$2:$B1007),0),MATCH(BX$2,'CAMAGUI DATA UNIFICADA'!$C$1:$T$1,0)),"")</f>
        <v>1050</v>
      </c>
      <c r="BY28" s="2" t="str">
        <f t="array" ref="BY28">IFERROR(INDEX('CAMAGUI DATA UNIFICADA'!$C$2:$T1007,MATCH(1,($A28='CAMAGUI DATA UNIFICADA'!$A$2:$A1007)*($BV$1='CAMAGUI DATA UNIFICADA'!$B$2:$B1007),0),MATCH(BY$2,'CAMAGUI DATA UNIFICADA'!$C$1:$T$1,0)),"")</f>
        <v>SKR MAST</v>
      </c>
      <c r="BZ28" s="139">
        <f t="array" ref="BZ28">IFERROR(INDEX('CAMAGUI DATA UNIFICADA'!$C$2:$T1007,MATCH(1,($A28='CAMAGUI DATA UNIFICADA'!$A$2:$A1007)*($BV$1='CAMAGUI DATA UNIFICADA'!$B$2:$B1007),0),MATCH(BZ$2,'CAMAGUI DATA UNIFICADA'!$C$1:$T$1,0)),"")</f>
        <v>1029</v>
      </c>
      <c r="CA28" s="2">
        <f t="array" ref="CA28">IFERROR(INDEX('CAMAGUI DATA UNIFICADA'!$C$2:$T1007,MATCH(1,($A28='CAMAGUI DATA UNIFICADA'!$A$2:$A1007)*($BV$1='CAMAGUI DATA UNIFICADA'!$B$2:$B1007),0),MATCH(CA$2,'CAMAGUI DATA UNIFICADA'!$C$1:$T$1,0)),"")</f>
        <v>21.2</v>
      </c>
      <c r="CB28" s="2">
        <f t="array" ref="CB28">IFERROR(INDEX('CAMAGUI DATA UNIFICADA'!$C$2:$T1007,MATCH(1,($A28='CAMAGUI DATA UNIFICADA'!$A$2:$A1007)*($BV$1='CAMAGUI DATA UNIFICADA'!$B$2:$B1007),0),MATCH(CB$2,'CAMAGUI DATA UNIFICADA'!$C$1:$T$1,0)),"")</f>
        <v>1.4</v>
      </c>
      <c r="CC28" s="33">
        <f t="array" ref="CC28">IFERROR(INDEX('CAMAGUI DATA UNIFICADA'!$C$2:$T1007,MATCH(1,($A28='CAMAGUI DATA UNIFICADA'!$A$2:$A1007)*($BV$1='CAMAGUI DATA UNIFICADA'!$B$2:$B1007),0),MATCH(CC$2,'CAMAGUI DATA UNIFICADA'!$C$1:$T$1,0)),"")</f>
        <v>3.3216</v>
      </c>
      <c r="CD28" s="60">
        <f t="array" ref="CD28">IFERROR(INDEX('CAMAGUI DATA UNIFICADA'!$C$2:$T1007,MATCH(1,($A28='CAMAGUI DATA UNIFICADA'!$A$2:$A1007)*($BV$1='CAMAGUI DATA UNIFICADA'!$B$2:$B1007),0),MATCH(CD$2,'CAMAGUI DATA UNIFICADA'!$C$1:$T$1,0)),"")</f>
        <v>230765.1234</v>
      </c>
      <c r="CE28" s="33">
        <f t="array" ref="CE28">IFERROR(INDEX('CAMAGUI DATA UNIFICADA'!$C$2:$T1007,MATCH(1,($A28='CAMAGUI DATA UNIFICADA'!$A$2:$A1007)*($BV$1='CAMAGUI DATA UNIFICADA'!$B$2:$B1007),0),MATCH(CE$2,'CAMAGUI DATA UNIFICADA'!$C$1:$T$1,0)),"")</f>
        <v>2.524592984</v>
      </c>
      <c r="CF28" s="23">
        <f t="array" ref="CF28">IFERROR(INDEX('CAMAGUI DATA UNIFICADA'!$C$2:$T1007,MATCH(1,($A28='CAMAGUI DATA UNIFICADA'!$A$2:$A1007)*($BV$1='CAMAGUI DATA UNIFICADA'!$B$2:$B1007),0),MATCH(CF$2,'CAMAGUI DATA UNIFICADA'!$C$1:$T$1,0)),"")</f>
        <v>0.3495528069</v>
      </c>
      <c r="CG28" s="23">
        <f t="array" ref="CG28">IFERROR(INDEX('CAMAGUI DATA UNIFICADA'!$C$2:$T1007,MATCH(1,($A28='CAMAGUI DATA UNIFICADA'!$A$2:$A1007)*($BV$1='CAMAGUI DATA UNIFICADA'!$B$2:$B1007),0),MATCH(CG$2,'CAMAGUI DATA UNIFICADA'!$C$1:$T$1,0)),"")</f>
        <v>0.45</v>
      </c>
      <c r="CH28" s="60">
        <f t="array" ref="CH28">IFERROR(INDEX('CAMAGUI DATA UNIFICADA'!$C$2:$T1007,MATCH(1,($A28='CAMAGUI DATA UNIFICADA'!$A$2:$A1007)*($BV$1='CAMAGUI DATA UNIFICADA'!$B$2:$B1007),0),MATCH(CH$2,'CAMAGUI DATA UNIFICADA'!$C$1:$T$1,0)),"")</f>
        <v>70732.75959</v>
      </c>
      <c r="CI28" s="2">
        <f t="array" ref="CI28">IFERROR(INDEX('CAMAGUI DATA UNIFICADA'!$C$2:$T1007,MATCH(1,($A28='CAMAGUI DATA UNIFICADA'!$A$2:$A1007)*($BV$1='CAMAGUI DATA UNIFICADA'!$B$2:$B1007),0),MATCH(CI$2,'CAMAGUI DATA UNIFICADA'!$C$1:$T$1,0)),"")</f>
        <v>2</v>
      </c>
      <c r="CJ28" s="2">
        <f t="array" ref="CJ28">IFERROR(INDEX('CAMAGUI DATA UNIFICADA'!$C$2:$T1007,MATCH(1,($A28='CAMAGUI DATA UNIFICADA'!$A$2:$A1007)*($BV$1='CAMAGUI DATA UNIFICADA'!$B$2:$B1007),0),MATCH(CJ$2,'CAMAGUI DATA UNIFICADA'!$C$1:$T$1,0)),"")</f>
        <v>23.2</v>
      </c>
      <c r="CK28" s="33">
        <f t="array" ref="CK28">IFERROR(INDEX('CAMAGUI DATA UNIFICADA'!$C$2:$T1007,MATCH(1,($A28='CAMAGUI DATA UNIFICADA'!$A$2:$A1007)*($BV$1='CAMAGUI DATA UNIFICADA'!$B$2:$B1007),0),MATCH(CK$2,'CAMAGUI DATA UNIFICADA'!$C$1:$T$1,0)),"")</f>
        <v>3.2592</v>
      </c>
      <c r="CL28" s="60">
        <f t="array" ref="CL28">IFERROR(INDEX('CAMAGUI DATA UNIFICADA'!$C$2:$T1007,MATCH(1,($A28='CAMAGUI DATA UNIFICADA'!$A$2:$A1007)*($BV$1='CAMAGUI DATA UNIFICADA'!$B$2:$B1007),0),MATCH(CL$2,'CAMAGUI DATA UNIFICADA'!$C$1:$T$1,0)),"")</f>
        <v>215.0220572</v>
      </c>
      <c r="CM28" s="140">
        <f t="array" ref="CM28">IFERROR(INDEX('CAMAGUI DATA UNIFICADA'!$C$2:$T1007,MATCH(1,($A28='CAMAGUI DATA UNIFICADA'!$A$2:$A1007)*($BV$1='CAMAGUI DATA UNIFICADA'!$B$2:$B1007),0),MATCH(CM$2,'CAMAGUI DATA UNIFICADA'!$C$1:$T$1,0)),"")</f>
        <v>13.13051429</v>
      </c>
      <c r="CN28" s="138" t="str">
        <f t="array" ref="CN28">IFERROR(INDEX('CAMAGUI DATA UNIFICADA'!$C$2:$T1007,MATCH(1,($A28='CAMAGUI DATA UNIFICADA'!$A$2:$A1007)*($CN$1='CAMAGUI DATA UNIFICADA'!$B$2:$B1007),0),MATCH(CN$2,'CAMAGUI DATA UNIFICADA'!$C$1:$T$1,0)),"")</f>
        <v>CA6020523</v>
      </c>
      <c r="CO28" s="2">
        <f t="array" ref="CO28">IFERROR(INDEX('CAMAGUI DATA UNIFICADA'!$C$2:$T1007,MATCH(1,($A28='CAMAGUI DATA UNIFICADA'!$A$2:$A1007)*($CN$1='CAMAGUI DATA UNIFICADA'!$B$2:$B1007),0),MATCH(CO$2,'CAMAGUI DATA UNIFICADA'!$C$1:$T$1,0)),"")</f>
        <v>500</v>
      </c>
      <c r="CP28" s="2">
        <f t="array" ref="CP28">IFERROR(INDEX('CAMAGUI DATA UNIFICADA'!$C$2:$T1007,MATCH(1,($A28='CAMAGUI DATA UNIFICADA'!$A$2:$A1007)*($CN$1='CAMAGUI DATA UNIFICADA'!$B$2:$B1007),0),MATCH(CP$2,'CAMAGUI DATA UNIFICADA'!$C$1:$T$1,0)),"")</f>
        <v>3462</v>
      </c>
      <c r="CQ28" s="2" t="str">
        <f t="array" ref="CQ28">IFERROR(INDEX('CAMAGUI DATA UNIFICADA'!$C$2:$T1007,MATCH(1,($A28='CAMAGUI DATA UNIFICADA'!$A$2:$A1007)*($CN$1='CAMAGUI DATA UNIFICADA'!$B$2:$B1007),0),MATCH(CQ$2,'CAMAGUI DATA UNIFICADA'!$C$1:$T$1,0)),"")</f>
        <v>SKR MAST</v>
      </c>
      <c r="CR28" s="139">
        <f t="array" ref="CR28">IFERROR(INDEX('CAMAGUI DATA UNIFICADA'!$C$2:$T1007,MATCH(1,($A28='CAMAGUI DATA UNIFICADA'!$A$2:$A1007)*($CN$1='CAMAGUI DATA UNIFICADA'!$B$2:$B1007),0),MATCH(CR$2,'CAMAGUI DATA UNIFICADA'!$C$1:$T$1,0)),"")</f>
        <v>3392.76</v>
      </c>
      <c r="CS28" s="2">
        <f t="array" ref="CS28">IFERROR(INDEX('CAMAGUI DATA UNIFICADA'!$C$2:$T1007,MATCH(1,($A28='CAMAGUI DATA UNIFICADA'!$A$2:$A1007)*($CN$1='CAMAGUI DATA UNIFICADA'!$B$2:$B1007),0),MATCH(CS$2,'CAMAGUI DATA UNIFICADA'!$C$1:$T$1,0)),"")</f>
        <v>21.6</v>
      </c>
      <c r="CT28" s="2">
        <f t="array" ref="CT28">IFERROR(INDEX('CAMAGUI DATA UNIFICADA'!$C$2:$T1007,MATCH(1,($A28='CAMAGUI DATA UNIFICADA'!$A$2:$A1007)*($CN$1='CAMAGUI DATA UNIFICADA'!$B$2:$B1007),0),MATCH(CT$2,'CAMAGUI DATA UNIFICADA'!$C$1:$T$1,0)),"")</f>
        <v>2.6</v>
      </c>
      <c r="CU28" s="33">
        <f t="array" ref="CU28">IFERROR(INDEX('CAMAGUI DATA UNIFICADA'!$C$2:$T1007,MATCH(1,($A28='CAMAGUI DATA UNIFICADA'!$A$2:$A1007)*($CN$1='CAMAGUI DATA UNIFICADA'!$B$2:$B1007),0),MATCH(CU$2,'CAMAGUI DATA UNIFICADA'!$C$1:$T$1,0)),"")</f>
        <v>3.2928</v>
      </c>
      <c r="CV28" s="60">
        <f t="array" ref="CV28">IFERROR(INDEX('CAMAGUI DATA UNIFICADA'!$C$2:$T1007,MATCH(1,($A28='CAMAGUI DATA UNIFICADA'!$A$2:$A1007)*($CN$1='CAMAGUI DATA UNIFICADA'!$B$2:$B1007),0),MATCH(CV$2,'CAMAGUI DATA UNIFICADA'!$C$1:$T$1,0)),"")</f>
        <v>702992.8373</v>
      </c>
      <c r="CW28" s="33">
        <f t="array" ref="CW28">IFERROR(INDEX('CAMAGUI DATA UNIFICADA'!$C$2:$T1007,MATCH(1,($A28='CAMAGUI DATA UNIFICADA'!$A$2:$A1007)*($CN$1='CAMAGUI DATA UNIFICADA'!$B$2:$B1007),0),MATCH(CW$2,'CAMAGUI DATA UNIFICADA'!$C$1:$T$1,0)),"")</f>
        <v>1.62753805</v>
      </c>
      <c r="CX28" s="23">
        <f t="array" ref="CX28">IFERROR(INDEX('CAMAGUI DATA UNIFICADA'!$C$2:$T1007,MATCH(1,($A28='CAMAGUI DATA UNIFICADA'!$A$2:$A1007)*($CN$1='CAMAGUI DATA UNIFICADA'!$B$2:$B1007),0),MATCH(CX$2,'CAMAGUI DATA UNIFICADA'!$C$1:$T$1,0)),"")</f>
        <v>0.6014871799</v>
      </c>
      <c r="CY28" s="23">
        <f t="array" ref="CY28">IFERROR(INDEX('CAMAGUI DATA UNIFICADA'!$C$2:$T1007,MATCH(1,($A28='CAMAGUI DATA UNIFICADA'!$A$2:$A1007)*($CN$1='CAMAGUI DATA UNIFICADA'!$B$2:$B1007),0),MATCH(CY$2,'CAMAGUI DATA UNIFICADA'!$C$1:$T$1,0)),"")</f>
        <v>0.7</v>
      </c>
      <c r="CZ28" s="60">
        <f t="array" ref="CZ28">IFERROR(INDEX('CAMAGUI DATA UNIFICADA'!$C$2:$T1007,MATCH(1,($A28='CAMAGUI DATA UNIFICADA'!$A$2:$A1007)*($CN$1='CAMAGUI DATA UNIFICADA'!$B$2:$B1007),0),MATCH(CZ$2,'CAMAGUI DATA UNIFICADA'!$C$1:$T$1,0)),"")</f>
        <v>93500.62456</v>
      </c>
      <c r="DA28" s="2">
        <f t="array" ref="DA28">IFERROR(INDEX('CAMAGUI DATA UNIFICADA'!$C$2:$T1007,MATCH(1,($A28='CAMAGUI DATA UNIFICADA'!$A$2:$A1007)*($CN$1='CAMAGUI DATA UNIFICADA'!$B$2:$B1007),0),MATCH(DA$2,'CAMAGUI DATA UNIFICADA'!$C$1:$T$1,0)),"")</f>
        <v>2</v>
      </c>
      <c r="DB28" s="2">
        <f t="array" ref="DB28">IFERROR(INDEX('CAMAGUI DATA UNIFICADA'!$C$2:$T1007,MATCH(1,($A28='CAMAGUI DATA UNIFICADA'!$A$2:$A1007)*($CN$1='CAMAGUI DATA UNIFICADA'!$B$2:$B1007),0),MATCH(DB$2,'CAMAGUI DATA UNIFICADA'!$C$1:$T$1,0)),"")</f>
        <v>23.6</v>
      </c>
      <c r="DC28" s="33">
        <f t="array" ref="DC28">IFERROR(INDEX('CAMAGUI DATA UNIFICADA'!$C$2:$T1007,MATCH(1,($A28='CAMAGUI DATA UNIFICADA'!$A$2:$A1007)*($CN$1='CAMAGUI DATA UNIFICADA'!$B$2:$B1007),0),MATCH(DC$2,'CAMAGUI DATA UNIFICADA'!$C$1:$T$1,0)),"")</f>
        <v>3.2256</v>
      </c>
      <c r="DD28" s="60">
        <f t="array" ref="DD28">IFERROR(INDEX('CAMAGUI DATA UNIFICADA'!$C$2:$T1007,MATCH(1,($A28='CAMAGUI DATA UNIFICADA'!$A$2:$A1007)*($CN$1='CAMAGUI DATA UNIFICADA'!$B$2:$B1007),0),MATCH(DD$2,'CAMAGUI DATA UNIFICADA'!$C$1:$T$1,0)),"")</f>
        <v>608.3065215</v>
      </c>
      <c r="DE28" s="140">
        <f t="array" ref="DE28">IFERROR(INDEX('CAMAGUI DATA UNIFICADA'!$C$2:$T1007,MATCH(1,($A28='CAMAGUI DATA UNIFICADA'!$A$2:$A1007)*($CN$1='CAMAGUI DATA UNIFICADA'!$B$2:$B1007),0),MATCH(DE$2,'CAMAGUI DATA UNIFICADA'!$C$1:$T$1,0)),"")</f>
        <v>27.07663037</v>
      </c>
      <c r="DF28" s="138" t="str">
        <f t="array" ref="DF28">IFERROR(INDEX('CAMAGUI DATA UNIFICADA'!$C$2:$T1007,MATCH(1,($A28='CAMAGUI DATA UNIFICADA'!$A$2:$A1007)*($DF$1='CAMAGUI DATA UNIFICADA'!$B$2:$B1007),0),MATCH(DF$2,'CAMAGUI DATA UNIFICADA'!$C$1:$T$1,0)),"")</f>
        <v/>
      </c>
      <c r="DG28" s="2" t="str">
        <f t="array" ref="DG28">IFERROR(INDEX('CAMAGUI DATA UNIFICADA'!$C$2:$T1007,MATCH(1,($A28='CAMAGUI DATA UNIFICADA'!$A$2:$A1007)*($DF$1='CAMAGUI DATA UNIFICADA'!$B$2:$B1007),0),MATCH(DG$2,'CAMAGUI DATA UNIFICADA'!$C$1:$T$1,0)),"")</f>
        <v/>
      </c>
      <c r="DH28" s="2" t="str">
        <f t="array" ref="DH28">IFERROR(INDEX('CAMAGUI DATA UNIFICADA'!$C$2:$T1007,MATCH(1,($A28='CAMAGUI DATA UNIFICADA'!$A$2:$A1007)*($DF$1='CAMAGUI DATA UNIFICADA'!$B$2:$B1007),0),MATCH(DH$2,'CAMAGUI DATA UNIFICADA'!$C$1:$T$1,0)),"")</f>
        <v/>
      </c>
      <c r="DI28" s="2" t="str">
        <f t="array" ref="DI28">IFERROR(INDEX('CAMAGUI DATA UNIFICADA'!$C$2:$T1007,MATCH(1,($A28='CAMAGUI DATA UNIFICADA'!$A$2:$A1007)*($DF$1='CAMAGUI DATA UNIFICADA'!$B$2:$B1007),0),MATCH(DI$2,'CAMAGUI DATA UNIFICADA'!$C$1:$T$1,0)),"")</f>
        <v/>
      </c>
      <c r="DJ28" s="139" t="str">
        <f t="array" ref="DJ28">IFERROR(INDEX('CAMAGUI DATA UNIFICADA'!$C$2:$T1007,MATCH(1,($A28='CAMAGUI DATA UNIFICADA'!$A$2:$A1007)*($DF$1='CAMAGUI DATA UNIFICADA'!$B$2:$B1007),0),MATCH(DJ$2,'CAMAGUI DATA UNIFICADA'!$C$1:$T$1,0)),"")</f>
        <v/>
      </c>
      <c r="DK28" s="2" t="str">
        <f t="array" ref="DK28">IFERROR(INDEX('CAMAGUI DATA UNIFICADA'!$C$2:$T1007,MATCH(1,($A28='CAMAGUI DATA UNIFICADA'!$A$2:$A1007)*($DF$1='CAMAGUI DATA UNIFICADA'!$B$2:$B1007),0),MATCH(DK$2,'CAMAGUI DATA UNIFICADA'!$C$1:$T$1,0)),"")</f>
        <v/>
      </c>
      <c r="DL28" s="2" t="str">
        <f t="array" ref="DL28">IFERROR(INDEX('CAMAGUI DATA UNIFICADA'!$C$2:$T1007,MATCH(1,($A28='CAMAGUI DATA UNIFICADA'!$A$2:$A1007)*($DF$1='CAMAGUI DATA UNIFICADA'!$B$2:$B1007),0),MATCH(DL$2,'CAMAGUI DATA UNIFICADA'!$C$1:$T$1,0)),"")</f>
        <v/>
      </c>
      <c r="DM28" s="33" t="str">
        <f t="array" ref="DM28">IFERROR(INDEX('CAMAGUI DATA UNIFICADA'!$C$2:$T1007,MATCH(1,($A28='CAMAGUI DATA UNIFICADA'!$A$2:$A1007)*($DF$1='CAMAGUI DATA UNIFICADA'!$B$2:$B1007),0),MATCH(DM$2,'CAMAGUI DATA UNIFICADA'!$C$1:$T$1,0)),"")</f>
        <v/>
      </c>
      <c r="DN28" s="60" t="str">
        <f t="array" ref="DN28">IFERROR(INDEX('CAMAGUI DATA UNIFICADA'!$C$2:$T1007,MATCH(1,($A28='CAMAGUI DATA UNIFICADA'!$A$2:$A1007)*($DF$1='CAMAGUI DATA UNIFICADA'!$B$2:$B1007),0),MATCH(DN$2,'CAMAGUI DATA UNIFICADA'!$C$1:$T$1,0)),"")</f>
        <v/>
      </c>
      <c r="DO28" s="33" t="str">
        <f t="array" ref="DO28">IFERROR(INDEX('CAMAGUI DATA UNIFICADA'!$C$2:$T1007,MATCH(1,($A28='CAMAGUI DATA UNIFICADA'!$A$2:$A1007)*($DF$1='CAMAGUI DATA UNIFICADA'!$B$2:$B1007),0),MATCH(DO$2,'CAMAGUI DATA UNIFICADA'!$C$1:$T$1,0)),"")</f>
        <v/>
      </c>
      <c r="DP28" s="23" t="str">
        <f t="array" ref="DP28">IFERROR(INDEX('CAMAGUI DATA UNIFICADA'!$C$2:$T1007,MATCH(1,($A28='CAMAGUI DATA UNIFICADA'!$A$2:$A1007)*($DF$1='CAMAGUI DATA UNIFICADA'!$B$2:$B1007),0),MATCH(DP$2,'CAMAGUI DATA UNIFICADA'!$C$1:$T$1,0)),"")</f>
        <v/>
      </c>
      <c r="DQ28" s="23" t="str">
        <f t="array" ref="DQ28">IFERROR(INDEX('CAMAGUI DATA UNIFICADA'!$C$2:$T1007,MATCH(1,($A28='CAMAGUI DATA UNIFICADA'!$A$2:$A1007)*($DF$1='CAMAGUI DATA UNIFICADA'!$B$2:$B1007),0),MATCH(DQ$2,'CAMAGUI DATA UNIFICADA'!$C$1:$T$1,0)),"")</f>
        <v/>
      </c>
      <c r="DR28" s="2" t="str">
        <f t="array" ref="DR28">IFERROR(INDEX('CAMAGUI DATA UNIFICADA'!$C$2:$T1007,MATCH(1,($A28='CAMAGUI DATA UNIFICADA'!$A$2:$A1007)*($DF$1='CAMAGUI DATA UNIFICADA'!$B$2:$B1007),0),MATCH(DR$2,'CAMAGUI DATA UNIFICADA'!$C$1:$T$1,0)),"")</f>
        <v/>
      </c>
      <c r="DS28" s="2" t="str">
        <f t="array" ref="DS28">IFERROR(INDEX('CAMAGUI DATA UNIFICADA'!$C$2:$T1007,MATCH(1,($A28='CAMAGUI DATA UNIFICADA'!$A$2:$A1007)*($DF$1='CAMAGUI DATA UNIFICADA'!$B$2:$B1007),0),MATCH(DS$2,'CAMAGUI DATA UNIFICADA'!$C$1:$T$1,0)),"")</f>
        <v/>
      </c>
      <c r="DT28" s="2" t="str">
        <f t="array" ref="DT28">IFERROR(INDEX('CAMAGUI DATA UNIFICADA'!$C$2:$T1007,MATCH(1,($A28='CAMAGUI DATA UNIFICADA'!$A$2:$A1007)*($DF$1='CAMAGUI DATA UNIFICADA'!$B$2:$B1007),0),MATCH(DT$2,'CAMAGUI DATA UNIFICADA'!$C$1:$T$1,0)),"")</f>
        <v/>
      </c>
      <c r="DU28" s="33" t="str">
        <f t="array" ref="DU28">IFERROR(INDEX('CAMAGUI DATA UNIFICADA'!$C$2:$T1007,MATCH(1,($A28='CAMAGUI DATA UNIFICADA'!$A$2:$A1007)*($DF$1='CAMAGUI DATA UNIFICADA'!$B$2:$B1007),0),MATCH(DU$2,'CAMAGUI DATA UNIFICADA'!$C$1:$T$1,0)),"")</f>
        <v/>
      </c>
      <c r="DV28" s="60" t="str">
        <f t="array" ref="DV28">IFERROR(INDEX('CAMAGUI DATA UNIFICADA'!$C$2:$T1007,MATCH(1,($A28='CAMAGUI DATA UNIFICADA'!$A$2:$A1007)*($DF$1='CAMAGUI DATA UNIFICADA'!$B$2:$B1007),0),MATCH(DV$2,'CAMAGUI DATA UNIFICADA'!$C$1:$T$1,0)),"")</f>
        <v/>
      </c>
      <c r="DW28" s="140" t="str">
        <f t="array" ref="DW28">IFERROR(INDEX('CAMAGUI DATA UNIFICADA'!$C$2:$T1007,MATCH(1,($A28='CAMAGUI DATA UNIFICADA'!$A$2:$A1007)*($DF$1='CAMAGUI DATA UNIFICADA'!$B$2:$B1007),0),MATCH(DW$2,'CAMAGUI DATA UNIFICADA'!$C$1:$T$1,0)),"")</f>
        <v/>
      </c>
      <c r="DX28" s="144" t="str">
        <f t="array" ref="DX28">IFERROR(INDEX('CAMAGUI DATA UNIFICADA'!$C$2:$T1007,MATCH(1,($A28='CAMAGUI DATA UNIFICADA'!$A$2:$A1007)*($DX$1='CAMAGUI DATA UNIFICADA'!$B$2:$B1007),0),MATCH(DX$2,'CAMAGUI DATA UNIFICADA'!$C$1:$T$1,0)),"")</f>
        <v>CAR280523</v>
      </c>
      <c r="DY28" s="60">
        <f t="array" ref="DY28">IFERROR(INDEX('CAMAGUI DATA UNIFICADA'!$C$2:$T1007,MATCH(1,($A28='CAMAGUI DATA UNIFICADA'!$A$2:$A1007)*($DX$1='CAMAGUI DATA UNIFICADA'!$B$2:$B1007),0),MATCH(DY$2,'CAMAGUI DATA UNIFICADA'!$C$1:$T$1,0)),"")</f>
        <v>50</v>
      </c>
      <c r="DZ28" s="60">
        <f t="array" ref="DZ28">IFERROR(INDEX('CAMAGUI DATA UNIFICADA'!$C$2:$T1007,MATCH(1,($A28='CAMAGUI DATA UNIFICADA'!$A$2:$A1007)*($DX$1='CAMAGUI DATA UNIFICADA'!$B$2:$B1007),0),MATCH(DZ$2,'CAMAGUI DATA UNIFICADA'!$C$1:$T$1,0)),"")</f>
        <v>298</v>
      </c>
      <c r="EA28" s="60" t="str">
        <f t="array" ref="EA28">IFERROR(INDEX('CAMAGUI DATA UNIFICADA'!$C$2:$T1007,MATCH(1,($A28='CAMAGUI DATA UNIFICADA'!$A$2:$A1007)*($DX$1='CAMAGUI DATA UNIFICADA'!$B$2:$B1007),0),MATCH(EA$2,'CAMAGUI DATA UNIFICADA'!$C$1:$T$1,0)),"")</f>
        <v>SKR NW#4</v>
      </c>
      <c r="EB28" s="60">
        <f t="array" ref="EB28">IFERROR(INDEX('CAMAGUI DATA UNIFICADA'!$C$2:$T1007,MATCH(1,($A28='CAMAGUI DATA UNIFICADA'!$A$2:$A1007)*($DX$1='CAMAGUI DATA UNIFICADA'!$B$2:$B1007),0),MATCH(EB$2,'CAMAGUI DATA UNIFICADA'!$C$1:$T$1,0)),"")</f>
        <v>400.512</v>
      </c>
      <c r="EC28" s="60">
        <f t="array" ref="EC28">IFERROR(INDEX('CAMAGUI DATA UNIFICADA'!$C$2:$T1007,MATCH(1,($A28='CAMAGUI DATA UNIFICADA'!$A$2:$A1007)*($DX$1='CAMAGUI DATA UNIFICADA'!$B$2:$B1007),0),MATCH(EC$2,'CAMAGUI DATA UNIFICADA'!$C$1:$T$1,0)),"")</f>
        <v>3.7</v>
      </c>
      <c r="ED28" s="60">
        <f t="array" ref="ED28">IFERROR(INDEX('CAMAGUI DATA UNIFICADA'!$C$2:$T1007,MATCH(1,($A28='CAMAGUI DATA UNIFICADA'!$A$2:$A1007)*($DX$1='CAMAGUI DATA UNIFICADA'!$B$2:$B1007),0),MATCH(ED$2,'CAMAGUI DATA UNIFICADA'!$C$1:$T$1,0)),"")</f>
        <v>1.1</v>
      </c>
      <c r="EE28" s="60">
        <f t="array" ref="EE28">IFERROR(INDEX('CAMAGUI DATA UNIFICADA'!$C$2:$T1007,MATCH(1,($A28='CAMAGUI DATA UNIFICADA'!$A$2:$A1007)*($DX$1='CAMAGUI DATA UNIFICADA'!$B$2:$B1007),0),MATCH(EE$2,'CAMAGUI DATA UNIFICADA'!$C$1:$T$1,0)),"")</f>
        <v>8.8596</v>
      </c>
      <c r="EF28" s="60">
        <f t="array" ref="EF28">IFERROR(INDEX('CAMAGUI DATA UNIFICADA'!$C$2:$T1007,MATCH(1,($A28='CAMAGUI DATA UNIFICADA'!$A$2:$A1007)*($DX$1='CAMAGUI DATA UNIFICADA'!$B$2:$B1007),0),MATCH(EF$2,'CAMAGUI DATA UNIFICADA'!$C$1:$T$1,0)),"")</f>
        <v>152529.6121</v>
      </c>
      <c r="EG28" s="60">
        <f t="array" ref="EG28">IFERROR(INDEX('CAMAGUI DATA UNIFICADA'!$C$2:$T1007,MATCH(1,($A28='CAMAGUI DATA UNIFICADA'!$A$2:$A1007)*($DX$1='CAMAGUI DATA UNIFICADA'!$B$2:$B1007),0),MATCH(EG$2,'CAMAGUI DATA UNIFICADA'!$C$1:$T$1,0)),"")</f>
        <v>1.548051948</v>
      </c>
      <c r="EH28" s="60">
        <f t="array" ref="EH28">IFERROR(INDEX('CAMAGUI DATA UNIFICADA'!$C$2:$T1007,MATCH(1,($A28='CAMAGUI DATA UNIFICADA'!$A$2:$A1007)*($DX$1='CAMAGUI DATA UNIFICADA'!$B$2:$B1007),0),MATCH(EH$2,'CAMAGUI DATA UNIFICADA'!$C$1:$T$1,0)),"")</f>
        <v>0.6101184484</v>
      </c>
      <c r="EI28" s="60">
        <f t="array" ref="EI28">IFERROR(INDEX('CAMAGUI DATA UNIFICADA'!$C$2:$T1007,MATCH(1,($A28='CAMAGUI DATA UNIFICADA'!$A$2:$A1007)*($DX$1='CAMAGUI DATA UNIFICADA'!$B$2:$B1007),0),MATCH(EI$2,'CAMAGUI DATA UNIFICADA'!$C$1:$T$1,0)),"")</f>
        <v>0.7</v>
      </c>
      <c r="EJ28" s="60" t="str">
        <f t="array" ref="EJ28">IFERROR(INDEX('CAMAGUI DATA UNIFICADA'!$C$2:$T1007,MATCH(1,($A28='CAMAGUI DATA UNIFICADA'!$A$2:$A1007)*($DX$1='CAMAGUI DATA UNIFICADA'!$B$2:$B1007),0),MATCH(EJ$2,'CAMAGUI DATA UNIFICADA'!$C$1:$T$1,0)),"")</f>
        <v/>
      </c>
      <c r="EK28" s="60">
        <f t="array" ref="EK28">IFERROR(INDEX('CAMAGUI DATA UNIFICADA'!$C$2:$T1007,MATCH(1,($A28='CAMAGUI DATA UNIFICADA'!$A$2:$A1007)*($DX$1='CAMAGUI DATA UNIFICADA'!$B$2:$B1007),0),MATCH(EK$2,'CAMAGUI DATA UNIFICADA'!$C$1:$T$1,0)),"")</f>
        <v>2.4</v>
      </c>
      <c r="EL28" s="60">
        <f t="array" ref="EL28">IFERROR(INDEX('CAMAGUI DATA UNIFICADA'!$C$2:$T1007,MATCH(1,($A28='CAMAGUI DATA UNIFICADA'!$A$2:$A1007)*($DX$1='CAMAGUI DATA UNIFICADA'!$B$2:$B1007),0),MATCH(EL$2,'CAMAGUI DATA UNIFICADA'!$C$1:$T$1,0)),"")</f>
        <v>6.1</v>
      </c>
      <c r="EM28" s="60">
        <f t="array" ref="EM28">IFERROR(INDEX('CAMAGUI DATA UNIFICADA'!$C$2:$T1007,MATCH(1,($A28='CAMAGUI DATA UNIFICADA'!$A$2:$A1007)*($DX$1='CAMAGUI DATA UNIFICADA'!$B$2:$B1007),0),MATCH(EM$2,'CAMAGUI DATA UNIFICADA'!$C$1:$T$1,0)),"")</f>
        <v>6.8292</v>
      </c>
      <c r="EN28" s="60">
        <f t="array" ref="EN28">IFERROR(INDEX('CAMAGUI DATA UNIFICADA'!$C$2:$T1007,MATCH(1,($A28='CAMAGUI DATA UNIFICADA'!$A$2:$A1007)*($DX$1='CAMAGUI DATA UNIFICADA'!$B$2:$B1007),0),MATCH(EN$2,'CAMAGUI DATA UNIFICADA'!$C$1:$T$1,0)),"")</f>
        <v>80.94769891</v>
      </c>
      <c r="EO28" s="140">
        <f t="array" ref="EO28">IFERROR(INDEX('CAMAGUI DATA UNIFICADA'!$C$2:$T1007,MATCH(1,($A28='CAMAGUI DATA UNIFICADA'!$A$2:$A1007)*($DX$1='CAMAGUI DATA UNIFICADA'!$B$2:$B1007),0),MATCH(EO$2,'CAMAGUI DATA UNIFICADA'!$C$1:$T$1,0)),"")</f>
        <v>7.736924728</v>
      </c>
    </row>
    <row r="29">
      <c r="A29" s="137">
        <v>45131.0</v>
      </c>
      <c r="B29" s="138" t="str">
        <f t="array" ref="B29">IFERROR(INDEX('CAMAGUI DATA UNIFICADA'!$C$2:$T1007,MATCH(1,($A29='CAMAGUI DATA UNIFICADA'!$A$2:$A1007)*($B$1='CAMAGUI DATA UNIFICADA'!$B$2:$B1007),0),MATCH(B$2,'CAMAGUI DATA UNIFICADA'!$C$1:$T$1,0)),"")</f>
        <v>CA1050623</v>
      </c>
      <c r="C29" s="2">
        <f t="array" ref="C29">IFERROR(INDEX('CAMAGUI DATA UNIFICADA'!$C$2:$T1007,MATCH(1,($A29='CAMAGUI DATA UNIFICADA'!$A$2:$A1007)*($B$1='CAMAGUI DATA UNIFICADA'!$B$2:$B1007),0),MATCH(C$2,'CAMAGUI DATA UNIFICADA'!$C$1:$T$1,0)),"")</f>
        <v>525</v>
      </c>
      <c r="D29" s="2">
        <f t="array" ref="D29">IFERROR(INDEX('CAMAGUI DATA UNIFICADA'!$C$2:$T1007,MATCH(1,($A29='CAMAGUI DATA UNIFICADA'!$A$2:$A1007)*($B$1='CAMAGUI DATA UNIFICADA'!$B$2:$B1007),0),MATCH(D$2,'CAMAGUI DATA UNIFICADA'!$C$1:$T$1,0)),"")</f>
        <v>3450</v>
      </c>
      <c r="E29" s="2" t="str">
        <f t="array" ref="E29">IFERROR(INDEX('CAMAGUI DATA UNIFICADA'!$C$2:$T1007,MATCH(1,($A29='CAMAGUI DATA UNIFICADA'!$A$2:$A1007)*($B$1='CAMAGUI DATA UNIFICADA'!$B$2:$B1007),0),MATCH(E$2,'CAMAGUI DATA UNIFICADA'!$C$1:$T$1,0)),"")</f>
        <v>SKR SETLINE</v>
      </c>
      <c r="F29" s="139">
        <f t="array" ref="F29">IFERROR(INDEX('CAMAGUI DATA UNIFICADA'!$C$2:$T1007,MATCH(1,($A29='CAMAGUI DATA UNIFICADA'!$A$2:$A1007)*($B$1='CAMAGUI DATA UNIFICADA'!$B$2:$B1007),0),MATCH(F$2,'CAMAGUI DATA UNIFICADA'!$C$1:$T$1,0)),"")</f>
        <v>3022.2</v>
      </c>
      <c r="G29" s="2">
        <f t="array" ref="G29">IFERROR(INDEX('CAMAGUI DATA UNIFICADA'!$C$2:$T1007,MATCH(1,($A29='CAMAGUI DATA UNIFICADA'!$A$2:$A1007)*($B$1='CAMAGUI DATA UNIFICADA'!$B$2:$B1007),0),MATCH(G$2,'CAMAGUI DATA UNIFICADA'!$C$1:$T$1,0)),"")</f>
        <v>16.3</v>
      </c>
      <c r="H29" s="2">
        <f t="array" ref="H29">IFERROR(INDEX('CAMAGUI DATA UNIFICADA'!$C$2:$T1007,MATCH(1,($A29='CAMAGUI DATA UNIFICADA'!$A$2:$A1007)*($B$1='CAMAGUI DATA UNIFICADA'!$B$2:$B1007),0),MATCH(H$2,'CAMAGUI DATA UNIFICADA'!$C$1:$T$1,0)),"")</f>
        <v>2.1</v>
      </c>
      <c r="I29" s="33">
        <f t="array" ref="I29">IFERROR(INDEX('CAMAGUI DATA UNIFICADA'!$C$2:$T1007,MATCH(1,($A29='CAMAGUI DATA UNIFICADA'!$A$2:$A1007)*($B$1='CAMAGUI DATA UNIFICADA'!$B$2:$B1007),0),MATCH(I$2,'CAMAGUI DATA UNIFICADA'!$C$1:$T$1,0)),"")</f>
        <v>3.7524</v>
      </c>
      <c r="J29" s="60">
        <f t="array" ref="J29">IFERROR(INDEX('CAMAGUI DATA UNIFICADA'!$C$2:$T1007,MATCH(1,($A29='CAMAGUI DATA UNIFICADA'!$A$2:$A1007)*($B$1='CAMAGUI DATA UNIFICADA'!$B$2:$B1007),0),MATCH(J$2,'CAMAGUI DATA UNIFICADA'!$C$1:$T$1,0)),"")</f>
        <v>858346.3638</v>
      </c>
      <c r="K29" s="33">
        <f t="array" ref="K29">IFERROR(INDEX('CAMAGUI DATA UNIFICADA'!$C$2:$T1007,MATCH(1,($A29='CAMAGUI DATA UNIFICADA'!$A$2:$A1007)*($B$1='CAMAGUI DATA UNIFICADA'!$B$2:$B1007),0),MATCH(K$2,'CAMAGUI DATA UNIFICADA'!$C$1:$T$1,0)),"")</f>
        <v>1.610644258</v>
      </c>
      <c r="L29" s="23">
        <f t="array" ref="L29">IFERROR(INDEX('CAMAGUI DATA UNIFICADA'!$C$2:$T1007,MATCH(1,($A29='CAMAGUI DATA UNIFICADA'!$A$2:$A1007)*($B$1='CAMAGUI DATA UNIFICADA'!$B$2:$B1007),0),MATCH(L$2,'CAMAGUI DATA UNIFICADA'!$C$1:$T$1,0)),"")</f>
        <v>0.7152886365</v>
      </c>
      <c r="M29" s="23">
        <f t="array" ref="M29">IFERROR(INDEX('CAMAGUI DATA UNIFICADA'!$C$2:$T1007,MATCH(1,($A29='CAMAGUI DATA UNIFICADA'!$A$2:$A1007)*($B$1='CAMAGUI DATA UNIFICADA'!$B$2:$B1007),0),MATCH(M$2,'CAMAGUI DATA UNIFICADA'!$C$1:$T$1,0)),"")</f>
        <v>0.85</v>
      </c>
      <c r="N29" s="60">
        <f t="array" ref="N29">IFERROR(INDEX('CAMAGUI DATA UNIFICADA'!$C$2:$T1007,MATCH(1,($A29='CAMAGUI DATA UNIFICADA'!$A$2:$A1007)*($B$1='CAMAGUI DATA UNIFICADA'!$B$2:$B1007),0),MATCH(N$2,'CAMAGUI DATA UNIFICADA'!$C$1:$T$1,0)),"")</f>
        <v>124542.1245</v>
      </c>
      <c r="O29" s="2">
        <f t="array" ref="O29">IFERROR(INDEX('CAMAGUI DATA UNIFICADA'!$C$2:$T1007,MATCH(1,($A29='CAMAGUI DATA UNIFICADA'!$A$2:$A1007)*($B$1='CAMAGUI DATA UNIFICADA'!$B$2:$B1007),0),MATCH(O$2,'CAMAGUI DATA UNIFICADA'!$C$1:$T$1,0)),"")</f>
        <v>2</v>
      </c>
      <c r="P29" s="2">
        <f t="array" ref="P29">IFERROR(INDEX('CAMAGUI DATA UNIFICADA'!$C$2:$T1007,MATCH(1,($A29='CAMAGUI DATA UNIFICADA'!$A$2:$A1007)*($B$1='CAMAGUI DATA UNIFICADA'!$B$2:$B1007),0),MATCH(P$2,'CAMAGUI DATA UNIFICADA'!$C$1:$T$1,0)),"")</f>
        <v>18.3</v>
      </c>
      <c r="Q29" s="33">
        <f t="array" ref="Q29">IFERROR(INDEX('CAMAGUI DATA UNIFICADA'!$C$2:$T1007,MATCH(1,($A29='CAMAGUI DATA UNIFICADA'!$A$2:$A1007)*($B$1='CAMAGUI DATA UNIFICADA'!$B$2:$B1007),0),MATCH(Q$2,'CAMAGUI DATA UNIFICADA'!$C$1:$T$1,0)),"")</f>
        <v>3.4956</v>
      </c>
      <c r="R29" s="60">
        <f t="array" ref="R29">IFERROR(INDEX('CAMAGUI DATA UNIFICADA'!$C$2:$T1007,MATCH(1,($A29='CAMAGUI DATA UNIFICADA'!$A$2:$A1007)*($B$1='CAMAGUI DATA UNIFICADA'!$B$2:$B1007),0),MATCH(R$2,'CAMAGUI DATA UNIFICADA'!$C$1:$T$1,0)),"")</f>
        <v>657.8866497</v>
      </c>
      <c r="S29" s="140">
        <f t="array" ref="S29">IFERROR(INDEX('CAMAGUI DATA UNIFICADA'!$C$2:$T1007,MATCH(1,($A29='CAMAGUI DATA UNIFICADA'!$A$2:$A1007)*($B$1='CAMAGUI DATA UNIFICADA'!$B$2:$B1007),0),MATCH(S$2,'CAMAGUI DATA UNIFICADA'!$C$1:$T$1,0)),"")</f>
        <v>33.22166242</v>
      </c>
      <c r="T29" s="138" t="str">
        <f t="array" ref="T29">IFERROR(INDEX('CAMAGUI DATA UNIFICADA'!$C$2:$T1007,MATCH(1,($A29='CAMAGUI DATA UNIFICADA'!$A$2:$A1007)*($T$1='CAMAGUI DATA UNIFICADA'!$B$2:$B1007),0),MATCH(T$2,'CAMAGUI DATA UNIFICADA'!$C$1:$T$1,0)),"")</f>
        <v>CA2050623</v>
      </c>
      <c r="U29" s="2">
        <f t="array" ref="U29">IFERROR(INDEX('CAMAGUI DATA UNIFICADA'!$C$2:$T1007,MATCH(1,($A29='CAMAGUI DATA UNIFICADA'!$A$2:$A1007)*($T$1='CAMAGUI DATA UNIFICADA'!$B$2:$B1007),0),MATCH(U$2,'CAMAGUI DATA UNIFICADA'!$C$1:$T$1,0)),"")</f>
        <v>275</v>
      </c>
      <c r="V29" s="2">
        <f t="array" ref="V29">IFERROR(INDEX('CAMAGUI DATA UNIFICADA'!$C$2:$T1007,MATCH(1,($A29='CAMAGUI DATA UNIFICADA'!$A$2:$A1007)*($T$1='CAMAGUI DATA UNIFICADA'!$B$2:$B1007),0),MATCH(V$2,'CAMAGUI DATA UNIFICADA'!$C$1:$T$1,0)),"")</f>
        <v>1987</v>
      </c>
      <c r="W29" s="2" t="str">
        <f t="array" ref="W29">IFERROR(INDEX('CAMAGUI DATA UNIFICADA'!$C$2:$T1007,MATCH(1,($A29='CAMAGUI DATA UNIFICADA'!$A$2:$A1007)*($T$1='CAMAGUI DATA UNIFICADA'!$B$2:$B1007),0),MATCH(W$2,'CAMAGUI DATA UNIFICADA'!$C$1:$T$1,0)),"")</f>
        <v>SKR SETLINE</v>
      </c>
      <c r="X29" s="139">
        <f t="array" ref="X29">IFERROR(INDEX('CAMAGUI DATA UNIFICADA'!$C$2:$T1007,MATCH(1,($A29='CAMAGUI DATA UNIFICADA'!$A$2:$A1007)*($T$1='CAMAGUI DATA UNIFICADA'!$B$2:$B1007),0),MATCH(X$2,'CAMAGUI DATA UNIFICADA'!$C$1:$T$1,0)),"")</f>
        <v>1740.612</v>
      </c>
      <c r="Y29" s="2">
        <f t="array" ref="Y29">IFERROR(INDEX('CAMAGUI DATA UNIFICADA'!$C$2:$T1007,MATCH(1,($A29='CAMAGUI DATA UNIFICADA'!$A$2:$A1007)*($T$1='CAMAGUI DATA UNIFICADA'!$B$2:$B1007),0),MATCH(Y$2,'CAMAGUI DATA UNIFICADA'!$C$1:$T$1,0)),"")</f>
        <v>16</v>
      </c>
      <c r="Z29" s="2">
        <f t="array" ref="Z29">IFERROR(INDEX('CAMAGUI DATA UNIFICADA'!$C$2:$T1007,MATCH(1,($A29='CAMAGUI DATA UNIFICADA'!$A$2:$A1007)*($T$1='CAMAGUI DATA UNIFICADA'!$B$2:$B1007),0),MATCH(Z$2,'CAMAGUI DATA UNIFICADA'!$C$1:$T$1,0)),"")</f>
        <v>3.5</v>
      </c>
      <c r="AA29" s="2">
        <f t="array" ref="AA29">IFERROR(INDEX('CAMAGUI DATA UNIFICADA'!$C$2:$T1007,MATCH(1,($A29='CAMAGUI DATA UNIFICADA'!$A$2:$A1007)*($T$1='CAMAGUI DATA UNIFICADA'!$B$2:$B1007),0),MATCH(AA$2,'CAMAGUI DATA UNIFICADA'!$C$1:$T$1,0)),"")</f>
        <v>3.792</v>
      </c>
      <c r="AB29" s="60">
        <f t="array" ref="AB29">IFERROR(INDEX('CAMAGUI DATA UNIFICADA'!$C$2:$T1007,MATCH(1,($A29='CAMAGUI DATA UNIFICADA'!$A$2:$A1007)*($T$1='CAMAGUI DATA UNIFICADA'!$B$2:$B1007),0),MATCH(AB$2,'CAMAGUI DATA UNIFICADA'!$C$1:$T$1,0)),"")</f>
        <v>453256.8565</v>
      </c>
      <c r="AC29" s="33">
        <f t="array" ref="AC29">IFERROR(INDEX('CAMAGUI DATA UNIFICADA'!$C$2:$T1007,MATCH(1,($A29='CAMAGUI DATA UNIFICADA'!$A$2:$A1007)*($T$1='CAMAGUI DATA UNIFICADA'!$B$2:$B1007),0),MATCH(AC$2,'CAMAGUI DATA UNIFICADA'!$C$1:$T$1,0)),"")</f>
        <v>0.9959899749</v>
      </c>
      <c r="AD29" s="23">
        <f t="array" ref="AD29">IFERROR(INDEX('CAMAGUI DATA UNIFICADA'!$C$2:$T1007,MATCH(1,($A29='CAMAGUI DATA UNIFICADA'!$A$2:$A1007)*($T$1='CAMAGUI DATA UNIFICADA'!$B$2:$B1007),0),MATCH(AD$2,'CAMAGUI DATA UNIFICADA'!$C$1:$T$1,0)),"")</f>
        <v>0.4771124806</v>
      </c>
      <c r="AE29" s="23">
        <f t="array" ref="AE29">IFERROR(INDEX('CAMAGUI DATA UNIFICADA'!$C$2:$T1007,MATCH(1,($A29='CAMAGUI DATA UNIFICADA'!$A$2:$A1007)*($T$1='CAMAGUI DATA UNIFICADA'!$B$2:$B1007),0),MATCH(AE$2,'CAMAGUI DATA UNIFICADA'!$C$1:$T$1,0)),"")</f>
        <v>0.6</v>
      </c>
      <c r="AF29" s="60">
        <f t="array" ref="AF29">IFERROR(INDEX('CAMAGUI DATA UNIFICADA'!$C$2:$T1007,MATCH(1,($A29='CAMAGUI DATA UNIFICADA'!$A$2:$A1007)*($T$1='CAMAGUI DATA UNIFICADA'!$B$2:$B1007),0),MATCH(AF$2,'CAMAGUI DATA UNIFICADA'!$C$1:$T$1,0)),"")</f>
        <v>95000</v>
      </c>
      <c r="AG29" s="2">
        <f t="array" ref="AG29">IFERROR(INDEX('CAMAGUI DATA UNIFICADA'!$C$2:$T1007,MATCH(1,($A29='CAMAGUI DATA UNIFICADA'!$A$2:$A1007)*($T$1='CAMAGUI DATA UNIFICADA'!$B$2:$B1007),0),MATCH(AG$2,'CAMAGUI DATA UNIFICADA'!$C$1:$T$1,0)),"")</f>
        <v>2</v>
      </c>
      <c r="AH29" s="2">
        <f t="array" ref="AH29">IFERROR(INDEX('CAMAGUI DATA UNIFICADA'!$C$2:$T1007,MATCH(1,($A29='CAMAGUI DATA UNIFICADA'!$A$2:$A1007)*($T$1='CAMAGUI DATA UNIFICADA'!$B$2:$B1007),0),MATCH(AH$2,'CAMAGUI DATA UNIFICADA'!$C$1:$T$1,0)),"")</f>
        <v>18</v>
      </c>
      <c r="AI29" s="33">
        <f t="array" ref="AI29">IFERROR(INDEX('CAMAGUI DATA UNIFICADA'!$C$2:$T1007,MATCH(1,($A29='CAMAGUI DATA UNIFICADA'!$A$2:$A1007)*($T$1='CAMAGUI DATA UNIFICADA'!$B$2:$B1007),0),MATCH(AI$2,'CAMAGUI DATA UNIFICADA'!$C$1:$T$1,0)),"")</f>
        <v>3.528</v>
      </c>
      <c r="AJ29" s="60">
        <f t="array" ref="AJ29">IFERROR(INDEX('CAMAGUI DATA UNIFICADA'!$C$2:$T1007,MATCH(1,($A29='CAMAGUI DATA UNIFICADA'!$A$2:$A1007)*($T$1='CAMAGUI DATA UNIFICADA'!$B$2:$B1007),0),MATCH(AJ$2,'CAMAGUI DATA UNIFICADA'!$C$1:$T$1,0)),"")</f>
        <v>360.912746</v>
      </c>
      <c r="AK29" s="140">
        <f t="array" ref="AK29">IFERROR(INDEX('CAMAGUI DATA UNIFICADA'!$C$2:$T1007,MATCH(1,($A29='CAMAGUI DATA UNIFICADA'!$A$2:$A1007)*($T$1='CAMAGUI DATA UNIFICADA'!$B$2:$B1007),0),MATCH(AK$2,'CAMAGUI DATA UNIFICADA'!$C$1:$T$1,0)),"")</f>
        <v>21.47818651</v>
      </c>
      <c r="AL29" s="138" t="str">
        <f t="array" ref="AL29">IFERROR(INDEX('CAMAGUI DATA UNIFICADA'!$C$2:$T1007,MATCH(1,($A29='CAMAGUI DATA UNIFICADA'!$A$2:$A1007)*($AL$1='CAMAGUI DATA UNIFICADA'!$B$2:$B1007),0),MATCH(AL$2,'CAMAGUI DATA UNIFICADA'!$C$1:$T$1,0)),"")</f>
        <v>CA3050623</v>
      </c>
      <c r="AM29" s="2">
        <f t="array" ref="AM29">IFERROR(INDEX('CAMAGUI DATA UNIFICADA'!$C$2:$T1007,MATCH(1,($A29='CAMAGUI DATA UNIFICADA'!$A$2:$A1007)*($AL$1='CAMAGUI DATA UNIFICADA'!$B$2:$B1007),0),MATCH(AM$2,'CAMAGUI DATA UNIFICADA'!$C$1:$T$1,0)),"")</f>
        <v>300</v>
      </c>
      <c r="AN29" s="2">
        <f t="array" ref="AN29">IFERROR(INDEX('CAMAGUI DATA UNIFICADA'!$C$2:$T1007,MATCH(1,($A29='CAMAGUI DATA UNIFICADA'!$A$2:$A1007)*($AL$1='CAMAGUI DATA UNIFICADA'!$B$2:$B1007),0),MATCH(AN$2,'CAMAGUI DATA UNIFICADA'!$C$1:$T$1,0)),"")</f>
        <v>2237</v>
      </c>
      <c r="AO29" s="2" t="str">
        <f t="array" ref="AO29">IFERROR(INDEX('CAMAGUI DATA UNIFICADA'!$C$2:$T1007,MATCH(1,($A29='CAMAGUI DATA UNIFICADA'!$A$2:$A1007)*($AL$1='CAMAGUI DATA UNIFICADA'!$B$2:$B1007),0),MATCH(AO$2,'CAMAGUI DATA UNIFICADA'!$C$1:$T$1,0)),"")</f>
        <v>SKR SETLINE</v>
      </c>
      <c r="AP29" s="139">
        <f t="array" ref="AP29">IFERROR(INDEX('CAMAGUI DATA UNIFICADA'!$C$2:$T1007,MATCH(1,($A29='CAMAGUI DATA UNIFICADA'!$A$2:$A1007)*($AL$1='CAMAGUI DATA UNIFICADA'!$B$2:$B1007),0),MATCH(AP$2,'CAMAGUI DATA UNIFICADA'!$C$1:$T$1,0)),"")</f>
        <v>1959.612</v>
      </c>
      <c r="AQ29" s="2">
        <f t="array" ref="AQ29">IFERROR(INDEX('CAMAGUI DATA UNIFICADA'!$C$2:$T1007,MATCH(1,($A29='CAMAGUI DATA UNIFICADA'!$A$2:$A1007)*($AL$1='CAMAGUI DATA UNIFICADA'!$B$2:$B1007),0),MATCH(AQ$2,'CAMAGUI DATA UNIFICADA'!$C$1:$T$1,0)),"")</f>
        <v>13.7</v>
      </c>
      <c r="AR29" s="2">
        <f t="array" ref="AR29">IFERROR(INDEX('CAMAGUI DATA UNIFICADA'!$C$2:$T1007,MATCH(1,($A29='CAMAGUI DATA UNIFICADA'!$A$2:$A1007)*($AL$1='CAMAGUI DATA UNIFICADA'!$B$2:$B1007),0),MATCH(AR$2,'CAMAGUI DATA UNIFICADA'!$C$1:$T$1,0)),"")</f>
        <v>1.2</v>
      </c>
      <c r="AS29" s="33">
        <f t="array" ref="AS29">IFERROR(INDEX('CAMAGUI DATA UNIFICADA'!$C$2:$T1007,MATCH(1,($A29='CAMAGUI DATA UNIFICADA'!$A$2:$A1007)*($AL$1='CAMAGUI DATA UNIFICADA'!$B$2:$B1007),0),MATCH(AS$2,'CAMAGUI DATA UNIFICADA'!$C$1:$T$1,0)),"")</f>
        <v>4.1388</v>
      </c>
      <c r="AT29" s="60">
        <f t="array" ref="AT29">IFERROR(INDEX('CAMAGUI DATA UNIFICADA'!$C$2:$T1007,MATCH(1,($A29='CAMAGUI DATA UNIFICADA'!$A$2:$A1007)*($AL$1='CAMAGUI DATA UNIFICADA'!$B$2:$B1007),0),MATCH(AT$2,'CAMAGUI DATA UNIFICADA'!$C$1:$T$1,0)),"")</f>
        <v>529085.9722</v>
      </c>
      <c r="AU29" s="33">
        <f t="array" ref="AU29">IFERROR(INDEX('CAMAGUI DATA UNIFICADA'!$C$2:$T1007,MATCH(1,($A29='CAMAGUI DATA UNIFICADA'!$A$2:$A1007)*($AL$1='CAMAGUI DATA UNIFICADA'!$B$2:$B1007),0),MATCH(AU$2,'CAMAGUI DATA UNIFICADA'!$C$1:$T$1,0)),"")</f>
        <v>2.973152578</v>
      </c>
      <c r="AV29" s="23">
        <f t="array" ref="AV29">IFERROR(INDEX('CAMAGUI DATA UNIFICADA'!$C$2:$T1007,MATCH(1,($A29='CAMAGUI DATA UNIFICADA'!$A$2:$A1007)*($AL$1='CAMAGUI DATA UNIFICADA'!$B$2:$B1007),0),MATCH(AV$2,'CAMAGUI DATA UNIFICADA'!$C$1:$T$1,0)),"")</f>
        <v>0.5569326024</v>
      </c>
      <c r="AW29" s="23">
        <f t="array" ref="AW29">IFERROR(INDEX('CAMAGUI DATA UNIFICADA'!$C$2:$T1007,MATCH(1,($A29='CAMAGUI DATA UNIFICADA'!$A$2:$A1007)*($AL$1='CAMAGUI DATA UNIFICADA'!$B$2:$B1007),0),MATCH(AW$2,'CAMAGUI DATA UNIFICADA'!$C$1:$T$1,0)),"")</f>
        <v>0.66</v>
      </c>
      <c r="AX29" s="60">
        <f t="array" ref="AX29">IFERROR(INDEX('CAMAGUI DATA UNIFICADA'!$C$2:$T1007,MATCH(1,($A29='CAMAGUI DATA UNIFICADA'!$A$2:$A1007)*($AL$1='CAMAGUI DATA UNIFICADA'!$B$2:$B1007),0),MATCH(AX$2,'CAMAGUI DATA UNIFICADA'!$C$1:$T$1,0)),"")</f>
        <v>89571.42857</v>
      </c>
      <c r="AY29" s="2">
        <f t="array" ref="AY29">IFERROR(INDEX('CAMAGUI DATA UNIFICADA'!$C$2:$T1007,MATCH(1,($A29='CAMAGUI DATA UNIFICADA'!$A$2:$A1007)*($AL$1='CAMAGUI DATA UNIFICADA'!$B$2:$B1007),0),MATCH(AY$2,'CAMAGUI DATA UNIFICADA'!$C$1:$T$1,0)),"")</f>
        <v>2</v>
      </c>
      <c r="AZ29" s="2">
        <f t="array" ref="AZ29">IFERROR(INDEX('CAMAGUI DATA UNIFICADA'!$C$2:$T1007,MATCH(1,($A29='CAMAGUI DATA UNIFICADA'!$A$2:$A1007)*($AL$1='CAMAGUI DATA UNIFICADA'!$B$2:$B1007),0),MATCH(AZ$2,'CAMAGUI DATA UNIFICADA'!$C$1:$T$1,0)),"")</f>
        <v>15.7</v>
      </c>
      <c r="BA29" s="33">
        <f t="array" ref="BA29">IFERROR(INDEX('CAMAGUI DATA UNIFICADA'!$C$2:$T1007,MATCH(1,($A29='CAMAGUI DATA UNIFICADA'!$A$2:$A1007)*($AL$1='CAMAGUI DATA UNIFICADA'!$B$2:$B1007),0),MATCH(BA$2,'CAMAGUI DATA UNIFICADA'!$C$1:$T$1,0)),"")</f>
        <v>3.84</v>
      </c>
      <c r="BB29" s="60">
        <f t="array" ref="BB29">IFERROR(INDEX('CAMAGUI DATA UNIFICADA'!$C$2:$T1007,MATCH(1,($A29='CAMAGUI DATA UNIFICADA'!$A$2:$A1007)*($AL$1='CAMAGUI DATA UNIFICADA'!$B$2:$B1007),0),MATCH(BB$2,'CAMAGUI DATA UNIFICADA'!$C$1:$T$1,0)),"")</f>
        <v>378.8289085</v>
      </c>
      <c r="BC29" s="140">
        <f t="array" ref="BC29">IFERROR(INDEX('CAMAGUI DATA UNIFICADA'!$C$2:$T1007,MATCH(1,($A29='CAMAGUI DATA UNIFICADA'!$A$2:$A1007)*($AL$1='CAMAGUI DATA UNIFICADA'!$B$2:$B1007),0),MATCH(BC$2,'CAMAGUI DATA UNIFICADA'!$C$1:$T$1,0)),"")</f>
        <v>19.70722713</v>
      </c>
      <c r="BD29" s="138" t="str">
        <f t="array" ref="BD29">IFERROR(INDEX('CAMAGUI DATA UNIFICADA'!$C$2:$T1007,MATCH(1,($A29='CAMAGUI DATA UNIFICADA'!$A$2:$A1007)*($BD$1='CAMAGUI DATA UNIFICADA'!$B$2:$B1007),0),MATCH(BD$2,'CAMAGUI DATA UNIFICADA'!$C$1:$T$1,0)),"")</f>
        <v/>
      </c>
      <c r="BE29" s="2" t="str">
        <f t="array" ref="BE29">IFERROR(INDEX('CAMAGUI DATA UNIFICADA'!$C$2:$T1007,MATCH(1,($A29='CAMAGUI DATA UNIFICADA'!$A$2:$A1007)*($BD$1='CAMAGUI DATA UNIFICADA'!$B$2:$B1007),0),MATCH(BE$2,'CAMAGUI DATA UNIFICADA'!$C$1:$T$1,0)),"")</f>
        <v/>
      </c>
      <c r="BF29" s="2" t="str">
        <f t="array" ref="BF29">IFERROR(INDEX('CAMAGUI DATA UNIFICADA'!$C$2:$T1007,MATCH(1,($A29='CAMAGUI DATA UNIFICADA'!$A$2:$A1007)*($BD$1='CAMAGUI DATA UNIFICADA'!$B$2:$B1007),0),MATCH(BF$2,'CAMAGUI DATA UNIFICADA'!$C$1:$T$1,0)),"")</f>
        <v/>
      </c>
      <c r="BG29" s="2" t="str">
        <f t="array" ref="BG29">IFERROR(INDEX('CAMAGUI DATA UNIFICADA'!$C$2:$T1007,MATCH(1,($A29='CAMAGUI DATA UNIFICADA'!$A$2:$A1007)*($BD$1='CAMAGUI DATA UNIFICADA'!$B$2:$B1007),0),MATCH(BG$2,'CAMAGUI DATA UNIFICADA'!$C$1:$T$1,0)),"")</f>
        <v/>
      </c>
      <c r="BH29" s="139" t="str">
        <f t="array" ref="BH29">IFERROR(INDEX('CAMAGUI DATA UNIFICADA'!$C$2:$T1007,MATCH(1,($A29='CAMAGUI DATA UNIFICADA'!$A$2:$A1007)*($BD$1='CAMAGUI DATA UNIFICADA'!$B$2:$B1007),0),MATCH(BH$2,'CAMAGUI DATA UNIFICADA'!$C$1:$T$1,0)),"")</f>
        <v/>
      </c>
      <c r="BI29" s="2" t="str">
        <f t="array" ref="BI29">IFERROR(INDEX('CAMAGUI DATA UNIFICADA'!$C$2:$T1007,MATCH(1,($A29='CAMAGUI DATA UNIFICADA'!$A$2:$A1007)*($BD$1='CAMAGUI DATA UNIFICADA'!$B$2:$B1007),0),MATCH(BI$2,'CAMAGUI DATA UNIFICADA'!$C$1:$T$1,0)),"")</f>
        <v/>
      </c>
      <c r="BJ29" s="2" t="str">
        <f t="array" ref="BJ29">IFERROR(INDEX('CAMAGUI DATA UNIFICADA'!$C$2:$T1007,MATCH(1,($A29='CAMAGUI DATA UNIFICADA'!$A$2:$A1007)*($BD$1='CAMAGUI DATA UNIFICADA'!$B$2:$B1007),0),MATCH(BJ$2,'CAMAGUI DATA UNIFICADA'!$C$1:$T$1,0)),"")</f>
        <v/>
      </c>
      <c r="BK29" s="33" t="str">
        <f t="array" ref="BK29">IFERROR(INDEX('CAMAGUI DATA UNIFICADA'!$C$2:$T1007,MATCH(1,($A29='CAMAGUI DATA UNIFICADA'!$A$2:$A1007)*($BD$1='CAMAGUI DATA UNIFICADA'!$B$2:$B1007),0),MATCH(BK$2,'CAMAGUI DATA UNIFICADA'!$C$1:$T$1,0)),"")</f>
        <v/>
      </c>
      <c r="BL29" s="60" t="str">
        <f t="array" ref="BL29">IFERROR(INDEX('CAMAGUI DATA UNIFICADA'!$C$2:$T1007,MATCH(1,($A29='CAMAGUI DATA UNIFICADA'!$A$2:$A1007)*($BD$1='CAMAGUI DATA UNIFICADA'!$B$2:$B1007),0),MATCH(BL$2,'CAMAGUI DATA UNIFICADA'!$C$1:$T$1,0)),"")</f>
        <v/>
      </c>
      <c r="BM29" s="33" t="str">
        <f t="array" ref="BM29">IFERROR(INDEX('CAMAGUI DATA UNIFICADA'!$C$2:$T1007,MATCH(1,($A29='CAMAGUI DATA UNIFICADA'!$A$2:$A1007)*($BD$1='CAMAGUI DATA UNIFICADA'!$B$2:$B1007),0),MATCH(BM$2,'CAMAGUI DATA UNIFICADA'!$C$1:$T$1,0)),"")</f>
        <v/>
      </c>
      <c r="BN29" s="23" t="str">
        <f t="array" ref="BN29">IFERROR(INDEX('CAMAGUI DATA UNIFICADA'!$C$2:$T1007,MATCH(1,($A29='CAMAGUI DATA UNIFICADA'!$A$2:$A1007)*($BD$1='CAMAGUI DATA UNIFICADA'!$B$2:$B1007),0),MATCH(BN$2,'CAMAGUI DATA UNIFICADA'!$C$1:$T$1,0)),"")</f>
        <v/>
      </c>
      <c r="BO29" s="23" t="str">
        <f t="array" ref="BO29">IFERROR(INDEX('CAMAGUI DATA UNIFICADA'!$C$2:$T1007,MATCH(1,($A29='CAMAGUI DATA UNIFICADA'!$A$2:$A1007)*($BD$1='CAMAGUI DATA UNIFICADA'!$B$2:$B1007),0),MATCH(BO$2,'CAMAGUI DATA UNIFICADA'!$C$1:$T$1,0)),"")</f>
        <v/>
      </c>
      <c r="BP29" s="60" t="str">
        <f t="array" ref="BP29">IFERROR(INDEX('CAMAGUI DATA UNIFICADA'!$C$2:$T1007,MATCH(1,($A29='CAMAGUI DATA UNIFICADA'!$A$2:$A1007)*($BD$1='CAMAGUI DATA UNIFICADA'!$B$2:$B1007),0),MATCH(BP$2,'CAMAGUI DATA UNIFICADA'!$C$1:$T$1,0)),"")</f>
        <v/>
      </c>
      <c r="BQ29" s="2" t="str">
        <f t="array" ref="BQ29">IFERROR(INDEX('CAMAGUI DATA UNIFICADA'!$C$2:$T1007,MATCH(1,($A29='CAMAGUI DATA UNIFICADA'!$A$2:$A1007)*($BD$1='CAMAGUI DATA UNIFICADA'!$B$2:$B1007),0),MATCH(BQ$2,'CAMAGUI DATA UNIFICADA'!$C$1:$T$1,0)),"")</f>
        <v/>
      </c>
      <c r="BR29" s="2" t="str">
        <f t="array" ref="BR29">IFERROR(INDEX('CAMAGUI DATA UNIFICADA'!$C$2:$T1007,MATCH(1,($A29='CAMAGUI DATA UNIFICADA'!$A$2:$A1007)*($BD$1='CAMAGUI DATA UNIFICADA'!$B$2:$B1007),0),MATCH(BR$2,'CAMAGUI DATA UNIFICADA'!$C$1:$T$1,0)),"")</f>
        <v/>
      </c>
      <c r="BS29" s="33" t="str">
        <f t="array" ref="BS29">IFERROR(INDEX('CAMAGUI DATA UNIFICADA'!$C$2:$T1007,MATCH(1,($A29='CAMAGUI DATA UNIFICADA'!$A$2:$A1007)*($BD$1='CAMAGUI DATA UNIFICADA'!$B$2:$B1007),0),MATCH(BS$2,'CAMAGUI DATA UNIFICADA'!$C$1:$T$1,0)),"")</f>
        <v/>
      </c>
      <c r="BT29" s="60" t="str">
        <f t="array" ref="BT29">IFERROR(INDEX('CAMAGUI DATA UNIFICADA'!$C$2:$T1007,MATCH(1,($A29='CAMAGUI DATA UNIFICADA'!$A$2:$A1007)*($BD$1='CAMAGUI DATA UNIFICADA'!$B$2:$B1007),0),MATCH(BT$2,'CAMAGUI DATA UNIFICADA'!$C$1:$T$1,0)),"")</f>
        <v/>
      </c>
      <c r="BU29" s="140" t="str">
        <f t="array" ref="BU29">IFERROR(INDEX('CAMAGUI DATA UNIFICADA'!$C$2:$T1007,MATCH(1,($A29='CAMAGUI DATA UNIFICADA'!$A$2:$A1007)*($BD$1='CAMAGUI DATA UNIFICADA'!$B$2:$B1007),0),MATCH(BU$2,'CAMAGUI DATA UNIFICADA'!$C$1:$T$1,0)),"")</f>
        <v/>
      </c>
      <c r="BV29" s="138" t="str">
        <f t="array" ref="BV29">IFERROR(INDEX('CAMAGUI DATA UNIFICADA'!$C$2:$T1007,MATCH(1,($A29='CAMAGUI DATA UNIFICADA'!$A$2:$A1007)*($BV$1='CAMAGUI DATA UNIFICADA'!$B$2:$B1007),0),MATCH(BV$2,'CAMAGUI DATA UNIFICADA'!$C$1:$T$1,0)),"")</f>
        <v/>
      </c>
      <c r="BW29" s="2" t="str">
        <f t="array" ref="BW29">IFERROR(INDEX('CAMAGUI DATA UNIFICADA'!$C$2:$T1007,MATCH(1,($A29='CAMAGUI DATA UNIFICADA'!$A$2:$A1007)*($BV$1='CAMAGUI DATA UNIFICADA'!$B$2:$B1007),0),MATCH(BW$2,'CAMAGUI DATA UNIFICADA'!$C$1:$T$1,0)),"")</f>
        <v/>
      </c>
      <c r="BX29" s="2" t="str">
        <f t="array" ref="BX29">IFERROR(INDEX('CAMAGUI DATA UNIFICADA'!$C$2:$T1007,MATCH(1,($A29='CAMAGUI DATA UNIFICADA'!$A$2:$A1007)*($BV$1='CAMAGUI DATA UNIFICADA'!$B$2:$B1007),0),MATCH(BX$2,'CAMAGUI DATA UNIFICADA'!$C$1:$T$1,0)),"")</f>
        <v/>
      </c>
      <c r="BY29" s="2" t="str">
        <f t="array" ref="BY29">IFERROR(INDEX('CAMAGUI DATA UNIFICADA'!$C$2:$T1007,MATCH(1,($A29='CAMAGUI DATA UNIFICADA'!$A$2:$A1007)*($BV$1='CAMAGUI DATA UNIFICADA'!$B$2:$B1007),0),MATCH(BY$2,'CAMAGUI DATA UNIFICADA'!$C$1:$T$1,0)),"")</f>
        <v/>
      </c>
      <c r="BZ29" s="139" t="str">
        <f t="array" ref="BZ29">IFERROR(INDEX('CAMAGUI DATA UNIFICADA'!$C$2:$T1007,MATCH(1,($A29='CAMAGUI DATA UNIFICADA'!$A$2:$A1007)*($BV$1='CAMAGUI DATA UNIFICADA'!$B$2:$B1007),0),MATCH(BZ$2,'CAMAGUI DATA UNIFICADA'!$C$1:$T$1,0)),"")</f>
        <v/>
      </c>
      <c r="CA29" s="2" t="str">
        <f t="array" ref="CA29">IFERROR(INDEX('CAMAGUI DATA UNIFICADA'!$C$2:$T1007,MATCH(1,($A29='CAMAGUI DATA UNIFICADA'!$A$2:$A1007)*($BV$1='CAMAGUI DATA UNIFICADA'!$B$2:$B1007),0),MATCH(CA$2,'CAMAGUI DATA UNIFICADA'!$C$1:$T$1,0)),"")</f>
        <v/>
      </c>
      <c r="CB29" s="2" t="str">
        <f t="array" ref="CB29">IFERROR(INDEX('CAMAGUI DATA UNIFICADA'!$C$2:$T1007,MATCH(1,($A29='CAMAGUI DATA UNIFICADA'!$A$2:$A1007)*($BV$1='CAMAGUI DATA UNIFICADA'!$B$2:$B1007),0),MATCH(CB$2,'CAMAGUI DATA UNIFICADA'!$C$1:$T$1,0)),"")</f>
        <v/>
      </c>
      <c r="CC29" s="33" t="str">
        <f t="array" ref="CC29">IFERROR(INDEX('CAMAGUI DATA UNIFICADA'!$C$2:$T1007,MATCH(1,($A29='CAMAGUI DATA UNIFICADA'!$A$2:$A1007)*($BV$1='CAMAGUI DATA UNIFICADA'!$B$2:$B1007),0),MATCH(CC$2,'CAMAGUI DATA UNIFICADA'!$C$1:$T$1,0)),"")</f>
        <v/>
      </c>
      <c r="CD29" s="60" t="str">
        <f t="array" ref="CD29">IFERROR(INDEX('CAMAGUI DATA UNIFICADA'!$C$2:$T1007,MATCH(1,($A29='CAMAGUI DATA UNIFICADA'!$A$2:$A1007)*($BV$1='CAMAGUI DATA UNIFICADA'!$B$2:$B1007),0),MATCH(CD$2,'CAMAGUI DATA UNIFICADA'!$C$1:$T$1,0)),"")</f>
        <v/>
      </c>
      <c r="CE29" s="33" t="str">
        <f t="array" ref="CE29">IFERROR(INDEX('CAMAGUI DATA UNIFICADA'!$C$2:$T1007,MATCH(1,($A29='CAMAGUI DATA UNIFICADA'!$A$2:$A1007)*($BV$1='CAMAGUI DATA UNIFICADA'!$B$2:$B1007),0),MATCH(CE$2,'CAMAGUI DATA UNIFICADA'!$C$1:$T$1,0)),"")</f>
        <v/>
      </c>
      <c r="CF29" s="23" t="str">
        <f t="array" ref="CF29">IFERROR(INDEX('CAMAGUI DATA UNIFICADA'!$C$2:$T1007,MATCH(1,($A29='CAMAGUI DATA UNIFICADA'!$A$2:$A1007)*($BV$1='CAMAGUI DATA UNIFICADA'!$B$2:$B1007),0),MATCH(CF$2,'CAMAGUI DATA UNIFICADA'!$C$1:$T$1,0)),"")</f>
        <v/>
      </c>
      <c r="CG29" s="23" t="str">
        <f t="array" ref="CG29">IFERROR(INDEX('CAMAGUI DATA UNIFICADA'!$C$2:$T1007,MATCH(1,($A29='CAMAGUI DATA UNIFICADA'!$A$2:$A1007)*($BV$1='CAMAGUI DATA UNIFICADA'!$B$2:$B1007),0),MATCH(CG$2,'CAMAGUI DATA UNIFICADA'!$C$1:$T$1,0)),"")</f>
        <v/>
      </c>
      <c r="CH29" s="60" t="str">
        <f t="array" ref="CH29">IFERROR(INDEX('CAMAGUI DATA UNIFICADA'!$C$2:$T1007,MATCH(1,($A29='CAMAGUI DATA UNIFICADA'!$A$2:$A1007)*($BV$1='CAMAGUI DATA UNIFICADA'!$B$2:$B1007),0),MATCH(CH$2,'CAMAGUI DATA UNIFICADA'!$C$1:$T$1,0)),"")</f>
        <v/>
      </c>
      <c r="CI29" s="2" t="str">
        <f t="array" ref="CI29">IFERROR(INDEX('CAMAGUI DATA UNIFICADA'!$C$2:$T1007,MATCH(1,($A29='CAMAGUI DATA UNIFICADA'!$A$2:$A1007)*($BV$1='CAMAGUI DATA UNIFICADA'!$B$2:$B1007),0),MATCH(CI$2,'CAMAGUI DATA UNIFICADA'!$C$1:$T$1,0)),"")</f>
        <v/>
      </c>
      <c r="CJ29" s="2" t="str">
        <f t="array" ref="CJ29">IFERROR(INDEX('CAMAGUI DATA UNIFICADA'!$C$2:$T1007,MATCH(1,($A29='CAMAGUI DATA UNIFICADA'!$A$2:$A1007)*($BV$1='CAMAGUI DATA UNIFICADA'!$B$2:$B1007),0),MATCH(CJ$2,'CAMAGUI DATA UNIFICADA'!$C$1:$T$1,0)),"")</f>
        <v/>
      </c>
      <c r="CK29" s="33" t="str">
        <f t="array" ref="CK29">IFERROR(INDEX('CAMAGUI DATA UNIFICADA'!$C$2:$T1007,MATCH(1,($A29='CAMAGUI DATA UNIFICADA'!$A$2:$A1007)*($BV$1='CAMAGUI DATA UNIFICADA'!$B$2:$B1007),0),MATCH(CK$2,'CAMAGUI DATA UNIFICADA'!$C$1:$T$1,0)),"")</f>
        <v/>
      </c>
      <c r="CL29" s="60" t="str">
        <f t="array" ref="CL29">IFERROR(INDEX('CAMAGUI DATA UNIFICADA'!$C$2:$T1007,MATCH(1,($A29='CAMAGUI DATA UNIFICADA'!$A$2:$A1007)*($BV$1='CAMAGUI DATA UNIFICADA'!$B$2:$B1007),0),MATCH(CL$2,'CAMAGUI DATA UNIFICADA'!$C$1:$T$1,0)),"")</f>
        <v/>
      </c>
      <c r="CM29" s="140" t="str">
        <f t="array" ref="CM29">IFERROR(INDEX('CAMAGUI DATA UNIFICADA'!$C$2:$T1007,MATCH(1,($A29='CAMAGUI DATA UNIFICADA'!$A$2:$A1007)*($BV$1='CAMAGUI DATA UNIFICADA'!$B$2:$B1007),0),MATCH(CM$2,'CAMAGUI DATA UNIFICADA'!$C$1:$T$1,0)),"")</f>
        <v/>
      </c>
      <c r="CN29" s="138" t="str">
        <f t="array" ref="CN29">IFERROR(INDEX('CAMAGUI DATA UNIFICADA'!$C$2:$T1007,MATCH(1,($A29='CAMAGUI DATA UNIFICADA'!$A$2:$A1007)*($CN$1='CAMAGUI DATA UNIFICADA'!$B$2:$B1007),0),MATCH(CN$2,'CAMAGUI DATA UNIFICADA'!$C$1:$T$1,0)),"")</f>
        <v>CA6020523</v>
      </c>
      <c r="CO29" s="2" t="str">
        <f t="array" ref="CO29">IFERROR(INDEX('CAMAGUI DATA UNIFICADA'!$C$2:$T1007,MATCH(1,($A29='CAMAGUI DATA UNIFICADA'!$A$2:$A1007)*($CN$1='CAMAGUI DATA UNIFICADA'!$B$2:$B1007),0),MATCH(CO$2,'CAMAGUI DATA UNIFICADA'!$C$1:$T$1,0)),"")</f>
        <v/>
      </c>
      <c r="CP29" s="2">
        <f t="array" ref="CP29">IFERROR(INDEX('CAMAGUI DATA UNIFICADA'!$C$2:$T1007,MATCH(1,($A29='CAMAGUI DATA UNIFICADA'!$A$2:$A1007)*($CN$1='CAMAGUI DATA UNIFICADA'!$B$2:$B1007),0),MATCH(CP$2,'CAMAGUI DATA UNIFICADA'!$C$1:$T$1,0)),"")</f>
        <v>300</v>
      </c>
      <c r="CQ29" s="2" t="str">
        <f t="array" ref="CQ29">IFERROR(INDEX('CAMAGUI DATA UNIFICADA'!$C$2:$T1007,MATCH(1,($A29='CAMAGUI DATA UNIFICADA'!$A$2:$A1007)*($CN$1='CAMAGUI DATA UNIFICADA'!$B$2:$B1007),0),MATCH(CQ$2,'CAMAGUI DATA UNIFICADA'!$C$1:$T$1,0)),"")</f>
        <v>SKR SETLINE</v>
      </c>
      <c r="CR29" s="139">
        <f t="array" ref="CR29">IFERROR(INDEX('CAMAGUI DATA UNIFICADA'!$C$2:$T1007,MATCH(1,($A29='CAMAGUI DATA UNIFICADA'!$A$2:$A1007)*($CN$1='CAMAGUI DATA UNIFICADA'!$B$2:$B1007),0),MATCH(CR$2,'CAMAGUI DATA UNIFICADA'!$C$1:$T$1,0)),"")</f>
        <v>262.8</v>
      </c>
      <c r="CS29" s="2" t="str">
        <f t="array" ref="CS29">IFERROR(INDEX('CAMAGUI DATA UNIFICADA'!$C$2:$T1007,MATCH(1,($A29='CAMAGUI DATA UNIFICADA'!$A$2:$A1007)*($CN$1='CAMAGUI DATA UNIFICADA'!$B$2:$B1007),0),MATCH(CS$2,'CAMAGUI DATA UNIFICADA'!$C$1:$T$1,0)),"")</f>
        <v/>
      </c>
      <c r="CT29" s="2">
        <f t="array" ref="CT29">IFERROR(INDEX('CAMAGUI DATA UNIFICADA'!$C$2:$T1007,MATCH(1,($A29='CAMAGUI DATA UNIFICADA'!$A$2:$A1007)*($CN$1='CAMAGUI DATA UNIFICADA'!$B$2:$B1007),0),MATCH(CT$2,'CAMAGUI DATA UNIFICADA'!$C$1:$T$1,0)),"")</f>
        <v>-21.6</v>
      </c>
      <c r="CU29" s="33" t="str">
        <f t="array" ref="CU29">IFERROR(INDEX('CAMAGUI DATA UNIFICADA'!$C$2:$T1007,MATCH(1,($A29='CAMAGUI DATA UNIFICADA'!$A$2:$A1007)*($CN$1='CAMAGUI DATA UNIFICADA'!$B$2:$B1007),0),MATCH(CU$2,'CAMAGUI DATA UNIFICADA'!$C$1:$T$1,0)),"")</f>
        <v/>
      </c>
      <c r="CV29" s="60" t="str">
        <f t="array" ref="CV29">IFERROR(INDEX('CAMAGUI DATA UNIFICADA'!$C$2:$T1007,MATCH(1,($A29='CAMAGUI DATA UNIFICADA'!$A$2:$A1007)*($CN$1='CAMAGUI DATA UNIFICADA'!$B$2:$B1007),0),MATCH(CV$2,'CAMAGUI DATA UNIFICADA'!$C$1:$T$1,0)),"")</f>
        <v/>
      </c>
      <c r="CW29" s="33" t="str">
        <f t="array" ref="CW29">IFERROR(INDEX('CAMAGUI DATA UNIFICADA'!$C$2:$T1007,MATCH(1,($A29='CAMAGUI DATA UNIFICADA'!$A$2:$A1007)*($CN$1='CAMAGUI DATA UNIFICADA'!$B$2:$B1007),0),MATCH(CW$2,'CAMAGUI DATA UNIFICADA'!$C$1:$T$1,0)),"")</f>
        <v/>
      </c>
      <c r="CX29" s="23">
        <f t="array" ref="CX29">IFERROR(INDEX('CAMAGUI DATA UNIFICADA'!$C$2:$T1007,MATCH(1,($A29='CAMAGUI DATA UNIFICADA'!$A$2:$A1007)*($CN$1='CAMAGUI DATA UNIFICADA'!$B$2:$B1007),0),MATCH(CX$2,'CAMAGUI DATA UNIFICADA'!$C$1:$T$1,0)),"")</f>
        <v>0</v>
      </c>
      <c r="CY29" s="23" t="str">
        <f t="array" ref="CY29">IFERROR(INDEX('CAMAGUI DATA UNIFICADA'!$C$2:$T1007,MATCH(1,($A29='CAMAGUI DATA UNIFICADA'!$A$2:$A1007)*($CN$1='CAMAGUI DATA UNIFICADA'!$B$2:$B1007),0),MATCH(CY$2,'CAMAGUI DATA UNIFICADA'!$C$1:$T$1,0)),"")</f>
        <v/>
      </c>
      <c r="CZ29" s="60">
        <f t="array" ref="CZ29">IFERROR(INDEX('CAMAGUI DATA UNIFICADA'!$C$2:$T1007,MATCH(1,($A29='CAMAGUI DATA UNIFICADA'!$A$2:$A1007)*($CN$1='CAMAGUI DATA UNIFICADA'!$B$2:$B1007),0),MATCH(CZ$2,'CAMAGUI DATA UNIFICADA'!$C$1:$T$1,0)),"")</f>
        <v>0</v>
      </c>
      <c r="DA29" s="2" t="str">
        <f t="array" ref="DA29">IFERROR(INDEX('CAMAGUI DATA UNIFICADA'!$C$2:$T1007,MATCH(1,($A29='CAMAGUI DATA UNIFICADA'!$A$2:$A1007)*($CN$1='CAMAGUI DATA UNIFICADA'!$B$2:$B1007),0),MATCH(DA$2,'CAMAGUI DATA UNIFICADA'!$C$1:$T$1,0)),"")</f>
        <v/>
      </c>
      <c r="DB29" s="2">
        <f t="array" ref="DB29">IFERROR(INDEX('CAMAGUI DATA UNIFICADA'!$C$2:$T1007,MATCH(1,($A29='CAMAGUI DATA UNIFICADA'!$A$2:$A1007)*($CN$1='CAMAGUI DATA UNIFICADA'!$B$2:$B1007),0),MATCH(DB$2,'CAMAGUI DATA UNIFICADA'!$C$1:$T$1,0)),"")</f>
        <v>0</v>
      </c>
      <c r="DC29" s="33" t="str">
        <f t="array" ref="DC29">IFERROR(INDEX('CAMAGUI DATA UNIFICADA'!$C$2:$T1007,MATCH(1,($A29='CAMAGUI DATA UNIFICADA'!$A$2:$A1007)*($CN$1='CAMAGUI DATA UNIFICADA'!$B$2:$B1007),0),MATCH(DC$2,'CAMAGUI DATA UNIFICADA'!$C$1:$T$1,0)),"")</f>
        <v/>
      </c>
      <c r="DD29" s="60">
        <f t="array" ref="DD29">IFERROR(INDEX('CAMAGUI DATA UNIFICADA'!$C$2:$T1007,MATCH(1,($A29='CAMAGUI DATA UNIFICADA'!$A$2:$A1007)*($CN$1='CAMAGUI DATA UNIFICADA'!$B$2:$B1007),0),MATCH(DD$2,'CAMAGUI DATA UNIFICADA'!$C$1:$T$1,0)),"")</f>
        <v>0</v>
      </c>
      <c r="DE29" s="140">
        <f t="array" ref="DE29">IFERROR(INDEX('CAMAGUI DATA UNIFICADA'!$C$2:$T1007,MATCH(1,($A29='CAMAGUI DATA UNIFICADA'!$A$2:$A1007)*($CN$1='CAMAGUI DATA UNIFICADA'!$B$2:$B1007),0),MATCH(DE$2,'CAMAGUI DATA UNIFICADA'!$C$1:$T$1,0)),"")</f>
        <v>0</v>
      </c>
      <c r="DF29" s="138" t="str">
        <f t="array" ref="DF29">IFERROR(INDEX('CAMAGUI DATA UNIFICADA'!$C$2:$T1007,MATCH(1,($A29='CAMAGUI DATA UNIFICADA'!$A$2:$A1007)*($DF$1='CAMAGUI DATA UNIFICADA'!$B$2:$B1007),0),MATCH(DF$2,'CAMAGUI DATA UNIFICADA'!$C$1:$T$1,0)),"")</f>
        <v/>
      </c>
      <c r="DG29" s="2" t="str">
        <f t="array" ref="DG29">IFERROR(INDEX('CAMAGUI DATA UNIFICADA'!$C$2:$T1007,MATCH(1,($A29='CAMAGUI DATA UNIFICADA'!$A$2:$A1007)*($DF$1='CAMAGUI DATA UNIFICADA'!$B$2:$B1007),0),MATCH(DG$2,'CAMAGUI DATA UNIFICADA'!$C$1:$T$1,0)),"")</f>
        <v/>
      </c>
      <c r="DH29" s="2" t="str">
        <f t="array" ref="DH29">IFERROR(INDEX('CAMAGUI DATA UNIFICADA'!$C$2:$T1007,MATCH(1,($A29='CAMAGUI DATA UNIFICADA'!$A$2:$A1007)*($DF$1='CAMAGUI DATA UNIFICADA'!$B$2:$B1007),0),MATCH(DH$2,'CAMAGUI DATA UNIFICADA'!$C$1:$T$1,0)),"")</f>
        <v/>
      </c>
      <c r="DI29" s="2" t="str">
        <f t="array" ref="DI29">IFERROR(INDEX('CAMAGUI DATA UNIFICADA'!$C$2:$T1007,MATCH(1,($A29='CAMAGUI DATA UNIFICADA'!$A$2:$A1007)*($DF$1='CAMAGUI DATA UNIFICADA'!$B$2:$B1007),0),MATCH(DI$2,'CAMAGUI DATA UNIFICADA'!$C$1:$T$1,0)),"")</f>
        <v/>
      </c>
      <c r="DJ29" s="139" t="str">
        <f t="array" ref="DJ29">IFERROR(INDEX('CAMAGUI DATA UNIFICADA'!$C$2:$T1007,MATCH(1,($A29='CAMAGUI DATA UNIFICADA'!$A$2:$A1007)*($DF$1='CAMAGUI DATA UNIFICADA'!$B$2:$B1007),0),MATCH(DJ$2,'CAMAGUI DATA UNIFICADA'!$C$1:$T$1,0)),"")</f>
        <v/>
      </c>
      <c r="DK29" s="2" t="str">
        <f t="array" ref="DK29">IFERROR(INDEX('CAMAGUI DATA UNIFICADA'!$C$2:$T1007,MATCH(1,($A29='CAMAGUI DATA UNIFICADA'!$A$2:$A1007)*($DF$1='CAMAGUI DATA UNIFICADA'!$B$2:$B1007),0),MATCH(DK$2,'CAMAGUI DATA UNIFICADA'!$C$1:$T$1,0)),"")</f>
        <v/>
      </c>
      <c r="DL29" s="2" t="str">
        <f t="array" ref="DL29">IFERROR(INDEX('CAMAGUI DATA UNIFICADA'!$C$2:$T1007,MATCH(1,($A29='CAMAGUI DATA UNIFICADA'!$A$2:$A1007)*($DF$1='CAMAGUI DATA UNIFICADA'!$B$2:$B1007),0),MATCH(DL$2,'CAMAGUI DATA UNIFICADA'!$C$1:$T$1,0)),"")</f>
        <v/>
      </c>
      <c r="DM29" s="33" t="str">
        <f t="array" ref="DM29">IFERROR(INDEX('CAMAGUI DATA UNIFICADA'!$C$2:$T1007,MATCH(1,($A29='CAMAGUI DATA UNIFICADA'!$A$2:$A1007)*($DF$1='CAMAGUI DATA UNIFICADA'!$B$2:$B1007),0),MATCH(DM$2,'CAMAGUI DATA UNIFICADA'!$C$1:$T$1,0)),"")</f>
        <v/>
      </c>
      <c r="DN29" s="60" t="str">
        <f t="array" ref="DN29">IFERROR(INDEX('CAMAGUI DATA UNIFICADA'!$C$2:$T1007,MATCH(1,($A29='CAMAGUI DATA UNIFICADA'!$A$2:$A1007)*($DF$1='CAMAGUI DATA UNIFICADA'!$B$2:$B1007),0),MATCH(DN$2,'CAMAGUI DATA UNIFICADA'!$C$1:$T$1,0)),"")</f>
        <v/>
      </c>
      <c r="DO29" s="33" t="str">
        <f t="array" ref="DO29">IFERROR(INDEX('CAMAGUI DATA UNIFICADA'!$C$2:$T1007,MATCH(1,($A29='CAMAGUI DATA UNIFICADA'!$A$2:$A1007)*($DF$1='CAMAGUI DATA UNIFICADA'!$B$2:$B1007),0),MATCH(DO$2,'CAMAGUI DATA UNIFICADA'!$C$1:$T$1,0)),"")</f>
        <v/>
      </c>
      <c r="DP29" s="23" t="str">
        <f t="array" ref="DP29">IFERROR(INDEX('CAMAGUI DATA UNIFICADA'!$C$2:$T1007,MATCH(1,($A29='CAMAGUI DATA UNIFICADA'!$A$2:$A1007)*($DF$1='CAMAGUI DATA UNIFICADA'!$B$2:$B1007),0),MATCH(DP$2,'CAMAGUI DATA UNIFICADA'!$C$1:$T$1,0)),"")</f>
        <v/>
      </c>
      <c r="DQ29" s="23" t="str">
        <f t="array" ref="DQ29">IFERROR(INDEX('CAMAGUI DATA UNIFICADA'!$C$2:$T1007,MATCH(1,($A29='CAMAGUI DATA UNIFICADA'!$A$2:$A1007)*($DF$1='CAMAGUI DATA UNIFICADA'!$B$2:$B1007),0),MATCH(DQ$2,'CAMAGUI DATA UNIFICADA'!$C$1:$T$1,0)),"")</f>
        <v/>
      </c>
      <c r="DR29" s="2" t="str">
        <f t="array" ref="DR29">IFERROR(INDEX('CAMAGUI DATA UNIFICADA'!$C$2:$T1007,MATCH(1,($A29='CAMAGUI DATA UNIFICADA'!$A$2:$A1007)*($DF$1='CAMAGUI DATA UNIFICADA'!$B$2:$B1007),0),MATCH(DR$2,'CAMAGUI DATA UNIFICADA'!$C$1:$T$1,0)),"")</f>
        <v/>
      </c>
      <c r="DS29" s="2" t="str">
        <f t="array" ref="DS29">IFERROR(INDEX('CAMAGUI DATA UNIFICADA'!$C$2:$T1007,MATCH(1,($A29='CAMAGUI DATA UNIFICADA'!$A$2:$A1007)*($DF$1='CAMAGUI DATA UNIFICADA'!$B$2:$B1007),0),MATCH(DS$2,'CAMAGUI DATA UNIFICADA'!$C$1:$T$1,0)),"")</f>
        <v/>
      </c>
      <c r="DT29" s="2" t="str">
        <f t="array" ref="DT29">IFERROR(INDEX('CAMAGUI DATA UNIFICADA'!$C$2:$T1007,MATCH(1,($A29='CAMAGUI DATA UNIFICADA'!$A$2:$A1007)*($DF$1='CAMAGUI DATA UNIFICADA'!$B$2:$B1007),0),MATCH(DT$2,'CAMAGUI DATA UNIFICADA'!$C$1:$T$1,0)),"")</f>
        <v/>
      </c>
      <c r="DU29" s="33" t="str">
        <f t="array" ref="DU29">IFERROR(INDEX('CAMAGUI DATA UNIFICADA'!$C$2:$T1007,MATCH(1,($A29='CAMAGUI DATA UNIFICADA'!$A$2:$A1007)*($DF$1='CAMAGUI DATA UNIFICADA'!$B$2:$B1007),0),MATCH(DU$2,'CAMAGUI DATA UNIFICADA'!$C$1:$T$1,0)),"")</f>
        <v/>
      </c>
      <c r="DV29" s="60" t="str">
        <f t="array" ref="DV29">IFERROR(INDEX('CAMAGUI DATA UNIFICADA'!$C$2:$T1007,MATCH(1,($A29='CAMAGUI DATA UNIFICADA'!$A$2:$A1007)*($DF$1='CAMAGUI DATA UNIFICADA'!$B$2:$B1007),0),MATCH(DV$2,'CAMAGUI DATA UNIFICADA'!$C$1:$T$1,0)),"")</f>
        <v/>
      </c>
      <c r="DW29" s="140" t="str">
        <f t="array" ref="DW29">IFERROR(INDEX('CAMAGUI DATA UNIFICADA'!$C$2:$T1007,MATCH(1,($A29='CAMAGUI DATA UNIFICADA'!$A$2:$A1007)*($DF$1='CAMAGUI DATA UNIFICADA'!$B$2:$B1007),0),MATCH(DW$2,'CAMAGUI DATA UNIFICADA'!$C$1:$T$1,0)),"")</f>
        <v/>
      </c>
      <c r="DX29" s="144" t="str">
        <f t="array" ref="DX29">IFERROR(INDEX('CAMAGUI DATA UNIFICADA'!$C$2:$T1007,MATCH(1,($A29='CAMAGUI DATA UNIFICADA'!$A$2:$A1007)*($DX$1='CAMAGUI DATA UNIFICADA'!$B$2:$B1007),0),MATCH(DX$2,'CAMAGUI DATA UNIFICADA'!$C$1:$T$1,0)),"")</f>
        <v>CAR280523</v>
      </c>
      <c r="DY29" s="60">
        <f t="array" ref="DY29">IFERROR(INDEX('CAMAGUI DATA UNIFICADA'!$C$2:$T1007,MATCH(1,($A29='CAMAGUI DATA UNIFICADA'!$A$2:$A1007)*($DX$1='CAMAGUI DATA UNIFICADA'!$B$2:$B1007),0),MATCH(DY$2,'CAMAGUI DATA UNIFICADA'!$C$1:$T$1,0)),"")</f>
        <v>75</v>
      </c>
      <c r="DZ29" s="60">
        <f t="array" ref="DZ29">IFERROR(INDEX('CAMAGUI DATA UNIFICADA'!$C$2:$T1007,MATCH(1,($A29='CAMAGUI DATA UNIFICADA'!$A$2:$A1007)*($DX$1='CAMAGUI DATA UNIFICADA'!$B$2:$B1007),0),MATCH(DZ$2,'CAMAGUI DATA UNIFICADA'!$C$1:$T$1,0)),"")</f>
        <v>469</v>
      </c>
      <c r="EA29" s="60" t="str">
        <f t="array" ref="EA29">IFERROR(INDEX('CAMAGUI DATA UNIFICADA'!$C$2:$T1007,MATCH(1,($A29='CAMAGUI DATA UNIFICADA'!$A$2:$A1007)*($DX$1='CAMAGUI DATA UNIFICADA'!$B$2:$B1007),0),MATCH(EA$2,'CAMAGUI DATA UNIFICADA'!$C$1:$T$1,0)),"")</f>
        <v>SKR SETLINE</v>
      </c>
      <c r="EB29" s="60">
        <f t="array" ref="EB29">IFERROR(INDEX('CAMAGUI DATA UNIFICADA'!$C$2:$T1007,MATCH(1,($A29='CAMAGUI DATA UNIFICADA'!$A$2:$A1007)*($DX$1='CAMAGUI DATA UNIFICADA'!$B$2:$B1007),0),MATCH(EB$2,'CAMAGUI DATA UNIFICADA'!$C$1:$T$1,0)),"")</f>
        <v>410.844</v>
      </c>
      <c r="EC29" s="60">
        <f t="array" ref="EC29">IFERROR(INDEX('CAMAGUI DATA UNIFICADA'!$C$2:$T1007,MATCH(1,($A29='CAMAGUI DATA UNIFICADA'!$A$2:$A1007)*($DX$1='CAMAGUI DATA UNIFICADA'!$B$2:$B1007),0),MATCH(EC$2,'CAMAGUI DATA UNIFICADA'!$C$1:$T$1,0)),"")</f>
        <v>5</v>
      </c>
      <c r="ED29" s="60">
        <f t="array" ref="ED29">IFERROR(INDEX('CAMAGUI DATA UNIFICADA'!$C$2:$T1007,MATCH(1,($A29='CAMAGUI DATA UNIFICADA'!$A$2:$A1007)*($DX$1='CAMAGUI DATA UNIFICADA'!$B$2:$B1007),0),MATCH(ED$2,'CAMAGUI DATA UNIFICADA'!$C$1:$T$1,0)),"")</f>
        <v>1.3</v>
      </c>
      <c r="EE29" s="60">
        <f t="array" ref="EE29">IFERROR(INDEX('CAMAGUI DATA UNIFICADA'!$C$2:$T1007,MATCH(1,($A29='CAMAGUI DATA UNIFICADA'!$A$2:$A1007)*($DX$1='CAMAGUI DATA UNIFICADA'!$B$2:$B1007),0),MATCH(EE$2,'CAMAGUI DATA UNIFICADA'!$C$1:$T$1,0)),"")</f>
        <v>7.476</v>
      </c>
      <c r="EF29" s="60">
        <f t="array" ref="EF29">IFERROR(INDEX('CAMAGUI DATA UNIFICADA'!$C$2:$T1007,MATCH(1,($A29='CAMAGUI DATA UNIFICADA'!$A$2:$A1007)*($DX$1='CAMAGUI DATA UNIFICADA'!$B$2:$B1007),0),MATCH(EF$2,'CAMAGUI DATA UNIFICADA'!$C$1:$T$1,0)),"")</f>
        <v>200642.0546</v>
      </c>
      <c r="EG29" s="60">
        <f t="array" ref="EG29">IFERROR(INDEX('CAMAGUI DATA UNIFICADA'!$C$2:$T1007,MATCH(1,($A29='CAMAGUI DATA UNIFICADA'!$A$2:$A1007)*($DX$1='CAMAGUI DATA UNIFICADA'!$B$2:$B1007),0),MATCH(EG$2,'CAMAGUI DATA UNIFICADA'!$C$1:$T$1,0)),"")</f>
        <v>1.51902834</v>
      </c>
      <c r="EH29" s="60">
        <f t="array" ref="EH29">IFERROR(INDEX('CAMAGUI DATA UNIFICADA'!$C$2:$T1007,MATCH(1,($A29='CAMAGUI DATA UNIFICADA'!$A$2:$A1007)*($DX$1='CAMAGUI DATA UNIFICADA'!$B$2:$B1007),0),MATCH(EH$2,'CAMAGUI DATA UNIFICADA'!$C$1:$T$1,0)),"")</f>
        <v>0.8025682183</v>
      </c>
      <c r="EI29" s="60">
        <f t="array" ref="EI29">IFERROR(INDEX('CAMAGUI DATA UNIFICADA'!$C$2:$T1007,MATCH(1,($A29='CAMAGUI DATA UNIFICADA'!$A$2:$A1007)*($DX$1='CAMAGUI DATA UNIFICADA'!$B$2:$B1007),0),MATCH(EI$2,'CAMAGUI DATA UNIFICADA'!$C$1:$T$1,0)),"")</f>
        <v>0.95</v>
      </c>
      <c r="EJ29" s="60" t="str">
        <f t="array" ref="EJ29">IFERROR(INDEX('CAMAGUI DATA UNIFICADA'!$C$2:$T1007,MATCH(1,($A29='CAMAGUI DATA UNIFICADA'!$A$2:$A1007)*($DX$1='CAMAGUI DATA UNIFICADA'!$B$2:$B1007),0),MATCH(EJ$2,'CAMAGUI DATA UNIFICADA'!$C$1:$T$1,0)),"")</f>
        <v/>
      </c>
      <c r="EK29" s="60">
        <f t="array" ref="EK29">IFERROR(INDEX('CAMAGUI DATA UNIFICADA'!$C$2:$T1007,MATCH(1,($A29='CAMAGUI DATA UNIFICADA'!$A$2:$A1007)*($DX$1='CAMAGUI DATA UNIFICADA'!$B$2:$B1007),0),MATCH(EK$2,'CAMAGUI DATA UNIFICADA'!$C$1:$T$1,0)),"")</f>
        <v>2</v>
      </c>
      <c r="EL29" s="60">
        <f t="array" ref="EL29">IFERROR(INDEX('CAMAGUI DATA UNIFICADA'!$C$2:$T1007,MATCH(1,($A29='CAMAGUI DATA UNIFICADA'!$A$2:$A1007)*($DX$1='CAMAGUI DATA UNIFICADA'!$B$2:$B1007),0),MATCH(EL$2,'CAMAGUI DATA UNIFICADA'!$C$1:$T$1,0)),"")</f>
        <v>7</v>
      </c>
      <c r="EM29" s="60">
        <f t="array" ref="EM29">IFERROR(INDEX('CAMAGUI DATA UNIFICADA'!$C$2:$T1007,MATCH(1,($A29='CAMAGUI DATA UNIFICADA'!$A$2:$A1007)*($DX$1='CAMAGUI DATA UNIFICADA'!$B$2:$B1007),0),MATCH(EM$2,'CAMAGUI DATA UNIFICADA'!$C$1:$T$1,0)),"")</f>
        <v>6.348</v>
      </c>
      <c r="EN29" s="60">
        <f t="array" ref="EN29">IFERROR(INDEX('CAMAGUI DATA UNIFICADA'!$C$2:$T1007,MATCH(1,($A29='CAMAGUI DATA UNIFICADA'!$A$2:$A1007)*($DX$1='CAMAGUI DATA UNIFICADA'!$B$2:$B1007),0),MATCH(EN$2,'CAMAGUI DATA UNIFICADA'!$C$1:$T$1,0)),"")</f>
        <v>112.0896282</v>
      </c>
      <c r="EO29" s="140">
        <f t="array" ref="EO29">IFERROR(INDEX('CAMAGUI DATA UNIFICADA'!$C$2:$T1007,MATCH(1,($A29='CAMAGUI DATA UNIFICADA'!$A$2:$A1007)*($DX$1='CAMAGUI DATA UNIFICADA'!$B$2:$B1007),0),MATCH(EO$2,'CAMAGUI DATA UNIFICADA'!$C$1:$T$1,0)),"")</f>
        <v>9.272407056</v>
      </c>
    </row>
    <row r="30">
      <c r="A30" s="137">
        <v>45138.0</v>
      </c>
      <c r="B30" s="138" t="str">
        <f t="array" ref="B30">IFERROR(INDEX('CAMAGUI DATA UNIFICADA'!$C$2:$T1007,MATCH(1,($A30='CAMAGUI DATA UNIFICADA'!$A$2:$A1007)*($B$1='CAMAGUI DATA UNIFICADA'!$B$2:$B1007),0),MATCH(B$2,'CAMAGUI DATA UNIFICADA'!$C$1:$T$1,0)),"")</f>
        <v>CA1050623</v>
      </c>
      <c r="C30" s="2">
        <f t="array" ref="C30">IFERROR(INDEX('CAMAGUI DATA UNIFICADA'!$C$2:$T1007,MATCH(1,($A30='CAMAGUI DATA UNIFICADA'!$A$2:$A1007)*($B$1='CAMAGUI DATA UNIFICADA'!$B$2:$B1007),0),MATCH(C$2,'CAMAGUI DATA UNIFICADA'!$C$1:$T$1,0)),"")</f>
        <v>400</v>
      </c>
      <c r="D30" s="2">
        <f t="array" ref="D30">IFERROR(INDEX('CAMAGUI DATA UNIFICADA'!$C$2:$T1007,MATCH(1,($A30='CAMAGUI DATA UNIFICADA'!$A$2:$A1007)*($B$1='CAMAGUI DATA UNIFICADA'!$B$2:$B1007),0),MATCH(D$2,'CAMAGUI DATA UNIFICADA'!$C$1:$T$1,0)),"")</f>
        <v>2175</v>
      </c>
      <c r="E30" s="2" t="str">
        <f t="array" ref="E30">IFERROR(INDEX('CAMAGUI DATA UNIFICADA'!$C$2:$T1007,MATCH(1,($A30='CAMAGUI DATA UNIFICADA'!$A$2:$A1007)*($B$1='CAMAGUI DATA UNIFICADA'!$B$2:$B1007),0),MATCH(E$2,'CAMAGUI DATA UNIFICADA'!$C$1:$T$1,0)),"")</f>
        <v>SKR SETLINE</v>
      </c>
      <c r="F30" s="139">
        <f t="array" ref="F30">IFERROR(INDEX('CAMAGUI DATA UNIFICADA'!$C$2:$T1007,MATCH(1,($A30='CAMAGUI DATA UNIFICADA'!$A$2:$A1007)*($B$1='CAMAGUI DATA UNIFICADA'!$B$2:$B1007),0),MATCH(F$2,'CAMAGUI DATA UNIFICADA'!$C$1:$T$1,0)),"")</f>
        <v>1905.3</v>
      </c>
      <c r="G30" s="2">
        <f t="array" ref="G30">IFERROR(INDEX('CAMAGUI DATA UNIFICADA'!$C$2:$T1007,MATCH(1,($A30='CAMAGUI DATA UNIFICADA'!$A$2:$A1007)*($B$1='CAMAGUI DATA UNIFICADA'!$B$2:$B1007),0),MATCH(G$2,'CAMAGUI DATA UNIFICADA'!$C$1:$T$1,0)),"")</f>
        <v>17</v>
      </c>
      <c r="H30" s="2">
        <f t="array" ref="H30">IFERROR(INDEX('CAMAGUI DATA UNIFICADA'!$C$2:$T1007,MATCH(1,($A30='CAMAGUI DATA UNIFICADA'!$A$2:$A1007)*($B$1='CAMAGUI DATA UNIFICADA'!$B$2:$B1007),0),MATCH(H$2,'CAMAGUI DATA UNIFICADA'!$C$1:$T$1,0)),"")</f>
        <v>0.7</v>
      </c>
      <c r="I30" s="33">
        <f t="array" ref="I30">IFERROR(INDEX('CAMAGUI DATA UNIFICADA'!$C$2:$T1007,MATCH(1,($A30='CAMAGUI DATA UNIFICADA'!$A$2:$A1007)*($B$1='CAMAGUI DATA UNIFICADA'!$B$2:$B1007),0),MATCH(I$2,'CAMAGUI DATA UNIFICADA'!$C$1:$T$1,0)),"")</f>
        <v>3.648</v>
      </c>
      <c r="J30" s="60">
        <f t="array" ref="J30">IFERROR(INDEX('CAMAGUI DATA UNIFICADA'!$C$2:$T1007,MATCH(1,($A30='CAMAGUI DATA UNIFICADA'!$A$2:$A1007)*($B$1='CAMAGUI DATA UNIFICADA'!$B$2:$B1007),0),MATCH(J$2,'CAMAGUI DATA UNIFICADA'!$C$1:$T$1,0)),"")</f>
        <v>644994.84</v>
      </c>
      <c r="K30" s="33">
        <f t="array" ref="K30">IFERROR(INDEX('CAMAGUI DATA UNIFICADA'!$C$2:$T1007,MATCH(1,($A30='CAMAGUI DATA UNIFICADA'!$A$2:$A1007)*($B$1='CAMAGUI DATA UNIFICADA'!$B$2:$B1007),0),MATCH(K$2,'CAMAGUI DATA UNIFICADA'!$C$1:$T$1,0)),"")</f>
        <v>3.923160173</v>
      </c>
      <c r="L30" s="23">
        <f t="array" ref="L30">IFERROR(INDEX('CAMAGUI DATA UNIFICADA'!$C$2:$T1007,MATCH(1,($A30='CAMAGUI DATA UNIFICADA'!$A$2:$A1007)*($B$1='CAMAGUI DATA UNIFICADA'!$B$2:$B1007),0),MATCH(L$2,'CAMAGUI DATA UNIFICADA'!$C$1:$T$1,0)),"")</f>
        <v>0.5374957</v>
      </c>
      <c r="M30" s="23">
        <f t="array" ref="M30">IFERROR(INDEX('CAMAGUI DATA UNIFICADA'!$C$2:$T1007,MATCH(1,($A30='CAMAGUI DATA UNIFICADA'!$A$2:$A1007)*($B$1='CAMAGUI DATA UNIFICADA'!$B$2:$B1007),0),MATCH(M$2,'CAMAGUI DATA UNIFICADA'!$C$1:$T$1,0)),"")</f>
        <v>0.66</v>
      </c>
      <c r="N30" s="60">
        <f t="array" ref="N30">IFERROR(INDEX('CAMAGUI DATA UNIFICADA'!$C$2:$T1007,MATCH(1,($A30='CAMAGUI DATA UNIFICADA'!$A$2:$A1007)*($B$1='CAMAGUI DATA UNIFICADA'!$B$2:$B1007),0),MATCH(N$2,'CAMAGUI DATA UNIFICADA'!$C$1:$T$1,0)),"")</f>
        <v>96703.2967</v>
      </c>
      <c r="O30" s="2">
        <f t="array" ref="O30">IFERROR(INDEX('CAMAGUI DATA UNIFICADA'!$C$2:$T1007,MATCH(1,($A30='CAMAGUI DATA UNIFICADA'!$A$2:$A1007)*($B$1='CAMAGUI DATA UNIFICADA'!$B$2:$B1007),0),MATCH(O$2,'CAMAGUI DATA UNIFICADA'!$C$1:$T$1,0)),"")</f>
        <v>2.5</v>
      </c>
      <c r="P30" s="2">
        <f t="array" ref="P30">IFERROR(INDEX('CAMAGUI DATA UNIFICADA'!$C$2:$T1007,MATCH(1,($A30='CAMAGUI DATA UNIFICADA'!$A$2:$A1007)*($B$1='CAMAGUI DATA UNIFICADA'!$B$2:$B1007),0),MATCH(P$2,'CAMAGUI DATA UNIFICADA'!$C$1:$T$1,0)),"")</f>
        <v>19.5</v>
      </c>
      <c r="Q30" s="33">
        <f t="array" ref="Q30">IFERROR(INDEX('CAMAGUI DATA UNIFICADA'!$C$2:$T1007,MATCH(1,($A30='CAMAGUI DATA UNIFICADA'!$A$2:$A1007)*($B$1='CAMAGUI DATA UNIFICADA'!$B$2:$B1007),0),MATCH(Q$2,'CAMAGUI DATA UNIFICADA'!$C$1:$T$1,0)),"")</f>
        <v>3.36</v>
      </c>
      <c r="R30" s="60">
        <f t="array" ref="R30">IFERROR(INDEX('CAMAGUI DATA UNIFICADA'!$C$2:$T1007,MATCH(1,($A30='CAMAGUI DATA UNIFICADA'!$A$2:$A1007)*($B$1='CAMAGUI DATA UNIFICADA'!$B$2:$B1007),0),MATCH(R$2,'CAMAGUI DATA UNIFICADA'!$C$1:$T$1,0)),"")</f>
        <v>522.0261113</v>
      </c>
      <c r="S30" s="140">
        <f t="array" ref="S30">IFERROR(INDEX('CAMAGUI DATA UNIFICADA'!$C$2:$T1007,MATCH(1,($A30='CAMAGUI DATA UNIFICADA'!$A$2:$A1007)*($B$1='CAMAGUI DATA UNIFICADA'!$B$2:$B1007),0),MATCH(S$2,'CAMAGUI DATA UNIFICADA'!$C$1:$T$1,0)),"")</f>
        <v>30.50652783</v>
      </c>
      <c r="T30" s="138" t="str">
        <f t="array" ref="T30">IFERROR(INDEX('CAMAGUI DATA UNIFICADA'!$C$2:$T1007,MATCH(1,($A30='CAMAGUI DATA UNIFICADA'!$A$2:$A1007)*($T$1='CAMAGUI DATA UNIFICADA'!$B$2:$B1007),0),MATCH(T$2,'CAMAGUI DATA UNIFICADA'!$C$1:$T$1,0)),"")</f>
        <v>CA2050623</v>
      </c>
      <c r="U30" s="2">
        <f t="array" ref="U30">IFERROR(INDEX('CAMAGUI DATA UNIFICADA'!$C$2:$T1007,MATCH(1,($A30='CAMAGUI DATA UNIFICADA'!$A$2:$A1007)*($T$1='CAMAGUI DATA UNIFICADA'!$B$2:$B1007),0),MATCH(U$2,'CAMAGUI DATA UNIFICADA'!$C$1:$T$1,0)),"")</f>
        <v>275</v>
      </c>
      <c r="V30" s="2">
        <f t="array" ref="V30">IFERROR(INDEX('CAMAGUI DATA UNIFICADA'!$C$2:$T1007,MATCH(1,($A30='CAMAGUI DATA UNIFICADA'!$A$2:$A1007)*($T$1='CAMAGUI DATA UNIFICADA'!$B$2:$B1007),0),MATCH(V$2,'CAMAGUI DATA UNIFICADA'!$C$1:$T$1,0)),"")</f>
        <v>1949</v>
      </c>
      <c r="W30" s="2" t="str">
        <f t="array" ref="W30">IFERROR(INDEX('CAMAGUI DATA UNIFICADA'!$C$2:$T1007,MATCH(1,($A30='CAMAGUI DATA UNIFICADA'!$A$2:$A1007)*($T$1='CAMAGUI DATA UNIFICADA'!$B$2:$B1007),0),MATCH(W$2,'CAMAGUI DATA UNIFICADA'!$C$1:$T$1,0)),"")</f>
        <v>SKR SETLINE</v>
      </c>
      <c r="X30" s="139">
        <f t="array" ref="X30">IFERROR(INDEX('CAMAGUI DATA UNIFICADA'!$C$2:$T1007,MATCH(1,($A30='CAMAGUI DATA UNIFICADA'!$A$2:$A1007)*($T$1='CAMAGUI DATA UNIFICADA'!$B$2:$B1007),0),MATCH(X$2,'CAMAGUI DATA UNIFICADA'!$C$1:$T$1,0)),"")</f>
        <v>1707.324</v>
      </c>
      <c r="Y30" s="2">
        <f t="array" ref="Y30">IFERROR(INDEX('CAMAGUI DATA UNIFICADA'!$C$2:$T1007,MATCH(1,($A30='CAMAGUI DATA UNIFICADA'!$A$2:$A1007)*($T$1='CAMAGUI DATA UNIFICADA'!$B$2:$B1007),0),MATCH(Y$2,'CAMAGUI DATA UNIFICADA'!$C$1:$T$1,0)),"")</f>
        <v>16.5</v>
      </c>
      <c r="Z30" s="2">
        <f t="array" ref="Z30">IFERROR(INDEX('CAMAGUI DATA UNIFICADA'!$C$2:$T1007,MATCH(1,($A30='CAMAGUI DATA UNIFICADA'!$A$2:$A1007)*($T$1='CAMAGUI DATA UNIFICADA'!$B$2:$B1007),0),MATCH(Z$2,'CAMAGUI DATA UNIFICADA'!$C$1:$T$1,0)),"")</f>
        <v>0.5</v>
      </c>
      <c r="AA30" s="2">
        <f t="array" ref="AA30">IFERROR(INDEX('CAMAGUI DATA UNIFICADA'!$C$2:$T1007,MATCH(1,($A30='CAMAGUI DATA UNIFICADA'!$A$2:$A1007)*($T$1='CAMAGUI DATA UNIFICADA'!$B$2:$B1007),0),MATCH(AA$2,'CAMAGUI DATA UNIFICADA'!$C$1:$T$1,0)),"")</f>
        <v>3.726</v>
      </c>
      <c r="AB30" s="60">
        <f t="array" ref="AB30">IFERROR(INDEX('CAMAGUI DATA UNIFICADA'!$C$2:$T1007,MATCH(1,($A30='CAMAGUI DATA UNIFICADA'!$A$2:$A1007)*($T$1='CAMAGUI DATA UNIFICADA'!$B$2:$B1007),0),MATCH(AB$2,'CAMAGUI DATA UNIFICADA'!$C$1:$T$1,0)),"")</f>
        <v>447307.2106</v>
      </c>
      <c r="AC30" s="33">
        <f t="array" ref="AC30">IFERROR(INDEX('CAMAGUI DATA UNIFICADA'!$C$2:$T1007,MATCH(1,($A30='CAMAGUI DATA UNIFICADA'!$A$2:$A1007)*($T$1='CAMAGUI DATA UNIFICADA'!$B$2:$B1007),0),MATCH(AC$2,'CAMAGUI DATA UNIFICADA'!$C$1:$T$1,0)),"")</f>
        <v>7.327067669</v>
      </c>
      <c r="AD30" s="23">
        <f t="array" ref="AD30">IFERROR(INDEX('CAMAGUI DATA UNIFICADA'!$C$2:$T1007,MATCH(1,($A30='CAMAGUI DATA UNIFICADA'!$A$2:$A1007)*($T$1='CAMAGUI DATA UNIFICADA'!$B$2:$B1007),0),MATCH(AD$2,'CAMAGUI DATA UNIFICADA'!$C$1:$T$1,0)),"")</f>
        <v>0.4708496954</v>
      </c>
      <c r="AE30" s="23">
        <f t="array" ref="AE30">IFERROR(INDEX('CAMAGUI DATA UNIFICADA'!$C$2:$T1007,MATCH(1,($A30='CAMAGUI DATA UNIFICADA'!$A$2:$A1007)*($T$1='CAMAGUI DATA UNIFICADA'!$B$2:$B1007),0),MATCH(AE$2,'CAMAGUI DATA UNIFICADA'!$C$1:$T$1,0)),"")</f>
        <v>0.56</v>
      </c>
      <c r="AF30" s="60">
        <f t="array" ref="AF30">IFERROR(INDEX('CAMAGUI DATA UNIFICADA'!$C$2:$T1007,MATCH(1,($A30='CAMAGUI DATA UNIFICADA'!$A$2:$A1007)*($T$1='CAMAGUI DATA UNIFICADA'!$B$2:$B1007),0),MATCH(AF$2,'CAMAGUI DATA UNIFICADA'!$C$1:$T$1,0)),"")</f>
        <v>88666.66667</v>
      </c>
      <c r="AG30" s="2">
        <f t="array" ref="AG30">IFERROR(INDEX('CAMAGUI DATA UNIFICADA'!$C$2:$T1007,MATCH(1,($A30='CAMAGUI DATA UNIFICADA'!$A$2:$A1007)*($T$1='CAMAGUI DATA UNIFICADA'!$B$2:$B1007),0),MATCH(AG$2,'CAMAGUI DATA UNIFICADA'!$C$1:$T$1,0)),"")</f>
        <v>2.5</v>
      </c>
      <c r="AH30" s="2">
        <f t="array" ref="AH30">IFERROR(INDEX('CAMAGUI DATA UNIFICADA'!$C$2:$T1007,MATCH(1,($A30='CAMAGUI DATA UNIFICADA'!$A$2:$A1007)*($T$1='CAMAGUI DATA UNIFICADA'!$B$2:$B1007),0),MATCH(AH$2,'CAMAGUI DATA UNIFICADA'!$C$1:$T$1,0)),"")</f>
        <v>19</v>
      </c>
      <c r="AI30" s="33">
        <f t="array" ref="AI30">IFERROR(INDEX('CAMAGUI DATA UNIFICADA'!$C$2:$T1007,MATCH(1,($A30='CAMAGUI DATA UNIFICADA'!$A$2:$A1007)*($T$1='CAMAGUI DATA UNIFICADA'!$B$2:$B1007),0),MATCH(AI$2,'CAMAGUI DATA UNIFICADA'!$C$1:$T$1,0)),"")</f>
        <v>3.408</v>
      </c>
      <c r="AJ30" s="60">
        <f t="array" ref="AJ30">IFERROR(INDEX('CAMAGUI DATA UNIFICADA'!$C$2:$T1007,MATCH(1,($A30='CAMAGUI DATA UNIFICADA'!$A$2:$A1007)*($T$1='CAMAGUI DATA UNIFICADA'!$B$2:$B1007),0),MATCH(AJ$2,'CAMAGUI DATA UNIFICADA'!$C$1:$T$1,0)),"")</f>
        <v>345.5294952</v>
      </c>
      <c r="AK30" s="140">
        <f t="array" ref="AK30">IFERROR(INDEX('CAMAGUI DATA UNIFICADA'!$C$2:$T1007,MATCH(1,($A30='CAMAGUI DATA UNIFICADA'!$A$2:$A1007)*($T$1='CAMAGUI DATA UNIFICADA'!$B$2:$B1007),0),MATCH(AK$2,'CAMAGUI DATA UNIFICADA'!$C$1:$T$1,0)),"")</f>
        <v>17.63237381</v>
      </c>
      <c r="AL30" s="138" t="str">
        <f t="array" ref="AL30">IFERROR(INDEX('CAMAGUI DATA UNIFICADA'!$C$2:$T1007,MATCH(1,($A30='CAMAGUI DATA UNIFICADA'!$A$2:$A1007)*($AL$1='CAMAGUI DATA UNIFICADA'!$B$2:$B1007),0),MATCH(AL$2,'CAMAGUI DATA UNIFICADA'!$C$1:$T$1,0)),"")</f>
        <v>CA3050623</v>
      </c>
      <c r="AM30" s="2">
        <f t="array" ref="AM30">IFERROR(INDEX('CAMAGUI DATA UNIFICADA'!$C$2:$T1007,MATCH(1,($A30='CAMAGUI DATA UNIFICADA'!$A$2:$A1007)*($AL$1='CAMAGUI DATA UNIFICADA'!$B$2:$B1007),0),MATCH(AM$2,'CAMAGUI DATA UNIFICADA'!$C$1:$T$1,0)),"")</f>
        <v>312.5</v>
      </c>
      <c r="AN30" s="2">
        <f t="array" ref="AN30">IFERROR(INDEX('CAMAGUI DATA UNIFICADA'!$C$2:$T1007,MATCH(1,($A30='CAMAGUI DATA UNIFICADA'!$A$2:$A1007)*($AL$1='CAMAGUI DATA UNIFICADA'!$B$2:$B1007),0),MATCH(AN$2,'CAMAGUI DATA UNIFICADA'!$C$1:$T$1,0)),"")</f>
        <v>2275</v>
      </c>
      <c r="AO30" s="2" t="str">
        <f t="array" ref="AO30">IFERROR(INDEX('CAMAGUI DATA UNIFICADA'!$C$2:$T1007,MATCH(1,($A30='CAMAGUI DATA UNIFICADA'!$A$2:$A1007)*($AL$1='CAMAGUI DATA UNIFICADA'!$B$2:$B1007),0),MATCH(AO$2,'CAMAGUI DATA UNIFICADA'!$C$1:$T$1,0)),"")</f>
        <v>SKR SETLINE</v>
      </c>
      <c r="AP30" s="139">
        <f t="array" ref="AP30">IFERROR(INDEX('CAMAGUI DATA UNIFICADA'!$C$2:$T1007,MATCH(1,($A30='CAMAGUI DATA UNIFICADA'!$A$2:$A1007)*($AL$1='CAMAGUI DATA UNIFICADA'!$B$2:$B1007),0),MATCH(AP$2,'CAMAGUI DATA UNIFICADA'!$C$1:$T$1,0)),"")</f>
        <v>1992.9</v>
      </c>
      <c r="AQ30" s="2">
        <f t="array" ref="AQ30">IFERROR(INDEX('CAMAGUI DATA UNIFICADA'!$C$2:$T1007,MATCH(1,($A30='CAMAGUI DATA UNIFICADA'!$A$2:$A1007)*($AL$1='CAMAGUI DATA UNIFICADA'!$B$2:$B1007),0),MATCH(AQ$2,'CAMAGUI DATA UNIFICADA'!$C$1:$T$1,0)),"")</f>
        <v>16.5</v>
      </c>
      <c r="AR30" s="2">
        <f t="array" ref="AR30">IFERROR(INDEX('CAMAGUI DATA UNIFICADA'!$C$2:$T1007,MATCH(1,($A30='CAMAGUI DATA UNIFICADA'!$A$2:$A1007)*($AL$1='CAMAGUI DATA UNIFICADA'!$B$2:$B1007),0),MATCH(AR$2,'CAMAGUI DATA UNIFICADA'!$C$1:$T$1,0)),"")</f>
        <v>2.8</v>
      </c>
      <c r="AS30" s="33">
        <f t="array" ref="AS30">IFERROR(INDEX('CAMAGUI DATA UNIFICADA'!$C$2:$T1007,MATCH(1,($A30='CAMAGUI DATA UNIFICADA'!$A$2:$A1007)*($AL$1='CAMAGUI DATA UNIFICADA'!$B$2:$B1007),0),MATCH(AS$2,'CAMAGUI DATA UNIFICADA'!$C$1:$T$1,0)),"")</f>
        <v>3.726</v>
      </c>
      <c r="AT30" s="60">
        <f t="array" ref="AT30">IFERROR(INDEX('CAMAGUI DATA UNIFICADA'!$C$2:$T1007,MATCH(1,($A30='CAMAGUI DATA UNIFICADA'!$A$2:$A1007)*($AL$1='CAMAGUI DATA UNIFICADA'!$B$2:$B1007),0),MATCH(AT$2,'CAMAGUI DATA UNIFICADA'!$C$1:$T$1,0)),"")</f>
        <v>508303.6484</v>
      </c>
      <c r="AU30" s="33">
        <f t="array" ref="AU30">IFERROR(INDEX('CAMAGUI DATA UNIFICADA'!$C$2:$T1007,MATCH(1,($A30='CAMAGUI DATA UNIFICADA'!$A$2:$A1007)*($AL$1='CAMAGUI DATA UNIFICADA'!$B$2:$B1007),0),MATCH(AU$2,'CAMAGUI DATA UNIFICADA'!$C$1:$T$1,0)),"")</f>
        <v>1.29585327</v>
      </c>
      <c r="AV30" s="23">
        <f t="array" ref="AV30">IFERROR(INDEX('CAMAGUI DATA UNIFICADA'!$C$2:$T1007,MATCH(1,($A30='CAMAGUI DATA UNIFICADA'!$A$2:$A1007)*($AL$1='CAMAGUI DATA UNIFICADA'!$B$2:$B1007),0),MATCH(AV$2,'CAMAGUI DATA UNIFICADA'!$C$1:$T$1,0)),"")</f>
        <v>0.535056472</v>
      </c>
      <c r="AW30" s="23">
        <f t="array" ref="AW30">IFERROR(INDEX('CAMAGUI DATA UNIFICADA'!$C$2:$T1007,MATCH(1,($A30='CAMAGUI DATA UNIFICADA'!$A$2:$A1007)*($AL$1='CAMAGUI DATA UNIFICADA'!$B$2:$B1007),0),MATCH(AW$2,'CAMAGUI DATA UNIFICADA'!$C$1:$T$1,0)),"")</f>
        <v>0.66</v>
      </c>
      <c r="AX30" s="60">
        <f t="array" ref="AX30">IFERROR(INDEX('CAMAGUI DATA UNIFICADA'!$C$2:$T1007,MATCH(1,($A30='CAMAGUI DATA UNIFICADA'!$A$2:$A1007)*($AL$1='CAMAGUI DATA UNIFICADA'!$B$2:$B1007),0),MATCH(AX$2,'CAMAGUI DATA UNIFICADA'!$C$1:$T$1,0)),"")</f>
        <v>89571.42857</v>
      </c>
      <c r="AY30" s="2">
        <f t="array" ref="AY30">IFERROR(INDEX('CAMAGUI DATA UNIFICADA'!$C$2:$T1007,MATCH(1,($A30='CAMAGUI DATA UNIFICADA'!$A$2:$A1007)*($AL$1='CAMAGUI DATA UNIFICADA'!$B$2:$B1007),0),MATCH(AY$2,'CAMAGUI DATA UNIFICADA'!$C$1:$T$1,0)),"")</f>
        <v>2.5</v>
      </c>
      <c r="AZ30" s="2">
        <f t="array" ref="AZ30">IFERROR(INDEX('CAMAGUI DATA UNIFICADA'!$C$2:$T1007,MATCH(1,($A30='CAMAGUI DATA UNIFICADA'!$A$2:$A1007)*($AL$1='CAMAGUI DATA UNIFICADA'!$B$2:$B1007),0),MATCH(AZ$2,'CAMAGUI DATA UNIFICADA'!$C$1:$T$1,0)),"")</f>
        <v>19</v>
      </c>
      <c r="BA30" s="33">
        <f t="array" ref="BA30">IFERROR(INDEX('CAMAGUI DATA UNIFICADA'!$C$2:$T1007,MATCH(1,($A30='CAMAGUI DATA UNIFICADA'!$A$2:$A1007)*($AL$1='CAMAGUI DATA UNIFICADA'!$B$2:$B1007),0),MATCH(BA$2,'CAMAGUI DATA UNIFICADA'!$C$1:$T$1,0)),"")</f>
        <v>3.408</v>
      </c>
      <c r="BB30" s="60">
        <f t="array" ref="BB30">IFERROR(INDEX('CAMAGUI DATA UNIFICADA'!$C$2:$T1007,MATCH(1,($A30='CAMAGUI DATA UNIFICADA'!$A$2:$A1007)*($AL$1='CAMAGUI DATA UNIFICADA'!$B$2:$B1007),0),MATCH(BB$2,'CAMAGUI DATA UNIFICADA'!$C$1:$T$1,0)),"")</f>
        <v>409.9138452</v>
      </c>
      <c r="BC30" s="140">
        <f t="array" ref="BC30">IFERROR(INDEX('CAMAGUI DATA UNIFICADA'!$C$2:$T1007,MATCH(1,($A30='CAMAGUI DATA UNIFICADA'!$A$2:$A1007)*($AL$1='CAMAGUI DATA UNIFICADA'!$B$2:$B1007),0),MATCH(BC$2,'CAMAGUI DATA UNIFICADA'!$C$1:$T$1,0)),"")</f>
        <v>24.35346131</v>
      </c>
      <c r="BD30" s="138" t="str">
        <f t="array" ref="BD30">IFERROR(INDEX('CAMAGUI DATA UNIFICADA'!$C$2:$T1007,MATCH(1,($A30='CAMAGUI DATA UNIFICADA'!$A$2:$A1007)*($BD$1='CAMAGUI DATA UNIFICADA'!$B$2:$B1007),0),MATCH(BD$2,'CAMAGUI DATA UNIFICADA'!$C$1:$T$1,0)),"")</f>
        <v>CA4270723</v>
      </c>
      <c r="BE30" s="2">
        <f t="array" ref="BE30">IFERROR(INDEX('CAMAGUI DATA UNIFICADA'!$C$2:$T1007,MATCH(1,($A30='CAMAGUI DATA UNIFICADA'!$A$2:$A1007)*($BD$1='CAMAGUI DATA UNIFICADA'!$B$2:$B1007),0),MATCH(BE$2,'CAMAGUI DATA UNIFICADA'!$C$1:$T$1,0)),"")</f>
        <v>50</v>
      </c>
      <c r="BF30" s="2">
        <f t="array" ref="BF30">IFERROR(INDEX('CAMAGUI DATA UNIFICADA'!$C$2:$T1007,MATCH(1,($A30='CAMAGUI DATA UNIFICADA'!$A$2:$A1007)*($BD$1='CAMAGUI DATA UNIFICADA'!$B$2:$B1007),0),MATCH(BF$2,'CAMAGUI DATA UNIFICADA'!$C$1:$T$1,0)),"")</f>
        <v>210</v>
      </c>
      <c r="BG30" s="2" t="str">
        <f t="array" ref="BG30">IFERROR(INDEX('CAMAGUI DATA UNIFICADA'!$C$2:$T1007,MATCH(1,($A30='CAMAGUI DATA UNIFICADA'!$A$2:$A1007)*($BD$1='CAMAGUI DATA UNIFICADA'!$B$2:$B1007),0),MATCH(BG$2,'CAMAGUI DATA UNIFICADA'!$C$1:$T$1,0)),"")</f>
        <v>NICO CLSC 1.2</v>
      </c>
      <c r="BH30" s="139">
        <f t="array" ref="BH30">IFERROR(INDEX('CAMAGUI DATA UNIFICADA'!$C$2:$T1007,MATCH(1,($A30='CAMAGUI DATA UNIFICADA'!$A$2:$A1007)*($BD$1='CAMAGUI DATA UNIFICADA'!$B$2:$B1007),0),MATCH(BH$2,'CAMAGUI DATA UNIFICADA'!$C$1:$T$1,0)),"")</f>
        <v>347.34</v>
      </c>
      <c r="BI30" s="2">
        <f t="array" ref="BI30">IFERROR(INDEX('CAMAGUI DATA UNIFICADA'!$C$2:$T1007,MATCH(1,($A30='CAMAGUI DATA UNIFICADA'!$A$2:$A1007)*($BD$1='CAMAGUI DATA UNIFICADA'!$B$2:$B1007),0),MATCH(BI$2,'CAMAGUI DATA UNIFICADA'!$C$1:$T$1,0)),"")</f>
        <v>2</v>
      </c>
      <c r="BJ30" s="2">
        <f t="array" ref="BJ30">IFERROR(INDEX('CAMAGUI DATA UNIFICADA'!$C$2:$T1007,MATCH(1,($A30='CAMAGUI DATA UNIFICADA'!$A$2:$A1007)*($BD$1='CAMAGUI DATA UNIFICADA'!$B$2:$B1007),0),MATCH(BJ$2,'CAMAGUI DATA UNIFICADA'!$C$1:$T$1,0)),"")</f>
        <v>1.36</v>
      </c>
      <c r="BK30" s="33">
        <f t="array" ref="BK30">IFERROR(INDEX('CAMAGUI DATA UNIFICADA'!$C$2:$T1007,MATCH(1,($A30='CAMAGUI DATA UNIFICADA'!$A$2:$A1007)*($BD$1='CAMAGUI DATA UNIFICADA'!$B$2:$B1007),0),MATCH(BK$2,'CAMAGUI DATA UNIFICADA'!$C$1:$T$1,0)),"")</f>
        <v>11.076</v>
      </c>
      <c r="BL30" s="60">
        <f t="array" ref="BL30">IFERROR(INDEX('CAMAGUI DATA UNIFICADA'!$C$2:$T1007,MATCH(1,($A30='CAMAGUI DATA UNIFICADA'!$A$2:$A1007)*($BD$1='CAMAGUI DATA UNIFICADA'!$B$2:$B1007),0),MATCH(BL$2,'CAMAGUI DATA UNIFICADA'!$C$1:$T$1,0)),"")</f>
        <v>225713.2539</v>
      </c>
      <c r="BM30" s="33">
        <f t="array" ref="BM30">IFERROR(INDEX('CAMAGUI DATA UNIFICADA'!$C$2:$T1007,MATCH(1,($A30='CAMAGUI DATA UNIFICADA'!$A$2:$A1007)*($BD$1='CAMAGUI DATA UNIFICADA'!$B$2:$B1007),0),MATCH(BM$2,'CAMAGUI DATA UNIFICADA'!$C$1:$T$1,0)),"")</f>
        <v>0.3151260504</v>
      </c>
      <c r="BN30" s="23">
        <f t="array" ref="BN30">IFERROR(INDEX('CAMAGUI DATA UNIFICADA'!$C$2:$T1007,MATCH(1,($A30='CAMAGUI DATA UNIFICADA'!$A$2:$A1007)*($BD$1='CAMAGUI DATA UNIFICADA'!$B$2:$B1007),0),MATCH(BN$2,'CAMAGUI DATA UNIFICADA'!$C$1:$T$1,0)),"")</f>
        <v>0.3224475055</v>
      </c>
      <c r="BO30" s="23">
        <f t="array" ref="BO30">IFERROR(INDEX('CAMAGUI DATA UNIFICADA'!$C$2:$T1007,MATCH(1,($A30='CAMAGUI DATA UNIFICADA'!$A$2:$A1007)*($BD$1='CAMAGUI DATA UNIFICADA'!$B$2:$B1007),0),MATCH(BO$2,'CAMAGUI DATA UNIFICADA'!$C$1:$T$1,0)),"")</f>
        <v>0.7</v>
      </c>
      <c r="BP30" s="60">
        <f t="array" ref="BP30">IFERROR(INDEX('CAMAGUI DATA UNIFICADA'!$C$2:$T1007,MATCH(1,($A30='CAMAGUI DATA UNIFICADA'!$A$2:$A1007)*($BD$1='CAMAGUI DATA UNIFICADA'!$B$2:$B1007),0),MATCH(BP$2,'CAMAGUI DATA UNIFICADA'!$C$1:$T$1,0)),"")</f>
        <v>102083.3333</v>
      </c>
      <c r="BQ30" s="2">
        <f t="array" ref="BQ30">IFERROR(INDEX('CAMAGUI DATA UNIFICADA'!$C$2:$T1007,MATCH(1,($A30='CAMAGUI DATA UNIFICADA'!$A$2:$A1007)*($BD$1='CAMAGUI DATA UNIFICADA'!$B$2:$B1007),0),MATCH(BQ$2,'CAMAGUI DATA UNIFICADA'!$C$1:$T$1,0)),"")</f>
        <v>2</v>
      </c>
      <c r="BR30" s="2">
        <f t="array" ref="BR30">IFERROR(INDEX('CAMAGUI DATA UNIFICADA'!$C$2:$T1007,MATCH(1,($A30='CAMAGUI DATA UNIFICADA'!$A$2:$A1007)*($BD$1='CAMAGUI DATA UNIFICADA'!$B$2:$B1007),0),MATCH(BR$2,'CAMAGUI DATA UNIFICADA'!$C$1:$T$1,0)),"")</f>
        <v>4</v>
      </c>
      <c r="BS30" s="33">
        <f t="array" ref="BS30">IFERROR(INDEX('CAMAGUI DATA UNIFICADA'!$C$2:$T1007,MATCH(1,($A30='CAMAGUI DATA UNIFICADA'!$A$2:$A1007)*($BD$1='CAMAGUI DATA UNIFICADA'!$B$2:$B1007),0),MATCH(BS$2,'CAMAGUI DATA UNIFICADA'!$C$1:$T$1,0)),"")</f>
        <v>8.52</v>
      </c>
      <c r="BT30" s="60">
        <f t="array" ref="BT30">IFERROR(INDEX('CAMAGUI DATA UNIFICADA'!$C$2:$T1007,MATCH(1,($A30='CAMAGUI DATA UNIFICADA'!$A$2:$A1007)*($BD$1='CAMAGUI DATA UNIFICADA'!$B$2:$B1007),0),MATCH(BT$2,'CAMAGUI DATA UNIFICADA'!$C$1:$T$1,0)),"")</f>
        <v>185.639504</v>
      </c>
      <c r="BU30" s="140">
        <f t="array" ref="BU30">IFERROR(INDEX('CAMAGUI DATA UNIFICADA'!$C$2:$T1007,MATCH(1,($A30='CAMAGUI DATA UNIFICADA'!$A$2:$A1007)*($BD$1='CAMAGUI DATA UNIFICADA'!$B$2:$B1007),0),MATCH(BU$2,'CAMAGUI DATA UNIFICADA'!$C$1:$T$1,0)),"")</f>
        <v>33.909876</v>
      </c>
      <c r="BV30" s="138" t="str">
        <f t="array" ref="BV30">IFERROR(INDEX('CAMAGUI DATA UNIFICADA'!$C$2:$T1007,MATCH(1,($A30='CAMAGUI DATA UNIFICADA'!$A$2:$A1007)*($BV$1='CAMAGUI DATA UNIFICADA'!$B$2:$B1007),0),MATCH(BV$2,'CAMAGUI DATA UNIFICADA'!$C$1:$T$1,0)),"")</f>
        <v>CA5270723</v>
      </c>
      <c r="BW30" s="2">
        <f t="array" ref="BW30">IFERROR(INDEX('CAMAGUI DATA UNIFICADA'!$C$2:$T1007,MATCH(1,($A30='CAMAGUI DATA UNIFICADA'!$A$2:$A1007)*($BV$1='CAMAGUI DATA UNIFICADA'!$B$2:$B1007),0),MATCH(BW$2,'CAMAGUI DATA UNIFICADA'!$C$1:$T$1,0)),"")</f>
        <v>40</v>
      </c>
      <c r="BX30" s="2">
        <f t="array" ref="BX30">IFERROR(INDEX('CAMAGUI DATA UNIFICADA'!$C$2:$T1007,MATCH(1,($A30='CAMAGUI DATA UNIFICADA'!$A$2:$A1007)*($BV$1='CAMAGUI DATA UNIFICADA'!$B$2:$B1007),0),MATCH(BX$2,'CAMAGUI DATA UNIFICADA'!$C$1:$T$1,0)),"")</f>
        <v>145</v>
      </c>
      <c r="BY30" s="2" t="str">
        <f t="array" ref="BY30">IFERROR(INDEX('CAMAGUI DATA UNIFICADA'!$C$2:$T1007,MATCH(1,($A30='CAMAGUI DATA UNIFICADA'!$A$2:$A1007)*($BV$1='CAMAGUI DATA UNIFICADA'!$B$2:$B1007),0),MATCH(BY$2,'CAMAGUI DATA UNIFICADA'!$C$1:$T$1,0)),"")</f>
        <v>NICO CLSC 1.2</v>
      </c>
      <c r="BZ30" s="139">
        <f t="array" ref="BZ30">IFERROR(INDEX('CAMAGUI DATA UNIFICADA'!$C$2:$T1007,MATCH(1,($A30='CAMAGUI DATA UNIFICADA'!$A$2:$A1007)*($BV$1='CAMAGUI DATA UNIFICADA'!$B$2:$B1007),0),MATCH(BZ$2,'CAMAGUI DATA UNIFICADA'!$C$1:$T$1,0)),"")</f>
        <v>239.83</v>
      </c>
      <c r="CA30" s="2">
        <f t="array" ref="CA30">IFERROR(INDEX('CAMAGUI DATA UNIFICADA'!$C$2:$T1007,MATCH(1,($A30='CAMAGUI DATA UNIFICADA'!$A$2:$A1007)*($BV$1='CAMAGUI DATA UNIFICADA'!$B$2:$B1007),0),MATCH(CA$2,'CAMAGUI DATA UNIFICADA'!$C$1:$T$1,0)),"")</f>
        <v>1.45</v>
      </c>
      <c r="CB30" s="2">
        <f t="array" ref="CB30">IFERROR(INDEX('CAMAGUI DATA UNIFICADA'!$C$2:$T1007,MATCH(1,($A30='CAMAGUI DATA UNIFICADA'!$A$2:$A1007)*($BV$1='CAMAGUI DATA UNIFICADA'!$B$2:$B1007),0),MATCH(CB$2,'CAMAGUI DATA UNIFICADA'!$C$1:$T$1,0)),"")</f>
        <v>0.8</v>
      </c>
      <c r="CC30" s="33">
        <f t="array" ref="CC30">IFERROR(INDEX('CAMAGUI DATA UNIFICADA'!$C$2:$T1007,MATCH(1,($A30='CAMAGUI DATA UNIFICADA'!$A$2:$A1007)*($BV$1='CAMAGUI DATA UNIFICADA'!$B$2:$B1007),0),MATCH(CC$2,'CAMAGUI DATA UNIFICADA'!$C$1:$T$1,0)),"")</f>
        <v>13.2696</v>
      </c>
      <c r="CD30" s="60">
        <f t="array" ref="CD30">IFERROR(INDEX('CAMAGUI DATA UNIFICADA'!$C$2:$T1007,MATCH(1,($A30='CAMAGUI DATA UNIFICADA'!$A$2:$A1007)*($BV$1='CAMAGUI DATA UNIFICADA'!$B$2:$B1007),0),MATCH(CD$2,'CAMAGUI DATA UNIFICADA'!$C$1:$T$1,0)),"")</f>
        <v>207890.2672</v>
      </c>
      <c r="CE30" s="33">
        <f t="array" ref="CE30">IFERROR(INDEX('CAMAGUI DATA UNIFICADA'!$C$2:$T1007,MATCH(1,($A30='CAMAGUI DATA UNIFICADA'!$A$2:$A1007)*($BV$1='CAMAGUI DATA UNIFICADA'!$B$2:$B1007),0),MATCH(CE$2,'CAMAGUI DATA UNIFICADA'!$C$1:$T$1,0)),"")</f>
        <v>0.4109977324</v>
      </c>
      <c r="CF30" s="23">
        <f t="array" ref="CF30">IFERROR(INDEX('CAMAGUI DATA UNIFICADA'!$C$2:$T1007,MATCH(1,($A30='CAMAGUI DATA UNIFICADA'!$A$2:$A1007)*($BV$1='CAMAGUI DATA UNIFICADA'!$B$2:$B1007),0),MATCH(CF$2,'CAMAGUI DATA UNIFICADA'!$C$1:$T$1,0)),"")</f>
        <v>0.3299845511</v>
      </c>
      <c r="CG30" s="23">
        <f t="array" ref="CG30">IFERROR(INDEX('CAMAGUI DATA UNIFICADA'!$C$2:$T1007,MATCH(1,($A30='CAMAGUI DATA UNIFICADA'!$A$2:$A1007)*($BV$1='CAMAGUI DATA UNIFICADA'!$B$2:$B1007),0),MATCH(CG$2,'CAMAGUI DATA UNIFICADA'!$C$1:$T$1,0)),"")</f>
        <v>0.7</v>
      </c>
      <c r="CH30" s="60">
        <f t="array" ref="CH30">IFERROR(INDEX('CAMAGUI DATA UNIFICADA'!$C$2:$T1007,MATCH(1,($A30='CAMAGUI DATA UNIFICADA'!$A$2:$A1007)*($BV$1='CAMAGUI DATA UNIFICADA'!$B$2:$B1007),0),MATCH(CH$2,'CAMAGUI DATA UNIFICADA'!$C$1:$T$1,0)),"")</f>
        <v>105000</v>
      </c>
      <c r="CI30" s="2">
        <f t="array" ref="CI30">IFERROR(INDEX('CAMAGUI DATA UNIFICADA'!$C$2:$T1007,MATCH(1,($A30='CAMAGUI DATA UNIFICADA'!$A$2:$A1007)*($BV$1='CAMAGUI DATA UNIFICADA'!$B$2:$B1007),0),MATCH(CI$2,'CAMAGUI DATA UNIFICADA'!$C$1:$T$1,0)),"")</f>
        <v>2</v>
      </c>
      <c r="CJ30" s="2">
        <f t="array" ref="CJ30">IFERROR(INDEX('CAMAGUI DATA UNIFICADA'!$C$2:$T1007,MATCH(1,($A30='CAMAGUI DATA UNIFICADA'!$A$2:$A1007)*($BV$1='CAMAGUI DATA UNIFICADA'!$B$2:$B1007),0),MATCH(CJ$2,'CAMAGUI DATA UNIFICADA'!$C$1:$T$1,0)),"")</f>
        <v>3.45</v>
      </c>
      <c r="CK30" s="33">
        <f t="array" ref="CK30">IFERROR(INDEX('CAMAGUI DATA UNIFICADA'!$C$2:$T1007,MATCH(1,($A30='CAMAGUI DATA UNIFICADA'!$A$2:$A1007)*($BV$1='CAMAGUI DATA UNIFICADA'!$B$2:$B1007),0),MATCH(CK$2,'CAMAGUI DATA UNIFICADA'!$C$1:$T$1,0)),"")</f>
        <v>9.1326</v>
      </c>
      <c r="CL30" s="60">
        <f t="array" ref="CL30">IFERROR(INDEX('CAMAGUI DATA UNIFICADA'!$C$2:$T1007,MATCH(1,($A30='CAMAGUI DATA UNIFICADA'!$A$2:$A1007)*($BV$1='CAMAGUI DATA UNIFICADA'!$B$2:$B1007),0),MATCH(CL$2,'CAMAGUI DATA UNIFICADA'!$C$1:$T$1,0)),"")</f>
        <v>164.7385549</v>
      </c>
      <c r="CM30" s="140">
        <f t="array" ref="CM30">IFERROR(INDEX('CAMAGUI DATA UNIFICADA'!$C$2:$T1007,MATCH(1,($A30='CAMAGUI DATA UNIFICADA'!$A$2:$A1007)*($BV$1='CAMAGUI DATA UNIFICADA'!$B$2:$B1007),0),MATCH(CM$2,'CAMAGUI DATA UNIFICADA'!$C$1:$T$1,0)),"")</f>
        <v>31.18463872</v>
      </c>
      <c r="CN30" s="138" t="str">
        <f t="array" ref="CN30">IFERROR(INDEX('CAMAGUI DATA UNIFICADA'!$C$2:$T1007,MATCH(1,($A30='CAMAGUI DATA UNIFICADA'!$A$2:$A1007)*($CN$1='CAMAGUI DATA UNIFICADA'!$B$2:$B1007),0),MATCH(CN$2,'CAMAGUI DATA UNIFICADA'!$C$1:$T$1,0)),"")</f>
        <v>CA6290723</v>
      </c>
      <c r="CO30" s="2">
        <f t="array" ref="CO30">IFERROR(INDEX('CAMAGUI DATA UNIFICADA'!$C$2:$T1007,MATCH(1,($A30='CAMAGUI DATA UNIFICADA'!$A$2:$A1007)*($CN$1='CAMAGUI DATA UNIFICADA'!$B$2:$B1007),0),MATCH(CO$2,'CAMAGUI DATA UNIFICADA'!$C$1:$T$1,0)),"")</f>
        <v>62</v>
      </c>
      <c r="CP30" s="2">
        <f t="array" ref="CP30">IFERROR(INDEX('CAMAGUI DATA UNIFICADA'!$C$2:$T1007,MATCH(1,($A30='CAMAGUI DATA UNIFICADA'!$A$2:$A1007)*($CN$1='CAMAGUI DATA UNIFICADA'!$B$2:$B1007),0),MATCH(CP$2,'CAMAGUI DATA UNIFICADA'!$C$1:$T$1,0)),"")</f>
        <v>112</v>
      </c>
      <c r="CQ30" s="2" t="str">
        <f t="array" ref="CQ30">IFERROR(INDEX('CAMAGUI DATA UNIFICADA'!$C$2:$T1007,MATCH(1,($A30='CAMAGUI DATA UNIFICADA'!$A$2:$A1007)*($CN$1='CAMAGUI DATA UNIFICADA'!$B$2:$B1007),0),MATCH(CQ$2,'CAMAGUI DATA UNIFICADA'!$C$1:$T$1,0)),"")</f>
        <v>NICO CLSC 1.2</v>
      </c>
      <c r="CR30" s="139">
        <f t="array" ref="CR30">IFERROR(INDEX('CAMAGUI DATA UNIFICADA'!$C$2:$T1007,MATCH(1,($A30='CAMAGUI DATA UNIFICADA'!$A$2:$A1007)*($CN$1='CAMAGUI DATA UNIFICADA'!$B$2:$B1007),0),MATCH(CR$2,'CAMAGUI DATA UNIFICADA'!$C$1:$T$1,0)),"")</f>
        <v>185.248</v>
      </c>
      <c r="CS30" s="2">
        <f t="array" ref="CS30">IFERROR(INDEX('CAMAGUI DATA UNIFICADA'!$C$2:$T1007,MATCH(1,($A30='CAMAGUI DATA UNIFICADA'!$A$2:$A1007)*($CN$1='CAMAGUI DATA UNIFICADA'!$B$2:$B1007),0),MATCH(CS$2,'CAMAGUI DATA UNIFICADA'!$C$1:$T$1,0)),"")</f>
        <v>0.95</v>
      </c>
      <c r="CT30" s="2">
        <f t="array" ref="CT30">IFERROR(INDEX('CAMAGUI DATA UNIFICADA'!$C$2:$T1007,MATCH(1,($A30='CAMAGUI DATA UNIFICADA'!$A$2:$A1007)*($CN$1='CAMAGUI DATA UNIFICADA'!$B$2:$B1007),0),MATCH(CT$2,'CAMAGUI DATA UNIFICADA'!$C$1:$T$1,0)),"")</f>
        <v>0.27</v>
      </c>
      <c r="CU30" s="33">
        <f t="array" ref="CU30">IFERROR(INDEX('CAMAGUI DATA UNIFICADA'!$C$2:$T1007,MATCH(1,($A30='CAMAGUI DATA UNIFICADA'!$A$2:$A1007)*($CN$1='CAMAGUI DATA UNIFICADA'!$B$2:$B1007),0),MATCH(CU$2,'CAMAGUI DATA UNIFICADA'!$C$1:$T$1,0)),"")</f>
        <v>14.2494</v>
      </c>
      <c r="CV30" s="60">
        <f t="array" ref="CV30">IFERROR(INDEX('CAMAGUI DATA UNIFICADA'!$C$2:$T1007,MATCH(1,($A30='CAMAGUI DATA UNIFICADA'!$A$2:$A1007)*($CN$1='CAMAGUI DATA UNIFICADA'!$B$2:$B1007),0),MATCH(CV$2,'CAMAGUI DATA UNIFICADA'!$C$1:$T$1,0)),"")</f>
        <v>458006.3574</v>
      </c>
      <c r="CW30" s="33">
        <f t="array" ref="CW30">IFERROR(INDEX('CAMAGUI DATA UNIFICADA'!$C$2:$T1007,MATCH(1,($A30='CAMAGUI DATA UNIFICADA'!$A$2:$A1007)*($CN$1='CAMAGUI DATA UNIFICADA'!$B$2:$B1007),0),MATCH(CW$2,'CAMAGUI DATA UNIFICADA'!$C$1:$T$1,0)),"")</f>
        <v>0.548696845</v>
      </c>
      <c r="CX30" s="23">
        <f t="array" ref="CX30">IFERROR(INDEX('CAMAGUI DATA UNIFICADA'!$C$2:$T1007,MATCH(1,($A30='CAMAGUI DATA UNIFICADA'!$A$2:$A1007)*($CN$1='CAMAGUI DATA UNIFICADA'!$B$2:$B1007),0),MATCH(CX$2,'CAMAGUI DATA UNIFICADA'!$C$1:$T$1,0)),"")</f>
        <v>0.4240799606</v>
      </c>
      <c r="CY30" s="23">
        <f t="array" ref="CY30">IFERROR(INDEX('CAMAGUI DATA UNIFICADA'!$C$2:$T1007,MATCH(1,($A30='CAMAGUI DATA UNIFICADA'!$A$2:$A1007)*($CN$1='CAMAGUI DATA UNIFICADA'!$B$2:$B1007),0),MATCH(CY$2,'CAMAGUI DATA UNIFICADA'!$C$1:$T$1,0)),"")</f>
        <v>0.7</v>
      </c>
      <c r="CZ30" s="60">
        <f t="array" ref="CZ30">IFERROR(INDEX('CAMAGUI DATA UNIFICADA'!$C$2:$T1007,MATCH(1,($A30='CAMAGUI DATA UNIFICADA'!$A$2:$A1007)*($CN$1='CAMAGUI DATA UNIFICADA'!$B$2:$B1007),0),MATCH(CZ$2,'CAMAGUI DATA UNIFICADA'!$C$1:$T$1,0)),"")</f>
        <v>86400</v>
      </c>
      <c r="DA30" s="2">
        <f t="array" ref="DA30">IFERROR(INDEX('CAMAGUI DATA UNIFICADA'!$C$2:$T1007,MATCH(1,($A30='CAMAGUI DATA UNIFICADA'!$A$2:$A1007)*($CN$1='CAMAGUI DATA UNIFICADA'!$B$2:$B1007),0),MATCH(DA$2,'CAMAGUI DATA UNIFICADA'!$C$1:$T$1,0)),"")</f>
        <v>2</v>
      </c>
      <c r="DB30" s="2">
        <f t="array" ref="DB30">IFERROR(INDEX('CAMAGUI DATA UNIFICADA'!$C$2:$T1007,MATCH(1,($A30='CAMAGUI DATA UNIFICADA'!$A$2:$A1007)*($CN$1='CAMAGUI DATA UNIFICADA'!$B$2:$B1007),0),MATCH(DB$2,'CAMAGUI DATA UNIFICADA'!$C$1:$T$1,0)),"")</f>
        <v>2.95</v>
      </c>
      <c r="DC30" s="33">
        <f t="array" ref="DC30">IFERROR(INDEX('CAMAGUI DATA UNIFICADA'!$C$2:$T1007,MATCH(1,($A30='CAMAGUI DATA UNIFICADA'!$A$2:$A1007)*($CN$1='CAMAGUI DATA UNIFICADA'!$B$2:$B1007),0),MATCH(DC$2,'CAMAGUI DATA UNIFICADA'!$C$1:$T$1,0)),"")</f>
        <v>9.708</v>
      </c>
      <c r="DD30" s="60">
        <f t="array" ref="DD30">IFERROR(INDEX('CAMAGUI DATA UNIFICADA'!$C$2:$T1007,MATCH(1,($A30='CAMAGUI DATA UNIFICADA'!$A$2:$A1007)*($CN$1='CAMAGUI DATA UNIFICADA'!$B$2:$B1007),0),MATCH(DD$2,'CAMAGUI DATA UNIFICADA'!$C$1:$T$1,0)),"")</f>
        <v>258.2440909</v>
      </c>
      <c r="DE30" s="140">
        <f t="array" ref="DE30">IFERROR(INDEX('CAMAGUI DATA UNIFICADA'!$C$2:$T1007,MATCH(1,($A30='CAMAGUI DATA UNIFICADA'!$A$2:$A1007)*($CN$1='CAMAGUI DATA UNIFICADA'!$B$2:$B1007),0),MATCH(DE$2,'CAMAGUI DATA UNIFICADA'!$C$1:$T$1,0)),"")</f>
        <v>49.06102272</v>
      </c>
      <c r="DF30" s="138" t="str">
        <f t="array" ref="DF30">IFERROR(INDEX('CAMAGUI DATA UNIFICADA'!$C$2:$T1007,MATCH(1,($A30='CAMAGUI DATA UNIFICADA'!$A$2:$A1007)*($DF$1='CAMAGUI DATA UNIFICADA'!$B$2:$B1007),0),MATCH(DF$2,'CAMAGUI DATA UNIFICADA'!$C$1:$T$1,0)),"")</f>
        <v/>
      </c>
      <c r="DG30" s="2" t="str">
        <f t="array" ref="DG30">IFERROR(INDEX('CAMAGUI DATA UNIFICADA'!$C$2:$T1007,MATCH(1,($A30='CAMAGUI DATA UNIFICADA'!$A$2:$A1007)*($DF$1='CAMAGUI DATA UNIFICADA'!$B$2:$B1007),0),MATCH(DG$2,'CAMAGUI DATA UNIFICADA'!$C$1:$T$1,0)),"")</f>
        <v/>
      </c>
      <c r="DH30" s="2" t="str">
        <f t="array" ref="DH30">IFERROR(INDEX('CAMAGUI DATA UNIFICADA'!$C$2:$T1007,MATCH(1,($A30='CAMAGUI DATA UNIFICADA'!$A$2:$A1007)*($DF$1='CAMAGUI DATA UNIFICADA'!$B$2:$B1007),0),MATCH(DH$2,'CAMAGUI DATA UNIFICADA'!$C$1:$T$1,0)),"")</f>
        <v/>
      </c>
      <c r="DI30" s="2" t="str">
        <f t="array" ref="DI30">IFERROR(INDEX('CAMAGUI DATA UNIFICADA'!$C$2:$T1007,MATCH(1,($A30='CAMAGUI DATA UNIFICADA'!$A$2:$A1007)*($DF$1='CAMAGUI DATA UNIFICADA'!$B$2:$B1007),0),MATCH(DI$2,'CAMAGUI DATA UNIFICADA'!$C$1:$T$1,0)),"")</f>
        <v/>
      </c>
      <c r="DJ30" s="139" t="str">
        <f t="array" ref="DJ30">IFERROR(INDEX('CAMAGUI DATA UNIFICADA'!$C$2:$T1007,MATCH(1,($A30='CAMAGUI DATA UNIFICADA'!$A$2:$A1007)*($DF$1='CAMAGUI DATA UNIFICADA'!$B$2:$B1007),0),MATCH(DJ$2,'CAMAGUI DATA UNIFICADA'!$C$1:$T$1,0)),"")</f>
        <v/>
      </c>
      <c r="DK30" s="2" t="str">
        <f t="array" ref="DK30">IFERROR(INDEX('CAMAGUI DATA UNIFICADA'!$C$2:$T1007,MATCH(1,($A30='CAMAGUI DATA UNIFICADA'!$A$2:$A1007)*($DF$1='CAMAGUI DATA UNIFICADA'!$B$2:$B1007),0),MATCH(DK$2,'CAMAGUI DATA UNIFICADA'!$C$1:$T$1,0)),"")</f>
        <v/>
      </c>
      <c r="DL30" s="2" t="str">
        <f t="array" ref="DL30">IFERROR(INDEX('CAMAGUI DATA UNIFICADA'!$C$2:$T1007,MATCH(1,($A30='CAMAGUI DATA UNIFICADA'!$A$2:$A1007)*($DF$1='CAMAGUI DATA UNIFICADA'!$B$2:$B1007),0),MATCH(DL$2,'CAMAGUI DATA UNIFICADA'!$C$1:$T$1,0)),"")</f>
        <v/>
      </c>
      <c r="DM30" s="33" t="str">
        <f t="array" ref="DM30">IFERROR(INDEX('CAMAGUI DATA UNIFICADA'!$C$2:$T1007,MATCH(1,($A30='CAMAGUI DATA UNIFICADA'!$A$2:$A1007)*($DF$1='CAMAGUI DATA UNIFICADA'!$B$2:$B1007),0),MATCH(DM$2,'CAMAGUI DATA UNIFICADA'!$C$1:$T$1,0)),"")</f>
        <v/>
      </c>
      <c r="DN30" s="60" t="str">
        <f t="array" ref="DN30">IFERROR(INDEX('CAMAGUI DATA UNIFICADA'!$C$2:$T1007,MATCH(1,($A30='CAMAGUI DATA UNIFICADA'!$A$2:$A1007)*($DF$1='CAMAGUI DATA UNIFICADA'!$B$2:$B1007),0),MATCH(DN$2,'CAMAGUI DATA UNIFICADA'!$C$1:$T$1,0)),"")</f>
        <v/>
      </c>
      <c r="DO30" s="33" t="str">
        <f t="array" ref="DO30">IFERROR(INDEX('CAMAGUI DATA UNIFICADA'!$C$2:$T1007,MATCH(1,($A30='CAMAGUI DATA UNIFICADA'!$A$2:$A1007)*($DF$1='CAMAGUI DATA UNIFICADA'!$B$2:$B1007),0),MATCH(DO$2,'CAMAGUI DATA UNIFICADA'!$C$1:$T$1,0)),"")</f>
        <v/>
      </c>
      <c r="DP30" s="23" t="str">
        <f t="array" ref="DP30">IFERROR(INDEX('CAMAGUI DATA UNIFICADA'!$C$2:$T1007,MATCH(1,($A30='CAMAGUI DATA UNIFICADA'!$A$2:$A1007)*($DF$1='CAMAGUI DATA UNIFICADA'!$B$2:$B1007),0),MATCH(DP$2,'CAMAGUI DATA UNIFICADA'!$C$1:$T$1,0)),"")</f>
        <v/>
      </c>
      <c r="DQ30" s="23" t="str">
        <f t="array" ref="DQ30">IFERROR(INDEX('CAMAGUI DATA UNIFICADA'!$C$2:$T1007,MATCH(1,($A30='CAMAGUI DATA UNIFICADA'!$A$2:$A1007)*($DF$1='CAMAGUI DATA UNIFICADA'!$B$2:$B1007),0),MATCH(DQ$2,'CAMAGUI DATA UNIFICADA'!$C$1:$T$1,0)),"")</f>
        <v/>
      </c>
      <c r="DR30" s="2" t="str">
        <f t="array" ref="DR30">IFERROR(INDEX('CAMAGUI DATA UNIFICADA'!$C$2:$T1007,MATCH(1,($A30='CAMAGUI DATA UNIFICADA'!$A$2:$A1007)*($DF$1='CAMAGUI DATA UNIFICADA'!$B$2:$B1007),0),MATCH(DR$2,'CAMAGUI DATA UNIFICADA'!$C$1:$T$1,0)),"")</f>
        <v/>
      </c>
      <c r="DS30" s="2" t="str">
        <f t="array" ref="DS30">IFERROR(INDEX('CAMAGUI DATA UNIFICADA'!$C$2:$T1007,MATCH(1,($A30='CAMAGUI DATA UNIFICADA'!$A$2:$A1007)*($DF$1='CAMAGUI DATA UNIFICADA'!$B$2:$B1007),0),MATCH(DS$2,'CAMAGUI DATA UNIFICADA'!$C$1:$T$1,0)),"")</f>
        <v/>
      </c>
      <c r="DT30" s="2" t="str">
        <f t="array" ref="DT30">IFERROR(INDEX('CAMAGUI DATA UNIFICADA'!$C$2:$T1007,MATCH(1,($A30='CAMAGUI DATA UNIFICADA'!$A$2:$A1007)*($DF$1='CAMAGUI DATA UNIFICADA'!$B$2:$B1007),0),MATCH(DT$2,'CAMAGUI DATA UNIFICADA'!$C$1:$T$1,0)),"")</f>
        <v/>
      </c>
      <c r="DU30" s="33" t="str">
        <f t="array" ref="DU30">IFERROR(INDEX('CAMAGUI DATA UNIFICADA'!$C$2:$T1007,MATCH(1,($A30='CAMAGUI DATA UNIFICADA'!$A$2:$A1007)*($DF$1='CAMAGUI DATA UNIFICADA'!$B$2:$B1007),0),MATCH(DU$2,'CAMAGUI DATA UNIFICADA'!$C$1:$T$1,0)),"")</f>
        <v/>
      </c>
      <c r="DV30" s="60" t="str">
        <f t="array" ref="DV30">IFERROR(INDEX('CAMAGUI DATA UNIFICADA'!$C$2:$T1007,MATCH(1,($A30='CAMAGUI DATA UNIFICADA'!$A$2:$A1007)*($DF$1='CAMAGUI DATA UNIFICADA'!$B$2:$B1007),0),MATCH(DV$2,'CAMAGUI DATA UNIFICADA'!$C$1:$T$1,0)),"")</f>
        <v/>
      </c>
      <c r="DW30" s="140" t="str">
        <f t="array" ref="DW30">IFERROR(INDEX('CAMAGUI DATA UNIFICADA'!$C$2:$T1007,MATCH(1,($A30='CAMAGUI DATA UNIFICADA'!$A$2:$A1007)*($DF$1='CAMAGUI DATA UNIFICADA'!$B$2:$B1007),0),MATCH(DW$2,'CAMAGUI DATA UNIFICADA'!$C$1:$T$1,0)),"")</f>
        <v/>
      </c>
      <c r="DX30" s="144" t="str">
        <f t="array" ref="DX30">IFERROR(INDEX('CAMAGUI DATA UNIFICADA'!$C$2:$T1007,MATCH(1,($A30='CAMAGUI DATA UNIFICADA'!$A$2:$A1007)*($DX$1='CAMAGUI DATA UNIFICADA'!$B$2:$B1007),0),MATCH(DX$2,'CAMAGUI DATA UNIFICADA'!$C$1:$T$1,0)),"")</f>
        <v>CAR280523</v>
      </c>
      <c r="DY30" s="60">
        <f t="array" ref="DY30">IFERROR(INDEX('CAMAGUI DATA UNIFICADA'!$C$2:$T1007,MATCH(1,($A30='CAMAGUI DATA UNIFICADA'!$A$2:$A1007)*($DX$1='CAMAGUI DATA UNIFICADA'!$B$2:$B1007),0),MATCH(DY$2,'CAMAGUI DATA UNIFICADA'!$C$1:$T$1,0)),"")</f>
        <v>87.5</v>
      </c>
      <c r="DZ30" s="60">
        <f t="array" ref="DZ30">IFERROR(INDEX('CAMAGUI DATA UNIFICADA'!$C$2:$T1007,MATCH(1,($A30='CAMAGUI DATA UNIFICADA'!$A$2:$A1007)*($DX$1='CAMAGUI DATA UNIFICADA'!$B$2:$B1007),0),MATCH(DZ$2,'CAMAGUI DATA UNIFICADA'!$C$1:$T$1,0)),"")</f>
        <v>537</v>
      </c>
      <c r="EA30" s="60" t="str">
        <f t="array" ref="EA30">IFERROR(INDEX('CAMAGUI DATA UNIFICADA'!$C$2:$T1007,MATCH(1,($A30='CAMAGUI DATA UNIFICADA'!$A$2:$A1007)*($DX$1='CAMAGUI DATA UNIFICADA'!$B$2:$B1007),0),MATCH(EA$2,'CAMAGUI DATA UNIFICADA'!$C$1:$T$1,0)),"")</f>
        <v>SKR SETLINE</v>
      </c>
      <c r="EB30" s="60">
        <f t="array" ref="EB30">IFERROR(INDEX('CAMAGUI DATA UNIFICADA'!$C$2:$T1007,MATCH(1,($A30='CAMAGUI DATA UNIFICADA'!$A$2:$A1007)*($DX$1='CAMAGUI DATA UNIFICADA'!$B$2:$B1007),0),MATCH(EB$2,'CAMAGUI DATA UNIFICADA'!$C$1:$T$1,0)),"")</f>
        <v>470.412</v>
      </c>
      <c r="EC30" s="60">
        <f t="array" ref="EC30">IFERROR(INDEX('CAMAGUI DATA UNIFICADA'!$C$2:$T1007,MATCH(1,($A30='CAMAGUI DATA UNIFICADA'!$A$2:$A1007)*($DX$1='CAMAGUI DATA UNIFICADA'!$B$2:$B1007),0),MATCH(EC$2,'CAMAGUI DATA UNIFICADA'!$C$1:$T$1,0)),"")</f>
        <v>6</v>
      </c>
      <c r="ED30" s="60">
        <f t="array" ref="ED30">IFERROR(INDEX('CAMAGUI DATA UNIFICADA'!$C$2:$T1007,MATCH(1,($A30='CAMAGUI DATA UNIFICADA'!$A$2:$A1007)*($DX$1='CAMAGUI DATA UNIFICADA'!$B$2:$B1007),0),MATCH(ED$2,'CAMAGUI DATA UNIFICADA'!$C$1:$T$1,0)),"")</f>
        <v>1</v>
      </c>
      <c r="EE30" s="60">
        <f t="array" ref="EE30">IFERROR(INDEX('CAMAGUI DATA UNIFICADA'!$C$2:$T1007,MATCH(1,($A30='CAMAGUI DATA UNIFICADA'!$A$2:$A1007)*($DX$1='CAMAGUI DATA UNIFICADA'!$B$2:$B1007),0),MATCH(EE$2,'CAMAGUI DATA UNIFICADA'!$C$1:$T$1,0)),"")</f>
        <v>6.888</v>
      </c>
      <c r="EF30" s="60">
        <f t="array" ref="EF30">IFERROR(INDEX('CAMAGUI DATA UNIFICADA'!$C$2:$T1007,MATCH(1,($A30='CAMAGUI DATA UNIFICADA'!$A$2:$A1007)*($DX$1='CAMAGUI DATA UNIFICADA'!$B$2:$B1007),0),MATCH(EF$2,'CAMAGUI DATA UNIFICADA'!$C$1:$T$1,0)),"")</f>
        <v>211720.8672</v>
      </c>
      <c r="EG30" s="60">
        <f t="array" ref="EG30">IFERROR(INDEX('CAMAGUI DATA UNIFICADA'!$C$2:$T1007,MATCH(1,($A30='CAMAGUI DATA UNIFICADA'!$A$2:$A1007)*($DX$1='CAMAGUI DATA UNIFICADA'!$B$2:$B1007),0),MATCH(EG$2,'CAMAGUI DATA UNIFICADA'!$C$1:$T$1,0)),"")</f>
        <v>2.261052632</v>
      </c>
      <c r="EH30" s="60">
        <f t="array" ref="EH30">IFERROR(INDEX('CAMAGUI DATA UNIFICADA'!$C$2:$T1007,MATCH(1,($A30='CAMAGUI DATA UNIFICADA'!$A$2:$A1007)*($DX$1='CAMAGUI DATA UNIFICADA'!$B$2:$B1007),0),MATCH(EH$2,'CAMAGUI DATA UNIFICADA'!$C$1:$T$1,0)),"")</f>
        <v>0.8468834688</v>
      </c>
      <c r="EI30" s="60">
        <f t="array" ref="EI30">IFERROR(INDEX('CAMAGUI DATA UNIFICADA'!$C$2:$T1007,MATCH(1,($A30='CAMAGUI DATA UNIFICADA'!$A$2:$A1007)*($DX$1='CAMAGUI DATA UNIFICADA'!$B$2:$B1007),0),MATCH(EI$2,'CAMAGUI DATA UNIFICADA'!$C$1:$T$1,0)),"")</f>
        <v>0.95</v>
      </c>
      <c r="EJ30" s="60" t="str">
        <f t="array" ref="EJ30">IFERROR(INDEX('CAMAGUI DATA UNIFICADA'!$C$2:$T1007,MATCH(1,($A30='CAMAGUI DATA UNIFICADA'!$A$2:$A1007)*($DX$1='CAMAGUI DATA UNIFICADA'!$B$2:$B1007),0),MATCH(EJ$2,'CAMAGUI DATA UNIFICADA'!$C$1:$T$1,0)),"")</f>
        <v/>
      </c>
      <c r="EK30" s="60">
        <f t="array" ref="EK30">IFERROR(INDEX('CAMAGUI DATA UNIFICADA'!$C$2:$T1007,MATCH(1,($A30='CAMAGUI DATA UNIFICADA'!$A$2:$A1007)*($DX$1='CAMAGUI DATA UNIFICADA'!$B$2:$B1007),0),MATCH(EK$2,'CAMAGUI DATA UNIFICADA'!$C$1:$T$1,0)),"")</f>
        <v>2</v>
      </c>
      <c r="EL30" s="60">
        <f t="array" ref="EL30">IFERROR(INDEX('CAMAGUI DATA UNIFICADA'!$C$2:$T1007,MATCH(1,($A30='CAMAGUI DATA UNIFICADA'!$A$2:$A1007)*($DX$1='CAMAGUI DATA UNIFICADA'!$B$2:$B1007),0),MATCH(EL$2,'CAMAGUI DATA UNIFICADA'!$C$1:$T$1,0)),"")</f>
        <v>8</v>
      </c>
      <c r="EM30" s="60">
        <f t="array" ref="EM30">IFERROR(INDEX('CAMAGUI DATA UNIFICADA'!$C$2:$T1007,MATCH(1,($A30='CAMAGUI DATA UNIFICADA'!$A$2:$A1007)*($DX$1='CAMAGUI DATA UNIFICADA'!$B$2:$B1007),0),MATCH(EM$2,'CAMAGUI DATA UNIFICADA'!$C$1:$T$1,0)),"")</f>
        <v>5.604</v>
      </c>
      <c r="EN30" s="60">
        <f t="array" ref="EN30">IFERROR(INDEX('CAMAGUI DATA UNIFICADA'!$C$2:$T1007,MATCH(1,($A30='CAMAGUI DATA UNIFICADA'!$A$2:$A1007)*($DX$1='CAMAGUI DATA UNIFICADA'!$B$2:$B1007),0),MATCH(EN$2,'CAMAGUI DATA UNIFICADA'!$C$1:$T$1,0)),"")</f>
        <v>115.7592291</v>
      </c>
      <c r="EO30" s="140">
        <f t="array" ref="EO30">IFERROR(INDEX('CAMAGUI DATA UNIFICADA'!$C$2:$T1007,MATCH(1,($A30='CAMAGUI DATA UNIFICADA'!$A$2:$A1007)*($DX$1='CAMAGUI DATA UNIFICADA'!$B$2:$B1007),0),MATCH(EO$2,'CAMAGUI DATA UNIFICADA'!$C$1:$T$1,0)),"")</f>
        <v>7.064807287</v>
      </c>
    </row>
    <row r="31">
      <c r="A31" s="137">
        <v>45145.0</v>
      </c>
      <c r="B31" s="138" t="str">
        <f t="array" ref="B31">IFERROR(INDEX('CAMAGUI DATA UNIFICADA'!$C$2:$T1007,MATCH(1,($A31='CAMAGUI DATA UNIFICADA'!$A$2:$A1007)*($B$1='CAMAGUI DATA UNIFICADA'!$B$2:$B1007),0),MATCH(B$2,'CAMAGUI DATA UNIFICADA'!$C$1:$T$1,0)),"")</f>
        <v>CA1050623</v>
      </c>
      <c r="C31" s="2">
        <f t="array" ref="C31">IFERROR(INDEX('CAMAGUI DATA UNIFICADA'!$C$2:$T1007,MATCH(1,($A31='CAMAGUI DATA UNIFICADA'!$A$2:$A1007)*($B$1='CAMAGUI DATA UNIFICADA'!$B$2:$B1007),0),MATCH(C$2,'CAMAGUI DATA UNIFICADA'!$C$1:$T$1,0)),"")</f>
        <v>450</v>
      </c>
      <c r="D31" s="2">
        <f t="array" ref="D31">IFERROR(INDEX('CAMAGUI DATA UNIFICADA'!$C$2:$T1007,MATCH(1,($A31='CAMAGUI DATA UNIFICADA'!$A$2:$A1007)*($B$1='CAMAGUI DATA UNIFICADA'!$B$2:$B1007),0),MATCH(D$2,'CAMAGUI DATA UNIFICADA'!$C$1:$T$1,0)),"")</f>
        <v>3137</v>
      </c>
      <c r="E31" s="2" t="str">
        <f t="array" ref="E31">IFERROR(INDEX('CAMAGUI DATA UNIFICADA'!$C$2:$T1007,MATCH(1,($A31='CAMAGUI DATA UNIFICADA'!$A$2:$A1007)*($B$1='CAMAGUI DATA UNIFICADA'!$B$2:$B1007),0),MATCH(E$2,'CAMAGUI DATA UNIFICADA'!$C$1:$T$1,0)),"")</f>
        <v>SKR SETLINE</v>
      </c>
      <c r="F31" s="139">
        <f t="array" ref="F31">IFERROR(INDEX('CAMAGUI DATA UNIFICADA'!$C$2:$T1007,MATCH(1,($A31='CAMAGUI DATA UNIFICADA'!$A$2:$A1007)*($B$1='CAMAGUI DATA UNIFICADA'!$B$2:$B1007),0),MATCH(F$2,'CAMAGUI DATA UNIFICADA'!$C$1:$T$1,0)),"")</f>
        <v>2748.012</v>
      </c>
      <c r="G31" s="2">
        <f t="array" ref="G31">IFERROR(INDEX('CAMAGUI DATA UNIFICADA'!$C$2:$T1007,MATCH(1,($A31='CAMAGUI DATA UNIFICADA'!$A$2:$A1007)*($B$1='CAMAGUI DATA UNIFICADA'!$B$2:$B1007),0),MATCH(G$2,'CAMAGUI DATA UNIFICADA'!$C$1:$T$1,0)),"")</f>
        <v>20.5</v>
      </c>
      <c r="H31" s="2">
        <f t="array" ref="H31">IFERROR(INDEX('CAMAGUI DATA UNIFICADA'!$C$2:$T1007,MATCH(1,($A31='CAMAGUI DATA UNIFICADA'!$A$2:$A1007)*($B$1='CAMAGUI DATA UNIFICADA'!$B$2:$B1007),0),MATCH(H$2,'CAMAGUI DATA UNIFICADA'!$C$1:$T$1,0)),"")</f>
        <v>3.5</v>
      </c>
      <c r="I31" s="33">
        <f t="array" ref="I31">IFERROR(INDEX('CAMAGUI DATA UNIFICADA'!$C$2:$T1007,MATCH(1,($A31='CAMAGUI DATA UNIFICADA'!$A$2:$A1007)*($B$1='CAMAGUI DATA UNIFICADA'!$B$2:$B1007),0),MATCH(I$2,'CAMAGUI DATA UNIFICADA'!$C$1:$T$1,0)),"")</f>
        <v>3.252</v>
      </c>
      <c r="J31" s="60">
        <f t="array" ref="J31">IFERROR(INDEX('CAMAGUI DATA UNIFICADA'!$C$2:$T1007,MATCH(1,($A31='CAMAGUI DATA UNIFICADA'!$A$2:$A1007)*($B$1='CAMAGUI DATA UNIFICADA'!$B$2:$B1007),0),MATCH(J$2,'CAMAGUI DATA UNIFICADA'!$C$1:$T$1,0)),"")</f>
        <v>675006.7501</v>
      </c>
      <c r="K31" s="33">
        <f t="array" ref="K31">IFERROR(INDEX('CAMAGUI DATA UNIFICADA'!$C$2:$T1007,MATCH(1,($A31='CAMAGUI DATA UNIFICADA'!$A$2:$A1007)*($B$1='CAMAGUI DATA UNIFICADA'!$B$2:$B1007),0),MATCH(K$2,'CAMAGUI DATA UNIFICADA'!$C$1:$T$1,0)),"")</f>
        <v>1.149084249</v>
      </c>
      <c r="L31" s="23">
        <f t="array" ref="L31">IFERROR(INDEX('CAMAGUI DATA UNIFICADA'!$C$2:$T1007,MATCH(1,($A31='CAMAGUI DATA UNIFICADA'!$A$2:$A1007)*($B$1='CAMAGUI DATA UNIFICADA'!$B$2:$B1007),0),MATCH(L$2,'CAMAGUI DATA UNIFICADA'!$C$1:$T$1,0)),"")</f>
        <v>0.5625056251</v>
      </c>
      <c r="M31" s="23">
        <f t="array" ref="M31">IFERROR(INDEX('CAMAGUI DATA UNIFICADA'!$C$2:$T1007,MATCH(1,($A31='CAMAGUI DATA UNIFICADA'!$A$2:$A1007)*($B$1='CAMAGUI DATA UNIFICADA'!$B$2:$B1007),0),MATCH(M$2,'CAMAGUI DATA UNIFICADA'!$C$1:$T$1,0)),"")</f>
        <v>0.65</v>
      </c>
      <c r="N31" s="60">
        <f t="array" ref="N31">IFERROR(INDEX('CAMAGUI DATA UNIFICADA'!$C$2:$T1007,MATCH(1,($A31='CAMAGUI DATA UNIFICADA'!$A$2:$A1007)*($B$1='CAMAGUI DATA UNIFICADA'!$B$2:$B1007),0),MATCH(N$2,'CAMAGUI DATA UNIFICADA'!$C$1:$T$1,0)),"")</f>
        <v>95238.09524</v>
      </c>
      <c r="O31" s="2">
        <f t="array" ref="O31">IFERROR(INDEX('CAMAGUI DATA UNIFICADA'!$C$2:$T1007,MATCH(1,($A31='CAMAGUI DATA UNIFICADA'!$A$2:$A1007)*($B$1='CAMAGUI DATA UNIFICADA'!$B$2:$B1007),0),MATCH(O$2,'CAMAGUI DATA UNIFICADA'!$C$1:$T$1,0)),"")</f>
        <v>2.5</v>
      </c>
      <c r="P31" s="2">
        <f t="array" ref="P31">IFERROR(INDEX('CAMAGUI DATA UNIFICADA'!$C$2:$T1007,MATCH(1,($A31='CAMAGUI DATA UNIFICADA'!$A$2:$A1007)*($B$1='CAMAGUI DATA UNIFICADA'!$B$2:$B1007),0),MATCH(P$2,'CAMAGUI DATA UNIFICADA'!$C$1:$T$1,0)),"")</f>
        <v>23</v>
      </c>
      <c r="Q31" s="33">
        <f t="array" ref="Q31">IFERROR(INDEX('CAMAGUI DATA UNIFICADA'!$C$2:$T1007,MATCH(1,($A31='CAMAGUI DATA UNIFICADA'!$A$2:$A1007)*($B$1='CAMAGUI DATA UNIFICADA'!$B$2:$B1007),0),MATCH(Q$2,'CAMAGUI DATA UNIFICADA'!$C$1:$T$1,0)),"")</f>
        <v>3.276</v>
      </c>
      <c r="R31" s="60">
        <f t="array" ref="R31">IFERROR(INDEX('CAMAGUI DATA UNIFICADA'!$C$2:$T1007,MATCH(1,($A31='CAMAGUI DATA UNIFICADA'!$A$2:$A1007)*($B$1='CAMAGUI DATA UNIFICADA'!$B$2:$B1007),0),MATCH(R$2,'CAMAGUI DATA UNIFICADA'!$C$1:$T$1,0)),"")</f>
        <v>571.5495613</v>
      </c>
      <c r="S31" s="140">
        <f t="array" ref="S31">IFERROR(INDEX('CAMAGUI DATA UNIFICADA'!$C$2:$T1007,MATCH(1,($A31='CAMAGUI DATA UNIFICADA'!$A$2:$A1007)*($B$1='CAMAGUI DATA UNIFICADA'!$B$2:$B1007),0),MATCH(S$2,'CAMAGUI DATA UNIFICADA'!$C$1:$T$1,0)),"")</f>
        <v>30.38739034</v>
      </c>
      <c r="T31" s="138" t="str">
        <f t="array" ref="T31">IFERROR(INDEX('CAMAGUI DATA UNIFICADA'!$C$2:$T1007,MATCH(1,($A31='CAMAGUI DATA UNIFICADA'!$A$2:$A1007)*($T$1='CAMAGUI DATA UNIFICADA'!$B$2:$B1007),0),MATCH(T$2,'CAMAGUI DATA UNIFICADA'!$C$1:$T$1,0)),"")</f>
        <v>CA2050623</v>
      </c>
      <c r="U31" s="2">
        <f t="array" ref="U31">IFERROR(INDEX('CAMAGUI DATA UNIFICADA'!$C$2:$T1007,MATCH(1,($A31='CAMAGUI DATA UNIFICADA'!$A$2:$A1007)*($T$1='CAMAGUI DATA UNIFICADA'!$B$2:$B1007),0),MATCH(U$2,'CAMAGUI DATA UNIFICADA'!$C$1:$T$1,0)),"")</f>
        <v>300</v>
      </c>
      <c r="V31" s="2">
        <f t="array" ref="V31">IFERROR(INDEX('CAMAGUI DATA UNIFICADA'!$C$2:$T1007,MATCH(1,($A31='CAMAGUI DATA UNIFICADA'!$A$2:$A1007)*($T$1='CAMAGUI DATA UNIFICADA'!$B$2:$B1007),0),MATCH(V$2,'CAMAGUI DATA UNIFICADA'!$C$1:$T$1,0)),"")</f>
        <v>2075</v>
      </c>
      <c r="W31" s="2" t="str">
        <f t="array" ref="W31">IFERROR(INDEX('CAMAGUI DATA UNIFICADA'!$C$2:$T1007,MATCH(1,($A31='CAMAGUI DATA UNIFICADA'!$A$2:$A1007)*($T$1='CAMAGUI DATA UNIFICADA'!$B$2:$B1007),0),MATCH(W$2,'CAMAGUI DATA UNIFICADA'!$C$1:$T$1,0)),"")</f>
        <v>SKR SETLINE</v>
      </c>
      <c r="X31" s="139">
        <f t="array" ref="X31">IFERROR(INDEX('CAMAGUI DATA UNIFICADA'!$C$2:$T1007,MATCH(1,($A31='CAMAGUI DATA UNIFICADA'!$A$2:$A1007)*($T$1='CAMAGUI DATA UNIFICADA'!$B$2:$B1007),0),MATCH(X$2,'CAMAGUI DATA UNIFICADA'!$C$1:$T$1,0)),"")</f>
        <v>1817.7</v>
      </c>
      <c r="Y31" s="2">
        <f t="array" ref="Y31">IFERROR(INDEX('CAMAGUI DATA UNIFICADA'!$C$2:$T1007,MATCH(1,($A31='CAMAGUI DATA UNIFICADA'!$A$2:$A1007)*($T$1='CAMAGUI DATA UNIFICADA'!$B$2:$B1007),0),MATCH(Y$2,'CAMAGUI DATA UNIFICADA'!$C$1:$T$1,0)),"")</f>
        <v>19.8</v>
      </c>
      <c r="Z31" s="2">
        <f t="array" ref="Z31">IFERROR(INDEX('CAMAGUI DATA UNIFICADA'!$C$2:$T1007,MATCH(1,($A31='CAMAGUI DATA UNIFICADA'!$A$2:$A1007)*($T$1='CAMAGUI DATA UNIFICADA'!$B$2:$B1007),0),MATCH(Z$2,'CAMAGUI DATA UNIFICADA'!$C$1:$T$1,0)),"")</f>
        <v>3.3</v>
      </c>
      <c r="AA31" s="2">
        <f t="array" ref="AA31">IFERROR(INDEX('CAMAGUI DATA UNIFICADA'!$C$2:$T1007,MATCH(1,($A31='CAMAGUI DATA UNIFICADA'!$A$2:$A1007)*($T$1='CAMAGUI DATA UNIFICADA'!$B$2:$B1007),0),MATCH(AA$2,'CAMAGUI DATA UNIFICADA'!$C$1:$T$1,0)),"")</f>
        <v>3.3312</v>
      </c>
      <c r="AB31" s="60">
        <f t="array" ref="AB31">IFERROR(INDEX('CAMAGUI DATA UNIFICADA'!$C$2:$T1007,MATCH(1,($A31='CAMAGUI DATA UNIFICADA'!$A$2:$A1007)*($T$1='CAMAGUI DATA UNIFICADA'!$B$2:$B1007),0),MATCH(AB$2,'CAMAGUI DATA UNIFICADA'!$C$1:$T$1,0)),"")</f>
        <v>454836.5499</v>
      </c>
      <c r="AC31" s="33">
        <f t="array" ref="AC31">IFERROR(INDEX('CAMAGUI DATA UNIFICADA'!$C$2:$T1007,MATCH(1,($A31='CAMAGUI DATA UNIFICADA'!$A$2:$A1007)*($T$1='CAMAGUI DATA UNIFICADA'!$B$2:$B1007),0),MATCH(AC$2,'CAMAGUI DATA UNIFICADA'!$C$1:$T$1,0)),"")</f>
        <v>1.203421778</v>
      </c>
      <c r="AD31" s="23">
        <f t="array" ref="AD31">IFERROR(INDEX('CAMAGUI DATA UNIFICADA'!$C$2:$T1007,MATCH(1,($A31='CAMAGUI DATA UNIFICADA'!$A$2:$A1007)*($T$1='CAMAGUI DATA UNIFICADA'!$B$2:$B1007),0),MATCH(AD$2,'CAMAGUI DATA UNIFICADA'!$C$1:$T$1,0)),"")</f>
        <v>0.4787753157</v>
      </c>
      <c r="AE31" s="23">
        <f t="array" ref="AE31">IFERROR(INDEX('CAMAGUI DATA UNIFICADA'!$C$2:$T1007,MATCH(1,($A31='CAMAGUI DATA UNIFICADA'!$A$2:$A1007)*($T$1='CAMAGUI DATA UNIFICADA'!$B$2:$B1007),0),MATCH(AE$2,'CAMAGUI DATA UNIFICADA'!$C$1:$T$1,0)),"")</f>
        <v>0.55</v>
      </c>
      <c r="AF31" s="60">
        <f t="array" ref="AF31">IFERROR(INDEX('CAMAGUI DATA UNIFICADA'!$C$2:$T1007,MATCH(1,($A31='CAMAGUI DATA UNIFICADA'!$A$2:$A1007)*($T$1='CAMAGUI DATA UNIFICADA'!$B$2:$B1007),0),MATCH(AF$2,'CAMAGUI DATA UNIFICADA'!$C$1:$T$1,0)),"")</f>
        <v>87083.33333</v>
      </c>
      <c r="AG31" s="2">
        <f t="array" ref="AG31">IFERROR(INDEX('CAMAGUI DATA UNIFICADA'!$C$2:$T1007,MATCH(1,($A31='CAMAGUI DATA UNIFICADA'!$A$2:$A1007)*($T$1='CAMAGUI DATA UNIFICADA'!$B$2:$B1007),0),MATCH(AG$2,'CAMAGUI DATA UNIFICADA'!$C$1:$T$1,0)),"")</f>
        <v>2.5</v>
      </c>
      <c r="AH31" s="2">
        <f t="array" ref="AH31">IFERROR(INDEX('CAMAGUI DATA UNIFICADA'!$C$2:$T1007,MATCH(1,($A31='CAMAGUI DATA UNIFICADA'!$A$2:$A1007)*($T$1='CAMAGUI DATA UNIFICADA'!$B$2:$B1007),0),MATCH(AH$2,'CAMAGUI DATA UNIFICADA'!$C$1:$T$1,0)),"")</f>
        <v>22.3</v>
      </c>
      <c r="AI31" s="33">
        <f t="array" ref="AI31">IFERROR(INDEX('CAMAGUI DATA UNIFICADA'!$C$2:$T1007,MATCH(1,($A31='CAMAGUI DATA UNIFICADA'!$A$2:$A1007)*($T$1='CAMAGUI DATA UNIFICADA'!$B$2:$B1007),0),MATCH(AI$2,'CAMAGUI DATA UNIFICADA'!$C$1:$T$1,0)),"")</f>
        <v>3.2268</v>
      </c>
      <c r="AJ31" s="60">
        <f t="array" ref="AJ31">IFERROR(INDEX('CAMAGUI DATA UNIFICADA'!$C$2:$T1007,MATCH(1,($A31='CAMAGUI DATA UNIFICADA'!$A$2:$A1007)*($T$1='CAMAGUI DATA UNIFICADA'!$B$2:$B1007),0),MATCH(AJ$2,'CAMAGUI DATA UNIFICADA'!$C$1:$T$1,0)),"")</f>
        <v>371.2562007</v>
      </c>
      <c r="AK31" s="140">
        <f t="array" ref="AK31">IFERROR(INDEX('CAMAGUI DATA UNIFICADA'!$C$2:$T1007,MATCH(1,($A31='CAMAGUI DATA UNIFICADA'!$A$2:$A1007)*($T$1='CAMAGUI DATA UNIFICADA'!$B$2:$B1007),0),MATCH(AK$2,'CAMAGUI DATA UNIFICADA'!$C$1:$T$1,0)),"")</f>
        <v>17.81405019</v>
      </c>
      <c r="AL31" s="138" t="str">
        <f t="array" ref="AL31">IFERROR(INDEX('CAMAGUI DATA UNIFICADA'!$C$2:$T1007,MATCH(1,($A31='CAMAGUI DATA UNIFICADA'!$A$2:$A1007)*($AL$1='CAMAGUI DATA UNIFICADA'!$B$2:$B1007),0),MATCH(AL$2,'CAMAGUI DATA UNIFICADA'!$C$1:$T$1,0)),"")</f>
        <v>CA3050623</v>
      </c>
      <c r="AM31" s="2">
        <f t="array" ref="AM31">IFERROR(INDEX('CAMAGUI DATA UNIFICADA'!$C$2:$T1007,MATCH(1,($A31='CAMAGUI DATA UNIFICADA'!$A$2:$A1007)*($AL$1='CAMAGUI DATA UNIFICADA'!$B$2:$B1007),0),MATCH(AM$2,'CAMAGUI DATA UNIFICADA'!$C$1:$T$1,0)),"")</f>
        <v>350</v>
      </c>
      <c r="AN31" s="2">
        <f t="array" ref="AN31">IFERROR(INDEX('CAMAGUI DATA UNIFICADA'!$C$2:$T1007,MATCH(1,($A31='CAMAGUI DATA UNIFICADA'!$A$2:$A1007)*($AL$1='CAMAGUI DATA UNIFICADA'!$B$2:$B1007),0),MATCH(AN$2,'CAMAGUI DATA UNIFICADA'!$C$1:$T$1,0)),"")</f>
        <v>2425</v>
      </c>
      <c r="AO31" s="2" t="str">
        <f t="array" ref="AO31">IFERROR(INDEX('CAMAGUI DATA UNIFICADA'!$C$2:$T1007,MATCH(1,($A31='CAMAGUI DATA UNIFICADA'!$A$2:$A1007)*($AL$1='CAMAGUI DATA UNIFICADA'!$B$2:$B1007),0),MATCH(AO$2,'CAMAGUI DATA UNIFICADA'!$C$1:$T$1,0)),"")</f>
        <v>SKR SETLINE</v>
      </c>
      <c r="AP31" s="139">
        <f t="array" ref="AP31">IFERROR(INDEX('CAMAGUI DATA UNIFICADA'!$C$2:$T1007,MATCH(1,($A31='CAMAGUI DATA UNIFICADA'!$A$2:$A1007)*($AL$1='CAMAGUI DATA UNIFICADA'!$B$2:$B1007),0),MATCH(AP$2,'CAMAGUI DATA UNIFICADA'!$C$1:$T$1,0)),"")</f>
        <v>2124.3</v>
      </c>
      <c r="AQ31" s="2">
        <f t="array" ref="AQ31">IFERROR(INDEX('CAMAGUI DATA UNIFICADA'!$C$2:$T1007,MATCH(1,($A31='CAMAGUI DATA UNIFICADA'!$A$2:$A1007)*($AL$1='CAMAGUI DATA UNIFICADA'!$B$2:$B1007),0),MATCH(AQ$2,'CAMAGUI DATA UNIFICADA'!$C$1:$T$1,0)),"")</f>
        <v>19.7</v>
      </c>
      <c r="AR31" s="2">
        <f t="array" ref="AR31">IFERROR(INDEX('CAMAGUI DATA UNIFICADA'!$C$2:$T1007,MATCH(1,($A31='CAMAGUI DATA UNIFICADA'!$A$2:$A1007)*($AL$1='CAMAGUI DATA UNIFICADA'!$B$2:$B1007),0),MATCH(AR$2,'CAMAGUI DATA UNIFICADA'!$C$1:$T$1,0)),"")</f>
        <v>3.2</v>
      </c>
      <c r="AS31" s="33">
        <f t="array" ref="AS31">IFERROR(INDEX('CAMAGUI DATA UNIFICADA'!$C$2:$T1007,MATCH(1,($A31='CAMAGUI DATA UNIFICADA'!$A$2:$A1007)*($AL$1='CAMAGUI DATA UNIFICADA'!$B$2:$B1007),0),MATCH(AS$2,'CAMAGUI DATA UNIFICADA'!$C$1:$T$1,0)),"")</f>
        <v>3.3408</v>
      </c>
      <c r="AT31" s="60">
        <f t="array" ref="AT31">IFERROR(INDEX('CAMAGUI DATA UNIFICADA'!$C$2:$T1007,MATCH(1,($A31='CAMAGUI DATA UNIFICADA'!$A$2:$A1007)*($AL$1='CAMAGUI DATA UNIFICADA'!$B$2:$B1007),0),MATCH(AT$2,'CAMAGUI DATA UNIFICADA'!$C$1:$T$1,0)),"")</f>
        <v>531803.6836</v>
      </c>
      <c r="AU31" s="33">
        <f t="array" ref="AU31">IFERROR(INDEX('CAMAGUI DATA UNIFICADA'!$C$2:$T1007,MATCH(1,($A31='CAMAGUI DATA UNIFICADA'!$A$2:$A1007)*($AL$1='CAMAGUI DATA UNIFICADA'!$B$2:$B1007),0),MATCH(AU$2,'CAMAGUI DATA UNIFICADA'!$C$1:$T$1,0)),"")</f>
        <v>1.227226721</v>
      </c>
      <c r="AV31" s="23">
        <f t="array" ref="AV31">IFERROR(INDEX('CAMAGUI DATA UNIFICADA'!$C$2:$T1007,MATCH(1,($A31='CAMAGUI DATA UNIFICADA'!$A$2:$A1007)*($AL$1='CAMAGUI DATA UNIFICADA'!$B$2:$B1007),0),MATCH(AV$2,'CAMAGUI DATA UNIFICADA'!$C$1:$T$1,0)),"")</f>
        <v>0.5597933512</v>
      </c>
      <c r="AW31" s="23">
        <f t="array" ref="AW31">IFERROR(INDEX('CAMAGUI DATA UNIFICADA'!$C$2:$T1007,MATCH(1,($A31='CAMAGUI DATA UNIFICADA'!$A$2:$A1007)*($AL$1='CAMAGUI DATA UNIFICADA'!$B$2:$B1007),0),MATCH(AW$2,'CAMAGUI DATA UNIFICADA'!$C$1:$T$1,0)),"")</f>
        <v>0.65</v>
      </c>
      <c r="AX31" s="60">
        <f t="array" ref="AX31">IFERROR(INDEX('CAMAGUI DATA UNIFICADA'!$C$2:$T1007,MATCH(1,($A31='CAMAGUI DATA UNIFICADA'!$A$2:$A1007)*($AL$1='CAMAGUI DATA UNIFICADA'!$B$2:$B1007),0),MATCH(AX$2,'CAMAGUI DATA UNIFICADA'!$C$1:$T$1,0)),"")</f>
        <v>88214.28571</v>
      </c>
      <c r="AY31" s="2">
        <f t="array" ref="AY31">IFERROR(INDEX('CAMAGUI DATA UNIFICADA'!$C$2:$T1007,MATCH(1,($A31='CAMAGUI DATA UNIFICADA'!$A$2:$A1007)*($AL$1='CAMAGUI DATA UNIFICADA'!$B$2:$B1007),0),MATCH(AY$2,'CAMAGUI DATA UNIFICADA'!$C$1:$T$1,0)),"")</f>
        <v>2.5</v>
      </c>
      <c r="AZ31" s="2">
        <f t="array" ref="AZ31">IFERROR(INDEX('CAMAGUI DATA UNIFICADA'!$C$2:$T1007,MATCH(1,($A31='CAMAGUI DATA UNIFICADA'!$A$2:$A1007)*($AL$1='CAMAGUI DATA UNIFICADA'!$B$2:$B1007),0),MATCH(AZ$2,'CAMAGUI DATA UNIFICADA'!$C$1:$T$1,0)),"")</f>
        <v>22.2</v>
      </c>
      <c r="BA31" s="33">
        <f t="array" ref="BA31">IFERROR(INDEX('CAMAGUI DATA UNIFICADA'!$C$2:$T1007,MATCH(1,($A31='CAMAGUI DATA UNIFICADA'!$A$2:$A1007)*($AL$1='CAMAGUI DATA UNIFICADA'!$B$2:$B1007),0),MATCH(BA$2,'CAMAGUI DATA UNIFICADA'!$C$1:$T$1,0)),"")</f>
        <v>3.2352</v>
      </c>
      <c r="BB31" s="60">
        <f t="array" ref="BB31">IFERROR(INDEX('CAMAGUI DATA UNIFICADA'!$C$2:$T1007,MATCH(1,($A31='CAMAGUI DATA UNIFICADA'!$A$2:$A1007)*($AL$1='CAMAGUI DATA UNIFICADA'!$B$2:$B1007),0),MATCH(BB$2,'CAMAGUI DATA UNIFICADA'!$C$1:$T$1,0)),"")</f>
        <v>439.9497267</v>
      </c>
      <c r="BC31" s="140">
        <f t="array" ref="BC31">IFERROR(INDEX('CAMAGUI DATA UNIFICADA'!$C$2:$T1007,MATCH(1,($A31='CAMAGUI DATA UNIFICADA'!$A$2:$A1007)*($AL$1='CAMAGUI DATA UNIFICADA'!$B$2:$B1007),0),MATCH(BC$2,'CAMAGUI DATA UNIFICADA'!$C$1:$T$1,0)),"")</f>
        <v>22.48743167</v>
      </c>
      <c r="BD31" s="138" t="str">
        <f t="array" ref="BD31">IFERROR(INDEX('CAMAGUI DATA UNIFICADA'!$C$2:$T1007,MATCH(1,($A31='CAMAGUI DATA UNIFICADA'!$A$2:$A1007)*($BD$1='CAMAGUI DATA UNIFICADA'!$B$2:$B1007),0),MATCH(BD$2,'CAMAGUI DATA UNIFICADA'!$C$1:$T$1,0)),"")</f>
        <v>CA4270723</v>
      </c>
      <c r="BE31" s="2">
        <f t="array" ref="BE31">IFERROR(INDEX('CAMAGUI DATA UNIFICADA'!$C$2:$T1007,MATCH(1,($A31='CAMAGUI DATA UNIFICADA'!$A$2:$A1007)*($BD$1='CAMAGUI DATA UNIFICADA'!$B$2:$B1007),0),MATCH(BE$2,'CAMAGUI DATA UNIFICADA'!$C$1:$T$1,0)),"")</f>
        <v>125</v>
      </c>
      <c r="BF31" s="2">
        <f t="array" ref="BF31">IFERROR(INDEX('CAMAGUI DATA UNIFICADA'!$C$2:$T1007,MATCH(1,($A31='CAMAGUI DATA UNIFICADA'!$A$2:$A1007)*($BD$1='CAMAGUI DATA UNIFICADA'!$B$2:$B1007),0),MATCH(BF$2,'CAMAGUI DATA UNIFICADA'!$C$1:$T$1,0)),"")</f>
        <v>750</v>
      </c>
      <c r="BG31" s="2" t="str">
        <f t="array" ref="BG31">IFERROR(INDEX('CAMAGUI DATA UNIFICADA'!$C$2:$T1007,MATCH(1,($A31='CAMAGUI DATA UNIFICADA'!$A$2:$A1007)*($BD$1='CAMAGUI DATA UNIFICADA'!$B$2:$B1007),0),MATCH(BG$2,'CAMAGUI DATA UNIFICADA'!$C$1:$T$1,0)),"")</f>
        <v>SKR NW#4</v>
      </c>
      <c r="BH31" s="139">
        <f t="array" ref="BH31">IFERROR(INDEX('CAMAGUI DATA UNIFICADA'!$C$2:$T1007,MATCH(1,($A31='CAMAGUI DATA UNIFICADA'!$A$2:$A1007)*($BD$1='CAMAGUI DATA UNIFICADA'!$B$2:$B1007),0),MATCH(BH$2,'CAMAGUI DATA UNIFICADA'!$C$1:$T$1,0)),"")</f>
        <v>1008</v>
      </c>
      <c r="BI31" s="2">
        <f t="array" ref="BI31">IFERROR(INDEX('CAMAGUI DATA UNIFICADA'!$C$2:$T1007,MATCH(1,($A31='CAMAGUI DATA UNIFICADA'!$A$2:$A1007)*($BD$1='CAMAGUI DATA UNIFICADA'!$B$2:$B1007),0),MATCH(BI$2,'CAMAGUI DATA UNIFICADA'!$C$1:$T$1,0)),"")</f>
        <v>3.6</v>
      </c>
      <c r="BJ31" s="2">
        <f t="array" ref="BJ31">IFERROR(INDEX('CAMAGUI DATA UNIFICADA'!$C$2:$T1007,MATCH(1,($A31='CAMAGUI DATA UNIFICADA'!$A$2:$A1007)*($BD$1='CAMAGUI DATA UNIFICADA'!$B$2:$B1007),0),MATCH(BJ$2,'CAMAGUI DATA UNIFICADA'!$C$1:$T$1,0)),"")</f>
        <v>1.6</v>
      </c>
      <c r="BK31" s="33">
        <f t="array" ref="BK31">IFERROR(INDEX('CAMAGUI DATA UNIFICADA'!$C$2:$T1007,MATCH(1,($A31='CAMAGUI DATA UNIFICADA'!$A$2:$A1007)*($BD$1='CAMAGUI DATA UNIFICADA'!$B$2:$B1007),0),MATCH(BK$2,'CAMAGUI DATA UNIFICADA'!$C$1:$T$1,0)),"")</f>
        <v>8.9688</v>
      </c>
      <c r="BL31" s="60">
        <f t="array" ref="BL31">IFERROR(INDEX('CAMAGUI DATA UNIFICADA'!$C$2:$T1007,MATCH(1,($A31='CAMAGUI DATA UNIFICADA'!$A$2:$A1007)*($BD$1='CAMAGUI DATA UNIFICADA'!$B$2:$B1007),0),MATCH(BL$2,'CAMAGUI DATA UNIFICADA'!$C$1:$T$1,0)),"")</f>
        <v>387144.5703</v>
      </c>
      <c r="BM31" s="33">
        <f t="array" ref="BM31">IFERROR(INDEX('CAMAGUI DATA UNIFICADA'!$C$2:$T1007,MATCH(1,($A31='CAMAGUI DATA UNIFICADA'!$A$2:$A1007)*($BD$1='CAMAGUI DATA UNIFICADA'!$B$2:$B1007),0),MATCH(BM$2,'CAMAGUI DATA UNIFICADA'!$C$1:$T$1,0)),"")</f>
        <v>0.8928571429</v>
      </c>
      <c r="BN31" s="23">
        <f t="array" ref="BN31">IFERROR(INDEX('CAMAGUI DATA UNIFICADA'!$C$2:$T1007,MATCH(1,($A31='CAMAGUI DATA UNIFICADA'!$A$2:$A1007)*($BD$1='CAMAGUI DATA UNIFICADA'!$B$2:$B1007),0),MATCH(BN$2,'CAMAGUI DATA UNIFICADA'!$C$1:$T$1,0)),"")</f>
        <v>0.5530636719</v>
      </c>
      <c r="BO31" s="23">
        <f t="array" ref="BO31">IFERROR(INDEX('CAMAGUI DATA UNIFICADA'!$C$2:$T1007,MATCH(1,($A31='CAMAGUI DATA UNIFICADA'!$A$2:$A1007)*($BD$1='CAMAGUI DATA UNIFICADA'!$B$2:$B1007),0),MATCH(BO$2,'CAMAGUI DATA UNIFICADA'!$C$1:$T$1,0)),"")</f>
        <v>0.75</v>
      </c>
      <c r="BP31" s="60">
        <f t="array" ref="BP31">IFERROR(INDEX('CAMAGUI DATA UNIFICADA'!$C$2:$T1007,MATCH(1,($A31='CAMAGUI DATA UNIFICADA'!$A$2:$A1007)*($BD$1='CAMAGUI DATA UNIFICADA'!$B$2:$B1007),0),MATCH(BP$2,'CAMAGUI DATA UNIFICADA'!$C$1:$T$1,0)),"")</f>
        <v>109375</v>
      </c>
      <c r="BQ31" s="2">
        <f t="array" ref="BQ31">IFERROR(INDEX('CAMAGUI DATA UNIFICADA'!$C$2:$T1007,MATCH(1,($A31='CAMAGUI DATA UNIFICADA'!$A$2:$A1007)*($BD$1='CAMAGUI DATA UNIFICADA'!$B$2:$B1007),0),MATCH(BQ$2,'CAMAGUI DATA UNIFICADA'!$C$1:$T$1,0)),"")</f>
        <v>2</v>
      </c>
      <c r="BR31" s="2">
        <f t="array" ref="BR31">IFERROR(INDEX('CAMAGUI DATA UNIFICADA'!$C$2:$T1007,MATCH(1,($A31='CAMAGUI DATA UNIFICADA'!$A$2:$A1007)*($BD$1='CAMAGUI DATA UNIFICADA'!$B$2:$B1007),0),MATCH(BR$2,'CAMAGUI DATA UNIFICADA'!$C$1:$T$1,0)),"")</f>
        <v>5.6</v>
      </c>
      <c r="BS31" s="33">
        <f t="array" ref="BS31">IFERROR(INDEX('CAMAGUI DATA UNIFICADA'!$C$2:$T1007,MATCH(1,($A31='CAMAGUI DATA UNIFICADA'!$A$2:$A1007)*($BD$1='CAMAGUI DATA UNIFICADA'!$B$2:$B1007),0),MATCH(BS$2,'CAMAGUI DATA UNIFICADA'!$C$1:$T$1,0)),"")</f>
        <v>7.1304</v>
      </c>
      <c r="BT31" s="60">
        <f t="array" ref="BT31">IFERROR(INDEX('CAMAGUI DATA UNIFICADA'!$C$2:$T1007,MATCH(1,($A31='CAMAGUI DATA UNIFICADA'!$A$2:$A1007)*($BD$1='CAMAGUI DATA UNIFICADA'!$B$2:$B1007),0),MATCH(BT$2,'CAMAGUI DATA UNIFICADA'!$C$1:$T$1,0)),"")</f>
        <v>231.7502636</v>
      </c>
      <c r="BU31" s="140">
        <f t="array" ref="BU31">IFERROR(INDEX('CAMAGUI DATA UNIFICADA'!$C$2:$T1007,MATCH(1,($A31='CAMAGUI DATA UNIFICADA'!$A$2:$A1007)*($BD$1='CAMAGUI DATA UNIFICADA'!$B$2:$B1007),0),MATCH(BU$2,'CAMAGUI DATA UNIFICADA'!$C$1:$T$1,0)),"")</f>
        <v>26.68756591</v>
      </c>
      <c r="BV31" s="138" t="str">
        <f t="array" ref="BV31">IFERROR(INDEX('CAMAGUI DATA UNIFICADA'!$C$2:$T1007,MATCH(1,($A31='CAMAGUI DATA UNIFICADA'!$A$2:$A1007)*($BV$1='CAMAGUI DATA UNIFICADA'!$B$2:$B1007),0),MATCH(BV$2,'CAMAGUI DATA UNIFICADA'!$C$1:$T$1,0)),"")</f>
        <v>CA5270723</v>
      </c>
      <c r="BW31" s="2">
        <f t="array" ref="BW31">IFERROR(INDEX('CAMAGUI DATA UNIFICADA'!$C$2:$T1007,MATCH(1,($A31='CAMAGUI DATA UNIFICADA'!$A$2:$A1007)*($BV$1='CAMAGUI DATA UNIFICADA'!$B$2:$B1007),0),MATCH(BW$2,'CAMAGUI DATA UNIFICADA'!$C$1:$T$1,0)),"")</f>
        <v>125</v>
      </c>
      <c r="BX31" s="2">
        <f t="array" ref="BX31">IFERROR(INDEX('CAMAGUI DATA UNIFICADA'!$C$2:$T1007,MATCH(1,($A31='CAMAGUI DATA UNIFICADA'!$A$2:$A1007)*($BV$1='CAMAGUI DATA UNIFICADA'!$B$2:$B1007),0),MATCH(BX$2,'CAMAGUI DATA UNIFICADA'!$C$1:$T$1,0)),"")</f>
        <v>730</v>
      </c>
      <c r="BY31" s="2" t="str">
        <f t="array" ref="BY31">IFERROR(INDEX('CAMAGUI DATA UNIFICADA'!$C$2:$T1007,MATCH(1,($A31='CAMAGUI DATA UNIFICADA'!$A$2:$A1007)*($BV$1='CAMAGUI DATA UNIFICADA'!$B$2:$B1007),0),MATCH(BY$2,'CAMAGUI DATA UNIFICADA'!$C$1:$T$1,0)),"")</f>
        <v>SKR NW#4</v>
      </c>
      <c r="BZ31" s="139">
        <f t="array" ref="BZ31">IFERROR(INDEX('CAMAGUI DATA UNIFICADA'!$C$2:$T1007,MATCH(1,($A31='CAMAGUI DATA UNIFICADA'!$A$2:$A1007)*($BV$1='CAMAGUI DATA UNIFICADA'!$B$2:$B1007),0),MATCH(BZ$2,'CAMAGUI DATA UNIFICADA'!$C$1:$T$1,0)),"")</f>
        <v>981.12</v>
      </c>
      <c r="CA31" s="2">
        <f t="array" ref="CA31">IFERROR(INDEX('CAMAGUI DATA UNIFICADA'!$C$2:$T1007,MATCH(1,($A31='CAMAGUI DATA UNIFICADA'!$A$2:$A1007)*($BV$1='CAMAGUI DATA UNIFICADA'!$B$2:$B1007),0),MATCH(CA$2,'CAMAGUI DATA UNIFICADA'!$C$1:$T$1,0)),"")</f>
        <v>3.3</v>
      </c>
      <c r="CB31" s="2">
        <f t="array" ref="CB31">IFERROR(INDEX('CAMAGUI DATA UNIFICADA'!$C$2:$T1007,MATCH(1,($A31='CAMAGUI DATA UNIFICADA'!$A$2:$A1007)*($BV$1='CAMAGUI DATA UNIFICADA'!$B$2:$B1007),0),MATCH(CB$2,'CAMAGUI DATA UNIFICADA'!$C$1:$T$1,0)),"")</f>
        <v>1.85</v>
      </c>
      <c r="CC31" s="33">
        <f t="array" ref="CC31">IFERROR(INDEX('CAMAGUI DATA UNIFICADA'!$C$2:$T1007,MATCH(1,($A31='CAMAGUI DATA UNIFICADA'!$A$2:$A1007)*($BV$1='CAMAGUI DATA UNIFICADA'!$B$2:$B1007),0),MATCH(CC$2,'CAMAGUI DATA UNIFICADA'!$C$1:$T$1,0)),"")</f>
        <v>9.2964</v>
      </c>
      <c r="CD31" s="60">
        <f t="array" ref="CD31">IFERROR(INDEX('CAMAGUI DATA UNIFICADA'!$C$2:$T1007,MATCH(1,($A31='CAMAGUI DATA UNIFICADA'!$A$2:$A1007)*($BV$1='CAMAGUI DATA UNIFICADA'!$B$2:$B1007),0),MATCH(CD$2,'CAMAGUI DATA UNIFICADA'!$C$1:$T$1,0)),"")</f>
        <v>407456.5195</v>
      </c>
      <c r="CE31" s="33">
        <f t="array" ref="CE31">IFERROR(INDEX('CAMAGUI DATA UNIFICADA'!$C$2:$T1007,MATCH(1,($A31='CAMAGUI DATA UNIFICADA'!$A$2:$A1007)*($BV$1='CAMAGUI DATA UNIFICADA'!$B$2:$B1007),0),MATCH(CE$2,'CAMAGUI DATA UNIFICADA'!$C$1:$T$1,0)),"")</f>
        <v>0.7368713251</v>
      </c>
      <c r="CF31" s="23">
        <f t="array" ref="CF31">IFERROR(INDEX('CAMAGUI DATA UNIFICADA'!$C$2:$T1007,MATCH(1,($A31='CAMAGUI DATA UNIFICADA'!$A$2:$A1007)*($BV$1='CAMAGUI DATA UNIFICADA'!$B$2:$B1007),0),MATCH(CF$2,'CAMAGUI DATA UNIFICADA'!$C$1:$T$1,0)),"")</f>
        <v>0.6467563802</v>
      </c>
      <c r="CG31" s="23">
        <f t="array" ref="CG31">IFERROR(INDEX('CAMAGUI DATA UNIFICADA'!$C$2:$T1007,MATCH(1,($A31='CAMAGUI DATA UNIFICADA'!$A$2:$A1007)*($BV$1='CAMAGUI DATA UNIFICADA'!$B$2:$B1007),0),MATCH(CG$2,'CAMAGUI DATA UNIFICADA'!$C$1:$T$1,0)),"")</f>
        <v>0.85</v>
      </c>
      <c r="CH31" s="60">
        <f t="array" ref="CH31">IFERROR(INDEX('CAMAGUI DATA UNIFICADA'!$C$2:$T1007,MATCH(1,($A31='CAMAGUI DATA UNIFICADA'!$A$2:$A1007)*($BV$1='CAMAGUI DATA UNIFICADA'!$B$2:$B1007),0),MATCH(CH$2,'CAMAGUI DATA UNIFICADA'!$C$1:$T$1,0)),"")</f>
        <v>127500</v>
      </c>
      <c r="CI31" s="2">
        <f t="array" ref="CI31">IFERROR(INDEX('CAMAGUI DATA UNIFICADA'!$C$2:$T1007,MATCH(1,($A31='CAMAGUI DATA UNIFICADA'!$A$2:$A1007)*($BV$1='CAMAGUI DATA UNIFICADA'!$B$2:$B1007),0),MATCH(CI$2,'CAMAGUI DATA UNIFICADA'!$C$1:$T$1,0)),"")</f>
        <v>2</v>
      </c>
      <c r="CJ31" s="2">
        <f t="array" ref="CJ31">IFERROR(INDEX('CAMAGUI DATA UNIFICADA'!$C$2:$T1007,MATCH(1,($A31='CAMAGUI DATA UNIFICADA'!$A$2:$A1007)*($BV$1='CAMAGUI DATA UNIFICADA'!$B$2:$B1007),0),MATCH(CJ$2,'CAMAGUI DATA UNIFICADA'!$C$1:$T$1,0)),"")</f>
        <v>5.3</v>
      </c>
      <c r="CK31" s="33">
        <f t="array" ref="CK31">IFERROR(INDEX('CAMAGUI DATA UNIFICADA'!$C$2:$T1007,MATCH(1,($A31='CAMAGUI DATA UNIFICADA'!$A$2:$A1007)*($BV$1='CAMAGUI DATA UNIFICADA'!$B$2:$B1007),0),MATCH(CK$2,'CAMAGUI DATA UNIFICADA'!$C$1:$T$1,0)),"")</f>
        <v>7.3032</v>
      </c>
      <c r="CL31" s="60">
        <f t="array" ref="CL31">IFERROR(INDEX('CAMAGUI DATA UNIFICADA'!$C$2:$T1007,MATCH(1,($A31='CAMAGUI DATA UNIFICADA'!$A$2:$A1007)*($BV$1='CAMAGUI DATA UNIFICADA'!$B$2:$B1007),0),MATCH(CL$2,'CAMAGUI DATA UNIFICADA'!$C$1:$T$1,0)),"")</f>
        <v>231.2502887</v>
      </c>
      <c r="CM31" s="140">
        <f t="array" ref="CM31">IFERROR(INDEX('CAMAGUI DATA UNIFICADA'!$C$2:$T1007,MATCH(1,($A31='CAMAGUI DATA UNIFICADA'!$A$2:$A1007)*($BV$1='CAMAGUI DATA UNIFICADA'!$B$2:$B1007),0),MATCH(CM$2,'CAMAGUI DATA UNIFICADA'!$C$1:$T$1,0)),"")</f>
        <v>26.56257217</v>
      </c>
      <c r="CN31" s="138" t="str">
        <f t="array" ref="CN31">IFERROR(INDEX('CAMAGUI DATA UNIFICADA'!$C$2:$T1007,MATCH(1,($A31='CAMAGUI DATA UNIFICADA'!$A$2:$A1007)*($CN$1='CAMAGUI DATA UNIFICADA'!$B$2:$B1007),0),MATCH(CN$2,'CAMAGUI DATA UNIFICADA'!$C$1:$T$1,0)),"")</f>
        <v>CA6290723</v>
      </c>
      <c r="CO31" s="2">
        <f t="array" ref="CO31">IFERROR(INDEX('CAMAGUI DATA UNIFICADA'!$C$2:$T1007,MATCH(1,($A31='CAMAGUI DATA UNIFICADA'!$A$2:$A1007)*($CN$1='CAMAGUI DATA UNIFICADA'!$B$2:$B1007),0),MATCH(CO$2,'CAMAGUI DATA UNIFICADA'!$C$1:$T$1,0)),"")</f>
        <v>200</v>
      </c>
      <c r="CP31" s="2">
        <f t="array" ref="CP31">IFERROR(INDEX('CAMAGUI DATA UNIFICADA'!$C$2:$T1007,MATCH(1,($A31='CAMAGUI DATA UNIFICADA'!$A$2:$A1007)*($CN$1='CAMAGUI DATA UNIFICADA'!$B$2:$B1007),0),MATCH(CP$2,'CAMAGUI DATA UNIFICADA'!$C$1:$T$1,0)),"")</f>
        <v>1049</v>
      </c>
      <c r="CQ31" s="2" t="str">
        <f t="array" ref="CQ31">IFERROR(INDEX('CAMAGUI DATA UNIFICADA'!$C$2:$T1007,MATCH(1,($A31='CAMAGUI DATA UNIFICADA'!$A$2:$A1007)*($CN$1='CAMAGUI DATA UNIFICADA'!$B$2:$B1007),0),MATCH(CQ$2,'CAMAGUI DATA UNIFICADA'!$C$1:$T$1,0)),"")</f>
        <v>SKR NW#4</v>
      </c>
      <c r="CR31" s="139">
        <f t="array" ref="CR31">IFERROR(INDEX('CAMAGUI DATA UNIFICADA'!$C$2:$T1007,MATCH(1,($A31='CAMAGUI DATA UNIFICADA'!$A$2:$A1007)*($CN$1='CAMAGUI DATA UNIFICADA'!$B$2:$B1007),0),MATCH(CR$2,'CAMAGUI DATA UNIFICADA'!$C$1:$T$1,0)),"")</f>
        <v>1409.856</v>
      </c>
      <c r="CS31" s="2">
        <f t="array" ref="CS31">IFERROR(INDEX('CAMAGUI DATA UNIFICADA'!$C$2:$T1007,MATCH(1,($A31='CAMAGUI DATA UNIFICADA'!$A$2:$A1007)*($CN$1='CAMAGUI DATA UNIFICADA'!$B$2:$B1007),0),MATCH(CS$2,'CAMAGUI DATA UNIFICADA'!$C$1:$T$1,0)),"")</f>
        <v>2.85</v>
      </c>
      <c r="CT31" s="2">
        <f t="array" ref="CT31">IFERROR(INDEX('CAMAGUI DATA UNIFICADA'!$C$2:$T1007,MATCH(1,($A31='CAMAGUI DATA UNIFICADA'!$A$2:$A1007)*($CN$1='CAMAGUI DATA UNIFICADA'!$B$2:$B1007),0),MATCH(CT$2,'CAMAGUI DATA UNIFICADA'!$C$1:$T$1,0)),"")</f>
        <v>1.9</v>
      </c>
      <c r="CU31" s="33">
        <f t="array" ref="CU31">IFERROR(INDEX('CAMAGUI DATA UNIFICADA'!$C$2:$T1007,MATCH(1,($A31='CAMAGUI DATA UNIFICADA'!$A$2:$A1007)*($CN$1='CAMAGUI DATA UNIFICADA'!$B$2:$B1007),0),MATCH(CU$2,'CAMAGUI DATA UNIFICADA'!$C$1:$T$1,0)),"")</f>
        <v>9.852</v>
      </c>
      <c r="CV31" s="60">
        <f t="array" ref="CV31">IFERROR(INDEX('CAMAGUI DATA UNIFICADA'!$C$2:$T1007,MATCH(1,($A31='CAMAGUI DATA UNIFICADA'!$A$2:$A1007)*($CN$1='CAMAGUI DATA UNIFICADA'!$B$2:$B1007),0),MATCH(CV$2,'CAMAGUI DATA UNIFICADA'!$C$1:$T$1,0)),"")</f>
        <v>712296.3723</v>
      </c>
      <c r="CW31" s="33">
        <f t="array" ref="CW31">IFERROR(INDEX('CAMAGUI DATA UNIFICADA'!$C$2:$T1007,MATCH(1,($A31='CAMAGUI DATA UNIFICADA'!$A$2:$A1007)*($CN$1='CAMAGUI DATA UNIFICADA'!$B$2:$B1007),0),MATCH(CW$2,'CAMAGUI DATA UNIFICADA'!$C$1:$T$1,0)),"")</f>
        <v>0.6390107212</v>
      </c>
      <c r="CX31" s="23">
        <f t="array" ref="CX31">IFERROR(INDEX('CAMAGUI DATA UNIFICADA'!$C$2:$T1007,MATCH(1,($A31='CAMAGUI DATA UNIFICADA'!$A$2:$A1007)*($CN$1='CAMAGUI DATA UNIFICADA'!$B$2:$B1007),0),MATCH(CX$2,'CAMAGUI DATA UNIFICADA'!$C$1:$T$1,0)),"")</f>
        <v>0.659533678</v>
      </c>
      <c r="CY31" s="23">
        <f t="array" ref="CY31">IFERROR(INDEX('CAMAGUI DATA UNIFICADA'!$C$2:$T1007,MATCH(1,($A31='CAMAGUI DATA UNIFICADA'!$A$2:$A1007)*($CN$1='CAMAGUI DATA UNIFICADA'!$B$2:$B1007),0),MATCH(CY$2,'CAMAGUI DATA UNIFICADA'!$C$1:$T$1,0)),"")</f>
        <v>0.8</v>
      </c>
      <c r="CZ31" s="60">
        <f t="array" ref="CZ31">IFERROR(INDEX('CAMAGUI DATA UNIFICADA'!$C$2:$T1007,MATCH(1,($A31='CAMAGUI DATA UNIFICADA'!$A$2:$A1007)*($CN$1='CAMAGUI DATA UNIFICADA'!$B$2:$B1007),0),MATCH(CZ$2,'CAMAGUI DATA UNIFICADA'!$C$1:$T$1,0)),"")</f>
        <v>98742.85714</v>
      </c>
      <c r="DA31" s="2">
        <f t="array" ref="DA31">IFERROR(INDEX('CAMAGUI DATA UNIFICADA'!$C$2:$T1007,MATCH(1,($A31='CAMAGUI DATA UNIFICADA'!$A$2:$A1007)*($CN$1='CAMAGUI DATA UNIFICADA'!$B$2:$B1007),0),MATCH(DA$2,'CAMAGUI DATA UNIFICADA'!$C$1:$T$1,0)),"")</f>
        <v>1.5</v>
      </c>
      <c r="DB31" s="2">
        <f t="array" ref="DB31">IFERROR(INDEX('CAMAGUI DATA UNIFICADA'!$C$2:$T1007,MATCH(1,($A31='CAMAGUI DATA UNIFICADA'!$A$2:$A1007)*($CN$1='CAMAGUI DATA UNIFICADA'!$B$2:$B1007),0),MATCH(DB$2,'CAMAGUI DATA UNIFICADA'!$C$1:$T$1,0)),"")</f>
        <v>4.35</v>
      </c>
      <c r="DC31" s="33">
        <f t="array" ref="DC31">IFERROR(INDEX('CAMAGUI DATA UNIFICADA'!$C$2:$T1007,MATCH(1,($A31='CAMAGUI DATA UNIFICADA'!$A$2:$A1007)*($CN$1='CAMAGUI DATA UNIFICADA'!$B$2:$B1007),0),MATCH(DC$2,'CAMAGUI DATA UNIFICADA'!$C$1:$T$1,0)),"")</f>
        <v>8.1588</v>
      </c>
      <c r="DD31" s="60">
        <f t="array" ref="DD31">IFERROR(INDEX('CAMAGUI DATA UNIFICADA'!$C$2:$T1007,MATCH(1,($A31='CAMAGUI DATA UNIFICADA'!$A$2:$A1007)*($CN$1='CAMAGUI DATA UNIFICADA'!$B$2:$B1007),0),MATCH(DD$2,'CAMAGUI DATA UNIFICADA'!$C$1:$T$1,0)),"")</f>
        <v>331.8784654</v>
      </c>
      <c r="DE31" s="140">
        <f t="array" ref="DE31">IFERROR(INDEX('CAMAGUI DATA UNIFICADA'!$C$2:$T1007,MATCH(1,($A31='CAMAGUI DATA UNIFICADA'!$A$2:$A1007)*($CN$1='CAMAGUI DATA UNIFICADA'!$B$2:$B1007),0),MATCH(DE$2,'CAMAGUI DATA UNIFICADA'!$C$1:$T$1,0)),"")</f>
        <v>32.96961635</v>
      </c>
      <c r="DF31" s="138" t="str">
        <f t="array" ref="DF31">IFERROR(INDEX('CAMAGUI DATA UNIFICADA'!$C$2:$T1007,MATCH(1,($A31='CAMAGUI DATA UNIFICADA'!$A$2:$A1007)*($DF$1='CAMAGUI DATA UNIFICADA'!$B$2:$B1007),0),MATCH(DF$2,'CAMAGUI DATA UNIFICADA'!$C$1:$T$1,0)),"")</f>
        <v/>
      </c>
      <c r="DG31" s="2" t="str">
        <f t="array" ref="DG31">IFERROR(INDEX('CAMAGUI DATA UNIFICADA'!$C$2:$T1007,MATCH(1,($A31='CAMAGUI DATA UNIFICADA'!$A$2:$A1007)*($DF$1='CAMAGUI DATA UNIFICADA'!$B$2:$B1007),0),MATCH(DG$2,'CAMAGUI DATA UNIFICADA'!$C$1:$T$1,0)),"")</f>
        <v/>
      </c>
      <c r="DH31" s="2" t="str">
        <f t="array" ref="DH31">IFERROR(INDEX('CAMAGUI DATA UNIFICADA'!$C$2:$T1007,MATCH(1,($A31='CAMAGUI DATA UNIFICADA'!$A$2:$A1007)*($DF$1='CAMAGUI DATA UNIFICADA'!$B$2:$B1007),0),MATCH(DH$2,'CAMAGUI DATA UNIFICADA'!$C$1:$T$1,0)),"")</f>
        <v/>
      </c>
      <c r="DI31" s="2" t="str">
        <f t="array" ref="DI31">IFERROR(INDEX('CAMAGUI DATA UNIFICADA'!$C$2:$T1007,MATCH(1,($A31='CAMAGUI DATA UNIFICADA'!$A$2:$A1007)*($DF$1='CAMAGUI DATA UNIFICADA'!$B$2:$B1007),0),MATCH(DI$2,'CAMAGUI DATA UNIFICADA'!$C$1:$T$1,0)),"")</f>
        <v/>
      </c>
      <c r="DJ31" s="139" t="str">
        <f t="array" ref="DJ31">IFERROR(INDEX('CAMAGUI DATA UNIFICADA'!$C$2:$T1007,MATCH(1,($A31='CAMAGUI DATA UNIFICADA'!$A$2:$A1007)*($DF$1='CAMAGUI DATA UNIFICADA'!$B$2:$B1007),0),MATCH(DJ$2,'CAMAGUI DATA UNIFICADA'!$C$1:$T$1,0)),"")</f>
        <v/>
      </c>
      <c r="DK31" s="2" t="str">
        <f t="array" ref="DK31">IFERROR(INDEX('CAMAGUI DATA UNIFICADA'!$C$2:$T1007,MATCH(1,($A31='CAMAGUI DATA UNIFICADA'!$A$2:$A1007)*($DF$1='CAMAGUI DATA UNIFICADA'!$B$2:$B1007),0),MATCH(DK$2,'CAMAGUI DATA UNIFICADA'!$C$1:$T$1,0)),"")</f>
        <v/>
      </c>
      <c r="DL31" s="2" t="str">
        <f t="array" ref="DL31">IFERROR(INDEX('CAMAGUI DATA UNIFICADA'!$C$2:$T1007,MATCH(1,($A31='CAMAGUI DATA UNIFICADA'!$A$2:$A1007)*($DF$1='CAMAGUI DATA UNIFICADA'!$B$2:$B1007),0),MATCH(DL$2,'CAMAGUI DATA UNIFICADA'!$C$1:$T$1,0)),"")</f>
        <v/>
      </c>
      <c r="DM31" s="33" t="str">
        <f t="array" ref="DM31">IFERROR(INDEX('CAMAGUI DATA UNIFICADA'!$C$2:$T1007,MATCH(1,($A31='CAMAGUI DATA UNIFICADA'!$A$2:$A1007)*($DF$1='CAMAGUI DATA UNIFICADA'!$B$2:$B1007),0),MATCH(DM$2,'CAMAGUI DATA UNIFICADA'!$C$1:$T$1,0)),"")</f>
        <v/>
      </c>
      <c r="DN31" s="60" t="str">
        <f t="array" ref="DN31">IFERROR(INDEX('CAMAGUI DATA UNIFICADA'!$C$2:$T1007,MATCH(1,($A31='CAMAGUI DATA UNIFICADA'!$A$2:$A1007)*($DF$1='CAMAGUI DATA UNIFICADA'!$B$2:$B1007),0),MATCH(DN$2,'CAMAGUI DATA UNIFICADA'!$C$1:$T$1,0)),"")</f>
        <v/>
      </c>
      <c r="DO31" s="33" t="str">
        <f t="array" ref="DO31">IFERROR(INDEX('CAMAGUI DATA UNIFICADA'!$C$2:$T1007,MATCH(1,($A31='CAMAGUI DATA UNIFICADA'!$A$2:$A1007)*($DF$1='CAMAGUI DATA UNIFICADA'!$B$2:$B1007),0),MATCH(DO$2,'CAMAGUI DATA UNIFICADA'!$C$1:$T$1,0)),"")</f>
        <v/>
      </c>
      <c r="DP31" s="23" t="str">
        <f t="array" ref="DP31">IFERROR(INDEX('CAMAGUI DATA UNIFICADA'!$C$2:$T1007,MATCH(1,($A31='CAMAGUI DATA UNIFICADA'!$A$2:$A1007)*($DF$1='CAMAGUI DATA UNIFICADA'!$B$2:$B1007),0),MATCH(DP$2,'CAMAGUI DATA UNIFICADA'!$C$1:$T$1,0)),"")</f>
        <v/>
      </c>
      <c r="DQ31" s="23" t="str">
        <f t="array" ref="DQ31">IFERROR(INDEX('CAMAGUI DATA UNIFICADA'!$C$2:$T1007,MATCH(1,($A31='CAMAGUI DATA UNIFICADA'!$A$2:$A1007)*($DF$1='CAMAGUI DATA UNIFICADA'!$B$2:$B1007),0),MATCH(DQ$2,'CAMAGUI DATA UNIFICADA'!$C$1:$T$1,0)),"")</f>
        <v/>
      </c>
      <c r="DR31" s="2" t="str">
        <f t="array" ref="DR31">IFERROR(INDEX('CAMAGUI DATA UNIFICADA'!$C$2:$T1007,MATCH(1,($A31='CAMAGUI DATA UNIFICADA'!$A$2:$A1007)*($DF$1='CAMAGUI DATA UNIFICADA'!$B$2:$B1007),0),MATCH(DR$2,'CAMAGUI DATA UNIFICADA'!$C$1:$T$1,0)),"")</f>
        <v/>
      </c>
      <c r="DS31" s="2" t="str">
        <f t="array" ref="DS31">IFERROR(INDEX('CAMAGUI DATA UNIFICADA'!$C$2:$T1007,MATCH(1,($A31='CAMAGUI DATA UNIFICADA'!$A$2:$A1007)*($DF$1='CAMAGUI DATA UNIFICADA'!$B$2:$B1007),0),MATCH(DS$2,'CAMAGUI DATA UNIFICADA'!$C$1:$T$1,0)),"")</f>
        <v/>
      </c>
      <c r="DT31" s="2" t="str">
        <f t="array" ref="DT31">IFERROR(INDEX('CAMAGUI DATA UNIFICADA'!$C$2:$T1007,MATCH(1,($A31='CAMAGUI DATA UNIFICADA'!$A$2:$A1007)*($DF$1='CAMAGUI DATA UNIFICADA'!$B$2:$B1007),0),MATCH(DT$2,'CAMAGUI DATA UNIFICADA'!$C$1:$T$1,0)),"")</f>
        <v/>
      </c>
      <c r="DU31" s="33" t="str">
        <f t="array" ref="DU31">IFERROR(INDEX('CAMAGUI DATA UNIFICADA'!$C$2:$T1007,MATCH(1,($A31='CAMAGUI DATA UNIFICADA'!$A$2:$A1007)*($DF$1='CAMAGUI DATA UNIFICADA'!$B$2:$B1007),0),MATCH(DU$2,'CAMAGUI DATA UNIFICADA'!$C$1:$T$1,0)),"")</f>
        <v/>
      </c>
      <c r="DV31" s="60" t="str">
        <f t="array" ref="DV31">IFERROR(INDEX('CAMAGUI DATA UNIFICADA'!$C$2:$T1007,MATCH(1,($A31='CAMAGUI DATA UNIFICADA'!$A$2:$A1007)*($DF$1='CAMAGUI DATA UNIFICADA'!$B$2:$B1007),0),MATCH(DV$2,'CAMAGUI DATA UNIFICADA'!$C$1:$T$1,0)),"")</f>
        <v/>
      </c>
      <c r="DW31" s="140" t="str">
        <f t="array" ref="DW31">IFERROR(INDEX('CAMAGUI DATA UNIFICADA'!$C$2:$T1007,MATCH(1,($A31='CAMAGUI DATA UNIFICADA'!$A$2:$A1007)*($DF$1='CAMAGUI DATA UNIFICADA'!$B$2:$B1007),0),MATCH(DW$2,'CAMAGUI DATA UNIFICADA'!$C$1:$T$1,0)),"")</f>
        <v/>
      </c>
      <c r="DX31" s="144" t="str">
        <f t="array" ref="DX31">IFERROR(INDEX('CAMAGUI DATA UNIFICADA'!$C$2:$T1007,MATCH(1,($A31='CAMAGUI DATA UNIFICADA'!$A$2:$A1007)*($DX$1='CAMAGUI DATA UNIFICADA'!$B$2:$B1007),0),MATCH(DX$2,'CAMAGUI DATA UNIFICADA'!$C$1:$T$1,0)),"")</f>
        <v>CAR280523</v>
      </c>
      <c r="DY31" s="60">
        <f t="array" ref="DY31">IFERROR(INDEX('CAMAGUI DATA UNIFICADA'!$C$2:$T1007,MATCH(1,($A31='CAMAGUI DATA UNIFICADA'!$A$2:$A1007)*($DX$1='CAMAGUI DATA UNIFICADA'!$B$2:$B1007),0),MATCH(DY$2,'CAMAGUI DATA UNIFICADA'!$C$1:$T$1,0)),"")</f>
        <v>100</v>
      </c>
      <c r="DZ31" s="60">
        <f t="array" ref="DZ31">IFERROR(INDEX('CAMAGUI DATA UNIFICADA'!$C$2:$T1007,MATCH(1,($A31='CAMAGUI DATA UNIFICADA'!$A$2:$A1007)*($DX$1='CAMAGUI DATA UNIFICADA'!$B$2:$B1007),0),MATCH(DZ$2,'CAMAGUI DATA UNIFICADA'!$C$1:$T$1,0)),"")</f>
        <v>661</v>
      </c>
      <c r="EA31" s="60" t="str">
        <f t="array" ref="EA31">IFERROR(INDEX('CAMAGUI DATA UNIFICADA'!$C$2:$T1007,MATCH(1,($A31='CAMAGUI DATA UNIFICADA'!$A$2:$A1007)*($DX$1='CAMAGUI DATA UNIFICADA'!$B$2:$B1007),0),MATCH(EA$2,'CAMAGUI DATA UNIFICADA'!$C$1:$T$1,0)),"")</f>
        <v>SKR SETLINE</v>
      </c>
      <c r="EB31" s="60">
        <f t="array" ref="EB31">IFERROR(INDEX('CAMAGUI DATA UNIFICADA'!$C$2:$T1007,MATCH(1,($A31='CAMAGUI DATA UNIFICADA'!$A$2:$A1007)*($DX$1='CAMAGUI DATA UNIFICADA'!$B$2:$B1007),0),MATCH(EB$2,'CAMAGUI DATA UNIFICADA'!$C$1:$T$1,0)),"")</f>
        <v>579.036</v>
      </c>
      <c r="EC31" s="60">
        <f t="array" ref="EC31">IFERROR(INDEX('CAMAGUI DATA UNIFICADA'!$C$2:$T1007,MATCH(1,($A31='CAMAGUI DATA UNIFICADA'!$A$2:$A1007)*($DX$1='CAMAGUI DATA UNIFICADA'!$B$2:$B1007),0),MATCH(EC$2,'CAMAGUI DATA UNIFICADA'!$C$1:$T$1,0)),"")</f>
        <v>8.75</v>
      </c>
      <c r="ED31" s="60">
        <f t="array" ref="ED31">IFERROR(INDEX('CAMAGUI DATA UNIFICADA'!$C$2:$T1007,MATCH(1,($A31='CAMAGUI DATA UNIFICADA'!$A$2:$A1007)*($DX$1='CAMAGUI DATA UNIFICADA'!$B$2:$B1007),0),MATCH(ED$2,'CAMAGUI DATA UNIFICADA'!$C$1:$T$1,0)),"")</f>
        <v>2.75</v>
      </c>
      <c r="EE31" s="60">
        <f t="array" ref="EE31">IFERROR(INDEX('CAMAGUI DATA UNIFICADA'!$C$2:$T1007,MATCH(1,($A31='CAMAGUI DATA UNIFICADA'!$A$2:$A1007)*($DX$1='CAMAGUI DATA UNIFICADA'!$B$2:$B1007),0),MATCH(EE$2,'CAMAGUI DATA UNIFICADA'!$C$1:$T$1,0)),"")</f>
        <v>5.388</v>
      </c>
      <c r="EF31" s="60">
        <f t="array" ref="EF31">IFERROR(INDEX('CAMAGUI DATA UNIFICADA'!$C$2:$T1007,MATCH(1,($A31='CAMAGUI DATA UNIFICADA'!$A$2:$A1007)*($DX$1='CAMAGUI DATA UNIFICADA'!$B$2:$B1007),0),MATCH(EF$2,'CAMAGUI DATA UNIFICADA'!$C$1:$T$1,0)),"")</f>
        <v>212111.5707</v>
      </c>
      <c r="EG31" s="60">
        <f t="array" ref="EG31">IFERROR(INDEX('CAMAGUI DATA UNIFICADA'!$C$2:$T1007,MATCH(1,($A31='CAMAGUI DATA UNIFICADA'!$A$2:$A1007)*($DX$1='CAMAGUI DATA UNIFICADA'!$B$2:$B1007),0),MATCH(EG$2,'CAMAGUI DATA UNIFICADA'!$C$1:$T$1,0)),"")</f>
        <v>1.012057416</v>
      </c>
      <c r="EH31" s="60">
        <f t="array" ref="EH31">IFERROR(INDEX('CAMAGUI DATA UNIFICADA'!$C$2:$T1007,MATCH(1,($A31='CAMAGUI DATA UNIFICADA'!$A$2:$A1007)*($DX$1='CAMAGUI DATA UNIFICADA'!$B$2:$B1007),0),MATCH(EH$2,'CAMAGUI DATA UNIFICADA'!$C$1:$T$1,0)),"")</f>
        <v>0.8484462827</v>
      </c>
      <c r="EI31" s="60">
        <f t="array" ref="EI31">IFERROR(INDEX('CAMAGUI DATA UNIFICADA'!$C$2:$T1007,MATCH(1,($A31='CAMAGUI DATA UNIFICADA'!$A$2:$A1007)*($DX$1='CAMAGUI DATA UNIFICADA'!$B$2:$B1007),0),MATCH(EI$2,'CAMAGUI DATA UNIFICADA'!$C$1:$T$1,0)),"")</f>
        <v>0.95</v>
      </c>
      <c r="EJ31" s="60" t="str">
        <f t="array" ref="EJ31">IFERROR(INDEX('CAMAGUI DATA UNIFICADA'!$C$2:$T1007,MATCH(1,($A31='CAMAGUI DATA UNIFICADA'!$A$2:$A1007)*($DX$1='CAMAGUI DATA UNIFICADA'!$B$2:$B1007),0),MATCH(EJ$2,'CAMAGUI DATA UNIFICADA'!$C$1:$T$1,0)),"")</f>
        <v/>
      </c>
      <c r="EK31" s="60">
        <f t="array" ref="EK31">IFERROR(INDEX('CAMAGUI DATA UNIFICADA'!$C$2:$T1007,MATCH(1,($A31='CAMAGUI DATA UNIFICADA'!$A$2:$A1007)*($DX$1='CAMAGUI DATA UNIFICADA'!$B$2:$B1007),0),MATCH(EK$2,'CAMAGUI DATA UNIFICADA'!$C$1:$T$1,0)),"")</f>
        <v>2.3</v>
      </c>
      <c r="EL31" s="60">
        <f t="array" ref="EL31">IFERROR(INDEX('CAMAGUI DATA UNIFICADA'!$C$2:$T1007,MATCH(1,($A31='CAMAGUI DATA UNIFICADA'!$A$2:$A1007)*($DX$1='CAMAGUI DATA UNIFICADA'!$B$2:$B1007),0),MATCH(EL$2,'CAMAGUI DATA UNIFICADA'!$C$1:$T$1,0)),"")</f>
        <v>11.05</v>
      </c>
      <c r="EM31" s="60">
        <f t="array" ref="EM31">IFERROR(INDEX('CAMAGUI DATA UNIFICADA'!$C$2:$T1007,MATCH(1,($A31='CAMAGUI DATA UNIFICADA'!$A$2:$A1007)*($DX$1='CAMAGUI DATA UNIFICADA'!$B$2:$B1007),0),MATCH(EM$2,'CAMAGUI DATA UNIFICADA'!$C$1:$T$1,0)),"")</f>
        <v>4.5984</v>
      </c>
      <c r="EN31" s="60">
        <f t="array" ref="EN31">IFERROR(INDEX('CAMAGUI DATA UNIFICADA'!$C$2:$T1007,MATCH(1,($A31='CAMAGUI DATA UNIFICADA'!$A$2:$A1007)*($DX$1='CAMAGUI DATA UNIFICADA'!$B$2:$B1007),0),MATCH(EN$2,'CAMAGUI DATA UNIFICADA'!$C$1:$T$1,0)),"")</f>
        <v>128.8948181</v>
      </c>
      <c r="EO31" s="140">
        <f t="array" ref="EO31">IFERROR(INDEX('CAMAGUI DATA UNIFICADA'!$C$2:$T1007,MATCH(1,($A31='CAMAGUI DATA UNIFICADA'!$A$2:$A1007)*($DX$1='CAMAGUI DATA UNIFICADA'!$B$2:$B1007),0),MATCH(EO$2,'CAMAGUI DATA UNIFICADA'!$C$1:$T$1,0)),"")</f>
        <v>7.223704517</v>
      </c>
    </row>
    <row r="32">
      <c r="A32" s="137">
        <v>45152.0</v>
      </c>
      <c r="B32" s="138" t="str">
        <f t="array" ref="B32">IFERROR(INDEX('CAMAGUI DATA UNIFICADA'!$C$2:$T1007,MATCH(1,($A32='CAMAGUI DATA UNIFICADA'!$A$2:$A1007)*($B$1='CAMAGUI DATA UNIFICADA'!$B$2:$B1007),0),MATCH(B$2,'CAMAGUI DATA UNIFICADA'!$C$1:$T$1,0)),"")</f>
        <v>CA1050623</v>
      </c>
      <c r="C32" s="2">
        <f t="array" ref="C32">IFERROR(INDEX('CAMAGUI DATA UNIFICADA'!$C$2:$T1007,MATCH(1,($A32='CAMAGUI DATA UNIFICADA'!$A$2:$A1007)*($B$1='CAMAGUI DATA UNIFICADA'!$B$2:$B1007),0),MATCH(C$2,'CAMAGUI DATA UNIFICADA'!$C$1:$T$1,0)),"")</f>
        <v>475</v>
      </c>
      <c r="D32" s="2">
        <f t="array" ref="D32">IFERROR(INDEX('CAMAGUI DATA UNIFICADA'!$C$2:$T1007,MATCH(1,($A32='CAMAGUI DATA UNIFICADA'!$A$2:$A1007)*($B$1='CAMAGUI DATA UNIFICADA'!$B$2:$B1007),0),MATCH(D$2,'CAMAGUI DATA UNIFICADA'!$C$1:$T$1,0)),"")</f>
        <v>3250</v>
      </c>
      <c r="E32" s="2" t="str">
        <f t="array" ref="E32">IFERROR(INDEX('CAMAGUI DATA UNIFICADA'!$C$2:$T1007,MATCH(1,($A32='CAMAGUI DATA UNIFICADA'!$A$2:$A1007)*($B$1='CAMAGUI DATA UNIFICADA'!$B$2:$B1007),0),MATCH(E$2,'CAMAGUI DATA UNIFICADA'!$C$1:$T$1,0)),"")</f>
        <v>SKR SETLINE</v>
      </c>
      <c r="F32" s="139">
        <f t="array" ref="F32">IFERROR(INDEX('CAMAGUI DATA UNIFICADA'!$C$2:$T1007,MATCH(1,($A32='CAMAGUI DATA UNIFICADA'!$A$2:$A1007)*($B$1='CAMAGUI DATA UNIFICADA'!$B$2:$B1007),0),MATCH(F$2,'CAMAGUI DATA UNIFICADA'!$C$1:$T$1,0)),"")</f>
        <v>2847</v>
      </c>
      <c r="G32" s="2">
        <f t="array" ref="G32">IFERROR(INDEX('CAMAGUI DATA UNIFICADA'!$C$2:$T1007,MATCH(1,($A32='CAMAGUI DATA UNIFICADA'!$A$2:$A1007)*($B$1='CAMAGUI DATA UNIFICADA'!$B$2:$B1007),0),MATCH(G$2,'CAMAGUI DATA UNIFICADA'!$C$1:$T$1,0)),"")</f>
        <v>22.7</v>
      </c>
      <c r="H32" s="2">
        <f t="array" ref="H32">IFERROR(INDEX('CAMAGUI DATA UNIFICADA'!$C$2:$T1007,MATCH(1,($A32='CAMAGUI DATA UNIFICADA'!$A$2:$A1007)*($B$1='CAMAGUI DATA UNIFICADA'!$B$2:$B1007),0),MATCH(H$2,'CAMAGUI DATA UNIFICADA'!$C$1:$T$1,0)),"")</f>
        <v>2.2</v>
      </c>
      <c r="I32" s="33">
        <f t="array" ref="I32">IFERROR(INDEX('CAMAGUI DATA UNIFICADA'!$C$2:$T1007,MATCH(1,($A32='CAMAGUI DATA UNIFICADA'!$A$2:$A1007)*($B$1='CAMAGUI DATA UNIFICADA'!$B$2:$B1007),0),MATCH(I$2,'CAMAGUI DATA UNIFICADA'!$C$1:$T$1,0)),"")</f>
        <v>3.1932</v>
      </c>
      <c r="J32" s="60">
        <f t="array" ref="J32">IFERROR(INDEX('CAMAGUI DATA UNIFICADA'!$C$2:$T1007,MATCH(1,($A32='CAMAGUI DATA UNIFICADA'!$A$2:$A1007)*($B$1='CAMAGUI DATA UNIFICADA'!$B$2:$B1007),0),MATCH(J$2,'CAMAGUI DATA UNIFICADA'!$C$1:$T$1,0)),"")</f>
        <v>655302.2088</v>
      </c>
      <c r="K32" s="33">
        <f t="array" ref="K32">IFERROR(INDEX('CAMAGUI DATA UNIFICADA'!$C$2:$T1007,MATCH(1,($A32='CAMAGUI DATA UNIFICADA'!$A$2:$A1007)*($B$1='CAMAGUI DATA UNIFICADA'!$B$2:$B1007),0),MATCH(K$2,'CAMAGUI DATA UNIFICADA'!$C$1:$T$1,0)),"")</f>
        <v>1.954064454</v>
      </c>
      <c r="L32" s="23">
        <f t="array" ref="L32">IFERROR(INDEX('CAMAGUI DATA UNIFICADA'!$C$2:$T1007,MATCH(1,($A32='CAMAGUI DATA UNIFICADA'!$A$2:$A1007)*($B$1='CAMAGUI DATA UNIFICADA'!$B$2:$B1007),0),MATCH(L$2,'CAMAGUI DATA UNIFICADA'!$C$1:$T$1,0)),"")</f>
        <v>0.546085174</v>
      </c>
      <c r="M32" s="23">
        <f t="array" ref="M32">IFERROR(INDEX('CAMAGUI DATA UNIFICADA'!$C$2:$T1007,MATCH(1,($A32='CAMAGUI DATA UNIFICADA'!$A$2:$A1007)*($B$1='CAMAGUI DATA UNIFICADA'!$B$2:$B1007),0),MATCH(M$2,'CAMAGUI DATA UNIFICADA'!$C$1:$T$1,0)),"")</f>
        <v>0.63</v>
      </c>
      <c r="N32" s="60">
        <f t="array" ref="N32">IFERROR(INDEX('CAMAGUI DATA UNIFICADA'!$C$2:$T1007,MATCH(1,($A32='CAMAGUI DATA UNIFICADA'!$A$2:$A1007)*($B$1='CAMAGUI DATA UNIFICADA'!$B$2:$B1007),0),MATCH(N$2,'CAMAGUI DATA UNIFICADA'!$C$1:$T$1,0)),"")</f>
        <v>92307.69231</v>
      </c>
      <c r="O32" s="2">
        <f t="array" ref="O32">IFERROR(INDEX('CAMAGUI DATA UNIFICADA'!$C$2:$T1007,MATCH(1,($A32='CAMAGUI DATA UNIFICADA'!$A$2:$A1007)*($B$1='CAMAGUI DATA UNIFICADA'!$B$2:$B1007),0),MATCH(O$2,'CAMAGUI DATA UNIFICADA'!$C$1:$T$1,0)),"")</f>
        <v>2</v>
      </c>
      <c r="P32" s="2">
        <f t="array" ref="P32">IFERROR(INDEX('CAMAGUI DATA UNIFICADA'!$C$2:$T1007,MATCH(1,($A32='CAMAGUI DATA UNIFICADA'!$A$2:$A1007)*($B$1='CAMAGUI DATA UNIFICADA'!$B$2:$B1007),0),MATCH(P$2,'CAMAGUI DATA UNIFICADA'!$C$1:$T$1,0)),"")</f>
        <v>24.7</v>
      </c>
      <c r="Q32" s="33">
        <f t="array" ref="Q32">IFERROR(INDEX('CAMAGUI DATA UNIFICADA'!$C$2:$T1007,MATCH(1,($A32='CAMAGUI DATA UNIFICADA'!$A$2:$A1007)*($B$1='CAMAGUI DATA UNIFICADA'!$B$2:$B1007),0),MATCH(Q$2,'CAMAGUI DATA UNIFICADA'!$C$1:$T$1,0)),"")</f>
        <v>3.1296</v>
      </c>
      <c r="R32" s="60">
        <f t="array" ref="R32">IFERROR(INDEX('CAMAGUI DATA UNIFICADA'!$C$2:$T1007,MATCH(1,($A32='CAMAGUI DATA UNIFICADA'!$A$2:$A1007)*($B$1='CAMAGUI DATA UNIFICADA'!$B$2:$B1007),0),MATCH(R$2,'CAMAGUI DATA UNIFICADA'!$C$1:$T$1,0)),"")</f>
        <v>575.7598408</v>
      </c>
      <c r="S32" s="140">
        <f t="array" ref="S32">IFERROR(INDEX('CAMAGUI DATA UNIFICADA'!$C$2:$T1007,MATCH(1,($A32='CAMAGUI DATA UNIFICADA'!$A$2:$A1007)*($B$1='CAMAGUI DATA UNIFICADA'!$B$2:$B1007),0),MATCH(S$2,'CAMAGUI DATA UNIFICADA'!$C$1:$T$1,0)),"")</f>
        <v>25.1899602</v>
      </c>
      <c r="T32" s="138" t="str">
        <f t="array" ref="T32">IFERROR(INDEX('CAMAGUI DATA UNIFICADA'!$C$2:$T1007,MATCH(1,($A32='CAMAGUI DATA UNIFICADA'!$A$2:$A1007)*($T$1='CAMAGUI DATA UNIFICADA'!$B$2:$B1007),0),MATCH(T$2,'CAMAGUI DATA UNIFICADA'!$C$1:$T$1,0)),"")</f>
        <v>CA2050623</v>
      </c>
      <c r="U32" s="2">
        <f t="array" ref="U32">IFERROR(INDEX('CAMAGUI DATA UNIFICADA'!$C$2:$T1007,MATCH(1,($A32='CAMAGUI DATA UNIFICADA'!$A$2:$A1007)*($T$1='CAMAGUI DATA UNIFICADA'!$B$2:$B1007),0),MATCH(U$2,'CAMAGUI DATA UNIFICADA'!$C$1:$T$1,0)),"")</f>
        <v>312.5</v>
      </c>
      <c r="V32" s="2">
        <f t="array" ref="V32">IFERROR(INDEX('CAMAGUI DATA UNIFICADA'!$C$2:$T1007,MATCH(1,($A32='CAMAGUI DATA UNIFICADA'!$A$2:$A1007)*($T$1='CAMAGUI DATA UNIFICADA'!$B$2:$B1007),0),MATCH(V$2,'CAMAGUI DATA UNIFICADA'!$C$1:$T$1,0)),"")</f>
        <v>2148</v>
      </c>
      <c r="W32" s="2" t="str">
        <f t="array" ref="W32">IFERROR(INDEX('CAMAGUI DATA UNIFICADA'!$C$2:$T1007,MATCH(1,($A32='CAMAGUI DATA UNIFICADA'!$A$2:$A1007)*($T$1='CAMAGUI DATA UNIFICADA'!$B$2:$B1007),0),MATCH(W$2,'CAMAGUI DATA UNIFICADA'!$C$1:$T$1,0)),"")</f>
        <v>SKR SETLINE</v>
      </c>
      <c r="X32" s="139">
        <f t="array" ref="X32">IFERROR(INDEX('CAMAGUI DATA UNIFICADA'!$C$2:$T1007,MATCH(1,($A32='CAMAGUI DATA UNIFICADA'!$A$2:$A1007)*($T$1='CAMAGUI DATA UNIFICADA'!$B$2:$B1007),0),MATCH(X$2,'CAMAGUI DATA UNIFICADA'!$C$1:$T$1,0)),"")</f>
        <v>1881.648</v>
      </c>
      <c r="Y32" s="2">
        <f t="array" ref="Y32">IFERROR(INDEX('CAMAGUI DATA UNIFICADA'!$C$2:$T1007,MATCH(1,($A32='CAMAGUI DATA UNIFICADA'!$A$2:$A1007)*($T$1='CAMAGUI DATA UNIFICADA'!$B$2:$B1007),0),MATCH(Y$2,'CAMAGUI DATA UNIFICADA'!$C$1:$T$1,0)),"")</f>
        <v>22.1</v>
      </c>
      <c r="Z32" s="2">
        <f t="array" ref="Z32">IFERROR(INDEX('CAMAGUI DATA UNIFICADA'!$C$2:$T1007,MATCH(1,($A32='CAMAGUI DATA UNIFICADA'!$A$2:$A1007)*($T$1='CAMAGUI DATA UNIFICADA'!$B$2:$B1007),0),MATCH(Z$2,'CAMAGUI DATA UNIFICADA'!$C$1:$T$1,0)),"")</f>
        <v>2.3</v>
      </c>
      <c r="AA32" s="2">
        <f t="array" ref="AA32">IFERROR(INDEX('CAMAGUI DATA UNIFICADA'!$C$2:$T1007,MATCH(1,($A32='CAMAGUI DATA UNIFICADA'!$A$2:$A1007)*($T$1='CAMAGUI DATA UNIFICADA'!$B$2:$B1007),0),MATCH(AA$2,'CAMAGUI DATA UNIFICADA'!$C$1:$T$1,0)),"")</f>
        <v>3.2436</v>
      </c>
      <c r="AB32" s="60">
        <f t="array" ref="AB32">IFERROR(INDEX('CAMAGUI DATA UNIFICADA'!$C$2:$T1007,MATCH(1,($A32='CAMAGUI DATA UNIFICADA'!$A$2:$A1007)*($T$1='CAMAGUI DATA UNIFICADA'!$B$2:$B1007),0),MATCH(AB$2,'CAMAGUI DATA UNIFICADA'!$C$1:$T$1,0)),"")</f>
        <v>435943.7506</v>
      </c>
      <c r="AC32" s="33">
        <f t="array" ref="AC32">IFERROR(INDEX('CAMAGUI DATA UNIFICADA'!$C$2:$T1007,MATCH(1,($A32='CAMAGUI DATA UNIFICADA'!$A$2:$A1007)*($T$1='CAMAGUI DATA UNIFICADA'!$B$2:$B1007),0),MATCH(AC$2,'CAMAGUI DATA UNIFICADA'!$C$1:$T$1,0)),"")</f>
        <v>1.854842192</v>
      </c>
      <c r="AD32" s="23">
        <f t="array" ref="AD32">IFERROR(INDEX('CAMAGUI DATA UNIFICADA'!$C$2:$T1007,MATCH(1,($A32='CAMAGUI DATA UNIFICADA'!$A$2:$A1007)*($T$1='CAMAGUI DATA UNIFICADA'!$B$2:$B1007),0),MATCH(AD$2,'CAMAGUI DATA UNIFICADA'!$C$1:$T$1,0)),"")</f>
        <v>0.4588881585</v>
      </c>
      <c r="AE32" s="23">
        <f t="array" ref="AE32">IFERROR(INDEX('CAMAGUI DATA UNIFICADA'!$C$2:$T1007,MATCH(1,($A32='CAMAGUI DATA UNIFICADA'!$A$2:$A1007)*($T$1='CAMAGUI DATA UNIFICADA'!$B$2:$B1007),0),MATCH(AE$2,'CAMAGUI DATA UNIFICADA'!$C$1:$T$1,0)),"")</f>
        <v>0.53</v>
      </c>
      <c r="AF32" s="60">
        <f t="array" ref="AF32">IFERROR(INDEX('CAMAGUI DATA UNIFICADA'!$C$2:$T1007,MATCH(1,($A32='CAMAGUI DATA UNIFICADA'!$A$2:$A1007)*($T$1='CAMAGUI DATA UNIFICADA'!$B$2:$B1007),0),MATCH(AF$2,'CAMAGUI DATA UNIFICADA'!$C$1:$T$1,0)),"")</f>
        <v>83916.66667</v>
      </c>
      <c r="AG32" s="2">
        <f t="array" ref="AG32">IFERROR(INDEX('CAMAGUI DATA UNIFICADA'!$C$2:$T1007,MATCH(1,($A32='CAMAGUI DATA UNIFICADA'!$A$2:$A1007)*($T$1='CAMAGUI DATA UNIFICADA'!$B$2:$B1007),0),MATCH(AG$2,'CAMAGUI DATA UNIFICADA'!$C$1:$T$1,0)),"")</f>
        <v>2</v>
      </c>
      <c r="AH32" s="2">
        <f t="array" ref="AH32">IFERROR(INDEX('CAMAGUI DATA UNIFICADA'!$C$2:$T1007,MATCH(1,($A32='CAMAGUI DATA UNIFICADA'!$A$2:$A1007)*($T$1='CAMAGUI DATA UNIFICADA'!$B$2:$B1007),0),MATCH(AH$2,'CAMAGUI DATA UNIFICADA'!$C$1:$T$1,0)),"")</f>
        <v>24.1</v>
      </c>
      <c r="AI32" s="33">
        <f t="array" ref="AI32">IFERROR(INDEX('CAMAGUI DATA UNIFICADA'!$C$2:$T1007,MATCH(1,($A32='CAMAGUI DATA UNIFICADA'!$A$2:$A1007)*($T$1='CAMAGUI DATA UNIFICADA'!$B$2:$B1007),0),MATCH(AI$2,'CAMAGUI DATA UNIFICADA'!$C$1:$T$1,0)),"")</f>
        <v>3.1728</v>
      </c>
      <c r="AJ32" s="60">
        <f t="array" ref="AJ32">IFERROR(INDEX('CAMAGUI DATA UNIFICADA'!$C$2:$T1007,MATCH(1,($A32='CAMAGUI DATA UNIFICADA'!$A$2:$A1007)*($T$1='CAMAGUI DATA UNIFICADA'!$B$2:$B1007),0),MATCH(AJ$2,'CAMAGUI DATA UNIFICADA'!$C$1:$T$1,0)),"")</f>
        <v>377.8695332</v>
      </c>
      <c r="AK32" s="140">
        <f t="array" ref="AK32">IFERROR(INDEX('CAMAGUI DATA UNIFICADA'!$C$2:$T1007,MATCH(1,($A32='CAMAGUI DATA UNIFICADA'!$A$2:$A1007)*($T$1='CAMAGUI DATA UNIFICADA'!$B$2:$B1007),0),MATCH(AK$2,'CAMAGUI DATA UNIFICADA'!$C$1:$T$1,0)),"")</f>
        <v>16.3423833</v>
      </c>
      <c r="AL32" s="138" t="str">
        <f t="array" ref="AL32">IFERROR(INDEX('CAMAGUI DATA UNIFICADA'!$C$2:$T1007,MATCH(1,($A32='CAMAGUI DATA UNIFICADA'!$A$2:$A1007)*($AL$1='CAMAGUI DATA UNIFICADA'!$B$2:$B1007),0),MATCH(AL$2,'CAMAGUI DATA UNIFICADA'!$C$1:$T$1,0)),"")</f>
        <v>CA3050623</v>
      </c>
      <c r="AM32" s="2">
        <f t="array" ref="AM32">IFERROR(INDEX('CAMAGUI DATA UNIFICADA'!$C$2:$T1007,MATCH(1,($A32='CAMAGUI DATA UNIFICADA'!$A$2:$A1007)*($AL$1='CAMAGUI DATA UNIFICADA'!$B$2:$B1007),0),MATCH(AM$2,'CAMAGUI DATA UNIFICADA'!$C$1:$T$1,0)),"")</f>
        <v>362.5</v>
      </c>
      <c r="AN32" s="2">
        <f t="array" ref="AN32">IFERROR(INDEX('CAMAGUI DATA UNIFICADA'!$C$2:$T1007,MATCH(1,($A32='CAMAGUI DATA UNIFICADA'!$A$2:$A1007)*($AL$1='CAMAGUI DATA UNIFICADA'!$B$2:$B1007),0),MATCH(AN$2,'CAMAGUI DATA UNIFICADA'!$C$1:$T$1,0)),"")</f>
        <v>2498</v>
      </c>
      <c r="AO32" s="2" t="str">
        <f t="array" ref="AO32">IFERROR(INDEX('CAMAGUI DATA UNIFICADA'!$C$2:$T1007,MATCH(1,($A32='CAMAGUI DATA UNIFICADA'!$A$2:$A1007)*($AL$1='CAMAGUI DATA UNIFICADA'!$B$2:$B1007),0),MATCH(AO$2,'CAMAGUI DATA UNIFICADA'!$C$1:$T$1,0)),"")</f>
        <v>SKR SETLINE</v>
      </c>
      <c r="AP32" s="139">
        <f t="array" ref="AP32">IFERROR(INDEX('CAMAGUI DATA UNIFICADA'!$C$2:$T1007,MATCH(1,($A32='CAMAGUI DATA UNIFICADA'!$A$2:$A1007)*($AL$1='CAMAGUI DATA UNIFICADA'!$B$2:$B1007),0),MATCH(AP$2,'CAMAGUI DATA UNIFICADA'!$C$1:$T$1,0)),"")</f>
        <v>2188.248</v>
      </c>
      <c r="AQ32" s="2">
        <f t="array" ref="AQ32">IFERROR(INDEX('CAMAGUI DATA UNIFICADA'!$C$2:$T1007,MATCH(1,($A32='CAMAGUI DATA UNIFICADA'!$A$2:$A1007)*($AL$1='CAMAGUI DATA UNIFICADA'!$B$2:$B1007),0),MATCH(AQ$2,'CAMAGUI DATA UNIFICADA'!$C$1:$T$1,0)),"")</f>
        <v>22</v>
      </c>
      <c r="AR32" s="2">
        <f t="array" ref="AR32">IFERROR(INDEX('CAMAGUI DATA UNIFICADA'!$C$2:$T1007,MATCH(1,($A32='CAMAGUI DATA UNIFICADA'!$A$2:$A1007)*($AL$1='CAMAGUI DATA UNIFICADA'!$B$2:$B1007),0),MATCH(AR$2,'CAMAGUI DATA UNIFICADA'!$C$1:$T$1,0)),"")</f>
        <v>2.3</v>
      </c>
      <c r="AS32" s="33">
        <f t="array" ref="AS32">IFERROR(INDEX('CAMAGUI DATA UNIFICADA'!$C$2:$T1007,MATCH(1,($A32='CAMAGUI DATA UNIFICADA'!$A$2:$A1007)*($AL$1='CAMAGUI DATA UNIFICADA'!$B$2:$B1007),0),MATCH(AS$2,'CAMAGUI DATA UNIFICADA'!$C$1:$T$1,0)),"")</f>
        <v>3.252</v>
      </c>
      <c r="AT32" s="60">
        <f t="array" ref="AT32">IFERROR(INDEX('CAMAGUI DATA UNIFICADA'!$C$2:$T1007,MATCH(1,($A32='CAMAGUI DATA UNIFICADA'!$A$2:$A1007)*($AL$1='CAMAGUI DATA UNIFICADA'!$B$2:$B1007),0),MATCH(AT$2,'CAMAGUI DATA UNIFICADA'!$C$1:$T$1,0)),"")</f>
        <v>506681.2032</v>
      </c>
      <c r="AU32" s="33">
        <f t="array" ref="AU32">IFERROR(INDEX('CAMAGUI DATA UNIFICADA'!$C$2:$T1007,MATCH(1,($A32='CAMAGUI DATA UNIFICADA'!$A$2:$A1007)*($AL$1='CAMAGUI DATA UNIFICADA'!$B$2:$B1007),0),MATCH(AU$2,'CAMAGUI DATA UNIFICADA'!$C$1:$T$1,0)),"")</f>
        <v>1.84395069</v>
      </c>
      <c r="AV32" s="23">
        <f t="array" ref="AV32">IFERROR(INDEX('CAMAGUI DATA UNIFICADA'!$C$2:$T1007,MATCH(1,($A32='CAMAGUI DATA UNIFICADA'!$A$2:$A1007)*($AL$1='CAMAGUI DATA UNIFICADA'!$B$2:$B1007),0),MATCH(AV$2,'CAMAGUI DATA UNIFICADA'!$C$1:$T$1,0)),"")</f>
        <v>0.5333486349</v>
      </c>
      <c r="AW32" s="23">
        <f t="array" ref="AW32">IFERROR(INDEX('CAMAGUI DATA UNIFICADA'!$C$2:$T1007,MATCH(1,($A32='CAMAGUI DATA UNIFICADA'!$A$2:$A1007)*($AL$1='CAMAGUI DATA UNIFICADA'!$B$2:$B1007),0),MATCH(AW$2,'CAMAGUI DATA UNIFICADA'!$C$1:$T$1,0)),"")</f>
        <v>0.62</v>
      </c>
      <c r="AX32" s="60">
        <f t="array" ref="AX32">IFERROR(INDEX('CAMAGUI DATA UNIFICADA'!$C$2:$T1007,MATCH(1,($A32='CAMAGUI DATA UNIFICADA'!$A$2:$A1007)*($AL$1='CAMAGUI DATA UNIFICADA'!$B$2:$B1007),0),MATCH(AX$2,'CAMAGUI DATA UNIFICADA'!$C$1:$T$1,0)),"")</f>
        <v>84142.85714</v>
      </c>
      <c r="AY32" s="2">
        <f t="array" ref="AY32">IFERROR(INDEX('CAMAGUI DATA UNIFICADA'!$C$2:$T1007,MATCH(1,($A32='CAMAGUI DATA UNIFICADA'!$A$2:$A1007)*($AL$1='CAMAGUI DATA UNIFICADA'!$B$2:$B1007),0),MATCH(AY$2,'CAMAGUI DATA UNIFICADA'!$C$1:$T$1,0)),"")</f>
        <v>2</v>
      </c>
      <c r="AZ32" s="2">
        <f t="array" ref="AZ32">IFERROR(INDEX('CAMAGUI DATA UNIFICADA'!$C$2:$T1007,MATCH(1,($A32='CAMAGUI DATA UNIFICADA'!$A$2:$A1007)*($AL$1='CAMAGUI DATA UNIFICADA'!$B$2:$B1007),0),MATCH(AZ$2,'CAMAGUI DATA UNIFICADA'!$C$1:$T$1,0)),"")</f>
        <v>24</v>
      </c>
      <c r="BA32" s="33">
        <f t="array" ref="BA32">IFERROR(INDEX('CAMAGUI DATA UNIFICADA'!$C$2:$T1007,MATCH(1,($A32='CAMAGUI DATA UNIFICADA'!$A$2:$A1007)*($AL$1='CAMAGUI DATA UNIFICADA'!$B$2:$B1007),0),MATCH(BA$2,'CAMAGUI DATA UNIFICADA'!$C$1:$T$1,0)),"")</f>
        <v>3.18</v>
      </c>
      <c r="BB32" s="60">
        <f t="array" ref="BB32">IFERROR(INDEX('CAMAGUI DATA UNIFICADA'!$C$2:$T1007,MATCH(1,($A32='CAMAGUI DATA UNIFICADA'!$A$2:$A1007)*($AL$1='CAMAGUI DATA UNIFICADA'!$B$2:$B1007),0),MATCH(BB$2,'CAMAGUI DATA UNIFICADA'!$C$1:$T$1,0)),"")</f>
        <v>443.2088206</v>
      </c>
      <c r="BC32" s="140">
        <f t="array" ref="BC32">IFERROR(INDEX('CAMAGUI DATA UNIFICADA'!$C$2:$T1007,MATCH(1,($A32='CAMAGUI DATA UNIFICADA'!$A$2:$A1007)*($AL$1='CAMAGUI DATA UNIFICADA'!$B$2:$B1007),0),MATCH(BC$2,'CAMAGUI DATA UNIFICADA'!$C$1:$T$1,0)),"")</f>
        <v>20.17720515</v>
      </c>
      <c r="BD32" s="138" t="str">
        <f t="array" ref="BD32">IFERROR(INDEX('CAMAGUI DATA UNIFICADA'!$C$2:$T1007,MATCH(1,($A32='CAMAGUI DATA UNIFICADA'!$A$2:$A1007)*($BD$1='CAMAGUI DATA UNIFICADA'!$B$2:$B1007),0),MATCH(BD$2,'CAMAGUI DATA UNIFICADA'!$C$1:$T$1,0)),"")</f>
        <v>CA4270723</v>
      </c>
      <c r="BE32" s="2">
        <f t="array" ref="BE32">IFERROR(INDEX('CAMAGUI DATA UNIFICADA'!$C$2:$T1007,MATCH(1,($A32='CAMAGUI DATA UNIFICADA'!$A$2:$A1007)*($BD$1='CAMAGUI DATA UNIFICADA'!$B$2:$B1007),0),MATCH(BE$2,'CAMAGUI DATA UNIFICADA'!$C$1:$T$1,0)),"")</f>
        <v>200</v>
      </c>
      <c r="BF32" s="2">
        <f t="array" ref="BF32">IFERROR(INDEX('CAMAGUI DATA UNIFICADA'!$C$2:$T1007,MATCH(1,($A32='CAMAGUI DATA UNIFICADA'!$A$2:$A1007)*($BD$1='CAMAGUI DATA UNIFICADA'!$B$2:$B1007),0),MATCH(BF$2,'CAMAGUI DATA UNIFICADA'!$C$1:$T$1,0)),"")</f>
        <v>1200</v>
      </c>
      <c r="BG32" s="2" t="str">
        <f t="array" ref="BG32">IFERROR(INDEX('CAMAGUI DATA UNIFICADA'!$C$2:$T1007,MATCH(1,($A32='CAMAGUI DATA UNIFICADA'!$A$2:$A1007)*($BD$1='CAMAGUI DATA UNIFICADA'!$B$2:$B1007),0),MATCH(BG$2,'CAMAGUI DATA UNIFICADA'!$C$1:$T$1,0)),"")</f>
        <v>SKR MAST</v>
      </c>
      <c r="BH32" s="139">
        <f t="array" ref="BH32">IFERROR(INDEX('CAMAGUI DATA UNIFICADA'!$C$2:$T1007,MATCH(1,($A32='CAMAGUI DATA UNIFICADA'!$A$2:$A1007)*($BD$1='CAMAGUI DATA UNIFICADA'!$B$2:$B1007),0),MATCH(BH$2,'CAMAGUI DATA UNIFICADA'!$C$1:$T$1,0)),"")</f>
        <v>1176</v>
      </c>
      <c r="BI32" s="2">
        <f t="array" ref="BI32">IFERROR(INDEX('CAMAGUI DATA UNIFICADA'!$C$2:$T1007,MATCH(1,($A32='CAMAGUI DATA UNIFICADA'!$A$2:$A1007)*($BD$1='CAMAGUI DATA UNIFICADA'!$B$2:$B1007),0),MATCH(BI$2,'CAMAGUI DATA UNIFICADA'!$C$1:$T$1,0)),"")</f>
        <v>5.3</v>
      </c>
      <c r="BJ32" s="2">
        <f t="array" ref="BJ32">IFERROR(INDEX('CAMAGUI DATA UNIFICADA'!$C$2:$T1007,MATCH(1,($A32='CAMAGUI DATA UNIFICADA'!$A$2:$A1007)*($BD$1='CAMAGUI DATA UNIFICADA'!$B$2:$B1007),0),MATCH(BJ$2,'CAMAGUI DATA UNIFICADA'!$C$1:$T$1,0)),"")</f>
        <v>1.7</v>
      </c>
      <c r="BK32" s="33">
        <f t="array" ref="BK32">IFERROR(INDEX('CAMAGUI DATA UNIFICADA'!$C$2:$T1007,MATCH(1,($A32='CAMAGUI DATA UNIFICADA'!$A$2:$A1007)*($BD$1='CAMAGUI DATA UNIFICADA'!$B$2:$B1007),0),MATCH(BK$2,'CAMAGUI DATA UNIFICADA'!$C$1:$T$1,0)),"")</f>
        <v>7.3032</v>
      </c>
      <c r="BL32" s="60">
        <f t="array" ref="BL32">IFERROR(INDEX('CAMAGUI DATA UNIFICADA'!$C$2:$T1007,MATCH(1,($A32='CAMAGUI DATA UNIFICADA'!$A$2:$A1007)*($BD$1='CAMAGUI DATA UNIFICADA'!$B$2:$B1007),0),MATCH(BL$2,'CAMAGUI DATA UNIFICADA'!$C$1:$T$1,0)),"")</f>
        <v>516702.9392</v>
      </c>
      <c r="BM32" s="33">
        <f t="array" ref="BM32">IFERROR(INDEX('CAMAGUI DATA UNIFICADA'!$C$2:$T1007,MATCH(1,($A32='CAMAGUI DATA UNIFICADA'!$A$2:$A1007)*($BD$1='CAMAGUI DATA UNIFICADA'!$B$2:$B1007),0),MATCH(BM$2,'CAMAGUI DATA UNIFICADA'!$C$1:$T$1,0)),"")</f>
        <v>1.061477222</v>
      </c>
      <c r="BN32" s="23">
        <f t="array" ref="BN32">IFERROR(INDEX('CAMAGUI DATA UNIFICADA'!$C$2:$T1007,MATCH(1,($A32='CAMAGUI DATA UNIFICADA'!$A$2:$A1007)*($BD$1='CAMAGUI DATA UNIFICADA'!$B$2:$B1007),0),MATCH(BN$2,'CAMAGUI DATA UNIFICADA'!$C$1:$T$1,0)),"")</f>
        <v>0.738147056</v>
      </c>
      <c r="BO32" s="23">
        <f t="array" ref="BO32">IFERROR(INDEX('CAMAGUI DATA UNIFICADA'!$C$2:$T1007,MATCH(1,($A32='CAMAGUI DATA UNIFICADA'!$A$2:$A1007)*($BD$1='CAMAGUI DATA UNIFICADA'!$B$2:$B1007),0),MATCH(BO$2,'CAMAGUI DATA UNIFICADA'!$C$1:$T$1,0)),"")</f>
        <v>0.95</v>
      </c>
      <c r="BP32" s="60">
        <f t="array" ref="BP32">IFERROR(INDEX('CAMAGUI DATA UNIFICADA'!$C$2:$T1007,MATCH(1,($A32='CAMAGUI DATA UNIFICADA'!$A$2:$A1007)*($BD$1='CAMAGUI DATA UNIFICADA'!$B$2:$B1007),0),MATCH(BP$2,'CAMAGUI DATA UNIFICADA'!$C$1:$T$1,0)),"")</f>
        <v>138541.6667</v>
      </c>
      <c r="BQ32" s="2">
        <f t="array" ref="BQ32">IFERROR(INDEX('CAMAGUI DATA UNIFICADA'!$C$2:$T1007,MATCH(1,($A32='CAMAGUI DATA UNIFICADA'!$A$2:$A1007)*($BD$1='CAMAGUI DATA UNIFICADA'!$B$2:$B1007),0),MATCH(BQ$2,'CAMAGUI DATA UNIFICADA'!$C$1:$T$1,0)),"")</f>
        <v>2.5</v>
      </c>
      <c r="BR32" s="2">
        <f t="array" ref="BR32">IFERROR(INDEX('CAMAGUI DATA UNIFICADA'!$C$2:$T1007,MATCH(1,($A32='CAMAGUI DATA UNIFICADA'!$A$2:$A1007)*($BD$1='CAMAGUI DATA UNIFICADA'!$B$2:$B1007),0),MATCH(BR$2,'CAMAGUI DATA UNIFICADA'!$C$1:$T$1,0)),"")</f>
        <v>7.8</v>
      </c>
      <c r="BS32" s="33">
        <f t="array" ref="BS32">IFERROR(INDEX('CAMAGUI DATA UNIFICADA'!$C$2:$T1007,MATCH(1,($A32='CAMAGUI DATA UNIFICADA'!$A$2:$A1007)*($BD$1='CAMAGUI DATA UNIFICADA'!$B$2:$B1007),0),MATCH(BS$2,'CAMAGUI DATA UNIFICADA'!$C$1:$T$1,0)),"")</f>
        <v>5.8488</v>
      </c>
      <c r="BT32" s="60">
        <f t="array" ref="BT32">IFERROR(INDEX('CAMAGUI DATA UNIFICADA'!$C$2:$T1007,MATCH(1,($A32='CAMAGUI DATA UNIFICADA'!$A$2:$A1007)*($BD$1='CAMAGUI DATA UNIFICADA'!$B$2:$B1007),0),MATCH(BT$2,'CAMAGUI DATA UNIFICADA'!$C$1:$T$1,0)),"")</f>
        <v>335.5124625</v>
      </c>
      <c r="BU32" s="140">
        <f t="array" ref="BU32">IFERROR(INDEX('CAMAGUI DATA UNIFICADA'!$C$2:$T1007,MATCH(1,($A32='CAMAGUI DATA UNIFICADA'!$A$2:$A1007)*($BD$1='CAMAGUI DATA UNIFICADA'!$B$2:$B1007),0),MATCH(BU$2,'CAMAGUI DATA UNIFICADA'!$C$1:$T$1,0)),"")</f>
        <v>33.87811563</v>
      </c>
      <c r="BV32" s="138" t="str">
        <f t="array" ref="BV32">IFERROR(INDEX('CAMAGUI DATA UNIFICADA'!$C$2:$T1007,MATCH(1,($A32='CAMAGUI DATA UNIFICADA'!$A$2:$A1007)*($BV$1='CAMAGUI DATA UNIFICADA'!$B$2:$B1007),0),MATCH(BV$2,'CAMAGUI DATA UNIFICADA'!$C$1:$T$1,0)),"")</f>
        <v>CA5270723</v>
      </c>
      <c r="BW32" s="2">
        <f t="array" ref="BW32">IFERROR(INDEX('CAMAGUI DATA UNIFICADA'!$C$2:$T1007,MATCH(1,($A32='CAMAGUI DATA UNIFICADA'!$A$2:$A1007)*($BV$1='CAMAGUI DATA UNIFICADA'!$B$2:$B1007),0),MATCH(BW$2,'CAMAGUI DATA UNIFICADA'!$C$1:$T$1,0)),"")</f>
        <v>187.5</v>
      </c>
      <c r="BX32" s="2">
        <f t="array" ref="BX32">IFERROR(INDEX('CAMAGUI DATA UNIFICADA'!$C$2:$T1007,MATCH(1,($A32='CAMAGUI DATA UNIFICADA'!$A$2:$A1007)*($BV$1='CAMAGUI DATA UNIFICADA'!$B$2:$B1007),0),MATCH(BX$2,'CAMAGUI DATA UNIFICADA'!$C$1:$T$1,0)),"")</f>
        <v>1187.5</v>
      </c>
      <c r="BY32" s="2" t="str">
        <f t="array" ref="BY32">IFERROR(INDEX('CAMAGUI DATA UNIFICADA'!$C$2:$T1007,MATCH(1,($A32='CAMAGUI DATA UNIFICADA'!$A$2:$A1007)*($BV$1='CAMAGUI DATA UNIFICADA'!$B$2:$B1007),0),MATCH(BY$2,'CAMAGUI DATA UNIFICADA'!$C$1:$T$1,0)),"")</f>
        <v>SKR MAST</v>
      </c>
      <c r="BZ32" s="139">
        <f t="array" ref="BZ32">IFERROR(INDEX('CAMAGUI DATA UNIFICADA'!$C$2:$T1007,MATCH(1,($A32='CAMAGUI DATA UNIFICADA'!$A$2:$A1007)*($BV$1='CAMAGUI DATA UNIFICADA'!$B$2:$B1007),0),MATCH(BZ$2,'CAMAGUI DATA UNIFICADA'!$C$1:$T$1,0)),"")</f>
        <v>1163.75</v>
      </c>
      <c r="CA32" s="2">
        <f t="array" ref="CA32">IFERROR(INDEX('CAMAGUI DATA UNIFICADA'!$C$2:$T1007,MATCH(1,($A32='CAMAGUI DATA UNIFICADA'!$A$2:$A1007)*($BV$1='CAMAGUI DATA UNIFICADA'!$B$2:$B1007),0),MATCH(CA$2,'CAMAGUI DATA UNIFICADA'!$C$1:$T$1,0)),"")</f>
        <v>5</v>
      </c>
      <c r="CB32" s="2">
        <f t="array" ref="CB32">IFERROR(INDEX('CAMAGUI DATA UNIFICADA'!$C$2:$T1007,MATCH(1,($A32='CAMAGUI DATA UNIFICADA'!$A$2:$A1007)*($BV$1='CAMAGUI DATA UNIFICADA'!$B$2:$B1007),0),MATCH(CB$2,'CAMAGUI DATA UNIFICADA'!$C$1:$T$1,0)),"")</f>
        <v>1.7</v>
      </c>
      <c r="CC32" s="33">
        <f t="array" ref="CC32">IFERROR(INDEX('CAMAGUI DATA UNIFICADA'!$C$2:$T1007,MATCH(1,($A32='CAMAGUI DATA UNIFICADA'!$A$2:$A1007)*($BV$1='CAMAGUI DATA UNIFICADA'!$B$2:$B1007),0),MATCH(CC$2,'CAMAGUI DATA UNIFICADA'!$C$1:$T$1,0)),"")</f>
        <v>7.476</v>
      </c>
      <c r="CD32" s="60">
        <f t="array" ref="CD32">IFERROR(INDEX('CAMAGUI DATA UNIFICADA'!$C$2:$T1007,MATCH(1,($A32='CAMAGUI DATA UNIFICADA'!$A$2:$A1007)*($BV$1='CAMAGUI DATA UNIFICADA'!$B$2:$B1007),0),MATCH(CD$2,'CAMAGUI DATA UNIFICADA'!$C$1:$T$1,0)),"")</f>
        <v>501605.1364</v>
      </c>
      <c r="CE32" s="33">
        <f t="array" ref="CE32">IFERROR(INDEX('CAMAGUI DATA UNIFICADA'!$C$2:$T1007,MATCH(1,($A32='CAMAGUI DATA UNIFICADA'!$A$2:$A1007)*($BV$1='CAMAGUI DATA UNIFICADA'!$B$2:$B1007),0),MATCH(CE$2,'CAMAGUI DATA UNIFICADA'!$C$1:$T$1,0)),"")</f>
        <v>1.108776844</v>
      </c>
      <c r="CF32" s="23">
        <f t="array" ref="CF32">IFERROR(INDEX('CAMAGUI DATA UNIFICADA'!$C$2:$T1007,MATCH(1,($A32='CAMAGUI DATA UNIFICADA'!$A$2:$A1007)*($BV$1='CAMAGUI DATA UNIFICADA'!$B$2:$B1007),0),MATCH(CF$2,'CAMAGUI DATA UNIFICADA'!$C$1:$T$1,0)),"")</f>
        <v>0.7961986293</v>
      </c>
      <c r="CG32" s="23">
        <f t="array" ref="CG32">IFERROR(INDEX('CAMAGUI DATA UNIFICADA'!$C$2:$T1007,MATCH(1,($A32='CAMAGUI DATA UNIFICADA'!$A$2:$A1007)*($BV$1='CAMAGUI DATA UNIFICADA'!$B$2:$B1007),0),MATCH(CG$2,'CAMAGUI DATA UNIFICADA'!$C$1:$T$1,0)),"")</f>
        <v>1</v>
      </c>
      <c r="CH32" s="60">
        <f t="array" ref="CH32">IFERROR(INDEX('CAMAGUI DATA UNIFICADA'!$C$2:$T1007,MATCH(1,($A32='CAMAGUI DATA UNIFICADA'!$A$2:$A1007)*($BV$1='CAMAGUI DATA UNIFICADA'!$B$2:$B1007),0),MATCH(CH$2,'CAMAGUI DATA UNIFICADA'!$C$1:$T$1,0)),"")</f>
        <v>150000</v>
      </c>
      <c r="CI32" s="2">
        <f t="array" ref="CI32">IFERROR(INDEX('CAMAGUI DATA UNIFICADA'!$C$2:$T1007,MATCH(1,($A32='CAMAGUI DATA UNIFICADA'!$A$2:$A1007)*($BV$1='CAMAGUI DATA UNIFICADA'!$B$2:$B1007),0),MATCH(CI$2,'CAMAGUI DATA UNIFICADA'!$C$1:$T$1,0)),"")</f>
        <v>2.5</v>
      </c>
      <c r="CJ32" s="2">
        <f t="array" ref="CJ32">IFERROR(INDEX('CAMAGUI DATA UNIFICADA'!$C$2:$T1007,MATCH(1,($A32='CAMAGUI DATA UNIFICADA'!$A$2:$A1007)*($BV$1='CAMAGUI DATA UNIFICADA'!$B$2:$B1007),0),MATCH(CJ$2,'CAMAGUI DATA UNIFICADA'!$C$1:$T$1,0)),"")</f>
        <v>7.5</v>
      </c>
      <c r="CK32" s="33">
        <f t="array" ref="CK32">IFERROR(INDEX('CAMAGUI DATA UNIFICADA'!$C$2:$T1007,MATCH(1,($A32='CAMAGUI DATA UNIFICADA'!$A$2:$A1007)*($BV$1='CAMAGUI DATA UNIFICADA'!$B$2:$B1007),0),MATCH(CK$2,'CAMAGUI DATA UNIFICADA'!$C$1:$T$1,0)),"")</f>
        <v>6.036</v>
      </c>
      <c r="CL32" s="60">
        <f t="array" ref="CL32">IFERROR(INDEX('CAMAGUI DATA UNIFICADA'!$C$2:$T1007,MATCH(1,($A32='CAMAGUI DATA UNIFICADA'!$A$2:$A1007)*($BV$1='CAMAGUI DATA UNIFICADA'!$B$2:$B1007),0),MATCH(CL$2,'CAMAGUI DATA UNIFICADA'!$C$1:$T$1,0)),"")</f>
        <v>314.2558366</v>
      </c>
      <c r="CM32" s="140">
        <f t="array" ref="CM32">IFERROR(INDEX('CAMAGUI DATA UNIFICADA'!$C$2:$T1007,MATCH(1,($A32='CAMAGUI DATA UNIFICADA'!$A$2:$A1007)*($BV$1='CAMAGUI DATA UNIFICADA'!$B$2:$B1007),0),MATCH(CM$2,'CAMAGUI DATA UNIFICADA'!$C$1:$T$1,0)),"")</f>
        <v>31.68895914</v>
      </c>
      <c r="CN32" s="138" t="str">
        <f t="array" ref="CN32">IFERROR(INDEX('CAMAGUI DATA UNIFICADA'!$C$2:$T1007,MATCH(1,($A32='CAMAGUI DATA UNIFICADA'!$A$2:$A1007)*($CN$1='CAMAGUI DATA UNIFICADA'!$B$2:$B1007),0),MATCH(CN$2,'CAMAGUI DATA UNIFICADA'!$C$1:$T$1,0)),"")</f>
        <v>CA6290723</v>
      </c>
      <c r="CO32" s="2">
        <f t="array" ref="CO32">IFERROR(INDEX('CAMAGUI DATA UNIFICADA'!$C$2:$T1007,MATCH(1,($A32='CAMAGUI DATA UNIFICADA'!$A$2:$A1007)*($CN$1='CAMAGUI DATA UNIFICADA'!$B$2:$B1007),0),MATCH(CO$2,'CAMAGUI DATA UNIFICADA'!$C$1:$T$1,0)),"")</f>
        <v>250</v>
      </c>
      <c r="CP32" s="2">
        <f t="array" ref="CP32">IFERROR(INDEX('CAMAGUI DATA UNIFICADA'!$C$2:$T1007,MATCH(1,($A32='CAMAGUI DATA UNIFICADA'!$A$2:$A1007)*($CN$1='CAMAGUI DATA UNIFICADA'!$B$2:$B1007),0),MATCH(CP$2,'CAMAGUI DATA UNIFICADA'!$C$1:$T$1,0)),"")</f>
        <v>1700</v>
      </c>
      <c r="CQ32" s="2" t="str">
        <f t="array" ref="CQ32">IFERROR(INDEX('CAMAGUI DATA UNIFICADA'!$C$2:$T1007,MATCH(1,($A32='CAMAGUI DATA UNIFICADA'!$A$2:$A1007)*($CN$1='CAMAGUI DATA UNIFICADA'!$B$2:$B1007),0),MATCH(CQ$2,'CAMAGUI DATA UNIFICADA'!$C$1:$T$1,0)),"")</f>
        <v>SKR MAST</v>
      </c>
      <c r="CR32" s="139">
        <f t="array" ref="CR32">IFERROR(INDEX('CAMAGUI DATA UNIFICADA'!$C$2:$T1007,MATCH(1,($A32='CAMAGUI DATA UNIFICADA'!$A$2:$A1007)*($CN$1='CAMAGUI DATA UNIFICADA'!$B$2:$B1007),0),MATCH(CR$2,'CAMAGUI DATA UNIFICADA'!$C$1:$T$1,0)),"")</f>
        <v>1666</v>
      </c>
      <c r="CS32" s="2">
        <f t="array" ref="CS32">IFERROR(INDEX('CAMAGUI DATA UNIFICADA'!$C$2:$T1007,MATCH(1,($A32='CAMAGUI DATA UNIFICADA'!$A$2:$A1007)*($CN$1='CAMAGUI DATA UNIFICADA'!$B$2:$B1007),0),MATCH(CS$2,'CAMAGUI DATA UNIFICADA'!$C$1:$T$1,0)),"")</f>
        <v>5</v>
      </c>
      <c r="CT32" s="2">
        <f t="array" ref="CT32">IFERROR(INDEX('CAMAGUI DATA UNIFICADA'!$C$2:$T1007,MATCH(1,($A32='CAMAGUI DATA UNIFICADA'!$A$2:$A1007)*($CN$1='CAMAGUI DATA UNIFICADA'!$B$2:$B1007),0),MATCH(CT$2,'CAMAGUI DATA UNIFICADA'!$C$1:$T$1,0)),"")</f>
        <v>2.15</v>
      </c>
      <c r="CU32" s="33">
        <f t="array" ref="CU32">IFERROR(INDEX('CAMAGUI DATA UNIFICADA'!$C$2:$T1007,MATCH(1,($A32='CAMAGUI DATA UNIFICADA'!$A$2:$A1007)*($CN$1='CAMAGUI DATA UNIFICADA'!$B$2:$B1007),0),MATCH(CU$2,'CAMAGUI DATA UNIFICADA'!$C$1:$T$1,0)),"")</f>
        <v>7.476</v>
      </c>
      <c r="CV32" s="60">
        <f t="array" ref="CV32">IFERROR(INDEX('CAMAGUI DATA UNIFICADA'!$C$2:$T1007,MATCH(1,($A32='CAMAGUI DATA UNIFICADA'!$A$2:$A1007)*($CN$1='CAMAGUI DATA UNIFICADA'!$B$2:$B1007),0),MATCH(CV$2,'CAMAGUI DATA UNIFICADA'!$C$1:$T$1,0)),"")</f>
        <v>668806.8486</v>
      </c>
      <c r="CW32" s="33">
        <f t="array" ref="CW32">IFERROR(INDEX('CAMAGUI DATA UNIFICADA'!$C$2:$T1007,MATCH(1,($A32='CAMAGUI DATA UNIFICADA'!$A$2:$A1007)*($CN$1='CAMAGUI DATA UNIFICADA'!$B$2:$B1007),0),MATCH(CW$2,'CAMAGUI DATA UNIFICADA'!$C$1:$T$1,0)),"")</f>
        <v>0.8134749737</v>
      </c>
      <c r="CX32" s="23">
        <f t="array" ref="CX32">IFERROR(INDEX('CAMAGUI DATA UNIFICADA'!$C$2:$T1007,MATCH(1,($A32='CAMAGUI DATA UNIFICADA'!$A$2:$A1007)*($CN$1='CAMAGUI DATA UNIFICADA'!$B$2:$B1007),0),MATCH(CX$2,'CAMAGUI DATA UNIFICADA'!$C$1:$T$1,0)),"")</f>
        <v>0.6192656005</v>
      </c>
      <c r="CY32" s="23">
        <f t="array" ref="CY32">IFERROR(INDEX('CAMAGUI DATA UNIFICADA'!$C$2:$T1007,MATCH(1,($A32='CAMAGUI DATA UNIFICADA'!$A$2:$A1007)*($CN$1='CAMAGUI DATA UNIFICADA'!$B$2:$B1007),0),MATCH(CY$2,'CAMAGUI DATA UNIFICADA'!$C$1:$T$1,0)),"")</f>
        <v>0.9</v>
      </c>
      <c r="CZ32" s="60">
        <f t="array" ref="CZ32">IFERROR(INDEX('CAMAGUI DATA UNIFICADA'!$C$2:$T1007,MATCH(1,($A32='CAMAGUI DATA UNIFICADA'!$A$2:$A1007)*($CN$1='CAMAGUI DATA UNIFICADA'!$B$2:$B1007),0),MATCH(CZ$2,'CAMAGUI DATA UNIFICADA'!$C$1:$T$1,0)),"")</f>
        <v>111085.7143</v>
      </c>
      <c r="DA32" s="2">
        <f t="array" ref="DA32">IFERROR(INDEX('CAMAGUI DATA UNIFICADA'!$C$2:$T1007,MATCH(1,($A32='CAMAGUI DATA UNIFICADA'!$A$2:$A1007)*($CN$1='CAMAGUI DATA UNIFICADA'!$B$2:$B1007),0),MATCH(DA$2,'CAMAGUI DATA UNIFICADA'!$C$1:$T$1,0)),"")</f>
        <v>2.2</v>
      </c>
      <c r="DB32" s="2">
        <f t="array" ref="DB32">IFERROR(INDEX('CAMAGUI DATA UNIFICADA'!$C$2:$T1007,MATCH(1,($A32='CAMAGUI DATA UNIFICADA'!$A$2:$A1007)*($CN$1='CAMAGUI DATA UNIFICADA'!$B$2:$B1007),0),MATCH(DB$2,'CAMAGUI DATA UNIFICADA'!$C$1:$T$1,0)),"")</f>
        <v>7.2</v>
      </c>
      <c r="DC32" s="33">
        <f t="array" ref="DC32">IFERROR(INDEX('CAMAGUI DATA UNIFICADA'!$C$2:$T1007,MATCH(1,($A32='CAMAGUI DATA UNIFICADA'!$A$2:$A1007)*($CN$1='CAMAGUI DATA UNIFICADA'!$B$2:$B1007),0),MATCH(DC$2,'CAMAGUI DATA UNIFICADA'!$C$1:$T$1,0)),"")</f>
        <v>6.2232</v>
      </c>
      <c r="DD32" s="60">
        <f t="array" ref="DD32">IFERROR(INDEX('CAMAGUI DATA UNIFICADA'!$C$2:$T1007,MATCH(1,($A32='CAMAGUI DATA UNIFICADA'!$A$2:$A1007)*($CN$1='CAMAGUI DATA UNIFICADA'!$B$2:$B1007),0),MATCH(DD$2,'CAMAGUI DATA UNIFICADA'!$C$1:$T$1,0)),"")</f>
        <v>471.0779588</v>
      </c>
      <c r="DE32" s="140">
        <f t="array" ref="DE32">IFERROR(INDEX('CAMAGUI DATA UNIFICADA'!$C$2:$T1007,MATCH(1,($A32='CAMAGUI DATA UNIFICADA'!$A$2:$A1007)*($CN$1='CAMAGUI DATA UNIFICADA'!$B$2:$B1007),0),MATCH(DE$2,'CAMAGUI DATA UNIFICADA'!$C$1:$T$1,0)),"")</f>
        <v>55.26948969</v>
      </c>
      <c r="DF32" s="138" t="str">
        <f t="array" ref="DF32">IFERROR(INDEX('CAMAGUI DATA UNIFICADA'!$C$2:$T1007,MATCH(1,($A32='CAMAGUI DATA UNIFICADA'!$A$2:$A1007)*($DF$1='CAMAGUI DATA UNIFICADA'!$B$2:$B1007),0),MATCH(DF$2,'CAMAGUI DATA UNIFICADA'!$C$1:$T$1,0)),"")</f>
        <v/>
      </c>
      <c r="DG32" s="2" t="str">
        <f t="array" ref="DG32">IFERROR(INDEX('CAMAGUI DATA UNIFICADA'!$C$2:$T1007,MATCH(1,($A32='CAMAGUI DATA UNIFICADA'!$A$2:$A1007)*($DF$1='CAMAGUI DATA UNIFICADA'!$B$2:$B1007),0),MATCH(DG$2,'CAMAGUI DATA UNIFICADA'!$C$1:$T$1,0)),"")</f>
        <v/>
      </c>
      <c r="DH32" s="2" t="str">
        <f t="array" ref="DH32">IFERROR(INDEX('CAMAGUI DATA UNIFICADA'!$C$2:$T1007,MATCH(1,($A32='CAMAGUI DATA UNIFICADA'!$A$2:$A1007)*($DF$1='CAMAGUI DATA UNIFICADA'!$B$2:$B1007),0),MATCH(DH$2,'CAMAGUI DATA UNIFICADA'!$C$1:$T$1,0)),"")</f>
        <v/>
      </c>
      <c r="DI32" s="2" t="str">
        <f t="array" ref="DI32">IFERROR(INDEX('CAMAGUI DATA UNIFICADA'!$C$2:$T1007,MATCH(1,($A32='CAMAGUI DATA UNIFICADA'!$A$2:$A1007)*($DF$1='CAMAGUI DATA UNIFICADA'!$B$2:$B1007),0),MATCH(DI$2,'CAMAGUI DATA UNIFICADA'!$C$1:$T$1,0)),"")</f>
        <v/>
      </c>
      <c r="DJ32" s="139" t="str">
        <f t="array" ref="DJ32">IFERROR(INDEX('CAMAGUI DATA UNIFICADA'!$C$2:$T1007,MATCH(1,($A32='CAMAGUI DATA UNIFICADA'!$A$2:$A1007)*($DF$1='CAMAGUI DATA UNIFICADA'!$B$2:$B1007),0),MATCH(DJ$2,'CAMAGUI DATA UNIFICADA'!$C$1:$T$1,0)),"")</f>
        <v/>
      </c>
      <c r="DK32" s="2" t="str">
        <f t="array" ref="DK32">IFERROR(INDEX('CAMAGUI DATA UNIFICADA'!$C$2:$T1007,MATCH(1,($A32='CAMAGUI DATA UNIFICADA'!$A$2:$A1007)*($DF$1='CAMAGUI DATA UNIFICADA'!$B$2:$B1007),0),MATCH(DK$2,'CAMAGUI DATA UNIFICADA'!$C$1:$T$1,0)),"")</f>
        <v/>
      </c>
      <c r="DL32" s="2" t="str">
        <f t="array" ref="DL32">IFERROR(INDEX('CAMAGUI DATA UNIFICADA'!$C$2:$T1007,MATCH(1,($A32='CAMAGUI DATA UNIFICADA'!$A$2:$A1007)*($DF$1='CAMAGUI DATA UNIFICADA'!$B$2:$B1007),0),MATCH(DL$2,'CAMAGUI DATA UNIFICADA'!$C$1:$T$1,0)),"")</f>
        <v/>
      </c>
      <c r="DM32" s="33" t="str">
        <f t="array" ref="DM32">IFERROR(INDEX('CAMAGUI DATA UNIFICADA'!$C$2:$T1007,MATCH(1,($A32='CAMAGUI DATA UNIFICADA'!$A$2:$A1007)*($DF$1='CAMAGUI DATA UNIFICADA'!$B$2:$B1007),0),MATCH(DM$2,'CAMAGUI DATA UNIFICADA'!$C$1:$T$1,0)),"")</f>
        <v/>
      </c>
      <c r="DN32" s="60" t="str">
        <f t="array" ref="DN32">IFERROR(INDEX('CAMAGUI DATA UNIFICADA'!$C$2:$T1007,MATCH(1,($A32='CAMAGUI DATA UNIFICADA'!$A$2:$A1007)*($DF$1='CAMAGUI DATA UNIFICADA'!$B$2:$B1007),0),MATCH(DN$2,'CAMAGUI DATA UNIFICADA'!$C$1:$T$1,0)),"")</f>
        <v/>
      </c>
      <c r="DO32" s="33" t="str">
        <f t="array" ref="DO32">IFERROR(INDEX('CAMAGUI DATA UNIFICADA'!$C$2:$T1007,MATCH(1,($A32='CAMAGUI DATA UNIFICADA'!$A$2:$A1007)*($DF$1='CAMAGUI DATA UNIFICADA'!$B$2:$B1007),0),MATCH(DO$2,'CAMAGUI DATA UNIFICADA'!$C$1:$T$1,0)),"")</f>
        <v/>
      </c>
      <c r="DP32" s="23" t="str">
        <f t="array" ref="DP32">IFERROR(INDEX('CAMAGUI DATA UNIFICADA'!$C$2:$T1007,MATCH(1,($A32='CAMAGUI DATA UNIFICADA'!$A$2:$A1007)*($DF$1='CAMAGUI DATA UNIFICADA'!$B$2:$B1007),0),MATCH(DP$2,'CAMAGUI DATA UNIFICADA'!$C$1:$T$1,0)),"")</f>
        <v/>
      </c>
      <c r="DQ32" s="23" t="str">
        <f t="array" ref="DQ32">IFERROR(INDEX('CAMAGUI DATA UNIFICADA'!$C$2:$T1007,MATCH(1,($A32='CAMAGUI DATA UNIFICADA'!$A$2:$A1007)*($DF$1='CAMAGUI DATA UNIFICADA'!$B$2:$B1007),0),MATCH(DQ$2,'CAMAGUI DATA UNIFICADA'!$C$1:$T$1,0)),"")</f>
        <v/>
      </c>
      <c r="DR32" s="2" t="str">
        <f t="array" ref="DR32">IFERROR(INDEX('CAMAGUI DATA UNIFICADA'!$C$2:$T1007,MATCH(1,($A32='CAMAGUI DATA UNIFICADA'!$A$2:$A1007)*($DF$1='CAMAGUI DATA UNIFICADA'!$B$2:$B1007),0),MATCH(DR$2,'CAMAGUI DATA UNIFICADA'!$C$1:$T$1,0)),"")</f>
        <v/>
      </c>
      <c r="DS32" s="2" t="str">
        <f t="array" ref="DS32">IFERROR(INDEX('CAMAGUI DATA UNIFICADA'!$C$2:$T1007,MATCH(1,($A32='CAMAGUI DATA UNIFICADA'!$A$2:$A1007)*($DF$1='CAMAGUI DATA UNIFICADA'!$B$2:$B1007),0),MATCH(DS$2,'CAMAGUI DATA UNIFICADA'!$C$1:$T$1,0)),"")</f>
        <v/>
      </c>
      <c r="DT32" s="2" t="str">
        <f t="array" ref="DT32">IFERROR(INDEX('CAMAGUI DATA UNIFICADA'!$C$2:$T1007,MATCH(1,($A32='CAMAGUI DATA UNIFICADA'!$A$2:$A1007)*($DF$1='CAMAGUI DATA UNIFICADA'!$B$2:$B1007),0),MATCH(DT$2,'CAMAGUI DATA UNIFICADA'!$C$1:$T$1,0)),"")</f>
        <v/>
      </c>
      <c r="DU32" s="33" t="str">
        <f t="array" ref="DU32">IFERROR(INDEX('CAMAGUI DATA UNIFICADA'!$C$2:$T1007,MATCH(1,($A32='CAMAGUI DATA UNIFICADA'!$A$2:$A1007)*($DF$1='CAMAGUI DATA UNIFICADA'!$B$2:$B1007),0),MATCH(DU$2,'CAMAGUI DATA UNIFICADA'!$C$1:$T$1,0)),"")</f>
        <v/>
      </c>
      <c r="DV32" s="60" t="str">
        <f t="array" ref="DV32">IFERROR(INDEX('CAMAGUI DATA UNIFICADA'!$C$2:$T1007,MATCH(1,($A32='CAMAGUI DATA UNIFICADA'!$A$2:$A1007)*($DF$1='CAMAGUI DATA UNIFICADA'!$B$2:$B1007),0),MATCH(DV$2,'CAMAGUI DATA UNIFICADA'!$C$1:$T$1,0)),"")</f>
        <v/>
      </c>
      <c r="DW32" s="140" t="str">
        <f t="array" ref="DW32">IFERROR(INDEX('CAMAGUI DATA UNIFICADA'!$C$2:$T1007,MATCH(1,($A32='CAMAGUI DATA UNIFICADA'!$A$2:$A1007)*($DF$1='CAMAGUI DATA UNIFICADA'!$B$2:$B1007),0),MATCH(DW$2,'CAMAGUI DATA UNIFICADA'!$C$1:$T$1,0)),"")</f>
        <v/>
      </c>
      <c r="DX32" s="144" t="str">
        <f t="array" ref="DX32">IFERROR(INDEX('CAMAGUI DATA UNIFICADA'!$C$2:$T1007,MATCH(1,($A32='CAMAGUI DATA UNIFICADA'!$A$2:$A1007)*($DX$1='CAMAGUI DATA UNIFICADA'!$B$2:$B1007),0),MATCH(DX$2,'CAMAGUI DATA UNIFICADA'!$C$1:$T$1,0)),"")</f>
        <v>CAR280523</v>
      </c>
      <c r="DY32" s="60">
        <f t="array" ref="DY32">IFERROR(INDEX('CAMAGUI DATA UNIFICADA'!$C$2:$T1007,MATCH(1,($A32='CAMAGUI DATA UNIFICADA'!$A$2:$A1007)*($DX$1='CAMAGUI DATA UNIFICADA'!$B$2:$B1007),0),MATCH(DY$2,'CAMAGUI DATA UNIFICADA'!$C$1:$T$1,0)),"")</f>
        <v>112.5</v>
      </c>
      <c r="DZ32" s="60">
        <f t="array" ref="DZ32">IFERROR(INDEX('CAMAGUI DATA UNIFICADA'!$C$2:$T1007,MATCH(1,($A32='CAMAGUI DATA UNIFICADA'!$A$2:$A1007)*($DX$1='CAMAGUI DATA UNIFICADA'!$B$2:$B1007),0),MATCH(DZ$2,'CAMAGUI DATA UNIFICADA'!$C$1:$T$1,0)),"")</f>
        <v>712</v>
      </c>
      <c r="EA32" s="60" t="str">
        <f t="array" ref="EA32">IFERROR(INDEX('CAMAGUI DATA UNIFICADA'!$C$2:$T1007,MATCH(1,($A32='CAMAGUI DATA UNIFICADA'!$A$2:$A1007)*($DX$1='CAMAGUI DATA UNIFICADA'!$B$2:$B1007),0),MATCH(EA$2,'CAMAGUI DATA UNIFICADA'!$C$1:$T$1,0)),"")</f>
        <v>SKR SETLINE</v>
      </c>
      <c r="EB32" s="60">
        <f t="array" ref="EB32">IFERROR(INDEX('CAMAGUI DATA UNIFICADA'!$C$2:$T1007,MATCH(1,($A32='CAMAGUI DATA UNIFICADA'!$A$2:$A1007)*($DX$1='CAMAGUI DATA UNIFICADA'!$B$2:$B1007),0),MATCH(EB$2,'CAMAGUI DATA UNIFICADA'!$C$1:$T$1,0)),"")</f>
        <v>623.712</v>
      </c>
      <c r="EC32" s="60">
        <f t="array" ref="EC32">IFERROR(INDEX('CAMAGUI DATA UNIFICADA'!$C$2:$T1007,MATCH(1,($A32='CAMAGUI DATA UNIFICADA'!$A$2:$A1007)*($DX$1='CAMAGUI DATA UNIFICADA'!$B$2:$B1007),0),MATCH(EC$2,'CAMAGUI DATA UNIFICADA'!$C$1:$T$1,0)),"")</f>
        <v>9.4</v>
      </c>
      <c r="ED32" s="60">
        <f t="array" ref="ED32">IFERROR(INDEX('CAMAGUI DATA UNIFICADA'!$C$2:$T1007,MATCH(1,($A32='CAMAGUI DATA UNIFICADA'!$A$2:$A1007)*($DX$1='CAMAGUI DATA UNIFICADA'!$B$2:$B1007),0),MATCH(ED$2,'CAMAGUI DATA UNIFICADA'!$C$1:$T$1,0)),"")</f>
        <v>0.65</v>
      </c>
      <c r="EE32" s="60">
        <f t="array" ref="EE32">IFERROR(INDEX('CAMAGUI DATA UNIFICADA'!$C$2:$T1007,MATCH(1,($A32='CAMAGUI DATA UNIFICADA'!$A$2:$A1007)*($DX$1='CAMAGUI DATA UNIFICADA'!$B$2:$B1007),0),MATCH(EE$2,'CAMAGUI DATA UNIFICADA'!$C$1:$T$1,0)),"")</f>
        <v>5.1888</v>
      </c>
      <c r="EF32" s="60">
        <f t="array" ref="EF32">IFERROR(INDEX('CAMAGUI DATA UNIFICADA'!$C$2:$T1007,MATCH(1,($A32='CAMAGUI DATA UNIFICADA'!$A$2:$A1007)*($DX$1='CAMAGUI DATA UNIFICADA'!$B$2:$B1007),0),MATCH(EF$2,'CAMAGUI DATA UNIFICADA'!$C$1:$T$1,0)),"")</f>
        <v>230652.2723</v>
      </c>
      <c r="EG32" s="60">
        <f t="array" ref="EG32">IFERROR(INDEX('CAMAGUI DATA UNIFICADA'!$C$2:$T1007,MATCH(1,($A32='CAMAGUI DATA UNIFICADA'!$A$2:$A1007)*($DX$1='CAMAGUI DATA UNIFICADA'!$B$2:$B1007),0),MATCH(EG$2,'CAMAGUI DATA UNIFICADA'!$C$1:$T$1,0)),"")</f>
        <v>4.381538462</v>
      </c>
      <c r="EH32" s="60">
        <f t="array" ref="EH32">IFERROR(INDEX('CAMAGUI DATA UNIFICADA'!$C$2:$T1007,MATCH(1,($A32='CAMAGUI DATA UNIFICADA'!$A$2:$A1007)*($DX$1='CAMAGUI DATA UNIFICADA'!$B$2:$B1007),0),MATCH(EH$2,'CAMAGUI DATA UNIFICADA'!$C$1:$T$1,0)),"")</f>
        <v>0.9226090893</v>
      </c>
      <c r="EI32" s="60">
        <f t="array" ref="EI32">IFERROR(INDEX('CAMAGUI DATA UNIFICADA'!$C$2:$T1007,MATCH(1,($A32='CAMAGUI DATA UNIFICADA'!$A$2:$A1007)*($DX$1='CAMAGUI DATA UNIFICADA'!$B$2:$B1007),0),MATCH(EI$2,'CAMAGUI DATA UNIFICADA'!$C$1:$T$1,0)),"")</f>
        <v>1</v>
      </c>
      <c r="EJ32" s="60" t="str">
        <f t="array" ref="EJ32">IFERROR(INDEX('CAMAGUI DATA UNIFICADA'!$C$2:$T1007,MATCH(1,($A32='CAMAGUI DATA UNIFICADA'!$A$2:$A1007)*($DX$1='CAMAGUI DATA UNIFICADA'!$B$2:$B1007),0),MATCH(EJ$2,'CAMAGUI DATA UNIFICADA'!$C$1:$T$1,0)),"")</f>
        <v/>
      </c>
      <c r="EK32" s="60">
        <f t="array" ref="EK32">IFERROR(INDEX('CAMAGUI DATA UNIFICADA'!$C$2:$T1007,MATCH(1,($A32='CAMAGUI DATA UNIFICADA'!$A$2:$A1007)*($DX$1='CAMAGUI DATA UNIFICADA'!$B$2:$B1007),0),MATCH(EK$2,'CAMAGUI DATA UNIFICADA'!$C$1:$T$1,0)),"")</f>
        <v>2.5</v>
      </c>
      <c r="EL32" s="60">
        <f t="array" ref="EL32">IFERROR(INDEX('CAMAGUI DATA UNIFICADA'!$C$2:$T1007,MATCH(1,($A32='CAMAGUI DATA UNIFICADA'!$A$2:$A1007)*($DX$1='CAMAGUI DATA UNIFICADA'!$B$2:$B1007),0),MATCH(EL$2,'CAMAGUI DATA UNIFICADA'!$C$1:$T$1,0)),"")</f>
        <v>11.9</v>
      </c>
      <c r="EM32" s="60">
        <f t="array" ref="EM32">IFERROR(INDEX('CAMAGUI DATA UNIFICADA'!$C$2:$T1007,MATCH(1,($A32='CAMAGUI DATA UNIFICADA'!$A$2:$A1007)*($DX$1='CAMAGUI DATA UNIFICADA'!$B$2:$B1007),0),MATCH(EM$2,'CAMAGUI DATA UNIFICADA'!$C$1:$T$1,0)),"")</f>
        <v>4.4352</v>
      </c>
      <c r="EN32" s="60">
        <f t="array" ref="EN32">IFERROR(INDEX('CAMAGUI DATA UNIFICADA'!$C$2:$T1007,MATCH(1,($A32='CAMAGUI DATA UNIFICADA'!$A$2:$A1007)*($DX$1='CAMAGUI DATA UNIFICADA'!$B$2:$B1007),0),MATCH(EN$2,'CAMAGUI DATA UNIFICADA'!$C$1:$T$1,0)),"")</f>
        <v>140.930336</v>
      </c>
      <c r="EO32" s="140">
        <f t="array" ref="EO32">IFERROR(INDEX('CAMAGUI DATA UNIFICADA'!$C$2:$T1007,MATCH(1,($A32='CAMAGUI DATA UNIFICADA'!$A$2:$A1007)*($DX$1='CAMAGUI DATA UNIFICADA'!$B$2:$B1007),0),MATCH(EO$2,'CAMAGUI DATA UNIFICADA'!$C$1:$T$1,0)),"")</f>
        <v>7.107584006</v>
      </c>
    </row>
    <row r="33">
      <c r="A33" s="137">
        <v>45159.0</v>
      </c>
      <c r="B33" s="138" t="str">
        <f t="array" ref="B33">IFERROR(INDEX('CAMAGUI DATA UNIFICADA'!$C$2:$T1007,MATCH(1,($A33='CAMAGUI DATA UNIFICADA'!$A$2:$A1007)*($B$1='CAMAGUI DATA UNIFICADA'!$B$2:$B1007),0),MATCH(B$2,'CAMAGUI DATA UNIFICADA'!$C$1:$T$1,0)),"")</f>
        <v>CA1050623</v>
      </c>
      <c r="C33" s="2" t="str">
        <f t="array" ref="C33">IFERROR(INDEX('CAMAGUI DATA UNIFICADA'!$C$2:$T1007,MATCH(1,($A33='CAMAGUI DATA UNIFICADA'!$A$2:$A1007)*($B$1='CAMAGUI DATA UNIFICADA'!$B$2:$B1007),0),MATCH(C$2,'CAMAGUI DATA UNIFICADA'!$C$1:$T$1,0)),"")</f>
        <v/>
      </c>
      <c r="D33" s="2">
        <f t="array" ref="D33">IFERROR(INDEX('CAMAGUI DATA UNIFICADA'!$C$2:$T1007,MATCH(1,($A33='CAMAGUI DATA UNIFICADA'!$A$2:$A1007)*($B$1='CAMAGUI DATA UNIFICADA'!$B$2:$B1007),0),MATCH(D$2,'CAMAGUI DATA UNIFICADA'!$C$1:$T$1,0)),"")</f>
        <v>225</v>
      </c>
      <c r="E33" s="2" t="str">
        <f t="array" ref="E33">IFERROR(INDEX('CAMAGUI DATA UNIFICADA'!$C$2:$T1007,MATCH(1,($A33='CAMAGUI DATA UNIFICADA'!$A$2:$A1007)*($B$1='CAMAGUI DATA UNIFICADA'!$B$2:$B1007),0),MATCH(E$2,'CAMAGUI DATA UNIFICADA'!$C$1:$T$1,0)),"")</f>
        <v>SKR SETLINE</v>
      </c>
      <c r="F33" s="139">
        <f t="array" ref="F33">IFERROR(INDEX('CAMAGUI DATA UNIFICADA'!$C$2:$T1007,MATCH(1,($A33='CAMAGUI DATA UNIFICADA'!$A$2:$A1007)*($B$1='CAMAGUI DATA UNIFICADA'!$B$2:$B1007),0),MATCH(F$2,'CAMAGUI DATA UNIFICADA'!$C$1:$T$1,0)),"")</f>
        <v>197.1</v>
      </c>
      <c r="G33" s="2" t="str">
        <f t="array" ref="G33">IFERROR(INDEX('CAMAGUI DATA UNIFICADA'!$C$2:$T1007,MATCH(1,($A33='CAMAGUI DATA UNIFICADA'!$A$2:$A1007)*($B$1='CAMAGUI DATA UNIFICADA'!$B$2:$B1007),0),MATCH(G$2,'CAMAGUI DATA UNIFICADA'!$C$1:$T$1,0)),"")</f>
        <v/>
      </c>
      <c r="H33" s="2">
        <f t="array" ref="H33">IFERROR(INDEX('CAMAGUI DATA UNIFICADA'!$C$2:$T1007,MATCH(1,($A33='CAMAGUI DATA UNIFICADA'!$A$2:$A1007)*($B$1='CAMAGUI DATA UNIFICADA'!$B$2:$B1007),0),MATCH(H$2,'CAMAGUI DATA UNIFICADA'!$C$1:$T$1,0)),"")</f>
        <v>-22.7</v>
      </c>
      <c r="I33" s="33" t="str">
        <f t="array" ref="I33">IFERROR(INDEX('CAMAGUI DATA UNIFICADA'!$C$2:$T1007,MATCH(1,($A33='CAMAGUI DATA UNIFICADA'!$A$2:$A1007)*($B$1='CAMAGUI DATA UNIFICADA'!$B$2:$B1007),0),MATCH(I$2,'CAMAGUI DATA UNIFICADA'!$C$1:$T$1,0)),"")</f>
        <v/>
      </c>
      <c r="J33" s="60" t="str">
        <f t="array" ref="J33">IFERROR(INDEX('CAMAGUI DATA UNIFICADA'!$C$2:$T1007,MATCH(1,($A33='CAMAGUI DATA UNIFICADA'!$A$2:$A1007)*($B$1='CAMAGUI DATA UNIFICADA'!$B$2:$B1007),0),MATCH(J$2,'CAMAGUI DATA UNIFICADA'!$C$1:$T$1,0)),"")</f>
        <v/>
      </c>
      <c r="K33" s="33" t="str">
        <f t="array" ref="K33">IFERROR(INDEX('CAMAGUI DATA UNIFICADA'!$C$2:$T1007,MATCH(1,($A33='CAMAGUI DATA UNIFICADA'!$A$2:$A1007)*($B$1='CAMAGUI DATA UNIFICADA'!$B$2:$B1007),0),MATCH(K$2,'CAMAGUI DATA UNIFICADA'!$C$1:$T$1,0)),"")</f>
        <v/>
      </c>
      <c r="L33" s="23">
        <f t="array" ref="L33">IFERROR(INDEX('CAMAGUI DATA UNIFICADA'!$C$2:$T1007,MATCH(1,($A33='CAMAGUI DATA UNIFICADA'!$A$2:$A1007)*($B$1='CAMAGUI DATA UNIFICADA'!$B$2:$B1007),0),MATCH(L$2,'CAMAGUI DATA UNIFICADA'!$C$1:$T$1,0)),"")</f>
        <v>0</v>
      </c>
      <c r="M33" s="23" t="str">
        <f t="array" ref="M33">IFERROR(INDEX('CAMAGUI DATA UNIFICADA'!$C$2:$T1007,MATCH(1,($A33='CAMAGUI DATA UNIFICADA'!$A$2:$A1007)*($B$1='CAMAGUI DATA UNIFICADA'!$B$2:$B1007),0),MATCH(M$2,'CAMAGUI DATA UNIFICADA'!$C$1:$T$1,0)),"")</f>
        <v/>
      </c>
      <c r="N33" s="60">
        <f t="array" ref="N33">IFERROR(INDEX('CAMAGUI DATA UNIFICADA'!$C$2:$T1007,MATCH(1,($A33='CAMAGUI DATA UNIFICADA'!$A$2:$A1007)*($B$1='CAMAGUI DATA UNIFICADA'!$B$2:$B1007),0),MATCH(N$2,'CAMAGUI DATA UNIFICADA'!$C$1:$T$1,0)),"")</f>
        <v>0</v>
      </c>
      <c r="O33" s="2" t="str">
        <f t="array" ref="O33">IFERROR(INDEX('CAMAGUI DATA UNIFICADA'!$C$2:$T1007,MATCH(1,($A33='CAMAGUI DATA UNIFICADA'!$A$2:$A1007)*($B$1='CAMAGUI DATA UNIFICADA'!$B$2:$B1007),0),MATCH(O$2,'CAMAGUI DATA UNIFICADA'!$C$1:$T$1,0)),"")</f>
        <v/>
      </c>
      <c r="P33" s="2">
        <f t="array" ref="P33">IFERROR(INDEX('CAMAGUI DATA UNIFICADA'!$C$2:$T1007,MATCH(1,($A33='CAMAGUI DATA UNIFICADA'!$A$2:$A1007)*($B$1='CAMAGUI DATA UNIFICADA'!$B$2:$B1007),0),MATCH(P$2,'CAMAGUI DATA UNIFICADA'!$C$1:$T$1,0)),"")</f>
        <v>0</v>
      </c>
      <c r="Q33" s="33" t="str">
        <f t="array" ref="Q33">IFERROR(INDEX('CAMAGUI DATA UNIFICADA'!$C$2:$T1007,MATCH(1,($A33='CAMAGUI DATA UNIFICADA'!$A$2:$A1007)*($B$1='CAMAGUI DATA UNIFICADA'!$B$2:$B1007),0),MATCH(Q$2,'CAMAGUI DATA UNIFICADA'!$C$1:$T$1,0)),"")</f>
        <v/>
      </c>
      <c r="R33" s="60">
        <f t="array" ref="R33">IFERROR(INDEX('CAMAGUI DATA UNIFICADA'!$C$2:$T1007,MATCH(1,($A33='CAMAGUI DATA UNIFICADA'!$A$2:$A1007)*($B$1='CAMAGUI DATA UNIFICADA'!$B$2:$B1007),0),MATCH(R$2,'CAMAGUI DATA UNIFICADA'!$C$1:$T$1,0)),"")</f>
        <v>0</v>
      </c>
      <c r="S33" s="140">
        <f t="array" ref="S33">IFERROR(INDEX('CAMAGUI DATA UNIFICADA'!$C$2:$T1007,MATCH(1,($A33='CAMAGUI DATA UNIFICADA'!$A$2:$A1007)*($B$1='CAMAGUI DATA UNIFICADA'!$B$2:$B1007),0),MATCH(S$2,'CAMAGUI DATA UNIFICADA'!$C$1:$T$1,0)),"")</f>
        <v>0</v>
      </c>
      <c r="T33" s="138" t="str">
        <f t="array" ref="T33">IFERROR(INDEX('CAMAGUI DATA UNIFICADA'!$C$2:$T1007,MATCH(1,($A33='CAMAGUI DATA UNIFICADA'!$A$2:$A1007)*($T$1='CAMAGUI DATA UNIFICADA'!$B$2:$B1007),0),MATCH(T$2,'CAMAGUI DATA UNIFICADA'!$C$1:$T$1,0)),"")</f>
        <v>CA2050623</v>
      </c>
      <c r="U33" s="2" t="str">
        <f t="array" ref="U33">IFERROR(INDEX('CAMAGUI DATA UNIFICADA'!$C$2:$T1007,MATCH(1,($A33='CAMAGUI DATA UNIFICADA'!$A$2:$A1007)*($T$1='CAMAGUI DATA UNIFICADA'!$B$2:$B1007),0),MATCH(U$2,'CAMAGUI DATA UNIFICADA'!$C$1:$T$1,0)),"")</f>
        <v/>
      </c>
      <c r="V33" s="2">
        <f t="array" ref="V33">IFERROR(INDEX('CAMAGUI DATA UNIFICADA'!$C$2:$T1007,MATCH(1,($A33='CAMAGUI DATA UNIFICADA'!$A$2:$A1007)*($T$1='CAMAGUI DATA UNIFICADA'!$B$2:$B1007),0),MATCH(V$2,'CAMAGUI DATA UNIFICADA'!$C$1:$T$1,0)),"")</f>
        <v>975</v>
      </c>
      <c r="W33" s="2" t="str">
        <f t="array" ref="W33">IFERROR(INDEX('CAMAGUI DATA UNIFICADA'!$C$2:$T1007,MATCH(1,($A33='CAMAGUI DATA UNIFICADA'!$A$2:$A1007)*($T$1='CAMAGUI DATA UNIFICADA'!$B$2:$B1007),0),MATCH(W$2,'CAMAGUI DATA UNIFICADA'!$C$1:$T$1,0)),"")</f>
        <v>SKR SETLINE</v>
      </c>
      <c r="X33" s="139">
        <f t="array" ref="X33">IFERROR(INDEX('CAMAGUI DATA UNIFICADA'!$C$2:$T1007,MATCH(1,($A33='CAMAGUI DATA UNIFICADA'!$A$2:$A1007)*($T$1='CAMAGUI DATA UNIFICADA'!$B$2:$B1007),0),MATCH(X$2,'CAMAGUI DATA UNIFICADA'!$C$1:$T$1,0)),"")</f>
        <v>854.1</v>
      </c>
      <c r="Y33" s="2" t="str">
        <f t="array" ref="Y33">IFERROR(INDEX('CAMAGUI DATA UNIFICADA'!$C$2:$T1007,MATCH(1,($A33='CAMAGUI DATA UNIFICADA'!$A$2:$A1007)*($T$1='CAMAGUI DATA UNIFICADA'!$B$2:$B1007),0),MATCH(Y$2,'CAMAGUI DATA UNIFICADA'!$C$1:$T$1,0)),"")</f>
        <v/>
      </c>
      <c r="Z33" s="2">
        <f t="array" ref="Z33">IFERROR(INDEX('CAMAGUI DATA UNIFICADA'!$C$2:$T1007,MATCH(1,($A33='CAMAGUI DATA UNIFICADA'!$A$2:$A1007)*($T$1='CAMAGUI DATA UNIFICADA'!$B$2:$B1007),0),MATCH(Z$2,'CAMAGUI DATA UNIFICADA'!$C$1:$T$1,0)),"")</f>
        <v>-22.1</v>
      </c>
      <c r="AA33" s="2" t="str">
        <f t="array" ref="AA33">IFERROR(INDEX('CAMAGUI DATA UNIFICADA'!$C$2:$T1007,MATCH(1,($A33='CAMAGUI DATA UNIFICADA'!$A$2:$A1007)*($T$1='CAMAGUI DATA UNIFICADA'!$B$2:$B1007),0),MATCH(AA$2,'CAMAGUI DATA UNIFICADA'!$C$1:$T$1,0)),"")</f>
        <v/>
      </c>
      <c r="AB33" s="60" t="str">
        <f t="array" ref="AB33">IFERROR(INDEX('CAMAGUI DATA UNIFICADA'!$C$2:$T1007,MATCH(1,($A33='CAMAGUI DATA UNIFICADA'!$A$2:$A1007)*($T$1='CAMAGUI DATA UNIFICADA'!$B$2:$B1007),0),MATCH(AB$2,'CAMAGUI DATA UNIFICADA'!$C$1:$T$1,0)),"")</f>
        <v/>
      </c>
      <c r="AC33" s="33" t="str">
        <f t="array" ref="AC33">IFERROR(INDEX('CAMAGUI DATA UNIFICADA'!$C$2:$T1007,MATCH(1,($A33='CAMAGUI DATA UNIFICADA'!$A$2:$A1007)*($T$1='CAMAGUI DATA UNIFICADA'!$B$2:$B1007),0),MATCH(AC$2,'CAMAGUI DATA UNIFICADA'!$C$1:$T$1,0)),"")</f>
        <v/>
      </c>
      <c r="AD33" s="23">
        <f t="array" ref="AD33">IFERROR(INDEX('CAMAGUI DATA UNIFICADA'!$C$2:$T1007,MATCH(1,($A33='CAMAGUI DATA UNIFICADA'!$A$2:$A1007)*($T$1='CAMAGUI DATA UNIFICADA'!$B$2:$B1007),0),MATCH(AD$2,'CAMAGUI DATA UNIFICADA'!$C$1:$T$1,0)),"")</f>
        <v>0</v>
      </c>
      <c r="AE33" s="23" t="str">
        <f t="array" ref="AE33">IFERROR(INDEX('CAMAGUI DATA UNIFICADA'!$C$2:$T1007,MATCH(1,($A33='CAMAGUI DATA UNIFICADA'!$A$2:$A1007)*($T$1='CAMAGUI DATA UNIFICADA'!$B$2:$B1007),0),MATCH(AE$2,'CAMAGUI DATA UNIFICADA'!$C$1:$T$1,0)),"")</f>
        <v/>
      </c>
      <c r="AF33" s="60">
        <f t="array" ref="AF33">IFERROR(INDEX('CAMAGUI DATA UNIFICADA'!$C$2:$T1007,MATCH(1,($A33='CAMAGUI DATA UNIFICADA'!$A$2:$A1007)*($T$1='CAMAGUI DATA UNIFICADA'!$B$2:$B1007),0),MATCH(AF$2,'CAMAGUI DATA UNIFICADA'!$C$1:$T$1,0)),"")</f>
        <v>0</v>
      </c>
      <c r="AG33" s="2" t="str">
        <f t="array" ref="AG33">IFERROR(INDEX('CAMAGUI DATA UNIFICADA'!$C$2:$T1007,MATCH(1,($A33='CAMAGUI DATA UNIFICADA'!$A$2:$A1007)*($T$1='CAMAGUI DATA UNIFICADA'!$B$2:$B1007),0),MATCH(AG$2,'CAMAGUI DATA UNIFICADA'!$C$1:$T$1,0)),"")</f>
        <v/>
      </c>
      <c r="AH33" s="2">
        <f t="array" ref="AH33">IFERROR(INDEX('CAMAGUI DATA UNIFICADA'!$C$2:$T1007,MATCH(1,($A33='CAMAGUI DATA UNIFICADA'!$A$2:$A1007)*($T$1='CAMAGUI DATA UNIFICADA'!$B$2:$B1007),0),MATCH(AH$2,'CAMAGUI DATA UNIFICADA'!$C$1:$T$1,0)),"")</f>
        <v>0</v>
      </c>
      <c r="AI33" s="33" t="str">
        <f t="array" ref="AI33">IFERROR(INDEX('CAMAGUI DATA UNIFICADA'!$C$2:$T1007,MATCH(1,($A33='CAMAGUI DATA UNIFICADA'!$A$2:$A1007)*($T$1='CAMAGUI DATA UNIFICADA'!$B$2:$B1007),0),MATCH(AI$2,'CAMAGUI DATA UNIFICADA'!$C$1:$T$1,0)),"")</f>
        <v/>
      </c>
      <c r="AJ33" s="60">
        <f t="array" ref="AJ33">IFERROR(INDEX('CAMAGUI DATA UNIFICADA'!$C$2:$T1007,MATCH(1,($A33='CAMAGUI DATA UNIFICADA'!$A$2:$A1007)*($T$1='CAMAGUI DATA UNIFICADA'!$B$2:$B1007),0),MATCH(AJ$2,'CAMAGUI DATA UNIFICADA'!$C$1:$T$1,0)),"")</f>
        <v>0</v>
      </c>
      <c r="AK33" s="140">
        <f t="array" ref="AK33">IFERROR(INDEX('CAMAGUI DATA UNIFICADA'!$C$2:$T1007,MATCH(1,($A33='CAMAGUI DATA UNIFICADA'!$A$2:$A1007)*($T$1='CAMAGUI DATA UNIFICADA'!$B$2:$B1007),0),MATCH(AK$2,'CAMAGUI DATA UNIFICADA'!$C$1:$T$1,0)),"")</f>
        <v>0</v>
      </c>
      <c r="AL33" s="138" t="str">
        <f t="array" ref="AL33">IFERROR(INDEX('CAMAGUI DATA UNIFICADA'!$C$2:$T1007,MATCH(1,($A33='CAMAGUI DATA UNIFICADA'!$A$2:$A1007)*($AL$1='CAMAGUI DATA UNIFICADA'!$B$2:$B1007),0),MATCH(AL$2,'CAMAGUI DATA UNIFICADA'!$C$1:$T$1,0)),"")</f>
        <v>CA3050623</v>
      </c>
      <c r="AM33" s="2" t="str">
        <f t="array" ref="AM33">IFERROR(INDEX('CAMAGUI DATA UNIFICADA'!$C$2:$T1007,MATCH(1,($A33='CAMAGUI DATA UNIFICADA'!$A$2:$A1007)*($AL$1='CAMAGUI DATA UNIFICADA'!$B$2:$B1007),0),MATCH(AM$2,'CAMAGUI DATA UNIFICADA'!$C$1:$T$1,0)),"")</f>
        <v/>
      </c>
      <c r="AN33" s="2">
        <f t="array" ref="AN33">IFERROR(INDEX('CAMAGUI DATA UNIFICADA'!$C$2:$T1007,MATCH(1,($A33='CAMAGUI DATA UNIFICADA'!$A$2:$A1007)*($AL$1='CAMAGUI DATA UNIFICADA'!$B$2:$B1007),0),MATCH(AN$2,'CAMAGUI DATA UNIFICADA'!$C$1:$T$1,0)),"")</f>
        <v>1550</v>
      </c>
      <c r="AO33" s="2" t="str">
        <f t="array" ref="AO33">IFERROR(INDEX('CAMAGUI DATA UNIFICADA'!$C$2:$T1007,MATCH(1,($A33='CAMAGUI DATA UNIFICADA'!$A$2:$A1007)*($AL$1='CAMAGUI DATA UNIFICADA'!$B$2:$B1007),0),MATCH(AO$2,'CAMAGUI DATA UNIFICADA'!$C$1:$T$1,0)),"")</f>
        <v>SKR SETLINE</v>
      </c>
      <c r="AP33" s="139">
        <f t="array" ref="AP33">IFERROR(INDEX('CAMAGUI DATA UNIFICADA'!$C$2:$T1007,MATCH(1,($A33='CAMAGUI DATA UNIFICADA'!$A$2:$A1007)*($AL$1='CAMAGUI DATA UNIFICADA'!$B$2:$B1007),0),MATCH(AP$2,'CAMAGUI DATA UNIFICADA'!$C$1:$T$1,0)),"")</f>
        <v>1357.8</v>
      </c>
      <c r="AQ33" s="2" t="str">
        <f t="array" ref="AQ33">IFERROR(INDEX('CAMAGUI DATA UNIFICADA'!$C$2:$T1007,MATCH(1,($A33='CAMAGUI DATA UNIFICADA'!$A$2:$A1007)*($AL$1='CAMAGUI DATA UNIFICADA'!$B$2:$B1007),0),MATCH(AQ$2,'CAMAGUI DATA UNIFICADA'!$C$1:$T$1,0)),"")</f>
        <v/>
      </c>
      <c r="AR33" s="2">
        <f t="array" ref="AR33">IFERROR(INDEX('CAMAGUI DATA UNIFICADA'!$C$2:$T1007,MATCH(1,($A33='CAMAGUI DATA UNIFICADA'!$A$2:$A1007)*($AL$1='CAMAGUI DATA UNIFICADA'!$B$2:$B1007),0),MATCH(AR$2,'CAMAGUI DATA UNIFICADA'!$C$1:$T$1,0)),"")</f>
        <v>-22</v>
      </c>
      <c r="AS33" s="33" t="str">
        <f t="array" ref="AS33">IFERROR(INDEX('CAMAGUI DATA UNIFICADA'!$C$2:$T1007,MATCH(1,($A33='CAMAGUI DATA UNIFICADA'!$A$2:$A1007)*($AL$1='CAMAGUI DATA UNIFICADA'!$B$2:$B1007),0),MATCH(AS$2,'CAMAGUI DATA UNIFICADA'!$C$1:$T$1,0)),"")</f>
        <v/>
      </c>
      <c r="AT33" s="60" t="str">
        <f t="array" ref="AT33">IFERROR(INDEX('CAMAGUI DATA UNIFICADA'!$C$2:$T1007,MATCH(1,($A33='CAMAGUI DATA UNIFICADA'!$A$2:$A1007)*($AL$1='CAMAGUI DATA UNIFICADA'!$B$2:$B1007),0),MATCH(AT$2,'CAMAGUI DATA UNIFICADA'!$C$1:$T$1,0)),"")</f>
        <v/>
      </c>
      <c r="AU33" s="33" t="str">
        <f t="array" ref="AU33">IFERROR(INDEX('CAMAGUI DATA UNIFICADA'!$C$2:$T1007,MATCH(1,($A33='CAMAGUI DATA UNIFICADA'!$A$2:$A1007)*($AL$1='CAMAGUI DATA UNIFICADA'!$B$2:$B1007),0),MATCH(AU$2,'CAMAGUI DATA UNIFICADA'!$C$1:$T$1,0)),"")</f>
        <v/>
      </c>
      <c r="AV33" s="23">
        <f t="array" ref="AV33">IFERROR(INDEX('CAMAGUI DATA UNIFICADA'!$C$2:$T1007,MATCH(1,($A33='CAMAGUI DATA UNIFICADA'!$A$2:$A1007)*($AL$1='CAMAGUI DATA UNIFICADA'!$B$2:$B1007),0),MATCH(AV$2,'CAMAGUI DATA UNIFICADA'!$C$1:$T$1,0)),"")</f>
        <v>0</v>
      </c>
      <c r="AW33" s="23" t="str">
        <f t="array" ref="AW33">IFERROR(INDEX('CAMAGUI DATA UNIFICADA'!$C$2:$T1007,MATCH(1,($A33='CAMAGUI DATA UNIFICADA'!$A$2:$A1007)*($AL$1='CAMAGUI DATA UNIFICADA'!$B$2:$B1007),0),MATCH(AW$2,'CAMAGUI DATA UNIFICADA'!$C$1:$T$1,0)),"")</f>
        <v/>
      </c>
      <c r="AX33" s="60">
        <f t="array" ref="AX33">IFERROR(INDEX('CAMAGUI DATA UNIFICADA'!$C$2:$T1007,MATCH(1,($A33='CAMAGUI DATA UNIFICADA'!$A$2:$A1007)*($AL$1='CAMAGUI DATA UNIFICADA'!$B$2:$B1007),0),MATCH(AX$2,'CAMAGUI DATA UNIFICADA'!$C$1:$T$1,0)),"")</f>
        <v>0</v>
      </c>
      <c r="AY33" s="2" t="str">
        <f t="array" ref="AY33">IFERROR(INDEX('CAMAGUI DATA UNIFICADA'!$C$2:$T1007,MATCH(1,($A33='CAMAGUI DATA UNIFICADA'!$A$2:$A1007)*($AL$1='CAMAGUI DATA UNIFICADA'!$B$2:$B1007),0),MATCH(AY$2,'CAMAGUI DATA UNIFICADA'!$C$1:$T$1,0)),"")</f>
        <v/>
      </c>
      <c r="AZ33" s="2">
        <f t="array" ref="AZ33">IFERROR(INDEX('CAMAGUI DATA UNIFICADA'!$C$2:$T1007,MATCH(1,($A33='CAMAGUI DATA UNIFICADA'!$A$2:$A1007)*($AL$1='CAMAGUI DATA UNIFICADA'!$B$2:$B1007),0),MATCH(AZ$2,'CAMAGUI DATA UNIFICADA'!$C$1:$T$1,0)),"")</f>
        <v>0</v>
      </c>
      <c r="BA33" s="33" t="str">
        <f t="array" ref="BA33">IFERROR(INDEX('CAMAGUI DATA UNIFICADA'!$C$2:$T1007,MATCH(1,($A33='CAMAGUI DATA UNIFICADA'!$A$2:$A1007)*($AL$1='CAMAGUI DATA UNIFICADA'!$B$2:$B1007),0),MATCH(BA$2,'CAMAGUI DATA UNIFICADA'!$C$1:$T$1,0)),"")</f>
        <v/>
      </c>
      <c r="BB33" s="60">
        <f t="array" ref="BB33">IFERROR(INDEX('CAMAGUI DATA UNIFICADA'!$C$2:$T1007,MATCH(1,($A33='CAMAGUI DATA UNIFICADA'!$A$2:$A1007)*($AL$1='CAMAGUI DATA UNIFICADA'!$B$2:$B1007),0),MATCH(BB$2,'CAMAGUI DATA UNIFICADA'!$C$1:$T$1,0)),"")</f>
        <v>0</v>
      </c>
      <c r="BC33" s="140">
        <f t="array" ref="BC33">IFERROR(INDEX('CAMAGUI DATA UNIFICADA'!$C$2:$T1007,MATCH(1,($A33='CAMAGUI DATA UNIFICADA'!$A$2:$A1007)*($AL$1='CAMAGUI DATA UNIFICADA'!$B$2:$B1007),0),MATCH(BC$2,'CAMAGUI DATA UNIFICADA'!$C$1:$T$1,0)),"")</f>
        <v>0</v>
      </c>
      <c r="BD33" s="138" t="str">
        <f t="array" ref="BD33">IFERROR(INDEX('CAMAGUI DATA UNIFICADA'!$C$2:$T1007,MATCH(1,($A33='CAMAGUI DATA UNIFICADA'!$A$2:$A1007)*($BD$1='CAMAGUI DATA UNIFICADA'!$B$2:$B1007),0),MATCH(BD$2,'CAMAGUI DATA UNIFICADA'!$C$1:$T$1,0)),"")</f>
        <v>CA4270723</v>
      </c>
      <c r="BE33" s="2">
        <f t="array" ref="BE33">IFERROR(INDEX('CAMAGUI DATA UNIFICADA'!$C$2:$T1007,MATCH(1,($A33='CAMAGUI DATA UNIFICADA'!$A$2:$A1007)*($BD$1='CAMAGUI DATA UNIFICADA'!$B$2:$B1007),0),MATCH(BE$2,'CAMAGUI DATA UNIFICADA'!$C$1:$T$1,0)),"")</f>
        <v>287.5</v>
      </c>
      <c r="BF33" s="2">
        <f t="array" ref="BF33">IFERROR(INDEX('CAMAGUI DATA UNIFICADA'!$C$2:$T1007,MATCH(1,($A33='CAMAGUI DATA UNIFICADA'!$A$2:$A1007)*($BD$1='CAMAGUI DATA UNIFICADA'!$B$2:$B1007),0),MATCH(BF$2,'CAMAGUI DATA UNIFICADA'!$C$1:$T$1,0)),"")</f>
        <v>1950</v>
      </c>
      <c r="BG33" s="2" t="str">
        <f t="array" ref="BG33">IFERROR(INDEX('CAMAGUI DATA UNIFICADA'!$C$2:$T1007,MATCH(1,($A33='CAMAGUI DATA UNIFICADA'!$A$2:$A1007)*($BD$1='CAMAGUI DATA UNIFICADA'!$B$2:$B1007),0),MATCH(BG$2,'CAMAGUI DATA UNIFICADA'!$C$1:$T$1,0)),"")</f>
        <v>SKR MAST</v>
      </c>
      <c r="BH33" s="139">
        <f t="array" ref="BH33">IFERROR(INDEX('CAMAGUI DATA UNIFICADA'!$C$2:$T1007,MATCH(1,($A33='CAMAGUI DATA UNIFICADA'!$A$2:$A1007)*($BD$1='CAMAGUI DATA UNIFICADA'!$B$2:$B1007),0),MATCH(BH$2,'CAMAGUI DATA UNIFICADA'!$C$1:$T$1,0)),"")</f>
        <v>1911</v>
      </c>
      <c r="BI33" s="2">
        <f t="array" ref="BI33">IFERROR(INDEX('CAMAGUI DATA UNIFICADA'!$C$2:$T1007,MATCH(1,($A33='CAMAGUI DATA UNIFICADA'!$A$2:$A1007)*($BD$1='CAMAGUI DATA UNIFICADA'!$B$2:$B1007),0),MATCH(BI$2,'CAMAGUI DATA UNIFICADA'!$C$1:$T$1,0)),"")</f>
        <v>7.1</v>
      </c>
      <c r="BJ33" s="2">
        <f t="array" ref="BJ33">IFERROR(INDEX('CAMAGUI DATA UNIFICADA'!$C$2:$T1007,MATCH(1,($A33='CAMAGUI DATA UNIFICADA'!$A$2:$A1007)*($BD$1='CAMAGUI DATA UNIFICADA'!$B$2:$B1007),0),MATCH(BJ$2,'CAMAGUI DATA UNIFICADA'!$C$1:$T$1,0)),"")</f>
        <v>1.8</v>
      </c>
      <c r="BK33" s="33">
        <f t="array" ref="BK33">IFERROR(INDEX('CAMAGUI DATA UNIFICADA'!$C$2:$T1007,MATCH(1,($A33='CAMAGUI DATA UNIFICADA'!$A$2:$A1007)*($BD$1='CAMAGUI DATA UNIFICADA'!$B$2:$B1007),0),MATCH(BK$2,'CAMAGUI DATA UNIFICADA'!$C$1:$T$1,0)),"")</f>
        <v>6.2856</v>
      </c>
      <c r="BL33" s="60">
        <f t="array" ref="BL33">IFERROR(INDEX('CAMAGUI DATA UNIFICADA'!$C$2:$T1007,MATCH(1,($A33='CAMAGUI DATA UNIFICADA'!$A$2:$A1007)*($BD$1='CAMAGUI DATA UNIFICADA'!$B$2:$B1007),0),MATCH(BL$2,'CAMAGUI DATA UNIFICADA'!$C$1:$T$1,0)),"")</f>
        <v>644217.859</v>
      </c>
      <c r="BM33" s="33">
        <f t="array" ref="BM33">IFERROR(INDEX('CAMAGUI DATA UNIFICADA'!$C$2:$T1007,MATCH(1,($A33='CAMAGUI DATA UNIFICADA'!$A$2:$A1007)*($BD$1='CAMAGUI DATA UNIFICADA'!$B$2:$B1007),0),MATCH(BM$2,'CAMAGUI DATA UNIFICADA'!$C$1:$T$1,0)),"")</f>
        <v>1.547619048</v>
      </c>
      <c r="BN33" s="23">
        <f t="array" ref="BN33">IFERROR(INDEX('CAMAGUI DATA UNIFICADA'!$C$2:$T1007,MATCH(1,($A33='CAMAGUI DATA UNIFICADA'!$A$2:$A1007)*($BD$1='CAMAGUI DATA UNIFICADA'!$B$2:$B1007),0),MATCH(BN$2,'CAMAGUI DATA UNIFICADA'!$C$1:$T$1,0)),"")</f>
        <v>0.9203112272</v>
      </c>
      <c r="BO33" s="23">
        <f t="array" ref="BO33">IFERROR(INDEX('CAMAGUI DATA UNIFICADA'!$C$2:$T1007,MATCH(1,($A33='CAMAGUI DATA UNIFICADA'!$A$2:$A1007)*($BD$1='CAMAGUI DATA UNIFICADA'!$B$2:$B1007),0),MATCH(BO$2,'CAMAGUI DATA UNIFICADA'!$C$1:$T$1,0)),"")</f>
        <v>1</v>
      </c>
      <c r="BP33" s="60">
        <f t="array" ref="BP33">IFERROR(INDEX('CAMAGUI DATA UNIFICADA'!$C$2:$T1007,MATCH(1,($A33='CAMAGUI DATA UNIFICADA'!$A$2:$A1007)*($BD$1='CAMAGUI DATA UNIFICADA'!$B$2:$B1007),0),MATCH(BP$2,'CAMAGUI DATA UNIFICADA'!$C$1:$T$1,0)),"")</f>
        <v>145833.3333</v>
      </c>
      <c r="BQ33" s="2">
        <f t="array" ref="BQ33">IFERROR(INDEX('CAMAGUI DATA UNIFICADA'!$C$2:$T1007,MATCH(1,($A33='CAMAGUI DATA UNIFICADA'!$A$2:$A1007)*($BD$1='CAMAGUI DATA UNIFICADA'!$B$2:$B1007),0),MATCH(BQ$2,'CAMAGUI DATA UNIFICADA'!$C$1:$T$1,0)),"")</f>
        <v>2.2</v>
      </c>
      <c r="BR33" s="2">
        <f t="array" ref="BR33">IFERROR(INDEX('CAMAGUI DATA UNIFICADA'!$C$2:$T1007,MATCH(1,($A33='CAMAGUI DATA UNIFICADA'!$A$2:$A1007)*($BD$1='CAMAGUI DATA UNIFICADA'!$B$2:$B1007),0),MATCH(BR$2,'CAMAGUI DATA UNIFICADA'!$C$1:$T$1,0)),"")</f>
        <v>9.3</v>
      </c>
      <c r="BS33" s="33">
        <f t="array" ref="BS33">IFERROR(INDEX('CAMAGUI DATA UNIFICADA'!$C$2:$T1007,MATCH(1,($A33='CAMAGUI DATA UNIFICADA'!$A$2:$A1007)*($BD$1='CAMAGUI DATA UNIFICADA'!$B$2:$B1007),0),MATCH(BS$2,'CAMAGUI DATA UNIFICADA'!$C$1:$T$1,0)),"")</f>
        <v>5.2176</v>
      </c>
      <c r="BT33" s="60">
        <f t="array" ref="BT33">IFERROR(INDEX('CAMAGUI DATA UNIFICADA'!$C$2:$T1007,MATCH(1,($A33='CAMAGUI DATA UNIFICADA'!$A$2:$A1007)*($BD$1='CAMAGUI DATA UNIFICADA'!$B$2:$B1007),0),MATCH(BT$2,'CAMAGUI DATA UNIFICADA'!$C$1:$T$1,0)),"")</f>
        <v>368.6052888</v>
      </c>
      <c r="BU33" s="140">
        <f t="array" ref="BU33">IFERROR(INDEX('CAMAGUI DATA UNIFICADA'!$C$2:$T1007,MATCH(1,($A33='CAMAGUI DATA UNIFICADA'!$A$2:$A1007)*($BD$1='CAMAGUI DATA UNIFICADA'!$B$2:$B1007),0),MATCH(BU$2,'CAMAGUI DATA UNIFICADA'!$C$1:$T$1,0)),"")</f>
        <v>20.27632221</v>
      </c>
      <c r="BV33" s="138" t="str">
        <f t="array" ref="BV33">IFERROR(INDEX('CAMAGUI DATA UNIFICADA'!$C$2:$T1007,MATCH(1,($A33='CAMAGUI DATA UNIFICADA'!$A$2:$A1007)*($BV$1='CAMAGUI DATA UNIFICADA'!$B$2:$B1007),0),MATCH(BV$2,'CAMAGUI DATA UNIFICADA'!$C$1:$T$1,0)),"")</f>
        <v>CA5270723</v>
      </c>
      <c r="BW33" s="2">
        <f t="array" ref="BW33">IFERROR(INDEX('CAMAGUI DATA UNIFICADA'!$C$2:$T1007,MATCH(1,($A33='CAMAGUI DATA UNIFICADA'!$A$2:$A1007)*($BV$1='CAMAGUI DATA UNIFICADA'!$B$2:$B1007),0),MATCH(BW$2,'CAMAGUI DATA UNIFICADA'!$C$1:$T$1,0)),"")</f>
        <v>262.5</v>
      </c>
      <c r="BX33" s="2">
        <f t="array" ref="BX33">IFERROR(INDEX('CAMAGUI DATA UNIFICADA'!$C$2:$T1007,MATCH(1,($A33='CAMAGUI DATA UNIFICADA'!$A$2:$A1007)*($BV$1='CAMAGUI DATA UNIFICADA'!$B$2:$B1007),0),MATCH(BX$2,'CAMAGUI DATA UNIFICADA'!$C$1:$T$1,0)),"")</f>
        <v>1725</v>
      </c>
      <c r="BY33" s="2" t="str">
        <f t="array" ref="BY33">IFERROR(INDEX('CAMAGUI DATA UNIFICADA'!$C$2:$T1007,MATCH(1,($A33='CAMAGUI DATA UNIFICADA'!$A$2:$A1007)*($BV$1='CAMAGUI DATA UNIFICADA'!$B$2:$B1007),0),MATCH(BY$2,'CAMAGUI DATA UNIFICADA'!$C$1:$T$1,0)),"")</f>
        <v>SKR MAST</v>
      </c>
      <c r="BZ33" s="139">
        <f t="array" ref="BZ33">IFERROR(INDEX('CAMAGUI DATA UNIFICADA'!$C$2:$T1007,MATCH(1,($A33='CAMAGUI DATA UNIFICADA'!$A$2:$A1007)*($BV$1='CAMAGUI DATA UNIFICADA'!$B$2:$B1007),0),MATCH(BZ$2,'CAMAGUI DATA UNIFICADA'!$C$1:$T$1,0)),"")</f>
        <v>1690.5</v>
      </c>
      <c r="CA33" s="2">
        <f t="array" ref="CA33">IFERROR(INDEX('CAMAGUI DATA UNIFICADA'!$C$2:$T1007,MATCH(1,($A33='CAMAGUI DATA UNIFICADA'!$A$2:$A1007)*($BV$1='CAMAGUI DATA UNIFICADA'!$B$2:$B1007),0),MATCH(CA$2,'CAMAGUI DATA UNIFICADA'!$C$1:$T$1,0)),"")</f>
        <v>7</v>
      </c>
      <c r="CB33" s="2">
        <f t="array" ref="CB33">IFERROR(INDEX('CAMAGUI DATA UNIFICADA'!$C$2:$T1007,MATCH(1,($A33='CAMAGUI DATA UNIFICADA'!$A$2:$A1007)*($BV$1='CAMAGUI DATA UNIFICADA'!$B$2:$B1007),0),MATCH(CB$2,'CAMAGUI DATA UNIFICADA'!$C$1:$T$1,0)),"")</f>
        <v>2</v>
      </c>
      <c r="CC33" s="33">
        <f t="array" ref="CC33">IFERROR(INDEX('CAMAGUI DATA UNIFICADA'!$C$2:$T1007,MATCH(1,($A33='CAMAGUI DATA UNIFICADA'!$A$2:$A1007)*($BV$1='CAMAGUI DATA UNIFICADA'!$B$2:$B1007),0),MATCH(CC$2,'CAMAGUI DATA UNIFICADA'!$C$1:$T$1,0)),"")</f>
        <v>6.348</v>
      </c>
      <c r="CD33" s="60">
        <f t="array" ref="CD33">IFERROR(INDEX('CAMAGUI DATA UNIFICADA'!$C$2:$T1007,MATCH(1,($A33='CAMAGUI DATA UNIFICADA'!$A$2:$A1007)*($BV$1='CAMAGUI DATA UNIFICADA'!$B$2:$B1007),0),MATCH(CD$2,'CAMAGUI DATA UNIFICADA'!$C$1:$T$1,0)),"")</f>
        <v>590737.2401</v>
      </c>
      <c r="CE33" s="33">
        <f t="array" ref="CE33">IFERROR(INDEX('CAMAGUI DATA UNIFICADA'!$C$2:$T1007,MATCH(1,($A33='CAMAGUI DATA UNIFICADA'!$A$2:$A1007)*($BV$1='CAMAGUI DATA UNIFICADA'!$B$2:$B1007),0),MATCH(CE$2,'CAMAGUI DATA UNIFICADA'!$C$1:$T$1,0)),"")</f>
        <v>1.369047619</v>
      </c>
      <c r="CF33" s="23">
        <f t="array" ref="CF33">IFERROR(INDEX('CAMAGUI DATA UNIFICADA'!$C$2:$T1007,MATCH(1,($A33='CAMAGUI DATA UNIFICADA'!$A$2:$A1007)*($BV$1='CAMAGUI DATA UNIFICADA'!$B$2:$B1007),0),MATCH(CF$2,'CAMAGUI DATA UNIFICADA'!$C$1:$T$1,0)),"")</f>
        <v>0.9376781589</v>
      </c>
      <c r="CG33" s="23">
        <f t="array" ref="CG33">IFERROR(INDEX('CAMAGUI DATA UNIFICADA'!$C$2:$T1007,MATCH(1,($A33='CAMAGUI DATA UNIFICADA'!$A$2:$A1007)*($BV$1='CAMAGUI DATA UNIFICADA'!$B$2:$B1007),0),MATCH(CG$2,'CAMAGUI DATA UNIFICADA'!$C$1:$T$1,0)),"")</f>
        <v>1</v>
      </c>
      <c r="CH33" s="60">
        <f t="array" ref="CH33">IFERROR(INDEX('CAMAGUI DATA UNIFICADA'!$C$2:$T1007,MATCH(1,($A33='CAMAGUI DATA UNIFICADA'!$A$2:$A1007)*($BV$1='CAMAGUI DATA UNIFICADA'!$B$2:$B1007),0),MATCH(CH$2,'CAMAGUI DATA UNIFICADA'!$C$1:$T$1,0)),"")</f>
        <v>150000</v>
      </c>
      <c r="CI33" s="2">
        <f t="array" ref="CI33">IFERROR(INDEX('CAMAGUI DATA UNIFICADA'!$C$2:$T1007,MATCH(1,($A33='CAMAGUI DATA UNIFICADA'!$A$2:$A1007)*($BV$1='CAMAGUI DATA UNIFICADA'!$B$2:$B1007),0),MATCH(CI$2,'CAMAGUI DATA UNIFICADA'!$C$1:$T$1,0)),"")</f>
        <v>2.2</v>
      </c>
      <c r="CJ33" s="2">
        <f t="array" ref="CJ33">IFERROR(INDEX('CAMAGUI DATA UNIFICADA'!$C$2:$T1007,MATCH(1,($A33='CAMAGUI DATA UNIFICADA'!$A$2:$A1007)*($BV$1='CAMAGUI DATA UNIFICADA'!$B$2:$B1007),0),MATCH(CJ$2,'CAMAGUI DATA UNIFICADA'!$C$1:$T$1,0)),"")</f>
        <v>9.2</v>
      </c>
      <c r="CK33" s="33">
        <f t="array" ref="CK33">IFERROR(INDEX('CAMAGUI DATA UNIFICADA'!$C$2:$T1007,MATCH(1,($A33='CAMAGUI DATA UNIFICADA'!$A$2:$A1007)*($BV$1='CAMAGUI DATA UNIFICADA'!$B$2:$B1007),0),MATCH(CK$2,'CAMAGUI DATA UNIFICADA'!$C$1:$T$1,0)),"")</f>
        <v>5.2464</v>
      </c>
      <c r="CL33" s="60">
        <f t="array" ref="CL33">IFERROR(INDEX('CAMAGUI DATA UNIFICADA'!$C$2:$T1007,MATCH(1,($A33='CAMAGUI DATA UNIFICADA'!$A$2:$A1007)*($BV$1='CAMAGUI DATA UNIFICADA'!$B$2:$B1007),0),MATCH(CL$2,'CAMAGUI DATA UNIFICADA'!$C$1:$T$1,0)),"")</f>
        <v>330.7794792</v>
      </c>
      <c r="CM33" s="140">
        <f t="array" ref="CM33">IFERROR(INDEX('CAMAGUI DATA UNIFICADA'!$C$2:$T1007,MATCH(1,($A33='CAMAGUI DATA UNIFICADA'!$A$2:$A1007)*($BV$1='CAMAGUI DATA UNIFICADA'!$B$2:$B1007),0),MATCH(CM$2,'CAMAGUI DATA UNIFICADA'!$C$1:$T$1,0)),"")</f>
        <v>17.06986979</v>
      </c>
      <c r="CN33" s="138" t="str">
        <f t="array" ref="CN33">IFERROR(INDEX('CAMAGUI DATA UNIFICADA'!$C$2:$T1007,MATCH(1,($A33='CAMAGUI DATA UNIFICADA'!$A$2:$A1007)*($CN$1='CAMAGUI DATA UNIFICADA'!$B$2:$B1007),0),MATCH(CN$2,'CAMAGUI DATA UNIFICADA'!$C$1:$T$1,0)),"")</f>
        <v>CA6290723</v>
      </c>
      <c r="CO33" s="2">
        <f t="array" ref="CO33">IFERROR(INDEX('CAMAGUI DATA UNIFICADA'!$C$2:$T1007,MATCH(1,($A33='CAMAGUI DATA UNIFICADA'!$A$2:$A1007)*($CN$1='CAMAGUI DATA UNIFICADA'!$B$2:$B1007),0),MATCH(CO$2,'CAMAGUI DATA UNIFICADA'!$C$1:$T$1,0)),"")</f>
        <v>412.5</v>
      </c>
      <c r="CP33" s="2">
        <f t="array" ref="CP33">IFERROR(INDEX('CAMAGUI DATA UNIFICADA'!$C$2:$T1007,MATCH(1,($A33='CAMAGUI DATA UNIFICADA'!$A$2:$A1007)*($CN$1='CAMAGUI DATA UNIFICADA'!$B$2:$B1007),0),MATCH(CP$2,'CAMAGUI DATA UNIFICADA'!$C$1:$T$1,0)),"")</f>
        <v>2574</v>
      </c>
      <c r="CQ33" s="2" t="str">
        <f t="array" ref="CQ33">IFERROR(INDEX('CAMAGUI DATA UNIFICADA'!$C$2:$T1007,MATCH(1,($A33='CAMAGUI DATA UNIFICADA'!$A$2:$A1007)*($CN$1='CAMAGUI DATA UNIFICADA'!$B$2:$B1007),0),MATCH(CQ$2,'CAMAGUI DATA UNIFICADA'!$C$1:$T$1,0)),"")</f>
        <v>SKR MAST</v>
      </c>
      <c r="CR33" s="139">
        <f t="array" ref="CR33">IFERROR(INDEX('CAMAGUI DATA UNIFICADA'!$C$2:$T1007,MATCH(1,($A33='CAMAGUI DATA UNIFICADA'!$A$2:$A1007)*($CN$1='CAMAGUI DATA UNIFICADA'!$B$2:$B1007),0),MATCH(CR$2,'CAMAGUI DATA UNIFICADA'!$C$1:$T$1,0)),"")</f>
        <v>2522.52</v>
      </c>
      <c r="CS33" s="2">
        <f t="array" ref="CS33">IFERROR(INDEX('CAMAGUI DATA UNIFICADA'!$C$2:$T1007,MATCH(1,($A33='CAMAGUI DATA UNIFICADA'!$A$2:$A1007)*($CN$1='CAMAGUI DATA UNIFICADA'!$B$2:$B1007),0),MATCH(CS$2,'CAMAGUI DATA UNIFICADA'!$C$1:$T$1,0)),"")</f>
        <v>7</v>
      </c>
      <c r="CT33" s="2">
        <f t="array" ref="CT33">IFERROR(INDEX('CAMAGUI DATA UNIFICADA'!$C$2:$T1007,MATCH(1,($A33='CAMAGUI DATA UNIFICADA'!$A$2:$A1007)*($CN$1='CAMAGUI DATA UNIFICADA'!$B$2:$B1007),0),MATCH(CT$2,'CAMAGUI DATA UNIFICADA'!$C$1:$T$1,0)),"")</f>
        <v>2</v>
      </c>
      <c r="CU33" s="33">
        <f t="array" ref="CU33">IFERROR(INDEX('CAMAGUI DATA UNIFICADA'!$C$2:$T1007,MATCH(1,($A33='CAMAGUI DATA UNIFICADA'!$A$2:$A1007)*($CN$1='CAMAGUI DATA UNIFICADA'!$B$2:$B1007),0),MATCH(CU$2,'CAMAGUI DATA UNIFICADA'!$C$1:$T$1,0)),"")</f>
        <v>6.348</v>
      </c>
      <c r="CV33" s="60">
        <f t="array" ref="CV33">IFERROR(INDEX('CAMAGUI DATA UNIFICADA'!$C$2:$T1007,MATCH(1,($A33='CAMAGUI DATA UNIFICADA'!$A$2:$A1007)*($CN$1='CAMAGUI DATA UNIFICADA'!$B$2:$B1007),0),MATCH(CV$2,'CAMAGUI DATA UNIFICADA'!$C$1:$T$1,0)),"")</f>
        <v>928301.3773</v>
      </c>
      <c r="CW33" s="33">
        <f t="array" ref="CW33">IFERROR(INDEX('CAMAGUI DATA UNIFICADA'!$C$2:$T1007,MATCH(1,($A33='CAMAGUI DATA UNIFICADA'!$A$2:$A1007)*($CN$1='CAMAGUI DATA UNIFICADA'!$B$2:$B1007),0),MATCH(CW$2,'CAMAGUI DATA UNIFICADA'!$C$1:$T$1,0)),"")</f>
        <v>1.254385965</v>
      </c>
      <c r="CX33" s="23">
        <f t="array" ref="CX33">IFERROR(INDEX('CAMAGUI DATA UNIFICADA'!$C$2:$T1007,MATCH(1,($A33='CAMAGUI DATA UNIFICADA'!$A$2:$A1007)*($CN$1='CAMAGUI DATA UNIFICADA'!$B$2:$B1007),0),MATCH(CX$2,'CAMAGUI DATA UNIFICADA'!$C$1:$T$1,0)),"")</f>
        <v>0.8595383123</v>
      </c>
      <c r="CY33" s="23">
        <f t="array" ref="CY33">IFERROR(INDEX('CAMAGUI DATA UNIFICADA'!$C$2:$T1007,MATCH(1,($A33='CAMAGUI DATA UNIFICADA'!$A$2:$A1007)*($CN$1='CAMAGUI DATA UNIFICADA'!$B$2:$B1007),0),MATCH(CY$2,'CAMAGUI DATA UNIFICADA'!$C$1:$T$1,0)),"")</f>
        <v>0.95</v>
      </c>
      <c r="CZ33" s="60">
        <f t="array" ref="CZ33">IFERROR(INDEX('CAMAGUI DATA UNIFICADA'!$C$2:$T1007,MATCH(1,($A33='CAMAGUI DATA UNIFICADA'!$A$2:$A1007)*($CN$1='CAMAGUI DATA UNIFICADA'!$B$2:$B1007),0),MATCH(CZ$2,'CAMAGUI DATA UNIFICADA'!$C$1:$T$1,0)),"")</f>
        <v>117257.1429</v>
      </c>
      <c r="DA33" s="2">
        <f t="array" ref="DA33">IFERROR(INDEX('CAMAGUI DATA UNIFICADA'!$C$2:$T1007,MATCH(1,($A33='CAMAGUI DATA UNIFICADA'!$A$2:$A1007)*($CN$1='CAMAGUI DATA UNIFICADA'!$B$2:$B1007),0),MATCH(DA$2,'CAMAGUI DATA UNIFICADA'!$C$1:$T$1,0)),"")</f>
        <v>2.2</v>
      </c>
      <c r="DB33" s="2">
        <f t="array" ref="DB33">IFERROR(INDEX('CAMAGUI DATA UNIFICADA'!$C$2:$T1007,MATCH(1,($A33='CAMAGUI DATA UNIFICADA'!$A$2:$A1007)*($CN$1='CAMAGUI DATA UNIFICADA'!$B$2:$B1007),0),MATCH(DB$2,'CAMAGUI DATA UNIFICADA'!$C$1:$T$1,0)),"")</f>
        <v>9.2</v>
      </c>
      <c r="DC33" s="33">
        <f t="array" ref="DC33">IFERROR(INDEX('CAMAGUI DATA UNIFICADA'!$C$2:$T1007,MATCH(1,($A33='CAMAGUI DATA UNIFICADA'!$A$2:$A1007)*($CN$1='CAMAGUI DATA UNIFICADA'!$B$2:$B1007),0),MATCH(DC$2,'CAMAGUI DATA UNIFICADA'!$C$1:$T$1,0)),"")</f>
        <v>5.2464</v>
      </c>
      <c r="DD33" s="60">
        <f t="array" ref="DD33">IFERROR(INDEX('CAMAGUI DATA UNIFICADA'!$C$2:$T1007,MATCH(1,($A33='CAMAGUI DATA UNIFICADA'!$A$2:$A1007)*($CN$1='CAMAGUI DATA UNIFICADA'!$B$2:$B1007),0),MATCH(DD$2,'CAMAGUI DATA UNIFICADA'!$C$1:$T$1,0)),"")</f>
        <v>538.2500461</v>
      </c>
      <c r="DE33" s="140">
        <f t="array" ref="DE33">IFERROR(INDEX('CAMAGUI DATA UNIFICADA'!$C$2:$T1007,MATCH(1,($A33='CAMAGUI DATA UNIFICADA'!$A$2:$A1007)*($CN$1='CAMAGUI DATA UNIFICADA'!$B$2:$B1007),0),MATCH(DE$2,'CAMAGUI DATA UNIFICADA'!$C$1:$T$1,0)),"")</f>
        <v>31.43751152</v>
      </c>
      <c r="DF33" s="138" t="str">
        <f t="array" ref="DF33">IFERROR(INDEX('CAMAGUI DATA UNIFICADA'!$C$2:$T1007,MATCH(1,($A33='CAMAGUI DATA UNIFICADA'!$A$2:$A1007)*($DF$1='CAMAGUI DATA UNIFICADA'!$B$2:$B1007),0),MATCH(DF$2,'CAMAGUI DATA UNIFICADA'!$C$1:$T$1,0)),"")</f>
        <v/>
      </c>
      <c r="DG33" s="2" t="str">
        <f t="array" ref="DG33">IFERROR(INDEX('CAMAGUI DATA UNIFICADA'!$C$2:$T1007,MATCH(1,($A33='CAMAGUI DATA UNIFICADA'!$A$2:$A1007)*($DF$1='CAMAGUI DATA UNIFICADA'!$B$2:$B1007),0),MATCH(DG$2,'CAMAGUI DATA UNIFICADA'!$C$1:$T$1,0)),"")</f>
        <v/>
      </c>
      <c r="DH33" s="2" t="str">
        <f t="array" ref="DH33">IFERROR(INDEX('CAMAGUI DATA UNIFICADA'!$C$2:$T1007,MATCH(1,($A33='CAMAGUI DATA UNIFICADA'!$A$2:$A1007)*($DF$1='CAMAGUI DATA UNIFICADA'!$B$2:$B1007),0),MATCH(DH$2,'CAMAGUI DATA UNIFICADA'!$C$1:$T$1,0)),"")</f>
        <v/>
      </c>
      <c r="DI33" s="2" t="str">
        <f t="array" ref="DI33">IFERROR(INDEX('CAMAGUI DATA UNIFICADA'!$C$2:$T1007,MATCH(1,($A33='CAMAGUI DATA UNIFICADA'!$A$2:$A1007)*($DF$1='CAMAGUI DATA UNIFICADA'!$B$2:$B1007),0),MATCH(DI$2,'CAMAGUI DATA UNIFICADA'!$C$1:$T$1,0)),"")</f>
        <v/>
      </c>
      <c r="DJ33" s="139" t="str">
        <f t="array" ref="DJ33">IFERROR(INDEX('CAMAGUI DATA UNIFICADA'!$C$2:$T1007,MATCH(1,($A33='CAMAGUI DATA UNIFICADA'!$A$2:$A1007)*($DF$1='CAMAGUI DATA UNIFICADA'!$B$2:$B1007),0),MATCH(DJ$2,'CAMAGUI DATA UNIFICADA'!$C$1:$T$1,0)),"")</f>
        <v/>
      </c>
      <c r="DK33" s="2" t="str">
        <f t="array" ref="DK33">IFERROR(INDEX('CAMAGUI DATA UNIFICADA'!$C$2:$T1007,MATCH(1,($A33='CAMAGUI DATA UNIFICADA'!$A$2:$A1007)*($DF$1='CAMAGUI DATA UNIFICADA'!$B$2:$B1007),0),MATCH(DK$2,'CAMAGUI DATA UNIFICADA'!$C$1:$T$1,0)),"")</f>
        <v/>
      </c>
      <c r="DL33" s="2" t="str">
        <f t="array" ref="DL33">IFERROR(INDEX('CAMAGUI DATA UNIFICADA'!$C$2:$T1007,MATCH(1,($A33='CAMAGUI DATA UNIFICADA'!$A$2:$A1007)*($DF$1='CAMAGUI DATA UNIFICADA'!$B$2:$B1007),0),MATCH(DL$2,'CAMAGUI DATA UNIFICADA'!$C$1:$T$1,0)),"")</f>
        <v/>
      </c>
      <c r="DM33" s="33" t="str">
        <f t="array" ref="DM33">IFERROR(INDEX('CAMAGUI DATA UNIFICADA'!$C$2:$T1007,MATCH(1,($A33='CAMAGUI DATA UNIFICADA'!$A$2:$A1007)*($DF$1='CAMAGUI DATA UNIFICADA'!$B$2:$B1007),0),MATCH(DM$2,'CAMAGUI DATA UNIFICADA'!$C$1:$T$1,0)),"")</f>
        <v/>
      </c>
      <c r="DN33" s="60" t="str">
        <f t="array" ref="DN33">IFERROR(INDEX('CAMAGUI DATA UNIFICADA'!$C$2:$T1007,MATCH(1,($A33='CAMAGUI DATA UNIFICADA'!$A$2:$A1007)*($DF$1='CAMAGUI DATA UNIFICADA'!$B$2:$B1007),0),MATCH(DN$2,'CAMAGUI DATA UNIFICADA'!$C$1:$T$1,0)),"")</f>
        <v/>
      </c>
      <c r="DO33" s="33" t="str">
        <f t="array" ref="DO33">IFERROR(INDEX('CAMAGUI DATA UNIFICADA'!$C$2:$T1007,MATCH(1,($A33='CAMAGUI DATA UNIFICADA'!$A$2:$A1007)*($DF$1='CAMAGUI DATA UNIFICADA'!$B$2:$B1007),0),MATCH(DO$2,'CAMAGUI DATA UNIFICADA'!$C$1:$T$1,0)),"")</f>
        <v/>
      </c>
      <c r="DP33" s="23" t="str">
        <f t="array" ref="DP33">IFERROR(INDEX('CAMAGUI DATA UNIFICADA'!$C$2:$T1007,MATCH(1,($A33='CAMAGUI DATA UNIFICADA'!$A$2:$A1007)*($DF$1='CAMAGUI DATA UNIFICADA'!$B$2:$B1007),0),MATCH(DP$2,'CAMAGUI DATA UNIFICADA'!$C$1:$T$1,0)),"")</f>
        <v/>
      </c>
      <c r="DQ33" s="23" t="str">
        <f t="array" ref="DQ33">IFERROR(INDEX('CAMAGUI DATA UNIFICADA'!$C$2:$T1007,MATCH(1,($A33='CAMAGUI DATA UNIFICADA'!$A$2:$A1007)*($DF$1='CAMAGUI DATA UNIFICADA'!$B$2:$B1007),0),MATCH(DQ$2,'CAMAGUI DATA UNIFICADA'!$C$1:$T$1,0)),"")</f>
        <v/>
      </c>
      <c r="DR33" s="2" t="str">
        <f t="array" ref="DR33">IFERROR(INDEX('CAMAGUI DATA UNIFICADA'!$C$2:$T1007,MATCH(1,($A33='CAMAGUI DATA UNIFICADA'!$A$2:$A1007)*($DF$1='CAMAGUI DATA UNIFICADA'!$B$2:$B1007),0),MATCH(DR$2,'CAMAGUI DATA UNIFICADA'!$C$1:$T$1,0)),"")</f>
        <v/>
      </c>
      <c r="DS33" s="2" t="str">
        <f t="array" ref="DS33">IFERROR(INDEX('CAMAGUI DATA UNIFICADA'!$C$2:$T1007,MATCH(1,($A33='CAMAGUI DATA UNIFICADA'!$A$2:$A1007)*($DF$1='CAMAGUI DATA UNIFICADA'!$B$2:$B1007),0),MATCH(DS$2,'CAMAGUI DATA UNIFICADA'!$C$1:$T$1,0)),"")</f>
        <v/>
      </c>
      <c r="DT33" s="2" t="str">
        <f t="array" ref="DT33">IFERROR(INDEX('CAMAGUI DATA UNIFICADA'!$C$2:$T1007,MATCH(1,($A33='CAMAGUI DATA UNIFICADA'!$A$2:$A1007)*($DF$1='CAMAGUI DATA UNIFICADA'!$B$2:$B1007),0),MATCH(DT$2,'CAMAGUI DATA UNIFICADA'!$C$1:$T$1,0)),"")</f>
        <v/>
      </c>
      <c r="DU33" s="33" t="str">
        <f t="array" ref="DU33">IFERROR(INDEX('CAMAGUI DATA UNIFICADA'!$C$2:$T1007,MATCH(1,($A33='CAMAGUI DATA UNIFICADA'!$A$2:$A1007)*($DF$1='CAMAGUI DATA UNIFICADA'!$B$2:$B1007),0),MATCH(DU$2,'CAMAGUI DATA UNIFICADA'!$C$1:$T$1,0)),"")</f>
        <v/>
      </c>
      <c r="DV33" s="60" t="str">
        <f t="array" ref="DV33">IFERROR(INDEX('CAMAGUI DATA UNIFICADA'!$C$2:$T1007,MATCH(1,($A33='CAMAGUI DATA UNIFICADA'!$A$2:$A1007)*($DF$1='CAMAGUI DATA UNIFICADA'!$B$2:$B1007),0),MATCH(DV$2,'CAMAGUI DATA UNIFICADA'!$C$1:$T$1,0)),"")</f>
        <v/>
      </c>
      <c r="DW33" s="140" t="str">
        <f t="array" ref="DW33">IFERROR(INDEX('CAMAGUI DATA UNIFICADA'!$C$2:$T1007,MATCH(1,($A33='CAMAGUI DATA UNIFICADA'!$A$2:$A1007)*($DF$1='CAMAGUI DATA UNIFICADA'!$B$2:$B1007),0),MATCH(DW$2,'CAMAGUI DATA UNIFICADA'!$C$1:$T$1,0)),"")</f>
        <v/>
      </c>
      <c r="DX33" s="144" t="str">
        <f t="array" ref="DX33">IFERROR(INDEX('CAMAGUI DATA UNIFICADA'!$C$2:$T1007,MATCH(1,($A33='CAMAGUI DATA UNIFICADA'!$A$2:$A1007)*($DX$1='CAMAGUI DATA UNIFICADA'!$B$2:$B1007),0),MATCH(DX$2,'CAMAGUI DATA UNIFICADA'!$C$1:$T$1,0)),"")</f>
        <v>CAR280523</v>
      </c>
      <c r="DY33" s="60">
        <f t="array" ref="DY33">IFERROR(INDEX('CAMAGUI DATA UNIFICADA'!$C$2:$T1007,MATCH(1,($A33='CAMAGUI DATA UNIFICADA'!$A$2:$A1007)*($DX$1='CAMAGUI DATA UNIFICADA'!$B$2:$B1007),0),MATCH(DY$2,'CAMAGUI DATA UNIFICADA'!$C$1:$T$1,0)),"")</f>
        <v>125</v>
      </c>
      <c r="DZ33" s="60">
        <f t="array" ref="DZ33">IFERROR(INDEX('CAMAGUI DATA UNIFICADA'!$C$2:$T1007,MATCH(1,($A33='CAMAGUI DATA UNIFICADA'!$A$2:$A1007)*($DX$1='CAMAGUI DATA UNIFICADA'!$B$2:$B1007),0),MATCH(DZ$2,'CAMAGUI DATA UNIFICADA'!$C$1:$T$1,0)),"")</f>
        <v>810</v>
      </c>
      <c r="EA33" s="60" t="str">
        <f t="array" ref="EA33">IFERROR(INDEX('CAMAGUI DATA UNIFICADA'!$C$2:$T1007,MATCH(1,($A33='CAMAGUI DATA UNIFICADA'!$A$2:$A1007)*($DX$1='CAMAGUI DATA UNIFICADA'!$B$2:$B1007),0),MATCH(EA$2,'CAMAGUI DATA UNIFICADA'!$C$1:$T$1,0)),"")</f>
        <v>SKR SETLINE</v>
      </c>
      <c r="EB33" s="60">
        <f t="array" ref="EB33">IFERROR(INDEX('CAMAGUI DATA UNIFICADA'!$C$2:$T1007,MATCH(1,($A33='CAMAGUI DATA UNIFICADA'!$A$2:$A1007)*($DX$1='CAMAGUI DATA UNIFICADA'!$B$2:$B1007),0),MATCH(EB$2,'CAMAGUI DATA UNIFICADA'!$C$1:$T$1,0)),"")</f>
        <v>709.56</v>
      </c>
      <c r="EC33" s="60">
        <f t="array" ref="EC33">IFERROR(INDEX('CAMAGUI DATA UNIFICADA'!$C$2:$T1007,MATCH(1,($A33='CAMAGUI DATA UNIFICADA'!$A$2:$A1007)*($DX$1='CAMAGUI DATA UNIFICADA'!$B$2:$B1007),0),MATCH(EC$2,'CAMAGUI DATA UNIFICADA'!$C$1:$T$1,0)),"")</f>
        <v>11</v>
      </c>
      <c r="ED33" s="60">
        <f t="array" ref="ED33">IFERROR(INDEX('CAMAGUI DATA UNIFICADA'!$C$2:$T1007,MATCH(1,($A33='CAMAGUI DATA UNIFICADA'!$A$2:$A1007)*($DX$1='CAMAGUI DATA UNIFICADA'!$B$2:$B1007),0),MATCH(ED$2,'CAMAGUI DATA UNIFICADA'!$C$1:$T$1,0)),"")</f>
        <v>1.6</v>
      </c>
      <c r="EE33" s="60">
        <f t="array" ref="EE33">IFERROR(INDEX('CAMAGUI DATA UNIFICADA'!$C$2:$T1007,MATCH(1,($A33='CAMAGUI DATA UNIFICADA'!$A$2:$A1007)*($DX$1='CAMAGUI DATA UNIFICADA'!$B$2:$B1007),0),MATCH(EE$2,'CAMAGUI DATA UNIFICADA'!$C$1:$T$1,0)),"")</f>
        <v>4.608</v>
      </c>
      <c r="EF33" s="60">
        <f t="array" ref="EF33">IFERROR(INDEX('CAMAGUI DATA UNIFICADA'!$C$2:$T1007,MATCH(1,($A33='CAMAGUI DATA UNIFICADA'!$A$2:$A1007)*($DX$1='CAMAGUI DATA UNIFICADA'!$B$2:$B1007),0),MATCH(EF$2,'CAMAGUI DATA UNIFICADA'!$C$1:$T$1,0)),"")</f>
        <v>246606.6919</v>
      </c>
      <c r="EG33" s="60">
        <f t="array" ref="EG33">IFERROR(INDEX('CAMAGUI DATA UNIFICADA'!$C$2:$T1007,MATCH(1,($A33='CAMAGUI DATA UNIFICADA'!$A$2:$A1007)*($DX$1='CAMAGUI DATA UNIFICADA'!$B$2:$B1007),0),MATCH(EG$2,'CAMAGUI DATA UNIFICADA'!$C$1:$T$1,0)),"")</f>
        <v>1.840909091</v>
      </c>
      <c r="EH33" s="60">
        <f t="array" ref="EH33">IFERROR(INDEX('CAMAGUI DATA UNIFICADA'!$C$2:$T1007,MATCH(1,($A33='CAMAGUI DATA UNIFICADA'!$A$2:$A1007)*($DX$1='CAMAGUI DATA UNIFICADA'!$B$2:$B1007),0),MATCH(EH$2,'CAMAGUI DATA UNIFICADA'!$C$1:$T$1,0)),"")</f>
        <v>0.9864267677</v>
      </c>
      <c r="EI33" s="60">
        <f t="array" ref="EI33">IFERROR(INDEX('CAMAGUI DATA UNIFICADA'!$C$2:$T1007,MATCH(1,($A33='CAMAGUI DATA UNIFICADA'!$A$2:$A1007)*($DX$1='CAMAGUI DATA UNIFICADA'!$B$2:$B1007),0),MATCH(EI$2,'CAMAGUI DATA UNIFICADA'!$C$1:$T$1,0)),"")</f>
        <v>1.1</v>
      </c>
      <c r="EJ33" s="60" t="str">
        <f t="array" ref="EJ33">IFERROR(INDEX('CAMAGUI DATA UNIFICADA'!$C$2:$T1007,MATCH(1,($A33='CAMAGUI DATA UNIFICADA'!$A$2:$A1007)*($DX$1='CAMAGUI DATA UNIFICADA'!$B$2:$B1007),0),MATCH(EJ$2,'CAMAGUI DATA UNIFICADA'!$C$1:$T$1,0)),"")</f>
        <v/>
      </c>
      <c r="EK33" s="60">
        <f t="array" ref="EK33">IFERROR(INDEX('CAMAGUI DATA UNIFICADA'!$C$2:$T1007,MATCH(1,($A33='CAMAGUI DATA UNIFICADA'!$A$2:$A1007)*($DX$1='CAMAGUI DATA UNIFICADA'!$B$2:$B1007),0),MATCH(EK$2,'CAMAGUI DATA UNIFICADA'!$C$1:$T$1,0)),"")</f>
        <v>2</v>
      </c>
      <c r="EL33" s="60">
        <f t="array" ref="EL33">IFERROR(INDEX('CAMAGUI DATA UNIFICADA'!$C$2:$T1007,MATCH(1,($A33='CAMAGUI DATA UNIFICADA'!$A$2:$A1007)*($DX$1='CAMAGUI DATA UNIFICADA'!$B$2:$B1007),0),MATCH(EL$2,'CAMAGUI DATA UNIFICADA'!$C$1:$T$1,0)),"")</f>
        <v>13</v>
      </c>
      <c r="EM33" s="60">
        <f t="array" ref="EM33">IFERROR(INDEX('CAMAGUI DATA UNIFICADA'!$C$2:$T1007,MATCH(1,($A33='CAMAGUI DATA UNIFICADA'!$A$2:$A1007)*($DX$1='CAMAGUI DATA UNIFICADA'!$B$2:$B1007),0),MATCH(EM$2,'CAMAGUI DATA UNIFICADA'!$C$1:$T$1,0)),"")</f>
        <v>4.248</v>
      </c>
      <c r="EN33" s="60">
        <f t="array" ref="EN33">IFERROR(INDEX('CAMAGUI DATA UNIFICADA'!$C$2:$T1007,MATCH(1,($A33='CAMAGUI DATA UNIFICADA'!$A$2:$A1007)*($DX$1='CAMAGUI DATA UNIFICADA'!$B$2:$B1007),0),MATCH(EN$2,'CAMAGUI DATA UNIFICADA'!$C$1:$T$1,0)),"")</f>
        <v>156.0626239</v>
      </c>
      <c r="EO33" s="140">
        <f t="array" ref="EO33">IFERROR(INDEX('CAMAGUI DATA UNIFICADA'!$C$2:$T1007,MATCH(1,($A33='CAMAGUI DATA UNIFICADA'!$A$2:$A1007)*($DX$1='CAMAGUI DATA UNIFICADA'!$B$2:$B1007),0),MATCH(EO$2,'CAMAGUI DATA UNIFICADA'!$C$1:$T$1,0)),"")</f>
        <v>7.765655965</v>
      </c>
    </row>
    <row r="34">
      <c r="A34" s="137">
        <v>45166.0</v>
      </c>
      <c r="B34" s="138" t="str">
        <f t="array" ref="B34">IFERROR(INDEX('CAMAGUI DATA UNIFICADA'!$C$2:$T1007,MATCH(1,($A34='CAMAGUI DATA UNIFICADA'!$A$2:$A1007)*($B$1='CAMAGUI DATA UNIFICADA'!$B$2:$B1007),0),MATCH(B$2,'CAMAGUI DATA UNIFICADA'!$C$1:$T$1,0)),"")</f>
        <v/>
      </c>
      <c r="C34" s="2" t="str">
        <f t="array" ref="C34">IFERROR(INDEX('CAMAGUI DATA UNIFICADA'!$C$2:$T1007,MATCH(1,($A34='CAMAGUI DATA UNIFICADA'!$A$2:$A1007)*($B$1='CAMAGUI DATA UNIFICADA'!$B$2:$B1007),0),MATCH(C$2,'CAMAGUI DATA UNIFICADA'!$C$1:$T$1,0)),"")</f>
        <v/>
      </c>
      <c r="D34" s="2" t="str">
        <f t="array" ref="D34">IFERROR(INDEX('CAMAGUI DATA UNIFICADA'!$C$2:$T1007,MATCH(1,($A34='CAMAGUI DATA UNIFICADA'!$A$2:$A1007)*($B$1='CAMAGUI DATA UNIFICADA'!$B$2:$B1007),0),MATCH(D$2,'CAMAGUI DATA UNIFICADA'!$C$1:$T$1,0)),"")</f>
        <v/>
      </c>
      <c r="E34" s="2" t="str">
        <f t="array" ref="E34">IFERROR(INDEX('CAMAGUI DATA UNIFICADA'!$C$2:$T1007,MATCH(1,($A34='CAMAGUI DATA UNIFICADA'!$A$2:$A1007)*($B$1='CAMAGUI DATA UNIFICADA'!$B$2:$B1007),0),MATCH(E$2,'CAMAGUI DATA UNIFICADA'!$C$1:$T$1,0)),"")</f>
        <v/>
      </c>
      <c r="F34" s="139" t="str">
        <f t="array" ref="F34">IFERROR(INDEX('CAMAGUI DATA UNIFICADA'!$C$2:$T1007,MATCH(1,($A34='CAMAGUI DATA UNIFICADA'!$A$2:$A1007)*($B$1='CAMAGUI DATA UNIFICADA'!$B$2:$B1007),0),MATCH(F$2,'CAMAGUI DATA UNIFICADA'!$C$1:$T$1,0)),"")</f>
        <v/>
      </c>
      <c r="G34" s="2" t="str">
        <f t="array" ref="G34">IFERROR(INDEX('CAMAGUI DATA UNIFICADA'!$C$2:$T1007,MATCH(1,($A34='CAMAGUI DATA UNIFICADA'!$A$2:$A1007)*($B$1='CAMAGUI DATA UNIFICADA'!$B$2:$B1007),0),MATCH(G$2,'CAMAGUI DATA UNIFICADA'!$C$1:$T$1,0)),"")</f>
        <v/>
      </c>
      <c r="H34" s="2" t="str">
        <f t="array" ref="H34">IFERROR(INDEX('CAMAGUI DATA UNIFICADA'!$C$2:$T1007,MATCH(1,($A34='CAMAGUI DATA UNIFICADA'!$A$2:$A1007)*($B$1='CAMAGUI DATA UNIFICADA'!$B$2:$B1007),0),MATCH(H$2,'CAMAGUI DATA UNIFICADA'!$C$1:$T$1,0)),"")</f>
        <v/>
      </c>
      <c r="I34" s="33" t="str">
        <f t="array" ref="I34">IFERROR(INDEX('CAMAGUI DATA UNIFICADA'!$C$2:$T1007,MATCH(1,($A34='CAMAGUI DATA UNIFICADA'!$A$2:$A1007)*($B$1='CAMAGUI DATA UNIFICADA'!$B$2:$B1007),0),MATCH(I$2,'CAMAGUI DATA UNIFICADA'!$C$1:$T$1,0)),"")</f>
        <v/>
      </c>
      <c r="J34" s="60" t="str">
        <f t="array" ref="J34">IFERROR(INDEX('CAMAGUI DATA UNIFICADA'!$C$2:$T1007,MATCH(1,($A34='CAMAGUI DATA UNIFICADA'!$A$2:$A1007)*($B$1='CAMAGUI DATA UNIFICADA'!$B$2:$B1007),0),MATCH(J$2,'CAMAGUI DATA UNIFICADA'!$C$1:$T$1,0)),"")</f>
        <v/>
      </c>
      <c r="K34" s="33" t="str">
        <f t="array" ref="K34">IFERROR(INDEX('CAMAGUI DATA UNIFICADA'!$C$2:$T1007,MATCH(1,($A34='CAMAGUI DATA UNIFICADA'!$A$2:$A1007)*($B$1='CAMAGUI DATA UNIFICADA'!$B$2:$B1007),0),MATCH(K$2,'CAMAGUI DATA UNIFICADA'!$C$1:$T$1,0)),"")</f>
        <v/>
      </c>
      <c r="L34" s="23" t="str">
        <f t="array" ref="L34">IFERROR(INDEX('CAMAGUI DATA UNIFICADA'!$C$2:$T1007,MATCH(1,($A34='CAMAGUI DATA UNIFICADA'!$A$2:$A1007)*($B$1='CAMAGUI DATA UNIFICADA'!$B$2:$B1007),0),MATCH(L$2,'CAMAGUI DATA UNIFICADA'!$C$1:$T$1,0)),"")</f>
        <v/>
      </c>
      <c r="M34" s="23" t="str">
        <f t="array" ref="M34">IFERROR(INDEX('CAMAGUI DATA UNIFICADA'!$C$2:$T1007,MATCH(1,($A34='CAMAGUI DATA UNIFICADA'!$A$2:$A1007)*($B$1='CAMAGUI DATA UNIFICADA'!$B$2:$B1007),0),MATCH(M$2,'CAMAGUI DATA UNIFICADA'!$C$1:$T$1,0)),"")</f>
        <v/>
      </c>
      <c r="N34" s="60" t="str">
        <f t="array" ref="N34">IFERROR(INDEX('CAMAGUI DATA UNIFICADA'!$C$2:$T1007,MATCH(1,($A34='CAMAGUI DATA UNIFICADA'!$A$2:$A1007)*($B$1='CAMAGUI DATA UNIFICADA'!$B$2:$B1007),0),MATCH(N$2,'CAMAGUI DATA UNIFICADA'!$C$1:$T$1,0)),"")</f>
        <v/>
      </c>
      <c r="O34" s="2" t="str">
        <f t="array" ref="O34">IFERROR(INDEX('CAMAGUI DATA UNIFICADA'!$C$2:$T1007,MATCH(1,($A34='CAMAGUI DATA UNIFICADA'!$A$2:$A1007)*($B$1='CAMAGUI DATA UNIFICADA'!$B$2:$B1007),0),MATCH(O$2,'CAMAGUI DATA UNIFICADA'!$C$1:$T$1,0)),"")</f>
        <v/>
      </c>
      <c r="P34" s="2" t="str">
        <f t="array" ref="P34">IFERROR(INDEX('CAMAGUI DATA UNIFICADA'!$C$2:$T1007,MATCH(1,($A34='CAMAGUI DATA UNIFICADA'!$A$2:$A1007)*($B$1='CAMAGUI DATA UNIFICADA'!$B$2:$B1007),0),MATCH(P$2,'CAMAGUI DATA UNIFICADA'!$C$1:$T$1,0)),"")</f>
        <v/>
      </c>
      <c r="Q34" s="33" t="str">
        <f t="array" ref="Q34">IFERROR(INDEX('CAMAGUI DATA UNIFICADA'!$C$2:$T1007,MATCH(1,($A34='CAMAGUI DATA UNIFICADA'!$A$2:$A1007)*($B$1='CAMAGUI DATA UNIFICADA'!$B$2:$B1007),0),MATCH(Q$2,'CAMAGUI DATA UNIFICADA'!$C$1:$T$1,0)),"")</f>
        <v/>
      </c>
      <c r="R34" s="60" t="str">
        <f t="array" ref="R34">IFERROR(INDEX('CAMAGUI DATA UNIFICADA'!$C$2:$T1007,MATCH(1,($A34='CAMAGUI DATA UNIFICADA'!$A$2:$A1007)*($B$1='CAMAGUI DATA UNIFICADA'!$B$2:$B1007),0),MATCH(R$2,'CAMAGUI DATA UNIFICADA'!$C$1:$T$1,0)),"")</f>
        <v/>
      </c>
      <c r="S34" s="140" t="str">
        <f t="array" ref="S34">IFERROR(INDEX('CAMAGUI DATA UNIFICADA'!$C$2:$T1007,MATCH(1,($A34='CAMAGUI DATA UNIFICADA'!$A$2:$A1007)*($B$1='CAMAGUI DATA UNIFICADA'!$B$2:$B1007),0),MATCH(S$2,'CAMAGUI DATA UNIFICADA'!$C$1:$T$1,0)),"")</f>
        <v/>
      </c>
      <c r="T34" s="138" t="str">
        <f t="array" ref="T34">IFERROR(INDEX('CAMAGUI DATA UNIFICADA'!$C$2:$T1007,MATCH(1,($A34='CAMAGUI DATA UNIFICADA'!$A$2:$A1007)*($T$1='CAMAGUI DATA UNIFICADA'!$B$2:$B1007),0),MATCH(T$2,'CAMAGUI DATA UNIFICADA'!$C$1:$T$1,0)),"")</f>
        <v/>
      </c>
      <c r="U34" s="2" t="str">
        <f t="array" ref="U34">IFERROR(INDEX('CAMAGUI DATA UNIFICADA'!$C$2:$T1007,MATCH(1,($A34='CAMAGUI DATA UNIFICADA'!$A$2:$A1007)*($T$1='CAMAGUI DATA UNIFICADA'!$B$2:$B1007),0),MATCH(U$2,'CAMAGUI DATA UNIFICADA'!$C$1:$T$1,0)),"")</f>
        <v/>
      </c>
      <c r="V34" s="2" t="str">
        <f t="array" ref="V34">IFERROR(INDEX('CAMAGUI DATA UNIFICADA'!$C$2:$T1007,MATCH(1,($A34='CAMAGUI DATA UNIFICADA'!$A$2:$A1007)*($T$1='CAMAGUI DATA UNIFICADA'!$B$2:$B1007),0),MATCH(V$2,'CAMAGUI DATA UNIFICADA'!$C$1:$T$1,0)),"")</f>
        <v/>
      </c>
      <c r="W34" s="2" t="str">
        <f t="array" ref="W34">IFERROR(INDEX('CAMAGUI DATA UNIFICADA'!$C$2:$T1007,MATCH(1,($A34='CAMAGUI DATA UNIFICADA'!$A$2:$A1007)*($T$1='CAMAGUI DATA UNIFICADA'!$B$2:$B1007),0),MATCH(W$2,'CAMAGUI DATA UNIFICADA'!$C$1:$T$1,0)),"")</f>
        <v/>
      </c>
      <c r="X34" s="139" t="str">
        <f t="array" ref="X34">IFERROR(INDEX('CAMAGUI DATA UNIFICADA'!$C$2:$T1007,MATCH(1,($A34='CAMAGUI DATA UNIFICADA'!$A$2:$A1007)*($T$1='CAMAGUI DATA UNIFICADA'!$B$2:$B1007),0),MATCH(X$2,'CAMAGUI DATA UNIFICADA'!$C$1:$T$1,0)),"")</f>
        <v/>
      </c>
      <c r="Y34" s="2" t="str">
        <f t="array" ref="Y34">IFERROR(INDEX('CAMAGUI DATA UNIFICADA'!$C$2:$T1007,MATCH(1,($A34='CAMAGUI DATA UNIFICADA'!$A$2:$A1007)*($T$1='CAMAGUI DATA UNIFICADA'!$B$2:$B1007),0),MATCH(Y$2,'CAMAGUI DATA UNIFICADA'!$C$1:$T$1,0)),"")</f>
        <v/>
      </c>
      <c r="Z34" s="2" t="str">
        <f t="array" ref="Z34">IFERROR(INDEX('CAMAGUI DATA UNIFICADA'!$C$2:$T1007,MATCH(1,($A34='CAMAGUI DATA UNIFICADA'!$A$2:$A1007)*($T$1='CAMAGUI DATA UNIFICADA'!$B$2:$B1007),0),MATCH(Z$2,'CAMAGUI DATA UNIFICADA'!$C$1:$T$1,0)),"")</f>
        <v/>
      </c>
      <c r="AA34" s="2" t="str">
        <f t="array" ref="AA34">IFERROR(INDEX('CAMAGUI DATA UNIFICADA'!$C$2:$T1007,MATCH(1,($A34='CAMAGUI DATA UNIFICADA'!$A$2:$A1007)*($T$1='CAMAGUI DATA UNIFICADA'!$B$2:$B1007),0),MATCH(AA$2,'CAMAGUI DATA UNIFICADA'!$C$1:$T$1,0)),"")</f>
        <v/>
      </c>
      <c r="AB34" s="60" t="str">
        <f t="array" ref="AB34">IFERROR(INDEX('CAMAGUI DATA UNIFICADA'!$C$2:$T1007,MATCH(1,($A34='CAMAGUI DATA UNIFICADA'!$A$2:$A1007)*($T$1='CAMAGUI DATA UNIFICADA'!$B$2:$B1007),0),MATCH(AB$2,'CAMAGUI DATA UNIFICADA'!$C$1:$T$1,0)),"")</f>
        <v/>
      </c>
      <c r="AC34" s="33" t="str">
        <f t="array" ref="AC34">IFERROR(INDEX('CAMAGUI DATA UNIFICADA'!$C$2:$T1007,MATCH(1,($A34='CAMAGUI DATA UNIFICADA'!$A$2:$A1007)*($T$1='CAMAGUI DATA UNIFICADA'!$B$2:$B1007),0),MATCH(AC$2,'CAMAGUI DATA UNIFICADA'!$C$1:$T$1,0)),"")</f>
        <v/>
      </c>
      <c r="AD34" s="23" t="str">
        <f t="array" ref="AD34">IFERROR(INDEX('CAMAGUI DATA UNIFICADA'!$C$2:$T1007,MATCH(1,($A34='CAMAGUI DATA UNIFICADA'!$A$2:$A1007)*($T$1='CAMAGUI DATA UNIFICADA'!$B$2:$B1007),0),MATCH(AD$2,'CAMAGUI DATA UNIFICADA'!$C$1:$T$1,0)),"")</f>
        <v/>
      </c>
      <c r="AE34" s="23" t="str">
        <f t="array" ref="AE34">IFERROR(INDEX('CAMAGUI DATA UNIFICADA'!$C$2:$T1007,MATCH(1,($A34='CAMAGUI DATA UNIFICADA'!$A$2:$A1007)*($T$1='CAMAGUI DATA UNIFICADA'!$B$2:$B1007),0),MATCH(AE$2,'CAMAGUI DATA UNIFICADA'!$C$1:$T$1,0)),"")</f>
        <v/>
      </c>
      <c r="AF34" s="60" t="str">
        <f t="array" ref="AF34">IFERROR(INDEX('CAMAGUI DATA UNIFICADA'!$C$2:$T1007,MATCH(1,($A34='CAMAGUI DATA UNIFICADA'!$A$2:$A1007)*($T$1='CAMAGUI DATA UNIFICADA'!$B$2:$B1007),0),MATCH(AF$2,'CAMAGUI DATA UNIFICADA'!$C$1:$T$1,0)),"")</f>
        <v/>
      </c>
      <c r="AG34" s="2" t="str">
        <f t="array" ref="AG34">IFERROR(INDEX('CAMAGUI DATA UNIFICADA'!$C$2:$T1007,MATCH(1,($A34='CAMAGUI DATA UNIFICADA'!$A$2:$A1007)*($T$1='CAMAGUI DATA UNIFICADA'!$B$2:$B1007),0),MATCH(AG$2,'CAMAGUI DATA UNIFICADA'!$C$1:$T$1,0)),"")</f>
        <v/>
      </c>
      <c r="AH34" s="2" t="str">
        <f t="array" ref="AH34">IFERROR(INDEX('CAMAGUI DATA UNIFICADA'!$C$2:$T1007,MATCH(1,($A34='CAMAGUI DATA UNIFICADA'!$A$2:$A1007)*($T$1='CAMAGUI DATA UNIFICADA'!$B$2:$B1007),0),MATCH(AH$2,'CAMAGUI DATA UNIFICADA'!$C$1:$T$1,0)),"")</f>
        <v/>
      </c>
      <c r="AI34" s="33" t="str">
        <f t="array" ref="AI34">IFERROR(INDEX('CAMAGUI DATA UNIFICADA'!$C$2:$T1007,MATCH(1,($A34='CAMAGUI DATA UNIFICADA'!$A$2:$A1007)*($T$1='CAMAGUI DATA UNIFICADA'!$B$2:$B1007),0),MATCH(AI$2,'CAMAGUI DATA UNIFICADA'!$C$1:$T$1,0)),"")</f>
        <v/>
      </c>
      <c r="AJ34" s="60" t="str">
        <f t="array" ref="AJ34">IFERROR(INDEX('CAMAGUI DATA UNIFICADA'!$C$2:$T1007,MATCH(1,($A34='CAMAGUI DATA UNIFICADA'!$A$2:$A1007)*($T$1='CAMAGUI DATA UNIFICADA'!$B$2:$B1007),0),MATCH(AJ$2,'CAMAGUI DATA UNIFICADA'!$C$1:$T$1,0)),"")</f>
        <v/>
      </c>
      <c r="AK34" s="140" t="str">
        <f t="array" ref="AK34">IFERROR(INDEX('CAMAGUI DATA UNIFICADA'!$C$2:$T1007,MATCH(1,($A34='CAMAGUI DATA UNIFICADA'!$A$2:$A1007)*($T$1='CAMAGUI DATA UNIFICADA'!$B$2:$B1007),0),MATCH(AK$2,'CAMAGUI DATA UNIFICADA'!$C$1:$T$1,0)),"")</f>
        <v/>
      </c>
      <c r="AL34" s="138" t="str">
        <f t="array" ref="AL34">IFERROR(INDEX('CAMAGUI DATA UNIFICADA'!$C$2:$T1007,MATCH(1,($A34='CAMAGUI DATA UNIFICADA'!$A$2:$A1007)*($AL$1='CAMAGUI DATA UNIFICADA'!$B$2:$B1007),0),MATCH(AL$2,'CAMAGUI DATA UNIFICADA'!$C$1:$T$1,0)),"")</f>
        <v>CA3050623</v>
      </c>
      <c r="AM34" s="2" t="str">
        <f t="array" ref="AM34">IFERROR(INDEX('CAMAGUI DATA UNIFICADA'!$C$2:$T1007,MATCH(1,($A34='CAMAGUI DATA UNIFICADA'!$A$2:$A1007)*($AL$1='CAMAGUI DATA UNIFICADA'!$B$2:$B1007),0),MATCH(AM$2,'CAMAGUI DATA UNIFICADA'!$C$1:$T$1,0)),"")</f>
        <v/>
      </c>
      <c r="AN34" s="2">
        <f t="array" ref="AN34">IFERROR(INDEX('CAMAGUI DATA UNIFICADA'!$C$2:$T1007,MATCH(1,($A34='CAMAGUI DATA UNIFICADA'!$A$2:$A1007)*($AL$1='CAMAGUI DATA UNIFICADA'!$B$2:$B1007),0),MATCH(AN$2,'CAMAGUI DATA UNIFICADA'!$C$1:$T$1,0)),"")</f>
        <v>1050</v>
      </c>
      <c r="AO34" s="2" t="str">
        <f t="array" ref="AO34">IFERROR(INDEX('CAMAGUI DATA UNIFICADA'!$C$2:$T1007,MATCH(1,($A34='CAMAGUI DATA UNIFICADA'!$A$2:$A1007)*($AL$1='CAMAGUI DATA UNIFICADA'!$B$2:$B1007),0),MATCH(AO$2,'CAMAGUI DATA UNIFICADA'!$C$1:$T$1,0)),"")</f>
        <v>SKR SETLINE</v>
      </c>
      <c r="AP34" s="139">
        <f t="array" ref="AP34">IFERROR(INDEX('CAMAGUI DATA UNIFICADA'!$C$2:$T1007,MATCH(1,($A34='CAMAGUI DATA UNIFICADA'!$A$2:$A1007)*($AL$1='CAMAGUI DATA UNIFICADA'!$B$2:$B1007),0),MATCH(AP$2,'CAMAGUI DATA UNIFICADA'!$C$1:$T$1,0)),"")</f>
        <v>919.8</v>
      </c>
      <c r="AQ34" s="2" t="str">
        <f t="array" ref="AQ34">IFERROR(INDEX('CAMAGUI DATA UNIFICADA'!$C$2:$T1007,MATCH(1,($A34='CAMAGUI DATA UNIFICADA'!$A$2:$A1007)*($AL$1='CAMAGUI DATA UNIFICADA'!$B$2:$B1007),0),MATCH(AQ$2,'CAMAGUI DATA UNIFICADA'!$C$1:$T$1,0)),"")</f>
        <v/>
      </c>
      <c r="AR34" s="2">
        <f t="array" ref="AR34">IFERROR(INDEX('CAMAGUI DATA UNIFICADA'!$C$2:$T1007,MATCH(1,($A34='CAMAGUI DATA UNIFICADA'!$A$2:$A1007)*($AL$1='CAMAGUI DATA UNIFICADA'!$B$2:$B1007),0),MATCH(AR$2,'CAMAGUI DATA UNIFICADA'!$C$1:$T$1,0)),"")</f>
        <v>0</v>
      </c>
      <c r="AS34" s="33" t="str">
        <f t="array" ref="AS34">IFERROR(INDEX('CAMAGUI DATA UNIFICADA'!$C$2:$T1007,MATCH(1,($A34='CAMAGUI DATA UNIFICADA'!$A$2:$A1007)*($AL$1='CAMAGUI DATA UNIFICADA'!$B$2:$B1007),0),MATCH(AS$2,'CAMAGUI DATA UNIFICADA'!$C$1:$T$1,0)),"")</f>
        <v/>
      </c>
      <c r="AT34" s="60" t="str">
        <f t="array" ref="AT34">IFERROR(INDEX('CAMAGUI DATA UNIFICADA'!$C$2:$T1007,MATCH(1,($A34='CAMAGUI DATA UNIFICADA'!$A$2:$A1007)*($AL$1='CAMAGUI DATA UNIFICADA'!$B$2:$B1007),0),MATCH(AT$2,'CAMAGUI DATA UNIFICADA'!$C$1:$T$1,0)),"")</f>
        <v/>
      </c>
      <c r="AU34" s="33" t="str">
        <f t="array" ref="AU34">IFERROR(INDEX('CAMAGUI DATA UNIFICADA'!$C$2:$T1007,MATCH(1,($A34='CAMAGUI DATA UNIFICADA'!$A$2:$A1007)*($AL$1='CAMAGUI DATA UNIFICADA'!$B$2:$B1007),0),MATCH(AU$2,'CAMAGUI DATA UNIFICADA'!$C$1:$T$1,0)),"")</f>
        <v/>
      </c>
      <c r="AV34" s="23">
        <f t="array" ref="AV34">IFERROR(INDEX('CAMAGUI DATA UNIFICADA'!$C$2:$T1007,MATCH(1,($A34='CAMAGUI DATA UNIFICADA'!$A$2:$A1007)*($AL$1='CAMAGUI DATA UNIFICADA'!$B$2:$B1007),0),MATCH(AV$2,'CAMAGUI DATA UNIFICADA'!$C$1:$T$1,0)),"")</f>
        <v>0</v>
      </c>
      <c r="AW34" s="23" t="str">
        <f t="array" ref="AW34">IFERROR(INDEX('CAMAGUI DATA UNIFICADA'!$C$2:$T1007,MATCH(1,($A34='CAMAGUI DATA UNIFICADA'!$A$2:$A1007)*($AL$1='CAMAGUI DATA UNIFICADA'!$B$2:$B1007),0),MATCH(AW$2,'CAMAGUI DATA UNIFICADA'!$C$1:$T$1,0)),"")</f>
        <v/>
      </c>
      <c r="AX34" s="60">
        <f t="array" ref="AX34">IFERROR(INDEX('CAMAGUI DATA UNIFICADA'!$C$2:$T1007,MATCH(1,($A34='CAMAGUI DATA UNIFICADA'!$A$2:$A1007)*($AL$1='CAMAGUI DATA UNIFICADA'!$B$2:$B1007),0),MATCH(AX$2,'CAMAGUI DATA UNIFICADA'!$C$1:$T$1,0)),"")</f>
        <v>0</v>
      </c>
      <c r="AY34" s="2" t="str">
        <f t="array" ref="AY34">IFERROR(INDEX('CAMAGUI DATA UNIFICADA'!$C$2:$T1007,MATCH(1,($A34='CAMAGUI DATA UNIFICADA'!$A$2:$A1007)*($AL$1='CAMAGUI DATA UNIFICADA'!$B$2:$B1007),0),MATCH(AY$2,'CAMAGUI DATA UNIFICADA'!$C$1:$T$1,0)),"")</f>
        <v/>
      </c>
      <c r="AZ34" s="2">
        <f t="array" ref="AZ34">IFERROR(INDEX('CAMAGUI DATA UNIFICADA'!$C$2:$T1007,MATCH(1,($A34='CAMAGUI DATA UNIFICADA'!$A$2:$A1007)*($AL$1='CAMAGUI DATA UNIFICADA'!$B$2:$B1007),0),MATCH(AZ$2,'CAMAGUI DATA UNIFICADA'!$C$1:$T$1,0)),"")</f>
        <v>0</v>
      </c>
      <c r="BA34" s="33" t="str">
        <f t="array" ref="BA34">IFERROR(INDEX('CAMAGUI DATA UNIFICADA'!$C$2:$T1007,MATCH(1,($A34='CAMAGUI DATA UNIFICADA'!$A$2:$A1007)*($AL$1='CAMAGUI DATA UNIFICADA'!$B$2:$B1007),0),MATCH(BA$2,'CAMAGUI DATA UNIFICADA'!$C$1:$T$1,0)),"")</f>
        <v/>
      </c>
      <c r="BB34" s="60">
        <f t="array" ref="BB34">IFERROR(INDEX('CAMAGUI DATA UNIFICADA'!$C$2:$T1007,MATCH(1,($A34='CAMAGUI DATA UNIFICADA'!$A$2:$A1007)*($AL$1='CAMAGUI DATA UNIFICADA'!$B$2:$B1007),0),MATCH(BB$2,'CAMAGUI DATA UNIFICADA'!$C$1:$T$1,0)),"")</f>
        <v>0</v>
      </c>
      <c r="BC34" s="140">
        <f t="array" ref="BC34">IFERROR(INDEX('CAMAGUI DATA UNIFICADA'!$C$2:$T1007,MATCH(1,($A34='CAMAGUI DATA UNIFICADA'!$A$2:$A1007)*($AL$1='CAMAGUI DATA UNIFICADA'!$B$2:$B1007),0),MATCH(BC$2,'CAMAGUI DATA UNIFICADA'!$C$1:$T$1,0)),"")</f>
        <v>0</v>
      </c>
      <c r="BD34" s="138" t="str">
        <f t="array" ref="BD34">IFERROR(INDEX('CAMAGUI DATA UNIFICADA'!$C$2:$T1007,MATCH(1,($A34='CAMAGUI DATA UNIFICADA'!$A$2:$A1007)*($BD$1='CAMAGUI DATA UNIFICADA'!$B$2:$B1007),0),MATCH(BD$2,'CAMAGUI DATA UNIFICADA'!$C$1:$T$1,0)),"")</f>
        <v>CA4270723</v>
      </c>
      <c r="BE34" s="2">
        <f t="array" ref="BE34">IFERROR(INDEX('CAMAGUI DATA UNIFICADA'!$C$2:$T1007,MATCH(1,($A34='CAMAGUI DATA UNIFICADA'!$A$2:$A1007)*($BD$1='CAMAGUI DATA UNIFICADA'!$B$2:$B1007),0),MATCH(BE$2,'CAMAGUI DATA UNIFICADA'!$C$1:$T$1,0)),"")</f>
        <v>300</v>
      </c>
      <c r="BF34" s="2">
        <f t="array" ref="BF34">IFERROR(INDEX('CAMAGUI DATA UNIFICADA'!$C$2:$T1007,MATCH(1,($A34='CAMAGUI DATA UNIFICADA'!$A$2:$A1007)*($BD$1='CAMAGUI DATA UNIFICADA'!$B$2:$B1007),0),MATCH(BF$2,'CAMAGUI DATA UNIFICADA'!$C$1:$T$1,0)),"")</f>
        <v>1924</v>
      </c>
      <c r="BG34" s="2" t="str">
        <f t="array" ref="BG34">IFERROR(INDEX('CAMAGUI DATA UNIFICADA'!$C$2:$T1007,MATCH(1,($A34='CAMAGUI DATA UNIFICADA'!$A$2:$A1007)*($BD$1='CAMAGUI DATA UNIFICADA'!$B$2:$B1007),0),MATCH(BG$2,'CAMAGUI DATA UNIFICADA'!$C$1:$T$1,0)),"")</f>
        <v>SKR MAST</v>
      </c>
      <c r="BH34" s="139">
        <f t="array" ref="BH34">IFERROR(INDEX('CAMAGUI DATA UNIFICADA'!$C$2:$T1007,MATCH(1,($A34='CAMAGUI DATA UNIFICADA'!$A$2:$A1007)*($BD$1='CAMAGUI DATA UNIFICADA'!$B$2:$B1007),0),MATCH(BH$2,'CAMAGUI DATA UNIFICADA'!$C$1:$T$1,0)),"")</f>
        <v>1885.52</v>
      </c>
      <c r="BI34" s="2">
        <f t="array" ref="BI34">IFERROR(INDEX('CAMAGUI DATA UNIFICADA'!$C$2:$T1007,MATCH(1,($A34='CAMAGUI DATA UNIFICADA'!$A$2:$A1007)*($BD$1='CAMAGUI DATA UNIFICADA'!$B$2:$B1007),0),MATCH(BI$2,'CAMAGUI DATA UNIFICADA'!$C$1:$T$1,0)),"")</f>
        <v>9.1</v>
      </c>
      <c r="BJ34" s="2">
        <f t="array" ref="BJ34">IFERROR(INDEX('CAMAGUI DATA UNIFICADA'!$C$2:$T1007,MATCH(1,($A34='CAMAGUI DATA UNIFICADA'!$A$2:$A1007)*($BD$1='CAMAGUI DATA UNIFICADA'!$B$2:$B1007),0),MATCH(BJ$2,'CAMAGUI DATA UNIFICADA'!$C$1:$T$1,0)),"")</f>
        <v>2</v>
      </c>
      <c r="BK34" s="33">
        <f t="array" ref="BK34">IFERROR(INDEX('CAMAGUI DATA UNIFICADA'!$C$2:$T1007,MATCH(1,($A34='CAMAGUI DATA UNIFICADA'!$A$2:$A1007)*($BD$1='CAMAGUI DATA UNIFICADA'!$B$2:$B1007),0),MATCH(BK$2,'CAMAGUI DATA UNIFICADA'!$C$1:$T$1,0)),"")</f>
        <v>5.2752</v>
      </c>
      <c r="BL34" s="60">
        <f t="array" ref="BL34">IFERROR(INDEX('CAMAGUI DATA UNIFICADA'!$C$2:$T1007,MATCH(1,($A34='CAMAGUI DATA UNIFICADA'!$A$2:$A1007)*($BD$1='CAMAGUI DATA UNIFICADA'!$B$2:$B1007),0),MATCH(BL$2,'CAMAGUI DATA UNIFICADA'!$C$1:$T$1,0)),"")</f>
        <v>624943.7551</v>
      </c>
      <c r="BM34" s="33">
        <f t="array" ref="BM34">IFERROR(INDEX('CAMAGUI DATA UNIFICADA'!$C$2:$T1007,MATCH(1,($A34='CAMAGUI DATA UNIFICADA'!$A$2:$A1007)*($BD$1='CAMAGUI DATA UNIFICADA'!$B$2:$B1007),0),MATCH(BM$2,'CAMAGUI DATA UNIFICADA'!$C$1:$T$1,0)),"")</f>
        <v>1.446616541</v>
      </c>
      <c r="BN34" s="23">
        <f t="array" ref="BN34">IFERROR(INDEX('CAMAGUI DATA UNIFICADA'!$C$2:$T1007,MATCH(1,($A34='CAMAGUI DATA UNIFICADA'!$A$2:$A1007)*($BD$1='CAMAGUI DATA UNIFICADA'!$B$2:$B1007),0),MATCH(BN$2,'CAMAGUI DATA UNIFICADA'!$C$1:$T$1,0)),"")</f>
        <v>0.8927767929</v>
      </c>
      <c r="BO34" s="23">
        <f t="array" ref="BO34">IFERROR(INDEX('CAMAGUI DATA UNIFICADA'!$C$2:$T1007,MATCH(1,($A34='CAMAGUI DATA UNIFICADA'!$A$2:$A1007)*($BD$1='CAMAGUI DATA UNIFICADA'!$B$2:$B1007),0),MATCH(BO$2,'CAMAGUI DATA UNIFICADA'!$C$1:$T$1,0)),"")</f>
        <v>0.95</v>
      </c>
      <c r="BP34" s="60">
        <f t="array" ref="BP34">IFERROR(INDEX('CAMAGUI DATA UNIFICADA'!$C$2:$T1007,MATCH(1,($A34='CAMAGUI DATA UNIFICADA'!$A$2:$A1007)*($BD$1='CAMAGUI DATA UNIFICADA'!$B$2:$B1007),0),MATCH(BP$2,'CAMAGUI DATA UNIFICADA'!$C$1:$T$1,0)),"")</f>
        <v>138541.6667</v>
      </c>
      <c r="BQ34" s="2">
        <f t="array" ref="BQ34">IFERROR(INDEX('CAMAGUI DATA UNIFICADA'!$C$2:$T1007,MATCH(1,($A34='CAMAGUI DATA UNIFICADA'!$A$2:$A1007)*($BD$1='CAMAGUI DATA UNIFICADA'!$B$2:$B1007),0),MATCH(BQ$2,'CAMAGUI DATA UNIFICADA'!$C$1:$T$1,0)),"")</f>
        <v>2.5</v>
      </c>
      <c r="BR34" s="2">
        <f t="array" ref="BR34">IFERROR(INDEX('CAMAGUI DATA UNIFICADA'!$C$2:$T1007,MATCH(1,($A34='CAMAGUI DATA UNIFICADA'!$A$2:$A1007)*($BD$1='CAMAGUI DATA UNIFICADA'!$B$2:$B1007),0),MATCH(BR$2,'CAMAGUI DATA UNIFICADA'!$C$1:$T$1,0)),"")</f>
        <v>11.6</v>
      </c>
      <c r="BS34" s="33">
        <f t="array" ref="BS34">IFERROR(INDEX('CAMAGUI DATA UNIFICADA'!$C$2:$T1007,MATCH(1,($A34='CAMAGUI DATA UNIFICADA'!$A$2:$A1007)*($BD$1='CAMAGUI DATA UNIFICADA'!$B$2:$B1007),0),MATCH(BS$2,'CAMAGUI DATA UNIFICADA'!$C$1:$T$1,0)),"")</f>
        <v>4.4928</v>
      </c>
      <c r="BT34" s="60">
        <f t="array" ref="BT34">IFERROR(INDEX('CAMAGUI DATA UNIFICADA'!$C$2:$T1007,MATCH(1,($A34='CAMAGUI DATA UNIFICADA'!$A$2:$A1007)*($BD$1='CAMAGUI DATA UNIFICADA'!$B$2:$B1007),0),MATCH(BT$2,'CAMAGUI DATA UNIFICADA'!$C$1:$T$1,0)),"")</f>
        <v>370.5833422</v>
      </c>
      <c r="BU34" s="140">
        <f t="array" ref="BU34">IFERROR(INDEX('CAMAGUI DATA UNIFICADA'!$C$2:$T1007,MATCH(1,($A34='CAMAGUI DATA UNIFICADA'!$A$2:$A1007)*($BD$1='CAMAGUI DATA UNIFICADA'!$B$2:$B1007),0),MATCH(BU$2,'CAMAGUI DATA UNIFICADA'!$C$1:$T$1,0)),"")</f>
        <v>17.64583556</v>
      </c>
      <c r="BV34" s="138" t="str">
        <f t="array" ref="BV34">IFERROR(INDEX('CAMAGUI DATA UNIFICADA'!$C$2:$T1007,MATCH(1,($A34='CAMAGUI DATA UNIFICADA'!$A$2:$A1007)*($BV$1='CAMAGUI DATA UNIFICADA'!$B$2:$B1007),0),MATCH(BV$2,'CAMAGUI DATA UNIFICADA'!$C$1:$T$1,0)),"")</f>
        <v>CA5270723</v>
      </c>
      <c r="BW34" s="2">
        <f t="array" ref="BW34">IFERROR(INDEX('CAMAGUI DATA UNIFICADA'!$C$2:$T1007,MATCH(1,($A34='CAMAGUI DATA UNIFICADA'!$A$2:$A1007)*($BV$1='CAMAGUI DATA UNIFICADA'!$B$2:$B1007),0),MATCH(BW$2,'CAMAGUI DATA UNIFICADA'!$C$1:$T$1,0)),"")</f>
        <v>275</v>
      </c>
      <c r="BX34" s="2">
        <f t="array" ref="BX34">IFERROR(INDEX('CAMAGUI DATA UNIFICADA'!$C$2:$T1007,MATCH(1,($A34='CAMAGUI DATA UNIFICADA'!$A$2:$A1007)*($BV$1='CAMAGUI DATA UNIFICADA'!$B$2:$B1007),0),MATCH(BX$2,'CAMAGUI DATA UNIFICADA'!$C$1:$T$1,0)),"")</f>
        <v>1761</v>
      </c>
      <c r="BY34" s="2" t="str">
        <f t="array" ref="BY34">IFERROR(INDEX('CAMAGUI DATA UNIFICADA'!$C$2:$T1007,MATCH(1,($A34='CAMAGUI DATA UNIFICADA'!$A$2:$A1007)*($BV$1='CAMAGUI DATA UNIFICADA'!$B$2:$B1007),0),MATCH(BY$2,'CAMAGUI DATA UNIFICADA'!$C$1:$T$1,0)),"")</f>
        <v>SKR MAST</v>
      </c>
      <c r="BZ34" s="139">
        <f t="array" ref="BZ34">IFERROR(INDEX('CAMAGUI DATA UNIFICADA'!$C$2:$T1007,MATCH(1,($A34='CAMAGUI DATA UNIFICADA'!$A$2:$A1007)*($BV$1='CAMAGUI DATA UNIFICADA'!$B$2:$B1007),0),MATCH(BZ$2,'CAMAGUI DATA UNIFICADA'!$C$1:$T$1,0)),"")</f>
        <v>1725.78</v>
      </c>
      <c r="CA34" s="2">
        <f t="array" ref="CA34">IFERROR(INDEX('CAMAGUI DATA UNIFICADA'!$C$2:$T1007,MATCH(1,($A34='CAMAGUI DATA UNIFICADA'!$A$2:$A1007)*($BV$1='CAMAGUI DATA UNIFICADA'!$B$2:$B1007),0),MATCH(CA$2,'CAMAGUI DATA UNIFICADA'!$C$1:$T$1,0)),"")</f>
        <v>9</v>
      </c>
      <c r="CB34" s="2">
        <f t="array" ref="CB34">IFERROR(INDEX('CAMAGUI DATA UNIFICADA'!$C$2:$T1007,MATCH(1,($A34='CAMAGUI DATA UNIFICADA'!$A$2:$A1007)*($BV$1='CAMAGUI DATA UNIFICADA'!$B$2:$B1007),0),MATCH(CB$2,'CAMAGUI DATA UNIFICADA'!$C$1:$T$1,0)),"")</f>
        <v>2</v>
      </c>
      <c r="CC34" s="33">
        <f t="array" ref="CC34">IFERROR(INDEX('CAMAGUI DATA UNIFICADA'!$C$2:$T1007,MATCH(1,($A34='CAMAGUI DATA UNIFICADA'!$A$2:$A1007)*($BV$1='CAMAGUI DATA UNIFICADA'!$B$2:$B1007),0),MATCH(CC$2,'CAMAGUI DATA UNIFICADA'!$C$1:$T$1,0)),"")</f>
        <v>5.304</v>
      </c>
      <c r="CD34" s="60">
        <f t="array" ref="CD34">IFERROR(INDEX('CAMAGUI DATA UNIFICADA'!$C$2:$T1007,MATCH(1,($A34='CAMAGUI DATA UNIFICADA'!$A$2:$A1007)*($BV$1='CAMAGUI DATA UNIFICADA'!$B$2:$B1007),0),MATCH(CD$2,'CAMAGUI DATA UNIFICADA'!$C$1:$T$1,0)),"")</f>
        <v>576085.1349</v>
      </c>
      <c r="CE34" s="33">
        <f t="array" ref="CE34">IFERROR(INDEX('CAMAGUI DATA UNIFICADA'!$C$2:$T1007,MATCH(1,($A34='CAMAGUI DATA UNIFICADA'!$A$2:$A1007)*($BV$1='CAMAGUI DATA UNIFICADA'!$B$2:$B1007),0),MATCH(CE$2,'CAMAGUI DATA UNIFICADA'!$C$1:$T$1,0)),"")</f>
        <v>1.471177945</v>
      </c>
      <c r="CF34" s="23">
        <f t="array" ref="CF34">IFERROR(INDEX('CAMAGUI DATA UNIFICADA'!$C$2:$T1007,MATCH(1,($A34='CAMAGUI DATA UNIFICADA'!$A$2:$A1007)*($BV$1='CAMAGUI DATA UNIFICADA'!$B$2:$B1007),0),MATCH(CF$2,'CAMAGUI DATA UNIFICADA'!$C$1:$T$1,0)),"")</f>
        <v>0.9144208491</v>
      </c>
      <c r="CG34" s="23">
        <f t="array" ref="CG34">IFERROR(INDEX('CAMAGUI DATA UNIFICADA'!$C$2:$T1007,MATCH(1,($A34='CAMAGUI DATA UNIFICADA'!$A$2:$A1007)*($BV$1='CAMAGUI DATA UNIFICADA'!$B$2:$B1007),0),MATCH(CG$2,'CAMAGUI DATA UNIFICADA'!$C$1:$T$1,0)),"")</f>
        <v>0.95</v>
      </c>
      <c r="CH34" s="60">
        <f t="array" ref="CH34">IFERROR(INDEX('CAMAGUI DATA UNIFICADA'!$C$2:$T1007,MATCH(1,($A34='CAMAGUI DATA UNIFICADA'!$A$2:$A1007)*($BV$1='CAMAGUI DATA UNIFICADA'!$B$2:$B1007),0),MATCH(CH$2,'CAMAGUI DATA UNIFICADA'!$C$1:$T$1,0)),"")</f>
        <v>142500</v>
      </c>
      <c r="CI34" s="2">
        <f t="array" ref="CI34">IFERROR(INDEX('CAMAGUI DATA UNIFICADA'!$C$2:$T1007,MATCH(1,($A34='CAMAGUI DATA UNIFICADA'!$A$2:$A1007)*($BV$1='CAMAGUI DATA UNIFICADA'!$B$2:$B1007),0),MATCH(CI$2,'CAMAGUI DATA UNIFICADA'!$C$1:$T$1,0)),"")</f>
        <v>2.5</v>
      </c>
      <c r="CJ34" s="2">
        <f t="array" ref="CJ34">IFERROR(INDEX('CAMAGUI DATA UNIFICADA'!$C$2:$T1007,MATCH(1,($A34='CAMAGUI DATA UNIFICADA'!$A$2:$A1007)*($BV$1='CAMAGUI DATA UNIFICADA'!$B$2:$B1007),0),MATCH(CJ$2,'CAMAGUI DATA UNIFICADA'!$C$1:$T$1,0)),"")</f>
        <v>11.5</v>
      </c>
      <c r="CK34" s="33">
        <f t="array" ref="CK34">IFERROR(INDEX('CAMAGUI DATA UNIFICADA'!$C$2:$T1007,MATCH(1,($A34='CAMAGUI DATA UNIFICADA'!$A$2:$A1007)*($BV$1='CAMAGUI DATA UNIFICADA'!$B$2:$B1007),0),MATCH(CK$2,'CAMAGUI DATA UNIFICADA'!$C$1:$T$1,0)),"")</f>
        <v>4.512</v>
      </c>
      <c r="CL34" s="60">
        <f t="array" ref="CL34">IFERROR(INDEX('CAMAGUI DATA UNIFICADA'!$C$2:$T1007,MATCH(1,($A34='CAMAGUI DATA UNIFICADA'!$A$2:$A1007)*($BV$1='CAMAGUI DATA UNIFICADA'!$B$2:$B1007),0),MATCH(CL$2,'CAMAGUI DATA UNIFICADA'!$C$1:$T$1,0)),"")</f>
        <v>332.2746071</v>
      </c>
      <c r="CM34" s="140">
        <f t="array" ref="CM34">IFERROR(INDEX('CAMAGUI DATA UNIFICADA'!$C$2:$T1007,MATCH(1,($A34='CAMAGUI DATA UNIFICADA'!$A$2:$A1007)*($BV$1='CAMAGUI DATA UNIFICADA'!$B$2:$B1007),0),MATCH(CM$2,'CAMAGUI DATA UNIFICADA'!$C$1:$T$1,0)),"")</f>
        <v>14.31865178</v>
      </c>
      <c r="CN34" s="138" t="str">
        <f t="array" ref="CN34">IFERROR(INDEX('CAMAGUI DATA UNIFICADA'!$C$2:$T1007,MATCH(1,($A34='CAMAGUI DATA UNIFICADA'!$A$2:$A1007)*($CN$1='CAMAGUI DATA UNIFICADA'!$B$2:$B1007),0),MATCH(CN$2,'CAMAGUI DATA UNIFICADA'!$C$1:$T$1,0)),"")</f>
        <v>CA6290723</v>
      </c>
      <c r="CO34" s="2">
        <f t="array" ref="CO34">IFERROR(INDEX('CAMAGUI DATA UNIFICADA'!$C$2:$T1007,MATCH(1,($A34='CAMAGUI DATA UNIFICADA'!$A$2:$A1007)*($CN$1='CAMAGUI DATA UNIFICADA'!$B$2:$B1007),0),MATCH(CO$2,'CAMAGUI DATA UNIFICADA'!$C$1:$T$1,0)),"")</f>
        <v>437.5</v>
      </c>
      <c r="CP34" s="2">
        <f t="array" ref="CP34">IFERROR(INDEX('CAMAGUI DATA UNIFICADA'!$C$2:$T1007,MATCH(1,($A34='CAMAGUI DATA UNIFICADA'!$A$2:$A1007)*($CN$1='CAMAGUI DATA UNIFICADA'!$B$2:$B1007),0),MATCH(CP$2,'CAMAGUI DATA UNIFICADA'!$C$1:$T$1,0)),"")</f>
        <v>2762</v>
      </c>
      <c r="CQ34" s="2" t="str">
        <f t="array" ref="CQ34">IFERROR(INDEX('CAMAGUI DATA UNIFICADA'!$C$2:$T1007,MATCH(1,($A34='CAMAGUI DATA UNIFICADA'!$A$2:$A1007)*($CN$1='CAMAGUI DATA UNIFICADA'!$B$2:$B1007),0),MATCH(CQ$2,'CAMAGUI DATA UNIFICADA'!$C$1:$T$1,0)),"")</f>
        <v>SKR MAST</v>
      </c>
      <c r="CR34" s="139">
        <f t="array" ref="CR34">IFERROR(INDEX('CAMAGUI DATA UNIFICADA'!$C$2:$T1007,MATCH(1,($A34='CAMAGUI DATA UNIFICADA'!$A$2:$A1007)*($CN$1='CAMAGUI DATA UNIFICADA'!$B$2:$B1007),0),MATCH(CR$2,'CAMAGUI DATA UNIFICADA'!$C$1:$T$1,0)),"")</f>
        <v>2706.76</v>
      </c>
      <c r="CS34" s="2">
        <f t="array" ref="CS34">IFERROR(INDEX('CAMAGUI DATA UNIFICADA'!$C$2:$T1007,MATCH(1,($A34='CAMAGUI DATA UNIFICADA'!$A$2:$A1007)*($CN$1='CAMAGUI DATA UNIFICADA'!$B$2:$B1007),0),MATCH(CS$2,'CAMAGUI DATA UNIFICADA'!$C$1:$T$1,0)),"")</f>
        <v>9</v>
      </c>
      <c r="CT34" s="2">
        <f t="array" ref="CT34">IFERROR(INDEX('CAMAGUI DATA UNIFICADA'!$C$2:$T1007,MATCH(1,($A34='CAMAGUI DATA UNIFICADA'!$A$2:$A1007)*($CN$1='CAMAGUI DATA UNIFICADA'!$B$2:$B1007),0),MATCH(CT$2,'CAMAGUI DATA UNIFICADA'!$C$1:$T$1,0)),"")</f>
        <v>2</v>
      </c>
      <c r="CU34" s="33">
        <f t="array" ref="CU34">IFERROR(INDEX('CAMAGUI DATA UNIFICADA'!$C$2:$T1007,MATCH(1,($A34='CAMAGUI DATA UNIFICADA'!$A$2:$A1007)*($CN$1='CAMAGUI DATA UNIFICADA'!$B$2:$B1007),0),MATCH(CU$2,'CAMAGUI DATA UNIFICADA'!$C$1:$T$1,0)),"")</f>
        <v>5.304</v>
      </c>
      <c r="CV34" s="60">
        <f t="array" ref="CV34">IFERROR(INDEX('CAMAGUI DATA UNIFICADA'!$C$2:$T1007,MATCH(1,($A34='CAMAGUI DATA UNIFICADA'!$A$2:$A1007)*($CN$1='CAMAGUI DATA UNIFICADA'!$B$2:$B1007),0),MATCH(CV$2,'CAMAGUI DATA UNIFICADA'!$C$1:$T$1,0)),"")</f>
        <v>916499.0783</v>
      </c>
      <c r="CW34" s="33">
        <f t="array" ref="CW34">IFERROR(INDEX('CAMAGUI DATA UNIFICADA'!$C$2:$T1007,MATCH(1,($A34='CAMAGUI DATA UNIFICADA'!$A$2:$A1007)*($CN$1='CAMAGUI DATA UNIFICADA'!$B$2:$B1007),0),MATCH(CW$2,'CAMAGUI DATA UNIFICADA'!$C$1:$T$1,0)),"")</f>
        <v>1.420781893</v>
      </c>
      <c r="CX34" s="23">
        <f t="array" ref="CX34">IFERROR(INDEX('CAMAGUI DATA UNIFICADA'!$C$2:$T1007,MATCH(1,($A34='CAMAGUI DATA UNIFICADA'!$A$2:$A1007)*($CN$1='CAMAGUI DATA UNIFICADA'!$B$2:$B1007),0),MATCH(CX$2,'CAMAGUI DATA UNIFICADA'!$C$1:$T$1,0)),"")</f>
        <v>0.8486102577</v>
      </c>
      <c r="CY34" s="23">
        <f t="array" ref="CY34">IFERROR(INDEX('CAMAGUI DATA UNIFICADA'!$C$2:$T1007,MATCH(1,($A34='CAMAGUI DATA UNIFICADA'!$A$2:$A1007)*($CN$1='CAMAGUI DATA UNIFICADA'!$B$2:$B1007),0),MATCH(CY$2,'CAMAGUI DATA UNIFICADA'!$C$1:$T$1,0)),"")</f>
        <v>0.9</v>
      </c>
      <c r="CZ34" s="60">
        <f t="array" ref="CZ34">IFERROR(INDEX('CAMAGUI DATA UNIFICADA'!$C$2:$T1007,MATCH(1,($A34='CAMAGUI DATA UNIFICADA'!$A$2:$A1007)*($CN$1='CAMAGUI DATA UNIFICADA'!$B$2:$B1007),0),MATCH(CZ$2,'CAMAGUI DATA UNIFICADA'!$C$1:$T$1,0)),"")</f>
        <v>111085.7143</v>
      </c>
      <c r="DA34" s="2">
        <f t="array" ref="DA34">IFERROR(INDEX('CAMAGUI DATA UNIFICADA'!$C$2:$T1007,MATCH(1,($A34='CAMAGUI DATA UNIFICADA'!$A$2:$A1007)*($CN$1='CAMAGUI DATA UNIFICADA'!$B$2:$B1007),0),MATCH(DA$2,'CAMAGUI DATA UNIFICADA'!$C$1:$T$1,0)),"")</f>
        <v>2.5</v>
      </c>
      <c r="DB34" s="2">
        <f t="array" ref="DB34">IFERROR(INDEX('CAMAGUI DATA UNIFICADA'!$C$2:$T1007,MATCH(1,($A34='CAMAGUI DATA UNIFICADA'!$A$2:$A1007)*($CN$1='CAMAGUI DATA UNIFICADA'!$B$2:$B1007),0),MATCH(DB$2,'CAMAGUI DATA UNIFICADA'!$C$1:$T$1,0)),"")</f>
        <v>11.5</v>
      </c>
      <c r="DC34" s="33">
        <f t="array" ref="DC34">IFERROR(INDEX('CAMAGUI DATA UNIFICADA'!$C$2:$T1007,MATCH(1,($A34='CAMAGUI DATA UNIFICADA'!$A$2:$A1007)*($CN$1='CAMAGUI DATA UNIFICADA'!$B$2:$B1007),0),MATCH(DC$2,'CAMAGUI DATA UNIFICADA'!$C$1:$T$1,0)),"")</f>
        <v>4.512</v>
      </c>
      <c r="DD34" s="60">
        <f t="array" ref="DD34">IFERROR(INDEX('CAMAGUI DATA UNIFICADA'!$C$2:$T1007,MATCH(1,($A34='CAMAGUI DATA UNIFICADA'!$A$2:$A1007)*($CN$1='CAMAGUI DATA UNIFICADA'!$B$2:$B1007),0),MATCH(DD$2,'CAMAGUI DATA UNIFICADA'!$C$1:$T$1,0)),"")</f>
        <v>539.1349322</v>
      </c>
      <c r="DE34" s="140">
        <f t="array" ref="DE34">IFERROR(INDEX('CAMAGUI DATA UNIFICADA'!$C$2:$T1007,MATCH(1,($A34='CAMAGUI DATA UNIFICADA'!$A$2:$A1007)*($CN$1='CAMAGUI DATA UNIFICADA'!$B$2:$B1007),0),MATCH(DE$2,'CAMAGUI DATA UNIFICADA'!$C$1:$T$1,0)),"")</f>
        <v>25.40873306</v>
      </c>
      <c r="DF34" s="138" t="str">
        <f t="array" ref="DF34">IFERROR(INDEX('CAMAGUI DATA UNIFICADA'!$C$2:$T1007,MATCH(1,($A34='CAMAGUI DATA UNIFICADA'!$A$2:$A1007)*($DF$1='CAMAGUI DATA UNIFICADA'!$B$2:$B1007),0),MATCH(DF$2,'CAMAGUI DATA UNIFICADA'!$C$1:$T$1,0)),"")</f>
        <v/>
      </c>
      <c r="DG34" s="2" t="str">
        <f t="array" ref="DG34">IFERROR(INDEX('CAMAGUI DATA UNIFICADA'!$C$2:$T1007,MATCH(1,($A34='CAMAGUI DATA UNIFICADA'!$A$2:$A1007)*($DF$1='CAMAGUI DATA UNIFICADA'!$B$2:$B1007),0),MATCH(DG$2,'CAMAGUI DATA UNIFICADA'!$C$1:$T$1,0)),"")</f>
        <v/>
      </c>
      <c r="DH34" s="2" t="str">
        <f t="array" ref="DH34">IFERROR(INDEX('CAMAGUI DATA UNIFICADA'!$C$2:$T1007,MATCH(1,($A34='CAMAGUI DATA UNIFICADA'!$A$2:$A1007)*($DF$1='CAMAGUI DATA UNIFICADA'!$B$2:$B1007),0),MATCH(DH$2,'CAMAGUI DATA UNIFICADA'!$C$1:$T$1,0)),"")</f>
        <v/>
      </c>
      <c r="DI34" s="2" t="str">
        <f t="array" ref="DI34">IFERROR(INDEX('CAMAGUI DATA UNIFICADA'!$C$2:$T1007,MATCH(1,($A34='CAMAGUI DATA UNIFICADA'!$A$2:$A1007)*($DF$1='CAMAGUI DATA UNIFICADA'!$B$2:$B1007),0),MATCH(DI$2,'CAMAGUI DATA UNIFICADA'!$C$1:$T$1,0)),"")</f>
        <v/>
      </c>
      <c r="DJ34" s="139" t="str">
        <f t="array" ref="DJ34">IFERROR(INDEX('CAMAGUI DATA UNIFICADA'!$C$2:$T1007,MATCH(1,($A34='CAMAGUI DATA UNIFICADA'!$A$2:$A1007)*($DF$1='CAMAGUI DATA UNIFICADA'!$B$2:$B1007),0),MATCH(DJ$2,'CAMAGUI DATA UNIFICADA'!$C$1:$T$1,0)),"")</f>
        <v/>
      </c>
      <c r="DK34" s="2" t="str">
        <f t="array" ref="DK34">IFERROR(INDEX('CAMAGUI DATA UNIFICADA'!$C$2:$T1007,MATCH(1,($A34='CAMAGUI DATA UNIFICADA'!$A$2:$A1007)*($DF$1='CAMAGUI DATA UNIFICADA'!$B$2:$B1007),0),MATCH(DK$2,'CAMAGUI DATA UNIFICADA'!$C$1:$T$1,0)),"")</f>
        <v/>
      </c>
      <c r="DL34" s="2" t="str">
        <f t="array" ref="DL34">IFERROR(INDEX('CAMAGUI DATA UNIFICADA'!$C$2:$T1007,MATCH(1,($A34='CAMAGUI DATA UNIFICADA'!$A$2:$A1007)*($DF$1='CAMAGUI DATA UNIFICADA'!$B$2:$B1007),0),MATCH(DL$2,'CAMAGUI DATA UNIFICADA'!$C$1:$T$1,0)),"")</f>
        <v/>
      </c>
      <c r="DM34" s="33" t="str">
        <f t="array" ref="DM34">IFERROR(INDEX('CAMAGUI DATA UNIFICADA'!$C$2:$T1007,MATCH(1,($A34='CAMAGUI DATA UNIFICADA'!$A$2:$A1007)*($DF$1='CAMAGUI DATA UNIFICADA'!$B$2:$B1007),0),MATCH(DM$2,'CAMAGUI DATA UNIFICADA'!$C$1:$T$1,0)),"")</f>
        <v/>
      </c>
      <c r="DN34" s="60" t="str">
        <f t="array" ref="DN34">IFERROR(INDEX('CAMAGUI DATA UNIFICADA'!$C$2:$T1007,MATCH(1,($A34='CAMAGUI DATA UNIFICADA'!$A$2:$A1007)*($DF$1='CAMAGUI DATA UNIFICADA'!$B$2:$B1007),0),MATCH(DN$2,'CAMAGUI DATA UNIFICADA'!$C$1:$T$1,0)),"")</f>
        <v/>
      </c>
      <c r="DO34" s="33" t="str">
        <f t="array" ref="DO34">IFERROR(INDEX('CAMAGUI DATA UNIFICADA'!$C$2:$T1007,MATCH(1,($A34='CAMAGUI DATA UNIFICADA'!$A$2:$A1007)*($DF$1='CAMAGUI DATA UNIFICADA'!$B$2:$B1007),0),MATCH(DO$2,'CAMAGUI DATA UNIFICADA'!$C$1:$T$1,0)),"")</f>
        <v/>
      </c>
      <c r="DP34" s="23" t="str">
        <f t="array" ref="DP34">IFERROR(INDEX('CAMAGUI DATA UNIFICADA'!$C$2:$T1007,MATCH(1,($A34='CAMAGUI DATA UNIFICADA'!$A$2:$A1007)*($DF$1='CAMAGUI DATA UNIFICADA'!$B$2:$B1007),0),MATCH(DP$2,'CAMAGUI DATA UNIFICADA'!$C$1:$T$1,0)),"")</f>
        <v/>
      </c>
      <c r="DQ34" s="23" t="str">
        <f t="array" ref="DQ34">IFERROR(INDEX('CAMAGUI DATA UNIFICADA'!$C$2:$T1007,MATCH(1,($A34='CAMAGUI DATA UNIFICADA'!$A$2:$A1007)*($DF$1='CAMAGUI DATA UNIFICADA'!$B$2:$B1007),0),MATCH(DQ$2,'CAMAGUI DATA UNIFICADA'!$C$1:$T$1,0)),"")</f>
        <v/>
      </c>
      <c r="DR34" s="2" t="str">
        <f t="array" ref="DR34">IFERROR(INDEX('CAMAGUI DATA UNIFICADA'!$C$2:$T1007,MATCH(1,($A34='CAMAGUI DATA UNIFICADA'!$A$2:$A1007)*($DF$1='CAMAGUI DATA UNIFICADA'!$B$2:$B1007),0),MATCH(DR$2,'CAMAGUI DATA UNIFICADA'!$C$1:$T$1,0)),"")</f>
        <v/>
      </c>
      <c r="DS34" s="2" t="str">
        <f t="array" ref="DS34">IFERROR(INDEX('CAMAGUI DATA UNIFICADA'!$C$2:$T1007,MATCH(1,($A34='CAMAGUI DATA UNIFICADA'!$A$2:$A1007)*($DF$1='CAMAGUI DATA UNIFICADA'!$B$2:$B1007),0),MATCH(DS$2,'CAMAGUI DATA UNIFICADA'!$C$1:$T$1,0)),"")</f>
        <v/>
      </c>
      <c r="DT34" s="2" t="str">
        <f t="array" ref="DT34">IFERROR(INDEX('CAMAGUI DATA UNIFICADA'!$C$2:$T1007,MATCH(1,($A34='CAMAGUI DATA UNIFICADA'!$A$2:$A1007)*($DF$1='CAMAGUI DATA UNIFICADA'!$B$2:$B1007),0),MATCH(DT$2,'CAMAGUI DATA UNIFICADA'!$C$1:$T$1,0)),"")</f>
        <v/>
      </c>
      <c r="DU34" s="33" t="str">
        <f t="array" ref="DU34">IFERROR(INDEX('CAMAGUI DATA UNIFICADA'!$C$2:$T1007,MATCH(1,($A34='CAMAGUI DATA UNIFICADA'!$A$2:$A1007)*($DF$1='CAMAGUI DATA UNIFICADA'!$B$2:$B1007),0),MATCH(DU$2,'CAMAGUI DATA UNIFICADA'!$C$1:$T$1,0)),"")</f>
        <v/>
      </c>
      <c r="DV34" s="60" t="str">
        <f t="array" ref="DV34">IFERROR(INDEX('CAMAGUI DATA UNIFICADA'!$C$2:$T1007,MATCH(1,($A34='CAMAGUI DATA UNIFICADA'!$A$2:$A1007)*($DF$1='CAMAGUI DATA UNIFICADA'!$B$2:$B1007),0),MATCH(DV$2,'CAMAGUI DATA UNIFICADA'!$C$1:$T$1,0)),"")</f>
        <v/>
      </c>
      <c r="DW34" s="140" t="str">
        <f t="array" ref="DW34">IFERROR(INDEX('CAMAGUI DATA UNIFICADA'!$C$2:$T1007,MATCH(1,($A34='CAMAGUI DATA UNIFICADA'!$A$2:$A1007)*($DF$1='CAMAGUI DATA UNIFICADA'!$B$2:$B1007),0),MATCH(DW$2,'CAMAGUI DATA UNIFICADA'!$C$1:$T$1,0)),"")</f>
        <v/>
      </c>
      <c r="DX34" s="144" t="str">
        <f t="array" ref="DX34">IFERROR(INDEX('CAMAGUI DATA UNIFICADA'!$C$2:$T1007,MATCH(1,($A34='CAMAGUI DATA UNIFICADA'!$A$2:$A1007)*($DX$1='CAMAGUI DATA UNIFICADA'!$B$2:$B1007),0),MATCH(DX$2,'CAMAGUI DATA UNIFICADA'!$C$1:$T$1,0)),"")</f>
        <v>CAR280523</v>
      </c>
      <c r="DY34" s="60">
        <f t="array" ref="DY34">IFERROR(INDEX('CAMAGUI DATA UNIFICADA'!$C$2:$T1007,MATCH(1,($A34='CAMAGUI DATA UNIFICADA'!$A$2:$A1007)*($DX$1='CAMAGUI DATA UNIFICADA'!$B$2:$B1007),0),MATCH(DY$2,'CAMAGUI DATA UNIFICADA'!$C$1:$T$1,0)),"")</f>
        <v>125</v>
      </c>
      <c r="DZ34" s="60">
        <f t="array" ref="DZ34">IFERROR(INDEX('CAMAGUI DATA UNIFICADA'!$C$2:$T1007,MATCH(1,($A34='CAMAGUI DATA UNIFICADA'!$A$2:$A1007)*($DX$1='CAMAGUI DATA UNIFICADA'!$B$2:$B1007),0),MATCH(DZ$2,'CAMAGUI DATA UNIFICADA'!$C$1:$T$1,0)),"")</f>
        <v>875</v>
      </c>
      <c r="EA34" s="60" t="str">
        <f t="array" ref="EA34">IFERROR(INDEX('CAMAGUI DATA UNIFICADA'!$C$2:$T1007,MATCH(1,($A34='CAMAGUI DATA UNIFICADA'!$A$2:$A1007)*($DX$1='CAMAGUI DATA UNIFICADA'!$B$2:$B1007),0),MATCH(EA$2,'CAMAGUI DATA UNIFICADA'!$C$1:$T$1,0)),"")</f>
        <v>SKR SETLINE</v>
      </c>
      <c r="EB34" s="60">
        <f t="array" ref="EB34">IFERROR(INDEX('CAMAGUI DATA UNIFICADA'!$C$2:$T1007,MATCH(1,($A34='CAMAGUI DATA UNIFICADA'!$A$2:$A1007)*($DX$1='CAMAGUI DATA UNIFICADA'!$B$2:$B1007),0),MATCH(EB$2,'CAMAGUI DATA UNIFICADA'!$C$1:$T$1,0)),"")</f>
        <v>766.5</v>
      </c>
      <c r="EC34" s="60">
        <f t="array" ref="EC34">IFERROR(INDEX('CAMAGUI DATA UNIFICADA'!$C$2:$T1007,MATCH(1,($A34='CAMAGUI DATA UNIFICADA'!$A$2:$A1007)*($DX$1='CAMAGUI DATA UNIFICADA'!$B$2:$B1007),0),MATCH(EC$2,'CAMAGUI DATA UNIFICADA'!$C$1:$T$1,0)),"")</f>
        <v>13</v>
      </c>
      <c r="ED34" s="60">
        <f t="array" ref="ED34">IFERROR(INDEX('CAMAGUI DATA UNIFICADA'!$C$2:$T1007,MATCH(1,($A34='CAMAGUI DATA UNIFICADA'!$A$2:$A1007)*($DX$1='CAMAGUI DATA UNIFICADA'!$B$2:$B1007),0),MATCH(ED$2,'CAMAGUI DATA UNIFICADA'!$C$1:$T$1,0)),"")</f>
        <v>2</v>
      </c>
      <c r="EE34" s="60">
        <f t="array" ref="EE34">IFERROR(INDEX('CAMAGUI DATA UNIFICADA'!$C$2:$T1007,MATCH(1,($A34='CAMAGUI DATA UNIFICADA'!$A$2:$A1007)*($DX$1='CAMAGUI DATA UNIFICADA'!$B$2:$B1007),0),MATCH(EE$2,'CAMAGUI DATA UNIFICADA'!$C$1:$T$1,0)),"")</f>
        <v>4.248</v>
      </c>
      <c r="EF34" s="60">
        <f t="array" ref="EF34">IFERROR(INDEX('CAMAGUI DATA UNIFICADA'!$C$2:$T1007,MATCH(1,($A34='CAMAGUI DATA UNIFICADA'!$A$2:$A1007)*($DX$1='CAMAGUI DATA UNIFICADA'!$B$2:$B1007),0),MATCH(EF$2,'CAMAGUI DATA UNIFICADA'!$C$1:$T$1,0)),"")</f>
        <v>226350.8619</v>
      </c>
      <c r="EG34" s="60">
        <f t="array" ref="EG34">IFERROR(INDEX('CAMAGUI DATA UNIFICADA'!$C$2:$T1007,MATCH(1,($A34='CAMAGUI DATA UNIFICADA'!$A$2:$A1007)*($DX$1='CAMAGUI DATA UNIFICADA'!$B$2:$B1007),0),MATCH(EG$2,'CAMAGUI DATA UNIFICADA'!$C$1:$T$1,0)),"")</f>
        <v>1.75</v>
      </c>
      <c r="EH34" s="60">
        <f t="array" ref="EH34">IFERROR(INDEX('CAMAGUI DATA UNIFICADA'!$C$2:$T1007,MATCH(1,($A34='CAMAGUI DATA UNIFICADA'!$A$2:$A1007)*($DX$1='CAMAGUI DATA UNIFICADA'!$B$2:$B1007),0),MATCH(EH$2,'CAMAGUI DATA UNIFICADA'!$C$1:$T$1,0)),"")</f>
        <v>0.9054034478</v>
      </c>
      <c r="EI34" s="60">
        <f t="array" ref="EI34">IFERROR(INDEX('CAMAGUI DATA UNIFICADA'!$C$2:$T1007,MATCH(1,($A34='CAMAGUI DATA UNIFICADA'!$A$2:$A1007)*($DX$1='CAMAGUI DATA UNIFICADA'!$B$2:$B1007),0),MATCH(EI$2,'CAMAGUI DATA UNIFICADA'!$C$1:$T$1,0)),"")</f>
        <v>1</v>
      </c>
      <c r="EJ34" s="60" t="str">
        <f t="array" ref="EJ34">IFERROR(INDEX('CAMAGUI DATA UNIFICADA'!$C$2:$T1007,MATCH(1,($A34='CAMAGUI DATA UNIFICADA'!$A$2:$A1007)*($DX$1='CAMAGUI DATA UNIFICADA'!$B$2:$B1007),0),MATCH(EJ$2,'CAMAGUI DATA UNIFICADA'!$C$1:$T$1,0)),"")</f>
        <v/>
      </c>
      <c r="EK34" s="60">
        <f t="array" ref="EK34">IFERROR(INDEX('CAMAGUI DATA UNIFICADA'!$C$2:$T1007,MATCH(1,($A34='CAMAGUI DATA UNIFICADA'!$A$2:$A1007)*($DX$1='CAMAGUI DATA UNIFICADA'!$B$2:$B1007),0),MATCH(EK$2,'CAMAGUI DATA UNIFICADA'!$C$1:$T$1,0)),"")</f>
        <v>2.2</v>
      </c>
      <c r="EL34" s="60">
        <f t="array" ref="EL34">IFERROR(INDEX('CAMAGUI DATA UNIFICADA'!$C$2:$T1007,MATCH(1,($A34='CAMAGUI DATA UNIFICADA'!$A$2:$A1007)*($DX$1='CAMAGUI DATA UNIFICADA'!$B$2:$B1007),0),MATCH(EL$2,'CAMAGUI DATA UNIFICADA'!$C$1:$T$1,0)),"")</f>
        <v>15.2</v>
      </c>
      <c r="EM34" s="60">
        <f t="array" ref="EM34">IFERROR(INDEX('CAMAGUI DATA UNIFICADA'!$C$2:$T1007,MATCH(1,($A34='CAMAGUI DATA UNIFICADA'!$A$2:$A1007)*($DX$1='CAMAGUI DATA UNIFICADA'!$B$2:$B1007),0),MATCH(EM$2,'CAMAGUI DATA UNIFICADA'!$C$1:$T$1,0)),"")</f>
        <v>3.9</v>
      </c>
      <c r="EN34" s="60">
        <f t="array" ref="EN34">IFERROR(INDEX('CAMAGUI DATA UNIFICADA'!$C$2:$T1007,MATCH(1,($A34='CAMAGUI DATA UNIFICADA'!$A$2:$A1007)*($DX$1='CAMAGUI DATA UNIFICADA'!$B$2:$B1007),0),MATCH(EN$2,'CAMAGUI DATA UNIFICADA'!$C$1:$T$1,0)),"")</f>
        <v>152.4040542</v>
      </c>
      <c r="EO34" s="140">
        <f t="array" ref="EO34">IFERROR(INDEX('CAMAGUI DATA UNIFICADA'!$C$2:$T1007,MATCH(1,($A34='CAMAGUI DATA UNIFICADA'!$A$2:$A1007)*($DX$1='CAMAGUI DATA UNIFICADA'!$B$2:$B1007),0),MATCH(EO$2,'CAMAGUI DATA UNIFICADA'!$C$1:$T$1,0)),"")</f>
        <v>6.851013538</v>
      </c>
    </row>
    <row r="35">
      <c r="A35" s="137">
        <v>45173.0</v>
      </c>
      <c r="B35" s="138" t="str">
        <f t="array" ref="B35">IFERROR(INDEX('CAMAGUI DATA UNIFICADA'!$C$2:$T1007,MATCH(1,($A35='CAMAGUI DATA UNIFICADA'!$A$2:$A1007)*($B$1='CAMAGUI DATA UNIFICADA'!$B$2:$B1007),0),MATCH(B$2,'CAMAGUI DATA UNIFICADA'!$C$1:$T$1,0)),"")</f>
        <v>CA1040923</v>
      </c>
      <c r="C35" s="2">
        <f t="array" ref="C35">IFERROR(INDEX('CAMAGUI DATA UNIFICADA'!$C$2:$T1007,MATCH(1,($A35='CAMAGUI DATA UNIFICADA'!$A$2:$A1007)*($B$1='CAMAGUI DATA UNIFICADA'!$B$2:$B1007),0),MATCH(C$2,'CAMAGUI DATA UNIFICADA'!$C$1:$T$1,0)),"")</f>
        <v>75</v>
      </c>
      <c r="D35" s="2" t="str">
        <f t="array" ref="D35">IFERROR(INDEX('CAMAGUI DATA UNIFICADA'!$C$2:$T1007,MATCH(1,($A35='CAMAGUI DATA UNIFICADA'!$A$2:$A1007)*($B$1='CAMAGUI DATA UNIFICADA'!$B$2:$B1007),0),MATCH(D$2,'CAMAGUI DATA UNIFICADA'!$C$1:$T$1,0)),"")</f>
        <v/>
      </c>
      <c r="E35" s="2" t="str">
        <f t="array" ref="E35">IFERROR(INDEX('CAMAGUI DATA UNIFICADA'!$C$2:$T1007,MATCH(1,($A35='CAMAGUI DATA UNIFICADA'!$A$2:$A1007)*($B$1='CAMAGUI DATA UNIFICADA'!$B$2:$B1007),0),MATCH(E$2,'CAMAGUI DATA UNIFICADA'!$C$1:$T$1,0)),"")</f>
        <v>SKR NW#4</v>
      </c>
      <c r="F35" s="139" t="str">
        <f t="array" ref="F35">IFERROR(INDEX('CAMAGUI DATA UNIFICADA'!$C$2:$T1007,MATCH(1,($A35='CAMAGUI DATA UNIFICADA'!$A$2:$A1007)*($B$1='CAMAGUI DATA UNIFICADA'!$B$2:$B1007),0),MATCH(F$2,'CAMAGUI DATA UNIFICADA'!$C$1:$T$1,0)),"")</f>
        <v/>
      </c>
      <c r="G35" s="2">
        <f t="array" ref="G35">IFERROR(INDEX('CAMAGUI DATA UNIFICADA'!$C$2:$T1007,MATCH(1,($A35='CAMAGUI DATA UNIFICADA'!$A$2:$A1007)*($B$1='CAMAGUI DATA UNIFICADA'!$B$2:$B1007),0),MATCH(G$2,'CAMAGUI DATA UNIFICADA'!$C$1:$T$1,0)),"")</f>
        <v>0.75</v>
      </c>
      <c r="H35" s="2">
        <f t="array" ref="H35">IFERROR(INDEX('CAMAGUI DATA UNIFICADA'!$C$2:$T1007,MATCH(1,($A35='CAMAGUI DATA UNIFICADA'!$A$2:$A1007)*($B$1='CAMAGUI DATA UNIFICADA'!$B$2:$B1007),0),MATCH(H$2,'CAMAGUI DATA UNIFICADA'!$C$1:$T$1,0)),"")</f>
        <v>0</v>
      </c>
      <c r="I35" s="33">
        <f t="array" ref="I35">IFERROR(INDEX('CAMAGUI DATA UNIFICADA'!$C$2:$T1007,MATCH(1,($A35='CAMAGUI DATA UNIFICADA'!$A$2:$A1007)*($B$1='CAMAGUI DATA UNIFICADA'!$B$2:$B1007),0),MATCH(I$2,'CAMAGUI DATA UNIFICADA'!$C$1:$T$1,0)),"")</f>
        <v>14.751</v>
      </c>
      <c r="J35" s="60">
        <f t="array" ref="J35">IFERROR(INDEX('CAMAGUI DATA UNIFICADA'!$C$2:$T1007,MATCH(1,($A35='CAMAGUI DATA UNIFICADA'!$A$2:$A1007)*($B$1='CAMAGUI DATA UNIFICADA'!$B$2:$B1007),0),MATCH(J$2,'CAMAGUI DATA UNIFICADA'!$C$1:$T$1,0)),"")</f>
        <v>677920.141</v>
      </c>
      <c r="K35" s="33" t="str">
        <f t="array" ref="K35">IFERROR(INDEX('CAMAGUI DATA UNIFICADA'!$C$2:$T1007,MATCH(1,($A35='CAMAGUI DATA UNIFICADA'!$A$2:$A1007)*($B$1='CAMAGUI DATA UNIFICADA'!$B$2:$B1007),0),MATCH(K$2,'CAMAGUI DATA UNIFICADA'!$C$1:$T$1,0)),"")</f>
        <v/>
      </c>
      <c r="L35" s="23">
        <f t="array" ref="L35">IFERROR(INDEX('CAMAGUI DATA UNIFICADA'!$C$2:$T1007,MATCH(1,($A35='CAMAGUI DATA UNIFICADA'!$A$2:$A1007)*($B$1='CAMAGUI DATA UNIFICADA'!$B$2:$B1007),0),MATCH(L$2,'CAMAGUI DATA UNIFICADA'!$C$1:$T$1,0)),"")</f>
        <v>0.5579589638</v>
      </c>
      <c r="M35" s="23">
        <f t="array" ref="M35">IFERROR(INDEX('CAMAGUI DATA UNIFICADA'!$C$2:$T1007,MATCH(1,($A35='CAMAGUI DATA UNIFICADA'!$A$2:$A1007)*($B$1='CAMAGUI DATA UNIFICADA'!$B$2:$B1007),0),MATCH(M$2,'CAMAGUI DATA UNIFICADA'!$C$1:$T$1,0)),"")</f>
        <v>0.75</v>
      </c>
      <c r="N35" s="60">
        <f t="array" ref="N35">IFERROR(INDEX('CAMAGUI DATA UNIFICADA'!$C$2:$T1007,MATCH(1,($A35='CAMAGUI DATA UNIFICADA'!$A$2:$A1007)*($B$1='CAMAGUI DATA UNIFICADA'!$B$2:$B1007),0),MATCH(N$2,'CAMAGUI DATA UNIFICADA'!$C$1:$T$1,0)),"")</f>
        <v>111263.7363</v>
      </c>
      <c r="O35" s="2">
        <f t="array" ref="O35">IFERROR(INDEX('CAMAGUI DATA UNIFICADA'!$C$2:$T1007,MATCH(1,($A35='CAMAGUI DATA UNIFICADA'!$A$2:$A1007)*($B$1='CAMAGUI DATA UNIFICADA'!$B$2:$B1007),0),MATCH(O$2,'CAMAGUI DATA UNIFICADA'!$C$1:$T$1,0)),"")</f>
        <v>2</v>
      </c>
      <c r="P35" s="2">
        <f t="array" ref="P35">IFERROR(INDEX('CAMAGUI DATA UNIFICADA'!$C$2:$T1007,MATCH(1,($A35='CAMAGUI DATA UNIFICADA'!$A$2:$A1007)*($B$1='CAMAGUI DATA UNIFICADA'!$B$2:$B1007),0),MATCH(P$2,'CAMAGUI DATA UNIFICADA'!$C$1:$T$1,0)),"")</f>
        <v>2.75</v>
      </c>
      <c r="Q35" s="33">
        <f t="array" ref="Q35">IFERROR(INDEX('CAMAGUI DATA UNIFICADA'!$C$2:$T1007,MATCH(1,($A35='CAMAGUI DATA UNIFICADA'!$A$2:$A1007)*($B$1='CAMAGUI DATA UNIFICADA'!$B$2:$B1007),0),MATCH(Q$2,'CAMAGUI DATA UNIFICADA'!$C$1:$T$1,0)),"")</f>
        <v>9.996</v>
      </c>
      <c r="R35" s="60">
        <f t="array" ref="R35">IFERROR(INDEX('CAMAGUI DATA UNIFICADA'!$C$2:$T1007,MATCH(1,($A35='CAMAGUI DATA UNIFICADA'!$A$2:$A1007)*($B$1='CAMAGUI DATA UNIFICADA'!$B$2:$B1007),0),MATCH(R$2,'CAMAGUI DATA UNIFICADA'!$C$1:$T$1,0)),"")</f>
        <v>303.6416931</v>
      </c>
      <c r="S35" s="140">
        <f t="array" ref="S35">IFERROR(INDEX('CAMAGUI DATA UNIFICADA'!$C$2:$T1007,MATCH(1,($A35='CAMAGUI DATA UNIFICADA'!$A$2:$A1007)*($B$1='CAMAGUI DATA UNIFICADA'!$B$2:$B1007),0),MATCH(S$2,'CAMAGUI DATA UNIFICADA'!$C$1:$T$1,0)),"")</f>
        <v>57.16042326</v>
      </c>
      <c r="T35" s="138" t="str">
        <f t="array" ref="T35">IFERROR(INDEX('CAMAGUI DATA UNIFICADA'!$C$2:$T1007,MATCH(1,($A35='CAMAGUI DATA UNIFICADA'!$A$2:$A1007)*($T$1='CAMAGUI DATA UNIFICADA'!$B$2:$B1007),0),MATCH(T$2,'CAMAGUI DATA UNIFICADA'!$C$1:$T$1,0)),"")</f>
        <v>CA2040923</v>
      </c>
      <c r="U35" s="2">
        <f t="array" ref="U35">IFERROR(INDEX('CAMAGUI DATA UNIFICADA'!$C$2:$T1007,MATCH(1,($A35='CAMAGUI DATA UNIFICADA'!$A$2:$A1007)*($T$1='CAMAGUI DATA UNIFICADA'!$B$2:$B1007),0),MATCH(U$2,'CAMAGUI DATA UNIFICADA'!$C$1:$T$1,0)),"")</f>
        <v>50</v>
      </c>
      <c r="V35" s="2" t="str">
        <f t="array" ref="V35">IFERROR(INDEX('CAMAGUI DATA UNIFICADA'!$C$2:$T1007,MATCH(1,($A35='CAMAGUI DATA UNIFICADA'!$A$2:$A1007)*($T$1='CAMAGUI DATA UNIFICADA'!$B$2:$B1007),0),MATCH(V$2,'CAMAGUI DATA UNIFICADA'!$C$1:$T$1,0)),"")</f>
        <v/>
      </c>
      <c r="W35" s="2" t="str">
        <f t="array" ref="W35">IFERROR(INDEX('CAMAGUI DATA UNIFICADA'!$C$2:$T1007,MATCH(1,($A35='CAMAGUI DATA UNIFICADA'!$A$2:$A1007)*($T$1='CAMAGUI DATA UNIFICADA'!$B$2:$B1007),0),MATCH(W$2,'CAMAGUI DATA UNIFICADA'!$C$1:$T$1,0)),"")</f>
        <v>SKR NW#4</v>
      </c>
      <c r="X35" s="139" t="str">
        <f t="array" ref="X35">IFERROR(INDEX('CAMAGUI DATA UNIFICADA'!$C$2:$T1007,MATCH(1,($A35='CAMAGUI DATA UNIFICADA'!$A$2:$A1007)*($T$1='CAMAGUI DATA UNIFICADA'!$B$2:$B1007),0),MATCH(X$2,'CAMAGUI DATA UNIFICADA'!$C$1:$T$1,0)),"")</f>
        <v/>
      </c>
      <c r="Y35" s="2">
        <f t="array" ref="Y35">IFERROR(INDEX('CAMAGUI DATA UNIFICADA'!$C$2:$T1007,MATCH(1,($A35='CAMAGUI DATA UNIFICADA'!$A$2:$A1007)*($T$1='CAMAGUI DATA UNIFICADA'!$B$2:$B1007),0),MATCH(Y$2,'CAMAGUI DATA UNIFICADA'!$C$1:$T$1,0)),"")</f>
        <v>0.75</v>
      </c>
      <c r="Z35" s="2">
        <f t="array" ref="Z35">IFERROR(INDEX('CAMAGUI DATA UNIFICADA'!$C$2:$T1007,MATCH(1,($A35='CAMAGUI DATA UNIFICADA'!$A$2:$A1007)*($T$1='CAMAGUI DATA UNIFICADA'!$B$2:$B1007),0),MATCH(Z$2,'CAMAGUI DATA UNIFICADA'!$C$1:$T$1,0)),"")</f>
        <v>0</v>
      </c>
      <c r="AA35" s="2">
        <f t="array" ref="AA35">IFERROR(INDEX('CAMAGUI DATA UNIFICADA'!$C$2:$T1007,MATCH(1,($A35='CAMAGUI DATA UNIFICADA'!$A$2:$A1007)*($T$1='CAMAGUI DATA UNIFICADA'!$B$2:$B1007),0),MATCH(AA$2,'CAMAGUI DATA UNIFICADA'!$C$1:$T$1,0)),"")</f>
        <v>14.751</v>
      </c>
      <c r="AB35" s="60">
        <f t="array" ref="AB35">IFERROR(INDEX('CAMAGUI DATA UNIFICADA'!$C$2:$T1007,MATCH(1,($A35='CAMAGUI DATA UNIFICADA'!$A$2:$A1007)*($T$1='CAMAGUI DATA UNIFICADA'!$B$2:$B1007),0),MATCH(AB$2,'CAMAGUI DATA UNIFICADA'!$C$1:$T$1,0)),"")</f>
        <v>451946.7607</v>
      </c>
      <c r="AC35" s="33" t="str">
        <f t="array" ref="AC35">IFERROR(INDEX('CAMAGUI DATA UNIFICADA'!$C$2:$T1007,MATCH(1,($A35='CAMAGUI DATA UNIFICADA'!$A$2:$A1007)*($T$1='CAMAGUI DATA UNIFICADA'!$B$2:$B1007),0),MATCH(AC$2,'CAMAGUI DATA UNIFICADA'!$C$1:$T$1,0)),"")</f>
        <v/>
      </c>
      <c r="AD35" s="23">
        <f t="array" ref="AD35">IFERROR(INDEX('CAMAGUI DATA UNIFICADA'!$C$2:$T1007,MATCH(1,($A35='CAMAGUI DATA UNIFICADA'!$A$2:$A1007)*($T$1='CAMAGUI DATA UNIFICADA'!$B$2:$B1007),0),MATCH(AD$2,'CAMAGUI DATA UNIFICADA'!$C$1:$T$1,0)),"")</f>
        <v>0.5285927025</v>
      </c>
      <c r="AE35" s="23">
        <f t="array" ref="AE35">IFERROR(INDEX('CAMAGUI DATA UNIFICADA'!$C$2:$T1007,MATCH(1,($A35='CAMAGUI DATA UNIFICADA'!$A$2:$A1007)*($T$1='CAMAGUI DATA UNIFICADA'!$B$2:$B1007),0),MATCH(AE$2,'CAMAGUI DATA UNIFICADA'!$C$1:$T$1,0)),"")</f>
        <v>0.75</v>
      </c>
      <c r="AF35" s="60">
        <f t="array" ref="AF35">IFERROR(INDEX('CAMAGUI DATA UNIFICADA'!$C$2:$T1007,MATCH(1,($A35='CAMAGUI DATA UNIFICADA'!$A$2:$A1007)*($T$1='CAMAGUI DATA UNIFICADA'!$B$2:$B1007),0),MATCH(AF$2,'CAMAGUI DATA UNIFICADA'!$C$1:$T$1,0)),"")</f>
        <v>106875</v>
      </c>
      <c r="AG35" s="2">
        <f t="array" ref="AG35">IFERROR(INDEX('CAMAGUI DATA UNIFICADA'!$C$2:$T1007,MATCH(1,($A35='CAMAGUI DATA UNIFICADA'!$A$2:$A1007)*($T$1='CAMAGUI DATA UNIFICADA'!$B$2:$B1007),0),MATCH(AG$2,'CAMAGUI DATA UNIFICADA'!$C$1:$T$1,0)),"")</f>
        <v>2</v>
      </c>
      <c r="AH35" s="2">
        <f t="array" ref="AH35">IFERROR(INDEX('CAMAGUI DATA UNIFICADA'!$C$2:$T1007,MATCH(1,($A35='CAMAGUI DATA UNIFICADA'!$A$2:$A1007)*($T$1='CAMAGUI DATA UNIFICADA'!$B$2:$B1007),0),MATCH(AH$2,'CAMAGUI DATA UNIFICADA'!$C$1:$T$1,0)),"")</f>
        <v>2.75</v>
      </c>
      <c r="AI35" s="33">
        <f t="array" ref="AI35">IFERROR(INDEX('CAMAGUI DATA UNIFICADA'!$C$2:$T1007,MATCH(1,($A35='CAMAGUI DATA UNIFICADA'!$A$2:$A1007)*($T$1='CAMAGUI DATA UNIFICADA'!$B$2:$B1007),0),MATCH(AI$2,'CAMAGUI DATA UNIFICADA'!$C$1:$T$1,0)),"")</f>
        <v>9.996</v>
      </c>
      <c r="AJ35" s="60">
        <f t="array" ref="AJ35">IFERROR(INDEX('CAMAGUI DATA UNIFICADA'!$C$2:$T1007,MATCH(1,($A35='CAMAGUI DATA UNIFICADA'!$A$2:$A1007)*($T$1='CAMAGUI DATA UNIFICADA'!$B$2:$B1007),0),MATCH(AJ$2,'CAMAGUI DATA UNIFICADA'!$C$1:$T$1,0)),"")</f>
        <v>213.673784</v>
      </c>
      <c r="AK35" s="140">
        <f t="array" ref="AK35">IFERROR(INDEX('CAMAGUI DATA UNIFICADA'!$C$2:$T1007,MATCH(1,($A35='CAMAGUI DATA UNIFICADA'!$A$2:$A1007)*($T$1='CAMAGUI DATA UNIFICADA'!$B$2:$B1007),0),MATCH(AK$2,'CAMAGUI DATA UNIFICADA'!$C$1:$T$1,0)),"")</f>
        <v>40.918446</v>
      </c>
      <c r="AL35" s="138" t="str">
        <f t="array" ref="AL35">IFERROR(INDEX('CAMAGUI DATA UNIFICADA'!$C$2:$T1007,MATCH(1,($A35='CAMAGUI DATA UNIFICADA'!$A$2:$A1007)*($AL$1='CAMAGUI DATA UNIFICADA'!$B$2:$B1007),0),MATCH(AL$2,'CAMAGUI DATA UNIFICADA'!$C$1:$T$1,0)),"")</f>
        <v>CA3040923</v>
      </c>
      <c r="AM35" s="2">
        <f t="array" ref="AM35">IFERROR(INDEX('CAMAGUI DATA UNIFICADA'!$C$2:$T1007,MATCH(1,($A35='CAMAGUI DATA UNIFICADA'!$A$2:$A1007)*($AL$1='CAMAGUI DATA UNIFICADA'!$B$2:$B1007),0),MATCH(AM$2,'CAMAGUI DATA UNIFICADA'!$C$1:$T$1,0)),"")</f>
        <v>62</v>
      </c>
      <c r="AN35" s="2" t="str">
        <f t="array" ref="AN35">IFERROR(INDEX('CAMAGUI DATA UNIFICADA'!$C$2:$T1007,MATCH(1,($A35='CAMAGUI DATA UNIFICADA'!$A$2:$A1007)*($AL$1='CAMAGUI DATA UNIFICADA'!$B$2:$B1007),0),MATCH(AN$2,'CAMAGUI DATA UNIFICADA'!$C$1:$T$1,0)),"")</f>
        <v/>
      </c>
      <c r="AO35" s="2" t="str">
        <f t="array" ref="AO35">IFERROR(INDEX('CAMAGUI DATA UNIFICADA'!$C$2:$T1007,MATCH(1,($A35='CAMAGUI DATA UNIFICADA'!$A$2:$A1007)*($AL$1='CAMAGUI DATA UNIFICADA'!$B$2:$B1007),0),MATCH(AO$2,'CAMAGUI DATA UNIFICADA'!$C$1:$T$1,0)),"")</f>
        <v>SKR NW#4</v>
      </c>
      <c r="AP35" s="139" t="str">
        <f t="array" ref="AP35">IFERROR(INDEX('CAMAGUI DATA UNIFICADA'!$C$2:$T1007,MATCH(1,($A35='CAMAGUI DATA UNIFICADA'!$A$2:$A1007)*($AL$1='CAMAGUI DATA UNIFICADA'!$B$2:$B1007),0),MATCH(AP$2,'CAMAGUI DATA UNIFICADA'!$C$1:$T$1,0)),"")</f>
        <v/>
      </c>
      <c r="AQ35" s="2">
        <f t="array" ref="AQ35">IFERROR(INDEX('CAMAGUI DATA UNIFICADA'!$C$2:$T1007,MATCH(1,($A35='CAMAGUI DATA UNIFICADA'!$A$2:$A1007)*($AL$1='CAMAGUI DATA UNIFICADA'!$B$2:$B1007),0),MATCH(AQ$2,'CAMAGUI DATA UNIFICADA'!$C$1:$T$1,0)),"")</f>
        <v>0.75</v>
      </c>
      <c r="AR35" s="2">
        <f t="array" ref="AR35">IFERROR(INDEX('CAMAGUI DATA UNIFICADA'!$C$2:$T1007,MATCH(1,($A35='CAMAGUI DATA UNIFICADA'!$A$2:$A1007)*($AL$1='CAMAGUI DATA UNIFICADA'!$B$2:$B1007),0),MATCH(AR$2,'CAMAGUI DATA UNIFICADA'!$C$1:$T$1,0)),"")</f>
        <v>0</v>
      </c>
      <c r="AS35" s="33">
        <f t="array" ref="AS35">IFERROR(INDEX('CAMAGUI DATA UNIFICADA'!$C$2:$T1007,MATCH(1,($A35='CAMAGUI DATA UNIFICADA'!$A$2:$A1007)*($AL$1='CAMAGUI DATA UNIFICADA'!$B$2:$B1007),0),MATCH(AS$2,'CAMAGUI DATA UNIFICADA'!$C$1:$T$1,0)),"")</f>
        <v>14.751</v>
      </c>
      <c r="AT35" s="60">
        <f t="array" ref="AT35">IFERROR(INDEX('CAMAGUI DATA UNIFICADA'!$C$2:$T1007,MATCH(1,($A35='CAMAGUI DATA UNIFICADA'!$A$2:$A1007)*($AL$1='CAMAGUI DATA UNIFICADA'!$B$2:$B1007),0),MATCH(AT$2,'CAMAGUI DATA UNIFICADA'!$C$1:$T$1,0)),"")</f>
        <v>560413.9832</v>
      </c>
      <c r="AU35" s="33" t="str">
        <f t="array" ref="AU35">IFERROR(INDEX('CAMAGUI DATA UNIFICADA'!$C$2:$T1007,MATCH(1,($A35='CAMAGUI DATA UNIFICADA'!$A$2:$A1007)*($AL$1='CAMAGUI DATA UNIFICADA'!$B$2:$B1007),0),MATCH(AU$2,'CAMAGUI DATA UNIFICADA'!$C$1:$T$1,0)),"")</f>
        <v/>
      </c>
      <c r="AV35" s="23">
        <f t="array" ref="AV35">IFERROR(INDEX('CAMAGUI DATA UNIFICADA'!$C$2:$T1007,MATCH(1,($A35='CAMAGUI DATA UNIFICADA'!$A$2:$A1007)*($AL$1='CAMAGUI DATA UNIFICADA'!$B$2:$B1007),0),MATCH(AV$2,'CAMAGUI DATA UNIFICADA'!$C$1:$T$1,0)),"")</f>
        <v>0.5094672575</v>
      </c>
      <c r="AW35" s="23">
        <f t="array" ref="AW35">IFERROR(INDEX('CAMAGUI DATA UNIFICADA'!$C$2:$T1007,MATCH(1,($A35='CAMAGUI DATA UNIFICADA'!$A$2:$A1007)*($AL$1='CAMAGUI DATA UNIFICADA'!$B$2:$B1007),0),MATCH(AW$2,'CAMAGUI DATA UNIFICADA'!$C$1:$T$1,0)),"")</f>
        <v>0.75</v>
      </c>
      <c r="AX35" s="60">
        <f t="array" ref="AX35">IFERROR(INDEX('CAMAGUI DATA UNIFICADA'!$C$2:$T1007,MATCH(1,($A35='CAMAGUI DATA UNIFICADA'!$A$2:$A1007)*($AL$1='CAMAGUI DATA UNIFICADA'!$B$2:$B1007),0),MATCH(AX$2,'CAMAGUI DATA UNIFICADA'!$C$1:$T$1,0)),"")</f>
        <v>117857.1429</v>
      </c>
      <c r="AY35" s="2">
        <f t="array" ref="AY35">IFERROR(INDEX('CAMAGUI DATA UNIFICADA'!$C$2:$T1007,MATCH(1,($A35='CAMAGUI DATA UNIFICADA'!$A$2:$A1007)*($AL$1='CAMAGUI DATA UNIFICADA'!$B$2:$B1007),0),MATCH(AY$2,'CAMAGUI DATA UNIFICADA'!$C$1:$T$1,0)),"")</f>
        <v>2</v>
      </c>
      <c r="AZ35" s="2">
        <f t="array" ref="AZ35">IFERROR(INDEX('CAMAGUI DATA UNIFICADA'!$C$2:$T1007,MATCH(1,($A35='CAMAGUI DATA UNIFICADA'!$A$2:$A1007)*($AL$1='CAMAGUI DATA UNIFICADA'!$B$2:$B1007),0),MATCH(AZ$2,'CAMAGUI DATA UNIFICADA'!$C$1:$T$1,0)),"")</f>
        <v>2.75</v>
      </c>
      <c r="BA35" s="33">
        <f t="array" ref="BA35">IFERROR(INDEX('CAMAGUI DATA UNIFICADA'!$C$2:$T1007,MATCH(1,($A35='CAMAGUI DATA UNIFICADA'!$A$2:$A1007)*($AL$1='CAMAGUI DATA UNIFICADA'!$B$2:$B1007),0),MATCH(BA$2,'CAMAGUI DATA UNIFICADA'!$C$1:$T$1,0)),"")</f>
        <v>9.996</v>
      </c>
      <c r="BB35" s="60">
        <f t="array" ref="BB35">IFERROR(INDEX('CAMAGUI DATA UNIFICADA'!$C$2:$T1007,MATCH(1,($A35='CAMAGUI DATA UNIFICADA'!$A$2:$A1007)*($AL$1='CAMAGUI DATA UNIFICADA'!$B$2:$B1007),0),MATCH(BB$2,'CAMAGUI DATA UNIFICADA'!$C$1:$T$1,0)),"")</f>
        <v>274.9019443</v>
      </c>
      <c r="BC35" s="140">
        <f t="array" ref="BC35">IFERROR(INDEX('CAMAGUI DATA UNIFICADA'!$C$2:$T1007,MATCH(1,($A35='CAMAGUI DATA UNIFICADA'!$A$2:$A1007)*($AL$1='CAMAGUI DATA UNIFICADA'!$B$2:$B1007),0),MATCH(BC$2,'CAMAGUI DATA UNIFICADA'!$C$1:$T$1,0)),"")</f>
        <v>53.22548608</v>
      </c>
      <c r="BD35" s="138" t="str">
        <f t="array" ref="BD35">IFERROR(INDEX('CAMAGUI DATA UNIFICADA'!$C$2:$T1007,MATCH(1,($A35='CAMAGUI DATA UNIFICADA'!$A$2:$A1007)*($BD$1='CAMAGUI DATA UNIFICADA'!$B$2:$B1007),0),MATCH(BD$2,'CAMAGUI DATA UNIFICADA'!$C$1:$T$1,0)),"")</f>
        <v>CA4270723</v>
      </c>
      <c r="BE35" s="2">
        <f t="array" ref="BE35">IFERROR(INDEX('CAMAGUI DATA UNIFICADA'!$C$2:$T1007,MATCH(1,($A35='CAMAGUI DATA UNIFICADA'!$A$2:$A1007)*($BD$1='CAMAGUI DATA UNIFICADA'!$B$2:$B1007),0),MATCH(BE$2,'CAMAGUI DATA UNIFICADA'!$C$1:$T$1,0)),"")</f>
        <v>325</v>
      </c>
      <c r="BF35" s="2">
        <f t="array" ref="BF35">IFERROR(INDEX('CAMAGUI DATA UNIFICADA'!$C$2:$T1007,MATCH(1,($A35='CAMAGUI DATA UNIFICADA'!$A$2:$A1007)*($BD$1='CAMAGUI DATA UNIFICADA'!$B$2:$B1007),0),MATCH(BF$2,'CAMAGUI DATA UNIFICADA'!$C$1:$T$1,0)),"")</f>
        <v>2224</v>
      </c>
      <c r="BG35" s="2" t="str">
        <f t="array" ref="BG35">IFERROR(INDEX('CAMAGUI DATA UNIFICADA'!$C$2:$T1007,MATCH(1,($A35='CAMAGUI DATA UNIFICADA'!$A$2:$A1007)*($BD$1='CAMAGUI DATA UNIFICADA'!$B$2:$B1007),0),MATCH(BG$2,'CAMAGUI DATA UNIFICADA'!$C$1:$T$1,0)),"")</f>
        <v>SKR MAST</v>
      </c>
      <c r="BH35" s="139">
        <f t="array" ref="BH35">IFERROR(INDEX('CAMAGUI DATA UNIFICADA'!$C$2:$T1007,MATCH(1,($A35='CAMAGUI DATA UNIFICADA'!$A$2:$A1007)*($BD$1='CAMAGUI DATA UNIFICADA'!$B$2:$B1007),0),MATCH(BH$2,'CAMAGUI DATA UNIFICADA'!$C$1:$T$1,0)),"")</f>
        <v>2179.52</v>
      </c>
      <c r="BI35" s="2">
        <f t="array" ref="BI35">IFERROR(INDEX('CAMAGUI DATA UNIFICADA'!$C$2:$T1007,MATCH(1,($A35='CAMAGUI DATA UNIFICADA'!$A$2:$A1007)*($BD$1='CAMAGUI DATA UNIFICADA'!$B$2:$B1007),0),MATCH(BI$2,'CAMAGUI DATA UNIFICADA'!$C$1:$T$1,0)),"")</f>
        <v>11.1</v>
      </c>
      <c r="BJ35" s="2">
        <f t="array" ref="BJ35">IFERROR(INDEX('CAMAGUI DATA UNIFICADA'!$C$2:$T1007,MATCH(1,($A35='CAMAGUI DATA UNIFICADA'!$A$2:$A1007)*($BD$1='CAMAGUI DATA UNIFICADA'!$B$2:$B1007),0),MATCH(BJ$2,'CAMAGUI DATA UNIFICADA'!$C$1:$T$1,0)),"")</f>
        <v>2</v>
      </c>
      <c r="BK35" s="33">
        <f t="array" ref="BK35">IFERROR(INDEX('CAMAGUI DATA UNIFICADA'!$C$2:$T1007,MATCH(1,($A35='CAMAGUI DATA UNIFICADA'!$A$2:$A1007)*($BD$1='CAMAGUI DATA UNIFICADA'!$B$2:$B1007),0),MATCH(BK$2,'CAMAGUI DATA UNIFICADA'!$C$1:$T$1,0)),"")</f>
        <v>4.5888</v>
      </c>
      <c r="BL35" s="60">
        <f t="array" ref="BL35">IFERROR(INDEX('CAMAGUI DATA UNIFICADA'!$C$2:$T1007,MATCH(1,($A35='CAMAGUI DATA UNIFICADA'!$A$2:$A1007)*($BD$1='CAMAGUI DATA UNIFICADA'!$B$2:$B1007),0),MATCH(BL$2,'CAMAGUI DATA UNIFICADA'!$C$1:$T$1,0)),"")</f>
        <v>638059.6077</v>
      </c>
      <c r="BM35" s="33">
        <f t="array" ref="BM35">IFERROR(INDEX('CAMAGUI DATA UNIFICADA'!$C$2:$T1007,MATCH(1,($A35='CAMAGUI DATA UNIFICADA'!$A$2:$A1007)*($BD$1='CAMAGUI DATA UNIFICADA'!$B$2:$B1007),0),MATCH(BM$2,'CAMAGUI DATA UNIFICADA'!$C$1:$T$1,0)),"")</f>
        <v>1.672180451</v>
      </c>
      <c r="BN35" s="23">
        <f t="array" ref="BN35">IFERROR(INDEX('CAMAGUI DATA UNIFICADA'!$C$2:$T1007,MATCH(1,($A35='CAMAGUI DATA UNIFICADA'!$A$2:$A1007)*($BD$1='CAMAGUI DATA UNIFICADA'!$B$2:$B1007),0),MATCH(BN$2,'CAMAGUI DATA UNIFICADA'!$C$1:$T$1,0)),"")</f>
        <v>0.9115137253</v>
      </c>
      <c r="BO35" s="23">
        <f t="array" ref="BO35">IFERROR(INDEX('CAMAGUI DATA UNIFICADA'!$C$2:$T1007,MATCH(1,($A35='CAMAGUI DATA UNIFICADA'!$A$2:$A1007)*($BD$1='CAMAGUI DATA UNIFICADA'!$B$2:$B1007),0),MATCH(BO$2,'CAMAGUI DATA UNIFICADA'!$C$1:$T$1,0)),"")</f>
        <v>0.95</v>
      </c>
      <c r="BP35" s="60">
        <f t="array" ref="BP35">IFERROR(INDEX('CAMAGUI DATA UNIFICADA'!$C$2:$T1007,MATCH(1,($A35='CAMAGUI DATA UNIFICADA'!$A$2:$A1007)*($BD$1='CAMAGUI DATA UNIFICADA'!$B$2:$B1007),0),MATCH(BP$2,'CAMAGUI DATA UNIFICADA'!$C$1:$T$1,0)),"")</f>
        <v>138541.6667</v>
      </c>
      <c r="BQ35" s="2">
        <f t="array" ref="BQ35">IFERROR(INDEX('CAMAGUI DATA UNIFICADA'!$C$2:$T1007,MATCH(1,($A35='CAMAGUI DATA UNIFICADA'!$A$2:$A1007)*($BD$1='CAMAGUI DATA UNIFICADA'!$B$2:$B1007),0),MATCH(BQ$2,'CAMAGUI DATA UNIFICADA'!$C$1:$T$1,0)),"")</f>
        <v>2</v>
      </c>
      <c r="BR35" s="2">
        <f t="array" ref="BR35">IFERROR(INDEX('CAMAGUI DATA UNIFICADA'!$C$2:$T1007,MATCH(1,($A35='CAMAGUI DATA UNIFICADA'!$A$2:$A1007)*($BD$1='CAMAGUI DATA UNIFICADA'!$B$2:$B1007),0),MATCH(BR$2,'CAMAGUI DATA UNIFICADA'!$C$1:$T$1,0)),"")</f>
        <v>13.1</v>
      </c>
      <c r="BS35" s="33">
        <f t="array" ref="BS35">IFERROR(INDEX('CAMAGUI DATA UNIFICADA'!$C$2:$T1007,MATCH(1,($A35='CAMAGUI DATA UNIFICADA'!$A$2:$A1007)*($BD$1='CAMAGUI DATA UNIFICADA'!$B$2:$B1007),0),MATCH(BS$2,'CAMAGUI DATA UNIFICADA'!$C$1:$T$1,0)),"")</f>
        <v>4.2324</v>
      </c>
      <c r="BT35" s="60">
        <f t="array" ref="BT35">IFERROR(INDEX('CAMAGUI DATA UNIFICADA'!$C$2:$T1007,MATCH(1,($A35='CAMAGUI DATA UNIFICADA'!$A$2:$A1007)*($BD$1='CAMAGUI DATA UNIFICADA'!$B$2:$B1007),0),MATCH(BT$2,'CAMAGUI DATA UNIFICADA'!$C$1:$T$1,0)),"")</f>
        <v>377.9385723</v>
      </c>
      <c r="BU35" s="140">
        <f t="array" ref="BU35">IFERROR(INDEX('CAMAGUI DATA UNIFICADA'!$C$2:$T1007,MATCH(1,($A35='CAMAGUI DATA UNIFICADA'!$A$2:$A1007)*($BD$1='CAMAGUI DATA UNIFICADA'!$B$2:$B1007),0),MATCH(BU$2,'CAMAGUI DATA UNIFICADA'!$C$1:$T$1,0)),"")</f>
        <v>13.23464307</v>
      </c>
      <c r="BV35" s="138" t="str">
        <f t="array" ref="BV35">IFERROR(INDEX('CAMAGUI DATA UNIFICADA'!$C$2:$T1007,MATCH(1,($A35='CAMAGUI DATA UNIFICADA'!$A$2:$A1007)*($BV$1='CAMAGUI DATA UNIFICADA'!$B$2:$B1007),0),MATCH(BV$2,'CAMAGUI DATA UNIFICADA'!$C$1:$T$1,0)),"")</f>
        <v>CA5270723</v>
      </c>
      <c r="BW35" s="2">
        <f t="array" ref="BW35">IFERROR(INDEX('CAMAGUI DATA UNIFICADA'!$C$2:$T1007,MATCH(1,($A35='CAMAGUI DATA UNIFICADA'!$A$2:$A1007)*($BV$1='CAMAGUI DATA UNIFICADA'!$B$2:$B1007),0),MATCH(BW$2,'CAMAGUI DATA UNIFICADA'!$C$1:$T$1,0)),"")</f>
        <v>300</v>
      </c>
      <c r="BX35" s="2">
        <f t="array" ref="BX35">IFERROR(INDEX('CAMAGUI DATA UNIFICADA'!$C$2:$T1007,MATCH(1,($A35='CAMAGUI DATA UNIFICADA'!$A$2:$A1007)*($BV$1='CAMAGUI DATA UNIFICADA'!$B$2:$B1007),0),MATCH(BX$2,'CAMAGUI DATA UNIFICADA'!$C$1:$T$1,0)),"")</f>
        <v>2049</v>
      </c>
      <c r="BY35" s="2" t="str">
        <f t="array" ref="BY35">IFERROR(INDEX('CAMAGUI DATA UNIFICADA'!$C$2:$T1007,MATCH(1,($A35='CAMAGUI DATA UNIFICADA'!$A$2:$A1007)*($BV$1='CAMAGUI DATA UNIFICADA'!$B$2:$B1007),0),MATCH(BY$2,'CAMAGUI DATA UNIFICADA'!$C$1:$T$1,0)),"")</f>
        <v>SKR MAST</v>
      </c>
      <c r="BZ35" s="139">
        <f t="array" ref="BZ35">IFERROR(INDEX('CAMAGUI DATA UNIFICADA'!$C$2:$T1007,MATCH(1,($A35='CAMAGUI DATA UNIFICADA'!$A$2:$A1007)*($BV$1='CAMAGUI DATA UNIFICADA'!$B$2:$B1007),0),MATCH(BZ$2,'CAMAGUI DATA UNIFICADA'!$C$1:$T$1,0)),"")</f>
        <v>2008.02</v>
      </c>
      <c r="CA35" s="2">
        <f t="array" ref="CA35">IFERROR(INDEX('CAMAGUI DATA UNIFICADA'!$C$2:$T1007,MATCH(1,($A35='CAMAGUI DATA UNIFICADA'!$A$2:$A1007)*($BV$1='CAMAGUI DATA UNIFICADA'!$B$2:$B1007),0),MATCH(CA$2,'CAMAGUI DATA UNIFICADA'!$C$1:$T$1,0)),"")</f>
        <v>11</v>
      </c>
      <c r="CB35" s="2">
        <f t="array" ref="CB35">IFERROR(INDEX('CAMAGUI DATA UNIFICADA'!$C$2:$T1007,MATCH(1,($A35='CAMAGUI DATA UNIFICADA'!$A$2:$A1007)*($BV$1='CAMAGUI DATA UNIFICADA'!$B$2:$B1007),0),MATCH(CB$2,'CAMAGUI DATA UNIFICADA'!$C$1:$T$1,0)),"")</f>
        <v>2</v>
      </c>
      <c r="CC35" s="33">
        <f t="array" ref="CC35">IFERROR(INDEX('CAMAGUI DATA UNIFICADA'!$C$2:$T1007,MATCH(1,($A35='CAMAGUI DATA UNIFICADA'!$A$2:$A1007)*($BV$1='CAMAGUI DATA UNIFICADA'!$B$2:$B1007),0),MATCH(CC$2,'CAMAGUI DATA UNIFICADA'!$C$1:$T$1,0)),"")</f>
        <v>4.608</v>
      </c>
      <c r="CD35" s="60">
        <f t="array" ref="CD35">IFERROR(INDEX('CAMAGUI DATA UNIFICADA'!$C$2:$T1007,MATCH(1,($A35='CAMAGUI DATA UNIFICADA'!$A$2:$A1007)*($BV$1='CAMAGUI DATA UNIFICADA'!$B$2:$B1007),0),MATCH(CD$2,'CAMAGUI DATA UNIFICADA'!$C$1:$T$1,0)),"")</f>
        <v>591856.0606</v>
      </c>
      <c r="CE35" s="33">
        <f t="array" ref="CE35">IFERROR(INDEX('CAMAGUI DATA UNIFICADA'!$C$2:$T1007,MATCH(1,($A35='CAMAGUI DATA UNIFICADA'!$A$2:$A1007)*($BV$1='CAMAGUI DATA UNIFICADA'!$B$2:$B1007),0),MATCH(CE$2,'CAMAGUI DATA UNIFICADA'!$C$1:$T$1,0)),"")</f>
        <v>1.659378037</v>
      </c>
      <c r="CF35" s="23">
        <f t="array" ref="CF35">IFERROR(INDEX('CAMAGUI DATA UNIFICADA'!$C$2:$T1007,MATCH(1,($A35='CAMAGUI DATA UNIFICADA'!$A$2:$A1007)*($BV$1='CAMAGUI DATA UNIFICADA'!$B$2:$B1007),0),MATCH(CF$2,'CAMAGUI DATA UNIFICADA'!$C$1:$T$1,0)),"")</f>
        <v>0.9394540645</v>
      </c>
      <c r="CG35" s="23">
        <f t="array" ref="CG35">IFERROR(INDEX('CAMAGUI DATA UNIFICADA'!$C$2:$T1007,MATCH(1,($A35='CAMAGUI DATA UNIFICADA'!$A$2:$A1007)*($BV$1='CAMAGUI DATA UNIFICADA'!$B$2:$B1007),0),MATCH(CG$2,'CAMAGUI DATA UNIFICADA'!$C$1:$T$1,0)),"")</f>
        <v>0.98</v>
      </c>
      <c r="CH35" s="60">
        <f t="array" ref="CH35">IFERROR(INDEX('CAMAGUI DATA UNIFICADA'!$C$2:$T1007,MATCH(1,($A35='CAMAGUI DATA UNIFICADA'!$A$2:$A1007)*($BV$1='CAMAGUI DATA UNIFICADA'!$B$2:$B1007),0),MATCH(CH$2,'CAMAGUI DATA UNIFICADA'!$C$1:$T$1,0)),"")</f>
        <v>147000</v>
      </c>
      <c r="CI35" s="2">
        <f t="array" ref="CI35">IFERROR(INDEX('CAMAGUI DATA UNIFICADA'!$C$2:$T1007,MATCH(1,($A35='CAMAGUI DATA UNIFICADA'!$A$2:$A1007)*($BV$1='CAMAGUI DATA UNIFICADA'!$B$2:$B1007),0),MATCH(CI$2,'CAMAGUI DATA UNIFICADA'!$C$1:$T$1,0)),"")</f>
        <v>2</v>
      </c>
      <c r="CJ35" s="2">
        <f t="array" ref="CJ35">IFERROR(INDEX('CAMAGUI DATA UNIFICADA'!$C$2:$T1007,MATCH(1,($A35='CAMAGUI DATA UNIFICADA'!$A$2:$A1007)*($BV$1='CAMAGUI DATA UNIFICADA'!$B$2:$B1007),0),MATCH(CJ$2,'CAMAGUI DATA UNIFICADA'!$C$1:$T$1,0)),"")</f>
        <v>13</v>
      </c>
      <c r="CK35" s="33">
        <f t="array" ref="CK35">IFERROR(INDEX('CAMAGUI DATA UNIFICADA'!$C$2:$T1007,MATCH(1,($A35='CAMAGUI DATA UNIFICADA'!$A$2:$A1007)*($BV$1='CAMAGUI DATA UNIFICADA'!$B$2:$B1007),0),MATCH(CK$2,'CAMAGUI DATA UNIFICADA'!$C$1:$T$1,0)),"")</f>
        <v>4.248</v>
      </c>
      <c r="CL35" s="60">
        <f t="array" ref="CL35">IFERROR(INDEX('CAMAGUI DATA UNIFICADA'!$C$2:$T1007,MATCH(1,($A35='CAMAGUI DATA UNIFICADA'!$A$2:$A1007)*($BV$1='CAMAGUI DATA UNIFICADA'!$B$2:$B1007),0),MATCH(CL$2,'CAMAGUI DATA UNIFICADA'!$C$1:$T$1,0)),"")</f>
        <v>349.7594281</v>
      </c>
      <c r="CM35" s="140">
        <f t="array" ref="CM35">IFERROR(INDEX('CAMAGUI DATA UNIFICADA'!$C$2:$T1007,MATCH(1,($A35='CAMAGUI DATA UNIFICADA'!$A$2:$A1007)*($BV$1='CAMAGUI DATA UNIFICADA'!$B$2:$B1007),0),MATCH(CM$2,'CAMAGUI DATA UNIFICADA'!$C$1:$T$1,0)),"")</f>
        <v>12.43985703</v>
      </c>
      <c r="CN35" s="138" t="str">
        <f t="array" ref="CN35">IFERROR(INDEX('CAMAGUI DATA UNIFICADA'!$C$2:$T1007,MATCH(1,($A35='CAMAGUI DATA UNIFICADA'!$A$2:$A1007)*($CN$1='CAMAGUI DATA UNIFICADA'!$B$2:$B1007),0),MATCH(CN$2,'CAMAGUI DATA UNIFICADA'!$C$1:$T$1,0)),"")</f>
        <v>CA6290723</v>
      </c>
      <c r="CO35" s="2">
        <f t="array" ref="CO35">IFERROR(INDEX('CAMAGUI DATA UNIFICADA'!$C$2:$T1007,MATCH(1,($A35='CAMAGUI DATA UNIFICADA'!$A$2:$A1007)*($CN$1='CAMAGUI DATA UNIFICADA'!$B$2:$B1007),0),MATCH(CO$2,'CAMAGUI DATA UNIFICADA'!$C$1:$T$1,0)),"")</f>
        <v>500</v>
      </c>
      <c r="CP35" s="2">
        <f t="array" ref="CP35">IFERROR(INDEX('CAMAGUI DATA UNIFICADA'!$C$2:$T1007,MATCH(1,($A35='CAMAGUI DATA UNIFICADA'!$A$2:$A1007)*($CN$1='CAMAGUI DATA UNIFICADA'!$B$2:$B1007),0),MATCH(CP$2,'CAMAGUI DATA UNIFICADA'!$C$1:$T$1,0)),"")</f>
        <v>3362</v>
      </c>
      <c r="CQ35" s="2" t="str">
        <f t="array" ref="CQ35">IFERROR(INDEX('CAMAGUI DATA UNIFICADA'!$C$2:$T1007,MATCH(1,($A35='CAMAGUI DATA UNIFICADA'!$A$2:$A1007)*($CN$1='CAMAGUI DATA UNIFICADA'!$B$2:$B1007),0),MATCH(CQ$2,'CAMAGUI DATA UNIFICADA'!$C$1:$T$1,0)),"")</f>
        <v>SKR MAST</v>
      </c>
      <c r="CR35" s="139">
        <f t="array" ref="CR35">IFERROR(INDEX('CAMAGUI DATA UNIFICADA'!$C$2:$T1007,MATCH(1,($A35='CAMAGUI DATA UNIFICADA'!$A$2:$A1007)*($CN$1='CAMAGUI DATA UNIFICADA'!$B$2:$B1007),0),MATCH(CR$2,'CAMAGUI DATA UNIFICADA'!$C$1:$T$1,0)),"")</f>
        <v>3294.76</v>
      </c>
      <c r="CS35" s="2">
        <f t="array" ref="CS35">IFERROR(INDEX('CAMAGUI DATA UNIFICADA'!$C$2:$T1007,MATCH(1,($A35='CAMAGUI DATA UNIFICADA'!$A$2:$A1007)*($CN$1='CAMAGUI DATA UNIFICADA'!$B$2:$B1007),0),MATCH(CS$2,'CAMAGUI DATA UNIFICADA'!$C$1:$T$1,0)),"")</f>
        <v>11.05</v>
      </c>
      <c r="CT35" s="2">
        <f t="array" ref="CT35">IFERROR(INDEX('CAMAGUI DATA UNIFICADA'!$C$2:$T1007,MATCH(1,($A35='CAMAGUI DATA UNIFICADA'!$A$2:$A1007)*($CN$1='CAMAGUI DATA UNIFICADA'!$B$2:$B1007),0),MATCH(CT$2,'CAMAGUI DATA UNIFICADA'!$C$1:$T$1,0)),"")</f>
        <v>2.05</v>
      </c>
      <c r="CU35" s="33">
        <f t="array" ref="CU35">IFERROR(INDEX('CAMAGUI DATA UNIFICADA'!$C$2:$T1007,MATCH(1,($A35='CAMAGUI DATA UNIFICADA'!$A$2:$A1007)*($CN$1='CAMAGUI DATA UNIFICADA'!$B$2:$B1007),0),MATCH(CU$2,'CAMAGUI DATA UNIFICADA'!$C$1:$T$1,0)),"")</f>
        <v>4.5984</v>
      </c>
      <c r="CV35" s="60">
        <f t="array" ref="CV35">IFERROR(INDEX('CAMAGUI DATA UNIFICADA'!$C$2:$T1007,MATCH(1,($A35='CAMAGUI DATA UNIFICADA'!$A$2:$A1007)*($CN$1='CAMAGUI DATA UNIFICADA'!$B$2:$B1007),0),MATCH(CV$2,'CAMAGUI DATA UNIFICADA'!$C$1:$T$1,0)),"")</f>
        <v>984013.3259</v>
      </c>
      <c r="CW35" s="33">
        <f t="array" ref="CW35">IFERROR(INDEX('CAMAGUI DATA UNIFICADA'!$C$2:$T1007,MATCH(1,($A35='CAMAGUI DATA UNIFICADA'!$A$2:$A1007)*($CN$1='CAMAGUI DATA UNIFICADA'!$B$2:$B1007),0),MATCH(CW$2,'CAMAGUI DATA UNIFICADA'!$C$1:$T$1,0)),"")</f>
        <v>1.632815611</v>
      </c>
      <c r="CX35" s="23">
        <f t="array" ref="CX35">IFERROR(INDEX('CAMAGUI DATA UNIFICADA'!$C$2:$T1007,MATCH(1,($A35='CAMAGUI DATA UNIFICADA'!$A$2:$A1007)*($CN$1='CAMAGUI DATA UNIFICADA'!$B$2:$B1007),0),MATCH(CX$2,'CAMAGUI DATA UNIFICADA'!$C$1:$T$1,0)),"")</f>
        <v>0.9111234499</v>
      </c>
      <c r="CY35" s="23">
        <f t="array" ref="CY35">IFERROR(INDEX('CAMAGUI DATA UNIFICADA'!$C$2:$T1007,MATCH(1,($A35='CAMAGUI DATA UNIFICADA'!$A$2:$A1007)*($CN$1='CAMAGUI DATA UNIFICADA'!$B$2:$B1007),0),MATCH(CY$2,'CAMAGUI DATA UNIFICADA'!$C$1:$T$1,0)),"")</f>
        <v>0.93</v>
      </c>
      <c r="CZ35" s="60">
        <f t="array" ref="CZ35">IFERROR(INDEX('CAMAGUI DATA UNIFICADA'!$C$2:$T1007,MATCH(1,($A35='CAMAGUI DATA UNIFICADA'!$A$2:$A1007)*($CN$1='CAMAGUI DATA UNIFICADA'!$B$2:$B1007),0),MATCH(CZ$2,'CAMAGUI DATA UNIFICADA'!$C$1:$T$1,0)),"")</f>
        <v>114788.5714</v>
      </c>
      <c r="DA35" s="2">
        <f t="array" ref="DA35">IFERROR(INDEX('CAMAGUI DATA UNIFICADA'!$C$2:$T1007,MATCH(1,($A35='CAMAGUI DATA UNIFICADA'!$A$2:$A1007)*($CN$1='CAMAGUI DATA UNIFICADA'!$B$2:$B1007),0),MATCH(DA$2,'CAMAGUI DATA UNIFICADA'!$C$1:$T$1,0)),"")</f>
        <v>2</v>
      </c>
      <c r="DB35" s="2">
        <f t="array" ref="DB35">IFERROR(INDEX('CAMAGUI DATA UNIFICADA'!$C$2:$T1007,MATCH(1,($A35='CAMAGUI DATA UNIFICADA'!$A$2:$A1007)*($CN$1='CAMAGUI DATA UNIFICADA'!$B$2:$B1007),0),MATCH(DB$2,'CAMAGUI DATA UNIFICADA'!$C$1:$T$1,0)),"")</f>
        <v>13.05</v>
      </c>
      <c r="DC35" s="33">
        <f t="array" ref="DC35">IFERROR(INDEX('CAMAGUI DATA UNIFICADA'!$C$2:$T1007,MATCH(1,($A35='CAMAGUI DATA UNIFICADA'!$A$2:$A1007)*($CN$1='CAMAGUI DATA UNIFICADA'!$B$2:$B1007),0),MATCH(DC$2,'CAMAGUI DATA UNIFICADA'!$C$1:$T$1,0)),"")</f>
        <v>4.2402</v>
      </c>
      <c r="DD35" s="60">
        <f t="array" ref="DD35">IFERROR(INDEX('CAMAGUI DATA UNIFICADA'!$C$2:$T1007,MATCH(1,($A35='CAMAGUI DATA UNIFICADA'!$A$2:$A1007)*($CN$1='CAMAGUI DATA UNIFICADA'!$B$2:$B1007),0),MATCH(DD$2,'CAMAGUI DATA UNIFICADA'!$C$1:$T$1,0)),"")</f>
        <v>569.5683076</v>
      </c>
      <c r="DE35" s="140">
        <f t="array" ref="DE35">IFERROR(INDEX('CAMAGUI DATA UNIFICADA'!$C$2:$T1007,MATCH(1,($A35='CAMAGUI DATA UNIFICADA'!$A$2:$A1007)*($CN$1='CAMAGUI DATA UNIFICADA'!$B$2:$B1007),0),MATCH(DE$2,'CAMAGUI DATA UNIFICADA'!$C$1:$T$1,0)),"")</f>
        <v>17.39207691</v>
      </c>
      <c r="DF35" s="138" t="str">
        <f t="array" ref="DF35">IFERROR(INDEX('CAMAGUI DATA UNIFICADA'!$C$2:$T1007,MATCH(1,($A35='CAMAGUI DATA UNIFICADA'!$A$2:$A1007)*($DF$1='CAMAGUI DATA UNIFICADA'!$B$2:$B1007),0),MATCH(DF$2,'CAMAGUI DATA UNIFICADA'!$C$1:$T$1,0)),"")</f>
        <v/>
      </c>
      <c r="DG35" s="2" t="str">
        <f t="array" ref="DG35">IFERROR(INDEX('CAMAGUI DATA UNIFICADA'!$C$2:$T1007,MATCH(1,($A35='CAMAGUI DATA UNIFICADA'!$A$2:$A1007)*($DF$1='CAMAGUI DATA UNIFICADA'!$B$2:$B1007),0),MATCH(DG$2,'CAMAGUI DATA UNIFICADA'!$C$1:$T$1,0)),"")</f>
        <v/>
      </c>
      <c r="DH35" s="2" t="str">
        <f t="array" ref="DH35">IFERROR(INDEX('CAMAGUI DATA UNIFICADA'!$C$2:$T1007,MATCH(1,($A35='CAMAGUI DATA UNIFICADA'!$A$2:$A1007)*($DF$1='CAMAGUI DATA UNIFICADA'!$B$2:$B1007),0),MATCH(DH$2,'CAMAGUI DATA UNIFICADA'!$C$1:$T$1,0)),"")</f>
        <v/>
      </c>
      <c r="DI35" s="2" t="str">
        <f t="array" ref="DI35">IFERROR(INDEX('CAMAGUI DATA UNIFICADA'!$C$2:$T1007,MATCH(1,($A35='CAMAGUI DATA UNIFICADA'!$A$2:$A1007)*($DF$1='CAMAGUI DATA UNIFICADA'!$B$2:$B1007),0),MATCH(DI$2,'CAMAGUI DATA UNIFICADA'!$C$1:$T$1,0)),"")</f>
        <v/>
      </c>
      <c r="DJ35" s="139" t="str">
        <f t="array" ref="DJ35">IFERROR(INDEX('CAMAGUI DATA UNIFICADA'!$C$2:$T1007,MATCH(1,($A35='CAMAGUI DATA UNIFICADA'!$A$2:$A1007)*($DF$1='CAMAGUI DATA UNIFICADA'!$B$2:$B1007),0),MATCH(DJ$2,'CAMAGUI DATA UNIFICADA'!$C$1:$T$1,0)),"")</f>
        <v/>
      </c>
      <c r="DK35" s="2" t="str">
        <f t="array" ref="DK35">IFERROR(INDEX('CAMAGUI DATA UNIFICADA'!$C$2:$T1007,MATCH(1,($A35='CAMAGUI DATA UNIFICADA'!$A$2:$A1007)*($DF$1='CAMAGUI DATA UNIFICADA'!$B$2:$B1007),0),MATCH(DK$2,'CAMAGUI DATA UNIFICADA'!$C$1:$T$1,0)),"")</f>
        <v/>
      </c>
      <c r="DL35" s="2" t="str">
        <f t="array" ref="DL35">IFERROR(INDEX('CAMAGUI DATA UNIFICADA'!$C$2:$T1007,MATCH(1,($A35='CAMAGUI DATA UNIFICADA'!$A$2:$A1007)*($DF$1='CAMAGUI DATA UNIFICADA'!$B$2:$B1007),0),MATCH(DL$2,'CAMAGUI DATA UNIFICADA'!$C$1:$T$1,0)),"")</f>
        <v/>
      </c>
      <c r="DM35" s="33" t="str">
        <f t="array" ref="DM35">IFERROR(INDEX('CAMAGUI DATA UNIFICADA'!$C$2:$T1007,MATCH(1,($A35='CAMAGUI DATA UNIFICADA'!$A$2:$A1007)*($DF$1='CAMAGUI DATA UNIFICADA'!$B$2:$B1007),0),MATCH(DM$2,'CAMAGUI DATA UNIFICADA'!$C$1:$T$1,0)),"")</f>
        <v/>
      </c>
      <c r="DN35" s="60" t="str">
        <f t="array" ref="DN35">IFERROR(INDEX('CAMAGUI DATA UNIFICADA'!$C$2:$T1007,MATCH(1,($A35='CAMAGUI DATA UNIFICADA'!$A$2:$A1007)*($DF$1='CAMAGUI DATA UNIFICADA'!$B$2:$B1007),0),MATCH(DN$2,'CAMAGUI DATA UNIFICADA'!$C$1:$T$1,0)),"")</f>
        <v/>
      </c>
      <c r="DO35" s="33" t="str">
        <f t="array" ref="DO35">IFERROR(INDEX('CAMAGUI DATA UNIFICADA'!$C$2:$T1007,MATCH(1,($A35='CAMAGUI DATA UNIFICADA'!$A$2:$A1007)*($DF$1='CAMAGUI DATA UNIFICADA'!$B$2:$B1007),0),MATCH(DO$2,'CAMAGUI DATA UNIFICADA'!$C$1:$T$1,0)),"")</f>
        <v/>
      </c>
      <c r="DP35" s="23" t="str">
        <f t="array" ref="DP35">IFERROR(INDEX('CAMAGUI DATA UNIFICADA'!$C$2:$T1007,MATCH(1,($A35='CAMAGUI DATA UNIFICADA'!$A$2:$A1007)*($DF$1='CAMAGUI DATA UNIFICADA'!$B$2:$B1007),0),MATCH(DP$2,'CAMAGUI DATA UNIFICADA'!$C$1:$T$1,0)),"")</f>
        <v/>
      </c>
      <c r="DQ35" s="23" t="str">
        <f t="array" ref="DQ35">IFERROR(INDEX('CAMAGUI DATA UNIFICADA'!$C$2:$T1007,MATCH(1,($A35='CAMAGUI DATA UNIFICADA'!$A$2:$A1007)*($DF$1='CAMAGUI DATA UNIFICADA'!$B$2:$B1007),0),MATCH(DQ$2,'CAMAGUI DATA UNIFICADA'!$C$1:$T$1,0)),"")</f>
        <v/>
      </c>
      <c r="DR35" s="2" t="str">
        <f t="array" ref="DR35">IFERROR(INDEX('CAMAGUI DATA UNIFICADA'!$C$2:$T1007,MATCH(1,($A35='CAMAGUI DATA UNIFICADA'!$A$2:$A1007)*($DF$1='CAMAGUI DATA UNIFICADA'!$B$2:$B1007),0),MATCH(DR$2,'CAMAGUI DATA UNIFICADA'!$C$1:$T$1,0)),"")</f>
        <v/>
      </c>
      <c r="DS35" s="2" t="str">
        <f t="array" ref="DS35">IFERROR(INDEX('CAMAGUI DATA UNIFICADA'!$C$2:$T1007,MATCH(1,($A35='CAMAGUI DATA UNIFICADA'!$A$2:$A1007)*($DF$1='CAMAGUI DATA UNIFICADA'!$B$2:$B1007),0),MATCH(DS$2,'CAMAGUI DATA UNIFICADA'!$C$1:$T$1,0)),"")</f>
        <v/>
      </c>
      <c r="DT35" s="2" t="str">
        <f t="array" ref="DT35">IFERROR(INDEX('CAMAGUI DATA UNIFICADA'!$C$2:$T1007,MATCH(1,($A35='CAMAGUI DATA UNIFICADA'!$A$2:$A1007)*($DF$1='CAMAGUI DATA UNIFICADA'!$B$2:$B1007),0),MATCH(DT$2,'CAMAGUI DATA UNIFICADA'!$C$1:$T$1,0)),"")</f>
        <v/>
      </c>
      <c r="DU35" s="33" t="str">
        <f t="array" ref="DU35">IFERROR(INDEX('CAMAGUI DATA UNIFICADA'!$C$2:$T1007,MATCH(1,($A35='CAMAGUI DATA UNIFICADA'!$A$2:$A1007)*($DF$1='CAMAGUI DATA UNIFICADA'!$B$2:$B1007),0),MATCH(DU$2,'CAMAGUI DATA UNIFICADA'!$C$1:$T$1,0)),"")</f>
        <v/>
      </c>
      <c r="DV35" s="60" t="str">
        <f t="array" ref="DV35">IFERROR(INDEX('CAMAGUI DATA UNIFICADA'!$C$2:$T1007,MATCH(1,($A35='CAMAGUI DATA UNIFICADA'!$A$2:$A1007)*($DF$1='CAMAGUI DATA UNIFICADA'!$B$2:$B1007),0),MATCH(DV$2,'CAMAGUI DATA UNIFICADA'!$C$1:$T$1,0)),"")</f>
        <v/>
      </c>
      <c r="DW35" s="140" t="str">
        <f t="array" ref="DW35">IFERROR(INDEX('CAMAGUI DATA UNIFICADA'!$C$2:$T1007,MATCH(1,($A35='CAMAGUI DATA UNIFICADA'!$A$2:$A1007)*($DF$1='CAMAGUI DATA UNIFICADA'!$B$2:$B1007),0),MATCH(DW$2,'CAMAGUI DATA UNIFICADA'!$C$1:$T$1,0)),"")</f>
        <v/>
      </c>
      <c r="DX35" s="144" t="str">
        <f t="array" ref="DX35">IFERROR(INDEX('CAMAGUI DATA UNIFICADA'!$C$2:$T1007,MATCH(1,($A35='CAMAGUI DATA UNIFICADA'!$A$2:$A1007)*($DX$1='CAMAGUI DATA UNIFICADA'!$B$2:$B1007),0),MATCH(DX$2,'CAMAGUI DATA UNIFICADA'!$C$1:$T$1,0)),"")</f>
        <v>CAR280523</v>
      </c>
      <c r="DY35" s="60">
        <f t="array" ref="DY35">IFERROR(INDEX('CAMAGUI DATA UNIFICADA'!$C$2:$T1007,MATCH(1,($A35='CAMAGUI DATA UNIFICADA'!$A$2:$A1007)*($DX$1='CAMAGUI DATA UNIFICADA'!$B$2:$B1007),0),MATCH(DY$2,'CAMAGUI DATA UNIFICADA'!$C$1:$T$1,0)),"")</f>
        <v>137</v>
      </c>
      <c r="DZ35" s="60">
        <f t="array" ref="DZ35">IFERROR(INDEX('CAMAGUI DATA UNIFICADA'!$C$2:$T1007,MATCH(1,($A35='CAMAGUI DATA UNIFICADA'!$A$2:$A1007)*($DX$1='CAMAGUI DATA UNIFICADA'!$B$2:$B1007),0),MATCH(DZ$2,'CAMAGUI DATA UNIFICADA'!$C$1:$T$1,0)),"")</f>
        <v>959</v>
      </c>
      <c r="EA35" s="60" t="str">
        <f t="array" ref="EA35">IFERROR(INDEX('CAMAGUI DATA UNIFICADA'!$C$2:$T1007,MATCH(1,($A35='CAMAGUI DATA UNIFICADA'!$A$2:$A1007)*($DX$1='CAMAGUI DATA UNIFICADA'!$B$2:$B1007),0),MATCH(EA$2,'CAMAGUI DATA UNIFICADA'!$C$1:$T$1,0)),"")</f>
        <v>NICO QUALIS</v>
      </c>
      <c r="EB35" s="60">
        <f t="array" ref="EB35">IFERROR(INDEX('CAMAGUI DATA UNIFICADA'!$C$2:$T1007,MATCH(1,($A35='CAMAGUI DATA UNIFICADA'!$A$2:$A1007)*($DX$1='CAMAGUI DATA UNIFICADA'!$B$2:$B1007),0),MATCH(EB$2,'CAMAGUI DATA UNIFICADA'!$C$1:$T$1,0)),"")</f>
        <v>1041.8576</v>
      </c>
      <c r="EC35" s="60">
        <f t="array" ref="EC35">IFERROR(INDEX('CAMAGUI DATA UNIFICADA'!$C$2:$T1007,MATCH(1,($A35='CAMAGUI DATA UNIFICADA'!$A$2:$A1007)*($DX$1='CAMAGUI DATA UNIFICADA'!$B$2:$B1007),0),MATCH(EC$2,'CAMAGUI DATA UNIFICADA'!$C$1:$T$1,0)),"")</f>
        <v>15.5</v>
      </c>
      <c r="ED35" s="60">
        <f t="array" ref="ED35">IFERROR(INDEX('CAMAGUI DATA UNIFICADA'!$C$2:$T1007,MATCH(1,($A35='CAMAGUI DATA UNIFICADA'!$A$2:$A1007)*($DX$1='CAMAGUI DATA UNIFICADA'!$B$2:$B1007),0),MATCH(ED$2,'CAMAGUI DATA UNIFICADA'!$C$1:$T$1,0)),"")</f>
        <v>2.5</v>
      </c>
      <c r="EE35" s="60">
        <f t="array" ref="EE35">IFERROR(INDEX('CAMAGUI DATA UNIFICADA'!$C$2:$T1007,MATCH(1,($A35='CAMAGUI DATA UNIFICADA'!$A$2:$A1007)*($DX$1='CAMAGUI DATA UNIFICADA'!$B$2:$B1007),0),MATCH(EE$2,'CAMAGUI DATA UNIFICADA'!$C$1:$T$1,0)),"")</f>
        <v>3.864</v>
      </c>
      <c r="EF35" s="60">
        <f t="array" ref="EF35">IFERROR(INDEX('CAMAGUI DATA UNIFICADA'!$C$2:$T1007,MATCH(1,($A35='CAMAGUI DATA UNIFICADA'!$A$2:$A1007)*($DX$1='CAMAGUI DATA UNIFICADA'!$B$2:$B1007),0),MATCH(EF$2,'CAMAGUI DATA UNIFICADA'!$C$1:$T$1,0)),"")</f>
        <v>228745.0745</v>
      </c>
      <c r="EG35" s="60">
        <f t="array" ref="EG35">IFERROR(INDEX('CAMAGUI DATA UNIFICADA'!$C$2:$T1007,MATCH(1,($A35='CAMAGUI DATA UNIFICADA'!$A$2:$A1007)*($DX$1='CAMAGUI DATA UNIFICADA'!$B$2:$B1007),0),MATCH(EG$2,'CAMAGUI DATA UNIFICADA'!$C$1:$T$1,0)),"")</f>
        <v>1.565714286</v>
      </c>
      <c r="EH35" s="60">
        <f t="array" ref="EH35">IFERROR(INDEX('CAMAGUI DATA UNIFICADA'!$C$2:$T1007,MATCH(1,($A35='CAMAGUI DATA UNIFICADA'!$A$2:$A1007)*($DX$1='CAMAGUI DATA UNIFICADA'!$B$2:$B1007),0),MATCH(EH$2,'CAMAGUI DATA UNIFICADA'!$C$1:$T$1,0)),"")</f>
        <v>0.9149802979</v>
      </c>
      <c r="EI35" s="60">
        <f t="array" ref="EI35">IFERROR(INDEX('CAMAGUI DATA UNIFICADA'!$C$2:$T1007,MATCH(1,($A35='CAMAGUI DATA UNIFICADA'!$A$2:$A1007)*($DX$1='CAMAGUI DATA UNIFICADA'!$B$2:$B1007),0),MATCH(EI$2,'CAMAGUI DATA UNIFICADA'!$C$1:$T$1,0)),"")</f>
        <v>0.98</v>
      </c>
      <c r="EJ35" s="60" t="str">
        <f t="array" ref="EJ35">IFERROR(INDEX('CAMAGUI DATA UNIFICADA'!$C$2:$T1007,MATCH(1,($A35='CAMAGUI DATA UNIFICADA'!$A$2:$A1007)*($DX$1='CAMAGUI DATA UNIFICADA'!$B$2:$B1007),0),MATCH(EJ$2,'CAMAGUI DATA UNIFICADA'!$C$1:$T$1,0)),"")</f>
        <v/>
      </c>
      <c r="EK35" s="60">
        <f t="array" ref="EK35">IFERROR(INDEX('CAMAGUI DATA UNIFICADA'!$C$2:$T1007,MATCH(1,($A35='CAMAGUI DATA UNIFICADA'!$A$2:$A1007)*($DX$1='CAMAGUI DATA UNIFICADA'!$B$2:$B1007),0),MATCH(EK$2,'CAMAGUI DATA UNIFICADA'!$C$1:$T$1,0)),"")</f>
        <v>2</v>
      </c>
      <c r="EL35" s="60">
        <f t="array" ref="EL35">IFERROR(INDEX('CAMAGUI DATA UNIFICADA'!$C$2:$T1007,MATCH(1,($A35='CAMAGUI DATA UNIFICADA'!$A$2:$A1007)*($DX$1='CAMAGUI DATA UNIFICADA'!$B$2:$B1007),0),MATCH(EL$2,'CAMAGUI DATA UNIFICADA'!$C$1:$T$1,0)),"")</f>
        <v>17.5</v>
      </c>
      <c r="EM35" s="60">
        <f t="array" ref="EM35">IFERROR(INDEX('CAMAGUI DATA UNIFICADA'!$C$2:$T1007,MATCH(1,($A35='CAMAGUI DATA UNIFICADA'!$A$2:$A1007)*($DX$1='CAMAGUI DATA UNIFICADA'!$B$2:$B1007),0),MATCH(EM$2,'CAMAGUI DATA UNIFICADA'!$C$1:$T$1,0)),"")</f>
        <v>3.594</v>
      </c>
      <c r="EN35" s="60">
        <f t="array" ref="EN35">IFERROR(INDEX('CAMAGUI DATA UNIFICADA'!$C$2:$T1007,MATCH(1,($A35='CAMAGUI DATA UNIFICADA'!$A$2:$A1007)*($DX$1='CAMAGUI DATA UNIFICADA'!$B$2:$B1007),0),MATCH(EN$2,'CAMAGUI DATA UNIFICADA'!$C$1:$T$1,0)),"")</f>
        <v>157.3433371</v>
      </c>
      <c r="EO35" s="140">
        <f t="array" ref="EO35">IFERROR(INDEX('CAMAGUI DATA UNIFICADA'!$C$2:$T1007,MATCH(1,($A35='CAMAGUI DATA UNIFICADA'!$A$2:$A1007)*($DX$1='CAMAGUI DATA UNIFICADA'!$B$2:$B1007),0),MATCH(EO$2,'CAMAGUI DATA UNIFICADA'!$C$1:$T$1,0)),"")</f>
        <v>5.085834278</v>
      </c>
    </row>
    <row r="36">
      <c r="A36" s="137">
        <v>45180.0</v>
      </c>
      <c r="B36" s="138" t="str">
        <f t="array" ref="B36">IFERROR(INDEX('CAMAGUI DATA UNIFICADA'!$C$2:$T1007,MATCH(1,($A36='CAMAGUI DATA UNIFICADA'!$A$2:$A1007)*($B$1='CAMAGUI DATA UNIFICADA'!$B$2:$B1007),0),MATCH(B$2,'CAMAGUI DATA UNIFICADA'!$C$1:$T$1,0)),"")</f>
        <v>CA1040923</v>
      </c>
      <c r="C36" s="2">
        <f t="array" ref="C36">IFERROR(INDEX('CAMAGUI DATA UNIFICADA'!$C$2:$T1007,MATCH(1,($A36='CAMAGUI DATA UNIFICADA'!$A$2:$A1007)*($B$1='CAMAGUI DATA UNIFICADA'!$B$2:$B1007),0),MATCH(C$2,'CAMAGUI DATA UNIFICADA'!$C$1:$T$1,0)),"")</f>
        <v>162</v>
      </c>
      <c r="D36" s="2">
        <f t="array" ref="D36">IFERROR(INDEX('CAMAGUI DATA UNIFICADA'!$C$2:$T1007,MATCH(1,($A36='CAMAGUI DATA UNIFICADA'!$A$2:$A1007)*($B$1='CAMAGUI DATA UNIFICADA'!$B$2:$B1007),0),MATCH(D$2,'CAMAGUI DATA UNIFICADA'!$C$1:$T$1,0)),"")</f>
        <v>785</v>
      </c>
      <c r="E36" s="2" t="str">
        <f t="array" ref="E36">IFERROR(INDEX('CAMAGUI DATA UNIFICADA'!$C$2:$T1007,MATCH(1,($A36='CAMAGUI DATA UNIFICADA'!$A$2:$A1007)*($B$1='CAMAGUI DATA UNIFICADA'!$B$2:$B1007),0),MATCH(E$2,'CAMAGUI DATA UNIFICADA'!$C$1:$T$1,0)),"")</f>
        <v>SKR NW#4</v>
      </c>
      <c r="F36" s="139">
        <f t="array" ref="F36">IFERROR(INDEX('CAMAGUI DATA UNIFICADA'!$C$2:$T1007,MATCH(1,($A36='CAMAGUI DATA UNIFICADA'!$A$2:$A1007)*($B$1='CAMAGUI DATA UNIFICADA'!$B$2:$B1007),0),MATCH(F$2,'CAMAGUI DATA UNIFICADA'!$C$1:$T$1,0)),"")</f>
        <v>1055.04</v>
      </c>
      <c r="G36" s="2">
        <f t="array" ref="G36">IFERROR(INDEX('CAMAGUI DATA UNIFICADA'!$C$2:$T1007,MATCH(1,($A36='CAMAGUI DATA UNIFICADA'!$A$2:$A1007)*($B$1='CAMAGUI DATA UNIFICADA'!$B$2:$B1007),0),MATCH(G$2,'CAMAGUI DATA UNIFICADA'!$C$1:$T$1,0)),"")</f>
        <v>3</v>
      </c>
      <c r="H36" s="2">
        <f t="array" ref="H36">IFERROR(INDEX('CAMAGUI DATA UNIFICADA'!$C$2:$T1007,MATCH(1,($A36='CAMAGUI DATA UNIFICADA'!$A$2:$A1007)*($B$1='CAMAGUI DATA UNIFICADA'!$B$2:$B1007),0),MATCH(H$2,'CAMAGUI DATA UNIFICADA'!$C$1:$T$1,0)),"")</f>
        <v>2.25</v>
      </c>
      <c r="I36" s="33">
        <f t="array" ref="I36">IFERROR(INDEX('CAMAGUI DATA UNIFICADA'!$C$2:$T1007,MATCH(1,($A36='CAMAGUI DATA UNIFICADA'!$A$2:$A1007)*($B$1='CAMAGUI DATA UNIFICADA'!$B$2:$B1007),0),MATCH(I$2,'CAMAGUI DATA UNIFICADA'!$C$1:$T$1,0)),"")</f>
        <v>9.624</v>
      </c>
      <c r="J36" s="60">
        <f t="array" ref="J36">IFERROR(INDEX('CAMAGUI DATA UNIFICADA'!$C$2:$T1007,MATCH(1,($A36='CAMAGUI DATA UNIFICADA'!$A$2:$A1007)*($B$1='CAMAGUI DATA UNIFICADA'!$B$2:$B1007),0),MATCH(J$2,'CAMAGUI DATA UNIFICADA'!$C$1:$T$1,0)),"")</f>
        <v>561097.2569</v>
      </c>
      <c r="K36" s="33">
        <f t="array" ref="K36">IFERROR(INDEX('CAMAGUI DATA UNIFICADA'!$C$2:$T1007,MATCH(1,($A36='CAMAGUI DATA UNIFICADA'!$A$2:$A1007)*($B$1='CAMAGUI DATA UNIFICADA'!$B$2:$B1007),0),MATCH(K$2,'CAMAGUI DATA UNIFICADA'!$C$1:$T$1,0)),"")</f>
        <v>0.3589391861</v>
      </c>
      <c r="L36" s="23">
        <f t="array" ref="L36">IFERROR(INDEX('CAMAGUI DATA UNIFICADA'!$C$2:$T1007,MATCH(1,($A36='CAMAGUI DATA UNIFICADA'!$A$2:$A1007)*($B$1='CAMAGUI DATA UNIFICADA'!$B$2:$B1007),0),MATCH(L$2,'CAMAGUI DATA UNIFICADA'!$C$1:$T$1,0)),"")</f>
        <v>0.4618084419</v>
      </c>
      <c r="M36" s="23">
        <f t="array" ref="M36">IFERROR(INDEX('CAMAGUI DATA UNIFICADA'!$C$2:$T1007,MATCH(1,($A36='CAMAGUI DATA UNIFICADA'!$A$2:$A1007)*($B$1='CAMAGUI DATA UNIFICADA'!$B$2:$B1007),0),MATCH(M$2,'CAMAGUI DATA UNIFICADA'!$C$1:$T$1,0)),"")</f>
        <v>0.8</v>
      </c>
      <c r="N36" s="60">
        <f t="array" ref="N36">IFERROR(INDEX('CAMAGUI DATA UNIFICADA'!$C$2:$T1007,MATCH(1,($A36='CAMAGUI DATA UNIFICADA'!$A$2:$A1007)*($B$1='CAMAGUI DATA UNIFICADA'!$B$2:$B1007),0),MATCH(N$2,'CAMAGUI DATA UNIFICADA'!$C$1:$T$1,0)),"")</f>
        <v>118681.3187</v>
      </c>
      <c r="O36" s="2">
        <f t="array" ref="O36">IFERROR(INDEX('CAMAGUI DATA UNIFICADA'!$C$2:$T1007,MATCH(1,($A36='CAMAGUI DATA UNIFICADA'!$A$2:$A1007)*($B$1='CAMAGUI DATA UNIFICADA'!$B$2:$B1007),0),MATCH(O$2,'CAMAGUI DATA UNIFICADA'!$C$1:$T$1,0)),"")</f>
        <v>2</v>
      </c>
      <c r="P36" s="2">
        <f t="array" ref="P36">IFERROR(INDEX('CAMAGUI DATA UNIFICADA'!$C$2:$T1007,MATCH(1,($A36='CAMAGUI DATA UNIFICADA'!$A$2:$A1007)*($B$1='CAMAGUI DATA UNIFICADA'!$B$2:$B1007),0),MATCH(P$2,'CAMAGUI DATA UNIFICADA'!$C$1:$T$1,0)),"")</f>
        <v>5</v>
      </c>
      <c r="Q36" s="33">
        <f t="array" ref="Q36">IFERROR(INDEX('CAMAGUI DATA UNIFICADA'!$C$2:$T1007,MATCH(1,($A36='CAMAGUI DATA UNIFICADA'!$A$2:$A1007)*($B$1='CAMAGUI DATA UNIFICADA'!$B$2:$B1007),0),MATCH(Q$2,'CAMAGUI DATA UNIFICADA'!$C$1:$T$1,0)),"")</f>
        <v>7.476</v>
      </c>
      <c r="R36" s="60">
        <f t="array" ref="R36">IFERROR(INDEX('CAMAGUI DATA UNIFICADA'!$C$2:$T1007,MATCH(1,($A36='CAMAGUI DATA UNIFICADA'!$A$2:$A1007)*($B$1='CAMAGUI DATA UNIFICADA'!$B$2:$B1007),0),MATCH(R$2,'CAMAGUI DATA UNIFICADA'!$C$1:$T$1,0)),"")</f>
        <v>407.451058</v>
      </c>
      <c r="S36" s="140">
        <f t="array" ref="S36">IFERROR(INDEX('CAMAGUI DATA UNIFICADA'!$C$2:$T1007,MATCH(1,($A36='CAMAGUI DATA UNIFICADA'!$A$2:$A1007)*($B$1='CAMAGUI DATA UNIFICADA'!$B$2:$B1007),0),MATCH(S$2,'CAMAGUI DATA UNIFICADA'!$C$1:$T$1,0)),"")</f>
        <v>61.36276449</v>
      </c>
      <c r="T36" s="138" t="str">
        <f t="array" ref="T36">IFERROR(INDEX('CAMAGUI DATA UNIFICADA'!$C$2:$T1007,MATCH(1,($A36='CAMAGUI DATA UNIFICADA'!$A$2:$A1007)*($T$1='CAMAGUI DATA UNIFICADA'!$B$2:$B1007),0),MATCH(T$2,'CAMAGUI DATA UNIFICADA'!$C$1:$T$1,0)),"")</f>
        <v>CA2040923</v>
      </c>
      <c r="U36" s="2">
        <f t="array" ref="U36">IFERROR(INDEX('CAMAGUI DATA UNIFICADA'!$C$2:$T1007,MATCH(1,($A36='CAMAGUI DATA UNIFICADA'!$A$2:$A1007)*($T$1='CAMAGUI DATA UNIFICADA'!$B$2:$B1007),0),MATCH(U$2,'CAMAGUI DATA UNIFICADA'!$C$1:$T$1,0)),"")</f>
        <v>112</v>
      </c>
      <c r="V36" s="2">
        <f t="array" ref="V36">IFERROR(INDEX('CAMAGUI DATA UNIFICADA'!$C$2:$T1007,MATCH(1,($A36='CAMAGUI DATA UNIFICADA'!$A$2:$A1007)*($T$1='CAMAGUI DATA UNIFICADA'!$B$2:$B1007),0),MATCH(V$2,'CAMAGUI DATA UNIFICADA'!$C$1:$T$1,0)),"")</f>
        <v>462</v>
      </c>
      <c r="W36" s="2" t="str">
        <f t="array" ref="W36">IFERROR(INDEX('CAMAGUI DATA UNIFICADA'!$C$2:$T1007,MATCH(1,($A36='CAMAGUI DATA UNIFICADA'!$A$2:$A1007)*($T$1='CAMAGUI DATA UNIFICADA'!$B$2:$B1007),0),MATCH(W$2,'CAMAGUI DATA UNIFICADA'!$C$1:$T$1,0)),"")</f>
        <v>SKR NW#4</v>
      </c>
      <c r="X36" s="139">
        <f t="array" ref="X36">IFERROR(INDEX('CAMAGUI DATA UNIFICADA'!$C$2:$T1007,MATCH(1,($A36='CAMAGUI DATA UNIFICADA'!$A$2:$A1007)*($T$1='CAMAGUI DATA UNIFICADA'!$B$2:$B1007),0),MATCH(X$2,'CAMAGUI DATA UNIFICADA'!$C$1:$T$1,0)),"")</f>
        <v>620.928</v>
      </c>
      <c r="Y36" s="2">
        <f t="array" ref="Y36">IFERROR(INDEX('CAMAGUI DATA UNIFICADA'!$C$2:$T1007,MATCH(1,($A36='CAMAGUI DATA UNIFICADA'!$A$2:$A1007)*($T$1='CAMAGUI DATA UNIFICADA'!$B$2:$B1007),0),MATCH(Y$2,'CAMAGUI DATA UNIFICADA'!$C$1:$T$1,0)),"")</f>
        <v>3</v>
      </c>
      <c r="Z36" s="2">
        <f t="array" ref="Z36">IFERROR(INDEX('CAMAGUI DATA UNIFICADA'!$C$2:$T1007,MATCH(1,($A36='CAMAGUI DATA UNIFICADA'!$A$2:$A1007)*($T$1='CAMAGUI DATA UNIFICADA'!$B$2:$B1007),0),MATCH(Z$2,'CAMAGUI DATA UNIFICADA'!$C$1:$T$1,0)),"")</f>
        <v>2.25</v>
      </c>
      <c r="AA36" s="2">
        <f t="array" ref="AA36">IFERROR(INDEX('CAMAGUI DATA UNIFICADA'!$C$2:$T1007,MATCH(1,($A36='CAMAGUI DATA UNIFICADA'!$A$2:$A1007)*($T$1='CAMAGUI DATA UNIFICADA'!$B$2:$B1007),0),MATCH(AA$2,'CAMAGUI DATA UNIFICADA'!$C$1:$T$1,0)),"")</f>
        <v>9.624</v>
      </c>
      <c r="AB36" s="60">
        <f t="array" ref="AB36">IFERROR(INDEX('CAMAGUI DATA UNIFICADA'!$C$2:$T1007,MATCH(1,($A36='CAMAGUI DATA UNIFICADA'!$A$2:$A1007)*($T$1='CAMAGUI DATA UNIFICADA'!$B$2:$B1007),0),MATCH(AB$2,'CAMAGUI DATA UNIFICADA'!$C$1:$T$1,0)),"")</f>
        <v>387919.0912</v>
      </c>
      <c r="AC36" s="33">
        <f t="array" ref="AC36">IFERROR(INDEX('CAMAGUI DATA UNIFICADA'!$C$2:$T1007,MATCH(1,($A36='CAMAGUI DATA UNIFICADA'!$A$2:$A1007)*($T$1='CAMAGUI DATA UNIFICADA'!$B$2:$B1007),0),MATCH(AC$2,'CAMAGUI DATA UNIFICADA'!$C$1:$T$1,0)),"")</f>
        <v>0.3001949318</v>
      </c>
      <c r="AD36" s="23">
        <f t="array" ref="AD36">IFERROR(INDEX('CAMAGUI DATA UNIFICADA'!$C$2:$T1007,MATCH(1,($A36='CAMAGUI DATA UNIFICADA'!$A$2:$A1007)*($T$1='CAMAGUI DATA UNIFICADA'!$B$2:$B1007),0),MATCH(AD$2,'CAMAGUI DATA UNIFICADA'!$C$1:$T$1,0)),"")</f>
        <v>0.4537065394</v>
      </c>
      <c r="AE36" s="23">
        <f t="array" ref="AE36">IFERROR(INDEX('CAMAGUI DATA UNIFICADA'!$C$2:$T1007,MATCH(1,($A36='CAMAGUI DATA UNIFICADA'!$A$2:$A1007)*($T$1='CAMAGUI DATA UNIFICADA'!$B$2:$B1007),0),MATCH(AE$2,'CAMAGUI DATA UNIFICADA'!$C$1:$T$1,0)),"")</f>
        <v>0.8</v>
      </c>
      <c r="AF36" s="60">
        <f t="array" ref="AF36">IFERROR(INDEX('CAMAGUI DATA UNIFICADA'!$C$2:$T1007,MATCH(1,($A36='CAMAGUI DATA UNIFICADA'!$A$2:$A1007)*($T$1='CAMAGUI DATA UNIFICADA'!$B$2:$B1007),0),MATCH(AF$2,'CAMAGUI DATA UNIFICADA'!$C$1:$T$1,0)),"")</f>
        <v>114000</v>
      </c>
      <c r="AG36" s="2">
        <f t="array" ref="AG36">IFERROR(INDEX('CAMAGUI DATA UNIFICADA'!$C$2:$T1007,MATCH(1,($A36='CAMAGUI DATA UNIFICADA'!$A$2:$A1007)*($T$1='CAMAGUI DATA UNIFICADA'!$B$2:$B1007),0),MATCH(AG$2,'CAMAGUI DATA UNIFICADA'!$C$1:$T$1,0)),"")</f>
        <v>2</v>
      </c>
      <c r="AH36" s="2">
        <f t="array" ref="AH36">IFERROR(INDEX('CAMAGUI DATA UNIFICADA'!$C$2:$T1007,MATCH(1,($A36='CAMAGUI DATA UNIFICADA'!$A$2:$A1007)*($T$1='CAMAGUI DATA UNIFICADA'!$B$2:$B1007),0),MATCH(AH$2,'CAMAGUI DATA UNIFICADA'!$C$1:$T$1,0)),"")</f>
        <v>5</v>
      </c>
      <c r="AI36" s="33">
        <f t="array" ref="AI36">IFERROR(INDEX('CAMAGUI DATA UNIFICADA'!$C$2:$T1007,MATCH(1,($A36='CAMAGUI DATA UNIFICADA'!$A$2:$A1007)*($T$1='CAMAGUI DATA UNIFICADA'!$B$2:$B1007),0),MATCH(AI$2,'CAMAGUI DATA UNIFICADA'!$C$1:$T$1,0)),"")</f>
        <v>7.476</v>
      </c>
      <c r="AJ36" s="60">
        <f t="array" ref="AJ36">IFERROR(INDEX('CAMAGUI DATA UNIFICADA'!$C$2:$T1007,MATCH(1,($A36='CAMAGUI DATA UNIFICADA'!$A$2:$A1007)*($T$1='CAMAGUI DATA UNIFICADA'!$B$2:$B1007),0),MATCH(AJ$2,'CAMAGUI DATA UNIFICADA'!$C$1:$T$1,0)),"")</f>
        <v>286.7248186</v>
      </c>
      <c r="AK36" s="140">
        <f t="array" ref="AK36">IFERROR(INDEX('CAMAGUI DATA UNIFICADA'!$C$2:$T1007,MATCH(1,($A36='CAMAGUI DATA UNIFICADA'!$A$2:$A1007)*($T$1='CAMAGUI DATA UNIFICADA'!$B$2:$B1007),0),MATCH(AK$2,'CAMAGUI DATA UNIFICADA'!$C$1:$T$1,0)),"")</f>
        <v>43.68120464</v>
      </c>
      <c r="AL36" s="138" t="str">
        <f t="array" ref="AL36">IFERROR(INDEX('CAMAGUI DATA UNIFICADA'!$C$2:$T1007,MATCH(1,($A36='CAMAGUI DATA UNIFICADA'!$A$2:$A1007)*($AL$1='CAMAGUI DATA UNIFICADA'!$B$2:$B1007),0),MATCH(AL$2,'CAMAGUI DATA UNIFICADA'!$C$1:$T$1,0)),"")</f>
        <v>CA3040923</v>
      </c>
      <c r="AM36" s="2">
        <f t="array" ref="AM36">IFERROR(INDEX('CAMAGUI DATA UNIFICADA'!$C$2:$T1007,MATCH(1,($A36='CAMAGUI DATA UNIFICADA'!$A$2:$A1007)*($AL$1='CAMAGUI DATA UNIFICADA'!$B$2:$B1007),0),MATCH(AM$2,'CAMAGUI DATA UNIFICADA'!$C$1:$T$1,0)),"")</f>
        <v>200</v>
      </c>
      <c r="AN36" s="2">
        <f t="array" ref="AN36">IFERROR(INDEX('CAMAGUI DATA UNIFICADA'!$C$2:$T1007,MATCH(1,($A36='CAMAGUI DATA UNIFICADA'!$A$2:$A1007)*($AL$1='CAMAGUI DATA UNIFICADA'!$B$2:$B1007),0),MATCH(AN$2,'CAMAGUI DATA UNIFICADA'!$C$1:$T$1,0)),"")</f>
        <v>1011</v>
      </c>
      <c r="AO36" s="2" t="str">
        <f t="array" ref="AO36">IFERROR(INDEX('CAMAGUI DATA UNIFICADA'!$C$2:$T1007,MATCH(1,($A36='CAMAGUI DATA UNIFICADA'!$A$2:$A1007)*($AL$1='CAMAGUI DATA UNIFICADA'!$B$2:$B1007),0),MATCH(AO$2,'CAMAGUI DATA UNIFICADA'!$C$1:$T$1,0)),"")</f>
        <v>SKR NW#4</v>
      </c>
      <c r="AP36" s="139">
        <f t="array" ref="AP36">IFERROR(INDEX('CAMAGUI DATA UNIFICADA'!$C$2:$T1007,MATCH(1,($A36='CAMAGUI DATA UNIFICADA'!$A$2:$A1007)*($AL$1='CAMAGUI DATA UNIFICADA'!$B$2:$B1007),0),MATCH(AP$2,'CAMAGUI DATA UNIFICADA'!$C$1:$T$1,0)),"")</f>
        <v>1358.784</v>
      </c>
      <c r="AQ36" s="2">
        <f t="array" ref="AQ36">IFERROR(INDEX('CAMAGUI DATA UNIFICADA'!$C$2:$T1007,MATCH(1,($A36='CAMAGUI DATA UNIFICADA'!$A$2:$A1007)*($AL$1='CAMAGUI DATA UNIFICADA'!$B$2:$B1007),0),MATCH(AQ$2,'CAMAGUI DATA UNIFICADA'!$C$1:$T$1,0)),"")</f>
        <v>3</v>
      </c>
      <c r="AR36" s="2">
        <f t="array" ref="AR36">IFERROR(INDEX('CAMAGUI DATA UNIFICADA'!$C$2:$T1007,MATCH(1,($A36='CAMAGUI DATA UNIFICADA'!$A$2:$A1007)*($AL$1='CAMAGUI DATA UNIFICADA'!$B$2:$B1007),0),MATCH(AR$2,'CAMAGUI DATA UNIFICADA'!$C$1:$T$1,0)),"")</f>
        <v>2.25</v>
      </c>
      <c r="AS36" s="33">
        <f t="array" ref="AS36">IFERROR(INDEX('CAMAGUI DATA UNIFICADA'!$C$2:$T1007,MATCH(1,($A36='CAMAGUI DATA UNIFICADA'!$A$2:$A1007)*($AL$1='CAMAGUI DATA UNIFICADA'!$B$2:$B1007),0),MATCH(AS$2,'CAMAGUI DATA UNIFICADA'!$C$1:$T$1,0)),"")</f>
        <v>9.624</v>
      </c>
      <c r="AT36" s="60">
        <f t="array" ref="AT36">IFERROR(INDEX('CAMAGUI DATA UNIFICADA'!$C$2:$T1007,MATCH(1,($A36='CAMAGUI DATA UNIFICADA'!$A$2:$A1007)*($AL$1='CAMAGUI DATA UNIFICADA'!$B$2:$B1007),0),MATCH(AT$2,'CAMAGUI DATA UNIFICADA'!$C$1:$T$1,0)),"")</f>
        <v>692712.6628</v>
      </c>
      <c r="AU36" s="33">
        <f t="array" ref="AU36">IFERROR(INDEX('CAMAGUI DATA UNIFICADA'!$C$2:$T1007,MATCH(1,($A36='CAMAGUI DATA UNIFICADA'!$A$2:$A1007)*($AL$1='CAMAGUI DATA UNIFICADA'!$B$2:$B1007),0),MATCH(AU$2,'CAMAGUI DATA UNIFICADA'!$C$1:$T$1,0)),"")</f>
        <v>0.4538720539</v>
      </c>
      <c r="AV36" s="23">
        <f t="array" ref="AV36">IFERROR(INDEX('CAMAGUI DATA UNIFICADA'!$C$2:$T1007,MATCH(1,($A36='CAMAGUI DATA UNIFICADA'!$A$2:$A1007)*($AL$1='CAMAGUI DATA UNIFICADA'!$B$2:$B1007),0),MATCH(AV$2,'CAMAGUI DATA UNIFICADA'!$C$1:$T$1,0)),"")</f>
        <v>0.6297387844</v>
      </c>
      <c r="AW36" s="23">
        <f t="array" ref="AW36">IFERROR(INDEX('CAMAGUI DATA UNIFICADA'!$C$2:$T1007,MATCH(1,($A36='CAMAGUI DATA UNIFICADA'!$A$2:$A1007)*($AL$1='CAMAGUI DATA UNIFICADA'!$B$2:$B1007),0),MATCH(AW$2,'CAMAGUI DATA UNIFICADA'!$C$1:$T$1,0)),"")</f>
        <v>0.9</v>
      </c>
      <c r="AX36" s="60">
        <f t="array" ref="AX36">IFERROR(INDEX('CAMAGUI DATA UNIFICADA'!$C$2:$T1007,MATCH(1,($A36='CAMAGUI DATA UNIFICADA'!$A$2:$A1007)*($AL$1='CAMAGUI DATA UNIFICADA'!$B$2:$B1007),0),MATCH(AX$2,'CAMAGUI DATA UNIFICADA'!$C$1:$T$1,0)),"")</f>
        <v>141428.5714</v>
      </c>
      <c r="AY36" s="2">
        <f t="array" ref="AY36">IFERROR(INDEX('CAMAGUI DATA UNIFICADA'!$C$2:$T1007,MATCH(1,($A36='CAMAGUI DATA UNIFICADA'!$A$2:$A1007)*($AL$1='CAMAGUI DATA UNIFICADA'!$B$2:$B1007),0),MATCH(AY$2,'CAMAGUI DATA UNIFICADA'!$C$1:$T$1,0)),"")</f>
        <v>2</v>
      </c>
      <c r="AZ36" s="2">
        <f t="array" ref="AZ36">IFERROR(INDEX('CAMAGUI DATA UNIFICADA'!$C$2:$T1007,MATCH(1,($A36='CAMAGUI DATA UNIFICADA'!$A$2:$A1007)*($AL$1='CAMAGUI DATA UNIFICADA'!$B$2:$B1007),0),MATCH(AZ$2,'CAMAGUI DATA UNIFICADA'!$C$1:$T$1,0)),"")</f>
        <v>5</v>
      </c>
      <c r="BA36" s="33">
        <f t="array" ref="BA36">IFERROR(INDEX('CAMAGUI DATA UNIFICADA'!$C$2:$T1007,MATCH(1,($A36='CAMAGUI DATA UNIFICADA'!$A$2:$A1007)*($AL$1='CAMAGUI DATA UNIFICADA'!$B$2:$B1007),0),MATCH(BA$2,'CAMAGUI DATA UNIFICADA'!$C$1:$T$1,0)),"")</f>
        <v>7.476</v>
      </c>
      <c r="BB36" s="60">
        <f t="array" ref="BB36">IFERROR(INDEX('CAMAGUI DATA UNIFICADA'!$C$2:$T1007,MATCH(1,($A36='CAMAGUI DATA UNIFICADA'!$A$2:$A1007)*($AL$1='CAMAGUI DATA UNIFICADA'!$B$2:$B1007),0),MATCH(BB$2,'CAMAGUI DATA UNIFICADA'!$C$1:$T$1,0)),"")</f>
        <v>415.9107315</v>
      </c>
      <c r="BC36" s="140">
        <f t="array" ref="BC36">IFERROR(INDEX('CAMAGUI DATA UNIFICADA'!$C$2:$T1007,MATCH(1,($A36='CAMAGUI DATA UNIFICADA'!$A$2:$A1007)*($AL$1='CAMAGUI DATA UNIFICADA'!$B$2:$B1007),0),MATCH(BC$2,'CAMAGUI DATA UNIFICADA'!$C$1:$T$1,0)),"")</f>
        <v>53.97768288</v>
      </c>
      <c r="BD36" s="138" t="str">
        <f t="array" ref="BD36">IFERROR(INDEX('CAMAGUI DATA UNIFICADA'!$C$2:$T1007,MATCH(1,($A36='CAMAGUI DATA UNIFICADA'!$A$2:$A1007)*($BD$1='CAMAGUI DATA UNIFICADA'!$B$2:$B1007),0),MATCH(BD$2,'CAMAGUI DATA UNIFICADA'!$C$1:$T$1,0)),"")</f>
        <v>CA4270723</v>
      </c>
      <c r="BE36" s="2">
        <f t="array" ref="BE36">IFERROR(INDEX('CAMAGUI DATA UNIFICADA'!$C$2:$T1007,MATCH(1,($A36='CAMAGUI DATA UNIFICADA'!$A$2:$A1007)*($BD$1='CAMAGUI DATA UNIFICADA'!$B$2:$B1007),0),MATCH(BE$2,'CAMAGUI DATA UNIFICADA'!$C$1:$T$1,0)),"")</f>
        <v>350</v>
      </c>
      <c r="BF36" s="2">
        <f t="array" ref="BF36">IFERROR(INDEX('CAMAGUI DATA UNIFICADA'!$C$2:$T1007,MATCH(1,($A36='CAMAGUI DATA UNIFICADA'!$A$2:$A1007)*($BD$1='CAMAGUI DATA UNIFICADA'!$B$2:$B1007),0),MATCH(BF$2,'CAMAGUI DATA UNIFICADA'!$C$1:$T$1,0)),"")</f>
        <v>2386</v>
      </c>
      <c r="BG36" s="2" t="str">
        <f t="array" ref="BG36">IFERROR(INDEX('CAMAGUI DATA UNIFICADA'!$C$2:$T1007,MATCH(1,($A36='CAMAGUI DATA UNIFICADA'!$A$2:$A1007)*($BD$1='CAMAGUI DATA UNIFICADA'!$B$2:$B1007),0),MATCH(BG$2,'CAMAGUI DATA UNIFICADA'!$C$1:$T$1,0)),"")</f>
        <v>SKR MAST</v>
      </c>
      <c r="BH36" s="139">
        <f t="array" ref="BH36">IFERROR(INDEX('CAMAGUI DATA UNIFICADA'!$C$2:$T1007,MATCH(1,($A36='CAMAGUI DATA UNIFICADA'!$A$2:$A1007)*($BD$1='CAMAGUI DATA UNIFICADA'!$B$2:$B1007),0),MATCH(BH$2,'CAMAGUI DATA UNIFICADA'!$C$1:$T$1,0)),"")</f>
        <v>2338.28</v>
      </c>
      <c r="BI36" s="2">
        <f t="array" ref="BI36">IFERROR(INDEX('CAMAGUI DATA UNIFICADA'!$C$2:$T1007,MATCH(1,($A36='CAMAGUI DATA UNIFICADA'!$A$2:$A1007)*($BD$1='CAMAGUI DATA UNIFICADA'!$B$2:$B1007),0),MATCH(BI$2,'CAMAGUI DATA UNIFICADA'!$C$1:$T$1,0)),"")</f>
        <v>13.2</v>
      </c>
      <c r="BJ36" s="2">
        <f t="array" ref="BJ36">IFERROR(INDEX('CAMAGUI DATA UNIFICADA'!$C$2:$T1007,MATCH(1,($A36='CAMAGUI DATA UNIFICADA'!$A$2:$A1007)*($BD$1='CAMAGUI DATA UNIFICADA'!$B$2:$B1007),0),MATCH(BJ$2,'CAMAGUI DATA UNIFICADA'!$C$1:$T$1,0)),"")</f>
        <v>2.1</v>
      </c>
      <c r="BK36" s="33">
        <f t="array" ref="BK36">IFERROR(INDEX('CAMAGUI DATA UNIFICADA'!$C$2:$T1007,MATCH(1,($A36='CAMAGUI DATA UNIFICADA'!$A$2:$A1007)*($BD$1='CAMAGUI DATA UNIFICADA'!$B$2:$B1007),0),MATCH(BK$2,'CAMAGUI DATA UNIFICADA'!$C$1:$T$1,0)),"")</f>
        <v>4.2168</v>
      </c>
      <c r="BL36" s="60">
        <f t="array" ref="BL36">IFERROR(INDEX('CAMAGUI DATA UNIFICADA'!$C$2:$T1007,MATCH(1,($A36='CAMAGUI DATA UNIFICADA'!$A$2:$A1007)*($BD$1='CAMAGUI DATA UNIFICADA'!$B$2:$B1007),0),MATCH(BL$2,'CAMAGUI DATA UNIFICADA'!$C$1:$T$1,0)),"")</f>
        <v>628797.9396</v>
      </c>
      <c r="BM36" s="33">
        <f t="array" ref="BM36">IFERROR(INDEX('CAMAGUI DATA UNIFICADA'!$C$2:$T1007,MATCH(1,($A36='CAMAGUI DATA UNIFICADA'!$A$2:$A1007)*($BD$1='CAMAGUI DATA UNIFICADA'!$B$2:$B1007),0),MATCH(BM$2,'CAMAGUI DATA UNIFICADA'!$C$1:$T$1,0)),"")</f>
        <v>1.708557107</v>
      </c>
      <c r="BN36" s="23">
        <f t="array" ref="BN36">IFERROR(INDEX('CAMAGUI DATA UNIFICADA'!$C$2:$T1007,MATCH(1,($A36='CAMAGUI DATA UNIFICADA'!$A$2:$A1007)*($BD$1='CAMAGUI DATA UNIFICADA'!$B$2:$B1007),0),MATCH(BN$2,'CAMAGUI DATA UNIFICADA'!$C$1:$T$1,0)),"")</f>
        <v>0.8982827708</v>
      </c>
      <c r="BO36" s="23">
        <f t="array" ref="BO36">IFERROR(INDEX('CAMAGUI DATA UNIFICADA'!$C$2:$T1007,MATCH(1,($A36='CAMAGUI DATA UNIFICADA'!$A$2:$A1007)*($BD$1='CAMAGUI DATA UNIFICADA'!$B$2:$B1007),0),MATCH(BO$2,'CAMAGUI DATA UNIFICADA'!$C$1:$T$1,0)),"")</f>
        <v>0.95</v>
      </c>
      <c r="BP36" s="60">
        <f t="array" ref="BP36">IFERROR(INDEX('CAMAGUI DATA UNIFICADA'!$C$2:$T1007,MATCH(1,($A36='CAMAGUI DATA UNIFICADA'!$A$2:$A1007)*($BD$1='CAMAGUI DATA UNIFICADA'!$B$2:$B1007),0),MATCH(BP$2,'CAMAGUI DATA UNIFICADA'!$C$1:$T$1,0)),"")</f>
        <v>138541.6667</v>
      </c>
      <c r="BQ36" s="2">
        <f t="array" ref="BQ36">IFERROR(INDEX('CAMAGUI DATA UNIFICADA'!$C$2:$T1007,MATCH(1,($A36='CAMAGUI DATA UNIFICADA'!$A$2:$A1007)*($BD$1='CAMAGUI DATA UNIFICADA'!$B$2:$B1007),0),MATCH(BQ$2,'CAMAGUI DATA UNIFICADA'!$C$1:$T$1,0)),"")</f>
        <v>2</v>
      </c>
      <c r="BR36" s="2">
        <f t="array" ref="BR36">IFERROR(INDEX('CAMAGUI DATA UNIFICADA'!$C$2:$T1007,MATCH(1,($A36='CAMAGUI DATA UNIFICADA'!$A$2:$A1007)*($BD$1='CAMAGUI DATA UNIFICADA'!$B$2:$B1007),0),MATCH(BR$2,'CAMAGUI DATA UNIFICADA'!$C$1:$T$1,0)),"")</f>
        <v>15.2</v>
      </c>
      <c r="BS36" s="33">
        <f t="array" ref="BS36">IFERROR(INDEX('CAMAGUI DATA UNIFICADA'!$C$2:$T1007,MATCH(1,($A36='CAMAGUI DATA UNIFICADA'!$A$2:$A1007)*($BD$1='CAMAGUI DATA UNIFICADA'!$B$2:$B1007),0),MATCH(BS$2,'CAMAGUI DATA UNIFICADA'!$C$1:$T$1,0)),"")</f>
        <v>3.9</v>
      </c>
      <c r="BT36" s="60">
        <f t="array" ref="BT36">IFERROR(INDEX('CAMAGUI DATA UNIFICADA'!$C$2:$T1007,MATCH(1,($A36='CAMAGUI DATA UNIFICADA'!$A$2:$A1007)*($BD$1='CAMAGUI DATA UNIFICADA'!$B$2:$B1007),0),MATCH(BT$2,'CAMAGUI DATA UNIFICADA'!$C$1:$T$1,0)),"")</f>
        <v>403.5066408</v>
      </c>
      <c r="BU36" s="140">
        <f t="array" ref="BU36">IFERROR(INDEX('CAMAGUI DATA UNIFICADA'!$C$2:$T1007,MATCH(1,($A36='CAMAGUI DATA UNIFICADA'!$A$2:$A1007)*($BD$1='CAMAGUI DATA UNIFICADA'!$B$2:$B1007),0),MATCH(BU$2,'CAMAGUI DATA UNIFICADA'!$C$1:$T$1,0)),"")</f>
        <v>13.37666019</v>
      </c>
      <c r="BV36" s="138" t="str">
        <f t="array" ref="BV36">IFERROR(INDEX('CAMAGUI DATA UNIFICADA'!$C$2:$T1007,MATCH(1,($A36='CAMAGUI DATA UNIFICADA'!$A$2:$A1007)*($BV$1='CAMAGUI DATA UNIFICADA'!$B$2:$B1007),0),MATCH(BV$2,'CAMAGUI DATA UNIFICADA'!$C$1:$T$1,0)),"")</f>
        <v>CA5270723</v>
      </c>
      <c r="BW36" s="2">
        <f t="array" ref="BW36">IFERROR(INDEX('CAMAGUI DATA UNIFICADA'!$C$2:$T1007,MATCH(1,($A36='CAMAGUI DATA UNIFICADA'!$A$2:$A1007)*($BV$1='CAMAGUI DATA UNIFICADA'!$B$2:$B1007),0),MATCH(BW$2,'CAMAGUI DATA UNIFICADA'!$C$1:$T$1,0)),"")</f>
        <v>325</v>
      </c>
      <c r="BX36" s="2">
        <f t="array" ref="BX36">IFERROR(INDEX('CAMAGUI DATA UNIFICADA'!$C$2:$T1007,MATCH(1,($A36='CAMAGUI DATA UNIFICADA'!$A$2:$A1007)*($BV$1='CAMAGUI DATA UNIFICADA'!$B$2:$B1007),0),MATCH(BX$2,'CAMAGUI DATA UNIFICADA'!$C$1:$T$1,0)),"")</f>
        <v>2211</v>
      </c>
      <c r="BY36" s="2" t="str">
        <f t="array" ref="BY36">IFERROR(INDEX('CAMAGUI DATA UNIFICADA'!$C$2:$T1007,MATCH(1,($A36='CAMAGUI DATA UNIFICADA'!$A$2:$A1007)*($BV$1='CAMAGUI DATA UNIFICADA'!$B$2:$B1007),0),MATCH(BY$2,'CAMAGUI DATA UNIFICADA'!$C$1:$T$1,0)),"")</f>
        <v>SKR MAST</v>
      </c>
      <c r="BZ36" s="139">
        <f t="array" ref="BZ36">IFERROR(INDEX('CAMAGUI DATA UNIFICADA'!$C$2:$T1007,MATCH(1,($A36='CAMAGUI DATA UNIFICADA'!$A$2:$A1007)*($BV$1='CAMAGUI DATA UNIFICADA'!$B$2:$B1007),0),MATCH(BZ$2,'CAMAGUI DATA UNIFICADA'!$C$1:$T$1,0)),"")</f>
        <v>2166.78</v>
      </c>
      <c r="CA36" s="2">
        <f t="array" ref="CA36">IFERROR(INDEX('CAMAGUI DATA UNIFICADA'!$C$2:$T1007,MATCH(1,($A36='CAMAGUI DATA UNIFICADA'!$A$2:$A1007)*($BV$1='CAMAGUI DATA UNIFICADA'!$B$2:$B1007),0),MATCH(CA$2,'CAMAGUI DATA UNIFICADA'!$C$1:$T$1,0)),"")</f>
        <v>13</v>
      </c>
      <c r="CB36" s="2">
        <f t="array" ref="CB36">IFERROR(INDEX('CAMAGUI DATA UNIFICADA'!$C$2:$T1007,MATCH(1,($A36='CAMAGUI DATA UNIFICADA'!$A$2:$A1007)*($BV$1='CAMAGUI DATA UNIFICADA'!$B$2:$B1007),0),MATCH(CB$2,'CAMAGUI DATA UNIFICADA'!$C$1:$T$1,0)),"")</f>
        <v>2</v>
      </c>
      <c r="CC36" s="33">
        <f t="array" ref="CC36">IFERROR(INDEX('CAMAGUI DATA UNIFICADA'!$C$2:$T1007,MATCH(1,($A36='CAMAGUI DATA UNIFICADA'!$A$2:$A1007)*($BV$1='CAMAGUI DATA UNIFICADA'!$B$2:$B1007),0),MATCH(CC$2,'CAMAGUI DATA UNIFICADA'!$C$1:$T$1,0)),"")</f>
        <v>4.248</v>
      </c>
      <c r="CD36" s="60">
        <f t="array" ref="CD36">IFERROR(INDEX('CAMAGUI DATA UNIFICADA'!$C$2:$T1007,MATCH(1,($A36='CAMAGUI DATA UNIFICADA'!$A$2:$A1007)*($BV$1='CAMAGUI DATA UNIFICADA'!$B$2:$B1007),0),MATCH(CD$2,'CAMAGUI DATA UNIFICADA'!$C$1:$T$1,0)),"")</f>
        <v>588512.2411</v>
      </c>
      <c r="CE36" s="33">
        <f t="array" ref="CE36">IFERROR(INDEX('CAMAGUI DATA UNIFICADA'!$C$2:$T1007,MATCH(1,($A36='CAMAGUI DATA UNIFICADA'!$A$2:$A1007)*($BV$1='CAMAGUI DATA UNIFICADA'!$B$2:$B1007),0),MATCH(CE$2,'CAMAGUI DATA UNIFICADA'!$C$1:$T$1,0)),"")</f>
        <v>1.847117794</v>
      </c>
      <c r="CF36" s="23">
        <f t="array" ref="CF36">IFERROR(INDEX('CAMAGUI DATA UNIFICADA'!$C$2:$T1007,MATCH(1,($A36='CAMAGUI DATA UNIFICADA'!$A$2:$A1007)*($BV$1='CAMAGUI DATA UNIFICADA'!$B$2:$B1007),0),MATCH(CF$2,'CAMAGUI DATA UNIFICADA'!$C$1:$T$1,0)),"")</f>
        <v>0.9341464144</v>
      </c>
      <c r="CG36" s="23">
        <f t="array" ref="CG36">IFERROR(INDEX('CAMAGUI DATA UNIFICADA'!$C$2:$T1007,MATCH(1,($A36='CAMAGUI DATA UNIFICADA'!$A$2:$A1007)*($BV$1='CAMAGUI DATA UNIFICADA'!$B$2:$B1007),0),MATCH(CG$2,'CAMAGUI DATA UNIFICADA'!$C$1:$T$1,0)),"")</f>
        <v>0.95</v>
      </c>
      <c r="CH36" s="60">
        <f t="array" ref="CH36">IFERROR(INDEX('CAMAGUI DATA UNIFICADA'!$C$2:$T1007,MATCH(1,($A36='CAMAGUI DATA UNIFICADA'!$A$2:$A1007)*($BV$1='CAMAGUI DATA UNIFICADA'!$B$2:$B1007),0),MATCH(CH$2,'CAMAGUI DATA UNIFICADA'!$C$1:$T$1,0)),"")</f>
        <v>142500</v>
      </c>
      <c r="CI36" s="2">
        <f t="array" ref="CI36">IFERROR(INDEX('CAMAGUI DATA UNIFICADA'!$C$2:$T1007,MATCH(1,($A36='CAMAGUI DATA UNIFICADA'!$A$2:$A1007)*($BV$1='CAMAGUI DATA UNIFICADA'!$B$2:$B1007),0),MATCH(CI$2,'CAMAGUI DATA UNIFICADA'!$C$1:$T$1,0)),"")</f>
        <v>2</v>
      </c>
      <c r="CJ36" s="2">
        <f t="array" ref="CJ36">IFERROR(INDEX('CAMAGUI DATA UNIFICADA'!$C$2:$T1007,MATCH(1,($A36='CAMAGUI DATA UNIFICADA'!$A$2:$A1007)*($BV$1='CAMAGUI DATA UNIFICADA'!$B$2:$B1007),0),MATCH(CJ$2,'CAMAGUI DATA UNIFICADA'!$C$1:$T$1,0)),"")</f>
        <v>15</v>
      </c>
      <c r="CK36" s="33">
        <f t="array" ref="CK36">IFERROR(INDEX('CAMAGUI DATA UNIFICADA'!$C$2:$T1007,MATCH(1,($A36='CAMAGUI DATA UNIFICADA'!$A$2:$A1007)*($BV$1='CAMAGUI DATA UNIFICADA'!$B$2:$B1007),0),MATCH(CK$2,'CAMAGUI DATA UNIFICADA'!$C$1:$T$1,0)),"")</f>
        <v>3.924</v>
      </c>
      <c r="CL36" s="60">
        <f t="array" ref="CL36">IFERROR(INDEX('CAMAGUI DATA UNIFICADA'!$C$2:$T1007,MATCH(1,($A36='CAMAGUI DATA UNIFICADA'!$A$2:$A1007)*($BV$1='CAMAGUI DATA UNIFICADA'!$B$2:$B1007),0),MATCH(CL$2,'CAMAGUI DATA UNIFICADA'!$C$1:$T$1,0)),"")</f>
        <v>360.8148306</v>
      </c>
      <c r="CM36" s="140">
        <f t="array" ref="CM36">IFERROR(INDEX('CAMAGUI DATA UNIFICADA'!$C$2:$T1007,MATCH(1,($A36='CAMAGUI DATA UNIFICADA'!$A$2:$A1007)*($BV$1='CAMAGUI DATA UNIFICADA'!$B$2:$B1007),0),MATCH(CM$2,'CAMAGUI DATA UNIFICADA'!$C$1:$T$1,0)),"")</f>
        <v>8.95370766</v>
      </c>
      <c r="CN36" s="138" t="str">
        <f t="array" ref="CN36">IFERROR(INDEX('CAMAGUI DATA UNIFICADA'!$C$2:$T1007,MATCH(1,($A36='CAMAGUI DATA UNIFICADA'!$A$2:$A1007)*($CN$1='CAMAGUI DATA UNIFICADA'!$B$2:$B1007),0),MATCH(CN$2,'CAMAGUI DATA UNIFICADA'!$C$1:$T$1,0)),"")</f>
        <v>CA6290723</v>
      </c>
      <c r="CO36" s="2">
        <f t="array" ref="CO36">IFERROR(INDEX('CAMAGUI DATA UNIFICADA'!$C$2:$T1007,MATCH(1,($A36='CAMAGUI DATA UNIFICADA'!$A$2:$A1007)*($CN$1='CAMAGUI DATA UNIFICADA'!$B$2:$B1007),0),MATCH(CO$2,'CAMAGUI DATA UNIFICADA'!$C$1:$T$1,0)),"")</f>
        <v>550</v>
      </c>
      <c r="CP36" s="2">
        <f t="array" ref="CP36">IFERROR(INDEX('CAMAGUI DATA UNIFICADA'!$C$2:$T1007,MATCH(1,($A36='CAMAGUI DATA UNIFICADA'!$A$2:$A1007)*($CN$1='CAMAGUI DATA UNIFICADA'!$B$2:$B1007),0),MATCH(CP$2,'CAMAGUI DATA UNIFICADA'!$C$1:$T$1,0)),"")</f>
        <v>3750</v>
      </c>
      <c r="CQ36" s="2" t="str">
        <f t="array" ref="CQ36">IFERROR(INDEX('CAMAGUI DATA UNIFICADA'!$C$2:$T1007,MATCH(1,($A36='CAMAGUI DATA UNIFICADA'!$A$2:$A1007)*($CN$1='CAMAGUI DATA UNIFICADA'!$B$2:$B1007),0),MATCH(CQ$2,'CAMAGUI DATA UNIFICADA'!$C$1:$T$1,0)),"")</f>
        <v>SKR MAST</v>
      </c>
      <c r="CR36" s="139">
        <f t="array" ref="CR36">IFERROR(INDEX('CAMAGUI DATA UNIFICADA'!$C$2:$T1007,MATCH(1,($A36='CAMAGUI DATA UNIFICADA'!$A$2:$A1007)*($CN$1='CAMAGUI DATA UNIFICADA'!$B$2:$B1007),0),MATCH(CR$2,'CAMAGUI DATA UNIFICADA'!$C$1:$T$1,0)),"")</f>
        <v>3675</v>
      </c>
      <c r="CS36" s="2">
        <f t="array" ref="CS36">IFERROR(INDEX('CAMAGUI DATA UNIFICADA'!$C$2:$T1007,MATCH(1,($A36='CAMAGUI DATA UNIFICADA'!$A$2:$A1007)*($CN$1='CAMAGUI DATA UNIFICADA'!$B$2:$B1007),0),MATCH(CS$2,'CAMAGUI DATA UNIFICADA'!$C$1:$T$1,0)),"")</f>
        <v>13</v>
      </c>
      <c r="CT36" s="2">
        <f t="array" ref="CT36">IFERROR(INDEX('CAMAGUI DATA UNIFICADA'!$C$2:$T1007,MATCH(1,($A36='CAMAGUI DATA UNIFICADA'!$A$2:$A1007)*($CN$1='CAMAGUI DATA UNIFICADA'!$B$2:$B1007),0),MATCH(CT$2,'CAMAGUI DATA UNIFICADA'!$C$1:$T$1,0)),"")</f>
        <v>1.95</v>
      </c>
      <c r="CU36" s="33">
        <f t="array" ref="CU36">IFERROR(INDEX('CAMAGUI DATA UNIFICADA'!$C$2:$T1007,MATCH(1,($A36='CAMAGUI DATA UNIFICADA'!$A$2:$A1007)*($CN$1='CAMAGUI DATA UNIFICADA'!$B$2:$B1007),0),MATCH(CU$2,'CAMAGUI DATA UNIFICADA'!$C$1:$T$1,0)),"")</f>
        <v>4.248</v>
      </c>
      <c r="CV36" s="60">
        <f t="array" ref="CV36">IFERROR(INDEX('CAMAGUI DATA UNIFICADA'!$C$2:$T1007,MATCH(1,($A36='CAMAGUI DATA UNIFICADA'!$A$2:$A1007)*($CN$1='CAMAGUI DATA UNIFICADA'!$B$2:$B1007),0),MATCH(CV$2,'CAMAGUI DATA UNIFICADA'!$C$1:$T$1,0)),"")</f>
        <v>995943.7926</v>
      </c>
      <c r="CW36" s="33">
        <f t="array" ref="CW36">IFERROR(INDEX('CAMAGUI DATA UNIFICADA'!$C$2:$T1007,MATCH(1,($A36='CAMAGUI DATA UNIFICADA'!$A$2:$A1007)*($CN$1='CAMAGUI DATA UNIFICADA'!$B$2:$B1007),0),MATCH(CW$2,'CAMAGUI DATA UNIFICADA'!$C$1:$T$1,0)),"")</f>
        <v>1.87434398</v>
      </c>
      <c r="CX36" s="23">
        <f t="array" ref="CX36">IFERROR(INDEX('CAMAGUI DATA UNIFICADA'!$C$2:$T1007,MATCH(1,($A36='CAMAGUI DATA UNIFICADA'!$A$2:$A1007)*($CN$1='CAMAGUI DATA UNIFICADA'!$B$2:$B1007),0),MATCH(CX$2,'CAMAGUI DATA UNIFICADA'!$C$1:$T$1,0)),"")</f>
        <v>0.9221701783</v>
      </c>
      <c r="CY36" s="23">
        <f t="array" ref="CY36">IFERROR(INDEX('CAMAGUI DATA UNIFICADA'!$C$2:$T1007,MATCH(1,($A36='CAMAGUI DATA UNIFICADA'!$A$2:$A1007)*($CN$1='CAMAGUI DATA UNIFICADA'!$B$2:$B1007),0),MATCH(CY$2,'CAMAGUI DATA UNIFICADA'!$C$1:$T$1,0)),"")</f>
        <v>0.95</v>
      </c>
      <c r="CZ36" s="60">
        <f t="array" ref="CZ36">IFERROR(INDEX('CAMAGUI DATA UNIFICADA'!$C$2:$T1007,MATCH(1,($A36='CAMAGUI DATA UNIFICADA'!$A$2:$A1007)*($CN$1='CAMAGUI DATA UNIFICADA'!$B$2:$B1007),0),MATCH(CZ$2,'CAMAGUI DATA UNIFICADA'!$C$1:$T$1,0)),"")</f>
        <v>117257.1429</v>
      </c>
      <c r="DA36" s="2">
        <f t="array" ref="DA36">IFERROR(INDEX('CAMAGUI DATA UNIFICADA'!$C$2:$T1007,MATCH(1,($A36='CAMAGUI DATA UNIFICADA'!$A$2:$A1007)*($CN$1='CAMAGUI DATA UNIFICADA'!$B$2:$B1007),0),MATCH(DA$2,'CAMAGUI DATA UNIFICADA'!$C$1:$T$1,0)),"")</f>
        <v>2</v>
      </c>
      <c r="DB36" s="2">
        <f t="array" ref="DB36">IFERROR(INDEX('CAMAGUI DATA UNIFICADA'!$C$2:$T1007,MATCH(1,($A36='CAMAGUI DATA UNIFICADA'!$A$2:$A1007)*($CN$1='CAMAGUI DATA UNIFICADA'!$B$2:$B1007),0),MATCH(DB$2,'CAMAGUI DATA UNIFICADA'!$C$1:$T$1,0)),"")</f>
        <v>15</v>
      </c>
      <c r="DC36" s="33">
        <f t="array" ref="DC36">IFERROR(INDEX('CAMAGUI DATA UNIFICADA'!$C$2:$T1007,MATCH(1,($A36='CAMAGUI DATA UNIFICADA'!$A$2:$A1007)*($CN$1='CAMAGUI DATA UNIFICADA'!$B$2:$B1007),0),MATCH(DC$2,'CAMAGUI DATA UNIFICADA'!$C$1:$T$1,0)),"")</f>
        <v>3.924</v>
      </c>
      <c r="DD36" s="60">
        <f t="array" ref="DD36">IFERROR(INDEX('CAMAGUI DATA UNIFICADA'!$C$2:$T1007,MATCH(1,($A36='CAMAGUI DATA UNIFICADA'!$A$2:$A1007)*($CN$1='CAMAGUI DATA UNIFICADA'!$B$2:$B1007),0),MATCH(DD$2,'CAMAGUI DATA UNIFICADA'!$C$1:$T$1,0)),"")</f>
        <v>618.5397097</v>
      </c>
      <c r="DE36" s="140">
        <f t="array" ref="DE36">IFERROR(INDEX('CAMAGUI DATA UNIFICADA'!$C$2:$T1007,MATCH(1,($A36='CAMAGUI DATA UNIFICADA'!$A$2:$A1007)*($CN$1='CAMAGUI DATA UNIFICADA'!$B$2:$B1007),0),MATCH(DE$2,'CAMAGUI DATA UNIFICADA'!$C$1:$T$1,0)),"")</f>
        <v>17.13492742</v>
      </c>
      <c r="DF36" s="138" t="str">
        <f t="array" ref="DF36">IFERROR(INDEX('CAMAGUI DATA UNIFICADA'!$C$2:$T1007,MATCH(1,($A36='CAMAGUI DATA UNIFICADA'!$A$2:$A1007)*($DF$1='CAMAGUI DATA UNIFICADA'!$B$2:$B1007),0),MATCH(DF$2,'CAMAGUI DATA UNIFICADA'!$C$1:$T$1,0)),"")</f>
        <v/>
      </c>
      <c r="DG36" s="2" t="str">
        <f t="array" ref="DG36">IFERROR(INDEX('CAMAGUI DATA UNIFICADA'!$C$2:$T1007,MATCH(1,($A36='CAMAGUI DATA UNIFICADA'!$A$2:$A1007)*($DF$1='CAMAGUI DATA UNIFICADA'!$B$2:$B1007),0),MATCH(DG$2,'CAMAGUI DATA UNIFICADA'!$C$1:$T$1,0)),"")</f>
        <v/>
      </c>
      <c r="DH36" s="2" t="str">
        <f t="array" ref="DH36">IFERROR(INDEX('CAMAGUI DATA UNIFICADA'!$C$2:$T1007,MATCH(1,($A36='CAMAGUI DATA UNIFICADA'!$A$2:$A1007)*($DF$1='CAMAGUI DATA UNIFICADA'!$B$2:$B1007),0),MATCH(DH$2,'CAMAGUI DATA UNIFICADA'!$C$1:$T$1,0)),"")</f>
        <v/>
      </c>
      <c r="DI36" s="2" t="str">
        <f t="array" ref="DI36">IFERROR(INDEX('CAMAGUI DATA UNIFICADA'!$C$2:$T1007,MATCH(1,($A36='CAMAGUI DATA UNIFICADA'!$A$2:$A1007)*($DF$1='CAMAGUI DATA UNIFICADA'!$B$2:$B1007),0),MATCH(DI$2,'CAMAGUI DATA UNIFICADA'!$C$1:$T$1,0)),"")</f>
        <v/>
      </c>
      <c r="DJ36" s="139" t="str">
        <f t="array" ref="DJ36">IFERROR(INDEX('CAMAGUI DATA UNIFICADA'!$C$2:$T1007,MATCH(1,($A36='CAMAGUI DATA UNIFICADA'!$A$2:$A1007)*($DF$1='CAMAGUI DATA UNIFICADA'!$B$2:$B1007),0),MATCH(DJ$2,'CAMAGUI DATA UNIFICADA'!$C$1:$T$1,0)),"")</f>
        <v/>
      </c>
      <c r="DK36" s="2" t="str">
        <f t="array" ref="DK36">IFERROR(INDEX('CAMAGUI DATA UNIFICADA'!$C$2:$T1007,MATCH(1,($A36='CAMAGUI DATA UNIFICADA'!$A$2:$A1007)*($DF$1='CAMAGUI DATA UNIFICADA'!$B$2:$B1007),0),MATCH(DK$2,'CAMAGUI DATA UNIFICADA'!$C$1:$T$1,0)),"")</f>
        <v/>
      </c>
      <c r="DL36" s="2" t="str">
        <f t="array" ref="DL36">IFERROR(INDEX('CAMAGUI DATA UNIFICADA'!$C$2:$T1007,MATCH(1,($A36='CAMAGUI DATA UNIFICADA'!$A$2:$A1007)*($DF$1='CAMAGUI DATA UNIFICADA'!$B$2:$B1007),0),MATCH(DL$2,'CAMAGUI DATA UNIFICADA'!$C$1:$T$1,0)),"")</f>
        <v/>
      </c>
      <c r="DM36" s="33" t="str">
        <f t="array" ref="DM36">IFERROR(INDEX('CAMAGUI DATA UNIFICADA'!$C$2:$T1007,MATCH(1,($A36='CAMAGUI DATA UNIFICADA'!$A$2:$A1007)*($DF$1='CAMAGUI DATA UNIFICADA'!$B$2:$B1007),0),MATCH(DM$2,'CAMAGUI DATA UNIFICADA'!$C$1:$T$1,0)),"")</f>
        <v/>
      </c>
      <c r="DN36" s="60" t="str">
        <f t="array" ref="DN36">IFERROR(INDEX('CAMAGUI DATA UNIFICADA'!$C$2:$T1007,MATCH(1,($A36='CAMAGUI DATA UNIFICADA'!$A$2:$A1007)*($DF$1='CAMAGUI DATA UNIFICADA'!$B$2:$B1007),0),MATCH(DN$2,'CAMAGUI DATA UNIFICADA'!$C$1:$T$1,0)),"")</f>
        <v/>
      </c>
      <c r="DO36" s="33" t="str">
        <f t="array" ref="DO36">IFERROR(INDEX('CAMAGUI DATA UNIFICADA'!$C$2:$T1007,MATCH(1,($A36='CAMAGUI DATA UNIFICADA'!$A$2:$A1007)*($DF$1='CAMAGUI DATA UNIFICADA'!$B$2:$B1007),0),MATCH(DO$2,'CAMAGUI DATA UNIFICADA'!$C$1:$T$1,0)),"")</f>
        <v/>
      </c>
      <c r="DP36" s="23" t="str">
        <f t="array" ref="DP36">IFERROR(INDEX('CAMAGUI DATA UNIFICADA'!$C$2:$T1007,MATCH(1,($A36='CAMAGUI DATA UNIFICADA'!$A$2:$A1007)*($DF$1='CAMAGUI DATA UNIFICADA'!$B$2:$B1007),0),MATCH(DP$2,'CAMAGUI DATA UNIFICADA'!$C$1:$T$1,0)),"")</f>
        <v/>
      </c>
      <c r="DQ36" s="23" t="str">
        <f t="array" ref="DQ36">IFERROR(INDEX('CAMAGUI DATA UNIFICADA'!$C$2:$T1007,MATCH(1,($A36='CAMAGUI DATA UNIFICADA'!$A$2:$A1007)*($DF$1='CAMAGUI DATA UNIFICADA'!$B$2:$B1007),0),MATCH(DQ$2,'CAMAGUI DATA UNIFICADA'!$C$1:$T$1,0)),"")</f>
        <v/>
      </c>
      <c r="DR36" s="2" t="str">
        <f t="array" ref="DR36">IFERROR(INDEX('CAMAGUI DATA UNIFICADA'!$C$2:$T1007,MATCH(1,($A36='CAMAGUI DATA UNIFICADA'!$A$2:$A1007)*($DF$1='CAMAGUI DATA UNIFICADA'!$B$2:$B1007),0),MATCH(DR$2,'CAMAGUI DATA UNIFICADA'!$C$1:$T$1,0)),"")</f>
        <v/>
      </c>
      <c r="DS36" s="2" t="str">
        <f t="array" ref="DS36">IFERROR(INDEX('CAMAGUI DATA UNIFICADA'!$C$2:$T1007,MATCH(1,($A36='CAMAGUI DATA UNIFICADA'!$A$2:$A1007)*($DF$1='CAMAGUI DATA UNIFICADA'!$B$2:$B1007),0),MATCH(DS$2,'CAMAGUI DATA UNIFICADA'!$C$1:$T$1,0)),"")</f>
        <v/>
      </c>
      <c r="DT36" s="2" t="str">
        <f t="array" ref="DT36">IFERROR(INDEX('CAMAGUI DATA UNIFICADA'!$C$2:$T1007,MATCH(1,($A36='CAMAGUI DATA UNIFICADA'!$A$2:$A1007)*($DF$1='CAMAGUI DATA UNIFICADA'!$B$2:$B1007),0),MATCH(DT$2,'CAMAGUI DATA UNIFICADA'!$C$1:$T$1,0)),"")</f>
        <v/>
      </c>
      <c r="DU36" s="33" t="str">
        <f t="array" ref="DU36">IFERROR(INDEX('CAMAGUI DATA UNIFICADA'!$C$2:$T1007,MATCH(1,($A36='CAMAGUI DATA UNIFICADA'!$A$2:$A1007)*($DF$1='CAMAGUI DATA UNIFICADA'!$B$2:$B1007),0),MATCH(DU$2,'CAMAGUI DATA UNIFICADA'!$C$1:$T$1,0)),"")</f>
        <v/>
      </c>
      <c r="DV36" s="60" t="str">
        <f t="array" ref="DV36">IFERROR(INDEX('CAMAGUI DATA UNIFICADA'!$C$2:$T1007,MATCH(1,($A36='CAMAGUI DATA UNIFICADA'!$A$2:$A1007)*($DF$1='CAMAGUI DATA UNIFICADA'!$B$2:$B1007),0),MATCH(DV$2,'CAMAGUI DATA UNIFICADA'!$C$1:$T$1,0)),"")</f>
        <v/>
      </c>
      <c r="DW36" s="140" t="str">
        <f t="array" ref="DW36">IFERROR(INDEX('CAMAGUI DATA UNIFICADA'!$C$2:$T1007,MATCH(1,($A36='CAMAGUI DATA UNIFICADA'!$A$2:$A1007)*($DF$1='CAMAGUI DATA UNIFICADA'!$B$2:$B1007),0),MATCH(DW$2,'CAMAGUI DATA UNIFICADA'!$C$1:$T$1,0)),"")</f>
        <v/>
      </c>
      <c r="DX36" s="144" t="str">
        <f t="array" ref="DX36">IFERROR(INDEX('CAMAGUI DATA UNIFICADA'!$C$2:$T1007,MATCH(1,($A36='CAMAGUI DATA UNIFICADA'!$A$2:$A1007)*($DX$1='CAMAGUI DATA UNIFICADA'!$B$2:$B1007),0),MATCH(DX$2,'CAMAGUI DATA UNIFICADA'!$C$1:$T$1,0)),"")</f>
        <v>CAR280523</v>
      </c>
      <c r="DY36" s="60">
        <f t="array" ref="DY36">IFERROR(INDEX('CAMAGUI DATA UNIFICADA'!$C$2:$T1007,MATCH(1,($A36='CAMAGUI DATA UNIFICADA'!$A$2:$A1007)*($DX$1='CAMAGUI DATA UNIFICADA'!$B$2:$B1007),0),MATCH(DY$2,'CAMAGUI DATA UNIFICADA'!$C$1:$T$1,0)),"")</f>
        <v>137</v>
      </c>
      <c r="DZ36" s="60">
        <f t="array" ref="DZ36">IFERROR(INDEX('CAMAGUI DATA UNIFICADA'!$C$2:$T1007,MATCH(1,($A36='CAMAGUI DATA UNIFICADA'!$A$2:$A1007)*($DX$1='CAMAGUI DATA UNIFICADA'!$B$2:$B1007),0),MATCH(DZ$2,'CAMAGUI DATA UNIFICADA'!$C$1:$T$1,0)),"")</f>
        <v>959</v>
      </c>
      <c r="EA36" s="60" t="str">
        <f t="array" ref="EA36">IFERROR(INDEX('CAMAGUI DATA UNIFICADA'!$C$2:$T1007,MATCH(1,($A36='CAMAGUI DATA UNIFICADA'!$A$2:$A1007)*($DX$1='CAMAGUI DATA UNIFICADA'!$B$2:$B1007),0),MATCH(EA$2,'CAMAGUI DATA UNIFICADA'!$C$1:$T$1,0)),"")</f>
        <v>SKR SETLINE</v>
      </c>
      <c r="EB36" s="60">
        <f t="array" ref="EB36">IFERROR(INDEX('CAMAGUI DATA UNIFICADA'!$C$2:$T1007,MATCH(1,($A36='CAMAGUI DATA UNIFICADA'!$A$2:$A1007)*($DX$1='CAMAGUI DATA UNIFICADA'!$B$2:$B1007),0),MATCH(EB$2,'CAMAGUI DATA UNIFICADA'!$C$1:$T$1,0)),"")</f>
        <v>840.084</v>
      </c>
      <c r="EC36" s="60">
        <f t="array" ref="EC36">IFERROR(INDEX('CAMAGUI DATA UNIFICADA'!$C$2:$T1007,MATCH(1,($A36='CAMAGUI DATA UNIFICADA'!$A$2:$A1007)*($DX$1='CAMAGUI DATA UNIFICADA'!$B$2:$B1007),0),MATCH(EC$2,'CAMAGUI DATA UNIFICADA'!$C$1:$T$1,0)),"")</f>
        <v>17.5</v>
      </c>
      <c r="ED36" s="60">
        <f t="array" ref="ED36">IFERROR(INDEX('CAMAGUI DATA UNIFICADA'!$C$2:$T1007,MATCH(1,($A36='CAMAGUI DATA UNIFICADA'!$A$2:$A1007)*($DX$1='CAMAGUI DATA UNIFICADA'!$B$2:$B1007),0),MATCH(ED$2,'CAMAGUI DATA UNIFICADA'!$C$1:$T$1,0)),"")</f>
        <v>2</v>
      </c>
      <c r="EE36" s="60">
        <f t="array" ref="EE36">IFERROR(INDEX('CAMAGUI DATA UNIFICADA'!$C$2:$T1007,MATCH(1,($A36='CAMAGUI DATA UNIFICADA'!$A$2:$A1007)*($DX$1='CAMAGUI DATA UNIFICADA'!$B$2:$B1007),0),MATCH(EE$2,'CAMAGUI DATA UNIFICADA'!$C$1:$T$1,0)),"")</f>
        <v>3.594</v>
      </c>
      <c r="EF36" s="60">
        <f t="array" ref="EF36">IFERROR(INDEX('CAMAGUI DATA UNIFICADA'!$C$2:$T1007,MATCH(1,($A36='CAMAGUI DATA UNIFICADA'!$A$2:$A1007)*($DX$1='CAMAGUI DATA UNIFICADA'!$B$2:$B1007),0),MATCH(EF$2,'CAMAGUI DATA UNIFICADA'!$C$1:$T$1,0)),"")</f>
        <v>217823.3564</v>
      </c>
      <c r="EG36" s="60">
        <f t="array" ref="EG36">IFERROR(INDEX('CAMAGUI DATA UNIFICADA'!$C$2:$T1007,MATCH(1,($A36='CAMAGUI DATA UNIFICADA'!$A$2:$A1007)*($DX$1='CAMAGUI DATA UNIFICADA'!$B$2:$B1007),0),MATCH(EG$2,'CAMAGUI DATA UNIFICADA'!$C$1:$T$1,0)),"")</f>
        <v>2.018947368</v>
      </c>
      <c r="EH36" s="60">
        <f t="array" ref="EH36">IFERROR(INDEX('CAMAGUI DATA UNIFICADA'!$C$2:$T1007,MATCH(1,($A36='CAMAGUI DATA UNIFICADA'!$A$2:$A1007)*($DX$1='CAMAGUI DATA UNIFICADA'!$B$2:$B1007),0),MATCH(EH$2,'CAMAGUI DATA UNIFICADA'!$C$1:$T$1,0)),"")</f>
        <v>0.8712934256</v>
      </c>
      <c r="EI36" s="60">
        <f t="array" ref="EI36">IFERROR(INDEX('CAMAGUI DATA UNIFICADA'!$C$2:$T1007,MATCH(1,($A36='CAMAGUI DATA UNIFICADA'!$A$2:$A1007)*($DX$1='CAMAGUI DATA UNIFICADA'!$B$2:$B1007),0),MATCH(EI$2,'CAMAGUI DATA UNIFICADA'!$C$1:$T$1,0)),"")</f>
        <v>0.95</v>
      </c>
      <c r="EJ36" s="60" t="str">
        <f t="array" ref="EJ36">IFERROR(INDEX('CAMAGUI DATA UNIFICADA'!$C$2:$T1007,MATCH(1,($A36='CAMAGUI DATA UNIFICADA'!$A$2:$A1007)*($DX$1='CAMAGUI DATA UNIFICADA'!$B$2:$B1007),0),MATCH(EJ$2,'CAMAGUI DATA UNIFICADA'!$C$1:$T$1,0)),"")</f>
        <v/>
      </c>
      <c r="EK36" s="60">
        <f t="array" ref="EK36">IFERROR(INDEX('CAMAGUI DATA UNIFICADA'!$C$2:$T1007,MATCH(1,($A36='CAMAGUI DATA UNIFICADA'!$A$2:$A1007)*($DX$1='CAMAGUI DATA UNIFICADA'!$B$2:$B1007),0),MATCH(EK$2,'CAMAGUI DATA UNIFICADA'!$C$1:$T$1,0)),"")</f>
        <v>2</v>
      </c>
      <c r="EL36" s="60">
        <f t="array" ref="EL36">IFERROR(INDEX('CAMAGUI DATA UNIFICADA'!$C$2:$T1007,MATCH(1,($A36='CAMAGUI DATA UNIFICADA'!$A$2:$A1007)*($DX$1='CAMAGUI DATA UNIFICADA'!$B$2:$B1007),0),MATCH(EL$2,'CAMAGUI DATA UNIFICADA'!$C$1:$T$1,0)),"")</f>
        <v>19.5</v>
      </c>
      <c r="EM36" s="60">
        <f t="array" ref="EM36">IFERROR(INDEX('CAMAGUI DATA UNIFICADA'!$C$2:$T1007,MATCH(1,($A36='CAMAGUI DATA UNIFICADA'!$A$2:$A1007)*($DX$1='CAMAGUI DATA UNIFICADA'!$B$2:$B1007),0),MATCH(EM$2,'CAMAGUI DATA UNIFICADA'!$C$1:$T$1,0)),"")</f>
        <v>3.36</v>
      </c>
      <c r="EN36" s="60">
        <f t="array" ref="EN36">IFERROR(INDEX('CAMAGUI DATA UNIFICADA'!$C$2:$T1007,MATCH(1,($A36='CAMAGUI DATA UNIFICADA'!$A$2:$A1007)*($DX$1='CAMAGUI DATA UNIFICADA'!$B$2:$B1007),0),MATCH(EN$2,'CAMAGUI DATA UNIFICADA'!$C$1:$T$1,0)),"")</f>
        <v>158.3921012</v>
      </c>
      <c r="EO36" s="140">
        <f t="array" ref="EO36">IFERROR(INDEX('CAMAGUI DATA UNIFICADA'!$C$2:$T1007,MATCH(1,($A36='CAMAGUI DATA UNIFICADA'!$A$2:$A1007)*($DX$1='CAMAGUI DATA UNIFICADA'!$B$2:$B1007),0),MATCH(EO$2,'CAMAGUI DATA UNIFICADA'!$C$1:$T$1,0)),"")</f>
        <v>5.348025293</v>
      </c>
    </row>
    <row r="37">
      <c r="A37" s="137">
        <v>45187.0</v>
      </c>
      <c r="B37" s="138" t="str">
        <f t="array" ref="B37">IFERROR(INDEX('CAMAGUI DATA UNIFICADA'!$C$2:$T1007,MATCH(1,($A37='CAMAGUI DATA UNIFICADA'!$A$2:$A1007)*($B$1='CAMAGUI DATA UNIFICADA'!$B$2:$B1007),0),MATCH(B$2,'CAMAGUI DATA UNIFICADA'!$C$1:$T$1,0)),"")</f>
        <v>CA1040923</v>
      </c>
      <c r="C37" s="2">
        <f t="array" ref="C37">IFERROR(INDEX('CAMAGUI DATA UNIFICADA'!$C$2:$T1007,MATCH(1,($A37='CAMAGUI DATA UNIFICADA'!$A$2:$A1007)*($B$1='CAMAGUI DATA UNIFICADA'!$B$2:$B1007),0),MATCH(C$2,'CAMAGUI DATA UNIFICADA'!$C$1:$T$1,0)),"")</f>
        <v>312</v>
      </c>
      <c r="D37" s="2">
        <f t="array" ref="D37">IFERROR(INDEX('CAMAGUI DATA UNIFICADA'!$C$2:$T1007,MATCH(1,($A37='CAMAGUI DATA UNIFICADA'!$A$2:$A1007)*($B$1='CAMAGUI DATA UNIFICADA'!$B$2:$B1007),0),MATCH(D$2,'CAMAGUI DATA UNIFICADA'!$C$1:$T$1,0)),"")</f>
        <v>1685</v>
      </c>
      <c r="E37" s="2" t="str">
        <f t="array" ref="E37">IFERROR(INDEX('CAMAGUI DATA UNIFICADA'!$C$2:$T1007,MATCH(1,($A37='CAMAGUI DATA UNIFICADA'!$A$2:$A1007)*($B$1='CAMAGUI DATA UNIFICADA'!$B$2:$B1007),0),MATCH(E$2,'CAMAGUI DATA UNIFICADA'!$C$1:$T$1,0)),"")</f>
        <v>SKR NW#4</v>
      </c>
      <c r="F37" s="139">
        <f t="array" ref="F37">IFERROR(INDEX('CAMAGUI DATA UNIFICADA'!$C$2:$T1007,MATCH(1,($A37='CAMAGUI DATA UNIFICADA'!$A$2:$A1007)*($B$1='CAMAGUI DATA UNIFICADA'!$B$2:$B1007),0),MATCH(F$2,'CAMAGUI DATA UNIFICADA'!$C$1:$T$1,0)),"")</f>
        <v>2264.64</v>
      </c>
      <c r="G37" s="2">
        <f t="array" ref="G37">IFERROR(INDEX('CAMAGUI DATA UNIFICADA'!$C$2:$T1007,MATCH(1,($A37='CAMAGUI DATA UNIFICADA'!$A$2:$A1007)*($B$1='CAMAGUI DATA UNIFICADA'!$B$2:$B1007),0),MATCH(G$2,'CAMAGUI DATA UNIFICADA'!$C$1:$T$1,0)),"")</f>
        <v>4.5</v>
      </c>
      <c r="H37" s="2">
        <f t="array" ref="H37">IFERROR(INDEX('CAMAGUI DATA UNIFICADA'!$C$2:$T1007,MATCH(1,($A37='CAMAGUI DATA UNIFICADA'!$A$2:$A1007)*($B$1='CAMAGUI DATA UNIFICADA'!$B$2:$B1007),0),MATCH(H$2,'CAMAGUI DATA UNIFICADA'!$C$1:$T$1,0)),"")</f>
        <v>1.5</v>
      </c>
      <c r="I37" s="33">
        <f t="array" ref="I37">IFERROR(INDEX('CAMAGUI DATA UNIFICADA'!$C$2:$T1007,MATCH(1,($A37='CAMAGUI DATA UNIFICADA'!$A$2:$A1007)*($B$1='CAMAGUI DATA UNIFICADA'!$B$2:$B1007),0),MATCH(I$2,'CAMAGUI DATA UNIFICADA'!$C$1:$T$1,0)),"")</f>
        <v>8.004</v>
      </c>
      <c r="J37" s="60">
        <f t="array" ref="J37">IFERROR(INDEX('CAMAGUI DATA UNIFICADA'!$C$2:$T1007,MATCH(1,($A37='CAMAGUI DATA UNIFICADA'!$A$2:$A1007)*($B$1='CAMAGUI DATA UNIFICADA'!$B$2:$B1007),0),MATCH(J$2,'CAMAGUI DATA UNIFICADA'!$C$1:$T$1,0)),"")</f>
        <v>866233.5499</v>
      </c>
      <c r="K37" s="33">
        <f t="array" ref="K37">IFERROR(INDEX('CAMAGUI DATA UNIFICADA'!$C$2:$T1007,MATCH(1,($A37='CAMAGUI DATA UNIFICADA'!$A$2:$A1007)*($B$1='CAMAGUI DATA UNIFICADA'!$B$2:$B1007),0),MATCH(K$2,'CAMAGUI DATA UNIFICADA'!$C$1:$T$1,0)),"")</f>
        <v>1.027282426</v>
      </c>
      <c r="L37" s="23">
        <f t="array" ref="L37">IFERROR(INDEX('CAMAGUI DATA UNIFICADA'!$C$2:$T1007,MATCH(1,($A37='CAMAGUI DATA UNIFICADA'!$A$2:$A1007)*($B$1='CAMAGUI DATA UNIFICADA'!$B$2:$B1007),0),MATCH(L$2,'CAMAGUI DATA UNIFICADA'!$C$1:$T$1,0)),"")</f>
        <v>0.7129494238</v>
      </c>
      <c r="M37" s="23">
        <f t="array" ref="M37">IFERROR(INDEX('CAMAGUI DATA UNIFICADA'!$C$2:$T1007,MATCH(1,($A37='CAMAGUI DATA UNIFICADA'!$A$2:$A1007)*($B$1='CAMAGUI DATA UNIFICADA'!$B$2:$B1007),0),MATCH(M$2,'CAMAGUI DATA UNIFICADA'!$C$1:$T$1,0)),"")</f>
        <v>0.9</v>
      </c>
      <c r="N37" s="60">
        <f t="array" ref="N37">IFERROR(INDEX('CAMAGUI DATA UNIFICADA'!$C$2:$T1007,MATCH(1,($A37='CAMAGUI DATA UNIFICADA'!$A$2:$A1007)*($B$1='CAMAGUI DATA UNIFICADA'!$B$2:$B1007),0),MATCH(N$2,'CAMAGUI DATA UNIFICADA'!$C$1:$T$1,0)),"")</f>
        <v>133516.4835</v>
      </c>
      <c r="O37" s="2">
        <f t="array" ref="O37">IFERROR(INDEX('CAMAGUI DATA UNIFICADA'!$C$2:$T1007,MATCH(1,($A37='CAMAGUI DATA UNIFICADA'!$A$2:$A1007)*($B$1='CAMAGUI DATA UNIFICADA'!$B$2:$B1007),0),MATCH(O$2,'CAMAGUI DATA UNIFICADA'!$C$1:$T$1,0)),"")</f>
        <v>2.5</v>
      </c>
      <c r="P37" s="2">
        <f t="array" ref="P37">IFERROR(INDEX('CAMAGUI DATA UNIFICADA'!$C$2:$T1007,MATCH(1,($A37='CAMAGUI DATA UNIFICADA'!$A$2:$A1007)*($B$1='CAMAGUI DATA UNIFICADA'!$B$2:$B1007),0),MATCH(P$2,'CAMAGUI DATA UNIFICADA'!$C$1:$T$1,0)),"")</f>
        <v>7</v>
      </c>
      <c r="Q37" s="33">
        <f t="array" ref="Q37">IFERROR(INDEX('CAMAGUI DATA UNIFICADA'!$C$2:$T1007,MATCH(1,($A37='CAMAGUI DATA UNIFICADA'!$A$2:$A1007)*($B$1='CAMAGUI DATA UNIFICADA'!$B$2:$B1007),0),MATCH(Q$2,'CAMAGUI DATA UNIFICADA'!$C$1:$T$1,0)),"")</f>
        <v>6.348</v>
      </c>
      <c r="R37" s="60">
        <f t="array" ref="R37">IFERROR(INDEX('CAMAGUI DATA UNIFICADA'!$C$2:$T1007,MATCH(1,($A37='CAMAGUI DATA UNIFICADA'!$A$2:$A1007)*($B$1='CAMAGUI DATA UNIFICADA'!$B$2:$B1007),0),MATCH(R$2,'CAMAGUI DATA UNIFICADA'!$C$1:$T$1,0)),"")</f>
        <v>539.7940214</v>
      </c>
      <c r="S37" s="140">
        <f t="array" ref="S37">IFERROR(INDEX('CAMAGUI DATA UNIFICADA'!$C$2:$T1007,MATCH(1,($A37='CAMAGUI DATA UNIFICADA'!$A$2:$A1007)*($B$1='CAMAGUI DATA UNIFICADA'!$B$2:$B1007),0),MATCH(S$2,'CAMAGUI DATA UNIFICADA'!$C$1:$T$1,0)),"")</f>
        <v>56.94850535</v>
      </c>
      <c r="T37" s="138" t="str">
        <f t="array" ref="T37">IFERROR(INDEX('CAMAGUI DATA UNIFICADA'!$C$2:$T1007,MATCH(1,($A37='CAMAGUI DATA UNIFICADA'!$A$2:$A1007)*($T$1='CAMAGUI DATA UNIFICADA'!$B$2:$B1007),0),MATCH(T$2,'CAMAGUI DATA UNIFICADA'!$C$1:$T$1,0)),"")</f>
        <v>CA2040923</v>
      </c>
      <c r="U37" s="2">
        <f t="array" ref="U37">IFERROR(INDEX('CAMAGUI DATA UNIFICADA'!$C$2:$T1007,MATCH(1,($A37='CAMAGUI DATA UNIFICADA'!$A$2:$A1007)*($T$1='CAMAGUI DATA UNIFICADA'!$B$2:$B1007),0),MATCH(U$2,'CAMAGUI DATA UNIFICADA'!$C$1:$T$1,0)),"")</f>
        <v>175</v>
      </c>
      <c r="V37" s="2">
        <f t="array" ref="V37">IFERROR(INDEX('CAMAGUI DATA UNIFICADA'!$C$2:$T1007,MATCH(1,($A37='CAMAGUI DATA UNIFICADA'!$A$2:$A1007)*($T$1='CAMAGUI DATA UNIFICADA'!$B$2:$B1007),0),MATCH(V$2,'CAMAGUI DATA UNIFICADA'!$C$1:$T$1,0)),"")</f>
        <v>1150</v>
      </c>
      <c r="W37" s="2" t="str">
        <f t="array" ref="W37">IFERROR(INDEX('CAMAGUI DATA UNIFICADA'!$C$2:$T1007,MATCH(1,($A37='CAMAGUI DATA UNIFICADA'!$A$2:$A1007)*($T$1='CAMAGUI DATA UNIFICADA'!$B$2:$B1007),0),MATCH(W$2,'CAMAGUI DATA UNIFICADA'!$C$1:$T$1,0)),"")</f>
        <v>SKR NW#4</v>
      </c>
      <c r="X37" s="139">
        <f t="array" ref="X37">IFERROR(INDEX('CAMAGUI DATA UNIFICADA'!$C$2:$T1007,MATCH(1,($A37='CAMAGUI DATA UNIFICADA'!$A$2:$A1007)*($T$1='CAMAGUI DATA UNIFICADA'!$B$2:$B1007),0),MATCH(X$2,'CAMAGUI DATA UNIFICADA'!$C$1:$T$1,0)),"")</f>
        <v>1545.6</v>
      </c>
      <c r="Y37" s="2">
        <f t="array" ref="Y37">IFERROR(INDEX('CAMAGUI DATA UNIFICADA'!$C$2:$T1007,MATCH(1,($A37='CAMAGUI DATA UNIFICADA'!$A$2:$A1007)*($T$1='CAMAGUI DATA UNIFICADA'!$B$2:$B1007),0),MATCH(Y$2,'CAMAGUI DATA UNIFICADA'!$C$1:$T$1,0)),"")</f>
        <v>4</v>
      </c>
      <c r="Z37" s="2">
        <f t="array" ref="Z37">IFERROR(INDEX('CAMAGUI DATA UNIFICADA'!$C$2:$T1007,MATCH(1,($A37='CAMAGUI DATA UNIFICADA'!$A$2:$A1007)*($T$1='CAMAGUI DATA UNIFICADA'!$B$2:$B1007),0),MATCH(Z$2,'CAMAGUI DATA UNIFICADA'!$C$1:$T$1,0)),"")</f>
        <v>1</v>
      </c>
      <c r="AA37" s="2">
        <f t="array" ref="AA37">IFERROR(INDEX('CAMAGUI DATA UNIFICADA'!$C$2:$T1007,MATCH(1,($A37='CAMAGUI DATA UNIFICADA'!$A$2:$A1007)*($T$1='CAMAGUI DATA UNIFICADA'!$B$2:$B1007),0),MATCH(AA$2,'CAMAGUI DATA UNIFICADA'!$C$1:$T$1,0)),"")</f>
        <v>8.52</v>
      </c>
      <c r="AB37" s="60">
        <f t="array" ref="AB37">IFERROR(INDEX('CAMAGUI DATA UNIFICADA'!$C$2:$T1007,MATCH(1,($A37='CAMAGUI DATA UNIFICADA'!$A$2:$A1007)*($T$1='CAMAGUI DATA UNIFICADA'!$B$2:$B1007),0),MATCH(AB$2,'CAMAGUI DATA UNIFICADA'!$C$1:$T$1,0)),"")</f>
        <v>513497.6526</v>
      </c>
      <c r="AC37" s="33">
        <f t="array" ref="AC37">IFERROR(INDEX('CAMAGUI DATA UNIFICADA'!$C$2:$T1007,MATCH(1,($A37='CAMAGUI DATA UNIFICADA'!$A$2:$A1007)*($T$1='CAMAGUI DATA UNIFICADA'!$B$2:$B1007),0),MATCH(AC$2,'CAMAGUI DATA UNIFICADA'!$C$1:$T$1,0)),"")</f>
        <v>1.494476933</v>
      </c>
      <c r="AD37" s="23">
        <f t="array" ref="AD37">IFERROR(INDEX('CAMAGUI DATA UNIFICADA'!$C$2:$T1007,MATCH(1,($A37='CAMAGUI DATA UNIFICADA'!$A$2:$A1007)*($T$1='CAMAGUI DATA UNIFICADA'!$B$2:$B1007),0),MATCH(AD$2,'CAMAGUI DATA UNIFICADA'!$C$1:$T$1,0)),"")</f>
        <v>0.6005820498</v>
      </c>
      <c r="AE37" s="23">
        <f t="array" ref="AE37">IFERROR(INDEX('CAMAGUI DATA UNIFICADA'!$C$2:$T1007,MATCH(1,($A37='CAMAGUI DATA UNIFICADA'!$A$2:$A1007)*($T$1='CAMAGUI DATA UNIFICADA'!$B$2:$B1007),0),MATCH(AE$2,'CAMAGUI DATA UNIFICADA'!$C$1:$T$1,0)),"")</f>
        <v>0.9</v>
      </c>
      <c r="AF37" s="60">
        <f t="array" ref="AF37">IFERROR(INDEX('CAMAGUI DATA UNIFICADA'!$C$2:$T1007,MATCH(1,($A37='CAMAGUI DATA UNIFICADA'!$A$2:$A1007)*($T$1='CAMAGUI DATA UNIFICADA'!$B$2:$B1007),0),MATCH(AF$2,'CAMAGUI DATA UNIFICADA'!$C$1:$T$1,0)),"")</f>
        <v>128250</v>
      </c>
      <c r="AG37" s="2">
        <f t="array" ref="AG37">IFERROR(INDEX('CAMAGUI DATA UNIFICADA'!$C$2:$T1007,MATCH(1,($A37='CAMAGUI DATA UNIFICADA'!$A$2:$A1007)*($T$1='CAMAGUI DATA UNIFICADA'!$B$2:$B1007),0),MATCH(AG$2,'CAMAGUI DATA UNIFICADA'!$C$1:$T$1,0)),"")</f>
        <v>2.5</v>
      </c>
      <c r="AH37" s="2">
        <f t="array" ref="AH37">IFERROR(INDEX('CAMAGUI DATA UNIFICADA'!$C$2:$T1007,MATCH(1,($A37='CAMAGUI DATA UNIFICADA'!$A$2:$A1007)*($T$1='CAMAGUI DATA UNIFICADA'!$B$2:$B1007),0),MATCH(AH$2,'CAMAGUI DATA UNIFICADA'!$C$1:$T$1,0)),"")</f>
        <v>6.5</v>
      </c>
      <c r="AI37" s="33">
        <f t="array" ref="AI37">IFERROR(INDEX('CAMAGUI DATA UNIFICADA'!$C$2:$T1007,MATCH(1,($A37='CAMAGUI DATA UNIFICADA'!$A$2:$A1007)*($T$1='CAMAGUI DATA UNIFICADA'!$B$2:$B1007),0),MATCH(AI$2,'CAMAGUI DATA UNIFICADA'!$C$1:$T$1,0)),"")</f>
        <v>6.594</v>
      </c>
      <c r="AJ37" s="60">
        <f t="array" ref="AJ37">IFERROR(INDEX('CAMAGUI DATA UNIFICADA'!$C$2:$T1007,MATCH(1,($A37='CAMAGUI DATA UNIFICADA'!$A$2:$A1007)*($T$1='CAMAGUI DATA UNIFICADA'!$B$2:$B1007),0),MATCH(AJ$2,'CAMAGUI DATA UNIFICADA'!$C$1:$T$1,0)),"")</f>
        <v>371.4498743</v>
      </c>
      <c r="AK37" s="140">
        <f t="array" ref="AK37">IFERROR(INDEX('CAMAGUI DATA UNIFICADA'!$C$2:$T1007,MATCH(1,($A37='CAMAGUI DATA UNIFICADA'!$A$2:$A1007)*($T$1='CAMAGUI DATA UNIFICADA'!$B$2:$B1007),0),MATCH(AK$2,'CAMAGUI DATA UNIFICADA'!$C$1:$T$1,0)),"")</f>
        <v>49.11246858</v>
      </c>
      <c r="AL37" s="138" t="str">
        <f t="array" ref="AL37">IFERROR(INDEX('CAMAGUI DATA UNIFICADA'!$C$2:$T1007,MATCH(1,($A37='CAMAGUI DATA UNIFICADA'!$A$2:$A1007)*($AL$1='CAMAGUI DATA UNIFICADA'!$B$2:$B1007),0),MATCH(AL$2,'CAMAGUI DATA UNIFICADA'!$C$1:$T$1,0)),"")</f>
        <v>CA3040923</v>
      </c>
      <c r="AM37" s="2">
        <f t="array" ref="AM37">IFERROR(INDEX('CAMAGUI DATA UNIFICADA'!$C$2:$T1007,MATCH(1,($A37='CAMAGUI DATA UNIFICADA'!$A$2:$A1007)*($AL$1='CAMAGUI DATA UNIFICADA'!$B$2:$B1007),0),MATCH(AM$2,'CAMAGUI DATA UNIFICADA'!$C$1:$T$1,0)),"")</f>
        <v>275</v>
      </c>
      <c r="AN37" s="2">
        <f t="array" ref="AN37">IFERROR(INDEX('CAMAGUI DATA UNIFICADA'!$C$2:$T1007,MATCH(1,($A37='CAMAGUI DATA UNIFICADA'!$A$2:$A1007)*($AL$1='CAMAGUI DATA UNIFICADA'!$B$2:$B1007),0),MATCH(AN$2,'CAMAGUI DATA UNIFICADA'!$C$1:$T$1,0)),"")</f>
        <v>1725</v>
      </c>
      <c r="AO37" s="2" t="str">
        <f t="array" ref="AO37">IFERROR(INDEX('CAMAGUI DATA UNIFICADA'!$C$2:$T1007,MATCH(1,($A37='CAMAGUI DATA UNIFICADA'!$A$2:$A1007)*($AL$1='CAMAGUI DATA UNIFICADA'!$B$2:$B1007),0),MATCH(AO$2,'CAMAGUI DATA UNIFICADA'!$C$1:$T$1,0)),"")</f>
        <v>SKR NW#4</v>
      </c>
      <c r="AP37" s="139">
        <f t="array" ref="AP37">IFERROR(INDEX('CAMAGUI DATA UNIFICADA'!$C$2:$T1007,MATCH(1,($A37='CAMAGUI DATA UNIFICADA'!$A$2:$A1007)*($AL$1='CAMAGUI DATA UNIFICADA'!$B$2:$B1007),0),MATCH(AP$2,'CAMAGUI DATA UNIFICADA'!$C$1:$T$1,0)),"")</f>
        <v>2318.4</v>
      </c>
      <c r="AQ37" s="2">
        <f t="array" ref="AQ37">IFERROR(INDEX('CAMAGUI DATA UNIFICADA'!$C$2:$T1007,MATCH(1,($A37='CAMAGUI DATA UNIFICADA'!$A$2:$A1007)*($AL$1='CAMAGUI DATA UNIFICADA'!$B$2:$B1007),0),MATCH(AQ$2,'CAMAGUI DATA UNIFICADA'!$C$1:$T$1,0)),"")</f>
        <v>4</v>
      </c>
      <c r="AR37" s="2">
        <f t="array" ref="AR37">IFERROR(INDEX('CAMAGUI DATA UNIFICADA'!$C$2:$T1007,MATCH(1,($A37='CAMAGUI DATA UNIFICADA'!$A$2:$A1007)*($AL$1='CAMAGUI DATA UNIFICADA'!$B$2:$B1007),0),MATCH(AR$2,'CAMAGUI DATA UNIFICADA'!$C$1:$T$1,0)),"")</f>
        <v>1</v>
      </c>
      <c r="AS37" s="33">
        <f t="array" ref="AS37">IFERROR(INDEX('CAMAGUI DATA UNIFICADA'!$C$2:$T1007,MATCH(1,($A37='CAMAGUI DATA UNIFICADA'!$A$2:$A1007)*($AL$1='CAMAGUI DATA UNIFICADA'!$B$2:$B1007),0),MATCH(AS$2,'CAMAGUI DATA UNIFICADA'!$C$1:$T$1,0)),"")</f>
        <v>8.52</v>
      </c>
      <c r="AT37" s="60">
        <f t="array" ref="AT37">IFERROR(INDEX('CAMAGUI DATA UNIFICADA'!$C$2:$T1007,MATCH(1,($A37='CAMAGUI DATA UNIFICADA'!$A$2:$A1007)*($AL$1='CAMAGUI DATA UNIFICADA'!$B$2:$B1007),0),MATCH(AT$2,'CAMAGUI DATA UNIFICADA'!$C$1:$T$1,0)),"")</f>
        <v>806924.8826</v>
      </c>
      <c r="AU37" s="33">
        <f t="array" ref="AU37">IFERROR(INDEX('CAMAGUI DATA UNIFICADA'!$C$2:$T1007,MATCH(1,($A37='CAMAGUI DATA UNIFICADA'!$A$2:$A1007)*($AL$1='CAMAGUI DATA UNIFICADA'!$B$2:$B1007),0),MATCH(AU$2,'CAMAGUI DATA UNIFICADA'!$C$1:$T$1,0)),"")</f>
        <v>1.742424242</v>
      </c>
      <c r="AV37" s="23">
        <f t="array" ref="AV37">IFERROR(INDEX('CAMAGUI DATA UNIFICADA'!$C$2:$T1007,MATCH(1,($A37='CAMAGUI DATA UNIFICADA'!$A$2:$A1007)*($AL$1='CAMAGUI DATA UNIFICADA'!$B$2:$B1007),0),MATCH(AV$2,'CAMAGUI DATA UNIFICADA'!$C$1:$T$1,0)),"")</f>
        <v>0.7335680751</v>
      </c>
      <c r="AW37" s="23">
        <f t="array" ref="AW37">IFERROR(INDEX('CAMAGUI DATA UNIFICADA'!$C$2:$T1007,MATCH(1,($A37='CAMAGUI DATA UNIFICADA'!$A$2:$A1007)*($AL$1='CAMAGUI DATA UNIFICADA'!$B$2:$B1007),0),MATCH(AW$2,'CAMAGUI DATA UNIFICADA'!$C$1:$T$1,0)),"")</f>
        <v>0.9</v>
      </c>
      <c r="AX37" s="60">
        <f t="array" ref="AX37">IFERROR(INDEX('CAMAGUI DATA UNIFICADA'!$C$2:$T1007,MATCH(1,($A37='CAMAGUI DATA UNIFICADA'!$A$2:$A1007)*($AL$1='CAMAGUI DATA UNIFICADA'!$B$2:$B1007),0),MATCH(AX$2,'CAMAGUI DATA UNIFICADA'!$C$1:$T$1,0)),"")</f>
        <v>141428.5714</v>
      </c>
      <c r="AY37" s="2">
        <f t="array" ref="AY37">IFERROR(INDEX('CAMAGUI DATA UNIFICADA'!$C$2:$T1007,MATCH(1,($A37='CAMAGUI DATA UNIFICADA'!$A$2:$A1007)*($AL$1='CAMAGUI DATA UNIFICADA'!$B$2:$B1007),0),MATCH(AY$2,'CAMAGUI DATA UNIFICADA'!$C$1:$T$1,0)),"")</f>
        <v>2.5</v>
      </c>
      <c r="AZ37" s="2">
        <f t="array" ref="AZ37">IFERROR(INDEX('CAMAGUI DATA UNIFICADA'!$C$2:$T1007,MATCH(1,($A37='CAMAGUI DATA UNIFICADA'!$A$2:$A1007)*($AL$1='CAMAGUI DATA UNIFICADA'!$B$2:$B1007),0),MATCH(AZ$2,'CAMAGUI DATA UNIFICADA'!$C$1:$T$1,0)),"")</f>
        <v>6.5</v>
      </c>
      <c r="BA37" s="33">
        <f t="array" ref="BA37">IFERROR(INDEX('CAMAGUI DATA UNIFICADA'!$C$2:$T1007,MATCH(1,($A37='CAMAGUI DATA UNIFICADA'!$A$2:$A1007)*($AL$1='CAMAGUI DATA UNIFICADA'!$B$2:$B1007),0),MATCH(BA$2,'CAMAGUI DATA UNIFICADA'!$C$1:$T$1,0)),"")</f>
        <v>6.594</v>
      </c>
      <c r="BB37" s="60">
        <f t="array" ref="BB37">IFERROR(INDEX('CAMAGUI DATA UNIFICADA'!$C$2:$T1007,MATCH(1,($A37='CAMAGUI DATA UNIFICADA'!$A$2:$A1007)*($AL$1='CAMAGUI DATA UNIFICADA'!$B$2:$B1007),0),MATCH(BB$2,'CAMAGUI DATA UNIFICADA'!$C$1:$T$1,0)),"")</f>
        <v>477.8887272</v>
      </c>
      <c r="BC37" s="140">
        <f t="array" ref="BC37">IFERROR(INDEX('CAMAGUI DATA UNIFICADA'!$C$2:$T1007,MATCH(1,($A37='CAMAGUI DATA UNIFICADA'!$A$2:$A1007)*($AL$1='CAMAGUI DATA UNIFICADA'!$B$2:$B1007),0),MATCH(BC$2,'CAMAGUI DATA UNIFICADA'!$C$1:$T$1,0)),"")</f>
        <v>50.72218179</v>
      </c>
      <c r="BD37" s="138" t="str">
        <f t="array" ref="BD37">IFERROR(INDEX('CAMAGUI DATA UNIFICADA'!$C$2:$T1007,MATCH(1,($A37='CAMAGUI DATA UNIFICADA'!$A$2:$A1007)*($BD$1='CAMAGUI DATA UNIFICADA'!$B$2:$B1007),0),MATCH(BD$2,'CAMAGUI DATA UNIFICADA'!$C$1:$T$1,0)),"")</f>
        <v>CA4270723</v>
      </c>
      <c r="BE37" s="2">
        <f t="array" ref="BE37">IFERROR(INDEX('CAMAGUI DATA UNIFICADA'!$C$2:$T1007,MATCH(1,($A37='CAMAGUI DATA UNIFICADA'!$A$2:$A1007)*($BD$1='CAMAGUI DATA UNIFICADA'!$B$2:$B1007),0),MATCH(BE$2,'CAMAGUI DATA UNIFICADA'!$C$1:$T$1,0)),"")</f>
        <v>350</v>
      </c>
      <c r="BF37" s="2">
        <f t="array" ref="BF37">IFERROR(INDEX('CAMAGUI DATA UNIFICADA'!$C$2:$T1007,MATCH(1,($A37='CAMAGUI DATA UNIFICADA'!$A$2:$A1007)*($BD$1='CAMAGUI DATA UNIFICADA'!$B$2:$B1007),0),MATCH(BF$2,'CAMAGUI DATA UNIFICADA'!$C$1:$T$1,0)),"")</f>
        <v>2450</v>
      </c>
      <c r="BG37" s="2" t="str">
        <f t="array" ref="BG37">IFERROR(INDEX('CAMAGUI DATA UNIFICADA'!$C$2:$T1007,MATCH(1,($A37='CAMAGUI DATA UNIFICADA'!$A$2:$A1007)*($BD$1='CAMAGUI DATA UNIFICADA'!$B$2:$B1007),0),MATCH(BG$2,'CAMAGUI DATA UNIFICADA'!$C$1:$T$1,0)),"")</f>
        <v>SKR MAST</v>
      </c>
      <c r="BH37" s="139">
        <f t="array" ref="BH37">IFERROR(INDEX('CAMAGUI DATA UNIFICADA'!$C$2:$T1007,MATCH(1,($A37='CAMAGUI DATA UNIFICADA'!$A$2:$A1007)*($BD$1='CAMAGUI DATA UNIFICADA'!$B$2:$B1007),0),MATCH(BH$2,'CAMAGUI DATA UNIFICADA'!$C$1:$T$1,0)),"")</f>
        <v>2401</v>
      </c>
      <c r="BI37" s="2">
        <f t="array" ref="BI37">IFERROR(INDEX('CAMAGUI DATA UNIFICADA'!$C$2:$T1007,MATCH(1,($A37='CAMAGUI DATA UNIFICADA'!$A$2:$A1007)*($BD$1='CAMAGUI DATA UNIFICADA'!$B$2:$B1007),0),MATCH(BI$2,'CAMAGUI DATA UNIFICADA'!$C$1:$T$1,0)),"")</f>
        <v>15.2</v>
      </c>
      <c r="BJ37" s="2">
        <f t="array" ref="BJ37">IFERROR(INDEX('CAMAGUI DATA UNIFICADA'!$C$2:$T1007,MATCH(1,($A37='CAMAGUI DATA UNIFICADA'!$A$2:$A1007)*($BD$1='CAMAGUI DATA UNIFICADA'!$B$2:$B1007),0),MATCH(BJ$2,'CAMAGUI DATA UNIFICADA'!$C$1:$T$1,0)),"")</f>
        <v>2</v>
      </c>
      <c r="BK37" s="33">
        <f t="array" ref="BK37">IFERROR(INDEX('CAMAGUI DATA UNIFICADA'!$C$2:$T1007,MATCH(1,($A37='CAMAGUI DATA UNIFICADA'!$A$2:$A1007)*($BD$1='CAMAGUI DATA UNIFICADA'!$B$2:$B1007),0),MATCH(BK$2,'CAMAGUI DATA UNIFICADA'!$C$1:$T$1,0)),"")</f>
        <v>3.9</v>
      </c>
      <c r="BL37" s="60">
        <f t="array" ref="BL37">IFERROR(INDEX('CAMAGUI DATA UNIFICADA'!$C$2:$T1007,MATCH(1,($A37='CAMAGUI DATA UNIFICADA'!$A$2:$A1007)*($BD$1='CAMAGUI DATA UNIFICADA'!$B$2:$B1007),0),MATCH(BL$2,'CAMAGUI DATA UNIFICADA'!$C$1:$T$1,0)),"")</f>
        <v>590418.3536</v>
      </c>
      <c r="BM37" s="33">
        <f t="array" ref="BM37">IFERROR(INDEX('CAMAGUI DATA UNIFICADA'!$C$2:$T1007,MATCH(1,($A37='CAMAGUI DATA UNIFICADA'!$A$2:$A1007)*($BD$1='CAMAGUI DATA UNIFICADA'!$B$2:$B1007),0),MATCH(BM$2,'CAMAGUI DATA UNIFICADA'!$C$1:$T$1,0)),"")</f>
        <v>2.333333333</v>
      </c>
      <c r="BN37" s="23">
        <f t="array" ref="BN37">IFERROR(INDEX('CAMAGUI DATA UNIFICADA'!$C$2:$T1007,MATCH(1,($A37='CAMAGUI DATA UNIFICADA'!$A$2:$A1007)*($BD$1='CAMAGUI DATA UNIFICADA'!$B$2:$B1007),0),MATCH(BN$2,'CAMAGUI DATA UNIFICADA'!$C$1:$T$1,0)),"")</f>
        <v>0.8434547908</v>
      </c>
      <c r="BO37" s="23">
        <f t="array" ref="BO37">IFERROR(INDEX('CAMAGUI DATA UNIFICADA'!$C$2:$T1007,MATCH(1,($A37='CAMAGUI DATA UNIFICADA'!$A$2:$A1007)*($BD$1='CAMAGUI DATA UNIFICADA'!$B$2:$B1007),0),MATCH(BO$2,'CAMAGUI DATA UNIFICADA'!$C$1:$T$1,0)),"")</f>
        <v>0.75</v>
      </c>
      <c r="BP37" s="60">
        <f t="array" ref="BP37">IFERROR(INDEX('CAMAGUI DATA UNIFICADA'!$C$2:$T1007,MATCH(1,($A37='CAMAGUI DATA UNIFICADA'!$A$2:$A1007)*($BD$1='CAMAGUI DATA UNIFICADA'!$B$2:$B1007),0),MATCH(BP$2,'CAMAGUI DATA UNIFICADA'!$C$1:$T$1,0)),"")</f>
        <v>109375</v>
      </c>
      <c r="BQ37" s="2">
        <f t="array" ref="BQ37">IFERROR(INDEX('CAMAGUI DATA UNIFICADA'!$C$2:$T1007,MATCH(1,($A37='CAMAGUI DATA UNIFICADA'!$A$2:$A1007)*($BD$1='CAMAGUI DATA UNIFICADA'!$B$2:$B1007),0),MATCH(BQ$2,'CAMAGUI DATA UNIFICADA'!$C$1:$T$1,0)),"")</f>
        <v>2.5</v>
      </c>
      <c r="BR37" s="2">
        <f t="array" ref="BR37">IFERROR(INDEX('CAMAGUI DATA UNIFICADA'!$C$2:$T1007,MATCH(1,($A37='CAMAGUI DATA UNIFICADA'!$A$2:$A1007)*($BD$1='CAMAGUI DATA UNIFICADA'!$B$2:$B1007),0),MATCH(BR$2,'CAMAGUI DATA UNIFICADA'!$C$1:$T$1,0)),"")</f>
        <v>17.7</v>
      </c>
      <c r="BS37" s="33">
        <f t="array" ref="BS37">IFERROR(INDEX('CAMAGUI DATA UNIFICADA'!$C$2:$T1007,MATCH(1,($A37='CAMAGUI DATA UNIFICADA'!$A$2:$A1007)*($BD$1='CAMAGUI DATA UNIFICADA'!$B$2:$B1007),0),MATCH(BS$2,'CAMAGUI DATA UNIFICADA'!$C$1:$T$1,0)),"")</f>
        <v>3.5724</v>
      </c>
      <c r="BT37" s="60">
        <f t="array" ref="BT37">IFERROR(INDEX('CAMAGUI DATA UNIFICADA'!$C$2:$T1007,MATCH(1,($A37='CAMAGUI DATA UNIFICADA'!$A$2:$A1007)*($BD$1='CAMAGUI DATA UNIFICADA'!$B$2:$B1007),0),MATCH(BT$2,'CAMAGUI DATA UNIFICADA'!$C$1:$T$1,0)),"")</f>
        <v>339.9862023</v>
      </c>
      <c r="BU37" s="140">
        <f t="array" ref="BU37">IFERROR(INDEX('CAMAGUI DATA UNIFICADA'!$C$2:$T1007,MATCH(1,($A37='CAMAGUI DATA UNIFICADA'!$A$2:$A1007)*($BD$1='CAMAGUI DATA UNIFICADA'!$B$2:$B1007),0),MATCH(BU$2,'CAMAGUI DATA UNIFICADA'!$C$1:$T$1,0)),"")</f>
        <v>-2.503449427</v>
      </c>
      <c r="BV37" s="138" t="str">
        <f t="array" ref="BV37">IFERROR(INDEX('CAMAGUI DATA UNIFICADA'!$C$2:$T1007,MATCH(1,($A37='CAMAGUI DATA UNIFICADA'!$A$2:$A1007)*($BV$1='CAMAGUI DATA UNIFICADA'!$B$2:$B1007),0),MATCH(BV$2,'CAMAGUI DATA UNIFICADA'!$C$1:$T$1,0)),"")</f>
        <v>CA5270723</v>
      </c>
      <c r="BW37" s="2">
        <f t="array" ref="BW37">IFERROR(INDEX('CAMAGUI DATA UNIFICADA'!$C$2:$T1007,MATCH(1,($A37='CAMAGUI DATA UNIFICADA'!$A$2:$A1007)*($BV$1='CAMAGUI DATA UNIFICADA'!$B$2:$B1007),0),MATCH(BW$2,'CAMAGUI DATA UNIFICADA'!$C$1:$T$1,0)),"")</f>
        <v>325</v>
      </c>
      <c r="BX37" s="2">
        <f t="array" ref="BX37">IFERROR(INDEX('CAMAGUI DATA UNIFICADA'!$C$2:$T1007,MATCH(1,($A37='CAMAGUI DATA UNIFICADA'!$A$2:$A1007)*($BV$1='CAMAGUI DATA UNIFICADA'!$B$2:$B1007),0),MATCH(BX$2,'CAMAGUI DATA UNIFICADA'!$C$1:$T$1,0)),"")</f>
        <v>2275</v>
      </c>
      <c r="BY37" s="2" t="str">
        <f t="array" ref="BY37">IFERROR(INDEX('CAMAGUI DATA UNIFICADA'!$C$2:$T1007,MATCH(1,($A37='CAMAGUI DATA UNIFICADA'!$A$2:$A1007)*($BV$1='CAMAGUI DATA UNIFICADA'!$B$2:$B1007),0),MATCH(BY$2,'CAMAGUI DATA UNIFICADA'!$C$1:$T$1,0)),"")</f>
        <v>SKR MAST</v>
      </c>
      <c r="BZ37" s="139">
        <f t="array" ref="BZ37">IFERROR(INDEX('CAMAGUI DATA UNIFICADA'!$C$2:$T1007,MATCH(1,($A37='CAMAGUI DATA UNIFICADA'!$A$2:$A1007)*($BV$1='CAMAGUI DATA UNIFICADA'!$B$2:$B1007),0),MATCH(BZ$2,'CAMAGUI DATA UNIFICADA'!$C$1:$T$1,0)),"")</f>
        <v>2229.5</v>
      </c>
      <c r="CA37" s="2">
        <f t="array" ref="CA37">IFERROR(INDEX('CAMAGUI DATA UNIFICADA'!$C$2:$T1007,MATCH(1,($A37='CAMAGUI DATA UNIFICADA'!$A$2:$A1007)*($BV$1='CAMAGUI DATA UNIFICADA'!$B$2:$B1007),0),MATCH(CA$2,'CAMAGUI DATA UNIFICADA'!$C$1:$T$1,0)),"")</f>
        <v>15.1</v>
      </c>
      <c r="CB37" s="2">
        <f t="array" ref="CB37">IFERROR(INDEX('CAMAGUI DATA UNIFICADA'!$C$2:$T1007,MATCH(1,($A37='CAMAGUI DATA UNIFICADA'!$A$2:$A1007)*($BV$1='CAMAGUI DATA UNIFICADA'!$B$2:$B1007),0),MATCH(CB$2,'CAMAGUI DATA UNIFICADA'!$C$1:$T$1,0)),"")</f>
        <v>2.1</v>
      </c>
      <c r="CC37" s="33">
        <f t="array" ref="CC37">IFERROR(INDEX('CAMAGUI DATA UNIFICADA'!$C$2:$T1007,MATCH(1,($A37='CAMAGUI DATA UNIFICADA'!$A$2:$A1007)*($BV$1='CAMAGUI DATA UNIFICADA'!$B$2:$B1007),0),MATCH(CC$2,'CAMAGUI DATA UNIFICADA'!$C$1:$T$1,0)),"")</f>
        <v>3.912</v>
      </c>
      <c r="CD37" s="60">
        <f t="array" ref="CD37">IFERROR(INDEX('CAMAGUI DATA UNIFICADA'!$C$2:$T1007,MATCH(1,($A37='CAMAGUI DATA UNIFICADA'!$A$2:$A1007)*($BV$1='CAMAGUI DATA UNIFICADA'!$B$2:$B1007),0),MATCH(CD$2,'CAMAGUI DATA UNIFICADA'!$C$1:$T$1,0)),"")</f>
        <v>550183.5074</v>
      </c>
      <c r="CE37" s="33">
        <f t="array" ref="CE37">IFERROR(INDEX('CAMAGUI DATA UNIFICADA'!$C$2:$T1007,MATCH(1,($A37='CAMAGUI DATA UNIFICADA'!$A$2:$A1007)*($BV$1='CAMAGUI DATA UNIFICADA'!$B$2:$B1007),0),MATCH(CE$2,'CAMAGUI DATA UNIFICADA'!$C$1:$T$1,0)),"")</f>
        <v>2.292768959</v>
      </c>
      <c r="CF37" s="23">
        <f t="array" ref="CF37">IFERROR(INDEX('CAMAGUI DATA UNIFICADA'!$C$2:$T1007,MATCH(1,($A37='CAMAGUI DATA UNIFICADA'!$A$2:$A1007)*($BV$1='CAMAGUI DATA UNIFICADA'!$B$2:$B1007),0),MATCH(CF$2,'CAMAGUI DATA UNIFICADA'!$C$1:$T$1,0)),"")</f>
        <v>0.8733071545</v>
      </c>
      <c r="CG37" s="23">
        <f t="array" ref="CG37">IFERROR(INDEX('CAMAGUI DATA UNIFICADA'!$C$2:$T1007,MATCH(1,($A37='CAMAGUI DATA UNIFICADA'!$A$2:$A1007)*($BV$1='CAMAGUI DATA UNIFICADA'!$B$2:$B1007),0),MATCH(CG$2,'CAMAGUI DATA UNIFICADA'!$C$1:$T$1,0)),"")</f>
        <v>0.75</v>
      </c>
      <c r="CH37" s="60">
        <f t="array" ref="CH37">IFERROR(INDEX('CAMAGUI DATA UNIFICADA'!$C$2:$T1007,MATCH(1,($A37='CAMAGUI DATA UNIFICADA'!$A$2:$A1007)*($BV$1='CAMAGUI DATA UNIFICADA'!$B$2:$B1007),0),MATCH(CH$2,'CAMAGUI DATA UNIFICADA'!$C$1:$T$1,0)),"")</f>
        <v>112500</v>
      </c>
      <c r="CI37" s="2">
        <f t="array" ref="CI37">IFERROR(INDEX('CAMAGUI DATA UNIFICADA'!$C$2:$T1007,MATCH(1,($A37='CAMAGUI DATA UNIFICADA'!$A$2:$A1007)*($BV$1='CAMAGUI DATA UNIFICADA'!$B$2:$B1007),0),MATCH(CI$2,'CAMAGUI DATA UNIFICADA'!$C$1:$T$1,0)),"")</f>
        <v>2.5</v>
      </c>
      <c r="CJ37" s="2">
        <f t="array" ref="CJ37">IFERROR(INDEX('CAMAGUI DATA UNIFICADA'!$C$2:$T1007,MATCH(1,($A37='CAMAGUI DATA UNIFICADA'!$A$2:$A1007)*($BV$1='CAMAGUI DATA UNIFICADA'!$B$2:$B1007),0),MATCH(CJ$2,'CAMAGUI DATA UNIFICADA'!$C$1:$T$1,0)),"")</f>
        <v>17.6</v>
      </c>
      <c r="CK37" s="33">
        <f t="array" ref="CK37">IFERROR(INDEX('CAMAGUI DATA UNIFICADA'!$C$2:$T1007,MATCH(1,($A37='CAMAGUI DATA UNIFICADA'!$A$2:$A1007)*($BV$1='CAMAGUI DATA UNIFICADA'!$B$2:$B1007),0),MATCH(CK$2,'CAMAGUI DATA UNIFICADA'!$C$1:$T$1,0)),"")</f>
        <v>3.5832</v>
      </c>
      <c r="CL37" s="60">
        <f t="array" ref="CL37">IFERROR(INDEX('CAMAGUI DATA UNIFICADA'!$C$2:$T1007,MATCH(1,($A37='CAMAGUI DATA UNIFICADA'!$A$2:$A1007)*($BV$1='CAMAGUI DATA UNIFICADA'!$B$2:$B1007),0),MATCH(CL$2,'CAMAGUI DATA UNIFICADA'!$C$1:$T$1,0)),"")</f>
        <v>305.1872019</v>
      </c>
      <c r="CM37" s="140">
        <f t="array" ref="CM37">IFERROR(INDEX('CAMAGUI DATA UNIFICADA'!$C$2:$T1007,MATCH(1,($A37='CAMAGUI DATA UNIFICADA'!$A$2:$A1007)*($BV$1='CAMAGUI DATA UNIFICADA'!$B$2:$B1007),0),MATCH(CM$2,'CAMAGUI DATA UNIFICADA'!$C$1:$T$1,0)),"")</f>
        <v>-4.953199523</v>
      </c>
      <c r="CN37" s="138" t="str">
        <f t="array" ref="CN37">IFERROR(INDEX('CAMAGUI DATA UNIFICADA'!$C$2:$T1007,MATCH(1,($A37='CAMAGUI DATA UNIFICADA'!$A$2:$A1007)*($CN$1='CAMAGUI DATA UNIFICADA'!$B$2:$B1007),0),MATCH(CN$2,'CAMAGUI DATA UNIFICADA'!$C$1:$T$1,0)),"")</f>
        <v>CA6290723</v>
      </c>
      <c r="CO37" s="2">
        <f t="array" ref="CO37">IFERROR(INDEX('CAMAGUI DATA UNIFICADA'!$C$2:$T1007,MATCH(1,($A37='CAMAGUI DATA UNIFICADA'!$A$2:$A1007)*($CN$1='CAMAGUI DATA UNIFICADA'!$B$2:$B1007),0),MATCH(CO$2,'CAMAGUI DATA UNIFICADA'!$C$1:$T$1,0)),"")</f>
        <v>525</v>
      </c>
      <c r="CP37" s="2">
        <f t="array" ref="CP37">IFERROR(INDEX('CAMAGUI DATA UNIFICADA'!$C$2:$T1007,MATCH(1,($A37='CAMAGUI DATA UNIFICADA'!$A$2:$A1007)*($CN$1='CAMAGUI DATA UNIFICADA'!$B$2:$B1007),0),MATCH(CP$2,'CAMAGUI DATA UNIFICADA'!$C$1:$T$1,0)),"")</f>
        <v>3825</v>
      </c>
      <c r="CQ37" s="2" t="str">
        <f t="array" ref="CQ37">IFERROR(INDEX('CAMAGUI DATA UNIFICADA'!$C$2:$T1007,MATCH(1,($A37='CAMAGUI DATA UNIFICADA'!$A$2:$A1007)*($CN$1='CAMAGUI DATA UNIFICADA'!$B$2:$B1007),0),MATCH(CQ$2,'CAMAGUI DATA UNIFICADA'!$C$1:$T$1,0)),"")</f>
        <v>SKR SETLINE</v>
      </c>
      <c r="CR37" s="139">
        <f t="array" ref="CR37">IFERROR(INDEX('CAMAGUI DATA UNIFICADA'!$C$2:$T1007,MATCH(1,($A37='CAMAGUI DATA UNIFICADA'!$A$2:$A1007)*($CN$1='CAMAGUI DATA UNIFICADA'!$B$2:$B1007),0),MATCH(CR$2,'CAMAGUI DATA UNIFICADA'!$C$1:$T$1,0)),"")</f>
        <v>3350.7</v>
      </c>
      <c r="CS37" s="2">
        <f t="array" ref="CS37">IFERROR(INDEX('CAMAGUI DATA UNIFICADA'!$C$2:$T1007,MATCH(1,($A37='CAMAGUI DATA UNIFICADA'!$A$2:$A1007)*($CN$1='CAMAGUI DATA UNIFICADA'!$B$2:$B1007),0),MATCH(CS$2,'CAMAGUI DATA UNIFICADA'!$C$1:$T$1,0)),"")</f>
        <v>14.4</v>
      </c>
      <c r="CT37" s="2">
        <f t="array" ref="CT37">IFERROR(INDEX('CAMAGUI DATA UNIFICADA'!$C$2:$T1007,MATCH(1,($A37='CAMAGUI DATA UNIFICADA'!$A$2:$A1007)*($CN$1='CAMAGUI DATA UNIFICADA'!$B$2:$B1007),0),MATCH(CT$2,'CAMAGUI DATA UNIFICADA'!$C$1:$T$1,0)),"")</f>
        <v>1.4</v>
      </c>
      <c r="CU37" s="33">
        <f t="array" ref="CU37">IFERROR(INDEX('CAMAGUI DATA UNIFICADA'!$C$2:$T1007,MATCH(1,($A37='CAMAGUI DATA UNIFICADA'!$A$2:$A1007)*($CN$1='CAMAGUI DATA UNIFICADA'!$B$2:$B1007),0),MATCH(CU$2,'CAMAGUI DATA UNIFICADA'!$C$1:$T$1,0)),"")</f>
        <v>4.0224</v>
      </c>
      <c r="CV37" s="60">
        <f t="array" ref="CV37">IFERROR(INDEX('CAMAGUI DATA UNIFICADA'!$C$2:$T1007,MATCH(1,($A37='CAMAGUI DATA UNIFICADA'!$A$2:$A1007)*($CN$1='CAMAGUI DATA UNIFICADA'!$B$2:$B1007),0),MATCH(CV$2,'CAMAGUI DATA UNIFICADA'!$C$1:$T$1,0)),"")</f>
        <v>906382.5908</v>
      </c>
      <c r="CW37" s="33">
        <f t="array" ref="CW37">IFERROR(INDEX('CAMAGUI DATA UNIFICADA'!$C$2:$T1007,MATCH(1,($A37='CAMAGUI DATA UNIFICADA'!$A$2:$A1007)*($CN$1='CAMAGUI DATA UNIFICADA'!$B$2:$B1007),0),MATCH(CW$2,'CAMAGUI DATA UNIFICADA'!$C$1:$T$1,0)),"")</f>
        <v>3.373015873</v>
      </c>
      <c r="CX37" s="23">
        <f t="array" ref="CX37">IFERROR(INDEX('CAMAGUI DATA UNIFICADA'!$C$2:$T1007,MATCH(1,($A37='CAMAGUI DATA UNIFICADA'!$A$2:$A1007)*($CN$1='CAMAGUI DATA UNIFICADA'!$B$2:$B1007),0),MATCH(CX$2,'CAMAGUI DATA UNIFICADA'!$C$1:$T$1,0)),"")</f>
        <v>0.8392431397</v>
      </c>
      <c r="CY37" s="23">
        <f t="array" ref="CY37">IFERROR(INDEX('CAMAGUI DATA UNIFICADA'!$C$2:$T1007,MATCH(1,($A37='CAMAGUI DATA UNIFICADA'!$A$2:$A1007)*($CN$1='CAMAGUI DATA UNIFICADA'!$B$2:$B1007),0),MATCH(CY$2,'CAMAGUI DATA UNIFICADA'!$C$1:$T$1,0)),"")</f>
        <v>0.75</v>
      </c>
      <c r="CZ37" s="60">
        <f t="array" ref="CZ37">IFERROR(INDEX('CAMAGUI DATA UNIFICADA'!$C$2:$T1007,MATCH(1,($A37='CAMAGUI DATA UNIFICADA'!$A$2:$A1007)*($CN$1='CAMAGUI DATA UNIFICADA'!$B$2:$B1007),0),MATCH(CZ$2,'CAMAGUI DATA UNIFICADA'!$C$1:$T$1,0)),"")</f>
        <v>92571.42857</v>
      </c>
      <c r="DA37" s="2">
        <f t="array" ref="DA37">IFERROR(INDEX('CAMAGUI DATA UNIFICADA'!$C$2:$T1007,MATCH(1,($A37='CAMAGUI DATA UNIFICADA'!$A$2:$A1007)*($CN$1='CAMAGUI DATA UNIFICADA'!$B$2:$B1007),0),MATCH(DA$2,'CAMAGUI DATA UNIFICADA'!$C$1:$T$1,0)),"")</f>
        <v>2.5</v>
      </c>
      <c r="DB37" s="2">
        <f t="array" ref="DB37">IFERROR(INDEX('CAMAGUI DATA UNIFICADA'!$C$2:$T1007,MATCH(1,($A37='CAMAGUI DATA UNIFICADA'!$A$2:$A1007)*($CN$1='CAMAGUI DATA UNIFICADA'!$B$2:$B1007),0),MATCH(DB$2,'CAMAGUI DATA UNIFICADA'!$C$1:$T$1,0)),"")</f>
        <v>16.9</v>
      </c>
      <c r="DC37" s="33">
        <f t="array" ref="DC37">IFERROR(INDEX('CAMAGUI DATA UNIFICADA'!$C$2:$T1007,MATCH(1,($A37='CAMAGUI DATA UNIFICADA'!$A$2:$A1007)*($CN$1='CAMAGUI DATA UNIFICADA'!$B$2:$B1007),0),MATCH(DC$2,'CAMAGUI DATA UNIFICADA'!$C$1:$T$1,0)),"")</f>
        <v>3.6732</v>
      </c>
      <c r="DD37" s="60">
        <f t="array" ref="DD37">IFERROR(INDEX('CAMAGUI DATA UNIFICADA'!$C$2:$T1007,MATCH(1,($A37='CAMAGUI DATA UNIFICADA'!$A$2:$A1007)*($CN$1='CAMAGUI DATA UNIFICADA'!$B$2:$B1007),0),MATCH(DD$2,'CAMAGUI DATA UNIFICADA'!$C$1:$T$1,0)),"")</f>
        <v>515.8017607</v>
      </c>
      <c r="DE37" s="140">
        <f t="array" ref="DE37">IFERROR(INDEX('CAMAGUI DATA UNIFICADA'!$C$2:$T1007,MATCH(1,($A37='CAMAGUI DATA UNIFICADA'!$A$2:$A1007)*($CN$1='CAMAGUI DATA UNIFICADA'!$B$2:$B1007),0),MATCH(DE$2,'CAMAGUI DATA UNIFICADA'!$C$1:$T$1,0)),"")</f>
        <v>-2.299559823</v>
      </c>
      <c r="DF37" s="138" t="str">
        <f t="array" ref="DF37">IFERROR(INDEX('CAMAGUI DATA UNIFICADA'!$C$2:$T1007,MATCH(1,($A37='CAMAGUI DATA UNIFICADA'!$A$2:$A1007)*($DF$1='CAMAGUI DATA UNIFICADA'!$B$2:$B1007),0),MATCH(DF$2,'CAMAGUI DATA UNIFICADA'!$C$1:$T$1,0)),"")</f>
        <v/>
      </c>
      <c r="DG37" s="2" t="str">
        <f t="array" ref="DG37">IFERROR(INDEX('CAMAGUI DATA UNIFICADA'!$C$2:$T1007,MATCH(1,($A37='CAMAGUI DATA UNIFICADA'!$A$2:$A1007)*($DF$1='CAMAGUI DATA UNIFICADA'!$B$2:$B1007),0),MATCH(DG$2,'CAMAGUI DATA UNIFICADA'!$C$1:$T$1,0)),"")</f>
        <v/>
      </c>
      <c r="DH37" s="2" t="str">
        <f t="array" ref="DH37">IFERROR(INDEX('CAMAGUI DATA UNIFICADA'!$C$2:$T1007,MATCH(1,($A37='CAMAGUI DATA UNIFICADA'!$A$2:$A1007)*($DF$1='CAMAGUI DATA UNIFICADA'!$B$2:$B1007),0),MATCH(DH$2,'CAMAGUI DATA UNIFICADA'!$C$1:$T$1,0)),"")</f>
        <v/>
      </c>
      <c r="DI37" s="2" t="str">
        <f t="array" ref="DI37">IFERROR(INDEX('CAMAGUI DATA UNIFICADA'!$C$2:$T1007,MATCH(1,($A37='CAMAGUI DATA UNIFICADA'!$A$2:$A1007)*($DF$1='CAMAGUI DATA UNIFICADA'!$B$2:$B1007),0),MATCH(DI$2,'CAMAGUI DATA UNIFICADA'!$C$1:$T$1,0)),"")</f>
        <v/>
      </c>
      <c r="DJ37" s="139" t="str">
        <f t="array" ref="DJ37">IFERROR(INDEX('CAMAGUI DATA UNIFICADA'!$C$2:$T1007,MATCH(1,($A37='CAMAGUI DATA UNIFICADA'!$A$2:$A1007)*($DF$1='CAMAGUI DATA UNIFICADA'!$B$2:$B1007),0),MATCH(DJ$2,'CAMAGUI DATA UNIFICADA'!$C$1:$T$1,0)),"")</f>
        <v/>
      </c>
      <c r="DK37" s="2" t="str">
        <f t="array" ref="DK37">IFERROR(INDEX('CAMAGUI DATA UNIFICADA'!$C$2:$T1007,MATCH(1,($A37='CAMAGUI DATA UNIFICADA'!$A$2:$A1007)*($DF$1='CAMAGUI DATA UNIFICADA'!$B$2:$B1007),0),MATCH(DK$2,'CAMAGUI DATA UNIFICADA'!$C$1:$T$1,0)),"")</f>
        <v/>
      </c>
      <c r="DL37" s="2" t="str">
        <f t="array" ref="DL37">IFERROR(INDEX('CAMAGUI DATA UNIFICADA'!$C$2:$T1007,MATCH(1,($A37='CAMAGUI DATA UNIFICADA'!$A$2:$A1007)*($DF$1='CAMAGUI DATA UNIFICADA'!$B$2:$B1007),0),MATCH(DL$2,'CAMAGUI DATA UNIFICADA'!$C$1:$T$1,0)),"")</f>
        <v/>
      </c>
      <c r="DM37" s="33" t="str">
        <f t="array" ref="DM37">IFERROR(INDEX('CAMAGUI DATA UNIFICADA'!$C$2:$T1007,MATCH(1,($A37='CAMAGUI DATA UNIFICADA'!$A$2:$A1007)*($DF$1='CAMAGUI DATA UNIFICADA'!$B$2:$B1007),0),MATCH(DM$2,'CAMAGUI DATA UNIFICADA'!$C$1:$T$1,0)),"")</f>
        <v/>
      </c>
      <c r="DN37" s="60" t="str">
        <f t="array" ref="DN37">IFERROR(INDEX('CAMAGUI DATA UNIFICADA'!$C$2:$T1007,MATCH(1,($A37='CAMAGUI DATA UNIFICADA'!$A$2:$A1007)*($DF$1='CAMAGUI DATA UNIFICADA'!$B$2:$B1007),0),MATCH(DN$2,'CAMAGUI DATA UNIFICADA'!$C$1:$T$1,0)),"")</f>
        <v/>
      </c>
      <c r="DO37" s="33" t="str">
        <f t="array" ref="DO37">IFERROR(INDEX('CAMAGUI DATA UNIFICADA'!$C$2:$T1007,MATCH(1,($A37='CAMAGUI DATA UNIFICADA'!$A$2:$A1007)*($DF$1='CAMAGUI DATA UNIFICADA'!$B$2:$B1007),0),MATCH(DO$2,'CAMAGUI DATA UNIFICADA'!$C$1:$T$1,0)),"")</f>
        <v/>
      </c>
      <c r="DP37" s="23" t="str">
        <f t="array" ref="DP37">IFERROR(INDEX('CAMAGUI DATA UNIFICADA'!$C$2:$T1007,MATCH(1,($A37='CAMAGUI DATA UNIFICADA'!$A$2:$A1007)*($DF$1='CAMAGUI DATA UNIFICADA'!$B$2:$B1007),0),MATCH(DP$2,'CAMAGUI DATA UNIFICADA'!$C$1:$T$1,0)),"")</f>
        <v/>
      </c>
      <c r="DQ37" s="23" t="str">
        <f t="array" ref="DQ37">IFERROR(INDEX('CAMAGUI DATA UNIFICADA'!$C$2:$T1007,MATCH(1,($A37='CAMAGUI DATA UNIFICADA'!$A$2:$A1007)*($DF$1='CAMAGUI DATA UNIFICADA'!$B$2:$B1007),0),MATCH(DQ$2,'CAMAGUI DATA UNIFICADA'!$C$1:$T$1,0)),"")</f>
        <v/>
      </c>
      <c r="DR37" s="2" t="str">
        <f t="array" ref="DR37">IFERROR(INDEX('CAMAGUI DATA UNIFICADA'!$C$2:$T1007,MATCH(1,($A37='CAMAGUI DATA UNIFICADA'!$A$2:$A1007)*($DF$1='CAMAGUI DATA UNIFICADA'!$B$2:$B1007),0),MATCH(DR$2,'CAMAGUI DATA UNIFICADA'!$C$1:$T$1,0)),"")</f>
        <v/>
      </c>
      <c r="DS37" s="2" t="str">
        <f t="array" ref="DS37">IFERROR(INDEX('CAMAGUI DATA UNIFICADA'!$C$2:$T1007,MATCH(1,($A37='CAMAGUI DATA UNIFICADA'!$A$2:$A1007)*($DF$1='CAMAGUI DATA UNIFICADA'!$B$2:$B1007),0),MATCH(DS$2,'CAMAGUI DATA UNIFICADA'!$C$1:$T$1,0)),"")</f>
        <v/>
      </c>
      <c r="DT37" s="2" t="str">
        <f t="array" ref="DT37">IFERROR(INDEX('CAMAGUI DATA UNIFICADA'!$C$2:$T1007,MATCH(1,($A37='CAMAGUI DATA UNIFICADA'!$A$2:$A1007)*($DF$1='CAMAGUI DATA UNIFICADA'!$B$2:$B1007),0),MATCH(DT$2,'CAMAGUI DATA UNIFICADA'!$C$1:$T$1,0)),"")</f>
        <v/>
      </c>
      <c r="DU37" s="33" t="str">
        <f t="array" ref="DU37">IFERROR(INDEX('CAMAGUI DATA UNIFICADA'!$C$2:$T1007,MATCH(1,($A37='CAMAGUI DATA UNIFICADA'!$A$2:$A1007)*($DF$1='CAMAGUI DATA UNIFICADA'!$B$2:$B1007),0),MATCH(DU$2,'CAMAGUI DATA UNIFICADA'!$C$1:$T$1,0)),"")</f>
        <v/>
      </c>
      <c r="DV37" s="60" t="str">
        <f t="array" ref="DV37">IFERROR(INDEX('CAMAGUI DATA UNIFICADA'!$C$2:$T1007,MATCH(1,($A37='CAMAGUI DATA UNIFICADA'!$A$2:$A1007)*($DF$1='CAMAGUI DATA UNIFICADA'!$B$2:$B1007),0),MATCH(DV$2,'CAMAGUI DATA UNIFICADA'!$C$1:$T$1,0)),"")</f>
        <v/>
      </c>
      <c r="DW37" s="140" t="str">
        <f t="array" ref="DW37">IFERROR(INDEX('CAMAGUI DATA UNIFICADA'!$C$2:$T1007,MATCH(1,($A37='CAMAGUI DATA UNIFICADA'!$A$2:$A1007)*($DF$1='CAMAGUI DATA UNIFICADA'!$B$2:$B1007),0),MATCH(DW$2,'CAMAGUI DATA UNIFICADA'!$C$1:$T$1,0)),"")</f>
        <v/>
      </c>
      <c r="DX37" s="144" t="str">
        <f t="array" ref="DX37">IFERROR(INDEX('CAMAGUI DATA UNIFICADA'!$C$2:$T1007,MATCH(1,($A37='CAMAGUI DATA UNIFICADA'!$A$2:$A1007)*($DX$1='CAMAGUI DATA UNIFICADA'!$B$2:$B1007),0),MATCH(DX$2,'CAMAGUI DATA UNIFICADA'!$C$1:$T$1,0)),"")</f>
        <v>CAR280523</v>
      </c>
      <c r="DY37" s="60">
        <f t="array" ref="DY37">IFERROR(INDEX('CAMAGUI DATA UNIFICADA'!$C$2:$T1007,MATCH(1,($A37='CAMAGUI DATA UNIFICADA'!$A$2:$A1007)*($DX$1='CAMAGUI DATA UNIFICADA'!$B$2:$B1007),0),MATCH(DY$2,'CAMAGUI DATA UNIFICADA'!$C$1:$T$1,0)),"")</f>
        <v>75</v>
      </c>
      <c r="DZ37" s="60">
        <f t="array" ref="DZ37">IFERROR(INDEX('CAMAGUI DATA UNIFICADA'!$C$2:$T1007,MATCH(1,($A37='CAMAGUI DATA UNIFICADA'!$A$2:$A1007)*($DX$1='CAMAGUI DATA UNIFICADA'!$B$2:$B1007),0),MATCH(DZ$2,'CAMAGUI DATA UNIFICADA'!$C$1:$T$1,0)),"")</f>
        <v>525</v>
      </c>
      <c r="EA37" s="60" t="str">
        <f t="array" ref="EA37">IFERROR(INDEX('CAMAGUI DATA UNIFICADA'!$C$2:$T1007,MATCH(1,($A37='CAMAGUI DATA UNIFICADA'!$A$2:$A1007)*($DX$1='CAMAGUI DATA UNIFICADA'!$B$2:$B1007),0),MATCH(EA$2,'CAMAGUI DATA UNIFICADA'!$C$1:$T$1,0)),"")</f>
        <v>SKR SETLINE</v>
      </c>
      <c r="EB37" s="60">
        <f t="array" ref="EB37">IFERROR(INDEX('CAMAGUI DATA UNIFICADA'!$C$2:$T1007,MATCH(1,($A37='CAMAGUI DATA UNIFICADA'!$A$2:$A1007)*($DX$1='CAMAGUI DATA UNIFICADA'!$B$2:$B1007),0),MATCH(EB$2,'CAMAGUI DATA UNIFICADA'!$C$1:$T$1,0)),"")</f>
        <v>459.9</v>
      </c>
      <c r="EC37" s="60">
        <f t="array" ref="EC37">IFERROR(INDEX('CAMAGUI DATA UNIFICADA'!$C$2:$T1007,MATCH(1,($A37='CAMAGUI DATA UNIFICADA'!$A$2:$A1007)*($DX$1='CAMAGUI DATA UNIFICADA'!$B$2:$B1007),0),MATCH(EC$2,'CAMAGUI DATA UNIFICADA'!$C$1:$T$1,0)),"")</f>
        <v>18.6</v>
      </c>
      <c r="ED37" s="60">
        <f t="array" ref="ED37">IFERROR(INDEX('CAMAGUI DATA UNIFICADA'!$C$2:$T1007,MATCH(1,($A37='CAMAGUI DATA UNIFICADA'!$A$2:$A1007)*($DX$1='CAMAGUI DATA UNIFICADA'!$B$2:$B1007),0),MATCH(ED$2,'CAMAGUI DATA UNIFICADA'!$C$1:$T$1,0)),"")</f>
        <v>1.1</v>
      </c>
      <c r="EE37" s="60">
        <f t="array" ref="EE37">IFERROR(INDEX('CAMAGUI DATA UNIFICADA'!$C$2:$T1007,MATCH(1,($A37='CAMAGUI DATA UNIFICADA'!$A$2:$A1007)*($DX$1='CAMAGUI DATA UNIFICADA'!$B$2:$B1007),0),MATCH(EE$2,'CAMAGUI DATA UNIFICADA'!$C$1:$T$1,0)),"")</f>
        <v>3.4632</v>
      </c>
      <c r="EF37" s="60">
        <f t="array" ref="EF37">IFERROR(INDEX('CAMAGUI DATA UNIFICADA'!$C$2:$T1007,MATCH(1,($A37='CAMAGUI DATA UNIFICADA'!$A$2:$A1007)*($DX$1='CAMAGUI DATA UNIFICADA'!$B$2:$B1007),0),MATCH(EF$2,'CAMAGUI DATA UNIFICADA'!$C$1:$T$1,0)),"")</f>
        <v>116431.568</v>
      </c>
      <c r="EG37" s="60">
        <f t="array" ref="EG37">IFERROR(INDEX('CAMAGUI DATA UNIFICADA'!$C$2:$T1007,MATCH(1,($A37='CAMAGUI DATA UNIFICADA'!$A$2:$A1007)*($DX$1='CAMAGUI DATA UNIFICADA'!$B$2:$B1007),0),MATCH(EG$2,'CAMAGUI DATA UNIFICADA'!$C$1:$T$1,0)),"")</f>
        <v>3.818181818</v>
      </c>
      <c r="EH37" s="60">
        <f t="array" ref="EH37">IFERROR(INDEX('CAMAGUI DATA UNIFICADA'!$C$2:$T1007,MATCH(1,($A37='CAMAGUI DATA UNIFICADA'!$A$2:$A1007)*($DX$1='CAMAGUI DATA UNIFICADA'!$B$2:$B1007),0),MATCH(EH$2,'CAMAGUI DATA UNIFICADA'!$C$1:$T$1,0)),"")</f>
        <v>0.4657262722</v>
      </c>
      <c r="EI37" s="60">
        <f t="array" ref="EI37">IFERROR(INDEX('CAMAGUI DATA UNIFICADA'!$C$2:$T1007,MATCH(1,($A37='CAMAGUI DATA UNIFICADA'!$A$2:$A1007)*($DX$1='CAMAGUI DATA UNIFICADA'!$B$2:$B1007),0),MATCH(EI$2,'CAMAGUI DATA UNIFICADA'!$C$1:$T$1,0)),"")</f>
        <v>0.5</v>
      </c>
      <c r="EJ37" s="60" t="str">
        <f t="array" ref="EJ37">IFERROR(INDEX('CAMAGUI DATA UNIFICADA'!$C$2:$T1007,MATCH(1,($A37='CAMAGUI DATA UNIFICADA'!$A$2:$A1007)*($DX$1='CAMAGUI DATA UNIFICADA'!$B$2:$B1007),0),MATCH(EJ$2,'CAMAGUI DATA UNIFICADA'!$C$1:$T$1,0)),"")</f>
        <v/>
      </c>
      <c r="EK37" s="60">
        <f t="array" ref="EK37">IFERROR(INDEX('CAMAGUI DATA UNIFICADA'!$C$2:$T1007,MATCH(1,($A37='CAMAGUI DATA UNIFICADA'!$A$2:$A1007)*($DX$1='CAMAGUI DATA UNIFICADA'!$B$2:$B1007),0),MATCH(EK$2,'CAMAGUI DATA UNIFICADA'!$C$1:$T$1,0)),"")</f>
        <v>2</v>
      </c>
      <c r="EL37" s="60">
        <f t="array" ref="EL37">IFERROR(INDEX('CAMAGUI DATA UNIFICADA'!$C$2:$T1007,MATCH(1,($A37='CAMAGUI DATA UNIFICADA'!$A$2:$A1007)*($DX$1='CAMAGUI DATA UNIFICADA'!$B$2:$B1007),0),MATCH(EL$2,'CAMAGUI DATA UNIFICADA'!$C$1:$T$1,0)),"")</f>
        <v>20.6</v>
      </c>
      <c r="EM37" s="60">
        <f t="array" ref="EM37">IFERROR(INDEX('CAMAGUI DATA UNIFICADA'!$C$2:$T1007,MATCH(1,($A37='CAMAGUI DATA UNIFICADA'!$A$2:$A1007)*($DX$1='CAMAGUI DATA UNIFICADA'!$B$2:$B1007),0),MATCH(EM$2,'CAMAGUI DATA UNIFICADA'!$C$1:$T$1,0)),"")</f>
        <v>3.2424</v>
      </c>
      <c r="EN37" s="60">
        <f t="array" ref="EN37">IFERROR(INDEX('CAMAGUI DATA UNIFICADA'!$C$2:$T1007,MATCH(1,($A37='CAMAGUI DATA UNIFICADA'!$A$2:$A1007)*($DX$1='CAMAGUI DATA UNIFICADA'!$B$2:$B1007),0),MATCH(EN$2,'CAMAGUI DATA UNIFICADA'!$C$1:$T$1,0)),"")</f>
        <v>83.64890326</v>
      </c>
      <c r="EO37" s="140">
        <f t="array" ref="EO37">IFERROR(INDEX('CAMAGUI DATA UNIFICADA'!$C$2:$T1007,MATCH(1,($A37='CAMAGUI DATA UNIFICADA'!$A$2:$A1007)*($DX$1='CAMAGUI DATA UNIFICADA'!$B$2:$B1007),0),MATCH(EO$2,'CAMAGUI DATA UNIFICADA'!$C$1:$T$1,0)),"")</f>
        <v>2.162225816</v>
      </c>
    </row>
    <row r="38">
      <c r="A38" s="137">
        <v>45194.0</v>
      </c>
      <c r="B38" s="138" t="str">
        <f t="array" ref="B38">IFERROR(INDEX('CAMAGUI DATA UNIFICADA'!$C$2:$T1007,MATCH(1,($A38='CAMAGUI DATA UNIFICADA'!$A$2:$A1007)*($B$1='CAMAGUI DATA UNIFICADA'!$B$2:$B1007),0),MATCH(B$2,'CAMAGUI DATA UNIFICADA'!$C$1:$T$1,0)),"")</f>
        <v>CA1040923</v>
      </c>
      <c r="C38" s="2">
        <f t="array" ref="C38">IFERROR(INDEX('CAMAGUI DATA UNIFICADA'!$C$2:$T1007,MATCH(1,($A38='CAMAGUI DATA UNIFICADA'!$A$2:$A1007)*($B$1='CAMAGUI DATA UNIFICADA'!$B$2:$B1007),0),MATCH(C$2,'CAMAGUI DATA UNIFICADA'!$C$1:$T$1,0)),"")</f>
        <v>400</v>
      </c>
      <c r="D38" s="2">
        <f t="array" ref="D38">IFERROR(INDEX('CAMAGUI DATA UNIFICADA'!$C$2:$T1007,MATCH(1,($A38='CAMAGUI DATA UNIFICADA'!$A$2:$A1007)*($B$1='CAMAGUI DATA UNIFICADA'!$B$2:$B1007),0),MATCH(D$2,'CAMAGUI DATA UNIFICADA'!$C$1:$T$1,0)),"")</f>
        <v>2386</v>
      </c>
      <c r="E38" s="2" t="str">
        <f t="array" ref="E38">IFERROR(INDEX('CAMAGUI DATA UNIFICADA'!$C$2:$T1007,MATCH(1,($A38='CAMAGUI DATA UNIFICADA'!$A$2:$A1007)*($B$1='CAMAGUI DATA UNIFICADA'!$B$2:$B1007),0),MATCH(E$2,'CAMAGUI DATA UNIFICADA'!$C$1:$T$1,0)),"")</f>
        <v>SKR MAST</v>
      </c>
      <c r="F38" s="139">
        <f t="array" ref="F38">IFERROR(INDEX('CAMAGUI DATA UNIFICADA'!$C$2:$T1007,MATCH(1,($A38='CAMAGUI DATA UNIFICADA'!$A$2:$A1007)*($B$1='CAMAGUI DATA UNIFICADA'!$B$2:$B1007),0),MATCH(F$2,'CAMAGUI DATA UNIFICADA'!$C$1:$T$1,0)),"")</f>
        <v>2338.28</v>
      </c>
      <c r="G38" s="2">
        <f t="array" ref="G38">IFERROR(INDEX('CAMAGUI DATA UNIFICADA'!$C$2:$T1007,MATCH(1,($A38='CAMAGUI DATA UNIFICADA'!$A$2:$A1007)*($B$1='CAMAGUI DATA UNIFICADA'!$B$2:$B1007),0),MATCH(G$2,'CAMAGUI DATA UNIFICADA'!$C$1:$T$1,0)),"")</f>
        <v>6.5</v>
      </c>
      <c r="H38" s="2">
        <f t="array" ref="H38">IFERROR(INDEX('CAMAGUI DATA UNIFICADA'!$C$2:$T1007,MATCH(1,($A38='CAMAGUI DATA UNIFICADA'!$A$2:$A1007)*($B$1='CAMAGUI DATA UNIFICADA'!$B$2:$B1007),0),MATCH(H$2,'CAMAGUI DATA UNIFICADA'!$C$1:$T$1,0)),"")</f>
        <v>2</v>
      </c>
      <c r="I38" s="33">
        <f t="array" ref="I38">IFERROR(INDEX('CAMAGUI DATA UNIFICADA'!$C$2:$T1007,MATCH(1,($A38='CAMAGUI DATA UNIFICADA'!$A$2:$A1007)*($B$1='CAMAGUI DATA UNIFICADA'!$B$2:$B1007),0),MATCH(I$2,'CAMAGUI DATA UNIFICADA'!$C$1:$T$1,0)),"")</f>
        <v>6.594</v>
      </c>
      <c r="J38" s="60">
        <f t="array" ref="J38">IFERROR(INDEX('CAMAGUI DATA UNIFICADA'!$C$2:$T1007,MATCH(1,($A38='CAMAGUI DATA UNIFICADA'!$A$2:$A1007)*($B$1='CAMAGUI DATA UNIFICADA'!$B$2:$B1007),0),MATCH(J$2,'CAMAGUI DATA UNIFICADA'!$C$1:$T$1,0)),"")</f>
        <v>933249.3409</v>
      </c>
      <c r="K38" s="33">
        <f t="array" ref="K38">IFERROR(INDEX('CAMAGUI DATA UNIFICADA'!$C$2:$T1007,MATCH(1,($A38='CAMAGUI DATA UNIFICADA'!$A$2:$A1007)*($B$1='CAMAGUI DATA UNIFICADA'!$B$2:$B1007),0),MATCH(K$2,'CAMAGUI DATA UNIFICADA'!$C$1:$T$1,0)),"")</f>
        <v>1.090992227</v>
      </c>
      <c r="L38" s="23">
        <f t="array" ref="L38">IFERROR(INDEX('CAMAGUI DATA UNIFICADA'!$C$2:$T1007,MATCH(1,($A38='CAMAGUI DATA UNIFICADA'!$A$2:$A1007)*($B$1='CAMAGUI DATA UNIFICADA'!$B$2:$B1007),0),MATCH(L$2,'CAMAGUI DATA UNIFICADA'!$C$1:$T$1,0)),"")</f>
        <v>0.7681064534</v>
      </c>
      <c r="M38" s="23">
        <f t="array" ref="M38">IFERROR(INDEX('CAMAGUI DATA UNIFICADA'!$C$2:$T1007,MATCH(1,($A38='CAMAGUI DATA UNIFICADA'!$A$2:$A1007)*($B$1='CAMAGUI DATA UNIFICADA'!$B$2:$B1007),0),MATCH(M$2,'CAMAGUI DATA UNIFICADA'!$C$1:$T$1,0)),"")</f>
        <v>0.9</v>
      </c>
      <c r="N38" s="60">
        <f t="array" ref="N38">IFERROR(INDEX('CAMAGUI DATA UNIFICADA'!$C$2:$T1007,MATCH(1,($A38='CAMAGUI DATA UNIFICADA'!$A$2:$A1007)*($B$1='CAMAGUI DATA UNIFICADA'!$B$2:$B1007),0),MATCH(N$2,'CAMAGUI DATA UNIFICADA'!$C$1:$T$1,0)),"")</f>
        <v>133516.4835</v>
      </c>
      <c r="O38" s="2">
        <f t="array" ref="O38">IFERROR(INDEX('CAMAGUI DATA UNIFICADA'!$C$2:$T1007,MATCH(1,($A38='CAMAGUI DATA UNIFICADA'!$A$2:$A1007)*($B$1='CAMAGUI DATA UNIFICADA'!$B$2:$B1007),0),MATCH(O$2,'CAMAGUI DATA UNIFICADA'!$C$1:$T$1,0)),"")</f>
        <v>2</v>
      </c>
      <c r="P38" s="2">
        <f t="array" ref="P38">IFERROR(INDEX('CAMAGUI DATA UNIFICADA'!$C$2:$T1007,MATCH(1,($A38='CAMAGUI DATA UNIFICADA'!$A$2:$A1007)*($B$1='CAMAGUI DATA UNIFICADA'!$B$2:$B1007),0),MATCH(P$2,'CAMAGUI DATA UNIFICADA'!$C$1:$T$1,0)),"")</f>
        <v>8.5</v>
      </c>
      <c r="Q38" s="33">
        <f t="array" ref="Q38">IFERROR(INDEX('CAMAGUI DATA UNIFICADA'!$C$2:$T1007,MATCH(1,($A38='CAMAGUI DATA UNIFICADA'!$A$2:$A1007)*($B$1='CAMAGUI DATA UNIFICADA'!$B$2:$B1007),0),MATCH(Q$2,'CAMAGUI DATA UNIFICADA'!$C$1:$T$1,0)),"")</f>
        <v>5.46</v>
      </c>
      <c r="R38" s="60">
        <f t="array" ref="R38">IFERROR(INDEX('CAMAGUI DATA UNIFICADA'!$C$2:$T1007,MATCH(1,($A38='CAMAGUI DATA UNIFICADA'!$A$2:$A1007)*($B$1='CAMAGUI DATA UNIFICADA'!$B$2:$B1007),0),MATCH(R$2,'CAMAGUI DATA UNIFICADA'!$C$1:$T$1,0)),"")</f>
        <v>550.5131752</v>
      </c>
      <c r="S38" s="140">
        <f t="array" ref="S38">IFERROR(INDEX('CAMAGUI DATA UNIFICADA'!$C$2:$T1007,MATCH(1,($A38='CAMAGUI DATA UNIFICADA'!$A$2:$A1007)*($B$1='CAMAGUI DATA UNIFICADA'!$B$2:$B1007),0),MATCH(S$2,'CAMAGUI DATA UNIFICADA'!$C$1:$T$1,0)),"")</f>
        <v>37.62829381</v>
      </c>
      <c r="T38" s="138" t="str">
        <f t="array" ref="T38">IFERROR(INDEX('CAMAGUI DATA UNIFICADA'!$C$2:$T1007,MATCH(1,($A38='CAMAGUI DATA UNIFICADA'!$A$2:$A1007)*($T$1='CAMAGUI DATA UNIFICADA'!$B$2:$B1007),0),MATCH(T$2,'CAMAGUI DATA UNIFICADA'!$C$1:$T$1,0)),"")</f>
        <v>CA2040923</v>
      </c>
      <c r="U38" s="2">
        <f t="array" ref="U38">IFERROR(INDEX('CAMAGUI DATA UNIFICADA'!$C$2:$T1007,MATCH(1,($A38='CAMAGUI DATA UNIFICADA'!$A$2:$A1007)*($T$1='CAMAGUI DATA UNIFICADA'!$B$2:$B1007),0),MATCH(U$2,'CAMAGUI DATA UNIFICADA'!$C$1:$T$1,0)),"")</f>
        <v>300</v>
      </c>
      <c r="V38" s="2">
        <f t="array" ref="V38">IFERROR(INDEX('CAMAGUI DATA UNIFICADA'!$C$2:$T1007,MATCH(1,($A38='CAMAGUI DATA UNIFICADA'!$A$2:$A1007)*($T$1='CAMAGUI DATA UNIFICADA'!$B$2:$B1007),0),MATCH(V$2,'CAMAGUI DATA UNIFICADA'!$C$1:$T$1,0)),"")</f>
        <v>1887</v>
      </c>
      <c r="W38" s="2" t="str">
        <f t="array" ref="W38">IFERROR(INDEX('CAMAGUI DATA UNIFICADA'!$C$2:$T1007,MATCH(1,($A38='CAMAGUI DATA UNIFICADA'!$A$2:$A1007)*($T$1='CAMAGUI DATA UNIFICADA'!$B$2:$B1007),0),MATCH(W$2,'CAMAGUI DATA UNIFICADA'!$C$1:$T$1,0)),"")</f>
        <v>SKR MAST</v>
      </c>
      <c r="X38" s="139">
        <f t="array" ref="X38">IFERROR(INDEX('CAMAGUI DATA UNIFICADA'!$C$2:$T1007,MATCH(1,($A38='CAMAGUI DATA UNIFICADA'!$A$2:$A1007)*($T$1='CAMAGUI DATA UNIFICADA'!$B$2:$B1007),0),MATCH(X$2,'CAMAGUI DATA UNIFICADA'!$C$1:$T$1,0)),"")</f>
        <v>1849.26</v>
      </c>
      <c r="Y38" s="2">
        <f t="array" ref="Y38">IFERROR(INDEX('CAMAGUI DATA UNIFICADA'!$C$2:$T1007,MATCH(1,($A38='CAMAGUI DATA UNIFICADA'!$A$2:$A1007)*($T$1='CAMAGUI DATA UNIFICADA'!$B$2:$B1007),0),MATCH(Y$2,'CAMAGUI DATA UNIFICADA'!$C$1:$T$1,0)),"")</f>
        <v>6</v>
      </c>
      <c r="Z38" s="2">
        <f t="array" ref="Z38">IFERROR(INDEX('CAMAGUI DATA UNIFICADA'!$C$2:$T1007,MATCH(1,($A38='CAMAGUI DATA UNIFICADA'!$A$2:$A1007)*($T$1='CAMAGUI DATA UNIFICADA'!$B$2:$B1007),0),MATCH(Z$2,'CAMAGUI DATA UNIFICADA'!$C$1:$T$1,0)),"")</f>
        <v>2</v>
      </c>
      <c r="AA38" s="2">
        <f t="array" ref="AA38">IFERROR(INDEX('CAMAGUI DATA UNIFICADA'!$C$2:$T1007,MATCH(1,($A38='CAMAGUI DATA UNIFICADA'!$A$2:$A1007)*($T$1='CAMAGUI DATA UNIFICADA'!$B$2:$B1007),0),MATCH(AA$2,'CAMAGUI DATA UNIFICADA'!$C$1:$T$1,0)),"")</f>
        <v>6.888</v>
      </c>
      <c r="AB38" s="60">
        <f t="array" ref="AB38">IFERROR(INDEX('CAMAGUI DATA UNIFICADA'!$C$2:$T1007,MATCH(1,($A38='CAMAGUI DATA UNIFICADA'!$A$2:$A1007)*($T$1='CAMAGUI DATA UNIFICADA'!$B$2:$B1007),0),MATCH(AB$2,'CAMAGUI DATA UNIFICADA'!$C$1:$T$1,0)),"")</f>
        <v>725900.1161</v>
      </c>
      <c r="AC38" s="33">
        <f t="array" ref="AC38">IFERROR(INDEX('CAMAGUI DATA UNIFICADA'!$C$2:$T1007,MATCH(1,($A38='CAMAGUI DATA UNIFICADA'!$A$2:$A1007)*($T$1='CAMAGUI DATA UNIFICADA'!$B$2:$B1007),0),MATCH(AC$2,'CAMAGUI DATA UNIFICADA'!$C$1:$T$1,0)),"")</f>
        <v>1.226120858</v>
      </c>
      <c r="AD38" s="23">
        <f t="array" ref="AD38">IFERROR(INDEX('CAMAGUI DATA UNIFICADA'!$C$2:$T1007,MATCH(1,($A38='CAMAGUI DATA UNIFICADA'!$A$2:$A1007)*($T$1='CAMAGUI DATA UNIFICADA'!$B$2:$B1007),0),MATCH(AD$2,'CAMAGUI DATA UNIFICADA'!$C$1:$T$1,0)),"")</f>
        <v>0.8490059838</v>
      </c>
      <c r="AE38" s="23">
        <f t="array" ref="AE38">IFERROR(INDEX('CAMAGUI DATA UNIFICADA'!$C$2:$T1007,MATCH(1,($A38='CAMAGUI DATA UNIFICADA'!$A$2:$A1007)*($T$1='CAMAGUI DATA UNIFICADA'!$B$2:$B1007),0),MATCH(AE$2,'CAMAGUI DATA UNIFICADA'!$C$1:$T$1,0)),"")</f>
        <v>0.9</v>
      </c>
      <c r="AF38" s="60">
        <f t="array" ref="AF38">IFERROR(INDEX('CAMAGUI DATA UNIFICADA'!$C$2:$T1007,MATCH(1,($A38='CAMAGUI DATA UNIFICADA'!$A$2:$A1007)*($T$1='CAMAGUI DATA UNIFICADA'!$B$2:$B1007),0),MATCH(AF$2,'CAMAGUI DATA UNIFICADA'!$C$1:$T$1,0)),"")</f>
        <v>128250</v>
      </c>
      <c r="AG38" s="2">
        <f t="array" ref="AG38">IFERROR(INDEX('CAMAGUI DATA UNIFICADA'!$C$2:$T1007,MATCH(1,($A38='CAMAGUI DATA UNIFICADA'!$A$2:$A1007)*($T$1='CAMAGUI DATA UNIFICADA'!$B$2:$B1007),0),MATCH(AG$2,'CAMAGUI DATA UNIFICADA'!$C$1:$T$1,0)),"")</f>
        <v>2</v>
      </c>
      <c r="AH38" s="2">
        <f t="array" ref="AH38">IFERROR(INDEX('CAMAGUI DATA UNIFICADA'!$C$2:$T1007,MATCH(1,($A38='CAMAGUI DATA UNIFICADA'!$A$2:$A1007)*($T$1='CAMAGUI DATA UNIFICADA'!$B$2:$B1007),0),MATCH(AH$2,'CAMAGUI DATA UNIFICADA'!$C$1:$T$1,0)),"")</f>
        <v>8</v>
      </c>
      <c r="AI38" s="33">
        <f t="array" ref="AI38">IFERROR(INDEX('CAMAGUI DATA UNIFICADA'!$C$2:$T1007,MATCH(1,($A38='CAMAGUI DATA UNIFICADA'!$A$2:$A1007)*($T$1='CAMAGUI DATA UNIFICADA'!$B$2:$B1007),0),MATCH(AI$2,'CAMAGUI DATA UNIFICADA'!$C$1:$T$1,0)),"")</f>
        <v>5.604</v>
      </c>
      <c r="AJ38" s="60">
        <f t="array" ref="AJ38">IFERROR(INDEX('CAMAGUI DATA UNIFICADA'!$C$2:$T1007,MATCH(1,($A38='CAMAGUI DATA UNIFICADA'!$A$2:$A1007)*($T$1='CAMAGUI DATA UNIFICADA'!$B$2:$B1007),0),MATCH(AJ$2,'CAMAGUI DATA UNIFICADA'!$C$1:$T$1,0)),"")</f>
        <v>377.8586806</v>
      </c>
      <c r="AK38" s="140">
        <f t="array" ref="AK38">IFERROR(INDEX('CAMAGUI DATA UNIFICADA'!$C$2:$T1007,MATCH(1,($A38='CAMAGUI DATA UNIFICADA'!$A$2:$A1007)*($T$1='CAMAGUI DATA UNIFICADA'!$B$2:$B1007),0),MATCH(AK$2,'CAMAGUI DATA UNIFICADA'!$C$1:$T$1,0)),"")</f>
        <v>19.46467014</v>
      </c>
      <c r="AL38" s="138" t="str">
        <f t="array" ref="AL38">IFERROR(INDEX('CAMAGUI DATA UNIFICADA'!$C$2:$T1007,MATCH(1,($A38='CAMAGUI DATA UNIFICADA'!$A$2:$A1007)*($AL$1='CAMAGUI DATA UNIFICADA'!$B$2:$B1007),0),MATCH(AL$2,'CAMAGUI DATA UNIFICADA'!$C$1:$T$1,0)),"")</f>
        <v>CA3040923</v>
      </c>
      <c r="AM38" s="2">
        <f t="array" ref="AM38">IFERROR(INDEX('CAMAGUI DATA UNIFICADA'!$C$2:$T1007,MATCH(1,($A38='CAMAGUI DATA UNIFICADA'!$A$2:$A1007)*($AL$1='CAMAGUI DATA UNIFICADA'!$B$2:$B1007),0),MATCH(AM$2,'CAMAGUI DATA UNIFICADA'!$C$1:$T$1,0)),"")</f>
        <v>350</v>
      </c>
      <c r="AN38" s="2">
        <f t="array" ref="AN38">IFERROR(INDEX('CAMAGUI DATA UNIFICADA'!$C$2:$T1007,MATCH(1,($A38='CAMAGUI DATA UNIFICADA'!$A$2:$A1007)*($AL$1='CAMAGUI DATA UNIFICADA'!$B$2:$B1007),0),MATCH(AN$2,'CAMAGUI DATA UNIFICADA'!$C$1:$T$1,0)),"")</f>
        <v>2325</v>
      </c>
      <c r="AO38" s="2" t="str">
        <f t="array" ref="AO38">IFERROR(INDEX('CAMAGUI DATA UNIFICADA'!$C$2:$T1007,MATCH(1,($A38='CAMAGUI DATA UNIFICADA'!$A$2:$A1007)*($AL$1='CAMAGUI DATA UNIFICADA'!$B$2:$B1007),0),MATCH(AO$2,'CAMAGUI DATA UNIFICADA'!$C$1:$T$1,0)),"")</f>
        <v>SKR MAST</v>
      </c>
      <c r="AP38" s="139">
        <f t="array" ref="AP38">IFERROR(INDEX('CAMAGUI DATA UNIFICADA'!$C$2:$T1007,MATCH(1,($A38='CAMAGUI DATA UNIFICADA'!$A$2:$A1007)*($AL$1='CAMAGUI DATA UNIFICADA'!$B$2:$B1007),0),MATCH(AP$2,'CAMAGUI DATA UNIFICADA'!$C$1:$T$1,0)),"")</f>
        <v>2278.5</v>
      </c>
      <c r="AQ38" s="2">
        <f t="array" ref="AQ38">IFERROR(INDEX('CAMAGUI DATA UNIFICADA'!$C$2:$T1007,MATCH(1,($A38='CAMAGUI DATA UNIFICADA'!$A$2:$A1007)*($AL$1='CAMAGUI DATA UNIFICADA'!$B$2:$B1007),0),MATCH(AQ$2,'CAMAGUI DATA UNIFICADA'!$C$1:$T$1,0)),"")</f>
        <v>6</v>
      </c>
      <c r="AR38" s="2">
        <f t="array" ref="AR38">IFERROR(INDEX('CAMAGUI DATA UNIFICADA'!$C$2:$T1007,MATCH(1,($A38='CAMAGUI DATA UNIFICADA'!$A$2:$A1007)*($AL$1='CAMAGUI DATA UNIFICADA'!$B$2:$B1007),0),MATCH(AR$2,'CAMAGUI DATA UNIFICADA'!$C$1:$T$1,0)),"")</f>
        <v>2</v>
      </c>
      <c r="AS38" s="33">
        <f t="array" ref="AS38">IFERROR(INDEX('CAMAGUI DATA UNIFICADA'!$C$2:$T1007,MATCH(1,($A38='CAMAGUI DATA UNIFICADA'!$A$2:$A1007)*($AL$1='CAMAGUI DATA UNIFICADA'!$B$2:$B1007),0),MATCH(AS$2,'CAMAGUI DATA UNIFICADA'!$C$1:$T$1,0)),"")</f>
        <v>6.888</v>
      </c>
      <c r="AT38" s="60">
        <f t="array" ref="AT38">IFERROR(INDEX('CAMAGUI DATA UNIFICADA'!$C$2:$T1007,MATCH(1,($A38='CAMAGUI DATA UNIFICADA'!$A$2:$A1007)*($AL$1='CAMAGUI DATA UNIFICADA'!$B$2:$B1007),0),MATCH(AT$2,'CAMAGUI DATA UNIFICADA'!$C$1:$T$1,0)),"")</f>
        <v>846883.4688</v>
      </c>
      <c r="AU38" s="33">
        <f t="array" ref="AU38">IFERROR(INDEX('CAMAGUI DATA UNIFICADA'!$C$2:$T1007,MATCH(1,($A38='CAMAGUI DATA UNIFICADA'!$A$2:$A1007)*($AL$1='CAMAGUI DATA UNIFICADA'!$B$2:$B1007),0),MATCH(AU$2,'CAMAGUI DATA UNIFICADA'!$C$1:$T$1,0)),"")</f>
        <v>1.112440191</v>
      </c>
      <c r="AV38" s="23">
        <f t="array" ref="AV38">IFERROR(INDEX('CAMAGUI DATA UNIFICADA'!$C$2:$T1007,MATCH(1,($A38='CAMAGUI DATA UNIFICADA'!$A$2:$A1007)*($AL$1='CAMAGUI DATA UNIFICADA'!$B$2:$B1007),0),MATCH(AV$2,'CAMAGUI DATA UNIFICADA'!$C$1:$T$1,0)),"")</f>
        <v>0.7698940626</v>
      </c>
      <c r="AW38" s="23">
        <f t="array" ref="AW38">IFERROR(INDEX('CAMAGUI DATA UNIFICADA'!$C$2:$T1007,MATCH(1,($A38='CAMAGUI DATA UNIFICADA'!$A$2:$A1007)*($AL$1='CAMAGUI DATA UNIFICADA'!$B$2:$B1007),0),MATCH(AW$2,'CAMAGUI DATA UNIFICADA'!$C$1:$T$1,0)),"")</f>
        <v>0.95</v>
      </c>
      <c r="AX38" s="60">
        <f t="array" ref="AX38">IFERROR(INDEX('CAMAGUI DATA UNIFICADA'!$C$2:$T1007,MATCH(1,($A38='CAMAGUI DATA UNIFICADA'!$A$2:$A1007)*($AL$1='CAMAGUI DATA UNIFICADA'!$B$2:$B1007),0),MATCH(AX$2,'CAMAGUI DATA UNIFICADA'!$C$1:$T$1,0)),"")</f>
        <v>149285.7143</v>
      </c>
      <c r="AY38" s="2">
        <f t="array" ref="AY38">IFERROR(INDEX('CAMAGUI DATA UNIFICADA'!$C$2:$T1007,MATCH(1,($A38='CAMAGUI DATA UNIFICADA'!$A$2:$A1007)*($AL$1='CAMAGUI DATA UNIFICADA'!$B$2:$B1007),0),MATCH(AY$2,'CAMAGUI DATA UNIFICADA'!$C$1:$T$1,0)),"")</f>
        <v>2</v>
      </c>
      <c r="AZ38" s="2">
        <f t="array" ref="AZ38">IFERROR(INDEX('CAMAGUI DATA UNIFICADA'!$C$2:$T1007,MATCH(1,($A38='CAMAGUI DATA UNIFICADA'!$A$2:$A1007)*($AL$1='CAMAGUI DATA UNIFICADA'!$B$2:$B1007),0),MATCH(AZ$2,'CAMAGUI DATA UNIFICADA'!$C$1:$T$1,0)),"")</f>
        <v>8</v>
      </c>
      <c r="BA38" s="33">
        <f t="array" ref="BA38">IFERROR(INDEX('CAMAGUI DATA UNIFICADA'!$C$2:$T1007,MATCH(1,($A38='CAMAGUI DATA UNIFICADA'!$A$2:$A1007)*($AL$1='CAMAGUI DATA UNIFICADA'!$B$2:$B1007),0),MATCH(BA$2,'CAMAGUI DATA UNIFICADA'!$C$1:$T$1,0)),"")</f>
        <v>5.604</v>
      </c>
      <c r="BB38" s="60">
        <f t="array" ref="BB38">IFERROR(INDEX('CAMAGUI DATA UNIFICADA'!$C$2:$T1007,MATCH(1,($A38='CAMAGUI DATA UNIFICADA'!$A$2:$A1007)*($AL$1='CAMAGUI DATA UNIFICADA'!$B$2:$B1007),0),MATCH(BB$2,'CAMAGUI DATA UNIFICADA'!$C$1:$T$1,0)),"")</f>
        <v>513.616375</v>
      </c>
      <c r="BC38" s="140">
        <f t="array" ref="BC38">IFERROR(INDEX('CAMAGUI DATA UNIFICADA'!$C$2:$T1007,MATCH(1,($A38='CAMAGUI DATA UNIFICADA'!$A$2:$A1007)*($AL$1='CAMAGUI DATA UNIFICADA'!$B$2:$B1007),0),MATCH(BC$2,'CAMAGUI DATA UNIFICADA'!$C$1:$T$1,0)),"")</f>
        <v>40.90409375</v>
      </c>
      <c r="BD38" s="138" t="str">
        <f t="array" ref="BD38">IFERROR(INDEX('CAMAGUI DATA UNIFICADA'!$C$2:$T1007,MATCH(1,($A38='CAMAGUI DATA UNIFICADA'!$A$2:$A1007)*($BD$1='CAMAGUI DATA UNIFICADA'!$B$2:$B1007),0),MATCH(BD$2,'CAMAGUI DATA UNIFICADA'!$C$1:$T$1,0)),"")</f>
        <v>CA4270723</v>
      </c>
      <c r="BE38" s="2">
        <f t="array" ref="BE38">IFERROR(INDEX('CAMAGUI DATA UNIFICADA'!$C$2:$T1007,MATCH(1,($A38='CAMAGUI DATA UNIFICADA'!$A$2:$A1007)*($BD$1='CAMAGUI DATA UNIFICADA'!$B$2:$B1007),0),MATCH(BE$2,'CAMAGUI DATA UNIFICADA'!$C$1:$T$1,0)),"")</f>
        <v>325</v>
      </c>
      <c r="BF38" s="2">
        <f t="array" ref="BF38">IFERROR(INDEX('CAMAGUI DATA UNIFICADA'!$C$2:$T1007,MATCH(1,($A38='CAMAGUI DATA UNIFICADA'!$A$2:$A1007)*($BD$1='CAMAGUI DATA UNIFICADA'!$B$2:$B1007),0),MATCH(BF$2,'CAMAGUI DATA UNIFICADA'!$C$1:$T$1,0)),"")</f>
        <v>1975</v>
      </c>
      <c r="BG38" s="2" t="str">
        <f t="array" ref="BG38">IFERROR(INDEX('CAMAGUI DATA UNIFICADA'!$C$2:$T1007,MATCH(1,($A38='CAMAGUI DATA UNIFICADA'!$A$2:$A1007)*($BD$1='CAMAGUI DATA UNIFICADA'!$B$2:$B1007),0),MATCH(BG$2,'CAMAGUI DATA UNIFICADA'!$C$1:$T$1,0)),"")</f>
        <v>SKR SETLINE</v>
      </c>
      <c r="BH38" s="139">
        <f t="array" ref="BH38">IFERROR(INDEX('CAMAGUI DATA UNIFICADA'!$C$2:$T1007,MATCH(1,($A38='CAMAGUI DATA UNIFICADA'!$A$2:$A1007)*($BD$1='CAMAGUI DATA UNIFICADA'!$B$2:$B1007),0),MATCH(BH$2,'CAMAGUI DATA UNIFICADA'!$C$1:$T$1,0)),"")</f>
        <v>1730.1</v>
      </c>
      <c r="BI38" s="2">
        <f t="array" ref="BI38">IFERROR(INDEX('CAMAGUI DATA UNIFICADA'!$C$2:$T1007,MATCH(1,($A38='CAMAGUI DATA UNIFICADA'!$A$2:$A1007)*($BD$1='CAMAGUI DATA UNIFICADA'!$B$2:$B1007),0),MATCH(BI$2,'CAMAGUI DATA UNIFICADA'!$C$1:$T$1,0)),"")</f>
        <v>17.2</v>
      </c>
      <c r="BJ38" s="2">
        <f t="array" ref="BJ38">IFERROR(INDEX('CAMAGUI DATA UNIFICADA'!$C$2:$T1007,MATCH(1,($A38='CAMAGUI DATA UNIFICADA'!$A$2:$A1007)*($BD$1='CAMAGUI DATA UNIFICADA'!$B$2:$B1007),0),MATCH(BJ$2,'CAMAGUI DATA UNIFICADA'!$C$1:$T$1,0)),"")</f>
        <v>2</v>
      </c>
      <c r="BK38" s="33">
        <f t="array" ref="BK38">IFERROR(INDEX('CAMAGUI DATA UNIFICADA'!$C$2:$T1007,MATCH(1,($A38='CAMAGUI DATA UNIFICADA'!$A$2:$A1007)*($BD$1='CAMAGUI DATA UNIFICADA'!$B$2:$B1007),0),MATCH(BK$2,'CAMAGUI DATA UNIFICADA'!$C$1:$T$1,0)),"")</f>
        <v>3.6264</v>
      </c>
      <c r="BL38" s="60">
        <f t="array" ref="BL38">IFERROR(INDEX('CAMAGUI DATA UNIFICADA'!$C$2:$T1007,MATCH(1,($A38='CAMAGUI DATA UNIFICADA'!$A$2:$A1007)*($BD$1='CAMAGUI DATA UNIFICADA'!$B$2:$B1007),0),MATCH(BL$2,'CAMAGUI DATA UNIFICADA'!$C$1:$T$1,0)),"")</f>
        <v>521049.7694</v>
      </c>
      <c r="BM38" s="33">
        <f t="array" ref="BM38">IFERROR(INDEX('CAMAGUI DATA UNIFICADA'!$C$2:$T1007,MATCH(1,($A38='CAMAGUI DATA UNIFICADA'!$A$2:$A1007)*($BD$1='CAMAGUI DATA UNIFICADA'!$B$2:$B1007),0),MATCH(BM$2,'CAMAGUI DATA UNIFICADA'!$C$1:$T$1,0)),"")</f>
        <v>1.763392857</v>
      </c>
      <c r="BN38" s="23">
        <f t="array" ref="BN38">IFERROR(INDEX('CAMAGUI DATA UNIFICADA'!$C$2:$T1007,MATCH(1,($A38='CAMAGUI DATA UNIFICADA'!$A$2:$A1007)*($BD$1='CAMAGUI DATA UNIFICADA'!$B$2:$B1007),0),MATCH(BN$2,'CAMAGUI DATA UNIFICADA'!$C$1:$T$1,0)),"")</f>
        <v>0.7443568134</v>
      </c>
      <c r="BO38" s="23">
        <f t="array" ref="BO38">IFERROR(INDEX('CAMAGUI DATA UNIFICADA'!$C$2:$T1007,MATCH(1,($A38='CAMAGUI DATA UNIFICADA'!$A$2:$A1007)*($BD$1='CAMAGUI DATA UNIFICADA'!$B$2:$B1007),0),MATCH(BO$2,'CAMAGUI DATA UNIFICADA'!$C$1:$T$1,0)),"")</f>
        <v>0.8</v>
      </c>
      <c r="BP38" s="60">
        <f t="array" ref="BP38">IFERROR(INDEX('CAMAGUI DATA UNIFICADA'!$C$2:$T1007,MATCH(1,($A38='CAMAGUI DATA UNIFICADA'!$A$2:$A1007)*($BD$1='CAMAGUI DATA UNIFICADA'!$B$2:$B1007),0),MATCH(BP$2,'CAMAGUI DATA UNIFICADA'!$C$1:$T$1,0)),"")</f>
        <v>116666.6667</v>
      </c>
      <c r="BQ38" s="2">
        <f t="array" ref="BQ38">IFERROR(INDEX('CAMAGUI DATA UNIFICADA'!$C$2:$T1007,MATCH(1,($A38='CAMAGUI DATA UNIFICADA'!$A$2:$A1007)*($BD$1='CAMAGUI DATA UNIFICADA'!$B$2:$B1007),0),MATCH(BQ$2,'CAMAGUI DATA UNIFICADA'!$C$1:$T$1,0)),"")</f>
        <v>2</v>
      </c>
      <c r="BR38" s="2">
        <f t="array" ref="BR38">IFERROR(INDEX('CAMAGUI DATA UNIFICADA'!$C$2:$T1007,MATCH(1,($A38='CAMAGUI DATA UNIFICADA'!$A$2:$A1007)*($BD$1='CAMAGUI DATA UNIFICADA'!$B$2:$B1007),0),MATCH(BR$2,'CAMAGUI DATA UNIFICADA'!$C$1:$T$1,0)),"")</f>
        <v>19.2</v>
      </c>
      <c r="BS38" s="33">
        <f t="array" ref="BS38">IFERROR(INDEX('CAMAGUI DATA UNIFICADA'!$C$2:$T1007,MATCH(1,($A38='CAMAGUI DATA UNIFICADA'!$A$2:$A1007)*($BD$1='CAMAGUI DATA UNIFICADA'!$B$2:$B1007),0),MATCH(BS$2,'CAMAGUI DATA UNIFICADA'!$C$1:$T$1,0)),"")</f>
        <v>3.3888</v>
      </c>
      <c r="BT38" s="60">
        <f t="array" ref="BT38">IFERROR(INDEX('CAMAGUI DATA UNIFICADA'!$C$2:$T1007,MATCH(1,($A38='CAMAGUI DATA UNIFICADA'!$A$2:$A1007)*($BD$1='CAMAGUI DATA UNIFICADA'!$B$2:$B1007),0),MATCH(BT$2,'CAMAGUI DATA UNIFICADA'!$C$1:$T$1,0)),"")</f>
        <v>369.8046629</v>
      </c>
      <c r="BU38" s="140">
        <f t="array" ref="BU38">IFERROR(INDEX('CAMAGUI DATA UNIFICADA'!$C$2:$T1007,MATCH(1,($A38='CAMAGUI DATA UNIFICADA'!$A$2:$A1007)*($BD$1='CAMAGUI DATA UNIFICADA'!$B$2:$B1007),0),MATCH(BU$2,'CAMAGUI DATA UNIFICADA'!$C$1:$T$1,0)),"")</f>
        <v>11.20116573</v>
      </c>
      <c r="BV38" s="138" t="str">
        <f t="array" ref="BV38">IFERROR(INDEX('CAMAGUI DATA UNIFICADA'!$C$2:$T1007,MATCH(1,($A38='CAMAGUI DATA UNIFICADA'!$A$2:$A1007)*($BV$1='CAMAGUI DATA UNIFICADA'!$B$2:$B1007),0),MATCH(BV$2,'CAMAGUI DATA UNIFICADA'!$C$1:$T$1,0)),"")</f>
        <v>CA5270723</v>
      </c>
      <c r="BW38" s="2">
        <f t="array" ref="BW38">IFERROR(INDEX('CAMAGUI DATA UNIFICADA'!$C$2:$T1007,MATCH(1,($A38='CAMAGUI DATA UNIFICADA'!$A$2:$A1007)*($BV$1='CAMAGUI DATA UNIFICADA'!$B$2:$B1007),0),MATCH(BW$2,'CAMAGUI DATA UNIFICADA'!$C$1:$T$1,0)),"")</f>
        <v>300</v>
      </c>
      <c r="BX38" s="2">
        <f t="array" ref="BX38">IFERROR(INDEX('CAMAGUI DATA UNIFICADA'!$C$2:$T1007,MATCH(1,($A38='CAMAGUI DATA UNIFICADA'!$A$2:$A1007)*($BV$1='CAMAGUI DATA UNIFICADA'!$B$2:$B1007),0),MATCH(BX$2,'CAMAGUI DATA UNIFICADA'!$C$1:$T$1,0)),"")</f>
        <v>1887</v>
      </c>
      <c r="BY38" s="2" t="str">
        <f t="array" ref="BY38">IFERROR(INDEX('CAMAGUI DATA UNIFICADA'!$C$2:$T1007,MATCH(1,($A38='CAMAGUI DATA UNIFICADA'!$A$2:$A1007)*($BV$1='CAMAGUI DATA UNIFICADA'!$B$2:$B1007),0),MATCH(BY$2,'CAMAGUI DATA UNIFICADA'!$C$1:$T$1,0)),"")</f>
        <v>SKR SETLINE</v>
      </c>
      <c r="BZ38" s="139">
        <f t="array" ref="BZ38">IFERROR(INDEX('CAMAGUI DATA UNIFICADA'!$C$2:$T1007,MATCH(1,($A38='CAMAGUI DATA UNIFICADA'!$A$2:$A1007)*($BV$1='CAMAGUI DATA UNIFICADA'!$B$2:$B1007),0),MATCH(BZ$2,'CAMAGUI DATA UNIFICADA'!$C$1:$T$1,0)),"")</f>
        <v>1653.012</v>
      </c>
      <c r="CA38" s="2">
        <f t="array" ref="CA38">IFERROR(INDEX('CAMAGUI DATA UNIFICADA'!$C$2:$T1007,MATCH(1,($A38='CAMAGUI DATA UNIFICADA'!$A$2:$A1007)*($BV$1='CAMAGUI DATA UNIFICADA'!$B$2:$B1007),0),MATCH(CA$2,'CAMAGUI DATA UNIFICADA'!$C$1:$T$1,0)),"")</f>
        <v>16.8</v>
      </c>
      <c r="CB38" s="2">
        <f t="array" ref="CB38">IFERROR(INDEX('CAMAGUI DATA UNIFICADA'!$C$2:$T1007,MATCH(1,($A38='CAMAGUI DATA UNIFICADA'!$A$2:$A1007)*($BV$1='CAMAGUI DATA UNIFICADA'!$B$2:$B1007),0),MATCH(CB$2,'CAMAGUI DATA UNIFICADA'!$C$1:$T$1,0)),"")</f>
        <v>1.7</v>
      </c>
      <c r="CC38" s="33">
        <f t="array" ref="CC38">IFERROR(INDEX('CAMAGUI DATA UNIFICADA'!$C$2:$T1007,MATCH(1,($A38='CAMAGUI DATA UNIFICADA'!$A$2:$A1007)*($BV$1='CAMAGUI DATA UNIFICADA'!$B$2:$B1007),0),MATCH(CC$2,'CAMAGUI DATA UNIFICADA'!$C$1:$T$1,0)),"")</f>
        <v>3.6864</v>
      </c>
      <c r="CD38" s="60">
        <f t="array" ref="CD38">IFERROR(INDEX('CAMAGUI DATA UNIFICADA'!$C$2:$T1007,MATCH(1,($A38='CAMAGUI DATA UNIFICADA'!$A$2:$A1007)*($BV$1='CAMAGUI DATA UNIFICADA'!$B$2:$B1007),0),MATCH(CD$2,'CAMAGUI DATA UNIFICADA'!$C$1:$T$1,0)),"")</f>
        <v>484406.002</v>
      </c>
      <c r="CE38" s="33">
        <f t="array" ref="CE38">IFERROR(INDEX('CAMAGUI DATA UNIFICADA'!$C$2:$T1007,MATCH(1,($A38='CAMAGUI DATA UNIFICADA'!$A$2:$A1007)*($BV$1='CAMAGUI DATA UNIFICADA'!$B$2:$B1007),0),MATCH(CE$2,'CAMAGUI DATA UNIFICADA'!$C$1:$T$1,0)),"")</f>
        <v>2.202380952</v>
      </c>
      <c r="CF38" s="23">
        <f t="array" ref="CF38">IFERROR(INDEX('CAMAGUI DATA UNIFICADA'!$C$2:$T1007,MATCH(1,($A38='CAMAGUI DATA UNIFICADA'!$A$2:$A1007)*($BV$1='CAMAGUI DATA UNIFICADA'!$B$2:$B1007),0),MATCH(CF$2,'CAMAGUI DATA UNIFICADA'!$C$1:$T$1,0)),"")</f>
        <v>0.7688984158</v>
      </c>
      <c r="CG38" s="23">
        <f t="array" ref="CG38">IFERROR(INDEX('CAMAGUI DATA UNIFICADA'!$C$2:$T1007,MATCH(1,($A38='CAMAGUI DATA UNIFICADA'!$A$2:$A1007)*($BV$1='CAMAGUI DATA UNIFICADA'!$B$2:$B1007),0),MATCH(CG$2,'CAMAGUI DATA UNIFICADA'!$C$1:$T$1,0)),"")</f>
        <v>0.8</v>
      </c>
      <c r="CH38" s="60">
        <f t="array" ref="CH38">IFERROR(INDEX('CAMAGUI DATA UNIFICADA'!$C$2:$T1007,MATCH(1,($A38='CAMAGUI DATA UNIFICADA'!$A$2:$A1007)*($BV$1='CAMAGUI DATA UNIFICADA'!$B$2:$B1007),0),MATCH(CH$2,'CAMAGUI DATA UNIFICADA'!$C$1:$T$1,0)),"")</f>
        <v>120000</v>
      </c>
      <c r="CI38" s="2">
        <f t="array" ref="CI38">IFERROR(INDEX('CAMAGUI DATA UNIFICADA'!$C$2:$T1007,MATCH(1,($A38='CAMAGUI DATA UNIFICADA'!$A$2:$A1007)*($BV$1='CAMAGUI DATA UNIFICADA'!$B$2:$B1007),0),MATCH(CI$2,'CAMAGUI DATA UNIFICADA'!$C$1:$T$1,0)),"")</f>
        <v>2</v>
      </c>
      <c r="CJ38" s="2">
        <f t="array" ref="CJ38">IFERROR(INDEX('CAMAGUI DATA UNIFICADA'!$C$2:$T1007,MATCH(1,($A38='CAMAGUI DATA UNIFICADA'!$A$2:$A1007)*($BV$1='CAMAGUI DATA UNIFICADA'!$B$2:$B1007),0),MATCH(CJ$2,'CAMAGUI DATA UNIFICADA'!$C$1:$T$1,0)),"")</f>
        <v>18.8</v>
      </c>
      <c r="CK38" s="33">
        <f t="array" ref="CK38">IFERROR(INDEX('CAMAGUI DATA UNIFICADA'!$C$2:$T1007,MATCH(1,($A38='CAMAGUI DATA UNIFICADA'!$A$2:$A1007)*($BV$1='CAMAGUI DATA UNIFICADA'!$B$2:$B1007),0),MATCH(CK$2,'CAMAGUI DATA UNIFICADA'!$C$1:$T$1,0)),"")</f>
        <v>3.4416</v>
      </c>
      <c r="CL38" s="60">
        <f t="array" ref="CL38">IFERROR(INDEX('CAMAGUI DATA UNIFICADA'!$C$2:$T1007,MATCH(1,($A38='CAMAGUI DATA UNIFICADA'!$A$2:$A1007)*($BV$1='CAMAGUI DATA UNIFICADA'!$B$2:$B1007),0),MATCH(CL$2,'CAMAGUI DATA UNIFICADA'!$C$1:$T$1,0)),"")</f>
        <v>331.130471</v>
      </c>
      <c r="CM38" s="140">
        <f t="array" ref="CM38">IFERROR(INDEX('CAMAGUI DATA UNIFICADA'!$C$2:$T1007,MATCH(1,($A38='CAMAGUI DATA UNIFICADA'!$A$2:$A1007)*($BV$1='CAMAGUI DATA UNIFICADA'!$B$2:$B1007),0),MATCH(CM$2,'CAMAGUI DATA UNIFICADA'!$C$1:$T$1,0)),"")</f>
        <v>7.782617758</v>
      </c>
      <c r="CN38" s="138" t="str">
        <f t="array" ref="CN38">IFERROR(INDEX('CAMAGUI DATA UNIFICADA'!$C$2:$T1007,MATCH(1,($A38='CAMAGUI DATA UNIFICADA'!$A$2:$A1007)*($CN$1='CAMAGUI DATA UNIFICADA'!$B$2:$B1007),0),MATCH(CN$2,'CAMAGUI DATA UNIFICADA'!$C$1:$T$1,0)),"")</f>
        <v>CA6290723</v>
      </c>
      <c r="CO38" s="2">
        <f t="array" ref="CO38">IFERROR(INDEX('CAMAGUI DATA UNIFICADA'!$C$2:$T1007,MATCH(1,($A38='CAMAGUI DATA UNIFICADA'!$A$2:$A1007)*($CN$1='CAMAGUI DATA UNIFICADA'!$B$2:$B1007),0),MATCH(CO$2,'CAMAGUI DATA UNIFICADA'!$C$1:$T$1,0)),"")</f>
        <v>500</v>
      </c>
      <c r="CP38" s="2">
        <f t="array" ref="CP38">IFERROR(INDEX('CAMAGUI DATA UNIFICADA'!$C$2:$T1007,MATCH(1,($A38='CAMAGUI DATA UNIFICADA'!$A$2:$A1007)*($CN$1='CAMAGUI DATA UNIFICADA'!$B$2:$B1007),0),MATCH(CP$2,'CAMAGUI DATA UNIFICADA'!$C$1:$T$1,0)),"")</f>
        <v>3125</v>
      </c>
      <c r="CQ38" s="2" t="str">
        <f t="array" ref="CQ38">IFERROR(INDEX('CAMAGUI DATA UNIFICADA'!$C$2:$T1007,MATCH(1,($A38='CAMAGUI DATA UNIFICADA'!$A$2:$A1007)*($CN$1='CAMAGUI DATA UNIFICADA'!$B$2:$B1007),0),MATCH(CQ$2,'CAMAGUI DATA UNIFICADA'!$C$1:$T$1,0)),"")</f>
        <v>SKR SETLINE</v>
      </c>
      <c r="CR38" s="139">
        <f t="array" ref="CR38">IFERROR(INDEX('CAMAGUI DATA UNIFICADA'!$C$2:$T1007,MATCH(1,($A38='CAMAGUI DATA UNIFICADA'!$A$2:$A1007)*($CN$1='CAMAGUI DATA UNIFICADA'!$B$2:$B1007),0),MATCH(CR$2,'CAMAGUI DATA UNIFICADA'!$C$1:$T$1,0)),"")</f>
        <v>2737.5</v>
      </c>
      <c r="CS38" s="2">
        <f t="array" ref="CS38">IFERROR(INDEX('CAMAGUI DATA UNIFICADA'!$C$2:$T1007,MATCH(1,($A38='CAMAGUI DATA UNIFICADA'!$A$2:$A1007)*($CN$1='CAMAGUI DATA UNIFICADA'!$B$2:$B1007),0),MATCH(CS$2,'CAMAGUI DATA UNIFICADA'!$C$1:$T$1,0)),"")</f>
        <v>16</v>
      </c>
      <c r="CT38" s="2">
        <f t="array" ref="CT38">IFERROR(INDEX('CAMAGUI DATA UNIFICADA'!$C$2:$T1007,MATCH(1,($A38='CAMAGUI DATA UNIFICADA'!$A$2:$A1007)*($CN$1='CAMAGUI DATA UNIFICADA'!$B$2:$B1007),0),MATCH(CT$2,'CAMAGUI DATA UNIFICADA'!$C$1:$T$1,0)),"")</f>
        <v>1.6</v>
      </c>
      <c r="CU38" s="33">
        <f t="array" ref="CU38">IFERROR(INDEX('CAMAGUI DATA UNIFICADA'!$C$2:$T1007,MATCH(1,($A38='CAMAGUI DATA UNIFICADA'!$A$2:$A1007)*($CN$1='CAMAGUI DATA UNIFICADA'!$B$2:$B1007),0),MATCH(CU$2,'CAMAGUI DATA UNIFICADA'!$C$1:$T$1,0)),"")</f>
        <v>3.792</v>
      </c>
      <c r="CV38" s="60">
        <f t="array" ref="CV38">IFERROR(INDEX('CAMAGUI DATA UNIFICADA'!$C$2:$T1007,MATCH(1,($A38='CAMAGUI DATA UNIFICADA'!$A$2:$A1007)*($CN$1='CAMAGUI DATA UNIFICADA'!$B$2:$B1007),0),MATCH(CV$2,'CAMAGUI DATA UNIFICADA'!$C$1:$T$1,0)),"")</f>
        <v>824103.3755</v>
      </c>
      <c r="CW38" s="33">
        <f t="array" ref="CW38">IFERROR(INDEX('CAMAGUI DATA UNIFICADA'!$C$2:$T1007,MATCH(1,($A38='CAMAGUI DATA UNIFICADA'!$A$2:$A1007)*($CN$1='CAMAGUI DATA UNIFICADA'!$B$2:$B1007),0),MATCH(CW$2,'CAMAGUI DATA UNIFICADA'!$C$1:$T$1,0)),"")</f>
        <v>2.260561343</v>
      </c>
      <c r="CX38" s="23">
        <f t="array" ref="CX38">IFERROR(INDEX('CAMAGUI DATA UNIFICADA'!$C$2:$T1007,MATCH(1,($A38='CAMAGUI DATA UNIFICADA'!$A$2:$A1007)*($CN$1='CAMAGUI DATA UNIFICADA'!$B$2:$B1007),0),MATCH(CX$2,'CAMAGUI DATA UNIFICADA'!$C$1:$T$1,0)),"")</f>
        <v>0.763058681</v>
      </c>
      <c r="CY38" s="23">
        <f t="array" ref="CY38">IFERROR(INDEX('CAMAGUI DATA UNIFICADA'!$C$2:$T1007,MATCH(1,($A38='CAMAGUI DATA UNIFICADA'!$A$2:$A1007)*($CN$1='CAMAGUI DATA UNIFICADA'!$B$2:$B1007),0),MATCH(CY$2,'CAMAGUI DATA UNIFICADA'!$C$1:$T$1,0)),"")</f>
        <v>0.8</v>
      </c>
      <c r="CZ38" s="60">
        <f t="array" ref="CZ38">IFERROR(INDEX('CAMAGUI DATA UNIFICADA'!$C$2:$T1007,MATCH(1,($A38='CAMAGUI DATA UNIFICADA'!$A$2:$A1007)*($CN$1='CAMAGUI DATA UNIFICADA'!$B$2:$B1007),0),MATCH(CZ$2,'CAMAGUI DATA UNIFICADA'!$C$1:$T$1,0)),"")</f>
        <v>98742.85714</v>
      </c>
      <c r="DA38" s="2">
        <f t="array" ref="DA38">IFERROR(INDEX('CAMAGUI DATA UNIFICADA'!$C$2:$T1007,MATCH(1,($A38='CAMAGUI DATA UNIFICADA'!$A$2:$A1007)*($CN$1='CAMAGUI DATA UNIFICADA'!$B$2:$B1007),0),MATCH(DA$2,'CAMAGUI DATA UNIFICADA'!$C$1:$T$1,0)),"")</f>
        <v>2</v>
      </c>
      <c r="DB38" s="2">
        <f t="array" ref="DB38">IFERROR(INDEX('CAMAGUI DATA UNIFICADA'!$C$2:$T1007,MATCH(1,($A38='CAMAGUI DATA UNIFICADA'!$A$2:$A1007)*($CN$1='CAMAGUI DATA UNIFICADA'!$B$2:$B1007),0),MATCH(DB$2,'CAMAGUI DATA UNIFICADA'!$C$1:$T$1,0)),"")</f>
        <v>18</v>
      </c>
      <c r="DC38" s="33">
        <f t="array" ref="DC38">IFERROR(INDEX('CAMAGUI DATA UNIFICADA'!$C$2:$T1007,MATCH(1,($A38='CAMAGUI DATA UNIFICADA'!$A$2:$A1007)*($CN$1='CAMAGUI DATA UNIFICADA'!$B$2:$B1007),0),MATCH(DC$2,'CAMAGUI DATA UNIFICADA'!$C$1:$T$1,0)),"")</f>
        <v>3.528</v>
      </c>
      <c r="DD38" s="60">
        <f t="array" ref="DD38">IFERROR(INDEX('CAMAGUI DATA UNIFICADA'!$C$2:$T1007,MATCH(1,($A38='CAMAGUI DATA UNIFICADA'!$A$2:$A1007)*($CN$1='CAMAGUI DATA UNIFICADA'!$B$2:$B1007),0),MATCH(DD$2,'CAMAGUI DATA UNIFICADA'!$C$1:$T$1,0)),"")</f>
        <v>558.1364668</v>
      </c>
      <c r="DE38" s="140">
        <f t="array" ref="DE38">IFERROR(INDEX('CAMAGUI DATA UNIFICADA'!$C$2:$T1007,MATCH(1,($A38='CAMAGUI DATA UNIFICADA'!$A$2:$A1007)*($CN$1='CAMAGUI DATA UNIFICADA'!$B$2:$B1007),0),MATCH(DE$2,'CAMAGUI DATA UNIFICADA'!$C$1:$T$1,0)),"")</f>
        <v>14.5341167</v>
      </c>
      <c r="DF38" s="138" t="str">
        <f t="array" ref="DF38">IFERROR(INDEX('CAMAGUI DATA UNIFICADA'!$C$2:$T1007,MATCH(1,($A38='CAMAGUI DATA UNIFICADA'!$A$2:$A1007)*($DF$1='CAMAGUI DATA UNIFICADA'!$B$2:$B1007),0),MATCH(DF$2,'CAMAGUI DATA UNIFICADA'!$C$1:$T$1,0)),"")</f>
        <v/>
      </c>
      <c r="DG38" s="2" t="str">
        <f t="array" ref="DG38">IFERROR(INDEX('CAMAGUI DATA UNIFICADA'!$C$2:$T1007,MATCH(1,($A38='CAMAGUI DATA UNIFICADA'!$A$2:$A1007)*($DF$1='CAMAGUI DATA UNIFICADA'!$B$2:$B1007),0),MATCH(DG$2,'CAMAGUI DATA UNIFICADA'!$C$1:$T$1,0)),"")</f>
        <v/>
      </c>
      <c r="DH38" s="2" t="str">
        <f t="array" ref="DH38">IFERROR(INDEX('CAMAGUI DATA UNIFICADA'!$C$2:$T1007,MATCH(1,($A38='CAMAGUI DATA UNIFICADA'!$A$2:$A1007)*($DF$1='CAMAGUI DATA UNIFICADA'!$B$2:$B1007),0),MATCH(DH$2,'CAMAGUI DATA UNIFICADA'!$C$1:$T$1,0)),"")</f>
        <v/>
      </c>
      <c r="DI38" s="2" t="str">
        <f t="array" ref="DI38">IFERROR(INDEX('CAMAGUI DATA UNIFICADA'!$C$2:$T1007,MATCH(1,($A38='CAMAGUI DATA UNIFICADA'!$A$2:$A1007)*($DF$1='CAMAGUI DATA UNIFICADA'!$B$2:$B1007),0),MATCH(DI$2,'CAMAGUI DATA UNIFICADA'!$C$1:$T$1,0)),"")</f>
        <v/>
      </c>
      <c r="DJ38" s="139" t="str">
        <f t="array" ref="DJ38">IFERROR(INDEX('CAMAGUI DATA UNIFICADA'!$C$2:$T1007,MATCH(1,($A38='CAMAGUI DATA UNIFICADA'!$A$2:$A1007)*($DF$1='CAMAGUI DATA UNIFICADA'!$B$2:$B1007),0),MATCH(DJ$2,'CAMAGUI DATA UNIFICADA'!$C$1:$T$1,0)),"")</f>
        <v/>
      </c>
      <c r="DK38" s="2" t="str">
        <f t="array" ref="DK38">IFERROR(INDEX('CAMAGUI DATA UNIFICADA'!$C$2:$T1007,MATCH(1,($A38='CAMAGUI DATA UNIFICADA'!$A$2:$A1007)*($DF$1='CAMAGUI DATA UNIFICADA'!$B$2:$B1007),0),MATCH(DK$2,'CAMAGUI DATA UNIFICADA'!$C$1:$T$1,0)),"")</f>
        <v/>
      </c>
      <c r="DL38" s="2" t="str">
        <f t="array" ref="DL38">IFERROR(INDEX('CAMAGUI DATA UNIFICADA'!$C$2:$T1007,MATCH(1,($A38='CAMAGUI DATA UNIFICADA'!$A$2:$A1007)*($DF$1='CAMAGUI DATA UNIFICADA'!$B$2:$B1007),0),MATCH(DL$2,'CAMAGUI DATA UNIFICADA'!$C$1:$T$1,0)),"")</f>
        <v/>
      </c>
      <c r="DM38" s="33" t="str">
        <f t="array" ref="DM38">IFERROR(INDEX('CAMAGUI DATA UNIFICADA'!$C$2:$T1007,MATCH(1,($A38='CAMAGUI DATA UNIFICADA'!$A$2:$A1007)*($DF$1='CAMAGUI DATA UNIFICADA'!$B$2:$B1007),0),MATCH(DM$2,'CAMAGUI DATA UNIFICADA'!$C$1:$T$1,0)),"")</f>
        <v/>
      </c>
      <c r="DN38" s="60" t="str">
        <f t="array" ref="DN38">IFERROR(INDEX('CAMAGUI DATA UNIFICADA'!$C$2:$T1007,MATCH(1,($A38='CAMAGUI DATA UNIFICADA'!$A$2:$A1007)*($DF$1='CAMAGUI DATA UNIFICADA'!$B$2:$B1007),0),MATCH(DN$2,'CAMAGUI DATA UNIFICADA'!$C$1:$T$1,0)),"")</f>
        <v/>
      </c>
      <c r="DO38" s="33" t="str">
        <f t="array" ref="DO38">IFERROR(INDEX('CAMAGUI DATA UNIFICADA'!$C$2:$T1007,MATCH(1,($A38='CAMAGUI DATA UNIFICADA'!$A$2:$A1007)*($DF$1='CAMAGUI DATA UNIFICADA'!$B$2:$B1007),0),MATCH(DO$2,'CAMAGUI DATA UNIFICADA'!$C$1:$T$1,0)),"")</f>
        <v/>
      </c>
      <c r="DP38" s="23" t="str">
        <f t="array" ref="DP38">IFERROR(INDEX('CAMAGUI DATA UNIFICADA'!$C$2:$T1007,MATCH(1,($A38='CAMAGUI DATA UNIFICADA'!$A$2:$A1007)*($DF$1='CAMAGUI DATA UNIFICADA'!$B$2:$B1007),0),MATCH(DP$2,'CAMAGUI DATA UNIFICADA'!$C$1:$T$1,0)),"")</f>
        <v/>
      </c>
      <c r="DQ38" s="23" t="str">
        <f t="array" ref="DQ38">IFERROR(INDEX('CAMAGUI DATA UNIFICADA'!$C$2:$T1007,MATCH(1,($A38='CAMAGUI DATA UNIFICADA'!$A$2:$A1007)*($DF$1='CAMAGUI DATA UNIFICADA'!$B$2:$B1007),0),MATCH(DQ$2,'CAMAGUI DATA UNIFICADA'!$C$1:$T$1,0)),"")</f>
        <v/>
      </c>
      <c r="DR38" s="2" t="str">
        <f t="array" ref="DR38">IFERROR(INDEX('CAMAGUI DATA UNIFICADA'!$C$2:$T1007,MATCH(1,($A38='CAMAGUI DATA UNIFICADA'!$A$2:$A1007)*($DF$1='CAMAGUI DATA UNIFICADA'!$B$2:$B1007),0),MATCH(DR$2,'CAMAGUI DATA UNIFICADA'!$C$1:$T$1,0)),"")</f>
        <v/>
      </c>
      <c r="DS38" s="2" t="str">
        <f t="array" ref="DS38">IFERROR(INDEX('CAMAGUI DATA UNIFICADA'!$C$2:$T1007,MATCH(1,($A38='CAMAGUI DATA UNIFICADA'!$A$2:$A1007)*($DF$1='CAMAGUI DATA UNIFICADA'!$B$2:$B1007),0),MATCH(DS$2,'CAMAGUI DATA UNIFICADA'!$C$1:$T$1,0)),"")</f>
        <v/>
      </c>
      <c r="DT38" s="2" t="str">
        <f t="array" ref="DT38">IFERROR(INDEX('CAMAGUI DATA UNIFICADA'!$C$2:$T1007,MATCH(1,($A38='CAMAGUI DATA UNIFICADA'!$A$2:$A1007)*($DF$1='CAMAGUI DATA UNIFICADA'!$B$2:$B1007),0),MATCH(DT$2,'CAMAGUI DATA UNIFICADA'!$C$1:$T$1,0)),"")</f>
        <v/>
      </c>
      <c r="DU38" s="33" t="str">
        <f t="array" ref="DU38">IFERROR(INDEX('CAMAGUI DATA UNIFICADA'!$C$2:$T1007,MATCH(1,($A38='CAMAGUI DATA UNIFICADA'!$A$2:$A1007)*($DF$1='CAMAGUI DATA UNIFICADA'!$B$2:$B1007),0),MATCH(DU$2,'CAMAGUI DATA UNIFICADA'!$C$1:$T$1,0)),"")</f>
        <v/>
      </c>
      <c r="DV38" s="60" t="str">
        <f t="array" ref="DV38">IFERROR(INDEX('CAMAGUI DATA UNIFICADA'!$C$2:$T1007,MATCH(1,($A38='CAMAGUI DATA UNIFICADA'!$A$2:$A1007)*($DF$1='CAMAGUI DATA UNIFICADA'!$B$2:$B1007),0),MATCH(DV$2,'CAMAGUI DATA UNIFICADA'!$C$1:$T$1,0)),"")</f>
        <v/>
      </c>
      <c r="DW38" s="140" t="str">
        <f t="array" ref="DW38">IFERROR(INDEX('CAMAGUI DATA UNIFICADA'!$C$2:$T1007,MATCH(1,($A38='CAMAGUI DATA UNIFICADA'!$A$2:$A1007)*($DF$1='CAMAGUI DATA UNIFICADA'!$B$2:$B1007),0),MATCH(DW$2,'CAMAGUI DATA UNIFICADA'!$C$1:$T$1,0)),"")</f>
        <v/>
      </c>
      <c r="DX38" s="144" t="str">
        <f t="array" ref="DX38">IFERROR(INDEX('CAMAGUI DATA UNIFICADA'!$C$2:$T1007,MATCH(1,($A38='CAMAGUI DATA UNIFICADA'!$A$2:$A1007)*($DX$1='CAMAGUI DATA UNIFICADA'!$B$2:$B1007),0),MATCH(DX$2,'CAMAGUI DATA UNIFICADA'!$C$1:$T$1,0)),"")</f>
        <v>CAR280523</v>
      </c>
      <c r="DY38" s="60">
        <f t="array" ref="DY38">IFERROR(INDEX('CAMAGUI DATA UNIFICADA'!$C$2:$T1007,MATCH(1,($A38='CAMAGUI DATA UNIFICADA'!$A$2:$A1007)*($DX$1='CAMAGUI DATA UNIFICADA'!$B$2:$B1007),0),MATCH(DY$2,'CAMAGUI DATA UNIFICADA'!$C$1:$T$1,0)),"")</f>
        <v>100</v>
      </c>
      <c r="DZ38" s="60">
        <f t="array" ref="DZ38">IFERROR(INDEX('CAMAGUI DATA UNIFICADA'!$C$2:$T1007,MATCH(1,($A38='CAMAGUI DATA UNIFICADA'!$A$2:$A1007)*($DX$1='CAMAGUI DATA UNIFICADA'!$B$2:$B1007),0),MATCH(DZ$2,'CAMAGUI DATA UNIFICADA'!$C$1:$T$1,0)),"")</f>
        <v>650</v>
      </c>
      <c r="EA38" s="60" t="str">
        <f t="array" ref="EA38">IFERROR(INDEX('CAMAGUI DATA UNIFICADA'!$C$2:$T1007,MATCH(1,($A38='CAMAGUI DATA UNIFICADA'!$A$2:$A1007)*($DX$1='CAMAGUI DATA UNIFICADA'!$B$2:$B1007),0),MATCH(EA$2,'CAMAGUI DATA UNIFICADA'!$C$1:$T$1,0)),"")</f>
        <v>SKR SETLINE</v>
      </c>
      <c r="EB38" s="60">
        <f t="array" ref="EB38">IFERROR(INDEX('CAMAGUI DATA UNIFICADA'!$C$2:$T1007,MATCH(1,($A38='CAMAGUI DATA UNIFICADA'!$A$2:$A1007)*($DX$1='CAMAGUI DATA UNIFICADA'!$B$2:$B1007),0),MATCH(EB$2,'CAMAGUI DATA UNIFICADA'!$C$1:$T$1,0)),"")</f>
        <v>569.4</v>
      </c>
      <c r="EC38" s="60">
        <f t="array" ref="EC38">IFERROR(INDEX('CAMAGUI DATA UNIFICADA'!$C$2:$T1007,MATCH(1,($A38='CAMAGUI DATA UNIFICADA'!$A$2:$A1007)*($DX$1='CAMAGUI DATA UNIFICADA'!$B$2:$B1007),0),MATCH(EC$2,'CAMAGUI DATA UNIFICADA'!$C$1:$T$1,0)),"")</f>
        <v>20.7</v>
      </c>
      <c r="ED38" s="60">
        <f t="array" ref="ED38">IFERROR(INDEX('CAMAGUI DATA UNIFICADA'!$C$2:$T1007,MATCH(1,($A38='CAMAGUI DATA UNIFICADA'!$A$2:$A1007)*($DX$1='CAMAGUI DATA UNIFICADA'!$B$2:$B1007),0),MATCH(ED$2,'CAMAGUI DATA UNIFICADA'!$C$1:$T$1,0)),"")</f>
        <v>2.1</v>
      </c>
      <c r="EE38" s="60">
        <f t="array" ref="EE38">IFERROR(INDEX('CAMAGUI DATA UNIFICADA'!$C$2:$T1007,MATCH(1,($A38='CAMAGUI DATA UNIFICADA'!$A$2:$A1007)*($DX$1='CAMAGUI DATA UNIFICADA'!$B$2:$B1007),0),MATCH(EE$2,'CAMAGUI DATA UNIFICADA'!$C$1:$T$1,0)),"")</f>
        <v>3.2328</v>
      </c>
      <c r="EF38" s="60">
        <f t="array" ref="EF38">IFERROR(INDEX('CAMAGUI DATA UNIFICADA'!$C$2:$T1007,MATCH(1,($A38='CAMAGUI DATA UNIFICADA'!$A$2:$A1007)*($DX$1='CAMAGUI DATA UNIFICADA'!$B$2:$B1007),0),MATCH(EF$2,'CAMAGUI DATA UNIFICADA'!$C$1:$T$1,0)),"")</f>
        <v>149434.4802</v>
      </c>
      <c r="EG38" s="60">
        <f t="array" ref="EG38">IFERROR(INDEX('CAMAGUI DATA UNIFICADA'!$C$2:$T1007,MATCH(1,($A38='CAMAGUI DATA UNIFICADA'!$A$2:$A1007)*($DX$1='CAMAGUI DATA UNIFICADA'!$B$2:$B1007),0),MATCH(EG$2,'CAMAGUI DATA UNIFICADA'!$C$1:$T$1,0)),"")</f>
        <v>1.904761905</v>
      </c>
      <c r="EH38" s="60">
        <f t="array" ref="EH38">IFERROR(INDEX('CAMAGUI DATA UNIFICADA'!$C$2:$T1007,MATCH(1,($A38='CAMAGUI DATA UNIFICADA'!$A$2:$A1007)*($DX$1='CAMAGUI DATA UNIFICADA'!$B$2:$B1007),0),MATCH(EH$2,'CAMAGUI DATA UNIFICADA'!$C$1:$T$1,0)),"")</f>
        <v>0.5977379206</v>
      </c>
      <c r="EI38" s="60">
        <f t="array" ref="EI38">IFERROR(INDEX('CAMAGUI DATA UNIFICADA'!$C$2:$T1007,MATCH(1,($A38='CAMAGUI DATA UNIFICADA'!$A$2:$A1007)*($DX$1='CAMAGUI DATA UNIFICADA'!$B$2:$B1007),0),MATCH(EI$2,'CAMAGUI DATA UNIFICADA'!$C$1:$T$1,0)),"")</f>
        <v>0.65</v>
      </c>
      <c r="EJ38" s="60" t="str">
        <f t="array" ref="EJ38">IFERROR(INDEX('CAMAGUI DATA UNIFICADA'!$C$2:$T1007,MATCH(1,($A38='CAMAGUI DATA UNIFICADA'!$A$2:$A1007)*($DX$1='CAMAGUI DATA UNIFICADA'!$B$2:$B1007),0),MATCH(EJ$2,'CAMAGUI DATA UNIFICADA'!$C$1:$T$1,0)),"")</f>
        <v/>
      </c>
      <c r="EK38" s="60">
        <f t="array" ref="EK38">IFERROR(INDEX('CAMAGUI DATA UNIFICADA'!$C$2:$T1007,MATCH(1,($A38='CAMAGUI DATA UNIFICADA'!$A$2:$A1007)*($DX$1='CAMAGUI DATA UNIFICADA'!$B$2:$B1007),0),MATCH(EK$2,'CAMAGUI DATA UNIFICADA'!$C$1:$T$1,0)),"")</f>
        <v>2</v>
      </c>
      <c r="EL38" s="60">
        <f t="array" ref="EL38">IFERROR(INDEX('CAMAGUI DATA UNIFICADA'!$C$2:$T1007,MATCH(1,($A38='CAMAGUI DATA UNIFICADA'!$A$2:$A1007)*($DX$1='CAMAGUI DATA UNIFICADA'!$B$2:$B1007),0),MATCH(EL$2,'CAMAGUI DATA UNIFICADA'!$C$1:$T$1,0)),"")</f>
        <v>22.7</v>
      </c>
      <c r="EM38" s="60">
        <f t="array" ref="EM38">IFERROR(INDEX('CAMAGUI DATA UNIFICADA'!$C$2:$T1007,MATCH(1,($A38='CAMAGUI DATA UNIFICADA'!$A$2:$A1007)*($DX$1='CAMAGUI DATA UNIFICADA'!$B$2:$B1007),0),MATCH(EM$2,'CAMAGUI DATA UNIFICADA'!$C$1:$T$1,0)),"")</f>
        <v>3.1932</v>
      </c>
      <c r="EN38" s="60">
        <f t="array" ref="EN38">IFERROR(INDEX('CAMAGUI DATA UNIFICADA'!$C$2:$T1007,MATCH(1,($A38='CAMAGUI DATA UNIFICADA'!$A$2:$A1007)*($DX$1='CAMAGUI DATA UNIFICADA'!$B$2:$B1007),0),MATCH(EN$2,'CAMAGUI DATA UNIFICADA'!$C$1:$T$1,0)),"")</f>
        <v>115.6834561</v>
      </c>
      <c r="EO38" s="140">
        <f t="array" ref="EO38">IFERROR(INDEX('CAMAGUI DATA UNIFICADA'!$C$2:$T1007,MATCH(1,($A38='CAMAGUI DATA UNIFICADA'!$A$2:$A1007)*($DX$1='CAMAGUI DATA UNIFICADA'!$B$2:$B1007),0),MATCH(EO$2,'CAMAGUI DATA UNIFICADA'!$C$1:$T$1,0)),"")</f>
        <v>3.920864034</v>
      </c>
    </row>
    <row r="39">
      <c r="A39" s="137">
        <v>45201.0</v>
      </c>
      <c r="B39" s="138" t="str">
        <f t="array" ref="B39">IFERROR(INDEX('CAMAGUI DATA UNIFICADA'!$C$2:$T1007,MATCH(1,($A39='CAMAGUI DATA UNIFICADA'!$A$2:$A1007)*($B$1='CAMAGUI DATA UNIFICADA'!$B$2:$B1007),0),MATCH(B$2,'CAMAGUI DATA UNIFICADA'!$C$1:$T$1,0)),"")</f>
        <v>CA1040923</v>
      </c>
      <c r="C39" s="2">
        <f t="array" ref="C39">IFERROR(INDEX('CAMAGUI DATA UNIFICADA'!$C$2:$T1007,MATCH(1,($A39='CAMAGUI DATA UNIFICADA'!$A$2:$A1007)*($B$1='CAMAGUI DATA UNIFICADA'!$B$2:$B1007),0),MATCH(C$2,'CAMAGUI DATA UNIFICADA'!$C$1:$T$1,0)),"")</f>
        <v>500</v>
      </c>
      <c r="D39" s="2">
        <f t="array" ref="D39">IFERROR(INDEX('CAMAGUI DATA UNIFICADA'!$C$2:$T1007,MATCH(1,($A39='CAMAGUI DATA UNIFICADA'!$A$2:$A1007)*($B$1='CAMAGUI DATA UNIFICADA'!$B$2:$B1007),0),MATCH(D$2,'CAMAGUI DATA UNIFICADA'!$C$1:$T$1,0)),"")</f>
        <v>3324</v>
      </c>
      <c r="E39" s="2" t="str">
        <f t="array" ref="E39">IFERROR(INDEX('CAMAGUI DATA UNIFICADA'!$C$2:$T1007,MATCH(1,($A39='CAMAGUI DATA UNIFICADA'!$A$2:$A1007)*($B$1='CAMAGUI DATA UNIFICADA'!$B$2:$B1007),0),MATCH(E$2,'CAMAGUI DATA UNIFICADA'!$C$1:$T$1,0)),"")</f>
        <v>SKR MAST</v>
      </c>
      <c r="F39" s="139">
        <f t="array" ref="F39">IFERROR(INDEX('CAMAGUI DATA UNIFICADA'!$C$2:$T1007,MATCH(1,($A39='CAMAGUI DATA UNIFICADA'!$A$2:$A1007)*($B$1='CAMAGUI DATA UNIFICADA'!$B$2:$B1007),0),MATCH(F$2,'CAMAGUI DATA UNIFICADA'!$C$1:$T$1,0)),"")</f>
        <v>3257.52</v>
      </c>
      <c r="G39" s="2">
        <f t="array" ref="G39">IFERROR(INDEX('CAMAGUI DATA UNIFICADA'!$C$2:$T1007,MATCH(1,($A39='CAMAGUI DATA UNIFICADA'!$A$2:$A1007)*($B$1='CAMAGUI DATA UNIFICADA'!$B$2:$B1007),0),MATCH(G$2,'CAMAGUI DATA UNIFICADA'!$C$1:$T$1,0)),"")</f>
        <v>8.7</v>
      </c>
      <c r="H39" s="2">
        <f t="array" ref="H39">IFERROR(INDEX('CAMAGUI DATA UNIFICADA'!$C$2:$T1007,MATCH(1,($A39='CAMAGUI DATA UNIFICADA'!$A$2:$A1007)*($B$1='CAMAGUI DATA UNIFICADA'!$B$2:$B1007),0),MATCH(H$2,'CAMAGUI DATA UNIFICADA'!$C$1:$T$1,0)),"")</f>
        <v>2.2</v>
      </c>
      <c r="I39" s="33">
        <f t="array" ref="I39">IFERROR(INDEX('CAMAGUI DATA UNIFICADA'!$C$2:$T1007,MATCH(1,($A39='CAMAGUI DATA UNIFICADA'!$A$2:$A1007)*($B$1='CAMAGUI DATA UNIFICADA'!$B$2:$B1007),0),MATCH(I$2,'CAMAGUI DATA UNIFICADA'!$C$1:$T$1,0)),"")</f>
        <v>5.4024</v>
      </c>
      <c r="J39" s="60">
        <f t="array" ref="J39">IFERROR(INDEX('CAMAGUI DATA UNIFICADA'!$C$2:$T1007,MATCH(1,($A39='CAMAGUI DATA UNIFICADA'!$A$2:$A1007)*($B$1='CAMAGUI DATA UNIFICADA'!$B$2:$B1007),0),MATCH(J$2,'CAMAGUI DATA UNIFICADA'!$C$1:$T$1,0)),"")</f>
        <v>1063809.869</v>
      </c>
      <c r="K39" s="33">
        <f t="array" ref="K39">IFERROR(INDEX('CAMAGUI DATA UNIFICADA'!$C$2:$T1007,MATCH(1,($A39='CAMAGUI DATA UNIFICADA'!$A$2:$A1007)*($B$1='CAMAGUI DATA UNIFICADA'!$B$2:$B1007),0),MATCH(K$2,'CAMAGUI DATA UNIFICADA'!$C$1:$T$1,0)),"")</f>
        <v>1.308996397</v>
      </c>
      <c r="L39" s="23">
        <f t="array" ref="L39">IFERROR(INDEX('CAMAGUI DATA UNIFICADA'!$C$2:$T1007,MATCH(1,($A39='CAMAGUI DATA UNIFICADA'!$A$2:$A1007)*($B$1='CAMAGUI DATA UNIFICADA'!$B$2:$B1007),0),MATCH(L$2,'CAMAGUI DATA UNIFICADA'!$C$1:$T$1,0)),"")</f>
        <v>0.8755636783</v>
      </c>
      <c r="M39" s="23">
        <f t="array" ref="M39">IFERROR(INDEX('CAMAGUI DATA UNIFICADA'!$C$2:$T1007,MATCH(1,($A39='CAMAGUI DATA UNIFICADA'!$A$2:$A1007)*($B$1='CAMAGUI DATA UNIFICADA'!$B$2:$B1007),0),MATCH(M$2,'CAMAGUI DATA UNIFICADA'!$C$1:$T$1,0)),"")</f>
        <v>0.95</v>
      </c>
      <c r="N39" s="60">
        <f t="array" ref="N39">IFERROR(INDEX('CAMAGUI DATA UNIFICADA'!$C$2:$T1007,MATCH(1,($A39='CAMAGUI DATA UNIFICADA'!$A$2:$A1007)*($B$1='CAMAGUI DATA UNIFICADA'!$B$2:$B1007),0),MATCH(N$2,'CAMAGUI DATA UNIFICADA'!$C$1:$T$1,0)),"")</f>
        <v>140934.0659</v>
      </c>
      <c r="O39" s="2">
        <f t="array" ref="O39">IFERROR(INDEX('CAMAGUI DATA UNIFICADA'!$C$2:$T1007,MATCH(1,($A39='CAMAGUI DATA UNIFICADA'!$A$2:$A1007)*($B$1='CAMAGUI DATA UNIFICADA'!$B$2:$B1007),0),MATCH(O$2,'CAMAGUI DATA UNIFICADA'!$C$1:$T$1,0)),"")</f>
        <v>2.25</v>
      </c>
      <c r="P39" s="2">
        <f t="array" ref="P39">IFERROR(INDEX('CAMAGUI DATA UNIFICADA'!$C$2:$T1007,MATCH(1,($A39='CAMAGUI DATA UNIFICADA'!$A$2:$A1007)*($B$1='CAMAGUI DATA UNIFICADA'!$B$2:$B1007),0),MATCH(P$2,'CAMAGUI DATA UNIFICADA'!$C$1:$T$1,0)),"")</f>
        <v>10.95</v>
      </c>
      <c r="Q39" s="33">
        <f t="array" ref="Q39">IFERROR(INDEX('CAMAGUI DATA UNIFICADA'!$C$2:$T1007,MATCH(1,($A39='CAMAGUI DATA UNIFICADA'!$A$2:$A1007)*($B$1='CAMAGUI DATA UNIFICADA'!$B$2:$B1007),0),MATCH(Q$2,'CAMAGUI DATA UNIFICADA'!$C$1:$T$1,0)),"")</f>
        <v>4.6308</v>
      </c>
      <c r="R39" s="60">
        <f t="array" ref="R39">IFERROR(INDEX('CAMAGUI DATA UNIFICADA'!$C$2:$T1007,MATCH(1,($A39='CAMAGUI DATA UNIFICADA'!$A$2:$A1007)*($B$1='CAMAGUI DATA UNIFICADA'!$B$2:$B1007),0),MATCH(R$2,'CAMAGUI DATA UNIFICADA'!$C$1:$T$1,0)),"")</f>
        <v>623.6688889</v>
      </c>
      <c r="S39" s="140">
        <f t="array" ref="S39">IFERROR(INDEX('CAMAGUI DATA UNIFICADA'!$C$2:$T1007,MATCH(1,($A39='CAMAGUI DATA UNIFICADA'!$A$2:$A1007)*($B$1='CAMAGUI DATA UNIFICADA'!$B$2:$B1007),0),MATCH(S$2,'CAMAGUI DATA UNIFICADA'!$C$1:$T$1,0)),"")</f>
        <v>30.91722223</v>
      </c>
      <c r="T39" s="138" t="str">
        <f t="array" ref="T39">IFERROR(INDEX('CAMAGUI DATA UNIFICADA'!$C$2:$T1007,MATCH(1,($A39='CAMAGUI DATA UNIFICADA'!$A$2:$A1007)*($T$1='CAMAGUI DATA UNIFICADA'!$B$2:$B1007),0),MATCH(T$2,'CAMAGUI DATA UNIFICADA'!$C$1:$T$1,0)),"")</f>
        <v>CA2040923</v>
      </c>
      <c r="U39" s="2">
        <f t="array" ref="U39">IFERROR(INDEX('CAMAGUI DATA UNIFICADA'!$C$2:$T1007,MATCH(1,($A39='CAMAGUI DATA UNIFICADA'!$A$2:$A1007)*($T$1='CAMAGUI DATA UNIFICADA'!$B$2:$B1007),0),MATCH(U$2,'CAMAGUI DATA UNIFICADA'!$C$1:$T$1,0)),"")</f>
        <v>350</v>
      </c>
      <c r="V39" s="2">
        <f t="array" ref="V39">IFERROR(INDEX('CAMAGUI DATA UNIFICADA'!$C$2:$T1007,MATCH(1,($A39='CAMAGUI DATA UNIFICADA'!$A$2:$A1007)*($T$1='CAMAGUI DATA UNIFICADA'!$B$2:$B1007),0),MATCH(V$2,'CAMAGUI DATA UNIFICADA'!$C$1:$T$1,0)),"")</f>
        <v>2362</v>
      </c>
      <c r="W39" s="2" t="str">
        <f t="array" ref="W39">IFERROR(INDEX('CAMAGUI DATA UNIFICADA'!$C$2:$T1007,MATCH(1,($A39='CAMAGUI DATA UNIFICADA'!$A$2:$A1007)*($T$1='CAMAGUI DATA UNIFICADA'!$B$2:$B1007),0),MATCH(W$2,'CAMAGUI DATA UNIFICADA'!$C$1:$T$1,0)),"")</f>
        <v>SKR MAST</v>
      </c>
      <c r="X39" s="139">
        <f t="array" ref="X39">IFERROR(INDEX('CAMAGUI DATA UNIFICADA'!$C$2:$T1007,MATCH(1,($A39='CAMAGUI DATA UNIFICADA'!$A$2:$A1007)*($T$1='CAMAGUI DATA UNIFICADA'!$B$2:$B1007),0),MATCH(X$2,'CAMAGUI DATA UNIFICADA'!$C$1:$T$1,0)),"")</f>
        <v>2314.76</v>
      </c>
      <c r="Y39" s="2">
        <f t="array" ref="Y39">IFERROR(INDEX('CAMAGUI DATA UNIFICADA'!$C$2:$T1007,MATCH(1,($A39='CAMAGUI DATA UNIFICADA'!$A$2:$A1007)*($T$1='CAMAGUI DATA UNIFICADA'!$B$2:$B1007),0),MATCH(Y$2,'CAMAGUI DATA UNIFICADA'!$C$1:$T$1,0)),"")</f>
        <v>8.1</v>
      </c>
      <c r="Z39" s="2">
        <f t="array" ref="Z39">IFERROR(INDEX('CAMAGUI DATA UNIFICADA'!$C$2:$T1007,MATCH(1,($A39='CAMAGUI DATA UNIFICADA'!$A$2:$A1007)*($T$1='CAMAGUI DATA UNIFICADA'!$B$2:$B1007),0),MATCH(Z$2,'CAMAGUI DATA UNIFICADA'!$C$1:$T$1,0)),"")</f>
        <v>2.1</v>
      </c>
      <c r="AA39" s="2">
        <f t="array" ref="AA39">IFERROR(INDEX('CAMAGUI DATA UNIFICADA'!$C$2:$T1007,MATCH(1,($A39='CAMAGUI DATA UNIFICADA'!$A$2:$A1007)*($T$1='CAMAGUI DATA UNIFICADA'!$B$2:$B1007),0),MATCH(AA$2,'CAMAGUI DATA UNIFICADA'!$C$1:$T$1,0)),"")</f>
        <v>5.5752</v>
      </c>
      <c r="AB39" s="60">
        <f t="array" ref="AB39">IFERROR(INDEX('CAMAGUI DATA UNIFICADA'!$C$2:$T1007,MATCH(1,($A39='CAMAGUI DATA UNIFICADA'!$A$2:$A1007)*($T$1='CAMAGUI DATA UNIFICADA'!$B$2:$B1007),0),MATCH(AB$2,'CAMAGUI DATA UNIFICADA'!$C$1:$T$1,0)),"")</f>
        <v>775037.2461</v>
      </c>
      <c r="AC39" s="33">
        <f t="array" ref="AC39">IFERROR(INDEX('CAMAGUI DATA UNIFICADA'!$C$2:$T1007,MATCH(1,($A39='CAMAGUI DATA UNIFICADA'!$A$2:$A1007)*($T$1='CAMAGUI DATA UNIFICADA'!$B$2:$B1007),0),MATCH(AC$2,'CAMAGUI DATA UNIFICADA'!$C$1:$T$1,0)),"")</f>
        <v>1.315511</v>
      </c>
      <c r="AD39" s="23">
        <f t="array" ref="AD39">IFERROR(INDEX('CAMAGUI DATA UNIFICADA'!$C$2:$T1007,MATCH(1,($A39='CAMAGUI DATA UNIFICADA'!$A$2:$A1007)*($T$1='CAMAGUI DATA UNIFICADA'!$B$2:$B1007),0),MATCH(AD$2,'CAMAGUI DATA UNIFICADA'!$C$1:$T$1,0)),"")</f>
        <v>0.9064763112</v>
      </c>
      <c r="AE39" s="23">
        <f t="array" ref="AE39">IFERROR(INDEX('CAMAGUI DATA UNIFICADA'!$C$2:$T1007,MATCH(1,($A39='CAMAGUI DATA UNIFICADA'!$A$2:$A1007)*($T$1='CAMAGUI DATA UNIFICADA'!$B$2:$B1007),0),MATCH(AE$2,'CAMAGUI DATA UNIFICADA'!$C$1:$T$1,0)),"")</f>
        <v>1</v>
      </c>
      <c r="AF39" s="60">
        <f t="array" ref="AF39">IFERROR(INDEX('CAMAGUI DATA UNIFICADA'!$C$2:$T1007,MATCH(1,($A39='CAMAGUI DATA UNIFICADA'!$A$2:$A1007)*($T$1='CAMAGUI DATA UNIFICADA'!$B$2:$B1007),0),MATCH(AF$2,'CAMAGUI DATA UNIFICADA'!$C$1:$T$1,0)),"")</f>
        <v>142500</v>
      </c>
      <c r="AG39" s="2">
        <f t="array" ref="AG39">IFERROR(INDEX('CAMAGUI DATA UNIFICADA'!$C$2:$T1007,MATCH(1,($A39='CAMAGUI DATA UNIFICADA'!$A$2:$A1007)*($T$1='CAMAGUI DATA UNIFICADA'!$B$2:$B1007),0),MATCH(AG$2,'CAMAGUI DATA UNIFICADA'!$C$1:$T$1,0)),"")</f>
        <v>2.25</v>
      </c>
      <c r="AH39" s="2">
        <f t="array" ref="AH39">IFERROR(INDEX('CAMAGUI DATA UNIFICADA'!$C$2:$T1007,MATCH(1,($A39='CAMAGUI DATA UNIFICADA'!$A$2:$A1007)*($T$1='CAMAGUI DATA UNIFICADA'!$B$2:$B1007),0),MATCH(AH$2,'CAMAGUI DATA UNIFICADA'!$C$1:$T$1,0)),"")</f>
        <v>10.35</v>
      </c>
      <c r="AI39" s="33">
        <f t="array" ref="AI39">IFERROR(INDEX('CAMAGUI DATA UNIFICADA'!$C$2:$T1007,MATCH(1,($A39='CAMAGUI DATA UNIFICADA'!$A$2:$A1007)*($T$1='CAMAGUI DATA UNIFICADA'!$B$2:$B1007),0),MATCH(AI$2,'CAMAGUI DATA UNIFICADA'!$C$1:$T$1,0)),"")</f>
        <v>4.7604</v>
      </c>
      <c r="AJ39" s="60">
        <f t="array" ref="AJ39">IFERROR(INDEX('CAMAGUI DATA UNIFICADA'!$C$2:$T1007,MATCH(1,($A39='CAMAGUI DATA UNIFICADA'!$A$2:$A1007)*($T$1='CAMAGUI DATA UNIFICADA'!$B$2:$B1007),0),MATCH(AJ$2,'CAMAGUI DATA UNIFICADA'!$C$1:$T$1,0)),"")</f>
        <v>450.1985178</v>
      </c>
      <c r="AK39" s="140">
        <f t="array" ref="AK39">IFERROR(INDEX('CAMAGUI DATA UNIFICADA'!$C$2:$T1007,MATCH(1,($A39='CAMAGUI DATA UNIFICADA'!$A$2:$A1007)*($T$1='CAMAGUI DATA UNIFICADA'!$B$2:$B1007),0),MATCH(AK$2,'CAMAGUI DATA UNIFICADA'!$C$1:$T$1,0)),"")</f>
        <v>25.04962945</v>
      </c>
      <c r="AL39" s="138" t="str">
        <f t="array" ref="AL39">IFERROR(INDEX('CAMAGUI DATA UNIFICADA'!$C$2:$T1007,MATCH(1,($A39='CAMAGUI DATA UNIFICADA'!$A$2:$A1007)*($AL$1='CAMAGUI DATA UNIFICADA'!$B$2:$B1007),0),MATCH(AL$2,'CAMAGUI DATA UNIFICADA'!$C$1:$T$1,0)),"")</f>
        <v>CA3040923</v>
      </c>
      <c r="AM39" s="2">
        <f t="array" ref="AM39">IFERROR(INDEX('CAMAGUI DATA UNIFICADA'!$C$2:$T1007,MATCH(1,($A39='CAMAGUI DATA UNIFICADA'!$A$2:$A1007)*($AL$1='CAMAGUI DATA UNIFICADA'!$B$2:$B1007),0),MATCH(AM$2,'CAMAGUI DATA UNIFICADA'!$C$1:$T$1,0)),"")</f>
        <v>425</v>
      </c>
      <c r="AN39" s="2">
        <f t="array" ref="AN39">IFERROR(INDEX('CAMAGUI DATA UNIFICADA'!$C$2:$T1007,MATCH(1,($A39='CAMAGUI DATA UNIFICADA'!$A$2:$A1007)*($AL$1='CAMAGUI DATA UNIFICADA'!$B$2:$B1007),0),MATCH(AN$2,'CAMAGUI DATA UNIFICADA'!$C$1:$T$1,0)),"")</f>
        <v>2875</v>
      </c>
      <c r="AO39" s="2" t="str">
        <f t="array" ref="AO39">IFERROR(INDEX('CAMAGUI DATA UNIFICADA'!$C$2:$T1007,MATCH(1,($A39='CAMAGUI DATA UNIFICADA'!$A$2:$A1007)*($AL$1='CAMAGUI DATA UNIFICADA'!$B$2:$B1007),0),MATCH(AO$2,'CAMAGUI DATA UNIFICADA'!$C$1:$T$1,0)),"")</f>
        <v>SKR MAST</v>
      </c>
      <c r="AP39" s="139">
        <f t="array" ref="AP39">IFERROR(INDEX('CAMAGUI DATA UNIFICADA'!$C$2:$T1007,MATCH(1,($A39='CAMAGUI DATA UNIFICADA'!$A$2:$A1007)*($AL$1='CAMAGUI DATA UNIFICADA'!$B$2:$B1007),0),MATCH(AP$2,'CAMAGUI DATA UNIFICADA'!$C$1:$T$1,0)),"")</f>
        <v>2817.5</v>
      </c>
      <c r="AQ39" s="2">
        <f t="array" ref="AQ39">IFERROR(INDEX('CAMAGUI DATA UNIFICADA'!$C$2:$T1007,MATCH(1,($A39='CAMAGUI DATA UNIFICADA'!$A$2:$A1007)*($AL$1='CAMAGUI DATA UNIFICADA'!$B$2:$B1007),0),MATCH(AQ$2,'CAMAGUI DATA UNIFICADA'!$C$1:$T$1,0)),"")</f>
        <v>8.1</v>
      </c>
      <c r="AR39" s="2">
        <f t="array" ref="AR39">IFERROR(INDEX('CAMAGUI DATA UNIFICADA'!$C$2:$T1007,MATCH(1,($A39='CAMAGUI DATA UNIFICADA'!$A$2:$A1007)*($AL$1='CAMAGUI DATA UNIFICADA'!$B$2:$B1007),0),MATCH(AR$2,'CAMAGUI DATA UNIFICADA'!$C$1:$T$1,0)),"")</f>
        <v>2.1</v>
      </c>
      <c r="AS39" s="33">
        <f t="array" ref="AS39">IFERROR(INDEX('CAMAGUI DATA UNIFICADA'!$C$2:$T1007,MATCH(1,($A39='CAMAGUI DATA UNIFICADA'!$A$2:$A1007)*($AL$1='CAMAGUI DATA UNIFICADA'!$B$2:$B1007),0),MATCH(AS$2,'CAMAGUI DATA UNIFICADA'!$C$1:$T$1,0)),"")</f>
        <v>5.5752</v>
      </c>
      <c r="AT39" s="60">
        <f t="array" ref="AT39">IFERROR(INDEX('CAMAGUI DATA UNIFICADA'!$C$2:$T1007,MATCH(1,($A39='CAMAGUI DATA UNIFICADA'!$A$2:$A1007)*($AL$1='CAMAGUI DATA UNIFICADA'!$B$2:$B1007),0),MATCH(AT$2,'CAMAGUI DATA UNIFICADA'!$C$1:$T$1,0)),"")</f>
        <v>941116.6559</v>
      </c>
      <c r="AU39" s="33">
        <f t="array" ref="AU39">IFERROR(INDEX('CAMAGUI DATA UNIFICADA'!$C$2:$T1007,MATCH(1,($A39='CAMAGUI DATA UNIFICADA'!$A$2:$A1007)*($AL$1='CAMAGUI DATA UNIFICADA'!$B$2:$B1007),0),MATCH(AU$2,'CAMAGUI DATA UNIFICADA'!$C$1:$T$1,0)),"")</f>
        <v>1.244588745</v>
      </c>
      <c r="AV39" s="23">
        <f t="array" ref="AV39">IFERROR(INDEX('CAMAGUI DATA UNIFICADA'!$C$2:$T1007,MATCH(1,($A39='CAMAGUI DATA UNIFICADA'!$A$2:$A1007)*($AL$1='CAMAGUI DATA UNIFICADA'!$B$2:$B1007),0),MATCH(AV$2,'CAMAGUI DATA UNIFICADA'!$C$1:$T$1,0)),"")</f>
        <v>0.8555605963</v>
      </c>
      <c r="AW39" s="23">
        <f t="array" ref="AW39">IFERROR(INDEX('CAMAGUI DATA UNIFICADA'!$C$2:$T1007,MATCH(1,($A39='CAMAGUI DATA UNIFICADA'!$A$2:$A1007)*($AL$1='CAMAGUI DATA UNIFICADA'!$B$2:$B1007),0),MATCH(AW$2,'CAMAGUI DATA UNIFICADA'!$C$1:$T$1,0)),"")</f>
        <v>1</v>
      </c>
      <c r="AX39" s="60">
        <f t="array" ref="AX39">IFERROR(INDEX('CAMAGUI DATA UNIFICADA'!$C$2:$T1007,MATCH(1,($A39='CAMAGUI DATA UNIFICADA'!$A$2:$A1007)*($AL$1='CAMAGUI DATA UNIFICADA'!$B$2:$B1007),0),MATCH(AX$2,'CAMAGUI DATA UNIFICADA'!$C$1:$T$1,0)),"")</f>
        <v>157142.8571</v>
      </c>
      <c r="AY39" s="2">
        <f t="array" ref="AY39">IFERROR(INDEX('CAMAGUI DATA UNIFICADA'!$C$2:$T1007,MATCH(1,($A39='CAMAGUI DATA UNIFICADA'!$A$2:$A1007)*($AL$1='CAMAGUI DATA UNIFICADA'!$B$2:$B1007),0),MATCH(AY$2,'CAMAGUI DATA UNIFICADA'!$C$1:$T$1,0)),"")</f>
        <v>2.25</v>
      </c>
      <c r="AZ39" s="2">
        <f t="array" ref="AZ39">IFERROR(INDEX('CAMAGUI DATA UNIFICADA'!$C$2:$T1007,MATCH(1,($A39='CAMAGUI DATA UNIFICADA'!$A$2:$A1007)*($AL$1='CAMAGUI DATA UNIFICADA'!$B$2:$B1007),0),MATCH(AZ$2,'CAMAGUI DATA UNIFICADA'!$C$1:$T$1,0)),"")</f>
        <v>10.35</v>
      </c>
      <c r="BA39" s="33">
        <f t="array" ref="BA39">IFERROR(INDEX('CAMAGUI DATA UNIFICADA'!$C$2:$T1007,MATCH(1,($A39='CAMAGUI DATA UNIFICADA'!$A$2:$A1007)*($AL$1='CAMAGUI DATA UNIFICADA'!$B$2:$B1007),0),MATCH(BA$2,'CAMAGUI DATA UNIFICADA'!$C$1:$T$1,0)),"")</f>
        <v>4.7604</v>
      </c>
      <c r="BB39" s="60">
        <f t="array" ref="BB39">IFERROR(INDEX('CAMAGUI DATA UNIFICADA'!$C$2:$T1007,MATCH(1,($A39='CAMAGUI DATA UNIFICADA'!$A$2:$A1007)*($AL$1='CAMAGUI DATA UNIFICADA'!$B$2:$B1007),0),MATCH(BB$2,'CAMAGUI DATA UNIFICADA'!$C$1:$T$1,0)),"")</f>
        <v>579.2027714</v>
      </c>
      <c r="BC39" s="140">
        <f t="array" ref="BC39">IFERROR(INDEX('CAMAGUI DATA UNIFICADA'!$C$2:$T1007,MATCH(1,($A39='CAMAGUI DATA UNIFICADA'!$A$2:$A1007)*($AL$1='CAMAGUI DATA UNIFICADA'!$B$2:$B1007),0),MATCH(BC$2,'CAMAGUI DATA UNIFICADA'!$C$1:$T$1,0)),"")</f>
        <v>38.55069285</v>
      </c>
      <c r="BD39" s="138" t="str">
        <f t="array" ref="BD39">IFERROR(INDEX('CAMAGUI DATA UNIFICADA'!$C$2:$T1007,MATCH(1,($A39='CAMAGUI DATA UNIFICADA'!$A$2:$A1007)*($BD$1='CAMAGUI DATA UNIFICADA'!$B$2:$B1007),0),MATCH(BD$2,'CAMAGUI DATA UNIFICADA'!$C$1:$T$1,0)),"")</f>
        <v>CA4270723</v>
      </c>
      <c r="BE39" s="2" t="str">
        <f t="array" ref="BE39">IFERROR(INDEX('CAMAGUI DATA UNIFICADA'!$C$2:$T1007,MATCH(1,($A39='CAMAGUI DATA UNIFICADA'!$A$2:$A1007)*($BD$1='CAMAGUI DATA UNIFICADA'!$B$2:$B1007),0),MATCH(BE$2,'CAMAGUI DATA UNIFICADA'!$C$1:$T$1,0)),"")</f>
        <v/>
      </c>
      <c r="BF39" s="2">
        <f t="array" ref="BF39">IFERROR(INDEX('CAMAGUI DATA UNIFICADA'!$C$2:$T1007,MATCH(1,($A39='CAMAGUI DATA UNIFICADA'!$A$2:$A1007)*($BD$1='CAMAGUI DATA UNIFICADA'!$B$2:$B1007),0),MATCH(BF$2,'CAMAGUI DATA UNIFICADA'!$C$1:$T$1,0)),"")</f>
        <v>1300</v>
      </c>
      <c r="BG39" s="2" t="str">
        <f t="array" ref="BG39">IFERROR(INDEX('CAMAGUI DATA UNIFICADA'!$C$2:$T1007,MATCH(1,($A39='CAMAGUI DATA UNIFICADA'!$A$2:$A1007)*($BD$1='CAMAGUI DATA UNIFICADA'!$B$2:$B1007),0),MATCH(BG$2,'CAMAGUI DATA UNIFICADA'!$C$1:$T$1,0)),"")</f>
        <v>SKR SETLINE</v>
      </c>
      <c r="BH39" s="139">
        <f t="array" ref="BH39">IFERROR(INDEX('CAMAGUI DATA UNIFICADA'!$C$2:$T1007,MATCH(1,($A39='CAMAGUI DATA UNIFICADA'!$A$2:$A1007)*($BD$1='CAMAGUI DATA UNIFICADA'!$B$2:$B1007),0),MATCH(BH$2,'CAMAGUI DATA UNIFICADA'!$C$1:$T$1,0)),"")</f>
        <v>1138.8</v>
      </c>
      <c r="BI39" s="2" t="str">
        <f t="array" ref="BI39">IFERROR(INDEX('CAMAGUI DATA UNIFICADA'!$C$2:$T1007,MATCH(1,($A39='CAMAGUI DATA UNIFICADA'!$A$2:$A1007)*($BD$1='CAMAGUI DATA UNIFICADA'!$B$2:$B1007),0),MATCH(BI$2,'CAMAGUI DATA UNIFICADA'!$C$1:$T$1,0)),"")</f>
        <v/>
      </c>
      <c r="BJ39" s="2">
        <f t="array" ref="BJ39">IFERROR(INDEX('CAMAGUI DATA UNIFICADA'!$C$2:$T1007,MATCH(1,($A39='CAMAGUI DATA UNIFICADA'!$A$2:$A1007)*($BD$1='CAMAGUI DATA UNIFICADA'!$B$2:$B1007),0),MATCH(BJ$2,'CAMAGUI DATA UNIFICADA'!$C$1:$T$1,0)),"")</f>
        <v>-17.2</v>
      </c>
      <c r="BK39" s="33" t="str">
        <f t="array" ref="BK39">IFERROR(INDEX('CAMAGUI DATA UNIFICADA'!$C$2:$T1007,MATCH(1,($A39='CAMAGUI DATA UNIFICADA'!$A$2:$A1007)*($BD$1='CAMAGUI DATA UNIFICADA'!$B$2:$B1007),0),MATCH(BK$2,'CAMAGUI DATA UNIFICADA'!$C$1:$T$1,0)),"")</f>
        <v/>
      </c>
      <c r="BL39" s="60" t="str">
        <f t="array" ref="BL39">IFERROR(INDEX('CAMAGUI DATA UNIFICADA'!$C$2:$T1007,MATCH(1,($A39='CAMAGUI DATA UNIFICADA'!$A$2:$A1007)*($BD$1='CAMAGUI DATA UNIFICADA'!$B$2:$B1007),0),MATCH(BL$2,'CAMAGUI DATA UNIFICADA'!$C$1:$T$1,0)),"")</f>
        <v/>
      </c>
      <c r="BM39" s="33" t="str">
        <f t="array" ref="BM39">IFERROR(INDEX('CAMAGUI DATA UNIFICADA'!$C$2:$T1007,MATCH(1,($A39='CAMAGUI DATA UNIFICADA'!$A$2:$A1007)*($BD$1='CAMAGUI DATA UNIFICADA'!$B$2:$B1007),0),MATCH(BM$2,'CAMAGUI DATA UNIFICADA'!$C$1:$T$1,0)),"")</f>
        <v/>
      </c>
      <c r="BN39" s="23">
        <f t="array" ref="BN39">IFERROR(INDEX('CAMAGUI DATA UNIFICADA'!$C$2:$T1007,MATCH(1,($A39='CAMAGUI DATA UNIFICADA'!$A$2:$A1007)*($BD$1='CAMAGUI DATA UNIFICADA'!$B$2:$B1007),0),MATCH(BN$2,'CAMAGUI DATA UNIFICADA'!$C$1:$T$1,0)),"")</f>
        <v>0</v>
      </c>
      <c r="BO39" s="23" t="str">
        <f t="array" ref="BO39">IFERROR(INDEX('CAMAGUI DATA UNIFICADA'!$C$2:$T1007,MATCH(1,($A39='CAMAGUI DATA UNIFICADA'!$A$2:$A1007)*($BD$1='CAMAGUI DATA UNIFICADA'!$B$2:$B1007),0),MATCH(BO$2,'CAMAGUI DATA UNIFICADA'!$C$1:$T$1,0)),"")</f>
        <v/>
      </c>
      <c r="BP39" s="60">
        <f t="array" ref="BP39">IFERROR(INDEX('CAMAGUI DATA UNIFICADA'!$C$2:$T1007,MATCH(1,($A39='CAMAGUI DATA UNIFICADA'!$A$2:$A1007)*($BD$1='CAMAGUI DATA UNIFICADA'!$B$2:$B1007),0),MATCH(BP$2,'CAMAGUI DATA UNIFICADA'!$C$1:$T$1,0)),"")</f>
        <v>0</v>
      </c>
      <c r="BQ39" s="2">
        <f t="array" ref="BQ39">IFERROR(INDEX('CAMAGUI DATA UNIFICADA'!$C$2:$T1007,MATCH(1,($A39='CAMAGUI DATA UNIFICADA'!$A$2:$A1007)*($BD$1='CAMAGUI DATA UNIFICADA'!$B$2:$B1007),0),MATCH(BQ$2,'CAMAGUI DATA UNIFICADA'!$C$1:$T$1,0)),"")</f>
        <v>2</v>
      </c>
      <c r="BR39" s="2">
        <f t="array" ref="BR39">IFERROR(INDEX('CAMAGUI DATA UNIFICADA'!$C$2:$T1007,MATCH(1,($A39='CAMAGUI DATA UNIFICADA'!$A$2:$A1007)*($BD$1='CAMAGUI DATA UNIFICADA'!$B$2:$B1007),0),MATCH(BR$2,'CAMAGUI DATA UNIFICADA'!$C$1:$T$1,0)),"")</f>
        <v>2</v>
      </c>
      <c r="BS39" s="33">
        <f t="array" ref="BS39">IFERROR(INDEX('CAMAGUI DATA UNIFICADA'!$C$2:$T1007,MATCH(1,($A39='CAMAGUI DATA UNIFICADA'!$A$2:$A1007)*($BD$1='CAMAGUI DATA UNIFICADA'!$B$2:$B1007),0),MATCH(BS$2,'CAMAGUI DATA UNIFICADA'!$C$1:$T$1,0)),"")</f>
        <v>11.076</v>
      </c>
      <c r="BT39" s="60">
        <f t="array" ref="BT39">IFERROR(INDEX('CAMAGUI DATA UNIFICADA'!$C$2:$T1007,MATCH(1,($A39='CAMAGUI DATA UNIFICADA'!$A$2:$A1007)*($BD$1='CAMAGUI DATA UNIFICADA'!$B$2:$B1007),0),MATCH(BT$2,'CAMAGUI DATA UNIFICADA'!$C$1:$T$1,0)),"")</f>
        <v>-1.205932728</v>
      </c>
      <c r="BU39" s="140">
        <f t="array" ref="BU39">IFERROR(INDEX('CAMAGUI DATA UNIFICADA'!$C$2:$T1007,MATCH(1,($A39='CAMAGUI DATA UNIFICADA'!$A$2:$A1007)*($BD$1='CAMAGUI DATA UNIFICADA'!$B$2:$B1007),0),MATCH(BU$2,'CAMAGUI DATA UNIFICADA'!$C$1:$T$1,0)),"")</f>
        <v>-0.301483182</v>
      </c>
      <c r="BV39" s="138" t="str">
        <f t="array" ref="BV39">IFERROR(INDEX('CAMAGUI DATA UNIFICADA'!$C$2:$T1007,MATCH(1,($A39='CAMAGUI DATA UNIFICADA'!$A$2:$A1007)*($BV$1='CAMAGUI DATA UNIFICADA'!$B$2:$B1007),0),MATCH(BV$2,'CAMAGUI DATA UNIFICADA'!$C$1:$T$1,0)),"")</f>
        <v>CA5270723</v>
      </c>
      <c r="BW39" s="2">
        <f t="array" ref="BW39">IFERROR(INDEX('CAMAGUI DATA UNIFICADA'!$C$2:$T1007,MATCH(1,($A39='CAMAGUI DATA UNIFICADA'!$A$2:$A1007)*($BV$1='CAMAGUI DATA UNIFICADA'!$B$2:$B1007),0),MATCH(BW$2,'CAMAGUI DATA UNIFICADA'!$C$1:$T$1,0)),"")</f>
        <v>300</v>
      </c>
      <c r="BX39" s="2">
        <f t="array" ref="BX39">IFERROR(INDEX('CAMAGUI DATA UNIFICADA'!$C$2:$T1007,MATCH(1,($A39='CAMAGUI DATA UNIFICADA'!$A$2:$A1007)*($BV$1='CAMAGUI DATA UNIFICADA'!$B$2:$B1007),0),MATCH(BX$2,'CAMAGUI DATA UNIFICADA'!$C$1:$T$1,0)),"")</f>
        <v>2100</v>
      </c>
      <c r="BY39" s="2" t="str">
        <f t="array" ref="BY39">IFERROR(INDEX('CAMAGUI DATA UNIFICADA'!$C$2:$T1007,MATCH(1,($A39='CAMAGUI DATA UNIFICADA'!$A$2:$A1007)*($BV$1='CAMAGUI DATA UNIFICADA'!$B$2:$B1007),0),MATCH(BY$2,'CAMAGUI DATA UNIFICADA'!$C$1:$T$1,0)),"")</f>
        <v>SKR SETLINE</v>
      </c>
      <c r="BZ39" s="139">
        <f t="array" ref="BZ39">IFERROR(INDEX('CAMAGUI DATA UNIFICADA'!$C$2:$T1007,MATCH(1,($A39='CAMAGUI DATA UNIFICADA'!$A$2:$A1007)*($BV$1='CAMAGUI DATA UNIFICADA'!$B$2:$B1007),0),MATCH(BZ$2,'CAMAGUI DATA UNIFICADA'!$C$1:$T$1,0)),"")</f>
        <v>1839.6</v>
      </c>
      <c r="CA39" s="2">
        <f t="array" ref="CA39">IFERROR(INDEX('CAMAGUI DATA UNIFICADA'!$C$2:$T1007,MATCH(1,($A39='CAMAGUI DATA UNIFICADA'!$A$2:$A1007)*($BV$1='CAMAGUI DATA UNIFICADA'!$B$2:$B1007),0),MATCH(CA$2,'CAMAGUI DATA UNIFICADA'!$C$1:$T$1,0)),"")</f>
        <v>18.5</v>
      </c>
      <c r="CB39" s="2">
        <f t="array" ref="CB39">IFERROR(INDEX('CAMAGUI DATA UNIFICADA'!$C$2:$T1007,MATCH(1,($A39='CAMAGUI DATA UNIFICADA'!$A$2:$A1007)*($BV$1='CAMAGUI DATA UNIFICADA'!$B$2:$B1007),0),MATCH(CB$2,'CAMAGUI DATA UNIFICADA'!$C$1:$T$1,0)),"")</f>
        <v>1.7</v>
      </c>
      <c r="CC39" s="33">
        <f t="array" ref="CC39">IFERROR(INDEX('CAMAGUI DATA UNIFICADA'!$C$2:$T1007,MATCH(1,($A39='CAMAGUI DATA UNIFICADA'!$A$2:$A1007)*($BV$1='CAMAGUI DATA UNIFICADA'!$B$2:$B1007),0),MATCH(CC$2,'CAMAGUI DATA UNIFICADA'!$C$1:$T$1,0)),"")</f>
        <v>3.474</v>
      </c>
      <c r="CD39" s="60">
        <f t="array" ref="CD39">IFERROR(INDEX('CAMAGUI DATA UNIFICADA'!$C$2:$T1007,MATCH(1,($A39='CAMAGUI DATA UNIFICADA'!$A$2:$A1007)*($BV$1='CAMAGUI DATA UNIFICADA'!$B$2:$B1007),0),MATCH(CD$2,'CAMAGUI DATA UNIFICADA'!$C$1:$T$1,0)),"")</f>
        <v>466788.0316</v>
      </c>
      <c r="CE39" s="33">
        <f t="array" ref="CE39">IFERROR(INDEX('CAMAGUI DATA UNIFICADA'!$C$2:$T1007,MATCH(1,($A39='CAMAGUI DATA UNIFICADA'!$A$2:$A1007)*($BV$1='CAMAGUI DATA UNIFICADA'!$B$2:$B1007),0),MATCH(CE$2,'CAMAGUI DATA UNIFICADA'!$C$1:$T$1,0)),"")</f>
        <v>2.614379085</v>
      </c>
      <c r="CF39" s="23">
        <f t="array" ref="CF39">IFERROR(INDEX('CAMAGUI DATA UNIFICADA'!$C$2:$T1007,MATCH(1,($A39='CAMAGUI DATA UNIFICADA'!$A$2:$A1007)*($BV$1='CAMAGUI DATA UNIFICADA'!$B$2:$B1007),0),MATCH(CF$2,'CAMAGUI DATA UNIFICADA'!$C$1:$T$1,0)),"")</f>
        <v>0.7409333834</v>
      </c>
      <c r="CG39" s="23">
        <f t="array" ref="CG39">IFERROR(INDEX('CAMAGUI DATA UNIFICADA'!$C$2:$T1007,MATCH(1,($A39='CAMAGUI DATA UNIFICADA'!$A$2:$A1007)*($BV$1='CAMAGUI DATA UNIFICADA'!$B$2:$B1007),0),MATCH(CG$2,'CAMAGUI DATA UNIFICADA'!$C$1:$T$1,0)),"")</f>
        <v>0.75</v>
      </c>
      <c r="CH39" s="60">
        <f t="array" ref="CH39">IFERROR(INDEX('CAMAGUI DATA UNIFICADA'!$C$2:$T1007,MATCH(1,($A39='CAMAGUI DATA UNIFICADA'!$A$2:$A1007)*($BV$1='CAMAGUI DATA UNIFICADA'!$B$2:$B1007),0),MATCH(CH$2,'CAMAGUI DATA UNIFICADA'!$C$1:$T$1,0)),"")</f>
        <v>112500</v>
      </c>
      <c r="CI39" s="2">
        <f t="array" ref="CI39">IFERROR(INDEX('CAMAGUI DATA UNIFICADA'!$C$2:$T1007,MATCH(1,($A39='CAMAGUI DATA UNIFICADA'!$A$2:$A1007)*($BV$1='CAMAGUI DATA UNIFICADA'!$B$2:$B1007),0),MATCH(CI$2,'CAMAGUI DATA UNIFICADA'!$C$1:$T$1,0)),"")</f>
        <v>2</v>
      </c>
      <c r="CJ39" s="2">
        <f t="array" ref="CJ39">IFERROR(INDEX('CAMAGUI DATA UNIFICADA'!$C$2:$T1007,MATCH(1,($A39='CAMAGUI DATA UNIFICADA'!$A$2:$A1007)*($BV$1='CAMAGUI DATA UNIFICADA'!$B$2:$B1007),0),MATCH(CJ$2,'CAMAGUI DATA UNIFICADA'!$C$1:$T$1,0)),"")</f>
        <v>20.5</v>
      </c>
      <c r="CK39" s="33">
        <f t="array" ref="CK39">IFERROR(INDEX('CAMAGUI DATA UNIFICADA'!$C$2:$T1007,MATCH(1,($A39='CAMAGUI DATA UNIFICADA'!$A$2:$A1007)*($BV$1='CAMAGUI DATA UNIFICADA'!$B$2:$B1007),0),MATCH(CK$2,'CAMAGUI DATA UNIFICADA'!$C$1:$T$1,0)),"")</f>
        <v>3.252</v>
      </c>
      <c r="CL39" s="60">
        <f t="array" ref="CL39">IFERROR(INDEX('CAMAGUI DATA UNIFICADA'!$C$2:$T1007,MATCH(1,($A39='CAMAGUI DATA UNIFICADA'!$A$2:$A1007)*($BV$1='CAMAGUI DATA UNIFICADA'!$B$2:$B1007),0),MATCH(CL$2,'CAMAGUI DATA UNIFICADA'!$C$1:$T$1,0)),"")</f>
        <v>318.9929961</v>
      </c>
      <c r="CM39" s="140">
        <f t="array" ref="CM39">IFERROR(INDEX('CAMAGUI DATA UNIFICADA'!$C$2:$T1007,MATCH(1,($A39='CAMAGUI DATA UNIFICADA'!$A$2:$A1007)*($BV$1='CAMAGUI DATA UNIFICADA'!$B$2:$B1007),0),MATCH(CM$2,'CAMAGUI DATA UNIFICADA'!$C$1:$T$1,0)),"")</f>
        <v>4.748249032</v>
      </c>
      <c r="CN39" s="138" t="str">
        <f t="array" ref="CN39">IFERROR(INDEX('CAMAGUI DATA UNIFICADA'!$C$2:$T1007,MATCH(1,($A39='CAMAGUI DATA UNIFICADA'!$A$2:$A1007)*($CN$1='CAMAGUI DATA UNIFICADA'!$B$2:$B1007),0),MATCH(CN$2,'CAMAGUI DATA UNIFICADA'!$C$1:$T$1,0)),"")</f>
        <v>CA6290723</v>
      </c>
      <c r="CO39" s="2">
        <f t="array" ref="CO39">IFERROR(INDEX('CAMAGUI DATA UNIFICADA'!$C$2:$T1007,MATCH(1,($A39='CAMAGUI DATA UNIFICADA'!$A$2:$A1007)*($CN$1='CAMAGUI DATA UNIFICADA'!$B$2:$B1007),0),MATCH(CO$2,'CAMAGUI DATA UNIFICADA'!$C$1:$T$1,0)),"")</f>
        <v>500</v>
      </c>
      <c r="CP39" s="2">
        <f t="array" ref="CP39">IFERROR(INDEX('CAMAGUI DATA UNIFICADA'!$C$2:$T1007,MATCH(1,($A39='CAMAGUI DATA UNIFICADA'!$A$2:$A1007)*($CN$1='CAMAGUI DATA UNIFICADA'!$B$2:$B1007),0),MATCH(CP$2,'CAMAGUI DATA UNIFICADA'!$C$1:$T$1,0)),"")</f>
        <v>3000</v>
      </c>
      <c r="CQ39" s="2" t="str">
        <f t="array" ref="CQ39">IFERROR(INDEX('CAMAGUI DATA UNIFICADA'!$C$2:$T1007,MATCH(1,($A39='CAMAGUI DATA UNIFICADA'!$A$2:$A1007)*($CN$1='CAMAGUI DATA UNIFICADA'!$B$2:$B1007),0),MATCH(CQ$2,'CAMAGUI DATA UNIFICADA'!$C$1:$T$1,0)),"")</f>
        <v>SKR SETLINE</v>
      </c>
      <c r="CR39" s="139">
        <f t="array" ref="CR39">IFERROR(INDEX('CAMAGUI DATA UNIFICADA'!$C$2:$T1007,MATCH(1,($A39='CAMAGUI DATA UNIFICADA'!$A$2:$A1007)*($CN$1='CAMAGUI DATA UNIFICADA'!$B$2:$B1007),0),MATCH(CR$2,'CAMAGUI DATA UNIFICADA'!$C$1:$T$1,0)),"")</f>
        <v>2628</v>
      </c>
      <c r="CS39" s="2">
        <f t="array" ref="CS39">IFERROR(INDEX('CAMAGUI DATA UNIFICADA'!$C$2:$T1007,MATCH(1,($A39='CAMAGUI DATA UNIFICADA'!$A$2:$A1007)*($CN$1='CAMAGUI DATA UNIFICADA'!$B$2:$B1007),0),MATCH(CS$2,'CAMAGUI DATA UNIFICADA'!$C$1:$T$1,0)),"")</f>
        <v>18</v>
      </c>
      <c r="CT39" s="2">
        <f t="array" ref="CT39">IFERROR(INDEX('CAMAGUI DATA UNIFICADA'!$C$2:$T1007,MATCH(1,($A39='CAMAGUI DATA UNIFICADA'!$A$2:$A1007)*($CN$1='CAMAGUI DATA UNIFICADA'!$B$2:$B1007),0),MATCH(CT$2,'CAMAGUI DATA UNIFICADA'!$C$1:$T$1,0)),"")</f>
        <v>2</v>
      </c>
      <c r="CU39" s="33">
        <f t="array" ref="CU39">IFERROR(INDEX('CAMAGUI DATA UNIFICADA'!$C$2:$T1007,MATCH(1,($A39='CAMAGUI DATA UNIFICADA'!$A$2:$A1007)*($CN$1='CAMAGUI DATA UNIFICADA'!$B$2:$B1007),0),MATCH(CU$2,'CAMAGUI DATA UNIFICADA'!$C$1:$T$1,0)),"")</f>
        <v>3.528</v>
      </c>
      <c r="CV39" s="60">
        <f t="array" ref="CV39">IFERROR(INDEX('CAMAGUI DATA UNIFICADA'!$C$2:$T1007,MATCH(1,($A39='CAMAGUI DATA UNIFICADA'!$A$2:$A1007)*($CN$1='CAMAGUI DATA UNIFICADA'!$B$2:$B1007),0),MATCH(CV$2,'CAMAGUI DATA UNIFICADA'!$C$1:$T$1,0)),"")</f>
        <v>787351.9778</v>
      </c>
      <c r="CW39" s="33">
        <f t="array" ref="CW39">IFERROR(INDEX('CAMAGUI DATA UNIFICADA'!$C$2:$T1007,MATCH(1,($A39='CAMAGUI DATA UNIFICADA'!$A$2:$A1007)*($CN$1='CAMAGUI DATA UNIFICADA'!$B$2:$B1007),0),MATCH(CW$2,'CAMAGUI DATA UNIFICADA'!$C$1:$T$1,0)),"")</f>
        <v>1.851851852</v>
      </c>
      <c r="CX39" s="23">
        <f t="array" ref="CX39">IFERROR(INDEX('CAMAGUI DATA UNIFICADA'!$C$2:$T1007,MATCH(1,($A39='CAMAGUI DATA UNIFICADA'!$A$2:$A1007)*($CN$1='CAMAGUI DATA UNIFICADA'!$B$2:$B1007),0),MATCH(CX$2,'CAMAGUI DATA UNIFICADA'!$C$1:$T$1,0)),"")</f>
        <v>0.7290296091</v>
      </c>
      <c r="CY39" s="23">
        <f t="array" ref="CY39">IFERROR(INDEX('CAMAGUI DATA UNIFICADA'!$C$2:$T1007,MATCH(1,($A39='CAMAGUI DATA UNIFICADA'!$A$2:$A1007)*($CN$1='CAMAGUI DATA UNIFICADA'!$B$2:$B1007),0),MATCH(CY$2,'CAMAGUI DATA UNIFICADA'!$C$1:$T$1,0)),"")</f>
        <v>0.75</v>
      </c>
      <c r="CZ39" s="60">
        <f t="array" ref="CZ39">IFERROR(INDEX('CAMAGUI DATA UNIFICADA'!$C$2:$T1007,MATCH(1,($A39='CAMAGUI DATA UNIFICADA'!$A$2:$A1007)*($CN$1='CAMAGUI DATA UNIFICADA'!$B$2:$B1007),0),MATCH(CZ$2,'CAMAGUI DATA UNIFICADA'!$C$1:$T$1,0)),"")</f>
        <v>92571.42857</v>
      </c>
      <c r="DA39" s="2">
        <f t="array" ref="DA39">IFERROR(INDEX('CAMAGUI DATA UNIFICADA'!$C$2:$T1007,MATCH(1,($A39='CAMAGUI DATA UNIFICADA'!$A$2:$A1007)*($CN$1='CAMAGUI DATA UNIFICADA'!$B$2:$B1007),0),MATCH(DA$2,'CAMAGUI DATA UNIFICADA'!$C$1:$T$1,0)),"")</f>
        <v>2</v>
      </c>
      <c r="DB39" s="2">
        <f t="array" ref="DB39">IFERROR(INDEX('CAMAGUI DATA UNIFICADA'!$C$2:$T1007,MATCH(1,($A39='CAMAGUI DATA UNIFICADA'!$A$2:$A1007)*($CN$1='CAMAGUI DATA UNIFICADA'!$B$2:$B1007),0),MATCH(DB$2,'CAMAGUI DATA UNIFICADA'!$C$1:$T$1,0)),"")</f>
        <v>20</v>
      </c>
      <c r="DC39" s="33">
        <f t="array" ref="DC39">IFERROR(INDEX('CAMAGUI DATA UNIFICADA'!$C$2:$T1007,MATCH(1,($A39='CAMAGUI DATA UNIFICADA'!$A$2:$A1007)*($CN$1='CAMAGUI DATA UNIFICADA'!$B$2:$B1007),0),MATCH(DC$2,'CAMAGUI DATA UNIFICADA'!$C$1:$T$1,0)),"")</f>
        <v>3.3</v>
      </c>
      <c r="DD39" s="60">
        <f t="array" ref="DD39">IFERROR(INDEX('CAMAGUI DATA UNIFICADA'!$C$2:$T1007,MATCH(1,($A39='CAMAGUI DATA UNIFICADA'!$A$2:$A1007)*($CN$1='CAMAGUI DATA UNIFICADA'!$B$2:$B1007),0),MATCH(DD$2,'CAMAGUI DATA UNIFICADA'!$C$1:$T$1,0)),"")</f>
        <v>541.5981071</v>
      </c>
      <c r="DE39" s="140">
        <f t="array" ref="DE39">IFERROR(INDEX('CAMAGUI DATA UNIFICADA'!$C$2:$T1007,MATCH(1,($A39='CAMAGUI DATA UNIFICADA'!$A$2:$A1007)*($CN$1='CAMAGUI DATA UNIFICADA'!$B$2:$B1007),0),MATCH(DE$2,'CAMAGUI DATA UNIFICADA'!$C$1:$T$1,0)),"")</f>
        <v>10.39952678</v>
      </c>
      <c r="DF39" s="138" t="str">
        <f t="array" ref="DF39">IFERROR(INDEX('CAMAGUI DATA UNIFICADA'!$C$2:$T1007,MATCH(1,($A39='CAMAGUI DATA UNIFICADA'!$A$2:$A1007)*($DF$1='CAMAGUI DATA UNIFICADA'!$B$2:$B1007),0),MATCH(DF$2,'CAMAGUI DATA UNIFICADA'!$C$1:$T$1,0)),"")</f>
        <v/>
      </c>
      <c r="DG39" s="2" t="str">
        <f t="array" ref="DG39">IFERROR(INDEX('CAMAGUI DATA UNIFICADA'!$C$2:$T1007,MATCH(1,($A39='CAMAGUI DATA UNIFICADA'!$A$2:$A1007)*($DF$1='CAMAGUI DATA UNIFICADA'!$B$2:$B1007),0),MATCH(DG$2,'CAMAGUI DATA UNIFICADA'!$C$1:$T$1,0)),"")</f>
        <v/>
      </c>
      <c r="DH39" s="2" t="str">
        <f t="array" ref="DH39">IFERROR(INDEX('CAMAGUI DATA UNIFICADA'!$C$2:$T1007,MATCH(1,($A39='CAMAGUI DATA UNIFICADA'!$A$2:$A1007)*($DF$1='CAMAGUI DATA UNIFICADA'!$B$2:$B1007),0),MATCH(DH$2,'CAMAGUI DATA UNIFICADA'!$C$1:$T$1,0)),"")</f>
        <v/>
      </c>
      <c r="DI39" s="2" t="str">
        <f t="array" ref="DI39">IFERROR(INDEX('CAMAGUI DATA UNIFICADA'!$C$2:$T1007,MATCH(1,($A39='CAMAGUI DATA UNIFICADA'!$A$2:$A1007)*($DF$1='CAMAGUI DATA UNIFICADA'!$B$2:$B1007),0),MATCH(DI$2,'CAMAGUI DATA UNIFICADA'!$C$1:$T$1,0)),"")</f>
        <v/>
      </c>
      <c r="DJ39" s="139" t="str">
        <f t="array" ref="DJ39">IFERROR(INDEX('CAMAGUI DATA UNIFICADA'!$C$2:$T1007,MATCH(1,($A39='CAMAGUI DATA UNIFICADA'!$A$2:$A1007)*($DF$1='CAMAGUI DATA UNIFICADA'!$B$2:$B1007),0),MATCH(DJ$2,'CAMAGUI DATA UNIFICADA'!$C$1:$T$1,0)),"")</f>
        <v/>
      </c>
      <c r="DK39" s="2" t="str">
        <f t="array" ref="DK39">IFERROR(INDEX('CAMAGUI DATA UNIFICADA'!$C$2:$T1007,MATCH(1,($A39='CAMAGUI DATA UNIFICADA'!$A$2:$A1007)*($DF$1='CAMAGUI DATA UNIFICADA'!$B$2:$B1007),0),MATCH(DK$2,'CAMAGUI DATA UNIFICADA'!$C$1:$T$1,0)),"")</f>
        <v/>
      </c>
      <c r="DL39" s="2" t="str">
        <f t="array" ref="DL39">IFERROR(INDEX('CAMAGUI DATA UNIFICADA'!$C$2:$T1007,MATCH(1,($A39='CAMAGUI DATA UNIFICADA'!$A$2:$A1007)*($DF$1='CAMAGUI DATA UNIFICADA'!$B$2:$B1007),0),MATCH(DL$2,'CAMAGUI DATA UNIFICADA'!$C$1:$T$1,0)),"")</f>
        <v/>
      </c>
      <c r="DM39" s="33" t="str">
        <f t="array" ref="DM39">IFERROR(INDEX('CAMAGUI DATA UNIFICADA'!$C$2:$T1007,MATCH(1,($A39='CAMAGUI DATA UNIFICADA'!$A$2:$A1007)*($DF$1='CAMAGUI DATA UNIFICADA'!$B$2:$B1007),0),MATCH(DM$2,'CAMAGUI DATA UNIFICADA'!$C$1:$T$1,0)),"")</f>
        <v/>
      </c>
      <c r="DN39" s="60" t="str">
        <f t="array" ref="DN39">IFERROR(INDEX('CAMAGUI DATA UNIFICADA'!$C$2:$T1007,MATCH(1,($A39='CAMAGUI DATA UNIFICADA'!$A$2:$A1007)*($DF$1='CAMAGUI DATA UNIFICADA'!$B$2:$B1007),0),MATCH(DN$2,'CAMAGUI DATA UNIFICADA'!$C$1:$T$1,0)),"")</f>
        <v/>
      </c>
      <c r="DO39" s="33" t="str">
        <f t="array" ref="DO39">IFERROR(INDEX('CAMAGUI DATA UNIFICADA'!$C$2:$T1007,MATCH(1,($A39='CAMAGUI DATA UNIFICADA'!$A$2:$A1007)*($DF$1='CAMAGUI DATA UNIFICADA'!$B$2:$B1007),0),MATCH(DO$2,'CAMAGUI DATA UNIFICADA'!$C$1:$T$1,0)),"")</f>
        <v/>
      </c>
      <c r="DP39" s="23" t="str">
        <f t="array" ref="DP39">IFERROR(INDEX('CAMAGUI DATA UNIFICADA'!$C$2:$T1007,MATCH(1,($A39='CAMAGUI DATA UNIFICADA'!$A$2:$A1007)*($DF$1='CAMAGUI DATA UNIFICADA'!$B$2:$B1007),0),MATCH(DP$2,'CAMAGUI DATA UNIFICADA'!$C$1:$T$1,0)),"")</f>
        <v/>
      </c>
      <c r="DQ39" s="23" t="str">
        <f t="array" ref="DQ39">IFERROR(INDEX('CAMAGUI DATA UNIFICADA'!$C$2:$T1007,MATCH(1,($A39='CAMAGUI DATA UNIFICADA'!$A$2:$A1007)*($DF$1='CAMAGUI DATA UNIFICADA'!$B$2:$B1007),0),MATCH(DQ$2,'CAMAGUI DATA UNIFICADA'!$C$1:$T$1,0)),"")</f>
        <v/>
      </c>
      <c r="DR39" s="2" t="str">
        <f t="array" ref="DR39">IFERROR(INDEX('CAMAGUI DATA UNIFICADA'!$C$2:$T1007,MATCH(1,($A39='CAMAGUI DATA UNIFICADA'!$A$2:$A1007)*($DF$1='CAMAGUI DATA UNIFICADA'!$B$2:$B1007),0),MATCH(DR$2,'CAMAGUI DATA UNIFICADA'!$C$1:$T$1,0)),"")</f>
        <v/>
      </c>
      <c r="DS39" s="2" t="str">
        <f t="array" ref="DS39">IFERROR(INDEX('CAMAGUI DATA UNIFICADA'!$C$2:$T1007,MATCH(1,($A39='CAMAGUI DATA UNIFICADA'!$A$2:$A1007)*($DF$1='CAMAGUI DATA UNIFICADA'!$B$2:$B1007),0),MATCH(DS$2,'CAMAGUI DATA UNIFICADA'!$C$1:$T$1,0)),"")</f>
        <v/>
      </c>
      <c r="DT39" s="2" t="str">
        <f t="array" ref="DT39">IFERROR(INDEX('CAMAGUI DATA UNIFICADA'!$C$2:$T1007,MATCH(1,($A39='CAMAGUI DATA UNIFICADA'!$A$2:$A1007)*($DF$1='CAMAGUI DATA UNIFICADA'!$B$2:$B1007),0),MATCH(DT$2,'CAMAGUI DATA UNIFICADA'!$C$1:$T$1,0)),"")</f>
        <v/>
      </c>
      <c r="DU39" s="33" t="str">
        <f t="array" ref="DU39">IFERROR(INDEX('CAMAGUI DATA UNIFICADA'!$C$2:$T1007,MATCH(1,($A39='CAMAGUI DATA UNIFICADA'!$A$2:$A1007)*($DF$1='CAMAGUI DATA UNIFICADA'!$B$2:$B1007),0),MATCH(DU$2,'CAMAGUI DATA UNIFICADA'!$C$1:$T$1,0)),"")</f>
        <v/>
      </c>
      <c r="DV39" s="60" t="str">
        <f t="array" ref="DV39">IFERROR(INDEX('CAMAGUI DATA UNIFICADA'!$C$2:$T1007,MATCH(1,($A39='CAMAGUI DATA UNIFICADA'!$A$2:$A1007)*($DF$1='CAMAGUI DATA UNIFICADA'!$B$2:$B1007),0),MATCH(DV$2,'CAMAGUI DATA UNIFICADA'!$C$1:$T$1,0)),"")</f>
        <v/>
      </c>
      <c r="DW39" s="140" t="str">
        <f t="array" ref="DW39">IFERROR(INDEX('CAMAGUI DATA UNIFICADA'!$C$2:$T1007,MATCH(1,($A39='CAMAGUI DATA UNIFICADA'!$A$2:$A1007)*($DF$1='CAMAGUI DATA UNIFICADA'!$B$2:$B1007),0),MATCH(DW$2,'CAMAGUI DATA UNIFICADA'!$C$1:$T$1,0)),"")</f>
        <v/>
      </c>
      <c r="DX39" s="144" t="str">
        <f t="array" ref="DX39">IFERROR(INDEX('CAMAGUI DATA UNIFICADA'!$C$2:$T1007,MATCH(1,($A39='CAMAGUI DATA UNIFICADA'!$A$2:$A1007)*($DX$1='CAMAGUI DATA UNIFICADA'!$B$2:$B1007),0),MATCH(DX$2,'CAMAGUI DATA UNIFICADA'!$C$1:$T$1,0)),"")</f>
        <v>CAR280523</v>
      </c>
      <c r="DY39" s="60">
        <f t="array" ref="DY39">IFERROR(INDEX('CAMAGUI DATA UNIFICADA'!$C$2:$T1007,MATCH(1,($A39='CAMAGUI DATA UNIFICADA'!$A$2:$A1007)*($DX$1='CAMAGUI DATA UNIFICADA'!$B$2:$B1007),0),MATCH(DY$2,'CAMAGUI DATA UNIFICADA'!$C$1:$T$1,0)),"")</f>
        <v>100</v>
      </c>
      <c r="DZ39" s="60">
        <f t="array" ref="DZ39">IFERROR(INDEX('CAMAGUI DATA UNIFICADA'!$C$2:$T1007,MATCH(1,($A39='CAMAGUI DATA UNIFICADA'!$A$2:$A1007)*($DX$1='CAMAGUI DATA UNIFICADA'!$B$2:$B1007),0),MATCH(DZ$2,'CAMAGUI DATA UNIFICADA'!$C$1:$T$1,0)),"")</f>
        <v>700</v>
      </c>
      <c r="EA39" s="60" t="str">
        <f t="array" ref="EA39">IFERROR(INDEX('CAMAGUI DATA UNIFICADA'!$C$2:$T1007,MATCH(1,($A39='CAMAGUI DATA UNIFICADA'!$A$2:$A1007)*($DX$1='CAMAGUI DATA UNIFICADA'!$B$2:$B1007),0),MATCH(EA$2,'CAMAGUI DATA UNIFICADA'!$C$1:$T$1,0)),"")</f>
        <v>SKR SETLINE</v>
      </c>
      <c r="EB39" s="60">
        <f t="array" ref="EB39">IFERROR(INDEX('CAMAGUI DATA UNIFICADA'!$C$2:$T1007,MATCH(1,($A39='CAMAGUI DATA UNIFICADA'!$A$2:$A1007)*($DX$1='CAMAGUI DATA UNIFICADA'!$B$2:$B1007),0),MATCH(EB$2,'CAMAGUI DATA UNIFICADA'!$C$1:$T$1,0)),"")</f>
        <v>613.2</v>
      </c>
      <c r="EC39" s="60">
        <f t="array" ref="EC39">IFERROR(INDEX('CAMAGUI DATA UNIFICADA'!$C$2:$T1007,MATCH(1,($A39='CAMAGUI DATA UNIFICADA'!$A$2:$A1007)*($DX$1='CAMAGUI DATA UNIFICADA'!$B$2:$B1007),0),MATCH(EC$2,'CAMAGUI DATA UNIFICADA'!$C$1:$T$1,0)),"")</f>
        <v>22.7</v>
      </c>
      <c r="ED39" s="60">
        <f t="array" ref="ED39">IFERROR(INDEX('CAMAGUI DATA UNIFICADA'!$C$2:$T1007,MATCH(1,($A39='CAMAGUI DATA UNIFICADA'!$A$2:$A1007)*($DX$1='CAMAGUI DATA UNIFICADA'!$B$2:$B1007),0),MATCH(ED$2,'CAMAGUI DATA UNIFICADA'!$C$1:$T$1,0)),"")</f>
        <v>2</v>
      </c>
      <c r="EE39" s="60">
        <f t="array" ref="EE39">IFERROR(INDEX('CAMAGUI DATA UNIFICADA'!$C$2:$T1007,MATCH(1,($A39='CAMAGUI DATA UNIFICADA'!$A$2:$A1007)*($DX$1='CAMAGUI DATA UNIFICADA'!$B$2:$B1007),0),MATCH(EE$2,'CAMAGUI DATA UNIFICADA'!$C$1:$T$1,0)),"")</f>
        <v>3.1932</v>
      </c>
      <c r="EF39" s="60">
        <f t="array" ref="EF39">IFERROR(INDEX('CAMAGUI DATA UNIFICADA'!$C$2:$T1007,MATCH(1,($A39='CAMAGUI DATA UNIFICADA'!$A$2:$A1007)*($DX$1='CAMAGUI DATA UNIFICADA'!$B$2:$B1007),0),MATCH(EF$2,'CAMAGUI DATA UNIFICADA'!$C$1:$T$1,0)),"")</f>
        <v>137958.3598</v>
      </c>
      <c r="EG39" s="60">
        <f t="array" ref="EG39">IFERROR(INDEX('CAMAGUI DATA UNIFICADA'!$C$2:$T1007,MATCH(1,($A39='CAMAGUI DATA UNIFICADA'!$A$2:$A1007)*($DX$1='CAMAGUI DATA UNIFICADA'!$B$2:$B1007),0),MATCH(EG$2,'CAMAGUI DATA UNIFICADA'!$C$1:$T$1,0)),"")</f>
        <v>2.153846154</v>
      </c>
      <c r="EH39" s="60">
        <f t="array" ref="EH39">IFERROR(INDEX('CAMAGUI DATA UNIFICADA'!$C$2:$T1007,MATCH(1,($A39='CAMAGUI DATA UNIFICADA'!$A$2:$A1007)*($DX$1='CAMAGUI DATA UNIFICADA'!$B$2:$B1007),0),MATCH(EH$2,'CAMAGUI DATA UNIFICADA'!$C$1:$T$1,0)),"")</f>
        <v>0.551833439</v>
      </c>
      <c r="EI39" s="60">
        <f t="array" ref="EI39">IFERROR(INDEX('CAMAGUI DATA UNIFICADA'!$C$2:$T1007,MATCH(1,($A39='CAMAGUI DATA UNIFICADA'!$A$2:$A1007)*($DX$1='CAMAGUI DATA UNIFICADA'!$B$2:$B1007),0),MATCH(EI$2,'CAMAGUI DATA UNIFICADA'!$C$1:$T$1,0)),"")</f>
        <v>0.65</v>
      </c>
      <c r="EJ39" s="60" t="str">
        <f t="array" ref="EJ39">IFERROR(INDEX('CAMAGUI DATA UNIFICADA'!$C$2:$T1007,MATCH(1,($A39='CAMAGUI DATA UNIFICADA'!$A$2:$A1007)*($DX$1='CAMAGUI DATA UNIFICADA'!$B$2:$B1007),0),MATCH(EJ$2,'CAMAGUI DATA UNIFICADA'!$C$1:$T$1,0)),"")</f>
        <v/>
      </c>
      <c r="EK39" s="60">
        <f t="array" ref="EK39">IFERROR(INDEX('CAMAGUI DATA UNIFICADA'!$C$2:$T1007,MATCH(1,($A39='CAMAGUI DATA UNIFICADA'!$A$2:$A1007)*($DX$1='CAMAGUI DATA UNIFICADA'!$B$2:$B1007),0),MATCH(EK$2,'CAMAGUI DATA UNIFICADA'!$C$1:$T$1,0)),"")</f>
        <v>2</v>
      </c>
      <c r="EL39" s="60">
        <f t="array" ref="EL39">IFERROR(INDEX('CAMAGUI DATA UNIFICADA'!$C$2:$T1007,MATCH(1,($A39='CAMAGUI DATA UNIFICADA'!$A$2:$A1007)*($DX$1='CAMAGUI DATA UNIFICADA'!$B$2:$B1007),0),MATCH(EL$2,'CAMAGUI DATA UNIFICADA'!$C$1:$T$1,0)),"")</f>
        <v>24.7</v>
      </c>
      <c r="EM39" s="60">
        <f t="array" ref="EM39">IFERROR(INDEX('CAMAGUI DATA UNIFICADA'!$C$2:$T1007,MATCH(1,($A39='CAMAGUI DATA UNIFICADA'!$A$2:$A1007)*($DX$1='CAMAGUI DATA UNIFICADA'!$B$2:$B1007),0),MATCH(EM$2,'CAMAGUI DATA UNIFICADA'!$C$1:$T$1,0)),"")</f>
        <v>3.1296</v>
      </c>
      <c r="EN39" s="60">
        <f t="array" ref="EN39">IFERROR(INDEX('CAMAGUI DATA UNIFICADA'!$C$2:$T1007,MATCH(1,($A39='CAMAGUI DATA UNIFICADA'!$A$2:$A1007)*($DX$1='CAMAGUI DATA UNIFICADA'!$B$2:$B1007),0),MATCH(EN$2,'CAMAGUI DATA UNIFICADA'!$C$1:$T$1,0)),"")</f>
        <v>123.8542958</v>
      </c>
      <c r="EO39" s="140">
        <f t="array" ref="EO39">IFERROR(INDEX('CAMAGUI DATA UNIFICADA'!$C$2:$T1007,MATCH(1,($A39='CAMAGUI DATA UNIFICADA'!$A$2:$A1007)*($DX$1='CAMAGUI DATA UNIFICADA'!$B$2:$B1007),0),MATCH(EO$2,'CAMAGUI DATA UNIFICADA'!$C$1:$T$1,0)),"")</f>
        <v>5.963573959</v>
      </c>
    </row>
    <row r="40">
      <c r="A40" s="137">
        <v>45208.0</v>
      </c>
      <c r="B40" s="138" t="str">
        <f t="array" ref="B40">IFERROR(INDEX('CAMAGUI DATA UNIFICADA'!$C$2:$T1007,MATCH(1,($A40='CAMAGUI DATA UNIFICADA'!$A$2:$A1007)*($B$1='CAMAGUI DATA UNIFICADA'!$B$2:$B1007),0),MATCH(B$2,'CAMAGUI DATA UNIFICADA'!$C$1:$T$1,0)),"")</f>
        <v>CA1040923</v>
      </c>
      <c r="C40" s="2">
        <f t="array" ref="C40">IFERROR(INDEX('CAMAGUI DATA UNIFICADA'!$C$2:$T1007,MATCH(1,($A40='CAMAGUI DATA UNIFICADA'!$A$2:$A1007)*($B$1='CAMAGUI DATA UNIFICADA'!$B$2:$B1007),0),MATCH(C$2,'CAMAGUI DATA UNIFICADA'!$C$1:$T$1,0)),"")</f>
        <v>575</v>
      </c>
      <c r="D40" s="2">
        <f t="array" ref="D40">IFERROR(INDEX('CAMAGUI DATA UNIFICADA'!$C$2:$T1007,MATCH(1,($A40='CAMAGUI DATA UNIFICADA'!$A$2:$A1007)*($B$1='CAMAGUI DATA UNIFICADA'!$B$2:$B1007),0),MATCH(D$2,'CAMAGUI DATA UNIFICADA'!$C$1:$T$1,0)),"")</f>
        <v>3950</v>
      </c>
      <c r="E40" s="2" t="str">
        <f t="array" ref="E40">IFERROR(INDEX('CAMAGUI DATA UNIFICADA'!$C$2:$T1007,MATCH(1,($A40='CAMAGUI DATA UNIFICADA'!$A$2:$A1007)*($B$1='CAMAGUI DATA UNIFICADA'!$B$2:$B1007),0),MATCH(E$2,'CAMAGUI DATA UNIFICADA'!$C$1:$T$1,0)),"")</f>
        <v>SKR MAST</v>
      </c>
      <c r="F40" s="139">
        <f t="array" ref="F40">IFERROR(INDEX('CAMAGUI DATA UNIFICADA'!$C$2:$T1007,MATCH(1,($A40='CAMAGUI DATA UNIFICADA'!$A$2:$A1007)*($B$1='CAMAGUI DATA UNIFICADA'!$B$2:$B1007),0),MATCH(F$2,'CAMAGUI DATA UNIFICADA'!$C$1:$T$1,0)),"")</f>
        <v>3871</v>
      </c>
      <c r="G40" s="2">
        <f t="array" ref="G40">IFERROR(INDEX('CAMAGUI DATA UNIFICADA'!$C$2:$T1007,MATCH(1,($A40='CAMAGUI DATA UNIFICADA'!$A$2:$A1007)*($B$1='CAMAGUI DATA UNIFICADA'!$B$2:$B1007),0),MATCH(G$2,'CAMAGUI DATA UNIFICADA'!$C$1:$T$1,0)),"")</f>
        <v>12</v>
      </c>
      <c r="H40" s="2">
        <f t="array" ref="H40">IFERROR(INDEX('CAMAGUI DATA UNIFICADA'!$C$2:$T1007,MATCH(1,($A40='CAMAGUI DATA UNIFICADA'!$A$2:$A1007)*($B$1='CAMAGUI DATA UNIFICADA'!$B$2:$B1007),0),MATCH(H$2,'CAMAGUI DATA UNIFICADA'!$C$1:$T$1,0)),"")</f>
        <v>3.3</v>
      </c>
      <c r="I40" s="33">
        <f t="array" ref="I40">IFERROR(INDEX('CAMAGUI DATA UNIFICADA'!$C$2:$T1007,MATCH(1,($A40='CAMAGUI DATA UNIFICADA'!$A$2:$A1007)*($B$1='CAMAGUI DATA UNIFICADA'!$B$2:$B1007),0),MATCH(I$2,'CAMAGUI DATA UNIFICADA'!$C$1:$T$1,0)),"")</f>
        <v>4.404</v>
      </c>
      <c r="J40" s="60">
        <f t="array" ref="J40">IFERROR(INDEX('CAMAGUI DATA UNIFICADA'!$C$2:$T1007,MATCH(1,($A40='CAMAGUI DATA UNIFICADA'!$A$2:$A1007)*($B$1='CAMAGUI DATA UNIFICADA'!$B$2:$B1007),0),MATCH(J$2,'CAMAGUI DATA UNIFICADA'!$C$1:$T$1,0)),"")</f>
        <v>1088026.037</v>
      </c>
      <c r="K40" s="33">
        <f t="array" ref="K40">IFERROR(INDEX('CAMAGUI DATA UNIFICADA'!$C$2:$T1007,MATCH(1,($A40='CAMAGUI DATA UNIFICADA'!$A$2:$A1007)*($B$1='CAMAGUI DATA UNIFICADA'!$B$2:$B1007),0),MATCH(K$2,'CAMAGUI DATA UNIFICADA'!$C$1:$T$1,0)),"")</f>
        <v>1.037010784</v>
      </c>
      <c r="L40" s="23">
        <f t="array" ref="L40">IFERROR(INDEX('CAMAGUI DATA UNIFICADA'!$C$2:$T1007,MATCH(1,($A40='CAMAGUI DATA UNIFICADA'!$A$2:$A1007)*($B$1='CAMAGUI DATA UNIFICADA'!$B$2:$B1007),0),MATCH(L$2,'CAMAGUI DATA UNIFICADA'!$C$1:$T$1,0)),"")</f>
        <v>0.8954946806</v>
      </c>
      <c r="M40" s="23">
        <f t="array" ref="M40">IFERROR(INDEX('CAMAGUI DATA UNIFICADA'!$C$2:$T1007,MATCH(1,($A40='CAMAGUI DATA UNIFICADA'!$A$2:$A1007)*($B$1='CAMAGUI DATA UNIFICADA'!$B$2:$B1007),0),MATCH(M$2,'CAMAGUI DATA UNIFICADA'!$C$1:$T$1,0)),"")</f>
        <v>0.95</v>
      </c>
      <c r="N40" s="60">
        <f t="array" ref="N40">IFERROR(INDEX('CAMAGUI DATA UNIFICADA'!$C$2:$T1007,MATCH(1,($A40='CAMAGUI DATA UNIFICADA'!$A$2:$A1007)*($B$1='CAMAGUI DATA UNIFICADA'!$B$2:$B1007),0),MATCH(N$2,'CAMAGUI DATA UNIFICADA'!$C$1:$T$1,0)),"")</f>
        <v>140934.0659</v>
      </c>
      <c r="O40" s="2">
        <f t="array" ref="O40">IFERROR(INDEX('CAMAGUI DATA UNIFICADA'!$C$2:$T1007,MATCH(1,($A40='CAMAGUI DATA UNIFICADA'!$A$2:$A1007)*($B$1='CAMAGUI DATA UNIFICADA'!$B$2:$B1007),0),MATCH(O$2,'CAMAGUI DATA UNIFICADA'!$C$1:$T$1,0)),"")</f>
        <v>3</v>
      </c>
      <c r="P40" s="2">
        <f t="array" ref="P40">IFERROR(INDEX('CAMAGUI DATA UNIFICADA'!$C$2:$T1007,MATCH(1,($A40='CAMAGUI DATA UNIFICADA'!$A$2:$A1007)*($B$1='CAMAGUI DATA UNIFICADA'!$B$2:$B1007),0),MATCH(P$2,'CAMAGUI DATA UNIFICADA'!$C$1:$T$1,0)),"")</f>
        <v>15</v>
      </c>
      <c r="Q40" s="33">
        <f t="array" ref="Q40">IFERROR(INDEX('CAMAGUI DATA UNIFICADA'!$C$2:$T1007,MATCH(1,($A40='CAMAGUI DATA UNIFICADA'!$A$2:$A1007)*($B$1='CAMAGUI DATA UNIFICADA'!$B$2:$B1007),0),MATCH(Q$2,'CAMAGUI DATA UNIFICADA'!$C$1:$T$1,0)),"")</f>
        <v>3.924</v>
      </c>
      <c r="R40" s="60">
        <f t="array" ref="R40">IFERROR(INDEX('CAMAGUI DATA UNIFICADA'!$C$2:$T1007,MATCH(1,($A40='CAMAGUI DATA UNIFICADA'!$A$2:$A1007)*($B$1='CAMAGUI DATA UNIFICADA'!$B$2:$B1007),0),MATCH(R$2,'CAMAGUI DATA UNIFICADA'!$C$1:$T$1,0)),"")</f>
        <v>709.1407905</v>
      </c>
      <c r="S40" s="140">
        <f t="array" ref="S40">IFERROR(INDEX('CAMAGUI DATA UNIFICADA'!$C$2:$T1007,MATCH(1,($A40='CAMAGUI DATA UNIFICADA'!$A$2:$A1007)*($B$1='CAMAGUI DATA UNIFICADA'!$B$2:$B1007),0),MATCH(S$2,'CAMAGUI DATA UNIFICADA'!$C$1:$T$1,0)),"")</f>
        <v>33.53519762</v>
      </c>
      <c r="T40" s="138" t="str">
        <f t="array" ref="T40">IFERROR(INDEX('CAMAGUI DATA UNIFICADA'!$C$2:$T1007,MATCH(1,($A40='CAMAGUI DATA UNIFICADA'!$A$2:$A1007)*($T$1='CAMAGUI DATA UNIFICADA'!$B$2:$B1007),0),MATCH(T$2,'CAMAGUI DATA UNIFICADA'!$C$1:$T$1,0)),"")</f>
        <v>CA2040923</v>
      </c>
      <c r="U40" s="2">
        <f t="array" ref="U40">IFERROR(INDEX('CAMAGUI DATA UNIFICADA'!$C$2:$T1007,MATCH(1,($A40='CAMAGUI DATA UNIFICADA'!$A$2:$A1007)*($T$1='CAMAGUI DATA UNIFICADA'!$B$2:$B1007),0),MATCH(U$2,'CAMAGUI DATA UNIFICADA'!$C$1:$T$1,0)),"")</f>
        <v>437</v>
      </c>
      <c r="V40" s="2">
        <f t="array" ref="V40">IFERROR(INDEX('CAMAGUI DATA UNIFICADA'!$C$2:$T1007,MATCH(1,($A40='CAMAGUI DATA UNIFICADA'!$A$2:$A1007)*($T$1='CAMAGUI DATA UNIFICADA'!$B$2:$B1007),0),MATCH(V$2,'CAMAGUI DATA UNIFICADA'!$C$1:$T$1,0)),"")</f>
        <v>2899</v>
      </c>
      <c r="W40" s="2" t="str">
        <f t="array" ref="W40">IFERROR(INDEX('CAMAGUI DATA UNIFICADA'!$C$2:$T1007,MATCH(1,($A40='CAMAGUI DATA UNIFICADA'!$A$2:$A1007)*($T$1='CAMAGUI DATA UNIFICADA'!$B$2:$B1007),0),MATCH(W$2,'CAMAGUI DATA UNIFICADA'!$C$1:$T$1,0)),"")</f>
        <v>SKR MAST</v>
      </c>
      <c r="X40" s="139">
        <f t="array" ref="X40">IFERROR(INDEX('CAMAGUI DATA UNIFICADA'!$C$2:$T1007,MATCH(1,($A40='CAMAGUI DATA UNIFICADA'!$A$2:$A1007)*($T$1='CAMAGUI DATA UNIFICADA'!$B$2:$B1007),0),MATCH(X$2,'CAMAGUI DATA UNIFICADA'!$C$1:$T$1,0)),"")</f>
        <v>2841.02</v>
      </c>
      <c r="Y40" s="2">
        <f t="array" ref="Y40">IFERROR(INDEX('CAMAGUI DATA UNIFICADA'!$C$2:$T1007,MATCH(1,($A40='CAMAGUI DATA UNIFICADA'!$A$2:$A1007)*($T$1='CAMAGUI DATA UNIFICADA'!$B$2:$B1007),0),MATCH(Y$2,'CAMAGUI DATA UNIFICADA'!$C$1:$T$1,0)),"")</f>
        <v>11</v>
      </c>
      <c r="Z40" s="2">
        <f t="array" ref="Z40">IFERROR(INDEX('CAMAGUI DATA UNIFICADA'!$C$2:$T1007,MATCH(1,($A40='CAMAGUI DATA UNIFICADA'!$A$2:$A1007)*($T$1='CAMAGUI DATA UNIFICADA'!$B$2:$B1007),0),MATCH(Z$2,'CAMAGUI DATA UNIFICADA'!$C$1:$T$1,0)),"")</f>
        <v>2.9</v>
      </c>
      <c r="AA40" s="2">
        <f t="array" ref="AA40">IFERROR(INDEX('CAMAGUI DATA UNIFICADA'!$C$2:$T1007,MATCH(1,($A40='CAMAGUI DATA UNIFICADA'!$A$2:$A1007)*($T$1='CAMAGUI DATA UNIFICADA'!$B$2:$B1007),0),MATCH(AA$2,'CAMAGUI DATA UNIFICADA'!$C$1:$T$1,0)),"")</f>
        <v>4.608</v>
      </c>
      <c r="AB40" s="60">
        <f t="array" ref="AB40">IFERROR(INDEX('CAMAGUI DATA UNIFICADA'!$C$2:$T1007,MATCH(1,($A40='CAMAGUI DATA UNIFICADA'!$A$2:$A1007)*($T$1='CAMAGUI DATA UNIFICADA'!$B$2:$B1007),0),MATCH(AB$2,'CAMAGUI DATA UNIFICADA'!$C$1:$T$1,0)),"")</f>
        <v>862136.9949</v>
      </c>
      <c r="AC40" s="33">
        <f t="array" ref="AC40">IFERROR(INDEX('CAMAGUI DATA UNIFICADA'!$C$2:$T1007,MATCH(1,($A40='CAMAGUI DATA UNIFICADA'!$A$2:$A1007)*($T$1='CAMAGUI DATA UNIFICADA'!$B$2:$B1007),0),MATCH(AC$2,'CAMAGUI DATA UNIFICADA'!$C$1:$T$1,0)),"")</f>
        <v>1.169187336</v>
      </c>
      <c r="AD40" s="23">
        <f t="array" ref="AD40">IFERROR(INDEX('CAMAGUI DATA UNIFICADA'!$C$2:$T1007,MATCH(1,($A40='CAMAGUI DATA UNIFICADA'!$A$2:$A1007)*($T$1='CAMAGUI DATA UNIFICADA'!$B$2:$B1007),0),MATCH(AD$2,'CAMAGUI DATA UNIFICADA'!$C$1:$T$1,0)),"")</f>
        <v>1.008347363</v>
      </c>
      <c r="AE40" s="23">
        <f t="array" ref="AE40">IFERROR(INDEX('CAMAGUI DATA UNIFICADA'!$C$2:$T1007,MATCH(1,($A40='CAMAGUI DATA UNIFICADA'!$A$2:$A1007)*($T$1='CAMAGUI DATA UNIFICADA'!$B$2:$B1007),0),MATCH(AE$2,'CAMAGUI DATA UNIFICADA'!$C$1:$T$1,0)),"")</f>
        <v>1</v>
      </c>
      <c r="AF40" s="60">
        <f t="array" ref="AF40">IFERROR(INDEX('CAMAGUI DATA UNIFICADA'!$C$2:$T1007,MATCH(1,($A40='CAMAGUI DATA UNIFICADA'!$A$2:$A1007)*($T$1='CAMAGUI DATA UNIFICADA'!$B$2:$B1007),0),MATCH(AF$2,'CAMAGUI DATA UNIFICADA'!$C$1:$T$1,0)),"")</f>
        <v>142500</v>
      </c>
      <c r="AG40" s="2">
        <f t="array" ref="AG40">IFERROR(INDEX('CAMAGUI DATA UNIFICADA'!$C$2:$T1007,MATCH(1,($A40='CAMAGUI DATA UNIFICADA'!$A$2:$A1007)*($T$1='CAMAGUI DATA UNIFICADA'!$B$2:$B1007),0),MATCH(AG$2,'CAMAGUI DATA UNIFICADA'!$C$1:$T$1,0)),"")</f>
        <v>3</v>
      </c>
      <c r="AH40" s="2">
        <f t="array" ref="AH40">IFERROR(INDEX('CAMAGUI DATA UNIFICADA'!$C$2:$T1007,MATCH(1,($A40='CAMAGUI DATA UNIFICADA'!$A$2:$A1007)*($T$1='CAMAGUI DATA UNIFICADA'!$B$2:$B1007),0),MATCH(AH$2,'CAMAGUI DATA UNIFICADA'!$C$1:$T$1,0)),"")</f>
        <v>14</v>
      </c>
      <c r="AI40" s="33">
        <f t="array" ref="AI40">IFERROR(INDEX('CAMAGUI DATA UNIFICADA'!$C$2:$T1007,MATCH(1,($A40='CAMAGUI DATA UNIFICADA'!$A$2:$A1007)*($T$1='CAMAGUI DATA UNIFICADA'!$B$2:$B1007),0),MATCH(AI$2,'CAMAGUI DATA UNIFICADA'!$C$1:$T$1,0)),"")</f>
        <v>4.08</v>
      </c>
      <c r="AJ40" s="60">
        <f t="array" ref="AJ40">IFERROR(INDEX('CAMAGUI DATA UNIFICADA'!$C$2:$T1007,MATCH(1,($A40='CAMAGUI DATA UNIFICADA'!$A$2:$A1007)*($T$1='CAMAGUI DATA UNIFICADA'!$B$2:$B1007),0),MATCH(AJ$2,'CAMAGUI DATA UNIFICADA'!$C$1:$T$1,0)),"")</f>
        <v>511.8890809</v>
      </c>
      <c r="AK40" s="140">
        <f t="array" ref="AK40">IFERROR(INDEX('CAMAGUI DATA UNIFICADA'!$C$2:$T1007,MATCH(1,($A40='CAMAGUI DATA UNIFICADA'!$A$2:$A1007)*($T$1='CAMAGUI DATA UNIFICADA'!$B$2:$B1007),0),MATCH(AK$2,'CAMAGUI DATA UNIFICADA'!$C$1:$T$1,0)),"")</f>
        <v>18.72227021</v>
      </c>
      <c r="AL40" s="138" t="str">
        <f t="array" ref="AL40">IFERROR(INDEX('CAMAGUI DATA UNIFICADA'!$C$2:$T1007,MATCH(1,($A40='CAMAGUI DATA UNIFICADA'!$A$2:$A1007)*($AL$1='CAMAGUI DATA UNIFICADA'!$B$2:$B1007),0),MATCH(AL$2,'CAMAGUI DATA UNIFICADA'!$C$1:$T$1,0)),"")</f>
        <v>CA3040923</v>
      </c>
      <c r="AM40" s="2">
        <f t="array" ref="AM40">IFERROR(INDEX('CAMAGUI DATA UNIFICADA'!$C$2:$T1007,MATCH(1,($A40='CAMAGUI DATA UNIFICADA'!$A$2:$A1007)*($AL$1='CAMAGUI DATA UNIFICADA'!$B$2:$B1007),0),MATCH(AM$2,'CAMAGUI DATA UNIFICADA'!$C$1:$T$1,0)),"")</f>
        <v>500</v>
      </c>
      <c r="AN40" s="2">
        <f t="array" ref="AN40">IFERROR(INDEX('CAMAGUI DATA UNIFICADA'!$C$2:$T1007,MATCH(1,($A40='CAMAGUI DATA UNIFICADA'!$A$2:$A1007)*($AL$1='CAMAGUI DATA UNIFICADA'!$B$2:$B1007),0),MATCH(AN$2,'CAMAGUI DATA UNIFICADA'!$C$1:$T$1,0)),"")</f>
        <v>3462</v>
      </c>
      <c r="AO40" s="2" t="str">
        <f t="array" ref="AO40">IFERROR(INDEX('CAMAGUI DATA UNIFICADA'!$C$2:$T1007,MATCH(1,($A40='CAMAGUI DATA UNIFICADA'!$A$2:$A1007)*($AL$1='CAMAGUI DATA UNIFICADA'!$B$2:$B1007),0),MATCH(AO$2,'CAMAGUI DATA UNIFICADA'!$C$1:$T$1,0)),"")</f>
        <v>SKR MAST</v>
      </c>
      <c r="AP40" s="139">
        <f t="array" ref="AP40">IFERROR(INDEX('CAMAGUI DATA UNIFICADA'!$C$2:$T1007,MATCH(1,($A40='CAMAGUI DATA UNIFICADA'!$A$2:$A1007)*($AL$1='CAMAGUI DATA UNIFICADA'!$B$2:$B1007),0),MATCH(AP$2,'CAMAGUI DATA UNIFICADA'!$C$1:$T$1,0)),"")</f>
        <v>3392.76</v>
      </c>
      <c r="AQ40" s="2">
        <f t="array" ref="AQ40">IFERROR(INDEX('CAMAGUI DATA UNIFICADA'!$C$2:$T1007,MATCH(1,($A40='CAMAGUI DATA UNIFICADA'!$A$2:$A1007)*($AL$1='CAMAGUI DATA UNIFICADA'!$B$2:$B1007),0),MATCH(AQ$2,'CAMAGUI DATA UNIFICADA'!$C$1:$T$1,0)),"")</f>
        <v>10.2</v>
      </c>
      <c r="AR40" s="2">
        <f t="array" ref="AR40">IFERROR(INDEX('CAMAGUI DATA UNIFICADA'!$C$2:$T1007,MATCH(1,($A40='CAMAGUI DATA UNIFICADA'!$A$2:$A1007)*($AL$1='CAMAGUI DATA UNIFICADA'!$B$2:$B1007),0),MATCH(AR$2,'CAMAGUI DATA UNIFICADA'!$C$1:$T$1,0)),"")</f>
        <v>2.1</v>
      </c>
      <c r="AS40" s="33">
        <f t="array" ref="AS40">IFERROR(INDEX('CAMAGUI DATA UNIFICADA'!$C$2:$T1007,MATCH(1,($A40='CAMAGUI DATA UNIFICADA'!$A$2:$A1007)*($AL$1='CAMAGUI DATA UNIFICADA'!$B$2:$B1007),0),MATCH(AS$2,'CAMAGUI DATA UNIFICADA'!$C$1:$T$1,0)),"")</f>
        <v>4.7928</v>
      </c>
      <c r="AT40" s="60">
        <f t="array" ref="AT40">IFERROR(INDEX('CAMAGUI DATA UNIFICADA'!$C$2:$T1007,MATCH(1,($A40='CAMAGUI DATA UNIFICADA'!$A$2:$A1007)*($AL$1='CAMAGUI DATA UNIFICADA'!$B$2:$B1007),0),MATCH(AT$2,'CAMAGUI DATA UNIFICADA'!$C$1:$T$1,0)),"")</f>
        <v>1022775.994</v>
      </c>
      <c r="AU40" s="33">
        <f t="array" ref="AU40">IFERROR(INDEX('CAMAGUI DATA UNIFICADA'!$C$2:$T1007,MATCH(1,($A40='CAMAGUI DATA UNIFICADA'!$A$2:$A1007)*($AL$1='CAMAGUI DATA UNIFICADA'!$B$2:$B1007),0),MATCH(AU$2,'CAMAGUI DATA UNIFICADA'!$C$1:$T$1,0)),"")</f>
        <v>1.498701299</v>
      </c>
      <c r="AV40" s="23">
        <f t="array" ref="AV40">IFERROR(INDEX('CAMAGUI DATA UNIFICADA'!$C$2:$T1007,MATCH(1,($A40='CAMAGUI DATA UNIFICADA'!$A$2:$A1007)*($AL$1='CAMAGUI DATA UNIFICADA'!$B$2:$B1007),0),MATCH(AV$2,'CAMAGUI DATA UNIFICADA'!$C$1:$T$1,0)),"")</f>
        <v>0.9297963582</v>
      </c>
      <c r="AW40" s="23">
        <f t="array" ref="AW40">IFERROR(INDEX('CAMAGUI DATA UNIFICADA'!$C$2:$T1007,MATCH(1,($A40='CAMAGUI DATA UNIFICADA'!$A$2:$A1007)*($AL$1='CAMAGUI DATA UNIFICADA'!$B$2:$B1007),0),MATCH(AW$2,'CAMAGUI DATA UNIFICADA'!$C$1:$T$1,0)),"")</f>
        <v>1</v>
      </c>
      <c r="AX40" s="60">
        <f t="array" ref="AX40">IFERROR(INDEX('CAMAGUI DATA UNIFICADA'!$C$2:$T1007,MATCH(1,($A40='CAMAGUI DATA UNIFICADA'!$A$2:$A1007)*($AL$1='CAMAGUI DATA UNIFICADA'!$B$2:$B1007),0),MATCH(AX$2,'CAMAGUI DATA UNIFICADA'!$C$1:$T$1,0)),"")</f>
        <v>157142.8571</v>
      </c>
      <c r="AY40" s="2">
        <f t="array" ref="AY40">IFERROR(INDEX('CAMAGUI DATA UNIFICADA'!$C$2:$T1007,MATCH(1,($A40='CAMAGUI DATA UNIFICADA'!$A$2:$A1007)*($AL$1='CAMAGUI DATA UNIFICADA'!$B$2:$B1007),0),MATCH(AY$2,'CAMAGUI DATA UNIFICADA'!$C$1:$T$1,0)),"")</f>
        <v>3</v>
      </c>
      <c r="AZ40" s="2">
        <f t="array" ref="AZ40">IFERROR(INDEX('CAMAGUI DATA UNIFICADA'!$C$2:$T1007,MATCH(1,($A40='CAMAGUI DATA UNIFICADA'!$A$2:$A1007)*($AL$1='CAMAGUI DATA UNIFICADA'!$B$2:$B1007),0),MATCH(AZ$2,'CAMAGUI DATA UNIFICADA'!$C$1:$T$1,0)),"")</f>
        <v>13.2</v>
      </c>
      <c r="BA40" s="33">
        <f t="array" ref="BA40">IFERROR(INDEX('CAMAGUI DATA UNIFICADA'!$C$2:$T1007,MATCH(1,($A40='CAMAGUI DATA UNIFICADA'!$A$2:$A1007)*($AL$1='CAMAGUI DATA UNIFICADA'!$B$2:$B1007),0),MATCH(BA$2,'CAMAGUI DATA UNIFICADA'!$C$1:$T$1,0)),"")</f>
        <v>4.2168</v>
      </c>
      <c r="BB40" s="60">
        <f t="array" ref="BB40">IFERROR(INDEX('CAMAGUI DATA UNIFICADA'!$C$2:$T1007,MATCH(1,($A40='CAMAGUI DATA UNIFICADA'!$A$2:$A1007)*($AL$1='CAMAGUI DATA UNIFICADA'!$B$2:$B1007),0),MATCH(BB$2,'CAMAGUI DATA UNIFICADA'!$C$1:$T$1,0)),"")</f>
        <v>643.9231359</v>
      </c>
      <c r="BC40" s="140">
        <f t="array" ref="BC40">IFERROR(INDEX('CAMAGUI DATA UNIFICADA'!$C$2:$T1007,MATCH(1,($A40='CAMAGUI DATA UNIFICADA'!$A$2:$A1007)*($AL$1='CAMAGUI DATA UNIFICADA'!$B$2:$B1007),0),MATCH(BC$2,'CAMAGUI DATA UNIFICADA'!$C$1:$T$1,0)),"")</f>
        <v>35.98078397</v>
      </c>
      <c r="BD40" s="138" t="str">
        <f t="array" ref="BD40">IFERROR(INDEX('CAMAGUI DATA UNIFICADA'!$C$2:$T1007,MATCH(1,($A40='CAMAGUI DATA UNIFICADA'!$A$2:$A1007)*($BD$1='CAMAGUI DATA UNIFICADA'!$B$2:$B1007),0),MATCH(BD$2,'CAMAGUI DATA UNIFICADA'!$C$1:$T$1,0)),"")</f>
        <v/>
      </c>
      <c r="BE40" s="2" t="str">
        <f t="array" ref="BE40">IFERROR(INDEX('CAMAGUI DATA UNIFICADA'!$C$2:$T1007,MATCH(1,($A40='CAMAGUI DATA UNIFICADA'!$A$2:$A1007)*($BD$1='CAMAGUI DATA UNIFICADA'!$B$2:$B1007),0),MATCH(BE$2,'CAMAGUI DATA UNIFICADA'!$C$1:$T$1,0)),"")</f>
        <v/>
      </c>
      <c r="BF40" s="2" t="str">
        <f t="array" ref="BF40">IFERROR(INDEX('CAMAGUI DATA UNIFICADA'!$C$2:$T1007,MATCH(1,($A40='CAMAGUI DATA UNIFICADA'!$A$2:$A1007)*($BD$1='CAMAGUI DATA UNIFICADA'!$B$2:$B1007),0),MATCH(BF$2,'CAMAGUI DATA UNIFICADA'!$C$1:$T$1,0)),"")</f>
        <v/>
      </c>
      <c r="BG40" s="2" t="str">
        <f t="array" ref="BG40">IFERROR(INDEX('CAMAGUI DATA UNIFICADA'!$C$2:$T1007,MATCH(1,($A40='CAMAGUI DATA UNIFICADA'!$A$2:$A1007)*($BD$1='CAMAGUI DATA UNIFICADA'!$B$2:$B1007),0),MATCH(BG$2,'CAMAGUI DATA UNIFICADA'!$C$1:$T$1,0)),"")</f>
        <v/>
      </c>
      <c r="BH40" s="139" t="str">
        <f t="array" ref="BH40">IFERROR(INDEX('CAMAGUI DATA UNIFICADA'!$C$2:$T1007,MATCH(1,($A40='CAMAGUI DATA UNIFICADA'!$A$2:$A1007)*($BD$1='CAMAGUI DATA UNIFICADA'!$B$2:$B1007),0),MATCH(BH$2,'CAMAGUI DATA UNIFICADA'!$C$1:$T$1,0)),"")</f>
        <v/>
      </c>
      <c r="BI40" s="2" t="str">
        <f t="array" ref="BI40">IFERROR(INDEX('CAMAGUI DATA UNIFICADA'!$C$2:$T1007,MATCH(1,($A40='CAMAGUI DATA UNIFICADA'!$A$2:$A1007)*($BD$1='CAMAGUI DATA UNIFICADA'!$B$2:$B1007),0),MATCH(BI$2,'CAMAGUI DATA UNIFICADA'!$C$1:$T$1,0)),"")</f>
        <v/>
      </c>
      <c r="BJ40" s="2" t="str">
        <f t="array" ref="BJ40">IFERROR(INDEX('CAMAGUI DATA UNIFICADA'!$C$2:$T1007,MATCH(1,($A40='CAMAGUI DATA UNIFICADA'!$A$2:$A1007)*($BD$1='CAMAGUI DATA UNIFICADA'!$B$2:$B1007),0),MATCH(BJ$2,'CAMAGUI DATA UNIFICADA'!$C$1:$T$1,0)),"")</f>
        <v/>
      </c>
      <c r="BK40" s="33" t="str">
        <f t="array" ref="BK40">IFERROR(INDEX('CAMAGUI DATA UNIFICADA'!$C$2:$T1007,MATCH(1,($A40='CAMAGUI DATA UNIFICADA'!$A$2:$A1007)*($BD$1='CAMAGUI DATA UNIFICADA'!$B$2:$B1007),0),MATCH(BK$2,'CAMAGUI DATA UNIFICADA'!$C$1:$T$1,0)),"")</f>
        <v/>
      </c>
      <c r="BL40" s="60" t="str">
        <f t="array" ref="BL40">IFERROR(INDEX('CAMAGUI DATA UNIFICADA'!$C$2:$T1007,MATCH(1,($A40='CAMAGUI DATA UNIFICADA'!$A$2:$A1007)*($BD$1='CAMAGUI DATA UNIFICADA'!$B$2:$B1007),0),MATCH(BL$2,'CAMAGUI DATA UNIFICADA'!$C$1:$T$1,0)),"")</f>
        <v/>
      </c>
      <c r="BM40" s="33" t="str">
        <f t="array" ref="BM40">IFERROR(INDEX('CAMAGUI DATA UNIFICADA'!$C$2:$T1007,MATCH(1,($A40='CAMAGUI DATA UNIFICADA'!$A$2:$A1007)*($BD$1='CAMAGUI DATA UNIFICADA'!$B$2:$B1007),0),MATCH(BM$2,'CAMAGUI DATA UNIFICADA'!$C$1:$T$1,0)),"")</f>
        <v/>
      </c>
      <c r="BN40" s="23" t="str">
        <f t="array" ref="BN40">IFERROR(INDEX('CAMAGUI DATA UNIFICADA'!$C$2:$T1007,MATCH(1,($A40='CAMAGUI DATA UNIFICADA'!$A$2:$A1007)*($BD$1='CAMAGUI DATA UNIFICADA'!$B$2:$B1007),0),MATCH(BN$2,'CAMAGUI DATA UNIFICADA'!$C$1:$T$1,0)),"")</f>
        <v/>
      </c>
      <c r="BO40" s="23" t="str">
        <f t="array" ref="BO40">IFERROR(INDEX('CAMAGUI DATA UNIFICADA'!$C$2:$T1007,MATCH(1,($A40='CAMAGUI DATA UNIFICADA'!$A$2:$A1007)*($BD$1='CAMAGUI DATA UNIFICADA'!$B$2:$B1007),0),MATCH(BO$2,'CAMAGUI DATA UNIFICADA'!$C$1:$T$1,0)),"")</f>
        <v/>
      </c>
      <c r="BP40" s="60" t="str">
        <f t="array" ref="BP40">IFERROR(INDEX('CAMAGUI DATA UNIFICADA'!$C$2:$T1007,MATCH(1,($A40='CAMAGUI DATA UNIFICADA'!$A$2:$A1007)*($BD$1='CAMAGUI DATA UNIFICADA'!$B$2:$B1007),0),MATCH(BP$2,'CAMAGUI DATA UNIFICADA'!$C$1:$T$1,0)),"")</f>
        <v/>
      </c>
      <c r="BQ40" s="2" t="str">
        <f t="array" ref="BQ40">IFERROR(INDEX('CAMAGUI DATA UNIFICADA'!$C$2:$T1007,MATCH(1,($A40='CAMAGUI DATA UNIFICADA'!$A$2:$A1007)*($BD$1='CAMAGUI DATA UNIFICADA'!$B$2:$B1007),0),MATCH(BQ$2,'CAMAGUI DATA UNIFICADA'!$C$1:$T$1,0)),"")</f>
        <v/>
      </c>
      <c r="BR40" s="2" t="str">
        <f t="array" ref="BR40">IFERROR(INDEX('CAMAGUI DATA UNIFICADA'!$C$2:$T1007,MATCH(1,($A40='CAMAGUI DATA UNIFICADA'!$A$2:$A1007)*($BD$1='CAMAGUI DATA UNIFICADA'!$B$2:$B1007),0),MATCH(BR$2,'CAMAGUI DATA UNIFICADA'!$C$1:$T$1,0)),"")</f>
        <v/>
      </c>
      <c r="BS40" s="33" t="str">
        <f t="array" ref="BS40">IFERROR(INDEX('CAMAGUI DATA UNIFICADA'!$C$2:$T1007,MATCH(1,($A40='CAMAGUI DATA UNIFICADA'!$A$2:$A1007)*($BD$1='CAMAGUI DATA UNIFICADA'!$B$2:$B1007),0),MATCH(BS$2,'CAMAGUI DATA UNIFICADA'!$C$1:$T$1,0)),"")</f>
        <v/>
      </c>
      <c r="BT40" s="60" t="str">
        <f t="array" ref="BT40">IFERROR(INDEX('CAMAGUI DATA UNIFICADA'!$C$2:$T1007,MATCH(1,($A40='CAMAGUI DATA UNIFICADA'!$A$2:$A1007)*($BD$1='CAMAGUI DATA UNIFICADA'!$B$2:$B1007),0),MATCH(BT$2,'CAMAGUI DATA UNIFICADA'!$C$1:$T$1,0)),"")</f>
        <v/>
      </c>
      <c r="BU40" s="140" t="str">
        <f t="array" ref="BU40">IFERROR(INDEX('CAMAGUI DATA UNIFICADA'!$C$2:$T1007,MATCH(1,($A40='CAMAGUI DATA UNIFICADA'!$A$2:$A1007)*($BD$1='CAMAGUI DATA UNIFICADA'!$B$2:$B1007),0),MATCH(BU$2,'CAMAGUI DATA UNIFICADA'!$C$1:$T$1,0)),"")</f>
        <v/>
      </c>
      <c r="BV40" s="138" t="str">
        <f t="array" ref="BV40">IFERROR(INDEX('CAMAGUI DATA UNIFICADA'!$C$2:$T1007,MATCH(1,($A40='CAMAGUI DATA UNIFICADA'!$A$2:$A1007)*($BV$1='CAMAGUI DATA UNIFICADA'!$B$2:$B1007),0),MATCH(BV$2,'CAMAGUI DATA UNIFICADA'!$C$1:$T$1,0)),"")</f>
        <v/>
      </c>
      <c r="BW40" s="2" t="str">
        <f t="array" ref="BW40">IFERROR(INDEX('CAMAGUI DATA UNIFICADA'!$C$2:$T1007,MATCH(1,($A40='CAMAGUI DATA UNIFICADA'!$A$2:$A1007)*($BV$1='CAMAGUI DATA UNIFICADA'!$B$2:$B1007),0),MATCH(BW$2,'CAMAGUI DATA UNIFICADA'!$C$1:$T$1,0)),"")</f>
        <v/>
      </c>
      <c r="BX40" s="2" t="str">
        <f t="array" ref="BX40">IFERROR(INDEX('CAMAGUI DATA UNIFICADA'!$C$2:$T1007,MATCH(1,($A40='CAMAGUI DATA UNIFICADA'!$A$2:$A1007)*($BV$1='CAMAGUI DATA UNIFICADA'!$B$2:$B1007),0),MATCH(BX$2,'CAMAGUI DATA UNIFICADA'!$C$1:$T$1,0)),"")</f>
        <v/>
      </c>
      <c r="BY40" s="2" t="str">
        <f t="array" ref="BY40">IFERROR(INDEX('CAMAGUI DATA UNIFICADA'!$C$2:$T1007,MATCH(1,($A40='CAMAGUI DATA UNIFICADA'!$A$2:$A1007)*($BV$1='CAMAGUI DATA UNIFICADA'!$B$2:$B1007),0),MATCH(BY$2,'CAMAGUI DATA UNIFICADA'!$C$1:$T$1,0)),"")</f>
        <v/>
      </c>
      <c r="BZ40" s="139" t="str">
        <f t="array" ref="BZ40">IFERROR(INDEX('CAMAGUI DATA UNIFICADA'!$C$2:$T1007,MATCH(1,($A40='CAMAGUI DATA UNIFICADA'!$A$2:$A1007)*($BV$1='CAMAGUI DATA UNIFICADA'!$B$2:$B1007),0),MATCH(BZ$2,'CAMAGUI DATA UNIFICADA'!$C$1:$T$1,0)),"")</f>
        <v/>
      </c>
      <c r="CA40" s="2" t="str">
        <f t="array" ref="CA40">IFERROR(INDEX('CAMAGUI DATA UNIFICADA'!$C$2:$T1007,MATCH(1,($A40='CAMAGUI DATA UNIFICADA'!$A$2:$A1007)*($BV$1='CAMAGUI DATA UNIFICADA'!$B$2:$B1007),0),MATCH(CA$2,'CAMAGUI DATA UNIFICADA'!$C$1:$T$1,0)),"")</f>
        <v/>
      </c>
      <c r="CB40" s="2" t="str">
        <f t="array" ref="CB40">IFERROR(INDEX('CAMAGUI DATA UNIFICADA'!$C$2:$T1007,MATCH(1,($A40='CAMAGUI DATA UNIFICADA'!$A$2:$A1007)*($BV$1='CAMAGUI DATA UNIFICADA'!$B$2:$B1007),0),MATCH(CB$2,'CAMAGUI DATA UNIFICADA'!$C$1:$T$1,0)),"")</f>
        <v/>
      </c>
      <c r="CC40" s="33" t="str">
        <f t="array" ref="CC40">IFERROR(INDEX('CAMAGUI DATA UNIFICADA'!$C$2:$T1007,MATCH(1,($A40='CAMAGUI DATA UNIFICADA'!$A$2:$A1007)*($BV$1='CAMAGUI DATA UNIFICADA'!$B$2:$B1007),0),MATCH(CC$2,'CAMAGUI DATA UNIFICADA'!$C$1:$T$1,0)),"")</f>
        <v/>
      </c>
      <c r="CD40" s="60" t="str">
        <f t="array" ref="CD40">IFERROR(INDEX('CAMAGUI DATA UNIFICADA'!$C$2:$T1007,MATCH(1,($A40='CAMAGUI DATA UNIFICADA'!$A$2:$A1007)*($BV$1='CAMAGUI DATA UNIFICADA'!$B$2:$B1007),0),MATCH(CD$2,'CAMAGUI DATA UNIFICADA'!$C$1:$T$1,0)),"")</f>
        <v/>
      </c>
      <c r="CE40" s="33" t="str">
        <f t="array" ref="CE40">IFERROR(INDEX('CAMAGUI DATA UNIFICADA'!$C$2:$T1007,MATCH(1,($A40='CAMAGUI DATA UNIFICADA'!$A$2:$A1007)*($BV$1='CAMAGUI DATA UNIFICADA'!$B$2:$B1007),0),MATCH(CE$2,'CAMAGUI DATA UNIFICADA'!$C$1:$T$1,0)),"")</f>
        <v/>
      </c>
      <c r="CF40" s="23" t="str">
        <f t="array" ref="CF40">IFERROR(INDEX('CAMAGUI DATA UNIFICADA'!$C$2:$T1007,MATCH(1,($A40='CAMAGUI DATA UNIFICADA'!$A$2:$A1007)*($BV$1='CAMAGUI DATA UNIFICADA'!$B$2:$B1007),0),MATCH(CF$2,'CAMAGUI DATA UNIFICADA'!$C$1:$T$1,0)),"")</f>
        <v/>
      </c>
      <c r="CG40" s="23" t="str">
        <f t="array" ref="CG40">IFERROR(INDEX('CAMAGUI DATA UNIFICADA'!$C$2:$T1007,MATCH(1,($A40='CAMAGUI DATA UNIFICADA'!$A$2:$A1007)*($BV$1='CAMAGUI DATA UNIFICADA'!$B$2:$B1007),0),MATCH(CG$2,'CAMAGUI DATA UNIFICADA'!$C$1:$T$1,0)),"")</f>
        <v/>
      </c>
      <c r="CH40" s="60" t="str">
        <f t="array" ref="CH40">IFERROR(INDEX('CAMAGUI DATA UNIFICADA'!$C$2:$T1007,MATCH(1,($A40='CAMAGUI DATA UNIFICADA'!$A$2:$A1007)*($BV$1='CAMAGUI DATA UNIFICADA'!$B$2:$B1007),0),MATCH(CH$2,'CAMAGUI DATA UNIFICADA'!$C$1:$T$1,0)),"")</f>
        <v/>
      </c>
      <c r="CI40" s="2" t="str">
        <f t="array" ref="CI40">IFERROR(INDEX('CAMAGUI DATA UNIFICADA'!$C$2:$T1007,MATCH(1,($A40='CAMAGUI DATA UNIFICADA'!$A$2:$A1007)*($BV$1='CAMAGUI DATA UNIFICADA'!$B$2:$B1007),0),MATCH(CI$2,'CAMAGUI DATA UNIFICADA'!$C$1:$T$1,0)),"")</f>
        <v/>
      </c>
      <c r="CJ40" s="2" t="str">
        <f t="array" ref="CJ40">IFERROR(INDEX('CAMAGUI DATA UNIFICADA'!$C$2:$T1007,MATCH(1,($A40='CAMAGUI DATA UNIFICADA'!$A$2:$A1007)*($BV$1='CAMAGUI DATA UNIFICADA'!$B$2:$B1007),0),MATCH(CJ$2,'CAMAGUI DATA UNIFICADA'!$C$1:$T$1,0)),"")</f>
        <v/>
      </c>
      <c r="CK40" s="33" t="str">
        <f t="array" ref="CK40">IFERROR(INDEX('CAMAGUI DATA UNIFICADA'!$C$2:$T1007,MATCH(1,($A40='CAMAGUI DATA UNIFICADA'!$A$2:$A1007)*($BV$1='CAMAGUI DATA UNIFICADA'!$B$2:$B1007),0),MATCH(CK$2,'CAMAGUI DATA UNIFICADA'!$C$1:$T$1,0)),"")</f>
        <v/>
      </c>
      <c r="CL40" s="60" t="str">
        <f t="array" ref="CL40">IFERROR(INDEX('CAMAGUI DATA UNIFICADA'!$C$2:$T1007,MATCH(1,($A40='CAMAGUI DATA UNIFICADA'!$A$2:$A1007)*($BV$1='CAMAGUI DATA UNIFICADA'!$B$2:$B1007),0),MATCH(CL$2,'CAMAGUI DATA UNIFICADA'!$C$1:$T$1,0)),"")</f>
        <v/>
      </c>
      <c r="CM40" s="140" t="str">
        <f t="array" ref="CM40">IFERROR(INDEX('CAMAGUI DATA UNIFICADA'!$C$2:$T1007,MATCH(1,($A40='CAMAGUI DATA UNIFICADA'!$A$2:$A1007)*($BV$1='CAMAGUI DATA UNIFICADA'!$B$2:$B1007),0),MATCH(CM$2,'CAMAGUI DATA UNIFICADA'!$C$1:$T$1,0)),"")</f>
        <v/>
      </c>
      <c r="CN40" s="138" t="str">
        <f t="array" ref="CN40">IFERROR(INDEX('CAMAGUI DATA UNIFICADA'!$C$2:$T1007,MATCH(1,($A40='CAMAGUI DATA UNIFICADA'!$A$2:$A1007)*($CN$1='CAMAGUI DATA UNIFICADA'!$B$2:$B1007),0),MATCH(CN$2,'CAMAGUI DATA UNIFICADA'!$C$1:$T$1,0)),"")</f>
        <v/>
      </c>
      <c r="CO40" s="2" t="str">
        <f t="array" ref="CO40">IFERROR(INDEX('CAMAGUI DATA UNIFICADA'!$C$2:$T1007,MATCH(1,($A40='CAMAGUI DATA UNIFICADA'!$A$2:$A1007)*($CN$1='CAMAGUI DATA UNIFICADA'!$B$2:$B1007),0),MATCH(CO$2,'CAMAGUI DATA UNIFICADA'!$C$1:$T$1,0)),"")</f>
        <v/>
      </c>
      <c r="CP40" s="2" t="str">
        <f t="array" ref="CP40">IFERROR(INDEX('CAMAGUI DATA UNIFICADA'!$C$2:$T1007,MATCH(1,($A40='CAMAGUI DATA UNIFICADA'!$A$2:$A1007)*($CN$1='CAMAGUI DATA UNIFICADA'!$B$2:$B1007),0),MATCH(CP$2,'CAMAGUI DATA UNIFICADA'!$C$1:$T$1,0)),"")</f>
        <v/>
      </c>
      <c r="CQ40" s="2" t="str">
        <f t="array" ref="CQ40">IFERROR(INDEX('CAMAGUI DATA UNIFICADA'!$C$2:$T1007,MATCH(1,($A40='CAMAGUI DATA UNIFICADA'!$A$2:$A1007)*($CN$1='CAMAGUI DATA UNIFICADA'!$B$2:$B1007),0),MATCH(CQ$2,'CAMAGUI DATA UNIFICADA'!$C$1:$T$1,0)),"")</f>
        <v/>
      </c>
      <c r="CR40" s="139" t="str">
        <f t="array" ref="CR40">IFERROR(INDEX('CAMAGUI DATA UNIFICADA'!$C$2:$T1007,MATCH(1,($A40='CAMAGUI DATA UNIFICADA'!$A$2:$A1007)*($CN$1='CAMAGUI DATA UNIFICADA'!$B$2:$B1007),0),MATCH(CR$2,'CAMAGUI DATA UNIFICADA'!$C$1:$T$1,0)),"")</f>
        <v/>
      </c>
      <c r="CS40" s="2" t="str">
        <f t="array" ref="CS40">IFERROR(INDEX('CAMAGUI DATA UNIFICADA'!$C$2:$T1007,MATCH(1,($A40='CAMAGUI DATA UNIFICADA'!$A$2:$A1007)*($CN$1='CAMAGUI DATA UNIFICADA'!$B$2:$B1007),0),MATCH(CS$2,'CAMAGUI DATA UNIFICADA'!$C$1:$T$1,0)),"")</f>
        <v/>
      </c>
      <c r="CT40" s="2" t="str">
        <f t="array" ref="CT40">IFERROR(INDEX('CAMAGUI DATA UNIFICADA'!$C$2:$T1007,MATCH(1,($A40='CAMAGUI DATA UNIFICADA'!$A$2:$A1007)*($CN$1='CAMAGUI DATA UNIFICADA'!$B$2:$B1007),0),MATCH(CT$2,'CAMAGUI DATA UNIFICADA'!$C$1:$T$1,0)),"")</f>
        <v/>
      </c>
      <c r="CU40" s="33" t="str">
        <f t="array" ref="CU40">IFERROR(INDEX('CAMAGUI DATA UNIFICADA'!$C$2:$T1007,MATCH(1,($A40='CAMAGUI DATA UNIFICADA'!$A$2:$A1007)*($CN$1='CAMAGUI DATA UNIFICADA'!$B$2:$B1007),0),MATCH(CU$2,'CAMAGUI DATA UNIFICADA'!$C$1:$T$1,0)),"")</f>
        <v/>
      </c>
      <c r="CV40" s="60" t="str">
        <f t="array" ref="CV40">IFERROR(INDEX('CAMAGUI DATA UNIFICADA'!$C$2:$T1007,MATCH(1,($A40='CAMAGUI DATA UNIFICADA'!$A$2:$A1007)*($CN$1='CAMAGUI DATA UNIFICADA'!$B$2:$B1007),0),MATCH(CV$2,'CAMAGUI DATA UNIFICADA'!$C$1:$T$1,0)),"")</f>
        <v/>
      </c>
      <c r="CW40" s="33" t="str">
        <f t="array" ref="CW40">IFERROR(INDEX('CAMAGUI DATA UNIFICADA'!$C$2:$T1007,MATCH(1,($A40='CAMAGUI DATA UNIFICADA'!$A$2:$A1007)*($CN$1='CAMAGUI DATA UNIFICADA'!$B$2:$B1007),0),MATCH(CW$2,'CAMAGUI DATA UNIFICADA'!$C$1:$T$1,0)),"")</f>
        <v/>
      </c>
      <c r="CX40" s="23" t="str">
        <f t="array" ref="CX40">IFERROR(INDEX('CAMAGUI DATA UNIFICADA'!$C$2:$T1007,MATCH(1,($A40='CAMAGUI DATA UNIFICADA'!$A$2:$A1007)*($CN$1='CAMAGUI DATA UNIFICADA'!$B$2:$B1007),0),MATCH(CX$2,'CAMAGUI DATA UNIFICADA'!$C$1:$T$1,0)),"")</f>
        <v/>
      </c>
      <c r="CY40" s="23" t="str">
        <f t="array" ref="CY40">IFERROR(INDEX('CAMAGUI DATA UNIFICADA'!$C$2:$T1007,MATCH(1,($A40='CAMAGUI DATA UNIFICADA'!$A$2:$A1007)*($CN$1='CAMAGUI DATA UNIFICADA'!$B$2:$B1007),0),MATCH(CY$2,'CAMAGUI DATA UNIFICADA'!$C$1:$T$1,0)),"")</f>
        <v/>
      </c>
      <c r="CZ40" s="60" t="str">
        <f t="array" ref="CZ40">IFERROR(INDEX('CAMAGUI DATA UNIFICADA'!$C$2:$T1007,MATCH(1,($A40='CAMAGUI DATA UNIFICADA'!$A$2:$A1007)*($CN$1='CAMAGUI DATA UNIFICADA'!$B$2:$B1007),0),MATCH(CZ$2,'CAMAGUI DATA UNIFICADA'!$C$1:$T$1,0)),"")</f>
        <v/>
      </c>
      <c r="DA40" s="2" t="str">
        <f t="array" ref="DA40">IFERROR(INDEX('CAMAGUI DATA UNIFICADA'!$C$2:$T1007,MATCH(1,($A40='CAMAGUI DATA UNIFICADA'!$A$2:$A1007)*($CN$1='CAMAGUI DATA UNIFICADA'!$B$2:$B1007),0),MATCH(DA$2,'CAMAGUI DATA UNIFICADA'!$C$1:$T$1,0)),"")</f>
        <v/>
      </c>
      <c r="DB40" s="2" t="str">
        <f t="array" ref="DB40">IFERROR(INDEX('CAMAGUI DATA UNIFICADA'!$C$2:$T1007,MATCH(1,($A40='CAMAGUI DATA UNIFICADA'!$A$2:$A1007)*($CN$1='CAMAGUI DATA UNIFICADA'!$B$2:$B1007),0),MATCH(DB$2,'CAMAGUI DATA UNIFICADA'!$C$1:$T$1,0)),"")</f>
        <v/>
      </c>
      <c r="DC40" s="33" t="str">
        <f t="array" ref="DC40">IFERROR(INDEX('CAMAGUI DATA UNIFICADA'!$C$2:$T1007,MATCH(1,($A40='CAMAGUI DATA UNIFICADA'!$A$2:$A1007)*($CN$1='CAMAGUI DATA UNIFICADA'!$B$2:$B1007),0),MATCH(DC$2,'CAMAGUI DATA UNIFICADA'!$C$1:$T$1,0)),"")</f>
        <v/>
      </c>
      <c r="DD40" s="60" t="str">
        <f t="array" ref="DD40">IFERROR(INDEX('CAMAGUI DATA UNIFICADA'!$C$2:$T1007,MATCH(1,($A40='CAMAGUI DATA UNIFICADA'!$A$2:$A1007)*($CN$1='CAMAGUI DATA UNIFICADA'!$B$2:$B1007),0),MATCH(DD$2,'CAMAGUI DATA UNIFICADA'!$C$1:$T$1,0)),"")</f>
        <v/>
      </c>
      <c r="DE40" s="140" t="str">
        <f t="array" ref="DE40">IFERROR(INDEX('CAMAGUI DATA UNIFICADA'!$C$2:$T1007,MATCH(1,($A40='CAMAGUI DATA UNIFICADA'!$A$2:$A1007)*($CN$1='CAMAGUI DATA UNIFICADA'!$B$2:$B1007),0),MATCH(DE$2,'CAMAGUI DATA UNIFICADA'!$C$1:$T$1,0)),"")</f>
        <v/>
      </c>
      <c r="DF40" s="138" t="str">
        <f t="array" ref="DF40">IFERROR(INDEX('CAMAGUI DATA UNIFICADA'!$C$2:$T1007,MATCH(1,($A40='CAMAGUI DATA UNIFICADA'!$A$2:$A1007)*($DF$1='CAMAGUI DATA UNIFICADA'!$B$2:$B1007),0),MATCH(DF$2,'CAMAGUI DATA UNIFICADA'!$C$1:$T$1,0)),"")</f>
        <v/>
      </c>
      <c r="DG40" s="2" t="str">
        <f t="array" ref="DG40">IFERROR(INDEX('CAMAGUI DATA UNIFICADA'!$C$2:$T1007,MATCH(1,($A40='CAMAGUI DATA UNIFICADA'!$A$2:$A1007)*($DF$1='CAMAGUI DATA UNIFICADA'!$B$2:$B1007),0),MATCH(DG$2,'CAMAGUI DATA UNIFICADA'!$C$1:$T$1,0)),"")</f>
        <v/>
      </c>
      <c r="DH40" s="2" t="str">
        <f t="array" ref="DH40">IFERROR(INDEX('CAMAGUI DATA UNIFICADA'!$C$2:$T1007,MATCH(1,($A40='CAMAGUI DATA UNIFICADA'!$A$2:$A1007)*($DF$1='CAMAGUI DATA UNIFICADA'!$B$2:$B1007),0),MATCH(DH$2,'CAMAGUI DATA UNIFICADA'!$C$1:$T$1,0)),"")</f>
        <v/>
      </c>
      <c r="DI40" s="2" t="str">
        <f t="array" ref="DI40">IFERROR(INDEX('CAMAGUI DATA UNIFICADA'!$C$2:$T1007,MATCH(1,($A40='CAMAGUI DATA UNIFICADA'!$A$2:$A1007)*($DF$1='CAMAGUI DATA UNIFICADA'!$B$2:$B1007),0),MATCH(DI$2,'CAMAGUI DATA UNIFICADA'!$C$1:$T$1,0)),"")</f>
        <v/>
      </c>
      <c r="DJ40" s="139" t="str">
        <f t="array" ref="DJ40">IFERROR(INDEX('CAMAGUI DATA UNIFICADA'!$C$2:$T1007,MATCH(1,($A40='CAMAGUI DATA UNIFICADA'!$A$2:$A1007)*($DF$1='CAMAGUI DATA UNIFICADA'!$B$2:$B1007),0),MATCH(DJ$2,'CAMAGUI DATA UNIFICADA'!$C$1:$T$1,0)),"")</f>
        <v/>
      </c>
      <c r="DK40" s="2" t="str">
        <f t="array" ref="DK40">IFERROR(INDEX('CAMAGUI DATA UNIFICADA'!$C$2:$T1007,MATCH(1,($A40='CAMAGUI DATA UNIFICADA'!$A$2:$A1007)*($DF$1='CAMAGUI DATA UNIFICADA'!$B$2:$B1007),0),MATCH(DK$2,'CAMAGUI DATA UNIFICADA'!$C$1:$T$1,0)),"")</f>
        <v/>
      </c>
      <c r="DL40" s="2" t="str">
        <f t="array" ref="DL40">IFERROR(INDEX('CAMAGUI DATA UNIFICADA'!$C$2:$T1007,MATCH(1,($A40='CAMAGUI DATA UNIFICADA'!$A$2:$A1007)*($DF$1='CAMAGUI DATA UNIFICADA'!$B$2:$B1007),0),MATCH(DL$2,'CAMAGUI DATA UNIFICADA'!$C$1:$T$1,0)),"")</f>
        <v/>
      </c>
      <c r="DM40" s="33" t="str">
        <f t="array" ref="DM40">IFERROR(INDEX('CAMAGUI DATA UNIFICADA'!$C$2:$T1007,MATCH(1,($A40='CAMAGUI DATA UNIFICADA'!$A$2:$A1007)*($DF$1='CAMAGUI DATA UNIFICADA'!$B$2:$B1007),0),MATCH(DM$2,'CAMAGUI DATA UNIFICADA'!$C$1:$T$1,0)),"")</f>
        <v/>
      </c>
      <c r="DN40" s="60" t="str">
        <f t="array" ref="DN40">IFERROR(INDEX('CAMAGUI DATA UNIFICADA'!$C$2:$T1007,MATCH(1,($A40='CAMAGUI DATA UNIFICADA'!$A$2:$A1007)*($DF$1='CAMAGUI DATA UNIFICADA'!$B$2:$B1007),0),MATCH(DN$2,'CAMAGUI DATA UNIFICADA'!$C$1:$T$1,0)),"")</f>
        <v/>
      </c>
      <c r="DO40" s="33" t="str">
        <f t="array" ref="DO40">IFERROR(INDEX('CAMAGUI DATA UNIFICADA'!$C$2:$T1007,MATCH(1,($A40='CAMAGUI DATA UNIFICADA'!$A$2:$A1007)*($DF$1='CAMAGUI DATA UNIFICADA'!$B$2:$B1007),0),MATCH(DO$2,'CAMAGUI DATA UNIFICADA'!$C$1:$T$1,0)),"")</f>
        <v/>
      </c>
      <c r="DP40" s="23" t="str">
        <f t="array" ref="DP40">IFERROR(INDEX('CAMAGUI DATA UNIFICADA'!$C$2:$T1007,MATCH(1,($A40='CAMAGUI DATA UNIFICADA'!$A$2:$A1007)*($DF$1='CAMAGUI DATA UNIFICADA'!$B$2:$B1007),0),MATCH(DP$2,'CAMAGUI DATA UNIFICADA'!$C$1:$T$1,0)),"")</f>
        <v/>
      </c>
      <c r="DQ40" s="23" t="str">
        <f t="array" ref="DQ40">IFERROR(INDEX('CAMAGUI DATA UNIFICADA'!$C$2:$T1007,MATCH(1,($A40='CAMAGUI DATA UNIFICADA'!$A$2:$A1007)*($DF$1='CAMAGUI DATA UNIFICADA'!$B$2:$B1007),0),MATCH(DQ$2,'CAMAGUI DATA UNIFICADA'!$C$1:$T$1,0)),"")</f>
        <v/>
      </c>
      <c r="DR40" s="2" t="str">
        <f t="array" ref="DR40">IFERROR(INDEX('CAMAGUI DATA UNIFICADA'!$C$2:$T1007,MATCH(1,($A40='CAMAGUI DATA UNIFICADA'!$A$2:$A1007)*($DF$1='CAMAGUI DATA UNIFICADA'!$B$2:$B1007),0),MATCH(DR$2,'CAMAGUI DATA UNIFICADA'!$C$1:$T$1,0)),"")</f>
        <v/>
      </c>
      <c r="DS40" s="2" t="str">
        <f t="array" ref="DS40">IFERROR(INDEX('CAMAGUI DATA UNIFICADA'!$C$2:$T1007,MATCH(1,($A40='CAMAGUI DATA UNIFICADA'!$A$2:$A1007)*($DF$1='CAMAGUI DATA UNIFICADA'!$B$2:$B1007),0),MATCH(DS$2,'CAMAGUI DATA UNIFICADA'!$C$1:$T$1,0)),"")</f>
        <v/>
      </c>
      <c r="DT40" s="2" t="str">
        <f t="array" ref="DT40">IFERROR(INDEX('CAMAGUI DATA UNIFICADA'!$C$2:$T1007,MATCH(1,($A40='CAMAGUI DATA UNIFICADA'!$A$2:$A1007)*($DF$1='CAMAGUI DATA UNIFICADA'!$B$2:$B1007),0),MATCH(DT$2,'CAMAGUI DATA UNIFICADA'!$C$1:$T$1,0)),"")</f>
        <v/>
      </c>
      <c r="DU40" s="33" t="str">
        <f t="array" ref="DU40">IFERROR(INDEX('CAMAGUI DATA UNIFICADA'!$C$2:$T1007,MATCH(1,($A40='CAMAGUI DATA UNIFICADA'!$A$2:$A1007)*($DF$1='CAMAGUI DATA UNIFICADA'!$B$2:$B1007),0),MATCH(DU$2,'CAMAGUI DATA UNIFICADA'!$C$1:$T$1,0)),"")</f>
        <v/>
      </c>
      <c r="DV40" s="60" t="str">
        <f t="array" ref="DV40">IFERROR(INDEX('CAMAGUI DATA UNIFICADA'!$C$2:$T1007,MATCH(1,($A40='CAMAGUI DATA UNIFICADA'!$A$2:$A1007)*($DF$1='CAMAGUI DATA UNIFICADA'!$B$2:$B1007),0),MATCH(DV$2,'CAMAGUI DATA UNIFICADA'!$C$1:$T$1,0)),"")</f>
        <v/>
      </c>
      <c r="DW40" s="140" t="str">
        <f t="array" ref="DW40">IFERROR(INDEX('CAMAGUI DATA UNIFICADA'!$C$2:$T1007,MATCH(1,($A40='CAMAGUI DATA UNIFICADA'!$A$2:$A1007)*($DF$1='CAMAGUI DATA UNIFICADA'!$B$2:$B1007),0),MATCH(DW$2,'CAMAGUI DATA UNIFICADA'!$C$1:$T$1,0)),"")</f>
        <v/>
      </c>
      <c r="DX40" s="144" t="str">
        <f t="array" ref="DX40">IFERROR(INDEX('CAMAGUI DATA UNIFICADA'!$C$2:$T1007,MATCH(1,($A40='CAMAGUI DATA UNIFICADA'!$A$2:$A1007)*($DX$1='CAMAGUI DATA UNIFICADA'!$B$2:$B1007),0),MATCH(DX$2,'CAMAGUI DATA UNIFICADA'!$C$1:$T$1,0)),"")</f>
        <v>CAR280523</v>
      </c>
      <c r="DY40" s="60">
        <f t="array" ref="DY40">IFERROR(INDEX('CAMAGUI DATA UNIFICADA'!$C$2:$T1007,MATCH(1,($A40='CAMAGUI DATA UNIFICADA'!$A$2:$A1007)*($DX$1='CAMAGUI DATA UNIFICADA'!$B$2:$B1007),0),MATCH(DY$2,'CAMAGUI DATA UNIFICADA'!$C$1:$T$1,0)),"")</f>
        <v>25</v>
      </c>
      <c r="DZ40" s="60">
        <f t="array" ref="DZ40">IFERROR(INDEX('CAMAGUI DATA UNIFICADA'!$C$2:$T1007,MATCH(1,($A40='CAMAGUI DATA UNIFICADA'!$A$2:$A1007)*($DX$1='CAMAGUI DATA UNIFICADA'!$B$2:$B1007),0),MATCH(DZ$2,'CAMAGUI DATA UNIFICADA'!$C$1:$T$1,0)),"")</f>
        <v>350</v>
      </c>
      <c r="EA40" s="60" t="str">
        <f t="array" ref="EA40">IFERROR(INDEX('CAMAGUI DATA UNIFICADA'!$C$2:$T1007,MATCH(1,($A40='CAMAGUI DATA UNIFICADA'!$A$2:$A1007)*($DX$1='CAMAGUI DATA UNIFICADA'!$B$2:$B1007),0),MATCH(EA$2,'CAMAGUI DATA UNIFICADA'!$C$1:$T$1,0)),"")</f>
        <v>SKR SETLINE</v>
      </c>
      <c r="EB40" s="60">
        <f t="array" ref="EB40">IFERROR(INDEX('CAMAGUI DATA UNIFICADA'!$C$2:$T1007,MATCH(1,($A40='CAMAGUI DATA UNIFICADA'!$A$2:$A1007)*($DX$1='CAMAGUI DATA UNIFICADA'!$B$2:$B1007),0),MATCH(EB$2,'CAMAGUI DATA UNIFICADA'!$C$1:$T$1,0)),"")</f>
        <v>306.6</v>
      </c>
      <c r="EC40" s="60">
        <f t="array" ref="EC40">IFERROR(INDEX('CAMAGUI DATA UNIFICADA'!$C$2:$T1007,MATCH(1,($A40='CAMAGUI DATA UNIFICADA'!$A$2:$A1007)*($DX$1='CAMAGUI DATA UNIFICADA'!$B$2:$B1007),0),MATCH(EC$2,'CAMAGUI DATA UNIFICADA'!$C$1:$T$1,0)),"")</f>
        <v>24.5</v>
      </c>
      <c r="ED40" s="60">
        <f t="array" ref="ED40">IFERROR(INDEX('CAMAGUI DATA UNIFICADA'!$C$2:$T1007,MATCH(1,($A40='CAMAGUI DATA UNIFICADA'!$A$2:$A1007)*($DX$1='CAMAGUI DATA UNIFICADA'!$B$2:$B1007),0),MATCH(ED$2,'CAMAGUI DATA UNIFICADA'!$C$1:$T$1,0)),"")</f>
        <v>1.8</v>
      </c>
      <c r="EE40" s="60">
        <f t="array" ref="EE40">IFERROR(INDEX('CAMAGUI DATA UNIFICADA'!$C$2:$T1007,MATCH(1,($A40='CAMAGUI DATA UNIFICADA'!$A$2:$A1007)*($DX$1='CAMAGUI DATA UNIFICADA'!$B$2:$B1007),0),MATCH(EE$2,'CAMAGUI DATA UNIFICADA'!$C$1:$T$1,0)),"")</f>
        <v>3.144</v>
      </c>
      <c r="EF40" s="60">
        <f t="array" ref="EF40">IFERROR(INDEX('CAMAGUI DATA UNIFICADA'!$C$2:$T1007,MATCH(1,($A40='CAMAGUI DATA UNIFICADA'!$A$2:$A1007)*($DX$1='CAMAGUI DATA UNIFICADA'!$B$2:$B1007),0),MATCH(EF$2,'CAMAGUI DATA UNIFICADA'!$C$1:$T$1,0)),"")</f>
        <v>32455.73038</v>
      </c>
      <c r="EG40" s="60">
        <f t="array" ref="EG40">IFERROR(INDEX('CAMAGUI DATA UNIFICADA'!$C$2:$T1007,MATCH(1,($A40='CAMAGUI DATA UNIFICADA'!$A$2:$A1007)*($DX$1='CAMAGUI DATA UNIFICADA'!$B$2:$B1007),0),MATCH(EG$2,'CAMAGUI DATA UNIFICADA'!$C$1:$T$1,0)),"")</f>
        <v>1.196581197</v>
      </c>
      <c r="EH40" s="60">
        <f t="array" ref="EH40">IFERROR(INDEX('CAMAGUI DATA UNIFICADA'!$C$2:$T1007,MATCH(1,($A40='CAMAGUI DATA UNIFICADA'!$A$2:$A1007)*($DX$1='CAMAGUI DATA UNIFICADA'!$B$2:$B1007),0),MATCH(EH$2,'CAMAGUI DATA UNIFICADA'!$C$1:$T$1,0)),"")</f>
        <v>0.1298229215</v>
      </c>
      <c r="EI40" s="60">
        <f t="array" ref="EI40">IFERROR(INDEX('CAMAGUI DATA UNIFICADA'!$C$2:$T1007,MATCH(1,($A40='CAMAGUI DATA UNIFICADA'!$A$2:$A1007)*($DX$1='CAMAGUI DATA UNIFICADA'!$B$2:$B1007),0),MATCH(EI$2,'CAMAGUI DATA UNIFICADA'!$C$1:$T$1,0)),"")</f>
        <v>0.65</v>
      </c>
      <c r="EJ40" s="60" t="str">
        <f t="array" ref="EJ40">IFERROR(INDEX('CAMAGUI DATA UNIFICADA'!$C$2:$T1007,MATCH(1,($A40='CAMAGUI DATA UNIFICADA'!$A$2:$A1007)*($DX$1='CAMAGUI DATA UNIFICADA'!$B$2:$B1007),0),MATCH(EJ$2,'CAMAGUI DATA UNIFICADA'!$C$1:$T$1,0)),"")</f>
        <v/>
      </c>
      <c r="EK40" s="60">
        <f t="array" ref="EK40">IFERROR(INDEX('CAMAGUI DATA UNIFICADA'!$C$2:$T1007,MATCH(1,($A40='CAMAGUI DATA UNIFICADA'!$A$2:$A1007)*($DX$1='CAMAGUI DATA UNIFICADA'!$B$2:$B1007),0),MATCH(EK$2,'CAMAGUI DATA UNIFICADA'!$C$1:$T$1,0)),"")</f>
        <v>2</v>
      </c>
      <c r="EL40" s="60">
        <f t="array" ref="EL40">IFERROR(INDEX('CAMAGUI DATA UNIFICADA'!$C$2:$T1007,MATCH(1,($A40='CAMAGUI DATA UNIFICADA'!$A$2:$A1007)*($DX$1='CAMAGUI DATA UNIFICADA'!$B$2:$B1007),0),MATCH(EL$2,'CAMAGUI DATA UNIFICADA'!$C$1:$T$1,0)),"")</f>
        <v>26.5</v>
      </c>
      <c r="EM40" s="60">
        <f t="array" ref="EM40">IFERROR(INDEX('CAMAGUI DATA UNIFICADA'!$C$2:$T1007,MATCH(1,($A40='CAMAGUI DATA UNIFICADA'!$A$2:$A1007)*($DX$1='CAMAGUI DATA UNIFICADA'!$B$2:$B1007),0),MATCH(EM$2,'CAMAGUI DATA UNIFICADA'!$C$1:$T$1,0)),"")</f>
        <v>3.024</v>
      </c>
      <c r="EN40" s="60">
        <f t="array" ref="EN40">IFERROR(INDEX('CAMAGUI DATA UNIFICADA'!$C$2:$T1007,MATCH(1,($A40='CAMAGUI DATA UNIFICADA'!$A$2:$A1007)*($DX$1='CAMAGUI DATA UNIFICADA'!$B$2:$B1007),0),MATCH(EN$2,'CAMAGUI DATA UNIFICADA'!$C$1:$T$1,0)),"")</f>
        <v>129.6268345</v>
      </c>
      <c r="EO40" s="140">
        <f t="array" ref="EO40">IFERROR(INDEX('CAMAGUI DATA UNIFICADA'!$C$2:$T1007,MATCH(1,($A40='CAMAGUI DATA UNIFICADA'!$A$2:$A1007)*($DX$1='CAMAGUI DATA UNIFICADA'!$B$2:$B1007),0),MATCH(EO$2,'CAMAGUI DATA UNIFICADA'!$C$1:$T$1,0)),"")</f>
        <v>26.15670862</v>
      </c>
    </row>
    <row r="41">
      <c r="A41" s="137">
        <v>45215.0</v>
      </c>
      <c r="B41" s="138" t="str">
        <f t="array" ref="B41">IFERROR(INDEX('CAMAGUI DATA UNIFICADA'!$C$2:$T1007,MATCH(1,($A41='CAMAGUI DATA UNIFICADA'!$A$2:$A1007)*($B$1='CAMAGUI DATA UNIFICADA'!$B$2:$B1007),0),MATCH(B$2,'CAMAGUI DATA UNIFICADA'!$C$1:$T$1,0)),"")</f>
        <v>CA1040923</v>
      </c>
      <c r="C41" s="2">
        <f t="array" ref="C41">IFERROR(INDEX('CAMAGUI DATA UNIFICADA'!$C$2:$T1007,MATCH(1,($A41='CAMAGUI DATA UNIFICADA'!$A$2:$A1007)*($B$1='CAMAGUI DATA UNIFICADA'!$B$2:$B1007),0),MATCH(C$2,'CAMAGUI DATA UNIFICADA'!$C$1:$T$1,0)),"")</f>
        <v>587</v>
      </c>
      <c r="D41" s="2">
        <f t="array" ref="D41">IFERROR(INDEX('CAMAGUI DATA UNIFICADA'!$C$2:$T1007,MATCH(1,($A41='CAMAGUI DATA UNIFICADA'!$A$2:$A1007)*($B$1='CAMAGUI DATA UNIFICADA'!$B$2:$B1007),0),MATCH(D$2,'CAMAGUI DATA UNIFICADA'!$C$1:$T$1,0)),"")</f>
        <v>4084</v>
      </c>
      <c r="E41" s="2" t="str">
        <f t="array" ref="E41">IFERROR(INDEX('CAMAGUI DATA UNIFICADA'!$C$2:$T1007,MATCH(1,($A41='CAMAGUI DATA UNIFICADA'!$A$2:$A1007)*($B$1='CAMAGUI DATA UNIFICADA'!$B$2:$B1007),0),MATCH(E$2,'CAMAGUI DATA UNIFICADA'!$C$1:$T$1,0)),"")</f>
        <v>SKR MAST</v>
      </c>
      <c r="F41" s="139">
        <f t="array" ref="F41">IFERROR(INDEX('CAMAGUI DATA UNIFICADA'!$C$2:$T1007,MATCH(1,($A41='CAMAGUI DATA UNIFICADA'!$A$2:$A1007)*($B$1='CAMAGUI DATA UNIFICADA'!$B$2:$B1007),0),MATCH(F$2,'CAMAGUI DATA UNIFICADA'!$C$1:$T$1,0)),"")</f>
        <v>4002.32</v>
      </c>
      <c r="G41" s="2">
        <f t="array" ref="G41">IFERROR(INDEX('CAMAGUI DATA UNIFICADA'!$C$2:$T1007,MATCH(1,($A41='CAMAGUI DATA UNIFICADA'!$A$2:$A1007)*($B$1='CAMAGUI DATA UNIFICADA'!$B$2:$B1007),0),MATCH(G$2,'CAMAGUI DATA UNIFICADA'!$C$1:$T$1,0)),"")</f>
        <v>14.75</v>
      </c>
      <c r="H41" s="2">
        <f t="array" ref="H41">IFERROR(INDEX('CAMAGUI DATA UNIFICADA'!$C$2:$T1007,MATCH(1,($A41='CAMAGUI DATA UNIFICADA'!$A$2:$A1007)*($B$1='CAMAGUI DATA UNIFICADA'!$B$2:$B1007),0),MATCH(H$2,'CAMAGUI DATA UNIFICADA'!$C$1:$T$1,0)),"")</f>
        <v>2.75</v>
      </c>
      <c r="I41" s="33">
        <f t="array" ref="I41">IFERROR(INDEX('CAMAGUI DATA UNIFICADA'!$C$2:$T1007,MATCH(1,($A41='CAMAGUI DATA UNIFICADA'!$A$2:$A1007)*($B$1='CAMAGUI DATA UNIFICADA'!$B$2:$B1007),0),MATCH(I$2,'CAMAGUI DATA UNIFICADA'!$C$1:$T$1,0)),"")</f>
        <v>3.972</v>
      </c>
      <c r="J41" s="60">
        <f t="array" ref="J41">IFERROR(INDEX('CAMAGUI DATA UNIFICADA'!$C$2:$T1007,MATCH(1,($A41='CAMAGUI DATA UNIFICADA'!$A$2:$A1007)*($B$1='CAMAGUI DATA UNIFICADA'!$B$2:$B1007),0),MATCH(J$2,'CAMAGUI DATA UNIFICADA'!$C$1:$T$1,0)),"")</f>
        <v>1001928.756</v>
      </c>
      <c r="K41" s="33">
        <f t="array" ref="K41">IFERROR(INDEX('CAMAGUI DATA UNIFICADA'!$C$2:$T1007,MATCH(1,($A41='CAMAGUI DATA UNIFICADA'!$A$2:$A1007)*($B$1='CAMAGUI DATA UNIFICADA'!$B$2:$B1007),0),MATCH(K$2,'CAMAGUI DATA UNIFICADA'!$C$1:$T$1,0)),"")</f>
        <v>1.358107827</v>
      </c>
      <c r="L41" s="23">
        <f t="array" ref="L41">IFERROR(INDEX('CAMAGUI DATA UNIFICADA'!$C$2:$T1007,MATCH(1,($A41='CAMAGUI DATA UNIFICADA'!$A$2:$A1007)*($B$1='CAMAGUI DATA UNIFICADA'!$B$2:$B1007),0),MATCH(L$2,'CAMAGUI DATA UNIFICADA'!$C$1:$T$1,0)),"")</f>
        <v>0.8246327206</v>
      </c>
      <c r="M41" s="23">
        <f t="array" ref="M41">IFERROR(INDEX('CAMAGUI DATA UNIFICADA'!$C$2:$T1007,MATCH(1,($A41='CAMAGUI DATA UNIFICADA'!$A$2:$A1007)*($B$1='CAMAGUI DATA UNIFICADA'!$B$2:$B1007),0),MATCH(M$2,'CAMAGUI DATA UNIFICADA'!$C$1:$T$1,0)),"")</f>
        <v>0.9</v>
      </c>
      <c r="N41" s="60">
        <f t="array" ref="N41">IFERROR(INDEX('CAMAGUI DATA UNIFICADA'!$C$2:$T1007,MATCH(1,($A41='CAMAGUI DATA UNIFICADA'!$A$2:$A1007)*($B$1='CAMAGUI DATA UNIFICADA'!$B$2:$B1007),0),MATCH(N$2,'CAMAGUI DATA UNIFICADA'!$C$1:$T$1,0)),"")</f>
        <v>133516.4835</v>
      </c>
      <c r="O41" s="2">
        <f t="array" ref="O41">IFERROR(INDEX('CAMAGUI DATA UNIFICADA'!$C$2:$T1007,MATCH(1,($A41='CAMAGUI DATA UNIFICADA'!$A$2:$A1007)*($B$1='CAMAGUI DATA UNIFICADA'!$B$2:$B1007),0),MATCH(O$2,'CAMAGUI DATA UNIFICADA'!$C$1:$T$1,0)),"")</f>
        <v>2.75</v>
      </c>
      <c r="P41" s="2">
        <f t="array" ref="P41">IFERROR(INDEX('CAMAGUI DATA UNIFICADA'!$C$2:$T1007,MATCH(1,($A41='CAMAGUI DATA UNIFICADA'!$A$2:$A1007)*($B$1='CAMAGUI DATA UNIFICADA'!$B$2:$B1007),0),MATCH(P$2,'CAMAGUI DATA UNIFICADA'!$C$1:$T$1,0)),"")</f>
        <v>17.5</v>
      </c>
      <c r="Q41" s="33">
        <f t="array" ref="Q41">IFERROR(INDEX('CAMAGUI DATA UNIFICADA'!$C$2:$T1007,MATCH(1,($A41='CAMAGUI DATA UNIFICADA'!$A$2:$A1007)*($B$1='CAMAGUI DATA UNIFICADA'!$B$2:$B1007),0),MATCH(Q$2,'CAMAGUI DATA UNIFICADA'!$C$1:$T$1,0)),"")</f>
        <v>3.594</v>
      </c>
      <c r="R41" s="60">
        <f t="array" ref="R41">IFERROR(INDEX('CAMAGUI DATA UNIFICADA'!$C$2:$T1007,MATCH(1,($A41='CAMAGUI DATA UNIFICADA'!$A$2:$A1007)*($B$1='CAMAGUI DATA UNIFICADA'!$B$2:$B1007),0),MATCH(R$2,'CAMAGUI DATA UNIFICADA'!$C$1:$T$1,0)),"")</f>
        <v>711.4133162</v>
      </c>
      <c r="S41" s="140">
        <f t="array" ref="S41">IFERROR(INDEX('CAMAGUI DATA UNIFICADA'!$C$2:$T1007,MATCH(1,($A41='CAMAGUI DATA UNIFICADA'!$A$2:$A1007)*($B$1='CAMAGUI DATA UNIFICADA'!$B$2:$B1007),0),MATCH(S$2,'CAMAGUI DATA UNIFICADA'!$C$1:$T$1,0)),"")</f>
        <v>31.10332906</v>
      </c>
      <c r="T41" s="138" t="str">
        <f t="array" ref="T41">IFERROR(INDEX('CAMAGUI DATA UNIFICADA'!$C$2:$T1007,MATCH(1,($A41='CAMAGUI DATA UNIFICADA'!$A$2:$A1007)*($T$1='CAMAGUI DATA UNIFICADA'!$B$2:$B1007),0),MATCH(T$2,'CAMAGUI DATA UNIFICADA'!$C$1:$T$1,0)),"")</f>
        <v>CA2040923</v>
      </c>
      <c r="U41" s="2">
        <f t="array" ref="U41">IFERROR(INDEX('CAMAGUI DATA UNIFICADA'!$C$2:$T1007,MATCH(1,($A41='CAMAGUI DATA UNIFICADA'!$A$2:$A1007)*($T$1='CAMAGUI DATA UNIFICADA'!$B$2:$B1007),0),MATCH(U$2,'CAMAGUI DATA UNIFICADA'!$C$1:$T$1,0)),"")</f>
        <v>462</v>
      </c>
      <c r="V41" s="2">
        <f t="array" ref="V41">IFERROR(INDEX('CAMAGUI DATA UNIFICADA'!$C$2:$T1007,MATCH(1,($A41='CAMAGUI DATA UNIFICADA'!$A$2:$A1007)*($T$1='CAMAGUI DATA UNIFICADA'!$B$2:$B1007),0),MATCH(V$2,'CAMAGUI DATA UNIFICADA'!$C$1:$T$1,0)),"")</f>
        <v>3187</v>
      </c>
      <c r="W41" s="2" t="str">
        <f t="array" ref="W41">IFERROR(INDEX('CAMAGUI DATA UNIFICADA'!$C$2:$T1007,MATCH(1,($A41='CAMAGUI DATA UNIFICADA'!$A$2:$A1007)*($T$1='CAMAGUI DATA UNIFICADA'!$B$2:$B1007),0),MATCH(W$2,'CAMAGUI DATA UNIFICADA'!$C$1:$T$1,0)),"")</f>
        <v>SKR MAST</v>
      </c>
      <c r="X41" s="139">
        <f t="array" ref="X41">IFERROR(INDEX('CAMAGUI DATA UNIFICADA'!$C$2:$T1007,MATCH(1,($A41='CAMAGUI DATA UNIFICADA'!$A$2:$A1007)*($T$1='CAMAGUI DATA UNIFICADA'!$B$2:$B1007),0),MATCH(X$2,'CAMAGUI DATA UNIFICADA'!$C$1:$T$1,0)),"")</f>
        <v>3123.26</v>
      </c>
      <c r="Y41" s="2">
        <f t="array" ref="Y41">IFERROR(INDEX('CAMAGUI DATA UNIFICADA'!$C$2:$T1007,MATCH(1,($A41='CAMAGUI DATA UNIFICADA'!$A$2:$A1007)*($T$1='CAMAGUI DATA UNIFICADA'!$B$2:$B1007),0),MATCH(Y$2,'CAMAGUI DATA UNIFICADA'!$C$1:$T$1,0)),"")</f>
        <v>14</v>
      </c>
      <c r="Z41" s="2">
        <f t="array" ref="Z41">IFERROR(INDEX('CAMAGUI DATA UNIFICADA'!$C$2:$T1007,MATCH(1,($A41='CAMAGUI DATA UNIFICADA'!$A$2:$A1007)*($T$1='CAMAGUI DATA UNIFICADA'!$B$2:$B1007),0),MATCH(Z$2,'CAMAGUI DATA UNIFICADA'!$C$1:$T$1,0)),"")</f>
        <v>3</v>
      </c>
      <c r="AA41" s="2">
        <f t="array" ref="AA41">IFERROR(INDEX('CAMAGUI DATA UNIFICADA'!$C$2:$T1007,MATCH(1,($A41='CAMAGUI DATA UNIFICADA'!$A$2:$A1007)*($T$1='CAMAGUI DATA UNIFICADA'!$B$2:$B1007),0),MATCH(AA$2,'CAMAGUI DATA UNIFICADA'!$C$1:$T$1,0)),"")</f>
        <v>4.08</v>
      </c>
      <c r="AB41" s="60">
        <f t="array" ref="AB41">IFERROR(INDEX('CAMAGUI DATA UNIFICADA'!$C$2:$T1007,MATCH(1,($A41='CAMAGUI DATA UNIFICADA'!$A$2:$A1007)*($T$1='CAMAGUI DATA UNIFICADA'!$B$2:$B1007),0),MATCH(AB$2,'CAMAGUI DATA UNIFICADA'!$C$1:$T$1,0)),"")</f>
        <v>808823.5294</v>
      </c>
      <c r="AC41" s="33">
        <f t="array" ref="AC41">IFERROR(INDEX('CAMAGUI DATA UNIFICADA'!$C$2:$T1007,MATCH(1,($A41='CAMAGUI DATA UNIFICADA'!$A$2:$A1007)*($T$1='CAMAGUI DATA UNIFICADA'!$B$2:$B1007),0),MATCH(AC$2,'CAMAGUI DATA UNIFICADA'!$C$1:$T$1,0)),"")</f>
        <v>1.242495127</v>
      </c>
      <c r="AD41" s="23">
        <f t="array" ref="AD41">IFERROR(INDEX('CAMAGUI DATA UNIFICADA'!$C$2:$T1007,MATCH(1,($A41='CAMAGUI DATA UNIFICADA'!$A$2:$A1007)*($T$1='CAMAGUI DATA UNIFICADA'!$B$2:$B1007),0),MATCH(AD$2,'CAMAGUI DATA UNIFICADA'!$C$1:$T$1,0)),"")</f>
        <v>0.9459924321</v>
      </c>
      <c r="AE41" s="23">
        <f t="array" ref="AE41">IFERROR(INDEX('CAMAGUI DATA UNIFICADA'!$C$2:$T1007,MATCH(1,($A41='CAMAGUI DATA UNIFICADA'!$A$2:$A1007)*($T$1='CAMAGUI DATA UNIFICADA'!$B$2:$B1007),0),MATCH(AE$2,'CAMAGUI DATA UNIFICADA'!$C$1:$T$1,0)),"")</f>
        <v>1</v>
      </c>
      <c r="AF41" s="60">
        <f t="array" ref="AF41">IFERROR(INDEX('CAMAGUI DATA UNIFICADA'!$C$2:$T1007,MATCH(1,($A41='CAMAGUI DATA UNIFICADA'!$A$2:$A1007)*($T$1='CAMAGUI DATA UNIFICADA'!$B$2:$B1007),0),MATCH(AF$2,'CAMAGUI DATA UNIFICADA'!$C$1:$T$1,0)),"")</f>
        <v>142500</v>
      </c>
      <c r="AG41" s="2">
        <f t="array" ref="AG41">IFERROR(INDEX('CAMAGUI DATA UNIFICADA'!$C$2:$T1007,MATCH(1,($A41='CAMAGUI DATA UNIFICADA'!$A$2:$A1007)*($T$1='CAMAGUI DATA UNIFICADA'!$B$2:$B1007),0),MATCH(AG$2,'CAMAGUI DATA UNIFICADA'!$C$1:$T$1,0)),"")</f>
        <v>2.75</v>
      </c>
      <c r="AH41" s="2">
        <f t="array" ref="AH41">IFERROR(INDEX('CAMAGUI DATA UNIFICADA'!$C$2:$T1007,MATCH(1,($A41='CAMAGUI DATA UNIFICADA'!$A$2:$A1007)*($T$1='CAMAGUI DATA UNIFICADA'!$B$2:$B1007),0),MATCH(AH$2,'CAMAGUI DATA UNIFICADA'!$C$1:$T$1,0)),"")</f>
        <v>16.75</v>
      </c>
      <c r="AI41" s="33">
        <f t="array" ref="AI41">IFERROR(INDEX('CAMAGUI DATA UNIFICADA'!$C$2:$T1007,MATCH(1,($A41='CAMAGUI DATA UNIFICADA'!$A$2:$A1007)*($T$1='CAMAGUI DATA UNIFICADA'!$B$2:$B1007),0),MATCH(AI$2,'CAMAGUI DATA UNIFICADA'!$C$1:$T$1,0)),"")</f>
        <v>3.693</v>
      </c>
      <c r="AJ41" s="60">
        <f t="array" ref="AJ41">IFERROR(INDEX('CAMAGUI DATA UNIFICADA'!$C$2:$T1007,MATCH(1,($A41='CAMAGUI DATA UNIFICADA'!$A$2:$A1007)*($T$1='CAMAGUI DATA UNIFICADA'!$B$2:$B1007),0),MATCH(AJ$2,'CAMAGUI DATA UNIFICADA'!$C$1:$T$1,0)),"")</f>
        <v>547.9380967</v>
      </c>
      <c r="AK41" s="140">
        <f t="array" ref="AK41">IFERROR(INDEX('CAMAGUI DATA UNIFICADA'!$C$2:$T1007,MATCH(1,($A41='CAMAGUI DATA UNIFICADA'!$A$2:$A1007)*($T$1='CAMAGUI DATA UNIFICADA'!$B$2:$B1007),0),MATCH(AK$2,'CAMAGUI DATA UNIFICADA'!$C$1:$T$1,0)),"")</f>
        <v>21.48452417</v>
      </c>
      <c r="AL41" s="138" t="str">
        <f t="array" ref="AL41">IFERROR(INDEX('CAMAGUI DATA UNIFICADA'!$C$2:$T1007,MATCH(1,($A41='CAMAGUI DATA UNIFICADA'!$A$2:$A1007)*($AL$1='CAMAGUI DATA UNIFICADA'!$B$2:$B1007),0),MATCH(AL$2,'CAMAGUI DATA UNIFICADA'!$C$1:$T$1,0)),"")</f>
        <v>CA3040923</v>
      </c>
      <c r="AM41" s="2">
        <f t="array" ref="AM41">IFERROR(INDEX('CAMAGUI DATA UNIFICADA'!$C$2:$T1007,MATCH(1,($A41='CAMAGUI DATA UNIFICADA'!$A$2:$A1007)*($AL$1='CAMAGUI DATA UNIFICADA'!$B$2:$B1007),0),MATCH(AM$2,'CAMAGUI DATA UNIFICADA'!$C$1:$T$1,0)),"")</f>
        <v>550</v>
      </c>
      <c r="AN41" s="2">
        <f t="array" ref="AN41">IFERROR(INDEX('CAMAGUI DATA UNIFICADA'!$C$2:$T1007,MATCH(1,($A41='CAMAGUI DATA UNIFICADA'!$A$2:$A1007)*($AL$1='CAMAGUI DATA UNIFICADA'!$B$2:$B1007),0),MATCH(AN$2,'CAMAGUI DATA UNIFICADA'!$C$1:$T$1,0)),"")</f>
        <v>3724</v>
      </c>
      <c r="AO41" s="2" t="str">
        <f t="array" ref="AO41">IFERROR(INDEX('CAMAGUI DATA UNIFICADA'!$C$2:$T1007,MATCH(1,($A41='CAMAGUI DATA UNIFICADA'!$A$2:$A1007)*($AL$1='CAMAGUI DATA UNIFICADA'!$B$2:$B1007),0),MATCH(AO$2,'CAMAGUI DATA UNIFICADA'!$C$1:$T$1,0)),"")</f>
        <v>SKR MAST</v>
      </c>
      <c r="AP41" s="139">
        <f t="array" ref="AP41">IFERROR(INDEX('CAMAGUI DATA UNIFICADA'!$C$2:$T1007,MATCH(1,($A41='CAMAGUI DATA UNIFICADA'!$A$2:$A1007)*($AL$1='CAMAGUI DATA UNIFICADA'!$B$2:$B1007),0),MATCH(AP$2,'CAMAGUI DATA UNIFICADA'!$C$1:$T$1,0)),"")</f>
        <v>3649.52</v>
      </c>
      <c r="AQ41" s="2">
        <f t="array" ref="AQ41">IFERROR(INDEX('CAMAGUI DATA UNIFICADA'!$C$2:$T1007,MATCH(1,($A41='CAMAGUI DATA UNIFICADA'!$A$2:$A1007)*($AL$1='CAMAGUI DATA UNIFICADA'!$B$2:$B1007),0),MATCH(AQ$2,'CAMAGUI DATA UNIFICADA'!$C$1:$T$1,0)),"")</f>
        <v>13</v>
      </c>
      <c r="AR41" s="2">
        <f t="array" ref="AR41">IFERROR(INDEX('CAMAGUI DATA UNIFICADA'!$C$2:$T1007,MATCH(1,($A41='CAMAGUI DATA UNIFICADA'!$A$2:$A1007)*($AL$1='CAMAGUI DATA UNIFICADA'!$B$2:$B1007),0),MATCH(AR$2,'CAMAGUI DATA UNIFICADA'!$C$1:$T$1,0)),"")</f>
        <v>2.8</v>
      </c>
      <c r="AS41" s="33">
        <f t="array" ref="AS41">IFERROR(INDEX('CAMAGUI DATA UNIFICADA'!$C$2:$T1007,MATCH(1,($A41='CAMAGUI DATA UNIFICADA'!$A$2:$A1007)*($AL$1='CAMAGUI DATA UNIFICADA'!$B$2:$B1007),0),MATCH(AS$2,'CAMAGUI DATA UNIFICADA'!$C$1:$T$1,0)),"")</f>
        <v>4.248</v>
      </c>
      <c r="AT41" s="60">
        <f t="array" ref="AT41">IFERROR(INDEX('CAMAGUI DATA UNIFICADA'!$C$2:$T1007,MATCH(1,($A41='CAMAGUI DATA UNIFICADA'!$A$2:$A1007)*($AL$1='CAMAGUI DATA UNIFICADA'!$B$2:$B1007),0),MATCH(AT$2,'CAMAGUI DATA UNIFICADA'!$C$1:$T$1,0)),"")</f>
        <v>995943.7926</v>
      </c>
      <c r="AU41" s="33">
        <f t="array" ref="AU41">IFERROR(INDEX('CAMAGUI DATA UNIFICADA'!$C$2:$T1007,MATCH(1,($A41='CAMAGUI DATA UNIFICADA'!$A$2:$A1007)*($AL$1='CAMAGUI DATA UNIFICADA'!$B$2:$B1007),0),MATCH(AU$2,'CAMAGUI DATA UNIFICADA'!$C$1:$T$1,0)),"")</f>
        <v>1.209090909</v>
      </c>
      <c r="AV41" s="23">
        <f t="array" ref="AV41">IFERROR(INDEX('CAMAGUI DATA UNIFICADA'!$C$2:$T1007,MATCH(1,($A41='CAMAGUI DATA UNIFICADA'!$A$2:$A1007)*($AL$1='CAMAGUI DATA UNIFICADA'!$B$2:$B1007),0),MATCH(AV$2,'CAMAGUI DATA UNIFICADA'!$C$1:$T$1,0)),"")</f>
        <v>0.9054034478</v>
      </c>
      <c r="AW41" s="23">
        <f t="array" ref="AW41">IFERROR(INDEX('CAMAGUI DATA UNIFICADA'!$C$2:$T1007,MATCH(1,($A41='CAMAGUI DATA UNIFICADA'!$A$2:$A1007)*($AL$1='CAMAGUI DATA UNIFICADA'!$B$2:$B1007),0),MATCH(AW$2,'CAMAGUI DATA UNIFICADA'!$C$1:$T$1,0)),"")</f>
        <v>1</v>
      </c>
      <c r="AX41" s="60">
        <f t="array" ref="AX41">IFERROR(INDEX('CAMAGUI DATA UNIFICADA'!$C$2:$T1007,MATCH(1,($A41='CAMAGUI DATA UNIFICADA'!$A$2:$A1007)*($AL$1='CAMAGUI DATA UNIFICADA'!$B$2:$B1007),0),MATCH(AX$2,'CAMAGUI DATA UNIFICADA'!$C$1:$T$1,0)),"")</f>
        <v>157142.8571</v>
      </c>
      <c r="AY41" s="2">
        <f t="array" ref="AY41">IFERROR(INDEX('CAMAGUI DATA UNIFICADA'!$C$2:$T1007,MATCH(1,($A41='CAMAGUI DATA UNIFICADA'!$A$2:$A1007)*($AL$1='CAMAGUI DATA UNIFICADA'!$B$2:$B1007),0),MATCH(AY$2,'CAMAGUI DATA UNIFICADA'!$C$1:$T$1,0)),"")</f>
        <v>2.75</v>
      </c>
      <c r="AZ41" s="2">
        <f t="array" ref="AZ41">IFERROR(INDEX('CAMAGUI DATA UNIFICADA'!$C$2:$T1007,MATCH(1,($A41='CAMAGUI DATA UNIFICADA'!$A$2:$A1007)*($AL$1='CAMAGUI DATA UNIFICADA'!$B$2:$B1007),0),MATCH(AZ$2,'CAMAGUI DATA UNIFICADA'!$C$1:$T$1,0)),"")</f>
        <v>15.75</v>
      </c>
      <c r="BA41" s="33">
        <f t="array" ref="BA41">IFERROR(INDEX('CAMAGUI DATA UNIFICADA'!$C$2:$T1007,MATCH(1,($A41='CAMAGUI DATA UNIFICADA'!$A$2:$A1007)*($AL$1='CAMAGUI DATA UNIFICADA'!$B$2:$B1007),0),MATCH(BA$2,'CAMAGUI DATA UNIFICADA'!$C$1:$T$1,0)),"")</f>
        <v>3.834</v>
      </c>
      <c r="BB41" s="60">
        <f t="array" ref="BB41">IFERROR(INDEX('CAMAGUI DATA UNIFICADA'!$C$2:$T1007,MATCH(1,($A41='CAMAGUI DATA UNIFICADA'!$A$2:$A1007)*($AL$1='CAMAGUI DATA UNIFICADA'!$B$2:$B1007),0),MATCH(BB$2,'CAMAGUI DATA UNIFICADA'!$C$1:$T$1,0)),"")</f>
        <v>689.213844</v>
      </c>
      <c r="BC41" s="140">
        <f t="array" ref="BC41">IFERROR(INDEX('CAMAGUI DATA UNIFICADA'!$C$2:$T1007,MATCH(1,($A41='CAMAGUI DATA UNIFICADA'!$A$2:$A1007)*($AL$1='CAMAGUI DATA UNIFICADA'!$B$2:$B1007),0),MATCH(BC$2,'CAMAGUI DATA UNIFICADA'!$C$1:$T$1,0)),"")</f>
        <v>34.80346101</v>
      </c>
      <c r="BD41" s="138" t="str">
        <f t="array" ref="BD41">IFERROR(INDEX('CAMAGUI DATA UNIFICADA'!$C$2:$T1007,MATCH(1,($A41='CAMAGUI DATA UNIFICADA'!$A$2:$A1007)*($BD$1='CAMAGUI DATA UNIFICADA'!$B$2:$B1007),0),MATCH(BD$2,'CAMAGUI DATA UNIFICADA'!$C$1:$T$1,0)),"")</f>
        <v>CA4121023</v>
      </c>
      <c r="BE41" s="2">
        <f t="array" ref="BE41">IFERROR(INDEX('CAMAGUI DATA UNIFICADA'!$C$2:$T1007,MATCH(1,($A41='CAMAGUI DATA UNIFICADA'!$A$2:$A1007)*($BD$1='CAMAGUI DATA UNIFICADA'!$B$2:$B1007),0),MATCH(BE$2,'CAMAGUI DATA UNIFICADA'!$C$1:$T$1,0)),"")</f>
        <v>50</v>
      </c>
      <c r="BF41" s="2">
        <f t="array" ref="BF41">IFERROR(INDEX('CAMAGUI DATA UNIFICADA'!$C$2:$T1007,MATCH(1,($A41='CAMAGUI DATA UNIFICADA'!$A$2:$A1007)*($BD$1='CAMAGUI DATA UNIFICADA'!$B$2:$B1007),0),MATCH(BF$2,'CAMAGUI DATA UNIFICADA'!$C$1:$T$1,0)),"")</f>
        <v>174</v>
      </c>
      <c r="BG41" s="2" t="str">
        <f t="array" ref="BG41">IFERROR(INDEX('CAMAGUI DATA UNIFICADA'!$C$2:$T1007,MATCH(1,($A41='CAMAGUI DATA UNIFICADA'!$A$2:$A1007)*($BD$1='CAMAGUI DATA UNIFICADA'!$B$2:$B1007),0),MATCH(BG$2,'CAMAGUI DATA UNIFICADA'!$C$1:$T$1,0)),"")</f>
        <v>SKR NW#4</v>
      </c>
      <c r="BH41" s="139">
        <f t="array" ref="BH41">IFERROR(INDEX('CAMAGUI DATA UNIFICADA'!$C$2:$T1007,MATCH(1,($A41='CAMAGUI DATA UNIFICADA'!$A$2:$A1007)*($BD$1='CAMAGUI DATA UNIFICADA'!$B$2:$B1007),0),MATCH(BH$2,'CAMAGUI DATA UNIFICADA'!$C$1:$T$1,0)),"")</f>
        <v>233.856</v>
      </c>
      <c r="BI41" s="2">
        <f t="array" ref="BI41">IFERROR(INDEX('CAMAGUI DATA UNIFICADA'!$C$2:$T1007,MATCH(1,($A41='CAMAGUI DATA UNIFICADA'!$A$2:$A1007)*($BD$1='CAMAGUI DATA UNIFICADA'!$B$2:$B1007),0),MATCH(BI$2,'CAMAGUI DATA UNIFICADA'!$C$1:$T$1,0)),"")</f>
        <v>1.5</v>
      </c>
      <c r="BJ41" s="2">
        <f t="array" ref="BJ41">IFERROR(INDEX('CAMAGUI DATA UNIFICADA'!$C$2:$T1007,MATCH(1,($A41='CAMAGUI DATA UNIFICADA'!$A$2:$A1007)*($BD$1='CAMAGUI DATA UNIFICADA'!$B$2:$B1007),0),MATCH(BJ$2,'CAMAGUI DATA UNIFICADA'!$C$1:$T$1,0)),"")</f>
        <v>0</v>
      </c>
      <c r="BK41" s="33">
        <f t="array" ref="BK41">IFERROR(INDEX('CAMAGUI DATA UNIFICADA'!$C$2:$T1007,MATCH(1,($A41='CAMAGUI DATA UNIFICADA'!$A$2:$A1007)*($BD$1='CAMAGUI DATA UNIFICADA'!$B$2:$B1007),0),MATCH(BK$2,'CAMAGUI DATA UNIFICADA'!$C$1:$T$1,0)),"")</f>
        <v>13.176</v>
      </c>
      <c r="BL41" s="60">
        <f t="array" ref="BL41">IFERROR(INDEX('CAMAGUI DATA UNIFICADA'!$C$2:$T1007,MATCH(1,($A41='CAMAGUI DATA UNIFICADA'!$A$2:$A1007)*($BD$1='CAMAGUI DATA UNIFICADA'!$B$2:$B1007),0),MATCH(BL$2,'CAMAGUI DATA UNIFICADA'!$C$1:$T$1,0)),"")</f>
        <v>252985.2257</v>
      </c>
      <c r="BM41" s="33" t="str">
        <f t="array" ref="BM41">IFERROR(INDEX('CAMAGUI DATA UNIFICADA'!$C$2:$T1007,MATCH(1,($A41='CAMAGUI DATA UNIFICADA'!$A$2:$A1007)*($BD$1='CAMAGUI DATA UNIFICADA'!$B$2:$B1007),0),MATCH(BM$2,'CAMAGUI DATA UNIFICADA'!$C$1:$T$1,0)),"")</f>
        <v/>
      </c>
      <c r="BN41" s="23">
        <f t="array" ref="BN41">IFERROR(INDEX('CAMAGUI DATA UNIFICADA'!$C$2:$T1007,MATCH(1,($A41='CAMAGUI DATA UNIFICADA'!$A$2:$A1007)*($BD$1='CAMAGUI DATA UNIFICADA'!$B$2:$B1007),0),MATCH(BN$2,'CAMAGUI DATA UNIFICADA'!$C$1:$T$1,0)),"")</f>
        <v>0.3418719266</v>
      </c>
      <c r="BO41" s="23">
        <f t="array" ref="BO41">IFERROR(INDEX('CAMAGUI DATA UNIFICADA'!$C$2:$T1007,MATCH(1,($A41='CAMAGUI DATA UNIFICADA'!$A$2:$A1007)*($BD$1='CAMAGUI DATA UNIFICADA'!$B$2:$B1007),0),MATCH(BO$2,'CAMAGUI DATA UNIFICADA'!$C$1:$T$1,0)),"")</f>
        <v>0.75</v>
      </c>
      <c r="BP41" s="60">
        <f t="array" ref="BP41">IFERROR(INDEX('CAMAGUI DATA UNIFICADA'!$C$2:$T1007,MATCH(1,($A41='CAMAGUI DATA UNIFICADA'!$A$2:$A1007)*($BD$1='CAMAGUI DATA UNIFICADA'!$B$2:$B1007),0),MATCH(BP$2,'CAMAGUI DATA UNIFICADA'!$C$1:$T$1,0)),"")</f>
        <v>115625</v>
      </c>
      <c r="BQ41" s="2">
        <f t="array" ref="BQ41">IFERROR(INDEX('CAMAGUI DATA UNIFICADA'!$C$2:$T1007,MATCH(1,($A41='CAMAGUI DATA UNIFICADA'!$A$2:$A1007)*($BD$1='CAMAGUI DATA UNIFICADA'!$B$2:$B1007),0),MATCH(BQ$2,'CAMAGUI DATA UNIFICADA'!$C$1:$T$1,0)),"")</f>
        <v>2.25</v>
      </c>
      <c r="BR41" s="2">
        <f t="array" ref="BR41">IFERROR(INDEX('CAMAGUI DATA UNIFICADA'!$C$2:$T1007,MATCH(1,($A41='CAMAGUI DATA UNIFICADA'!$A$2:$A1007)*($BD$1='CAMAGUI DATA UNIFICADA'!$B$2:$B1007),0),MATCH(BR$2,'CAMAGUI DATA UNIFICADA'!$C$1:$T$1,0)),"")</f>
        <v>3.75</v>
      </c>
      <c r="BS41" s="33">
        <f t="array" ref="BS41">IFERROR(INDEX('CAMAGUI DATA UNIFICADA'!$C$2:$T1007,MATCH(1,($A41='CAMAGUI DATA UNIFICADA'!$A$2:$A1007)*($BD$1='CAMAGUI DATA UNIFICADA'!$B$2:$B1007),0),MATCH(BS$2,'CAMAGUI DATA UNIFICADA'!$C$1:$T$1,0)),"")</f>
        <v>8.805</v>
      </c>
      <c r="BT41" s="60">
        <f t="array" ref="BT41">IFERROR(INDEX('CAMAGUI DATA UNIFICADA'!$C$2:$T1007,MATCH(1,($A41='CAMAGUI DATA UNIFICADA'!$A$2:$A1007)*($BD$1='CAMAGUI DATA UNIFICADA'!$B$2:$B1007),0),MATCH(BT$2,'CAMAGUI DATA UNIFICADA'!$C$1:$T$1,0)),"")</f>
        <v>223.9960232</v>
      </c>
      <c r="BU41" s="140">
        <f t="array" ref="BU41">IFERROR(INDEX('CAMAGUI DATA UNIFICADA'!$C$2:$T1007,MATCH(1,($A41='CAMAGUI DATA UNIFICADA'!$A$2:$A1007)*($BD$1='CAMAGUI DATA UNIFICADA'!$B$2:$B1007),0),MATCH(BU$2,'CAMAGUI DATA UNIFICADA'!$C$1:$T$1,0)),"")</f>
        <v>43.49900579</v>
      </c>
      <c r="BV41" s="138" t="str">
        <f t="array" ref="BV41">IFERROR(INDEX('CAMAGUI DATA UNIFICADA'!$C$2:$T1007,MATCH(1,($A41='CAMAGUI DATA UNIFICADA'!$A$2:$A1007)*($BV$1='CAMAGUI DATA UNIFICADA'!$B$2:$B1007),0),MATCH(BV$2,'CAMAGUI DATA UNIFICADA'!$C$1:$T$1,0)),"")</f>
        <v>CA5121023</v>
      </c>
      <c r="BW41" s="2">
        <f t="array" ref="BW41">IFERROR(INDEX('CAMAGUI DATA UNIFICADA'!$C$2:$T1007,MATCH(1,($A41='CAMAGUI DATA UNIFICADA'!$A$2:$A1007)*($BV$1='CAMAGUI DATA UNIFICADA'!$B$2:$B1007),0),MATCH(BW$2,'CAMAGUI DATA UNIFICADA'!$C$1:$T$1,0)),"")</f>
        <v>50</v>
      </c>
      <c r="BX41" s="2">
        <f t="array" ref="BX41">IFERROR(INDEX('CAMAGUI DATA UNIFICADA'!$C$2:$T1007,MATCH(1,($A41='CAMAGUI DATA UNIFICADA'!$A$2:$A1007)*($BV$1='CAMAGUI DATA UNIFICADA'!$B$2:$B1007),0),MATCH(BX$2,'CAMAGUI DATA UNIFICADA'!$C$1:$T$1,0)),"")</f>
        <v>174</v>
      </c>
      <c r="BY41" s="2" t="str">
        <f t="array" ref="BY41">IFERROR(INDEX('CAMAGUI DATA UNIFICADA'!$C$2:$T1007,MATCH(1,($A41='CAMAGUI DATA UNIFICADA'!$A$2:$A1007)*($BV$1='CAMAGUI DATA UNIFICADA'!$B$2:$B1007),0),MATCH(BY$2,'CAMAGUI DATA UNIFICADA'!$C$1:$T$1,0)),"")</f>
        <v>SKR NW#4</v>
      </c>
      <c r="BZ41" s="139">
        <f t="array" ref="BZ41">IFERROR(INDEX('CAMAGUI DATA UNIFICADA'!$C$2:$T1007,MATCH(1,($A41='CAMAGUI DATA UNIFICADA'!$A$2:$A1007)*($BV$1='CAMAGUI DATA UNIFICADA'!$B$2:$B1007),0),MATCH(BZ$2,'CAMAGUI DATA UNIFICADA'!$C$1:$T$1,0)),"")</f>
        <v>233.856</v>
      </c>
      <c r="CA41" s="2">
        <f t="array" ref="CA41">IFERROR(INDEX('CAMAGUI DATA UNIFICADA'!$C$2:$T1007,MATCH(1,($A41='CAMAGUI DATA UNIFICADA'!$A$2:$A1007)*($BV$1='CAMAGUI DATA UNIFICADA'!$B$2:$B1007),0),MATCH(CA$2,'CAMAGUI DATA UNIFICADA'!$C$1:$T$1,0)),"")</f>
        <v>1.5</v>
      </c>
      <c r="CB41" s="2">
        <f t="array" ref="CB41">IFERROR(INDEX('CAMAGUI DATA UNIFICADA'!$C$2:$T1007,MATCH(1,($A41='CAMAGUI DATA UNIFICADA'!$A$2:$A1007)*($BV$1='CAMAGUI DATA UNIFICADA'!$B$2:$B1007),0),MATCH(CB$2,'CAMAGUI DATA UNIFICADA'!$C$1:$T$1,0)),"")</f>
        <v>0</v>
      </c>
      <c r="CC41" s="33">
        <f t="array" ref="CC41">IFERROR(INDEX('CAMAGUI DATA UNIFICADA'!$C$2:$T1007,MATCH(1,($A41='CAMAGUI DATA UNIFICADA'!$A$2:$A1007)*($BV$1='CAMAGUI DATA UNIFICADA'!$B$2:$B1007),0),MATCH(CC$2,'CAMAGUI DATA UNIFICADA'!$C$1:$T$1,0)),"")</f>
        <v>13.176</v>
      </c>
      <c r="CD41" s="60">
        <f t="array" ref="CD41">IFERROR(INDEX('CAMAGUI DATA UNIFICADA'!$C$2:$T1007,MATCH(1,($A41='CAMAGUI DATA UNIFICADA'!$A$2:$A1007)*($BV$1='CAMAGUI DATA UNIFICADA'!$B$2:$B1007),0),MATCH(CD$2,'CAMAGUI DATA UNIFICADA'!$C$1:$T$1,0)),"")</f>
        <v>252985.2257</v>
      </c>
      <c r="CE41" s="33" t="str">
        <f t="array" ref="CE41">IFERROR(INDEX('CAMAGUI DATA UNIFICADA'!$C$2:$T1007,MATCH(1,($A41='CAMAGUI DATA UNIFICADA'!$A$2:$A1007)*($BV$1='CAMAGUI DATA UNIFICADA'!$B$2:$B1007),0),MATCH(CE$2,'CAMAGUI DATA UNIFICADA'!$C$1:$T$1,0)),"")</f>
        <v/>
      </c>
      <c r="CF41" s="23">
        <f t="array" ref="CF41">IFERROR(INDEX('CAMAGUI DATA UNIFICADA'!$C$2:$T1007,MATCH(1,($A41='CAMAGUI DATA UNIFICADA'!$A$2:$A1007)*($BV$1='CAMAGUI DATA UNIFICADA'!$B$2:$B1007),0),MATCH(CF$2,'CAMAGUI DATA UNIFICADA'!$C$1:$T$1,0)),"")</f>
        <v>0.377589889</v>
      </c>
      <c r="CG41" s="23">
        <f t="array" ref="CG41">IFERROR(INDEX('CAMAGUI DATA UNIFICADA'!$C$2:$T1007,MATCH(1,($A41='CAMAGUI DATA UNIFICADA'!$A$2:$A1007)*($BV$1='CAMAGUI DATA UNIFICADA'!$B$2:$B1007),0),MATCH(CG$2,'CAMAGUI DATA UNIFICADA'!$C$1:$T$1,0)),"")</f>
        <v>0.75</v>
      </c>
      <c r="CH41" s="60">
        <f t="array" ref="CH41">IFERROR(INDEX('CAMAGUI DATA UNIFICADA'!$C$2:$T1007,MATCH(1,($A41='CAMAGUI DATA UNIFICADA'!$A$2:$A1007)*($BV$1='CAMAGUI DATA UNIFICADA'!$B$2:$B1007),0),MATCH(CH$2,'CAMAGUI DATA UNIFICADA'!$C$1:$T$1,0)),"")</f>
        <v>119642.8571</v>
      </c>
      <c r="CI41" s="2">
        <f t="array" ref="CI41">IFERROR(INDEX('CAMAGUI DATA UNIFICADA'!$C$2:$T1007,MATCH(1,($A41='CAMAGUI DATA UNIFICADA'!$A$2:$A1007)*($BV$1='CAMAGUI DATA UNIFICADA'!$B$2:$B1007),0),MATCH(CI$2,'CAMAGUI DATA UNIFICADA'!$C$1:$T$1,0)),"")</f>
        <v>2.25</v>
      </c>
      <c r="CJ41" s="2">
        <f t="array" ref="CJ41">IFERROR(INDEX('CAMAGUI DATA UNIFICADA'!$C$2:$T1007,MATCH(1,($A41='CAMAGUI DATA UNIFICADA'!$A$2:$A1007)*($BV$1='CAMAGUI DATA UNIFICADA'!$B$2:$B1007),0),MATCH(CJ$2,'CAMAGUI DATA UNIFICADA'!$C$1:$T$1,0)),"")</f>
        <v>3.75</v>
      </c>
      <c r="CK41" s="33">
        <f t="array" ref="CK41">IFERROR(INDEX('CAMAGUI DATA UNIFICADA'!$C$2:$T1007,MATCH(1,($A41='CAMAGUI DATA UNIFICADA'!$A$2:$A1007)*($BV$1='CAMAGUI DATA UNIFICADA'!$B$2:$B1007),0),MATCH(CK$2,'CAMAGUI DATA UNIFICADA'!$C$1:$T$1,0)),"")</f>
        <v>8.805</v>
      </c>
      <c r="CL41" s="60">
        <f t="array" ref="CL41">IFERROR(INDEX('CAMAGUI DATA UNIFICADA'!$C$2:$T1007,MATCH(1,($A41='CAMAGUI DATA UNIFICADA'!$A$2:$A1007)*($BV$1='CAMAGUI DATA UNIFICADA'!$B$2:$B1007),0),MATCH(CL$2,'CAMAGUI DATA UNIFICADA'!$C$1:$T$1,0)),"")</f>
        <v>202.8072102</v>
      </c>
      <c r="CM41" s="140">
        <f t="array" ref="CM41">IFERROR(INDEX('CAMAGUI DATA UNIFICADA'!$C$2:$T1007,MATCH(1,($A41='CAMAGUI DATA UNIFICADA'!$A$2:$A1007)*($BV$1='CAMAGUI DATA UNIFICADA'!$B$2:$B1007),0),MATCH(CM$2,'CAMAGUI DATA UNIFICADA'!$C$1:$T$1,0)),"")</f>
        <v>38.20180254</v>
      </c>
      <c r="CN41" s="138" t="str">
        <f t="array" ref="CN41">IFERROR(INDEX('CAMAGUI DATA UNIFICADA'!$C$2:$T1007,MATCH(1,($A41='CAMAGUI DATA UNIFICADA'!$A$2:$A1007)*($CN$1='CAMAGUI DATA UNIFICADA'!$B$2:$B1007),0),MATCH(CN$2,'CAMAGUI DATA UNIFICADA'!$C$1:$T$1,0)),"")</f>
        <v>CA6131023</v>
      </c>
      <c r="CO41" s="2">
        <f t="array" ref="CO41">IFERROR(INDEX('CAMAGUI DATA UNIFICADA'!$C$2:$T1007,MATCH(1,($A41='CAMAGUI DATA UNIFICADA'!$A$2:$A1007)*($CN$1='CAMAGUI DATA UNIFICADA'!$B$2:$B1007),0),MATCH(CO$2,'CAMAGUI DATA UNIFICADA'!$C$1:$T$1,0)),"")</f>
        <v>75</v>
      </c>
      <c r="CP41" s="2">
        <f t="array" ref="CP41">IFERROR(INDEX('CAMAGUI DATA UNIFICADA'!$C$2:$T1007,MATCH(1,($A41='CAMAGUI DATA UNIFICADA'!$A$2:$A1007)*($CN$1='CAMAGUI DATA UNIFICADA'!$B$2:$B1007),0),MATCH(CP$2,'CAMAGUI DATA UNIFICADA'!$C$1:$T$1,0)),"")</f>
        <v>187</v>
      </c>
      <c r="CQ41" s="2" t="str">
        <f t="array" ref="CQ41">IFERROR(INDEX('CAMAGUI DATA UNIFICADA'!$C$2:$T1007,MATCH(1,($A41='CAMAGUI DATA UNIFICADA'!$A$2:$A1007)*($CN$1='CAMAGUI DATA UNIFICADA'!$B$2:$B1007),0),MATCH(CQ$2,'CAMAGUI DATA UNIFICADA'!$C$1:$T$1,0)),"")</f>
        <v>SKR NW#4</v>
      </c>
      <c r="CR41" s="139">
        <f t="array" ref="CR41">IFERROR(INDEX('CAMAGUI DATA UNIFICADA'!$C$2:$T1007,MATCH(1,($A41='CAMAGUI DATA UNIFICADA'!$A$2:$A1007)*($CN$1='CAMAGUI DATA UNIFICADA'!$B$2:$B1007),0),MATCH(CR$2,'CAMAGUI DATA UNIFICADA'!$C$1:$T$1,0)),"")</f>
        <v>251.328</v>
      </c>
      <c r="CS41" s="2">
        <f t="array" ref="CS41">IFERROR(INDEX('CAMAGUI DATA UNIFICADA'!$C$2:$T1007,MATCH(1,($A41='CAMAGUI DATA UNIFICADA'!$A$2:$A1007)*($CN$1='CAMAGUI DATA UNIFICADA'!$B$2:$B1007),0),MATCH(CS$2,'CAMAGUI DATA UNIFICADA'!$C$1:$T$1,0)),"")</f>
        <v>1.3</v>
      </c>
      <c r="CT41" s="2">
        <f t="array" ref="CT41">IFERROR(INDEX('CAMAGUI DATA UNIFICADA'!$C$2:$T1007,MATCH(1,($A41='CAMAGUI DATA UNIFICADA'!$A$2:$A1007)*($CN$1='CAMAGUI DATA UNIFICADA'!$B$2:$B1007),0),MATCH(CT$2,'CAMAGUI DATA UNIFICADA'!$C$1:$T$1,0)),"")</f>
        <v>0</v>
      </c>
      <c r="CU41" s="33">
        <f t="array" ref="CU41">IFERROR(INDEX('CAMAGUI DATA UNIFICADA'!$C$2:$T1007,MATCH(1,($A41='CAMAGUI DATA UNIFICADA'!$A$2:$A1007)*($CN$1='CAMAGUI DATA UNIFICADA'!$B$2:$B1007),0),MATCH(CU$2,'CAMAGUI DATA UNIFICADA'!$C$1:$T$1,0)),"")</f>
        <v>13.5504</v>
      </c>
      <c r="CV41" s="60">
        <f t="array" ref="CV41">IFERROR(INDEX('CAMAGUI DATA UNIFICADA'!$C$2:$T1007,MATCH(1,($A41='CAMAGUI DATA UNIFICADA'!$A$2:$A1007)*($CN$1='CAMAGUI DATA UNIFICADA'!$B$2:$B1007),0),MATCH(CV$2,'CAMAGUI DATA UNIFICADA'!$C$1:$T$1,0)),"")</f>
        <v>425760.9199</v>
      </c>
      <c r="CW41" s="33" t="str">
        <f t="array" ref="CW41">IFERROR(INDEX('CAMAGUI DATA UNIFICADA'!$C$2:$T1007,MATCH(1,($A41='CAMAGUI DATA UNIFICADA'!$A$2:$A1007)*($CN$1='CAMAGUI DATA UNIFICADA'!$B$2:$B1007),0),MATCH(CW$2,'CAMAGUI DATA UNIFICADA'!$C$1:$T$1,0)),"")</f>
        <v/>
      </c>
      <c r="CX41" s="23">
        <f t="array" ref="CX41">IFERROR(INDEX('CAMAGUI DATA UNIFICADA'!$C$2:$T1007,MATCH(1,($A41='CAMAGUI DATA UNIFICADA'!$A$2:$A1007)*($CN$1='CAMAGUI DATA UNIFICADA'!$B$2:$B1007),0),MATCH(CX$2,'CAMAGUI DATA UNIFICADA'!$C$1:$T$1,0)),"")</f>
        <v>0.3870553817</v>
      </c>
      <c r="CY41" s="23">
        <f t="array" ref="CY41">IFERROR(INDEX('CAMAGUI DATA UNIFICADA'!$C$2:$T1007,MATCH(1,($A41='CAMAGUI DATA UNIFICADA'!$A$2:$A1007)*($CN$1='CAMAGUI DATA UNIFICADA'!$B$2:$B1007),0),MATCH(CY$2,'CAMAGUI DATA UNIFICADA'!$C$1:$T$1,0)),"")</f>
        <v>0.75</v>
      </c>
      <c r="CZ41" s="60">
        <f t="array" ref="CZ41">IFERROR(INDEX('CAMAGUI DATA UNIFICADA'!$C$2:$T1007,MATCH(1,($A41='CAMAGUI DATA UNIFICADA'!$A$2:$A1007)*($CN$1='CAMAGUI DATA UNIFICADA'!$B$2:$B1007),0),MATCH(CZ$2,'CAMAGUI DATA UNIFICADA'!$C$1:$T$1,0)),"")</f>
        <v>94285.71429</v>
      </c>
      <c r="DA41" s="2">
        <f t="array" ref="DA41">IFERROR(INDEX('CAMAGUI DATA UNIFICADA'!$C$2:$T1007,MATCH(1,($A41='CAMAGUI DATA UNIFICADA'!$A$2:$A1007)*($CN$1='CAMAGUI DATA UNIFICADA'!$B$2:$B1007),0),MATCH(DA$2,'CAMAGUI DATA UNIFICADA'!$C$1:$T$1,0)),"")</f>
        <v>2.25</v>
      </c>
      <c r="DB41" s="2">
        <f t="array" ref="DB41">IFERROR(INDEX('CAMAGUI DATA UNIFICADA'!$C$2:$T1007,MATCH(1,($A41='CAMAGUI DATA UNIFICADA'!$A$2:$A1007)*($CN$1='CAMAGUI DATA UNIFICADA'!$B$2:$B1007),0),MATCH(DB$2,'CAMAGUI DATA UNIFICADA'!$C$1:$T$1,0)),"")</f>
        <v>3.55</v>
      </c>
      <c r="DC41" s="33">
        <f t="array" ref="DC41">IFERROR(INDEX('CAMAGUI DATA UNIFICADA'!$C$2:$T1007,MATCH(1,($A41='CAMAGUI DATA UNIFICADA'!$A$2:$A1007)*($CN$1='CAMAGUI DATA UNIFICADA'!$B$2:$B1007),0),MATCH(DC$2,'CAMAGUI DATA UNIFICADA'!$C$1:$T$1,0)),"")</f>
        <v>9.0234</v>
      </c>
      <c r="DD41" s="60">
        <f t="array" ref="DD41">IFERROR(INDEX('CAMAGUI DATA UNIFICADA'!$C$2:$T1007,MATCH(1,($A41='CAMAGUI DATA UNIFICADA'!$A$2:$A1007)*($CN$1='CAMAGUI DATA UNIFICADA'!$B$2:$B1007),0),MATCH(DD$2,'CAMAGUI DATA UNIFICADA'!$C$1:$T$1,0)),"")</f>
        <v>323.7096047</v>
      </c>
      <c r="DE41" s="140">
        <f t="array" ref="DE41">IFERROR(INDEX('CAMAGUI DATA UNIFICADA'!$C$2:$T1007,MATCH(1,($A41='CAMAGUI DATA UNIFICADA'!$A$2:$A1007)*($CN$1='CAMAGUI DATA UNIFICADA'!$B$2:$B1007),0),MATCH(DE$2,'CAMAGUI DATA UNIFICADA'!$C$1:$T$1,0)),"")</f>
        <v>62.17740117</v>
      </c>
      <c r="DF41" s="138" t="str">
        <f t="array" ref="DF41">IFERROR(INDEX('CAMAGUI DATA UNIFICADA'!$C$2:$T1007,MATCH(1,($A41='CAMAGUI DATA UNIFICADA'!$A$2:$A1007)*($DF$1='CAMAGUI DATA UNIFICADA'!$B$2:$B1007),0),MATCH(DF$2,'CAMAGUI DATA UNIFICADA'!$C$1:$T$1,0)),"")</f>
        <v/>
      </c>
      <c r="DG41" s="2" t="str">
        <f t="array" ref="DG41">IFERROR(INDEX('CAMAGUI DATA UNIFICADA'!$C$2:$T1007,MATCH(1,($A41='CAMAGUI DATA UNIFICADA'!$A$2:$A1007)*($DF$1='CAMAGUI DATA UNIFICADA'!$B$2:$B1007),0),MATCH(DG$2,'CAMAGUI DATA UNIFICADA'!$C$1:$T$1,0)),"")</f>
        <v/>
      </c>
      <c r="DH41" s="2" t="str">
        <f t="array" ref="DH41">IFERROR(INDEX('CAMAGUI DATA UNIFICADA'!$C$2:$T1007,MATCH(1,($A41='CAMAGUI DATA UNIFICADA'!$A$2:$A1007)*($DF$1='CAMAGUI DATA UNIFICADA'!$B$2:$B1007),0),MATCH(DH$2,'CAMAGUI DATA UNIFICADA'!$C$1:$T$1,0)),"")</f>
        <v/>
      </c>
      <c r="DI41" s="2" t="str">
        <f t="array" ref="DI41">IFERROR(INDEX('CAMAGUI DATA UNIFICADA'!$C$2:$T1007,MATCH(1,($A41='CAMAGUI DATA UNIFICADA'!$A$2:$A1007)*($DF$1='CAMAGUI DATA UNIFICADA'!$B$2:$B1007),0),MATCH(DI$2,'CAMAGUI DATA UNIFICADA'!$C$1:$T$1,0)),"")</f>
        <v/>
      </c>
      <c r="DJ41" s="139" t="str">
        <f t="array" ref="DJ41">IFERROR(INDEX('CAMAGUI DATA UNIFICADA'!$C$2:$T1007,MATCH(1,($A41='CAMAGUI DATA UNIFICADA'!$A$2:$A1007)*($DF$1='CAMAGUI DATA UNIFICADA'!$B$2:$B1007),0),MATCH(DJ$2,'CAMAGUI DATA UNIFICADA'!$C$1:$T$1,0)),"")</f>
        <v/>
      </c>
      <c r="DK41" s="2" t="str">
        <f t="array" ref="DK41">IFERROR(INDEX('CAMAGUI DATA UNIFICADA'!$C$2:$T1007,MATCH(1,($A41='CAMAGUI DATA UNIFICADA'!$A$2:$A1007)*($DF$1='CAMAGUI DATA UNIFICADA'!$B$2:$B1007),0),MATCH(DK$2,'CAMAGUI DATA UNIFICADA'!$C$1:$T$1,0)),"")</f>
        <v/>
      </c>
      <c r="DL41" s="2" t="str">
        <f t="array" ref="DL41">IFERROR(INDEX('CAMAGUI DATA UNIFICADA'!$C$2:$T1007,MATCH(1,($A41='CAMAGUI DATA UNIFICADA'!$A$2:$A1007)*($DF$1='CAMAGUI DATA UNIFICADA'!$B$2:$B1007),0),MATCH(DL$2,'CAMAGUI DATA UNIFICADA'!$C$1:$T$1,0)),"")</f>
        <v/>
      </c>
      <c r="DM41" s="33" t="str">
        <f t="array" ref="DM41">IFERROR(INDEX('CAMAGUI DATA UNIFICADA'!$C$2:$T1007,MATCH(1,($A41='CAMAGUI DATA UNIFICADA'!$A$2:$A1007)*($DF$1='CAMAGUI DATA UNIFICADA'!$B$2:$B1007),0),MATCH(DM$2,'CAMAGUI DATA UNIFICADA'!$C$1:$T$1,0)),"")</f>
        <v/>
      </c>
      <c r="DN41" s="60" t="str">
        <f t="array" ref="DN41">IFERROR(INDEX('CAMAGUI DATA UNIFICADA'!$C$2:$T1007,MATCH(1,($A41='CAMAGUI DATA UNIFICADA'!$A$2:$A1007)*($DF$1='CAMAGUI DATA UNIFICADA'!$B$2:$B1007),0),MATCH(DN$2,'CAMAGUI DATA UNIFICADA'!$C$1:$T$1,0)),"")</f>
        <v/>
      </c>
      <c r="DO41" s="33" t="str">
        <f t="array" ref="DO41">IFERROR(INDEX('CAMAGUI DATA UNIFICADA'!$C$2:$T1007,MATCH(1,($A41='CAMAGUI DATA UNIFICADA'!$A$2:$A1007)*($DF$1='CAMAGUI DATA UNIFICADA'!$B$2:$B1007),0),MATCH(DO$2,'CAMAGUI DATA UNIFICADA'!$C$1:$T$1,0)),"")</f>
        <v/>
      </c>
      <c r="DP41" s="23" t="str">
        <f t="array" ref="DP41">IFERROR(INDEX('CAMAGUI DATA UNIFICADA'!$C$2:$T1007,MATCH(1,($A41='CAMAGUI DATA UNIFICADA'!$A$2:$A1007)*($DF$1='CAMAGUI DATA UNIFICADA'!$B$2:$B1007),0),MATCH(DP$2,'CAMAGUI DATA UNIFICADA'!$C$1:$T$1,0)),"")</f>
        <v/>
      </c>
      <c r="DQ41" s="23" t="str">
        <f t="array" ref="DQ41">IFERROR(INDEX('CAMAGUI DATA UNIFICADA'!$C$2:$T1007,MATCH(1,($A41='CAMAGUI DATA UNIFICADA'!$A$2:$A1007)*($DF$1='CAMAGUI DATA UNIFICADA'!$B$2:$B1007),0),MATCH(DQ$2,'CAMAGUI DATA UNIFICADA'!$C$1:$T$1,0)),"")</f>
        <v/>
      </c>
      <c r="DR41" s="2" t="str">
        <f t="array" ref="DR41">IFERROR(INDEX('CAMAGUI DATA UNIFICADA'!$C$2:$T1007,MATCH(1,($A41='CAMAGUI DATA UNIFICADA'!$A$2:$A1007)*($DF$1='CAMAGUI DATA UNIFICADA'!$B$2:$B1007),0),MATCH(DR$2,'CAMAGUI DATA UNIFICADA'!$C$1:$T$1,0)),"")</f>
        <v/>
      </c>
      <c r="DS41" s="2" t="str">
        <f t="array" ref="DS41">IFERROR(INDEX('CAMAGUI DATA UNIFICADA'!$C$2:$T1007,MATCH(1,($A41='CAMAGUI DATA UNIFICADA'!$A$2:$A1007)*($DF$1='CAMAGUI DATA UNIFICADA'!$B$2:$B1007),0),MATCH(DS$2,'CAMAGUI DATA UNIFICADA'!$C$1:$T$1,0)),"")</f>
        <v/>
      </c>
      <c r="DT41" s="2" t="str">
        <f t="array" ref="DT41">IFERROR(INDEX('CAMAGUI DATA UNIFICADA'!$C$2:$T1007,MATCH(1,($A41='CAMAGUI DATA UNIFICADA'!$A$2:$A1007)*($DF$1='CAMAGUI DATA UNIFICADA'!$B$2:$B1007),0),MATCH(DT$2,'CAMAGUI DATA UNIFICADA'!$C$1:$T$1,0)),"")</f>
        <v/>
      </c>
      <c r="DU41" s="33" t="str">
        <f t="array" ref="DU41">IFERROR(INDEX('CAMAGUI DATA UNIFICADA'!$C$2:$T1007,MATCH(1,($A41='CAMAGUI DATA UNIFICADA'!$A$2:$A1007)*($DF$1='CAMAGUI DATA UNIFICADA'!$B$2:$B1007),0),MATCH(DU$2,'CAMAGUI DATA UNIFICADA'!$C$1:$T$1,0)),"")</f>
        <v/>
      </c>
      <c r="DV41" s="60" t="str">
        <f t="array" ref="DV41">IFERROR(INDEX('CAMAGUI DATA UNIFICADA'!$C$2:$T1007,MATCH(1,($A41='CAMAGUI DATA UNIFICADA'!$A$2:$A1007)*($DF$1='CAMAGUI DATA UNIFICADA'!$B$2:$B1007),0),MATCH(DV$2,'CAMAGUI DATA UNIFICADA'!$C$1:$T$1,0)),"")</f>
        <v/>
      </c>
      <c r="DW41" s="140" t="str">
        <f t="array" ref="DW41">IFERROR(INDEX('CAMAGUI DATA UNIFICADA'!$C$2:$T1007,MATCH(1,($A41='CAMAGUI DATA UNIFICADA'!$A$2:$A1007)*($DF$1='CAMAGUI DATA UNIFICADA'!$B$2:$B1007),0),MATCH(DW$2,'CAMAGUI DATA UNIFICADA'!$C$1:$T$1,0)),"")</f>
        <v/>
      </c>
      <c r="DX41" s="144" t="str">
        <f t="array" ref="DX41">IFERROR(INDEX('CAMAGUI DATA UNIFICADA'!$C$2:$T1007,MATCH(1,($A41='CAMAGUI DATA UNIFICADA'!$A$2:$A1007)*($DX$1='CAMAGUI DATA UNIFICADA'!$B$2:$B1007),0),MATCH(DX$2,'CAMAGUI DATA UNIFICADA'!$C$1:$T$1,0)),"")</f>
        <v/>
      </c>
      <c r="DY41" s="60" t="str">
        <f t="array" ref="DY41">IFERROR(INDEX('CAMAGUI DATA UNIFICADA'!$C$2:$T1007,MATCH(1,($A41='CAMAGUI DATA UNIFICADA'!$A$2:$A1007)*($DX$1='CAMAGUI DATA UNIFICADA'!$B$2:$B1007),0),MATCH(DY$2,'CAMAGUI DATA UNIFICADA'!$C$1:$T$1,0)),"")</f>
        <v/>
      </c>
      <c r="DZ41" s="60" t="str">
        <f t="array" ref="DZ41">IFERROR(INDEX('CAMAGUI DATA UNIFICADA'!$C$2:$T1007,MATCH(1,($A41='CAMAGUI DATA UNIFICADA'!$A$2:$A1007)*($DX$1='CAMAGUI DATA UNIFICADA'!$B$2:$B1007),0),MATCH(DZ$2,'CAMAGUI DATA UNIFICADA'!$C$1:$T$1,0)),"")</f>
        <v/>
      </c>
      <c r="EA41" s="60" t="str">
        <f t="array" ref="EA41">IFERROR(INDEX('CAMAGUI DATA UNIFICADA'!$C$2:$T1007,MATCH(1,($A41='CAMAGUI DATA UNIFICADA'!$A$2:$A1007)*($DX$1='CAMAGUI DATA UNIFICADA'!$B$2:$B1007),0),MATCH(EA$2,'CAMAGUI DATA UNIFICADA'!$C$1:$T$1,0)),"")</f>
        <v/>
      </c>
      <c r="EB41" s="60" t="str">
        <f t="array" ref="EB41">IFERROR(INDEX('CAMAGUI DATA UNIFICADA'!$C$2:$T1007,MATCH(1,($A41='CAMAGUI DATA UNIFICADA'!$A$2:$A1007)*($DX$1='CAMAGUI DATA UNIFICADA'!$B$2:$B1007),0),MATCH(EB$2,'CAMAGUI DATA UNIFICADA'!$C$1:$T$1,0)),"")</f>
        <v/>
      </c>
      <c r="EC41" s="60" t="str">
        <f t="array" ref="EC41">IFERROR(INDEX('CAMAGUI DATA UNIFICADA'!$C$2:$T1007,MATCH(1,($A41='CAMAGUI DATA UNIFICADA'!$A$2:$A1007)*($DX$1='CAMAGUI DATA UNIFICADA'!$B$2:$B1007),0),MATCH(EC$2,'CAMAGUI DATA UNIFICADA'!$C$1:$T$1,0)),"")</f>
        <v/>
      </c>
      <c r="ED41" s="60" t="str">
        <f t="array" ref="ED41">IFERROR(INDEX('CAMAGUI DATA UNIFICADA'!$C$2:$T1007,MATCH(1,($A41='CAMAGUI DATA UNIFICADA'!$A$2:$A1007)*($DX$1='CAMAGUI DATA UNIFICADA'!$B$2:$B1007),0),MATCH(ED$2,'CAMAGUI DATA UNIFICADA'!$C$1:$T$1,0)),"")</f>
        <v/>
      </c>
      <c r="EE41" s="60" t="str">
        <f t="array" ref="EE41">IFERROR(INDEX('CAMAGUI DATA UNIFICADA'!$C$2:$T1007,MATCH(1,($A41='CAMAGUI DATA UNIFICADA'!$A$2:$A1007)*($DX$1='CAMAGUI DATA UNIFICADA'!$B$2:$B1007),0),MATCH(EE$2,'CAMAGUI DATA UNIFICADA'!$C$1:$T$1,0)),"")</f>
        <v/>
      </c>
      <c r="EF41" s="60" t="str">
        <f t="array" ref="EF41">IFERROR(INDEX('CAMAGUI DATA UNIFICADA'!$C$2:$T1007,MATCH(1,($A41='CAMAGUI DATA UNIFICADA'!$A$2:$A1007)*($DX$1='CAMAGUI DATA UNIFICADA'!$B$2:$B1007),0),MATCH(EF$2,'CAMAGUI DATA UNIFICADA'!$C$1:$T$1,0)),"")</f>
        <v/>
      </c>
      <c r="EG41" s="60" t="str">
        <f t="array" ref="EG41">IFERROR(INDEX('CAMAGUI DATA UNIFICADA'!$C$2:$T1007,MATCH(1,($A41='CAMAGUI DATA UNIFICADA'!$A$2:$A1007)*($DX$1='CAMAGUI DATA UNIFICADA'!$B$2:$B1007),0),MATCH(EG$2,'CAMAGUI DATA UNIFICADA'!$C$1:$T$1,0)),"")</f>
        <v/>
      </c>
      <c r="EH41" s="60" t="str">
        <f t="array" ref="EH41">IFERROR(INDEX('CAMAGUI DATA UNIFICADA'!$C$2:$T1007,MATCH(1,($A41='CAMAGUI DATA UNIFICADA'!$A$2:$A1007)*($DX$1='CAMAGUI DATA UNIFICADA'!$B$2:$B1007),0),MATCH(EH$2,'CAMAGUI DATA UNIFICADA'!$C$1:$T$1,0)),"")</f>
        <v/>
      </c>
      <c r="EI41" s="60" t="str">
        <f t="array" ref="EI41">IFERROR(INDEX('CAMAGUI DATA UNIFICADA'!$C$2:$T1007,MATCH(1,($A41='CAMAGUI DATA UNIFICADA'!$A$2:$A1007)*($DX$1='CAMAGUI DATA UNIFICADA'!$B$2:$B1007),0),MATCH(EI$2,'CAMAGUI DATA UNIFICADA'!$C$1:$T$1,0)),"")</f>
        <v/>
      </c>
      <c r="EJ41" s="60" t="str">
        <f t="array" ref="EJ41">IFERROR(INDEX('CAMAGUI DATA UNIFICADA'!$C$2:$T1007,MATCH(1,($A41='CAMAGUI DATA UNIFICADA'!$A$2:$A1007)*($DX$1='CAMAGUI DATA UNIFICADA'!$B$2:$B1007),0),MATCH(EJ$2,'CAMAGUI DATA UNIFICADA'!$C$1:$T$1,0)),"")</f>
        <v/>
      </c>
      <c r="EK41" s="60" t="str">
        <f t="array" ref="EK41">IFERROR(INDEX('CAMAGUI DATA UNIFICADA'!$C$2:$T1007,MATCH(1,($A41='CAMAGUI DATA UNIFICADA'!$A$2:$A1007)*($DX$1='CAMAGUI DATA UNIFICADA'!$B$2:$B1007),0),MATCH(EK$2,'CAMAGUI DATA UNIFICADA'!$C$1:$T$1,0)),"")</f>
        <v/>
      </c>
      <c r="EL41" s="60" t="str">
        <f t="array" ref="EL41">IFERROR(INDEX('CAMAGUI DATA UNIFICADA'!$C$2:$T1007,MATCH(1,($A41='CAMAGUI DATA UNIFICADA'!$A$2:$A1007)*($DX$1='CAMAGUI DATA UNIFICADA'!$B$2:$B1007),0),MATCH(EL$2,'CAMAGUI DATA UNIFICADA'!$C$1:$T$1,0)),"")</f>
        <v/>
      </c>
      <c r="EM41" s="60" t="str">
        <f t="array" ref="EM41">IFERROR(INDEX('CAMAGUI DATA UNIFICADA'!$C$2:$T1007,MATCH(1,($A41='CAMAGUI DATA UNIFICADA'!$A$2:$A1007)*($DX$1='CAMAGUI DATA UNIFICADA'!$B$2:$B1007),0),MATCH(EM$2,'CAMAGUI DATA UNIFICADA'!$C$1:$T$1,0)),"")</f>
        <v/>
      </c>
      <c r="EN41" s="60" t="str">
        <f t="array" ref="EN41">IFERROR(INDEX('CAMAGUI DATA UNIFICADA'!$C$2:$T1007,MATCH(1,($A41='CAMAGUI DATA UNIFICADA'!$A$2:$A1007)*($DX$1='CAMAGUI DATA UNIFICADA'!$B$2:$B1007),0),MATCH(EN$2,'CAMAGUI DATA UNIFICADA'!$C$1:$T$1,0)),"")</f>
        <v/>
      </c>
      <c r="EO41" s="140" t="str">
        <f t="array" ref="EO41">IFERROR(INDEX('CAMAGUI DATA UNIFICADA'!$C$2:$T1007,MATCH(1,($A41='CAMAGUI DATA UNIFICADA'!$A$2:$A1007)*($DX$1='CAMAGUI DATA UNIFICADA'!$B$2:$B1007),0),MATCH(EO$2,'CAMAGUI DATA UNIFICADA'!$C$1:$T$1,0)),"")</f>
        <v/>
      </c>
    </row>
    <row r="42">
      <c r="A42" s="137">
        <v>45222.0</v>
      </c>
      <c r="B42" s="138" t="str">
        <f t="array" ref="B42">IFERROR(INDEX('CAMAGUI DATA UNIFICADA'!$C$2:$T1007,MATCH(1,($A42='CAMAGUI DATA UNIFICADA'!$A$2:$A1007)*($B$1='CAMAGUI DATA UNIFICADA'!$B$2:$B1007),0),MATCH(B$2,'CAMAGUI DATA UNIFICADA'!$C$1:$T$1,0)),"")</f>
        <v>CA1040923</v>
      </c>
      <c r="C42" s="2">
        <f t="array" ref="C42">IFERROR(INDEX('CAMAGUI DATA UNIFICADA'!$C$2:$T1007,MATCH(1,($A42='CAMAGUI DATA UNIFICADA'!$A$2:$A1007)*($B$1='CAMAGUI DATA UNIFICADA'!$B$2:$B1007),0),MATCH(C$2,'CAMAGUI DATA UNIFICADA'!$C$1:$T$1,0)),"")</f>
        <v>575</v>
      </c>
      <c r="D42" s="2">
        <f t="array" ref="D42">IFERROR(INDEX('CAMAGUI DATA UNIFICADA'!$C$2:$T1007,MATCH(1,($A42='CAMAGUI DATA UNIFICADA'!$A$2:$A1007)*($B$1='CAMAGUI DATA UNIFICADA'!$B$2:$B1007),0),MATCH(D$2,'CAMAGUI DATA UNIFICADA'!$C$1:$T$1,0)),"")</f>
        <v>4102</v>
      </c>
      <c r="E42" s="2" t="str">
        <f t="array" ref="E42">IFERROR(INDEX('CAMAGUI DATA UNIFICADA'!$C$2:$T1007,MATCH(1,($A42='CAMAGUI DATA UNIFICADA'!$A$2:$A1007)*($B$1='CAMAGUI DATA UNIFICADA'!$B$2:$B1007),0),MATCH(E$2,'CAMAGUI DATA UNIFICADA'!$C$1:$T$1,0)),"")</f>
        <v>SKR MAST</v>
      </c>
      <c r="F42" s="139">
        <f t="array" ref="F42">IFERROR(INDEX('CAMAGUI DATA UNIFICADA'!$C$2:$T1007,MATCH(1,($A42='CAMAGUI DATA UNIFICADA'!$A$2:$A1007)*($B$1='CAMAGUI DATA UNIFICADA'!$B$2:$B1007),0),MATCH(F$2,'CAMAGUI DATA UNIFICADA'!$C$1:$T$1,0)),"")</f>
        <v>4019.96</v>
      </c>
      <c r="G42" s="2">
        <f t="array" ref="G42">IFERROR(INDEX('CAMAGUI DATA UNIFICADA'!$C$2:$T1007,MATCH(1,($A42='CAMAGUI DATA UNIFICADA'!$A$2:$A1007)*($B$1='CAMAGUI DATA UNIFICADA'!$B$2:$B1007),0),MATCH(G$2,'CAMAGUI DATA UNIFICADA'!$C$1:$T$1,0)),"")</f>
        <v>17.2</v>
      </c>
      <c r="H42" s="2">
        <f t="array" ref="H42">IFERROR(INDEX('CAMAGUI DATA UNIFICADA'!$C$2:$T1007,MATCH(1,($A42='CAMAGUI DATA UNIFICADA'!$A$2:$A1007)*($B$1='CAMAGUI DATA UNIFICADA'!$B$2:$B1007),0),MATCH(H$2,'CAMAGUI DATA UNIFICADA'!$C$1:$T$1,0)),"")</f>
        <v>2.45</v>
      </c>
      <c r="I42" s="33">
        <f t="array" ref="I42">IFERROR(INDEX('CAMAGUI DATA UNIFICADA'!$C$2:$T1007,MATCH(1,($A42='CAMAGUI DATA UNIFICADA'!$A$2:$A1007)*($B$1='CAMAGUI DATA UNIFICADA'!$B$2:$B1007),0),MATCH(I$2,'CAMAGUI DATA UNIFICADA'!$C$1:$T$1,0)),"")</f>
        <v>3.6264</v>
      </c>
      <c r="J42" s="60">
        <f t="array" ref="J42">IFERROR(INDEX('CAMAGUI DATA UNIFICADA'!$C$2:$T1007,MATCH(1,($A42='CAMAGUI DATA UNIFICADA'!$A$2:$A1007)*($B$1='CAMAGUI DATA UNIFICADA'!$B$2:$B1007),0),MATCH(J$2,'CAMAGUI DATA UNIFICADA'!$C$1:$T$1,0)),"")</f>
        <v>921857.2843</v>
      </c>
      <c r="K42" s="33">
        <f t="array" ref="K42">IFERROR(INDEX('CAMAGUI DATA UNIFICADA'!$C$2:$T1007,MATCH(1,($A42='CAMAGUI DATA UNIFICADA'!$A$2:$A1007)*($B$1='CAMAGUI DATA UNIFICADA'!$B$2:$B1007),0),MATCH(K$2,'CAMAGUI DATA UNIFICADA'!$C$1:$T$1,0)),"")</f>
        <v>1.680503578</v>
      </c>
      <c r="L42" s="23">
        <f t="array" ref="L42">IFERROR(INDEX('CAMAGUI DATA UNIFICADA'!$C$2:$T1007,MATCH(1,($A42='CAMAGUI DATA UNIFICADA'!$A$2:$A1007)*($B$1='CAMAGUI DATA UNIFICADA'!$B$2:$B1007),0),MATCH(L$2,'CAMAGUI DATA UNIFICADA'!$C$1:$T$1,0)),"")</f>
        <v>0.7587302752</v>
      </c>
      <c r="M42" s="23">
        <f t="array" ref="M42">IFERROR(INDEX('CAMAGUI DATA UNIFICADA'!$C$2:$T1007,MATCH(1,($A42='CAMAGUI DATA UNIFICADA'!$A$2:$A1007)*($B$1='CAMAGUI DATA UNIFICADA'!$B$2:$B1007),0),MATCH(M$2,'CAMAGUI DATA UNIFICADA'!$C$1:$T$1,0)),"")</f>
        <v>0.82</v>
      </c>
      <c r="N42" s="60">
        <f t="array" ref="N42">IFERROR(INDEX('CAMAGUI DATA UNIFICADA'!$C$2:$T1007,MATCH(1,($A42='CAMAGUI DATA UNIFICADA'!$A$2:$A1007)*($B$1='CAMAGUI DATA UNIFICADA'!$B$2:$B1007),0),MATCH(N$2,'CAMAGUI DATA UNIFICADA'!$C$1:$T$1,0)),"")</f>
        <v>121648.3516</v>
      </c>
      <c r="O42" s="2">
        <f t="array" ref="O42">IFERROR(INDEX('CAMAGUI DATA UNIFICADA'!$C$2:$T1007,MATCH(1,($A42='CAMAGUI DATA UNIFICADA'!$A$2:$A1007)*($B$1='CAMAGUI DATA UNIFICADA'!$B$2:$B1007),0),MATCH(O$2,'CAMAGUI DATA UNIFICADA'!$C$1:$T$1,0)),"")</f>
        <v>2.25</v>
      </c>
      <c r="P42" s="2">
        <f t="array" ref="P42">IFERROR(INDEX('CAMAGUI DATA UNIFICADA'!$C$2:$T1007,MATCH(1,($A42='CAMAGUI DATA UNIFICADA'!$A$2:$A1007)*($B$1='CAMAGUI DATA UNIFICADA'!$B$2:$B1007),0),MATCH(P$2,'CAMAGUI DATA UNIFICADA'!$C$1:$T$1,0)),"")</f>
        <v>19.45</v>
      </c>
      <c r="Q42" s="33">
        <f t="array" ref="Q42">IFERROR(INDEX('CAMAGUI DATA UNIFICADA'!$C$2:$T1007,MATCH(1,($A42='CAMAGUI DATA UNIFICADA'!$A$2:$A1007)*($B$1='CAMAGUI DATA UNIFICADA'!$B$2:$B1007),0),MATCH(Q$2,'CAMAGUI DATA UNIFICADA'!$C$1:$T$1,0)),"")</f>
        <v>3.3648</v>
      </c>
      <c r="R42" s="60">
        <f t="array" ref="R42">IFERROR(INDEX('CAMAGUI DATA UNIFICADA'!$C$2:$T1007,MATCH(1,($A42='CAMAGUI DATA UNIFICADA'!$A$2:$A1007)*($B$1='CAMAGUI DATA UNIFICADA'!$B$2:$B1007),0),MATCH(R$2,'CAMAGUI DATA UNIFICADA'!$C$1:$T$1,0)),"")</f>
        <v>664.5298761</v>
      </c>
      <c r="S42" s="140">
        <f t="array" ref="S42">IFERROR(INDEX('CAMAGUI DATA UNIFICADA'!$C$2:$T1007,MATCH(1,($A42='CAMAGUI DATA UNIFICADA'!$A$2:$A1007)*($B$1='CAMAGUI DATA UNIFICADA'!$B$2:$B1007),0),MATCH(S$2,'CAMAGUI DATA UNIFICADA'!$C$1:$T$1,0)),"")</f>
        <v>22.38246902</v>
      </c>
      <c r="T42" s="138" t="str">
        <f t="array" ref="T42">IFERROR(INDEX('CAMAGUI DATA UNIFICADA'!$C$2:$T1007,MATCH(1,($A42='CAMAGUI DATA UNIFICADA'!$A$2:$A1007)*($T$1='CAMAGUI DATA UNIFICADA'!$B$2:$B1007),0),MATCH(T$2,'CAMAGUI DATA UNIFICADA'!$C$1:$T$1,0)),"")</f>
        <v>CA2040923</v>
      </c>
      <c r="U42" s="2">
        <f t="array" ref="U42">IFERROR(INDEX('CAMAGUI DATA UNIFICADA'!$C$2:$T1007,MATCH(1,($A42='CAMAGUI DATA UNIFICADA'!$A$2:$A1007)*($T$1='CAMAGUI DATA UNIFICADA'!$B$2:$B1007),0),MATCH(U$2,'CAMAGUI DATA UNIFICADA'!$C$1:$T$1,0)),"")</f>
        <v>437</v>
      </c>
      <c r="V42" s="2">
        <f t="array" ref="V42">IFERROR(INDEX('CAMAGUI DATA UNIFICADA'!$C$2:$T1007,MATCH(1,($A42='CAMAGUI DATA UNIFICADA'!$A$2:$A1007)*($T$1='CAMAGUI DATA UNIFICADA'!$B$2:$B1007),0),MATCH(V$2,'CAMAGUI DATA UNIFICADA'!$C$1:$T$1,0)),"")</f>
        <v>3047</v>
      </c>
      <c r="W42" s="2" t="str">
        <f t="array" ref="W42">IFERROR(INDEX('CAMAGUI DATA UNIFICADA'!$C$2:$T1007,MATCH(1,($A42='CAMAGUI DATA UNIFICADA'!$A$2:$A1007)*($T$1='CAMAGUI DATA UNIFICADA'!$B$2:$B1007),0),MATCH(W$2,'CAMAGUI DATA UNIFICADA'!$C$1:$T$1,0)),"")</f>
        <v>SKR MAST</v>
      </c>
      <c r="X42" s="139">
        <f t="array" ref="X42">IFERROR(INDEX('CAMAGUI DATA UNIFICADA'!$C$2:$T1007,MATCH(1,($A42='CAMAGUI DATA UNIFICADA'!$A$2:$A1007)*($T$1='CAMAGUI DATA UNIFICADA'!$B$2:$B1007),0),MATCH(X$2,'CAMAGUI DATA UNIFICADA'!$C$1:$T$1,0)),"")</f>
        <v>2986.06</v>
      </c>
      <c r="Y42" s="2">
        <f t="array" ref="Y42">IFERROR(INDEX('CAMAGUI DATA UNIFICADA'!$C$2:$T1007,MATCH(1,($A42='CAMAGUI DATA UNIFICADA'!$A$2:$A1007)*($T$1='CAMAGUI DATA UNIFICADA'!$B$2:$B1007),0),MATCH(Y$2,'CAMAGUI DATA UNIFICADA'!$C$1:$T$1,0)),"")</f>
        <v>17.1</v>
      </c>
      <c r="Z42" s="2">
        <f t="array" ref="Z42">IFERROR(INDEX('CAMAGUI DATA UNIFICADA'!$C$2:$T1007,MATCH(1,($A42='CAMAGUI DATA UNIFICADA'!$A$2:$A1007)*($T$1='CAMAGUI DATA UNIFICADA'!$B$2:$B1007),0),MATCH(Z$2,'CAMAGUI DATA UNIFICADA'!$C$1:$T$1,0)),"")</f>
        <v>3.1</v>
      </c>
      <c r="AA42" s="2">
        <f t="array" ref="AA42">IFERROR(INDEX('CAMAGUI DATA UNIFICADA'!$C$2:$T1007,MATCH(1,($A42='CAMAGUI DATA UNIFICADA'!$A$2:$A1007)*($T$1='CAMAGUI DATA UNIFICADA'!$B$2:$B1007),0),MATCH(AA$2,'CAMAGUI DATA UNIFICADA'!$C$1:$T$1,0)),"")</f>
        <v>3.6372</v>
      </c>
      <c r="AB42" s="60">
        <f t="array" ref="AB42">IFERROR(INDEX('CAMAGUI DATA UNIFICADA'!$C$2:$T1007,MATCH(1,($A42='CAMAGUI DATA UNIFICADA'!$A$2:$A1007)*($T$1='CAMAGUI DATA UNIFICADA'!$B$2:$B1007),0),MATCH(AB$2,'CAMAGUI DATA UNIFICADA'!$C$1:$T$1,0)),"")</f>
        <v>702616.1761</v>
      </c>
      <c r="AC42" s="33">
        <f t="array" ref="AC42">IFERROR(INDEX('CAMAGUI DATA UNIFICADA'!$C$2:$T1007,MATCH(1,($A42='CAMAGUI DATA UNIFICADA'!$A$2:$A1007)*($T$1='CAMAGUI DATA UNIFICADA'!$B$2:$B1007),0),MATCH(AC$2,'CAMAGUI DATA UNIFICADA'!$C$1:$T$1,0)),"")</f>
        <v>1.277327129</v>
      </c>
      <c r="AD42" s="23">
        <f t="array" ref="AD42">IFERROR(INDEX('CAMAGUI DATA UNIFICADA'!$C$2:$T1007,MATCH(1,($A42='CAMAGUI DATA UNIFICADA'!$A$2:$A1007)*($T$1='CAMAGUI DATA UNIFICADA'!$B$2:$B1007),0),MATCH(AD$2,'CAMAGUI DATA UNIFICADA'!$C$1:$T$1,0)),"")</f>
        <v>0.8217733053</v>
      </c>
      <c r="AE42" s="23">
        <f t="array" ref="AE42">IFERROR(INDEX('CAMAGUI DATA UNIFICADA'!$C$2:$T1007,MATCH(1,($A42='CAMAGUI DATA UNIFICADA'!$A$2:$A1007)*($T$1='CAMAGUI DATA UNIFICADA'!$B$2:$B1007),0),MATCH(AE$2,'CAMAGUI DATA UNIFICADA'!$C$1:$T$1,0)),"")</f>
        <v>0.9</v>
      </c>
      <c r="AF42" s="60">
        <f t="array" ref="AF42">IFERROR(INDEX('CAMAGUI DATA UNIFICADA'!$C$2:$T1007,MATCH(1,($A42='CAMAGUI DATA UNIFICADA'!$A$2:$A1007)*($T$1='CAMAGUI DATA UNIFICADA'!$B$2:$B1007),0),MATCH(AF$2,'CAMAGUI DATA UNIFICADA'!$C$1:$T$1,0)),"")</f>
        <v>128250</v>
      </c>
      <c r="AG42" s="2">
        <f t="array" ref="AG42">IFERROR(INDEX('CAMAGUI DATA UNIFICADA'!$C$2:$T1007,MATCH(1,($A42='CAMAGUI DATA UNIFICADA'!$A$2:$A1007)*($T$1='CAMAGUI DATA UNIFICADA'!$B$2:$B1007),0),MATCH(AG$2,'CAMAGUI DATA UNIFICADA'!$C$1:$T$1,0)),"")</f>
        <v>2.25</v>
      </c>
      <c r="AH42" s="2">
        <f t="array" ref="AH42">IFERROR(INDEX('CAMAGUI DATA UNIFICADA'!$C$2:$T1007,MATCH(1,($A42='CAMAGUI DATA UNIFICADA'!$A$2:$A1007)*($T$1='CAMAGUI DATA UNIFICADA'!$B$2:$B1007),0),MATCH(AH$2,'CAMAGUI DATA UNIFICADA'!$C$1:$T$1,0)),"")</f>
        <v>19.35</v>
      </c>
      <c r="AI42" s="33">
        <f t="array" ref="AI42">IFERROR(INDEX('CAMAGUI DATA UNIFICADA'!$C$2:$T1007,MATCH(1,($A42='CAMAGUI DATA UNIFICADA'!$A$2:$A1007)*($T$1='CAMAGUI DATA UNIFICADA'!$B$2:$B1007),0),MATCH(AI$2,'CAMAGUI DATA UNIFICADA'!$C$1:$T$1,0)),"")</f>
        <v>3.3744</v>
      </c>
      <c r="AJ42" s="60">
        <f t="array" ref="AJ42">IFERROR(INDEX('CAMAGUI DATA UNIFICADA'!$C$2:$T1007,MATCH(1,($A42='CAMAGUI DATA UNIFICADA'!$A$2:$A1007)*($T$1='CAMAGUI DATA UNIFICADA'!$B$2:$B1007),0),MATCH(AJ$2,'CAMAGUI DATA UNIFICADA'!$C$1:$T$1,0)),"")</f>
        <v>512.9860355</v>
      </c>
      <c r="AK42" s="140">
        <f t="array" ref="AK42">IFERROR(INDEX('CAMAGUI DATA UNIFICADA'!$C$2:$T1007,MATCH(1,($A42='CAMAGUI DATA UNIFICADA'!$A$2:$A1007)*($T$1='CAMAGUI DATA UNIFICADA'!$B$2:$B1007),0),MATCH(AK$2,'CAMAGUI DATA UNIFICADA'!$C$1:$T$1,0)),"")</f>
        <v>18.99650887</v>
      </c>
      <c r="AL42" s="138" t="str">
        <f t="array" ref="AL42">IFERROR(INDEX('CAMAGUI DATA UNIFICADA'!$C$2:$T1007,MATCH(1,($A42='CAMAGUI DATA UNIFICADA'!$A$2:$A1007)*($AL$1='CAMAGUI DATA UNIFICADA'!$B$2:$B1007),0),MATCH(AL$2,'CAMAGUI DATA UNIFICADA'!$C$1:$T$1,0)),"")</f>
        <v>CA3040923</v>
      </c>
      <c r="AM42" s="2">
        <f t="array" ref="AM42">IFERROR(INDEX('CAMAGUI DATA UNIFICADA'!$C$2:$T1007,MATCH(1,($A42='CAMAGUI DATA UNIFICADA'!$A$2:$A1007)*($AL$1='CAMAGUI DATA UNIFICADA'!$B$2:$B1007),0),MATCH(AM$2,'CAMAGUI DATA UNIFICADA'!$C$1:$T$1,0)),"")</f>
        <v>537</v>
      </c>
      <c r="AN42" s="2">
        <f t="array" ref="AN42">IFERROR(INDEX('CAMAGUI DATA UNIFICADA'!$C$2:$T1007,MATCH(1,($A42='CAMAGUI DATA UNIFICADA'!$A$2:$A1007)*($AL$1='CAMAGUI DATA UNIFICADA'!$B$2:$B1007),0),MATCH(AN$2,'CAMAGUI DATA UNIFICADA'!$C$1:$T$1,0)),"")</f>
        <v>3747</v>
      </c>
      <c r="AO42" s="2" t="str">
        <f t="array" ref="AO42">IFERROR(INDEX('CAMAGUI DATA UNIFICADA'!$C$2:$T1007,MATCH(1,($A42='CAMAGUI DATA UNIFICADA'!$A$2:$A1007)*($AL$1='CAMAGUI DATA UNIFICADA'!$B$2:$B1007),0),MATCH(AO$2,'CAMAGUI DATA UNIFICADA'!$C$1:$T$1,0)),"")</f>
        <v>SKR MAST</v>
      </c>
      <c r="AP42" s="139">
        <f t="array" ref="AP42">IFERROR(INDEX('CAMAGUI DATA UNIFICADA'!$C$2:$T1007,MATCH(1,($A42='CAMAGUI DATA UNIFICADA'!$A$2:$A1007)*($AL$1='CAMAGUI DATA UNIFICADA'!$B$2:$B1007),0),MATCH(AP$2,'CAMAGUI DATA UNIFICADA'!$C$1:$T$1,0)),"")</f>
        <v>3672.06</v>
      </c>
      <c r="AQ42" s="2">
        <f t="array" ref="AQ42">IFERROR(INDEX('CAMAGUI DATA UNIFICADA'!$C$2:$T1007,MATCH(1,($A42='CAMAGUI DATA UNIFICADA'!$A$2:$A1007)*($AL$1='CAMAGUI DATA UNIFICADA'!$B$2:$B1007),0),MATCH(AQ$2,'CAMAGUI DATA UNIFICADA'!$C$1:$T$1,0)),"")</f>
        <v>16</v>
      </c>
      <c r="AR42" s="2">
        <f t="array" ref="AR42">IFERROR(INDEX('CAMAGUI DATA UNIFICADA'!$C$2:$T1007,MATCH(1,($A42='CAMAGUI DATA UNIFICADA'!$A$2:$A1007)*($AL$1='CAMAGUI DATA UNIFICADA'!$B$2:$B1007),0),MATCH(AR$2,'CAMAGUI DATA UNIFICADA'!$C$1:$T$1,0)),"")</f>
        <v>3</v>
      </c>
      <c r="AS42" s="33">
        <f t="array" ref="AS42">IFERROR(INDEX('CAMAGUI DATA UNIFICADA'!$C$2:$T1007,MATCH(1,($A42='CAMAGUI DATA UNIFICADA'!$A$2:$A1007)*($AL$1='CAMAGUI DATA UNIFICADA'!$B$2:$B1007),0),MATCH(AS$2,'CAMAGUI DATA UNIFICADA'!$C$1:$T$1,0)),"")</f>
        <v>3.792</v>
      </c>
      <c r="AT42" s="60">
        <f t="array" ref="AT42">IFERROR(INDEX('CAMAGUI DATA UNIFICADA'!$C$2:$T1007,MATCH(1,($A42='CAMAGUI DATA UNIFICADA'!$A$2:$A1007)*($AL$1='CAMAGUI DATA UNIFICADA'!$B$2:$B1007),0),MATCH(AT$2,'CAMAGUI DATA UNIFICADA'!$C$1:$T$1,0)),"")</f>
        <v>885087.0253</v>
      </c>
      <c r="AU42" s="33">
        <f t="array" ref="AU42">IFERROR(INDEX('CAMAGUI DATA UNIFICADA'!$C$2:$T1007,MATCH(1,($A42='CAMAGUI DATA UNIFICADA'!$A$2:$A1007)*($AL$1='CAMAGUI DATA UNIFICADA'!$B$2:$B1007),0),MATCH(AU$2,'CAMAGUI DATA UNIFICADA'!$C$1:$T$1,0)),"")</f>
        <v>1.170571696</v>
      </c>
      <c r="AV42" s="23">
        <f t="array" ref="AV42">IFERROR(INDEX('CAMAGUI DATA UNIFICADA'!$C$2:$T1007,MATCH(1,($A42='CAMAGUI DATA UNIFICADA'!$A$2:$A1007)*($AL$1='CAMAGUI DATA UNIFICADA'!$B$2:$B1007),0),MATCH(AV$2,'CAMAGUI DATA UNIFICADA'!$C$1:$T$1,0)),"")</f>
        <v>0.8046245685</v>
      </c>
      <c r="AW42" s="23">
        <f t="array" ref="AW42">IFERROR(INDEX('CAMAGUI DATA UNIFICADA'!$C$2:$T1007,MATCH(1,($A42='CAMAGUI DATA UNIFICADA'!$A$2:$A1007)*($AL$1='CAMAGUI DATA UNIFICADA'!$B$2:$B1007),0),MATCH(AW$2,'CAMAGUI DATA UNIFICADA'!$C$1:$T$1,0)),"")</f>
        <v>0.97</v>
      </c>
      <c r="AX42" s="60">
        <f t="array" ref="AX42">IFERROR(INDEX('CAMAGUI DATA UNIFICADA'!$C$2:$T1007,MATCH(1,($A42='CAMAGUI DATA UNIFICADA'!$A$2:$A1007)*($AL$1='CAMAGUI DATA UNIFICADA'!$B$2:$B1007),0),MATCH(AX$2,'CAMAGUI DATA UNIFICADA'!$C$1:$T$1,0)),"")</f>
        <v>152428.5714</v>
      </c>
      <c r="AY42" s="2">
        <f t="array" ref="AY42">IFERROR(INDEX('CAMAGUI DATA UNIFICADA'!$C$2:$T1007,MATCH(1,($A42='CAMAGUI DATA UNIFICADA'!$A$2:$A1007)*($AL$1='CAMAGUI DATA UNIFICADA'!$B$2:$B1007),0),MATCH(AY$2,'CAMAGUI DATA UNIFICADA'!$C$1:$T$1,0)),"")</f>
        <v>2.25</v>
      </c>
      <c r="AZ42" s="2">
        <f t="array" ref="AZ42">IFERROR(INDEX('CAMAGUI DATA UNIFICADA'!$C$2:$T1007,MATCH(1,($A42='CAMAGUI DATA UNIFICADA'!$A$2:$A1007)*($AL$1='CAMAGUI DATA UNIFICADA'!$B$2:$B1007),0),MATCH(AZ$2,'CAMAGUI DATA UNIFICADA'!$C$1:$T$1,0)),"")</f>
        <v>18.25</v>
      </c>
      <c r="BA42" s="33">
        <f t="array" ref="BA42">IFERROR(INDEX('CAMAGUI DATA UNIFICADA'!$C$2:$T1007,MATCH(1,($A42='CAMAGUI DATA UNIFICADA'!$A$2:$A1007)*($AL$1='CAMAGUI DATA UNIFICADA'!$B$2:$B1007),0),MATCH(BA$2,'CAMAGUI DATA UNIFICADA'!$C$1:$T$1,0)),"")</f>
        <v>3.501</v>
      </c>
      <c r="BB42" s="60">
        <f t="array" ref="BB42">IFERROR(INDEX('CAMAGUI DATA UNIFICADA'!$C$2:$T1007,MATCH(1,($A42='CAMAGUI DATA UNIFICADA'!$A$2:$A1007)*($AL$1='CAMAGUI DATA UNIFICADA'!$B$2:$B1007),0),MATCH(BB$2,'CAMAGUI DATA UNIFICADA'!$C$1:$T$1,0)),"")</f>
        <v>698.6877583</v>
      </c>
      <c r="BC42" s="140">
        <f t="array" ref="BC42">IFERROR(INDEX('CAMAGUI DATA UNIFICADA'!$C$2:$T1007,MATCH(1,($A42='CAMAGUI DATA UNIFICADA'!$A$2:$A1007)*($AL$1='CAMAGUI DATA UNIFICADA'!$B$2:$B1007),0),MATCH(BC$2,'CAMAGUI DATA UNIFICADA'!$C$1:$T$1,0)),"")</f>
        <v>40.42193958</v>
      </c>
      <c r="BD42" s="138" t="str">
        <f t="array" ref="BD42">IFERROR(INDEX('CAMAGUI DATA UNIFICADA'!$C$2:$T1007,MATCH(1,($A42='CAMAGUI DATA UNIFICADA'!$A$2:$A1007)*($BD$1='CAMAGUI DATA UNIFICADA'!$B$2:$B1007),0),MATCH(BD$2,'CAMAGUI DATA UNIFICADA'!$C$1:$T$1,0)),"")</f>
        <v>CA4121023</v>
      </c>
      <c r="BE42" s="2">
        <f t="array" ref="BE42">IFERROR(INDEX('CAMAGUI DATA UNIFICADA'!$C$2:$T1007,MATCH(1,($A42='CAMAGUI DATA UNIFICADA'!$A$2:$A1007)*($BD$1='CAMAGUI DATA UNIFICADA'!$B$2:$B1007),0),MATCH(BE$2,'CAMAGUI DATA UNIFICADA'!$C$1:$T$1,0)),"")</f>
        <v>175</v>
      </c>
      <c r="BF42" s="2">
        <f t="array" ref="BF42">IFERROR(INDEX('CAMAGUI DATA UNIFICADA'!$C$2:$T1007,MATCH(1,($A42='CAMAGUI DATA UNIFICADA'!$A$2:$A1007)*($BD$1='CAMAGUI DATA UNIFICADA'!$B$2:$B1007),0),MATCH(BF$2,'CAMAGUI DATA UNIFICADA'!$C$1:$T$1,0)),"")</f>
        <v>900</v>
      </c>
      <c r="BG42" s="2" t="str">
        <f t="array" ref="BG42">IFERROR(INDEX('CAMAGUI DATA UNIFICADA'!$C$2:$T1007,MATCH(1,($A42='CAMAGUI DATA UNIFICADA'!$A$2:$A1007)*($BD$1='CAMAGUI DATA UNIFICADA'!$B$2:$B1007),0),MATCH(BG$2,'CAMAGUI DATA UNIFICADA'!$C$1:$T$1,0)),"")</f>
        <v>SKR NW#4</v>
      </c>
      <c r="BH42" s="139">
        <f t="array" ref="BH42">IFERROR(INDEX('CAMAGUI DATA UNIFICADA'!$C$2:$T1007,MATCH(1,($A42='CAMAGUI DATA UNIFICADA'!$A$2:$A1007)*($BD$1='CAMAGUI DATA UNIFICADA'!$B$2:$B1007),0),MATCH(BH$2,'CAMAGUI DATA UNIFICADA'!$C$1:$T$1,0)),"")</f>
        <v>1209.6</v>
      </c>
      <c r="BI42" s="2">
        <f t="array" ref="BI42">IFERROR(INDEX('CAMAGUI DATA UNIFICADA'!$C$2:$T1007,MATCH(1,($A42='CAMAGUI DATA UNIFICADA'!$A$2:$A1007)*($BD$1='CAMAGUI DATA UNIFICADA'!$B$2:$B1007),0),MATCH(BI$2,'CAMAGUI DATA UNIFICADA'!$C$1:$T$1,0)),"")</f>
        <v>3</v>
      </c>
      <c r="BJ42" s="2">
        <f t="array" ref="BJ42">IFERROR(INDEX('CAMAGUI DATA UNIFICADA'!$C$2:$T1007,MATCH(1,($A42='CAMAGUI DATA UNIFICADA'!$A$2:$A1007)*($BD$1='CAMAGUI DATA UNIFICADA'!$B$2:$B1007),0),MATCH(BJ$2,'CAMAGUI DATA UNIFICADA'!$C$1:$T$1,0)),"")</f>
        <v>1.5</v>
      </c>
      <c r="BK42" s="33">
        <f t="array" ref="BK42">IFERROR(INDEX('CAMAGUI DATA UNIFICADA'!$C$2:$T1007,MATCH(1,($A42='CAMAGUI DATA UNIFICADA'!$A$2:$A1007)*($BD$1='CAMAGUI DATA UNIFICADA'!$B$2:$B1007),0),MATCH(BK$2,'CAMAGUI DATA UNIFICADA'!$C$1:$T$1,0)),"")</f>
        <v>9.624</v>
      </c>
      <c r="BL42" s="60">
        <f t="array" ref="BL42">IFERROR(INDEX('CAMAGUI DATA UNIFICADA'!$C$2:$T1007,MATCH(1,($A42='CAMAGUI DATA UNIFICADA'!$A$2:$A1007)*($BD$1='CAMAGUI DATA UNIFICADA'!$B$2:$B1007),0),MATCH(BL$2,'CAMAGUI DATA UNIFICADA'!$C$1:$T$1,0)),"")</f>
        <v>606123.5799</v>
      </c>
      <c r="BM42" s="33">
        <f t="array" ref="BM42">IFERROR(INDEX('CAMAGUI DATA UNIFICADA'!$C$2:$T1007,MATCH(1,($A42='CAMAGUI DATA UNIFICADA'!$A$2:$A1007)*($BD$1='CAMAGUI DATA UNIFICADA'!$B$2:$B1007),0),MATCH(BM$2,'CAMAGUI DATA UNIFICADA'!$C$1:$T$1,0)),"")</f>
        <v>1.013513514</v>
      </c>
      <c r="BN42" s="23">
        <f t="array" ref="BN42">IFERROR(INDEX('CAMAGUI DATA UNIFICADA'!$C$2:$T1007,MATCH(1,($A42='CAMAGUI DATA UNIFICADA'!$A$2:$A1007)*($BD$1='CAMAGUI DATA UNIFICADA'!$B$2:$B1007),0),MATCH(BN$2,'CAMAGUI DATA UNIFICADA'!$C$1:$T$1,0)),"")</f>
        <v>0.8190859188</v>
      </c>
      <c r="BO42" s="23">
        <f t="array" ref="BO42">IFERROR(INDEX('CAMAGUI DATA UNIFICADA'!$C$2:$T1007,MATCH(1,($A42='CAMAGUI DATA UNIFICADA'!$A$2:$A1007)*($BD$1='CAMAGUI DATA UNIFICADA'!$B$2:$B1007),0),MATCH(BO$2,'CAMAGUI DATA UNIFICADA'!$C$1:$T$1,0)),"")</f>
        <v>0.8</v>
      </c>
      <c r="BP42" s="60">
        <f t="array" ref="BP42">IFERROR(INDEX('CAMAGUI DATA UNIFICADA'!$C$2:$T1007,MATCH(1,($A42='CAMAGUI DATA UNIFICADA'!$A$2:$A1007)*($BD$1='CAMAGUI DATA UNIFICADA'!$B$2:$B1007),0),MATCH(BP$2,'CAMAGUI DATA UNIFICADA'!$C$1:$T$1,0)),"")</f>
        <v>123333.3333</v>
      </c>
      <c r="BQ42" s="2">
        <f t="array" ref="BQ42">IFERROR(INDEX('CAMAGUI DATA UNIFICADA'!$C$2:$T1007,MATCH(1,($A42='CAMAGUI DATA UNIFICADA'!$A$2:$A1007)*($BD$1='CAMAGUI DATA UNIFICADA'!$B$2:$B1007),0),MATCH(BQ$2,'CAMAGUI DATA UNIFICADA'!$C$1:$T$1,0)),"")</f>
        <v>2</v>
      </c>
      <c r="BR42" s="2">
        <f t="array" ref="BR42">IFERROR(INDEX('CAMAGUI DATA UNIFICADA'!$C$2:$T1007,MATCH(1,($A42='CAMAGUI DATA UNIFICADA'!$A$2:$A1007)*($BD$1='CAMAGUI DATA UNIFICADA'!$B$2:$B1007),0),MATCH(BR$2,'CAMAGUI DATA UNIFICADA'!$C$1:$T$1,0)),"")</f>
        <v>5</v>
      </c>
      <c r="BS42" s="33">
        <f t="array" ref="BS42">IFERROR(INDEX('CAMAGUI DATA UNIFICADA'!$C$2:$T1007,MATCH(1,($A42='CAMAGUI DATA UNIFICADA'!$A$2:$A1007)*($BD$1='CAMAGUI DATA UNIFICADA'!$B$2:$B1007),0),MATCH(BS$2,'CAMAGUI DATA UNIFICADA'!$C$1:$T$1,0)),"")</f>
        <v>7.476</v>
      </c>
      <c r="BT42" s="60">
        <f t="array" ref="BT42">IFERROR(INDEX('CAMAGUI DATA UNIFICADA'!$C$2:$T1007,MATCH(1,($A42='CAMAGUI DATA UNIFICADA'!$A$2:$A1007)*($BD$1='CAMAGUI DATA UNIFICADA'!$B$2:$B1007),0),MATCH(BT$2,'CAMAGUI DATA UNIFICADA'!$C$1:$T$1,0)),"")</f>
        <v>248.1594921</v>
      </c>
      <c r="BU42" s="140">
        <f t="array" ref="BU42">IFERROR(INDEX('CAMAGUI DATA UNIFICADA'!$C$2:$T1007,MATCH(1,($A42='CAMAGUI DATA UNIFICADA'!$A$2:$A1007)*($BD$1='CAMAGUI DATA UNIFICADA'!$B$2:$B1007),0),MATCH(BU$2,'CAMAGUI DATA UNIFICADA'!$C$1:$T$1,0)),"")</f>
        <v>18.28987303</v>
      </c>
      <c r="BV42" s="138" t="str">
        <f t="array" ref="BV42">IFERROR(INDEX('CAMAGUI DATA UNIFICADA'!$C$2:$T1007,MATCH(1,($A42='CAMAGUI DATA UNIFICADA'!$A$2:$A1007)*($BV$1='CAMAGUI DATA UNIFICADA'!$B$2:$B1007),0),MATCH(BV$2,'CAMAGUI DATA UNIFICADA'!$C$1:$T$1,0)),"")</f>
        <v>CA5121023</v>
      </c>
      <c r="BW42" s="2">
        <f t="array" ref="BW42">IFERROR(INDEX('CAMAGUI DATA UNIFICADA'!$C$2:$T1007,MATCH(1,($A42='CAMAGUI DATA UNIFICADA'!$A$2:$A1007)*($BV$1='CAMAGUI DATA UNIFICADA'!$B$2:$B1007),0),MATCH(BW$2,'CAMAGUI DATA UNIFICADA'!$C$1:$T$1,0)),"")</f>
        <v>175</v>
      </c>
      <c r="BX42" s="2">
        <f t="array" ref="BX42">IFERROR(INDEX('CAMAGUI DATA UNIFICADA'!$C$2:$T1007,MATCH(1,($A42='CAMAGUI DATA UNIFICADA'!$A$2:$A1007)*($BV$1='CAMAGUI DATA UNIFICADA'!$B$2:$B1007),0),MATCH(BX$2,'CAMAGUI DATA UNIFICADA'!$C$1:$T$1,0)),"")</f>
        <v>975</v>
      </c>
      <c r="BY42" s="2" t="str">
        <f t="array" ref="BY42">IFERROR(INDEX('CAMAGUI DATA UNIFICADA'!$C$2:$T1007,MATCH(1,($A42='CAMAGUI DATA UNIFICADA'!$A$2:$A1007)*($BV$1='CAMAGUI DATA UNIFICADA'!$B$2:$B1007),0),MATCH(BY$2,'CAMAGUI DATA UNIFICADA'!$C$1:$T$1,0)),"")</f>
        <v>SKR NW#4</v>
      </c>
      <c r="BZ42" s="139">
        <f t="array" ref="BZ42">IFERROR(INDEX('CAMAGUI DATA UNIFICADA'!$C$2:$T1007,MATCH(1,($A42='CAMAGUI DATA UNIFICADA'!$A$2:$A1007)*($BV$1='CAMAGUI DATA UNIFICADA'!$B$2:$B1007),0),MATCH(BZ$2,'CAMAGUI DATA UNIFICADA'!$C$1:$T$1,0)),"")</f>
        <v>1310.4</v>
      </c>
      <c r="CA42" s="2">
        <f t="array" ref="CA42">IFERROR(INDEX('CAMAGUI DATA UNIFICADA'!$C$2:$T1007,MATCH(1,($A42='CAMAGUI DATA UNIFICADA'!$A$2:$A1007)*($BV$1='CAMAGUI DATA UNIFICADA'!$B$2:$B1007),0),MATCH(CA$2,'CAMAGUI DATA UNIFICADA'!$C$1:$T$1,0)),"")</f>
        <v>3</v>
      </c>
      <c r="CB42" s="2">
        <f t="array" ref="CB42">IFERROR(INDEX('CAMAGUI DATA UNIFICADA'!$C$2:$T1007,MATCH(1,($A42='CAMAGUI DATA UNIFICADA'!$A$2:$A1007)*($BV$1='CAMAGUI DATA UNIFICADA'!$B$2:$B1007),0),MATCH(CB$2,'CAMAGUI DATA UNIFICADA'!$C$1:$T$1,0)),"")</f>
        <v>1.5</v>
      </c>
      <c r="CC42" s="33">
        <f t="array" ref="CC42">IFERROR(INDEX('CAMAGUI DATA UNIFICADA'!$C$2:$T1007,MATCH(1,($A42='CAMAGUI DATA UNIFICADA'!$A$2:$A1007)*($BV$1='CAMAGUI DATA UNIFICADA'!$B$2:$B1007),0),MATCH(CC$2,'CAMAGUI DATA UNIFICADA'!$C$1:$T$1,0)),"")</f>
        <v>9.624</v>
      </c>
      <c r="CD42" s="60">
        <f t="array" ref="CD42">IFERROR(INDEX('CAMAGUI DATA UNIFICADA'!$C$2:$T1007,MATCH(1,($A42='CAMAGUI DATA UNIFICADA'!$A$2:$A1007)*($BV$1='CAMAGUI DATA UNIFICADA'!$B$2:$B1007),0),MATCH(CD$2,'CAMAGUI DATA UNIFICADA'!$C$1:$T$1,0)),"")</f>
        <v>606123.5799</v>
      </c>
      <c r="CE42" s="33">
        <f t="array" ref="CE42">IFERROR(INDEX('CAMAGUI DATA UNIFICADA'!$C$2:$T1007,MATCH(1,($A42='CAMAGUI DATA UNIFICADA'!$A$2:$A1007)*($BV$1='CAMAGUI DATA UNIFICADA'!$B$2:$B1007),0),MATCH(CE$2,'CAMAGUI DATA UNIFICADA'!$C$1:$T$1,0)),"")</f>
        <v>1.141352063</v>
      </c>
      <c r="CF42" s="23">
        <f t="array" ref="CF42">IFERROR(INDEX('CAMAGUI DATA UNIFICADA'!$C$2:$T1007,MATCH(1,($A42='CAMAGUI DATA UNIFICADA'!$A$2:$A1007)*($BV$1='CAMAGUI DATA UNIFICADA'!$B$2:$B1007),0),MATCH(CF$2,'CAMAGUI DATA UNIFICADA'!$C$1:$T$1,0)),"")</f>
        <v>0.9046620596</v>
      </c>
      <c r="CG42" s="23">
        <f t="array" ref="CG42">IFERROR(INDEX('CAMAGUI DATA UNIFICADA'!$C$2:$T1007,MATCH(1,($A42='CAMAGUI DATA UNIFICADA'!$A$2:$A1007)*($BV$1='CAMAGUI DATA UNIFICADA'!$B$2:$B1007),0),MATCH(CG$2,'CAMAGUI DATA UNIFICADA'!$C$1:$T$1,0)),"")</f>
        <v>0.85</v>
      </c>
      <c r="CH42" s="60">
        <f t="array" ref="CH42">IFERROR(INDEX('CAMAGUI DATA UNIFICADA'!$C$2:$T1007,MATCH(1,($A42='CAMAGUI DATA UNIFICADA'!$A$2:$A1007)*($BV$1='CAMAGUI DATA UNIFICADA'!$B$2:$B1007),0),MATCH(CH$2,'CAMAGUI DATA UNIFICADA'!$C$1:$T$1,0)),"")</f>
        <v>135595.2381</v>
      </c>
      <c r="CI42" s="2">
        <f t="array" ref="CI42">IFERROR(INDEX('CAMAGUI DATA UNIFICADA'!$C$2:$T1007,MATCH(1,($A42='CAMAGUI DATA UNIFICADA'!$A$2:$A1007)*($BV$1='CAMAGUI DATA UNIFICADA'!$B$2:$B1007),0),MATCH(CI$2,'CAMAGUI DATA UNIFICADA'!$C$1:$T$1,0)),"")</f>
        <v>2</v>
      </c>
      <c r="CJ42" s="2">
        <f t="array" ref="CJ42">IFERROR(INDEX('CAMAGUI DATA UNIFICADA'!$C$2:$T1007,MATCH(1,($A42='CAMAGUI DATA UNIFICADA'!$A$2:$A1007)*($BV$1='CAMAGUI DATA UNIFICADA'!$B$2:$B1007),0),MATCH(CJ$2,'CAMAGUI DATA UNIFICADA'!$C$1:$T$1,0)),"")</f>
        <v>5</v>
      </c>
      <c r="CK42" s="33">
        <f t="array" ref="CK42">IFERROR(INDEX('CAMAGUI DATA UNIFICADA'!$C$2:$T1007,MATCH(1,($A42='CAMAGUI DATA UNIFICADA'!$A$2:$A1007)*($BV$1='CAMAGUI DATA UNIFICADA'!$B$2:$B1007),0),MATCH(CK$2,'CAMAGUI DATA UNIFICADA'!$C$1:$T$1,0)),"")</f>
        <v>7.476</v>
      </c>
      <c r="CL42" s="60">
        <f t="array" ref="CL42">IFERROR(INDEX('CAMAGUI DATA UNIFICADA'!$C$2:$T1007,MATCH(1,($A42='CAMAGUI DATA UNIFICADA'!$A$2:$A1007)*($BV$1='CAMAGUI DATA UNIFICADA'!$B$2:$B1007),0),MATCH(CL$2,'CAMAGUI DATA UNIFICADA'!$C$1:$T$1,0)),"")</f>
        <v>239.0061956</v>
      </c>
      <c r="CM42" s="140">
        <f t="array" ref="CM42">IFERROR(INDEX('CAMAGUI DATA UNIFICADA'!$C$2:$T1007,MATCH(1,($A42='CAMAGUI DATA UNIFICADA'!$A$2:$A1007)*($BV$1='CAMAGUI DATA UNIFICADA'!$B$2:$B1007),0),MATCH(CM$2,'CAMAGUI DATA UNIFICADA'!$C$1:$T$1,0)),"")</f>
        <v>16.00154889</v>
      </c>
      <c r="CN42" s="138" t="str">
        <f t="array" ref="CN42">IFERROR(INDEX('CAMAGUI DATA UNIFICADA'!$C$2:$T1007,MATCH(1,($A42='CAMAGUI DATA UNIFICADA'!$A$2:$A1007)*($CN$1='CAMAGUI DATA UNIFICADA'!$B$2:$B1007),0),MATCH(CN$2,'CAMAGUI DATA UNIFICADA'!$C$1:$T$1,0)),"")</f>
        <v>CA6131023</v>
      </c>
      <c r="CO42" s="2">
        <f t="array" ref="CO42">IFERROR(INDEX('CAMAGUI DATA UNIFICADA'!$C$2:$T1007,MATCH(1,($A42='CAMAGUI DATA UNIFICADA'!$A$2:$A1007)*($CN$1='CAMAGUI DATA UNIFICADA'!$B$2:$B1007),0),MATCH(CO$2,'CAMAGUI DATA UNIFICADA'!$C$1:$T$1,0)),"")</f>
        <v>225</v>
      </c>
      <c r="CP42" s="2">
        <f t="array" ref="CP42">IFERROR(INDEX('CAMAGUI DATA UNIFICADA'!$C$2:$T1007,MATCH(1,($A42='CAMAGUI DATA UNIFICADA'!$A$2:$A1007)*($CN$1='CAMAGUI DATA UNIFICADA'!$B$2:$B1007),0),MATCH(CP$2,'CAMAGUI DATA UNIFICADA'!$C$1:$T$1,0)),"")</f>
        <v>1161</v>
      </c>
      <c r="CQ42" s="2" t="str">
        <f t="array" ref="CQ42">IFERROR(INDEX('CAMAGUI DATA UNIFICADA'!$C$2:$T1007,MATCH(1,($A42='CAMAGUI DATA UNIFICADA'!$A$2:$A1007)*($CN$1='CAMAGUI DATA UNIFICADA'!$B$2:$B1007),0),MATCH(CQ$2,'CAMAGUI DATA UNIFICADA'!$C$1:$T$1,0)),"")</f>
        <v>SKR NW#4</v>
      </c>
      <c r="CR42" s="139">
        <f t="array" ref="CR42">IFERROR(INDEX('CAMAGUI DATA UNIFICADA'!$C$2:$T1007,MATCH(1,($A42='CAMAGUI DATA UNIFICADA'!$A$2:$A1007)*($CN$1='CAMAGUI DATA UNIFICADA'!$B$2:$B1007),0),MATCH(CR$2,'CAMAGUI DATA UNIFICADA'!$C$1:$T$1,0)),"")</f>
        <v>1560.384</v>
      </c>
      <c r="CS42" s="2">
        <f t="array" ref="CS42">IFERROR(INDEX('CAMAGUI DATA UNIFICADA'!$C$2:$T1007,MATCH(1,($A42='CAMAGUI DATA UNIFICADA'!$A$2:$A1007)*($CN$1='CAMAGUI DATA UNIFICADA'!$B$2:$B1007),0),MATCH(CS$2,'CAMAGUI DATA UNIFICADA'!$C$1:$T$1,0)),"")</f>
        <v>2.8</v>
      </c>
      <c r="CT42" s="2">
        <f t="array" ref="CT42">IFERROR(INDEX('CAMAGUI DATA UNIFICADA'!$C$2:$T1007,MATCH(1,($A42='CAMAGUI DATA UNIFICADA'!$A$2:$A1007)*($CN$1='CAMAGUI DATA UNIFICADA'!$B$2:$B1007),0),MATCH(CT$2,'CAMAGUI DATA UNIFICADA'!$C$1:$T$1,0)),"")</f>
        <v>1.5</v>
      </c>
      <c r="CU42" s="33">
        <f t="array" ref="CU42">IFERROR(INDEX('CAMAGUI DATA UNIFICADA'!$C$2:$T1007,MATCH(1,($A42='CAMAGUI DATA UNIFICADA'!$A$2:$A1007)*($CN$1='CAMAGUI DATA UNIFICADA'!$B$2:$B1007),0),MATCH(CU$2,'CAMAGUI DATA UNIFICADA'!$C$1:$T$1,0)),"")</f>
        <v>9.924</v>
      </c>
      <c r="CV42" s="60">
        <f t="array" ref="CV42">IFERROR(INDEX('CAMAGUI DATA UNIFICADA'!$C$2:$T1007,MATCH(1,($A42='CAMAGUI DATA UNIFICADA'!$A$2:$A1007)*($CN$1='CAMAGUI DATA UNIFICADA'!$B$2:$B1007),0),MATCH(CV$2,'CAMAGUI DATA UNIFICADA'!$C$1:$T$1,0)),"")</f>
        <v>809725.3412</v>
      </c>
      <c r="CW42" s="33">
        <f t="array" ref="CW42">IFERROR(INDEX('CAMAGUI DATA UNIFICADA'!$C$2:$T1007,MATCH(1,($A42='CAMAGUI DATA UNIFICADA'!$A$2:$A1007)*($CN$1='CAMAGUI DATA UNIFICADA'!$B$2:$B1007),0),MATCH(CW$2,'CAMAGUI DATA UNIFICADA'!$C$1:$T$1,0)),"")</f>
        <v>0.8795454545</v>
      </c>
      <c r="CX42" s="23">
        <f t="array" ref="CX42">IFERROR(INDEX('CAMAGUI DATA UNIFICADA'!$C$2:$T1007,MATCH(1,($A42='CAMAGUI DATA UNIFICADA'!$A$2:$A1007)*($CN$1='CAMAGUI DATA UNIFICADA'!$B$2:$B1007),0),MATCH(CX$2,'CAMAGUI DATA UNIFICADA'!$C$1:$T$1,0)),"")</f>
        <v>0.7361139465</v>
      </c>
      <c r="CY42" s="23">
        <f t="array" ref="CY42">IFERROR(INDEX('CAMAGUI DATA UNIFICADA'!$C$2:$T1007,MATCH(1,($A42='CAMAGUI DATA UNIFICADA'!$A$2:$A1007)*($CN$1='CAMAGUI DATA UNIFICADA'!$B$2:$B1007),0),MATCH(CY$2,'CAMAGUI DATA UNIFICADA'!$C$1:$T$1,0)),"")</f>
        <v>0.8</v>
      </c>
      <c r="CZ42" s="60">
        <f t="array" ref="CZ42">IFERROR(INDEX('CAMAGUI DATA UNIFICADA'!$C$2:$T1007,MATCH(1,($A42='CAMAGUI DATA UNIFICADA'!$A$2:$A1007)*($CN$1='CAMAGUI DATA UNIFICADA'!$B$2:$B1007),0),MATCH(CZ$2,'CAMAGUI DATA UNIFICADA'!$C$1:$T$1,0)),"")</f>
        <v>100571.4286</v>
      </c>
      <c r="DA42" s="2">
        <f t="array" ref="DA42">IFERROR(INDEX('CAMAGUI DATA UNIFICADA'!$C$2:$T1007,MATCH(1,($A42='CAMAGUI DATA UNIFICADA'!$A$2:$A1007)*($CN$1='CAMAGUI DATA UNIFICADA'!$B$2:$B1007),0),MATCH(DA$2,'CAMAGUI DATA UNIFICADA'!$C$1:$T$1,0)),"")</f>
        <v>2</v>
      </c>
      <c r="DB42" s="2">
        <f t="array" ref="DB42">IFERROR(INDEX('CAMAGUI DATA UNIFICADA'!$C$2:$T1007,MATCH(1,($A42='CAMAGUI DATA UNIFICADA'!$A$2:$A1007)*($CN$1='CAMAGUI DATA UNIFICADA'!$B$2:$B1007),0),MATCH(DB$2,'CAMAGUI DATA UNIFICADA'!$C$1:$T$1,0)),"")</f>
        <v>4.8</v>
      </c>
      <c r="DC42" s="33">
        <f t="array" ref="DC42">IFERROR(INDEX('CAMAGUI DATA UNIFICADA'!$C$2:$T1007,MATCH(1,($A42='CAMAGUI DATA UNIFICADA'!$A$2:$A1007)*($CN$1='CAMAGUI DATA UNIFICADA'!$B$2:$B1007),0),MATCH(DC$2,'CAMAGUI DATA UNIFICADA'!$C$1:$T$1,0)),"")</f>
        <v>7.6944</v>
      </c>
      <c r="DD42" s="60">
        <f t="array" ref="DD42">IFERROR(INDEX('CAMAGUI DATA UNIFICADA'!$C$2:$T1007,MATCH(1,($A42='CAMAGUI DATA UNIFICADA'!$A$2:$A1007)*($CN$1='CAMAGUI DATA UNIFICADA'!$B$2:$B1007),0),MATCH(DD$2,'CAMAGUI DATA UNIFICADA'!$C$1:$T$1,0)),"")</f>
        <v>364.8660419</v>
      </c>
      <c r="DE42" s="140">
        <f t="array" ref="DE42">IFERROR(INDEX('CAMAGUI DATA UNIFICADA'!$C$2:$T1007,MATCH(1,($A42='CAMAGUI DATA UNIFICADA'!$A$2:$A1007)*($CN$1='CAMAGUI DATA UNIFICADA'!$B$2:$B1007),0),MATCH(DE$2,'CAMAGUI DATA UNIFICADA'!$C$1:$T$1,0)),"")</f>
        <v>34.96651048</v>
      </c>
      <c r="DF42" s="138" t="str">
        <f t="array" ref="DF42">IFERROR(INDEX('CAMAGUI DATA UNIFICADA'!$C$2:$T1007,MATCH(1,($A42='CAMAGUI DATA UNIFICADA'!$A$2:$A1007)*($DF$1='CAMAGUI DATA UNIFICADA'!$B$2:$B1007),0),MATCH(DF$2,'CAMAGUI DATA UNIFICADA'!$C$1:$T$1,0)),"")</f>
        <v/>
      </c>
      <c r="DG42" s="2" t="str">
        <f t="array" ref="DG42">IFERROR(INDEX('CAMAGUI DATA UNIFICADA'!$C$2:$T1007,MATCH(1,($A42='CAMAGUI DATA UNIFICADA'!$A$2:$A1007)*($DF$1='CAMAGUI DATA UNIFICADA'!$B$2:$B1007),0),MATCH(DG$2,'CAMAGUI DATA UNIFICADA'!$C$1:$T$1,0)),"")</f>
        <v/>
      </c>
      <c r="DH42" s="2" t="str">
        <f t="array" ref="DH42">IFERROR(INDEX('CAMAGUI DATA UNIFICADA'!$C$2:$T1007,MATCH(1,($A42='CAMAGUI DATA UNIFICADA'!$A$2:$A1007)*($DF$1='CAMAGUI DATA UNIFICADA'!$B$2:$B1007),0),MATCH(DH$2,'CAMAGUI DATA UNIFICADA'!$C$1:$T$1,0)),"")</f>
        <v/>
      </c>
      <c r="DI42" s="2" t="str">
        <f t="array" ref="DI42">IFERROR(INDEX('CAMAGUI DATA UNIFICADA'!$C$2:$T1007,MATCH(1,($A42='CAMAGUI DATA UNIFICADA'!$A$2:$A1007)*($DF$1='CAMAGUI DATA UNIFICADA'!$B$2:$B1007),0),MATCH(DI$2,'CAMAGUI DATA UNIFICADA'!$C$1:$T$1,0)),"")</f>
        <v/>
      </c>
      <c r="DJ42" s="139" t="str">
        <f t="array" ref="DJ42">IFERROR(INDEX('CAMAGUI DATA UNIFICADA'!$C$2:$T1007,MATCH(1,($A42='CAMAGUI DATA UNIFICADA'!$A$2:$A1007)*($DF$1='CAMAGUI DATA UNIFICADA'!$B$2:$B1007),0),MATCH(DJ$2,'CAMAGUI DATA UNIFICADA'!$C$1:$T$1,0)),"")</f>
        <v/>
      </c>
      <c r="DK42" s="2" t="str">
        <f t="array" ref="DK42">IFERROR(INDEX('CAMAGUI DATA UNIFICADA'!$C$2:$T1007,MATCH(1,($A42='CAMAGUI DATA UNIFICADA'!$A$2:$A1007)*($DF$1='CAMAGUI DATA UNIFICADA'!$B$2:$B1007),0),MATCH(DK$2,'CAMAGUI DATA UNIFICADA'!$C$1:$T$1,0)),"")</f>
        <v/>
      </c>
      <c r="DL42" s="2" t="str">
        <f t="array" ref="DL42">IFERROR(INDEX('CAMAGUI DATA UNIFICADA'!$C$2:$T1007,MATCH(1,($A42='CAMAGUI DATA UNIFICADA'!$A$2:$A1007)*($DF$1='CAMAGUI DATA UNIFICADA'!$B$2:$B1007),0),MATCH(DL$2,'CAMAGUI DATA UNIFICADA'!$C$1:$T$1,0)),"")</f>
        <v/>
      </c>
      <c r="DM42" s="33" t="str">
        <f t="array" ref="DM42">IFERROR(INDEX('CAMAGUI DATA UNIFICADA'!$C$2:$T1007,MATCH(1,($A42='CAMAGUI DATA UNIFICADA'!$A$2:$A1007)*($DF$1='CAMAGUI DATA UNIFICADA'!$B$2:$B1007),0),MATCH(DM$2,'CAMAGUI DATA UNIFICADA'!$C$1:$T$1,0)),"")</f>
        <v/>
      </c>
      <c r="DN42" s="60" t="str">
        <f t="array" ref="DN42">IFERROR(INDEX('CAMAGUI DATA UNIFICADA'!$C$2:$T1007,MATCH(1,($A42='CAMAGUI DATA UNIFICADA'!$A$2:$A1007)*($DF$1='CAMAGUI DATA UNIFICADA'!$B$2:$B1007),0),MATCH(DN$2,'CAMAGUI DATA UNIFICADA'!$C$1:$T$1,0)),"")</f>
        <v/>
      </c>
      <c r="DO42" s="33" t="str">
        <f t="array" ref="DO42">IFERROR(INDEX('CAMAGUI DATA UNIFICADA'!$C$2:$T1007,MATCH(1,($A42='CAMAGUI DATA UNIFICADA'!$A$2:$A1007)*($DF$1='CAMAGUI DATA UNIFICADA'!$B$2:$B1007),0),MATCH(DO$2,'CAMAGUI DATA UNIFICADA'!$C$1:$T$1,0)),"")</f>
        <v/>
      </c>
      <c r="DP42" s="23" t="str">
        <f t="array" ref="DP42">IFERROR(INDEX('CAMAGUI DATA UNIFICADA'!$C$2:$T1007,MATCH(1,($A42='CAMAGUI DATA UNIFICADA'!$A$2:$A1007)*($DF$1='CAMAGUI DATA UNIFICADA'!$B$2:$B1007),0),MATCH(DP$2,'CAMAGUI DATA UNIFICADA'!$C$1:$T$1,0)),"")</f>
        <v/>
      </c>
      <c r="DQ42" s="23" t="str">
        <f t="array" ref="DQ42">IFERROR(INDEX('CAMAGUI DATA UNIFICADA'!$C$2:$T1007,MATCH(1,($A42='CAMAGUI DATA UNIFICADA'!$A$2:$A1007)*($DF$1='CAMAGUI DATA UNIFICADA'!$B$2:$B1007),0),MATCH(DQ$2,'CAMAGUI DATA UNIFICADA'!$C$1:$T$1,0)),"")</f>
        <v/>
      </c>
      <c r="DR42" s="2" t="str">
        <f t="array" ref="DR42">IFERROR(INDEX('CAMAGUI DATA UNIFICADA'!$C$2:$T1007,MATCH(1,($A42='CAMAGUI DATA UNIFICADA'!$A$2:$A1007)*($DF$1='CAMAGUI DATA UNIFICADA'!$B$2:$B1007),0),MATCH(DR$2,'CAMAGUI DATA UNIFICADA'!$C$1:$T$1,0)),"")</f>
        <v/>
      </c>
      <c r="DS42" s="2" t="str">
        <f t="array" ref="DS42">IFERROR(INDEX('CAMAGUI DATA UNIFICADA'!$C$2:$T1007,MATCH(1,($A42='CAMAGUI DATA UNIFICADA'!$A$2:$A1007)*($DF$1='CAMAGUI DATA UNIFICADA'!$B$2:$B1007),0),MATCH(DS$2,'CAMAGUI DATA UNIFICADA'!$C$1:$T$1,0)),"")</f>
        <v/>
      </c>
      <c r="DT42" s="2" t="str">
        <f t="array" ref="DT42">IFERROR(INDEX('CAMAGUI DATA UNIFICADA'!$C$2:$T1007,MATCH(1,($A42='CAMAGUI DATA UNIFICADA'!$A$2:$A1007)*($DF$1='CAMAGUI DATA UNIFICADA'!$B$2:$B1007),0),MATCH(DT$2,'CAMAGUI DATA UNIFICADA'!$C$1:$T$1,0)),"")</f>
        <v/>
      </c>
      <c r="DU42" s="33" t="str">
        <f t="array" ref="DU42">IFERROR(INDEX('CAMAGUI DATA UNIFICADA'!$C$2:$T1007,MATCH(1,($A42='CAMAGUI DATA UNIFICADA'!$A$2:$A1007)*($DF$1='CAMAGUI DATA UNIFICADA'!$B$2:$B1007),0),MATCH(DU$2,'CAMAGUI DATA UNIFICADA'!$C$1:$T$1,0)),"")</f>
        <v/>
      </c>
      <c r="DV42" s="60" t="str">
        <f t="array" ref="DV42">IFERROR(INDEX('CAMAGUI DATA UNIFICADA'!$C$2:$T1007,MATCH(1,($A42='CAMAGUI DATA UNIFICADA'!$A$2:$A1007)*($DF$1='CAMAGUI DATA UNIFICADA'!$B$2:$B1007),0),MATCH(DV$2,'CAMAGUI DATA UNIFICADA'!$C$1:$T$1,0)),"")</f>
        <v/>
      </c>
      <c r="DW42" s="140" t="str">
        <f t="array" ref="DW42">IFERROR(INDEX('CAMAGUI DATA UNIFICADA'!$C$2:$T1007,MATCH(1,($A42='CAMAGUI DATA UNIFICADA'!$A$2:$A1007)*($DF$1='CAMAGUI DATA UNIFICADA'!$B$2:$B1007),0),MATCH(DW$2,'CAMAGUI DATA UNIFICADA'!$C$1:$T$1,0)),"")</f>
        <v/>
      </c>
      <c r="DX42" s="144" t="str">
        <f t="array" ref="DX42">IFERROR(INDEX('CAMAGUI DATA UNIFICADA'!$C$2:$T1007,MATCH(1,($A42='CAMAGUI DATA UNIFICADA'!$A$2:$A1007)*($DX$1='CAMAGUI DATA UNIFICADA'!$B$2:$B1007),0),MATCH(DX$2,'CAMAGUI DATA UNIFICADA'!$C$1:$T$1,0)),"")</f>
        <v/>
      </c>
      <c r="DY42" s="60" t="str">
        <f t="array" ref="DY42">IFERROR(INDEX('CAMAGUI DATA UNIFICADA'!$C$2:$T1007,MATCH(1,($A42='CAMAGUI DATA UNIFICADA'!$A$2:$A1007)*($DX$1='CAMAGUI DATA UNIFICADA'!$B$2:$B1007),0),MATCH(DY$2,'CAMAGUI DATA UNIFICADA'!$C$1:$T$1,0)),"")</f>
        <v/>
      </c>
      <c r="DZ42" s="60" t="str">
        <f t="array" ref="DZ42">IFERROR(INDEX('CAMAGUI DATA UNIFICADA'!$C$2:$T1007,MATCH(1,($A42='CAMAGUI DATA UNIFICADA'!$A$2:$A1007)*($DX$1='CAMAGUI DATA UNIFICADA'!$B$2:$B1007),0),MATCH(DZ$2,'CAMAGUI DATA UNIFICADA'!$C$1:$T$1,0)),"")</f>
        <v/>
      </c>
      <c r="EA42" s="60" t="str">
        <f t="array" ref="EA42">IFERROR(INDEX('CAMAGUI DATA UNIFICADA'!$C$2:$T1007,MATCH(1,($A42='CAMAGUI DATA UNIFICADA'!$A$2:$A1007)*($DX$1='CAMAGUI DATA UNIFICADA'!$B$2:$B1007),0),MATCH(EA$2,'CAMAGUI DATA UNIFICADA'!$C$1:$T$1,0)),"")</f>
        <v/>
      </c>
      <c r="EB42" s="60" t="str">
        <f t="array" ref="EB42">IFERROR(INDEX('CAMAGUI DATA UNIFICADA'!$C$2:$T1007,MATCH(1,($A42='CAMAGUI DATA UNIFICADA'!$A$2:$A1007)*($DX$1='CAMAGUI DATA UNIFICADA'!$B$2:$B1007),0),MATCH(EB$2,'CAMAGUI DATA UNIFICADA'!$C$1:$T$1,0)),"")</f>
        <v/>
      </c>
      <c r="EC42" s="60" t="str">
        <f t="array" ref="EC42">IFERROR(INDEX('CAMAGUI DATA UNIFICADA'!$C$2:$T1007,MATCH(1,($A42='CAMAGUI DATA UNIFICADA'!$A$2:$A1007)*($DX$1='CAMAGUI DATA UNIFICADA'!$B$2:$B1007),0),MATCH(EC$2,'CAMAGUI DATA UNIFICADA'!$C$1:$T$1,0)),"")</f>
        <v/>
      </c>
      <c r="ED42" s="60" t="str">
        <f t="array" ref="ED42">IFERROR(INDEX('CAMAGUI DATA UNIFICADA'!$C$2:$T1007,MATCH(1,($A42='CAMAGUI DATA UNIFICADA'!$A$2:$A1007)*($DX$1='CAMAGUI DATA UNIFICADA'!$B$2:$B1007),0),MATCH(ED$2,'CAMAGUI DATA UNIFICADA'!$C$1:$T$1,0)),"")</f>
        <v/>
      </c>
      <c r="EE42" s="60" t="str">
        <f t="array" ref="EE42">IFERROR(INDEX('CAMAGUI DATA UNIFICADA'!$C$2:$T1007,MATCH(1,($A42='CAMAGUI DATA UNIFICADA'!$A$2:$A1007)*($DX$1='CAMAGUI DATA UNIFICADA'!$B$2:$B1007),0),MATCH(EE$2,'CAMAGUI DATA UNIFICADA'!$C$1:$T$1,0)),"")</f>
        <v/>
      </c>
      <c r="EF42" s="60" t="str">
        <f t="array" ref="EF42">IFERROR(INDEX('CAMAGUI DATA UNIFICADA'!$C$2:$T1007,MATCH(1,($A42='CAMAGUI DATA UNIFICADA'!$A$2:$A1007)*($DX$1='CAMAGUI DATA UNIFICADA'!$B$2:$B1007),0),MATCH(EF$2,'CAMAGUI DATA UNIFICADA'!$C$1:$T$1,0)),"")</f>
        <v/>
      </c>
      <c r="EG42" s="60" t="str">
        <f t="array" ref="EG42">IFERROR(INDEX('CAMAGUI DATA UNIFICADA'!$C$2:$T1007,MATCH(1,($A42='CAMAGUI DATA UNIFICADA'!$A$2:$A1007)*($DX$1='CAMAGUI DATA UNIFICADA'!$B$2:$B1007),0),MATCH(EG$2,'CAMAGUI DATA UNIFICADA'!$C$1:$T$1,0)),"")</f>
        <v/>
      </c>
      <c r="EH42" s="60" t="str">
        <f t="array" ref="EH42">IFERROR(INDEX('CAMAGUI DATA UNIFICADA'!$C$2:$T1007,MATCH(1,($A42='CAMAGUI DATA UNIFICADA'!$A$2:$A1007)*($DX$1='CAMAGUI DATA UNIFICADA'!$B$2:$B1007),0),MATCH(EH$2,'CAMAGUI DATA UNIFICADA'!$C$1:$T$1,0)),"")</f>
        <v/>
      </c>
      <c r="EI42" s="60" t="str">
        <f t="array" ref="EI42">IFERROR(INDEX('CAMAGUI DATA UNIFICADA'!$C$2:$T1007,MATCH(1,($A42='CAMAGUI DATA UNIFICADA'!$A$2:$A1007)*($DX$1='CAMAGUI DATA UNIFICADA'!$B$2:$B1007),0),MATCH(EI$2,'CAMAGUI DATA UNIFICADA'!$C$1:$T$1,0)),"")</f>
        <v/>
      </c>
      <c r="EJ42" s="60" t="str">
        <f t="array" ref="EJ42">IFERROR(INDEX('CAMAGUI DATA UNIFICADA'!$C$2:$T1007,MATCH(1,($A42='CAMAGUI DATA UNIFICADA'!$A$2:$A1007)*($DX$1='CAMAGUI DATA UNIFICADA'!$B$2:$B1007),0),MATCH(EJ$2,'CAMAGUI DATA UNIFICADA'!$C$1:$T$1,0)),"")</f>
        <v/>
      </c>
      <c r="EK42" s="60" t="str">
        <f t="array" ref="EK42">IFERROR(INDEX('CAMAGUI DATA UNIFICADA'!$C$2:$T1007,MATCH(1,($A42='CAMAGUI DATA UNIFICADA'!$A$2:$A1007)*($DX$1='CAMAGUI DATA UNIFICADA'!$B$2:$B1007),0),MATCH(EK$2,'CAMAGUI DATA UNIFICADA'!$C$1:$T$1,0)),"")</f>
        <v/>
      </c>
      <c r="EL42" s="60" t="str">
        <f t="array" ref="EL42">IFERROR(INDEX('CAMAGUI DATA UNIFICADA'!$C$2:$T1007,MATCH(1,($A42='CAMAGUI DATA UNIFICADA'!$A$2:$A1007)*($DX$1='CAMAGUI DATA UNIFICADA'!$B$2:$B1007),0),MATCH(EL$2,'CAMAGUI DATA UNIFICADA'!$C$1:$T$1,0)),"")</f>
        <v/>
      </c>
      <c r="EM42" s="60" t="str">
        <f t="array" ref="EM42">IFERROR(INDEX('CAMAGUI DATA UNIFICADA'!$C$2:$T1007,MATCH(1,($A42='CAMAGUI DATA UNIFICADA'!$A$2:$A1007)*($DX$1='CAMAGUI DATA UNIFICADA'!$B$2:$B1007),0),MATCH(EM$2,'CAMAGUI DATA UNIFICADA'!$C$1:$T$1,0)),"")</f>
        <v/>
      </c>
      <c r="EN42" s="60" t="str">
        <f t="array" ref="EN42">IFERROR(INDEX('CAMAGUI DATA UNIFICADA'!$C$2:$T1007,MATCH(1,($A42='CAMAGUI DATA UNIFICADA'!$A$2:$A1007)*($DX$1='CAMAGUI DATA UNIFICADA'!$B$2:$B1007),0),MATCH(EN$2,'CAMAGUI DATA UNIFICADA'!$C$1:$T$1,0)),"")</f>
        <v/>
      </c>
      <c r="EO42" s="140" t="str">
        <f t="array" ref="EO42">IFERROR(INDEX('CAMAGUI DATA UNIFICADA'!$C$2:$T1007,MATCH(1,($A42='CAMAGUI DATA UNIFICADA'!$A$2:$A1007)*($DX$1='CAMAGUI DATA UNIFICADA'!$B$2:$B1007),0),MATCH(EO$2,'CAMAGUI DATA UNIFICADA'!$C$1:$T$1,0)),"")</f>
        <v/>
      </c>
    </row>
    <row r="43">
      <c r="A43" s="137">
        <v>45229.0</v>
      </c>
      <c r="B43" s="138" t="str">
        <f t="array" ref="B43">IFERROR(INDEX('CAMAGUI DATA UNIFICADA'!$C$2:$T1007,MATCH(1,($A43='CAMAGUI DATA UNIFICADA'!$A$2:$A1007)*($B$1='CAMAGUI DATA UNIFICADA'!$B$2:$B1007),0),MATCH(B$2,'CAMAGUI DATA UNIFICADA'!$C$1:$T$1,0)),"")</f>
        <v>CA1040923</v>
      </c>
      <c r="C43" s="2" t="str">
        <f t="array" ref="C43">IFERROR(INDEX('CAMAGUI DATA UNIFICADA'!$C$2:$T1007,MATCH(1,($A43='CAMAGUI DATA UNIFICADA'!$A$2:$A1007)*($B$1='CAMAGUI DATA UNIFICADA'!$B$2:$B1007),0),MATCH(C$2,'CAMAGUI DATA UNIFICADA'!$C$1:$T$1,0)),"")</f>
        <v/>
      </c>
      <c r="D43" s="2">
        <f t="array" ref="D43">IFERROR(INDEX('CAMAGUI DATA UNIFICADA'!$C$2:$T1007,MATCH(1,($A43='CAMAGUI DATA UNIFICADA'!$A$2:$A1007)*($B$1='CAMAGUI DATA UNIFICADA'!$B$2:$B1007),0),MATCH(D$2,'CAMAGUI DATA UNIFICADA'!$C$1:$T$1,0)),"")</f>
        <v>325</v>
      </c>
      <c r="E43" s="2" t="str">
        <f t="array" ref="E43">IFERROR(INDEX('CAMAGUI DATA UNIFICADA'!$C$2:$T1007,MATCH(1,($A43='CAMAGUI DATA UNIFICADA'!$A$2:$A1007)*($B$1='CAMAGUI DATA UNIFICADA'!$B$2:$B1007),0),MATCH(E$2,'CAMAGUI DATA UNIFICADA'!$C$1:$T$1,0)),"")</f>
        <v>SKR MAST</v>
      </c>
      <c r="F43" s="139">
        <f t="array" ref="F43">IFERROR(INDEX('CAMAGUI DATA UNIFICADA'!$C$2:$T1007,MATCH(1,($A43='CAMAGUI DATA UNIFICADA'!$A$2:$A1007)*($B$1='CAMAGUI DATA UNIFICADA'!$B$2:$B1007),0),MATCH(F$2,'CAMAGUI DATA UNIFICADA'!$C$1:$T$1,0)),"")</f>
        <v>318.5</v>
      </c>
      <c r="G43" s="2" t="str">
        <f t="array" ref="G43">IFERROR(INDEX('CAMAGUI DATA UNIFICADA'!$C$2:$T1007,MATCH(1,($A43='CAMAGUI DATA UNIFICADA'!$A$2:$A1007)*($B$1='CAMAGUI DATA UNIFICADA'!$B$2:$B1007),0),MATCH(G$2,'CAMAGUI DATA UNIFICADA'!$C$1:$T$1,0)),"")</f>
        <v/>
      </c>
      <c r="H43" s="2">
        <f t="array" ref="H43">IFERROR(INDEX('CAMAGUI DATA UNIFICADA'!$C$2:$T1007,MATCH(1,($A43='CAMAGUI DATA UNIFICADA'!$A$2:$A1007)*($B$1='CAMAGUI DATA UNIFICADA'!$B$2:$B1007),0),MATCH(H$2,'CAMAGUI DATA UNIFICADA'!$C$1:$T$1,0)),"")</f>
        <v>-17.2</v>
      </c>
      <c r="I43" s="33" t="str">
        <f t="array" ref="I43">IFERROR(INDEX('CAMAGUI DATA UNIFICADA'!$C$2:$T1007,MATCH(1,($A43='CAMAGUI DATA UNIFICADA'!$A$2:$A1007)*($B$1='CAMAGUI DATA UNIFICADA'!$B$2:$B1007),0),MATCH(I$2,'CAMAGUI DATA UNIFICADA'!$C$1:$T$1,0)),"")</f>
        <v/>
      </c>
      <c r="J43" s="60" t="str">
        <f t="array" ref="J43">IFERROR(INDEX('CAMAGUI DATA UNIFICADA'!$C$2:$T1007,MATCH(1,($A43='CAMAGUI DATA UNIFICADA'!$A$2:$A1007)*($B$1='CAMAGUI DATA UNIFICADA'!$B$2:$B1007),0),MATCH(J$2,'CAMAGUI DATA UNIFICADA'!$C$1:$T$1,0)),"")</f>
        <v/>
      </c>
      <c r="K43" s="33" t="str">
        <f t="array" ref="K43">IFERROR(INDEX('CAMAGUI DATA UNIFICADA'!$C$2:$T1007,MATCH(1,($A43='CAMAGUI DATA UNIFICADA'!$A$2:$A1007)*($B$1='CAMAGUI DATA UNIFICADA'!$B$2:$B1007),0),MATCH(K$2,'CAMAGUI DATA UNIFICADA'!$C$1:$T$1,0)),"")</f>
        <v/>
      </c>
      <c r="L43" s="23">
        <f t="array" ref="L43">IFERROR(INDEX('CAMAGUI DATA UNIFICADA'!$C$2:$T1007,MATCH(1,($A43='CAMAGUI DATA UNIFICADA'!$A$2:$A1007)*($B$1='CAMAGUI DATA UNIFICADA'!$B$2:$B1007),0),MATCH(L$2,'CAMAGUI DATA UNIFICADA'!$C$1:$T$1,0)),"")</f>
        <v>0</v>
      </c>
      <c r="M43" s="23" t="str">
        <f t="array" ref="M43">IFERROR(INDEX('CAMAGUI DATA UNIFICADA'!$C$2:$T1007,MATCH(1,($A43='CAMAGUI DATA UNIFICADA'!$A$2:$A1007)*($B$1='CAMAGUI DATA UNIFICADA'!$B$2:$B1007),0),MATCH(M$2,'CAMAGUI DATA UNIFICADA'!$C$1:$T$1,0)),"")</f>
        <v/>
      </c>
      <c r="N43" s="60">
        <f t="array" ref="N43">IFERROR(INDEX('CAMAGUI DATA UNIFICADA'!$C$2:$T1007,MATCH(1,($A43='CAMAGUI DATA UNIFICADA'!$A$2:$A1007)*($B$1='CAMAGUI DATA UNIFICADA'!$B$2:$B1007),0),MATCH(N$2,'CAMAGUI DATA UNIFICADA'!$C$1:$T$1,0)),"")</f>
        <v>0</v>
      </c>
      <c r="O43" s="2">
        <f t="array" ref="O43">IFERROR(INDEX('CAMAGUI DATA UNIFICADA'!$C$2:$T1007,MATCH(1,($A43='CAMAGUI DATA UNIFICADA'!$A$2:$A1007)*($B$1='CAMAGUI DATA UNIFICADA'!$B$2:$B1007),0),MATCH(O$2,'CAMAGUI DATA UNIFICADA'!$C$1:$T$1,0)),"")</f>
        <v>2</v>
      </c>
      <c r="P43" s="2">
        <f t="array" ref="P43">IFERROR(INDEX('CAMAGUI DATA UNIFICADA'!$C$2:$T1007,MATCH(1,($A43='CAMAGUI DATA UNIFICADA'!$A$2:$A1007)*($B$1='CAMAGUI DATA UNIFICADA'!$B$2:$B1007),0),MATCH(P$2,'CAMAGUI DATA UNIFICADA'!$C$1:$T$1,0)),"")</f>
        <v>2</v>
      </c>
      <c r="Q43" s="33">
        <f t="array" ref="Q43">IFERROR(INDEX('CAMAGUI DATA UNIFICADA'!$C$2:$T1007,MATCH(1,($A43='CAMAGUI DATA UNIFICADA'!$A$2:$A1007)*($B$1='CAMAGUI DATA UNIFICADA'!$B$2:$B1007),0),MATCH(Q$2,'CAMAGUI DATA UNIFICADA'!$C$1:$T$1,0)),"")</f>
        <v>11.076</v>
      </c>
      <c r="R43" s="60">
        <f t="array" ref="R43">IFERROR(INDEX('CAMAGUI DATA UNIFICADA'!$C$2:$T1007,MATCH(1,($A43='CAMAGUI DATA UNIFICADA'!$A$2:$A1007)*($B$1='CAMAGUI DATA UNIFICADA'!$B$2:$B1007),0),MATCH(R$2,'CAMAGUI DATA UNIFICADA'!$C$1:$T$1,0)),"")</f>
        <v>-2.093154664</v>
      </c>
      <c r="S43" s="140">
        <f t="array" ref="S43">IFERROR(INDEX('CAMAGUI DATA UNIFICADA'!$C$2:$T1007,MATCH(1,($A43='CAMAGUI DATA UNIFICADA'!$A$2:$A1007)*($B$1='CAMAGUI DATA UNIFICADA'!$B$2:$B1007),0),MATCH(S$2,'CAMAGUI DATA UNIFICADA'!$C$1:$T$1,0)),"")</f>
        <v>-0.5232886659</v>
      </c>
      <c r="T43" s="138" t="str">
        <f t="array" ref="T43">IFERROR(INDEX('CAMAGUI DATA UNIFICADA'!$C$2:$T1007,MATCH(1,($A43='CAMAGUI DATA UNIFICADA'!$A$2:$A1007)*($T$1='CAMAGUI DATA UNIFICADA'!$B$2:$B1007),0),MATCH(T$2,'CAMAGUI DATA UNIFICADA'!$C$1:$T$1,0)),"")</f>
        <v/>
      </c>
      <c r="U43" s="2" t="str">
        <f t="array" ref="U43">IFERROR(INDEX('CAMAGUI DATA UNIFICADA'!$C$2:$T1007,MATCH(1,($A43='CAMAGUI DATA UNIFICADA'!$A$2:$A1007)*($T$1='CAMAGUI DATA UNIFICADA'!$B$2:$B1007),0),MATCH(U$2,'CAMAGUI DATA UNIFICADA'!$C$1:$T$1,0)),"")</f>
        <v/>
      </c>
      <c r="V43" s="2" t="str">
        <f t="array" ref="V43">IFERROR(INDEX('CAMAGUI DATA UNIFICADA'!$C$2:$T1007,MATCH(1,($A43='CAMAGUI DATA UNIFICADA'!$A$2:$A1007)*($T$1='CAMAGUI DATA UNIFICADA'!$B$2:$B1007),0),MATCH(V$2,'CAMAGUI DATA UNIFICADA'!$C$1:$T$1,0)),"")</f>
        <v/>
      </c>
      <c r="W43" s="2" t="str">
        <f t="array" ref="W43">IFERROR(INDEX('CAMAGUI DATA UNIFICADA'!$C$2:$T1007,MATCH(1,($A43='CAMAGUI DATA UNIFICADA'!$A$2:$A1007)*($T$1='CAMAGUI DATA UNIFICADA'!$B$2:$B1007),0),MATCH(W$2,'CAMAGUI DATA UNIFICADA'!$C$1:$T$1,0)),"")</f>
        <v/>
      </c>
      <c r="X43" s="139" t="str">
        <f t="array" ref="X43">IFERROR(INDEX('CAMAGUI DATA UNIFICADA'!$C$2:$T1007,MATCH(1,($A43='CAMAGUI DATA UNIFICADA'!$A$2:$A1007)*($T$1='CAMAGUI DATA UNIFICADA'!$B$2:$B1007),0),MATCH(X$2,'CAMAGUI DATA UNIFICADA'!$C$1:$T$1,0)),"")</f>
        <v/>
      </c>
      <c r="Y43" s="2" t="str">
        <f t="array" ref="Y43">IFERROR(INDEX('CAMAGUI DATA UNIFICADA'!$C$2:$T1007,MATCH(1,($A43='CAMAGUI DATA UNIFICADA'!$A$2:$A1007)*($T$1='CAMAGUI DATA UNIFICADA'!$B$2:$B1007),0),MATCH(Y$2,'CAMAGUI DATA UNIFICADA'!$C$1:$T$1,0)),"")</f>
        <v/>
      </c>
      <c r="Z43" s="2" t="str">
        <f t="array" ref="Z43">IFERROR(INDEX('CAMAGUI DATA UNIFICADA'!$C$2:$T1007,MATCH(1,($A43='CAMAGUI DATA UNIFICADA'!$A$2:$A1007)*($T$1='CAMAGUI DATA UNIFICADA'!$B$2:$B1007),0),MATCH(Z$2,'CAMAGUI DATA UNIFICADA'!$C$1:$T$1,0)),"")</f>
        <v/>
      </c>
      <c r="AA43" s="2" t="str">
        <f t="array" ref="AA43">IFERROR(INDEX('CAMAGUI DATA UNIFICADA'!$C$2:$T1007,MATCH(1,($A43='CAMAGUI DATA UNIFICADA'!$A$2:$A1007)*($T$1='CAMAGUI DATA UNIFICADA'!$B$2:$B1007),0),MATCH(AA$2,'CAMAGUI DATA UNIFICADA'!$C$1:$T$1,0)),"")</f>
        <v/>
      </c>
      <c r="AB43" s="60" t="str">
        <f t="array" ref="AB43">IFERROR(INDEX('CAMAGUI DATA UNIFICADA'!$C$2:$T1007,MATCH(1,($A43='CAMAGUI DATA UNIFICADA'!$A$2:$A1007)*($T$1='CAMAGUI DATA UNIFICADA'!$B$2:$B1007),0),MATCH(AB$2,'CAMAGUI DATA UNIFICADA'!$C$1:$T$1,0)),"")</f>
        <v/>
      </c>
      <c r="AC43" s="33" t="str">
        <f t="array" ref="AC43">IFERROR(INDEX('CAMAGUI DATA UNIFICADA'!$C$2:$T1007,MATCH(1,($A43='CAMAGUI DATA UNIFICADA'!$A$2:$A1007)*($T$1='CAMAGUI DATA UNIFICADA'!$B$2:$B1007),0),MATCH(AC$2,'CAMAGUI DATA UNIFICADA'!$C$1:$T$1,0)),"")</f>
        <v/>
      </c>
      <c r="AD43" s="23" t="str">
        <f t="array" ref="AD43">IFERROR(INDEX('CAMAGUI DATA UNIFICADA'!$C$2:$T1007,MATCH(1,($A43='CAMAGUI DATA UNIFICADA'!$A$2:$A1007)*($T$1='CAMAGUI DATA UNIFICADA'!$B$2:$B1007),0),MATCH(AD$2,'CAMAGUI DATA UNIFICADA'!$C$1:$T$1,0)),"")</f>
        <v/>
      </c>
      <c r="AE43" s="23" t="str">
        <f t="array" ref="AE43">IFERROR(INDEX('CAMAGUI DATA UNIFICADA'!$C$2:$T1007,MATCH(1,($A43='CAMAGUI DATA UNIFICADA'!$A$2:$A1007)*($T$1='CAMAGUI DATA UNIFICADA'!$B$2:$B1007),0),MATCH(AE$2,'CAMAGUI DATA UNIFICADA'!$C$1:$T$1,0)),"")</f>
        <v/>
      </c>
      <c r="AF43" s="60" t="str">
        <f t="array" ref="AF43">IFERROR(INDEX('CAMAGUI DATA UNIFICADA'!$C$2:$T1007,MATCH(1,($A43='CAMAGUI DATA UNIFICADA'!$A$2:$A1007)*($T$1='CAMAGUI DATA UNIFICADA'!$B$2:$B1007),0),MATCH(AF$2,'CAMAGUI DATA UNIFICADA'!$C$1:$T$1,0)),"")</f>
        <v/>
      </c>
      <c r="AG43" s="2" t="str">
        <f t="array" ref="AG43">IFERROR(INDEX('CAMAGUI DATA UNIFICADA'!$C$2:$T1007,MATCH(1,($A43='CAMAGUI DATA UNIFICADA'!$A$2:$A1007)*($T$1='CAMAGUI DATA UNIFICADA'!$B$2:$B1007),0),MATCH(AG$2,'CAMAGUI DATA UNIFICADA'!$C$1:$T$1,0)),"")</f>
        <v/>
      </c>
      <c r="AH43" s="2" t="str">
        <f t="array" ref="AH43">IFERROR(INDEX('CAMAGUI DATA UNIFICADA'!$C$2:$T1007,MATCH(1,($A43='CAMAGUI DATA UNIFICADA'!$A$2:$A1007)*($T$1='CAMAGUI DATA UNIFICADA'!$B$2:$B1007),0),MATCH(AH$2,'CAMAGUI DATA UNIFICADA'!$C$1:$T$1,0)),"")</f>
        <v/>
      </c>
      <c r="AI43" s="33" t="str">
        <f t="array" ref="AI43">IFERROR(INDEX('CAMAGUI DATA UNIFICADA'!$C$2:$T1007,MATCH(1,($A43='CAMAGUI DATA UNIFICADA'!$A$2:$A1007)*($T$1='CAMAGUI DATA UNIFICADA'!$B$2:$B1007),0),MATCH(AI$2,'CAMAGUI DATA UNIFICADA'!$C$1:$T$1,0)),"")</f>
        <v/>
      </c>
      <c r="AJ43" s="60" t="str">
        <f t="array" ref="AJ43">IFERROR(INDEX('CAMAGUI DATA UNIFICADA'!$C$2:$T1007,MATCH(1,($A43='CAMAGUI DATA UNIFICADA'!$A$2:$A1007)*($T$1='CAMAGUI DATA UNIFICADA'!$B$2:$B1007),0),MATCH(AJ$2,'CAMAGUI DATA UNIFICADA'!$C$1:$T$1,0)),"")</f>
        <v/>
      </c>
      <c r="AK43" s="140" t="str">
        <f t="array" ref="AK43">IFERROR(INDEX('CAMAGUI DATA UNIFICADA'!$C$2:$T1007,MATCH(1,($A43='CAMAGUI DATA UNIFICADA'!$A$2:$A1007)*($T$1='CAMAGUI DATA UNIFICADA'!$B$2:$B1007),0),MATCH(AK$2,'CAMAGUI DATA UNIFICADA'!$C$1:$T$1,0)),"")</f>
        <v/>
      </c>
      <c r="AL43" s="138" t="str">
        <f t="array" ref="AL43">IFERROR(INDEX('CAMAGUI DATA UNIFICADA'!$C$2:$T1007,MATCH(1,($A43='CAMAGUI DATA UNIFICADA'!$A$2:$A1007)*($AL$1='CAMAGUI DATA UNIFICADA'!$B$2:$B1007),0),MATCH(AL$2,'CAMAGUI DATA UNIFICADA'!$C$1:$T$1,0)),"")</f>
        <v>CA3040923</v>
      </c>
      <c r="AM43" s="2" t="str">
        <f t="array" ref="AM43">IFERROR(INDEX('CAMAGUI DATA UNIFICADA'!$C$2:$T1007,MATCH(1,($A43='CAMAGUI DATA UNIFICADA'!$A$2:$A1007)*($AL$1='CAMAGUI DATA UNIFICADA'!$B$2:$B1007),0),MATCH(AM$2,'CAMAGUI DATA UNIFICADA'!$C$1:$T$1,0)),"")</f>
        <v/>
      </c>
      <c r="AN43" s="2">
        <f t="array" ref="AN43">IFERROR(INDEX('CAMAGUI DATA UNIFICADA'!$C$2:$T1007,MATCH(1,($A43='CAMAGUI DATA UNIFICADA'!$A$2:$A1007)*($AL$1='CAMAGUI DATA UNIFICADA'!$B$2:$B1007),0),MATCH(AN$2,'CAMAGUI DATA UNIFICADA'!$C$1:$T$1,0)),"")</f>
        <v>1187.5</v>
      </c>
      <c r="AO43" s="2" t="str">
        <f t="array" ref="AO43">IFERROR(INDEX('CAMAGUI DATA UNIFICADA'!$C$2:$T1007,MATCH(1,($A43='CAMAGUI DATA UNIFICADA'!$A$2:$A1007)*($AL$1='CAMAGUI DATA UNIFICADA'!$B$2:$B1007),0),MATCH(AO$2,'CAMAGUI DATA UNIFICADA'!$C$1:$T$1,0)),"")</f>
        <v>SKR MAST</v>
      </c>
      <c r="AP43" s="139">
        <f t="array" ref="AP43">IFERROR(INDEX('CAMAGUI DATA UNIFICADA'!$C$2:$T1007,MATCH(1,($A43='CAMAGUI DATA UNIFICADA'!$A$2:$A1007)*($AL$1='CAMAGUI DATA UNIFICADA'!$B$2:$B1007),0),MATCH(AP$2,'CAMAGUI DATA UNIFICADA'!$C$1:$T$1,0)),"")</f>
        <v>1163.75</v>
      </c>
      <c r="AQ43" s="2" t="str">
        <f t="array" ref="AQ43">IFERROR(INDEX('CAMAGUI DATA UNIFICADA'!$C$2:$T1007,MATCH(1,($A43='CAMAGUI DATA UNIFICADA'!$A$2:$A1007)*($AL$1='CAMAGUI DATA UNIFICADA'!$B$2:$B1007),0),MATCH(AQ$2,'CAMAGUI DATA UNIFICADA'!$C$1:$T$1,0)),"")</f>
        <v/>
      </c>
      <c r="AR43" s="2">
        <f t="array" ref="AR43">IFERROR(INDEX('CAMAGUI DATA UNIFICADA'!$C$2:$T1007,MATCH(1,($A43='CAMAGUI DATA UNIFICADA'!$A$2:$A1007)*($AL$1='CAMAGUI DATA UNIFICADA'!$B$2:$B1007),0),MATCH(AR$2,'CAMAGUI DATA UNIFICADA'!$C$1:$T$1,0)),"")</f>
        <v>-16</v>
      </c>
      <c r="AS43" s="33" t="str">
        <f t="array" ref="AS43">IFERROR(INDEX('CAMAGUI DATA UNIFICADA'!$C$2:$T1007,MATCH(1,($A43='CAMAGUI DATA UNIFICADA'!$A$2:$A1007)*($AL$1='CAMAGUI DATA UNIFICADA'!$B$2:$B1007),0),MATCH(AS$2,'CAMAGUI DATA UNIFICADA'!$C$1:$T$1,0)),"")</f>
        <v/>
      </c>
      <c r="AT43" s="60" t="str">
        <f t="array" ref="AT43">IFERROR(INDEX('CAMAGUI DATA UNIFICADA'!$C$2:$T1007,MATCH(1,($A43='CAMAGUI DATA UNIFICADA'!$A$2:$A1007)*($AL$1='CAMAGUI DATA UNIFICADA'!$B$2:$B1007),0),MATCH(AT$2,'CAMAGUI DATA UNIFICADA'!$C$1:$T$1,0)),"")</f>
        <v/>
      </c>
      <c r="AU43" s="33" t="str">
        <f t="array" ref="AU43">IFERROR(INDEX('CAMAGUI DATA UNIFICADA'!$C$2:$T1007,MATCH(1,($A43='CAMAGUI DATA UNIFICADA'!$A$2:$A1007)*($AL$1='CAMAGUI DATA UNIFICADA'!$B$2:$B1007),0),MATCH(AU$2,'CAMAGUI DATA UNIFICADA'!$C$1:$T$1,0)),"")</f>
        <v/>
      </c>
      <c r="AV43" s="23">
        <f t="array" ref="AV43">IFERROR(INDEX('CAMAGUI DATA UNIFICADA'!$C$2:$T1007,MATCH(1,($A43='CAMAGUI DATA UNIFICADA'!$A$2:$A1007)*($AL$1='CAMAGUI DATA UNIFICADA'!$B$2:$B1007),0),MATCH(AV$2,'CAMAGUI DATA UNIFICADA'!$C$1:$T$1,0)),"")</f>
        <v>0</v>
      </c>
      <c r="AW43" s="23" t="str">
        <f t="array" ref="AW43">IFERROR(INDEX('CAMAGUI DATA UNIFICADA'!$C$2:$T1007,MATCH(1,($A43='CAMAGUI DATA UNIFICADA'!$A$2:$A1007)*($AL$1='CAMAGUI DATA UNIFICADA'!$B$2:$B1007),0),MATCH(AW$2,'CAMAGUI DATA UNIFICADA'!$C$1:$T$1,0)),"")</f>
        <v/>
      </c>
      <c r="AX43" s="60">
        <f t="array" ref="AX43">IFERROR(INDEX('CAMAGUI DATA UNIFICADA'!$C$2:$T1007,MATCH(1,($A43='CAMAGUI DATA UNIFICADA'!$A$2:$A1007)*($AL$1='CAMAGUI DATA UNIFICADA'!$B$2:$B1007),0),MATCH(AX$2,'CAMAGUI DATA UNIFICADA'!$C$1:$T$1,0)),"")</f>
        <v>0</v>
      </c>
      <c r="AY43" s="2">
        <f t="array" ref="AY43">IFERROR(INDEX('CAMAGUI DATA UNIFICADA'!$C$2:$T1007,MATCH(1,($A43='CAMAGUI DATA UNIFICADA'!$A$2:$A1007)*($AL$1='CAMAGUI DATA UNIFICADA'!$B$2:$B1007),0),MATCH(AY$2,'CAMAGUI DATA UNIFICADA'!$C$1:$T$1,0)),"")</f>
        <v>2</v>
      </c>
      <c r="AZ43" s="2">
        <f t="array" ref="AZ43">IFERROR(INDEX('CAMAGUI DATA UNIFICADA'!$C$2:$T1007,MATCH(1,($A43='CAMAGUI DATA UNIFICADA'!$A$2:$A1007)*($AL$1='CAMAGUI DATA UNIFICADA'!$B$2:$B1007),0),MATCH(AZ$2,'CAMAGUI DATA UNIFICADA'!$C$1:$T$1,0)),"")</f>
        <v>2</v>
      </c>
      <c r="BA43" s="33">
        <f t="array" ref="BA43">IFERROR(INDEX('CAMAGUI DATA UNIFICADA'!$C$2:$T1007,MATCH(1,($A43='CAMAGUI DATA UNIFICADA'!$A$2:$A1007)*($AL$1='CAMAGUI DATA UNIFICADA'!$B$2:$B1007),0),MATCH(BA$2,'CAMAGUI DATA UNIFICADA'!$C$1:$T$1,0)),"")</f>
        <v>11.076</v>
      </c>
      <c r="BB43" s="60">
        <f t="array" ref="BB43">IFERROR(INDEX('CAMAGUI DATA UNIFICADA'!$C$2:$T1007,MATCH(1,($A43='CAMAGUI DATA UNIFICADA'!$A$2:$A1007)*($AL$1='CAMAGUI DATA UNIFICADA'!$B$2:$B1007),0),MATCH(BB$2,'CAMAGUI DATA UNIFICADA'!$C$1:$T$1,0)),"")</f>
        <v>-1.895037144</v>
      </c>
      <c r="BC43" s="140">
        <f t="array" ref="BC43">IFERROR(INDEX('CAMAGUI DATA UNIFICADA'!$C$2:$T1007,MATCH(1,($A43='CAMAGUI DATA UNIFICADA'!$A$2:$A1007)*($AL$1='CAMAGUI DATA UNIFICADA'!$B$2:$B1007),0),MATCH(BC$2,'CAMAGUI DATA UNIFICADA'!$C$1:$T$1,0)),"")</f>
        <v>-0.473759286</v>
      </c>
      <c r="BD43" s="138" t="str">
        <f t="array" ref="BD43">IFERROR(INDEX('CAMAGUI DATA UNIFICADA'!$C$2:$T1007,MATCH(1,($A43='CAMAGUI DATA UNIFICADA'!$A$2:$A1007)*($BD$1='CAMAGUI DATA UNIFICADA'!$B$2:$B1007),0),MATCH(BD$2,'CAMAGUI DATA UNIFICADA'!$C$1:$T$1,0)),"")</f>
        <v>CA4121023</v>
      </c>
      <c r="BE43" s="2">
        <f t="array" ref="BE43">IFERROR(INDEX('CAMAGUI DATA UNIFICADA'!$C$2:$T1007,MATCH(1,($A43='CAMAGUI DATA UNIFICADA'!$A$2:$A1007)*($BD$1='CAMAGUI DATA UNIFICADA'!$B$2:$B1007),0),MATCH(BE$2,'CAMAGUI DATA UNIFICADA'!$C$1:$T$1,0)),"")</f>
        <v>187.5</v>
      </c>
      <c r="BF43" s="2">
        <f t="array" ref="BF43">IFERROR(INDEX('CAMAGUI DATA UNIFICADA'!$C$2:$T1007,MATCH(1,($A43='CAMAGUI DATA UNIFICADA'!$A$2:$A1007)*($BD$1='CAMAGUI DATA UNIFICADA'!$B$2:$B1007),0),MATCH(BF$2,'CAMAGUI DATA UNIFICADA'!$C$1:$T$1,0)),"")</f>
        <v>1111</v>
      </c>
      <c r="BG43" s="2" t="str">
        <f t="array" ref="BG43">IFERROR(INDEX('CAMAGUI DATA UNIFICADA'!$C$2:$T1007,MATCH(1,($A43='CAMAGUI DATA UNIFICADA'!$A$2:$A1007)*($BD$1='CAMAGUI DATA UNIFICADA'!$B$2:$B1007),0),MATCH(BG$2,'CAMAGUI DATA UNIFICADA'!$C$1:$T$1,0)),"")</f>
        <v>SKR MAST</v>
      </c>
      <c r="BH43" s="139">
        <f t="array" ref="BH43">IFERROR(INDEX('CAMAGUI DATA UNIFICADA'!$C$2:$T1007,MATCH(1,($A43='CAMAGUI DATA UNIFICADA'!$A$2:$A1007)*($BD$1='CAMAGUI DATA UNIFICADA'!$B$2:$B1007),0),MATCH(BH$2,'CAMAGUI DATA UNIFICADA'!$C$1:$T$1,0)),"")</f>
        <v>1088.78</v>
      </c>
      <c r="BI43" s="2">
        <f t="array" ref="BI43">IFERROR(INDEX('CAMAGUI DATA UNIFICADA'!$C$2:$T1007,MATCH(1,($A43='CAMAGUI DATA UNIFICADA'!$A$2:$A1007)*($BD$1='CAMAGUI DATA UNIFICADA'!$B$2:$B1007),0),MATCH(BI$2,'CAMAGUI DATA UNIFICADA'!$C$1:$T$1,0)),"")</f>
        <v>5.5</v>
      </c>
      <c r="BJ43" s="2">
        <f t="array" ref="BJ43">IFERROR(INDEX('CAMAGUI DATA UNIFICADA'!$C$2:$T1007,MATCH(1,($A43='CAMAGUI DATA UNIFICADA'!$A$2:$A1007)*($BD$1='CAMAGUI DATA UNIFICADA'!$B$2:$B1007),0),MATCH(BJ$2,'CAMAGUI DATA UNIFICADA'!$C$1:$T$1,0)),"")</f>
        <v>2.5</v>
      </c>
      <c r="BK43" s="33">
        <f t="array" ref="BK43">IFERROR(INDEX('CAMAGUI DATA UNIFICADA'!$C$2:$T1007,MATCH(1,($A43='CAMAGUI DATA UNIFICADA'!$A$2:$A1007)*($BD$1='CAMAGUI DATA UNIFICADA'!$B$2:$B1007),0),MATCH(BK$2,'CAMAGUI DATA UNIFICADA'!$C$1:$T$1,0)),"")</f>
        <v>7.188</v>
      </c>
      <c r="BL43" s="60">
        <f t="array" ref="BL43">IFERROR(INDEX('CAMAGUI DATA UNIFICADA'!$C$2:$T1007,MATCH(1,($A43='CAMAGUI DATA UNIFICADA'!$A$2:$A1007)*($BD$1='CAMAGUI DATA UNIFICADA'!$B$2:$B1007),0),MATCH(BL$2,'CAMAGUI DATA UNIFICADA'!$C$1:$T$1,0)),"")</f>
        <v>474275.3073</v>
      </c>
      <c r="BM43" s="33">
        <f t="array" ref="BM43">IFERROR(INDEX('CAMAGUI DATA UNIFICADA'!$C$2:$T1007,MATCH(1,($A43='CAMAGUI DATA UNIFICADA'!$A$2:$A1007)*($BD$1='CAMAGUI DATA UNIFICADA'!$B$2:$B1007),0),MATCH(BM$2,'CAMAGUI DATA UNIFICADA'!$C$1:$T$1,0)),"")</f>
        <v>0.8007207207</v>
      </c>
      <c r="BN43" s="23">
        <f t="array" ref="BN43">IFERROR(INDEX('CAMAGUI DATA UNIFICADA'!$C$2:$T1007,MATCH(1,($A43='CAMAGUI DATA UNIFICADA'!$A$2:$A1007)*($BD$1='CAMAGUI DATA UNIFICADA'!$B$2:$B1007),0),MATCH(BN$2,'CAMAGUI DATA UNIFICADA'!$C$1:$T$1,0)),"")</f>
        <v>0.6409125775</v>
      </c>
      <c r="BO43" s="23">
        <f t="array" ref="BO43">IFERROR(INDEX('CAMAGUI DATA UNIFICADA'!$C$2:$T1007,MATCH(1,($A43='CAMAGUI DATA UNIFICADA'!$A$2:$A1007)*($BD$1='CAMAGUI DATA UNIFICADA'!$B$2:$B1007),0),MATCH(BO$2,'CAMAGUI DATA UNIFICADA'!$C$1:$T$1,0)),"")</f>
        <v>0.75</v>
      </c>
      <c r="BP43" s="60">
        <f t="array" ref="BP43">IFERROR(INDEX('CAMAGUI DATA UNIFICADA'!$C$2:$T1007,MATCH(1,($A43='CAMAGUI DATA UNIFICADA'!$A$2:$A1007)*($BD$1='CAMAGUI DATA UNIFICADA'!$B$2:$B1007),0),MATCH(BP$2,'CAMAGUI DATA UNIFICADA'!$C$1:$T$1,0)),"")</f>
        <v>115625</v>
      </c>
      <c r="BQ43" s="2">
        <f t="array" ref="BQ43">IFERROR(INDEX('CAMAGUI DATA UNIFICADA'!$C$2:$T1007,MATCH(1,($A43='CAMAGUI DATA UNIFICADA'!$A$2:$A1007)*($BD$1='CAMAGUI DATA UNIFICADA'!$B$2:$B1007),0),MATCH(BQ$2,'CAMAGUI DATA UNIFICADA'!$C$1:$T$1,0)),"")</f>
        <v>2.5</v>
      </c>
      <c r="BR43" s="2">
        <f t="array" ref="BR43">IFERROR(INDEX('CAMAGUI DATA UNIFICADA'!$C$2:$T1007,MATCH(1,($A43='CAMAGUI DATA UNIFICADA'!$A$2:$A1007)*($BD$1='CAMAGUI DATA UNIFICADA'!$B$2:$B1007),0),MATCH(BR$2,'CAMAGUI DATA UNIFICADA'!$C$1:$T$1,0)),"")</f>
        <v>8</v>
      </c>
      <c r="BS43" s="33">
        <f t="array" ref="BS43">IFERROR(INDEX('CAMAGUI DATA UNIFICADA'!$C$2:$T1007,MATCH(1,($A43='CAMAGUI DATA UNIFICADA'!$A$2:$A1007)*($BD$1='CAMAGUI DATA UNIFICADA'!$B$2:$B1007),0),MATCH(BS$2,'CAMAGUI DATA UNIFICADA'!$C$1:$T$1,0)),"")</f>
        <v>5.604</v>
      </c>
      <c r="BT43" s="60">
        <f t="array" ref="BT43">IFERROR(INDEX('CAMAGUI DATA UNIFICADA'!$C$2:$T1007,MATCH(1,($A43='CAMAGUI DATA UNIFICADA'!$A$2:$A1007)*($BD$1='CAMAGUI DATA UNIFICADA'!$B$2:$B1007),0),MATCH(BT$2,'CAMAGUI DATA UNIFICADA'!$C$1:$T$1,0)),"")</f>
        <v>278.0929837</v>
      </c>
      <c r="BU43" s="140">
        <f t="array" ref="BU43">IFERROR(INDEX('CAMAGUI DATA UNIFICADA'!$C$2:$T1007,MATCH(1,($A43='CAMAGUI DATA UNIFICADA'!$A$2:$A1007)*($BD$1='CAMAGUI DATA UNIFICADA'!$B$2:$B1007),0),MATCH(BU$2,'CAMAGUI DATA UNIFICADA'!$C$1:$T$1,0)),"")</f>
        <v>22.64824592</v>
      </c>
      <c r="BV43" s="138" t="str">
        <f t="array" ref="BV43">IFERROR(INDEX('CAMAGUI DATA UNIFICADA'!$C$2:$T1007,MATCH(1,($A43='CAMAGUI DATA UNIFICADA'!$A$2:$A1007)*($BV$1='CAMAGUI DATA UNIFICADA'!$B$2:$B1007),0),MATCH(BV$2,'CAMAGUI DATA UNIFICADA'!$C$1:$T$1,0)),"")</f>
        <v>CA5121023</v>
      </c>
      <c r="BW43" s="2">
        <f t="array" ref="BW43">IFERROR(INDEX('CAMAGUI DATA UNIFICADA'!$C$2:$T1007,MATCH(1,($A43='CAMAGUI DATA UNIFICADA'!$A$2:$A1007)*($BV$1='CAMAGUI DATA UNIFICADA'!$B$2:$B1007),0),MATCH(BW$2,'CAMAGUI DATA UNIFICADA'!$C$1:$T$1,0)),"")</f>
        <v>175</v>
      </c>
      <c r="BX43" s="2">
        <f t="array" ref="BX43">IFERROR(INDEX('CAMAGUI DATA UNIFICADA'!$C$2:$T1007,MATCH(1,($A43='CAMAGUI DATA UNIFICADA'!$A$2:$A1007)*($BV$1='CAMAGUI DATA UNIFICADA'!$B$2:$B1007),0),MATCH(BX$2,'CAMAGUI DATA UNIFICADA'!$C$1:$T$1,0)),"")</f>
        <v>1186</v>
      </c>
      <c r="BY43" s="2" t="str">
        <f t="array" ref="BY43">IFERROR(INDEX('CAMAGUI DATA UNIFICADA'!$C$2:$T1007,MATCH(1,($A43='CAMAGUI DATA UNIFICADA'!$A$2:$A1007)*($BV$1='CAMAGUI DATA UNIFICADA'!$B$2:$B1007),0),MATCH(BY$2,'CAMAGUI DATA UNIFICADA'!$C$1:$T$1,0)),"")</f>
        <v>SKR MAST</v>
      </c>
      <c r="BZ43" s="139">
        <f t="array" ref="BZ43">IFERROR(INDEX('CAMAGUI DATA UNIFICADA'!$C$2:$T1007,MATCH(1,($A43='CAMAGUI DATA UNIFICADA'!$A$2:$A1007)*($BV$1='CAMAGUI DATA UNIFICADA'!$B$2:$B1007),0),MATCH(BZ$2,'CAMAGUI DATA UNIFICADA'!$C$1:$T$1,0)),"")</f>
        <v>1162.28</v>
      </c>
      <c r="CA43" s="2">
        <f t="array" ref="CA43">IFERROR(INDEX('CAMAGUI DATA UNIFICADA'!$C$2:$T1007,MATCH(1,($A43='CAMAGUI DATA UNIFICADA'!$A$2:$A1007)*($BV$1='CAMAGUI DATA UNIFICADA'!$B$2:$B1007),0),MATCH(CA$2,'CAMAGUI DATA UNIFICADA'!$C$1:$T$1,0)),"")</f>
        <v>5.4</v>
      </c>
      <c r="CB43" s="2">
        <f t="array" ref="CB43">IFERROR(INDEX('CAMAGUI DATA UNIFICADA'!$C$2:$T1007,MATCH(1,($A43='CAMAGUI DATA UNIFICADA'!$A$2:$A1007)*($BV$1='CAMAGUI DATA UNIFICADA'!$B$2:$B1007),0),MATCH(CB$2,'CAMAGUI DATA UNIFICADA'!$C$1:$T$1,0)),"")</f>
        <v>2.4</v>
      </c>
      <c r="CC43" s="33">
        <f t="array" ref="CC43">IFERROR(INDEX('CAMAGUI DATA UNIFICADA'!$C$2:$T1007,MATCH(1,($A43='CAMAGUI DATA UNIFICADA'!$A$2:$A1007)*($BV$1='CAMAGUI DATA UNIFICADA'!$B$2:$B1007),0),MATCH(CC$2,'CAMAGUI DATA UNIFICADA'!$C$1:$T$1,0)),"")</f>
        <v>7.2456</v>
      </c>
      <c r="CD43" s="60">
        <f t="array" ref="CD43">IFERROR(INDEX('CAMAGUI DATA UNIFICADA'!$C$2:$T1007,MATCH(1,($A43='CAMAGUI DATA UNIFICADA'!$A$2:$A1007)*($BV$1='CAMAGUI DATA UNIFICADA'!$B$2:$B1007),0),MATCH(CD$2,'CAMAGUI DATA UNIFICADA'!$C$1:$T$1,0)),"")</f>
        <v>447270.1696</v>
      </c>
      <c r="CE43" s="33">
        <f t="array" ref="CE43">IFERROR(INDEX('CAMAGUI DATA UNIFICADA'!$C$2:$T1007,MATCH(1,($A43='CAMAGUI DATA UNIFICADA'!$A$2:$A1007)*($BV$1='CAMAGUI DATA UNIFICADA'!$B$2:$B1007),0),MATCH(CE$2,'CAMAGUI DATA UNIFICADA'!$C$1:$T$1,0)),"")</f>
        <v>0.9219527363</v>
      </c>
      <c r="CF43" s="23">
        <f t="array" ref="CF43">IFERROR(INDEX('CAMAGUI DATA UNIFICADA'!$C$2:$T1007,MATCH(1,($A43='CAMAGUI DATA UNIFICADA'!$A$2:$A1007)*($BV$1='CAMAGUI DATA UNIFICADA'!$B$2:$B1007),0),MATCH(CF$2,'CAMAGUI DATA UNIFICADA'!$C$1:$T$1,0)),"")</f>
        <v>0.6675674173</v>
      </c>
      <c r="CG43" s="23">
        <f t="array" ref="CG43">IFERROR(INDEX('CAMAGUI DATA UNIFICADA'!$C$2:$T1007,MATCH(1,($A43='CAMAGUI DATA UNIFICADA'!$A$2:$A1007)*($BV$1='CAMAGUI DATA UNIFICADA'!$B$2:$B1007),0),MATCH(CG$2,'CAMAGUI DATA UNIFICADA'!$C$1:$T$1,0)),"")</f>
        <v>0.8</v>
      </c>
      <c r="CH43" s="60">
        <f t="array" ref="CH43">IFERROR(INDEX('CAMAGUI DATA UNIFICADA'!$C$2:$T1007,MATCH(1,($A43='CAMAGUI DATA UNIFICADA'!$A$2:$A1007)*($BV$1='CAMAGUI DATA UNIFICADA'!$B$2:$B1007),0),MATCH(CH$2,'CAMAGUI DATA UNIFICADA'!$C$1:$T$1,0)),"")</f>
        <v>127619.0476</v>
      </c>
      <c r="CI43" s="2">
        <f t="array" ref="CI43">IFERROR(INDEX('CAMAGUI DATA UNIFICADA'!$C$2:$T1007,MATCH(1,($A43='CAMAGUI DATA UNIFICADA'!$A$2:$A1007)*($BV$1='CAMAGUI DATA UNIFICADA'!$B$2:$B1007),0),MATCH(CI$2,'CAMAGUI DATA UNIFICADA'!$C$1:$T$1,0)),"")</f>
        <v>2.5</v>
      </c>
      <c r="CJ43" s="2">
        <f t="array" ref="CJ43">IFERROR(INDEX('CAMAGUI DATA UNIFICADA'!$C$2:$T1007,MATCH(1,($A43='CAMAGUI DATA UNIFICADA'!$A$2:$A1007)*($BV$1='CAMAGUI DATA UNIFICADA'!$B$2:$B1007),0),MATCH(CJ$2,'CAMAGUI DATA UNIFICADA'!$C$1:$T$1,0)),"")</f>
        <v>7.9</v>
      </c>
      <c r="CK43" s="33">
        <f t="array" ref="CK43">IFERROR(INDEX('CAMAGUI DATA UNIFICADA'!$C$2:$T1007,MATCH(1,($A43='CAMAGUI DATA UNIFICADA'!$A$2:$A1007)*($BV$1='CAMAGUI DATA UNIFICADA'!$B$2:$B1007),0),MATCH(CK$2,'CAMAGUI DATA UNIFICADA'!$C$1:$T$1,0)),"")</f>
        <v>5.7864</v>
      </c>
      <c r="CL43" s="60">
        <f t="array" ref="CL43">IFERROR(INDEX('CAMAGUI DATA UNIFICADA'!$C$2:$T1007,MATCH(1,($A43='CAMAGUI DATA UNIFICADA'!$A$2:$A1007)*($BV$1='CAMAGUI DATA UNIFICADA'!$B$2:$B1007),0),MATCH(CL$2,'CAMAGUI DATA UNIFICADA'!$C$1:$T$1,0)),"")</f>
        <v>270.5490557</v>
      </c>
      <c r="CM43" s="140">
        <f t="array" ref="CM43">IFERROR(INDEX('CAMAGUI DATA UNIFICADA'!$C$2:$T1007,MATCH(1,($A43='CAMAGUI DATA UNIFICADA'!$A$2:$A1007)*($BV$1='CAMAGUI DATA UNIFICADA'!$B$2:$B1007),0),MATCH(CM$2,'CAMAGUI DATA UNIFICADA'!$C$1:$T$1,0)),"")</f>
        <v>23.88726392</v>
      </c>
      <c r="CN43" s="138" t="str">
        <f t="array" ref="CN43">IFERROR(INDEX('CAMAGUI DATA UNIFICADA'!$C$2:$T1007,MATCH(1,($A43='CAMAGUI DATA UNIFICADA'!$A$2:$A1007)*($CN$1='CAMAGUI DATA UNIFICADA'!$B$2:$B1007),0),MATCH(CN$2,'CAMAGUI DATA UNIFICADA'!$C$1:$T$1,0)),"")</f>
        <v>CA6131023</v>
      </c>
      <c r="CO43" s="2">
        <f t="array" ref="CO43">IFERROR(INDEX('CAMAGUI DATA UNIFICADA'!$C$2:$T1007,MATCH(1,($A43='CAMAGUI DATA UNIFICADA'!$A$2:$A1007)*($CN$1='CAMAGUI DATA UNIFICADA'!$B$2:$B1007),0),MATCH(CO$2,'CAMAGUI DATA UNIFICADA'!$C$1:$T$1,0)),"")</f>
        <v>275</v>
      </c>
      <c r="CP43" s="2">
        <f t="array" ref="CP43">IFERROR(INDEX('CAMAGUI DATA UNIFICADA'!$C$2:$T1007,MATCH(1,($A43='CAMAGUI DATA UNIFICADA'!$A$2:$A1007)*($CN$1='CAMAGUI DATA UNIFICADA'!$B$2:$B1007),0),MATCH(CP$2,'CAMAGUI DATA UNIFICADA'!$C$1:$T$1,0)),"")</f>
        <v>1775</v>
      </c>
      <c r="CQ43" s="2" t="str">
        <f t="array" ref="CQ43">IFERROR(INDEX('CAMAGUI DATA UNIFICADA'!$C$2:$T1007,MATCH(1,($A43='CAMAGUI DATA UNIFICADA'!$A$2:$A1007)*($CN$1='CAMAGUI DATA UNIFICADA'!$B$2:$B1007),0),MATCH(CQ$2,'CAMAGUI DATA UNIFICADA'!$C$1:$T$1,0)),"")</f>
        <v>SKR MAST</v>
      </c>
      <c r="CR43" s="139">
        <f t="array" ref="CR43">IFERROR(INDEX('CAMAGUI DATA UNIFICADA'!$C$2:$T1007,MATCH(1,($A43='CAMAGUI DATA UNIFICADA'!$A$2:$A1007)*($CN$1='CAMAGUI DATA UNIFICADA'!$B$2:$B1007),0),MATCH(CR$2,'CAMAGUI DATA UNIFICADA'!$C$1:$T$1,0)),"")</f>
        <v>1739.5</v>
      </c>
      <c r="CS43" s="2">
        <f t="array" ref="CS43">IFERROR(INDEX('CAMAGUI DATA UNIFICADA'!$C$2:$T1007,MATCH(1,($A43='CAMAGUI DATA UNIFICADA'!$A$2:$A1007)*($CN$1='CAMAGUI DATA UNIFICADA'!$B$2:$B1007),0),MATCH(CS$2,'CAMAGUI DATA UNIFICADA'!$C$1:$T$1,0)),"")</f>
        <v>5.6</v>
      </c>
      <c r="CT43" s="2">
        <f t="array" ref="CT43">IFERROR(INDEX('CAMAGUI DATA UNIFICADA'!$C$2:$T1007,MATCH(1,($A43='CAMAGUI DATA UNIFICADA'!$A$2:$A1007)*($CN$1='CAMAGUI DATA UNIFICADA'!$B$2:$B1007),0),MATCH(CT$2,'CAMAGUI DATA UNIFICADA'!$C$1:$T$1,0)),"")</f>
        <v>2.8</v>
      </c>
      <c r="CU43" s="33">
        <f t="array" ref="CU43">IFERROR(INDEX('CAMAGUI DATA UNIFICADA'!$C$2:$T1007,MATCH(1,($A43='CAMAGUI DATA UNIFICADA'!$A$2:$A1007)*($CN$1='CAMAGUI DATA UNIFICADA'!$B$2:$B1007),0),MATCH(CU$2,'CAMAGUI DATA UNIFICADA'!$C$1:$T$1,0)),"")</f>
        <v>7.1304</v>
      </c>
      <c r="CV43" s="60">
        <f t="array" ref="CV43">IFERROR(INDEX('CAMAGUI DATA UNIFICADA'!$C$2:$T1007,MATCH(1,($A43='CAMAGUI DATA UNIFICADA'!$A$2:$A1007)*($CN$1='CAMAGUI DATA UNIFICADA'!$B$2:$B1007),0),MATCH(CV$2,'CAMAGUI DATA UNIFICADA'!$C$1:$T$1,0)),"")</f>
        <v>688701.0947</v>
      </c>
      <c r="CW43" s="33">
        <f t="array" ref="CW43">IFERROR(INDEX('CAMAGUI DATA UNIFICADA'!$C$2:$T1007,MATCH(1,($A43='CAMAGUI DATA UNIFICADA'!$A$2:$A1007)*($CN$1='CAMAGUI DATA UNIFICADA'!$B$2:$B1007),0),MATCH(CW$2,'CAMAGUI DATA UNIFICADA'!$C$1:$T$1,0)),"")</f>
        <v>0.7683982684</v>
      </c>
      <c r="CX43" s="23">
        <f t="array" ref="CX43">IFERROR(INDEX('CAMAGUI DATA UNIFICADA'!$C$2:$T1007,MATCH(1,($A43='CAMAGUI DATA UNIFICADA'!$A$2:$A1007)*($CN$1='CAMAGUI DATA UNIFICADA'!$B$2:$B1007),0),MATCH(CX$2,'CAMAGUI DATA UNIFICADA'!$C$1:$T$1,0)),"")</f>
        <v>0.6260919043</v>
      </c>
      <c r="CY43" s="23">
        <f t="array" ref="CY43">IFERROR(INDEX('CAMAGUI DATA UNIFICADA'!$C$2:$T1007,MATCH(1,($A43='CAMAGUI DATA UNIFICADA'!$A$2:$A1007)*($CN$1='CAMAGUI DATA UNIFICADA'!$B$2:$B1007),0),MATCH(CY$2,'CAMAGUI DATA UNIFICADA'!$C$1:$T$1,0)),"")</f>
        <v>0.75</v>
      </c>
      <c r="CZ43" s="60">
        <f t="array" ref="CZ43">IFERROR(INDEX('CAMAGUI DATA UNIFICADA'!$C$2:$T1007,MATCH(1,($A43='CAMAGUI DATA UNIFICADA'!$A$2:$A1007)*($CN$1='CAMAGUI DATA UNIFICADA'!$B$2:$B1007),0),MATCH(CZ$2,'CAMAGUI DATA UNIFICADA'!$C$1:$T$1,0)),"")</f>
        <v>94285.71429</v>
      </c>
      <c r="DA43" s="2">
        <f t="array" ref="DA43">IFERROR(INDEX('CAMAGUI DATA UNIFICADA'!$C$2:$T1007,MATCH(1,($A43='CAMAGUI DATA UNIFICADA'!$A$2:$A1007)*($CN$1='CAMAGUI DATA UNIFICADA'!$B$2:$B1007),0),MATCH(DA$2,'CAMAGUI DATA UNIFICADA'!$C$1:$T$1,0)),"")</f>
        <v>2.5</v>
      </c>
      <c r="DB43" s="2">
        <f t="array" ref="DB43">IFERROR(INDEX('CAMAGUI DATA UNIFICADA'!$C$2:$T1007,MATCH(1,($A43='CAMAGUI DATA UNIFICADA'!$A$2:$A1007)*($CN$1='CAMAGUI DATA UNIFICADA'!$B$2:$B1007),0),MATCH(DB$2,'CAMAGUI DATA UNIFICADA'!$C$1:$T$1,0)),"")</f>
        <v>8.1</v>
      </c>
      <c r="DC43" s="33">
        <f t="array" ref="DC43">IFERROR(INDEX('CAMAGUI DATA UNIFICADA'!$C$2:$T1007,MATCH(1,($A43='CAMAGUI DATA UNIFICADA'!$A$2:$A1007)*($CN$1='CAMAGUI DATA UNIFICADA'!$B$2:$B1007),0),MATCH(DC$2,'CAMAGUI DATA UNIFICADA'!$C$1:$T$1,0)),"")</f>
        <v>5.5752</v>
      </c>
      <c r="DD43" s="60">
        <f t="array" ref="DD43">IFERROR(INDEX('CAMAGUI DATA UNIFICADA'!$C$2:$T1007,MATCH(1,($A43='CAMAGUI DATA UNIFICADA'!$A$2:$A1007)*($CN$1='CAMAGUI DATA UNIFICADA'!$B$2:$B1007),0),MATCH(DD$2,'CAMAGUI DATA UNIFICADA'!$C$1:$T$1,0)),"")</f>
        <v>415.7217597</v>
      </c>
      <c r="DE43" s="140">
        <f t="array" ref="DE43">IFERROR(INDEX('CAMAGUI DATA UNIFICADA'!$C$2:$T1007,MATCH(1,($A43='CAMAGUI DATA UNIFICADA'!$A$2:$A1007)*($CN$1='CAMAGUI DATA UNIFICADA'!$B$2:$B1007),0),MATCH(DE$2,'CAMAGUI DATA UNIFICADA'!$C$1:$T$1,0)),"")</f>
        <v>35.18043992</v>
      </c>
      <c r="DF43" s="138" t="str">
        <f t="array" ref="DF43">IFERROR(INDEX('CAMAGUI DATA UNIFICADA'!$C$2:$T1007,MATCH(1,($A43='CAMAGUI DATA UNIFICADA'!$A$2:$A1007)*($DF$1='CAMAGUI DATA UNIFICADA'!$B$2:$B1007),0),MATCH(DF$2,'CAMAGUI DATA UNIFICADA'!$C$1:$T$1,0)),"")</f>
        <v/>
      </c>
      <c r="DG43" s="2" t="str">
        <f t="array" ref="DG43">IFERROR(INDEX('CAMAGUI DATA UNIFICADA'!$C$2:$T1007,MATCH(1,($A43='CAMAGUI DATA UNIFICADA'!$A$2:$A1007)*($DF$1='CAMAGUI DATA UNIFICADA'!$B$2:$B1007),0),MATCH(DG$2,'CAMAGUI DATA UNIFICADA'!$C$1:$T$1,0)),"")</f>
        <v/>
      </c>
      <c r="DH43" s="2" t="str">
        <f t="array" ref="DH43">IFERROR(INDEX('CAMAGUI DATA UNIFICADA'!$C$2:$T1007,MATCH(1,($A43='CAMAGUI DATA UNIFICADA'!$A$2:$A1007)*($DF$1='CAMAGUI DATA UNIFICADA'!$B$2:$B1007),0),MATCH(DH$2,'CAMAGUI DATA UNIFICADA'!$C$1:$T$1,0)),"")</f>
        <v/>
      </c>
      <c r="DI43" s="2" t="str">
        <f t="array" ref="DI43">IFERROR(INDEX('CAMAGUI DATA UNIFICADA'!$C$2:$T1007,MATCH(1,($A43='CAMAGUI DATA UNIFICADA'!$A$2:$A1007)*($DF$1='CAMAGUI DATA UNIFICADA'!$B$2:$B1007),0),MATCH(DI$2,'CAMAGUI DATA UNIFICADA'!$C$1:$T$1,0)),"")</f>
        <v/>
      </c>
      <c r="DJ43" s="139" t="str">
        <f t="array" ref="DJ43">IFERROR(INDEX('CAMAGUI DATA UNIFICADA'!$C$2:$T1007,MATCH(1,($A43='CAMAGUI DATA UNIFICADA'!$A$2:$A1007)*($DF$1='CAMAGUI DATA UNIFICADA'!$B$2:$B1007),0),MATCH(DJ$2,'CAMAGUI DATA UNIFICADA'!$C$1:$T$1,0)),"")</f>
        <v/>
      </c>
      <c r="DK43" s="2" t="str">
        <f t="array" ref="DK43">IFERROR(INDEX('CAMAGUI DATA UNIFICADA'!$C$2:$T1007,MATCH(1,($A43='CAMAGUI DATA UNIFICADA'!$A$2:$A1007)*($DF$1='CAMAGUI DATA UNIFICADA'!$B$2:$B1007),0),MATCH(DK$2,'CAMAGUI DATA UNIFICADA'!$C$1:$T$1,0)),"")</f>
        <v/>
      </c>
      <c r="DL43" s="2" t="str">
        <f t="array" ref="DL43">IFERROR(INDEX('CAMAGUI DATA UNIFICADA'!$C$2:$T1007,MATCH(1,($A43='CAMAGUI DATA UNIFICADA'!$A$2:$A1007)*($DF$1='CAMAGUI DATA UNIFICADA'!$B$2:$B1007),0),MATCH(DL$2,'CAMAGUI DATA UNIFICADA'!$C$1:$T$1,0)),"")</f>
        <v/>
      </c>
      <c r="DM43" s="33" t="str">
        <f t="array" ref="DM43">IFERROR(INDEX('CAMAGUI DATA UNIFICADA'!$C$2:$T1007,MATCH(1,($A43='CAMAGUI DATA UNIFICADA'!$A$2:$A1007)*($DF$1='CAMAGUI DATA UNIFICADA'!$B$2:$B1007),0),MATCH(DM$2,'CAMAGUI DATA UNIFICADA'!$C$1:$T$1,0)),"")</f>
        <v/>
      </c>
      <c r="DN43" s="60" t="str">
        <f t="array" ref="DN43">IFERROR(INDEX('CAMAGUI DATA UNIFICADA'!$C$2:$T1007,MATCH(1,($A43='CAMAGUI DATA UNIFICADA'!$A$2:$A1007)*($DF$1='CAMAGUI DATA UNIFICADA'!$B$2:$B1007),0),MATCH(DN$2,'CAMAGUI DATA UNIFICADA'!$C$1:$T$1,0)),"")</f>
        <v/>
      </c>
      <c r="DO43" s="33" t="str">
        <f t="array" ref="DO43">IFERROR(INDEX('CAMAGUI DATA UNIFICADA'!$C$2:$T1007,MATCH(1,($A43='CAMAGUI DATA UNIFICADA'!$A$2:$A1007)*($DF$1='CAMAGUI DATA UNIFICADA'!$B$2:$B1007),0),MATCH(DO$2,'CAMAGUI DATA UNIFICADA'!$C$1:$T$1,0)),"")</f>
        <v/>
      </c>
      <c r="DP43" s="23" t="str">
        <f t="array" ref="DP43">IFERROR(INDEX('CAMAGUI DATA UNIFICADA'!$C$2:$T1007,MATCH(1,($A43='CAMAGUI DATA UNIFICADA'!$A$2:$A1007)*($DF$1='CAMAGUI DATA UNIFICADA'!$B$2:$B1007),0),MATCH(DP$2,'CAMAGUI DATA UNIFICADA'!$C$1:$T$1,0)),"")</f>
        <v/>
      </c>
      <c r="DQ43" s="23" t="str">
        <f t="array" ref="DQ43">IFERROR(INDEX('CAMAGUI DATA UNIFICADA'!$C$2:$T1007,MATCH(1,($A43='CAMAGUI DATA UNIFICADA'!$A$2:$A1007)*($DF$1='CAMAGUI DATA UNIFICADA'!$B$2:$B1007),0),MATCH(DQ$2,'CAMAGUI DATA UNIFICADA'!$C$1:$T$1,0)),"")</f>
        <v/>
      </c>
      <c r="DR43" s="2" t="str">
        <f t="array" ref="DR43">IFERROR(INDEX('CAMAGUI DATA UNIFICADA'!$C$2:$T1007,MATCH(1,($A43='CAMAGUI DATA UNIFICADA'!$A$2:$A1007)*($DF$1='CAMAGUI DATA UNIFICADA'!$B$2:$B1007),0),MATCH(DR$2,'CAMAGUI DATA UNIFICADA'!$C$1:$T$1,0)),"")</f>
        <v/>
      </c>
      <c r="DS43" s="2" t="str">
        <f t="array" ref="DS43">IFERROR(INDEX('CAMAGUI DATA UNIFICADA'!$C$2:$T1007,MATCH(1,($A43='CAMAGUI DATA UNIFICADA'!$A$2:$A1007)*($DF$1='CAMAGUI DATA UNIFICADA'!$B$2:$B1007),0),MATCH(DS$2,'CAMAGUI DATA UNIFICADA'!$C$1:$T$1,0)),"")</f>
        <v/>
      </c>
      <c r="DT43" s="2" t="str">
        <f t="array" ref="DT43">IFERROR(INDEX('CAMAGUI DATA UNIFICADA'!$C$2:$T1007,MATCH(1,($A43='CAMAGUI DATA UNIFICADA'!$A$2:$A1007)*($DF$1='CAMAGUI DATA UNIFICADA'!$B$2:$B1007),0),MATCH(DT$2,'CAMAGUI DATA UNIFICADA'!$C$1:$T$1,0)),"")</f>
        <v/>
      </c>
      <c r="DU43" s="33" t="str">
        <f t="array" ref="DU43">IFERROR(INDEX('CAMAGUI DATA UNIFICADA'!$C$2:$T1007,MATCH(1,($A43='CAMAGUI DATA UNIFICADA'!$A$2:$A1007)*($DF$1='CAMAGUI DATA UNIFICADA'!$B$2:$B1007),0),MATCH(DU$2,'CAMAGUI DATA UNIFICADA'!$C$1:$T$1,0)),"")</f>
        <v/>
      </c>
      <c r="DV43" s="60" t="str">
        <f t="array" ref="DV43">IFERROR(INDEX('CAMAGUI DATA UNIFICADA'!$C$2:$T1007,MATCH(1,($A43='CAMAGUI DATA UNIFICADA'!$A$2:$A1007)*($DF$1='CAMAGUI DATA UNIFICADA'!$B$2:$B1007),0),MATCH(DV$2,'CAMAGUI DATA UNIFICADA'!$C$1:$T$1,0)),"")</f>
        <v/>
      </c>
      <c r="DW43" s="140" t="str">
        <f t="array" ref="DW43">IFERROR(INDEX('CAMAGUI DATA UNIFICADA'!$C$2:$T1007,MATCH(1,($A43='CAMAGUI DATA UNIFICADA'!$A$2:$A1007)*($DF$1='CAMAGUI DATA UNIFICADA'!$B$2:$B1007),0),MATCH(DW$2,'CAMAGUI DATA UNIFICADA'!$C$1:$T$1,0)),"")</f>
        <v/>
      </c>
      <c r="DX43" s="144" t="str">
        <f t="array" ref="DX43">IFERROR(INDEX('CAMAGUI DATA UNIFICADA'!$C$2:$T1007,MATCH(1,($A43='CAMAGUI DATA UNIFICADA'!$A$2:$A1007)*($DX$1='CAMAGUI DATA UNIFICADA'!$B$2:$B1007),0),MATCH(DX$2,'CAMAGUI DATA UNIFICADA'!$C$1:$T$1,0)),"")</f>
        <v/>
      </c>
      <c r="DY43" s="60" t="str">
        <f t="array" ref="DY43">IFERROR(INDEX('CAMAGUI DATA UNIFICADA'!$C$2:$T1007,MATCH(1,($A43='CAMAGUI DATA UNIFICADA'!$A$2:$A1007)*($DX$1='CAMAGUI DATA UNIFICADA'!$B$2:$B1007),0),MATCH(DY$2,'CAMAGUI DATA UNIFICADA'!$C$1:$T$1,0)),"")</f>
        <v/>
      </c>
      <c r="DZ43" s="60" t="str">
        <f t="array" ref="DZ43">IFERROR(INDEX('CAMAGUI DATA UNIFICADA'!$C$2:$T1007,MATCH(1,($A43='CAMAGUI DATA UNIFICADA'!$A$2:$A1007)*($DX$1='CAMAGUI DATA UNIFICADA'!$B$2:$B1007),0),MATCH(DZ$2,'CAMAGUI DATA UNIFICADA'!$C$1:$T$1,0)),"")</f>
        <v/>
      </c>
      <c r="EA43" s="60" t="str">
        <f t="array" ref="EA43">IFERROR(INDEX('CAMAGUI DATA UNIFICADA'!$C$2:$T1007,MATCH(1,($A43='CAMAGUI DATA UNIFICADA'!$A$2:$A1007)*($DX$1='CAMAGUI DATA UNIFICADA'!$B$2:$B1007),0),MATCH(EA$2,'CAMAGUI DATA UNIFICADA'!$C$1:$T$1,0)),"")</f>
        <v/>
      </c>
      <c r="EB43" s="60" t="str">
        <f t="array" ref="EB43">IFERROR(INDEX('CAMAGUI DATA UNIFICADA'!$C$2:$T1007,MATCH(1,($A43='CAMAGUI DATA UNIFICADA'!$A$2:$A1007)*($DX$1='CAMAGUI DATA UNIFICADA'!$B$2:$B1007),0),MATCH(EB$2,'CAMAGUI DATA UNIFICADA'!$C$1:$T$1,0)),"")</f>
        <v/>
      </c>
      <c r="EC43" s="60" t="str">
        <f t="array" ref="EC43">IFERROR(INDEX('CAMAGUI DATA UNIFICADA'!$C$2:$T1007,MATCH(1,($A43='CAMAGUI DATA UNIFICADA'!$A$2:$A1007)*($DX$1='CAMAGUI DATA UNIFICADA'!$B$2:$B1007),0),MATCH(EC$2,'CAMAGUI DATA UNIFICADA'!$C$1:$T$1,0)),"")</f>
        <v/>
      </c>
      <c r="ED43" s="60" t="str">
        <f t="array" ref="ED43">IFERROR(INDEX('CAMAGUI DATA UNIFICADA'!$C$2:$T1007,MATCH(1,($A43='CAMAGUI DATA UNIFICADA'!$A$2:$A1007)*($DX$1='CAMAGUI DATA UNIFICADA'!$B$2:$B1007),0),MATCH(ED$2,'CAMAGUI DATA UNIFICADA'!$C$1:$T$1,0)),"")</f>
        <v/>
      </c>
      <c r="EE43" s="60" t="str">
        <f t="array" ref="EE43">IFERROR(INDEX('CAMAGUI DATA UNIFICADA'!$C$2:$T1007,MATCH(1,($A43='CAMAGUI DATA UNIFICADA'!$A$2:$A1007)*($DX$1='CAMAGUI DATA UNIFICADA'!$B$2:$B1007),0),MATCH(EE$2,'CAMAGUI DATA UNIFICADA'!$C$1:$T$1,0)),"")</f>
        <v/>
      </c>
      <c r="EF43" s="60" t="str">
        <f t="array" ref="EF43">IFERROR(INDEX('CAMAGUI DATA UNIFICADA'!$C$2:$T1007,MATCH(1,($A43='CAMAGUI DATA UNIFICADA'!$A$2:$A1007)*($DX$1='CAMAGUI DATA UNIFICADA'!$B$2:$B1007),0),MATCH(EF$2,'CAMAGUI DATA UNIFICADA'!$C$1:$T$1,0)),"")</f>
        <v/>
      </c>
      <c r="EG43" s="60" t="str">
        <f t="array" ref="EG43">IFERROR(INDEX('CAMAGUI DATA UNIFICADA'!$C$2:$T1007,MATCH(1,($A43='CAMAGUI DATA UNIFICADA'!$A$2:$A1007)*($DX$1='CAMAGUI DATA UNIFICADA'!$B$2:$B1007),0),MATCH(EG$2,'CAMAGUI DATA UNIFICADA'!$C$1:$T$1,0)),"")</f>
        <v/>
      </c>
      <c r="EH43" s="60" t="str">
        <f t="array" ref="EH43">IFERROR(INDEX('CAMAGUI DATA UNIFICADA'!$C$2:$T1007,MATCH(1,($A43='CAMAGUI DATA UNIFICADA'!$A$2:$A1007)*($DX$1='CAMAGUI DATA UNIFICADA'!$B$2:$B1007),0),MATCH(EH$2,'CAMAGUI DATA UNIFICADA'!$C$1:$T$1,0)),"")</f>
        <v/>
      </c>
      <c r="EI43" s="60" t="str">
        <f t="array" ref="EI43">IFERROR(INDEX('CAMAGUI DATA UNIFICADA'!$C$2:$T1007,MATCH(1,($A43='CAMAGUI DATA UNIFICADA'!$A$2:$A1007)*($DX$1='CAMAGUI DATA UNIFICADA'!$B$2:$B1007),0),MATCH(EI$2,'CAMAGUI DATA UNIFICADA'!$C$1:$T$1,0)),"")</f>
        <v/>
      </c>
      <c r="EJ43" s="60" t="str">
        <f t="array" ref="EJ43">IFERROR(INDEX('CAMAGUI DATA UNIFICADA'!$C$2:$T1007,MATCH(1,($A43='CAMAGUI DATA UNIFICADA'!$A$2:$A1007)*($DX$1='CAMAGUI DATA UNIFICADA'!$B$2:$B1007),0),MATCH(EJ$2,'CAMAGUI DATA UNIFICADA'!$C$1:$T$1,0)),"")</f>
        <v/>
      </c>
      <c r="EK43" s="60" t="str">
        <f t="array" ref="EK43">IFERROR(INDEX('CAMAGUI DATA UNIFICADA'!$C$2:$T1007,MATCH(1,($A43='CAMAGUI DATA UNIFICADA'!$A$2:$A1007)*($DX$1='CAMAGUI DATA UNIFICADA'!$B$2:$B1007),0),MATCH(EK$2,'CAMAGUI DATA UNIFICADA'!$C$1:$T$1,0)),"")</f>
        <v/>
      </c>
      <c r="EL43" s="60" t="str">
        <f t="array" ref="EL43">IFERROR(INDEX('CAMAGUI DATA UNIFICADA'!$C$2:$T1007,MATCH(1,($A43='CAMAGUI DATA UNIFICADA'!$A$2:$A1007)*($DX$1='CAMAGUI DATA UNIFICADA'!$B$2:$B1007),0),MATCH(EL$2,'CAMAGUI DATA UNIFICADA'!$C$1:$T$1,0)),"")</f>
        <v/>
      </c>
      <c r="EM43" s="60" t="str">
        <f t="array" ref="EM43">IFERROR(INDEX('CAMAGUI DATA UNIFICADA'!$C$2:$T1007,MATCH(1,($A43='CAMAGUI DATA UNIFICADA'!$A$2:$A1007)*($DX$1='CAMAGUI DATA UNIFICADA'!$B$2:$B1007),0),MATCH(EM$2,'CAMAGUI DATA UNIFICADA'!$C$1:$T$1,0)),"")</f>
        <v/>
      </c>
      <c r="EN43" s="60" t="str">
        <f t="array" ref="EN43">IFERROR(INDEX('CAMAGUI DATA UNIFICADA'!$C$2:$T1007,MATCH(1,($A43='CAMAGUI DATA UNIFICADA'!$A$2:$A1007)*($DX$1='CAMAGUI DATA UNIFICADA'!$B$2:$B1007),0),MATCH(EN$2,'CAMAGUI DATA UNIFICADA'!$C$1:$T$1,0)),"")</f>
        <v/>
      </c>
      <c r="EO43" s="140" t="str">
        <f t="array" ref="EO43">IFERROR(INDEX('CAMAGUI DATA UNIFICADA'!$C$2:$T1007,MATCH(1,($A43='CAMAGUI DATA UNIFICADA'!$A$2:$A1007)*($DX$1='CAMAGUI DATA UNIFICADA'!$B$2:$B1007),0),MATCH(EO$2,'CAMAGUI DATA UNIFICADA'!$C$1:$T$1,0)),"")</f>
        <v/>
      </c>
    </row>
    <row r="44">
      <c r="A44" s="137">
        <v>45236.0</v>
      </c>
      <c r="B44" s="138" t="str">
        <f t="array" ref="B44">IFERROR(INDEX('CAMAGUI DATA UNIFICADA'!$C$2:$T1007,MATCH(1,($A44='CAMAGUI DATA UNIFICADA'!$A$2:$A1007)*($B$1='CAMAGUI DATA UNIFICADA'!$B$2:$B1007),0),MATCH(B$2,'CAMAGUI DATA UNIFICADA'!$C$1:$T$1,0)),"")</f>
        <v>CA1071123</v>
      </c>
      <c r="C44" s="2">
        <f t="array" ref="C44">IFERROR(INDEX('CAMAGUI DATA UNIFICADA'!$C$2:$T1007,MATCH(1,($A44='CAMAGUI DATA UNIFICADA'!$A$2:$A1007)*($B$1='CAMAGUI DATA UNIFICADA'!$B$2:$B1007),0),MATCH(C$2,'CAMAGUI DATA UNIFICADA'!$C$1:$T$1,0)),"")</f>
        <v>55</v>
      </c>
      <c r="D44" s="2" t="str">
        <f t="array" ref="D44">IFERROR(INDEX('CAMAGUI DATA UNIFICADA'!$C$2:$T1007,MATCH(1,($A44='CAMAGUI DATA UNIFICADA'!$A$2:$A1007)*($B$1='CAMAGUI DATA UNIFICADA'!$B$2:$B1007),0),MATCH(D$2,'CAMAGUI DATA UNIFICADA'!$C$1:$T$1,0)),"")</f>
        <v/>
      </c>
      <c r="E44" s="2" t="str">
        <f t="array" ref="E44">IFERROR(INDEX('CAMAGUI DATA UNIFICADA'!$C$2:$T1007,MATCH(1,($A44='CAMAGUI DATA UNIFICADA'!$A$2:$A1007)*($B$1='CAMAGUI DATA UNIFICADA'!$B$2:$B1007),0),MATCH(E$2,'CAMAGUI DATA UNIFICADA'!$C$1:$T$1,0)),"")</f>
        <v>SKR NW#4</v>
      </c>
      <c r="F44" s="139">
        <f t="array" ref="F44">IFERROR(INDEX('CAMAGUI DATA UNIFICADA'!$C$2:$T1007,MATCH(1,($A44='CAMAGUI DATA UNIFICADA'!$A$2:$A1007)*($B$1='CAMAGUI DATA UNIFICADA'!$B$2:$B1007),0),MATCH(F$2,'CAMAGUI DATA UNIFICADA'!$C$1:$T$1,0)),"")</f>
        <v>0</v>
      </c>
      <c r="G44" s="2">
        <f t="array" ref="G44">IFERROR(INDEX('CAMAGUI DATA UNIFICADA'!$C$2:$T1007,MATCH(1,($A44='CAMAGUI DATA UNIFICADA'!$A$2:$A1007)*($B$1='CAMAGUI DATA UNIFICADA'!$B$2:$B1007),0),MATCH(G$2,'CAMAGUI DATA UNIFICADA'!$C$1:$T$1,0)),"")</f>
        <v>0.3</v>
      </c>
      <c r="H44" s="2">
        <f t="array" ref="H44">IFERROR(INDEX('CAMAGUI DATA UNIFICADA'!$C$2:$T1007,MATCH(1,($A44='CAMAGUI DATA UNIFICADA'!$A$2:$A1007)*($B$1='CAMAGUI DATA UNIFICADA'!$B$2:$B1007),0),MATCH(H$2,'CAMAGUI DATA UNIFICADA'!$C$1:$T$1,0)),"")</f>
        <v>0</v>
      </c>
      <c r="I44" s="33">
        <f t="array" ref="I44">IFERROR(INDEX('CAMAGUI DATA UNIFICADA'!$C$2:$T1007,MATCH(1,($A44='CAMAGUI DATA UNIFICADA'!$A$2:$A1007)*($B$1='CAMAGUI DATA UNIFICADA'!$B$2:$B1007),0),MATCH(I$2,'CAMAGUI DATA UNIFICADA'!$C$1:$T$1,0)),"")</f>
        <v>22.1568</v>
      </c>
      <c r="J44" s="60">
        <f t="array" ref="J44">IFERROR(INDEX('CAMAGUI DATA UNIFICADA'!$C$2:$T1007,MATCH(1,($A44='CAMAGUI DATA UNIFICADA'!$A$2:$A1007)*($B$1='CAMAGUI DATA UNIFICADA'!$B$2:$B1007),0),MATCH(J$2,'CAMAGUI DATA UNIFICADA'!$C$1:$T$1,0)),"")</f>
        <v>827435.9715</v>
      </c>
      <c r="K44" s="33" t="str">
        <f t="array" ref="K44">IFERROR(INDEX('CAMAGUI DATA UNIFICADA'!$C$2:$T1007,MATCH(1,($A44='CAMAGUI DATA UNIFICADA'!$A$2:$A1007)*($B$1='CAMAGUI DATA UNIFICADA'!$B$2:$B1007),0),MATCH(K$2,'CAMAGUI DATA UNIFICADA'!$C$1:$T$1,0)),"")</f>
        <v/>
      </c>
      <c r="L44" s="23">
        <f t="array" ref="L44">IFERROR(INDEX('CAMAGUI DATA UNIFICADA'!$C$2:$T1007,MATCH(1,($A44='CAMAGUI DATA UNIFICADA'!$A$2:$A1007)*($B$1='CAMAGUI DATA UNIFICADA'!$B$2:$B1007),0),MATCH(L$2,'CAMAGUI DATA UNIFICADA'!$C$1:$T$1,0)),"")</f>
        <v>0.7195095404</v>
      </c>
      <c r="M44" s="23">
        <f t="array" ref="M44">IFERROR(INDEX('CAMAGUI DATA UNIFICADA'!$C$2:$T1007,MATCH(1,($A44='CAMAGUI DATA UNIFICADA'!$A$2:$A1007)*($B$1='CAMAGUI DATA UNIFICADA'!$B$2:$B1007),0),MATCH(M$2,'CAMAGUI DATA UNIFICADA'!$C$1:$T$1,0)),"")</f>
        <v>0.5</v>
      </c>
      <c r="N44" s="60">
        <f t="array" ref="N44">IFERROR(INDEX('CAMAGUI DATA UNIFICADA'!$C$2:$T1007,MATCH(1,($A44='CAMAGUI DATA UNIFICADA'!$A$2:$A1007)*($B$1='CAMAGUI DATA UNIFICADA'!$B$2:$B1007),0),MATCH(N$2,'CAMAGUI DATA UNIFICADA'!$C$1:$T$1,0)),"")</f>
        <v>70207.57021</v>
      </c>
      <c r="O44" s="2">
        <f t="array" ref="O44">IFERROR(INDEX('CAMAGUI DATA UNIFICADA'!$C$2:$T1007,MATCH(1,($A44='CAMAGUI DATA UNIFICADA'!$A$2:$A1007)*($B$1='CAMAGUI DATA UNIFICADA'!$B$2:$B1007),0),MATCH(O$2,'CAMAGUI DATA UNIFICADA'!$C$1:$T$1,0)),"")</f>
        <v>1</v>
      </c>
      <c r="P44" s="2">
        <f t="array" ref="P44">IFERROR(INDEX('CAMAGUI DATA UNIFICADA'!$C$2:$T1007,MATCH(1,($A44='CAMAGUI DATA UNIFICADA'!$A$2:$A1007)*($B$1='CAMAGUI DATA UNIFICADA'!$B$2:$B1007),0),MATCH(P$2,'CAMAGUI DATA UNIFICADA'!$C$1:$T$1,0)),"")</f>
        <v>1.3</v>
      </c>
      <c r="Q44" s="33">
        <f t="array" ref="Q44">IFERROR(INDEX('CAMAGUI DATA UNIFICADA'!$C$2:$T1007,MATCH(1,($A44='CAMAGUI DATA UNIFICADA'!$A$2:$A1007)*($B$1='CAMAGUI DATA UNIFICADA'!$B$2:$B1007),0),MATCH(Q$2,'CAMAGUI DATA UNIFICADA'!$C$1:$T$1,0)),"")</f>
        <v>13.5504</v>
      </c>
      <c r="R44" s="60">
        <f t="array" ref="R44">IFERROR(INDEX('CAMAGUI DATA UNIFICADA'!$C$2:$T1007,MATCH(1,($A44='CAMAGUI DATA UNIFICADA'!$A$2:$A1007)*($B$1='CAMAGUI DATA UNIFICADA'!$B$2:$B1007),0),MATCH(R$2,'CAMAGUI DATA UNIFICADA'!$C$1:$T$1,0)),"")</f>
        <v>129.3041213</v>
      </c>
      <c r="S44" s="140">
        <f t="array" ref="S44">IFERROR(INDEX('CAMAGUI DATA UNIFICADA'!$C$2:$T1007,MATCH(1,($A44='CAMAGUI DATA UNIFICADA'!$A$2:$A1007)*($B$1='CAMAGUI DATA UNIFICADA'!$B$2:$B1007),0),MATCH(S$2,'CAMAGUI DATA UNIFICADA'!$C$1:$T$1,0)),"")</f>
        <v>18.57603033</v>
      </c>
      <c r="T44" s="138" t="str">
        <f t="array" ref="T44">IFERROR(INDEX('CAMAGUI DATA UNIFICADA'!$C$2:$T1007,MATCH(1,($A44='CAMAGUI DATA UNIFICADA'!$A$2:$A1007)*($T$1='CAMAGUI DATA UNIFICADA'!$B$2:$B1007),0),MATCH(T$2,'CAMAGUI DATA UNIFICADA'!$C$1:$T$1,0)),"")</f>
        <v>CA2071123</v>
      </c>
      <c r="U44" s="2">
        <f t="array" ref="U44">IFERROR(INDEX('CAMAGUI DATA UNIFICADA'!$C$2:$T1007,MATCH(1,($A44='CAMAGUI DATA UNIFICADA'!$A$2:$A1007)*($T$1='CAMAGUI DATA UNIFICADA'!$B$2:$B1007),0),MATCH(U$2,'CAMAGUI DATA UNIFICADA'!$C$1:$T$1,0)),"")</f>
        <v>37</v>
      </c>
      <c r="V44" s="2" t="str">
        <f t="array" ref="V44">IFERROR(INDEX('CAMAGUI DATA UNIFICADA'!$C$2:$T1007,MATCH(1,($A44='CAMAGUI DATA UNIFICADA'!$A$2:$A1007)*($T$1='CAMAGUI DATA UNIFICADA'!$B$2:$B1007),0),MATCH(V$2,'CAMAGUI DATA UNIFICADA'!$C$1:$T$1,0)),"")</f>
        <v/>
      </c>
      <c r="W44" s="2" t="str">
        <f t="array" ref="W44">IFERROR(INDEX('CAMAGUI DATA UNIFICADA'!$C$2:$T1007,MATCH(1,($A44='CAMAGUI DATA UNIFICADA'!$A$2:$A1007)*($T$1='CAMAGUI DATA UNIFICADA'!$B$2:$B1007),0),MATCH(W$2,'CAMAGUI DATA UNIFICADA'!$C$1:$T$1,0)),"")</f>
        <v>SKR NW#4</v>
      </c>
      <c r="X44" s="139">
        <f t="array" ref="X44">IFERROR(INDEX('CAMAGUI DATA UNIFICADA'!$C$2:$T1007,MATCH(1,($A44='CAMAGUI DATA UNIFICADA'!$A$2:$A1007)*($T$1='CAMAGUI DATA UNIFICADA'!$B$2:$B1007),0),MATCH(X$2,'CAMAGUI DATA UNIFICADA'!$C$1:$T$1,0)),"")</f>
        <v>0</v>
      </c>
      <c r="Y44" s="2">
        <f t="array" ref="Y44">IFERROR(INDEX('CAMAGUI DATA UNIFICADA'!$C$2:$T1007,MATCH(1,($A44='CAMAGUI DATA UNIFICADA'!$A$2:$A1007)*($T$1='CAMAGUI DATA UNIFICADA'!$B$2:$B1007),0),MATCH(Y$2,'CAMAGUI DATA UNIFICADA'!$C$1:$T$1,0)),"")</f>
        <v>0.3</v>
      </c>
      <c r="Z44" s="2">
        <f t="array" ref="Z44">IFERROR(INDEX('CAMAGUI DATA UNIFICADA'!$C$2:$T1007,MATCH(1,($A44='CAMAGUI DATA UNIFICADA'!$A$2:$A1007)*($T$1='CAMAGUI DATA UNIFICADA'!$B$2:$B1007),0),MATCH(Z$2,'CAMAGUI DATA UNIFICADA'!$C$1:$T$1,0)),"")</f>
        <v>0</v>
      </c>
      <c r="AA44" s="2">
        <f t="array" ref="AA44">IFERROR(INDEX('CAMAGUI DATA UNIFICADA'!$C$2:$T1007,MATCH(1,($A44='CAMAGUI DATA UNIFICADA'!$A$2:$A1007)*($T$1='CAMAGUI DATA UNIFICADA'!$B$2:$B1007),0),MATCH(AA$2,'CAMAGUI DATA UNIFICADA'!$C$1:$T$1,0)),"")</f>
        <v>22.1568</v>
      </c>
      <c r="AB44" s="60">
        <f t="array" ref="AB44">IFERROR(INDEX('CAMAGUI DATA UNIFICADA'!$C$2:$T1007,MATCH(1,($A44='CAMAGUI DATA UNIFICADA'!$A$2:$A1007)*($T$1='CAMAGUI DATA UNIFICADA'!$B$2:$B1007),0),MATCH(AB$2,'CAMAGUI DATA UNIFICADA'!$C$1:$T$1,0)),"")</f>
        <v>556638.7445</v>
      </c>
      <c r="AC44" s="33" t="str">
        <f t="array" ref="AC44">IFERROR(INDEX('CAMAGUI DATA UNIFICADA'!$C$2:$T1007,MATCH(1,($A44='CAMAGUI DATA UNIFICADA'!$A$2:$A1007)*($T$1='CAMAGUI DATA UNIFICADA'!$B$2:$B1007),0),MATCH(AC$2,'CAMAGUI DATA UNIFICADA'!$C$1:$T$1,0)),"")</f>
        <v/>
      </c>
      <c r="AD44" s="23">
        <f t="array" ref="AD44">IFERROR(INDEX('CAMAGUI DATA UNIFICADA'!$C$2:$T1007,MATCH(1,($A44='CAMAGUI DATA UNIFICADA'!$A$2:$A1007)*($T$1='CAMAGUI DATA UNIFICADA'!$B$2:$B1007),0),MATCH(AD$2,'CAMAGUI DATA UNIFICADA'!$C$1:$T$1,0)),"")</f>
        <v>0.6957984306</v>
      </c>
      <c r="AE44" s="23">
        <f t="array" ref="AE44">IFERROR(INDEX('CAMAGUI DATA UNIFICADA'!$C$2:$T1007,MATCH(1,($A44='CAMAGUI DATA UNIFICADA'!$A$2:$A1007)*($T$1='CAMAGUI DATA UNIFICADA'!$B$2:$B1007),0),MATCH(AE$2,'CAMAGUI DATA UNIFICADA'!$C$1:$T$1,0)),"")</f>
        <v>0.5</v>
      </c>
      <c r="AF44" s="60">
        <f t="array" ref="AF44">IFERROR(INDEX('CAMAGUI DATA UNIFICADA'!$C$2:$T1007,MATCH(1,($A44='CAMAGUI DATA UNIFICADA'!$A$2:$A1007)*($T$1='CAMAGUI DATA UNIFICADA'!$B$2:$B1007),0),MATCH(AF$2,'CAMAGUI DATA UNIFICADA'!$C$1:$T$1,0)),"")</f>
        <v>66666.66667</v>
      </c>
      <c r="AG44" s="2">
        <f t="array" ref="AG44">IFERROR(INDEX('CAMAGUI DATA UNIFICADA'!$C$2:$T1007,MATCH(1,($A44='CAMAGUI DATA UNIFICADA'!$A$2:$A1007)*($T$1='CAMAGUI DATA UNIFICADA'!$B$2:$B1007),0),MATCH(AG$2,'CAMAGUI DATA UNIFICADA'!$C$1:$T$1,0)),"")</f>
        <v>1</v>
      </c>
      <c r="AH44" s="2">
        <f t="array" ref="AH44">IFERROR(INDEX('CAMAGUI DATA UNIFICADA'!$C$2:$T1007,MATCH(1,($A44='CAMAGUI DATA UNIFICADA'!$A$2:$A1007)*($T$1='CAMAGUI DATA UNIFICADA'!$B$2:$B1007),0),MATCH(AH$2,'CAMAGUI DATA UNIFICADA'!$C$1:$T$1,0)),"")</f>
        <v>1.3</v>
      </c>
      <c r="AI44" s="33">
        <f t="array" ref="AI44">IFERROR(INDEX('CAMAGUI DATA UNIFICADA'!$C$2:$T1007,MATCH(1,($A44='CAMAGUI DATA UNIFICADA'!$A$2:$A1007)*($T$1='CAMAGUI DATA UNIFICADA'!$B$2:$B1007),0),MATCH(AI$2,'CAMAGUI DATA UNIFICADA'!$C$1:$T$1,0)),"")</f>
        <v>13.5504</v>
      </c>
      <c r="AJ44" s="60">
        <f t="array" ref="AJ44">IFERROR(INDEX('CAMAGUI DATA UNIFICADA'!$C$2:$T1007,MATCH(1,($A44='CAMAGUI DATA UNIFICADA'!$A$2:$A1007)*($T$1='CAMAGUI DATA UNIFICADA'!$B$2:$B1007),0),MATCH(AJ$2,'CAMAGUI DATA UNIFICADA'!$C$1:$T$1,0)),"")</f>
        <v>89.9506931</v>
      </c>
      <c r="AK44" s="140">
        <f t="array" ref="AK44">IFERROR(INDEX('CAMAGUI DATA UNIFICADA'!$C$2:$T1007,MATCH(1,($A44='CAMAGUI DATA UNIFICADA'!$A$2:$A1007)*($T$1='CAMAGUI DATA UNIFICADA'!$B$2:$B1007),0),MATCH(AK$2,'CAMAGUI DATA UNIFICADA'!$C$1:$T$1,0)),"")</f>
        <v>13.23767327</v>
      </c>
      <c r="AL44" s="138" t="str">
        <f t="array" ref="AL44">IFERROR(INDEX('CAMAGUI DATA UNIFICADA'!$C$2:$T1007,MATCH(1,($A44='CAMAGUI DATA UNIFICADA'!$A$2:$A1007)*($AL$1='CAMAGUI DATA UNIFICADA'!$B$2:$B1007),0),MATCH(AL$2,'CAMAGUI DATA UNIFICADA'!$C$1:$T$1,0)),"")</f>
        <v>CA3071123</v>
      </c>
      <c r="AM44" s="2">
        <f t="array" ref="AM44">IFERROR(INDEX('CAMAGUI DATA UNIFICADA'!$C$2:$T1007,MATCH(1,($A44='CAMAGUI DATA UNIFICADA'!$A$2:$A1007)*($AL$1='CAMAGUI DATA UNIFICADA'!$B$2:$B1007),0),MATCH(AM$2,'CAMAGUI DATA UNIFICADA'!$C$1:$T$1,0)),"")</f>
        <v>50</v>
      </c>
      <c r="AN44" s="2" t="str">
        <f t="array" ref="AN44">IFERROR(INDEX('CAMAGUI DATA UNIFICADA'!$C$2:$T1007,MATCH(1,($A44='CAMAGUI DATA UNIFICADA'!$A$2:$A1007)*($AL$1='CAMAGUI DATA UNIFICADA'!$B$2:$B1007),0),MATCH(AN$2,'CAMAGUI DATA UNIFICADA'!$C$1:$T$1,0)),"")</f>
        <v/>
      </c>
      <c r="AO44" s="2" t="str">
        <f t="array" ref="AO44">IFERROR(INDEX('CAMAGUI DATA UNIFICADA'!$C$2:$T1007,MATCH(1,($A44='CAMAGUI DATA UNIFICADA'!$A$2:$A1007)*($AL$1='CAMAGUI DATA UNIFICADA'!$B$2:$B1007),0),MATCH(AO$2,'CAMAGUI DATA UNIFICADA'!$C$1:$T$1,0)),"")</f>
        <v>SKR NW#4</v>
      </c>
      <c r="AP44" s="139">
        <f t="array" ref="AP44">IFERROR(INDEX('CAMAGUI DATA UNIFICADA'!$C$2:$T1007,MATCH(1,($A44='CAMAGUI DATA UNIFICADA'!$A$2:$A1007)*($AL$1='CAMAGUI DATA UNIFICADA'!$B$2:$B1007),0),MATCH(AP$2,'CAMAGUI DATA UNIFICADA'!$C$1:$T$1,0)),"")</f>
        <v>0</v>
      </c>
      <c r="AQ44" s="2">
        <f t="array" ref="AQ44">IFERROR(INDEX('CAMAGUI DATA UNIFICADA'!$C$2:$T1007,MATCH(1,($A44='CAMAGUI DATA UNIFICADA'!$A$2:$A1007)*($AL$1='CAMAGUI DATA UNIFICADA'!$B$2:$B1007),0),MATCH(AQ$2,'CAMAGUI DATA UNIFICADA'!$C$1:$T$1,0)),"")</f>
        <v>0.3</v>
      </c>
      <c r="AR44" s="2">
        <f t="array" ref="AR44">IFERROR(INDEX('CAMAGUI DATA UNIFICADA'!$C$2:$T1007,MATCH(1,($A44='CAMAGUI DATA UNIFICADA'!$A$2:$A1007)*($AL$1='CAMAGUI DATA UNIFICADA'!$B$2:$B1007),0),MATCH(AR$2,'CAMAGUI DATA UNIFICADA'!$C$1:$T$1,0)),"")</f>
        <v>0</v>
      </c>
      <c r="AS44" s="33">
        <f t="array" ref="AS44">IFERROR(INDEX('CAMAGUI DATA UNIFICADA'!$C$2:$T1007,MATCH(1,($A44='CAMAGUI DATA UNIFICADA'!$A$2:$A1007)*($AL$1='CAMAGUI DATA UNIFICADA'!$B$2:$B1007),0),MATCH(AS$2,'CAMAGUI DATA UNIFICADA'!$C$1:$T$1,0)),"")</f>
        <v>22.1568</v>
      </c>
      <c r="AT44" s="60">
        <f t="array" ref="AT44">IFERROR(INDEX('CAMAGUI DATA UNIFICADA'!$C$2:$T1007,MATCH(1,($A44='CAMAGUI DATA UNIFICADA'!$A$2:$A1007)*($AL$1='CAMAGUI DATA UNIFICADA'!$B$2:$B1007),0),MATCH(AT$2,'CAMAGUI DATA UNIFICADA'!$C$1:$T$1,0)),"")</f>
        <v>752214.5195</v>
      </c>
      <c r="AU44" s="33" t="str">
        <f t="array" ref="AU44">IFERROR(INDEX('CAMAGUI DATA UNIFICADA'!$C$2:$T1007,MATCH(1,($A44='CAMAGUI DATA UNIFICADA'!$A$2:$A1007)*($AL$1='CAMAGUI DATA UNIFICADA'!$B$2:$B1007),0),MATCH(AU$2,'CAMAGUI DATA UNIFICADA'!$C$1:$T$1,0)),"")</f>
        <v/>
      </c>
      <c r="AV44" s="23">
        <f t="array" ref="AV44">IFERROR(INDEX('CAMAGUI DATA UNIFICADA'!$C$2:$T1007,MATCH(1,($A44='CAMAGUI DATA UNIFICADA'!$A$2:$A1007)*($AL$1='CAMAGUI DATA UNIFICADA'!$B$2:$B1007),0),MATCH(AV$2,'CAMAGUI DATA UNIFICADA'!$C$1:$T$1,0)),"")</f>
        <v>0.7163947805</v>
      </c>
      <c r="AW44" s="23">
        <f t="array" ref="AW44">IFERROR(INDEX('CAMAGUI DATA UNIFICADA'!$C$2:$T1007,MATCH(1,($A44='CAMAGUI DATA UNIFICADA'!$A$2:$A1007)*($AL$1='CAMAGUI DATA UNIFICADA'!$B$2:$B1007),0),MATCH(AW$2,'CAMAGUI DATA UNIFICADA'!$C$1:$T$1,0)),"")</f>
        <v>0.5</v>
      </c>
      <c r="AX44" s="60">
        <f t="array" ref="AX44">IFERROR(INDEX('CAMAGUI DATA UNIFICADA'!$C$2:$T1007,MATCH(1,($A44='CAMAGUI DATA UNIFICADA'!$A$2:$A1007)*($AL$1='CAMAGUI DATA UNIFICADA'!$B$2:$B1007),0),MATCH(AX$2,'CAMAGUI DATA UNIFICADA'!$C$1:$T$1,0)),"")</f>
        <v>75000</v>
      </c>
      <c r="AY44" s="2">
        <f t="array" ref="AY44">IFERROR(INDEX('CAMAGUI DATA UNIFICADA'!$C$2:$T1007,MATCH(1,($A44='CAMAGUI DATA UNIFICADA'!$A$2:$A1007)*($AL$1='CAMAGUI DATA UNIFICADA'!$B$2:$B1007),0),MATCH(AY$2,'CAMAGUI DATA UNIFICADA'!$C$1:$T$1,0)),"")</f>
        <v>1</v>
      </c>
      <c r="AZ44" s="2">
        <f t="array" ref="AZ44">IFERROR(INDEX('CAMAGUI DATA UNIFICADA'!$C$2:$T1007,MATCH(1,($A44='CAMAGUI DATA UNIFICADA'!$A$2:$A1007)*($AL$1='CAMAGUI DATA UNIFICADA'!$B$2:$B1007),0),MATCH(AZ$2,'CAMAGUI DATA UNIFICADA'!$C$1:$T$1,0)),"")</f>
        <v>1.3</v>
      </c>
      <c r="BA44" s="33">
        <f t="array" ref="BA44">IFERROR(INDEX('CAMAGUI DATA UNIFICADA'!$C$2:$T1007,MATCH(1,($A44='CAMAGUI DATA UNIFICADA'!$A$2:$A1007)*($AL$1='CAMAGUI DATA UNIFICADA'!$B$2:$B1007),0),MATCH(BA$2,'CAMAGUI DATA UNIFICADA'!$C$1:$T$1,0)),"")</f>
        <v>13.5504</v>
      </c>
      <c r="BB44" s="60">
        <f t="array" ref="BB44">IFERROR(INDEX('CAMAGUI DATA UNIFICADA'!$C$2:$T1007,MATCH(1,($A44='CAMAGUI DATA UNIFICADA'!$A$2:$A1007)*($AL$1='CAMAGUI DATA UNIFICADA'!$B$2:$B1007),0),MATCH(BB$2,'CAMAGUI DATA UNIFICADA'!$C$1:$T$1,0)),"")</f>
        <v>118.0602847</v>
      </c>
      <c r="BC44" s="140">
        <f t="array" ref="BC44">IFERROR(INDEX('CAMAGUI DATA UNIFICADA'!$C$2:$T1007,MATCH(1,($A44='CAMAGUI DATA UNIFICADA'!$A$2:$A1007)*($AL$1='CAMAGUI DATA UNIFICADA'!$B$2:$B1007),0),MATCH(BC$2,'CAMAGUI DATA UNIFICADA'!$C$1:$T$1,0)),"")</f>
        <v>17.01507117</v>
      </c>
      <c r="BD44" s="138" t="str">
        <f t="array" ref="BD44">IFERROR(INDEX('CAMAGUI DATA UNIFICADA'!$C$2:$T1007,MATCH(1,($A44='CAMAGUI DATA UNIFICADA'!$A$2:$A1007)*($BD$1='CAMAGUI DATA UNIFICADA'!$B$2:$B1007),0),MATCH(BD$2,'CAMAGUI DATA UNIFICADA'!$C$1:$T$1,0)),"")</f>
        <v>CA4121023</v>
      </c>
      <c r="BE44" s="2">
        <f t="array" ref="BE44">IFERROR(INDEX('CAMAGUI DATA UNIFICADA'!$C$2:$T1007,MATCH(1,($A44='CAMAGUI DATA UNIFICADA'!$A$2:$A1007)*($BD$1='CAMAGUI DATA UNIFICADA'!$B$2:$B1007),0),MATCH(BE$2,'CAMAGUI DATA UNIFICADA'!$C$1:$T$1,0)),"")</f>
        <v>250</v>
      </c>
      <c r="BF44" s="2">
        <f t="array" ref="BF44">IFERROR(INDEX('CAMAGUI DATA UNIFICADA'!$C$2:$T1007,MATCH(1,($A44='CAMAGUI DATA UNIFICADA'!$A$2:$A1007)*($BD$1='CAMAGUI DATA UNIFICADA'!$B$2:$B1007),0),MATCH(BF$2,'CAMAGUI DATA UNIFICADA'!$C$1:$T$1,0)),"")</f>
        <v>1598</v>
      </c>
      <c r="BG44" s="2" t="str">
        <f t="array" ref="BG44">IFERROR(INDEX('CAMAGUI DATA UNIFICADA'!$C$2:$T1007,MATCH(1,($A44='CAMAGUI DATA UNIFICADA'!$A$2:$A1007)*($BD$1='CAMAGUI DATA UNIFICADA'!$B$2:$B1007),0),MATCH(BG$2,'CAMAGUI DATA UNIFICADA'!$C$1:$T$1,0)),"")</f>
        <v>SKR MAST</v>
      </c>
      <c r="BH44" s="139">
        <f t="array" ref="BH44">IFERROR(INDEX('CAMAGUI DATA UNIFICADA'!$C$2:$T1007,MATCH(1,($A44='CAMAGUI DATA UNIFICADA'!$A$2:$A1007)*($BD$1='CAMAGUI DATA UNIFICADA'!$B$2:$B1007),0),MATCH(BH$2,'CAMAGUI DATA UNIFICADA'!$C$1:$T$1,0)),"")</f>
        <v>1566.04</v>
      </c>
      <c r="BI44" s="2">
        <f t="array" ref="BI44">IFERROR(INDEX('CAMAGUI DATA UNIFICADA'!$C$2:$T1007,MATCH(1,($A44='CAMAGUI DATA UNIFICADA'!$A$2:$A1007)*($BD$1='CAMAGUI DATA UNIFICADA'!$B$2:$B1007),0),MATCH(BI$2,'CAMAGUI DATA UNIFICADA'!$C$1:$T$1,0)),"")</f>
        <v>8</v>
      </c>
      <c r="BJ44" s="2">
        <f t="array" ref="BJ44">IFERROR(INDEX('CAMAGUI DATA UNIFICADA'!$C$2:$T1007,MATCH(1,($A44='CAMAGUI DATA UNIFICADA'!$A$2:$A1007)*($BD$1='CAMAGUI DATA UNIFICADA'!$B$2:$B1007),0),MATCH(BJ$2,'CAMAGUI DATA UNIFICADA'!$C$1:$T$1,0)),"")</f>
        <v>2.5</v>
      </c>
      <c r="BK44" s="33">
        <f t="array" ref="BK44">IFERROR(INDEX('CAMAGUI DATA UNIFICADA'!$C$2:$T1007,MATCH(1,($A44='CAMAGUI DATA UNIFICADA'!$A$2:$A1007)*($BD$1='CAMAGUI DATA UNIFICADA'!$B$2:$B1007),0),MATCH(BK$2,'CAMAGUI DATA UNIFICADA'!$C$1:$T$1,0)),"")</f>
        <v>5.604</v>
      </c>
      <c r="BL44" s="60">
        <f t="array" ref="BL44">IFERROR(INDEX('CAMAGUI DATA UNIFICADA'!$C$2:$T1007,MATCH(1,($A44='CAMAGUI DATA UNIFICADA'!$A$2:$A1007)*($BD$1='CAMAGUI DATA UNIFICADA'!$B$2:$B1007),0),MATCH(BL$2,'CAMAGUI DATA UNIFICADA'!$C$1:$T$1,0)),"")</f>
        <v>557637.4019</v>
      </c>
      <c r="BM44" s="33">
        <f t="array" ref="BM44">IFERROR(INDEX('CAMAGUI DATA UNIFICADA'!$C$2:$T1007,MATCH(1,($A44='CAMAGUI DATA UNIFICADA'!$A$2:$A1007)*($BD$1='CAMAGUI DATA UNIFICADA'!$B$2:$B1007),0),MATCH(BM$2,'CAMAGUI DATA UNIFICADA'!$C$1:$T$1,0)),"")</f>
        <v>1.053394858</v>
      </c>
      <c r="BN44" s="23">
        <f t="array" ref="BN44">IFERROR(INDEX('CAMAGUI DATA UNIFICADA'!$C$2:$T1007,MATCH(1,($A44='CAMAGUI DATA UNIFICADA'!$A$2:$A1007)*($BD$1='CAMAGUI DATA UNIFICADA'!$B$2:$B1007),0),MATCH(BN$2,'CAMAGUI DATA UNIFICADA'!$C$1:$T$1,0)),"")</f>
        <v>0.7535640566</v>
      </c>
      <c r="BO44" s="23">
        <f t="array" ref="BO44">IFERROR(INDEX('CAMAGUI DATA UNIFICADA'!$C$2:$T1007,MATCH(1,($A44='CAMAGUI DATA UNIFICADA'!$A$2:$A1007)*($BD$1='CAMAGUI DATA UNIFICADA'!$B$2:$B1007),0),MATCH(BO$2,'CAMAGUI DATA UNIFICADA'!$C$1:$T$1,0)),"")</f>
        <v>0.82</v>
      </c>
      <c r="BP44" s="60">
        <f t="array" ref="BP44">IFERROR(INDEX('CAMAGUI DATA UNIFICADA'!$C$2:$T1007,MATCH(1,($A44='CAMAGUI DATA UNIFICADA'!$A$2:$A1007)*($BD$1='CAMAGUI DATA UNIFICADA'!$B$2:$B1007),0),MATCH(BP$2,'CAMAGUI DATA UNIFICADA'!$C$1:$T$1,0)),"")</f>
        <v>126416.6667</v>
      </c>
      <c r="BQ44" s="2">
        <f t="array" ref="BQ44">IFERROR(INDEX('CAMAGUI DATA UNIFICADA'!$C$2:$T1007,MATCH(1,($A44='CAMAGUI DATA UNIFICADA'!$A$2:$A1007)*($BD$1='CAMAGUI DATA UNIFICADA'!$B$2:$B1007),0),MATCH(BQ$2,'CAMAGUI DATA UNIFICADA'!$C$1:$T$1,0)),"")</f>
        <v>2.5</v>
      </c>
      <c r="BR44" s="2">
        <f t="array" ref="BR44">IFERROR(INDEX('CAMAGUI DATA UNIFICADA'!$C$2:$T1007,MATCH(1,($A44='CAMAGUI DATA UNIFICADA'!$A$2:$A1007)*($BD$1='CAMAGUI DATA UNIFICADA'!$B$2:$B1007),0),MATCH(BR$2,'CAMAGUI DATA UNIFICADA'!$C$1:$T$1,0)),"")</f>
        <v>10.5</v>
      </c>
      <c r="BS44" s="33">
        <f t="array" ref="BS44">IFERROR(INDEX('CAMAGUI DATA UNIFICADA'!$C$2:$T1007,MATCH(1,($A44='CAMAGUI DATA UNIFICADA'!$A$2:$A1007)*($BD$1='CAMAGUI DATA UNIFICADA'!$B$2:$B1007),0),MATCH(BS$2,'CAMAGUI DATA UNIFICADA'!$C$1:$T$1,0)),"")</f>
        <v>4.728</v>
      </c>
      <c r="BT44" s="60">
        <f t="array" ref="BT44">IFERROR(INDEX('CAMAGUI DATA UNIFICADA'!$C$2:$T1007,MATCH(1,($A44='CAMAGUI DATA UNIFICADA'!$A$2:$A1007)*($BD$1='CAMAGUI DATA UNIFICADA'!$B$2:$B1007),0),MATCH(BT$2,'CAMAGUI DATA UNIFICADA'!$C$1:$T$1,0)),"")</f>
        <v>322.9031764</v>
      </c>
      <c r="BU44" s="140">
        <f t="array" ref="BU44">IFERROR(INDEX('CAMAGUI DATA UNIFICADA'!$C$2:$T1007,MATCH(1,($A44='CAMAGUI DATA UNIFICADA'!$A$2:$A1007)*($BD$1='CAMAGUI DATA UNIFICADA'!$B$2:$B1007),0),MATCH(BU$2,'CAMAGUI DATA UNIFICADA'!$C$1:$T$1,0)),"")</f>
        <v>18.2257941</v>
      </c>
      <c r="BV44" s="138" t="str">
        <f t="array" ref="BV44">IFERROR(INDEX('CAMAGUI DATA UNIFICADA'!$C$2:$T1007,MATCH(1,($A44='CAMAGUI DATA UNIFICADA'!$A$2:$A1007)*($BV$1='CAMAGUI DATA UNIFICADA'!$B$2:$B1007),0),MATCH(BV$2,'CAMAGUI DATA UNIFICADA'!$C$1:$T$1,0)),"")</f>
        <v>CA5121023</v>
      </c>
      <c r="BW44" s="2">
        <f t="array" ref="BW44">IFERROR(INDEX('CAMAGUI DATA UNIFICADA'!$C$2:$T1007,MATCH(1,($A44='CAMAGUI DATA UNIFICADA'!$A$2:$A1007)*($BV$1='CAMAGUI DATA UNIFICADA'!$B$2:$B1007),0),MATCH(BW$2,'CAMAGUI DATA UNIFICADA'!$C$1:$T$1,0)),"")</f>
        <v>250</v>
      </c>
      <c r="BX44" s="2">
        <f t="array" ref="BX44">IFERROR(INDEX('CAMAGUI DATA UNIFICADA'!$C$2:$T1007,MATCH(1,($A44='CAMAGUI DATA UNIFICADA'!$A$2:$A1007)*($BV$1='CAMAGUI DATA UNIFICADA'!$B$2:$B1007),0),MATCH(BX$2,'CAMAGUI DATA UNIFICADA'!$C$1:$T$1,0)),"")</f>
        <v>1524</v>
      </c>
      <c r="BY44" s="2" t="str">
        <f t="array" ref="BY44">IFERROR(INDEX('CAMAGUI DATA UNIFICADA'!$C$2:$T1007,MATCH(1,($A44='CAMAGUI DATA UNIFICADA'!$A$2:$A1007)*($BV$1='CAMAGUI DATA UNIFICADA'!$B$2:$B1007),0),MATCH(BY$2,'CAMAGUI DATA UNIFICADA'!$C$1:$T$1,0)),"")</f>
        <v>SKR MAST</v>
      </c>
      <c r="BZ44" s="139">
        <f t="array" ref="BZ44">IFERROR(INDEX('CAMAGUI DATA UNIFICADA'!$C$2:$T1007,MATCH(1,($A44='CAMAGUI DATA UNIFICADA'!$A$2:$A1007)*($BV$1='CAMAGUI DATA UNIFICADA'!$B$2:$B1007),0),MATCH(BZ$2,'CAMAGUI DATA UNIFICADA'!$C$1:$T$1,0)),"")</f>
        <v>1493.52</v>
      </c>
      <c r="CA44" s="2">
        <f t="array" ref="CA44">IFERROR(INDEX('CAMAGUI DATA UNIFICADA'!$C$2:$T1007,MATCH(1,($A44='CAMAGUI DATA UNIFICADA'!$A$2:$A1007)*($BV$1='CAMAGUI DATA UNIFICADA'!$B$2:$B1007),0),MATCH(CA$2,'CAMAGUI DATA UNIFICADA'!$C$1:$T$1,0)),"")</f>
        <v>7.5</v>
      </c>
      <c r="CB44" s="2">
        <f t="array" ref="CB44">IFERROR(INDEX('CAMAGUI DATA UNIFICADA'!$C$2:$T1007,MATCH(1,($A44='CAMAGUI DATA UNIFICADA'!$A$2:$A1007)*($BV$1='CAMAGUI DATA UNIFICADA'!$B$2:$B1007),0),MATCH(CB$2,'CAMAGUI DATA UNIFICADA'!$C$1:$T$1,0)),"")</f>
        <v>2.1</v>
      </c>
      <c r="CC44" s="33">
        <f t="array" ref="CC44">IFERROR(INDEX('CAMAGUI DATA UNIFICADA'!$C$2:$T1007,MATCH(1,($A44='CAMAGUI DATA UNIFICADA'!$A$2:$A1007)*($BV$1='CAMAGUI DATA UNIFICADA'!$B$2:$B1007),0),MATCH(CC$2,'CAMAGUI DATA UNIFICADA'!$C$1:$T$1,0)),"")</f>
        <v>6.036</v>
      </c>
      <c r="CD44" s="60">
        <f t="array" ref="CD44">IFERROR(INDEX('CAMAGUI DATA UNIFICADA'!$C$2:$T1007,MATCH(1,($A44='CAMAGUI DATA UNIFICADA'!$A$2:$A1007)*($BV$1='CAMAGUI DATA UNIFICADA'!$B$2:$B1007),0),MATCH(CD$2,'CAMAGUI DATA UNIFICADA'!$C$1:$T$1,0)),"")</f>
        <v>552242.1029</v>
      </c>
      <c r="CE44" s="33">
        <f t="array" ref="CE44">IFERROR(INDEX('CAMAGUI DATA UNIFICADA'!$C$2:$T1007,MATCH(1,($A44='CAMAGUI DATA UNIFICADA'!$A$2:$A1007)*($BV$1='CAMAGUI DATA UNIFICADA'!$B$2:$B1007),0),MATCH(CE$2,'CAMAGUI DATA UNIFICADA'!$C$1:$T$1,0)),"")</f>
        <v>1.08315565</v>
      </c>
      <c r="CF44" s="23">
        <f t="array" ref="CF44">IFERROR(INDEX('CAMAGUI DATA UNIFICADA'!$C$2:$T1007,MATCH(1,($A44='CAMAGUI DATA UNIFICADA'!$A$2:$A1007)*($BV$1='CAMAGUI DATA UNIFICADA'!$B$2:$B1007),0),MATCH(CF$2,'CAMAGUI DATA UNIFICADA'!$C$1:$T$1,0)),"")</f>
        <v>0.8242419447</v>
      </c>
      <c r="CG44" s="23">
        <f t="array" ref="CG44">IFERROR(INDEX('CAMAGUI DATA UNIFICADA'!$C$2:$T1007,MATCH(1,($A44='CAMAGUI DATA UNIFICADA'!$A$2:$A1007)*($BV$1='CAMAGUI DATA UNIFICADA'!$B$2:$B1007),0),MATCH(CG$2,'CAMAGUI DATA UNIFICADA'!$C$1:$T$1,0)),"")</f>
        <v>1</v>
      </c>
      <c r="CH44" s="60">
        <f t="array" ref="CH44">IFERROR(INDEX('CAMAGUI DATA UNIFICADA'!$C$2:$T1007,MATCH(1,($A44='CAMAGUI DATA UNIFICADA'!$A$2:$A1007)*($BV$1='CAMAGUI DATA UNIFICADA'!$B$2:$B1007),0),MATCH(CH$2,'CAMAGUI DATA UNIFICADA'!$C$1:$T$1,0)),"")</f>
        <v>159523.8095</v>
      </c>
      <c r="CI44" s="2">
        <f t="array" ref="CI44">IFERROR(INDEX('CAMAGUI DATA UNIFICADA'!$C$2:$T1007,MATCH(1,($A44='CAMAGUI DATA UNIFICADA'!$A$2:$A1007)*($BV$1='CAMAGUI DATA UNIFICADA'!$B$2:$B1007),0),MATCH(CI$2,'CAMAGUI DATA UNIFICADA'!$C$1:$T$1,0)),"")</f>
        <v>2.5</v>
      </c>
      <c r="CJ44" s="2">
        <f t="array" ref="CJ44">IFERROR(INDEX('CAMAGUI DATA UNIFICADA'!$C$2:$T1007,MATCH(1,($A44='CAMAGUI DATA UNIFICADA'!$A$2:$A1007)*($BV$1='CAMAGUI DATA UNIFICADA'!$B$2:$B1007),0),MATCH(CJ$2,'CAMAGUI DATA UNIFICADA'!$C$1:$T$1,0)),"")</f>
        <v>10</v>
      </c>
      <c r="CK44" s="33">
        <f t="array" ref="CK44">IFERROR(INDEX('CAMAGUI DATA UNIFICADA'!$C$2:$T1007,MATCH(1,($A44='CAMAGUI DATA UNIFICADA'!$A$2:$A1007)*($BV$1='CAMAGUI DATA UNIFICADA'!$B$2:$B1007),0),MATCH(CK$2,'CAMAGUI DATA UNIFICADA'!$C$1:$T$1,0)),"")</f>
        <v>4.836</v>
      </c>
      <c r="CL44" s="60">
        <f t="array" ref="CL44">IFERROR(INDEX('CAMAGUI DATA UNIFICADA'!$C$2:$T1007,MATCH(1,($A44='CAMAGUI DATA UNIFICADA'!$A$2:$A1007)*($BV$1='CAMAGUI DATA UNIFICADA'!$B$2:$B1007),0),MATCH(CL$2,'CAMAGUI DATA UNIFICADA'!$C$1:$T$1,0)),"")</f>
        <v>358.5470466</v>
      </c>
      <c r="CM44" s="140">
        <f t="array" ref="CM44">IFERROR(INDEX('CAMAGUI DATA UNIFICADA'!$C$2:$T1007,MATCH(1,($A44='CAMAGUI DATA UNIFICADA'!$A$2:$A1007)*($BV$1='CAMAGUI DATA UNIFICADA'!$B$2:$B1007),0),MATCH(CM$2,'CAMAGUI DATA UNIFICADA'!$C$1:$T$1,0)),"")</f>
        <v>27.13676164</v>
      </c>
      <c r="CN44" s="138" t="str">
        <f t="array" ref="CN44">IFERROR(INDEX('CAMAGUI DATA UNIFICADA'!$C$2:$T1007,MATCH(1,($A44='CAMAGUI DATA UNIFICADA'!$A$2:$A1007)*($CN$1='CAMAGUI DATA UNIFICADA'!$B$2:$B1007),0),MATCH(CN$2,'CAMAGUI DATA UNIFICADA'!$C$1:$T$1,0)),"")</f>
        <v>CA6131023</v>
      </c>
      <c r="CO44" s="2">
        <f t="array" ref="CO44">IFERROR(INDEX('CAMAGUI DATA UNIFICADA'!$C$2:$T1007,MATCH(1,($A44='CAMAGUI DATA UNIFICADA'!$A$2:$A1007)*($CN$1='CAMAGUI DATA UNIFICADA'!$B$2:$B1007),0),MATCH(CO$2,'CAMAGUI DATA UNIFICADA'!$C$1:$T$1,0)),"")</f>
        <v>325</v>
      </c>
      <c r="CP44" s="2">
        <f t="array" ref="CP44">IFERROR(INDEX('CAMAGUI DATA UNIFICADA'!$C$2:$T1007,MATCH(1,($A44='CAMAGUI DATA UNIFICADA'!$A$2:$A1007)*($CN$1='CAMAGUI DATA UNIFICADA'!$B$2:$B1007),0),MATCH(CP$2,'CAMAGUI DATA UNIFICADA'!$C$1:$T$1,0)),"")</f>
        <v>2250</v>
      </c>
      <c r="CQ44" s="2" t="str">
        <f t="array" ref="CQ44">IFERROR(INDEX('CAMAGUI DATA UNIFICADA'!$C$2:$T1007,MATCH(1,($A44='CAMAGUI DATA UNIFICADA'!$A$2:$A1007)*($CN$1='CAMAGUI DATA UNIFICADA'!$B$2:$B1007),0),MATCH(CQ$2,'CAMAGUI DATA UNIFICADA'!$C$1:$T$1,0)),"")</f>
        <v>SKR MAST</v>
      </c>
      <c r="CR44" s="139">
        <f t="array" ref="CR44">IFERROR(INDEX('CAMAGUI DATA UNIFICADA'!$C$2:$T1007,MATCH(1,($A44='CAMAGUI DATA UNIFICADA'!$A$2:$A1007)*($CN$1='CAMAGUI DATA UNIFICADA'!$B$2:$B1007),0),MATCH(CR$2,'CAMAGUI DATA UNIFICADA'!$C$1:$T$1,0)),"")</f>
        <v>2205</v>
      </c>
      <c r="CS44" s="2">
        <f t="array" ref="CS44">IFERROR(INDEX('CAMAGUI DATA UNIFICADA'!$C$2:$T1007,MATCH(1,($A44='CAMAGUI DATA UNIFICADA'!$A$2:$A1007)*($CN$1='CAMAGUI DATA UNIFICADA'!$B$2:$B1007),0),MATCH(CS$2,'CAMAGUI DATA UNIFICADA'!$C$1:$T$1,0)),"")</f>
        <v>8.1</v>
      </c>
      <c r="CT44" s="2">
        <f t="array" ref="CT44">IFERROR(INDEX('CAMAGUI DATA UNIFICADA'!$C$2:$T1007,MATCH(1,($A44='CAMAGUI DATA UNIFICADA'!$A$2:$A1007)*($CN$1='CAMAGUI DATA UNIFICADA'!$B$2:$B1007),0),MATCH(CT$2,'CAMAGUI DATA UNIFICADA'!$C$1:$T$1,0)),"")</f>
        <v>2.5</v>
      </c>
      <c r="CU44" s="33">
        <f t="array" ref="CU44">IFERROR(INDEX('CAMAGUI DATA UNIFICADA'!$C$2:$T1007,MATCH(1,($A44='CAMAGUI DATA UNIFICADA'!$A$2:$A1007)*($CN$1='CAMAGUI DATA UNIFICADA'!$B$2:$B1007),0),MATCH(CU$2,'CAMAGUI DATA UNIFICADA'!$C$1:$T$1,0)),"")</f>
        <v>5.5752</v>
      </c>
      <c r="CV44" s="60">
        <f t="array" ref="CV44">IFERROR(INDEX('CAMAGUI DATA UNIFICADA'!$C$2:$T1007,MATCH(1,($A44='CAMAGUI DATA UNIFICADA'!$A$2:$A1007)*($CN$1='CAMAGUI DATA UNIFICADA'!$B$2:$B1007),0),MATCH(CV$2,'CAMAGUI DATA UNIFICADA'!$C$1:$T$1,0)),"")</f>
        <v>719677.4428</v>
      </c>
      <c r="CW44" s="33">
        <f t="array" ref="CW44">IFERROR(INDEX('CAMAGUI DATA UNIFICADA'!$C$2:$T1007,MATCH(1,($A44='CAMAGUI DATA UNIFICADA'!$A$2:$A1007)*($CN$1='CAMAGUI DATA UNIFICADA'!$B$2:$B1007),0),MATCH(CW$2,'CAMAGUI DATA UNIFICADA'!$C$1:$T$1,0)),"")</f>
        <v>1.090909091</v>
      </c>
      <c r="CX44" s="23">
        <f t="array" ref="CX44">IFERROR(INDEX('CAMAGUI DATA UNIFICADA'!$C$2:$T1007,MATCH(1,($A44='CAMAGUI DATA UNIFICADA'!$A$2:$A1007)*($CN$1='CAMAGUI DATA UNIFICADA'!$B$2:$B1007),0),MATCH(CX$2,'CAMAGUI DATA UNIFICADA'!$C$1:$T$1,0)),"")</f>
        <v>0.6542522207</v>
      </c>
      <c r="CY44" s="23">
        <f t="array" ref="CY44">IFERROR(INDEX('CAMAGUI DATA UNIFICADA'!$C$2:$T1007,MATCH(1,($A44='CAMAGUI DATA UNIFICADA'!$A$2:$A1007)*($CN$1='CAMAGUI DATA UNIFICADA'!$B$2:$B1007),0),MATCH(CY$2,'CAMAGUI DATA UNIFICADA'!$C$1:$T$1,0)),"")</f>
        <v>0.75</v>
      </c>
      <c r="CZ44" s="60">
        <f t="array" ref="CZ44">IFERROR(INDEX('CAMAGUI DATA UNIFICADA'!$C$2:$T1007,MATCH(1,($A44='CAMAGUI DATA UNIFICADA'!$A$2:$A1007)*($CN$1='CAMAGUI DATA UNIFICADA'!$B$2:$B1007),0),MATCH(CZ$2,'CAMAGUI DATA UNIFICADA'!$C$1:$T$1,0)),"")</f>
        <v>94285.71429</v>
      </c>
      <c r="DA44" s="2">
        <f t="array" ref="DA44">IFERROR(INDEX('CAMAGUI DATA UNIFICADA'!$C$2:$T1007,MATCH(1,($A44='CAMAGUI DATA UNIFICADA'!$A$2:$A1007)*($CN$1='CAMAGUI DATA UNIFICADA'!$B$2:$B1007),0),MATCH(DA$2,'CAMAGUI DATA UNIFICADA'!$C$1:$T$1,0)),"")</f>
        <v>2.5</v>
      </c>
      <c r="DB44" s="2">
        <f t="array" ref="DB44">IFERROR(INDEX('CAMAGUI DATA UNIFICADA'!$C$2:$T1007,MATCH(1,($A44='CAMAGUI DATA UNIFICADA'!$A$2:$A1007)*($CN$1='CAMAGUI DATA UNIFICADA'!$B$2:$B1007),0),MATCH(DB$2,'CAMAGUI DATA UNIFICADA'!$C$1:$T$1,0)),"")</f>
        <v>10.6</v>
      </c>
      <c r="DC44" s="33">
        <f t="array" ref="DC44">IFERROR(INDEX('CAMAGUI DATA UNIFICADA'!$C$2:$T1007,MATCH(1,($A44='CAMAGUI DATA UNIFICADA'!$A$2:$A1007)*($CN$1='CAMAGUI DATA UNIFICADA'!$B$2:$B1007),0),MATCH(DC$2,'CAMAGUI DATA UNIFICADA'!$C$1:$T$1,0)),"")</f>
        <v>4.7064</v>
      </c>
      <c r="DD44" s="60">
        <f t="array" ref="DD44">IFERROR(INDEX('CAMAGUI DATA UNIFICADA'!$C$2:$T1007,MATCH(1,($A44='CAMAGUI DATA UNIFICADA'!$A$2:$A1007)*($CN$1='CAMAGUI DATA UNIFICADA'!$B$2:$B1007),0),MATCH(DD$2,'CAMAGUI DATA UNIFICADA'!$C$1:$T$1,0)),"")</f>
        <v>440.2396236</v>
      </c>
      <c r="DE44" s="140">
        <f t="array" ref="DE44">IFERROR(INDEX('CAMAGUI DATA UNIFICADA'!$C$2:$T1007,MATCH(1,($A44='CAMAGUI DATA UNIFICADA'!$A$2:$A1007)*($CN$1='CAMAGUI DATA UNIFICADA'!$B$2:$B1007),0),MATCH(DE$2,'CAMAGUI DATA UNIFICADA'!$C$1:$T$1,0)),"")</f>
        <v>28.80990591</v>
      </c>
      <c r="DF44" s="138" t="str">
        <f t="array" ref="DF44">IFERROR(INDEX('CAMAGUI DATA UNIFICADA'!$C$2:$T1007,MATCH(1,($A44='CAMAGUI DATA UNIFICADA'!$A$2:$A1007)*($DF$1='CAMAGUI DATA UNIFICADA'!$B$2:$B1007),0),MATCH(DF$2,'CAMAGUI DATA UNIFICADA'!$C$1:$T$1,0)),"")</f>
        <v/>
      </c>
      <c r="DG44" s="2" t="str">
        <f t="array" ref="DG44">IFERROR(INDEX('CAMAGUI DATA UNIFICADA'!$C$2:$T1007,MATCH(1,($A44='CAMAGUI DATA UNIFICADA'!$A$2:$A1007)*($DF$1='CAMAGUI DATA UNIFICADA'!$B$2:$B1007),0),MATCH(DG$2,'CAMAGUI DATA UNIFICADA'!$C$1:$T$1,0)),"")</f>
        <v/>
      </c>
      <c r="DH44" s="2" t="str">
        <f t="array" ref="DH44">IFERROR(INDEX('CAMAGUI DATA UNIFICADA'!$C$2:$T1007,MATCH(1,($A44='CAMAGUI DATA UNIFICADA'!$A$2:$A1007)*($DF$1='CAMAGUI DATA UNIFICADA'!$B$2:$B1007),0),MATCH(DH$2,'CAMAGUI DATA UNIFICADA'!$C$1:$T$1,0)),"")</f>
        <v/>
      </c>
      <c r="DI44" s="2" t="str">
        <f t="array" ref="DI44">IFERROR(INDEX('CAMAGUI DATA UNIFICADA'!$C$2:$T1007,MATCH(1,($A44='CAMAGUI DATA UNIFICADA'!$A$2:$A1007)*($DF$1='CAMAGUI DATA UNIFICADA'!$B$2:$B1007),0),MATCH(DI$2,'CAMAGUI DATA UNIFICADA'!$C$1:$T$1,0)),"")</f>
        <v/>
      </c>
      <c r="DJ44" s="139" t="str">
        <f t="array" ref="DJ44">IFERROR(INDEX('CAMAGUI DATA UNIFICADA'!$C$2:$T1007,MATCH(1,($A44='CAMAGUI DATA UNIFICADA'!$A$2:$A1007)*($DF$1='CAMAGUI DATA UNIFICADA'!$B$2:$B1007),0),MATCH(DJ$2,'CAMAGUI DATA UNIFICADA'!$C$1:$T$1,0)),"")</f>
        <v/>
      </c>
      <c r="DK44" s="2" t="str">
        <f t="array" ref="DK44">IFERROR(INDEX('CAMAGUI DATA UNIFICADA'!$C$2:$T1007,MATCH(1,($A44='CAMAGUI DATA UNIFICADA'!$A$2:$A1007)*($DF$1='CAMAGUI DATA UNIFICADA'!$B$2:$B1007),0),MATCH(DK$2,'CAMAGUI DATA UNIFICADA'!$C$1:$T$1,0)),"")</f>
        <v/>
      </c>
      <c r="DL44" s="2" t="str">
        <f t="array" ref="DL44">IFERROR(INDEX('CAMAGUI DATA UNIFICADA'!$C$2:$T1007,MATCH(1,($A44='CAMAGUI DATA UNIFICADA'!$A$2:$A1007)*($DF$1='CAMAGUI DATA UNIFICADA'!$B$2:$B1007),0),MATCH(DL$2,'CAMAGUI DATA UNIFICADA'!$C$1:$T$1,0)),"")</f>
        <v/>
      </c>
      <c r="DM44" s="33" t="str">
        <f t="array" ref="DM44">IFERROR(INDEX('CAMAGUI DATA UNIFICADA'!$C$2:$T1007,MATCH(1,($A44='CAMAGUI DATA UNIFICADA'!$A$2:$A1007)*($DF$1='CAMAGUI DATA UNIFICADA'!$B$2:$B1007),0),MATCH(DM$2,'CAMAGUI DATA UNIFICADA'!$C$1:$T$1,0)),"")</f>
        <v/>
      </c>
      <c r="DN44" s="60" t="str">
        <f t="array" ref="DN44">IFERROR(INDEX('CAMAGUI DATA UNIFICADA'!$C$2:$T1007,MATCH(1,($A44='CAMAGUI DATA UNIFICADA'!$A$2:$A1007)*($DF$1='CAMAGUI DATA UNIFICADA'!$B$2:$B1007),0),MATCH(DN$2,'CAMAGUI DATA UNIFICADA'!$C$1:$T$1,0)),"")</f>
        <v/>
      </c>
      <c r="DO44" s="33" t="str">
        <f t="array" ref="DO44">IFERROR(INDEX('CAMAGUI DATA UNIFICADA'!$C$2:$T1007,MATCH(1,($A44='CAMAGUI DATA UNIFICADA'!$A$2:$A1007)*($DF$1='CAMAGUI DATA UNIFICADA'!$B$2:$B1007),0),MATCH(DO$2,'CAMAGUI DATA UNIFICADA'!$C$1:$T$1,0)),"")</f>
        <v/>
      </c>
      <c r="DP44" s="23" t="str">
        <f t="array" ref="DP44">IFERROR(INDEX('CAMAGUI DATA UNIFICADA'!$C$2:$T1007,MATCH(1,($A44='CAMAGUI DATA UNIFICADA'!$A$2:$A1007)*($DF$1='CAMAGUI DATA UNIFICADA'!$B$2:$B1007),0),MATCH(DP$2,'CAMAGUI DATA UNIFICADA'!$C$1:$T$1,0)),"")</f>
        <v/>
      </c>
      <c r="DQ44" s="23" t="str">
        <f t="array" ref="DQ44">IFERROR(INDEX('CAMAGUI DATA UNIFICADA'!$C$2:$T1007,MATCH(1,($A44='CAMAGUI DATA UNIFICADA'!$A$2:$A1007)*($DF$1='CAMAGUI DATA UNIFICADA'!$B$2:$B1007),0),MATCH(DQ$2,'CAMAGUI DATA UNIFICADA'!$C$1:$T$1,0)),"")</f>
        <v/>
      </c>
      <c r="DR44" s="2" t="str">
        <f t="array" ref="DR44">IFERROR(INDEX('CAMAGUI DATA UNIFICADA'!$C$2:$T1007,MATCH(1,($A44='CAMAGUI DATA UNIFICADA'!$A$2:$A1007)*($DF$1='CAMAGUI DATA UNIFICADA'!$B$2:$B1007),0),MATCH(DR$2,'CAMAGUI DATA UNIFICADA'!$C$1:$T$1,0)),"")</f>
        <v/>
      </c>
      <c r="DS44" s="2" t="str">
        <f t="array" ref="DS44">IFERROR(INDEX('CAMAGUI DATA UNIFICADA'!$C$2:$T1007,MATCH(1,($A44='CAMAGUI DATA UNIFICADA'!$A$2:$A1007)*($DF$1='CAMAGUI DATA UNIFICADA'!$B$2:$B1007),0),MATCH(DS$2,'CAMAGUI DATA UNIFICADA'!$C$1:$T$1,0)),"")</f>
        <v/>
      </c>
      <c r="DT44" s="2" t="str">
        <f t="array" ref="DT44">IFERROR(INDEX('CAMAGUI DATA UNIFICADA'!$C$2:$T1007,MATCH(1,($A44='CAMAGUI DATA UNIFICADA'!$A$2:$A1007)*($DF$1='CAMAGUI DATA UNIFICADA'!$B$2:$B1007),0),MATCH(DT$2,'CAMAGUI DATA UNIFICADA'!$C$1:$T$1,0)),"")</f>
        <v/>
      </c>
      <c r="DU44" s="33" t="str">
        <f t="array" ref="DU44">IFERROR(INDEX('CAMAGUI DATA UNIFICADA'!$C$2:$T1007,MATCH(1,($A44='CAMAGUI DATA UNIFICADA'!$A$2:$A1007)*($DF$1='CAMAGUI DATA UNIFICADA'!$B$2:$B1007),0),MATCH(DU$2,'CAMAGUI DATA UNIFICADA'!$C$1:$T$1,0)),"")</f>
        <v/>
      </c>
      <c r="DV44" s="60" t="str">
        <f t="array" ref="DV44">IFERROR(INDEX('CAMAGUI DATA UNIFICADA'!$C$2:$T1007,MATCH(1,($A44='CAMAGUI DATA UNIFICADA'!$A$2:$A1007)*($DF$1='CAMAGUI DATA UNIFICADA'!$B$2:$B1007),0),MATCH(DV$2,'CAMAGUI DATA UNIFICADA'!$C$1:$T$1,0)),"")</f>
        <v/>
      </c>
      <c r="DW44" s="140" t="str">
        <f t="array" ref="DW44">IFERROR(INDEX('CAMAGUI DATA UNIFICADA'!$C$2:$T1007,MATCH(1,($A44='CAMAGUI DATA UNIFICADA'!$A$2:$A1007)*($DF$1='CAMAGUI DATA UNIFICADA'!$B$2:$B1007),0),MATCH(DW$2,'CAMAGUI DATA UNIFICADA'!$C$1:$T$1,0)),"")</f>
        <v/>
      </c>
      <c r="DX44" s="144" t="str">
        <f t="array" ref="DX44">IFERROR(INDEX('CAMAGUI DATA UNIFICADA'!$C$2:$T1007,MATCH(1,($A44='CAMAGUI DATA UNIFICADA'!$A$2:$A1007)*($DX$1='CAMAGUI DATA UNIFICADA'!$B$2:$B1007),0),MATCH(DX$2,'CAMAGUI DATA UNIFICADA'!$C$1:$T$1,0)),"")</f>
        <v/>
      </c>
      <c r="DY44" s="60" t="str">
        <f t="array" ref="DY44">IFERROR(INDEX('CAMAGUI DATA UNIFICADA'!$C$2:$T1007,MATCH(1,($A44='CAMAGUI DATA UNIFICADA'!$A$2:$A1007)*($DX$1='CAMAGUI DATA UNIFICADA'!$B$2:$B1007),0),MATCH(DY$2,'CAMAGUI DATA UNIFICADA'!$C$1:$T$1,0)),"")</f>
        <v/>
      </c>
      <c r="DZ44" s="60" t="str">
        <f t="array" ref="DZ44">IFERROR(INDEX('CAMAGUI DATA UNIFICADA'!$C$2:$T1007,MATCH(1,($A44='CAMAGUI DATA UNIFICADA'!$A$2:$A1007)*($DX$1='CAMAGUI DATA UNIFICADA'!$B$2:$B1007),0),MATCH(DZ$2,'CAMAGUI DATA UNIFICADA'!$C$1:$T$1,0)),"")</f>
        <v/>
      </c>
      <c r="EA44" s="60" t="str">
        <f t="array" ref="EA44">IFERROR(INDEX('CAMAGUI DATA UNIFICADA'!$C$2:$T1007,MATCH(1,($A44='CAMAGUI DATA UNIFICADA'!$A$2:$A1007)*($DX$1='CAMAGUI DATA UNIFICADA'!$B$2:$B1007),0),MATCH(EA$2,'CAMAGUI DATA UNIFICADA'!$C$1:$T$1,0)),"")</f>
        <v/>
      </c>
      <c r="EB44" s="60" t="str">
        <f t="array" ref="EB44">IFERROR(INDEX('CAMAGUI DATA UNIFICADA'!$C$2:$T1007,MATCH(1,($A44='CAMAGUI DATA UNIFICADA'!$A$2:$A1007)*($DX$1='CAMAGUI DATA UNIFICADA'!$B$2:$B1007),0),MATCH(EB$2,'CAMAGUI DATA UNIFICADA'!$C$1:$T$1,0)),"")</f>
        <v/>
      </c>
      <c r="EC44" s="60" t="str">
        <f t="array" ref="EC44">IFERROR(INDEX('CAMAGUI DATA UNIFICADA'!$C$2:$T1007,MATCH(1,($A44='CAMAGUI DATA UNIFICADA'!$A$2:$A1007)*($DX$1='CAMAGUI DATA UNIFICADA'!$B$2:$B1007),0),MATCH(EC$2,'CAMAGUI DATA UNIFICADA'!$C$1:$T$1,0)),"")</f>
        <v/>
      </c>
      <c r="ED44" s="60" t="str">
        <f t="array" ref="ED44">IFERROR(INDEX('CAMAGUI DATA UNIFICADA'!$C$2:$T1007,MATCH(1,($A44='CAMAGUI DATA UNIFICADA'!$A$2:$A1007)*($DX$1='CAMAGUI DATA UNIFICADA'!$B$2:$B1007),0),MATCH(ED$2,'CAMAGUI DATA UNIFICADA'!$C$1:$T$1,0)),"")</f>
        <v/>
      </c>
      <c r="EE44" s="60" t="str">
        <f t="array" ref="EE44">IFERROR(INDEX('CAMAGUI DATA UNIFICADA'!$C$2:$T1007,MATCH(1,($A44='CAMAGUI DATA UNIFICADA'!$A$2:$A1007)*($DX$1='CAMAGUI DATA UNIFICADA'!$B$2:$B1007),0),MATCH(EE$2,'CAMAGUI DATA UNIFICADA'!$C$1:$T$1,0)),"")</f>
        <v/>
      </c>
      <c r="EF44" s="60" t="str">
        <f t="array" ref="EF44">IFERROR(INDEX('CAMAGUI DATA UNIFICADA'!$C$2:$T1007,MATCH(1,($A44='CAMAGUI DATA UNIFICADA'!$A$2:$A1007)*($DX$1='CAMAGUI DATA UNIFICADA'!$B$2:$B1007),0),MATCH(EF$2,'CAMAGUI DATA UNIFICADA'!$C$1:$T$1,0)),"")</f>
        <v/>
      </c>
      <c r="EG44" s="60" t="str">
        <f t="array" ref="EG44">IFERROR(INDEX('CAMAGUI DATA UNIFICADA'!$C$2:$T1007,MATCH(1,($A44='CAMAGUI DATA UNIFICADA'!$A$2:$A1007)*($DX$1='CAMAGUI DATA UNIFICADA'!$B$2:$B1007),0),MATCH(EG$2,'CAMAGUI DATA UNIFICADA'!$C$1:$T$1,0)),"")</f>
        <v/>
      </c>
      <c r="EH44" s="60" t="str">
        <f t="array" ref="EH44">IFERROR(INDEX('CAMAGUI DATA UNIFICADA'!$C$2:$T1007,MATCH(1,($A44='CAMAGUI DATA UNIFICADA'!$A$2:$A1007)*($DX$1='CAMAGUI DATA UNIFICADA'!$B$2:$B1007),0),MATCH(EH$2,'CAMAGUI DATA UNIFICADA'!$C$1:$T$1,0)),"")</f>
        <v/>
      </c>
      <c r="EI44" s="60" t="str">
        <f t="array" ref="EI44">IFERROR(INDEX('CAMAGUI DATA UNIFICADA'!$C$2:$T1007,MATCH(1,($A44='CAMAGUI DATA UNIFICADA'!$A$2:$A1007)*($DX$1='CAMAGUI DATA UNIFICADA'!$B$2:$B1007),0),MATCH(EI$2,'CAMAGUI DATA UNIFICADA'!$C$1:$T$1,0)),"")</f>
        <v/>
      </c>
      <c r="EJ44" s="60" t="str">
        <f t="array" ref="EJ44">IFERROR(INDEX('CAMAGUI DATA UNIFICADA'!$C$2:$T1007,MATCH(1,($A44='CAMAGUI DATA UNIFICADA'!$A$2:$A1007)*($DX$1='CAMAGUI DATA UNIFICADA'!$B$2:$B1007),0),MATCH(EJ$2,'CAMAGUI DATA UNIFICADA'!$C$1:$T$1,0)),"")</f>
        <v/>
      </c>
      <c r="EK44" s="60" t="str">
        <f t="array" ref="EK44">IFERROR(INDEX('CAMAGUI DATA UNIFICADA'!$C$2:$T1007,MATCH(1,($A44='CAMAGUI DATA UNIFICADA'!$A$2:$A1007)*($DX$1='CAMAGUI DATA UNIFICADA'!$B$2:$B1007),0),MATCH(EK$2,'CAMAGUI DATA UNIFICADA'!$C$1:$T$1,0)),"")</f>
        <v/>
      </c>
      <c r="EL44" s="60" t="str">
        <f t="array" ref="EL44">IFERROR(INDEX('CAMAGUI DATA UNIFICADA'!$C$2:$T1007,MATCH(1,($A44='CAMAGUI DATA UNIFICADA'!$A$2:$A1007)*($DX$1='CAMAGUI DATA UNIFICADA'!$B$2:$B1007),0),MATCH(EL$2,'CAMAGUI DATA UNIFICADA'!$C$1:$T$1,0)),"")</f>
        <v/>
      </c>
      <c r="EM44" s="60" t="str">
        <f t="array" ref="EM44">IFERROR(INDEX('CAMAGUI DATA UNIFICADA'!$C$2:$T1007,MATCH(1,($A44='CAMAGUI DATA UNIFICADA'!$A$2:$A1007)*($DX$1='CAMAGUI DATA UNIFICADA'!$B$2:$B1007),0),MATCH(EM$2,'CAMAGUI DATA UNIFICADA'!$C$1:$T$1,0)),"")</f>
        <v/>
      </c>
      <c r="EN44" s="60" t="str">
        <f t="array" ref="EN44">IFERROR(INDEX('CAMAGUI DATA UNIFICADA'!$C$2:$T1007,MATCH(1,($A44='CAMAGUI DATA UNIFICADA'!$A$2:$A1007)*($DX$1='CAMAGUI DATA UNIFICADA'!$B$2:$B1007),0),MATCH(EN$2,'CAMAGUI DATA UNIFICADA'!$C$1:$T$1,0)),"")</f>
        <v/>
      </c>
      <c r="EO44" s="140" t="str">
        <f t="array" ref="EO44">IFERROR(INDEX('CAMAGUI DATA UNIFICADA'!$C$2:$T1007,MATCH(1,($A44='CAMAGUI DATA UNIFICADA'!$A$2:$A1007)*($DX$1='CAMAGUI DATA UNIFICADA'!$B$2:$B1007),0),MATCH(EO$2,'CAMAGUI DATA UNIFICADA'!$C$1:$T$1,0)),"")</f>
        <v/>
      </c>
    </row>
    <row r="45">
      <c r="A45" s="137">
        <v>45243.0</v>
      </c>
      <c r="B45" s="138" t="str">
        <f t="array" ref="B45">IFERROR(INDEX('CAMAGUI DATA UNIFICADA'!$C$2:$T1007,MATCH(1,($A45='CAMAGUI DATA UNIFICADA'!$A$2:$A1007)*($B$1='CAMAGUI DATA UNIFICADA'!$B$2:$B1007),0),MATCH(B$2,'CAMAGUI DATA UNIFICADA'!$C$1:$T$1,0)),"")</f>
        <v>CA1071123</v>
      </c>
      <c r="C45" s="2">
        <f t="array" ref="C45">IFERROR(INDEX('CAMAGUI DATA UNIFICADA'!$C$2:$T1007,MATCH(1,($A45='CAMAGUI DATA UNIFICADA'!$A$2:$A1007)*($B$1='CAMAGUI DATA UNIFICADA'!$B$2:$B1007),0),MATCH(C$2,'CAMAGUI DATA UNIFICADA'!$C$1:$T$1,0)),"")</f>
        <v>87.5</v>
      </c>
      <c r="D45" s="2">
        <f t="array" ref="D45">IFERROR(INDEX('CAMAGUI DATA UNIFICADA'!$C$2:$T1007,MATCH(1,($A45='CAMAGUI DATA UNIFICADA'!$A$2:$A1007)*($B$1='CAMAGUI DATA UNIFICADA'!$B$2:$B1007),0),MATCH(D$2,'CAMAGUI DATA UNIFICADA'!$C$1:$T$1,0)),"")</f>
        <v>399</v>
      </c>
      <c r="E45" s="2" t="str">
        <f t="array" ref="E45">IFERROR(INDEX('CAMAGUI DATA UNIFICADA'!$C$2:$T1007,MATCH(1,($A45='CAMAGUI DATA UNIFICADA'!$A$2:$A1007)*($B$1='CAMAGUI DATA UNIFICADA'!$B$2:$B1007),0),MATCH(E$2,'CAMAGUI DATA UNIFICADA'!$C$1:$T$1,0)),"")</f>
        <v>SKR NW#4</v>
      </c>
      <c r="F45" s="139">
        <f t="array" ref="F45">IFERROR(INDEX('CAMAGUI DATA UNIFICADA'!$C$2:$T1007,MATCH(1,($A45='CAMAGUI DATA UNIFICADA'!$A$2:$A1007)*($B$1='CAMAGUI DATA UNIFICADA'!$B$2:$B1007),0),MATCH(F$2,'CAMAGUI DATA UNIFICADA'!$C$1:$T$1,0)),"")</f>
        <v>536.256</v>
      </c>
      <c r="G45" s="2">
        <f t="array" ref="G45">IFERROR(INDEX('CAMAGUI DATA UNIFICADA'!$C$2:$T1007,MATCH(1,($A45='CAMAGUI DATA UNIFICADA'!$A$2:$A1007)*($B$1='CAMAGUI DATA UNIFICADA'!$B$2:$B1007),0),MATCH(G$2,'CAMAGUI DATA UNIFICADA'!$C$1:$T$1,0)),"")</f>
        <v>1.4</v>
      </c>
      <c r="H45" s="2">
        <f t="array" ref="H45">IFERROR(INDEX('CAMAGUI DATA UNIFICADA'!$C$2:$T1007,MATCH(1,($A45='CAMAGUI DATA UNIFICADA'!$A$2:$A1007)*($B$1='CAMAGUI DATA UNIFICADA'!$B$2:$B1007),0),MATCH(H$2,'CAMAGUI DATA UNIFICADA'!$C$1:$T$1,0)),"")</f>
        <v>1.1</v>
      </c>
      <c r="I45" s="33">
        <f t="array" ref="I45">IFERROR(INDEX('CAMAGUI DATA UNIFICADA'!$C$2:$T1007,MATCH(1,($A45='CAMAGUI DATA UNIFICADA'!$A$2:$A1007)*($B$1='CAMAGUI DATA UNIFICADA'!$B$2:$B1007),0),MATCH(I$2,'CAMAGUI DATA UNIFICADA'!$C$1:$T$1,0)),"")</f>
        <v>13.3632</v>
      </c>
      <c r="J45" s="60">
        <f t="array" ref="J45">IFERROR(INDEX('CAMAGUI DATA UNIFICADA'!$C$2:$T1007,MATCH(1,($A45='CAMAGUI DATA UNIFICADA'!$A$2:$A1007)*($B$1='CAMAGUI DATA UNIFICADA'!$B$2:$B1007),0),MATCH(J$2,'CAMAGUI DATA UNIFICADA'!$C$1:$T$1,0)),"")</f>
        <v>467702.3467</v>
      </c>
      <c r="K45" s="33">
        <f t="array" ref="K45">IFERROR(INDEX('CAMAGUI DATA UNIFICADA'!$C$2:$T1007,MATCH(1,($A45='CAMAGUI DATA UNIFICADA'!$A$2:$A1007)*($B$1='CAMAGUI DATA UNIFICADA'!$B$2:$B1007),0),MATCH(K$2,'CAMAGUI DATA UNIFICADA'!$C$1:$T$1,0)),"")</f>
        <v>0.4505928854</v>
      </c>
      <c r="L45" s="23">
        <f t="array" ref="L45">IFERROR(INDEX('CAMAGUI DATA UNIFICADA'!$C$2:$T1007,MATCH(1,($A45='CAMAGUI DATA UNIFICADA'!$A$2:$A1007)*($B$1='CAMAGUI DATA UNIFICADA'!$B$2:$B1007),0),MATCH(L$2,'CAMAGUI DATA UNIFICADA'!$C$1:$T$1,0)),"")</f>
        <v>0.4066976928</v>
      </c>
      <c r="M45" s="23">
        <f t="array" ref="M45">IFERROR(INDEX('CAMAGUI DATA UNIFICADA'!$C$2:$T1007,MATCH(1,($A45='CAMAGUI DATA UNIFICADA'!$A$2:$A1007)*($B$1='CAMAGUI DATA UNIFICADA'!$B$2:$B1007),0),MATCH(M$2,'CAMAGUI DATA UNIFICADA'!$C$1:$T$1,0)),"")</f>
        <v>0.7</v>
      </c>
      <c r="N45" s="60">
        <f t="array" ref="N45">IFERROR(INDEX('CAMAGUI DATA UNIFICADA'!$C$2:$T1007,MATCH(1,($A45='CAMAGUI DATA UNIFICADA'!$A$2:$A1007)*($B$1='CAMAGUI DATA UNIFICADA'!$B$2:$B1007),0),MATCH(N$2,'CAMAGUI DATA UNIFICADA'!$C$1:$T$1,0)),"")</f>
        <v>98290.59829</v>
      </c>
      <c r="O45" s="2">
        <f t="array" ref="O45">IFERROR(INDEX('CAMAGUI DATA UNIFICADA'!$C$2:$T1007,MATCH(1,($A45='CAMAGUI DATA UNIFICADA'!$A$2:$A1007)*($B$1='CAMAGUI DATA UNIFICADA'!$B$2:$B1007),0),MATCH(O$2,'CAMAGUI DATA UNIFICADA'!$C$1:$T$1,0)),"")</f>
        <v>2</v>
      </c>
      <c r="P45" s="2">
        <f t="array" ref="P45">IFERROR(INDEX('CAMAGUI DATA UNIFICADA'!$C$2:$T1007,MATCH(1,($A45='CAMAGUI DATA UNIFICADA'!$A$2:$A1007)*($B$1='CAMAGUI DATA UNIFICADA'!$B$2:$B1007),0),MATCH(P$2,'CAMAGUI DATA UNIFICADA'!$C$1:$T$1,0)),"")</f>
        <v>3.4</v>
      </c>
      <c r="Q45" s="33">
        <f t="array" ref="Q45">IFERROR(INDEX('CAMAGUI DATA UNIFICADA'!$C$2:$T1007,MATCH(1,($A45='CAMAGUI DATA UNIFICADA'!$A$2:$A1007)*($B$1='CAMAGUI DATA UNIFICADA'!$B$2:$B1007),0),MATCH(Q$2,'CAMAGUI DATA UNIFICADA'!$C$1:$T$1,0)),"")</f>
        <v>9.1872</v>
      </c>
      <c r="R45" s="60">
        <f t="array" ref="R45">IFERROR(INDEX('CAMAGUI DATA UNIFICADA'!$C$2:$T1007,MATCH(1,($A45='CAMAGUI DATA UNIFICADA'!$A$2:$A1007)*($B$1='CAMAGUI DATA UNIFICADA'!$B$2:$B1007),0),MATCH(R$2,'CAMAGUI DATA UNIFICADA'!$C$1:$T$1,0)),"")</f>
        <v>301.7450826</v>
      </c>
      <c r="S45" s="140">
        <f t="array" ref="S45">IFERROR(INDEX('CAMAGUI DATA UNIFICADA'!$C$2:$T1007,MATCH(1,($A45='CAMAGUI DATA UNIFICADA'!$A$2:$A1007)*($B$1='CAMAGUI DATA UNIFICADA'!$B$2:$B1007),0),MATCH(S$2,'CAMAGUI DATA UNIFICADA'!$C$1:$T$1,0)),"")</f>
        <v>53.56127065</v>
      </c>
      <c r="T45" s="138" t="str">
        <f t="array" ref="T45">IFERROR(INDEX('CAMAGUI DATA UNIFICADA'!$C$2:$T1007,MATCH(1,($A45='CAMAGUI DATA UNIFICADA'!$A$2:$A1007)*($T$1='CAMAGUI DATA UNIFICADA'!$B$2:$B1007),0),MATCH(T$2,'CAMAGUI DATA UNIFICADA'!$C$1:$T$1,0)),"")</f>
        <v>CA2071123</v>
      </c>
      <c r="U45" s="2">
        <f t="array" ref="U45">IFERROR(INDEX('CAMAGUI DATA UNIFICADA'!$C$2:$T1007,MATCH(1,($A45='CAMAGUI DATA UNIFICADA'!$A$2:$A1007)*($T$1='CAMAGUI DATA UNIFICADA'!$B$2:$B1007),0),MATCH(U$2,'CAMAGUI DATA UNIFICADA'!$C$1:$T$1,0)),"")</f>
        <v>50</v>
      </c>
      <c r="V45" s="2">
        <f t="array" ref="V45">IFERROR(INDEX('CAMAGUI DATA UNIFICADA'!$C$2:$T1007,MATCH(1,($A45='CAMAGUI DATA UNIFICADA'!$A$2:$A1007)*($T$1='CAMAGUI DATA UNIFICADA'!$B$2:$B1007),0),MATCH(V$2,'CAMAGUI DATA UNIFICADA'!$C$1:$T$1,0)),"")</f>
        <v>249</v>
      </c>
      <c r="W45" s="2" t="str">
        <f t="array" ref="W45">IFERROR(INDEX('CAMAGUI DATA UNIFICADA'!$C$2:$T1007,MATCH(1,($A45='CAMAGUI DATA UNIFICADA'!$A$2:$A1007)*($T$1='CAMAGUI DATA UNIFICADA'!$B$2:$B1007),0),MATCH(W$2,'CAMAGUI DATA UNIFICADA'!$C$1:$T$1,0)),"")</f>
        <v>SKR NW#2 35</v>
      </c>
      <c r="X45" s="139" t="str">
        <f t="array" ref="X45">IFERROR(INDEX('CAMAGUI DATA UNIFICADA'!$C$2:$T1007,MATCH(1,($A45='CAMAGUI DATA UNIFICADA'!$A$2:$A1007)*($T$1='CAMAGUI DATA UNIFICADA'!$B$2:$B1007),0),MATCH(X$2,'CAMAGUI DATA UNIFICADA'!$C$1:$T$1,0)),"")</f>
        <v/>
      </c>
      <c r="Y45" s="2">
        <f t="array" ref="Y45">IFERROR(INDEX('CAMAGUI DATA UNIFICADA'!$C$2:$T1007,MATCH(1,($A45='CAMAGUI DATA UNIFICADA'!$A$2:$A1007)*($T$1='CAMAGUI DATA UNIFICADA'!$B$2:$B1007),0),MATCH(Y$2,'CAMAGUI DATA UNIFICADA'!$C$1:$T$1,0)),"")</f>
        <v>0.97</v>
      </c>
      <c r="Z45" s="2">
        <f t="array" ref="Z45">IFERROR(INDEX('CAMAGUI DATA UNIFICADA'!$C$2:$T1007,MATCH(1,($A45='CAMAGUI DATA UNIFICADA'!$A$2:$A1007)*($T$1='CAMAGUI DATA UNIFICADA'!$B$2:$B1007),0),MATCH(Z$2,'CAMAGUI DATA UNIFICADA'!$C$1:$T$1,0)),"")</f>
        <v>0.67</v>
      </c>
      <c r="AA45" s="2">
        <f t="array" ref="AA45">IFERROR(INDEX('CAMAGUI DATA UNIFICADA'!$C$2:$T1007,MATCH(1,($A45='CAMAGUI DATA UNIFICADA'!$A$2:$A1007)*($T$1='CAMAGUI DATA UNIFICADA'!$B$2:$B1007),0),MATCH(AA$2,'CAMAGUI DATA UNIFICADA'!$C$1:$T$1,0)),"")</f>
        <v>14.19924</v>
      </c>
      <c r="AB45" s="60">
        <f t="array" ref="AB45">IFERROR(INDEX('CAMAGUI DATA UNIFICADA'!$C$2:$T1007,MATCH(1,($A45='CAMAGUI DATA UNIFICADA'!$A$2:$A1007)*($T$1='CAMAGUI DATA UNIFICADA'!$B$2:$B1007),0),MATCH(AB$2,'CAMAGUI DATA UNIFICADA'!$C$1:$T$1,0)),"")</f>
        <v>363022.1882</v>
      </c>
      <c r="AC45" s="33">
        <f t="array" ref="AC45">IFERROR(INDEX('CAMAGUI DATA UNIFICADA'!$C$2:$T1007,MATCH(1,($A45='CAMAGUI DATA UNIFICADA'!$A$2:$A1007)*($T$1='CAMAGUI DATA UNIFICADA'!$B$2:$B1007),0),MATCH(AC$2,'CAMAGUI DATA UNIFICADA'!$C$1:$T$1,0)),"")</f>
        <v>0.6636460554</v>
      </c>
      <c r="AD45" s="23">
        <f t="array" ref="AD45">IFERROR(INDEX('CAMAGUI DATA UNIFICADA'!$C$2:$T1007,MATCH(1,($A45='CAMAGUI DATA UNIFICADA'!$A$2:$A1007)*($T$1='CAMAGUI DATA UNIFICADA'!$B$2:$B1007),0),MATCH(AD$2,'CAMAGUI DATA UNIFICADA'!$C$1:$T$1,0)),"")</f>
        <v>0.4537777352</v>
      </c>
      <c r="AE45" s="23">
        <f t="array" ref="AE45">IFERROR(INDEX('CAMAGUI DATA UNIFICADA'!$C$2:$T1007,MATCH(1,($A45='CAMAGUI DATA UNIFICADA'!$A$2:$A1007)*($T$1='CAMAGUI DATA UNIFICADA'!$B$2:$B1007),0),MATCH(AE$2,'CAMAGUI DATA UNIFICADA'!$C$1:$T$1,0)),"")</f>
        <v>0.7</v>
      </c>
      <c r="AF45" s="60">
        <f t="array" ref="AF45">IFERROR(INDEX('CAMAGUI DATA UNIFICADA'!$C$2:$T1007,MATCH(1,($A45='CAMAGUI DATA UNIFICADA'!$A$2:$A1007)*($T$1='CAMAGUI DATA UNIFICADA'!$B$2:$B1007),0),MATCH(AF$2,'CAMAGUI DATA UNIFICADA'!$C$1:$T$1,0)),"")</f>
        <v>93333.33333</v>
      </c>
      <c r="AG45" s="2">
        <f t="array" ref="AG45">IFERROR(INDEX('CAMAGUI DATA UNIFICADA'!$C$2:$T1007,MATCH(1,($A45='CAMAGUI DATA UNIFICADA'!$A$2:$A1007)*($T$1='CAMAGUI DATA UNIFICADA'!$B$2:$B1007),0),MATCH(AG$2,'CAMAGUI DATA UNIFICADA'!$C$1:$T$1,0)),"")</f>
        <v>1.5</v>
      </c>
      <c r="AH45" s="2">
        <f t="array" ref="AH45">IFERROR(INDEX('CAMAGUI DATA UNIFICADA'!$C$2:$T1007,MATCH(1,($A45='CAMAGUI DATA UNIFICADA'!$A$2:$A1007)*($T$1='CAMAGUI DATA UNIFICADA'!$B$2:$B1007),0),MATCH(AH$2,'CAMAGUI DATA UNIFICADA'!$C$1:$T$1,0)),"")</f>
        <v>2.47</v>
      </c>
      <c r="AI45" s="33">
        <f t="array" ref="AI45">IFERROR(INDEX('CAMAGUI DATA UNIFICADA'!$C$2:$T1007,MATCH(1,($A45='CAMAGUI DATA UNIFICADA'!$A$2:$A1007)*($T$1='CAMAGUI DATA UNIFICADA'!$B$2:$B1007),0),MATCH(AI$2,'CAMAGUI DATA UNIFICADA'!$C$1:$T$1,0)),"")</f>
        <v>10.3992</v>
      </c>
      <c r="AJ45" s="60">
        <f t="array" ref="AJ45">IFERROR(INDEX('CAMAGUI DATA UNIFICADA'!$C$2:$T1007,MATCH(1,($A45='CAMAGUI DATA UNIFICADA'!$A$2:$A1007)*($T$1='CAMAGUI DATA UNIFICADA'!$B$2:$B1007),0),MATCH(AJ$2,'CAMAGUI DATA UNIFICADA'!$C$1:$T$1,0)),"")</f>
        <v>166.3426822</v>
      </c>
      <c r="AK45" s="140">
        <f t="array" ref="AK45">IFERROR(INDEX('CAMAGUI DATA UNIFICADA'!$C$2:$T1007,MATCH(1,($A45='CAMAGUI DATA UNIFICADA'!$A$2:$A1007)*($T$1='CAMAGUI DATA UNIFICADA'!$B$2:$B1007),0),MATCH(AK$2,'CAMAGUI DATA UNIFICADA'!$C$1:$T$1,0)),"")</f>
        <v>29.08567054</v>
      </c>
      <c r="AL45" s="138" t="str">
        <f t="array" ref="AL45">IFERROR(INDEX('CAMAGUI DATA UNIFICADA'!$C$2:$T1007,MATCH(1,($A45='CAMAGUI DATA UNIFICADA'!$A$2:$A1007)*($AL$1='CAMAGUI DATA UNIFICADA'!$B$2:$B1007),0),MATCH(AL$2,'CAMAGUI DATA UNIFICADA'!$C$1:$T$1,0)),"")</f>
        <v>CA3071123</v>
      </c>
      <c r="AM45" s="2">
        <f t="array" ref="AM45">IFERROR(INDEX('CAMAGUI DATA UNIFICADA'!$C$2:$T1007,MATCH(1,($A45='CAMAGUI DATA UNIFICADA'!$A$2:$A1007)*($AL$1='CAMAGUI DATA UNIFICADA'!$B$2:$B1007),0),MATCH(AM$2,'CAMAGUI DATA UNIFICADA'!$C$1:$T$1,0)),"")</f>
        <v>62.5</v>
      </c>
      <c r="AN45" s="2">
        <f t="array" ref="AN45">IFERROR(INDEX('CAMAGUI DATA UNIFICADA'!$C$2:$T1007,MATCH(1,($A45='CAMAGUI DATA UNIFICADA'!$A$2:$A1007)*($AL$1='CAMAGUI DATA UNIFICADA'!$B$2:$B1007),0),MATCH(AN$2,'CAMAGUI DATA UNIFICADA'!$C$1:$T$1,0)),"")</f>
        <v>336</v>
      </c>
      <c r="AO45" s="2" t="str">
        <f t="array" ref="AO45">IFERROR(INDEX('CAMAGUI DATA UNIFICADA'!$C$2:$T1007,MATCH(1,($A45='CAMAGUI DATA UNIFICADA'!$A$2:$A1007)*($AL$1='CAMAGUI DATA UNIFICADA'!$B$2:$B1007),0),MATCH(AO$2,'CAMAGUI DATA UNIFICADA'!$C$1:$T$1,0)),"")</f>
        <v>SKR NW#2 35</v>
      </c>
      <c r="AP45" s="139" t="str">
        <f t="array" ref="AP45">IFERROR(INDEX('CAMAGUI DATA UNIFICADA'!$C$2:$T1007,MATCH(1,($A45='CAMAGUI DATA UNIFICADA'!$A$2:$A1007)*($AL$1='CAMAGUI DATA UNIFICADA'!$B$2:$B1007),0),MATCH(AP$2,'CAMAGUI DATA UNIFICADA'!$C$1:$T$1,0)),"")</f>
        <v/>
      </c>
      <c r="AQ45" s="2">
        <f t="array" ref="AQ45">IFERROR(INDEX('CAMAGUI DATA UNIFICADA'!$C$2:$T1007,MATCH(1,($A45='CAMAGUI DATA UNIFICADA'!$A$2:$A1007)*($AL$1='CAMAGUI DATA UNIFICADA'!$B$2:$B1007),0),MATCH(AQ$2,'CAMAGUI DATA UNIFICADA'!$C$1:$T$1,0)),"")</f>
        <v>1</v>
      </c>
      <c r="AR45" s="2">
        <f t="array" ref="AR45">IFERROR(INDEX('CAMAGUI DATA UNIFICADA'!$C$2:$T1007,MATCH(1,($A45='CAMAGUI DATA UNIFICADA'!$A$2:$A1007)*($AL$1='CAMAGUI DATA UNIFICADA'!$B$2:$B1007),0),MATCH(AR$2,'CAMAGUI DATA UNIFICADA'!$C$1:$T$1,0)),"")</f>
        <v>0.7</v>
      </c>
      <c r="AS45" s="33">
        <f t="array" ref="AS45">IFERROR(INDEX('CAMAGUI DATA UNIFICADA'!$C$2:$T1007,MATCH(1,($A45='CAMAGUI DATA UNIFICADA'!$A$2:$A1007)*($AL$1='CAMAGUI DATA UNIFICADA'!$B$2:$B1007),0),MATCH(AS$2,'CAMAGUI DATA UNIFICADA'!$C$1:$T$1,0)),"")</f>
        <v>14.112</v>
      </c>
      <c r="AT45" s="60">
        <f t="array" ref="AT45">IFERROR(INDEX('CAMAGUI DATA UNIFICADA'!$C$2:$T1007,MATCH(1,($A45='CAMAGUI DATA UNIFICADA'!$A$2:$A1007)*($AL$1='CAMAGUI DATA UNIFICADA'!$B$2:$B1007),0),MATCH(AT$2,'CAMAGUI DATA UNIFICADA'!$C$1:$T$1,0)),"")</f>
        <v>442885.4875</v>
      </c>
      <c r="AU45" s="33">
        <f t="array" ref="AU45">IFERROR(INDEX('CAMAGUI DATA UNIFICADA'!$C$2:$T1007,MATCH(1,($A45='CAMAGUI DATA UNIFICADA'!$A$2:$A1007)*($AL$1='CAMAGUI DATA UNIFICADA'!$B$2:$B1007),0),MATCH(AU$2,'CAMAGUI DATA UNIFICADA'!$C$1:$T$1,0)),"")</f>
        <v>0.6530612245</v>
      </c>
      <c r="AV45" s="23">
        <f t="array" ref="AV45">IFERROR(INDEX('CAMAGUI DATA UNIFICADA'!$C$2:$T1007,MATCH(1,($A45='CAMAGUI DATA UNIFICADA'!$A$2:$A1007)*($AL$1='CAMAGUI DATA UNIFICADA'!$B$2:$B1007),0),MATCH(AV$2,'CAMAGUI DATA UNIFICADA'!$C$1:$T$1,0)),"")</f>
        <v>0.4217957024</v>
      </c>
      <c r="AW45" s="23">
        <f t="array" ref="AW45">IFERROR(INDEX('CAMAGUI DATA UNIFICADA'!$C$2:$T1007,MATCH(1,($A45='CAMAGUI DATA UNIFICADA'!$A$2:$A1007)*($AL$1='CAMAGUI DATA UNIFICADA'!$B$2:$B1007),0),MATCH(AW$2,'CAMAGUI DATA UNIFICADA'!$C$1:$T$1,0)),"")</f>
        <v>0.7</v>
      </c>
      <c r="AX45" s="60">
        <f t="array" ref="AX45">IFERROR(INDEX('CAMAGUI DATA UNIFICADA'!$C$2:$T1007,MATCH(1,($A45='CAMAGUI DATA UNIFICADA'!$A$2:$A1007)*($AL$1='CAMAGUI DATA UNIFICADA'!$B$2:$B1007),0),MATCH(AX$2,'CAMAGUI DATA UNIFICADA'!$C$1:$T$1,0)),"")</f>
        <v>105000</v>
      </c>
      <c r="AY45" s="2">
        <f t="array" ref="AY45">IFERROR(INDEX('CAMAGUI DATA UNIFICADA'!$C$2:$T1007,MATCH(1,($A45='CAMAGUI DATA UNIFICADA'!$A$2:$A1007)*($AL$1='CAMAGUI DATA UNIFICADA'!$B$2:$B1007),0),MATCH(AY$2,'CAMAGUI DATA UNIFICADA'!$C$1:$T$1,0)),"")</f>
        <v>1.5</v>
      </c>
      <c r="AZ45" s="2">
        <f t="array" ref="AZ45">IFERROR(INDEX('CAMAGUI DATA UNIFICADA'!$C$2:$T1007,MATCH(1,($A45='CAMAGUI DATA UNIFICADA'!$A$2:$A1007)*($AL$1='CAMAGUI DATA UNIFICADA'!$B$2:$B1007),0),MATCH(AZ$2,'CAMAGUI DATA UNIFICADA'!$C$1:$T$1,0)),"")</f>
        <v>2.5</v>
      </c>
      <c r="BA45" s="33">
        <f t="array" ref="BA45">IFERROR(INDEX('CAMAGUI DATA UNIFICADA'!$C$2:$T1007,MATCH(1,($A45='CAMAGUI DATA UNIFICADA'!$A$2:$A1007)*($AL$1='CAMAGUI DATA UNIFICADA'!$B$2:$B1007),0),MATCH(BA$2,'CAMAGUI DATA UNIFICADA'!$C$1:$T$1,0)),"")</f>
        <v>10.356</v>
      </c>
      <c r="BB45" s="60">
        <f t="array" ref="BB45">IFERROR(INDEX('CAMAGUI DATA UNIFICADA'!$C$2:$T1007,MATCH(1,($A45='CAMAGUI DATA UNIFICADA'!$A$2:$A1007)*($AL$1='CAMAGUI DATA UNIFICADA'!$B$2:$B1007),0),MATCH(BB$2,'CAMAGUI DATA UNIFICADA'!$C$1:$T$1,0)),"")</f>
        <v>219.8046996</v>
      </c>
      <c r="BC45" s="140">
        <f t="array" ref="BC45">IFERROR(INDEX('CAMAGUI DATA UNIFICADA'!$C$2:$T1007,MATCH(1,($A45='CAMAGUI DATA UNIFICADA'!$A$2:$A1007)*($AL$1='CAMAGUI DATA UNIFICADA'!$B$2:$B1007),0),MATCH(BC$2,'CAMAGUI DATA UNIFICADA'!$C$1:$T$1,0)),"")</f>
        <v>39.32617489</v>
      </c>
      <c r="BD45" s="138" t="str">
        <f t="array" ref="BD45">IFERROR(INDEX('CAMAGUI DATA UNIFICADA'!$C$2:$T1007,MATCH(1,($A45='CAMAGUI DATA UNIFICADA'!$A$2:$A1007)*($BD$1='CAMAGUI DATA UNIFICADA'!$B$2:$B1007),0),MATCH(BD$2,'CAMAGUI DATA UNIFICADA'!$C$1:$T$1,0)),"")</f>
        <v>CA4121023</v>
      </c>
      <c r="BE45" s="2">
        <f t="array" ref="BE45">IFERROR(INDEX('CAMAGUI DATA UNIFICADA'!$C$2:$T1007,MATCH(1,($A45='CAMAGUI DATA UNIFICADA'!$A$2:$A1007)*($BD$1='CAMAGUI DATA UNIFICADA'!$B$2:$B1007),0),MATCH(BE$2,'CAMAGUI DATA UNIFICADA'!$C$1:$T$1,0)),"")</f>
        <v>300</v>
      </c>
      <c r="BF45" s="2">
        <f t="array" ref="BF45">IFERROR(INDEX('CAMAGUI DATA UNIFICADA'!$C$2:$T1007,MATCH(1,($A45='CAMAGUI DATA UNIFICADA'!$A$2:$A1007)*($BD$1='CAMAGUI DATA UNIFICADA'!$B$2:$B1007),0),MATCH(BF$2,'CAMAGUI DATA UNIFICADA'!$C$1:$T$1,0)),"")</f>
        <v>1949</v>
      </c>
      <c r="BG45" s="2" t="str">
        <f t="array" ref="BG45">IFERROR(INDEX('CAMAGUI DATA UNIFICADA'!$C$2:$T1007,MATCH(1,($A45='CAMAGUI DATA UNIFICADA'!$A$2:$A1007)*($BD$1='CAMAGUI DATA UNIFICADA'!$B$2:$B1007),0),MATCH(BG$2,'CAMAGUI DATA UNIFICADA'!$C$1:$T$1,0)),"")</f>
        <v>SKR MAST</v>
      </c>
      <c r="BH45" s="139">
        <f t="array" ref="BH45">IFERROR(INDEX('CAMAGUI DATA UNIFICADA'!$C$2:$T1007,MATCH(1,($A45='CAMAGUI DATA UNIFICADA'!$A$2:$A1007)*($BD$1='CAMAGUI DATA UNIFICADA'!$B$2:$B1007),0),MATCH(BH$2,'CAMAGUI DATA UNIFICADA'!$C$1:$T$1,0)),"")</f>
        <v>1910.02</v>
      </c>
      <c r="BI45" s="2">
        <f t="array" ref="BI45">IFERROR(INDEX('CAMAGUI DATA UNIFICADA'!$C$2:$T1007,MATCH(1,($A45='CAMAGUI DATA UNIFICADA'!$A$2:$A1007)*($BD$1='CAMAGUI DATA UNIFICADA'!$B$2:$B1007),0),MATCH(BI$2,'CAMAGUI DATA UNIFICADA'!$C$1:$T$1,0)),"")</f>
        <v>11</v>
      </c>
      <c r="BJ45" s="2">
        <f t="array" ref="BJ45">IFERROR(INDEX('CAMAGUI DATA UNIFICADA'!$C$2:$T1007,MATCH(1,($A45='CAMAGUI DATA UNIFICADA'!$A$2:$A1007)*($BD$1='CAMAGUI DATA UNIFICADA'!$B$2:$B1007),0),MATCH(BJ$2,'CAMAGUI DATA UNIFICADA'!$C$1:$T$1,0)),"")</f>
        <v>3</v>
      </c>
      <c r="BK45" s="33">
        <f t="array" ref="BK45">IFERROR(INDEX('CAMAGUI DATA UNIFICADA'!$C$2:$T1007,MATCH(1,($A45='CAMAGUI DATA UNIFICADA'!$A$2:$A1007)*($BD$1='CAMAGUI DATA UNIFICADA'!$B$2:$B1007),0),MATCH(BK$2,'CAMAGUI DATA UNIFICADA'!$C$1:$T$1,0)),"")</f>
        <v>4.608</v>
      </c>
      <c r="BL45" s="60">
        <f t="array" ref="BL45">IFERROR(INDEX('CAMAGUI DATA UNIFICADA'!$C$2:$T1007,MATCH(1,($A45='CAMAGUI DATA UNIFICADA'!$A$2:$A1007)*($BD$1='CAMAGUI DATA UNIFICADA'!$B$2:$B1007),0),MATCH(BL$2,'CAMAGUI DATA UNIFICADA'!$C$1:$T$1,0)),"")</f>
        <v>591856.0606</v>
      </c>
      <c r="BM45" s="33">
        <f t="array" ref="BM45">IFERROR(INDEX('CAMAGUI DATA UNIFICADA'!$C$2:$T1007,MATCH(1,($A45='CAMAGUI DATA UNIFICADA'!$A$2:$A1007)*($BD$1='CAMAGUI DATA UNIFICADA'!$B$2:$B1007),0),MATCH(BM$2,'CAMAGUI DATA UNIFICADA'!$C$1:$T$1,0)),"")</f>
        <v>1.032856386</v>
      </c>
      <c r="BN45" s="23">
        <f t="array" ref="BN45">IFERROR(INDEX('CAMAGUI DATA UNIFICADA'!$C$2:$T1007,MATCH(1,($A45='CAMAGUI DATA UNIFICADA'!$A$2:$A1007)*($BD$1='CAMAGUI DATA UNIFICADA'!$B$2:$B1007),0),MATCH(BN$2,'CAMAGUI DATA UNIFICADA'!$C$1:$T$1,0)),"")</f>
        <v>0.7998054873</v>
      </c>
      <c r="BO45" s="23">
        <f t="array" ref="BO45">IFERROR(INDEX('CAMAGUI DATA UNIFICADA'!$C$2:$T1007,MATCH(1,($A45='CAMAGUI DATA UNIFICADA'!$A$2:$A1007)*($BD$1='CAMAGUI DATA UNIFICADA'!$B$2:$B1007),0),MATCH(BO$2,'CAMAGUI DATA UNIFICADA'!$C$1:$T$1,0)),"")</f>
        <v>0.85</v>
      </c>
      <c r="BP45" s="60">
        <f t="array" ref="BP45">IFERROR(INDEX('CAMAGUI DATA UNIFICADA'!$C$2:$T1007,MATCH(1,($A45='CAMAGUI DATA UNIFICADA'!$A$2:$A1007)*($BD$1='CAMAGUI DATA UNIFICADA'!$B$2:$B1007),0),MATCH(BP$2,'CAMAGUI DATA UNIFICADA'!$C$1:$T$1,0)),"")</f>
        <v>131041.6667</v>
      </c>
      <c r="BQ45" s="2">
        <f t="array" ref="BQ45">IFERROR(INDEX('CAMAGUI DATA UNIFICADA'!$C$2:$T1007,MATCH(1,($A45='CAMAGUI DATA UNIFICADA'!$A$2:$A1007)*($BD$1='CAMAGUI DATA UNIFICADA'!$B$2:$B1007),0),MATCH(BQ$2,'CAMAGUI DATA UNIFICADA'!$C$1:$T$1,0)),"")</f>
        <v>2.75</v>
      </c>
      <c r="BR45" s="2">
        <f t="array" ref="BR45">IFERROR(INDEX('CAMAGUI DATA UNIFICADA'!$C$2:$T1007,MATCH(1,($A45='CAMAGUI DATA UNIFICADA'!$A$2:$A1007)*($BD$1='CAMAGUI DATA UNIFICADA'!$B$2:$B1007),0),MATCH(BR$2,'CAMAGUI DATA UNIFICADA'!$C$1:$T$1,0)),"")</f>
        <v>13.75</v>
      </c>
      <c r="BS45" s="33">
        <f t="array" ref="BS45">IFERROR(INDEX('CAMAGUI DATA UNIFICADA'!$C$2:$T1007,MATCH(1,($A45='CAMAGUI DATA UNIFICADA'!$A$2:$A1007)*($BD$1='CAMAGUI DATA UNIFICADA'!$B$2:$B1007),0),MATCH(BS$2,'CAMAGUI DATA UNIFICADA'!$C$1:$T$1,0)),"")</f>
        <v>4.131</v>
      </c>
      <c r="BT45" s="60">
        <f t="array" ref="BT45">IFERROR(INDEX('CAMAGUI DATA UNIFICADA'!$C$2:$T1007,MATCH(1,($A45='CAMAGUI DATA UNIFICADA'!$A$2:$A1007)*($BD$1='CAMAGUI DATA UNIFICADA'!$B$2:$B1007),0),MATCH(BT$2,'CAMAGUI DATA UNIFICADA'!$C$1:$T$1,0)),"")</f>
        <v>370.9918753</v>
      </c>
      <c r="BU45" s="140">
        <f t="array" ref="BU45">IFERROR(INDEX('CAMAGUI DATA UNIFICADA'!$C$2:$T1007,MATCH(1,($A45='CAMAGUI DATA UNIFICADA'!$A$2:$A1007)*($BD$1='CAMAGUI DATA UNIFICADA'!$B$2:$B1007),0),MATCH(BU$2,'CAMAGUI DATA UNIFICADA'!$C$1:$T$1,0)),"")</f>
        <v>17.74796884</v>
      </c>
      <c r="BV45" s="138" t="str">
        <f t="array" ref="BV45">IFERROR(INDEX('CAMAGUI DATA UNIFICADA'!$C$2:$T1007,MATCH(1,($A45='CAMAGUI DATA UNIFICADA'!$A$2:$A1007)*($BV$1='CAMAGUI DATA UNIFICADA'!$B$2:$B1007),0),MATCH(BV$2,'CAMAGUI DATA UNIFICADA'!$C$1:$T$1,0)),"")</f>
        <v>CA5121023</v>
      </c>
      <c r="BW45" s="2">
        <f t="array" ref="BW45">IFERROR(INDEX('CAMAGUI DATA UNIFICADA'!$C$2:$T1007,MATCH(1,($A45='CAMAGUI DATA UNIFICADA'!$A$2:$A1007)*($BV$1='CAMAGUI DATA UNIFICADA'!$B$2:$B1007),0),MATCH(BW$2,'CAMAGUI DATA UNIFICADA'!$C$1:$T$1,0)),"")</f>
        <v>337</v>
      </c>
      <c r="BX45" s="2">
        <f t="array" ref="BX45">IFERROR(INDEX('CAMAGUI DATA UNIFICADA'!$C$2:$T1007,MATCH(1,($A45='CAMAGUI DATA UNIFICADA'!$A$2:$A1007)*($BV$1='CAMAGUI DATA UNIFICADA'!$B$2:$B1007),0),MATCH(BX$2,'CAMAGUI DATA UNIFICADA'!$C$1:$T$1,0)),"")</f>
        <v>2110</v>
      </c>
      <c r="BY45" s="2" t="str">
        <f t="array" ref="BY45">IFERROR(INDEX('CAMAGUI DATA UNIFICADA'!$C$2:$T1007,MATCH(1,($A45='CAMAGUI DATA UNIFICADA'!$A$2:$A1007)*($BV$1='CAMAGUI DATA UNIFICADA'!$B$2:$B1007),0),MATCH(BY$2,'CAMAGUI DATA UNIFICADA'!$C$1:$T$1,0)),"")</f>
        <v>SKR MAST</v>
      </c>
      <c r="BZ45" s="139">
        <f t="array" ref="BZ45">IFERROR(INDEX('CAMAGUI DATA UNIFICADA'!$C$2:$T1007,MATCH(1,($A45='CAMAGUI DATA UNIFICADA'!$A$2:$A1007)*($BV$1='CAMAGUI DATA UNIFICADA'!$B$2:$B1007),0),MATCH(BZ$2,'CAMAGUI DATA UNIFICADA'!$C$1:$T$1,0)),"")</f>
        <v>2067.8</v>
      </c>
      <c r="CA45" s="2">
        <f t="array" ref="CA45">IFERROR(INDEX('CAMAGUI DATA UNIFICADA'!$C$2:$T1007,MATCH(1,($A45='CAMAGUI DATA UNIFICADA'!$A$2:$A1007)*($BV$1='CAMAGUI DATA UNIFICADA'!$B$2:$B1007),0),MATCH(CA$2,'CAMAGUI DATA UNIFICADA'!$C$1:$T$1,0)),"")</f>
        <v>10.3</v>
      </c>
      <c r="CB45" s="2">
        <f t="array" ref="CB45">IFERROR(INDEX('CAMAGUI DATA UNIFICADA'!$C$2:$T1007,MATCH(1,($A45='CAMAGUI DATA UNIFICADA'!$A$2:$A1007)*($BV$1='CAMAGUI DATA UNIFICADA'!$B$2:$B1007),0),MATCH(CB$2,'CAMAGUI DATA UNIFICADA'!$C$1:$T$1,0)),"")</f>
        <v>2.8</v>
      </c>
      <c r="CC45" s="33">
        <f t="array" ref="CC45">IFERROR(INDEX('CAMAGUI DATA UNIFICADA'!$C$2:$T1007,MATCH(1,($A45='CAMAGUI DATA UNIFICADA'!$A$2:$A1007)*($BV$1='CAMAGUI DATA UNIFICADA'!$B$2:$B1007),0),MATCH(CC$2,'CAMAGUI DATA UNIFICADA'!$C$1:$T$1,0)),"")</f>
        <v>4.7712</v>
      </c>
      <c r="CD45" s="60">
        <f t="array" ref="CD45">IFERROR(INDEX('CAMAGUI DATA UNIFICADA'!$C$2:$T1007,MATCH(1,($A45='CAMAGUI DATA UNIFICADA'!$A$2:$A1007)*($BV$1='CAMAGUI DATA UNIFICADA'!$B$2:$B1007),0),MATCH(CD$2,'CAMAGUI DATA UNIFICADA'!$C$1:$T$1,0)),"")</f>
        <v>685748.797</v>
      </c>
      <c r="CE45" s="33">
        <f t="array" ref="CE45">IFERROR(INDEX('CAMAGUI DATA UNIFICADA'!$C$2:$T1007,MATCH(1,($A45='CAMAGUI DATA UNIFICADA'!$A$2:$A1007)*($BV$1='CAMAGUI DATA UNIFICADA'!$B$2:$B1007),0),MATCH(CE$2,'CAMAGUI DATA UNIFICADA'!$C$1:$T$1,0)),"")</f>
        <v>1.124733475</v>
      </c>
      <c r="CF45" s="23">
        <f t="array" ref="CF45">IFERROR(INDEX('CAMAGUI DATA UNIFICADA'!$C$2:$T1007,MATCH(1,($A45='CAMAGUI DATA UNIFICADA'!$A$2:$A1007)*($BV$1='CAMAGUI DATA UNIFICADA'!$B$2:$B1007),0),MATCH(CF$2,'CAMAGUI DATA UNIFICADA'!$C$1:$T$1,0)),"")</f>
        <v>1.023505667</v>
      </c>
      <c r="CG45" s="23">
        <f t="array" ref="CG45">IFERROR(INDEX('CAMAGUI DATA UNIFICADA'!$C$2:$T1007,MATCH(1,($A45='CAMAGUI DATA UNIFICADA'!$A$2:$A1007)*($BV$1='CAMAGUI DATA UNIFICADA'!$B$2:$B1007),0),MATCH(CG$2,'CAMAGUI DATA UNIFICADA'!$C$1:$T$1,0)),"")</f>
        <v>1</v>
      </c>
      <c r="CH45" s="60">
        <f t="array" ref="CH45">IFERROR(INDEX('CAMAGUI DATA UNIFICADA'!$C$2:$T1007,MATCH(1,($A45='CAMAGUI DATA UNIFICADA'!$A$2:$A1007)*($BV$1='CAMAGUI DATA UNIFICADA'!$B$2:$B1007),0),MATCH(CH$2,'CAMAGUI DATA UNIFICADA'!$C$1:$T$1,0)),"")</f>
        <v>159523.8095</v>
      </c>
      <c r="CI45" s="2">
        <f t="array" ref="CI45">IFERROR(INDEX('CAMAGUI DATA UNIFICADA'!$C$2:$T1007,MATCH(1,($A45='CAMAGUI DATA UNIFICADA'!$A$2:$A1007)*($BV$1='CAMAGUI DATA UNIFICADA'!$B$2:$B1007),0),MATCH(CI$2,'CAMAGUI DATA UNIFICADA'!$C$1:$T$1,0)),"")</f>
        <v>2.75</v>
      </c>
      <c r="CJ45" s="2">
        <f t="array" ref="CJ45">IFERROR(INDEX('CAMAGUI DATA UNIFICADA'!$C$2:$T1007,MATCH(1,($A45='CAMAGUI DATA UNIFICADA'!$A$2:$A1007)*($BV$1='CAMAGUI DATA UNIFICADA'!$B$2:$B1007),0),MATCH(CJ$2,'CAMAGUI DATA UNIFICADA'!$C$1:$T$1,0)),"")</f>
        <v>13.05</v>
      </c>
      <c r="CK45" s="33">
        <f t="array" ref="CK45">IFERROR(INDEX('CAMAGUI DATA UNIFICADA'!$C$2:$T1007,MATCH(1,($A45='CAMAGUI DATA UNIFICADA'!$A$2:$A1007)*($BV$1='CAMAGUI DATA UNIFICADA'!$B$2:$B1007),0),MATCH(CK$2,'CAMAGUI DATA UNIFICADA'!$C$1:$T$1,0)),"")</f>
        <v>4.2402</v>
      </c>
      <c r="CL45" s="60">
        <f t="array" ref="CL45">IFERROR(INDEX('CAMAGUI DATA UNIFICADA'!$C$2:$T1007,MATCH(1,($A45='CAMAGUI DATA UNIFICADA'!$A$2:$A1007)*($BV$1='CAMAGUI DATA UNIFICADA'!$B$2:$B1007),0),MATCH(CL$2,'CAMAGUI DATA UNIFICADA'!$C$1:$T$1,0)),"")</f>
        <v>387.8282898</v>
      </c>
      <c r="CM45" s="140">
        <f t="array" ref="CM45">IFERROR(INDEX('CAMAGUI DATA UNIFICADA'!$C$2:$T1007,MATCH(1,($A45='CAMAGUI DATA UNIFICADA'!$A$2:$A1007)*($BV$1='CAMAGUI DATA UNIFICADA'!$B$2:$B1007),0),MATCH(CM$2,'CAMAGUI DATA UNIFICADA'!$C$1:$T$1,0)),"")</f>
        <v>12.70707244</v>
      </c>
      <c r="CN45" s="138" t="str">
        <f t="array" ref="CN45">IFERROR(INDEX('CAMAGUI DATA UNIFICADA'!$C$2:$T1007,MATCH(1,($A45='CAMAGUI DATA UNIFICADA'!$A$2:$A1007)*($CN$1='CAMAGUI DATA UNIFICADA'!$B$2:$B1007),0),MATCH(CN$2,'CAMAGUI DATA UNIFICADA'!$C$1:$T$1,0)),"")</f>
        <v>CA6131023</v>
      </c>
      <c r="CO45" s="2">
        <f t="array" ref="CO45">IFERROR(INDEX('CAMAGUI DATA UNIFICADA'!$C$2:$T1007,MATCH(1,($A45='CAMAGUI DATA UNIFICADA'!$A$2:$A1007)*($CN$1='CAMAGUI DATA UNIFICADA'!$B$2:$B1007),0),MATCH(CO$2,'CAMAGUI DATA UNIFICADA'!$C$1:$T$1,0)),"")</f>
        <v>400</v>
      </c>
      <c r="CP45" s="2">
        <f t="array" ref="CP45">IFERROR(INDEX('CAMAGUI DATA UNIFICADA'!$C$2:$T1007,MATCH(1,($A45='CAMAGUI DATA UNIFICADA'!$A$2:$A1007)*($CN$1='CAMAGUI DATA UNIFICADA'!$B$2:$B1007),0),MATCH(CP$2,'CAMAGUI DATA UNIFICADA'!$C$1:$T$1,0)),"")</f>
        <v>2599</v>
      </c>
      <c r="CQ45" s="2" t="str">
        <f t="array" ref="CQ45">IFERROR(INDEX('CAMAGUI DATA UNIFICADA'!$C$2:$T1007,MATCH(1,($A45='CAMAGUI DATA UNIFICADA'!$A$2:$A1007)*($CN$1='CAMAGUI DATA UNIFICADA'!$B$2:$B1007),0),MATCH(CQ$2,'CAMAGUI DATA UNIFICADA'!$C$1:$T$1,0)),"")</f>
        <v>SKR MAST</v>
      </c>
      <c r="CR45" s="139">
        <f t="array" ref="CR45">IFERROR(INDEX('CAMAGUI DATA UNIFICADA'!$C$2:$T1007,MATCH(1,($A45='CAMAGUI DATA UNIFICADA'!$A$2:$A1007)*($CN$1='CAMAGUI DATA UNIFICADA'!$B$2:$B1007),0),MATCH(CR$2,'CAMAGUI DATA UNIFICADA'!$C$1:$T$1,0)),"")</f>
        <v>2547.02</v>
      </c>
      <c r="CS45" s="2">
        <f t="array" ref="CS45">IFERROR(INDEX('CAMAGUI DATA UNIFICADA'!$C$2:$T1007,MATCH(1,($A45='CAMAGUI DATA UNIFICADA'!$A$2:$A1007)*($CN$1='CAMAGUI DATA UNIFICADA'!$B$2:$B1007),0),MATCH(CS$2,'CAMAGUI DATA UNIFICADA'!$C$1:$T$1,0)),"")</f>
        <v>11.1</v>
      </c>
      <c r="CT45" s="2">
        <f t="array" ref="CT45">IFERROR(INDEX('CAMAGUI DATA UNIFICADA'!$C$2:$T1007,MATCH(1,($A45='CAMAGUI DATA UNIFICADA'!$A$2:$A1007)*($CN$1='CAMAGUI DATA UNIFICADA'!$B$2:$B1007),0),MATCH(CT$2,'CAMAGUI DATA UNIFICADA'!$C$1:$T$1,0)),"")</f>
        <v>3</v>
      </c>
      <c r="CU45" s="33">
        <f t="array" ref="CU45">IFERROR(INDEX('CAMAGUI DATA UNIFICADA'!$C$2:$T1007,MATCH(1,($A45='CAMAGUI DATA UNIFICADA'!$A$2:$A1007)*($CN$1='CAMAGUI DATA UNIFICADA'!$B$2:$B1007),0),MATCH(CU$2,'CAMAGUI DATA UNIFICADA'!$C$1:$T$1,0)),"")</f>
        <v>4.5888</v>
      </c>
      <c r="CV45" s="60">
        <f t="array" ref="CV45">IFERROR(INDEX('CAMAGUI DATA UNIFICADA'!$C$2:$T1007,MATCH(1,($A45='CAMAGUI DATA UNIFICADA'!$A$2:$A1007)*($CN$1='CAMAGUI DATA UNIFICADA'!$B$2:$B1007),0),MATCH(CV$2,'CAMAGUI DATA UNIFICADA'!$C$1:$T$1,0)),"")</f>
        <v>785304.1326</v>
      </c>
      <c r="CW45" s="33">
        <f t="array" ref="CW45">IFERROR(INDEX('CAMAGUI DATA UNIFICADA'!$C$2:$T1007,MATCH(1,($A45='CAMAGUI DATA UNIFICADA'!$A$2:$A1007)*($CN$1='CAMAGUI DATA UNIFICADA'!$B$2:$B1007),0),MATCH(CW$2,'CAMAGUI DATA UNIFICADA'!$C$1:$T$1,0)),"")</f>
        <v>1.05010101</v>
      </c>
      <c r="CX45" s="23">
        <f t="array" ref="CX45">IFERROR(INDEX('CAMAGUI DATA UNIFICADA'!$C$2:$T1007,MATCH(1,($A45='CAMAGUI DATA UNIFICADA'!$A$2:$A1007)*($CN$1='CAMAGUI DATA UNIFICADA'!$B$2:$B1007),0),MATCH(CX$2,'CAMAGUI DATA UNIFICADA'!$C$1:$T$1,0)),"")</f>
        <v>0.7139128478</v>
      </c>
      <c r="CY45" s="23">
        <f t="array" ref="CY45">IFERROR(INDEX('CAMAGUI DATA UNIFICADA'!$C$2:$T1007,MATCH(1,($A45='CAMAGUI DATA UNIFICADA'!$A$2:$A1007)*($CN$1='CAMAGUI DATA UNIFICADA'!$B$2:$B1007),0),MATCH(CY$2,'CAMAGUI DATA UNIFICADA'!$C$1:$T$1,0)),"")</f>
        <v>0.75</v>
      </c>
      <c r="CZ45" s="60">
        <f t="array" ref="CZ45">IFERROR(INDEX('CAMAGUI DATA UNIFICADA'!$C$2:$T1007,MATCH(1,($A45='CAMAGUI DATA UNIFICADA'!$A$2:$A1007)*($CN$1='CAMAGUI DATA UNIFICADA'!$B$2:$B1007),0),MATCH(CZ$2,'CAMAGUI DATA UNIFICADA'!$C$1:$T$1,0)),"")</f>
        <v>94285.71429</v>
      </c>
      <c r="DA45" s="2">
        <f t="array" ref="DA45">IFERROR(INDEX('CAMAGUI DATA UNIFICADA'!$C$2:$T1007,MATCH(1,($A45='CAMAGUI DATA UNIFICADA'!$A$2:$A1007)*($CN$1='CAMAGUI DATA UNIFICADA'!$B$2:$B1007),0),MATCH(DA$2,'CAMAGUI DATA UNIFICADA'!$C$1:$T$1,0)),"")</f>
        <v>3</v>
      </c>
      <c r="DB45" s="2">
        <f t="array" ref="DB45">IFERROR(INDEX('CAMAGUI DATA UNIFICADA'!$C$2:$T1007,MATCH(1,($A45='CAMAGUI DATA UNIFICADA'!$A$2:$A1007)*($CN$1='CAMAGUI DATA UNIFICADA'!$B$2:$B1007),0),MATCH(DB$2,'CAMAGUI DATA UNIFICADA'!$C$1:$T$1,0)),"")</f>
        <v>14.1</v>
      </c>
      <c r="DC45" s="33">
        <f t="array" ref="DC45">IFERROR(INDEX('CAMAGUI DATA UNIFICADA'!$C$2:$T1007,MATCH(1,($A45='CAMAGUI DATA UNIFICADA'!$A$2:$A1007)*($CN$1='CAMAGUI DATA UNIFICADA'!$B$2:$B1007),0),MATCH(DC$2,'CAMAGUI DATA UNIFICADA'!$C$1:$T$1,0)),"")</f>
        <v>4.0656</v>
      </c>
      <c r="DD45" s="60">
        <f t="array" ref="DD45">IFERROR(INDEX('CAMAGUI DATA UNIFICADA'!$C$2:$T1007,MATCH(1,($A45='CAMAGUI DATA UNIFICADA'!$A$2:$A1007)*($CN$1='CAMAGUI DATA UNIFICADA'!$B$2:$B1007),0),MATCH(DD$2,'CAMAGUI DATA UNIFICADA'!$C$1:$T$1,0)),"")</f>
        <v>492.9224928</v>
      </c>
      <c r="DE45" s="140">
        <f t="array" ref="DE45">IFERROR(INDEX('CAMAGUI DATA UNIFICADA'!$C$2:$T1007,MATCH(1,($A45='CAMAGUI DATA UNIFICADA'!$A$2:$A1007)*($CN$1='CAMAGUI DATA UNIFICADA'!$B$2:$B1007),0),MATCH(DE$2,'CAMAGUI DATA UNIFICADA'!$C$1:$T$1,0)),"")</f>
        <v>23.2306232</v>
      </c>
      <c r="DF45" s="138" t="str">
        <f t="array" ref="DF45">IFERROR(INDEX('CAMAGUI DATA UNIFICADA'!$C$2:$T1007,MATCH(1,($A45='CAMAGUI DATA UNIFICADA'!$A$2:$A1007)*($DF$1='CAMAGUI DATA UNIFICADA'!$B$2:$B1007),0),MATCH(DF$2,'CAMAGUI DATA UNIFICADA'!$C$1:$T$1,0)),"")</f>
        <v/>
      </c>
      <c r="DG45" s="2" t="str">
        <f t="array" ref="DG45">IFERROR(INDEX('CAMAGUI DATA UNIFICADA'!$C$2:$T1007,MATCH(1,($A45='CAMAGUI DATA UNIFICADA'!$A$2:$A1007)*($DF$1='CAMAGUI DATA UNIFICADA'!$B$2:$B1007),0),MATCH(DG$2,'CAMAGUI DATA UNIFICADA'!$C$1:$T$1,0)),"")</f>
        <v/>
      </c>
      <c r="DH45" s="2" t="str">
        <f t="array" ref="DH45">IFERROR(INDEX('CAMAGUI DATA UNIFICADA'!$C$2:$T1007,MATCH(1,($A45='CAMAGUI DATA UNIFICADA'!$A$2:$A1007)*($DF$1='CAMAGUI DATA UNIFICADA'!$B$2:$B1007),0),MATCH(DH$2,'CAMAGUI DATA UNIFICADA'!$C$1:$T$1,0)),"")</f>
        <v/>
      </c>
      <c r="DI45" s="2" t="str">
        <f t="array" ref="DI45">IFERROR(INDEX('CAMAGUI DATA UNIFICADA'!$C$2:$T1007,MATCH(1,($A45='CAMAGUI DATA UNIFICADA'!$A$2:$A1007)*($DF$1='CAMAGUI DATA UNIFICADA'!$B$2:$B1007),0),MATCH(DI$2,'CAMAGUI DATA UNIFICADA'!$C$1:$T$1,0)),"")</f>
        <v/>
      </c>
      <c r="DJ45" s="139" t="str">
        <f t="array" ref="DJ45">IFERROR(INDEX('CAMAGUI DATA UNIFICADA'!$C$2:$T1007,MATCH(1,($A45='CAMAGUI DATA UNIFICADA'!$A$2:$A1007)*($DF$1='CAMAGUI DATA UNIFICADA'!$B$2:$B1007),0),MATCH(DJ$2,'CAMAGUI DATA UNIFICADA'!$C$1:$T$1,0)),"")</f>
        <v/>
      </c>
      <c r="DK45" s="2" t="str">
        <f t="array" ref="DK45">IFERROR(INDEX('CAMAGUI DATA UNIFICADA'!$C$2:$T1007,MATCH(1,($A45='CAMAGUI DATA UNIFICADA'!$A$2:$A1007)*($DF$1='CAMAGUI DATA UNIFICADA'!$B$2:$B1007),0),MATCH(DK$2,'CAMAGUI DATA UNIFICADA'!$C$1:$T$1,0)),"")</f>
        <v/>
      </c>
      <c r="DL45" s="2" t="str">
        <f t="array" ref="DL45">IFERROR(INDEX('CAMAGUI DATA UNIFICADA'!$C$2:$T1007,MATCH(1,($A45='CAMAGUI DATA UNIFICADA'!$A$2:$A1007)*($DF$1='CAMAGUI DATA UNIFICADA'!$B$2:$B1007),0),MATCH(DL$2,'CAMAGUI DATA UNIFICADA'!$C$1:$T$1,0)),"")</f>
        <v/>
      </c>
      <c r="DM45" s="33" t="str">
        <f t="array" ref="DM45">IFERROR(INDEX('CAMAGUI DATA UNIFICADA'!$C$2:$T1007,MATCH(1,($A45='CAMAGUI DATA UNIFICADA'!$A$2:$A1007)*($DF$1='CAMAGUI DATA UNIFICADA'!$B$2:$B1007),0),MATCH(DM$2,'CAMAGUI DATA UNIFICADA'!$C$1:$T$1,0)),"")</f>
        <v/>
      </c>
      <c r="DN45" s="60" t="str">
        <f t="array" ref="DN45">IFERROR(INDEX('CAMAGUI DATA UNIFICADA'!$C$2:$T1007,MATCH(1,($A45='CAMAGUI DATA UNIFICADA'!$A$2:$A1007)*($DF$1='CAMAGUI DATA UNIFICADA'!$B$2:$B1007),0),MATCH(DN$2,'CAMAGUI DATA UNIFICADA'!$C$1:$T$1,0)),"")</f>
        <v/>
      </c>
      <c r="DO45" s="33" t="str">
        <f t="array" ref="DO45">IFERROR(INDEX('CAMAGUI DATA UNIFICADA'!$C$2:$T1007,MATCH(1,($A45='CAMAGUI DATA UNIFICADA'!$A$2:$A1007)*($DF$1='CAMAGUI DATA UNIFICADA'!$B$2:$B1007),0),MATCH(DO$2,'CAMAGUI DATA UNIFICADA'!$C$1:$T$1,0)),"")</f>
        <v/>
      </c>
      <c r="DP45" s="23" t="str">
        <f t="array" ref="DP45">IFERROR(INDEX('CAMAGUI DATA UNIFICADA'!$C$2:$T1007,MATCH(1,($A45='CAMAGUI DATA UNIFICADA'!$A$2:$A1007)*($DF$1='CAMAGUI DATA UNIFICADA'!$B$2:$B1007),0),MATCH(DP$2,'CAMAGUI DATA UNIFICADA'!$C$1:$T$1,0)),"")</f>
        <v/>
      </c>
      <c r="DQ45" s="23" t="str">
        <f t="array" ref="DQ45">IFERROR(INDEX('CAMAGUI DATA UNIFICADA'!$C$2:$T1007,MATCH(1,($A45='CAMAGUI DATA UNIFICADA'!$A$2:$A1007)*($DF$1='CAMAGUI DATA UNIFICADA'!$B$2:$B1007),0),MATCH(DQ$2,'CAMAGUI DATA UNIFICADA'!$C$1:$T$1,0)),"")</f>
        <v/>
      </c>
      <c r="DR45" s="2" t="str">
        <f t="array" ref="DR45">IFERROR(INDEX('CAMAGUI DATA UNIFICADA'!$C$2:$T1007,MATCH(1,($A45='CAMAGUI DATA UNIFICADA'!$A$2:$A1007)*($DF$1='CAMAGUI DATA UNIFICADA'!$B$2:$B1007),0),MATCH(DR$2,'CAMAGUI DATA UNIFICADA'!$C$1:$T$1,0)),"")</f>
        <v/>
      </c>
      <c r="DS45" s="2" t="str">
        <f t="array" ref="DS45">IFERROR(INDEX('CAMAGUI DATA UNIFICADA'!$C$2:$T1007,MATCH(1,($A45='CAMAGUI DATA UNIFICADA'!$A$2:$A1007)*($DF$1='CAMAGUI DATA UNIFICADA'!$B$2:$B1007),0),MATCH(DS$2,'CAMAGUI DATA UNIFICADA'!$C$1:$T$1,0)),"")</f>
        <v/>
      </c>
      <c r="DT45" s="2" t="str">
        <f t="array" ref="DT45">IFERROR(INDEX('CAMAGUI DATA UNIFICADA'!$C$2:$T1007,MATCH(1,($A45='CAMAGUI DATA UNIFICADA'!$A$2:$A1007)*($DF$1='CAMAGUI DATA UNIFICADA'!$B$2:$B1007),0),MATCH(DT$2,'CAMAGUI DATA UNIFICADA'!$C$1:$T$1,0)),"")</f>
        <v/>
      </c>
      <c r="DU45" s="33" t="str">
        <f t="array" ref="DU45">IFERROR(INDEX('CAMAGUI DATA UNIFICADA'!$C$2:$T1007,MATCH(1,($A45='CAMAGUI DATA UNIFICADA'!$A$2:$A1007)*($DF$1='CAMAGUI DATA UNIFICADA'!$B$2:$B1007),0),MATCH(DU$2,'CAMAGUI DATA UNIFICADA'!$C$1:$T$1,0)),"")</f>
        <v/>
      </c>
      <c r="DV45" s="60" t="str">
        <f t="array" ref="DV45">IFERROR(INDEX('CAMAGUI DATA UNIFICADA'!$C$2:$T1007,MATCH(1,($A45='CAMAGUI DATA UNIFICADA'!$A$2:$A1007)*($DF$1='CAMAGUI DATA UNIFICADA'!$B$2:$B1007),0),MATCH(DV$2,'CAMAGUI DATA UNIFICADA'!$C$1:$T$1,0)),"")</f>
        <v/>
      </c>
      <c r="DW45" s="140" t="str">
        <f t="array" ref="DW45">IFERROR(INDEX('CAMAGUI DATA UNIFICADA'!$C$2:$T1007,MATCH(1,($A45='CAMAGUI DATA UNIFICADA'!$A$2:$A1007)*($DF$1='CAMAGUI DATA UNIFICADA'!$B$2:$B1007),0),MATCH(DW$2,'CAMAGUI DATA UNIFICADA'!$C$1:$T$1,0)),"")</f>
        <v/>
      </c>
      <c r="DX45" s="144" t="str">
        <f t="array" ref="DX45">IFERROR(INDEX('CAMAGUI DATA UNIFICADA'!$C$2:$T1007,MATCH(1,($A45='CAMAGUI DATA UNIFICADA'!$A$2:$A1007)*($DX$1='CAMAGUI DATA UNIFICADA'!$B$2:$B1007),0),MATCH(DX$2,'CAMAGUI DATA UNIFICADA'!$C$1:$T$1,0)),"")</f>
        <v/>
      </c>
      <c r="DY45" s="60" t="str">
        <f t="array" ref="DY45">IFERROR(INDEX('CAMAGUI DATA UNIFICADA'!$C$2:$T1007,MATCH(1,($A45='CAMAGUI DATA UNIFICADA'!$A$2:$A1007)*($DX$1='CAMAGUI DATA UNIFICADA'!$B$2:$B1007),0),MATCH(DY$2,'CAMAGUI DATA UNIFICADA'!$C$1:$T$1,0)),"")</f>
        <v/>
      </c>
      <c r="DZ45" s="60" t="str">
        <f t="array" ref="DZ45">IFERROR(INDEX('CAMAGUI DATA UNIFICADA'!$C$2:$T1007,MATCH(1,($A45='CAMAGUI DATA UNIFICADA'!$A$2:$A1007)*($DX$1='CAMAGUI DATA UNIFICADA'!$B$2:$B1007),0),MATCH(DZ$2,'CAMAGUI DATA UNIFICADA'!$C$1:$T$1,0)),"")</f>
        <v/>
      </c>
      <c r="EA45" s="60" t="str">
        <f t="array" ref="EA45">IFERROR(INDEX('CAMAGUI DATA UNIFICADA'!$C$2:$T1007,MATCH(1,($A45='CAMAGUI DATA UNIFICADA'!$A$2:$A1007)*($DX$1='CAMAGUI DATA UNIFICADA'!$B$2:$B1007),0),MATCH(EA$2,'CAMAGUI DATA UNIFICADA'!$C$1:$T$1,0)),"")</f>
        <v/>
      </c>
      <c r="EB45" s="60" t="str">
        <f t="array" ref="EB45">IFERROR(INDEX('CAMAGUI DATA UNIFICADA'!$C$2:$T1007,MATCH(1,($A45='CAMAGUI DATA UNIFICADA'!$A$2:$A1007)*($DX$1='CAMAGUI DATA UNIFICADA'!$B$2:$B1007),0),MATCH(EB$2,'CAMAGUI DATA UNIFICADA'!$C$1:$T$1,0)),"")</f>
        <v/>
      </c>
      <c r="EC45" s="60" t="str">
        <f t="array" ref="EC45">IFERROR(INDEX('CAMAGUI DATA UNIFICADA'!$C$2:$T1007,MATCH(1,($A45='CAMAGUI DATA UNIFICADA'!$A$2:$A1007)*($DX$1='CAMAGUI DATA UNIFICADA'!$B$2:$B1007),0),MATCH(EC$2,'CAMAGUI DATA UNIFICADA'!$C$1:$T$1,0)),"")</f>
        <v/>
      </c>
      <c r="ED45" s="60" t="str">
        <f t="array" ref="ED45">IFERROR(INDEX('CAMAGUI DATA UNIFICADA'!$C$2:$T1007,MATCH(1,($A45='CAMAGUI DATA UNIFICADA'!$A$2:$A1007)*($DX$1='CAMAGUI DATA UNIFICADA'!$B$2:$B1007),0),MATCH(ED$2,'CAMAGUI DATA UNIFICADA'!$C$1:$T$1,0)),"")</f>
        <v/>
      </c>
      <c r="EE45" s="60" t="str">
        <f t="array" ref="EE45">IFERROR(INDEX('CAMAGUI DATA UNIFICADA'!$C$2:$T1007,MATCH(1,($A45='CAMAGUI DATA UNIFICADA'!$A$2:$A1007)*($DX$1='CAMAGUI DATA UNIFICADA'!$B$2:$B1007),0),MATCH(EE$2,'CAMAGUI DATA UNIFICADA'!$C$1:$T$1,0)),"")</f>
        <v/>
      </c>
      <c r="EF45" s="60" t="str">
        <f t="array" ref="EF45">IFERROR(INDEX('CAMAGUI DATA UNIFICADA'!$C$2:$T1007,MATCH(1,($A45='CAMAGUI DATA UNIFICADA'!$A$2:$A1007)*($DX$1='CAMAGUI DATA UNIFICADA'!$B$2:$B1007),0),MATCH(EF$2,'CAMAGUI DATA UNIFICADA'!$C$1:$T$1,0)),"")</f>
        <v/>
      </c>
      <c r="EG45" s="60" t="str">
        <f t="array" ref="EG45">IFERROR(INDEX('CAMAGUI DATA UNIFICADA'!$C$2:$T1007,MATCH(1,($A45='CAMAGUI DATA UNIFICADA'!$A$2:$A1007)*($DX$1='CAMAGUI DATA UNIFICADA'!$B$2:$B1007),0),MATCH(EG$2,'CAMAGUI DATA UNIFICADA'!$C$1:$T$1,0)),"")</f>
        <v/>
      </c>
      <c r="EH45" s="60" t="str">
        <f t="array" ref="EH45">IFERROR(INDEX('CAMAGUI DATA UNIFICADA'!$C$2:$T1007,MATCH(1,($A45='CAMAGUI DATA UNIFICADA'!$A$2:$A1007)*($DX$1='CAMAGUI DATA UNIFICADA'!$B$2:$B1007),0),MATCH(EH$2,'CAMAGUI DATA UNIFICADA'!$C$1:$T$1,0)),"")</f>
        <v/>
      </c>
      <c r="EI45" s="60" t="str">
        <f t="array" ref="EI45">IFERROR(INDEX('CAMAGUI DATA UNIFICADA'!$C$2:$T1007,MATCH(1,($A45='CAMAGUI DATA UNIFICADA'!$A$2:$A1007)*($DX$1='CAMAGUI DATA UNIFICADA'!$B$2:$B1007),0),MATCH(EI$2,'CAMAGUI DATA UNIFICADA'!$C$1:$T$1,0)),"")</f>
        <v/>
      </c>
      <c r="EJ45" s="60" t="str">
        <f t="array" ref="EJ45">IFERROR(INDEX('CAMAGUI DATA UNIFICADA'!$C$2:$T1007,MATCH(1,($A45='CAMAGUI DATA UNIFICADA'!$A$2:$A1007)*($DX$1='CAMAGUI DATA UNIFICADA'!$B$2:$B1007),0),MATCH(EJ$2,'CAMAGUI DATA UNIFICADA'!$C$1:$T$1,0)),"")</f>
        <v/>
      </c>
      <c r="EK45" s="60" t="str">
        <f t="array" ref="EK45">IFERROR(INDEX('CAMAGUI DATA UNIFICADA'!$C$2:$T1007,MATCH(1,($A45='CAMAGUI DATA UNIFICADA'!$A$2:$A1007)*($DX$1='CAMAGUI DATA UNIFICADA'!$B$2:$B1007),0),MATCH(EK$2,'CAMAGUI DATA UNIFICADA'!$C$1:$T$1,0)),"")</f>
        <v/>
      </c>
      <c r="EL45" s="60" t="str">
        <f t="array" ref="EL45">IFERROR(INDEX('CAMAGUI DATA UNIFICADA'!$C$2:$T1007,MATCH(1,($A45='CAMAGUI DATA UNIFICADA'!$A$2:$A1007)*($DX$1='CAMAGUI DATA UNIFICADA'!$B$2:$B1007),0),MATCH(EL$2,'CAMAGUI DATA UNIFICADA'!$C$1:$T$1,0)),"")</f>
        <v/>
      </c>
      <c r="EM45" s="60" t="str">
        <f t="array" ref="EM45">IFERROR(INDEX('CAMAGUI DATA UNIFICADA'!$C$2:$T1007,MATCH(1,($A45='CAMAGUI DATA UNIFICADA'!$A$2:$A1007)*($DX$1='CAMAGUI DATA UNIFICADA'!$B$2:$B1007),0),MATCH(EM$2,'CAMAGUI DATA UNIFICADA'!$C$1:$T$1,0)),"")</f>
        <v/>
      </c>
      <c r="EN45" s="60" t="str">
        <f t="array" ref="EN45">IFERROR(INDEX('CAMAGUI DATA UNIFICADA'!$C$2:$T1007,MATCH(1,($A45='CAMAGUI DATA UNIFICADA'!$A$2:$A1007)*($DX$1='CAMAGUI DATA UNIFICADA'!$B$2:$B1007),0),MATCH(EN$2,'CAMAGUI DATA UNIFICADA'!$C$1:$T$1,0)),"")</f>
        <v/>
      </c>
      <c r="EO45" s="140" t="str">
        <f t="array" ref="EO45">IFERROR(INDEX('CAMAGUI DATA UNIFICADA'!$C$2:$T1007,MATCH(1,($A45='CAMAGUI DATA UNIFICADA'!$A$2:$A1007)*($DX$1='CAMAGUI DATA UNIFICADA'!$B$2:$B1007),0),MATCH(EO$2,'CAMAGUI DATA UNIFICADA'!$C$1:$T$1,0)),"")</f>
        <v/>
      </c>
    </row>
    <row r="46">
      <c r="A46" s="137">
        <v>45250.0</v>
      </c>
      <c r="B46" s="138" t="str">
        <f t="array" ref="B46">IFERROR(INDEX('CAMAGUI DATA UNIFICADA'!$C$2:$T1007,MATCH(1,($A46='CAMAGUI DATA UNIFICADA'!$A$2:$A1007)*($B$1='CAMAGUI DATA UNIFICADA'!$B$2:$B1007),0),MATCH(B$2,'CAMAGUI DATA UNIFICADA'!$C$1:$T$1,0)),"")</f>
        <v>CA1071123</v>
      </c>
      <c r="C46" s="2">
        <f t="array" ref="C46">IFERROR(INDEX('CAMAGUI DATA UNIFICADA'!$C$2:$T1007,MATCH(1,($A46='CAMAGUI DATA UNIFICADA'!$A$2:$A1007)*($B$1='CAMAGUI DATA UNIFICADA'!$B$2:$B1007),0),MATCH(C$2,'CAMAGUI DATA UNIFICADA'!$C$1:$T$1,0)),"")</f>
        <v>187.5</v>
      </c>
      <c r="D46" s="2">
        <f t="array" ref="D46">IFERROR(INDEX('CAMAGUI DATA UNIFICADA'!$C$2:$T1007,MATCH(1,($A46='CAMAGUI DATA UNIFICADA'!$A$2:$A1007)*($B$1='CAMAGUI DATA UNIFICADA'!$B$2:$B1007),0),MATCH(D$2,'CAMAGUI DATA UNIFICADA'!$C$1:$T$1,0)),"")</f>
        <v>886</v>
      </c>
      <c r="E46" s="2" t="str">
        <f t="array" ref="E46">IFERROR(INDEX('CAMAGUI DATA UNIFICADA'!$C$2:$T1007,MATCH(1,($A46='CAMAGUI DATA UNIFICADA'!$A$2:$A1007)*($B$1='CAMAGUI DATA UNIFICADA'!$B$2:$B1007),0),MATCH(E$2,'CAMAGUI DATA UNIFICADA'!$C$1:$T$1,0)),"")</f>
        <v>SKR NW#4</v>
      </c>
      <c r="F46" s="139">
        <f t="array" ref="F46">IFERROR(INDEX('CAMAGUI DATA UNIFICADA'!$C$2:$T1007,MATCH(1,($A46='CAMAGUI DATA UNIFICADA'!$A$2:$A1007)*($B$1='CAMAGUI DATA UNIFICADA'!$B$2:$B1007),0),MATCH(F$2,'CAMAGUI DATA UNIFICADA'!$C$1:$T$1,0)),"")</f>
        <v>1190.784</v>
      </c>
      <c r="G46" s="2">
        <f t="array" ref="G46">IFERROR(INDEX('CAMAGUI DATA UNIFICADA'!$C$2:$T1007,MATCH(1,($A46='CAMAGUI DATA UNIFICADA'!$A$2:$A1007)*($B$1='CAMAGUI DATA UNIFICADA'!$B$2:$B1007),0),MATCH(G$2,'CAMAGUI DATA UNIFICADA'!$C$1:$T$1,0)),"")</f>
        <v>2.6</v>
      </c>
      <c r="H46" s="2">
        <f t="array" ref="H46">IFERROR(INDEX('CAMAGUI DATA UNIFICADA'!$C$2:$T1007,MATCH(1,($A46='CAMAGUI DATA UNIFICADA'!$A$2:$A1007)*($B$1='CAMAGUI DATA UNIFICADA'!$B$2:$B1007),0),MATCH(H$2,'CAMAGUI DATA UNIFICADA'!$C$1:$T$1,0)),"")</f>
        <v>1.2</v>
      </c>
      <c r="I46" s="33">
        <f t="array" ref="I46">IFERROR(INDEX('CAMAGUI DATA UNIFICADA'!$C$2:$T1007,MATCH(1,($A46='CAMAGUI DATA UNIFICADA'!$A$2:$A1007)*($B$1='CAMAGUI DATA UNIFICADA'!$B$2:$B1007),0),MATCH(I$2,'CAMAGUI DATA UNIFICADA'!$C$1:$T$1,0)),"")</f>
        <v>10.212</v>
      </c>
      <c r="J46" s="60">
        <f t="array" ref="J46">IFERROR(INDEX('CAMAGUI DATA UNIFICADA'!$C$2:$T1007,MATCH(1,($A46='CAMAGUI DATA UNIFICADA'!$A$2:$A1007)*($B$1='CAMAGUI DATA UNIFICADA'!$B$2:$B1007),0),MATCH(J$2,'CAMAGUI DATA UNIFICADA'!$C$1:$T$1,0)),"")</f>
        <v>706182.7714</v>
      </c>
      <c r="K46" s="33">
        <f t="array" ref="K46">IFERROR(INDEX('CAMAGUI DATA UNIFICADA'!$C$2:$T1007,MATCH(1,($A46='CAMAGUI DATA UNIFICADA'!$A$2:$A1007)*($B$1='CAMAGUI DATA UNIFICADA'!$B$2:$B1007),0),MATCH(K$2,'CAMAGUI DATA UNIFICADA'!$C$1:$T$1,0)),"")</f>
        <v>0.8560386473</v>
      </c>
      <c r="L46" s="23">
        <f t="array" ref="L46">IFERROR(INDEX('CAMAGUI DATA UNIFICADA'!$C$2:$T1007,MATCH(1,($A46='CAMAGUI DATA UNIFICADA'!$A$2:$A1007)*($B$1='CAMAGUI DATA UNIFICADA'!$B$2:$B1007),0),MATCH(L$2,'CAMAGUI DATA UNIFICADA'!$C$1:$T$1,0)),"")</f>
        <v>0.6140719751</v>
      </c>
      <c r="M46" s="23">
        <f t="array" ref="M46">IFERROR(INDEX('CAMAGUI DATA UNIFICADA'!$C$2:$T1007,MATCH(1,($A46='CAMAGUI DATA UNIFICADA'!$A$2:$A1007)*($B$1='CAMAGUI DATA UNIFICADA'!$B$2:$B1007),0),MATCH(M$2,'CAMAGUI DATA UNIFICADA'!$C$1:$T$1,0)),"")</f>
        <v>0.75</v>
      </c>
      <c r="N46" s="60">
        <f t="array" ref="N46">IFERROR(INDEX('CAMAGUI DATA UNIFICADA'!$C$2:$T1007,MATCH(1,($A46='CAMAGUI DATA UNIFICADA'!$A$2:$A1007)*($B$1='CAMAGUI DATA UNIFICADA'!$B$2:$B1007),0),MATCH(N$2,'CAMAGUI DATA UNIFICADA'!$C$1:$T$1,0)),"")</f>
        <v>105311.3553</v>
      </c>
      <c r="O46" s="2">
        <f t="array" ref="O46">IFERROR(INDEX('CAMAGUI DATA UNIFICADA'!$C$2:$T1007,MATCH(1,($A46='CAMAGUI DATA UNIFICADA'!$A$2:$A1007)*($B$1='CAMAGUI DATA UNIFICADA'!$B$2:$B1007),0),MATCH(O$2,'CAMAGUI DATA UNIFICADA'!$C$1:$T$1,0)),"")</f>
        <v>2.25</v>
      </c>
      <c r="P46" s="2">
        <f t="array" ref="P46">IFERROR(INDEX('CAMAGUI DATA UNIFICADA'!$C$2:$T1007,MATCH(1,($A46='CAMAGUI DATA UNIFICADA'!$A$2:$A1007)*($B$1='CAMAGUI DATA UNIFICADA'!$B$2:$B1007),0),MATCH(P$2,'CAMAGUI DATA UNIFICADA'!$C$1:$T$1,0)),"")</f>
        <v>4.85</v>
      </c>
      <c r="Q46" s="33">
        <f t="array" ref="Q46">IFERROR(INDEX('CAMAGUI DATA UNIFICADA'!$C$2:$T1007,MATCH(1,($A46='CAMAGUI DATA UNIFICADA'!$A$2:$A1007)*($B$1='CAMAGUI DATA UNIFICADA'!$B$2:$B1007),0),MATCH(Q$2,'CAMAGUI DATA UNIFICADA'!$C$1:$T$1,0)),"")</f>
        <v>7.6428</v>
      </c>
      <c r="R46" s="60">
        <f t="array" ref="R46">IFERROR(INDEX('CAMAGUI DATA UNIFICADA'!$C$2:$T1007,MATCH(1,($A46='CAMAGUI DATA UNIFICADA'!$A$2:$A1007)*($B$1='CAMAGUI DATA UNIFICADA'!$B$2:$B1007),0),MATCH(R$2,'CAMAGUI DATA UNIFICADA'!$C$1:$T$1,0)),"")</f>
        <v>365.6995644</v>
      </c>
      <c r="S46" s="140">
        <f t="array" ref="S46">IFERROR(INDEX('CAMAGUI DATA UNIFICADA'!$C$2:$T1007,MATCH(1,($A46='CAMAGUI DATA UNIFICADA'!$A$2:$A1007)*($B$1='CAMAGUI DATA UNIFICADA'!$B$2:$B1007),0),MATCH(S$2,'CAMAGUI DATA UNIFICADA'!$C$1:$T$1,0)),"")</f>
        <v>44.54989109</v>
      </c>
      <c r="T46" s="138" t="str">
        <f t="array" ref="T46">IFERROR(INDEX('CAMAGUI DATA UNIFICADA'!$C$2:$T1007,MATCH(1,($A46='CAMAGUI DATA UNIFICADA'!$A$2:$A1007)*($T$1='CAMAGUI DATA UNIFICADA'!$B$2:$B1007),0),MATCH(T$2,'CAMAGUI DATA UNIFICADA'!$C$1:$T$1,0)),"")</f>
        <v>CA2071123</v>
      </c>
      <c r="U46" s="2">
        <f t="array" ref="U46">IFERROR(INDEX('CAMAGUI DATA UNIFICADA'!$C$2:$T1007,MATCH(1,($A46='CAMAGUI DATA UNIFICADA'!$A$2:$A1007)*($T$1='CAMAGUI DATA UNIFICADA'!$B$2:$B1007),0),MATCH(U$2,'CAMAGUI DATA UNIFICADA'!$C$1:$T$1,0)),"")</f>
        <v>112.5</v>
      </c>
      <c r="V46" s="2">
        <f t="array" ref="V46">IFERROR(INDEX('CAMAGUI DATA UNIFICADA'!$C$2:$T1007,MATCH(1,($A46='CAMAGUI DATA UNIFICADA'!$A$2:$A1007)*($T$1='CAMAGUI DATA UNIFICADA'!$B$2:$B1007),0),MATCH(V$2,'CAMAGUI DATA UNIFICADA'!$C$1:$T$1,0)),"")</f>
        <v>561</v>
      </c>
      <c r="W46" s="2" t="str">
        <f t="array" ref="W46">IFERROR(INDEX('CAMAGUI DATA UNIFICADA'!$C$2:$T1007,MATCH(1,($A46='CAMAGUI DATA UNIFICADA'!$A$2:$A1007)*($T$1='CAMAGUI DATA UNIFICADA'!$B$2:$B1007),0),MATCH(W$2,'CAMAGUI DATA UNIFICADA'!$C$1:$T$1,0)),"")</f>
        <v>SKR NW#4</v>
      </c>
      <c r="X46" s="139">
        <f t="array" ref="X46">IFERROR(INDEX('CAMAGUI DATA UNIFICADA'!$C$2:$T1007,MATCH(1,($A46='CAMAGUI DATA UNIFICADA'!$A$2:$A1007)*($T$1='CAMAGUI DATA UNIFICADA'!$B$2:$B1007),0),MATCH(X$2,'CAMAGUI DATA UNIFICADA'!$C$1:$T$1,0)),"")</f>
        <v>753.984</v>
      </c>
      <c r="Y46" s="2">
        <f t="array" ref="Y46">IFERROR(INDEX('CAMAGUI DATA UNIFICADA'!$C$2:$T1007,MATCH(1,($A46='CAMAGUI DATA UNIFICADA'!$A$2:$A1007)*($T$1='CAMAGUI DATA UNIFICADA'!$B$2:$B1007),0),MATCH(Y$2,'CAMAGUI DATA UNIFICADA'!$C$1:$T$1,0)),"")</f>
        <v>2.5</v>
      </c>
      <c r="Z46" s="2">
        <f t="array" ref="Z46">IFERROR(INDEX('CAMAGUI DATA UNIFICADA'!$C$2:$T1007,MATCH(1,($A46='CAMAGUI DATA UNIFICADA'!$A$2:$A1007)*($T$1='CAMAGUI DATA UNIFICADA'!$B$2:$B1007),0),MATCH(Z$2,'CAMAGUI DATA UNIFICADA'!$C$1:$T$1,0)),"")</f>
        <v>1.53</v>
      </c>
      <c r="AA46" s="2">
        <f t="array" ref="AA46">IFERROR(INDEX('CAMAGUI DATA UNIFICADA'!$C$2:$T1007,MATCH(1,($A46='CAMAGUI DATA UNIFICADA'!$A$2:$A1007)*($T$1='CAMAGUI DATA UNIFICADA'!$B$2:$B1007),0),MATCH(AA$2,'CAMAGUI DATA UNIFICADA'!$C$1:$T$1,0)),"")</f>
        <v>10.356</v>
      </c>
      <c r="AB46" s="60">
        <f t="array" ref="AB46">IFERROR(INDEX('CAMAGUI DATA UNIFICADA'!$C$2:$T1007,MATCH(1,($A46='CAMAGUI DATA UNIFICADA'!$A$2:$A1007)*($T$1='CAMAGUI DATA UNIFICADA'!$B$2:$B1007),0),MATCH(AB$2,'CAMAGUI DATA UNIFICADA'!$C$1:$T$1,0)),"")</f>
        <v>434530.7068</v>
      </c>
      <c r="AC46" s="33">
        <f t="array" ref="AC46">IFERROR(INDEX('CAMAGUI DATA UNIFICADA'!$C$2:$T1007,MATCH(1,($A46='CAMAGUI DATA UNIFICADA'!$A$2:$A1007)*($T$1='CAMAGUI DATA UNIFICADA'!$B$2:$B1007),0),MATCH(AC$2,'CAMAGUI DATA UNIFICADA'!$C$1:$T$1,0)),"")</f>
        <v>0.6111111111</v>
      </c>
      <c r="AD46" s="23">
        <f t="array" ref="AD46">IFERROR(INDEX('CAMAGUI DATA UNIFICADA'!$C$2:$T1007,MATCH(1,($A46='CAMAGUI DATA UNIFICADA'!$A$2:$A1007)*($T$1='CAMAGUI DATA UNIFICADA'!$B$2:$B1007),0),MATCH(AD$2,'CAMAGUI DATA UNIFICADA'!$C$1:$T$1,0)),"")</f>
        <v>0.5431633835</v>
      </c>
      <c r="AE46" s="23">
        <f t="array" ref="AE46">IFERROR(INDEX('CAMAGUI DATA UNIFICADA'!$C$2:$T1007,MATCH(1,($A46='CAMAGUI DATA UNIFICADA'!$A$2:$A1007)*($T$1='CAMAGUI DATA UNIFICADA'!$B$2:$B1007),0),MATCH(AE$2,'CAMAGUI DATA UNIFICADA'!$C$1:$T$1,0)),"")</f>
        <v>0.75</v>
      </c>
      <c r="AF46" s="60">
        <f t="array" ref="AF46">IFERROR(INDEX('CAMAGUI DATA UNIFICADA'!$C$2:$T1007,MATCH(1,($A46='CAMAGUI DATA UNIFICADA'!$A$2:$A1007)*($T$1='CAMAGUI DATA UNIFICADA'!$B$2:$B1007),0),MATCH(AF$2,'CAMAGUI DATA UNIFICADA'!$C$1:$T$1,0)),"")</f>
        <v>100000</v>
      </c>
      <c r="AG46" s="2">
        <f t="array" ref="AG46">IFERROR(INDEX('CAMAGUI DATA UNIFICADA'!$C$2:$T1007,MATCH(1,($A46='CAMAGUI DATA UNIFICADA'!$A$2:$A1007)*($T$1='CAMAGUI DATA UNIFICADA'!$B$2:$B1007),0),MATCH(AG$2,'CAMAGUI DATA UNIFICADA'!$C$1:$T$1,0)),"")</f>
        <v>2.25</v>
      </c>
      <c r="AH46" s="2">
        <f t="array" ref="AH46">IFERROR(INDEX('CAMAGUI DATA UNIFICADA'!$C$2:$T1007,MATCH(1,($A46='CAMAGUI DATA UNIFICADA'!$A$2:$A1007)*($T$1='CAMAGUI DATA UNIFICADA'!$B$2:$B1007),0),MATCH(AH$2,'CAMAGUI DATA UNIFICADA'!$C$1:$T$1,0)),"")</f>
        <v>4.75</v>
      </c>
      <c r="AI46" s="33">
        <f t="array" ref="AI46">IFERROR(INDEX('CAMAGUI DATA UNIFICADA'!$C$2:$T1007,MATCH(1,($A46='CAMAGUI DATA UNIFICADA'!$A$2:$A1007)*($T$1='CAMAGUI DATA UNIFICADA'!$B$2:$B1007),0),MATCH(AI$2,'CAMAGUI DATA UNIFICADA'!$C$1:$T$1,0)),"")</f>
        <v>7.746</v>
      </c>
      <c r="AJ46" s="60">
        <f t="array" ref="AJ46">IFERROR(INDEX('CAMAGUI DATA UNIFICADA'!$C$2:$T1007,MATCH(1,($A46='CAMAGUI DATA UNIFICADA'!$A$2:$A1007)*($T$1='CAMAGUI DATA UNIFICADA'!$B$2:$B1007),0),MATCH(AJ$2,'CAMAGUI DATA UNIFICADA'!$C$1:$T$1,0)),"")</f>
        <v>252.6038883</v>
      </c>
      <c r="AK46" s="140">
        <f t="array" ref="AK46">IFERROR(INDEX('CAMAGUI DATA UNIFICADA'!$C$2:$T1007,MATCH(1,($A46='CAMAGUI DATA UNIFICADA'!$A$2:$A1007)*($T$1='CAMAGUI DATA UNIFICADA'!$B$2:$B1007),0),MATCH(AK$2,'CAMAGUI DATA UNIFICADA'!$C$1:$T$1,0)),"")</f>
        <v>35.02597209</v>
      </c>
      <c r="AL46" s="138" t="str">
        <f t="array" ref="AL46">IFERROR(INDEX('CAMAGUI DATA UNIFICADA'!$C$2:$T1007,MATCH(1,($A46='CAMAGUI DATA UNIFICADA'!$A$2:$A1007)*($AL$1='CAMAGUI DATA UNIFICADA'!$B$2:$B1007),0),MATCH(AL$2,'CAMAGUI DATA UNIFICADA'!$C$1:$T$1,0)),"")</f>
        <v>CA3071123</v>
      </c>
      <c r="AM46" s="2">
        <f t="array" ref="AM46">IFERROR(INDEX('CAMAGUI DATA UNIFICADA'!$C$2:$T1007,MATCH(1,($A46='CAMAGUI DATA UNIFICADA'!$A$2:$A1007)*($AL$1='CAMAGUI DATA UNIFICADA'!$B$2:$B1007),0),MATCH(AM$2,'CAMAGUI DATA UNIFICADA'!$C$1:$T$1,0)),"")</f>
        <v>175</v>
      </c>
      <c r="AN46" s="2">
        <f t="array" ref="AN46">IFERROR(INDEX('CAMAGUI DATA UNIFICADA'!$C$2:$T1007,MATCH(1,($A46='CAMAGUI DATA UNIFICADA'!$A$2:$A1007)*($AL$1='CAMAGUI DATA UNIFICADA'!$B$2:$B1007),0),MATCH(AN$2,'CAMAGUI DATA UNIFICADA'!$C$1:$T$1,0)),"")</f>
        <v>886</v>
      </c>
      <c r="AO46" s="2" t="str">
        <f t="array" ref="AO46">IFERROR(INDEX('CAMAGUI DATA UNIFICADA'!$C$2:$T1007,MATCH(1,($A46='CAMAGUI DATA UNIFICADA'!$A$2:$A1007)*($AL$1='CAMAGUI DATA UNIFICADA'!$B$2:$B1007),0),MATCH(AO$2,'CAMAGUI DATA UNIFICADA'!$C$1:$T$1,0)),"")</f>
        <v>SKR NW#4</v>
      </c>
      <c r="AP46" s="139">
        <f t="array" ref="AP46">IFERROR(INDEX('CAMAGUI DATA UNIFICADA'!$C$2:$T1007,MATCH(1,($A46='CAMAGUI DATA UNIFICADA'!$A$2:$A1007)*($AL$1='CAMAGUI DATA UNIFICADA'!$B$2:$B1007),0),MATCH(AP$2,'CAMAGUI DATA UNIFICADA'!$C$1:$T$1,0)),"")</f>
        <v>1190.784</v>
      </c>
      <c r="AQ46" s="2">
        <f t="array" ref="AQ46">IFERROR(INDEX('CAMAGUI DATA UNIFICADA'!$C$2:$T1007,MATCH(1,($A46='CAMAGUI DATA UNIFICADA'!$A$2:$A1007)*($AL$1='CAMAGUI DATA UNIFICADA'!$B$2:$B1007),0),MATCH(AQ$2,'CAMAGUI DATA UNIFICADA'!$C$1:$T$1,0)),"")</f>
        <v>2.35</v>
      </c>
      <c r="AR46" s="2">
        <f t="array" ref="AR46">IFERROR(INDEX('CAMAGUI DATA UNIFICADA'!$C$2:$T1007,MATCH(1,($A46='CAMAGUI DATA UNIFICADA'!$A$2:$A1007)*($AL$1='CAMAGUI DATA UNIFICADA'!$B$2:$B1007),0),MATCH(AR$2,'CAMAGUI DATA UNIFICADA'!$C$1:$T$1,0)),"")</f>
        <v>1.35</v>
      </c>
      <c r="AS46" s="33">
        <f t="array" ref="AS46">IFERROR(INDEX('CAMAGUI DATA UNIFICADA'!$C$2:$T1007,MATCH(1,($A46='CAMAGUI DATA UNIFICADA'!$A$2:$A1007)*($AL$1='CAMAGUI DATA UNIFICADA'!$B$2:$B1007),0),MATCH(AS$2,'CAMAGUI DATA UNIFICADA'!$C$1:$T$1,0)),"")</f>
        <v>10.572</v>
      </c>
      <c r="AT46" s="60">
        <f t="array" ref="AT46">IFERROR(INDEX('CAMAGUI DATA UNIFICADA'!$C$2:$T1007,MATCH(1,($A46='CAMAGUI DATA UNIFICADA'!$A$2:$A1007)*($AL$1='CAMAGUI DATA UNIFICADA'!$B$2:$B1007),0),MATCH(AT$2,'CAMAGUI DATA UNIFICADA'!$C$1:$T$1,0)),"")</f>
        <v>704389.757</v>
      </c>
      <c r="AU46" s="33">
        <f t="array" ref="AU46">IFERROR(INDEX('CAMAGUI DATA UNIFICADA'!$C$2:$T1007,MATCH(1,($A46='CAMAGUI DATA UNIFICADA'!$A$2:$A1007)*($AL$1='CAMAGUI DATA UNIFICADA'!$B$2:$B1007),0),MATCH(AU$2,'CAMAGUI DATA UNIFICADA'!$C$1:$T$1,0)),"")</f>
        <v>0.8333921223</v>
      </c>
      <c r="AV46" s="23">
        <f t="array" ref="AV46">IFERROR(INDEX('CAMAGUI DATA UNIFICADA'!$C$2:$T1007,MATCH(1,($A46='CAMAGUI DATA UNIFICADA'!$A$2:$A1007)*($AL$1='CAMAGUI DATA UNIFICADA'!$B$2:$B1007),0),MATCH(AV$2,'CAMAGUI DATA UNIFICADA'!$C$1:$T$1,0)),"")</f>
        <v>0.6708473876</v>
      </c>
      <c r="AW46" s="23">
        <f t="array" ref="AW46">IFERROR(INDEX('CAMAGUI DATA UNIFICADA'!$C$2:$T1007,MATCH(1,($A46='CAMAGUI DATA UNIFICADA'!$A$2:$A1007)*($AL$1='CAMAGUI DATA UNIFICADA'!$B$2:$B1007),0),MATCH(AW$2,'CAMAGUI DATA UNIFICADA'!$C$1:$T$1,0)),"")</f>
        <v>0.75</v>
      </c>
      <c r="AX46" s="60">
        <f t="array" ref="AX46">IFERROR(INDEX('CAMAGUI DATA UNIFICADA'!$C$2:$T1007,MATCH(1,($A46='CAMAGUI DATA UNIFICADA'!$A$2:$A1007)*($AL$1='CAMAGUI DATA UNIFICADA'!$B$2:$B1007),0),MATCH(AX$2,'CAMAGUI DATA UNIFICADA'!$C$1:$T$1,0)),"")</f>
        <v>112500</v>
      </c>
      <c r="AY46" s="2">
        <f t="array" ref="AY46">IFERROR(INDEX('CAMAGUI DATA UNIFICADA'!$C$2:$T1007,MATCH(1,($A46='CAMAGUI DATA UNIFICADA'!$A$2:$A1007)*($AL$1='CAMAGUI DATA UNIFICADA'!$B$2:$B1007),0),MATCH(AY$2,'CAMAGUI DATA UNIFICADA'!$C$1:$T$1,0)),"")</f>
        <v>2.25</v>
      </c>
      <c r="AZ46" s="2">
        <f t="array" ref="AZ46">IFERROR(INDEX('CAMAGUI DATA UNIFICADA'!$C$2:$T1007,MATCH(1,($A46='CAMAGUI DATA UNIFICADA'!$A$2:$A1007)*($AL$1='CAMAGUI DATA UNIFICADA'!$B$2:$B1007),0),MATCH(AZ$2,'CAMAGUI DATA UNIFICADA'!$C$1:$T$1,0)),"")</f>
        <v>4.6</v>
      </c>
      <c r="BA46" s="33">
        <f t="array" ref="BA46">IFERROR(INDEX('CAMAGUI DATA UNIFICADA'!$C$2:$T1007,MATCH(1,($A46='CAMAGUI DATA UNIFICADA'!$A$2:$A1007)*($AL$1='CAMAGUI DATA UNIFICADA'!$B$2:$B1007),0),MATCH(BA$2,'CAMAGUI DATA UNIFICADA'!$C$1:$T$1,0)),"")</f>
        <v>7.9008</v>
      </c>
      <c r="BB46" s="60">
        <f t="array" ref="BB46">IFERROR(INDEX('CAMAGUI DATA UNIFICADA'!$C$2:$T1007,MATCH(1,($A46='CAMAGUI DATA UNIFICADA'!$A$2:$A1007)*($AL$1='CAMAGUI DATA UNIFICADA'!$B$2:$B1007),0),MATCH(BB$2,'CAMAGUI DATA UNIFICADA'!$C$1:$T$1,0)),"")</f>
        <v>327.6496688</v>
      </c>
      <c r="BC46" s="140">
        <f t="array" ref="BC46">IFERROR(INDEX('CAMAGUI DATA UNIFICADA'!$C$2:$T1007,MATCH(1,($A46='CAMAGUI DATA UNIFICADA'!$A$2:$A1007)*($AL$1='CAMAGUI DATA UNIFICADA'!$B$2:$B1007),0),MATCH(BC$2,'CAMAGUI DATA UNIFICADA'!$C$1:$T$1,0)),"")</f>
        <v>38.16241719</v>
      </c>
      <c r="BD46" s="138" t="str">
        <f t="array" ref="BD46">IFERROR(INDEX('CAMAGUI DATA UNIFICADA'!$C$2:$T1007,MATCH(1,($A46='CAMAGUI DATA UNIFICADA'!$A$2:$A1007)*($BD$1='CAMAGUI DATA UNIFICADA'!$B$2:$B1007),0),MATCH(BD$2,'CAMAGUI DATA UNIFICADA'!$C$1:$T$1,0)),"")</f>
        <v>CA4121023</v>
      </c>
      <c r="BE46" s="2">
        <f t="array" ref="BE46">IFERROR(INDEX('CAMAGUI DATA UNIFICADA'!$C$2:$T1007,MATCH(1,($A46='CAMAGUI DATA UNIFICADA'!$A$2:$A1007)*($BD$1='CAMAGUI DATA UNIFICADA'!$B$2:$B1007),0),MATCH(BE$2,'CAMAGUI DATA UNIFICADA'!$C$1:$T$1,0)),"")</f>
        <v>325</v>
      </c>
      <c r="BF46" s="2">
        <f t="array" ref="BF46">IFERROR(INDEX('CAMAGUI DATA UNIFICADA'!$C$2:$T1007,MATCH(1,($A46='CAMAGUI DATA UNIFICADA'!$A$2:$A1007)*($BD$1='CAMAGUI DATA UNIFICADA'!$B$2:$B1007),0),MATCH(BF$2,'CAMAGUI DATA UNIFICADA'!$C$1:$T$1,0)),"")</f>
        <v>2212</v>
      </c>
      <c r="BG46" s="2" t="str">
        <f t="array" ref="BG46">IFERROR(INDEX('CAMAGUI DATA UNIFICADA'!$C$2:$T1007,MATCH(1,($A46='CAMAGUI DATA UNIFICADA'!$A$2:$A1007)*($BD$1='CAMAGUI DATA UNIFICADA'!$B$2:$B1007),0),MATCH(BG$2,'CAMAGUI DATA UNIFICADA'!$C$1:$T$1,0)),"")</f>
        <v>SKR MAST</v>
      </c>
      <c r="BH46" s="139">
        <f t="array" ref="BH46">IFERROR(INDEX('CAMAGUI DATA UNIFICADA'!$C$2:$T1007,MATCH(1,($A46='CAMAGUI DATA UNIFICADA'!$A$2:$A1007)*($BD$1='CAMAGUI DATA UNIFICADA'!$B$2:$B1007),0),MATCH(BH$2,'CAMAGUI DATA UNIFICADA'!$C$1:$T$1,0)),"")</f>
        <v>2167.76</v>
      </c>
      <c r="BI46" s="2">
        <f t="array" ref="BI46">IFERROR(INDEX('CAMAGUI DATA UNIFICADA'!$C$2:$T1007,MATCH(1,($A46='CAMAGUI DATA UNIFICADA'!$A$2:$A1007)*($BD$1='CAMAGUI DATA UNIFICADA'!$B$2:$B1007),0),MATCH(BI$2,'CAMAGUI DATA UNIFICADA'!$C$1:$T$1,0)),"")</f>
        <v>13.5</v>
      </c>
      <c r="BJ46" s="2">
        <f t="array" ref="BJ46">IFERROR(INDEX('CAMAGUI DATA UNIFICADA'!$C$2:$T1007,MATCH(1,($A46='CAMAGUI DATA UNIFICADA'!$A$2:$A1007)*($BD$1='CAMAGUI DATA UNIFICADA'!$B$2:$B1007),0),MATCH(BJ$2,'CAMAGUI DATA UNIFICADA'!$C$1:$T$1,0)),"")</f>
        <v>2.5</v>
      </c>
      <c r="BK46" s="33">
        <f t="array" ref="BK46">IFERROR(INDEX('CAMAGUI DATA UNIFICADA'!$C$2:$T1007,MATCH(1,($A46='CAMAGUI DATA UNIFICADA'!$A$2:$A1007)*($BD$1='CAMAGUI DATA UNIFICADA'!$B$2:$B1007),0),MATCH(BK$2,'CAMAGUI DATA UNIFICADA'!$C$1:$T$1,0)),"")</f>
        <v>4.17</v>
      </c>
      <c r="BL46" s="60">
        <f t="array" ref="BL46">IFERROR(INDEX('CAMAGUI DATA UNIFICADA'!$C$2:$T1007,MATCH(1,($A46='CAMAGUI DATA UNIFICADA'!$A$2:$A1007)*($BD$1='CAMAGUI DATA UNIFICADA'!$B$2:$B1007),0),MATCH(BL$2,'CAMAGUI DATA UNIFICADA'!$C$1:$T$1,0)),"")</f>
        <v>577315.925</v>
      </c>
      <c r="BM46" s="33">
        <f t="array" ref="BM46">IFERROR(INDEX('CAMAGUI DATA UNIFICADA'!$C$2:$T1007,MATCH(1,($A46='CAMAGUI DATA UNIFICADA'!$A$2:$A1007)*($BD$1='CAMAGUI DATA UNIFICADA'!$B$2:$B1007),0),MATCH(BM$2,'CAMAGUI DATA UNIFICADA'!$C$1:$T$1,0)),"")</f>
        <v>1.440573103</v>
      </c>
      <c r="BN46" s="23">
        <f t="array" ref="BN46">IFERROR(INDEX('CAMAGUI DATA UNIFICADA'!$C$2:$T1007,MATCH(1,($A46='CAMAGUI DATA UNIFICADA'!$A$2:$A1007)*($BD$1='CAMAGUI DATA UNIFICADA'!$B$2:$B1007),0),MATCH(BN$2,'CAMAGUI DATA UNIFICADA'!$C$1:$T$1,0)),"")</f>
        <v>0.7801566555</v>
      </c>
      <c r="BO46" s="23">
        <f t="array" ref="BO46">IFERROR(INDEX('CAMAGUI DATA UNIFICADA'!$C$2:$T1007,MATCH(1,($A46='CAMAGUI DATA UNIFICADA'!$A$2:$A1007)*($BD$1='CAMAGUI DATA UNIFICADA'!$B$2:$B1007),0),MATCH(BO$2,'CAMAGUI DATA UNIFICADA'!$C$1:$T$1,0)),"")</f>
        <v>0.83</v>
      </c>
      <c r="BP46" s="60">
        <f t="array" ref="BP46">IFERROR(INDEX('CAMAGUI DATA UNIFICADA'!$C$2:$T1007,MATCH(1,($A46='CAMAGUI DATA UNIFICADA'!$A$2:$A1007)*($BD$1='CAMAGUI DATA UNIFICADA'!$B$2:$B1007),0),MATCH(BP$2,'CAMAGUI DATA UNIFICADA'!$C$1:$T$1,0)),"")</f>
        <v>127958.3333</v>
      </c>
      <c r="BQ46" s="2">
        <f t="array" ref="BQ46">IFERROR(INDEX('CAMAGUI DATA UNIFICADA'!$C$2:$T1007,MATCH(1,($A46='CAMAGUI DATA UNIFICADA'!$A$2:$A1007)*($BD$1='CAMAGUI DATA UNIFICADA'!$B$2:$B1007),0),MATCH(BQ$2,'CAMAGUI DATA UNIFICADA'!$C$1:$T$1,0)),"")</f>
        <v>3</v>
      </c>
      <c r="BR46" s="2">
        <f t="array" ref="BR46">IFERROR(INDEX('CAMAGUI DATA UNIFICADA'!$C$2:$T1007,MATCH(1,($A46='CAMAGUI DATA UNIFICADA'!$A$2:$A1007)*($BD$1='CAMAGUI DATA UNIFICADA'!$B$2:$B1007),0),MATCH(BR$2,'CAMAGUI DATA UNIFICADA'!$C$1:$T$1,0)),"")</f>
        <v>16.5</v>
      </c>
      <c r="BS46" s="33">
        <f t="array" ref="BS46">IFERROR(INDEX('CAMAGUI DATA UNIFICADA'!$C$2:$T1007,MATCH(1,($A46='CAMAGUI DATA UNIFICADA'!$A$2:$A1007)*($BD$1='CAMAGUI DATA UNIFICADA'!$B$2:$B1007),0),MATCH(BS$2,'CAMAGUI DATA UNIFICADA'!$C$1:$T$1,0)),"")</f>
        <v>3.726</v>
      </c>
      <c r="BT46" s="60">
        <f t="array" ref="BT46">IFERROR(INDEX('CAMAGUI DATA UNIFICADA'!$C$2:$T1007,MATCH(1,($A46='CAMAGUI DATA UNIFICADA'!$A$2:$A1007)*($BD$1='CAMAGUI DATA UNIFICADA'!$B$2:$B1007),0),MATCH(BT$2,'CAMAGUI DATA UNIFICADA'!$C$1:$T$1,0)),"")</f>
        <v>392.6043459</v>
      </c>
      <c r="BU46" s="140">
        <f t="array" ref="BU46">IFERROR(INDEX('CAMAGUI DATA UNIFICADA'!$C$2:$T1007,MATCH(1,($A46='CAMAGUI DATA UNIFICADA'!$A$2:$A1007)*($BD$1='CAMAGUI DATA UNIFICADA'!$B$2:$B1007),0),MATCH(BU$2,'CAMAGUI DATA UNIFICADA'!$C$1:$T$1,0)),"")</f>
        <v>16.90108646</v>
      </c>
      <c r="BV46" s="138" t="str">
        <f t="array" ref="BV46">IFERROR(INDEX('CAMAGUI DATA UNIFICADA'!$C$2:$T1007,MATCH(1,($A46='CAMAGUI DATA UNIFICADA'!$A$2:$A1007)*($BV$1='CAMAGUI DATA UNIFICADA'!$B$2:$B1007),0),MATCH(BV$2,'CAMAGUI DATA UNIFICADA'!$C$1:$T$1,0)),"")</f>
        <v>CA5121023</v>
      </c>
      <c r="BW46" s="2">
        <f t="array" ref="BW46">IFERROR(INDEX('CAMAGUI DATA UNIFICADA'!$C$2:$T1007,MATCH(1,($A46='CAMAGUI DATA UNIFICADA'!$A$2:$A1007)*($BV$1='CAMAGUI DATA UNIFICADA'!$B$2:$B1007),0),MATCH(BW$2,'CAMAGUI DATA UNIFICADA'!$C$1:$T$1,0)),"")</f>
        <v>350</v>
      </c>
      <c r="BX46" s="2">
        <f t="array" ref="BX46">IFERROR(INDEX('CAMAGUI DATA UNIFICADA'!$C$2:$T1007,MATCH(1,($A46='CAMAGUI DATA UNIFICADA'!$A$2:$A1007)*($BV$1='CAMAGUI DATA UNIFICADA'!$B$2:$B1007),0),MATCH(BX$2,'CAMAGUI DATA UNIFICADA'!$C$1:$T$1,0)),"")</f>
        <v>2399</v>
      </c>
      <c r="BY46" s="2" t="str">
        <f t="array" ref="BY46">IFERROR(INDEX('CAMAGUI DATA UNIFICADA'!$C$2:$T1007,MATCH(1,($A46='CAMAGUI DATA UNIFICADA'!$A$2:$A1007)*($BV$1='CAMAGUI DATA UNIFICADA'!$B$2:$B1007),0),MATCH(BY$2,'CAMAGUI DATA UNIFICADA'!$C$1:$T$1,0)),"")</f>
        <v>SKR MAST</v>
      </c>
      <c r="BZ46" s="139">
        <f t="array" ref="BZ46">IFERROR(INDEX('CAMAGUI DATA UNIFICADA'!$C$2:$T1007,MATCH(1,($A46='CAMAGUI DATA UNIFICADA'!$A$2:$A1007)*($BV$1='CAMAGUI DATA UNIFICADA'!$B$2:$B1007),0),MATCH(BZ$2,'CAMAGUI DATA UNIFICADA'!$C$1:$T$1,0)),"")</f>
        <v>2351.02</v>
      </c>
      <c r="CA46" s="2">
        <f t="array" ref="CA46">IFERROR(INDEX('CAMAGUI DATA UNIFICADA'!$C$2:$T1007,MATCH(1,($A46='CAMAGUI DATA UNIFICADA'!$A$2:$A1007)*($BV$1='CAMAGUI DATA UNIFICADA'!$B$2:$B1007),0),MATCH(CA$2,'CAMAGUI DATA UNIFICADA'!$C$1:$T$1,0)),"")</f>
        <v>12.3</v>
      </c>
      <c r="CB46" s="2">
        <f t="array" ref="CB46">IFERROR(INDEX('CAMAGUI DATA UNIFICADA'!$C$2:$T1007,MATCH(1,($A46='CAMAGUI DATA UNIFICADA'!$A$2:$A1007)*($BV$1='CAMAGUI DATA UNIFICADA'!$B$2:$B1007),0),MATCH(CB$2,'CAMAGUI DATA UNIFICADA'!$C$1:$T$1,0)),"")</f>
        <v>2</v>
      </c>
      <c r="CC46" s="33">
        <f t="array" ref="CC46">IFERROR(INDEX('CAMAGUI DATA UNIFICADA'!$C$2:$T1007,MATCH(1,($A46='CAMAGUI DATA UNIFICADA'!$A$2:$A1007)*($BV$1='CAMAGUI DATA UNIFICADA'!$B$2:$B1007),0),MATCH(CC$2,'CAMAGUI DATA UNIFICADA'!$C$1:$T$1,0)),"")</f>
        <v>4.3608</v>
      </c>
      <c r="CD46" s="60">
        <f t="array" ref="CD46">IFERROR(INDEX('CAMAGUI DATA UNIFICADA'!$C$2:$T1007,MATCH(1,($A46='CAMAGUI DATA UNIFICADA'!$A$2:$A1007)*($BV$1='CAMAGUI DATA UNIFICADA'!$B$2:$B1007),0),MATCH(CD$2,'CAMAGUI DATA UNIFICADA'!$C$1:$T$1,0)),"")</f>
        <v>652524.4119</v>
      </c>
      <c r="CE46" s="33">
        <f t="array" ref="CE46">IFERROR(INDEX('CAMAGUI DATA UNIFICADA'!$C$2:$T1007,MATCH(1,($A46='CAMAGUI DATA UNIFICADA'!$A$2:$A1007)*($BV$1='CAMAGUI DATA UNIFICADA'!$B$2:$B1007),0),MATCH(CE$2,'CAMAGUI DATA UNIFICADA'!$C$1:$T$1,0)),"")</f>
        <v>1.738153891</v>
      </c>
      <c r="CF46" s="23">
        <f t="array" ref="CF46">IFERROR(INDEX('CAMAGUI DATA UNIFICADA'!$C$2:$T1007,MATCH(1,($A46='CAMAGUI DATA UNIFICADA'!$A$2:$A1007)*($BV$1='CAMAGUI DATA UNIFICADA'!$B$2:$B1007),0),MATCH(CF$2,'CAMAGUI DATA UNIFICADA'!$C$1:$T$1,0)),"")</f>
        <v>0.9739170326</v>
      </c>
      <c r="CG46" s="23">
        <f t="array" ref="CG46">IFERROR(INDEX('CAMAGUI DATA UNIFICADA'!$C$2:$T1007,MATCH(1,($A46='CAMAGUI DATA UNIFICADA'!$A$2:$A1007)*($BV$1='CAMAGUI DATA UNIFICADA'!$B$2:$B1007),0),MATCH(CG$2,'CAMAGUI DATA UNIFICADA'!$C$1:$T$1,0)),"")</f>
        <v>1.03</v>
      </c>
      <c r="CH46" s="60">
        <f t="array" ref="CH46">IFERROR(INDEX('CAMAGUI DATA UNIFICADA'!$C$2:$T1007,MATCH(1,($A46='CAMAGUI DATA UNIFICADA'!$A$2:$A1007)*($BV$1='CAMAGUI DATA UNIFICADA'!$B$2:$B1007),0),MATCH(CH$2,'CAMAGUI DATA UNIFICADA'!$C$1:$T$1,0)),"")</f>
        <v>164309.5238</v>
      </c>
      <c r="CI46" s="2">
        <f t="array" ref="CI46">IFERROR(INDEX('CAMAGUI DATA UNIFICADA'!$C$2:$T1007,MATCH(1,($A46='CAMAGUI DATA UNIFICADA'!$A$2:$A1007)*($BV$1='CAMAGUI DATA UNIFICADA'!$B$2:$B1007),0),MATCH(CI$2,'CAMAGUI DATA UNIFICADA'!$C$1:$T$1,0)),"")</f>
        <v>2.5</v>
      </c>
      <c r="CJ46" s="2">
        <f t="array" ref="CJ46">IFERROR(INDEX('CAMAGUI DATA UNIFICADA'!$C$2:$T1007,MATCH(1,($A46='CAMAGUI DATA UNIFICADA'!$A$2:$A1007)*($BV$1='CAMAGUI DATA UNIFICADA'!$B$2:$B1007),0),MATCH(CJ$2,'CAMAGUI DATA UNIFICADA'!$C$1:$T$1,0)),"")</f>
        <v>14.8</v>
      </c>
      <c r="CK46" s="33">
        <f t="array" ref="CK46">IFERROR(INDEX('CAMAGUI DATA UNIFICADA'!$C$2:$T1007,MATCH(1,($A46='CAMAGUI DATA UNIFICADA'!$A$2:$A1007)*($BV$1='CAMAGUI DATA UNIFICADA'!$B$2:$B1007),0),MATCH(CK$2,'CAMAGUI DATA UNIFICADA'!$C$1:$T$1,0)),"")</f>
        <v>3.9648</v>
      </c>
      <c r="CL46" s="60">
        <f t="array" ref="CL46">IFERROR(INDEX('CAMAGUI DATA UNIFICADA'!$C$2:$T1007,MATCH(1,($A46='CAMAGUI DATA UNIFICADA'!$A$2:$A1007)*($BV$1='CAMAGUI DATA UNIFICADA'!$B$2:$B1007),0),MATCH(CL$2,'CAMAGUI DATA UNIFICADA'!$C$1:$T$1,0)),"")</f>
        <v>418.7463148</v>
      </c>
      <c r="CM46" s="140">
        <f t="array" ref="CM46">IFERROR(INDEX('CAMAGUI DATA UNIFICADA'!$C$2:$T1007,MATCH(1,($A46='CAMAGUI DATA UNIFICADA'!$A$2:$A1007)*($BV$1='CAMAGUI DATA UNIFICADA'!$B$2:$B1007),0),MATCH(CM$2,'CAMAGUI DATA UNIFICADA'!$C$1:$T$1,0)),"")</f>
        <v>17.1865787</v>
      </c>
      <c r="CN46" s="138" t="str">
        <f t="array" ref="CN46">IFERROR(INDEX('CAMAGUI DATA UNIFICADA'!$C$2:$T1007,MATCH(1,($A46='CAMAGUI DATA UNIFICADA'!$A$2:$A1007)*($CN$1='CAMAGUI DATA UNIFICADA'!$B$2:$B1007),0),MATCH(CN$2,'CAMAGUI DATA UNIFICADA'!$C$1:$T$1,0)),"")</f>
        <v>CA6131023</v>
      </c>
      <c r="CO46" s="2">
        <f t="array" ref="CO46">IFERROR(INDEX('CAMAGUI DATA UNIFICADA'!$C$2:$T1007,MATCH(1,($A46='CAMAGUI DATA UNIFICADA'!$A$2:$A1007)*($CN$1='CAMAGUI DATA UNIFICADA'!$B$2:$B1007),0),MATCH(CO$2,'CAMAGUI DATA UNIFICADA'!$C$1:$T$1,0)),"")</f>
        <v>450</v>
      </c>
      <c r="CP46" s="2">
        <f t="array" ref="CP46">IFERROR(INDEX('CAMAGUI DATA UNIFICADA'!$C$2:$T1007,MATCH(1,($A46='CAMAGUI DATA UNIFICADA'!$A$2:$A1007)*($CN$1='CAMAGUI DATA UNIFICADA'!$B$2:$B1007),0),MATCH(CP$2,'CAMAGUI DATA UNIFICADA'!$C$1:$T$1,0)),"")</f>
        <v>2975</v>
      </c>
      <c r="CQ46" s="2" t="str">
        <f t="array" ref="CQ46">IFERROR(INDEX('CAMAGUI DATA UNIFICADA'!$C$2:$T1007,MATCH(1,($A46='CAMAGUI DATA UNIFICADA'!$A$2:$A1007)*($CN$1='CAMAGUI DATA UNIFICADA'!$B$2:$B1007),0),MATCH(CQ$2,'CAMAGUI DATA UNIFICADA'!$C$1:$T$1,0)),"")</f>
        <v>SKR MAST</v>
      </c>
      <c r="CR46" s="139">
        <f t="array" ref="CR46">IFERROR(INDEX('CAMAGUI DATA UNIFICADA'!$C$2:$T1007,MATCH(1,($A46='CAMAGUI DATA UNIFICADA'!$A$2:$A1007)*($CN$1='CAMAGUI DATA UNIFICADA'!$B$2:$B1007),0),MATCH(CR$2,'CAMAGUI DATA UNIFICADA'!$C$1:$T$1,0)),"")</f>
        <v>2915.5</v>
      </c>
      <c r="CS46" s="2">
        <f t="array" ref="CS46">IFERROR(INDEX('CAMAGUI DATA UNIFICADA'!$C$2:$T1007,MATCH(1,($A46='CAMAGUI DATA UNIFICADA'!$A$2:$A1007)*($CN$1='CAMAGUI DATA UNIFICADA'!$B$2:$B1007),0),MATCH(CS$2,'CAMAGUI DATA UNIFICADA'!$C$1:$T$1,0)),"")</f>
        <v>13.3</v>
      </c>
      <c r="CT46" s="2">
        <f t="array" ref="CT46">IFERROR(INDEX('CAMAGUI DATA UNIFICADA'!$C$2:$T1007,MATCH(1,($A46='CAMAGUI DATA UNIFICADA'!$A$2:$A1007)*($CN$1='CAMAGUI DATA UNIFICADA'!$B$2:$B1007),0),MATCH(CT$2,'CAMAGUI DATA UNIFICADA'!$C$1:$T$1,0)),"")</f>
        <v>2.2</v>
      </c>
      <c r="CU46" s="33">
        <f t="array" ref="CU46">IFERROR(INDEX('CAMAGUI DATA UNIFICADA'!$C$2:$T1007,MATCH(1,($A46='CAMAGUI DATA UNIFICADA'!$A$2:$A1007)*($CN$1='CAMAGUI DATA UNIFICADA'!$B$2:$B1007),0),MATCH(CU$2,'CAMAGUI DATA UNIFICADA'!$C$1:$T$1,0)),"")</f>
        <v>4.2012</v>
      </c>
      <c r="CV46" s="60">
        <f t="array" ref="CV46">IFERROR(INDEX('CAMAGUI DATA UNIFICADA'!$C$2:$T1007,MATCH(1,($A46='CAMAGUI DATA UNIFICADA'!$A$2:$A1007)*($CN$1='CAMAGUI DATA UNIFICADA'!$B$2:$B1007),0),MATCH(CV$2,'CAMAGUI DATA UNIFICADA'!$C$1:$T$1,0)),"")</f>
        <v>805355.2905</v>
      </c>
      <c r="CW46" s="33">
        <f t="array" ref="CW46">IFERROR(INDEX('CAMAGUI DATA UNIFICADA'!$C$2:$T1007,MATCH(1,($A46='CAMAGUI DATA UNIFICADA'!$A$2:$A1007)*($CN$1='CAMAGUI DATA UNIFICADA'!$B$2:$B1007),0),MATCH(CW$2,'CAMAGUI DATA UNIFICADA'!$C$1:$T$1,0)),"")</f>
        <v>1.57607544</v>
      </c>
      <c r="CX46" s="23">
        <f t="array" ref="CX46">IFERROR(INDEX('CAMAGUI DATA UNIFICADA'!$C$2:$T1007,MATCH(1,($A46='CAMAGUI DATA UNIFICADA'!$A$2:$A1007)*($CN$1='CAMAGUI DATA UNIFICADA'!$B$2:$B1007),0),MATCH(CX$2,'CAMAGUI DATA UNIFICADA'!$C$1:$T$1,0)),"")</f>
        <v>0.7321411732</v>
      </c>
      <c r="CY46" s="23">
        <f t="array" ref="CY46">IFERROR(INDEX('CAMAGUI DATA UNIFICADA'!$C$2:$T1007,MATCH(1,($A46='CAMAGUI DATA UNIFICADA'!$A$2:$A1007)*($CN$1='CAMAGUI DATA UNIFICADA'!$B$2:$B1007),0),MATCH(CY$2,'CAMAGUI DATA UNIFICADA'!$C$1:$T$1,0)),"")</f>
        <v>0.78</v>
      </c>
      <c r="CZ46" s="60">
        <f t="array" ref="CZ46">IFERROR(INDEX('CAMAGUI DATA UNIFICADA'!$C$2:$T1007,MATCH(1,($A46='CAMAGUI DATA UNIFICADA'!$A$2:$A1007)*($CN$1='CAMAGUI DATA UNIFICADA'!$B$2:$B1007),0),MATCH(CZ$2,'CAMAGUI DATA UNIFICADA'!$C$1:$T$1,0)),"")</f>
        <v>98057.14286</v>
      </c>
      <c r="DA46" s="2">
        <f t="array" ref="DA46">IFERROR(INDEX('CAMAGUI DATA UNIFICADA'!$C$2:$T1007,MATCH(1,($A46='CAMAGUI DATA UNIFICADA'!$A$2:$A1007)*($CN$1='CAMAGUI DATA UNIFICADA'!$B$2:$B1007),0),MATCH(DA$2,'CAMAGUI DATA UNIFICADA'!$C$1:$T$1,0)),"")</f>
        <v>3</v>
      </c>
      <c r="DB46" s="2">
        <f t="array" ref="DB46">IFERROR(INDEX('CAMAGUI DATA UNIFICADA'!$C$2:$T1007,MATCH(1,($A46='CAMAGUI DATA UNIFICADA'!$A$2:$A1007)*($CN$1='CAMAGUI DATA UNIFICADA'!$B$2:$B1007),0),MATCH(DB$2,'CAMAGUI DATA UNIFICADA'!$C$1:$T$1,0)),"")</f>
        <v>16.3</v>
      </c>
      <c r="DC46" s="33">
        <f t="array" ref="DC46">IFERROR(INDEX('CAMAGUI DATA UNIFICADA'!$C$2:$T1007,MATCH(1,($A46='CAMAGUI DATA UNIFICADA'!$A$2:$A1007)*($CN$1='CAMAGUI DATA UNIFICADA'!$B$2:$B1007),0),MATCH(DC$2,'CAMAGUI DATA UNIFICADA'!$C$1:$T$1,0)),"")</f>
        <v>3.7524</v>
      </c>
      <c r="DD46" s="60">
        <f t="array" ref="DD46">IFERROR(INDEX('CAMAGUI DATA UNIFICADA'!$C$2:$T1007,MATCH(1,($A46='CAMAGUI DATA UNIFICADA'!$A$2:$A1007)*($CN$1='CAMAGUI DATA UNIFICADA'!$B$2:$B1007),0),MATCH(DD$2,'CAMAGUI DATA UNIFICADA'!$C$1:$T$1,0)),"")</f>
        <v>545.0807593</v>
      </c>
      <c r="DE46" s="140">
        <f t="array" ref="DE46">IFERROR(INDEX('CAMAGUI DATA UNIFICADA'!$C$2:$T1007,MATCH(1,($A46='CAMAGUI DATA UNIFICADA'!$A$2:$A1007)*($CN$1='CAMAGUI DATA UNIFICADA'!$B$2:$B1007),0),MATCH(DE$2,'CAMAGUI DATA UNIFICADA'!$C$1:$T$1,0)),"")</f>
        <v>23.77018983</v>
      </c>
      <c r="DF46" s="138" t="str">
        <f t="array" ref="DF46">IFERROR(INDEX('CAMAGUI DATA UNIFICADA'!$C$2:$T1007,MATCH(1,($A46='CAMAGUI DATA UNIFICADA'!$A$2:$A1007)*($DF$1='CAMAGUI DATA UNIFICADA'!$B$2:$B1007),0),MATCH(DF$2,'CAMAGUI DATA UNIFICADA'!$C$1:$T$1,0)),"")</f>
        <v/>
      </c>
      <c r="DG46" s="2" t="str">
        <f t="array" ref="DG46">IFERROR(INDEX('CAMAGUI DATA UNIFICADA'!$C$2:$T1007,MATCH(1,($A46='CAMAGUI DATA UNIFICADA'!$A$2:$A1007)*($DF$1='CAMAGUI DATA UNIFICADA'!$B$2:$B1007),0),MATCH(DG$2,'CAMAGUI DATA UNIFICADA'!$C$1:$T$1,0)),"")</f>
        <v/>
      </c>
      <c r="DH46" s="2" t="str">
        <f t="array" ref="DH46">IFERROR(INDEX('CAMAGUI DATA UNIFICADA'!$C$2:$T1007,MATCH(1,($A46='CAMAGUI DATA UNIFICADA'!$A$2:$A1007)*($DF$1='CAMAGUI DATA UNIFICADA'!$B$2:$B1007),0),MATCH(DH$2,'CAMAGUI DATA UNIFICADA'!$C$1:$T$1,0)),"")</f>
        <v/>
      </c>
      <c r="DI46" s="2" t="str">
        <f t="array" ref="DI46">IFERROR(INDEX('CAMAGUI DATA UNIFICADA'!$C$2:$T1007,MATCH(1,($A46='CAMAGUI DATA UNIFICADA'!$A$2:$A1007)*($DF$1='CAMAGUI DATA UNIFICADA'!$B$2:$B1007),0),MATCH(DI$2,'CAMAGUI DATA UNIFICADA'!$C$1:$T$1,0)),"")</f>
        <v/>
      </c>
      <c r="DJ46" s="139" t="str">
        <f t="array" ref="DJ46">IFERROR(INDEX('CAMAGUI DATA UNIFICADA'!$C$2:$T1007,MATCH(1,($A46='CAMAGUI DATA UNIFICADA'!$A$2:$A1007)*($DF$1='CAMAGUI DATA UNIFICADA'!$B$2:$B1007),0),MATCH(DJ$2,'CAMAGUI DATA UNIFICADA'!$C$1:$T$1,0)),"")</f>
        <v/>
      </c>
      <c r="DK46" s="2" t="str">
        <f t="array" ref="DK46">IFERROR(INDEX('CAMAGUI DATA UNIFICADA'!$C$2:$T1007,MATCH(1,($A46='CAMAGUI DATA UNIFICADA'!$A$2:$A1007)*($DF$1='CAMAGUI DATA UNIFICADA'!$B$2:$B1007),0),MATCH(DK$2,'CAMAGUI DATA UNIFICADA'!$C$1:$T$1,0)),"")</f>
        <v/>
      </c>
      <c r="DL46" s="2" t="str">
        <f t="array" ref="DL46">IFERROR(INDEX('CAMAGUI DATA UNIFICADA'!$C$2:$T1007,MATCH(1,($A46='CAMAGUI DATA UNIFICADA'!$A$2:$A1007)*($DF$1='CAMAGUI DATA UNIFICADA'!$B$2:$B1007),0),MATCH(DL$2,'CAMAGUI DATA UNIFICADA'!$C$1:$T$1,0)),"")</f>
        <v/>
      </c>
      <c r="DM46" s="33" t="str">
        <f t="array" ref="DM46">IFERROR(INDEX('CAMAGUI DATA UNIFICADA'!$C$2:$T1007,MATCH(1,($A46='CAMAGUI DATA UNIFICADA'!$A$2:$A1007)*($DF$1='CAMAGUI DATA UNIFICADA'!$B$2:$B1007),0),MATCH(DM$2,'CAMAGUI DATA UNIFICADA'!$C$1:$T$1,0)),"")</f>
        <v/>
      </c>
      <c r="DN46" s="60" t="str">
        <f t="array" ref="DN46">IFERROR(INDEX('CAMAGUI DATA UNIFICADA'!$C$2:$T1007,MATCH(1,($A46='CAMAGUI DATA UNIFICADA'!$A$2:$A1007)*($DF$1='CAMAGUI DATA UNIFICADA'!$B$2:$B1007),0),MATCH(DN$2,'CAMAGUI DATA UNIFICADA'!$C$1:$T$1,0)),"")</f>
        <v/>
      </c>
      <c r="DO46" s="33" t="str">
        <f t="array" ref="DO46">IFERROR(INDEX('CAMAGUI DATA UNIFICADA'!$C$2:$T1007,MATCH(1,($A46='CAMAGUI DATA UNIFICADA'!$A$2:$A1007)*($DF$1='CAMAGUI DATA UNIFICADA'!$B$2:$B1007),0),MATCH(DO$2,'CAMAGUI DATA UNIFICADA'!$C$1:$T$1,0)),"")</f>
        <v/>
      </c>
      <c r="DP46" s="23" t="str">
        <f t="array" ref="DP46">IFERROR(INDEX('CAMAGUI DATA UNIFICADA'!$C$2:$T1007,MATCH(1,($A46='CAMAGUI DATA UNIFICADA'!$A$2:$A1007)*($DF$1='CAMAGUI DATA UNIFICADA'!$B$2:$B1007),0),MATCH(DP$2,'CAMAGUI DATA UNIFICADA'!$C$1:$T$1,0)),"")</f>
        <v/>
      </c>
      <c r="DQ46" s="23" t="str">
        <f t="array" ref="DQ46">IFERROR(INDEX('CAMAGUI DATA UNIFICADA'!$C$2:$T1007,MATCH(1,($A46='CAMAGUI DATA UNIFICADA'!$A$2:$A1007)*($DF$1='CAMAGUI DATA UNIFICADA'!$B$2:$B1007),0),MATCH(DQ$2,'CAMAGUI DATA UNIFICADA'!$C$1:$T$1,0)),"")</f>
        <v/>
      </c>
      <c r="DR46" s="2" t="str">
        <f t="array" ref="DR46">IFERROR(INDEX('CAMAGUI DATA UNIFICADA'!$C$2:$T1007,MATCH(1,($A46='CAMAGUI DATA UNIFICADA'!$A$2:$A1007)*($DF$1='CAMAGUI DATA UNIFICADA'!$B$2:$B1007),0),MATCH(DR$2,'CAMAGUI DATA UNIFICADA'!$C$1:$T$1,0)),"")</f>
        <v/>
      </c>
      <c r="DS46" s="2" t="str">
        <f t="array" ref="DS46">IFERROR(INDEX('CAMAGUI DATA UNIFICADA'!$C$2:$T1007,MATCH(1,($A46='CAMAGUI DATA UNIFICADA'!$A$2:$A1007)*($DF$1='CAMAGUI DATA UNIFICADA'!$B$2:$B1007),0),MATCH(DS$2,'CAMAGUI DATA UNIFICADA'!$C$1:$T$1,0)),"")</f>
        <v/>
      </c>
      <c r="DT46" s="2" t="str">
        <f t="array" ref="DT46">IFERROR(INDEX('CAMAGUI DATA UNIFICADA'!$C$2:$T1007,MATCH(1,($A46='CAMAGUI DATA UNIFICADA'!$A$2:$A1007)*($DF$1='CAMAGUI DATA UNIFICADA'!$B$2:$B1007),0),MATCH(DT$2,'CAMAGUI DATA UNIFICADA'!$C$1:$T$1,0)),"")</f>
        <v/>
      </c>
      <c r="DU46" s="33" t="str">
        <f t="array" ref="DU46">IFERROR(INDEX('CAMAGUI DATA UNIFICADA'!$C$2:$T1007,MATCH(1,($A46='CAMAGUI DATA UNIFICADA'!$A$2:$A1007)*($DF$1='CAMAGUI DATA UNIFICADA'!$B$2:$B1007),0),MATCH(DU$2,'CAMAGUI DATA UNIFICADA'!$C$1:$T$1,0)),"")</f>
        <v/>
      </c>
      <c r="DV46" s="60" t="str">
        <f t="array" ref="DV46">IFERROR(INDEX('CAMAGUI DATA UNIFICADA'!$C$2:$T1007,MATCH(1,($A46='CAMAGUI DATA UNIFICADA'!$A$2:$A1007)*($DF$1='CAMAGUI DATA UNIFICADA'!$B$2:$B1007),0),MATCH(DV$2,'CAMAGUI DATA UNIFICADA'!$C$1:$T$1,0)),"")</f>
        <v/>
      </c>
      <c r="DW46" s="140" t="str">
        <f t="array" ref="DW46">IFERROR(INDEX('CAMAGUI DATA UNIFICADA'!$C$2:$T1007,MATCH(1,($A46='CAMAGUI DATA UNIFICADA'!$A$2:$A1007)*($DF$1='CAMAGUI DATA UNIFICADA'!$B$2:$B1007),0),MATCH(DW$2,'CAMAGUI DATA UNIFICADA'!$C$1:$T$1,0)),"")</f>
        <v/>
      </c>
      <c r="DX46" s="144" t="str">
        <f t="array" ref="DX46">IFERROR(INDEX('CAMAGUI DATA UNIFICADA'!$C$2:$T1007,MATCH(1,($A46='CAMAGUI DATA UNIFICADA'!$A$2:$A1007)*($DX$1='CAMAGUI DATA UNIFICADA'!$B$2:$B1007),0),MATCH(DX$2,'CAMAGUI DATA UNIFICADA'!$C$1:$T$1,0)),"")</f>
        <v/>
      </c>
      <c r="DY46" s="60" t="str">
        <f t="array" ref="DY46">IFERROR(INDEX('CAMAGUI DATA UNIFICADA'!$C$2:$T1007,MATCH(1,($A46='CAMAGUI DATA UNIFICADA'!$A$2:$A1007)*($DX$1='CAMAGUI DATA UNIFICADA'!$B$2:$B1007),0),MATCH(DY$2,'CAMAGUI DATA UNIFICADA'!$C$1:$T$1,0)),"")</f>
        <v/>
      </c>
      <c r="DZ46" s="60" t="str">
        <f t="array" ref="DZ46">IFERROR(INDEX('CAMAGUI DATA UNIFICADA'!$C$2:$T1007,MATCH(1,($A46='CAMAGUI DATA UNIFICADA'!$A$2:$A1007)*($DX$1='CAMAGUI DATA UNIFICADA'!$B$2:$B1007),0),MATCH(DZ$2,'CAMAGUI DATA UNIFICADA'!$C$1:$T$1,0)),"")</f>
        <v/>
      </c>
      <c r="EA46" s="60" t="str">
        <f t="array" ref="EA46">IFERROR(INDEX('CAMAGUI DATA UNIFICADA'!$C$2:$T1007,MATCH(1,($A46='CAMAGUI DATA UNIFICADA'!$A$2:$A1007)*($DX$1='CAMAGUI DATA UNIFICADA'!$B$2:$B1007),0),MATCH(EA$2,'CAMAGUI DATA UNIFICADA'!$C$1:$T$1,0)),"")</f>
        <v/>
      </c>
      <c r="EB46" s="60" t="str">
        <f t="array" ref="EB46">IFERROR(INDEX('CAMAGUI DATA UNIFICADA'!$C$2:$T1007,MATCH(1,($A46='CAMAGUI DATA UNIFICADA'!$A$2:$A1007)*($DX$1='CAMAGUI DATA UNIFICADA'!$B$2:$B1007),0),MATCH(EB$2,'CAMAGUI DATA UNIFICADA'!$C$1:$T$1,0)),"")</f>
        <v/>
      </c>
      <c r="EC46" s="60" t="str">
        <f t="array" ref="EC46">IFERROR(INDEX('CAMAGUI DATA UNIFICADA'!$C$2:$T1007,MATCH(1,($A46='CAMAGUI DATA UNIFICADA'!$A$2:$A1007)*($DX$1='CAMAGUI DATA UNIFICADA'!$B$2:$B1007),0),MATCH(EC$2,'CAMAGUI DATA UNIFICADA'!$C$1:$T$1,0)),"")</f>
        <v/>
      </c>
      <c r="ED46" s="60" t="str">
        <f t="array" ref="ED46">IFERROR(INDEX('CAMAGUI DATA UNIFICADA'!$C$2:$T1007,MATCH(1,($A46='CAMAGUI DATA UNIFICADA'!$A$2:$A1007)*($DX$1='CAMAGUI DATA UNIFICADA'!$B$2:$B1007),0),MATCH(ED$2,'CAMAGUI DATA UNIFICADA'!$C$1:$T$1,0)),"")</f>
        <v/>
      </c>
      <c r="EE46" s="60" t="str">
        <f t="array" ref="EE46">IFERROR(INDEX('CAMAGUI DATA UNIFICADA'!$C$2:$T1007,MATCH(1,($A46='CAMAGUI DATA UNIFICADA'!$A$2:$A1007)*($DX$1='CAMAGUI DATA UNIFICADA'!$B$2:$B1007),0),MATCH(EE$2,'CAMAGUI DATA UNIFICADA'!$C$1:$T$1,0)),"")</f>
        <v/>
      </c>
      <c r="EF46" s="60" t="str">
        <f t="array" ref="EF46">IFERROR(INDEX('CAMAGUI DATA UNIFICADA'!$C$2:$T1007,MATCH(1,($A46='CAMAGUI DATA UNIFICADA'!$A$2:$A1007)*($DX$1='CAMAGUI DATA UNIFICADA'!$B$2:$B1007),0),MATCH(EF$2,'CAMAGUI DATA UNIFICADA'!$C$1:$T$1,0)),"")</f>
        <v/>
      </c>
      <c r="EG46" s="60" t="str">
        <f t="array" ref="EG46">IFERROR(INDEX('CAMAGUI DATA UNIFICADA'!$C$2:$T1007,MATCH(1,($A46='CAMAGUI DATA UNIFICADA'!$A$2:$A1007)*($DX$1='CAMAGUI DATA UNIFICADA'!$B$2:$B1007),0),MATCH(EG$2,'CAMAGUI DATA UNIFICADA'!$C$1:$T$1,0)),"")</f>
        <v/>
      </c>
      <c r="EH46" s="60" t="str">
        <f t="array" ref="EH46">IFERROR(INDEX('CAMAGUI DATA UNIFICADA'!$C$2:$T1007,MATCH(1,($A46='CAMAGUI DATA UNIFICADA'!$A$2:$A1007)*($DX$1='CAMAGUI DATA UNIFICADA'!$B$2:$B1007),0),MATCH(EH$2,'CAMAGUI DATA UNIFICADA'!$C$1:$T$1,0)),"")</f>
        <v/>
      </c>
      <c r="EI46" s="60" t="str">
        <f t="array" ref="EI46">IFERROR(INDEX('CAMAGUI DATA UNIFICADA'!$C$2:$T1007,MATCH(1,($A46='CAMAGUI DATA UNIFICADA'!$A$2:$A1007)*($DX$1='CAMAGUI DATA UNIFICADA'!$B$2:$B1007),0),MATCH(EI$2,'CAMAGUI DATA UNIFICADA'!$C$1:$T$1,0)),"")</f>
        <v/>
      </c>
      <c r="EJ46" s="60" t="str">
        <f t="array" ref="EJ46">IFERROR(INDEX('CAMAGUI DATA UNIFICADA'!$C$2:$T1007,MATCH(1,($A46='CAMAGUI DATA UNIFICADA'!$A$2:$A1007)*($DX$1='CAMAGUI DATA UNIFICADA'!$B$2:$B1007),0),MATCH(EJ$2,'CAMAGUI DATA UNIFICADA'!$C$1:$T$1,0)),"")</f>
        <v/>
      </c>
      <c r="EK46" s="60" t="str">
        <f t="array" ref="EK46">IFERROR(INDEX('CAMAGUI DATA UNIFICADA'!$C$2:$T1007,MATCH(1,($A46='CAMAGUI DATA UNIFICADA'!$A$2:$A1007)*($DX$1='CAMAGUI DATA UNIFICADA'!$B$2:$B1007),0),MATCH(EK$2,'CAMAGUI DATA UNIFICADA'!$C$1:$T$1,0)),"")</f>
        <v/>
      </c>
      <c r="EL46" s="60" t="str">
        <f t="array" ref="EL46">IFERROR(INDEX('CAMAGUI DATA UNIFICADA'!$C$2:$T1007,MATCH(1,($A46='CAMAGUI DATA UNIFICADA'!$A$2:$A1007)*($DX$1='CAMAGUI DATA UNIFICADA'!$B$2:$B1007),0),MATCH(EL$2,'CAMAGUI DATA UNIFICADA'!$C$1:$T$1,0)),"")</f>
        <v/>
      </c>
      <c r="EM46" s="60" t="str">
        <f t="array" ref="EM46">IFERROR(INDEX('CAMAGUI DATA UNIFICADA'!$C$2:$T1007,MATCH(1,($A46='CAMAGUI DATA UNIFICADA'!$A$2:$A1007)*($DX$1='CAMAGUI DATA UNIFICADA'!$B$2:$B1007),0),MATCH(EM$2,'CAMAGUI DATA UNIFICADA'!$C$1:$T$1,0)),"")</f>
        <v/>
      </c>
      <c r="EN46" s="60" t="str">
        <f t="array" ref="EN46">IFERROR(INDEX('CAMAGUI DATA UNIFICADA'!$C$2:$T1007,MATCH(1,($A46='CAMAGUI DATA UNIFICADA'!$A$2:$A1007)*($DX$1='CAMAGUI DATA UNIFICADA'!$B$2:$B1007),0),MATCH(EN$2,'CAMAGUI DATA UNIFICADA'!$C$1:$T$1,0)),"")</f>
        <v/>
      </c>
      <c r="EO46" s="140" t="str">
        <f t="array" ref="EO46">IFERROR(INDEX('CAMAGUI DATA UNIFICADA'!$C$2:$T1007,MATCH(1,($A46='CAMAGUI DATA UNIFICADA'!$A$2:$A1007)*($DX$1='CAMAGUI DATA UNIFICADA'!$B$2:$B1007),0),MATCH(EO$2,'CAMAGUI DATA UNIFICADA'!$C$1:$T$1,0)),"")</f>
        <v/>
      </c>
    </row>
    <row r="47">
      <c r="A47" s="137">
        <v>45257.0</v>
      </c>
      <c r="B47" s="138" t="str">
        <f t="array" ref="B47">IFERROR(INDEX('CAMAGUI DATA UNIFICADA'!$C$2:$T1007,MATCH(1,($A47='CAMAGUI DATA UNIFICADA'!$A$2:$A1007)*($B$1='CAMAGUI DATA UNIFICADA'!$B$2:$B1007),0),MATCH(B$2,'CAMAGUI DATA UNIFICADA'!$C$1:$T$1,0)),"")</f>
        <v>CA1071123</v>
      </c>
      <c r="C47" s="2">
        <f t="array" ref="C47">IFERROR(INDEX('CAMAGUI DATA UNIFICADA'!$C$2:$T1007,MATCH(1,($A47='CAMAGUI DATA UNIFICADA'!$A$2:$A1007)*($B$1='CAMAGUI DATA UNIFICADA'!$B$2:$B1007),0),MATCH(C$2,'CAMAGUI DATA UNIFICADA'!$C$1:$T$1,0)),"")</f>
        <v>325</v>
      </c>
      <c r="D47" s="2">
        <f t="array" ref="D47">IFERROR(INDEX('CAMAGUI DATA UNIFICADA'!$C$2:$T1007,MATCH(1,($A47='CAMAGUI DATA UNIFICADA'!$A$2:$A1007)*($B$1='CAMAGUI DATA UNIFICADA'!$B$2:$B1007),0),MATCH(D$2,'CAMAGUI DATA UNIFICADA'!$C$1:$T$1,0)),"")</f>
        <v>2137</v>
      </c>
      <c r="E47" s="2" t="str">
        <f t="array" ref="E47">IFERROR(INDEX('CAMAGUI DATA UNIFICADA'!$C$2:$T1007,MATCH(1,($A47='CAMAGUI DATA UNIFICADA'!$A$2:$A1007)*($B$1='CAMAGUI DATA UNIFICADA'!$B$2:$B1007),0),MATCH(E$2,'CAMAGUI DATA UNIFICADA'!$C$1:$T$1,0)),"")</f>
        <v>SKR MAST</v>
      </c>
      <c r="F47" s="139">
        <f t="array" ref="F47">IFERROR(INDEX('CAMAGUI DATA UNIFICADA'!$C$2:$T1007,MATCH(1,($A47='CAMAGUI DATA UNIFICADA'!$A$2:$A1007)*($B$1='CAMAGUI DATA UNIFICADA'!$B$2:$B1007),0),MATCH(F$2,'CAMAGUI DATA UNIFICADA'!$C$1:$T$1,0)),"")</f>
        <v>2094.26</v>
      </c>
      <c r="G47" s="2">
        <f t="array" ref="G47">IFERROR(INDEX('CAMAGUI DATA UNIFICADA'!$C$2:$T1007,MATCH(1,($A47='CAMAGUI DATA UNIFICADA'!$A$2:$A1007)*($B$1='CAMAGUI DATA UNIFICADA'!$B$2:$B1007),0),MATCH(G$2,'CAMAGUI DATA UNIFICADA'!$C$1:$T$1,0)),"")</f>
        <v>5</v>
      </c>
      <c r="H47" s="2">
        <f t="array" ref="H47">IFERROR(INDEX('CAMAGUI DATA UNIFICADA'!$C$2:$T1007,MATCH(1,($A47='CAMAGUI DATA UNIFICADA'!$A$2:$A1007)*($B$1='CAMAGUI DATA UNIFICADA'!$B$2:$B1007),0),MATCH(H$2,'CAMAGUI DATA UNIFICADA'!$C$1:$T$1,0)),"")</f>
        <v>2.4</v>
      </c>
      <c r="I47" s="33">
        <f t="array" ref="I47">IFERROR(INDEX('CAMAGUI DATA UNIFICADA'!$C$2:$T1007,MATCH(1,($A47='CAMAGUI DATA UNIFICADA'!$A$2:$A1007)*($B$1='CAMAGUI DATA UNIFICADA'!$B$2:$B1007),0),MATCH(I$2,'CAMAGUI DATA UNIFICADA'!$C$1:$T$1,0)),"")</f>
        <v>7.476</v>
      </c>
      <c r="J47" s="60">
        <f t="array" ref="J47">IFERROR(INDEX('CAMAGUI DATA UNIFICADA'!$C$2:$T1007,MATCH(1,($A47='CAMAGUI DATA UNIFICADA'!$A$2:$A1007)*($B$1='CAMAGUI DATA UNIFICADA'!$B$2:$B1007),0),MATCH(J$2,'CAMAGUI DATA UNIFICADA'!$C$1:$T$1,0)),"")</f>
        <v>869448.9032</v>
      </c>
      <c r="K47" s="33">
        <f t="array" ref="K47">IFERROR(INDEX('CAMAGUI DATA UNIFICADA'!$C$2:$T1007,MATCH(1,($A47='CAMAGUI DATA UNIFICADA'!$A$2:$A1007)*($B$1='CAMAGUI DATA UNIFICADA'!$B$2:$B1007),0),MATCH(K$2,'CAMAGUI DATA UNIFICADA'!$C$1:$T$1,0)),"")</f>
        <v>0.910912191</v>
      </c>
      <c r="L47" s="23">
        <f t="array" ref="L47">IFERROR(INDEX('CAMAGUI DATA UNIFICADA'!$C$2:$T1007,MATCH(1,($A47='CAMAGUI DATA UNIFICADA'!$A$2:$A1007)*($B$1='CAMAGUI DATA UNIFICADA'!$B$2:$B1007),0),MATCH(L$2,'CAMAGUI DATA UNIFICADA'!$C$1:$T$1,0)),"")</f>
        <v>0.7560425245</v>
      </c>
      <c r="M47" s="23">
        <f t="array" ref="M47">IFERROR(INDEX('CAMAGUI DATA UNIFICADA'!$C$2:$T1007,MATCH(1,($A47='CAMAGUI DATA UNIFICADA'!$A$2:$A1007)*($B$1='CAMAGUI DATA UNIFICADA'!$B$2:$B1007),0),MATCH(M$2,'CAMAGUI DATA UNIFICADA'!$C$1:$T$1,0)),"")</f>
        <v>0.85</v>
      </c>
      <c r="N47" s="60">
        <f t="array" ref="N47">IFERROR(INDEX('CAMAGUI DATA UNIFICADA'!$C$2:$T1007,MATCH(1,($A47='CAMAGUI DATA UNIFICADA'!$A$2:$A1007)*($B$1='CAMAGUI DATA UNIFICADA'!$B$2:$B1007),0),MATCH(N$2,'CAMAGUI DATA UNIFICADA'!$C$1:$T$1,0)),"")</f>
        <v>119352.8694</v>
      </c>
      <c r="O47" s="2">
        <f t="array" ref="O47">IFERROR(INDEX('CAMAGUI DATA UNIFICADA'!$C$2:$T1007,MATCH(1,($A47='CAMAGUI DATA UNIFICADA'!$A$2:$A1007)*($B$1='CAMAGUI DATA UNIFICADA'!$B$2:$B1007),0),MATCH(O$2,'CAMAGUI DATA UNIFICADA'!$C$1:$T$1,0)),"")</f>
        <v>2.5</v>
      </c>
      <c r="P47" s="2">
        <f t="array" ref="P47">IFERROR(INDEX('CAMAGUI DATA UNIFICADA'!$C$2:$T1007,MATCH(1,($A47='CAMAGUI DATA UNIFICADA'!$A$2:$A1007)*($B$1='CAMAGUI DATA UNIFICADA'!$B$2:$B1007),0),MATCH(P$2,'CAMAGUI DATA UNIFICADA'!$C$1:$T$1,0)),"")</f>
        <v>7.5</v>
      </c>
      <c r="Q47" s="33">
        <f t="array" ref="Q47">IFERROR(INDEX('CAMAGUI DATA UNIFICADA'!$C$2:$T1007,MATCH(1,($A47='CAMAGUI DATA UNIFICADA'!$A$2:$A1007)*($B$1='CAMAGUI DATA UNIFICADA'!$B$2:$B1007),0),MATCH(Q$2,'CAMAGUI DATA UNIFICADA'!$C$1:$T$1,0)),"")</f>
        <v>6.036</v>
      </c>
      <c r="R47" s="60">
        <f t="array" ref="R47">IFERROR(INDEX('CAMAGUI DATA UNIFICADA'!$C$2:$T1007,MATCH(1,($A47='CAMAGUI DATA UNIFICADA'!$A$2:$A1007)*($B$1='CAMAGUI DATA UNIFICADA'!$B$2:$B1007),0),MATCH(R$2,'CAMAGUI DATA UNIFICADA'!$C$1:$T$1,0)),"")</f>
        <v>486.2358564</v>
      </c>
      <c r="S47" s="140">
        <f t="array" ref="S47">IFERROR(INDEX('CAMAGUI DATA UNIFICADA'!$C$2:$T1007,MATCH(1,($A47='CAMAGUI DATA UNIFICADA'!$A$2:$A1007)*($B$1='CAMAGUI DATA UNIFICADA'!$B$2:$B1007),0),MATCH(S$2,'CAMAGUI DATA UNIFICADA'!$C$1:$T$1,0)),"")</f>
        <v>40.30896411</v>
      </c>
      <c r="T47" s="138" t="str">
        <f t="array" ref="T47">IFERROR(INDEX('CAMAGUI DATA UNIFICADA'!$C$2:$T1007,MATCH(1,($A47='CAMAGUI DATA UNIFICADA'!$A$2:$A1007)*($T$1='CAMAGUI DATA UNIFICADA'!$B$2:$B1007),0),MATCH(T$2,'CAMAGUI DATA UNIFICADA'!$C$1:$T$1,0)),"")</f>
        <v>CA2071123</v>
      </c>
      <c r="U47" s="2">
        <f t="array" ref="U47">IFERROR(INDEX('CAMAGUI DATA UNIFICADA'!$C$2:$T1007,MATCH(1,($A47='CAMAGUI DATA UNIFICADA'!$A$2:$A1007)*($T$1='CAMAGUI DATA UNIFICADA'!$B$2:$B1007),0),MATCH(U$2,'CAMAGUI DATA UNIFICADA'!$C$1:$T$1,0)),"")</f>
        <v>225</v>
      </c>
      <c r="V47" s="2">
        <f t="array" ref="V47">IFERROR(INDEX('CAMAGUI DATA UNIFICADA'!$C$2:$T1007,MATCH(1,($A47='CAMAGUI DATA UNIFICADA'!$A$2:$A1007)*($T$1='CAMAGUI DATA UNIFICADA'!$B$2:$B1007),0),MATCH(V$2,'CAMAGUI DATA UNIFICADA'!$C$1:$T$1,0)),"")</f>
        <v>1337</v>
      </c>
      <c r="W47" s="2" t="str">
        <f t="array" ref="W47">IFERROR(INDEX('CAMAGUI DATA UNIFICADA'!$C$2:$T1007,MATCH(1,($A47='CAMAGUI DATA UNIFICADA'!$A$2:$A1007)*($T$1='CAMAGUI DATA UNIFICADA'!$B$2:$B1007),0),MATCH(W$2,'CAMAGUI DATA UNIFICADA'!$C$1:$T$1,0)),"")</f>
        <v>SKR MAST</v>
      </c>
      <c r="X47" s="139">
        <f t="array" ref="X47">IFERROR(INDEX('CAMAGUI DATA UNIFICADA'!$C$2:$T1007,MATCH(1,($A47='CAMAGUI DATA UNIFICADA'!$A$2:$A1007)*($T$1='CAMAGUI DATA UNIFICADA'!$B$2:$B1007),0),MATCH(X$2,'CAMAGUI DATA UNIFICADA'!$C$1:$T$1,0)),"")</f>
        <v>1310.26</v>
      </c>
      <c r="Y47" s="2">
        <f t="array" ref="Y47">IFERROR(INDEX('CAMAGUI DATA UNIFICADA'!$C$2:$T1007,MATCH(1,($A47='CAMAGUI DATA UNIFICADA'!$A$2:$A1007)*($T$1='CAMAGUI DATA UNIFICADA'!$B$2:$B1007),0),MATCH(Y$2,'CAMAGUI DATA UNIFICADA'!$C$1:$T$1,0)),"")</f>
        <v>5</v>
      </c>
      <c r="Z47" s="2">
        <f t="array" ref="Z47">IFERROR(INDEX('CAMAGUI DATA UNIFICADA'!$C$2:$T1007,MATCH(1,($A47='CAMAGUI DATA UNIFICADA'!$A$2:$A1007)*($T$1='CAMAGUI DATA UNIFICADA'!$B$2:$B1007),0),MATCH(Z$2,'CAMAGUI DATA UNIFICADA'!$C$1:$T$1,0)),"")</f>
        <v>2.5</v>
      </c>
      <c r="AA47" s="2">
        <f t="array" ref="AA47">IFERROR(INDEX('CAMAGUI DATA UNIFICADA'!$C$2:$T1007,MATCH(1,($A47='CAMAGUI DATA UNIFICADA'!$A$2:$A1007)*($T$1='CAMAGUI DATA UNIFICADA'!$B$2:$B1007),0),MATCH(AA$2,'CAMAGUI DATA UNIFICADA'!$C$1:$T$1,0)),"")</f>
        <v>7.476</v>
      </c>
      <c r="AB47" s="60">
        <f t="array" ref="AB47">IFERROR(INDEX('CAMAGUI DATA UNIFICADA'!$C$2:$T1007,MATCH(1,($A47='CAMAGUI DATA UNIFICADA'!$A$2:$A1007)*($T$1='CAMAGUI DATA UNIFICADA'!$B$2:$B1007),0),MATCH(AB$2,'CAMAGUI DATA UNIFICADA'!$C$1:$T$1,0)),"")</f>
        <v>601926.1637</v>
      </c>
      <c r="AC47" s="33">
        <f t="array" ref="AC47">IFERROR(INDEX('CAMAGUI DATA UNIFICADA'!$C$2:$T1007,MATCH(1,($A47='CAMAGUI DATA UNIFICADA'!$A$2:$A1007)*($T$1='CAMAGUI DATA UNIFICADA'!$B$2:$B1007),0),MATCH(AC$2,'CAMAGUI DATA UNIFICADA'!$C$1:$T$1,0)),"")</f>
        <v>0.7864705882</v>
      </c>
      <c r="AD47" s="23">
        <f t="array" ref="AD47">IFERROR(INDEX('CAMAGUI DATA UNIFICADA'!$C$2:$T1007,MATCH(1,($A47='CAMAGUI DATA UNIFICADA'!$A$2:$A1007)*($T$1='CAMAGUI DATA UNIFICADA'!$B$2:$B1007),0),MATCH(AD$2,'CAMAGUI DATA UNIFICADA'!$C$1:$T$1,0)),"")</f>
        <v>0.7524077047</v>
      </c>
      <c r="AE47" s="23">
        <f t="array" ref="AE47">IFERROR(INDEX('CAMAGUI DATA UNIFICADA'!$C$2:$T1007,MATCH(1,($A47='CAMAGUI DATA UNIFICADA'!$A$2:$A1007)*($T$1='CAMAGUI DATA UNIFICADA'!$B$2:$B1007),0),MATCH(AE$2,'CAMAGUI DATA UNIFICADA'!$C$1:$T$1,0)),"")</f>
        <v>0.85</v>
      </c>
      <c r="AF47" s="60">
        <f t="array" ref="AF47">IFERROR(INDEX('CAMAGUI DATA UNIFICADA'!$C$2:$T1007,MATCH(1,($A47='CAMAGUI DATA UNIFICADA'!$A$2:$A1007)*($T$1='CAMAGUI DATA UNIFICADA'!$B$2:$B1007),0),MATCH(AF$2,'CAMAGUI DATA UNIFICADA'!$C$1:$T$1,0)),"")</f>
        <v>113333.3333</v>
      </c>
      <c r="AG47" s="2">
        <f t="array" ref="AG47">IFERROR(INDEX('CAMAGUI DATA UNIFICADA'!$C$2:$T1007,MATCH(1,($A47='CAMAGUI DATA UNIFICADA'!$A$2:$A1007)*($T$1='CAMAGUI DATA UNIFICADA'!$B$2:$B1007),0),MATCH(AG$2,'CAMAGUI DATA UNIFICADA'!$C$1:$T$1,0)),"")</f>
        <v>2.5</v>
      </c>
      <c r="AH47" s="2">
        <f t="array" ref="AH47">IFERROR(INDEX('CAMAGUI DATA UNIFICADA'!$C$2:$T1007,MATCH(1,($A47='CAMAGUI DATA UNIFICADA'!$A$2:$A1007)*($T$1='CAMAGUI DATA UNIFICADA'!$B$2:$B1007),0),MATCH(AH$2,'CAMAGUI DATA UNIFICADA'!$C$1:$T$1,0)),"")</f>
        <v>7.5</v>
      </c>
      <c r="AI47" s="33">
        <f t="array" ref="AI47">IFERROR(INDEX('CAMAGUI DATA UNIFICADA'!$C$2:$T1007,MATCH(1,($A47='CAMAGUI DATA UNIFICADA'!$A$2:$A1007)*($T$1='CAMAGUI DATA UNIFICADA'!$B$2:$B1007),0),MATCH(AI$2,'CAMAGUI DATA UNIFICADA'!$C$1:$T$1,0)),"")</f>
        <v>6.036</v>
      </c>
      <c r="AJ47" s="60">
        <f t="array" ref="AJ47">IFERROR(INDEX('CAMAGUI DATA UNIFICADA'!$C$2:$T1007,MATCH(1,($A47='CAMAGUI DATA UNIFICADA'!$A$2:$A1007)*($T$1='CAMAGUI DATA UNIFICADA'!$B$2:$B1007),0),MATCH(AJ$2,'CAMAGUI DATA UNIFICADA'!$C$1:$T$1,0)),"")</f>
        <v>338.2510306</v>
      </c>
      <c r="AK47" s="140">
        <f t="array" ref="AK47">IFERROR(INDEX('CAMAGUI DATA UNIFICADA'!$C$2:$T1007,MATCH(1,($A47='CAMAGUI DATA UNIFICADA'!$A$2:$A1007)*($T$1='CAMAGUI DATA UNIFICADA'!$B$2:$B1007),0),MATCH(AK$2,'CAMAGUI DATA UNIFICADA'!$C$1:$T$1,0)),"")</f>
        <v>28.31275764</v>
      </c>
      <c r="AL47" s="138" t="str">
        <f t="array" ref="AL47">IFERROR(INDEX('CAMAGUI DATA UNIFICADA'!$C$2:$T1007,MATCH(1,($A47='CAMAGUI DATA UNIFICADA'!$A$2:$A1007)*($AL$1='CAMAGUI DATA UNIFICADA'!$B$2:$B1007),0),MATCH(AL$2,'CAMAGUI DATA UNIFICADA'!$C$1:$T$1,0)),"")</f>
        <v>CA3071123</v>
      </c>
      <c r="AM47" s="2">
        <f t="array" ref="AM47">IFERROR(INDEX('CAMAGUI DATA UNIFICADA'!$C$2:$T1007,MATCH(1,($A47='CAMAGUI DATA UNIFICADA'!$A$2:$A1007)*($AL$1='CAMAGUI DATA UNIFICADA'!$B$2:$B1007),0),MATCH(AM$2,'CAMAGUI DATA UNIFICADA'!$C$1:$T$1,0)),"")</f>
        <v>300</v>
      </c>
      <c r="AN47" s="2">
        <f t="array" ref="AN47">IFERROR(INDEX('CAMAGUI DATA UNIFICADA'!$C$2:$T1007,MATCH(1,($A47='CAMAGUI DATA UNIFICADA'!$A$2:$A1007)*($AL$1='CAMAGUI DATA UNIFICADA'!$B$2:$B1007),0),MATCH(AN$2,'CAMAGUI DATA UNIFICADA'!$C$1:$T$1,0)),"")</f>
        <v>1975</v>
      </c>
      <c r="AO47" s="2" t="str">
        <f t="array" ref="AO47">IFERROR(INDEX('CAMAGUI DATA UNIFICADA'!$C$2:$T1007,MATCH(1,($A47='CAMAGUI DATA UNIFICADA'!$A$2:$A1007)*($AL$1='CAMAGUI DATA UNIFICADA'!$B$2:$B1007),0),MATCH(AO$2,'CAMAGUI DATA UNIFICADA'!$C$1:$T$1,0)),"")</f>
        <v>SKR MAST</v>
      </c>
      <c r="AP47" s="139">
        <f t="array" ref="AP47">IFERROR(INDEX('CAMAGUI DATA UNIFICADA'!$C$2:$T1007,MATCH(1,($A47='CAMAGUI DATA UNIFICADA'!$A$2:$A1007)*($AL$1='CAMAGUI DATA UNIFICADA'!$B$2:$B1007),0),MATCH(AP$2,'CAMAGUI DATA UNIFICADA'!$C$1:$T$1,0)),"")</f>
        <v>1935.5</v>
      </c>
      <c r="AQ47" s="2">
        <f t="array" ref="AQ47">IFERROR(INDEX('CAMAGUI DATA UNIFICADA'!$C$2:$T1007,MATCH(1,($A47='CAMAGUI DATA UNIFICADA'!$A$2:$A1007)*($AL$1='CAMAGUI DATA UNIFICADA'!$B$2:$B1007),0),MATCH(AQ$2,'CAMAGUI DATA UNIFICADA'!$C$1:$T$1,0)),"")</f>
        <v>5</v>
      </c>
      <c r="AR47" s="2">
        <f t="array" ref="AR47">IFERROR(INDEX('CAMAGUI DATA UNIFICADA'!$C$2:$T1007,MATCH(1,($A47='CAMAGUI DATA UNIFICADA'!$A$2:$A1007)*($AL$1='CAMAGUI DATA UNIFICADA'!$B$2:$B1007),0),MATCH(AR$2,'CAMAGUI DATA UNIFICADA'!$C$1:$T$1,0)),"")</f>
        <v>2.65</v>
      </c>
      <c r="AS47" s="33">
        <f t="array" ref="AS47">IFERROR(INDEX('CAMAGUI DATA UNIFICADA'!$C$2:$T1007,MATCH(1,($A47='CAMAGUI DATA UNIFICADA'!$A$2:$A1007)*($AL$1='CAMAGUI DATA UNIFICADA'!$B$2:$B1007),0),MATCH(AS$2,'CAMAGUI DATA UNIFICADA'!$C$1:$T$1,0)),"")</f>
        <v>7.476</v>
      </c>
      <c r="AT47" s="60">
        <f t="array" ref="AT47">IFERROR(INDEX('CAMAGUI DATA UNIFICADA'!$C$2:$T1007,MATCH(1,($A47='CAMAGUI DATA UNIFICADA'!$A$2:$A1007)*($AL$1='CAMAGUI DATA UNIFICADA'!$B$2:$B1007),0),MATCH(AT$2,'CAMAGUI DATA UNIFICADA'!$C$1:$T$1,0)),"")</f>
        <v>802568.2183</v>
      </c>
      <c r="AU47" s="33">
        <f t="array" ref="AU47">IFERROR(INDEX('CAMAGUI DATA UNIFICADA'!$C$2:$T1007,MATCH(1,($A47='CAMAGUI DATA UNIFICADA'!$A$2:$A1007)*($AL$1='CAMAGUI DATA UNIFICADA'!$B$2:$B1007),0),MATCH(AU$2,'CAMAGUI DATA UNIFICADA'!$C$1:$T$1,0)),"")</f>
        <v>0.8350510015</v>
      </c>
      <c r="AV47" s="23">
        <f t="array" ref="AV47">IFERROR(INDEX('CAMAGUI DATA UNIFICADA'!$C$2:$T1007,MATCH(1,($A47='CAMAGUI DATA UNIFICADA'!$A$2:$A1007)*($AL$1='CAMAGUI DATA UNIFICADA'!$B$2:$B1007),0),MATCH(AV$2,'CAMAGUI DATA UNIFICADA'!$C$1:$T$1,0)),"")</f>
        <v>0.7643506841</v>
      </c>
      <c r="AW47" s="23">
        <f t="array" ref="AW47">IFERROR(INDEX('CAMAGUI DATA UNIFICADA'!$C$2:$T1007,MATCH(1,($A47='CAMAGUI DATA UNIFICADA'!$A$2:$A1007)*($AL$1='CAMAGUI DATA UNIFICADA'!$B$2:$B1007),0),MATCH(AW$2,'CAMAGUI DATA UNIFICADA'!$C$1:$T$1,0)),"")</f>
        <v>0.85</v>
      </c>
      <c r="AX47" s="60">
        <f t="array" ref="AX47">IFERROR(INDEX('CAMAGUI DATA UNIFICADA'!$C$2:$T1007,MATCH(1,($A47='CAMAGUI DATA UNIFICADA'!$A$2:$A1007)*($AL$1='CAMAGUI DATA UNIFICADA'!$B$2:$B1007),0),MATCH(AX$2,'CAMAGUI DATA UNIFICADA'!$C$1:$T$1,0)),"")</f>
        <v>127500</v>
      </c>
      <c r="AY47" s="2">
        <f t="array" ref="AY47">IFERROR(INDEX('CAMAGUI DATA UNIFICADA'!$C$2:$T1007,MATCH(1,($A47='CAMAGUI DATA UNIFICADA'!$A$2:$A1007)*($AL$1='CAMAGUI DATA UNIFICADA'!$B$2:$B1007),0),MATCH(AY$2,'CAMAGUI DATA UNIFICADA'!$C$1:$T$1,0)),"")</f>
        <v>2.5</v>
      </c>
      <c r="AZ47" s="2">
        <f t="array" ref="AZ47">IFERROR(INDEX('CAMAGUI DATA UNIFICADA'!$C$2:$T1007,MATCH(1,($A47='CAMAGUI DATA UNIFICADA'!$A$2:$A1007)*($AL$1='CAMAGUI DATA UNIFICADA'!$B$2:$B1007),0),MATCH(AZ$2,'CAMAGUI DATA UNIFICADA'!$C$1:$T$1,0)),"")</f>
        <v>7.5</v>
      </c>
      <c r="BA47" s="33">
        <f t="array" ref="BA47">IFERROR(INDEX('CAMAGUI DATA UNIFICADA'!$C$2:$T1007,MATCH(1,($A47='CAMAGUI DATA UNIFICADA'!$A$2:$A1007)*($AL$1='CAMAGUI DATA UNIFICADA'!$B$2:$B1007),0),MATCH(BA$2,'CAMAGUI DATA UNIFICADA'!$C$1:$T$1,0)),"")</f>
        <v>6.036</v>
      </c>
      <c r="BB47" s="60">
        <f t="array" ref="BB47">IFERROR(INDEX('CAMAGUI DATA UNIFICADA'!$C$2:$T1007,MATCH(1,($A47='CAMAGUI DATA UNIFICADA'!$A$2:$A1007)*($AL$1='CAMAGUI DATA UNIFICADA'!$B$2:$B1007),0),MATCH(BB$2,'CAMAGUI DATA UNIFICADA'!$C$1:$T$1,0)),"")</f>
        <v>443.9544776</v>
      </c>
      <c r="BC47" s="140">
        <f t="array" ref="BC47">IFERROR(INDEX('CAMAGUI DATA UNIFICADA'!$C$2:$T1007,MATCH(1,($A47='CAMAGUI DATA UNIFICADA'!$A$2:$A1007)*($AL$1='CAMAGUI DATA UNIFICADA'!$B$2:$B1007),0),MATCH(BC$2,'CAMAGUI DATA UNIFICADA'!$C$1:$T$1,0)),"")</f>
        <v>35.9886194</v>
      </c>
      <c r="BD47" s="138" t="str">
        <f t="array" ref="BD47">IFERROR(INDEX('CAMAGUI DATA UNIFICADA'!$C$2:$T1007,MATCH(1,($A47='CAMAGUI DATA UNIFICADA'!$A$2:$A1007)*($BD$1='CAMAGUI DATA UNIFICADA'!$B$2:$B1007),0),MATCH(BD$2,'CAMAGUI DATA UNIFICADA'!$C$1:$T$1,0)),"")</f>
        <v>CA4121023</v>
      </c>
      <c r="BE47" s="2">
        <f t="array" ref="BE47">IFERROR(INDEX('CAMAGUI DATA UNIFICADA'!$C$2:$T1007,MATCH(1,($A47='CAMAGUI DATA UNIFICADA'!$A$2:$A1007)*($BD$1='CAMAGUI DATA UNIFICADA'!$B$2:$B1007),0),MATCH(BE$2,'CAMAGUI DATA UNIFICADA'!$C$1:$T$1,0)),"")</f>
        <v>362.5</v>
      </c>
      <c r="BF47" s="2">
        <f t="array" ref="BF47">IFERROR(INDEX('CAMAGUI DATA UNIFICADA'!$C$2:$T1007,MATCH(1,($A47='CAMAGUI DATA UNIFICADA'!$A$2:$A1007)*($BD$1='CAMAGUI DATA UNIFICADA'!$B$2:$B1007),0),MATCH(BF$2,'CAMAGUI DATA UNIFICADA'!$C$1:$T$1,0)),"")</f>
        <v>2461</v>
      </c>
      <c r="BG47" s="2" t="str">
        <f t="array" ref="BG47">IFERROR(INDEX('CAMAGUI DATA UNIFICADA'!$C$2:$T1007,MATCH(1,($A47='CAMAGUI DATA UNIFICADA'!$A$2:$A1007)*($BD$1='CAMAGUI DATA UNIFICADA'!$B$2:$B1007),0),MATCH(BG$2,'CAMAGUI DATA UNIFICADA'!$C$1:$T$1,0)),"")</f>
        <v>SKR MAST</v>
      </c>
      <c r="BH47" s="139">
        <f t="array" ref="BH47">IFERROR(INDEX('CAMAGUI DATA UNIFICADA'!$C$2:$T1007,MATCH(1,($A47='CAMAGUI DATA UNIFICADA'!$A$2:$A1007)*($BD$1='CAMAGUI DATA UNIFICADA'!$B$2:$B1007),0),MATCH(BH$2,'CAMAGUI DATA UNIFICADA'!$C$1:$T$1,0)),"")</f>
        <v>2411.78</v>
      </c>
      <c r="BI47" s="2">
        <f t="array" ref="BI47">IFERROR(INDEX('CAMAGUI DATA UNIFICADA'!$C$2:$T1007,MATCH(1,($A47='CAMAGUI DATA UNIFICADA'!$A$2:$A1007)*($BD$1='CAMAGUI DATA UNIFICADA'!$B$2:$B1007),0),MATCH(BI$2,'CAMAGUI DATA UNIFICADA'!$C$1:$T$1,0)),"")</f>
        <v>16.3</v>
      </c>
      <c r="BJ47" s="2">
        <f t="array" ref="BJ47">IFERROR(INDEX('CAMAGUI DATA UNIFICADA'!$C$2:$T1007,MATCH(1,($A47='CAMAGUI DATA UNIFICADA'!$A$2:$A1007)*($BD$1='CAMAGUI DATA UNIFICADA'!$B$2:$B1007),0),MATCH(BJ$2,'CAMAGUI DATA UNIFICADA'!$C$1:$T$1,0)),"")</f>
        <v>2.8</v>
      </c>
      <c r="BK47" s="33">
        <f t="array" ref="BK47">IFERROR(INDEX('CAMAGUI DATA UNIFICADA'!$C$2:$T1007,MATCH(1,($A47='CAMAGUI DATA UNIFICADA'!$A$2:$A1007)*($BD$1='CAMAGUI DATA UNIFICADA'!$B$2:$B1007),0),MATCH(BK$2,'CAMAGUI DATA UNIFICADA'!$C$1:$T$1,0)),"")</f>
        <v>3.7524</v>
      </c>
      <c r="BL47" s="60">
        <f t="array" ref="BL47">IFERROR(INDEX('CAMAGUI DATA UNIFICADA'!$C$2:$T1007,MATCH(1,($A47='CAMAGUI DATA UNIFICADA'!$A$2:$A1007)*($BD$1='CAMAGUI DATA UNIFICADA'!$B$2:$B1007),0),MATCH(BL$2,'CAMAGUI DATA UNIFICADA'!$C$1:$T$1,0)),"")</f>
        <v>592667.7274</v>
      </c>
      <c r="BM47" s="33">
        <f t="array" ref="BM47">IFERROR(INDEX('CAMAGUI DATA UNIFICADA'!$C$2:$T1007,MATCH(1,($A47='CAMAGUI DATA UNIFICADA'!$A$2:$A1007)*($BD$1='CAMAGUI DATA UNIFICADA'!$B$2:$B1007),0),MATCH(BM$2,'CAMAGUI DATA UNIFICADA'!$C$1:$T$1,0)),"")</f>
        <v>1.448465016</v>
      </c>
      <c r="BN47" s="23">
        <f t="array" ref="BN47">IFERROR(INDEX('CAMAGUI DATA UNIFICADA'!$C$2:$T1007,MATCH(1,($A47='CAMAGUI DATA UNIFICADA'!$A$2:$A1007)*($BD$1='CAMAGUI DATA UNIFICADA'!$B$2:$B1007),0),MATCH(BN$2,'CAMAGUI DATA UNIFICADA'!$C$1:$T$1,0)),"")</f>
        <v>0.8009023344</v>
      </c>
      <c r="BO47" s="23">
        <f t="array" ref="BO47">IFERROR(INDEX('CAMAGUI DATA UNIFICADA'!$C$2:$T1007,MATCH(1,($A47='CAMAGUI DATA UNIFICADA'!$A$2:$A1007)*($BD$1='CAMAGUI DATA UNIFICADA'!$B$2:$B1007),0),MATCH(BO$2,'CAMAGUI DATA UNIFICADA'!$C$1:$T$1,0)),"")</f>
        <v>0.82</v>
      </c>
      <c r="BP47" s="60">
        <f t="array" ref="BP47">IFERROR(INDEX('CAMAGUI DATA UNIFICADA'!$C$2:$T1007,MATCH(1,($A47='CAMAGUI DATA UNIFICADA'!$A$2:$A1007)*($BD$1='CAMAGUI DATA UNIFICADA'!$B$2:$B1007),0),MATCH(BP$2,'CAMAGUI DATA UNIFICADA'!$C$1:$T$1,0)),"")</f>
        <v>126416.6667</v>
      </c>
      <c r="BQ47" s="2">
        <f t="array" ref="BQ47">IFERROR(INDEX('CAMAGUI DATA UNIFICADA'!$C$2:$T1007,MATCH(1,($A47='CAMAGUI DATA UNIFICADA'!$A$2:$A1007)*($BD$1='CAMAGUI DATA UNIFICADA'!$B$2:$B1007),0),MATCH(BQ$2,'CAMAGUI DATA UNIFICADA'!$C$1:$T$1,0)),"")</f>
        <v>3</v>
      </c>
      <c r="BR47" s="2">
        <f t="array" ref="BR47">IFERROR(INDEX('CAMAGUI DATA UNIFICADA'!$C$2:$T1007,MATCH(1,($A47='CAMAGUI DATA UNIFICADA'!$A$2:$A1007)*($BD$1='CAMAGUI DATA UNIFICADA'!$B$2:$B1007),0),MATCH(BR$2,'CAMAGUI DATA UNIFICADA'!$C$1:$T$1,0)),"")</f>
        <v>19.3</v>
      </c>
      <c r="BS47" s="33">
        <f t="array" ref="BS47">IFERROR(INDEX('CAMAGUI DATA UNIFICADA'!$C$2:$T1007,MATCH(1,($A47='CAMAGUI DATA UNIFICADA'!$A$2:$A1007)*($BD$1='CAMAGUI DATA UNIFICADA'!$B$2:$B1007),0),MATCH(BS$2,'CAMAGUI DATA UNIFICADA'!$C$1:$T$1,0)),"")</f>
        <v>3.3792</v>
      </c>
      <c r="BT47" s="60">
        <f t="array" ref="BT47">IFERROR(INDEX('CAMAGUI DATA UNIFICADA'!$C$2:$T1007,MATCH(1,($A47='CAMAGUI DATA UNIFICADA'!$A$2:$A1007)*($BD$1='CAMAGUI DATA UNIFICADA'!$B$2:$B1007),0),MATCH(BT$2,'CAMAGUI DATA UNIFICADA'!$C$1:$T$1,0)),"")</f>
        <v>409.6782484</v>
      </c>
      <c r="BU47" s="140">
        <f t="array" ref="BU47">IFERROR(INDEX('CAMAGUI DATA UNIFICADA'!$C$2:$T1007,MATCH(1,($A47='CAMAGUI DATA UNIFICADA'!$A$2:$A1007)*($BD$1='CAMAGUI DATA UNIFICADA'!$B$2:$B1007),0),MATCH(BU$2,'CAMAGUI DATA UNIFICADA'!$C$1:$T$1,0)),"")</f>
        <v>11.79456209</v>
      </c>
      <c r="BV47" s="138" t="str">
        <f t="array" ref="BV47">IFERROR(INDEX('CAMAGUI DATA UNIFICADA'!$C$2:$T1007,MATCH(1,($A47='CAMAGUI DATA UNIFICADA'!$A$2:$A1007)*($BV$1='CAMAGUI DATA UNIFICADA'!$B$2:$B1007),0),MATCH(BV$2,'CAMAGUI DATA UNIFICADA'!$C$1:$T$1,0)),"")</f>
        <v>CA5121023</v>
      </c>
      <c r="BW47" s="2">
        <f t="array" ref="BW47">IFERROR(INDEX('CAMAGUI DATA UNIFICADA'!$C$2:$T1007,MATCH(1,($A47='CAMAGUI DATA UNIFICADA'!$A$2:$A1007)*($BV$1='CAMAGUI DATA UNIFICADA'!$B$2:$B1007),0),MATCH(BW$2,'CAMAGUI DATA UNIFICADA'!$C$1:$T$1,0)),"")</f>
        <v>387.5</v>
      </c>
      <c r="BX47" s="2">
        <f t="array" ref="BX47">IFERROR(INDEX('CAMAGUI DATA UNIFICADA'!$C$2:$T1007,MATCH(1,($A47='CAMAGUI DATA UNIFICADA'!$A$2:$A1007)*($BV$1='CAMAGUI DATA UNIFICADA'!$B$2:$B1007),0),MATCH(BX$2,'CAMAGUI DATA UNIFICADA'!$C$1:$T$1,0)),"")</f>
        <v>2661</v>
      </c>
      <c r="BY47" s="2" t="str">
        <f t="array" ref="BY47">IFERROR(INDEX('CAMAGUI DATA UNIFICADA'!$C$2:$T1007,MATCH(1,($A47='CAMAGUI DATA UNIFICADA'!$A$2:$A1007)*($BV$1='CAMAGUI DATA UNIFICADA'!$B$2:$B1007),0),MATCH(BY$2,'CAMAGUI DATA UNIFICADA'!$C$1:$T$1,0)),"")</f>
        <v>SKR MAST</v>
      </c>
      <c r="BZ47" s="139">
        <f t="array" ref="BZ47">IFERROR(INDEX('CAMAGUI DATA UNIFICADA'!$C$2:$T1007,MATCH(1,($A47='CAMAGUI DATA UNIFICADA'!$A$2:$A1007)*($BV$1='CAMAGUI DATA UNIFICADA'!$B$2:$B1007),0),MATCH(BZ$2,'CAMAGUI DATA UNIFICADA'!$C$1:$T$1,0)),"")</f>
        <v>2607.78</v>
      </c>
      <c r="CA47" s="2">
        <f t="array" ref="CA47">IFERROR(INDEX('CAMAGUI DATA UNIFICADA'!$C$2:$T1007,MATCH(1,($A47='CAMAGUI DATA UNIFICADA'!$A$2:$A1007)*($BV$1='CAMAGUI DATA UNIFICADA'!$B$2:$B1007),0),MATCH(CA$2,'CAMAGUI DATA UNIFICADA'!$C$1:$T$1,0)),"")</f>
        <v>15</v>
      </c>
      <c r="CB47" s="2">
        <f t="array" ref="CB47">IFERROR(INDEX('CAMAGUI DATA UNIFICADA'!$C$2:$T1007,MATCH(1,($A47='CAMAGUI DATA UNIFICADA'!$A$2:$A1007)*($BV$1='CAMAGUI DATA UNIFICADA'!$B$2:$B1007),0),MATCH(CB$2,'CAMAGUI DATA UNIFICADA'!$C$1:$T$1,0)),"")</f>
        <v>2.7</v>
      </c>
      <c r="CC47" s="33">
        <f t="array" ref="CC47">IFERROR(INDEX('CAMAGUI DATA UNIFICADA'!$C$2:$T1007,MATCH(1,($A47='CAMAGUI DATA UNIFICADA'!$A$2:$A1007)*($BV$1='CAMAGUI DATA UNIFICADA'!$B$2:$B1007),0),MATCH(CC$2,'CAMAGUI DATA UNIFICADA'!$C$1:$T$1,0)),"")</f>
        <v>3.924</v>
      </c>
      <c r="CD47" s="60">
        <f t="array" ref="CD47">IFERROR(INDEX('CAMAGUI DATA UNIFICADA'!$C$2:$T1007,MATCH(1,($A47='CAMAGUI DATA UNIFICADA'!$A$2:$A1007)*($BV$1='CAMAGUI DATA UNIFICADA'!$B$2:$B1007),0),MATCH(CD$2,'CAMAGUI DATA UNIFICADA'!$C$1:$T$1,0)),"")</f>
        <v>658341.8281</v>
      </c>
      <c r="CE47" s="33">
        <f t="array" ref="CE47">IFERROR(INDEX('CAMAGUI DATA UNIFICADA'!$C$2:$T1007,MATCH(1,($A47='CAMAGUI DATA UNIFICADA'!$A$2:$A1007)*($BV$1='CAMAGUI DATA UNIFICADA'!$B$2:$B1007),0),MATCH(CE$2,'CAMAGUI DATA UNIFICADA'!$C$1:$T$1,0)),"")</f>
        <v>1.435100918</v>
      </c>
      <c r="CF47" s="23">
        <f t="array" ref="CF47">IFERROR(INDEX('CAMAGUI DATA UNIFICADA'!$C$2:$T1007,MATCH(1,($A47='CAMAGUI DATA UNIFICADA'!$A$2:$A1007)*($BV$1='CAMAGUI DATA UNIFICADA'!$B$2:$B1007),0),MATCH(CF$2,'CAMAGUI DATA UNIFICADA'!$C$1:$T$1,0)),"")</f>
        <v>0.9825997434</v>
      </c>
      <c r="CG47" s="23">
        <f t="array" ref="CG47">IFERROR(INDEX('CAMAGUI DATA UNIFICADA'!$C$2:$T1007,MATCH(1,($A47='CAMAGUI DATA UNIFICADA'!$A$2:$A1007)*($BV$1='CAMAGUI DATA UNIFICADA'!$B$2:$B1007),0),MATCH(CG$2,'CAMAGUI DATA UNIFICADA'!$C$1:$T$1,0)),"")</f>
        <v>1.025</v>
      </c>
      <c r="CH47" s="60">
        <f t="array" ref="CH47">IFERROR(INDEX('CAMAGUI DATA UNIFICADA'!$C$2:$T1007,MATCH(1,($A47='CAMAGUI DATA UNIFICADA'!$A$2:$A1007)*($BV$1='CAMAGUI DATA UNIFICADA'!$B$2:$B1007),0),MATCH(CH$2,'CAMAGUI DATA UNIFICADA'!$C$1:$T$1,0)),"")</f>
        <v>163511.9048</v>
      </c>
      <c r="CI47" s="2">
        <f t="array" ref="CI47">IFERROR(INDEX('CAMAGUI DATA UNIFICADA'!$C$2:$T1007,MATCH(1,($A47='CAMAGUI DATA UNIFICADA'!$A$2:$A1007)*($BV$1='CAMAGUI DATA UNIFICADA'!$B$2:$B1007),0),MATCH(CI$2,'CAMAGUI DATA UNIFICADA'!$C$1:$T$1,0)),"")</f>
        <v>3</v>
      </c>
      <c r="CJ47" s="2">
        <f t="array" ref="CJ47">IFERROR(INDEX('CAMAGUI DATA UNIFICADA'!$C$2:$T1007,MATCH(1,($A47='CAMAGUI DATA UNIFICADA'!$A$2:$A1007)*($BV$1='CAMAGUI DATA UNIFICADA'!$B$2:$B1007),0),MATCH(CJ$2,'CAMAGUI DATA UNIFICADA'!$C$1:$T$1,0)),"")</f>
        <v>18</v>
      </c>
      <c r="CK47" s="33">
        <f t="array" ref="CK47">IFERROR(INDEX('CAMAGUI DATA UNIFICADA'!$C$2:$T1007,MATCH(1,($A47='CAMAGUI DATA UNIFICADA'!$A$2:$A1007)*($BV$1='CAMAGUI DATA UNIFICADA'!$B$2:$B1007),0),MATCH(CK$2,'CAMAGUI DATA UNIFICADA'!$C$1:$T$1,0)),"")</f>
        <v>3.528</v>
      </c>
      <c r="CL47" s="60">
        <f t="array" ref="CL47">IFERROR(INDEX('CAMAGUI DATA UNIFICADA'!$C$2:$T1007,MATCH(1,($A47='CAMAGUI DATA UNIFICADA'!$A$2:$A1007)*($BV$1='CAMAGUI DATA UNIFICADA'!$B$2:$B1007),0),MATCH(CL$2,'CAMAGUI DATA UNIFICADA'!$C$1:$T$1,0)),"")</f>
        <v>453.600213</v>
      </c>
      <c r="CM47" s="140">
        <f t="array" ref="CM47">IFERROR(INDEX('CAMAGUI DATA UNIFICADA'!$C$2:$T1007,MATCH(1,($A47='CAMAGUI DATA UNIFICADA'!$A$2:$A1007)*($BV$1='CAMAGUI DATA UNIFICADA'!$B$2:$B1007),0),MATCH(CM$2,'CAMAGUI DATA UNIFICADA'!$C$1:$T$1,0)),"")</f>
        <v>16.52505325</v>
      </c>
      <c r="CN47" s="138" t="str">
        <f t="array" ref="CN47">IFERROR(INDEX('CAMAGUI DATA UNIFICADA'!$C$2:$T1007,MATCH(1,($A47='CAMAGUI DATA UNIFICADA'!$A$2:$A1007)*($CN$1='CAMAGUI DATA UNIFICADA'!$B$2:$B1007),0),MATCH(CN$2,'CAMAGUI DATA UNIFICADA'!$C$1:$T$1,0)),"")</f>
        <v>CA6131023</v>
      </c>
      <c r="CO47" s="2">
        <f t="array" ref="CO47">IFERROR(INDEX('CAMAGUI DATA UNIFICADA'!$C$2:$T1007,MATCH(1,($A47='CAMAGUI DATA UNIFICADA'!$A$2:$A1007)*($CN$1='CAMAGUI DATA UNIFICADA'!$B$2:$B1007),0),MATCH(CO$2,'CAMAGUI DATA UNIFICADA'!$C$1:$T$1,0)),"")</f>
        <v>500</v>
      </c>
      <c r="CP47" s="2">
        <f t="array" ref="CP47">IFERROR(INDEX('CAMAGUI DATA UNIFICADA'!$C$2:$T1007,MATCH(1,($A47='CAMAGUI DATA UNIFICADA'!$A$2:$A1007)*($CN$1='CAMAGUI DATA UNIFICADA'!$B$2:$B1007),0),MATCH(CP$2,'CAMAGUI DATA UNIFICADA'!$C$1:$T$1,0)),"")</f>
        <v>3425</v>
      </c>
      <c r="CQ47" s="2" t="str">
        <f t="array" ref="CQ47">IFERROR(INDEX('CAMAGUI DATA UNIFICADA'!$C$2:$T1007,MATCH(1,($A47='CAMAGUI DATA UNIFICADA'!$A$2:$A1007)*($CN$1='CAMAGUI DATA UNIFICADA'!$B$2:$B1007),0),MATCH(CQ$2,'CAMAGUI DATA UNIFICADA'!$C$1:$T$1,0)),"")</f>
        <v>SKR MAST</v>
      </c>
      <c r="CR47" s="139">
        <f t="array" ref="CR47">IFERROR(INDEX('CAMAGUI DATA UNIFICADA'!$C$2:$T1007,MATCH(1,($A47='CAMAGUI DATA UNIFICADA'!$A$2:$A1007)*($CN$1='CAMAGUI DATA UNIFICADA'!$B$2:$B1007),0),MATCH(CR$2,'CAMAGUI DATA UNIFICADA'!$C$1:$T$1,0)),"")</f>
        <v>3356.5</v>
      </c>
      <c r="CS47" s="2">
        <f t="array" ref="CS47">IFERROR(INDEX('CAMAGUI DATA UNIFICADA'!$C$2:$T1007,MATCH(1,($A47='CAMAGUI DATA UNIFICADA'!$A$2:$A1007)*($CN$1='CAMAGUI DATA UNIFICADA'!$B$2:$B1007),0),MATCH(CS$2,'CAMAGUI DATA UNIFICADA'!$C$1:$T$1,0)),"")</f>
        <v>16.2</v>
      </c>
      <c r="CT47" s="2">
        <f t="array" ref="CT47">IFERROR(INDEX('CAMAGUI DATA UNIFICADA'!$C$2:$T1007,MATCH(1,($A47='CAMAGUI DATA UNIFICADA'!$A$2:$A1007)*($CN$1='CAMAGUI DATA UNIFICADA'!$B$2:$B1007),0),MATCH(CT$2,'CAMAGUI DATA UNIFICADA'!$C$1:$T$1,0)),"")</f>
        <v>2.9</v>
      </c>
      <c r="CU47" s="33">
        <f t="array" ref="CU47">IFERROR(INDEX('CAMAGUI DATA UNIFICADA'!$C$2:$T1007,MATCH(1,($A47='CAMAGUI DATA UNIFICADA'!$A$2:$A1007)*($CN$1='CAMAGUI DATA UNIFICADA'!$B$2:$B1007),0),MATCH(CU$2,'CAMAGUI DATA UNIFICADA'!$C$1:$T$1,0)),"")</f>
        <v>3.7656</v>
      </c>
      <c r="CV47" s="60">
        <f t="array" ref="CV47">IFERROR(INDEX('CAMAGUI DATA UNIFICADA'!$C$2:$T1007,MATCH(1,($A47='CAMAGUI DATA UNIFICADA'!$A$2:$A1007)*($CN$1='CAMAGUI DATA UNIFICADA'!$B$2:$B1007),0),MATCH(CV$2,'CAMAGUI DATA UNIFICADA'!$C$1:$T$1,0)),"")</f>
        <v>819635.5835</v>
      </c>
      <c r="CW47" s="33">
        <f t="array" ref="CW47">IFERROR(INDEX('CAMAGUI DATA UNIFICADA'!$C$2:$T1007,MATCH(1,($A47='CAMAGUI DATA UNIFICADA'!$A$2:$A1007)*($CN$1='CAMAGUI DATA UNIFICADA'!$B$2:$B1007),0),MATCH(CW$2,'CAMAGUI DATA UNIFICADA'!$C$1:$T$1,0)),"")</f>
        <v>1.376497066</v>
      </c>
      <c r="CX47" s="23">
        <f t="array" ref="CX47">IFERROR(INDEX('CAMAGUI DATA UNIFICADA'!$C$2:$T1007,MATCH(1,($A47='CAMAGUI DATA UNIFICADA'!$A$2:$A1007)*($CN$1='CAMAGUI DATA UNIFICADA'!$B$2:$B1007),0),MATCH(CX$2,'CAMAGUI DATA UNIFICADA'!$C$1:$T$1,0)),"")</f>
        <v>0.7451232577</v>
      </c>
      <c r="CY47" s="23">
        <f t="array" ref="CY47">IFERROR(INDEX('CAMAGUI DATA UNIFICADA'!$C$2:$T1007,MATCH(1,($A47='CAMAGUI DATA UNIFICADA'!$A$2:$A1007)*($CN$1='CAMAGUI DATA UNIFICADA'!$B$2:$B1007),0),MATCH(CY$2,'CAMAGUI DATA UNIFICADA'!$C$1:$T$1,0)),"")</f>
        <v>0.78</v>
      </c>
      <c r="CZ47" s="60">
        <f t="array" ref="CZ47">IFERROR(INDEX('CAMAGUI DATA UNIFICADA'!$C$2:$T1007,MATCH(1,($A47='CAMAGUI DATA UNIFICADA'!$A$2:$A1007)*($CN$1='CAMAGUI DATA UNIFICADA'!$B$2:$B1007),0),MATCH(CZ$2,'CAMAGUI DATA UNIFICADA'!$C$1:$T$1,0)),"")</f>
        <v>98057.14286</v>
      </c>
      <c r="DA47" s="2">
        <f t="array" ref="DA47">IFERROR(INDEX('CAMAGUI DATA UNIFICADA'!$C$2:$T1007,MATCH(1,($A47='CAMAGUI DATA UNIFICADA'!$A$2:$A1007)*($CN$1='CAMAGUI DATA UNIFICADA'!$B$2:$B1007),0),MATCH(DA$2,'CAMAGUI DATA UNIFICADA'!$C$1:$T$1,0)),"")</f>
        <v>3</v>
      </c>
      <c r="DB47" s="2">
        <f t="array" ref="DB47">IFERROR(INDEX('CAMAGUI DATA UNIFICADA'!$C$2:$T1007,MATCH(1,($A47='CAMAGUI DATA UNIFICADA'!$A$2:$A1007)*($CN$1='CAMAGUI DATA UNIFICADA'!$B$2:$B1007),0),MATCH(DB$2,'CAMAGUI DATA UNIFICADA'!$C$1:$T$1,0)),"")</f>
        <v>19.2</v>
      </c>
      <c r="DC47" s="33">
        <f t="array" ref="DC47">IFERROR(INDEX('CAMAGUI DATA UNIFICADA'!$C$2:$T1007,MATCH(1,($A47='CAMAGUI DATA UNIFICADA'!$A$2:$A1007)*($CN$1='CAMAGUI DATA UNIFICADA'!$B$2:$B1007),0),MATCH(DC$2,'CAMAGUI DATA UNIFICADA'!$C$1:$T$1,0)),"")</f>
        <v>3.3888</v>
      </c>
      <c r="DD47" s="60">
        <f t="array" ref="DD47">IFERROR(INDEX('CAMAGUI DATA UNIFICADA'!$C$2:$T1007,MATCH(1,($A47='CAMAGUI DATA UNIFICADA'!$A$2:$A1007)*($CN$1='CAMAGUI DATA UNIFICADA'!$B$2:$B1007),0),MATCH(DD$2,'CAMAGUI DATA UNIFICADA'!$C$1:$T$1,0)),"")</f>
        <v>577.5425</v>
      </c>
      <c r="DE47" s="140">
        <f t="array" ref="DE47">IFERROR(INDEX('CAMAGUI DATA UNIFICADA'!$C$2:$T1007,MATCH(1,($A47='CAMAGUI DATA UNIFICADA'!$A$2:$A1007)*($CN$1='CAMAGUI DATA UNIFICADA'!$B$2:$B1007),0),MATCH(DE$2,'CAMAGUI DATA UNIFICADA'!$C$1:$T$1,0)),"")</f>
        <v>19.38562501</v>
      </c>
      <c r="DF47" s="138" t="str">
        <f t="array" ref="DF47">IFERROR(INDEX('CAMAGUI DATA UNIFICADA'!$C$2:$T1007,MATCH(1,($A47='CAMAGUI DATA UNIFICADA'!$A$2:$A1007)*($DF$1='CAMAGUI DATA UNIFICADA'!$B$2:$B1007),0),MATCH(DF$2,'CAMAGUI DATA UNIFICADA'!$C$1:$T$1,0)),"")</f>
        <v/>
      </c>
      <c r="DG47" s="2" t="str">
        <f t="array" ref="DG47">IFERROR(INDEX('CAMAGUI DATA UNIFICADA'!$C$2:$T1007,MATCH(1,($A47='CAMAGUI DATA UNIFICADA'!$A$2:$A1007)*($DF$1='CAMAGUI DATA UNIFICADA'!$B$2:$B1007),0),MATCH(DG$2,'CAMAGUI DATA UNIFICADA'!$C$1:$T$1,0)),"")</f>
        <v/>
      </c>
      <c r="DH47" s="2" t="str">
        <f t="array" ref="DH47">IFERROR(INDEX('CAMAGUI DATA UNIFICADA'!$C$2:$T1007,MATCH(1,($A47='CAMAGUI DATA UNIFICADA'!$A$2:$A1007)*($DF$1='CAMAGUI DATA UNIFICADA'!$B$2:$B1007),0),MATCH(DH$2,'CAMAGUI DATA UNIFICADA'!$C$1:$T$1,0)),"")</f>
        <v/>
      </c>
      <c r="DI47" s="2" t="str">
        <f t="array" ref="DI47">IFERROR(INDEX('CAMAGUI DATA UNIFICADA'!$C$2:$T1007,MATCH(1,($A47='CAMAGUI DATA UNIFICADA'!$A$2:$A1007)*($DF$1='CAMAGUI DATA UNIFICADA'!$B$2:$B1007),0),MATCH(DI$2,'CAMAGUI DATA UNIFICADA'!$C$1:$T$1,0)),"")</f>
        <v/>
      </c>
      <c r="DJ47" s="139" t="str">
        <f t="array" ref="DJ47">IFERROR(INDEX('CAMAGUI DATA UNIFICADA'!$C$2:$T1007,MATCH(1,($A47='CAMAGUI DATA UNIFICADA'!$A$2:$A1007)*($DF$1='CAMAGUI DATA UNIFICADA'!$B$2:$B1007),0),MATCH(DJ$2,'CAMAGUI DATA UNIFICADA'!$C$1:$T$1,0)),"")</f>
        <v/>
      </c>
      <c r="DK47" s="2" t="str">
        <f t="array" ref="DK47">IFERROR(INDEX('CAMAGUI DATA UNIFICADA'!$C$2:$T1007,MATCH(1,($A47='CAMAGUI DATA UNIFICADA'!$A$2:$A1007)*($DF$1='CAMAGUI DATA UNIFICADA'!$B$2:$B1007),0),MATCH(DK$2,'CAMAGUI DATA UNIFICADA'!$C$1:$T$1,0)),"")</f>
        <v/>
      </c>
      <c r="DL47" s="2" t="str">
        <f t="array" ref="DL47">IFERROR(INDEX('CAMAGUI DATA UNIFICADA'!$C$2:$T1007,MATCH(1,($A47='CAMAGUI DATA UNIFICADA'!$A$2:$A1007)*($DF$1='CAMAGUI DATA UNIFICADA'!$B$2:$B1007),0),MATCH(DL$2,'CAMAGUI DATA UNIFICADA'!$C$1:$T$1,0)),"")</f>
        <v/>
      </c>
      <c r="DM47" s="33" t="str">
        <f t="array" ref="DM47">IFERROR(INDEX('CAMAGUI DATA UNIFICADA'!$C$2:$T1007,MATCH(1,($A47='CAMAGUI DATA UNIFICADA'!$A$2:$A1007)*($DF$1='CAMAGUI DATA UNIFICADA'!$B$2:$B1007),0),MATCH(DM$2,'CAMAGUI DATA UNIFICADA'!$C$1:$T$1,0)),"")</f>
        <v/>
      </c>
      <c r="DN47" s="60" t="str">
        <f t="array" ref="DN47">IFERROR(INDEX('CAMAGUI DATA UNIFICADA'!$C$2:$T1007,MATCH(1,($A47='CAMAGUI DATA UNIFICADA'!$A$2:$A1007)*($DF$1='CAMAGUI DATA UNIFICADA'!$B$2:$B1007),0),MATCH(DN$2,'CAMAGUI DATA UNIFICADA'!$C$1:$T$1,0)),"")</f>
        <v/>
      </c>
      <c r="DO47" s="33" t="str">
        <f t="array" ref="DO47">IFERROR(INDEX('CAMAGUI DATA UNIFICADA'!$C$2:$T1007,MATCH(1,($A47='CAMAGUI DATA UNIFICADA'!$A$2:$A1007)*($DF$1='CAMAGUI DATA UNIFICADA'!$B$2:$B1007),0),MATCH(DO$2,'CAMAGUI DATA UNIFICADA'!$C$1:$T$1,0)),"")</f>
        <v/>
      </c>
      <c r="DP47" s="23" t="str">
        <f t="array" ref="DP47">IFERROR(INDEX('CAMAGUI DATA UNIFICADA'!$C$2:$T1007,MATCH(1,($A47='CAMAGUI DATA UNIFICADA'!$A$2:$A1007)*($DF$1='CAMAGUI DATA UNIFICADA'!$B$2:$B1007),0),MATCH(DP$2,'CAMAGUI DATA UNIFICADA'!$C$1:$T$1,0)),"")</f>
        <v/>
      </c>
      <c r="DQ47" s="23" t="str">
        <f t="array" ref="DQ47">IFERROR(INDEX('CAMAGUI DATA UNIFICADA'!$C$2:$T1007,MATCH(1,($A47='CAMAGUI DATA UNIFICADA'!$A$2:$A1007)*($DF$1='CAMAGUI DATA UNIFICADA'!$B$2:$B1007),0),MATCH(DQ$2,'CAMAGUI DATA UNIFICADA'!$C$1:$T$1,0)),"")</f>
        <v/>
      </c>
      <c r="DR47" s="2" t="str">
        <f t="array" ref="DR47">IFERROR(INDEX('CAMAGUI DATA UNIFICADA'!$C$2:$T1007,MATCH(1,($A47='CAMAGUI DATA UNIFICADA'!$A$2:$A1007)*($DF$1='CAMAGUI DATA UNIFICADA'!$B$2:$B1007),0),MATCH(DR$2,'CAMAGUI DATA UNIFICADA'!$C$1:$T$1,0)),"")</f>
        <v/>
      </c>
      <c r="DS47" s="2" t="str">
        <f t="array" ref="DS47">IFERROR(INDEX('CAMAGUI DATA UNIFICADA'!$C$2:$T1007,MATCH(1,($A47='CAMAGUI DATA UNIFICADA'!$A$2:$A1007)*($DF$1='CAMAGUI DATA UNIFICADA'!$B$2:$B1007),0),MATCH(DS$2,'CAMAGUI DATA UNIFICADA'!$C$1:$T$1,0)),"")</f>
        <v/>
      </c>
      <c r="DT47" s="2" t="str">
        <f t="array" ref="DT47">IFERROR(INDEX('CAMAGUI DATA UNIFICADA'!$C$2:$T1007,MATCH(1,($A47='CAMAGUI DATA UNIFICADA'!$A$2:$A1007)*($DF$1='CAMAGUI DATA UNIFICADA'!$B$2:$B1007),0),MATCH(DT$2,'CAMAGUI DATA UNIFICADA'!$C$1:$T$1,0)),"")</f>
        <v/>
      </c>
      <c r="DU47" s="33" t="str">
        <f t="array" ref="DU47">IFERROR(INDEX('CAMAGUI DATA UNIFICADA'!$C$2:$T1007,MATCH(1,($A47='CAMAGUI DATA UNIFICADA'!$A$2:$A1007)*($DF$1='CAMAGUI DATA UNIFICADA'!$B$2:$B1007),0),MATCH(DU$2,'CAMAGUI DATA UNIFICADA'!$C$1:$T$1,0)),"")</f>
        <v/>
      </c>
      <c r="DV47" s="60" t="str">
        <f t="array" ref="DV47">IFERROR(INDEX('CAMAGUI DATA UNIFICADA'!$C$2:$T1007,MATCH(1,($A47='CAMAGUI DATA UNIFICADA'!$A$2:$A1007)*($DF$1='CAMAGUI DATA UNIFICADA'!$B$2:$B1007),0),MATCH(DV$2,'CAMAGUI DATA UNIFICADA'!$C$1:$T$1,0)),"")</f>
        <v/>
      </c>
      <c r="DW47" s="140" t="str">
        <f t="array" ref="DW47">IFERROR(INDEX('CAMAGUI DATA UNIFICADA'!$C$2:$T1007,MATCH(1,($A47='CAMAGUI DATA UNIFICADA'!$A$2:$A1007)*($DF$1='CAMAGUI DATA UNIFICADA'!$B$2:$B1007),0),MATCH(DW$2,'CAMAGUI DATA UNIFICADA'!$C$1:$T$1,0)),"")</f>
        <v/>
      </c>
      <c r="DX47" s="144" t="str">
        <f t="array" ref="DX47">IFERROR(INDEX('CAMAGUI DATA UNIFICADA'!$C$2:$T1007,MATCH(1,($A47='CAMAGUI DATA UNIFICADA'!$A$2:$A1007)*($DX$1='CAMAGUI DATA UNIFICADA'!$B$2:$B1007),0),MATCH(DX$2,'CAMAGUI DATA UNIFICADA'!$C$1:$T$1,0)),"")</f>
        <v/>
      </c>
      <c r="DY47" s="60" t="str">
        <f t="array" ref="DY47">IFERROR(INDEX('CAMAGUI DATA UNIFICADA'!$C$2:$T1007,MATCH(1,($A47='CAMAGUI DATA UNIFICADA'!$A$2:$A1007)*($DX$1='CAMAGUI DATA UNIFICADA'!$B$2:$B1007),0),MATCH(DY$2,'CAMAGUI DATA UNIFICADA'!$C$1:$T$1,0)),"")</f>
        <v/>
      </c>
      <c r="DZ47" s="60" t="str">
        <f t="array" ref="DZ47">IFERROR(INDEX('CAMAGUI DATA UNIFICADA'!$C$2:$T1007,MATCH(1,($A47='CAMAGUI DATA UNIFICADA'!$A$2:$A1007)*($DX$1='CAMAGUI DATA UNIFICADA'!$B$2:$B1007),0),MATCH(DZ$2,'CAMAGUI DATA UNIFICADA'!$C$1:$T$1,0)),"")</f>
        <v/>
      </c>
      <c r="EA47" s="60" t="str">
        <f t="array" ref="EA47">IFERROR(INDEX('CAMAGUI DATA UNIFICADA'!$C$2:$T1007,MATCH(1,($A47='CAMAGUI DATA UNIFICADA'!$A$2:$A1007)*($DX$1='CAMAGUI DATA UNIFICADA'!$B$2:$B1007),0),MATCH(EA$2,'CAMAGUI DATA UNIFICADA'!$C$1:$T$1,0)),"")</f>
        <v/>
      </c>
      <c r="EB47" s="60" t="str">
        <f t="array" ref="EB47">IFERROR(INDEX('CAMAGUI DATA UNIFICADA'!$C$2:$T1007,MATCH(1,($A47='CAMAGUI DATA UNIFICADA'!$A$2:$A1007)*($DX$1='CAMAGUI DATA UNIFICADA'!$B$2:$B1007),0),MATCH(EB$2,'CAMAGUI DATA UNIFICADA'!$C$1:$T$1,0)),"")</f>
        <v/>
      </c>
      <c r="EC47" s="60" t="str">
        <f t="array" ref="EC47">IFERROR(INDEX('CAMAGUI DATA UNIFICADA'!$C$2:$T1007,MATCH(1,($A47='CAMAGUI DATA UNIFICADA'!$A$2:$A1007)*($DX$1='CAMAGUI DATA UNIFICADA'!$B$2:$B1007),0),MATCH(EC$2,'CAMAGUI DATA UNIFICADA'!$C$1:$T$1,0)),"")</f>
        <v/>
      </c>
      <c r="ED47" s="60" t="str">
        <f t="array" ref="ED47">IFERROR(INDEX('CAMAGUI DATA UNIFICADA'!$C$2:$T1007,MATCH(1,($A47='CAMAGUI DATA UNIFICADA'!$A$2:$A1007)*($DX$1='CAMAGUI DATA UNIFICADA'!$B$2:$B1007),0),MATCH(ED$2,'CAMAGUI DATA UNIFICADA'!$C$1:$T$1,0)),"")</f>
        <v/>
      </c>
      <c r="EE47" s="60" t="str">
        <f t="array" ref="EE47">IFERROR(INDEX('CAMAGUI DATA UNIFICADA'!$C$2:$T1007,MATCH(1,($A47='CAMAGUI DATA UNIFICADA'!$A$2:$A1007)*($DX$1='CAMAGUI DATA UNIFICADA'!$B$2:$B1007),0),MATCH(EE$2,'CAMAGUI DATA UNIFICADA'!$C$1:$T$1,0)),"")</f>
        <v/>
      </c>
      <c r="EF47" s="60" t="str">
        <f t="array" ref="EF47">IFERROR(INDEX('CAMAGUI DATA UNIFICADA'!$C$2:$T1007,MATCH(1,($A47='CAMAGUI DATA UNIFICADA'!$A$2:$A1007)*($DX$1='CAMAGUI DATA UNIFICADA'!$B$2:$B1007),0),MATCH(EF$2,'CAMAGUI DATA UNIFICADA'!$C$1:$T$1,0)),"")</f>
        <v/>
      </c>
      <c r="EG47" s="60" t="str">
        <f t="array" ref="EG47">IFERROR(INDEX('CAMAGUI DATA UNIFICADA'!$C$2:$T1007,MATCH(1,($A47='CAMAGUI DATA UNIFICADA'!$A$2:$A1007)*($DX$1='CAMAGUI DATA UNIFICADA'!$B$2:$B1007),0),MATCH(EG$2,'CAMAGUI DATA UNIFICADA'!$C$1:$T$1,0)),"")</f>
        <v/>
      </c>
      <c r="EH47" s="60" t="str">
        <f t="array" ref="EH47">IFERROR(INDEX('CAMAGUI DATA UNIFICADA'!$C$2:$T1007,MATCH(1,($A47='CAMAGUI DATA UNIFICADA'!$A$2:$A1007)*($DX$1='CAMAGUI DATA UNIFICADA'!$B$2:$B1007),0),MATCH(EH$2,'CAMAGUI DATA UNIFICADA'!$C$1:$T$1,0)),"")</f>
        <v/>
      </c>
      <c r="EI47" s="60" t="str">
        <f t="array" ref="EI47">IFERROR(INDEX('CAMAGUI DATA UNIFICADA'!$C$2:$T1007,MATCH(1,($A47='CAMAGUI DATA UNIFICADA'!$A$2:$A1007)*($DX$1='CAMAGUI DATA UNIFICADA'!$B$2:$B1007),0),MATCH(EI$2,'CAMAGUI DATA UNIFICADA'!$C$1:$T$1,0)),"")</f>
        <v/>
      </c>
      <c r="EJ47" s="60" t="str">
        <f t="array" ref="EJ47">IFERROR(INDEX('CAMAGUI DATA UNIFICADA'!$C$2:$T1007,MATCH(1,($A47='CAMAGUI DATA UNIFICADA'!$A$2:$A1007)*($DX$1='CAMAGUI DATA UNIFICADA'!$B$2:$B1007),0),MATCH(EJ$2,'CAMAGUI DATA UNIFICADA'!$C$1:$T$1,0)),"")</f>
        <v/>
      </c>
      <c r="EK47" s="60" t="str">
        <f t="array" ref="EK47">IFERROR(INDEX('CAMAGUI DATA UNIFICADA'!$C$2:$T1007,MATCH(1,($A47='CAMAGUI DATA UNIFICADA'!$A$2:$A1007)*($DX$1='CAMAGUI DATA UNIFICADA'!$B$2:$B1007),0),MATCH(EK$2,'CAMAGUI DATA UNIFICADA'!$C$1:$T$1,0)),"")</f>
        <v/>
      </c>
      <c r="EL47" s="60" t="str">
        <f t="array" ref="EL47">IFERROR(INDEX('CAMAGUI DATA UNIFICADA'!$C$2:$T1007,MATCH(1,($A47='CAMAGUI DATA UNIFICADA'!$A$2:$A1007)*($DX$1='CAMAGUI DATA UNIFICADA'!$B$2:$B1007),0),MATCH(EL$2,'CAMAGUI DATA UNIFICADA'!$C$1:$T$1,0)),"")</f>
        <v/>
      </c>
      <c r="EM47" s="60" t="str">
        <f t="array" ref="EM47">IFERROR(INDEX('CAMAGUI DATA UNIFICADA'!$C$2:$T1007,MATCH(1,($A47='CAMAGUI DATA UNIFICADA'!$A$2:$A1007)*($DX$1='CAMAGUI DATA UNIFICADA'!$B$2:$B1007),0),MATCH(EM$2,'CAMAGUI DATA UNIFICADA'!$C$1:$T$1,0)),"")</f>
        <v/>
      </c>
      <c r="EN47" s="60" t="str">
        <f t="array" ref="EN47">IFERROR(INDEX('CAMAGUI DATA UNIFICADA'!$C$2:$T1007,MATCH(1,($A47='CAMAGUI DATA UNIFICADA'!$A$2:$A1007)*($DX$1='CAMAGUI DATA UNIFICADA'!$B$2:$B1007),0),MATCH(EN$2,'CAMAGUI DATA UNIFICADA'!$C$1:$T$1,0)),"")</f>
        <v/>
      </c>
      <c r="EO47" s="140" t="str">
        <f t="array" ref="EO47">IFERROR(INDEX('CAMAGUI DATA UNIFICADA'!$C$2:$T1007,MATCH(1,($A47='CAMAGUI DATA UNIFICADA'!$A$2:$A1007)*($DX$1='CAMAGUI DATA UNIFICADA'!$B$2:$B1007),0),MATCH(EO$2,'CAMAGUI DATA UNIFICADA'!$C$1:$T$1,0)),"")</f>
        <v/>
      </c>
    </row>
    <row r="48">
      <c r="A48" s="137">
        <v>45264.0</v>
      </c>
      <c r="B48" s="138" t="str">
        <f t="array" ref="B48">IFERROR(INDEX('CAMAGUI DATA UNIFICADA'!$C$2:$T1007,MATCH(1,($A48='CAMAGUI DATA UNIFICADA'!$A$2:$A1007)*($B$1='CAMAGUI DATA UNIFICADA'!$B$2:$B1007),0),MATCH(B$2,'CAMAGUI DATA UNIFICADA'!$C$1:$T$1,0)),"")</f>
        <v>CA1071123</v>
      </c>
      <c r="C48" s="2">
        <f t="array" ref="C48">IFERROR(INDEX('CAMAGUI DATA UNIFICADA'!$C$2:$T1007,MATCH(1,($A48='CAMAGUI DATA UNIFICADA'!$A$2:$A1007)*($B$1='CAMAGUI DATA UNIFICADA'!$B$2:$B1007),0),MATCH(C$2,'CAMAGUI DATA UNIFICADA'!$C$1:$T$1,0)),"")</f>
        <v>362.5</v>
      </c>
      <c r="D48" s="2">
        <f t="array" ref="D48">IFERROR(INDEX('CAMAGUI DATA UNIFICADA'!$C$2:$T1007,MATCH(1,($A48='CAMAGUI DATA UNIFICADA'!$A$2:$A1007)*($B$1='CAMAGUI DATA UNIFICADA'!$B$2:$B1007),0),MATCH(D$2,'CAMAGUI DATA UNIFICADA'!$C$1:$T$1,0)),"")</f>
        <v>2224</v>
      </c>
      <c r="E48" s="2" t="str">
        <f t="array" ref="E48">IFERROR(INDEX('CAMAGUI DATA UNIFICADA'!$C$2:$T1007,MATCH(1,($A48='CAMAGUI DATA UNIFICADA'!$A$2:$A1007)*($B$1='CAMAGUI DATA UNIFICADA'!$B$2:$B1007),0),MATCH(E$2,'CAMAGUI DATA UNIFICADA'!$C$1:$T$1,0)),"")</f>
        <v>SKR MAST</v>
      </c>
      <c r="F48" s="139">
        <f t="array" ref="F48">IFERROR(INDEX('CAMAGUI DATA UNIFICADA'!$C$2:$T1007,MATCH(1,($A48='CAMAGUI DATA UNIFICADA'!$A$2:$A1007)*($B$1='CAMAGUI DATA UNIFICADA'!$B$2:$B1007),0),MATCH(F$2,'CAMAGUI DATA UNIFICADA'!$C$1:$T$1,0)),"")</f>
        <v>2179.52</v>
      </c>
      <c r="G48" s="2">
        <f t="array" ref="G48">IFERROR(INDEX('CAMAGUI DATA UNIFICADA'!$C$2:$T1007,MATCH(1,($A48='CAMAGUI DATA UNIFICADA'!$A$2:$A1007)*($B$1='CAMAGUI DATA UNIFICADA'!$B$2:$B1007),0),MATCH(G$2,'CAMAGUI DATA UNIFICADA'!$C$1:$T$1,0)),"")</f>
        <v>7.8</v>
      </c>
      <c r="H48" s="2">
        <f t="array" ref="H48">IFERROR(INDEX('CAMAGUI DATA UNIFICADA'!$C$2:$T1007,MATCH(1,($A48='CAMAGUI DATA UNIFICADA'!$A$2:$A1007)*($B$1='CAMAGUI DATA UNIFICADA'!$B$2:$B1007),0),MATCH(H$2,'CAMAGUI DATA UNIFICADA'!$C$1:$T$1,0)),"")</f>
        <v>2.8</v>
      </c>
      <c r="I48" s="33">
        <f t="array" ref="I48">IFERROR(INDEX('CAMAGUI DATA UNIFICADA'!$C$2:$T1007,MATCH(1,($A48='CAMAGUI DATA UNIFICADA'!$A$2:$A1007)*($B$1='CAMAGUI DATA UNIFICADA'!$B$2:$B1007),0),MATCH(I$2,'CAMAGUI DATA UNIFICADA'!$C$1:$T$1,0)),"")</f>
        <v>5.8488</v>
      </c>
      <c r="J48" s="60">
        <f t="array" ref="J48">IFERROR(INDEX('CAMAGUI DATA UNIFICADA'!$C$2:$T1007,MATCH(1,($A48='CAMAGUI DATA UNIFICADA'!$A$2:$A1007)*($B$1='CAMAGUI DATA UNIFICADA'!$B$2:$B1007),0),MATCH(J$2,'CAMAGUI DATA UNIFICADA'!$C$1:$T$1,0)),"")</f>
        <v>794596.4809</v>
      </c>
      <c r="K48" s="33">
        <f t="array" ref="K48">IFERROR(INDEX('CAMAGUI DATA UNIFICADA'!$C$2:$T1007,MATCH(1,($A48='CAMAGUI DATA UNIFICADA'!$A$2:$A1007)*($B$1='CAMAGUI DATA UNIFICADA'!$B$2:$B1007),0),MATCH(K$2,'CAMAGUI DATA UNIFICADA'!$C$1:$T$1,0)),"")</f>
        <v>0.8633540373</v>
      </c>
      <c r="L48" s="23">
        <f t="array" ref="L48">IFERROR(INDEX('CAMAGUI DATA UNIFICADA'!$C$2:$T1007,MATCH(1,($A48='CAMAGUI DATA UNIFICADA'!$A$2:$A1007)*($B$1='CAMAGUI DATA UNIFICADA'!$B$2:$B1007),0),MATCH(L$2,'CAMAGUI DATA UNIFICADA'!$C$1:$T$1,0)),"")</f>
        <v>0.6909534616</v>
      </c>
      <c r="M48" s="23">
        <f t="array" ref="M48">IFERROR(INDEX('CAMAGUI DATA UNIFICADA'!$C$2:$T1007,MATCH(1,($A48='CAMAGUI DATA UNIFICADA'!$A$2:$A1007)*($B$1='CAMAGUI DATA UNIFICADA'!$B$2:$B1007),0),MATCH(M$2,'CAMAGUI DATA UNIFICADA'!$C$1:$T$1,0)),"")</f>
        <v>0.8</v>
      </c>
      <c r="N48" s="60">
        <f t="array" ref="N48">IFERROR(INDEX('CAMAGUI DATA UNIFICADA'!$C$2:$T1007,MATCH(1,($A48='CAMAGUI DATA UNIFICADA'!$A$2:$A1007)*($B$1='CAMAGUI DATA UNIFICADA'!$B$2:$B1007),0),MATCH(N$2,'CAMAGUI DATA UNIFICADA'!$C$1:$T$1,0)),"")</f>
        <v>112332.1123</v>
      </c>
      <c r="O48" s="2">
        <f t="array" ref="O48">IFERROR(INDEX('CAMAGUI DATA UNIFICADA'!$C$2:$T1007,MATCH(1,($A48='CAMAGUI DATA UNIFICADA'!$A$2:$A1007)*($B$1='CAMAGUI DATA UNIFICADA'!$B$2:$B1007),0),MATCH(O$2,'CAMAGUI DATA UNIFICADA'!$C$1:$T$1,0)),"")</f>
        <v>2.5</v>
      </c>
      <c r="P48" s="2">
        <f t="array" ref="P48">IFERROR(INDEX('CAMAGUI DATA UNIFICADA'!$C$2:$T1007,MATCH(1,($A48='CAMAGUI DATA UNIFICADA'!$A$2:$A1007)*($B$1='CAMAGUI DATA UNIFICADA'!$B$2:$B1007),0),MATCH(P$2,'CAMAGUI DATA UNIFICADA'!$C$1:$T$1,0)),"")</f>
        <v>10.3</v>
      </c>
      <c r="Q48" s="33">
        <f t="array" ref="Q48">IFERROR(INDEX('CAMAGUI DATA UNIFICADA'!$C$2:$T1007,MATCH(1,($A48='CAMAGUI DATA UNIFICADA'!$A$2:$A1007)*($B$1='CAMAGUI DATA UNIFICADA'!$B$2:$B1007),0),MATCH(Q$2,'CAMAGUI DATA UNIFICADA'!$C$1:$T$1,0)),"")</f>
        <v>4.7712</v>
      </c>
      <c r="R48" s="60">
        <f t="array" ref="R48">IFERROR(INDEX('CAMAGUI DATA UNIFICADA'!$C$2:$T1007,MATCH(1,($A48='CAMAGUI DATA UNIFICADA'!$A$2:$A1007)*($B$1='CAMAGUI DATA UNIFICADA'!$B$2:$B1007),0),MATCH(R$2,'CAMAGUI DATA UNIFICADA'!$C$1:$T$1,0)),"")</f>
        <v>493.3926084</v>
      </c>
      <c r="S48" s="140">
        <f t="array" ref="S48">IFERROR(INDEX('CAMAGUI DATA UNIFICADA'!$C$2:$T1007,MATCH(1,($A48='CAMAGUI DATA UNIFICADA'!$A$2:$A1007)*($B$1='CAMAGUI DATA UNIFICADA'!$B$2:$B1007),0),MATCH(S$2,'CAMAGUI DATA UNIFICADA'!$C$1:$T$1,0)),"")</f>
        <v>32.7231521</v>
      </c>
      <c r="T48" s="138" t="str">
        <f t="array" ref="T48">IFERROR(INDEX('CAMAGUI DATA UNIFICADA'!$C$2:$T1007,MATCH(1,($A48='CAMAGUI DATA UNIFICADA'!$A$2:$A1007)*($T$1='CAMAGUI DATA UNIFICADA'!$B$2:$B1007),0),MATCH(T$2,'CAMAGUI DATA UNIFICADA'!$C$1:$T$1,0)),"")</f>
        <v>CA2071123</v>
      </c>
      <c r="U48" s="2">
        <f t="array" ref="U48">IFERROR(INDEX('CAMAGUI DATA UNIFICADA'!$C$2:$T1007,MATCH(1,($A48='CAMAGUI DATA UNIFICADA'!$A$2:$A1007)*($T$1='CAMAGUI DATA UNIFICADA'!$B$2:$B1007),0),MATCH(U$2,'CAMAGUI DATA UNIFICADA'!$C$1:$T$1,0)),"")</f>
        <v>250</v>
      </c>
      <c r="V48" s="2">
        <f t="array" ref="V48">IFERROR(INDEX('CAMAGUI DATA UNIFICADA'!$C$2:$T1007,MATCH(1,($A48='CAMAGUI DATA UNIFICADA'!$A$2:$A1007)*($T$1='CAMAGUI DATA UNIFICADA'!$B$2:$B1007),0),MATCH(V$2,'CAMAGUI DATA UNIFICADA'!$C$1:$T$1,0)),"")</f>
        <v>1662</v>
      </c>
      <c r="W48" s="2" t="str">
        <f t="array" ref="W48">IFERROR(INDEX('CAMAGUI DATA UNIFICADA'!$C$2:$T1007,MATCH(1,($A48='CAMAGUI DATA UNIFICADA'!$A$2:$A1007)*($T$1='CAMAGUI DATA UNIFICADA'!$B$2:$B1007),0),MATCH(W$2,'CAMAGUI DATA UNIFICADA'!$C$1:$T$1,0)),"")</f>
        <v>SKR MAST</v>
      </c>
      <c r="X48" s="139">
        <f t="array" ref="X48">IFERROR(INDEX('CAMAGUI DATA UNIFICADA'!$C$2:$T1007,MATCH(1,($A48='CAMAGUI DATA UNIFICADA'!$A$2:$A1007)*($T$1='CAMAGUI DATA UNIFICADA'!$B$2:$B1007),0),MATCH(X$2,'CAMAGUI DATA UNIFICADA'!$C$1:$T$1,0)),"")</f>
        <v>1628.76</v>
      </c>
      <c r="Y48" s="2">
        <f t="array" ref="Y48">IFERROR(INDEX('CAMAGUI DATA UNIFICADA'!$C$2:$T1007,MATCH(1,($A48='CAMAGUI DATA UNIFICADA'!$A$2:$A1007)*($T$1='CAMAGUI DATA UNIFICADA'!$B$2:$B1007),0),MATCH(Y$2,'CAMAGUI DATA UNIFICADA'!$C$1:$T$1,0)),"")</f>
        <v>7.5</v>
      </c>
      <c r="Z48" s="2">
        <f t="array" ref="Z48">IFERROR(INDEX('CAMAGUI DATA UNIFICADA'!$C$2:$T1007,MATCH(1,($A48='CAMAGUI DATA UNIFICADA'!$A$2:$A1007)*($T$1='CAMAGUI DATA UNIFICADA'!$B$2:$B1007),0),MATCH(Z$2,'CAMAGUI DATA UNIFICADA'!$C$1:$T$1,0)),"")</f>
        <v>2.5</v>
      </c>
      <c r="AA48" s="2">
        <f t="array" ref="AA48">IFERROR(INDEX('CAMAGUI DATA UNIFICADA'!$C$2:$T1007,MATCH(1,($A48='CAMAGUI DATA UNIFICADA'!$A$2:$A1007)*($T$1='CAMAGUI DATA UNIFICADA'!$B$2:$B1007),0),MATCH(AA$2,'CAMAGUI DATA UNIFICADA'!$C$1:$T$1,0)),"")</f>
        <v>6.036</v>
      </c>
      <c r="AB48" s="60">
        <f t="array" ref="AB48">IFERROR(INDEX('CAMAGUI DATA UNIFICADA'!$C$2:$T1007,MATCH(1,($A48='CAMAGUI DATA UNIFICADA'!$A$2:$A1007)*($T$1='CAMAGUI DATA UNIFICADA'!$B$2:$B1007),0),MATCH(AB$2,'CAMAGUI DATA UNIFICADA'!$C$1:$T$1,0)),"")</f>
        <v>552242.1029</v>
      </c>
      <c r="AC48" s="33">
        <f t="array" ref="AC48">IFERROR(INDEX('CAMAGUI DATA UNIFICADA'!$C$2:$T1007,MATCH(1,($A48='CAMAGUI DATA UNIFICADA'!$A$2:$A1007)*($T$1='CAMAGUI DATA UNIFICADA'!$B$2:$B1007),0),MATCH(AC$2,'CAMAGUI DATA UNIFICADA'!$C$1:$T$1,0)),"")</f>
        <v>1.03875</v>
      </c>
      <c r="AD48" s="23">
        <f t="array" ref="AD48">IFERROR(INDEX('CAMAGUI DATA UNIFICADA'!$C$2:$T1007,MATCH(1,($A48='CAMAGUI DATA UNIFICADA'!$A$2:$A1007)*($T$1='CAMAGUI DATA UNIFICADA'!$B$2:$B1007),0),MATCH(AD$2,'CAMAGUI DATA UNIFICADA'!$C$1:$T$1,0)),"")</f>
        <v>0.6903026287</v>
      </c>
      <c r="AE48" s="23">
        <f t="array" ref="AE48">IFERROR(INDEX('CAMAGUI DATA UNIFICADA'!$C$2:$T1007,MATCH(1,($A48='CAMAGUI DATA UNIFICADA'!$A$2:$A1007)*($T$1='CAMAGUI DATA UNIFICADA'!$B$2:$B1007),0),MATCH(AE$2,'CAMAGUI DATA UNIFICADA'!$C$1:$T$1,0)),"")</f>
        <v>0.8</v>
      </c>
      <c r="AF48" s="60">
        <f t="array" ref="AF48">IFERROR(INDEX('CAMAGUI DATA UNIFICADA'!$C$2:$T1007,MATCH(1,($A48='CAMAGUI DATA UNIFICADA'!$A$2:$A1007)*($T$1='CAMAGUI DATA UNIFICADA'!$B$2:$B1007),0),MATCH(AF$2,'CAMAGUI DATA UNIFICADA'!$C$1:$T$1,0)),"")</f>
        <v>106666.6667</v>
      </c>
      <c r="AG48" s="2">
        <f t="array" ref="AG48">IFERROR(INDEX('CAMAGUI DATA UNIFICADA'!$C$2:$T1007,MATCH(1,($A48='CAMAGUI DATA UNIFICADA'!$A$2:$A1007)*($T$1='CAMAGUI DATA UNIFICADA'!$B$2:$B1007),0),MATCH(AG$2,'CAMAGUI DATA UNIFICADA'!$C$1:$T$1,0)),"")</f>
        <v>2.5</v>
      </c>
      <c r="AH48" s="2">
        <f t="array" ref="AH48">IFERROR(INDEX('CAMAGUI DATA UNIFICADA'!$C$2:$T1007,MATCH(1,($A48='CAMAGUI DATA UNIFICADA'!$A$2:$A1007)*($T$1='CAMAGUI DATA UNIFICADA'!$B$2:$B1007),0),MATCH(AH$2,'CAMAGUI DATA UNIFICADA'!$C$1:$T$1,0)),"")</f>
        <v>10</v>
      </c>
      <c r="AI48" s="33">
        <f t="array" ref="AI48">IFERROR(INDEX('CAMAGUI DATA UNIFICADA'!$C$2:$T1007,MATCH(1,($A48='CAMAGUI DATA UNIFICADA'!$A$2:$A1007)*($T$1='CAMAGUI DATA UNIFICADA'!$B$2:$B1007),0),MATCH(AI$2,'CAMAGUI DATA UNIFICADA'!$C$1:$T$1,0)),"")</f>
        <v>4.836</v>
      </c>
      <c r="AJ48" s="60">
        <f t="array" ref="AJ48">IFERROR(INDEX('CAMAGUI DATA UNIFICADA'!$C$2:$T1007,MATCH(1,($A48='CAMAGUI DATA UNIFICADA'!$A$2:$A1007)*($T$1='CAMAGUI DATA UNIFICADA'!$B$2:$B1007),0),MATCH(AJ$2,'CAMAGUI DATA UNIFICADA'!$C$1:$T$1,0)),"")</f>
        <v>341.1398765</v>
      </c>
      <c r="AK48" s="140">
        <f t="array" ref="AK48">IFERROR(INDEX('CAMAGUI DATA UNIFICADA'!$C$2:$T1007,MATCH(1,($A48='CAMAGUI DATA UNIFICADA'!$A$2:$A1007)*($T$1='CAMAGUI DATA UNIFICADA'!$B$2:$B1007),0),MATCH(AK$2,'CAMAGUI DATA UNIFICADA'!$C$1:$T$1,0)),"")</f>
        <v>22.78496912</v>
      </c>
      <c r="AL48" s="138" t="str">
        <f t="array" ref="AL48">IFERROR(INDEX('CAMAGUI DATA UNIFICADA'!$C$2:$T1007,MATCH(1,($A48='CAMAGUI DATA UNIFICADA'!$A$2:$A1007)*($AL$1='CAMAGUI DATA UNIFICADA'!$B$2:$B1007),0),MATCH(AL$2,'CAMAGUI DATA UNIFICADA'!$C$1:$T$1,0)),"")</f>
        <v>CA3071123</v>
      </c>
      <c r="AM48" s="2">
        <f t="array" ref="AM48">IFERROR(INDEX('CAMAGUI DATA UNIFICADA'!$C$2:$T1007,MATCH(1,($A48='CAMAGUI DATA UNIFICADA'!$A$2:$A1007)*($AL$1='CAMAGUI DATA UNIFICADA'!$B$2:$B1007),0),MATCH(AM$2,'CAMAGUI DATA UNIFICADA'!$C$1:$T$1,0)),"")</f>
        <v>275</v>
      </c>
      <c r="AN48" s="2">
        <f t="array" ref="AN48">IFERROR(INDEX('CAMAGUI DATA UNIFICADA'!$C$2:$T1007,MATCH(1,($A48='CAMAGUI DATA UNIFICADA'!$A$2:$A1007)*($AL$1='CAMAGUI DATA UNIFICADA'!$B$2:$B1007),0),MATCH(AN$2,'CAMAGUI DATA UNIFICADA'!$C$1:$T$1,0)),"")</f>
        <v>1875</v>
      </c>
      <c r="AO48" s="2" t="str">
        <f t="array" ref="AO48">IFERROR(INDEX('CAMAGUI DATA UNIFICADA'!$C$2:$T1007,MATCH(1,($A48='CAMAGUI DATA UNIFICADA'!$A$2:$A1007)*($AL$1='CAMAGUI DATA UNIFICADA'!$B$2:$B1007),0),MATCH(AO$2,'CAMAGUI DATA UNIFICADA'!$C$1:$T$1,0)),"")</f>
        <v>SKR MAST</v>
      </c>
      <c r="AP48" s="139">
        <f t="array" ref="AP48">IFERROR(INDEX('CAMAGUI DATA UNIFICADA'!$C$2:$T1007,MATCH(1,($A48='CAMAGUI DATA UNIFICADA'!$A$2:$A1007)*($AL$1='CAMAGUI DATA UNIFICADA'!$B$2:$B1007),0),MATCH(AP$2,'CAMAGUI DATA UNIFICADA'!$C$1:$T$1,0)),"")</f>
        <v>1837.5</v>
      </c>
      <c r="AQ48" s="2">
        <f t="array" ref="AQ48">IFERROR(INDEX('CAMAGUI DATA UNIFICADA'!$C$2:$T1007,MATCH(1,($A48='CAMAGUI DATA UNIFICADA'!$A$2:$A1007)*($AL$1='CAMAGUI DATA UNIFICADA'!$B$2:$B1007),0),MATCH(AQ$2,'CAMAGUI DATA UNIFICADA'!$C$1:$T$1,0)),"")</f>
        <v>7</v>
      </c>
      <c r="AR48" s="2">
        <f t="array" ref="AR48">IFERROR(INDEX('CAMAGUI DATA UNIFICADA'!$C$2:$T1007,MATCH(1,($A48='CAMAGUI DATA UNIFICADA'!$A$2:$A1007)*($AL$1='CAMAGUI DATA UNIFICADA'!$B$2:$B1007),0),MATCH(AR$2,'CAMAGUI DATA UNIFICADA'!$C$1:$T$1,0)),"")</f>
        <v>2</v>
      </c>
      <c r="AS48" s="33">
        <f t="array" ref="AS48">IFERROR(INDEX('CAMAGUI DATA UNIFICADA'!$C$2:$T1007,MATCH(1,($A48='CAMAGUI DATA UNIFICADA'!$A$2:$A1007)*($AL$1='CAMAGUI DATA UNIFICADA'!$B$2:$B1007),0),MATCH(AS$2,'CAMAGUI DATA UNIFICADA'!$C$1:$T$1,0)),"")</f>
        <v>6.348</v>
      </c>
      <c r="AT48" s="60">
        <f t="array" ref="AT48">IFERROR(INDEX('CAMAGUI DATA UNIFICADA'!$C$2:$T1007,MATCH(1,($A48='CAMAGUI DATA UNIFICADA'!$A$2:$A1007)*($AL$1='CAMAGUI DATA UNIFICADA'!$B$2:$B1007),0),MATCH(AT$2,'CAMAGUI DATA UNIFICADA'!$C$1:$T$1,0)),"")</f>
        <v>618867.5848</v>
      </c>
      <c r="AU48" s="33">
        <f t="array" ref="AU48">IFERROR(INDEX('CAMAGUI DATA UNIFICADA'!$C$2:$T1007,MATCH(1,($A48='CAMAGUI DATA UNIFICADA'!$A$2:$A1007)*($AL$1='CAMAGUI DATA UNIFICADA'!$B$2:$B1007),0),MATCH(AU$2,'CAMAGUI DATA UNIFICADA'!$C$1:$T$1,0)),"")</f>
        <v>1.116071429</v>
      </c>
      <c r="AV48" s="23">
        <f t="array" ref="AV48">IFERROR(INDEX('CAMAGUI DATA UNIFICADA'!$C$2:$T1007,MATCH(1,($A48='CAMAGUI DATA UNIFICADA'!$A$2:$A1007)*($AL$1='CAMAGUI DATA UNIFICADA'!$B$2:$B1007),0),MATCH(AV$2,'CAMAGUI DATA UNIFICADA'!$C$1:$T$1,0)),"")</f>
        <v>0.5893976998</v>
      </c>
      <c r="AW48" s="23">
        <f t="array" ref="AW48">IFERROR(INDEX('CAMAGUI DATA UNIFICADA'!$C$2:$T1007,MATCH(1,($A48='CAMAGUI DATA UNIFICADA'!$A$2:$A1007)*($AL$1='CAMAGUI DATA UNIFICADA'!$B$2:$B1007),0),MATCH(AW$2,'CAMAGUI DATA UNIFICADA'!$C$1:$T$1,0)),"")</f>
        <v>0.8</v>
      </c>
      <c r="AX48" s="60">
        <f t="array" ref="AX48">IFERROR(INDEX('CAMAGUI DATA UNIFICADA'!$C$2:$T1007,MATCH(1,($A48='CAMAGUI DATA UNIFICADA'!$A$2:$A1007)*($AL$1='CAMAGUI DATA UNIFICADA'!$B$2:$B1007),0),MATCH(AX$2,'CAMAGUI DATA UNIFICADA'!$C$1:$T$1,0)),"")</f>
        <v>120000</v>
      </c>
      <c r="AY48" s="2">
        <f t="array" ref="AY48">IFERROR(INDEX('CAMAGUI DATA UNIFICADA'!$C$2:$T1007,MATCH(1,($A48='CAMAGUI DATA UNIFICADA'!$A$2:$A1007)*($AL$1='CAMAGUI DATA UNIFICADA'!$B$2:$B1007),0),MATCH(AY$2,'CAMAGUI DATA UNIFICADA'!$C$1:$T$1,0)),"")</f>
        <v>3</v>
      </c>
      <c r="AZ48" s="2">
        <f t="array" ref="AZ48">IFERROR(INDEX('CAMAGUI DATA UNIFICADA'!$C$2:$T1007,MATCH(1,($A48='CAMAGUI DATA UNIFICADA'!$A$2:$A1007)*($AL$1='CAMAGUI DATA UNIFICADA'!$B$2:$B1007),0),MATCH(AZ$2,'CAMAGUI DATA UNIFICADA'!$C$1:$T$1,0)),"")</f>
        <v>10</v>
      </c>
      <c r="BA48" s="33">
        <f t="array" ref="BA48">IFERROR(INDEX('CAMAGUI DATA UNIFICADA'!$C$2:$T1007,MATCH(1,($A48='CAMAGUI DATA UNIFICADA'!$A$2:$A1007)*($AL$1='CAMAGUI DATA UNIFICADA'!$B$2:$B1007),0),MATCH(BA$2,'CAMAGUI DATA UNIFICADA'!$C$1:$T$1,0)),"")</f>
        <v>4.836</v>
      </c>
      <c r="BB48" s="60">
        <f t="array" ref="BB48">IFERROR(INDEX('CAMAGUI DATA UNIFICADA'!$C$2:$T1007,MATCH(1,($A48='CAMAGUI DATA UNIFICADA'!$A$2:$A1007)*($AL$1='CAMAGUI DATA UNIFICADA'!$B$2:$B1007),0),MATCH(BB$2,'CAMAGUI DATA UNIFICADA'!$C$1:$T$1,0)),"")</f>
        <v>460.5953134</v>
      </c>
      <c r="BC48" s="140">
        <f t="array" ref="BC48">IFERROR(INDEX('CAMAGUI DATA UNIFICADA'!$C$2:$T1007,MATCH(1,($A48='CAMAGUI DATA UNIFICADA'!$A$2:$A1007)*($AL$1='CAMAGUI DATA UNIFICADA'!$B$2:$B1007),0),MATCH(BC$2,'CAMAGUI DATA UNIFICADA'!$C$1:$T$1,0)),"")</f>
        <v>46.39882834</v>
      </c>
      <c r="BD48" s="138" t="str">
        <f t="array" ref="BD48">IFERROR(INDEX('CAMAGUI DATA UNIFICADA'!$C$2:$T1007,MATCH(1,($A48='CAMAGUI DATA UNIFICADA'!$A$2:$A1007)*($BD$1='CAMAGUI DATA UNIFICADA'!$B$2:$B1007),0),MATCH(BD$2,'CAMAGUI DATA UNIFICADA'!$C$1:$T$1,0)),"")</f>
        <v/>
      </c>
      <c r="BE48" s="2" t="str">
        <f t="array" ref="BE48">IFERROR(INDEX('CAMAGUI DATA UNIFICADA'!$C$2:$T1007,MATCH(1,($A48='CAMAGUI DATA UNIFICADA'!$A$2:$A1007)*($BD$1='CAMAGUI DATA UNIFICADA'!$B$2:$B1007),0),MATCH(BE$2,'CAMAGUI DATA UNIFICADA'!$C$1:$T$1,0)),"")</f>
        <v/>
      </c>
      <c r="BF48" s="2" t="str">
        <f t="array" ref="BF48">IFERROR(INDEX('CAMAGUI DATA UNIFICADA'!$C$2:$T1007,MATCH(1,($A48='CAMAGUI DATA UNIFICADA'!$A$2:$A1007)*($BD$1='CAMAGUI DATA UNIFICADA'!$B$2:$B1007),0),MATCH(BF$2,'CAMAGUI DATA UNIFICADA'!$C$1:$T$1,0)),"")</f>
        <v/>
      </c>
      <c r="BG48" s="2" t="str">
        <f t="array" ref="BG48">IFERROR(INDEX('CAMAGUI DATA UNIFICADA'!$C$2:$T1007,MATCH(1,($A48='CAMAGUI DATA UNIFICADA'!$A$2:$A1007)*($BD$1='CAMAGUI DATA UNIFICADA'!$B$2:$B1007),0),MATCH(BG$2,'CAMAGUI DATA UNIFICADA'!$C$1:$T$1,0)),"")</f>
        <v/>
      </c>
      <c r="BH48" s="139" t="str">
        <f t="array" ref="BH48">IFERROR(INDEX('CAMAGUI DATA UNIFICADA'!$C$2:$T1007,MATCH(1,($A48='CAMAGUI DATA UNIFICADA'!$A$2:$A1007)*($BD$1='CAMAGUI DATA UNIFICADA'!$B$2:$B1007),0),MATCH(BH$2,'CAMAGUI DATA UNIFICADA'!$C$1:$T$1,0)),"")</f>
        <v/>
      </c>
      <c r="BI48" s="2" t="str">
        <f t="array" ref="BI48">IFERROR(INDEX('CAMAGUI DATA UNIFICADA'!$C$2:$T1007,MATCH(1,($A48='CAMAGUI DATA UNIFICADA'!$A$2:$A1007)*($BD$1='CAMAGUI DATA UNIFICADA'!$B$2:$B1007),0),MATCH(BI$2,'CAMAGUI DATA UNIFICADA'!$C$1:$T$1,0)),"")</f>
        <v/>
      </c>
      <c r="BJ48" s="2" t="str">
        <f t="array" ref="BJ48">IFERROR(INDEX('CAMAGUI DATA UNIFICADA'!$C$2:$T1007,MATCH(1,($A48='CAMAGUI DATA UNIFICADA'!$A$2:$A1007)*($BD$1='CAMAGUI DATA UNIFICADA'!$B$2:$B1007),0),MATCH(BJ$2,'CAMAGUI DATA UNIFICADA'!$C$1:$T$1,0)),"")</f>
        <v/>
      </c>
      <c r="BK48" s="33" t="str">
        <f t="array" ref="BK48">IFERROR(INDEX('CAMAGUI DATA UNIFICADA'!$C$2:$T1007,MATCH(1,($A48='CAMAGUI DATA UNIFICADA'!$A$2:$A1007)*($BD$1='CAMAGUI DATA UNIFICADA'!$B$2:$B1007),0),MATCH(BK$2,'CAMAGUI DATA UNIFICADA'!$C$1:$T$1,0)),"")</f>
        <v/>
      </c>
      <c r="BL48" s="60" t="str">
        <f t="array" ref="BL48">IFERROR(INDEX('CAMAGUI DATA UNIFICADA'!$C$2:$T1007,MATCH(1,($A48='CAMAGUI DATA UNIFICADA'!$A$2:$A1007)*($BD$1='CAMAGUI DATA UNIFICADA'!$B$2:$B1007),0),MATCH(BL$2,'CAMAGUI DATA UNIFICADA'!$C$1:$T$1,0)),"")</f>
        <v/>
      </c>
      <c r="BM48" s="33" t="str">
        <f t="array" ref="BM48">IFERROR(INDEX('CAMAGUI DATA UNIFICADA'!$C$2:$T1007,MATCH(1,($A48='CAMAGUI DATA UNIFICADA'!$A$2:$A1007)*($BD$1='CAMAGUI DATA UNIFICADA'!$B$2:$B1007),0),MATCH(BM$2,'CAMAGUI DATA UNIFICADA'!$C$1:$T$1,0)),"")</f>
        <v/>
      </c>
      <c r="BN48" s="23" t="str">
        <f t="array" ref="BN48">IFERROR(INDEX('CAMAGUI DATA UNIFICADA'!$C$2:$T1007,MATCH(1,($A48='CAMAGUI DATA UNIFICADA'!$A$2:$A1007)*($BD$1='CAMAGUI DATA UNIFICADA'!$B$2:$B1007),0),MATCH(BN$2,'CAMAGUI DATA UNIFICADA'!$C$1:$T$1,0)),"")</f>
        <v/>
      </c>
      <c r="BO48" s="23" t="str">
        <f t="array" ref="BO48">IFERROR(INDEX('CAMAGUI DATA UNIFICADA'!$C$2:$T1007,MATCH(1,($A48='CAMAGUI DATA UNIFICADA'!$A$2:$A1007)*($BD$1='CAMAGUI DATA UNIFICADA'!$B$2:$B1007),0),MATCH(BO$2,'CAMAGUI DATA UNIFICADA'!$C$1:$T$1,0)),"")</f>
        <v/>
      </c>
      <c r="BP48" s="60" t="str">
        <f t="array" ref="BP48">IFERROR(INDEX('CAMAGUI DATA UNIFICADA'!$C$2:$T1007,MATCH(1,($A48='CAMAGUI DATA UNIFICADA'!$A$2:$A1007)*($BD$1='CAMAGUI DATA UNIFICADA'!$B$2:$B1007),0),MATCH(BP$2,'CAMAGUI DATA UNIFICADA'!$C$1:$T$1,0)),"")</f>
        <v/>
      </c>
      <c r="BQ48" s="2" t="str">
        <f t="array" ref="BQ48">IFERROR(INDEX('CAMAGUI DATA UNIFICADA'!$C$2:$T1007,MATCH(1,($A48='CAMAGUI DATA UNIFICADA'!$A$2:$A1007)*($BD$1='CAMAGUI DATA UNIFICADA'!$B$2:$B1007),0),MATCH(BQ$2,'CAMAGUI DATA UNIFICADA'!$C$1:$T$1,0)),"")</f>
        <v/>
      </c>
      <c r="BR48" s="2" t="str">
        <f t="array" ref="BR48">IFERROR(INDEX('CAMAGUI DATA UNIFICADA'!$C$2:$T1007,MATCH(1,($A48='CAMAGUI DATA UNIFICADA'!$A$2:$A1007)*($BD$1='CAMAGUI DATA UNIFICADA'!$B$2:$B1007),0),MATCH(BR$2,'CAMAGUI DATA UNIFICADA'!$C$1:$T$1,0)),"")</f>
        <v/>
      </c>
      <c r="BS48" s="33" t="str">
        <f t="array" ref="BS48">IFERROR(INDEX('CAMAGUI DATA UNIFICADA'!$C$2:$T1007,MATCH(1,($A48='CAMAGUI DATA UNIFICADA'!$A$2:$A1007)*($BD$1='CAMAGUI DATA UNIFICADA'!$B$2:$B1007),0),MATCH(BS$2,'CAMAGUI DATA UNIFICADA'!$C$1:$T$1,0)),"")</f>
        <v/>
      </c>
      <c r="BT48" s="60" t="str">
        <f t="array" ref="BT48">IFERROR(INDEX('CAMAGUI DATA UNIFICADA'!$C$2:$T1007,MATCH(1,($A48='CAMAGUI DATA UNIFICADA'!$A$2:$A1007)*($BD$1='CAMAGUI DATA UNIFICADA'!$B$2:$B1007),0),MATCH(BT$2,'CAMAGUI DATA UNIFICADA'!$C$1:$T$1,0)),"")</f>
        <v/>
      </c>
      <c r="BU48" s="140" t="str">
        <f t="array" ref="BU48">IFERROR(INDEX('CAMAGUI DATA UNIFICADA'!$C$2:$T1007,MATCH(1,($A48='CAMAGUI DATA UNIFICADA'!$A$2:$A1007)*($BD$1='CAMAGUI DATA UNIFICADA'!$B$2:$B1007),0),MATCH(BU$2,'CAMAGUI DATA UNIFICADA'!$C$1:$T$1,0)),"")</f>
        <v/>
      </c>
      <c r="BV48" s="138" t="str">
        <f t="array" ref="BV48">IFERROR(INDEX('CAMAGUI DATA UNIFICADA'!$C$2:$T1007,MATCH(1,($A48='CAMAGUI DATA UNIFICADA'!$A$2:$A1007)*($BV$1='CAMAGUI DATA UNIFICADA'!$B$2:$B1007),0),MATCH(BV$2,'CAMAGUI DATA UNIFICADA'!$C$1:$T$1,0)),"")</f>
        <v>CA5121023</v>
      </c>
      <c r="BW48" s="2" t="str">
        <f t="array" ref="BW48">IFERROR(INDEX('CAMAGUI DATA UNIFICADA'!$C$2:$T1007,MATCH(1,($A48='CAMAGUI DATA UNIFICADA'!$A$2:$A1007)*($BV$1='CAMAGUI DATA UNIFICADA'!$B$2:$B1007),0),MATCH(BW$2,'CAMAGUI DATA UNIFICADA'!$C$1:$T$1,0)),"")</f>
        <v/>
      </c>
      <c r="BX48" s="2">
        <f t="array" ref="BX48">IFERROR(INDEX('CAMAGUI DATA UNIFICADA'!$C$2:$T1007,MATCH(1,($A48='CAMAGUI DATA UNIFICADA'!$A$2:$A1007)*($BV$1='CAMAGUI DATA UNIFICADA'!$B$2:$B1007),0),MATCH(BX$2,'CAMAGUI DATA UNIFICADA'!$C$1:$T$1,0)),"")</f>
        <v>1374</v>
      </c>
      <c r="BY48" s="2" t="str">
        <f t="array" ref="BY48">IFERROR(INDEX('CAMAGUI DATA UNIFICADA'!$C$2:$T1007,MATCH(1,($A48='CAMAGUI DATA UNIFICADA'!$A$2:$A1007)*($BV$1='CAMAGUI DATA UNIFICADA'!$B$2:$B1007),0),MATCH(BY$2,'CAMAGUI DATA UNIFICADA'!$C$1:$T$1,0)),"")</f>
        <v>SKR MAST</v>
      </c>
      <c r="BZ48" s="139">
        <f t="array" ref="BZ48">IFERROR(INDEX('CAMAGUI DATA UNIFICADA'!$C$2:$T1007,MATCH(1,($A48='CAMAGUI DATA UNIFICADA'!$A$2:$A1007)*($BV$1='CAMAGUI DATA UNIFICADA'!$B$2:$B1007),0),MATCH(BZ$2,'CAMAGUI DATA UNIFICADA'!$C$1:$T$1,0)),"")</f>
        <v>1346.52</v>
      </c>
      <c r="CA48" s="2" t="str">
        <f t="array" ref="CA48">IFERROR(INDEX('CAMAGUI DATA UNIFICADA'!$C$2:$T1007,MATCH(1,($A48='CAMAGUI DATA UNIFICADA'!$A$2:$A1007)*($BV$1='CAMAGUI DATA UNIFICADA'!$B$2:$B1007),0),MATCH(CA$2,'CAMAGUI DATA UNIFICADA'!$C$1:$T$1,0)),"")</f>
        <v/>
      </c>
      <c r="CB48" s="2">
        <f t="array" ref="CB48">IFERROR(INDEX('CAMAGUI DATA UNIFICADA'!$C$2:$T1007,MATCH(1,($A48='CAMAGUI DATA UNIFICADA'!$A$2:$A1007)*($BV$1='CAMAGUI DATA UNIFICADA'!$B$2:$B1007),0),MATCH(CB$2,'CAMAGUI DATA UNIFICADA'!$C$1:$T$1,0)),"")</f>
        <v>-15</v>
      </c>
      <c r="CC48" s="33" t="str">
        <f t="array" ref="CC48">IFERROR(INDEX('CAMAGUI DATA UNIFICADA'!$C$2:$T1007,MATCH(1,($A48='CAMAGUI DATA UNIFICADA'!$A$2:$A1007)*($BV$1='CAMAGUI DATA UNIFICADA'!$B$2:$B1007),0),MATCH(CC$2,'CAMAGUI DATA UNIFICADA'!$C$1:$T$1,0)),"")</f>
        <v/>
      </c>
      <c r="CD48" s="60" t="str">
        <f t="array" ref="CD48">IFERROR(INDEX('CAMAGUI DATA UNIFICADA'!$C$2:$T1007,MATCH(1,($A48='CAMAGUI DATA UNIFICADA'!$A$2:$A1007)*($BV$1='CAMAGUI DATA UNIFICADA'!$B$2:$B1007),0),MATCH(CD$2,'CAMAGUI DATA UNIFICADA'!$C$1:$T$1,0)),"")</f>
        <v/>
      </c>
      <c r="CE48" s="33" t="str">
        <f t="array" ref="CE48">IFERROR(INDEX('CAMAGUI DATA UNIFICADA'!$C$2:$T1007,MATCH(1,($A48='CAMAGUI DATA UNIFICADA'!$A$2:$A1007)*($BV$1='CAMAGUI DATA UNIFICADA'!$B$2:$B1007),0),MATCH(CE$2,'CAMAGUI DATA UNIFICADA'!$C$1:$T$1,0)),"")</f>
        <v/>
      </c>
      <c r="CF48" s="23">
        <f t="array" ref="CF48">IFERROR(INDEX('CAMAGUI DATA UNIFICADA'!$C$2:$T1007,MATCH(1,($A48='CAMAGUI DATA UNIFICADA'!$A$2:$A1007)*($BV$1='CAMAGUI DATA UNIFICADA'!$B$2:$B1007),0),MATCH(CF$2,'CAMAGUI DATA UNIFICADA'!$C$1:$T$1,0)),"")</f>
        <v>0</v>
      </c>
      <c r="CG48" s="23">
        <f t="array" ref="CG48">IFERROR(INDEX('CAMAGUI DATA UNIFICADA'!$C$2:$T1007,MATCH(1,($A48='CAMAGUI DATA UNIFICADA'!$A$2:$A1007)*($BV$1='CAMAGUI DATA UNIFICADA'!$B$2:$B1007),0),MATCH(CG$2,'CAMAGUI DATA UNIFICADA'!$C$1:$T$1,0)),"")</f>
        <v>0</v>
      </c>
      <c r="CH48" s="60">
        <f t="array" ref="CH48">IFERROR(INDEX('CAMAGUI DATA UNIFICADA'!$C$2:$T1007,MATCH(1,($A48='CAMAGUI DATA UNIFICADA'!$A$2:$A1007)*($BV$1='CAMAGUI DATA UNIFICADA'!$B$2:$B1007),0),MATCH(CH$2,'CAMAGUI DATA UNIFICADA'!$C$1:$T$1,0)),"")</f>
        <v>0</v>
      </c>
      <c r="CI48" s="2">
        <f t="array" ref="CI48">IFERROR(INDEX('CAMAGUI DATA UNIFICADA'!$C$2:$T1007,MATCH(1,($A48='CAMAGUI DATA UNIFICADA'!$A$2:$A1007)*($BV$1='CAMAGUI DATA UNIFICADA'!$B$2:$B1007),0),MATCH(CI$2,'CAMAGUI DATA UNIFICADA'!$C$1:$T$1,0)),"")</f>
        <v>0</v>
      </c>
      <c r="CJ48" s="2">
        <f t="array" ref="CJ48">IFERROR(INDEX('CAMAGUI DATA UNIFICADA'!$C$2:$T1007,MATCH(1,($A48='CAMAGUI DATA UNIFICADA'!$A$2:$A1007)*($BV$1='CAMAGUI DATA UNIFICADA'!$B$2:$B1007),0),MATCH(CJ$2,'CAMAGUI DATA UNIFICADA'!$C$1:$T$1,0)),"")</f>
        <v>0</v>
      </c>
      <c r="CK48" s="33" t="str">
        <f t="array" ref="CK48">IFERROR(INDEX('CAMAGUI DATA UNIFICADA'!$C$2:$T1007,MATCH(1,($A48='CAMAGUI DATA UNIFICADA'!$A$2:$A1007)*($BV$1='CAMAGUI DATA UNIFICADA'!$B$2:$B1007),0),MATCH(CK$2,'CAMAGUI DATA UNIFICADA'!$C$1:$T$1,0)),"")</f>
        <v/>
      </c>
      <c r="CL48" s="60">
        <f t="array" ref="CL48">IFERROR(INDEX('CAMAGUI DATA UNIFICADA'!$C$2:$T1007,MATCH(1,($A48='CAMAGUI DATA UNIFICADA'!$A$2:$A1007)*($BV$1='CAMAGUI DATA UNIFICADA'!$B$2:$B1007),0),MATCH(CL$2,'CAMAGUI DATA UNIFICADA'!$C$1:$T$1,0)),"")</f>
        <v>0</v>
      </c>
      <c r="CM48" s="140">
        <f t="array" ref="CM48">IFERROR(INDEX('CAMAGUI DATA UNIFICADA'!$C$2:$T1007,MATCH(1,($A48='CAMAGUI DATA UNIFICADA'!$A$2:$A1007)*($BV$1='CAMAGUI DATA UNIFICADA'!$B$2:$B1007),0),MATCH(CM$2,'CAMAGUI DATA UNIFICADA'!$C$1:$T$1,0)),"")</f>
        <v>0</v>
      </c>
      <c r="CN48" s="138" t="str">
        <f t="array" ref="CN48">IFERROR(INDEX('CAMAGUI DATA UNIFICADA'!$C$2:$T1007,MATCH(1,($A48='CAMAGUI DATA UNIFICADA'!$A$2:$A1007)*($CN$1='CAMAGUI DATA UNIFICADA'!$B$2:$B1007),0),MATCH(CN$2,'CAMAGUI DATA UNIFICADA'!$C$1:$T$1,0)),"")</f>
        <v>CA6131023</v>
      </c>
      <c r="CO48" s="2" t="str">
        <f t="array" ref="CO48">IFERROR(INDEX('CAMAGUI DATA UNIFICADA'!$C$2:$T1007,MATCH(1,($A48='CAMAGUI DATA UNIFICADA'!$A$2:$A1007)*($CN$1='CAMAGUI DATA UNIFICADA'!$B$2:$B1007),0),MATCH(CO$2,'CAMAGUI DATA UNIFICADA'!$C$1:$T$1,0)),"")</f>
        <v/>
      </c>
      <c r="CP48" s="2">
        <f t="array" ref="CP48">IFERROR(INDEX('CAMAGUI DATA UNIFICADA'!$C$2:$T1007,MATCH(1,($A48='CAMAGUI DATA UNIFICADA'!$A$2:$A1007)*($CN$1='CAMAGUI DATA UNIFICADA'!$B$2:$B1007),0),MATCH(CP$2,'CAMAGUI DATA UNIFICADA'!$C$1:$T$1,0)),"")</f>
        <v>500</v>
      </c>
      <c r="CQ48" s="2" t="str">
        <f t="array" ref="CQ48">IFERROR(INDEX('CAMAGUI DATA UNIFICADA'!$C$2:$T1007,MATCH(1,($A48='CAMAGUI DATA UNIFICADA'!$A$2:$A1007)*($CN$1='CAMAGUI DATA UNIFICADA'!$B$2:$B1007),0),MATCH(CQ$2,'CAMAGUI DATA UNIFICADA'!$C$1:$T$1,0)),"")</f>
        <v>SKR MAST</v>
      </c>
      <c r="CR48" s="139">
        <f t="array" ref="CR48">IFERROR(INDEX('CAMAGUI DATA UNIFICADA'!$C$2:$T1007,MATCH(1,($A48='CAMAGUI DATA UNIFICADA'!$A$2:$A1007)*($CN$1='CAMAGUI DATA UNIFICADA'!$B$2:$B1007),0),MATCH(CR$2,'CAMAGUI DATA UNIFICADA'!$C$1:$T$1,0)),"")</f>
        <v>490</v>
      </c>
      <c r="CS48" s="2" t="str">
        <f t="array" ref="CS48">IFERROR(INDEX('CAMAGUI DATA UNIFICADA'!$C$2:$T1007,MATCH(1,($A48='CAMAGUI DATA UNIFICADA'!$A$2:$A1007)*($CN$1='CAMAGUI DATA UNIFICADA'!$B$2:$B1007),0),MATCH(CS$2,'CAMAGUI DATA UNIFICADA'!$C$1:$T$1,0)),"")</f>
        <v/>
      </c>
      <c r="CT48" s="2">
        <f t="array" ref="CT48">IFERROR(INDEX('CAMAGUI DATA UNIFICADA'!$C$2:$T1007,MATCH(1,($A48='CAMAGUI DATA UNIFICADA'!$A$2:$A1007)*($CN$1='CAMAGUI DATA UNIFICADA'!$B$2:$B1007),0),MATCH(CT$2,'CAMAGUI DATA UNIFICADA'!$C$1:$T$1,0)),"")</f>
        <v>-16.2</v>
      </c>
      <c r="CU48" s="33" t="str">
        <f t="array" ref="CU48">IFERROR(INDEX('CAMAGUI DATA UNIFICADA'!$C$2:$T1007,MATCH(1,($A48='CAMAGUI DATA UNIFICADA'!$A$2:$A1007)*($CN$1='CAMAGUI DATA UNIFICADA'!$B$2:$B1007),0),MATCH(CU$2,'CAMAGUI DATA UNIFICADA'!$C$1:$T$1,0)),"")</f>
        <v/>
      </c>
      <c r="CV48" s="60" t="str">
        <f t="array" ref="CV48">IFERROR(INDEX('CAMAGUI DATA UNIFICADA'!$C$2:$T1007,MATCH(1,($A48='CAMAGUI DATA UNIFICADA'!$A$2:$A1007)*($CN$1='CAMAGUI DATA UNIFICADA'!$B$2:$B1007),0),MATCH(CV$2,'CAMAGUI DATA UNIFICADA'!$C$1:$T$1,0)),"")</f>
        <v/>
      </c>
      <c r="CW48" s="33" t="str">
        <f t="array" ref="CW48">IFERROR(INDEX('CAMAGUI DATA UNIFICADA'!$C$2:$T1007,MATCH(1,($A48='CAMAGUI DATA UNIFICADA'!$A$2:$A1007)*($CN$1='CAMAGUI DATA UNIFICADA'!$B$2:$B1007),0),MATCH(CW$2,'CAMAGUI DATA UNIFICADA'!$C$1:$T$1,0)),"")</f>
        <v/>
      </c>
      <c r="CX48" s="23">
        <f t="array" ref="CX48">IFERROR(INDEX('CAMAGUI DATA UNIFICADA'!$C$2:$T1007,MATCH(1,($A48='CAMAGUI DATA UNIFICADA'!$A$2:$A1007)*($CN$1='CAMAGUI DATA UNIFICADA'!$B$2:$B1007),0),MATCH(CX$2,'CAMAGUI DATA UNIFICADA'!$C$1:$T$1,0)),"")</f>
        <v>0</v>
      </c>
      <c r="CY48" s="23">
        <f t="array" ref="CY48">IFERROR(INDEX('CAMAGUI DATA UNIFICADA'!$C$2:$T1007,MATCH(1,($A48='CAMAGUI DATA UNIFICADA'!$A$2:$A1007)*($CN$1='CAMAGUI DATA UNIFICADA'!$B$2:$B1007),0),MATCH(CY$2,'CAMAGUI DATA UNIFICADA'!$C$1:$T$1,0)),"")</f>
        <v>0</v>
      </c>
      <c r="CZ48" s="60">
        <f t="array" ref="CZ48">IFERROR(INDEX('CAMAGUI DATA UNIFICADA'!$C$2:$T1007,MATCH(1,($A48='CAMAGUI DATA UNIFICADA'!$A$2:$A1007)*($CN$1='CAMAGUI DATA UNIFICADA'!$B$2:$B1007),0),MATCH(CZ$2,'CAMAGUI DATA UNIFICADA'!$C$1:$T$1,0)),"")</f>
        <v>0</v>
      </c>
      <c r="DA48" s="2">
        <f t="array" ref="DA48">IFERROR(INDEX('CAMAGUI DATA UNIFICADA'!$C$2:$T1007,MATCH(1,($A48='CAMAGUI DATA UNIFICADA'!$A$2:$A1007)*($CN$1='CAMAGUI DATA UNIFICADA'!$B$2:$B1007),0),MATCH(DA$2,'CAMAGUI DATA UNIFICADA'!$C$1:$T$1,0)),"")</f>
        <v>0</v>
      </c>
      <c r="DB48" s="2">
        <f t="array" ref="DB48">IFERROR(INDEX('CAMAGUI DATA UNIFICADA'!$C$2:$T1007,MATCH(1,($A48='CAMAGUI DATA UNIFICADA'!$A$2:$A1007)*($CN$1='CAMAGUI DATA UNIFICADA'!$B$2:$B1007),0),MATCH(DB$2,'CAMAGUI DATA UNIFICADA'!$C$1:$T$1,0)),"")</f>
        <v>0</v>
      </c>
      <c r="DC48" s="33" t="str">
        <f t="array" ref="DC48">IFERROR(INDEX('CAMAGUI DATA UNIFICADA'!$C$2:$T1007,MATCH(1,($A48='CAMAGUI DATA UNIFICADA'!$A$2:$A1007)*($CN$1='CAMAGUI DATA UNIFICADA'!$B$2:$B1007),0),MATCH(DC$2,'CAMAGUI DATA UNIFICADA'!$C$1:$T$1,0)),"")</f>
        <v/>
      </c>
      <c r="DD48" s="60">
        <f t="array" ref="DD48">IFERROR(INDEX('CAMAGUI DATA UNIFICADA'!$C$2:$T1007,MATCH(1,($A48='CAMAGUI DATA UNIFICADA'!$A$2:$A1007)*($CN$1='CAMAGUI DATA UNIFICADA'!$B$2:$B1007),0),MATCH(DD$2,'CAMAGUI DATA UNIFICADA'!$C$1:$T$1,0)),"")</f>
        <v>0</v>
      </c>
      <c r="DE48" s="140">
        <f t="array" ref="DE48">IFERROR(INDEX('CAMAGUI DATA UNIFICADA'!$C$2:$T1007,MATCH(1,($A48='CAMAGUI DATA UNIFICADA'!$A$2:$A1007)*($CN$1='CAMAGUI DATA UNIFICADA'!$B$2:$B1007),0),MATCH(DE$2,'CAMAGUI DATA UNIFICADA'!$C$1:$T$1,0)),"")</f>
        <v>0</v>
      </c>
      <c r="DF48" s="138" t="str">
        <f t="array" ref="DF48">IFERROR(INDEX('CAMAGUI DATA UNIFICADA'!$C$2:$T1007,MATCH(1,($A48='CAMAGUI DATA UNIFICADA'!$A$2:$A1007)*($DF$1='CAMAGUI DATA UNIFICADA'!$B$2:$B1007),0),MATCH(DF$2,'CAMAGUI DATA UNIFICADA'!$C$1:$T$1,0)),"")</f>
        <v/>
      </c>
      <c r="DG48" s="2" t="str">
        <f t="array" ref="DG48">IFERROR(INDEX('CAMAGUI DATA UNIFICADA'!$C$2:$T1007,MATCH(1,($A48='CAMAGUI DATA UNIFICADA'!$A$2:$A1007)*($DF$1='CAMAGUI DATA UNIFICADA'!$B$2:$B1007),0),MATCH(DG$2,'CAMAGUI DATA UNIFICADA'!$C$1:$T$1,0)),"")</f>
        <v/>
      </c>
      <c r="DH48" s="2" t="str">
        <f t="array" ref="DH48">IFERROR(INDEX('CAMAGUI DATA UNIFICADA'!$C$2:$T1007,MATCH(1,($A48='CAMAGUI DATA UNIFICADA'!$A$2:$A1007)*($DF$1='CAMAGUI DATA UNIFICADA'!$B$2:$B1007),0),MATCH(DH$2,'CAMAGUI DATA UNIFICADA'!$C$1:$T$1,0)),"")</f>
        <v/>
      </c>
      <c r="DI48" s="2" t="str">
        <f t="array" ref="DI48">IFERROR(INDEX('CAMAGUI DATA UNIFICADA'!$C$2:$T1007,MATCH(1,($A48='CAMAGUI DATA UNIFICADA'!$A$2:$A1007)*($DF$1='CAMAGUI DATA UNIFICADA'!$B$2:$B1007),0),MATCH(DI$2,'CAMAGUI DATA UNIFICADA'!$C$1:$T$1,0)),"")</f>
        <v/>
      </c>
      <c r="DJ48" s="139" t="str">
        <f t="array" ref="DJ48">IFERROR(INDEX('CAMAGUI DATA UNIFICADA'!$C$2:$T1007,MATCH(1,($A48='CAMAGUI DATA UNIFICADA'!$A$2:$A1007)*($DF$1='CAMAGUI DATA UNIFICADA'!$B$2:$B1007),0),MATCH(DJ$2,'CAMAGUI DATA UNIFICADA'!$C$1:$T$1,0)),"")</f>
        <v/>
      </c>
      <c r="DK48" s="2" t="str">
        <f t="array" ref="DK48">IFERROR(INDEX('CAMAGUI DATA UNIFICADA'!$C$2:$T1007,MATCH(1,($A48='CAMAGUI DATA UNIFICADA'!$A$2:$A1007)*($DF$1='CAMAGUI DATA UNIFICADA'!$B$2:$B1007),0),MATCH(DK$2,'CAMAGUI DATA UNIFICADA'!$C$1:$T$1,0)),"")</f>
        <v/>
      </c>
      <c r="DL48" s="2" t="str">
        <f t="array" ref="DL48">IFERROR(INDEX('CAMAGUI DATA UNIFICADA'!$C$2:$T1007,MATCH(1,($A48='CAMAGUI DATA UNIFICADA'!$A$2:$A1007)*($DF$1='CAMAGUI DATA UNIFICADA'!$B$2:$B1007),0),MATCH(DL$2,'CAMAGUI DATA UNIFICADA'!$C$1:$T$1,0)),"")</f>
        <v/>
      </c>
      <c r="DM48" s="33" t="str">
        <f t="array" ref="DM48">IFERROR(INDEX('CAMAGUI DATA UNIFICADA'!$C$2:$T1007,MATCH(1,($A48='CAMAGUI DATA UNIFICADA'!$A$2:$A1007)*($DF$1='CAMAGUI DATA UNIFICADA'!$B$2:$B1007),0),MATCH(DM$2,'CAMAGUI DATA UNIFICADA'!$C$1:$T$1,0)),"")</f>
        <v/>
      </c>
      <c r="DN48" s="60" t="str">
        <f t="array" ref="DN48">IFERROR(INDEX('CAMAGUI DATA UNIFICADA'!$C$2:$T1007,MATCH(1,($A48='CAMAGUI DATA UNIFICADA'!$A$2:$A1007)*($DF$1='CAMAGUI DATA UNIFICADA'!$B$2:$B1007),0),MATCH(DN$2,'CAMAGUI DATA UNIFICADA'!$C$1:$T$1,0)),"")</f>
        <v/>
      </c>
      <c r="DO48" s="33" t="str">
        <f t="array" ref="DO48">IFERROR(INDEX('CAMAGUI DATA UNIFICADA'!$C$2:$T1007,MATCH(1,($A48='CAMAGUI DATA UNIFICADA'!$A$2:$A1007)*($DF$1='CAMAGUI DATA UNIFICADA'!$B$2:$B1007),0),MATCH(DO$2,'CAMAGUI DATA UNIFICADA'!$C$1:$T$1,0)),"")</f>
        <v/>
      </c>
      <c r="DP48" s="23" t="str">
        <f t="array" ref="DP48">IFERROR(INDEX('CAMAGUI DATA UNIFICADA'!$C$2:$T1007,MATCH(1,($A48='CAMAGUI DATA UNIFICADA'!$A$2:$A1007)*($DF$1='CAMAGUI DATA UNIFICADA'!$B$2:$B1007),0),MATCH(DP$2,'CAMAGUI DATA UNIFICADA'!$C$1:$T$1,0)),"")</f>
        <v/>
      </c>
      <c r="DQ48" s="23" t="str">
        <f t="array" ref="DQ48">IFERROR(INDEX('CAMAGUI DATA UNIFICADA'!$C$2:$T1007,MATCH(1,($A48='CAMAGUI DATA UNIFICADA'!$A$2:$A1007)*($DF$1='CAMAGUI DATA UNIFICADA'!$B$2:$B1007),0),MATCH(DQ$2,'CAMAGUI DATA UNIFICADA'!$C$1:$T$1,0)),"")</f>
        <v/>
      </c>
      <c r="DR48" s="2" t="str">
        <f t="array" ref="DR48">IFERROR(INDEX('CAMAGUI DATA UNIFICADA'!$C$2:$T1007,MATCH(1,($A48='CAMAGUI DATA UNIFICADA'!$A$2:$A1007)*($DF$1='CAMAGUI DATA UNIFICADA'!$B$2:$B1007),0),MATCH(DR$2,'CAMAGUI DATA UNIFICADA'!$C$1:$T$1,0)),"")</f>
        <v/>
      </c>
      <c r="DS48" s="2" t="str">
        <f t="array" ref="DS48">IFERROR(INDEX('CAMAGUI DATA UNIFICADA'!$C$2:$T1007,MATCH(1,($A48='CAMAGUI DATA UNIFICADA'!$A$2:$A1007)*($DF$1='CAMAGUI DATA UNIFICADA'!$B$2:$B1007),0),MATCH(DS$2,'CAMAGUI DATA UNIFICADA'!$C$1:$T$1,0)),"")</f>
        <v/>
      </c>
      <c r="DT48" s="2" t="str">
        <f t="array" ref="DT48">IFERROR(INDEX('CAMAGUI DATA UNIFICADA'!$C$2:$T1007,MATCH(1,($A48='CAMAGUI DATA UNIFICADA'!$A$2:$A1007)*($DF$1='CAMAGUI DATA UNIFICADA'!$B$2:$B1007),0),MATCH(DT$2,'CAMAGUI DATA UNIFICADA'!$C$1:$T$1,0)),"")</f>
        <v/>
      </c>
      <c r="DU48" s="33" t="str">
        <f t="array" ref="DU48">IFERROR(INDEX('CAMAGUI DATA UNIFICADA'!$C$2:$T1007,MATCH(1,($A48='CAMAGUI DATA UNIFICADA'!$A$2:$A1007)*($DF$1='CAMAGUI DATA UNIFICADA'!$B$2:$B1007),0),MATCH(DU$2,'CAMAGUI DATA UNIFICADA'!$C$1:$T$1,0)),"")</f>
        <v/>
      </c>
      <c r="DV48" s="60" t="str">
        <f t="array" ref="DV48">IFERROR(INDEX('CAMAGUI DATA UNIFICADA'!$C$2:$T1007,MATCH(1,($A48='CAMAGUI DATA UNIFICADA'!$A$2:$A1007)*($DF$1='CAMAGUI DATA UNIFICADA'!$B$2:$B1007),0),MATCH(DV$2,'CAMAGUI DATA UNIFICADA'!$C$1:$T$1,0)),"")</f>
        <v/>
      </c>
      <c r="DW48" s="140" t="str">
        <f t="array" ref="DW48">IFERROR(INDEX('CAMAGUI DATA UNIFICADA'!$C$2:$T1007,MATCH(1,($A48='CAMAGUI DATA UNIFICADA'!$A$2:$A1007)*($DF$1='CAMAGUI DATA UNIFICADA'!$B$2:$B1007),0),MATCH(DW$2,'CAMAGUI DATA UNIFICADA'!$C$1:$T$1,0)),"")</f>
        <v/>
      </c>
      <c r="DX48" s="144" t="str">
        <f t="array" ref="DX48">IFERROR(INDEX('CAMAGUI DATA UNIFICADA'!$C$2:$T1007,MATCH(1,($A48='CAMAGUI DATA UNIFICADA'!$A$2:$A1007)*($DX$1='CAMAGUI DATA UNIFICADA'!$B$2:$B1007),0),MATCH(DX$2,'CAMAGUI DATA UNIFICADA'!$C$1:$T$1,0)),"")</f>
        <v/>
      </c>
      <c r="DY48" s="60" t="str">
        <f t="array" ref="DY48">IFERROR(INDEX('CAMAGUI DATA UNIFICADA'!$C$2:$T1007,MATCH(1,($A48='CAMAGUI DATA UNIFICADA'!$A$2:$A1007)*($DX$1='CAMAGUI DATA UNIFICADA'!$B$2:$B1007),0),MATCH(DY$2,'CAMAGUI DATA UNIFICADA'!$C$1:$T$1,0)),"")</f>
        <v/>
      </c>
      <c r="DZ48" s="60" t="str">
        <f t="array" ref="DZ48">IFERROR(INDEX('CAMAGUI DATA UNIFICADA'!$C$2:$T1007,MATCH(1,($A48='CAMAGUI DATA UNIFICADA'!$A$2:$A1007)*($DX$1='CAMAGUI DATA UNIFICADA'!$B$2:$B1007),0),MATCH(DZ$2,'CAMAGUI DATA UNIFICADA'!$C$1:$T$1,0)),"")</f>
        <v/>
      </c>
      <c r="EA48" s="60" t="str">
        <f t="array" ref="EA48">IFERROR(INDEX('CAMAGUI DATA UNIFICADA'!$C$2:$T1007,MATCH(1,($A48='CAMAGUI DATA UNIFICADA'!$A$2:$A1007)*($DX$1='CAMAGUI DATA UNIFICADA'!$B$2:$B1007),0),MATCH(EA$2,'CAMAGUI DATA UNIFICADA'!$C$1:$T$1,0)),"")</f>
        <v/>
      </c>
      <c r="EB48" s="60" t="str">
        <f t="array" ref="EB48">IFERROR(INDEX('CAMAGUI DATA UNIFICADA'!$C$2:$T1007,MATCH(1,($A48='CAMAGUI DATA UNIFICADA'!$A$2:$A1007)*($DX$1='CAMAGUI DATA UNIFICADA'!$B$2:$B1007),0),MATCH(EB$2,'CAMAGUI DATA UNIFICADA'!$C$1:$T$1,0)),"")</f>
        <v/>
      </c>
      <c r="EC48" s="60" t="str">
        <f t="array" ref="EC48">IFERROR(INDEX('CAMAGUI DATA UNIFICADA'!$C$2:$T1007,MATCH(1,($A48='CAMAGUI DATA UNIFICADA'!$A$2:$A1007)*($DX$1='CAMAGUI DATA UNIFICADA'!$B$2:$B1007),0),MATCH(EC$2,'CAMAGUI DATA UNIFICADA'!$C$1:$T$1,0)),"")</f>
        <v/>
      </c>
      <c r="ED48" s="60" t="str">
        <f t="array" ref="ED48">IFERROR(INDEX('CAMAGUI DATA UNIFICADA'!$C$2:$T1007,MATCH(1,($A48='CAMAGUI DATA UNIFICADA'!$A$2:$A1007)*($DX$1='CAMAGUI DATA UNIFICADA'!$B$2:$B1007),0),MATCH(ED$2,'CAMAGUI DATA UNIFICADA'!$C$1:$T$1,0)),"")</f>
        <v/>
      </c>
      <c r="EE48" s="60" t="str">
        <f t="array" ref="EE48">IFERROR(INDEX('CAMAGUI DATA UNIFICADA'!$C$2:$T1007,MATCH(1,($A48='CAMAGUI DATA UNIFICADA'!$A$2:$A1007)*($DX$1='CAMAGUI DATA UNIFICADA'!$B$2:$B1007),0),MATCH(EE$2,'CAMAGUI DATA UNIFICADA'!$C$1:$T$1,0)),"")</f>
        <v/>
      </c>
      <c r="EF48" s="60" t="str">
        <f t="array" ref="EF48">IFERROR(INDEX('CAMAGUI DATA UNIFICADA'!$C$2:$T1007,MATCH(1,($A48='CAMAGUI DATA UNIFICADA'!$A$2:$A1007)*($DX$1='CAMAGUI DATA UNIFICADA'!$B$2:$B1007),0),MATCH(EF$2,'CAMAGUI DATA UNIFICADA'!$C$1:$T$1,0)),"")</f>
        <v/>
      </c>
      <c r="EG48" s="60" t="str">
        <f t="array" ref="EG48">IFERROR(INDEX('CAMAGUI DATA UNIFICADA'!$C$2:$T1007,MATCH(1,($A48='CAMAGUI DATA UNIFICADA'!$A$2:$A1007)*($DX$1='CAMAGUI DATA UNIFICADA'!$B$2:$B1007),0),MATCH(EG$2,'CAMAGUI DATA UNIFICADA'!$C$1:$T$1,0)),"")</f>
        <v/>
      </c>
      <c r="EH48" s="60" t="str">
        <f t="array" ref="EH48">IFERROR(INDEX('CAMAGUI DATA UNIFICADA'!$C$2:$T1007,MATCH(1,($A48='CAMAGUI DATA UNIFICADA'!$A$2:$A1007)*($DX$1='CAMAGUI DATA UNIFICADA'!$B$2:$B1007),0),MATCH(EH$2,'CAMAGUI DATA UNIFICADA'!$C$1:$T$1,0)),"")</f>
        <v/>
      </c>
      <c r="EI48" s="60" t="str">
        <f t="array" ref="EI48">IFERROR(INDEX('CAMAGUI DATA UNIFICADA'!$C$2:$T1007,MATCH(1,($A48='CAMAGUI DATA UNIFICADA'!$A$2:$A1007)*($DX$1='CAMAGUI DATA UNIFICADA'!$B$2:$B1007),0),MATCH(EI$2,'CAMAGUI DATA UNIFICADA'!$C$1:$T$1,0)),"")</f>
        <v/>
      </c>
      <c r="EJ48" s="60" t="str">
        <f t="array" ref="EJ48">IFERROR(INDEX('CAMAGUI DATA UNIFICADA'!$C$2:$T1007,MATCH(1,($A48='CAMAGUI DATA UNIFICADA'!$A$2:$A1007)*($DX$1='CAMAGUI DATA UNIFICADA'!$B$2:$B1007),0),MATCH(EJ$2,'CAMAGUI DATA UNIFICADA'!$C$1:$T$1,0)),"")</f>
        <v/>
      </c>
      <c r="EK48" s="60" t="str">
        <f t="array" ref="EK48">IFERROR(INDEX('CAMAGUI DATA UNIFICADA'!$C$2:$T1007,MATCH(1,($A48='CAMAGUI DATA UNIFICADA'!$A$2:$A1007)*($DX$1='CAMAGUI DATA UNIFICADA'!$B$2:$B1007),0),MATCH(EK$2,'CAMAGUI DATA UNIFICADA'!$C$1:$T$1,0)),"")</f>
        <v/>
      </c>
      <c r="EL48" s="60" t="str">
        <f t="array" ref="EL48">IFERROR(INDEX('CAMAGUI DATA UNIFICADA'!$C$2:$T1007,MATCH(1,($A48='CAMAGUI DATA UNIFICADA'!$A$2:$A1007)*($DX$1='CAMAGUI DATA UNIFICADA'!$B$2:$B1007),0),MATCH(EL$2,'CAMAGUI DATA UNIFICADA'!$C$1:$T$1,0)),"")</f>
        <v/>
      </c>
      <c r="EM48" s="60" t="str">
        <f t="array" ref="EM48">IFERROR(INDEX('CAMAGUI DATA UNIFICADA'!$C$2:$T1007,MATCH(1,($A48='CAMAGUI DATA UNIFICADA'!$A$2:$A1007)*($DX$1='CAMAGUI DATA UNIFICADA'!$B$2:$B1007),0),MATCH(EM$2,'CAMAGUI DATA UNIFICADA'!$C$1:$T$1,0)),"")</f>
        <v/>
      </c>
      <c r="EN48" s="60" t="str">
        <f t="array" ref="EN48">IFERROR(INDEX('CAMAGUI DATA UNIFICADA'!$C$2:$T1007,MATCH(1,($A48='CAMAGUI DATA UNIFICADA'!$A$2:$A1007)*($DX$1='CAMAGUI DATA UNIFICADA'!$B$2:$B1007),0),MATCH(EN$2,'CAMAGUI DATA UNIFICADA'!$C$1:$T$1,0)),"")</f>
        <v/>
      </c>
      <c r="EO48" s="140" t="str">
        <f t="array" ref="EO48">IFERROR(INDEX('CAMAGUI DATA UNIFICADA'!$C$2:$T1007,MATCH(1,($A48='CAMAGUI DATA UNIFICADA'!$A$2:$A1007)*($DX$1='CAMAGUI DATA UNIFICADA'!$B$2:$B1007),0),MATCH(EO$2,'CAMAGUI DATA UNIFICADA'!$C$1:$T$1,0)),"")</f>
        <v/>
      </c>
    </row>
    <row r="49">
      <c r="A49" s="137">
        <v>45271.0</v>
      </c>
      <c r="B49" s="138" t="str">
        <f t="array" ref="B49">IFERROR(INDEX('CAMAGUI DATA UNIFICADA'!$C$2:$T1007,MATCH(1,($A49='CAMAGUI DATA UNIFICADA'!$A$2:$A1007)*($B$1='CAMAGUI DATA UNIFICADA'!$B$2:$B1007),0),MATCH(B$2,'CAMAGUI DATA UNIFICADA'!$C$1:$T$1,0)),"")</f>
        <v>CA1071123</v>
      </c>
      <c r="C49" s="2">
        <f t="array" ref="C49">IFERROR(INDEX('CAMAGUI DATA UNIFICADA'!$C$2:$T1007,MATCH(1,($A49='CAMAGUI DATA UNIFICADA'!$A$2:$A1007)*($B$1='CAMAGUI DATA UNIFICADA'!$B$2:$B1007),0),MATCH(C$2,'CAMAGUI DATA UNIFICADA'!$C$1:$T$1,0)),"")</f>
        <v>500</v>
      </c>
      <c r="D49" s="2">
        <f t="array" ref="D49">IFERROR(INDEX('CAMAGUI DATA UNIFICADA'!$C$2:$T1007,MATCH(1,($A49='CAMAGUI DATA UNIFICADA'!$A$2:$A1007)*($B$1='CAMAGUI DATA UNIFICADA'!$B$2:$B1007),0),MATCH(D$2,'CAMAGUI DATA UNIFICADA'!$C$1:$T$1,0)),"")</f>
        <v>3175</v>
      </c>
      <c r="E49" s="2" t="str">
        <f t="array" ref="E49">IFERROR(INDEX('CAMAGUI DATA UNIFICADA'!$C$2:$T1007,MATCH(1,($A49='CAMAGUI DATA UNIFICADA'!$A$2:$A1007)*($B$1='CAMAGUI DATA UNIFICADA'!$B$2:$B1007),0),MATCH(E$2,'CAMAGUI DATA UNIFICADA'!$C$1:$T$1,0)),"")</f>
        <v>SKR MAST</v>
      </c>
      <c r="F49" s="139">
        <f t="array" ref="F49">IFERROR(INDEX('CAMAGUI DATA UNIFICADA'!$C$2:$T1007,MATCH(1,($A49='CAMAGUI DATA UNIFICADA'!$A$2:$A1007)*($B$1='CAMAGUI DATA UNIFICADA'!$B$2:$B1007),0),MATCH(F$2,'CAMAGUI DATA UNIFICADA'!$C$1:$T$1,0)),"")</f>
        <v>3111.5</v>
      </c>
      <c r="G49" s="2">
        <f t="array" ref="G49">IFERROR(INDEX('CAMAGUI DATA UNIFICADA'!$C$2:$T1007,MATCH(1,($A49='CAMAGUI DATA UNIFICADA'!$A$2:$A1007)*($B$1='CAMAGUI DATA UNIFICADA'!$B$2:$B1007),0),MATCH(G$2,'CAMAGUI DATA UNIFICADA'!$C$1:$T$1,0)),"")</f>
        <v>10.65</v>
      </c>
      <c r="H49" s="2">
        <f t="array" ref="H49">IFERROR(INDEX('CAMAGUI DATA UNIFICADA'!$C$2:$T1007,MATCH(1,($A49='CAMAGUI DATA UNIFICADA'!$A$2:$A1007)*($B$1='CAMAGUI DATA UNIFICADA'!$B$2:$B1007),0),MATCH(H$2,'CAMAGUI DATA UNIFICADA'!$C$1:$T$1,0)),"")</f>
        <v>2.85</v>
      </c>
      <c r="I49" s="33">
        <f t="array" ref="I49">IFERROR(INDEX('CAMAGUI DATA UNIFICADA'!$C$2:$T1007,MATCH(1,($A49='CAMAGUI DATA UNIFICADA'!$A$2:$A1007)*($B$1='CAMAGUI DATA UNIFICADA'!$B$2:$B1007),0),MATCH(I$2,'CAMAGUI DATA UNIFICADA'!$C$1:$T$1,0)),"")</f>
        <v>4.6956</v>
      </c>
      <c r="J49" s="60">
        <f t="array" ref="J49">IFERROR(INDEX('CAMAGUI DATA UNIFICADA'!$C$2:$T1007,MATCH(1,($A49='CAMAGUI DATA UNIFICADA'!$A$2:$A1007)*($B$1='CAMAGUI DATA UNIFICADA'!$B$2:$B1007),0),MATCH(J$2,'CAMAGUI DATA UNIFICADA'!$C$1:$T$1,0)),"")</f>
        <v>999837.2265</v>
      </c>
      <c r="K49" s="33">
        <f t="array" ref="K49">IFERROR(INDEX('CAMAGUI DATA UNIFICADA'!$C$2:$T1007,MATCH(1,($A49='CAMAGUI DATA UNIFICADA'!$A$2:$A1007)*($B$1='CAMAGUI DATA UNIFICADA'!$B$2:$B1007),0),MATCH(K$2,'CAMAGUI DATA UNIFICADA'!$C$1:$T$1,0)),"")</f>
        <v>1.126425771</v>
      </c>
      <c r="L49" s="23">
        <f t="array" ref="L49">IFERROR(INDEX('CAMAGUI DATA UNIFICADA'!$C$2:$T1007,MATCH(1,($A49='CAMAGUI DATA UNIFICADA'!$A$2:$A1007)*($B$1='CAMAGUI DATA UNIFICADA'!$B$2:$B1007),0),MATCH(L$2,'CAMAGUI DATA UNIFICADA'!$C$1:$T$1,0)),"")</f>
        <v>0.8694236752</v>
      </c>
      <c r="M49" s="23">
        <f t="array" ref="M49">IFERROR(INDEX('CAMAGUI DATA UNIFICADA'!$C$2:$T1007,MATCH(1,($A49='CAMAGUI DATA UNIFICADA'!$A$2:$A1007)*($B$1='CAMAGUI DATA UNIFICADA'!$B$2:$B1007),0),MATCH(M$2,'CAMAGUI DATA UNIFICADA'!$C$1:$T$1,0)),"")</f>
        <v>0.86</v>
      </c>
      <c r="N49" s="60">
        <f t="array" ref="N49">IFERROR(INDEX('CAMAGUI DATA UNIFICADA'!$C$2:$T1007,MATCH(1,($A49='CAMAGUI DATA UNIFICADA'!$A$2:$A1007)*($B$1='CAMAGUI DATA UNIFICADA'!$B$2:$B1007),0),MATCH(N$2,'CAMAGUI DATA UNIFICADA'!$C$1:$T$1,0)),"")</f>
        <v>120757.0208</v>
      </c>
      <c r="O49" s="2">
        <f t="array" ref="O49">IFERROR(INDEX('CAMAGUI DATA UNIFICADA'!$C$2:$T1007,MATCH(1,($A49='CAMAGUI DATA UNIFICADA'!$A$2:$A1007)*($B$1='CAMAGUI DATA UNIFICADA'!$B$2:$B1007),0),MATCH(O$2,'CAMAGUI DATA UNIFICADA'!$C$1:$T$1,0)),"")</f>
        <v>2.75</v>
      </c>
      <c r="P49" s="2">
        <f t="array" ref="P49">IFERROR(INDEX('CAMAGUI DATA UNIFICADA'!$C$2:$T1007,MATCH(1,($A49='CAMAGUI DATA UNIFICADA'!$A$2:$A1007)*($B$1='CAMAGUI DATA UNIFICADA'!$B$2:$B1007),0),MATCH(P$2,'CAMAGUI DATA UNIFICADA'!$C$1:$T$1,0)),"")</f>
        <v>13.4</v>
      </c>
      <c r="Q49" s="33">
        <f t="array" ref="Q49">IFERROR(INDEX('CAMAGUI DATA UNIFICADA'!$C$2:$T1007,MATCH(1,($A49='CAMAGUI DATA UNIFICADA'!$A$2:$A1007)*($B$1='CAMAGUI DATA UNIFICADA'!$B$2:$B1007),0),MATCH(Q$2,'CAMAGUI DATA UNIFICADA'!$C$1:$T$1,0)),"")</f>
        <v>4.1856</v>
      </c>
      <c r="R49" s="60">
        <f t="array" ref="R49">IFERROR(INDEX('CAMAGUI DATA UNIFICADA'!$C$2:$T1007,MATCH(1,($A49='CAMAGUI DATA UNIFICADA'!$A$2:$A1007)*($B$1='CAMAGUI DATA UNIFICADA'!$B$2:$B1007),0),MATCH(R$2,'CAMAGUI DATA UNIFICADA'!$C$1:$T$1,0)),"")</f>
        <v>577.8514085</v>
      </c>
      <c r="S49" s="140">
        <f t="array" ref="S49">IFERROR(INDEX('CAMAGUI DATA UNIFICADA'!$C$2:$T1007,MATCH(1,($A49='CAMAGUI DATA UNIFICADA'!$A$2:$A1007)*($B$1='CAMAGUI DATA UNIFICADA'!$B$2:$B1007),0),MATCH(S$2,'CAMAGUI DATA UNIFICADA'!$C$1:$T$1,0)),"")</f>
        <v>19.46285212</v>
      </c>
      <c r="T49" s="138" t="str">
        <f t="array" ref="T49">IFERROR(INDEX('CAMAGUI DATA UNIFICADA'!$C$2:$T1007,MATCH(1,($A49='CAMAGUI DATA UNIFICADA'!$A$2:$A1007)*($T$1='CAMAGUI DATA UNIFICADA'!$B$2:$B1007),0),MATCH(T$2,'CAMAGUI DATA UNIFICADA'!$C$1:$T$1,0)),"")</f>
        <v>CA2071123</v>
      </c>
      <c r="U49" s="2">
        <f t="array" ref="U49">IFERROR(INDEX('CAMAGUI DATA UNIFICADA'!$C$2:$T1007,MATCH(1,($A49='CAMAGUI DATA UNIFICADA'!$A$2:$A1007)*($T$1='CAMAGUI DATA UNIFICADA'!$B$2:$B1007),0),MATCH(U$2,'CAMAGUI DATA UNIFICADA'!$C$1:$T$1,0)),"")</f>
        <v>337.5</v>
      </c>
      <c r="V49" s="2">
        <f t="array" ref="V49">IFERROR(INDEX('CAMAGUI DATA UNIFICADA'!$C$2:$T1007,MATCH(1,($A49='CAMAGUI DATA UNIFICADA'!$A$2:$A1007)*($T$1='CAMAGUI DATA UNIFICADA'!$B$2:$B1007),0),MATCH(V$2,'CAMAGUI DATA UNIFICADA'!$C$1:$T$1,0)),"")</f>
        <v>2150</v>
      </c>
      <c r="W49" s="2" t="str">
        <f t="array" ref="W49">IFERROR(INDEX('CAMAGUI DATA UNIFICADA'!$C$2:$T1007,MATCH(1,($A49='CAMAGUI DATA UNIFICADA'!$A$2:$A1007)*($T$1='CAMAGUI DATA UNIFICADA'!$B$2:$B1007),0),MATCH(W$2,'CAMAGUI DATA UNIFICADA'!$C$1:$T$1,0)),"")</f>
        <v>SKR MAST</v>
      </c>
      <c r="X49" s="139">
        <f t="array" ref="X49">IFERROR(INDEX('CAMAGUI DATA UNIFICADA'!$C$2:$T1007,MATCH(1,($A49='CAMAGUI DATA UNIFICADA'!$A$2:$A1007)*($T$1='CAMAGUI DATA UNIFICADA'!$B$2:$B1007),0),MATCH(X$2,'CAMAGUI DATA UNIFICADA'!$C$1:$T$1,0)),"")</f>
        <v>2107</v>
      </c>
      <c r="Y49" s="2">
        <f t="array" ref="Y49">IFERROR(INDEX('CAMAGUI DATA UNIFICADA'!$C$2:$T1007,MATCH(1,($A49='CAMAGUI DATA UNIFICADA'!$A$2:$A1007)*($T$1='CAMAGUI DATA UNIFICADA'!$B$2:$B1007),0),MATCH(Y$2,'CAMAGUI DATA UNIFICADA'!$C$1:$T$1,0)),"")</f>
        <v>10.5</v>
      </c>
      <c r="Z49" s="2">
        <f t="array" ref="Z49">IFERROR(INDEX('CAMAGUI DATA UNIFICADA'!$C$2:$T1007,MATCH(1,($A49='CAMAGUI DATA UNIFICADA'!$A$2:$A1007)*($T$1='CAMAGUI DATA UNIFICADA'!$B$2:$B1007),0),MATCH(Z$2,'CAMAGUI DATA UNIFICADA'!$C$1:$T$1,0)),"")</f>
        <v>3</v>
      </c>
      <c r="AA49" s="2">
        <f t="array" ref="AA49">IFERROR(INDEX('CAMAGUI DATA UNIFICADA'!$C$2:$T1007,MATCH(1,($A49='CAMAGUI DATA UNIFICADA'!$A$2:$A1007)*($T$1='CAMAGUI DATA UNIFICADA'!$B$2:$B1007),0),MATCH(AA$2,'CAMAGUI DATA UNIFICADA'!$C$1:$T$1,0)),"")</f>
        <v>4.728</v>
      </c>
      <c r="AB49" s="60">
        <f t="array" ref="AB49">IFERROR(INDEX('CAMAGUI DATA UNIFICADA'!$C$2:$T1007,MATCH(1,($A49='CAMAGUI DATA UNIFICADA'!$A$2:$A1007)*($T$1='CAMAGUI DATA UNIFICADA'!$B$2:$B1007),0),MATCH(AB$2,'CAMAGUI DATA UNIFICADA'!$C$1:$T$1,0)),"")</f>
        <v>679840.4641</v>
      </c>
      <c r="AC49" s="33">
        <f t="array" ref="AC49">IFERROR(INDEX('CAMAGUI DATA UNIFICADA'!$C$2:$T1007,MATCH(1,($A49='CAMAGUI DATA UNIFICADA'!$A$2:$A1007)*($T$1='CAMAGUI DATA UNIFICADA'!$B$2:$B1007),0),MATCH(AC$2,'CAMAGUI DATA UNIFICADA'!$C$1:$T$1,0)),"")</f>
        <v>1.119791667</v>
      </c>
      <c r="AD49" s="23">
        <f t="array" ref="AD49">IFERROR(INDEX('CAMAGUI DATA UNIFICADA'!$C$2:$T1007,MATCH(1,($A49='CAMAGUI DATA UNIFICADA'!$A$2:$A1007)*($T$1='CAMAGUI DATA UNIFICADA'!$B$2:$B1007),0),MATCH(AD$2,'CAMAGUI DATA UNIFICADA'!$C$1:$T$1,0)),"")</f>
        <v>0.8498005801</v>
      </c>
      <c r="AE49" s="23">
        <f t="array" ref="AE49">IFERROR(INDEX('CAMAGUI DATA UNIFICADA'!$C$2:$T1007,MATCH(1,($A49='CAMAGUI DATA UNIFICADA'!$A$2:$A1007)*($T$1='CAMAGUI DATA UNIFICADA'!$B$2:$B1007),0),MATCH(AE$2,'CAMAGUI DATA UNIFICADA'!$C$1:$T$1,0)),"")</f>
        <v>0.8</v>
      </c>
      <c r="AF49" s="60">
        <f t="array" ref="AF49">IFERROR(INDEX('CAMAGUI DATA UNIFICADA'!$C$2:$T1007,MATCH(1,($A49='CAMAGUI DATA UNIFICADA'!$A$2:$A1007)*($T$1='CAMAGUI DATA UNIFICADA'!$B$2:$B1007),0),MATCH(AF$2,'CAMAGUI DATA UNIFICADA'!$C$1:$T$1,0)),"")</f>
        <v>106666.6667</v>
      </c>
      <c r="AG49" s="2">
        <f t="array" ref="AG49">IFERROR(INDEX('CAMAGUI DATA UNIFICADA'!$C$2:$T1007,MATCH(1,($A49='CAMAGUI DATA UNIFICADA'!$A$2:$A1007)*($T$1='CAMAGUI DATA UNIFICADA'!$B$2:$B1007),0),MATCH(AG$2,'CAMAGUI DATA UNIFICADA'!$C$1:$T$1,0)),"")</f>
        <v>2.75</v>
      </c>
      <c r="AH49" s="2">
        <f t="array" ref="AH49">IFERROR(INDEX('CAMAGUI DATA UNIFICADA'!$C$2:$T1007,MATCH(1,($A49='CAMAGUI DATA UNIFICADA'!$A$2:$A1007)*($T$1='CAMAGUI DATA UNIFICADA'!$B$2:$B1007),0),MATCH(AH$2,'CAMAGUI DATA UNIFICADA'!$C$1:$T$1,0)),"")</f>
        <v>13.25</v>
      </c>
      <c r="AI49" s="33">
        <f t="array" ref="AI49">IFERROR(INDEX('CAMAGUI DATA UNIFICADA'!$C$2:$T1007,MATCH(1,($A49='CAMAGUI DATA UNIFICADA'!$A$2:$A1007)*($T$1='CAMAGUI DATA UNIFICADA'!$B$2:$B1007),0),MATCH(AI$2,'CAMAGUI DATA UNIFICADA'!$C$1:$T$1,0)),"")</f>
        <v>4.209</v>
      </c>
      <c r="AJ49" s="60">
        <f t="array" ref="AJ49">IFERROR(INDEX('CAMAGUI DATA UNIFICADA'!$C$2:$T1007,MATCH(1,($A49='CAMAGUI DATA UNIFICADA'!$A$2:$A1007)*($T$1='CAMAGUI DATA UNIFICADA'!$B$2:$B1007),0),MATCH(AJ$2,'CAMAGUI DATA UNIFICADA'!$C$1:$T$1,0)),"")</f>
        <v>371.5614768</v>
      </c>
      <c r="AK49" s="140">
        <f t="array" ref="AK49">IFERROR(INDEX('CAMAGUI DATA UNIFICADA'!$C$2:$T1007,MATCH(1,($A49='CAMAGUI DATA UNIFICADA'!$A$2:$A1007)*($T$1='CAMAGUI DATA UNIFICADA'!$B$2:$B1007),0),MATCH(AK$2,'CAMAGUI DATA UNIFICADA'!$C$1:$T$1,0)),"")</f>
        <v>8.515369201</v>
      </c>
      <c r="AL49" s="138" t="str">
        <f t="array" ref="AL49">IFERROR(INDEX('CAMAGUI DATA UNIFICADA'!$C$2:$T1007,MATCH(1,($A49='CAMAGUI DATA UNIFICADA'!$A$2:$A1007)*($AL$1='CAMAGUI DATA UNIFICADA'!$B$2:$B1007),0),MATCH(AL$2,'CAMAGUI DATA UNIFICADA'!$C$1:$T$1,0)),"")</f>
        <v>CA3071123</v>
      </c>
      <c r="AM49" s="2">
        <f t="array" ref="AM49">IFERROR(INDEX('CAMAGUI DATA UNIFICADA'!$C$2:$T1007,MATCH(1,($A49='CAMAGUI DATA UNIFICADA'!$A$2:$A1007)*($AL$1='CAMAGUI DATA UNIFICADA'!$B$2:$B1007),0),MATCH(AM$2,'CAMAGUI DATA UNIFICADA'!$C$1:$T$1,0)),"")</f>
        <v>425</v>
      </c>
      <c r="AN49" s="2">
        <f t="array" ref="AN49">IFERROR(INDEX('CAMAGUI DATA UNIFICADA'!$C$2:$T1007,MATCH(1,($A49='CAMAGUI DATA UNIFICADA'!$A$2:$A1007)*($AL$1='CAMAGUI DATA UNIFICADA'!$B$2:$B1007),0),MATCH(AN$2,'CAMAGUI DATA UNIFICADA'!$C$1:$T$1,0)),"")</f>
        <v>2675</v>
      </c>
      <c r="AO49" s="2" t="str">
        <f t="array" ref="AO49">IFERROR(INDEX('CAMAGUI DATA UNIFICADA'!$C$2:$T1007,MATCH(1,($A49='CAMAGUI DATA UNIFICADA'!$A$2:$A1007)*($AL$1='CAMAGUI DATA UNIFICADA'!$B$2:$B1007),0),MATCH(AO$2,'CAMAGUI DATA UNIFICADA'!$C$1:$T$1,0)),"")</f>
        <v>SKR MAST</v>
      </c>
      <c r="AP49" s="139">
        <f t="array" ref="AP49">IFERROR(INDEX('CAMAGUI DATA UNIFICADA'!$C$2:$T1007,MATCH(1,($A49='CAMAGUI DATA UNIFICADA'!$A$2:$A1007)*($AL$1='CAMAGUI DATA UNIFICADA'!$B$2:$B1007),0),MATCH(AP$2,'CAMAGUI DATA UNIFICADA'!$C$1:$T$1,0)),"")</f>
        <v>2621.5</v>
      </c>
      <c r="AQ49" s="2">
        <f t="array" ref="AQ49">IFERROR(INDEX('CAMAGUI DATA UNIFICADA'!$C$2:$T1007,MATCH(1,($A49='CAMAGUI DATA UNIFICADA'!$A$2:$A1007)*($AL$1='CAMAGUI DATA UNIFICADA'!$B$2:$B1007),0),MATCH(AQ$2,'CAMAGUI DATA UNIFICADA'!$C$1:$T$1,0)),"")</f>
        <v>9.7</v>
      </c>
      <c r="AR49" s="2">
        <f t="array" ref="AR49">IFERROR(INDEX('CAMAGUI DATA UNIFICADA'!$C$2:$T1007,MATCH(1,($A49='CAMAGUI DATA UNIFICADA'!$A$2:$A1007)*($AL$1='CAMAGUI DATA UNIFICADA'!$B$2:$B1007),0),MATCH(AR$2,'CAMAGUI DATA UNIFICADA'!$C$1:$T$1,0)),"")</f>
        <v>2.7</v>
      </c>
      <c r="AS49" s="33">
        <f t="array" ref="AS49">IFERROR(INDEX('CAMAGUI DATA UNIFICADA'!$C$2:$T1007,MATCH(1,($A49='CAMAGUI DATA UNIFICADA'!$A$2:$A1007)*($AL$1='CAMAGUI DATA UNIFICADA'!$B$2:$B1007),0),MATCH(AS$2,'CAMAGUI DATA UNIFICADA'!$C$1:$T$1,0)),"")</f>
        <v>5.1024</v>
      </c>
      <c r="AT49" s="60">
        <f t="array" ref="AT49">IFERROR(INDEX('CAMAGUI DATA UNIFICADA'!$C$2:$T1007,MATCH(1,($A49='CAMAGUI DATA UNIFICADA'!$A$2:$A1007)*($AL$1='CAMAGUI DATA UNIFICADA'!$B$2:$B1007),0),MATCH(AT$2,'CAMAGUI DATA UNIFICADA'!$C$1:$T$1,0)),"")</f>
        <v>858702.4339</v>
      </c>
      <c r="AU49" s="33">
        <f t="array" ref="AU49">IFERROR(INDEX('CAMAGUI DATA UNIFICADA'!$C$2:$T1007,MATCH(1,($A49='CAMAGUI DATA UNIFICADA'!$A$2:$A1007)*($AL$1='CAMAGUI DATA UNIFICADA'!$B$2:$B1007),0),MATCH(AU$2,'CAMAGUI DATA UNIFICADA'!$C$1:$T$1,0)),"")</f>
        <v>1.179453263</v>
      </c>
      <c r="AV49" s="23">
        <f t="array" ref="AV49">IFERROR(INDEX('CAMAGUI DATA UNIFICADA'!$C$2:$T1007,MATCH(1,($A49='CAMAGUI DATA UNIFICADA'!$A$2:$A1007)*($AL$1='CAMAGUI DATA UNIFICADA'!$B$2:$B1007),0),MATCH(AV$2,'CAMAGUI DATA UNIFICADA'!$C$1:$T$1,0)),"")</f>
        <v>0.8178118419</v>
      </c>
      <c r="AW49" s="23">
        <f t="array" ref="AW49">IFERROR(INDEX('CAMAGUI DATA UNIFICADA'!$C$2:$T1007,MATCH(1,($A49='CAMAGUI DATA UNIFICADA'!$A$2:$A1007)*($AL$1='CAMAGUI DATA UNIFICADA'!$B$2:$B1007),0),MATCH(AW$2,'CAMAGUI DATA UNIFICADA'!$C$1:$T$1,0)),"")</f>
        <v>0.8</v>
      </c>
      <c r="AX49" s="60">
        <f t="array" ref="AX49">IFERROR(INDEX('CAMAGUI DATA UNIFICADA'!$C$2:$T1007,MATCH(1,($A49='CAMAGUI DATA UNIFICADA'!$A$2:$A1007)*($AL$1='CAMAGUI DATA UNIFICADA'!$B$2:$B1007),0),MATCH(AX$2,'CAMAGUI DATA UNIFICADA'!$C$1:$T$1,0)),"")</f>
        <v>120000</v>
      </c>
      <c r="AY49" s="2">
        <f t="array" ref="AY49">IFERROR(INDEX('CAMAGUI DATA UNIFICADA'!$C$2:$T1007,MATCH(1,($A49='CAMAGUI DATA UNIFICADA'!$A$2:$A1007)*($AL$1='CAMAGUI DATA UNIFICADA'!$B$2:$B1007),0),MATCH(AY$2,'CAMAGUI DATA UNIFICADA'!$C$1:$T$1,0)),"")</f>
        <v>3</v>
      </c>
      <c r="AZ49" s="2">
        <f t="array" ref="AZ49">IFERROR(INDEX('CAMAGUI DATA UNIFICADA'!$C$2:$T1007,MATCH(1,($A49='CAMAGUI DATA UNIFICADA'!$A$2:$A1007)*($AL$1='CAMAGUI DATA UNIFICADA'!$B$2:$B1007),0),MATCH(AZ$2,'CAMAGUI DATA UNIFICADA'!$C$1:$T$1,0)),"")</f>
        <v>12.7</v>
      </c>
      <c r="BA49" s="33">
        <f t="array" ref="BA49">IFERROR(INDEX('CAMAGUI DATA UNIFICADA'!$C$2:$T1007,MATCH(1,($A49='CAMAGUI DATA UNIFICADA'!$A$2:$A1007)*($AL$1='CAMAGUI DATA UNIFICADA'!$B$2:$B1007),0),MATCH(BA$2,'CAMAGUI DATA UNIFICADA'!$C$1:$T$1,0)),"")</f>
        <v>4.3032</v>
      </c>
      <c r="BB49" s="60">
        <f t="array" ref="BB49">IFERROR(INDEX('CAMAGUI DATA UNIFICADA'!$C$2:$T1007,MATCH(1,($A49='CAMAGUI DATA UNIFICADA'!$A$2:$A1007)*($AL$1='CAMAGUI DATA UNIFICADA'!$B$2:$B1007),0),MATCH(BB$2,'CAMAGUI DATA UNIFICADA'!$C$1:$T$1,0)),"")</f>
        <v>491.9405047</v>
      </c>
      <c r="BC49" s="140">
        <f t="array" ref="BC49">IFERROR(INDEX('CAMAGUI DATA UNIFICADA'!$C$2:$T1007,MATCH(1,($A49='CAMAGUI DATA UNIFICADA'!$A$2:$A1007)*($AL$1='CAMAGUI DATA UNIFICADA'!$B$2:$B1007),0),MATCH(BC$2,'CAMAGUI DATA UNIFICADA'!$C$1:$T$1,0)),"")</f>
        <v>16.73512618</v>
      </c>
      <c r="BD49" s="138" t="str">
        <f t="array" ref="BD49">IFERROR(INDEX('CAMAGUI DATA UNIFICADA'!$C$2:$T1007,MATCH(1,($A49='CAMAGUI DATA UNIFICADA'!$A$2:$A1007)*($BD$1='CAMAGUI DATA UNIFICADA'!$B$2:$B1007),0),MATCH(BD$2,'CAMAGUI DATA UNIFICADA'!$C$1:$T$1,0)),"")</f>
        <v/>
      </c>
      <c r="BE49" s="2" t="str">
        <f t="array" ref="BE49">IFERROR(INDEX('CAMAGUI DATA UNIFICADA'!$C$2:$T1007,MATCH(1,($A49='CAMAGUI DATA UNIFICADA'!$A$2:$A1007)*($BD$1='CAMAGUI DATA UNIFICADA'!$B$2:$B1007),0),MATCH(BE$2,'CAMAGUI DATA UNIFICADA'!$C$1:$T$1,0)),"")</f>
        <v/>
      </c>
      <c r="BF49" s="2" t="str">
        <f t="array" ref="BF49">IFERROR(INDEX('CAMAGUI DATA UNIFICADA'!$C$2:$T1007,MATCH(1,($A49='CAMAGUI DATA UNIFICADA'!$A$2:$A1007)*($BD$1='CAMAGUI DATA UNIFICADA'!$B$2:$B1007),0),MATCH(BF$2,'CAMAGUI DATA UNIFICADA'!$C$1:$T$1,0)),"")</f>
        <v/>
      </c>
      <c r="BG49" s="2" t="str">
        <f t="array" ref="BG49">IFERROR(INDEX('CAMAGUI DATA UNIFICADA'!$C$2:$T1007,MATCH(1,($A49='CAMAGUI DATA UNIFICADA'!$A$2:$A1007)*($BD$1='CAMAGUI DATA UNIFICADA'!$B$2:$B1007),0),MATCH(BG$2,'CAMAGUI DATA UNIFICADA'!$C$1:$T$1,0)),"")</f>
        <v/>
      </c>
      <c r="BH49" s="139" t="str">
        <f t="array" ref="BH49">IFERROR(INDEX('CAMAGUI DATA UNIFICADA'!$C$2:$T1007,MATCH(1,($A49='CAMAGUI DATA UNIFICADA'!$A$2:$A1007)*($BD$1='CAMAGUI DATA UNIFICADA'!$B$2:$B1007),0),MATCH(BH$2,'CAMAGUI DATA UNIFICADA'!$C$1:$T$1,0)),"")</f>
        <v/>
      </c>
      <c r="BI49" s="2" t="str">
        <f t="array" ref="BI49">IFERROR(INDEX('CAMAGUI DATA UNIFICADA'!$C$2:$T1007,MATCH(1,($A49='CAMAGUI DATA UNIFICADA'!$A$2:$A1007)*($BD$1='CAMAGUI DATA UNIFICADA'!$B$2:$B1007),0),MATCH(BI$2,'CAMAGUI DATA UNIFICADA'!$C$1:$T$1,0)),"")</f>
        <v/>
      </c>
      <c r="BJ49" s="2" t="str">
        <f t="array" ref="BJ49">IFERROR(INDEX('CAMAGUI DATA UNIFICADA'!$C$2:$T1007,MATCH(1,($A49='CAMAGUI DATA UNIFICADA'!$A$2:$A1007)*($BD$1='CAMAGUI DATA UNIFICADA'!$B$2:$B1007),0),MATCH(BJ$2,'CAMAGUI DATA UNIFICADA'!$C$1:$T$1,0)),"")</f>
        <v/>
      </c>
      <c r="BK49" s="33" t="str">
        <f t="array" ref="BK49">IFERROR(INDEX('CAMAGUI DATA UNIFICADA'!$C$2:$T1007,MATCH(1,($A49='CAMAGUI DATA UNIFICADA'!$A$2:$A1007)*($BD$1='CAMAGUI DATA UNIFICADA'!$B$2:$B1007),0),MATCH(BK$2,'CAMAGUI DATA UNIFICADA'!$C$1:$T$1,0)),"")</f>
        <v/>
      </c>
      <c r="BL49" s="60" t="str">
        <f t="array" ref="BL49">IFERROR(INDEX('CAMAGUI DATA UNIFICADA'!$C$2:$T1007,MATCH(1,($A49='CAMAGUI DATA UNIFICADA'!$A$2:$A1007)*($BD$1='CAMAGUI DATA UNIFICADA'!$B$2:$B1007),0),MATCH(BL$2,'CAMAGUI DATA UNIFICADA'!$C$1:$T$1,0)),"")</f>
        <v/>
      </c>
      <c r="BM49" s="33" t="str">
        <f t="array" ref="BM49">IFERROR(INDEX('CAMAGUI DATA UNIFICADA'!$C$2:$T1007,MATCH(1,($A49='CAMAGUI DATA UNIFICADA'!$A$2:$A1007)*($BD$1='CAMAGUI DATA UNIFICADA'!$B$2:$B1007),0),MATCH(BM$2,'CAMAGUI DATA UNIFICADA'!$C$1:$T$1,0)),"")</f>
        <v/>
      </c>
      <c r="BN49" s="23" t="str">
        <f t="array" ref="BN49">IFERROR(INDEX('CAMAGUI DATA UNIFICADA'!$C$2:$T1007,MATCH(1,($A49='CAMAGUI DATA UNIFICADA'!$A$2:$A1007)*($BD$1='CAMAGUI DATA UNIFICADA'!$B$2:$B1007),0),MATCH(BN$2,'CAMAGUI DATA UNIFICADA'!$C$1:$T$1,0)),"")</f>
        <v/>
      </c>
      <c r="BO49" s="23" t="str">
        <f t="array" ref="BO49">IFERROR(INDEX('CAMAGUI DATA UNIFICADA'!$C$2:$T1007,MATCH(1,($A49='CAMAGUI DATA UNIFICADA'!$A$2:$A1007)*($BD$1='CAMAGUI DATA UNIFICADA'!$B$2:$B1007),0),MATCH(BO$2,'CAMAGUI DATA UNIFICADA'!$C$1:$T$1,0)),"")</f>
        <v/>
      </c>
      <c r="BP49" s="60" t="str">
        <f t="array" ref="BP49">IFERROR(INDEX('CAMAGUI DATA UNIFICADA'!$C$2:$T1007,MATCH(1,($A49='CAMAGUI DATA UNIFICADA'!$A$2:$A1007)*($BD$1='CAMAGUI DATA UNIFICADA'!$B$2:$B1007),0),MATCH(BP$2,'CAMAGUI DATA UNIFICADA'!$C$1:$T$1,0)),"")</f>
        <v/>
      </c>
      <c r="BQ49" s="2" t="str">
        <f t="array" ref="BQ49">IFERROR(INDEX('CAMAGUI DATA UNIFICADA'!$C$2:$T1007,MATCH(1,($A49='CAMAGUI DATA UNIFICADA'!$A$2:$A1007)*($BD$1='CAMAGUI DATA UNIFICADA'!$B$2:$B1007),0),MATCH(BQ$2,'CAMAGUI DATA UNIFICADA'!$C$1:$T$1,0)),"")</f>
        <v/>
      </c>
      <c r="BR49" s="2" t="str">
        <f t="array" ref="BR49">IFERROR(INDEX('CAMAGUI DATA UNIFICADA'!$C$2:$T1007,MATCH(1,($A49='CAMAGUI DATA UNIFICADA'!$A$2:$A1007)*($BD$1='CAMAGUI DATA UNIFICADA'!$B$2:$B1007),0),MATCH(BR$2,'CAMAGUI DATA UNIFICADA'!$C$1:$T$1,0)),"")</f>
        <v/>
      </c>
      <c r="BS49" s="33" t="str">
        <f t="array" ref="BS49">IFERROR(INDEX('CAMAGUI DATA UNIFICADA'!$C$2:$T1007,MATCH(1,($A49='CAMAGUI DATA UNIFICADA'!$A$2:$A1007)*($BD$1='CAMAGUI DATA UNIFICADA'!$B$2:$B1007),0),MATCH(BS$2,'CAMAGUI DATA UNIFICADA'!$C$1:$T$1,0)),"")</f>
        <v/>
      </c>
      <c r="BT49" s="60" t="str">
        <f t="array" ref="BT49">IFERROR(INDEX('CAMAGUI DATA UNIFICADA'!$C$2:$T1007,MATCH(1,($A49='CAMAGUI DATA UNIFICADA'!$A$2:$A1007)*($BD$1='CAMAGUI DATA UNIFICADA'!$B$2:$B1007),0),MATCH(BT$2,'CAMAGUI DATA UNIFICADA'!$C$1:$T$1,0)),"")</f>
        <v/>
      </c>
      <c r="BU49" s="140" t="str">
        <f t="array" ref="BU49">IFERROR(INDEX('CAMAGUI DATA UNIFICADA'!$C$2:$T1007,MATCH(1,($A49='CAMAGUI DATA UNIFICADA'!$A$2:$A1007)*($BD$1='CAMAGUI DATA UNIFICADA'!$B$2:$B1007),0),MATCH(BU$2,'CAMAGUI DATA UNIFICADA'!$C$1:$T$1,0)),"")</f>
        <v/>
      </c>
      <c r="BV49" s="138" t="str">
        <f t="array" ref="BV49">IFERROR(INDEX('CAMAGUI DATA UNIFICADA'!$C$2:$T1007,MATCH(1,($A49='CAMAGUI DATA UNIFICADA'!$A$2:$A1007)*($BV$1='CAMAGUI DATA UNIFICADA'!$B$2:$B1007),0),MATCH(BV$2,'CAMAGUI DATA UNIFICADA'!$C$1:$T$1,0)),"")</f>
        <v/>
      </c>
      <c r="BW49" s="2" t="str">
        <f t="array" ref="BW49">IFERROR(INDEX('CAMAGUI DATA UNIFICADA'!$C$2:$T1007,MATCH(1,($A49='CAMAGUI DATA UNIFICADA'!$A$2:$A1007)*($BV$1='CAMAGUI DATA UNIFICADA'!$B$2:$B1007),0),MATCH(BW$2,'CAMAGUI DATA UNIFICADA'!$C$1:$T$1,0)),"")</f>
        <v/>
      </c>
      <c r="BX49" s="2" t="str">
        <f t="array" ref="BX49">IFERROR(INDEX('CAMAGUI DATA UNIFICADA'!$C$2:$T1007,MATCH(1,($A49='CAMAGUI DATA UNIFICADA'!$A$2:$A1007)*($BV$1='CAMAGUI DATA UNIFICADA'!$B$2:$B1007),0),MATCH(BX$2,'CAMAGUI DATA UNIFICADA'!$C$1:$T$1,0)),"")</f>
        <v/>
      </c>
      <c r="BY49" s="2" t="str">
        <f t="array" ref="BY49">IFERROR(INDEX('CAMAGUI DATA UNIFICADA'!$C$2:$T1007,MATCH(1,($A49='CAMAGUI DATA UNIFICADA'!$A$2:$A1007)*($BV$1='CAMAGUI DATA UNIFICADA'!$B$2:$B1007),0),MATCH(BY$2,'CAMAGUI DATA UNIFICADA'!$C$1:$T$1,0)),"")</f>
        <v/>
      </c>
      <c r="BZ49" s="139" t="str">
        <f t="array" ref="BZ49">IFERROR(INDEX('CAMAGUI DATA UNIFICADA'!$C$2:$T1007,MATCH(1,($A49='CAMAGUI DATA UNIFICADA'!$A$2:$A1007)*($BV$1='CAMAGUI DATA UNIFICADA'!$B$2:$B1007),0),MATCH(BZ$2,'CAMAGUI DATA UNIFICADA'!$C$1:$T$1,0)),"")</f>
        <v/>
      </c>
      <c r="CA49" s="2" t="str">
        <f t="array" ref="CA49">IFERROR(INDEX('CAMAGUI DATA UNIFICADA'!$C$2:$T1007,MATCH(1,($A49='CAMAGUI DATA UNIFICADA'!$A$2:$A1007)*($BV$1='CAMAGUI DATA UNIFICADA'!$B$2:$B1007),0),MATCH(CA$2,'CAMAGUI DATA UNIFICADA'!$C$1:$T$1,0)),"")</f>
        <v/>
      </c>
      <c r="CB49" s="2" t="str">
        <f t="array" ref="CB49">IFERROR(INDEX('CAMAGUI DATA UNIFICADA'!$C$2:$T1007,MATCH(1,($A49='CAMAGUI DATA UNIFICADA'!$A$2:$A1007)*($BV$1='CAMAGUI DATA UNIFICADA'!$B$2:$B1007),0),MATCH(CB$2,'CAMAGUI DATA UNIFICADA'!$C$1:$T$1,0)),"")</f>
        <v/>
      </c>
      <c r="CC49" s="33" t="str">
        <f t="array" ref="CC49">IFERROR(INDEX('CAMAGUI DATA UNIFICADA'!$C$2:$T1007,MATCH(1,($A49='CAMAGUI DATA UNIFICADA'!$A$2:$A1007)*($BV$1='CAMAGUI DATA UNIFICADA'!$B$2:$B1007),0),MATCH(CC$2,'CAMAGUI DATA UNIFICADA'!$C$1:$T$1,0)),"")</f>
        <v/>
      </c>
      <c r="CD49" s="60" t="str">
        <f t="array" ref="CD49">IFERROR(INDEX('CAMAGUI DATA UNIFICADA'!$C$2:$T1007,MATCH(1,($A49='CAMAGUI DATA UNIFICADA'!$A$2:$A1007)*($BV$1='CAMAGUI DATA UNIFICADA'!$B$2:$B1007),0),MATCH(CD$2,'CAMAGUI DATA UNIFICADA'!$C$1:$T$1,0)),"")</f>
        <v/>
      </c>
      <c r="CE49" s="33" t="str">
        <f t="array" ref="CE49">IFERROR(INDEX('CAMAGUI DATA UNIFICADA'!$C$2:$T1007,MATCH(1,($A49='CAMAGUI DATA UNIFICADA'!$A$2:$A1007)*($BV$1='CAMAGUI DATA UNIFICADA'!$B$2:$B1007),0),MATCH(CE$2,'CAMAGUI DATA UNIFICADA'!$C$1:$T$1,0)),"")</f>
        <v/>
      </c>
      <c r="CF49" s="23" t="str">
        <f t="array" ref="CF49">IFERROR(INDEX('CAMAGUI DATA UNIFICADA'!$C$2:$T1007,MATCH(1,($A49='CAMAGUI DATA UNIFICADA'!$A$2:$A1007)*($BV$1='CAMAGUI DATA UNIFICADA'!$B$2:$B1007),0),MATCH(CF$2,'CAMAGUI DATA UNIFICADA'!$C$1:$T$1,0)),"")</f>
        <v/>
      </c>
      <c r="CG49" s="23" t="str">
        <f t="array" ref="CG49">IFERROR(INDEX('CAMAGUI DATA UNIFICADA'!$C$2:$T1007,MATCH(1,($A49='CAMAGUI DATA UNIFICADA'!$A$2:$A1007)*($BV$1='CAMAGUI DATA UNIFICADA'!$B$2:$B1007),0),MATCH(CG$2,'CAMAGUI DATA UNIFICADA'!$C$1:$T$1,0)),"")</f>
        <v/>
      </c>
      <c r="CH49" s="60" t="str">
        <f t="array" ref="CH49">IFERROR(INDEX('CAMAGUI DATA UNIFICADA'!$C$2:$T1007,MATCH(1,($A49='CAMAGUI DATA UNIFICADA'!$A$2:$A1007)*($BV$1='CAMAGUI DATA UNIFICADA'!$B$2:$B1007),0),MATCH(CH$2,'CAMAGUI DATA UNIFICADA'!$C$1:$T$1,0)),"")</f>
        <v/>
      </c>
      <c r="CI49" s="2" t="str">
        <f t="array" ref="CI49">IFERROR(INDEX('CAMAGUI DATA UNIFICADA'!$C$2:$T1007,MATCH(1,($A49='CAMAGUI DATA UNIFICADA'!$A$2:$A1007)*($BV$1='CAMAGUI DATA UNIFICADA'!$B$2:$B1007),0),MATCH(CI$2,'CAMAGUI DATA UNIFICADA'!$C$1:$T$1,0)),"")</f>
        <v/>
      </c>
      <c r="CJ49" s="2" t="str">
        <f t="array" ref="CJ49">IFERROR(INDEX('CAMAGUI DATA UNIFICADA'!$C$2:$T1007,MATCH(1,($A49='CAMAGUI DATA UNIFICADA'!$A$2:$A1007)*($BV$1='CAMAGUI DATA UNIFICADA'!$B$2:$B1007),0),MATCH(CJ$2,'CAMAGUI DATA UNIFICADA'!$C$1:$T$1,0)),"")</f>
        <v/>
      </c>
      <c r="CK49" s="33" t="str">
        <f t="array" ref="CK49">IFERROR(INDEX('CAMAGUI DATA UNIFICADA'!$C$2:$T1007,MATCH(1,($A49='CAMAGUI DATA UNIFICADA'!$A$2:$A1007)*($BV$1='CAMAGUI DATA UNIFICADA'!$B$2:$B1007),0),MATCH(CK$2,'CAMAGUI DATA UNIFICADA'!$C$1:$T$1,0)),"")</f>
        <v/>
      </c>
      <c r="CL49" s="60" t="str">
        <f t="array" ref="CL49">IFERROR(INDEX('CAMAGUI DATA UNIFICADA'!$C$2:$T1007,MATCH(1,($A49='CAMAGUI DATA UNIFICADA'!$A$2:$A1007)*($BV$1='CAMAGUI DATA UNIFICADA'!$B$2:$B1007),0),MATCH(CL$2,'CAMAGUI DATA UNIFICADA'!$C$1:$T$1,0)),"")</f>
        <v/>
      </c>
      <c r="CM49" s="140" t="str">
        <f t="array" ref="CM49">IFERROR(INDEX('CAMAGUI DATA UNIFICADA'!$C$2:$T1007,MATCH(1,($A49='CAMAGUI DATA UNIFICADA'!$A$2:$A1007)*($BV$1='CAMAGUI DATA UNIFICADA'!$B$2:$B1007),0),MATCH(CM$2,'CAMAGUI DATA UNIFICADA'!$C$1:$T$1,0)),"")</f>
        <v/>
      </c>
      <c r="CN49" s="138" t="str">
        <f t="array" ref="CN49">IFERROR(INDEX('CAMAGUI DATA UNIFICADA'!$C$2:$T1007,MATCH(1,($A49='CAMAGUI DATA UNIFICADA'!$A$2:$A1007)*($CN$1='CAMAGUI DATA UNIFICADA'!$B$2:$B1007),0),MATCH(CN$2,'CAMAGUI DATA UNIFICADA'!$C$1:$T$1,0)),"")</f>
        <v/>
      </c>
      <c r="CO49" s="2" t="str">
        <f t="array" ref="CO49">IFERROR(INDEX('CAMAGUI DATA UNIFICADA'!$C$2:$T1007,MATCH(1,($A49='CAMAGUI DATA UNIFICADA'!$A$2:$A1007)*($CN$1='CAMAGUI DATA UNIFICADA'!$B$2:$B1007),0),MATCH(CO$2,'CAMAGUI DATA UNIFICADA'!$C$1:$T$1,0)),"")</f>
        <v/>
      </c>
      <c r="CP49" s="2" t="str">
        <f t="array" ref="CP49">IFERROR(INDEX('CAMAGUI DATA UNIFICADA'!$C$2:$T1007,MATCH(1,($A49='CAMAGUI DATA UNIFICADA'!$A$2:$A1007)*($CN$1='CAMAGUI DATA UNIFICADA'!$B$2:$B1007),0),MATCH(CP$2,'CAMAGUI DATA UNIFICADA'!$C$1:$T$1,0)),"")</f>
        <v/>
      </c>
      <c r="CQ49" s="2" t="str">
        <f t="array" ref="CQ49">IFERROR(INDEX('CAMAGUI DATA UNIFICADA'!$C$2:$T1007,MATCH(1,($A49='CAMAGUI DATA UNIFICADA'!$A$2:$A1007)*($CN$1='CAMAGUI DATA UNIFICADA'!$B$2:$B1007),0),MATCH(CQ$2,'CAMAGUI DATA UNIFICADA'!$C$1:$T$1,0)),"")</f>
        <v/>
      </c>
      <c r="CR49" s="139" t="str">
        <f t="array" ref="CR49">IFERROR(INDEX('CAMAGUI DATA UNIFICADA'!$C$2:$T1007,MATCH(1,($A49='CAMAGUI DATA UNIFICADA'!$A$2:$A1007)*($CN$1='CAMAGUI DATA UNIFICADA'!$B$2:$B1007),0),MATCH(CR$2,'CAMAGUI DATA UNIFICADA'!$C$1:$T$1,0)),"")</f>
        <v/>
      </c>
      <c r="CS49" s="2" t="str">
        <f t="array" ref="CS49">IFERROR(INDEX('CAMAGUI DATA UNIFICADA'!$C$2:$T1007,MATCH(1,($A49='CAMAGUI DATA UNIFICADA'!$A$2:$A1007)*($CN$1='CAMAGUI DATA UNIFICADA'!$B$2:$B1007),0),MATCH(CS$2,'CAMAGUI DATA UNIFICADA'!$C$1:$T$1,0)),"")</f>
        <v/>
      </c>
      <c r="CT49" s="2" t="str">
        <f t="array" ref="CT49">IFERROR(INDEX('CAMAGUI DATA UNIFICADA'!$C$2:$T1007,MATCH(1,($A49='CAMAGUI DATA UNIFICADA'!$A$2:$A1007)*($CN$1='CAMAGUI DATA UNIFICADA'!$B$2:$B1007),0),MATCH(CT$2,'CAMAGUI DATA UNIFICADA'!$C$1:$T$1,0)),"")</f>
        <v/>
      </c>
      <c r="CU49" s="33" t="str">
        <f t="array" ref="CU49">IFERROR(INDEX('CAMAGUI DATA UNIFICADA'!$C$2:$T1007,MATCH(1,($A49='CAMAGUI DATA UNIFICADA'!$A$2:$A1007)*($CN$1='CAMAGUI DATA UNIFICADA'!$B$2:$B1007),0),MATCH(CU$2,'CAMAGUI DATA UNIFICADA'!$C$1:$T$1,0)),"")</f>
        <v/>
      </c>
      <c r="CV49" s="60" t="str">
        <f t="array" ref="CV49">IFERROR(INDEX('CAMAGUI DATA UNIFICADA'!$C$2:$T1007,MATCH(1,($A49='CAMAGUI DATA UNIFICADA'!$A$2:$A1007)*($CN$1='CAMAGUI DATA UNIFICADA'!$B$2:$B1007),0),MATCH(CV$2,'CAMAGUI DATA UNIFICADA'!$C$1:$T$1,0)),"")</f>
        <v/>
      </c>
      <c r="CW49" s="33" t="str">
        <f t="array" ref="CW49">IFERROR(INDEX('CAMAGUI DATA UNIFICADA'!$C$2:$T1007,MATCH(1,($A49='CAMAGUI DATA UNIFICADA'!$A$2:$A1007)*($CN$1='CAMAGUI DATA UNIFICADA'!$B$2:$B1007),0),MATCH(CW$2,'CAMAGUI DATA UNIFICADA'!$C$1:$T$1,0)),"")</f>
        <v/>
      </c>
      <c r="CX49" s="23" t="str">
        <f t="array" ref="CX49">IFERROR(INDEX('CAMAGUI DATA UNIFICADA'!$C$2:$T1007,MATCH(1,($A49='CAMAGUI DATA UNIFICADA'!$A$2:$A1007)*($CN$1='CAMAGUI DATA UNIFICADA'!$B$2:$B1007),0),MATCH(CX$2,'CAMAGUI DATA UNIFICADA'!$C$1:$T$1,0)),"")</f>
        <v/>
      </c>
      <c r="CY49" s="23" t="str">
        <f t="array" ref="CY49">IFERROR(INDEX('CAMAGUI DATA UNIFICADA'!$C$2:$T1007,MATCH(1,($A49='CAMAGUI DATA UNIFICADA'!$A$2:$A1007)*($CN$1='CAMAGUI DATA UNIFICADA'!$B$2:$B1007),0),MATCH(CY$2,'CAMAGUI DATA UNIFICADA'!$C$1:$T$1,0)),"")</f>
        <v/>
      </c>
      <c r="CZ49" s="60" t="str">
        <f t="array" ref="CZ49">IFERROR(INDEX('CAMAGUI DATA UNIFICADA'!$C$2:$T1007,MATCH(1,($A49='CAMAGUI DATA UNIFICADA'!$A$2:$A1007)*($CN$1='CAMAGUI DATA UNIFICADA'!$B$2:$B1007),0),MATCH(CZ$2,'CAMAGUI DATA UNIFICADA'!$C$1:$T$1,0)),"")</f>
        <v/>
      </c>
      <c r="DA49" s="2" t="str">
        <f t="array" ref="DA49">IFERROR(INDEX('CAMAGUI DATA UNIFICADA'!$C$2:$T1007,MATCH(1,($A49='CAMAGUI DATA UNIFICADA'!$A$2:$A1007)*($CN$1='CAMAGUI DATA UNIFICADA'!$B$2:$B1007),0),MATCH(DA$2,'CAMAGUI DATA UNIFICADA'!$C$1:$T$1,0)),"")</f>
        <v/>
      </c>
      <c r="DB49" s="2" t="str">
        <f t="array" ref="DB49">IFERROR(INDEX('CAMAGUI DATA UNIFICADA'!$C$2:$T1007,MATCH(1,($A49='CAMAGUI DATA UNIFICADA'!$A$2:$A1007)*($CN$1='CAMAGUI DATA UNIFICADA'!$B$2:$B1007),0),MATCH(DB$2,'CAMAGUI DATA UNIFICADA'!$C$1:$T$1,0)),"")</f>
        <v/>
      </c>
      <c r="DC49" s="33" t="str">
        <f t="array" ref="DC49">IFERROR(INDEX('CAMAGUI DATA UNIFICADA'!$C$2:$T1007,MATCH(1,($A49='CAMAGUI DATA UNIFICADA'!$A$2:$A1007)*($CN$1='CAMAGUI DATA UNIFICADA'!$B$2:$B1007),0),MATCH(DC$2,'CAMAGUI DATA UNIFICADA'!$C$1:$T$1,0)),"")</f>
        <v/>
      </c>
      <c r="DD49" s="60" t="str">
        <f t="array" ref="DD49">IFERROR(INDEX('CAMAGUI DATA UNIFICADA'!$C$2:$T1007,MATCH(1,($A49='CAMAGUI DATA UNIFICADA'!$A$2:$A1007)*($CN$1='CAMAGUI DATA UNIFICADA'!$B$2:$B1007),0),MATCH(DD$2,'CAMAGUI DATA UNIFICADA'!$C$1:$T$1,0)),"")</f>
        <v/>
      </c>
      <c r="DE49" s="140" t="str">
        <f t="array" ref="DE49">IFERROR(INDEX('CAMAGUI DATA UNIFICADA'!$C$2:$T1007,MATCH(1,($A49='CAMAGUI DATA UNIFICADA'!$A$2:$A1007)*($CN$1='CAMAGUI DATA UNIFICADA'!$B$2:$B1007),0),MATCH(DE$2,'CAMAGUI DATA UNIFICADA'!$C$1:$T$1,0)),"")</f>
        <v/>
      </c>
      <c r="DF49" s="138" t="str">
        <f t="array" ref="DF49">IFERROR(INDEX('CAMAGUI DATA UNIFICADA'!$C$2:$T1007,MATCH(1,($A49='CAMAGUI DATA UNIFICADA'!$A$2:$A1007)*($DF$1='CAMAGUI DATA UNIFICADA'!$B$2:$B1007),0),MATCH(DF$2,'CAMAGUI DATA UNIFICADA'!$C$1:$T$1,0)),"")</f>
        <v/>
      </c>
      <c r="DG49" s="2" t="str">
        <f t="array" ref="DG49">IFERROR(INDEX('CAMAGUI DATA UNIFICADA'!$C$2:$T1007,MATCH(1,($A49='CAMAGUI DATA UNIFICADA'!$A$2:$A1007)*($DF$1='CAMAGUI DATA UNIFICADA'!$B$2:$B1007),0),MATCH(DG$2,'CAMAGUI DATA UNIFICADA'!$C$1:$T$1,0)),"")</f>
        <v/>
      </c>
      <c r="DH49" s="2" t="str">
        <f t="array" ref="DH49">IFERROR(INDEX('CAMAGUI DATA UNIFICADA'!$C$2:$T1007,MATCH(1,($A49='CAMAGUI DATA UNIFICADA'!$A$2:$A1007)*($DF$1='CAMAGUI DATA UNIFICADA'!$B$2:$B1007),0),MATCH(DH$2,'CAMAGUI DATA UNIFICADA'!$C$1:$T$1,0)),"")</f>
        <v/>
      </c>
      <c r="DI49" s="2" t="str">
        <f t="array" ref="DI49">IFERROR(INDEX('CAMAGUI DATA UNIFICADA'!$C$2:$T1007,MATCH(1,($A49='CAMAGUI DATA UNIFICADA'!$A$2:$A1007)*($DF$1='CAMAGUI DATA UNIFICADA'!$B$2:$B1007),0),MATCH(DI$2,'CAMAGUI DATA UNIFICADA'!$C$1:$T$1,0)),"")</f>
        <v/>
      </c>
      <c r="DJ49" s="139" t="str">
        <f t="array" ref="DJ49">IFERROR(INDEX('CAMAGUI DATA UNIFICADA'!$C$2:$T1007,MATCH(1,($A49='CAMAGUI DATA UNIFICADA'!$A$2:$A1007)*($DF$1='CAMAGUI DATA UNIFICADA'!$B$2:$B1007),0),MATCH(DJ$2,'CAMAGUI DATA UNIFICADA'!$C$1:$T$1,0)),"")</f>
        <v/>
      </c>
      <c r="DK49" s="2" t="str">
        <f t="array" ref="DK49">IFERROR(INDEX('CAMAGUI DATA UNIFICADA'!$C$2:$T1007,MATCH(1,($A49='CAMAGUI DATA UNIFICADA'!$A$2:$A1007)*($DF$1='CAMAGUI DATA UNIFICADA'!$B$2:$B1007),0),MATCH(DK$2,'CAMAGUI DATA UNIFICADA'!$C$1:$T$1,0)),"")</f>
        <v/>
      </c>
      <c r="DL49" s="2" t="str">
        <f t="array" ref="DL49">IFERROR(INDEX('CAMAGUI DATA UNIFICADA'!$C$2:$T1007,MATCH(1,($A49='CAMAGUI DATA UNIFICADA'!$A$2:$A1007)*($DF$1='CAMAGUI DATA UNIFICADA'!$B$2:$B1007),0),MATCH(DL$2,'CAMAGUI DATA UNIFICADA'!$C$1:$T$1,0)),"")</f>
        <v/>
      </c>
      <c r="DM49" s="33" t="str">
        <f t="array" ref="DM49">IFERROR(INDEX('CAMAGUI DATA UNIFICADA'!$C$2:$T1007,MATCH(1,($A49='CAMAGUI DATA UNIFICADA'!$A$2:$A1007)*($DF$1='CAMAGUI DATA UNIFICADA'!$B$2:$B1007),0),MATCH(DM$2,'CAMAGUI DATA UNIFICADA'!$C$1:$T$1,0)),"")</f>
        <v/>
      </c>
      <c r="DN49" s="60" t="str">
        <f t="array" ref="DN49">IFERROR(INDEX('CAMAGUI DATA UNIFICADA'!$C$2:$T1007,MATCH(1,($A49='CAMAGUI DATA UNIFICADA'!$A$2:$A1007)*($DF$1='CAMAGUI DATA UNIFICADA'!$B$2:$B1007),0),MATCH(DN$2,'CAMAGUI DATA UNIFICADA'!$C$1:$T$1,0)),"")</f>
        <v/>
      </c>
      <c r="DO49" s="33" t="str">
        <f t="array" ref="DO49">IFERROR(INDEX('CAMAGUI DATA UNIFICADA'!$C$2:$T1007,MATCH(1,($A49='CAMAGUI DATA UNIFICADA'!$A$2:$A1007)*($DF$1='CAMAGUI DATA UNIFICADA'!$B$2:$B1007),0),MATCH(DO$2,'CAMAGUI DATA UNIFICADA'!$C$1:$T$1,0)),"")</f>
        <v/>
      </c>
      <c r="DP49" s="23" t="str">
        <f t="array" ref="DP49">IFERROR(INDEX('CAMAGUI DATA UNIFICADA'!$C$2:$T1007,MATCH(1,($A49='CAMAGUI DATA UNIFICADA'!$A$2:$A1007)*($DF$1='CAMAGUI DATA UNIFICADA'!$B$2:$B1007),0),MATCH(DP$2,'CAMAGUI DATA UNIFICADA'!$C$1:$T$1,0)),"")</f>
        <v/>
      </c>
      <c r="DQ49" s="23" t="str">
        <f t="array" ref="DQ49">IFERROR(INDEX('CAMAGUI DATA UNIFICADA'!$C$2:$T1007,MATCH(1,($A49='CAMAGUI DATA UNIFICADA'!$A$2:$A1007)*($DF$1='CAMAGUI DATA UNIFICADA'!$B$2:$B1007),0),MATCH(DQ$2,'CAMAGUI DATA UNIFICADA'!$C$1:$T$1,0)),"")</f>
        <v/>
      </c>
      <c r="DR49" s="2" t="str">
        <f t="array" ref="DR49">IFERROR(INDEX('CAMAGUI DATA UNIFICADA'!$C$2:$T1007,MATCH(1,($A49='CAMAGUI DATA UNIFICADA'!$A$2:$A1007)*($DF$1='CAMAGUI DATA UNIFICADA'!$B$2:$B1007),0),MATCH(DR$2,'CAMAGUI DATA UNIFICADA'!$C$1:$T$1,0)),"")</f>
        <v/>
      </c>
      <c r="DS49" s="2" t="str">
        <f t="array" ref="DS49">IFERROR(INDEX('CAMAGUI DATA UNIFICADA'!$C$2:$T1007,MATCH(1,($A49='CAMAGUI DATA UNIFICADA'!$A$2:$A1007)*($DF$1='CAMAGUI DATA UNIFICADA'!$B$2:$B1007),0),MATCH(DS$2,'CAMAGUI DATA UNIFICADA'!$C$1:$T$1,0)),"")</f>
        <v/>
      </c>
      <c r="DT49" s="2" t="str">
        <f t="array" ref="DT49">IFERROR(INDEX('CAMAGUI DATA UNIFICADA'!$C$2:$T1007,MATCH(1,($A49='CAMAGUI DATA UNIFICADA'!$A$2:$A1007)*($DF$1='CAMAGUI DATA UNIFICADA'!$B$2:$B1007),0),MATCH(DT$2,'CAMAGUI DATA UNIFICADA'!$C$1:$T$1,0)),"")</f>
        <v/>
      </c>
      <c r="DU49" s="33" t="str">
        <f t="array" ref="DU49">IFERROR(INDEX('CAMAGUI DATA UNIFICADA'!$C$2:$T1007,MATCH(1,($A49='CAMAGUI DATA UNIFICADA'!$A$2:$A1007)*($DF$1='CAMAGUI DATA UNIFICADA'!$B$2:$B1007),0),MATCH(DU$2,'CAMAGUI DATA UNIFICADA'!$C$1:$T$1,0)),"")</f>
        <v/>
      </c>
      <c r="DV49" s="60" t="str">
        <f t="array" ref="DV49">IFERROR(INDEX('CAMAGUI DATA UNIFICADA'!$C$2:$T1007,MATCH(1,($A49='CAMAGUI DATA UNIFICADA'!$A$2:$A1007)*($DF$1='CAMAGUI DATA UNIFICADA'!$B$2:$B1007),0),MATCH(DV$2,'CAMAGUI DATA UNIFICADA'!$C$1:$T$1,0)),"")</f>
        <v/>
      </c>
      <c r="DW49" s="140" t="str">
        <f t="array" ref="DW49">IFERROR(INDEX('CAMAGUI DATA UNIFICADA'!$C$2:$T1007,MATCH(1,($A49='CAMAGUI DATA UNIFICADA'!$A$2:$A1007)*($DF$1='CAMAGUI DATA UNIFICADA'!$B$2:$B1007),0),MATCH(DW$2,'CAMAGUI DATA UNIFICADA'!$C$1:$T$1,0)),"")</f>
        <v/>
      </c>
      <c r="DX49" s="144" t="str">
        <f t="array" ref="DX49">IFERROR(INDEX('CAMAGUI DATA UNIFICADA'!$C$2:$T1007,MATCH(1,($A49='CAMAGUI DATA UNIFICADA'!$A$2:$A1007)*($DX$1='CAMAGUI DATA UNIFICADA'!$B$2:$B1007),0),MATCH(DX$2,'CAMAGUI DATA UNIFICADA'!$C$1:$T$1,0)),"")</f>
        <v/>
      </c>
      <c r="DY49" s="60" t="str">
        <f t="array" ref="DY49">IFERROR(INDEX('CAMAGUI DATA UNIFICADA'!$C$2:$T1007,MATCH(1,($A49='CAMAGUI DATA UNIFICADA'!$A$2:$A1007)*($DX$1='CAMAGUI DATA UNIFICADA'!$B$2:$B1007),0),MATCH(DY$2,'CAMAGUI DATA UNIFICADA'!$C$1:$T$1,0)),"")</f>
        <v/>
      </c>
      <c r="DZ49" s="60" t="str">
        <f t="array" ref="DZ49">IFERROR(INDEX('CAMAGUI DATA UNIFICADA'!$C$2:$T1007,MATCH(1,($A49='CAMAGUI DATA UNIFICADA'!$A$2:$A1007)*($DX$1='CAMAGUI DATA UNIFICADA'!$B$2:$B1007),0),MATCH(DZ$2,'CAMAGUI DATA UNIFICADA'!$C$1:$T$1,0)),"")</f>
        <v/>
      </c>
      <c r="EA49" s="60" t="str">
        <f t="array" ref="EA49">IFERROR(INDEX('CAMAGUI DATA UNIFICADA'!$C$2:$T1007,MATCH(1,($A49='CAMAGUI DATA UNIFICADA'!$A$2:$A1007)*($DX$1='CAMAGUI DATA UNIFICADA'!$B$2:$B1007),0),MATCH(EA$2,'CAMAGUI DATA UNIFICADA'!$C$1:$T$1,0)),"")</f>
        <v/>
      </c>
      <c r="EB49" s="60" t="str">
        <f t="array" ref="EB49">IFERROR(INDEX('CAMAGUI DATA UNIFICADA'!$C$2:$T1007,MATCH(1,($A49='CAMAGUI DATA UNIFICADA'!$A$2:$A1007)*($DX$1='CAMAGUI DATA UNIFICADA'!$B$2:$B1007),0),MATCH(EB$2,'CAMAGUI DATA UNIFICADA'!$C$1:$T$1,0)),"")</f>
        <v/>
      </c>
      <c r="EC49" s="60" t="str">
        <f t="array" ref="EC49">IFERROR(INDEX('CAMAGUI DATA UNIFICADA'!$C$2:$T1007,MATCH(1,($A49='CAMAGUI DATA UNIFICADA'!$A$2:$A1007)*($DX$1='CAMAGUI DATA UNIFICADA'!$B$2:$B1007),0),MATCH(EC$2,'CAMAGUI DATA UNIFICADA'!$C$1:$T$1,0)),"")</f>
        <v/>
      </c>
      <c r="ED49" s="60" t="str">
        <f t="array" ref="ED49">IFERROR(INDEX('CAMAGUI DATA UNIFICADA'!$C$2:$T1007,MATCH(1,($A49='CAMAGUI DATA UNIFICADA'!$A$2:$A1007)*($DX$1='CAMAGUI DATA UNIFICADA'!$B$2:$B1007),0),MATCH(ED$2,'CAMAGUI DATA UNIFICADA'!$C$1:$T$1,0)),"")</f>
        <v/>
      </c>
      <c r="EE49" s="60" t="str">
        <f t="array" ref="EE49">IFERROR(INDEX('CAMAGUI DATA UNIFICADA'!$C$2:$T1007,MATCH(1,($A49='CAMAGUI DATA UNIFICADA'!$A$2:$A1007)*($DX$1='CAMAGUI DATA UNIFICADA'!$B$2:$B1007),0),MATCH(EE$2,'CAMAGUI DATA UNIFICADA'!$C$1:$T$1,0)),"")</f>
        <v/>
      </c>
      <c r="EF49" s="60" t="str">
        <f t="array" ref="EF49">IFERROR(INDEX('CAMAGUI DATA UNIFICADA'!$C$2:$T1007,MATCH(1,($A49='CAMAGUI DATA UNIFICADA'!$A$2:$A1007)*($DX$1='CAMAGUI DATA UNIFICADA'!$B$2:$B1007),0),MATCH(EF$2,'CAMAGUI DATA UNIFICADA'!$C$1:$T$1,0)),"")</f>
        <v/>
      </c>
      <c r="EG49" s="60" t="str">
        <f t="array" ref="EG49">IFERROR(INDEX('CAMAGUI DATA UNIFICADA'!$C$2:$T1007,MATCH(1,($A49='CAMAGUI DATA UNIFICADA'!$A$2:$A1007)*($DX$1='CAMAGUI DATA UNIFICADA'!$B$2:$B1007),0),MATCH(EG$2,'CAMAGUI DATA UNIFICADA'!$C$1:$T$1,0)),"")</f>
        <v/>
      </c>
      <c r="EH49" s="60" t="str">
        <f t="array" ref="EH49">IFERROR(INDEX('CAMAGUI DATA UNIFICADA'!$C$2:$T1007,MATCH(1,($A49='CAMAGUI DATA UNIFICADA'!$A$2:$A1007)*($DX$1='CAMAGUI DATA UNIFICADA'!$B$2:$B1007),0),MATCH(EH$2,'CAMAGUI DATA UNIFICADA'!$C$1:$T$1,0)),"")</f>
        <v/>
      </c>
      <c r="EI49" s="60" t="str">
        <f t="array" ref="EI49">IFERROR(INDEX('CAMAGUI DATA UNIFICADA'!$C$2:$T1007,MATCH(1,($A49='CAMAGUI DATA UNIFICADA'!$A$2:$A1007)*($DX$1='CAMAGUI DATA UNIFICADA'!$B$2:$B1007),0),MATCH(EI$2,'CAMAGUI DATA UNIFICADA'!$C$1:$T$1,0)),"")</f>
        <v/>
      </c>
      <c r="EJ49" s="60" t="str">
        <f t="array" ref="EJ49">IFERROR(INDEX('CAMAGUI DATA UNIFICADA'!$C$2:$T1007,MATCH(1,($A49='CAMAGUI DATA UNIFICADA'!$A$2:$A1007)*($DX$1='CAMAGUI DATA UNIFICADA'!$B$2:$B1007),0),MATCH(EJ$2,'CAMAGUI DATA UNIFICADA'!$C$1:$T$1,0)),"")</f>
        <v/>
      </c>
      <c r="EK49" s="60" t="str">
        <f t="array" ref="EK49">IFERROR(INDEX('CAMAGUI DATA UNIFICADA'!$C$2:$T1007,MATCH(1,($A49='CAMAGUI DATA UNIFICADA'!$A$2:$A1007)*($DX$1='CAMAGUI DATA UNIFICADA'!$B$2:$B1007),0),MATCH(EK$2,'CAMAGUI DATA UNIFICADA'!$C$1:$T$1,0)),"")</f>
        <v/>
      </c>
      <c r="EL49" s="60" t="str">
        <f t="array" ref="EL49">IFERROR(INDEX('CAMAGUI DATA UNIFICADA'!$C$2:$T1007,MATCH(1,($A49='CAMAGUI DATA UNIFICADA'!$A$2:$A1007)*($DX$1='CAMAGUI DATA UNIFICADA'!$B$2:$B1007),0),MATCH(EL$2,'CAMAGUI DATA UNIFICADA'!$C$1:$T$1,0)),"")</f>
        <v/>
      </c>
      <c r="EM49" s="60" t="str">
        <f t="array" ref="EM49">IFERROR(INDEX('CAMAGUI DATA UNIFICADA'!$C$2:$T1007,MATCH(1,($A49='CAMAGUI DATA UNIFICADA'!$A$2:$A1007)*($DX$1='CAMAGUI DATA UNIFICADA'!$B$2:$B1007),0),MATCH(EM$2,'CAMAGUI DATA UNIFICADA'!$C$1:$T$1,0)),"")</f>
        <v/>
      </c>
      <c r="EN49" s="60" t="str">
        <f t="array" ref="EN49">IFERROR(INDEX('CAMAGUI DATA UNIFICADA'!$C$2:$T1007,MATCH(1,($A49='CAMAGUI DATA UNIFICADA'!$A$2:$A1007)*($DX$1='CAMAGUI DATA UNIFICADA'!$B$2:$B1007),0),MATCH(EN$2,'CAMAGUI DATA UNIFICADA'!$C$1:$T$1,0)),"")</f>
        <v/>
      </c>
      <c r="EO49" s="140" t="str">
        <f t="array" ref="EO49">IFERROR(INDEX('CAMAGUI DATA UNIFICADA'!$C$2:$T1007,MATCH(1,($A49='CAMAGUI DATA UNIFICADA'!$A$2:$A1007)*($DX$1='CAMAGUI DATA UNIFICADA'!$B$2:$B1007),0),MATCH(EO$2,'CAMAGUI DATA UNIFICADA'!$C$1:$T$1,0)),"")</f>
        <v/>
      </c>
    </row>
    <row r="50">
      <c r="A50" s="137">
        <v>45278.0</v>
      </c>
      <c r="B50" s="138" t="str">
        <f t="array" ref="B50">IFERROR(INDEX('CAMAGUI DATA UNIFICADA'!$C$2:$T1007,MATCH(1,($A50='CAMAGUI DATA UNIFICADA'!$A$2:$A1007)*($B$1='CAMAGUI DATA UNIFICADA'!$B$2:$B1007),0),MATCH(B$2,'CAMAGUI DATA UNIFICADA'!$C$1:$T$1,0)),"")</f>
        <v>CA1071123</v>
      </c>
      <c r="C50" s="2">
        <f t="array" ref="C50">IFERROR(INDEX('CAMAGUI DATA UNIFICADA'!$C$2:$T1007,MATCH(1,($A50='CAMAGUI DATA UNIFICADA'!$A$2:$A1007)*($B$1='CAMAGUI DATA UNIFICADA'!$B$2:$B1007),0),MATCH(C$2,'CAMAGUI DATA UNIFICADA'!$C$1:$T$1,0)),"")</f>
        <v>537</v>
      </c>
      <c r="D50" s="2">
        <f t="array" ref="D50">IFERROR(INDEX('CAMAGUI DATA UNIFICADA'!$C$2:$T1007,MATCH(1,($A50='CAMAGUI DATA UNIFICADA'!$A$2:$A1007)*($B$1='CAMAGUI DATA UNIFICADA'!$B$2:$B1007),0),MATCH(D$2,'CAMAGUI DATA UNIFICADA'!$C$1:$T$1,0)),"")</f>
        <v>3757</v>
      </c>
      <c r="E50" s="2" t="str">
        <f t="array" ref="E50">IFERROR(INDEX('CAMAGUI DATA UNIFICADA'!$C$2:$T1007,MATCH(1,($A50='CAMAGUI DATA UNIFICADA'!$A$2:$A1007)*($B$1='CAMAGUI DATA UNIFICADA'!$B$2:$B1007),0),MATCH(E$2,'CAMAGUI DATA UNIFICADA'!$C$1:$T$1,0)),"")</f>
        <v>SKR MAST</v>
      </c>
      <c r="F50" s="139">
        <f t="array" ref="F50">IFERROR(INDEX('CAMAGUI DATA UNIFICADA'!$C$2:$T1007,MATCH(1,($A50='CAMAGUI DATA UNIFICADA'!$A$2:$A1007)*($B$1='CAMAGUI DATA UNIFICADA'!$B$2:$B1007),0),MATCH(F$2,'CAMAGUI DATA UNIFICADA'!$C$1:$T$1,0)),"")</f>
        <v>3681.86</v>
      </c>
      <c r="G50" s="2">
        <f t="array" ref="G50">IFERROR(INDEX('CAMAGUI DATA UNIFICADA'!$C$2:$T1007,MATCH(1,($A50='CAMAGUI DATA UNIFICADA'!$A$2:$A1007)*($B$1='CAMAGUI DATA UNIFICADA'!$B$2:$B1007),0),MATCH(G$2,'CAMAGUI DATA UNIFICADA'!$C$1:$T$1,0)),"")</f>
        <v>13.5</v>
      </c>
      <c r="H50" s="2">
        <f t="array" ref="H50">IFERROR(INDEX('CAMAGUI DATA UNIFICADA'!$C$2:$T1007,MATCH(1,($A50='CAMAGUI DATA UNIFICADA'!$A$2:$A1007)*($B$1='CAMAGUI DATA UNIFICADA'!$B$2:$B1007),0),MATCH(H$2,'CAMAGUI DATA UNIFICADA'!$C$1:$T$1,0)),"")</f>
        <v>2.85</v>
      </c>
      <c r="I50" s="33">
        <f t="array" ref="I50">IFERROR(INDEX('CAMAGUI DATA UNIFICADA'!$C$2:$T1007,MATCH(1,($A50='CAMAGUI DATA UNIFICADA'!$A$2:$A1007)*($B$1='CAMAGUI DATA UNIFICADA'!$B$2:$B1007),0),MATCH(I$2,'CAMAGUI DATA UNIFICADA'!$C$1:$T$1,0)),"")</f>
        <v>4.17</v>
      </c>
      <c r="J50" s="60">
        <f t="array" ref="J50">IFERROR(INDEX('CAMAGUI DATA UNIFICADA'!$C$2:$T1007,MATCH(1,($A50='CAMAGUI DATA UNIFICADA'!$A$2:$A1007)*($B$1='CAMAGUI DATA UNIFICADA'!$B$2:$B1007),0),MATCH(J$2,'CAMAGUI DATA UNIFICADA'!$C$1:$T$1,0)),"")</f>
        <v>953903.5438</v>
      </c>
      <c r="K50" s="33">
        <f t="array" ref="K50">IFERROR(INDEX('CAMAGUI DATA UNIFICADA'!$C$2:$T1007,MATCH(1,($A50='CAMAGUI DATA UNIFICADA'!$A$2:$A1007)*($B$1='CAMAGUI DATA UNIFICADA'!$B$2:$B1007),0),MATCH(K$2,'CAMAGUI DATA UNIFICADA'!$C$1:$T$1,0)),"")</f>
        <v>1.381084981</v>
      </c>
      <c r="L50" s="23">
        <f t="array" ref="L50">IFERROR(INDEX('CAMAGUI DATA UNIFICADA'!$C$2:$T1007,MATCH(1,($A50='CAMAGUI DATA UNIFICADA'!$A$2:$A1007)*($B$1='CAMAGUI DATA UNIFICADA'!$B$2:$B1007),0),MATCH(L$2,'CAMAGUI DATA UNIFICADA'!$C$1:$T$1,0)),"")</f>
        <v>0.8294813425</v>
      </c>
      <c r="M50" s="23">
        <f t="array" ref="M50">IFERROR(INDEX('CAMAGUI DATA UNIFICADA'!$C$2:$T1007,MATCH(1,($A50='CAMAGUI DATA UNIFICADA'!$A$2:$A1007)*($B$1='CAMAGUI DATA UNIFICADA'!$B$2:$B1007),0),MATCH(M$2,'CAMAGUI DATA UNIFICADA'!$C$1:$T$1,0)),"")</f>
        <v>0.83</v>
      </c>
      <c r="N50" s="60">
        <f t="array" ref="N50">IFERROR(INDEX('CAMAGUI DATA UNIFICADA'!$C$2:$T1007,MATCH(1,($A50='CAMAGUI DATA UNIFICADA'!$A$2:$A1007)*($B$1='CAMAGUI DATA UNIFICADA'!$B$2:$B1007),0),MATCH(N$2,'CAMAGUI DATA UNIFICADA'!$C$1:$T$1,0)),"")</f>
        <v>116544.5665</v>
      </c>
      <c r="O50" s="2">
        <f t="array" ref="O50">IFERROR(INDEX('CAMAGUI DATA UNIFICADA'!$C$2:$T1007,MATCH(1,($A50='CAMAGUI DATA UNIFICADA'!$A$2:$A1007)*($B$1='CAMAGUI DATA UNIFICADA'!$B$2:$B1007),0),MATCH(O$2,'CAMAGUI DATA UNIFICADA'!$C$1:$T$1,0)),"")</f>
        <v>3</v>
      </c>
      <c r="P50" s="2">
        <f t="array" ref="P50">IFERROR(INDEX('CAMAGUI DATA UNIFICADA'!$C$2:$T1007,MATCH(1,($A50='CAMAGUI DATA UNIFICADA'!$A$2:$A1007)*($B$1='CAMAGUI DATA UNIFICADA'!$B$2:$B1007),0),MATCH(P$2,'CAMAGUI DATA UNIFICADA'!$C$1:$T$1,0)),"")</f>
        <v>16.5</v>
      </c>
      <c r="Q50" s="33">
        <f t="array" ref="Q50">IFERROR(INDEX('CAMAGUI DATA UNIFICADA'!$C$2:$T1007,MATCH(1,($A50='CAMAGUI DATA UNIFICADA'!$A$2:$A1007)*($B$1='CAMAGUI DATA UNIFICADA'!$B$2:$B1007),0),MATCH(Q$2,'CAMAGUI DATA UNIFICADA'!$C$1:$T$1,0)),"")</f>
        <v>3.726</v>
      </c>
      <c r="R50" s="60">
        <f t="array" ref="R50">IFERROR(INDEX('CAMAGUI DATA UNIFICADA'!$C$2:$T1007,MATCH(1,($A50='CAMAGUI DATA UNIFICADA'!$A$2:$A1007)*($B$1='CAMAGUI DATA UNIFICADA'!$B$2:$B1007),0),MATCH(R$2,'CAMAGUI DATA UNIFICADA'!$C$1:$T$1,0)),"")</f>
        <v>610.1283753</v>
      </c>
      <c r="S50" s="140">
        <f t="array" ref="S50">IFERROR(INDEX('CAMAGUI DATA UNIFICADA'!$C$2:$T1007,MATCH(1,($A50='CAMAGUI DATA UNIFICADA'!$A$2:$A1007)*($B$1='CAMAGUI DATA UNIFICADA'!$B$2:$B1007),0),MATCH(S$2,'CAMAGUI DATA UNIFICADA'!$C$1:$T$1,0)),"")</f>
        <v>18.28209383</v>
      </c>
      <c r="T50" s="138" t="str">
        <f t="array" ref="T50">IFERROR(INDEX('CAMAGUI DATA UNIFICADA'!$C$2:$T1007,MATCH(1,($A50='CAMAGUI DATA UNIFICADA'!$A$2:$A1007)*($T$1='CAMAGUI DATA UNIFICADA'!$B$2:$B1007),0),MATCH(T$2,'CAMAGUI DATA UNIFICADA'!$C$1:$T$1,0)),"")</f>
        <v>CA2071123</v>
      </c>
      <c r="U50" s="2">
        <f t="array" ref="U50">IFERROR(INDEX('CAMAGUI DATA UNIFICADA'!$C$2:$T1007,MATCH(1,($A50='CAMAGUI DATA UNIFICADA'!$A$2:$A1007)*($T$1='CAMAGUI DATA UNIFICADA'!$B$2:$B1007),0),MATCH(U$2,'CAMAGUI DATA UNIFICADA'!$C$1:$T$1,0)),"")</f>
        <v>375</v>
      </c>
      <c r="V50" s="2">
        <f t="array" ref="V50">IFERROR(INDEX('CAMAGUI DATA UNIFICADA'!$C$2:$T1007,MATCH(1,($A50='CAMAGUI DATA UNIFICADA'!$A$2:$A1007)*($T$1='CAMAGUI DATA UNIFICADA'!$B$2:$B1007),0),MATCH(V$2,'CAMAGUI DATA UNIFICADA'!$C$1:$T$1,0)),"")</f>
        <v>2537</v>
      </c>
      <c r="W50" s="2" t="str">
        <f t="array" ref="W50">IFERROR(INDEX('CAMAGUI DATA UNIFICADA'!$C$2:$T1007,MATCH(1,($A50='CAMAGUI DATA UNIFICADA'!$A$2:$A1007)*($T$1='CAMAGUI DATA UNIFICADA'!$B$2:$B1007),0),MATCH(W$2,'CAMAGUI DATA UNIFICADA'!$C$1:$T$1,0)),"")</f>
        <v>SKR MAST</v>
      </c>
      <c r="X50" s="139">
        <f t="array" ref="X50">IFERROR(INDEX('CAMAGUI DATA UNIFICADA'!$C$2:$T1007,MATCH(1,($A50='CAMAGUI DATA UNIFICADA'!$A$2:$A1007)*($T$1='CAMAGUI DATA UNIFICADA'!$B$2:$B1007),0),MATCH(X$2,'CAMAGUI DATA UNIFICADA'!$C$1:$T$1,0)),"")</f>
        <v>2486.26</v>
      </c>
      <c r="Y50" s="2">
        <f t="array" ref="Y50">IFERROR(INDEX('CAMAGUI DATA UNIFICADA'!$C$2:$T1007,MATCH(1,($A50='CAMAGUI DATA UNIFICADA'!$A$2:$A1007)*($T$1='CAMAGUI DATA UNIFICADA'!$B$2:$B1007),0),MATCH(Y$2,'CAMAGUI DATA UNIFICADA'!$C$1:$T$1,0)),"")</f>
        <v>13.5</v>
      </c>
      <c r="Z50" s="2">
        <f t="array" ref="Z50">IFERROR(INDEX('CAMAGUI DATA UNIFICADA'!$C$2:$T1007,MATCH(1,($A50='CAMAGUI DATA UNIFICADA'!$A$2:$A1007)*($T$1='CAMAGUI DATA UNIFICADA'!$B$2:$B1007),0),MATCH(Z$2,'CAMAGUI DATA UNIFICADA'!$C$1:$T$1,0)),"")</f>
        <v>3</v>
      </c>
      <c r="AA50" s="2">
        <f t="array" ref="AA50">IFERROR(INDEX('CAMAGUI DATA UNIFICADA'!$C$2:$T1007,MATCH(1,($A50='CAMAGUI DATA UNIFICADA'!$A$2:$A1007)*($T$1='CAMAGUI DATA UNIFICADA'!$B$2:$B1007),0),MATCH(AA$2,'CAMAGUI DATA UNIFICADA'!$C$1:$T$1,0)),"")</f>
        <v>4.17</v>
      </c>
      <c r="AB50" s="60">
        <f t="array" ref="AB50">IFERROR(INDEX('CAMAGUI DATA UNIFICADA'!$C$2:$T1007,MATCH(1,($A50='CAMAGUI DATA UNIFICADA'!$A$2:$A1007)*($T$1='CAMAGUI DATA UNIFICADA'!$B$2:$B1007),0),MATCH(AB$2,'CAMAGUI DATA UNIFICADA'!$C$1:$T$1,0)),"")</f>
        <v>666133.7597</v>
      </c>
      <c r="AC50" s="33">
        <f t="array" ref="AC50">IFERROR(INDEX('CAMAGUI DATA UNIFICADA'!$C$2:$T1007,MATCH(1,($A50='CAMAGUI DATA UNIFICADA'!$A$2:$A1007)*($T$1='CAMAGUI DATA UNIFICADA'!$B$2:$B1007),0),MATCH(AC$2,'CAMAGUI DATA UNIFICADA'!$C$1:$T$1,0)),"")</f>
        <v>1.273594378</v>
      </c>
      <c r="AD50" s="23">
        <f t="array" ref="AD50">IFERROR(INDEX('CAMAGUI DATA UNIFICADA'!$C$2:$T1007,MATCH(1,($A50='CAMAGUI DATA UNIFICADA'!$A$2:$A1007)*($T$1='CAMAGUI DATA UNIFICADA'!$B$2:$B1007),0),MATCH(AD$2,'CAMAGUI DATA UNIFICADA'!$C$1:$T$1,0)),"")</f>
        <v>0.8326671996</v>
      </c>
      <c r="AE50" s="23">
        <f t="array" ref="AE50">IFERROR(INDEX('CAMAGUI DATA UNIFICADA'!$C$2:$T1007,MATCH(1,($A50='CAMAGUI DATA UNIFICADA'!$A$2:$A1007)*($T$1='CAMAGUI DATA UNIFICADA'!$B$2:$B1007),0),MATCH(AE$2,'CAMAGUI DATA UNIFICADA'!$C$1:$T$1,0)),"")</f>
        <v>0.83</v>
      </c>
      <c r="AF50" s="60">
        <f t="array" ref="AF50">IFERROR(INDEX('CAMAGUI DATA UNIFICADA'!$C$2:$T1007,MATCH(1,($A50='CAMAGUI DATA UNIFICADA'!$A$2:$A1007)*($T$1='CAMAGUI DATA UNIFICADA'!$B$2:$B1007),0),MATCH(AF$2,'CAMAGUI DATA UNIFICADA'!$C$1:$T$1,0)),"")</f>
        <v>110666.6667</v>
      </c>
      <c r="AG50" s="2">
        <f t="array" ref="AG50">IFERROR(INDEX('CAMAGUI DATA UNIFICADA'!$C$2:$T1007,MATCH(1,($A50='CAMAGUI DATA UNIFICADA'!$A$2:$A1007)*($T$1='CAMAGUI DATA UNIFICADA'!$B$2:$B1007),0),MATCH(AG$2,'CAMAGUI DATA UNIFICADA'!$C$1:$T$1,0)),"")</f>
        <v>3</v>
      </c>
      <c r="AH50" s="2">
        <f t="array" ref="AH50">IFERROR(INDEX('CAMAGUI DATA UNIFICADA'!$C$2:$T1007,MATCH(1,($A50='CAMAGUI DATA UNIFICADA'!$A$2:$A1007)*($T$1='CAMAGUI DATA UNIFICADA'!$B$2:$B1007),0),MATCH(AH$2,'CAMAGUI DATA UNIFICADA'!$C$1:$T$1,0)),"")</f>
        <v>16.5</v>
      </c>
      <c r="AI50" s="33">
        <f t="array" ref="AI50">IFERROR(INDEX('CAMAGUI DATA UNIFICADA'!$C$2:$T1007,MATCH(1,($A50='CAMAGUI DATA UNIFICADA'!$A$2:$A1007)*($T$1='CAMAGUI DATA UNIFICADA'!$B$2:$B1007),0),MATCH(AI$2,'CAMAGUI DATA UNIFICADA'!$C$1:$T$1,0)),"")</f>
        <v>3.726</v>
      </c>
      <c r="AJ50" s="60">
        <f t="array" ref="AJ50">IFERROR(INDEX('CAMAGUI DATA UNIFICADA'!$C$2:$T1007,MATCH(1,($A50='CAMAGUI DATA UNIFICADA'!$A$2:$A1007)*($T$1='CAMAGUI DATA UNIFICADA'!$B$2:$B1007),0),MATCH(AJ$2,'CAMAGUI DATA UNIFICADA'!$C$1:$T$1,0)),"")</f>
        <v>424.4371307</v>
      </c>
      <c r="AK50" s="140">
        <f t="array" ref="AK50">IFERROR(INDEX('CAMAGUI DATA UNIFICADA'!$C$2:$T1007,MATCH(1,($A50='CAMAGUI DATA UNIFICADA'!$A$2:$A1007)*($T$1='CAMAGUI DATA UNIFICADA'!$B$2:$B1007),0),MATCH(AK$2,'CAMAGUI DATA UNIFICADA'!$C$1:$T$1,0)),"")</f>
        <v>12.35928266</v>
      </c>
      <c r="AL50" s="138" t="str">
        <f t="array" ref="AL50">IFERROR(INDEX('CAMAGUI DATA UNIFICADA'!$C$2:$T1007,MATCH(1,($A50='CAMAGUI DATA UNIFICADA'!$A$2:$A1007)*($AL$1='CAMAGUI DATA UNIFICADA'!$B$2:$B1007),0),MATCH(AL$2,'CAMAGUI DATA UNIFICADA'!$C$1:$T$1,0)),"")</f>
        <v>CA3071123</v>
      </c>
      <c r="AM50" s="2">
        <f t="array" ref="AM50">IFERROR(INDEX('CAMAGUI DATA UNIFICADA'!$C$2:$T1007,MATCH(1,($A50='CAMAGUI DATA UNIFICADA'!$A$2:$A1007)*($AL$1='CAMAGUI DATA UNIFICADA'!$B$2:$B1007),0),MATCH(AM$2,'CAMAGUI DATA UNIFICADA'!$C$1:$T$1,0)),"")</f>
        <v>450</v>
      </c>
      <c r="AN50" s="2">
        <f t="array" ref="AN50">IFERROR(INDEX('CAMAGUI DATA UNIFICADA'!$C$2:$T1007,MATCH(1,($A50='CAMAGUI DATA UNIFICADA'!$A$2:$A1007)*($AL$1='CAMAGUI DATA UNIFICADA'!$B$2:$B1007),0),MATCH(AN$2,'CAMAGUI DATA UNIFICADA'!$C$1:$T$1,0)),"")</f>
        <v>3245</v>
      </c>
      <c r="AO50" s="2" t="str">
        <f t="array" ref="AO50">IFERROR(INDEX('CAMAGUI DATA UNIFICADA'!$C$2:$T1007,MATCH(1,($A50='CAMAGUI DATA UNIFICADA'!$A$2:$A1007)*($AL$1='CAMAGUI DATA UNIFICADA'!$B$2:$B1007),0),MATCH(AO$2,'CAMAGUI DATA UNIFICADA'!$C$1:$T$1,0)),"")</f>
        <v>SKR MAST</v>
      </c>
      <c r="AP50" s="139">
        <f t="array" ref="AP50">IFERROR(INDEX('CAMAGUI DATA UNIFICADA'!$C$2:$T1007,MATCH(1,($A50='CAMAGUI DATA UNIFICADA'!$A$2:$A1007)*($AL$1='CAMAGUI DATA UNIFICADA'!$B$2:$B1007),0),MATCH(AP$2,'CAMAGUI DATA UNIFICADA'!$C$1:$T$1,0)),"")</f>
        <v>3180.1</v>
      </c>
      <c r="AQ50" s="2">
        <f t="array" ref="AQ50">IFERROR(INDEX('CAMAGUI DATA UNIFICADA'!$C$2:$T1007,MATCH(1,($A50='CAMAGUI DATA UNIFICADA'!$A$2:$A1007)*($AL$1='CAMAGUI DATA UNIFICADA'!$B$2:$B1007),0),MATCH(AQ$2,'CAMAGUI DATA UNIFICADA'!$C$1:$T$1,0)),"")</f>
        <v>12.5</v>
      </c>
      <c r="AR50" s="2">
        <f t="array" ref="AR50">IFERROR(INDEX('CAMAGUI DATA UNIFICADA'!$C$2:$T1007,MATCH(1,($A50='CAMAGUI DATA UNIFICADA'!$A$2:$A1007)*($AL$1='CAMAGUI DATA UNIFICADA'!$B$2:$B1007),0),MATCH(AR$2,'CAMAGUI DATA UNIFICADA'!$C$1:$T$1,0)),"")</f>
        <v>2.8</v>
      </c>
      <c r="AS50" s="33">
        <f t="array" ref="AS50">IFERROR(INDEX('CAMAGUI DATA UNIFICADA'!$C$2:$T1007,MATCH(1,($A50='CAMAGUI DATA UNIFICADA'!$A$2:$A1007)*($AL$1='CAMAGUI DATA UNIFICADA'!$B$2:$B1007),0),MATCH(AS$2,'CAMAGUI DATA UNIFICADA'!$C$1:$T$1,0)),"")</f>
        <v>4.332</v>
      </c>
      <c r="AT50" s="60">
        <f t="array" ref="AT50">IFERROR(INDEX('CAMAGUI DATA UNIFICADA'!$C$2:$T1007,MATCH(1,($A50='CAMAGUI DATA UNIFICADA'!$A$2:$A1007)*($AL$1='CAMAGUI DATA UNIFICADA'!$B$2:$B1007),0),MATCH(AT$2,'CAMAGUI DATA UNIFICADA'!$C$1:$T$1,0)),"")</f>
        <v>831024.9307</v>
      </c>
      <c r="AU50" s="33">
        <f t="array" ref="AU50">IFERROR(INDEX('CAMAGUI DATA UNIFICADA'!$C$2:$T1007,MATCH(1,($A50='CAMAGUI DATA UNIFICADA'!$A$2:$A1007)*($AL$1='CAMAGUI DATA UNIFICADA'!$B$2:$B1007),0),MATCH(AU$2,'CAMAGUI DATA UNIFICADA'!$C$1:$T$1,0)),"")</f>
        <v>1.379676871</v>
      </c>
      <c r="AV50" s="23">
        <f t="array" ref="AV50">IFERROR(INDEX('CAMAGUI DATA UNIFICADA'!$C$2:$T1007,MATCH(1,($A50='CAMAGUI DATA UNIFICADA'!$A$2:$A1007)*($AL$1='CAMAGUI DATA UNIFICADA'!$B$2:$B1007),0),MATCH(AV$2,'CAMAGUI DATA UNIFICADA'!$C$1:$T$1,0)),"")</f>
        <v>0.791452315</v>
      </c>
      <c r="AW50" s="23">
        <f t="array" ref="AW50">IFERROR(INDEX('CAMAGUI DATA UNIFICADA'!$C$2:$T1007,MATCH(1,($A50='CAMAGUI DATA UNIFICADA'!$A$2:$A1007)*($AL$1='CAMAGUI DATA UNIFICADA'!$B$2:$B1007),0),MATCH(AW$2,'CAMAGUI DATA UNIFICADA'!$C$1:$T$1,0)),"")</f>
        <v>0.8</v>
      </c>
      <c r="AX50" s="60">
        <f t="array" ref="AX50">IFERROR(INDEX('CAMAGUI DATA UNIFICADA'!$C$2:$T1007,MATCH(1,($A50='CAMAGUI DATA UNIFICADA'!$A$2:$A1007)*($AL$1='CAMAGUI DATA UNIFICADA'!$B$2:$B1007),0),MATCH(AX$2,'CAMAGUI DATA UNIFICADA'!$C$1:$T$1,0)),"")</f>
        <v>120000</v>
      </c>
      <c r="AY50" s="2">
        <f t="array" ref="AY50">IFERROR(INDEX('CAMAGUI DATA UNIFICADA'!$C$2:$T1007,MATCH(1,($A50='CAMAGUI DATA UNIFICADA'!$A$2:$A1007)*($AL$1='CAMAGUI DATA UNIFICADA'!$B$2:$B1007),0),MATCH(AY$2,'CAMAGUI DATA UNIFICADA'!$C$1:$T$1,0)),"")</f>
        <v>3</v>
      </c>
      <c r="AZ50" s="2">
        <f t="array" ref="AZ50">IFERROR(INDEX('CAMAGUI DATA UNIFICADA'!$C$2:$T1007,MATCH(1,($A50='CAMAGUI DATA UNIFICADA'!$A$2:$A1007)*($AL$1='CAMAGUI DATA UNIFICADA'!$B$2:$B1007),0),MATCH(AZ$2,'CAMAGUI DATA UNIFICADA'!$C$1:$T$1,0)),"")</f>
        <v>15.5</v>
      </c>
      <c r="BA50" s="33">
        <f t="array" ref="BA50">IFERROR(INDEX('CAMAGUI DATA UNIFICADA'!$C$2:$T1007,MATCH(1,($A50='CAMAGUI DATA UNIFICADA'!$A$2:$A1007)*($AL$1='CAMAGUI DATA UNIFICADA'!$B$2:$B1007),0),MATCH(BA$2,'CAMAGUI DATA UNIFICADA'!$C$1:$T$1,0)),"")</f>
        <v>3.864</v>
      </c>
      <c r="BB50" s="60">
        <f t="array" ref="BB50">IFERROR(INDEX('CAMAGUI DATA UNIFICADA'!$C$2:$T1007,MATCH(1,($A50='CAMAGUI DATA UNIFICADA'!$A$2:$A1007)*($AL$1='CAMAGUI DATA UNIFICADA'!$B$2:$B1007),0),MATCH(BB$2,'CAMAGUI DATA UNIFICADA'!$C$1:$T$1,0)),"")</f>
        <v>523.1858675</v>
      </c>
      <c r="BC50" s="140">
        <f t="array" ref="BC50">IFERROR(INDEX('CAMAGUI DATA UNIFICADA'!$C$2:$T1007,MATCH(1,($A50='CAMAGUI DATA UNIFICADA'!$A$2:$A1007)*($AL$1='CAMAGUI DATA UNIFICADA'!$B$2:$B1007),0),MATCH(BC$2,'CAMAGUI DATA UNIFICADA'!$C$1:$T$1,0)),"")</f>
        <v>18.29646687</v>
      </c>
      <c r="BD50" s="138" t="str">
        <f t="array" ref="BD50">IFERROR(INDEX('CAMAGUI DATA UNIFICADA'!$C$2:$T1007,MATCH(1,($A50='CAMAGUI DATA UNIFICADA'!$A$2:$A1007)*($BD$1='CAMAGUI DATA UNIFICADA'!$B$2:$B1007),0),MATCH(BD$2,'CAMAGUI DATA UNIFICADA'!$C$1:$T$1,0)),"")</f>
        <v>CA4141223</v>
      </c>
      <c r="BE50" s="2">
        <f t="array" ref="BE50">IFERROR(INDEX('CAMAGUI DATA UNIFICADA'!$C$2:$T1007,MATCH(1,($A50='CAMAGUI DATA UNIFICADA'!$A$2:$A1007)*($BD$1='CAMAGUI DATA UNIFICADA'!$B$2:$B1007),0),MATCH(BE$2,'CAMAGUI DATA UNIFICADA'!$C$1:$T$1,0)),"")</f>
        <v>75</v>
      </c>
      <c r="BF50" s="2">
        <f t="array" ref="BF50">IFERROR(INDEX('CAMAGUI DATA UNIFICADA'!$C$2:$T1007,MATCH(1,($A50='CAMAGUI DATA UNIFICADA'!$A$2:$A1007)*($BD$1='CAMAGUI DATA UNIFICADA'!$B$2:$B1007),0),MATCH(BF$2,'CAMAGUI DATA UNIFICADA'!$C$1:$T$1,0)),"")</f>
        <v>124</v>
      </c>
      <c r="BG50" s="2" t="str">
        <f t="array" ref="BG50">IFERROR(INDEX('CAMAGUI DATA UNIFICADA'!$C$2:$T1007,MATCH(1,($A50='CAMAGUI DATA UNIFICADA'!$A$2:$A1007)*($BD$1='CAMAGUI DATA UNIFICADA'!$B$2:$B1007),0),MATCH(BG$2,'CAMAGUI DATA UNIFICADA'!$C$1:$T$1,0)),"")</f>
        <v>SKR NW#4</v>
      </c>
      <c r="BH50" s="139">
        <f t="array" ref="BH50">IFERROR(INDEX('CAMAGUI DATA UNIFICADA'!$C$2:$T1007,MATCH(1,($A50='CAMAGUI DATA UNIFICADA'!$A$2:$A1007)*($BD$1='CAMAGUI DATA UNIFICADA'!$B$2:$B1007),0),MATCH(BH$2,'CAMAGUI DATA UNIFICADA'!$C$1:$T$1,0)),"")</f>
        <v>166.656</v>
      </c>
      <c r="BI50" s="2">
        <f t="array" ref="BI50">IFERROR(INDEX('CAMAGUI DATA UNIFICADA'!$C$2:$T1007,MATCH(1,($A50='CAMAGUI DATA UNIFICADA'!$A$2:$A1007)*($BD$1='CAMAGUI DATA UNIFICADA'!$B$2:$B1007),0),MATCH(BI$2,'CAMAGUI DATA UNIFICADA'!$C$1:$T$1,0)),"")</f>
        <v>2.3</v>
      </c>
      <c r="BJ50" s="2">
        <f t="array" ref="BJ50">IFERROR(INDEX('CAMAGUI DATA UNIFICADA'!$C$2:$T1007,MATCH(1,($A50='CAMAGUI DATA UNIFICADA'!$A$2:$A1007)*($BD$1='CAMAGUI DATA UNIFICADA'!$B$2:$B1007),0),MATCH(BJ$2,'CAMAGUI DATA UNIFICADA'!$C$1:$T$1,0)),"")</f>
        <v>0</v>
      </c>
      <c r="BK50" s="33">
        <f t="array" ref="BK50">IFERROR(INDEX('CAMAGUI DATA UNIFICADA'!$C$2:$T1007,MATCH(1,($A50='CAMAGUI DATA UNIFICADA'!$A$2:$A1007)*($BD$1='CAMAGUI DATA UNIFICADA'!$B$2:$B1007),0),MATCH(BK$2,'CAMAGUI DATA UNIFICADA'!$C$1:$T$1,0)),"")</f>
        <v>10.644</v>
      </c>
      <c r="BL50" s="60">
        <f t="array" ref="BL50">IFERROR(INDEX('CAMAGUI DATA UNIFICADA'!$C$2:$T1007,MATCH(1,($A50='CAMAGUI DATA UNIFICADA'!$A$2:$A1007)*($BD$1='CAMAGUI DATA UNIFICADA'!$B$2:$B1007),0),MATCH(BL$2,'CAMAGUI DATA UNIFICADA'!$C$1:$T$1,0)),"")</f>
        <v>306357.5315</v>
      </c>
      <c r="BM50" s="33" t="str">
        <f t="array" ref="BM50">IFERROR(INDEX('CAMAGUI DATA UNIFICADA'!$C$2:$T1007,MATCH(1,($A50='CAMAGUI DATA UNIFICADA'!$A$2:$A1007)*($BD$1='CAMAGUI DATA UNIFICADA'!$B$2:$B1007),0),MATCH(BM$2,'CAMAGUI DATA UNIFICADA'!$C$1:$T$1,0)),"")</f>
        <v/>
      </c>
      <c r="BN50" s="23">
        <f t="array" ref="BN50">IFERROR(INDEX('CAMAGUI DATA UNIFICADA'!$C$2:$T1007,MATCH(1,($A50='CAMAGUI DATA UNIFICADA'!$A$2:$A1007)*($BD$1='CAMAGUI DATA UNIFICADA'!$B$2:$B1007),0),MATCH(BN$2,'CAMAGUI DATA UNIFICADA'!$C$1:$T$1,0)),"")</f>
        <v>0.4376536164</v>
      </c>
      <c r="BO50" s="23">
        <f t="array" ref="BO50">IFERROR(INDEX('CAMAGUI DATA UNIFICADA'!$C$2:$T1007,MATCH(1,($A50='CAMAGUI DATA UNIFICADA'!$A$2:$A1007)*($BD$1='CAMAGUI DATA UNIFICADA'!$B$2:$B1007),0),MATCH(BO$2,'CAMAGUI DATA UNIFICADA'!$C$1:$T$1,0)),"")</f>
        <v>0.7</v>
      </c>
      <c r="BP50" s="60">
        <f t="array" ref="BP50">IFERROR(INDEX('CAMAGUI DATA UNIFICADA'!$C$2:$T1007,MATCH(1,($A50='CAMAGUI DATA UNIFICADA'!$A$2:$A1007)*($BD$1='CAMAGUI DATA UNIFICADA'!$B$2:$B1007),0),MATCH(BP$2,'CAMAGUI DATA UNIFICADA'!$C$1:$T$1,0)),"")</f>
        <v>102083.3333</v>
      </c>
      <c r="BQ50" s="2">
        <f t="array" ref="BQ50">IFERROR(INDEX('CAMAGUI DATA UNIFICADA'!$C$2:$T1007,MATCH(1,($A50='CAMAGUI DATA UNIFICADA'!$A$2:$A1007)*($BD$1='CAMAGUI DATA UNIFICADA'!$B$2:$B1007),0),MATCH(BQ$2,'CAMAGUI DATA UNIFICADA'!$C$1:$T$1,0)),"")</f>
        <v>2.25</v>
      </c>
      <c r="BR50" s="2">
        <f t="array" ref="BR50">IFERROR(INDEX('CAMAGUI DATA UNIFICADA'!$C$2:$T1007,MATCH(1,($A50='CAMAGUI DATA UNIFICADA'!$A$2:$A1007)*($BD$1='CAMAGUI DATA UNIFICADA'!$B$2:$B1007),0),MATCH(BR$2,'CAMAGUI DATA UNIFICADA'!$C$1:$T$1,0)),"")</f>
        <v>4.55</v>
      </c>
      <c r="BS50" s="33">
        <f t="array" ref="BS50">IFERROR(INDEX('CAMAGUI DATA UNIFICADA'!$C$2:$T1007,MATCH(1,($A50='CAMAGUI DATA UNIFICADA'!$A$2:$A1007)*($BD$1='CAMAGUI DATA UNIFICADA'!$B$2:$B1007),0),MATCH(BS$2,'CAMAGUI DATA UNIFICADA'!$C$1:$T$1,0)),"")</f>
        <v>7.9524</v>
      </c>
      <c r="BT50" s="60">
        <f t="array" ref="BT50">IFERROR(INDEX('CAMAGUI DATA UNIFICADA'!$C$2:$T1007,MATCH(1,($A50='CAMAGUI DATA UNIFICADA'!$A$2:$A1007)*($BD$1='CAMAGUI DATA UNIFICADA'!$B$2:$B1007),0),MATCH(BT$2,'CAMAGUI DATA UNIFICADA'!$C$1:$T$1,0)),"")</f>
        <v>202.6970881</v>
      </c>
      <c r="BU50" s="140">
        <f t="array" ref="BU50">IFERROR(INDEX('CAMAGUI DATA UNIFICADA'!$C$2:$T1007,MATCH(1,($A50='CAMAGUI DATA UNIFICADA'!$A$2:$A1007)*($BD$1='CAMAGUI DATA UNIFICADA'!$B$2:$B1007),0),MATCH(BU$2,'CAMAGUI DATA UNIFICADA'!$C$1:$T$1,0)),"")</f>
        <v>31.92427204</v>
      </c>
      <c r="BV50" s="138" t="str">
        <f t="array" ref="BV50">IFERROR(INDEX('CAMAGUI DATA UNIFICADA'!$C$2:$T1007,MATCH(1,($A50='CAMAGUI DATA UNIFICADA'!$A$2:$A1007)*($BV$1='CAMAGUI DATA UNIFICADA'!$B$2:$B1007),0),MATCH(BV$2,'CAMAGUI DATA UNIFICADA'!$C$1:$T$1,0)),"")</f>
        <v>CA5141223</v>
      </c>
      <c r="BW50" s="2">
        <f t="array" ref="BW50">IFERROR(INDEX('CAMAGUI DATA UNIFICADA'!$C$2:$T1007,MATCH(1,($A50='CAMAGUI DATA UNIFICADA'!$A$2:$A1007)*($BV$1='CAMAGUI DATA UNIFICADA'!$B$2:$B1007),0),MATCH(BW$2,'CAMAGUI DATA UNIFICADA'!$C$1:$T$1,0)),"")</f>
        <v>87.5</v>
      </c>
      <c r="BX50" s="2">
        <f t="array" ref="BX50">IFERROR(INDEX('CAMAGUI DATA UNIFICADA'!$C$2:$T1007,MATCH(1,($A50='CAMAGUI DATA UNIFICADA'!$A$2:$A1007)*($BV$1='CAMAGUI DATA UNIFICADA'!$B$2:$B1007),0),MATCH(BX$2,'CAMAGUI DATA UNIFICADA'!$C$1:$T$1,0)),"")</f>
        <v>199</v>
      </c>
      <c r="BY50" s="2" t="str">
        <f t="array" ref="BY50">IFERROR(INDEX('CAMAGUI DATA UNIFICADA'!$C$2:$T1007,MATCH(1,($A50='CAMAGUI DATA UNIFICADA'!$A$2:$A1007)*($BV$1='CAMAGUI DATA UNIFICADA'!$B$2:$B1007),0),MATCH(BY$2,'CAMAGUI DATA UNIFICADA'!$C$1:$T$1,0)),"")</f>
        <v>SKR NW#4</v>
      </c>
      <c r="BZ50" s="139">
        <f t="array" ref="BZ50">IFERROR(INDEX('CAMAGUI DATA UNIFICADA'!$C$2:$T1007,MATCH(1,($A50='CAMAGUI DATA UNIFICADA'!$A$2:$A1007)*($BV$1='CAMAGUI DATA UNIFICADA'!$B$2:$B1007),0),MATCH(BZ$2,'CAMAGUI DATA UNIFICADA'!$C$1:$T$1,0)),"")</f>
        <v>267.456</v>
      </c>
      <c r="CA50" s="2">
        <f t="array" ref="CA50">IFERROR(INDEX('CAMAGUI DATA UNIFICADA'!$C$2:$T1007,MATCH(1,($A50='CAMAGUI DATA UNIFICADA'!$A$2:$A1007)*($BV$1='CAMAGUI DATA UNIFICADA'!$B$2:$B1007),0),MATCH(CA$2,'CAMAGUI DATA UNIFICADA'!$C$1:$T$1,0)),"")</f>
        <v>2.3</v>
      </c>
      <c r="CB50" s="2">
        <f t="array" ref="CB50">IFERROR(INDEX('CAMAGUI DATA UNIFICADA'!$C$2:$T1007,MATCH(1,($A50='CAMAGUI DATA UNIFICADA'!$A$2:$A1007)*($BV$1='CAMAGUI DATA UNIFICADA'!$B$2:$B1007),0),MATCH(CB$2,'CAMAGUI DATA UNIFICADA'!$C$1:$T$1,0)),"")</f>
        <v>0</v>
      </c>
      <c r="CC50" s="33">
        <f t="array" ref="CC50">IFERROR(INDEX('CAMAGUI DATA UNIFICADA'!$C$2:$T1007,MATCH(1,($A50='CAMAGUI DATA UNIFICADA'!$A$2:$A1007)*($BV$1='CAMAGUI DATA UNIFICADA'!$B$2:$B1007),0),MATCH(CC$2,'CAMAGUI DATA UNIFICADA'!$C$1:$T$1,0)),"")</f>
        <v>10.644</v>
      </c>
      <c r="CD50" s="60">
        <f t="array" ref="CD50">IFERROR(INDEX('CAMAGUI DATA UNIFICADA'!$C$2:$T1007,MATCH(1,($A50='CAMAGUI DATA UNIFICADA'!$A$2:$A1007)*($BV$1='CAMAGUI DATA UNIFICADA'!$B$2:$B1007),0),MATCH(CD$2,'CAMAGUI DATA UNIFICADA'!$C$1:$T$1,0)),"")</f>
        <v>357417.1201</v>
      </c>
      <c r="CE50" s="33" t="str">
        <f t="array" ref="CE50">IFERROR(INDEX('CAMAGUI DATA UNIFICADA'!$C$2:$T1007,MATCH(1,($A50='CAMAGUI DATA UNIFICADA'!$A$2:$A1007)*($BV$1='CAMAGUI DATA UNIFICADA'!$B$2:$B1007),0),MATCH(CE$2,'CAMAGUI DATA UNIFICADA'!$C$1:$T$1,0)),"")</f>
        <v/>
      </c>
      <c r="CF50" s="23">
        <f t="array" ref="CF50">IFERROR(INDEX('CAMAGUI DATA UNIFICADA'!$C$2:$T1007,MATCH(1,($A50='CAMAGUI DATA UNIFICADA'!$A$2:$A1007)*($BV$1='CAMAGUI DATA UNIFICADA'!$B$2:$B1007),0),MATCH(CF$2,'CAMAGUI DATA UNIFICADA'!$C$1:$T$1,0)),"")</f>
        <v>0.5105958858</v>
      </c>
      <c r="CG50" s="23">
        <f t="array" ref="CG50">IFERROR(INDEX('CAMAGUI DATA UNIFICADA'!$C$2:$T1007,MATCH(1,($A50='CAMAGUI DATA UNIFICADA'!$A$2:$A1007)*($BV$1='CAMAGUI DATA UNIFICADA'!$B$2:$B1007),0),MATCH(CG$2,'CAMAGUI DATA UNIFICADA'!$C$1:$T$1,0)),"")</f>
        <v>0.7</v>
      </c>
      <c r="CH50" s="60">
        <f t="array" ref="CH50">IFERROR(INDEX('CAMAGUI DATA UNIFICADA'!$C$2:$T1007,MATCH(1,($A50='CAMAGUI DATA UNIFICADA'!$A$2:$A1007)*($BV$1='CAMAGUI DATA UNIFICADA'!$B$2:$B1007),0),MATCH(CH$2,'CAMAGUI DATA UNIFICADA'!$C$1:$T$1,0)),"")</f>
        <v>116666.6667</v>
      </c>
      <c r="CI50" s="2">
        <f t="array" ref="CI50">IFERROR(INDEX('CAMAGUI DATA UNIFICADA'!$C$2:$T1007,MATCH(1,($A50='CAMAGUI DATA UNIFICADA'!$A$2:$A1007)*($BV$1='CAMAGUI DATA UNIFICADA'!$B$2:$B1007),0),MATCH(CI$2,'CAMAGUI DATA UNIFICADA'!$C$1:$T$1,0)),"")</f>
        <v>2.25</v>
      </c>
      <c r="CJ50" s="2">
        <f t="array" ref="CJ50">IFERROR(INDEX('CAMAGUI DATA UNIFICADA'!$C$2:$T1007,MATCH(1,($A50='CAMAGUI DATA UNIFICADA'!$A$2:$A1007)*($BV$1='CAMAGUI DATA UNIFICADA'!$B$2:$B1007),0),MATCH(CJ$2,'CAMAGUI DATA UNIFICADA'!$C$1:$T$1,0)),"")</f>
        <v>4.55</v>
      </c>
      <c r="CK50" s="33">
        <f t="array" ref="CK50">IFERROR(INDEX('CAMAGUI DATA UNIFICADA'!$C$2:$T1007,MATCH(1,($A50='CAMAGUI DATA UNIFICADA'!$A$2:$A1007)*($BV$1='CAMAGUI DATA UNIFICADA'!$B$2:$B1007),0),MATCH(CK$2,'CAMAGUI DATA UNIFICADA'!$C$1:$T$1,0)),"")</f>
        <v>7.9524</v>
      </c>
      <c r="CL50" s="60">
        <f t="array" ref="CL50">IFERROR(INDEX('CAMAGUI DATA UNIFICADA'!$C$2:$T1007,MATCH(1,($A50='CAMAGUI DATA UNIFICADA'!$A$2:$A1007)*($BV$1='CAMAGUI DATA UNIFICADA'!$B$2:$B1007),0),MATCH(CL$2,'CAMAGUI DATA UNIFICADA'!$C$1:$T$1,0)),"")</f>
        <v>202.6970881</v>
      </c>
      <c r="CM50" s="140">
        <f t="array" ref="CM50">IFERROR(INDEX('CAMAGUI DATA UNIFICADA'!$C$2:$T1007,MATCH(1,($A50='CAMAGUI DATA UNIFICADA'!$A$2:$A1007)*($BV$1='CAMAGUI DATA UNIFICADA'!$B$2:$B1007),0),MATCH(CM$2,'CAMAGUI DATA UNIFICADA'!$C$1:$T$1,0)),"")</f>
        <v>28.79927204</v>
      </c>
      <c r="CN50" s="138" t="str">
        <f t="array" ref="CN50">IFERROR(INDEX('CAMAGUI DATA UNIFICADA'!$C$2:$T1007,MATCH(1,($A50='CAMAGUI DATA UNIFICADA'!$A$2:$A1007)*($CN$1='CAMAGUI DATA UNIFICADA'!$B$2:$B1007),0),MATCH(CN$2,'CAMAGUI DATA UNIFICADA'!$C$1:$T$1,0)),"")</f>
        <v>CA6181223</v>
      </c>
      <c r="CO50" s="2">
        <f t="array" ref="CO50">IFERROR(INDEX('CAMAGUI DATA UNIFICADA'!$C$2:$T1007,MATCH(1,($A50='CAMAGUI DATA UNIFICADA'!$A$2:$A1007)*($CN$1='CAMAGUI DATA UNIFICADA'!$B$2:$B1007),0),MATCH(CO$2,'CAMAGUI DATA UNIFICADA'!$C$1:$T$1,0)),"")</f>
        <v>75</v>
      </c>
      <c r="CP50" s="2" t="str">
        <f t="array" ref="CP50">IFERROR(INDEX('CAMAGUI DATA UNIFICADA'!$C$2:$T1007,MATCH(1,($A50='CAMAGUI DATA UNIFICADA'!$A$2:$A1007)*($CN$1='CAMAGUI DATA UNIFICADA'!$B$2:$B1007),0),MATCH(CP$2,'CAMAGUI DATA UNIFICADA'!$C$1:$T$1,0)),"")</f>
        <v/>
      </c>
      <c r="CQ50" s="2" t="str">
        <f t="array" ref="CQ50">IFERROR(INDEX('CAMAGUI DATA UNIFICADA'!$C$2:$T1007,MATCH(1,($A50='CAMAGUI DATA UNIFICADA'!$A$2:$A1007)*($CN$1='CAMAGUI DATA UNIFICADA'!$B$2:$B1007),0),MATCH(CQ$2,'CAMAGUI DATA UNIFICADA'!$C$1:$T$1,0)),"")</f>
        <v>SKR NW#4</v>
      </c>
      <c r="CR50" s="139">
        <f t="array" ref="CR50">IFERROR(INDEX('CAMAGUI DATA UNIFICADA'!$C$2:$T1007,MATCH(1,($A50='CAMAGUI DATA UNIFICADA'!$A$2:$A1007)*($CN$1='CAMAGUI DATA UNIFICADA'!$B$2:$B1007),0),MATCH(CR$2,'CAMAGUI DATA UNIFICADA'!$C$1:$T$1,0)),"")</f>
        <v>0</v>
      </c>
      <c r="CS50" s="2">
        <f t="array" ref="CS50">IFERROR(INDEX('CAMAGUI DATA UNIFICADA'!$C$2:$T1007,MATCH(1,($A50='CAMAGUI DATA UNIFICADA'!$A$2:$A1007)*($CN$1='CAMAGUI DATA UNIFICADA'!$B$2:$B1007),0),MATCH(CS$2,'CAMAGUI DATA UNIFICADA'!$C$1:$T$1,0)),"")</f>
        <v>1</v>
      </c>
      <c r="CT50" s="2">
        <f t="array" ref="CT50">IFERROR(INDEX('CAMAGUI DATA UNIFICADA'!$C$2:$T1007,MATCH(1,($A50='CAMAGUI DATA UNIFICADA'!$A$2:$A1007)*($CN$1='CAMAGUI DATA UNIFICADA'!$B$2:$B1007),0),MATCH(CT$2,'CAMAGUI DATA UNIFICADA'!$C$1:$T$1,0)),"")</f>
        <v>0</v>
      </c>
      <c r="CU50" s="33">
        <f t="array" ref="CU50">IFERROR(INDEX('CAMAGUI DATA UNIFICADA'!$C$2:$T1007,MATCH(1,($A50='CAMAGUI DATA UNIFICADA'!$A$2:$A1007)*($CN$1='CAMAGUI DATA UNIFICADA'!$B$2:$B1007),0),MATCH(CU$2,'CAMAGUI DATA UNIFICADA'!$C$1:$T$1,0)),"")</f>
        <v>14.112</v>
      </c>
      <c r="CV50" s="60">
        <f t="array" ref="CV50">IFERROR(INDEX('CAMAGUI DATA UNIFICADA'!$C$2:$T1007,MATCH(1,($A50='CAMAGUI DATA UNIFICADA'!$A$2:$A1007)*($CN$1='CAMAGUI DATA UNIFICADA'!$B$2:$B1007),0),MATCH(CV$2,'CAMAGUI DATA UNIFICADA'!$C$1:$T$1,0)),"")</f>
        <v>531462.585</v>
      </c>
      <c r="CW50" s="33" t="str">
        <f t="array" ref="CW50">IFERROR(INDEX('CAMAGUI DATA UNIFICADA'!$C$2:$T1007,MATCH(1,($A50='CAMAGUI DATA UNIFICADA'!$A$2:$A1007)*($CN$1='CAMAGUI DATA UNIFICADA'!$B$2:$B1007),0),MATCH(CW$2,'CAMAGUI DATA UNIFICADA'!$C$1:$T$1,0)),"")</f>
        <v/>
      </c>
      <c r="CX50" s="23">
        <f t="array" ref="CX50">IFERROR(INDEX('CAMAGUI DATA UNIFICADA'!$C$2:$T1007,MATCH(1,($A50='CAMAGUI DATA UNIFICADA'!$A$2:$A1007)*($CN$1='CAMAGUI DATA UNIFICADA'!$B$2:$B1007),0),MATCH(CX$2,'CAMAGUI DATA UNIFICADA'!$C$1:$T$1,0)),"")</f>
        <v>0.4745201652</v>
      </c>
      <c r="CY50" s="23">
        <f t="array" ref="CY50">IFERROR(INDEX('CAMAGUI DATA UNIFICADA'!$C$2:$T1007,MATCH(1,($A50='CAMAGUI DATA UNIFICADA'!$A$2:$A1007)*($CN$1='CAMAGUI DATA UNIFICADA'!$B$2:$B1007),0),MATCH(CY$2,'CAMAGUI DATA UNIFICADA'!$C$1:$T$1,0)),"")</f>
        <v>0.7</v>
      </c>
      <c r="CZ50" s="60">
        <f t="array" ref="CZ50">IFERROR(INDEX('CAMAGUI DATA UNIFICADA'!$C$2:$T1007,MATCH(1,($A50='CAMAGUI DATA UNIFICADA'!$A$2:$A1007)*($CN$1='CAMAGUI DATA UNIFICADA'!$B$2:$B1007),0),MATCH(CZ$2,'CAMAGUI DATA UNIFICADA'!$C$1:$T$1,0)),"")</f>
        <v>89600</v>
      </c>
      <c r="DA50" s="2">
        <f t="array" ref="DA50">IFERROR(INDEX('CAMAGUI DATA UNIFICADA'!$C$2:$T1007,MATCH(1,($A50='CAMAGUI DATA UNIFICADA'!$A$2:$A1007)*($CN$1='CAMAGUI DATA UNIFICADA'!$B$2:$B1007),0),MATCH(DA$2,'CAMAGUI DATA UNIFICADA'!$C$1:$T$1,0)),"")</f>
        <v>2.5</v>
      </c>
      <c r="DB50" s="2">
        <f t="array" ref="DB50">IFERROR(INDEX('CAMAGUI DATA UNIFICADA'!$C$2:$T1007,MATCH(1,($A50='CAMAGUI DATA UNIFICADA'!$A$2:$A1007)*($CN$1='CAMAGUI DATA UNIFICADA'!$B$2:$B1007),0),MATCH(DB$2,'CAMAGUI DATA UNIFICADA'!$C$1:$T$1,0)),"")</f>
        <v>3.5</v>
      </c>
      <c r="DC50" s="33">
        <f t="array" ref="DC50">IFERROR(INDEX('CAMAGUI DATA UNIFICADA'!$C$2:$T1007,MATCH(1,($A50='CAMAGUI DATA UNIFICADA'!$A$2:$A1007)*($CN$1='CAMAGUI DATA UNIFICADA'!$B$2:$B1007),0),MATCH(DC$2,'CAMAGUI DATA UNIFICADA'!$C$1:$T$1,0)),"")</f>
        <v>9.078</v>
      </c>
      <c r="DD50" s="60">
        <f t="array" ref="DD50">IFERROR(INDEX('CAMAGUI DATA UNIFICADA'!$C$2:$T1007,MATCH(1,($A50='CAMAGUI DATA UNIFICADA'!$A$2:$A1007)*($CN$1='CAMAGUI DATA UNIFICADA'!$B$2:$B1007),0),MATCH(DD$2,'CAMAGUI DATA UNIFICADA'!$C$1:$T$1,0)),"")</f>
        <v>311.0971337</v>
      </c>
      <c r="DE50" s="140">
        <f t="array" ref="DE50">IFERROR(INDEX('CAMAGUI DATA UNIFICADA'!$C$2:$T1007,MATCH(1,($A50='CAMAGUI DATA UNIFICADA'!$A$2:$A1007)*($CN$1='CAMAGUI DATA UNIFICADA'!$B$2:$B1007),0),MATCH(DE$2,'CAMAGUI DATA UNIFICADA'!$C$1:$T$1,0)),"")</f>
        <v>59.02428343</v>
      </c>
      <c r="DF50" s="138" t="str">
        <f t="array" ref="DF50">IFERROR(INDEX('CAMAGUI DATA UNIFICADA'!$C$2:$T1007,MATCH(1,($A50='CAMAGUI DATA UNIFICADA'!$A$2:$A1007)*($DF$1='CAMAGUI DATA UNIFICADA'!$B$2:$B1007),0),MATCH(DF$2,'CAMAGUI DATA UNIFICADA'!$C$1:$T$1,0)),"")</f>
        <v/>
      </c>
      <c r="DG50" s="2" t="str">
        <f t="array" ref="DG50">IFERROR(INDEX('CAMAGUI DATA UNIFICADA'!$C$2:$T1007,MATCH(1,($A50='CAMAGUI DATA UNIFICADA'!$A$2:$A1007)*($DF$1='CAMAGUI DATA UNIFICADA'!$B$2:$B1007),0),MATCH(DG$2,'CAMAGUI DATA UNIFICADA'!$C$1:$T$1,0)),"")</f>
        <v/>
      </c>
      <c r="DH50" s="2" t="str">
        <f t="array" ref="DH50">IFERROR(INDEX('CAMAGUI DATA UNIFICADA'!$C$2:$T1007,MATCH(1,($A50='CAMAGUI DATA UNIFICADA'!$A$2:$A1007)*($DF$1='CAMAGUI DATA UNIFICADA'!$B$2:$B1007),0),MATCH(DH$2,'CAMAGUI DATA UNIFICADA'!$C$1:$T$1,0)),"")</f>
        <v/>
      </c>
      <c r="DI50" s="2" t="str">
        <f t="array" ref="DI50">IFERROR(INDEX('CAMAGUI DATA UNIFICADA'!$C$2:$T1007,MATCH(1,($A50='CAMAGUI DATA UNIFICADA'!$A$2:$A1007)*($DF$1='CAMAGUI DATA UNIFICADA'!$B$2:$B1007),0),MATCH(DI$2,'CAMAGUI DATA UNIFICADA'!$C$1:$T$1,0)),"")</f>
        <v/>
      </c>
      <c r="DJ50" s="139" t="str">
        <f t="array" ref="DJ50">IFERROR(INDEX('CAMAGUI DATA UNIFICADA'!$C$2:$T1007,MATCH(1,($A50='CAMAGUI DATA UNIFICADA'!$A$2:$A1007)*($DF$1='CAMAGUI DATA UNIFICADA'!$B$2:$B1007),0),MATCH(DJ$2,'CAMAGUI DATA UNIFICADA'!$C$1:$T$1,0)),"")</f>
        <v/>
      </c>
      <c r="DK50" s="2" t="str">
        <f t="array" ref="DK50">IFERROR(INDEX('CAMAGUI DATA UNIFICADA'!$C$2:$T1007,MATCH(1,($A50='CAMAGUI DATA UNIFICADA'!$A$2:$A1007)*($DF$1='CAMAGUI DATA UNIFICADA'!$B$2:$B1007),0),MATCH(DK$2,'CAMAGUI DATA UNIFICADA'!$C$1:$T$1,0)),"")</f>
        <v/>
      </c>
      <c r="DL50" s="2" t="str">
        <f t="array" ref="DL50">IFERROR(INDEX('CAMAGUI DATA UNIFICADA'!$C$2:$T1007,MATCH(1,($A50='CAMAGUI DATA UNIFICADA'!$A$2:$A1007)*($DF$1='CAMAGUI DATA UNIFICADA'!$B$2:$B1007),0),MATCH(DL$2,'CAMAGUI DATA UNIFICADA'!$C$1:$T$1,0)),"")</f>
        <v/>
      </c>
      <c r="DM50" s="33" t="str">
        <f t="array" ref="DM50">IFERROR(INDEX('CAMAGUI DATA UNIFICADA'!$C$2:$T1007,MATCH(1,($A50='CAMAGUI DATA UNIFICADA'!$A$2:$A1007)*($DF$1='CAMAGUI DATA UNIFICADA'!$B$2:$B1007),0),MATCH(DM$2,'CAMAGUI DATA UNIFICADA'!$C$1:$T$1,0)),"")</f>
        <v/>
      </c>
      <c r="DN50" s="60" t="str">
        <f t="array" ref="DN50">IFERROR(INDEX('CAMAGUI DATA UNIFICADA'!$C$2:$T1007,MATCH(1,($A50='CAMAGUI DATA UNIFICADA'!$A$2:$A1007)*($DF$1='CAMAGUI DATA UNIFICADA'!$B$2:$B1007),0),MATCH(DN$2,'CAMAGUI DATA UNIFICADA'!$C$1:$T$1,0)),"")</f>
        <v/>
      </c>
      <c r="DO50" s="33" t="str">
        <f t="array" ref="DO50">IFERROR(INDEX('CAMAGUI DATA UNIFICADA'!$C$2:$T1007,MATCH(1,($A50='CAMAGUI DATA UNIFICADA'!$A$2:$A1007)*($DF$1='CAMAGUI DATA UNIFICADA'!$B$2:$B1007),0),MATCH(DO$2,'CAMAGUI DATA UNIFICADA'!$C$1:$T$1,0)),"")</f>
        <v/>
      </c>
      <c r="DP50" s="23" t="str">
        <f t="array" ref="DP50">IFERROR(INDEX('CAMAGUI DATA UNIFICADA'!$C$2:$T1007,MATCH(1,($A50='CAMAGUI DATA UNIFICADA'!$A$2:$A1007)*($DF$1='CAMAGUI DATA UNIFICADA'!$B$2:$B1007),0),MATCH(DP$2,'CAMAGUI DATA UNIFICADA'!$C$1:$T$1,0)),"")</f>
        <v/>
      </c>
      <c r="DQ50" s="23" t="str">
        <f t="array" ref="DQ50">IFERROR(INDEX('CAMAGUI DATA UNIFICADA'!$C$2:$T1007,MATCH(1,($A50='CAMAGUI DATA UNIFICADA'!$A$2:$A1007)*($DF$1='CAMAGUI DATA UNIFICADA'!$B$2:$B1007),0),MATCH(DQ$2,'CAMAGUI DATA UNIFICADA'!$C$1:$T$1,0)),"")</f>
        <v/>
      </c>
      <c r="DR50" s="2" t="str">
        <f t="array" ref="DR50">IFERROR(INDEX('CAMAGUI DATA UNIFICADA'!$C$2:$T1007,MATCH(1,($A50='CAMAGUI DATA UNIFICADA'!$A$2:$A1007)*($DF$1='CAMAGUI DATA UNIFICADA'!$B$2:$B1007),0),MATCH(DR$2,'CAMAGUI DATA UNIFICADA'!$C$1:$T$1,0)),"")</f>
        <v/>
      </c>
      <c r="DS50" s="2" t="str">
        <f t="array" ref="DS50">IFERROR(INDEX('CAMAGUI DATA UNIFICADA'!$C$2:$T1007,MATCH(1,($A50='CAMAGUI DATA UNIFICADA'!$A$2:$A1007)*($DF$1='CAMAGUI DATA UNIFICADA'!$B$2:$B1007),0),MATCH(DS$2,'CAMAGUI DATA UNIFICADA'!$C$1:$T$1,0)),"")</f>
        <v/>
      </c>
      <c r="DT50" s="2" t="str">
        <f t="array" ref="DT50">IFERROR(INDEX('CAMAGUI DATA UNIFICADA'!$C$2:$T1007,MATCH(1,($A50='CAMAGUI DATA UNIFICADA'!$A$2:$A1007)*($DF$1='CAMAGUI DATA UNIFICADA'!$B$2:$B1007),0),MATCH(DT$2,'CAMAGUI DATA UNIFICADA'!$C$1:$T$1,0)),"")</f>
        <v/>
      </c>
      <c r="DU50" s="33" t="str">
        <f t="array" ref="DU50">IFERROR(INDEX('CAMAGUI DATA UNIFICADA'!$C$2:$T1007,MATCH(1,($A50='CAMAGUI DATA UNIFICADA'!$A$2:$A1007)*($DF$1='CAMAGUI DATA UNIFICADA'!$B$2:$B1007),0),MATCH(DU$2,'CAMAGUI DATA UNIFICADA'!$C$1:$T$1,0)),"")</f>
        <v/>
      </c>
      <c r="DV50" s="60" t="str">
        <f t="array" ref="DV50">IFERROR(INDEX('CAMAGUI DATA UNIFICADA'!$C$2:$T1007,MATCH(1,($A50='CAMAGUI DATA UNIFICADA'!$A$2:$A1007)*($DF$1='CAMAGUI DATA UNIFICADA'!$B$2:$B1007),0),MATCH(DV$2,'CAMAGUI DATA UNIFICADA'!$C$1:$T$1,0)),"")</f>
        <v/>
      </c>
      <c r="DW50" s="140" t="str">
        <f t="array" ref="DW50">IFERROR(INDEX('CAMAGUI DATA UNIFICADA'!$C$2:$T1007,MATCH(1,($A50='CAMAGUI DATA UNIFICADA'!$A$2:$A1007)*($DF$1='CAMAGUI DATA UNIFICADA'!$B$2:$B1007),0),MATCH(DW$2,'CAMAGUI DATA UNIFICADA'!$C$1:$T$1,0)),"")</f>
        <v/>
      </c>
      <c r="DX50" s="144" t="str">
        <f t="array" ref="DX50">IFERROR(INDEX('CAMAGUI DATA UNIFICADA'!$C$2:$T1007,MATCH(1,($A50='CAMAGUI DATA UNIFICADA'!$A$2:$A1007)*($DX$1='CAMAGUI DATA UNIFICADA'!$B$2:$B1007),0),MATCH(DX$2,'CAMAGUI DATA UNIFICADA'!$C$1:$T$1,0)),"")</f>
        <v/>
      </c>
      <c r="DY50" s="60" t="str">
        <f t="array" ref="DY50">IFERROR(INDEX('CAMAGUI DATA UNIFICADA'!$C$2:$T1007,MATCH(1,($A50='CAMAGUI DATA UNIFICADA'!$A$2:$A1007)*($DX$1='CAMAGUI DATA UNIFICADA'!$B$2:$B1007),0),MATCH(DY$2,'CAMAGUI DATA UNIFICADA'!$C$1:$T$1,0)),"")</f>
        <v/>
      </c>
      <c r="DZ50" s="60" t="str">
        <f t="array" ref="DZ50">IFERROR(INDEX('CAMAGUI DATA UNIFICADA'!$C$2:$T1007,MATCH(1,($A50='CAMAGUI DATA UNIFICADA'!$A$2:$A1007)*($DX$1='CAMAGUI DATA UNIFICADA'!$B$2:$B1007),0),MATCH(DZ$2,'CAMAGUI DATA UNIFICADA'!$C$1:$T$1,0)),"")</f>
        <v/>
      </c>
      <c r="EA50" s="60" t="str">
        <f t="array" ref="EA50">IFERROR(INDEX('CAMAGUI DATA UNIFICADA'!$C$2:$T1007,MATCH(1,($A50='CAMAGUI DATA UNIFICADA'!$A$2:$A1007)*($DX$1='CAMAGUI DATA UNIFICADA'!$B$2:$B1007),0),MATCH(EA$2,'CAMAGUI DATA UNIFICADA'!$C$1:$T$1,0)),"")</f>
        <v/>
      </c>
      <c r="EB50" s="60" t="str">
        <f t="array" ref="EB50">IFERROR(INDEX('CAMAGUI DATA UNIFICADA'!$C$2:$T1007,MATCH(1,($A50='CAMAGUI DATA UNIFICADA'!$A$2:$A1007)*($DX$1='CAMAGUI DATA UNIFICADA'!$B$2:$B1007),0),MATCH(EB$2,'CAMAGUI DATA UNIFICADA'!$C$1:$T$1,0)),"")</f>
        <v/>
      </c>
      <c r="EC50" s="60" t="str">
        <f t="array" ref="EC50">IFERROR(INDEX('CAMAGUI DATA UNIFICADA'!$C$2:$T1007,MATCH(1,($A50='CAMAGUI DATA UNIFICADA'!$A$2:$A1007)*($DX$1='CAMAGUI DATA UNIFICADA'!$B$2:$B1007),0),MATCH(EC$2,'CAMAGUI DATA UNIFICADA'!$C$1:$T$1,0)),"")</f>
        <v/>
      </c>
      <c r="ED50" s="60" t="str">
        <f t="array" ref="ED50">IFERROR(INDEX('CAMAGUI DATA UNIFICADA'!$C$2:$T1007,MATCH(1,($A50='CAMAGUI DATA UNIFICADA'!$A$2:$A1007)*($DX$1='CAMAGUI DATA UNIFICADA'!$B$2:$B1007),0),MATCH(ED$2,'CAMAGUI DATA UNIFICADA'!$C$1:$T$1,0)),"")</f>
        <v/>
      </c>
      <c r="EE50" s="60" t="str">
        <f t="array" ref="EE50">IFERROR(INDEX('CAMAGUI DATA UNIFICADA'!$C$2:$T1007,MATCH(1,($A50='CAMAGUI DATA UNIFICADA'!$A$2:$A1007)*($DX$1='CAMAGUI DATA UNIFICADA'!$B$2:$B1007),0),MATCH(EE$2,'CAMAGUI DATA UNIFICADA'!$C$1:$T$1,0)),"")</f>
        <v/>
      </c>
      <c r="EF50" s="60" t="str">
        <f t="array" ref="EF50">IFERROR(INDEX('CAMAGUI DATA UNIFICADA'!$C$2:$T1007,MATCH(1,($A50='CAMAGUI DATA UNIFICADA'!$A$2:$A1007)*($DX$1='CAMAGUI DATA UNIFICADA'!$B$2:$B1007),0),MATCH(EF$2,'CAMAGUI DATA UNIFICADA'!$C$1:$T$1,0)),"")</f>
        <v/>
      </c>
      <c r="EG50" s="60" t="str">
        <f t="array" ref="EG50">IFERROR(INDEX('CAMAGUI DATA UNIFICADA'!$C$2:$T1007,MATCH(1,($A50='CAMAGUI DATA UNIFICADA'!$A$2:$A1007)*($DX$1='CAMAGUI DATA UNIFICADA'!$B$2:$B1007),0),MATCH(EG$2,'CAMAGUI DATA UNIFICADA'!$C$1:$T$1,0)),"")</f>
        <v/>
      </c>
      <c r="EH50" s="60" t="str">
        <f t="array" ref="EH50">IFERROR(INDEX('CAMAGUI DATA UNIFICADA'!$C$2:$T1007,MATCH(1,($A50='CAMAGUI DATA UNIFICADA'!$A$2:$A1007)*($DX$1='CAMAGUI DATA UNIFICADA'!$B$2:$B1007),0),MATCH(EH$2,'CAMAGUI DATA UNIFICADA'!$C$1:$T$1,0)),"")</f>
        <v/>
      </c>
      <c r="EI50" s="60" t="str">
        <f t="array" ref="EI50">IFERROR(INDEX('CAMAGUI DATA UNIFICADA'!$C$2:$T1007,MATCH(1,($A50='CAMAGUI DATA UNIFICADA'!$A$2:$A1007)*($DX$1='CAMAGUI DATA UNIFICADA'!$B$2:$B1007),0),MATCH(EI$2,'CAMAGUI DATA UNIFICADA'!$C$1:$T$1,0)),"")</f>
        <v/>
      </c>
      <c r="EJ50" s="60" t="str">
        <f t="array" ref="EJ50">IFERROR(INDEX('CAMAGUI DATA UNIFICADA'!$C$2:$T1007,MATCH(1,($A50='CAMAGUI DATA UNIFICADA'!$A$2:$A1007)*($DX$1='CAMAGUI DATA UNIFICADA'!$B$2:$B1007),0),MATCH(EJ$2,'CAMAGUI DATA UNIFICADA'!$C$1:$T$1,0)),"")</f>
        <v/>
      </c>
      <c r="EK50" s="60" t="str">
        <f t="array" ref="EK50">IFERROR(INDEX('CAMAGUI DATA UNIFICADA'!$C$2:$T1007,MATCH(1,($A50='CAMAGUI DATA UNIFICADA'!$A$2:$A1007)*($DX$1='CAMAGUI DATA UNIFICADA'!$B$2:$B1007),0),MATCH(EK$2,'CAMAGUI DATA UNIFICADA'!$C$1:$T$1,0)),"")</f>
        <v/>
      </c>
      <c r="EL50" s="60" t="str">
        <f t="array" ref="EL50">IFERROR(INDEX('CAMAGUI DATA UNIFICADA'!$C$2:$T1007,MATCH(1,($A50='CAMAGUI DATA UNIFICADA'!$A$2:$A1007)*($DX$1='CAMAGUI DATA UNIFICADA'!$B$2:$B1007),0),MATCH(EL$2,'CAMAGUI DATA UNIFICADA'!$C$1:$T$1,0)),"")</f>
        <v/>
      </c>
      <c r="EM50" s="60" t="str">
        <f t="array" ref="EM50">IFERROR(INDEX('CAMAGUI DATA UNIFICADA'!$C$2:$T1007,MATCH(1,($A50='CAMAGUI DATA UNIFICADA'!$A$2:$A1007)*($DX$1='CAMAGUI DATA UNIFICADA'!$B$2:$B1007),0),MATCH(EM$2,'CAMAGUI DATA UNIFICADA'!$C$1:$T$1,0)),"")</f>
        <v/>
      </c>
      <c r="EN50" s="60" t="str">
        <f t="array" ref="EN50">IFERROR(INDEX('CAMAGUI DATA UNIFICADA'!$C$2:$T1007,MATCH(1,($A50='CAMAGUI DATA UNIFICADA'!$A$2:$A1007)*($DX$1='CAMAGUI DATA UNIFICADA'!$B$2:$B1007),0),MATCH(EN$2,'CAMAGUI DATA UNIFICADA'!$C$1:$T$1,0)),"")</f>
        <v/>
      </c>
      <c r="EO50" s="140" t="str">
        <f t="array" ref="EO50">IFERROR(INDEX('CAMAGUI DATA UNIFICADA'!$C$2:$T1007,MATCH(1,($A50='CAMAGUI DATA UNIFICADA'!$A$2:$A1007)*($DX$1='CAMAGUI DATA UNIFICADA'!$B$2:$B1007),0),MATCH(EO$2,'CAMAGUI DATA UNIFICADA'!$C$1:$T$1,0)),"")</f>
        <v/>
      </c>
    </row>
    <row r="51">
      <c r="A51" s="137">
        <v>45285.0</v>
      </c>
      <c r="B51" s="138" t="str">
        <f t="array" ref="B51">IFERROR(INDEX('CAMAGUI DATA UNIFICADA'!$C$2:$T1007,MATCH(1,($A51='CAMAGUI DATA UNIFICADA'!$A$2:$A1007)*($B$1='CAMAGUI DATA UNIFICADA'!$B$2:$B1007),0),MATCH(B$2,'CAMAGUI DATA UNIFICADA'!$C$1:$T$1,0)),"")</f>
        <v>CA1071123</v>
      </c>
      <c r="C51" s="2">
        <f t="array" ref="C51">IFERROR(INDEX('CAMAGUI DATA UNIFICADA'!$C$2:$T1007,MATCH(1,($A51='CAMAGUI DATA UNIFICADA'!$A$2:$A1007)*($B$1='CAMAGUI DATA UNIFICADA'!$B$2:$B1007),0),MATCH(C$2,'CAMAGUI DATA UNIFICADA'!$C$1:$T$1,0)),"")</f>
        <v>537</v>
      </c>
      <c r="D51" s="2">
        <f t="array" ref="D51">IFERROR(INDEX('CAMAGUI DATA UNIFICADA'!$C$2:$T1007,MATCH(1,($A51='CAMAGUI DATA UNIFICADA'!$A$2:$A1007)*($B$1='CAMAGUI DATA UNIFICADA'!$B$2:$B1007),0),MATCH(D$2,'CAMAGUI DATA UNIFICADA'!$C$1:$T$1,0)),"")</f>
        <v>3822</v>
      </c>
      <c r="E51" s="2" t="str">
        <f t="array" ref="E51">IFERROR(INDEX('CAMAGUI DATA UNIFICADA'!$C$2:$T1007,MATCH(1,($A51='CAMAGUI DATA UNIFICADA'!$A$2:$A1007)*($B$1='CAMAGUI DATA UNIFICADA'!$B$2:$B1007),0),MATCH(E$2,'CAMAGUI DATA UNIFICADA'!$C$1:$T$1,0)),"")</f>
        <v>SKR MAST</v>
      </c>
      <c r="F51" s="139">
        <f t="array" ref="F51">IFERROR(INDEX('CAMAGUI DATA UNIFICADA'!$C$2:$T1007,MATCH(1,($A51='CAMAGUI DATA UNIFICADA'!$A$2:$A1007)*($B$1='CAMAGUI DATA UNIFICADA'!$B$2:$B1007),0),MATCH(F$2,'CAMAGUI DATA UNIFICADA'!$C$1:$T$1,0)),"")</f>
        <v>3745.56</v>
      </c>
      <c r="G51" s="2">
        <f t="array" ref="G51">IFERROR(INDEX('CAMAGUI DATA UNIFICADA'!$C$2:$T1007,MATCH(1,($A51='CAMAGUI DATA UNIFICADA'!$A$2:$A1007)*($B$1='CAMAGUI DATA UNIFICADA'!$B$2:$B1007),0),MATCH(G$2,'CAMAGUI DATA UNIFICADA'!$C$1:$T$1,0)),"")</f>
        <v>16.6</v>
      </c>
      <c r="H51" s="2">
        <f t="array" ref="H51">IFERROR(INDEX('CAMAGUI DATA UNIFICADA'!$C$2:$T1007,MATCH(1,($A51='CAMAGUI DATA UNIFICADA'!$A$2:$A1007)*($B$1='CAMAGUI DATA UNIFICADA'!$B$2:$B1007),0),MATCH(H$2,'CAMAGUI DATA UNIFICADA'!$C$1:$T$1,0)),"")</f>
        <v>3.1</v>
      </c>
      <c r="I51" s="33">
        <f t="array" ref="I51">IFERROR(INDEX('CAMAGUI DATA UNIFICADA'!$C$2:$T1007,MATCH(1,($A51='CAMAGUI DATA UNIFICADA'!$A$2:$A1007)*($B$1='CAMAGUI DATA UNIFICADA'!$B$2:$B1007),0),MATCH(I$2,'CAMAGUI DATA UNIFICADA'!$C$1:$T$1,0)),"")</f>
        <v>3.7128</v>
      </c>
      <c r="J51" s="60">
        <f t="array" ref="J51">IFERROR(INDEX('CAMAGUI DATA UNIFICADA'!$C$2:$T1007,MATCH(1,($A51='CAMAGUI DATA UNIFICADA'!$A$2:$A1007)*($B$1='CAMAGUI DATA UNIFICADA'!$B$2:$B1007),0),MATCH(J$2,'CAMAGUI DATA UNIFICADA'!$C$1:$T$1,0)),"")</f>
        <v>871293.8373</v>
      </c>
      <c r="K51" s="33">
        <f t="array" ref="K51">IFERROR(INDEX('CAMAGUI DATA UNIFICADA'!$C$2:$T1007,MATCH(1,($A51='CAMAGUI DATA UNIFICADA'!$A$2:$A1007)*($B$1='CAMAGUI DATA UNIFICADA'!$B$2:$B1007),0),MATCH(K$2,'CAMAGUI DATA UNIFICADA'!$C$1:$T$1,0)),"")</f>
        <v>1.340112202</v>
      </c>
      <c r="L51" s="23">
        <f t="array" ref="L51">IFERROR(INDEX('CAMAGUI DATA UNIFICADA'!$C$2:$T1007,MATCH(1,($A51='CAMAGUI DATA UNIFICADA'!$A$2:$A1007)*($B$1='CAMAGUI DATA UNIFICADA'!$B$2:$B1007),0),MATCH(L$2,'CAMAGUI DATA UNIFICADA'!$C$1:$T$1,0)),"")</f>
        <v>0.757646815</v>
      </c>
      <c r="M51" s="23">
        <f t="array" ref="M51">IFERROR(INDEX('CAMAGUI DATA UNIFICADA'!$C$2:$T1007,MATCH(1,($A51='CAMAGUI DATA UNIFICADA'!$A$2:$A1007)*($B$1='CAMAGUI DATA UNIFICADA'!$B$2:$B1007),0),MATCH(M$2,'CAMAGUI DATA UNIFICADA'!$C$1:$T$1,0)),"")</f>
        <v>0.8</v>
      </c>
      <c r="N51" s="60">
        <f t="array" ref="N51">IFERROR(INDEX('CAMAGUI DATA UNIFICADA'!$C$2:$T1007,MATCH(1,($A51='CAMAGUI DATA UNIFICADA'!$A$2:$A1007)*($B$1='CAMAGUI DATA UNIFICADA'!$B$2:$B1007),0),MATCH(N$2,'CAMAGUI DATA UNIFICADA'!$C$1:$T$1,0)),"")</f>
        <v>112332.1123</v>
      </c>
      <c r="O51" s="2">
        <f t="array" ref="O51">IFERROR(INDEX('CAMAGUI DATA UNIFICADA'!$C$2:$T1007,MATCH(1,($A51='CAMAGUI DATA UNIFICADA'!$A$2:$A1007)*($B$1='CAMAGUI DATA UNIFICADA'!$B$2:$B1007),0),MATCH(O$2,'CAMAGUI DATA UNIFICADA'!$C$1:$T$1,0)),"")</f>
        <v>2.5</v>
      </c>
      <c r="P51" s="2">
        <f t="array" ref="P51">IFERROR(INDEX('CAMAGUI DATA UNIFICADA'!$C$2:$T1007,MATCH(1,($A51='CAMAGUI DATA UNIFICADA'!$A$2:$A1007)*($B$1='CAMAGUI DATA UNIFICADA'!$B$2:$B1007),0),MATCH(P$2,'CAMAGUI DATA UNIFICADA'!$C$1:$T$1,0)),"")</f>
        <v>19.1</v>
      </c>
      <c r="Q51" s="33">
        <f t="array" ref="Q51">IFERROR(INDEX('CAMAGUI DATA UNIFICADA'!$C$2:$T1007,MATCH(1,($A51='CAMAGUI DATA UNIFICADA'!$A$2:$A1007)*($B$1='CAMAGUI DATA UNIFICADA'!$B$2:$B1007),0),MATCH(Q$2,'CAMAGUI DATA UNIFICADA'!$C$1:$T$1,0)),"")</f>
        <v>3.3984</v>
      </c>
      <c r="R51" s="60">
        <f t="array" ref="R51">IFERROR(INDEX('CAMAGUI DATA UNIFICADA'!$C$2:$T1007,MATCH(1,($A51='CAMAGUI DATA UNIFICADA'!$A$2:$A1007)*($B$1='CAMAGUI DATA UNIFICADA'!$B$2:$B1007),0),MATCH(R$2,'CAMAGUI DATA UNIFICADA'!$C$1:$T$1,0)),"")</f>
        <v>612.6425518</v>
      </c>
      <c r="S51" s="140">
        <f t="array" ref="S51">IFERROR(INDEX('CAMAGUI DATA UNIFICADA'!$C$2:$T1007,MATCH(1,($A51='CAMAGUI DATA UNIFICADA'!$A$2:$A1007)*($B$1='CAMAGUI DATA UNIFICADA'!$B$2:$B1007),0),MATCH(S$2,'CAMAGUI DATA UNIFICADA'!$C$1:$T$1,0)),"")</f>
        <v>18.91063795</v>
      </c>
      <c r="T51" s="138" t="str">
        <f t="array" ref="T51">IFERROR(INDEX('CAMAGUI DATA UNIFICADA'!$C$2:$T1007,MATCH(1,($A51='CAMAGUI DATA UNIFICADA'!$A$2:$A1007)*($T$1='CAMAGUI DATA UNIFICADA'!$B$2:$B1007),0),MATCH(T$2,'CAMAGUI DATA UNIFICADA'!$C$1:$T$1,0)),"")</f>
        <v>CA2071123</v>
      </c>
      <c r="U51" s="2">
        <f t="array" ref="U51">IFERROR(INDEX('CAMAGUI DATA UNIFICADA'!$C$2:$T1007,MATCH(1,($A51='CAMAGUI DATA UNIFICADA'!$A$2:$A1007)*($T$1='CAMAGUI DATA UNIFICADA'!$B$2:$B1007),0),MATCH(U$2,'CAMAGUI DATA UNIFICADA'!$C$1:$T$1,0)),"")</f>
        <v>400</v>
      </c>
      <c r="V51" s="2">
        <f t="array" ref="V51">IFERROR(INDEX('CAMAGUI DATA UNIFICADA'!$C$2:$T1007,MATCH(1,($A51='CAMAGUI DATA UNIFICADA'!$A$2:$A1007)*($T$1='CAMAGUI DATA UNIFICADA'!$B$2:$B1007),0),MATCH(V$2,'CAMAGUI DATA UNIFICADA'!$C$1:$T$1,0)),"")</f>
        <v>2799</v>
      </c>
      <c r="W51" s="2" t="str">
        <f t="array" ref="W51">IFERROR(INDEX('CAMAGUI DATA UNIFICADA'!$C$2:$T1007,MATCH(1,($A51='CAMAGUI DATA UNIFICADA'!$A$2:$A1007)*($T$1='CAMAGUI DATA UNIFICADA'!$B$2:$B1007),0),MATCH(W$2,'CAMAGUI DATA UNIFICADA'!$C$1:$T$1,0)),"")</f>
        <v>SKR MAST</v>
      </c>
      <c r="X51" s="139">
        <f t="array" ref="X51">IFERROR(INDEX('CAMAGUI DATA UNIFICADA'!$C$2:$T1007,MATCH(1,($A51='CAMAGUI DATA UNIFICADA'!$A$2:$A1007)*($T$1='CAMAGUI DATA UNIFICADA'!$B$2:$B1007),0),MATCH(X$2,'CAMAGUI DATA UNIFICADA'!$C$1:$T$1,0)),"")</f>
        <v>2743.02</v>
      </c>
      <c r="Y51" s="2">
        <f t="array" ref="Y51">IFERROR(INDEX('CAMAGUI DATA UNIFICADA'!$C$2:$T1007,MATCH(1,($A51='CAMAGUI DATA UNIFICADA'!$A$2:$A1007)*($T$1='CAMAGUI DATA UNIFICADA'!$B$2:$B1007),0),MATCH(Y$2,'CAMAGUI DATA UNIFICADA'!$C$1:$T$1,0)),"")</f>
        <v>17</v>
      </c>
      <c r="Z51" s="2">
        <f t="array" ref="Z51">IFERROR(INDEX('CAMAGUI DATA UNIFICADA'!$C$2:$T1007,MATCH(1,($A51='CAMAGUI DATA UNIFICADA'!$A$2:$A1007)*($T$1='CAMAGUI DATA UNIFICADA'!$B$2:$B1007),0),MATCH(Z$2,'CAMAGUI DATA UNIFICADA'!$C$1:$T$1,0)),"")</f>
        <v>3.5</v>
      </c>
      <c r="AA51" s="2">
        <f t="array" ref="AA51">IFERROR(INDEX('CAMAGUI DATA UNIFICADA'!$C$2:$T1007,MATCH(1,($A51='CAMAGUI DATA UNIFICADA'!$A$2:$A1007)*($T$1='CAMAGUI DATA UNIFICADA'!$B$2:$B1007),0),MATCH(AA$2,'CAMAGUI DATA UNIFICADA'!$C$1:$T$1,0)),"")</f>
        <v>3.648</v>
      </c>
      <c r="AB51" s="60">
        <f t="array" ref="AB51">IFERROR(INDEX('CAMAGUI DATA UNIFICADA'!$C$2:$T1007,MATCH(1,($A51='CAMAGUI DATA UNIFICADA'!$A$2:$A1007)*($T$1='CAMAGUI DATA UNIFICADA'!$B$2:$B1007),0),MATCH(AB$2,'CAMAGUI DATA UNIFICADA'!$C$1:$T$1,0)),"")</f>
        <v>644994.84</v>
      </c>
      <c r="AC51" s="33">
        <f t="array" ref="AC51">IFERROR(INDEX('CAMAGUI DATA UNIFICADA'!$C$2:$T1007,MATCH(1,($A51='CAMAGUI DATA UNIFICADA'!$A$2:$A1007)*($T$1='CAMAGUI DATA UNIFICADA'!$B$2:$B1007),0),MATCH(AC$2,'CAMAGUI DATA UNIFICADA'!$C$1:$T$1,0)),"")</f>
        <v>1.204388985</v>
      </c>
      <c r="AD51" s="23">
        <f t="array" ref="AD51">IFERROR(INDEX('CAMAGUI DATA UNIFICADA'!$C$2:$T1007,MATCH(1,($A51='CAMAGUI DATA UNIFICADA'!$A$2:$A1007)*($T$1='CAMAGUI DATA UNIFICADA'!$B$2:$B1007),0),MATCH(AD$2,'CAMAGUI DATA UNIFICADA'!$C$1:$T$1,0)),"")</f>
        <v>0.8062435501</v>
      </c>
      <c r="AE51" s="23">
        <f t="array" ref="AE51">IFERROR(INDEX('CAMAGUI DATA UNIFICADA'!$C$2:$T1007,MATCH(1,($A51='CAMAGUI DATA UNIFICADA'!$A$2:$A1007)*($T$1='CAMAGUI DATA UNIFICADA'!$B$2:$B1007),0),MATCH(AE$2,'CAMAGUI DATA UNIFICADA'!$C$1:$T$1,0)),"")</f>
        <v>0.83</v>
      </c>
      <c r="AF51" s="60">
        <f t="array" ref="AF51">IFERROR(INDEX('CAMAGUI DATA UNIFICADA'!$C$2:$T1007,MATCH(1,($A51='CAMAGUI DATA UNIFICADA'!$A$2:$A1007)*($T$1='CAMAGUI DATA UNIFICADA'!$B$2:$B1007),0),MATCH(AF$2,'CAMAGUI DATA UNIFICADA'!$C$1:$T$1,0)),"")</f>
        <v>110666.6667</v>
      </c>
      <c r="AG51" s="2">
        <f t="array" ref="AG51">IFERROR(INDEX('CAMAGUI DATA UNIFICADA'!$C$2:$T1007,MATCH(1,($A51='CAMAGUI DATA UNIFICADA'!$A$2:$A1007)*($T$1='CAMAGUI DATA UNIFICADA'!$B$2:$B1007),0),MATCH(AG$2,'CAMAGUI DATA UNIFICADA'!$C$1:$T$1,0)),"")</f>
        <v>3</v>
      </c>
      <c r="AH51" s="2">
        <f t="array" ref="AH51">IFERROR(INDEX('CAMAGUI DATA UNIFICADA'!$C$2:$T1007,MATCH(1,($A51='CAMAGUI DATA UNIFICADA'!$A$2:$A1007)*($T$1='CAMAGUI DATA UNIFICADA'!$B$2:$B1007),0),MATCH(AH$2,'CAMAGUI DATA UNIFICADA'!$C$1:$T$1,0)),"")</f>
        <v>20</v>
      </c>
      <c r="AI51" s="33">
        <f t="array" ref="AI51">IFERROR(INDEX('CAMAGUI DATA UNIFICADA'!$C$2:$T1007,MATCH(1,($A51='CAMAGUI DATA UNIFICADA'!$A$2:$A1007)*($T$1='CAMAGUI DATA UNIFICADA'!$B$2:$B1007),0),MATCH(AI$2,'CAMAGUI DATA UNIFICADA'!$C$1:$T$1,0)),"")</f>
        <v>3.3</v>
      </c>
      <c r="AJ51" s="60">
        <f t="array" ref="AJ51">IFERROR(INDEX('CAMAGUI DATA UNIFICADA'!$C$2:$T1007,MATCH(1,($A51='CAMAGUI DATA UNIFICADA'!$A$2:$A1007)*($T$1='CAMAGUI DATA UNIFICADA'!$B$2:$B1007),0),MATCH(AJ$2,'CAMAGUI DATA UNIFICADA'!$C$1:$T$1,0)),"")</f>
        <v>452.7016646</v>
      </c>
      <c r="AK51" s="140">
        <f t="array" ref="AK51">IFERROR(INDEX('CAMAGUI DATA UNIFICADA'!$C$2:$T1007,MATCH(1,($A51='CAMAGUI DATA UNIFICADA'!$A$2:$A1007)*($T$1='CAMAGUI DATA UNIFICADA'!$B$2:$B1007),0),MATCH(AK$2,'CAMAGUI DATA UNIFICADA'!$C$1:$T$1,0)),"")</f>
        <v>13.17541616</v>
      </c>
      <c r="AL51" s="138" t="str">
        <f t="array" ref="AL51">IFERROR(INDEX('CAMAGUI DATA UNIFICADA'!$C$2:$T1007,MATCH(1,($A51='CAMAGUI DATA UNIFICADA'!$A$2:$A1007)*($AL$1='CAMAGUI DATA UNIFICADA'!$B$2:$B1007),0),MATCH(AL$2,'CAMAGUI DATA UNIFICADA'!$C$1:$T$1,0)),"")</f>
        <v>CA3071123</v>
      </c>
      <c r="AM51" s="2">
        <f t="array" ref="AM51">IFERROR(INDEX('CAMAGUI DATA UNIFICADA'!$C$2:$T1007,MATCH(1,($A51='CAMAGUI DATA UNIFICADA'!$A$2:$A1007)*($AL$1='CAMAGUI DATA UNIFICADA'!$B$2:$B1007),0),MATCH(AM$2,'CAMAGUI DATA UNIFICADA'!$C$1:$T$1,0)),"")</f>
        <v>512.5</v>
      </c>
      <c r="AN51" s="2">
        <f t="array" ref="AN51">IFERROR(INDEX('CAMAGUI DATA UNIFICADA'!$C$2:$T1007,MATCH(1,($A51='CAMAGUI DATA UNIFICADA'!$A$2:$A1007)*($AL$1='CAMAGUI DATA UNIFICADA'!$B$2:$B1007),0),MATCH(AN$2,'CAMAGUI DATA UNIFICADA'!$C$1:$T$1,0)),"")</f>
        <v>3548</v>
      </c>
      <c r="AO51" s="2" t="str">
        <f t="array" ref="AO51">IFERROR(INDEX('CAMAGUI DATA UNIFICADA'!$C$2:$T1007,MATCH(1,($A51='CAMAGUI DATA UNIFICADA'!$A$2:$A1007)*($AL$1='CAMAGUI DATA UNIFICADA'!$B$2:$B1007),0),MATCH(AO$2,'CAMAGUI DATA UNIFICADA'!$C$1:$T$1,0)),"")</f>
        <v>SKR MAST</v>
      </c>
      <c r="AP51" s="139">
        <f t="array" ref="AP51">IFERROR(INDEX('CAMAGUI DATA UNIFICADA'!$C$2:$T1007,MATCH(1,($A51='CAMAGUI DATA UNIFICADA'!$A$2:$A1007)*($AL$1='CAMAGUI DATA UNIFICADA'!$B$2:$B1007),0),MATCH(AP$2,'CAMAGUI DATA UNIFICADA'!$C$1:$T$1,0)),"")</f>
        <v>3477.04</v>
      </c>
      <c r="AQ51" s="2">
        <f t="array" ref="AQ51">IFERROR(INDEX('CAMAGUI DATA UNIFICADA'!$C$2:$T1007,MATCH(1,($A51='CAMAGUI DATA UNIFICADA'!$A$2:$A1007)*($AL$1='CAMAGUI DATA UNIFICADA'!$B$2:$B1007),0),MATCH(AQ$2,'CAMAGUI DATA UNIFICADA'!$C$1:$T$1,0)),"")</f>
        <v>15</v>
      </c>
      <c r="AR51" s="2">
        <f t="array" ref="AR51">IFERROR(INDEX('CAMAGUI DATA UNIFICADA'!$C$2:$T1007,MATCH(1,($A51='CAMAGUI DATA UNIFICADA'!$A$2:$A1007)*($AL$1='CAMAGUI DATA UNIFICADA'!$B$2:$B1007),0),MATCH(AR$2,'CAMAGUI DATA UNIFICADA'!$C$1:$T$1,0)),"")</f>
        <v>2.5</v>
      </c>
      <c r="AS51" s="33">
        <f t="array" ref="AS51">IFERROR(INDEX('CAMAGUI DATA UNIFICADA'!$C$2:$T1007,MATCH(1,($A51='CAMAGUI DATA UNIFICADA'!$A$2:$A1007)*($AL$1='CAMAGUI DATA UNIFICADA'!$B$2:$B1007),0),MATCH(AS$2,'CAMAGUI DATA UNIFICADA'!$C$1:$T$1,0)),"")</f>
        <v>3.924</v>
      </c>
      <c r="AT51" s="60">
        <f t="array" ref="AT51">IFERROR(INDEX('CAMAGUI DATA UNIFICADA'!$C$2:$T1007,MATCH(1,($A51='CAMAGUI DATA UNIFICADA'!$A$2:$A1007)*($AL$1='CAMAGUI DATA UNIFICADA'!$B$2:$B1007),0),MATCH(AT$2,'CAMAGUI DATA UNIFICADA'!$C$1:$T$1,0)),"")</f>
        <v>870710.1597</v>
      </c>
      <c r="AU51" s="33">
        <f t="array" ref="AU51">IFERROR(INDEX('CAMAGUI DATA UNIFICADA'!$C$2:$T1007,MATCH(1,($A51='CAMAGUI DATA UNIFICADA'!$A$2:$A1007)*($AL$1='CAMAGUI DATA UNIFICADA'!$B$2:$B1007),0),MATCH(AU$2,'CAMAGUI DATA UNIFICADA'!$C$1:$T$1,0)),"")</f>
        <v>1.590140056</v>
      </c>
      <c r="AV51" s="23">
        <f t="array" ref="AV51">IFERROR(INDEX('CAMAGUI DATA UNIFICADA'!$C$2:$T1007,MATCH(1,($A51='CAMAGUI DATA UNIFICADA'!$A$2:$A1007)*($AL$1='CAMAGUI DATA UNIFICADA'!$B$2:$B1007),0),MATCH(AV$2,'CAMAGUI DATA UNIFICADA'!$C$1:$T$1,0)),"")</f>
        <v>0.8292477711</v>
      </c>
      <c r="AW51" s="23">
        <f t="array" ref="AW51">IFERROR(INDEX('CAMAGUI DATA UNIFICADA'!$C$2:$T1007,MATCH(1,($A51='CAMAGUI DATA UNIFICADA'!$A$2:$A1007)*($AL$1='CAMAGUI DATA UNIFICADA'!$B$2:$B1007),0),MATCH(AW$2,'CAMAGUI DATA UNIFICADA'!$C$1:$T$1,0)),"")</f>
        <v>0.85</v>
      </c>
      <c r="AX51" s="60">
        <f t="array" ref="AX51">IFERROR(INDEX('CAMAGUI DATA UNIFICADA'!$C$2:$T1007,MATCH(1,($A51='CAMAGUI DATA UNIFICADA'!$A$2:$A1007)*($AL$1='CAMAGUI DATA UNIFICADA'!$B$2:$B1007),0),MATCH(AX$2,'CAMAGUI DATA UNIFICADA'!$C$1:$T$1,0)),"")</f>
        <v>127500</v>
      </c>
      <c r="AY51" s="2">
        <f t="array" ref="AY51">IFERROR(INDEX('CAMAGUI DATA UNIFICADA'!$C$2:$T1007,MATCH(1,($A51='CAMAGUI DATA UNIFICADA'!$A$2:$A1007)*($AL$1='CAMAGUI DATA UNIFICADA'!$B$2:$B1007),0),MATCH(AY$2,'CAMAGUI DATA UNIFICADA'!$C$1:$T$1,0)),"")</f>
        <v>2.5</v>
      </c>
      <c r="AZ51" s="2">
        <f t="array" ref="AZ51">IFERROR(INDEX('CAMAGUI DATA UNIFICADA'!$C$2:$T1007,MATCH(1,($A51='CAMAGUI DATA UNIFICADA'!$A$2:$A1007)*($AL$1='CAMAGUI DATA UNIFICADA'!$B$2:$B1007),0),MATCH(AZ$2,'CAMAGUI DATA UNIFICADA'!$C$1:$T$1,0)),"")</f>
        <v>17.5</v>
      </c>
      <c r="BA51" s="33">
        <f t="array" ref="BA51">IFERROR(INDEX('CAMAGUI DATA UNIFICADA'!$C$2:$T1007,MATCH(1,($A51='CAMAGUI DATA UNIFICADA'!$A$2:$A1007)*($AL$1='CAMAGUI DATA UNIFICADA'!$B$2:$B1007),0),MATCH(BA$2,'CAMAGUI DATA UNIFICADA'!$C$1:$T$1,0)),"")</f>
        <v>3.594</v>
      </c>
      <c r="BB51" s="60">
        <f t="array" ref="BB51">IFERROR(INDEX('CAMAGUI DATA UNIFICADA'!$C$2:$T1007,MATCH(1,($A51='CAMAGUI DATA UNIFICADA'!$A$2:$A1007)*($AL$1='CAMAGUI DATA UNIFICADA'!$B$2:$B1007),0),MATCH(BB$2,'CAMAGUI DATA UNIFICADA'!$C$1:$T$1,0)),"")</f>
        <v>576.3654119</v>
      </c>
      <c r="BC51" s="140">
        <f t="array" ref="BC51">IFERROR(INDEX('CAMAGUI DATA UNIFICADA'!$C$2:$T1007,MATCH(1,($A51='CAMAGUI DATA UNIFICADA'!$A$2:$A1007)*($AL$1='CAMAGUI DATA UNIFICADA'!$B$2:$B1007),0),MATCH(BC$2,'CAMAGUI DATA UNIFICADA'!$C$1:$T$1,0)),"")</f>
        <v>15.96635299</v>
      </c>
      <c r="BD51" s="138" t="str">
        <f t="array" ref="BD51">IFERROR(INDEX('CAMAGUI DATA UNIFICADA'!$C$2:$T1007,MATCH(1,($A51='CAMAGUI DATA UNIFICADA'!$A$2:$A1007)*($BD$1='CAMAGUI DATA UNIFICADA'!$B$2:$B1007),0),MATCH(BD$2,'CAMAGUI DATA UNIFICADA'!$C$1:$T$1,0)),"")</f>
        <v>CA4141223</v>
      </c>
      <c r="BE51" s="2">
        <f t="array" ref="BE51">IFERROR(INDEX('CAMAGUI DATA UNIFICADA'!$C$2:$T1007,MATCH(1,($A51='CAMAGUI DATA UNIFICADA'!$A$2:$A1007)*($BD$1='CAMAGUI DATA UNIFICADA'!$B$2:$B1007),0),MATCH(BE$2,'CAMAGUI DATA UNIFICADA'!$C$1:$T$1,0)),"")</f>
        <v>175</v>
      </c>
      <c r="BF51" s="2">
        <f t="array" ref="BF51">IFERROR(INDEX('CAMAGUI DATA UNIFICADA'!$C$2:$T1007,MATCH(1,($A51='CAMAGUI DATA UNIFICADA'!$A$2:$A1007)*($BD$1='CAMAGUI DATA UNIFICADA'!$B$2:$B1007),0),MATCH(BF$2,'CAMAGUI DATA UNIFICADA'!$C$1:$T$1,0)),"")</f>
        <v>811</v>
      </c>
      <c r="BG51" s="2" t="str">
        <f t="array" ref="BG51">IFERROR(INDEX('CAMAGUI DATA UNIFICADA'!$C$2:$T1007,MATCH(1,($A51='CAMAGUI DATA UNIFICADA'!$A$2:$A1007)*($BD$1='CAMAGUI DATA UNIFICADA'!$B$2:$B1007),0),MATCH(BG$2,'CAMAGUI DATA UNIFICADA'!$C$1:$T$1,0)),"")</f>
        <v>SKR NW#4</v>
      </c>
      <c r="BH51" s="139">
        <f t="array" ref="BH51">IFERROR(INDEX('CAMAGUI DATA UNIFICADA'!$C$2:$T1007,MATCH(1,($A51='CAMAGUI DATA UNIFICADA'!$A$2:$A1007)*($BD$1='CAMAGUI DATA UNIFICADA'!$B$2:$B1007),0),MATCH(BH$2,'CAMAGUI DATA UNIFICADA'!$C$1:$T$1,0)),"")</f>
        <v>1089.984</v>
      </c>
      <c r="BI51" s="2">
        <f t="array" ref="BI51">IFERROR(INDEX('CAMAGUI DATA UNIFICADA'!$C$2:$T1007,MATCH(1,($A51='CAMAGUI DATA UNIFICADA'!$A$2:$A1007)*($BD$1='CAMAGUI DATA UNIFICADA'!$B$2:$B1007),0),MATCH(BI$2,'CAMAGUI DATA UNIFICADA'!$C$1:$T$1,0)),"")</f>
        <v>3.6</v>
      </c>
      <c r="BJ51" s="2">
        <f t="array" ref="BJ51">IFERROR(INDEX('CAMAGUI DATA UNIFICADA'!$C$2:$T1007,MATCH(1,($A51='CAMAGUI DATA UNIFICADA'!$A$2:$A1007)*($BD$1='CAMAGUI DATA UNIFICADA'!$B$2:$B1007),0),MATCH(BJ$2,'CAMAGUI DATA UNIFICADA'!$C$1:$T$1,0)),"")</f>
        <v>1.3</v>
      </c>
      <c r="BK51" s="33">
        <f t="array" ref="BK51">IFERROR(INDEX('CAMAGUI DATA UNIFICADA'!$C$2:$T1007,MATCH(1,($A51='CAMAGUI DATA UNIFICADA'!$A$2:$A1007)*($BD$1='CAMAGUI DATA UNIFICADA'!$B$2:$B1007),0),MATCH(BK$2,'CAMAGUI DATA UNIFICADA'!$C$1:$T$1,0)),"")</f>
        <v>8.9688</v>
      </c>
      <c r="BL51" s="60">
        <f t="array" ref="BL51">IFERROR(INDEX('CAMAGUI DATA UNIFICADA'!$C$2:$T1007,MATCH(1,($A51='CAMAGUI DATA UNIFICADA'!$A$2:$A1007)*($BD$1='CAMAGUI DATA UNIFICADA'!$B$2:$B1007),0),MATCH(BL$2,'CAMAGUI DATA UNIFICADA'!$C$1:$T$1,0)),"")</f>
        <v>542002.3984</v>
      </c>
      <c r="BM51" s="33">
        <f t="array" ref="BM51">IFERROR(INDEX('CAMAGUI DATA UNIFICADA'!$C$2:$T1007,MATCH(1,($A51='CAMAGUI DATA UNIFICADA'!$A$2:$A1007)*($BD$1='CAMAGUI DATA UNIFICADA'!$B$2:$B1007),0),MATCH(BM$2,'CAMAGUI DATA UNIFICADA'!$C$1:$T$1,0)),"")</f>
        <v>1.048480931</v>
      </c>
      <c r="BN51" s="23">
        <f t="array" ref="BN51">IFERROR(INDEX('CAMAGUI DATA UNIFICADA'!$C$2:$T1007,MATCH(1,($A51='CAMAGUI DATA UNIFICADA'!$A$2:$A1007)*($BD$1='CAMAGUI DATA UNIFICADA'!$B$2:$B1007),0),MATCH(BN$2,'CAMAGUI DATA UNIFICADA'!$C$1:$T$1,0)),"")</f>
        <v>0.7742891406</v>
      </c>
      <c r="BO51" s="23">
        <f t="array" ref="BO51">IFERROR(INDEX('CAMAGUI DATA UNIFICADA'!$C$2:$T1007,MATCH(1,($A51='CAMAGUI DATA UNIFICADA'!$A$2:$A1007)*($BD$1='CAMAGUI DATA UNIFICADA'!$B$2:$B1007),0),MATCH(BO$2,'CAMAGUI DATA UNIFICADA'!$C$1:$T$1,0)),"")</f>
        <v>0.85</v>
      </c>
      <c r="BP51" s="60">
        <f t="array" ref="BP51">IFERROR(INDEX('CAMAGUI DATA UNIFICADA'!$C$2:$T1007,MATCH(1,($A51='CAMAGUI DATA UNIFICADA'!$A$2:$A1007)*($BD$1='CAMAGUI DATA UNIFICADA'!$B$2:$B1007),0),MATCH(BP$2,'CAMAGUI DATA UNIFICADA'!$C$1:$T$1,0)),"")</f>
        <v>123958.3333</v>
      </c>
      <c r="BQ51" s="2">
        <f t="array" ref="BQ51">IFERROR(INDEX('CAMAGUI DATA UNIFICADA'!$C$2:$T1007,MATCH(1,($A51='CAMAGUI DATA UNIFICADA'!$A$2:$A1007)*($BD$1='CAMAGUI DATA UNIFICADA'!$B$2:$B1007),0),MATCH(BQ$2,'CAMAGUI DATA UNIFICADA'!$C$1:$T$1,0)),"")</f>
        <v>2.25</v>
      </c>
      <c r="BR51" s="2">
        <f t="array" ref="BR51">IFERROR(INDEX('CAMAGUI DATA UNIFICADA'!$C$2:$T1007,MATCH(1,($A51='CAMAGUI DATA UNIFICADA'!$A$2:$A1007)*($BD$1='CAMAGUI DATA UNIFICADA'!$B$2:$B1007),0),MATCH(BR$2,'CAMAGUI DATA UNIFICADA'!$C$1:$T$1,0)),"")</f>
        <v>5.85</v>
      </c>
      <c r="BS51" s="33">
        <f t="array" ref="BS51">IFERROR(INDEX('CAMAGUI DATA UNIFICADA'!$C$2:$T1007,MATCH(1,($A51='CAMAGUI DATA UNIFICADA'!$A$2:$A1007)*($BD$1='CAMAGUI DATA UNIFICADA'!$B$2:$B1007),0),MATCH(BS$2,'CAMAGUI DATA UNIFICADA'!$C$1:$T$1,0)),"")</f>
        <v>6.9864</v>
      </c>
      <c r="BT51" s="60">
        <f t="array" ref="BT51">IFERROR(INDEX('CAMAGUI DATA UNIFICADA'!$C$2:$T1007,MATCH(1,($A51='CAMAGUI DATA UNIFICADA'!$A$2:$A1007)*($BD$1='CAMAGUI DATA UNIFICADA'!$B$2:$B1007),0),MATCH(BT$2,'CAMAGUI DATA UNIFICADA'!$C$1:$T$1,0)),"")</f>
        <v>272.599089</v>
      </c>
      <c r="BU51" s="140">
        <f t="array" ref="BU51">IFERROR(INDEX('CAMAGUI DATA UNIFICADA'!$C$2:$T1007,MATCH(1,($A51='CAMAGUI DATA UNIFICADA'!$A$2:$A1007)*($BD$1='CAMAGUI DATA UNIFICADA'!$B$2:$B1007),0),MATCH(BU$2,'CAMAGUI DATA UNIFICADA'!$C$1:$T$1,0)),"")</f>
        <v>24.39977224</v>
      </c>
      <c r="BV51" s="138" t="str">
        <f t="array" ref="BV51">IFERROR(INDEX('CAMAGUI DATA UNIFICADA'!$C$2:$T1007,MATCH(1,($A51='CAMAGUI DATA UNIFICADA'!$A$2:$A1007)*($BV$1='CAMAGUI DATA UNIFICADA'!$B$2:$B1007),0),MATCH(BV$2,'CAMAGUI DATA UNIFICADA'!$C$1:$T$1,0)),"")</f>
        <v>CA5141223</v>
      </c>
      <c r="BW51" s="2">
        <f t="array" ref="BW51">IFERROR(INDEX('CAMAGUI DATA UNIFICADA'!$C$2:$T1007,MATCH(1,($A51='CAMAGUI DATA UNIFICADA'!$A$2:$A1007)*($BV$1='CAMAGUI DATA UNIFICADA'!$B$2:$B1007),0),MATCH(BW$2,'CAMAGUI DATA UNIFICADA'!$C$1:$T$1,0)),"")</f>
        <v>175</v>
      </c>
      <c r="BX51" s="2">
        <f t="array" ref="BX51">IFERROR(INDEX('CAMAGUI DATA UNIFICADA'!$C$2:$T1007,MATCH(1,($A51='CAMAGUI DATA UNIFICADA'!$A$2:$A1007)*($BV$1='CAMAGUI DATA UNIFICADA'!$B$2:$B1007),0),MATCH(BX$2,'CAMAGUI DATA UNIFICADA'!$C$1:$T$1,0)),"")</f>
        <v>836</v>
      </c>
      <c r="BY51" s="2" t="str">
        <f t="array" ref="BY51">IFERROR(INDEX('CAMAGUI DATA UNIFICADA'!$C$2:$T1007,MATCH(1,($A51='CAMAGUI DATA UNIFICADA'!$A$2:$A1007)*($BV$1='CAMAGUI DATA UNIFICADA'!$B$2:$B1007),0),MATCH(BY$2,'CAMAGUI DATA UNIFICADA'!$C$1:$T$1,0)),"")</f>
        <v>SKR NW#4</v>
      </c>
      <c r="BZ51" s="139">
        <f t="array" ref="BZ51">IFERROR(INDEX('CAMAGUI DATA UNIFICADA'!$C$2:$T1007,MATCH(1,($A51='CAMAGUI DATA UNIFICADA'!$A$2:$A1007)*($BV$1='CAMAGUI DATA UNIFICADA'!$B$2:$B1007),0),MATCH(BZ$2,'CAMAGUI DATA UNIFICADA'!$C$1:$T$1,0)),"")</f>
        <v>1123.584</v>
      </c>
      <c r="CA51" s="2">
        <f t="array" ref="CA51">IFERROR(INDEX('CAMAGUI DATA UNIFICADA'!$C$2:$T1007,MATCH(1,($A51='CAMAGUI DATA UNIFICADA'!$A$2:$A1007)*($BV$1='CAMAGUI DATA UNIFICADA'!$B$2:$B1007),0),MATCH(CA$2,'CAMAGUI DATA UNIFICADA'!$C$1:$T$1,0)),"")</f>
        <v>3.3</v>
      </c>
      <c r="CB51" s="2">
        <f t="array" ref="CB51">IFERROR(INDEX('CAMAGUI DATA UNIFICADA'!$C$2:$T1007,MATCH(1,($A51='CAMAGUI DATA UNIFICADA'!$A$2:$A1007)*($BV$1='CAMAGUI DATA UNIFICADA'!$B$2:$B1007),0),MATCH(CB$2,'CAMAGUI DATA UNIFICADA'!$C$1:$T$1,0)),"")</f>
        <v>1</v>
      </c>
      <c r="CC51" s="33">
        <f t="array" ref="CC51">IFERROR(INDEX('CAMAGUI DATA UNIFICADA'!$C$2:$T1007,MATCH(1,($A51='CAMAGUI DATA UNIFICADA'!$A$2:$A1007)*($BV$1='CAMAGUI DATA UNIFICADA'!$B$2:$B1007),0),MATCH(CC$2,'CAMAGUI DATA UNIFICADA'!$C$1:$T$1,0)),"")</f>
        <v>9.2964</v>
      </c>
      <c r="CD51" s="60">
        <f t="array" ref="CD51">IFERROR(INDEX('CAMAGUI DATA UNIFICADA'!$C$2:$T1007,MATCH(1,($A51='CAMAGUI DATA UNIFICADA'!$A$2:$A1007)*($BV$1='CAMAGUI DATA UNIFICADA'!$B$2:$B1007),0),MATCH(CD$2,'CAMAGUI DATA UNIFICADA'!$C$1:$T$1,0)),"")</f>
        <v>570439.1273</v>
      </c>
      <c r="CE51" s="33">
        <f t="array" ref="CE51">IFERROR(INDEX('CAMAGUI DATA UNIFICADA'!$C$2:$T1007,MATCH(1,($A51='CAMAGUI DATA UNIFICADA'!$A$2:$A1007)*($BV$1='CAMAGUI DATA UNIFICADA'!$B$2:$B1007),0),MATCH(CE$2,'CAMAGUI DATA UNIFICADA'!$C$1:$T$1,0)),"")</f>
        <v>1.405042017</v>
      </c>
      <c r="CF51" s="23">
        <f t="array" ref="CF51">IFERROR(INDEX('CAMAGUI DATA UNIFICADA'!$C$2:$T1007,MATCH(1,($A51='CAMAGUI DATA UNIFICADA'!$A$2:$A1007)*($BV$1='CAMAGUI DATA UNIFICADA'!$B$2:$B1007),0),MATCH(CF$2,'CAMAGUI DATA UNIFICADA'!$C$1:$T$1,0)),"")</f>
        <v>0.814913039</v>
      </c>
      <c r="CG51" s="23">
        <f t="array" ref="CG51">IFERROR(INDEX('CAMAGUI DATA UNIFICADA'!$C$2:$T1007,MATCH(1,($A51='CAMAGUI DATA UNIFICADA'!$A$2:$A1007)*($BV$1='CAMAGUI DATA UNIFICADA'!$B$2:$B1007),0),MATCH(CG$2,'CAMAGUI DATA UNIFICADA'!$C$1:$T$1,0)),"")</f>
        <v>0.85</v>
      </c>
      <c r="CH51" s="60">
        <f t="array" ref="CH51">IFERROR(INDEX('CAMAGUI DATA UNIFICADA'!$C$2:$T1007,MATCH(1,($A51='CAMAGUI DATA UNIFICADA'!$A$2:$A1007)*($BV$1='CAMAGUI DATA UNIFICADA'!$B$2:$B1007),0),MATCH(CH$2,'CAMAGUI DATA UNIFICADA'!$C$1:$T$1,0)),"")</f>
        <v>141666.6667</v>
      </c>
      <c r="CI51" s="2">
        <f t="array" ref="CI51">IFERROR(INDEX('CAMAGUI DATA UNIFICADA'!$C$2:$T1007,MATCH(1,($A51='CAMAGUI DATA UNIFICADA'!$A$2:$A1007)*($BV$1='CAMAGUI DATA UNIFICADA'!$B$2:$B1007),0),MATCH(CI$2,'CAMAGUI DATA UNIFICADA'!$C$1:$T$1,0)),"")</f>
        <v>2.5</v>
      </c>
      <c r="CJ51" s="2">
        <f t="array" ref="CJ51">IFERROR(INDEX('CAMAGUI DATA UNIFICADA'!$C$2:$T1007,MATCH(1,($A51='CAMAGUI DATA UNIFICADA'!$A$2:$A1007)*($BV$1='CAMAGUI DATA UNIFICADA'!$B$2:$B1007),0),MATCH(CJ$2,'CAMAGUI DATA UNIFICADA'!$C$1:$T$1,0)),"")</f>
        <v>5.8</v>
      </c>
      <c r="CK51" s="33">
        <f t="array" ref="CK51">IFERROR(INDEX('CAMAGUI DATA UNIFICADA'!$C$2:$T1007,MATCH(1,($A51='CAMAGUI DATA UNIFICADA'!$A$2:$A1007)*($BV$1='CAMAGUI DATA UNIFICADA'!$B$2:$B1007),0),MATCH(CK$2,'CAMAGUI DATA UNIFICADA'!$C$1:$T$1,0)),"")</f>
        <v>7.0152</v>
      </c>
      <c r="CL51" s="60">
        <f t="array" ref="CL51">IFERROR(INDEX('CAMAGUI DATA UNIFICADA'!$C$2:$T1007,MATCH(1,($A51='CAMAGUI DATA UNIFICADA'!$A$2:$A1007)*($BV$1='CAMAGUI DATA UNIFICADA'!$B$2:$B1007),0),MATCH(CL$2,'CAMAGUI DATA UNIFICADA'!$C$1:$T$1,0)),"")</f>
        <v>276.3063323</v>
      </c>
      <c r="CM51" s="140">
        <f t="array" ref="CM51">IFERROR(INDEX('CAMAGUI DATA UNIFICADA'!$C$2:$T1007,MATCH(1,($A51='CAMAGUI DATA UNIFICADA'!$A$2:$A1007)*($BV$1='CAMAGUI DATA UNIFICADA'!$B$2:$B1007),0),MATCH(CM$2,'CAMAGUI DATA UNIFICADA'!$C$1:$T$1,0)),"")</f>
        <v>25.32658307</v>
      </c>
      <c r="CN51" s="138" t="str">
        <f t="array" ref="CN51">IFERROR(INDEX('CAMAGUI DATA UNIFICADA'!$C$2:$T1007,MATCH(1,($A51='CAMAGUI DATA UNIFICADA'!$A$2:$A1007)*($CN$1='CAMAGUI DATA UNIFICADA'!$B$2:$B1007),0),MATCH(CN$2,'CAMAGUI DATA UNIFICADA'!$C$1:$T$1,0)),"")</f>
        <v>CA6181223</v>
      </c>
      <c r="CO51" s="2">
        <f t="array" ref="CO51">IFERROR(INDEX('CAMAGUI DATA UNIFICADA'!$C$2:$T1007,MATCH(1,($A51='CAMAGUI DATA UNIFICADA'!$A$2:$A1007)*($CN$1='CAMAGUI DATA UNIFICADA'!$B$2:$B1007),0),MATCH(CO$2,'CAMAGUI DATA UNIFICADA'!$C$1:$T$1,0)),"")</f>
        <v>300</v>
      </c>
      <c r="CP51" s="2">
        <f t="array" ref="CP51">IFERROR(INDEX('CAMAGUI DATA UNIFICADA'!$C$2:$T1007,MATCH(1,($A51='CAMAGUI DATA UNIFICADA'!$A$2:$A1007)*($CN$1='CAMAGUI DATA UNIFICADA'!$B$2:$B1007),0),MATCH(CP$2,'CAMAGUI DATA UNIFICADA'!$C$1:$T$1,0)),"")</f>
        <v>1150</v>
      </c>
      <c r="CQ51" s="2" t="str">
        <f t="array" ref="CQ51">IFERROR(INDEX('CAMAGUI DATA UNIFICADA'!$C$2:$T1007,MATCH(1,($A51='CAMAGUI DATA UNIFICADA'!$A$2:$A1007)*($CN$1='CAMAGUI DATA UNIFICADA'!$B$2:$B1007),0),MATCH(CQ$2,'CAMAGUI DATA UNIFICADA'!$C$1:$T$1,0)),"")</f>
        <v>SKR NW#4</v>
      </c>
      <c r="CR51" s="139">
        <f t="array" ref="CR51">IFERROR(INDEX('CAMAGUI DATA UNIFICADA'!$C$2:$T1007,MATCH(1,($A51='CAMAGUI DATA UNIFICADA'!$A$2:$A1007)*($CN$1='CAMAGUI DATA UNIFICADA'!$B$2:$B1007),0),MATCH(CR$2,'CAMAGUI DATA UNIFICADA'!$C$1:$T$1,0)),"")</f>
        <v>1545.6</v>
      </c>
      <c r="CS51" s="2">
        <f t="array" ref="CS51">IFERROR(INDEX('CAMAGUI DATA UNIFICADA'!$C$2:$T1007,MATCH(1,($A51='CAMAGUI DATA UNIFICADA'!$A$2:$A1007)*($CN$1='CAMAGUI DATA UNIFICADA'!$B$2:$B1007),0),MATCH(CS$2,'CAMAGUI DATA UNIFICADA'!$C$1:$T$1,0)),"")</f>
        <v>2.8</v>
      </c>
      <c r="CT51" s="2">
        <f t="array" ref="CT51">IFERROR(INDEX('CAMAGUI DATA UNIFICADA'!$C$2:$T1007,MATCH(1,($A51='CAMAGUI DATA UNIFICADA'!$A$2:$A1007)*($CN$1='CAMAGUI DATA UNIFICADA'!$B$2:$B1007),0),MATCH(CT$2,'CAMAGUI DATA UNIFICADA'!$C$1:$T$1,0)),"")</f>
        <v>1.8</v>
      </c>
      <c r="CU51" s="33">
        <f t="array" ref="CU51">IFERROR(INDEX('CAMAGUI DATA UNIFICADA'!$C$2:$T1007,MATCH(1,($A51='CAMAGUI DATA UNIFICADA'!$A$2:$A1007)*($CN$1='CAMAGUI DATA UNIFICADA'!$B$2:$B1007),0),MATCH(CU$2,'CAMAGUI DATA UNIFICADA'!$C$1:$T$1,0)),"")</f>
        <v>9.924</v>
      </c>
      <c r="CV51" s="60">
        <f t="array" ref="CV51">IFERROR(INDEX('CAMAGUI DATA UNIFICADA'!$C$2:$T1007,MATCH(1,($A51='CAMAGUI DATA UNIFICADA'!$A$2:$A1007)*($CN$1='CAMAGUI DATA UNIFICADA'!$B$2:$B1007),0),MATCH(CV$2,'CAMAGUI DATA UNIFICADA'!$C$1:$T$1,0)),"")</f>
        <v>1079633.788</v>
      </c>
      <c r="CW51" s="33">
        <f t="array" ref="CW51">IFERROR(INDEX('CAMAGUI DATA UNIFICADA'!$C$2:$T1007,MATCH(1,($A51='CAMAGUI DATA UNIFICADA'!$A$2:$A1007)*($CN$1='CAMAGUI DATA UNIFICADA'!$B$2:$B1007),0),MATCH(CW$2,'CAMAGUI DATA UNIFICADA'!$C$1:$T$1,0)),"")</f>
        <v>0.6338183422</v>
      </c>
      <c r="CX51" s="23">
        <f t="array" ref="CX51">IFERROR(INDEX('CAMAGUI DATA UNIFICADA'!$C$2:$T1007,MATCH(1,($A51='CAMAGUI DATA UNIFICADA'!$A$2:$A1007)*($CN$1='CAMAGUI DATA UNIFICADA'!$B$2:$B1007),0),MATCH(CX$2,'CAMAGUI DATA UNIFICADA'!$C$1:$T$1,0)),"")</f>
        <v>0.9639587395</v>
      </c>
      <c r="CY51" s="23">
        <f t="array" ref="CY51">IFERROR(INDEX('CAMAGUI DATA UNIFICADA'!$C$2:$T1007,MATCH(1,($A51='CAMAGUI DATA UNIFICADA'!$A$2:$A1007)*($CN$1='CAMAGUI DATA UNIFICADA'!$B$2:$B1007),0),MATCH(CY$2,'CAMAGUI DATA UNIFICADA'!$C$1:$T$1,0)),"")</f>
        <v>0.9</v>
      </c>
      <c r="CZ51" s="60">
        <f t="array" ref="CZ51">IFERROR(INDEX('CAMAGUI DATA UNIFICADA'!$C$2:$T1007,MATCH(1,($A51='CAMAGUI DATA UNIFICADA'!$A$2:$A1007)*($CN$1='CAMAGUI DATA UNIFICADA'!$B$2:$B1007),0),MATCH(CZ$2,'CAMAGUI DATA UNIFICADA'!$C$1:$T$1,0)),"")</f>
        <v>115200</v>
      </c>
      <c r="DA51" s="2">
        <f t="array" ref="DA51">IFERROR(INDEX('CAMAGUI DATA UNIFICADA'!$C$2:$T1007,MATCH(1,($A51='CAMAGUI DATA UNIFICADA'!$A$2:$A1007)*($CN$1='CAMAGUI DATA UNIFICADA'!$B$2:$B1007),0),MATCH(DA$2,'CAMAGUI DATA UNIFICADA'!$C$1:$T$1,0)),"")</f>
        <v>2.5</v>
      </c>
      <c r="DB51" s="2">
        <f t="array" ref="DB51">IFERROR(INDEX('CAMAGUI DATA UNIFICADA'!$C$2:$T1007,MATCH(1,($A51='CAMAGUI DATA UNIFICADA'!$A$2:$A1007)*($CN$1='CAMAGUI DATA UNIFICADA'!$B$2:$B1007),0),MATCH(DB$2,'CAMAGUI DATA UNIFICADA'!$C$1:$T$1,0)),"")</f>
        <v>5.3</v>
      </c>
      <c r="DC51" s="33">
        <f t="array" ref="DC51">IFERROR(INDEX('CAMAGUI DATA UNIFICADA'!$C$2:$T1007,MATCH(1,($A51='CAMAGUI DATA UNIFICADA'!$A$2:$A1007)*($CN$1='CAMAGUI DATA UNIFICADA'!$B$2:$B1007),0),MATCH(DC$2,'CAMAGUI DATA UNIFICADA'!$C$1:$T$1,0)),"")</f>
        <v>7.3032</v>
      </c>
      <c r="DD51" s="60">
        <f t="array" ref="DD51">IFERROR(INDEX('CAMAGUI DATA UNIFICADA'!$C$2:$T1007,MATCH(1,($A51='CAMAGUI DATA UNIFICADA'!$A$2:$A1007)*($CN$1='CAMAGUI DATA UNIFICADA'!$B$2:$B1007),0),MATCH(DD$2,'CAMAGUI DATA UNIFICADA'!$C$1:$T$1,0)),"")</f>
        <v>452.2201549</v>
      </c>
      <c r="DE51" s="140">
        <f t="array" ref="DE51">IFERROR(INDEX('CAMAGUI DATA UNIFICADA'!$C$2:$T1007,MATCH(1,($A51='CAMAGUI DATA UNIFICADA'!$A$2:$A1007)*($CN$1='CAMAGUI DATA UNIFICADA'!$B$2:$B1007),0),MATCH(DE$2,'CAMAGUI DATA UNIFICADA'!$C$1:$T$1,0)),"")</f>
        <v>38.05503873</v>
      </c>
      <c r="DF51" s="138" t="str">
        <f t="array" ref="DF51">IFERROR(INDEX('CAMAGUI DATA UNIFICADA'!$C$2:$T1007,MATCH(1,($A51='CAMAGUI DATA UNIFICADA'!$A$2:$A1007)*($DF$1='CAMAGUI DATA UNIFICADA'!$B$2:$B1007),0),MATCH(DF$2,'CAMAGUI DATA UNIFICADA'!$C$1:$T$1,0)),"")</f>
        <v/>
      </c>
      <c r="DG51" s="2" t="str">
        <f t="array" ref="DG51">IFERROR(INDEX('CAMAGUI DATA UNIFICADA'!$C$2:$T1007,MATCH(1,($A51='CAMAGUI DATA UNIFICADA'!$A$2:$A1007)*($DF$1='CAMAGUI DATA UNIFICADA'!$B$2:$B1007),0),MATCH(DG$2,'CAMAGUI DATA UNIFICADA'!$C$1:$T$1,0)),"")</f>
        <v/>
      </c>
      <c r="DH51" s="2" t="str">
        <f t="array" ref="DH51">IFERROR(INDEX('CAMAGUI DATA UNIFICADA'!$C$2:$T1007,MATCH(1,($A51='CAMAGUI DATA UNIFICADA'!$A$2:$A1007)*($DF$1='CAMAGUI DATA UNIFICADA'!$B$2:$B1007),0),MATCH(DH$2,'CAMAGUI DATA UNIFICADA'!$C$1:$T$1,0)),"")</f>
        <v/>
      </c>
      <c r="DI51" s="2" t="str">
        <f t="array" ref="DI51">IFERROR(INDEX('CAMAGUI DATA UNIFICADA'!$C$2:$T1007,MATCH(1,($A51='CAMAGUI DATA UNIFICADA'!$A$2:$A1007)*($DF$1='CAMAGUI DATA UNIFICADA'!$B$2:$B1007),0),MATCH(DI$2,'CAMAGUI DATA UNIFICADA'!$C$1:$T$1,0)),"")</f>
        <v/>
      </c>
      <c r="DJ51" s="139" t="str">
        <f t="array" ref="DJ51">IFERROR(INDEX('CAMAGUI DATA UNIFICADA'!$C$2:$T1007,MATCH(1,($A51='CAMAGUI DATA UNIFICADA'!$A$2:$A1007)*($DF$1='CAMAGUI DATA UNIFICADA'!$B$2:$B1007),0),MATCH(DJ$2,'CAMAGUI DATA UNIFICADA'!$C$1:$T$1,0)),"")</f>
        <v/>
      </c>
      <c r="DK51" s="2" t="str">
        <f t="array" ref="DK51">IFERROR(INDEX('CAMAGUI DATA UNIFICADA'!$C$2:$T1007,MATCH(1,($A51='CAMAGUI DATA UNIFICADA'!$A$2:$A1007)*($DF$1='CAMAGUI DATA UNIFICADA'!$B$2:$B1007),0),MATCH(DK$2,'CAMAGUI DATA UNIFICADA'!$C$1:$T$1,0)),"")</f>
        <v/>
      </c>
      <c r="DL51" s="2" t="str">
        <f t="array" ref="DL51">IFERROR(INDEX('CAMAGUI DATA UNIFICADA'!$C$2:$T1007,MATCH(1,($A51='CAMAGUI DATA UNIFICADA'!$A$2:$A1007)*($DF$1='CAMAGUI DATA UNIFICADA'!$B$2:$B1007),0),MATCH(DL$2,'CAMAGUI DATA UNIFICADA'!$C$1:$T$1,0)),"")</f>
        <v/>
      </c>
      <c r="DM51" s="33" t="str">
        <f t="array" ref="DM51">IFERROR(INDEX('CAMAGUI DATA UNIFICADA'!$C$2:$T1007,MATCH(1,($A51='CAMAGUI DATA UNIFICADA'!$A$2:$A1007)*($DF$1='CAMAGUI DATA UNIFICADA'!$B$2:$B1007),0),MATCH(DM$2,'CAMAGUI DATA UNIFICADA'!$C$1:$T$1,0)),"")</f>
        <v/>
      </c>
      <c r="DN51" s="60" t="str">
        <f t="array" ref="DN51">IFERROR(INDEX('CAMAGUI DATA UNIFICADA'!$C$2:$T1007,MATCH(1,($A51='CAMAGUI DATA UNIFICADA'!$A$2:$A1007)*($DF$1='CAMAGUI DATA UNIFICADA'!$B$2:$B1007),0),MATCH(DN$2,'CAMAGUI DATA UNIFICADA'!$C$1:$T$1,0)),"")</f>
        <v/>
      </c>
      <c r="DO51" s="33" t="str">
        <f t="array" ref="DO51">IFERROR(INDEX('CAMAGUI DATA UNIFICADA'!$C$2:$T1007,MATCH(1,($A51='CAMAGUI DATA UNIFICADA'!$A$2:$A1007)*($DF$1='CAMAGUI DATA UNIFICADA'!$B$2:$B1007),0),MATCH(DO$2,'CAMAGUI DATA UNIFICADA'!$C$1:$T$1,0)),"")</f>
        <v/>
      </c>
      <c r="DP51" s="23" t="str">
        <f t="array" ref="DP51">IFERROR(INDEX('CAMAGUI DATA UNIFICADA'!$C$2:$T1007,MATCH(1,($A51='CAMAGUI DATA UNIFICADA'!$A$2:$A1007)*($DF$1='CAMAGUI DATA UNIFICADA'!$B$2:$B1007),0),MATCH(DP$2,'CAMAGUI DATA UNIFICADA'!$C$1:$T$1,0)),"")</f>
        <v/>
      </c>
      <c r="DQ51" s="23" t="str">
        <f t="array" ref="DQ51">IFERROR(INDEX('CAMAGUI DATA UNIFICADA'!$C$2:$T1007,MATCH(1,($A51='CAMAGUI DATA UNIFICADA'!$A$2:$A1007)*($DF$1='CAMAGUI DATA UNIFICADA'!$B$2:$B1007),0),MATCH(DQ$2,'CAMAGUI DATA UNIFICADA'!$C$1:$T$1,0)),"")</f>
        <v/>
      </c>
      <c r="DR51" s="2" t="str">
        <f t="array" ref="DR51">IFERROR(INDEX('CAMAGUI DATA UNIFICADA'!$C$2:$T1007,MATCH(1,($A51='CAMAGUI DATA UNIFICADA'!$A$2:$A1007)*($DF$1='CAMAGUI DATA UNIFICADA'!$B$2:$B1007),0),MATCH(DR$2,'CAMAGUI DATA UNIFICADA'!$C$1:$T$1,0)),"")</f>
        <v/>
      </c>
      <c r="DS51" s="2" t="str">
        <f t="array" ref="DS51">IFERROR(INDEX('CAMAGUI DATA UNIFICADA'!$C$2:$T1007,MATCH(1,($A51='CAMAGUI DATA UNIFICADA'!$A$2:$A1007)*($DF$1='CAMAGUI DATA UNIFICADA'!$B$2:$B1007),0),MATCH(DS$2,'CAMAGUI DATA UNIFICADA'!$C$1:$T$1,0)),"")</f>
        <v/>
      </c>
      <c r="DT51" s="2" t="str">
        <f t="array" ref="DT51">IFERROR(INDEX('CAMAGUI DATA UNIFICADA'!$C$2:$T1007,MATCH(1,($A51='CAMAGUI DATA UNIFICADA'!$A$2:$A1007)*($DF$1='CAMAGUI DATA UNIFICADA'!$B$2:$B1007),0),MATCH(DT$2,'CAMAGUI DATA UNIFICADA'!$C$1:$T$1,0)),"")</f>
        <v/>
      </c>
      <c r="DU51" s="33" t="str">
        <f t="array" ref="DU51">IFERROR(INDEX('CAMAGUI DATA UNIFICADA'!$C$2:$T1007,MATCH(1,($A51='CAMAGUI DATA UNIFICADA'!$A$2:$A1007)*($DF$1='CAMAGUI DATA UNIFICADA'!$B$2:$B1007),0),MATCH(DU$2,'CAMAGUI DATA UNIFICADA'!$C$1:$T$1,0)),"")</f>
        <v/>
      </c>
      <c r="DV51" s="60" t="str">
        <f t="array" ref="DV51">IFERROR(INDEX('CAMAGUI DATA UNIFICADA'!$C$2:$T1007,MATCH(1,($A51='CAMAGUI DATA UNIFICADA'!$A$2:$A1007)*($DF$1='CAMAGUI DATA UNIFICADA'!$B$2:$B1007),0),MATCH(DV$2,'CAMAGUI DATA UNIFICADA'!$C$1:$T$1,0)),"")</f>
        <v/>
      </c>
      <c r="DW51" s="140" t="str">
        <f t="array" ref="DW51">IFERROR(INDEX('CAMAGUI DATA UNIFICADA'!$C$2:$T1007,MATCH(1,($A51='CAMAGUI DATA UNIFICADA'!$A$2:$A1007)*($DF$1='CAMAGUI DATA UNIFICADA'!$B$2:$B1007),0),MATCH(DW$2,'CAMAGUI DATA UNIFICADA'!$C$1:$T$1,0)),"")</f>
        <v/>
      </c>
      <c r="DX51" s="144" t="str">
        <f t="array" ref="DX51">IFERROR(INDEX('CAMAGUI DATA UNIFICADA'!$C$2:$T1007,MATCH(1,($A51='CAMAGUI DATA UNIFICADA'!$A$2:$A1007)*($DX$1='CAMAGUI DATA UNIFICADA'!$B$2:$B1007),0),MATCH(DX$2,'CAMAGUI DATA UNIFICADA'!$C$1:$T$1,0)),"")</f>
        <v/>
      </c>
      <c r="DY51" s="60" t="str">
        <f t="array" ref="DY51">IFERROR(INDEX('CAMAGUI DATA UNIFICADA'!$C$2:$T1007,MATCH(1,($A51='CAMAGUI DATA UNIFICADA'!$A$2:$A1007)*($DX$1='CAMAGUI DATA UNIFICADA'!$B$2:$B1007),0),MATCH(DY$2,'CAMAGUI DATA UNIFICADA'!$C$1:$T$1,0)),"")</f>
        <v/>
      </c>
      <c r="DZ51" s="60" t="str">
        <f t="array" ref="DZ51">IFERROR(INDEX('CAMAGUI DATA UNIFICADA'!$C$2:$T1007,MATCH(1,($A51='CAMAGUI DATA UNIFICADA'!$A$2:$A1007)*($DX$1='CAMAGUI DATA UNIFICADA'!$B$2:$B1007),0),MATCH(DZ$2,'CAMAGUI DATA UNIFICADA'!$C$1:$T$1,0)),"")</f>
        <v/>
      </c>
      <c r="EA51" s="60" t="str">
        <f t="array" ref="EA51">IFERROR(INDEX('CAMAGUI DATA UNIFICADA'!$C$2:$T1007,MATCH(1,($A51='CAMAGUI DATA UNIFICADA'!$A$2:$A1007)*($DX$1='CAMAGUI DATA UNIFICADA'!$B$2:$B1007),0),MATCH(EA$2,'CAMAGUI DATA UNIFICADA'!$C$1:$T$1,0)),"")</f>
        <v/>
      </c>
      <c r="EB51" s="60" t="str">
        <f t="array" ref="EB51">IFERROR(INDEX('CAMAGUI DATA UNIFICADA'!$C$2:$T1007,MATCH(1,($A51='CAMAGUI DATA UNIFICADA'!$A$2:$A1007)*($DX$1='CAMAGUI DATA UNIFICADA'!$B$2:$B1007),0),MATCH(EB$2,'CAMAGUI DATA UNIFICADA'!$C$1:$T$1,0)),"")</f>
        <v/>
      </c>
      <c r="EC51" s="60" t="str">
        <f t="array" ref="EC51">IFERROR(INDEX('CAMAGUI DATA UNIFICADA'!$C$2:$T1007,MATCH(1,($A51='CAMAGUI DATA UNIFICADA'!$A$2:$A1007)*($DX$1='CAMAGUI DATA UNIFICADA'!$B$2:$B1007),0),MATCH(EC$2,'CAMAGUI DATA UNIFICADA'!$C$1:$T$1,0)),"")</f>
        <v/>
      </c>
      <c r="ED51" s="60" t="str">
        <f t="array" ref="ED51">IFERROR(INDEX('CAMAGUI DATA UNIFICADA'!$C$2:$T1007,MATCH(1,($A51='CAMAGUI DATA UNIFICADA'!$A$2:$A1007)*($DX$1='CAMAGUI DATA UNIFICADA'!$B$2:$B1007),0),MATCH(ED$2,'CAMAGUI DATA UNIFICADA'!$C$1:$T$1,0)),"")</f>
        <v/>
      </c>
      <c r="EE51" s="60" t="str">
        <f t="array" ref="EE51">IFERROR(INDEX('CAMAGUI DATA UNIFICADA'!$C$2:$T1007,MATCH(1,($A51='CAMAGUI DATA UNIFICADA'!$A$2:$A1007)*($DX$1='CAMAGUI DATA UNIFICADA'!$B$2:$B1007),0),MATCH(EE$2,'CAMAGUI DATA UNIFICADA'!$C$1:$T$1,0)),"")</f>
        <v/>
      </c>
      <c r="EF51" s="60" t="str">
        <f t="array" ref="EF51">IFERROR(INDEX('CAMAGUI DATA UNIFICADA'!$C$2:$T1007,MATCH(1,($A51='CAMAGUI DATA UNIFICADA'!$A$2:$A1007)*($DX$1='CAMAGUI DATA UNIFICADA'!$B$2:$B1007),0),MATCH(EF$2,'CAMAGUI DATA UNIFICADA'!$C$1:$T$1,0)),"")</f>
        <v/>
      </c>
      <c r="EG51" s="60" t="str">
        <f t="array" ref="EG51">IFERROR(INDEX('CAMAGUI DATA UNIFICADA'!$C$2:$T1007,MATCH(1,($A51='CAMAGUI DATA UNIFICADA'!$A$2:$A1007)*($DX$1='CAMAGUI DATA UNIFICADA'!$B$2:$B1007),0),MATCH(EG$2,'CAMAGUI DATA UNIFICADA'!$C$1:$T$1,0)),"")</f>
        <v/>
      </c>
      <c r="EH51" s="60" t="str">
        <f t="array" ref="EH51">IFERROR(INDEX('CAMAGUI DATA UNIFICADA'!$C$2:$T1007,MATCH(1,($A51='CAMAGUI DATA UNIFICADA'!$A$2:$A1007)*($DX$1='CAMAGUI DATA UNIFICADA'!$B$2:$B1007),0),MATCH(EH$2,'CAMAGUI DATA UNIFICADA'!$C$1:$T$1,0)),"")</f>
        <v/>
      </c>
      <c r="EI51" s="60" t="str">
        <f t="array" ref="EI51">IFERROR(INDEX('CAMAGUI DATA UNIFICADA'!$C$2:$T1007,MATCH(1,($A51='CAMAGUI DATA UNIFICADA'!$A$2:$A1007)*($DX$1='CAMAGUI DATA UNIFICADA'!$B$2:$B1007),0),MATCH(EI$2,'CAMAGUI DATA UNIFICADA'!$C$1:$T$1,0)),"")</f>
        <v/>
      </c>
      <c r="EJ51" s="60" t="str">
        <f t="array" ref="EJ51">IFERROR(INDEX('CAMAGUI DATA UNIFICADA'!$C$2:$T1007,MATCH(1,($A51='CAMAGUI DATA UNIFICADA'!$A$2:$A1007)*($DX$1='CAMAGUI DATA UNIFICADA'!$B$2:$B1007),0),MATCH(EJ$2,'CAMAGUI DATA UNIFICADA'!$C$1:$T$1,0)),"")</f>
        <v/>
      </c>
      <c r="EK51" s="60" t="str">
        <f t="array" ref="EK51">IFERROR(INDEX('CAMAGUI DATA UNIFICADA'!$C$2:$T1007,MATCH(1,($A51='CAMAGUI DATA UNIFICADA'!$A$2:$A1007)*($DX$1='CAMAGUI DATA UNIFICADA'!$B$2:$B1007),0),MATCH(EK$2,'CAMAGUI DATA UNIFICADA'!$C$1:$T$1,0)),"")</f>
        <v/>
      </c>
      <c r="EL51" s="60" t="str">
        <f t="array" ref="EL51">IFERROR(INDEX('CAMAGUI DATA UNIFICADA'!$C$2:$T1007,MATCH(1,($A51='CAMAGUI DATA UNIFICADA'!$A$2:$A1007)*($DX$1='CAMAGUI DATA UNIFICADA'!$B$2:$B1007),0),MATCH(EL$2,'CAMAGUI DATA UNIFICADA'!$C$1:$T$1,0)),"")</f>
        <v/>
      </c>
      <c r="EM51" s="60" t="str">
        <f t="array" ref="EM51">IFERROR(INDEX('CAMAGUI DATA UNIFICADA'!$C$2:$T1007,MATCH(1,($A51='CAMAGUI DATA UNIFICADA'!$A$2:$A1007)*($DX$1='CAMAGUI DATA UNIFICADA'!$B$2:$B1007),0),MATCH(EM$2,'CAMAGUI DATA UNIFICADA'!$C$1:$T$1,0)),"")</f>
        <v/>
      </c>
      <c r="EN51" s="60" t="str">
        <f t="array" ref="EN51">IFERROR(INDEX('CAMAGUI DATA UNIFICADA'!$C$2:$T1007,MATCH(1,($A51='CAMAGUI DATA UNIFICADA'!$A$2:$A1007)*($DX$1='CAMAGUI DATA UNIFICADA'!$B$2:$B1007),0),MATCH(EN$2,'CAMAGUI DATA UNIFICADA'!$C$1:$T$1,0)),"")</f>
        <v/>
      </c>
      <c r="EO51" s="140" t="str">
        <f t="array" ref="EO51">IFERROR(INDEX('CAMAGUI DATA UNIFICADA'!$C$2:$T1007,MATCH(1,($A51='CAMAGUI DATA UNIFICADA'!$A$2:$A1007)*($DX$1='CAMAGUI DATA UNIFICADA'!$B$2:$B1007),0),MATCH(EO$2,'CAMAGUI DATA UNIFICADA'!$C$1:$T$1,0)),"")</f>
        <v/>
      </c>
    </row>
    <row r="52">
      <c r="A52" s="137">
        <v>45292.0</v>
      </c>
      <c r="B52" s="138" t="str">
        <f t="array" ref="B52">IFERROR(INDEX('CAMAGUI DATA UNIFICADA'!$C$2:$T1007,MATCH(1,($A52='CAMAGUI DATA UNIFICADA'!$A$2:$A1007)*($B$1='CAMAGUI DATA UNIFICADA'!$B$2:$B1007),0),MATCH(B$2,'CAMAGUI DATA UNIFICADA'!$C$1:$T$1,0)),"")</f>
        <v>CA1071123</v>
      </c>
      <c r="C52" s="2">
        <f t="array" ref="C52">IFERROR(INDEX('CAMAGUI DATA UNIFICADA'!$C$2:$T1007,MATCH(1,($A52='CAMAGUI DATA UNIFICADA'!$A$2:$A1007)*($B$1='CAMAGUI DATA UNIFICADA'!$B$2:$B1007),0),MATCH(C$2,'CAMAGUI DATA UNIFICADA'!$C$1:$T$1,0)),"")</f>
        <v>525</v>
      </c>
      <c r="D52" s="2">
        <f t="array" ref="D52">IFERROR(INDEX('CAMAGUI DATA UNIFICADA'!$C$2:$T1007,MATCH(1,($A52='CAMAGUI DATA UNIFICADA'!$A$2:$A1007)*($B$1='CAMAGUI DATA UNIFICADA'!$B$2:$B1007),0),MATCH(D$2,'CAMAGUI DATA UNIFICADA'!$C$1:$T$1,0)),"")</f>
        <v>3075</v>
      </c>
      <c r="E52" s="2" t="str">
        <f t="array" ref="E52">IFERROR(INDEX('CAMAGUI DATA UNIFICADA'!$C$2:$T1007,MATCH(1,($A52='CAMAGUI DATA UNIFICADA'!$A$2:$A1007)*($B$1='CAMAGUI DATA UNIFICADA'!$B$2:$B1007),0),MATCH(E$2,'CAMAGUI DATA UNIFICADA'!$C$1:$T$1,0)),"")</f>
        <v>SKR MAST</v>
      </c>
      <c r="F52" s="139">
        <f t="array" ref="F52">IFERROR(INDEX('CAMAGUI DATA UNIFICADA'!$C$2:$T1007,MATCH(1,($A52='CAMAGUI DATA UNIFICADA'!$A$2:$A1007)*($B$1='CAMAGUI DATA UNIFICADA'!$B$2:$B1007),0),MATCH(F$2,'CAMAGUI DATA UNIFICADA'!$C$1:$T$1,0)),"")</f>
        <v>3013.5</v>
      </c>
      <c r="G52" s="2">
        <f t="array" ref="G52">IFERROR(INDEX('CAMAGUI DATA UNIFICADA'!$C$2:$T1007,MATCH(1,($A52='CAMAGUI DATA UNIFICADA'!$A$2:$A1007)*($B$1='CAMAGUI DATA UNIFICADA'!$B$2:$B1007),0),MATCH(G$2,'CAMAGUI DATA UNIFICADA'!$C$1:$T$1,0)),"")</f>
        <v>19.5</v>
      </c>
      <c r="H52" s="2">
        <f t="array" ref="H52">IFERROR(INDEX('CAMAGUI DATA UNIFICADA'!$C$2:$T1007,MATCH(1,($A52='CAMAGUI DATA UNIFICADA'!$A$2:$A1007)*($B$1='CAMAGUI DATA UNIFICADA'!$B$2:$B1007),0),MATCH(H$2,'CAMAGUI DATA UNIFICADA'!$C$1:$T$1,0)),"")</f>
        <v>2.9</v>
      </c>
      <c r="I52" s="33">
        <f t="array" ref="I52">IFERROR(INDEX('CAMAGUI DATA UNIFICADA'!$C$2:$T1007,MATCH(1,($A52='CAMAGUI DATA UNIFICADA'!$A$2:$A1007)*($B$1='CAMAGUI DATA UNIFICADA'!$B$2:$B1007),0),MATCH(I$2,'CAMAGUI DATA UNIFICADA'!$C$1:$T$1,0)),"")</f>
        <v>3.36</v>
      </c>
      <c r="J52" s="60">
        <f t="array" ref="J52">IFERROR(INDEX('CAMAGUI DATA UNIFICADA'!$C$2:$T1007,MATCH(1,($A52='CAMAGUI DATA UNIFICADA'!$A$2:$A1007)*($B$1='CAMAGUI DATA UNIFICADA'!$B$2:$B1007),0),MATCH(J$2,'CAMAGUI DATA UNIFICADA'!$C$1:$T$1,0)),"")</f>
        <v>801282.0513</v>
      </c>
      <c r="K52" s="33">
        <f t="array" ref="K52">IFERROR(INDEX('CAMAGUI DATA UNIFICADA'!$C$2:$T1007,MATCH(1,($A52='CAMAGUI DATA UNIFICADA'!$A$2:$A1007)*($B$1='CAMAGUI DATA UNIFICADA'!$B$2:$B1007),0),MATCH(K$2,'CAMAGUI DATA UNIFICADA'!$C$1:$T$1,0)),"")</f>
        <v>1.317198544</v>
      </c>
      <c r="L52" s="23">
        <f t="array" ref="L52">IFERROR(INDEX('CAMAGUI DATA UNIFICADA'!$C$2:$T1007,MATCH(1,($A52='CAMAGUI DATA UNIFICADA'!$A$2:$A1007)*($B$1='CAMAGUI DATA UNIFICADA'!$B$2:$B1007),0),MATCH(L$2,'CAMAGUI DATA UNIFICADA'!$C$1:$T$1,0)),"")</f>
        <v>0.6967670011</v>
      </c>
      <c r="M52" s="23">
        <f t="array" ref="M52">IFERROR(INDEX('CAMAGUI DATA UNIFICADA'!$C$2:$T1007,MATCH(1,($A52='CAMAGUI DATA UNIFICADA'!$A$2:$A1007)*($B$1='CAMAGUI DATA UNIFICADA'!$B$2:$B1007),0),MATCH(M$2,'CAMAGUI DATA UNIFICADA'!$C$1:$T$1,0)),"")</f>
        <v>0.7</v>
      </c>
      <c r="N52" s="60">
        <f t="array" ref="N52">IFERROR(INDEX('CAMAGUI DATA UNIFICADA'!$C$2:$T1007,MATCH(1,($A52='CAMAGUI DATA UNIFICADA'!$A$2:$A1007)*($B$1='CAMAGUI DATA UNIFICADA'!$B$2:$B1007),0),MATCH(N$2,'CAMAGUI DATA UNIFICADA'!$C$1:$T$1,0)),"")</f>
        <v>98290.59829</v>
      </c>
      <c r="O52" s="2">
        <f t="array" ref="O52">IFERROR(INDEX('CAMAGUI DATA UNIFICADA'!$C$2:$T1007,MATCH(1,($A52='CAMAGUI DATA UNIFICADA'!$A$2:$A1007)*($B$1='CAMAGUI DATA UNIFICADA'!$B$2:$B1007),0),MATCH(O$2,'CAMAGUI DATA UNIFICADA'!$C$1:$T$1,0)),"")</f>
        <v>2.5</v>
      </c>
      <c r="P52" s="2">
        <f t="array" ref="P52">IFERROR(INDEX('CAMAGUI DATA UNIFICADA'!$C$2:$T1007,MATCH(1,($A52='CAMAGUI DATA UNIFICADA'!$A$2:$A1007)*($B$1='CAMAGUI DATA UNIFICADA'!$B$2:$B1007),0),MATCH(P$2,'CAMAGUI DATA UNIFICADA'!$C$1:$T$1,0)),"")</f>
        <v>22</v>
      </c>
      <c r="Q52" s="33">
        <f t="array" ref="Q52">IFERROR(INDEX('CAMAGUI DATA UNIFICADA'!$C$2:$T1007,MATCH(1,($A52='CAMAGUI DATA UNIFICADA'!$A$2:$A1007)*($B$1='CAMAGUI DATA UNIFICADA'!$B$2:$B1007),0),MATCH(Q$2,'CAMAGUI DATA UNIFICADA'!$C$1:$T$1,0)),"")</f>
        <v>3.252</v>
      </c>
      <c r="R52" s="60">
        <f t="array" ref="R52">IFERROR(INDEX('CAMAGUI DATA UNIFICADA'!$C$2:$T1007,MATCH(1,($A52='CAMAGUI DATA UNIFICADA'!$A$2:$A1007)*($B$1='CAMAGUI DATA UNIFICADA'!$B$2:$B1007),0),MATCH(R$2,'CAMAGUI DATA UNIFICADA'!$C$1:$T$1,0)),"")</f>
        <v>572.4829544</v>
      </c>
      <c r="S52" s="140">
        <f t="array" ref="S52">IFERROR(INDEX('CAMAGUI DATA UNIFICADA'!$C$2:$T1007,MATCH(1,($A52='CAMAGUI DATA UNIFICADA'!$A$2:$A1007)*($B$1='CAMAGUI DATA UNIFICADA'!$B$2:$B1007),0),MATCH(S$2,'CAMAGUI DATA UNIFICADA'!$C$1:$T$1,0)),"")</f>
        <v>11.87073861</v>
      </c>
      <c r="T52" s="138" t="str">
        <f t="array" ref="T52">IFERROR(INDEX('CAMAGUI DATA UNIFICADA'!$C$2:$T1007,MATCH(1,($A52='CAMAGUI DATA UNIFICADA'!$A$2:$A1007)*($T$1='CAMAGUI DATA UNIFICADA'!$B$2:$B1007),0),MATCH(T$2,'CAMAGUI DATA UNIFICADA'!$C$1:$T$1,0)),"")</f>
        <v>CA2071123</v>
      </c>
      <c r="U52" s="2">
        <f t="array" ref="U52">IFERROR(INDEX('CAMAGUI DATA UNIFICADA'!$C$2:$T1007,MATCH(1,($A52='CAMAGUI DATA UNIFICADA'!$A$2:$A1007)*($T$1='CAMAGUI DATA UNIFICADA'!$B$2:$B1007),0),MATCH(U$2,'CAMAGUI DATA UNIFICADA'!$C$1:$T$1,0)),"")</f>
        <v>400</v>
      </c>
      <c r="V52" s="2">
        <f t="array" ref="V52">IFERROR(INDEX('CAMAGUI DATA UNIFICADA'!$C$2:$T1007,MATCH(1,($A52='CAMAGUI DATA UNIFICADA'!$A$2:$A1007)*($T$1='CAMAGUI DATA UNIFICADA'!$B$2:$B1007),0),MATCH(V$2,'CAMAGUI DATA UNIFICADA'!$C$1:$T$1,0)),"")</f>
        <v>2537</v>
      </c>
      <c r="W52" s="2" t="str">
        <f t="array" ref="W52">IFERROR(INDEX('CAMAGUI DATA UNIFICADA'!$C$2:$T1007,MATCH(1,($A52='CAMAGUI DATA UNIFICADA'!$A$2:$A1007)*($T$1='CAMAGUI DATA UNIFICADA'!$B$2:$B1007),0),MATCH(W$2,'CAMAGUI DATA UNIFICADA'!$C$1:$T$1,0)),"")</f>
        <v>SKR MAST</v>
      </c>
      <c r="X52" s="139">
        <f t="array" ref="X52">IFERROR(INDEX('CAMAGUI DATA UNIFICADA'!$C$2:$T1007,MATCH(1,($A52='CAMAGUI DATA UNIFICADA'!$A$2:$A1007)*($T$1='CAMAGUI DATA UNIFICADA'!$B$2:$B1007),0),MATCH(X$2,'CAMAGUI DATA UNIFICADA'!$C$1:$T$1,0)),"")</f>
        <v>2486.26</v>
      </c>
      <c r="Y52" s="2">
        <f t="array" ref="Y52">IFERROR(INDEX('CAMAGUI DATA UNIFICADA'!$C$2:$T1007,MATCH(1,($A52='CAMAGUI DATA UNIFICADA'!$A$2:$A1007)*($T$1='CAMAGUI DATA UNIFICADA'!$B$2:$B1007),0),MATCH(Y$2,'CAMAGUI DATA UNIFICADA'!$C$1:$T$1,0)),"")</f>
        <v>20</v>
      </c>
      <c r="Z52" s="2">
        <f t="array" ref="Z52">IFERROR(INDEX('CAMAGUI DATA UNIFICADA'!$C$2:$T1007,MATCH(1,($A52='CAMAGUI DATA UNIFICADA'!$A$2:$A1007)*($T$1='CAMAGUI DATA UNIFICADA'!$B$2:$B1007),0),MATCH(Z$2,'CAMAGUI DATA UNIFICADA'!$C$1:$T$1,0)),"")</f>
        <v>3</v>
      </c>
      <c r="AA52" s="2">
        <f t="array" ref="AA52">IFERROR(INDEX('CAMAGUI DATA UNIFICADA'!$C$2:$T1007,MATCH(1,($A52='CAMAGUI DATA UNIFICADA'!$A$2:$A1007)*($T$1='CAMAGUI DATA UNIFICADA'!$B$2:$B1007),0),MATCH(AA$2,'CAMAGUI DATA UNIFICADA'!$C$1:$T$1,0)),"")</f>
        <v>3.3</v>
      </c>
      <c r="AB52" s="60">
        <f t="array" ref="AB52">IFERROR(INDEX('CAMAGUI DATA UNIFICADA'!$C$2:$T1007,MATCH(1,($A52='CAMAGUI DATA UNIFICADA'!$A$2:$A1007)*($T$1='CAMAGUI DATA UNIFICADA'!$B$2:$B1007),0),MATCH(AB$2,'CAMAGUI DATA UNIFICADA'!$C$1:$T$1,0)),"")</f>
        <v>606060.6061</v>
      </c>
      <c r="AC52" s="33">
        <f t="array" ref="AC52">IFERROR(INDEX('CAMAGUI DATA UNIFICADA'!$C$2:$T1007,MATCH(1,($A52='CAMAGUI DATA UNIFICADA'!$A$2:$A1007)*($T$1='CAMAGUI DATA UNIFICADA'!$B$2:$B1007),0),MATCH(AC$2,'CAMAGUI DATA UNIFICADA'!$C$1:$T$1,0)),"")</f>
        <v>1.409444444</v>
      </c>
      <c r="AD52" s="23">
        <f t="array" ref="AD52">IFERROR(INDEX('CAMAGUI DATA UNIFICADA'!$C$2:$T1007,MATCH(1,($A52='CAMAGUI DATA UNIFICADA'!$A$2:$A1007)*($T$1='CAMAGUI DATA UNIFICADA'!$B$2:$B1007),0),MATCH(AD$2,'CAMAGUI DATA UNIFICADA'!$C$1:$T$1,0)),"")</f>
        <v>0.7575757576</v>
      </c>
      <c r="AE52" s="23">
        <f t="array" ref="AE52">IFERROR(INDEX('CAMAGUI DATA UNIFICADA'!$C$2:$T1007,MATCH(1,($A52='CAMAGUI DATA UNIFICADA'!$A$2:$A1007)*($T$1='CAMAGUI DATA UNIFICADA'!$B$2:$B1007),0),MATCH(AE$2,'CAMAGUI DATA UNIFICADA'!$C$1:$T$1,0)),"")</f>
        <v>0.75</v>
      </c>
      <c r="AF52" s="60">
        <f t="array" ref="AF52">IFERROR(INDEX('CAMAGUI DATA UNIFICADA'!$C$2:$T1007,MATCH(1,($A52='CAMAGUI DATA UNIFICADA'!$A$2:$A1007)*($T$1='CAMAGUI DATA UNIFICADA'!$B$2:$B1007),0),MATCH(AF$2,'CAMAGUI DATA UNIFICADA'!$C$1:$T$1,0)),"")</f>
        <v>100000</v>
      </c>
      <c r="AG52" s="2">
        <f t="array" ref="AG52">IFERROR(INDEX('CAMAGUI DATA UNIFICADA'!$C$2:$T1007,MATCH(1,($A52='CAMAGUI DATA UNIFICADA'!$A$2:$A1007)*($T$1='CAMAGUI DATA UNIFICADA'!$B$2:$B1007),0),MATCH(AG$2,'CAMAGUI DATA UNIFICADA'!$C$1:$T$1,0)),"")</f>
        <v>2.5</v>
      </c>
      <c r="AH52" s="2">
        <f t="array" ref="AH52">IFERROR(INDEX('CAMAGUI DATA UNIFICADA'!$C$2:$T1007,MATCH(1,($A52='CAMAGUI DATA UNIFICADA'!$A$2:$A1007)*($T$1='CAMAGUI DATA UNIFICADA'!$B$2:$B1007),0),MATCH(AH$2,'CAMAGUI DATA UNIFICADA'!$C$1:$T$1,0)),"")</f>
        <v>22.5</v>
      </c>
      <c r="AI52" s="33">
        <f t="array" ref="AI52">IFERROR(INDEX('CAMAGUI DATA UNIFICADA'!$C$2:$T1007,MATCH(1,($A52='CAMAGUI DATA UNIFICADA'!$A$2:$A1007)*($T$1='CAMAGUI DATA UNIFICADA'!$B$2:$B1007),0),MATCH(AI$2,'CAMAGUI DATA UNIFICADA'!$C$1:$T$1,0)),"")</f>
        <v>3.21</v>
      </c>
      <c r="AJ52" s="60">
        <f t="array" ref="AJ52">IFERROR(INDEX('CAMAGUI DATA UNIFICADA'!$C$2:$T1007,MATCH(1,($A52='CAMAGUI DATA UNIFICADA'!$A$2:$A1007)*($T$1='CAMAGUI DATA UNIFICADA'!$B$2:$B1007),0),MATCH(AJ$2,'CAMAGUI DATA UNIFICADA'!$C$1:$T$1,0)),"")</f>
        <v>430.3119114</v>
      </c>
      <c r="AK52" s="140">
        <f t="array" ref="AK52">IFERROR(INDEX('CAMAGUI DATA UNIFICADA'!$C$2:$T1007,MATCH(1,($A52='CAMAGUI DATA UNIFICADA'!$A$2:$A1007)*($T$1='CAMAGUI DATA UNIFICADA'!$B$2:$B1007),0),MATCH(AK$2,'CAMAGUI DATA UNIFICADA'!$C$1:$T$1,0)),"")</f>
        <v>7.57797785</v>
      </c>
      <c r="AL52" s="138" t="str">
        <f t="array" ref="AL52">IFERROR(INDEX('CAMAGUI DATA UNIFICADA'!$C$2:$T1007,MATCH(1,($A52='CAMAGUI DATA UNIFICADA'!$A$2:$A1007)*($AL$1='CAMAGUI DATA UNIFICADA'!$B$2:$B1007),0),MATCH(AL$2,'CAMAGUI DATA UNIFICADA'!$C$1:$T$1,0)),"")</f>
        <v>CA3071123</v>
      </c>
      <c r="AM52" s="2">
        <f t="array" ref="AM52">IFERROR(INDEX('CAMAGUI DATA UNIFICADA'!$C$2:$T1007,MATCH(1,($A52='CAMAGUI DATA UNIFICADA'!$A$2:$A1007)*($AL$1='CAMAGUI DATA UNIFICADA'!$B$2:$B1007),0),MATCH(AM$2,'CAMAGUI DATA UNIFICADA'!$C$1:$T$1,0)),"")</f>
        <v>250</v>
      </c>
      <c r="AN52" s="2">
        <f t="array" ref="AN52">IFERROR(INDEX('CAMAGUI DATA UNIFICADA'!$C$2:$T1007,MATCH(1,($A52='CAMAGUI DATA UNIFICADA'!$A$2:$A1007)*($AL$1='CAMAGUI DATA UNIFICADA'!$B$2:$B1007),0),MATCH(AN$2,'CAMAGUI DATA UNIFICADA'!$C$1:$T$1,0)),"")</f>
        <v>1550</v>
      </c>
      <c r="AO52" s="2" t="str">
        <f t="array" ref="AO52">IFERROR(INDEX('CAMAGUI DATA UNIFICADA'!$C$2:$T1007,MATCH(1,($A52='CAMAGUI DATA UNIFICADA'!$A$2:$A1007)*($AL$1='CAMAGUI DATA UNIFICADA'!$B$2:$B1007),0),MATCH(AO$2,'CAMAGUI DATA UNIFICADA'!$C$1:$T$1,0)),"")</f>
        <v>SKR MAST</v>
      </c>
      <c r="AP52" s="139">
        <f t="array" ref="AP52">IFERROR(INDEX('CAMAGUI DATA UNIFICADA'!$C$2:$T1007,MATCH(1,($A52='CAMAGUI DATA UNIFICADA'!$A$2:$A1007)*($AL$1='CAMAGUI DATA UNIFICADA'!$B$2:$B1007),0),MATCH(AP$2,'CAMAGUI DATA UNIFICADA'!$C$1:$T$1,0)),"")</f>
        <v>1519</v>
      </c>
      <c r="AQ52" s="2">
        <f t="array" ref="AQ52">IFERROR(INDEX('CAMAGUI DATA UNIFICADA'!$C$2:$T1007,MATCH(1,($A52='CAMAGUI DATA UNIFICADA'!$A$2:$A1007)*($AL$1='CAMAGUI DATA UNIFICADA'!$B$2:$B1007),0),MATCH(AQ$2,'CAMAGUI DATA UNIFICADA'!$C$1:$T$1,0)),"")</f>
        <v>17.2</v>
      </c>
      <c r="AR52" s="2">
        <f t="array" ref="AR52">IFERROR(INDEX('CAMAGUI DATA UNIFICADA'!$C$2:$T1007,MATCH(1,($A52='CAMAGUI DATA UNIFICADA'!$A$2:$A1007)*($AL$1='CAMAGUI DATA UNIFICADA'!$B$2:$B1007),0),MATCH(AR$2,'CAMAGUI DATA UNIFICADA'!$C$1:$T$1,0)),"")</f>
        <v>2.2</v>
      </c>
      <c r="AS52" s="33">
        <f t="array" ref="AS52">IFERROR(INDEX('CAMAGUI DATA UNIFICADA'!$C$2:$T1007,MATCH(1,($A52='CAMAGUI DATA UNIFICADA'!$A$2:$A1007)*($AL$1='CAMAGUI DATA UNIFICADA'!$B$2:$B1007),0),MATCH(AS$2,'CAMAGUI DATA UNIFICADA'!$C$1:$T$1,0)),"")</f>
        <v>3.6264</v>
      </c>
      <c r="AT52" s="60">
        <f t="array" ref="AT52">IFERROR(INDEX('CAMAGUI DATA UNIFICADA'!$C$2:$T1007,MATCH(1,($A52='CAMAGUI DATA UNIFICADA'!$A$2:$A1007)*($AL$1='CAMAGUI DATA UNIFICADA'!$B$2:$B1007),0),MATCH(AT$2,'CAMAGUI DATA UNIFICADA'!$C$1:$T$1,0)),"")</f>
        <v>400807.5149</v>
      </c>
      <c r="AU52" s="33">
        <f t="array" ref="AU52">IFERROR(INDEX('CAMAGUI DATA UNIFICADA'!$C$2:$T1007,MATCH(1,($A52='CAMAGUI DATA UNIFICADA'!$A$2:$A1007)*($AL$1='CAMAGUI DATA UNIFICADA'!$B$2:$B1007),0),MATCH(AU$2,'CAMAGUI DATA UNIFICADA'!$C$1:$T$1,0)),"")</f>
        <v>1.677489177</v>
      </c>
      <c r="AV52" s="23">
        <f t="array" ref="AV52">IFERROR(INDEX('CAMAGUI DATA UNIFICADA'!$C$2:$T1007,MATCH(1,($A52='CAMAGUI DATA UNIFICADA'!$A$2:$A1007)*($AL$1='CAMAGUI DATA UNIFICADA'!$B$2:$B1007),0),MATCH(AV$2,'CAMAGUI DATA UNIFICADA'!$C$1:$T$1,0)),"")</f>
        <v>0.3817214428</v>
      </c>
      <c r="AW52" s="23">
        <f t="array" ref="AW52">IFERROR(INDEX('CAMAGUI DATA UNIFICADA'!$C$2:$T1007,MATCH(1,($A52='CAMAGUI DATA UNIFICADA'!$A$2:$A1007)*($AL$1='CAMAGUI DATA UNIFICADA'!$B$2:$B1007),0),MATCH(AW$2,'CAMAGUI DATA UNIFICADA'!$C$1:$T$1,0)),"")</f>
        <v>0.4</v>
      </c>
      <c r="AX52" s="60">
        <f t="array" ref="AX52">IFERROR(INDEX('CAMAGUI DATA UNIFICADA'!$C$2:$T1007,MATCH(1,($A52='CAMAGUI DATA UNIFICADA'!$A$2:$A1007)*($AL$1='CAMAGUI DATA UNIFICADA'!$B$2:$B1007),0),MATCH(AX$2,'CAMAGUI DATA UNIFICADA'!$C$1:$T$1,0)),"")</f>
        <v>60000</v>
      </c>
      <c r="AY52" s="2">
        <f t="array" ref="AY52">IFERROR(INDEX('CAMAGUI DATA UNIFICADA'!$C$2:$T1007,MATCH(1,($A52='CAMAGUI DATA UNIFICADA'!$A$2:$A1007)*($AL$1='CAMAGUI DATA UNIFICADA'!$B$2:$B1007),0),MATCH(AY$2,'CAMAGUI DATA UNIFICADA'!$C$1:$T$1,0)),"")</f>
        <v>2.5</v>
      </c>
      <c r="AZ52" s="2">
        <f t="array" ref="AZ52">IFERROR(INDEX('CAMAGUI DATA UNIFICADA'!$C$2:$T1007,MATCH(1,($A52='CAMAGUI DATA UNIFICADA'!$A$2:$A1007)*($AL$1='CAMAGUI DATA UNIFICADA'!$B$2:$B1007),0),MATCH(AZ$2,'CAMAGUI DATA UNIFICADA'!$C$1:$T$1,0)),"")</f>
        <v>19.7</v>
      </c>
      <c r="BA52" s="33">
        <f t="array" ref="BA52">IFERROR(INDEX('CAMAGUI DATA UNIFICADA'!$C$2:$T1007,MATCH(1,($A52='CAMAGUI DATA UNIFICADA'!$A$2:$A1007)*($AL$1='CAMAGUI DATA UNIFICADA'!$B$2:$B1007),0),MATCH(BA$2,'CAMAGUI DATA UNIFICADA'!$C$1:$T$1,0)),"")</f>
        <v>3.3408</v>
      </c>
      <c r="BB52" s="60">
        <f t="array" ref="BB52">IFERROR(INDEX('CAMAGUI DATA UNIFICADA'!$C$2:$T1007,MATCH(1,($A52='CAMAGUI DATA UNIFICADA'!$A$2:$A1007)*($AL$1='CAMAGUI DATA UNIFICADA'!$B$2:$B1007),0),MATCH(BB$2,'CAMAGUI DATA UNIFICADA'!$C$1:$T$1,0)),"")</f>
        <v>277.0251213</v>
      </c>
      <c r="BC52" s="140">
        <f t="array" ref="BC52">IFERROR(INDEX('CAMAGUI DATA UNIFICADA'!$C$2:$T1007,MATCH(1,($A52='CAMAGUI DATA UNIFICADA'!$A$2:$A1007)*($AL$1='CAMAGUI DATA UNIFICADA'!$B$2:$B1007),0),MATCH(BC$2,'CAMAGUI DATA UNIFICADA'!$C$1:$T$1,0)),"")</f>
        <v>6.756280327</v>
      </c>
      <c r="BD52" s="138" t="str">
        <f t="array" ref="BD52">IFERROR(INDEX('CAMAGUI DATA UNIFICADA'!$C$2:$T1007,MATCH(1,($A52='CAMAGUI DATA UNIFICADA'!$A$2:$A1007)*($BD$1='CAMAGUI DATA UNIFICADA'!$B$2:$B1007),0),MATCH(BD$2,'CAMAGUI DATA UNIFICADA'!$C$1:$T$1,0)),"")</f>
        <v>CA4141223</v>
      </c>
      <c r="BE52" s="2">
        <f t="array" ref="BE52">IFERROR(INDEX('CAMAGUI DATA UNIFICADA'!$C$2:$T1007,MATCH(1,($A52='CAMAGUI DATA UNIFICADA'!$A$2:$A1007)*($BD$1='CAMAGUI DATA UNIFICADA'!$B$2:$B1007),0),MATCH(BE$2,'CAMAGUI DATA UNIFICADA'!$C$1:$T$1,0)),"")</f>
        <v>225</v>
      </c>
      <c r="BF52" s="2">
        <f t="array" ref="BF52">IFERROR(INDEX('CAMAGUI DATA UNIFICADA'!$C$2:$T1007,MATCH(1,($A52='CAMAGUI DATA UNIFICADA'!$A$2:$A1007)*($BD$1='CAMAGUI DATA UNIFICADA'!$B$2:$B1007),0),MATCH(BF$2,'CAMAGUI DATA UNIFICADA'!$C$1:$T$1,0)),"")</f>
        <v>1325</v>
      </c>
      <c r="BG52" s="2" t="str">
        <f t="array" ref="BG52">IFERROR(INDEX('CAMAGUI DATA UNIFICADA'!$C$2:$T1007,MATCH(1,($A52='CAMAGUI DATA UNIFICADA'!$A$2:$A1007)*($BD$1='CAMAGUI DATA UNIFICADA'!$B$2:$B1007),0),MATCH(BG$2,'CAMAGUI DATA UNIFICADA'!$C$1:$T$1,0)),"")</f>
        <v>SKR NW#4</v>
      </c>
      <c r="BH52" s="139">
        <f t="array" ref="BH52">IFERROR(INDEX('CAMAGUI DATA UNIFICADA'!$C$2:$T1007,MATCH(1,($A52='CAMAGUI DATA UNIFICADA'!$A$2:$A1007)*($BD$1='CAMAGUI DATA UNIFICADA'!$B$2:$B1007),0),MATCH(BH$2,'CAMAGUI DATA UNIFICADA'!$C$1:$T$1,0)),"")</f>
        <v>1780.8</v>
      </c>
      <c r="BI52" s="2">
        <f t="array" ref="BI52">IFERROR(INDEX('CAMAGUI DATA UNIFICADA'!$C$2:$T1007,MATCH(1,($A52='CAMAGUI DATA UNIFICADA'!$A$2:$A1007)*($BD$1='CAMAGUI DATA UNIFICADA'!$B$2:$B1007),0),MATCH(BI$2,'CAMAGUI DATA UNIFICADA'!$C$1:$T$1,0)),"")</f>
        <v>6.3</v>
      </c>
      <c r="BJ52" s="2">
        <f t="array" ref="BJ52">IFERROR(INDEX('CAMAGUI DATA UNIFICADA'!$C$2:$T1007,MATCH(1,($A52='CAMAGUI DATA UNIFICADA'!$A$2:$A1007)*($BD$1='CAMAGUI DATA UNIFICADA'!$B$2:$B1007),0),MATCH(BJ$2,'CAMAGUI DATA UNIFICADA'!$C$1:$T$1,0)),"")</f>
        <v>2.7</v>
      </c>
      <c r="BK52" s="33">
        <f t="array" ref="BK52">IFERROR(INDEX('CAMAGUI DATA UNIFICADA'!$C$2:$T1007,MATCH(1,($A52='CAMAGUI DATA UNIFICADA'!$A$2:$A1007)*($BD$1='CAMAGUI DATA UNIFICADA'!$B$2:$B1007),0),MATCH(BK$2,'CAMAGUI DATA UNIFICADA'!$C$1:$T$1,0)),"")</f>
        <v>6.7116</v>
      </c>
      <c r="BL52" s="60">
        <f t="array" ref="BL52">IFERROR(INDEX('CAMAGUI DATA UNIFICADA'!$C$2:$T1007,MATCH(1,($A52='CAMAGUI DATA UNIFICADA'!$A$2:$A1007)*($BD$1='CAMAGUI DATA UNIFICADA'!$B$2:$B1007),0),MATCH(BL$2,'CAMAGUI DATA UNIFICADA'!$C$1:$T$1,0)),"")</f>
        <v>532127.7447</v>
      </c>
      <c r="BM52" s="33">
        <f t="array" ref="BM52">IFERROR(INDEX('CAMAGUI DATA UNIFICADA'!$C$2:$T1007,MATCH(1,($A52='CAMAGUI DATA UNIFICADA'!$A$2:$A1007)*($BD$1='CAMAGUI DATA UNIFICADA'!$B$2:$B1007),0),MATCH(BM$2,'CAMAGUI DATA UNIFICADA'!$C$1:$T$1,0)),"")</f>
        <v>0.9347442681</v>
      </c>
      <c r="BN52" s="23">
        <f t="array" ref="BN52">IFERROR(INDEX('CAMAGUI DATA UNIFICADA'!$C$2:$T1007,MATCH(1,($A52='CAMAGUI DATA UNIFICADA'!$A$2:$A1007)*($BD$1='CAMAGUI DATA UNIFICADA'!$B$2:$B1007),0),MATCH(BN$2,'CAMAGUI DATA UNIFICADA'!$C$1:$T$1,0)),"")</f>
        <v>0.7601824924</v>
      </c>
      <c r="BO52" s="23">
        <f t="array" ref="BO52">IFERROR(INDEX('CAMAGUI DATA UNIFICADA'!$C$2:$T1007,MATCH(1,($A52='CAMAGUI DATA UNIFICADA'!$A$2:$A1007)*($BD$1='CAMAGUI DATA UNIFICADA'!$B$2:$B1007),0),MATCH(BO$2,'CAMAGUI DATA UNIFICADA'!$C$1:$T$1,0)),"")</f>
        <v>0.75</v>
      </c>
      <c r="BP52" s="60">
        <f t="array" ref="BP52">IFERROR(INDEX('CAMAGUI DATA UNIFICADA'!$C$2:$T1007,MATCH(1,($A52='CAMAGUI DATA UNIFICADA'!$A$2:$A1007)*($BD$1='CAMAGUI DATA UNIFICADA'!$B$2:$B1007),0),MATCH(BP$2,'CAMAGUI DATA UNIFICADA'!$C$1:$T$1,0)),"")</f>
        <v>109375</v>
      </c>
      <c r="BQ52" s="2">
        <f t="array" ref="BQ52">IFERROR(INDEX('CAMAGUI DATA UNIFICADA'!$C$2:$T1007,MATCH(1,($A52='CAMAGUI DATA UNIFICADA'!$A$2:$A1007)*($BD$1='CAMAGUI DATA UNIFICADA'!$B$2:$B1007),0),MATCH(BQ$2,'CAMAGUI DATA UNIFICADA'!$C$1:$T$1,0)),"")</f>
        <v>2.5</v>
      </c>
      <c r="BR52" s="2">
        <f t="array" ref="BR52">IFERROR(INDEX('CAMAGUI DATA UNIFICADA'!$C$2:$T1007,MATCH(1,($A52='CAMAGUI DATA UNIFICADA'!$A$2:$A1007)*($BD$1='CAMAGUI DATA UNIFICADA'!$B$2:$B1007),0),MATCH(BR$2,'CAMAGUI DATA UNIFICADA'!$C$1:$T$1,0)),"")</f>
        <v>8.8</v>
      </c>
      <c r="BS52" s="33">
        <f t="array" ref="BS52">IFERROR(INDEX('CAMAGUI DATA UNIFICADA'!$C$2:$T1007,MATCH(1,($A52='CAMAGUI DATA UNIFICADA'!$A$2:$A1007)*($BD$1='CAMAGUI DATA UNIFICADA'!$B$2:$B1007),0),MATCH(BS$2,'CAMAGUI DATA UNIFICADA'!$C$1:$T$1,0)),"")</f>
        <v>5.3736</v>
      </c>
      <c r="BT52" s="60">
        <f t="array" ref="BT52">IFERROR(INDEX('CAMAGUI DATA UNIFICADA'!$C$2:$T1007,MATCH(1,($A52='CAMAGUI DATA UNIFICADA'!$A$2:$A1007)*($BD$1='CAMAGUI DATA UNIFICADA'!$B$2:$B1007),0),MATCH(BT$2,'CAMAGUI DATA UNIFICADA'!$C$1:$T$1,0)),"")</f>
        <v>273.3785454</v>
      </c>
      <c r="BU52" s="140">
        <f t="array" ref="BU52">IFERROR(INDEX('CAMAGUI DATA UNIFICADA'!$C$2:$T1007,MATCH(1,($A52='CAMAGUI DATA UNIFICADA'!$A$2:$A1007)*($BD$1='CAMAGUI DATA UNIFICADA'!$B$2:$B1007),0),MATCH(BU$2,'CAMAGUI DATA UNIFICADA'!$C$1:$T$1,0)),"")</f>
        <v>12.09463635</v>
      </c>
      <c r="BV52" s="138" t="str">
        <f t="array" ref="BV52">IFERROR(INDEX('CAMAGUI DATA UNIFICADA'!$C$2:$T1007,MATCH(1,($A52='CAMAGUI DATA UNIFICADA'!$A$2:$A1007)*($BV$1='CAMAGUI DATA UNIFICADA'!$B$2:$B1007),0),MATCH(BV$2,'CAMAGUI DATA UNIFICADA'!$C$1:$T$1,0)),"")</f>
        <v>CA5141223</v>
      </c>
      <c r="BW52" s="2">
        <f t="array" ref="BW52">IFERROR(INDEX('CAMAGUI DATA UNIFICADA'!$C$2:$T1007,MATCH(1,($A52='CAMAGUI DATA UNIFICADA'!$A$2:$A1007)*($BV$1='CAMAGUI DATA UNIFICADA'!$B$2:$B1007),0),MATCH(BW$2,'CAMAGUI DATA UNIFICADA'!$C$1:$T$1,0)),"")</f>
        <v>225</v>
      </c>
      <c r="BX52" s="2">
        <f t="array" ref="BX52">IFERROR(INDEX('CAMAGUI DATA UNIFICADA'!$C$2:$T1007,MATCH(1,($A52='CAMAGUI DATA UNIFICADA'!$A$2:$A1007)*($BV$1='CAMAGUI DATA UNIFICADA'!$B$2:$B1007),0),MATCH(BX$2,'CAMAGUI DATA UNIFICADA'!$C$1:$T$1,0)),"")</f>
        <v>1350</v>
      </c>
      <c r="BY52" s="2" t="str">
        <f t="array" ref="BY52">IFERROR(INDEX('CAMAGUI DATA UNIFICADA'!$C$2:$T1007,MATCH(1,($A52='CAMAGUI DATA UNIFICADA'!$A$2:$A1007)*($BV$1='CAMAGUI DATA UNIFICADA'!$B$2:$B1007),0),MATCH(BY$2,'CAMAGUI DATA UNIFICADA'!$C$1:$T$1,0)),"")</f>
        <v>SKR NW#4</v>
      </c>
      <c r="BZ52" s="139">
        <f t="array" ref="BZ52">IFERROR(INDEX('CAMAGUI DATA UNIFICADA'!$C$2:$T1007,MATCH(1,($A52='CAMAGUI DATA UNIFICADA'!$A$2:$A1007)*($BV$1='CAMAGUI DATA UNIFICADA'!$B$2:$B1007),0),MATCH(BZ$2,'CAMAGUI DATA UNIFICADA'!$C$1:$T$1,0)),"")</f>
        <v>1814.4</v>
      </c>
      <c r="CA52" s="2">
        <f t="array" ref="CA52">IFERROR(INDEX('CAMAGUI DATA UNIFICADA'!$C$2:$T1007,MATCH(1,($A52='CAMAGUI DATA UNIFICADA'!$A$2:$A1007)*($BV$1='CAMAGUI DATA UNIFICADA'!$B$2:$B1007),0),MATCH(CA$2,'CAMAGUI DATA UNIFICADA'!$C$1:$T$1,0)),"")</f>
        <v>5.8</v>
      </c>
      <c r="CB52" s="2">
        <f t="array" ref="CB52">IFERROR(INDEX('CAMAGUI DATA UNIFICADA'!$C$2:$T1007,MATCH(1,($A52='CAMAGUI DATA UNIFICADA'!$A$2:$A1007)*($BV$1='CAMAGUI DATA UNIFICADA'!$B$2:$B1007),0),MATCH(CB$2,'CAMAGUI DATA UNIFICADA'!$C$1:$T$1,0)),"")</f>
        <v>2.5</v>
      </c>
      <c r="CC52" s="33">
        <f t="array" ref="CC52">IFERROR(INDEX('CAMAGUI DATA UNIFICADA'!$C$2:$T1007,MATCH(1,($A52='CAMAGUI DATA UNIFICADA'!$A$2:$A1007)*($BV$1='CAMAGUI DATA UNIFICADA'!$B$2:$B1007),0),MATCH(CC$2,'CAMAGUI DATA UNIFICADA'!$C$1:$T$1,0)),"")</f>
        <v>7.0152</v>
      </c>
      <c r="CD52" s="60">
        <f t="array" ref="CD52">IFERROR(INDEX('CAMAGUI DATA UNIFICADA'!$C$2:$T1007,MATCH(1,($A52='CAMAGUI DATA UNIFICADA'!$A$2:$A1007)*($BV$1='CAMAGUI DATA UNIFICADA'!$B$2:$B1007),0),MATCH(CD$2,'CAMAGUI DATA UNIFICADA'!$C$1:$T$1,0)),"")</f>
        <v>552986.4216</v>
      </c>
      <c r="CE52" s="33">
        <f t="array" ref="CE52">IFERROR(INDEX('CAMAGUI DATA UNIFICADA'!$C$2:$T1007,MATCH(1,($A52='CAMAGUI DATA UNIFICADA'!$A$2:$A1007)*($BV$1='CAMAGUI DATA UNIFICADA'!$B$2:$B1007),0),MATCH(CE$2,'CAMAGUI DATA UNIFICADA'!$C$1:$T$1,0)),"")</f>
        <v>1.028571429</v>
      </c>
      <c r="CF52" s="23">
        <f t="array" ref="CF52">IFERROR(INDEX('CAMAGUI DATA UNIFICADA'!$C$2:$T1007,MATCH(1,($A52='CAMAGUI DATA UNIFICADA'!$A$2:$A1007)*($BV$1='CAMAGUI DATA UNIFICADA'!$B$2:$B1007),0),MATCH(CF$2,'CAMAGUI DATA UNIFICADA'!$C$1:$T$1,0)),"")</f>
        <v>0.7899806023</v>
      </c>
      <c r="CG52" s="23">
        <f t="array" ref="CG52">IFERROR(INDEX('CAMAGUI DATA UNIFICADA'!$C$2:$T1007,MATCH(1,($A52='CAMAGUI DATA UNIFICADA'!$A$2:$A1007)*($BV$1='CAMAGUI DATA UNIFICADA'!$B$2:$B1007),0),MATCH(CG$2,'CAMAGUI DATA UNIFICADA'!$C$1:$T$1,0)),"")</f>
        <v>0.75</v>
      </c>
      <c r="CH52" s="60">
        <f t="array" ref="CH52">IFERROR(INDEX('CAMAGUI DATA UNIFICADA'!$C$2:$T1007,MATCH(1,($A52='CAMAGUI DATA UNIFICADA'!$A$2:$A1007)*($BV$1='CAMAGUI DATA UNIFICADA'!$B$2:$B1007),0),MATCH(CH$2,'CAMAGUI DATA UNIFICADA'!$C$1:$T$1,0)),"")</f>
        <v>125000</v>
      </c>
      <c r="CI52" s="2">
        <f t="array" ref="CI52">IFERROR(INDEX('CAMAGUI DATA UNIFICADA'!$C$2:$T1007,MATCH(1,($A52='CAMAGUI DATA UNIFICADA'!$A$2:$A1007)*($BV$1='CAMAGUI DATA UNIFICADA'!$B$2:$B1007),0),MATCH(CI$2,'CAMAGUI DATA UNIFICADA'!$C$1:$T$1,0)),"")</f>
        <v>2.5</v>
      </c>
      <c r="CJ52" s="2">
        <f t="array" ref="CJ52">IFERROR(INDEX('CAMAGUI DATA UNIFICADA'!$C$2:$T1007,MATCH(1,($A52='CAMAGUI DATA UNIFICADA'!$A$2:$A1007)*($BV$1='CAMAGUI DATA UNIFICADA'!$B$2:$B1007),0),MATCH(CJ$2,'CAMAGUI DATA UNIFICADA'!$C$1:$T$1,0)),"")</f>
        <v>8.3</v>
      </c>
      <c r="CK52" s="33">
        <f t="array" ref="CK52">IFERROR(INDEX('CAMAGUI DATA UNIFICADA'!$C$2:$T1007,MATCH(1,($A52='CAMAGUI DATA UNIFICADA'!$A$2:$A1007)*($BV$1='CAMAGUI DATA UNIFICADA'!$B$2:$B1007),0),MATCH(CK$2,'CAMAGUI DATA UNIFICADA'!$C$1:$T$1,0)),"")</f>
        <v>5.5176</v>
      </c>
      <c r="CL52" s="60">
        <f t="array" ref="CL52">IFERROR(INDEX('CAMAGUI DATA UNIFICADA'!$C$2:$T1007,MATCH(1,($A52='CAMAGUI DATA UNIFICADA'!$A$2:$A1007)*($BV$1='CAMAGUI DATA UNIFICADA'!$B$2:$B1007),0),MATCH(CL$2,'CAMAGUI DATA UNIFICADA'!$C$1:$T$1,0)),"")</f>
        <v>267.3955133</v>
      </c>
      <c r="CM52" s="140">
        <f t="array" ref="CM52">IFERROR(INDEX('CAMAGUI DATA UNIFICADA'!$C$2:$T1007,MATCH(1,($A52='CAMAGUI DATA UNIFICADA'!$A$2:$A1007)*($BV$1='CAMAGUI DATA UNIFICADA'!$B$2:$B1007),0),MATCH(CM$2,'CAMAGUI DATA UNIFICADA'!$C$1:$T$1,0)),"")</f>
        <v>10.59887832</v>
      </c>
      <c r="CN52" s="138" t="str">
        <f t="array" ref="CN52">IFERROR(INDEX('CAMAGUI DATA UNIFICADA'!$C$2:$T1007,MATCH(1,($A52='CAMAGUI DATA UNIFICADA'!$A$2:$A1007)*($CN$1='CAMAGUI DATA UNIFICADA'!$B$2:$B1007),0),MATCH(CN$2,'CAMAGUI DATA UNIFICADA'!$C$1:$T$1,0)),"")</f>
        <v>CA6181223</v>
      </c>
      <c r="CO52" s="2">
        <f t="array" ref="CO52">IFERROR(INDEX('CAMAGUI DATA UNIFICADA'!$C$2:$T1007,MATCH(1,($A52='CAMAGUI DATA UNIFICADA'!$A$2:$A1007)*($CN$1='CAMAGUI DATA UNIFICADA'!$B$2:$B1007),0),MATCH(CO$2,'CAMAGUI DATA UNIFICADA'!$C$1:$T$1,0)),"")</f>
        <v>337</v>
      </c>
      <c r="CP52" s="2">
        <f t="array" ref="CP52">IFERROR(INDEX('CAMAGUI DATA UNIFICADA'!$C$2:$T1007,MATCH(1,($A52='CAMAGUI DATA UNIFICADA'!$A$2:$A1007)*($CN$1='CAMAGUI DATA UNIFICADA'!$B$2:$B1007),0),MATCH(CP$2,'CAMAGUI DATA UNIFICADA'!$C$1:$T$1,0)),"")</f>
        <v>2211</v>
      </c>
      <c r="CQ52" s="2" t="str">
        <f t="array" ref="CQ52">IFERROR(INDEX('CAMAGUI DATA UNIFICADA'!$C$2:$T1007,MATCH(1,($A52='CAMAGUI DATA UNIFICADA'!$A$2:$A1007)*($CN$1='CAMAGUI DATA UNIFICADA'!$B$2:$B1007),0),MATCH(CQ$2,'CAMAGUI DATA UNIFICADA'!$C$1:$T$1,0)),"")</f>
        <v>SKR NW#4</v>
      </c>
      <c r="CR52" s="139">
        <f t="array" ref="CR52">IFERROR(INDEX('CAMAGUI DATA UNIFICADA'!$C$2:$T1007,MATCH(1,($A52='CAMAGUI DATA UNIFICADA'!$A$2:$A1007)*($CN$1='CAMAGUI DATA UNIFICADA'!$B$2:$B1007),0),MATCH(CR$2,'CAMAGUI DATA UNIFICADA'!$C$1:$T$1,0)),"")</f>
        <v>2971.584</v>
      </c>
      <c r="CS52" s="2">
        <f t="array" ref="CS52">IFERROR(INDEX('CAMAGUI DATA UNIFICADA'!$C$2:$T1007,MATCH(1,($A52='CAMAGUI DATA UNIFICADA'!$A$2:$A1007)*($CN$1='CAMAGUI DATA UNIFICADA'!$B$2:$B1007),0),MATCH(CS$2,'CAMAGUI DATA UNIFICADA'!$C$1:$T$1,0)),"")</f>
        <v>5.7</v>
      </c>
      <c r="CT52" s="2">
        <f t="array" ref="CT52">IFERROR(INDEX('CAMAGUI DATA UNIFICADA'!$C$2:$T1007,MATCH(1,($A52='CAMAGUI DATA UNIFICADA'!$A$2:$A1007)*($CN$1='CAMAGUI DATA UNIFICADA'!$B$2:$B1007),0),MATCH(CT$2,'CAMAGUI DATA UNIFICADA'!$C$1:$T$1,0)),"")</f>
        <v>2.9</v>
      </c>
      <c r="CU52" s="33">
        <f t="array" ref="CU52">IFERROR(INDEX('CAMAGUI DATA UNIFICADA'!$C$2:$T1007,MATCH(1,($A52='CAMAGUI DATA UNIFICADA'!$A$2:$A1007)*($CN$1='CAMAGUI DATA UNIFICADA'!$B$2:$B1007),0),MATCH(CU$2,'CAMAGUI DATA UNIFICADA'!$C$1:$T$1,0)),"")</f>
        <v>7.0728</v>
      </c>
      <c r="CV52" s="60">
        <f t="array" ref="CV52">IFERROR(INDEX('CAMAGUI DATA UNIFICADA'!$C$2:$T1007,MATCH(1,($A52='CAMAGUI DATA UNIFICADA'!$A$2:$A1007)*($CN$1='CAMAGUI DATA UNIFICADA'!$B$2:$B1007),0),MATCH(CV$2,'CAMAGUI DATA UNIFICADA'!$C$1:$T$1,0)),"")</f>
        <v>835917.9818</v>
      </c>
      <c r="CW52" s="33">
        <f t="array" ref="CW52">IFERROR(INDEX('CAMAGUI DATA UNIFICADA'!$C$2:$T1007,MATCH(1,($A52='CAMAGUI DATA UNIFICADA'!$A$2:$A1007)*($CN$1='CAMAGUI DATA UNIFICADA'!$B$2:$B1007),0),MATCH(CW$2,'CAMAGUI DATA UNIFICADA'!$C$1:$T$1,0)),"")</f>
        <v>0.907635468</v>
      </c>
      <c r="CX52" s="23">
        <f t="array" ref="CX52">IFERROR(INDEX('CAMAGUI DATA UNIFICADA'!$C$2:$T1007,MATCH(1,($A52='CAMAGUI DATA UNIFICADA'!$A$2:$A1007)*($CN$1='CAMAGUI DATA UNIFICADA'!$B$2:$B1007),0),MATCH(CX$2,'CAMAGUI DATA UNIFICADA'!$C$1:$T$1,0)),"")</f>
        <v>0.7463553409</v>
      </c>
      <c r="CY52" s="23">
        <f t="array" ref="CY52">IFERROR(INDEX('CAMAGUI DATA UNIFICADA'!$C$2:$T1007,MATCH(1,($A52='CAMAGUI DATA UNIFICADA'!$A$2:$A1007)*($CN$1='CAMAGUI DATA UNIFICADA'!$B$2:$B1007),0),MATCH(CY$2,'CAMAGUI DATA UNIFICADA'!$C$1:$T$1,0)),"")</f>
        <v>0.75</v>
      </c>
      <c r="CZ52" s="60">
        <f t="array" ref="CZ52">IFERROR(INDEX('CAMAGUI DATA UNIFICADA'!$C$2:$T1007,MATCH(1,($A52='CAMAGUI DATA UNIFICADA'!$A$2:$A1007)*($CN$1='CAMAGUI DATA UNIFICADA'!$B$2:$B1007),0),MATCH(CZ$2,'CAMAGUI DATA UNIFICADA'!$C$1:$T$1,0)),"")</f>
        <v>96000</v>
      </c>
      <c r="DA52" s="2">
        <f t="array" ref="DA52">IFERROR(INDEX('CAMAGUI DATA UNIFICADA'!$C$2:$T1007,MATCH(1,($A52='CAMAGUI DATA UNIFICADA'!$A$2:$A1007)*($CN$1='CAMAGUI DATA UNIFICADA'!$B$2:$B1007),0),MATCH(DA$2,'CAMAGUI DATA UNIFICADA'!$C$1:$T$1,0)),"")</f>
        <v>2.5</v>
      </c>
      <c r="DB52" s="2">
        <f t="array" ref="DB52">IFERROR(INDEX('CAMAGUI DATA UNIFICADA'!$C$2:$T1007,MATCH(1,($A52='CAMAGUI DATA UNIFICADA'!$A$2:$A1007)*($CN$1='CAMAGUI DATA UNIFICADA'!$B$2:$B1007),0),MATCH(DB$2,'CAMAGUI DATA UNIFICADA'!$C$1:$T$1,0)),"")</f>
        <v>8.2</v>
      </c>
      <c r="DC52" s="33">
        <f t="array" ref="DC52">IFERROR(INDEX('CAMAGUI DATA UNIFICADA'!$C$2:$T1007,MATCH(1,($A52='CAMAGUI DATA UNIFICADA'!$A$2:$A1007)*($CN$1='CAMAGUI DATA UNIFICADA'!$B$2:$B1007),0),MATCH(DC$2,'CAMAGUI DATA UNIFICADA'!$C$1:$T$1,0)),"")</f>
        <v>5.5464</v>
      </c>
      <c r="DD52" s="60">
        <f t="array" ref="DD52">IFERROR(INDEX('CAMAGUI DATA UNIFICADA'!$C$2:$T1007,MATCH(1,($A52='CAMAGUI DATA UNIFICADA'!$A$2:$A1007)*($CN$1='CAMAGUI DATA UNIFICADA'!$B$2:$B1007),0),MATCH(DD$2,'CAMAGUI DATA UNIFICADA'!$C$1:$T$1,0)),"")</f>
        <v>425.5921146</v>
      </c>
      <c r="DE52" s="140">
        <f t="array" ref="DE52">IFERROR(INDEX('CAMAGUI DATA UNIFICADA'!$C$2:$T1007,MATCH(1,($A52='CAMAGUI DATA UNIFICADA'!$A$2:$A1007)*($CN$1='CAMAGUI DATA UNIFICADA'!$B$2:$B1007),0),MATCH(DE$2,'CAMAGUI DATA UNIFICADA'!$C$1:$T$1,0)),"")</f>
        <v>22.14802866</v>
      </c>
      <c r="DF52" s="138" t="str">
        <f t="array" ref="DF52">IFERROR(INDEX('CAMAGUI DATA UNIFICADA'!$C$2:$T1007,MATCH(1,($A52='CAMAGUI DATA UNIFICADA'!$A$2:$A1007)*($DF$1='CAMAGUI DATA UNIFICADA'!$B$2:$B1007),0),MATCH(DF$2,'CAMAGUI DATA UNIFICADA'!$C$1:$T$1,0)),"")</f>
        <v/>
      </c>
      <c r="DG52" s="2" t="str">
        <f t="array" ref="DG52">IFERROR(INDEX('CAMAGUI DATA UNIFICADA'!$C$2:$T1007,MATCH(1,($A52='CAMAGUI DATA UNIFICADA'!$A$2:$A1007)*($DF$1='CAMAGUI DATA UNIFICADA'!$B$2:$B1007),0),MATCH(DG$2,'CAMAGUI DATA UNIFICADA'!$C$1:$T$1,0)),"")</f>
        <v/>
      </c>
      <c r="DH52" s="2" t="str">
        <f t="array" ref="DH52">IFERROR(INDEX('CAMAGUI DATA UNIFICADA'!$C$2:$T1007,MATCH(1,($A52='CAMAGUI DATA UNIFICADA'!$A$2:$A1007)*($DF$1='CAMAGUI DATA UNIFICADA'!$B$2:$B1007),0),MATCH(DH$2,'CAMAGUI DATA UNIFICADA'!$C$1:$T$1,0)),"")</f>
        <v/>
      </c>
      <c r="DI52" s="2" t="str">
        <f t="array" ref="DI52">IFERROR(INDEX('CAMAGUI DATA UNIFICADA'!$C$2:$T1007,MATCH(1,($A52='CAMAGUI DATA UNIFICADA'!$A$2:$A1007)*($DF$1='CAMAGUI DATA UNIFICADA'!$B$2:$B1007),0),MATCH(DI$2,'CAMAGUI DATA UNIFICADA'!$C$1:$T$1,0)),"")</f>
        <v/>
      </c>
      <c r="DJ52" s="139" t="str">
        <f t="array" ref="DJ52">IFERROR(INDEX('CAMAGUI DATA UNIFICADA'!$C$2:$T1007,MATCH(1,($A52='CAMAGUI DATA UNIFICADA'!$A$2:$A1007)*($DF$1='CAMAGUI DATA UNIFICADA'!$B$2:$B1007),0),MATCH(DJ$2,'CAMAGUI DATA UNIFICADA'!$C$1:$T$1,0)),"")</f>
        <v/>
      </c>
      <c r="DK52" s="2" t="str">
        <f t="array" ref="DK52">IFERROR(INDEX('CAMAGUI DATA UNIFICADA'!$C$2:$T1007,MATCH(1,($A52='CAMAGUI DATA UNIFICADA'!$A$2:$A1007)*($DF$1='CAMAGUI DATA UNIFICADA'!$B$2:$B1007),0),MATCH(DK$2,'CAMAGUI DATA UNIFICADA'!$C$1:$T$1,0)),"")</f>
        <v/>
      </c>
      <c r="DL52" s="2" t="str">
        <f t="array" ref="DL52">IFERROR(INDEX('CAMAGUI DATA UNIFICADA'!$C$2:$T1007,MATCH(1,($A52='CAMAGUI DATA UNIFICADA'!$A$2:$A1007)*($DF$1='CAMAGUI DATA UNIFICADA'!$B$2:$B1007),0),MATCH(DL$2,'CAMAGUI DATA UNIFICADA'!$C$1:$T$1,0)),"")</f>
        <v/>
      </c>
      <c r="DM52" s="33" t="str">
        <f t="array" ref="DM52">IFERROR(INDEX('CAMAGUI DATA UNIFICADA'!$C$2:$T1007,MATCH(1,($A52='CAMAGUI DATA UNIFICADA'!$A$2:$A1007)*($DF$1='CAMAGUI DATA UNIFICADA'!$B$2:$B1007),0),MATCH(DM$2,'CAMAGUI DATA UNIFICADA'!$C$1:$T$1,0)),"")</f>
        <v/>
      </c>
      <c r="DN52" s="60" t="str">
        <f t="array" ref="DN52">IFERROR(INDEX('CAMAGUI DATA UNIFICADA'!$C$2:$T1007,MATCH(1,($A52='CAMAGUI DATA UNIFICADA'!$A$2:$A1007)*($DF$1='CAMAGUI DATA UNIFICADA'!$B$2:$B1007),0),MATCH(DN$2,'CAMAGUI DATA UNIFICADA'!$C$1:$T$1,0)),"")</f>
        <v/>
      </c>
      <c r="DO52" s="33" t="str">
        <f t="array" ref="DO52">IFERROR(INDEX('CAMAGUI DATA UNIFICADA'!$C$2:$T1007,MATCH(1,($A52='CAMAGUI DATA UNIFICADA'!$A$2:$A1007)*($DF$1='CAMAGUI DATA UNIFICADA'!$B$2:$B1007),0),MATCH(DO$2,'CAMAGUI DATA UNIFICADA'!$C$1:$T$1,0)),"")</f>
        <v/>
      </c>
      <c r="DP52" s="23" t="str">
        <f t="array" ref="DP52">IFERROR(INDEX('CAMAGUI DATA UNIFICADA'!$C$2:$T1007,MATCH(1,($A52='CAMAGUI DATA UNIFICADA'!$A$2:$A1007)*($DF$1='CAMAGUI DATA UNIFICADA'!$B$2:$B1007),0),MATCH(DP$2,'CAMAGUI DATA UNIFICADA'!$C$1:$T$1,0)),"")</f>
        <v/>
      </c>
      <c r="DQ52" s="23" t="str">
        <f t="array" ref="DQ52">IFERROR(INDEX('CAMAGUI DATA UNIFICADA'!$C$2:$T1007,MATCH(1,($A52='CAMAGUI DATA UNIFICADA'!$A$2:$A1007)*($DF$1='CAMAGUI DATA UNIFICADA'!$B$2:$B1007),0),MATCH(DQ$2,'CAMAGUI DATA UNIFICADA'!$C$1:$T$1,0)),"")</f>
        <v/>
      </c>
      <c r="DR52" s="2" t="str">
        <f t="array" ref="DR52">IFERROR(INDEX('CAMAGUI DATA UNIFICADA'!$C$2:$T1007,MATCH(1,($A52='CAMAGUI DATA UNIFICADA'!$A$2:$A1007)*($DF$1='CAMAGUI DATA UNIFICADA'!$B$2:$B1007),0),MATCH(DR$2,'CAMAGUI DATA UNIFICADA'!$C$1:$T$1,0)),"")</f>
        <v/>
      </c>
      <c r="DS52" s="2" t="str">
        <f t="array" ref="DS52">IFERROR(INDEX('CAMAGUI DATA UNIFICADA'!$C$2:$T1007,MATCH(1,($A52='CAMAGUI DATA UNIFICADA'!$A$2:$A1007)*($DF$1='CAMAGUI DATA UNIFICADA'!$B$2:$B1007),0),MATCH(DS$2,'CAMAGUI DATA UNIFICADA'!$C$1:$T$1,0)),"")</f>
        <v/>
      </c>
      <c r="DT52" s="2" t="str">
        <f t="array" ref="DT52">IFERROR(INDEX('CAMAGUI DATA UNIFICADA'!$C$2:$T1007,MATCH(1,($A52='CAMAGUI DATA UNIFICADA'!$A$2:$A1007)*($DF$1='CAMAGUI DATA UNIFICADA'!$B$2:$B1007),0),MATCH(DT$2,'CAMAGUI DATA UNIFICADA'!$C$1:$T$1,0)),"")</f>
        <v/>
      </c>
      <c r="DU52" s="33" t="str">
        <f t="array" ref="DU52">IFERROR(INDEX('CAMAGUI DATA UNIFICADA'!$C$2:$T1007,MATCH(1,($A52='CAMAGUI DATA UNIFICADA'!$A$2:$A1007)*($DF$1='CAMAGUI DATA UNIFICADA'!$B$2:$B1007),0),MATCH(DU$2,'CAMAGUI DATA UNIFICADA'!$C$1:$T$1,0)),"")</f>
        <v/>
      </c>
      <c r="DV52" s="60" t="str">
        <f t="array" ref="DV52">IFERROR(INDEX('CAMAGUI DATA UNIFICADA'!$C$2:$T1007,MATCH(1,($A52='CAMAGUI DATA UNIFICADA'!$A$2:$A1007)*($DF$1='CAMAGUI DATA UNIFICADA'!$B$2:$B1007),0),MATCH(DV$2,'CAMAGUI DATA UNIFICADA'!$C$1:$T$1,0)),"")</f>
        <v/>
      </c>
      <c r="DW52" s="140" t="str">
        <f t="array" ref="DW52">IFERROR(INDEX('CAMAGUI DATA UNIFICADA'!$C$2:$T1007,MATCH(1,($A52='CAMAGUI DATA UNIFICADA'!$A$2:$A1007)*($DF$1='CAMAGUI DATA UNIFICADA'!$B$2:$B1007),0),MATCH(DW$2,'CAMAGUI DATA UNIFICADA'!$C$1:$T$1,0)),"")</f>
        <v/>
      </c>
      <c r="DX52" s="144" t="str">
        <f t="array" ref="DX52">IFERROR(INDEX('CAMAGUI DATA UNIFICADA'!$C$2:$T1007,MATCH(1,($A52='CAMAGUI DATA UNIFICADA'!$A$2:$A1007)*($DX$1='CAMAGUI DATA UNIFICADA'!$B$2:$B1007),0),MATCH(DX$2,'CAMAGUI DATA UNIFICADA'!$C$1:$T$1,0)),"")</f>
        <v/>
      </c>
      <c r="DY52" s="60" t="str">
        <f t="array" ref="DY52">IFERROR(INDEX('CAMAGUI DATA UNIFICADA'!$C$2:$T1007,MATCH(1,($A52='CAMAGUI DATA UNIFICADA'!$A$2:$A1007)*($DX$1='CAMAGUI DATA UNIFICADA'!$B$2:$B1007),0),MATCH(DY$2,'CAMAGUI DATA UNIFICADA'!$C$1:$T$1,0)),"")</f>
        <v/>
      </c>
      <c r="DZ52" s="60" t="str">
        <f t="array" ref="DZ52">IFERROR(INDEX('CAMAGUI DATA UNIFICADA'!$C$2:$T1007,MATCH(1,($A52='CAMAGUI DATA UNIFICADA'!$A$2:$A1007)*($DX$1='CAMAGUI DATA UNIFICADA'!$B$2:$B1007),0),MATCH(DZ$2,'CAMAGUI DATA UNIFICADA'!$C$1:$T$1,0)),"")</f>
        <v/>
      </c>
      <c r="EA52" s="60" t="str">
        <f t="array" ref="EA52">IFERROR(INDEX('CAMAGUI DATA UNIFICADA'!$C$2:$T1007,MATCH(1,($A52='CAMAGUI DATA UNIFICADA'!$A$2:$A1007)*($DX$1='CAMAGUI DATA UNIFICADA'!$B$2:$B1007),0),MATCH(EA$2,'CAMAGUI DATA UNIFICADA'!$C$1:$T$1,0)),"")</f>
        <v/>
      </c>
      <c r="EB52" s="60" t="str">
        <f t="array" ref="EB52">IFERROR(INDEX('CAMAGUI DATA UNIFICADA'!$C$2:$T1007,MATCH(1,($A52='CAMAGUI DATA UNIFICADA'!$A$2:$A1007)*($DX$1='CAMAGUI DATA UNIFICADA'!$B$2:$B1007),0),MATCH(EB$2,'CAMAGUI DATA UNIFICADA'!$C$1:$T$1,0)),"")</f>
        <v/>
      </c>
      <c r="EC52" s="60" t="str">
        <f t="array" ref="EC52">IFERROR(INDEX('CAMAGUI DATA UNIFICADA'!$C$2:$T1007,MATCH(1,($A52='CAMAGUI DATA UNIFICADA'!$A$2:$A1007)*($DX$1='CAMAGUI DATA UNIFICADA'!$B$2:$B1007),0),MATCH(EC$2,'CAMAGUI DATA UNIFICADA'!$C$1:$T$1,0)),"")</f>
        <v/>
      </c>
      <c r="ED52" s="60" t="str">
        <f t="array" ref="ED52">IFERROR(INDEX('CAMAGUI DATA UNIFICADA'!$C$2:$T1007,MATCH(1,($A52='CAMAGUI DATA UNIFICADA'!$A$2:$A1007)*($DX$1='CAMAGUI DATA UNIFICADA'!$B$2:$B1007),0),MATCH(ED$2,'CAMAGUI DATA UNIFICADA'!$C$1:$T$1,0)),"")</f>
        <v/>
      </c>
      <c r="EE52" s="60" t="str">
        <f t="array" ref="EE52">IFERROR(INDEX('CAMAGUI DATA UNIFICADA'!$C$2:$T1007,MATCH(1,($A52='CAMAGUI DATA UNIFICADA'!$A$2:$A1007)*($DX$1='CAMAGUI DATA UNIFICADA'!$B$2:$B1007),0),MATCH(EE$2,'CAMAGUI DATA UNIFICADA'!$C$1:$T$1,0)),"")</f>
        <v/>
      </c>
      <c r="EF52" s="60" t="str">
        <f t="array" ref="EF52">IFERROR(INDEX('CAMAGUI DATA UNIFICADA'!$C$2:$T1007,MATCH(1,($A52='CAMAGUI DATA UNIFICADA'!$A$2:$A1007)*($DX$1='CAMAGUI DATA UNIFICADA'!$B$2:$B1007),0),MATCH(EF$2,'CAMAGUI DATA UNIFICADA'!$C$1:$T$1,0)),"")</f>
        <v/>
      </c>
      <c r="EG52" s="60" t="str">
        <f t="array" ref="EG52">IFERROR(INDEX('CAMAGUI DATA UNIFICADA'!$C$2:$T1007,MATCH(1,($A52='CAMAGUI DATA UNIFICADA'!$A$2:$A1007)*($DX$1='CAMAGUI DATA UNIFICADA'!$B$2:$B1007),0),MATCH(EG$2,'CAMAGUI DATA UNIFICADA'!$C$1:$T$1,0)),"")</f>
        <v/>
      </c>
      <c r="EH52" s="60" t="str">
        <f t="array" ref="EH52">IFERROR(INDEX('CAMAGUI DATA UNIFICADA'!$C$2:$T1007,MATCH(1,($A52='CAMAGUI DATA UNIFICADA'!$A$2:$A1007)*($DX$1='CAMAGUI DATA UNIFICADA'!$B$2:$B1007),0),MATCH(EH$2,'CAMAGUI DATA UNIFICADA'!$C$1:$T$1,0)),"")</f>
        <v/>
      </c>
      <c r="EI52" s="60" t="str">
        <f t="array" ref="EI52">IFERROR(INDEX('CAMAGUI DATA UNIFICADA'!$C$2:$T1007,MATCH(1,($A52='CAMAGUI DATA UNIFICADA'!$A$2:$A1007)*($DX$1='CAMAGUI DATA UNIFICADA'!$B$2:$B1007),0),MATCH(EI$2,'CAMAGUI DATA UNIFICADA'!$C$1:$T$1,0)),"")</f>
        <v/>
      </c>
      <c r="EJ52" s="60" t="str">
        <f t="array" ref="EJ52">IFERROR(INDEX('CAMAGUI DATA UNIFICADA'!$C$2:$T1007,MATCH(1,($A52='CAMAGUI DATA UNIFICADA'!$A$2:$A1007)*($DX$1='CAMAGUI DATA UNIFICADA'!$B$2:$B1007),0),MATCH(EJ$2,'CAMAGUI DATA UNIFICADA'!$C$1:$T$1,0)),"")</f>
        <v/>
      </c>
      <c r="EK52" s="60" t="str">
        <f t="array" ref="EK52">IFERROR(INDEX('CAMAGUI DATA UNIFICADA'!$C$2:$T1007,MATCH(1,($A52='CAMAGUI DATA UNIFICADA'!$A$2:$A1007)*($DX$1='CAMAGUI DATA UNIFICADA'!$B$2:$B1007),0),MATCH(EK$2,'CAMAGUI DATA UNIFICADA'!$C$1:$T$1,0)),"")</f>
        <v/>
      </c>
      <c r="EL52" s="60" t="str">
        <f t="array" ref="EL52">IFERROR(INDEX('CAMAGUI DATA UNIFICADA'!$C$2:$T1007,MATCH(1,($A52='CAMAGUI DATA UNIFICADA'!$A$2:$A1007)*($DX$1='CAMAGUI DATA UNIFICADA'!$B$2:$B1007),0),MATCH(EL$2,'CAMAGUI DATA UNIFICADA'!$C$1:$T$1,0)),"")</f>
        <v/>
      </c>
      <c r="EM52" s="60" t="str">
        <f t="array" ref="EM52">IFERROR(INDEX('CAMAGUI DATA UNIFICADA'!$C$2:$T1007,MATCH(1,($A52='CAMAGUI DATA UNIFICADA'!$A$2:$A1007)*($DX$1='CAMAGUI DATA UNIFICADA'!$B$2:$B1007),0),MATCH(EM$2,'CAMAGUI DATA UNIFICADA'!$C$1:$T$1,0)),"")</f>
        <v/>
      </c>
      <c r="EN52" s="60" t="str">
        <f t="array" ref="EN52">IFERROR(INDEX('CAMAGUI DATA UNIFICADA'!$C$2:$T1007,MATCH(1,($A52='CAMAGUI DATA UNIFICADA'!$A$2:$A1007)*($DX$1='CAMAGUI DATA UNIFICADA'!$B$2:$B1007),0),MATCH(EN$2,'CAMAGUI DATA UNIFICADA'!$C$1:$T$1,0)),"")</f>
        <v/>
      </c>
      <c r="EO52" s="140" t="str">
        <f t="array" ref="EO52">IFERROR(INDEX('CAMAGUI DATA UNIFICADA'!$C$2:$T1007,MATCH(1,($A52='CAMAGUI DATA UNIFICADA'!$A$2:$A1007)*($DX$1='CAMAGUI DATA UNIFICADA'!$B$2:$B1007),0),MATCH(EO$2,'CAMAGUI DATA UNIFICADA'!$C$1:$T$1,0)),"")</f>
        <v/>
      </c>
    </row>
    <row r="53">
      <c r="A53" s="137">
        <v>45299.0</v>
      </c>
      <c r="B53" s="138" t="str">
        <f t="array" ref="B53">IFERROR(INDEX('CAMAGUI DATA UNIFICADA'!$C$2:$T1007,MATCH(1,($A53='CAMAGUI DATA UNIFICADA'!$A$2:$A1007)*($B$1='CAMAGUI DATA UNIFICADA'!$B$2:$B1007),0),MATCH(B$2,'CAMAGUI DATA UNIFICADA'!$C$1:$T$1,0)),"")</f>
        <v>CA1071123</v>
      </c>
      <c r="C53" s="2" t="str">
        <f t="array" ref="C53">IFERROR(INDEX('CAMAGUI DATA UNIFICADA'!$C$2:$T1007,MATCH(1,($A53='CAMAGUI DATA UNIFICADA'!$A$2:$A1007)*($B$1='CAMAGUI DATA UNIFICADA'!$B$2:$B1007),0),MATCH(C$2,'CAMAGUI DATA UNIFICADA'!$C$1:$T$1,0)),"")</f>
        <v/>
      </c>
      <c r="D53" s="2">
        <f t="array" ref="D53">IFERROR(INDEX('CAMAGUI DATA UNIFICADA'!$C$2:$T1007,MATCH(1,($A53='CAMAGUI DATA UNIFICADA'!$A$2:$A1007)*($B$1='CAMAGUI DATA UNIFICADA'!$B$2:$B1007),0),MATCH(D$2,'CAMAGUI DATA UNIFICADA'!$C$1:$T$1,0)),"")</f>
        <v>300</v>
      </c>
      <c r="E53" s="2" t="str">
        <f t="array" ref="E53">IFERROR(INDEX('CAMAGUI DATA UNIFICADA'!$C$2:$T1007,MATCH(1,($A53='CAMAGUI DATA UNIFICADA'!$A$2:$A1007)*($B$1='CAMAGUI DATA UNIFICADA'!$B$2:$B1007),0),MATCH(E$2,'CAMAGUI DATA UNIFICADA'!$C$1:$T$1,0)),"")</f>
        <v>SKR MAST</v>
      </c>
      <c r="F53" s="139">
        <f t="array" ref="F53">IFERROR(INDEX('CAMAGUI DATA UNIFICADA'!$C$2:$T1007,MATCH(1,($A53='CAMAGUI DATA UNIFICADA'!$A$2:$A1007)*($B$1='CAMAGUI DATA UNIFICADA'!$B$2:$B1007),0),MATCH(F$2,'CAMAGUI DATA UNIFICADA'!$C$1:$T$1,0)),"")</f>
        <v>294</v>
      </c>
      <c r="G53" s="2" t="str">
        <f t="array" ref="G53">IFERROR(INDEX('CAMAGUI DATA UNIFICADA'!$C$2:$T1007,MATCH(1,($A53='CAMAGUI DATA UNIFICADA'!$A$2:$A1007)*($B$1='CAMAGUI DATA UNIFICADA'!$B$2:$B1007),0),MATCH(G$2,'CAMAGUI DATA UNIFICADA'!$C$1:$T$1,0)),"")</f>
        <v/>
      </c>
      <c r="H53" s="2">
        <f t="array" ref="H53">IFERROR(INDEX('CAMAGUI DATA UNIFICADA'!$C$2:$T1007,MATCH(1,($A53='CAMAGUI DATA UNIFICADA'!$A$2:$A1007)*($B$1='CAMAGUI DATA UNIFICADA'!$B$2:$B1007),0),MATCH(H$2,'CAMAGUI DATA UNIFICADA'!$C$1:$T$1,0)),"")</f>
        <v>-19.5</v>
      </c>
      <c r="I53" s="33" t="str">
        <f t="array" ref="I53">IFERROR(INDEX('CAMAGUI DATA UNIFICADA'!$C$2:$T1007,MATCH(1,($A53='CAMAGUI DATA UNIFICADA'!$A$2:$A1007)*($B$1='CAMAGUI DATA UNIFICADA'!$B$2:$B1007),0),MATCH(I$2,'CAMAGUI DATA UNIFICADA'!$C$1:$T$1,0)),"")</f>
        <v/>
      </c>
      <c r="J53" s="60" t="str">
        <f t="array" ref="J53">IFERROR(INDEX('CAMAGUI DATA UNIFICADA'!$C$2:$T1007,MATCH(1,($A53='CAMAGUI DATA UNIFICADA'!$A$2:$A1007)*($B$1='CAMAGUI DATA UNIFICADA'!$B$2:$B1007),0),MATCH(J$2,'CAMAGUI DATA UNIFICADA'!$C$1:$T$1,0)),"")</f>
        <v/>
      </c>
      <c r="K53" s="33" t="str">
        <f t="array" ref="K53">IFERROR(INDEX('CAMAGUI DATA UNIFICADA'!$C$2:$T1007,MATCH(1,($A53='CAMAGUI DATA UNIFICADA'!$A$2:$A1007)*($B$1='CAMAGUI DATA UNIFICADA'!$B$2:$B1007),0),MATCH(K$2,'CAMAGUI DATA UNIFICADA'!$C$1:$T$1,0)),"")</f>
        <v/>
      </c>
      <c r="L53" s="23">
        <f t="array" ref="L53">IFERROR(INDEX('CAMAGUI DATA UNIFICADA'!$C$2:$T1007,MATCH(1,($A53='CAMAGUI DATA UNIFICADA'!$A$2:$A1007)*($B$1='CAMAGUI DATA UNIFICADA'!$B$2:$B1007),0),MATCH(L$2,'CAMAGUI DATA UNIFICADA'!$C$1:$T$1,0)),"")</f>
        <v>0</v>
      </c>
      <c r="M53" s="23" t="str">
        <f t="array" ref="M53">IFERROR(INDEX('CAMAGUI DATA UNIFICADA'!$C$2:$T1007,MATCH(1,($A53='CAMAGUI DATA UNIFICADA'!$A$2:$A1007)*($B$1='CAMAGUI DATA UNIFICADA'!$B$2:$B1007),0),MATCH(M$2,'CAMAGUI DATA UNIFICADA'!$C$1:$T$1,0)),"")</f>
        <v/>
      </c>
      <c r="N53" s="60">
        <f t="array" ref="N53">IFERROR(INDEX('CAMAGUI DATA UNIFICADA'!$C$2:$T1007,MATCH(1,($A53='CAMAGUI DATA UNIFICADA'!$A$2:$A1007)*($B$1='CAMAGUI DATA UNIFICADA'!$B$2:$B1007),0),MATCH(N$2,'CAMAGUI DATA UNIFICADA'!$C$1:$T$1,0)),"")</f>
        <v>0</v>
      </c>
      <c r="O53" s="2">
        <f t="array" ref="O53">IFERROR(INDEX('CAMAGUI DATA UNIFICADA'!$C$2:$T1007,MATCH(1,($A53='CAMAGUI DATA UNIFICADA'!$A$2:$A1007)*($B$1='CAMAGUI DATA UNIFICADA'!$B$2:$B1007),0),MATCH(O$2,'CAMAGUI DATA UNIFICADA'!$C$1:$T$1,0)),"")</f>
        <v>2.5</v>
      </c>
      <c r="P53" s="2">
        <f t="array" ref="P53">IFERROR(INDEX('CAMAGUI DATA UNIFICADA'!$C$2:$T1007,MATCH(1,($A53='CAMAGUI DATA UNIFICADA'!$A$2:$A1007)*($B$1='CAMAGUI DATA UNIFICADA'!$B$2:$B1007),0),MATCH(P$2,'CAMAGUI DATA UNIFICADA'!$C$1:$T$1,0)),"")</f>
        <v>2.5</v>
      </c>
      <c r="Q53" s="33">
        <f t="array" ref="Q53">IFERROR(INDEX('CAMAGUI DATA UNIFICADA'!$C$2:$T1007,MATCH(1,($A53='CAMAGUI DATA UNIFICADA'!$A$2:$A1007)*($B$1='CAMAGUI DATA UNIFICADA'!$B$2:$B1007),0),MATCH(Q$2,'CAMAGUI DATA UNIFICADA'!$C$1:$T$1,0)),"")</f>
        <v>10.356</v>
      </c>
      <c r="R53" s="60">
        <f t="array" ref="R53">IFERROR(INDEX('CAMAGUI DATA UNIFICADA'!$C$2:$T1007,MATCH(1,($A53='CAMAGUI DATA UNIFICADA'!$A$2:$A1007)*($B$1='CAMAGUI DATA UNIFICADA'!$B$2:$B1007),0),MATCH(R$2,'CAMAGUI DATA UNIFICADA'!$C$1:$T$1,0)),"")</f>
        <v>-2.315485095</v>
      </c>
      <c r="S53" s="140">
        <f t="array" ref="S53">IFERROR(INDEX('CAMAGUI DATA UNIFICADA'!$C$2:$T1007,MATCH(1,($A53='CAMAGUI DATA UNIFICADA'!$A$2:$A1007)*($B$1='CAMAGUI DATA UNIFICADA'!$B$2:$B1007),0),MATCH(S$2,'CAMAGUI DATA UNIFICADA'!$C$1:$T$1,0)),"")</f>
        <v>-0.5788712738</v>
      </c>
      <c r="T53" s="138" t="str">
        <f t="array" ref="T53">IFERROR(INDEX('CAMAGUI DATA UNIFICADA'!$C$2:$T1007,MATCH(1,($A53='CAMAGUI DATA UNIFICADA'!$A$2:$A1007)*($T$1='CAMAGUI DATA UNIFICADA'!$B$2:$B1007),0),MATCH(T$2,'CAMAGUI DATA UNIFICADA'!$C$1:$T$1,0)),"")</f>
        <v>CA2071123</v>
      </c>
      <c r="U53" s="2" t="str">
        <f t="array" ref="U53">IFERROR(INDEX('CAMAGUI DATA UNIFICADA'!$C$2:$T1007,MATCH(1,($A53='CAMAGUI DATA UNIFICADA'!$A$2:$A1007)*($T$1='CAMAGUI DATA UNIFICADA'!$B$2:$B1007),0),MATCH(U$2,'CAMAGUI DATA UNIFICADA'!$C$1:$T$1,0)),"")</f>
        <v/>
      </c>
      <c r="V53" s="2">
        <f t="array" ref="V53">IFERROR(INDEX('CAMAGUI DATA UNIFICADA'!$C$2:$T1007,MATCH(1,($A53='CAMAGUI DATA UNIFICADA'!$A$2:$A1007)*($T$1='CAMAGUI DATA UNIFICADA'!$B$2:$B1007),0),MATCH(V$2,'CAMAGUI DATA UNIFICADA'!$C$1:$T$1,0)),"")</f>
        <v>600</v>
      </c>
      <c r="W53" s="2" t="str">
        <f t="array" ref="W53">IFERROR(INDEX('CAMAGUI DATA UNIFICADA'!$C$2:$T1007,MATCH(1,($A53='CAMAGUI DATA UNIFICADA'!$A$2:$A1007)*($T$1='CAMAGUI DATA UNIFICADA'!$B$2:$B1007),0),MATCH(W$2,'CAMAGUI DATA UNIFICADA'!$C$1:$T$1,0)),"")</f>
        <v>SKR MAST</v>
      </c>
      <c r="X53" s="139">
        <f t="array" ref="X53">IFERROR(INDEX('CAMAGUI DATA UNIFICADA'!$C$2:$T1007,MATCH(1,($A53='CAMAGUI DATA UNIFICADA'!$A$2:$A1007)*($T$1='CAMAGUI DATA UNIFICADA'!$B$2:$B1007),0),MATCH(X$2,'CAMAGUI DATA UNIFICADA'!$C$1:$T$1,0)),"")</f>
        <v>588</v>
      </c>
      <c r="Y53" s="2" t="str">
        <f t="array" ref="Y53">IFERROR(INDEX('CAMAGUI DATA UNIFICADA'!$C$2:$T1007,MATCH(1,($A53='CAMAGUI DATA UNIFICADA'!$A$2:$A1007)*($T$1='CAMAGUI DATA UNIFICADA'!$B$2:$B1007),0),MATCH(Y$2,'CAMAGUI DATA UNIFICADA'!$C$1:$T$1,0)),"")</f>
        <v/>
      </c>
      <c r="Z53" s="2">
        <f t="array" ref="Z53">IFERROR(INDEX('CAMAGUI DATA UNIFICADA'!$C$2:$T1007,MATCH(1,($A53='CAMAGUI DATA UNIFICADA'!$A$2:$A1007)*($T$1='CAMAGUI DATA UNIFICADA'!$B$2:$B1007),0),MATCH(Z$2,'CAMAGUI DATA UNIFICADA'!$C$1:$T$1,0)),"")</f>
        <v>-20</v>
      </c>
      <c r="AA53" s="2" t="str">
        <f t="array" ref="AA53">IFERROR(INDEX('CAMAGUI DATA UNIFICADA'!$C$2:$T1007,MATCH(1,($A53='CAMAGUI DATA UNIFICADA'!$A$2:$A1007)*($T$1='CAMAGUI DATA UNIFICADA'!$B$2:$B1007),0),MATCH(AA$2,'CAMAGUI DATA UNIFICADA'!$C$1:$T$1,0)),"")</f>
        <v/>
      </c>
      <c r="AB53" s="60" t="str">
        <f t="array" ref="AB53">IFERROR(INDEX('CAMAGUI DATA UNIFICADA'!$C$2:$T1007,MATCH(1,($A53='CAMAGUI DATA UNIFICADA'!$A$2:$A1007)*($T$1='CAMAGUI DATA UNIFICADA'!$B$2:$B1007),0),MATCH(AB$2,'CAMAGUI DATA UNIFICADA'!$C$1:$T$1,0)),"")</f>
        <v/>
      </c>
      <c r="AC53" s="33" t="str">
        <f t="array" ref="AC53">IFERROR(INDEX('CAMAGUI DATA UNIFICADA'!$C$2:$T1007,MATCH(1,($A53='CAMAGUI DATA UNIFICADA'!$A$2:$A1007)*($T$1='CAMAGUI DATA UNIFICADA'!$B$2:$B1007),0),MATCH(AC$2,'CAMAGUI DATA UNIFICADA'!$C$1:$T$1,0)),"")</f>
        <v/>
      </c>
      <c r="AD53" s="23">
        <f t="array" ref="AD53">IFERROR(INDEX('CAMAGUI DATA UNIFICADA'!$C$2:$T1007,MATCH(1,($A53='CAMAGUI DATA UNIFICADA'!$A$2:$A1007)*($T$1='CAMAGUI DATA UNIFICADA'!$B$2:$B1007),0),MATCH(AD$2,'CAMAGUI DATA UNIFICADA'!$C$1:$T$1,0)),"")</f>
        <v>0</v>
      </c>
      <c r="AE53" s="23" t="str">
        <f t="array" ref="AE53">IFERROR(INDEX('CAMAGUI DATA UNIFICADA'!$C$2:$T1007,MATCH(1,($A53='CAMAGUI DATA UNIFICADA'!$A$2:$A1007)*($T$1='CAMAGUI DATA UNIFICADA'!$B$2:$B1007),0),MATCH(AE$2,'CAMAGUI DATA UNIFICADA'!$C$1:$T$1,0)),"")</f>
        <v/>
      </c>
      <c r="AF53" s="60">
        <f t="array" ref="AF53">IFERROR(INDEX('CAMAGUI DATA UNIFICADA'!$C$2:$T1007,MATCH(1,($A53='CAMAGUI DATA UNIFICADA'!$A$2:$A1007)*($T$1='CAMAGUI DATA UNIFICADA'!$B$2:$B1007),0),MATCH(AF$2,'CAMAGUI DATA UNIFICADA'!$C$1:$T$1,0)),"")</f>
        <v>0</v>
      </c>
      <c r="AG53" s="2">
        <f t="array" ref="AG53">IFERROR(INDEX('CAMAGUI DATA UNIFICADA'!$C$2:$T1007,MATCH(1,($A53='CAMAGUI DATA UNIFICADA'!$A$2:$A1007)*($T$1='CAMAGUI DATA UNIFICADA'!$B$2:$B1007),0),MATCH(AG$2,'CAMAGUI DATA UNIFICADA'!$C$1:$T$1,0)),"")</f>
        <v>2.5</v>
      </c>
      <c r="AH53" s="2">
        <f t="array" ref="AH53">IFERROR(INDEX('CAMAGUI DATA UNIFICADA'!$C$2:$T1007,MATCH(1,($A53='CAMAGUI DATA UNIFICADA'!$A$2:$A1007)*($T$1='CAMAGUI DATA UNIFICADA'!$B$2:$B1007),0),MATCH(AH$2,'CAMAGUI DATA UNIFICADA'!$C$1:$T$1,0)),"")</f>
        <v>2.5</v>
      </c>
      <c r="AI53" s="33">
        <f t="array" ref="AI53">IFERROR(INDEX('CAMAGUI DATA UNIFICADA'!$C$2:$T1007,MATCH(1,($A53='CAMAGUI DATA UNIFICADA'!$A$2:$A1007)*($T$1='CAMAGUI DATA UNIFICADA'!$B$2:$B1007),0),MATCH(AI$2,'CAMAGUI DATA UNIFICADA'!$C$1:$T$1,0)),"")</f>
        <v>10.356</v>
      </c>
      <c r="AJ53" s="60">
        <f t="array" ref="AJ53">IFERROR(INDEX('CAMAGUI DATA UNIFICADA'!$C$2:$T1007,MATCH(1,($A53='CAMAGUI DATA UNIFICADA'!$A$2:$A1007)*($T$1='CAMAGUI DATA UNIFICADA'!$B$2:$B1007),0),MATCH(AJ$2,'CAMAGUI DATA UNIFICADA'!$C$1:$T$1,0)),"")</f>
        <v>-1.61077224</v>
      </c>
      <c r="AK53" s="140">
        <f t="array" ref="AK53">IFERROR(INDEX('CAMAGUI DATA UNIFICADA'!$C$2:$T1007,MATCH(1,($A53='CAMAGUI DATA UNIFICADA'!$A$2:$A1007)*($T$1='CAMAGUI DATA UNIFICADA'!$B$2:$B1007),0),MATCH(AK$2,'CAMAGUI DATA UNIFICADA'!$C$1:$T$1,0)),"")</f>
        <v>-0.40269306</v>
      </c>
      <c r="AL53" s="138" t="str">
        <f t="array" ref="AL53">IFERROR(INDEX('CAMAGUI DATA UNIFICADA'!$C$2:$T1007,MATCH(1,($A53='CAMAGUI DATA UNIFICADA'!$A$2:$A1007)*($AL$1='CAMAGUI DATA UNIFICADA'!$B$2:$B1007),0),MATCH(AL$2,'CAMAGUI DATA UNIFICADA'!$C$1:$T$1,0)),"")</f>
        <v>CA3071123</v>
      </c>
      <c r="AM53" s="2" t="str">
        <f t="array" ref="AM53">IFERROR(INDEX('CAMAGUI DATA UNIFICADA'!$C$2:$T1007,MATCH(1,($A53='CAMAGUI DATA UNIFICADA'!$A$2:$A1007)*($AL$1='CAMAGUI DATA UNIFICADA'!$B$2:$B1007),0),MATCH(AM$2,'CAMAGUI DATA UNIFICADA'!$C$1:$T$1,0)),"")</f>
        <v/>
      </c>
      <c r="AN53" s="2">
        <f t="array" ref="AN53">IFERROR(INDEX('CAMAGUI DATA UNIFICADA'!$C$2:$T1007,MATCH(1,($A53='CAMAGUI DATA UNIFICADA'!$A$2:$A1007)*($AL$1='CAMAGUI DATA UNIFICADA'!$B$2:$B1007),0),MATCH(AN$2,'CAMAGUI DATA UNIFICADA'!$C$1:$T$1,0)),"")</f>
        <v>700</v>
      </c>
      <c r="AO53" s="2" t="str">
        <f t="array" ref="AO53">IFERROR(INDEX('CAMAGUI DATA UNIFICADA'!$C$2:$T1007,MATCH(1,($A53='CAMAGUI DATA UNIFICADA'!$A$2:$A1007)*($AL$1='CAMAGUI DATA UNIFICADA'!$B$2:$B1007),0),MATCH(AO$2,'CAMAGUI DATA UNIFICADA'!$C$1:$T$1,0)),"")</f>
        <v>SKR MAST</v>
      </c>
      <c r="AP53" s="139">
        <f t="array" ref="AP53">IFERROR(INDEX('CAMAGUI DATA UNIFICADA'!$C$2:$T1007,MATCH(1,($A53='CAMAGUI DATA UNIFICADA'!$A$2:$A1007)*($AL$1='CAMAGUI DATA UNIFICADA'!$B$2:$B1007),0),MATCH(AP$2,'CAMAGUI DATA UNIFICADA'!$C$1:$T$1,0)),"")</f>
        <v>686</v>
      </c>
      <c r="AQ53" s="2" t="str">
        <f t="array" ref="AQ53">IFERROR(INDEX('CAMAGUI DATA UNIFICADA'!$C$2:$T1007,MATCH(1,($A53='CAMAGUI DATA UNIFICADA'!$A$2:$A1007)*($AL$1='CAMAGUI DATA UNIFICADA'!$B$2:$B1007),0),MATCH(AQ$2,'CAMAGUI DATA UNIFICADA'!$C$1:$T$1,0)),"")</f>
        <v/>
      </c>
      <c r="AR53" s="2">
        <f t="array" ref="AR53">IFERROR(INDEX('CAMAGUI DATA UNIFICADA'!$C$2:$T1007,MATCH(1,($A53='CAMAGUI DATA UNIFICADA'!$A$2:$A1007)*($AL$1='CAMAGUI DATA UNIFICADA'!$B$2:$B1007),0),MATCH(AR$2,'CAMAGUI DATA UNIFICADA'!$C$1:$T$1,0)),"")</f>
        <v>-17.2</v>
      </c>
      <c r="AS53" s="33" t="str">
        <f t="array" ref="AS53">IFERROR(INDEX('CAMAGUI DATA UNIFICADA'!$C$2:$T1007,MATCH(1,($A53='CAMAGUI DATA UNIFICADA'!$A$2:$A1007)*($AL$1='CAMAGUI DATA UNIFICADA'!$B$2:$B1007),0),MATCH(AS$2,'CAMAGUI DATA UNIFICADA'!$C$1:$T$1,0)),"")</f>
        <v/>
      </c>
      <c r="AT53" s="60" t="str">
        <f t="array" ref="AT53">IFERROR(INDEX('CAMAGUI DATA UNIFICADA'!$C$2:$T1007,MATCH(1,($A53='CAMAGUI DATA UNIFICADA'!$A$2:$A1007)*($AL$1='CAMAGUI DATA UNIFICADA'!$B$2:$B1007),0),MATCH(AT$2,'CAMAGUI DATA UNIFICADA'!$C$1:$T$1,0)),"")</f>
        <v/>
      </c>
      <c r="AU53" s="33" t="str">
        <f t="array" ref="AU53">IFERROR(INDEX('CAMAGUI DATA UNIFICADA'!$C$2:$T1007,MATCH(1,($A53='CAMAGUI DATA UNIFICADA'!$A$2:$A1007)*($AL$1='CAMAGUI DATA UNIFICADA'!$B$2:$B1007),0),MATCH(AU$2,'CAMAGUI DATA UNIFICADA'!$C$1:$T$1,0)),"")</f>
        <v/>
      </c>
      <c r="AV53" s="23">
        <f t="array" ref="AV53">IFERROR(INDEX('CAMAGUI DATA UNIFICADA'!$C$2:$T1007,MATCH(1,($A53='CAMAGUI DATA UNIFICADA'!$A$2:$A1007)*($AL$1='CAMAGUI DATA UNIFICADA'!$B$2:$B1007),0),MATCH(AV$2,'CAMAGUI DATA UNIFICADA'!$C$1:$T$1,0)),"")</f>
        <v>0</v>
      </c>
      <c r="AW53" s="23" t="str">
        <f t="array" ref="AW53">IFERROR(INDEX('CAMAGUI DATA UNIFICADA'!$C$2:$T1007,MATCH(1,($A53='CAMAGUI DATA UNIFICADA'!$A$2:$A1007)*($AL$1='CAMAGUI DATA UNIFICADA'!$B$2:$B1007),0),MATCH(AW$2,'CAMAGUI DATA UNIFICADA'!$C$1:$T$1,0)),"")</f>
        <v/>
      </c>
      <c r="AX53" s="60">
        <f t="array" ref="AX53">IFERROR(INDEX('CAMAGUI DATA UNIFICADA'!$C$2:$T1007,MATCH(1,($A53='CAMAGUI DATA UNIFICADA'!$A$2:$A1007)*($AL$1='CAMAGUI DATA UNIFICADA'!$B$2:$B1007),0),MATCH(AX$2,'CAMAGUI DATA UNIFICADA'!$C$1:$T$1,0)),"")</f>
        <v>0</v>
      </c>
      <c r="AY53" s="2">
        <f t="array" ref="AY53">IFERROR(INDEX('CAMAGUI DATA UNIFICADA'!$C$2:$T1007,MATCH(1,($A53='CAMAGUI DATA UNIFICADA'!$A$2:$A1007)*($AL$1='CAMAGUI DATA UNIFICADA'!$B$2:$B1007),0),MATCH(AY$2,'CAMAGUI DATA UNIFICADA'!$C$1:$T$1,0)),"")</f>
        <v>2.5</v>
      </c>
      <c r="AZ53" s="2">
        <f t="array" ref="AZ53">IFERROR(INDEX('CAMAGUI DATA UNIFICADA'!$C$2:$T1007,MATCH(1,($A53='CAMAGUI DATA UNIFICADA'!$A$2:$A1007)*($AL$1='CAMAGUI DATA UNIFICADA'!$B$2:$B1007),0),MATCH(AZ$2,'CAMAGUI DATA UNIFICADA'!$C$1:$T$1,0)),"")</f>
        <v>2.5</v>
      </c>
      <c r="BA53" s="33">
        <f t="array" ref="BA53">IFERROR(INDEX('CAMAGUI DATA UNIFICADA'!$C$2:$T1007,MATCH(1,($A53='CAMAGUI DATA UNIFICADA'!$A$2:$A1007)*($AL$1='CAMAGUI DATA UNIFICADA'!$B$2:$B1007),0),MATCH(BA$2,'CAMAGUI DATA UNIFICADA'!$C$1:$T$1,0)),"")</f>
        <v>10.356</v>
      </c>
      <c r="BB53" s="60">
        <f t="array" ref="BB53">IFERROR(INDEX('CAMAGUI DATA UNIFICADA'!$C$2:$T1007,MATCH(1,($A53='CAMAGUI DATA UNIFICADA'!$A$2:$A1007)*($AL$1='CAMAGUI DATA UNIFICADA'!$B$2:$B1007),0),MATCH(BB$2,'CAMAGUI DATA UNIFICADA'!$C$1:$T$1,0)),"")</f>
        <v>-2.114138565</v>
      </c>
      <c r="BC53" s="140">
        <f t="array" ref="BC53">IFERROR(INDEX('CAMAGUI DATA UNIFICADA'!$C$2:$T1007,MATCH(1,($A53='CAMAGUI DATA UNIFICADA'!$A$2:$A1007)*($AL$1='CAMAGUI DATA UNIFICADA'!$B$2:$B1007),0),MATCH(BC$2,'CAMAGUI DATA UNIFICADA'!$C$1:$T$1,0)),"")</f>
        <v>-0.5285346413</v>
      </c>
      <c r="BD53" s="138" t="str">
        <f t="array" ref="BD53">IFERROR(INDEX('CAMAGUI DATA UNIFICADA'!$C$2:$T1007,MATCH(1,($A53='CAMAGUI DATA UNIFICADA'!$A$2:$A1007)*($BD$1='CAMAGUI DATA UNIFICADA'!$B$2:$B1007),0),MATCH(BD$2,'CAMAGUI DATA UNIFICADA'!$C$1:$T$1,0)),"")</f>
        <v>CA4141223</v>
      </c>
      <c r="BE53" s="2">
        <f t="array" ref="BE53">IFERROR(INDEX('CAMAGUI DATA UNIFICADA'!$C$2:$T1007,MATCH(1,($A53='CAMAGUI DATA UNIFICADA'!$A$2:$A1007)*($BD$1='CAMAGUI DATA UNIFICADA'!$B$2:$B1007),0),MATCH(BE$2,'CAMAGUI DATA UNIFICADA'!$C$1:$T$1,0)),"")</f>
        <v>262</v>
      </c>
      <c r="BF53" s="2">
        <f t="array" ref="BF53">IFERROR(INDEX('CAMAGUI DATA UNIFICADA'!$C$2:$T1007,MATCH(1,($A53='CAMAGUI DATA UNIFICADA'!$A$2:$A1007)*($BD$1='CAMAGUI DATA UNIFICADA'!$B$2:$B1007),0),MATCH(BF$2,'CAMAGUI DATA UNIFICADA'!$C$1:$T$1,0)),"")</f>
        <v>1623</v>
      </c>
      <c r="BG53" s="2" t="str">
        <f t="array" ref="BG53">IFERROR(INDEX('CAMAGUI DATA UNIFICADA'!$C$2:$T1007,MATCH(1,($A53='CAMAGUI DATA UNIFICADA'!$A$2:$A1007)*($BD$1='CAMAGUI DATA UNIFICADA'!$B$2:$B1007),0),MATCH(BG$2,'CAMAGUI DATA UNIFICADA'!$C$1:$T$1,0)),"")</f>
        <v>SKR MAST</v>
      </c>
      <c r="BH53" s="139">
        <f t="array" ref="BH53">IFERROR(INDEX('CAMAGUI DATA UNIFICADA'!$C$2:$T1007,MATCH(1,($A53='CAMAGUI DATA UNIFICADA'!$A$2:$A1007)*($BD$1='CAMAGUI DATA UNIFICADA'!$B$2:$B1007),0),MATCH(BH$2,'CAMAGUI DATA UNIFICADA'!$C$1:$T$1,0)),"")</f>
        <v>1590.54</v>
      </c>
      <c r="BI53" s="2">
        <f t="array" ref="BI53">IFERROR(INDEX('CAMAGUI DATA UNIFICADA'!$C$2:$T1007,MATCH(1,($A53='CAMAGUI DATA UNIFICADA'!$A$2:$A1007)*($BD$1='CAMAGUI DATA UNIFICADA'!$B$2:$B1007),0),MATCH(BI$2,'CAMAGUI DATA UNIFICADA'!$C$1:$T$1,0)),"")</f>
        <v>8.7</v>
      </c>
      <c r="BJ53" s="2">
        <f t="array" ref="BJ53">IFERROR(INDEX('CAMAGUI DATA UNIFICADA'!$C$2:$T1007,MATCH(1,($A53='CAMAGUI DATA UNIFICADA'!$A$2:$A1007)*($BD$1='CAMAGUI DATA UNIFICADA'!$B$2:$B1007),0),MATCH(BJ$2,'CAMAGUI DATA UNIFICADA'!$C$1:$T$1,0)),"")</f>
        <v>2.4</v>
      </c>
      <c r="BK53" s="33">
        <f t="array" ref="BK53">IFERROR(INDEX('CAMAGUI DATA UNIFICADA'!$C$2:$T1007,MATCH(1,($A53='CAMAGUI DATA UNIFICADA'!$A$2:$A1007)*($BD$1='CAMAGUI DATA UNIFICADA'!$B$2:$B1007),0),MATCH(BK$2,'CAMAGUI DATA UNIFICADA'!$C$1:$T$1,0)),"")</f>
        <v>5.4024</v>
      </c>
      <c r="BL53" s="60">
        <f t="array" ref="BL53">IFERROR(INDEX('CAMAGUI DATA UNIFICADA'!$C$2:$T1007,MATCH(1,($A53='CAMAGUI DATA UNIFICADA'!$A$2:$A1007)*($BD$1='CAMAGUI DATA UNIFICADA'!$B$2:$B1007),0),MATCH(BL$2,'CAMAGUI DATA UNIFICADA'!$C$1:$T$1,0)),"")</f>
        <v>557436.3714</v>
      </c>
      <c r="BM53" s="33">
        <f t="array" ref="BM53">IFERROR(INDEX('CAMAGUI DATA UNIFICADA'!$C$2:$T1007,MATCH(1,($A53='CAMAGUI DATA UNIFICADA'!$A$2:$A1007)*($BD$1='CAMAGUI DATA UNIFICADA'!$B$2:$B1007),0),MATCH(BM$2,'CAMAGUI DATA UNIFICADA'!$C$1:$T$1,0)),"")</f>
        <v>1.207589286</v>
      </c>
      <c r="BN53" s="23">
        <f t="array" ref="BN53">IFERROR(INDEX('CAMAGUI DATA UNIFICADA'!$C$2:$T1007,MATCH(1,($A53='CAMAGUI DATA UNIFICADA'!$A$2:$A1007)*($BD$1='CAMAGUI DATA UNIFICADA'!$B$2:$B1007),0),MATCH(BN$2,'CAMAGUI DATA UNIFICADA'!$C$1:$T$1,0)),"")</f>
        <v>0.7963376734</v>
      </c>
      <c r="BO53" s="23">
        <f t="array" ref="BO53">IFERROR(INDEX('CAMAGUI DATA UNIFICADA'!$C$2:$T1007,MATCH(1,($A53='CAMAGUI DATA UNIFICADA'!$A$2:$A1007)*($BD$1='CAMAGUI DATA UNIFICADA'!$B$2:$B1007),0),MATCH(BO$2,'CAMAGUI DATA UNIFICADA'!$C$1:$T$1,0)),"")</f>
        <v>0.8</v>
      </c>
      <c r="BP53" s="60">
        <f t="array" ref="BP53">IFERROR(INDEX('CAMAGUI DATA UNIFICADA'!$C$2:$T1007,MATCH(1,($A53='CAMAGUI DATA UNIFICADA'!$A$2:$A1007)*($BD$1='CAMAGUI DATA UNIFICADA'!$B$2:$B1007),0),MATCH(BP$2,'CAMAGUI DATA UNIFICADA'!$C$1:$T$1,0)),"")</f>
        <v>116666.6667</v>
      </c>
      <c r="BQ53" s="2">
        <f t="array" ref="BQ53">IFERROR(INDEX('CAMAGUI DATA UNIFICADA'!$C$2:$T1007,MATCH(1,($A53='CAMAGUI DATA UNIFICADA'!$A$2:$A1007)*($BD$1='CAMAGUI DATA UNIFICADA'!$B$2:$B1007),0),MATCH(BQ$2,'CAMAGUI DATA UNIFICADA'!$C$1:$T$1,0)),"")</f>
        <v>2.5</v>
      </c>
      <c r="BR53" s="2">
        <f t="array" ref="BR53">IFERROR(INDEX('CAMAGUI DATA UNIFICADA'!$C$2:$T1007,MATCH(1,($A53='CAMAGUI DATA UNIFICADA'!$A$2:$A1007)*($BD$1='CAMAGUI DATA UNIFICADA'!$B$2:$B1007),0),MATCH(BR$2,'CAMAGUI DATA UNIFICADA'!$C$1:$T$1,0)),"")</f>
        <v>11.2</v>
      </c>
      <c r="BS53" s="33">
        <f t="array" ref="BS53">IFERROR(INDEX('CAMAGUI DATA UNIFICADA'!$C$2:$T1007,MATCH(1,($A53='CAMAGUI DATA UNIFICADA'!$A$2:$A1007)*($BD$1='CAMAGUI DATA UNIFICADA'!$B$2:$B1007),0),MATCH(BS$2,'CAMAGUI DATA UNIFICADA'!$C$1:$T$1,0)),"")</f>
        <v>4.5696</v>
      </c>
      <c r="BT53" s="60">
        <f t="array" ref="BT53">IFERROR(INDEX('CAMAGUI DATA UNIFICADA'!$C$2:$T1007,MATCH(1,($A53='CAMAGUI DATA UNIFICADA'!$A$2:$A1007)*($BD$1='CAMAGUI DATA UNIFICADA'!$B$2:$B1007),0),MATCH(BT$2,'CAMAGUI DATA UNIFICADA'!$C$1:$T$1,0)),"")</f>
        <v>306.6418241</v>
      </c>
      <c r="BU53" s="140">
        <f t="array" ref="BU53">IFERROR(INDEX('CAMAGUI DATA UNIFICADA'!$C$2:$T1007,MATCH(1,($A53='CAMAGUI DATA UNIFICADA'!$A$2:$A1007)*($BD$1='CAMAGUI DATA UNIFICADA'!$B$2:$B1007),0),MATCH(BU$2,'CAMAGUI DATA UNIFICADA'!$C$1:$T$1,0)),"")</f>
        <v>11.16045602</v>
      </c>
      <c r="BV53" s="138" t="str">
        <f t="array" ref="BV53">IFERROR(INDEX('CAMAGUI DATA UNIFICADA'!$C$2:$T1007,MATCH(1,($A53='CAMAGUI DATA UNIFICADA'!$A$2:$A1007)*($BV$1='CAMAGUI DATA UNIFICADA'!$B$2:$B1007),0),MATCH(BV$2,'CAMAGUI DATA UNIFICADA'!$C$1:$T$1,0)),"")</f>
        <v>CA5141223</v>
      </c>
      <c r="BW53" s="2">
        <f t="array" ref="BW53">IFERROR(INDEX('CAMAGUI DATA UNIFICADA'!$C$2:$T1007,MATCH(1,($A53='CAMAGUI DATA UNIFICADA'!$A$2:$A1007)*($BV$1='CAMAGUI DATA UNIFICADA'!$B$2:$B1007),0),MATCH(BW$2,'CAMAGUI DATA UNIFICADA'!$C$1:$T$1,0)),"")</f>
        <v>300</v>
      </c>
      <c r="BX53" s="2">
        <f t="array" ref="BX53">IFERROR(INDEX('CAMAGUI DATA UNIFICADA'!$C$2:$T1007,MATCH(1,($A53='CAMAGUI DATA UNIFICADA'!$A$2:$A1007)*($BV$1='CAMAGUI DATA UNIFICADA'!$B$2:$B1007),0),MATCH(BX$2,'CAMAGUI DATA UNIFICADA'!$C$1:$T$1,0)),"")</f>
        <v>1699</v>
      </c>
      <c r="BY53" s="2" t="str">
        <f t="array" ref="BY53">IFERROR(INDEX('CAMAGUI DATA UNIFICADA'!$C$2:$T1007,MATCH(1,($A53='CAMAGUI DATA UNIFICADA'!$A$2:$A1007)*($BV$1='CAMAGUI DATA UNIFICADA'!$B$2:$B1007),0),MATCH(BY$2,'CAMAGUI DATA UNIFICADA'!$C$1:$T$1,0)),"")</f>
        <v>SKR MAST</v>
      </c>
      <c r="BZ53" s="139">
        <f t="array" ref="BZ53">IFERROR(INDEX('CAMAGUI DATA UNIFICADA'!$C$2:$T1007,MATCH(1,($A53='CAMAGUI DATA UNIFICADA'!$A$2:$A1007)*($BV$1='CAMAGUI DATA UNIFICADA'!$B$2:$B1007),0),MATCH(BZ$2,'CAMAGUI DATA UNIFICADA'!$C$1:$T$1,0)),"")</f>
        <v>1665.02</v>
      </c>
      <c r="CA53" s="2">
        <f t="array" ref="CA53">IFERROR(INDEX('CAMAGUI DATA UNIFICADA'!$C$2:$T1007,MATCH(1,($A53='CAMAGUI DATA UNIFICADA'!$A$2:$A1007)*($BV$1='CAMAGUI DATA UNIFICADA'!$B$2:$B1007),0),MATCH(CA$2,'CAMAGUI DATA UNIFICADA'!$C$1:$T$1,0)),"")</f>
        <v>7.8</v>
      </c>
      <c r="CB53" s="2">
        <f t="array" ref="CB53">IFERROR(INDEX('CAMAGUI DATA UNIFICADA'!$C$2:$T1007,MATCH(1,($A53='CAMAGUI DATA UNIFICADA'!$A$2:$A1007)*($BV$1='CAMAGUI DATA UNIFICADA'!$B$2:$B1007),0),MATCH(CB$2,'CAMAGUI DATA UNIFICADA'!$C$1:$T$1,0)),"")</f>
        <v>2</v>
      </c>
      <c r="CC53" s="33">
        <f t="array" ref="CC53">IFERROR(INDEX('CAMAGUI DATA UNIFICADA'!$C$2:$T1007,MATCH(1,($A53='CAMAGUI DATA UNIFICADA'!$A$2:$A1007)*($BV$1='CAMAGUI DATA UNIFICADA'!$B$2:$B1007),0),MATCH(CC$2,'CAMAGUI DATA UNIFICADA'!$C$1:$T$1,0)),"")</f>
        <v>5.8488</v>
      </c>
      <c r="CD53" s="60">
        <f t="array" ref="CD53">IFERROR(INDEX('CAMAGUI DATA UNIFICADA'!$C$2:$T1007,MATCH(1,($A53='CAMAGUI DATA UNIFICADA'!$A$2:$A1007)*($BV$1='CAMAGUI DATA UNIFICADA'!$B$2:$B1007),0),MATCH(CD$2,'CAMAGUI DATA UNIFICADA'!$C$1:$T$1,0)),"")</f>
        <v>657597.0876</v>
      </c>
      <c r="CE53" s="33">
        <f t="array" ref="CE53">IFERROR(INDEX('CAMAGUI DATA UNIFICADA'!$C$2:$T1007,MATCH(1,($A53='CAMAGUI DATA UNIFICADA'!$A$2:$A1007)*($BV$1='CAMAGUI DATA UNIFICADA'!$B$2:$B1007),0),MATCH(CE$2,'CAMAGUI DATA UNIFICADA'!$C$1:$T$1,0)),"")</f>
        <v>1.516964286</v>
      </c>
      <c r="CF53" s="23">
        <f t="array" ref="CF53">IFERROR(INDEX('CAMAGUI DATA UNIFICADA'!$C$2:$T1007,MATCH(1,($A53='CAMAGUI DATA UNIFICADA'!$A$2:$A1007)*($BV$1='CAMAGUI DATA UNIFICADA'!$B$2:$B1007),0),MATCH(CF$2,'CAMAGUI DATA UNIFICADA'!$C$1:$T$1,0)),"")</f>
        <v>0.9394244109</v>
      </c>
      <c r="CG53" s="23">
        <f t="array" ref="CG53">IFERROR(INDEX('CAMAGUI DATA UNIFICADA'!$C$2:$T1007,MATCH(1,($A53='CAMAGUI DATA UNIFICADA'!$A$2:$A1007)*($BV$1='CAMAGUI DATA UNIFICADA'!$B$2:$B1007),0),MATCH(CG$2,'CAMAGUI DATA UNIFICADA'!$C$1:$T$1,0)),"")</f>
        <v>0.8</v>
      </c>
      <c r="CH53" s="60">
        <f t="array" ref="CH53">IFERROR(INDEX('CAMAGUI DATA UNIFICADA'!$C$2:$T1007,MATCH(1,($A53='CAMAGUI DATA UNIFICADA'!$A$2:$A1007)*($BV$1='CAMAGUI DATA UNIFICADA'!$B$2:$B1007),0),MATCH(CH$2,'CAMAGUI DATA UNIFICADA'!$C$1:$T$1,0)),"")</f>
        <v>133333.3333</v>
      </c>
      <c r="CI53" s="2">
        <f t="array" ref="CI53">IFERROR(INDEX('CAMAGUI DATA UNIFICADA'!$C$2:$T1007,MATCH(1,($A53='CAMAGUI DATA UNIFICADA'!$A$2:$A1007)*($BV$1='CAMAGUI DATA UNIFICADA'!$B$2:$B1007),0),MATCH(CI$2,'CAMAGUI DATA UNIFICADA'!$C$1:$T$1,0)),"")</f>
        <v>3</v>
      </c>
      <c r="CJ53" s="2">
        <f t="array" ref="CJ53">IFERROR(INDEX('CAMAGUI DATA UNIFICADA'!$C$2:$T1007,MATCH(1,($A53='CAMAGUI DATA UNIFICADA'!$A$2:$A1007)*($BV$1='CAMAGUI DATA UNIFICADA'!$B$2:$B1007),0),MATCH(CJ$2,'CAMAGUI DATA UNIFICADA'!$C$1:$T$1,0)),"")</f>
        <v>10.8</v>
      </c>
      <c r="CK53" s="33">
        <f t="array" ref="CK53">IFERROR(INDEX('CAMAGUI DATA UNIFICADA'!$C$2:$T1007,MATCH(1,($A53='CAMAGUI DATA UNIFICADA'!$A$2:$A1007)*($BV$1='CAMAGUI DATA UNIFICADA'!$B$2:$B1007),0),MATCH(CK$2,'CAMAGUI DATA UNIFICADA'!$C$1:$T$1,0)),"")</f>
        <v>4.6632</v>
      </c>
      <c r="CL53" s="60">
        <f t="array" ref="CL53">IFERROR(INDEX('CAMAGUI DATA UNIFICADA'!$C$2:$T1007,MATCH(1,($A53='CAMAGUI DATA UNIFICADA'!$A$2:$A1007)*($BV$1='CAMAGUI DATA UNIFICADA'!$B$2:$B1007),0),MATCH(CL$2,'CAMAGUI DATA UNIFICADA'!$C$1:$T$1,0)),"")</f>
        <v>311.7024421</v>
      </c>
      <c r="CM53" s="140">
        <f t="array" ref="CM53">IFERROR(INDEX('CAMAGUI DATA UNIFICADA'!$C$2:$T1007,MATCH(1,($A53='CAMAGUI DATA UNIFICADA'!$A$2:$A1007)*($BV$1='CAMAGUI DATA UNIFICADA'!$B$2:$B1007),0),MATCH(CM$2,'CAMAGUI DATA UNIFICADA'!$C$1:$T$1,0)),"")</f>
        <v>2.925610526</v>
      </c>
      <c r="CN53" s="138" t="str">
        <f t="array" ref="CN53">IFERROR(INDEX('CAMAGUI DATA UNIFICADA'!$C$2:$T1007,MATCH(1,($A53='CAMAGUI DATA UNIFICADA'!$A$2:$A1007)*($CN$1='CAMAGUI DATA UNIFICADA'!$B$2:$B1007),0),MATCH(CN$2,'CAMAGUI DATA UNIFICADA'!$C$1:$T$1,0)),"")</f>
        <v>CA6181223</v>
      </c>
      <c r="CO53" s="2">
        <f t="array" ref="CO53">IFERROR(INDEX('CAMAGUI DATA UNIFICADA'!$C$2:$T1007,MATCH(1,($A53='CAMAGUI DATA UNIFICADA'!$A$2:$A1007)*($CN$1='CAMAGUI DATA UNIFICADA'!$B$2:$B1007),0),MATCH(CO$2,'CAMAGUI DATA UNIFICADA'!$C$1:$T$1,0)),"")</f>
        <v>425</v>
      </c>
      <c r="CP53" s="2">
        <f t="array" ref="CP53">IFERROR(INDEX('CAMAGUI DATA UNIFICADA'!$C$2:$T1007,MATCH(1,($A53='CAMAGUI DATA UNIFICADA'!$A$2:$A1007)*($CN$1='CAMAGUI DATA UNIFICADA'!$B$2:$B1007),0),MATCH(CP$2,'CAMAGUI DATA UNIFICADA'!$C$1:$T$1,0)),"")</f>
        <v>2411</v>
      </c>
      <c r="CQ53" s="2" t="str">
        <f t="array" ref="CQ53">IFERROR(INDEX('CAMAGUI DATA UNIFICADA'!$C$2:$T1007,MATCH(1,($A53='CAMAGUI DATA UNIFICADA'!$A$2:$A1007)*($CN$1='CAMAGUI DATA UNIFICADA'!$B$2:$B1007),0),MATCH(CQ$2,'CAMAGUI DATA UNIFICADA'!$C$1:$T$1,0)),"")</f>
        <v>SKR MAST</v>
      </c>
      <c r="CR53" s="139">
        <f t="array" ref="CR53">IFERROR(INDEX('CAMAGUI DATA UNIFICADA'!$C$2:$T1007,MATCH(1,($A53='CAMAGUI DATA UNIFICADA'!$A$2:$A1007)*($CN$1='CAMAGUI DATA UNIFICADA'!$B$2:$B1007),0),MATCH(CR$2,'CAMAGUI DATA UNIFICADA'!$C$1:$T$1,0)),"")</f>
        <v>2362.78</v>
      </c>
      <c r="CS53" s="2">
        <f t="array" ref="CS53">IFERROR(INDEX('CAMAGUI DATA UNIFICADA'!$C$2:$T1007,MATCH(1,($A53='CAMAGUI DATA UNIFICADA'!$A$2:$A1007)*($CN$1='CAMAGUI DATA UNIFICADA'!$B$2:$B1007),0),MATCH(CS$2,'CAMAGUI DATA UNIFICADA'!$C$1:$T$1,0)),"")</f>
        <v>7.8</v>
      </c>
      <c r="CT53" s="2">
        <f t="array" ref="CT53">IFERROR(INDEX('CAMAGUI DATA UNIFICADA'!$C$2:$T1007,MATCH(1,($A53='CAMAGUI DATA UNIFICADA'!$A$2:$A1007)*($CN$1='CAMAGUI DATA UNIFICADA'!$B$2:$B1007),0),MATCH(CT$2,'CAMAGUI DATA UNIFICADA'!$C$1:$T$1,0)),"")</f>
        <v>2.1</v>
      </c>
      <c r="CU53" s="33">
        <f t="array" ref="CU53">IFERROR(INDEX('CAMAGUI DATA UNIFICADA'!$C$2:$T1007,MATCH(1,($A53='CAMAGUI DATA UNIFICADA'!$A$2:$A1007)*($CN$1='CAMAGUI DATA UNIFICADA'!$B$2:$B1007),0),MATCH(CU$2,'CAMAGUI DATA UNIFICADA'!$C$1:$T$1,0)),"")</f>
        <v>5.8488</v>
      </c>
      <c r="CV53" s="60">
        <f t="array" ref="CV53">IFERROR(INDEX('CAMAGUI DATA UNIFICADA'!$C$2:$T1007,MATCH(1,($A53='CAMAGUI DATA UNIFICADA'!$A$2:$A1007)*($CN$1='CAMAGUI DATA UNIFICADA'!$B$2:$B1007),0),MATCH(CV$2,'CAMAGUI DATA UNIFICADA'!$C$1:$T$1,0)),"")</f>
        <v>931595.8741</v>
      </c>
      <c r="CW53" s="33">
        <f t="array" ref="CW53">IFERROR(INDEX('CAMAGUI DATA UNIFICADA'!$C$2:$T1007,MATCH(1,($A53='CAMAGUI DATA UNIFICADA'!$A$2:$A1007)*($CN$1='CAMAGUI DATA UNIFICADA'!$B$2:$B1007),0),MATCH(CW$2,'CAMAGUI DATA UNIFICADA'!$C$1:$T$1,0)),"")</f>
        <v>1.281356293</v>
      </c>
      <c r="CX53" s="23">
        <f t="array" ref="CX53">IFERROR(INDEX('CAMAGUI DATA UNIFICADA'!$C$2:$T1007,MATCH(1,($A53='CAMAGUI DATA UNIFICADA'!$A$2:$A1007)*($CN$1='CAMAGUI DATA UNIFICADA'!$B$2:$B1007),0),MATCH(CX$2,'CAMAGUI DATA UNIFICADA'!$C$1:$T$1,0)),"")</f>
        <v>0.8317820305</v>
      </c>
      <c r="CY53" s="23">
        <f t="array" ref="CY53">IFERROR(INDEX('CAMAGUI DATA UNIFICADA'!$C$2:$T1007,MATCH(1,($A53='CAMAGUI DATA UNIFICADA'!$A$2:$A1007)*($CN$1='CAMAGUI DATA UNIFICADA'!$B$2:$B1007),0),MATCH(CY$2,'CAMAGUI DATA UNIFICADA'!$C$1:$T$1,0)),"")</f>
        <v>0.8</v>
      </c>
      <c r="CZ53" s="60">
        <f t="array" ref="CZ53">IFERROR(INDEX('CAMAGUI DATA UNIFICADA'!$C$2:$T1007,MATCH(1,($A53='CAMAGUI DATA UNIFICADA'!$A$2:$A1007)*($CN$1='CAMAGUI DATA UNIFICADA'!$B$2:$B1007),0),MATCH(CZ$2,'CAMAGUI DATA UNIFICADA'!$C$1:$T$1,0)),"")</f>
        <v>102400</v>
      </c>
      <c r="DA53" s="2">
        <f t="array" ref="DA53">IFERROR(INDEX('CAMAGUI DATA UNIFICADA'!$C$2:$T1007,MATCH(1,($A53='CAMAGUI DATA UNIFICADA'!$A$2:$A1007)*($CN$1='CAMAGUI DATA UNIFICADA'!$B$2:$B1007),0),MATCH(DA$2,'CAMAGUI DATA UNIFICADA'!$C$1:$T$1,0)),"")</f>
        <v>3</v>
      </c>
      <c r="DB53" s="2">
        <f t="array" ref="DB53">IFERROR(INDEX('CAMAGUI DATA UNIFICADA'!$C$2:$T1007,MATCH(1,($A53='CAMAGUI DATA UNIFICADA'!$A$2:$A1007)*($CN$1='CAMAGUI DATA UNIFICADA'!$B$2:$B1007),0),MATCH(DB$2,'CAMAGUI DATA UNIFICADA'!$C$1:$T$1,0)),"")</f>
        <v>10.8</v>
      </c>
      <c r="DC53" s="33">
        <f t="array" ref="DC53">IFERROR(INDEX('CAMAGUI DATA UNIFICADA'!$C$2:$T1007,MATCH(1,($A53='CAMAGUI DATA UNIFICADA'!$A$2:$A1007)*($CN$1='CAMAGUI DATA UNIFICADA'!$B$2:$B1007),0),MATCH(DC$2,'CAMAGUI DATA UNIFICADA'!$C$1:$T$1,0)),"")</f>
        <v>4.6632</v>
      </c>
      <c r="DD53" s="60">
        <f t="array" ref="DD53">IFERROR(INDEX('CAMAGUI DATA UNIFICADA'!$C$2:$T1007,MATCH(1,($A53='CAMAGUI DATA UNIFICADA'!$A$2:$A1007)*($CN$1='CAMAGUI DATA UNIFICADA'!$B$2:$B1007),0),MATCH(DD$2,'CAMAGUI DATA UNIFICADA'!$C$1:$T$1,0)),"")</f>
        <v>498.7239074</v>
      </c>
      <c r="DE53" s="140">
        <f t="array" ref="DE53">IFERROR(INDEX('CAMAGUI DATA UNIFICADA'!$C$2:$T1007,MATCH(1,($A53='CAMAGUI DATA UNIFICADA'!$A$2:$A1007)*($CN$1='CAMAGUI DATA UNIFICADA'!$B$2:$B1007),0),MATCH(DE$2,'CAMAGUI DATA UNIFICADA'!$C$1:$T$1,0)),"")</f>
        <v>18.43097684</v>
      </c>
      <c r="DF53" s="138" t="str">
        <f t="array" ref="DF53">IFERROR(INDEX('CAMAGUI DATA UNIFICADA'!$C$2:$T1007,MATCH(1,($A53='CAMAGUI DATA UNIFICADA'!$A$2:$A1007)*($DF$1='CAMAGUI DATA UNIFICADA'!$B$2:$B1007),0),MATCH(DF$2,'CAMAGUI DATA UNIFICADA'!$C$1:$T$1,0)),"")</f>
        <v/>
      </c>
      <c r="DG53" s="2" t="str">
        <f t="array" ref="DG53">IFERROR(INDEX('CAMAGUI DATA UNIFICADA'!$C$2:$T1007,MATCH(1,($A53='CAMAGUI DATA UNIFICADA'!$A$2:$A1007)*($DF$1='CAMAGUI DATA UNIFICADA'!$B$2:$B1007),0),MATCH(DG$2,'CAMAGUI DATA UNIFICADA'!$C$1:$T$1,0)),"")</f>
        <v/>
      </c>
      <c r="DH53" s="2" t="str">
        <f t="array" ref="DH53">IFERROR(INDEX('CAMAGUI DATA UNIFICADA'!$C$2:$T1007,MATCH(1,($A53='CAMAGUI DATA UNIFICADA'!$A$2:$A1007)*($DF$1='CAMAGUI DATA UNIFICADA'!$B$2:$B1007),0),MATCH(DH$2,'CAMAGUI DATA UNIFICADA'!$C$1:$T$1,0)),"")</f>
        <v/>
      </c>
      <c r="DI53" s="2" t="str">
        <f t="array" ref="DI53">IFERROR(INDEX('CAMAGUI DATA UNIFICADA'!$C$2:$T1007,MATCH(1,($A53='CAMAGUI DATA UNIFICADA'!$A$2:$A1007)*($DF$1='CAMAGUI DATA UNIFICADA'!$B$2:$B1007),0),MATCH(DI$2,'CAMAGUI DATA UNIFICADA'!$C$1:$T$1,0)),"")</f>
        <v/>
      </c>
      <c r="DJ53" s="139" t="str">
        <f t="array" ref="DJ53">IFERROR(INDEX('CAMAGUI DATA UNIFICADA'!$C$2:$T1007,MATCH(1,($A53='CAMAGUI DATA UNIFICADA'!$A$2:$A1007)*($DF$1='CAMAGUI DATA UNIFICADA'!$B$2:$B1007),0),MATCH(DJ$2,'CAMAGUI DATA UNIFICADA'!$C$1:$T$1,0)),"")</f>
        <v/>
      </c>
      <c r="DK53" s="2" t="str">
        <f t="array" ref="DK53">IFERROR(INDEX('CAMAGUI DATA UNIFICADA'!$C$2:$T1007,MATCH(1,($A53='CAMAGUI DATA UNIFICADA'!$A$2:$A1007)*($DF$1='CAMAGUI DATA UNIFICADA'!$B$2:$B1007),0),MATCH(DK$2,'CAMAGUI DATA UNIFICADA'!$C$1:$T$1,0)),"")</f>
        <v/>
      </c>
      <c r="DL53" s="2" t="str">
        <f t="array" ref="DL53">IFERROR(INDEX('CAMAGUI DATA UNIFICADA'!$C$2:$T1007,MATCH(1,($A53='CAMAGUI DATA UNIFICADA'!$A$2:$A1007)*($DF$1='CAMAGUI DATA UNIFICADA'!$B$2:$B1007),0),MATCH(DL$2,'CAMAGUI DATA UNIFICADA'!$C$1:$T$1,0)),"")</f>
        <v/>
      </c>
      <c r="DM53" s="33" t="str">
        <f t="array" ref="DM53">IFERROR(INDEX('CAMAGUI DATA UNIFICADA'!$C$2:$T1007,MATCH(1,($A53='CAMAGUI DATA UNIFICADA'!$A$2:$A1007)*($DF$1='CAMAGUI DATA UNIFICADA'!$B$2:$B1007),0),MATCH(DM$2,'CAMAGUI DATA UNIFICADA'!$C$1:$T$1,0)),"")</f>
        <v/>
      </c>
      <c r="DN53" s="60" t="str">
        <f t="array" ref="DN53">IFERROR(INDEX('CAMAGUI DATA UNIFICADA'!$C$2:$T1007,MATCH(1,($A53='CAMAGUI DATA UNIFICADA'!$A$2:$A1007)*($DF$1='CAMAGUI DATA UNIFICADA'!$B$2:$B1007),0),MATCH(DN$2,'CAMAGUI DATA UNIFICADA'!$C$1:$T$1,0)),"")</f>
        <v/>
      </c>
      <c r="DO53" s="33" t="str">
        <f t="array" ref="DO53">IFERROR(INDEX('CAMAGUI DATA UNIFICADA'!$C$2:$T1007,MATCH(1,($A53='CAMAGUI DATA UNIFICADA'!$A$2:$A1007)*($DF$1='CAMAGUI DATA UNIFICADA'!$B$2:$B1007),0),MATCH(DO$2,'CAMAGUI DATA UNIFICADA'!$C$1:$T$1,0)),"")</f>
        <v/>
      </c>
      <c r="DP53" s="23" t="str">
        <f t="array" ref="DP53">IFERROR(INDEX('CAMAGUI DATA UNIFICADA'!$C$2:$T1007,MATCH(1,($A53='CAMAGUI DATA UNIFICADA'!$A$2:$A1007)*($DF$1='CAMAGUI DATA UNIFICADA'!$B$2:$B1007),0),MATCH(DP$2,'CAMAGUI DATA UNIFICADA'!$C$1:$T$1,0)),"")</f>
        <v/>
      </c>
      <c r="DQ53" s="23" t="str">
        <f t="array" ref="DQ53">IFERROR(INDEX('CAMAGUI DATA UNIFICADA'!$C$2:$T1007,MATCH(1,($A53='CAMAGUI DATA UNIFICADA'!$A$2:$A1007)*($DF$1='CAMAGUI DATA UNIFICADA'!$B$2:$B1007),0),MATCH(DQ$2,'CAMAGUI DATA UNIFICADA'!$C$1:$T$1,0)),"")</f>
        <v/>
      </c>
      <c r="DR53" s="2" t="str">
        <f t="array" ref="DR53">IFERROR(INDEX('CAMAGUI DATA UNIFICADA'!$C$2:$T1007,MATCH(1,($A53='CAMAGUI DATA UNIFICADA'!$A$2:$A1007)*($DF$1='CAMAGUI DATA UNIFICADA'!$B$2:$B1007),0),MATCH(DR$2,'CAMAGUI DATA UNIFICADA'!$C$1:$T$1,0)),"")</f>
        <v/>
      </c>
      <c r="DS53" s="2" t="str">
        <f t="array" ref="DS53">IFERROR(INDEX('CAMAGUI DATA UNIFICADA'!$C$2:$T1007,MATCH(1,($A53='CAMAGUI DATA UNIFICADA'!$A$2:$A1007)*($DF$1='CAMAGUI DATA UNIFICADA'!$B$2:$B1007),0),MATCH(DS$2,'CAMAGUI DATA UNIFICADA'!$C$1:$T$1,0)),"")</f>
        <v/>
      </c>
      <c r="DT53" s="2" t="str">
        <f t="array" ref="DT53">IFERROR(INDEX('CAMAGUI DATA UNIFICADA'!$C$2:$T1007,MATCH(1,($A53='CAMAGUI DATA UNIFICADA'!$A$2:$A1007)*($DF$1='CAMAGUI DATA UNIFICADA'!$B$2:$B1007),0),MATCH(DT$2,'CAMAGUI DATA UNIFICADA'!$C$1:$T$1,0)),"")</f>
        <v/>
      </c>
      <c r="DU53" s="33" t="str">
        <f t="array" ref="DU53">IFERROR(INDEX('CAMAGUI DATA UNIFICADA'!$C$2:$T1007,MATCH(1,($A53='CAMAGUI DATA UNIFICADA'!$A$2:$A1007)*($DF$1='CAMAGUI DATA UNIFICADA'!$B$2:$B1007),0),MATCH(DU$2,'CAMAGUI DATA UNIFICADA'!$C$1:$T$1,0)),"")</f>
        <v/>
      </c>
      <c r="DV53" s="60" t="str">
        <f t="array" ref="DV53">IFERROR(INDEX('CAMAGUI DATA UNIFICADA'!$C$2:$T1007,MATCH(1,($A53='CAMAGUI DATA UNIFICADA'!$A$2:$A1007)*($DF$1='CAMAGUI DATA UNIFICADA'!$B$2:$B1007),0),MATCH(DV$2,'CAMAGUI DATA UNIFICADA'!$C$1:$T$1,0)),"")</f>
        <v/>
      </c>
      <c r="DW53" s="140" t="str">
        <f t="array" ref="DW53">IFERROR(INDEX('CAMAGUI DATA UNIFICADA'!$C$2:$T1007,MATCH(1,($A53='CAMAGUI DATA UNIFICADA'!$A$2:$A1007)*($DF$1='CAMAGUI DATA UNIFICADA'!$B$2:$B1007),0),MATCH(DW$2,'CAMAGUI DATA UNIFICADA'!$C$1:$T$1,0)),"")</f>
        <v/>
      </c>
      <c r="DX53" s="144" t="str">
        <f t="array" ref="DX53">IFERROR(INDEX('CAMAGUI DATA UNIFICADA'!$C$2:$T1007,MATCH(1,($A53='CAMAGUI DATA UNIFICADA'!$A$2:$A1007)*($DX$1='CAMAGUI DATA UNIFICADA'!$B$2:$B1007),0),MATCH(DX$2,'CAMAGUI DATA UNIFICADA'!$C$1:$T$1,0)),"")</f>
        <v/>
      </c>
      <c r="DY53" s="60" t="str">
        <f t="array" ref="DY53">IFERROR(INDEX('CAMAGUI DATA UNIFICADA'!$C$2:$T1007,MATCH(1,($A53='CAMAGUI DATA UNIFICADA'!$A$2:$A1007)*($DX$1='CAMAGUI DATA UNIFICADA'!$B$2:$B1007),0),MATCH(DY$2,'CAMAGUI DATA UNIFICADA'!$C$1:$T$1,0)),"")</f>
        <v/>
      </c>
      <c r="DZ53" s="60" t="str">
        <f t="array" ref="DZ53">IFERROR(INDEX('CAMAGUI DATA UNIFICADA'!$C$2:$T1007,MATCH(1,($A53='CAMAGUI DATA UNIFICADA'!$A$2:$A1007)*($DX$1='CAMAGUI DATA UNIFICADA'!$B$2:$B1007),0),MATCH(DZ$2,'CAMAGUI DATA UNIFICADA'!$C$1:$T$1,0)),"")</f>
        <v/>
      </c>
      <c r="EA53" s="60" t="str">
        <f t="array" ref="EA53">IFERROR(INDEX('CAMAGUI DATA UNIFICADA'!$C$2:$T1007,MATCH(1,($A53='CAMAGUI DATA UNIFICADA'!$A$2:$A1007)*($DX$1='CAMAGUI DATA UNIFICADA'!$B$2:$B1007),0),MATCH(EA$2,'CAMAGUI DATA UNIFICADA'!$C$1:$T$1,0)),"")</f>
        <v/>
      </c>
      <c r="EB53" s="60" t="str">
        <f t="array" ref="EB53">IFERROR(INDEX('CAMAGUI DATA UNIFICADA'!$C$2:$T1007,MATCH(1,($A53='CAMAGUI DATA UNIFICADA'!$A$2:$A1007)*($DX$1='CAMAGUI DATA UNIFICADA'!$B$2:$B1007),0),MATCH(EB$2,'CAMAGUI DATA UNIFICADA'!$C$1:$T$1,0)),"")</f>
        <v/>
      </c>
      <c r="EC53" s="60" t="str">
        <f t="array" ref="EC53">IFERROR(INDEX('CAMAGUI DATA UNIFICADA'!$C$2:$T1007,MATCH(1,($A53='CAMAGUI DATA UNIFICADA'!$A$2:$A1007)*($DX$1='CAMAGUI DATA UNIFICADA'!$B$2:$B1007),0),MATCH(EC$2,'CAMAGUI DATA UNIFICADA'!$C$1:$T$1,0)),"")</f>
        <v/>
      </c>
      <c r="ED53" s="60" t="str">
        <f t="array" ref="ED53">IFERROR(INDEX('CAMAGUI DATA UNIFICADA'!$C$2:$T1007,MATCH(1,($A53='CAMAGUI DATA UNIFICADA'!$A$2:$A1007)*($DX$1='CAMAGUI DATA UNIFICADA'!$B$2:$B1007),0),MATCH(ED$2,'CAMAGUI DATA UNIFICADA'!$C$1:$T$1,0)),"")</f>
        <v/>
      </c>
      <c r="EE53" s="60" t="str">
        <f t="array" ref="EE53">IFERROR(INDEX('CAMAGUI DATA UNIFICADA'!$C$2:$T1007,MATCH(1,($A53='CAMAGUI DATA UNIFICADA'!$A$2:$A1007)*($DX$1='CAMAGUI DATA UNIFICADA'!$B$2:$B1007),0),MATCH(EE$2,'CAMAGUI DATA UNIFICADA'!$C$1:$T$1,0)),"")</f>
        <v/>
      </c>
      <c r="EF53" s="60" t="str">
        <f t="array" ref="EF53">IFERROR(INDEX('CAMAGUI DATA UNIFICADA'!$C$2:$T1007,MATCH(1,($A53='CAMAGUI DATA UNIFICADA'!$A$2:$A1007)*($DX$1='CAMAGUI DATA UNIFICADA'!$B$2:$B1007),0),MATCH(EF$2,'CAMAGUI DATA UNIFICADA'!$C$1:$T$1,0)),"")</f>
        <v/>
      </c>
      <c r="EG53" s="60" t="str">
        <f t="array" ref="EG53">IFERROR(INDEX('CAMAGUI DATA UNIFICADA'!$C$2:$T1007,MATCH(1,($A53='CAMAGUI DATA UNIFICADA'!$A$2:$A1007)*($DX$1='CAMAGUI DATA UNIFICADA'!$B$2:$B1007),0),MATCH(EG$2,'CAMAGUI DATA UNIFICADA'!$C$1:$T$1,0)),"")</f>
        <v/>
      </c>
      <c r="EH53" s="60" t="str">
        <f t="array" ref="EH53">IFERROR(INDEX('CAMAGUI DATA UNIFICADA'!$C$2:$T1007,MATCH(1,($A53='CAMAGUI DATA UNIFICADA'!$A$2:$A1007)*($DX$1='CAMAGUI DATA UNIFICADA'!$B$2:$B1007),0),MATCH(EH$2,'CAMAGUI DATA UNIFICADA'!$C$1:$T$1,0)),"")</f>
        <v/>
      </c>
      <c r="EI53" s="60" t="str">
        <f t="array" ref="EI53">IFERROR(INDEX('CAMAGUI DATA UNIFICADA'!$C$2:$T1007,MATCH(1,($A53='CAMAGUI DATA UNIFICADA'!$A$2:$A1007)*($DX$1='CAMAGUI DATA UNIFICADA'!$B$2:$B1007),0),MATCH(EI$2,'CAMAGUI DATA UNIFICADA'!$C$1:$T$1,0)),"")</f>
        <v/>
      </c>
      <c r="EJ53" s="60" t="str">
        <f t="array" ref="EJ53">IFERROR(INDEX('CAMAGUI DATA UNIFICADA'!$C$2:$T1007,MATCH(1,($A53='CAMAGUI DATA UNIFICADA'!$A$2:$A1007)*($DX$1='CAMAGUI DATA UNIFICADA'!$B$2:$B1007),0),MATCH(EJ$2,'CAMAGUI DATA UNIFICADA'!$C$1:$T$1,0)),"")</f>
        <v/>
      </c>
      <c r="EK53" s="60" t="str">
        <f t="array" ref="EK53">IFERROR(INDEX('CAMAGUI DATA UNIFICADA'!$C$2:$T1007,MATCH(1,($A53='CAMAGUI DATA UNIFICADA'!$A$2:$A1007)*($DX$1='CAMAGUI DATA UNIFICADA'!$B$2:$B1007),0),MATCH(EK$2,'CAMAGUI DATA UNIFICADA'!$C$1:$T$1,0)),"")</f>
        <v/>
      </c>
      <c r="EL53" s="60" t="str">
        <f t="array" ref="EL53">IFERROR(INDEX('CAMAGUI DATA UNIFICADA'!$C$2:$T1007,MATCH(1,($A53='CAMAGUI DATA UNIFICADA'!$A$2:$A1007)*($DX$1='CAMAGUI DATA UNIFICADA'!$B$2:$B1007),0),MATCH(EL$2,'CAMAGUI DATA UNIFICADA'!$C$1:$T$1,0)),"")</f>
        <v/>
      </c>
      <c r="EM53" s="60" t="str">
        <f t="array" ref="EM53">IFERROR(INDEX('CAMAGUI DATA UNIFICADA'!$C$2:$T1007,MATCH(1,($A53='CAMAGUI DATA UNIFICADA'!$A$2:$A1007)*($DX$1='CAMAGUI DATA UNIFICADA'!$B$2:$B1007),0),MATCH(EM$2,'CAMAGUI DATA UNIFICADA'!$C$1:$T$1,0)),"")</f>
        <v/>
      </c>
      <c r="EN53" s="60" t="str">
        <f t="array" ref="EN53">IFERROR(INDEX('CAMAGUI DATA UNIFICADA'!$C$2:$T1007,MATCH(1,($A53='CAMAGUI DATA UNIFICADA'!$A$2:$A1007)*($DX$1='CAMAGUI DATA UNIFICADA'!$B$2:$B1007),0),MATCH(EN$2,'CAMAGUI DATA UNIFICADA'!$C$1:$T$1,0)),"")</f>
        <v/>
      </c>
      <c r="EO53" s="140" t="str">
        <f t="array" ref="EO53">IFERROR(INDEX('CAMAGUI DATA UNIFICADA'!$C$2:$T1007,MATCH(1,($A53='CAMAGUI DATA UNIFICADA'!$A$2:$A1007)*($DX$1='CAMAGUI DATA UNIFICADA'!$B$2:$B1007),0),MATCH(EO$2,'CAMAGUI DATA UNIFICADA'!$C$1:$T$1,0)),"")</f>
        <v/>
      </c>
    </row>
    <row r="54">
      <c r="A54" s="137">
        <v>45306.0</v>
      </c>
      <c r="B54" s="138" t="str">
        <f t="array" ref="B54">IFERROR(INDEX('CAMAGUI DATA UNIFICADA'!$C$2:$T1007,MATCH(1,($A54='CAMAGUI DATA UNIFICADA'!$A$2:$A1007)*($B$1='CAMAGUI DATA UNIFICADA'!$B$2:$B1007),0),MATCH(B$2,'CAMAGUI DATA UNIFICADA'!$C$1:$T$1,0)),"")</f>
        <v>CA1120124</v>
      </c>
      <c r="C54" s="2">
        <f t="array" ref="C54">IFERROR(INDEX('CAMAGUI DATA UNIFICADA'!$C$2:$T1007,MATCH(1,($A54='CAMAGUI DATA UNIFICADA'!$A$2:$A1007)*($B$1='CAMAGUI DATA UNIFICADA'!$B$2:$B1007),0),MATCH(C$2,'CAMAGUI DATA UNIFICADA'!$C$1:$T$1,0)),"")</f>
        <v>87</v>
      </c>
      <c r="D54" s="2">
        <f t="array" ref="D54">IFERROR(INDEX('CAMAGUI DATA UNIFICADA'!$C$2:$T1007,MATCH(1,($A54='CAMAGUI DATA UNIFICADA'!$A$2:$A1007)*($B$1='CAMAGUI DATA UNIFICADA'!$B$2:$B1007),0),MATCH(D$2,'CAMAGUI DATA UNIFICADA'!$C$1:$T$1,0)),"")</f>
        <v>224</v>
      </c>
      <c r="E54" s="2" t="str">
        <f t="array" ref="E54">IFERROR(INDEX('CAMAGUI DATA UNIFICADA'!$C$2:$T1007,MATCH(1,($A54='CAMAGUI DATA UNIFICADA'!$A$2:$A1007)*($B$1='CAMAGUI DATA UNIFICADA'!$B$2:$B1007),0),MATCH(E$2,'CAMAGUI DATA UNIFICADA'!$C$1:$T$1,0)),"")</f>
        <v>SKR NW#4</v>
      </c>
      <c r="F54" s="139">
        <f t="array" ref="F54">IFERROR(INDEX('CAMAGUI DATA UNIFICADA'!$C$2:$T1007,MATCH(1,($A54='CAMAGUI DATA UNIFICADA'!$A$2:$A1007)*($B$1='CAMAGUI DATA UNIFICADA'!$B$2:$B1007),0),MATCH(F$2,'CAMAGUI DATA UNIFICADA'!$C$1:$T$1,0)),"")</f>
        <v>301.056</v>
      </c>
      <c r="G54" s="2">
        <f t="array" ref="G54">IFERROR(INDEX('CAMAGUI DATA UNIFICADA'!$C$2:$T1007,MATCH(1,($A54='CAMAGUI DATA UNIFICADA'!$A$2:$A1007)*($B$1='CAMAGUI DATA UNIFICADA'!$B$2:$B1007),0),MATCH(G$2,'CAMAGUI DATA UNIFICADA'!$C$1:$T$1,0)),"")</f>
        <v>1.4</v>
      </c>
      <c r="H54" s="2">
        <f t="array" ref="H54">IFERROR(INDEX('CAMAGUI DATA UNIFICADA'!$C$2:$T1007,MATCH(1,($A54='CAMAGUI DATA UNIFICADA'!$A$2:$A1007)*($B$1='CAMAGUI DATA UNIFICADA'!$B$2:$B1007),0),MATCH(H$2,'CAMAGUI DATA UNIFICADA'!$C$1:$T$1,0)),"")</f>
        <v>0</v>
      </c>
      <c r="I54" s="33">
        <f t="array" ref="I54">IFERROR(INDEX('CAMAGUI DATA UNIFICADA'!$C$2:$T1007,MATCH(1,($A54='CAMAGUI DATA UNIFICADA'!$A$2:$A1007)*($B$1='CAMAGUI DATA UNIFICADA'!$B$2:$B1007),0),MATCH(I$2,'CAMAGUI DATA UNIFICADA'!$C$1:$T$1,0)),"")</f>
        <v>13.3632</v>
      </c>
      <c r="J54" s="60">
        <f t="array" ref="J54">IFERROR(INDEX('CAMAGUI DATA UNIFICADA'!$C$2:$T1007,MATCH(1,($A54='CAMAGUI DATA UNIFICADA'!$A$2:$A1007)*($B$1='CAMAGUI DATA UNIFICADA'!$B$2:$B1007),0),MATCH(J$2,'CAMAGUI DATA UNIFICADA'!$C$1:$T$1,0)),"")</f>
        <v>465029.7619</v>
      </c>
      <c r="K54" s="33" t="str">
        <f t="array" ref="K54">IFERROR(INDEX('CAMAGUI DATA UNIFICADA'!$C$2:$T1007,MATCH(1,($A54='CAMAGUI DATA UNIFICADA'!$A$2:$A1007)*($B$1='CAMAGUI DATA UNIFICADA'!$B$2:$B1007),0),MATCH(K$2,'CAMAGUI DATA UNIFICADA'!$C$1:$T$1,0)),"")</f>
        <v/>
      </c>
      <c r="L54" s="23">
        <f t="array" ref="L54">IFERROR(INDEX('CAMAGUI DATA UNIFICADA'!$C$2:$T1007,MATCH(1,($A54='CAMAGUI DATA UNIFICADA'!$A$2:$A1007)*($B$1='CAMAGUI DATA UNIFICADA'!$B$2:$B1007),0),MATCH(L$2,'CAMAGUI DATA UNIFICADA'!$C$1:$T$1,0)),"")</f>
        <v>0.3808597559</v>
      </c>
      <c r="M54" s="23">
        <f t="array" ref="M54">IFERROR(INDEX('CAMAGUI DATA UNIFICADA'!$C$2:$T1007,MATCH(1,($A54='CAMAGUI DATA UNIFICADA'!$A$2:$A1007)*($B$1='CAMAGUI DATA UNIFICADA'!$B$2:$B1007),0),MATCH(M$2,'CAMAGUI DATA UNIFICADA'!$C$1:$T$1,0)),"")</f>
        <v>0.65</v>
      </c>
      <c r="N54" s="60">
        <f t="array" ref="N54">IFERROR(INDEX('CAMAGUI DATA UNIFICADA'!$C$2:$T1007,MATCH(1,($A54='CAMAGUI DATA UNIFICADA'!$A$2:$A1007)*($B$1='CAMAGUI DATA UNIFICADA'!$B$2:$B1007),0),MATCH(N$2,'CAMAGUI DATA UNIFICADA'!$C$1:$T$1,0)),"")</f>
        <v>96904.7619</v>
      </c>
      <c r="O54" s="2">
        <f t="array" ref="O54">IFERROR(INDEX('CAMAGUI DATA UNIFICADA'!$C$2:$T1007,MATCH(1,($A54='CAMAGUI DATA UNIFICADA'!$A$2:$A1007)*($B$1='CAMAGUI DATA UNIFICADA'!$B$2:$B1007),0),MATCH(O$2,'CAMAGUI DATA UNIFICADA'!$C$1:$T$1,0)),"")</f>
        <v>2.5</v>
      </c>
      <c r="P54" s="2">
        <f t="array" ref="P54">IFERROR(INDEX('CAMAGUI DATA UNIFICADA'!$C$2:$T1007,MATCH(1,($A54='CAMAGUI DATA UNIFICADA'!$A$2:$A1007)*($B$1='CAMAGUI DATA UNIFICADA'!$B$2:$B1007),0),MATCH(P$2,'CAMAGUI DATA UNIFICADA'!$C$1:$T$1,0)),"")</f>
        <v>3.9</v>
      </c>
      <c r="Q54" s="33">
        <f t="array" ref="Q54">IFERROR(INDEX('CAMAGUI DATA UNIFICADA'!$C$2:$T1007,MATCH(1,($A54='CAMAGUI DATA UNIFICADA'!$A$2:$A1007)*($B$1='CAMAGUI DATA UNIFICADA'!$B$2:$B1007),0),MATCH(Q$2,'CAMAGUI DATA UNIFICADA'!$C$1:$T$1,0)),"")</f>
        <v>8.6412</v>
      </c>
      <c r="R54" s="60">
        <f t="array" ref="R54">IFERROR(INDEX('CAMAGUI DATA UNIFICADA'!$C$2:$T1007,MATCH(1,($A54='CAMAGUI DATA UNIFICADA'!$A$2:$A1007)*($B$1='CAMAGUI DATA UNIFICADA'!$B$2:$B1007),0),MATCH(R$2,'CAMAGUI DATA UNIFICADA'!$C$1:$T$1,0)),"")</f>
        <v>332.3949905</v>
      </c>
      <c r="S54" s="140">
        <f t="array" ref="S54">IFERROR(INDEX('CAMAGUI DATA UNIFICADA'!$C$2:$T1007,MATCH(1,($A54='CAMAGUI DATA UNIFICADA'!$A$2:$A1007)*($B$1='CAMAGUI DATA UNIFICADA'!$B$2:$B1007),0),MATCH(S$2,'CAMAGUI DATA UNIFICADA'!$C$1:$T$1,0)),"")</f>
        <v>61.34874763</v>
      </c>
      <c r="T54" s="138" t="str">
        <f t="array" ref="T54">IFERROR(INDEX('CAMAGUI DATA UNIFICADA'!$C$2:$T1007,MATCH(1,($A54='CAMAGUI DATA UNIFICADA'!$A$2:$A1007)*($T$1='CAMAGUI DATA UNIFICADA'!$B$2:$B1007),0),MATCH(T$2,'CAMAGUI DATA UNIFICADA'!$C$1:$T$1,0)),"")</f>
        <v>CA2120124</v>
      </c>
      <c r="U54" s="2">
        <f t="array" ref="U54">IFERROR(INDEX('CAMAGUI DATA UNIFICADA'!$C$2:$T1007,MATCH(1,($A54='CAMAGUI DATA UNIFICADA'!$A$2:$A1007)*($T$1='CAMAGUI DATA UNIFICADA'!$B$2:$B1007),0),MATCH(U$2,'CAMAGUI DATA UNIFICADA'!$C$1:$T$1,0)),"")</f>
        <v>62</v>
      </c>
      <c r="V54" s="2">
        <f t="array" ref="V54">IFERROR(INDEX('CAMAGUI DATA UNIFICADA'!$C$2:$T1007,MATCH(1,($A54='CAMAGUI DATA UNIFICADA'!$A$2:$A1007)*($T$1='CAMAGUI DATA UNIFICADA'!$B$2:$B1007),0),MATCH(V$2,'CAMAGUI DATA UNIFICADA'!$C$1:$T$1,0)),"")</f>
        <v>149</v>
      </c>
      <c r="W54" s="2" t="str">
        <f t="array" ref="W54">IFERROR(INDEX('CAMAGUI DATA UNIFICADA'!$C$2:$T1007,MATCH(1,($A54='CAMAGUI DATA UNIFICADA'!$A$2:$A1007)*($T$1='CAMAGUI DATA UNIFICADA'!$B$2:$B1007),0),MATCH(W$2,'CAMAGUI DATA UNIFICADA'!$C$1:$T$1,0)),"")</f>
        <v>SKR NW#4</v>
      </c>
      <c r="X54" s="139">
        <f t="array" ref="X54">IFERROR(INDEX('CAMAGUI DATA UNIFICADA'!$C$2:$T1007,MATCH(1,($A54='CAMAGUI DATA UNIFICADA'!$A$2:$A1007)*($T$1='CAMAGUI DATA UNIFICADA'!$B$2:$B1007),0),MATCH(X$2,'CAMAGUI DATA UNIFICADA'!$C$1:$T$1,0)),"")</f>
        <v>200.256</v>
      </c>
      <c r="Y54" s="2">
        <f t="array" ref="Y54">IFERROR(INDEX('CAMAGUI DATA UNIFICADA'!$C$2:$T1007,MATCH(1,($A54='CAMAGUI DATA UNIFICADA'!$A$2:$A1007)*($T$1='CAMAGUI DATA UNIFICADA'!$B$2:$B1007),0),MATCH(Y$2,'CAMAGUI DATA UNIFICADA'!$C$1:$T$1,0)),"")</f>
        <v>1.3</v>
      </c>
      <c r="Z54" s="2">
        <f t="array" ref="Z54">IFERROR(INDEX('CAMAGUI DATA UNIFICADA'!$C$2:$T1007,MATCH(1,($A54='CAMAGUI DATA UNIFICADA'!$A$2:$A1007)*($T$1='CAMAGUI DATA UNIFICADA'!$B$2:$B1007),0),MATCH(Z$2,'CAMAGUI DATA UNIFICADA'!$C$1:$T$1,0)),"")</f>
        <v>0</v>
      </c>
      <c r="AA54" s="2">
        <f t="array" ref="AA54">IFERROR(INDEX('CAMAGUI DATA UNIFICADA'!$C$2:$T1007,MATCH(1,($A54='CAMAGUI DATA UNIFICADA'!$A$2:$A1007)*($T$1='CAMAGUI DATA UNIFICADA'!$B$2:$B1007),0),MATCH(AA$2,'CAMAGUI DATA UNIFICADA'!$C$1:$T$1,0)),"")</f>
        <v>13.5504</v>
      </c>
      <c r="AB54" s="60">
        <f t="array" ref="AB54">IFERROR(INDEX('CAMAGUI DATA UNIFICADA'!$C$2:$T1007,MATCH(1,($A54='CAMAGUI DATA UNIFICADA'!$A$2:$A1007)*($T$1='CAMAGUI DATA UNIFICADA'!$B$2:$B1007),0),MATCH(AB$2,'CAMAGUI DATA UNIFICADA'!$C$1:$T$1,0)),"")</f>
        <v>351962.3605</v>
      </c>
      <c r="AC54" s="33" t="str">
        <f t="array" ref="AC54">IFERROR(INDEX('CAMAGUI DATA UNIFICADA'!$C$2:$T1007,MATCH(1,($A54='CAMAGUI DATA UNIFICADA'!$A$2:$A1007)*($T$1='CAMAGUI DATA UNIFICADA'!$B$2:$B1007),0),MATCH(AC$2,'CAMAGUI DATA UNIFICADA'!$C$1:$T$1,0)),"")</f>
        <v/>
      </c>
      <c r="AD54" s="23">
        <f t="array" ref="AD54">IFERROR(INDEX('CAMAGUI DATA UNIFICADA'!$C$2:$T1007,MATCH(1,($A54='CAMAGUI DATA UNIFICADA'!$A$2:$A1007)*($T$1='CAMAGUI DATA UNIFICADA'!$B$2:$B1007),0),MATCH(AD$2,'CAMAGUI DATA UNIFICADA'!$C$1:$T$1,0)),"")</f>
        <v>0.3565981362</v>
      </c>
      <c r="AE54" s="23">
        <f t="array" ref="AE54">IFERROR(INDEX('CAMAGUI DATA UNIFICADA'!$C$2:$T1007,MATCH(1,($A54='CAMAGUI DATA UNIFICADA'!$A$2:$A1007)*($T$1='CAMAGUI DATA UNIFICADA'!$B$2:$B1007),0),MATCH(AE$2,'CAMAGUI DATA UNIFICADA'!$C$1:$T$1,0)),"")</f>
        <v>0.65</v>
      </c>
      <c r="AF54" s="60">
        <f t="array" ref="AF54">IFERROR(INDEX('CAMAGUI DATA UNIFICADA'!$C$2:$T1007,MATCH(1,($A54='CAMAGUI DATA UNIFICADA'!$A$2:$A1007)*($T$1='CAMAGUI DATA UNIFICADA'!$B$2:$B1007),0),MATCH(AF$2,'CAMAGUI DATA UNIFICADA'!$C$1:$T$1,0)),"")</f>
        <v>106925</v>
      </c>
      <c r="AG54" s="2">
        <f t="array" ref="AG54">IFERROR(INDEX('CAMAGUI DATA UNIFICADA'!$C$2:$T1007,MATCH(1,($A54='CAMAGUI DATA UNIFICADA'!$A$2:$A1007)*($T$1='CAMAGUI DATA UNIFICADA'!$B$2:$B1007),0),MATCH(AG$2,'CAMAGUI DATA UNIFICADA'!$C$1:$T$1,0)),"")</f>
        <v>2.5</v>
      </c>
      <c r="AH54" s="2">
        <f t="array" ref="AH54">IFERROR(INDEX('CAMAGUI DATA UNIFICADA'!$C$2:$T1007,MATCH(1,($A54='CAMAGUI DATA UNIFICADA'!$A$2:$A1007)*($T$1='CAMAGUI DATA UNIFICADA'!$B$2:$B1007),0),MATCH(AH$2,'CAMAGUI DATA UNIFICADA'!$C$1:$T$1,0)),"")</f>
        <v>3.8</v>
      </c>
      <c r="AI54" s="33">
        <f t="array" ref="AI54">IFERROR(INDEX('CAMAGUI DATA UNIFICADA'!$C$2:$T1007,MATCH(1,($A54='CAMAGUI DATA UNIFICADA'!$A$2:$A1007)*($T$1='CAMAGUI DATA UNIFICADA'!$B$2:$B1007),0),MATCH(AI$2,'CAMAGUI DATA UNIFICADA'!$C$1:$T$1,0)),"")</f>
        <v>8.7504</v>
      </c>
      <c r="AJ54" s="60">
        <f t="array" ref="AJ54">IFERROR(INDEX('CAMAGUI DATA UNIFICADA'!$C$2:$T1007,MATCH(1,($A54='CAMAGUI DATA UNIFICADA'!$A$2:$A1007)*($T$1='CAMAGUI DATA UNIFICADA'!$B$2:$B1007),0),MATCH(AJ$2,'CAMAGUI DATA UNIFICADA'!$C$1:$T$1,0)),"")</f>
        <v>265.3296964</v>
      </c>
      <c r="AK54" s="140">
        <f t="array" ref="AK54">IFERROR(INDEX('CAMAGUI DATA UNIFICADA'!$C$2:$T1007,MATCH(1,($A54='CAMAGUI DATA UNIFICADA'!$A$2:$A1007)*($T$1='CAMAGUI DATA UNIFICADA'!$B$2:$B1007),0),MATCH(AK$2,'CAMAGUI DATA UNIFICADA'!$C$1:$T$1,0)),"")</f>
        <v>50.8324241</v>
      </c>
      <c r="AL54" s="138" t="str">
        <f t="array" ref="AL54">IFERROR(INDEX('CAMAGUI DATA UNIFICADA'!$C$2:$T1007,MATCH(1,($A54='CAMAGUI DATA UNIFICADA'!$A$2:$A1007)*($AL$1='CAMAGUI DATA UNIFICADA'!$B$2:$B1007),0),MATCH(AL$2,'CAMAGUI DATA UNIFICADA'!$C$1:$T$1,0)),"")</f>
        <v>CA3120124</v>
      </c>
      <c r="AM54" s="2">
        <f t="array" ref="AM54">IFERROR(INDEX('CAMAGUI DATA UNIFICADA'!$C$2:$T1007,MATCH(1,($A54='CAMAGUI DATA UNIFICADA'!$A$2:$A1007)*($AL$1='CAMAGUI DATA UNIFICADA'!$B$2:$B1007),0),MATCH(AM$2,'CAMAGUI DATA UNIFICADA'!$C$1:$T$1,0)),"")</f>
        <v>75</v>
      </c>
      <c r="AN54" s="2">
        <f t="array" ref="AN54">IFERROR(INDEX('CAMAGUI DATA UNIFICADA'!$C$2:$T1007,MATCH(1,($A54='CAMAGUI DATA UNIFICADA'!$A$2:$A1007)*($AL$1='CAMAGUI DATA UNIFICADA'!$B$2:$B1007),0),MATCH(AN$2,'CAMAGUI DATA UNIFICADA'!$C$1:$T$1,0)),"")</f>
        <v>184</v>
      </c>
      <c r="AO54" s="2" t="str">
        <f t="array" ref="AO54">IFERROR(INDEX('CAMAGUI DATA UNIFICADA'!$C$2:$T1007,MATCH(1,($A54='CAMAGUI DATA UNIFICADA'!$A$2:$A1007)*($AL$1='CAMAGUI DATA UNIFICADA'!$B$2:$B1007),0),MATCH(AO$2,'CAMAGUI DATA UNIFICADA'!$C$1:$T$1,0)),"")</f>
        <v>SKR NW#4</v>
      </c>
      <c r="AP54" s="139">
        <f t="array" ref="AP54">IFERROR(INDEX('CAMAGUI DATA UNIFICADA'!$C$2:$T1007,MATCH(1,($A54='CAMAGUI DATA UNIFICADA'!$A$2:$A1007)*($AL$1='CAMAGUI DATA UNIFICADA'!$B$2:$B1007),0),MATCH(AP$2,'CAMAGUI DATA UNIFICADA'!$C$1:$T$1,0)),"")</f>
        <v>247.296</v>
      </c>
      <c r="AQ54" s="2">
        <f t="array" ref="AQ54">IFERROR(INDEX('CAMAGUI DATA UNIFICADA'!$C$2:$T1007,MATCH(1,($A54='CAMAGUI DATA UNIFICADA'!$A$2:$A1007)*($AL$1='CAMAGUI DATA UNIFICADA'!$B$2:$B1007),0),MATCH(AQ$2,'CAMAGUI DATA UNIFICADA'!$C$1:$T$1,0)),"")</f>
        <v>1.35</v>
      </c>
      <c r="AR54" s="2">
        <f t="array" ref="AR54">IFERROR(INDEX('CAMAGUI DATA UNIFICADA'!$C$2:$T1007,MATCH(1,($A54='CAMAGUI DATA UNIFICADA'!$A$2:$A1007)*($AL$1='CAMAGUI DATA UNIFICADA'!$B$2:$B1007),0),MATCH(AR$2,'CAMAGUI DATA UNIFICADA'!$C$1:$T$1,0)),"")</f>
        <v>0</v>
      </c>
      <c r="AS54" s="33">
        <f t="array" ref="AS54">IFERROR(INDEX('CAMAGUI DATA UNIFICADA'!$C$2:$T1007,MATCH(1,($A54='CAMAGUI DATA UNIFICADA'!$A$2:$A1007)*($AL$1='CAMAGUI DATA UNIFICADA'!$B$2:$B1007),0),MATCH(AS$2,'CAMAGUI DATA UNIFICADA'!$C$1:$T$1,0)),"")</f>
        <v>13.4568</v>
      </c>
      <c r="AT54" s="60">
        <f t="array" ref="AT54">IFERROR(INDEX('CAMAGUI DATA UNIFICADA'!$C$2:$T1007,MATCH(1,($A54='CAMAGUI DATA UNIFICADA'!$A$2:$A1007)*($AL$1='CAMAGUI DATA UNIFICADA'!$B$2:$B1007),0),MATCH(AT$2,'CAMAGUI DATA UNIFICADA'!$C$1:$T$1,0)),"")</f>
        <v>412843.7337</v>
      </c>
      <c r="AU54" s="33" t="str">
        <f t="array" ref="AU54">IFERROR(INDEX('CAMAGUI DATA UNIFICADA'!$C$2:$T1007,MATCH(1,($A54='CAMAGUI DATA UNIFICADA'!$A$2:$A1007)*($AL$1='CAMAGUI DATA UNIFICADA'!$B$2:$B1007),0),MATCH(AU$2,'CAMAGUI DATA UNIFICADA'!$C$1:$T$1,0)),"")</f>
        <v/>
      </c>
      <c r="AV54" s="23">
        <f t="array" ref="AV54">IFERROR(INDEX('CAMAGUI DATA UNIFICADA'!$C$2:$T1007,MATCH(1,($A54='CAMAGUI DATA UNIFICADA'!$A$2:$A1007)*($AL$1='CAMAGUI DATA UNIFICADA'!$B$2:$B1007),0),MATCH(AV$2,'CAMAGUI DATA UNIFICADA'!$C$1:$T$1,0)),"")</f>
        <v>0.3719312916</v>
      </c>
      <c r="AW54" s="23">
        <f t="array" ref="AW54">IFERROR(INDEX('CAMAGUI DATA UNIFICADA'!$C$2:$T1007,MATCH(1,($A54='CAMAGUI DATA UNIFICADA'!$A$2:$A1007)*($AL$1='CAMAGUI DATA UNIFICADA'!$B$2:$B1007),0),MATCH(AW$2,'CAMAGUI DATA UNIFICADA'!$C$1:$T$1,0)),"")</f>
        <v>0.65</v>
      </c>
      <c r="AX54" s="60">
        <f t="array" ref="AX54">IFERROR(INDEX('CAMAGUI DATA UNIFICADA'!$C$2:$T1007,MATCH(1,($A54='CAMAGUI DATA UNIFICADA'!$A$2:$A1007)*($AL$1='CAMAGUI DATA UNIFICADA'!$B$2:$B1007),0),MATCH(AX$2,'CAMAGUI DATA UNIFICADA'!$C$1:$T$1,0)),"")</f>
        <v>103071.4286</v>
      </c>
      <c r="AY54" s="2">
        <f t="array" ref="AY54">IFERROR(INDEX('CAMAGUI DATA UNIFICADA'!$C$2:$T1007,MATCH(1,($A54='CAMAGUI DATA UNIFICADA'!$A$2:$A1007)*($AL$1='CAMAGUI DATA UNIFICADA'!$B$2:$B1007),0),MATCH(AY$2,'CAMAGUI DATA UNIFICADA'!$C$1:$T$1,0)),"")</f>
        <v>2.5</v>
      </c>
      <c r="AZ54" s="2">
        <f t="array" ref="AZ54">IFERROR(INDEX('CAMAGUI DATA UNIFICADA'!$C$2:$T1007,MATCH(1,($A54='CAMAGUI DATA UNIFICADA'!$A$2:$A1007)*($AL$1='CAMAGUI DATA UNIFICADA'!$B$2:$B1007),0),MATCH(AZ$2,'CAMAGUI DATA UNIFICADA'!$C$1:$T$1,0)),"")</f>
        <v>3.85</v>
      </c>
      <c r="BA54" s="33">
        <f t="array" ref="BA54">IFERROR(INDEX('CAMAGUI DATA UNIFICADA'!$C$2:$T1007,MATCH(1,($A54='CAMAGUI DATA UNIFICADA'!$A$2:$A1007)*($AL$1='CAMAGUI DATA UNIFICADA'!$B$2:$B1007),0),MATCH(BA$2,'CAMAGUI DATA UNIFICADA'!$C$1:$T$1,0)),"")</f>
        <v>8.6958</v>
      </c>
      <c r="BB54" s="60">
        <f t="array" ref="BB54">IFERROR(INDEX('CAMAGUI DATA UNIFICADA'!$C$2:$T1007,MATCH(1,($A54='CAMAGUI DATA UNIFICADA'!$A$2:$A1007)*($AL$1='CAMAGUI DATA UNIFICADA'!$B$2:$B1007),0),MATCH(BB$2,'CAMAGUI DATA UNIFICADA'!$C$1:$T$1,0)),"")</f>
        <v>300.3122736</v>
      </c>
      <c r="BC54" s="140">
        <f t="array" ref="BC54">IFERROR(INDEX('CAMAGUI DATA UNIFICADA'!$C$2:$T1007,MATCH(1,($A54='CAMAGUI DATA UNIFICADA'!$A$2:$A1007)*($AL$1='CAMAGUI DATA UNIFICADA'!$B$2:$B1007),0),MATCH(BC$2,'CAMAGUI DATA UNIFICADA'!$C$1:$T$1,0)),"")</f>
        <v>56.3280684</v>
      </c>
      <c r="BD54" s="138" t="str">
        <f t="array" ref="BD54">IFERROR(INDEX('CAMAGUI DATA UNIFICADA'!$C$2:$T1007,MATCH(1,($A54='CAMAGUI DATA UNIFICADA'!$A$2:$A1007)*($BD$1='CAMAGUI DATA UNIFICADA'!$B$2:$B1007),0),MATCH(BD$2,'CAMAGUI DATA UNIFICADA'!$C$1:$T$1,0)),"")</f>
        <v>CA4141223</v>
      </c>
      <c r="BE54" s="2">
        <f t="array" ref="BE54">IFERROR(INDEX('CAMAGUI DATA UNIFICADA'!$C$2:$T1007,MATCH(1,($A54='CAMAGUI DATA UNIFICADA'!$A$2:$A1007)*($BD$1='CAMAGUI DATA UNIFICADA'!$B$2:$B1007),0),MATCH(BE$2,'CAMAGUI DATA UNIFICADA'!$C$1:$T$1,0)),"")</f>
        <v>275</v>
      </c>
      <c r="BF54" s="2">
        <f t="array" ref="BF54">IFERROR(INDEX('CAMAGUI DATA UNIFICADA'!$C$2:$T1007,MATCH(1,($A54='CAMAGUI DATA UNIFICADA'!$A$2:$A1007)*($BD$1='CAMAGUI DATA UNIFICADA'!$B$2:$B1007),0),MATCH(BF$2,'CAMAGUI DATA UNIFICADA'!$C$1:$T$1,0)),"")</f>
        <v>2012</v>
      </c>
      <c r="BG54" s="2" t="str">
        <f t="array" ref="BG54">IFERROR(INDEX('CAMAGUI DATA UNIFICADA'!$C$2:$T1007,MATCH(1,($A54='CAMAGUI DATA UNIFICADA'!$A$2:$A1007)*($BD$1='CAMAGUI DATA UNIFICADA'!$B$2:$B1007),0),MATCH(BG$2,'CAMAGUI DATA UNIFICADA'!$C$1:$T$1,0)),"")</f>
        <v>SKR MAST</v>
      </c>
      <c r="BH54" s="139">
        <f t="array" ref="BH54">IFERROR(INDEX('CAMAGUI DATA UNIFICADA'!$C$2:$T1007,MATCH(1,($A54='CAMAGUI DATA UNIFICADA'!$A$2:$A1007)*($BD$1='CAMAGUI DATA UNIFICADA'!$B$2:$B1007),0),MATCH(BH$2,'CAMAGUI DATA UNIFICADA'!$C$1:$T$1,0)),"")</f>
        <v>1971.76</v>
      </c>
      <c r="BI54" s="2">
        <f t="array" ref="BI54">IFERROR(INDEX('CAMAGUI DATA UNIFICADA'!$C$2:$T1007,MATCH(1,($A54='CAMAGUI DATA UNIFICADA'!$A$2:$A1007)*($BD$1='CAMAGUI DATA UNIFICADA'!$B$2:$B1007),0),MATCH(BI$2,'CAMAGUI DATA UNIFICADA'!$C$1:$T$1,0)),"")</f>
        <v>12.2</v>
      </c>
      <c r="BJ54" s="2">
        <f t="array" ref="BJ54">IFERROR(INDEX('CAMAGUI DATA UNIFICADA'!$C$2:$T1007,MATCH(1,($A54='CAMAGUI DATA UNIFICADA'!$A$2:$A1007)*($BD$1='CAMAGUI DATA UNIFICADA'!$B$2:$B1007),0),MATCH(BJ$2,'CAMAGUI DATA UNIFICADA'!$C$1:$T$1,0)),"")</f>
        <v>3.5</v>
      </c>
      <c r="BK54" s="33">
        <f t="array" ref="BK54">IFERROR(INDEX('CAMAGUI DATA UNIFICADA'!$C$2:$T1007,MATCH(1,($A54='CAMAGUI DATA UNIFICADA'!$A$2:$A1007)*($BD$1='CAMAGUI DATA UNIFICADA'!$B$2:$B1007),0),MATCH(BK$2,'CAMAGUI DATA UNIFICADA'!$C$1:$T$1,0)),"")</f>
        <v>4.3752</v>
      </c>
      <c r="BL54" s="60">
        <f t="array" ref="BL54">IFERROR(INDEX('CAMAGUI DATA UNIFICADA'!$C$2:$T1007,MATCH(1,($A54='CAMAGUI DATA UNIFICADA'!$A$2:$A1007)*($BD$1='CAMAGUI DATA UNIFICADA'!$B$2:$B1007),0),MATCH(BL$2,'CAMAGUI DATA UNIFICADA'!$C$1:$T$1,0)),"")</f>
        <v>515198.9305</v>
      </c>
      <c r="BM54" s="33">
        <f t="array" ref="BM54">IFERROR(INDEX('CAMAGUI DATA UNIFICADA'!$C$2:$T1007,MATCH(1,($A54='CAMAGUI DATA UNIFICADA'!$A$2:$A1007)*($BD$1='CAMAGUI DATA UNIFICADA'!$B$2:$B1007),0),MATCH(BM$2,'CAMAGUI DATA UNIFICADA'!$C$1:$T$1,0)),"")</f>
        <v>1.026530612</v>
      </c>
      <c r="BN54" s="23">
        <f t="array" ref="BN54">IFERROR(INDEX('CAMAGUI DATA UNIFICADA'!$C$2:$T1007,MATCH(1,($A54='CAMAGUI DATA UNIFICADA'!$A$2:$A1007)*($BD$1='CAMAGUI DATA UNIFICADA'!$B$2:$B1007),0),MATCH(BN$2,'CAMAGUI DATA UNIFICADA'!$C$1:$T$1,0)),"")</f>
        <v>0.7359984721</v>
      </c>
      <c r="BO54" s="23">
        <f t="array" ref="BO54">IFERROR(INDEX('CAMAGUI DATA UNIFICADA'!$C$2:$T1007,MATCH(1,($A54='CAMAGUI DATA UNIFICADA'!$A$2:$A1007)*($BD$1='CAMAGUI DATA UNIFICADA'!$B$2:$B1007),0),MATCH(BO$2,'CAMAGUI DATA UNIFICADA'!$C$1:$T$1,0)),"")</f>
        <v>0.8</v>
      </c>
      <c r="BP54" s="60">
        <f t="array" ref="BP54">IFERROR(INDEX('CAMAGUI DATA UNIFICADA'!$C$2:$T1007,MATCH(1,($A54='CAMAGUI DATA UNIFICADA'!$A$2:$A1007)*($BD$1='CAMAGUI DATA UNIFICADA'!$B$2:$B1007),0),MATCH(BP$2,'CAMAGUI DATA UNIFICADA'!$C$1:$T$1,0)),"")</f>
        <v>116666.6667</v>
      </c>
      <c r="BQ54" s="2">
        <f t="array" ref="BQ54">IFERROR(INDEX('CAMAGUI DATA UNIFICADA'!$C$2:$T1007,MATCH(1,($A54='CAMAGUI DATA UNIFICADA'!$A$2:$A1007)*($BD$1='CAMAGUI DATA UNIFICADA'!$B$2:$B1007),0),MATCH(BQ$2,'CAMAGUI DATA UNIFICADA'!$C$1:$T$1,0)),"")</f>
        <v>2.5</v>
      </c>
      <c r="BR54" s="2">
        <f t="array" ref="BR54">IFERROR(INDEX('CAMAGUI DATA UNIFICADA'!$C$2:$T1007,MATCH(1,($A54='CAMAGUI DATA UNIFICADA'!$A$2:$A1007)*($BD$1='CAMAGUI DATA UNIFICADA'!$B$2:$B1007),0),MATCH(BR$2,'CAMAGUI DATA UNIFICADA'!$C$1:$T$1,0)),"")</f>
        <v>14.7</v>
      </c>
      <c r="BS54" s="33">
        <f t="array" ref="BS54">IFERROR(INDEX('CAMAGUI DATA UNIFICADA'!$C$2:$T1007,MATCH(1,($A54='CAMAGUI DATA UNIFICADA'!$A$2:$A1007)*($BD$1='CAMAGUI DATA UNIFICADA'!$B$2:$B1007),0),MATCH(BS$2,'CAMAGUI DATA UNIFICADA'!$C$1:$T$1,0)),"")</f>
        <v>3.9792</v>
      </c>
      <c r="BT54" s="60">
        <f t="array" ref="BT54">IFERROR(INDEX('CAMAGUI DATA UNIFICADA'!$C$2:$T1007,MATCH(1,($A54='CAMAGUI DATA UNIFICADA'!$A$2:$A1007)*($BD$1='CAMAGUI DATA UNIFICADA'!$B$2:$B1007),0),MATCH(BT$2,'CAMAGUI DATA UNIFICADA'!$C$1:$T$1,0)),"")</f>
        <v>337.1814678</v>
      </c>
      <c r="BU54" s="140">
        <f t="array" ref="BU54">IFERROR(INDEX('CAMAGUI DATA UNIFICADA'!$C$2:$T1007,MATCH(1,($A54='CAMAGUI DATA UNIFICADA'!$A$2:$A1007)*($BD$1='CAMAGUI DATA UNIFICADA'!$B$2:$B1007),0),MATCH(BU$2,'CAMAGUI DATA UNIFICADA'!$C$1:$T$1,0)),"")</f>
        <v>15.54536696</v>
      </c>
      <c r="BV54" s="138" t="str">
        <f t="array" ref="BV54">IFERROR(INDEX('CAMAGUI DATA UNIFICADA'!$C$2:$T1007,MATCH(1,($A54='CAMAGUI DATA UNIFICADA'!$A$2:$A1007)*($BV$1='CAMAGUI DATA UNIFICADA'!$B$2:$B1007),0),MATCH(BV$2,'CAMAGUI DATA UNIFICADA'!$C$1:$T$1,0)),"")</f>
        <v>CA5141223</v>
      </c>
      <c r="BW54" s="2">
        <f t="array" ref="BW54">IFERROR(INDEX('CAMAGUI DATA UNIFICADA'!$C$2:$T1007,MATCH(1,($A54='CAMAGUI DATA UNIFICADA'!$A$2:$A1007)*($BV$1='CAMAGUI DATA UNIFICADA'!$B$2:$B1007),0),MATCH(BW$2,'CAMAGUI DATA UNIFICADA'!$C$1:$T$1,0)),"")</f>
        <v>250</v>
      </c>
      <c r="BX54" s="2">
        <f t="array" ref="BX54">IFERROR(INDEX('CAMAGUI DATA UNIFICADA'!$C$2:$T1007,MATCH(1,($A54='CAMAGUI DATA UNIFICADA'!$A$2:$A1007)*($BV$1='CAMAGUI DATA UNIFICADA'!$B$2:$B1007),0),MATCH(BX$2,'CAMAGUI DATA UNIFICADA'!$C$1:$T$1,0)),"")</f>
        <v>1975</v>
      </c>
      <c r="BY54" s="2" t="str">
        <f t="array" ref="BY54">IFERROR(INDEX('CAMAGUI DATA UNIFICADA'!$C$2:$T1007,MATCH(1,($A54='CAMAGUI DATA UNIFICADA'!$A$2:$A1007)*($BV$1='CAMAGUI DATA UNIFICADA'!$B$2:$B1007),0),MATCH(BY$2,'CAMAGUI DATA UNIFICADA'!$C$1:$T$1,0)),"")</f>
        <v>SKR MAST</v>
      </c>
      <c r="BZ54" s="139">
        <f t="array" ref="BZ54">IFERROR(INDEX('CAMAGUI DATA UNIFICADA'!$C$2:$T1007,MATCH(1,($A54='CAMAGUI DATA UNIFICADA'!$A$2:$A1007)*($BV$1='CAMAGUI DATA UNIFICADA'!$B$2:$B1007),0),MATCH(BZ$2,'CAMAGUI DATA UNIFICADA'!$C$1:$T$1,0)),"")</f>
        <v>1935.5</v>
      </c>
      <c r="CA54" s="2">
        <f t="array" ref="CA54">IFERROR(INDEX('CAMAGUI DATA UNIFICADA'!$C$2:$T1007,MATCH(1,($A54='CAMAGUI DATA UNIFICADA'!$A$2:$A1007)*($BV$1='CAMAGUI DATA UNIFICADA'!$B$2:$B1007),0),MATCH(CA$2,'CAMAGUI DATA UNIFICADA'!$C$1:$T$1,0)),"")</f>
        <v>11.2</v>
      </c>
      <c r="CB54" s="2">
        <f t="array" ref="CB54">IFERROR(INDEX('CAMAGUI DATA UNIFICADA'!$C$2:$T1007,MATCH(1,($A54='CAMAGUI DATA UNIFICADA'!$A$2:$A1007)*($BV$1='CAMAGUI DATA UNIFICADA'!$B$2:$B1007),0),MATCH(CB$2,'CAMAGUI DATA UNIFICADA'!$C$1:$T$1,0)),"")</f>
        <v>3.4</v>
      </c>
      <c r="CC54" s="33">
        <f t="array" ref="CC54">IFERROR(INDEX('CAMAGUI DATA UNIFICADA'!$C$2:$T1007,MATCH(1,($A54='CAMAGUI DATA UNIFICADA'!$A$2:$A1007)*($BV$1='CAMAGUI DATA UNIFICADA'!$B$2:$B1007),0),MATCH(CC$2,'CAMAGUI DATA UNIFICADA'!$C$1:$T$1,0)),"")</f>
        <v>4.5696</v>
      </c>
      <c r="CD54" s="60">
        <f t="array" ref="CD54">IFERROR(INDEX('CAMAGUI DATA UNIFICADA'!$C$2:$T1007,MATCH(1,($A54='CAMAGUI DATA UNIFICADA'!$A$2:$A1007)*($BV$1='CAMAGUI DATA UNIFICADA'!$B$2:$B1007),0),MATCH(CD$2,'CAMAGUI DATA UNIFICADA'!$C$1:$T$1,0)),"")</f>
        <v>488476.6407</v>
      </c>
      <c r="CE54" s="33">
        <f t="array" ref="CE54">IFERROR(INDEX('CAMAGUI DATA UNIFICADA'!$C$2:$T1007,MATCH(1,($A54='CAMAGUI DATA UNIFICADA'!$A$2:$A1007)*($BV$1='CAMAGUI DATA UNIFICADA'!$B$2:$B1007),0),MATCH(CE$2,'CAMAGUI DATA UNIFICADA'!$C$1:$T$1,0)),"")</f>
        <v>1.037289916</v>
      </c>
      <c r="CF54" s="23">
        <f t="array" ref="CF54">IFERROR(INDEX('CAMAGUI DATA UNIFICADA'!$C$2:$T1007,MATCH(1,($A54='CAMAGUI DATA UNIFICADA'!$A$2:$A1007)*($BV$1='CAMAGUI DATA UNIFICADA'!$B$2:$B1007),0),MATCH(CF$2,'CAMAGUI DATA UNIFICADA'!$C$1:$T$1,0)),"")</f>
        <v>0.6978237724</v>
      </c>
      <c r="CG54" s="23">
        <f t="array" ref="CG54">IFERROR(INDEX('CAMAGUI DATA UNIFICADA'!$C$2:$T1007,MATCH(1,($A54='CAMAGUI DATA UNIFICADA'!$A$2:$A1007)*($BV$1='CAMAGUI DATA UNIFICADA'!$B$2:$B1007),0),MATCH(CG$2,'CAMAGUI DATA UNIFICADA'!$C$1:$T$1,0)),"")</f>
        <v>0.8</v>
      </c>
      <c r="CH54" s="60">
        <f t="array" ref="CH54">IFERROR(INDEX('CAMAGUI DATA UNIFICADA'!$C$2:$T1007,MATCH(1,($A54='CAMAGUI DATA UNIFICADA'!$A$2:$A1007)*($BV$1='CAMAGUI DATA UNIFICADA'!$B$2:$B1007),0),MATCH(CH$2,'CAMAGUI DATA UNIFICADA'!$C$1:$T$1,0)),"")</f>
        <v>133333.3333</v>
      </c>
      <c r="CI54" s="2">
        <f t="array" ref="CI54">IFERROR(INDEX('CAMAGUI DATA UNIFICADA'!$C$2:$T1007,MATCH(1,($A54='CAMAGUI DATA UNIFICADA'!$A$2:$A1007)*($BV$1='CAMAGUI DATA UNIFICADA'!$B$2:$B1007),0),MATCH(CI$2,'CAMAGUI DATA UNIFICADA'!$C$1:$T$1,0)),"")</f>
        <v>3</v>
      </c>
      <c r="CJ54" s="2">
        <f t="array" ref="CJ54">IFERROR(INDEX('CAMAGUI DATA UNIFICADA'!$C$2:$T1007,MATCH(1,($A54='CAMAGUI DATA UNIFICADA'!$A$2:$A1007)*($BV$1='CAMAGUI DATA UNIFICADA'!$B$2:$B1007),0),MATCH(CJ$2,'CAMAGUI DATA UNIFICADA'!$C$1:$T$1,0)),"")</f>
        <v>14.2</v>
      </c>
      <c r="CK54" s="33">
        <f t="array" ref="CK54">IFERROR(INDEX('CAMAGUI DATA UNIFICADA'!$C$2:$T1007,MATCH(1,($A54='CAMAGUI DATA UNIFICADA'!$A$2:$A1007)*($BV$1='CAMAGUI DATA UNIFICADA'!$B$2:$B1007),0),MATCH(CK$2,'CAMAGUI DATA UNIFICADA'!$C$1:$T$1,0)),"")</f>
        <v>4.0512</v>
      </c>
      <c r="CL54" s="60">
        <f t="array" ref="CL54">IFERROR(INDEX('CAMAGUI DATA UNIFICADA'!$C$2:$T1007,MATCH(1,($A54='CAMAGUI DATA UNIFICADA'!$A$2:$A1007)*($BV$1='CAMAGUI DATA UNIFICADA'!$B$2:$B1007),0),MATCH(CL$2,'CAMAGUI DATA UNIFICADA'!$C$1:$T$1,0)),"")</f>
        <v>336.0988382</v>
      </c>
      <c r="CM54" s="140">
        <f t="array" ref="CM54">IFERROR(INDEX('CAMAGUI DATA UNIFICADA'!$C$2:$T1007,MATCH(1,($A54='CAMAGUI DATA UNIFICADA'!$A$2:$A1007)*($BV$1='CAMAGUI DATA UNIFICADA'!$B$2:$B1007),0),MATCH(CM$2,'CAMAGUI DATA UNIFICADA'!$C$1:$T$1,0)),"")</f>
        <v>21.52470955</v>
      </c>
      <c r="CN54" s="138" t="str">
        <f t="array" ref="CN54">IFERROR(INDEX('CAMAGUI DATA UNIFICADA'!$C$2:$T1007,MATCH(1,($A54='CAMAGUI DATA UNIFICADA'!$A$2:$A1007)*($CN$1='CAMAGUI DATA UNIFICADA'!$B$2:$B1007),0),MATCH(CN$2,'CAMAGUI DATA UNIFICADA'!$C$1:$T$1,0)),"")</f>
        <v>CA6181223</v>
      </c>
      <c r="CO54" s="2">
        <f t="array" ref="CO54">IFERROR(INDEX('CAMAGUI DATA UNIFICADA'!$C$2:$T1007,MATCH(1,($A54='CAMAGUI DATA UNIFICADA'!$A$2:$A1007)*($CN$1='CAMAGUI DATA UNIFICADA'!$B$2:$B1007),0),MATCH(CO$2,'CAMAGUI DATA UNIFICADA'!$C$1:$T$1,0)),"")</f>
        <v>475</v>
      </c>
      <c r="CP54" s="2">
        <f t="array" ref="CP54">IFERROR(INDEX('CAMAGUI DATA UNIFICADA'!$C$2:$T1007,MATCH(1,($A54='CAMAGUI DATA UNIFICADA'!$A$2:$A1007)*($CN$1='CAMAGUI DATA UNIFICADA'!$B$2:$B1007),0),MATCH(CP$2,'CAMAGUI DATA UNIFICADA'!$C$1:$T$1,0)),"")</f>
        <v>3375</v>
      </c>
      <c r="CQ54" s="2" t="str">
        <f t="array" ref="CQ54">IFERROR(INDEX('CAMAGUI DATA UNIFICADA'!$C$2:$T1007,MATCH(1,($A54='CAMAGUI DATA UNIFICADA'!$A$2:$A1007)*($CN$1='CAMAGUI DATA UNIFICADA'!$B$2:$B1007),0),MATCH(CQ$2,'CAMAGUI DATA UNIFICADA'!$C$1:$T$1,0)),"")</f>
        <v>SKR MAST</v>
      </c>
      <c r="CR54" s="139">
        <f t="array" ref="CR54">IFERROR(INDEX('CAMAGUI DATA UNIFICADA'!$C$2:$T1007,MATCH(1,($A54='CAMAGUI DATA UNIFICADA'!$A$2:$A1007)*($CN$1='CAMAGUI DATA UNIFICADA'!$B$2:$B1007),0),MATCH(CR$2,'CAMAGUI DATA UNIFICADA'!$C$1:$T$1,0)),"")</f>
        <v>3307.5</v>
      </c>
      <c r="CS54" s="2">
        <f t="array" ref="CS54">IFERROR(INDEX('CAMAGUI DATA UNIFICADA'!$C$2:$T1007,MATCH(1,($A54='CAMAGUI DATA UNIFICADA'!$A$2:$A1007)*($CN$1='CAMAGUI DATA UNIFICADA'!$B$2:$B1007),0),MATCH(CS$2,'CAMAGUI DATA UNIFICADA'!$C$1:$T$1,0)),"")</f>
        <v>10.3</v>
      </c>
      <c r="CT54" s="2">
        <f t="array" ref="CT54">IFERROR(INDEX('CAMAGUI DATA UNIFICADA'!$C$2:$T1007,MATCH(1,($A54='CAMAGUI DATA UNIFICADA'!$A$2:$A1007)*($CN$1='CAMAGUI DATA UNIFICADA'!$B$2:$B1007),0),MATCH(CT$2,'CAMAGUI DATA UNIFICADA'!$C$1:$T$1,0)),"")</f>
        <v>2.5</v>
      </c>
      <c r="CU54" s="33">
        <f t="array" ref="CU54">IFERROR(INDEX('CAMAGUI DATA UNIFICADA'!$C$2:$T1007,MATCH(1,($A54='CAMAGUI DATA UNIFICADA'!$A$2:$A1007)*($CN$1='CAMAGUI DATA UNIFICADA'!$B$2:$B1007),0),MATCH(CU$2,'CAMAGUI DATA UNIFICADA'!$C$1:$T$1,0)),"")</f>
        <v>4.7712</v>
      </c>
      <c r="CV54" s="60">
        <f t="array" ref="CV54">IFERROR(INDEX('CAMAGUI DATA UNIFICADA'!$C$2:$T1007,MATCH(1,($A54='CAMAGUI DATA UNIFICADA'!$A$2:$A1007)*($CN$1='CAMAGUI DATA UNIFICADA'!$B$2:$B1007),0),MATCH(CV$2,'CAMAGUI DATA UNIFICADA'!$C$1:$T$1,0)),"")</f>
        <v>966559.8771</v>
      </c>
      <c r="CW54" s="33">
        <f t="array" ref="CW54">IFERROR(INDEX('CAMAGUI DATA UNIFICADA'!$C$2:$T1007,MATCH(1,($A54='CAMAGUI DATA UNIFICADA'!$A$2:$A1007)*($CN$1='CAMAGUI DATA UNIFICADA'!$B$2:$B1007),0),MATCH(CW$2,'CAMAGUI DATA UNIFICADA'!$C$1:$T$1,0)),"")</f>
        <v>1.418067227</v>
      </c>
      <c r="CX54" s="23">
        <f t="array" ref="CX54">IFERROR(INDEX('CAMAGUI DATA UNIFICADA'!$C$2:$T1007,MATCH(1,($A54='CAMAGUI DATA UNIFICADA'!$A$2:$A1007)*($CN$1='CAMAGUI DATA UNIFICADA'!$B$2:$B1007),0),MATCH(CX$2,'CAMAGUI DATA UNIFICADA'!$C$1:$T$1,0)),"")</f>
        <v>0.8629998902</v>
      </c>
      <c r="CY54" s="23">
        <f t="array" ref="CY54">IFERROR(INDEX('CAMAGUI DATA UNIFICADA'!$C$2:$T1007,MATCH(1,($A54='CAMAGUI DATA UNIFICADA'!$A$2:$A1007)*($CN$1='CAMAGUI DATA UNIFICADA'!$B$2:$B1007),0),MATCH(CY$2,'CAMAGUI DATA UNIFICADA'!$C$1:$T$1,0)),"")</f>
        <v>0.85</v>
      </c>
      <c r="CZ54" s="60">
        <f t="array" ref="CZ54">IFERROR(INDEX('CAMAGUI DATA UNIFICADA'!$C$2:$T1007,MATCH(1,($A54='CAMAGUI DATA UNIFICADA'!$A$2:$A1007)*($CN$1='CAMAGUI DATA UNIFICADA'!$B$2:$B1007),0),MATCH(CZ$2,'CAMAGUI DATA UNIFICADA'!$C$1:$T$1,0)),"")</f>
        <v>108800</v>
      </c>
      <c r="DA54" s="2">
        <f t="array" ref="DA54">IFERROR(INDEX('CAMAGUI DATA UNIFICADA'!$C$2:$T1007,MATCH(1,($A54='CAMAGUI DATA UNIFICADA'!$A$2:$A1007)*($CN$1='CAMAGUI DATA UNIFICADA'!$B$2:$B1007),0),MATCH(DA$2,'CAMAGUI DATA UNIFICADA'!$C$1:$T$1,0)),"")</f>
        <v>3</v>
      </c>
      <c r="DB54" s="2">
        <f t="array" ref="DB54">IFERROR(INDEX('CAMAGUI DATA UNIFICADA'!$C$2:$T1007,MATCH(1,($A54='CAMAGUI DATA UNIFICADA'!$A$2:$A1007)*($CN$1='CAMAGUI DATA UNIFICADA'!$B$2:$B1007),0),MATCH(DB$2,'CAMAGUI DATA UNIFICADA'!$C$1:$T$1,0)),"")</f>
        <v>13.3</v>
      </c>
      <c r="DC54" s="33">
        <f t="array" ref="DC54">IFERROR(INDEX('CAMAGUI DATA UNIFICADA'!$C$2:$T1007,MATCH(1,($A54='CAMAGUI DATA UNIFICADA'!$A$2:$A1007)*($CN$1='CAMAGUI DATA UNIFICADA'!$B$2:$B1007),0),MATCH(DC$2,'CAMAGUI DATA UNIFICADA'!$C$1:$T$1,0)),"")</f>
        <v>4.2012</v>
      </c>
      <c r="DD54" s="60">
        <f t="array" ref="DD54">IFERROR(INDEX('CAMAGUI DATA UNIFICADA'!$C$2:$T1007,MATCH(1,($A54='CAMAGUI DATA UNIFICADA'!$A$2:$A1007)*($CN$1='CAMAGUI DATA UNIFICADA'!$B$2:$B1007),0),MATCH(DD$2,'CAMAGUI DATA UNIFICADA'!$C$1:$T$1,0)),"")</f>
        <v>557.6305155</v>
      </c>
      <c r="DE54" s="140">
        <f t="array" ref="DE54">IFERROR(INDEX('CAMAGUI DATA UNIFICADA'!$C$2:$T1007,MATCH(1,($A54='CAMAGUI DATA UNIFICADA'!$A$2:$A1007)*($CN$1='CAMAGUI DATA UNIFICADA'!$B$2:$B1007),0),MATCH(DE$2,'CAMAGUI DATA UNIFICADA'!$C$1:$T$1,0)),"")</f>
        <v>20.65762887</v>
      </c>
      <c r="DF54" s="138" t="str">
        <f t="array" ref="DF54">IFERROR(INDEX('CAMAGUI DATA UNIFICADA'!$C$2:$T1007,MATCH(1,($A54='CAMAGUI DATA UNIFICADA'!$A$2:$A1007)*($DF$1='CAMAGUI DATA UNIFICADA'!$B$2:$B1007),0),MATCH(DF$2,'CAMAGUI DATA UNIFICADA'!$C$1:$T$1,0)),"")</f>
        <v/>
      </c>
      <c r="DG54" s="2" t="str">
        <f t="array" ref="DG54">IFERROR(INDEX('CAMAGUI DATA UNIFICADA'!$C$2:$T1007,MATCH(1,($A54='CAMAGUI DATA UNIFICADA'!$A$2:$A1007)*($DF$1='CAMAGUI DATA UNIFICADA'!$B$2:$B1007),0),MATCH(DG$2,'CAMAGUI DATA UNIFICADA'!$C$1:$T$1,0)),"")</f>
        <v/>
      </c>
      <c r="DH54" s="2" t="str">
        <f t="array" ref="DH54">IFERROR(INDEX('CAMAGUI DATA UNIFICADA'!$C$2:$T1007,MATCH(1,($A54='CAMAGUI DATA UNIFICADA'!$A$2:$A1007)*($DF$1='CAMAGUI DATA UNIFICADA'!$B$2:$B1007),0),MATCH(DH$2,'CAMAGUI DATA UNIFICADA'!$C$1:$T$1,0)),"")</f>
        <v/>
      </c>
      <c r="DI54" s="2" t="str">
        <f t="array" ref="DI54">IFERROR(INDEX('CAMAGUI DATA UNIFICADA'!$C$2:$T1007,MATCH(1,($A54='CAMAGUI DATA UNIFICADA'!$A$2:$A1007)*($DF$1='CAMAGUI DATA UNIFICADA'!$B$2:$B1007),0),MATCH(DI$2,'CAMAGUI DATA UNIFICADA'!$C$1:$T$1,0)),"")</f>
        <v/>
      </c>
      <c r="DJ54" s="139" t="str">
        <f t="array" ref="DJ54">IFERROR(INDEX('CAMAGUI DATA UNIFICADA'!$C$2:$T1007,MATCH(1,($A54='CAMAGUI DATA UNIFICADA'!$A$2:$A1007)*($DF$1='CAMAGUI DATA UNIFICADA'!$B$2:$B1007),0),MATCH(DJ$2,'CAMAGUI DATA UNIFICADA'!$C$1:$T$1,0)),"")</f>
        <v/>
      </c>
      <c r="DK54" s="2" t="str">
        <f t="array" ref="DK54">IFERROR(INDEX('CAMAGUI DATA UNIFICADA'!$C$2:$T1007,MATCH(1,($A54='CAMAGUI DATA UNIFICADA'!$A$2:$A1007)*($DF$1='CAMAGUI DATA UNIFICADA'!$B$2:$B1007),0),MATCH(DK$2,'CAMAGUI DATA UNIFICADA'!$C$1:$T$1,0)),"")</f>
        <v/>
      </c>
      <c r="DL54" s="2" t="str">
        <f t="array" ref="DL54">IFERROR(INDEX('CAMAGUI DATA UNIFICADA'!$C$2:$T1007,MATCH(1,($A54='CAMAGUI DATA UNIFICADA'!$A$2:$A1007)*($DF$1='CAMAGUI DATA UNIFICADA'!$B$2:$B1007),0),MATCH(DL$2,'CAMAGUI DATA UNIFICADA'!$C$1:$T$1,0)),"")</f>
        <v/>
      </c>
      <c r="DM54" s="33" t="str">
        <f t="array" ref="DM54">IFERROR(INDEX('CAMAGUI DATA UNIFICADA'!$C$2:$T1007,MATCH(1,($A54='CAMAGUI DATA UNIFICADA'!$A$2:$A1007)*($DF$1='CAMAGUI DATA UNIFICADA'!$B$2:$B1007),0),MATCH(DM$2,'CAMAGUI DATA UNIFICADA'!$C$1:$T$1,0)),"")</f>
        <v/>
      </c>
      <c r="DN54" s="60" t="str">
        <f t="array" ref="DN54">IFERROR(INDEX('CAMAGUI DATA UNIFICADA'!$C$2:$T1007,MATCH(1,($A54='CAMAGUI DATA UNIFICADA'!$A$2:$A1007)*($DF$1='CAMAGUI DATA UNIFICADA'!$B$2:$B1007),0),MATCH(DN$2,'CAMAGUI DATA UNIFICADA'!$C$1:$T$1,0)),"")</f>
        <v/>
      </c>
      <c r="DO54" s="33" t="str">
        <f t="array" ref="DO54">IFERROR(INDEX('CAMAGUI DATA UNIFICADA'!$C$2:$T1007,MATCH(1,($A54='CAMAGUI DATA UNIFICADA'!$A$2:$A1007)*($DF$1='CAMAGUI DATA UNIFICADA'!$B$2:$B1007),0),MATCH(DO$2,'CAMAGUI DATA UNIFICADA'!$C$1:$T$1,0)),"")</f>
        <v/>
      </c>
      <c r="DP54" s="23" t="str">
        <f t="array" ref="DP54">IFERROR(INDEX('CAMAGUI DATA UNIFICADA'!$C$2:$T1007,MATCH(1,($A54='CAMAGUI DATA UNIFICADA'!$A$2:$A1007)*($DF$1='CAMAGUI DATA UNIFICADA'!$B$2:$B1007),0),MATCH(DP$2,'CAMAGUI DATA UNIFICADA'!$C$1:$T$1,0)),"")</f>
        <v/>
      </c>
      <c r="DQ54" s="23" t="str">
        <f t="array" ref="DQ54">IFERROR(INDEX('CAMAGUI DATA UNIFICADA'!$C$2:$T1007,MATCH(1,($A54='CAMAGUI DATA UNIFICADA'!$A$2:$A1007)*($DF$1='CAMAGUI DATA UNIFICADA'!$B$2:$B1007),0),MATCH(DQ$2,'CAMAGUI DATA UNIFICADA'!$C$1:$T$1,0)),"")</f>
        <v/>
      </c>
      <c r="DR54" s="2" t="str">
        <f t="array" ref="DR54">IFERROR(INDEX('CAMAGUI DATA UNIFICADA'!$C$2:$T1007,MATCH(1,($A54='CAMAGUI DATA UNIFICADA'!$A$2:$A1007)*($DF$1='CAMAGUI DATA UNIFICADA'!$B$2:$B1007),0),MATCH(DR$2,'CAMAGUI DATA UNIFICADA'!$C$1:$T$1,0)),"")</f>
        <v/>
      </c>
      <c r="DS54" s="2" t="str">
        <f t="array" ref="DS54">IFERROR(INDEX('CAMAGUI DATA UNIFICADA'!$C$2:$T1007,MATCH(1,($A54='CAMAGUI DATA UNIFICADA'!$A$2:$A1007)*($DF$1='CAMAGUI DATA UNIFICADA'!$B$2:$B1007),0),MATCH(DS$2,'CAMAGUI DATA UNIFICADA'!$C$1:$T$1,0)),"")</f>
        <v/>
      </c>
      <c r="DT54" s="2" t="str">
        <f t="array" ref="DT54">IFERROR(INDEX('CAMAGUI DATA UNIFICADA'!$C$2:$T1007,MATCH(1,($A54='CAMAGUI DATA UNIFICADA'!$A$2:$A1007)*($DF$1='CAMAGUI DATA UNIFICADA'!$B$2:$B1007),0),MATCH(DT$2,'CAMAGUI DATA UNIFICADA'!$C$1:$T$1,0)),"")</f>
        <v/>
      </c>
      <c r="DU54" s="33" t="str">
        <f t="array" ref="DU54">IFERROR(INDEX('CAMAGUI DATA UNIFICADA'!$C$2:$T1007,MATCH(1,($A54='CAMAGUI DATA UNIFICADA'!$A$2:$A1007)*($DF$1='CAMAGUI DATA UNIFICADA'!$B$2:$B1007),0),MATCH(DU$2,'CAMAGUI DATA UNIFICADA'!$C$1:$T$1,0)),"")</f>
        <v/>
      </c>
      <c r="DV54" s="60" t="str">
        <f t="array" ref="DV54">IFERROR(INDEX('CAMAGUI DATA UNIFICADA'!$C$2:$T1007,MATCH(1,($A54='CAMAGUI DATA UNIFICADA'!$A$2:$A1007)*($DF$1='CAMAGUI DATA UNIFICADA'!$B$2:$B1007),0),MATCH(DV$2,'CAMAGUI DATA UNIFICADA'!$C$1:$T$1,0)),"")</f>
        <v/>
      </c>
      <c r="DW54" s="140" t="str">
        <f t="array" ref="DW54">IFERROR(INDEX('CAMAGUI DATA UNIFICADA'!$C$2:$T1007,MATCH(1,($A54='CAMAGUI DATA UNIFICADA'!$A$2:$A1007)*($DF$1='CAMAGUI DATA UNIFICADA'!$B$2:$B1007),0),MATCH(DW$2,'CAMAGUI DATA UNIFICADA'!$C$1:$T$1,0)),"")</f>
        <v/>
      </c>
      <c r="DX54" s="144" t="str">
        <f t="array" ref="DX54">IFERROR(INDEX('CAMAGUI DATA UNIFICADA'!$C$2:$T1007,MATCH(1,($A54='CAMAGUI DATA UNIFICADA'!$A$2:$A1007)*($DX$1='CAMAGUI DATA UNIFICADA'!$B$2:$B1007),0),MATCH(DX$2,'CAMAGUI DATA UNIFICADA'!$C$1:$T$1,0)),"")</f>
        <v/>
      </c>
      <c r="DY54" s="60" t="str">
        <f t="array" ref="DY54">IFERROR(INDEX('CAMAGUI DATA UNIFICADA'!$C$2:$T1007,MATCH(1,($A54='CAMAGUI DATA UNIFICADA'!$A$2:$A1007)*($DX$1='CAMAGUI DATA UNIFICADA'!$B$2:$B1007),0),MATCH(DY$2,'CAMAGUI DATA UNIFICADA'!$C$1:$T$1,0)),"")</f>
        <v/>
      </c>
      <c r="DZ54" s="60" t="str">
        <f t="array" ref="DZ54">IFERROR(INDEX('CAMAGUI DATA UNIFICADA'!$C$2:$T1007,MATCH(1,($A54='CAMAGUI DATA UNIFICADA'!$A$2:$A1007)*($DX$1='CAMAGUI DATA UNIFICADA'!$B$2:$B1007),0),MATCH(DZ$2,'CAMAGUI DATA UNIFICADA'!$C$1:$T$1,0)),"")</f>
        <v/>
      </c>
      <c r="EA54" s="60" t="str">
        <f t="array" ref="EA54">IFERROR(INDEX('CAMAGUI DATA UNIFICADA'!$C$2:$T1007,MATCH(1,($A54='CAMAGUI DATA UNIFICADA'!$A$2:$A1007)*($DX$1='CAMAGUI DATA UNIFICADA'!$B$2:$B1007),0),MATCH(EA$2,'CAMAGUI DATA UNIFICADA'!$C$1:$T$1,0)),"")</f>
        <v/>
      </c>
      <c r="EB54" s="60" t="str">
        <f t="array" ref="EB54">IFERROR(INDEX('CAMAGUI DATA UNIFICADA'!$C$2:$T1007,MATCH(1,($A54='CAMAGUI DATA UNIFICADA'!$A$2:$A1007)*($DX$1='CAMAGUI DATA UNIFICADA'!$B$2:$B1007),0),MATCH(EB$2,'CAMAGUI DATA UNIFICADA'!$C$1:$T$1,0)),"")</f>
        <v/>
      </c>
      <c r="EC54" s="60" t="str">
        <f t="array" ref="EC54">IFERROR(INDEX('CAMAGUI DATA UNIFICADA'!$C$2:$T1007,MATCH(1,($A54='CAMAGUI DATA UNIFICADA'!$A$2:$A1007)*($DX$1='CAMAGUI DATA UNIFICADA'!$B$2:$B1007),0),MATCH(EC$2,'CAMAGUI DATA UNIFICADA'!$C$1:$T$1,0)),"")</f>
        <v/>
      </c>
      <c r="ED54" s="60" t="str">
        <f t="array" ref="ED54">IFERROR(INDEX('CAMAGUI DATA UNIFICADA'!$C$2:$T1007,MATCH(1,($A54='CAMAGUI DATA UNIFICADA'!$A$2:$A1007)*($DX$1='CAMAGUI DATA UNIFICADA'!$B$2:$B1007),0),MATCH(ED$2,'CAMAGUI DATA UNIFICADA'!$C$1:$T$1,0)),"")</f>
        <v/>
      </c>
      <c r="EE54" s="60" t="str">
        <f t="array" ref="EE54">IFERROR(INDEX('CAMAGUI DATA UNIFICADA'!$C$2:$T1007,MATCH(1,($A54='CAMAGUI DATA UNIFICADA'!$A$2:$A1007)*($DX$1='CAMAGUI DATA UNIFICADA'!$B$2:$B1007),0),MATCH(EE$2,'CAMAGUI DATA UNIFICADA'!$C$1:$T$1,0)),"")</f>
        <v/>
      </c>
      <c r="EF54" s="60" t="str">
        <f t="array" ref="EF54">IFERROR(INDEX('CAMAGUI DATA UNIFICADA'!$C$2:$T1007,MATCH(1,($A54='CAMAGUI DATA UNIFICADA'!$A$2:$A1007)*($DX$1='CAMAGUI DATA UNIFICADA'!$B$2:$B1007),0),MATCH(EF$2,'CAMAGUI DATA UNIFICADA'!$C$1:$T$1,0)),"")</f>
        <v/>
      </c>
      <c r="EG54" s="60" t="str">
        <f t="array" ref="EG54">IFERROR(INDEX('CAMAGUI DATA UNIFICADA'!$C$2:$T1007,MATCH(1,($A54='CAMAGUI DATA UNIFICADA'!$A$2:$A1007)*($DX$1='CAMAGUI DATA UNIFICADA'!$B$2:$B1007),0),MATCH(EG$2,'CAMAGUI DATA UNIFICADA'!$C$1:$T$1,0)),"")</f>
        <v/>
      </c>
      <c r="EH54" s="60" t="str">
        <f t="array" ref="EH54">IFERROR(INDEX('CAMAGUI DATA UNIFICADA'!$C$2:$T1007,MATCH(1,($A54='CAMAGUI DATA UNIFICADA'!$A$2:$A1007)*($DX$1='CAMAGUI DATA UNIFICADA'!$B$2:$B1007),0),MATCH(EH$2,'CAMAGUI DATA UNIFICADA'!$C$1:$T$1,0)),"")</f>
        <v/>
      </c>
      <c r="EI54" s="60" t="str">
        <f t="array" ref="EI54">IFERROR(INDEX('CAMAGUI DATA UNIFICADA'!$C$2:$T1007,MATCH(1,($A54='CAMAGUI DATA UNIFICADA'!$A$2:$A1007)*($DX$1='CAMAGUI DATA UNIFICADA'!$B$2:$B1007),0),MATCH(EI$2,'CAMAGUI DATA UNIFICADA'!$C$1:$T$1,0)),"")</f>
        <v/>
      </c>
      <c r="EJ54" s="60" t="str">
        <f t="array" ref="EJ54">IFERROR(INDEX('CAMAGUI DATA UNIFICADA'!$C$2:$T1007,MATCH(1,($A54='CAMAGUI DATA UNIFICADA'!$A$2:$A1007)*($DX$1='CAMAGUI DATA UNIFICADA'!$B$2:$B1007),0),MATCH(EJ$2,'CAMAGUI DATA UNIFICADA'!$C$1:$T$1,0)),"")</f>
        <v/>
      </c>
      <c r="EK54" s="60" t="str">
        <f t="array" ref="EK54">IFERROR(INDEX('CAMAGUI DATA UNIFICADA'!$C$2:$T1007,MATCH(1,($A54='CAMAGUI DATA UNIFICADA'!$A$2:$A1007)*($DX$1='CAMAGUI DATA UNIFICADA'!$B$2:$B1007),0),MATCH(EK$2,'CAMAGUI DATA UNIFICADA'!$C$1:$T$1,0)),"")</f>
        <v/>
      </c>
      <c r="EL54" s="60" t="str">
        <f t="array" ref="EL54">IFERROR(INDEX('CAMAGUI DATA UNIFICADA'!$C$2:$T1007,MATCH(1,($A54='CAMAGUI DATA UNIFICADA'!$A$2:$A1007)*($DX$1='CAMAGUI DATA UNIFICADA'!$B$2:$B1007),0),MATCH(EL$2,'CAMAGUI DATA UNIFICADA'!$C$1:$T$1,0)),"")</f>
        <v/>
      </c>
      <c r="EM54" s="60" t="str">
        <f t="array" ref="EM54">IFERROR(INDEX('CAMAGUI DATA UNIFICADA'!$C$2:$T1007,MATCH(1,($A54='CAMAGUI DATA UNIFICADA'!$A$2:$A1007)*($DX$1='CAMAGUI DATA UNIFICADA'!$B$2:$B1007),0),MATCH(EM$2,'CAMAGUI DATA UNIFICADA'!$C$1:$T$1,0)),"")</f>
        <v/>
      </c>
      <c r="EN54" s="60" t="str">
        <f t="array" ref="EN54">IFERROR(INDEX('CAMAGUI DATA UNIFICADA'!$C$2:$T1007,MATCH(1,($A54='CAMAGUI DATA UNIFICADA'!$A$2:$A1007)*($DX$1='CAMAGUI DATA UNIFICADA'!$B$2:$B1007),0),MATCH(EN$2,'CAMAGUI DATA UNIFICADA'!$C$1:$T$1,0)),"")</f>
        <v/>
      </c>
      <c r="EO54" s="140" t="str">
        <f t="array" ref="EO54">IFERROR(INDEX('CAMAGUI DATA UNIFICADA'!$C$2:$T1007,MATCH(1,($A54='CAMAGUI DATA UNIFICADA'!$A$2:$A1007)*($DX$1='CAMAGUI DATA UNIFICADA'!$B$2:$B1007),0),MATCH(EO$2,'CAMAGUI DATA UNIFICADA'!$C$1:$T$1,0)),"")</f>
        <v/>
      </c>
    </row>
    <row r="55">
      <c r="A55" s="137">
        <v>45313.0</v>
      </c>
      <c r="B55" s="138" t="str">
        <f t="array" ref="B55">IFERROR(INDEX('CAMAGUI DATA UNIFICADA'!$C$2:$T1007,MATCH(1,($A55='CAMAGUI DATA UNIFICADA'!$A$2:$A1007)*($B$1='CAMAGUI DATA UNIFICADA'!$B$2:$B1007),0),MATCH(B$2,'CAMAGUI DATA UNIFICADA'!$C$1:$T$1,0)),"")</f>
        <v>CA1120124</v>
      </c>
      <c r="C55" s="2">
        <f t="array" ref="C55">IFERROR(INDEX('CAMAGUI DATA UNIFICADA'!$C$2:$T1007,MATCH(1,($A55='CAMAGUI DATA UNIFICADA'!$A$2:$A1007)*($B$1='CAMAGUI DATA UNIFICADA'!$B$2:$B1007),0),MATCH(C$2,'CAMAGUI DATA UNIFICADA'!$C$1:$T$1,0)),"")</f>
        <v>300</v>
      </c>
      <c r="D55" s="2">
        <f t="array" ref="D55">IFERROR(INDEX('CAMAGUI DATA UNIFICADA'!$C$2:$T1007,MATCH(1,($A55='CAMAGUI DATA UNIFICADA'!$A$2:$A1007)*($B$1='CAMAGUI DATA UNIFICADA'!$B$2:$B1007),0),MATCH(D$2,'CAMAGUI DATA UNIFICADA'!$C$1:$T$1,0)),"")</f>
        <v>1549</v>
      </c>
      <c r="E55" s="2" t="str">
        <f t="array" ref="E55">IFERROR(INDEX('CAMAGUI DATA UNIFICADA'!$C$2:$T1007,MATCH(1,($A55='CAMAGUI DATA UNIFICADA'!$A$2:$A1007)*($B$1='CAMAGUI DATA UNIFICADA'!$B$2:$B1007),0),MATCH(E$2,'CAMAGUI DATA UNIFICADA'!$C$1:$T$1,0)),"")</f>
        <v>SKR NW#4</v>
      </c>
      <c r="F55" s="139">
        <f t="array" ref="F55">IFERROR(INDEX('CAMAGUI DATA UNIFICADA'!$C$2:$T1007,MATCH(1,($A55='CAMAGUI DATA UNIFICADA'!$A$2:$A1007)*($B$1='CAMAGUI DATA UNIFICADA'!$B$2:$B1007),0),MATCH(F$2,'CAMAGUI DATA UNIFICADA'!$C$1:$T$1,0)),"")</f>
        <v>2081.856</v>
      </c>
      <c r="G55" s="2">
        <f t="array" ref="G55">IFERROR(INDEX('CAMAGUI DATA UNIFICADA'!$C$2:$T1007,MATCH(1,($A55='CAMAGUI DATA UNIFICADA'!$A$2:$A1007)*($B$1='CAMAGUI DATA UNIFICADA'!$B$2:$B1007),0),MATCH(G$2,'CAMAGUI DATA UNIFICADA'!$C$1:$T$1,0)),"")</f>
        <v>3.6</v>
      </c>
      <c r="H55" s="2">
        <f t="array" ref="H55">IFERROR(INDEX('CAMAGUI DATA UNIFICADA'!$C$2:$T1007,MATCH(1,($A55='CAMAGUI DATA UNIFICADA'!$A$2:$A1007)*($B$1='CAMAGUI DATA UNIFICADA'!$B$2:$B1007),0),MATCH(H$2,'CAMAGUI DATA UNIFICADA'!$C$1:$T$1,0)),"")</f>
        <v>2.2</v>
      </c>
      <c r="I55" s="33">
        <f t="array" ref="I55">IFERROR(INDEX('CAMAGUI DATA UNIFICADA'!$C$2:$T1007,MATCH(1,($A55='CAMAGUI DATA UNIFICADA'!$A$2:$A1007)*($B$1='CAMAGUI DATA UNIFICADA'!$B$2:$B1007),0),MATCH(I$2,'CAMAGUI DATA UNIFICADA'!$C$1:$T$1,0)),"")</f>
        <v>8.9688</v>
      </c>
      <c r="J55" s="60">
        <f t="array" ref="J55">IFERROR(INDEX('CAMAGUI DATA UNIFICADA'!$C$2:$T1007,MATCH(1,($A55='CAMAGUI DATA UNIFICADA'!$A$2:$A1007)*($B$1='CAMAGUI DATA UNIFICADA'!$B$2:$B1007),0),MATCH(J$2,'CAMAGUI DATA UNIFICADA'!$C$1:$T$1,0)),"")</f>
        <v>929146.9688</v>
      </c>
      <c r="K55" s="33">
        <f t="array" ref="K55">IFERROR(INDEX('CAMAGUI DATA UNIFICADA'!$C$2:$T1007,MATCH(1,($A55='CAMAGUI DATA UNIFICADA'!$A$2:$A1007)*($B$1='CAMAGUI DATA UNIFICADA'!$B$2:$B1007),0),MATCH(K$2,'CAMAGUI DATA UNIFICADA'!$C$1:$T$1,0)),"")</f>
        <v>0.720813789</v>
      </c>
      <c r="L55" s="23">
        <f t="array" ref="L55">IFERROR(INDEX('CAMAGUI DATA UNIFICADA'!$C$2:$T1007,MATCH(1,($A55='CAMAGUI DATA UNIFICADA'!$A$2:$A1007)*($B$1='CAMAGUI DATA UNIFICADA'!$B$2:$B1007),0),MATCH(L$2,'CAMAGUI DATA UNIFICADA'!$C$1:$T$1,0)),"")</f>
        <v>0.7609721284</v>
      </c>
      <c r="M55" s="23">
        <f t="array" ref="M55">IFERROR(INDEX('CAMAGUI DATA UNIFICADA'!$C$2:$T1007,MATCH(1,($A55='CAMAGUI DATA UNIFICADA'!$A$2:$A1007)*($B$1='CAMAGUI DATA UNIFICADA'!$B$2:$B1007),0),MATCH(M$2,'CAMAGUI DATA UNIFICADA'!$C$1:$T$1,0)),"")</f>
        <v>0.8</v>
      </c>
      <c r="N55" s="60">
        <f t="array" ref="N55">IFERROR(INDEX('CAMAGUI DATA UNIFICADA'!$C$2:$T1007,MATCH(1,($A55='CAMAGUI DATA UNIFICADA'!$A$2:$A1007)*($B$1='CAMAGUI DATA UNIFICADA'!$B$2:$B1007),0),MATCH(N$2,'CAMAGUI DATA UNIFICADA'!$C$1:$T$1,0)),"")</f>
        <v>119267.3993</v>
      </c>
      <c r="O55" s="2">
        <f t="array" ref="O55">IFERROR(INDEX('CAMAGUI DATA UNIFICADA'!$C$2:$T1007,MATCH(1,($A55='CAMAGUI DATA UNIFICADA'!$A$2:$A1007)*($B$1='CAMAGUI DATA UNIFICADA'!$B$2:$B1007),0),MATCH(O$2,'CAMAGUI DATA UNIFICADA'!$C$1:$T$1,0)),"")</f>
        <v>2.5</v>
      </c>
      <c r="P55" s="2">
        <f t="array" ref="P55">IFERROR(INDEX('CAMAGUI DATA UNIFICADA'!$C$2:$T1007,MATCH(1,($A55='CAMAGUI DATA UNIFICADA'!$A$2:$A1007)*($B$1='CAMAGUI DATA UNIFICADA'!$B$2:$B1007),0),MATCH(P$2,'CAMAGUI DATA UNIFICADA'!$C$1:$T$1,0)),"")</f>
        <v>6.1</v>
      </c>
      <c r="Q55" s="33">
        <f t="array" ref="Q55">IFERROR(INDEX('CAMAGUI DATA UNIFICADA'!$C$2:$T1007,MATCH(1,($A55='CAMAGUI DATA UNIFICADA'!$A$2:$A1007)*($B$1='CAMAGUI DATA UNIFICADA'!$B$2:$B1007),0),MATCH(Q$2,'CAMAGUI DATA UNIFICADA'!$C$1:$T$1,0)),"")</f>
        <v>6.8292</v>
      </c>
      <c r="R55" s="60">
        <f t="array" ref="R55">IFERROR(INDEX('CAMAGUI DATA UNIFICADA'!$C$2:$T1007,MATCH(1,($A55='CAMAGUI DATA UNIFICADA'!$A$2:$A1007)*($B$1='CAMAGUI DATA UNIFICADA'!$B$2:$B1007),0),MATCH(R$2,'CAMAGUI DATA UNIFICADA'!$C$1:$T$1,0)),"")</f>
        <v>461.5095216</v>
      </c>
      <c r="S55" s="140">
        <f t="array" ref="S55">IFERROR(INDEX('CAMAGUI DATA UNIFICADA'!$C$2:$T1007,MATCH(1,($A55='CAMAGUI DATA UNIFICADA'!$A$2:$A1007)*($B$1='CAMAGUI DATA UNIFICADA'!$B$2:$B1007),0),MATCH(S$2,'CAMAGUI DATA UNIFICADA'!$C$1:$T$1,0)),"")</f>
        <v>40.37738041</v>
      </c>
      <c r="T55" s="138" t="str">
        <f t="array" ref="T55">IFERROR(INDEX('CAMAGUI DATA UNIFICADA'!$C$2:$T1007,MATCH(1,($A55='CAMAGUI DATA UNIFICADA'!$A$2:$A1007)*($T$1='CAMAGUI DATA UNIFICADA'!$B$2:$B1007),0),MATCH(T$2,'CAMAGUI DATA UNIFICADA'!$C$1:$T$1,0)),"")</f>
        <v>CA2120124</v>
      </c>
      <c r="U55" s="2">
        <f t="array" ref="U55">IFERROR(INDEX('CAMAGUI DATA UNIFICADA'!$C$2:$T1007,MATCH(1,($A55='CAMAGUI DATA UNIFICADA'!$A$2:$A1007)*($T$1='CAMAGUI DATA UNIFICADA'!$B$2:$B1007),0),MATCH(U$2,'CAMAGUI DATA UNIFICADA'!$C$1:$T$1,0)),"")</f>
        <v>200</v>
      </c>
      <c r="V55" s="2">
        <f t="array" ref="V55">IFERROR(INDEX('CAMAGUI DATA UNIFICADA'!$C$2:$T1007,MATCH(1,($A55='CAMAGUI DATA UNIFICADA'!$A$2:$A1007)*($T$1='CAMAGUI DATA UNIFICADA'!$B$2:$B1007),0),MATCH(V$2,'CAMAGUI DATA UNIFICADA'!$C$1:$T$1,0)),"")</f>
        <v>1025</v>
      </c>
      <c r="W55" s="2" t="str">
        <f t="array" ref="W55">IFERROR(INDEX('CAMAGUI DATA UNIFICADA'!$C$2:$T1007,MATCH(1,($A55='CAMAGUI DATA UNIFICADA'!$A$2:$A1007)*($T$1='CAMAGUI DATA UNIFICADA'!$B$2:$B1007),0),MATCH(W$2,'CAMAGUI DATA UNIFICADA'!$C$1:$T$1,0)),"")</f>
        <v>SKR NW#4</v>
      </c>
      <c r="X55" s="139">
        <f t="array" ref="X55">IFERROR(INDEX('CAMAGUI DATA UNIFICADA'!$C$2:$T1007,MATCH(1,($A55='CAMAGUI DATA UNIFICADA'!$A$2:$A1007)*($T$1='CAMAGUI DATA UNIFICADA'!$B$2:$B1007),0),MATCH(X$2,'CAMAGUI DATA UNIFICADA'!$C$1:$T$1,0)),"")</f>
        <v>1377.6</v>
      </c>
      <c r="Y55" s="2">
        <f t="array" ref="Y55">IFERROR(INDEX('CAMAGUI DATA UNIFICADA'!$C$2:$T1007,MATCH(1,($A55='CAMAGUI DATA UNIFICADA'!$A$2:$A1007)*($T$1='CAMAGUI DATA UNIFICADA'!$B$2:$B1007),0),MATCH(Y$2,'CAMAGUI DATA UNIFICADA'!$C$1:$T$1,0)),"")</f>
        <v>3.4</v>
      </c>
      <c r="Z55" s="2">
        <f t="array" ref="Z55">IFERROR(INDEX('CAMAGUI DATA UNIFICADA'!$C$2:$T1007,MATCH(1,($A55='CAMAGUI DATA UNIFICADA'!$A$2:$A1007)*($T$1='CAMAGUI DATA UNIFICADA'!$B$2:$B1007),0),MATCH(Z$2,'CAMAGUI DATA UNIFICADA'!$C$1:$T$1,0)),"")</f>
        <v>2.1</v>
      </c>
      <c r="AA55" s="2">
        <f t="array" ref="AA55">IFERROR(INDEX('CAMAGUI DATA UNIFICADA'!$C$2:$T1007,MATCH(1,($A55='CAMAGUI DATA UNIFICADA'!$A$2:$A1007)*($T$1='CAMAGUI DATA UNIFICADA'!$B$2:$B1007),0),MATCH(AA$2,'CAMAGUI DATA UNIFICADA'!$C$1:$T$1,0)),"")</f>
        <v>9.1872</v>
      </c>
      <c r="AB55" s="60">
        <f t="array" ref="AB55">IFERROR(INDEX('CAMAGUI DATA UNIFICADA'!$C$2:$T1007,MATCH(1,($A55='CAMAGUI DATA UNIFICADA'!$A$2:$A1007)*($T$1='CAMAGUI DATA UNIFICADA'!$B$2:$B1007),0),MATCH(AB$2,'CAMAGUI DATA UNIFICADA'!$C$1:$T$1,0)),"")</f>
        <v>640277.0094</v>
      </c>
      <c r="AC55" s="33">
        <f t="array" ref="AC55">IFERROR(INDEX('CAMAGUI DATA UNIFICADA'!$C$2:$T1007,MATCH(1,($A55='CAMAGUI DATA UNIFICADA'!$A$2:$A1007)*($T$1='CAMAGUI DATA UNIFICADA'!$B$2:$B1007),0),MATCH(AC$2,'CAMAGUI DATA UNIFICADA'!$C$1:$T$1,0)),"")</f>
        <v>0.6181550634</v>
      </c>
      <c r="AD55" s="23">
        <f t="array" ref="AD55">IFERROR(INDEX('CAMAGUI DATA UNIFICADA'!$C$2:$T1007,MATCH(1,($A55='CAMAGUI DATA UNIFICADA'!$A$2:$A1007)*($T$1='CAMAGUI DATA UNIFICADA'!$B$2:$B1007),0),MATCH(AD$2,'CAMAGUI DATA UNIFICADA'!$C$1:$T$1,0)),"")</f>
        <v>0.6487102426</v>
      </c>
      <c r="AE55" s="23">
        <f t="array" ref="AE55">IFERROR(INDEX('CAMAGUI DATA UNIFICADA'!$C$2:$T1007,MATCH(1,($A55='CAMAGUI DATA UNIFICADA'!$A$2:$A1007)*($T$1='CAMAGUI DATA UNIFICADA'!$B$2:$B1007),0),MATCH(AE$2,'CAMAGUI DATA UNIFICADA'!$C$1:$T$1,0)),"")</f>
        <v>0.8</v>
      </c>
      <c r="AF55" s="60">
        <f t="array" ref="AF55">IFERROR(INDEX('CAMAGUI DATA UNIFICADA'!$C$2:$T1007,MATCH(1,($A55='CAMAGUI DATA UNIFICADA'!$A$2:$A1007)*($T$1='CAMAGUI DATA UNIFICADA'!$B$2:$B1007),0),MATCH(AF$2,'CAMAGUI DATA UNIFICADA'!$C$1:$T$1,0)),"")</f>
        <v>131600</v>
      </c>
      <c r="AG55" s="2">
        <f t="array" ref="AG55">IFERROR(INDEX('CAMAGUI DATA UNIFICADA'!$C$2:$T1007,MATCH(1,($A55='CAMAGUI DATA UNIFICADA'!$A$2:$A1007)*($T$1='CAMAGUI DATA UNIFICADA'!$B$2:$B1007),0),MATCH(AG$2,'CAMAGUI DATA UNIFICADA'!$C$1:$T$1,0)),"")</f>
        <v>2.5</v>
      </c>
      <c r="AH55" s="2">
        <f t="array" ref="AH55">IFERROR(INDEX('CAMAGUI DATA UNIFICADA'!$C$2:$T1007,MATCH(1,($A55='CAMAGUI DATA UNIFICADA'!$A$2:$A1007)*($T$1='CAMAGUI DATA UNIFICADA'!$B$2:$B1007),0),MATCH(AH$2,'CAMAGUI DATA UNIFICADA'!$C$1:$T$1,0)),"")</f>
        <v>5.9</v>
      </c>
      <c r="AI55" s="33">
        <f t="array" ref="AI55">IFERROR(INDEX('CAMAGUI DATA UNIFICADA'!$C$2:$T1007,MATCH(1,($A55='CAMAGUI DATA UNIFICADA'!$A$2:$A1007)*($T$1='CAMAGUI DATA UNIFICADA'!$B$2:$B1007),0),MATCH(AI$2,'CAMAGUI DATA UNIFICADA'!$C$1:$T$1,0)),"")</f>
        <v>6.9576</v>
      </c>
      <c r="AJ55" s="60">
        <f t="array" ref="AJ55">IFERROR(INDEX('CAMAGUI DATA UNIFICADA'!$C$2:$T1007,MATCH(1,($A55='CAMAGUI DATA UNIFICADA'!$A$2:$A1007)*($T$1='CAMAGUI DATA UNIFICADA'!$B$2:$B1007),0),MATCH(AJ$2,'CAMAGUI DATA UNIFICADA'!$C$1:$T$1,0)),"")</f>
        <v>368.75243</v>
      </c>
      <c r="AK55" s="140">
        <f t="array" ref="AK55">IFERROR(INDEX('CAMAGUI DATA UNIFICADA'!$C$2:$T1007,MATCH(1,($A55='CAMAGUI DATA UNIFICADA'!$A$2:$A1007)*($T$1='CAMAGUI DATA UNIFICADA'!$B$2:$B1007),0),MATCH(AK$2,'CAMAGUI DATA UNIFICADA'!$C$1:$T$1,0)),"")</f>
        <v>42.18810749</v>
      </c>
      <c r="AL55" s="138" t="str">
        <f t="array" ref="AL55">IFERROR(INDEX('CAMAGUI DATA UNIFICADA'!$C$2:$T1007,MATCH(1,($A55='CAMAGUI DATA UNIFICADA'!$A$2:$A1007)*($AL$1='CAMAGUI DATA UNIFICADA'!$B$2:$B1007),0),MATCH(AL$2,'CAMAGUI DATA UNIFICADA'!$C$1:$T$1,0)),"")</f>
        <v>CA3120124</v>
      </c>
      <c r="AM55" s="2">
        <f t="array" ref="AM55">IFERROR(INDEX('CAMAGUI DATA UNIFICADA'!$C$2:$T1007,MATCH(1,($A55='CAMAGUI DATA UNIFICADA'!$A$2:$A1007)*($AL$1='CAMAGUI DATA UNIFICADA'!$B$2:$B1007),0),MATCH(AM$2,'CAMAGUI DATA UNIFICADA'!$C$1:$T$1,0)),"")</f>
        <v>275</v>
      </c>
      <c r="AN55" s="2">
        <f t="array" ref="AN55">IFERROR(INDEX('CAMAGUI DATA UNIFICADA'!$C$2:$T1007,MATCH(1,($A55='CAMAGUI DATA UNIFICADA'!$A$2:$A1007)*($AL$1='CAMAGUI DATA UNIFICADA'!$B$2:$B1007),0),MATCH(AN$2,'CAMAGUI DATA UNIFICADA'!$C$1:$T$1,0)),"")</f>
        <v>1424</v>
      </c>
      <c r="AO55" s="2" t="str">
        <f t="array" ref="AO55">IFERROR(INDEX('CAMAGUI DATA UNIFICADA'!$C$2:$T1007,MATCH(1,($A55='CAMAGUI DATA UNIFICADA'!$A$2:$A1007)*($AL$1='CAMAGUI DATA UNIFICADA'!$B$2:$B1007),0),MATCH(AO$2,'CAMAGUI DATA UNIFICADA'!$C$1:$T$1,0)),"")</f>
        <v>SKR NW#4</v>
      </c>
      <c r="AP55" s="139">
        <f t="array" ref="AP55">IFERROR(INDEX('CAMAGUI DATA UNIFICADA'!$C$2:$T1007,MATCH(1,($A55='CAMAGUI DATA UNIFICADA'!$A$2:$A1007)*($AL$1='CAMAGUI DATA UNIFICADA'!$B$2:$B1007),0),MATCH(AP$2,'CAMAGUI DATA UNIFICADA'!$C$1:$T$1,0)),"")</f>
        <v>1913.856</v>
      </c>
      <c r="AQ55" s="2">
        <f t="array" ref="AQ55">IFERROR(INDEX('CAMAGUI DATA UNIFICADA'!$C$2:$T1007,MATCH(1,($A55='CAMAGUI DATA UNIFICADA'!$A$2:$A1007)*($AL$1='CAMAGUI DATA UNIFICADA'!$B$2:$B1007),0),MATCH(AQ$2,'CAMAGUI DATA UNIFICADA'!$C$1:$T$1,0)),"")</f>
        <v>3.5</v>
      </c>
      <c r="AR55" s="2">
        <f t="array" ref="AR55">IFERROR(INDEX('CAMAGUI DATA UNIFICADA'!$C$2:$T1007,MATCH(1,($A55='CAMAGUI DATA UNIFICADA'!$A$2:$A1007)*($AL$1='CAMAGUI DATA UNIFICADA'!$B$2:$B1007),0),MATCH(AR$2,'CAMAGUI DATA UNIFICADA'!$C$1:$T$1,0)),"")</f>
        <v>2.15</v>
      </c>
      <c r="AS55" s="33">
        <f t="array" ref="AS55">IFERROR(INDEX('CAMAGUI DATA UNIFICADA'!$C$2:$T1007,MATCH(1,($A55='CAMAGUI DATA UNIFICADA'!$A$2:$A1007)*($AL$1='CAMAGUI DATA UNIFICADA'!$B$2:$B1007),0),MATCH(AS$2,'CAMAGUI DATA UNIFICADA'!$C$1:$T$1,0)),"")</f>
        <v>9.078</v>
      </c>
      <c r="AT55" s="60">
        <f t="array" ref="AT55">IFERROR(INDEX('CAMAGUI DATA UNIFICADA'!$C$2:$T1007,MATCH(1,($A55='CAMAGUI DATA UNIFICADA'!$A$2:$A1007)*($AL$1='CAMAGUI DATA UNIFICADA'!$B$2:$B1007),0),MATCH(AT$2,'CAMAGUI DATA UNIFICADA'!$C$1:$T$1,0)),"")</f>
        <v>865514.7452</v>
      </c>
      <c r="AU55" s="33">
        <f t="array" ref="AU55">IFERROR(INDEX('CAMAGUI DATA UNIFICADA'!$C$2:$T1007,MATCH(1,($A55='CAMAGUI DATA UNIFICADA'!$A$2:$A1007)*($AL$1='CAMAGUI DATA UNIFICADA'!$B$2:$B1007),0),MATCH(AU$2,'CAMAGUI DATA UNIFICADA'!$C$1:$T$1,0)),"")</f>
        <v>0.7458621412</v>
      </c>
      <c r="AV55" s="23">
        <f t="array" ref="AV55">IFERROR(INDEX('CAMAGUI DATA UNIFICADA'!$C$2:$T1007,MATCH(1,($A55='CAMAGUI DATA UNIFICADA'!$A$2:$A1007)*($AL$1='CAMAGUI DATA UNIFICADA'!$B$2:$B1007),0),MATCH(AV$2,'CAMAGUI DATA UNIFICADA'!$C$1:$T$1,0)),"")</f>
        <v>0.7797430137</v>
      </c>
      <c r="AW55" s="23">
        <f t="array" ref="AW55">IFERROR(INDEX('CAMAGUI DATA UNIFICADA'!$C$2:$T1007,MATCH(1,($A55='CAMAGUI DATA UNIFICADA'!$A$2:$A1007)*($AL$1='CAMAGUI DATA UNIFICADA'!$B$2:$B1007),0),MATCH(AW$2,'CAMAGUI DATA UNIFICADA'!$C$1:$T$1,0)),"")</f>
        <v>0.8</v>
      </c>
      <c r="AX55" s="60">
        <f t="array" ref="AX55">IFERROR(INDEX('CAMAGUI DATA UNIFICADA'!$C$2:$T1007,MATCH(1,($A55='CAMAGUI DATA UNIFICADA'!$A$2:$A1007)*($AL$1='CAMAGUI DATA UNIFICADA'!$B$2:$B1007),0),MATCH(AX$2,'CAMAGUI DATA UNIFICADA'!$C$1:$T$1,0)),"")</f>
        <v>126857.1429</v>
      </c>
      <c r="AY55" s="2">
        <f t="array" ref="AY55">IFERROR(INDEX('CAMAGUI DATA UNIFICADA'!$C$2:$T1007,MATCH(1,($A55='CAMAGUI DATA UNIFICADA'!$A$2:$A1007)*($AL$1='CAMAGUI DATA UNIFICADA'!$B$2:$B1007),0),MATCH(AY$2,'CAMAGUI DATA UNIFICADA'!$C$1:$T$1,0)),"")</f>
        <v>2.5</v>
      </c>
      <c r="AZ55" s="2">
        <f t="array" ref="AZ55">IFERROR(INDEX('CAMAGUI DATA UNIFICADA'!$C$2:$T1007,MATCH(1,($A55='CAMAGUI DATA UNIFICADA'!$A$2:$A1007)*($AL$1='CAMAGUI DATA UNIFICADA'!$B$2:$B1007),0),MATCH(AZ$2,'CAMAGUI DATA UNIFICADA'!$C$1:$T$1,0)),"")</f>
        <v>6</v>
      </c>
      <c r="BA55" s="33">
        <f t="array" ref="BA55">IFERROR(INDEX('CAMAGUI DATA UNIFICADA'!$C$2:$T1007,MATCH(1,($A55='CAMAGUI DATA UNIFICADA'!$A$2:$A1007)*($AL$1='CAMAGUI DATA UNIFICADA'!$B$2:$B1007),0),MATCH(BA$2,'CAMAGUI DATA UNIFICADA'!$C$1:$T$1,0)),"")</f>
        <v>6.888</v>
      </c>
      <c r="BB55" s="60">
        <f t="array" ref="BB55">IFERROR(INDEX('CAMAGUI DATA UNIFICADA'!$C$2:$T1007,MATCH(1,($A55='CAMAGUI DATA UNIFICADA'!$A$2:$A1007)*($AL$1='CAMAGUI DATA UNIFICADA'!$B$2:$B1007),0),MATCH(BB$2,'CAMAGUI DATA UNIFICADA'!$C$1:$T$1,0)),"")</f>
        <v>417.064679</v>
      </c>
      <c r="BC55" s="140">
        <f t="array" ref="BC55">IFERROR(INDEX('CAMAGUI DATA UNIFICADA'!$C$2:$T1007,MATCH(1,($A55='CAMAGUI DATA UNIFICADA'!$A$2:$A1007)*($AL$1='CAMAGUI DATA UNIFICADA'!$B$2:$B1007),0),MATCH(BC$2,'CAMAGUI DATA UNIFICADA'!$C$1:$T$1,0)),"")</f>
        <v>35.51616976</v>
      </c>
      <c r="BD55" s="138" t="str">
        <f t="array" ref="BD55">IFERROR(INDEX('CAMAGUI DATA UNIFICADA'!$C$2:$T1007,MATCH(1,($A55='CAMAGUI DATA UNIFICADA'!$A$2:$A1007)*($BD$1='CAMAGUI DATA UNIFICADA'!$B$2:$B1007),0),MATCH(BD$2,'CAMAGUI DATA UNIFICADA'!$C$1:$T$1,0)),"")</f>
        <v>CA4141223</v>
      </c>
      <c r="BE55" s="2">
        <f t="array" ref="BE55">IFERROR(INDEX('CAMAGUI DATA UNIFICADA'!$C$2:$T1007,MATCH(1,($A55='CAMAGUI DATA UNIFICADA'!$A$2:$A1007)*($BD$1='CAMAGUI DATA UNIFICADA'!$B$2:$B1007),0),MATCH(BE$2,'CAMAGUI DATA UNIFICADA'!$C$1:$T$1,0)),"")</f>
        <v>387</v>
      </c>
      <c r="BF55" s="2">
        <f t="array" ref="BF55">IFERROR(INDEX('CAMAGUI DATA UNIFICADA'!$C$2:$T1007,MATCH(1,($A55='CAMAGUI DATA UNIFICADA'!$A$2:$A1007)*($BD$1='CAMAGUI DATA UNIFICADA'!$B$2:$B1007),0),MATCH(BF$2,'CAMAGUI DATA UNIFICADA'!$C$1:$T$1,0)),"")</f>
        <v>2448</v>
      </c>
      <c r="BG55" s="2" t="str">
        <f t="array" ref="BG55">IFERROR(INDEX('CAMAGUI DATA UNIFICADA'!$C$2:$T1007,MATCH(1,($A55='CAMAGUI DATA UNIFICADA'!$A$2:$A1007)*($BD$1='CAMAGUI DATA UNIFICADA'!$B$2:$B1007),0),MATCH(BG$2,'CAMAGUI DATA UNIFICADA'!$C$1:$T$1,0)),"")</f>
        <v>SKR MAST</v>
      </c>
      <c r="BH55" s="139">
        <f t="array" ref="BH55">IFERROR(INDEX('CAMAGUI DATA UNIFICADA'!$C$2:$T1007,MATCH(1,($A55='CAMAGUI DATA UNIFICADA'!$A$2:$A1007)*($BD$1='CAMAGUI DATA UNIFICADA'!$B$2:$B1007),0),MATCH(BH$2,'CAMAGUI DATA UNIFICADA'!$C$1:$T$1,0)),"")</f>
        <v>2399.04</v>
      </c>
      <c r="BI55" s="2">
        <f t="array" ref="BI55">IFERROR(INDEX('CAMAGUI DATA UNIFICADA'!$C$2:$T1007,MATCH(1,($A55='CAMAGUI DATA UNIFICADA'!$A$2:$A1007)*($BD$1='CAMAGUI DATA UNIFICADA'!$B$2:$B1007),0),MATCH(BI$2,'CAMAGUI DATA UNIFICADA'!$C$1:$T$1,0)),"")</f>
        <v>14.7</v>
      </c>
      <c r="BJ55" s="2">
        <f t="array" ref="BJ55">IFERROR(INDEX('CAMAGUI DATA UNIFICADA'!$C$2:$T1007,MATCH(1,($A55='CAMAGUI DATA UNIFICADA'!$A$2:$A1007)*($BD$1='CAMAGUI DATA UNIFICADA'!$B$2:$B1007),0),MATCH(BJ$2,'CAMAGUI DATA UNIFICADA'!$C$1:$T$1,0)),"")</f>
        <v>2.5</v>
      </c>
      <c r="BK55" s="33">
        <f t="array" ref="BK55">IFERROR(INDEX('CAMAGUI DATA UNIFICADA'!$C$2:$T1007,MATCH(1,($A55='CAMAGUI DATA UNIFICADA'!$A$2:$A1007)*($BD$1='CAMAGUI DATA UNIFICADA'!$B$2:$B1007),0),MATCH(BK$2,'CAMAGUI DATA UNIFICADA'!$C$1:$T$1,0)),"")</f>
        <v>3.9792</v>
      </c>
      <c r="BL55" s="60">
        <f t="array" ref="BL55">IFERROR(INDEX('CAMAGUI DATA UNIFICADA'!$C$2:$T1007,MATCH(1,($A55='CAMAGUI DATA UNIFICADA'!$A$2:$A1007)*($BD$1='CAMAGUI DATA UNIFICADA'!$B$2:$B1007),0),MATCH(BL$2,'CAMAGUI DATA UNIFICADA'!$C$1:$T$1,0)),"")</f>
        <v>661603.604</v>
      </c>
      <c r="BM55" s="33">
        <f t="array" ref="BM55">IFERROR(INDEX('CAMAGUI DATA UNIFICADA'!$C$2:$T1007,MATCH(1,($A55='CAMAGUI DATA UNIFICADA'!$A$2:$A1007)*($BD$1='CAMAGUI DATA UNIFICADA'!$B$2:$B1007),0),MATCH(BM$2,'CAMAGUI DATA UNIFICADA'!$C$1:$T$1,0)),"")</f>
        <v>1.554285714</v>
      </c>
      <c r="BN55" s="23">
        <f t="array" ref="BN55">IFERROR(INDEX('CAMAGUI DATA UNIFICADA'!$C$2:$T1007,MATCH(1,($A55='CAMAGUI DATA UNIFICADA'!$A$2:$A1007)*($BD$1='CAMAGUI DATA UNIFICADA'!$B$2:$B1007),0),MATCH(BN$2,'CAMAGUI DATA UNIFICADA'!$C$1:$T$1,0)),"")</f>
        <v>0.9451480058</v>
      </c>
      <c r="BO55" s="23">
        <f t="array" ref="BO55">IFERROR(INDEX('CAMAGUI DATA UNIFICADA'!$C$2:$T1007,MATCH(1,($A55='CAMAGUI DATA UNIFICADA'!$A$2:$A1007)*($BD$1='CAMAGUI DATA UNIFICADA'!$B$2:$B1007),0),MATCH(BO$2,'CAMAGUI DATA UNIFICADA'!$C$1:$T$1,0)),"")</f>
        <v>0.9</v>
      </c>
      <c r="BP55" s="60">
        <f t="array" ref="BP55">IFERROR(INDEX('CAMAGUI DATA UNIFICADA'!$C$2:$T1007,MATCH(1,($A55='CAMAGUI DATA UNIFICADA'!$A$2:$A1007)*($BD$1='CAMAGUI DATA UNIFICADA'!$B$2:$B1007),0),MATCH(BP$2,'CAMAGUI DATA UNIFICADA'!$C$1:$T$1,0)),"")</f>
        <v>131250</v>
      </c>
      <c r="BQ55" s="2">
        <f t="array" ref="BQ55">IFERROR(INDEX('CAMAGUI DATA UNIFICADA'!$C$2:$T1007,MATCH(1,($A55='CAMAGUI DATA UNIFICADA'!$A$2:$A1007)*($BD$1='CAMAGUI DATA UNIFICADA'!$B$2:$B1007),0),MATCH(BQ$2,'CAMAGUI DATA UNIFICADA'!$C$1:$T$1,0)),"")</f>
        <v>3</v>
      </c>
      <c r="BR55" s="2">
        <f t="array" ref="BR55">IFERROR(INDEX('CAMAGUI DATA UNIFICADA'!$C$2:$T1007,MATCH(1,($A55='CAMAGUI DATA UNIFICADA'!$A$2:$A1007)*($BD$1='CAMAGUI DATA UNIFICADA'!$B$2:$B1007),0),MATCH(BR$2,'CAMAGUI DATA UNIFICADA'!$C$1:$T$1,0)),"")</f>
        <v>17.7</v>
      </c>
      <c r="BS55" s="33">
        <f t="array" ref="BS55">IFERROR(INDEX('CAMAGUI DATA UNIFICADA'!$C$2:$T1007,MATCH(1,($A55='CAMAGUI DATA UNIFICADA'!$A$2:$A1007)*($BD$1='CAMAGUI DATA UNIFICADA'!$B$2:$B1007),0),MATCH(BS$2,'CAMAGUI DATA UNIFICADA'!$C$1:$T$1,0)),"")</f>
        <v>3.5724</v>
      </c>
      <c r="BT55" s="60">
        <f t="array" ref="BT55">IFERROR(INDEX('CAMAGUI DATA UNIFICADA'!$C$2:$T1007,MATCH(1,($A55='CAMAGUI DATA UNIFICADA'!$A$2:$A1007)*($BD$1='CAMAGUI DATA UNIFICADA'!$B$2:$B1007),0),MATCH(BT$2,'CAMAGUI DATA UNIFICADA'!$C$1:$T$1,0)),"")</f>
        <v>413.7629605</v>
      </c>
      <c r="BU55" s="140">
        <f t="array" ref="BU55">IFERROR(INDEX('CAMAGUI DATA UNIFICADA'!$C$2:$T1007,MATCH(1,($A55='CAMAGUI DATA UNIFICADA'!$A$2:$A1007)*($BD$1='CAMAGUI DATA UNIFICADA'!$B$2:$B1007),0),MATCH(BU$2,'CAMAGUI DATA UNIFICADA'!$C$1:$T$1,0)),"")</f>
        <v>6.690740131</v>
      </c>
      <c r="BV55" s="138" t="str">
        <f t="array" ref="BV55">IFERROR(INDEX('CAMAGUI DATA UNIFICADA'!$C$2:$T1007,MATCH(1,($A55='CAMAGUI DATA UNIFICADA'!$A$2:$A1007)*($BV$1='CAMAGUI DATA UNIFICADA'!$B$2:$B1007),0),MATCH(BV$2,'CAMAGUI DATA UNIFICADA'!$C$1:$T$1,0)),"")</f>
        <v>CA5141223</v>
      </c>
      <c r="BW55" s="2">
        <f t="array" ref="BW55">IFERROR(INDEX('CAMAGUI DATA UNIFICADA'!$C$2:$T1007,MATCH(1,($A55='CAMAGUI DATA UNIFICADA'!$A$2:$A1007)*($BV$1='CAMAGUI DATA UNIFICADA'!$B$2:$B1007),0),MATCH(BW$2,'CAMAGUI DATA UNIFICADA'!$C$1:$T$1,0)),"")</f>
        <v>362</v>
      </c>
      <c r="BX55" s="2">
        <f t="array" ref="BX55">IFERROR(INDEX('CAMAGUI DATA UNIFICADA'!$C$2:$T1007,MATCH(1,($A55='CAMAGUI DATA UNIFICADA'!$A$2:$A1007)*($BV$1='CAMAGUI DATA UNIFICADA'!$B$2:$B1007),0),MATCH(BX$2,'CAMAGUI DATA UNIFICADA'!$C$1:$T$1,0)),"")</f>
        <v>2048</v>
      </c>
      <c r="BY55" s="2" t="str">
        <f t="array" ref="BY55">IFERROR(INDEX('CAMAGUI DATA UNIFICADA'!$C$2:$T1007,MATCH(1,($A55='CAMAGUI DATA UNIFICADA'!$A$2:$A1007)*($BV$1='CAMAGUI DATA UNIFICADA'!$B$2:$B1007),0),MATCH(BY$2,'CAMAGUI DATA UNIFICADA'!$C$1:$T$1,0)),"")</f>
        <v>SKR MAST</v>
      </c>
      <c r="BZ55" s="139">
        <f t="array" ref="BZ55">IFERROR(INDEX('CAMAGUI DATA UNIFICADA'!$C$2:$T1007,MATCH(1,($A55='CAMAGUI DATA UNIFICADA'!$A$2:$A1007)*($BV$1='CAMAGUI DATA UNIFICADA'!$B$2:$B1007),0),MATCH(BZ$2,'CAMAGUI DATA UNIFICADA'!$C$1:$T$1,0)),"")</f>
        <v>2007.04</v>
      </c>
      <c r="CA55" s="2">
        <f t="array" ref="CA55">IFERROR(INDEX('CAMAGUI DATA UNIFICADA'!$C$2:$T1007,MATCH(1,($A55='CAMAGUI DATA UNIFICADA'!$A$2:$A1007)*($BV$1='CAMAGUI DATA UNIFICADA'!$B$2:$B1007),0),MATCH(CA$2,'CAMAGUI DATA UNIFICADA'!$C$1:$T$1,0)),"")</f>
        <v>14.4</v>
      </c>
      <c r="CB55" s="2">
        <f t="array" ref="CB55">IFERROR(INDEX('CAMAGUI DATA UNIFICADA'!$C$2:$T1007,MATCH(1,($A55='CAMAGUI DATA UNIFICADA'!$A$2:$A1007)*($BV$1='CAMAGUI DATA UNIFICADA'!$B$2:$B1007),0),MATCH(CB$2,'CAMAGUI DATA UNIFICADA'!$C$1:$T$1,0)),"")</f>
        <v>3.2</v>
      </c>
      <c r="CC55" s="33">
        <f t="array" ref="CC55">IFERROR(INDEX('CAMAGUI DATA UNIFICADA'!$C$2:$T1007,MATCH(1,($A55='CAMAGUI DATA UNIFICADA'!$A$2:$A1007)*($BV$1='CAMAGUI DATA UNIFICADA'!$B$2:$B1007),0),MATCH(CC$2,'CAMAGUI DATA UNIFICADA'!$C$1:$T$1,0)),"")</f>
        <v>4.0224</v>
      </c>
      <c r="CD55" s="60">
        <f t="array" ref="CD55">IFERROR(INDEX('CAMAGUI DATA UNIFICADA'!$C$2:$T1007,MATCH(1,($A55='CAMAGUI DATA UNIFICADA'!$A$2:$A1007)*($BV$1='CAMAGUI DATA UNIFICADA'!$B$2:$B1007),0),MATCH(CD$2,'CAMAGUI DATA UNIFICADA'!$C$1:$T$1,0)),"")</f>
        <v>624972.3769</v>
      </c>
      <c r="CE55" s="33">
        <f t="array" ref="CE55">IFERROR(INDEX('CAMAGUI DATA UNIFICADA'!$C$2:$T1007,MATCH(1,($A55='CAMAGUI DATA UNIFICADA'!$A$2:$A1007)*($BV$1='CAMAGUI DATA UNIFICADA'!$B$2:$B1007),0),MATCH(CE$2,'CAMAGUI DATA UNIFICADA'!$C$1:$T$1,0)),"")</f>
        <v>1.075630252</v>
      </c>
      <c r="CF55" s="23">
        <f t="array" ref="CF55">IFERROR(INDEX('CAMAGUI DATA UNIFICADA'!$C$2:$T1007,MATCH(1,($A55='CAMAGUI DATA UNIFICADA'!$A$2:$A1007)*($BV$1='CAMAGUI DATA UNIFICADA'!$B$2:$B1007),0),MATCH(CF$2,'CAMAGUI DATA UNIFICADA'!$C$1:$T$1,0)),"")</f>
        <v>0.8928176813</v>
      </c>
      <c r="CG55" s="23">
        <f t="array" ref="CG55">IFERROR(INDEX('CAMAGUI DATA UNIFICADA'!$C$2:$T1007,MATCH(1,($A55='CAMAGUI DATA UNIFICADA'!$A$2:$A1007)*($BV$1='CAMAGUI DATA UNIFICADA'!$B$2:$B1007),0),MATCH(CG$2,'CAMAGUI DATA UNIFICADA'!$C$1:$T$1,0)),"")</f>
        <v>0.85</v>
      </c>
      <c r="CH55" s="60">
        <f t="array" ref="CH55">IFERROR(INDEX('CAMAGUI DATA UNIFICADA'!$C$2:$T1007,MATCH(1,($A55='CAMAGUI DATA UNIFICADA'!$A$2:$A1007)*($BV$1='CAMAGUI DATA UNIFICADA'!$B$2:$B1007),0),MATCH(CH$2,'CAMAGUI DATA UNIFICADA'!$C$1:$T$1,0)),"")</f>
        <v>141666.6667</v>
      </c>
      <c r="CI55" s="2">
        <f t="array" ref="CI55">IFERROR(INDEX('CAMAGUI DATA UNIFICADA'!$C$2:$T1007,MATCH(1,($A55='CAMAGUI DATA UNIFICADA'!$A$2:$A1007)*($BV$1='CAMAGUI DATA UNIFICADA'!$B$2:$B1007),0),MATCH(CI$2,'CAMAGUI DATA UNIFICADA'!$C$1:$T$1,0)),"")</f>
        <v>3</v>
      </c>
      <c r="CJ55" s="2">
        <f t="array" ref="CJ55">IFERROR(INDEX('CAMAGUI DATA UNIFICADA'!$C$2:$T1007,MATCH(1,($A55='CAMAGUI DATA UNIFICADA'!$A$2:$A1007)*($BV$1='CAMAGUI DATA UNIFICADA'!$B$2:$B1007),0),MATCH(CJ$2,'CAMAGUI DATA UNIFICADA'!$C$1:$T$1,0)),"")</f>
        <v>17.4</v>
      </c>
      <c r="CK55" s="33">
        <f t="array" ref="CK55">IFERROR(INDEX('CAMAGUI DATA UNIFICADA'!$C$2:$T1007,MATCH(1,($A55='CAMAGUI DATA UNIFICADA'!$A$2:$A1007)*($BV$1='CAMAGUI DATA UNIFICADA'!$B$2:$B1007),0),MATCH(CK$2,'CAMAGUI DATA UNIFICADA'!$C$1:$T$1,0)),"")</f>
        <v>3.6048</v>
      </c>
      <c r="CL55" s="60">
        <f t="array" ref="CL55">IFERROR(INDEX('CAMAGUI DATA UNIFICADA'!$C$2:$T1007,MATCH(1,($A55='CAMAGUI DATA UNIFICADA'!$A$2:$A1007)*($BV$1='CAMAGUI DATA UNIFICADA'!$B$2:$B1007),0),MATCH(CL$2,'CAMAGUI DATA UNIFICADA'!$C$1:$T$1,0)),"")</f>
        <v>387.5972298</v>
      </c>
      <c r="CM55" s="140">
        <f t="array" ref="CM55">IFERROR(INDEX('CAMAGUI DATA UNIFICADA'!$C$2:$T1007,MATCH(1,($A55='CAMAGUI DATA UNIFICADA'!$A$2:$A1007)*($BV$1='CAMAGUI DATA UNIFICADA'!$B$2:$B1007),0),MATCH(CM$2,'CAMAGUI DATA UNIFICADA'!$C$1:$T$1,0)),"")</f>
        <v>6.399307438</v>
      </c>
      <c r="CN55" s="138" t="str">
        <f t="array" ref="CN55">IFERROR(INDEX('CAMAGUI DATA UNIFICADA'!$C$2:$T1007,MATCH(1,($A55='CAMAGUI DATA UNIFICADA'!$A$2:$A1007)*($CN$1='CAMAGUI DATA UNIFICADA'!$B$2:$B1007),0),MATCH(CN$2,'CAMAGUI DATA UNIFICADA'!$C$1:$T$1,0)),"")</f>
        <v>CA6181223</v>
      </c>
      <c r="CO55" s="2">
        <f t="array" ref="CO55">IFERROR(INDEX('CAMAGUI DATA UNIFICADA'!$C$2:$T1007,MATCH(1,($A55='CAMAGUI DATA UNIFICADA'!$A$2:$A1007)*($CN$1='CAMAGUI DATA UNIFICADA'!$B$2:$B1007),0),MATCH(CO$2,'CAMAGUI DATA UNIFICADA'!$C$1:$T$1,0)),"")</f>
        <v>550</v>
      </c>
      <c r="CP55" s="2">
        <f t="array" ref="CP55">IFERROR(INDEX('CAMAGUI DATA UNIFICADA'!$C$2:$T1007,MATCH(1,($A55='CAMAGUI DATA UNIFICADA'!$A$2:$A1007)*($CN$1='CAMAGUI DATA UNIFICADA'!$B$2:$B1007),0),MATCH(CP$2,'CAMAGUI DATA UNIFICADA'!$C$1:$T$1,0)),"")</f>
        <v>3700</v>
      </c>
      <c r="CQ55" s="2" t="str">
        <f t="array" ref="CQ55">IFERROR(INDEX('CAMAGUI DATA UNIFICADA'!$C$2:$T1007,MATCH(1,($A55='CAMAGUI DATA UNIFICADA'!$A$2:$A1007)*($CN$1='CAMAGUI DATA UNIFICADA'!$B$2:$B1007),0),MATCH(CQ$2,'CAMAGUI DATA UNIFICADA'!$C$1:$T$1,0)),"")</f>
        <v>SKR MAST</v>
      </c>
      <c r="CR55" s="139">
        <f t="array" ref="CR55">IFERROR(INDEX('CAMAGUI DATA UNIFICADA'!$C$2:$T1007,MATCH(1,($A55='CAMAGUI DATA UNIFICADA'!$A$2:$A1007)*($CN$1='CAMAGUI DATA UNIFICADA'!$B$2:$B1007),0),MATCH(CR$2,'CAMAGUI DATA UNIFICADA'!$C$1:$T$1,0)),"")</f>
        <v>3626</v>
      </c>
      <c r="CS55" s="2">
        <f t="array" ref="CS55">IFERROR(INDEX('CAMAGUI DATA UNIFICADA'!$C$2:$T1007,MATCH(1,($A55='CAMAGUI DATA UNIFICADA'!$A$2:$A1007)*($CN$1='CAMAGUI DATA UNIFICADA'!$B$2:$B1007),0),MATCH(CS$2,'CAMAGUI DATA UNIFICADA'!$C$1:$T$1,0)),"")</f>
        <v>13</v>
      </c>
      <c r="CT55" s="2">
        <f t="array" ref="CT55">IFERROR(INDEX('CAMAGUI DATA UNIFICADA'!$C$2:$T1007,MATCH(1,($A55='CAMAGUI DATA UNIFICADA'!$A$2:$A1007)*($CN$1='CAMAGUI DATA UNIFICADA'!$B$2:$B1007),0),MATCH(CT$2,'CAMAGUI DATA UNIFICADA'!$C$1:$T$1,0)),"")</f>
        <v>2.7</v>
      </c>
      <c r="CU55" s="33">
        <f t="array" ref="CU55">IFERROR(INDEX('CAMAGUI DATA UNIFICADA'!$C$2:$T1007,MATCH(1,($A55='CAMAGUI DATA UNIFICADA'!$A$2:$A1007)*($CN$1='CAMAGUI DATA UNIFICADA'!$B$2:$B1007),0),MATCH(CU$2,'CAMAGUI DATA UNIFICADA'!$C$1:$T$1,0)),"")</f>
        <v>4.248</v>
      </c>
      <c r="CV55" s="60">
        <f t="array" ref="CV55">IFERROR(INDEX('CAMAGUI DATA UNIFICADA'!$C$2:$T1007,MATCH(1,($A55='CAMAGUI DATA UNIFICADA'!$A$2:$A1007)*($CN$1='CAMAGUI DATA UNIFICADA'!$B$2:$B1007),0),MATCH(CV$2,'CAMAGUI DATA UNIFICADA'!$C$1:$T$1,0)),"")</f>
        <v>995943.7926</v>
      </c>
      <c r="CW55" s="33">
        <f t="array" ref="CW55">IFERROR(INDEX('CAMAGUI DATA UNIFICADA'!$C$2:$T1007,MATCH(1,($A55='CAMAGUI DATA UNIFICADA'!$A$2:$A1007)*($CN$1='CAMAGUI DATA UNIFICADA'!$B$2:$B1007),0),MATCH(CW$2,'CAMAGUI DATA UNIFICADA'!$C$1:$T$1,0)),"")</f>
        <v>1.439464675</v>
      </c>
      <c r="CX55" s="23">
        <f t="array" ref="CX55">IFERROR(INDEX('CAMAGUI DATA UNIFICADA'!$C$2:$T1007,MATCH(1,($A55='CAMAGUI DATA UNIFICADA'!$A$2:$A1007)*($CN$1='CAMAGUI DATA UNIFICADA'!$B$2:$B1007),0),MATCH(CX$2,'CAMAGUI DATA UNIFICADA'!$C$1:$T$1,0)),"")</f>
        <v>0.8892355291</v>
      </c>
      <c r="CY55" s="23">
        <f t="array" ref="CY55">IFERROR(INDEX('CAMAGUI DATA UNIFICADA'!$C$2:$T1007,MATCH(1,($A55='CAMAGUI DATA UNIFICADA'!$A$2:$A1007)*($CN$1='CAMAGUI DATA UNIFICADA'!$B$2:$B1007),0),MATCH(CY$2,'CAMAGUI DATA UNIFICADA'!$C$1:$T$1,0)),"")</f>
        <v>0.85</v>
      </c>
      <c r="CZ55" s="60">
        <f t="array" ref="CZ55">IFERROR(INDEX('CAMAGUI DATA UNIFICADA'!$C$2:$T1007,MATCH(1,($A55='CAMAGUI DATA UNIFICADA'!$A$2:$A1007)*($CN$1='CAMAGUI DATA UNIFICADA'!$B$2:$B1007),0),MATCH(CZ$2,'CAMAGUI DATA UNIFICADA'!$C$1:$T$1,0)),"")</f>
        <v>108800</v>
      </c>
      <c r="DA55" s="2">
        <f t="array" ref="DA55">IFERROR(INDEX('CAMAGUI DATA UNIFICADA'!$C$2:$T1007,MATCH(1,($A55='CAMAGUI DATA UNIFICADA'!$A$2:$A1007)*($CN$1='CAMAGUI DATA UNIFICADA'!$B$2:$B1007),0),MATCH(DA$2,'CAMAGUI DATA UNIFICADA'!$C$1:$T$1,0)),"")</f>
        <v>3</v>
      </c>
      <c r="DB55" s="2">
        <f t="array" ref="DB55">IFERROR(INDEX('CAMAGUI DATA UNIFICADA'!$C$2:$T1007,MATCH(1,($A55='CAMAGUI DATA UNIFICADA'!$A$2:$A1007)*($CN$1='CAMAGUI DATA UNIFICADA'!$B$2:$B1007),0),MATCH(DB$2,'CAMAGUI DATA UNIFICADA'!$C$1:$T$1,0)),"")</f>
        <v>16</v>
      </c>
      <c r="DC55" s="33">
        <f t="array" ref="DC55">IFERROR(INDEX('CAMAGUI DATA UNIFICADA'!$C$2:$T1007,MATCH(1,($A55='CAMAGUI DATA UNIFICADA'!$A$2:$A1007)*($CN$1='CAMAGUI DATA UNIFICADA'!$B$2:$B1007),0),MATCH(DC$2,'CAMAGUI DATA UNIFICADA'!$C$1:$T$1,0)),"")</f>
        <v>3.792</v>
      </c>
      <c r="DD55" s="60">
        <f t="array" ref="DD55">IFERROR(INDEX('CAMAGUI DATA UNIFICADA'!$C$2:$T1007,MATCH(1,($A55='CAMAGUI DATA UNIFICADA'!$A$2:$A1007)*($CN$1='CAMAGUI DATA UNIFICADA'!$B$2:$B1007),0),MATCH(DD$2,'CAMAGUI DATA UNIFICADA'!$C$1:$T$1,0)),"")</f>
        <v>601.1215473</v>
      </c>
      <c r="DE55" s="140">
        <f t="array" ref="DE55">IFERROR(INDEX('CAMAGUI DATA UNIFICADA'!$C$2:$T1007,MATCH(1,($A55='CAMAGUI DATA UNIFICADA'!$A$2:$A1007)*($CN$1='CAMAGUI DATA UNIFICADA'!$B$2:$B1007),0),MATCH(DE$2,'CAMAGUI DATA UNIFICADA'!$C$1:$T$1,0)),"")</f>
        <v>12.78038682</v>
      </c>
      <c r="DF55" s="138" t="str">
        <f t="array" ref="DF55">IFERROR(INDEX('CAMAGUI DATA UNIFICADA'!$C$2:$T1007,MATCH(1,($A55='CAMAGUI DATA UNIFICADA'!$A$2:$A1007)*($DF$1='CAMAGUI DATA UNIFICADA'!$B$2:$B1007),0),MATCH(DF$2,'CAMAGUI DATA UNIFICADA'!$C$1:$T$1,0)),"")</f>
        <v/>
      </c>
      <c r="DG55" s="2" t="str">
        <f t="array" ref="DG55">IFERROR(INDEX('CAMAGUI DATA UNIFICADA'!$C$2:$T1007,MATCH(1,($A55='CAMAGUI DATA UNIFICADA'!$A$2:$A1007)*($DF$1='CAMAGUI DATA UNIFICADA'!$B$2:$B1007),0),MATCH(DG$2,'CAMAGUI DATA UNIFICADA'!$C$1:$T$1,0)),"")</f>
        <v/>
      </c>
      <c r="DH55" s="2" t="str">
        <f t="array" ref="DH55">IFERROR(INDEX('CAMAGUI DATA UNIFICADA'!$C$2:$T1007,MATCH(1,($A55='CAMAGUI DATA UNIFICADA'!$A$2:$A1007)*($DF$1='CAMAGUI DATA UNIFICADA'!$B$2:$B1007),0),MATCH(DH$2,'CAMAGUI DATA UNIFICADA'!$C$1:$T$1,0)),"")</f>
        <v/>
      </c>
      <c r="DI55" s="2" t="str">
        <f t="array" ref="DI55">IFERROR(INDEX('CAMAGUI DATA UNIFICADA'!$C$2:$T1007,MATCH(1,($A55='CAMAGUI DATA UNIFICADA'!$A$2:$A1007)*($DF$1='CAMAGUI DATA UNIFICADA'!$B$2:$B1007),0),MATCH(DI$2,'CAMAGUI DATA UNIFICADA'!$C$1:$T$1,0)),"")</f>
        <v/>
      </c>
      <c r="DJ55" s="139" t="str">
        <f t="array" ref="DJ55">IFERROR(INDEX('CAMAGUI DATA UNIFICADA'!$C$2:$T1007,MATCH(1,($A55='CAMAGUI DATA UNIFICADA'!$A$2:$A1007)*($DF$1='CAMAGUI DATA UNIFICADA'!$B$2:$B1007),0),MATCH(DJ$2,'CAMAGUI DATA UNIFICADA'!$C$1:$T$1,0)),"")</f>
        <v/>
      </c>
      <c r="DK55" s="2" t="str">
        <f t="array" ref="DK55">IFERROR(INDEX('CAMAGUI DATA UNIFICADA'!$C$2:$T1007,MATCH(1,($A55='CAMAGUI DATA UNIFICADA'!$A$2:$A1007)*($DF$1='CAMAGUI DATA UNIFICADA'!$B$2:$B1007),0),MATCH(DK$2,'CAMAGUI DATA UNIFICADA'!$C$1:$T$1,0)),"")</f>
        <v/>
      </c>
      <c r="DL55" s="2" t="str">
        <f t="array" ref="DL55">IFERROR(INDEX('CAMAGUI DATA UNIFICADA'!$C$2:$T1007,MATCH(1,($A55='CAMAGUI DATA UNIFICADA'!$A$2:$A1007)*($DF$1='CAMAGUI DATA UNIFICADA'!$B$2:$B1007),0),MATCH(DL$2,'CAMAGUI DATA UNIFICADA'!$C$1:$T$1,0)),"")</f>
        <v/>
      </c>
      <c r="DM55" s="33" t="str">
        <f t="array" ref="DM55">IFERROR(INDEX('CAMAGUI DATA UNIFICADA'!$C$2:$T1007,MATCH(1,($A55='CAMAGUI DATA UNIFICADA'!$A$2:$A1007)*($DF$1='CAMAGUI DATA UNIFICADA'!$B$2:$B1007),0),MATCH(DM$2,'CAMAGUI DATA UNIFICADA'!$C$1:$T$1,0)),"")</f>
        <v/>
      </c>
      <c r="DN55" s="60" t="str">
        <f t="array" ref="DN55">IFERROR(INDEX('CAMAGUI DATA UNIFICADA'!$C$2:$T1007,MATCH(1,($A55='CAMAGUI DATA UNIFICADA'!$A$2:$A1007)*($DF$1='CAMAGUI DATA UNIFICADA'!$B$2:$B1007),0),MATCH(DN$2,'CAMAGUI DATA UNIFICADA'!$C$1:$T$1,0)),"")</f>
        <v/>
      </c>
      <c r="DO55" s="33" t="str">
        <f t="array" ref="DO55">IFERROR(INDEX('CAMAGUI DATA UNIFICADA'!$C$2:$T1007,MATCH(1,($A55='CAMAGUI DATA UNIFICADA'!$A$2:$A1007)*($DF$1='CAMAGUI DATA UNIFICADA'!$B$2:$B1007),0),MATCH(DO$2,'CAMAGUI DATA UNIFICADA'!$C$1:$T$1,0)),"")</f>
        <v/>
      </c>
      <c r="DP55" s="23" t="str">
        <f t="array" ref="DP55">IFERROR(INDEX('CAMAGUI DATA UNIFICADA'!$C$2:$T1007,MATCH(1,($A55='CAMAGUI DATA UNIFICADA'!$A$2:$A1007)*($DF$1='CAMAGUI DATA UNIFICADA'!$B$2:$B1007),0),MATCH(DP$2,'CAMAGUI DATA UNIFICADA'!$C$1:$T$1,0)),"")</f>
        <v/>
      </c>
      <c r="DQ55" s="23" t="str">
        <f t="array" ref="DQ55">IFERROR(INDEX('CAMAGUI DATA UNIFICADA'!$C$2:$T1007,MATCH(1,($A55='CAMAGUI DATA UNIFICADA'!$A$2:$A1007)*($DF$1='CAMAGUI DATA UNIFICADA'!$B$2:$B1007),0),MATCH(DQ$2,'CAMAGUI DATA UNIFICADA'!$C$1:$T$1,0)),"")</f>
        <v/>
      </c>
      <c r="DR55" s="2" t="str">
        <f t="array" ref="DR55">IFERROR(INDEX('CAMAGUI DATA UNIFICADA'!$C$2:$T1007,MATCH(1,($A55='CAMAGUI DATA UNIFICADA'!$A$2:$A1007)*($DF$1='CAMAGUI DATA UNIFICADA'!$B$2:$B1007),0),MATCH(DR$2,'CAMAGUI DATA UNIFICADA'!$C$1:$T$1,0)),"")</f>
        <v/>
      </c>
      <c r="DS55" s="2" t="str">
        <f t="array" ref="DS55">IFERROR(INDEX('CAMAGUI DATA UNIFICADA'!$C$2:$T1007,MATCH(1,($A55='CAMAGUI DATA UNIFICADA'!$A$2:$A1007)*($DF$1='CAMAGUI DATA UNIFICADA'!$B$2:$B1007),0),MATCH(DS$2,'CAMAGUI DATA UNIFICADA'!$C$1:$T$1,0)),"")</f>
        <v/>
      </c>
      <c r="DT55" s="2" t="str">
        <f t="array" ref="DT55">IFERROR(INDEX('CAMAGUI DATA UNIFICADA'!$C$2:$T1007,MATCH(1,($A55='CAMAGUI DATA UNIFICADA'!$A$2:$A1007)*($DF$1='CAMAGUI DATA UNIFICADA'!$B$2:$B1007),0),MATCH(DT$2,'CAMAGUI DATA UNIFICADA'!$C$1:$T$1,0)),"")</f>
        <v/>
      </c>
      <c r="DU55" s="33" t="str">
        <f t="array" ref="DU55">IFERROR(INDEX('CAMAGUI DATA UNIFICADA'!$C$2:$T1007,MATCH(1,($A55='CAMAGUI DATA UNIFICADA'!$A$2:$A1007)*($DF$1='CAMAGUI DATA UNIFICADA'!$B$2:$B1007),0),MATCH(DU$2,'CAMAGUI DATA UNIFICADA'!$C$1:$T$1,0)),"")</f>
        <v/>
      </c>
      <c r="DV55" s="60" t="str">
        <f t="array" ref="DV55">IFERROR(INDEX('CAMAGUI DATA UNIFICADA'!$C$2:$T1007,MATCH(1,($A55='CAMAGUI DATA UNIFICADA'!$A$2:$A1007)*($DF$1='CAMAGUI DATA UNIFICADA'!$B$2:$B1007),0),MATCH(DV$2,'CAMAGUI DATA UNIFICADA'!$C$1:$T$1,0)),"")</f>
        <v/>
      </c>
      <c r="DW55" s="140" t="str">
        <f t="array" ref="DW55">IFERROR(INDEX('CAMAGUI DATA UNIFICADA'!$C$2:$T1007,MATCH(1,($A55='CAMAGUI DATA UNIFICADA'!$A$2:$A1007)*($DF$1='CAMAGUI DATA UNIFICADA'!$B$2:$B1007),0),MATCH(DW$2,'CAMAGUI DATA UNIFICADA'!$C$1:$T$1,0)),"")</f>
        <v/>
      </c>
      <c r="DX55" s="144" t="str">
        <f t="array" ref="DX55">IFERROR(INDEX('CAMAGUI DATA UNIFICADA'!$C$2:$T1007,MATCH(1,($A55='CAMAGUI DATA UNIFICADA'!$A$2:$A1007)*($DX$1='CAMAGUI DATA UNIFICADA'!$B$2:$B1007),0),MATCH(DX$2,'CAMAGUI DATA UNIFICADA'!$C$1:$T$1,0)),"")</f>
        <v/>
      </c>
      <c r="DY55" s="60" t="str">
        <f t="array" ref="DY55">IFERROR(INDEX('CAMAGUI DATA UNIFICADA'!$C$2:$T1007,MATCH(1,($A55='CAMAGUI DATA UNIFICADA'!$A$2:$A1007)*($DX$1='CAMAGUI DATA UNIFICADA'!$B$2:$B1007),0),MATCH(DY$2,'CAMAGUI DATA UNIFICADA'!$C$1:$T$1,0)),"")</f>
        <v/>
      </c>
      <c r="DZ55" s="60" t="str">
        <f t="array" ref="DZ55">IFERROR(INDEX('CAMAGUI DATA UNIFICADA'!$C$2:$T1007,MATCH(1,($A55='CAMAGUI DATA UNIFICADA'!$A$2:$A1007)*($DX$1='CAMAGUI DATA UNIFICADA'!$B$2:$B1007),0),MATCH(DZ$2,'CAMAGUI DATA UNIFICADA'!$C$1:$T$1,0)),"")</f>
        <v/>
      </c>
      <c r="EA55" s="60" t="str">
        <f t="array" ref="EA55">IFERROR(INDEX('CAMAGUI DATA UNIFICADA'!$C$2:$T1007,MATCH(1,($A55='CAMAGUI DATA UNIFICADA'!$A$2:$A1007)*($DX$1='CAMAGUI DATA UNIFICADA'!$B$2:$B1007),0),MATCH(EA$2,'CAMAGUI DATA UNIFICADA'!$C$1:$T$1,0)),"")</f>
        <v/>
      </c>
      <c r="EB55" s="60" t="str">
        <f t="array" ref="EB55">IFERROR(INDEX('CAMAGUI DATA UNIFICADA'!$C$2:$T1007,MATCH(1,($A55='CAMAGUI DATA UNIFICADA'!$A$2:$A1007)*($DX$1='CAMAGUI DATA UNIFICADA'!$B$2:$B1007),0),MATCH(EB$2,'CAMAGUI DATA UNIFICADA'!$C$1:$T$1,0)),"")</f>
        <v/>
      </c>
      <c r="EC55" s="60" t="str">
        <f t="array" ref="EC55">IFERROR(INDEX('CAMAGUI DATA UNIFICADA'!$C$2:$T1007,MATCH(1,($A55='CAMAGUI DATA UNIFICADA'!$A$2:$A1007)*($DX$1='CAMAGUI DATA UNIFICADA'!$B$2:$B1007),0),MATCH(EC$2,'CAMAGUI DATA UNIFICADA'!$C$1:$T$1,0)),"")</f>
        <v/>
      </c>
      <c r="ED55" s="60" t="str">
        <f t="array" ref="ED55">IFERROR(INDEX('CAMAGUI DATA UNIFICADA'!$C$2:$T1007,MATCH(1,($A55='CAMAGUI DATA UNIFICADA'!$A$2:$A1007)*($DX$1='CAMAGUI DATA UNIFICADA'!$B$2:$B1007),0),MATCH(ED$2,'CAMAGUI DATA UNIFICADA'!$C$1:$T$1,0)),"")</f>
        <v/>
      </c>
      <c r="EE55" s="60" t="str">
        <f t="array" ref="EE55">IFERROR(INDEX('CAMAGUI DATA UNIFICADA'!$C$2:$T1007,MATCH(1,($A55='CAMAGUI DATA UNIFICADA'!$A$2:$A1007)*($DX$1='CAMAGUI DATA UNIFICADA'!$B$2:$B1007),0),MATCH(EE$2,'CAMAGUI DATA UNIFICADA'!$C$1:$T$1,0)),"")</f>
        <v/>
      </c>
      <c r="EF55" s="60" t="str">
        <f t="array" ref="EF55">IFERROR(INDEX('CAMAGUI DATA UNIFICADA'!$C$2:$T1007,MATCH(1,($A55='CAMAGUI DATA UNIFICADA'!$A$2:$A1007)*($DX$1='CAMAGUI DATA UNIFICADA'!$B$2:$B1007),0),MATCH(EF$2,'CAMAGUI DATA UNIFICADA'!$C$1:$T$1,0)),"")</f>
        <v/>
      </c>
      <c r="EG55" s="60" t="str">
        <f t="array" ref="EG55">IFERROR(INDEX('CAMAGUI DATA UNIFICADA'!$C$2:$T1007,MATCH(1,($A55='CAMAGUI DATA UNIFICADA'!$A$2:$A1007)*($DX$1='CAMAGUI DATA UNIFICADA'!$B$2:$B1007),0),MATCH(EG$2,'CAMAGUI DATA UNIFICADA'!$C$1:$T$1,0)),"")</f>
        <v/>
      </c>
      <c r="EH55" s="60" t="str">
        <f t="array" ref="EH55">IFERROR(INDEX('CAMAGUI DATA UNIFICADA'!$C$2:$T1007,MATCH(1,($A55='CAMAGUI DATA UNIFICADA'!$A$2:$A1007)*($DX$1='CAMAGUI DATA UNIFICADA'!$B$2:$B1007),0),MATCH(EH$2,'CAMAGUI DATA UNIFICADA'!$C$1:$T$1,0)),"")</f>
        <v/>
      </c>
      <c r="EI55" s="60" t="str">
        <f t="array" ref="EI55">IFERROR(INDEX('CAMAGUI DATA UNIFICADA'!$C$2:$T1007,MATCH(1,($A55='CAMAGUI DATA UNIFICADA'!$A$2:$A1007)*($DX$1='CAMAGUI DATA UNIFICADA'!$B$2:$B1007),0),MATCH(EI$2,'CAMAGUI DATA UNIFICADA'!$C$1:$T$1,0)),"")</f>
        <v/>
      </c>
      <c r="EJ55" s="60" t="str">
        <f t="array" ref="EJ55">IFERROR(INDEX('CAMAGUI DATA UNIFICADA'!$C$2:$T1007,MATCH(1,($A55='CAMAGUI DATA UNIFICADA'!$A$2:$A1007)*($DX$1='CAMAGUI DATA UNIFICADA'!$B$2:$B1007),0),MATCH(EJ$2,'CAMAGUI DATA UNIFICADA'!$C$1:$T$1,0)),"")</f>
        <v/>
      </c>
      <c r="EK55" s="60" t="str">
        <f t="array" ref="EK55">IFERROR(INDEX('CAMAGUI DATA UNIFICADA'!$C$2:$T1007,MATCH(1,($A55='CAMAGUI DATA UNIFICADA'!$A$2:$A1007)*($DX$1='CAMAGUI DATA UNIFICADA'!$B$2:$B1007),0),MATCH(EK$2,'CAMAGUI DATA UNIFICADA'!$C$1:$T$1,0)),"")</f>
        <v/>
      </c>
      <c r="EL55" s="60" t="str">
        <f t="array" ref="EL55">IFERROR(INDEX('CAMAGUI DATA UNIFICADA'!$C$2:$T1007,MATCH(1,($A55='CAMAGUI DATA UNIFICADA'!$A$2:$A1007)*($DX$1='CAMAGUI DATA UNIFICADA'!$B$2:$B1007),0),MATCH(EL$2,'CAMAGUI DATA UNIFICADA'!$C$1:$T$1,0)),"")</f>
        <v/>
      </c>
      <c r="EM55" s="60" t="str">
        <f t="array" ref="EM55">IFERROR(INDEX('CAMAGUI DATA UNIFICADA'!$C$2:$T1007,MATCH(1,($A55='CAMAGUI DATA UNIFICADA'!$A$2:$A1007)*($DX$1='CAMAGUI DATA UNIFICADA'!$B$2:$B1007),0),MATCH(EM$2,'CAMAGUI DATA UNIFICADA'!$C$1:$T$1,0)),"")</f>
        <v/>
      </c>
      <c r="EN55" s="60" t="str">
        <f t="array" ref="EN55">IFERROR(INDEX('CAMAGUI DATA UNIFICADA'!$C$2:$T1007,MATCH(1,($A55='CAMAGUI DATA UNIFICADA'!$A$2:$A1007)*($DX$1='CAMAGUI DATA UNIFICADA'!$B$2:$B1007),0),MATCH(EN$2,'CAMAGUI DATA UNIFICADA'!$C$1:$T$1,0)),"")</f>
        <v/>
      </c>
      <c r="EO55" s="140" t="str">
        <f t="array" ref="EO55">IFERROR(INDEX('CAMAGUI DATA UNIFICADA'!$C$2:$T1007,MATCH(1,($A55='CAMAGUI DATA UNIFICADA'!$A$2:$A1007)*($DX$1='CAMAGUI DATA UNIFICADA'!$B$2:$B1007),0),MATCH(EO$2,'CAMAGUI DATA UNIFICADA'!$C$1:$T$1,0)),"")</f>
        <v/>
      </c>
    </row>
    <row r="56">
      <c r="A56" s="137">
        <v>45320.0</v>
      </c>
      <c r="B56" s="138" t="str">
        <f t="array" ref="B56">IFERROR(INDEX('CAMAGUI DATA UNIFICADA'!$C$2:$T1007,MATCH(1,($A56='CAMAGUI DATA UNIFICADA'!$A$2:$A1007)*($B$1='CAMAGUI DATA UNIFICADA'!$B$2:$B1007),0),MATCH(B$2,'CAMAGUI DATA UNIFICADA'!$C$1:$T$1,0)),"")</f>
        <v>CA1120124</v>
      </c>
      <c r="C56" s="2">
        <f t="array" ref="C56">IFERROR(INDEX('CAMAGUI DATA UNIFICADA'!$C$2:$T1007,MATCH(1,($A56='CAMAGUI DATA UNIFICADA'!$A$2:$A1007)*($B$1='CAMAGUI DATA UNIFICADA'!$B$2:$B1007),0),MATCH(C$2,'CAMAGUI DATA UNIFICADA'!$C$1:$T$1,0)),"")</f>
        <v>412</v>
      </c>
      <c r="D56" s="2">
        <f t="array" ref="D56">IFERROR(INDEX('CAMAGUI DATA UNIFICADA'!$C$2:$T1007,MATCH(1,($A56='CAMAGUI DATA UNIFICADA'!$A$2:$A1007)*($B$1='CAMAGUI DATA UNIFICADA'!$B$2:$B1007),0),MATCH(D$2,'CAMAGUI DATA UNIFICADA'!$C$1:$T$1,0)),"")</f>
        <v>2660</v>
      </c>
      <c r="E56" s="2" t="str">
        <f t="array" ref="E56">IFERROR(INDEX('CAMAGUI DATA UNIFICADA'!$C$2:$T1007,MATCH(1,($A56='CAMAGUI DATA UNIFICADA'!$A$2:$A1007)*($B$1='CAMAGUI DATA UNIFICADA'!$B$2:$B1007),0),MATCH(E$2,'CAMAGUI DATA UNIFICADA'!$C$1:$T$1,0)),"")</f>
        <v>SKR MAST</v>
      </c>
      <c r="F56" s="139">
        <f t="array" ref="F56">IFERROR(INDEX('CAMAGUI DATA UNIFICADA'!$C$2:$T1007,MATCH(1,($A56='CAMAGUI DATA UNIFICADA'!$A$2:$A1007)*($B$1='CAMAGUI DATA UNIFICADA'!$B$2:$B1007),0),MATCH(F$2,'CAMAGUI DATA UNIFICADA'!$C$1:$T$1,0)),"")</f>
        <v>2606.8</v>
      </c>
      <c r="G56" s="2">
        <f t="array" ref="G56">IFERROR(INDEX('CAMAGUI DATA UNIFICADA'!$C$2:$T1007,MATCH(1,($A56='CAMAGUI DATA UNIFICADA'!$A$2:$A1007)*($B$1='CAMAGUI DATA UNIFICADA'!$B$2:$B1007),0),MATCH(G$2,'CAMAGUI DATA UNIFICADA'!$C$1:$T$1,0)),"")</f>
        <v>6.6</v>
      </c>
      <c r="H56" s="2">
        <f t="array" ref="H56">IFERROR(INDEX('CAMAGUI DATA UNIFICADA'!$C$2:$T1007,MATCH(1,($A56='CAMAGUI DATA UNIFICADA'!$A$2:$A1007)*($B$1='CAMAGUI DATA UNIFICADA'!$B$2:$B1007),0),MATCH(H$2,'CAMAGUI DATA UNIFICADA'!$C$1:$T$1,0)),"")</f>
        <v>3</v>
      </c>
      <c r="I56" s="33">
        <f t="array" ref="I56">IFERROR(INDEX('CAMAGUI DATA UNIFICADA'!$C$2:$T1007,MATCH(1,($A56='CAMAGUI DATA UNIFICADA'!$A$2:$A1007)*($B$1='CAMAGUI DATA UNIFICADA'!$B$2:$B1007),0),MATCH(I$2,'CAMAGUI DATA UNIFICADA'!$C$1:$T$1,0)),"")</f>
        <v>6.5352</v>
      </c>
      <c r="J56" s="60">
        <f t="array" ref="J56">IFERROR(INDEX('CAMAGUI DATA UNIFICADA'!$C$2:$T1007,MATCH(1,($A56='CAMAGUI DATA UNIFICADA'!$A$2:$A1007)*($B$1='CAMAGUI DATA UNIFICADA'!$B$2:$B1007),0),MATCH(J$2,'CAMAGUI DATA UNIFICADA'!$C$1:$T$1,0)),"")</f>
        <v>955200.184</v>
      </c>
      <c r="K56" s="33">
        <f t="array" ref="K56">IFERROR(INDEX('CAMAGUI DATA UNIFICADA'!$C$2:$T1007,MATCH(1,($A56='CAMAGUI DATA UNIFICADA'!$A$2:$A1007)*($B$1='CAMAGUI DATA UNIFICADA'!$B$2:$B1007),0),MATCH(K$2,'CAMAGUI DATA UNIFICADA'!$C$1:$T$1,0)),"")</f>
        <v>0.9077259077</v>
      </c>
      <c r="L56" s="23">
        <f t="array" ref="L56">IFERROR(INDEX('CAMAGUI DATA UNIFICADA'!$C$2:$T1007,MATCH(1,($A56='CAMAGUI DATA UNIFICADA'!$A$2:$A1007)*($B$1='CAMAGUI DATA UNIFICADA'!$B$2:$B1007),0),MATCH(L$2,'CAMAGUI DATA UNIFICADA'!$C$1:$T$1,0)),"")</f>
        <v>0.782309733</v>
      </c>
      <c r="M56" s="23">
        <f t="array" ref="M56">IFERROR(INDEX('CAMAGUI DATA UNIFICADA'!$C$2:$T1007,MATCH(1,($A56='CAMAGUI DATA UNIFICADA'!$A$2:$A1007)*($B$1='CAMAGUI DATA UNIFICADA'!$B$2:$B1007),0),MATCH(M$2,'CAMAGUI DATA UNIFICADA'!$C$1:$T$1,0)),"")</f>
        <v>0.8</v>
      </c>
      <c r="N56" s="60">
        <f t="array" ref="N56">IFERROR(INDEX('CAMAGUI DATA UNIFICADA'!$C$2:$T1007,MATCH(1,($A56='CAMAGUI DATA UNIFICADA'!$A$2:$A1007)*($B$1='CAMAGUI DATA UNIFICADA'!$B$2:$B1007),0),MATCH(N$2,'CAMAGUI DATA UNIFICADA'!$C$1:$T$1,0)),"")</f>
        <v>119267.3993</v>
      </c>
      <c r="O56" s="2">
        <f t="array" ref="O56">IFERROR(INDEX('CAMAGUI DATA UNIFICADA'!$C$2:$T1007,MATCH(1,($A56='CAMAGUI DATA UNIFICADA'!$A$2:$A1007)*($B$1='CAMAGUI DATA UNIFICADA'!$B$2:$B1007),0),MATCH(O$2,'CAMAGUI DATA UNIFICADA'!$C$1:$T$1,0)),"")</f>
        <v>3</v>
      </c>
      <c r="P56" s="2">
        <f t="array" ref="P56">IFERROR(INDEX('CAMAGUI DATA UNIFICADA'!$C$2:$T1007,MATCH(1,($A56='CAMAGUI DATA UNIFICADA'!$A$2:$A1007)*($B$1='CAMAGUI DATA UNIFICADA'!$B$2:$B1007),0),MATCH(P$2,'CAMAGUI DATA UNIFICADA'!$C$1:$T$1,0)),"")</f>
        <v>9.6</v>
      </c>
      <c r="Q56" s="33">
        <f t="array" ref="Q56">IFERROR(INDEX('CAMAGUI DATA UNIFICADA'!$C$2:$T1007,MATCH(1,($A56='CAMAGUI DATA UNIFICADA'!$A$2:$A1007)*($B$1='CAMAGUI DATA UNIFICADA'!$B$2:$B1007),0),MATCH(Q$2,'CAMAGUI DATA UNIFICADA'!$C$1:$T$1,0)),"")</f>
        <v>5.1312</v>
      </c>
      <c r="R56" s="60">
        <f t="array" ref="R56">IFERROR(INDEX('CAMAGUI DATA UNIFICADA'!$C$2:$T1007,MATCH(1,($A56='CAMAGUI DATA UNIFICADA'!$A$2:$A1007)*($B$1='CAMAGUI DATA UNIFICADA'!$B$2:$B1007),0),MATCH(R$2,'CAMAGUI DATA UNIFICADA'!$C$1:$T$1,0)),"")</f>
        <v>536.360537</v>
      </c>
      <c r="S56" s="140">
        <f t="array" ref="S56">IFERROR(INDEX('CAMAGUI DATA UNIFICADA'!$C$2:$T1007,MATCH(1,($A56='CAMAGUI DATA UNIFICADA'!$A$2:$A1007)*($B$1='CAMAGUI DATA UNIFICADA'!$B$2:$B1007),0),MATCH(S$2,'CAMAGUI DATA UNIFICADA'!$C$1:$T$1,0)),"")</f>
        <v>31.09013425</v>
      </c>
      <c r="T56" s="138" t="str">
        <f t="array" ref="T56">IFERROR(INDEX('CAMAGUI DATA UNIFICADA'!$C$2:$T1007,MATCH(1,($A56='CAMAGUI DATA UNIFICADA'!$A$2:$A1007)*($T$1='CAMAGUI DATA UNIFICADA'!$B$2:$B1007),0),MATCH(T$2,'CAMAGUI DATA UNIFICADA'!$C$1:$T$1,0)),"")</f>
        <v>CA2120124</v>
      </c>
      <c r="U56" s="2">
        <f t="array" ref="U56">IFERROR(INDEX('CAMAGUI DATA UNIFICADA'!$C$2:$T1007,MATCH(1,($A56='CAMAGUI DATA UNIFICADA'!$A$2:$A1007)*($T$1='CAMAGUI DATA UNIFICADA'!$B$2:$B1007),0),MATCH(U$2,'CAMAGUI DATA UNIFICADA'!$C$1:$T$1,0)),"")</f>
        <v>325</v>
      </c>
      <c r="V56" s="2">
        <f t="array" ref="V56">IFERROR(INDEX('CAMAGUI DATA UNIFICADA'!$C$2:$T1007,MATCH(1,($A56='CAMAGUI DATA UNIFICADA'!$A$2:$A1007)*($T$1='CAMAGUI DATA UNIFICADA'!$B$2:$B1007),0),MATCH(V$2,'CAMAGUI DATA UNIFICADA'!$C$1:$T$1,0)),"")</f>
        <v>1975</v>
      </c>
      <c r="W56" s="2" t="str">
        <f t="array" ref="W56">IFERROR(INDEX('CAMAGUI DATA UNIFICADA'!$C$2:$T1007,MATCH(1,($A56='CAMAGUI DATA UNIFICADA'!$A$2:$A1007)*($T$1='CAMAGUI DATA UNIFICADA'!$B$2:$B1007),0),MATCH(W$2,'CAMAGUI DATA UNIFICADA'!$C$1:$T$1,0)),"")</f>
        <v>SKR MAST</v>
      </c>
      <c r="X56" s="139">
        <f t="array" ref="X56">IFERROR(INDEX('CAMAGUI DATA UNIFICADA'!$C$2:$T1007,MATCH(1,($A56='CAMAGUI DATA UNIFICADA'!$A$2:$A1007)*($T$1='CAMAGUI DATA UNIFICADA'!$B$2:$B1007),0),MATCH(X$2,'CAMAGUI DATA UNIFICADA'!$C$1:$T$1,0)),"")</f>
        <v>1935.5</v>
      </c>
      <c r="Y56" s="2">
        <f t="array" ref="Y56">IFERROR(INDEX('CAMAGUI DATA UNIFICADA'!$C$2:$T1007,MATCH(1,($A56='CAMAGUI DATA UNIFICADA'!$A$2:$A1007)*($T$1='CAMAGUI DATA UNIFICADA'!$B$2:$B1007),0),MATCH(Y$2,'CAMAGUI DATA UNIFICADA'!$C$1:$T$1,0)),"")</f>
        <v>6.4</v>
      </c>
      <c r="Z56" s="2">
        <f t="array" ref="Z56">IFERROR(INDEX('CAMAGUI DATA UNIFICADA'!$C$2:$T1007,MATCH(1,($A56='CAMAGUI DATA UNIFICADA'!$A$2:$A1007)*($T$1='CAMAGUI DATA UNIFICADA'!$B$2:$B1007),0),MATCH(Z$2,'CAMAGUI DATA UNIFICADA'!$C$1:$T$1,0)),"")</f>
        <v>3</v>
      </c>
      <c r="AA56" s="2">
        <f t="array" ref="AA56">IFERROR(INDEX('CAMAGUI DATA UNIFICADA'!$C$2:$T1007,MATCH(1,($A56='CAMAGUI DATA UNIFICADA'!$A$2:$A1007)*($T$1='CAMAGUI DATA UNIFICADA'!$B$2:$B1007),0),MATCH(AA$2,'CAMAGUI DATA UNIFICADA'!$C$1:$T$1,0)),"")</f>
        <v>6.6528</v>
      </c>
      <c r="AB56" s="60">
        <f t="array" ref="AB56">IFERROR(INDEX('CAMAGUI DATA UNIFICADA'!$C$2:$T1007,MATCH(1,($A56='CAMAGUI DATA UNIFICADA'!$A$2:$A1007)*($T$1='CAMAGUI DATA UNIFICADA'!$B$2:$B1007),0),MATCH(AB$2,'CAMAGUI DATA UNIFICADA'!$C$1:$T$1,0)),"")</f>
        <v>763306.4274</v>
      </c>
      <c r="AC56" s="33">
        <f t="array" ref="AC56">IFERROR(INDEX('CAMAGUI DATA UNIFICADA'!$C$2:$T1007,MATCH(1,($A56='CAMAGUI DATA UNIFICADA'!$A$2:$A1007)*($T$1='CAMAGUI DATA UNIFICADA'!$B$2:$B1007),0),MATCH(AC$2,'CAMAGUI DATA UNIFICADA'!$C$1:$T$1,0)),"")</f>
        <v>0.833755488</v>
      </c>
      <c r="AD56" s="23">
        <f t="array" ref="AD56">IFERROR(INDEX('CAMAGUI DATA UNIFICADA'!$C$2:$T1007,MATCH(1,($A56='CAMAGUI DATA UNIFICADA'!$A$2:$A1007)*($T$1='CAMAGUI DATA UNIFICADA'!$B$2:$B1007),0),MATCH(AD$2,'CAMAGUI DATA UNIFICADA'!$C$1:$T$1,0)),"")</f>
        <v>0.7733601088</v>
      </c>
      <c r="AE56" s="23">
        <f t="array" ref="AE56">IFERROR(INDEX('CAMAGUI DATA UNIFICADA'!$C$2:$T1007,MATCH(1,($A56='CAMAGUI DATA UNIFICADA'!$A$2:$A1007)*($T$1='CAMAGUI DATA UNIFICADA'!$B$2:$B1007),0),MATCH(AE$2,'CAMAGUI DATA UNIFICADA'!$C$1:$T$1,0)),"")</f>
        <v>0.8</v>
      </c>
      <c r="AF56" s="60">
        <f t="array" ref="AF56">IFERROR(INDEX('CAMAGUI DATA UNIFICADA'!$C$2:$T1007,MATCH(1,($A56='CAMAGUI DATA UNIFICADA'!$A$2:$A1007)*($T$1='CAMAGUI DATA UNIFICADA'!$B$2:$B1007),0),MATCH(AF$2,'CAMAGUI DATA UNIFICADA'!$C$1:$T$1,0)),"")</f>
        <v>131600</v>
      </c>
      <c r="AG56" s="2">
        <f t="array" ref="AG56">IFERROR(INDEX('CAMAGUI DATA UNIFICADA'!$C$2:$T1007,MATCH(1,($A56='CAMAGUI DATA UNIFICADA'!$A$2:$A1007)*($T$1='CAMAGUI DATA UNIFICADA'!$B$2:$B1007),0),MATCH(AG$2,'CAMAGUI DATA UNIFICADA'!$C$1:$T$1,0)),"")</f>
        <v>3</v>
      </c>
      <c r="AH56" s="2">
        <f t="array" ref="AH56">IFERROR(INDEX('CAMAGUI DATA UNIFICADA'!$C$2:$T1007,MATCH(1,($A56='CAMAGUI DATA UNIFICADA'!$A$2:$A1007)*($T$1='CAMAGUI DATA UNIFICADA'!$B$2:$B1007),0),MATCH(AH$2,'CAMAGUI DATA UNIFICADA'!$C$1:$T$1,0)),"")</f>
        <v>9.4</v>
      </c>
      <c r="AI56" s="33">
        <f t="array" ref="AI56">IFERROR(INDEX('CAMAGUI DATA UNIFICADA'!$C$2:$T1007,MATCH(1,($A56='CAMAGUI DATA UNIFICADA'!$A$2:$A1007)*($T$1='CAMAGUI DATA UNIFICADA'!$B$2:$B1007),0),MATCH(AI$2,'CAMAGUI DATA UNIFICADA'!$C$1:$T$1,0)),"")</f>
        <v>5.1888</v>
      </c>
      <c r="AJ56" s="60">
        <f t="array" ref="AJ56">IFERROR(INDEX('CAMAGUI DATA UNIFICADA'!$C$2:$T1007,MATCH(1,($A56='CAMAGUI DATA UNIFICADA'!$A$2:$A1007)*($T$1='CAMAGUI DATA UNIFICADA'!$B$2:$B1007),0),MATCH(AJ$2,'CAMAGUI DATA UNIFICADA'!$C$1:$T$1,0)),"")</f>
        <v>430.9118629</v>
      </c>
      <c r="AK56" s="140">
        <f t="array" ref="AK56">IFERROR(INDEX('CAMAGUI DATA UNIFICADA'!$C$2:$T1007,MATCH(1,($A56='CAMAGUI DATA UNIFICADA'!$A$2:$A1007)*($T$1='CAMAGUI DATA UNIFICADA'!$B$2:$B1007),0),MATCH(AK$2,'CAMAGUI DATA UNIFICADA'!$C$1:$T$1,0)),"")</f>
        <v>26.47796573</v>
      </c>
      <c r="AL56" s="138" t="str">
        <f t="array" ref="AL56">IFERROR(INDEX('CAMAGUI DATA UNIFICADA'!$C$2:$T1007,MATCH(1,($A56='CAMAGUI DATA UNIFICADA'!$A$2:$A1007)*($AL$1='CAMAGUI DATA UNIFICADA'!$B$2:$B1007),0),MATCH(AL$2,'CAMAGUI DATA UNIFICADA'!$C$1:$T$1,0)),"")</f>
        <v>CA3120124</v>
      </c>
      <c r="AM56" s="2">
        <f t="array" ref="AM56">IFERROR(INDEX('CAMAGUI DATA UNIFICADA'!$C$2:$T1007,MATCH(1,($A56='CAMAGUI DATA UNIFICADA'!$A$2:$A1007)*($AL$1='CAMAGUI DATA UNIFICADA'!$B$2:$B1007),0),MATCH(AM$2,'CAMAGUI DATA UNIFICADA'!$C$1:$T$1,0)),"")</f>
        <v>350</v>
      </c>
      <c r="AN56" s="2">
        <f t="array" ref="AN56">IFERROR(INDEX('CAMAGUI DATA UNIFICADA'!$C$2:$T1007,MATCH(1,($A56='CAMAGUI DATA UNIFICADA'!$A$2:$A1007)*($AL$1='CAMAGUI DATA UNIFICADA'!$B$2:$B1007),0),MATCH(AN$2,'CAMAGUI DATA UNIFICADA'!$C$1:$T$1,0)),"")</f>
        <v>2299</v>
      </c>
      <c r="AO56" s="2" t="str">
        <f t="array" ref="AO56">IFERROR(INDEX('CAMAGUI DATA UNIFICADA'!$C$2:$T1007,MATCH(1,($A56='CAMAGUI DATA UNIFICADA'!$A$2:$A1007)*($AL$1='CAMAGUI DATA UNIFICADA'!$B$2:$B1007),0),MATCH(AO$2,'CAMAGUI DATA UNIFICADA'!$C$1:$T$1,0)),"")</f>
        <v>SKR MAST</v>
      </c>
      <c r="AP56" s="139">
        <f t="array" ref="AP56">IFERROR(INDEX('CAMAGUI DATA UNIFICADA'!$C$2:$T1007,MATCH(1,($A56='CAMAGUI DATA UNIFICADA'!$A$2:$A1007)*($AL$1='CAMAGUI DATA UNIFICADA'!$B$2:$B1007),0),MATCH(AP$2,'CAMAGUI DATA UNIFICADA'!$C$1:$T$1,0)),"")</f>
        <v>2253.02</v>
      </c>
      <c r="AQ56" s="2">
        <f t="array" ref="AQ56">IFERROR(INDEX('CAMAGUI DATA UNIFICADA'!$C$2:$T1007,MATCH(1,($A56='CAMAGUI DATA UNIFICADA'!$A$2:$A1007)*($AL$1='CAMAGUI DATA UNIFICADA'!$B$2:$B1007),0),MATCH(AQ$2,'CAMAGUI DATA UNIFICADA'!$C$1:$T$1,0)),"")</f>
        <v>6.3</v>
      </c>
      <c r="AR56" s="2">
        <f t="array" ref="AR56">IFERROR(INDEX('CAMAGUI DATA UNIFICADA'!$C$2:$T1007,MATCH(1,($A56='CAMAGUI DATA UNIFICADA'!$A$2:$A1007)*($AL$1='CAMAGUI DATA UNIFICADA'!$B$2:$B1007),0),MATCH(AR$2,'CAMAGUI DATA UNIFICADA'!$C$1:$T$1,0)),"")</f>
        <v>2.8</v>
      </c>
      <c r="AS56" s="33">
        <f t="array" ref="AS56">IFERROR(INDEX('CAMAGUI DATA UNIFICADA'!$C$2:$T1007,MATCH(1,($A56='CAMAGUI DATA UNIFICADA'!$A$2:$A1007)*($AL$1='CAMAGUI DATA UNIFICADA'!$B$2:$B1007),0),MATCH(AS$2,'CAMAGUI DATA UNIFICADA'!$C$1:$T$1,0)),"")</f>
        <v>6.7116</v>
      </c>
      <c r="AT56" s="60">
        <f t="array" ref="AT56">IFERROR(INDEX('CAMAGUI DATA UNIFICADA'!$C$2:$T1007,MATCH(1,($A56='CAMAGUI DATA UNIFICADA'!$A$2:$A1007)*($AL$1='CAMAGUI DATA UNIFICADA'!$B$2:$B1007),0),MATCH(AT$2,'CAMAGUI DATA UNIFICADA'!$C$1:$T$1,0)),"")</f>
        <v>827754.2696</v>
      </c>
      <c r="AU56" s="33">
        <f t="array" ref="AU56">IFERROR(INDEX('CAMAGUI DATA UNIFICADA'!$C$2:$T1007,MATCH(1,($A56='CAMAGUI DATA UNIFICADA'!$A$2:$A1007)*($AL$1='CAMAGUI DATA UNIFICADA'!$B$2:$B1007),0),MATCH(AU$2,'CAMAGUI DATA UNIFICADA'!$C$1:$T$1,0)),"")</f>
        <v>0.9246299871</v>
      </c>
      <c r="AV56" s="23">
        <f t="array" ref="AV56">IFERROR(INDEX('CAMAGUI DATA UNIFICADA'!$C$2:$T1007,MATCH(1,($A56='CAMAGUI DATA UNIFICADA'!$A$2:$A1007)*($AL$1='CAMAGUI DATA UNIFICADA'!$B$2:$B1007),0),MATCH(AV$2,'CAMAGUI DATA UNIFICADA'!$C$1:$T$1,0)),"")</f>
        <v>0.7457245672</v>
      </c>
      <c r="AW56" s="23">
        <f t="array" ref="AW56">IFERROR(INDEX('CAMAGUI DATA UNIFICADA'!$C$2:$T1007,MATCH(1,($A56='CAMAGUI DATA UNIFICADA'!$A$2:$A1007)*($AL$1='CAMAGUI DATA UNIFICADA'!$B$2:$B1007),0),MATCH(AW$2,'CAMAGUI DATA UNIFICADA'!$C$1:$T$1,0)),"")</f>
        <v>0.8</v>
      </c>
      <c r="AX56" s="60">
        <f t="array" ref="AX56">IFERROR(INDEX('CAMAGUI DATA UNIFICADA'!$C$2:$T1007,MATCH(1,($A56='CAMAGUI DATA UNIFICADA'!$A$2:$A1007)*($AL$1='CAMAGUI DATA UNIFICADA'!$B$2:$B1007),0),MATCH(AX$2,'CAMAGUI DATA UNIFICADA'!$C$1:$T$1,0)),"")</f>
        <v>126857.1429</v>
      </c>
      <c r="AY56" s="2">
        <f t="array" ref="AY56">IFERROR(INDEX('CAMAGUI DATA UNIFICADA'!$C$2:$T1007,MATCH(1,($A56='CAMAGUI DATA UNIFICADA'!$A$2:$A1007)*($AL$1='CAMAGUI DATA UNIFICADA'!$B$2:$B1007),0),MATCH(AY$2,'CAMAGUI DATA UNIFICADA'!$C$1:$T$1,0)),"")</f>
        <v>3</v>
      </c>
      <c r="AZ56" s="2">
        <f t="array" ref="AZ56">IFERROR(INDEX('CAMAGUI DATA UNIFICADA'!$C$2:$T1007,MATCH(1,($A56='CAMAGUI DATA UNIFICADA'!$A$2:$A1007)*($AL$1='CAMAGUI DATA UNIFICADA'!$B$2:$B1007),0),MATCH(AZ$2,'CAMAGUI DATA UNIFICADA'!$C$1:$T$1,0)),"")</f>
        <v>9.3</v>
      </c>
      <c r="BA56" s="33">
        <f t="array" ref="BA56">IFERROR(INDEX('CAMAGUI DATA UNIFICADA'!$C$2:$T1007,MATCH(1,($A56='CAMAGUI DATA UNIFICADA'!$A$2:$A1007)*($AL$1='CAMAGUI DATA UNIFICADA'!$B$2:$B1007),0),MATCH(BA$2,'CAMAGUI DATA UNIFICADA'!$C$1:$T$1,0)),"")</f>
        <v>5.2176</v>
      </c>
      <c r="BB56" s="60">
        <f t="array" ref="BB56">IFERROR(INDEX('CAMAGUI DATA UNIFICADA'!$C$2:$T1007,MATCH(1,($A56='CAMAGUI DATA UNIFICADA'!$A$2:$A1007)*($AL$1='CAMAGUI DATA UNIFICADA'!$B$2:$B1007),0),MATCH(BB$2,'CAMAGUI DATA UNIFICADA'!$C$1:$T$1,0)),"")</f>
        <v>483.0035295</v>
      </c>
      <c r="BC56" s="140">
        <f t="array" ref="BC56">IFERROR(INDEX('CAMAGUI DATA UNIFICADA'!$C$2:$T1007,MATCH(1,($A56='CAMAGUI DATA UNIFICADA'!$A$2:$A1007)*($AL$1='CAMAGUI DATA UNIFICADA'!$B$2:$B1007),0),MATCH(BC$2,'CAMAGUI DATA UNIFICADA'!$C$1:$T$1,0)),"")</f>
        <v>33.25088238</v>
      </c>
      <c r="BD56" s="138" t="str">
        <f t="array" ref="BD56">IFERROR(INDEX('CAMAGUI DATA UNIFICADA'!$C$2:$T1007,MATCH(1,($A56='CAMAGUI DATA UNIFICADA'!$A$2:$A1007)*($BD$1='CAMAGUI DATA UNIFICADA'!$B$2:$B1007),0),MATCH(BD$2,'CAMAGUI DATA UNIFICADA'!$C$1:$T$1,0)),"")</f>
        <v>CA4141223</v>
      </c>
      <c r="BE56" s="2">
        <f t="array" ref="BE56">IFERROR(INDEX('CAMAGUI DATA UNIFICADA'!$C$2:$T1007,MATCH(1,($A56='CAMAGUI DATA UNIFICADA'!$A$2:$A1007)*($BD$1='CAMAGUI DATA UNIFICADA'!$B$2:$B1007),0),MATCH(BE$2,'CAMAGUI DATA UNIFICADA'!$C$1:$T$1,0)),"")</f>
        <v>400</v>
      </c>
      <c r="BF56" s="2">
        <f t="array" ref="BF56">IFERROR(INDEX('CAMAGUI DATA UNIFICADA'!$C$2:$T1007,MATCH(1,($A56='CAMAGUI DATA UNIFICADA'!$A$2:$A1007)*($BD$1='CAMAGUI DATA UNIFICADA'!$B$2:$B1007),0),MATCH(BF$2,'CAMAGUI DATA UNIFICADA'!$C$1:$T$1,0)),"")</f>
        <v>2825</v>
      </c>
      <c r="BG56" s="2" t="str">
        <f t="array" ref="BG56">IFERROR(INDEX('CAMAGUI DATA UNIFICADA'!$C$2:$T1007,MATCH(1,($A56='CAMAGUI DATA UNIFICADA'!$A$2:$A1007)*($BD$1='CAMAGUI DATA UNIFICADA'!$B$2:$B1007),0),MATCH(BG$2,'CAMAGUI DATA UNIFICADA'!$C$1:$T$1,0)),"")</f>
        <v>SKR MAST</v>
      </c>
      <c r="BH56" s="139">
        <f t="array" ref="BH56">IFERROR(INDEX('CAMAGUI DATA UNIFICADA'!$C$2:$T1007,MATCH(1,($A56='CAMAGUI DATA UNIFICADA'!$A$2:$A1007)*($BD$1='CAMAGUI DATA UNIFICADA'!$B$2:$B1007),0),MATCH(BH$2,'CAMAGUI DATA UNIFICADA'!$C$1:$T$1,0)),"")</f>
        <v>2768.5</v>
      </c>
      <c r="BI56" s="2">
        <f t="array" ref="BI56">IFERROR(INDEX('CAMAGUI DATA UNIFICADA'!$C$2:$T1007,MATCH(1,($A56='CAMAGUI DATA UNIFICADA'!$A$2:$A1007)*($BD$1='CAMAGUI DATA UNIFICADA'!$B$2:$B1007),0),MATCH(BI$2,'CAMAGUI DATA UNIFICADA'!$C$1:$T$1,0)),"")</f>
        <v>18</v>
      </c>
      <c r="BJ56" s="2">
        <f t="array" ref="BJ56">IFERROR(INDEX('CAMAGUI DATA UNIFICADA'!$C$2:$T1007,MATCH(1,($A56='CAMAGUI DATA UNIFICADA'!$A$2:$A1007)*($BD$1='CAMAGUI DATA UNIFICADA'!$B$2:$B1007),0),MATCH(BJ$2,'CAMAGUI DATA UNIFICADA'!$C$1:$T$1,0)),"")</f>
        <v>3.3</v>
      </c>
      <c r="BK56" s="33">
        <f t="array" ref="BK56">IFERROR(INDEX('CAMAGUI DATA UNIFICADA'!$C$2:$T1007,MATCH(1,($A56='CAMAGUI DATA UNIFICADA'!$A$2:$A1007)*($BD$1='CAMAGUI DATA UNIFICADA'!$B$2:$B1007),0),MATCH(BK$2,'CAMAGUI DATA UNIFICADA'!$C$1:$T$1,0)),"")</f>
        <v>3.528</v>
      </c>
      <c r="BL56" s="60">
        <f t="array" ref="BL56">IFERROR(INDEX('CAMAGUI DATA UNIFICADA'!$C$2:$T1007,MATCH(1,($A56='CAMAGUI DATA UNIFICADA'!$A$2:$A1007)*($BD$1='CAMAGUI DATA UNIFICADA'!$B$2:$B1007),0),MATCH(BL$2,'CAMAGUI DATA UNIFICADA'!$C$1:$T$1,0)),"")</f>
        <v>629881.5823</v>
      </c>
      <c r="BM56" s="33">
        <f t="array" ref="BM56">IFERROR(INDEX('CAMAGUI DATA UNIFICADA'!$C$2:$T1007,MATCH(1,($A56='CAMAGUI DATA UNIFICADA'!$A$2:$A1007)*($BD$1='CAMAGUI DATA UNIFICADA'!$B$2:$B1007),0),MATCH(BM$2,'CAMAGUI DATA UNIFICADA'!$C$1:$T$1,0)),"")</f>
        <v>1.438757321</v>
      </c>
      <c r="BN56" s="23">
        <f t="array" ref="BN56">IFERROR(INDEX('CAMAGUI DATA UNIFICADA'!$C$2:$T1007,MATCH(1,($A56='CAMAGUI DATA UNIFICADA'!$A$2:$A1007)*($BD$1='CAMAGUI DATA UNIFICADA'!$B$2:$B1007),0),MATCH(BN$2,'CAMAGUI DATA UNIFICADA'!$C$1:$T$1,0)),"")</f>
        <v>0.8998308318</v>
      </c>
      <c r="BO56" s="23">
        <f t="array" ref="BO56">IFERROR(INDEX('CAMAGUI DATA UNIFICADA'!$C$2:$T1007,MATCH(1,($A56='CAMAGUI DATA UNIFICADA'!$A$2:$A1007)*($BD$1='CAMAGUI DATA UNIFICADA'!$B$2:$B1007),0),MATCH(BO$2,'CAMAGUI DATA UNIFICADA'!$C$1:$T$1,0)),"")</f>
        <v>0.85</v>
      </c>
      <c r="BP56" s="60">
        <f t="array" ref="BP56">IFERROR(INDEX('CAMAGUI DATA UNIFICADA'!$C$2:$T1007,MATCH(1,($A56='CAMAGUI DATA UNIFICADA'!$A$2:$A1007)*($BD$1='CAMAGUI DATA UNIFICADA'!$B$2:$B1007),0),MATCH(BP$2,'CAMAGUI DATA UNIFICADA'!$C$1:$T$1,0)),"")</f>
        <v>123958.3333</v>
      </c>
      <c r="BQ56" s="2">
        <f t="array" ref="BQ56">IFERROR(INDEX('CAMAGUI DATA UNIFICADA'!$C$2:$T1007,MATCH(1,($A56='CAMAGUI DATA UNIFICADA'!$A$2:$A1007)*($BD$1='CAMAGUI DATA UNIFICADA'!$B$2:$B1007),0),MATCH(BQ$2,'CAMAGUI DATA UNIFICADA'!$C$1:$T$1,0)),"")</f>
        <v>2.5</v>
      </c>
      <c r="BR56" s="2">
        <f t="array" ref="BR56">IFERROR(INDEX('CAMAGUI DATA UNIFICADA'!$C$2:$T1007,MATCH(1,($A56='CAMAGUI DATA UNIFICADA'!$A$2:$A1007)*($BD$1='CAMAGUI DATA UNIFICADA'!$B$2:$B1007),0),MATCH(BR$2,'CAMAGUI DATA UNIFICADA'!$C$1:$T$1,0)),"")</f>
        <v>20.5</v>
      </c>
      <c r="BS56" s="33">
        <f t="array" ref="BS56">IFERROR(INDEX('CAMAGUI DATA UNIFICADA'!$C$2:$T1007,MATCH(1,($A56='CAMAGUI DATA UNIFICADA'!$A$2:$A1007)*($BD$1='CAMAGUI DATA UNIFICADA'!$B$2:$B1007),0),MATCH(BS$2,'CAMAGUI DATA UNIFICADA'!$C$1:$T$1,0)),"")</f>
        <v>3.252</v>
      </c>
      <c r="BT56" s="60">
        <f t="array" ref="BT56">IFERROR(INDEX('CAMAGUI DATA UNIFICADA'!$C$2:$T1007,MATCH(1,($A56='CAMAGUI DATA UNIFICADA'!$A$2:$A1007)*($BD$1='CAMAGUI DATA UNIFICADA'!$B$2:$B1007),0),MATCH(BT$2,'CAMAGUI DATA UNIFICADA'!$C$1:$T$1,0)),"")</f>
        <v>405.9287734</v>
      </c>
      <c r="BU56" s="140">
        <f t="array" ref="BU56">IFERROR(INDEX('CAMAGUI DATA UNIFICADA'!$C$2:$T1007,MATCH(1,($A56='CAMAGUI DATA UNIFICADA'!$A$2:$A1007)*($BD$1='CAMAGUI DATA UNIFICADA'!$B$2:$B1007),0),MATCH(BU$2,'CAMAGUI DATA UNIFICADA'!$C$1:$T$1,0)),"")</f>
        <v>1.482193348</v>
      </c>
      <c r="BV56" s="138" t="str">
        <f t="array" ref="BV56">IFERROR(INDEX('CAMAGUI DATA UNIFICADA'!$C$2:$T1007,MATCH(1,($A56='CAMAGUI DATA UNIFICADA'!$A$2:$A1007)*($BV$1='CAMAGUI DATA UNIFICADA'!$B$2:$B1007),0),MATCH(BV$2,'CAMAGUI DATA UNIFICADA'!$C$1:$T$1,0)),"")</f>
        <v>CA5141223</v>
      </c>
      <c r="BW56" s="2">
        <f t="array" ref="BW56">IFERROR(INDEX('CAMAGUI DATA UNIFICADA'!$C$2:$T1007,MATCH(1,($A56='CAMAGUI DATA UNIFICADA'!$A$2:$A1007)*($BV$1='CAMAGUI DATA UNIFICADA'!$B$2:$B1007),0),MATCH(BW$2,'CAMAGUI DATA UNIFICADA'!$C$1:$T$1,0)),"")</f>
        <v>375</v>
      </c>
      <c r="BX56" s="2">
        <f t="array" ref="BX56">IFERROR(INDEX('CAMAGUI DATA UNIFICADA'!$C$2:$T1007,MATCH(1,($A56='CAMAGUI DATA UNIFICADA'!$A$2:$A1007)*($BV$1='CAMAGUI DATA UNIFICADA'!$B$2:$B1007),0),MATCH(BX$2,'CAMAGUI DATA UNIFICADA'!$C$1:$T$1,0)),"")</f>
        <v>2650</v>
      </c>
      <c r="BY56" s="2" t="str">
        <f t="array" ref="BY56">IFERROR(INDEX('CAMAGUI DATA UNIFICADA'!$C$2:$T1007,MATCH(1,($A56='CAMAGUI DATA UNIFICADA'!$A$2:$A1007)*($BV$1='CAMAGUI DATA UNIFICADA'!$B$2:$B1007),0),MATCH(BY$2,'CAMAGUI DATA UNIFICADA'!$C$1:$T$1,0)),"")</f>
        <v>SKR MAST</v>
      </c>
      <c r="BZ56" s="139">
        <f t="array" ref="BZ56">IFERROR(INDEX('CAMAGUI DATA UNIFICADA'!$C$2:$T1007,MATCH(1,($A56='CAMAGUI DATA UNIFICADA'!$A$2:$A1007)*($BV$1='CAMAGUI DATA UNIFICADA'!$B$2:$B1007),0),MATCH(BZ$2,'CAMAGUI DATA UNIFICADA'!$C$1:$T$1,0)),"")</f>
        <v>2597</v>
      </c>
      <c r="CA56" s="2">
        <f t="array" ref="CA56">IFERROR(INDEX('CAMAGUI DATA UNIFICADA'!$C$2:$T1007,MATCH(1,($A56='CAMAGUI DATA UNIFICADA'!$A$2:$A1007)*($BV$1='CAMAGUI DATA UNIFICADA'!$B$2:$B1007),0),MATCH(CA$2,'CAMAGUI DATA UNIFICADA'!$C$1:$T$1,0)),"")</f>
        <v>17.4</v>
      </c>
      <c r="CB56" s="2">
        <f t="array" ref="CB56">IFERROR(INDEX('CAMAGUI DATA UNIFICADA'!$C$2:$T1007,MATCH(1,($A56='CAMAGUI DATA UNIFICADA'!$A$2:$A1007)*($BV$1='CAMAGUI DATA UNIFICADA'!$B$2:$B1007),0),MATCH(CB$2,'CAMAGUI DATA UNIFICADA'!$C$1:$T$1,0)),"")</f>
        <v>3</v>
      </c>
      <c r="CC56" s="33">
        <f t="array" ref="CC56">IFERROR(INDEX('CAMAGUI DATA UNIFICADA'!$C$2:$T1007,MATCH(1,($A56='CAMAGUI DATA UNIFICADA'!$A$2:$A1007)*($BV$1='CAMAGUI DATA UNIFICADA'!$B$2:$B1007),0),MATCH(CC$2,'CAMAGUI DATA UNIFICADA'!$C$1:$T$1,0)),"")</f>
        <v>3.6048</v>
      </c>
      <c r="CD56" s="60">
        <f t="array" ref="CD56">IFERROR(INDEX('CAMAGUI DATA UNIFICADA'!$C$2:$T1007,MATCH(1,($A56='CAMAGUI DATA UNIFICADA'!$A$2:$A1007)*($BV$1='CAMAGUI DATA UNIFICADA'!$B$2:$B1007),0),MATCH(CD$2,'CAMAGUI DATA UNIFICADA'!$C$1:$T$1,0)),"")</f>
        <v>597861.8547</v>
      </c>
      <c r="CE56" s="33">
        <f t="array" ref="CE56">IFERROR(INDEX('CAMAGUI DATA UNIFICADA'!$C$2:$T1007,MATCH(1,($A56='CAMAGUI DATA UNIFICADA'!$A$2:$A1007)*($BV$1='CAMAGUI DATA UNIFICADA'!$B$2:$B1007),0),MATCH(CE$2,'CAMAGUI DATA UNIFICADA'!$C$1:$T$1,0)),"")</f>
        <v>1.484593838</v>
      </c>
      <c r="CF56" s="23">
        <f t="array" ref="CF56">IFERROR(INDEX('CAMAGUI DATA UNIFICADA'!$C$2:$T1007,MATCH(1,($A56='CAMAGUI DATA UNIFICADA'!$A$2:$A1007)*($BV$1='CAMAGUI DATA UNIFICADA'!$B$2:$B1007),0),MATCH(CF$2,'CAMAGUI DATA UNIFICADA'!$C$1:$T$1,0)),"")</f>
        <v>0.8540883638</v>
      </c>
      <c r="CG56" s="23">
        <f t="array" ref="CG56">IFERROR(INDEX('CAMAGUI DATA UNIFICADA'!$C$2:$T1007,MATCH(1,($A56='CAMAGUI DATA UNIFICADA'!$A$2:$A1007)*($BV$1='CAMAGUI DATA UNIFICADA'!$B$2:$B1007),0),MATCH(CG$2,'CAMAGUI DATA UNIFICADA'!$C$1:$T$1,0)),"")</f>
        <v>0.85</v>
      </c>
      <c r="CH56" s="60">
        <f t="array" ref="CH56">IFERROR(INDEX('CAMAGUI DATA UNIFICADA'!$C$2:$T1007,MATCH(1,($A56='CAMAGUI DATA UNIFICADA'!$A$2:$A1007)*($BV$1='CAMAGUI DATA UNIFICADA'!$B$2:$B1007),0),MATCH(CH$2,'CAMAGUI DATA UNIFICADA'!$C$1:$T$1,0)),"")</f>
        <v>141666.6667</v>
      </c>
      <c r="CI56" s="2">
        <f t="array" ref="CI56">IFERROR(INDEX('CAMAGUI DATA UNIFICADA'!$C$2:$T1007,MATCH(1,($A56='CAMAGUI DATA UNIFICADA'!$A$2:$A1007)*($BV$1='CAMAGUI DATA UNIFICADA'!$B$2:$B1007),0),MATCH(CI$2,'CAMAGUI DATA UNIFICADA'!$C$1:$T$1,0)),"")</f>
        <v>2.5</v>
      </c>
      <c r="CJ56" s="2">
        <f t="array" ref="CJ56">IFERROR(INDEX('CAMAGUI DATA UNIFICADA'!$C$2:$T1007,MATCH(1,($A56='CAMAGUI DATA UNIFICADA'!$A$2:$A1007)*($BV$1='CAMAGUI DATA UNIFICADA'!$B$2:$B1007),0),MATCH(CJ$2,'CAMAGUI DATA UNIFICADA'!$C$1:$T$1,0)),"")</f>
        <v>19.9</v>
      </c>
      <c r="CK56" s="33">
        <f t="array" ref="CK56">IFERROR(INDEX('CAMAGUI DATA UNIFICADA'!$C$2:$T1007,MATCH(1,($A56='CAMAGUI DATA UNIFICADA'!$A$2:$A1007)*($BV$1='CAMAGUI DATA UNIFICADA'!$B$2:$B1007),0),MATCH(CK$2,'CAMAGUI DATA UNIFICADA'!$C$1:$T$1,0)),"")</f>
        <v>3.3216</v>
      </c>
      <c r="CL56" s="60">
        <f t="array" ref="CL56">IFERROR(INDEX('CAMAGUI DATA UNIFICADA'!$C$2:$T1007,MATCH(1,($A56='CAMAGUI DATA UNIFICADA'!$A$2:$A1007)*($BV$1='CAMAGUI DATA UNIFICADA'!$B$2:$B1007),0),MATCH(CL$2,'CAMAGUI DATA UNIFICADA'!$C$1:$T$1,0)),"")</f>
        <v>402.5565768</v>
      </c>
      <c r="CM56" s="140">
        <f t="array" ref="CM56">IFERROR(INDEX('CAMAGUI DATA UNIFICADA'!$C$2:$T1007,MATCH(1,($A56='CAMAGUI DATA UNIFICADA'!$A$2:$A1007)*($BV$1='CAMAGUI DATA UNIFICADA'!$B$2:$B1007),0),MATCH(CM$2,'CAMAGUI DATA UNIFICADA'!$C$1:$T$1,0)),"")</f>
        <v>6.889144209</v>
      </c>
      <c r="CN56" s="138" t="str">
        <f t="array" ref="CN56">IFERROR(INDEX('CAMAGUI DATA UNIFICADA'!$C$2:$T1007,MATCH(1,($A56='CAMAGUI DATA UNIFICADA'!$A$2:$A1007)*($CN$1='CAMAGUI DATA UNIFICADA'!$B$2:$B1007),0),MATCH(CN$2,'CAMAGUI DATA UNIFICADA'!$C$1:$T$1,0)),"")</f>
        <v>CA6181223</v>
      </c>
      <c r="CO56" s="2">
        <f t="array" ref="CO56">IFERROR(INDEX('CAMAGUI DATA UNIFICADA'!$C$2:$T1007,MATCH(1,($A56='CAMAGUI DATA UNIFICADA'!$A$2:$A1007)*($CN$1='CAMAGUI DATA UNIFICADA'!$B$2:$B1007),0),MATCH(CO$2,'CAMAGUI DATA UNIFICADA'!$C$1:$T$1,0)),"")</f>
        <v>600</v>
      </c>
      <c r="CP56" s="2">
        <f t="array" ref="CP56">IFERROR(INDEX('CAMAGUI DATA UNIFICADA'!$C$2:$T1007,MATCH(1,($A56='CAMAGUI DATA UNIFICADA'!$A$2:$A1007)*($CN$1='CAMAGUI DATA UNIFICADA'!$B$2:$B1007),0),MATCH(CP$2,'CAMAGUI DATA UNIFICADA'!$C$1:$T$1,0)),"")</f>
        <v>4087</v>
      </c>
      <c r="CQ56" s="2" t="str">
        <f t="array" ref="CQ56">IFERROR(INDEX('CAMAGUI DATA UNIFICADA'!$C$2:$T1007,MATCH(1,($A56='CAMAGUI DATA UNIFICADA'!$A$2:$A1007)*($CN$1='CAMAGUI DATA UNIFICADA'!$B$2:$B1007),0),MATCH(CQ$2,'CAMAGUI DATA UNIFICADA'!$C$1:$T$1,0)),"")</f>
        <v>SKR MAST</v>
      </c>
      <c r="CR56" s="139">
        <f t="array" ref="CR56">IFERROR(INDEX('CAMAGUI DATA UNIFICADA'!$C$2:$T1007,MATCH(1,($A56='CAMAGUI DATA UNIFICADA'!$A$2:$A1007)*($CN$1='CAMAGUI DATA UNIFICADA'!$B$2:$B1007),0),MATCH(CR$2,'CAMAGUI DATA UNIFICADA'!$C$1:$T$1,0)),"")</f>
        <v>4005.26</v>
      </c>
      <c r="CS56" s="2">
        <f t="array" ref="CS56">IFERROR(INDEX('CAMAGUI DATA UNIFICADA'!$C$2:$T1007,MATCH(1,($A56='CAMAGUI DATA UNIFICADA'!$A$2:$A1007)*($CN$1='CAMAGUI DATA UNIFICADA'!$B$2:$B1007),0),MATCH(CS$2,'CAMAGUI DATA UNIFICADA'!$C$1:$T$1,0)),"")</f>
        <v>15.9</v>
      </c>
      <c r="CT56" s="2">
        <f t="array" ref="CT56">IFERROR(INDEX('CAMAGUI DATA UNIFICADA'!$C$2:$T1007,MATCH(1,($A56='CAMAGUI DATA UNIFICADA'!$A$2:$A1007)*($CN$1='CAMAGUI DATA UNIFICADA'!$B$2:$B1007),0),MATCH(CT$2,'CAMAGUI DATA UNIFICADA'!$C$1:$T$1,0)),"")</f>
        <v>2.9</v>
      </c>
      <c r="CU56" s="33">
        <f t="array" ref="CU56">IFERROR(INDEX('CAMAGUI DATA UNIFICADA'!$C$2:$T1007,MATCH(1,($A56='CAMAGUI DATA UNIFICADA'!$A$2:$A1007)*($CN$1='CAMAGUI DATA UNIFICADA'!$B$2:$B1007),0),MATCH(CU$2,'CAMAGUI DATA UNIFICADA'!$C$1:$T$1,0)),"")</f>
        <v>3.816</v>
      </c>
      <c r="CV56" s="60">
        <f t="array" ref="CV56">IFERROR(INDEX('CAMAGUI DATA UNIFICADA'!$C$2:$T1007,MATCH(1,($A56='CAMAGUI DATA UNIFICADA'!$A$2:$A1007)*($CN$1='CAMAGUI DATA UNIFICADA'!$B$2:$B1007),0),MATCH(CV$2,'CAMAGUI DATA UNIFICADA'!$C$1:$T$1,0)),"")</f>
        <v>988884.9333</v>
      </c>
      <c r="CW56" s="33">
        <f t="array" ref="CW56">IFERROR(INDEX('CAMAGUI DATA UNIFICADA'!$C$2:$T1007,MATCH(1,($A56='CAMAGUI DATA UNIFICADA'!$A$2:$A1007)*($CN$1='CAMAGUI DATA UNIFICADA'!$B$2:$B1007),0),MATCH(CW$2,'CAMAGUI DATA UNIFICADA'!$C$1:$T$1,0)),"")</f>
        <v>1.480368009</v>
      </c>
      <c r="CX56" s="23">
        <f t="array" ref="CX56">IFERROR(INDEX('CAMAGUI DATA UNIFICADA'!$C$2:$T1007,MATCH(1,($A56='CAMAGUI DATA UNIFICADA'!$A$2:$A1007)*($CN$1='CAMAGUI DATA UNIFICADA'!$B$2:$B1007),0),MATCH(CX$2,'CAMAGUI DATA UNIFICADA'!$C$1:$T$1,0)),"")</f>
        <v>0.8829329762</v>
      </c>
      <c r="CY56" s="23">
        <f t="array" ref="CY56">IFERROR(INDEX('CAMAGUI DATA UNIFICADA'!$C$2:$T1007,MATCH(1,($A56='CAMAGUI DATA UNIFICADA'!$A$2:$A1007)*($CN$1='CAMAGUI DATA UNIFICADA'!$B$2:$B1007),0),MATCH(CY$2,'CAMAGUI DATA UNIFICADA'!$C$1:$T$1,0)),"")</f>
        <v>0.85</v>
      </c>
      <c r="CZ56" s="60">
        <f t="array" ref="CZ56">IFERROR(INDEX('CAMAGUI DATA UNIFICADA'!$C$2:$T1007,MATCH(1,($A56='CAMAGUI DATA UNIFICADA'!$A$2:$A1007)*($CN$1='CAMAGUI DATA UNIFICADA'!$B$2:$B1007),0),MATCH(CZ$2,'CAMAGUI DATA UNIFICADA'!$C$1:$T$1,0)),"")</f>
        <v>108800</v>
      </c>
      <c r="DA56" s="2">
        <f t="array" ref="DA56">IFERROR(INDEX('CAMAGUI DATA UNIFICADA'!$C$2:$T1007,MATCH(1,($A56='CAMAGUI DATA UNIFICADA'!$A$2:$A1007)*($CN$1='CAMAGUI DATA UNIFICADA'!$B$2:$B1007),0),MATCH(DA$2,'CAMAGUI DATA UNIFICADA'!$C$1:$T$1,0)),"")</f>
        <v>2.5</v>
      </c>
      <c r="DB56" s="2">
        <f t="array" ref="DB56">IFERROR(INDEX('CAMAGUI DATA UNIFICADA'!$C$2:$T1007,MATCH(1,($A56='CAMAGUI DATA UNIFICADA'!$A$2:$A1007)*($CN$1='CAMAGUI DATA UNIFICADA'!$B$2:$B1007),0),MATCH(DB$2,'CAMAGUI DATA UNIFICADA'!$C$1:$T$1,0)),"")</f>
        <v>18.4</v>
      </c>
      <c r="DC56" s="33">
        <f t="array" ref="DC56">IFERROR(INDEX('CAMAGUI DATA UNIFICADA'!$C$2:$T1007,MATCH(1,($A56='CAMAGUI DATA UNIFICADA'!$A$2:$A1007)*($CN$1='CAMAGUI DATA UNIFICADA'!$B$2:$B1007),0),MATCH(DC$2,'CAMAGUI DATA UNIFICADA'!$C$1:$T$1,0)),"")</f>
        <v>3.4848</v>
      </c>
      <c r="DD56" s="60">
        <f t="array" ref="DD56">IFERROR(INDEX('CAMAGUI DATA UNIFICADA'!$C$2:$T1007,MATCH(1,($A56='CAMAGUI DATA UNIFICADA'!$A$2:$A1007)*($CN$1='CAMAGUI DATA UNIFICADA'!$B$2:$B1007),0),MATCH(DD$2,'CAMAGUI DATA UNIFICADA'!$C$1:$T$1,0)),"")</f>
        <v>627.7323907</v>
      </c>
      <c r="DE56" s="140">
        <f t="array" ref="DE56">IFERROR(INDEX('CAMAGUI DATA UNIFICADA'!$C$2:$T1007,MATCH(1,($A56='CAMAGUI DATA UNIFICADA'!$A$2:$A1007)*($CN$1='CAMAGUI DATA UNIFICADA'!$B$2:$B1007),0),MATCH(DE$2,'CAMAGUI DATA UNIFICADA'!$C$1:$T$1,0)),"")</f>
        <v>6.933097671</v>
      </c>
      <c r="DF56" s="138" t="str">
        <f t="array" ref="DF56">IFERROR(INDEX('CAMAGUI DATA UNIFICADA'!$C$2:$T1007,MATCH(1,($A56='CAMAGUI DATA UNIFICADA'!$A$2:$A1007)*($DF$1='CAMAGUI DATA UNIFICADA'!$B$2:$B1007),0),MATCH(DF$2,'CAMAGUI DATA UNIFICADA'!$C$1:$T$1,0)),"")</f>
        <v/>
      </c>
      <c r="DG56" s="2" t="str">
        <f t="array" ref="DG56">IFERROR(INDEX('CAMAGUI DATA UNIFICADA'!$C$2:$T1007,MATCH(1,($A56='CAMAGUI DATA UNIFICADA'!$A$2:$A1007)*($DF$1='CAMAGUI DATA UNIFICADA'!$B$2:$B1007),0),MATCH(DG$2,'CAMAGUI DATA UNIFICADA'!$C$1:$T$1,0)),"")</f>
        <v/>
      </c>
      <c r="DH56" s="2" t="str">
        <f t="array" ref="DH56">IFERROR(INDEX('CAMAGUI DATA UNIFICADA'!$C$2:$T1007,MATCH(1,($A56='CAMAGUI DATA UNIFICADA'!$A$2:$A1007)*($DF$1='CAMAGUI DATA UNIFICADA'!$B$2:$B1007),0),MATCH(DH$2,'CAMAGUI DATA UNIFICADA'!$C$1:$T$1,0)),"")</f>
        <v/>
      </c>
      <c r="DI56" s="2" t="str">
        <f t="array" ref="DI56">IFERROR(INDEX('CAMAGUI DATA UNIFICADA'!$C$2:$T1007,MATCH(1,($A56='CAMAGUI DATA UNIFICADA'!$A$2:$A1007)*($DF$1='CAMAGUI DATA UNIFICADA'!$B$2:$B1007),0),MATCH(DI$2,'CAMAGUI DATA UNIFICADA'!$C$1:$T$1,0)),"")</f>
        <v/>
      </c>
      <c r="DJ56" s="139" t="str">
        <f t="array" ref="DJ56">IFERROR(INDEX('CAMAGUI DATA UNIFICADA'!$C$2:$T1007,MATCH(1,($A56='CAMAGUI DATA UNIFICADA'!$A$2:$A1007)*($DF$1='CAMAGUI DATA UNIFICADA'!$B$2:$B1007),0),MATCH(DJ$2,'CAMAGUI DATA UNIFICADA'!$C$1:$T$1,0)),"")</f>
        <v/>
      </c>
      <c r="DK56" s="2" t="str">
        <f t="array" ref="DK56">IFERROR(INDEX('CAMAGUI DATA UNIFICADA'!$C$2:$T1007,MATCH(1,($A56='CAMAGUI DATA UNIFICADA'!$A$2:$A1007)*($DF$1='CAMAGUI DATA UNIFICADA'!$B$2:$B1007),0),MATCH(DK$2,'CAMAGUI DATA UNIFICADA'!$C$1:$T$1,0)),"")</f>
        <v/>
      </c>
      <c r="DL56" s="2" t="str">
        <f t="array" ref="DL56">IFERROR(INDEX('CAMAGUI DATA UNIFICADA'!$C$2:$T1007,MATCH(1,($A56='CAMAGUI DATA UNIFICADA'!$A$2:$A1007)*($DF$1='CAMAGUI DATA UNIFICADA'!$B$2:$B1007),0),MATCH(DL$2,'CAMAGUI DATA UNIFICADA'!$C$1:$T$1,0)),"")</f>
        <v/>
      </c>
      <c r="DM56" s="33" t="str">
        <f t="array" ref="DM56">IFERROR(INDEX('CAMAGUI DATA UNIFICADA'!$C$2:$T1007,MATCH(1,($A56='CAMAGUI DATA UNIFICADA'!$A$2:$A1007)*($DF$1='CAMAGUI DATA UNIFICADA'!$B$2:$B1007),0),MATCH(DM$2,'CAMAGUI DATA UNIFICADA'!$C$1:$T$1,0)),"")</f>
        <v/>
      </c>
      <c r="DN56" s="60" t="str">
        <f t="array" ref="DN56">IFERROR(INDEX('CAMAGUI DATA UNIFICADA'!$C$2:$T1007,MATCH(1,($A56='CAMAGUI DATA UNIFICADA'!$A$2:$A1007)*($DF$1='CAMAGUI DATA UNIFICADA'!$B$2:$B1007),0),MATCH(DN$2,'CAMAGUI DATA UNIFICADA'!$C$1:$T$1,0)),"")</f>
        <v/>
      </c>
      <c r="DO56" s="33" t="str">
        <f t="array" ref="DO56">IFERROR(INDEX('CAMAGUI DATA UNIFICADA'!$C$2:$T1007,MATCH(1,($A56='CAMAGUI DATA UNIFICADA'!$A$2:$A1007)*($DF$1='CAMAGUI DATA UNIFICADA'!$B$2:$B1007),0),MATCH(DO$2,'CAMAGUI DATA UNIFICADA'!$C$1:$T$1,0)),"")</f>
        <v/>
      </c>
      <c r="DP56" s="23" t="str">
        <f t="array" ref="DP56">IFERROR(INDEX('CAMAGUI DATA UNIFICADA'!$C$2:$T1007,MATCH(1,($A56='CAMAGUI DATA UNIFICADA'!$A$2:$A1007)*($DF$1='CAMAGUI DATA UNIFICADA'!$B$2:$B1007),0),MATCH(DP$2,'CAMAGUI DATA UNIFICADA'!$C$1:$T$1,0)),"")</f>
        <v/>
      </c>
      <c r="DQ56" s="23" t="str">
        <f t="array" ref="DQ56">IFERROR(INDEX('CAMAGUI DATA UNIFICADA'!$C$2:$T1007,MATCH(1,($A56='CAMAGUI DATA UNIFICADA'!$A$2:$A1007)*($DF$1='CAMAGUI DATA UNIFICADA'!$B$2:$B1007),0),MATCH(DQ$2,'CAMAGUI DATA UNIFICADA'!$C$1:$T$1,0)),"")</f>
        <v/>
      </c>
      <c r="DR56" s="2" t="str">
        <f t="array" ref="DR56">IFERROR(INDEX('CAMAGUI DATA UNIFICADA'!$C$2:$T1007,MATCH(1,($A56='CAMAGUI DATA UNIFICADA'!$A$2:$A1007)*($DF$1='CAMAGUI DATA UNIFICADA'!$B$2:$B1007),0),MATCH(DR$2,'CAMAGUI DATA UNIFICADA'!$C$1:$T$1,0)),"")</f>
        <v/>
      </c>
      <c r="DS56" s="2" t="str">
        <f t="array" ref="DS56">IFERROR(INDEX('CAMAGUI DATA UNIFICADA'!$C$2:$T1007,MATCH(1,($A56='CAMAGUI DATA UNIFICADA'!$A$2:$A1007)*($DF$1='CAMAGUI DATA UNIFICADA'!$B$2:$B1007),0),MATCH(DS$2,'CAMAGUI DATA UNIFICADA'!$C$1:$T$1,0)),"")</f>
        <v/>
      </c>
      <c r="DT56" s="2" t="str">
        <f t="array" ref="DT56">IFERROR(INDEX('CAMAGUI DATA UNIFICADA'!$C$2:$T1007,MATCH(1,($A56='CAMAGUI DATA UNIFICADA'!$A$2:$A1007)*($DF$1='CAMAGUI DATA UNIFICADA'!$B$2:$B1007),0),MATCH(DT$2,'CAMAGUI DATA UNIFICADA'!$C$1:$T$1,0)),"")</f>
        <v/>
      </c>
      <c r="DU56" s="33" t="str">
        <f t="array" ref="DU56">IFERROR(INDEX('CAMAGUI DATA UNIFICADA'!$C$2:$T1007,MATCH(1,($A56='CAMAGUI DATA UNIFICADA'!$A$2:$A1007)*($DF$1='CAMAGUI DATA UNIFICADA'!$B$2:$B1007),0),MATCH(DU$2,'CAMAGUI DATA UNIFICADA'!$C$1:$T$1,0)),"")</f>
        <v/>
      </c>
      <c r="DV56" s="60" t="str">
        <f t="array" ref="DV56">IFERROR(INDEX('CAMAGUI DATA UNIFICADA'!$C$2:$T1007,MATCH(1,($A56='CAMAGUI DATA UNIFICADA'!$A$2:$A1007)*($DF$1='CAMAGUI DATA UNIFICADA'!$B$2:$B1007),0),MATCH(DV$2,'CAMAGUI DATA UNIFICADA'!$C$1:$T$1,0)),"")</f>
        <v/>
      </c>
      <c r="DW56" s="140" t="str">
        <f t="array" ref="DW56">IFERROR(INDEX('CAMAGUI DATA UNIFICADA'!$C$2:$T1007,MATCH(1,($A56='CAMAGUI DATA UNIFICADA'!$A$2:$A1007)*($DF$1='CAMAGUI DATA UNIFICADA'!$B$2:$B1007),0),MATCH(DW$2,'CAMAGUI DATA UNIFICADA'!$C$1:$T$1,0)),"")</f>
        <v/>
      </c>
      <c r="DX56" s="144" t="str">
        <f t="array" ref="DX56">IFERROR(INDEX('CAMAGUI DATA UNIFICADA'!$C$2:$T1007,MATCH(1,($A56='CAMAGUI DATA UNIFICADA'!$A$2:$A1007)*($DX$1='CAMAGUI DATA UNIFICADA'!$B$2:$B1007),0),MATCH(DX$2,'CAMAGUI DATA UNIFICADA'!$C$1:$T$1,0)),"")</f>
        <v/>
      </c>
      <c r="DY56" s="60" t="str">
        <f t="array" ref="DY56">IFERROR(INDEX('CAMAGUI DATA UNIFICADA'!$C$2:$T1007,MATCH(1,($A56='CAMAGUI DATA UNIFICADA'!$A$2:$A1007)*($DX$1='CAMAGUI DATA UNIFICADA'!$B$2:$B1007),0),MATCH(DY$2,'CAMAGUI DATA UNIFICADA'!$C$1:$T$1,0)),"")</f>
        <v/>
      </c>
      <c r="DZ56" s="60" t="str">
        <f t="array" ref="DZ56">IFERROR(INDEX('CAMAGUI DATA UNIFICADA'!$C$2:$T1007,MATCH(1,($A56='CAMAGUI DATA UNIFICADA'!$A$2:$A1007)*($DX$1='CAMAGUI DATA UNIFICADA'!$B$2:$B1007),0),MATCH(DZ$2,'CAMAGUI DATA UNIFICADA'!$C$1:$T$1,0)),"")</f>
        <v/>
      </c>
      <c r="EA56" s="60" t="str">
        <f t="array" ref="EA56">IFERROR(INDEX('CAMAGUI DATA UNIFICADA'!$C$2:$T1007,MATCH(1,($A56='CAMAGUI DATA UNIFICADA'!$A$2:$A1007)*($DX$1='CAMAGUI DATA UNIFICADA'!$B$2:$B1007),0),MATCH(EA$2,'CAMAGUI DATA UNIFICADA'!$C$1:$T$1,0)),"")</f>
        <v/>
      </c>
      <c r="EB56" s="60" t="str">
        <f t="array" ref="EB56">IFERROR(INDEX('CAMAGUI DATA UNIFICADA'!$C$2:$T1007,MATCH(1,($A56='CAMAGUI DATA UNIFICADA'!$A$2:$A1007)*($DX$1='CAMAGUI DATA UNIFICADA'!$B$2:$B1007),0),MATCH(EB$2,'CAMAGUI DATA UNIFICADA'!$C$1:$T$1,0)),"")</f>
        <v/>
      </c>
      <c r="EC56" s="60" t="str">
        <f t="array" ref="EC56">IFERROR(INDEX('CAMAGUI DATA UNIFICADA'!$C$2:$T1007,MATCH(1,($A56='CAMAGUI DATA UNIFICADA'!$A$2:$A1007)*($DX$1='CAMAGUI DATA UNIFICADA'!$B$2:$B1007),0),MATCH(EC$2,'CAMAGUI DATA UNIFICADA'!$C$1:$T$1,0)),"")</f>
        <v/>
      </c>
      <c r="ED56" s="60" t="str">
        <f t="array" ref="ED56">IFERROR(INDEX('CAMAGUI DATA UNIFICADA'!$C$2:$T1007,MATCH(1,($A56='CAMAGUI DATA UNIFICADA'!$A$2:$A1007)*($DX$1='CAMAGUI DATA UNIFICADA'!$B$2:$B1007),0),MATCH(ED$2,'CAMAGUI DATA UNIFICADA'!$C$1:$T$1,0)),"")</f>
        <v/>
      </c>
      <c r="EE56" s="60" t="str">
        <f t="array" ref="EE56">IFERROR(INDEX('CAMAGUI DATA UNIFICADA'!$C$2:$T1007,MATCH(1,($A56='CAMAGUI DATA UNIFICADA'!$A$2:$A1007)*($DX$1='CAMAGUI DATA UNIFICADA'!$B$2:$B1007),0),MATCH(EE$2,'CAMAGUI DATA UNIFICADA'!$C$1:$T$1,0)),"")</f>
        <v/>
      </c>
      <c r="EF56" s="60" t="str">
        <f t="array" ref="EF56">IFERROR(INDEX('CAMAGUI DATA UNIFICADA'!$C$2:$T1007,MATCH(1,($A56='CAMAGUI DATA UNIFICADA'!$A$2:$A1007)*($DX$1='CAMAGUI DATA UNIFICADA'!$B$2:$B1007),0),MATCH(EF$2,'CAMAGUI DATA UNIFICADA'!$C$1:$T$1,0)),"")</f>
        <v/>
      </c>
      <c r="EG56" s="60" t="str">
        <f t="array" ref="EG56">IFERROR(INDEX('CAMAGUI DATA UNIFICADA'!$C$2:$T1007,MATCH(1,($A56='CAMAGUI DATA UNIFICADA'!$A$2:$A1007)*($DX$1='CAMAGUI DATA UNIFICADA'!$B$2:$B1007),0),MATCH(EG$2,'CAMAGUI DATA UNIFICADA'!$C$1:$T$1,0)),"")</f>
        <v/>
      </c>
      <c r="EH56" s="60" t="str">
        <f t="array" ref="EH56">IFERROR(INDEX('CAMAGUI DATA UNIFICADA'!$C$2:$T1007,MATCH(1,($A56='CAMAGUI DATA UNIFICADA'!$A$2:$A1007)*($DX$1='CAMAGUI DATA UNIFICADA'!$B$2:$B1007),0),MATCH(EH$2,'CAMAGUI DATA UNIFICADA'!$C$1:$T$1,0)),"")</f>
        <v/>
      </c>
      <c r="EI56" s="60" t="str">
        <f t="array" ref="EI56">IFERROR(INDEX('CAMAGUI DATA UNIFICADA'!$C$2:$T1007,MATCH(1,($A56='CAMAGUI DATA UNIFICADA'!$A$2:$A1007)*($DX$1='CAMAGUI DATA UNIFICADA'!$B$2:$B1007),0),MATCH(EI$2,'CAMAGUI DATA UNIFICADA'!$C$1:$T$1,0)),"")</f>
        <v/>
      </c>
      <c r="EJ56" s="60" t="str">
        <f t="array" ref="EJ56">IFERROR(INDEX('CAMAGUI DATA UNIFICADA'!$C$2:$T1007,MATCH(1,($A56='CAMAGUI DATA UNIFICADA'!$A$2:$A1007)*($DX$1='CAMAGUI DATA UNIFICADA'!$B$2:$B1007),0),MATCH(EJ$2,'CAMAGUI DATA UNIFICADA'!$C$1:$T$1,0)),"")</f>
        <v/>
      </c>
      <c r="EK56" s="60" t="str">
        <f t="array" ref="EK56">IFERROR(INDEX('CAMAGUI DATA UNIFICADA'!$C$2:$T1007,MATCH(1,($A56='CAMAGUI DATA UNIFICADA'!$A$2:$A1007)*($DX$1='CAMAGUI DATA UNIFICADA'!$B$2:$B1007),0),MATCH(EK$2,'CAMAGUI DATA UNIFICADA'!$C$1:$T$1,0)),"")</f>
        <v/>
      </c>
      <c r="EL56" s="60" t="str">
        <f t="array" ref="EL56">IFERROR(INDEX('CAMAGUI DATA UNIFICADA'!$C$2:$T1007,MATCH(1,($A56='CAMAGUI DATA UNIFICADA'!$A$2:$A1007)*($DX$1='CAMAGUI DATA UNIFICADA'!$B$2:$B1007),0),MATCH(EL$2,'CAMAGUI DATA UNIFICADA'!$C$1:$T$1,0)),"")</f>
        <v/>
      </c>
      <c r="EM56" s="60" t="str">
        <f t="array" ref="EM56">IFERROR(INDEX('CAMAGUI DATA UNIFICADA'!$C$2:$T1007,MATCH(1,($A56='CAMAGUI DATA UNIFICADA'!$A$2:$A1007)*($DX$1='CAMAGUI DATA UNIFICADA'!$B$2:$B1007),0),MATCH(EM$2,'CAMAGUI DATA UNIFICADA'!$C$1:$T$1,0)),"")</f>
        <v/>
      </c>
      <c r="EN56" s="60" t="str">
        <f t="array" ref="EN56">IFERROR(INDEX('CAMAGUI DATA UNIFICADA'!$C$2:$T1007,MATCH(1,($A56='CAMAGUI DATA UNIFICADA'!$A$2:$A1007)*($DX$1='CAMAGUI DATA UNIFICADA'!$B$2:$B1007),0),MATCH(EN$2,'CAMAGUI DATA UNIFICADA'!$C$1:$T$1,0)),"")</f>
        <v/>
      </c>
      <c r="EO56" s="140" t="str">
        <f t="array" ref="EO56">IFERROR(INDEX('CAMAGUI DATA UNIFICADA'!$C$2:$T1007,MATCH(1,($A56='CAMAGUI DATA UNIFICADA'!$A$2:$A1007)*($DX$1='CAMAGUI DATA UNIFICADA'!$B$2:$B1007),0),MATCH(EO$2,'CAMAGUI DATA UNIFICADA'!$C$1:$T$1,0)),"")</f>
        <v/>
      </c>
    </row>
    <row r="57">
      <c r="A57" s="137">
        <v>45327.0</v>
      </c>
      <c r="B57" s="138" t="str">
        <f t="array" ref="B57">IFERROR(INDEX('CAMAGUI DATA UNIFICADA'!$C$2:$T1007,MATCH(1,($A57='CAMAGUI DATA UNIFICADA'!$A$2:$A1007)*($B$1='CAMAGUI DATA UNIFICADA'!$B$2:$B1007),0),MATCH(B$2,'CAMAGUI DATA UNIFICADA'!$C$1:$T$1,0)),"")</f>
        <v>CA1120124</v>
      </c>
      <c r="C57" s="2">
        <f t="array" ref="C57">IFERROR(INDEX('CAMAGUI DATA UNIFICADA'!$C$2:$T1007,MATCH(1,($A57='CAMAGUI DATA UNIFICADA'!$A$2:$A1007)*($B$1='CAMAGUI DATA UNIFICADA'!$B$2:$B1007),0),MATCH(C$2,'CAMAGUI DATA UNIFICADA'!$C$1:$T$1,0)),"")</f>
        <v>550</v>
      </c>
      <c r="D57" s="2">
        <f t="array" ref="D57">IFERROR(INDEX('CAMAGUI DATA UNIFICADA'!$C$2:$T1007,MATCH(1,($A57='CAMAGUI DATA UNIFICADA'!$A$2:$A1007)*($B$1='CAMAGUI DATA UNIFICADA'!$B$2:$B1007),0),MATCH(D$2,'CAMAGUI DATA UNIFICADA'!$C$1:$T$1,0)),"")</f>
        <v>3525</v>
      </c>
      <c r="E57" s="2" t="str">
        <f t="array" ref="E57">IFERROR(INDEX('CAMAGUI DATA UNIFICADA'!$C$2:$T1007,MATCH(1,($A57='CAMAGUI DATA UNIFICADA'!$A$2:$A1007)*($B$1='CAMAGUI DATA UNIFICADA'!$B$2:$B1007),0),MATCH(E$2,'CAMAGUI DATA UNIFICADA'!$C$1:$T$1,0)),"")</f>
        <v>SKR MAST</v>
      </c>
      <c r="F57" s="139">
        <f t="array" ref="F57">IFERROR(INDEX('CAMAGUI DATA UNIFICADA'!$C$2:$T1007,MATCH(1,($A57='CAMAGUI DATA UNIFICADA'!$A$2:$A1007)*($B$1='CAMAGUI DATA UNIFICADA'!$B$2:$B1007),0),MATCH(F$2,'CAMAGUI DATA UNIFICADA'!$C$1:$T$1,0)),"")</f>
        <v>3454.5</v>
      </c>
      <c r="G57" s="2">
        <f t="array" ref="G57">IFERROR(INDEX('CAMAGUI DATA UNIFICADA'!$C$2:$T1007,MATCH(1,($A57='CAMAGUI DATA UNIFICADA'!$A$2:$A1007)*($B$1='CAMAGUI DATA UNIFICADA'!$B$2:$B1007),0),MATCH(G$2,'CAMAGUI DATA UNIFICADA'!$C$1:$T$1,0)),"")</f>
        <v>9</v>
      </c>
      <c r="H57" s="2">
        <f t="array" ref="H57">IFERROR(INDEX('CAMAGUI DATA UNIFICADA'!$C$2:$T1007,MATCH(1,($A57='CAMAGUI DATA UNIFICADA'!$A$2:$A1007)*($B$1='CAMAGUI DATA UNIFICADA'!$B$2:$B1007),0),MATCH(H$2,'CAMAGUI DATA UNIFICADA'!$C$1:$T$1,0)),"")</f>
        <v>2.4</v>
      </c>
      <c r="I57" s="33">
        <f t="array" ref="I57">IFERROR(INDEX('CAMAGUI DATA UNIFICADA'!$C$2:$T1007,MATCH(1,($A57='CAMAGUI DATA UNIFICADA'!$A$2:$A1007)*($B$1='CAMAGUI DATA UNIFICADA'!$B$2:$B1007),0),MATCH(I$2,'CAMAGUI DATA UNIFICADA'!$C$1:$T$1,0)),"")</f>
        <v>5.304</v>
      </c>
      <c r="J57" s="60">
        <f t="array" ref="J57">IFERROR(INDEX('CAMAGUI DATA UNIFICADA'!$C$2:$T1007,MATCH(1,($A57='CAMAGUI DATA UNIFICADA'!$A$2:$A1007)*($B$1='CAMAGUI DATA UNIFICADA'!$B$2:$B1007),0),MATCH(J$2,'CAMAGUI DATA UNIFICADA'!$C$1:$T$1,0)),"")</f>
        <v>1152170.27</v>
      </c>
      <c r="K57" s="33">
        <f t="array" ref="K57">IFERROR(INDEX('CAMAGUI DATA UNIFICADA'!$C$2:$T1007,MATCH(1,($A57='CAMAGUI DATA UNIFICADA'!$A$2:$A1007)*($B$1='CAMAGUI DATA UNIFICADA'!$B$2:$B1007),0),MATCH(K$2,'CAMAGUI DATA UNIFICADA'!$C$1:$T$1,0)),"")</f>
        <v>1.336563837</v>
      </c>
      <c r="L57" s="23">
        <f t="array" ref="L57">IFERROR(INDEX('CAMAGUI DATA UNIFICADA'!$C$2:$T1007,MATCH(1,($A57='CAMAGUI DATA UNIFICADA'!$A$2:$A1007)*($B$1='CAMAGUI DATA UNIFICADA'!$B$2:$B1007),0),MATCH(L$2,'CAMAGUI DATA UNIFICADA'!$C$1:$T$1,0)),"")</f>
        <v>0.9436283946</v>
      </c>
      <c r="M57" s="23">
        <f t="array" ref="M57">IFERROR(INDEX('CAMAGUI DATA UNIFICADA'!$C$2:$T1007,MATCH(1,($A57='CAMAGUI DATA UNIFICADA'!$A$2:$A1007)*($B$1='CAMAGUI DATA UNIFICADA'!$B$2:$B1007),0),MATCH(M$2,'CAMAGUI DATA UNIFICADA'!$C$1:$T$1,0)),"")</f>
        <v>0.9</v>
      </c>
      <c r="N57" s="60">
        <f t="array" ref="N57">IFERROR(INDEX('CAMAGUI DATA UNIFICADA'!$C$2:$T1007,MATCH(1,($A57='CAMAGUI DATA UNIFICADA'!$A$2:$A1007)*($B$1='CAMAGUI DATA UNIFICADA'!$B$2:$B1007),0),MATCH(N$2,'CAMAGUI DATA UNIFICADA'!$C$1:$T$1,0)),"")</f>
        <v>134175.8242</v>
      </c>
      <c r="O57" s="2">
        <f t="array" ref="O57">IFERROR(INDEX('CAMAGUI DATA UNIFICADA'!$C$2:$T1007,MATCH(1,($A57='CAMAGUI DATA UNIFICADA'!$A$2:$A1007)*($B$1='CAMAGUI DATA UNIFICADA'!$B$2:$B1007),0),MATCH(O$2,'CAMAGUI DATA UNIFICADA'!$C$1:$T$1,0)),"")</f>
        <v>2.5</v>
      </c>
      <c r="P57" s="2">
        <f t="array" ref="P57">IFERROR(INDEX('CAMAGUI DATA UNIFICADA'!$C$2:$T1007,MATCH(1,($A57='CAMAGUI DATA UNIFICADA'!$A$2:$A1007)*($B$1='CAMAGUI DATA UNIFICADA'!$B$2:$B1007),0),MATCH(P$2,'CAMAGUI DATA UNIFICADA'!$C$1:$T$1,0)),"")</f>
        <v>11.5</v>
      </c>
      <c r="Q57" s="33">
        <f t="array" ref="Q57">IFERROR(INDEX('CAMAGUI DATA UNIFICADA'!$C$2:$T1007,MATCH(1,($A57='CAMAGUI DATA UNIFICADA'!$A$2:$A1007)*($B$1='CAMAGUI DATA UNIFICADA'!$B$2:$B1007),0),MATCH(Q$2,'CAMAGUI DATA UNIFICADA'!$C$1:$T$1,0)),"")</f>
        <v>4.512</v>
      </c>
      <c r="R57" s="60">
        <f t="array" ref="R57">IFERROR(INDEX('CAMAGUI DATA UNIFICADA'!$C$2:$T1007,MATCH(1,($A57='CAMAGUI DATA UNIFICADA'!$A$2:$A1007)*($B$1='CAMAGUI DATA UNIFICADA'!$B$2:$B1007),0),MATCH(R$2,'CAMAGUI DATA UNIFICADA'!$C$1:$T$1,0)),"")</f>
        <v>609.5219928</v>
      </c>
      <c r="S57" s="140">
        <f t="array" ref="S57">IFERROR(INDEX('CAMAGUI DATA UNIFICADA'!$C$2:$T1007,MATCH(1,($A57='CAMAGUI DATA UNIFICADA'!$A$2:$A1007)*($B$1='CAMAGUI DATA UNIFICADA'!$B$2:$B1007),0),MATCH(S$2,'CAMAGUI DATA UNIFICADA'!$C$1:$T$1,0)),"")</f>
        <v>14.88049821</v>
      </c>
      <c r="T57" s="138" t="str">
        <f t="array" ref="T57">IFERROR(INDEX('CAMAGUI DATA UNIFICADA'!$C$2:$T1007,MATCH(1,($A57='CAMAGUI DATA UNIFICADA'!$A$2:$A1007)*($T$1='CAMAGUI DATA UNIFICADA'!$B$2:$B1007),0),MATCH(T$2,'CAMAGUI DATA UNIFICADA'!$C$1:$T$1,0)),"")</f>
        <v>CA2120124</v>
      </c>
      <c r="U57" s="2">
        <f t="array" ref="U57">IFERROR(INDEX('CAMAGUI DATA UNIFICADA'!$C$2:$T1007,MATCH(1,($A57='CAMAGUI DATA UNIFICADA'!$A$2:$A1007)*($T$1='CAMAGUI DATA UNIFICADA'!$B$2:$B1007),0),MATCH(U$2,'CAMAGUI DATA UNIFICADA'!$C$1:$T$1,0)),"")</f>
        <v>425</v>
      </c>
      <c r="V57" s="2">
        <f t="array" ref="V57">IFERROR(INDEX('CAMAGUI DATA UNIFICADA'!$C$2:$T1007,MATCH(1,($A57='CAMAGUI DATA UNIFICADA'!$A$2:$A1007)*($T$1='CAMAGUI DATA UNIFICADA'!$B$2:$B1007),0),MATCH(V$2,'CAMAGUI DATA UNIFICADA'!$C$1:$T$1,0)),"")</f>
        <v>2624</v>
      </c>
      <c r="W57" s="2" t="str">
        <f t="array" ref="W57">IFERROR(INDEX('CAMAGUI DATA UNIFICADA'!$C$2:$T1007,MATCH(1,($A57='CAMAGUI DATA UNIFICADA'!$A$2:$A1007)*($T$1='CAMAGUI DATA UNIFICADA'!$B$2:$B1007),0),MATCH(W$2,'CAMAGUI DATA UNIFICADA'!$C$1:$T$1,0)),"")</f>
        <v>SKR MAST</v>
      </c>
      <c r="X57" s="139">
        <f t="array" ref="X57">IFERROR(INDEX('CAMAGUI DATA UNIFICADA'!$C$2:$T1007,MATCH(1,($A57='CAMAGUI DATA UNIFICADA'!$A$2:$A1007)*($T$1='CAMAGUI DATA UNIFICADA'!$B$2:$B1007),0),MATCH(X$2,'CAMAGUI DATA UNIFICADA'!$C$1:$T$1,0)),"")</f>
        <v>2571.52</v>
      </c>
      <c r="Y57" s="2">
        <f t="array" ref="Y57">IFERROR(INDEX('CAMAGUI DATA UNIFICADA'!$C$2:$T1007,MATCH(1,($A57='CAMAGUI DATA UNIFICADA'!$A$2:$A1007)*($T$1='CAMAGUI DATA UNIFICADA'!$B$2:$B1007),0),MATCH(Y$2,'CAMAGUI DATA UNIFICADA'!$C$1:$T$1,0)),"")</f>
        <v>8.92</v>
      </c>
      <c r="Z57" s="2">
        <f t="array" ref="Z57">IFERROR(INDEX('CAMAGUI DATA UNIFICADA'!$C$2:$T1007,MATCH(1,($A57='CAMAGUI DATA UNIFICADA'!$A$2:$A1007)*($T$1='CAMAGUI DATA UNIFICADA'!$B$2:$B1007),0),MATCH(Z$2,'CAMAGUI DATA UNIFICADA'!$C$1:$T$1,0)),"")</f>
        <v>2.52</v>
      </c>
      <c r="AA57" s="2">
        <f t="array" ref="AA57">IFERROR(INDEX('CAMAGUI DATA UNIFICADA'!$C$2:$T1007,MATCH(1,($A57='CAMAGUI DATA UNIFICADA'!$A$2:$A1007)*($T$1='CAMAGUI DATA UNIFICADA'!$B$2:$B1007),0),MATCH(AA$2,'CAMAGUI DATA UNIFICADA'!$C$1:$T$1,0)),"")</f>
        <v>5.33904</v>
      </c>
      <c r="AB57" s="60">
        <f t="array" ref="AB57">IFERROR(INDEX('CAMAGUI DATA UNIFICADA'!$C$2:$T1007,MATCH(1,($A57='CAMAGUI DATA UNIFICADA'!$A$2:$A1007)*($T$1='CAMAGUI DATA UNIFICADA'!$B$2:$B1007),0),MATCH(AB$2,'CAMAGUI DATA UNIFICADA'!$C$1:$T$1,0)),"")</f>
        <v>892402.7524</v>
      </c>
      <c r="AC57" s="33">
        <f t="array" ref="AC57">IFERROR(INDEX('CAMAGUI DATA UNIFICADA'!$C$2:$T1007,MATCH(1,($A57='CAMAGUI DATA UNIFICADA'!$A$2:$A1007)*($T$1='CAMAGUI DATA UNIFICADA'!$B$2:$B1007),0),MATCH(AC$2,'CAMAGUI DATA UNIFICADA'!$C$1:$T$1,0)),"")</f>
        <v>1.172205157</v>
      </c>
      <c r="AD57" s="23">
        <f t="array" ref="AD57">IFERROR(INDEX('CAMAGUI DATA UNIFICADA'!$C$2:$T1007,MATCH(1,($A57='CAMAGUI DATA UNIFICADA'!$A$2:$A1007)*($T$1='CAMAGUI DATA UNIFICADA'!$B$2:$B1007),0),MATCH(AD$2,'CAMAGUI DATA UNIFICADA'!$C$1:$T$1,0)),"")</f>
        <v>0.9041567907</v>
      </c>
      <c r="AE57" s="23">
        <f t="array" ref="AE57">IFERROR(INDEX('CAMAGUI DATA UNIFICADA'!$C$2:$T1007,MATCH(1,($A57='CAMAGUI DATA UNIFICADA'!$A$2:$A1007)*($T$1='CAMAGUI DATA UNIFICADA'!$B$2:$B1007),0),MATCH(AE$2,'CAMAGUI DATA UNIFICADA'!$C$1:$T$1,0)),"")</f>
        <v>0.9</v>
      </c>
      <c r="AF57" s="60">
        <f t="array" ref="AF57">IFERROR(INDEX('CAMAGUI DATA UNIFICADA'!$C$2:$T1007,MATCH(1,($A57='CAMAGUI DATA UNIFICADA'!$A$2:$A1007)*($T$1='CAMAGUI DATA UNIFICADA'!$B$2:$B1007),0),MATCH(AF$2,'CAMAGUI DATA UNIFICADA'!$C$1:$T$1,0)),"")</f>
        <v>148050</v>
      </c>
      <c r="AG57" s="2">
        <f t="array" ref="AG57">IFERROR(INDEX('CAMAGUI DATA UNIFICADA'!$C$2:$T1007,MATCH(1,($A57='CAMAGUI DATA UNIFICADA'!$A$2:$A1007)*($T$1='CAMAGUI DATA UNIFICADA'!$B$2:$B1007),0),MATCH(AG$2,'CAMAGUI DATA UNIFICADA'!$C$1:$T$1,0)),"")</f>
        <v>2.5</v>
      </c>
      <c r="AH57" s="2">
        <f t="array" ref="AH57">IFERROR(INDEX('CAMAGUI DATA UNIFICADA'!$C$2:$T1007,MATCH(1,($A57='CAMAGUI DATA UNIFICADA'!$A$2:$A1007)*($T$1='CAMAGUI DATA UNIFICADA'!$B$2:$B1007),0),MATCH(AH$2,'CAMAGUI DATA UNIFICADA'!$C$1:$T$1,0)),"")</f>
        <v>11.42</v>
      </c>
      <c r="AI57" s="33">
        <f t="array" ref="AI57">IFERROR(INDEX('CAMAGUI DATA UNIFICADA'!$C$2:$T1007,MATCH(1,($A57='CAMAGUI DATA UNIFICADA'!$A$2:$A1007)*($T$1='CAMAGUI DATA UNIFICADA'!$B$2:$B1007),0),MATCH(AI$2,'CAMAGUI DATA UNIFICADA'!$C$1:$T$1,0)),"")</f>
        <v>4.52736</v>
      </c>
      <c r="AJ57" s="60">
        <f t="array" ref="AJ57">IFERROR(INDEX('CAMAGUI DATA UNIFICADA'!$C$2:$T1007,MATCH(1,($A57='CAMAGUI DATA UNIFICADA'!$A$2:$A1007)*($T$1='CAMAGUI DATA UNIFICADA'!$B$2:$B1007),0),MATCH(AJ$2,'CAMAGUI DATA UNIFICADA'!$C$1:$T$1,0)),"")</f>
        <v>491.7940856</v>
      </c>
      <c r="AK57" s="140">
        <f t="array" ref="AK57">IFERROR(INDEX('CAMAGUI DATA UNIFICADA'!$C$2:$T1007,MATCH(1,($A57='CAMAGUI DATA UNIFICADA'!$A$2:$A1007)*($T$1='CAMAGUI DATA UNIFICADA'!$B$2:$B1007),0),MATCH(AK$2,'CAMAGUI DATA UNIFICADA'!$C$1:$T$1,0)),"")</f>
        <v>16.6985214</v>
      </c>
      <c r="AL57" s="138" t="str">
        <f t="array" ref="AL57">IFERROR(INDEX('CAMAGUI DATA UNIFICADA'!$C$2:$T1007,MATCH(1,($A57='CAMAGUI DATA UNIFICADA'!$A$2:$A1007)*($AL$1='CAMAGUI DATA UNIFICADA'!$B$2:$B1007),0),MATCH(AL$2,'CAMAGUI DATA UNIFICADA'!$C$1:$T$1,0)),"")</f>
        <v>CA3120124</v>
      </c>
      <c r="AM57" s="2">
        <f t="array" ref="AM57">IFERROR(INDEX('CAMAGUI DATA UNIFICADA'!$C$2:$T1007,MATCH(1,($A57='CAMAGUI DATA UNIFICADA'!$A$2:$A1007)*($AL$1='CAMAGUI DATA UNIFICADA'!$B$2:$B1007),0),MATCH(AM$2,'CAMAGUI DATA UNIFICADA'!$C$1:$T$1,0)),"")</f>
        <v>500</v>
      </c>
      <c r="AN57" s="2">
        <f t="array" ref="AN57">IFERROR(INDEX('CAMAGUI DATA UNIFICADA'!$C$2:$T1007,MATCH(1,($A57='CAMAGUI DATA UNIFICADA'!$A$2:$A1007)*($AL$1='CAMAGUI DATA UNIFICADA'!$B$2:$B1007),0),MATCH(AN$2,'CAMAGUI DATA UNIFICADA'!$C$1:$T$1,0)),"")</f>
        <v>3000</v>
      </c>
      <c r="AO57" s="2" t="str">
        <f t="array" ref="AO57">IFERROR(INDEX('CAMAGUI DATA UNIFICADA'!$C$2:$T1007,MATCH(1,($A57='CAMAGUI DATA UNIFICADA'!$A$2:$A1007)*($AL$1='CAMAGUI DATA UNIFICADA'!$B$2:$B1007),0),MATCH(AO$2,'CAMAGUI DATA UNIFICADA'!$C$1:$T$1,0)),"")</f>
        <v>SKR MAST</v>
      </c>
      <c r="AP57" s="139">
        <f t="array" ref="AP57">IFERROR(INDEX('CAMAGUI DATA UNIFICADA'!$C$2:$T1007,MATCH(1,($A57='CAMAGUI DATA UNIFICADA'!$A$2:$A1007)*($AL$1='CAMAGUI DATA UNIFICADA'!$B$2:$B1007),0),MATCH(AP$2,'CAMAGUI DATA UNIFICADA'!$C$1:$T$1,0)),"")</f>
        <v>2940</v>
      </c>
      <c r="AQ57" s="2">
        <f t="array" ref="AQ57">IFERROR(INDEX('CAMAGUI DATA UNIFICADA'!$C$2:$T1007,MATCH(1,($A57='CAMAGUI DATA UNIFICADA'!$A$2:$A1007)*($AL$1='CAMAGUI DATA UNIFICADA'!$B$2:$B1007),0),MATCH(AQ$2,'CAMAGUI DATA UNIFICADA'!$C$1:$T$1,0)),"")</f>
        <v>8.77</v>
      </c>
      <c r="AR57" s="2">
        <f t="array" ref="AR57">IFERROR(INDEX('CAMAGUI DATA UNIFICADA'!$C$2:$T1007,MATCH(1,($A57='CAMAGUI DATA UNIFICADA'!$A$2:$A1007)*($AL$1='CAMAGUI DATA UNIFICADA'!$B$2:$B1007),0),MATCH(AR$2,'CAMAGUI DATA UNIFICADA'!$C$1:$T$1,0)),"")</f>
        <v>2.47</v>
      </c>
      <c r="AS57" s="33">
        <f t="array" ref="AS57">IFERROR(INDEX('CAMAGUI DATA UNIFICADA'!$C$2:$T1007,MATCH(1,($A57='CAMAGUI DATA UNIFICADA'!$A$2:$A1007)*($AL$1='CAMAGUI DATA UNIFICADA'!$B$2:$B1007),0),MATCH(AS$2,'CAMAGUI DATA UNIFICADA'!$C$1:$T$1,0)),"")</f>
        <v>5.38224</v>
      </c>
      <c r="AT57" s="60">
        <f t="array" ref="AT57">IFERROR(INDEX('CAMAGUI DATA UNIFICADA'!$C$2:$T1007,MATCH(1,($A57='CAMAGUI DATA UNIFICADA'!$A$2:$A1007)*($AL$1='CAMAGUI DATA UNIFICADA'!$B$2:$B1007),0),MATCH(AT$2,'CAMAGUI DATA UNIFICADA'!$C$1:$T$1,0)),"")</f>
        <v>1059271.656</v>
      </c>
      <c r="AU57" s="33">
        <f t="array" ref="AU57">IFERROR(INDEX('CAMAGUI DATA UNIFICADA'!$C$2:$T1007,MATCH(1,($A57='CAMAGUI DATA UNIFICADA'!$A$2:$A1007)*($AL$1='CAMAGUI DATA UNIFICADA'!$B$2:$B1007),0),MATCH(AU$2,'CAMAGUI DATA UNIFICADA'!$C$1:$T$1,0)),"")</f>
        <v>1.215790689</v>
      </c>
      <c r="AV57" s="23">
        <f t="array" ref="AV57">IFERROR(INDEX('CAMAGUI DATA UNIFICADA'!$C$2:$T1007,MATCH(1,($A57='CAMAGUI DATA UNIFICADA'!$A$2:$A1007)*($AL$1='CAMAGUI DATA UNIFICADA'!$B$2:$B1007),0),MATCH(AV$2,'CAMAGUI DATA UNIFICADA'!$C$1:$T$1,0)),"")</f>
        <v>0.9542987889</v>
      </c>
      <c r="AW57" s="23">
        <f t="array" ref="AW57">IFERROR(INDEX('CAMAGUI DATA UNIFICADA'!$C$2:$T1007,MATCH(1,($A57='CAMAGUI DATA UNIFICADA'!$A$2:$A1007)*($AL$1='CAMAGUI DATA UNIFICADA'!$B$2:$B1007),0),MATCH(AW$2,'CAMAGUI DATA UNIFICADA'!$C$1:$T$1,0)),"")</f>
        <v>0.9</v>
      </c>
      <c r="AX57" s="60">
        <f t="array" ref="AX57">IFERROR(INDEX('CAMAGUI DATA UNIFICADA'!$C$2:$T1007,MATCH(1,($A57='CAMAGUI DATA UNIFICADA'!$A$2:$A1007)*($AL$1='CAMAGUI DATA UNIFICADA'!$B$2:$B1007),0),MATCH(AX$2,'CAMAGUI DATA UNIFICADA'!$C$1:$T$1,0)),"")</f>
        <v>142714.2857</v>
      </c>
      <c r="AY57" s="2">
        <f t="array" ref="AY57">IFERROR(INDEX('CAMAGUI DATA UNIFICADA'!$C$2:$T1007,MATCH(1,($A57='CAMAGUI DATA UNIFICADA'!$A$2:$A1007)*($AL$1='CAMAGUI DATA UNIFICADA'!$B$2:$B1007),0),MATCH(AY$2,'CAMAGUI DATA UNIFICADA'!$C$1:$T$1,0)),"")</f>
        <v>2.5</v>
      </c>
      <c r="AZ57" s="2">
        <f t="array" ref="AZ57">IFERROR(INDEX('CAMAGUI DATA UNIFICADA'!$C$2:$T1007,MATCH(1,($A57='CAMAGUI DATA UNIFICADA'!$A$2:$A1007)*($AL$1='CAMAGUI DATA UNIFICADA'!$B$2:$B1007),0),MATCH(AZ$2,'CAMAGUI DATA UNIFICADA'!$C$1:$T$1,0)),"")</f>
        <v>11.27</v>
      </c>
      <c r="BA57" s="33">
        <f t="array" ref="BA57">IFERROR(INDEX('CAMAGUI DATA UNIFICADA'!$C$2:$T1007,MATCH(1,($A57='CAMAGUI DATA UNIFICADA'!$A$2:$A1007)*($AL$1='CAMAGUI DATA UNIFICADA'!$B$2:$B1007),0),MATCH(BA$2,'CAMAGUI DATA UNIFICADA'!$C$1:$T$1,0)),"")</f>
        <v>4.55616</v>
      </c>
      <c r="BB57" s="60">
        <f t="array" ref="BB57">IFERROR(INDEX('CAMAGUI DATA UNIFICADA'!$C$2:$T1007,MATCH(1,($A57='CAMAGUI DATA UNIFICADA'!$A$2:$A1007)*($AL$1='CAMAGUI DATA UNIFICADA'!$B$2:$B1007),0),MATCH(BB$2,'CAMAGUI DATA UNIFICADA'!$C$1:$T$1,0)),"")</f>
        <v>549.7999468</v>
      </c>
      <c r="BC57" s="140">
        <f t="array" ref="BC57">IFERROR(INDEX('CAMAGUI DATA UNIFICADA'!$C$2:$T1007,MATCH(1,($A57='CAMAGUI DATA UNIFICADA'!$A$2:$A1007)*($AL$1='CAMAGUI DATA UNIFICADA'!$B$2:$B1007),0),MATCH(BC$2,'CAMAGUI DATA UNIFICADA'!$C$1:$T$1,0)),"")</f>
        <v>12.44998671</v>
      </c>
      <c r="BD57" s="138" t="str">
        <f t="array" ref="BD57">IFERROR(INDEX('CAMAGUI DATA UNIFICADA'!$C$2:$T1007,MATCH(1,($A57='CAMAGUI DATA UNIFICADA'!$A$2:$A1007)*($BD$1='CAMAGUI DATA UNIFICADA'!$B$2:$B1007),0),MATCH(BD$2,'CAMAGUI DATA UNIFICADA'!$C$1:$T$1,0)),"")</f>
        <v>CA4141223</v>
      </c>
      <c r="BE57" s="2">
        <f t="array" ref="BE57">IFERROR(INDEX('CAMAGUI DATA UNIFICADA'!$C$2:$T1007,MATCH(1,($A57='CAMAGUI DATA UNIFICADA'!$A$2:$A1007)*($BD$1='CAMAGUI DATA UNIFICADA'!$B$2:$B1007),0),MATCH(BE$2,'CAMAGUI DATA UNIFICADA'!$C$1:$T$1,0)),"")</f>
        <v>400</v>
      </c>
      <c r="BF57" s="2">
        <f t="array" ref="BF57">IFERROR(INDEX('CAMAGUI DATA UNIFICADA'!$C$2:$T1007,MATCH(1,($A57='CAMAGUI DATA UNIFICADA'!$A$2:$A1007)*($BD$1='CAMAGUI DATA UNIFICADA'!$B$2:$B1007),0),MATCH(BF$2,'CAMAGUI DATA UNIFICADA'!$C$1:$T$1,0)),"")</f>
        <v>2725</v>
      </c>
      <c r="BG57" s="2" t="str">
        <f t="array" ref="BG57">IFERROR(INDEX('CAMAGUI DATA UNIFICADA'!$C$2:$T1007,MATCH(1,($A57='CAMAGUI DATA UNIFICADA'!$A$2:$A1007)*($BD$1='CAMAGUI DATA UNIFICADA'!$B$2:$B1007),0),MATCH(BG$2,'CAMAGUI DATA UNIFICADA'!$C$1:$T$1,0)),"")</f>
        <v>SKR MAST</v>
      </c>
      <c r="BH57" s="139">
        <f t="array" ref="BH57">IFERROR(INDEX('CAMAGUI DATA UNIFICADA'!$C$2:$T1007,MATCH(1,($A57='CAMAGUI DATA UNIFICADA'!$A$2:$A1007)*($BD$1='CAMAGUI DATA UNIFICADA'!$B$2:$B1007),0),MATCH(BH$2,'CAMAGUI DATA UNIFICADA'!$C$1:$T$1,0)),"")</f>
        <v>2670.5</v>
      </c>
      <c r="BI57" s="2">
        <f t="array" ref="BI57">IFERROR(INDEX('CAMAGUI DATA UNIFICADA'!$C$2:$T1007,MATCH(1,($A57='CAMAGUI DATA UNIFICADA'!$A$2:$A1007)*($BD$1='CAMAGUI DATA UNIFICADA'!$B$2:$B1007),0),MATCH(BI$2,'CAMAGUI DATA UNIFICADA'!$C$1:$T$1,0)),"")</f>
        <v>20</v>
      </c>
      <c r="BJ57" s="2">
        <f t="array" ref="BJ57">IFERROR(INDEX('CAMAGUI DATA UNIFICADA'!$C$2:$T1007,MATCH(1,($A57='CAMAGUI DATA UNIFICADA'!$A$2:$A1007)*($BD$1='CAMAGUI DATA UNIFICADA'!$B$2:$B1007),0),MATCH(BJ$2,'CAMAGUI DATA UNIFICADA'!$C$1:$T$1,0)),"")</f>
        <v>2</v>
      </c>
      <c r="BK57" s="33">
        <f t="array" ref="BK57">IFERROR(INDEX('CAMAGUI DATA UNIFICADA'!$C$2:$T1007,MATCH(1,($A57='CAMAGUI DATA UNIFICADA'!$A$2:$A1007)*($BD$1='CAMAGUI DATA UNIFICADA'!$B$2:$B1007),0),MATCH(BK$2,'CAMAGUI DATA UNIFICADA'!$C$1:$T$1,0)),"")</f>
        <v>3.3</v>
      </c>
      <c r="BL57" s="60">
        <f t="array" ref="BL57">IFERROR(INDEX('CAMAGUI DATA UNIFICADA'!$C$2:$T1007,MATCH(1,($A57='CAMAGUI DATA UNIFICADA'!$A$2:$A1007)*($BD$1='CAMAGUI DATA UNIFICADA'!$B$2:$B1007),0),MATCH(BL$2,'CAMAGUI DATA UNIFICADA'!$C$1:$T$1,0)),"")</f>
        <v>606060.6061</v>
      </c>
      <c r="BM57" s="33">
        <f t="array" ref="BM57">IFERROR(INDEX('CAMAGUI DATA UNIFICADA'!$C$2:$T1007,MATCH(1,($A57='CAMAGUI DATA UNIFICADA'!$A$2:$A1007)*($BD$1='CAMAGUI DATA UNIFICADA'!$B$2:$B1007),0),MATCH(BM$2,'CAMAGUI DATA UNIFICADA'!$C$1:$T$1,0)),"")</f>
        <v>2.289915966</v>
      </c>
      <c r="BN57" s="23">
        <f t="array" ref="BN57">IFERROR(INDEX('CAMAGUI DATA UNIFICADA'!$C$2:$T1007,MATCH(1,($A57='CAMAGUI DATA UNIFICADA'!$A$2:$A1007)*($BD$1='CAMAGUI DATA UNIFICADA'!$B$2:$B1007),0),MATCH(BN$2,'CAMAGUI DATA UNIFICADA'!$C$1:$T$1,0)),"")</f>
        <v>0.8658008658</v>
      </c>
      <c r="BO57" s="23">
        <f t="array" ref="BO57">IFERROR(INDEX('CAMAGUI DATA UNIFICADA'!$C$2:$T1007,MATCH(1,($A57='CAMAGUI DATA UNIFICADA'!$A$2:$A1007)*($BD$1='CAMAGUI DATA UNIFICADA'!$B$2:$B1007),0),MATCH(BO$2,'CAMAGUI DATA UNIFICADA'!$C$1:$T$1,0)),"")</f>
        <v>0.85</v>
      </c>
      <c r="BP57" s="60">
        <f t="array" ref="BP57">IFERROR(INDEX('CAMAGUI DATA UNIFICADA'!$C$2:$T1007,MATCH(1,($A57='CAMAGUI DATA UNIFICADA'!$A$2:$A1007)*($BD$1='CAMAGUI DATA UNIFICADA'!$B$2:$B1007),0),MATCH(BP$2,'CAMAGUI DATA UNIFICADA'!$C$1:$T$1,0)),"")</f>
        <v>123958.3333</v>
      </c>
      <c r="BQ57" s="2">
        <f t="array" ref="BQ57">IFERROR(INDEX('CAMAGUI DATA UNIFICADA'!$C$2:$T1007,MATCH(1,($A57='CAMAGUI DATA UNIFICADA'!$A$2:$A1007)*($BD$1='CAMAGUI DATA UNIFICADA'!$B$2:$B1007),0),MATCH(BQ$2,'CAMAGUI DATA UNIFICADA'!$C$1:$T$1,0)),"")</f>
        <v>2.5</v>
      </c>
      <c r="BR57" s="2">
        <f t="array" ref="BR57">IFERROR(INDEX('CAMAGUI DATA UNIFICADA'!$C$2:$T1007,MATCH(1,($A57='CAMAGUI DATA UNIFICADA'!$A$2:$A1007)*($BD$1='CAMAGUI DATA UNIFICADA'!$B$2:$B1007),0),MATCH(BR$2,'CAMAGUI DATA UNIFICADA'!$C$1:$T$1,0)),"")</f>
        <v>22.5</v>
      </c>
      <c r="BS57" s="33">
        <f t="array" ref="BS57">IFERROR(INDEX('CAMAGUI DATA UNIFICADA'!$C$2:$T1007,MATCH(1,($A57='CAMAGUI DATA UNIFICADA'!$A$2:$A1007)*($BD$1='CAMAGUI DATA UNIFICADA'!$B$2:$B1007),0),MATCH(BS$2,'CAMAGUI DATA UNIFICADA'!$C$1:$T$1,0)),"")</f>
        <v>3.21</v>
      </c>
      <c r="BT57" s="60">
        <f t="array" ref="BT57">IFERROR(INDEX('CAMAGUI DATA UNIFICADA'!$C$2:$T1007,MATCH(1,($A57='CAMAGUI DATA UNIFICADA'!$A$2:$A1007)*($BD$1='CAMAGUI DATA UNIFICADA'!$B$2:$B1007),0),MATCH(BT$2,'CAMAGUI DATA UNIFICADA'!$C$1:$T$1,0)),"")</f>
        <v>427.7891725</v>
      </c>
      <c r="BU57" s="140">
        <f t="array" ref="BU57">IFERROR(INDEX('CAMAGUI DATA UNIFICADA'!$C$2:$T1007,MATCH(1,($A57='CAMAGUI DATA UNIFICADA'!$A$2:$A1007)*($BD$1='CAMAGUI DATA UNIFICADA'!$B$2:$B1007),0),MATCH(BU$2,'CAMAGUI DATA UNIFICADA'!$C$1:$T$1,0)),"")</f>
        <v>6.947293119</v>
      </c>
      <c r="BV57" s="138" t="str">
        <f t="array" ref="BV57">IFERROR(INDEX('CAMAGUI DATA UNIFICADA'!$C$2:$T1007,MATCH(1,($A57='CAMAGUI DATA UNIFICADA'!$A$2:$A1007)*($BV$1='CAMAGUI DATA UNIFICADA'!$B$2:$B1007),0),MATCH(BV$2,'CAMAGUI DATA UNIFICADA'!$C$1:$T$1,0)),"")</f>
        <v>CA5141223</v>
      </c>
      <c r="BW57" s="2">
        <f t="array" ref="BW57">IFERROR(INDEX('CAMAGUI DATA UNIFICADA'!$C$2:$T1007,MATCH(1,($A57='CAMAGUI DATA UNIFICADA'!$A$2:$A1007)*($BV$1='CAMAGUI DATA UNIFICADA'!$B$2:$B1007),0),MATCH(BW$2,'CAMAGUI DATA UNIFICADA'!$C$1:$T$1,0)),"")</f>
        <v>387</v>
      </c>
      <c r="BX57" s="2">
        <f t="array" ref="BX57">IFERROR(INDEX('CAMAGUI DATA UNIFICADA'!$C$2:$T1007,MATCH(1,($A57='CAMAGUI DATA UNIFICADA'!$A$2:$A1007)*($BV$1='CAMAGUI DATA UNIFICADA'!$B$2:$B1007),0),MATCH(BX$2,'CAMAGUI DATA UNIFICADA'!$C$1:$T$1,0)),"")</f>
        <v>2709</v>
      </c>
      <c r="BY57" s="2" t="str">
        <f t="array" ref="BY57">IFERROR(INDEX('CAMAGUI DATA UNIFICADA'!$C$2:$T1007,MATCH(1,($A57='CAMAGUI DATA UNIFICADA'!$A$2:$A1007)*($BV$1='CAMAGUI DATA UNIFICADA'!$B$2:$B1007),0),MATCH(BY$2,'CAMAGUI DATA UNIFICADA'!$C$1:$T$1,0)),"")</f>
        <v>SKR MAST</v>
      </c>
      <c r="BZ57" s="139">
        <f t="array" ref="BZ57">IFERROR(INDEX('CAMAGUI DATA UNIFICADA'!$C$2:$T1007,MATCH(1,($A57='CAMAGUI DATA UNIFICADA'!$A$2:$A1007)*($BV$1='CAMAGUI DATA UNIFICADA'!$B$2:$B1007),0),MATCH(BZ$2,'CAMAGUI DATA UNIFICADA'!$C$1:$T$1,0)),"")</f>
        <v>2654.82</v>
      </c>
      <c r="CA57" s="2">
        <f t="array" ref="CA57">IFERROR(INDEX('CAMAGUI DATA UNIFICADA'!$C$2:$T1007,MATCH(1,($A57='CAMAGUI DATA UNIFICADA'!$A$2:$A1007)*($BV$1='CAMAGUI DATA UNIFICADA'!$B$2:$B1007),0),MATCH(CA$2,'CAMAGUI DATA UNIFICADA'!$C$1:$T$1,0)),"")</f>
        <v>19.28</v>
      </c>
      <c r="CB57" s="2">
        <f t="array" ref="CB57">IFERROR(INDEX('CAMAGUI DATA UNIFICADA'!$C$2:$T1007,MATCH(1,($A57='CAMAGUI DATA UNIFICADA'!$A$2:$A1007)*($BV$1='CAMAGUI DATA UNIFICADA'!$B$2:$B1007),0),MATCH(CB$2,'CAMAGUI DATA UNIFICADA'!$C$1:$T$1,0)),"")</f>
        <v>1.88</v>
      </c>
      <c r="CC57" s="33">
        <f t="array" ref="CC57">IFERROR(INDEX('CAMAGUI DATA UNIFICADA'!$C$2:$T1007,MATCH(1,($A57='CAMAGUI DATA UNIFICADA'!$A$2:$A1007)*($BV$1='CAMAGUI DATA UNIFICADA'!$B$2:$B1007),0),MATCH(CC$2,'CAMAGUI DATA UNIFICADA'!$C$1:$T$1,0)),"")</f>
        <v>3.38112</v>
      </c>
      <c r="CD57" s="60">
        <f t="array" ref="CD57">IFERROR(INDEX('CAMAGUI DATA UNIFICADA'!$C$2:$T1007,MATCH(1,($A57='CAMAGUI DATA UNIFICADA'!$A$2:$A1007)*($BV$1='CAMAGUI DATA UNIFICADA'!$B$2:$B1007),0),MATCH(CD$2,'CAMAGUI DATA UNIFICADA'!$C$1:$T$1,0)),"")</f>
        <v>593667.6045</v>
      </c>
      <c r="CE57" s="33">
        <f t="array" ref="CE57">IFERROR(INDEX('CAMAGUI DATA UNIFICADA'!$C$2:$T1007,MATCH(1,($A57='CAMAGUI DATA UNIFICADA'!$A$2:$A1007)*($BV$1='CAMAGUI DATA UNIFICADA'!$B$2:$B1007),0),MATCH(CE$2,'CAMAGUI DATA UNIFICADA'!$C$1:$T$1,0)),"")</f>
        <v>2.421777222</v>
      </c>
      <c r="CF57" s="23">
        <f t="array" ref="CF57">IFERROR(INDEX('CAMAGUI DATA UNIFICADA'!$C$2:$T1007,MATCH(1,($A57='CAMAGUI DATA UNIFICADA'!$A$2:$A1007)*($BV$1='CAMAGUI DATA UNIFICADA'!$B$2:$B1007),0),MATCH(CF$2,'CAMAGUI DATA UNIFICADA'!$C$1:$T$1,0)),"")</f>
        <v>0.8480965778</v>
      </c>
      <c r="CG57" s="23">
        <f t="array" ref="CG57">IFERROR(INDEX('CAMAGUI DATA UNIFICADA'!$C$2:$T1007,MATCH(1,($A57='CAMAGUI DATA UNIFICADA'!$A$2:$A1007)*($BV$1='CAMAGUI DATA UNIFICADA'!$B$2:$B1007),0),MATCH(CG$2,'CAMAGUI DATA UNIFICADA'!$C$1:$T$1,0)),"")</f>
        <v>0.85</v>
      </c>
      <c r="CH57" s="60">
        <f t="array" ref="CH57">IFERROR(INDEX('CAMAGUI DATA UNIFICADA'!$C$2:$T1007,MATCH(1,($A57='CAMAGUI DATA UNIFICADA'!$A$2:$A1007)*($BV$1='CAMAGUI DATA UNIFICADA'!$B$2:$B1007),0),MATCH(CH$2,'CAMAGUI DATA UNIFICADA'!$C$1:$T$1,0)),"")</f>
        <v>141666.6667</v>
      </c>
      <c r="CI57" s="2">
        <f t="array" ref="CI57">IFERROR(INDEX('CAMAGUI DATA UNIFICADA'!$C$2:$T1007,MATCH(1,($A57='CAMAGUI DATA UNIFICADA'!$A$2:$A1007)*($BV$1='CAMAGUI DATA UNIFICADA'!$B$2:$B1007),0),MATCH(CI$2,'CAMAGUI DATA UNIFICADA'!$C$1:$T$1,0)),"")</f>
        <v>2.5</v>
      </c>
      <c r="CJ57" s="2">
        <f t="array" ref="CJ57">IFERROR(INDEX('CAMAGUI DATA UNIFICADA'!$C$2:$T1007,MATCH(1,($A57='CAMAGUI DATA UNIFICADA'!$A$2:$A1007)*($BV$1='CAMAGUI DATA UNIFICADA'!$B$2:$B1007),0),MATCH(CJ$2,'CAMAGUI DATA UNIFICADA'!$C$1:$T$1,0)),"")</f>
        <v>21.78</v>
      </c>
      <c r="CK57" s="33">
        <f t="array" ref="CK57">IFERROR(INDEX('CAMAGUI DATA UNIFICADA'!$C$2:$T1007,MATCH(1,($A57='CAMAGUI DATA UNIFICADA'!$A$2:$A1007)*($BV$1='CAMAGUI DATA UNIFICADA'!$B$2:$B1007),0),MATCH(CK$2,'CAMAGUI DATA UNIFICADA'!$C$1:$T$1,0)),"")</f>
        <v>3.27984</v>
      </c>
      <c r="CL57" s="60">
        <f t="array" ref="CL57">IFERROR(INDEX('CAMAGUI DATA UNIFICADA'!$C$2:$T1007,MATCH(1,($A57='CAMAGUI DATA UNIFICADA'!$A$2:$A1007)*($BV$1='CAMAGUI DATA UNIFICADA'!$B$2:$B1007),0),MATCH(CL$2,'CAMAGUI DATA UNIFICADA'!$C$1:$T$1,0)),"")</f>
        <v>423.7024572</v>
      </c>
      <c r="CM57" s="140">
        <f t="array" ref="CM57">IFERROR(INDEX('CAMAGUI DATA UNIFICADA'!$C$2:$T1007,MATCH(1,($A57='CAMAGUI DATA UNIFICADA'!$A$2:$A1007)*($BV$1='CAMAGUI DATA UNIFICADA'!$B$2:$B1007),0),MATCH(CM$2,'CAMAGUI DATA UNIFICADA'!$C$1:$T$1,0)),"")</f>
        <v>9.175614292</v>
      </c>
      <c r="CN57" s="138" t="str">
        <f t="array" ref="CN57">IFERROR(INDEX('CAMAGUI DATA UNIFICADA'!$C$2:$T1007,MATCH(1,($A57='CAMAGUI DATA UNIFICADA'!$A$2:$A1007)*($CN$1='CAMAGUI DATA UNIFICADA'!$B$2:$B1007),0),MATCH(CN$2,'CAMAGUI DATA UNIFICADA'!$C$1:$T$1,0)),"")</f>
        <v>CA6181223</v>
      </c>
      <c r="CO57" s="2">
        <f t="array" ref="CO57">IFERROR(INDEX('CAMAGUI DATA UNIFICADA'!$C$2:$T1007,MATCH(1,($A57='CAMAGUI DATA UNIFICADA'!$A$2:$A1007)*($CN$1='CAMAGUI DATA UNIFICADA'!$B$2:$B1007),0),MATCH(CO$2,'CAMAGUI DATA UNIFICADA'!$C$1:$T$1,0)),"")</f>
        <v>612</v>
      </c>
      <c r="CP57" s="2">
        <f t="array" ref="CP57">IFERROR(INDEX('CAMAGUI DATA UNIFICADA'!$C$2:$T1007,MATCH(1,($A57='CAMAGUI DATA UNIFICADA'!$A$2:$A1007)*($CN$1='CAMAGUI DATA UNIFICADA'!$B$2:$B1007),0),MATCH(CP$2,'CAMAGUI DATA UNIFICADA'!$C$1:$T$1,0)),"")</f>
        <v>4284</v>
      </c>
      <c r="CQ57" s="2" t="str">
        <f t="array" ref="CQ57">IFERROR(INDEX('CAMAGUI DATA UNIFICADA'!$C$2:$T1007,MATCH(1,($A57='CAMAGUI DATA UNIFICADA'!$A$2:$A1007)*($CN$1='CAMAGUI DATA UNIFICADA'!$B$2:$B1007),0),MATCH(CQ$2,'CAMAGUI DATA UNIFICADA'!$C$1:$T$1,0)),"")</f>
        <v>SKR MAST</v>
      </c>
      <c r="CR57" s="139">
        <f t="array" ref="CR57">IFERROR(INDEX('CAMAGUI DATA UNIFICADA'!$C$2:$T1007,MATCH(1,($A57='CAMAGUI DATA UNIFICADA'!$A$2:$A1007)*($CN$1='CAMAGUI DATA UNIFICADA'!$B$2:$B1007),0),MATCH(CR$2,'CAMAGUI DATA UNIFICADA'!$C$1:$T$1,0)),"")</f>
        <v>4198.32</v>
      </c>
      <c r="CS57" s="2">
        <f t="array" ref="CS57">IFERROR(INDEX('CAMAGUI DATA UNIFICADA'!$C$2:$T1007,MATCH(1,($A57='CAMAGUI DATA UNIFICADA'!$A$2:$A1007)*($CN$1='CAMAGUI DATA UNIFICADA'!$B$2:$B1007),0),MATCH(CS$2,'CAMAGUI DATA UNIFICADA'!$C$1:$T$1,0)),"")</f>
        <v>17.35</v>
      </c>
      <c r="CT57" s="2">
        <f t="array" ref="CT57">IFERROR(INDEX('CAMAGUI DATA UNIFICADA'!$C$2:$T1007,MATCH(1,($A57='CAMAGUI DATA UNIFICADA'!$A$2:$A1007)*($CN$1='CAMAGUI DATA UNIFICADA'!$B$2:$B1007),0),MATCH(CT$2,'CAMAGUI DATA UNIFICADA'!$C$1:$T$1,0)),"")</f>
        <v>1.45</v>
      </c>
      <c r="CU57" s="33">
        <f t="array" ref="CU57">IFERROR(INDEX('CAMAGUI DATA UNIFICADA'!$C$2:$T1007,MATCH(1,($A57='CAMAGUI DATA UNIFICADA'!$A$2:$A1007)*($CN$1='CAMAGUI DATA UNIFICADA'!$B$2:$B1007),0),MATCH(CU$2,'CAMAGUI DATA UNIFICADA'!$C$1:$T$1,0)),"")</f>
        <v>3.6102</v>
      </c>
      <c r="CV57" s="60">
        <f t="array" ref="CV57">IFERROR(INDEX('CAMAGUI DATA UNIFICADA'!$C$2:$T1007,MATCH(1,($A57='CAMAGUI DATA UNIFICADA'!$A$2:$A1007)*($CN$1='CAMAGUI DATA UNIFICADA'!$B$2:$B1007),0),MATCH(CV$2,'CAMAGUI DATA UNIFICADA'!$C$1:$T$1,0)),"")</f>
        <v>977058.7562</v>
      </c>
      <c r="CW57" s="33">
        <f t="array" ref="CW57">IFERROR(INDEX('CAMAGUI DATA UNIFICADA'!$C$2:$T1007,MATCH(1,($A57='CAMAGUI DATA UNIFICADA'!$A$2:$A1007)*($CN$1='CAMAGUI DATA UNIFICADA'!$B$2:$B1007),0),MATCH(CW$2,'CAMAGUI DATA UNIFICADA'!$C$1:$T$1,0)),"")</f>
        <v>3.103448276</v>
      </c>
      <c r="CX57" s="23">
        <f t="array" ref="CX57">IFERROR(INDEX('CAMAGUI DATA UNIFICADA'!$C$2:$T1007,MATCH(1,($A57='CAMAGUI DATA UNIFICADA'!$A$2:$A1007)*($CN$1='CAMAGUI DATA UNIFICADA'!$B$2:$B1007),0),MATCH(CX$2,'CAMAGUI DATA UNIFICADA'!$C$1:$T$1,0)),"")</f>
        <v>0.8723738895</v>
      </c>
      <c r="CY57" s="23">
        <f t="array" ref="CY57">IFERROR(INDEX('CAMAGUI DATA UNIFICADA'!$C$2:$T1007,MATCH(1,($A57='CAMAGUI DATA UNIFICADA'!$A$2:$A1007)*($CN$1='CAMAGUI DATA UNIFICADA'!$B$2:$B1007),0),MATCH(CY$2,'CAMAGUI DATA UNIFICADA'!$C$1:$T$1,0)),"")</f>
        <v>0.85</v>
      </c>
      <c r="CZ57" s="60">
        <f t="array" ref="CZ57">IFERROR(INDEX('CAMAGUI DATA UNIFICADA'!$C$2:$T1007,MATCH(1,($A57='CAMAGUI DATA UNIFICADA'!$A$2:$A1007)*($CN$1='CAMAGUI DATA UNIFICADA'!$B$2:$B1007),0),MATCH(CZ$2,'CAMAGUI DATA UNIFICADA'!$C$1:$T$1,0)),"")</f>
        <v>108800</v>
      </c>
      <c r="DA57" s="2">
        <f t="array" ref="DA57">IFERROR(INDEX('CAMAGUI DATA UNIFICADA'!$C$2:$T1007,MATCH(1,($A57='CAMAGUI DATA UNIFICADA'!$A$2:$A1007)*($CN$1='CAMAGUI DATA UNIFICADA'!$B$2:$B1007),0),MATCH(DA$2,'CAMAGUI DATA UNIFICADA'!$C$1:$T$1,0)),"")</f>
        <v>2.5</v>
      </c>
      <c r="DB57" s="2">
        <f t="array" ref="DB57">IFERROR(INDEX('CAMAGUI DATA UNIFICADA'!$C$2:$T1007,MATCH(1,($A57='CAMAGUI DATA UNIFICADA'!$A$2:$A1007)*($CN$1='CAMAGUI DATA UNIFICADA'!$B$2:$B1007),0),MATCH(DB$2,'CAMAGUI DATA UNIFICADA'!$C$1:$T$1,0)),"")</f>
        <v>19.85</v>
      </c>
      <c r="DC57" s="33">
        <f t="array" ref="DC57">IFERROR(INDEX('CAMAGUI DATA UNIFICADA'!$C$2:$T1007,MATCH(1,($A57='CAMAGUI DATA UNIFICADA'!$A$2:$A1007)*($CN$1='CAMAGUI DATA UNIFICADA'!$B$2:$B1007),0),MATCH(DC$2,'CAMAGUI DATA UNIFICADA'!$C$1:$T$1,0)),"")</f>
        <v>3.3264</v>
      </c>
      <c r="DD57" s="60">
        <f t="array" ref="DD57">IFERROR(INDEX('CAMAGUI DATA UNIFICADA'!$C$2:$T1007,MATCH(1,($A57='CAMAGUI DATA UNIFICADA'!$A$2:$A1007)*($CN$1='CAMAGUI DATA UNIFICADA'!$B$2:$B1007),0),MATCH(DD$2,'CAMAGUI DATA UNIFICADA'!$C$1:$T$1,0)),"")</f>
        <v>643.4183266</v>
      </c>
      <c r="DE57" s="140">
        <f t="array" ref="DE57">IFERROR(INDEX('CAMAGUI DATA UNIFICADA'!$C$2:$T1007,MATCH(1,($A57='CAMAGUI DATA UNIFICADA'!$A$2:$A1007)*($CN$1='CAMAGUI DATA UNIFICADA'!$B$2:$B1007),0),MATCH(DE$2,'CAMAGUI DATA UNIFICADA'!$C$1:$T$1,0)),"")</f>
        <v>7.854581655</v>
      </c>
      <c r="DF57" s="138" t="str">
        <f t="array" ref="DF57">IFERROR(INDEX('CAMAGUI DATA UNIFICADA'!$C$2:$T1007,MATCH(1,($A57='CAMAGUI DATA UNIFICADA'!$A$2:$A1007)*($DF$1='CAMAGUI DATA UNIFICADA'!$B$2:$B1007),0),MATCH(DF$2,'CAMAGUI DATA UNIFICADA'!$C$1:$T$1,0)),"")</f>
        <v/>
      </c>
      <c r="DG57" s="2" t="str">
        <f t="array" ref="DG57">IFERROR(INDEX('CAMAGUI DATA UNIFICADA'!$C$2:$T1007,MATCH(1,($A57='CAMAGUI DATA UNIFICADA'!$A$2:$A1007)*($DF$1='CAMAGUI DATA UNIFICADA'!$B$2:$B1007),0),MATCH(DG$2,'CAMAGUI DATA UNIFICADA'!$C$1:$T$1,0)),"")</f>
        <v/>
      </c>
      <c r="DH57" s="2" t="str">
        <f t="array" ref="DH57">IFERROR(INDEX('CAMAGUI DATA UNIFICADA'!$C$2:$T1007,MATCH(1,($A57='CAMAGUI DATA UNIFICADA'!$A$2:$A1007)*($DF$1='CAMAGUI DATA UNIFICADA'!$B$2:$B1007),0),MATCH(DH$2,'CAMAGUI DATA UNIFICADA'!$C$1:$T$1,0)),"")</f>
        <v/>
      </c>
      <c r="DI57" s="2" t="str">
        <f t="array" ref="DI57">IFERROR(INDEX('CAMAGUI DATA UNIFICADA'!$C$2:$T1007,MATCH(1,($A57='CAMAGUI DATA UNIFICADA'!$A$2:$A1007)*($DF$1='CAMAGUI DATA UNIFICADA'!$B$2:$B1007),0),MATCH(DI$2,'CAMAGUI DATA UNIFICADA'!$C$1:$T$1,0)),"")</f>
        <v/>
      </c>
      <c r="DJ57" s="139" t="str">
        <f t="array" ref="DJ57">IFERROR(INDEX('CAMAGUI DATA UNIFICADA'!$C$2:$T1007,MATCH(1,($A57='CAMAGUI DATA UNIFICADA'!$A$2:$A1007)*($DF$1='CAMAGUI DATA UNIFICADA'!$B$2:$B1007),0),MATCH(DJ$2,'CAMAGUI DATA UNIFICADA'!$C$1:$T$1,0)),"")</f>
        <v/>
      </c>
      <c r="DK57" s="2" t="str">
        <f t="array" ref="DK57">IFERROR(INDEX('CAMAGUI DATA UNIFICADA'!$C$2:$T1007,MATCH(1,($A57='CAMAGUI DATA UNIFICADA'!$A$2:$A1007)*($DF$1='CAMAGUI DATA UNIFICADA'!$B$2:$B1007),0),MATCH(DK$2,'CAMAGUI DATA UNIFICADA'!$C$1:$T$1,0)),"")</f>
        <v/>
      </c>
      <c r="DL57" s="2" t="str">
        <f t="array" ref="DL57">IFERROR(INDEX('CAMAGUI DATA UNIFICADA'!$C$2:$T1007,MATCH(1,($A57='CAMAGUI DATA UNIFICADA'!$A$2:$A1007)*($DF$1='CAMAGUI DATA UNIFICADA'!$B$2:$B1007),0),MATCH(DL$2,'CAMAGUI DATA UNIFICADA'!$C$1:$T$1,0)),"")</f>
        <v/>
      </c>
      <c r="DM57" s="33" t="str">
        <f t="array" ref="DM57">IFERROR(INDEX('CAMAGUI DATA UNIFICADA'!$C$2:$T1007,MATCH(1,($A57='CAMAGUI DATA UNIFICADA'!$A$2:$A1007)*($DF$1='CAMAGUI DATA UNIFICADA'!$B$2:$B1007),0),MATCH(DM$2,'CAMAGUI DATA UNIFICADA'!$C$1:$T$1,0)),"")</f>
        <v/>
      </c>
      <c r="DN57" s="60" t="str">
        <f t="array" ref="DN57">IFERROR(INDEX('CAMAGUI DATA UNIFICADA'!$C$2:$T1007,MATCH(1,($A57='CAMAGUI DATA UNIFICADA'!$A$2:$A1007)*($DF$1='CAMAGUI DATA UNIFICADA'!$B$2:$B1007),0),MATCH(DN$2,'CAMAGUI DATA UNIFICADA'!$C$1:$T$1,0)),"")</f>
        <v/>
      </c>
      <c r="DO57" s="33" t="str">
        <f t="array" ref="DO57">IFERROR(INDEX('CAMAGUI DATA UNIFICADA'!$C$2:$T1007,MATCH(1,($A57='CAMAGUI DATA UNIFICADA'!$A$2:$A1007)*($DF$1='CAMAGUI DATA UNIFICADA'!$B$2:$B1007),0),MATCH(DO$2,'CAMAGUI DATA UNIFICADA'!$C$1:$T$1,0)),"")</f>
        <v/>
      </c>
      <c r="DP57" s="23" t="str">
        <f t="array" ref="DP57">IFERROR(INDEX('CAMAGUI DATA UNIFICADA'!$C$2:$T1007,MATCH(1,($A57='CAMAGUI DATA UNIFICADA'!$A$2:$A1007)*($DF$1='CAMAGUI DATA UNIFICADA'!$B$2:$B1007),0),MATCH(DP$2,'CAMAGUI DATA UNIFICADA'!$C$1:$T$1,0)),"")</f>
        <v/>
      </c>
      <c r="DQ57" s="23" t="str">
        <f t="array" ref="DQ57">IFERROR(INDEX('CAMAGUI DATA UNIFICADA'!$C$2:$T1007,MATCH(1,($A57='CAMAGUI DATA UNIFICADA'!$A$2:$A1007)*($DF$1='CAMAGUI DATA UNIFICADA'!$B$2:$B1007),0),MATCH(DQ$2,'CAMAGUI DATA UNIFICADA'!$C$1:$T$1,0)),"")</f>
        <v/>
      </c>
      <c r="DR57" s="2" t="str">
        <f t="array" ref="DR57">IFERROR(INDEX('CAMAGUI DATA UNIFICADA'!$C$2:$T1007,MATCH(1,($A57='CAMAGUI DATA UNIFICADA'!$A$2:$A1007)*($DF$1='CAMAGUI DATA UNIFICADA'!$B$2:$B1007),0),MATCH(DR$2,'CAMAGUI DATA UNIFICADA'!$C$1:$T$1,0)),"")</f>
        <v/>
      </c>
      <c r="DS57" s="2" t="str">
        <f t="array" ref="DS57">IFERROR(INDEX('CAMAGUI DATA UNIFICADA'!$C$2:$T1007,MATCH(1,($A57='CAMAGUI DATA UNIFICADA'!$A$2:$A1007)*($DF$1='CAMAGUI DATA UNIFICADA'!$B$2:$B1007),0),MATCH(DS$2,'CAMAGUI DATA UNIFICADA'!$C$1:$T$1,0)),"")</f>
        <v/>
      </c>
      <c r="DT57" s="2" t="str">
        <f t="array" ref="DT57">IFERROR(INDEX('CAMAGUI DATA UNIFICADA'!$C$2:$T1007,MATCH(1,($A57='CAMAGUI DATA UNIFICADA'!$A$2:$A1007)*($DF$1='CAMAGUI DATA UNIFICADA'!$B$2:$B1007),0),MATCH(DT$2,'CAMAGUI DATA UNIFICADA'!$C$1:$T$1,0)),"")</f>
        <v/>
      </c>
      <c r="DU57" s="33" t="str">
        <f t="array" ref="DU57">IFERROR(INDEX('CAMAGUI DATA UNIFICADA'!$C$2:$T1007,MATCH(1,($A57='CAMAGUI DATA UNIFICADA'!$A$2:$A1007)*($DF$1='CAMAGUI DATA UNIFICADA'!$B$2:$B1007),0),MATCH(DU$2,'CAMAGUI DATA UNIFICADA'!$C$1:$T$1,0)),"")</f>
        <v/>
      </c>
      <c r="DV57" s="60" t="str">
        <f t="array" ref="DV57">IFERROR(INDEX('CAMAGUI DATA UNIFICADA'!$C$2:$T1007,MATCH(1,($A57='CAMAGUI DATA UNIFICADA'!$A$2:$A1007)*($DF$1='CAMAGUI DATA UNIFICADA'!$B$2:$B1007),0),MATCH(DV$2,'CAMAGUI DATA UNIFICADA'!$C$1:$T$1,0)),"")</f>
        <v/>
      </c>
      <c r="DW57" s="140" t="str">
        <f t="array" ref="DW57">IFERROR(INDEX('CAMAGUI DATA UNIFICADA'!$C$2:$T1007,MATCH(1,($A57='CAMAGUI DATA UNIFICADA'!$A$2:$A1007)*($DF$1='CAMAGUI DATA UNIFICADA'!$B$2:$B1007),0),MATCH(DW$2,'CAMAGUI DATA UNIFICADA'!$C$1:$T$1,0)),"")</f>
        <v/>
      </c>
      <c r="DX57" s="144" t="str">
        <f t="array" ref="DX57">IFERROR(INDEX('CAMAGUI DATA UNIFICADA'!$C$2:$T1007,MATCH(1,($A57='CAMAGUI DATA UNIFICADA'!$A$2:$A1007)*($DX$1='CAMAGUI DATA UNIFICADA'!$B$2:$B1007),0),MATCH(DX$2,'CAMAGUI DATA UNIFICADA'!$C$1:$T$1,0)),"")</f>
        <v/>
      </c>
      <c r="DY57" s="60" t="str">
        <f t="array" ref="DY57">IFERROR(INDEX('CAMAGUI DATA UNIFICADA'!$C$2:$T1007,MATCH(1,($A57='CAMAGUI DATA UNIFICADA'!$A$2:$A1007)*($DX$1='CAMAGUI DATA UNIFICADA'!$B$2:$B1007),0),MATCH(DY$2,'CAMAGUI DATA UNIFICADA'!$C$1:$T$1,0)),"")</f>
        <v/>
      </c>
      <c r="DZ57" s="60" t="str">
        <f t="array" ref="DZ57">IFERROR(INDEX('CAMAGUI DATA UNIFICADA'!$C$2:$T1007,MATCH(1,($A57='CAMAGUI DATA UNIFICADA'!$A$2:$A1007)*($DX$1='CAMAGUI DATA UNIFICADA'!$B$2:$B1007),0),MATCH(DZ$2,'CAMAGUI DATA UNIFICADA'!$C$1:$T$1,0)),"")</f>
        <v/>
      </c>
      <c r="EA57" s="60" t="str">
        <f t="array" ref="EA57">IFERROR(INDEX('CAMAGUI DATA UNIFICADA'!$C$2:$T1007,MATCH(1,($A57='CAMAGUI DATA UNIFICADA'!$A$2:$A1007)*($DX$1='CAMAGUI DATA UNIFICADA'!$B$2:$B1007),0),MATCH(EA$2,'CAMAGUI DATA UNIFICADA'!$C$1:$T$1,0)),"")</f>
        <v/>
      </c>
      <c r="EB57" s="60" t="str">
        <f t="array" ref="EB57">IFERROR(INDEX('CAMAGUI DATA UNIFICADA'!$C$2:$T1007,MATCH(1,($A57='CAMAGUI DATA UNIFICADA'!$A$2:$A1007)*($DX$1='CAMAGUI DATA UNIFICADA'!$B$2:$B1007),0),MATCH(EB$2,'CAMAGUI DATA UNIFICADA'!$C$1:$T$1,0)),"")</f>
        <v/>
      </c>
      <c r="EC57" s="60" t="str">
        <f t="array" ref="EC57">IFERROR(INDEX('CAMAGUI DATA UNIFICADA'!$C$2:$T1007,MATCH(1,($A57='CAMAGUI DATA UNIFICADA'!$A$2:$A1007)*($DX$1='CAMAGUI DATA UNIFICADA'!$B$2:$B1007),0),MATCH(EC$2,'CAMAGUI DATA UNIFICADA'!$C$1:$T$1,0)),"")</f>
        <v/>
      </c>
      <c r="ED57" s="60" t="str">
        <f t="array" ref="ED57">IFERROR(INDEX('CAMAGUI DATA UNIFICADA'!$C$2:$T1007,MATCH(1,($A57='CAMAGUI DATA UNIFICADA'!$A$2:$A1007)*($DX$1='CAMAGUI DATA UNIFICADA'!$B$2:$B1007),0),MATCH(ED$2,'CAMAGUI DATA UNIFICADA'!$C$1:$T$1,0)),"")</f>
        <v/>
      </c>
      <c r="EE57" s="60" t="str">
        <f t="array" ref="EE57">IFERROR(INDEX('CAMAGUI DATA UNIFICADA'!$C$2:$T1007,MATCH(1,($A57='CAMAGUI DATA UNIFICADA'!$A$2:$A1007)*($DX$1='CAMAGUI DATA UNIFICADA'!$B$2:$B1007),0),MATCH(EE$2,'CAMAGUI DATA UNIFICADA'!$C$1:$T$1,0)),"")</f>
        <v/>
      </c>
      <c r="EF57" s="60" t="str">
        <f t="array" ref="EF57">IFERROR(INDEX('CAMAGUI DATA UNIFICADA'!$C$2:$T1007,MATCH(1,($A57='CAMAGUI DATA UNIFICADA'!$A$2:$A1007)*($DX$1='CAMAGUI DATA UNIFICADA'!$B$2:$B1007),0),MATCH(EF$2,'CAMAGUI DATA UNIFICADA'!$C$1:$T$1,0)),"")</f>
        <v/>
      </c>
      <c r="EG57" s="60" t="str">
        <f t="array" ref="EG57">IFERROR(INDEX('CAMAGUI DATA UNIFICADA'!$C$2:$T1007,MATCH(1,($A57='CAMAGUI DATA UNIFICADA'!$A$2:$A1007)*($DX$1='CAMAGUI DATA UNIFICADA'!$B$2:$B1007),0),MATCH(EG$2,'CAMAGUI DATA UNIFICADA'!$C$1:$T$1,0)),"")</f>
        <v/>
      </c>
      <c r="EH57" s="60" t="str">
        <f t="array" ref="EH57">IFERROR(INDEX('CAMAGUI DATA UNIFICADA'!$C$2:$T1007,MATCH(1,($A57='CAMAGUI DATA UNIFICADA'!$A$2:$A1007)*($DX$1='CAMAGUI DATA UNIFICADA'!$B$2:$B1007),0),MATCH(EH$2,'CAMAGUI DATA UNIFICADA'!$C$1:$T$1,0)),"")</f>
        <v/>
      </c>
      <c r="EI57" s="60" t="str">
        <f t="array" ref="EI57">IFERROR(INDEX('CAMAGUI DATA UNIFICADA'!$C$2:$T1007,MATCH(1,($A57='CAMAGUI DATA UNIFICADA'!$A$2:$A1007)*($DX$1='CAMAGUI DATA UNIFICADA'!$B$2:$B1007),0),MATCH(EI$2,'CAMAGUI DATA UNIFICADA'!$C$1:$T$1,0)),"")</f>
        <v/>
      </c>
      <c r="EJ57" s="60" t="str">
        <f t="array" ref="EJ57">IFERROR(INDEX('CAMAGUI DATA UNIFICADA'!$C$2:$T1007,MATCH(1,($A57='CAMAGUI DATA UNIFICADA'!$A$2:$A1007)*($DX$1='CAMAGUI DATA UNIFICADA'!$B$2:$B1007),0),MATCH(EJ$2,'CAMAGUI DATA UNIFICADA'!$C$1:$T$1,0)),"")</f>
        <v/>
      </c>
      <c r="EK57" s="60" t="str">
        <f t="array" ref="EK57">IFERROR(INDEX('CAMAGUI DATA UNIFICADA'!$C$2:$T1007,MATCH(1,($A57='CAMAGUI DATA UNIFICADA'!$A$2:$A1007)*($DX$1='CAMAGUI DATA UNIFICADA'!$B$2:$B1007),0),MATCH(EK$2,'CAMAGUI DATA UNIFICADA'!$C$1:$T$1,0)),"")</f>
        <v/>
      </c>
      <c r="EL57" s="60" t="str">
        <f t="array" ref="EL57">IFERROR(INDEX('CAMAGUI DATA UNIFICADA'!$C$2:$T1007,MATCH(1,($A57='CAMAGUI DATA UNIFICADA'!$A$2:$A1007)*($DX$1='CAMAGUI DATA UNIFICADA'!$B$2:$B1007),0),MATCH(EL$2,'CAMAGUI DATA UNIFICADA'!$C$1:$T$1,0)),"")</f>
        <v/>
      </c>
      <c r="EM57" s="60" t="str">
        <f t="array" ref="EM57">IFERROR(INDEX('CAMAGUI DATA UNIFICADA'!$C$2:$T1007,MATCH(1,($A57='CAMAGUI DATA UNIFICADA'!$A$2:$A1007)*($DX$1='CAMAGUI DATA UNIFICADA'!$B$2:$B1007),0),MATCH(EM$2,'CAMAGUI DATA UNIFICADA'!$C$1:$T$1,0)),"")</f>
        <v/>
      </c>
      <c r="EN57" s="60" t="str">
        <f t="array" ref="EN57">IFERROR(INDEX('CAMAGUI DATA UNIFICADA'!$C$2:$T1007,MATCH(1,($A57='CAMAGUI DATA UNIFICADA'!$A$2:$A1007)*($DX$1='CAMAGUI DATA UNIFICADA'!$B$2:$B1007),0),MATCH(EN$2,'CAMAGUI DATA UNIFICADA'!$C$1:$T$1,0)),"")</f>
        <v/>
      </c>
      <c r="EO57" s="140" t="str">
        <f t="array" ref="EO57">IFERROR(INDEX('CAMAGUI DATA UNIFICADA'!$C$2:$T1007,MATCH(1,($A57='CAMAGUI DATA UNIFICADA'!$A$2:$A1007)*($DX$1='CAMAGUI DATA UNIFICADA'!$B$2:$B1007),0),MATCH(EO$2,'CAMAGUI DATA UNIFICADA'!$C$1:$T$1,0)),"")</f>
        <v/>
      </c>
    </row>
    <row r="58">
      <c r="A58" s="137">
        <v>45334.0</v>
      </c>
      <c r="B58" s="138" t="str">
        <f t="array" ref="B58">IFERROR(INDEX('CAMAGUI DATA UNIFICADA'!$C$2:$T1007,MATCH(1,($A58='CAMAGUI DATA UNIFICADA'!$A$2:$A1007)*($B$1='CAMAGUI DATA UNIFICADA'!$B$2:$B1007),0),MATCH(B$2,'CAMAGUI DATA UNIFICADA'!$C$1:$T$1,0)),"")</f>
        <v>CA1120124</v>
      </c>
      <c r="C58" s="2">
        <f t="array" ref="C58">IFERROR(INDEX('CAMAGUI DATA UNIFICADA'!$C$2:$T1007,MATCH(1,($A58='CAMAGUI DATA UNIFICADA'!$A$2:$A1007)*($B$1='CAMAGUI DATA UNIFICADA'!$B$2:$B1007),0),MATCH(C$2,'CAMAGUI DATA UNIFICADA'!$C$1:$T$1,0)),"")</f>
        <v>650</v>
      </c>
      <c r="D58" s="2">
        <f t="array" ref="D58">IFERROR(INDEX('CAMAGUI DATA UNIFICADA'!$C$2:$T1007,MATCH(1,($A58='CAMAGUI DATA UNIFICADA'!$A$2:$A1007)*($B$1='CAMAGUI DATA UNIFICADA'!$B$2:$B1007),0),MATCH(D$2,'CAMAGUI DATA UNIFICADA'!$C$1:$T$1,0)),"")</f>
        <v>4211</v>
      </c>
      <c r="E58" s="2" t="str">
        <f t="array" ref="E58">IFERROR(INDEX('CAMAGUI DATA UNIFICADA'!$C$2:$T1007,MATCH(1,($A58='CAMAGUI DATA UNIFICADA'!$A$2:$A1007)*($B$1='CAMAGUI DATA UNIFICADA'!$B$2:$B1007),0),MATCH(E$2,'CAMAGUI DATA UNIFICADA'!$C$1:$T$1,0)),"")</f>
        <v>SKR MAST</v>
      </c>
      <c r="F58" s="139">
        <f t="array" ref="F58">IFERROR(INDEX('CAMAGUI DATA UNIFICADA'!$C$2:$T1007,MATCH(1,($A58='CAMAGUI DATA UNIFICADA'!$A$2:$A1007)*($B$1='CAMAGUI DATA UNIFICADA'!$B$2:$B1007),0),MATCH(F$2,'CAMAGUI DATA UNIFICADA'!$C$1:$T$1,0)),"")</f>
        <v>4126.78</v>
      </c>
      <c r="G58" s="2">
        <f t="array" ref="G58">IFERROR(INDEX('CAMAGUI DATA UNIFICADA'!$C$2:$T1007,MATCH(1,($A58='CAMAGUI DATA UNIFICADA'!$A$2:$A1007)*($B$1='CAMAGUI DATA UNIFICADA'!$B$2:$B1007),0),MATCH(G$2,'CAMAGUI DATA UNIFICADA'!$C$1:$T$1,0)),"")</f>
        <v>11.83</v>
      </c>
      <c r="H58" s="2">
        <f t="array" ref="H58">IFERROR(INDEX('CAMAGUI DATA UNIFICADA'!$C$2:$T1007,MATCH(1,($A58='CAMAGUI DATA UNIFICADA'!$A$2:$A1007)*($B$1='CAMAGUI DATA UNIFICADA'!$B$2:$B1007),0),MATCH(H$2,'CAMAGUI DATA UNIFICADA'!$C$1:$T$1,0)),"")</f>
        <v>2.83</v>
      </c>
      <c r="I58" s="33">
        <f t="array" ref="I58">IFERROR(INDEX('CAMAGUI DATA UNIFICADA'!$C$2:$T1007,MATCH(1,($A58='CAMAGUI DATA UNIFICADA'!$A$2:$A1007)*($B$1='CAMAGUI DATA UNIFICADA'!$B$2:$B1007),0),MATCH(I$2,'CAMAGUI DATA UNIFICADA'!$C$1:$T$1,0)),"")</f>
        <v>4.44864</v>
      </c>
      <c r="J58" s="60">
        <f t="array" ref="J58">IFERROR(INDEX('CAMAGUI DATA UNIFICADA'!$C$2:$T1007,MATCH(1,($A58='CAMAGUI DATA UNIFICADA'!$A$2:$A1007)*($B$1='CAMAGUI DATA UNIFICADA'!$B$2:$B1007),0),MATCH(J$2,'CAMAGUI DATA UNIFICADA'!$C$1:$T$1,0)),"")</f>
        <v>1235097.804</v>
      </c>
      <c r="K58" s="33">
        <f t="array" ref="K58">IFERROR(INDEX('CAMAGUI DATA UNIFICADA'!$C$2:$T1007,MATCH(1,($A58='CAMAGUI DATA UNIFICADA'!$A$2:$A1007)*($B$1='CAMAGUI DATA UNIFICADA'!$B$2:$B1007),0),MATCH(K$2,'CAMAGUI DATA UNIFICADA'!$C$1:$T$1,0)),"")</f>
        <v>1.282801729</v>
      </c>
      <c r="L58" s="23">
        <f t="array" ref="L58">IFERROR(INDEX('CAMAGUI DATA UNIFICADA'!$C$2:$T1007,MATCH(1,($A58='CAMAGUI DATA UNIFICADA'!$A$2:$A1007)*($B$1='CAMAGUI DATA UNIFICADA'!$B$2:$B1007),0),MATCH(L$2,'CAMAGUI DATA UNIFICADA'!$C$1:$T$1,0)),"")</f>
        <v>1.011546113</v>
      </c>
      <c r="M58" s="23">
        <f t="array" ref="M58">IFERROR(INDEX('CAMAGUI DATA UNIFICADA'!$C$2:$T1007,MATCH(1,($A58='CAMAGUI DATA UNIFICADA'!$A$2:$A1007)*($B$1='CAMAGUI DATA UNIFICADA'!$B$2:$B1007),0),MATCH(M$2,'CAMAGUI DATA UNIFICADA'!$C$1:$T$1,0)),"")</f>
        <v>0.95</v>
      </c>
      <c r="N58" s="60">
        <f t="array" ref="N58">IFERROR(INDEX('CAMAGUI DATA UNIFICADA'!$C$2:$T1007,MATCH(1,($A58='CAMAGUI DATA UNIFICADA'!$A$2:$A1007)*($B$1='CAMAGUI DATA UNIFICADA'!$B$2:$B1007),0),MATCH(N$2,'CAMAGUI DATA UNIFICADA'!$C$1:$T$1,0)),"")</f>
        <v>141630.0366</v>
      </c>
      <c r="O58" s="2">
        <f t="array" ref="O58">IFERROR(INDEX('CAMAGUI DATA UNIFICADA'!$C$2:$T1007,MATCH(1,($A58='CAMAGUI DATA UNIFICADA'!$A$2:$A1007)*($B$1='CAMAGUI DATA UNIFICADA'!$B$2:$B1007),0),MATCH(O$2,'CAMAGUI DATA UNIFICADA'!$C$1:$T$1,0)),"")</f>
        <v>2.5</v>
      </c>
      <c r="P58" s="2">
        <f t="array" ref="P58">IFERROR(INDEX('CAMAGUI DATA UNIFICADA'!$C$2:$T1007,MATCH(1,($A58='CAMAGUI DATA UNIFICADA'!$A$2:$A1007)*($B$1='CAMAGUI DATA UNIFICADA'!$B$2:$B1007),0),MATCH(P$2,'CAMAGUI DATA UNIFICADA'!$C$1:$T$1,0)),"")</f>
        <v>14.33</v>
      </c>
      <c r="Q58" s="33">
        <f t="array" ref="Q58">IFERROR(INDEX('CAMAGUI DATA UNIFICADA'!$C$2:$T1007,MATCH(1,($A58='CAMAGUI DATA UNIFICADA'!$A$2:$A1007)*($B$1='CAMAGUI DATA UNIFICADA'!$B$2:$B1007),0),MATCH(Q$2,'CAMAGUI DATA UNIFICADA'!$C$1:$T$1,0)),"")</f>
        <v>4.03248</v>
      </c>
      <c r="R58" s="60">
        <f t="array" ref="R58">IFERROR(INDEX('CAMAGUI DATA UNIFICADA'!$C$2:$T1007,MATCH(1,($A58='CAMAGUI DATA UNIFICADA'!$A$2:$A1007)*($B$1='CAMAGUI DATA UNIFICADA'!$B$2:$B1007),0),MATCH(R$2,'CAMAGUI DATA UNIFICADA'!$C$1:$T$1,0)),"")</f>
        <v>693.3288567</v>
      </c>
      <c r="S58" s="140">
        <f t="array" ref="S58">IFERROR(INDEX('CAMAGUI DATA UNIFICADA'!$C$2:$T1007,MATCH(1,($A58='CAMAGUI DATA UNIFICADA'!$A$2:$A1007)*($B$1='CAMAGUI DATA UNIFICADA'!$B$2:$B1007),0),MATCH(S$2,'CAMAGUI DATA UNIFICADA'!$C$1:$T$1,0)),"")</f>
        <v>10.83221417</v>
      </c>
      <c r="T58" s="138" t="str">
        <f t="array" ref="T58">IFERROR(INDEX('CAMAGUI DATA UNIFICADA'!$C$2:$T1007,MATCH(1,($A58='CAMAGUI DATA UNIFICADA'!$A$2:$A1007)*($T$1='CAMAGUI DATA UNIFICADA'!$B$2:$B1007),0),MATCH(T$2,'CAMAGUI DATA UNIFICADA'!$C$1:$T$1,0)),"")</f>
        <v>CA2120124</v>
      </c>
      <c r="U58" s="2">
        <f t="array" ref="U58">IFERROR(INDEX('CAMAGUI DATA UNIFICADA'!$C$2:$T1007,MATCH(1,($A58='CAMAGUI DATA UNIFICADA'!$A$2:$A1007)*($T$1='CAMAGUI DATA UNIFICADA'!$B$2:$B1007),0),MATCH(U$2,'CAMAGUI DATA UNIFICADA'!$C$1:$T$1,0)),"")</f>
        <v>475</v>
      </c>
      <c r="V58" s="2">
        <f t="array" ref="V58">IFERROR(INDEX('CAMAGUI DATA UNIFICADA'!$C$2:$T1007,MATCH(1,($A58='CAMAGUI DATA UNIFICADA'!$A$2:$A1007)*($T$1='CAMAGUI DATA UNIFICADA'!$B$2:$B1007),0),MATCH(V$2,'CAMAGUI DATA UNIFICADA'!$C$1:$T$1,0)),"")</f>
        <v>3050</v>
      </c>
      <c r="W58" s="2" t="str">
        <f t="array" ref="W58">IFERROR(INDEX('CAMAGUI DATA UNIFICADA'!$C$2:$T1007,MATCH(1,($A58='CAMAGUI DATA UNIFICADA'!$A$2:$A1007)*($T$1='CAMAGUI DATA UNIFICADA'!$B$2:$B1007),0),MATCH(W$2,'CAMAGUI DATA UNIFICADA'!$C$1:$T$1,0)),"")</f>
        <v>SKR MAST</v>
      </c>
      <c r="X58" s="139">
        <f t="array" ref="X58">IFERROR(INDEX('CAMAGUI DATA UNIFICADA'!$C$2:$T1007,MATCH(1,($A58='CAMAGUI DATA UNIFICADA'!$A$2:$A1007)*($T$1='CAMAGUI DATA UNIFICADA'!$B$2:$B1007),0),MATCH(X$2,'CAMAGUI DATA UNIFICADA'!$C$1:$T$1,0)),"")</f>
        <v>2989</v>
      </c>
      <c r="Y58" s="2">
        <f t="array" ref="Y58">IFERROR(INDEX('CAMAGUI DATA UNIFICADA'!$C$2:$T1007,MATCH(1,($A58='CAMAGUI DATA UNIFICADA'!$A$2:$A1007)*($T$1='CAMAGUI DATA UNIFICADA'!$B$2:$B1007),0),MATCH(Y$2,'CAMAGUI DATA UNIFICADA'!$C$1:$T$1,0)),"")</f>
        <v>11.97</v>
      </c>
      <c r="Z58" s="2">
        <f t="array" ref="Z58">IFERROR(INDEX('CAMAGUI DATA UNIFICADA'!$C$2:$T1007,MATCH(1,($A58='CAMAGUI DATA UNIFICADA'!$A$2:$A1007)*($T$1='CAMAGUI DATA UNIFICADA'!$B$2:$B1007),0),MATCH(Z$2,'CAMAGUI DATA UNIFICADA'!$C$1:$T$1,0)),"")</f>
        <v>3.05</v>
      </c>
      <c r="AA58" s="2">
        <f t="array" ref="AA58">IFERROR(INDEX('CAMAGUI DATA UNIFICADA'!$C$2:$T1007,MATCH(1,($A58='CAMAGUI DATA UNIFICADA'!$A$2:$A1007)*($T$1='CAMAGUI DATA UNIFICADA'!$B$2:$B1007),0),MATCH(AA$2,'CAMAGUI DATA UNIFICADA'!$C$1:$T$1,0)),"")</f>
        <v>4.42176</v>
      </c>
      <c r="AB58" s="60">
        <f t="array" ref="AB58">IFERROR(INDEX('CAMAGUI DATA UNIFICADA'!$C$2:$T1007,MATCH(1,($A58='CAMAGUI DATA UNIFICADA'!$A$2:$A1007)*($T$1='CAMAGUI DATA UNIFICADA'!$B$2:$B1007),0),MATCH(AB$2,'CAMAGUI DATA UNIFICADA'!$C$1:$T$1,0)),"")</f>
        <v>897437.6647</v>
      </c>
      <c r="AC58" s="33">
        <f t="array" ref="AC58">IFERROR(INDEX('CAMAGUI DATA UNIFICADA'!$C$2:$T1007,MATCH(1,($A58='CAMAGUI DATA UNIFICADA'!$A$2:$A1007)*($T$1='CAMAGUI DATA UNIFICADA'!$B$2:$B1007),0),MATCH(AC$2,'CAMAGUI DATA UNIFICADA'!$C$1:$T$1,0)),"")</f>
        <v>1.125745807</v>
      </c>
      <c r="AD58" s="23">
        <f t="array" ref="AD58">IFERROR(INDEX('CAMAGUI DATA UNIFICADA'!$C$2:$T1007,MATCH(1,($A58='CAMAGUI DATA UNIFICADA'!$A$2:$A1007)*($T$1='CAMAGUI DATA UNIFICADA'!$B$2:$B1007),0),MATCH(AD$2,'CAMAGUI DATA UNIFICADA'!$C$1:$T$1,0)),"")</f>
        <v>0.9092580189</v>
      </c>
      <c r="AE58" s="23">
        <f t="array" ref="AE58">IFERROR(INDEX('CAMAGUI DATA UNIFICADA'!$C$2:$T1007,MATCH(1,($A58='CAMAGUI DATA UNIFICADA'!$A$2:$A1007)*($T$1='CAMAGUI DATA UNIFICADA'!$B$2:$B1007),0),MATCH(AE$2,'CAMAGUI DATA UNIFICADA'!$C$1:$T$1,0)),"")</f>
        <v>0.9</v>
      </c>
      <c r="AF58" s="60">
        <f t="array" ref="AF58">IFERROR(INDEX('CAMAGUI DATA UNIFICADA'!$C$2:$T1007,MATCH(1,($A58='CAMAGUI DATA UNIFICADA'!$A$2:$A1007)*($T$1='CAMAGUI DATA UNIFICADA'!$B$2:$B1007),0),MATCH(AF$2,'CAMAGUI DATA UNIFICADA'!$C$1:$T$1,0)),"")</f>
        <v>148050</v>
      </c>
      <c r="AG58" s="2">
        <f t="array" ref="AG58">IFERROR(INDEX('CAMAGUI DATA UNIFICADA'!$C$2:$T1007,MATCH(1,($A58='CAMAGUI DATA UNIFICADA'!$A$2:$A1007)*($T$1='CAMAGUI DATA UNIFICADA'!$B$2:$B1007),0),MATCH(AG$2,'CAMAGUI DATA UNIFICADA'!$C$1:$T$1,0)),"")</f>
        <v>2.5</v>
      </c>
      <c r="AH58" s="2">
        <f t="array" ref="AH58">IFERROR(INDEX('CAMAGUI DATA UNIFICADA'!$C$2:$T1007,MATCH(1,($A58='CAMAGUI DATA UNIFICADA'!$A$2:$A1007)*($T$1='CAMAGUI DATA UNIFICADA'!$B$2:$B1007),0),MATCH(AH$2,'CAMAGUI DATA UNIFICADA'!$C$1:$T$1,0)),"")</f>
        <v>14.47</v>
      </c>
      <c r="AI58" s="33">
        <f t="array" ref="AI58">IFERROR(INDEX('CAMAGUI DATA UNIFICADA'!$C$2:$T1007,MATCH(1,($A58='CAMAGUI DATA UNIFICADA'!$A$2:$A1007)*($T$1='CAMAGUI DATA UNIFICADA'!$B$2:$B1007),0),MATCH(AI$2,'CAMAGUI DATA UNIFICADA'!$C$1:$T$1,0)),"")</f>
        <v>4.01232</v>
      </c>
      <c r="AJ58" s="60">
        <f t="array" ref="AJ58">IFERROR(INDEX('CAMAGUI DATA UNIFICADA'!$C$2:$T1007,MATCH(1,($A58='CAMAGUI DATA UNIFICADA'!$A$2:$A1007)*($T$1='CAMAGUI DATA UNIFICADA'!$B$2:$B1007),0),MATCH(AJ$2,'CAMAGUI DATA UNIFICADA'!$C$1:$T$1,0)),"")</f>
        <v>532.6779582</v>
      </c>
      <c r="AK58" s="140">
        <f t="array" ref="AK58">IFERROR(INDEX('CAMAGUI DATA UNIFICADA'!$C$2:$T1007,MATCH(1,($A58='CAMAGUI DATA UNIFICADA'!$A$2:$A1007)*($T$1='CAMAGUI DATA UNIFICADA'!$B$2:$B1007),0),MATCH(AK$2,'CAMAGUI DATA UNIFICADA'!$C$1:$T$1,0)),"")</f>
        <v>14.41948955</v>
      </c>
      <c r="AL58" s="138" t="str">
        <f t="array" ref="AL58">IFERROR(INDEX('CAMAGUI DATA UNIFICADA'!$C$2:$T1007,MATCH(1,($A58='CAMAGUI DATA UNIFICADA'!$A$2:$A1007)*($AL$1='CAMAGUI DATA UNIFICADA'!$B$2:$B1007),0),MATCH(AL$2,'CAMAGUI DATA UNIFICADA'!$C$1:$T$1,0)),"")</f>
        <v>CA3120124</v>
      </c>
      <c r="AM58" s="2">
        <f t="array" ref="AM58">IFERROR(INDEX('CAMAGUI DATA UNIFICADA'!$C$2:$T1007,MATCH(1,($A58='CAMAGUI DATA UNIFICADA'!$A$2:$A1007)*($AL$1='CAMAGUI DATA UNIFICADA'!$B$2:$B1007),0),MATCH(AM$2,'CAMAGUI DATA UNIFICADA'!$C$1:$T$1,0)),"")</f>
        <v>525</v>
      </c>
      <c r="AN58" s="2">
        <f t="array" ref="AN58">IFERROR(INDEX('CAMAGUI DATA UNIFICADA'!$C$2:$T1007,MATCH(1,($A58='CAMAGUI DATA UNIFICADA'!$A$2:$A1007)*($AL$1='CAMAGUI DATA UNIFICADA'!$B$2:$B1007),0),MATCH(AN$2,'CAMAGUI DATA UNIFICADA'!$C$1:$T$1,0)),"")</f>
        <v>3575</v>
      </c>
      <c r="AO58" s="2" t="str">
        <f t="array" ref="AO58">IFERROR(INDEX('CAMAGUI DATA UNIFICADA'!$C$2:$T1007,MATCH(1,($A58='CAMAGUI DATA UNIFICADA'!$A$2:$A1007)*($AL$1='CAMAGUI DATA UNIFICADA'!$B$2:$B1007),0),MATCH(AO$2,'CAMAGUI DATA UNIFICADA'!$C$1:$T$1,0)),"")</f>
        <v>SKR MAST</v>
      </c>
      <c r="AP58" s="139">
        <f t="array" ref="AP58">IFERROR(INDEX('CAMAGUI DATA UNIFICADA'!$C$2:$T1007,MATCH(1,($A58='CAMAGUI DATA UNIFICADA'!$A$2:$A1007)*($AL$1='CAMAGUI DATA UNIFICADA'!$B$2:$B1007),0),MATCH(AP$2,'CAMAGUI DATA UNIFICADA'!$C$1:$T$1,0)),"")</f>
        <v>3503.5</v>
      </c>
      <c r="AQ58" s="2">
        <f t="array" ref="AQ58">IFERROR(INDEX('CAMAGUI DATA UNIFICADA'!$C$2:$T1007,MATCH(1,($A58='CAMAGUI DATA UNIFICADA'!$A$2:$A1007)*($AL$1='CAMAGUI DATA UNIFICADA'!$B$2:$B1007),0),MATCH(AQ$2,'CAMAGUI DATA UNIFICADA'!$C$1:$T$1,0)),"")</f>
        <v>11.6</v>
      </c>
      <c r="AR58" s="2">
        <f t="array" ref="AR58">IFERROR(INDEX('CAMAGUI DATA UNIFICADA'!$C$2:$T1007,MATCH(1,($A58='CAMAGUI DATA UNIFICADA'!$A$2:$A1007)*($AL$1='CAMAGUI DATA UNIFICADA'!$B$2:$B1007),0),MATCH(AR$2,'CAMAGUI DATA UNIFICADA'!$C$1:$T$1,0)),"")</f>
        <v>2.83</v>
      </c>
      <c r="AS58" s="33">
        <f t="array" ref="AS58">IFERROR(INDEX('CAMAGUI DATA UNIFICADA'!$C$2:$T1007,MATCH(1,($A58='CAMAGUI DATA UNIFICADA'!$A$2:$A1007)*($AL$1='CAMAGUI DATA UNIFICADA'!$B$2:$B1007),0),MATCH(AS$2,'CAMAGUI DATA UNIFICADA'!$C$1:$T$1,0)),"")</f>
        <v>4.4928</v>
      </c>
      <c r="AT58" s="60">
        <f t="array" ref="AT58">IFERROR(INDEX('CAMAGUI DATA UNIFICADA'!$C$2:$T1007,MATCH(1,($A58='CAMAGUI DATA UNIFICADA'!$A$2:$A1007)*($AL$1='CAMAGUI DATA UNIFICADA'!$B$2:$B1007),0),MATCH(AT$2,'CAMAGUI DATA UNIFICADA'!$C$1:$T$1,0)),"")</f>
        <v>1007358.901</v>
      </c>
      <c r="AU58" s="33">
        <f t="array" ref="AU58">IFERROR(INDEX('CAMAGUI DATA UNIFICADA'!$C$2:$T1007,MATCH(1,($A58='CAMAGUI DATA UNIFICADA'!$A$2:$A1007)*($AL$1='CAMAGUI DATA UNIFICADA'!$B$2:$B1007),0),MATCH(AU$2,'CAMAGUI DATA UNIFICADA'!$C$1:$T$1,0)),"")</f>
        <v>1.338898658</v>
      </c>
      <c r="AV58" s="23">
        <f t="array" ref="AV58">IFERROR(INDEX('CAMAGUI DATA UNIFICADA'!$C$2:$T1007,MATCH(1,($A58='CAMAGUI DATA UNIFICADA'!$A$2:$A1007)*($AL$1='CAMAGUI DATA UNIFICADA'!$B$2:$B1007),0),MATCH(AV$2,'CAMAGUI DATA UNIFICADA'!$C$1:$T$1,0)),"")</f>
        <v>0.9075305412</v>
      </c>
      <c r="AW58" s="23">
        <f t="array" ref="AW58">IFERROR(INDEX('CAMAGUI DATA UNIFICADA'!$C$2:$T1007,MATCH(1,($A58='CAMAGUI DATA UNIFICADA'!$A$2:$A1007)*($AL$1='CAMAGUI DATA UNIFICADA'!$B$2:$B1007),0),MATCH(AW$2,'CAMAGUI DATA UNIFICADA'!$C$1:$T$1,0)),"")</f>
        <v>0.85</v>
      </c>
      <c r="AX58" s="60">
        <f t="array" ref="AX58">IFERROR(INDEX('CAMAGUI DATA UNIFICADA'!$C$2:$T1007,MATCH(1,($A58='CAMAGUI DATA UNIFICADA'!$A$2:$A1007)*($AL$1='CAMAGUI DATA UNIFICADA'!$B$2:$B1007),0),MATCH(AX$2,'CAMAGUI DATA UNIFICADA'!$C$1:$T$1,0)),"")</f>
        <v>134785.7143</v>
      </c>
      <c r="AY58" s="2">
        <f t="array" ref="AY58">IFERROR(INDEX('CAMAGUI DATA UNIFICADA'!$C$2:$T1007,MATCH(1,($A58='CAMAGUI DATA UNIFICADA'!$A$2:$A1007)*($AL$1='CAMAGUI DATA UNIFICADA'!$B$2:$B1007),0),MATCH(AY$2,'CAMAGUI DATA UNIFICADA'!$C$1:$T$1,0)),"")</f>
        <v>2.5</v>
      </c>
      <c r="AZ58" s="2">
        <f t="array" ref="AZ58">IFERROR(INDEX('CAMAGUI DATA UNIFICADA'!$C$2:$T1007,MATCH(1,($A58='CAMAGUI DATA UNIFICADA'!$A$2:$A1007)*($AL$1='CAMAGUI DATA UNIFICADA'!$B$2:$B1007),0),MATCH(AZ$2,'CAMAGUI DATA UNIFICADA'!$C$1:$T$1,0)),"")</f>
        <v>14.1</v>
      </c>
      <c r="BA58" s="33">
        <f t="array" ref="BA58">IFERROR(INDEX('CAMAGUI DATA UNIFICADA'!$C$2:$T1007,MATCH(1,($A58='CAMAGUI DATA UNIFICADA'!$A$2:$A1007)*($AL$1='CAMAGUI DATA UNIFICADA'!$B$2:$B1007),0),MATCH(BA$2,'CAMAGUI DATA UNIFICADA'!$C$1:$T$1,0)),"")</f>
        <v>4.0656</v>
      </c>
      <c r="BB58" s="60">
        <f t="array" ref="BB58">IFERROR(INDEX('CAMAGUI DATA UNIFICADA'!$C$2:$T1007,MATCH(1,($A58='CAMAGUI DATA UNIFICADA'!$A$2:$A1007)*($AL$1='CAMAGUI DATA UNIFICADA'!$B$2:$B1007),0),MATCH(BB$2,'CAMAGUI DATA UNIFICADA'!$C$1:$T$1,0)),"")</f>
        <v>558.8598547</v>
      </c>
      <c r="BC58" s="140">
        <f t="array" ref="BC58">IFERROR(INDEX('CAMAGUI DATA UNIFICADA'!$C$2:$T1007,MATCH(1,($A58='CAMAGUI DATA UNIFICADA'!$A$2:$A1007)*($AL$1='CAMAGUI DATA UNIFICADA'!$B$2:$B1007),0),MATCH(BC$2,'CAMAGUI DATA UNIFICADA'!$C$1:$T$1,0)),"")</f>
        <v>8.464963674</v>
      </c>
      <c r="BD58" s="138" t="str">
        <f t="array" ref="BD58">IFERROR(INDEX('CAMAGUI DATA UNIFICADA'!$C$2:$T1007,MATCH(1,($A58='CAMAGUI DATA UNIFICADA'!$A$2:$A1007)*($BD$1='CAMAGUI DATA UNIFICADA'!$B$2:$B1007),0),MATCH(BD$2,'CAMAGUI DATA UNIFICADA'!$C$1:$T$1,0)),"")</f>
        <v>CA4141223</v>
      </c>
      <c r="BE58" s="2">
        <f t="array" ref="BE58">IFERROR(INDEX('CAMAGUI DATA UNIFICADA'!$C$2:$T1007,MATCH(1,($A58='CAMAGUI DATA UNIFICADA'!$A$2:$A1007)*($BD$1='CAMAGUI DATA UNIFICADA'!$B$2:$B1007),0),MATCH(BE$2,'CAMAGUI DATA UNIFICADA'!$C$1:$T$1,0)),"")</f>
        <v>400</v>
      </c>
      <c r="BF58" s="2">
        <f t="array" ref="BF58">IFERROR(INDEX('CAMAGUI DATA UNIFICADA'!$C$2:$T1007,MATCH(1,($A58='CAMAGUI DATA UNIFICADA'!$A$2:$A1007)*($BD$1='CAMAGUI DATA UNIFICADA'!$B$2:$B1007),0),MATCH(BF$2,'CAMAGUI DATA UNIFICADA'!$C$1:$T$1,0)),"")</f>
        <v>2000</v>
      </c>
      <c r="BG58" s="2" t="str">
        <f t="array" ref="BG58">IFERROR(INDEX('CAMAGUI DATA UNIFICADA'!$C$2:$T1007,MATCH(1,($A58='CAMAGUI DATA UNIFICADA'!$A$2:$A1007)*($BD$1='CAMAGUI DATA UNIFICADA'!$B$2:$B1007),0),MATCH(BG$2,'CAMAGUI DATA UNIFICADA'!$C$1:$T$1,0)),"")</f>
        <v>SKR MAST</v>
      </c>
      <c r="BH58" s="139">
        <f t="array" ref="BH58">IFERROR(INDEX('CAMAGUI DATA UNIFICADA'!$C$2:$T1007,MATCH(1,($A58='CAMAGUI DATA UNIFICADA'!$A$2:$A1007)*($BD$1='CAMAGUI DATA UNIFICADA'!$B$2:$B1007),0),MATCH(BH$2,'CAMAGUI DATA UNIFICADA'!$C$1:$T$1,0)),"")</f>
        <v>1960</v>
      </c>
      <c r="BI58" s="2">
        <f t="array" ref="BI58">IFERROR(INDEX('CAMAGUI DATA UNIFICADA'!$C$2:$T1007,MATCH(1,($A58='CAMAGUI DATA UNIFICADA'!$A$2:$A1007)*($BD$1='CAMAGUI DATA UNIFICADA'!$B$2:$B1007),0),MATCH(BI$2,'CAMAGUI DATA UNIFICADA'!$C$1:$T$1,0)),"")</f>
        <v>22.46</v>
      </c>
      <c r="BJ58" s="2">
        <f t="array" ref="BJ58">IFERROR(INDEX('CAMAGUI DATA UNIFICADA'!$C$2:$T1007,MATCH(1,($A58='CAMAGUI DATA UNIFICADA'!$A$2:$A1007)*($BD$1='CAMAGUI DATA UNIFICADA'!$B$2:$B1007),0),MATCH(BJ$2,'CAMAGUI DATA UNIFICADA'!$C$1:$T$1,0)),"")</f>
        <v>2.46</v>
      </c>
      <c r="BK58" s="33">
        <f t="array" ref="BK58">IFERROR(INDEX('CAMAGUI DATA UNIFICADA'!$C$2:$T1007,MATCH(1,($A58='CAMAGUI DATA UNIFICADA'!$A$2:$A1007)*($BD$1='CAMAGUI DATA UNIFICADA'!$B$2:$B1007),0),MATCH(BK$2,'CAMAGUI DATA UNIFICADA'!$C$1:$T$1,0)),"")</f>
        <v>3.21336</v>
      </c>
      <c r="BL58" s="60">
        <f t="array" ref="BL58">IFERROR(INDEX('CAMAGUI DATA UNIFICADA'!$C$2:$T1007,MATCH(1,($A58='CAMAGUI DATA UNIFICADA'!$A$2:$A1007)*($BD$1='CAMAGUI DATA UNIFICADA'!$B$2:$B1007),0),MATCH(BL$2,'CAMAGUI DATA UNIFICADA'!$C$1:$T$1,0)),"")</f>
        <v>554231.0542</v>
      </c>
      <c r="BM58" s="33">
        <f t="array" ref="BM58">IFERROR(INDEX('CAMAGUI DATA UNIFICADA'!$C$2:$T1007,MATCH(1,($A58='CAMAGUI DATA UNIFICADA'!$A$2:$A1007)*($BD$1='CAMAGUI DATA UNIFICADA'!$B$2:$B1007),0),MATCH(BM$2,'CAMAGUI DATA UNIFICADA'!$C$1:$T$1,0)),"")</f>
        <v>1.548586914</v>
      </c>
      <c r="BN58" s="23">
        <f t="array" ref="BN58">IFERROR(INDEX('CAMAGUI DATA UNIFICADA'!$C$2:$T1007,MATCH(1,($A58='CAMAGUI DATA UNIFICADA'!$A$2:$A1007)*($BD$1='CAMAGUI DATA UNIFICADA'!$B$2:$B1007),0),MATCH(BN$2,'CAMAGUI DATA UNIFICADA'!$C$1:$T$1,0)),"")</f>
        <v>0.7917586488</v>
      </c>
      <c r="BO58" s="23">
        <f t="array" ref="BO58">IFERROR(INDEX('CAMAGUI DATA UNIFICADA'!$C$2:$T1007,MATCH(1,($A58='CAMAGUI DATA UNIFICADA'!$A$2:$A1007)*($BD$1='CAMAGUI DATA UNIFICADA'!$B$2:$B1007),0),MATCH(BO$2,'CAMAGUI DATA UNIFICADA'!$C$1:$T$1,0)),"")</f>
        <v>0.75</v>
      </c>
      <c r="BP58" s="60">
        <f t="array" ref="BP58">IFERROR(INDEX('CAMAGUI DATA UNIFICADA'!$C$2:$T1007,MATCH(1,($A58='CAMAGUI DATA UNIFICADA'!$A$2:$A1007)*($BD$1='CAMAGUI DATA UNIFICADA'!$B$2:$B1007),0),MATCH(BP$2,'CAMAGUI DATA UNIFICADA'!$C$1:$T$1,0)),"")</f>
        <v>109375</v>
      </c>
      <c r="BQ58" s="2">
        <f t="array" ref="BQ58">IFERROR(INDEX('CAMAGUI DATA UNIFICADA'!$C$2:$T1007,MATCH(1,($A58='CAMAGUI DATA UNIFICADA'!$A$2:$A1007)*($BD$1='CAMAGUI DATA UNIFICADA'!$B$2:$B1007),0),MATCH(BQ$2,'CAMAGUI DATA UNIFICADA'!$C$1:$T$1,0)),"")</f>
        <v>2.5</v>
      </c>
      <c r="BR58" s="2">
        <f t="array" ref="BR58">IFERROR(INDEX('CAMAGUI DATA UNIFICADA'!$C$2:$T1007,MATCH(1,($A58='CAMAGUI DATA UNIFICADA'!$A$2:$A1007)*($BD$1='CAMAGUI DATA UNIFICADA'!$B$2:$B1007),0),MATCH(BR$2,'CAMAGUI DATA UNIFICADA'!$C$1:$T$1,0)),"")</f>
        <v>24.96</v>
      </c>
      <c r="BS58" s="33">
        <f t="array" ref="BS58">IFERROR(INDEX('CAMAGUI DATA UNIFICADA'!$C$2:$T1007,MATCH(1,($A58='CAMAGUI DATA UNIFICADA'!$A$2:$A1007)*($BD$1='CAMAGUI DATA UNIFICADA'!$B$2:$B1007),0),MATCH(BS$2,'CAMAGUI DATA UNIFICADA'!$C$1:$T$1,0)),"")</f>
        <v>3.11088</v>
      </c>
      <c r="BT58" s="60">
        <f t="array" ref="BT58">IFERROR(INDEX('CAMAGUI DATA UNIFICADA'!$C$2:$T1007,MATCH(1,($A58='CAMAGUI DATA UNIFICADA'!$A$2:$A1007)*($BD$1='CAMAGUI DATA UNIFICADA'!$B$2:$B1007),0),MATCH(BT$2,'CAMAGUI DATA UNIFICADA'!$C$1:$T$1,0)),"")</f>
        <v>405.7708437</v>
      </c>
      <c r="BU58" s="140">
        <f t="array" ref="BU58">IFERROR(INDEX('CAMAGUI DATA UNIFICADA'!$C$2:$T1007,MATCH(1,($A58='CAMAGUI DATA UNIFICADA'!$A$2:$A1007)*($BD$1='CAMAGUI DATA UNIFICADA'!$B$2:$B1007),0),MATCH(BU$2,'CAMAGUI DATA UNIFICADA'!$C$1:$T$1,0)),"")</f>
        <v>1.44271092</v>
      </c>
      <c r="BV58" s="138" t="str">
        <f t="array" ref="BV58">IFERROR(INDEX('CAMAGUI DATA UNIFICADA'!$C$2:$T1007,MATCH(1,($A58='CAMAGUI DATA UNIFICADA'!$A$2:$A1007)*($BV$1='CAMAGUI DATA UNIFICADA'!$B$2:$B1007),0),MATCH(BV$2,'CAMAGUI DATA UNIFICADA'!$C$1:$T$1,0)),"")</f>
        <v>CA5141223</v>
      </c>
      <c r="BW58" s="2" t="str">
        <f t="array" ref="BW58">IFERROR(INDEX('CAMAGUI DATA UNIFICADA'!$C$2:$T1007,MATCH(1,($A58='CAMAGUI DATA UNIFICADA'!$A$2:$A1007)*($BV$1='CAMAGUI DATA UNIFICADA'!$B$2:$B1007),0),MATCH(BW$2,'CAMAGUI DATA UNIFICADA'!$C$1:$T$1,0)),"")</f>
        <v/>
      </c>
      <c r="BX58" s="2">
        <f t="array" ref="BX58">IFERROR(INDEX('CAMAGUI DATA UNIFICADA'!$C$2:$T1007,MATCH(1,($A58='CAMAGUI DATA UNIFICADA'!$A$2:$A1007)*($BV$1='CAMAGUI DATA UNIFICADA'!$B$2:$B1007),0),MATCH(BX$2,'CAMAGUI DATA UNIFICADA'!$C$1:$T$1,0)),"")</f>
        <v>812</v>
      </c>
      <c r="BY58" s="2" t="str">
        <f t="array" ref="BY58">IFERROR(INDEX('CAMAGUI DATA UNIFICADA'!$C$2:$T1007,MATCH(1,($A58='CAMAGUI DATA UNIFICADA'!$A$2:$A1007)*($BV$1='CAMAGUI DATA UNIFICADA'!$B$2:$B1007),0),MATCH(BY$2,'CAMAGUI DATA UNIFICADA'!$C$1:$T$1,0)),"")</f>
        <v>SKR MAST</v>
      </c>
      <c r="BZ58" s="139">
        <f t="array" ref="BZ58">IFERROR(INDEX('CAMAGUI DATA UNIFICADA'!$C$2:$T1007,MATCH(1,($A58='CAMAGUI DATA UNIFICADA'!$A$2:$A1007)*($BV$1='CAMAGUI DATA UNIFICADA'!$B$2:$B1007),0),MATCH(BZ$2,'CAMAGUI DATA UNIFICADA'!$C$1:$T$1,0)),"")</f>
        <v>795.76</v>
      </c>
      <c r="CA58" s="2" t="str">
        <f t="array" ref="CA58">IFERROR(INDEX('CAMAGUI DATA UNIFICADA'!$C$2:$T1007,MATCH(1,($A58='CAMAGUI DATA UNIFICADA'!$A$2:$A1007)*($BV$1='CAMAGUI DATA UNIFICADA'!$B$2:$B1007),0),MATCH(CA$2,'CAMAGUI DATA UNIFICADA'!$C$1:$T$1,0)),"")</f>
        <v/>
      </c>
      <c r="CB58" s="2">
        <f t="array" ref="CB58">IFERROR(INDEX('CAMAGUI DATA UNIFICADA'!$C$2:$T1007,MATCH(1,($A58='CAMAGUI DATA UNIFICADA'!$A$2:$A1007)*($BV$1='CAMAGUI DATA UNIFICADA'!$B$2:$B1007),0),MATCH(CB$2,'CAMAGUI DATA UNIFICADA'!$C$1:$T$1,0)),"")</f>
        <v>-19.28</v>
      </c>
      <c r="CC58" s="33" t="str">
        <f t="array" ref="CC58">IFERROR(INDEX('CAMAGUI DATA UNIFICADA'!$C$2:$T1007,MATCH(1,($A58='CAMAGUI DATA UNIFICADA'!$A$2:$A1007)*($BV$1='CAMAGUI DATA UNIFICADA'!$B$2:$B1007),0),MATCH(CC$2,'CAMAGUI DATA UNIFICADA'!$C$1:$T$1,0)),"")</f>
        <v/>
      </c>
      <c r="CD58" s="60" t="str">
        <f t="array" ref="CD58">IFERROR(INDEX('CAMAGUI DATA UNIFICADA'!$C$2:$T1007,MATCH(1,($A58='CAMAGUI DATA UNIFICADA'!$A$2:$A1007)*($BV$1='CAMAGUI DATA UNIFICADA'!$B$2:$B1007),0),MATCH(CD$2,'CAMAGUI DATA UNIFICADA'!$C$1:$T$1,0)),"")</f>
        <v/>
      </c>
      <c r="CE58" s="33" t="str">
        <f t="array" ref="CE58">IFERROR(INDEX('CAMAGUI DATA UNIFICADA'!$C$2:$T1007,MATCH(1,($A58='CAMAGUI DATA UNIFICADA'!$A$2:$A1007)*($BV$1='CAMAGUI DATA UNIFICADA'!$B$2:$B1007),0),MATCH(CE$2,'CAMAGUI DATA UNIFICADA'!$C$1:$T$1,0)),"")</f>
        <v/>
      </c>
      <c r="CF58" s="23">
        <f t="array" ref="CF58">IFERROR(INDEX('CAMAGUI DATA UNIFICADA'!$C$2:$T1007,MATCH(1,($A58='CAMAGUI DATA UNIFICADA'!$A$2:$A1007)*($BV$1='CAMAGUI DATA UNIFICADA'!$B$2:$B1007),0),MATCH(CF$2,'CAMAGUI DATA UNIFICADA'!$C$1:$T$1,0)),"")</f>
        <v>0</v>
      </c>
      <c r="CG58" s="23">
        <f t="array" ref="CG58">IFERROR(INDEX('CAMAGUI DATA UNIFICADA'!$C$2:$T1007,MATCH(1,($A58='CAMAGUI DATA UNIFICADA'!$A$2:$A1007)*($BV$1='CAMAGUI DATA UNIFICADA'!$B$2:$B1007),0),MATCH(CG$2,'CAMAGUI DATA UNIFICADA'!$C$1:$T$1,0)),"")</f>
        <v>0</v>
      </c>
      <c r="CH58" s="60">
        <f t="array" ref="CH58">IFERROR(INDEX('CAMAGUI DATA UNIFICADA'!$C$2:$T1007,MATCH(1,($A58='CAMAGUI DATA UNIFICADA'!$A$2:$A1007)*($BV$1='CAMAGUI DATA UNIFICADA'!$B$2:$B1007),0),MATCH(CH$2,'CAMAGUI DATA UNIFICADA'!$C$1:$T$1,0)),"")</f>
        <v>0</v>
      </c>
      <c r="CI58" s="2">
        <f t="array" ref="CI58">IFERROR(INDEX('CAMAGUI DATA UNIFICADA'!$C$2:$T1007,MATCH(1,($A58='CAMAGUI DATA UNIFICADA'!$A$2:$A1007)*($BV$1='CAMAGUI DATA UNIFICADA'!$B$2:$B1007),0),MATCH(CI$2,'CAMAGUI DATA UNIFICADA'!$C$1:$T$1,0)),"")</f>
        <v>2.5</v>
      </c>
      <c r="CJ58" s="2">
        <f t="array" ref="CJ58">IFERROR(INDEX('CAMAGUI DATA UNIFICADA'!$C$2:$T1007,MATCH(1,($A58='CAMAGUI DATA UNIFICADA'!$A$2:$A1007)*($BV$1='CAMAGUI DATA UNIFICADA'!$B$2:$B1007),0),MATCH(CJ$2,'CAMAGUI DATA UNIFICADA'!$C$1:$T$1,0)),"")</f>
        <v>2.5</v>
      </c>
      <c r="CK58" s="33">
        <f t="array" ref="CK58">IFERROR(INDEX('CAMAGUI DATA UNIFICADA'!$C$2:$T1007,MATCH(1,($A58='CAMAGUI DATA UNIFICADA'!$A$2:$A1007)*($BV$1='CAMAGUI DATA UNIFICADA'!$B$2:$B1007),0),MATCH(CK$2,'CAMAGUI DATA UNIFICADA'!$C$1:$T$1,0)),"")</f>
        <v>10.356</v>
      </c>
      <c r="CL58" s="60">
        <f t="array" ref="CL58">IFERROR(INDEX('CAMAGUI DATA UNIFICADA'!$C$2:$T1007,MATCH(1,($A58='CAMAGUI DATA UNIFICADA'!$A$2:$A1007)*($BV$1='CAMAGUI DATA UNIFICADA'!$B$2:$B1007),0),MATCH(CL$2,'CAMAGUI DATA UNIFICADA'!$C$1:$T$1,0)),"")</f>
        <v>-1.40942571</v>
      </c>
      <c r="CM58" s="140">
        <f t="array" ref="CM58">IFERROR(INDEX('CAMAGUI DATA UNIFICADA'!$C$2:$T1007,MATCH(1,($A58='CAMAGUI DATA UNIFICADA'!$A$2:$A1007)*($BV$1='CAMAGUI DATA UNIFICADA'!$B$2:$B1007),0),MATCH(CM$2,'CAMAGUI DATA UNIFICADA'!$C$1:$T$1,0)),"")</f>
        <v>-0.3523564275</v>
      </c>
      <c r="CN58" s="138" t="str">
        <f t="array" ref="CN58">IFERROR(INDEX('CAMAGUI DATA UNIFICADA'!$C$2:$T1007,MATCH(1,($A58='CAMAGUI DATA UNIFICADA'!$A$2:$A1007)*($CN$1='CAMAGUI DATA UNIFICADA'!$B$2:$B1007),0),MATCH(CN$2,'CAMAGUI DATA UNIFICADA'!$C$1:$T$1,0)),"")</f>
        <v>CA6181223</v>
      </c>
      <c r="CO58" s="2">
        <f t="array" ref="CO58">IFERROR(INDEX('CAMAGUI DATA UNIFICADA'!$C$2:$T1007,MATCH(1,($A58='CAMAGUI DATA UNIFICADA'!$A$2:$A1007)*($CN$1='CAMAGUI DATA UNIFICADA'!$B$2:$B1007),0),MATCH(CO$2,'CAMAGUI DATA UNIFICADA'!$C$1:$T$1,0)),"")</f>
        <v>625</v>
      </c>
      <c r="CP58" s="2">
        <f t="array" ref="CP58">IFERROR(INDEX('CAMAGUI DATA UNIFICADA'!$C$2:$T1007,MATCH(1,($A58='CAMAGUI DATA UNIFICADA'!$A$2:$A1007)*($CN$1='CAMAGUI DATA UNIFICADA'!$B$2:$B1007),0),MATCH(CP$2,'CAMAGUI DATA UNIFICADA'!$C$1:$T$1,0)),"")</f>
        <v>4297</v>
      </c>
      <c r="CQ58" s="2" t="str">
        <f t="array" ref="CQ58">IFERROR(INDEX('CAMAGUI DATA UNIFICADA'!$C$2:$T1007,MATCH(1,($A58='CAMAGUI DATA UNIFICADA'!$A$2:$A1007)*($CN$1='CAMAGUI DATA UNIFICADA'!$B$2:$B1007),0),MATCH(CQ$2,'CAMAGUI DATA UNIFICADA'!$C$1:$T$1,0)),"")</f>
        <v>SKR MAST</v>
      </c>
      <c r="CR58" s="139">
        <f t="array" ref="CR58">IFERROR(INDEX('CAMAGUI DATA UNIFICADA'!$C$2:$T1007,MATCH(1,($A58='CAMAGUI DATA UNIFICADA'!$A$2:$A1007)*($CN$1='CAMAGUI DATA UNIFICADA'!$B$2:$B1007),0),MATCH(CR$2,'CAMAGUI DATA UNIFICADA'!$C$1:$T$1,0)),"")</f>
        <v>4211.06</v>
      </c>
      <c r="CS58" s="2">
        <f t="array" ref="CS58">IFERROR(INDEX('CAMAGUI DATA UNIFICADA'!$C$2:$T1007,MATCH(1,($A58='CAMAGUI DATA UNIFICADA'!$A$2:$A1007)*($CN$1='CAMAGUI DATA UNIFICADA'!$B$2:$B1007),0),MATCH(CS$2,'CAMAGUI DATA UNIFICADA'!$C$1:$T$1,0)),"")</f>
        <v>19.11</v>
      </c>
      <c r="CT58" s="2">
        <f t="array" ref="CT58">IFERROR(INDEX('CAMAGUI DATA UNIFICADA'!$C$2:$T1007,MATCH(1,($A58='CAMAGUI DATA UNIFICADA'!$A$2:$A1007)*($CN$1='CAMAGUI DATA UNIFICADA'!$B$2:$B1007),0),MATCH(CT$2,'CAMAGUI DATA UNIFICADA'!$C$1:$T$1,0)),"")</f>
        <v>1.76</v>
      </c>
      <c r="CU58" s="33">
        <f t="array" ref="CU58">IFERROR(INDEX('CAMAGUI DATA UNIFICADA'!$C$2:$T1007,MATCH(1,($A58='CAMAGUI DATA UNIFICADA'!$A$2:$A1007)*($CN$1='CAMAGUI DATA UNIFICADA'!$B$2:$B1007),0),MATCH(CU$2,'CAMAGUI DATA UNIFICADA'!$C$1:$T$1,0)),"")</f>
        <v>3.39744</v>
      </c>
      <c r="CV58" s="60">
        <f t="array" ref="CV58">IFERROR(INDEX('CAMAGUI DATA UNIFICADA'!$C$2:$T1007,MATCH(1,($A58='CAMAGUI DATA UNIFICADA'!$A$2:$A1007)*($CN$1='CAMAGUI DATA UNIFICADA'!$B$2:$B1007),0),MATCH(CV$2,'CAMAGUI DATA UNIFICADA'!$C$1:$T$1,0)),"")</f>
        <v>962648.0482</v>
      </c>
      <c r="CW58" s="33">
        <f t="array" ref="CW58">IFERROR(INDEX('CAMAGUI DATA UNIFICADA'!$C$2:$T1007,MATCH(1,($A58='CAMAGUI DATA UNIFICADA'!$A$2:$A1007)*($CN$1='CAMAGUI DATA UNIFICADA'!$B$2:$B1007),0),MATCH(CW$2,'CAMAGUI DATA UNIFICADA'!$C$1:$T$1,0)),"")</f>
        <v>2.724863028</v>
      </c>
      <c r="CX58" s="23">
        <f t="array" ref="CX58">IFERROR(INDEX('CAMAGUI DATA UNIFICADA'!$C$2:$T1007,MATCH(1,($A58='CAMAGUI DATA UNIFICADA'!$A$2:$A1007)*($CN$1='CAMAGUI DATA UNIFICADA'!$B$2:$B1007),0),MATCH(CX$2,'CAMAGUI DATA UNIFICADA'!$C$1:$T$1,0)),"")</f>
        <v>0.8595071859</v>
      </c>
      <c r="CY58" s="23">
        <f t="array" ref="CY58">IFERROR(INDEX('CAMAGUI DATA UNIFICADA'!$C$2:$T1007,MATCH(1,($A58='CAMAGUI DATA UNIFICADA'!$A$2:$A1007)*($CN$1='CAMAGUI DATA UNIFICADA'!$B$2:$B1007),0),MATCH(CY$2,'CAMAGUI DATA UNIFICADA'!$C$1:$T$1,0)),"")</f>
        <v>0.8</v>
      </c>
      <c r="CZ58" s="60">
        <f t="array" ref="CZ58">IFERROR(INDEX('CAMAGUI DATA UNIFICADA'!$C$2:$T1007,MATCH(1,($A58='CAMAGUI DATA UNIFICADA'!$A$2:$A1007)*($CN$1='CAMAGUI DATA UNIFICADA'!$B$2:$B1007),0),MATCH(CZ$2,'CAMAGUI DATA UNIFICADA'!$C$1:$T$1,0)),"")</f>
        <v>102400</v>
      </c>
      <c r="DA58" s="2">
        <f t="array" ref="DA58">IFERROR(INDEX('CAMAGUI DATA UNIFICADA'!$C$2:$T1007,MATCH(1,($A58='CAMAGUI DATA UNIFICADA'!$A$2:$A1007)*($CN$1='CAMAGUI DATA UNIFICADA'!$B$2:$B1007),0),MATCH(DA$2,'CAMAGUI DATA UNIFICADA'!$C$1:$T$1,0)),"")</f>
        <v>2.5</v>
      </c>
      <c r="DB58" s="2">
        <f t="array" ref="DB58">IFERROR(INDEX('CAMAGUI DATA UNIFICADA'!$C$2:$T1007,MATCH(1,($A58='CAMAGUI DATA UNIFICADA'!$A$2:$A1007)*($CN$1='CAMAGUI DATA UNIFICADA'!$B$2:$B1007),0),MATCH(DB$2,'CAMAGUI DATA UNIFICADA'!$C$1:$T$1,0)),"")</f>
        <v>21.61</v>
      </c>
      <c r="DC58" s="33">
        <f t="array" ref="DC58">IFERROR(INDEX('CAMAGUI DATA UNIFICADA'!$C$2:$T1007,MATCH(1,($A58='CAMAGUI DATA UNIFICADA'!$A$2:$A1007)*($CN$1='CAMAGUI DATA UNIFICADA'!$B$2:$B1007),0),MATCH(DC$2,'CAMAGUI DATA UNIFICADA'!$C$1:$T$1,0)),"")</f>
        <v>3.29208</v>
      </c>
      <c r="DD58" s="60">
        <f t="array" ref="DD58">IFERROR(INDEX('CAMAGUI DATA UNIFICADA'!$C$2:$T1007,MATCH(1,($A58='CAMAGUI DATA UNIFICADA'!$A$2:$A1007)*($CN$1='CAMAGUI DATA UNIFICADA'!$B$2:$B1007),0),MATCH(DD$2,'CAMAGUI DATA UNIFICADA'!$C$1:$T$1,0)),"")</f>
        <v>635.039593</v>
      </c>
      <c r="DE58" s="140">
        <f t="array" ref="DE58">IFERROR(INDEX('CAMAGUI DATA UNIFICADA'!$C$2:$T1007,MATCH(1,($A58='CAMAGUI DATA UNIFICADA'!$A$2:$A1007)*($CN$1='CAMAGUI DATA UNIFICADA'!$B$2:$B1007),0),MATCH(DE$2,'CAMAGUI DATA UNIFICADA'!$C$1:$T$1,0)),"")</f>
        <v>2.509898248</v>
      </c>
      <c r="DF58" s="138" t="str">
        <f t="array" ref="DF58">IFERROR(INDEX('CAMAGUI DATA UNIFICADA'!$C$2:$T1007,MATCH(1,($A58='CAMAGUI DATA UNIFICADA'!$A$2:$A1007)*($DF$1='CAMAGUI DATA UNIFICADA'!$B$2:$B1007),0),MATCH(DF$2,'CAMAGUI DATA UNIFICADA'!$C$1:$T$1,0)),"")</f>
        <v/>
      </c>
      <c r="DG58" s="2" t="str">
        <f t="array" ref="DG58">IFERROR(INDEX('CAMAGUI DATA UNIFICADA'!$C$2:$T1007,MATCH(1,($A58='CAMAGUI DATA UNIFICADA'!$A$2:$A1007)*($DF$1='CAMAGUI DATA UNIFICADA'!$B$2:$B1007),0),MATCH(DG$2,'CAMAGUI DATA UNIFICADA'!$C$1:$T$1,0)),"")</f>
        <v/>
      </c>
      <c r="DH58" s="2" t="str">
        <f t="array" ref="DH58">IFERROR(INDEX('CAMAGUI DATA UNIFICADA'!$C$2:$T1007,MATCH(1,($A58='CAMAGUI DATA UNIFICADA'!$A$2:$A1007)*($DF$1='CAMAGUI DATA UNIFICADA'!$B$2:$B1007),0),MATCH(DH$2,'CAMAGUI DATA UNIFICADA'!$C$1:$T$1,0)),"")</f>
        <v/>
      </c>
      <c r="DI58" s="2" t="str">
        <f t="array" ref="DI58">IFERROR(INDEX('CAMAGUI DATA UNIFICADA'!$C$2:$T1007,MATCH(1,($A58='CAMAGUI DATA UNIFICADA'!$A$2:$A1007)*($DF$1='CAMAGUI DATA UNIFICADA'!$B$2:$B1007),0),MATCH(DI$2,'CAMAGUI DATA UNIFICADA'!$C$1:$T$1,0)),"")</f>
        <v/>
      </c>
      <c r="DJ58" s="139" t="str">
        <f t="array" ref="DJ58">IFERROR(INDEX('CAMAGUI DATA UNIFICADA'!$C$2:$T1007,MATCH(1,($A58='CAMAGUI DATA UNIFICADA'!$A$2:$A1007)*($DF$1='CAMAGUI DATA UNIFICADA'!$B$2:$B1007),0),MATCH(DJ$2,'CAMAGUI DATA UNIFICADA'!$C$1:$T$1,0)),"")</f>
        <v/>
      </c>
      <c r="DK58" s="2" t="str">
        <f t="array" ref="DK58">IFERROR(INDEX('CAMAGUI DATA UNIFICADA'!$C$2:$T1007,MATCH(1,($A58='CAMAGUI DATA UNIFICADA'!$A$2:$A1007)*($DF$1='CAMAGUI DATA UNIFICADA'!$B$2:$B1007),0),MATCH(DK$2,'CAMAGUI DATA UNIFICADA'!$C$1:$T$1,0)),"")</f>
        <v/>
      </c>
      <c r="DL58" s="2" t="str">
        <f t="array" ref="DL58">IFERROR(INDEX('CAMAGUI DATA UNIFICADA'!$C$2:$T1007,MATCH(1,($A58='CAMAGUI DATA UNIFICADA'!$A$2:$A1007)*($DF$1='CAMAGUI DATA UNIFICADA'!$B$2:$B1007),0),MATCH(DL$2,'CAMAGUI DATA UNIFICADA'!$C$1:$T$1,0)),"")</f>
        <v/>
      </c>
      <c r="DM58" s="33" t="str">
        <f t="array" ref="DM58">IFERROR(INDEX('CAMAGUI DATA UNIFICADA'!$C$2:$T1007,MATCH(1,($A58='CAMAGUI DATA UNIFICADA'!$A$2:$A1007)*($DF$1='CAMAGUI DATA UNIFICADA'!$B$2:$B1007),0),MATCH(DM$2,'CAMAGUI DATA UNIFICADA'!$C$1:$T$1,0)),"")</f>
        <v/>
      </c>
      <c r="DN58" s="60" t="str">
        <f t="array" ref="DN58">IFERROR(INDEX('CAMAGUI DATA UNIFICADA'!$C$2:$T1007,MATCH(1,($A58='CAMAGUI DATA UNIFICADA'!$A$2:$A1007)*($DF$1='CAMAGUI DATA UNIFICADA'!$B$2:$B1007),0),MATCH(DN$2,'CAMAGUI DATA UNIFICADA'!$C$1:$T$1,0)),"")</f>
        <v/>
      </c>
      <c r="DO58" s="33" t="str">
        <f t="array" ref="DO58">IFERROR(INDEX('CAMAGUI DATA UNIFICADA'!$C$2:$T1007,MATCH(1,($A58='CAMAGUI DATA UNIFICADA'!$A$2:$A1007)*($DF$1='CAMAGUI DATA UNIFICADA'!$B$2:$B1007),0),MATCH(DO$2,'CAMAGUI DATA UNIFICADA'!$C$1:$T$1,0)),"")</f>
        <v/>
      </c>
      <c r="DP58" s="23" t="str">
        <f t="array" ref="DP58">IFERROR(INDEX('CAMAGUI DATA UNIFICADA'!$C$2:$T1007,MATCH(1,($A58='CAMAGUI DATA UNIFICADA'!$A$2:$A1007)*($DF$1='CAMAGUI DATA UNIFICADA'!$B$2:$B1007),0),MATCH(DP$2,'CAMAGUI DATA UNIFICADA'!$C$1:$T$1,0)),"")</f>
        <v/>
      </c>
      <c r="DQ58" s="23" t="str">
        <f t="array" ref="DQ58">IFERROR(INDEX('CAMAGUI DATA UNIFICADA'!$C$2:$T1007,MATCH(1,($A58='CAMAGUI DATA UNIFICADA'!$A$2:$A1007)*($DF$1='CAMAGUI DATA UNIFICADA'!$B$2:$B1007),0),MATCH(DQ$2,'CAMAGUI DATA UNIFICADA'!$C$1:$T$1,0)),"")</f>
        <v/>
      </c>
      <c r="DR58" s="2" t="str">
        <f t="array" ref="DR58">IFERROR(INDEX('CAMAGUI DATA UNIFICADA'!$C$2:$T1007,MATCH(1,($A58='CAMAGUI DATA UNIFICADA'!$A$2:$A1007)*($DF$1='CAMAGUI DATA UNIFICADA'!$B$2:$B1007),0),MATCH(DR$2,'CAMAGUI DATA UNIFICADA'!$C$1:$T$1,0)),"")</f>
        <v/>
      </c>
      <c r="DS58" s="2" t="str">
        <f t="array" ref="DS58">IFERROR(INDEX('CAMAGUI DATA UNIFICADA'!$C$2:$T1007,MATCH(1,($A58='CAMAGUI DATA UNIFICADA'!$A$2:$A1007)*($DF$1='CAMAGUI DATA UNIFICADA'!$B$2:$B1007),0),MATCH(DS$2,'CAMAGUI DATA UNIFICADA'!$C$1:$T$1,0)),"")</f>
        <v/>
      </c>
      <c r="DT58" s="2" t="str">
        <f t="array" ref="DT58">IFERROR(INDEX('CAMAGUI DATA UNIFICADA'!$C$2:$T1007,MATCH(1,($A58='CAMAGUI DATA UNIFICADA'!$A$2:$A1007)*($DF$1='CAMAGUI DATA UNIFICADA'!$B$2:$B1007),0),MATCH(DT$2,'CAMAGUI DATA UNIFICADA'!$C$1:$T$1,0)),"")</f>
        <v/>
      </c>
      <c r="DU58" s="33" t="str">
        <f t="array" ref="DU58">IFERROR(INDEX('CAMAGUI DATA UNIFICADA'!$C$2:$T1007,MATCH(1,($A58='CAMAGUI DATA UNIFICADA'!$A$2:$A1007)*($DF$1='CAMAGUI DATA UNIFICADA'!$B$2:$B1007),0),MATCH(DU$2,'CAMAGUI DATA UNIFICADA'!$C$1:$T$1,0)),"")</f>
        <v/>
      </c>
      <c r="DV58" s="60" t="str">
        <f t="array" ref="DV58">IFERROR(INDEX('CAMAGUI DATA UNIFICADA'!$C$2:$T1007,MATCH(1,($A58='CAMAGUI DATA UNIFICADA'!$A$2:$A1007)*($DF$1='CAMAGUI DATA UNIFICADA'!$B$2:$B1007),0),MATCH(DV$2,'CAMAGUI DATA UNIFICADA'!$C$1:$T$1,0)),"")</f>
        <v/>
      </c>
      <c r="DW58" s="140" t="str">
        <f t="array" ref="DW58">IFERROR(INDEX('CAMAGUI DATA UNIFICADA'!$C$2:$T1007,MATCH(1,($A58='CAMAGUI DATA UNIFICADA'!$A$2:$A1007)*($DF$1='CAMAGUI DATA UNIFICADA'!$B$2:$B1007),0),MATCH(DW$2,'CAMAGUI DATA UNIFICADA'!$C$1:$T$1,0)),"")</f>
        <v/>
      </c>
      <c r="DX58" s="144" t="str">
        <f t="array" ref="DX58">IFERROR(INDEX('CAMAGUI DATA UNIFICADA'!$C$2:$T1007,MATCH(1,($A58='CAMAGUI DATA UNIFICADA'!$A$2:$A1007)*($DX$1='CAMAGUI DATA UNIFICADA'!$B$2:$B1007),0),MATCH(DX$2,'CAMAGUI DATA UNIFICADA'!$C$1:$T$1,0)),"")</f>
        <v/>
      </c>
      <c r="DY58" s="60" t="str">
        <f t="array" ref="DY58">IFERROR(INDEX('CAMAGUI DATA UNIFICADA'!$C$2:$T1007,MATCH(1,($A58='CAMAGUI DATA UNIFICADA'!$A$2:$A1007)*($DX$1='CAMAGUI DATA UNIFICADA'!$B$2:$B1007),0),MATCH(DY$2,'CAMAGUI DATA UNIFICADA'!$C$1:$T$1,0)),"")</f>
        <v/>
      </c>
      <c r="DZ58" s="60" t="str">
        <f t="array" ref="DZ58">IFERROR(INDEX('CAMAGUI DATA UNIFICADA'!$C$2:$T1007,MATCH(1,($A58='CAMAGUI DATA UNIFICADA'!$A$2:$A1007)*($DX$1='CAMAGUI DATA UNIFICADA'!$B$2:$B1007),0),MATCH(DZ$2,'CAMAGUI DATA UNIFICADA'!$C$1:$T$1,0)),"")</f>
        <v/>
      </c>
      <c r="EA58" s="60" t="str">
        <f t="array" ref="EA58">IFERROR(INDEX('CAMAGUI DATA UNIFICADA'!$C$2:$T1007,MATCH(1,($A58='CAMAGUI DATA UNIFICADA'!$A$2:$A1007)*($DX$1='CAMAGUI DATA UNIFICADA'!$B$2:$B1007),0),MATCH(EA$2,'CAMAGUI DATA UNIFICADA'!$C$1:$T$1,0)),"")</f>
        <v/>
      </c>
      <c r="EB58" s="60" t="str">
        <f t="array" ref="EB58">IFERROR(INDEX('CAMAGUI DATA UNIFICADA'!$C$2:$T1007,MATCH(1,($A58='CAMAGUI DATA UNIFICADA'!$A$2:$A1007)*($DX$1='CAMAGUI DATA UNIFICADA'!$B$2:$B1007),0),MATCH(EB$2,'CAMAGUI DATA UNIFICADA'!$C$1:$T$1,0)),"")</f>
        <v/>
      </c>
      <c r="EC58" s="60" t="str">
        <f t="array" ref="EC58">IFERROR(INDEX('CAMAGUI DATA UNIFICADA'!$C$2:$T1007,MATCH(1,($A58='CAMAGUI DATA UNIFICADA'!$A$2:$A1007)*($DX$1='CAMAGUI DATA UNIFICADA'!$B$2:$B1007),0),MATCH(EC$2,'CAMAGUI DATA UNIFICADA'!$C$1:$T$1,0)),"")</f>
        <v/>
      </c>
      <c r="ED58" s="60" t="str">
        <f t="array" ref="ED58">IFERROR(INDEX('CAMAGUI DATA UNIFICADA'!$C$2:$T1007,MATCH(1,($A58='CAMAGUI DATA UNIFICADA'!$A$2:$A1007)*($DX$1='CAMAGUI DATA UNIFICADA'!$B$2:$B1007),0),MATCH(ED$2,'CAMAGUI DATA UNIFICADA'!$C$1:$T$1,0)),"")</f>
        <v/>
      </c>
      <c r="EE58" s="60" t="str">
        <f t="array" ref="EE58">IFERROR(INDEX('CAMAGUI DATA UNIFICADA'!$C$2:$T1007,MATCH(1,($A58='CAMAGUI DATA UNIFICADA'!$A$2:$A1007)*($DX$1='CAMAGUI DATA UNIFICADA'!$B$2:$B1007),0),MATCH(EE$2,'CAMAGUI DATA UNIFICADA'!$C$1:$T$1,0)),"")</f>
        <v/>
      </c>
      <c r="EF58" s="60" t="str">
        <f t="array" ref="EF58">IFERROR(INDEX('CAMAGUI DATA UNIFICADA'!$C$2:$T1007,MATCH(1,($A58='CAMAGUI DATA UNIFICADA'!$A$2:$A1007)*($DX$1='CAMAGUI DATA UNIFICADA'!$B$2:$B1007),0),MATCH(EF$2,'CAMAGUI DATA UNIFICADA'!$C$1:$T$1,0)),"")</f>
        <v/>
      </c>
      <c r="EG58" s="60" t="str">
        <f t="array" ref="EG58">IFERROR(INDEX('CAMAGUI DATA UNIFICADA'!$C$2:$T1007,MATCH(1,($A58='CAMAGUI DATA UNIFICADA'!$A$2:$A1007)*($DX$1='CAMAGUI DATA UNIFICADA'!$B$2:$B1007),0),MATCH(EG$2,'CAMAGUI DATA UNIFICADA'!$C$1:$T$1,0)),"")</f>
        <v/>
      </c>
      <c r="EH58" s="60" t="str">
        <f t="array" ref="EH58">IFERROR(INDEX('CAMAGUI DATA UNIFICADA'!$C$2:$T1007,MATCH(1,($A58='CAMAGUI DATA UNIFICADA'!$A$2:$A1007)*($DX$1='CAMAGUI DATA UNIFICADA'!$B$2:$B1007),0),MATCH(EH$2,'CAMAGUI DATA UNIFICADA'!$C$1:$T$1,0)),"")</f>
        <v/>
      </c>
      <c r="EI58" s="60" t="str">
        <f t="array" ref="EI58">IFERROR(INDEX('CAMAGUI DATA UNIFICADA'!$C$2:$T1007,MATCH(1,($A58='CAMAGUI DATA UNIFICADA'!$A$2:$A1007)*($DX$1='CAMAGUI DATA UNIFICADA'!$B$2:$B1007),0),MATCH(EI$2,'CAMAGUI DATA UNIFICADA'!$C$1:$T$1,0)),"")</f>
        <v/>
      </c>
      <c r="EJ58" s="60" t="str">
        <f t="array" ref="EJ58">IFERROR(INDEX('CAMAGUI DATA UNIFICADA'!$C$2:$T1007,MATCH(1,($A58='CAMAGUI DATA UNIFICADA'!$A$2:$A1007)*($DX$1='CAMAGUI DATA UNIFICADA'!$B$2:$B1007),0),MATCH(EJ$2,'CAMAGUI DATA UNIFICADA'!$C$1:$T$1,0)),"")</f>
        <v/>
      </c>
      <c r="EK58" s="60" t="str">
        <f t="array" ref="EK58">IFERROR(INDEX('CAMAGUI DATA UNIFICADA'!$C$2:$T1007,MATCH(1,($A58='CAMAGUI DATA UNIFICADA'!$A$2:$A1007)*($DX$1='CAMAGUI DATA UNIFICADA'!$B$2:$B1007),0),MATCH(EK$2,'CAMAGUI DATA UNIFICADA'!$C$1:$T$1,0)),"")</f>
        <v/>
      </c>
      <c r="EL58" s="60" t="str">
        <f t="array" ref="EL58">IFERROR(INDEX('CAMAGUI DATA UNIFICADA'!$C$2:$T1007,MATCH(1,($A58='CAMAGUI DATA UNIFICADA'!$A$2:$A1007)*($DX$1='CAMAGUI DATA UNIFICADA'!$B$2:$B1007),0),MATCH(EL$2,'CAMAGUI DATA UNIFICADA'!$C$1:$T$1,0)),"")</f>
        <v/>
      </c>
      <c r="EM58" s="60" t="str">
        <f t="array" ref="EM58">IFERROR(INDEX('CAMAGUI DATA UNIFICADA'!$C$2:$T1007,MATCH(1,($A58='CAMAGUI DATA UNIFICADA'!$A$2:$A1007)*($DX$1='CAMAGUI DATA UNIFICADA'!$B$2:$B1007),0),MATCH(EM$2,'CAMAGUI DATA UNIFICADA'!$C$1:$T$1,0)),"")</f>
        <v/>
      </c>
      <c r="EN58" s="60" t="str">
        <f t="array" ref="EN58">IFERROR(INDEX('CAMAGUI DATA UNIFICADA'!$C$2:$T1007,MATCH(1,($A58='CAMAGUI DATA UNIFICADA'!$A$2:$A1007)*($DX$1='CAMAGUI DATA UNIFICADA'!$B$2:$B1007),0),MATCH(EN$2,'CAMAGUI DATA UNIFICADA'!$C$1:$T$1,0)),"")</f>
        <v/>
      </c>
      <c r="EO58" s="140" t="str">
        <f t="array" ref="EO58">IFERROR(INDEX('CAMAGUI DATA UNIFICADA'!$C$2:$T1007,MATCH(1,($A58='CAMAGUI DATA UNIFICADA'!$A$2:$A1007)*($DX$1='CAMAGUI DATA UNIFICADA'!$B$2:$B1007),0),MATCH(EO$2,'CAMAGUI DATA UNIFICADA'!$C$1:$T$1,0)),"")</f>
        <v/>
      </c>
    </row>
    <row r="59">
      <c r="A59" s="137">
        <v>45341.0</v>
      </c>
      <c r="B59" s="138" t="str">
        <f t="array" ref="B59">IFERROR(INDEX('CAMAGUI DATA UNIFICADA'!$C$2:$T1007,MATCH(1,($A59='CAMAGUI DATA UNIFICADA'!$A$2:$A1007)*($B$1='CAMAGUI DATA UNIFICADA'!$B$2:$B1007),0),MATCH(B$2,'CAMAGUI DATA UNIFICADA'!$C$1:$T$1,0)),"")</f>
        <v>CA1120124</v>
      </c>
      <c r="C59" s="2">
        <f t="array" ref="C59">IFERROR(INDEX('CAMAGUI DATA UNIFICADA'!$C$2:$T1007,MATCH(1,($A59='CAMAGUI DATA UNIFICADA'!$A$2:$A1007)*($B$1='CAMAGUI DATA UNIFICADA'!$B$2:$B1007),0),MATCH(C$2,'CAMAGUI DATA UNIFICADA'!$C$1:$T$1,0)),"")</f>
        <v>612</v>
      </c>
      <c r="D59" s="2">
        <f t="array" ref="D59">IFERROR(INDEX('CAMAGUI DATA UNIFICADA'!$C$2:$T1007,MATCH(1,($A59='CAMAGUI DATA UNIFICADA'!$A$2:$A1007)*($B$1='CAMAGUI DATA UNIFICADA'!$B$2:$B1007),0),MATCH(D$2,'CAMAGUI DATA UNIFICADA'!$C$1:$T$1,0)),"")</f>
        <v>4659</v>
      </c>
      <c r="E59" s="2" t="str">
        <f t="array" ref="E59">IFERROR(INDEX('CAMAGUI DATA UNIFICADA'!$C$2:$T1007,MATCH(1,($A59='CAMAGUI DATA UNIFICADA'!$A$2:$A1007)*($B$1='CAMAGUI DATA UNIFICADA'!$B$2:$B1007),0),MATCH(E$2,'CAMAGUI DATA UNIFICADA'!$C$1:$T$1,0)),"")</f>
        <v>SKR MAST</v>
      </c>
      <c r="F59" s="139">
        <f t="array" ref="F59">IFERROR(INDEX('CAMAGUI DATA UNIFICADA'!$C$2:$T1007,MATCH(1,($A59='CAMAGUI DATA UNIFICADA'!$A$2:$A1007)*($B$1='CAMAGUI DATA UNIFICADA'!$B$2:$B1007),0),MATCH(F$2,'CAMAGUI DATA UNIFICADA'!$C$1:$T$1,0)),"")</f>
        <v>4565.82</v>
      </c>
      <c r="G59" s="2">
        <f t="array" ref="G59">IFERROR(INDEX('CAMAGUI DATA UNIFICADA'!$C$2:$T1007,MATCH(1,($A59='CAMAGUI DATA UNIFICADA'!$A$2:$A1007)*($B$1='CAMAGUI DATA UNIFICADA'!$B$2:$B1007),0),MATCH(G$2,'CAMAGUI DATA UNIFICADA'!$C$1:$T$1,0)),"")</f>
        <v>15.69</v>
      </c>
      <c r="H59" s="2">
        <f t="array" ref="H59">IFERROR(INDEX('CAMAGUI DATA UNIFICADA'!$C$2:$T1007,MATCH(1,($A59='CAMAGUI DATA UNIFICADA'!$A$2:$A1007)*($B$1='CAMAGUI DATA UNIFICADA'!$B$2:$B1007),0),MATCH(H$2,'CAMAGUI DATA UNIFICADA'!$C$1:$T$1,0)),"")</f>
        <v>3.86</v>
      </c>
      <c r="I59" s="33">
        <f t="array" ref="I59">IFERROR(INDEX('CAMAGUI DATA UNIFICADA'!$C$2:$T1007,MATCH(1,($A59='CAMAGUI DATA UNIFICADA'!$A$2:$A1007)*($B$1='CAMAGUI DATA UNIFICADA'!$B$2:$B1007),0),MATCH(I$2,'CAMAGUI DATA UNIFICADA'!$C$1:$T$1,0)),"")</f>
        <v>3.8412</v>
      </c>
      <c r="J59" s="60">
        <f t="array" ref="J59">IFERROR(INDEX('CAMAGUI DATA UNIFICADA'!$C$2:$T1007,MATCH(1,($A59='CAMAGUI DATA UNIFICADA'!$A$2:$A1007)*($B$1='CAMAGUI DATA UNIFICADA'!$B$2:$B1007),0),MATCH(J$2,'CAMAGUI DATA UNIFICADA'!$C$1:$T$1,0)),"")</f>
        <v>1015457.048</v>
      </c>
      <c r="K59" s="33">
        <f t="array" ref="K59">IFERROR(INDEX('CAMAGUI DATA UNIFICADA'!$C$2:$T1007,MATCH(1,($A59='CAMAGUI DATA UNIFICADA'!$A$2:$A1007)*($B$1='CAMAGUI DATA UNIFICADA'!$B$2:$B1007),0),MATCH(K$2,'CAMAGUI DATA UNIFICADA'!$C$1:$T$1,0)),"")</f>
        <v>1.162976171</v>
      </c>
      <c r="L59" s="23">
        <f t="array" ref="L59">IFERROR(INDEX('CAMAGUI DATA UNIFICADA'!$C$2:$T1007,MATCH(1,($A59='CAMAGUI DATA UNIFICADA'!$A$2:$A1007)*($B$1='CAMAGUI DATA UNIFICADA'!$B$2:$B1007),0),MATCH(L$2,'CAMAGUI DATA UNIFICADA'!$C$1:$T$1,0)),"")</f>
        <v>0.8316601542</v>
      </c>
      <c r="M59" s="23">
        <f t="array" ref="M59">IFERROR(INDEX('CAMAGUI DATA UNIFICADA'!$C$2:$T1007,MATCH(1,($A59='CAMAGUI DATA UNIFICADA'!$A$2:$A1007)*($B$1='CAMAGUI DATA UNIFICADA'!$B$2:$B1007),0),MATCH(M$2,'CAMAGUI DATA UNIFICADA'!$C$1:$T$1,0)),"")</f>
        <v>0.85</v>
      </c>
      <c r="N59" s="60">
        <f t="array" ref="N59">IFERROR(INDEX('CAMAGUI DATA UNIFICADA'!$C$2:$T1007,MATCH(1,($A59='CAMAGUI DATA UNIFICADA'!$A$2:$A1007)*($B$1='CAMAGUI DATA UNIFICADA'!$B$2:$B1007),0),MATCH(N$2,'CAMAGUI DATA UNIFICADA'!$C$1:$T$1,0)),"")</f>
        <v>126721.6117</v>
      </c>
      <c r="O59" s="2">
        <f t="array" ref="O59">IFERROR(INDEX('CAMAGUI DATA UNIFICADA'!$C$2:$T1007,MATCH(1,($A59='CAMAGUI DATA UNIFICADA'!$A$2:$A1007)*($B$1='CAMAGUI DATA UNIFICADA'!$B$2:$B1007),0),MATCH(O$2,'CAMAGUI DATA UNIFICADA'!$C$1:$T$1,0)),"")</f>
        <v>2.5</v>
      </c>
      <c r="P59" s="2">
        <f t="array" ref="P59">IFERROR(INDEX('CAMAGUI DATA UNIFICADA'!$C$2:$T1007,MATCH(1,($A59='CAMAGUI DATA UNIFICADA'!$A$2:$A1007)*($B$1='CAMAGUI DATA UNIFICADA'!$B$2:$B1007),0),MATCH(P$2,'CAMAGUI DATA UNIFICADA'!$C$1:$T$1,0)),"")</f>
        <v>18.19</v>
      </c>
      <c r="Q59" s="33">
        <f t="array" ref="Q59">IFERROR(INDEX('CAMAGUI DATA UNIFICADA'!$C$2:$T1007,MATCH(1,($A59='CAMAGUI DATA UNIFICADA'!$A$2:$A1007)*($B$1='CAMAGUI DATA UNIFICADA'!$B$2:$B1007),0),MATCH(Q$2,'CAMAGUI DATA UNIFICADA'!$C$1:$T$1,0)),"")</f>
        <v>3.50748</v>
      </c>
      <c r="R59" s="60">
        <f t="array" ref="R59">IFERROR(INDEX('CAMAGUI DATA UNIFICADA'!$C$2:$T1007,MATCH(1,($A59='CAMAGUI DATA UNIFICADA'!$A$2:$A1007)*($B$1='CAMAGUI DATA UNIFICADA'!$B$2:$B1007),0),MATCH(R$2,'CAMAGUI DATA UNIFICADA'!$C$1:$T$1,0)),"")</f>
        <v>680.9668033</v>
      </c>
      <c r="S59" s="140">
        <f t="array" ref="S59">IFERROR(INDEX('CAMAGUI DATA UNIFICADA'!$C$2:$T1007,MATCH(1,($A59='CAMAGUI DATA UNIFICADA'!$A$2:$A1007)*($B$1='CAMAGUI DATA UNIFICADA'!$B$2:$B1007),0),MATCH(S$2,'CAMAGUI DATA UNIFICADA'!$C$1:$T$1,0)),"")</f>
        <v>17.24170082</v>
      </c>
      <c r="T59" s="138" t="str">
        <f t="array" ref="T59">IFERROR(INDEX('CAMAGUI DATA UNIFICADA'!$C$2:$T1007,MATCH(1,($A59='CAMAGUI DATA UNIFICADA'!$A$2:$A1007)*($T$1='CAMAGUI DATA UNIFICADA'!$B$2:$B1007),0),MATCH(T$2,'CAMAGUI DATA UNIFICADA'!$C$1:$T$1,0)),"")</f>
        <v>CA2120124</v>
      </c>
      <c r="U59" s="2">
        <f t="array" ref="U59">IFERROR(INDEX('CAMAGUI DATA UNIFICADA'!$C$2:$T1007,MATCH(1,($A59='CAMAGUI DATA UNIFICADA'!$A$2:$A1007)*($T$1='CAMAGUI DATA UNIFICADA'!$B$2:$B1007),0),MATCH(U$2,'CAMAGUI DATA UNIFICADA'!$C$1:$T$1,0)),"")</f>
        <v>475</v>
      </c>
      <c r="V59" s="2">
        <f t="array" ref="V59">IFERROR(INDEX('CAMAGUI DATA UNIFICADA'!$C$2:$T1007,MATCH(1,($A59='CAMAGUI DATA UNIFICADA'!$A$2:$A1007)*($T$1='CAMAGUI DATA UNIFICADA'!$B$2:$B1007),0),MATCH(V$2,'CAMAGUI DATA UNIFICADA'!$C$1:$T$1,0)),"")</f>
        <v>3562</v>
      </c>
      <c r="W59" s="2" t="str">
        <f t="array" ref="W59">IFERROR(INDEX('CAMAGUI DATA UNIFICADA'!$C$2:$T1007,MATCH(1,($A59='CAMAGUI DATA UNIFICADA'!$A$2:$A1007)*($T$1='CAMAGUI DATA UNIFICADA'!$B$2:$B1007),0),MATCH(W$2,'CAMAGUI DATA UNIFICADA'!$C$1:$T$1,0)),"")</f>
        <v>SKR MAST</v>
      </c>
      <c r="X59" s="139">
        <f t="array" ref="X59">IFERROR(INDEX('CAMAGUI DATA UNIFICADA'!$C$2:$T1007,MATCH(1,($A59='CAMAGUI DATA UNIFICADA'!$A$2:$A1007)*($T$1='CAMAGUI DATA UNIFICADA'!$B$2:$B1007),0),MATCH(X$2,'CAMAGUI DATA UNIFICADA'!$C$1:$T$1,0)),"")</f>
        <v>3490.76</v>
      </c>
      <c r="Y59" s="2">
        <f t="array" ref="Y59">IFERROR(INDEX('CAMAGUI DATA UNIFICADA'!$C$2:$T1007,MATCH(1,($A59='CAMAGUI DATA UNIFICADA'!$A$2:$A1007)*($T$1='CAMAGUI DATA UNIFICADA'!$B$2:$B1007),0),MATCH(Y$2,'CAMAGUI DATA UNIFICADA'!$C$1:$T$1,0)),"")</f>
        <v>14.84</v>
      </c>
      <c r="Z59" s="2">
        <f t="array" ref="Z59">IFERROR(INDEX('CAMAGUI DATA UNIFICADA'!$C$2:$T1007,MATCH(1,($A59='CAMAGUI DATA UNIFICADA'!$A$2:$A1007)*($T$1='CAMAGUI DATA UNIFICADA'!$B$2:$B1007),0),MATCH(Z$2,'CAMAGUI DATA UNIFICADA'!$C$1:$T$1,0)),"")</f>
        <v>2.87</v>
      </c>
      <c r="AA59" s="2">
        <f t="array" ref="AA59">IFERROR(INDEX('CAMAGUI DATA UNIFICADA'!$C$2:$T1007,MATCH(1,($A59='CAMAGUI DATA UNIFICADA'!$A$2:$A1007)*($T$1='CAMAGUI DATA UNIFICADA'!$B$2:$B1007),0),MATCH(AA$2,'CAMAGUI DATA UNIFICADA'!$C$1:$T$1,0)),"")</f>
        <v>3.95904</v>
      </c>
      <c r="AB59" s="60">
        <f t="array" ref="AB59">IFERROR(INDEX('CAMAGUI DATA UNIFICADA'!$C$2:$T1007,MATCH(1,($A59='CAMAGUI DATA UNIFICADA'!$A$2:$A1007)*($T$1='CAMAGUI DATA UNIFICADA'!$B$2:$B1007),0),MATCH(AB$2,'CAMAGUI DATA UNIFICADA'!$C$1:$T$1,0)),"")</f>
        <v>808481.0018</v>
      </c>
      <c r="AC59" s="33">
        <f t="array" ref="AC59">IFERROR(INDEX('CAMAGUI DATA UNIFICADA'!$C$2:$T1007,MATCH(1,($A59='CAMAGUI DATA UNIFICADA'!$A$2:$A1007)*($T$1='CAMAGUI DATA UNIFICADA'!$B$2:$B1007),0),MATCH(AC$2,'CAMAGUI DATA UNIFICADA'!$C$1:$T$1,0)),"")</f>
        <v>1.571827486</v>
      </c>
      <c r="AD59" s="23">
        <f t="array" ref="AD59">IFERROR(INDEX('CAMAGUI DATA UNIFICADA'!$C$2:$T1007,MATCH(1,($A59='CAMAGUI DATA UNIFICADA'!$A$2:$A1007)*($T$1='CAMAGUI DATA UNIFICADA'!$B$2:$B1007),0),MATCH(AD$2,'CAMAGUI DATA UNIFICADA'!$C$1:$T$1,0)),"")</f>
        <v>0.8191296877</v>
      </c>
      <c r="AE59" s="23">
        <f t="array" ref="AE59">IFERROR(INDEX('CAMAGUI DATA UNIFICADA'!$C$2:$T1007,MATCH(1,($A59='CAMAGUI DATA UNIFICADA'!$A$2:$A1007)*($T$1='CAMAGUI DATA UNIFICADA'!$B$2:$B1007),0),MATCH(AE$2,'CAMAGUI DATA UNIFICADA'!$C$1:$T$1,0)),"")</f>
        <v>0.8</v>
      </c>
      <c r="AF59" s="60">
        <f t="array" ref="AF59">IFERROR(INDEX('CAMAGUI DATA UNIFICADA'!$C$2:$T1007,MATCH(1,($A59='CAMAGUI DATA UNIFICADA'!$A$2:$A1007)*($T$1='CAMAGUI DATA UNIFICADA'!$B$2:$B1007),0),MATCH(AF$2,'CAMAGUI DATA UNIFICADA'!$C$1:$T$1,0)),"")</f>
        <v>131600</v>
      </c>
      <c r="AG59" s="2">
        <f t="array" ref="AG59">IFERROR(INDEX('CAMAGUI DATA UNIFICADA'!$C$2:$T1007,MATCH(1,($A59='CAMAGUI DATA UNIFICADA'!$A$2:$A1007)*($T$1='CAMAGUI DATA UNIFICADA'!$B$2:$B1007),0),MATCH(AG$2,'CAMAGUI DATA UNIFICADA'!$C$1:$T$1,0)),"")</f>
        <v>2.5</v>
      </c>
      <c r="AH59" s="2">
        <f t="array" ref="AH59">IFERROR(INDEX('CAMAGUI DATA UNIFICADA'!$C$2:$T1007,MATCH(1,($A59='CAMAGUI DATA UNIFICADA'!$A$2:$A1007)*($T$1='CAMAGUI DATA UNIFICADA'!$B$2:$B1007),0),MATCH(AH$2,'CAMAGUI DATA UNIFICADA'!$C$1:$T$1,0)),"")</f>
        <v>17.34</v>
      </c>
      <c r="AI59" s="33">
        <f t="array" ref="AI59">IFERROR(INDEX('CAMAGUI DATA UNIFICADA'!$C$2:$T1007,MATCH(1,($A59='CAMAGUI DATA UNIFICADA'!$A$2:$A1007)*($T$1='CAMAGUI DATA UNIFICADA'!$B$2:$B1007),0),MATCH(AI$2,'CAMAGUI DATA UNIFICADA'!$C$1:$T$1,0)),"")</f>
        <v>3.61128</v>
      </c>
      <c r="AJ59" s="60">
        <f t="array" ref="AJ59">IFERROR(INDEX('CAMAGUI DATA UNIFICADA'!$C$2:$T1007,MATCH(1,($A59='CAMAGUI DATA UNIFICADA'!$A$2:$A1007)*($T$1='CAMAGUI DATA UNIFICADA'!$B$2:$B1007),0),MATCH(AJ$2,'CAMAGUI DATA UNIFICADA'!$C$1:$T$1,0)),"")</f>
        <v>508.1752864</v>
      </c>
      <c r="AK59" s="140">
        <f t="array" ref="AK59">IFERROR(INDEX('CAMAGUI DATA UNIFICADA'!$C$2:$T1007,MATCH(1,($A59='CAMAGUI DATA UNIFICADA'!$A$2:$A1007)*($T$1='CAMAGUI DATA UNIFICADA'!$B$2:$B1007),0),MATCH(AK$2,'CAMAGUI DATA UNIFICADA'!$C$1:$T$1,0)),"")</f>
        <v>8.293821608</v>
      </c>
      <c r="AL59" s="138" t="str">
        <f t="array" ref="AL59">IFERROR(INDEX('CAMAGUI DATA UNIFICADA'!$C$2:$T1007,MATCH(1,($A59='CAMAGUI DATA UNIFICADA'!$A$2:$A1007)*($AL$1='CAMAGUI DATA UNIFICADA'!$B$2:$B1007),0),MATCH(AL$2,'CAMAGUI DATA UNIFICADA'!$C$1:$T$1,0)),"")</f>
        <v>CA3120124</v>
      </c>
      <c r="AM59" s="2">
        <f t="array" ref="AM59">IFERROR(INDEX('CAMAGUI DATA UNIFICADA'!$C$2:$T1007,MATCH(1,($A59='CAMAGUI DATA UNIFICADA'!$A$2:$A1007)*($AL$1='CAMAGUI DATA UNIFICADA'!$B$2:$B1007),0),MATCH(AM$2,'CAMAGUI DATA UNIFICADA'!$C$1:$T$1,0)),"")</f>
        <v>475</v>
      </c>
      <c r="AN59" s="2">
        <f t="array" ref="AN59">IFERROR(INDEX('CAMAGUI DATA UNIFICADA'!$C$2:$T1007,MATCH(1,($A59='CAMAGUI DATA UNIFICADA'!$A$2:$A1007)*($AL$1='CAMAGUI DATA UNIFICADA'!$B$2:$B1007),0),MATCH(AN$2,'CAMAGUI DATA UNIFICADA'!$C$1:$T$1,0)),"")</f>
        <v>3625</v>
      </c>
      <c r="AO59" s="2" t="str">
        <f t="array" ref="AO59">IFERROR(INDEX('CAMAGUI DATA UNIFICADA'!$C$2:$T1007,MATCH(1,($A59='CAMAGUI DATA UNIFICADA'!$A$2:$A1007)*($AL$1='CAMAGUI DATA UNIFICADA'!$B$2:$B1007),0),MATCH(AO$2,'CAMAGUI DATA UNIFICADA'!$C$1:$T$1,0)),"")</f>
        <v>SKR MAST</v>
      </c>
      <c r="AP59" s="139">
        <f t="array" ref="AP59">IFERROR(INDEX('CAMAGUI DATA UNIFICADA'!$C$2:$T1007,MATCH(1,($A59='CAMAGUI DATA UNIFICADA'!$A$2:$A1007)*($AL$1='CAMAGUI DATA UNIFICADA'!$B$2:$B1007),0),MATCH(AP$2,'CAMAGUI DATA UNIFICADA'!$C$1:$T$1,0)),"")</f>
        <v>3552.5</v>
      </c>
      <c r="AQ59" s="2">
        <f t="array" ref="AQ59">IFERROR(INDEX('CAMAGUI DATA UNIFICADA'!$C$2:$T1007,MATCH(1,($A59='CAMAGUI DATA UNIFICADA'!$A$2:$A1007)*($AL$1='CAMAGUI DATA UNIFICADA'!$B$2:$B1007),0),MATCH(AQ$2,'CAMAGUI DATA UNIFICADA'!$C$1:$T$1,0)),"")</f>
        <v>14.54</v>
      </c>
      <c r="AR59" s="2">
        <f t="array" ref="AR59">IFERROR(INDEX('CAMAGUI DATA UNIFICADA'!$C$2:$T1007,MATCH(1,($A59='CAMAGUI DATA UNIFICADA'!$A$2:$A1007)*($AL$1='CAMAGUI DATA UNIFICADA'!$B$2:$B1007),0),MATCH(AR$2,'CAMAGUI DATA UNIFICADA'!$C$1:$T$1,0)),"")</f>
        <v>2.94</v>
      </c>
      <c r="AS59" s="33">
        <f t="array" ref="AS59">IFERROR(INDEX('CAMAGUI DATA UNIFICADA'!$C$2:$T1007,MATCH(1,($A59='CAMAGUI DATA UNIFICADA'!$A$2:$A1007)*($AL$1='CAMAGUI DATA UNIFICADA'!$B$2:$B1007),0),MATCH(AS$2,'CAMAGUI DATA UNIFICADA'!$C$1:$T$1,0)),"")</f>
        <v>4.00224</v>
      </c>
      <c r="AT59" s="60">
        <f t="array" ref="AT59">IFERROR(INDEX('CAMAGUI DATA UNIFICADA'!$C$2:$T1007,MATCH(1,($A59='CAMAGUI DATA UNIFICADA'!$A$2:$A1007)*($AL$1='CAMAGUI DATA UNIFICADA'!$B$2:$B1007),0),MATCH(AT$2,'CAMAGUI DATA UNIFICADA'!$C$1:$T$1,0)),"")</f>
        <v>816255.4142</v>
      </c>
      <c r="AU59" s="33">
        <f t="array" ref="AU59">IFERROR(INDEX('CAMAGUI DATA UNIFICADA'!$C$2:$T1007,MATCH(1,($A59='CAMAGUI DATA UNIFICADA'!$A$2:$A1007)*($AL$1='CAMAGUI DATA UNIFICADA'!$B$2:$B1007),0),MATCH(AU$2,'CAMAGUI DATA UNIFICADA'!$C$1:$T$1,0)),"")</f>
        <v>1.586863832</v>
      </c>
      <c r="AV59" s="23">
        <f t="array" ref="AV59">IFERROR(INDEX('CAMAGUI DATA UNIFICADA'!$C$2:$T1007,MATCH(1,($A59='CAMAGUI DATA UNIFICADA'!$A$2:$A1007)*($AL$1='CAMAGUI DATA UNIFICADA'!$B$2:$B1007),0),MATCH(AV$2,'CAMAGUI DATA UNIFICADA'!$C$1:$T$1,0)),"")</f>
        <v>0.735365238</v>
      </c>
      <c r="AW59" s="23">
        <f t="array" ref="AW59">IFERROR(INDEX('CAMAGUI DATA UNIFICADA'!$C$2:$T1007,MATCH(1,($A59='CAMAGUI DATA UNIFICADA'!$A$2:$A1007)*($AL$1='CAMAGUI DATA UNIFICADA'!$B$2:$B1007),0),MATCH(AW$2,'CAMAGUI DATA UNIFICADA'!$C$1:$T$1,0)),"")</f>
        <v>0.7</v>
      </c>
      <c r="AX59" s="60">
        <f t="array" ref="AX59">IFERROR(INDEX('CAMAGUI DATA UNIFICADA'!$C$2:$T1007,MATCH(1,($A59='CAMAGUI DATA UNIFICADA'!$A$2:$A1007)*($AL$1='CAMAGUI DATA UNIFICADA'!$B$2:$B1007),0),MATCH(AX$2,'CAMAGUI DATA UNIFICADA'!$C$1:$T$1,0)),"")</f>
        <v>111000</v>
      </c>
      <c r="AY59" s="2">
        <f t="array" ref="AY59">IFERROR(INDEX('CAMAGUI DATA UNIFICADA'!$C$2:$T1007,MATCH(1,($A59='CAMAGUI DATA UNIFICADA'!$A$2:$A1007)*($AL$1='CAMAGUI DATA UNIFICADA'!$B$2:$B1007),0),MATCH(AY$2,'CAMAGUI DATA UNIFICADA'!$C$1:$T$1,0)),"")</f>
        <v>2.5</v>
      </c>
      <c r="AZ59" s="2">
        <f t="array" ref="AZ59">IFERROR(INDEX('CAMAGUI DATA UNIFICADA'!$C$2:$T1007,MATCH(1,($A59='CAMAGUI DATA UNIFICADA'!$A$2:$A1007)*($AL$1='CAMAGUI DATA UNIFICADA'!$B$2:$B1007),0),MATCH(AZ$2,'CAMAGUI DATA UNIFICADA'!$C$1:$T$1,0)),"")</f>
        <v>17.04</v>
      </c>
      <c r="BA59" s="33">
        <f t="array" ref="BA59">IFERROR(INDEX('CAMAGUI DATA UNIFICADA'!$C$2:$T1007,MATCH(1,($A59='CAMAGUI DATA UNIFICADA'!$A$2:$A1007)*($AL$1='CAMAGUI DATA UNIFICADA'!$B$2:$B1007),0),MATCH(BA$2,'CAMAGUI DATA UNIFICADA'!$C$1:$T$1,0)),"")</f>
        <v>3.64368</v>
      </c>
      <c r="BB59" s="60">
        <f t="array" ref="BB59">IFERROR(INDEX('CAMAGUI DATA UNIFICADA'!$C$2:$T1007,MATCH(1,($A59='CAMAGUI DATA UNIFICADA'!$A$2:$A1007)*($AL$1='CAMAGUI DATA UNIFICADA'!$B$2:$B1007),0),MATCH(BB$2,'CAMAGUI DATA UNIFICADA'!$C$1:$T$1,0)),"")</f>
        <v>494.9160213</v>
      </c>
      <c r="BC59" s="140">
        <f t="array" ref="BC59">IFERROR(INDEX('CAMAGUI DATA UNIFICADA'!$C$2:$T1007,MATCH(1,($A59='CAMAGUI DATA UNIFICADA'!$A$2:$A1007)*($AL$1='CAMAGUI DATA UNIFICADA'!$B$2:$B1007),0),MATCH(BC$2,'CAMAGUI DATA UNIFICADA'!$C$1:$T$1,0)),"")</f>
        <v>4.979005336</v>
      </c>
      <c r="BD59" s="138" t="str">
        <f t="array" ref="BD59">IFERROR(INDEX('CAMAGUI DATA UNIFICADA'!$C$2:$T1007,MATCH(1,($A59='CAMAGUI DATA UNIFICADA'!$A$2:$A1007)*($BD$1='CAMAGUI DATA UNIFICADA'!$B$2:$B1007),0),MATCH(BD$2,'CAMAGUI DATA UNIFICADA'!$C$1:$T$1,0)),"")</f>
        <v/>
      </c>
      <c r="BE59" s="2" t="str">
        <f t="array" ref="BE59">IFERROR(INDEX('CAMAGUI DATA UNIFICADA'!$C$2:$T1007,MATCH(1,($A59='CAMAGUI DATA UNIFICADA'!$A$2:$A1007)*($BD$1='CAMAGUI DATA UNIFICADA'!$B$2:$B1007),0),MATCH(BE$2,'CAMAGUI DATA UNIFICADA'!$C$1:$T$1,0)),"")</f>
        <v/>
      </c>
      <c r="BF59" s="2" t="str">
        <f t="array" ref="BF59">IFERROR(INDEX('CAMAGUI DATA UNIFICADA'!$C$2:$T1007,MATCH(1,($A59='CAMAGUI DATA UNIFICADA'!$A$2:$A1007)*($BD$1='CAMAGUI DATA UNIFICADA'!$B$2:$B1007),0),MATCH(BF$2,'CAMAGUI DATA UNIFICADA'!$C$1:$T$1,0)),"")</f>
        <v/>
      </c>
      <c r="BG59" s="2" t="str">
        <f t="array" ref="BG59">IFERROR(INDEX('CAMAGUI DATA UNIFICADA'!$C$2:$T1007,MATCH(1,($A59='CAMAGUI DATA UNIFICADA'!$A$2:$A1007)*($BD$1='CAMAGUI DATA UNIFICADA'!$B$2:$B1007),0),MATCH(BG$2,'CAMAGUI DATA UNIFICADA'!$C$1:$T$1,0)),"")</f>
        <v/>
      </c>
      <c r="BH59" s="139" t="str">
        <f t="array" ref="BH59">IFERROR(INDEX('CAMAGUI DATA UNIFICADA'!$C$2:$T1007,MATCH(1,($A59='CAMAGUI DATA UNIFICADA'!$A$2:$A1007)*($BD$1='CAMAGUI DATA UNIFICADA'!$B$2:$B1007),0),MATCH(BH$2,'CAMAGUI DATA UNIFICADA'!$C$1:$T$1,0)),"")</f>
        <v/>
      </c>
      <c r="BI59" s="2" t="str">
        <f t="array" ref="BI59">IFERROR(INDEX('CAMAGUI DATA UNIFICADA'!$C$2:$T1007,MATCH(1,($A59='CAMAGUI DATA UNIFICADA'!$A$2:$A1007)*($BD$1='CAMAGUI DATA UNIFICADA'!$B$2:$B1007),0),MATCH(BI$2,'CAMAGUI DATA UNIFICADA'!$C$1:$T$1,0)),"")</f>
        <v/>
      </c>
      <c r="BJ59" s="2" t="str">
        <f t="array" ref="BJ59">IFERROR(INDEX('CAMAGUI DATA UNIFICADA'!$C$2:$T1007,MATCH(1,($A59='CAMAGUI DATA UNIFICADA'!$A$2:$A1007)*($BD$1='CAMAGUI DATA UNIFICADA'!$B$2:$B1007),0),MATCH(BJ$2,'CAMAGUI DATA UNIFICADA'!$C$1:$T$1,0)),"")</f>
        <v/>
      </c>
      <c r="BK59" s="33" t="str">
        <f t="array" ref="BK59">IFERROR(INDEX('CAMAGUI DATA UNIFICADA'!$C$2:$T1007,MATCH(1,($A59='CAMAGUI DATA UNIFICADA'!$A$2:$A1007)*($BD$1='CAMAGUI DATA UNIFICADA'!$B$2:$B1007),0),MATCH(BK$2,'CAMAGUI DATA UNIFICADA'!$C$1:$T$1,0)),"")</f>
        <v/>
      </c>
      <c r="BL59" s="60" t="str">
        <f t="array" ref="BL59">IFERROR(INDEX('CAMAGUI DATA UNIFICADA'!$C$2:$T1007,MATCH(1,($A59='CAMAGUI DATA UNIFICADA'!$A$2:$A1007)*($BD$1='CAMAGUI DATA UNIFICADA'!$B$2:$B1007),0),MATCH(BL$2,'CAMAGUI DATA UNIFICADA'!$C$1:$T$1,0)),"")</f>
        <v/>
      </c>
      <c r="BM59" s="33" t="str">
        <f t="array" ref="BM59">IFERROR(INDEX('CAMAGUI DATA UNIFICADA'!$C$2:$T1007,MATCH(1,($A59='CAMAGUI DATA UNIFICADA'!$A$2:$A1007)*($BD$1='CAMAGUI DATA UNIFICADA'!$B$2:$B1007),0),MATCH(BM$2,'CAMAGUI DATA UNIFICADA'!$C$1:$T$1,0)),"")</f>
        <v/>
      </c>
      <c r="BN59" s="23" t="str">
        <f t="array" ref="BN59">IFERROR(INDEX('CAMAGUI DATA UNIFICADA'!$C$2:$T1007,MATCH(1,($A59='CAMAGUI DATA UNIFICADA'!$A$2:$A1007)*($BD$1='CAMAGUI DATA UNIFICADA'!$B$2:$B1007),0),MATCH(BN$2,'CAMAGUI DATA UNIFICADA'!$C$1:$T$1,0)),"")</f>
        <v/>
      </c>
      <c r="BO59" s="23" t="str">
        <f t="array" ref="BO59">IFERROR(INDEX('CAMAGUI DATA UNIFICADA'!$C$2:$T1007,MATCH(1,($A59='CAMAGUI DATA UNIFICADA'!$A$2:$A1007)*($BD$1='CAMAGUI DATA UNIFICADA'!$B$2:$B1007),0),MATCH(BO$2,'CAMAGUI DATA UNIFICADA'!$C$1:$T$1,0)),"")</f>
        <v/>
      </c>
      <c r="BP59" s="60" t="str">
        <f t="array" ref="BP59">IFERROR(INDEX('CAMAGUI DATA UNIFICADA'!$C$2:$T1007,MATCH(1,($A59='CAMAGUI DATA UNIFICADA'!$A$2:$A1007)*($BD$1='CAMAGUI DATA UNIFICADA'!$B$2:$B1007),0),MATCH(BP$2,'CAMAGUI DATA UNIFICADA'!$C$1:$T$1,0)),"")</f>
        <v/>
      </c>
      <c r="BQ59" s="2" t="str">
        <f t="array" ref="BQ59">IFERROR(INDEX('CAMAGUI DATA UNIFICADA'!$C$2:$T1007,MATCH(1,($A59='CAMAGUI DATA UNIFICADA'!$A$2:$A1007)*($BD$1='CAMAGUI DATA UNIFICADA'!$B$2:$B1007),0),MATCH(BQ$2,'CAMAGUI DATA UNIFICADA'!$C$1:$T$1,0)),"")</f>
        <v/>
      </c>
      <c r="BR59" s="2" t="str">
        <f t="array" ref="BR59">IFERROR(INDEX('CAMAGUI DATA UNIFICADA'!$C$2:$T1007,MATCH(1,($A59='CAMAGUI DATA UNIFICADA'!$A$2:$A1007)*($BD$1='CAMAGUI DATA UNIFICADA'!$B$2:$B1007),0),MATCH(BR$2,'CAMAGUI DATA UNIFICADA'!$C$1:$T$1,0)),"")</f>
        <v/>
      </c>
      <c r="BS59" s="33" t="str">
        <f t="array" ref="BS59">IFERROR(INDEX('CAMAGUI DATA UNIFICADA'!$C$2:$T1007,MATCH(1,($A59='CAMAGUI DATA UNIFICADA'!$A$2:$A1007)*($BD$1='CAMAGUI DATA UNIFICADA'!$B$2:$B1007),0),MATCH(BS$2,'CAMAGUI DATA UNIFICADA'!$C$1:$T$1,0)),"")</f>
        <v/>
      </c>
      <c r="BT59" s="60" t="str">
        <f t="array" ref="BT59">IFERROR(INDEX('CAMAGUI DATA UNIFICADA'!$C$2:$T1007,MATCH(1,($A59='CAMAGUI DATA UNIFICADA'!$A$2:$A1007)*($BD$1='CAMAGUI DATA UNIFICADA'!$B$2:$B1007),0),MATCH(BT$2,'CAMAGUI DATA UNIFICADA'!$C$1:$T$1,0)),"")</f>
        <v/>
      </c>
      <c r="BU59" s="140" t="str">
        <f t="array" ref="BU59">IFERROR(INDEX('CAMAGUI DATA UNIFICADA'!$C$2:$T1007,MATCH(1,($A59='CAMAGUI DATA UNIFICADA'!$A$2:$A1007)*($BD$1='CAMAGUI DATA UNIFICADA'!$B$2:$B1007),0),MATCH(BU$2,'CAMAGUI DATA UNIFICADA'!$C$1:$T$1,0)),"")</f>
        <v/>
      </c>
      <c r="BV59" s="138" t="str">
        <f t="array" ref="BV59">IFERROR(INDEX('CAMAGUI DATA UNIFICADA'!$C$2:$T1007,MATCH(1,($A59='CAMAGUI DATA UNIFICADA'!$A$2:$A1007)*($BV$1='CAMAGUI DATA UNIFICADA'!$B$2:$B1007),0),MATCH(BV$2,'CAMAGUI DATA UNIFICADA'!$C$1:$T$1,0)),"")</f>
        <v/>
      </c>
      <c r="BW59" s="2" t="str">
        <f t="array" ref="BW59">IFERROR(INDEX('CAMAGUI DATA UNIFICADA'!$C$2:$T1007,MATCH(1,($A59='CAMAGUI DATA UNIFICADA'!$A$2:$A1007)*($BV$1='CAMAGUI DATA UNIFICADA'!$B$2:$B1007),0),MATCH(BW$2,'CAMAGUI DATA UNIFICADA'!$C$1:$T$1,0)),"")</f>
        <v/>
      </c>
      <c r="BX59" s="2" t="str">
        <f t="array" ref="BX59">IFERROR(INDEX('CAMAGUI DATA UNIFICADA'!$C$2:$T1007,MATCH(1,($A59='CAMAGUI DATA UNIFICADA'!$A$2:$A1007)*($BV$1='CAMAGUI DATA UNIFICADA'!$B$2:$B1007),0),MATCH(BX$2,'CAMAGUI DATA UNIFICADA'!$C$1:$T$1,0)),"")</f>
        <v/>
      </c>
      <c r="BY59" s="2" t="str">
        <f t="array" ref="BY59">IFERROR(INDEX('CAMAGUI DATA UNIFICADA'!$C$2:$T1007,MATCH(1,($A59='CAMAGUI DATA UNIFICADA'!$A$2:$A1007)*($BV$1='CAMAGUI DATA UNIFICADA'!$B$2:$B1007),0),MATCH(BY$2,'CAMAGUI DATA UNIFICADA'!$C$1:$T$1,0)),"")</f>
        <v/>
      </c>
      <c r="BZ59" s="139" t="str">
        <f t="array" ref="BZ59">IFERROR(INDEX('CAMAGUI DATA UNIFICADA'!$C$2:$T1007,MATCH(1,($A59='CAMAGUI DATA UNIFICADA'!$A$2:$A1007)*($BV$1='CAMAGUI DATA UNIFICADA'!$B$2:$B1007),0),MATCH(BZ$2,'CAMAGUI DATA UNIFICADA'!$C$1:$T$1,0)),"")</f>
        <v/>
      </c>
      <c r="CA59" s="2" t="str">
        <f t="array" ref="CA59">IFERROR(INDEX('CAMAGUI DATA UNIFICADA'!$C$2:$T1007,MATCH(1,($A59='CAMAGUI DATA UNIFICADA'!$A$2:$A1007)*($BV$1='CAMAGUI DATA UNIFICADA'!$B$2:$B1007),0),MATCH(CA$2,'CAMAGUI DATA UNIFICADA'!$C$1:$T$1,0)),"")</f>
        <v/>
      </c>
      <c r="CB59" s="2" t="str">
        <f t="array" ref="CB59">IFERROR(INDEX('CAMAGUI DATA UNIFICADA'!$C$2:$T1007,MATCH(1,($A59='CAMAGUI DATA UNIFICADA'!$A$2:$A1007)*($BV$1='CAMAGUI DATA UNIFICADA'!$B$2:$B1007),0),MATCH(CB$2,'CAMAGUI DATA UNIFICADA'!$C$1:$T$1,0)),"")</f>
        <v/>
      </c>
      <c r="CC59" s="33" t="str">
        <f t="array" ref="CC59">IFERROR(INDEX('CAMAGUI DATA UNIFICADA'!$C$2:$T1007,MATCH(1,($A59='CAMAGUI DATA UNIFICADA'!$A$2:$A1007)*($BV$1='CAMAGUI DATA UNIFICADA'!$B$2:$B1007),0),MATCH(CC$2,'CAMAGUI DATA UNIFICADA'!$C$1:$T$1,0)),"")</f>
        <v/>
      </c>
      <c r="CD59" s="60" t="str">
        <f t="array" ref="CD59">IFERROR(INDEX('CAMAGUI DATA UNIFICADA'!$C$2:$T1007,MATCH(1,($A59='CAMAGUI DATA UNIFICADA'!$A$2:$A1007)*($BV$1='CAMAGUI DATA UNIFICADA'!$B$2:$B1007),0),MATCH(CD$2,'CAMAGUI DATA UNIFICADA'!$C$1:$T$1,0)),"")</f>
        <v/>
      </c>
      <c r="CE59" s="33" t="str">
        <f t="array" ref="CE59">IFERROR(INDEX('CAMAGUI DATA UNIFICADA'!$C$2:$T1007,MATCH(1,($A59='CAMAGUI DATA UNIFICADA'!$A$2:$A1007)*($BV$1='CAMAGUI DATA UNIFICADA'!$B$2:$B1007),0),MATCH(CE$2,'CAMAGUI DATA UNIFICADA'!$C$1:$T$1,0)),"")</f>
        <v/>
      </c>
      <c r="CF59" s="23" t="str">
        <f t="array" ref="CF59">IFERROR(INDEX('CAMAGUI DATA UNIFICADA'!$C$2:$T1007,MATCH(1,($A59='CAMAGUI DATA UNIFICADA'!$A$2:$A1007)*($BV$1='CAMAGUI DATA UNIFICADA'!$B$2:$B1007),0),MATCH(CF$2,'CAMAGUI DATA UNIFICADA'!$C$1:$T$1,0)),"")</f>
        <v/>
      </c>
      <c r="CG59" s="23" t="str">
        <f t="array" ref="CG59">IFERROR(INDEX('CAMAGUI DATA UNIFICADA'!$C$2:$T1007,MATCH(1,($A59='CAMAGUI DATA UNIFICADA'!$A$2:$A1007)*($BV$1='CAMAGUI DATA UNIFICADA'!$B$2:$B1007),0),MATCH(CG$2,'CAMAGUI DATA UNIFICADA'!$C$1:$T$1,0)),"")</f>
        <v/>
      </c>
      <c r="CH59" s="60" t="str">
        <f t="array" ref="CH59">IFERROR(INDEX('CAMAGUI DATA UNIFICADA'!$C$2:$T1007,MATCH(1,($A59='CAMAGUI DATA UNIFICADA'!$A$2:$A1007)*($BV$1='CAMAGUI DATA UNIFICADA'!$B$2:$B1007),0),MATCH(CH$2,'CAMAGUI DATA UNIFICADA'!$C$1:$T$1,0)),"")</f>
        <v/>
      </c>
      <c r="CI59" s="2" t="str">
        <f t="array" ref="CI59">IFERROR(INDEX('CAMAGUI DATA UNIFICADA'!$C$2:$T1007,MATCH(1,($A59='CAMAGUI DATA UNIFICADA'!$A$2:$A1007)*($BV$1='CAMAGUI DATA UNIFICADA'!$B$2:$B1007),0),MATCH(CI$2,'CAMAGUI DATA UNIFICADA'!$C$1:$T$1,0)),"")</f>
        <v/>
      </c>
      <c r="CJ59" s="2" t="str">
        <f t="array" ref="CJ59">IFERROR(INDEX('CAMAGUI DATA UNIFICADA'!$C$2:$T1007,MATCH(1,($A59='CAMAGUI DATA UNIFICADA'!$A$2:$A1007)*($BV$1='CAMAGUI DATA UNIFICADA'!$B$2:$B1007),0),MATCH(CJ$2,'CAMAGUI DATA UNIFICADA'!$C$1:$T$1,0)),"")</f>
        <v/>
      </c>
      <c r="CK59" s="33" t="str">
        <f t="array" ref="CK59">IFERROR(INDEX('CAMAGUI DATA UNIFICADA'!$C$2:$T1007,MATCH(1,($A59='CAMAGUI DATA UNIFICADA'!$A$2:$A1007)*($BV$1='CAMAGUI DATA UNIFICADA'!$B$2:$B1007),0),MATCH(CK$2,'CAMAGUI DATA UNIFICADA'!$C$1:$T$1,0)),"")</f>
        <v/>
      </c>
      <c r="CL59" s="60" t="str">
        <f t="array" ref="CL59">IFERROR(INDEX('CAMAGUI DATA UNIFICADA'!$C$2:$T1007,MATCH(1,($A59='CAMAGUI DATA UNIFICADA'!$A$2:$A1007)*($BV$1='CAMAGUI DATA UNIFICADA'!$B$2:$B1007),0),MATCH(CL$2,'CAMAGUI DATA UNIFICADA'!$C$1:$T$1,0)),"")</f>
        <v/>
      </c>
      <c r="CM59" s="140" t="str">
        <f t="array" ref="CM59">IFERROR(INDEX('CAMAGUI DATA UNIFICADA'!$C$2:$T1007,MATCH(1,($A59='CAMAGUI DATA UNIFICADA'!$A$2:$A1007)*($BV$1='CAMAGUI DATA UNIFICADA'!$B$2:$B1007),0),MATCH(CM$2,'CAMAGUI DATA UNIFICADA'!$C$1:$T$1,0)),"")</f>
        <v/>
      </c>
      <c r="CN59" s="138" t="str">
        <f t="array" ref="CN59">IFERROR(INDEX('CAMAGUI DATA UNIFICADA'!$C$2:$T1007,MATCH(1,($A59='CAMAGUI DATA UNIFICADA'!$A$2:$A1007)*($CN$1='CAMAGUI DATA UNIFICADA'!$B$2:$B1007),0),MATCH(CN$2,'CAMAGUI DATA UNIFICADA'!$C$1:$T$1,0)),"")</f>
        <v>CA6181223</v>
      </c>
      <c r="CO59" s="2" t="str">
        <f t="array" ref="CO59">IFERROR(INDEX('CAMAGUI DATA UNIFICADA'!$C$2:$T1007,MATCH(1,($A59='CAMAGUI DATA UNIFICADA'!$A$2:$A1007)*($CN$1='CAMAGUI DATA UNIFICADA'!$B$2:$B1007),0),MATCH(CO$2,'CAMAGUI DATA UNIFICADA'!$C$1:$T$1,0)),"")</f>
        <v/>
      </c>
      <c r="CP59" s="2">
        <f t="array" ref="CP59">IFERROR(INDEX('CAMAGUI DATA UNIFICADA'!$C$2:$T1007,MATCH(1,($A59='CAMAGUI DATA UNIFICADA'!$A$2:$A1007)*($CN$1='CAMAGUI DATA UNIFICADA'!$B$2:$B1007),0),MATCH(CP$2,'CAMAGUI DATA UNIFICADA'!$C$1:$T$1,0)),"")</f>
        <v>925</v>
      </c>
      <c r="CQ59" s="2" t="str">
        <f t="array" ref="CQ59">IFERROR(INDEX('CAMAGUI DATA UNIFICADA'!$C$2:$T1007,MATCH(1,($A59='CAMAGUI DATA UNIFICADA'!$A$2:$A1007)*($CN$1='CAMAGUI DATA UNIFICADA'!$B$2:$B1007),0),MATCH(CQ$2,'CAMAGUI DATA UNIFICADA'!$C$1:$T$1,0)),"")</f>
        <v>SKR MAST</v>
      </c>
      <c r="CR59" s="139">
        <f t="array" ref="CR59">IFERROR(INDEX('CAMAGUI DATA UNIFICADA'!$C$2:$T1007,MATCH(1,($A59='CAMAGUI DATA UNIFICADA'!$A$2:$A1007)*($CN$1='CAMAGUI DATA UNIFICADA'!$B$2:$B1007),0),MATCH(CR$2,'CAMAGUI DATA UNIFICADA'!$C$1:$T$1,0)),"")</f>
        <v>906.5</v>
      </c>
      <c r="CS59" s="2" t="str">
        <f t="array" ref="CS59">IFERROR(INDEX('CAMAGUI DATA UNIFICADA'!$C$2:$T1007,MATCH(1,($A59='CAMAGUI DATA UNIFICADA'!$A$2:$A1007)*($CN$1='CAMAGUI DATA UNIFICADA'!$B$2:$B1007),0),MATCH(CS$2,'CAMAGUI DATA UNIFICADA'!$C$1:$T$1,0)),"")</f>
        <v/>
      </c>
      <c r="CT59" s="2">
        <f t="array" ref="CT59">IFERROR(INDEX('CAMAGUI DATA UNIFICADA'!$C$2:$T1007,MATCH(1,($A59='CAMAGUI DATA UNIFICADA'!$A$2:$A1007)*($CN$1='CAMAGUI DATA UNIFICADA'!$B$2:$B1007),0),MATCH(CT$2,'CAMAGUI DATA UNIFICADA'!$C$1:$T$1,0)),"")</f>
        <v>-19.11</v>
      </c>
      <c r="CU59" s="33" t="str">
        <f t="array" ref="CU59">IFERROR(INDEX('CAMAGUI DATA UNIFICADA'!$C$2:$T1007,MATCH(1,($A59='CAMAGUI DATA UNIFICADA'!$A$2:$A1007)*($CN$1='CAMAGUI DATA UNIFICADA'!$B$2:$B1007),0),MATCH(CU$2,'CAMAGUI DATA UNIFICADA'!$C$1:$T$1,0)),"")</f>
        <v/>
      </c>
      <c r="CV59" s="60" t="str">
        <f t="array" ref="CV59">IFERROR(INDEX('CAMAGUI DATA UNIFICADA'!$C$2:$T1007,MATCH(1,($A59='CAMAGUI DATA UNIFICADA'!$A$2:$A1007)*($CN$1='CAMAGUI DATA UNIFICADA'!$B$2:$B1007),0),MATCH(CV$2,'CAMAGUI DATA UNIFICADA'!$C$1:$T$1,0)),"")</f>
        <v/>
      </c>
      <c r="CW59" s="33" t="str">
        <f t="array" ref="CW59">IFERROR(INDEX('CAMAGUI DATA UNIFICADA'!$C$2:$T1007,MATCH(1,($A59='CAMAGUI DATA UNIFICADA'!$A$2:$A1007)*($CN$1='CAMAGUI DATA UNIFICADA'!$B$2:$B1007),0),MATCH(CW$2,'CAMAGUI DATA UNIFICADA'!$C$1:$T$1,0)),"")</f>
        <v/>
      </c>
      <c r="CX59" s="23">
        <f t="array" ref="CX59">IFERROR(INDEX('CAMAGUI DATA UNIFICADA'!$C$2:$T1007,MATCH(1,($A59='CAMAGUI DATA UNIFICADA'!$A$2:$A1007)*($CN$1='CAMAGUI DATA UNIFICADA'!$B$2:$B1007),0),MATCH(CX$2,'CAMAGUI DATA UNIFICADA'!$C$1:$T$1,0)),"")</f>
        <v>0</v>
      </c>
      <c r="CY59" s="23">
        <f t="array" ref="CY59">IFERROR(INDEX('CAMAGUI DATA UNIFICADA'!$C$2:$T1007,MATCH(1,($A59='CAMAGUI DATA UNIFICADA'!$A$2:$A1007)*($CN$1='CAMAGUI DATA UNIFICADA'!$B$2:$B1007),0),MATCH(CY$2,'CAMAGUI DATA UNIFICADA'!$C$1:$T$1,0)),"")</f>
        <v>0</v>
      </c>
      <c r="CZ59" s="60">
        <f t="array" ref="CZ59">IFERROR(INDEX('CAMAGUI DATA UNIFICADA'!$C$2:$T1007,MATCH(1,($A59='CAMAGUI DATA UNIFICADA'!$A$2:$A1007)*($CN$1='CAMAGUI DATA UNIFICADA'!$B$2:$B1007),0),MATCH(CZ$2,'CAMAGUI DATA UNIFICADA'!$C$1:$T$1,0)),"")</f>
        <v>0</v>
      </c>
      <c r="DA59" s="2">
        <f t="array" ref="DA59">IFERROR(INDEX('CAMAGUI DATA UNIFICADA'!$C$2:$T1007,MATCH(1,($A59='CAMAGUI DATA UNIFICADA'!$A$2:$A1007)*($CN$1='CAMAGUI DATA UNIFICADA'!$B$2:$B1007),0),MATCH(DA$2,'CAMAGUI DATA UNIFICADA'!$C$1:$T$1,0)),"")</f>
        <v>0</v>
      </c>
      <c r="DB59" s="2">
        <f t="array" ref="DB59">IFERROR(INDEX('CAMAGUI DATA UNIFICADA'!$C$2:$T1007,MATCH(1,($A59='CAMAGUI DATA UNIFICADA'!$A$2:$A1007)*($CN$1='CAMAGUI DATA UNIFICADA'!$B$2:$B1007),0),MATCH(DB$2,'CAMAGUI DATA UNIFICADA'!$C$1:$T$1,0)),"")</f>
        <v>0</v>
      </c>
      <c r="DC59" s="33" t="str">
        <f t="array" ref="DC59">IFERROR(INDEX('CAMAGUI DATA UNIFICADA'!$C$2:$T1007,MATCH(1,($A59='CAMAGUI DATA UNIFICADA'!$A$2:$A1007)*($CN$1='CAMAGUI DATA UNIFICADA'!$B$2:$B1007),0),MATCH(DC$2,'CAMAGUI DATA UNIFICADA'!$C$1:$T$1,0)),"")</f>
        <v/>
      </c>
      <c r="DD59" s="60">
        <f t="array" ref="DD59">IFERROR(INDEX('CAMAGUI DATA UNIFICADA'!$C$2:$T1007,MATCH(1,($A59='CAMAGUI DATA UNIFICADA'!$A$2:$A1007)*($CN$1='CAMAGUI DATA UNIFICADA'!$B$2:$B1007),0),MATCH(DD$2,'CAMAGUI DATA UNIFICADA'!$C$1:$T$1,0)),"")</f>
        <v>0</v>
      </c>
      <c r="DE59" s="140">
        <f t="array" ref="DE59">IFERROR(INDEX('CAMAGUI DATA UNIFICADA'!$C$2:$T1007,MATCH(1,($A59='CAMAGUI DATA UNIFICADA'!$A$2:$A1007)*($CN$1='CAMAGUI DATA UNIFICADA'!$B$2:$B1007),0),MATCH(DE$2,'CAMAGUI DATA UNIFICADA'!$C$1:$T$1,0)),"")</f>
        <v>0</v>
      </c>
      <c r="DF59" s="138" t="str">
        <f t="array" ref="DF59">IFERROR(INDEX('CAMAGUI DATA UNIFICADA'!$C$2:$T1007,MATCH(1,($A59='CAMAGUI DATA UNIFICADA'!$A$2:$A1007)*($DF$1='CAMAGUI DATA UNIFICADA'!$B$2:$B1007),0),MATCH(DF$2,'CAMAGUI DATA UNIFICADA'!$C$1:$T$1,0)),"")</f>
        <v/>
      </c>
      <c r="DG59" s="2" t="str">
        <f t="array" ref="DG59">IFERROR(INDEX('CAMAGUI DATA UNIFICADA'!$C$2:$T1007,MATCH(1,($A59='CAMAGUI DATA UNIFICADA'!$A$2:$A1007)*($DF$1='CAMAGUI DATA UNIFICADA'!$B$2:$B1007),0),MATCH(DG$2,'CAMAGUI DATA UNIFICADA'!$C$1:$T$1,0)),"")</f>
        <v/>
      </c>
      <c r="DH59" s="2" t="str">
        <f t="array" ref="DH59">IFERROR(INDEX('CAMAGUI DATA UNIFICADA'!$C$2:$T1007,MATCH(1,($A59='CAMAGUI DATA UNIFICADA'!$A$2:$A1007)*($DF$1='CAMAGUI DATA UNIFICADA'!$B$2:$B1007),0),MATCH(DH$2,'CAMAGUI DATA UNIFICADA'!$C$1:$T$1,0)),"")</f>
        <v/>
      </c>
      <c r="DI59" s="2" t="str">
        <f t="array" ref="DI59">IFERROR(INDEX('CAMAGUI DATA UNIFICADA'!$C$2:$T1007,MATCH(1,($A59='CAMAGUI DATA UNIFICADA'!$A$2:$A1007)*($DF$1='CAMAGUI DATA UNIFICADA'!$B$2:$B1007),0),MATCH(DI$2,'CAMAGUI DATA UNIFICADA'!$C$1:$T$1,0)),"")</f>
        <v/>
      </c>
      <c r="DJ59" s="139" t="str">
        <f t="array" ref="DJ59">IFERROR(INDEX('CAMAGUI DATA UNIFICADA'!$C$2:$T1007,MATCH(1,($A59='CAMAGUI DATA UNIFICADA'!$A$2:$A1007)*($DF$1='CAMAGUI DATA UNIFICADA'!$B$2:$B1007),0),MATCH(DJ$2,'CAMAGUI DATA UNIFICADA'!$C$1:$T$1,0)),"")</f>
        <v/>
      </c>
      <c r="DK59" s="2" t="str">
        <f t="array" ref="DK59">IFERROR(INDEX('CAMAGUI DATA UNIFICADA'!$C$2:$T1007,MATCH(1,($A59='CAMAGUI DATA UNIFICADA'!$A$2:$A1007)*($DF$1='CAMAGUI DATA UNIFICADA'!$B$2:$B1007),0),MATCH(DK$2,'CAMAGUI DATA UNIFICADA'!$C$1:$T$1,0)),"")</f>
        <v/>
      </c>
      <c r="DL59" s="2" t="str">
        <f t="array" ref="DL59">IFERROR(INDEX('CAMAGUI DATA UNIFICADA'!$C$2:$T1007,MATCH(1,($A59='CAMAGUI DATA UNIFICADA'!$A$2:$A1007)*($DF$1='CAMAGUI DATA UNIFICADA'!$B$2:$B1007),0),MATCH(DL$2,'CAMAGUI DATA UNIFICADA'!$C$1:$T$1,0)),"")</f>
        <v/>
      </c>
      <c r="DM59" s="33" t="str">
        <f t="array" ref="DM59">IFERROR(INDEX('CAMAGUI DATA UNIFICADA'!$C$2:$T1007,MATCH(1,($A59='CAMAGUI DATA UNIFICADA'!$A$2:$A1007)*($DF$1='CAMAGUI DATA UNIFICADA'!$B$2:$B1007),0),MATCH(DM$2,'CAMAGUI DATA UNIFICADA'!$C$1:$T$1,0)),"")</f>
        <v/>
      </c>
      <c r="DN59" s="60" t="str">
        <f t="array" ref="DN59">IFERROR(INDEX('CAMAGUI DATA UNIFICADA'!$C$2:$T1007,MATCH(1,($A59='CAMAGUI DATA UNIFICADA'!$A$2:$A1007)*($DF$1='CAMAGUI DATA UNIFICADA'!$B$2:$B1007),0),MATCH(DN$2,'CAMAGUI DATA UNIFICADA'!$C$1:$T$1,0)),"")</f>
        <v/>
      </c>
      <c r="DO59" s="33" t="str">
        <f t="array" ref="DO59">IFERROR(INDEX('CAMAGUI DATA UNIFICADA'!$C$2:$T1007,MATCH(1,($A59='CAMAGUI DATA UNIFICADA'!$A$2:$A1007)*($DF$1='CAMAGUI DATA UNIFICADA'!$B$2:$B1007),0),MATCH(DO$2,'CAMAGUI DATA UNIFICADA'!$C$1:$T$1,0)),"")</f>
        <v/>
      </c>
      <c r="DP59" s="23" t="str">
        <f t="array" ref="DP59">IFERROR(INDEX('CAMAGUI DATA UNIFICADA'!$C$2:$T1007,MATCH(1,($A59='CAMAGUI DATA UNIFICADA'!$A$2:$A1007)*($DF$1='CAMAGUI DATA UNIFICADA'!$B$2:$B1007),0),MATCH(DP$2,'CAMAGUI DATA UNIFICADA'!$C$1:$T$1,0)),"")</f>
        <v/>
      </c>
      <c r="DQ59" s="23" t="str">
        <f t="array" ref="DQ59">IFERROR(INDEX('CAMAGUI DATA UNIFICADA'!$C$2:$T1007,MATCH(1,($A59='CAMAGUI DATA UNIFICADA'!$A$2:$A1007)*($DF$1='CAMAGUI DATA UNIFICADA'!$B$2:$B1007),0),MATCH(DQ$2,'CAMAGUI DATA UNIFICADA'!$C$1:$T$1,0)),"")</f>
        <v/>
      </c>
      <c r="DR59" s="2" t="str">
        <f t="array" ref="DR59">IFERROR(INDEX('CAMAGUI DATA UNIFICADA'!$C$2:$T1007,MATCH(1,($A59='CAMAGUI DATA UNIFICADA'!$A$2:$A1007)*($DF$1='CAMAGUI DATA UNIFICADA'!$B$2:$B1007),0),MATCH(DR$2,'CAMAGUI DATA UNIFICADA'!$C$1:$T$1,0)),"")</f>
        <v/>
      </c>
      <c r="DS59" s="2" t="str">
        <f t="array" ref="DS59">IFERROR(INDEX('CAMAGUI DATA UNIFICADA'!$C$2:$T1007,MATCH(1,($A59='CAMAGUI DATA UNIFICADA'!$A$2:$A1007)*($DF$1='CAMAGUI DATA UNIFICADA'!$B$2:$B1007),0),MATCH(DS$2,'CAMAGUI DATA UNIFICADA'!$C$1:$T$1,0)),"")</f>
        <v/>
      </c>
      <c r="DT59" s="2" t="str">
        <f t="array" ref="DT59">IFERROR(INDEX('CAMAGUI DATA UNIFICADA'!$C$2:$T1007,MATCH(1,($A59='CAMAGUI DATA UNIFICADA'!$A$2:$A1007)*($DF$1='CAMAGUI DATA UNIFICADA'!$B$2:$B1007),0),MATCH(DT$2,'CAMAGUI DATA UNIFICADA'!$C$1:$T$1,0)),"")</f>
        <v/>
      </c>
      <c r="DU59" s="33" t="str">
        <f t="array" ref="DU59">IFERROR(INDEX('CAMAGUI DATA UNIFICADA'!$C$2:$T1007,MATCH(1,($A59='CAMAGUI DATA UNIFICADA'!$A$2:$A1007)*($DF$1='CAMAGUI DATA UNIFICADA'!$B$2:$B1007),0),MATCH(DU$2,'CAMAGUI DATA UNIFICADA'!$C$1:$T$1,0)),"")</f>
        <v/>
      </c>
      <c r="DV59" s="60" t="str">
        <f t="array" ref="DV59">IFERROR(INDEX('CAMAGUI DATA UNIFICADA'!$C$2:$T1007,MATCH(1,($A59='CAMAGUI DATA UNIFICADA'!$A$2:$A1007)*($DF$1='CAMAGUI DATA UNIFICADA'!$B$2:$B1007),0),MATCH(DV$2,'CAMAGUI DATA UNIFICADA'!$C$1:$T$1,0)),"")</f>
        <v/>
      </c>
      <c r="DW59" s="140" t="str">
        <f t="array" ref="DW59">IFERROR(INDEX('CAMAGUI DATA UNIFICADA'!$C$2:$T1007,MATCH(1,($A59='CAMAGUI DATA UNIFICADA'!$A$2:$A1007)*($DF$1='CAMAGUI DATA UNIFICADA'!$B$2:$B1007),0),MATCH(DW$2,'CAMAGUI DATA UNIFICADA'!$C$1:$T$1,0)),"")</f>
        <v/>
      </c>
      <c r="DX59" s="144" t="str">
        <f t="array" ref="DX59">IFERROR(INDEX('CAMAGUI DATA UNIFICADA'!$C$2:$T1007,MATCH(1,($A59='CAMAGUI DATA UNIFICADA'!$A$2:$A1007)*($DX$1='CAMAGUI DATA UNIFICADA'!$B$2:$B1007),0),MATCH(DX$2,'CAMAGUI DATA UNIFICADA'!$C$1:$T$1,0)),"")</f>
        <v/>
      </c>
      <c r="DY59" s="60" t="str">
        <f t="array" ref="DY59">IFERROR(INDEX('CAMAGUI DATA UNIFICADA'!$C$2:$T1007,MATCH(1,($A59='CAMAGUI DATA UNIFICADA'!$A$2:$A1007)*($DX$1='CAMAGUI DATA UNIFICADA'!$B$2:$B1007),0),MATCH(DY$2,'CAMAGUI DATA UNIFICADA'!$C$1:$T$1,0)),"")</f>
        <v/>
      </c>
      <c r="DZ59" s="60" t="str">
        <f t="array" ref="DZ59">IFERROR(INDEX('CAMAGUI DATA UNIFICADA'!$C$2:$T1007,MATCH(1,($A59='CAMAGUI DATA UNIFICADA'!$A$2:$A1007)*($DX$1='CAMAGUI DATA UNIFICADA'!$B$2:$B1007),0),MATCH(DZ$2,'CAMAGUI DATA UNIFICADA'!$C$1:$T$1,0)),"")</f>
        <v/>
      </c>
      <c r="EA59" s="60" t="str">
        <f t="array" ref="EA59">IFERROR(INDEX('CAMAGUI DATA UNIFICADA'!$C$2:$T1007,MATCH(1,($A59='CAMAGUI DATA UNIFICADA'!$A$2:$A1007)*($DX$1='CAMAGUI DATA UNIFICADA'!$B$2:$B1007),0),MATCH(EA$2,'CAMAGUI DATA UNIFICADA'!$C$1:$T$1,0)),"")</f>
        <v/>
      </c>
      <c r="EB59" s="60" t="str">
        <f t="array" ref="EB59">IFERROR(INDEX('CAMAGUI DATA UNIFICADA'!$C$2:$T1007,MATCH(1,($A59='CAMAGUI DATA UNIFICADA'!$A$2:$A1007)*($DX$1='CAMAGUI DATA UNIFICADA'!$B$2:$B1007),0),MATCH(EB$2,'CAMAGUI DATA UNIFICADA'!$C$1:$T$1,0)),"")</f>
        <v/>
      </c>
      <c r="EC59" s="60" t="str">
        <f t="array" ref="EC59">IFERROR(INDEX('CAMAGUI DATA UNIFICADA'!$C$2:$T1007,MATCH(1,($A59='CAMAGUI DATA UNIFICADA'!$A$2:$A1007)*($DX$1='CAMAGUI DATA UNIFICADA'!$B$2:$B1007),0),MATCH(EC$2,'CAMAGUI DATA UNIFICADA'!$C$1:$T$1,0)),"")</f>
        <v/>
      </c>
      <c r="ED59" s="60" t="str">
        <f t="array" ref="ED59">IFERROR(INDEX('CAMAGUI DATA UNIFICADA'!$C$2:$T1007,MATCH(1,($A59='CAMAGUI DATA UNIFICADA'!$A$2:$A1007)*($DX$1='CAMAGUI DATA UNIFICADA'!$B$2:$B1007),0),MATCH(ED$2,'CAMAGUI DATA UNIFICADA'!$C$1:$T$1,0)),"")</f>
        <v/>
      </c>
      <c r="EE59" s="60" t="str">
        <f t="array" ref="EE59">IFERROR(INDEX('CAMAGUI DATA UNIFICADA'!$C$2:$T1007,MATCH(1,($A59='CAMAGUI DATA UNIFICADA'!$A$2:$A1007)*($DX$1='CAMAGUI DATA UNIFICADA'!$B$2:$B1007),0),MATCH(EE$2,'CAMAGUI DATA UNIFICADA'!$C$1:$T$1,0)),"")</f>
        <v/>
      </c>
      <c r="EF59" s="60" t="str">
        <f t="array" ref="EF59">IFERROR(INDEX('CAMAGUI DATA UNIFICADA'!$C$2:$T1007,MATCH(1,($A59='CAMAGUI DATA UNIFICADA'!$A$2:$A1007)*($DX$1='CAMAGUI DATA UNIFICADA'!$B$2:$B1007),0),MATCH(EF$2,'CAMAGUI DATA UNIFICADA'!$C$1:$T$1,0)),"")</f>
        <v/>
      </c>
      <c r="EG59" s="60" t="str">
        <f t="array" ref="EG59">IFERROR(INDEX('CAMAGUI DATA UNIFICADA'!$C$2:$T1007,MATCH(1,($A59='CAMAGUI DATA UNIFICADA'!$A$2:$A1007)*($DX$1='CAMAGUI DATA UNIFICADA'!$B$2:$B1007),0),MATCH(EG$2,'CAMAGUI DATA UNIFICADA'!$C$1:$T$1,0)),"")</f>
        <v/>
      </c>
      <c r="EH59" s="60" t="str">
        <f t="array" ref="EH59">IFERROR(INDEX('CAMAGUI DATA UNIFICADA'!$C$2:$T1007,MATCH(1,($A59='CAMAGUI DATA UNIFICADA'!$A$2:$A1007)*($DX$1='CAMAGUI DATA UNIFICADA'!$B$2:$B1007),0),MATCH(EH$2,'CAMAGUI DATA UNIFICADA'!$C$1:$T$1,0)),"")</f>
        <v/>
      </c>
      <c r="EI59" s="60" t="str">
        <f t="array" ref="EI59">IFERROR(INDEX('CAMAGUI DATA UNIFICADA'!$C$2:$T1007,MATCH(1,($A59='CAMAGUI DATA UNIFICADA'!$A$2:$A1007)*($DX$1='CAMAGUI DATA UNIFICADA'!$B$2:$B1007),0),MATCH(EI$2,'CAMAGUI DATA UNIFICADA'!$C$1:$T$1,0)),"")</f>
        <v/>
      </c>
      <c r="EJ59" s="60" t="str">
        <f t="array" ref="EJ59">IFERROR(INDEX('CAMAGUI DATA UNIFICADA'!$C$2:$T1007,MATCH(1,($A59='CAMAGUI DATA UNIFICADA'!$A$2:$A1007)*($DX$1='CAMAGUI DATA UNIFICADA'!$B$2:$B1007),0),MATCH(EJ$2,'CAMAGUI DATA UNIFICADA'!$C$1:$T$1,0)),"")</f>
        <v/>
      </c>
      <c r="EK59" s="60" t="str">
        <f t="array" ref="EK59">IFERROR(INDEX('CAMAGUI DATA UNIFICADA'!$C$2:$T1007,MATCH(1,($A59='CAMAGUI DATA UNIFICADA'!$A$2:$A1007)*($DX$1='CAMAGUI DATA UNIFICADA'!$B$2:$B1007),0),MATCH(EK$2,'CAMAGUI DATA UNIFICADA'!$C$1:$T$1,0)),"")</f>
        <v/>
      </c>
      <c r="EL59" s="60" t="str">
        <f t="array" ref="EL59">IFERROR(INDEX('CAMAGUI DATA UNIFICADA'!$C$2:$T1007,MATCH(1,($A59='CAMAGUI DATA UNIFICADA'!$A$2:$A1007)*($DX$1='CAMAGUI DATA UNIFICADA'!$B$2:$B1007),0),MATCH(EL$2,'CAMAGUI DATA UNIFICADA'!$C$1:$T$1,0)),"")</f>
        <v/>
      </c>
      <c r="EM59" s="60" t="str">
        <f t="array" ref="EM59">IFERROR(INDEX('CAMAGUI DATA UNIFICADA'!$C$2:$T1007,MATCH(1,($A59='CAMAGUI DATA UNIFICADA'!$A$2:$A1007)*($DX$1='CAMAGUI DATA UNIFICADA'!$B$2:$B1007),0),MATCH(EM$2,'CAMAGUI DATA UNIFICADA'!$C$1:$T$1,0)),"")</f>
        <v/>
      </c>
      <c r="EN59" s="60" t="str">
        <f t="array" ref="EN59">IFERROR(INDEX('CAMAGUI DATA UNIFICADA'!$C$2:$T1007,MATCH(1,($A59='CAMAGUI DATA UNIFICADA'!$A$2:$A1007)*($DX$1='CAMAGUI DATA UNIFICADA'!$B$2:$B1007),0),MATCH(EN$2,'CAMAGUI DATA UNIFICADA'!$C$1:$T$1,0)),"")</f>
        <v/>
      </c>
      <c r="EO59" s="140" t="str">
        <f t="array" ref="EO59">IFERROR(INDEX('CAMAGUI DATA UNIFICADA'!$C$2:$T1007,MATCH(1,($A59='CAMAGUI DATA UNIFICADA'!$A$2:$A1007)*($DX$1='CAMAGUI DATA UNIFICADA'!$B$2:$B1007),0),MATCH(EO$2,'CAMAGUI DATA UNIFICADA'!$C$1:$T$1,0)),"")</f>
        <v/>
      </c>
    </row>
    <row r="60">
      <c r="A60" s="137">
        <v>45348.0</v>
      </c>
      <c r="B60" s="138" t="str">
        <f t="array" ref="B60">IFERROR(INDEX('CAMAGUI DATA UNIFICADA'!$C$2:$T1007,MATCH(1,($A60='CAMAGUI DATA UNIFICADA'!$A$2:$A1007)*($B$1='CAMAGUI DATA UNIFICADA'!$B$2:$B1007),0),MATCH(B$2,'CAMAGUI DATA UNIFICADA'!$C$1:$T$1,0)),"")</f>
        <v>CA1120124</v>
      </c>
      <c r="C60" s="2">
        <f t="array" ref="C60">IFERROR(INDEX('CAMAGUI DATA UNIFICADA'!$C$2:$T1007,MATCH(1,($A60='CAMAGUI DATA UNIFICADA'!$A$2:$A1007)*($B$1='CAMAGUI DATA UNIFICADA'!$B$2:$B1007),0),MATCH(C$2,'CAMAGUI DATA UNIFICADA'!$C$1:$T$1,0)),"")</f>
        <v>675</v>
      </c>
      <c r="D60" s="2">
        <f t="array" ref="D60">IFERROR(INDEX('CAMAGUI DATA UNIFICADA'!$C$2:$T1007,MATCH(1,($A60='CAMAGUI DATA UNIFICADA'!$A$2:$A1007)*($B$1='CAMAGUI DATA UNIFICADA'!$B$2:$B1007),0),MATCH(D$2,'CAMAGUI DATA UNIFICADA'!$C$1:$T$1,0)),"")</f>
        <v>4675</v>
      </c>
      <c r="E60" s="2" t="str">
        <f t="array" ref="E60">IFERROR(INDEX('CAMAGUI DATA UNIFICADA'!$C$2:$T1007,MATCH(1,($A60='CAMAGUI DATA UNIFICADA'!$A$2:$A1007)*($B$1='CAMAGUI DATA UNIFICADA'!$B$2:$B1007),0),MATCH(E$2,'CAMAGUI DATA UNIFICADA'!$C$1:$T$1,0)),"")</f>
        <v>SKR MAST</v>
      </c>
      <c r="F60" s="139">
        <f t="array" ref="F60">IFERROR(INDEX('CAMAGUI DATA UNIFICADA'!$C$2:$T1007,MATCH(1,($A60='CAMAGUI DATA UNIFICADA'!$A$2:$A1007)*($B$1='CAMAGUI DATA UNIFICADA'!$B$2:$B1007),0),MATCH(F$2,'CAMAGUI DATA UNIFICADA'!$C$1:$T$1,0)),"")</f>
        <v>4581.5</v>
      </c>
      <c r="G60" s="2">
        <f t="array" ref="G60">IFERROR(INDEX('CAMAGUI DATA UNIFICADA'!$C$2:$T1007,MATCH(1,($A60='CAMAGUI DATA UNIFICADA'!$A$2:$A1007)*($B$1='CAMAGUI DATA UNIFICADA'!$B$2:$B1007),0),MATCH(G$2,'CAMAGUI DATA UNIFICADA'!$C$1:$T$1,0)),"")</f>
        <v>18.84</v>
      </c>
      <c r="H60" s="2">
        <f t="array" ref="H60">IFERROR(INDEX('CAMAGUI DATA UNIFICADA'!$C$2:$T1007,MATCH(1,($A60='CAMAGUI DATA UNIFICADA'!$A$2:$A1007)*($B$1='CAMAGUI DATA UNIFICADA'!$B$2:$B1007),0),MATCH(H$2,'CAMAGUI DATA UNIFICADA'!$C$1:$T$1,0)),"")</f>
        <v>3.15</v>
      </c>
      <c r="I60" s="33">
        <f t="array" ref="I60">IFERROR(INDEX('CAMAGUI DATA UNIFICADA'!$C$2:$T1007,MATCH(1,($A60='CAMAGUI DATA UNIFICADA'!$A$2:$A1007)*($B$1='CAMAGUI DATA UNIFICADA'!$B$2:$B1007),0),MATCH(I$2,'CAMAGUI DATA UNIFICADA'!$C$1:$T$1,0)),"")</f>
        <v>3.43728</v>
      </c>
      <c r="J60" s="60">
        <f t="array" ref="J60">IFERROR(INDEX('CAMAGUI DATA UNIFICADA'!$C$2:$T1007,MATCH(1,($A60='CAMAGUI DATA UNIFICADA'!$A$2:$A1007)*($B$1='CAMAGUI DATA UNIFICADA'!$B$2:$B1007),0),MATCH(J$2,'CAMAGUI DATA UNIFICADA'!$C$1:$T$1,0)),"")</f>
        <v>1042336.542</v>
      </c>
      <c r="K60" s="33">
        <f t="array" ref="K60">IFERROR(INDEX('CAMAGUI DATA UNIFICADA'!$C$2:$T1007,MATCH(1,($A60='CAMAGUI DATA UNIFICADA'!$A$2:$A1007)*($B$1='CAMAGUI DATA UNIFICADA'!$B$2:$B1007),0),MATCH(K$2,'CAMAGUI DATA UNIFICADA'!$C$1:$T$1,0)),"")</f>
        <v>1.519376519</v>
      </c>
      <c r="L60" s="23">
        <f t="array" ref="L60">IFERROR(INDEX('CAMAGUI DATA UNIFICADA'!$C$2:$T1007,MATCH(1,($A60='CAMAGUI DATA UNIFICADA'!$A$2:$A1007)*($B$1='CAMAGUI DATA UNIFICADA'!$B$2:$B1007),0),MATCH(L$2,'CAMAGUI DATA UNIFICADA'!$C$1:$T$1,0)),"")</f>
        <v>0.8536744813</v>
      </c>
      <c r="M60" s="23">
        <f t="array" ref="M60">IFERROR(INDEX('CAMAGUI DATA UNIFICADA'!$C$2:$T1007,MATCH(1,($A60='CAMAGUI DATA UNIFICADA'!$A$2:$A1007)*($B$1='CAMAGUI DATA UNIFICADA'!$B$2:$B1007),0),MATCH(M$2,'CAMAGUI DATA UNIFICADA'!$C$1:$T$1,0)),"")</f>
        <v>0.8</v>
      </c>
      <c r="N60" s="60">
        <f t="array" ref="N60">IFERROR(INDEX('CAMAGUI DATA UNIFICADA'!$C$2:$T1007,MATCH(1,($A60='CAMAGUI DATA UNIFICADA'!$A$2:$A1007)*($B$1='CAMAGUI DATA UNIFICADA'!$B$2:$B1007),0),MATCH(N$2,'CAMAGUI DATA UNIFICADA'!$C$1:$T$1,0)),"")</f>
        <v>119267.3993</v>
      </c>
      <c r="O60" s="2">
        <f t="array" ref="O60">IFERROR(INDEX('CAMAGUI DATA UNIFICADA'!$C$2:$T1007,MATCH(1,($A60='CAMAGUI DATA UNIFICADA'!$A$2:$A1007)*($B$1='CAMAGUI DATA UNIFICADA'!$B$2:$B1007),0),MATCH(O$2,'CAMAGUI DATA UNIFICADA'!$C$1:$T$1,0)),"")</f>
        <v>2.5</v>
      </c>
      <c r="P60" s="2">
        <f t="array" ref="P60">IFERROR(INDEX('CAMAGUI DATA UNIFICADA'!$C$2:$T1007,MATCH(1,($A60='CAMAGUI DATA UNIFICADA'!$A$2:$A1007)*($B$1='CAMAGUI DATA UNIFICADA'!$B$2:$B1007),0),MATCH(P$2,'CAMAGUI DATA UNIFICADA'!$C$1:$T$1,0)),"")</f>
        <v>21.34</v>
      </c>
      <c r="Q60" s="33">
        <f t="array" ref="Q60">IFERROR(INDEX('CAMAGUI DATA UNIFICADA'!$C$2:$T1007,MATCH(1,($A60='CAMAGUI DATA UNIFICADA'!$A$2:$A1007)*($B$1='CAMAGUI DATA UNIFICADA'!$B$2:$B1007),0),MATCH(Q$2,'CAMAGUI DATA UNIFICADA'!$C$1:$T$1,0)),"")</f>
        <v>3.31152</v>
      </c>
      <c r="R60" s="60">
        <f t="array" ref="R60">IFERROR(INDEX('CAMAGUI DATA UNIFICADA'!$C$2:$T1007,MATCH(1,($A60='CAMAGUI DATA UNIFICADA'!$A$2:$A1007)*($B$1='CAMAGUI DATA UNIFICADA'!$B$2:$B1007),0),MATCH(R$2,'CAMAGUI DATA UNIFICADA'!$C$1:$T$1,0)),"")</f>
        <v>689.7150366</v>
      </c>
      <c r="S60" s="140">
        <f t="array" ref="S60">IFERROR(INDEX('CAMAGUI DATA UNIFICADA'!$C$2:$T1007,MATCH(1,($A60='CAMAGUI DATA UNIFICADA'!$A$2:$A1007)*($B$1='CAMAGUI DATA UNIFICADA'!$B$2:$B1007),0),MATCH(S$2,'CAMAGUI DATA UNIFICADA'!$C$1:$T$1,0)),"")</f>
        <v>3.67875916</v>
      </c>
      <c r="T60" s="138" t="str">
        <f t="array" ref="T60">IFERROR(INDEX('CAMAGUI DATA UNIFICADA'!$C$2:$T1007,MATCH(1,($A60='CAMAGUI DATA UNIFICADA'!$A$2:$A1007)*($T$1='CAMAGUI DATA UNIFICADA'!$B$2:$B1007),0),MATCH(T$2,'CAMAGUI DATA UNIFICADA'!$C$1:$T$1,0)),"")</f>
        <v>CA2120124</v>
      </c>
      <c r="U60" s="2">
        <f t="array" ref="U60">IFERROR(INDEX('CAMAGUI DATA UNIFICADA'!$C$2:$T1007,MATCH(1,($A60='CAMAGUI DATA UNIFICADA'!$A$2:$A1007)*($T$1='CAMAGUI DATA UNIFICADA'!$B$2:$B1007),0),MATCH(U$2,'CAMAGUI DATA UNIFICADA'!$C$1:$T$1,0)),"")</f>
        <v>500</v>
      </c>
      <c r="V60" s="2">
        <f t="array" ref="V60">IFERROR(INDEX('CAMAGUI DATA UNIFICADA'!$C$2:$T1007,MATCH(1,($A60='CAMAGUI DATA UNIFICADA'!$A$2:$A1007)*($T$1='CAMAGUI DATA UNIFICADA'!$B$2:$B1007),0),MATCH(V$2,'CAMAGUI DATA UNIFICADA'!$C$1:$T$1,0)),"")</f>
        <v>3425</v>
      </c>
      <c r="W60" s="2" t="str">
        <f t="array" ref="W60">IFERROR(INDEX('CAMAGUI DATA UNIFICADA'!$C$2:$T1007,MATCH(1,($A60='CAMAGUI DATA UNIFICADA'!$A$2:$A1007)*($T$1='CAMAGUI DATA UNIFICADA'!$B$2:$B1007),0),MATCH(W$2,'CAMAGUI DATA UNIFICADA'!$C$1:$T$1,0)),"")</f>
        <v>SKR MAST</v>
      </c>
      <c r="X60" s="139">
        <f t="array" ref="X60">IFERROR(INDEX('CAMAGUI DATA UNIFICADA'!$C$2:$T1007,MATCH(1,($A60='CAMAGUI DATA UNIFICADA'!$A$2:$A1007)*($T$1='CAMAGUI DATA UNIFICADA'!$B$2:$B1007),0),MATCH(X$2,'CAMAGUI DATA UNIFICADA'!$C$1:$T$1,0)),"")</f>
        <v>3356.5</v>
      </c>
      <c r="Y60" s="2">
        <f t="array" ref="Y60">IFERROR(INDEX('CAMAGUI DATA UNIFICADA'!$C$2:$T1007,MATCH(1,($A60='CAMAGUI DATA UNIFICADA'!$A$2:$A1007)*($T$1='CAMAGUI DATA UNIFICADA'!$B$2:$B1007),0),MATCH(Y$2,'CAMAGUI DATA UNIFICADA'!$C$1:$T$1,0)),"")</f>
        <v>18.8</v>
      </c>
      <c r="Z60" s="2">
        <f t="array" ref="Z60">IFERROR(INDEX('CAMAGUI DATA UNIFICADA'!$C$2:$T1007,MATCH(1,($A60='CAMAGUI DATA UNIFICADA'!$A$2:$A1007)*($T$1='CAMAGUI DATA UNIFICADA'!$B$2:$B1007),0),MATCH(Z$2,'CAMAGUI DATA UNIFICADA'!$C$1:$T$1,0)),"")</f>
        <v>3.96</v>
      </c>
      <c r="AA60" s="2">
        <f t="array" ref="AA60">IFERROR(INDEX('CAMAGUI DATA UNIFICADA'!$C$2:$T1007,MATCH(1,($A60='CAMAGUI DATA UNIFICADA'!$A$2:$A1007)*($T$1='CAMAGUI DATA UNIFICADA'!$B$2:$B1007),0),MATCH(AA$2,'CAMAGUI DATA UNIFICADA'!$C$1:$T$1,0)),"")</f>
        <v>3.4416</v>
      </c>
      <c r="AB60" s="60">
        <f t="array" ref="AB60">IFERROR(INDEX('CAMAGUI DATA UNIFICADA'!$C$2:$T1007,MATCH(1,($A60='CAMAGUI DATA UNIFICADA'!$A$2:$A1007)*($T$1='CAMAGUI DATA UNIFICADA'!$B$2:$B1007),0),MATCH(AB$2,'CAMAGUI DATA UNIFICADA'!$C$1:$T$1,0)),"")</f>
        <v>772772.6837</v>
      </c>
      <c r="AC60" s="33">
        <f t="array" ref="AC60">IFERROR(INDEX('CAMAGUI DATA UNIFICADA'!$C$2:$T1007,MATCH(1,($A60='CAMAGUI DATA UNIFICADA'!$A$2:$A1007)*($T$1='CAMAGUI DATA UNIFICADA'!$B$2:$B1007),0),MATCH(AC$2,'CAMAGUI DATA UNIFICADA'!$C$1:$T$1,0)),"")</f>
        <v>1.168387693</v>
      </c>
      <c r="AD60" s="23">
        <f t="array" ref="AD60">IFERROR(INDEX('CAMAGUI DATA UNIFICADA'!$C$2:$T1007,MATCH(1,($A60='CAMAGUI DATA UNIFICADA'!$A$2:$A1007)*($T$1='CAMAGUI DATA UNIFICADA'!$B$2:$B1007),0),MATCH(AD$2,'CAMAGUI DATA UNIFICADA'!$C$1:$T$1,0)),"")</f>
        <v>0.7829510473</v>
      </c>
      <c r="AE60" s="23">
        <f t="array" ref="AE60">IFERROR(INDEX('CAMAGUI DATA UNIFICADA'!$C$2:$T1007,MATCH(1,($A60='CAMAGUI DATA UNIFICADA'!$A$2:$A1007)*($T$1='CAMAGUI DATA UNIFICADA'!$B$2:$B1007),0),MATCH(AE$2,'CAMAGUI DATA UNIFICADA'!$C$1:$T$1,0)),"")</f>
        <v>0.75</v>
      </c>
      <c r="AF60" s="60">
        <f t="array" ref="AF60">IFERROR(INDEX('CAMAGUI DATA UNIFICADA'!$C$2:$T1007,MATCH(1,($A60='CAMAGUI DATA UNIFICADA'!$A$2:$A1007)*($T$1='CAMAGUI DATA UNIFICADA'!$B$2:$B1007),0),MATCH(AF$2,'CAMAGUI DATA UNIFICADA'!$C$1:$T$1,0)),"")</f>
        <v>123375</v>
      </c>
      <c r="AG60" s="2">
        <f t="array" ref="AG60">IFERROR(INDEX('CAMAGUI DATA UNIFICADA'!$C$2:$T1007,MATCH(1,($A60='CAMAGUI DATA UNIFICADA'!$A$2:$A1007)*($T$1='CAMAGUI DATA UNIFICADA'!$B$2:$B1007),0),MATCH(AG$2,'CAMAGUI DATA UNIFICADA'!$C$1:$T$1,0)),"")</f>
        <v>2.5</v>
      </c>
      <c r="AH60" s="2">
        <f t="array" ref="AH60">IFERROR(INDEX('CAMAGUI DATA UNIFICADA'!$C$2:$T1007,MATCH(1,($A60='CAMAGUI DATA UNIFICADA'!$A$2:$A1007)*($T$1='CAMAGUI DATA UNIFICADA'!$B$2:$B1007),0),MATCH(AH$2,'CAMAGUI DATA UNIFICADA'!$C$1:$T$1,0)),"")</f>
        <v>21.3</v>
      </c>
      <c r="AI60" s="33">
        <f t="array" ref="AI60">IFERROR(INDEX('CAMAGUI DATA UNIFICADA'!$C$2:$T1007,MATCH(1,($A60='CAMAGUI DATA UNIFICADA'!$A$2:$A1007)*($T$1='CAMAGUI DATA UNIFICADA'!$B$2:$B1007),0),MATCH(AI$2,'CAMAGUI DATA UNIFICADA'!$C$1:$T$1,0)),"")</f>
        <v>3.3144</v>
      </c>
      <c r="AJ60" s="60">
        <f t="array" ref="AJ60">IFERROR(INDEX('CAMAGUI DATA UNIFICADA'!$C$2:$T1007,MATCH(1,($A60='CAMAGUI DATA UNIFICADA'!$A$2:$A1007)*($T$1='CAMAGUI DATA UNIFICADA'!$B$2:$B1007),0),MATCH(AJ$2,'CAMAGUI DATA UNIFICADA'!$C$1:$T$1,0)),"")</f>
        <v>521.5744049</v>
      </c>
      <c r="AK60" s="140">
        <f t="array" ref="AK60">IFERROR(INDEX('CAMAGUI DATA UNIFICADA'!$C$2:$T1007,MATCH(1,($A60='CAMAGUI DATA UNIFICADA'!$A$2:$A1007)*($T$1='CAMAGUI DATA UNIFICADA'!$B$2:$B1007),0),MATCH(AK$2,'CAMAGUI DATA UNIFICADA'!$C$1:$T$1,0)),"")</f>
        <v>5.393601228</v>
      </c>
      <c r="AL60" s="138" t="str">
        <f t="array" ref="AL60">IFERROR(INDEX('CAMAGUI DATA UNIFICADA'!$C$2:$T1007,MATCH(1,($A60='CAMAGUI DATA UNIFICADA'!$A$2:$A1007)*($AL$1='CAMAGUI DATA UNIFICADA'!$B$2:$B1007),0),MATCH(AL$2,'CAMAGUI DATA UNIFICADA'!$C$1:$T$1,0)),"")</f>
        <v>CA3120124</v>
      </c>
      <c r="AM60" s="2">
        <f t="array" ref="AM60">IFERROR(INDEX('CAMAGUI DATA UNIFICADA'!$C$2:$T1007,MATCH(1,($A60='CAMAGUI DATA UNIFICADA'!$A$2:$A1007)*($AL$1='CAMAGUI DATA UNIFICADA'!$B$2:$B1007),0),MATCH(AM$2,'CAMAGUI DATA UNIFICADA'!$C$1:$T$1,0)),"")</f>
        <v>500</v>
      </c>
      <c r="AN60" s="2">
        <f t="array" ref="AN60">IFERROR(INDEX('CAMAGUI DATA UNIFICADA'!$C$2:$T1007,MATCH(1,($A60='CAMAGUI DATA UNIFICADA'!$A$2:$A1007)*($AL$1='CAMAGUI DATA UNIFICADA'!$B$2:$B1007),0),MATCH(AN$2,'CAMAGUI DATA UNIFICADA'!$C$1:$T$1,0)),"")</f>
        <v>3425</v>
      </c>
      <c r="AO60" s="2" t="str">
        <f t="array" ref="AO60">IFERROR(INDEX('CAMAGUI DATA UNIFICADA'!$C$2:$T1007,MATCH(1,($A60='CAMAGUI DATA UNIFICADA'!$A$2:$A1007)*($AL$1='CAMAGUI DATA UNIFICADA'!$B$2:$B1007),0),MATCH(AO$2,'CAMAGUI DATA UNIFICADA'!$C$1:$T$1,0)),"")</f>
        <v>SKR MAST</v>
      </c>
      <c r="AP60" s="139">
        <f t="array" ref="AP60">IFERROR(INDEX('CAMAGUI DATA UNIFICADA'!$C$2:$T1007,MATCH(1,($A60='CAMAGUI DATA UNIFICADA'!$A$2:$A1007)*($AL$1='CAMAGUI DATA UNIFICADA'!$B$2:$B1007),0),MATCH(AP$2,'CAMAGUI DATA UNIFICADA'!$C$1:$T$1,0)),"")</f>
        <v>3356.5</v>
      </c>
      <c r="AQ60" s="2">
        <f t="array" ref="AQ60">IFERROR(INDEX('CAMAGUI DATA UNIFICADA'!$C$2:$T1007,MATCH(1,($A60='CAMAGUI DATA UNIFICADA'!$A$2:$A1007)*($AL$1='CAMAGUI DATA UNIFICADA'!$B$2:$B1007),0),MATCH(AQ$2,'CAMAGUI DATA UNIFICADA'!$C$1:$T$1,0)),"")</f>
        <v>17.5</v>
      </c>
      <c r="AR60" s="2">
        <f t="array" ref="AR60">IFERROR(INDEX('CAMAGUI DATA UNIFICADA'!$C$2:$T1007,MATCH(1,($A60='CAMAGUI DATA UNIFICADA'!$A$2:$A1007)*($AL$1='CAMAGUI DATA UNIFICADA'!$B$2:$B1007),0),MATCH(AR$2,'CAMAGUI DATA UNIFICADA'!$C$1:$T$1,0)),"")</f>
        <v>2.96</v>
      </c>
      <c r="AS60" s="33">
        <f t="array" ref="AS60">IFERROR(INDEX('CAMAGUI DATA UNIFICADA'!$C$2:$T1007,MATCH(1,($A60='CAMAGUI DATA UNIFICADA'!$A$2:$A1007)*($AL$1='CAMAGUI DATA UNIFICADA'!$B$2:$B1007),0),MATCH(AS$2,'CAMAGUI DATA UNIFICADA'!$C$1:$T$1,0)),"")</f>
        <v>3.594</v>
      </c>
      <c r="AT60" s="60">
        <f t="array" ref="AT60">IFERROR(INDEX('CAMAGUI DATA UNIFICADA'!$C$2:$T1007,MATCH(1,($A60='CAMAGUI DATA UNIFICADA'!$A$2:$A1007)*($AL$1='CAMAGUI DATA UNIFICADA'!$B$2:$B1007),0),MATCH(AT$2,'CAMAGUI DATA UNIFICADA'!$C$1:$T$1,0)),"")</f>
        <v>794975.7532</v>
      </c>
      <c r="AU60" s="33">
        <f t="array" ref="AU60">IFERROR(INDEX('CAMAGUI DATA UNIFICADA'!$C$2:$T1007,MATCH(1,($A60='CAMAGUI DATA UNIFICADA'!$A$2:$A1007)*($AL$1='CAMAGUI DATA UNIFICADA'!$B$2:$B1007),0),MATCH(AU$2,'CAMAGUI DATA UNIFICADA'!$C$1:$T$1,0)),"")</f>
        <v>1.489182232</v>
      </c>
      <c r="AV60" s="23">
        <f t="array" ref="AV60">IFERROR(INDEX('CAMAGUI DATA UNIFICADA'!$C$2:$T1007,MATCH(1,($A60='CAMAGUI DATA UNIFICADA'!$A$2:$A1007)*($AL$1='CAMAGUI DATA UNIFICADA'!$B$2:$B1007),0),MATCH(AV$2,'CAMAGUI DATA UNIFICADA'!$C$1:$T$1,0)),"")</f>
        <v>0.7161943723</v>
      </c>
      <c r="AW60" s="23">
        <f t="array" ref="AW60">IFERROR(INDEX('CAMAGUI DATA UNIFICADA'!$C$2:$T1007,MATCH(1,($A60='CAMAGUI DATA UNIFICADA'!$A$2:$A1007)*($AL$1='CAMAGUI DATA UNIFICADA'!$B$2:$B1007),0),MATCH(AW$2,'CAMAGUI DATA UNIFICADA'!$C$1:$T$1,0)),"")</f>
        <v>0.7</v>
      </c>
      <c r="AX60" s="60">
        <f t="array" ref="AX60">IFERROR(INDEX('CAMAGUI DATA UNIFICADA'!$C$2:$T1007,MATCH(1,($A60='CAMAGUI DATA UNIFICADA'!$A$2:$A1007)*($AL$1='CAMAGUI DATA UNIFICADA'!$B$2:$B1007),0),MATCH(AX$2,'CAMAGUI DATA UNIFICADA'!$C$1:$T$1,0)),"")</f>
        <v>111000</v>
      </c>
      <c r="AY60" s="2">
        <f t="array" ref="AY60">IFERROR(INDEX('CAMAGUI DATA UNIFICADA'!$C$2:$T1007,MATCH(1,($A60='CAMAGUI DATA UNIFICADA'!$A$2:$A1007)*($AL$1='CAMAGUI DATA UNIFICADA'!$B$2:$B1007),0),MATCH(AY$2,'CAMAGUI DATA UNIFICADA'!$C$1:$T$1,0)),"")</f>
        <v>2.5</v>
      </c>
      <c r="AZ60" s="2">
        <f t="array" ref="AZ60">IFERROR(INDEX('CAMAGUI DATA UNIFICADA'!$C$2:$T1007,MATCH(1,($A60='CAMAGUI DATA UNIFICADA'!$A$2:$A1007)*($AL$1='CAMAGUI DATA UNIFICADA'!$B$2:$B1007),0),MATCH(AZ$2,'CAMAGUI DATA UNIFICADA'!$C$1:$T$1,0)),"")</f>
        <v>20</v>
      </c>
      <c r="BA60" s="33">
        <f t="array" ref="BA60">IFERROR(INDEX('CAMAGUI DATA UNIFICADA'!$C$2:$T1007,MATCH(1,($A60='CAMAGUI DATA UNIFICADA'!$A$2:$A1007)*($AL$1='CAMAGUI DATA UNIFICADA'!$B$2:$B1007),0),MATCH(BA$2,'CAMAGUI DATA UNIFICADA'!$C$1:$T$1,0)),"")</f>
        <v>3.3</v>
      </c>
      <c r="BB60" s="60">
        <f t="array" ref="BB60">IFERROR(INDEX('CAMAGUI DATA UNIFICADA'!$C$2:$T1007,MATCH(1,($A60='CAMAGUI DATA UNIFICADA'!$A$2:$A1007)*($AL$1='CAMAGUI DATA UNIFICADA'!$B$2:$B1007),0),MATCH(BB$2,'CAMAGUI DATA UNIFICADA'!$C$1:$T$1,0)),"")</f>
        <v>523.7613504</v>
      </c>
      <c r="BC60" s="140">
        <f t="array" ref="BC60">IFERROR(INDEX('CAMAGUI DATA UNIFICADA'!$C$2:$T1007,MATCH(1,($A60='CAMAGUI DATA UNIFICADA'!$A$2:$A1007)*($AL$1='CAMAGUI DATA UNIFICADA'!$B$2:$B1007),0),MATCH(BC$2,'CAMAGUI DATA UNIFICADA'!$C$1:$T$1,0)),"")</f>
        <v>5.940337591</v>
      </c>
      <c r="BD60" s="138" t="str">
        <f t="array" ref="BD60">IFERROR(INDEX('CAMAGUI DATA UNIFICADA'!$C$2:$T1007,MATCH(1,($A60='CAMAGUI DATA UNIFICADA'!$A$2:$A1007)*($BD$1='CAMAGUI DATA UNIFICADA'!$B$2:$B1007),0),MATCH(BD$2,'CAMAGUI DATA UNIFICADA'!$C$1:$T$1,0)),"")</f>
        <v>CA4240224</v>
      </c>
      <c r="BE60" s="2">
        <f t="array" ref="BE60">IFERROR(INDEX('CAMAGUI DATA UNIFICADA'!$C$2:$T1007,MATCH(1,($A60='CAMAGUI DATA UNIFICADA'!$A$2:$A1007)*($BD$1='CAMAGUI DATA UNIFICADA'!$B$2:$B1007),0),MATCH(BE$2,'CAMAGUI DATA UNIFICADA'!$C$1:$T$1,0)),"")</f>
        <v>62</v>
      </c>
      <c r="BF60" s="2">
        <f t="array" ref="BF60">IFERROR(INDEX('CAMAGUI DATA UNIFICADA'!$C$2:$T1007,MATCH(1,($A60='CAMAGUI DATA UNIFICADA'!$A$2:$A1007)*($BD$1='CAMAGUI DATA UNIFICADA'!$B$2:$B1007),0),MATCH(BF$2,'CAMAGUI DATA UNIFICADA'!$C$1:$T$1,0)),"")</f>
        <v>125</v>
      </c>
      <c r="BG60" s="2" t="str">
        <f t="array" ref="BG60">IFERROR(INDEX('CAMAGUI DATA UNIFICADA'!$C$2:$T1007,MATCH(1,($A60='CAMAGUI DATA UNIFICADA'!$A$2:$A1007)*($BD$1='CAMAGUI DATA UNIFICADA'!$B$2:$B1007),0),MATCH(BG$2,'CAMAGUI DATA UNIFICADA'!$C$1:$T$1,0)),"")</f>
        <v>SKR NW#4</v>
      </c>
      <c r="BH60" s="139">
        <f t="array" ref="BH60">IFERROR(INDEX('CAMAGUI DATA UNIFICADA'!$C$2:$T1007,MATCH(1,($A60='CAMAGUI DATA UNIFICADA'!$A$2:$A1007)*($BD$1='CAMAGUI DATA UNIFICADA'!$B$2:$B1007),0),MATCH(BH$2,'CAMAGUI DATA UNIFICADA'!$C$1:$T$1,0)),"")</f>
        <v>168</v>
      </c>
      <c r="BI60" s="2">
        <f t="array" ref="BI60">IFERROR(INDEX('CAMAGUI DATA UNIFICADA'!$C$2:$T1007,MATCH(1,($A60='CAMAGUI DATA UNIFICADA'!$A$2:$A1007)*($BD$1='CAMAGUI DATA UNIFICADA'!$B$2:$B1007),0),MATCH(BI$2,'CAMAGUI DATA UNIFICADA'!$C$1:$T$1,0)),"")</f>
        <v>1.67</v>
      </c>
      <c r="BJ60" s="2">
        <f t="array" ref="BJ60">IFERROR(INDEX('CAMAGUI DATA UNIFICADA'!$C$2:$T1007,MATCH(1,($A60='CAMAGUI DATA UNIFICADA'!$A$2:$A1007)*($BD$1='CAMAGUI DATA UNIFICADA'!$B$2:$B1007),0),MATCH(BJ$2,'CAMAGUI DATA UNIFICADA'!$C$1:$T$1,0)),"")</f>
        <v>0</v>
      </c>
      <c r="BK60" s="33">
        <f t="array" ref="BK60">IFERROR(INDEX('CAMAGUI DATA UNIFICADA'!$C$2:$T1007,MATCH(1,($A60='CAMAGUI DATA UNIFICADA'!$A$2:$A1007)*($BD$1='CAMAGUI DATA UNIFICADA'!$B$2:$B1007),0),MATCH(BK$2,'CAMAGUI DATA UNIFICADA'!$C$1:$T$1,0)),"")</f>
        <v>12.85776</v>
      </c>
      <c r="BL60" s="60">
        <f t="array" ref="BL60">IFERROR(INDEX('CAMAGUI DATA UNIFICADA'!$C$2:$T1007,MATCH(1,($A60='CAMAGUI DATA UNIFICADA'!$A$2:$A1007)*($BD$1='CAMAGUI DATA UNIFICADA'!$B$2:$B1007),0),MATCH(BL$2,'CAMAGUI DATA UNIFICADA'!$C$1:$T$1,0)),"")</f>
        <v>288741.9621</v>
      </c>
      <c r="BM60" s="33" t="str">
        <f t="array" ref="BM60">IFERROR(INDEX('CAMAGUI DATA UNIFICADA'!$C$2:$T1007,MATCH(1,($A60='CAMAGUI DATA UNIFICADA'!$A$2:$A1007)*($BD$1='CAMAGUI DATA UNIFICADA'!$B$2:$B1007),0),MATCH(BM$2,'CAMAGUI DATA UNIFICADA'!$C$1:$T$1,0)),"")</f>
        <v/>
      </c>
      <c r="BN60" s="23">
        <f t="array" ref="BN60">IFERROR(INDEX('CAMAGUI DATA UNIFICADA'!$C$2:$T1007,MATCH(1,($A60='CAMAGUI DATA UNIFICADA'!$A$2:$A1007)*($BD$1='CAMAGUI DATA UNIFICADA'!$B$2:$B1007),0),MATCH(BN$2,'CAMAGUI DATA UNIFICADA'!$C$1:$T$1,0)),"")</f>
        <v>0.3609274526</v>
      </c>
      <c r="BO60" s="23">
        <f t="array" ref="BO60">IFERROR(INDEX('CAMAGUI DATA UNIFICADA'!$C$2:$T1007,MATCH(1,($A60='CAMAGUI DATA UNIFICADA'!$A$2:$A1007)*($BD$1='CAMAGUI DATA UNIFICADA'!$B$2:$B1007),0),MATCH(BO$2,'CAMAGUI DATA UNIFICADA'!$C$1:$T$1,0)),"")</f>
        <v>0.65</v>
      </c>
      <c r="BP60" s="60">
        <f t="array" ref="BP60">IFERROR(INDEX('CAMAGUI DATA UNIFICADA'!$C$2:$T1007,MATCH(1,($A60='CAMAGUI DATA UNIFICADA'!$A$2:$A1007)*($BD$1='CAMAGUI DATA UNIFICADA'!$B$2:$B1007),0),MATCH(BP$2,'CAMAGUI DATA UNIFICADA'!$C$1:$T$1,0)),"")</f>
        <v>108333.3333</v>
      </c>
      <c r="BQ60" s="2">
        <f t="array" ref="BQ60">IFERROR(INDEX('CAMAGUI DATA UNIFICADA'!$C$2:$T1007,MATCH(1,($A60='CAMAGUI DATA UNIFICADA'!$A$2:$A1007)*($BD$1='CAMAGUI DATA UNIFICADA'!$B$2:$B1007),0),MATCH(BQ$2,'CAMAGUI DATA UNIFICADA'!$C$1:$T$1,0)),"")</f>
        <v>2</v>
      </c>
      <c r="BR60" s="2">
        <f t="array" ref="BR60">IFERROR(INDEX('CAMAGUI DATA UNIFICADA'!$C$2:$T1007,MATCH(1,($A60='CAMAGUI DATA UNIFICADA'!$A$2:$A1007)*($BD$1='CAMAGUI DATA UNIFICADA'!$B$2:$B1007),0),MATCH(BR$2,'CAMAGUI DATA UNIFICADA'!$C$1:$T$1,0)),"")</f>
        <v>3.67</v>
      </c>
      <c r="BS60" s="33">
        <f t="array" ref="BS60">IFERROR(INDEX('CAMAGUI DATA UNIFICADA'!$C$2:$T1007,MATCH(1,($A60='CAMAGUI DATA UNIFICADA'!$A$2:$A1007)*($BD$1='CAMAGUI DATA UNIFICADA'!$B$2:$B1007),0),MATCH(BS$2,'CAMAGUI DATA UNIFICADA'!$C$1:$T$1,0)),"")</f>
        <v>8.89236</v>
      </c>
      <c r="BT60" s="60">
        <f t="array" ref="BT60">IFERROR(INDEX('CAMAGUI DATA UNIFICADA'!$C$2:$T1007,MATCH(1,($A60='CAMAGUI DATA UNIFICADA'!$A$2:$A1007)*($BD$1='CAMAGUI DATA UNIFICADA'!$B$2:$B1007),0),MATCH(BT$2,'CAMAGUI DATA UNIFICADA'!$C$1:$T$1,0)),"")</f>
        <v>202.573381</v>
      </c>
      <c r="BU60" s="140">
        <f t="array" ref="BU60">IFERROR(INDEX('CAMAGUI DATA UNIFICADA'!$C$2:$T1007,MATCH(1,($A60='CAMAGUI DATA UNIFICADA'!$A$2:$A1007)*($BD$1='CAMAGUI DATA UNIFICADA'!$B$2:$B1007),0),MATCH(BU$2,'CAMAGUI DATA UNIFICADA'!$C$1:$T$1,0)),"")</f>
        <v>35.14334525</v>
      </c>
      <c r="BV60" s="138" t="str">
        <f t="array" ref="BV60">IFERROR(INDEX('CAMAGUI DATA UNIFICADA'!$C$2:$T1007,MATCH(1,($A60='CAMAGUI DATA UNIFICADA'!$A$2:$A1007)*($BV$1='CAMAGUI DATA UNIFICADA'!$B$2:$B1007),0),MATCH(BV$2,'CAMAGUI DATA UNIFICADA'!$C$1:$T$1,0)),"")</f>
        <v>CA5240224</v>
      </c>
      <c r="BW60" s="2">
        <f t="array" ref="BW60">IFERROR(INDEX('CAMAGUI DATA UNIFICADA'!$C$2:$T1007,MATCH(1,($A60='CAMAGUI DATA UNIFICADA'!$A$2:$A1007)*($BV$1='CAMAGUI DATA UNIFICADA'!$B$2:$B1007),0),MATCH(BW$2,'CAMAGUI DATA UNIFICADA'!$C$1:$T$1,0)),"")</f>
        <v>50</v>
      </c>
      <c r="BX60" s="2">
        <f t="array" ref="BX60">IFERROR(INDEX('CAMAGUI DATA UNIFICADA'!$C$2:$T1007,MATCH(1,($A60='CAMAGUI DATA UNIFICADA'!$A$2:$A1007)*($BV$1='CAMAGUI DATA UNIFICADA'!$B$2:$B1007),0),MATCH(BX$2,'CAMAGUI DATA UNIFICADA'!$C$1:$T$1,0)),"")</f>
        <v>100</v>
      </c>
      <c r="BY60" s="2" t="str">
        <f t="array" ref="BY60">IFERROR(INDEX('CAMAGUI DATA UNIFICADA'!$C$2:$T1007,MATCH(1,($A60='CAMAGUI DATA UNIFICADA'!$A$2:$A1007)*($BV$1='CAMAGUI DATA UNIFICADA'!$B$2:$B1007),0),MATCH(BY$2,'CAMAGUI DATA UNIFICADA'!$C$1:$T$1,0)),"")</f>
        <v>SKR NW#4</v>
      </c>
      <c r="BZ60" s="139">
        <f t="array" ref="BZ60">IFERROR(INDEX('CAMAGUI DATA UNIFICADA'!$C$2:$T1007,MATCH(1,($A60='CAMAGUI DATA UNIFICADA'!$A$2:$A1007)*($BV$1='CAMAGUI DATA UNIFICADA'!$B$2:$B1007),0),MATCH(BZ$2,'CAMAGUI DATA UNIFICADA'!$C$1:$T$1,0)),"")</f>
        <v>134.4</v>
      </c>
      <c r="CA60" s="2">
        <f t="array" ref="CA60">IFERROR(INDEX('CAMAGUI DATA UNIFICADA'!$C$2:$T1007,MATCH(1,($A60='CAMAGUI DATA UNIFICADA'!$A$2:$A1007)*($BV$1='CAMAGUI DATA UNIFICADA'!$B$2:$B1007),0),MATCH(CA$2,'CAMAGUI DATA UNIFICADA'!$C$1:$T$1,0)),"")</f>
        <v>1.69</v>
      </c>
      <c r="CB60" s="2">
        <f t="array" ref="CB60">IFERROR(INDEX('CAMAGUI DATA UNIFICADA'!$C$2:$T1007,MATCH(1,($A60='CAMAGUI DATA UNIFICADA'!$A$2:$A1007)*($BV$1='CAMAGUI DATA UNIFICADA'!$B$2:$B1007),0),MATCH(CB$2,'CAMAGUI DATA UNIFICADA'!$C$1:$T$1,0)),"")</f>
        <v>0</v>
      </c>
      <c r="CC60" s="33">
        <f t="array" ref="CC60">IFERROR(INDEX('CAMAGUI DATA UNIFICADA'!$C$2:$T1007,MATCH(1,($A60='CAMAGUI DATA UNIFICADA'!$A$2:$A1007)*($BV$1='CAMAGUI DATA UNIFICADA'!$B$2:$B1007),0),MATCH(CC$2,'CAMAGUI DATA UNIFICADA'!$C$1:$T$1,0)),"")</f>
        <v>12.82032</v>
      </c>
      <c r="CD60" s="60">
        <f t="array" ref="CD60">IFERROR(INDEX('CAMAGUI DATA UNIFICADA'!$C$2:$T1007,MATCH(1,($A60='CAMAGUI DATA UNIFICADA'!$A$2:$A1007)*($BV$1='CAMAGUI DATA UNIFICADA'!$B$2:$B1007),0),MATCH(CD$2,'CAMAGUI DATA UNIFICADA'!$C$1:$T$1,0)),"")</f>
        <v>230772.7016</v>
      </c>
      <c r="CE60" s="33" t="str">
        <f t="array" ref="CE60">IFERROR(INDEX('CAMAGUI DATA UNIFICADA'!$C$2:$T1007,MATCH(1,($A60='CAMAGUI DATA UNIFICADA'!$A$2:$A1007)*($BV$1='CAMAGUI DATA UNIFICADA'!$B$2:$B1007),0),MATCH(CE$2,'CAMAGUI DATA UNIFICADA'!$C$1:$T$1,0)),"")</f>
        <v/>
      </c>
      <c r="CF60" s="23">
        <f t="array" ref="CF60">IFERROR(INDEX('CAMAGUI DATA UNIFICADA'!$C$2:$T1007,MATCH(1,($A60='CAMAGUI DATA UNIFICADA'!$A$2:$A1007)*($BV$1='CAMAGUI DATA UNIFICADA'!$B$2:$B1007),0),MATCH(CF$2,'CAMAGUI DATA UNIFICADA'!$C$1:$T$1,0)),"")</f>
        <v>0.329675288</v>
      </c>
      <c r="CG60" s="23">
        <f t="array" ref="CG60">IFERROR(INDEX('CAMAGUI DATA UNIFICADA'!$C$2:$T1007,MATCH(1,($A60='CAMAGUI DATA UNIFICADA'!$A$2:$A1007)*($BV$1='CAMAGUI DATA UNIFICADA'!$B$2:$B1007),0),MATCH(CG$2,'CAMAGUI DATA UNIFICADA'!$C$1:$T$1,0)),"")</f>
        <v>0.65</v>
      </c>
      <c r="CH60" s="60">
        <f t="array" ref="CH60">IFERROR(INDEX('CAMAGUI DATA UNIFICADA'!$C$2:$T1007,MATCH(1,($A60='CAMAGUI DATA UNIFICADA'!$A$2:$A1007)*($BV$1='CAMAGUI DATA UNIFICADA'!$B$2:$B1007),0),MATCH(CH$2,'CAMAGUI DATA UNIFICADA'!$C$1:$T$1,0)),"")</f>
        <v>108333.3333</v>
      </c>
      <c r="CI60" s="2">
        <f t="array" ref="CI60">IFERROR(INDEX('CAMAGUI DATA UNIFICADA'!$C$2:$T1007,MATCH(1,($A60='CAMAGUI DATA UNIFICADA'!$A$2:$A1007)*($BV$1='CAMAGUI DATA UNIFICADA'!$B$2:$B1007),0),MATCH(CI$2,'CAMAGUI DATA UNIFICADA'!$C$1:$T$1,0)),"")</f>
        <v>2</v>
      </c>
      <c r="CJ60" s="2">
        <f t="array" ref="CJ60">IFERROR(INDEX('CAMAGUI DATA UNIFICADA'!$C$2:$T1007,MATCH(1,($A60='CAMAGUI DATA UNIFICADA'!$A$2:$A1007)*($BV$1='CAMAGUI DATA UNIFICADA'!$B$2:$B1007),0),MATCH(CJ$2,'CAMAGUI DATA UNIFICADA'!$C$1:$T$1,0)),"")</f>
        <v>3.69</v>
      </c>
      <c r="CK60" s="33">
        <f t="array" ref="CK60">IFERROR(INDEX('CAMAGUI DATA UNIFICADA'!$C$2:$T1007,MATCH(1,($A60='CAMAGUI DATA UNIFICADA'!$A$2:$A1007)*($BV$1='CAMAGUI DATA UNIFICADA'!$B$2:$B1007),0),MATCH(CK$2,'CAMAGUI DATA UNIFICADA'!$C$1:$T$1,0)),"")</f>
        <v>8.87052</v>
      </c>
      <c r="CL60" s="60">
        <f t="array" ref="CL60">IFERROR(INDEX('CAMAGUI DATA UNIFICADA'!$C$2:$T1007,MATCH(1,($A60='CAMAGUI DATA UNIFICADA'!$A$2:$A1007)*($BV$1='CAMAGUI DATA UNIFICADA'!$B$2:$B1007),0),MATCH(CL$2,'CAMAGUI DATA UNIFICADA'!$C$1:$T$1,0)),"")</f>
        <v>177.7319251</v>
      </c>
      <c r="CM60" s="140">
        <f t="array" ref="CM60">IFERROR(INDEX('CAMAGUI DATA UNIFICADA'!$C$2:$T1007,MATCH(1,($A60='CAMAGUI DATA UNIFICADA'!$A$2:$A1007)*($BV$1='CAMAGUI DATA UNIFICADA'!$B$2:$B1007),0),MATCH(CM$2,'CAMAGUI DATA UNIFICADA'!$C$1:$T$1,0)),"")</f>
        <v>31.93298128</v>
      </c>
      <c r="CN60" s="138" t="str">
        <f t="array" ref="CN60">IFERROR(INDEX('CAMAGUI DATA UNIFICADA'!$C$2:$T1007,MATCH(1,($A60='CAMAGUI DATA UNIFICADA'!$A$2:$A1007)*($CN$1='CAMAGUI DATA UNIFICADA'!$B$2:$B1007),0),MATCH(CN$2,'CAMAGUI DATA UNIFICADA'!$C$1:$T$1,0)),"")</f>
        <v>CA6250224</v>
      </c>
      <c r="CO60" s="2">
        <f t="array" ref="CO60">IFERROR(INDEX('CAMAGUI DATA UNIFICADA'!$C$2:$T1007,MATCH(1,($A60='CAMAGUI DATA UNIFICADA'!$A$2:$A1007)*($CN$1='CAMAGUI DATA UNIFICADA'!$B$2:$B1007),0),MATCH(CO$2,'CAMAGUI DATA UNIFICADA'!$C$1:$T$1,0)),"")</f>
        <v>75</v>
      </c>
      <c r="CP60" s="2">
        <f t="array" ref="CP60">IFERROR(INDEX('CAMAGUI DATA UNIFICADA'!$C$2:$T1007,MATCH(1,($A60='CAMAGUI DATA UNIFICADA'!$A$2:$A1007)*($CN$1='CAMAGUI DATA UNIFICADA'!$B$2:$B1007),0),MATCH(CP$2,'CAMAGUI DATA UNIFICADA'!$C$1:$T$1,0)),"")</f>
        <v>75</v>
      </c>
      <c r="CQ60" s="2" t="str">
        <f t="array" ref="CQ60">IFERROR(INDEX('CAMAGUI DATA UNIFICADA'!$C$2:$T1007,MATCH(1,($A60='CAMAGUI DATA UNIFICADA'!$A$2:$A1007)*($CN$1='CAMAGUI DATA UNIFICADA'!$B$2:$B1007),0),MATCH(CQ$2,'CAMAGUI DATA UNIFICADA'!$C$1:$T$1,0)),"")</f>
        <v>SKR NW#4</v>
      </c>
      <c r="CR60" s="139">
        <f t="array" ref="CR60">IFERROR(INDEX('CAMAGUI DATA UNIFICADA'!$C$2:$T1007,MATCH(1,($A60='CAMAGUI DATA UNIFICADA'!$A$2:$A1007)*($CN$1='CAMAGUI DATA UNIFICADA'!$B$2:$B1007),0),MATCH(CR$2,'CAMAGUI DATA UNIFICADA'!$C$1:$T$1,0)),"")</f>
        <v>100.8</v>
      </c>
      <c r="CS60" s="2">
        <f t="array" ref="CS60">IFERROR(INDEX('CAMAGUI DATA UNIFICADA'!$C$2:$T1007,MATCH(1,($A60='CAMAGUI DATA UNIFICADA'!$A$2:$A1007)*($CN$1='CAMAGUI DATA UNIFICADA'!$B$2:$B1007),0),MATCH(CS$2,'CAMAGUI DATA UNIFICADA'!$C$1:$T$1,0)),"")</f>
        <v>1.28</v>
      </c>
      <c r="CT60" s="2">
        <f t="array" ref="CT60">IFERROR(INDEX('CAMAGUI DATA UNIFICADA'!$C$2:$T1007,MATCH(1,($A60='CAMAGUI DATA UNIFICADA'!$A$2:$A1007)*($CN$1='CAMAGUI DATA UNIFICADA'!$B$2:$B1007),0),MATCH(CT$2,'CAMAGUI DATA UNIFICADA'!$C$1:$T$1,0)),"")</f>
        <v>0</v>
      </c>
      <c r="CU60" s="33">
        <f t="array" ref="CU60">IFERROR(INDEX('CAMAGUI DATA UNIFICADA'!$C$2:$T1007,MATCH(1,($A60='CAMAGUI DATA UNIFICADA'!$A$2:$A1007)*($CN$1='CAMAGUI DATA UNIFICADA'!$B$2:$B1007),0),MATCH(CU$2,'CAMAGUI DATA UNIFICADA'!$C$1:$T$1,0)),"")</f>
        <v>13.58784</v>
      </c>
      <c r="CV60" s="60">
        <f t="array" ref="CV60">IFERROR(INDEX('CAMAGUI DATA UNIFICADA'!$C$2:$T1007,MATCH(1,($A60='CAMAGUI DATA UNIFICADA'!$A$2:$A1007)*($CN$1='CAMAGUI DATA UNIFICADA'!$B$2:$B1007),0),MATCH(CV$2,'CAMAGUI DATA UNIFICADA'!$C$1:$T$1,0)),"")</f>
        <v>431221.9602</v>
      </c>
      <c r="CW60" s="33" t="str">
        <f t="array" ref="CW60">IFERROR(INDEX('CAMAGUI DATA UNIFICADA'!$C$2:$T1007,MATCH(1,($A60='CAMAGUI DATA UNIFICADA'!$A$2:$A1007)*($CN$1='CAMAGUI DATA UNIFICADA'!$B$2:$B1007),0),MATCH(CW$2,'CAMAGUI DATA UNIFICADA'!$C$1:$T$1,0)),"")</f>
        <v/>
      </c>
      <c r="CX60" s="23">
        <f t="array" ref="CX60">IFERROR(INDEX('CAMAGUI DATA UNIFICADA'!$C$2:$T1007,MATCH(1,($A60='CAMAGUI DATA UNIFICADA'!$A$2:$A1007)*($CN$1='CAMAGUI DATA UNIFICADA'!$B$2:$B1007),0),MATCH(CX$2,'CAMAGUI DATA UNIFICADA'!$C$1:$T$1,0)),"")</f>
        <v>0.3920199638</v>
      </c>
      <c r="CY60" s="23">
        <f t="array" ref="CY60">IFERROR(INDEX('CAMAGUI DATA UNIFICADA'!$C$2:$T1007,MATCH(1,($A60='CAMAGUI DATA UNIFICADA'!$A$2:$A1007)*($CN$1='CAMAGUI DATA UNIFICADA'!$B$2:$B1007),0),MATCH(CY$2,'CAMAGUI DATA UNIFICADA'!$C$1:$T$1,0)),"")</f>
        <v>0.65</v>
      </c>
      <c r="CZ60" s="60">
        <f t="array" ref="CZ60">IFERROR(INDEX('CAMAGUI DATA UNIFICADA'!$C$2:$T1007,MATCH(1,($A60='CAMAGUI DATA UNIFICADA'!$A$2:$A1007)*($CN$1='CAMAGUI DATA UNIFICADA'!$B$2:$B1007),0),MATCH(CZ$2,'CAMAGUI DATA UNIFICADA'!$C$1:$T$1,0)),"")</f>
        <v>81714.28571</v>
      </c>
      <c r="DA60" s="2">
        <f t="array" ref="DA60">IFERROR(INDEX('CAMAGUI DATA UNIFICADA'!$C$2:$T1007,MATCH(1,($A60='CAMAGUI DATA UNIFICADA'!$A$2:$A1007)*($CN$1='CAMAGUI DATA UNIFICADA'!$B$2:$B1007),0),MATCH(DA$2,'CAMAGUI DATA UNIFICADA'!$C$1:$T$1,0)),"")</f>
        <v>2</v>
      </c>
      <c r="DB60" s="2">
        <f t="array" ref="DB60">IFERROR(INDEX('CAMAGUI DATA UNIFICADA'!$C$2:$T1007,MATCH(1,($A60='CAMAGUI DATA UNIFICADA'!$A$2:$A1007)*($CN$1='CAMAGUI DATA UNIFICADA'!$B$2:$B1007),0),MATCH(DB$2,'CAMAGUI DATA UNIFICADA'!$C$1:$T$1,0)),"")</f>
        <v>3.28</v>
      </c>
      <c r="DC60" s="33">
        <f t="array" ref="DC60">IFERROR(INDEX('CAMAGUI DATA UNIFICADA'!$C$2:$T1007,MATCH(1,($A60='CAMAGUI DATA UNIFICADA'!$A$2:$A1007)*($CN$1='CAMAGUI DATA UNIFICADA'!$B$2:$B1007),0),MATCH(DC$2,'CAMAGUI DATA UNIFICADA'!$C$1:$T$1,0)),"")</f>
        <v>9.31824</v>
      </c>
      <c r="DD60" s="60">
        <f t="array" ref="DD60">IFERROR(INDEX('CAMAGUI DATA UNIFICADA'!$C$2:$T1007,MATCH(1,($A60='CAMAGUI DATA UNIFICADA'!$A$2:$A1007)*($CN$1='CAMAGUI DATA UNIFICADA'!$B$2:$B1007),0),MATCH(DD$2,'CAMAGUI DATA UNIFICADA'!$C$1:$T$1,0)),"")</f>
        <v>262.1693818</v>
      </c>
      <c r="DE60" s="140">
        <f t="array" ref="DE60">IFERROR(INDEX('CAMAGUI DATA UNIFICADA'!$C$2:$T1007,MATCH(1,($A60='CAMAGUI DATA UNIFICADA'!$A$2:$A1007)*($CN$1='CAMAGUI DATA UNIFICADA'!$B$2:$B1007),0),MATCH(DE$2,'CAMAGUI DATA UNIFICADA'!$C$1:$T$1,0)),"")</f>
        <v>46.79234545</v>
      </c>
      <c r="DF60" s="138" t="str">
        <f t="array" ref="DF60">IFERROR(INDEX('CAMAGUI DATA UNIFICADA'!$C$2:$T1007,MATCH(1,($A60='CAMAGUI DATA UNIFICADA'!$A$2:$A1007)*($DF$1='CAMAGUI DATA UNIFICADA'!$B$2:$B1007),0),MATCH(DF$2,'CAMAGUI DATA UNIFICADA'!$C$1:$T$1,0)),"")</f>
        <v/>
      </c>
      <c r="DG60" s="2" t="str">
        <f t="array" ref="DG60">IFERROR(INDEX('CAMAGUI DATA UNIFICADA'!$C$2:$T1007,MATCH(1,($A60='CAMAGUI DATA UNIFICADA'!$A$2:$A1007)*($DF$1='CAMAGUI DATA UNIFICADA'!$B$2:$B1007),0),MATCH(DG$2,'CAMAGUI DATA UNIFICADA'!$C$1:$T$1,0)),"")</f>
        <v/>
      </c>
      <c r="DH60" s="2" t="str">
        <f t="array" ref="DH60">IFERROR(INDEX('CAMAGUI DATA UNIFICADA'!$C$2:$T1007,MATCH(1,($A60='CAMAGUI DATA UNIFICADA'!$A$2:$A1007)*($DF$1='CAMAGUI DATA UNIFICADA'!$B$2:$B1007),0),MATCH(DH$2,'CAMAGUI DATA UNIFICADA'!$C$1:$T$1,0)),"")</f>
        <v/>
      </c>
      <c r="DI60" s="2" t="str">
        <f t="array" ref="DI60">IFERROR(INDEX('CAMAGUI DATA UNIFICADA'!$C$2:$T1007,MATCH(1,($A60='CAMAGUI DATA UNIFICADA'!$A$2:$A1007)*($DF$1='CAMAGUI DATA UNIFICADA'!$B$2:$B1007),0),MATCH(DI$2,'CAMAGUI DATA UNIFICADA'!$C$1:$T$1,0)),"")</f>
        <v/>
      </c>
      <c r="DJ60" s="139" t="str">
        <f t="array" ref="DJ60">IFERROR(INDEX('CAMAGUI DATA UNIFICADA'!$C$2:$T1007,MATCH(1,($A60='CAMAGUI DATA UNIFICADA'!$A$2:$A1007)*($DF$1='CAMAGUI DATA UNIFICADA'!$B$2:$B1007),0),MATCH(DJ$2,'CAMAGUI DATA UNIFICADA'!$C$1:$T$1,0)),"")</f>
        <v/>
      </c>
      <c r="DK60" s="2" t="str">
        <f t="array" ref="DK60">IFERROR(INDEX('CAMAGUI DATA UNIFICADA'!$C$2:$T1007,MATCH(1,($A60='CAMAGUI DATA UNIFICADA'!$A$2:$A1007)*($DF$1='CAMAGUI DATA UNIFICADA'!$B$2:$B1007),0),MATCH(DK$2,'CAMAGUI DATA UNIFICADA'!$C$1:$T$1,0)),"")</f>
        <v/>
      </c>
      <c r="DL60" s="2" t="str">
        <f t="array" ref="DL60">IFERROR(INDEX('CAMAGUI DATA UNIFICADA'!$C$2:$T1007,MATCH(1,($A60='CAMAGUI DATA UNIFICADA'!$A$2:$A1007)*($DF$1='CAMAGUI DATA UNIFICADA'!$B$2:$B1007),0),MATCH(DL$2,'CAMAGUI DATA UNIFICADA'!$C$1:$T$1,0)),"")</f>
        <v/>
      </c>
      <c r="DM60" s="33" t="str">
        <f t="array" ref="DM60">IFERROR(INDEX('CAMAGUI DATA UNIFICADA'!$C$2:$T1007,MATCH(1,($A60='CAMAGUI DATA UNIFICADA'!$A$2:$A1007)*($DF$1='CAMAGUI DATA UNIFICADA'!$B$2:$B1007),0),MATCH(DM$2,'CAMAGUI DATA UNIFICADA'!$C$1:$T$1,0)),"")</f>
        <v/>
      </c>
      <c r="DN60" s="60" t="str">
        <f t="array" ref="DN60">IFERROR(INDEX('CAMAGUI DATA UNIFICADA'!$C$2:$T1007,MATCH(1,($A60='CAMAGUI DATA UNIFICADA'!$A$2:$A1007)*($DF$1='CAMAGUI DATA UNIFICADA'!$B$2:$B1007),0),MATCH(DN$2,'CAMAGUI DATA UNIFICADA'!$C$1:$T$1,0)),"")</f>
        <v/>
      </c>
      <c r="DO60" s="33" t="str">
        <f t="array" ref="DO60">IFERROR(INDEX('CAMAGUI DATA UNIFICADA'!$C$2:$T1007,MATCH(1,($A60='CAMAGUI DATA UNIFICADA'!$A$2:$A1007)*($DF$1='CAMAGUI DATA UNIFICADA'!$B$2:$B1007),0),MATCH(DO$2,'CAMAGUI DATA UNIFICADA'!$C$1:$T$1,0)),"")</f>
        <v/>
      </c>
      <c r="DP60" s="23" t="str">
        <f t="array" ref="DP60">IFERROR(INDEX('CAMAGUI DATA UNIFICADA'!$C$2:$T1007,MATCH(1,($A60='CAMAGUI DATA UNIFICADA'!$A$2:$A1007)*($DF$1='CAMAGUI DATA UNIFICADA'!$B$2:$B1007),0),MATCH(DP$2,'CAMAGUI DATA UNIFICADA'!$C$1:$T$1,0)),"")</f>
        <v/>
      </c>
      <c r="DQ60" s="23" t="str">
        <f t="array" ref="DQ60">IFERROR(INDEX('CAMAGUI DATA UNIFICADA'!$C$2:$T1007,MATCH(1,($A60='CAMAGUI DATA UNIFICADA'!$A$2:$A1007)*($DF$1='CAMAGUI DATA UNIFICADA'!$B$2:$B1007),0),MATCH(DQ$2,'CAMAGUI DATA UNIFICADA'!$C$1:$T$1,0)),"")</f>
        <v/>
      </c>
      <c r="DR60" s="2" t="str">
        <f t="array" ref="DR60">IFERROR(INDEX('CAMAGUI DATA UNIFICADA'!$C$2:$T1007,MATCH(1,($A60='CAMAGUI DATA UNIFICADA'!$A$2:$A1007)*($DF$1='CAMAGUI DATA UNIFICADA'!$B$2:$B1007),0),MATCH(DR$2,'CAMAGUI DATA UNIFICADA'!$C$1:$T$1,0)),"")</f>
        <v/>
      </c>
      <c r="DS60" s="2" t="str">
        <f t="array" ref="DS60">IFERROR(INDEX('CAMAGUI DATA UNIFICADA'!$C$2:$T1007,MATCH(1,($A60='CAMAGUI DATA UNIFICADA'!$A$2:$A1007)*($DF$1='CAMAGUI DATA UNIFICADA'!$B$2:$B1007),0),MATCH(DS$2,'CAMAGUI DATA UNIFICADA'!$C$1:$T$1,0)),"")</f>
        <v/>
      </c>
      <c r="DT60" s="2" t="str">
        <f t="array" ref="DT60">IFERROR(INDEX('CAMAGUI DATA UNIFICADA'!$C$2:$T1007,MATCH(1,($A60='CAMAGUI DATA UNIFICADA'!$A$2:$A1007)*($DF$1='CAMAGUI DATA UNIFICADA'!$B$2:$B1007),0),MATCH(DT$2,'CAMAGUI DATA UNIFICADA'!$C$1:$T$1,0)),"")</f>
        <v/>
      </c>
      <c r="DU60" s="33" t="str">
        <f t="array" ref="DU60">IFERROR(INDEX('CAMAGUI DATA UNIFICADA'!$C$2:$T1007,MATCH(1,($A60='CAMAGUI DATA UNIFICADA'!$A$2:$A1007)*($DF$1='CAMAGUI DATA UNIFICADA'!$B$2:$B1007),0),MATCH(DU$2,'CAMAGUI DATA UNIFICADA'!$C$1:$T$1,0)),"")</f>
        <v/>
      </c>
      <c r="DV60" s="60" t="str">
        <f t="array" ref="DV60">IFERROR(INDEX('CAMAGUI DATA UNIFICADA'!$C$2:$T1007,MATCH(1,($A60='CAMAGUI DATA UNIFICADA'!$A$2:$A1007)*($DF$1='CAMAGUI DATA UNIFICADA'!$B$2:$B1007),0),MATCH(DV$2,'CAMAGUI DATA UNIFICADA'!$C$1:$T$1,0)),"")</f>
        <v/>
      </c>
      <c r="DW60" s="140" t="str">
        <f t="array" ref="DW60">IFERROR(INDEX('CAMAGUI DATA UNIFICADA'!$C$2:$T1007,MATCH(1,($A60='CAMAGUI DATA UNIFICADA'!$A$2:$A1007)*($DF$1='CAMAGUI DATA UNIFICADA'!$B$2:$B1007),0),MATCH(DW$2,'CAMAGUI DATA UNIFICADA'!$C$1:$T$1,0)),"")</f>
        <v/>
      </c>
      <c r="DX60" s="144" t="str">
        <f t="array" ref="DX60">IFERROR(INDEX('CAMAGUI DATA UNIFICADA'!$C$2:$T1007,MATCH(1,($A60='CAMAGUI DATA UNIFICADA'!$A$2:$A1007)*($DX$1='CAMAGUI DATA UNIFICADA'!$B$2:$B1007),0),MATCH(DX$2,'CAMAGUI DATA UNIFICADA'!$C$1:$T$1,0)),"")</f>
        <v/>
      </c>
      <c r="DY60" s="60" t="str">
        <f t="array" ref="DY60">IFERROR(INDEX('CAMAGUI DATA UNIFICADA'!$C$2:$T1007,MATCH(1,($A60='CAMAGUI DATA UNIFICADA'!$A$2:$A1007)*($DX$1='CAMAGUI DATA UNIFICADA'!$B$2:$B1007),0),MATCH(DY$2,'CAMAGUI DATA UNIFICADA'!$C$1:$T$1,0)),"")</f>
        <v/>
      </c>
      <c r="DZ60" s="60" t="str">
        <f t="array" ref="DZ60">IFERROR(INDEX('CAMAGUI DATA UNIFICADA'!$C$2:$T1007,MATCH(1,($A60='CAMAGUI DATA UNIFICADA'!$A$2:$A1007)*($DX$1='CAMAGUI DATA UNIFICADA'!$B$2:$B1007),0),MATCH(DZ$2,'CAMAGUI DATA UNIFICADA'!$C$1:$T$1,0)),"")</f>
        <v/>
      </c>
      <c r="EA60" s="60" t="str">
        <f t="array" ref="EA60">IFERROR(INDEX('CAMAGUI DATA UNIFICADA'!$C$2:$T1007,MATCH(1,($A60='CAMAGUI DATA UNIFICADA'!$A$2:$A1007)*($DX$1='CAMAGUI DATA UNIFICADA'!$B$2:$B1007),0),MATCH(EA$2,'CAMAGUI DATA UNIFICADA'!$C$1:$T$1,0)),"")</f>
        <v/>
      </c>
      <c r="EB60" s="60" t="str">
        <f t="array" ref="EB60">IFERROR(INDEX('CAMAGUI DATA UNIFICADA'!$C$2:$T1007,MATCH(1,($A60='CAMAGUI DATA UNIFICADA'!$A$2:$A1007)*($DX$1='CAMAGUI DATA UNIFICADA'!$B$2:$B1007),0),MATCH(EB$2,'CAMAGUI DATA UNIFICADA'!$C$1:$T$1,0)),"")</f>
        <v/>
      </c>
      <c r="EC60" s="60" t="str">
        <f t="array" ref="EC60">IFERROR(INDEX('CAMAGUI DATA UNIFICADA'!$C$2:$T1007,MATCH(1,($A60='CAMAGUI DATA UNIFICADA'!$A$2:$A1007)*($DX$1='CAMAGUI DATA UNIFICADA'!$B$2:$B1007),0),MATCH(EC$2,'CAMAGUI DATA UNIFICADA'!$C$1:$T$1,0)),"")</f>
        <v/>
      </c>
      <c r="ED60" s="60" t="str">
        <f t="array" ref="ED60">IFERROR(INDEX('CAMAGUI DATA UNIFICADA'!$C$2:$T1007,MATCH(1,($A60='CAMAGUI DATA UNIFICADA'!$A$2:$A1007)*($DX$1='CAMAGUI DATA UNIFICADA'!$B$2:$B1007),0),MATCH(ED$2,'CAMAGUI DATA UNIFICADA'!$C$1:$T$1,0)),"")</f>
        <v/>
      </c>
      <c r="EE60" s="60" t="str">
        <f t="array" ref="EE60">IFERROR(INDEX('CAMAGUI DATA UNIFICADA'!$C$2:$T1007,MATCH(1,($A60='CAMAGUI DATA UNIFICADA'!$A$2:$A1007)*($DX$1='CAMAGUI DATA UNIFICADA'!$B$2:$B1007),0),MATCH(EE$2,'CAMAGUI DATA UNIFICADA'!$C$1:$T$1,0)),"")</f>
        <v/>
      </c>
      <c r="EF60" s="60" t="str">
        <f t="array" ref="EF60">IFERROR(INDEX('CAMAGUI DATA UNIFICADA'!$C$2:$T1007,MATCH(1,($A60='CAMAGUI DATA UNIFICADA'!$A$2:$A1007)*($DX$1='CAMAGUI DATA UNIFICADA'!$B$2:$B1007),0),MATCH(EF$2,'CAMAGUI DATA UNIFICADA'!$C$1:$T$1,0)),"")</f>
        <v/>
      </c>
      <c r="EG60" s="60" t="str">
        <f t="array" ref="EG60">IFERROR(INDEX('CAMAGUI DATA UNIFICADA'!$C$2:$T1007,MATCH(1,($A60='CAMAGUI DATA UNIFICADA'!$A$2:$A1007)*($DX$1='CAMAGUI DATA UNIFICADA'!$B$2:$B1007),0),MATCH(EG$2,'CAMAGUI DATA UNIFICADA'!$C$1:$T$1,0)),"")</f>
        <v/>
      </c>
      <c r="EH60" s="60" t="str">
        <f t="array" ref="EH60">IFERROR(INDEX('CAMAGUI DATA UNIFICADA'!$C$2:$T1007,MATCH(1,($A60='CAMAGUI DATA UNIFICADA'!$A$2:$A1007)*($DX$1='CAMAGUI DATA UNIFICADA'!$B$2:$B1007),0),MATCH(EH$2,'CAMAGUI DATA UNIFICADA'!$C$1:$T$1,0)),"")</f>
        <v/>
      </c>
      <c r="EI60" s="60" t="str">
        <f t="array" ref="EI60">IFERROR(INDEX('CAMAGUI DATA UNIFICADA'!$C$2:$T1007,MATCH(1,($A60='CAMAGUI DATA UNIFICADA'!$A$2:$A1007)*($DX$1='CAMAGUI DATA UNIFICADA'!$B$2:$B1007),0),MATCH(EI$2,'CAMAGUI DATA UNIFICADA'!$C$1:$T$1,0)),"")</f>
        <v/>
      </c>
      <c r="EJ60" s="60" t="str">
        <f t="array" ref="EJ60">IFERROR(INDEX('CAMAGUI DATA UNIFICADA'!$C$2:$T1007,MATCH(1,($A60='CAMAGUI DATA UNIFICADA'!$A$2:$A1007)*($DX$1='CAMAGUI DATA UNIFICADA'!$B$2:$B1007),0),MATCH(EJ$2,'CAMAGUI DATA UNIFICADA'!$C$1:$T$1,0)),"")</f>
        <v/>
      </c>
      <c r="EK60" s="60" t="str">
        <f t="array" ref="EK60">IFERROR(INDEX('CAMAGUI DATA UNIFICADA'!$C$2:$T1007,MATCH(1,($A60='CAMAGUI DATA UNIFICADA'!$A$2:$A1007)*($DX$1='CAMAGUI DATA UNIFICADA'!$B$2:$B1007),0),MATCH(EK$2,'CAMAGUI DATA UNIFICADA'!$C$1:$T$1,0)),"")</f>
        <v/>
      </c>
      <c r="EL60" s="60" t="str">
        <f t="array" ref="EL60">IFERROR(INDEX('CAMAGUI DATA UNIFICADA'!$C$2:$T1007,MATCH(1,($A60='CAMAGUI DATA UNIFICADA'!$A$2:$A1007)*($DX$1='CAMAGUI DATA UNIFICADA'!$B$2:$B1007),0),MATCH(EL$2,'CAMAGUI DATA UNIFICADA'!$C$1:$T$1,0)),"")</f>
        <v/>
      </c>
      <c r="EM60" s="60" t="str">
        <f t="array" ref="EM60">IFERROR(INDEX('CAMAGUI DATA UNIFICADA'!$C$2:$T1007,MATCH(1,($A60='CAMAGUI DATA UNIFICADA'!$A$2:$A1007)*($DX$1='CAMAGUI DATA UNIFICADA'!$B$2:$B1007),0),MATCH(EM$2,'CAMAGUI DATA UNIFICADA'!$C$1:$T$1,0)),"")</f>
        <v/>
      </c>
      <c r="EN60" s="60" t="str">
        <f t="array" ref="EN60">IFERROR(INDEX('CAMAGUI DATA UNIFICADA'!$C$2:$T1007,MATCH(1,($A60='CAMAGUI DATA UNIFICADA'!$A$2:$A1007)*($DX$1='CAMAGUI DATA UNIFICADA'!$B$2:$B1007),0),MATCH(EN$2,'CAMAGUI DATA UNIFICADA'!$C$1:$T$1,0)),"")</f>
        <v/>
      </c>
      <c r="EO60" s="140" t="str">
        <f t="array" ref="EO60">IFERROR(INDEX('CAMAGUI DATA UNIFICADA'!$C$2:$T1007,MATCH(1,($A60='CAMAGUI DATA UNIFICADA'!$A$2:$A1007)*($DX$1='CAMAGUI DATA UNIFICADA'!$B$2:$B1007),0),MATCH(EO$2,'CAMAGUI DATA UNIFICADA'!$C$1:$T$1,0)),"")</f>
        <v/>
      </c>
    </row>
    <row r="61">
      <c r="A61" s="137">
        <v>45355.0</v>
      </c>
      <c r="B61" s="138" t="str">
        <f t="array" ref="B61">IFERROR(INDEX('CAMAGUI DATA UNIFICADA'!$C$2:$T1007,MATCH(1,($A61='CAMAGUI DATA UNIFICADA'!$A$2:$A1007)*($B$1='CAMAGUI DATA UNIFICADA'!$B$2:$B1007),0),MATCH(B$2,'CAMAGUI DATA UNIFICADA'!$C$1:$T$1,0)),"")</f>
        <v>CA1120124</v>
      </c>
      <c r="C61" s="2">
        <f t="array" ref="C61">IFERROR(INDEX('CAMAGUI DATA UNIFICADA'!$C$2:$T1007,MATCH(1,($A61='CAMAGUI DATA UNIFICADA'!$A$2:$A1007)*($B$1='CAMAGUI DATA UNIFICADA'!$B$2:$B1007),0),MATCH(C$2,'CAMAGUI DATA UNIFICADA'!$C$1:$T$1,0)),"")</f>
        <v>675</v>
      </c>
      <c r="D61" s="2">
        <f t="array" ref="D61">IFERROR(INDEX('CAMAGUI DATA UNIFICADA'!$C$2:$T1007,MATCH(1,($A61='CAMAGUI DATA UNIFICADA'!$A$2:$A1007)*($B$1='CAMAGUI DATA UNIFICADA'!$B$2:$B1007),0),MATCH(D$2,'CAMAGUI DATA UNIFICADA'!$C$1:$T$1,0)),"")</f>
        <v>4050</v>
      </c>
      <c r="E61" s="2" t="str">
        <f t="array" ref="E61">IFERROR(INDEX('CAMAGUI DATA UNIFICADA'!$C$2:$T1007,MATCH(1,($A61='CAMAGUI DATA UNIFICADA'!$A$2:$A1007)*($B$1='CAMAGUI DATA UNIFICADA'!$B$2:$B1007),0),MATCH(E$2,'CAMAGUI DATA UNIFICADA'!$C$1:$T$1,0)),"")</f>
        <v>SKR MAST</v>
      </c>
      <c r="F61" s="139">
        <f t="array" ref="F61">IFERROR(INDEX('CAMAGUI DATA UNIFICADA'!$C$2:$T1007,MATCH(1,($A61='CAMAGUI DATA UNIFICADA'!$A$2:$A1007)*($B$1='CAMAGUI DATA UNIFICADA'!$B$2:$B1007),0),MATCH(F$2,'CAMAGUI DATA UNIFICADA'!$C$1:$T$1,0)),"")</f>
        <v>3969</v>
      </c>
      <c r="G61" s="2">
        <f t="array" ref="G61">IFERROR(INDEX('CAMAGUI DATA UNIFICADA'!$C$2:$T1007,MATCH(1,($A61='CAMAGUI DATA UNIFICADA'!$A$2:$A1007)*($B$1='CAMAGUI DATA UNIFICADA'!$B$2:$B1007),0),MATCH(G$2,'CAMAGUI DATA UNIFICADA'!$C$1:$T$1,0)),"")</f>
        <v>21.46</v>
      </c>
      <c r="H61" s="2">
        <f t="array" ref="H61">IFERROR(INDEX('CAMAGUI DATA UNIFICADA'!$C$2:$T1007,MATCH(1,($A61='CAMAGUI DATA UNIFICADA'!$A$2:$A1007)*($B$1='CAMAGUI DATA UNIFICADA'!$B$2:$B1007),0),MATCH(H$2,'CAMAGUI DATA UNIFICADA'!$C$1:$T$1,0)),"")</f>
        <v>2.62</v>
      </c>
      <c r="I61" s="33">
        <f t="array" ref="I61">IFERROR(INDEX('CAMAGUI DATA UNIFICADA'!$C$2:$T1007,MATCH(1,($A61='CAMAGUI DATA UNIFICADA'!$A$2:$A1007)*($B$1='CAMAGUI DATA UNIFICADA'!$B$2:$B1007),0),MATCH(I$2,'CAMAGUI DATA UNIFICADA'!$C$1:$T$1,0)),"")</f>
        <v>3.30288</v>
      </c>
      <c r="J61" s="60">
        <f t="array" ref="J61">IFERROR(INDEX('CAMAGUI DATA UNIFICADA'!$C$2:$T1007,MATCH(1,($A61='CAMAGUI DATA UNIFICADA'!$A$2:$A1007)*($B$1='CAMAGUI DATA UNIFICADA'!$B$2:$B1007),0),MATCH(J$2,'CAMAGUI DATA UNIFICADA'!$C$1:$T$1,0)),"")</f>
        <v>952316.3924</v>
      </c>
      <c r="K61" s="33">
        <f t="array" ref="K61">IFERROR(INDEX('CAMAGUI DATA UNIFICADA'!$C$2:$T1007,MATCH(1,($A61='CAMAGUI DATA UNIFICADA'!$A$2:$A1007)*($B$1='CAMAGUI DATA UNIFICADA'!$B$2:$B1007),0),MATCH(K$2,'CAMAGUI DATA UNIFICADA'!$C$1:$T$1,0)),"")</f>
        <v>1.688016955</v>
      </c>
      <c r="L61" s="23">
        <f t="array" ref="L61">IFERROR(INDEX('CAMAGUI DATA UNIFICADA'!$C$2:$T1007,MATCH(1,($A61='CAMAGUI DATA UNIFICADA'!$A$2:$A1007)*($B$1='CAMAGUI DATA UNIFICADA'!$B$2:$B1007),0),MATCH(L$2,'CAMAGUI DATA UNIFICADA'!$C$1:$T$1,0)),"")</f>
        <v>0.7799479053</v>
      </c>
      <c r="M61" s="23">
        <f t="array" ref="M61">IFERROR(INDEX('CAMAGUI DATA UNIFICADA'!$C$2:$T1007,MATCH(1,($A61='CAMAGUI DATA UNIFICADA'!$A$2:$A1007)*($B$1='CAMAGUI DATA UNIFICADA'!$B$2:$B1007),0),MATCH(M$2,'CAMAGUI DATA UNIFICADA'!$C$1:$T$1,0)),"")</f>
        <v>0.75</v>
      </c>
      <c r="N61" s="60">
        <f t="array" ref="N61">IFERROR(INDEX('CAMAGUI DATA UNIFICADA'!$C$2:$T1007,MATCH(1,($A61='CAMAGUI DATA UNIFICADA'!$A$2:$A1007)*($B$1='CAMAGUI DATA UNIFICADA'!$B$2:$B1007),0),MATCH(N$2,'CAMAGUI DATA UNIFICADA'!$C$1:$T$1,0)),"")</f>
        <v>111813.1868</v>
      </c>
      <c r="O61" s="2">
        <f t="array" ref="O61">IFERROR(INDEX('CAMAGUI DATA UNIFICADA'!$C$2:$T1007,MATCH(1,($A61='CAMAGUI DATA UNIFICADA'!$A$2:$A1007)*($B$1='CAMAGUI DATA UNIFICADA'!$B$2:$B1007),0),MATCH(O$2,'CAMAGUI DATA UNIFICADA'!$C$1:$T$1,0)),"")</f>
        <v>2</v>
      </c>
      <c r="P61" s="2">
        <f t="array" ref="P61">IFERROR(INDEX('CAMAGUI DATA UNIFICADA'!$C$2:$T1007,MATCH(1,($A61='CAMAGUI DATA UNIFICADA'!$A$2:$A1007)*($B$1='CAMAGUI DATA UNIFICADA'!$B$2:$B1007),0),MATCH(P$2,'CAMAGUI DATA UNIFICADA'!$C$1:$T$1,0)),"")</f>
        <v>23.46</v>
      </c>
      <c r="Q61" s="33">
        <f t="array" ref="Q61">IFERROR(INDEX('CAMAGUI DATA UNIFICADA'!$C$2:$T1007,MATCH(1,($A61='CAMAGUI DATA UNIFICADA'!$A$2:$A1007)*($B$1='CAMAGUI DATA UNIFICADA'!$B$2:$B1007),0),MATCH(Q$2,'CAMAGUI DATA UNIFICADA'!$C$1:$T$1,0)),"")</f>
        <v>3.23736</v>
      </c>
      <c r="R61" s="60">
        <f t="array" ref="R61">IFERROR(INDEX('CAMAGUI DATA UNIFICADA'!$C$2:$T1007,MATCH(1,($A61='CAMAGUI DATA UNIFICADA'!$A$2:$A1007)*($B$1='CAMAGUI DATA UNIFICADA'!$B$2:$B1007),0),MATCH(R$2,'CAMAGUI DATA UNIFICADA'!$C$1:$T$1,0)),"")</f>
        <v>687.9664054</v>
      </c>
      <c r="S61" s="140">
        <f t="array" ref="S61">IFERROR(INDEX('CAMAGUI DATA UNIFICADA'!$C$2:$T1007,MATCH(1,($A61='CAMAGUI DATA UNIFICADA'!$A$2:$A1007)*($B$1='CAMAGUI DATA UNIFICADA'!$B$2:$B1007),0),MATCH(S$2,'CAMAGUI DATA UNIFICADA'!$C$1:$T$1,0)),"")</f>
        <v>3.241601346</v>
      </c>
      <c r="T61" s="138" t="str">
        <f t="array" ref="T61">IFERROR(INDEX('CAMAGUI DATA UNIFICADA'!$C$2:$T1007,MATCH(1,($A61='CAMAGUI DATA UNIFICADA'!$A$2:$A1007)*($T$1='CAMAGUI DATA UNIFICADA'!$B$2:$B1007),0),MATCH(T$2,'CAMAGUI DATA UNIFICADA'!$C$1:$T$1,0)),"")</f>
        <v>CA2120124</v>
      </c>
      <c r="U61" s="2" t="str">
        <f t="array" ref="U61">IFERROR(INDEX('CAMAGUI DATA UNIFICADA'!$C$2:$T1007,MATCH(1,($A61='CAMAGUI DATA UNIFICADA'!$A$2:$A1007)*($T$1='CAMAGUI DATA UNIFICADA'!$B$2:$B1007),0),MATCH(U$2,'CAMAGUI DATA UNIFICADA'!$C$1:$T$1,0)),"")</f>
        <v/>
      </c>
      <c r="V61" s="2">
        <f t="array" ref="V61">IFERROR(INDEX('CAMAGUI DATA UNIFICADA'!$C$2:$T1007,MATCH(1,($A61='CAMAGUI DATA UNIFICADA'!$A$2:$A1007)*($T$1='CAMAGUI DATA UNIFICADA'!$B$2:$B1007),0),MATCH(V$2,'CAMAGUI DATA UNIFICADA'!$C$1:$T$1,0)),"")</f>
        <v>250</v>
      </c>
      <c r="W61" s="2" t="str">
        <f t="array" ref="W61">IFERROR(INDEX('CAMAGUI DATA UNIFICADA'!$C$2:$T1007,MATCH(1,($A61='CAMAGUI DATA UNIFICADA'!$A$2:$A1007)*($T$1='CAMAGUI DATA UNIFICADA'!$B$2:$B1007),0),MATCH(W$2,'CAMAGUI DATA UNIFICADA'!$C$1:$T$1,0)),"")</f>
        <v>SKR MAST</v>
      </c>
      <c r="X61" s="139">
        <f t="array" ref="X61">IFERROR(INDEX('CAMAGUI DATA UNIFICADA'!$C$2:$T1007,MATCH(1,($A61='CAMAGUI DATA UNIFICADA'!$A$2:$A1007)*($T$1='CAMAGUI DATA UNIFICADA'!$B$2:$B1007),0),MATCH(X$2,'CAMAGUI DATA UNIFICADA'!$C$1:$T$1,0)),"")</f>
        <v>245</v>
      </c>
      <c r="Y61" s="2" t="str">
        <f t="array" ref="Y61">IFERROR(INDEX('CAMAGUI DATA UNIFICADA'!$C$2:$T1007,MATCH(1,($A61='CAMAGUI DATA UNIFICADA'!$A$2:$A1007)*($T$1='CAMAGUI DATA UNIFICADA'!$B$2:$B1007),0),MATCH(Y$2,'CAMAGUI DATA UNIFICADA'!$C$1:$T$1,0)),"")</f>
        <v/>
      </c>
      <c r="Z61" s="2">
        <f t="array" ref="Z61">IFERROR(INDEX('CAMAGUI DATA UNIFICADA'!$C$2:$T1007,MATCH(1,($A61='CAMAGUI DATA UNIFICADA'!$A$2:$A1007)*($T$1='CAMAGUI DATA UNIFICADA'!$B$2:$B1007),0),MATCH(Z$2,'CAMAGUI DATA UNIFICADA'!$C$1:$T$1,0)),"")</f>
        <v>-18.8</v>
      </c>
      <c r="AA61" s="2" t="str">
        <f t="array" ref="AA61">IFERROR(INDEX('CAMAGUI DATA UNIFICADA'!$C$2:$T1007,MATCH(1,($A61='CAMAGUI DATA UNIFICADA'!$A$2:$A1007)*($T$1='CAMAGUI DATA UNIFICADA'!$B$2:$B1007),0),MATCH(AA$2,'CAMAGUI DATA UNIFICADA'!$C$1:$T$1,0)),"")</f>
        <v/>
      </c>
      <c r="AB61" s="60" t="str">
        <f t="array" ref="AB61">IFERROR(INDEX('CAMAGUI DATA UNIFICADA'!$C$2:$T1007,MATCH(1,($A61='CAMAGUI DATA UNIFICADA'!$A$2:$A1007)*($T$1='CAMAGUI DATA UNIFICADA'!$B$2:$B1007),0),MATCH(AB$2,'CAMAGUI DATA UNIFICADA'!$C$1:$T$1,0)),"")</f>
        <v/>
      </c>
      <c r="AC61" s="33" t="str">
        <f t="array" ref="AC61">IFERROR(INDEX('CAMAGUI DATA UNIFICADA'!$C$2:$T1007,MATCH(1,($A61='CAMAGUI DATA UNIFICADA'!$A$2:$A1007)*($T$1='CAMAGUI DATA UNIFICADA'!$B$2:$B1007),0),MATCH(AC$2,'CAMAGUI DATA UNIFICADA'!$C$1:$T$1,0)),"")</f>
        <v/>
      </c>
      <c r="AD61" s="23">
        <f t="array" ref="AD61">IFERROR(INDEX('CAMAGUI DATA UNIFICADA'!$C$2:$T1007,MATCH(1,($A61='CAMAGUI DATA UNIFICADA'!$A$2:$A1007)*($T$1='CAMAGUI DATA UNIFICADA'!$B$2:$B1007),0),MATCH(AD$2,'CAMAGUI DATA UNIFICADA'!$C$1:$T$1,0)),"")</f>
        <v>0</v>
      </c>
      <c r="AE61" s="23">
        <f t="array" ref="AE61">IFERROR(INDEX('CAMAGUI DATA UNIFICADA'!$C$2:$T1007,MATCH(1,($A61='CAMAGUI DATA UNIFICADA'!$A$2:$A1007)*($T$1='CAMAGUI DATA UNIFICADA'!$B$2:$B1007),0),MATCH(AE$2,'CAMAGUI DATA UNIFICADA'!$C$1:$T$1,0)),"")</f>
        <v>0</v>
      </c>
      <c r="AF61" s="60">
        <f t="array" ref="AF61">IFERROR(INDEX('CAMAGUI DATA UNIFICADA'!$C$2:$T1007,MATCH(1,($A61='CAMAGUI DATA UNIFICADA'!$A$2:$A1007)*($T$1='CAMAGUI DATA UNIFICADA'!$B$2:$B1007),0),MATCH(AF$2,'CAMAGUI DATA UNIFICADA'!$C$1:$T$1,0)),"")</f>
        <v>0</v>
      </c>
      <c r="AG61" s="2">
        <f t="array" ref="AG61">IFERROR(INDEX('CAMAGUI DATA UNIFICADA'!$C$2:$T1007,MATCH(1,($A61='CAMAGUI DATA UNIFICADA'!$A$2:$A1007)*($T$1='CAMAGUI DATA UNIFICADA'!$B$2:$B1007),0),MATCH(AG$2,'CAMAGUI DATA UNIFICADA'!$C$1:$T$1,0)),"")</f>
        <v>2</v>
      </c>
      <c r="AH61" s="2">
        <f t="array" ref="AH61">IFERROR(INDEX('CAMAGUI DATA UNIFICADA'!$C$2:$T1007,MATCH(1,($A61='CAMAGUI DATA UNIFICADA'!$A$2:$A1007)*($T$1='CAMAGUI DATA UNIFICADA'!$B$2:$B1007),0),MATCH(AH$2,'CAMAGUI DATA UNIFICADA'!$C$1:$T$1,0)),"")</f>
        <v>2</v>
      </c>
      <c r="AI61" s="33">
        <f t="array" ref="AI61">IFERROR(INDEX('CAMAGUI DATA UNIFICADA'!$C$2:$T1007,MATCH(1,($A61='CAMAGUI DATA UNIFICADA'!$A$2:$A1007)*($T$1='CAMAGUI DATA UNIFICADA'!$B$2:$B1007),0),MATCH(AI$2,'CAMAGUI DATA UNIFICADA'!$C$1:$T$1,0)),"")</f>
        <v>11.076</v>
      </c>
      <c r="AJ61" s="60">
        <f t="array" ref="AJ61">IFERROR(INDEX('CAMAGUI DATA UNIFICADA'!$C$2:$T1007,MATCH(1,($A61='CAMAGUI DATA UNIFICADA'!$A$2:$A1007)*($T$1='CAMAGUI DATA UNIFICADA'!$B$2:$B1007),0),MATCH(AJ$2,'CAMAGUI DATA UNIFICADA'!$C$1:$T$1,0)),"")</f>
        <v>-1.700365146</v>
      </c>
      <c r="AK61" s="140">
        <f t="array" ref="AK61">IFERROR(INDEX('CAMAGUI DATA UNIFICADA'!$C$2:$T1007,MATCH(1,($A61='CAMAGUI DATA UNIFICADA'!$A$2:$A1007)*($T$1='CAMAGUI DATA UNIFICADA'!$B$2:$B1007),0),MATCH(AK$2,'CAMAGUI DATA UNIFICADA'!$C$1:$T$1,0)),"")</f>
        <v>-0.4250912866</v>
      </c>
      <c r="AL61" s="138" t="str">
        <f t="array" ref="AL61">IFERROR(INDEX('CAMAGUI DATA UNIFICADA'!$C$2:$T1007,MATCH(1,($A61='CAMAGUI DATA UNIFICADA'!$A$2:$A1007)*($AL$1='CAMAGUI DATA UNIFICADA'!$B$2:$B1007),0),MATCH(AL$2,'CAMAGUI DATA UNIFICADA'!$C$1:$T$1,0)),"")</f>
        <v>CA3120124</v>
      </c>
      <c r="AM61" s="2">
        <f t="array" ref="AM61">IFERROR(INDEX('CAMAGUI DATA UNIFICADA'!$C$2:$T1007,MATCH(1,($A61='CAMAGUI DATA UNIFICADA'!$A$2:$A1007)*($AL$1='CAMAGUI DATA UNIFICADA'!$B$2:$B1007),0),MATCH(AM$2,'CAMAGUI DATA UNIFICADA'!$C$1:$T$1,0)),"")</f>
        <v>525</v>
      </c>
      <c r="AN61" s="2">
        <f t="array" ref="AN61">IFERROR(INDEX('CAMAGUI DATA UNIFICADA'!$C$2:$T1007,MATCH(1,($A61='CAMAGUI DATA UNIFICADA'!$A$2:$A1007)*($AL$1='CAMAGUI DATA UNIFICADA'!$B$2:$B1007),0),MATCH(AN$2,'CAMAGUI DATA UNIFICADA'!$C$1:$T$1,0)),"")</f>
        <v>2575</v>
      </c>
      <c r="AO61" s="2" t="str">
        <f t="array" ref="AO61">IFERROR(INDEX('CAMAGUI DATA UNIFICADA'!$C$2:$T1007,MATCH(1,($A61='CAMAGUI DATA UNIFICADA'!$A$2:$A1007)*($AL$1='CAMAGUI DATA UNIFICADA'!$B$2:$B1007),0),MATCH(AO$2,'CAMAGUI DATA UNIFICADA'!$C$1:$T$1,0)),"")</f>
        <v>SKR MAST</v>
      </c>
      <c r="AP61" s="139">
        <f t="array" ref="AP61">IFERROR(INDEX('CAMAGUI DATA UNIFICADA'!$C$2:$T1007,MATCH(1,($A61='CAMAGUI DATA UNIFICADA'!$A$2:$A1007)*($AL$1='CAMAGUI DATA UNIFICADA'!$B$2:$B1007),0),MATCH(AP$2,'CAMAGUI DATA UNIFICADA'!$C$1:$T$1,0)),"")</f>
        <v>2523.5</v>
      </c>
      <c r="AQ61" s="2">
        <f t="array" ref="AQ61">IFERROR(INDEX('CAMAGUI DATA UNIFICADA'!$C$2:$T1007,MATCH(1,($A61='CAMAGUI DATA UNIFICADA'!$A$2:$A1007)*($AL$1='CAMAGUI DATA UNIFICADA'!$B$2:$B1007),0),MATCH(AQ$2,'CAMAGUI DATA UNIFICADA'!$C$1:$T$1,0)),"")</f>
        <v>18.45</v>
      </c>
      <c r="AR61" s="2">
        <f t="array" ref="AR61">IFERROR(INDEX('CAMAGUI DATA UNIFICADA'!$C$2:$T1007,MATCH(1,($A61='CAMAGUI DATA UNIFICADA'!$A$2:$A1007)*($AL$1='CAMAGUI DATA UNIFICADA'!$B$2:$B1007),0),MATCH(AR$2,'CAMAGUI DATA UNIFICADA'!$C$1:$T$1,0)),"")</f>
        <v>0.95</v>
      </c>
      <c r="AS61" s="33">
        <f t="array" ref="AS61">IFERROR(INDEX('CAMAGUI DATA UNIFICADA'!$C$2:$T1007,MATCH(1,($A61='CAMAGUI DATA UNIFICADA'!$A$2:$A1007)*($AL$1='CAMAGUI DATA UNIFICADA'!$B$2:$B1007),0),MATCH(AS$2,'CAMAGUI DATA UNIFICADA'!$C$1:$T$1,0)),"")</f>
        <v>3.4794</v>
      </c>
      <c r="AT61" s="60">
        <f t="array" ref="AT61">IFERROR(INDEX('CAMAGUI DATA UNIFICADA'!$C$2:$T1007,MATCH(1,($A61='CAMAGUI DATA UNIFICADA'!$A$2:$A1007)*($AL$1='CAMAGUI DATA UNIFICADA'!$B$2:$B1007),0),MATCH(AT$2,'CAMAGUI DATA UNIFICADA'!$C$1:$T$1,0)),"")</f>
        <v>817821.5943</v>
      </c>
      <c r="AU61" s="33">
        <f t="array" ref="AU61">IFERROR(INDEX('CAMAGUI DATA UNIFICADA'!$C$2:$T1007,MATCH(1,($A61='CAMAGUI DATA UNIFICADA'!$A$2:$A1007)*($AL$1='CAMAGUI DATA UNIFICADA'!$B$2:$B1007),0),MATCH(AU$2,'CAMAGUI DATA UNIFICADA'!$C$1:$T$1,0)),"")</f>
        <v>3.488450857</v>
      </c>
      <c r="AV61" s="23">
        <f t="array" ref="AV61">IFERROR(INDEX('CAMAGUI DATA UNIFICADA'!$C$2:$T1007,MATCH(1,($A61='CAMAGUI DATA UNIFICADA'!$A$2:$A1007)*($AL$1='CAMAGUI DATA UNIFICADA'!$B$2:$B1007),0),MATCH(AV$2,'CAMAGUI DATA UNIFICADA'!$C$1:$T$1,0)),"")</f>
        <v>0.7367762111</v>
      </c>
      <c r="AW61" s="23">
        <f t="array" ref="AW61">IFERROR(INDEX('CAMAGUI DATA UNIFICADA'!$C$2:$T1007,MATCH(1,($A61='CAMAGUI DATA UNIFICADA'!$A$2:$A1007)*($AL$1='CAMAGUI DATA UNIFICADA'!$B$2:$B1007),0),MATCH(AW$2,'CAMAGUI DATA UNIFICADA'!$C$1:$T$1,0)),"")</f>
        <v>0.7</v>
      </c>
      <c r="AX61" s="60">
        <f t="array" ref="AX61">IFERROR(INDEX('CAMAGUI DATA UNIFICADA'!$C$2:$T1007,MATCH(1,($A61='CAMAGUI DATA UNIFICADA'!$A$2:$A1007)*($AL$1='CAMAGUI DATA UNIFICADA'!$B$2:$B1007),0),MATCH(AX$2,'CAMAGUI DATA UNIFICADA'!$C$1:$T$1,0)),"")</f>
        <v>111000</v>
      </c>
      <c r="AY61" s="2">
        <f t="array" ref="AY61">IFERROR(INDEX('CAMAGUI DATA UNIFICADA'!$C$2:$T1007,MATCH(1,($A61='CAMAGUI DATA UNIFICADA'!$A$2:$A1007)*($AL$1='CAMAGUI DATA UNIFICADA'!$B$2:$B1007),0),MATCH(AY$2,'CAMAGUI DATA UNIFICADA'!$C$1:$T$1,0)),"")</f>
        <v>2</v>
      </c>
      <c r="AZ61" s="2">
        <f t="array" ref="AZ61">IFERROR(INDEX('CAMAGUI DATA UNIFICADA'!$C$2:$T1007,MATCH(1,($A61='CAMAGUI DATA UNIFICADA'!$A$2:$A1007)*($AL$1='CAMAGUI DATA UNIFICADA'!$B$2:$B1007),0),MATCH(AZ$2,'CAMAGUI DATA UNIFICADA'!$C$1:$T$1,0)),"")</f>
        <v>20.45</v>
      </c>
      <c r="BA61" s="33">
        <f t="array" ref="BA61">IFERROR(INDEX('CAMAGUI DATA UNIFICADA'!$C$2:$T1007,MATCH(1,($A61='CAMAGUI DATA UNIFICADA'!$A$2:$A1007)*($AL$1='CAMAGUI DATA UNIFICADA'!$B$2:$B1007),0),MATCH(BA$2,'CAMAGUI DATA UNIFICADA'!$C$1:$T$1,0)),"")</f>
        <v>3.2568</v>
      </c>
      <c r="BB61" s="60">
        <f t="array" ref="BB61">IFERROR(INDEX('CAMAGUI DATA UNIFICADA'!$C$2:$T1007,MATCH(1,($A61='CAMAGUI DATA UNIFICADA'!$A$2:$A1007)*($AL$1='CAMAGUI DATA UNIFICADA'!$B$2:$B1007),0),MATCH(BB$2,'CAMAGUI DATA UNIFICADA'!$C$1:$T$1,0)),"")</f>
        <v>523.2876176</v>
      </c>
      <c r="BC61" s="140">
        <f t="array" ref="BC61">IFERROR(INDEX('CAMAGUI DATA UNIFICADA'!$C$2:$T1007,MATCH(1,($A61='CAMAGUI DATA UNIFICADA'!$A$2:$A1007)*($AL$1='CAMAGUI DATA UNIFICADA'!$B$2:$B1007),0),MATCH(BC$2,'CAMAGUI DATA UNIFICADA'!$C$1:$T$1,0)),"")</f>
        <v>-0.4280956082</v>
      </c>
      <c r="BD61" s="138" t="str">
        <f t="array" ref="BD61">IFERROR(INDEX('CAMAGUI DATA UNIFICADA'!$C$2:$T1007,MATCH(1,($A61='CAMAGUI DATA UNIFICADA'!$A$2:$A1007)*($BD$1='CAMAGUI DATA UNIFICADA'!$B$2:$B1007),0),MATCH(BD$2,'CAMAGUI DATA UNIFICADA'!$C$1:$T$1,0)),"")</f>
        <v>CA4240224</v>
      </c>
      <c r="BE61" s="2">
        <f t="array" ref="BE61">IFERROR(INDEX('CAMAGUI DATA UNIFICADA'!$C$2:$T1007,MATCH(1,($A61='CAMAGUI DATA UNIFICADA'!$A$2:$A1007)*($BD$1='CAMAGUI DATA UNIFICADA'!$B$2:$B1007),0),MATCH(BE$2,'CAMAGUI DATA UNIFICADA'!$C$1:$T$1,0)),"")</f>
        <v>200</v>
      </c>
      <c r="BF61" s="2">
        <f t="array" ref="BF61">IFERROR(INDEX('CAMAGUI DATA UNIFICADA'!$C$2:$T1007,MATCH(1,($A61='CAMAGUI DATA UNIFICADA'!$A$2:$A1007)*($BD$1='CAMAGUI DATA UNIFICADA'!$B$2:$B1007),0),MATCH(BF$2,'CAMAGUI DATA UNIFICADA'!$C$1:$T$1,0)),"")</f>
        <v>1075</v>
      </c>
      <c r="BG61" s="2" t="str">
        <f t="array" ref="BG61">IFERROR(INDEX('CAMAGUI DATA UNIFICADA'!$C$2:$T1007,MATCH(1,($A61='CAMAGUI DATA UNIFICADA'!$A$2:$A1007)*($BD$1='CAMAGUI DATA UNIFICADA'!$B$2:$B1007),0),MATCH(BG$2,'CAMAGUI DATA UNIFICADA'!$C$1:$T$1,0)),"")</f>
        <v>SKR NW#4</v>
      </c>
      <c r="BH61" s="139">
        <f t="array" ref="BH61">IFERROR(INDEX('CAMAGUI DATA UNIFICADA'!$C$2:$T1007,MATCH(1,($A61='CAMAGUI DATA UNIFICADA'!$A$2:$A1007)*($BD$1='CAMAGUI DATA UNIFICADA'!$B$2:$B1007),0),MATCH(BH$2,'CAMAGUI DATA UNIFICADA'!$C$1:$T$1,0)),"")</f>
        <v>1444.8</v>
      </c>
      <c r="BI61" s="2">
        <f t="array" ref="BI61">IFERROR(INDEX('CAMAGUI DATA UNIFICADA'!$C$2:$T1007,MATCH(1,($A61='CAMAGUI DATA UNIFICADA'!$A$2:$A1007)*($BD$1='CAMAGUI DATA UNIFICADA'!$B$2:$B1007),0),MATCH(BI$2,'CAMAGUI DATA UNIFICADA'!$C$1:$T$1,0)),"")</f>
        <v>3.34</v>
      </c>
      <c r="BJ61" s="2">
        <f t="array" ref="BJ61">IFERROR(INDEX('CAMAGUI DATA UNIFICADA'!$C$2:$T1007,MATCH(1,($A61='CAMAGUI DATA UNIFICADA'!$A$2:$A1007)*($BD$1='CAMAGUI DATA UNIFICADA'!$B$2:$B1007),0),MATCH(BJ$2,'CAMAGUI DATA UNIFICADA'!$C$1:$T$1,0)),"")</f>
        <v>1.67</v>
      </c>
      <c r="BK61" s="33">
        <f t="array" ref="BK61">IFERROR(INDEX('CAMAGUI DATA UNIFICADA'!$C$2:$T1007,MATCH(1,($A61='CAMAGUI DATA UNIFICADA'!$A$2:$A1007)*($BD$1='CAMAGUI DATA UNIFICADA'!$B$2:$B1007),0),MATCH(BK$2,'CAMAGUI DATA UNIFICADA'!$C$1:$T$1,0)),"")</f>
        <v>9.25272</v>
      </c>
      <c r="BL61" s="60">
        <f t="array" ref="BL61">IFERROR(INDEX('CAMAGUI DATA UNIFICADA'!$C$2:$T1007,MATCH(1,($A61='CAMAGUI DATA UNIFICADA'!$A$2:$A1007)*($BD$1='CAMAGUI DATA UNIFICADA'!$B$2:$B1007),0),MATCH(BL$2,'CAMAGUI DATA UNIFICADA'!$C$1:$T$1,0)),"")</f>
        <v>647163.6397</v>
      </c>
      <c r="BM61" s="33">
        <f t="array" ref="BM61">IFERROR(INDEX('CAMAGUI DATA UNIFICADA'!$C$2:$T1007,MATCH(1,($A61='CAMAGUI DATA UNIFICADA'!$A$2:$A1007)*($BD$1='CAMAGUI DATA UNIFICADA'!$B$2:$B1007),0),MATCH(BM$2,'CAMAGUI DATA UNIFICADA'!$C$1:$T$1,0)),"")</f>
        <v>0.9466361395</v>
      </c>
      <c r="BN61" s="23">
        <f t="array" ref="BN61">IFERROR(INDEX('CAMAGUI DATA UNIFICADA'!$C$2:$T1007,MATCH(1,($A61='CAMAGUI DATA UNIFICADA'!$A$2:$A1007)*($BD$1='CAMAGUI DATA UNIFICADA'!$B$2:$B1007),0),MATCH(BN$2,'CAMAGUI DATA UNIFICADA'!$C$1:$T$1,0)),"")</f>
        <v>0.8089545496</v>
      </c>
      <c r="BO61" s="23">
        <f t="array" ref="BO61">IFERROR(INDEX('CAMAGUI DATA UNIFICADA'!$C$2:$T1007,MATCH(1,($A61='CAMAGUI DATA UNIFICADA'!$A$2:$A1007)*($BD$1='CAMAGUI DATA UNIFICADA'!$B$2:$B1007),0),MATCH(BO$2,'CAMAGUI DATA UNIFICADA'!$C$1:$T$1,0)),"")</f>
        <v>0.85</v>
      </c>
      <c r="BP61" s="60">
        <f t="array" ref="BP61">IFERROR(INDEX('CAMAGUI DATA UNIFICADA'!$C$2:$T1007,MATCH(1,($A61='CAMAGUI DATA UNIFICADA'!$A$2:$A1007)*($BD$1='CAMAGUI DATA UNIFICADA'!$B$2:$B1007),0),MATCH(BP$2,'CAMAGUI DATA UNIFICADA'!$C$1:$T$1,0)),"")</f>
        <v>141666.6667</v>
      </c>
      <c r="BQ61" s="2">
        <f t="array" ref="BQ61">IFERROR(INDEX('CAMAGUI DATA UNIFICADA'!$C$2:$T1007,MATCH(1,($A61='CAMAGUI DATA UNIFICADA'!$A$2:$A1007)*($BD$1='CAMAGUI DATA UNIFICADA'!$B$2:$B1007),0),MATCH(BQ$2,'CAMAGUI DATA UNIFICADA'!$C$1:$T$1,0)),"")</f>
        <v>2.5</v>
      </c>
      <c r="BR61" s="2">
        <f t="array" ref="BR61">IFERROR(INDEX('CAMAGUI DATA UNIFICADA'!$C$2:$T1007,MATCH(1,($A61='CAMAGUI DATA UNIFICADA'!$A$2:$A1007)*($BD$1='CAMAGUI DATA UNIFICADA'!$B$2:$B1007),0),MATCH(BR$2,'CAMAGUI DATA UNIFICADA'!$C$1:$T$1,0)),"")</f>
        <v>5.84</v>
      </c>
      <c r="BS61" s="33">
        <f t="array" ref="BS61">IFERROR(INDEX('CAMAGUI DATA UNIFICADA'!$C$2:$T1007,MATCH(1,($A61='CAMAGUI DATA UNIFICADA'!$A$2:$A1007)*($BD$1='CAMAGUI DATA UNIFICADA'!$B$2:$B1007),0),MATCH(BS$2,'CAMAGUI DATA UNIFICADA'!$C$1:$T$1,0)),"")</f>
        <v>6.99216</v>
      </c>
      <c r="BT61" s="60">
        <f t="array" ref="BT61">IFERROR(INDEX('CAMAGUI DATA UNIFICADA'!$C$2:$T1007,MATCH(1,($A61='CAMAGUI DATA UNIFICADA'!$A$2:$A1007)*($BD$1='CAMAGUI DATA UNIFICADA'!$B$2:$B1007),0),MATCH(BT$2,'CAMAGUI DATA UNIFICADA'!$C$1:$T$1,0)),"")</f>
        <v>316.6558992</v>
      </c>
      <c r="BU61" s="140">
        <f t="array" ref="BU61">IFERROR(INDEX('CAMAGUI DATA UNIFICADA'!$C$2:$T1007,MATCH(1,($A61='CAMAGUI DATA UNIFICADA'!$A$2:$A1007)*($BD$1='CAMAGUI DATA UNIFICADA'!$B$2:$B1007),0),MATCH(BU$2,'CAMAGUI DATA UNIFICADA'!$C$1:$T$1,0)),"")</f>
        <v>29.1639748</v>
      </c>
      <c r="BV61" s="138" t="str">
        <f t="array" ref="BV61">IFERROR(INDEX('CAMAGUI DATA UNIFICADA'!$C$2:$T1007,MATCH(1,($A61='CAMAGUI DATA UNIFICADA'!$A$2:$A1007)*($BV$1='CAMAGUI DATA UNIFICADA'!$B$2:$B1007),0),MATCH(BV$2,'CAMAGUI DATA UNIFICADA'!$C$1:$T$1,0)),"")</f>
        <v>CA5240224</v>
      </c>
      <c r="BW61" s="2">
        <f t="array" ref="BW61">IFERROR(INDEX('CAMAGUI DATA UNIFICADA'!$C$2:$T1007,MATCH(1,($A61='CAMAGUI DATA UNIFICADA'!$A$2:$A1007)*($BV$1='CAMAGUI DATA UNIFICADA'!$B$2:$B1007),0),MATCH(BW$2,'CAMAGUI DATA UNIFICADA'!$C$1:$T$1,0)),"")</f>
        <v>175</v>
      </c>
      <c r="BX61" s="2">
        <f t="array" ref="BX61">IFERROR(INDEX('CAMAGUI DATA UNIFICADA'!$C$2:$T1007,MATCH(1,($A61='CAMAGUI DATA UNIFICADA'!$A$2:$A1007)*($BV$1='CAMAGUI DATA UNIFICADA'!$B$2:$B1007),0),MATCH(BX$2,'CAMAGUI DATA UNIFICADA'!$C$1:$T$1,0)),"")</f>
        <v>925</v>
      </c>
      <c r="BY61" s="2" t="str">
        <f t="array" ref="BY61">IFERROR(INDEX('CAMAGUI DATA UNIFICADA'!$C$2:$T1007,MATCH(1,($A61='CAMAGUI DATA UNIFICADA'!$A$2:$A1007)*($BV$1='CAMAGUI DATA UNIFICADA'!$B$2:$B1007),0),MATCH(BY$2,'CAMAGUI DATA UNIFICADA'!$C$1:$T$1,0)),"")</f>
        <v>SKR NW#4</v>
      </c>
      <c r="BZ61" s="139">
        <f t="array" ref="BZ61">IFERROR(INDEX('CAMAGUI DATA UNIFICADA'!$C$2:$T1007,MATCH(1,($A61='CAMAGUI DATA UNIFICADA'!$A$2:$A1007)*($BV$1='CAMAGUI DATA UNIFICADA'!$B$2:$B1007),0),MATCH(BZ$2,'CAMAGUI DATA UNIFICADA'!$C$1:$T$1,0)),"")</f>
        <v>1243.2</v>
      </c>
      <c r="CA61" s="2">
        <f t="array" ref="CA61">IFERROR(INDEX('CAMAGUI DATA UNIFICADA'!$C$2:$T1007,MATCH(1,($A61='CAMAGUI DATA UNIFICADA'!$A$2:$A1007)*($BV$1='CAMAGUI DATA UNIFICADA'!$B$2:$B1007),0),MATCH(CA$2,'CAMAGUI DATA UNIFICADA'!$C$1:$T$1,0)),"")</f>
        <v>3.42</v>
      </c>
      <c r="CB61" s="2">
        <f t="array" ref="CB61">IFERROR(INDEX('CAMAGUI DATA UNIFICADA'!$C$2:$T1007,MATCH(1,($A61='CAMAGUI DATA UNIFICADA'!$A$2:$A1007)*($BV$1='CAMAGUI DATA UNIFICADA'!$B$2:$B1007),0),MATCH(CB$2,'CAMAGUI DATA UNIFICADA'!$C$1:$T$1,0)),"")</f>
        <v>1.73</v>
      </c>
      <c r="CC61" s="33">
        <f t="array" ref="CC61">IFERROR(INDEX('CAMAGUI DATA UNIFICADA'!$C$2:$T1007,MATCH(1,($A61='CAMAGUI DATA UNIFICADA'!$A$2:$A1007)*($BV$1='CAMAGUI DATA UNIFICADA'!$B$2:$B1007),0),MATCH(CC$2,'CAMAGUI DATA UNIFICADA'!$C$1:$T$1,0)),"")</f>
        <v>9.16536</v>
      </c>
      <c r="CD61" s="60">
        <f t="array" ref="CD61">IFERROR(INDEX('CAMAGUI DATA UNIFICADA'!$C$2:$T1007,MATCH(1,($A61='CAMAGUI DATA UNIFICADA'!$A$2:$A1007)*($BV$1='CAMAGUI DATA UNIFICADA'!$B$2:$B1007),0),MATCH(CD$2,'CAMAGUI DATA UNIFICADA'!$C$1:$T$1,0)),"")</f>
        <v>558293.2983</v>
      </c>
      <c r="CE61" s="33">
        <f t="array" ref="CE61">IFERROR(INDEX('CAMAGUI DATA UNIFICADA'!$C$2:$T1007,MATCH(1,($A61='CAMAGUI DATA UNIFICADA'!$A$2:$A1007)*($BV$1='CAMAGUI DATA UNIFICADA'!$B$2:$B1007),0),MATCH(CE$2,'CAMAGUI DATA UNIFICADA'!$C$1:$T$1,0)),"")</f>
        <v>0.8986253461</v>
      </c>
      <c r="CF61" s="23">
        <f t="array" ref="CF61">IFERROR(INDEX('CAMAGUI DATA UNIFICADA'!$C$2:$T1007,MATCH(1,($A61='CAMAGUI DATA UNIFICADA'!$A$2:$A1007)*($BV$1='CAMAGUI DATA UNIFICADA'!$B$2:$B1007),0),MATCH(CF$2,'CAMAGUI DATA UNIFICADA'!$C$1:$T$1,0)),"")</f>
        <v>0.7975618547</v>
      </c>
      <c r="CG61" s="23">
        <f t="array" ref="CG61">IFERROR(INDEX('CAMAGUI DATA UNIFICADA'!$C$2:$T1007,MATCH(1,($A61='CAMAGUI DATA UNIFICADA'!$A$2:$A1007)*($BV$1='CAMAGUI DATA UNIFICADA'!$B$2:$B1007),0),MATCH(CG$2,'CAMAGUI DATA UNIFICADA'!$C$1:$T$1,0)),"")</f>
        <v>0.85</v>
      </c>
      <c r="CH61" s="60">
        <f t="array" ref="CH61">IFERROR(INDEX('CAMAGUI DATA UNIFICADA'!$C$2:$T1007,MATCH(1,($A61='CAMAGUI DATA UNIFICADA'!$A$2:$A1007)*($BV$1='CAMAGUI DATA UNIFICADA'!$B$2:$B1007),0),MATCH(CH$2,'CAMAGUI DATA UNIFICADA'!$C$1:$T$1,0)),"")</f>
        <v>141666.6667</v>
      </c>
      <c r="CI61" s="2">
        <f t="array" ref="CI61">IFERROR(INDEX('CAMAGUI DATA UNIFICADA'!$C$2:$T1007,MATCH(1,($A61='CAMAGUI DATA UNIFICADA'!$A$2:$A1007)*($BV$1='CAMAGUI DATA UNIFICADA'!$B$2:$B1007),0),MATCH(CI$2,'CAMAGUI DATA UNIFICADA'!$C$1:$T$1,0)),"")</f>
        <v>2.5</v>
      </c>
      <c r="CJ61" s="2">
        <f t="array" ref="CJ61">IFERROR(INDEX('CAMAGUI DATA UNIFICADA'!$C$2:$T1007,MATCH(1,($A61='CAMAGUI DATA UNIFICADA'!$A$2:$A1007)*($BV$1='CAMAGUI DATA UNIFICADA'!$B$2:$B1007),0),MATCH(CJ$2,'CAMAGUI DATA UNIFICADA'!$C$1:$T$1,0)),"")</f>
        <v>5.92</v>
      </c>
      <c r="CK61" s="33">
        <f t="array" ref="CK61">IFERROR(INDEX('CAMAGUI DATA UNIFICADA'!$C$2:$T1007,MATCH(1,($A61='CAMAGUI DATA UNIFICADA'!$A$2:$A1007)*($BV$1='CAMAGUI DATA UNIFICADA'!$B$2:$B1007),0),MATCH(CK$2,'CAMAGUI DATA UNIFICADA'!$C$1:$T$1,0)),"")</f>
        <v>6.94608</v>
      </c>
      <c r="CL61" s="60">
        <f t="array" ref="CL61">IFERROR(INDEX('CAMAGUI DATA UNIFICADA'!$C$2:$T1007,MATCH(1,($A61='CAMAGUI DATA UNIFICADA'!$A$2:$A1007)*($BV$1='CAMAGUI DATA UNIFICADA'!$B$2:$B1007),0),MATCH(CL$2,'CAMAGUI DATA UNIFICADA'!$C$1:$T$1,0)),"")</f>
        <v>278.5623044</v>
      </c>
      <c r="CM61" s="140">
        <f t="array" ref="CM61">IFERROR(INDEX('CAMAGUI DATA UNIFICADA'!$C$2:$T1007,MATCH(1,($A61='CAMAGUI DATA UNIFICADA'!$A$2:$A1007)*($BV$1='CAMAGUI DATA UNIFICADA'!$B$2:$B1007),0),MATCH(CM$2,'CAMAGUI DATA UNIFICADA'!$C$1:$T$1,0)),"")</f>
        <v>25.89057611</v>
      </c>
      <c r="CN61" s="138" t="str">
        <f t="array" ref="CN61">IFERROR(INDEX('CAMAGUI DATA UNIFICADA'!$C$2:$T1007,MATCH(1,($A61='CAMAGUI DATA UNIFICADA'!$A$2:$A1007)*($CN$1='CAMAGUI DATA UNIFICADA'!$B$2:$B1007),0),MATCH(CN$2,'CAMAGUI DATA UNIFICADA'!$C$1:$T$1,0)),"")</f>
        <v>CA6250224</v>
      </c>
      <c r="CO61" s="2">
        <f t="array" ref="CO61">IFERROR(INDEX('CAMAGUI DATA UNIFICADA'!$C$2:$T1007,MATCH(1,($A61='CAMAGUI DATA UNIFICADA'!$A$2:$A1007)*($CN$1='CAMAGUI DATA UNIFICADA'!$B$2:$B1007),0),MATCH(CO$2,'CAMAGUI DATA UNIFICADA'!$C$1:$T$1,0)),"")</f>
        <v>262.5</v>
      </c>
      <c r="CP61" s="2">
        <f t="array" ref="CP61">IFERROR(INDEX('CAMAGUI DATA UNIFICADA'!$C$2:$T1007,MATCH(1,($A61='CAMAGUI DATA UNIFICADA'!$A$2:$A1007)*($CN$1='CAMAGUI DATA UNIFICADA'!$B$2:$B1007),0),MATCH(CP$2,'CAMAGUI DATA UNIFICADA'!$C$1:$T$1,0)),"")</f>
        <v>1375</v>
      </c>
      <c r="CQ61" s="2" t="str">
        <f t="array" ref="CQ61">IFERROR(INDEX('CAMAGUI DATA UNIFICADA'!$C$2:$T1007,MATCH(1,($A61='CAMAGUI DATA UNIFICADA'!$A$2:$A1007)*($CN$1='CAMAGUI DATA UNIFICADA'!$B$2:$B1007),0),MATCH(CQ$2,'CAMAGUI DATA UNIFICADA'!$C$1:$T$1,0)),"")</f>
        <v>SKR NW#4</v>
      </c>
      <c r="CR61" s="139">
        <f t="array" ref="CR61">IFERROR(INDEX('CAMAGUI DATA UNIFICADA'!$C$2:$T1007,MATCH(1,($A61='CAMAGUI DATA UNIFICADA'!$A$2:$A1007)*($CN$1='CAMAGUI DATA UNIFICADA'!$B$2:$B1007),0),MATCH(CR$2,'CAMAGUI DATA UNIFICADA'!$C$1:$T$1,0)),"")</f>
        <v>1848</v>
      </c>
      <c r="CS61" s="2">
        <f t="array" ref="CS61">IFERROR(INDEX('CAMAGUI DATA UNIFICADA'!$C$2:$T1007,MATCH(1,($A61='CAMAGUI DATA UNIFICADA'!$A$2:$A1007)*($CN$1='CAMAGUI DATA UNIFICADA'!$B$2:$B1007),0),MATCH(CS$2,'CAMAGUI DATA UNIFICADA'!$C$1:$T$1,0)),"")</f>
        <v>3.33</v>
      </c>
      <c r="CT61" s="2">
        <f t="array" ref="CT61">IFERROR(INDEX('CAMAGUI DATA UNIFICADA'!$C$2:$T1007,MATCH(1,($A61='CAMAGUI DATA UNIFICADA'!$A$2:$A1007)*($CN$1='CAMAGUI DATA UNIFICADA'!$B$2:$B1007),0),MATCH(CT$2,'CAMAGUI DATA UNIFICADA'!$C$1:$T$1,0)),"")</f>
        <v>2.05</v>
      </c>
      <c r="CU61" s="33">
        <f t="array" ref="CU61">IFERROR(INDEX('CAMAGUI DATA UNIFICADA'!$C$2:$T1007,MATCH(1,($A61='CAMAGUI DATA UNIFICADA'!$A$2:$A1007)*($CN$1='CAMAGUI DATA UNIFICADA'!$B$2:$B1007),0),MATCH(CU$2,'CAMAGUI DATA UNIFICADA'!$C$1:$T$1,0)),"")</f>
        <v>9.26364</v>
      </c>
      <c r="CV61" s="60">
        <f t="array" ref="CV61">IFERROR(INDEX('CAMAGUI DATA UNIFICADA'!$C$2:$T1007,MATCH(1,($A61='CAMAGUI DATA UNIFICADA'!$A$2:$A1007)*($CN$1='CAMAGUI DATA UNIFICADA'!$B$2:$B1007),0),MATCH(CV$2,'CAMAGUI DATA UNIFICADA'!$C$1:$T$1,0)),"")</f>
        <v>850948.7505</v>
      </c>
      <c r="CW61" s="33">
        <f t="array" ref="CW61">IFERROR(INDEX('CAMAGUI DATA UNIFICADA'!$C$2:$T1007,MATCH(1,($A61='CAMAGUI DATA UNIFICADA'!$A$2:$A1007)*($CN$1='CAMAGUI DATA UNIFICADA'!$B$2:$B1007),0),MATCH(CW$2,'CAMAGUI DATA UNIFICADA'!$C$1:$T$1,0)),"")</f>
        <v>0.7173601148</v>
      </c>
      <c r="CX61" s="23">
        <f t="array" ref="CX61">IFERROR(INDEX('CAMAGUI DATA UNIFICADA'!$C$2:$T1007,MATCH(1,($A61='CAMAGUI DATA UNIFICADA'!$A$2:$A1007)*($CN$1='CAMAGUI DATA UNIFICADA'!$B$2:$B1007),0),MATCH(CX$2,'CAMAGUI DATA UNIFICADA'!$C$1:$T$1,0)),"")</f>
        <v>0.7735897732</v>
      </c>
      <c r="CY61" s="23">
        <f t="array" ref="CY61">IFERROR(INDEX('CAMAGUI DATA UNIFICADA'!$C$2:$T1007,MATCH(1,($A61='CAMAGUI DATA UNIFICADA'!$A$2:$A1007)*($CN$1='CAMAGUI DATA UNIFICADA'!$B$2:$B1007),0),MATCH(CY$2,'CAMAGUI DATA UNIFICADA'!$C$1:$T$1,0)),"")</f>
        <v>0.85</v>
      </c>
      <c r="CZ61" s="60">
        <f t="array" ref="CZ61">IFERROR(INDEX('CAMAGUI DATA UNIFICADA'!$C$2:$T1007,MATCH(1,($A61='CAMAGUI DATA UNIFICADA'!$A$2:$A1007)*($CN$1='CAMAGUI DATA UNIFICADA'!$B$2:$B1007),0),MATCH(CZ$2,'CAMAGUI DATA UNIFICADA'!$C$1:$T$1,0)),"")</f>
        <v>106857.1429</v>
      </c>
      <c r="DA61" s="2">
        <f t="array" ref="DA61">IFERROR(INDEX('CAMAGUI DATA UNIFICADA'!$C$2:$T1007,MATCH(1,($A61='CAMAGUI DATA UNIFICADA'!$A$2:$A1007)*($CN$1='CAMAGUI DATA UNIFICADA'!$B$2:$B1007),0),MATCH(DA$2,'CAMAGUI DATA UNIFICADA'!$C$1:$T$1,0)),"")</f>
        <v>2.5</v>
      </c>
      <c r="DB61" s="2">
        <f t="array" ref="DB61">IFERROR(INDEX('CAMAGUI DATA UNIFICADA'!$C$2:$T1007,MATCH(1,($A61='CAMAGUI DATA UNIFICADA'!$A$2:$A1007)*($CN$1='CAMAGUI DATA UNIFICADA'!$B$2:$B1007),0),MATCH(DB$2,'CAMAGUI DATA UNIFICADA'!$C$1:$T$1,0)),"")</f>
        <v>5.83</v>
      </c>
      <c r="DC61" s="33">
        <f t="array" ref="DC61">IFERROR(INDEX('CAMAGUI DATA UNIFICADA'!$C$2:$T1007,MATCH(1,($A61='CAMAGUI DATA UNIFICADA'!$A$2:$A1007)*($CN$1='CAMAGUI DATA UNIFICADA'!$B$2:$B1007),0),MATCH(DC$2,'CAMAGUI DATA UNIFICADA'!$C$1:$T$1,0)),"")</f>
        <v>6.99792</v>
      </c>
      <c r="DD61" s="60">
        <f t="array" ref="DD61">IFERROR(INDEX('CAMAGUI DATA UNIFICADA'!$C$2:$T1007,MATCH(1,($A61='CAMAGUI DATA UNIFICADA'!$A$2:$A1007)*($CN$1='CAMAGUI DATA UNIFICADA'!$B$2:$B1007),0),MATCH(DD$2,'CAMAGUI DATA UNIFICADA'!$C$1:$T$1,0)),"")</f>
        <v>435.1026089</v>
      </c>
      <c r="DE61" s="140">
        <f t="array" ref="DE61">IFERROR(INDEX('CAMAGUI DATA UNIFICADA'!$C$2:$T1007,MATCH(1,($A61='CAMAGUI DATA UNIFICADA'!$A$2:$A1007)*($CN$1='CAMAGUI DATA UNIFICADA'!$B$2:$B1007),0),MATCH(DE$2,'CAMAGUI DATA UNIFICADA'!$C$1:$T$1,0)),"")</f>
        <v>43.15065221</v>
      </c>
      <c r="DF61" s="138" t="str">
        <f t="array" ref="DF61">IFERROR(INDEX('CAMAGUI DATA UNIFICADA'!$C$2:$T1007,MATCH(1,($A61='CAMAGUI DATA UNIFICADA'!$A$2:$A1007)*($DF$1='CAMAGUI DATA UNIFICADA'!$B$2:$B1007),0),MATCH(DF$2,'CAMAGUI DATA UNIFICADA'!$C$1:$T$1,0)),"")</f>
        <v/>
      </c>
      <c r="DG61" s="2" t="str">
        <f t="array" ref="DG61">IFERROR(INDEX('CAMAGUI DATA UNIFICADA'!$C$2:$T1007,MATCH(1,($A61='CAMAGUI DATA UNIFICADA'!$A$2:$A1007)*($DF$1='CAMAGUI DATA UNIFICADA'!$B$2:$B1007),0),MATCH(DG$2,'CAMAGUI DATA UNIFICADA'!$C$1:$T$1,0)),"")</f>
        <v/>
      </c>
      <c r="DH61" s="2" t="str">
        <f t="array" ref="DH61">IFERROR(INDEX('CAMAGUI DATA UNIFICADA'!$C$2:$T1007,MATCH(1,($A61='CAMAGUI DATA UNIFICADA'!$A$2:$A1007)*($DF$1='CAMAGUI DATA UNIFICADA'!$B$2:$B1007),0),MATCH(DH$2,'CAMAGUI DATA UNIFICADA'!$C$1:$T$1,0)),"")</f>
        <v/>
      </c>
      <c r="DI61" s="2" t="str">
        <f t="array" ref="DI61">IFERROR(INDEX('CAMAGUI DATA UNIFICADA'!$C$2:$T1007,MATCH(1,($A61='CAMAGUI DATA UNIFICADA'!$A$2:$A1007)*($DF$1='CAMAGUI DATA UNIFICADA'!$B$2:$B1007),0),MATCH(DI$2,'CAMAGUI DATA UNIFICADA'!$C$1:$T$1,0)),"")</f>
        <v/>
      </c>
      <c r="DJ61" s="139" t="str">
        <f t="array" ref="DJ61">IFERROR(INDEX('CAMAGUI DATA UNIFICADA'!$C$2:$T1007,MATCH(1,($A61='CAMAGUI DATA UNIFICADA'!$A$2:$A1007)*($DF$1='CAMAGUI DATA UNIFICADA'!$B$2:$B1007),0),MATCH(DJ$2,'CAMAGUI DATA UNIFICADA'!$C$1:$T$1,0)),"")</f>
        <v/>
      </c>
      <c r="DK61" s="2" t="str">
        <f t="array" ref="DK61">IFERROR(INDEX('CAMAGUI DATA UNIFICADA'!$C$2:$T1007,MATCH(1,($A61='CAMAGUI DATA UNIFICADA'!$A$2:$A1007)*($DF$1='CAMAGUI DATA UNIFICADA'!$B$2:$B1007),0),MATCH(DK$2,'CAMAGUI DATA UNIFICADA'!$C$1:$T$1,0)),"")</f>
        <v/>
      </c>
      <c r="DL61" s="2" t="str">
        <f t="array" ref="DL61">IFERROR(INDEX('CAMAGUI DATA UNIFICADA'!$C$2:$T1007,MATCH(1,($A61='CAMAGUI DATA UNIFICADA'!$A$2:$A1007)*($DF$1='CAMAGUI DATA UNIFICADA'!$B$2:$B1007),0),MATCH(DL$2,'CAMAGUI DATA UNIFICADA'!$C$1:$T$1,0)),"")</f>
        <v/>
      </c>
      <c r="DM61" s="33" t="str">
        <f t="array" ref="DM61">IFERROR(INDEX('CAMAGUI DATA UNIFICADA'!$C$2:$T1007,MATCH(1,($A61='CAMAGUI DATA UNIFICADA'!$A$2:$A1007)*($DF$1='CAMAGUI DATA UNIFICADA'!$B$2:$B1007),0),MATCH(DM$2,'CAMAGUI DATA UNIFICADA'!$C$1:$T$1,0)),"")</f>
        <v/>
      </c>
      <c r="DN61" s="60" t="str">
        <f t="array" ref="DN61">IFERROR(INDEX('CAMAGUI DATA UNIFICADA'!$C$2:$T1007,MATCH(1,($A61='CAMAGUI DATA UNIFICADA'!$A$2:$A1007)*($DF$1='CAMAGUI DATA UNIFICADA'!$B$2:$B1007),0),MATCH(DN$2,'CAMAGUI DATA UNIFICADA'!$C$1:$T$1,0)),"")</f>
        <v/>
      </c>
      <c r="DO61" s="33" t="str">
        <f t="array" ref="DO61">IFERROR(INDEX('CAMAGUI DATA UNIFICADA'!$C$2:$T1007,MATCH(1,($A61='CAMAGUI DATA UNIFICADA'!$A$2:$A1007)*($DF$1='CAMAGUI DATA UNIFICADA'!$B$2:$B1007),0),MATCH(DO$2,'CAMAGUI DATA UNIFICADA'!$C$1:$T$1,0)),"")</f>
        <v/>
      </c>
      <c r="DP61" s="23" t="str">
        <f t="array" ref="DP61">IFERROR(INDEX('CAMAGUI DATA UNIFICADA'!$C$2:$T1007,MATCH(1,($A61='CAMAGUI DATA UNIFICADA'!$A$2:$A1007)*($DF$1='CAMAGUI DATA UNIFICADA'!$B$2:$B1007),0),MATCH(DP$2,'CAMAGUI DATA UNIFICADA'!$C$1:$T$1,0)),"")</f>
        <v/>
      </c>
      <c r="DQ61" s="23" t="str">
        <f t="array" ref="DQ61">IFERROR(INDEX('CAMAGUI DATA UNIFICADA'!$C$2:$T1007,MATCH(1,($A61='CAMAGUI DATA UNIFICADA'!$A$2:$A1007)*($DF$1='CAMAGUI DATA UNIFICADA'!$B$2:$B1007),0),MATCH(DQ$2,'CAMAGUI DATA UNIFICADA'!$C$1:$T$1,0)),"")</f>
        <v/>
      </c>
      <c r="DR61" s="2" t="str">
        <f t="array" ref="DR61">IFERROR(INDEX('CAMAGUI DATA UNIFICADA'!$C$2:$T1007,MATCH(1,($A61='CAMAGUI DATA UNIFICADA'!$A$2:$A1007)*($DF$1='CAMAGUI DATA UNIFICADA'!$B$2:$B1007),0),MATCH(DR$2,'CAMAGUI DATA UNIFICADA'!$C$1:$T$1,0)),"")</f>
        <v/>
      </c>
      <c r="DS61" s="2" t="str">
        <f t="array" ref="DS61">IFERROR(INDEX('CAMAGUI DATA UNIFICADA'!$C$2:$T1007,MATCH(1,($A61='CAMAGUI DATA UNIFICADA'!$A$2:$A1007)*($DF$1='CAMAGUI DATA UNIFICADA'!$B$2:$B1007),0),MATCH(DS$2,'CAMAGUI DATA UNIFICADA'!$C$1:$T$1,0)),"")</f>
        <v/>
      </c>
      <c r="DT61" s="2" t="str">
        <f t="array" ref="DT61">IFERROR(INDEX('CAMAGUI DATA UNIFICADA'!$C$2:$T1007,MATCH(1,($A61='CAMAGUI DATA UNIFICADA'!$A$2:$A1007)*($DF$1='CAMAGUI DATA UNIFICADA'!$B$2:$B1007),0),MATCH(DT$2,'CAMAGUI DATA UNIFICADA'!$C$1:$T$1,0)),"")</f>
        <v/>
      </c>
      <c r="DU61" s="33" t="str">
        <f t="array" ref="DU61">IFERROR(INDEX('CAMAGUI DATA UNIFICADA'!$C$2:$T1007,MATCH(1,($A61='CAMAGUI DATA UNIFICADA'!$A$2:$A1007)*($DF$1='CAMAGUI DATA UNIFICADA'!$B$2:$B1007),0),MATCH(DU$2,'CAMAGUI DATA UNIFICADA'!$C$1:$T$1,0)),"")</f>
        <v/>
      </c>
      <c r="DV61" s="60" t="str">
        <f t="array" ref="DV61">IFERROR(INDEX('CAMAGUI DATA UNIFICADA'!$C$2:$T1007,MATCH(1,($A61='CAMAGUI DATA UNIFICADA'!$A$2:$A1007)*($DF$1='CAMAGUI DATA UNIFICADA'!$B$2:$B1007),0),MATCH(DV$2,'CAMAGUI DATA UNIFICADA'!$C$1:$T$1,0)),"")</f>
        <v/>
      </c>
      <c r="DW61" s="140" t="str">
        <f t="array" ref="DW61">IFERROR(INDEX('CAMAGUI DATA UNIFICADA'!$C$2:$T1007,MATCH(1,($A61='CAMAGUI DATA UNIFICADA'!$A$2:$A1007)*($DF$1='CAMAGUI DATA UNIFICADA'!$B$2:$B1007),0),MATCH(DW$2,'CAMAGUI DATA UNIFICADA'!$C$1:$T$1,0)),"")</f>
        <v/>
      </c>
      <c r="DX61" s="144" t="str">
        <f t="array" ref="DX61">IFERROR(INDEX('CAMAGUI DATA UNIFICADA'!$C$2:$T1007,MATCH(1,($A61='CAMAGUI DATA UNIFICADA'!$A$2:$A1007)*($DX$1='CAMAGUI DATA UNIFICADA'!$B$2:$B1007),0),MATCH(DX$2,'CAMAGUI DATA UNIFICADA'!$C$1:$T$1,0)),"")</f>
        <v/>
      </c>
      <c r="DY61" s="60" t="str">
        <f t="array" ref="DY61">IFERROR(INDEX('CAMAGUI DATA UNIFICADA'!$C$2:$T1007,MATCH(1,($A61='CAMAGUI DATA UNIFICADA'!$A$2:$A1007)*($DX$1='CAMAGUI DATA UNIFICADA'!$B$2:$B1007),0),MATCH(DY$2,'CAMAGUI DATA UNIFICADA'!$C$1:$T$1,0)),"")</f>
        <v/>
      </c>
      <c r="DZ61" s="60" t="str">
        <f t="array" ref="DZ61">IFERROR(INDEX('CAMAGUI DATA UNIFICADA'!$C$2:$T1007,MATCH(1,($A61='CAMAGUI DATA UNIFICADA'!$A$2:$A1007)*($DX$1='CAMAGUI DATA UNIFICADA'!$B$2:$B1007),0),MATCH(DZ$2,'CAMAGUI DATA UNIFICADA'!$C$1:$T$1,0)),"")</f>
        <v/>
      </c>
      <c r="EA61" s="60" t="str">
        <f t="array" ref="EA61">IFERROR(INDEX('CAMAGUI DATA UNIFICADA'!$C$2:$T1007,MATCH(1,($A61='CAMAGUI DATA UNIFICADA'!$A$2:$A1007)*($DX$1='CAMAGUI DATA UNIFICADA'!$B$2:$B1007),0),MATCH(EA$2,'CAMAGUI DATA UNIFICADA'!$C$1:$T$1,0)),"")</f>
        <v/>
      </c>
      <c r="EB61" s="60" t="str">
        <f t="array" ref="EB61">IFERROR(INDEX('CAMAGUI DATA UNIFICADA'!$C$2:$T1007,MATCH(1,($A61='CAMAGUI DATA UNIFICADA'!$A$2:$A1007)*($DX$1='CAMAGUI DATA UNIFICADA'!$B$2:$B1007),0),MATCH(EB$2,'CAMAGUI DATA UNIFICADA'!$C$1:$T$1,0)),"")</f>
        <v/>
      </c>
      <c r="EC61" s="60" t="str">
        <f t="array" ref="EC61">IFERROR(INDEX('CAMAGUI DATA UNIFICADA'!$C$2:$T1007,MATCH(1,($A61='CAMAGUI DATA UNIFICADA'!$A$2:$A1007)*($DX$1='CAMAGUI DATA UNIFICADA'!$B$2:$B1007),0),MATCH(EC$2,'CAMAGUI DATA UNIFICADA'!$C$1:$T$1,0)),"")</f>
        <v/>
      </c>
      <c r="ED61" s="60" t="str">
        <f t="array" ref="ED61">IFERROR(INDEX('CAMAGUI DATA UNIFICADA'!$C$2:$T1007,MATCH(1,($A61='CAMAGUI DATA UNIFICADA'!$A$2:$A1007)*($DX$1='CAMAGUI DATA UNIFICADA'!$B$2:$B1007),0),MATCH(ED$2,'CAMAGUI DATA UNIFICADA'!$C$1:$T$1,0)),"")</f>
        <v/>
      </c>
      <c r="EE61" s="60" t="str">
        <f t="array" ref="EE61">IFERROR(INDEX('CAMAGUI DATA UNIFICADA'!$C$2:$T1007,MATCH(1,($A61='CAMAGUI DATA UNIFICADA'!$A$2:$A1007)*($DX$1='CAMAGUI DATA UNIFICADA'!$B$2:$B1007),0),MATCH(EE$2,'CAMAGUI DATA UNIFICADA'!$C$1:$T$1,0)),"")</f>
        <v/>
      </c>
      <c r="EF61" s="60" t="str">
        <f t="array" ref="EF61">IFERROR(INDEX('CAMAGUI DATA UNIFICADA'!$C$2:$T1007,MATCH(1,($A61='CAMAGUI DATA UNIFICADA'!$A$2:$A1007)*($DX$1='CAMAGUI DATA UNIFICADA'!$B$2:$B1007),0),MATCH(EF$2,'CAMAGUI DATA UNIFICADA'!$C$1:$T$1,0)),"")</f>
        <v/>
      </c>
      <c r="EG61" s="60" t="str">
        <f t="array" ref="EG61">IFERROR(INDEX('CAMAGUI DATA UNIFICADA'!$C$2:$T1007,MATCH(1,($A61='CAMAGUI DATA UNIFICADA'!$A$2:$A1007)*($DX$1='CAMAGUI DATA UNIFICADA'!$B$2:$B1007),0),MATCH(EG$2,'CAMAGUI DATA UNIFICADA'!$C$1:$T$1,0)),"")</f>
        <v/>
      </c>
      <c r="EH61" s="60" t="str">
        <f t="array" ref="EH61">IFERROR(INDEX('CAMAGUI DATA UNIFICADA'!$C$2:$T1007,MATCH(1,($A61='CAMAGUI DATA UNIFICADA'!$A$2:$A1007)*($DX$1='CAMAGUI DATA UNIFICADA'!$B$2:$B1007),0),MATCH(EH$2,'CAMAGUI DATA UNIFICADA'!$C$1:$T$1,0)),"")</f>
        <v/>
      </c>
      <c r="EI61" s="60" t="str">
        <f t="array" ref="EI61">IFERROR(INDEX('CAMAGUI DATA UNIFICADA'!$C$2:$T1007,MATCH(1,($A61='CAMAGUI DATA UNIFICADA'!$A$2:$A1007)*($DX$1='CAMAGUI DATA UNIFICADA'!$B$2:$B1007),0),MATCH(EI$2,'CAMAGUI DATA UNIFICADA'!$C$1:$T$1,0)),"")</f>
        <v/>
      </c>
      <c r="EJ61" s="60" t="str">
        <f t="array" ref="EJ61">IFERROR(INDEX('CAMAGUI DATA UNIFICADA'!$C$2:$T1007,MATCH(1,($A61='CAMAGUI DATA UNIFICADA'!$A$2:$A1007)*($DX$1='CAMAGUI DATA UNIFICADA'!$B$2:$B1007),0),MATCH(EJ$2,'CAMAGUI DATA UNIFICADA'!$C$1:$T$1,0)),"")</f>
        <v/>
      </c>
      <c r="EK61" s="60" t="str">
        <f t="array" ref="EK61">IFERROR(INDEX('CAMAGUI DATA UNIFICADA'!$C$2:$T1007,MATCH(1,($A61='CAMAGUI DATA UNIFICADA'!$A$2:$A1007)*($DX$1='CAMAGUI DATA UNIFICADA'!$B$2:$B1007),0),MATCH(EK$2,'CAMAGUI DATA UNIFICADA'!$C$1:$T$1,0)),"")</f>
        <v/>
      </c>
      <c r="EL61" s="60" t="str">
        <f t="array" ref="EL61">IFERROR(INDEX('CAMAGUI DATA UNIFICADA'!$C$2:$T1007,MATCH(1,($A61='CAMAGUI DATA UNIFICADA'!$A$2:$A1007)*($DX$1='CAMAGUI DATA UNIFICADA'!$B$2:$B1007),0),MATCH(EL$2,'CAMAGUI DATA UNIFICADA'!$C$1:$T$1,0)),"")</f>
        <v/>
      </c>
      <c r="EM61" s="60" t="str">
        <f t="array" ref="EM61">IFERROR(INDEX('CAMAGUI DATA UNIFICADA'!$C$2:$T1007,MATCH(1,($A61='CAMAGUI DATA UNIFICADA'!$A$2:$A1007)*($DX$1='CAMAGUI DATA UNIFICADA'!$B$2:$B1007),0),MATCH(EM$2,'CAMAGUI DATA UNIFICADA'!$C$1:$T$1,0)),"")</f>
        <v/>
      </c>
      <c r="EN61" s="60" t="str">
        <f t="array" ref="EN61">IFERROR(INDEX('CAMAGUI DATA UNIFICADA'!$C$2:$T1007,MATCH(1,($A61='CAMAGUI DATA UNIFICADA'!$A$2:$A1007)*($DX$1='CAMAGUI DATA UNIFICADA'!$B$2:$B1007),0),MATCH(EN$2,'CAMAGUI DATA UNIFICADA'!$C$1:$T$1,0)),"")</f>
        <v/>
      </c>
      <c r="EO61" s="140" t="str">
        <f t="array" ref="EO61">IFERROR(INDEX('CAMAGUI DATA UNIFICADA'!$C$2:$T1007,MATCH(1,($A61='CAMAGUI DATA UNIFICADA'!$A$2:$A1007)*($DX$1='CAMAGUI DATA UNIFICADA'!$B$2:$B1007),0),MATCH(EO$2,'CAMAGUI DATA UNIFICADA'!$C$1:$T$1,0)),"")</f>
        <v/>
      </c>
    </row>
    <row r="62">
      <c r="A62" s="137">
        <v>45362.0</v>
      </c>
      <c r="B62" s="138" t="str">
        <f t="array" ref="B62">IFERROR(INDEX('CAMAGUI DATA UNIFICADA'!$C$2:$T1007,MATCH(1,($A62='CAMAGUI DATA UNIFICADA'!$A$2:$A1007)*($B$1='CAMAGUI DATA UNIFICADA'!$B$2:$B1007),0),MATCH(B$2,'CAMAGUI DATA UNIFICADA'!$C$1:$T$1,0)),"")</f>
        <v>CA1120124</v>
      </c>
      <c r="C62" s="2" t="str">
        <f t="array" ref="C62">IFERROR(INDEX('CAMAGUI DATA UNIFICADA'!$C$2:$T1007,MATCH(1,($A62='CAMAGUI DATA UNIFICADA'!$A$2:$A1007)*($B$1='CAMAGUI DATA UNIFICADA'!$B$2:$B1007),0),MATCH(C$2,'CAMAGUI DATA UNIFICADA'!$C$1:$T$1,0)),"")</f>
        <v/>
      </c>
      <c r="D62" s="2">
        <f t="array" ref="D62">IFERROR(INDEX('CAMAGUI DATA UNIFICADA'!$C$2:$T1007,MATCH(1,($A62='CAMAGUI DATA UNIFICADA'!$A$2:$A1007)*($B$1='CAMAGUI DATA UNIFICADA'!$B$2:$B1007),0),MATCH(D$2,'CAMAGUI DATA UNIFICADA'!$C$1:$T$1,0)),"")</f>
        <v>387.5</v>
      </c>
      <c r="E62" s="2" t="str">
        <f t="array" ref="E62">IFERROR(INDEX('CAMAGUI DATA UNIFICADA'!$C$2:$T1007,MATCH(1,($A62='CAMAGUI DATA UNIFICADA'!$A$2:$A1007)*($B$1='CAMAGUI DATA UNIFICADA'!$B$2:$B1007),0),MATCH(E$2,'CAMAGUI DATA UNIFICADA'!$C$1:$T$1,0)),"")</f>
        <v>SKR MAST</v>
      </c>
      <c r="F62" s="139">
        <f t="array" ref="F62">IFERROR(INDEX('CAMAGUI DATA UNIFICADA'!$C$2:$T1007,MATCH(1,($A62='CAMAGUI DATA UNIFICADA'!$A$2:$A1007)*($B$1='CAMAGUI DATA UNIFICADA'!$B$2:$B1007),0),MATCH(F$2,'CAMAGUI DATA UNIFICADA'!$C$1:$T$1,0)),"")</f>
        <v>379.75</v>
      </c>
      <c r="G62" s="2" t="str">
        <f t="array" ref="G62">IFERROR(INDEX('CAMAGUI DATA UNIFICADA'!$C$2:$T1007,MATCH(1,($A62='CAMAGUI DATA UNIFICADA'!$A$2:$A1007)*($B$1='CAMAGUI DATA UNIFICADA'!$B$2:$B1007),0),MATCH(G$2,'CAMAGUI DATA UNIFICADA'!$C$1:$T$1,0)),"")</f>
        <v/>
      </c>
      <c r="H62" s="2">
        <f t="array" ref="H62">IFERROR(INDEX('CAMAGUI DATA UNIFICADA'!$C$2:$T1007,MATCH(1,($A62='CAMAGUI DATA UNIFICADA'!$A$2:$A1007)*($B$1='CAMAGUI DATA UNIFICADA'!$B$2:$B1007),0),MATCH(H$2,'CAMAGUI DATA UNIFICADA'!$C$1:$T$1,0)),"")</f>
        <v>-21.46</v>
      </c>
      <c r="I62" s="33" t="str">
        <f t="array" ref="I62">IFERROR(INDEX('CAMAGUI DATA UNIFICADA'!$C$2:$T1007,MATCH(1,($A62='CAMAGUI DATA UNIFICADA'!$A$2:$A1007)*($B$1='CAMAGUI DATA UNIFICADA'!$B$2:$B1007),0),MATCH(I$2,'CAMAGUI DATA UNIFICADA'!$C$1:$T$1,0)),"")</f>
        <v/>
      </c>
      <c r="J62" s="60" t="str">
        <f t="array" ref="J62">IFERROR(INDEX('CAMAGUI DATA UNIFICADA'!$C$2:$T1007,MATCH(1,($A62='CAMAGUI DATA UNIFICADA'!$A$2:$A1007)*($B$1='CAMAGUI DATA UNIFICADA'!$B$2:$B1007),0),MATCH(J$2,'CAMAGUI DATA UNIFICADA'!$C$1:$T$1,0)),"")</f>
        <v/>
      </c>
      <c r="K62" s="33">
        <f t="array" ref="K62">IFERROR(INDEX('CAMAGUI DATA UNIFICADA'!$C$2:$T1007,MATCH(1,($A62='CAMAGUI DATA UNIFICADA'!$A$2:$A1007)*($B$1='CAMAGUI DATA UNIFICADA'!$B$2:$B1007),0),MATCH(K$2,'CAMAGUI DATA UNIFICADA'!$C$1:$T$1,0)),"")</f>
        <v>-0.01739832341</v>
      </c>
      <c r="L62" s="23">
        <f t="array" ref="L62">IFERROR(INDEX('CAMAGUI DATA UNIFICADA'!$C$2:$T1007,MATCH(1,($A62='CAMAGUI DATA UNIFICADA'!$A$2:$A1007)*($B$1='CAMAGUI DATA UNIFICADA'!$B$2:$B1007),0),MATCH(L$2,'CAMAGUI DATA UNIFICADA'!$C$1:$T$1,0)),"")</f>
        <v>0</v>
      </c>
      <c r="M62" s="23">
        <f t="array" ref="M62">IFERROR(INDEX('CAMAGUI DATA UNIFICADA'!$C$2:$T1007,MATCH(1,($A62='CAMAGUI DATA UNIFICADA'!$A$2:$A1007)*($B$1='CAMAGUI DATA UNIFICADA'!$B$2:$B1007),0),MATCH(M$2,'CAMAGUI DATA UNIFICADA'!$C$1:$T$1,0)),"")</f>
        <v>0.85</v>
      </c>
      <c r="N62" s="60">
        <f t="array" ref="N62">IFERROR(INDEX('CAMAGUI DATA UNIFICADA'!$C$2:$T1007,MATCH(1,($A62='CAMAGUI DATA UNIFICADA'!$A$2:$A1007)*($B$1='CAMAGUI DATA UNIFICADA'!$B$2:$B1007),0),MATCH(N$2,'CAMAGUI DATA UNIFICADA'!$C$1:$T$1,0)),"")</f>
        <v>126721.6117</v>
      </c>
      <c r="O62" s="2">
        <f t="array" ref="O62">IFERROR(INDEX('CAMAGUI DATA UNIFICADA'!$C$2:$T1007,MATCH(1,($A62='CAMAGUI DATA UNIFICADA'!$A$2:$A1007)*($B$1='CAMAGUI DATA UNIFICADA'!$B$2:$B1007),0),MATCH(O$2,'CAMAGUI DATA UNIFICADA'!$C$1:$T$1,0)),"")</f>
        <v>0</v>
      </c>
      <c r="P62" s="2">
        <f t="array" ref="P62">IFERROR(INDEX('CAMAGUI DATA UNIFICADA'!$C$2:$T1007,MATCH(1,($A62='CAMAGUI DATA UNIFICADA'!$A$2:$A1007)*($B$1='CAMAGUI DATA UNIFICADA'!$B$2:$B1007),0),MATCH(P$2,'CAMAGUI DATA UNIFICADA'!$C$1:$T$1,0)),"")</f>
        <v>0</v>
      </c>
      <c r="Q62" s="33" t="str">
        <f t="array" ref="Q62">IFERROR(INDEX('CAMAGUI DATA UNIFICADA'!$C$2:$T1007,MATCH(1,($A62='CAMAGUI DATA UNIFICADA'!$A$2:$A1007)*($B$1='CAMAGUI DATA UNIFICADA'!$B$2:$B1007),0),MATCH(Q$2,'CAMAGUI DATA UNIFICADA'!$C$1:$T$1,0)),"")</f>
        <v/>
      </c>
      <c r="R62" s="60">
        <f t="array" ref="R62">IFERROR(INDEX('CAMAGUI DATA UNIFICADA'!$C$2:$T1007,MATCH(1,($A62='CAMAGUI DATA UNIFICADA'!$A$2:$A1007)*($B$1='CAMAGUI DATA UNIFICADA'!$B$2:$B1007),0),MATCH(R$2,'CAMAGUI DATA UNIFICADA'!$C$1:$T$1,0)),"")</f>
        <v>0</v>
      </c>
      <c r="S62" s="140">
        <f t="array" ref="S62">IFERROR(INDEX('CAMAGUI DATA UNIFICADA'!$C$2:$T1007,MATCH(1,($A62='CAMAGUI DATA UNIFICADA'!$A$2:$A1007)*($B$1='CAMAGUI DATA UNIFICADA'!$B$2:$B1007),0),MATCH(S$2,'CAMAGUI DATA UNIFICADA'!$C$1:$T$1,0)),"")</f>
        <v>0</v>
      </c>
      <c r="T62" s="138" t="str">
        <f t="array" ref="T62">IFERROR(INDEX('CAMAGUI DATA UNIFICADA'!$C$2:$T1007,MATCH(1,($A62='CAMAGUI DATA UNIFICADA'!$A$2:$A1007)*($T$1='CAMAGUI DATA UNIFICADA'!$B$2:$B1007),0),MATCH(T$2,'CAMAGUI DATA UNIFICADA'!$C$1:$T$1,0)),"")</f>
        <v/>
      </c>
      <c r="U62" s="2" t="str">
        <f t="array" ref="U62">IFERROR(INDEX('CAMAGUI DATA UNIFICADA'!$C$2:$T1007,MATCH(1,($A62='CAMAGUI DATA UNIFICADA'!$A$2:$A1007)*($T$1='CAMAGUI DATA UNIFICADA'!$B$2:$B1007),0),MATCH(U$2,'CAMAGUI DATA UNIFICADA'!$C$1:$T$1,0)),"")</f>
        <v/>
      </c>
      <c r="V62" s="2" t="str">
        <f t="array" ref="V62">IFERROR(INDEX('CAMAGUI DATA UNIFICADA'!$C$2:$T1007,MATCH(1,($A62='CAMAGUI DATA UNIFICADA'!$A$2:$A1007)*($T$1='CAMAGUI DATA UNIFICADA'!$B$2:$B1007),0),MATCH(V$2,'CAMAGUI DATA UNIFICADA'!$C$1:$T$1,0)),"")</f>
        <v/>
      </c>
      <c r="W62" s="2" t="str">
        <f t="array" ref="W62">IFERROR(INDEX('CAMAGUI DATA UNIFICADA'!$C$2:$T1007,MATCH(1,($A62='CAMAGUI DATA UNIFICADA'!$A$2:$A1007)*($T$1='CAMAGUI DATA UNIFICADA'!$B$2:$B1007),0),MATCH(W$2,'CAMAGUI DATA UNIFICADA'!$C$1:$T$1,0)),"")</f>
        <v/>
      </c>
      <c r="X62" s="139" t="str">
        <f t="array" ref="X62">IFERROR(INDEX('CAMAGUI DATA UNIFICADA'!$C$2:$T1007,MATCH(1,($A62='CAMAGUI DATA UNIFICADA'!$A$2:$A1007)*($T$1='CAMAGUI DATA UNIFICADA'!$B$2:$B1007),0),MATCH(X$2,'CAMAGUI DATA UNIFICADA'!$C$1:$T$1,0)),"")</f>
        <v/>
      </c>
      <c r="Y62" s="2" t="str">
        <f t="array" ref="Y62">IFERROR(INDEX('CAMAGUI DATA UNIFICADA'!$C$2:$T1007,MATCH(1,($A62='CAMAGUI DATA UNIFICADA'!$A$2:$A1007)*($T$1='CAMAGUI DATA UNIFICADA'!$B$2:$B1007),0),MATCH(Y$2,'CAMAGUI DATA UNIFICADA'!$C$1:$T$1,0)),"")</f>
        <v/>
      </c>
      <c r="Z62" s="2" t="str">
        <f t="array" ref="Z62">IFERROR(INDEX('CAMAGUI DATA UNIFICADA'!$C$2:$T1007,MATCH(1,($A62='CAMAGUI DATA UNIFICADA'!$A$2:$A1007)*($T$1='CAMAGUI DATA UNIFICADA'!$B$2:$B1007),0),MATCH(Z$2,'CAMAGUI DATA UNIFICADA'!$C$1:$T$1,0)),"")</f>
        <v/>
      </c>
      <c r="AA62" s="2" t="str">
        <f t="array" ref="AA62">IFERROR(INDEX('CAMAGUI DATA UNIFICADA'!$C$2:$T1007,MATCH(1,($A62='CAMAGUI DATA UNIFICADA'!$A$2:$A1007)*($T$1='CAMAGUI DATA UNIFICADA'!$B$2:$B1007),0),MATCH(AA$2,'CAMAGUI DATA UNIFICADA'!$C$1:$T$1,0)),"")</f>
        <v/>
      </c>
      <c r="AB62" s="60" t="str">
        <f t="array" ref="AB62">IFERROR(INDEX('CAMAGUI DATA UNIFICADA'!$C$2:$T1007,MATCH(1,($A62='CAMAGUI DATA UNIFICADA'!$A$2:$A1007)*($T$1='CAMAGUI DATA UNIFICADA'!$B$2:$B1007),0),MATCH(AB$2,'CAMAGUI DATA UNIFICADA'!$C$1:$T$1,0)),"")</f>
        <v/>
      </c>
      <c r="AC62" s="33" t="str">
        <f t="array" ref="AC62">IFERROR(INDEX('CAMAGUI DATA UNIFICADA'!$C$2:$T1007,MATCH(1,($A62='CAMAGUI DATA UNIFICADA'!$A$2:$A1007)*($T$1='CAMAGUI DATA UNIFICADA'!$B$2:$B1007),0),MATCH(AC$2,'CAMAGUI DATA UNIFICADA'!$C$1:$T$1,0)),"")</f>
        <v/>
      </c>
      <c r="AD62" s="23" t="str">
        <f t="array" ref="AD62">IFERROR(INDEX('CAMAGUI DATA UNIFICADA'!$C$2:$T1007,MATCH(1,($A62='CAMAGUI DATA UNIFICADA'!$A$2:$A1007)*($T$1='CAMAGUI DATA UNIFICADA'!$B$2:$B1007),0),MATCH(AD$2,'CAMAGUI DATA UNIFICADA'!$C$1:$T$1,0)),"")</f>
        <v/>
      </c>
      <c r="AE62" s="23" t="str">
        <f t="array" ref="AE62">IFERROR(INDEX('CAMAGUI DATA UNIFICADA'!$C$2:$T1007,MATCH(1,($A62='CAMAGUI DATA UNIFICADA'!$A$2:$A1007)*($T$1='CAMAGUI DATA UNIFICADA'!$B$2:$B1007),0),MATCH(AE$2,'CAMAGUI DATA UNIFICADA'!$C$1:$T$1,0)),"")</f>
        <v/>
      </c>
      <c r="AF62" s="60" t="str">
        <f t="array" ref="AF62">IFERROR(INDEX('CAMAGUI DATA UNIFICADA'!$C$2:$T1007,MATCH(1,($A62='CAMAGUI DATA UNIFICADA'!$A$2:$A1007)*($T$1='CAMAGUI DATA UNIFICADA'!$B$2:$B1007),0),MATCH(AF$2,'CAMAGUI DATA UNIFICADA'!$C$1:$T$1,0)),"")</f>
        <v/>
      </c>
      <c r="AG62" s="2" t="str">
        <f t="array" ref="AG62">IFERROR(INDEX('CAMAGUI DATA UNIFICADA'!$C$2:$T1007,MATCH(1,($A62='CAMAGUI DATA UNIFICADA'!$A$2:$A1007)*($T$1='CAMAGUI DATA UNIFICADA'!$B$2:$B1007),0),MATCH(AG$2,'CAMAGUI DATA UNIFICADA'!$C$1:$T$1,0)),"")</f>
        <v/>
      </c>
      <c r="AH62" s="2" t="str">
        <f t="array" ref="AH62">IFERROR(INDEX('CAMAGUI DATA UNIFICADA'!$C$2:$T1007,MATCH(1,($A62='CAMAGUI DATA UNIFICADA'!$A$2:$A1007)*($T$1='CAMAGUI DATA UNIFICADA'!$B$2:$B1007),0),MATCH(AH$2,'CAMAGUI DATA UNIFICADA'!$C$1:$T$1,0)),"")</f>
        <v/>
      </c>
      <c r="AI62" s="33" t="str">
        <f t="array" ref="AI62">IFERROR(INDEX('CAMAGUI DATA UNIFICADA'!$C$2:$T1007,MATCH(1,($A62='CAMAGUI DATA UNIFICADA'!$A$2:$A1007)*($T$1='CAMAGUI DATA UNIFICADA'!$B$2:$B1007),0),MATCH(AI$2,'CAMAGUI DATA UNIFICADA'!$C$1:$T$1,0)),"")</f>
        <v/>
      </c>
      <c r="AJ62" s="60" t="str">
        <f t="array" ref="AJ62">IFERROR(INDEX('CAMAGUI DATA UNIFICADA'!$C$2:$T1007,MATCH(1,($A62='CAMAGUI DATA UNIFICADA'!$A$2:$A1007)*($T$1='CAMAGUI DATA UNIFICADA'!$B$2:$B1007),0),MATCH(AJ$2,'CAMAGUI DATA UNIFICADA'!$C$1:$T$1,0)),"")</f>
        <v/>
      </c>
      <c r="AK62" s="140" t="str">
        <f t="array" ref="AK62">IFERROR(INDEX('CAMAGUI DATA UNIFICADA'!$C$2:$T1007,MATCH(1,($A62='CAMAGUI DATA UNIFICADA'!$A$2:$A1007)*($T$1='CAMAGUI DATA UNIFICADA'!$B$2:$B1007),0),MATCH(AK$2,'CAMAGUI DATA UNIFICADA'!$C$1:$T$1,0)),"")</f>
        <v/>
      </c>
      <c r="AL62" s="138" t="str">
        <f t="array" ref="AL62">IFERROR(INDEX('CAMAGUI DATA UNIFICADA'!$C$2:$T1007,MATCH(1,($A62='CAMAGUI DATA UNIFICADA'!$A$2:$A1007)*($AL$1='CAMAGUI DATA UNIFICADA'!$B$2:$B1007),0),MATCH(AL$2,'CAMAGUI DATA UNIFICADA'!$C$1:$T$1,0)),"")</f>
        <v/>
      </c>
      <c r="AM62" s="2" t="str">
        <f t="array" ref="AM62">IFERROR(INDEX('CAMAGUI DATA UNIFICADA'!$C$2:$T1007,MATCH(1,($A62='CAMAGUI DATA UNIFICADA'!$A$2:$A1007)*($AL$1='CAMAGUI DATA UNIFICADA'!$B$2:$B1007),0),MATCH(AM$2,'CAMAGUI DATA UNIFICADA'!$C$1:$T$1,0)),"")</f>
        <v/>
      </c>
      <c r="AN62" s="2" t="str">
        <f t="array" ref="AN62">IFERROR(INDEX('CAMAGUI DATA UNIFICADA'!$C$2:$T1007,MATCH(1,($A62='CAMAGUI DATA UNIFICADA'!$A$2:$A1007)*($AL$1='CAMAGUI DATA UNIFICADA'!$B$2:$B1007),0),MATCH(AN$2,'CAMAGUI DATA UNIFICADA'!$C$1:$T$1,0)),"")</f>
        <v/>
      </c>
      <c r="AO62" s="2" t="str">
        <f t="array" ref="AO62">IFERROR(INDEX('CAMAGUI DATA UNIFICADA'!$C$2:$T1007,MATCH(1,($A62='CAMAGUI DATA UNIFICADA'!$A$2:$A1007)*($AL$1='CAMAGUI DATA UNIFICADA'!$B$2:$B1007),0),MATCH(AO$2,'CAMAGUI DATA UNIFICADA'!$C$1:$T$1,0)),"")</f>
        <v/>
      </c>
      <c r="AP62" s="139" t="str">
        <f t="array" ref="AP62">IFERROR(INDEX('CAMAGUI DATA UNIFICADA'!$C$2:$T1007,MATCH(1,($A62='CAMAGUI DATA UNIFICADA'!$A$2:$A1007)*($AL$1='CAMAGUI DATA UNIFICADA'!$B$2:$B1007),0),MATCH(AP$2,'CAMAGUI DATA UNIFICADA'!$C$1:$T$1,0)),"")</f>
        <v/>
      </c>
      <c r="AQ62" s="2" t="str">
        <f t="array" ref="AQ62">IFERROR(INDEX('CAMAGUI DATA UNIFICADA'!$C$2:$T1007,MATCH(1,($A62='CAMAGUI DATA UNIFICADA'!$A$2:$A1007)*($AL$1='CAMAGUI DATA UNIFICADA'!$B$2:$B1007),0),MATCH(AQ$2,'CAMAGUI DATA UNIFICADA'!$C$1:$T$1,0)),"")</f>
        <v/>
      </c>
      <c r="AR62" s="2" t="str">
        <f t="array" ref="AR62">IFERROR(INDEX('CAMAGUI DATA UNIFICADA'!$C$2:$T1007,MATCH(1,($A62='CAMAGUI DATA UNIFICADA'!$A$2:$A1007)*($AL$1='CAMAGUI DATA UNIFICADA'!$B$2:$B1007),0),MATCH(AR$2,'CAMAGUI DATA UNIFICADA'!$C$1:$T$1,0)),"")</f>
        <v/>
      </c>
      <c r="AS62" s="33" t="str">
        <f t="array" ref="AS62">IFERROR(INDEX('CAMAGUI DATA UNIFICADA'!$C$2:$T1007,MATCH(1,($A62='CAMAGUI DATA UNIFICADA'!$A$2:$A1007)*($AL$1='CAMAGUI DATA UNIFICADA'!$B$2:$B1007),0),MATCH(AS$2,'CAMAGUI DATA UNIFICADA'!$C$1:$T$1,0)),"")</f>
        <v/>
      </c>
      <c r="AT62" s="60" t="str">
        <f t="array" ref="AT62">IFERROR(INDEX('CAMAGUI DATA UNIFICADA'!$C$2:$T1007,MATCH(1,($A62='CAMAGUI DATA UNIFICADA'!$A$2:$A1007)*($AL$1='CAMAGUI DATA UNIFICADA'!$B$2:$B1007),0),MATCH(AT$2,'CAMAGUI DATA UNIFICADA'!$C$1:$T$1,0)),"")</f>
        <v/>
      </c>
      <c r="AU62" s="33" t="str">
        <f t="array" ref="AU62">IFERROR(INDEX('CAMAGUI DATA UNIFICADA'!$C$2:$T1007,MATCH(1,($A62='CAMAGUI DATA UNIFICADA'!$A$2:$A1007)*($AL$1='CAMAGUI DATA UNIFICADA'!$B$2:$B1007),0),MATCH(AU$2,'CAMAGUI DATA UNIFICADA'!$C$1:$T$1,0)),"")</f>
        <v/>
      </c>
      <c r="AV62" s="23" t="str">
        <f t="array" ref="AV62">IFERROR(INDEX('CAMAGUI DATA UNIFICADA'!$C$2:$T1007,MATCH(1,($A62='CAMAGUI DATA UNIFICADA'!$A$2:$A1007)*($AL$1='CAMAGUI DATA UNIFICADA'!$B$2:$B1007),0),MATCH(AV$2,'CAMAGUI DATA UNIFICADA'!$C$1:$T$1,0)),"")</f>
        <v/>
      </c>
      <c r="AW62" s="23" t="str">
        <f t="array" ref="AW62">IFERROR(INDEX('CAMAGUI DATA UNIFICADA'!$C$2:$T1007,MATCH(1,($A62='CAMAGUI DATA UNIFICADA'!$A$2:$A1007)*($AL$1='CAMAGUI DATA UNIFICADA'!$B$2:$B1007),0),MATCH(AW$2,'CAMAGUI DATA UNIFICADA'!$C$1:$T$1,0)),"")</f>
        <v/>
      </c>
      <c r="AX62" s="60" t="str">
        <f t="array" ref="AX62">IFERROR(INDEX('CAMAGUI DATA UNIFICADA'!$C$2:$T1007,MATCH(1,($A62='CAMAGUI DATA UNIFICADA'!$A$2:$A1007)*($AL$1='CAMAGUI DATA UNIFICADA'!$B$2:$B1007),0),MATCH(AX$2,'CAMAGUI DATA UNIFICADA'!$C$1:$T$1,0)),"")</f>
        <v/>
      </c>
      <c r="AY62" s="2" t="str">
        <f t="array" ref="AY62">IFERROR(INDEX('CAMAGUI DATA UNIFICADA'!$C$2:$T1007,MATCH(1,($A62='CAMAGUI DATA UNIFICADA'!$A$2:$A1007)*($AL$1='CAMAGUI DATA UNIFICADA'!$B$2:$B1007),0),MATCH(AY$2,'CAMAGUI DATA UNIFICADA'!$C$1:$T$1,0)),"")</f>
        <v/>
      </c>
      <c r="AZ62" s="2" t="str">
        <f t="array" ref="AZ62">IFERROR(INDEX('CAMAGUI DATA UNIFICADA'!$C$2:$T1007,MATCH(1,($A62='CAMAGUI DATA UNIFICADA'!$A$2:$A1007)*($AL$1='CAMAGUI DATA UNIFICADA'!$B$2:$B1007),0),MATCH(AZ$2,'CAMAGUI DATA UNIFICADA'!$C$1:$T$1,0)),"")</f>
        <v/>
      </c>
      <c r="BA62" s="33" t="str">
        <f t="array" ref="BA62">IFERROR(INDEX('CAMAGUI DATA UNIFICADA'!$C$2:$T1007,MATCH(1,($A62='CAMAGUI DATA UNIFICADA'!$A$2:$A1007)*($AL$1='CAMAGUI DATA UNIFICADA'!$B$2:$B1007),0),MATCH(BA$2,'CAMAGUI DATA UNIFICADA'!$C$1:$T$1,0)),"")</f>
        <v/>
      </c>
      <c r="BB62" s="60" t="str">
        <f t="array" ref="BB62">IFERROR(INDEX('CAMAGUI DATA UNIFICADA'!$C$2:$T1007,MATCH(1,($A62='CAMAGUI DATA UNIFICADA'!$A$2:$A1007)*($AL$1='CAMAGUI DATA UNIFICADA'!$B$2:$B1007),0),MATCH(BB$2,'CAMAGUI DATA UNIFICADA'!$C$1:$T$1,0)),"")</f>
        <v/>
      </c>
      <c r="BC62" s="140" t="str">
        <f t="array" ref="BC62">IFERROR(INDEX('CAMAGUI DATA UNIFICADA'!$C$2:$T1007,MATCH(1,($A62='CAMAGUI DATA UNIFICADA'!$A$2:$A1007)*($AL$1='CAMAGUI DATA UNIFICADA'!$B$2:$B1007),0),MATCH(BC$2,'CAMAGUI DATA UNIFICADA'!$C$1:$T$1,0)),"")</f>
        <v/>
      </c>
      <c r="BD62" s="138" t="str">
        <f t="array" ref="BD62">IFERROR(INDEX('CAMAGUI DATA UNIFICADA'!$C$2:$T1007,MATCH(1,($A62='CAMAGUI DATA UNIFICADA'!$A$2:$A1007)*($BD$1='CAMAGUI DATA UNIFICADA'!$B$2:$B1007),0),MATCH(BD$2,'CAMAGUI DATA UNIFICADA'!$C$1:$T$1,0)),"")</f>
        <v>CA4240224</v>
      </c>
      <c r="BE62" s="2">
        <f t="array" ref="BE62">IFERROR(INDEX('CAMAGUI DATA UNIFICADA'!$C$2:$T1007,MATCH(1,($A62='CAMAGUI DATA UNIFICADA'!$A$2:$A1007)*($BD$1='CAMAGUI DATA UNIFICADA'!$B$2:$B1007),0),MATCH(BE$2,'CAMAGUI DATA UNIFICADA'!$C$1:$T$1,0)),"")</f>
        <v>300</v>
      </c>
      <c r="BF62" s="2">
        <f t="array" ref="BF62">IFERROR(INDEX('CAMAGUI DATA UNIFICADA'!$C$2:$T1007,MATCH(1,($A62='CAMAGUI DATA UNIFICADA'!$A$2:$A1007)*($BD$1='CAMAGUI DATA UNIFICADA'!$B$2:$B1007),0),MATCH(BF$2,'CAMAGUI DATA UNIFICADA'!$C$1:$T$1,0)),"")</f>
        <v>1875</v>
      </c>
      <c r="BG62" s="2" t="str">
        <f t="array" ref="BG62">IFERROR(INDEX('CAMAGUI DATA UNIFICADA'!$C$2:$T1007,MATCH(1,($A62='CAMAGUI DATA UNIFICADA'!$A$2:$A1007)*($BD$1='CAMAGUI DATA UNIFICADA'!$B$2:$B1007),0),MATCH(BG$2,'CAMAGUI DATA UNIFICADA'!$C$1:$T$1,0)),"")</f>
        <v>SKR MAST</v>
      </c>
      <c r="BH62" s="139">
        <f t="array" ref="BH62">IFERROR(INDEX('CAMAGUI DATA UNIFICADA'!$C$2:$T1007,MATCH(1,($A62='CAMAGUI DATA UNIFICADA'!$A$2:$A1007)*($BD$1='CAMAGUI DATA UNIFICADA'!$B$2:$B1007),0),MATCH(BH$2,'CAMAGUI DATA UNIFICADA'!$C$1:$T$1,0)),"")</f>
        <v>1837.5</v>
      </c>
      <c r="BI62" s="2">
        <f t="array" ref="BI62">IFERROR(INDEX('CAMAGUI DATA UNIFICADA'!$C$2:$T1007,MATCH(1,($A62='CAMAGUI DATA UNIFICADA'!$A$2:$A1007)*($BD$1='CAMAGUI DATA UNIFICADA'!$B$2:$B1007),0),MATCH(BI$2,'CAMAGUI DATA UNIFICADA'!$C$1:$T$1,0)),"")</f>
        <v>6.2</v>
      </c>
      <c r="BJ62" s="2">
        <f t="array" ref="BJ62">IFERROR(INDEX('CAMAGUI DATA UNIFICADA'!$C$2:$T1007,MATCH(1,($A62='CAMAGUI DATA UNIFICADA'!$A$2:$A1007)*($BD$1='CAMAGUI DATA UNIFICADA'!$B$2:$B1007),0),MATCH(BJ$2,'CAMAGUI DATA UNIFICADA'!$C$1:$T$1,0)),"")</f>
        <v>2.86</v>
      </c>
      <c r="BK62" s="33">
        <f t="array" ref="BK62">IFERROR(INDEX('CAMAGUI DATA UNIFICADA'!$C$2:$T1007,MATCH(1,($A62='CAMAGUI DATA UNIFICADA'!$A$2:$A1007)*($BD$1='CAMAGUI DATA UNIFICADA'!$B$2:$B1007),0),MATCH(BK$2,'CAMAGUI DATA UNIFICADA'!$C$1:$T$1,0)),"")</f>
        <v>6.7704</v>
      </c>
      <c r="BL62" s="60">
        <f t="array" ref="BL62">IFERROR(INDEX('CAMAGUI DATA UNIFICADA'!$C$2:$T1007,MATCH(1,($A62='CAMAGUI DATA UNIFICADA'!$A$2:$A1007)*($BD$1='CAMAGUI DATA UNIFICADA'!$B$2:$B1007),0),MATCH(BL$2,'CAMAGUI DATA UNIFICADA'!$C$1:$T$1,0)),"")</f>
        <v>714685.9384</v>
      </c>
      <c r="BM62" s="33">
        <f t="array" ref="BM62">IFERROR(INDEX('CAMAGUI DATA UNIFICADA'!$C$2:$T1007,MATCH(1,($A62='CAMAGUI DATA UNIFICADA'!$A$2:$A1007)*($BD$1='CAMAGUI DATA UNIFICADA'!$B$2:$B1007),0),MATCH(BM$2,'CAMAGUI DATA UNIFICADA'!$C$1:$T$1,0)),"")</f>
        <v>0.96410942</v>
      </c>
      <c r="BN62" s="23">
        <f t="array" ref="BN62">IFERROR(INDEX('CAMAGUI DATA UNIFICADA'!$C$2:$T1007,MATCH(1,($A62='CAMAGUI DATA UNIFICADA'!$A$2:$A1007)*($BD$1='CAMAGUI DATA UNIFICADA'!$B$2:$B1007),0),MATCH(BN$2,'CAMAGUI DATA UNIFICADA'!$C$1:$T$1,0)),"")</f>
        <v>0.893357423</v>
      </c>
      <c r="BO62" s="23">
        <f t="array" ref="BO62">IFERROR(INDEX('CAMAGUI DATA UNIFICADA'!$C$2:$T1007,MATCH(1,($A62='CAMAGUI DATA UNIFICADA'!$A$2:$A1007)*($BD$1='CAMAGUI DATA UNIFICADA'!$B$2:$B1007),0),MATCH(BO$2,'CAMAGUI DATA UNIFICADA'!$C$1:$T$1,0)),"")</f>
        <v>0.85</v>
      </c>
      <c r="BP62" s="60">
        <f t="array" ref="BP62">IFERROR(INDEX('CAMAGUI DATA UNIFICADA'!$C$2:$T1007,MATCH(1,($A62='CAMAGUI DATA UNIFICADA'!$A$2:$A1007)*($BD$1='CAMAGUI DATA UNIFICADA'!$B$2:$B1007),0),MATCH(BP$2,'CAMAGUI DATA UNIFICADA'!$C$1:$T$1,0)),"")</f>
        <v>141666.6667</v>
      </c>
      <c r="BQ62" s="2">
        <f t="array" ref="BQ62">IFERROR(INDEX('CAMAGUI DATA UNIFICADA'!$C$2:$T1007,MATCH(1,($A62='CAMAGUI DATA UNIFICADA'!$A$2:$A1007)*($BD$1='CAMAGUI DATA UNIFICADA'!$B$2:$B1007),0),MATCH(BQ$2,'CAMAGUI DATA UNIFICADA'!$C$1:$T$1,0)),"")</f>
        <v>3</v>
      </c>
      <c r="BR62" s="2">
        <f t="array" ref="BR62">IFERROR(INDEX('CAMAGUI DATA UNIFICADA'!$C$2:$T1007,MATCH(1,($A62='CAMAGUI DATA UNIFICADA'!$A$2:$A1007)*($BD$1='CAMAGUI DATA UNIFICADA'!$B$2:$B1007),0),MATCH(BR$2,'CAMAGUI DATA UNIFICADA'!$C$1:$T$1,0)),"")</f>
        <v>9.2</v>
      </c>
      <c r="BS62" s="33">
        <f t="array" ref="BS62">IFERROR(INDEX('CAMAGUI DATA UNIFICADA'!$C$2:$T1007,MATCH(1,($A62='CAMAGUI DATA UNIFICADA'!$A$2:$A1007)*($BD$1='CAMAGUI DATA UNIFICADA'!$B$2:$B1007),0),MATCH(BS$2,'CAMAGUI DATA UNIFICADA'!$C$1:$T$1,0)),"")</f>
        <v>5.2464</v>
      </c>
      <c r="BT62" s="60">
        <f t="array" ref="BT62">IFERROR(INDEX('CAMAGUI DATA UNIFICADA'!$C$2:$T1007,MATCH(1,($A62='CAMAGUI DATA UNIFICADA'!$A$2:$A1007)*($BD$1='CAMAGUI DATA UNIFICADA'!$B$2:$B1007),0),MATCH(BT$2,'CAMAGUI DATA UNIFICADA'!$C$1:$T$1,0)),"")</f>
        <v>369.0072415</v>
      </c>
      <c r="BU62" s="140">
        <f t="array" ref="BU62">IFERROR(INDEX('CAMAGUI DATA UNIFICADA'!$C$2:$T1007,MATCH(1,($A62='CAMAGUI DATA UNIFICADA'!$A$2:$A1007)*($BD$1='CAMAGUI DATA UNIFICADA'!$B$2:$B1007),0),MATCH(BU$2,'CAMAGUI DATA UNIFICADA'!$C$1:$T$1,0)),"")</f>
        <v>17.25181037</v>
      </c>
      <c r="BV62" s="138" t="str">
        <f t="array" ref="BV62">IFERROR(INDEX('CAMAGUI DATA UNIFICADA'!$C$2:$T1007,MATCH(1,($A62='CAMAGUI DATA UNIFICADA'!$A$2:$A1007)*($BV$1='CAMAGUI DATA UNIFICADA'!$B$2:$B1007),0),MATCH(BV$2,'CAMAGUI DATA UNIFICADA'!$C$1:$T$1,0)),"")</f>
        <v>CA5240224</v>
      </c>
      <c r="BW62" s="2">
        <f t="array" ref="BW62">IFERROR(INDEX('CAMAGUI DATA UNIFICADA'!$C$2:$T1007,MATCH(1,($A62='CAMAGUI DATA UNIFICADA'!$A$2:$A1007)*($BV$1='CAMAGUI DATA UNIFICADA'!$B$2:$B1007),0),MATCH(BW$2,'CAMAGUI DATA UNIFICADA'!$C$1:$T$1,0)),"")</f>
        <v>275</v>
      </c>
      <c r="BX62" s="2">
        <f t="array" ref="BX62">IFERROR(INDEX('CAMAGUI DATA UNIFICADA'!$C$2:$T1007,MATCH(1,($A62='CAMAGUI DATA UNIFICADA'!$A$2:$A1007)*($BV$1='CAMAGUI DATA UNIFICADA'!$B$2:$B1007),0),MATCH(BX$2,'CAMAGUI DATA UNIFICADA'!$C$1:$T$1,0)),"")</f>
        <v>1750</v>
      </c>
      <c r="BY62" s="2" t="str">
        <f t="array" ref="BY62">IFERROR(INDEX('CAMAGUI DATA UNIFICADA'!$C$2:$T1007,MATCH(1,($A62='CAMAGUI DATA UNIFICADA'!$A$2:$A1007)*($BV$1='CAMAGUI DATA UNIFICADA'!$B$2:$B1007),0),MATCH(BY$2,'CAMAGUI DATA UNIFICADA'!$C$1:$T$1,0)),"")</f>
        <v>SKR MAST</v>
      </c>
      <c r="BZ62" s="139">
        <f t="array" ref="BZ62">IFERROR(INDEX('CAMAGUI DATA UNIFICADA'!$C$2:$T1007,MATCH(1,($A62='CAMAGUI DATA UNIFICADA'!$A$2:$A1007)*($BV$1='CAMAGUI DATA UNIFICADA'!$B$2:$B1007),0),MATCH(BZ$2,'CAMAGUI DATA UNIFICADA'!$C$1:$T$1,0)),"")</f>
        <v>1715</v>
      </c>
      <c r="CA62" s="2">
        <f t="array" ref="CA62">IFERROR(INDEX('CAMAGUI DATA UNIFICADA'!$C$2:$T1007,MATCH(1,($A62='CAMAGUI DATA UNIFICADA'!$A$2:$A1007)*($BV$1='CAMAGUI DATA UNIFICADA'!$B$2:$B1007),0),MATCH(CA$2,'CAMAGUI DATA UNIFICADA'!$C$1:$T$1,0)),"")</f>
        <v>6</v>
      </c>
      <c r="CB62" s="2">
        <f t="array" ref="CB62">IFERROR(INDEX('CAMAGUI DATA UNIFICADA'!$C$2:$T1007,MATCH(1,($A62='CAMAGUI DATA UNIFICADA'!$A$2:$A1007)*($BV$1='CAMAGUI DATA UNIFICADA'!$B$2:$B1007),0),MATCH(CB$2,'CAMAGUI DATA UNIFICADA'!$C$1:$T$1,0)),"")</f>
        <v>2.58</v>
      </c>
      <c r="CC62" s="33">
        <f t="array" ref="CC62">IFERROR(INDEX('CAMAGUI DATA UNIFICADA'!$C$2:$T1007,MATCH(1,($A62='CAMAGUI DATA UNIFICADA'!$A$2:$A1007)*($BV$1='CAMAGUI DATA UNIFICADA'!$B$2:$B1007),0),MATCH(CC$2,'CAMAGUI DATA UNIFICADA'!$C$1:$T$1,0)),"")</f>
        <v>6.888</v>
      </c>
      <c r="CD62" s="60">
        <f t="array" ref="CD62">IFERROR(INDEX('CAMAGUI DATA UNIFICADA'!$C$2:$T1007,MATCH(1,($A62='CAMAGUI DATA UNIFICADA'!$A$2:$A1007)*($BV$1='CAMAGUI DATA UNIFICADA'!$B$2:$B1007),0),MATCH(CD$2,'CAMAGUI DATA UNIFICADA'!$C$1:$T$1,0)),"")</f>
        <v>665408.4398</v>
      </c>
      <c r="CE62" s="33">
        <f t="array" ref="CE62">IFERROR(INDEX('CAMAGUI DATA UNIFICADA'!$C$2:$T1007,MATCH(1,($A62='CAMAGUI DATA UNIFICADA'!$A$2:$A1007)*($BV$1='CAMAGUI DATA UNIFICADA'!$B$2:$B1007),0),MATCH(CE$2,'CAMAGUI DATA UNIFICADA'!$C$1:$T$1,0)),"")</f>
        <v>1.076658053</v>
      </c>
      <c r="CF62" s="23">
        <f t="array" ref="CF62">IFERROR(INDEX('CAMAGUI DATA UNIFICADA'!$C$2:$T1007,MATCH(1,($A62='CAMAGUI DATA UNIFICADA'!$A$2:$A1007)*($BV$1='CAMAGUI DATA UNIFICADA'!$B$2:$B1007),0),MATCH(CF$2,'CAMAGUI DATA UNIFICADA'!$C$1:$T$1,0)),"")</f>
        <v>0.9505834854</v>
      </c>
      <c r="CG62" s="23">
        <f t="array" ref="CG62">IFERROR(INDEX('CAMAGUI DATA UNIFICADA'!$C$2:$T1007,MATCH(1,($A62='CAMAGUI DATA UNIFICADA'!$A$2:$A1007)*($BV$1='CAMAGUI DATA UNIFICADA'!$B$2:$B1007),0),MATCH(CG$2,'CAMAGUI DATA UNIFICADA'!$C$1:$T$1,0)),"")</f>
        <v>0.9</v>
      </c>
      <c r="CH62" s="60">
        <f t="array" ref="CH62">IFERROR(INDEX('CAMAGUI DATA UNIFICADA'!$C$2:$T1007,MATCH(1,($A62='CAMAGUI DATA UNIFICADA'!$A$2:$A1007)*($BV$1='CAMAGUI DATA UNIFICADA'!$B$2:$B1007),0),MATCH(CH$2,'CAMAGUI DATA UNIFICADA'!$C$1:$T$1,0)),"")</f>
        <v>150000</v>
      </c>
      <c r="CI62" s="2">
        <f t="array" ref="CI62">IFERROR(INDEX('CAMAGUI DATA UNIFICADA'!$C$2:$T1007,MATCH(1,($A62='CAMAGUI DATA UNIFICADA'!$A$2:$A1007)*($BV$1='CAMAGUI DATA UNIFICADA'!$B$2:$B1007),0),MATCH(CI$2,'CAMAGUI DATA UNIFICADA'!$C$1:$T$1,0)),"")</f>
        <v>3</v>
      </c>
      <c r="CJ62" s="2">
        <f t="array" ref="CJ62">IFERROR(INDEX('CAMAGUI DATA UNIFICADA'!$C$2:$T1007,MATCH(1,($A62='CAMAGUI DATA UNIFICADA'!$A$2:$A1007)*($BV$1='CAMAGUI DATA UNIFICADA'!$B$2:$B1007),0),MATCH(CJ$2,'CAMAGUI DATA UNIFICADA'!$C$1:$T$1,0)),"")</f>
        <v>9</v>
      </c>
      <c r="CK62" s="33">
        <f t="array" ref="CK62">IFERROR(INDEX('CAMAGUI DATA UNIFICADA'!$C$2:$T1007,MATCH(1,($A62='CAMAGUI DATA UNIFICADA'!$A$2:$A1007)*($BV$1='CAMAGUI DATA UNIFICADA'!$B$2:$B1007),0),MATCH(CK$2,'CAMAGUI DATA UNIFICADA'!$C$1:$T$1,0)),"")</f>
        <v>5.304</v>
      </c>
      <c r="CL62" s="60">
        <f t="array" ref="CL62">IFERROR(INDEX('CAMAGUI DATA UNIFICADA'!$C$2:$T1007,MATCH(1,($A62='CAMAGUI DATA UNIFICADA'!$A$2:$A1007)*($BV$1='CAMAGUI DATA UNIFICADA'!$B$2:$B1007),0),MATCH(CL$2,'CAMAGUI DATA UNIFICADA'!$C$1:$T$1,0)),"")</f>
        <v>339.6697174</v>
      </c>
      <c r="CM62" s="140">
        <f t="array" ref="CM62">IFERROR(INDEX('CAMAGUI DATA UNIFICADA'!$C$2:$T1007,MATCH(1,($A62='CAMAGUI DATA UNIFICADA'!$A$2:$A1007)*($BV$1='CAMAGUI DATA UNIFICADA'!$B$2:$B1007),0),MATCH(CM$2,'CAMAGUI DATA UNIFICADA'!$C$1:$T$1,0)),"")</f>
        <v>16.16742935</v>
      </c>
      <c r="CN62" s="138" t="str">
        <f t="array" ref="CN62">IFERROR(INDEX('CAMAGUI DATA UNIFICADA'!$C$2:$T1007,MATCH(1,($A62='CAMAGUI DATA UNIFICADA'!$A$2:$A1007)*($CN$1='CAMAGUI DATA UNIFICADA'!$B$2:$B1007),0),MATCH(CN$2,'CAMAGUI DATA UNIFICADA'!$C$1:$T$1,0)),"")</f>
        <v>CA6250224</v>
      </c>
      <c r="CO62" s="2">
        <f t="array" ref="CO62">IFERROR(INDEX('CAMAGUI DATA UNIFICADA'!$C$2:$T1007,MATCH(1,($A62='CAMAGUI DATA UNIFICADA'!$A$2:$A1007)*($CN$1='CAMAGUI DATA UNIFICADA'!$B$2:$B1007),0),MATCH(CO$2,'CAMAGUI DATA UNIFICADA'!$C$1:$T$1,0)),"")</f>
        <v>412.5</v>
      </c>
      <c r="CP62" s="2">
        <f t="array" ref="CP62">IFERROR(INDEX('CAMAGUI DATA UNIFICADA'!$C$2:$T1007,MATCH(1,($A62='CAMAGUI DATA UNIFICADA'!$A$2:$A1007)*($CN$1='CAMAGUI DATA UNIFICADA'!$B$2:$B1007),0),MATCH(CP$2,'CAMAGUI DATA UNIFICADA'!$C$1:$T$1,0)),"")</f>
        <v>2500</v>
      </c>
      <c r="CQ62" s="2" t="str">
        <f t="array" ref="CQ62">IFERROR(INDEX('CAMAGUI DATA UNIFICADA'!$C$2:$T1007,MATCH(1,($A62='CAMAGUI DATA UNIFICADA'!$A$2:$A1007)*($CN$1='CAMAGUI DATA UNIFICADA'!$B$2:$B1007),0),MATCH(CQ$2,'CAMAGUI DATA UNIFICADA'!$C$1:$T$1,0)),"")</f>
        <v>SKR MAST</v>
      </c>
      <c r="CR62" s="139">
        <f t="array" ref="CR62">IFERROR(INDEX('CAMAGUI DATA UNIFICADA'!$C$2:$T1007,MATCH(1,($A62='CAMAGUI DATA UNIFICADA'!$A$2:$A1007)*($CN$1='CAMAGUI DATA UNIFICADA'!$B$2:$B1007),0),MATCH(CR$2,'CAMAGUI DATA UNIFICADA'!$C$1:$T$1,0)),"")</f>
        <v>2450</v>
      </c>
      <c r="CS62" s="2">
        <f t="array" ref="CS62">IFERROR(INDEX('CAMAGUI DATA UNIFICADA'!$C$2:$T1007,MATCH(1,($A62='CAMAGUI DATA UNIFICADA'!$A$2:$A1007)*($CN$1='CAMAGUI DATA UNIFICADA'!$B$2:$B1007),0),MATCH(CS$2,'CAMAGUI DATA UNIFICADA'!$C$1:$T$1,0)),"")</f>
        <v>6.35</v>
      </c>
      <c r="CT62" s="2">
        <f t="array" ref="CT62">IFERROR(INDEX('CAMAGUI DATA UNIFICADA'!$C$2:$T1007,MATCH(1,($A62='CAMAGUI DATA UNIFICADA'!$A$2:$A1007)*($CN$1='CAMAGUI DATA UNIFICADA'!$B$2:$B1007),0),MATCH(CT$2,'CAMAGUI DATA UNIFICADA'!$C$1:$T$1,0)),"")</f>
        <v>3.02</v>
      </c>
      <c r="CU62" s="33">
        <f t="array" ref="CU62">IFERROR(INDEX('CAMAGUI DATA UNIFICADA'!$C$2:$T1007,MATCH(1,($A62='CAMAGUI DATA UNIFICADA'!$A$2:$A1007)*($CN$1='CAMAGUI DATA UNIFICADA'!$B$2:$B1007),0),MATCH(CU$2,'CAMAGUI DATA UNIFICADA'!$C$1:$T$1,0)),"")</f>
        <v>6.6822</v>
      </c>
      <c r="CV62" s="60">
        <f t="array" ref="CV62">IFERROR(INDEX('CAMAGUI DATA UNIFICADA'!$C$2:$T1007,MATCH(1,($A62='CAMAGUI DATA UNIFICADA'!$A$2:$A1007)*($CN$1='CAMAGUI DATA UNIFICADA'!$B$2:$B1007),0),MATCH(CV$2,'CAMAGUI DATA UNIFICADA'!$C$1:$T$1,0)),"")</f>
        <v>972144.3525</v>
      </c>
      <c r="CW62" s="33">
        <f t="array" ref="CW62">IFERROR(INDEX('CAMAGUI DATA UNIFICADA'!$C$2:$T1007,MATCH(1,($A62='CAMAGUI DATA UNIFICADA'!$A$2:$A1007)*($CN$1='CAMAGUI DATA UNIFICADA'!$B$2:$B1007),0),MATCH(CW$2,'CAMAGUI DATA UNIFICADA'!$C$1:$T$1,0)),"")</f>
        <v>0.885363176</v>
      </c>
      <c r="CX62" s="23">
        <f t="array" ref="CX62">IFERROR(INDEX('CAMAGUI DATA UNIFICADA'!$C$2:$T1007,MATCH(1,($A62='CAMAGUI DATA UNIFICADA'!$A$2:$A1007)*($CN$1='CAMAGUI DATA UNIFICADA'!$B$2:$B1007),0),MATCH(CX$2,'CAMAGUI DATA UNIFICADA'!$C$1:$T$1,0)),"")</f>
        <v>0.8837675932</v>
      </c>
      <c r="CY62" s="23">
        <f t="array" ref="CY62">IFERROR(INDEX('CAMAGUI DATA UNIFICADA'!$C$2:$T1007,MATCH(1,($A62='CAMAGUI DATA UNIFICADA'!$A$2:$A1007)*($CN$1='CAMAGUI DATA UNIFICADA'!$B$2:$B1007),0),MATCH(CY$2,'CAMAGUI DATA UNIFICADA'!$C$1:$T$1,0)),"")</f>
        <v>0.85</v>
      </c>
      <c r="CZ62" s="60">
        <f t="array" ref="CZ62">IFERROR(INDEX('CAMAGUI DATA UNIFICADA'!$C$2:$T1007,MATCH(1,($A62='CAMAGUI DATA UNIFICADA'!$A$2:$A1007)*($CN$1='CAMAGUI DATA UNIFICADA'!$B$2:$B1007),0),MATCH(CZ$2,'CAMAGUI DATA UNIFICADA'!$C$1:$T$1,0)),"")</f>
        <v>106857.1429</v>
      </c>
      <c r="DA62" s="2">
        <f t="array" ref="DA62">IFERROR(INDEX('CAMAGUI DATA UNIFICADA'!$C$2:$T1007,MATCH(1,($A62='CAMAGUI DATA UNIFICADA'!$A$2:$A1007)*($CN$1='CAMAGUI DATA UNIFICADA'!$B$2:$B1007),0),MATCH(DA$2,'CAMAGUI DATA UNIFICADA'!$C$1:$T$1,0)),"")</f>
        <v>3</v>
      </c>
      <c r="DB62" s="2">
        <f t="array" ref="DB62">IFERROR(INDEX('CAMAGUI DATA UNIFICADA'!$C$2:$T1007,MATCH(1,($A62='CAMAGUI DATA UNIFICADA'!$A$2:$A1007)*($CN$1='CAMAGUI DATA UNIFICADA'!$B$2:$B1007),0),MATCH(DB$2,'CAMAGUI DATA UNIFICADA'!$C$1:$T$1,0)),"")</f>
        <v>9.35</v>
      </c>
      <c r="DC62" s="33">
        <f t="array" ref="DC62">IFERROR(INDEX('CAMAGUI DATA UNIFICADA'!$C$2:$T1007,MATCH(1,($A62='CAMAGUI DATA UNIFICADA'!$A$2:$A1007)*($CN$1='CAMAGUI DATA UNIFICADA'!$B$2:$B1007),0),MATCH(DC$2,'CAMAGUI DATA UNIFICADA'!$C$1:$T$1,0)),"")</f>
        <v>5.2032</v>
      </c>
      <c r="DD62" s="60">
        <f t="array" ref="DD62">IFERROR(INDEX('CAMAGUI DATA UNIFICADA'!$C$2:$T1007,MATCH(1,($A62='CAMAGUI DATA UNIFICADA'!$A$2:$A1007)*($CN$1='CAMAGUI DATA UNIFICADA'!$B$2:$B1007),0),MATCH(DD$2,'CAMAGUI DATA UNIFICADA'!$C$1:$T$1,0)),"")</f>
        <v>510.0189818</v>
      </c>
      <c r="DE62" s="140">
        <f t="array" ref="DE62">IFERROR(INDEX('CAMAGUI DATA UNIFICADA'!$C$2:$T1007,MATCH(1,($A62='CAMAGUI DATA UNIFICADA'!$A$2:$A1007)*($CN$1='CAMAGUI DATA UNIFICADA'!$B$2:$B1007),0),MATCH(DE$2,'CAMAGUI DATA UNIFICADA'!$C$1:$T$1,0)),"")</f>
        <v>24.37974545</v>
      </c>
      <c r="DF62" s="138" t="str">
        <f t="array" ref="DF62">IFERROR(INDEX('CAMAGUI DATA UNIFICADA'!$C$2:$T1007,MATCH(1,($A62='CAMAGUI DATA UNIFICADA'!$A$2:$A1007)*($DF$1='CAMAGUI DATA UNIFICADA'!$B$2:$B1007),0),MATCH(DF$2,'CAMAGUI DATA UNIFICADA'!$C$1:$T$1,0)),"")</f>
        <v/>
      </c>
      <c r="DG62" s="2" t="str">
        <f t="array" ref="DG62">IFERROR(INDEX('CAMAGUI DATA UNIFICADA'!$C$2:$T1007,MATCH(1,($A62='CAMAGUI DATA UNIFICADA'!$A$2:$A1007)*($DF$1='CAMAGUI DATA UNIFICADA'!$B$2:$B1007),0),MATCH(DG$2,'CAMAGUI DATA UNIFICADA'!$C$1:$T$1,0)),"")</f>
        <v/>
      </c>
      <c r="DH62" s="2" t="str">
        <f t="array" ref="DH62">IFERROR(INDEX('CAMAGUI DATA UNIFICADA'!$C$2:$T1007,MATCH(1,($A62='CAMAGUI DATA UNIFICADA'!$A$2:$A1007)*($DF$1='CAMAGUI DATA UNIFICADA'!$B$2:$B1007),0),MATCH(DH$2,'CAMAGUI DATA UNIFICADA'!$C$1:$T$1,0)),"")</f>
        <v/>
      </c>
      <c r="DI62" s="2" t="str">
        <f t="array" ref="DI62">IFERROR(INDEX('CAMAGUI DATA UNIFICADA'!$C$2:$T1007,MATCH(1,($A62='CAMAGUI DATA UNIFICADA'!$A$2:$A1007)*($DF$1='CAMAGUI DATA UNIFICADA'!$B$2:$B1007),0),MATCH(DI$2,'CAMAGUI DATA UNIFICADA'!$C$1:$T$1,0)),"")</f>
        <v/>
      </c>
      <c r="DJ62" s="139" t="str">
        <f t="array" ref="DJ62">IFERROR(INDEX('CAMAGUI DATA UNIFICADA'!$C$2:$T1007,MATCH(1,($A62='CAMAGUI DATA UNIFICADA'!$A$2:$A1007)*($DF$1='CAMAGUI DATA UNIFICADA'!$B$2:$B1007),0),MATCH(DJ$2,'CAMAGUI DATA UNIFICADA'!$C$1:$T$1,0)),"")</f>
        <v/>
      </c>
      <c r="DK62" s="2" t="str">
        <f t="array" ref="DK62">IFERROR(INDEX('CAMAGUI DATA UNIFICADA'!$C$2:$T1007,MATCH(1,($A62='CAMAGUI DATA UNIFICADA'!$A$2:$A1007)*($DF$1='CAMAGUI DATA UNIFICADA'!$B$2:$B1007),0),MATCH(DK$2,'CAMAGUI DATA UNIFICADA'!$C$1:$T$1,0)),"")</f>
        <v/>
      </c>
      <c r="DL62" s="2" t="str">
        <f t="array" ref="DL62">IFERROR(INDEX('CAMAGUI DATA UNIFICADA'!$C$2:$T1007,MATCH(1,($A62='CAMAGUI DATA UNIFICADA'!$A$2:$A1007)*($DF$1='CAMAGUI DATA UNIFICADA'!$B$2:$B1007),0),MATCH(DL$2,'CAMAGUI DATA UNIFICADA'!$C$1:$T$1,0)),"")</f>
        <v/>
      </c>
      <c r="DM62" s="33" t="str">
        <f t="array" ref="DM62">IFERROR(INDEX('CAMAGUI DATA UNIFICADA'!$C$2:$T1007,MATCH(1,($A62='CAMAGUI DATA UNIFICADA'!$A$2:$A1007)*($DF$1='CAMAGUI DATA UNIFICADA'!$B$2:$B1007),0),MATCH(DM$2,'CAMAGUI DATA UNIFICADA'!$C$1:$T$1,0)),"")</f>
        <v/>
      </c>
      <c r="DN62" s="60" t="str">
        <f t="array" ref="DN62">IFERROR(INDEX('CAMAGUI DATA UNIFICADA'!$C$2:$T1007,MATCH(1,($A62='CAMAGUI DATA UNIFICADA'!$A$2:$A1007)*($DF$1='CAMAGUI DATA UNIFICADA'!$B$2:$B1007),0),MATCH(DN$2,'CAMAGUI DATA UNIFICADA'!$C$1:$T$1,0)),"")</f>
        <v/>
      </c>
      <c r="DO62" s="33" t="str">
        <f t="array" ref="DO62">IFERROR(INDEX('CAMAGUI DATA UNIFICADA'!$C$2:$T1007,MATCH(1,($A62='CAMAGUI DATA UNIFICADA'!$A$2:$A1007)*($DF$1='CAMAGUI DATA UNIFICADA'!$B$2:$B1007),0),MATCH(DO$2,'CAMAGUI DATA UNIFICADA'!$C$1:$T$1,0)),"")</f>
        <v/>
      </c>
      <c r="DP62" s="23" t="str">
        <f t="array" ref="DP62">IFERROR(INDEX('CAMAGUI DATA UNIFICADA'!$C$2:$T1007,MATCH(1,($A62='CAMAGUI DATA UNIFICADA'!$A$2:$A1007)*($DF$1='CAMAGUI DATA UNIFICADA'!$B$2:$B1007),0),MATCH(DP$2,'CAMAGUI DATA UNIFICADA'!$C$1:$T$1,0)),"")</f>
        <v/>
      </c>
      <c r="DQ62" s="23" t="str">
        <f t="array" ref="DQ62">IFERROR(INDEX('CAMAGUI DATA UNIFICADA'!$C$2:$T1007,MATCH(1,($A62='CAMAGUI DATA UNIFICADA'!$A$2:$A1007)*($DF$1='CAMAGUI DATA UNIFICADA'!$B$2:$B1007),0),MATCH(DQ$2,'CAMAGUI DATA UNIFICADA'!$C$1:$T$1,0)),"")</f>
        <v/>
      </c>
      <c r="DR62" s="2" t="str">
        <f t="array" ref="DR62">IFERROR(INDEX('CAMAGUI DATA UNIFICADA'!$C$2:$T1007,MATCH(1,($A62='CAMAGUI DATA UNIFICADA'!$A$2:$A1007)*($DF$1='CAMAGUI DATA UNIFICADA'!$B$2:$B1007),0),MATCH(DR$2,'CAMAGUI DATA UNIFICADA'!$C$1:$T$1,0)),"")</f>
        <v/>
      </c>
      <c r="DS62" s="2" t="str">
        <f t="array" ref="DS62">IFERROR(INDEX('CAMAGUI DATA UNIFICADA'!$C$2:$T1007,MATCH(1,($A62='CAMAGUI DATA UNIFICADA'!$A$2:$A1007)*($DF$1='CAMAGUI DATA UNIFICADA'!$B$2:$B1007),0),MATCH(DS$2,'CAMAGUI DATA UNIFICADA'!$C$1:$T$1,0)),"")</f>
        <v/>
      </c>
      <c r="DT62" s="2" t="str">
        <f t="array" ref="DT62">IFERROR(INDEX('CAMAGUI DATA UNIFICADA'!$C$2:$T1007,MATCH(1,($A62='CAMAGUI DATA UNIFICADA'!$A$2:$A1007)*($DF$1='CAMAGUI DATA UNIFICADA'!$B$2:$B1007),0),MATCH(DT$2,'CAMAGUI DATA UNIFICADA'!$C$1:$T$1,0)),"")</f>
        <v/>
      </c>
      <c r="DU62" s="33" t="str">
        <f t="array" ref="DU62">IFERROR(INDEX('CAMAGUI DATA UNIFICADA'!$C$2:$T1007,MATCH(1,($A62='CAMAGUI DATA UNIFICADA'!$A$2:$A1007)*($DF$1='CAMAGUI DATA UNIFICADA'!$B$2:$B1007),0),MATCH(DU$2,'CAMAGUI DATA UNIFICADA'!$C$1:$T$1,0)),"")</f>
        <v/>
      </c>
      <c r="DV62" s="60" t="str">
        <f t="array" ref="DV62">IFERROR(INDEX('CAMAGUI DATA UNIFICADA'!$C$2:$T1007,MATCH(1,($A62='CAMAGUI DATA UNIFICADA'!$A$2:$A1007)*($DF$1='CAMAGUI DATA UNIFICADA'!$B$2:$B1007),0),MATCH(DV$2,'CAMAGUI DATA UNIFICADA'!$C$1:$T$1,0)),"")</f>
        <v/>
      </c>
      <c r="DW62" s="140" t="str">
        <f t="array" ref="DW62">IFERROR(INDEX('CAMAGUI DATA UNIFICADA'!$C$2:$T1007,MATCH(1,($A62='CAMAGUI DATA UNIFICADA'!$A$2:$A1007)*($DF$1='CAMAGUI DATA UNIFICADA'!$B$2:$B1007),0),MATCH(DW$2,'CAMAGUI DATA UNIFICADA'!$C$1:$T$1,0)),"")</f>
        <v/>
      </c>
      <c r="DX62" s="144" t="str">
        <f t="array" ref="DX62">IFERROR(INDEX('CAMAGUI DATA UNIFICADA'!$C$2:$T1007,MATCH(1,($A62='CAMAGUI DATA UNIFICADA'!$A$2:$A1007)*($DX$1='CAMAGUI DATA UNIFICADA'!$B$2:$B1007),0),MATCH(DX$2,'CAMAGUI DATA UNIFICADA'!$C$1:$T$1,0)),"")</f>
        <v/>
      </c>
      <c r="DY62" s="60" t="str">
        <f t="array" ref="DY62">IFERROR(INDEX('CAMAGUI DATA UNIFICADA'!$C$2:$T1007,MATCH(1,($A62='CAMAGUI DATA UNIFICADA'!$A$2:$A1007)*($DX$1='CAMAGUI DATA UNIFICADA'!$B$2:$B1007),0),MATCH(DY$2,'CAMAGUI DATA UNIFICADA'!$C$1:$T$1,0)),"")</f>
        <v/>
      </c>
      <c r="DZ62" s="60" t="str">
        <f t="array" ref="DZ62">IFERROR(INDEX('CAMAGUI DATA UNIFICADA'!$C$2:$T1007,MATCH(1,($A62='CAMAGUI DATA UNIFICADA'!$A$2:$A1007)*($DX$1='CAMAGUI DATA UNIFICADA'!$B$2:$B1007),0),MATCH(DZ$2,'CAMAGUI DATA UNIFICADA'!$C$1:$T$1,0)),"")</f>
        <v/>
      </c>
      <c r="EA62" s="60" t="str">
        <f t="array" ref="EA62">IFERROR(INDEX('CAMAGUI DATA UNIFICADA'!$C$2:$T1007,MATCH(1,($A62='CAMAGUI DATA UNIFICADA'!$A$2:$A1007)*($DX$1='CAMAGUI DATA UNIFICADA'!$B$2:$B1007),0),MATCH(EA$2,'CAMAGUI DATA UNIFICADA'!$C$1:$T$1,0)),"")</f>
        <v/>
      </c>
      <c r="EB62" s="60" t="str">
        <f t="array" ref="EB62">IFERROR(INDEX('CAMAGUI DATA UNIFICADA'!$C$2:$T1007,MATCH(1,($A62='CAMAGUI DATA UNIFICADA'!$A$2:$A1007)*($DX$1='CAMAGUI DATA UNIFICADA'!$B$2:$B1007),0),MATCH(EB$2,'CAMAGUI DATA UNIFICADA'!$C$1:$T$1,0)),"")</f>
        <v/>
      </c>
      <c r="EC62" s="60" t="str">
        <f t="array" ref="EC62">IFERROR(INDEX('CAMAGUI DATA UNIFICADA'!$C$2:$T1007,MATCH(1,($A62='CAMAGUI DATA UNIFICADA'!$A$2:$A1007)*($DX$1='CAMAGUI DATA UNIFICADA'!$B$2:$B1007),0),MATCH(EC$2,'CAMAGUI DATA UNIFICADA'!$C$1:$T$1,0)),"")</f>
        <v/>
      </c>
      <c r="ED62" s="60" t="str">
        <f t="array" ref="ED62">IFERROR(INDEX('CAMAGUI DATA UNIFICADA'!$C$2:$T1007,MATCH(1,($A62='CAMAGUI DATA UNIFICADA'!$A$2:$A1007)*($DX$1='CAMAGUI DATA UNIFICADA'!$B$2:$B1007),0),MATCH(ED$2,'CAMAGUI DATA UNIFICADA'!$C$1:$T$1,0)),"")</f>
        <v/>
      </c>
      <c r="EE62" s="60" t="str">
        <f t="array" ref="EE62">IFERROR(INDEX('CAMAGUI DATA UNIFICADA'!$C$2:$T1007,MATCH(1,($A62='CAMAGUI DATA UNIFICADA'!$A$2:$A1007)*($DX$1='CAMAGUI DATA UNIFICADA'!$B$2:$B1007),0),MATCH(EE$2,'CAMAGUI DATA UNIFICADA'!$C$1:$T$1,0)),"")</f>
        <v/>
      </c>
      <c r="EF62" s="60" t="str">
        <f t="array" ref="EF62">IFERROR(INDEX('CAMAGUI DATA UNIFICADA'!$C$2:$T1007,MATCH(1,($A62='CAMAGUI DATA UNIFICADA'!$A$2:$A1007)*($DX$1='CAMAGUI DATA UNIFICADA'!$B$2:$B1007),0),MATCH(EF$2,'CAMAGUI DATA UNIFICADA'!$C$1:$T$1,0)),"")</f>
        <v/>
      </c>
      <c r="EG62" s="60" t="str">
        <f t="array" ref="EG62">IFERROR(INDEX('CAMAGUI DATA UNIFICADA'!$C$2:$T1007,MATCH(1,($A62='CAMAGUI DATA UNIFICADA'!$A$2:$A1007)*($DX$1='CAMAGUI DATA UNIFICADA'!$B$2:$B1007),0),MATCH(EG$2,'CAMAGUI DATA UNIFICADA'!$C$1:$T$1,0)),"")</f>
        <v/>
      </c>
      <c r="EH62" s="60" t="str">
        <f t="array" ref="EH62">IFERROR(INDEX('CAMAGUI DATA UNIFICADA'!$C$2:$T1007,MATCH(1,($A62='CAMAGUI DATA UNIFICADA'!$A$2:$A1007)*($DX$1='CAMAGUI DATA UNIFICADA'!$B$2:$B1007),0),MATCH(EH$2,'CAMAGUI DATA UNIFICADA'!$C$1:$T$1,0)),"")</f>
        <v/>
      </c>
      <c r="EI62" s="60" t="str">
        <f t="array" ref="EI62">IFERROR(INDEX('CAMAGUI DATA UNIFICADA'!$C$2:$T1007,MATCH(1,($A62='CAMAGUI DATA UNIFICADA'!$A$2:$A1007)*($DX$1='CAMAGUI DATA UNIFICADA'!$B$2:$B1007),0),MATCH(EI$2,'CAMAGUI DATA UNIFICADA'!$C$1:$T$1,0)),"")</f>
        <v/>
      </c>
      <c r="EJ62" s="60" t="str">
        <f t="array" ref="EJ62">IFERROR(INDEX('CAMAGUI DATA UNIFICADA'!$C$2:$T1007,MATCH(1,($A62='CAMAGUI DATA UNIFICADA'!$A$2:$A1007)*($DX$1='CAMAGUI DATA UNIFICADA'!$B$2:$B1007),0),MATCH(EJ$2,'CAMAGUI DATA UNIFICADA'!$C$1:$T$1,0)),"")</f>
        <v/>
      </c>
      <c r="EK62" s="60" t="str">
        <f t="array" ref="EK62">IFERROR(INDEX('CAMAGUI DATA UNIFICADA'!$C$2:$T1007,MATCH(1,($A62='CAMAGUI DATA UNIFICADA'!$A$2:$A1007)*($DX$1='CAMAGUI DATA UNIFICADA'!$B$2:$B1007),0),MATCH(EK$2,'CAMAGUI DATA UNIFICADA'!$C$1:$T$1,0)),"")</f>
        <v/>
      </c>
      <c r="EL62" s="60" t="str">
        <f t="array" ref="EL62">IFERROR(INDEX('CAMAGUI DATA UNIFICADA'!$C$2:$T1007,MATCH(1,($A62='CAMAGUI DATA UNIFICADA'!$A$2:$A1007)*($DX$1='CAMAGUI DATA UNIFICADA'!$B$2:$B1007),0),MATCH(EL$2,'CAMAGUI DATA UNIFICADA'!$C$1:$T$1,0)),"")</f>
        <v/>
      </c>
      <c r="EM62" s="60" t="str">
        <f t="array" ref="EM62">IFERROR(INDEX('CAMAGUI DATA UNIFICADA'!$C$2:$T1007,MATCH(1,($A62='CAMAGUI DATA UNIFICADA'!$A$2:$A1007)*($DX$1='CAMAGUI DATA UNIFICADA'!$B$2:$B1007),0),MATCH(EM$2,'CAMAGUI DATA UNIFICADA'!$C$1:$T$1,0)),"")</f>
        <v/>
      </c>
      <c r="EN62" s="60" t="str">
        <f t="array" ref="EN62">IFERROR(INDEX('CAMAGUI DATA UNIFICADA'!$C$2:$T1007,MATCH(1,($A62='CAMAGUI DATA UNIFICADA'!$A$2:$A1007)*($DX$1='CAMAGUI DATA UNIFICADA'!$B$2:$B1007),0),MATCH(EN$2,'CAMAGUI DATA UNIFICADA'!$C$1:$T$1,0)),"")</f>
        <v/>
      </c>
      <c r="EO62" s="140" t="str">
        <f t="array" ref="EO62">IFERROR(INDEX('CAMAGUI DATA UNIFICADA'!$C$2:$T1007,MATCH(1,($A62='CAMAGUI DATA UNIFICADA'!$A$2:$A1007)*($DX$1='CAMAGUI DATA UNIFICADA'!$B$2:$B1007),0),MATCH(EO$2,'CAMAGUI DATA UNIFICADA'!$C$1:$T$1,0)),"")</f>
        <v/>
      </c>
    </row>
    <row r="63">
      <c r="A63" s="137">
        <v>45369.0</v>
      </c>
      <c r="B63" s="138" t="str">
        <f t="array" ref="B63">IFERROR(INDEX('CAMAGUI DATA UNIFICADA'!$C$2:$T1007,MATCH(1,($A63='CAMAGUI DATA UNIFICADA'!$A$2:$A1007)*($B$1='CAMAGUI DATA UNIFICADA'!$B$2:$B1007),0),MATCH(B$2,'CAMAGUI DATA UNIFICADA'!$C$1:$T$1,0)),"")</f>
        <v>CA1180324</v>
      </c>
      <c r="C63" s="2">
        <f t="array" ref="C63">IFERROR(INDEX('CAMAGUI DATA UNIFICADA'!$C$2:$T1007,MATCH(1,($A63='CAMAGUI DATA UNIFICADA'!$A$2:$A1007)*($B$1='CAMAGUI DATA UNIFICADA'!$B$2:$B1007),0),MATCH(C$2,'CAMAGUI DATA UNIFICADA'!$C$1:$T$1,0)),"")</f>
        <v>75</v>
      </c>
      <c r="D63" s="2" t="str">
        <f t="array" ref="D63">IFERROR(INDEX('CAMAGUI DATA UNIFICADA'!$C$2:$T1007,MATCH(1,($A63='CAMAGUI DATA UNIFICADA'!$A$2:$A1007)*($B$1='CAMAGUI DATA UNIFICADA'!$B$2:$B1007),0),MATCH(D$2,'CAMAGUI DATA UNIFICADA'!$C$1:$T$1,0)),"")</f>
        <v/>
      </c>
      <c r="E63" s="2" t="str">
        <f t="array" ref="E63">IFERROR(INDEX('CAMAGUI DATA UNIFICADA'!$C$2:$T1007,MATCH(1,($A63='CAMAGUI DATA UNIFICADA'!$A$2:$A1007)*($B$1='CAMAGUI DATA UNIFICADA'!$B$2:$B1007),0),MATCH(E$2,'CAMAGUI DATA UNIFICADA'!$C$1:$T$1,0)),"")</f>
        <v>SKR MAST</v>
      </c>
      <c r="F63" s="139">
        <f t="array" ref="F63">IFERROR(INDEX('CAMAGUI DATA UNIFICADA'!$C$2:$T1007,MATCH(1,($A63='CAMAGUI DATA UNIFICADA'!$A$2:$A1007)*($B$1='CAMAGUI DATA UNIFICADA'!$B$2:$B1007),0),MATCH(F$2,'CAMAGUI DATA UNIFICADA'!$C$1:$T$1,0)),"")</f>
        <v>0</v>
      </c>
      <c r="G63" s="2">
        <f t="array" ref="G63">IFERROR(INDEX('CAMAGUI DATA UNIFICADA'!$C$2:$T1007,MATCH(1,($A63='CAMAGUI DATA UNIFICADA'!$A$2:$A1007)*($B$1='CAMAGUI DATA UNIFICADA'!$B$2:$B1007),0),MATCH(G$2,'CAMAGUI DATA UNIFICADA'!$C$1:$T$1,0)),"")</f>
        <v>0.6</v>
      </c>
      <c r="H63" s="2">
        <f t="array" ref="H63">IFERROR(INDEX('CAMAGUI DATA UNIFICADA'!$C$2:$T1007,MATCH(1,($A63='CAMAGUI DATA UNIFICADA'!$A$2:$A1007)*($B$1='CAMAGUI DATA UNIFICADA'!$B$2:$B1007),0),MATCH(H$2,'CAMAGUI DATA UNIFICADA'!$C$1:$T$1,0)),"")</f>
        <v>0</v>
      </c>
      <c r="I63" s="33">
        <f t="array" ref="I63">IFERROR(INDEX('CAMAGUI DATA UNIFICADA'!$C$2:$T1007,MATCH(1,($A63='CAMAGUI DATA UNIFICADA'!$A$2:$A1007)*($B$1='CAMAGUI DATA UNIFICADA'!$B$2:$B1007),0),MATCH(I$2,'CAMAGUI DATA UNIFICADA'!$C$1:$T$1,0)),"")</f>
        <v>15.1272</v>
      </c>
      <c r="J63" s="60">
        <f t="array" ref="J63">IFERROR(INDEX('CAMAGUI DATA UNIFICADA'!$C$2:$T1007,MATCH(1,($A63='CAMAGUI DATA UNIFICADA'!$A$2:$A1007)*($B$1='CAMAGUI DATA UNIFICADA'!$B$2:$B1007),0),MATCH(J$2,'CAMAGUI DATA UNIFICADA'!$C$1:$T$1,0)),"")</f>
        <v>826326.0881</v>
      </c>
      <c r="K63" s="33" t="str">
        <f t="array" ref="K63">IFERROR(INDEX('CAMAGUI DATA UNIFICADA'!$C$2:$T1007,MATCH(1,($A63='CAMAGUI DATA UNIFICADA'!$A$2:$A1007)*($B$1='CAMAGUI DATA UNIFICADA'!$B$2:$B1007),0),MATCH(K$2,'CAMAGUI DATA UNIFICADA'!$C$1:$T$1,0)),"")</f>
        <v/>
      </c>
      <c r="L63" s="23">
        <f t="array" ref="L63">IFERROR(INDEX('CAMAGUI DATA UNIFICADA'!$C$2:$T1007,MATCH(1,($A63='CAMAGUI DATA UNIFICADA'!$A$2:$A1007)*($B$1='CAMAGUI DATA UNIFICADA'!$B$2:$B1007),0),MATCH(L$2,'CAMAGUI DATA UNIFICADA'!$C$1:$T$1,0)),"")</f>
        <v>0.6886050734</v>
      </c>
      <c r="M63" s="23">
        <f t="array" ref="M63">IFERROR(INDEX('CAMAGUI DATA UNIFICADA'!$C$2:$T1007,MATCH(1,($A63='CAMAGUI DATA UNIFICADA'!$A$2:$A1007)*($B$1='CAMAGUI DATA UNIFICADA'!$B$2:$B1007),0),MATCH(M$2,'CAMAGUI DATA UNIFICADA'!$C$1:$T$1,0)),"")</f>
        <v>0.75</v>
      </c>
      <c r="N63" s="60">
        <f t="array" ref="N63">IFERROR(INDEX('CAMAGUI DATA UNIFICADA'!$C$2:$T1007,MATCH(1,($A63='CAMAGUI DATA UNIFICADA'!$A$2:$A1007)*($B$1='CAMAGUI DATA UNIFICADA'!$B$2:$B1007),0),MATCH(N$2,'CAMAGUI DATA UNIFICADA'!$C$1:$T$1,0)),"")</f>
        <v>109890.1099</v>
      </c>
      <c r="O63" s="2">
        <f t="array" ref="O63">IFERROR(INDEX('CAMAGUI DATA UNIFICADA'!$C$2:$T1007,MATCH(1,($A63='CAMAGUI DATA UNIFICADA'!$A$2:$A1007)*($B$1='CAMAGUI DATA UNIFICADA'!$B$2:$B1007),0),MATCH(O$2,'CAMAGUI DATA UNIFICADA'!$C$1:$T$1,0)),"")</f>
        <v>1.5</v>
      </c>
      <c r="P63" s="2">
        <f t="array" ref="P63">IFERROR(INDEX('CAMAGUI DATA UNIFICADA'!$C$2:$T1007,MATCH(1,($A63='CAMAGUI DATA UNIFICADA'!$A$2:$A1007)*($B$1='CAMAGUI DATA UNIFICADA'!$B$2:$B1007),0),MATCH(P$2,'CAMAGUI DATA UNIFICADA'!$C$1:$T$1,0)),"")</f>
        <v>2.1</v>
      </c>
      <c r="Q63" s="33">
        <f t="array" ref="Q63">IFERROR(INDEX('CAMAGUI DATA UNIFICADA'!$C$2:$T1007,MATCH(1,($A63='CAMAGUI DATA UNIFICADA'!$A$2:$A1007)*($B$1='CAMAGUI DATA UNIFICADA'!$B$2:$B1007),0),MATCH(Q$2,'CAMAGUI DATA UNIFICADA'!$C$1:$T$1,0)),"")</f>
        <v>10.932</v>
      </c>
      <c r="R63" s="60">
        <f t="array" ref="R63">IFERROR(INDEX('CAMAGUI DATA UNIFICADA'!$C$2:$T1007,MATCH(1,($A63='CAMAGUI DATA UNIFICADA'!$A$2:$A1007)*($B$1='CAMAGUI DATA UNIFICADA'!$B$2:$B1007),0),MATCH(R$2,'CAMAGUI DATA UNIFICADA'!$C$1:$T$1,0)),"")</f>
        <v>241.1523476</v>
      </c>
      <c r="S63" s="140">
        <f t="array" ref="S63">IFERROR(INDEX('CAMAGUI DATA UNIFICADA'!$C$2:$T1007,MATCH(1,($A63='CAMAGUI DATA UNIFICADA'!$A$2:$A1007)*($B$1='CAMAGUI DATA UNIFICADA'!$B$2:$B1007),0),MATCH(S$2,'CAMAGUI DATA UNIFICADA'!$C$1:$T$1,0)),"")</f>
        <v>41.53808689</v>
      </c>
      <c r="T63" s="138" t="str">
        <f t="array" ref="T63">IFERROR(INDEX('CAMAGUI DATA UNIFICADA'!$C$2:$T1007,MATCH(1,($A63='CAMAGUI DATA UNIFICADA'!$A$2:$A1007)*($T$1='CAMAGUI DATA UNIFICADA'!$B$2:$B1007),0),MATCH(T$2,'CAMAGUI DATA UNIFICADA'!$C$1:$T$1,0)),"")</f>
        <v/>
      </c>
      <c r="U63" s="2" t="str">
        <f t="array" ref="U63">IFERROR(INDEX('CAMAGUI DATA UNIFICADA'!$C$2:$T1007,MATCH(1,($A63='CAMAGUI DATA UNIFICADA'!$A$2:$A1007)*($T$1='CAMAGUI DATA UNIFICADA'!$B$2:$B1007),0),MATCH(U$2,'CAMAGUI DATA UNIFICADA'!$C$1:$T$1,0)),"")</f>
        <v/>
      </c>
      <c r="V63" s="2" t="str">
        <f t="array" ref="V63">IFERROR(INDEX('CAMAGUI DATA UNIFICADA'!$C$2:$T1007,MATCH(1,($A63='CAMAGUI DATA UNIFICADA'!$A$2:$A1007)*($T$1='CAMAGUI DATA UNIFICADA'!$B$2:$B1007),0),MATCH(V$2,'CAMAGUI DATA UNIFICADA'!$C$1:$T$1,0)),"")</f>
        <v/>
      </c>
      <c r="W63" s="2" t="str">
        <f t="array" ref="W63">IFERROR(INDEX('CAMAGUI DATA UNIFICADA'!$C$2:$T1007,MATCH(1,($A63='CAMAGUI DATA UNIFICADA'!$A$2:$A1007)*($T$1='CAMAGUI DATA UNIFICADA'!$B$2:$B1007),0),MATCH(W$2,'CAMAGUI DATA UNIFICADA'!$C$1:$T$1,0)),"")</f>
        <v/>
      </c>
      <c r="X63" s="139" t="str">
        <f t="array" ref="X63">IFERROR(INDEX('CAMAGUI DATA UNIFICADA'!$C$2:$T1007,MATCH(1,($A63='CAMAGUI DATA UNIFICADA'!$A$2:$A1007)*($T$1='CAMAGUI DATA UNIFICADA'!$B$2:$B1007),0),MATCH(X$2,'CAMAGUI DATA UNIFICADA'!$C$1:$T$1,0)),"")</f>
        <v/>
      </c>
      <c r="Y63" s="2" t="str">
        <f t="array" ref="Y63">IFERROR(INDEX('CAMAGUI DATA UNIFICADA'!$C$2:$T1007,MATCH(1,($A63='CAMAGUI DATA UNIFICADA'!$A$2:$A1007)*($T$1='CAMAGUI DATA UNIFICADA'!$B$2:$B1007),0),MATCH(Y$2,'CAMAGUI DATA UNIFICADA'!$C$1:$T$1,0)),"")</f>
        <v/>
      </c>
      <c r="Z63" s="2" t="str">
        <f t="array" ref="Z63">IFERROR(INDEX('CAMAGUI DATA UNIFICADA'!$C$2:$T1007,MATCH(1,($A63='CAMAGUI DATA UNIFICADA'!$A$2:$A1007)*($T$1='CAMAGUI DATA UNIFICADA'!$B$2:$B1007),0),MATCH(Z$2,'CAMAGUI DATA UNIFICADA'!$C$1:$T$1,0)),"")</f>
        <v/>
      </c>
      <c r="AA63" s="2" t="str">
        <f t="array" ref="AA63">IFERROR(INDEX('CAMAGUI DATA UNIFICADA'!$C$2:$T1007,MATCH(1,($A63='CAMAGUI DATA UNIFICADA'!$A$2:$A1007)*($T$1='CAMAGUI DATA UNIFICADA'!$B$2:$B1007),0),MATCH(AA$2,'CAMAGUI DATA UNIFICADA'!$C$1:$T$1,0)),"")</f>
        <v/>
      </c>
      <c r="AB63" s="60" t="str">
        <f t="array" ref="AB63">IFERROR(INDEX('CAMAGUI DATA UNIFICADA'!$C$2:$T1007,MATCH(1,($A63='CAMAGUI DATA UNIFICADA'!$A$2:$A1007)*($T$1='CAMAGUI DATA UNIFICADA'!$B$2:$B1007),0),MATCH(AB$2,'CAMAGUI DATA UNIFICADA'!$C$1:$T$1,0)),"")</f>
        <v/>
      </c>
      <c r="AC63" s="33" t="str">
        <f t="array" ref="AC63">IFERROR(INDEX('CAMAGUI DATA UNIFICADA'!$C$2:$T1007,MATCH(1,($A63='CAMAGUI DATA UNIFICADA'!$A$2:$A1007)*($T$1='CAMAGUI DATA UNIFICADA'!$B$2:$B1007),0),MATCH(AC$2,'CAMAGUI DATA UNIFICADA'!$C$1:$T$1,0)),"")</f>
        <v/>
      </c>
      <c r="AD63" s="23" t="str">
        <f t="array" ref="AD63">IFERROR(INDEX('CAMAGUI DATA UNIFICADA'!$C$2:$T1007,MATCH(1,($A63='CAMAGUI DATA UNIFICADA'!$A$2:$A1007)*($T$1='CAMAGUI DATA UNIFICADA'!$B$2:$B1007),0),MATCH(AD$2,'CAMAGUI DATA UNIFICADA'!$C$1:$T$1,0)),"")</f>
        <v/>
      </c>
      <c r="AE63" s="23" t="str">
        <f t="array" ref="AE63">IFERROR(INDEX('CAMAGUI DATA UNIFICADA'!$C$2:$T1007,MATCH(1,($A63='CAMAGUI DATA UNIFICADA'!$A$2:$A1007)*($T$1='CAMAGUI DATA UNIFICADA'!$B$2:$B1007),0),MATCH(AE$2,'CAMAGUI DATA UNIFICADA'!$C$1:$T$1,0)),"")</f>
        <v/>
      </c>
      <c r="AF63" s="60" t="str">
        <f t="array" ref="AF63">IFERROR(INDEX('CAMAGUI DATA UNIFICADA'!$C$2:$T1007,MATCH(1,($A63='CAMAGUI DATA UNIFICADA'!$A$2:$A1007)*($T$1='CAMAGUI DATA UNIFICADA'!$B$2:$B1007),0),MATCH(AF$2,'CAMAGUI DATA UNIFICADA'!$C$1:$T$1,0)),"")</f>
        <v/>
      </c>
      <c r="AG63" s="2" t="str">
        <f t="array" ref="AG63">IFERROR(INDEX('CAMAGUI DATA UNIFICADA'!$C$2:$T1007,MATCH(1,($A63='CAMAGUI DATA UNIFICADA'!$A$2:$A1007)*($T$1='CAMAGUI DATA UNIFICADA'!$B$2:$B1007),0),MATCH(AG$2,'CAMAGUI DATA UNIFICADA'!$C$1:$T$1,0)),"")</f>
        <v/>
      </c>
      <c r="AH63" s="2" t="str">
        <f t="array" ref="AH63">IFERROR(INDEX('CAMAGUI DATA UNIFICADA'!$C$2:$T1007,MATCH(1,($A63='CAMAGUI DATA UNIFICADA'!$A$2:$A1007)*($T$1='CAMAGUI DATA UNIFICADA'!$B$2:$B1007),0),MATCH(AH$2,'CAMAGUI DATA UNIFICADA'!$C$1:$T$1,0)),"")</f>
        <v/>
      </c>
      <c r="AI63" s="33" t="str">
        <f t="array" ref="AI63">IFERROR(INDEX('CAMAGUI DATA UNIFICADA'!$C$2:$T1007,MATCH(1,($A63='CAMAGUI DATA UNIFICADA'!$A$2:$A1007)*($T$1='CAMAGUI DATA UNIFICADA'!$B$2:$B1007),0),MATCH(AI$2,'CAMAGUI DATA UNIFICADA'!$C$1:$T$1,0)),"")</f>
        <v/>
      </c>
      <c r="AJ63" s="60" t="str">
        <f t="array" ref="AJ63">IFERROR(INDEX('CAMAGUI DATA UNIFICADA'!$C$2:$T1007,MATCH(1,($A63='CAMAGUI DATA UNIFICADA'!$A$2:$A1007)*($T$1='CAMAGUI DATA UNIFICADA'!$B$2:$B1007),0),MATCH(AJ$2,'CAMAGUI DATA UNIFICADA'!$C$1:$T$1,0)),"")</f>
        <v/>
      </c>
      <c r="AK63" s="140" t="str">
        <f t="array" ref="AK63">IFERROR(INDEX('CAMAGUI DATA UNIFICADA'!$C$2:$T1007,MATCH(1,($A63='CAMAGUI DATA UNIFICADA'!$A$2:$A1007)*($T$1='CAMAGUI DATA UNIFICADA'!$B$2:$B1007),0),MATCH(AK$2,'CAMAGUI DATA UNIFICADA'!$C$1:$T$1,0)),"")</f>
        <v/>
      </c>
      <c r="AL63" s="138" t="str">
        <f t="array" ref="AL63">IFERROR(INDEX('CAMAGUI DATA UNIFICADA'!$C$2:$T1007,MATCH(1,($A63='CAMAGUI DATA UNIFICADA'!$A$2:$A1007)*($AL$1='CAMAGUI DATA UNIFICADA'!$B$2:$B1007),0),MATCH(AL$2,'CAMAGUI DATA UNIFICADA'!$C$1:$T$1,0)),"")</f>
        <v>CA3180324</v>
      </c>
      <c r="AM63" s="2">
        <f t="array" ref="AM63">IFERROR(INDEX('CAMAGUI DATA UNIFICADA'!$C$2:$T1007,MATCH(1,($A63='CAMAGUI DATA UNIFICADA'!$A$2:$A1007)*($AL$1='CAMAGUI DATA UNIFICADA'!$B$2:$B1007),0),MATCH(AM$2,'CAMAGUI DATA UNIFICADA'!$C$1:$T$1,0)),"")</f>
        <v>62.5</v>
      </c>
      <c r="AN63" s="2" t="str">
        <f t="array" ref="AN63">IFERROR(INDEX('CAMAGUI DATA UNIFICADA'!$C$2:$T1007,MATCH(1,($A63='CAMAGUI DATA UNIFICADA'!$A$2:$A1007)*($AL$1='CAMAGUI DATA UNIFICADA'!$B$2:$B1007),0),MATCH(AN$2,'CAMAGUI DATA UNIFICADA'!$C$1:$T$1,0)),"")</f>
        <v/>
      </c>
      <c r="AO63" s="2" t="str">
        <f t="array" ref="AO63">IFERROR(INDEX('CAMAGUI DATA UNIFICADA'!$C$2:$T1007,MATCH(1,($A63='CAMAGUI DATA UNIFICADA'!$A$2:$A1007)*($AL$1='CAMAGUI DATA UNIFICADA'!$B$2:$B1007),0),MATCH(AO$2,'CAMAGUI DATA UNIFICADA'!$C$1:$T$1,0)),"")</f>
        <v>SKR MAST</v>
      </c>
      <c r="AP63" s="139">
        <f t="array" ref="AP63">IFERROR(INDEX('CAMAGUI DATA UNIFICADA'!$C$2:$T1007,MATCH(1,($A63='CAMAGUI DATA UNIFICADA'!$A$2:$A1007)*($AL$1='CAMAGUI DATA UNIFICADA'!$B$2:$B1007),0),MATCH(AP$2,'CAMAGUI DATA UNIFICADA'!$C$1:$T$1,0)),"")</f>
        <v>0</v>
      </c>
      <c r="AQ63" s="2">
        <f t="array" ref="AQ63">IFERROR(INDEX('CAMAGUI DATA UNIFICADA'!$C$2:$T1007,MATCH(1,($A63='CAMAGUI DATA UNIFICADA'!$A$2:$A1007)*($AL$1='CAMAGUI DATA UNIFICADA'!$B$2:$B1007),0),MATCH(AQ$2,'CAMAGUI DATA UNIFICADA'!$C$1:$T$1,0)),"")</f>
        <v>0.6</v>
      </c>
      <c r="AR63" s="2">
        <f t="array" ref="AR63">IFERROR(INDEX('CAMAGUI DATA UNIFICADA'!$C$2:$T1007,MATCH(1,($A63='CAMAGUI DATA UNIFICADA'!$A$2:$A1007)*($AL$1='CAMAGUI DATA UNIFICADA'!$B$2:$B1007),0),MATCH(AR$2,'CAMAGUI DATA UNIFICADA'!$C$1:$T$1,0)),"")</f>
        <v>0</v>
      </c>
      <c r="AS63" s="33">
        <f t="array" ref="AS63">IFERROR(INDEX('CAMAGUI DATA UNIFICADA'!$C$2:$T1007,MATCH(1,($A63='CAMAGUI DATA UNIFICADA'!$A$2:$A1007)*($AL$1='CAMAGUI DATA UNIFICADA'!$B$2:$B1007),0),MATCH(AS$2,'CAMAGUI DATA UNIFICADA'!$C$1:$T$1,0)),"")</f>
        <v>15.1272</v>
      </c>
      <c r="AT63" s="60">
        <f t="array" ref="AT63">IFERROR(INDEX('CAMAGUI DATA UNIFICADA'!$C$2:$T1007,MATCH(1,($A63='CAMAGUI DATA UNIFICADA'!$A$2:$A1007)*($AL$1='CAMAGUI DATA UNIFICADA'!$B$2:$B1007),0),MATCH(AT$2,'CAMAGUI DATA UNIFICADA'!$C$1:$T$1,0)),"")</f>
        <v>688605.0734</v>
      </c>
      <c r="AU63" s="33" t="str">
        <f t="array" ref="AU63">IFERROR(INDEX('CAMAGUI DATA UNIFICADA'!$C$2:$T1007,MATCH(1,($A63='CAMAGUI DATA UNIFICADA'!$A$2:$A1007)*($AL$1='CAMAGUI DATA UNIFICADA'!$B$2:$B1007),0),MATCH(AU$2,'CAMAGUI DATA UNIFICADA'!$C$1:$T$1,0)),"")</f>
        <v/>
      </c>
      <c r="AV63" s="23">
        <f t="array" ref="AV63">IFERROR(INDEX('CAMAGUI DATA UNIFICADA'!$C$2:$T1007,MATCH(1,($A63='CAMAGUI DATA UNIFICADA'!$A$2:$A1007)*($AL$1='CAMAGUI DATA UNIFICADA'!$B$2:$B1007),0),MATCH(AV$2,'CAMAGUI DATA UNIFICADA'!$C$1:$T$1,0)),"")</f>
        <v>0.6558143556</v>
      </c>
      <c r="AW63" s="23">
        <f t="array" ref="AW63">IFERROR(INDEX('CAMAGUI DATA UNIFICADA'!$C$2:$T1007,MATCH(1,($A63='CAMAGUI DATA UNIFICADA'!$A$2:$A1007)*($AL$1='CAMAGUI DATA UNIFICADA'!$B$2:$B1007),0),MATCH(AW$2,'CAMAGUI DATA UNIFICADA'!$C$1:$T$1,0)),"")</f>
        <v>0.75</v>
      </c>
      <c r="AX63" s="60">
        <f t="array" ref="AX63">IFERROR(INDEX('CAMAGUI DATA UNIFICADA'!$C$2:$T1007,MATCH(1,($A63='CAMAGUI DATA UNIFICADA'!$A$2:$A1007)*($AL$1='CAMAGUI DATA UNIFICADA'!$B$2:$B1007),0),MATCH(AX$2,'CAMAGUI DATA UNIFICADA'!$C$1:$T$1,0)),"")</f>
        <v>112500</v>
      </c>
      <c r="AY63" s="2">
        <f t="array" ref="AY63">IFERROR(INDEX('CAMAGUI DATA UNIFICADA'!$C$2:$T1007,MATCH(1,($A63='CAMAGUI DATA UNIFICADA'!$A$2:$A1007)*($AL$1='CAMAGUI DATA UNIFICADA'!$B$2:$B1007),0),MATCH(AY$2,'CAMAGUI DATA UNIFICADA'!$C$1:$T$1,0)),"")</f>
        <v>1.5</v>
      </c>
      <c r="AZ63" s="2">
        <f t="array" ref="AZ63">IFERROR(INDEX('CAMAGUI DATA UNIFICADA'!$C$2:$T1007,MATCH(1,($A63='CAMAGUI DATA UNIFICADA'!$A$2:$A1007)*($AL$1='CAMAGUI DATA UNIFICADA'!$B$2:$B1007),0),MATCH(AZ$2,'CAMAGUI DATA UNIFICADA'!$C$1:$T$1,0)),"")</f>
        <v>2.1</v>
      </c>
      <c r="BA63" s="33">
        <f t="array" ref="BA63">IFERROR(INDEX('CAMAGUI DATA UNIFICADA'!$C$2:$T1007,MATCH(1,($A63='CAMAGUI DATA UNIFICADA'!$A$2:$A1007)*($AL$1='CAMAGUI DATA UNIFICADA'!$B$2:$B1007),0),MATCH(BA$2,'CAMAGUI DATA UNIFICADA'!$C$1:$T$1,0)),"")</f>
        <v>10.932</v>
      </c>
      <c r="BB63" s="60">
        <f t="array" ref="BB63">IFERROR(INDEX('CAMAGUI DATA UNIFICADA'!$C$2:$T1007,MATCH(1,($A63='CAMAGUI DATA UNIFICADA'!$A$2:$A1007)*($AL$1='CAMAGUI DATA UNIFICADA'!$B$2:$B1007),0),MATCH(BB$2,'CAMAGUI DATA UNIFICADA'!$C$1:$T$1,0)),"")</f>
        <v>211.0083041</v>
      </c>
      <c r="BC63" s="140">
        <f t="array" ref="BC63">IFERROR(INDEX('CAMAGUI DATA UNIFICADA'!$C$2:$T1007,MATCH(1,($A63='CAMAGUI DATA UNIFICADA'!$A$2:$A1007)*($AL$1='CAMAGUI DATA UNIFICADA'!$B$2:$B1007),0),MATCH(BC$2,'CAMAGUI DATA UNIFICADA'!$C$1:$T$1,0)),"")</f>
        <v>37.12707603</v>
      </c>
      <c r="BD63" s="138" t="str">
        <f t="array" ref="BD63">IFERROR(INDEX('CAMAGUI DATA UNIFICADA'!$C$2:$T1007,MATCH(1,($A63='CAMAGUI DATA UNIFICADA'!$A$2:$A1007)*($BD$1='CAMAGUI DATA UNIFICADA'!$B$2:$B1007),0),MATCH(BD$2,'CAMAGUI DATA UNIFICADA'!$C$1:$T$1,0)),"")</f>
        <v>CA4240224</v>
      </c>
      <c r="BE63" s="2">
        <f t="array" ref="BE63">IFERROR(INDEX('CAMAGUI DATA UNIFICADA'!$C$2:$T1007,MATCH(1,($A63='CAMAGUI DATA UNIFICADA'!$A$2:$A1007)*($BD$1='CAMAGUI DATA UNIFICADA'!$B$2:$B1007),0),MATCH(BE$2,'CAMAGUI DATA UNIFICADA'!$C$1:$T$1,0)),"")</f>
        <v>375</v>
      </c>
      <c r="BF63" s="2">
        <f t="array" ref="BF63">IFERROR(INDEX('CAMAGUI DATA UNIFICADA'!$C$2:$T1007,MATCH(1,($A63='CAMAGUI DATA UNIFICADA'!$A$2:$A1007)*($BD$1='CAMAGUI DATA UNIFICADA'!$B$2:$B1007),0),MATCH(BF$2,'CAMAGUI DATA UNIFICADA'!$C$1:$T$1,0)),"")</f>
        <v>2411</v>
      </c>
      <c r="BG63" s="2" t="str">
        <f t="array" ref="BG63">IFERROR(INDEX('CAMAGUI DATA UNIFICADA'!$C$2:$T1007,MATCH(1,($A63='CAMAGUI DATA UNIFICADA'!$A$2:$A1007)*($BD$1='CAMAGUI DATA UNIFICADA'!$B$2:$B1007),0),MATCH(BG$2,'CAMAGUI DATA UNIFICADA'!$C$1:$T$1,0)),"")</f>
        <v>SKR MAST</v>
      </c>
      <c r="BH63" s="139">
        <f t="array" ref="BH63">IFERROR(INDEX('CAMAGUI DATA UNIFICADA'!$C$2:$T1007,MATCH(1,($A63='CAMAGUI DATA UNIFICADA'!$A$2:$A1007)*($BD$1='CAMAGUI DATA UNIFICADA'!$B$2:$B1007),0),MATCH(BH$2,'CAMAGUI DATA UNIFICADA'!$C$1:$T$1,0)),"")</f>
        <v>2362.78</v>
      </c>
      <c r="BI63" s="2">
        <f t="array" ref="BI63">IFERROR(INDEX('CAMAGUI DATA UNIFICADA'!$C$2:$T1007,MATCH(1,($A63='CAMAGUI DATA UNIFICADA'!$A$2:$A1007)*($BD$1='CAMAGUI DATA UNIFICADA'!$B$2:$B1007),0),MATCH(BI$2,'CAMAGUI DATA UNIFICADA'!$C$1:$T$1,0)),"")</f>
        <v>9.2</v>
      </c>
      <c r="BJ63" s="2">
        <f t="array" ref="BJ63">IFERROR(INDEX('CAMAGUI DATA UNIFICADA'!$C$2:$T1007,MATCH(1,($A63='CAMAGUI DATA UNIFICADA'!$A$2:$A1007)*($BD$1='CAMAGUI DATA UNIFICADA'!$B$2:$B1007),0),MATCH(BJ$2,'CAMAGUI DATA UNIFICADA'!$C$1:$T$1,0)),"")</f>
        <v>3</v>
      </c>
      <c r="BK63" s="33">
        <f t="array" ref="BK63">IFERROR(INDEX('CAMAGUI DATA UNIFICADA'!$C$2:$T1007,MATCH(1,($A63='CAMAGUI DATA UNIFICADA'!$A$2:$A1007)*($BD$1='CAMAGUI DATA UNIFICADA'!$B$2:$B1007),0),MATCH(BK$2,'CAMAGUI DATA UNIFICADA'!$C$1:$T$1,0)),"")</f>
        <v>5.2464</v>
      </c>
      <c r="BL63" s="60">
        <f t="array" ref="BL63">IFERROR(INDEX('CAMAGUI DATA UNIFICADA'!$C$2:$T1007,MATCH(1,($A63='CAMAGUI DATA UNIFICADA'!$A$2:$A1007)*($BD$1='CAMAGUI DATA UNIFICADA'!$B$2:$B1007),0),MATCH(BL$2,'CAMAGUI DATA UNIFICADA'!$C$1:$T$1,0)),"")</f>
        <v>776930.2677</v>
      </c>
      <c r="BM63" s="33">
        <f t="array" ref="BM63">IFERROR(INDEX('CAMAGUI DATA UNIFICADA'!$C$2:$T1007,MATCH(1,($A63='CAMAGUI DATA UNIFICADA'!$A$2:$A1007)*($BD$1='CAMAGUI DATA UNIFICADA'!$B$2:$B1007),0),MATCH(BM$2,'CAMAGUI DATA UNIFICADA'!$C$1:$T$1,0)),"")</f>
        <v>1.116203704</v>
      </c>
      <c r="BN63" s="23">
        <f t="array" ref="BN63">IFERROR(INDEX('CAMAGUI DATA UNIFICADA'!$C$2:$T1007,MATCH(1,($A63='CAMAGUI DATA UNIFICADA'!$A$2:$A1007)*($BD$1='CAMAGUI DATA UNIFICADA'!$B$2:$B1007),0),MATCH(BN$2,'CAMAGUI DATA UNIFICADA'!$C$1:$T$1,0)),"")</f>
        <v>0.9711628346</v>
      </c>
      <c r="BO63" s="23">
        <f t="array" ref="BO63">IFERROR(INDEX('CAMAGUI DATA UNIFICADA'!$C$2:$T1007,MATCH(1,($A63='CAMAGUI DATA UNIFICADA'!$A$2:$A1007)*($BD$1='CAMAGUI DATA UNIFICADA'!$B$2:$B1007),0),MATCH(BO$2,'CAMAGUI DATA UNIFICADA'!$C$1:$T$1,0)),"")</f>
        <v>0.9</v>
      </c>
      <c r="BP63" s="60">
        <f t="array" ref="BP63">IFERROR(INDEX('CAMAGUI DATA UNIFICADA'!$C$2:$T1007,MATCH(1,($A63='CAMAGUI DATA UNIFICADA'!$A$2:$A1007)*($BD$1='CAMAGUI DATA UNIFICADA'!$B$2:$B1007),0),MATCH(BP$2,'CAMAGUI DATA UNIFICADA'!$C$1:$T$1,0)),"")</f>
        <v>150000</v>
      </c>
      <c r="BQ63" s="2">
        <f t="array" ref="BQ63">IFERROR(INDEX('CAMAGUI DATA UNIFICADA'!$C$2:$T1007,MATCH(1,($A63='CAMAGUI DATA UNIFICADA'!$A$2:$A1007)*($BD$1='CAMAGUI DATA UNIFICADA'!$B$2:$B1007),0),MATCH(BQ$2,'CAMAGUI DATA UNIFICADA'!$C$1:$T$1,0)),"")</f>
        <v>3</v>
      </c>
      <c r="BR63" s="2">
        <f t="array" ref="BR63">IFERROR(INDEX('CAMAGUI DATA UNIFICADA'!$C$2:$T1007,MATCH(1,($A63='CAMAGUI DATA UNIFICADA'!$A$2:$A1007)*($BD$1='CAMAGUI DATA UNIFICADA'!$B$2:$B1007),0),MATCH(BR$2,'CAMAGUI DATA UNIFICADA'!$C$1:$T$1,0)),"")</f>
        <v>12.2</v>
      </c>
      <c r="BS63" s="33">
        <f t="array" ref="BS63">IFERROR(INDEX('CAMAGUI DATA UNIFICADA'!$C$2:$T1007,MATCH(1,($A63='CAMAGUI DATA UNIFICADA'!$A$2:$A1007)*($BD$1='CAMAGUI DATA UNIFICADA'!$B$2:$B1007),0),MATCH(BS$2,'CAMAGUI DATA UNIFICADA'!$C$1:$T$1,0)),"")</f>
        <v>4.3752</v>
      </c>
      <c r="BT63" s="60">
        <f t="array" ref="BT63">IFERROR(INDEX('CAMAGUI DATA UNIFICADA'!$C$2:$T1007,MATCH(1,($A63='CAMAGUI DATA UNIFICADA'!$A$2:$A1007)*($BD$1='CAMAGUI DATA UNIFICADA'!$B$2:$B1007),0),MATCH(BT$2,'CAMAGUI DATA UNIFICADA'!$C$1:$T$1,0)),"")</f>
        <v>415.2775389</v>
      </c>
      <c r="BU63" s="140">
        <f t="array" ref="BU63">IFERROR(INDEX('CAMAGUI DATA UNIFICADA'!$C$2:$T1007,MATCH(1,($A63='CAMAGUI DATA UNIFICADA'!$A$2:$A1007)*($BD$1='CAMAGUI DATA UNIFICADA'!$B$2:$B1007),0),MATCH(BU$2,'CAMAGUI DATA UNIFICADA'!$C$1:$T$1,0)),"")</f>
        <v>10.06938473</v>
      </c>
      <c r="BV63" s="138" t="str">
        <f t="array" ref="BV63">IFERROR(INDEX('CAMAGUI DATA UNIFICADA'!$C$2:$T1007,MATCH(1,($A63='CAMAGUI DATA UNIFICADA'!$A$2:$A1007)*($BV$1='CAMAGUI DATA UNIFICADA'!$B$2:$B1007),0),MATCH(BV$2,'CAMAGUI DATA UNIFICADA'!$C$1:$T$1,0)),"")</f>
        <v>CA5240224</v>
      </c>
      <c r="BW63" s="2">
        <f t="array" ref="BW63">IFERROR(INDEX('CAMAGUI DATA UNIFICADA'!$C$2:$T1007,MATCH(1,($A63='CAMAGUI DATA UNIFICADA'!$A$2:$A1007)*($BV$1='CAMAGUI DATA UNIFICADA'!$B$2:$B1007),0),MATCH(BW$2,'CAMAGUI DATA UNIFICADA'!$C$1:$T$1,0)),"")</f>
        <v>350</v>
      </c>
      <c r="BX63" s="2">
        <f t="array" ref="BX63">IFERROR(INDEX('CAMAGUI DATA UNIFICADA'!$C$2:$T1007,MATCH(1,($A63='CAMAGUI DATA UNIFICADA'!$A$2:$A1007)*($BV$1='CAMAGUI DATA UNIFICADA'!$B$2:$B1007),0),MATCH(BX$2,'CAMAGUI DATA UNIFICADA'!$C$1:$T$1,0)),"")</f>
        <v>2234</v>
      </c>
      <c r="BY63" s="2" t="str">
        <f t="array" ref="BY63">IFERROR(INDEX('CAMAGUI DATA UNIFICADA'!$C$2:$T1007,MATCH(1,($A63='CAMAGUI DATA UNIFICADA'!$A$2:$A1007)*($BV$1='CAMAGUI DATA UNIFICADA'!$B$2:$B1007),0),MATCH(BY$2,'CAMAGUI DATA UNIFICADA'!$C$1:$T$1,0)),"")</f>
        <v>SKR MAST</v>
      </c>
      <c r="BZ63" s="139">
        <f t="array" ref="BZ63">IFERROR(INDEX('CAMAGUI DATA UNIFICADA'!$C$2:$T1007,MATCH(1,($A63='CAMAGUI DATA UNIFICADA'!$A$2:$A1007)*($BV$1='CAMAGUI DATA UNIFICADA'!$B$2:$B1007),0),MATCH(BZ$2,'CAMAGUI DATA UNIFICADA'!$C$1:$T$1,0)),"")</f>
        <v>2189.32</v>
      </c>
      <c r="CA63" s="2">
        <f t="array" ref="CA63">IFERROR(INDEX('CAMAGUI DATA UNIFICADA'!$C$2:$T1007,MATCH(1,($A63='CAMAGUI DATA UNIFICADA'!$A$2:$A1007)*($BV$1='CAMAGUI DATA UNIFICADA'!$B$2:$B1007),0),MATCH(CA$2,'CAMAGUI DATA UNIFICADA'!$C$1:$T$1,0)),"")</f>
        <v>9</v>
      </c>
      <c r="CB63" s="2">
        <f t="array" ref="CB63">IFERROR(INDEX('CAMAGUI DATA UNIFICADA'!$C$2:$T1007,MATCH(1,($A63='CAMAGUI DATA UNIFICADA'!$A$2:$A1007)*($BV$1='CAMAGUI DATA UNIFICADA'!$B$2:$B1007),0),MATCH(CB$2,'CAMAGUI DATA UNIFICADA'!$C$1:$T$1,0)),"")</f>
        <v>3</v>
      </c>
      <c r="CC63" s="33">
        <f t="array" ref="CC63">IFERROR(INDEX('CAMAGUI DATA UNIFICADA'!$C$2:$T1007,MATCH(1,($A63='CAMAGUI DATA UNIFICADA'!$A$2:$A1007)*($BV$1='CAMAGUI DATA UNIFICADA'!$B$2:$B1007),0),MATCH(CC$2,'CAMAGUI DATA UNIFICADA'!$C$1:$T$1,0)),"")</f>
        <v>5.304</v>
      </c>
      <c r="CD63" s="60">
        <f t="array" ref="CD63">IFERROR(INDEX('CAMAGUI DATA UNIFICADA'!$C$2:$T1007,MATCH(1,($A63='CAMAGUI DATA UNIFICADA'!$A$2:$A1007)*($BV$1='CAMAGUI DATA UNIFICADA'!$B$2:$B1007),0),MATCH(CD$2,'CAMAGUI DATA UNIFICADA'!$C$1:$T$1,0)),"")</f>
        <v>733199.2626</v>
      </c>
      <c r="CE63" s="33">
        <f t="array" ref="CE63">IFERROR(INDEX('CAMAGUI DATA UNIFICADA'!$C$2:$T1007,MATCH(1,($A63='CAMAGUI DATA UNIFICADA'!$A$2:$A1007)*($BV$1='CAMAGUI DATA UNIFICADA'!$B$2:$B1007),0),MATCH(CE$2,'CAMAGUI DATA UNIFICADA'!$C$1:$T$1,0)),"")</f>
        <v>1.119799499</v>
      </c>
      <c r="CF63" s="23">
        <f t="array" ref="CF63">IFERROR(INDEX('CAMAGUI DATA UNIFICADA'!$C$2:$T1007,MATCH(1,($A63='CAMAGUI DATA UNIFICADA'!$A$2:$A1007)*($BV$1='CAMAGUI DATA UNIFICADA'!$B$2:$B1007),0),MATCH(CF$2,'CAMAGUI DATA UNIFICADA'!$C$1:$T$1,0)),"")</f>
        <v>1.047427518</v>
      </c>
      <c r="CG63" s="23">
        <f t="array" ref="CG63">IFERROR(INDEX('CAMAGUI DATA UNIFICADA'!$C$2:$T1007,MATCH(1,($A63='CAMAGUI DATA UNIFICADA'!$A$2:$A1007)*($BV$1='CAMAGUI DATA UNIFICADA'!$B$2:$B1007),0),MATCH(CG$2,'CAMAGUI DATA UNIFICADA'!$C$1:$T$1,0)),"")</f>
        <v>0.95</v>
      </c>
      <c r="CH63" s="60">
        <f t="array" ref="CH63">IFERROR(INDEX('CAMAGUI DATA UNIFICADA'!$C$2:$T1007,MATCH(1,($A63='CAMAGUI DATA UNIFICADA'!$A$2:$A1007)*($BV$1='CAMAGUI DATA UNIFICADA'!$B$2:$B1007),0),MATCH(CH$2,'CAMAGUI DATA UNIFICADA'!$C$1:$T$1,0)),"")</f>
        <v>158333.3333</v>
      </c>
      <c r="CI63" s="2">
        <f t="array" ref="CI63">IFERROR(INDEX('CAMAGUI DATA UNIFICADA'!$C$2:$T1007,MATCH(1,($A63='CAMAGUI DATA UNIFICADA'!$A$2:$A1007)*($BV$1='CAMAGUI DATA UNIFICADA'!$B$2:$B1007),0),MATCH(CI$2,'CAMAGUI DATA UNIFICADA'!$C$1:$T$1,0)),"")</f>
        <v>3</v>
      </c>
      <c r="CJ63" s="2">
        <f t="array" ref="CJ63">IFERROR(INDEX('CAMAGUI DATA UNIFICADA'!$C$2:$T1007,MATCH(1,($A63='CAMAGUI DATA UNIFICADA'!$A$2:$A1007)*($BV$1='CAMAGUI DATA UNIFICADA'!$B$2:$B1007),0),MATCH(CJ$2,'CAMAGUI DATA UNIFICADA'!$C$1:$T$1,0)),"")</f>
        <v>12</v>
      </c>
      <c r="CK63" s="33">
        <f t="array" ref="CK63">IFERROR(INDEX('CAMAGUI DATA UNIFICADA'!$C$2:$T1007,MATCH(1,($A63='CAMAGUI DATA UNIFICADA'!$A$2:$A1007)*($BV$1='CAMAGUI DATA UNIFICADA'!$B$2:$B1007),0),MATCH(CK$2,'CAMAGUI DATA UNIFICADA'!$C$1:$T$1,0)),"")</f>
        <v>4.404</v>
      </c>
      <c r="CL63" s="60">
        <f t="array" ref="CL63">IFERROR(INDEX('CAMAGUI DATA UNIFICADA'!$C$2:$T1007,MATCH(1,($A63='CAMAGUI DATA UNIFICADA'!$A$2:$A1007)*($BV$1='CAMAGUI DATA UNIFICADA'!$B$2:$B1007),0),MATCH(CL$2,'CAMAGUI DATA UNIFICADA'!$C$1:$T$1,0)),"")</f>
        <v>381.0072743</v>
      </c>
      <c r="CM63" s="140">
        <f t="array" ref="CM63">IFERROR(INDEX('CAMAGUI DATA UNIFICADA'!$C$2:$T1007,MATCH(1,($A63='CAMAGUI DATA UNIFICADA'!$A$2:$A1007)*($BV$1='CAMAGUI DATA UNIFICADA'!$B$2:$B1007),0),MATCH(CM$2,'CAMAGUI DATA UNIFICADA'!$C$1:$T$1,0)),"")</f>
        <v>7.751818564</v>
      </c>
      <c r="CN63" s="138" t="str">
        <f t="array" ref="CN63">IFERROR(INDEX('CAMAGUI DATA UNIFICADA'!$C$2:$T1007,MATCH(1,($A63='CAMAGUI DATA UNIFICADA'!$A$2:$A1007)*($CN$1='CAMAGUI DATA UNIFICADA'!$B$2:$B1007),0),MATCH(CN$2,'CAMAGUI DATA UNIFICADA'!$C$1:$T$1,0)),"")</f>
        <v>CA6250224</v>
      </c>
      <c r="CO63" s="2">
        <f t="array" ref="CO63">IFERROR(INDEX('CAMAGUI DATA UNIFICADA'!$C$2:$T1007,MATCH(1,($A63='CAMAGUI DATA UNIFICADA'!$A$2:$A1007)*($CN$1='CAMAGUI DATA UNIFICADA'!$B$2:$B1007),0),MATCH(CO$2,'CAMAGUI DATA UNIFICADA'!$C$1:$T$1,0)),"")</f>
        <v>475</v>
      </c>
      <c r="CP63" s="2">
        <f t="array" ref="CP63">IFERROR(INDEX('CAMAGUI DATA UNIFICADA'!$C$2:$T1007,MATCH(1,($A63='CAMAGUI DATA UNIFICADA'!$A$2:$A1007)*($CN$1='CAMAGUI DATA UNIFICADA'!$B$2:$B1007),0),MATCH(CP$2,'CAMAGUI DATA UNIFICADA'!$C$1:$T$1,0)),"")</f>
        <v>3124</v>
      </c>
      <c r="CQ63" s="2" t="str">
        <f t="array" ref="CQ63">IFERROR(INDEX('CAMAGUI DATA UNIFICADA'!$C$2:$T1007,MATCH(1,($A63='CAMAGUI DATA UNIFICADA'!$A$2:$A1007)*($CN$1='CAMAGUI DATA UNIFICADA'!$B$2:$B1007),0),MATCH(CQ$2,'CAMAGUI DATA UNIFICADA'!$C$1:$T$1,0)),"")</f>
        <v>SKR MAST</v>
      </c>
      <c r="CR63" s="139">
        <f t="array" ref="CR63">IFERROR(INDEX('CAMAGUI DATA UNIFICADA'!$C$2:$T1007,MATCH(1,($A63='CAMAGUI DATA UNIFICADA'!$A$2:$A1007)*($CN$1='CAMAGUI DATA UNIFICADA'!$B$2:$B1007),0),MATCH(CR$2,'CAMAGUI DATA UNIFICADA'!$C$1:$T$1,0)),"")</f>
        <v>3061.52</v>
      </c>
      <c r="CS63" s="2">
        <f t="array" ref="CS63">IFERROR(INDEX('CAMAGUI DATA UNIFICADA'!$C$2:$T1007,MATCH(1,($A63='CAMAGUI DATA UNIFICADA'!$A$2:$A1007)*($CN$1='CAMAGUI DATA UNIFICADA'!$B$2:$B1007),0),MATCH(CS$2,'CAMAGUI DATA UNIFICADA'!$C$1:$T$1,0)),"")</f>
        <v>10</v>
      </c>
      <c r="CT63" s="2">
        <f t="array" ref="CT63">IFERROR(INDEX('CAMAGUI DATA UNIFICADA'!$C$2:$T1007,MATCH(1,($A63='CAMAGUI DATA UNIFICADA'!$A$2:$A1007)*($CN$1='CAMAGUI DATA UNIFICADA'!$B$2:$B1007),0),MATCH(CT$2,'CAMAGUI DATA UNIFICADA'!$C$1:$T$1,0)),"")</f>
        <v>3.65</v>
      </c>
      <c r="CU63" s="33">
        <f t="array" ref="CU63">IFERROR(INDEX('CAMAGUI DATA UNIFICADA'!$C$2:$T1007,MATCH(1,($A63='CAMAGUI DATA UNIFICADA'!$A$2:$A1007)*($CN$1='CAMAGUI DATA UNIFICADA'!$B$2:$B1007),0),MATCH(CU$2,'CAMAGUI DATA UNIFICADA'!$C$1:$T$1,0)),"")</f>
        <v>4.836</v>
      </c>
      <c r="CV63" s="60">
        <f t="array" ref="CV63">IFERROR(INDEX('CAMAGUI DATA UNIFICADA'!$C$2:$T1007,MATCH(1,($A63='CAMAGUI DATA UNIFICADA'!$A$2:$A1007)*($CN$1='CAMAGUI DATA UNIFICADA'!$B$2:$B1007),0),MATCH(CV$2,'CAMAGUI DATA UNIFICADA'!$C$1:$T$1,0)),"")</f>
        <v>982216.708</v>
      </c>
      <c r="CW63" s="33">
        <f t="array" ref="CW63">IFERROR(INDEX('CAMAGUI DATA UNIFICADA'!$C$2:$T1007,MATCH(1,($A63='CAMAGUI DATA UNIFICADA'!$A$2:$A1007)*($CN$1='CAMAGUI DATA UNIFICADA'!$B$2:$B1007),0),MATCH(CW$2,'CAMAGUI DATA UNIFICADA'!$C$1:$T$1,0)),"")</f>
        <v>0.9153908139</v>
      </c>
      <c r="CX63" s="23">
        <f t="array" ref="CX63">IFERROR(INDEX('CAMAGUI DATA UNIFICADA'!$C$2:$T1007,MATCH(1,($A63='CAMAGUI DATA UNIFICADA'!$A$2:$A1007)*($CN$1='CAMAGUI DATA UNIFICADA'!$B$2:$B1007),0),MATCH(CX$2,'CAMAGUI DATA UNIFICADA'!$C$1:$T$1,0)),"")</f>
        <v>0.89292428</v>
      </c>
      <c r="CY63" s="23">
        <f t="array" ref="CY63">IFERROR(INDEX('CAMAGUI DATA UNIFICADA'!$C$2:$T1007,MATCH(1,($A63='CAMAGUI DATA UNIFICADA'!$A$2:$A1007)*($CN$1='CAMAGUI DATA UNIFICADA'!$B$2:$B1007),0),MATCH(CY$2,'CAMAGUI DATA UNIFICADA'!$C$1:$T$1,0)),"")</f>
        <v>0.85</v>
      </c>
      <c r="CZ63" s="60">
        <f t="array" ref="CZ63">IFERROR(INDEX('CAMAGUI DATA UNIFICADA'!$C$2:$T1007,MATCH(1,($A63='CAMAGUI DATA UNIFICADA'!$A$2:$A1007)*($CN$1='CAMAGUI DATA UNIFICADA'!$B$2:$B1007),0),MATCH(CZ$2,'CAMAGUI DATA UNIFICADA'!$C$1:$T$1,0)),"")</f>
        <v>106857.1429</v>
      </c>
      <c r="DA63" s="2">
        <f t="array" ref="DA63">IFERROR(INDEX('CAMAGUI DATA UNIFICADA'!$C$2:$T1007,MATCH(1,($A63='CAMAGUI DATA UNIFICADA'!$A$2:$A1007)*($CN$1='CAMAGUI DATA UNIFICADA'!$B$2:$B1007),0),MATCH(DA$2,'CAMAGUI DATA UNIFICADA'!$C$1:$T$1,0)),"")</f>
        <v>3.5</v>
      </c>
      <c r="DB63" s="2">
        <f t="array" ref="DB63">IFERROR(INDEX('CAMAGUI DATA UNIFICADA'!$C$2:$T1007,MATCH(1,($A63='CAMAGUI DATA UNIFICADA'!$A$2:$A1007)*($CN$1='CAMAGUI DATA UNIFICADA'!$B$2:$B1007),0),MATCH(DB$2,'CAMAGUI DATA UNIFICADA'!$C$1:$T$1,0)),"")</f>
        <v>13.5</v>
      </c>
      <c r="DC63" s="33">
        <f t="array" ref="DC63">IFERROR(INDEX('CAMAGUI DATA UNIFICADA'!$C$2:$T1007,MATCH(1,($A63='CAMAGUI DATA UNIFICADA'!$A$2:$A1007)*($CN$1='CAMAGUI DATA UNIFICADA'!$B$2:$B1007),0),MATCH(DC$2,'CAMAGUI DATA UNIFICADA'!$C$1:$T$1,0)),"")</f>
        <v>4.17</v>
      </c>
      <c r="DD63" s="60">
        <f t="array" ref="DD63">IFERROR(INDEX('CAMAGUI DATA UNIFICADA'!$C$2:$T1007,MATCH(1,($A63='CAMAGUI DATA UNIFICADA'!$A$2:$A1007)*($CN$1='CAMAGUI DATA UNIFICADA'!$B$2:$B1007),0),MATCH(DD$2,'CAMAGUI DATA UNIFICADA'!$C$1:$T$1,0)),"")</f>
        <v>557.9902852</v>
      </c>
      <c r="DE63" s="140">
        <f t="array" ref="DE63">IFERROR(INDEX('CAMAGUI DATA UNIFICADA'!$C$2:$T1007,MATCH(1,($A63='CAMAGUI DATA UNIFICADA'!$A$2:$A1007)*($CN$1='CAMAGUI DATA UNIFICADA'!$B$2:$B1007),0),MATCH(DE$2,'CAMAGUI DATA UNIFICADA'!$C$1:$T$1,0)),"")</f>
        <v>20.7475713</v>
      </c>
      <c r="DF63" s="138" t="str">
        <f t="array" ref="DF63">IFERROR(INDEX('CAMAGUI DATA UNIFICADA'!$C$2:$T1007,MATCH(1,($A63='CAMAGUI DATA UNIFICADA'!$A$2:$A1007)*($DF$1='CAMAGUI DATA UNIFICADA'!$B$2:$B1007),0),MATCH(DF$2,'CAMAGUI DATA UNIFICADA'!$C$1:$T$1,0)),"")</f>
        <v/>
      </c>
      <c r="DG63" s="2" t="str">
        <f t="array" ref="DG63">IFERROR(INDEX('CAMAGUI DATA UNIFICADA'!$C$2:$T1007,MATCH(1,($A63='CAMAGUI DATA UNIFICADA'!$A$2:$A1007)*($DF$1='CAMAGUI DATA UNIFICADA'!$B$2:$B1007),0),MATCH(DG$2,'CAMAGUI DATA UNIFICADA'!$C$1:$T$1,0)),"")</f>
        <v/>
      </c>
      <c r="DH63" s="2" t="str">
        <f t="array" ref="DH63">IFERROR(INDEX('CAMAGUI DATA UNIFICADA'!$C$2:$T1007,MATCH(1,($A63='CAMAGUI DATA UNIFICADA'!$A$2:$A1007)*($DF$1='CAMAGUI DATA UNIFICADA'!$B$2:$B1007),0),MATCH(DH$2,'CAMAGUI DATA UNIFICADA'!$C$1:$T$1,0)),"")</f>
        <v/>
      </c>
      <c r="DI63" s="2" t="str">
        <f t="array" ref="DI63">IFERROR(INDEX('CAMAGUI DATA UNIFICADA'!$C$2:$T1007,MATCH(1,($A63='CAMAGUI DATA UNIFICADA'!$A$2:$A1007)*($DF$1='CAMAGUI DATA UNIFICADA'!$B$2:$B1007),0),MATCH(DI$2,'CAMAGUI DATA UNIFICADA'!$C$1:$T$1,0)),"")</f>
        <v/>
      </c>
      <c r="DJ63" s="139" t="str">
        <f t="array" ref="DJ63">IFERROR(INDEX('CAMAGUI DATA UNIFICADA'!$C$2:$T1007,MATCH(1,($A63='CAMAGUI DATA UNIFICADA'!$A$2:$A1007)*($DF$1='CAMAGUI DATA UNIFICADA'!$B$2:$B1007),0),MATCH(DJ$2,'CAMAGUI DATA UNIFICADA'!$C$1:$T$1,0)),"")</f>
        <v/>
      </c>
      <c r="DK63" s="2" t="str">
        <f t="array" ref="DK63">IFERROR(INDEX('CAMAGUI DATA UNIFICADA'!$C$2:$T1007,MATCH(1,($A63='CAMAGUI DATA UNIFICADA'!$A$2:$A1007)*($DF$1='CAMAGUI DATA UNIFICADA'!$B$2:$B1007),0),MATCH(DK$2,'CAMAGUI DATA UNIFICADA'!$C$1:$T$1,0)),"")</f>
        <v/>
      </c>
      <c r="DL63" s="2" t="str">
        <f t="array" ref="DL63">IFERROR(INDEX('CAMAGUI DATA UNIFICADA'!$C$2:$T1007,MATCH(1,($A63='CAMAGUI DATA UNIFICADA'!$A$2:$A1007)*($DF$1='CAMAGUI DATA UNIFICADA'!$B$2:$B1007),0),MATCH(DL$2,'CAMAGUI DATA UNIFICADA'!$C$1:$T$1,0)),"")</f>
        <v/>
      </c>
      <c r="DM63" s="33" t="str">
        <f t="array" ref="DM63">IFERROR(INDEX('CAMAGUI DATA UNIFICADA'!$C$2:$T1007,MATCH(1,($A63='CAMAGUI DATA UNIFICADA'!$A$2:$A1007)*($DF$1='CAMAGUI DATA UNIFICADA'!$B$2:$B1007),0),MATCH(DM$2,'CAMAGUI DATA UNIFICADA'!$C$1:$T$1,0)),"")</f>
        <v/>
      </c>
      <c r="DN63" s="60" t="str">
        <f t="array" ref="DN63">IFERROR(INDEX('CAMAGUI DATA UNIFICADA'!$C$2:$T1007,MATCH(1,($A63='CAMAGUI DATA UNIFICADA'!$A$2:$A1007)*($DF$1='CAMAGUI DATA UNIFICADA'!$B$2:$B1007),0),MATCH(DN$2,'CAMAGUI DATA UNIFICADA'!$C$1:$T$1,0)),"")</f>
        <v/>
      </c>
      <c r="DO63" s="33" t="str">
        <f t="array" ref="DO63">IFERROR(INDEX('CAMAGUI DATA UNIFICADA'!$C$2:$T1007,MATCH(1,($A63='CAMAGUI DATA UNIFICADA'!$A$2:$A1007)*($DF$1='CAMAGUI DATA UNIFICADA'!$B$2:$B1007),0),MATCH(DO$2,'CAMAGUI DATA UNIFICADA'!$C$1:$T$1,0)),"")</f>
        <v/>
      </c>
      <c r="DP63" s="23" t="str">
        <f t="array" ref="DP63">IFERROR(INDEX('CAMAGUI DATA UNIFICADA'!$C$2:$T1007,MATCH(1,($A63='CAMAGUI DATA UNIFICADA'!$A$2:$A1007)*($DF$1='CAMAGUI DATA UNIFICADA'!$B$2:$B1007),0),MATCH(DP$2,'CAMAGUI DATA UNIFICADA'!$C$1:$T$1,0)),"")</f>
        <v/>
      </c>
      <c r="DQ63" s="23" t="str">
        <f t="array" ref="DQ63">IFERROR(INDEX('CAMAGUI DATA UNIFICADA'!$C$2:$T1007,MATCH(1,($A63='CAMAGUI DATA UNIFICADA'!$A$2:$A1007)*($DF$1='CAMAGUI DATA UNIFICADA'!$B$2:$B1007),0),MATCH(DQ$2,'CAMAGUI DATA UNIFICADA'!$C$1:$T$1,0)),"")</f>
        <v/>
      </c>
      <c r="DR63" s="2" t="str">
        <f t="array" ref="DR63">IFERROR(INDEX('CAMAGUI DATA UNIFICADA'!$C$2:$T1007,MATCH(1,($A63='CAMAGUI DATA UNIFICADA'!$A$2:$A1007)*($DF$1='CAMAGUI DATA UNIFICADA'!$B$2:$B1007),0),MATCH(DR$2,'CAMAGUI DATA UNIFICADA'!$C$1:$T$1,0)),"")</f>
        <v/>
      </c>
      <c r="DS63" s="2" t="str">
        <f t="array" ref="DS63">IFERROR(INDEX('CAMAGUI DATA UNIFICADA'!$C$2:$T1007,MATCH(1,($A63='CAMAGUI DATA UNIFICADA'!$A$2:$A1007)*($DF$1='CAMAGUI DATA UNIFICADA'!$B$2:$B1007),0),MATCH(DS$2,'CAMAGUI DATA UNIFICADA'!$C$1:$T$1,0)),"")</f>
        <v/>
      </c>
      <c r="DT63" s="2" t="str">
        <f t="array" ref="DT63">IFERROR(INDEX('CAMAGUI DATA UNIFICADA'!$C$2:$T1007,MATCH(1,($A63='CAMAGUI DATA UNIFICADA'!$A$2:$A1007)*($DF$1='CAMAGUI DATA UNIFICADA'!$B$2:$B1007),0),MATCH(DT$2,'CAMAGUI DATA UNIFICADA'!$C$1:$T$1,0)),"")</f>
        <v/>
      </c>
      <c r="DU63" s="33" t="str">
        <f t="array" ref="DU63">IFERROR(INDEX('CAMAGUI DATA UNIFICADA'!$C$2:$T1007,MATCH(1,($A63='CAMAGUI DATA UNIFICADA'!$A$2:$A1007)*($DF$1='CAMAGUI DATA UNIFICADA'!$B$2:$B1007),0),MATCH(DU$2,'CAMAGUI DATA UNIFICADA'!$C$1:$T$1,0)),"")</f>
        <v/>
      </c>
      <c r="DV63" s="60" t="str">
        <f t="array" ref="DV63">IFERROR(INDEX('CAMAGUI DATA UNIFICADA'!$C$2:$T1007,MATCH(1,($A63='CAMAGUI DATA UNIFICADA'!$A$2:$A1007)*($DF$1='CAMAGUI DATA UNIFICADA'!$B$2:$B1007),0),MATCH(DV$2,'CAMAGUI DATA UNIFICADA'!$C$1:$T$1,0)),"")</f>
        <v/>
      </c>
      <c r="DW63" s="140" t="str">
        <f t="array" ref="DW63">IFERROR(INDEX('CAMAGUI DATA UNIFICADA'!$C$2:$T1007,MATCH(1,($A63='CAMAGUI DATA UNIFICADA'!$A$2:$A1007)*($DF$1='CAMAGUI DATA UNIFICADA'!$B$2:$B1007),0),MATCH(DW$2,'CAMAGUI DATA UNIFICADA'!$C$1:$T$1,0)),"")</f>
        <v/>
      </c>
      <c r="DX63" s="144" t="str">
        <f t="array" ref="DX63">IFERROR(INDEX('CAMAGUI DATA UNIFICADA'!$C$2:$T1007,MATCH(1,($A63='CAMAGUI DATA UNIFICADA'!$A$2:$A1007)*($DX$1='CAMAGUI DATA UNIFICADA'!$B$2:$B1007),0),MATCH(DX$2,'CAMAGUI DATA UNIFICADA'!$C$1:$T$1,0)),"")</f>
        <v/>
      </c>
      <c r="DY63" s="60" t="str">
        <f t="array" ref="DY63">IFERROR(INDEX('CAMAGUI DATA UNIFICADA'!$C$2:$T1007,MATCH(1,($A63='CAMAGUI DATA UNIFICADA'!$A$2:$A1007)*($DX$1='CAMAGUI DATA UNIFICADA'!$B$2:$B1007),0),MATCH(DY$2,'CAMAGUI DATA UNIFICADA'!$C$1:$T$1,0)),"")</f>
        <v/>
      </c>
      <c r="DZ63" s="60" t="str">
        <f t="array" ref="DZ63">IFERROR(INDEX('CAMAGUI DATA UNIFICADA'!$C$2:$T1007,MATCH(1,($A63='CAMAGUI DATA UNIFICADA'!$A$2:$A1007)*($DX$1='CAMAGUI DATA UNIFICADA'!$B$2:$B1007),0),MATCH(DZ$2,'CAMAGUI DATA UNIFICADA'!$C$1:$T$1,0)),"")</f>
        <v/>
      </c>
      <c r="EA63" s="60" t="str">
        <f t="array" ref="EA63">IFERROR(INDEX('CAMAGUI DATA UNIFICADA'!$C$2:$T1007,MATCH(1,($A63='CAMAGUI DATA UNIFICADA'!$A$2:$A1007)*($DX$1='CAMAGUI DATA UNIFICADA'!$B$2:$B1007),0),MATCH(EA$2,'CAMAGUI DATA UNIFICADA'!$C$1:$T$1,0)),"")</f>
        <v/>
      </c>
      <c r="EB63" s="60" t="str">
        <f t="array" ref="EB63">IFERROR(INDEX('CAMAGUI DATA UNIFICADA'!$C$2:$T1007,MATCH(1,($A63='CAMAGUI DATA UNIFICADA'!$A$2:$A1007)*($DX$1='CAMAGUI DATA UNIFICADA'!$B$2:$B1007),0),MATCH(EB$2,'CAMAGUI DATA UNIFICADA'!$C$1:$T$1,0)),"")</f>
        <v/>
      </c>
      <c r="EC63" s="60" t="str">
        <f t="array" ref="EC63">IFERROR(INDEX('CAMAGUI DATA UNIFICADA'!$C$2:$T1007,MATCH(1,($A63='CAMAGUI DATA UNIFICADA'!$A$2:$A1007)*($DX$1='CAMAGUI DATA UNIFICADA'!$B$2:$B1007),0),MATCH(EC$2,'CAMAGUI DATA UNIFICADA'!$C$1:$T$1,0)),"")</f>
        <v/>
      </c>
      <c r="ED63" s="60" t="str">
        <f t="array" ref="ED63">IFERROR(INDEX('CAMAGUI DATA UNIFICADA'!$C$2:$T1007,MATCH(1,($A63='CAMAGUI DATA UNIFICADA'!$A$2:$A1007)*($DX$1='CAMAGUI DATA UNIFICADA'!$B$2:$B1007),0),MATCH(ED$2,'CAMAGUI DATA UNIFICADA'!$C$1:$T$1,0)),"")</f>
        <v/>
      </c>
      <c r="EE63" s="60" t="str">
        <f t="array" ref="EE63">IFERROR(INDEX('CAMAGUI DATA UNIFICADA'!$C$2:$T1007,MATCH(1,($A63='CAMAGUI DATA UNIFICADA'!$A$2:$A1007)*($DX$1='CAMAGUI DATA UNIFICADA'!$B$2:$B1007),0),MATCH(EE$2,'CAMAGUI DATA UNIFICADA'!$C$1:$T$1,0)),"")</f>
        <v/>
      </c>
      <c r="EF63" s="60" t="str">
        <f t="array" ref="EF63">IFERROR(INDEX('CAMAGUI DATA UNIFICADA'!$C$2:$T1007,MATCH(1,($A63='CAMAGUI DATA UNIFICADA'!$A$2:$A1007)*($DX$1='CAMAGUI DATA UNIFICADA'!$B$2:$B1007),0),MATCH(EF$2,'CAMAGUI DATA UNIFICADA'!$C$1:$T$1,0)),"")</f>
        <v/>
      </c>
      <c r="EG63" s="60" t="str">
        <f t="array" ref="EG63">IFERROR(INDEX('CAMAGUI DATA UNIFICADA'!$C$2:$T1007,MATCH(1,($A63='CAMAGUI DATA UNIFICADA'!$A$2:$A1007)*($DX$1='CAMAGUI DATA UNIFICADA'!$B$2:$B1007),0),MATCH(EG$2,'CAMAGUI DATA UNIFICADA'!$C$1:$T$1,0)),"")</f>
        <v/>
      </c>
      <c r="EH63" s="60" t="str">
        <f t="array" ref="EH63">IFERROR(INDEX('CAMAGUI DATA UNIFICADA'!$C$2:$T1007,MATCH(1,($A63='CAMAGUI DATA UNIFICADA'!$A$2:$A1007)*($DX$1='CAMAGUI DATA UNIFICADA'!$B$2:$B1007),0),MATCH(EH$2,'CAMAGUI DATA UNIFICADA'!$C$1:$T$1,0)),"")</f>
        <v/>
      </c>
      <c r="EI63" s="60" t="str">
        <f t="array" ref="EI63">IFERROR(INDEX('CAMAGUI DATA UNIFICADA'!$C$2:$T1007,MATCH(1,($A63='CAMAGUI DATA UNIFICADA'!$A$2:$A1007)*($DX$1='CAMAGUI DATA UNIFICADA'!$B$2:$B1007),0),MATCH(EI$2,'CAMAGUI DATA UNIFICADA'!$C$1:$T$1,0)),"")</f>
        <v/>
      </c>
      <c r="EJ63" s="60" t="str">
        <f t="array" ref="EJ63">IFERROR(INDEX('CAMAGUI DATA UNIFICADA'!$C$2:$T1007,MATCH(1,($A63='CAMAGUI DATA UNIFICADA'!$A$2:$A1007)*($DX$1='CAMAGUI DATA UNIFICADA'!$B$2:$B1007),0),MATCH(EJ$2,'CAMAGUI DATA UNIFICADA'!$C$1:$T$1,0)),"")</f>
        <v/>
      </c>
      <c r="EK63" s="60" t="str">
        <f t="array" ref="EK63">IFERROR(INDEX('CAMAGUI DATA UNIFICADA'!$C$2:$T1007,MATCH(1,($A63='CAMAGUI DATA UNIFICADA'!$A$2:$A1007)*($DX$1='CAMAGUI DATA UNIFICADA'!$B$2:$B1007),0),MATCH(EK$2,'CAMAGUI DATA UNIFICADA'!$C$1:$T$1,0)),"")</f>
        <v/>
      </c>
      <c r="EL63" s="60" t="str">
        <f t="array" ref="EL63">IFERROR(INDEX('CAMAGUI DATA UNIFICADA'!$C$2:$T1007,MATCH(1,($A63='CAMAGUI DATA UNIFICADA'!$A$2:$A1007)*($DX$1='CAMAGUI DATA UNIFICADA'!$B$2:$B1007),0),MATCH(EL$2,'CAMAGUI DATA UNIFICADA'!$C$1:$T$1,0)),"")</f>
        <v/>
      </c>
      <c r="EM63" s="60" t="str">
        <f t="array" ref="EM63">IFERROR(INDEX('CAMAGUI DATA UNIFICADA'!$C$2:$T1007,MATCH(1,($A63='CAMAGUI DATA UNIFICADA'!$A$2:$A1007)*($DX$1='CAMAGUI DATA UNIFICADA'!$B$2:$B1007),0),MATCH(EM$2,'CAMAGUI DATA UNIFICADA'!$C$1:$T$1,0)),"")</f>
        <v/>
      </c>
      <c r="EN63" s="60" t="str">
        <f t="array" ref="EN63">IFERROR(INDEX('CAMAGUI DATA UNIFICADA'!$C$2:$T1007,MATCH(1,($A63='CAMAGUI DATA UNIFICADA'!$A$2:$A1007)*($DX$1='CAMAGUI DATA UNIFICADA'!$B$2:$B1007),0),MATCH(EN$2,'CAMAGUI DATA UNIFICADA'!$C$1:$T$1,0)),"")</f>
        <v/>
      </c>
      <c r="EO63" s="140" t="str">
        <f t="array" ref="EO63">IFERROR(INDEX('CAMAGUI DATA UNIFICADA'!$C$2:$T1007,MATCH(1,($A63='CAMAGUI DATA UNIFICADA'!$A$2:$A1007)*($DX$1='CAMAGUI DATA UNIFICADA'!$B$2:$B1007),0),MATCH(EO$2,'CAMAGUI DATA UNIFICADA'!$C$1:$T$1,0)),"")</f>
        <v/>
      </c>
    </row>
    <row r="64">
      <c r="A64" s="137">
        <v>45376.0</v>
      </c>
      <c r="B64" s="138" t="str">
        <f t="array" ref="B64">IFERROR(INDEX('CAMAGUI DATA UNIFICADA'!$C$2:$T1007,MATCH(1,($A64='CAMAGUI DATA UNIFICADA'!$A$2:$A1007)*($B$1='CAMAGUI DATA UNIFICADA'!$B$2:$B1007),0),MATCH(B$2,'CAMAGUI DATA UNIFICADA'!$C$1:$T$1,0)),"")</f>
        <v>CA1180324</v>
      </c>
      <c r="C64" s="2">
        <f t="array" ref="C64">IFERROR(INDEX('CAMAGUI DATA UNIFICADA'!$C$2:$T1007,MATCH(1,($A64='CAMAGUI DATA UNIFICADA'!$A$2:$A1007)*($B$1='CAMAGUI DATA UNIFICADA'!$B$2:$B1007),0),MATCH(C$2,'CAMAGUI DATA UNIFICADA'!$C$1:$T$1,0)),"")</f>
        <v>212</v>
      </c>
      <c r="D64" s="2">
        <f t="array" ref="D64">IFERROR(INDEX('CAMAGUI DATA UNIFICADA'!$C$2:$T1007,MATCH(1,($A64='CAMAGUI DATA UNIFICADA'!$A$2:$A1007)*($B$1='CAMAGUI DATA UNIFICADA'!$B$2:$B1007),0),MATCH(D$2,'CAMAGUI DATA UNIFICADA'!$C$1:$T$1,0)),"")</f>
        <v>959</v>
      </c>
      <c r="E64" s="2" t="str">
        <f t="array" ref="E64">IFERROR(INDEX('CAMAGUI DATA UNIFICADA'!$C$2:$T1007,MATCH(1,($A64='CAMAGUI DATA UNIFICADA'!$A$2:$A1007)*($B$1='CAMAGUI DATA UNIFICADA'!$B$2:$B1007),0),MATCH(E$2,'CAMAGUI DATA UNIFICADA'!$C$1:$T$1,0)),"")</f>
        <v>SKR NW#4</v>
      </c>
      <c r="F64" s="139">
        <f t="array" ref="F64">IFERROR(INDEX('CAMAGUI DATA UNIFICADA'!$C$2:$T1007,MATCH(1,($A64='CAMAGUI DATA UNIFICADA'!$A$2:$A1007)*($B$1='CAMAGUI DATA UNIFICADA'!$B$2:$B1007),0),MATCH(F$2,'CAMAGUI DATA UNIFICADA'!$C$1:$T$1,0)),"")</f>
        <v>1288.896</v>
      </c>
      <c r="G64" s="2">
        <f t="array" ref="G64">IFERROR(INDEX('CAMAGUI DATA UNIFICADA'!$C$2:$T1007,MATCH(1,($A64='CAMAGUI DATA UNIFICADA'!$A$2:$A1007)*($B$1='CAMAGUI DATA UNIFICADA'!$B$2:$B1007),0),MATCH(G$2,'CAMAGUI DATA UNIFICADA'!$C$1:$T$1,0)),"")</f>
        <v>3.03</v>
      </c>
      <c r="H64" s="2">
        <f t="array" ref="H64">IFERROR(INDEX('CAMAGUI DATA UNIFICADA'!$C$2:$T1007,MATCH(1,($A64='CAMAGUI DATA UNIFICADA'!$A$2:$A1007)*($B$1='CAMAGUI DATA UNIFICADA'!$B$2:$B1007),0),MATCH(H$2,'CAMAGUI DATA UNIFICADA'!$C$1:$T$1,0)),"")</f>
        <v>2.43</v>
      </c>
      <c r="I64" s="33">
        <f t="array" ref="I64">IFERROR(INDEX('CAMAGUI DATA UNIFICADA'!$C$2:$T1007,MATCH(1,($A64='CAMAGUI DATA UNIFICADA'!$A$2:$A1007)*($B$1='CAMAGUI DATA UNIFICADA'!$B$2:$B1007),0),MATCH(I$2,'CAMAGUI DATA UNIFICADA'!$C$1:$T$1,0)),"")</f>
        <v>9.59124</v>
      </c>
      <c r="J64" s="60">
        <f t="array" ref="J64">IFERROR(INDEX('CAMAGUI DATA UNIFICADA'!$C$2:$T1007,MATCH(1,($A64='CAMAGUI DATA UNIFICADA'!$A$2:$A1007)*($B$1='CAMAGUI DATA UNIFICADA'!$B$2:$B1007),0),MATCH(J$2,'CAMAGUI DATA UNIFICADA'!$C$1:$T$1,0)),"")</f>
        <v>729488.5406</v>
      </c>
      <c r="K64" s="33">
        <f t="array" ref="K64">IFERROR(INDEX('CAMAGUI DATA UNIFICADA'!$C$2:$T1007,MATCH(1,($A64='CAMAGUI DATA UNIFICADA'!$A$2:$A1007)*($B$1='CAMAGUI DATA UNIFICADA'!$B$2:$B1007),0),MATCH(K$2,'CAMAGUI DATA UNIFICADA'!$C$1:$T$1,0)),"")</f>
        <v>0.4110939643</v>
      </c>
      <c r="L64" s="23">
        <f t="array" ref="L64">IFERROR(INDEX('CAMAGUI DATA UNIFICADA'!$C$2:$T1007,MATCH(1,($A64='CAMAGUI DATA UNIFICADA'!$A$2:$A1007)*($B$1='CAMAGUI DATA UNIFICADA'!$B$2:$B1007),0),MATCH(L$2,'CAMAGUI DATA UNIFICADA'!$C$1:$T$1,0)),"")</f>
        <v>0.6079071172</v>
      </c>
      <c r="M64" s="23">
        <f t="array" ref="M64">IFERROR(INDEX('CAMAGUI DATA UNIFICADA'!$C$2:$T1007,MATCH(1,($A64='CAMAGUI DATA UNIFICADA'!$A$2:$A1007)*($B$1='CAMAGUI DATA UNIFICADA'!$B$2:$B1007),0),MATCH(M$2,'CAMAGUI DATA UNIFICADA'!$C$1:$T$1,0)),"")</f>
        <v>0.8</v>
      </c>
      <c r="N64" s="60">
        <f t="array" ref="N64">IFERROR(INDEX('CAMAGUI DATA UNIFICADA'!$C$2:$T1007,MATCH(1,($A64='CAMAGUI DATA UNIFICADA'!$A$2:$A1007)*($B$1='CAMAGUI DATA UNIFICADA'!$B$2:$B1007),0),MATCH(N$2,'CAMAGUI DATA UNIFICADA'!$C$1:$T$1,0)),"")</f>
        <v>117216.1172</v>
      </c>
      <c r="O64" s="2">
        <f t="array" ref="O64">IFERROR(INDEX('CAMAGUI DATA UNIFICADA'!$C$2:$T1007,MATCH(1,($A64='CAMAGUI DATA UNIFICADA'!$A$2:$A1007)*($B$1='CAMAGUI DATA UNIFICADA'!$B$2:$B1007),0),MATCH(O$2,'CAMAGUI DATA UNIFICADA'!$C$1:$T$1,0)),"")</f>
        <v>2.5</v>
      </c>
      <c r="P64" s="2">
        <f t="array" ref="P64">IFERROR(INDEX('CAMAGUI DATA UNIFICADA'!$C$2:$T1007,MATCH(1,($A64='CAMAGUI DATA UNIFICADA'!$A$2:$A1007)*($B$1='CAMAGUI DATA UNIFICADA'!$B$2:$B1007),0),MATCH(P$2,'CAMAGUI DATA UNIFICADA'!$C$1:$T$1,0)),"")</f>
        <v>5.53</v>
      </c>
      <c r="Q64" s="33">
        <f t="array" ref="Q64">IFERROR(INDEX('CAMAGUI DATA UNIFICADA'!$C$2:$T1007,MATCH(1,($A64='CAMAGUI DATA UNIFICADA'!$A$2:$A1007)*($B$1='CAMAGUI DATA UNIFICADA'!$B$2:$B1007),0),MATCH(Q$2,'CAMAGUI DATA UNIFICADA'!$C$1:$T$1,0)),"")</f>
        <v>7.17072</v>
      </c>
      <c r="R64" s="60">
        <f t="array" ref="R64">IFERROR(INDEX('CAMAGUI DATA UNIFICADA'!$C$2:$T1007,MATCH(1,($A64='CAMAGUI DATA UNIFICADA'!$A$2:$A1007)*($B$1='CAMAGUI DATA UNIFICADA'!$B$2:$B1007),0),MATCH(R$2,'CAMAGUI DATA UNIFICADA'!$C$1:$T$1,0)),"")</f>
        <v>436.2789251</v>
      </c>
      <c r="S64" s="140">
        <f t="array" ref="S64">IFERROR(INDEX('CAMAGUI DATA UNIFICADA'!$C$2:$T1007,MATCH(1,($A64='CAMAGUI DATA UNIFICADA'!$A$2:$A1007)*($B$1='CAMAGUI DATA UNIFICADA'!$B$2:$B1007),0),MATCH(S$2,'CAMAGUI DATA UNIFICADA'!$C$1:$T$1,0)),"")</f>
        <v>56.06973127</v>
      </c>
      <c r="T64" s="138" t="str">
        <f t="array" ref="T64">IFERROR(INDEX('CAMAGUI DATA UNIFICADA'!$C$2:$T1007,MATCH(1,($A64='CAMAGUI DATA UNIFICADA'!$A$2:$A1007)*($T$1='CAMAGUI DATA UNIFICADA'!$B$2:$B1007),0),MATCH(T$2,'CAMAGUI DATA UNIFICADA'!$C$1:$T$1,0)),"")</f>
        <v>CA2250324</v>
      </c>
      <c r="U64" s="2">
        <f t="array" ref="U64">IFERROR(INDEX('CAMAGUI DATA UNIFICADA'!$C$2:$T1007,MATCH(1,($A64='CAMAGUI DATA UNIFICADA'!$A$2:$A1007)*($T$1='CAMAGUI DATA UNIFICADA'!$B$2:$B1007),0),MATCH(U$2,'CAMAGUI DATA UNIFICADA'!$C$1:$T$1,0)),"")</f>
        <v>100</v>
      </c>
      <c r="V64" s="2">
        <f t="array" ref="V64">IFERROR(INDEX('CAMAGUI DATA UNIFICADA'!$C$2:$T1007,MATCH(1,($A64='CAMAGUI DATA UNIFICADA'!$A$2:$A1007)*($T$1='CAMAGUI DATA UNIFICADA'!$B$2:$B1007),0),MATCH(V$2,'CAMAGUI DATA UNIFICADA'!$C$1:$T$1,0)),"")</f>
        <v>415</v>
      </c>
      <c r="W64" s="2" t="str">
        <f t="array" ref="W64">IFERROR(INDEX('CAMAGUI DATA UNIFICADA'!$C$2:$T1007,MATCH(1,($A64='CAMAGUI DATA UNIFICADA'!$A$2:$A1007)*($T$1='CAMAGUI DATA UNIFICADA'!$B$2:$B1007),0),MATCH(W$2,'CAMAGUI DATA UNIFICADA'!$C$1:$T$1,0)),"")</f>
        <v>SKR NW#4</v>
      </c>
      <c r="X64" s="139">
        <f t="array" ref="X64">IFERROR(INDEX('CAMAGUI DATA UNIFICADA'!$C$2:$T1007,MATCH(1,($A64='CAMAGUI DATA UNIFICADA'!$A$2:$A1007)*($T$1='CAMAGUI DATA UNIFICADA'!$B$2:$B1007),0),MATCH(X$2,'CAMAGUI DATA UNIFICADA'!$C$1:$T$1,0)),"")</f>
        <v>557.76</v>
      </c>
      <c r="Y64" s="2">
        <f t="array" ref="Y64">IFERROR(INDEX('CAMAGUI DATA UNIFICADA'!$C$2:$T1007,MATCH(1,($A64='CAMAGUI DATA UNIFICADA'!$A$2:$A1007)*($T$1='CAMAGUI DATA UNIFICADA'!$B$2:$B1007),0),MATCH(Y$2,'CAMAGUI DATA UNIFICADA'!$C$1:$T$1,0)),"")</f>
        <v>1.2</v>
      </c>
      <c r="Z64" s="2">
        <f t="array" ref="Z64">IFERROR(INDEX('CAMAGUI DATA UNIFICADA'!$C$2:$T1007,MATCH(1,($A64='CAMAGUI DATA UNIFICADA'!$A$2:$A1007)*($T$1='CAMAGUI DATA UNIFICADA'!$B$2:$B1007),0),MATCH(Z$2,'CAMAGUI DATA UNIFICADA'!$C$1:$T$1,0)),"")</f>
        <v>0</v>
      </c>
      <c r="AA64" s="2">
        <f t="array" ref="AA64">IFERROR(INDEX('CAMAGUI DATA UNIFICADA'!$C$2:$T1007,MATCH(1,($A64='CAMAGUI DATA UNIFICADA'!$A$2:$A1007)*($T$1='CAMAGUI DATA UNIFICADA'!$B$2:$B1007),0),MATCH(AA$2,'CAMAGUI DATA UNIFICADA'!$C$1:$T$1,0)),"")</f>
        <v>13.7376</v>
      </c>
      <c r="AB64" s="60">
        <f t="array" ref="AB64">IFERROR(INDEX('CAMAGUI DATA UNIFICADA'!$C$2:$T1007,MATCH(1,($A64='CAMAGUI DATA UNIFICADA'!$A$2:$A1007)*($T$1='CAMAGUI DATA UNIFICADA'!$B$2:$B1007),0),MATCH(AB$2,'CAMAGUI DATA UNIFICADA'!$C$1:$T$1,0)),"")</f>
        <v>606607.6559</v>
      </c>
      <c r="AC64" s="33" t="str">
        <f t="array" ref="AC64">IFERROR(INDEX('CAMAGUI DATA UNIFICADA'!$C$2:$T1007,MATCH(1,($A64='CAMAGUI DATA UNIFICADA'!$A$2:$A1007)*($T$1='CAMAGUI DATA UNIFICADA'!$B$2:$B1007),0),MATCH(AC$2,'CAMAGUI DATA UNIFICADA'!$C$1:$T$1,0)),"")</f>
        <v/>
      </c>
      <c r="AD64" s="23">
        <f t="array" ref="AD64">IFERROR(INDEX('CAMAGUI DATA UNIFICADA'!$C$2:$T1007,MATCH(1,($A64='CAMAGUI DATA UNIFICADA'!$A$2:$A1007)*($T$1='CAMAGUI DATA UNIFICADA'!$B$2:$B1007),0),MATCH(AD$2,'CAMAGUI DATA UNIFICADA'!$C$1:$T$1,0)),"")</f>
        <v>0.7488983406</v>
      </c>
      <c r="AE64" s="23">
        <f t="array" ref="AE64">IFERROR(INDEX('CAMAGUI DATA UNIFICADA'!$C$2:$T1007,MATCH(1,($A64='CAMAGUI DATA UNIFICADA'!$A$2:$A1007)*($T$1='CAMAGUI DATA UNIFICADA'!$B$2:$B1007),0),MATCH(AE$2,'CAMAGUI DATA UNIFICADA'!$C$1:$T$1,0)),"")</f>
        <v>0.8</v>
      </c>
      <c r="AF64" s="60">
        <f t="array" ref="AF64">IFERROR(INDEX('CAMAGUI DATA UNIFICADA'!$C$2:$T1007,MATCH(1,($A64='CAMAGUI DATA UNIFICADA'!$A$2:$A1007)*($T$1='CAMAGUI DATA UNIFICADA'!$B$2:$B1007),0),MATCH(AF$2,'CAMAGUI DATA UNIFICADA'!$C$1:$T$1,0)),"")</f>
        <v>108000</v>
      </c>
      <c r="AG64" s="2">
        <f t="array" ref="AG64">IFERROR(INDEX('CAMAGUI DATA UNIFICADA'!$C$2:$T1007,MATCH(1,($A64='CAMAGUI DATA UNIFICADA'!$A$2:$A1007)*($T$1='CAMAGUI DATA UNIFICADA'!$B$2:$B1007),0),MATCH(AG$2,'CAMAGUI DATA UNIFICADA'!$C$1:$T$1,0)),"")</f>
        <v>2.5</v>
      </c>
      <c r="AH64" s="2">
        <f t="array" ref="AH64">IFERROR(INDEX('CAMAGUI DATA UNIFICADA'!$C$2:$T1007,MATCH(1,($A64='CAMAGUI DATA UNIFICADA'!$A$2:$A1007)*($T$1='CAMAGUI DATA UNIFICADA'!$B$2:$B1007),0),MATCH(AH$2,'CAMAGUI DATA UNIFICADA'!$C$1:$T$1,0)),"")</f>
        <v>3.7</v>
      </c>
      <c r="AI64" s="33">
        <f t="array" ref="AI64">IFERROR(INDEX('CAMAGUI DATA UNIFICADA'!$C$2:$T1007,MATCH(1,($A64='CAMAGUI DATA UNIFICADA'!$A$2:$A1007)*($T$1='CAMAGUI DATA UNIFICADA'!$B$2:$B1007),0),MATCH(AI$2,'CAMAGUI DATA UNIFICADA'!$C$1:$T$1,0)),"")</f>
        <v>8.8596</v>
      </c>
      <c r="AJ64" s="60">
        <f t="array" ref="AJ64">IFERROR(INDEX('CAMAGUI DATA UNIFICADA'!$C$2:$T1007,MATCH(1,($A64='CAMAGUI DATA UNIFICADA'!$A$2:$A1007)*($T$1='CAMAGUI DATA UNIFICADA'!$B$2:$B1007),0),MATCH(AJ$2,'CAMAGUI DATA UNIFICADA'!$C$1:$T$1,0)),"")</f>
        <v>265.628353</v>
      </c>
      <c r="AK64" s="140">
        <f t="array" ref="AK64">IFERROR(INDEX('CAMAGUI DATA UNIFICADA'!$C$2:$T1007,MATCH(1,($A64='CAMAGUI DATA UNIFICADA'!$A$2:$A1007)*($T$1='CAMAGUI DATA UNIFICADA'!$B$2:$B1007),0),MATCH(AK$2,'CAMAGUI DATA UNIFICADA'!$C$1:$T$1,0)),"")</f>
        <v>41.40708826</v>
      </c>
      <c r="AL64" s="138" t="str">
        <f t="array" ref="AL64">IFERROR(INDEX('CAMAGUI DATA UNIFICADA'!$C$2:$T1007,MATCH(1,($A64='CAMAGUI DATA UNIFICADA'!$A$2:$A1007)*($AL$1='CAMAGUI DATA UNIFICADA'!$B$2:$B1007),0),MATCH(AL$2,'CAMAGUI DATA UNIFICADA'!$C$1:$T$1,0)),"")</f>
        <v>CA3180324</v>
      </c>
      <c r="AM64" s="2">
        <f t="array" ref="AM64">IFERROR(INDEX('CAMAGUI DATA UNIFICADA'!$C$2:$T1007,MATCH(1,($A64='CAMAGUI DATA UNIFICADA'!$A$2:$A1007)*($AL$1='CAMAGUI DATA UNIFICADA'!$B$2:$B1007),0),MATCH(AM$2,'CAMAGUI DATA UNIFICADA'!$C$1:$T$1,0)),"")</f>
        <v>200</v>
      </c>
      <c r="AN64" s="2">
        <f t="array" ref="AN64">IFERROR(INDEX('CAMAGUI DATA UNIFICADA'!$C$2:$T1007,MATCH(1,($A64='CAMAGUI DATA UNIFICADA'!$A$2:$A1007)*($AL$1='CAMAGUI DATA UNIFICADA'!$B$2:$B1007),0),MATCH(AN$2,'CAMAGUI DATA UNIFICADA'!$C$1:$T$1,0)),"")</f>
        <v>950</v>
      </c>
      <c r="AO64" s="2" t="str">
        <f t="array" ref="AO64">IFERROR(INDEX('CAMAGUI DATA UNIFICADA'!$C$2:$T1007,MATCH(1,($A64='CAMAGUI DATA UNIFICADA'!$A$2:$A1007)*($AL$1='CAMAGUI DATA UNIFICADA'!$B$2:$B1007),0),MATCH(AO$2,'CAMAGUI DATA UNIFICADA'!$C$1:$T$1,0)),"")</f>
        <v>SKR NW#4</v>
      </c>
      <c r="AP64" s="139">
        <f t="array" ref="AP64">IFERROR(INDEX('CAMAGUI DATA UNIFICADA'!$C$2:$T1007,MATCH(1,($A64='CAMAGUI DATA UNIFICADA'!$A$2:$A1007)*($AL$1='CAMAGUI DATA UNIFICADA'!$B$2:$B1007),0),MATCH(AP$2,'CAMAGUI DATA UNIFICADA'!$C$1:$T$1,0)),"")</f>
        <v>1276.8</v>
      </c>
      <c r="AQ64" s="2">
        <f t="array" ref="AQ64">IFERROR(INDEX('CAMAGUI DATA UNIFICADA'!$C$2:$T1007,MATCH(1,($A64='CAMAGUI DATA UNIFICADA'!$A$2:$A1007)*($AL$1='CAMAGUI DATA UNIFICADA'!$B$2:$B1007),0),MATCH(AQ$2,'CAMAGUI DATA UNIFICADA'!$C$1:$T$1,0)),"")</f>
        <v>2.4</v>
      </c>
      <c r="AR64" s="2">
        <f t="array" ref="AR64">IFERROR(INDEX('CAMAGUI DATA UNIFICADA'!$C$2:$T1007,MATCH(1,($A64='CAMAGUI DATA UNIFICADA'!$A$2:$A1007)*($AL$1='CAMAGUI DATA UNIFICADA'!$B$2:$B1007),0),MATCH(AR$2,'CAMAGUI DATA UNIFICADA'!$C$1:$T$1,0)),"")</f>
        <v>1.8</v>
      </c>
      <c r="AS64" s="33">
        <f t="array" ref="AS64">IFERROR(INDEX('CAMAGUI DATA UNIFICADA'!$C$2:$T1007,MATCH(1,($A64='CAMAGUI DATA UNIFICADA'!$A$2:$A1007)*($AL$1='CAMAGUI DATA UNIFICADA'!$B$2:$B1007),0),MATCH(AS$2,'CAMAGUI DATA UNIFICADA'!$C$1:$T$1,0)),"")</f>
        <v>10.5</v>
      </c>
      <c r="AT64" s="60">
        <f t="array" ref="AT64">IFERROR(INDEX('CAMAGUI DATA UNIFICADA'!$C$2:$T1007,MATCH(1,($A64='CAMAGUI DATA UNIFICADA'!$A$2:$A1007)*($AL$1='CAMAGUI DATA UNIFICADA'!$B$2:$B1007),0),MATCH(AT$2,'CAMAGUI DATA UNIFICADA'!$C$1:$T$1,0)),"")</f>
        <v>793650.7937</v>
      </c>
      <c r="AU64" s="33">
        <f t="array" ref="AU64">IFERROR(INDEX('CAMAGUI DATA UNIFICADA'!$C$2:$T1007,MATCH(1,($A64='CAMAGUI DATA UNIFICADA'!$A$2:$A1007)*($AL$1='CAMAGUI DATA UNIFICADA'!$B$2:$B1007),0),MATCH(AU$2,'CAMAGUI DATA UNIFICADA'!$C$1:$T$1,0)),"")</f>
        <v>0.6283068783</v>
      </c>
      <c r="AV64" s="23">
        <f t="array" ref="AV64">IFERROR(INDEX('CAMAGUI DATA UNIFICADA'!$C$2:$T1007,MATCH(1,($A64='CAMAGUI DATA UNIFICADA'!$A$2:$A1007)*($AL$1='CAMAGUI DATA UNIFICADA'!$B$2:$B1007),0),MATCH(AV$2,'CAMAGUI DATA UNIFICADA'!$C$1:$T$1,0)),"")</f>
        <v>0.7558578987</v>
      </c>
      <c r="AW64" s="23">
        <f t="array" ref="AW64">IFERROR(INDEX('CAMAGUI DATA UNIFICADA'!$C$2:$T1007,MATCH(1,($A64='CAMAGUI DATA UNIFICADA'!$A$2:$A1007)*($AL$1='CAMAGUI DATA UNIFICADA'!$B$2:$B1007),0),MATCH(AW$2,'CAMAGUI DATA UNIFICADA'!$C$1:$T$1,0)),"")</f>
        <v>0.8</v>
      </c>
      <c r="AX64" s="60">
        <f t="array" ref="AX64">IFERROR(INDEX('CAMAGUI DATA UNIFICADA'!$C$2:$T1007,MATCH(1,($A64='CAMAGUI DATA UNIFICADA'!$A$2:$A1007)*($AL$1='CAMAGUI DATA UNIFICADA'!$B$2:$B1007),0),MATCH(AX$2,'CAMAGUI DATA UNIFICADA'!$C$1:$T$1,0)),"")</f>
        <v>120000</v>
      </c>
      <c r="AY64" s="2">
        <f t="array" ref="AY64">IFERROR(INDEX('CAMAGUI DATA UNIFICADA'!$C$2:$T1007,MATCH(1,($A64='CAMAGUI DATA UNIFICADA'!$A$2:$A1007)*($AL$1='CAMAGUI DATA UNIFICADA'!$B$2:$B1007),0),MATCH(AY$2,'CAMAGUI DATA UNIFICADA'!$C$1:$T$1,0)),"")</f>
        <v>2.5</v>
      </c>
      <c r="AZ64" s="2">
        <f t="array" ref="AZ64">IFERROR(INDEX('CAMAGUI DATA UNIFICADA'!$C$2:$T1007,MATCH(1,($A64='CAMAGUI DATA UNIFICADA'!$A$2:$A1007)*($AL$1='CAMAGUI DATA UNIFICADA'!$B$2:$B1007),0),MATCH(AZ$2,'CAMAGUI DATA UNIFICADA'!$C$1:$T$1,0)),"")</f>
        <v>4.9</v>
      </c>
      <c r="BA64" s="33">
        <f t="array" ref="BA64">IFERROR(INDEX('CAMAGUI DATA UNIFICADA'!$C$2:$T1007,MATCH(1,($A64='CAMAGUI DATA UNIFICADA'!$A$2:$A1007)*($AL$1='CAMAGUI DATA UNIFICADA'!$B$2:$B1007),0),MATCH(BA$2,'CAMAGUI DATA UNIFICADA'!$C$1:$T$1,0)),"")</f>
        <v>7.5912</v>
      </c>
      <c r="BB64" s="60">
        <f t="array" ref="BB64">IFERROR(INDEX('CAMAGUI DATA UNIFICADA'!$C$2:$T1007,MATCH(1,($A64='CAMAGUI DATA UNIFICADA'!$A$2:$A1007)*($AL$1='CAMAGUI DATA UNIFICADA'!$B$2:$B1007),0),MATCH(BB$2,'CAMAGUI DATA UNIFICADA'!$C$1:$T$1,0)),"")</f>
        <v>365.0781247</v>
      </c>
      <c r="BC64" s="140">
        <f t="array" ref="BC64">IFERROR(INDEX('CAMAGUI DATA UNIFICADA'!$C$2:$T1007,MATCH(1,($A64='CAMAGUI DATA UNIFICADA'!$A$2:$A1007)*($AL$1='CAMAGUI DATA UNIFICADA'!$B$2:$B1007),0),MATCH(BC$2,'CAMAGUI DATA UNIFICADA'!$C$1:$T$1,0)),"")</f>
        <v>41.26953119</v>
      </c>
      <c r="BD64" s="138" t="str">
        <f t="array" ref="BD64">IFERROR(INDEX('CAMAGUI DATA UNIFICADA'!$C$2:$T1007,MATCH(1,($A64='CAMAGUI DATA UNIFICADA'!$A$2:$A1007)*($BD$1='CAMAGUI DATA UNIFICADA'!$B$2:$B1007),0),MATCH(BD$2,'CAMAGUI DATA UNIFICADA'!$C$1:$T$1,0)),"")</f>
        <v>CA4240224</v>
      </c>
      <c r="BE64" s="2">
        <f t="array" ref="BE64">IFERROR(INDEX('CAMAGUI DATA UNIFICADA'!$C$2:$T1007,MATCH(1,($A64='CAMAGUI DATA UNIFICADA'!$A$2:$A1007)*($BD$1='CAMAGUI DATA UNIFICADA'!$B$2:$B1007),0),MATCH(BE$2,'CAMAGUI DATA UNIFICADA'!$C$1:$T$1,0)),"")</f>
        <v>400</v>
      </c>
      <c r="BF64" s="2">
        <f t="array" ref="BF64">IFERROR(INDEX('CAMAGUI DATA UNIFICADA'!$C$2:$T1007,MATCH(1,($A64='CAMAGUI DATA UNIFICADA'!$A$2:$A1007)*($BD$1='CAMAGUI DATA UNIFICADA'!$B$2:$B1007),0),MATCH(BF$2,'CAMAGUI DATA UNIFICADA'!$C$1:$T$1,0)),"")</f>
        <v>2737</v>
      </c>
      <c r="BG64" s="2" t="str">
        <f t="array" ref="BG64">IFERROR(INDEX('CAMAGUI DATA UNIFICADA'!$C$2:$T1007,MATCH(1,($A64='CAMAGUI DATA UNIFICADA'!$A$2:$A1007)*($BD$1='CAMAGUI DATA UNIFICADA'!$B$2:$B1007),0),MATCH(BG$2,'CAMAGUI DATA UNIFICADA'!$C$1:$T$1,0)),"")</f>
        <v>SKR MAST</v>
      </c>
      <c r="BH64" s="139">
        <f t="array" ref="BH64">IFERROR(INDEX('CAMAGUI DATA UNIFICADA'!$C$2:$T1007,MATCH(1,($A64='CAMAGUI DATA UNIFICADA'!$A$2:$A1007)*($BD$1='CAMAGUI DATA UNIFICADA'!$B$2:$B1007),0),MATCH(BH$2,'CAMAGUI DATA UNIFICADA'!$C$1:$T$1,0)),"")</f>
        <v>2682.26</v>
      </c>
      <c r="BI64" s="2">
        <f t="array" ref="BI64">IFERROR(INDEX('CAMAGUI DATA UNIFICADA'!$C$2:$T1007,MATCH(1,($A64='CAMAGUI DATA UNIFICADA'!$A$2:$A1007)*($BD$1='CAMAGUI DATA UNIFICADA'!$B$2:$B1007),0),MATCH(BI$2,'CAMAGUI DATA UNIFICADA'!$C$1:$T$1,0)),"")</f>
        <v>12</v>
      </c>
      <c r="BJ64" s="2">
        <f t="array" ref="BJ64">IFERROR(INDEX('CAMAGUI DATA UNIFICADA'!$C$2:$T1007,MATCH(1,($A64='CAMAGUI DATA UNIFICADA'!$A$2:$A1007)*($BD$1='CAMAGUI DATA UNIFICADA'!$B$2:$B1007),0),MATCH(BJ$2,'CAMAGUI DATA UNIFICADA'!$C$1:$T$1,0)),"")</f>
        <v>2.8</v>
      </c>
      <c r="BK64" s="33">
        <f t="array" ref="BK64">IFERROR(INDEX('CAMAGUI DATA UNIFICADA'!$C$2:$T1007,MATCH(1,($A64='CAMAGUI DATA UNIFICADA'!$A$2:$A1007)*($BD$1='CAMAGUI DATA UNIFICADA'!$B$2:$B1007),0),MATCH(BK$2,'CAMAGUI DATA UNIFICADA'!$C$1:$T$1,0)),"")</f>
        <v>4.404</v>
      </c>
      <c r="BL64" s="60">
        <f t="array" ref="BL64">IFERROR(INDEX('CAMAGUI DATA UNIFICADA'!$C$2:$T1007,MATCH(1,($A64='CAMAGUI DATA UNIFICADA'!$A$2:$A1007)*($BD$1='CAMAGUI DATA UNIFICADA'!$B$2:$B1007),0),MATCH(BL$2,'CAMAGUI DATA UNIFICADA'!$C$1:$T$1,0)),"")</f>
        <v>756887.6779</v>
      </c>
      <c r="BM64" s="33">
        <f t="array" ref="BM64">IFERROR(INDEX('CAMAGUI DATA UNIFICADA'!$C$2:$T1007,MATCH(1,($A64='CAMAGUI DATA UNIFICADA'!$A$2:$A1007)*($BD$1='CAMAGUI DATA UNIFICADA'!$B$2:$B1007),0),MATCH(BM$2,'CAMAGUI DATA UNIFICADA'!$C$1:$T$1,0)),"")</f>
        <v>1.357638889</v>
      </c>
      <c r="BN64" s="23">
        <f t="array" ref="BN64">IFERROR(INDEX('CAMAGUI DATA UNIFICADA'!$C$2:$T1007,MATCH(1,($A64='CAMAGUI DATA UNIFICADA'!$A$2:$A1007)*($BD$1='CAMAGUI DATA UNIFICADA'!$B$2:$B1007),0),MATCH(BN$2,'CAMAGUI DATA UNIFICADA'!$C$1:$T$1,0)),"")</f>
        <v>0.9461095973</v>
      </c>
      <c r="BO64" s="23">
        <f t="array" ref="BO64">IFERROR(INDEX('CAMAGUI DATA UNIFICADA'!$C$2:$T1007,MATCH(1,($A64='CAMAGUI DATA UNIFICADA'!$A$2:$A1007)*($BD$1='CAMAGUI DATA UNIFICADA'!$B$2:$B1007),0),MATCH(BO$2,'CAMAGUI DATA UNIFICADA'!$C$1:$T$1,0)),"")</f>
        <v>0.9</v>
      </c>
      <c r="BP64" s="60">
        <f t="array" ref="BP64">IFERROR(INDEX('CAMAGUI DATA UNIFICADA'!$C$2:$T1007,MATCH(1,($A64='CAMAGUI DATA UNIFICADA'!$A$2:$A1007)*($BD$1='CAMAGUI DATA UNIFICADA'!$B$2:$B1007),0),MATCH(BP$2,'CAMAGUI DATA UNIFICADA'!$C$1:$T$1,0)),"")</f>
        <v>150000</v>
      </c>
      <c r="BQ64" s="2">
        <f t="array" ref="BQ64">IFERROR(INDEX('CAMAGUI DATA UNIFICADA'!$C$2:$T1007,MATCH(1,($A64='CAMAGUI DATA UNIFICADA'!$A$2:$A1007)*($BD$1='CAMAGUI DATA UNIFICADA'!$B$2:$B1007),0),MATCH(BQ$2,'CAMAGUI DATA UNIFICADA'!$C$1:$T$1,0)),"")</f>
        <v>3</v>
      </c>
      <c r="BR64" s="2">
        <f t="array" ref="BR64">IFERROR(INDEX('CAMAGUI DATA UNIFICADA'!$C$2:$T1007,MATCH(1,($A64='CAMAGUI DATA UNIFICADA'!$A$2:$A1007)*($BD$1='CAMAGUI DATA UNIFICADA'!$B$2:$B1007),0),MATCH(BR$2,'CAMAGUI DATA UNIFICADA'!$C$1:$T$1,0)),"")</f>
        <v>15</v>
      </c>
      <c r="BS64" s="33">
        <f t="array" ref="BS64">IFERROR(INDEX('CAMAGUI DATA UNIFICADA'!$C$2:$T1007,MATCH(1,($A64='CAMAGUI DATA UNIFICADA'!$A$2:$A1007)*($BD$1='CAMAGUI DATA UNIFICADA'!$B$2:$B1007),0),MATCH(BS$2,'CAMAGUI DATA UNIFICADA'!$C$1:$T$1,0)),"")</f>
        <v>3.924</v>
      </c>
      <c r="BT64" s="60">
        <f t="array" ref="BT64">IFERROR(INDEX('CAMAGUI DATA UNIFICADA'!$C$2:$T1007,MATCH(1,($A64='CAMAGUI DATA UNIFICADA'!$A$2:$A1007)*($BD$1='CAMAGUI DATA UNIFICADA'!$B$2:$B1007),0),MATCH(BT$2,'CAMAGUI DATA UNIFICADA'!$C$1:$T$1,0)),"")</f>
        <v>441.9399773</v>
      </c>
      <c r="BU64" s="140">
        <f t="array" ref="BU64">IFERROR(INDEX('CAMAGUI DATA UNIFICADA'!$C$2:$T1007,MATCH(1,($A64='CAMAGUI DATA UNIFICADA'!$A$2:$A1007)*($BD$1='CAMAGUI DATA UNIFICADA'!$B$2:$B1007),0),MATCH(BU$2,'CAMAGUI DATA UNIFICADA'!$C$1:$T$1,0)),"")</f>
        <v>10.48499432</v>
      </c>
      <c r="BV64" s="138" t="str">
        <f t="array" ref="BV64">IFERROR(INDEX('CAMAGUI DATA UNIFICADA'!$C$2:$T1007,MATCH(1,($A64='CAMAGUI DATA UNIFICADA'!$A$2:$A1007)*($BV$1='CAMAGUI DATA UNIFICADA'!$B$2:$B1007),0),MATCH(BV$2,'CAMAGUI DATA UNIFICADA'!$C$1:$T$1,0)),"")</f>
        <v>CA5240224</v>
      </c>
      <c r="BW64" s="2">
        <f t="array" ref="BW64">IFERROR(INDEX('CAMAGUI DATA UNIFICADA'!$C$2:$T1007,MATCH(1,($A64='CAMAGUI DATA UNIFICADA'!$A$2:$A1007)*($BV$1='CAMAGUI DATA UNIFICADA'!$B$2:$B1007),0),MATCH(BW$2,'CAMAGUI DATA UNIFICADA'!$C$1:$T$1,0)),"")</f>
        <v>375</v>
      </c>
      <c r="BX64" s="2">
        <f t="array" ref="BX64">IFERROR(INDEX('CAMAGUI DATA UNIFICADA'!$C$2:$T1007,MATCH(1,($A64='CAMAGUI DATA UNIFICADA'!$A$2:$A1007)*($BV$1='CAMAGUI DATA UNIFICADA'!$B$2:$B1007),0),MATCH(BX$2,'CAMAGUI DATA UNIFICADA'!$C$1:$T$1,0)),"")</f>
        <v>2562</v>
      </c>
      <c r="BY64" s="2" t="str">
        <f t="array" ref="BY64">IFERROR(INDEX('CAMAGUI DATA UNIFICADA'!$C$2:$T1007,MATCH(1,($A64='CAMAGUI DATA UNIFICADA'!$A$2:$A1007)*($BV$1='CAMAGUI DATA UNIFICADA'!$B$2:$B1007),0),MATCH(BY$2,'CAMAGUI DATA UNIFICADA'!$C$1:$T$1,0)),"")</f>
        <v>SKR MAST</v>
      </c>
      <c r="BZ64" s="139">
        <f t="array" ref="BZ64">IFERROR(INDEX('CAMAGUI DATA UNIFICADA'!$C$2:$T1007,MATCH(1,($A64='CAMAGUI DATA UNIFICADA'!$A$2:$A1007)*($BV$1='CAMAGUI DATA UNIFICADA'!$B$2:$B1007),0),MATCH(BZ$2,'CAMAGUI DATA UNIFICADA'!$C$1:$T$1,0)),"")</f>
        <v>2510.76</v>
      </c>
      <c r="CA64" s="2">
        <f t="array" ref="CA64">IFERROR(INDEX('CAMAGUI DATA UNIFICADA'!$C$2:$T1007,MATCH(1,($A64='CAMAGUI DATA UNIFICADA'!$A$2:$A1007)*($BV$1='CAMAGUI DATA UNIFICADA'!$B$2:$B1007),0),MATCH(CA$2,'CAMAGUI DATA UNIFICADA'!$C$1:$T$1,0)),"")</f>
        <v>12.26</v>
      </c>
      <c r="CB64" s="2">
        <f t="array" ref="CB64">IFERROR(INDEX('CAMAGUI DATA UNIFICADA'!$C$2:$T1007,MATCH(1,($A64='CAMAGUI DATA UNIFICADA'!$A$2:$A1007)*($BV$1='CAMAGUI DATA UNIFICADA'!$B$2:$B1007),0),MATCH(CB$2,'CAMAGUI DATA UNIFICADA'!$C$1:$T$1,0)),"")</f>
        <v>3.26</v>
      </c>
      <c r="CC64" s="33">
        <f t="array" ref="CC64">IFERROR(INDEX('CAMAGUI DATA UNIFICADA'!$C$2:$T1007,MATCH(1,($A64='CAMAGUI DATA UNIFICADA'!$A$2:$A1007)*($BV$1='CAMAGUI DATA UNIFICADA'!$B$2:$B1007),0),MATCH(CC$2,'CAMAGUI DATA UNIFICADA'!$C$1:$T$1,0)),"")</f>
        <v>4.36656</v>
      </c>
      <c r="CD64" s="60">
        <f t="array" ref="CD64">IFERROR(INDEX('CAMAGUI DATA UNIFICADA'!$C$2:$T1007,MATCH(1,($A64='CAMAGUI DATA UNIFICADA'!$A$2:$A1007)*($BV$1='CAMAGUI DATA UNIFICADA'!$B$2:$B1007),0),MATCH(CD$2,'CAMAGUI DATA UNIFICADA'!$C$1:$T$1,0)),"")</f>
        <v>700489.0736</v>
      </c>
      <c r="CE64" s="33">
        <f t="array" ref="CE64">IFERROR(INDEX('CAMAGUI DATA UNIFICADA'!$C$2:$T1007,MATCH(1,($A64='CAMAGUI DATA UNIFICADA'!$A$2:$A1007)*($BV$1='CAMAGUI DATA UNIFICADA'!$B$2:$B1007),0),MATCH(CE$2,'CAMAGUI DATA UNIFICADA'!$C$1:$T$1,0)),"")</f>
        <v>1.181788828</v>
      </c>
      <c r="CF64" s="23">
        <f t="array" ref="CF64">IFERROR(INDEX('CAMAGUI DATA UNIFICADA'!$C$2:$T1007,MATCH(1,($A64='CAMAGUI DATA UNIFICADA'!$A$2:$A1007)*($BV$1='CAMAGUI DATA UNIFICADA'!$B$2:$B1007),0),MATCH(CF$2,'CAMAGUI DATA UNIFICADA'!$C$1:$T$1,0)),"")</f>
        <v>1.000698677</v>
      </c>
      <c r="CG64" s="23">
        <f t="array" ref="CG64">IFERROR(INDEX('CAMAGUI DATA UNIFICADA'!$C$2:$T1007,MATCH(1,($A64='CAMAGUI DATA UNIFICADA'!$A$2:$A1007)*($BV$1='CAMAGUI DATA UNIFICADA'!$B$2:$B1007),0),MATCH(CG$2,'CAMAGUI DATA UNIFICADA'!$C$1:$T$1,0)),"")</f>
        <v>0.95</v>
      </c>
      <c r="CH64" s="60">
        <f t="array" ref="CH64">IFERROR(INDEX('CAMAGUI DATA UNIFICADA'!$C$2:$T1007,MATCH(1,($A64='CAMAGUI DATA UNIFICADA'!$A$2:$A1007)*($BV$1='CAMAGUI DATA UNIFICADA'!$B$2:$B1007),0),MATCH(CH$2,'CAMAGUI DATA UNIFICADA'!$C$1:$T$1,0)),"")</f>
        <v>158333.3333</v>
      </c>
      <c r="CI64" s="2">
        <f t="array" ref="CI64">IFERROR(INDEX('CAMAGUI DATA UNIFICADA'!$C$2:$T1007,MATCH(1,($A64='CAMAGUI DATA UNIFICADA'!$A$2:$A1007)*($BV$1='CAMAGUI DATA UNIFICADA'!$B$2:$B1007),0),MATCH(CI$2,'CAMAGUI DATA UNIFICADA'!$C$1:$T$1,0)),"")</f>
        <v>3</v>
      </c>
      <c r="CJ64" s="2">
        <f t="array" ref="CJ64">IFERROR(INDEX('CAMAGUI DATA UNIFICADA'!$C$2:$T1007,MATCH(1,($A64='CAMAGUI DATA UNIFICADA'!$A$2:$A1007)*($BV$1='CAMAGUI DATA UNIFICADA'!$B$2:$B1007),0),MATCH(CJ$2,'CAMAGUI DATA UNIFICADA'!$C$1:$T$1,0)),"")</f>
        <v>15.26</v>
      </c>
      <c r="CK64" s="33">
        <f t="array" ref="CK64">IFERROR(INDEX('CAMAGUI DATA UNIFICADA'!$C$2:$T1007,MATCH(1,($A64='CAMAGUI DATA UNIFICADA'!$A$2:$A1007)*($BV$1='CAMAGUI DATA UNIFICADA'!$B$2:$B1007),0),MATCH(CK$2,'CAMAGUI DATA UNIFICADA'!$C$1:$T$1,0)),"")</f>
        <v>3.8928</v>
      </c>
      <c r="CL64" s="60">
        <f t="array" ref="CL64">IFERROR(INDEX('CAMAGUI DATA UNIFICADA'!$C$2:$T1007,MATCH(1,($A64='CAMAGUI DATA UNIFICADA'!$A$2:$A1007)*($BV$1='CAMAGUI DATA UNIFICADA'!$B$2:$B1007),0),MATCH(CL$2,'CAMAGUI DATA UNIFICADA'!$C$1:$T$1,0)),"")</f>
        <v>412.2144231</v>
      </c>
      <c r="CM64" s="140">
        <f t="array" ref="CM64">IFERROR(INDEX('CAMAGUI DATA UNIFICADA'!$C$2:$T1007,MATCH(1,($A64='CAMAGUI DATA UNIFICADA'!$A$2:$A1007)*($BV$1='CAMAGUI DATA UNIFICADA'!$B$2:$B1007),0),MATCH(CM$2,'CAMAGUI DATA UNIFICADA'!$C$1:$T$1,0)),"")</f>
        <v>9.303605774</v>
      </c>
      <c r="CN64" s="138" t="str">
        <f t="array" ref="CN64">IFERROR(INDEX('CAMAGUI DATA UNIFICADA'!$C$2:$T1007,MATCH(1,($A64='CAMAGUI DATA UNIFICADA'!$A$2:$A1007)*($CN$1='CAMAGUI DATA UNIFICADA'!$B$2:$B1007),0),MATCH(CN$2,'CAMAGUI DATA UNIFICADA'!$C$1:$T$1,0)),"")</f>
        <v>CA6250224</v>
      </c>
      <c r="CO64" s="2">
        <f t="array" ref="CO64">IFERROR(INDEX('CAMAGUI DATA UNIFICADA'!$C$2:$T1007,MATCH(1,($A64='CAMAGUI DATA UNIFICADA'!$A$2:$A1007)*($CN$1='CAMAGUI DATA UNIFICADA'!$B$2:$B1007),0),MATCH(CO$2,'CAMAGUI DATA UNIFICADA'!$C$1:$T$1,0)),"")</f>
        <v>550</v>
      </c>
      <c r="CP64" s="2">
        <f t="array" ref="CP64">IFERROR(INDEX('CAMAGUI DATA UNIFICADA'!$C$2:$T1007,MATCH(1,($A64='CAMAGUI DATA UNIFICADA'!$A$2:$A1007)*($CN$1='CAMAGUI DATA UNIFICADA'!$B$2:$B1007),0),MATCH(CP$2,'CAMAGUI DATA UNIFICADA'!$C$1:$T$1,0)),"")</f>
        <v>3725</v>
      </c>
      <c r="CQ64" s="2" t="str">
        <f t="array" ref="CQ64">IFERROR(INDEX('CAMAGUI DATA UNIFICADA'!$C$2:$T1007,MATCH(1,($A64='CAMAGUI DATA UNIFICADA'!$A$2:$A1007)*($CN$1='CAMAGUI DATA UNIFICADA'!$B$2:$B1007),0),MATCH(CQ$2,'CAMAGUI DATA UNIFICADA'!$C$1:$T$1,0)),"")</f>
        <v>SKR MAST</v>
      </c>
      <c r="CR64" s="139">
        <f t="array" ref="CR64">IFERROR(INDEX('CAMAGUI DATA UNIFICADA'!$C$2:$T1007,MATCH(1,($A64='CAMAGUI DATA UNIFICADA'!$A$2:$A1007)*($CN$1='CAMAGUI DATA UNIFICADA'!$B$2:$B1007),0),MATCH(CR$2,'CAMAGUI DATA UNIFICADA'!$C$1:$T$1,0)),"")</f>
        <v>3650.5</v>
      </c>
      <c r="CS64" s="2">
        <f t="array" ref="CS64">IFERROR(INDEX('CAMAGUI DATA UNIFICADA'!$C$2:$T1007,MATCH(1,($A64='CAMAGUI DATA UNIFICADA'!$A$2:$A1007)*($CN$1='CAMAGUI DATA UNIFICADA'!$B$2:$B1007),0),MATCH(CS$2,'CAMAGUI DATA UNIFICADA'!$C$1:$T$1,0)),"")</f>
        <v>13.3</v>
      </c>
      <c r="CT64" s="2">
        <f t="array" ref="CT64">IFERROR(INDEX('CAMAGUI DATA UNIFICADA'!$C$2:$T1007,MATCH(1,($A64='CAMAGUI DATA UNIFICADA'!$A$2:$A1007)*($CN$1='CAMAGUI DATA UNIFICADA'!$B$2:$B1007),0),MATCH(CT$2,'CAMAGUI DATA UNIFICADA'!$C$1:$T$1,0)),"")</f>
        <v>3.3</v>
      </c>
      <c r="CU64" s="33">
        <f t="array" ref="CU64">IFERROR(INDEX('CAMAGUI DATA UNIFICADA'!$C$2:$T1007,MATCH(1,($A64='CAMAGUI DATA UNIFICADA'!$A$2:$A1007)*($CN$1='CAMAGUI DATA UNIFICADA'!$B$2:$B1007),0),MATCH(CU$2,'CAMAGUI DATA UNIFICADA'!$C$1:$T$1,0)),"")</f>
        <v>4.2012</v>
      </c>
      <c r="CV64" s="60">
        <f t="array" ref="CV64">IFERROR(INDEX('CAMAGUI DATA UNIFICADA'!$C$2:$T1007,MATCH(1,($A64='CAMAGUI DATA UNIFICADA'!$A$2:$A1007)*($CN$1='CAMAGUI DATA UNIFICADA'!$B$2:$B1007),0),MATCH(CV$2,'CAMAGUI DATA UNIFICADA'!$C$1:$T$1,0)),"")</f>
        <v>984323.1329</v>
      </c>
      <c r="CW64" s="33">
        <f t="array" ref="CW64">IFERROR(INDEX('CAMAGUI DATA UNIFICADA'!$C$2:$T1007,MATCH(1,($A64='CAMAGUI DATA UNIFICADA'!$A$2:$A1007)*($CN$1='CAMAGUI DATA UNIFICADA'!$B$2:$B1007),0),MATCH(CW$2,'CAMAGUI DATA UNIFICADA'!$C$1:$T$1,0)),"")</f>
        <v>1.207259763</v>
      </c>
      <c r="CX64" s="23">
        <f t="array" ref="CX64">IFERROR(INDEX('CAMAGUI DATA UNIFICADA'!$C$2:$T1007,MATCH(1,($A64='CAMAGUI DATA UNIFICADA'!$A$2:$A1007)*($CN$1='CAMAGUI DATA UNIFICADA'!$B$2:$B1007),0),MATCH(CX$2,'CAMAGUI DATA UNIFICADA'!$C$1:$T$1,0)),"")</f>
        <v>0.8948392117</v>
      </c>
      <c r="CY64" s="23">
        <f t="array" ref="CY64">IFERROR(INDEX('CAMAGUI DATA UNIFICADA'!$C$2:$T1007,MATCH(1,($A64='CAMAGUI DATA UNIFICADA'!$A$2:$A1007)*($CN$1='CAMAGUI DATA UNIFICADA'!$B$2:$B1007),0),MATCH(CY$2,'CAMAGUI DATA UNIFICADA'!$C$1:$T$1,0)),"")</f>
        <v>0.85</v>
      </c>
      <c r="CZ64" s="60">
        <f t="array" ref="CZ64">IFERROR(INDEX('CAMAGUI DATA UNIFICADA'!$C$2:$T1007,MATCH(1,($A64='CAMAGUI DATA UNIFICADA'!$A$2:$A1007)*($CN$1='CAMAGUI DATA UNIFICADA'!$B$2:$B1007),0),MATCH(CZ$2,'CAMAGUI DATA UNIFICADA'!$C$1:$T$1,0)),"")</f>
        <v>106857.1429</v>
      </c>
      <c r="DA64" s="2">
        <f t="array" ref="DA64">IFERROR(INDEX('CAMAGUI DATA UNIFICADA'!$C$2:$T1007,MATCH(1,($A64='CAMAGUI DATA UNIFICADA'!$A$2:$A1007)*($CN$1='CAMAGUI DATA UNIFICADA'!$B$2:$B1007),0),MATCH(DA$2,'CAMAGUI DATA UNIFICADA'!$C$1:$T$1,0)),"")</f>
        <v>3.5</v>
      </c>
      <c r="DB64" s="2">
        <f t="array" ref="DB64">IFERROR(INDEX('CAMAGUI DATA UNIFICADA'!$C$2:$T1007,MATCH(1,($A64='CAMAGUI DATA UNIFICADA'!$A$2:$A1007)*($CN$1='CAMAGUI DATA UNIFICADA'!$B$2:$B1007),0),MATCH(DB$2,'CAMAGUI DATA UNIFICADA'!$C$1:$T$1,0)),"")</f>
        <v>16.8</v>
      </c>
      <c r="DC64" s="33">
        <f t="array" ref="DC64">IFERROR(INDEX('CAMAGUI DATA UNIFICADA'!$C$2:$T1007,MATCH(1,($A64='CAMAGUI DATA UNIFICADA'!$A$2:$A1007)*($CN$1='CAMAGUI DATA UNIFICADA'!$B$2:$B1007),0),MATCH(DC$2,'CAMAGUI DATA UNIFICADA'!$C$1:$T$1,0)),"")</f>
        <v>3.6864</v>
      </c>
      <c r="DD64" s="60">
        <f t="array" ref="DD64">IFERROR(INDEX('CAMAGUI DATA UNIFICADA'!$C$2:$T1007,MATCH(1,($A64='CAMAGUI DATA UNIFICADA'!$A$2:$A1007)*($CN$1='CAMAGUI DATA UNIFICADA'!$B$2:$B1007),0),MATCH(DD$2,'CAMAGUI DATA UNIFICADA'!$C$1:$T$1,0)),"")</f>
        <v>608.1561273</v>
      </c>
      <c r="DE64" s="140">
        <f t="array" ref="DE64">IFERROR(INDEX('CAMAGUI DATA UNIFICADA'!$C$2:$T1007,MATCH(1,($A64='CAMAGUI DATA UNIFICADA'!$A$2:$A1007)*($CN$1='CAMAGUI DATA UNIFICADA'!$B$2:$B1007),0),MATCH(DE$2,'CAMAGUI DATA UNIFICADA'!$C$1:$T$1,0)),"")</f>
        <v>14.53903183</v>
      </c>
      <c r="DF64" s="138" t="str">
        <f t="array" ref="DF64">IFERROR(INDEX('CAMAGUI DATA UNIFICADA'!$C$2:$T1007,MATCH(1,($A64='CAMAGUI DATA UNIFICADA'!$A$2:$A1007)*($DF$1='CAMAGUI DATA UNIFICADA'!$B$2:$B1007),0),MATCH(DF$2,'CAMAGUI DATA UNIFICADA'!$C$1:$T$1,0)),"")</f>
        <v/>
      </c>
      <c r="DG64" s="2" t="str">
        <f t="array" ref="DG64">IFERROR(INDEX('CAMAGUI DATA UNIFICADA'!$C$2:$T1007,MATCH(1,($A64='CAMAGUI DATA UNIFICADA'!$A$2:$A1007)*($DF$1='CAMAGUI DATA UNIFICADA'!$B$2:$B1007),0),MATCH(DG$2,'CAMAGUI DATA UNIFICADA'!$C$1:$T$1,0)),"")</f>
        <v/>
      </c>
      <c r="DH64" s="2" t="str">
        <f t="array" ref="DH64">IFERROR(INDEX('CAMAGUI DATA UNIFICADA'!$C$2:$T1007,MATCH(1,($A64='CAMAGUI DATA UNIFICADA'!$A$2:$A1007)*($DF$1='CAMAGUI DATA UNIFICADA'!$B$2:$B1007),0),MATCH(DH$2,'CAMAGUI DATA UNIFICADA'!$C$1:$T$1,0)),"")</f>
        <v/>
      </c>
      <c r="DI64" s="2" t="str">
        <f t="array" ref="DI64">IFERROR(INDEX('CAMAGUI DATA UNIFICADA'!$C$2:$T1007,MATCH(1,($A64='CAMAGUI DATA UNIFICADA'!$A$2:$A1007)*($DF$1='CAMAGUI DATA UNIFICADA'!$B$2:$B1007),0),MATCH(DI$2,'CAMAGUI DATA UNIFICADA'!$C$1:$T$1,0)),"")</f>
        <v/>
      </c>
      <c r="DJ64" s="139" t="str">
        <f t="array" ref="DJ64">IFERROR(INDEX('CAMAGUI DATA UNIFICADA'!$C$2:$T1007,MATCH(1,($A64='CAMAGUI DATA UNIFICADA'!$A$2:$A1007)*($DF$1='CAMAGUI DATA UNIFICADA'!$B$2:$B1007),0),MATCH(DJ$2,'CAMAGUI DATA UNIFICADA'!$C$1:$T$1,0)),"")</f>
        <v/>
      </c>
      <c r="DK64" s="2" t="str">
        <f t="array" ref="DK64">IFERROR(INDEX('CAMAGUI DATA UNIFICADA'!$C$2:$T1007,MATCH(1,($A64='CAMAGUI DATA UNIFICADA'!$A$2:$A1007)*($DF$1='CAMAGUI DATA UNIFICADA'!$B$2:$B1007),0),MATCH(DK$2,'CAMAGUI DATA UNIFICADA'!$C$1:$T$1,0)),"")</f>
        <v/>
      </c>
      <c r="DL64" s="2" t="str">
        <f t="array" ref="DL64">IFERROR(INDEX('CAMAGUI DATA UNIFICADA'!$C$2:$T1007,MATCH(1,($A64='CAMAGUI DATA UNIFICADA'!$A$2:$A1007)*($DF$1='CAMAGUI DATA UNIFICADA'!$B$2:$B1007),0),MATCH(DL$2,'CAMAGUI DATA UNIFICADA'!$C$1:$T$1,0)),"")</f>
        <v/>
      </c>
      <c r="DM64" s="33" t="str">
        <f t="array" ref="DM64">IFERROR(INDEX('CAMAGUI DATA UNIFICADA'!$C$2:$T1007,MATCH(1,($A64='CAMAGUI DATA UNIFICADA'!$A$2:$A1007)*($DF$1='CAMAGUI DATA UNIFICADA'!$B$2:$B1007),0),MATCH(DM$2,'CAMAGUI DATA UNIFICADA'!$C$1:$T$1,0)),"")</f>
        <v/>
      </c>
      <c r="DN64" s="60" t="str">
        <f t="array" ref="DN64">IFERROR(INDEX('CAMAGUI DATA UNIFICADA'!$C$2:$T1007,MATCH(1,($A64='CAMAGUI DATA UNIFICADA'!$A$2:$A1007)*($DF$1='CAMAGUI DATA UNIFICADA'!$B$2:$B1007),0),MATCH(DN$2,'CAMAGUI DATA UNIFICADA'!$C$1:$T$1,0)),"")</f>
        <v/>
      </c>
      <c r="DO64" s="33" t="str">
        <f t="array" ref="DO64">IFERROR(INDEX('CAMAGUI DATA UNIFICADA'!$C$2:$T1007,MATCH(1,($A64='CAMAGUI DATA UNIFICADA'!$A$2:$A1007)*($DF$1='CAMAGUI DATA UNIFICADA'!$B$2:$B1007),0),MATCH(DO$2,'CAMAGUI DATA UNIFICADA'!$C$1:$T$1,0)),"")</f>
        <v/>
      </c>
      <c r="DP64" s="23" t="str">
        <f t="array" ref="DP64">IFERROR(INDEX('CAMAGUI DATA UNIFICADA'!$C$2:$T1007,MATCH(1,($A64='CAMAGUI DATA UNIFICADA'!$A$2:$A1007)*($DF$1='CAMAGUI DATA UNIFICADA'!$B$2:$B1007),0),MATCH(DP$2,'CAMAGUI DATA UNIFICADA'!$C$1:$T$1,0)),"")</f>
        <v/>
      </c>
      <c r="DQ64" s="23" t="str">
        <f t="array" ref="DQ64">IFERROR(INDEX('CAMAGUI DATA UNIFICADA'!$C$2:$T1007,MATCH(1,($A64='CAMAGUI DATA UNIFICADA'!$A$2:$A1007)*($DF$1='CAMAGUI DATA UNIFICADA'!$B$2:$B1007),0),MATCH(DQ$2,'CAMAGUI DATA UNIFICADA'!$C$1:$T$1,0)),"")</f>
        <v/>
      </c>
      <c r="DR64" s="2" t="str">
        <f t="array" ref="DR64">IFERROR(INDEX('CAMAGUI DATA UNIFICADA'!$C$2:$T1007,MATCH(1,($A64='CAMAGUI DATA UNIFICADA'!$A$2:$A1007)*($DF$1='CAMAGUI DATA UNIFICADA'!$B$2:$B1007),0),MATCH(DR$2,'CAMAGUI DATA UNIFICADA'!$C$1:$T$1,0)),"")</f>
        <v/>
      </c>
      <c r="DS64" s="2" t="str">
        <f t="array" ref="DS64">IFERROR(INDEX('CAMAGUI DATA UNIFICADA'!$C$2:$T1007,MATCH(1,($A64='CAMAGUI DATA UNIFICADA'!$A$2:$A1007)*($DF$1='CAMAGUI DATA UNIFICADA'!$B$2:$B1007),0),MATCH(DS$2,'CAMAGUI DATA UNIFICADA'!$C$1:$T$1,0)),"")</f>
        <v/>
      </c>
      <c r="DT64" s="2" t="str">
        <f t="array" ref="DT64">IFERROR(INDEX('CAMAGUI DATA UNIFICADA'!$C$2:$T1007,MATCH(1,($A64='CAMAGUI DATA UNIFICADA'!$A$2:$A1007)*($DF$1='CAMAGUI DATA UNIFICADA'!$B$2:$B1007),0),MATCH(DT$2,'CAMAGUI DATA UNIFICADA'!$C$1:$T$1,0)),"")</f>
        <v/>
      </c>
      <c r="DU64" s="33" t="str">
        <f t="array" ref="DU64">IFERROR(INDEX('CAMAGUI DATA UNIFICADA'!$C$2:$T1007,MATCH(1,($A64='CAMAGUI DATA UNIFICADA'!$A$2:$A1007)*($DF$1='CAMAGUI DATA UNIFICADA'!$B$2:$B1007),0),MATCH(DU$2,'CAMAGUI DATA UNIFICADA'!$C$1:$T$1,0)),"")</f>
        <v/>
      </c>
      <c r="DV64" s="60" t="str">
        <f t="array" ref="DV64">IFERROR(INDEX('CAMAGUI DATA UNIFICADA'!$C$2:$T1007,MATCH(1,($A64='CAMAGUI DATA UNIFICADA'!$A$2:$A1007)*($DF$1='CAMAGUI DATA UNIFICADA'!$B$2:$B1007),0),MATCH(DV$2,'CAMAGUI DATA UNIFICADA'!$C$1:$T$1,0)),"")</f>
        <v/>
      </c>
      <c r="DW64" s="140" t="str">
        <f t="array" ref="DW64">IFERROR(INDEX('CAMAGUI DATA UNIFICADA'!$C$2:$T1007,MATCH(1,($A64='CAMAGUI DATA UNIFICADA'!$A$2:$A1007)*($DF$1='CAMAGUI DATA UNIFICADA'!$B$2:$B1007),0),MATCH(DW$2,'CAMAGUI DATA UNIFICADA'!$C$1:$T$1,0)),"")</f>
        <v/>
      </c>
      <c r="DX64" s="144" t="str">
        <f t="array" ref="DX64">IFERROR(INDEX('CAMAGUI DATA UNIFICADA'!$C$2:$T1007,MATCH(1,($A64='CAMAGUI DATA UNIFICADA'!$A$2:$A1007)*($DX$1='CAMAGUI DATA UNIFICADA'!$B$2:$B1007),0),MATCH(DX$2,'CAMAGUI DATA UNIFICADA'!$C$1:$T$1,0)),"")</f>
        <v/>
      </c>
      <c r="DY64" s="60" t="str">
        <f t="array" ref="DY64">IFERROR(INDEX('CAMAGUI DATA UNIFICADA'!$C$2:$T1007,MATCH(1,($A64='CAMAGUI DATA UNIFICADA'!$A$2:$A1007)*($DX$1='CAMAGUI DATA UNIFICADA'!$B$2:$B1007),0),MATCH(DY$2,'CAMAGUI DATA UNIFICADA'!$C$1:$T$1,0)),"")</f>
        <v/>
      </c>
      <c r="DZ64" s="60" t="str">
        <f t="array" ref="DZ64">IFERROR(INDEX('CAMAGUI DATA UNIFICADA'!$C$2:$T1007,MATCH(1,($A64='CAMAGUI DATA UNIFICADA'!$A$2:$A1007)*($DX$1='CAMAGUI DATA UNIFICADA'!$B$2:$B1007),0),MATCH(DZ$2,'CAMAGUI DATA UNIFICADA'!$C$1:$T$1,0)),"")</f>
        <v/>
      </c>
      <c r="EA64" s="60" t="str">
        <f t="array" ref="EA64">IFERROR(INDEX('CAMAGUI DATA UNIFICADA'!$C$2:$T1007,MATCH(1,($A64='CAMAGUI DATA UNIFICADA'!$A$2:$A1007)*($DX$1='CAMAGUI DATA UNIFICADA'!$B$2:$B1007),0),MATCH(EA$2,'CAMAGUI DATA UNIFICADA'!$C$1:$T$1,0)),"")</f>
        <v/>
      </c>
      <c r="EB64" s="60" t="str">
        <f t="array" ref="EB64">IFERROR(INDEX('CAMAGUI DATA UNIFICADA'!$C$2:$T1007,MATCH(1,($A64='CAMAGUI DATA UNIFICADA'!$A$2:$A1007)*($DX$1='CAMAGUI DATA UNIFICADA'!$B$2:$B1007),0),MATCH(EB$2,'CAMAGUI DATA UNIFICADA'!$C$1:$T$1,0)),"")</f>
        <v/>
      </c>
      <c r="EC64" s="60" t="str">
        <f t="array" ref="EC64">IFERROR(INDEX('CAMAGUI DATA UNIFICADA'!$C$2:$T1007,MATCH(1,($A64='CAMAGUI DATA UNIFICADA'!$A$2:$A1007)*($DX$1='CAMAGUI DATA UNIFICADA'!$B$2:$B1007),0),MATCH(EC$2,'CAMAGUI DATA UNIFICADA'!$C$1:$T$1,0)),"")</f>
        <v/>
      </c>
      <c r="ED64" s="60" t="str">
        <f t="array" ref="ED64">IFERROR(INDEX('CAMAGUI DATA UNIFICADA'!$C$2:$T1007,MATCH(1,($A64='CAMAGUI DATA UNIFICADA'!$A$2:$A1007)*($DX$1='CAMAGUI DATA UNIFICADA'!$B$2:$B1007),0),MATCH(ED$2,'CAMAGUI DATA UNIFICADA'!$C$1:$T$1,0)),"")</f>
        <v/>
      </c>
      <c r="EE64" s="60" t="str">
        <f t="array" ref="EE64">IFERROR(INDEX('CAMAGUI DATA UNIFICADA'!$C$2:$T1007,MATCH(1,($A64='CAMAGUI DATA UNIFICADA'!$A$2:$A1007)*($DX$1='CAMAGUI DATA UNIFICADA'!$B$2:$B1007),0),MATCH(EE$2,'CAMAGUI DATA UNIFICADA'!$C$1:$T$1,0)),"")</f>
        <v/>
      </c>
      <c r="EF64" s="60" t="str">
        <f t="array" ref="EF64">IFERROR(INDEX('CAMAGUI DATA UNIFICADA'!$C$2:$T1007,MATCH(1,($A64='CAMAGUI DATA UNIFICADA'!$A$2:$A1007)*($DX$1='CAMAGUI DATA UNIFICADA'!$B$2:$B1007),0),MATCH(EF$2,'CAMAGUI DATA UNIFICADA'!$C$1:$T$1,0)),"")</f>
        <v/>
      </c>
      <c r="EG64" s="60" t="str">
        <f t="array" ref="EG64">IFERROR(INDEX('CAMAGUI DATA UNIFICADA'!$C$2:$T1007,MATCH(1,($A64='CAMAGUI DATA UNIFICADA'!$A$2:$A1007)*($DX$1='CAMAGUI DATA UNIFICADA'!$B$2:$B1007),0),MATCH(EG$2,'CAMAGUI DATA UNIFICADA'!$C$1:$T$1,0)),"")</f>
        <v/>
      </c>
      <c r="EH64" s="60" t="str">
        <f t="array" ref="EH64">IFERROR(INDEX('CAMAGUI DATA UNIFICADA'!$C$2:$T1007,MATCH(1,($A64='CAMAGUI DATA UNIFICADA'!$A$2:$A1007)*($DX$1='CAMAGUI DATA UNIFICADA'!$B$2:$B1007),0),MATCH(EH$2,'CAMAGUI DATA UNIFICADA'!$C$1:$T$1,0)),"")</f>
        <v/>
      </c>
      <c r="EI64" s="60" t="str">
        <f t="array" ref="EI64">IFERROR(INDEX('CAMAGUI DATA UNIFICADA'!$C$2:$T1007,MATCH(1,($A64='CAMAGUI DATA UNIFICADA'!$A$2:$A1007)*($DX$1='CAMAGUI DATA UNIFICADA'!$B$2:$B1007),0),MATCH(EI$2,'CAMAGUI DATA UNIFICADA'!$C$1:$T$1,0)),"")</f>
        <v/>
      </c>
      <c r="EJ64" s="60" t="str">
        <f t="array" ref="EJ64">IFERROR(INDEX('CAMAGUI DATA UNIFICADA'!$C$2:$T1007,MATCH(1,($A64='CAMAGUI DATA UNIFICADA'!$A$2:$A1007)*($DX$1='CAMAGUI DATA UNIFICADA'!$B$2:$B1007),0),MATCH(EJ$2,'CAMAGUI DATA UNIFICADA'!$C$1:$T$1,0)),"")</f>
        <v/>
      </c>
      <c r="EK64" s="60" t="str">
        <f t="array" ref="EK64">IFERROR(INDEX('CAMAGUI DATA UNIFICADA'!$C$2:$T1007,MATCH(1,($A64='CAMAGUI DATA UNIFICADA'!$A$2:$A1007)*($DX$1='CAMAGUI DATA UNIFICADA'!$B$2:$B1007),0),MATCH(EK$2,'CAMAGUI DATA UNIFICADA'!$C$1:$T$1,0)),"")</f>
        <v/>
      </c>
      <c r="EL64" s="60" t="str">
        <f t="array" ref="EL64">IFERROR(INDEX('CAMAGUI DATA UNIFICADA'!$C$2:$T1007,MATCH(1,($A64='CAMAGUI DATA UNIFICADA'!$A$2:$A1007)*($DX$1='CAMAGUI DATA UNIFICADA'!$B$2:$B1007),0),MATCH(EL$2,'CAMAGUI DATA UNIFICADA'!$C$1:$T$1,0)),"")</f>
        <v/>
      </c>
      <c r="EM64" s="60" t="str">
        <f t="array" ref="EM64">IFERROR(INDEX('CAMAGUI DATA UNIFICADA'!$C$2:$T1007,MATCH(1,($A64='CAMAGUI DATA UNIFICADA'!$A$2:$A1007)*($DX$1='CAMAGUI DATA UNIFICADA'!$B$2:$B1007),0),MATCH(EM$2,'CAMAGUI DATA UNIFICADA'!$C$1:$T$1,0)),"")</f>
        <v/>
      </c>
      <c r="EN64" s="60" t="str">
        <f t="array" ref="EN64">IFERROR(INDEX('CAMAGUI DATA UNIFICADA'!$C$2:$T1007,MATCH(1,($A64='CAMAGUI DATA UNIFICADA'!$A$2:$A1007)*($DX$1='CAMAGUI DATA UNIFICADA'!$B$2:$B1007),0),MATCH(EN$2,'CAMAGUI DATA UNIFICADA'!$C$1:$T$1,0)),"")</f>
        <v/>
      </c>
      <c r="EO64" s="140" t="str">
        <f t="array" ref="EO64">IFERROR(INDEX('CAMAGUI DATA UNIFICADA'!$C$2:$T1007,MATCH(1,($A64='CAMAGUI DATA UNIFICADA'!$A$2:$A1007)*($DX$1='CAMAGUI DATA UNIFICADA'!$B$2:$B1007),0),MATCH(EO$2,'CAMAGUI DATA UNIFICADA'!$C$1:$T$1,0)),"")</f>
        <v/>
      </c>
    </row>
    <row r="65">
      <c r="A65" s="137">
        <v>45383.0</v>
      </c>
      <c r="B65" s="138" t="str">
        <f t="array" ref="B65">IFERROR(INDEX('CAMAGUI DATA UNIFICADA'!$C$2:$T1007,MATCH(1,($A65='CAMAGUI DATA UNIFICADA'!$A$2:$A1007)*($B$1='CAMAGUI DATA UNIFICADA'!$B$2:$B1007),0),MATCH(B$2,'CAMAGUI DATA UNIFICADA'!$C$1:$T$1,0)),"")</f>
        <v>CA1180324</v>
      </c>
      <c r="C65" s="2">
        <f t="array" ref="C65">IFERROR(INDEX('CAMAGUI DATA UNIFICADA'!$C$2:$T1007,MATCH(1,($A65='CAMAGUI DATA UNIFICADA'!$A$2:$A1007)*($B$1='CAMAGUI DATA UNIFICADA'!$B$2:$B1007),0),MATCH(C$2,'CAMAGUI DATA UNIFICADA'!$C$1:$T$1,0)),"")</f>
        <v>437</v>
      </c>
      <c r="D65" s="2">
        <f t="array" ref="D65">IFERROR(INDEX('CAMAGUI DATA UNIFICADA'!$C$2:$T1007,MATCH(1,($A65='CAMAGUI DATA UNIFICADA'!$A$2:$A1007)*($B$1='CAMAGUI DATA UNIFICADA'!$B$2:$B1007),0),MATCH(D$2,'CAMAGUI DATA UNIFICADA'!$C$1:$T$1,0)),"")</f>
        <v>2500</v>
      </c>
      <c r="E65" s="2" t="str">
        <f t="array" ref="E65">IFERROR(INDEX('CAMAGUI DATA UNIFICADA'!$C$2:$T1007,MATCH(1,($A65='CAMAGUI DATA UNIFICADA'!$A$2:$A1007)*($B$1='CAMAGUI DATA UNIFICADA'!$B$2:$B1007),0),MATCH(E$2,'CAMAGUI DATA UNIFICADA'!$C$1:$T$1,0)),"")</f>
        <v>SKR NW#4</v>
      </c>
      <c r="F65" s="139">
        <f t="array" ref="F65">IFERROR(INDEX('CAMAGUI DATA UNIFICADA'!$C$2:$T1007,MATCH(1,($A65='CAMAGUI DATA UNIFICADA'!$A$2:$A1007)*($B$1='CAMAGUI DATA UNIFICADA'!$B$2:$B1007),0),MATCH(F$2,'CAMAGUI DATA UNIFICADA'!$C$1:$T$1,0)),"")</f>
        <v>3360</v>
      </c>
      <c r="G65" s="2">
        <f t="array" ref="G65">IFERROR(INDEX('CAMAGUI DATA UNIFICADA'!$C$2:$T1007,MATCH(1,($A65='CAMAGUI DATA UNIFICADA'!$A$2:$A1007)*($B$1='CAMAGUI DATA UNIFICADA'!$B$2:$B1007),0),MATCH(G$2,'CAMAGUI DATA UNIFICADA'!$C$1:$T$1,0)),"")</f>
        <v>6.25</v>
      </c>
      <c r="H65" s="2">
        <f t="array" ref="H65">IFERROR(INDEX('CAMAGUI DATA UNIFICADA'!$C$2:$T1007,MATCH(1,($A65='CAMAGUI DATA UNIFICADA'!$A$2:$A1007)*($B$1='CAMAGUI DATA UNIFICADA'!$B$2:$B1007),0),MATCH(H$2,'CAMAGUI DATA UNIFICADA'!$C$1:$T$1,0)),"")</f>
        <v>3.22</v>
      </c>
      <c r="I65" s="33">
        <f t="array" ref="I65">IFERROR(INDEX('CAMAGUI DATA UNIFICADA'!$C$2:$T1007,MATCH(1,($A65='CAMAGUI DATA UNIFICADA'!$A$2:$A1007)*($B$1='CAMAGUI DATA UNIFICADA'!$B$2:$B1007),0),MATCH(I$2,'CAMAGUI DATA UNIFICADA'!$C$1:$T$1,0)),"")</f>
        <v>6.741</v>
      </c>
      <c r="J65" s="60">
        <f t="array" ref="J65">IFERROR(INDEX('CAMAGUI DATA UNIFICADA'!$C$2:$T1007,MATCH(1,($A65='CAMAGUI DATA UNIFICADA'!$A$2:$A1007)*($B$1='CAMAGUI DATA UNIFICADA'!$B$2:$B1007),0),MATCH(J$2,'CAMAGUI DATA UNIFICADA'!$C$1:$T$1,0)),"")</f>
        <v>1037234.832</v>
      </c>
      <c r="K65" s="33">
        <f t="array" ref="K65">IFERROR(INDEX('CAMAGUI DATA UNIFICADA'!$C$2:$T1007,MATCH(1,($A65='CAMAGUI DATA UNIFICADA'!$A$2:$A1007)*($B$1='CAMAGUI DATA UNIFICADA'!$B$2:$B1007),0),MATCH(K$2,'CAMAGUI DATA UNIFICADA'!$C$1:$T$1,0)),"")</f>
        <v>0.7611740348</v>
      </c>
      <c r="L65" s="23">
        <f t="array" ref="L65">IFERROR(INDEX('CAMAGUI DATA UNIFICADA'!$C$2:$T1007,MATCH(1,($A65='CAMAGUI DATA UNIFICADA'!$A$2:$A1007)*($B$1='CAMAGUI DATA UNIFICADA'!$B$2:$B1007),0),MATCH(L$2,'CAMAGUI DATA UNIFICADA'!$C$1:$T$1,0)),"")</f>
        <v>0.8643623597</v>
      </c>
      <c r="M65" s="23">
        <f t="array" ref="M65">IFERROR(INDEX('CAMAGUI DATA UNIFICADA'!$C$2:$T1007,MATCH(1,($A65='CAMAGUI DATA UNIFICADA'!$A$2:$A1007)*($B$1='CAMAGUI DATA UNIFICADA'!$B$2:$B1007),0),MATCH(M$2,'CAMAGUI DATA UNIFICADA'!$C$1:$T$1,0)),"")</f>
        <v>0.85</v>
      </c>
      <c r="N65" s="60">
        <f t="array" ref="N65">IFERROR(INDEX('CAMAGUI DATA UNIFICADA'!$C$2:$T1007,MATCH(1,($A65='CAMAGUI DATA UNIFICADA'!$A$2:$A1007)*($B$1='CAMAGUI DATA UNIFICADA'!$B$2:$B1007),0),MATCH(N$2,'CAMAGUI DATA UNIFICADA'!$C$1:$T$1,0)),"")</f>
        <v>124542.1245</v>
      </c>
      <c r="O65" s="2">
        <f t="array" ref="O65">IFERROR(INDEX('CAMAGUI DATA UNIFICADA'!$C$2:$T1007,MATCH(1,($A65='CAMAGUI DATA UNIFICADA'!$A$2:$A1007)*($B$1='CAMAGUI DATA UNIFICADA'!$B$2:$B1007),0),MATCH(O$2,'CAMAGUI DATA UNIFICADA'!$C$1:$T$1,0)),"")</f>
        <v>3</v>
      </c>
      <c r="P65" s="2">
        <f t="array" ref="P65">IFERROR(INDEX('CAMAGUI DATA UNIFICADA'!$C$2:$T1007,MATCH(1,($A65='CAMAGUI DATA UNIFICADA'!$A$2:$A1007)*($B$1='CAMAGUI DATA UNIFICADA'!$B$2:$B1007),0),MATCH(P$2,'CAMAGUI DATA UNIFICADA'!$C$1:$T$1,0)),"")</f>
        <v>9.25</v>
      </c>
      <c r="Q65" s="33">
        <f t="array" ref="Q65">IFERROR(INDEX('CAMAGUI DATA UNIFICADA'!$C$2:$T1007,MATCH(1,($A65='CAMAGUI DATA UNIFICADA'!$A$2:$A1007)*($B$1='CAMAGUI DATA UNIFICADA'!$B$2:$B1007),0),MATCH(Q$2,'CAMAGUI DATA UNIFICADA'!$C$1:$T$1,0)),"")</f>
        <v>5.232</v>
      </c>
      <c r="R65" s="60">
        <f t="array" ref="R65">IFERROR(INDEX('CAMAGUI DATA UNIFICADA'!$C$2:$T1007,MATCH(1,($A65='CAMAGUI DATA UNIFICADA'!$A$2:$A1007)*($B$1='CAMAGUI DATA UNIFICADA'!$B$2:$B1007),0),MATCH(R$2,'CAMAGUI DATA UNIFICADA'!$C$1:$T$1,0)),"")</f>
        <v>554.4906187</v>
      </c>
      <c r="S65" s="140">
        <f t="array" ref="S65">IFERROR(INDEX('CAMAGUI DATA UNIFICADA'!$C$2:$T1007,MATCH(1,($A65='CAMAGUI DATA UNIFICADA'!$A$2:$A1007)*($B$1='CAMAGUI DATA UNIFICADA'!$B$2:$B1007),0),MATCH(S$2,'CAMAGUI DATA UNIFICADA'!$C$1:$T$1,0)),"")</f>
        <v>29.37265467</v>
      </c>
      <c r="T65" s="138" t="str">
        <f t="array" ref="T65">IFERROR(INDEX('CAMAGUI DATA UNIFICADA'!$C$2:$T1007,MATCH(1,($A65='CAMAGUI DATA UNIFICADA'!$A$2:$A1007)*($T$1='CAMAGUI DATA UNIFICADA'!$B$2:$B1007),0),MATCH(T$2,'CAMAGUI DATA UNIFICADA'!$C$1:$T$1,0)),"")</f>
        <v>CA2250324</v>
      </c>
      <c r="U65" s="2">
        <f t="array" ref="U65">IFERROR(INDEX('CAMAGUI DATA UNIFICADA'!$C$2:$T1007,MATCH(1,($A65='CAMAGUI DATA UNIFICADA'!$A$2:$A1007)*($T$1='CAMAGUI DATA UNIFICADA'!$B$2:$B1007),0),MATCH(U$2,'CAMAGUI DATA UNIFICADA'!$C$1:$T$1,0)),"")</f>
        <v>200</v>
      </c>
      <c r="V65" s="2">
        <f t="array" ref="V65">IFERROR(INDEX('CAMAGUI DATA UNIFICADA'!$C$2:$T1007,MATCH(1,($A65='CAMAGUI DATA UNIFICADA'!$A$2:$A1007)*($T$1='CAMAGUI DATA UNIFICADA'!$B$2:$B1007),0),MATCH(V$2,'CAMAGUI DATA UNIFICADA'!$C$1:$T$1,0)),"")</f>
        <v>900</v>
      </c>
      <c r="W65" s="2" t="str">
        <f t="array" ref="W65">IFERROR(INDEX('CAMAGUI DATA UNIFICADA'!$C$2:$T1007,MATCH(1,($A65='CAMAGUI DATA UNIFICADA'!$A$2:$A1007)*($T$1='CAMAGUI DATA UNIFICADA'!$B$2:$B1007),0),MATCH(W$2,'CAMAGUI DATA UNIFICADA'!$C$1:$T$1,0)),"")</f>
        <v>SKR NW#4</v>
      </c>
      <c r="X65" s="139">
        <f t="array" ref="X65">IFERROR(INDEX('CAMAGUI DATA UNIFICADA'!$C$2:$T1007,MATCH(1,($A65='CAMAGUI DATA UNIFICADA'!$A$2:$A1007)*($T$1='CAMAGUI DATA UNIFICADA'!$B$2:$B1007),0),MATCH(X$2,'CAMAGUI DATA UNIFICADA'!$C$1:$T$1,0)),"")</f>
        <v>1209.6</v>
      </c>
      <c r="Y65" s="2">
        <f t="array" ref="Y65">IFERROR(INDEX('CAMAGUI DATA UNIFICADA'!$C$2:$T1007,MATCH(1,($A65='CAMAGUI DATA UNIFICADA'!$A$2:$A1007)*($T$1='CAMAGUI DATA UNIFICADA'!$B$2:$B1007),0),MATCH(Y$2,'CAMAGUI DATA UNIFICADA'!$C$1:$T$1,0)),"")</f>
        <v>4.08</v>
      </c>
      <c r="Z65" s="2">
        <f t="array" ref="Z65">IFERROR(INDEX('CAMAGUI DATA UNIFICADA'!$C$2:$T1007,MATCH(1,($A65='CAMAGUI DATA UNIFICADA'!$A$2:$A1007)*($T$1='CAMAGUI DATA UNIFICADA'!$B$2:$B1007),0),MATCH(Z$2,'CAMAGUI DATA UNIFICADA'!$C$1:$T$1,0)),"")</f>
        <v>2.88</v>
      </c>
      <c r="AA65" s="2">
        <f t="array" ref="AA65">IFERROR(INDEX('CAMAGUI DATA UNIFICADA'!$C$2:$T1007,MATCH(1,($A65='CAMAGUI DATA UNIFICADA'!$A$2:$A1007)*($T$1='CAMAGUI DATA UNIFICADA'!$B$2:$B1007),0),MATCH(AA$2,'CAMAGUI DATA UNIFICADA'!$C$1:$T$1,0)),"")</f>
        <v>8.43744</v>
      </c>
      <c r="AB65" s="60">
        <f t="array" ref="AB65">IFERROR(INDEX('CAMAGUI DATA UNIFICADA'!$C$2:$T1007,MATCH(1,($A65='CAMAGUI DATA UNIFICADA'!$A$2:$A1007)*($T$1='CAMAGUI DATA UNIFICADA'!$B$2:$B1007),0),MATCH(AB$2,'CAMAGUI DATA UNIFICADA'!$C$1:$T$1,0)),"")</f>
        <v>580977.2614</v>
      </c>
      <c r="AC65" s="33">
        <f t="array" ref="AC65">IFERROR(INDEX('CAMAGUI DATA UNIFICADA'!$C$2:$T1007,MATCH(1,($A65='CAMAGUI DATA UNIFICADA'!$A$2:$A1007)*($T$1='CAMAGUI DATA UNIFICADA'!$B$2:$B1007),0),MATCH(AC$2,'CAMAGUI DATA UNIFICADA'!$C$1:$T$1,0)),"")</f>
        <v>0.4538852578</v>
      </c>
      <c r="AD65" s="23">
        <f t="array" ref="AD65">IFERROR(INDEX('CAMAGUI DATA UNIFICADA'!$C$2:$T1007,MATCH(1,($A65='CAMAGUI DATA UNIFICADA'!$A$2:$A1007)*($T$1='CAMAGUI DATA UNIFICADA'!$B$2:$B1007),0),MATCH(AD$2,'CAMAGUI DATA UNIFICADA'!$C$1:$T$1,0)),"")</f>
        <v>0.7172558783</v>
      </c>
      <c r="AE65" s="23">
        <f t="array" ref="AE65">IFERROR(INDEX('CAMAGUI DATA UNIFICADA'!$C$2:$T1007,MATCH(1,($A65='CAMAGUI DATA UNIFICADA'!$A$2:$A1007)*($T$1='CAMAGUI DATA UNIFICADA'!$B$2:$B1007),0),MATCH(AE$2,'CAMAGUI DATA UNIFICADA'!$C$1:$T$1,0)),"")</f>
        <v>0.85</v>
      </c>
      <c r="AF65" s="60">
        <f t="array" ref="AF65">IFERROR(INDEX('CAMAGUI DATA UNIFICADA'!$C$2:$T1007,MATCH(1,($A65='CAMAGUI DATA UNIFICADA'!$A$2:$A1007)*($T$1='CAMAGUI DATA UNIFICADA'!$B$2:$B1007),0),MATCH(AF$2,'CAMAGUI DATA UNIFICADA'!$C$1:$T$1,0)),"")</f>
        <v>114750</v>
      </c>
      <c r="AG65" s="2">
        <f t="array" ref="AG65">IFERROR(INDEX('CAMAGUI DATA UNIFICADA'!$C$2:$T1007,MATCH(1,($A65='CAMAGUI DATA UNIFICADA'!$A$2:$A1007)*($T$1='CAMAGUI DATA UNIFICADA'!$B$2:$B1007),0),MATCH(AG$2,'CAMAGUI DATA UNIFICADA'!$C$1:$T$1,0)),"")</f>
        <v>3</v>
      </c>
      <c r="AH65" s="2">
        <f t="array" ref="AH65">IFERROR(INDEX('CAMAGUI DATA UNIFICADA'!$C$2:$T1007,MATCH(1,($A65='CAMAGUI DATA UNIFICADA'!$A$2:$A1007)*($T$1='CAMAGUI DATA UNIFICADA'!$B$2:$B1007),0),MATCH(AH$2,'CAMAGUI DATA UNIFICADA'!$C$1:$T$1,0)),"")</f>
        <v>7.08</v>
      </c>
      <c r="AI65" s="33">
        <f t="array" ref="AI65">IFERROR(INDEX('CAMAGUI DATA UNIFICADA'!$C$2:$T1007,MATCH(1,($A65='CAMAGUI DATA UNIFICADA'!$A$2:$A1007)*($T$1='CAMAGUI DATA UNIFICADA'!$B$2:$B1007),0),MATCH(AI$2,'CAMAGUI DATA UNIFICADA'!$C$1:$T$1,0)),"")</f>
        <v>6.29808</v>
      </c>
      <c r="AJ65" s="60">
        <f t="array" ref="AJ65">IFERROR(INDEX('CAMAGUI DATA UNIFICADA'!$C$2:$T1007,MATCH(1,($A65='CAMAGUI DATA UNIFICADA'!$A$2:$A1007)*($T$1='CAMAGUI DATA UNIFICADA'!$B$2:$B1007),0),MATCH(AJ$2,'CAMAGUI DATA UNIFICADA'!$C$1:$T$1,0)),"")</f>
        <v>352.5753813</v>
      </c>
      <c r="AK65" s="140">
        <f t="array" ref="AK65">IFERROR(INDEX('CAMAGUI DATA UNIFICADA'!$C$2:$T1007,MATCH(1,($A65='CAMAGUI DATA UNIFICADA'!$A$2:$A1007)*($T$1='CAMAGUI DATA UNIFICADA'!$B$2:$B1007),0),MATCH(AK$2,'CAMAGUI DATA UNIFICADA'!$C$1:$T$1,0)),"")</f>
        <v>38.14384533</v>
      </c>
      <c r="AL65" s="138" t="str">
        <f t="array" ref="AL65">IFERROR(INDEX('CAMAGUI DATA UNIFICADA'!$C$2:$T1007,MATCH(1,($A65='CAMAGUI DATA UNIFICADA'!$A$2:$A1007)*($AL$1='CAMAGUI DATA UNIFICADA'!$B$2:$B1007),0),MATCH(AL$2,'CAMAGUI DATA UNIFICADA'!$C$1:$T$1,0)),"")</f>
        <v>CA3180324</v>
      </c>
      <c r="AM65" s="2">
        <f t="array" ref="AM65">IFERROR(INDEX('CAMAGUI DATA UNIFICADA'!$C$2:$T1007,MATCH(1,($A65='CAMAGUI DATA UNIFICADA'!$A$2:$A1007)*($AL$1='CAMAGUI DATA UNIFICADA'!$B$2:$B1007),0),MATCH(AM$2,'CAMAGUI DATA UNIFICADA'!$C$1:$T$1,0)),"")</f>
        <v>350</v>
      </c>
      <c r="AN65" s="2">
        <f t="array" ref="AN65">IFERROR(INDEX('CAMAGUI DATA UNIFICADA'!$C$2:$T1007,MATCH(1,($A65='CAMAGUI DATA UNIFICADA'!$A$2:$A1007)*($AL$1='CAMAGUI DATA UNIFICADA'!$B$2:$B1007),0),MATCH(AN$2,'CAMAGUI DATA UNIFICADA'!$C$1:$T$1,0)),"")</f>
        <v>2025</v>
      </c>
      <c r="AO65" s="2" t="str">
        <f t="array" ref="AO65">IFERROR(INDEX('CAMAGUI DATA UNIFICADA'!$C$2:$T1007,MATCH(1,($A65='CAMAGUI DATA UNIFICADA'!$A$2:$A1007)*($AL$1='CAMAGUI DATA UNIFICADA'!$B$2:$B1007),0),MATCH(AO$2,'CAMAGUI DATA UNIFICADA'!$C$1:$T$1,0)),"")</f>
        <v>SKR NW#4</v>
      </c>
      <c r="AP65" s="139">
        <f t="array" ref="AP65">IFERROR(INDEX('CAMAGUI DATA UNIFICADA'!$C$2:$T1007,MATCH(1,($A65='CAMAGUI DATA UNIFICADA'!$A$2:$A1007)*($AL$1='CAMAGUI DATA UNIFICADA'!$B$2:$B1007),0),MATCH(AP$2,'CAMAGUI DATA UNIFICADA'!$C$1:$T$1,0)),"")</f>
        <v>2721.6</v>
      </c>
      <c r="AQ65" s="2">
        <f t="array" ref="AQ65">IFERROR(INDEX('CAMAGUI DATA UNIFICADA'!$C$2:$T1007,MATCH(1,($A65='CAMAGUI DATA UNIFICADA'!$A$2:$A1007)*($AL$1='CAMAGUI DATA UNIFICADA'!$B$2:$B1007),0),MATCH(AQ$2,'CAMAGUI DATA UNIFICADA'!$C$1:$T$1,0)),"")</f>
        <v>4.68</v>
      </c>
      <c r="AR65" s="2">
        <f t="array" ref="AR65">IFERROR(INDEX('CAMAGUI DATA UNIFICADA'!$C$2:$T1007,MATCH(1,($A65='CAMAGUI DATA UNIFICADA'!$A$2:$A1007)*($AL$1='CAMAGUI DATA UNIFICADA'!$B$2:$B1007),0),MATCH(AR$2,'CAMAGUI DATA UNIFICADA'!$C$1:$T$1,0)),"")</f>
        <v>2.28</v>
      </c>
      <c r="AS65" s="33">
        <f t="array" ref="AS65">IFERROR(INDEX('CAMAGUI DATA UNIFICADA'!$C$2:$T1007,MATCH(1,($A65='CAMAGUI DATA UNIFICADA'!$A$2:$A1007)*($AL$1='CAMAGUI DATA UNIFICADA'!$B$2:$B1007),0),MATCH(AS$2,'CAMAGUI DATA UNIFICADA'!$C$1:$T$1,0)),"")</f>
        <v>7.81824</v>
      </c>
      <c r="AT65" s="60">
        <f t="array" ref="AT65">IFERROR(INDEX('CAMAGUI DATA UNIFICADA'!$C$2:$T1007,MATCH(1,($A65='CAMAGUI DATA UNIFICADA'!$A$2:$A1007)*($AL$1='CAMAGUI DATA UNIFICADA'!$B$2:$B1007),0),MATCH(AT$2,'CAMAGUI DATA UNIFICADA'!$C$1:$T$1,0)),"")</f>
        <v>956562.1519</v>
      </c>
      <c r="AU65" s="33">
        <f t="array" ref="AU65">IFERROR(INDEX('CAMAGUI DATA UNIFICADA'!$C$2:$T1007,MATCH(1,($A65='CAMAGUI DATA UNIFICADA'!$A$2:$A1007)*($AL$1='CAMAGUI DATA UNIFICADA'!$B$2:$B1007),0),MATCH(AU$2,'CAMAGUI DATA UNIFICADA'!$C$1:$T$1,0)),"")</f>
        <v>0.9398496241</v>
      </c>
      <c r="AV65" s="23">
        <f t="array" ref="AV65">IFERROR(INDEX('CAMAGUI DATA UNIFICADA'!$C$2:$T1007,MATCH(1,($A65='CAMAGUI DATA UNIFICADA'!$A$2:$A1007)*($AL$1='CAMAGUI DATA UNIFICADA'!$B$2:$B1007),0),MATCH(AV$2,'CAMAGUI DATA UNIFICADA'!$C$1:$T$1,0)),"")</f>
        <v>0.9110115733</v>
      </c>
      <c r="AW65" s="23">
        <f t="array" ref="AW65">IFERROR(INDEX('CAMAGUI DATA UNIFICADA'!$C$2:$T1007,MATCH(1,($A65='CAMAGUI DATA UNIFICADA'!$A$2:$A1007)*($AL$1='CAMAGUI DATA UNIFICADA'!$B$2:$B1007),0),MATCH(AW$2,'CAMAGUI DATA UNIFICADA'!$C$1:$T$1,0)),"")</f>
        <v>0.9</v>
      </c>
      <c r="AX65" s="60">
        <f t="array" ref="AX65">IFERROR(INDEX('CAMAGUI DATA UNIFICADA'!$C$2:$T1007,MATCH(1,($A65='CAMAGUI DATA UNIFICADA'!$A$2:$A1007)*($AL$1='CAMAGUI DATA UNIFICADA'!$B$2:$B1007),0),MATCH(AX$2,'CAMAGUI DATA UNIFICADA'!$C$1:$T$1,0)),"")</f>
        <v>135000</v>
      </c>
      <c r="AY65" s="2">
        <f t="array" ref="AY65">IFERROR(INDEX('CAMAGUI DATA UNIFICADA'!$C$2:$T1007,MATCH(1,($A65='CAMAGUI DATA UNIFICADA'!$A$2:$A1007)*($AL$1='CAMAGUI DATA UNIFICADA'!$B$2:$B1007),0),MATCH(AY$2,'CAMAGUI DATA UNIFICADA'!$C$1:$T$1,0)),"")</f>
        <v>3.5</v>
      </c>
      <c r="AZ65" s="2">
        <f t="array" ref="AZ65">IFERROR(INDEX('CAMAGUI DATA UNIFICADA'!$C$2:$T1007,MATCH(1,($A65='CAMAGUI DATA UNIFICADA'!$A$2:$A1007)*($AL$1='CAMAGUI DATA UNIFICADA'!$B$2:$B1007),0),MATCH(AZ$2,'CAMAGUI DATA UNIFICADA'!$C$1:$T$1,0)),"")</f>
        <v>8.18</v>
      </c>
      <c r="BA65" s="33">
        <f t="array" ref="BA65">IFERROR(INDEX('CAMAGUI DATA UNIFICADA'!$C$2:$T1007,MATCH(1,($A65='CAMAGUI DATA UNIFICADA'!$A$2:$A1007)*($AL$1='CAMAGUI DATA UNIFICADA'!$B$2:$B1007),0),MATCH(BA$2,'CAMAGUI DATA UNIFICADA'!$C$1:$T$1,0)),"")</f>
        <v>5.55216</v>
      </c>
      <c r="BB65" s="60">
        <f t="array" ref="BB65">IFERROR(INDEX('CAMAGUI DATA UNIFICADA'!$C$2:$T1007,MATCH(1,($A65='CAMAGUI DATA UNIFICADA'!$A$2:$A1007)*($AL$1='CAMAGUI DATA UNIFICADA'!$B$2:$B1007),0),MATCH(BB$2,'CAMAGUI DATA UNIFICADA'!$C$1:$T$1,0)),"")</f>
        <v>507.8416655</v>
      </c>
      <c r="BC65" s="140">
        <f t="array" ref="BC65">IFERROR(INDEX('CAMAGUI DATA UNIFICADA'!$C$2:$T1007,MATCH(1,($A65='CAMAGUI DATA UNIFICADA'!$A$2:$A1007)*($AL$1='CAMAGUI DATA UNIFICADA'!$B$2:$B1007),0),MATCH(BC$2,'CAMAGUI DATA UNIFICADA'!$C$1:$T$1,0)),"")</f>
        <v>39.46041638</v>
      </c>
      <c r="BD65" s="138" t="str">
        <f t="array" ref="BD65">IFERROR(INDEX('CAMAGUI DATA UNIFICADA'!$C$2:$T1007,MATCH(1,($A65='CAMAGUI DATA UNIFICADA'!$A$2:$A1007)*($BD$1='CAMAGUI DATA UNIFICADA'!$B$2:$B1007),0),MATCH(BD$2,'CAMAGUI DATA UNIFICADA'!$C$1:$T$1,0)),"")</f>
        <v>CA4240224</v>
      </c>
      <c r="BE65" s="2">
        <f t="array" ref="BE65">IFERROR(INDEX('CAMAGUI DATA UNIFICADA'!$C$2:$T1007,MATCH(1,($A65='CAMAGUI DATA UNIFICADA'!$A$2:$A1007)*($BD$1='CAMAGUI DATA UNIFICADA'!$B$2:$B1007),0),MATCH(BE$2,'CAMAGUI DATA UNIFICADA'!$C$1:$T$1,0)),"")</f>
        <v>425</v>
      </c>
      <c r="BF65" s="2">
        <f t="array" ref="BF65">IFERROR(INDEX('CAMAGUI DATA UNIFICADA'!$C$2:$T1007,MATCH(1,($A65='CAMAGUI DATA UNIFICADA'!$A$2:$A1007)*($BD$1='CAMAGUI DATA UNIFICADA'!$B$2:$B1007),0),MATCH(BF$2,'CAMAGUI DATA UNIFICADA'!$C$1:$T$1,0)),"")</f>
        <v>2950</v>
      </c>
      <c r="BG65" s="2" t="str">
        <f t="array" ref="BG65">IFERROR(INDEX('CAMAGUI DATA UNIFICADA'!$C$2:$T1007,MATCH(1,($A65='CAMAGUI DATA UNIFICADA'!$A$2:$A1007)*($BD$1='CAMAGUI DATA UNIFICADA'!$B$2:$B1007),0),MATCH(BG$2,'CAMAGUI DATA UNIFICADA'!$C$1:$T$1,0)),"")</f>
        <v>SKR MAST</v>
      </c>
      <c r="BH65" s="139">
        <f t="array" ref="BH65">IFERROR(INDEX('CAMAGUI DATA UNIFICADA'!$C$2:$T1007,MATCH(1,($A65='CAMAGUI DATA UNIFICADA'!$A$2:$A1007)*($BD$1='CAMAGUI DATA UNIFICADA'!$B$2:$B1007),0),MATCH(BH$2,'CAMAGUI DATA UNIFICADA'!$C$1:$T$1,0)),"")</f>
        <v>2891</v>
      </c>
      <c r="BI65" s="2">
        <f t="array" ref="BI65">IFERROR(INDEX('CAMAGUI DATA UNIFICADA'!$C$2:$T1007,MATCH(1,($A65='CAMAGUI DATA UNIFICADA'!$A$2:$A1007)*($BD$1='CAMAGUI DATA UNIFICADA'!$B$2:$B1007),0),MATCH(BI$2,'CAMAGUI DATA UNIFICADA'!$C$1:$T$1,0)),"")</f>
        <v>14.65</v>
      </c>
      <c r="BJ65" s="2">
        <f t="array" ref="BJ65">IFERROR(INDEX('CAMAGUI DATA UNIFICADA'!$C$2:$T1007,MATCH(1,($A65='CAMAGUI DATA UNIFICADA'!$A$2:$A1007)*($BD$1='CAMAGUI DATA UNIFICADA'!$B$2:$B1007),0),MATCH(BJ$2,'CAMAGUI DATA UNIFICADA'!$C$1:$T$1,0)),"")</f>
        <v>2.65</v>
      </c>
      <c r="BK65" s="33">
        <f t="array" ref="BK65">IFERROR(INDEX('CAMAGUI DATA UNIFICADA'!$C$2:$T1007,MATCH(1,($A65='CAMAGUI DATA UNIFICADA'!$A$2:$A1007)*($BD$1='CAMAGUI DATA UNIFICADA'!$B$2:$B1007),0),MATCH(BK$2,'CAMAGUI DATA UNIFICADA'!$C$1:$T$1,0)),"")</f>
        <v>3.9864</v>
      </c>
      <c r="BL65" s="60">
        <f t="array" ref="BL65">IFERROR(INDEX('CAMAGUI DATA UNIFICADA'!$C$2:$T1007,MATCH(1,($A65='CAMAGUI DATA UNIFICADA'!$A$2:$A1007)*($BD$1='CAMAGUI DATA UNIFICADA'!$B$2:$B1007),0),MATCH(BL$2,'CAMAGUI DATA UNIFICADA'!$C$1:$T$1,0)),"")</f>
        <v>727730.2556</v>
      </c>
      <c r="BM65" s="33">
        <f t="array" ref="BM65">IFERROR(INDEX('CAMAGUI DATA UNIFICADA'!$C$2:$T1007,MATCH(1,($A65='CAMAGUI DATA UNIFICADA'!$A$2:$A1007)*($BD$1='CAMAGUI DATA UNIFICADA'!$B$2:$B1007),0),MATCH(BM$2,'CAMAGUI DATA UNIFICADA'!$C$1:$T$1,0)),"")</f>
        <v>1.546121593</v>
      </c>
      <c r="BN65" s="23">
        <f t="array" ref="BN65">IFERROR(INDEX('CAMAGUI DATA UNIFICADA'!$C$2:$T1007,MATCH(1,($A65='CAMAGUI DATA UNIFICADA'!$A$2:$A1007)*($BD$1='CAMAGUI DATA UNIFICADA'!$B$2:$B1007),0),MATCH(BN$2,'CAMAGUI DATA UNIFICADA'!$C$1:$T$1,0)),"")</f>
        <v>0.9096628195</v>
      </c>
      <c r="BO65" s="23">
        <f t="array" ref="BO65">IFERROR(INDEX('CAMAGUI DATA UNIFICADA'!$C$2:$T1007,MATCH(1,($A65='CAMAGUI DATA UNIFICADA'!$A$2:$A1007)*($BD$1='CAMAGUI DATA UNIFICADA'!$B$2:$B1007),0),MATCH(BO$2,'CAMAGUI DATA UNIFICADA'!$C$1:$T$1,0)),"")</f>
        <v>0.9</v>
      </c>
      <c r="BP65" s="60">
        <f t="array" ref="BP65">IFERROR(INDEX('CAMAGUI DATA UNIFICADA'!$C$2:$T1007,MATCH(1,($A65='CAMAGUI DATA UNIFICADA'!$A$2:$A1007)*($BD$1='CAMAGUI DATA UNIFICADA'!$B$2:$B1007),0),MATCH(BP$2,'CAMAGUI DATA UNIFICADA'!$C$1:$T$1,0)),"")</f>
        <v>150000</v>
      </c>
      <c r="BQ65" s="2">
        <f t="array" ref="BQ65">IFERROR(INDEX('CAMAGUI DATA UNIFICADA'!$C$2:$T1007,MATCH(1,($A65='CAMAGUI DATA UNIFICADA'!$A$2:$A1007)*($BD$1='CAMAGUI DATA UNIFICADA'!$B$2:$B1007),0),MATCH(BQ$2,'CAMAGUI DATA UNIFICADA'!$C$1:$T$1,0)),"")</f>
        <v>2.5</v>
      </c>
      <c r="BR65" s="2">
        <f t="array" ref="BR65">IFERROR(INDEX('CAMAGUI DATA UNIFICADA'!$C$2:$T1007,MATCH(1,($A65='CAMAGUI DATA UNIFICADA'!$A$2:$A1007)*($BD$1='CAMAGUI DATA UNIFICADA'!$B$2:$B1007),0),MATCH(BR$2,'CAMAGUI DATA UNIFICADA'!$C$1:$T$1,0)),"")</f>
        <v>17.15</v>
      </c>
      <c r="BS65" s="33">
        <f t="array" ref="BS65">IFERROR(INDEX('CAMAGUI DATA UNIFICADA'!$C$2:$T1007,MATCH(1,($A65='CAMAGUI DATA UNIFICADA'!$A$2:$A1007)*($BD$1='CAMAGUI DATA UNIFICADA'!$B$2:$B1007),0),MATCH(BS$2,'CAMAGUI DATA UNIFICADA'!$C$1:$T$1,0)),"")</f>
        <v>3.6318</v>
      </c>
      <c r="BT65" s="60">
        <f t="array" ref="BT65">IFERROR(INDEX('CAMAGUI DATA UNIFICADA'!$C$2:$T1007,MATCH(1,($A65='CAMAGUI DATA UNIFICADA'!$A$2:$A1007)*($BD$1='CAMAGUI DATA UNIFICADA'!$B$2:$B1007),0),MATCH(BT$2,'CAMAGUI DATA UNIFICADA'!$C$1:$T$1,0)),"")</f>
        <v>462.2190151</v>
      </c>
      <c r="BU65" s="140">
        <f t="array" ref="BU65">IFERROR(INDEX('CAMAGUI DATA UNIFICADA'!$C$2:$T1007,MATCH(1,($A65='CAMAGUI DATA UNIFICADA'!$A$2:$A1007)*($BD$1='CAMAGUI DATA UNIFICADA'!$B$2:$B1007),0),MATCH(BU$2,'CAMAGUI DATA UNIFICADA'!$C$1:$T$1,0)),"")</f>
        <v>9.30475377</v>
      </c>
      <c r="BV65" s="138" t="str">
        <f t="array" ref="BV65">IFERROR(INDEX('CAMAGUI DATA UNIFICADA'!$C$2:$T1007,MATCH(1,($A65='CAMAGUI DATA UNIFICADA'!$A$2:$A1007)*($BV$1='CAMAGUI DATA UNIFICADA'!$B$2:$B1007),0),MATCH(BV$2,'CAMAGUI DATA UNIFICADA'!$C$1:$T$1,0)),"")</f>
        <v>CA5240224</v>
      </c>
      <c r="BW65" s="2">
        <f t="array" ref="BW65">IFERROR(INDEX('CAMAGUI DATA UNIFICADA'!$C$2:$T1007,MATCH(1,($A65='CAMAGUI DATA UNIFICADA'!$A$2:$A1007)*($BV$1='CAMAGUI DATA UNIFICADA'!$B$2:$B1007),0),MATCH(BW$2,'CAMAGUI DATA UNIFICADA'!$C$1:$T$1,0)),"")</f>
        <v>400</v>
      </c>
      <c r="BX65" s="2">
        <f t="array" ref="BX65">IFERROR(INDEX('CAMAGUI DATA UNIFICADA'!$C$2:$T1007,MATCH(1,($A65='CAMAGUI DATA UNIFICADA'!$A$2:$A1007)*($BV$1='CAMAGUI DATA UNIFICADA'!$B$2:$B1007),0),MATCH(BX$2,'CAMAGUI DATA UNIFICADA'!$C$1:$T$1,0)),"")</f>
        <v>2762</v>
      </c>
      <c r="BY65" s="2" t="str">
        <f t="array" ref="BY65">IFERROR(INDEX('CAMAGUI DATA UNIFICADA'!$C$2:$T1007,MATCH(1,($A65='CAMAGUI DATA UNIFICADA'!$A$2:$A1007)*($BV$1='CAMAGUI DATA UNIFICADA'!$B$2:$B1007),0),MATCH(BY$2,'CAMAGUI DATA UNIFICADA'!$C$1:$T$1,0)),"")</f>
        <v>SKR MAST</v>
      </c>
      <c r="BZ65" s="139">
        <f t="array" ref="BZ65">IFERROR(INDEX('CAMAGUI DATA UNIFICADA'!$C$2:$T1007,MATCH(1,($A65='CAMAGUI DATA UNIFICADA'!$A$2:$A1007)*($BV$1='CAMAGUI DATA UNIFICADA'!$B$2:$B1007),0),MATCH(BZ$2,'CAMAGUI DATA UNIFICADA'!$C$1:$T$1,0)),"")</f>
        <v>2706.76</v>
      </c>
      <c r="CA65" s="2">
        <f t="array" ref="CA65">IFERROR(INDEX('CAMAGUI DATA UNIFICADA'!$C$2:$T1007,MATCH(1,($A65='CAMAGUI DATA UNIFICADA'!$A$2:$A1007)*($BV$1='CAMAGUI DATA UNIFICADA'!$B$2:$B1007),0),MATCH(CA$2,'CAMAGUI DATA UNIFICADA'!$C$1:$T$1,0)),"")</f>
        <v>14.85</v>
      </c>
      <c r="CB65" s="2">
        <f t="array" ref="CB65">IFERROR(INDEX('CAMAGUI DATA UNIFICADA'!$C$2:$T1007,MATCH(1,($A65='CAMAGUI DATA UNIFICADA'!$A$2:$A1007)*($BV$1='CAMAGUI DATA UNIFICADA'!$B$2:$B1007),0),MATCH(CB$2,'CAMAGUI DATA UNIFICADA'!$C$1:$T$1,0)),"")</f>
        <v>2.59</v>
      </c>
      <c r="CC65" s="33">
        <f t="array" ref="CC65">IFERROR(INDEX('CAMAGUI DATA UNIFICADA'!$C$2:$T1007,MATCH(1,($A65='CAMAGUI DATA UNIFICADA'!$A$2:$A1007)*($BV$1='CAMAGUI DATA UNIFICADA'!$B$2:$B1007),0),MATCH(CC$2,'CAMAGUI DATA UNIFICADA'!$C$1:$T$1,0)),"")</f>
        <v>3.9576</v>
      </c>
      <c r="CD65" s="60">
        <f t="array" ref="CD65">IFERROR(INDEX('CAMAGUI DATA UNIFICADA'!$C$2:$T1007,MATCH(1,($A65='CAMAGUI DATA UNIFICADA'!$A$2:$A1007)*($BV$1='CAMAGUI DATA UNIFICADA'!$B$2:$B1007),0),MATCH(CD$2,'CAMAGUI DATA UNIFICADA'!$C$1:$T$1,0)),"")</f>
        <v>680615.1945</v>
      </c>
      <c r="CE65" s="33">
        <f t="array" ref="CE65">IFERROR(INDEX('CAMAGUI DATA UNIFICADA'!$C$2:$T1007,MATCH(1,($A65='CAMAGUI DATA UNIFICADA'!$A$2:$A1007)*($BV$1='CAMAGUI DATA UNIFICADA'!$B$2:$B1007),0),MATCH(CE$2,'CAMAGUI DATA UNIFICADA'!$C$1:$T$1,0)),"")</f>
        <v>1.603622957</v>
      </c>
      <c r="CF65" s="23">
        <f t="array" ref="CF65">IFERROR(INDEX('CAMAGUI DATA UNIFICADA'!$C$2:$T1007,MATCH(1,($A65='CAMAGUI DATA UNIFICADA'!$A$2:$A1007)*($BV$1='CAMAGUI DATA UNIFICADA'!$B$2:$B1007),0),MATCH(CF$2,'CAMAGUI DATA UNIFICADA'!$C$1:$T$1,0)),"")</f>
        <v>0.9723074207</v>
      </c>
      <c r="CG65" s="23">
        <f t="array" ref="CG65">IFERROR(INDEX('CAMAGUI DATA UNIFICADA'!$C$2:$T1007,MATCH(1,($A65='CAMAGUI DATA UNIFICADA'!$A$2:$A1007)*($BV$1='CAMAGUI DATA UNIFICADA'!$B$2:$B1007),0),MATCH(CG$2,'CAMAGUI DATA UNIFICADA'!$C$1:$T$1,0)),"")</f>
        <v>0.95</v>
      </c>
      <c r="CH65" s="60">
        <f t="array" ref="CH65">IFERROR(INDEX('CAMAGUI DATA UNIFICADA'!$C$2:$T1007,MATCH(1,($A65='CAMAGUI DATA UNIFICADA'!$A$2:$A1007)*($BV$1='CAMAGUI DATA UNIFICADA'!$B$2:$B1007),0),MATCH(CH$2,'CAMAGUI DATA UNIFICADA'!$C$1:$T$1,0)),"")</f>
        <v>158333.3333</v>
      </c>
      <c r="CI65" s="2">
        <f t="array" ref="CI65">IFERROR(INDEX('CAMAGUI DATA UNIFICADA'!$C$2:$T1007,MATCH(1,($A65='CAMAGUI DATA UNIFICADA'!$A$2:$A1007)*($BV$1='CAMAGUI DATA UNIFICADA'!$B$2:$B1007),0),MATCH(CI$2,'CAMAGUI DATA UNIFICADA'!$C$1:$T$1,0)),"")</f>
        <v>2.5</v>
      </c>
      <c r="CJ65" s="2">
        <f t="array" ref="CJ65">IFERROR(INDEX('CAMAGUI DATA UNIFICADA'!$C$2:$T1007,MATCH(1,($A65='CAMAGUI DATA UNIFICADA'!$A$2:$A1007)*($BV$1='CAMAGUI DATA UNIFICADA'!$B$2:$B1007),0),MATCH(CJ$2,'CAMAGUI DATA UNIFICADA'!$C$1:$T$1,0)),"")</f>
        <v>17.35</v>
      </c>
      <c r="CK65" s="33">
        <f t="array" ref="CK65">IFERROR(INDEX('CAMAGUI DATA UNIFICADA'!$C$2:$T1007,MATCH(1,($A65='CAMAGUI DATA UNIFICADA'!$A$2:$A1007)*($BV$1='CAMAGUI DATA UNIFICADA'!$B$2:$B1007),0),MATCH(CK$2,'CAMAGUI DATA UNIFICADA'!$C$1:$T$1,0)),"")</f>
        <v>3.6102</v>
      </c>
      <c r="CL65" s="60">
        <f t="array" ref="CL65">IFERROR(INDEX('CAMAGUI DATA UNIFICADA'!$C$2:$T1007,MATCH(1,($A65='CAMAGUI DATA UNIFICADA'!$A$2:$A1007)*($BV$1='CAMAGUI DATA UNIFICADA'!$B$2:$B1007),0),MATCH(CL$2,'CAMAGUI DATA UNIFICADA'!$C$1:$T$1,0)),"")</f>
        <v>429.4290091</v>
      </c>
      <c r="CM65" s="140">
        <f t="array" ref="CM65">IFERROR(INDEX('CAMAGUI DATA UNIFICADA'!$C$2:$T1007,MATCH(1,($A65='CAMAGUI DATA UNIFICADA'!$A$2:$A1007)*($BV$1='CAMAGUI DATA UNIFICADA'!$B$2:$B1007),0),MATCH(CM$2,'CAMAGUI DATA UNIFICADA'!$C$1:$T$1,0)),"")</f>
        <v>7.357252287</v>
      </c>
      <c r="CN65" s="138" t="str">
        <f t="array" ref="CN65">IFERROR(INDEX('CAMAGUI DATA UNIFICADA'!$C$2:$T1007,MATCH(1,($A65='CAMAGUI DATA UNIFICADA'!$A$2:$A1007)*($CN$1='CAMAGUI DATA UNIFICADA'!$B$2:$B1007),0),MATCH(CN$2,'CAMAGUI DATA UNIFICADA'!$C$1:$T$1,0)),"")</f>
        <v>CA6250224</v>
      </c>
      <c r="CO65" s="2">
        <f t="array" ref="CO65">IFERROR(INDEX('CAMAGUI DATA UNIFICADA'!$C$2:$T1007,MATCH(1,($A65='CAMAGUI DATA UNIFICADA'!$A$2:$A1007)*($CN$1='CAMAGUI DATA UNIFICADA'!$B$2:$B1007),0),MATCH(CO$2,'CAMAGUI DATA UNIFICADA'!$C$1:$T$1,0)),"")</f>
        <v>575</v>
      </c>
      <c r="CP65" s="2">
        <f t="array" ref="CP65">IFERROR(INDEX('CAMAGUI DATA UNIFICADA'!$C$2:$T1007,MATCH(1,($A65='CAMAGUI DATA UNIFICADA'!$A$2:$A1007)*($CN$1='CAMAGUI DATA UNIFICADA'!$B$2:$B1007),0),MATCH(CP$2,'CAMAGUI DATA UNIFICADA'!$C$1:$T$1,0)),"")</f>
        <v>4025</v>
      </c>
      <c r="CQ65" s="2" t="str">
        <f t="array" ref="CQ65">IFERROR(INDEX('CAMAGUI DATA UNIFICADA'!$C$2:$T1007,MATCH(1,($A65='CAMAGUI DATA UNIFICADA'!$A$2:$A1007)*($CN$1='CAMAGUI DATA UNIFICADA'!$B$2:$B1007),0),MATCH(CQ$2,'CAMAGUI DATA UNIFICADA'!$C$1:$T$1,0)),"")</f>
        <v>SKR MAST</v>
      </c>
      <c r="CR65" s="139">
        <f t="array" ref="CR65">IFERROR(INDEX('CAMAGUI DATA UNIFICADA'!$C$2:$T1007,MATCH(1,($A65='CAMAGUI DATA UNIFICADA'!$A$2:$A1007)*($CN$1='CAMAGUI DATA UNIFICADA'!$B$2:$B1007),0),MATCH(CR$2,'CAMAGUI DATA UNIFICADA'!$C$1:$T$1,0)),"")</f>
        <v>3944.5</v>
      </c>
      <c r="CS65" s="2">
        <f t="array" ref="CS65">IFERROR(INDEX('CAMAGUI DATA UNIFICADA'!$C$2:$T1007,MATCH(1,($A65='CAMAGUI DATA UNIFICADA'!$A$2:$A1007)*($CN$1='CAMAGUI DATA UNIFICADA'!$B$2:$B1007),0),MATCH(CS$2,'CAMAGUI DATA UNIFICADA'!$C$1:$T$1,0)),"")</f>
        <v>15.64</v>
      </c>
      <c r="CT65" s="2">
        <f t="array" ref="CT65">IFERROR(INDEX('CAMAGUI DATA UNIFICADA'!$C$2:$T1007,MATCH(1,($A65='CAMAGUI DATA UNIFICADA'!$A$2:$A1007)*($CN$1='CAMAGUI DATA UNIFICADA'!$B$2:$B1007),0),MATCH(CT$2,'CAMAGUI DATA UNIFICADA'!$C$1:$T$1,0)),"")</f>
        <v>2.34</v>
      </c>
      <c r="CU65" s="33">
        <f t="array" ref="CU65">IFERROR(INDEX('CAMAGUI DATA UNIFICADA'!$C$2:$T1007,MATCH(1,($A65='CAMAGUI DATA UNIFICADA'!$A$2:$A1007)*($CN$1='CAMAGUI DATA UNIFICADA'!$B$2:$B1007),0),MATCH(CU$2,'CAMAGUI DATA UNIFICADA'!$C$1:$T$1,0)),"")</f>
        <v>3.8472</v>
      </c>
      <c r="CV65" s="60">
        <f t="array" ref="CV65">IFERROR(INDEX('CAMAGUI DATA UNIFICADA'!$C$2:$T1007,MATCH(1,($A65='CAMAGUI DATA UNIFICADA'!$A$2:$A1007)*($CN$1='CAMAGUI DATA UNIFICADA'!$B$2:$B1007),0),MATCH(CV$2,'CAMAGUI DATA UNIFICADA'!$C$1:$T$1,0)),"")</f>
        <v>955622.4236</v>
      </c>
      <c r="CW65" s="33">
        <f t="array" ref="CW65">IFERROR(INDEX('CAMAGUI DATA UNIFICADA'!$C$2:$T1007,MATCH(1,($A65='CAMAGUI DATA UNIFICADA'!$A$2:$A1007)*($CN$1='CAMAGUI DATA UNIFICADA'!$B$2:$B1007),0),MATCH(CW$2,'CAMAGUI DATA UNIFICADA'!$C$1:$T$1,0)),"")</f>
        <v>1.839663604</v>
      </c>
      <c r="CX65" s="23">
        <f t="array" ref="CX65">IFERROR(INDEX('CAMAGUI DATA UNIFICADA'!$C$2:$T1007,MATCH(1,($A65='CAMAGUI DATA UNIFICADA'!$A$2:$A1007)*($CN$1='CAMAGUI DATA UNIFICADA'!$B$2:$B1007),0),MATCH(CX$2,'CAMAGUI DATA UNIFICADA'!$C$1:$T$1,0)),"")</f>
        <v>0.8687476579</v>
      </c>
      <c r="CY65" s="23">
        <f t="array" ref="CY65">IFERROR(INDEX('CAMAGUI DATA UNIFICADA'!$C$2:$T1007,MATCH(1,($A65='CAMAGUI DATA UNIFICADA'!$A$2:$A1007)*($CN$1='CAMAGUI DATA UNIFICADA'!$B$2:$B1007),0),MATCH(CY$2,'CAMAGUI DATA UNIFICADA'!$C$1:$T$1,0)),"")</f>
        <v>0.85</v>
      </c>
      <c r="CZ65" s="60">
        <f t="array" ref="CZ65">IFERROR(INDEX('CAMAGUI DATA UNIFICADA'!$C$2:$T1007,MATCH(1,($A65='CAMAGUI DATA UNIFICADA'!$A$2:$A1007)*($CN$1='CAMAGUI DATA UNIFICADA'!$B$2:$B1007),0),MATCH(CZ$2,'CAMAGUI DATA UNIFICADA'!$C$1:$T$1,0)),"")</f>
        <v>106857.1429</v>
      </c>
      <c r="DA65" s="2">
        <f t="array" ref="DA65">IFERROR(INDEX('CAMAGUI DATA UNIFICADA'!$C$2:$T1007,MATCH(1,($A65='CAMAGUI DATA UNIFICADA'!$A$2:$A1007)*($CN$1='CAMAGUI DATA UNIFICADA'!$B$2:$B1007),0),MATCH(DA$2,'CAMAGUI DATA UNIFICADA'!$C$1:$T$1,0)),"")</f>
        <v>3</v>
      </c>
      <c r="DB65" s="2">
        <f t="array" ref="DB65">IFERROR(INDEX('CAMAGUI DATA UNIFICADA'!$C$2:$T1007,MATCH(1,($A65='CAMAGUI DATA UNIFICADA'!$A$2:$A1007)*($CN$1='CAMAGUI DATA UNIFICADA'!$B$2:$B1007),0),MATCH(DB$2,'CAMAGUI DATA UNIFICADA'!$C$1:$T$1,0)),"")</f>
        <v>18.64</v>
      </c>
      <c r="DC65" s="33">
        <f t="array" ref="DC65">IFERROR(INDEX('CAMAGUI DATA UNIFICADA'!$C$2:$T1007,MATCH(1,($A65='CAMAGUI DATA UNIFICADA'!$A$2:$A1007)*($CN$1='CAMAGUI DATA UNIFICADA'!$B$2:$B1007),0),MATCH(DC$2,'CAMAGUI DATA UNIFICADA'!$C$1:$T$1,0)),"")</f>
        <v>3.45888</v>
      </c>
      <c r="DD65" s="60">
        <f t="array" ref="DD65">IFERROR(INDEX('CAMAGUI DATA UNIFICADA'!$C$2:$T1007,MATCH(1,($A65='CAMAGUI DATA UNIFICADA'!$A$2:$A1007)*($CN$1='CAMAGUI DATA UNIFICADA'!$B$2:$B1007),0),MATCH(DD$2,'CAMAGUI DATA UNIFICADA'!$C$1:$T$1,0)),"")</f>
        <v>625.0161768</v>
      </c>
      <c r="DE65" s="140">
        <f t="array" ref="DE65">IFERROR(INDEX('CAMAGUI DATA UNIFICADA'!$C$2:$T1007,MATCH(1,($A65='CAMAGUI DATA UNIFICADA'!$A$2:$A1007)*($CN$1='CAMAGUI DATA UNIFICADA'!$B$2:$B1007),0),MATCH(DE$2,'CAMAGUI DATA UNIFICADA'!$C$1:$T$1,0)),"")</f>
        <v>12.50404421</v>
      </c>
      <c r="DF65" s="138" t="str">
        <f t="array" ref="DF65">IFERROR(INDEX('CAMAGUI DATA UNIFICADA'!$C$2:$T1007,MATCH(1,($A65='CAMAGUI DATA UNIFICADA'!$A$2:$A1007)*($DF$1='CAMAGUI DATA UNIFICADA'!$B$2:$B1007),0),MATCH(DF$2,'CAMAGUI DATA UNIFICADA'!$C$1:$T$1,0)),"")</f>
        <v/>
      </c>
      <c r="DG65" s="2" t="str">
        <f t="array" ref="DG65">IFERROR(INDEX('CAMAGUI DATA UNIFICADA'!$C$2:$T1007,MATCH(1,($A65='CAMAGUI DATA UNIFICADA'!$A$2:$A1007)*($DF$1='CAMAGUI DATA UNIFICADA'!$B$2:$B1007),0),MATCH(DG$2,'CAMAGUI DATA UNIFICADA'!$C$1:$T$1,0)),"")</f>
        <v/>
      </c>
      <c r="DH65" s="2" t="str">
        <f t="array" ref="DH65">IFERROR(INDEX('CAMAGUI DATA UNIFICADA'!$C$2:$T1007,MATCH(1,($A65='CAMAGUI DATA UNIFICADA'!$A$2:$A1007)*($DF$1='CAMAGUI DATA UNIFICADA'!$B$2:$B1007),0),MATCH(DH$2,'CAMAGUI DATA UNIFICADA'!$C$1:$T$1,0)),"")</f>
        <v/>
      </c>
      <c r="DI65" s="2" t="str">
        <f t="array" ref="DI65">IFERROR(INDEX('CAMAGUI DATA UNIFICADA'!$C$2:$T1007,MATCH(1,($A65='CAMAGUI DATA UNIFICADA'!$A$2:$A1007)*($DF$1='CAMAGUI DATA UNIFICADA'!$B$2:$B1007),0),MATCH(DI$2,'CAMAGUI DATA UNIFICADA'!$C$1:$T$1,0)),"")</f>
        <v/>
      </c>
      <c r="DJ65" s="139" t="str">
        <f t="array" ref="DJ65">IFERROR(INDEX('CAMAGUI DATA UNIFICADA'!$C$2:$T1007,MATCH(1,($A65='CAMAGUI DATA UNIFICADA'!$A$2:$A1007)*($DF$1='CAMAGUI DATA UNIFICADA'!$B$2:$B1007),0),MATCH(DJ$2,'CAMAGUI DATA UNIFICADA'!$C$1:$T$1,0)),"")</f>
        <v/>
      </c>
      <c r="DK65" s="2" t="str">
        <f t="array" ref="DK65">IFERROR(INDEX('CAMAGUI DATA UNIFICADA'!$C$2:$T1007,MATCH(1,($A65='CAMAGUI DATA UNIFICADA'!$A$2:$A1007)*($DF$1='CAMAGUI DATA UNIFICADA'!$B$2:$B1007),0),MATCH(DK$2,'CAMAGUI DATA UNIFICADA'!$C$1:$T$1,0)),"")</f>
        <v/>
      </c>
      <c r="DL65" s="2" t="str">
        <f t="array" ref="DL65">IFERROR(INDEX('CAMAGUI DATA UNIFICADA'!$C$2:$T1007,MATCH(1,($A65='CAMAGUI DATA UNIFICADA'!$A$2:$A1007)*($DF$1='CAMAGUI DATA UNIFICADA'!$B$2:$B1007),0),MATCH(DL$2,'CAMAGUI DATA UNIFICADA'!$C$1:$T$1,0)),"")</f>
        <v/>
      </c>
      <c r="DM65" s="33" t="str">
        <f t="array" ref="DM65">IFERROR(INDEX('CAMAGUI DATA UNIFICADA'!$C$2:$T1007,MATCH(1,($A65='CAMAGUI DATA UNIFICADA'!$A$2:$A1007)*($DF$1='CAMAGUI DATA UNIFICADA'!$B$2:$B1007),0),MATCH(DM$2,'CAMAGUI DATA UNIFICADA'!$C$1:$T$1,0)),"")</f>
        <v/>
      </c>
      <c r="DN65" s="60" t="str">
        <f t="array" ref="DN65">IFERROR(INDEX('CAMAGUI DATA UNIFICADA'!$C$2:$T1007,MATCH(1,($A65='CAMAGUI DATA UNIFICADA'!$A$2:$A1007)*($DF$1='CAMAGUI DATA UNIFICADA'!$B$2:$B1007),0),MATCH(DN$2,'CAMAGUI DATA UNIFICADA'!$C$1:$T$1,0)),"")</f>
        <v/>
      </c>
      <c r="DO65" s="33" t="str">
        <f t="array" ref="DO65">IFERROR(INDEX('CAMAGUI DATA UNIFICADA'!$C$2:$T1007,MATCH(1,($A65='CAMAGUI DATA UNIFICADA'!$A$2:$A1007)*($DF$1='CAMAGUI DATA UNIFICADA'!$B$2:$B1007),0),MATCH(DO$2,'CAMAGUI DATA UNIFICADA'!$C$1:$T$1,0)),"")</f>
        <v/>
      </c>
      <c r="DP65" s="23" t="str">
        <f t="array" ref="DP65">IFERROR(INDEX('CAMAGUI DATA UNIFICADA'!$C$2:$T1007,MATCH(1,($A65='CAMAGUI DATA UNIFICADA'!$A$2:$A1007)*($DF$1='CAMAGUI DATA UNIFICADA'!$B$2:$B1007),0),MATCH(DP$2,'CAMAGUI DATA UNIFICADA'!$C$1:$T$1,0)),"")</f>
        <v/>
      </c>
      <c r="DQ65" s="23" t="str">
        <f t="array" ref="DQ65">IFERROR(INDEX('CAMAGUI DATA UNIFICADA'!$C$2:$T1007,MATCH(1,($A65='CAMAGUI DATA UNIFICADA'!$A$2:$A1007)*($DF$1='CAMAGUI DATA UNIFICADA'!$B$2:$B1007),0),MATCH(DQ$2,'CAMAGUI DATA UNIFICADA'!$C$1:$T$1,0)),"")</f>
        <v/>
      </c>
      <c r="DR65" s="2" t="str">
        <f t="array" ref="DR65">IFERROR(INDEX('CAMAGUI DATA UNIFICADA'!$C$2:$T1007,MATCH(1,($A65='CAMAGUI DATA UNIFICADA'!$A$2:$A1007)*($DF$1='CAMAGUI DATA UNIFICADA'!$B$2:$B1007),0),MATCH(DR$2,'CAMAGUI DATA UNIFICADA'!$C$1:$T$1,0)),"")</f>
        <v/>
      </c>
      <c r="DS65" s="2" t="str">
        <f t="array" ref="DS65">IFERROR(INDEX('CAMAGUI DATA UNIFICADA'!$C$2:$T1007,MATCH(1,($A65='CAMAGUI DATA UNIFICADA'!$A$2:$A1007)*($DF$1='CAMAGUI DATA UNIFICADA'!$B$2:$B1007),0),MATCH(DS$2,'CAMAGUI DATA UNIFICADA'!$C$1:$T$1,0)),"")</f>
        <v/>
      </c>
      <c r="DT65" s="2" t="str">
        <f t="array" ref="DT65">IFERROR(INDEX('CAMAGUI DATA UNIFICADA'!$C$2:$T1007,MATCH(1,($A65='CAMAGUI DATA UNIFICADA'!$A$2:$A1007)*($DF$1='CAMAGUI DATA UNIFICADA'!$B$2:$B1007),0),MATCH(DT$2,'CAMAGUI DATA UNIFICADA'!$C$1:$T$1,0)),"")</f>
        <v/>
      </c>
      <c r="DU65" s="33" t="str">
        <f t="array" ref="DU65">IFERROR(INDEX('CAMAGUI DATA UNIFICADA'!$C$2:$T1007,MATCH(1,($A65='CAMAGUI DATA UNIFICADA'!$A$2:$A1007)*($DF$1='CAMAGUI DATA UNIFICADA'!$B$2:$B1007),0),MATCH(DU$2,'CAMAGUI DATA UNIFICADA'!$C$1:$T$1,0)),"")</f>
        <v/>
      </c>
      <c r="DV65" s="60" t="str">
        <f t="array" ref="DV65">IFERROR(INDEX('CAMAGUI DATA UNIFICADA'!$C$2:$T1007,MATCH(1,($A65='CAMAGUI DATA UNIFICADA'!$A$2:$A1007)*($DF$1='CAMAGUI DATA UNIFICADA'!$B$2:$B1007),0),MATCH(DV$2,'CAMAGUI DATA UNIFICADA'!$C$1:$T$1,0)),"")</f>
        <v/>
      </c>
      <c r="DW65" s="140" t="str">
        <f t="array" ref="DW65">IFERROR(INDEX('CAMAGUI DATA UNIFICADA'!$C$2:$T1007,MATCH(1,($A65='CAMAGUI DATA UNIFICADA'!$A$2:$A1007)*($DF$1='CAMAGUI DATA UNIFICADA'!$B$2:$B1007),0),MATCH(DW$2,'CAMAGUI DATA UNIFICADA'!$C$1:$T$1,0)),"")</f>
        <v/>
      </c>
      <c r="DX65" s="144" t="str">
        <f t="array" ref="DX65">IFERROR(INDEX('CAMAGUI DATA UNIFICADA'!$C$2:$T1007,MATCH(1,($A65='CAMAGUI DATA UNIFICADA'!$A$2:$A1007)*($DX$1='CAMAGUI DATA UNIFICADA'!$B$2:$B1007),0),MATCH(DX$2,'CAMAGUI DATA UNIFICADA'!$C$1:$T$1,0)),"")</f>
        <v/>
      </c>
      <c r="DY65" s="60" t="str">
        <f t="array" ref="DY65">IFERROR(INDEX('CAMAGUI DATA UNIFICADA'!$C$2:$T1007,MATCH(1,($A65='CAMAGUI DATA UNIFICADA'!$A$2:$A1007)*($DX$1='CAMAGUI DATA UNIFICADA'!$B$2:$B1007),0),MATCH(DY$2,'CAMAGUI DATA UNIFICADA'!$C$1:$T$1,0)),"")</f>
        <v/>
      </c>
      <c r="DZ65" s="60" t="str">
        <f t="array" ref="DZ65">IFERROR(INDEX('CAMAGUI DATA UNIFICADA'!$C$2:$T1007,MATCH(1,($A65='CAMAGUI DATA UNIFICADA'!$A$2:$A1007)*($DX$1='CAMAGUI DATA UNIFICADA'!$B$2:$B1007),0),MATCH(DZ$2,'CAMAGUI DATA UNIFICADA'!$C$1:$T$1,0)),"")</f>
        <v/>
      </c>
      <c r="EA65" s="60" t="str">
        <f t="array" ref="EA65">IFERROR(INDEX('CAMAGUI DATA UNIFICADA'!$C$2:$T1007,MATCH(1,($A65='CAMAGUI DATA UNIFICADA'!$A$2:$A1007)*($DX$1='CAMAGUI DATA UNIFICADA'!$B$2:$B1007),0),MATCH(EA$2,'CAMAGUI DATA UNIFICADA'!$C$1:$T$1,0)),"")</f>
        <v/>
      </c>
      <c r="EB65" s="60" t="str">
        <f t="array" ref="EB65">IFERROR(INDEX('CAMAGUI DATA UNIFICADA'!$C$2:$T1007,MATCH(1,($A65='CAMAGUI DATA UNIFICADA'!$A$2:$A1007)*($DX$1='CAMAGUI DATA UNIFICADA'!$B$2:$B1007),0),MATCH(EB$2,'CAMAGUI DATA UNIFICADA'!$C$1:$T$1,0)),"")</f>
        <v/>
      </c>
      <c r="EC65" s="60" t="str">
        <f t="array" ref="EC65">IFERROR(INDEX('CAMAGUI DATA UNIFICADA'!$C$2:$T1007,MATCH(1,($A65='CAMAGUI DATA UNIFICADA'!$A$2:$A1007)*($DX$1='CAMAGUI DATA UNIFICADA'!$B$2:$B1007),0),MATCH(EC$2,'CAMAGUI DATA UNIFICADA'!$C$1:$T$1,0)),"")</f>
        <v/>
      </c>
      <c r="ED65" s="60" t="str">
        <f t="array" ref="ED65">IFERROR(INDEX('CAMAGUI DATA UNIFICADA'!$C$2:$T1007,MATCH(1,($A65='CAMAGUI DATA UNIFICADA'!$A$2:$A1007)*($DX$1='CAMAGUI DATA UNIFICADA'!$B$2:$B1007),0),MATCH(ED$2,'CAMAGUI DATA UNIFICADA'!$C$1:$T$1,0)),"")</f>
        <v/>
      </c>
      <c r="EE65" s="60" t="str">
        <f t="array" ref="EE65">IFERROR(INDEX('CAMAGUI DATA UNIFICADA'!$C$2:$T1007,MATCH(1,($A65='CAMAGUI DATA UNIFICADA'!$A$2:$A1007)*($DX$1='CAMAGUI DATA UNIFICADA'!$B$2:$B1007),0),MATCH(EE$2,'CAMAGUI DATA UNIFICADA'!$C$1:$T$1,0)),"")</f>
        <v/>
      </c>
      <c r="EF65" s="60" t="str">
        <f t="array" ref="EF65">IFERROR(INDEX('CAMAGUI DATA UNIFICADA'!$C$2:$T1007,MATCH(1,($A65='CAMAGUI DATA UNIFICADA'!$A$2:$A1007)*($DX$1='CAMAGUI DATA UNIFICADA'!$B$2:$B1007),0),MATCH(EF$2,'CAMAGUI DATA UNIFICADA'!$C$1:$T$1,0)),"")</f>
        <v/>
      </c>
      <c r="EG65" s="60" t="str">
        <f t="array" ref="EG65">IFERROR(INDEX('CAMAGUI DATA UNIFICADA'!$C$2:$T1007,MATCH(1,($A65='CAMAGUI DATA UNIFICADA'!$A$2:$A1007)*($DX$1='CAMAGUI DATA UNIFICADA'!$B$2:$B1007),0),MATCH(EG$2,'CAMAGUI DATA UNIFICADA'!$C$1:$T$1,0)),"")</f>
        <v/>
      </c>
      <c r="EH65" s="60" t="str">
        <f t="array" ref="EH65">IFERROR(INDEX('CAMAGUI DATA UNIFICADA'!$C$2:$T1007,MATCH(1,($A65='CAMAGUI DATA UNIFICADA'!$A$2:$A1007)*($DX$1='CAMAGUI DATA UNIFICADA'!$B$2:$B1007),0),MATCH(EH$2,'CAMAGUI DATA UNIFICADA'!$C$1:$T$1,0)),"")</f>
        <v/>
      </c>
      <c r="EI65" s="60" t="str">
        <f t="array" ref="EI65">IFERROR(INDEX('CAMAGUI DATA UNIFICADA'!$C$2:$T1007,MATCH(1,($A65='CAMAGUI DATA UNIFICADA'!$A$2:$A1007)*($DX$1='CAMAGUI DATA UNIFICADA'!$B$2:$B1007),0),MATCH(EI$2,'CAMAGUI DATA UNIFICADA'!$C$1:$T$1,0)),"")</f>
        <v/>
      </c>
      <c r="EJ65" s="60" t="str">
        <f t="array" ref="EJ65">IFERROR(INDEX('CAMAGUI DATA UNIFICADA'!$C$2:$T1007,MATCH(1,($A65='CAMAGUI DATA UNIFICADA'!$A$2:$A1007)*($DX$1='CAMAGUI DATA UNIFICADA'!$B$2:$B1007),0),MATCH(EJ$2,'CAMAGUI DATA UNIFICADA'!$C$1:$T$1,0)),"")</f>
        <v/>
      </c>
      <c r="EK65" s="60" t="str">
        <f t="array" ref="EK65">IFERROR(INDEX('CAMAGUI DATA UNIFICADA'!$C$2:$T1007,MATCH(1,($A65='CAMAGUI DATA UNIFICADA'!$A$2:$A1007)*($DX$1='CAMAGUI DATA UNIFICADA'!$B$2:$B1007),0),MATCH(EK$2,'CAMAGUI DATA UNIFICADA'!$C$1:$T$1,0)),"")</f>
        <v/>
      </c>
      <c r="EL65" s="60" t="str">
        <f t="array" ref="EL65">IFERROR(INDEX('CAMAGUI DATA UNIFICADA'!$C$2:$T1007,MATCH(1,($A65='CAMAGUI DATA UNIFICADA'!$A$2:$A1007)*($DX$1='CAMAGUI DATA UNIFICADA'!$B$2:$B1007),0),MATCH(EL$2,'CAMAGUI DATA UNIFICADA'!$C$1:$T$1,0)),"")</f>
        <v/>
      </c>
      <c r="EM65" s="60" t="str">
        <f t="array" ref="EM65">IFERROR(INDEX('CAMAGUI DATA UNIFICADA'!$C$2:$T1007,MATCH(1,($A65='CAMAGUI DATA UNIFICADA'!$A$2:$A1007)*($DX$1='CAMAGUI DATA UNIFICADA'!$B$2:$B1007),0),MATCH(EM$2,'CAMAGUI DATA UNIFICADA'!$C$1:$T$1,0)),"")</f>
        <v/>
      </c>
      <c r="EN65" s="60" t="str">
        <f t="array" ref="EN65">IFERROR(INDEX('CAMAGUI DATA UNIFICADA'!$C$2:$T1007,MATCH(1,($A65='CAMAGUI DATA UNIFICADA'!$A$2:$A1007)*($DX$1='CAMAGUI DATA UNIFICADA'!$B$2:$B1007),0),MATCH(EN$2,'CAMAGUI DATA UNIFICADA'!$C$1:$T$1,0)),"")</f>
        <v/>
      </c>
      <c r="EO65" s="140" t="str">
        <f t="array" ref="EO65">IFERROR(INDEX('CAMAGUI DATA UNIFICADA'!$C$2:$T1007,MATCH(1,($A65='CAMAGUI DATA UNIFICADA'!$A$2:$A1007)*($DX$1='CAMAGUI DATA UNIFICADA'!$B$2:$B1007),0),MATCH(EO$2,'CAMAGUI DATA UNIFICADA'!$C$1:$T$1,0)),"")</f>
        <v/>
      </c>
    </row>
    <row r="66">
      <c r="A66" s="137">
        <v>45390.0</v>
      </c>
      <c r="B66" s="138" t="str">
        <f t="array" ref="B66">IFERROR(INDEX('CAMAGUI DATA UNIFICADA'!$C$2:$T1007,MATCH(1,($A66='CAMAGUI DATA UNIFICADA'!$A$2:$A1007)*($B$1='CAMAGUI DATA UNIFICADA'!$B$2:$B1007),0),MATCH(B$2,'CAMAGUI DATA UNIFICADA'!$C$1:$T$1,0)),"")</f>
        <v>CA1180324</v>
      </c>
      <c r="C66" s="2">
        <f t="array" ref="C66">IFERROR(INDEX('CAMAGUI DATA UNIFICADA'!$C$2:$T1007,MATCH(1,($A66='CAMAGUI DATA UNIFICADA'!$A$2:$A1007)*($B$1='CAMAGUI DATA UNIFICADA'!$B$2:$B1007),0),MATCH(C$2,'CAMAGUI DATA UNIFICADA'!$C$1:$T$1,0)),"")</f>
        <v>550</v>
      </c>
      <c r="D66" s="2">
        <f t="array" ref="D66">IFERROR(INDEX('CAMAGUI DATA UNIFICADA'!$C$2:$T1007,MATCH(1,($A66='CAMAGUI DATA UNIFICADA'!$A$2:$A1007)*($B$1='CAMAGUI DATA UNIFICADA'!$B$2:$B1007),0),MATCH(D$2,'CAMAGUI DATA UNIFICADA'!$C$1:$T$1,0)),"")</f>
        <v>3600</v>
      </c>
      <c r="E66" s="2" t="str">
        <f t="array" ref="E66">IFERROR(INDEX('CAMAGUI DATA UNIFICADA'!$C$2:$T1007,MATCH(1,($A66='CAMAGUI DATA UNIFICADA'!$A$2:$A1007)*($B$1='CAMAGUI DATA UNIFICADA'!$B$2:$B1007),0),MATCH(E$2,'CAMAGUI DATA UNIFICADA'!$C$1:$T$1,0)),"")</f>
        <v>SKR MAST</v>
      </c>
      <c r="F66" s="139">
        <f t="array" ref="F66">IFERROR(INDEX('CAMAGUI DATA UNIFICADA'!$C$2:$T1007,MATCH(1,($A66='CAMAGUI DATA UNIFICADA'!$A$2:$A1007)*($B$1='CAMAGUI DATA UNIFICADA'!$B$2:$B1007),0),MATCH(F$2,'CAMAGUI DATA UNIFICADA'!$C$1:$T$1,0)),"")</f>
        <v>3528</v>
      </c>
      <c r="G66" s="2">
        <f t="array" ref="G66">IFERROR(INDEX('CAMAGUI DATA UNIFICADA'!$C$2:$T1007,MATCH(1,($A66='CAMAGUI DATA UNIFICADA'!$A$2:$A1007)*($B$1='CAMAGUI DATA UNIFICADA'!$B$2:$B1007),0),MATCH(G$2,'CAMAGUI DATA UNIFICADA'!$C$1:$T$1,0)),"")</f>
        <v>8.8</v>
      </c>
      <c r="H66" s="2">
        <f t="array" ref="H66">IFERROR(INDEX('CAMAGUI DATA UNIFICADA'!$C$2:$T1007,MATCH(1,($A66='CAMAGUI DATA UNIFICADA'!$A$2:$A1007)*($B$1='CAMAGUI DATA UNIFICADA'!$B$2:$B1007),0),MATCH(H$2,'CAMAGUI DATA UNIFICADA'!$C$1:$T$1,0)),"")</f>
        <v>2.55</v>
      </c>
      <c r="I66" s="33">
        <f t="array" ref="I66">IFERROR(INDEX('CAMAGUI DATA UNIFICADA'!$C$2:$T1007,MATCH(1,($A66='CAMAGUI DATA UNIFICADA'!$A$2:$A1007)*($B$1='CAMAGUI DATA UNIFICADA'!$B$2:$B1007),0),MATCH(I$2,'CAMAGUI DATA UNIFICADA'!$C$1:$T$1,0)),"")</f>
        <v>5.3736</v>
      </c>
      <c r="J66" s="60">
        <f t="array" ref="J66">IFERROR(INDEX('CAMAGUI DATA UNIFICADA'!$C$2:$T1007,MATCH(1,($A66='CAMAGUI DATA UNIFICADA'!$A$2:$A1007)*($B$1='CAMAGUI DATA UNIFICADA'!$B$2:$B1007),0),MATCH(J$2,'CAMAGUI DATA UNIFICADA'!$C$1:$T$1,0)),"")</f>
        <v>1163093.643</v>
      </c>
      <c r="K66" s="33">
        <f t="array" ref="K66">IFERROR(INDEX('CAMAGUI DATA UNIFICADA'!$C$2:$T1007,MATCH(1,($A66='CAMAGUI DATA UNIFICADA'!$A$2:$A1007)*($B$1='CAMAGUI DATA UNIFICADA'!$B$2:$B1007),0),MATCH(K$2,'CAMAGUI DATA UNIFICADA'!$C$1:$T$1,0)),"")</f>
        <v>1.307189542</v>
      </c>
      <c r="L66" s="23">
        <f t="array" ref="L66">IFERROR(INDEX('CAMAGUI DATA UNIFICADA'!$C$2:$T1007,MATCH(1,($A66='CAMAGUI DATA UNIFICADA'!$A$2:$A1007)*($B$1='CAMAGUI DATA UNIFICADA'!$B$2:$B1007),0),MATCH(L$2,'CAMAGUI DATA UNIFICADA'!$C$1:$T$1,0)),"")</f>
        <v>0.9692447025</v>
      </c>
      <c r="M66" s="23">
        <f t="array" ref="M66">IFERROR(INDEX('CAMAGUI DATA UNIFICADA'!$C$2:$T1007,MATCH(1,($A66='CAMAGUI DATA UNIFICADA'!$A$2:$A1007)*($B$1='CAMAGUI DATA UNIFICADA'!$B$2:$B1007),0),MATCH(M$2,'CAMAGUI DATA UNIFICADA'!$C$1:$T$1,0)),"")</f>
        <v>0.9</v>
      </c>
      <c r="N66" s="60">
        <f t="array" ref="N66">IFERROR(INDEX('CAMAGUI DATA UNIFICADA'!$C$2:$T1007,MATCH(1,($A66='CAMAGUI DATA UNIFICADA'!$A$2:$A1007)*($B$1='CAMAGUI DATA UNIFICADA'!$B$2:$B1007),0),MATCH(N$2,'CAMAGUI DATA UNIFICADA'!$C$1:$T$1,0)),"")</f>
        <v>131868.1319</v>
      </c>
      <c r="O66" s="2">
        <f t="array" ref="O66">IFERROR(INDEX('CAMAGUI DATA UNIFICADA'!$C$2:$T1007,MATCH(1,($A66='CAMAGUI DATA UNIFICADA'!$A$2:$A1007)*($B$1='CAMAGUI DATA UNIFICADA'!$B$2:$B1007),0),MATCH(O$2,'CAMAGUI DATA UNIFICADA'!$C$1:$T$1,0)),"")</f>
        <v>3</v>
      </c>
      <c r="P66" s="2">
        <f t="array" ref="P66">IFERROR(INDEX('CAMAGUI DATA UNIFICADA'!$C$2:$T1007,MATCH(1,($A66='CAMAGUI DATA UNIFICADA'!$A$2:$A1007)*($B$1='CAMAGUI DATA UNIFICADA'!$B$2:$B1007),0),MATCH(P$2,'CAMAGUI DATA UNIFICADA'!$C$1:$T$1,0)),"")</f>
        <v>11.8</v>
      </c>
      <c r="Q66" s="33">
        <f t="array" ref="Q66">IFERROR(INDEX('CAMAGUI DATA UNIFICADA'!$C$2:$T1007,MATCH(1,($A66='CAMAGUI DATA UNIFICADA'!$A$2:$A1007)*($B$1='CAMAGUI DATA UNIFICADA'!$B$2:$B1007),0),MATCH(Q$2,'CAMAGUI DATA UNIFICADA'!$C$1:$T$1,0)),"")</f>
        <v>4.4544</v>
      </c>
      <c r="R66" s="60">
        <f t="array" ref="R66">IFERROR(INDEX('CAMAGUI DATA UNIFICADA'!$C$2:$T1007,MATCH(1,($A66='CAMAGUI DATA UNIFICADA'!$A$2:$A1007)*($B$1='CAMAGUI DATA UNIFICADA'!$B$2:$B1007),0),MATCH(R$2,'CAMAGUI DATA UNIFICADA'!$C$1:$T$1,0)),"")</f>
        <v>615.4173384</v>
      </c>
      <c r="S66" s="140">
        <f t="array" ref="S66">IFERROR(INDEX('CAMAGUI DATA UNIFICADA'!$C$2:$T1007,MATCH(1,($A66='CAMAGUI DATA UNIFICADA'!$A$2:$A1007)*($B$1='CAMAGUI DATA UNIFICADA'!$B$2:$B1007),0),MATCH(S$2,'CAMAGUI DATA UNIFICADA'!$C$1:$T$1,0)),"")</f>
        <v>16.3543346</v>
      </c>
      <c r="T66" s="138" t="str">
        <f t="array" ref="T66">IFERROR(INDEX('CAMAGUI DATA UNIFICADA'!$C$2:$T1007,MATCH(1,($A66='CAMAGUI DATA UNIFICADA'!$A$2:$A1007)*($T$1='CAMAGUI DATA UNIFICADA'!$B$2:$B1007),0),MATCH(T$2,'CAMAGUI DATA UNIFICADA'!$C$1:$T$1,0)),"")</f>
        <v>CA2250324</v>
      </c>
      <c r="U66" s="2">
        <f t="array" ref="U66">IFERROR(INDEX('CAMAGUI DATA UNIFICADA'!$C$2:$T1007,MATCH(1,($A66='CAMAGUI DATA UNIFICADA'!$A$2:$A1007)*($T$1='CAMAGUI DATA UNIFICADA'!$B$2:$B1007),0),MATCH(U$2,'CAMAGUI DATA UNIFICADA'!$C$1:$T$1,0)),"")</f>
        <v>300</v>
      </c>
      <c r="V66" s="2">
        <f t="array" ref="V66">IFERROR(INDEX('CAMAGUI DATA UNIFICADA'!$C$2:$T1007,MATCH(1,($A66='CAMAGUI DATA UNIFICADA'!$A$2:$A1007)*($T$1='CAMAGUI DATA UNIFICADA'!$B$2:$B1007),0),MATCH(V$2,'CAMAGUI DATA UNIFICADA'!$C$1:$T$1,0)),"")</f>
        <v>1950</v>
      </c>
      <c r="W66" s="2" t="str">
        <f t="array" ref="W66">IFERROR(INDEX('CAMAGUI DATA UNIFICADA'!$C$2:$T1007,MATCH(1,($A66='CAMAGUI DATA UNIFICADA'!$A$2:$A1007)*($T$1='CAMAGUI DATA UNIFICADA'!$B$2:$B1007),0),MATCH(W$2,'CAMAGUI DATA UNIFICADA'!$C$1:$T$1,0)),"")</f>
        <v>SKR MAST</v>
      </c>
      <c r="X66" s="139">
        <f t="array" ref="X66">IFERROR(INDEX('CAMAGUI DATA UNIFICADA'!$C$2:$T1007,MATCH(1,($A66='CAMAGUI DATA UNIFICADA'!$A$2:$A1007)*($T$1='CAMAGUI DATA UNIFICADA'!$B$2:$B1007),0),MATCH(X$2,'CAMAGUI DATA UNIFICADA'!$C$1:$T$1,0)),"")</f>
        <v>1911</v>
      </c>
      <c r="Y66" s="2">
        <f t="array" ref="Y66">IFERROR(INDEX('CAMAGUI DATA UNIFICADA'!$C$2:$T1007,MATCH(1,($A66='CAMAGUI DATA UNIFICADA'!$A$2:$A1007)*($T$1='CAMAGUI DATA UNIFICADA'!$B$2:$B1007),0),MATCH(Y$2,'CAMAGUI DATA UNIFICADA'!$C$1:$T$1,0)),"")</f>
        <v>7.28</v>
      </c>
      <c r="Z66" s="2">
        <f t="array" ref="Z66">IFERROR(INDEX('CAMAGUI DATA UNIFICADA'!$C$2:$T1007,MATCH(1,($A66='CAMAGUI DATA UNIFICADA'!$A$2:$A1007)*($T$1='CAMAGUI DATA UNIFICADA'!$B$2:$B1007),0),MATCH(Z$2,'CAMAGUI DATA UNIFICADA'!$C$1:$T$1,0)),"")</f>
        <v>3.2</v>
      </c>
      <c r="AA66" s="2">
        <f t="array" ref="AA66">IFERROR(INDEX('CAMAGUI DATA UNIFICADA'!$C$2:$T1007,MATCH(1,($A66='CAMAGUI DATA UNIFICADA'!$A$2:$A1007)*($T$1='CAMAGUI DATA UNIFICADA'!$B$2:$B1007),0),MATCH(AA$2,'CAMAGUI DATA UNIFICADA'!$C$1:$T$1,0)),"")</f>
        <v>6.17328</v>
      </c>
      <c r="AB66" s="60">
        <f t="array" ref="AB66">IFERROR(INDEX('CAMAGUI DATA UNIFICADA'!$C$2:$T1007,MATCH(1,($A66='CAMAGUI DATA UNIFICADA'!$A$2:$A1007)*($T$1='CAMAGUI DATA UNIFICADA'!$B$2:$B1007),0),MATCH(AB$2,'CAMAGUI DATA UNIFICADA'!$C$1:$T$1,0)),"")</f>
        <v>667534.7823</v>
      </c>
      <c r="AC66" s="33">
        <f t="array" ref="AC66">IFERROR(INDEX('CAMAGUI DATA UNIFICADA'!$C$2:$T1007,MATCH(1,($A66='CAMAGUI DATA UNIFICADA'!$A$2:$A1007)*($T$1='CAMAGUI DATA UNIFICADA'!$B$2:$B1007),0),MATCH(AC$2,'CAMAGUI DATA UNIFICADA'!$C$1:$T$1,0)),"")</f>
        <v>0.9403935185</v>
      </c>
      <c r="AD66" s="23">
        <f t="array" ref="AD66">IFERROR(INDEX('CAMAGUI DATA UNIFICADA'!$C$2:$T1007,MATCH(1,($A66='CAMAGUI DATA UNIFICADA'!$A$2:$A1007)*($T$1='CAMAGUI DATA UNIFICADA'!$B$2:$B1007),0),MATCH(AD$2,'CAMAGUI DATA UNIFICADA'!$C$1:$T$1,0)),"")</f>
        <v>0.8241170152</v>
      </c>
      <c r="AE66" s="23">
        <f t="array" ref="AE66">IFERROR(INDEX('CAMAGUI DATA UNIFICADA'!$C$2:$T1007,MATCH(1,($A66='CAMAGUI DATA UNIFICADA'!$A$2:$A1007)*($T$1='CAMAGUI DATA UNIFICADA'!$B$2:$B1007),0),MATCH(AE$2,'CAMAGUI DATA UNIFICADA'!$C$1:$T$1,0)),"")</f>
        <v>0.8</v>
      </c>
      <c r="AF66" s="60">
        <f t="array" ref="AF66">IFERROR(INDEX('CAMAGUI DATA UNIFICADA'!$C$2:$T1007,MATCH(1,($A66='CAMAGUI DATA UNIFICADA'!$A$2:$A1007)*($T$1='CAMAGUI DATA UNIFICADA'!$B$2:$B1007),0),MATCH(AF$2,'CAMAGUI DATA UNIFICADA'!$C$1:$T$1,0)),"")</f>
        <v>108000</v>
      </c>
      <c r="AG66" s="2">
        <f t="array" ref="AG66">IFERROR(INDEX('CAMAGUI DATA UNIFICADA'!$C$2:$T1007,MATCH(1,($A66='CAMAGUI DATA UNIFICADA'!$A$2:$A1007)*($T$1='CAMAGUI DATA UNIFICADA'!$B$2:$B1007),0),MATCH(AG$2,'CAMAGUI DATA UNIFICADA'!$C$1:$T$1,0)),"")</f>
        <v>3</v>
      </c>
      <c r="AH66" s="2">
        <f t="array" ref="AH66">IFERROR(INDEX('CAMAGUI DATA UNIFICADA'!$C$2:$T1007,MATCH(1,($A66='CAMAGUI DATA UNIFICADA'!$A$2:$A1007)*($T$1='CAMAGUI DATA UNIFICADA'!$B$2:$B1007),0),MATCH(AH$2,'CAMAGUI DATA UNIFICADA'!$C$1:$T$1,0)),"")</f>
        <v>10.28</v>
      </c>
      <c r="AI66" s="33">
        <f t="array" ref="AI66">IFERROR(INDEX('CAMAGUI DATA UNIFICADA'!$C$2:$T1007,MATCH(1,($A66='CAMAGUI DATA UNIFICADA'!$A$2:$A1007)*($T$1='CAMAGUI DATA UNIFICADA'!$B$2:$B1007),0),MATCH(AI$2,'CAMAGUI DATA UNIFICADA'!$C$1:$T$1,0)),"")</f>
        <v>4.77552</v>
      </c>
      <c r="AJ66" s="60">
        <f t="array" ref="AJ66">IFERROR(INDEX('CAMAGUI DATA UNIFICADA'!$C$2:$T1007,MATCH(1,($A66='CAMAGUI DATA UNIFICADA'!$A$2:$A1007)*($T$1='CAMAGUI DATA UNIFICADA'!$B$2:$B1007),0),MATCH(AJ$2,'CAMAGUI DATA UNIFICADA'!$C$1:$T$1,0)),"")</f>
        <v>357.5836996</v>
      </c>
      <c r="AK66" s="140">
        <f t="array" ref="AK66">IFERROR(INDEX('CAMAGUI DATA UNIFICADA'!$C$2:$T1007,MATCH(1,($A66='CAMAGUI DATA UNIFICADA'!$A$2:$A1007)*($T$1='CAMAGUI DATA UNIFICADA'!$B$2:$B1007),0),MATCH(AK$2,'CAMAGUI DATA UNIFICADA'!$C$1:$T$1,0)),"")</f>
        <v>14.3959249</v>
      </c>
      <c r="AL66" s="138" t="str">
        <f t="array" ref="AL66">IFERROR(INDEX('CAMAGUI DATA UNIFICADA'!$C$2:$T1007,MATCH(1,($A66='CAMAGUI DATA UNIFICADA'!$A$2:$A1007)*($AL$1='CAMAGUI DATA UNIFICADA'!$B$2:$B1007),0),MATCH(AL$2,'CAMAGUI DATA UNIFICADA'!$C$1:$T$1,0)),"")</f>
        <v>CA3180324</v>
      </c>
      <c r="AM66" s="2">
        <f t="array" ref="AM66">IFERROR(INDEX('CAMAGUI DATA UNIFICADA'!$C$2:$T1007,MATCH(1,($A66='CAMAGUI DATA UNIFICADA'!$A$2:$A1007)*($AL$1='CAMAGUI DATA UNIFICADA'!$B$2:$B1007),0),MATCH(AM$2,'CAMAGUI DATA UNIFICADA'!$C$1:$T$1,0)),"")</f>
        <v>450</v>
      </c>
      <c r="AN66" s="2">
        <f t="array" ref="AN66">IFERROR(INDEX('CAMAGUI DATA UNIFICADA'!$C$2:$T1007,MATCH(1,($A66='CAMAGUI DATA UNIFICADA'!$A$2:$A1007)*($AL$1='CAMAGUI DATA UNIFICADA'!$B$2:$B1007),0),MATCH(AN$2,'CAMAGUI DATA UNIFICADA'!$C$1:$T$1,0)),"")</f>
        <v>3000</v>
      </c>
      <c r="AO66" s="2" t="str">
        <f t="array" ref="AO66">IFERROR(INDEX('CAMAGUI DATA UNIFICADA'!$C$2:$T1007,MATCH(1,($A66='CAMAGUI DATA UNIFICADA'!$A$2:$A1007)*($AL$1='CAMAGUI DATA UNIFICADA'!$B$2:$B1007),0),MATCH(AO$2,'CAMAGUI DATA UNIFICADA'!$C$1:$T$1,0)),"")</f>
        <v>SKR MAST</v>
      </c>
      <c r="AP66" s="139">
        <f t="array" ref="AP66">IFERROR(INDEX('CAMAGUI DATA UNIFICADA'!$C$2:$T1007,MATCH(1,($A66='CAMAGUI DATA UNIFICADA'!$A$2:$A1007)*($AL$1='CAMAGUI DATA UNIFICADA'!$B$2:$B1007),0),MATCH(AP$2,'CAMAGUI DATA UNIFICADA'!$C$1:$T$1,0)),"")</f>
        <v>2940</v>
      </c>
      <c r="AQ66" s="2">
        <f t="array" ref="AQ66">IFERROR(INDEX('CAMAGUI DATA UNIFICADA'!$C$2:$T1007,MATCH(1,($A66='CAMAGUI DATA UNIFICADA'!$A$2:$A1007)*($AL$1='CAMAGUI DATA UNIFICADA'!$B$2:$B1007),0),MATCH(AQ$2,'CAMAGUI DATA UNIFICADA'!$C$1:$T$1,0)),"")</f>
        <v>7.77</v>
      </c>
      <c r="AR66" s="2">
        <f t="array" ref="AR66">IFERROR(INDEX('CAMAGUI DATA UNIFICADA'!$C$2:$T1007,MATCH(1,($A66='CAMAGUI DATA UNIFICADA'!$A$2:$A1007)*($AL$1='CAMAGUI DATA UNIFICADA'!$B$2:$B1007),0),MATCH(AR$2,'CAMAGUI DATA UNIFICADA'!$C$1:$T$1,0)),"")</f>
        <v>3.09</v>
      </c>
      <c r="AS66" s="33">
        <f t="array" ref="AS66">IFERROR(INDEX('CAMAGUI DATA UNIFICADA'!$C$2:$T1007,MATCH(1,($A66='CAMAGUI DATA UNIFICADA'!$A$2:$A1007)*($AL$1='CAMAGUI DATA UNIFICADA'!$B$2:$B1007),0),MATCH(AS$2,'CAMAGUI DATA UNIFICADA'!$C$1:$T$1,0)),"")</f>
        <v>5.86752</v>
      </c>
      <c r="AT66" s="60">
        <f t="array" ref="AT66">IFERROR(INDEX('CAMAGUI DATA UNIFICADA'!$C$2:$T1007,MATCH(1,($A66='CAMAGUI DATA UNIFICADA'!$A$2:$A1007)*($AL$1='CAMAGUI DATA UNIFICADA'!$B$2:$B1007),0),MATCH(AT$2,'CAMAGUI DATA UNIFICADA'!$C$1:$T$1,0)),"")</f>
        <v>987044.917</v>
      </c>
      <c r="AU66" s="33">
        <f t="array" ref="AU66">IFERROR(INDEX('CAMAGUI DATA UNIFICADA'!$C$2:$T1007,MATCH(1,($A66='CAMAGUI DATA UNIFICADA'!$A$2:$A1007)*($AL$1='CAMAGUI DATA UNIFICADA'!$B$2:$B1007),0),MATCH(AU$2,'CAMAGUI DATA UNIFICADA'!$C$1:$T$1,0)),"")</f>
        <v>1.087813766</v>
      </c>
      <c r="AV66" s="23">
        <f t="array" ref="AV66">IFERROR(INDEX('CAMAGUI DATA UNIFICADA'!$C$2:$T1007,MATCH(1,($A66='CAMAGUI DATA UNIFICADA'!$A$2:$A1007)*($AL$1='CAMAGUI DATA UNIFICADA'!$B$2:$B1007),0),MATCH(AV$2,'CAMAGUI DATA UNIFICADA'!$C$1:$T$1,0)),"")</f>
        <v>0.9400427781</v>
      </c>
      <c r="AW66" s="23">
        <f t="array" ref="AW66">IFERROR(INDEX('CAMAGUI DATA UNIFICADA'!$C$2:$T1007,MATCH(1,($A66='CAMAGUI DATA UNIFICADA'!$A$2:$A1007)*($AL$1='CAMAGUI DATA UNIFICADA'!$B$2:$B1007),0),MATCH(AW$2,'CAMAGUI DATA UNIFICADA'!$C$1:$T$1,0)),"")</f>
        <v>0.85</v>
      </c>
      <c r="AX66" s="60">
        <f t="array" ref="AX66">IFERROR(INDEX('CAMAGUI DATA UNIFICADA'!$C$2:$T1007,MATCH(1,($A66='CAMAGUI DATA UNIFICADA'!$A$2:$A1007)*($AL$1='CAMAGUI DATA UNIFICADA'!$B$2:$B1007),0),MATCH(AX$2,'CAMAGUI DATA UNIFICADA'!$C$1:$T$1,0)),"")</f>
        <v>127500</v>
      </c>
      <c r="AY66" s="2">
        <f t="array" ref="AY66">IFERROR(INDEX('CAMAGUI DATA UNIFICADA'!$C$2:$T1007,MATCH(1,($A66='CAMAGUI DATA UNIFICADA'!$A$2:$A1007)*($AL$1='CAMAGUI DATA UNIFICADA'!$B$2:$B1007),0),MATCH(AY$2,'CAMAGUI DATA UNIFICADA'!$C$1:$T$1,0)),"")</f>
        <v>3</v>
      </c>
      <c r="AZ66" s="2">
        <f t="array" ref="AZ66">IFERROR(INDEX('CAMAGUI DATA UNIFICADA'!$C$2:$T1007,MATCH(1,($A66='CAMAGUI DATA UNIFICADA'!$A$2:$A1007)*($AL$1='CAMAGUI DATA UNIFICADA'!$B$2:$B1007),0),MATCH(AZ$2,'CAMAGUI DATA UNIFICADA'!$C$1:$T$1,0)),"")</f>
        <v>10.77</v>
      </c>
      <c r="BA66" s="33">
        <f t="array" ref="BA66">IFERROR(INDEX('CAMAGUI DATA UNIFICADA'!$C$2:$T1007,MATCH(1,($A66='CAMAGUI DATA UNIFICADA'!$A$2:$A1007)*($AL$1='CAMAGUI DATA UNIFICADA'!$B$2:$B1007),0),MATCH(BA$2,'CAMAGUI DATA UNIFICADA'!$C$1:$T$1,0)),"")</f>
        <v>4.66968</v>
      </c>
      <c r="BB66" s="60">
        <f t="array" ref="BB66">IFERROR(INDEX('CAMAGUI DATA UNIFICADA'!$C$2:$T1007,MATCH(1,($A66='CAMAGUI DATA UNIFICADA'!$A$2:$A1007)*($AL$1='CAMAGUI DATA UNIFICADA'!$B$2:$B1007),0),MATCH(BB$2,'CAMAGUI DATA UNIFICADA'!$C$1:$T$1,0)),"")</f>
        <v>497.1626189</v>
      </c>
      <c r="BC66" s="140">
        <f t="array" ref="BC66">IFERROR(INDEX('CAMAGUI DATA UNIFICADA'!$C$2:$T1007,MATCH(1,($A66='CAMAGUI DATA UNIFICADA'!$A$2:$A1007)*($AL$1='CAMAGUI DATA UNIFICADA'!$B$2:$B1007),0),MATCH(BC$2,'CAMAGUI DATA UNIFICADA'!$C$1:$T$1,0)),"")</f>
        <v>11.79065472</v>
      </c>
      <c r="BD66" s="138" t="str">
        <f t="array" ref="BD66">IFERROR(INDEX('CAMAGUI DATA UNIFICADA'!$C$2:$T1007,MATCH(1,($A66='CAMAGUI DATA UNIFICADA'!$A$2:$A1007)*($BD$1='CAMAGUI DATA UNIFICADA'!$B$2:$B1007),0),MATCH(BD$2,'CAMAGUI DATA UNIFICADA'!$C$1:$T$1,0)),"")</f>
        <v>CA4240224</v>
      </c>
      <c r="BE66" s="2">
        <f t="array" ref="BE66">IFERROR(INDEX('CAMAGUI DATA UNIFICADA'!$C$2:$T1007,MATCH(1,($A66='CAMAGUI DATA UNIFICADA'!$A$2:$A1007)*($BD$1='CAMAGUI DATA UNIFICADA'!$B$2:$B1007),0),MATCH(BE$2,'CAMAGUI DATA UNIFICADA'!$C$1:$T$1,0)),"")</f>
        <v>425</v>
      </c>
      <c r="BF66" s="2">
        <f t="array" ref="BF66">IFERROR(INDEX('CAMAGUI DATA UNIFICADA'!$C$2:$T1007,MATCH(1,($A66='CAMAGUI DATA UNIFICADA'!$A$2:$A1007)*($BD$1='CAMAGUI DATA UNIFICADA'!$B$2:$B1007),0),MATCH(BF$2,'CAMAGUI DATA UNIFICADA'!$C$1:$T$1,0)),"")</f>
        <v>2875</v>
      </c>
      <c r="BG66" s="2" t="str">
        <f t="array" ref="BG66">IFERROR(INDEX('CAMAGUI DATA UNIFICADA'!$C$2:$T1007,MATCH(1,($A66='CAMAGUI DATA UNIFICADA'!$A$2:$A1007)*($BD$1='CAMAGUI DATA UNIFICADA'!$B$2:$B1007),0),MATCH(BG$2,'CAMAGUI DATA UNIFICADA'!$C$1:$T$1,0)),"")</f>
        <v>SKR MAST</v>
      </c>
      <c r="BH66" s="139">
        <f t="array" ref="BH66">IFERROR(INDEX('CAMAGUI DATA UNIFICADA'!$C$2:$T1007,MATCH(1,($A66='CAMAGUI DATA UNIFICADA'!$A$2:$A1007)*($BD$1='CAMAGUI DATA UNIFICADA'!$B$2:$B1007),0),MATCH(BH$2,'CAMAGUI DATA UNIFICADA'!$C$1:$T$1,0)),"")</f>
        <v>2817.5</v>
      </c>
      <c r="BI66" s="2">
        <f t="array" ref="BI66">IFERROR(INDEX('CAMAGUI DATA UNIFICADA'!$C$2:$T1007,MATCH(1,($A66='CAMAGUI DATA UNIFICADA'!$A$2:$A1007)*($BD$1='CAMAGUI DATA UNIFICADA'!$B$2:$B1007),0),MATCH(BI$2,'CAMAGUI DATA UNIFICADA'!$C$1:$T$1,0)),"")</f>
        <v>17.5</v>
      </c>
      <c r="BJ66" s="2">
        <f t="array" ref="BJ66">IFERROR(INDEX('CAMAGUI DATA UNIFICADA'!$C$2:$T1007,MATCH(1,($A66='CAMAGUI DATA UNIFICADA'!$A$2:$A1007)*($BD$1='CAMAGUI DATA UNIFICADA'!$B$2:$B1007),0),MATCH(BJ$2,'CAMAGUI DATA UNIFICADA'!$C$1:$T$1,0)),"")</f>
        <v>2.85</v>
      </c>
      <c r="BK66" s="33">
        <f t="array" ref="BK66">IFERROR(INDEX('CAMAGUI DATA UNIFICADA'!$C$2:$T1007,MATCH(1,($A66='CAMAGUI DATA UNIFICADA'!$A$2:$A1007)*($BD$1='CAMAGUI DATA UNIFICADA'!$B$2:$B1007),0),MATCH(BK$2,'CAMAGUI DATA UNIFICADA'!$C$1:$T$1,0)),"")</f>
        <v>3.594</v>
      </c>
      <c r="BL66" s="60">
        <f t="array" ref="BL66">IFERROR(INDEX('CAMAGUI DATA UNIFICADA'!$C$2:$T1007,MATCH(1,($A66='CAMAGUI DATA UNIFICADA'!$A$2:$A1007)*($BD$1='CAMAGUI DATA UNIFICADA'!$B$2:$B1007),0),MATCH(BL$2,'CAMAGUI DATA UNIFICADA'!$C$1:$T$1,0)),"")</f>
        <v>675729.3903</v>
      </c>
      <c r="BM66" s="33">
        <f t="array" ref="BM66">IFERROR(INDEX('CAMAGUI DATA UNIFICADA'!$C$2:$T1007,MATCH(1,($A66='CAMAGUI DATA UNIFICADA'!$A$2:$A1007)*($BD$1='CAMAGUI DATA UNIFICADA'!$B$2:$B1007),0),MATCH(BM$2,'CAMAGUI DATA UNIFICADA'!$C$1:$T$1,0)),"")</f>
        <v>1.57620614</v>
      </c>
      <c r="BN66" s="23">
        <f t="array" ref="BN66">IFERROR(INDEX('CAMAGUI DATA UNIFICADA'!$C$2:$T1007,MATCH(1,($A66='CAMAGUI DATA UNIFICADA'!$A$2:$A1007)*($BD$1='CAMAGUI DATA UNIFICADA'!$B$2:$B1007),0),MATCH(BN$2,'CAMAGUI DATA UNIFICADA'!$C$1:$T$1,0)),"")</f>
        <v>0.8446617378</v>
      </c>
      <c r="BO66" s="23">
        <f t="array" ref="BO66">IFERROR(INDEX('CAMAGUI DATA UNIFICADA'!$C$2:$T1007,MATCH(1,($A66='CAMAGUI DATA UNIFICADA'!$A$2:$A1007)*($BD$1='CAMAGUI DATA UNIFICADA'!$B$2:$B1007),0),MATCH(BO$2,'CAMAGUI DATA UNIFICADA'!$C$1:$T$1,0)),"")</f>
        <v>0.8</v>
      </c>
      <c r="BP66" s="60">
        <f t="array" ref="BP66">IFERROR(INDEX('CAMAGUI DATA UNIFICADA'!$C$2:$T1007,MATCH(1,($A66='CAMAGUI DATA UNIFICADA'!$A$2:$A1007)*($BD$1='CAMAGUI DATA UNIFICADA'!$B$2:$B1007),0),MATCH(BP$2,'CAMAGUI DATA UNIFICADA'!$C$1:$T$1,0)),"")</f>
        <v>133333.3333</v>
      </c>
      <c r="BQ66" s="2">
        <f t="array" ref="BQ66">IFERROR(INDEX('CAMAGUI DATA UNIFICADA'!$C$2:$T1007,MATCH(1,($A66='CAMAGUI DATA UNIFICADA'!$A$2:$A1007)*($BD$1='CAMAGUI DATA UNIFICADA'!$B$2:$B1007),0),MATCH(BQ$2,'CAMAGUI DATA UNIFICADA'!$C$1:$T$1,0)),"")</f>
        <v>2</v>
      </c>
      <c r="BR66" s="2">
        <f t="array" ref="BR66">IFERROR(INDEX('CAMAGUI DATA UNIFICADA'!$C$2:$T1007,MATCH(1,($A66='CAMAGUI DATA UNIFICADA'!$A$2:$A1007)*($BD$1='CAMAGUI DATA UNIFICADA'!$B$2:$B1007),0),MATCH(BR$2,'CAMAGUI DATA UNIFICADA'!$C$1:$T$1,0)),"")</f>
        <v>19.5</v>
      </c>
      <c r="BS66" s="33">
        <f t="array" ref="BS66">IFERROR(INDEX('CAMAGUI DATA UNIFICADA'!$C$2:$T1007,MATCH(1,($A66='CAMAGUI DATA UNIFICADA'!$A$2:$A1007)*($BD$1='CAMAGUI DATA UNIFICADA'!$B$2:$B1007),0),MATCH(BS$2,'CAMAGUI DATA UNIFICADA'!$C$1:$T$1,0)),"")</f>
        <v>3.36</v>
      </c>
      <c r="BT66" s="60">
        <f t="array" ref="BT66">IFERROR(INDEX('CAMAGUI DATA UNIFICADA'!$C$2:$T1007,MATCH(1,($A66='CAMAGUI DATA UNIFICADA'!$A$2:$A1007)*($BD$1='CAMAGUI DATA UNIFICADA'!$B$2:$B1007),0),MATCH(BT$2,'CAMAGUI DATA UNIFICADA'!$C$1:$T$1,0)),"")</f>
        <v>425.4929238</v>
      </c>
      <c r="BU66" s="140">
        <f t="array" ref="BU66">IFERROR(INDEX('CAMAGUI DATA UNIFICADA'!$C$2:$T1007,MATCH(1,($A66='CAMAGUI DATA UNIFICADA'!$A$2:$A1007)*($BD$1='CAMAGUI DATA UNIFICADA'!$B$2:$B1007),0),MATCH(BU$2,'CAMAGUI DATA UNIFICADA'!$C$1:$T$1,0)),"")</f>
        <v>0.123230938</v>
      </c>
      <c r="BV66" s="138" t="str">
        <f t="array" ref="BV66">IFERROR(INDEX('CAMAGUI DATA UNIFICADA'!$C$2:$T1007,MATCH(1,($A66='CAMAGUI DATA UNIFICADA'!$A$2:$A1007)*($BV$1='CAMAGUI DATA UNIFICADA'!$B$2:$B1007),0),MATCH(BV$2,'CAMAGUI DATA UNIFICADA'!$C$1:$T$1,0)),"")</f>
        <v>CA5240224</v>
      </c>
      <c r="BW66" s="2">
        <f t="array" ref="BW66">IFERROR(INDEX('CAMAGUI DATA UNIFICADA'!$C$2:$T1007,MATCH(1,($A66='CAMAGUI DATA UNIFICADA'!$A$2:$A1007)*($BV$1='CAMAGUI DATA UNIFICADA'!$B$2:$B1007),0),MATCH(BW$2,'CAMAGUI DATA UNIFICADA'!$C$1:$T$1,0)),"")</f>
        <v>400</v>
      </c>
      <c r="BX66" s="2">
        <f t="array" ref="BX66">IFERROR(INDEX('CAMAGUI DATA UNIFICADA'!$C$2:$T1007,MATCH(1,($A66='CAMAGUI DATA UNIFICADA'!$A$2:$A1007)*($BV$1='CAMAGUI DATA UNIFICADA'!$B$2:$B1007),0),MATCH(BX$2,'CAMAGUI DATA UNIFICADA'!$C$1:$T$1,0)),"")</f>
        <v>2800</v>
      </c>
      <c r="BY66" s="2" t="str">
        <f t="array" ref="BY66">IFERROR(INDEX('CAMAGUI DATA UNIFICADA'!$C$2:$T1007,MATCH(1,($A66='CAMAGUI DATA UNIFICADA'!$A$2:$A1007)*($BV$1='CAMAGUI DATA UNIFICADA'!$B$2:$B1007),0),MATCH(BY$2,'CAMAGUI DATA UNIFICADA'!$C$1:$T$1,0)),"")</f>
        <v>SKR MAST</v>
      </c>
      <c r="BZ66" s="139">
        <f t="array" ref="BZ66">IFERROR(INDEX('CAMAGUI DATA UNIFICADA'!$C$2:$T1007,MATCH(1,($A66='CAMAGUI DATA UNIFICADA'!$A$2:$A1007)*($BV$1='CAMAGUI DATA UNIFICADA'!$B$2:$B1007),0),MATCH(BZ$2,'CAMAGUI DATA UNIFICADA'!$C$1:$T$1,0)),"")</f>
        <v>2744</v>
      </c>
      <c r="CA66" s="2">
        <f t="array" ref="CA66">IFERROR(INDEX('CAMAGUI DATA UNIFICADA'!$C$2:$T1007,MATCH(1,($A66='CAMAGUI DATA UNIFICADA'!$A$2:$A1007)*($BV$1='CAMAGUI DATA UNIFICADA'!$B$2:$B1007),0),MATCH(CA$2,'CAMAGUI DATA UNIFICADA'!$C$1:$T$1,0)),"")</f>
        <v>17.93</v>
      </c>
      <c r="CB66" s="2">
        <f t="array" ref="CB66">IFERROR(INDEX('CAMAGUI DATA UNIFICADA'!$C$2:$T1007,MATCH(1,($A66='CAMAGUI DATA UNIFICADA'!$A$2:$A1007)*($BV$1='CAMAGUI DATA UNIFICADA'!$B$2:$B1007),0),MATCH(CB$2,'CAMAGUI DATA UNIFICADA'!$C$1:$T$1,0)),"")</f>
        <v>3.08</v>
      </c>
      <c r="CC66" s="33">
        <f t="array" ref="CC66">IFERROR(INDEX('CAMAGUI DATA UNIFICADA'!$C$2:$T1007,MATCH(1,($A66='CAMAGUI DATA UNIFICADA'!$A$2:$A1007)*($BV$1='CAMAGUI DATA UNIFICADA'!$B$2:$B1007),0),MATCH(CC$2,'CAMAGUI DATA UNIFICADA'!$C$1:$T$1,0)),"")</f>
        <v>3.54756</v>
      </c>
      <c r="CD66" s="60">
        <f t="array" ref="CD66">IFERROR(INDEX('CAMAGUI DATA UNIFICADA'!$C$2:$T1007,MATCH(1,($A66='CAMAGUI DATA UNIFICADA'!$A$2:$A1007)*($BV$1='CAMAGUI DATA UNIFICADA'!$B$2:$B1007),0),MATCH(CD$2,'CAMAGUI DATA UNIFICADA'!$C$1:$T$1,0)),"")</f>
        <v>628854.1805</v>
      </c>
      <c r="CE66" s="33">
        <f t="array" ref="CE66">IFERROR(INDEX('CAMAGUI DATA UNIFICADA'!$C$2:$T1007,MATCH(1,($A66='CAMAGUI DATA UNIFICADA'!$A$2:$A1007)*($BV$1='CAMAGUI DATA UNIFICADA'!$B$2:$B1007),0),MATCH(CE$2,'CAMAGUI DATA UNIFICADA'!$C$1:$T$1,0)),"")</f>
        <v>1.527883881</v>
      </c>
      <c r="CF66" s="23">
        <f t="array" ref="CF66">IFERROR(INDEX('CAMAGUI DATA UNIFICADA'!$C$2:$T1007,MATCH(1,($A66='CAMAGUI DATA UNIFICADA'!$A$2:$A1007)*($BV$1='CAMAGUI DATA UNIFICADA'!$B$2:$B1007),0),MATCH(CF$2,'CAMAGUI DATA UNIFICADA'!$C$1:$T$1,0)),"")</f>
        <v>0.8983631149</v>
      </c>
      <c r="CG66" s="23">
        <f t="array" ref="CG66">IFERROR(INDEX('CAMAGUI DATA UNIFICADA'!$C$2:$T1007,MATCH(1,($A66='CAMAGUI DATA UNIFICADA'!$A$2:$A1007)*($BV$1='CAMAGUI DATA UNIFICADA'!$B$2:$B1007),0),MATCH(CG$2,'CAMAGUI DATA UNIFICADA'!$C$1:$T$1,0)),"")</f>
        <v>0.85</v>
      </c>
      <c r="CH66" s="60">
        <f t="array" ref="CH66">IFERROR(INDEX('CAMAGUI DATA UNIFICADA'!$C$2:$T1007,MATCH(1,($A66='CAMAGUI DATA UNIFICADA'!$A$2:$A1007)*($BV$1='CAMAGUI DATA UNIFICADA'!$B$2:$B1007),0),MATCH(CH$2,'CAMAGUI DATA UNIFICADA'!$C$1:$T$1,0)),"")</f>
        <v>141666.6667</v>
      </c>
      <c r="CI66" s="2">
        <f t="array" ref="CI66">IFERROR(INDEX('CAMAGUI DATA UNIFICADA'!$C$2:$T1007,MATCH(1,($A66='CAMAGUI DATA UNIFICADA'!$A$2:$A1007)*($BV$1='CAMAGUI DATA UNIFICADA'!$B$2:$B1007),0),MATCH(CI$2,'CAMAGUI DATA UNIFICADA'!$C$1:$T$1,0)),"")</f>
        <v>2</v>
      </c>
      <c r="CJ66" s="2">
        <f t="array" ref="CJ66">IFERROR(INDEX('CAMAGUI DATA UNIFICADA'!$C$2:$T1007,MATCH(1,($A66='CAMAGUI DATA UNIFICADA'!$A$2:$A1007)*($BV$1='CAMAGUI DATA UNIFICADA'!$B$2:$B1007),0),MATCH(CJ$2,'CAMAGUI DATA UNIFICADA'!$C$1:$T$1,0)),"")</f>
        <v>19.93</v>
      </c>
      <c r="CK66" s="33">
        <f t="array" ref="CK66">IFERROR(INDEX('CAMAGUI DATA UNIFICADA'!$C$2:$T1007,MATCH(1,($A66='CAMAGUI DATA UNIFICADA'!$A$2:$A1007)*($BV$1='CAMAGUI DATA UNIFICADA'!$B$2:$B1007),0),MATCH(CK$2,'CAMAGUI DATA UNIFICADA'!$C$1:$T$1,0)),"")</f>
        <v>3.31872</v>
      </c>
      <c r="CL66" s="60">
        <f t="array" ref="CL66">IFERROR(INDEX('CAMAGUI DATA UNIFICADA'!$C$2:$T1007,MATCH(1,($A66='CAMAGUI DATA UNIFICADA'!$A$2:$A1007)*($BV$1='CAMAGUI DATA UNIFICADA'!$B$2:$B1007),0),MATCH(CL$2,'CAMAGUI DATA UNIFICADA'!$C$1:$T$1,0)),"")</f>
        <v>399.6640544</v>
      </c>
      <c r="CM66" s="140">
        <f t="array" ref="CM66">IFERROR(INDEX('CAMAGUI DATA UNIFICADA'!$C$2:$T1007,MATCH(1,($A66='CAMAGUI DATA UNIFICADA'!$A$2:$A1007)*($BV$1='CAMAGUI DATA UNIFICADA'!$B$2:$B1007),0),MATCH(CM$2,'CAMAGUI DATA UNIFICADA'!$C$1:$T$1,0)),"")</f>
        <v>-0.0839864023</v>
      </c>
      <c r="CN66" s="138" t="str">
        <f t="array" ref="CN66">IFERROR(INDEX('CAMAGUI DATA UNIFICADA'!$C$2:$T1007,MATCH(1,($A66='CAMAGUI DATA UNIFICADA'!$A$2:$A1007)*($CN$1='CAMAGUI DATA UNIFICADA'!$B$2:$B1007),0),MATCH(CN$2,'CAMAGUI DATA UNIFICADA'!$C$1:$T$1,0)),"")</f>
        <v>CA6250224</v>
      </c>
      <c r="CO66" s="2">
        <f t="array" ref="CO66">IFERROR(INDEX('CAMAGUI DATA UNIFICADA'!$C$2:$T1007,MATCH(1,($A66='CAMAGUI DATA UNIFICADA'!$A$2:$A1007)*($CN$1='CAMAGUI DATA UNIFICADA'!$B$2:$B1007),0),MATCH(CO$2,'CAMAGUI DATA UNIFICADA'!$C$1:$T$1,0)),"")</f>
        <v>600</v>
      </c>
      <c r="CP66" s="2">
        <f t="array" ref="CP66">IFERROR(INDEX('CAMAGUI DATA UNIFICADA'!$C$2:$T1007,MATCH(1,($A66='CAMAGUI DATA UNIFICADA'!$A$2:$A1007)*($CN$1='CAMAGUI DATA UNIFICADA'!$B$2:$B1007),0),MATCH(CP$2,'CAMAGUI DATA UNIFICADA'!$C$1:$T$1,0)),"")</f>
        <v>4200</v>
      </c>
      <c r="CQ66" s="2" t="str">
        <f t="array" ref="CQ66">IFERROR(INDEX('CAMAGUI DATA UNIFICADA'!$C$2:$T1007,MATCH(1,($A66='CAMAGUI DATA UNIFICADA'!$A$2:$A1007)*($CN$1='CAMAGUI DATA UNIFICADA'!$B$2:$B1007),0),MATCH(CQ$2,'CAMAGUI DATA UNIFICADA'!$C$1:$T$1,0)),"")</f>
        <v>SKR MAST</v>
      </c>
      <c r="CR66" s="139">
        <f t="array" ref="CR66">IFERROR(INDEX('CAMAGUI DATA UNIFICADA'!$C$2:$T1007,MATCH(1,($A66='CAMAGUI DATA UNIFICADA'!$A$2:$A1007)*($CN$1='CAMAGUI DATA UNIFICADA'!$B$2:$B1007),0),MATCH(CR$2,'CAMAGUI DATA UNIFICADA'!$C$1:$T$1,0)),"")</f>
        <v>4116</v>
      </c>
      <c r="CS66" s="2">
        <f t="array" ref="CS66">IFERROR(INDEX('CAMAGUI DATA UNIFICADA'!$C$2:$T1007,MATCH(1,($A66='CAMAGUI DATA UNIFICADA'!$A$2:$A1007)*($CN$1='CAMAGUI DATA UNIFICADA'!$B$2:$B1007),0),MATCH(CS$2,'CAMAGUI DATA UNIFICADA'!$C$1:$T$1,0)),"")</f>
        <v>18.61</v>
      </c>
      <c r="CT66" s="2">
        <f t="array" ref="CT66">IFERROR(INDEX('CAMAGUI DATA UNIFICADA'!$C$2:$T1007,MATCH(1,($A66='CAMAGUI DATA UNIFICADA'!$A$2:$A1007)*($CN$1='CAMAGUI DATA UNIFICADA'!$B$2:$B1007),0),MATCH(CT$2,'CAMAGUI DATA UNIFICADA'!$C$1:$T$1,0)),"")</f>
        <v>2.97</v>
      </c>
      <c r="CU66" s="33">
        <f t="array" ref="CU66">IFERROR(INDEX('CAMAGUI DATA UNIFICADA'!$C$2:$T1007,MATCH(1,($A66='CAMAGUI DATA UNIFICADA'!$A$2:$A1007)*($CN$1='CAMAGUI DATA UNIFICADA'!$B$2:$B1007),0),MATCH(CU$2,'CAMAGUI DATA UNIFICADA'!$C$1:$T$1,0)),"")</f>
        <v>3.46212</v>
      </c>
      <c r="CV66" s="60">
        <f t="array" ref="CV66">IFERROR(INDEX('CAMAGUI DATA UNIFICADA'!$C$2:$T1007,MATCH(1,($A66='CAMAGUI DATA UNIFICADA'!$A$2:$A1007)*($CN$1='CAMAGUI DATA UNIFICADA'!$B$2:$B1007),0),MATCH(CV$2,'CAMAGUI DATA UNIFICADA'!$C$1:$T$1,0)),"")</f>
        <v>931242.4408</v>
      </c>
      <c r="CW66" s="33">
        <f t="array" ref="CW66">IFERROR(INDEX('CAMAGUI DATA UNIFICADA'!$C$2:$T1007,MATCH(1,($A66='CAMAGUI DATA UNIFICADA'!$A$2:$A1007)*($CN$1='CAMAGUI DATA UNIFICADA'!$B$2:$B1007),0),MATCH(CW$2,'CAMAGUI DATA UNIFICADA'!$C$1:$T$1,0)),"")</f>
        <v>1.60697888</v>
      </c>
      <c r="CX66" s="23">
        <f t="array" ref="CX66">IFERROR(INDEX('CAMAGUI DATA UNIFICADA'!$C$2:$T1007,MATCH(1,($A66='CAMAGUI DATA UNIFICADA'!$A$2:$A1007)*($CN$1='CAMAGUI DATA UNIFICADA'!$B$2:$B1007),0),MATCH(CX$2,'CAMAGUI DATA UNIFICADA'!$C$1:$T$1,0)),"")</f>
        <v>0.8465840371</v>
      </c>
      <c r="CY66" s="23">
        <f t="array" ref="CY66">IFERROR(INDEX('CAMAGUI DATA UNIFICADA'!$C$2:$T1007,MATCH(1,($A66='CAMAGUI DATA UNIFICADA'!$A$2:$A1007)*($CN$1='CAMAGUI DATA UNIFICADA'!$B$2:$B1007),0),MATCH(CY$2,'CAMAGUI DATA UNIFICADA'!$C$1:$T$1,0)),"")</f>
        <v>0.8</v>
      </c>
      <c r="CZ66" s="60">
        <f t="array" ref="CZ66">IFERROR(INDEX('CAMAGUI DATA UNIFICADA'!$C$2:$T1007,MATCH(1,($A66='CAMAGUI DATA UNIFICADA'!$A$2:$A1007)*($CN$1='CAMAGUI DATA UNIFICADA'!$B$2:$B1007),0),MATCH(CZ$2,'CAMAGUI DATA UNIFICADA'!$C$1:$T$1,0)),"")</f>
        <v>100571.4286</v>
      </c>
      <c r="DA66" s="2">
        <f t="array" ref="DA66">IFERROR(INDEX('CAMAGUI DATA UNIFICADA'!$C$2:$T1007,MATCH(1,($A66='CAMAGUI DATA UNIFICADA'!$A$2:$A1007)*($CN$1='CAMAGUI DATA UNIFICADA'!$B$2:$B1007),0),MATCH(DA$2,'CAMAGUI DATA UNIFICADA'!$C$1:$T$1,0)),"")</f>
        <v>2</v>
      </c>
      <c r="DB66" s="2">
        <f t="array" ref="DB66">IFERROR(INDEX('CAMAGUI DATA UNIFICADA'!$C$2:$T1007,MATCH(1,($A66='CAMAGUI DATA UNIFICADA'!$A$2:$A1007)*($CN$1='CAMAGUI DATA UNIFICADA'!$B$2:$B1007),0),MATCH(DB$2,'CAMAGUI DATA UNIFICADA'!$C$1:$T$1,0)),"")</f>
        <v>20.61</v>
      </c>
      <c r="DC66" s="33">
        <f t="array" ref="DC66">IFERROR(INDEX('CAMAGUI DATA UNIFICADA'!$C$2:$T1007,MATCH(1,($A66='CAMAGUI DATA UNIFICADA'!$A$2:$A1007)*($CN$1='CAMAGUI DATA UNIFICADA'!$B$2:$B1007),0),MATCH(DC$2,'CAMAGUI DATA UNIFICADA'!$C$1:$T$1,0)),"")</f>
        <v>3.24144</v>
      </c>
      <c r="DD66" s="60">
        <f t="array" ref="DD66">IFERROR(INDEX('CAMAGUI DATA UNIFICADA'!$C$2:$T1007,MATCH(1,($A66='CAMAGUI DATA UNIFICADA'!$A$2:$A1007)*($CN$1='CAMAGUI DATA UNIFICADA'!$B$2:$B1007),0),MATCH(DD$2,'CAMAGUI DATA UNIFICADA'!$C$1:$T$1,0)),"")</f>
        <v>596.0864297</v>
      </c>
      <c r="DE66" s="140">
        <f t="array" ref="DE66">IFERROR(INDEX('CAMAGUI DATA UNIFICADA'!$C$2:$T1007,MATCH(1,($A66='CAMAGUI DATA UNIFICADA'!$A$2:$A1007)*($CN$1='CAMAGUI DATA UNIFICADA'!$B$2:$B1007),0),MATCH(DE$2,'CAMAGUI DATA UNIFICADA'!$C$1:$T$1,0)),"")</f>
        <v>-0.9783925673</v>
      </c>
      <c r="DF66" s="138" t="str">
        <f t="array" ref="DF66">IFERROR(INDEX('CAMAGUI DATA UNIFICADA'!$C$2:$T1007,MATCH(1,($A66='CAMAGUI DATA UNIFICADA'!$A$2:$A1007)*($DF$1='CAMAGUI DATA UNIFICADA'!$B$2:$B1007),0),MATCH(DF$2,'CAMAGUI DATA UNIFICADA'!$C$1:$T$1,0)),"")</f>
        <v/>
      </c>
      <c r="DG66" s="2" t="str">
        <f t="array" ref="DG66">IFERROR(INDEX('CAMAGUI DATA UNIFICADA'!$C$2:$T1007,MATCH(1,($A66='CAMAGUI DATA UNIFICADA'!$A$2:$A1007)*($DF$1='CAMAGUI DATA UNIFICADA'!$B$2:$B1007),0),MATCH(DG$2,'CAMAGUI DATA UNIFICADA'!$C$1:$T$1,0)),"")</f>
        <v/>
      </c>
      <c r="DH66" s="2" t="str">
        <f t="array" ref="DH66">IFERROR(INDEX('CAMAGUI DATA UNIFICADA'!$C$2:$T1007,MATCH(1,($A66='CAMAGUI DATA UNIFICADA'!$A$2:$A1007)*($DF$1='CAMAGUI DATA UNIFICADA'!$B$2:$B1007),0),MATCH(DH$2,'CAMAGUI DATA UNIFICADA'!$C$1:$T$1,0)),"")</f>
        <v/>
      </c>
      <c r="DI66" s="2" t="str">
        <f t="array" ref="DI66">IFERROR(INDEX('CAMAGUI DATA UNIFICADA'!$C$2:$T1007,MATCH(1,($A66='CAMAGUI DATA UNIFICADA'!$A$2:$A1007)*($DF$1='CAMAGUI DATA UNIFICADA'!$B$2:$B1007),0),MATCH(DI$2,'CAMAGUI DATA UNIFICADA'!$C$1:$T$1,0)),"")</f>
        <v/>
      </c>
      <c r="DJ66" s="139" t="str">
        <f t="array" ref="DJ66">IFERROR(INDEX('CAMAGUI DATA UNIFICADA'!$C$2:$T1007,MATCH(1,($A66='CAMAGUI DATA UNIFICADA'!$A$2:$A1007)*($DF$1='CAMAGUI DATA UNIFICADA'!$B$2:$B1007),0),MATCH(DJ$2,'CAMAGUI DATA UNIFICADA'!$C$1:$T$1,0)),"")</f>
        <v/>
      </c>
      <c r="DK66" s="2" t="str">
        <f t="array" ref="DK66">IFERROR(INDEX('CAMAGUI DATA UNIFICADA'!$C$2:$T1007,MATCH(1,($A66='CAMAGUI DATA UNIFICADA'!$A$2:$A1007)*($DF$1='CAMAGUI DATA UNIFICADA'!$B$2:$B1007),0),MATCH(DK$2,'CAMAGUI DATA UNIFICADA'!$C$1:$T$1,0)),"")</f>
        <v/>
      </c>
      <c r="DL66" s="2" t="str">
        <f t="array" ref="DL66">IFERROR(INDEX('CAMAGUI DATA UNIFICADA'!$C$2:$T1007,MATCH(1,($A66='CAMAGUI DATA UNIFICADA'!$A$2:$A1007)*($DF$1='CAMAGUI DATA UNIFICADA'!$B$2:$B1007),0),MATCH(DL$2,'CAMAGUI DATA UNIFICADA'!$C$1:$T$1,0)),"")</f>
        <v/>
      </c>
      <c r="DM66" s="33" t="str">
        <f t="array" ref="DM66">IFERROR(INDEX('CAMAGUI DATA UNIFICADA'!$C$2:$T1007,MATCH(1,($A66='CAMAGUI DATA UNIFICADA'!$A$2:$A1007)*($DF$1='CAMAGUI DATA UNIFICADA'!$B$2:$B1007),0),MATCH(DM$2,'CAMAGUI DATA UNIFICADA'!$C$1:$T$1,0)),"")</f>
        <v/>
      </c>
      <c r="DN66" s="60" t="str">
        <f t="array" ref="DN66">IFERROR(INDEX('CAMAGUI DATA UNIFICADA'!$C$2:$T1007,MATCH(1,($A66='CAMAGUI DATA UNIFICADA'!$A$2:$A1007)*($DF$1='CAMAGUI DATA UNIFICADA'!$B$2:$B1007),0),MATCH(DN$2,'CAMAGUI DATA UNIFICADA'!$C$1:$T$1,0)),"")</f>
        <v/>
      </c>
      <c r="DO66" s="33" t="str">
        <f t="array" ref="DO66">IFERROR(INDEX('CAMAGUI DATA UNIFICADA'!$C$2:$T1007,MATCH(1,($A66='CAMAGUI DATA UNIFICADA'!$A$2:$A1007)*($DF$1='CAMAGUI DATA UNIFICADA'!$B$2:$B1007),0),MATCH(DO$2,'CAMAGUI DATA UNIFICADA'!$C$1:$T$1,0)),"")</f>
        <v/>
      </c>
      <c r="DP66" s="23" t="str">
        <f t="array" ref="DP66">IFERROR(INDEX('CAMAGUI DATA UNIFICADA'!$C$2:$T1007,MATCH(1,($A66='CAMAGUI DATA UNIFICADA'!$A$2:$A1007)*($DF$1='CAMAGUI DATA UNIFICADA'!$B$2:$B1007),0),MATCH(DP$2,'CAMAGUI DATA UNIFICADA'!$C$1:$T$1,0)),"")</f>
        <v/>
      </c>
      <c r="DQ66" s="23" t="str">
        <f t="array" ref="DQ66">IFERROR(INDEX('CAMAGUI DATA UNIFICADA'!$C$2:$T1007,MATCH(1,($A66='CAMAGUI DATA UNIFICADA'!$A$2:$A1007)*($DF$1='CAMAGUI DATA UNIFICADA'!$B$2:$B1007),0),MATCH(DQ$2,'CAMAGUI DATA UNIFICADA'!$C$1:$T$1,0)),"")</f>
        <v/>
      </c>
      <c r="DR66" s="2" t="str">
        <f t="array" ref="DR66">IFERROR(INDEX('CAMAGUI DATA UNIFICADA'!$C$2:$T1007,MATCH(1,($A66='CAMAGUI DATA UNIFICADA'!$A$2:$A1007)*($DF$1='CAMAGUI DATA UNIFICADA'!$B$2:$B1007),0),MATCH(DR$2,'CAMAGUI DATA UNIFICADA'!$C$1:$T$1,0)),"")</f>
        <v/>
      </c>
      <c r="DS66" s="2" t="str">
        <f t="array" ref="DS66">IFERROR(INDEX('CAMAGUI DATA UNIFICADA'!$C$2:$T1007,MATCH(1,($A66='CAMAGUI DATA UNIFICADA'!$A$2:$A1007)*($DF$1='CAMAGUI DATA UNIFICADA'!$B$2:$B1007),0),MATCH(DS$2,'CAMAGUI DATA UNIFICADA'!$C$1:$T$1,0)),"")</f>
        <v/>
      </c>
      <c r="DT66" s="2" t="str">
        <f t="array" ref="DT66">IFERROR(INDEX('CAMAGUI DATA UNIFICADA'!$C$2:$T1007,MATCH(1,($A66='CAMAGUI DATA UNIFICADA'!$A$2:$A1007)*($DF$1='CAMAGUI DATA UNIFICADA'!$B$2:$B1007),0),MATCH(DT$2,'CAMAGUI DATA UNIFICADA'!$C$1:$T$1,0)),"")</f>
        <v/>
      </c>
      <c r="DU66" s="33" t="str">
        <f t="array" ref="DU66">IFERROR(INDEX('CAMAGUI DATA UNIFICADA'!$C$2:$T1007,MATCH(1,($A66='CAMAGUI DATA UNIFICADA'!$A$2:$A1007)*($DF$1='CAMAGUI DATA UNIFICADA'!$B$2:$B1007),0),MATCH(DU$2,'CAMAGUI DATA UNIFICADA'!$C$1:$T$1,0)),"")</f>
        <v/>
      </c>
      <c r="DV66" s="60" t="str">
        <f t="array" ref="DV66">IFERROR(INDEX('CAMAGUI DATA UNIFICADA'!$C$2:$T1007,MATCH(1,($A66='CAMAGUI DATA UNIFICADA'!$A$2:$A1007)*($DF$1='CAMAGUI DATA UNIFICADA'!$B$2:$B1007),0),MATCH(DV$2,'CAMAGUI DATA UNIFICADA'!$C$1:$T$1,0)),"")</f>
        <v/>
      </c>
      <c r="DW66" s="140" t="str">
        <f t="array" ref="DW66">IFERROR(INDEX('CAMAGUI DATA UNIFICADA'!$C$2:$T1007,MATCH(1,($A66='CAMAGUI DATA UNIFICADA'!$A$2:$A1007)*($DF$1='CAMAGUI DATA UNIFICADA'!$B$2:$B1007),0),MATCH(DW$2,'CAMAGUI DATA UNIFICADA'!$C$1:$T$1,0)),"")</f>
        <v/>
      </c>
      <c r="DX66" s="144" t="str">
        <f t="array" ref="DX66">IFERROR(INDEX('CAMAGUI DATA UNIFICADA'!$C$2:$T1007,MATCH(1,($A66='CAMAGUI DATA UNIFICADA'!$A$2:$A1007)*($DX$1='CAMAGUI DATA UNIFICADA'!$B$2:$B1007),0),MATCH(DX$2,'CAMAGUI DATA UNIFICADA'!$C$1:$T$1,0)),"")</f>
        <v/>
      </c>
      <c r="DY66" s="60" t="str">
        <f t="array" ref="DY66">IFERROR(INDEX('CAMAGUI DATA UNIFICADA'!$C$2:$T1007,MATCH(1,($A66='CAMAGUI DATA UNIFICADA'!$A$2:$A1007)*($DX$1='CAMAGUI DATA UNIFICADA'!$B$2:$B1007),0),MATCH(DY$2,'CAMAGUI DATA UNIFICADA'!$C$1:$T$1,0)),"")</f>
        <v/>
      </c>
      <c r="DZ66" s="60" t="str">
        <f t="array" ref="DZ66">IFERROR(INDEX('CAMAGUI DATA UNIFICADA'!$C$2:$T1007,MATCH(1,($A66='CAMAGUI DATA UNIFICADA'!$A$2:$A1007)*($DX$1='CAMAGUI DATA UNIFICADA'!$B$2:$B1007),0),MATCH(DZ$2,'CAMAGUI DATA UNIFICADA'!$C$1:$T$1,0)),"")</f>
        <v/>
      </c>
      <c r="EA66" s="60" t="str">
        <f t="array" ref="EA66">IFERROR(INDEX('CAMAGUI DATA UNIFICADA'!$C$2:$T1007,MATCH(1,($A66='CAMAGUI DATA UNIFICADA'!$A$2:$A1007)*($DX$1='CAMAGUI DATA UNIFICADA'!$B$2:$B1007),0),MATCH(EA$2,'CAMAGUI DATA UNIFICADA'!$C$1:$T$1,0)),"")</f>
        <v/>
      </c>
      <c r="EB66" s="60" t="str">
        <f t="array" ref="EB66">IFERROR(INDEX('CAMAGUI DATA UNIFICADA'!$C$2:$T1007,MATCH(1,($A66='CAMAGUI DATA UNIFICADA'!$A$2:$A1007)*($DX$1='CAMAGUI DATA UNIFICADA'!$B$2:$B1007),0),MATCH(EB$2,'CAMAGUI DATA UNIFICADA'!$C$1:$T$1,0)),"")</f>
        <v/>
      </c>
      <c r="EC66" s="60" t="str">
        <f t="array" ref="EC66">IFERROR(INDEX('CAMAGUI DATA UNIFICADA'!$C$2:$T1007,MATCH(1,($A66='CAMAGUI DATA UNIFICADA'!$A$2:$A1007)*($DX$1='CAMAGUI DATA UNIFICADA'!$B$2:$B1007),0),MATCH(EC$2,'CAMAGUI DATA UNIFICADA'!$C$1:$T$1,0)),"")</f>
        <v/>
      </c>
      <c r="ED66" s="60" t="str">
        <f t="array" ref="ED66">IFERROR(INDEX('CAMAGUI DATA UNIFICADA'!$C$2:$T1007,MATCH(1,($A66='CAMAGUI DATA UNIFICADA'!$A$2:$A1007)*($DX$1='CAMAGUI DATA UNIFICADA'!$B$2:$B1007),0),MATCH(ED$2,'CAMAGUI DATA UNIFICADA'!$C$1:$T$1,0)),"")</f>
        <v/>
      </c>
      <c r="EE66" s="60" t="str">
        <f t="array" ref="EE66">IFERROR(INDEX('CAMAGUI DATA UNIFICADA'!$C$2:$T1007,MATCH(1,($A66='CAMAGUI DATA UNIFICADA'!$A$2:$A1007)*($DX$1='CAMAGUI DATA UNIFICADA'!$B$2:$B1007),0),MATCH(EE$2,'CAMAGUI DATA UNIFICADA'!$C$1:$T$1,0)),"")</f>
        <v/>
      </c>
      <c r="EF66" s="60" t="str">
        <f t="array" ref="EF66">IFERROR(INDEX('CAMAGUI DATA UNIFICADA'!$C$2:$T1007,MATCH(1,($A66='CAMAGUI DATA UNIFICADA'!$A$2:$A1007)*($DX$1='CAMAGUI DATA UNIFICADA'!$B$2:$B1007),0),MATCH(EF$2,'CAMAGUI DATA UNIFICADA'!$C$1:$T$1,0)),"")</f>
        <v/>
      </c>
      <c r="EG66" s="60" t="str">
        <f t="array" ref="EG66">IFERROR(INDEX('CAMAGUI DATA UNIFICADA'!$C$2:$T1007,MATCH(1,($A66='CAMAGUI DATA UNIFICADA'!$A$2:$A1007)*($DX$1='CAMAGUI DATA UNIFICADA'!$B$2:$B1007),0),MATCH(EG$2,'CAMAGUI DATA UNIFICADA'!$C$1:$T$1,0)),"")</f>
        <v/>
      </c>
      <c r="EH66" s="60" t="str">
        <f t="array" ref="EH66">IFERROR(INDEX('CAMAGUI DATA UNIFICADA'!$C$2:$T1007,MATCH(1,($A66='CAMAGUI DATA UNIFICADA'!$A$2:$A1007)*($DX$1='CAMAGUI DATA UNIFICADA'!$B$2:$B1007),0),MATCH(EH$2,'CAMAGUI DATA UNIFICADA'!$C$1:$T$1,0)),"")</f>
        <v/>
      </c>
      <c r="EI66" s="60" t="str">
        <f t="array" ref="EI66">IFERROR(INDEX('CAMAGUI DATA UNIFICADA'!$C$2:$T1007,MATCH(1,($A66='CAMAGUI DATA UNIFICADA'!$A$2:$A1007)*($DX$1='CAMAGUI DATA UNIFICADA'!$B$2:$B1007),0),MATCH(EI$2,'CAMAGUI DATA UNIFICADA'!$C$1:$T$1,0)),"")</f>
        <v/>
      </c>
      <c r="EJ66" s="60" t="str">
        <f t="array" ref="EJ66">IFERROR(INDEX('CAMAGUI DATA UNIFICADA'!$C$2:$T1007,MATCH(1,($A66='CAMAGUI DATA UNIFICADA'!$A$2:$A1007)*($DX$1='CAMAGUI DATA UNIFICADA'!$B$2:$B1007),0),MATCH(EJ$2,'CAMAGUI DATA UNIFICADA'!$C$1:$T$1,0)),"")</f>
        <v/>
      </c>
      <c r="EK66" s="60" t="str">
        <f t="array" ref="EK66">IFERROR(INDEX('CAMAGUI DATA UNIFICADA'!$C$2:$T1007,MATCH(1,($A66='CAMAGUI DATA UNIFICADA'!$A$2:$A1007)*($DX$1='CAMAGUI DATA UNIFICADA'!$B$2:$B1007),0),MATCH(EK$2,'CAMAGUI DATA UNIFICADA'!$C$1:$T$1,0)),"")</f>
        <v/>
      </c>
      <c r="EL66" s="60" t="str">
        <f t="array" ref="EL66">IFERROR(INDEX('CAMAGUI DATA UNIFICADA'!$C$2:$T1007,MATCH(1,($A66='CAMAGUI DATA UNIFICADA'!$A$2:$A1007)*($DX$1='CAMAGUI DATA UNIFICADA'!$B$2:$B1007),0),MATCH(EL$2,'CAMAGUI DATA UNIFICADA'!$C$1:$T$1,0)),"")</f>
        <v/>
      </c>
      <c r="EM66" s="60" t="str">
        <f t="array" ref="EM66">IFERROR(INDEX('CAMAGUI DATA UNIFICADA'!$C$2:$T1007,MATCH(1,($A66='CAMAGUI DATA UNIFICADA'!$A$2:$A1007)*($DX$1='CAMAGUI DATA UNIFICADA'!$B$2:$B1007),0),MATCH(EM$2,'CAMAGUI DATA UNIFICADA'!$C$1:$T$1,0)),"")</f>
        <v/>
      </c>
      <c r="EN66" s="60" t="str">
        <f t="array" ref="EN66">IFERROR(INDEX('CAMAGUI DATA UNIFICADA'!$C$2:$T1007,MATCH(1,($A66='CAMAGUI DATA UNIFICADA'!$A$2:$A1007)*($DX$1='CAMAGUI DATA UNIFICADA'!$B$2:$B1007),0),MATCH(EN$2,'CAMAGUI DATA UNIFICADA'!$C$1:$T$1,0)),"")</f>
        <v/>
      </c>
      <c r="EO66" s="140" t="str">
        <f t="array" ref="EO66">IFERROR(INDEX('CAMAGUI DATA UNIFICADA'!$C$2:$T1007,MATCH(1,($A66='CAMAGUI DATA UNIFICADA'!$A$2:$A1007)*($DX$1='CAMAGUI DATA UNIFICADA'!$B$2:$B1007),0),MATCH(EO$2,'CAMAGUI DATA UNIFICADA'!$C$1:$T$1,0)),"")</f>
        <v/>
      </c>
    </row>
    <row r="67">
      <c r="A67" s="137">
        <v>45397.0</v>
      </c>
      <c r="B67" s="138" t="str">
        <f t="array" ref="B67">IFERROR(INDEX('CAMAGUI DATA UNIFICADA'!$C$2:$T1007,MATCH(1,($A67='CAMAGUI DATA UNIFICADA'!$A$2:$A1007)*($B$1='CAMAGUI DATA UNIFICADA'!$B$2:$B1007),0),MATCH(B$2,'CAMAGUI DATA UNIFICADA'!$C$1:$T$1,0)),"")</f>
        <v>CA1180324</v>
      </c>
      <c r="C67" s="2">
        <f t="array" ref="C67">IFERROR(INDEX('CAMAGUI DATA UNIFICADA'!$C$2:$T1007,MATCH(1,($A67='CAMAGUI DATA UNIFICADA'!$A$2:$A1007)*($B$1='CAMAGUI DATA UNIFICADA'!$B$2:$B1007),0),MATCH(C$2,'CAMAGUI DATA UNIFICADA'!$C$1:$T$1,0)),"")</f>
        <v>650</v>
      </c>
      <c r="D67" s="2">
        <f t="array" ref="D67">IFERROR(INDEX('CAMAGUI DATA UNIFICADA'!$C$2:$T1007,MATCH(1,($A67='CAMAGUI DATA UNIFICADA'!$A$2:$A1007)*($B$1='CAMAGUI DATA UNIFICADA'!$B$2:$B1007),0),MATCH(D$2,'CAMAGUI DATA UNIFICADA'!$C$1:$T$1,0)),"")</f>
        <v>4375</v>
      </c>
      <c r="E67" s="2" t="str">
        <f t="array" ref="E67">IFERROR(INDEX('CAMAGUI DATA UNIFICADA'!$C$2:$T1007,MATCH(1,($A67='CAMAGUI DATA UNIFICADA'!$A$2:$A1007)*($B$1='CAMAGUI DATA UNIFICADA'!$B$2:$B1007),0),MATCH(E$2,'CAMAGUI DATA UNIFICADA'!$C$1:$T$1,0)),"")</f>
        <v>SKR MAST</v>
      </c>
      <c r="F67" s="139">
        <f t="array" ref="F67">IFERROR(INDEX('CAMAGUI DATA UNIFICADA'!$C$2:$T1007,MATCH(1,($A67='CAMAGUI DATA UNIFICADA'!$A$2:$A1007)*($B$1='CAMAGUI DATA UNIFICADA'!$B$2:$B1007),0),MATCH(F$2,'CAMAGUI DATA UNIFICADA'!$C$1:$T$1,0)),"")</f>
        <v>4287.5</v>
      </c>
      <c r="G67" s="2">
        <f t="array" ref="G67">IFERROR(INDEX('CAMAGUI DATA UNIFICADA'!$C$2:$T1007,MATCH(1,($A67='CAMAGUI DATA UNIFICADA'!$A$2:$A1007)*($B$1='CAMAGUI DATA UNIFICADA'!$B$2:$B1007),0),MATCH(G$2,'CAMAGUI DATA UNIFICADA'!$C$1:$T$1,0)),"")</f>
        <v>12</v>
      </c>
      <c r="H67" s="2">
        <f t="array" ref="H67">IFERROR(INDEX('CAMAGUI DATA UNIFICADA'!$C$2:$T1007,MATCH(1,($A67='CAMAGUI DATA UNIFICADA'!$A$2:$A1007)*($B$1='CAMAGUI DATA UNIFICADA'!$B$2:$B1007),0),MATCH(H$2,'CAMAGUI DATA UNIFICADA'!$C$1:$T$1,0)),"")</f>
        <v>3.2</v>
      </c>
      <c r="I67" s="33">
        <f t="array" ref="I67">IFERROR(INDEX('CAMAGUI DATA UNIFICADA'!$C$2:$T1007,MATCH(1,($A67='CAMAGUI DATA UNIFICADA'!$A$2:$A1007)*($B$1='CAMAGUI DATA UNIFICADA'!$B$2:$B1007),0),MATCH(I$2,'CAMAGUI DATA UNIFICADA'!$C$1:$T$1,0)),"")</f>
        <v>4.404</v>
      </c>
      <c r="J67" s="60">
        <f t="array" ref="J67">IFERROR(INDEX('CAMAGUI DATA UNIFICADA'!$C$2:$T1007,MATCH(1,($A67='CAMAGUI DATA UNIFICADA'!$A$2:$A1007)*($B$1='CAMAGUI DATA UNIFICADA'!$B$2:$B1007),0),MATCH(J$2,'CAMAGUI DATA UNIFICADA'!$C$1:$T$1,0)),"")</f>
        <v>1229942.477</v>
      </c>
      <c r="K67" s="33">
        <f t="array" ref="K67">IFERROR(INDEX('CAMAGUI DATA UNIFICADA'!$C$2:$T1007,MATCH(1,($A67='CAMAGUI DATA UNIFICADA'!$A$2:$A1007)*($B$1='CAMAGUI DATA UNIFICADA'!$B$2:$B1007),0),MATCH(K$2,'CAMAGUI DATA UNIFICADA'!$C$1:$T$1,0)),"")</f>
        <v>1.265914352</v>
      </c>
      <c r="L67" s="23">
        <f t="array" ref="L67">IFERROR(INDEX('CAMAGUI DATA UNIFICADA'!$C$2:$T1007,MATCH(1,($A67='CAMAGUI DATA UNIFICADA'!$A$2:$A1007)*($B$1='CAMAGUI DATA UNIFICADA'!$B$2:$B1007),0),MATCH(L$2,'CAMAGUI DATA UNIFICADA'!$C$1:$T$1,0)),"")</f>
        <v>1.024952064</v>
      </c>
      <c r="M67" s="23">
        <f t="array" ref="M67">IFERROR(INDEX('CAMAGUI DATA UNIFICADA'!$C$2:$T1007,MATCH(1,($A67='CAMAGUI DATA UNIFICADA'!$A$2:$A1007)*($B$1='CAMAGUI DATA UNIFICADA'!$B$2:$B1007),0),MATCH(M$2,'CAMAGUI DATA UNIFICADA'!$C$1:$T$1,0)),"")</f>
        <v>0.9</v>
      </c>
      <c r="N67" s="60">
        <f t="array" ref="N67">IFERROR(INDEX('CAMAGUI DATA UNIFICADA'!$C$2:$T1007,MATCH(1,($A67='CAMAGUI DATA UNIFICADA'!$A$2:$A1007)*($B$1='CAMAGUI DATA UNIFICADA'!$B$2:$B1007),0),MATCH(N$2,'CAMAGUI DATA UNIFICADA'!$C$1:$T$1,0)),"")</f>
        <v>131868.1319</v>
      </c>
      <c r="O67" s="2">
        <f t="array" ref="O67">IFERROR(INDEX('CAMAGUI DATA UNIFICADA'!$C$2:$T1007,MATCH(1,($A67='CAMAGUI DATA UNIFICADA'!$A$2:$A1007)*($B$1='CAMAGUI DATA UNIFICADA'!$B$2:$B1007),0),MATCH(O$2,'CAMAGUI DATA UNIFICADA'!$C$1:$T$1,0)),"")</f>
        <v>3</v>
      </c>
      <c r="P67" s="2">
        <f t="array" ref="P67">IFERROR(INDEX('CAMAGUI DATA UNIFICADA'!$C$2:$T1007,MATCH(1,($A67='CAMAGUI DATA UNIFICADA'!$A$2:$A1007)*($B$1='CAMAGUI DATA UNIFICADA'!$B$2:$B1007),0),MATCH(P$2,'CAMAGUI DATA UNIFICADA'!$C$1:$T$1,0)),"")</f>
        <v>15</v>
      </c>
      <c r="Q67" s="33">
        <f t="array" ref="Q67">IFERROR(INDEX('CAMAGUI DATA UNIFICADA'!$C$2:$T1007,MATCH(1,($A67='CAMAGUI DATA UNIFICADA'!$A$2:$A1007)*($B$1='CAMAGUI DATA UNIFICADA'!$B$2:$B1007),0),MATCH(Q$2,'CAMAGUI DATA UNIFICADA'!$C$1:$T$1,0)),"")</f>
        <v>3.924</v>
      </c>
      <c r="R67" s="60">
        <f t="array" ref="R67">IFERROR(INDEX('CAMAGUI DATA UNIFICADA'!$C$2:$T1007,MATCH(1,($A67='CAMAGUI DATA UNIFICADA'!$A$2:$A1007)*($B$1='CAMAGUI DATA UNIFICADA'!$B$2:$B1007),0),MATCH(R$2,'CAMAGUI DATA UNIFICADA'!$C$1:$T$1,0)),"")</f>
        <v>662.9099659</v>
      </c>
      <c r="S67" s="140">
        <f t="array" ref="S67">IFERROR(INDEX('CAMAGUI DATA UNIFICADA'!$C$2:$T1007,MATCH(1,($A67='CAMAGUI DATA UNIFICADA'!$A$2:$A1007)*($B$1='CAMAGUI DATA UNIFICADA'!$B$2:$B1007),0),MATCH(S$2,'CAMAGUI DATA UNIFICADA'!$C$1:$T$1,0)),"")</f>
        <v>3.22749148</v>
      </c>
      <c r="T67" s="138" t="str">
        <f t="array" ref="T67">IFERROR(INDEX('CAMAGUI DATA UNIFICADA'!$C$2:$T1007,MATCH(1,($A67='CAMAGUI DATA UNIFICADA'!$A$2:$A1007)*($T$1='CAMAGUI DATA UNIFICADA'!$B$2:$B1007),0),MATCH(T$2,'CAMAGUI DATA UNIFICADA'!$C$1:$T$1,0)),"")</f>
        <v>CA2250324</v>
      </c>
      <c r="U67" s="2">
        <f t="array" ref="U67">IFERROR(INDEX('CAMAGUI DATA UNIFICADA'!$C$2:$T1007,MATCH(1,($A67='CAMAGUI DATA UNIFICADA'!$A$2:$A1007)*($T$1='CAMAGUI DATA UNIFICADA'!$B$2:$B1007),0),MATCH(U$2,'CAMAGUI DATA UNIFICADA'!$C$1:$T$1,0)),"")</f>
        <v>400</v>
      </c>
      <c r="V67" s="2">
        <f t="array" ref="V67">IFERROR(INDEX('CAMAGUI DATA UNIFICADA'!$C$2:$T1007,MATCH(1,($A67='CAMAGUI DATA UNIFICADA'!$A$2:$A1007)*($T$1='CAMAGUI DATA UNIFICADA'!$B$2:$B1007),0),MATCH(V$2,'CAMAGUI DATA UNIFICADA'!$C$1:$T$1,0)),"")</f>
        <v>2425</v>
      </c>
      <c r="W67" s="2" t="str">
        <f t="array" ref="W67">IFERROR(INDEX('CAMAGUI DATA UNIFICADA'!$C$2:$T1007,MATCH(1,($A67='CAMAGUI DATA UNIFICADA'!$A$2:$A1007)*($T$1='CAMAGUI DATA UNIFICADA'!$B$2:$B1007),0),MATCH(W$2,'CAMAGUI DATA UNIFICADA'!$C$1:$T$1,0)),"")</f>
        <v>SKR MAST</v>
      </c>
      <c r="X67" s="139">
        <f t="array" ref="X67">IFERROR(INDEX('CAMAGUI DATA UNIFICADA'!$C$2:$T1007,MATCH(1,($A67='CAMAGUI DATA UNIFICADA'!$A$2:$A1007)*($T$1='CAMAGUI DATA UNIFICADA'!$B$2:$B1007),0),MATCH(X$2,'CAMAGUI DATA UNIFICADA'!$C$1:$T$1,0)),"")</f>
        <v>2376.5</v>
      </c>
      <c r="Y67" s="2">
        <f t="array" ref="Y67">IFERROR(INDEX('CAMAGUI DATA UNIFICADA'!$C$2:$T1007,MATCH(1,($A67='CAMAGUI DATA UNIFICADA'!$A$2:$A1007)*($T$1='CAMAGUI DATA UNIFICADA'!$B$2:$B1007),0),MATCH(Y$2,'CAMAGUI DATA UNIFICADA'!$C$1:$T$1,0)),"")</f>
        <v>10.34</v>
      </c>
      <c r="Z67" s="2">
        <f t="array" ref="Z67">IFERROR(INDEX('CAMAGUI DATA UNIFICADA'!$C$2:$T1007,MATCH(1,($A67='CAMAGUI DATA UNIFICADA'!$A$2:$A1007)*($T$1='CAMAGUI DATA UNIFICADA'!$B$2:$B1007),0),MATCH(Z$2,'CAMAGUI DATA UNIFICADA'!$C$1:$T$1,0)),"")</f>
        <v>3.06</v>
      </c>
      <c r="AA67" s="2">
        <f t="array" ref="AA67">IFERROR(INDEX('CAMAGUI DATA UNIFICADA'!$C$2:$T1007,MATCH(1,($A67='CAMAGUI DATA UNIFICADA'!$A$2:$A1007)*($T$1='CAMAGUI DATA UNIFICADA'!$B$2:$B1007),0),MATCH(AA$2,'CAMAGUI DATA UNIFICADA'!$C$1:$T$1,0)),"")</f>
        <v>4.76256</v>
      </c>
      <c r="AB67" s="60">
        <f t="array" ref="AB67">IFERROR(INDEX('CAMAGUI DATA UNIFICADA'!$C$2:$T1007,MATCH(1,($A67='CAMAGUI DATA UNIFICADA'!$A$2:$A1007)*($T$1='CAMAGUI DATA UNIFICADA'!$B$2:$B1007),0),MATCH(AB$2,'CAMAGUI DATA UNIFICADA'!$C$1:$T$1,0)),"")</f>
        <v>812267.3423</v>
      </c>
      <c r="AC67" s="33">
        <f t="array" ref="AC67">IFERROR(INDEX('CAMAGUI DATA UNIFICADA'!$C$2:$T1007,MATCH(1,($A67='CAMAGUI DATA UNIFICADA'!$A$2:$A1007)*($T$1='CAMAGUI DATA UNIFICADA'!$B$2:$B1007),0),MATCH(AC$2,'CAMAGUI DATA UNIFICADA'!$C$1:$T$1,0)),"")</f>
        <v>1.08708321</v>
      </c>
      <c r="AD67" s="23">
        <f t="array" ref="AD67">IFERROR(INDEX('CAMAGUI DATA UNIFICADA'!$C$2:$T1007,MATCH(1,($A67='CAMAGUI DATA UNIFICADA'!$A$2:$A1007)*($T$1='CAMAGUI DATA UNIFICADA'!$B$2:$B1007),0),MATCH(AD$2,'CAMAGUI DATA UNIFICADA'!$C$1:$T$1,0)),"")</f>
        <v>1.002799188</v>
      </c>
      <c r="AE67" s="23">
        <f t="array" ref="AE67">IFERROR(INDEX('CAMAGUI DATA UNIFICADA'!$C$2:$T1007,MATCH(1,($A67='CAMAGUI DATA UNIFICADA'!$A$2:$A1007)*($T$1='CAMAGUI DATA UNIFICADA'!$B$2:$B1007),0),MATCH(AE$2,'CAMAGUI DATA UNIFICADA'!$C$1:$T$1,0)),"")</f>
        <v>0.9</v>
      </c>
      <c r="AF67" s="60">
        <f t="array" ref="AF67">IFERROR(INDEX('CAMAGUI DATA UNIFICADA'!$C$2:$T1007,MATCH(1,($A67='CAMAGUI DATA UNIFICADA'!$A$2:$A1007)*($T$1='CAMAGUI DATA UNIFICADA'!$B$2:$B1007),0),MATCH(AF$2,'CAMAGUI DATA UNIFICADA'!$C$1:$T$1,0)),"")</f>
        <v>121500</v>
      </c>
      <c r="AG67" s="2">
        <f t="array" ref="AG67">IFERROR(INDEX('CAMAGUI DATA UNIFICADA'!$C$2:$T1007,MATCH(1,($A67='CAMAGUI DATA UNIFICADA'!$A$2:$A1007)*($T$1='CAMAGUI DATA UNIFICADA'!$B$2:$B1007),0),MATCH(AG$2,'CAMAGUI DATA UNIFICADA'!$C$1:$T$1,0)),"")</f>
        <v>3</v>
      </c>
      <c r="AH67" s="2">
        <f t="array" ref="AH67">IFERROR(INDEX('CAMAGUI DATA UNIFICADA'!$C$2:$T1007,MATCH(1,($A67='CAMAGUI DATA UNIFICADA'!$A$2:$A1007)*($T$1='CAMAGUI DATA UNIFICADA'!$B$2:$B1007),0),MATCH(AH$2,'CAMAGUI DATA UNIFICADA'!$C$1:$T$1,0)),"")</f>
        <v>13.34</v>
      </c>
      <c r="AI67" s="33">
        <f t="array" ref="AI67">IFERROR(INDEX('CAMAGUI DATA UNIFICADA'!$C$2:$T1007,MATCH(1,($A67='CAMAGUI DATA UNIFICADA'!$A$2:$A1007)*($T$1='CAMAGUI DATA UNIFICADA'!$B$2:$B1007),0),MATCH(AI$2,'CAMAGUI DATA UNIFICADA'!$C$1:$T$1,0)),"")</f>
        <v>4.19496</v>
      </c>
      <c r="AJ67" s="60">
        <f t="array" ref="AJ67">IFERROR(INDEX('CAMAGUI DATA UNIFICADA'!$C$2:$T1007,MATCH(1,($A67='CAMAGUI DATA UNIFICADA'!$A$2:$A1007)*($T$1='CAMAGUI DATA UNIFICADA'!$B$2:$B1007),0),MATCH(AJ$2,'CAMAGUI DATA UNIFICADA'!$C$1:$T$1,0)),"")</f>
        <v>428.0258136</v>
      </c>
      <c r="AK67" s="140">
        <f t="array" ref="AK67">IFERROR(INDEX('CAMAGUI DATA UNIFICADA'!$C$2:$T1007,MATCH(1,($A67='CAMAGUI DATA UNIFICADA'!$A$2:$A1007)*($T$1='CAMAGUI DATA UNIFICADA'!$B$2:$B1007),0),MATCH(AK$2,'CAMAGUI DATA UNIFICADA'!$C$1:$T$1,0)),"")</f>
        <v>7.006453396</v>
      </c>
      <c r="AL67" s="138" t="str">
        <f t="array" ref="AL67">IFERROR(INDEX('CAMAGUI DATA UNIFICADA'!$C$2:$T1007,MATCH(1,($A67='CAMAGUI DATA UNIFICADA'!$A$2:$A1007)*($AL$1='CAMAGUI DATA UNIFICADA'!$B$2:$B1007),0),MATCH(AL$2,'CAMAGUI DATA UNIFICADA'!$C$1:$T$1,0)),"")</f>
        <v>CA3180324</v>
      </c>
      <c r="AM67" s="2">
        <f t="array" ref="AM67">IFERROR(INDEX('CAMAGUI DATA UNIFICADA'!$C$2:$T1007,MATCH(1,($A67='CAMAGUI DATA UNIFICADA'!$A$2:$A1007)*($AL$1='CAMAGUI DATA UNIFICADA'!$B$2:$B1007),0),MATCH(AM$2,'CAMAGUI DATA UNIFICADA'!$C$1:$T$1,0)),"")</f>
        <v>525</v>
      </c>
      <c r="AN67" s="2">
        <f t="array" ref="AN67">IFERROR(INDEX('CAMAGUI DATA UNIFICADA'!$C$2:$T1007,MATCH(1,($A67='CAMAGUI DATA UNIFICADA'!$A$2:$A1007)*($AL$1='CAMAGUI DATA UNIFICADA'!$B$2:$B1007),0),MATCH(AN$2,'CAMAGUI DATA UNIFICADA'!$C$1:$T$1,0)),"")</f>
        <v>3300</v>
      </c>
      <c r="AO67" s="2" t="str">
        <f t="array" ref="AO67">IFERROR(INDEX('CAMAGUI DATA UNIFICADA'!$C$2:$T1007,MATCH(1,($A67='CAMAGUI DATA UNIFICADA'!$A$2:$A1007)*($AL$1='CAMAGUI DATA UNIFICADA'!$B$2:$B1007),0),MATCH(AO$2,'CAMAGUI DATA UNIFICADA'!$C$1:$T$1,0)),"")</f>
        <v>SKR MAST</v>
      </c>
      <c r="AP67" s="139">
        <f t="array" ref="AP67">IFERROR(INDEX('CAMAGUI DATA UNIFICADA'!$C$2:$T1007,MATCH(1,($A67='CAMAGUI DATA UNIFICADA'!$A$2:$A1007)*($AL$1='CAMAGUI DATA UNIFICADA'!$B$2:$B1007),0),MATCH(AP$2,'CAMAGUI DATA UNIFICADA'!$C$1:$T$1,0)),"")</f>
        <v>3234</v>
      </c>
      <c r="AQ67" s="2">
        <f t="array" ref="AQ67">IFERROR(INDEX('CAMAGUI DATA UNIFICADA'!$C$2:$T1007,MATCH(1,($A67='CAMAGUI DATA UNIFICADA'!$A$2:$A1007)*($AL$1='CAMAGUI DATA UNIFICADA'!$B$2:$B1007),0),MATCH(AQ$2,'CAMAGUI DATA UNIFICADA'!$C$1:$T$1,0)),"")</f>
        <v>10.2</v>
      </c>
      <c r="AR67" s="2">
        <f t="array" ref="AR67">IFERROR(INDEX('CAMAGUI DATA UNIFICADA'!$C$2:$T1007,MATCH(1,($A67='CAMAGUI DATA UNIFICADA'!$A$2:$A1007)*($AL$1='CAMAGUI DATA UNIFICADA'!$B$2:$B1007),0),MATCH(AR$2,'CAMAGUI DATA UNIFICADA'!$C$1:$T$1,0)),"")</f>
        <v>2.43</v>
      </c>
      <c r="AS67" s="33">
        <f t="array" ref="AS67">IFERROR(INDEX('CAMAGUI DATA UNIFICADA'!$C$2:$T1007,MATCH(1,($A67='CAMAGUI DATA UNIFICADA'!$A$2:$A1007)*($AL$1='CAMAGUI DATA UNIFICADA'!$B$2:$B1007),0),MATCH(AS$2,'CAMAGUI DATA UNIFICADA'!$C$1:$T$1,0)),"")</f>
        <v>4.7928</v>
      </c>
      <c r="AT67" s="60">
        <f t="array" ref="AT67">IFERROR(INDEX('CAMAGUI DATA UNIFICADA'!$C$2:$T1007,MATCH(1,($A67='CAMAGUI DATA UNIFICADA'!$A$2:$A1007)*($AL$1='CAMAGUI DATA UNIFICADA'!$B$2:$B1007),0),MATCH(AT$2,'CAMAGUI DATA UNIFICADA'!$C$1:$T$1,0)),"")</f>
        <v>1073914.794</v>
      </c>
      <c r="AU67" s="33">
        <f t="array" ref="AU67">IFERROR(INDEX('CAMAGUI DATA UNIFICADA'!$C$2:$T1007,MATCH(1,($A67='CAMAGUI DATA UNIFICADA'!$A$2:$A1007)*($AL$1='CAMAGUI DATA UNIFICADA'!$B$2:$B1007),0),MATCH(AU$2,'CAMAGUI DATA UNIFICADA'!$C$1:$T$1,0)),"")</f>
        <v>1.437063165</v>
      </c>
      <c r="AV67" s="23">
        <f t="array" ref="AV67">IFERROR(INDEX('CAMAGUI DATA UNIFICADA'!$C$2:$T1007,MATCH(1,($A67='CAMAGUI DATA UNIFICADA'!$A$2:$A1007)*($AL$1='CAMAGUI DATA UNIFICADA'!$B$2:$B1007),0),MATCH(AV$2,'CAMAGUI DATA UNIFICADA'!$C$1:$T$1,0)),"")</f>
        <v>1.022775994</v>
      </c>
      <c r="AW67" s="23">
        <f t="array" ref="AW67">IFERROR(INDEX('CAMAGUI DATA UNIFICADA'!$C$2:$T1007,MATCH(1,($A67='CAMAGUI DATA UNIFICADA'!$A$2:$A1007)*($AL$1='CAMAGUI DATA UNIFICADA'!$B$2:$B1007),0),MATCH(AW$2,'CAMAGUI DATA UNIFICADA'!$C$1:$T$1,0)),"")</f>
        <v>0.9</v>
      </c>
      <c r="AX67" s="60">
        <f t="array" ref="AX67">IFERROR(INDEX('CAMAGUI DATA UNIFICADA'!$C$2:$T1007,MATCH(1,($A67='CAMAGUI DATA UNIFICADA'!$A$2:$A1007)*($AL$1='CAMAGUI DATA UNIFICADA'!$B$2:$B1007),0),MATCH(AX$2,'CAMAGUI DATA UNIFICADA'!$C$1:$T$1,0)),"")</f>
        <v>135000</v>
      </c>
      <c r="AY67" s="2">
        <f t="array" ref="AY67">IFERROR(INDEX('CAMAGUI DATA UNIFICADA'!$C$2:$T1007,MATCH(1,($A67='CAMAGUI DATA UNIFICADA'!$A$2:$A1007)*($AL$1='CAMAGUI DATA UNIFICADA'!$B$2:$B1007),0),MATCH(AY$2,'CAMAGUI DATA UNIFICADA'!$C$1:$T$1,0)),"")</f>
        <v>3</v>
      </c>
      <c r="AZ67" s="2">
        <f t="array" ref="AZ67">IFERROR(INDEX('CAMAGUI DATA UNIFICADA'!$C$2:$T1007,MATCH(1,($A67='CAMAGUI DATA UNIFICADA'!$A$2:$A1007)*($AL$1='CAMAGUI DATA UNIFICADA'!$B$2:$B1007),0),MATCH(AZ$2,'CAMAGUI DATA UNIFICADA'!$C$1:$T$1,0)),"")</f>
        <v>13.2</v>
      </c>
      <c r="BA67" s="33">
        <f t="array" ref="BA67">IFERROR(INDEX('CAMAGUI DATA UNIFICADA'!$C$2:$T1007,MATCH(1,($A67='CAMAGUI DATA UNIFICADA'!$A$2:$A1007)*($AL$1='CAMAGUI DATA UNIFICADA'!$B$2:$B1007),0),MATCH(BA$2,'CAMAGUI DATA UNIFICADA'!$C$1:$T$1,0)),"")</f>
        <v>4.2168</v>
      </c>
      <c r="BB67" s="60">
        <f t="array" ref="BB67">IFERROR(INDEX('CAMAGUI DATA UNIFICADA'!$C$2:$T1007,MATCH(1,($A67='CAMAGUI DATA UNIFICADA'!$A$2:$A1007)*($AL$1='CAMAGUI DATA UNIFICADA'!$B$2:$B1007),0),MATCH(BB$2,'CAMAGUI DATA UNIFICADA'!$C$1:$T$1,0)),"")</f>
        <v>552.2173744</v>
      </c>
      <c r="BC67" s="140">
        <f t="array" ref="BC67">IFERROR(INDEX('CAMAGUI DATA UNIFICADA'!$C$2:$T1007,MATCH(1,($A67='CAMAGUI DATA UNIFICADA'!$A$2:$A1007)*($AL$1='CAMAGUI DATA UNIFICADA'!$B$2:$B1007),0),MATCH(BC$2,'CAMAGUI DATA UNIFICADA'!$C$1:$T$1,0)),"")</f>
        <v>6.804343609</v>
      </c>
      <c r="BD67" s="138" t="str">
        <f t="array" ref="BD67">IFERROR(INDEX('CAMAGUI DATA UNIFICADA'!$C$2:$T1007,MATCH(1,($A67='CAMAGUI DATA UNIFICADA'!$A$2:$A1007)*($BD$1='CAMAGUI DATA UNIFICADA'!$B$2:$B1007),0),MATCH(BD$2,'CAMAGUI DATA UNIFICADA'!$C$1:$T$1,0)),"")</f>
        <v>CA4240224</v>
      </c>
      <c r="BE67" s="2" t="str">
        <f t="array" ref="BE67">IFERROR(INDEX('CAMAGUI DATA UNIFICADA'!$C$2:$T1007,MATCH(1,($A67='CAMAGUI DATA UNIFICADA'!$A$2:$A1007)*($BD$1='CAMAGUI DATA UNIFICADA'!$B$2:$B1007),0),MATCH(BE$2,'CAMAGUI DATA UNIFICADA'!$C$1:$T$1,0)),"")</f>
        <v/>
      </c>
      <c r="BF67" s="2">
        <f t="array" ref="BF67">IFERROR(INDEX('CAMAGUI DATA UNIFICADA'!$C$2:$T1007,MATCH(1,($A67='CAMAGUI DATA UNIFICADA'!$A$2:$A1007)*($BD$1='CAMAGUI DATA UNIFICADA'!$B$2:$B1007),0),MATCH(BF$2,'CAMAGUI DATA UNIFICADA'!$C$1:$T$1,0)),"")</f>
        <v>800</v>
      </c>
      <c r="BG67" s="2" t="str">
        <f t="array" ref="BG67">IFERROR(INDEX('CAMAGUI DATA UNIFICADA'!$C$2:$T1007,MATCH(1,($A67='CAMAGUI DATA UNIFICADA'!$A$2:$A1007)*($BD$1='CAMAGUI DATA UNIFICADA'!$B$2:$B1007),0),MATCH(BG$2,'CAMAGUI DATA UNIFICADA'!$C$1:$T$1,0)),"")</f>
        <v>SKR MAST</v>
      </c>
      <c r="BH67" s="139">
        <f t="array" ref="BH67">IFERROR(INDEX('CAMAGUI DATA UNIFICADA'!$C$2:$T1007,MATCH(1,($A67='CAMAGUI DATA UNIFICADA'!$A$2:$A1007)*($BD$1='CAMAGUI DATA UNIFICADA'!$B$2:$B1007),0),MATCH(BH$2,'CAMAGUI DATA UNIFICADA'!$C$1:$T$1,0)),"")</f>
        <v>784</v>
      </c>
      <c r="BI67" s="2" t="str">
        <f t="array" ref="BI67">IFERROR(INDEX('CAMAGUI DATA UNIFICADA'!$C$2:$T1007,MATCH(1,($A67='CAMAGUI DATA UNIFICADA'!$A$2:$A1007)*($BD$1='CAMAGUI DATA UNIFICADA'!$B$2:$B1007),0),MATCH(BI$2,'CAMAGUI DATA UNIFICADA'!$C$1:$T$1,0)),"")</f>
        <v/>
      </c>
      <c r="BJ67" s="2">
        <f t="array" ref="BJ67">IFERROR(INDEX('CAMAGUI DATA UNIFICADA'!$C$2:$T1007,MATCH(1,($A67='CAMAGUI DATA UNIFICADA'!$A$2:$A1007)*($BD$1='CAMAGUI DATA UNIFICADA'!$B$2:$B1007),0),MATCH(BJ$2,'CAMAGUI DATA UNIFICADA'!$C$1:$T$1,0)),"")</f>
        <v>-17.5</v>
      </c>
      <c r="BK67" s="33" t="str">
        <f t="array" ref="BK67">IFERROR(INDEX('CAMAGUI DATA UNIFICADA'!$C$2:$T1007,MATCH(1,($A67='CAMAGUI DATA UNIFICADA'!$A$2:$A1007)*($BD$1='CAMAGUI DATA UNIFICADA'!$B$2:$B1007),0),MATCH(BK$2,'CAMAGUI DATA UNIFICADA'!$C$1:$T$1,0)),"")</f>
        <v/>
      </c>
      <c r="BL67" s="60" t="str">
        <f t="array" ref="BL67">IFERROR(INDEX('CAMAGUI DATA UNIFICADA'!$C$2:$T1007,MATCH(1,($A67='CAMAGUI DATA UNIFICADA'!$A$2:$A1007)*($BD$1='CAMAGUI DATA UNIFICADA'!$B$2:$B1007),0),MATCH(BL$2,'CAMAGUI DATA UNIFICADA'!$C$1:$T$1,0)),"")</f>
        <v/>
      </c>
      <c r="BM67" s="33" t="str">
        <f t="array" ref="BM67">IFERROR(INDEX('CAMAGUI DATA UNIFICADA'!$C$2:$T1007,MATCH(1,($A67='CAMAGUI DATA UNIFICADA'!$A$2:$A1007)*($BD$1='CAMAGUI DATA UNIFICADA'!$B$2:$B1007),0),MATCH(BM$2,'CAMAGUI DATA UNIFICADA'!$C$1:$T$1,0)),"")</f>
        <v/>
      </c>
      <c r="BN67" s="23">
        <f t="array" ref="BN67">IFERROR(INDEX('CAMAGUI DATA UNIFICADA'!$C$2:$T1007,MATCH(1,($A67='CAMAGUI DATA UNIFICADA'!$A$2:$A1007)*($BD$1='CAMAGUI DATA UNIFICADA'!$B$2:$B1007),0),MATCH(BN$2,'CAMAGUI DATA UNIFICADA'!$C$1:$T$1,0)),"")</f>
        <v>0</v>
      </c>
      <c r="BO67" s="23">
        <f t="array" ref="BO67">IFERROR(INDEX('CAMAGUI DATA UNIFICADA'!$C$2:$T1007,MATCH(1,($A67='CAMAGUI DATA UNIFICADA'!$A$2:$A1007)*($BD$1='CAMAGUI DATA UNIFICADA'!$B$2:$B1007),0),MATCH(BO$2,'CAMAGUI DATA UNIFICADA'!$C$1:$T$1,0)),"")</f>
        <v>0</v>
      </c>
      <c r="BP67" s="60">
        <f t="array" ref="BP67">IFERROR(INDEX('CAMAGUI DATA UNIFICADA'!$C$2:$T1007,MATCH(1,($A67='CAMAGUI DATA UNIFICADA'!$A$2:$A1007)*($BD$1='CAMAGUI DATA UNIFICADA'!$B$2:$B1007),0),MATCH(BP$2,'CAMAGUI DATA UNIFICADA'!$C$1:$T$1,0)),"")</f>
        <v>0</v>
      </c>
      <c r="BQ67" s="2">
        <f t="array" ref="BQ67">IFERROR(INDEX('CAMAGUI DATA UNIFICADA'!$C$2:$T1007,MATCH(1,($A67='CAMAGUI DATA UNIFICADA'!$A$2:$A1007)*($BD$1='CAMAGUI DATA UNIFICADA'!$B$2:$B1007),0),MATCH(BQ$2,'CAMAGUI DATA UNIFICADA'!$C$1:$T$1,0)),"")</f>
        <v>0</v>
      </c>
      <c r="BR67" s="2">
        <f t="array" ref="BR67">IFERROR(INDEX('CAMAGUI DATA UNIFICADA'!$C$2:$T1007,MATCH(1,($A67='CAMAGUI DATA UNIFICADA'!$A$2:$A1007)*($BD$1='CAMAGUI DATA UNIFICADA'!$B$2:$B1007),0),MATCH(BR$2,'CAMAGUI DATA UNIFICADA'!$C$1:$T$1,0)),"")</f>
        <v>0</v>
      </c>
      <c r="BS67" s="33" t="str">
        <f t="array" ref="BS67">IFERROR(INDEX('CAMAGUI DATA UNIFICADA'!$C$2:$T1007,MATCH(1,($A67='CAMAGUI DATA UNIFICADA'!$A$2:$A1007)*($BD$1='CAMAGUI DATA UNIFICADA'!$B$2:$B1007),0),MATCH(BS$2,'CAMAGUI DATA UNIFICADA'!$C$1:$T$1,0)),"")</f>
        <v/>
      </c>
      <c r="BT67" s="60">
        <f t="array" ref="BT67">IFERROR(INDEX('CAMAGUI DATA UNIFICADA'!$C$2:$T1007,MATCH(1,($A67='CAMAGUI DATA UNIFICADA'!$A$2:$A1007)*($BD$1='CAMAGUI DATA UNIFICADA'!$B$2:$B1007),0),MATCH(BT$2,'CAMAGUI DATA UNIFICADA'!$C$1:$T$1,0)),"")</f>
        <v>0</v>
      </c>
      <c r="BU67" s="140">
        <f t="array" ref="BU67">IFERROR(INDEX('CAMAGUI DATA UNIFICADA'!$C$2:$T1007,MATCH(1,($A67='CAMAGUI DATA UNIFICADA'!$A$2:$A1007)*($BD$1='CAMAGUI DATA UNIFICADA'!$B$2:$B1007),0),MATCH(BU$2,'CAMAGUI DATA UNIFICADA'!$C$1:$T$1,0)),"")</f>
        <v>0</v>
      </c>
      <c r="BV67" s="138" t="str">
        <f t="array" ref="BV67">IFERROR(INDEX('CAMAGUI DATA UNIFICADA'!$C$2:$T1007,MATCH(1,($A67='CAMAGUI DATA UNIFICADA'!$A$2:$A1007)*($BV$1='CAMAGUI DATA UNIFICADA'!$B$2:$B1007),0),MATCH(BV$2,'CAMAGUI DATA UNIFICADA'!$C$1:$T$1,0)),"")</f>
        <v>CA5240224</v>
      </c>
      <c r="BW67" s="2" t="str">
        <f t="array" ref="BW67">IFERROR(INDEX('CAMAGUI DATA UNIFICADA'!$C$2:$T1007,MATCH(1,($A67='CAMAGUI DATA UNIFICADA'!$A$2:$A1007)*($BV$1='CAMAGUI DATA UNIFICADA'!$B$2:$B1007),0),MATCH(BW$2,'CAMAGUI DATA UNIFICADA'!$C$1:$T$1,0)),"")</f>
        <v/>
      </c>
      <c r="BX67" s="2">
        <f t="array" ref="BX67">IFERROR(INDEX('CAMAGUI DATA UNIFICADA'!$C$2:$T1007,MATCH(1,($A67='CAMAGUI DATA UNIFICADA'!$A$2:$A1007)*($BV$1='CAMAGUI DATA UNIFICADA'!$B$2:$B1007),0),MATCH(BX$2,'CAMAGUI DATA UNIFICADA'!$C$1:$T$1,0)),"")</f>
        <v>775</v>
      </c>
      <c r="BY67" s="2" t="str">
        <f t="array" ref="BY67">IFERROR(INDEX('CAMAGUI DATA UNIFICADA'!$C$2:$T1007,MATCH(1,($A67='CAMAGUI DATA UNIFICADA'!$A$2:$A1007)*($BV$1='CAMAGUI DATA UNIFICADA'!$B$2:$B1007),0),MATCH(BY$2,'CAMAGUI DATA UNIFICADA'!$C$1:$T$1,0)),"")</f>
        <v>SKR MAST</v>
      </c>
      <c r="BZ67" s="139">
        <f t="array" ref="BZ67">IFERROR(INDEX('CAMAGUI DATA UNIFICADA'!$C$2:$T1007,MATCH(1,($A67='CAMAGUI DATA UNIFICADA'!$A$2:$A1007)*($BV$1='CAMAGUI DATA UNIFICADA'!$B$2:$B1007),0),MATCH(BZ$2,'CAMAGUI DATA UNIFICADA'!$C$1:$T$1,0)),"")</f>
        <v>759.5</v>
      </c>
      <c r="CA67" s="2" t="str">
        <f t="array" ref="CA67">IFERROR(INDEX('CAMAGUI DATA UNIFICADA'!$C$2:$T1007,MATCH(1,($A67='CAMAGUI DATA UNIFICADA'!$A$2:$A1007)*($BV$1='CAMAGUI DATA UNIFICADA'!$B$2:$B1007),0),MATCH(CA$2,'CAMAGUI DATA UNIFICADA'!$C$1:$T$1,0)),"")</f>
        <v/>
      </c>
      <c r="CB67" s="2">
        <f t="array" ref="CB67">IFERROR(INDEX('CAMAGUI DATA UNIFICADA'!$C$2:$T1007,MATCH(1,($A67='CAMAGUI DATA UNIFICADA'!$A$2:$A1007)*($BV$1='CAMAGUI DATA UNIFICADA'!$B$2:$B1007),0),MATCH(CB$2,'CAMAGUI DATA UNIFICADA'!$C$1:$T$1,0)),"")</f>
        <v>-17.93</v>
      </c>
      <c r="CC67" s="33" t="str">
        <f t="array" ref="CC67">IFERROR(INDEX('CAMAGUI DATA UNIFICADA'!$C$2:$T1007,MATCH(1,($A67='CAMAGUI DATA UNIFICADA'!$A$2:$A1007)*($BV$1='CAMAGUI DATA UNIFICADA'!$B$2:$B1007),0),MATCH(CC$2,'CAMAGUI DATA UNIFICADA'!$C$1:$T$1,0)),"")</f>
        <v/>
      </c>
      <c r="CD67" s="60" t="str">
        <f t="array" ref="CD67">IFERROR(INDEX('CAMAGUI DATA UNIFICADA'!$C$2:$T1007,MATCH(1,($A67='CAMAGUI DATA UNIFICADA'!$A$2:$A1007)*($BV$1='CAMAGUI DATA UNIFICADA'!$B$2:$B1007),0),MATCH(CD$2,'CAMAGUI DATA UNIFICADA'!$C$1:$T$1,0)),"")</f>
        <v/>
      </c>
      <c r="CE67" s="33" t="str">
        <f t="array" ref="CE67">IFERROR(INDEX('CAMAGUI DATA UNIFICADA'!$C$2:$T1007,MATCH(1,($A67='CAMAGUI DATA UNIFICADA'!$A$2:$A1007)*($BV$1='CAMAGUI DATA UNIFICADA'!$B$2:$B1007),0),MATCH(CE$2,'CAMAGUI DATA UNIFICADA'!$C$1:$T$1,0)),"")</f>
        <v/>
      </c>
      <c r="CF67" s="23">
        <f t="array" ref="CF67">IFERROR(INDEX('CAMAGUI DATA UNIFICADA'!$C$2:$T1007,MATCH(1,($A67='CAMAGUI DATA UNIFICADA'!$A$2:$A1007)*($BV$1='CAMAGUI DATA UNIFICADA'!$B$2:$B1007),0),MATCH(CF$2,'CAMAGUI DATA UNIFICADA'!$C$1:$T$1,0)),"")</f>
        <v>0</v>
      </c>
      <c r="CG67" s="23">
        <f t="array" ref="CG67">IFERROR(INDEX('CAMAGUI DATA UNIFICADA'!$C$2:$T1007,MATCH(1,($A67='CAMAGUI DATA UNIFICADA'!$A$2:$A1007)*($BV$1='CAMAGUI DATA UNIFICADA'!$B$2:$B1007),0),MATCH(CG$2,'CAMAGUI DATA UNIFICADA'!$C$1:$T$1,0)),"")</f>
        <v>0</v>
      </c>
      <c r="CH67" s="60">
        <f t="array" ref="CH67">IFERROR(INDEX('CAMAGUI DATA UNIFICADA'!$C$2:$T1007,MATCH(1,($A67='CAMAGUI DATA UNIFICADA'!$A$2:$A1007)*($BV$1='CAMAGUI DATA UNIFICADA'!$B$2:$B1007),0),MATCH(CH$2,'CAMAGUI DATA UNIFICADA'!$C$1:$T$1,0)),"")</f>
        <v>0</v>
      </c>
      <c r="CI67" s="2">
        <f t="array" ref="CI67">IFERROR(INDEX('CAMAGUI DATA UNIFICADA'!$C$2:$T1007,MATCH(1,($A67='CAMAGUI DATA UNIFICADA'!$A$2:$A1007)*($BV$1='CAMAGUI DATA UNIFICADA'!$B$2:$B1007),0),MATCH(CI$2,'CAMAGUI DATA UNIFICADA'!$C$1:$T$1,0)),"")</f>
        <v>0</v>
      </c>
      <c r="CJ67" s="2">
        <f t="array" ref="CJ67">IFERROR(INDEX('CAMAGUI DATA UNIFICADA'!$C$2:$T1007,MATCH(1,($A67='CAMAGUI DATA UNIFICADA'!$A$2:$A1007)*($BV$1='CAMAGUI DATA UNIFICADA'!$B$2:$B1007),0),MATCH(CJ$2,'CAMAGUI DATA UNIFICADA'!$C$1:$T$1,0)),"")</f>
        <v>0</v>
      </c>
      <c r="CK67" s="33" t="str">
        <f t="array" ref="CK67">IFERROR(INDEX('CAMAGUI DATA UNIFICADA'!$C$2:$T1007,MATCH(1,($A67='CAMAGUI DATA UNIFICADA'!$A$2:$A1007)*($BV$1='CAMAGUI DATA UNIFICADA'!$B$2:$B1007),0),MATCH(CK$2,'CAMAGUI DATA UNIFICADA'!$C$1:$T$1,0)),"")</f>
        <v/>
      </c>
      <c r="CL67" s="60">
        <f t="array" ref="CL67">IFERROR(INDEX('CAMAGUI DATA UNIFICADA'!$C$2:$T1007,MATCH(1,($A67='CAMAGUI DATA UNIFICADA'!$A$2:$A1007)*($BV$1='CAMAGUI DATA UNIFICADA'!$B$2:$B1007),0),MATCH(CL$2,'CAMAGUI DATA UNIFICADA'!$C$1:$T$1,0)),"")</f>
        <v>0</v>
      </c>
      <c r="CM67" s="140">
        <f t="array" ref="CM67">IFERROR(INDEX('CAMAGUI DATA UNIFICADA'!$C$2:$T1007,MATCH(1,($A67='CAMAGUI DATA UNIFICADA'!$A$2:$A1007)*($BV$1='CAMAGUI DATA UNIFICADA'!$B$2:$B1007),0),MATCH(CM$2,'CAMAGUI DATA UNIFICADA'!$C$1:$T$1,0)),"")</f>
        <v>0</v>
      </c>
      <c r="CN67" s="138" t="str">
        <f t="array" ref="CN67">IFERROR(INDEX('CAMAGUI DATA UNIFICADA'!$C$2:$T1007,MATCH(1,($A67='CAMAGUI DATA UNIFICADA'!$A$2:$A1007)*($CN$1='CAMAGUI DATA UNIFICADA'!$B$2:$B1007),0),MATCH(CN$2,'CAMAGUI DATA UNIFICADA'!$C$1:$T$1,0)),"")</f>
        <v/>
      </c>
      <c r="CO67" s="2" t="str">
        <f t="array" ref="CO67">IFERROR(INDEX('CAMAGUI DATA UNIFICADA'!$C$2:$T1007,MATCH(1,($A67='CAMAGUI DATA UNIFICADA'!$A$2:$A1007)*($CN$1='CAMAGUI DATA UNIFICADA'!$B$2:$B1007),0),MATCH(CO$2,'CAMAGUI DATA UNIFICADA'!$C$1:$T$1,0)),"")</f>
        <v/>
      </c>
      <c r="CP67" s="2" t="str">
        <f t="array" ref="CP67">IFERROR(INDEX('CAMAGUI DATA UNIFICADA'!$C$2:$T1007,MATCH(1,($A67='CAMAGUI DATA UNIFICADA'!$A$2:$A1007)*($CN$1='CAMAGUI DATA UNIFICADA'!$B$2:$B1007),0),MATCH(CP$2,'CAMAGUI DATA UNIFICADA'!$C$1:$T$1,0)),"")</f>
        <v/>
      </c>
      <c r="CQ67" s="2" t="str">
        <f t="array" ref="CQ67">IFERROR(INDEX('CAMAGUI DATA UNIFICADA'!$C$2:$T1007,MATCH(1,($A67='CAMAGUI DATA UNIFICADA'!$A$2:$A1007)*($CN$1='CAMAGUI DATA UNIFICADA'!$B$2:$B1007),0),MATCH(CQ$2,'CAMAGUI DATA UNIFICADA'!$C$1:$T$1,0)),"")</f>
        <v/>
      </c>
      <c r="CR67" s="139" t="str">
        <f t="array" ref="CR67">IFERROR(INDEX('CAMAGUI DATA UNIFICADA'!$C$2:$T1007,MATCH(1,($A67='CAMAGUI DATA UNIFICADA'!$A$2:$A1007)*($CN$1='CAMAGUI DATA UNIFICADA'!$B$2:$B1007),0),MATCH(CR$2,'CAMAGUI DATA UNIFICADA'!$C$1:$T$1,0)),"")</f>
        <v/>
      </c>
      <c r="CS67" s="2" t="str">
        <f t="array" ref="CS67">IFERROR(INDEX('CAMAGUI DATA UNIFICADA'!$C$2:$T1007,MATCH(1,($A67='CAMAGUI DATA UNIFICADA'!$A$2:$A1007)*($CN$1='CAMAGUI DATA UNIFICADA'!$B$2:$B1007),0),MATCH(CS$2,'CAMAGUI DATA UNIFICADA'!$C$1:$T$1,0)),"")</f>
        <v/>
      </c>
      <c r="CT67" s="2" t="str">
        <f t="array" ref="CT67">IFERROR(INDEX('CAMAGUI DATA UNIFICADA'!$C$2:$T1007,MATCH(1,($A67='CAMAGUI DATA UNIFICADA'!$A$2:$A1007)*($CN$1='CAMAGUI DATA UNIFICADA'!$B$2:$B1007),0),MATCH(CT$2,'CAMAGUI DATA UNIFICADA'!$C$1:$T$1,0)),"")</f>
        <v/>
      </c>
      <c r="CU67" s="33" t="str">
        <f t="array" ref="CU67">IFERROR(INDEX('CAMAGUI DATA UNIFICADA'!$C$2:$T1007,MATCH(1,($A67='CAMAGUI DATA UNIFICADA'!$A$2:$A1007)*($CN$1='CAMAGUI DATA UNIFICADA'!$B$2:$B1007),0),MATCH(CU$2,'CAMAGUI DATA UNIFICADA'!$C$1:$T$1,0)),"")</f>
        <v/>
      </c>
      <c r="CV67" s="60" t="str">
        <f t="array" ref="CV67">IFERROR(INDEX('CAMAGUI DATA UNIFICADA'!$C$2:$T1007,MATCH(1,($A67='CAMAGUI DATA UNIFICADA'!$A$2:$A1007)*($CN$1='CAMAGUI DATA UNIFICADA'!$B$2:$B1007),0),MATCH(CV$2,'CAMAGUI DATA UNIFICADA'!$C$1:$T$1,0)),"")</f>
        <v/>
      </c>
      <c r="CW67" s="33" t="str">
        <f t="array" ref="CW67">IFERROR(INDEX('CAMAGUI DATA UNIFICADA'!$C$2:$T1007,MATCH(1,($A67='CAMAGUI DATA UNIFICADA'!$A$2:$A1007)*($CN$1='CAMAGUI DATA UNIFICADA'!$B$2:$B1007),0),MATCH(CW$2,'CAMAGUI DATA UNIFICADA'!$C$1:$T$1,0)),"")</f>
        <v/>
      </c>
      <c r="CX67" s="23" t="str">
        <f t="array" ref="CX67">IFERROR(INDEX('CAMAGUI DATA UNIFICADA'!$C$2:$T1007,MATCH(1,($A67='CAMAGUI DATA UNIFICADA'!$A$2:$A1007)*($CN$1='CAMAGUI DATA UNIFICADA'!$B$2:$B1007),0),MATCH(CX$2,'CAMAGUI DATA UNIFICADA'!$C$1:$T$1,0)),"")</f>
        <v/>
      </c>
      <c r="CY67" s="23" t="str">
        <f t="array" ref="CY67">IFERROR(INDEX('CAMAGUI DATA UNIFICADA'!$C$2:$T1007,MATCH(1,($A67='CAMAGUI DATA UNIFICADA'!$A$2:$A1007)*($CN$1='CAMAGUI DATA UNIFICADA'!$B$2:$B1007),0),MATCH(CY$2,'CAMAGUI DATA UNIFICADA'!$C$1:$T$1,0)),"")</f>
        <v/>
      </c>
      <c r="CZ67" s="60" t="str">
        <f t="array" ref="CZ67">IFERROR(INDEX('CAMAGUI DATA UNIFICADA'!$C$2:$T1007,MATCH(1,($A67='CAMAGUI DATA UNIFICADA'!$A$2:$A1007)*($CN$1='CAMAGUI DATA UNIFICADA'!$B$2:$B1007),0),MATCH(CZ$2,'CAMAGUI DATA UNIFICADA'!$C$1:$T$1,0)),"")</f>
        <v/>
      </c>
      <c r="DA67" s="2" t="str">
        <f t="array" ref="DA67">IFERROR(INDEX('CAMAGUI DATA UNIFICADA'!$C$2:$T1007,MATCH(1,($A67='CAMAGUI DATA UNIFICADA'!$A$2:$A1007)*($CN$1='CAMAGUI DATA UNIFICADA'!$B$2:$B1007),0),MATCH(DA$2,'CAMAGUI DATA UNIFICADA'!$C$1:$T$1,0)),"")</f>
        <v/>
      </c>
      <c r="DB67" s="2" t="str">
        <f t="array" ref="DB67">IFERROR(INDEX('CAMAGUI DATA UNIFICADA'!$C$2:$T1007,MATCH(1,($A67='CAMAGUI DATA UNIFICADA'!$A$2:$A1007)*($CN$1='CAMAGUI DATA UNIFICADA'!$B$2:$B1007),0),MATCH(DB$2,'CAMAGUI DATA UNIFICADA'!$C$1:$T$1,0)),"")</f>
        <v/>
      </c>
      <c r="DC67" s="33" t="str">
        <f t="array" ref="DC67">IFERROR(INDEX('CAMAGUI DATA UNIFICADA'!$C$2:$T1007,MATCH(1,($A67='CAMAGUI DATA UNIFICADA'!$A$2:$A1007)*($CN$1='CAMAGUI DATA UNIFICADA'!$B$2:$B1007),0),MATCH(DC$2,'CAMAGUI DATA UNIFICADA'!$C$1:$T$1,0)),"")</f>
        <v/>
      </c>
      <c r="DD67" s="60" t="str">
        <f t="array" ref="DD67">IFERROR(INDEX('CAMAGUI DATA UNIFICADA'!$C$2:$T1007,MATCH(1,($A67='CAMAGUI DATA UNIFICADA'!$A$2:$A1007)*($CN$1='CAMAGUI DATA UNIFICADA'!$B$2:$B1007),0),MATCH(DD$2,'CAMAGUI DATA UNIFICADA'!$C$1:$T$1,0)),"")</f>
        <v/>
      </c>
      <c r="DE67" s="140" t="str">
        <f t="array" ref="DE67">IFERROR(INDEX('CAMAGUI DATA UNIFICADA'!$C$2:$T1007,MATCH(1,($A67='CAMAGUI DATA UNIFICADA'!$A$2:$A1007)*($CN$1='CAMAGUI DATA UNIFICADA'!$B$2:$B1007),0),MATCH(DE$2,'CAMAGUI DATA UNIFICADA'!$C$1:$T$1,0)),"")</f>
        <v/>
      </c>
      <c r="DF67" s="138" t="str">
        <f t="array" ref="DF67">IFERROR(INDEX('CAMAGUI DATA UNIFICADA'!$C$2:$T1007,MATCH(1,($A67='CAMAGUI DATA UNIFICADA'!$A$2:$A1007)*($DF$1='CAMAGUI DATA UNIFICADA'!$B$2:$B1007),0),MATCH(DF$2,'CAMAGUI DATA UNIFICADA'!$C$1:$T$1,0)),"")</f>
        <v/>
      </c>
      <c r="DG67" s="2" t="str">
        <f t="array" ref="DG67">IFERROR(INDEX('CAMAGUI DATA UNIFICADA'!$C$2:$T1007,MATCH(1,($A67='CAMAGUI DATA UNIFICADA'!$A$2:$A1007)*($DF$1='CAMAGUI DATA UNIFICADA'!$B$2:$B1007),0),MATCH(DG$2,'CAMAGUI DATA UNIFICADA'!$C$1:$T$1,0)),"")</f>
        <v/>
      </c>
      <c r="DH67" s="2" t="str">
        <f t="array" ref="DH67">IFERROR(INDEX('CAMAGUI DATA UNIFICADA'!$C$2:$T1007,MATCH(1,($A67='CAMAGUI DATA UNIFICADA'!$A$2:$A1007)*($DF$1='CAMAGUI DATA UNIFICADA'!$B$2:$B1007),0),MATCH(DH$2,'CAMAGUI DATA UNIFICADA'!$C$1:$T$1,0)),"")</f>
        <v/>
      </c>
      <c r="DI67" s="2" t="str">
        <f t="array" ref="DI67">IFERROR(INDEX('CAMAGUI DATA UNIFICADA'!$C$2:$T1007,MATCH(1,($A67='CAMAGUI DATA UNIFICADA'!$A$2:$A1007)*($DF$1='CAMAGUI DATA UNIFICADA'!$B$2:$B1007),0),MATCH(DI$2,'CAMAGUI DATA UNIFICADA'!$C$1:$T$1,0)),"")</f>
        <v/>
      </c>
      <c r="DJ67" s="139" t="str">
        <f t="array" ref="DJ67">IFERROR(INDEX('CAMAGUI DATA UNIFICADA'!$C$2:$T1007,MATCH(1,($A67='CAMAGUI DATA UNIFICADA'!$A$2:$A1007)*($DF$1='CAMAGUI DATA UNIFICADA'!$B$2:$B1007),0),MATCH(DJ$2,'CAMAGUI DATA UNIFICADA'!$C$1:$T$1,0)),"")</f>
        <v/>
      </c>
      <c r="DK67" s="2" t="str">
        <f t="array" ref="DK67">IFERROR(INDEX('CAMAGUI DATA UNIFICADA'!$C$2:$T1007,MATCH(1,($A67='CAMAGUI DATA UNIFICADA'!$A$2:$A1007)*($DF$1='CAMAGUI DATA UNIFICADA'!$B$2:$B1007),0),MATCH(DK$2,'CAMAGUI DATA UNIFICADA'!$C$1:$T$1,0)),"")</f>
        <v/>
      </c>
      <c r="DL67" s="2" t="str">
        <f t="array" ref="DL67">IFERROR(INDEX('CAMAGUI DATA UNIFICADA'!$C$2:$T1007,MATCH(1,($A67='CAMAGUI DATA UNIFICADA'!$A$2:$A1007)*($DF$1='CAMAGUI DATA UNIFICADA'!$B$2:$B1007),0),MATCH(DL$2,'CAMAGUI DATA UNIFICADA'!$C$1:$T$1,0)),"")</f>
        <v/>
      </c>
      <c r="DM67" s="33" t="str">
        <f t="array" ref="DM67">IFERROR(INDEX('CAMAGUI DATA UNIFICADA'!$C$2:$T1007,MATCH(1,($A67='CAMAGUI DATA UNIFICADA'!$A$2:$A1007)*($DF$1='CAMAGUI DATA UNIFICADA'!$B$2:$B1007),0),MATCH(DM$2,'CAMAGUI DATA UNIFICADA'!$C$1:$T$1,0)),"")</f>
        <v/>
      </c>
      <c r="DN67" s="60" t="str">
        <f t="array" ref="DN67">IFERROR(INDEX('CAMAGUI DATA UNIFICADA'!$C$2:$T1007,MATCH(1,($A67='CAMAGUI DATA UNIFICADA'!$A$2:$A1007)*($DF$1='CAMAGUI DATA UNIFICADA'!$B$2:$B1007),0),MATCH(DN$2,'CAMAGUI DATA UNIFICADA'!$C$1:$T$1,0)),"")</f>
        <v/>
      </c>
      <c r="DO67" s="33" t="str">
        <f t="array" ref="DO67">IFERROR(INDEX('CAMAGUI DATA UNIFICADA'!$C$2:$T1007,MATCH(1,($A67='CAMAGUI DATA UNIFICADA'!$A$2:$A1007)*($DF$1='CAMAGUI DATA UNIFICADA'!$B$2:$B1007),0),MATCH(DO$2,'CAMAGUI DATA UNIFICADA'!$C$1:$T$1,0)),"")</f>
        <v/>
      </c>
      <c r="DP67" s="23" t="str">
        <f t="array" ref="DP67">IFERROR(INDEX('CAMAGUI DATA UNIFICADA'!$C$2:$T1007,MATCH(1,($A67='CAMAGUI DATA UNIFICADA'!$A$2:$A1007)*($DF$1='CAMAGUI DATA UNIFICADA'!$B$2:$B1007),0),MATCH(DP$2,'CAMAGUI DATA UNIFICADA'!$C$1:$T$1,0)),"")</f>
        <v/>
      </c>
      <c r="DQ67" s="23" t="str">
        <f t="array" ref="DQ67">IFERROR(INDEX('CAMAGUI DATA UNIFICADA'!$C$2:$T1007,MATCH(1,($A67='CAMAGUI DATA UNIFICADA'!$A$2:$A1007)*($DF$1='CAMAGUI DATA UNIFICADA'!$B$2:$B1007),0),MATCH(DQ$2,'CAMAGUI DATA UNIFICADA'!$C$1:$T$1,0)),"")</f>
        <v/>
      </c>
      <c r="DR67" s="2" t="str">
        <f t="array" ref="DR67">IFERROR(INDEX('CAMAGUI DATA UNIFICADA'!$C$2:$T1007,MATCH(1,($A67='CAMAGUI DATA UNIFICADA'!$A$2:$A1007)*($DF$1='CAMAGUI DATA UNIFICADA'!$B$2:$B1007),0),MATCH(DR$2,'CAMAGUI DATA UNIFICADA'!$C$1:$T$1,0)),"")</f>
        <v/>
      </c>
      <c r="DS67" s="2" t="str">
        <f t="array" ref="DS67">IFERROR(INDEX('CAMAGUI DATA UNIFICADA'!$C$2:$T1007,MATCH(1,($A67='CAMAGUI DATA UNIFICADA'!$A$2:$A1007)*($DF$1='CAMAGUI DATA UNIFICADA'!$B$2:$B1007),0),MATCH(DS$2,'CAMAGUI DATA UNIFICADA'!$C$1:$T$1,0)),"")</f>
        <v/>
      </c>
      <c r="DT67" s="2" t="str">
        <f t="array" ref="DT67">IFERROR(INDEX('CAMAGUI DATA UNIFICADA'!$C$2:$T1007,MATCH(1,($A67='CAMAGUI DATA UNIFICADA'!$A$2:$A1007)*($DF$1='CAMAGUI DATA UNIFICADA'!$B$2:$B1007),0),MATCH(DT$2,'CAMAGUI DATA UNIFICADA'!$C$1:$T$1,0)),"")</f>
        <v/>
      </c>
      <c r="DU67" s="33" t="str">
        <f t="array" ref="DU67">IFERROR(INDEX('CAMAGUI DATA UNIFICADA'!$C$2:$T1007,MATCH(1,($A67='CAMAGUI DATA UNIFICADA'!$A$2:$A1007)*($DF$1='CAMAGUI DATA UNIFICADA'!$B$2:$B1007),0),MATCH(DU$2,'CAMAGUI DATA UNIFICADA'!$C$1:$T$1,0)),"")</f>
        <v/>
      </c>
      <c r="DV67" s="60" t="str">
        <f t="array" ref="DV67">IFERROR(INDEX('CAMAGUI DATA UNIFICADA'!$C$2:$T1007,MATCH(1,($A67='CAMAGUI DATA UNIFICADA'!$A$2:$A1007)*($DF$1='CAMAGUI DATA UNIFICADA'!$B$2:$B1007),0),MATCH(DV$2,'CAMAGUI DATA UNIFICADA'!$C$1:$T$1,0)),"")</f>
        <v/>
      </c>
      <c r="DW67" s="140" t="str">
        <f t="array" ref="DW67">IFERROR(INDEX('CAMAGUI DATA UNIFICADA'!$C$2:$T1007,MATCH(1,($A67='CAMAGUI DATA UNIFICADA'!$A$2:$A1007)*($DF$1='CAMAGUI DATA UNIFICADA'!$B$2:$B1007),0),MATCH(DW$2,'CAMAGUI DATA UNIFICADA'!$C$1:$T$1,0)),"")</f>
        <v/>
      </c>
      <c r="DX67" s="144" t="str">
        <f t="array" ref="DX67">IFERROR(INDEX('CAMAGUI DATA UNIFICADA'!$C$2:$T1007,MATCH(1,($A67='CAMAGUI DATA UNIFICADA'!$A$2:$A1007)*($DX$1='CAMAGUI DATA UNIFICADA'!$B$2:$B1007),0),MATCH(DX$2,'CAMAGUI DATA UNIFICADA'!$C$1:$T$1,0)),"")</f>
        <v/>
      </c>
      <c r="DY67" s="60" t="str">
        <f t="array" ref="DY67">IFERROR(INDEX('CAMAGUI DATA UNIFICADA'!$C$2:$T1007,MATCH(1,($A67='CAMAGUI DATA UNIFICADA'!$A$2:$A1007)*($DX$1='CAMAGUI DATA UNIFICADA'!$B$2:$B1007),0),MATCH(DY$2,'CAMAGUI DATA UNIFICADA'!$C$1:$T$1,0)),"")</f>
        <v/>
      </c>
      <c r="DZ67" s="60" t="str">
        <f t="array" ref="DZ67">IFERROR(INDEX('CAMAGUI DATA UNIFICADA'!$C$2:$T1007,MATCH(1,($A67='CAMAGUI DATA UNIFICADA'!$A$2:$A1007)*($DX$1='CAMAGUI DATA UNIFICADA'!$B$2:$B1007),0),MATCH(DZ$2,'CAMAGUI DATA UNIFICADA'!$C$1:$T$1,0)),"")</f>
        <v/>
      </c>
      <c r="EA67" s="60" t="str">
        <f t="array" ref="EA67">IFERROR(INDEX('CAMAGUI DATA UNIFICADA'!$C$2:$T1007,MATCH(1,($A67='CAMAGUI DATA UNIFICADA'!$A$2:$A1007)*($DX$1='CAMAGUI DATA UNIFICADA'!$B$2:$B1007),0),MATCH(EA$2,'CAMAGUI DATA UNIFICADA'!$C$1:$T$1,0)),"")</f>
        <v/>
      </c>
      <c r="EB67" s="60" t="str">
        <f t="array" ref="EB67">IFERROR(INDEX('CAMAGUI DATA UNIFICADA'!$C$2:$T1007,MATCH(1,($A67='CAMAGUI DATA UNIFICADA'!$A$2:$A1007)*($DX$1='CAMAGUI DATA UNIFICADA'!$B$2:$B1007),0),MATCH(EB$2,'CAMAGUI DATA UNIFICADA'!$C$1:$T$1,0)),"")</f>
        <v/>
      </c>
      <c r="EC67" s="60" t="str">
        <f t="array" ref="EC67">IFERROR(INDEX('CAMAGUI DATA UNIFICADA'!$C$2:$T1007,MATCH(1,($A67='CAMAGUI DATA UNIFICADA'!$A$2:$A1007)*($DX$1='CAMAGUI DATA UNIFICADA'!$B$2:$B1007),0),MATCH(EC$2,'CAMAGUI DATA UNIFICADA'!$C$1:$T$1,0)),"")</f>
        <v/>
      </c>
      <c r="ED67" s="60" t="str">
        <f t="array" ref="ED67">IFERROR(INDEX('CAMAGUI DATA UNIFICADA'!$C$2:$T1007,MATCH(1,($A67='CAMAGUI DATA UNIFICADA'!$A$2:$A1007)*($DX$1='CAMAGUI DATA UNIFICADA'!$B$2:$B1007),0),MATCH(ED$2,'CAMAGUI DATA UNIFICADA'!$C$1:$T$1,0)),"")</f>
        <v/>
      </c>
      <c r="EE67" s="60" t="str">
        <f t="array" ref="EE67">IFERROR(INDEX('CAMAGUI DATA UNIFICADA'!$C$2:$T1007,MATCH(1,($A67='CAMAGUI DATA UNIFICADA'!$A$2:$A1007)*($DX$1='CAMAGUI DATA UNIFICADA'!$B$2:$B1007),0),MATCH(EE$2,'CAMAGUI DATA UNIFICADA'!$C$1:$T$1,0)),"")</f>
        <v/>
      </c>
      <c r="EF67" s="60" t="str">
        <f t="array" ref="EF67">IFERROR(INDEX('CAMAGUI DATA UNIFICADA'!$C$2:$T1007,MATCH(1,($A67='CAMAGUI DATA UNIFICADA'!$A$2:$A1007)*($DX$1='CAMAGUI DATA UNIFICADA'!$B$2:$B1007),0),MATCH(EF$2,'CAMAGUI DATA UNIFICADA'!$C$1:$T$1,0)),"")</f>
        <v/>
      </c>
      <c r="EG67" s="60" t="str">
        <f t="array" ref="EG67">IFERROR(INDEX('CAMAGUI DATA UNIFICADA'!$C$2:$T1007,MATCH(1,($A67='CAMAGUI DATA UNIFICADA'!$A$2:$A1007)*($DX$1='CAMAGUI DATA UNIFICADA'!$B$2:$B1007),0),MATCH(EG$2,'CAMAGUI DATA UNIFICADA'!$C$1:$T$1,0)),"")</f>
        <v/>
      </c>
      <c r="EH67" s="60" t="str">
        <f t="array" ref="EH67">IFERROR(INDEX('CAMAGUI DATA UNIFICADA'!$C$2:$T1007,MATCH(1,($A67='CAMAGUI DATA UNIFICADA'!$A$2:$A1007)*($DX$1='CAMAGUI DATA UNIFICADA'!$B$2:$B1007),0),MATCH(EH$2,'CAMAGUI DATA UNIFICADA'!$C$1:$T$1,0)),"")</f>
        <v/>
      </c>
      <c r="EI67" s="60" t="str">
        <f t="array" ref="EI67">IFERROR(INDEX('CAMAGUI DATA UNIFICADA'!$C$2:$T1007,MATCH(1,($A67='CAMAGUI DATA UNIFICADA'!$A$2:$A1007)*($DX$1='CAMAGUI DATA UNIFICADA'!$B$2:$B1007),0),MATCH(EI$2,'CAMAGUI DATA UNIFICADA'!$C$1:$T$1,0)),"")</f>
        <v/>
      </c>
      <c r="EJ67" s="60" t="str">
        <f t="array" ref="EJ67">IFERROR(INDEX('CAMAGUI DATA UNIFICADA'!$C$2:$T1007,MATCH(1,($A67='CAMAGUI DATA UNIFICADA'!$A$2:$A1007)*($DX$1='CAMAGUI DATA UNIFICADA'!$B$2:$B1007),0),MATCH(EJ$2,'CAMAGUI DATA UNIFICADA'!$C$1:$T$1,0)),"")</f>
        <v/>
      </c>
      <c r="EK67" s="60" t="str">
        <f t="array" ref="EK67">IFERROR(INDEX('CAMAGUI DATA UNIFICADA'!$C$2:$T1007,MATCH(1,($A67='CAMAGUI DATA UNIFICADA'!$A$2:$A1007)*($DX$1='CAMAGUI DATA UNIFICADA'!$B$2:$B1007),0),MATCH(EK$2,'CAMAGUI DATA UNIFICADA'!$C$1:$T$1,0)),"")</f>
        <v/>
      </c>
      <c r="EL67" s="60" t="str">
        <f t="array" ref="EL67">IFERROR(INDEX('CAMAGUI DATA UNIFICADA'!$C$2:$T1007,MATCH(1,($A67='CAMAGUI DATA UNIFICADA'!$A$2:$A1007)*($DX$1='CAMAGUI DATA UNIFICADA'!$B$2:$B1007),0),MATCH(EL$2,'CAMAGUI DATA UNIFICADA'!$C$1:$T$1,0)),"")</f>
        <v/>
      </c>
      <c r="EM67" s="60" t="str">
        <f t="array" ref="EM67">IFERROR(INDEX('CAMAGUI DATA UNIFICADA'!$C$2:$T1007,MATCH(1,($A67='CAMAGUI DATA UNIFICADA'!$A$2:$A1007)*($DX$1='CAMAGUI DATA UNIFICADA'!$B$2:$B1007),0),MATCH(EM$2,'CAMAGUI DATA UNIFICADA'!$C$1:$T$1,0)),"")</f>
        <v/>
      </c>
      <c r="EN67" s="60" t="str">
        <f t="array" ref="EN67">IFERROR(INDEX('CAMAGUI DATA UNIFICADA'!$C$2:$T1007,MATCH(1,($A67='CAMAGUI DATA UNIFICADA'!$A$2:$A1007)*($DX$1='CAMAGUI DATA UNIFICADA'!$B$2:$B1007),0),MATCH(EN$2,'CAMAGUI DATA UNIFICADA'!$C$1:$T$1,0)),"")</f>
        <v/>
      </c>
      <c r="EO67" s="140" t="str">
        <f t="array" ref="EO67">IFERROR(INDEX('CAMAGUI DATA UNIFICADA'!$C$2:$T1007,MATCH(1,($A67='CAMAGUI DATA UNIFICADA'!$A$2:$A1007)*($DX$1='CAMAGUI DATA UNIFICADA'!$B$2:$B1007),0),MATCH(EO$2,'CAMAGUI DATA UNIFICADA'!$C$1:$T$1,0)),"")</f>
        <v/>
      </c>
    </row>
    <row r="68">
      <c r="A68" s="137">
        <v>45404.0</v>
      </c>
      <c r="B68" s="138" t="str">
        <f t="array" ref="B68">IFERROR(INDEX('CAMAGUI DATA UNIFICADA'!$C$2:$T1007,MATCH(1,($A68='CAMAGUI DATA UNIFICADA'!$A$2:$A1007)*($B$1='CAMAGUI DATA UNIFICADA'!$B$2:$B1007),0),MATCH(B$2,'CAMAGUI DATA UNIFICADA'!$C$1:$T$1,0)),"")</f>
        <v>CA1180324</v>
      </c>
      <c r="C68" s="2">
        <f t="array" ref="C68">IFERROR(INDEX('CAMAGUI DATA UNIFICADA'!$C$2:$T1007,MATCH(1,($A68='CAMAGUI DATA UNIFICADA'!$A$2:$A1007)*($B$1='CAMAGUI DATA UNIFICADA'!$B$2:$B1007),0),MATCH(C$2,'CAMAGUI DATA UNIFICADA'!$C$1:$T$1,0)),"")</f>
        <v>725</v>
      </c>
      <c r="D68" s="2">
        <f t="array" ref="D68">IFERROR(INDEX('CAMAGUI DATA UNIFICADA'!$C$2:$T1007,MATCH(1,($A68='CAMAGUI DATA UNIFICADA'!$A$2:$A1007)*($B$1='CAMAGUI DATA UNIFICADA'!$B$2:$B1007),0),MATCH(D$2,'CAMAGUI DATA UNIFICADA'!$C$1:$T$1,0)),"")</f>
        <v>4850</v>
      </c>
      <c r="E68" s="2" t="str">
        <f t="array" ref="E68">IFERROR(INDEX('CAMAGUI DATA UNIFICADA'!$C$2:$T1007,MATCH(1,($A68='CAMAGUI DATA UNIFICADA'!$A$2:$A1007)*($B$1='CAMAGUI DATA UNIFICADA'!$B$2:$B1007),0),MATCH(E$2,'CAMAGUI DATA UNIFICADA'!$C$1:$T$1,0)),"")</f>
        <v>SKR NW#4</v>
      </c>
      <c r="F68" s="139">
        <f t="array" ref="F68">IFERROR(INDEX('CAMAGUI DATA UNIFICADA'!$C$2:$T1007,MATCH(1,($A68='CAMAGUI DATA UNIFICADA'!$A$2:$A1007)*($B$1='CAMAGUI DATA UNIFICADA'!$B$2:$B1007),0),MATCH(F$2,'CAMAGUI DATA UNIFICADA'!$C$1:$T$1,0)),"")</f>
        <v>6518.4</v>
      </c>
      <c r="G68" s="2">
        <f t="array" ref="G68">IFERROR(INDEX('CAMAGUI DATA UNIFICADA'!$C$2:$T1007,MATCH(1,($A68='CAMAGUI DATA UNIFICADA'!$A$2:$A1007)*($B$1='CAMAGUI DATA UNIFICADA'!$B$2:$B1007),0),MATCH(G$2,'CAMAGUI DATA UNIFICADA'!$C$1:$T$1,0)),"")</f>
        <v>14.11</v>
      </c>
      <c r="H68" s="2">
        <f t="array" ref="H68">IFERROR(INDEX('CAMAGUI DATA UNIFICADA'!$C$2:$T1007,MATCH(1,($A68='CAMAGUI DATA UNIFICADA'!$A$2:$A1007)*($B$1='CAMAGUI DATA UNIFICADA'!$B$2:$B1007),0),MATCH(H$2,'CAMAGUI DATA UNIFICADA'!$C$1:$T$1,0)),"")</f>
        <v>2.11</v>
      </c>
      <c r="I68" s="33">
        <f t="array" ref="I68">IFERROR(INDEX('CAMAGUI DATA UNIFICADA'!$C$2:$T1007,MATCH(1,($A68='CAMAGUI DATA UNIFICADA'!$A$2:$A1007)*($B$1='CAMAGUI DATA UNIFICADA'!$B$2:$B1007),0),MATCH(I$2,'CAMAGUI DATA UNIFICADA'!$C$1:$T$1,0)),"")</f>
        <v>4.06416</v>
      </c>
      <c r="J68" s="60">
        <f t="array" ref="J68">IFERROR(INDEX('CAMAGUI DATA UNIFICADA'!$C$2:$T1007,MATCH(1,($A68='CAMAGUI DATA UNIFICADA'!$A$2:$A1007)*($B$1='CAMAGUI DATA UNIFICADA'!$B$2:$B1007),0),MATCH(J$2,'CAMAGUI DATA UNIFICADA'!$C$1:$T$1,0)),"")</f>
        <v>1264271.057</v>
      </c>
      <c r="K68" s="33">
        <f t="array" ref="K68">IFERROR(INDEX('CAMAGUI DATA UNIFICADA'!$C$2:$T1007,MATCH(1,($A68='CAMAGUI DATA UNIFICADA'!$A$2:$A1007)*($B$1='CAMAGUI DATA UNIFICADA'!$B$2:$B1007),0),MATCH(K$2,'CAMAGUI DATA UNIFICADA'!$C$1:$T$1,0)),"")</f>
        <v>2.016296666</v>
      </c>
      <c r="L68" s="23">
        <f t="array" ref="L68">IFERROR(INDEX('CAMAGUI DATA UNIFICADA'!$C$2:$T1007,MATCH(1,($A68='CAMAGUI DATA UNIFICADA'!$A$2:$A1007)*($B$1='CAMAGUI DATA UNIFICADA'!$B$2:$B1007),0),MATCH(L$2,'CAMAGUI DATA UNIFICADA'!$C$1:$T$1,0)),"")</f>
        <v>1.053559214</v>
      </c>
      <c r="M68" s="23">
        <f t="array" ref="M68">IFERROR(INDEX('CAMAGUI DATA UNIFICADA'!$C$2:$T1007,MATCH(1,($A68='CAMAGUI DATA UNIFICADA'!$A$2:$A1007)*($B$1='CAMAGUI DATA UNIFICADA'!$B$2:$B1007),0),MATCH(M$2,'CAMAGUI DATA UNIFICADA'!$C$1:$T$1,0)),"")</f>
        <v>0.95</v>
      </c>
      <c r="N68" s="60">
        <f t="array" ref="N68">IFERROR(INDEX('CAMAGUI DATA UNIFICADA'!$C$2:$T1007,MATCH(1,($A68='CAMAGUI DATA UNIFICADA'!$A$2:$A1007)*($B$1='CAMAGUI DATA UNIFICADA'!$B$2:$B1007),0),MATCH(N$2,'CAMAGUI DATA UNIFICADA'!$C$1:$T$1,0)),"")</f>
        <v>139194.1392</v>
      </c>
      <c r="O68" s="2">
        <f t="array" ref="O68">IFERROR(INDEX('CAMAGUI DATA UNIFICADA'!$C$2:$T1007,MATCH(1,($A68='CAMAGUI DATA UNIFICADA'!$A$2:$A1007)*($B$1='CAMAGUI DATA UNIFICADA'!$B$2:$B1007),0),MATCH(O$2,'CAMAGUI DATA UNIFICADA'!$C$1:$T$1,0)),"")</f>
        <v>3</v>
      </c>
      <c r="P68" s="2">
        <f t="array" ref="P68">IFERROR(INDEX('CAMAGUI DATA UNIFICADA'!$C$2:$T1007,MATCH(1,($A68='CAMAGUI DATA UNIFICADA'!$A$2:$A1007)*($B$1='CAMAGUI DATA UNIFICADA'!$B$2:$B1007),0),MATCH(P$2,'CAMAGUI DATA UNIFICADA'!$C$1:$T$1,0)),"")</f>
        <v>17.11</v>
      </c>
      <c r="Q68" s="33">
        <f t="array" ref="Q68">IFERROR(INDEX('CAMAGUI DATA UNIFICADA'!$C$2:$T1007,MATCH(1,($A68='CAMAGUI DATA UNIFICADA'!$A$2:$A1007)*($B$1='CAMAGUI DATA UNIFICADA'!$B$2:$B1007),0),MATCH(Q$2,'CAMAGUI DATA UNIFICADA'!$C$1:$T$1,0)),"")</f>
        <v>3.63612</v>
      </c>
      <c r="R68" s="60">
        <f t="array" ref="R68">IFERROR(INDEX('CAMAGUI DATA UNIFICADA'!$C$2:$T1007,MATCH(1,($A68='CAMAGUI DATA UNIFICADA'!$A$2:$A1007)*($B$1='CAMAGUI DATA UNIFICADA'!$B$2:$B1007),0),MATCH(R$2,'CAMAGUI DATA UNIFICADA'!$C$1:$T$1,0)),"")</f>
        <v>738.6896034</v>
      </c>
      <c r="S68" s="140">
        <f t="array" ref="S68">IFERROR(INDEX('CAMAGUI DATA UNIFICADA'!$C$2:$T1007,MATCH(1,($A68='CAMAGUI DATA UNIFICADA'!$A$2:$A1007)*($B$1='CAMAGUI DATA UNIFICADA'!$B$2:$B1007),0),MATCH(S$2,'CAMAGUI DATA UNIFICADA'!$C$1:$T$1,0)),"")</f>
        <v>3.422400859</v>
      </c>
      <c r="T68" s="138" t="str">
        <f t="array" ref="T68">IFERROR(INDEX('CAMAGUI DATA UNIFICADA'!$C$2:$T1007,MATCH(1,($A68='CAMAGUI DATA UNIFICADA'!$A$2:$A1007)*($T$1='CAMAGUI DATA UNIFICADA'!$B$2:$B1007),0),MATCH(T$2,'CAMAGUI DATA UNIFICADA'!$C$1:$T$1,0)),"")</f>
        <v>CA2250324</v>
      </c>
      <c r="U68" s="2">
        <f t="array" ref="U68">IFERROR(INDEX('CAMAGUI DATA UNIFICADA'!$C$2:$T1007,MATCH(1,($A68='CAMAGUI DATA UNIFICADA'!$A$2:$A1007)*($T$1='CAMAGUI DATA UNIFICADA'!$B$2:$B1007),0),MATCH(U$2,'CAMAGUI DATA UNIFICADA'!$C$1:$T$1,0)),"")</f>
        <v>450</v>
      </c>
      <c r="V68" s="2">
        <f t="array" ref="V68">IFERROR(INDEX('CAMAGUI DATA UNIFICADA'!$C$2:$T1007,MATCH(1,($A68='CAMAGUI DATA UNIFICADA'!$A$2:$A1007)*($T$1='CAMAGUI DATA UNIFICADA'!$B$2:$B1007),0),MATCH(V$2,'CAMAGUI DATA UNIFICADA'!$C$1:$T$1,0)),"")</f>
        <v>3100</v>
      </c>
      <c r="W68" s="2" t="str">
        <f t="array" ref="W68">IFERROR(INDEX('CAMAGUI DATA UNIFICADA'!$C$2:$T1007,MATCH(1,($A68='CAMAGUI DATA UNIFICADA'!$A$2:$A1007)*($T$1='CAMAGUI DATA UNIFICADA'!$B$2:$B1007),0),MATCH(W$2,'CAMAGUI DATA UNIFICADA'!$C$1:$T$1,0)),"")</f>
        <v>SKR NW#4</v>
      </c>
      <c r="X68" s="139">
        <f t="array" ref="X68">IFERROR(INDEX('CAMAGUI DATA UNIFICADA'!$C$2:$T1007,MATCH(1,($A68='CAMAGUI DATA UNIFICADA'!$A$2:$A1007)*($T$1='CAMAGUI DATA UNIFICADA'!$B$2:$B1007),0),MATCH(X$2,'CAMAGUI DATA UNIFICADA'!$C$1:$T$1,0)),"")</f>
        <v>4166.4</v>
      </c>
      <c r="Y68" s="2">
        <f t="array" ref="Y68">IFERROR(INDEX('CAMAGUI DATA UNIFICADA'!$C$2:$T1007,MATCH(1,($A68='CAMAGUI DATA UNIFICADA'!$A$2:$A1007)*($T$1='CAMAGUI DATA UNIFICADA'!$B$2:$B1007),0),MATCH(Y$2,'CAMAGUI DATA UNIFICADA'!$C$1:$T$1,0)),"")</f>
        <v>14.25</v>
      </c>
      <c r="Z68" s="2">
        <f t="array" ref="Z68">IFERROR(INDEX('CAMAGUI DATA UNIFICADA'!$C$2:$T1007,MATCH(1,($A68='CAMAGUI DATA UNIFICADA'!$A$2:$A1007)*($T$1='CAMAGUI DATA UNIFICADA'!$B$2:$B1007),0),MATCH(Z$2,'CAMAGUI DATA UNIFICADA'!$C$1:$T$1,0)),"")</f>
        <v>3.91</v>
      </c>
      <c r="AA68" s="2">
        <f t="array" ref="AA68">IFERROR(INDEX('CAMAGUI DATA UNIFICADA'!$C$2:$T1007,MATCH(1,($A68='CAMAGUI DATA UNIFICADA'!$A$2:$A1007)*($T$1='CAMAGUI DATA UNIFICADA'!$B$2:$B1007),0),MATCH(AA$2,'CAMAGUI DATA UNIFICADA'!$C$1:$T$1,0)),"")</f>
        <v>4.044</v>
      </c>
      <c r="AB68" s="60">
        <f t="array" ref="AB68">IFERROR(INDEX('CAMAGUI DATA UNIFICADA'!$C$2:$T1007,MATCH(1,($A68='CAMAGUI DATA UNIFICADA'!$A$2:$A1007)*($T$1='CAMAGUI DATA UNIFICADA'!$B$2:$B1007),0),MATCH(AB$2,'CAMAGUI DATA UNIFICADA'!$C$1:$T$1,0)),"")</f>
        <v>780883.9606</v>
      </c>
      <c r="AC68" s="33">
        <f t="array" ref="AC68">IFERROR(INDEX('CAMAGUI DATA UNIFICADA'!$C$2:$T1007,MATCH(1,($A68='CAMAGUI DATA UNIFICADA'!$A$2:$A1007)*($T$1='CAMAGUI DATA UNIFICADA'!$B$2:$B1007),0),MATCH(AC$2,'CAMAGUI DATA UNIFICADA'!$C$1:$T$1,0)),"")</f>
        <v>1.087570473</v>
      </c>
      <c r="AD68" s="23">
        <f t="array" ref="AD68">IFERROR(INDEX('CAMAGUI DATA UNIFICADA'!$C$2:$T1007,MATCH(1,($A68='CAMAGUI DATA UNIFICADA'!$A$2:$A1007)*($T$1='CAMAGUI DATA UNIFICADA'!$B$2:$B1007),0),MATCH(AD$2,'CAMAGUI DATA UNIFICADA'!$C$1:$T$1,0)),"")</f>
        <v>0.9640542724</v>
      </c>
      <c r="AE68" s="23">
        <f t="array" ref="AE68">IFERROR(INDEX('CAMAGUI DATA UNIFICADA'!$C$2:$T1007,MATCH(1,($A68='CAMAGUI DATA UNIFICADA'!$A$2:$A1007)*($T$1='CAMAGUI DATA UNIFICADA'!$B$2:$B1007),0),MATCH(AE$2,'CAMAGUI DATA UNIFICADA'!$C$1:$T$1,0)),"")</f>
        <v>0.9</v>
      </c>
      <c r="AF68" s="60">
        <f t="array" ref="AF68">IFERROR(INDEX('CAMAGUI DATA UNIFICADA'!$C$2:$T1007,MATCH(1,($A68='CAMAGUI DATA UNIFICADA'!$A$2:$A1007)*($T$1='CAMAGUI DATA UNIFICADA'!$B$2:$B1007),0),MATCH(AF$2,'CAMAGUI DATA UNIFICADA'!$C$1:$T$1,0)),"")</f>
        <v>121500</v>
      </c>
      <c r="AG68" s="2">
        <f t="array" ref="AG68">IFERROR(INDEX('CAMAGUI DATA UNIFICADA'!$C$2:$T1007,MATCH(1,($A68='CAMAGUI DATA UNIFICADA'!$A$2:$A1007)*($T$1='CAMAGUI DATA UNIFICADA'!$B$2:$B1007),0),MATCH(AG$2,'CAMAGUI DATA UNIFICADA'!$C$1:$T$1,0)),"")</f>
        <v>3</v>
      </c>
      <c r="AH68" s="2">
        <f t="array" ref="AH68">IFERROR(INDEX('CAMAGUI DATA UNIFICADA'!$C$2:$T1007,MATCH(1,($A68='CAMAGUI DATA UNIFICADA'!$A$2:$A1007)*($T$1='CAMAGUI DATA UNIFICADA'!$B$2:$B1007),0),MATCH(AH$2,'CAMAGUI DATA UNIFICADA'!$C$1:$T$1,0)),"")</f>
        <v>17.25</v>
      </c>
      <c r="AI68" s="33">
        <f t="array" ref="AI68">IFERROR(INDEX('CAMAGUI DATA UNIFICADA'!$C$2:$T1007,MATCH(1,($A68='CAMAGUI DATA UNIFICADA'!$A$2:$A1007)*($T$1='CAMAGUI DATA UNIFICADA'!$B$2:$B1007),0),MATCH(AI$2,'CAMAGUI DATA UNIFICADA'!$C$1:$T$1,0)),"")</f>
        <v>3.621</v>
      </c>
      <c r="AJ68" s="60">
        <f t="array" ref="AJ68">IFERROR(INDEX('CAMAGUI DATA UNIFICADA'!$C$2:$T1007,MATCH(1,($A68='CAMAGUI DATA UNIFICADA'!$A$2:$A1007)*($T$1='CAMAGUI DATA UNIFICADA'!$B$2:$B1007),0),MATCH(AJ$2,'CAMAGUI DATA UNIFICADA'!$C$1:$T$1,0)),"")</f>
        <v>473.6173505</v>
      </c>
      <c r="AK68" s="140">
        <f t="array" ref="AK68">IFERROR(INDEX('CAMAGUI DATA UNIFICADA'!$C$2:$T1007,MATCH(1,($A68='CAMAGUI DATA UNIFICADA'!$A$2:$A1007)*($T$1='CAMAGUI DATA UNIFICADA'!$B$2:$B1007),0),MATCH(AK$2,'CAMAGUI DATA UNIFICADA'!$C$1:$T$1,0)),"")</f>
        <v>5.904337623</v>
      </c>
      <c r="AL68" s="138" t="str">
        <f t="array" ref="AL68">IFERROR(INDEX('CAMAGUI DATA UNIFICADA'!$C$2:$T1007,MATCH(1,($A68='CAMAGUI DATA UNIFICADA'!$A$2:$A1007)*($AL$1='CAMAGUI DATA UNIFICADA'!$B$2:$B1007),0),MATCH(AL$2,'CAMAGUI DATA UNIFICADA'!$C$1:$T$1,0)),"")</f>
        <v>CA3180324</v>
      </c>
      <c r="AM68" s="2">
        <f t="array" ref="AM68">IFERROR(INDEX('CAMAGUI DATA UNIFICADA'!$C$2:$T1007,MATCH(1,($A68='CAMAGUI DATA UNIFICADA'!$A$2:$A1007)*($AL$1='CAMAGUI DATA UNIFICADA'!$B$2:$B1007),0),MATCH(AM$2,'CAMAGUI DATA UNIFICADA'!$C$1:$T$1,0)),"")</f>
        <v>525</v>
      </c>
      <c r="AN68" s="2">
        <f t="array" ref="AN68">IFERROR(INDEX('CAMAGUI DATA UNIFICADA'!$C$2:$T1007,MATCH(1,($A68='CAMAGUI DATA UNIFICADA'!$A$2:$A1007)*($AL$1='CAMAGUI DATA UNIFICADA'!$B$2:$B1007),0),MATCH(AN$2,'CAMAGUI DATA UNIFICADA'!$C$1:$T$1,0)),"")</f>
        <v>3575</v>
      </c>
      <c r="AO68" s="2" t="str">
        <f t="array" ref="AO68">IFERROR(INDEX('CAMAGUI DATA UNIFICADA'!$C$2:$T1007,MATCH(1,($A68='CAMAGUI DATA UNIFICADA'!$A$2:$A1007)*($AL$1='CAMAGUI DATA UNIFICADA'!$B$2:$B1007),0),MATCH(AO$2,'CAMAGUI DATA UNIFICADA'!$C$1:$T$1,0)),"")</f>
        <v>SKR NW#4</v>
      </c>
      <c r="AP68" s="139">
        <f t="array" ref="AP68">IFERROR(INDEX('CAMAGUI DATA UNIFICADA'!$C$2:$T1007,MATCH(1,($A68='CAMAGUI DATA UNIFICADA'!$A$2:$A1007)*($AL$1='CAMAGUI DATA UNIFICADA'!$B$2:$B1007),0),MATCH(AP$2,'CAMAGUI DATA UNIFICADA'!$C$1:$T$1,0)),"")</f>
        <v>4804.8</v>
      </c>
      <c r="AQ68" s="2">
        <f t="array" ref="AQ68">IFERROR(INDEX('CAMAGUI DATA UNIFICADA'!$C$2:$T1007,MATCH(1,($A68='CAMAGUI DATA UNIFICADA'!$A$2:$A1007)*($AL$1='CAMAGUI DATA UNIFICADA'!$B$2:$B1007),0),MATCH(AQ$2,'CAMAGUI DATA UNIFICADA'!$C$1:$T$1,0)),"")</f>
        <v>12.59</v>
      </c>
      <c r="AR68" s="2">
        <f t="array" ref="AR68">IFERROR(INDEX('CAMAGUI DATA UNIFICADA'!$C$2:$T1007,MATCH(1,($A68='CAMAGUI DATA UNIFICADA'!$A$2:$A1007)*($AL$1='CAMAGUI DATA UNIFICADA'!$B$2:$B1007),0),MATCH(AR$2,'CAMAGUI DATA UNIFICADA'!$C$1:$T$1,0)),"")</f>
        <v>2.39</v>
      </c>
      <c r="AS68" s="33">
        <f t="array" ref="AS68">IFERROR(INDEX('CAMAGUI DATA UNIFICADA'!$C$2:$T1007,MATCH(1,($A68='CAMAGUI DATA UNIFICADA'!$A$2:$A1007)*($AL$1='CAMAGUI DATA UNIFICADA'!$B$2:$B1007),0),MATCH(AS$2,'CAMAGUI DATA UNIFICADA'!$C$1:$T$1,0)),"")</f>
        <v>4.31904</v>
      </c>
      <c r="AT68" s="60">
        <f t="array" ref="AT68">IFERROR(INDEX('CAMAGUI DATA UNIFICADA'!$C$2:$T1007,MATCH(1,($A68='CAMAGUI DATA UNIFICADA'!$A$2:$A1007)*($AL$1='CAMAGUI DATA UNIFICADA'!$B$2:$B1007),0),MATCH(AT$2,'CAMAGUI DATA UNIFICADA'!$C$1:$T$1,0)),"")</f>
        <v>965486.8146</v>
      </c>
      <c r="AU68" s="33">
        <f t="array" ref="AU68">IFERROR(INDEX('CAMAGUI DATA UNIFICADA'!$C$2:$T1007,MATCH(1,($A68='CAMAGUI DATA UNIFICADA'!$A$2:$A1007)*($AL$1='CAMAGUI DATA UNIFICADA'!$B$2:$B1007),0),MATCH(AU$2,'CAMAGUI DATA UNIFICADA'!$C$1:$T$1,0)),"")</f>
        <v>1.675984201</v>
      </c>
      <c r="AV68" s="23">
        <f t="array" ref="AV68">IFERROR(INDEX('CAMAGUI DATA UNIFICADA'!$C$2:$T1007,MATCH(1,($A68='CAMAGUI DATA UNIFICADA'!$A$2:$A1007)*($AL$1='CAMAGUI DATA UNIFICADA'!$B$2:$B1007),0),MATCH(AV$2,'CAMAGUI DATA UNIFICADA'!$C$1:$T$1,0)),"")</f>
        <v>0.919511252</v>
      </c>
      <c r="AW68" s="23">
        <f t="array" ref="AW68">IFERROR(INDEX('CAMAGUI DATA UNIFICADA'!$C$2:$T1007,MATCH(1,($A68='CAMAGUI DATA UNIFICADA'!$A$2:$A1007)*($AL$1='CAMAGUI DATA UNIFICADA'!$B$2:$B1007),0),MATCH(AW$2,'CAMAGUI DATA UNIFICADA'!$C$1:$T$1,0)),"")</f>
        <v>0.85</v>
      </c>
      <c r="AX68" s="60">
        <f t="array" ref="AX68">IFERROR(INDEX('CAMAGUI DATA UNIFICADA'!$C$2:$T1007,MATCH(1,($A68='CAMAGUI DATA UNIFICADA'!$A$2:$A1007)*($AL$1='CAMAGUI DATA UNIFICADA'!$B$2:$B1007),0),MATCH(AX$2,'CAMAGUI DATA UNIFICADA'!$C$1:$T$1,0)),"")</f>
        <v>127500</v>
      </c>
      <c r="AY68" s="2">
        <f t="array" ref="AY68">IFERROR(INDEX('CAMAGUI DATA UNIFICADA'!$C$2:$T1007,MATCH(1,($A68='CAMAGUI DATA UNIFICADA'!$A$2:$A1007)*($AL$1='CAMAGUI DATA UNIFICADA'!$B$2:$B1007),0),MATCH(AY$2,'CAMAGUI DATA UNIFICADA'!$C$1:$T$1,0)),"")</f>
        <v>3</v>
      </c>
      <c r="AZ68" s="2">
        <f t="array" ref="AZ68">IFERROR(INDEX('CAMAGUI DATA UNIFICADA'!$C$2:$T1007,MATCH(1,($A68='CAMAGUI DATA UNIFICADA'!$A$2:$A1007)*($AL$1='CAMAGUI DATA UNIFICADA'!$B$2:$B1007),0),MATCH(AZ$2,'CAMAGUI DATA UNIFICADA'!$C$1:$T$1,0)),"")</f>
        <v>15.59</v>
      </c>
      <c r="BA68" s="33">
        <f t="array" ref="BA68">IFERROR(INDEX('CAMAGUI DATA UNIFICADA'!$C$2:$T1007,MATCH(1,($A68='CAMAGUI DATA UNIFICADA'!$A$2:$A1007)*($AL$1='CAMAGUI DATA UNIFICADA'!$B$2:$B1007),0),MATCH(BA$2,'CAMAGUI DATA UNIFICADA'!$C$1:$T$1,0)),"")</f>
        <v>3.8532</v>
      </c>
      <c r="BB68" s="60">
        <f t="array" ref="BB68">IFERROR(INDEX('CAMAGUI DATA UNIFICADA'!$C$2:$T1007,MATCH(1,($A68='CAMAGUI DATA UNIFICADA'!$A$2:$A1007)*($AL$1='CAMAGUI DATA UNIFICADA'!$B$2:$B1007),0),MATCH(BB$2,'CAMAGUI DATA UNIFICADA'!$C$1:$T$1,0)),"")</f>
        <v>558.1420821</v>
      </c>
      <c r="BC68" s="140">
        <f t="array" ref="BC68">IFERROR(INDEX('CAMAGUI DATA UNIFICADA'!$C$2:$T1007,MATCH(1,($A68='CAMAGUI DATA UNIFICADA'!$A$2:$A1007)*($AL$1='CAMAGUI DATA UNIFICADA'!$B$2:$B1007),0),MATCH(BC$2,'CAMAGUI DATA UNIFICADA'!$C$1:$T$1,0)),"")</f>
        <v>8.285520525</v>
      </c>
      <c r="BD68" s="138" t="str">
        <f t="array" ref="BD68">IFERROR(INDEX('CAMAGUI DATA UNIFICADA'!$C$2:$T1007,MATCH(1,($A68='CAMAGUI DATA UNIFICADA'!$A$2:$A1007)*($BD$1='CAMAGUI DATA UNIFICADA'!$B$2:$B1007),0),MATCH(BD$2,'CAMAGUI DATA UNIFICADA'!$C$1:$T$1,0)),"")</f>
        <v>CA4200424</v>
      </c>
      <c r="BE68" s="2">
        <f t="array" ref="BE68">IFERROR(INDEX('CAMAGUI DATA UNIFICADA'!$C$2:$T1007,MATCH(1,($A68='CAMAGUI DATA UNIFICADA'!$A$2:$A1007)*($BD$1='CAMAGUI DATA UNIFICADA'!$B$2:$B1007),0),MATCH(BE$2,'CAMAGUI DATA UNIFICADA'!$C$1:$T$1,0)),"")</f>
        <v>62</v>
      </c>
      <c r="BF68" s="2">
        <f t="array" ref="BF68">IFERROR(INDEX('CAMAGUI DATA UNIFICADA'!$C$2:$T1007,MATCH(1,($A68='CAMAGUI DATA UNIFICADA'!$A$2:$A1007)*($BD$1='CAMAGUI DATA UNIFICADA'!$B$2:$B1007),0),MATCH(BF$2,'CAMAGUI DATA UNIFICADA'!$C$1:$T$1,0)),"")</f>
        <v>112</v>
      </c>
      <c r="BG68" s="2" t="str">
        <f t="array" ref="BG68">IFERROR(INDEX('CAMAGUI DATA UNIFICADA'!$C$2:$T1007,MATCH(1,($A68='CAMAGUI DATA UNIFICADA'!$A$2:$A1007)*($BD$1='CAMAGUI DATA UNIFICADA'!$B$2:$B1007),0),MATCH(BG$2,'CAMAGUI DATA UNIFICADA'!$C$1:$T$1,0)),"")</f>
        <v>SKR MAST</v>
      </c>
      <c r="BH68" s="139">
        <f t="array" ref="BH68">IFERROR(INDEX('CAMAGUI DATA UNIFICADA'!$C$2:$T1007,MATCH(1,($A68='CAMAGUI DATA UNIFICADA'!$A$2:$A1007)*($BD$1='CAMAGUI DATA UNIFICADA'!$B$2:$B1007),0),MATCH(BH$2,'CAMAGUI DATA UNIFICADA'!$C$1:$T$1,0)),"")</f>
        <v>109.76</v>
      </c>
      <c r="BI68" s="2">
        <f t="array" ref="BI68">IFERROR(INDEX('CAMAGUI DATA UNIFICADA'!$C$2:$T1007,MATCH(1,($A68='CAMAGUI DATA UNIFICADA'!$A$2:$A1007)*($BD$1='CAMAGUI DATA UNIFICADA'!$B$2:$B1007),0),MATCH(BI$2,'CAMAGUI DATA UNIFICADA'!$C$1:$T$1,0)),"")</f>
        <v>1.5</v>
      </c>
      <c r="BJ68" s="2">
        <f t="array" ref="BJ68">IFERROR(INDEX('CAMAGUI DATA UNIFICADA'!$C$2:$T1007,MATCH(1,($A68='CAMAGUI DATA UNIFICADA'!$A$2:$A1007)*($BD$1='CAMAGUI DATA UNIFICADA'!$B$2:$B1007),0),MATCH(BJ$2,'CAMAGUI DATA UNIFICADA'!$C$1:$T$1,0)),"")</f>
        <v>0</v>
      </c>
      <c r="BK68" s="33">
        <f t="array" ref="BK68">IFERROR(INDEX('CAMAGUI DATA UNIFICADA'!$C$2:$T1007,MATCH(1,($A68='CAMAGUI DATA UNIFICADA'!$A$2:$A1007)*($BD$1='CAMAGUI DATA UNIFICADA'!$B$2:$B1007),0),MATCH(BK$2,'CAMAGUI DATA UNIFICADA'!$C$1:$T$1,0)),"")</f>
        <v>13.176</v>
      </c>
      <c r="BL68" s="60">
        <f t="array" ref="BL68">IFERROR(INDEX('CAMAGUI DATA UNIFICADA'!$C$2:$T1007,MATCH(1,($A68='CAMAGUI DATA UNIFICADA'!$A$2:$A1007)*($BD$1='CAMAGUI DATA UNIFICADA'!$B$2:$B1007),0),MATCH(BL$2,'CAMAGUI DATA UNIFICADA'!$C$1:$T$1,0)),"")</f>
        <v>313701.6798</v>
      </c>
      <c r="BM68" s="33" t="str">
        <f t="array" ref="BM68">IFERROR(INDEX('CAMAGUI DATA UNIFICADA'!$C$2:$T1007,MATCH(1,($A68='CAMAGUI DATA UNIFICADA'!$A$2:$A1007)*($BD$1='CAMAGUI DATA UNIFICADA'!$B$2:$B1007),0),MATCH(BM$2,'CAMAGUI DATA UNIFICADA'!$C$1:$T$1,0)),"")</f>
        <v/>
      </c>
      <c r="BN68" s="23">
        <f t="array" ref="BN68">IFERROR(INDEX('CAMAGUI DATA UNIFICADA'!$C$2:$T1007,MATCH(1,($A68='CAMAGUI DATA UNIFICADA'!$A$2:$A1007)*($BD$1='CAMAGUI DATA UNIFICADA'!$B$2:$B1007),0),MATCH(BN$2,'CAMAGUI DATA UNIFICADA'!$C$1:$T$1,0)),"")</f>
        <v>0.4021816408</v>
      </c>
      <c r="BO68" s="23">
        <f t="array" ref="BO68">IFERROR(INDEX('CAMAGUI DATA UNIFICADA'!$C$2:$T1007,MATCH(1,($A68='CAMAGUI DATA UNIFICADA'!$A$2:$A1007)*($BD$1='CAMAGUI DATA UNIFICADA'!$B$2:$B1007),0),MATCH(BO$2,'CAMAGUI DATA UNIFICADA'!$C$1:$T$1,0)),"")</f>
        <v>0.7</v>
      </c>
      <c r="BP68" s="60">
        <f t="array" ref="BP68">IFERROR(INDEX('CAMAGUI DATA UNIFICADA'!$C$2:$T1007,MATCH(1,($A68='CAMAGUI DATA UNIFICADA'!$A$2:$A1007)*($BD$1='CAMAGUI DATA UNIFICADA'!$B$2:$B1007),0),MATCH(BP$2,'CAMAGUI DATA UNIFICADA'!$C$1:$T$1,0)),"")</f>
        <v>113750</v>
      </c>
      <c r="BQ68" s="2">
        <f t="array" ref="BQ68">IFERROR(INDEX('CAMAGUI DATA UNIFICADA'!$C$2:$T1007,MATCH(1,($A68='CAMAGUI DATA UNIFICADA'!$A$2:$A1007)*($BD$1='CAMAGUI DATA UNIFICADA'!$B$2:$B1007),0),MATCH(BQ$2,'CAMAGUI DATA UNIFICADA'!$C$1:$T$1,0)),"")</f>
        <v>2</v>
      </c>
      <c r="BR68" s="2">
        <f t="array" ref="BR68">IFERROR(INDEX('CAMAGUI DATA UNIFICADA'!$C$2:$T1007,MATCH(1,($A68='CAMAGUI DATA UNIFICADA'!$A$2:$A1007)*($BD$1='CAMAGUI DATA UNIFICADA'!$B$2:$B1007),0),MATCH(BR$2,'CAMAGUI DATA UNIFICADA'!$C$1:$T$1,0)),"")</f>
        <v>3.5</v>
      </c>
      <c r="BS68" s="33">
        <f t="array" ref="BS68">IFERROR(INDEX('CAMAGUI DATA UNIFICADA'!$C$2:$T1007,MATCH(1,($A68='CAMAGUI DATA UNIFICADA'!$A$2:$A1007)*($BD$1='CAMAGUI DATA UNIFICADA'!$B$2:$B1007),0),MATCH(BS$2,'CAMAGUI DATA UNIFICADA'!$C$1:$T$1,0)),"")</f>
        <v>9.078</v>
      </c>
      <c r="BT68" s="60">
        <f t="array" ref="BT68">IFERROR(INDEX('CAMAGUI DATA UNIFICADA'!$C$2:$T1007,MATCH(1,($A68='CAMAGUI DATA UNIFICADA'!$A$2:$A1007)*($BD$1='CAMAGUI DATA UNIFICADA'!$B$2:$B1007),0),MATCH(BT$2,'CAMAGUI DATA UNIFICADA'!$C$1:$T$1,0)),"")</f>
        <v>207.9121765</v>
      </c>
      <c r="BU68" s="140">
        <f t="array" ref="BU68">IFERROR(INDEX('CAMAGUI DATA UNIFICADA'!$C$2:$T1007,MATCH(1,($A68='CAMAGUI DATA UNIFICADA'!$A$2:$A1007)*($BD$1='CAMAGUI DATA UNIFICADA'!$B$2:$B1007),0),MATCH(BU$2,'CAMAGUI DATA UNIFICADA'!$C$1:$T$1,0)),"")</f>
        <v>36.47804413</v>
      </c>
      <c r="BV68" s="138" t="str">
        <f t="array" ref="BV68">IFERROR(INDEX('CAMAGUI DATA UNIFICADA'!$C$2:$T1007,MATCH(1,($A68='CAMAGUI DATA UNIFICADA'!$A$2:$A1007)*($BV$1='CAMAGUI DATA UNIFICADA'!$B$2:$B1007),0),MATCH(BV$2,'CAMAGUI DATA UNIFICADA'!$C$1:$T$1,0)),"")</f>
        <v>CA5200424</v>
      </c>
      <c r="BW68" s="2">
        <f t="array" ref="BW68">IFERROR(INDEX('CAMAGUI DATA UNIFICADA'!$C$2:$T1007,MATCH(1,($A68='CAMAGUI DATA UNIFICADA'!$A$2:$A1007)*($BV$1='CAMAGUI DATA UNIFICADA'!$B$2:$B1007),0),MATCH(BW$2,'CAMAGUI DATA UNIFICADA'!$C$1:$T$1,0)),"")</f>
        <v>50</v>
      </c>
      <c r="BX68" s="2">
        <f t="array" ref="BX68">IFERROR(INDEX('CAMAGUI DATA UNIFICADA'!$C$2:$T1007,MATCH(1,($A68='CAMAGUI DATA UNIFICADA'!$A$2:$A1007)*($BV$1='CAMAGUI DATA UNIFICADA'!$B$2:$B1007),0),MATCH(BX$2,'CAMAGUI DATA UNIFICADA'!$C$1:$T$1,0)),"")</f>
        <v>87.5</v>
      </c>
      <c r="BY68" s="2" t="str">
        <f t="array" ref="BY68">IFERROR(INDEX('CAMAGUI DATA UNIFICADA'!$C$2:$T1007,MATCH(1,($A68='CAMAGUI DATA UNIFICADA'!$A$2:$A1007)*($BV$1='CAMAGUI DATA UNIFICADA'!$B$2:$B1007),0),MATCH(BY$2,'CAMAGUI DATA UNIFICADA'!$C$1:$T$1,0)),"")</f>
        <v>SKR MAST</v>
      </c>
      <c r="BZ68" s="139">
        <f t="array" ref="BZ68">IFERROR(INDEX('CAMAGUI DATA UNIFICADA'!$C$2:$T1007,MATCH(1,($A68='CAMAGUI DATA UNIFICADA'!$A$2:$A1007)*($BV$1='CAMAGUI DATA UNIFICADA'!$B$2:$B1007),0),MATCH(BZ$2,'CAMAGUI DATA UNIFICADA'!$C$1:$T$1,0)),"")</f>
        <v>85.75</v>
      </c>
      <c r="CA68" s="2">
        <f t="array" ref="CA68">IFERROR(INDEX('CAMAGUI DATA UNIFICADA'!$C$2:$T1007,MATCH(1,($A68='CAMAGUI DATA UNIFICADA'!$A$2:$A1007)*($BV$1='CAMAGUI DATA UNIFICADA'!$B$2:$B1007),0),MATCH(CA$2,'CAMAGUI DATA UNIFICADA'!$C$1:$T$1,0)),"")</f>
        <v>1.42</v>
      </c>
      <c r="CB68" s="2">
        <f t="array" ref="CB68">IFERROR(INDEX('CAMAGUI DATA UNIFICADA'!$C$2:$T1007,MATCH(1,($A68='CAMAGUI DATA UNIFICADA'!$A$2:$A1007)*($BV$1='CAMAGUI DATA UNIFICADA'!$B$2:$B1007),0),MATCH(CB$2,'CAMAGUI DATA UNIFICADA'!$C$1:$T$1,0)),"")</f>
        <v>0</v>
      </c>
      <c r="CC68" s="33">
        <f t="array" ref="CC68">IFERROR(INDEX('CAMAGUI DATA UNIFICADA'!$C$2:$T1007,MATCH(1,($A68='CAMAGUI DATA UNIFICADA'!$A$2:$A1007)*($BV$1='CAMAGUI DATA UNIFICADA'!$B$2:$B1007),0),MATCH(CC$2,'CAMAGUI DATA UNIFICADA'!$C$1:$T$1,0)),"")</f>
        <v>13.32576</v>
      </c>
      <c r="CD68" s="60">
        <f t="array" ref="CD68">IFERROR(INDEX('CAMAGUI DATA UNIFICADA'!$C$2:$T1007,MATCH(1,($A68='CAMAGUI DATA UNIFICADA'!$A$2:$A1007)*($BV$1='CAMAGUI DATA UNIFICADA'!$B$2:$B1007),0),MATCH(CD$2,'CAMAGUI DATA UNIFICADA'!$C$1:$T$1,0)),"")</f>
        <v>264234.5923</v>
      </c>
      <c r="CE68" s="33" t="str">
        <f t="array" ref="CE68">IFERROR(INDEX('CAMAGUI DATA UNIFICADA'!$C$2:$T1007,MATCH(1,($A68='CAMAGUI DATA UNIFICADA'!$A$2:$A1007)*($BV$1='CAMAGUI DATA UNIFICADA'!$B$2:$B1007),0),MATCH(CE$2,'CAMAGUI DATA UNIFICADA'!$C$1:$T$1,0)),"")</f>
        <v/>
      </c>
      <c r="CF68" s="23">
        <f t="array" ref="CF68">IFERROR(INDEX('CAMAGUI DATA UNIFICADA'!$C$2:$T1007,MATCH(1,($A68='CAMAGUI DATA UNIFICADA'!$A$2:$A1007)*($BV$1='CAMAGUI DATA UNIFICADA'!$B$2:$B1007),0),MATCH(CF$2,'CAMAGUI DATA UNIFICADA'!$C$1:$T$1,0)),"")</f>
        <v>0.377477989</v>
      </c>
      <c r="CG68" s="23">
        <f t="array" ref="CG68">IFERROR(INDEX('CAMAGUI DATA UNIFICADA'!$C$2:$T1007,MATCH(1,($A68='CAMAGUI DATA UNIFICADA'!$A$2:$A1007)*($BV$1='CAMAGUI DATA UNIFICADA'!$B$2:$B1007),0),MATCH(CG$2,'CAMAGUI DATA UNIFICADA'!$C$1:$T$1,0)),"")</f>
        <v>0.7</v>
      </c>
      <c r="CH68" s="60">
        <f t="array" ref="CH68">IFERROR(INDEX('CAMAGUI DATA UNIFICADA'!$C$2:$T1007,MATCH(1,($A68='CAMAGUI DATA UNIFICADA'!$A$2:$A1007)*($BV$1='CAMAGUI DATA UNIFICADA'!$B$2:$B1007),0),MATCH(CH$2,'CAMAGUI DATA UNIFICADA'!$C$1:$T$1,0)),"")</f>
        <v>116666.6667</v>
      </c>
      <c r="CI68" s="2">
        <f t="array" ref="CI68">IFERROR(INDEX('CAMAGUI DATA UNIFICADA'!$C$2:$T1007,MATCH(1,($A68='CAMAGUI DATA UNIFICADA'!$A$2:$A1007)*($BV$1='CAMAGUI DATA UNIFICADA'!$B$2:$B1007),0),MATCH(CI$2,'CAMAGUI DATA UNIFICADA'!$C$1:$T$1,0)),"")</f>
        <v>2</v>
      </c>
      <c r="CJ68" s="2">
        <f t="array" ref="CJ68">IFERROR(INDEX('CAMAGUI DATA UNIFICADA'!$C$2:$T1007,MATCH(1,($A68='CAMAGUI DATA UNIFICADA'!$A$2:$A1007)*($BV$1='CAMAGUI DATA UNIFICADA'!$B$2:$B1007),0),MATCH(CJ$2,'CAMAGUI DATA UNIFICADA'!$C$1:$T$1,0)),"")</f>
        <v>3.42</v>
      </c>
      <c r="CK68" s="33">
        <f t="array" ref="CK68">IFERROR(INDEX('CAMAGUI DATA UNIFICADA'!$C$2:$T1007,MATCH(1,($A68='CAMAGUI DATA UNIFICADA'!$A$2:$A1007)*($BV$1='CAMAGUI DATA UNIFICADA'!$B$2:$B1007),0),MATCH(CK$2,'CAMAGUI DATA UNIFICADA'!$C$1:$T$1,0)),"")</f>
        <v>9.16536</v>
      </c>
      <c r="CL68" s="60">
        <f t="array" ref="CL68">IFERROR(INDEX('CAMAGUI DATA UNIFICADA'!$C$2:$T1007,MATCH(1,($A68='CAMAGUI DATA UNIFICADA'!$A$2:$A1007)*($BV$1='CAMAGUI DATA UNIFICADA'!$B$2:$B1007),0),MATCH(CL$2,'CAMAGUI DATA UNIFICADA'!$C$1:$T$1,0)),"")</f>
        <v>184.2656667</v>
      </c>
      <c r="CM68" s="140">
        <f t="array" ref="CM68">IFERROR(INDEX('CAMAGUI DATA UNIFICADA'!$C$2:$T1007,MATCH(1,($A68='CAMAGUI DATA UNIFICADA'!$A$2:$A1007)*($BV$1='CAMAGUI DATA UNIFICADA'!$B$2:$B1007),0),MATCH(CM$2,'CAMAGUI DATA UNIFICADA'!$C$1:$T$1,0)),"")</f>
        <v>33.56641668</v>
      </c>
      <c r="CN68" s="138" t="str">
        <f t="array" ref="CN68">IFERROR(INDEX('CAMAGUI DATA UNIFICADA'!$C$2:$T1007,MATCH(1,($A68='CAMAGUI DATA UNIFICADA'!$A$2:$A1007)*($CN$1='CAMAGUI DATA UNIFICADA'!$B$2:$B1007),0),MATCH(CN$2,'CAMAGUI DATA UNIFICADA'!$C$1:$T$1,0)),"")</f>
        <v>CA6200424</v>
      </c>
      <c r="CO68" s="2">
        <f t="array" ref="CO68">IFERROR(INDEX('CAMAGUI DATA UNIFICADA'!$C$2:$T1007,MATCH(1,($A68='CAMAGUI DATA UNIFICADA'!$A$2:$A1007)*($CN$1='CAMAGUI DATA UNIFICADA'!$B$2:$B1007),0),MATCH(CO$2,'CAMAGUI DATA UNIFICADA'!$C$1:$T$1,0)),"")</f>
        <v>87.5</v>
      </c>
      <c r="CP68" s="2">
        <f t="array" ref="CP68">IFERROR(INDEX('CAMAGUI DATA UNIFICADA'!$C$2:$T1007,MATCH(1,($A68='CAMAGUI DATA UNIFICADA'!$A$2:$A1007)*($CN$1='CAMAGUI DATA UNIFICADA'!$B$2:$B1007),0),MATCH(CP$2,'CAMAGUI DATA UNIFICADA'!$C$1:$T$1,0)),"")</f>
        <v>162.5</v>
      </c>
      <c r="CQ68" s="2" t="str">
        <f t="array" ref="CQ68">IFERROR(INDEX('CAMAGUI DATA UNIFICADA'!$C$2:$T1007,MATCH(1,($A68='CAMAGUI DATA UNIFICADA'!$A$2:$A1007)*($CN$1='CAMAGUI DATA UNIFICADA'!$B$2:$B1007),0),MATCH(CQ$2,'CAMAGUI DATA UNIFICADA'!$C$1:$T$1,0)),"")</f>
        <v>SKR MAST</v>
      </c>
      <c r="CR68" s="139">
        <f t="array" ref="CR68">IFERROR(INDEX('CAMAGUI DATA UNIFICADA'!$C$2:$T1007,MATCH(1,($A68='CAMAGUI DATA UNIFICADA'!$A$2:$A1007)*($CN$1='CAMAGUI DATA UNIFICADA'!$B$2:$B1007),0),MATCH(CR$2,'CAMAGUI DATA UNIFICADA'!$C$1:$T$1,0)),"")</f>
        <v>159.25</v>
      </c>
      <c r="CS68" s="2">
        <f t="array" ref="CS68">IFERROR(INDEX('CAMAGUI DATA UNIFICADA'!$C$2:$T1007,MATCH(1,($A68='CAMAGUI DATA UNIFICADA'!$A$2:$A1007)*($CN$1='CAMAGUI DATA UNIFICADA'!$B$2:$B1007),0),MATCH(CS$2,'CAMAGUI DATA UNIFICADA'!$C$1:$T$1,0)),"")</f>
        <v>1.5</v>
      </c>
      <c r="CT68" s="2">
        <f t="array" ref="CT68">IFERROR(INDEX('CAMAGUI DATA UNIFICADA'!$C$2:$T1007,MATCH(1,($A68='CAMAGUI DATA UNIFICADA'!$A$2:$A1007)*($CN$1='CAMAGUI DATA UNIFICADA'!$B$2:$B1007),0),MATCH(CT$2,'CAMAGUI DATA UNIFICADA'!$C$1:$T$1,0)),"")</f>
        <v>0</v>
      </c>
      <c r="CU68" s="33">
        <f t="array" ref="CU68">IFERROR(INDEX('CAMAGUI DATA UNIFICADA'!$C$2:$T1007,MATCH(1,($A68='CAMAGUI DATA UNIFICADA'!$A$2:$A1007)*($CN$1='CAMAGUI DATA UNIFICADA'!$B$2:$B1007),0),MATCH(CU$2,'CAMAGUI DATA UNIFICADA'!$C$1:$T$1,0)),"")</f>
        <v>13.176</v>
      </c>
      <c r="CV68" s="60">
        <f t="array" ref="CV68">IFERROR(INDEX('CAMAGUI DATA UNIFICADA'!$C$2:$T1007,MATCH(1,($A68='CAMAGUI DATA UNIFICADA'!$A$2:$A1007)*($CN$1='CAMAGUI DATA UNIFICADA'!$B$2:$B1007),0),MATCH(CV$2,'CAMAGUI DATA UNIFICADA'!$C$1:$T$1,0)),"")</f>
        <v>442724.1449</v>
      </c>
      <c r="CW68" s="33" t="str">
        <f t="array" ref="CW68">IFERROR(INDEX('CAMAGUI DATA UNIFICADA'!$C$2:$T1007,MATCH(1,($A68='CAMAGUI DATA UNIFICADA'!$A$2:$A1007)*($CN$1='CAMAGUI DATA UNIFICADA'!$B$2:$B1007),0),MATCH(CW$2,'CAMAGUI DATA UNIFICADA'!$C$1:$T$1,0)),"")</f>
        <v/>
      </c>
      <c r="CX68" s="23">
        <f t="array" ref="CX68">IFERROR(INDEX('CAMAGUI DATA UNIFICADA'!$C$2:$T1007,MATCH(1,($A68='CAMAGUI DATA UNIFICADA'!$A$2:$A1007)*($CN$1='CAMAGUI DATA UNIFICADA'!$B$2:$B1007),0),MATCH(CX$2,'CAMAGUI DATA UNIFICADA'!$C$1:$T$1,0)),"")</f>
        <v>0.3541793159</v>
      </c>
      <c r="CY68" s="23">
        <f t="array" ref="CY68">IFERROR(INDEX('CAMAGUI DATA UNIFICADA'!$C$2:$T1007,MATCH(1,($A68='CAMAGUI DATA UNIFICADA'!$A$2:$A1007)*($CN$1='CAMAGUI DATA UNIFICADA'!$B$2:$B1007),0),MATCH(CY$2,'CAMAGUI DATA UNIFICADA'!$C$1:$T$1,0)),"")</f>
        <v>0.7</v>
      </c>
      <c r="CZ68" s="60">
        <f t="array" ref="CZ68">IFERROR(INDEX('CAMAGUI DATA UNIFICADA'!$C$2:$T1007,MATCH(1,($A68='CAMAGUI DATA UNIFICADA'!$A$2:$A1007)*($CN$1='CAMAGUI DATA UNIFICADA'!$B$2:$B1007),0),MATCH(CZ$2,'CAMAGUI DATA UNIFICADA'!$C$1:$T$1,0)),"")</f>
        <v>100000</v>
      </c>
      <c r="DA68" s="2">
        <f t="array" ref="DA68">IFERROR(INDEX('CAMAGUI DATA UNIFICADA'!$C$2:$T1007,MATCH(1,($A68='CAMAGUI DATA UNIFICADA'!$A$2:$A1007)*($CN$1='CAMAGUI DATA UNIFICADA'!$B$2:$B1007),0),MATCH(DA$2,'CAMAGUI DATA UNIFICADA'!$C$1:$T$1,0)),"")</f>
        <v>2</v>
      </c>
      <c r="DB68" s="2">
        <f t="array" ref="DB68">IFERROR(INDEX('CAMAGUI DATA UNIFICADA'!$C$2:$T1007,MATCH(1,($A68='CAMAGUI DATA UNIFICADA'!$A$2:$A1007)*($CN$1='CAMAGUI DATA UNIFICADA'!$B$2:$B1007),0),MATCH(DB$2,'CAMAGUI DATA UNIFICADA'!$C$1:$T$1,0)),"")</f>
        <v>3.5</v>
      </c>
      <c r="DC68" s="33">
        <f t="array" ref="DC68">IFERROR(INDEX('CAMAGUI DATA UNIFICADA'!$C$2:$T1007,MATCH(1,($A68='CAMAGUI DATA UNIFICADA'!$A$2:$A1007)*($CN$1='CAMAGUI DATA UNIFICADA'!$B$2:$B1007),0),MATCH(DC$2,'CAMAGUI DATA UNIFICADA'!$C$1:$T$1,0)),"")</f>
        <v>9.078</v>
      </c>
      <c r="DD68" s="60">
        <f t="array" ref="DD68">IFERROR(INDEX('CAMAGUI DATA UNIFICADA'!$C$2:$T1007,MATCH(1,($A68='CAMAGUI DATA UNIFICADA'!$A$2:$A1007)*($CN$1='CAMAGUI DATA UNIFICADA'!$B$2:$B1007),0),MATCH(DD$2,'CAMAGUI DATA UNIFICADA'!$C$1:$T$1,0)),"")</f>
        <v>333.1925906</v>
      </c>
      <c r="DE68" s="140">
        <f t="array" ref="DE68">IFERROR(INDEX('CAMAGUI DATA UNIFICADA'!$C$2:$T1007,MATCH(1,($A68='CAMAGUI DATA UNIFICADA'!$A$2:$A1007)*($CN$1='CAMAGUI DATA UNIFICADA'!$B$2:$B1007),0),MATCH(DE$2,'CAMAGUI DATA UNIFICADA'!$C$1:$T$1,0)),"")</f>
        <v>61.42314765</v>
      </c>
      <c r="DF68" s="138" t="str">
        <f t="array" ref="DF68">IFERROR(INDEX('CAMAGUI DATA UNIFICADA'!$C$2:$T1007,MATCH(1,($A68='CAMAGUI DATA UNIFICADA'!$A$2:$A1007)*($DF$1='CAMAGUI DATA UNIFICADA'!$B$2:$B1007),0),MATCH(DF$2,'CAMAGUI DATA UNIFICADA'!$C$1:$T$1,0)),"")</f>
        <v/>
      </c>
      <c r="DG68" s="2" t="str">
        <f t="array" ref="DG68">IFERROR(INDEX('CAMAGUI DATA UNIFICADA'!$C$2:$T1007,MATCH(1,($A68='CAMAGUI DATA UNIFICADA'!$A$2:$A1007)*($DF$1='CAMAGUI DATA UNIFICADA'!$B$2:$B1007),0),MATCH(DG$2,'CAMAGUI DATA UNIFICADA'!$C$1:$T$1,0)),"")</f>
        <v/>
      </c>
      <c r="DH68" s="2" t="str">
        <f t="array" ref="DH68">IFERROR(INDEX('CAMAGUI DATA UNIFICADA'!$C$2:$T1007,MATCH(1,($A68='CAMAGUI DATA UNIFICADA'!$A$2:$A1007)*($DF$1='CAMAGUI DATA UNIFICADA'!$B$2:$B1007),0),MATCH(DH$2,'CAMAGUI DATA UNIFICADA'!$C$1:$T$1,0)),"")</f>
        <v/>
      </c>
      <c r="DI68" s="2" t="str">
        <f t="array" ref="DI68">IFERROR(INDEX('CAMAGUI DATA UNIFICADA'!$C$2:$T1007,MATCH(1,($A68='CAMAGUI DATA UNIFICADA'!$A$2:$A1007)*($DF$1='CAMAGUI DATA UNIFICADA'!$B$2:$B1007),0),MATCH(DI$2,'CAMAGUI DATA UNIFICADA'!$C$1:$T$1,0)),"")</f>
        <v/>
      </c>
      <c r="DJ68" s="139" t="str">
        <f t="array" ref="DJ68">IFERROR(INDEX('CAMAGUI DATA UNIFICADA'!$C$2:$T1007,MATCH(1,($A68='CAMAGUI DATA UNIFICADA'!$A$2:$A1007)*($DF$1='CAMAGUI DATA UNIFICADA'!$B$2:$B1007),0),MATCH(DJ$2,'CAMAGUI DATA UNIFICADA'!$C$1:$T$1,0)),"")</f>
        <v/>
      </c>
      <c r="DK68" s="2" t="str">
        <f t="array" ref="DK68">IFERROR(INDEX('CAMAGUI DATA UNIFICADA'!$C$2:$T1007,MATCH(1,($A68='CAMAGUI DATA UNIFICADA'!$A$2:$A1007)*($DF$1='CAMAGUI DATA UNIFICADA'!$B$2:$B1007),0),MATCH(DK$2,'CAMAGUI DATA UNIFICADA'!$C$1:$T$1,0)),"")</f>
        <v/>
      </c>
      <c r="DL68" s="2" t="str">
        <f t="array" ref="DL68">IFERROR(INDEX('CAMAGUI DATA UNIFICADA'!$C$2:$T1007,MATCH(1,($A68='CAMAGUI DATA UNIFICADA'!$A$2:$A1007)*($DF$1='CAMAGUI DATA UNIFICADA'!$B$2:$B1007),0),MATCH(DL$2,'CAMAGUI DATA UNIFICADA'!$C$1:$T$1,0)),"")</f>
        <v/>
      </c>
      <c r="DM68" s="33" t="str">
        <f t="array" ref="DM68">IFERROR(INDEX('CAMAGUI DATA UNIFICADA'!$C$2:$T1007,MATCH(1,($A68='CAMAGUI DATA UNIFICADA'!$A$2:$A1007)*($DF$1='CAMAGUI DATA UNIFICADA'!$B$2:$B1007),0),MATCH(DM$2,'CAMAGUI DATA UNIFICADA'!$C$1:$T$1,0)),"")</f>
        <v/>
      </c>
      <c r="DN68" s="60" t="str">
        <f t="array" ref="DN68">IFERROR(INDEX('CAMAGUI DATA UNIFICADA'!$C$2:$T1007,MATCH(1,($A68='CAMAGUI DATA UNIFICADA'!$A$2:$A1007)*($DF$1='CAMAGUI DATA UNIFICADA'!$B$2:$B1007),0),MATCH(DN$2,'CAMAGUI DATA UNIFICADA'!$C$1:$T$1,0)),"")</f>
        <v/>
      </c>
      <c r="DO68" s="33" t="str">
        <f t="array" ref="DO68">IFERROR(INDEX('CAMAGUI DATA UNIFICADA'!$C$2:$T1007,MATCH(1,($A68='CAMAGUI DATA UNIFICADA'!$A$2:$A1007)*($DF$1='CAMAGUI DATA UNIFICADA'!$B$2:$B1007),0),MATCH(DO$2,'CAMAGUI DATA UNIFICADA'!$C$1:$T$1,0)),"")</f>
        <v/>
      </c>
      <c r="DP68" s="23" t="str">
        <f t="array" ref="DP68">IFERROR(INDEX('CAMAGUI DATA UNIFICADA'!$C$2:$T1007,MATCH(1,($A68='CAMAGUI DATA UNIFICADA'!$A$2:$A1007)*($DF$1='CAMAGUI DATA UNIFICADA'!$B$2:$B1007),0),MATCH(DP$2,'CAMAGUI DATA UNIFICADA'!$C$1:$T$1,0)),"")</f>
        <v/>
      </c>
      <c r="DQ68" s="23" t="str">
        <f t="array" ref="DQ68">IFERROR(INDEX('CAMAGUI DATA UNIFICADA'!$C$2:$T1007,MATCH(1,($A68='CAMAGUI DATA UNIFICADA'!$A$2:$A1007)*($DF$1='CAMAGUI DATA UNIFICADA'!$B$2:$B1007),0),MATCH(DQ$2,'CAMAGUI DATA UNIFICADA'!$C$1:$T$1,0)),"")</f>
        <v/>
      </c>
      <c r="DR68" s="2" t="str">
        <f t="array" ref="DR68">IFERROR(INDEX('CAMAGUI DATA UNIFICADA'!$C$2:$T1007,MATCH(1,($A68='CAMAGUI DATA UNIFICADA'!$A$2:$A1007)*($DF$1='CAMAGUI DATA UNIFICADA'!$B$2:$B1007),0),MATCH(DR$2,'CAMAGUI DATA UNIFICADA'!$C$1:$T$1,0)),"")</f>
        <v/>
      </c>
      <c r="DS68" s="2" t="str">
        <f t="array" ref="DS68">IFERROR(INDEX('CAMAGUI DATA UNIFICADA'!$C$2:$T1007,MATCH(1,($A68='CAMAGUI DATA UNIFICADA'!$A$2:$A1007)*($DF$1='CAMAGUI DATA UNIFICADA'!$B$2:$B1007),0),MATCH(DS$2,'CAMAGUI DATA UNIFICADA'!$C$1:$T$1,0)),"")</f>
        <v/>
      </c>
      <c r="DT68" s="2" t="str">
        <f t="array" ref="DT68">IFERROR(INDEX('CAMAGUI DATA UNIFICADA'!$C$2:$T1007,MATCH(1,($A68='CAMAGUI DATA UNIFICADA'!$A$2:$A1007)*($DF$1='CAMAGUI DATA UNIFICADA'!$B$2:$B1007),0),MATCH(DT$2,'CAMAGUI DATA UNIFICADA'!$C$1:$T$1,0)),"")</f>
        <v/>
      </c>
      <c r="DU68" s="33" t="str">
        <f t="array" ref="DU68">IFERROR(INDEX('CAMAGUI DATA UNIFICADA'!$C$2:$T1007,MATCH(1,($A68='CAMAGUI DATA UNIFICADA'!$A$2:$A1007)*($DF$1='CAMAGUI DATA UNIFICADA'!$B$2:$B1007),0),MATCH(DU$2,'CAMAGUI DATA UNIFICADA'!$C$1:$T$1,0)),"")</f>
        <v/>
      </c>
      <c r="DV68" s="60" t="str">
        <f t="array" ref="DV68">IFERROR(INDEX('CAMAGUI DATA UNIFICADA'!$C$2:$T1007,MATCH(1,($A68='CAMAGUI DATA UNIFICADA'!$A$2:$A1007)*($DF$1='CAMAGUI DATA UNIFICADA'!$B$2:$B1007),0),MATCH(DV$2,'CAMAGUI DATA UNIFICADA'!$C$1:$T$1,0)),"")</f>
        <v/>
      </c>
      <c r="DW68" s="140" t="str">
        <f t="array" ref="DW68">IFERROR(INDEX('CAMAGUI DATA UNIFICADA'!$C$2:$T1007,MATCH(1,($A68='CAMAGUI DATA UNIFICADA'!$A$2:$A1007)*($DF$1='CAMAGUI DATA UNIFICADA'!$B$2:$B1007),0),MATCH(DW$2,'CAMAGUI DATA UNIFICADA'!$C$1:$T$1,0)),"")</f>
        <v/>
      </c>
      <c r="DX68" s="144" t="str">
        <f t="array" ref="DX68">IFERROR(INDEX('CAMAGUI DATA UNIFICADA'!$C$2:$T1007,MATCH(1,($A68='CAMAGUI DATA UNIFICADA'!$A$2:$A1007)*($DX$1='CAMAGUI DATA UNIFICADA'!$B$2:$B1007),0),MATCH(DX$2,'CAMAGUI DATA UNIFICADA'!$C$1:$T$1,0)),"")</f>
        <v/>
      </c>
      <c r="DY68" s="60" t="str">
        <f t="array" ref="DY68">IFERROR(INDEX('CAMAGUI DATA UNIFICADA'!$C$2:$T1007,MATCH(1,($A68='CAMAGUI DATA UNIFICADA'!$A$2:$A1007)*($DX$1='CAMAGUI DATA UNIFICADA'!$B$2:$B1007),0),MATCH(DY$2,'CAMAGUI DATA UNIFICADA'!$C$1:$T$1,0)),"")</f>
        <v/>
      </c>
      <c r="DZ68" s="60" t="str">
        <f t="array" ref="DZ68">IFERROR(INDEX('CAMAGUI DATA UNIFICADA'!$C$2:$T1007,MATCH(1,($A68='CAMAGUI DATA UNIFICADA'!$A$2:$A1007)*($DX$1='CAMAGUI DATA UNIFICADA'!$B$2:$B1007),0),MATCH(DZ$2,'CAMAGUI DATA UNIFICADA'!$C$1:$T$1,0)),"")</f>
        <v/>
      </c>
      <c r="EA68" s="60" t="str">
        <f t="array" ref="EA68">IFERROR(INDEX('CAMAGUI DATA UNIFICADA'!$C$2:$T1007,MATCH(1,($A68='CAMAGUI DATA UNIFICADA'!$A$2:$A1007)*($DX$1='CAMAGUI DATA UNIFICADA'!$B$2:$B1007),0),MATCH(EA$2,'CAMAGUI DATA UNIFICADA'!$C$1:$T$1,0)),"")</f>
        <v/>
      </c>
      <c r="EB68" s="60" t="str">
        <f t="array" ref="EB68">IFERROR(INDEX('CAMAGUI DATA UNIFICADA'!$C$2:$T1007,MATCH(1,($A68='CAMAGUI DATA UNIFICADA'!$A$2:$A1007)*($DX$1='CAMAGUI DATA UNIFICADA'!$B$2:$B1007),0),MATCH(EB$2,'CAMAGUI DATA UNIFICADA'!$C$1:$T$1,0)),"")</f>
        <v/>
      </c>
      <c r="EC68" s="60" t="str">
        <f t="array" ref="EC68">IFERROR(INDEX('CAMAGUI DATA UNIFICADA'!$C$2:$T1007,MATCH(1,($A68='CAMAGUI DATA UNIFICADA'!$A$2:$A1007)*($DX$1='CAMAGUI DATA UNIFICADA'!$B$2:$B1007),0),MATCH(EC$2,'CAMAGUI DATA UNIFICADA'!$C$1:$T$1,0)),"")</f>
        <v/>
      </c>
      <c r="ED68" s="60" t="str">
        <f t="array" ref="ED68">IFERROR(INDEX('CAMAGUI DATA UNIFICADA'!$C$2:$T1007,MATCH(1,($A68='CAMAGUI DATA UNIFICADA'!$A$2:$A1007)*($DX$1='CAMAGUI DATA UNIFICADA'!$B$2:$B1007),0),MATCH(ED$2,'CAMAGUI DATA UNIFICADA'!$C$1:$T$1,0)),"")</f>
        <v/>
      </c>
      <c r="EE68" s="60" t="str">
        <f t="array" ref="EE68">IFERROR(INDEX('CAMAGUI DATA UNIFICADA'!$C$2:$T1007,MATCH(1,($A68='CAMAGUI DATA UNIFICADA'!$A$2:$A1007)*($DX$1='CAMAGUI DATA UNIFICADA'!$B$2:$B1007),0),MATCH(EE$2,'CAMAGUI DATA UNIFICADA'!$C$1:$T$1,0)),"")</f>
        <v/>
      </c>
      <c r="EF68" s="60" t="str">
        <f t="array" ref="EF68">IFERROR(INDEX('CAMAGUI DATA UNIFICADA'!$C$2:$T1007,MATCH(1,($A68='CAMAGUI DATA UNIFICADA'!$A$2:$A1007)*($DX$1='CAMAGUI DATA UNIFICADA'!$B$2:$B1007),0),MATCH(EF$2,'CAMAGUI DATA UNIFICADA'!$C$1:$T$1,0)),"")</f>
        <v/>
      </c>
      <c r="EG68" s="60" t="str">
        <f t="array" ref="EG68">IFERROR(INDEX('CAMAGUI DATA UNIFICADA'!$C$2:$T1007,MATCH(1,($A68='CAMAGUI DATA UNIFICADA'!$A$2:$A1007)*($DX$1='CAMAGUI DATA UNIFICADA'!$B$2:$B1007),0),MATCH(EG$2,'CAMAGUI DATA UNIFICADA'!$C$1:$T$1,0)),"")</f>
        <v/>
      </c>
      <c r="EH68" s="60" t="str">
        <f t="array" ref="EH68">IFERROR(INDEX('CAMAGUI DATA UNIFICADA'!$C$2:$T1007,MATCH(1,($A68='CAMAGUI DATA UNIFICADA'!$A$2:$A1007)*($DX$1='CAMAGUI DATA UNIFICADA'!$B$2:$B1007),0),MATCH(EH$2,'CAMAGUI DATA UNIFICADA'!$C$1:$T$1,0)),"")</f>
        <v/>
      </c>
      <c r="EI68" s="60" t="str">
        <f t="array" ref="EI68">IFERROR(INDEX('CAMAGUI DATA UNIFICADA'!$C$2:$T1007,MATCH(1,($A68='CAMAGUI DATA UNIFICADA'!$A$2:$A1007)*($DX$1='CAMAGUI DATA UNIFICADA'!$B$2:$B1007),0),MATCH(EI$2,'CAMAGUI DATA UNIFICADA'!$C$1:$T$1,0)),"")</f>
        <v/>
      </c>
      <c r="EJ68" s="60" t="str">
        <f t="array" ref="EJ68">IFERROR(INDEX('CAMAGUI DATA UNIFICADA'!$C$2:$T1007,MATCH(1,($A68='CAMAGUI DATA UNIFICADA'!$A$2:$A1007)*($DX$1='CAMAGUI DATA UNIFICADA'!$B$2:$B1007),0),MATCH(EJ$2,'CAMAGUI DATA UNIFICADA'!$C$1:$T$1,0)),"")</f>
        <v/>
      </c>
      <c r="EK68" s="60" t="str">
        <f t="array" ref="EK68">IFERROR(INDEX('CAMAGUI DATA UNIFICADA'!$C$2:$T1007,MATCH(1,($A68='CAMAGUI DATA UNIFICADA'!$A$2:$A1007)*($DX$1='CAMAGUI DATA UNIFICADA'!$B$2:$B1007),0),MATCH(EK$2,'CAMAGUI DATA UNIFICADA'!$C$1:$T$1,0)),"")</f>
        <v/>
      </c>
      <c r="EL68" s="60" t="str">
        <f t="array" ref="EL68">IFERROR(INDEX('CAMAGUI DATA UNIFICADA'!$C$2:$T1007,MATCH(1,($A68='CAMAGUI DATA UNIFICADA'!$A$2:$A1007)*($DX$1='CAMAGUI DATA UNIFICADA'!$B$2:$B1007),0),MATCH(EL$2,'CAMAGUI DATA UNIFICADA'!$C$1:$T$1,0)),"")</f>
        <v/>
      </c>
      <c r="EM68" s="60" t="str">
        <f t="array" ref="EM68">IFERROR(INDEX('CAMAGUI DATA UNIFICADA'!$C$2:$T1007,MATCH(1,($A68='CAMAGUI DATA UNIFICADA'!$A$2:$A1007)*($DX$1='CAMAGUI DATA UNIFICADA'!$B$2:$B1007),0),MATCH(EM$2,'CAMAGUI DATA UNIFICADA'!$C$1:$T$1,0)),"")</f>
        <v/>
      </c>
      <c r="EN68" s="60" t="str">
        <f t="array" ref="EN68">IFERROR(INDEX('CAMAGUI DATA UNIFICADA'!$C$2:$T1007,MATCH(1,($A68='CAMAGUI DATA UNIFICADA'!$A$2:$A1007)*($DX$1='CAMAGUI DATA UNIFICADA'!$B$2:$B1007),0),MATCH(EN$2,'CAMAGUI DATA UNIFICADA'!$C$1:$T$1,0)),"")</f>
        <v/>
      </c>
      <c r="EO68" s="140" t="str">
        <f t="array" ref="EO68">IFERROR(INDEX('CAMAGUI DATA UNIFICADA'!$C$2:$T1007,MATCH(1,($A68='CAMAGUI DATA UNIFICADA'!$A$2:$A1007)*($DX$1='CAMAGUI DATA UNIFICADA'!$B$2:$B1007),0),MATCH(EO$2,'CAMAGUI DATA UNIFICADA'!$C$1:$T$1,0)),"")</f>
        <v/>
      </c>
    </row>
    <row r="69">
      <c r="A69" s="137">
        <v>45411.0</v>
      </c>
      <c r="B69" s="138" t="str">
        <f t="array" ref="B69">IFERROR(INDEX('CAMAGUI DATA UNIFICADA'!$C$2:$T1007,MATCH(1,($A69='CAMAGUI DATA UNIFICADA'!$A$2:$A1007)*($B$1='CAMAGUI DATA UNIFICADA'!$B$2:$B1007),0),MATCH(B$2,'CAMAGUI DATA UNIFICADA'!$C$1:$T$1,0)),"")</f>
        <v>CA1180324</v>
      </c>
      <c r="C69" s="2">
        <f t="array" ref="C69">IFERROR(INDEX('CAMAGUI DATA UNIFICADA'!$C$2:$T1007,MATCH(1,($A69='CAMAGUI DATA UNIFICADA'!$A$2:$A1007)*($B$1='CAMAGUI DATA UNIFICADA'!$B$2:$B1007),0),MATCH(C$2,'CAMAGUI DATA UNIFICADA'!$C$1:$T$1,0)),"")</f>
        <v>275</v>
      </c>
      <c r="D69" s="2">
        <f t="array" ref="D69">IFERROR(INDEX('CAMAGUI DATA UNIFICADA'!$C$2:$T1007,MATCH(1,($A69='CAMAGUI DATA UNIFICADA'!$A$2:$A1007)*($B$1='CAMAGUI DATA UNIFICADA'!$B$2:$B1007),0),MATCH(D$2,'CAMAGUI DATA UNIFICADA'!$C$1:$T$1,0)),"")</f>
        <v>2150</v>
      </c>
      <c r="E69" s="2" t="str">
        <f t="array" ref="E69">IFERROR(INDEX('CAMAGUI DATA UNIFICADA'!$C$2:$T1007,MATCH(1,($A69='CAMAGUI DATA UNIFICADA'!$A$2:$A1007)*($B$1='CAMAGUI DATA UNIFICADA'!$B$2:$B1007),0),MATCH(E$2,'CAMAGUI DATA UNIFICADA'!$C$1:$T$1,0)),"")</f>
        <v>SKR OPTILINE E</v>
      </c>
      <c r="F69" s="139">
        <f t="array" ref="F69">IFERROR(INDEX('CAMAGUI DATA UNIFICADA'!$C$2:$T1007,MATCH(1,($A69='CAMAGUI DATA UNIFICADA'!$A$2:$A1007)*($B$1='CAMAGUI DATA UNIFICADA'!$B$2:$B1007),0),MATCH(F$2,'CAMAGUI DATA UNIFICADA'!$C$1:$T$1,0)),"")</f>
        <v>2537</v>
      </c>
      <c r="G69" s="2">
        <f t="array" ref="G69">IFERROR(INDEX('CAMAGUI DATA UNIFICADA'!$C$2:$T1007,MATCH(1,($A69='CAMAGUI DATA UNIFICADA'!$A$2:$A1007)*($B$1='CAMAGUI DATA UNIFICADA'!$B$2:$B1007),0),MATCH(G$2,'CAMAGUI DATA UNIFICADA'!$C$1:$T$1,0)),"")</f>
        <v>17.59</v>
      </c>
      <c r="H69" s="2">
        <f t="array" ref="H69">IFERROR(INDEX('CAMAGUI DATA UNIFICADA'!$C$2:$T1007,MATCH(1,($A69='CAMAGUI DATA UNIFICADA'!$A$2:$A1007)*($B$1='CAMAGUI DATA UNIFICADA'!$B$2:$B1007),0),MATCH(H$2,'CAMAGUI DATA UNIFICADA'!$C$1:$T$1,0)),"")</f>
        <v>3.48</v>
      </c>
      <c r="I69" s="33">
        <f t="array" ref="I69">IFERROR(INDEX('CAMAGUI DATA UNIFICADA'!$C$2:$T1007,MATCH(1,($A69='CAMAGUI DATA UNIFICADA'!$A$2:$A1007)*($B$1='CAMAGUI DATA UNIFICADA'!$B$2:$B1007),0),MATCH(I$2,'CAMAGUI DATA UNIFICADA'!$C$1:$T$1,0)),"")</f>
        <v>3.58428</v>
      </c>
      <c r="J69" s="60">
        <f t="array" ref="J69">IFERROR(INDEX('CAMAGUI DATA UNIFICADA'!$C$2:$T1007,MATCH(1,($A69='CAMAGUI DATA UNIFICADA'!$A$2:$A1007)*($B$1='CAMAGUI DATA UNIFICADA'!$B$2:$B1007),0),MATCH(J$2,'CAMAGUI DATA UNIFICADA'!$C$1:$T$1,0)),"")</f>
        <v>436179.1737</v>
      </c>
      <c r="K69" s="33">
        <f t="array" ref="K69">IFERROR(INDEX('CAMAGUI DATA UNIFICADA'!$C$2:$T1007,MATCH(1,($A69='CAMAGUI DATA UNIFICADA'!$A$2:$A1007)*($B$1='CAMAGUI DATA UNIFICADA'!$B$2:$B1007),0),MATCH(K$2,'CAMAGUI DATA UNIFICADA'!$C$1:$T$1,0)),"")</f>
        <v>1.470990695</v>
      </c>
      <c r="L69" s="23">
        <f t="array" ref="L69">IFERROR(INDEX('CAMAGUI DATA UNIFICADA'!$C$2:$T1007,MATCH(1,($A69='CAMAGUI DATA UNIFICADA'!$A$2:$A1007)*($B$1='CAMAGUI DATA UNIFICADA'!$B$2:$B1007),0),MATCH(L$2,'CAMAGUI DATA UNIFICADA'!$C$1:$T$1,0)),"")</f>
        <v>0.3634826448</v>
      </c>
      <c r="M69" s="23">
        <f t="array" ref="M69">IFERROR(INDEX('CAMAGUI DATA UNIFICADA'!$C$2:$T1007,MATCH(1,($A69='CAMAGUI DATA UNIFICADA'!$A$2:$A1007)*($B$1='CAMAGUI DATA UNIFICADA'!$B$2:$B1007),0),MATCH(M$2,'CAMAGUI DATA UNIFICADA'!$C$1:$T$1,0)),"")</f>
        <v>0.35</v>
      </c>
      <c r="N69" s="60">
        <f t="array" ref="N69">IFERROR(INDEX('CAMAGUI DATA UNIFICADA'!$C$2:$T1007,MATCH(1,($A69='CAMAGUI DATA UNIFICADA'!$A$2:$A1007)*($B$1='CAMAGUI DATA UNIFICADA'!$B$2:$B1007),0),MATCH(N$2,'CAMAGUI DATA UNIFICADA'!$C$1:$T$1,0)),"")</f>
        <v>51282.05128</v>
      </c>
      <c r="O69" s="2">
        <f t="array" ref="O69">IFERROR(INDEX('CAMAGUI DATA UNIFICADA'!$C$2:$T1007,MATCH(1,($A69='CAMAGUI DATA UNIFICADA'!$A$2:$A1007)*($B$1='CAMAGUI DATA UNIFICADA'!$B$2:$B1007),0),MATCH(O$2,'CAMAGUI DATA UNIFICADA'!$C$1:$T$1,0)),"")</f>
        <v>3</v>
      </c>
      <c r="P69" s="2">
        <f t="array" ref="P69">IFERROR(INDEX('CAMAGUI DATA UNIFICADA'!$C$2:$T1007,MATCH(1,($A69='CAMAGUI DATA UNIFICADA'!$A$2:$A1007)*($B$1='CAMAGUI DATA UNIFICADA'!$B$2:$B1007),0),MATCH(P$2,'CAMAGUI DATA UNIFICADA'!$C$1:$T$1,0)),"")</f>
        <v>20.59</v>
      </c>
      <c r="Q69" s="33">
        <f t="array" ref="Q69">IFERROR(INDEX('CAMAGUI DATA UNIFICADA'!$C$2:$T1007,MATCH(1,($A69='CAMAGUI DATA UNIFICADA'!$A$2:$A1007)*($B$1='CAMAGUI DATA UNIFICADA'!$B$2:$B1007),0),MATCH(Q$2,'CAMAGUI DATA UNIFICADA'!$C$1:$T$1,0)),"")</f>
        <v>3.24336</v>
      </c>
      <c r="R69" s="60">
        <f t="array" ref="R69">IFERROR(INDEX('CAMAGUI DATA UNIFICADA'!$C$2:$T1007,MATCH(1,($A69='CAMAGUI DATA UNIFICADA'!$A$2:$A1007)*($B$1='CAMAGUI DATA UNIFICADA'!$B$2:$B1007),0),MATCH(R$2,'CAMAGUI DATA UNIFICADA'!$C$1:$T$1,0)),"")</f>
        <v>282.1007347</v>
      </c>
      <c r="S69" s="140">
        <f t="array" ref="S69">IFERROR(INDEX('CAMAGUI DATA UNIFICADA'!$C$2:$T1007,MATCH(1,($A69='CAMAGUI DATA UNIFICADA'!$A$2:$A1007)*($B$1='CAMAGUI DATA UNIFICADA'!$B$2:$B1007),0),MATCH(S$2,'CAMAGUI DATA UNIFICADA'!$C$1:$T$1,0)),"")</f>
        <v>1.775183669</v>
      </c>
      <c r="T69" s="138" t="str">
        <f t="array" ref="T69">IFERROR(INDEX('CAMAGUI DATA UNIFICADA'!$C$2:$T1007,MATCH(1,($A69='CAMAGUI DATA UNIFICADA'!$A$2:$A1007)*($T$1='CAMAGUI DATA UNIFICADA'!$B$2:$B1007),0),MATCH(T$2,'CAMAGUI DATA UNIFICADA'!$C$1:$T$1,0)),"")</f>
        <v>CA2250324</v>
      </c>
      <c r="U69" s="2">
        <f t="array" ref="U69">IFERROR(INDEX('CAMAGUI DATA UNIFICADA'!$C$2:$T1007,MATCH(1,($A69='CAMAGUI DATA UNIFICADA'!$A$2:$A1007)*($T$1='CAMAGUI DATA UNIFICADA'!$B$2:$B1007),0),MATCH(U$2,'CAMAGUI DATA UNIFICADA'!$C$1:$T$1,0)),"")</f>
        <v>450</v>
      </c>
      <c r="V69" s="2">
        <f t="array" ref="V69">IFERROR(INDEX('CAMAGUI DATA UNIFICADA'!$C$2:$T1007,MATCH(1,($A69='CAMAGUI DATA UNIFICADA'!$A$2:$A1007)*($T$1='CAMAGUI DATA UNIFICADA'!$B$2:$B1007),0),MATCH(V$2,'CAMAGUI DATA UNIFICADA'!$C$1:$T$1,0)),"")</f>
        <v>3250</v>
      </c>
      <c r="W69" s="2" t="str">
        <f t="array" ref="W69">IFERROR(INDEX('CAMAGUI DATA UNIFICADA'!$C$2:$T1007,MATCH(1,($A69='CAMAGUI DATA UNIFICADA'!$A$2:$A1007)*($T$1='CAMAGUI DATA UNIFICADA'!$B$2:$B1007),0),MATCH(W$2,'CAMAGUI DATA UNIFICADA'!$C$1:$T$1,0)),"")</f>
        <v>SKR MAST</v>
      </c>
      <c r="X69" s="139">
        <f t="array" ref="X69">IFERROR(INDEX('CAMAGUI DATA UNIFICADA'!$C$2:$T1007,MATCH(1,($A69='CAMAGUI DATA UNIFICADA'!$A$2:$A1007)*($T$1='CAMAGUI DATA UNIFICADA'!$B$2:$B1007),0),MATCH(X$2,'CAMAGUI DATA UNIFICADA'!$C$1:$T$1,0)),"")</f>
        <v>3185</v>
      </c>
      <c r="Y69" s="2">
        <f t="array" ref="Y69">IFERROR(INDEX('CAMAGUI DATA UNIFICADA'!$C$2:$T1007,MATCH(1,($A69='CAMAGUI DATA UNIFICADA'!$A$2:$A1007)*($T$1='CAMAGUI DATA UNIFICADA'!$B$2:$B1007),0),MATCH(Y$2,'CAMAGUI DATA UNIFICADA'!$C$1:$T$1,0)),"")</f>
        <v>17.55</v>
      </c>
      <c r="Z69" s="2">
        <f t="array" ref="Z69">IFERROR(INDEX('CAMAGUI DATA UNIFICADA'!$C$2:$T1007,MATCH(1,($A69='CAMAGUI DATA UNIFICADA'!$A$2:$A1007)*($T$1='CAMAGUI DATA UNIFICADA'!$B$2:$B1007),0),MATCH(Z$2,'CAMAGUI DATA UNIFICADA'!$C$1:$T$1,0)),"")</f>
        <v>3.3</v>
      </c>
      <c r="AA69" s="2">
        <f t="array" ref="AA69">IFERROR(INDEX('CAMAGUI DATA UNIFICADA'!$C$2:$T1007,MATCH(1,($A69='CAMAGUI DATA UNIFICADA'!$A$2:$A1007)*($T$1='CAMAGUI DATA UNIFICADA'!$B$2:$B1007),0),MATCH(AA$2,'CAMAGUI DATA UNIFICADA'!$C$1:$T$1,0)),"")</f>
        <v>3.5886</v>
      </c>
      <c r="AB69" s="60">
        <f t="array" ref="AB69">IFERROR(INDEX('CAMAGUI DATA UNIFICADA'!$C$2:$T1007,MATCH(1,($A69='CAMAGUI DATA UNIFICADA'!$A$2:$A1007)*($T$1='CAMAGUI DATA UNIFICADA'!$B$2:$B1007),0),MATCH(AB$2,'CAMAGUI DATA UNIFICADA'!$C$1:$T$1,0)),"")</f>
        <v>714513.3378</v>
      </c>
      <c r="AC69" s="33">
        <f t="array" ref="AC69">IFERROR(INDEX('CAMAGUI DATA UNIFICADA'!$C$2:$T1007,MATCH(1,($A69='CAMAGUI DATA UNIFICADA'!$A$2:$A1007)*($T$1='CAMAGUI DATA UNIFICADA'!$B$2:$B1007),0),MATCH(AC$2,'CAMAGUI DATA UNIFICADA'!$C$1:$T$1,0)),"")</f>
        <v>1.430426267</v>
      </c>
      <c r="AD69" s="23">
        <f t="array" ref="AD69">IFERROR(INDEX('CAMAGUI DATA UNIFICADA'!$C$2:$T1007,MATCH(1,($A69='CAMAGUI DATA UNIFICADA'!$A$2:$A1007)*($T$1='CAMAGUI DATA UNIFICADA'!$B$2:$B1007),0),MATCH(AD$2,'CAMAGUI DATA UNIFICADA'!$C$1:$T$1,0)),"")</f>
        <v>0.8821152319</v>
      </c>
      <c r="AE69" s="23">
        <f t="array" ref="AE69">IFERROR(INDEX('CAMAGUI DATA UNIFICADA'!$C$2:$T1007,MATCH(1,($A69='CAMAGUI DATA UNIFICADA'!$A$2:$A1007)*($T$1='CAMAGUI DATA UNIFICADA'!$B$2:$B1007),0),MATCH(AE$2,'CAMAGUI DATA UNIFICADA'!$C$1:$T$1,0)),"")</f>
        <v>0.85</v>
      </c>
      <c r="AF69" s="60">
        <f t="array" ref="AF69">IFERROR(INDEX('CAMAGUI DATA UNIFICADA'!$C$2:$T1007,MATCH(1,($A69='CAMAGUI DATA UNIFICADA'!$A$2:$A1007)*($T$1='CAMAGUI DATA UNIFICADA'!$B$2:$B1007),0),MATCH(AF$2,'CAMAGUI DATA UNIFICADA'!$C$1:$T$1,0)),"")</f>
        <v>114750</v>
      </c>
      <c r="AG69" s="2">
        <f t="array" ref="AG69">IFERROR(INDEX('CAMAGUI DATA UNIFICADA'!$C$2:$T1007,MATCH(1,($A69='CAMAGUI DATA UNIFICADA'!$A$2:$A1007)*($T$1='CAMAGUI DATA UNIFICADA'!$B$2:$B1007),0),MATCH(AG$2,'CAMAGUI DATA UNIFICADA'!$C$1:$T$1,0)),"")</f>
        <v>3</v>
      </c>
      <c r="AH69" s="2">
        <f t="array" ref="AH69">IFERROR(INDEX('CAMAGUI DATA UNIFICADA'!$C$2:$T1007,MATCH(1,($A69='CAMAGUI DATA UNIFICADA'!$A$2:$A1007)*($T$1='CAMAGUI DATA UNIFICADA'!$B$2:$B1007),0),MATCH(AH$2,'CAMAGUI DATA UNIFICADA'!$C$1:$T$1,0)),"")</f>
        <v>20.55</v>
      </c>
      <c r="AI69" s="33">
        <f t="array" ref="AI69">IFERROR(INDEX('CAMAGUI DATA UNIFICADA'!$C$2:$T1007,MATCH(1,($A69='CAMAGUI DATA UNIFICADA'!$A$2:$A1007)*($T$1='CAMAGUI DATA UNIFICADA'!$B$2:$B1007),0),MATCH(AI$2,'CAMAGUI DATA UNIFICADA'!$C$1:$T$1,0)),"")</f>
        <v>3.2472</v>
      </c>
      <c r="AJ69" s="60">
        <f t="array" ref="AJ69">IFERROR(INDEX('CAMAGUI DATA UNIFICADA'!$C$2:$T1007,MATCH(1,($A69='CAMAGUI DATA UNIFICADA'!$A$2:$A1007)*($T$1='CAMAGUI DATA UNIFICADA'!$B$2:$B1007),0),MATCH(AJ$2,'CAMAGUI DATA UNIFICADA'!$C$1:$T$1,0)),"")</f>
        <v>474.7384794</v>
      </c>
      <c r="AK69" s="140">
        <f t="array" ref="AK69">IFERROR(INDEX('CAMAGUI DATA UNIFICADA'!$C$2:$T1007,MATCH(1,($A69='CAMAGUI DATA UNIFICADA'!$A$2:$A1007)*($T$1='CAMAGUI DATA UNIFICADA'!$B$2:$B1007),0),MATCH(AK$2,'CAMAGUI DATA UNIFICADA'!$C$1:$T$1,0)),"")</f>
        <v>6.184619838</v>
      </c>
      <c r="AL69" s="138" t="str">
        <f t="array" ref="AL69">IFERROR(INDEX('CAMAGUI DATA UNIFICADA'!$C$2:$T1007,MATCH(1,($A69='CAMAGUI DATA UNIFICADA'!$A$2:$A1007)*($AL$1='CAMAGUI DATA UNIFICADA'!$B$2:$B1007),0),MATCH(AL$2,'CAMAGUI DATA UNIFICADA'!$C$1:$T$1,0)),"")</f>
        <v>CA3180324</v>
      </c>
      <c r="AM69" s="2" t="str">
        <f t="array" ref="AM69">IFERROR(INDEX('CAMAGUI DATA UNIFICADA'!$C$2:$T1007,MATCH(1,($A69='CAMAGUI DATA UNIFICADA'!$A$2:$A1007)*($AL$1='CAMAGUI DATA UNIFICADA'!$B$2:$B1007),0),MATCH(AM$2,'CAMAGUI DATA UNIFICADA'!$C$1:$T$1,0)),"")</f>
        <v/>
      </c>
      <c r="AN69" s="2">
        <f t="array" ref="AN69">IFERROR(INDEX('CAMAGUI DATA UNIFICADA'!$C$2:$T1007,MATCH(1,($A69='CAMAGUI DATA UNIFICADA'!$A$2:$A1007)*($AL$1='CAMAGUI DATA UNIFICADA'!$B$2:$B1007),0),MATCH(AN$2,'CAMAGUI DATA UNIFICADA'!$C$1:$T$1,0)),"")</f>
        <v>3100</v>
      </c>
      <c r="AO69" s="2" t="str">
        <f t="array" ref="AO69">IFERROR(INDEX('CAMAGUI DATA UNIFICADA'!$C$2:$T1007,MATCH(1,($A69='CAMAGUI DATA UNIFICADA'!$A$2:$A1007)*($AL$1='CAMAGUI DATA UNIFICADA'!$B$2:$B1007),0),MATCH(AO$2,'CAMAGUI DATA UNIFICADA'!$C$1:$T$1,0)),"")</f>
        <v>SKR OPTILINE E</v>
      </c>
      <c r="AP69" s="139">
        <f t="array" ref="AP69">IFERROR(INDEX('CAMAGUI DATA UNIFICADA'!$C$2:$T1007,MATCH(1,($A69='CAMAGUI DATA UNIFICADA'!$A$2:$A1007)*($AL$1='CAMAGUI DATA UNIFICADA'!$B$2:$B1007),0),MATCH(AP$2,'CAMAGUI DATA UNIFICADA'!$C$1:$T$1,0)),"")</f>
        <v>3658</v>
      </c>
      <c r="AQ69" s="2">
        <f t="array" ref="AQ69">IFERROR(INDEX('CAMAGUI DATA UNIFICADA'!$C$2:$T1007,MATCH(1,($A69='CAMAGUI DATA UNIFICADA'!$A$2:$A1007)*($AL$1='CAMAGUI DATA UNIFICADA'!$B$2:$B1007),0),MATCH(AQ$2,'CAMAGUI DATA UNIFICADA'!$C$1:$T$1,0)),"")</f>
        <v>16.5</v>
      </c>
      <c r="AR69" s="2">
        <f t="array" ref="AR69">IFERROR(INDEX('CAMAGUI DATA UNIFICADA'!$C$2:$T1007,MATCH(1,($A69='CAMAGUI DATA UNIFICADA'!$A$2:$A1007)*($AL$1='CAMAGUI DATA UNIFICADA'!$B$2:$B1007),0),MATCH(AR$2,'CAMAGUI DATA UNIFICADA'!$C$1:$T$1,0)),"")</f>
        <v>3.91</v>
      </c>
      <c r="AS69" s="33">
        <f t="array" ref="AS69">IFERROR(INDEX('CAMAGUI DATA UNIFICADA'!$C$2:$T1007,MATCH(1,($A69='CAMAGUI DATA UNIFICADA'!$A$2:$A1007)*($AL$1='CAMAGUI DATA UNIFICADA'!$B$2:$B1007),0),MATCH(AS$2,'CAMAGUI DATA UNIFICADA'!$C$1:$T$1,0)),"")</f>
        <v>3.726</v>
      </c>
      <c r="AT69" s="60">
        <f t="array" ref="AT69">IFERROR(INDEX('CAMAGUI DATA UNIFICADA'!$C$2:$T1007,MATCH(1,($A69='CAMAGUI DATA UNIFICADA'!$A$2:$A1007)*($AL$1='CAMAGUI DATA UNIFICADA'!$B$2:$B1007),0),MATCH(AT$2,'CAMAGUI DATA UNIFICADA'!$C$1:$T$1,0)),"")</f>
        <v>0</v>
      </c>
      <c r="AU69" s="33" t="str">
        <f t="array" ref="AU69">IFERROR(INDEX('CAMAGUI DATA UNIFICADA'!$C$2:$T1007,MATCH(1,($A69='CAMAGUI DATA UNIFICADA'!$A$2:$A1007)*($AL$1='CAMAGUI DATA UNIFICADA'!$B$2:$B1007),0),MATCH(AU$2,'CAMAGUI DATA UNIFICADA'!$C$1:$T$1,0)),"")</f>
        <v/>
      </c>
      <c r="AV69" s="23">
        <f t="array" ref="AV69">IFERROR(INDEX('CAMAGUI DATA UNIFICADA'!$C$2:$T1007,MATCH(1,($A69='CAMAGUI DATA UNIFICADA'!$A$2:$A1007)*($AL$1='CAMAGUI DATA UNIFICADA'!$B$2:$B1007),0),MATCH(AV$2,'CAMAGUI DATA UNIFICADA'!$C$1:$T$1,0)),"")</f>
        <v>0</v>
      </c>
      <c r="AW69" s="23" t="str">
        <f t="array" ref="AW69">IFERROR(INDEX('CAMAGUI DATA UNIFICADA'!$C$2:$T1007,MATCH(1,($A69='CAMAGUI DATA UNIFICADA'!$A$2:$A1007)*($AL$1='CAMAGUI DATA UNIFICADA'!$B$2:$B1007),0),MATCH(AW$2,'CAMAGUI DATA UNIFICADA'!$C$1:$T$1,0)),"")</f>
        <v/>
      </c>
      <c r="AX69" s="60">
        <f t="array" ref="AX69">IFERROR(INDEX('CAMAGUI DATA UNIFICADA'!$C$2:$T1007,MATCH(1,($A69='CAMAGUI DATA UNIFICADA'!$A$2:$A1007)*($AL$1='CAMAGUI DATA UNIFICADA'!$B$2:$B1007),0),MATCH(AX$2,'CAMAGUI DATA UNIFICADA'!$C$1:$T$1,0)),"")</f>
        <v>0</v>
      </c>
      <c r="AY69" s="2">
        <f t="array" ref="AY69">IFERROR(INDEX('CAMAGUI DATA UNIFICADA'!$C$2:$T1007,MATCH(1,($A69='CAMAGUI DATA UNIFICADA'!$A$2:$A1007)*($AL$1='CAMAGUI DATA UNIFICADA'!$B$2:$B1007),0),MATCH(AY$2,'CAMAGUI DATA UNIFICADA'!$C$1:$T$1,0)),"")</f>
        <v>3</v>
      </c>
      <c r="AZ69" s="2">
        <f t="array" ref="AZ69">IFERROR(INDEX('CAMAGUI DATA UNIFICADA'!$C$2:$T1007,MATCH(1,($A69='CAMAGUI DATA UNIFICADA'!$A$2:$A1007)*($AL$1='CAMAGUI DATA UNIFICADA'!$B$2:$B1007),0),MATCH(AZ$2,'CAMAGUI DATA UNIFICADA'!$C$1:$T$1,0)),"")</f>
        <v>19.5</v>
      </c>
      <c r="BA69" s="33">
        <f t="array" ref="BA69">IFERROR(INDEX('CAMAGUI DATA UNIFICADA'!$C$2:$T1007,MATCH(1,($A69='CAMAGUI DATA UNIFICADA'!$A$2:$A1007)*($AL$1='CAMAGUI DATA UNIFICADA'!$B$2:$B1007),0),MATCH(BA$2,'CAMAGUI DATA UNIFICADA'!$C$1:$T$1,0)),"")</f>
        <v>3.36</v>
      </c>
      <c r="BB69" s="60">
        <f t="array" ref="BB69">IFERROR(INDEX('CAMAGUI DATA UNIFICADA'!$C$2:$T1007,MATCH(1,($A69='CAMAGUI DATA UNIFICADA'!$A$2:$A1007)*($AL$1='CAMAGUI DATA UNIFICADA'!$B$2:$B1007),0),MATCH(BB$2,'CAMAGUI DATA UNIFICADA'!$C$1:$T$1,0)),"")</f>
        <v>-11.28332655</v>
      </c>
      <c r="BC69" s="140">
        <f t="array" ref="BC69">IFERROR(INDEX('CAMAGUI DATA UNIFICADA'!$C$2:$T1007,MATCH(1,($A69='CAMAGUI DATA UNIFICADA'!$A$2:$A1007)*($AL$1='CAMAGUI DATA UNIFICADA'!$B$2:$B1007),0),MATCH(BC$2,'CAMAGUI DATA UNIFICADA'!$C$1:$T$1,0)),"")</f>
        <v>-2.820831639</v>
      </c>
      <c r="BD69" s="138" t="str">
        <f t="array" ref="BD69">IFERROR(INDEX('CAMAGUI DATA UNIFICADA'!$C$2:$T1007,MATCH(1,($A69='CAMAGUI DATA UNIFICADA'!$A$2:$A1007)*($BD$1='CAMAGUI DATA UNIFICADA'!$B$2:$B1007),0),MATCH(BD$2,'CAMAGUI DATA UNIFICADA'!$C$1:$T$1,0)),"")</f>
        <v>CA4200424</v>
      </c>
      <c r="BE69" s="2">
        <f t="array" ref="BE69">IFERROR(INDEX('CAMAGUI DATA UNIFICADA'!$C$2:$T1007,MATCH(1,($A69='CAMAGUI DATA UNIFICADA'!$A$2:$A1007)*($BD$1='CAMAGUI DATA UNIFICADA'!$B$2:$B1007),0),MATCH(BE$2,'CAMAGUI DATA UNIFICADA'!$C$1:$T$1,0)),"")</f>
        <v>225</v>
      </c>
      <c r="BF69" s="2">
        <f t="array" ref="BF69">IFERROR(INDEX('CAMAGUI DATA UNIFICADA'!$C$2:$T1007,MATCH(1,($A69='CAMAGUI DATA UNIFICADA'!$A$2:$A1007)*($BD$1='CAMAGUI DATA UNIFICADA'!$B$2:$B1007),0),MATCH(BF$2,'CAMAGUI DATA UNIFICADA'!$C$1:$T$1,0)),"")</f>
        <v>950</v>
      </c>
      <c r="BG69" s="2" t="str">
        <f t="array" ref="BG69">IFERROR(INDEX('CAMAGUI DATA UNIFICADA'!$C$2:$T1007,MATCH(1,($A69='CAMAGUI DATA UNIFICADA'!$A$2:$A1007)*($BD$1='CAMAGUI DATA UNIFICADA'!$B$2:$B1007),0),MATCH(BG$2,'CAMAGUI DATA UNIFICADA'!$C$1:$T$1,0)),"")</f>
        <v>SKR NW#4</v>
      </c>
      <c r="BH69" s="139">
        <f t="array" ref="BH69">IFERROR(INDEX('CAMAGUI DATA UNIFICADA'!$C$2:$T1007,MATCH(1,($A69='CAMAGUI DATA UNIFICADA'!$A$2:$A1007)*($BD$1='CAMAGUI DATA UNIFICADA'!$B$2:$B1007),0),MATCH(BH$2,'CAMAGUI DATA UNIFICADA'!$C$1:$T$1,0)),"")</f>
        <v>1276.8</v>
      </c>
      <c r="BI69" s="2">
        <f t="array" ref="BI69">IFERROR(INDEX('CAMAGUI DATA UNIFICADA'!$C$2:$T1007,MATCH(1,($A69='CAMAGUI DATA UNIFICADA'!$A$2:$A1007)*($BD$1='CAMAGUI DATA UNIFICADA'!$B$2:$B1007),0),MATCH(BI$2,'CAMAGUI DATA UNIFICADA'!$C$1:$T$1,0)),"")</f>
        <v>3.41</v>
      </c>
      <c r="BJ69" s="2">
        <f t="array" ref="BJ69">IFERROR(INDEX('CAMAGUI DATA UNIFICADA'!$C$2:$T1007,MATCH(1,($A69='CAMAGUI DATA UNIFICADA'!$A$2:$A1007)*($BD$1='CAMAGUI DATA UNIFICADA'!$B$2:$B1007),0),MATCH(BJ$2,'CAMAGUI DATA UNIFICADA'!$C$1:$T$1,0)),"")</f>
        <v>1.91</v>
      </c>
      <c r="BK69" s="33">
        <f t="array" ref="BK69">IFERROR(INDEX('CAMAGUI DATA UNIFICADA'!$C$2:$T1007,MATCH(1,($A69='CAMAGUI DATA UNIFICADA'!$A$2:$A1007)*($BD$1='CAMAGUI DATA UNIFICADA'!$B$2:$B1007),0),MATCH(BK$2,'CAMAGUI DATA UNIFICADA'!$C$1:$T$1,0)),"")</f>
        <v>9.17628</v>
      </c>
      <c r="BL69" s="60">
        <f t="array" ref="BL69">IFERROR(INDEX('CAMAGUI DATA UNIFICADA'!$C$2:$T1007,MATCH(1,($A69='CAMAGUI DATA UNIFICADA'!$A$2:$A1007)*($BD$1='CAMAGUI DATA UNIFICADA'!$B$2:$B1007),0),MATCH(BL$2,'CAMAGUI DATA UNIFICADA'!$C$1:$T$1,0)),"")</f>
        <v>719053.9597</v>
      </c>
      <c r="BM69" s="33">
        <f t="array" ref="BM69">IFERROR(INDEX('CAMAGUI DATA UNIFICADA'!$C$2:$T1007,MATCH(1,($A69='CAMAGUI DATA UNIFICADA'!$A$2:$A1007)*($BD$1='CAMAGUI DATA UNIFICADA'!$B$2:$B1007),0),MATCH(BM$2,'CAMAGUI DATA UNIFICADA'!$C$1:$T$1,0)),"")</f>
        <v>0.7501993951</v>
      </c>
      <c r="BN69" s="23">
        <f t="array" ref="BN69">IFERROR(INDEX('CAMAGUI DATA UNIFICADA'!$C$2:$T1007,MATCH(1,($A69='CAMAGUI DATA UNIFICADA'!$A$2:$A1007)*($BD$1='CAMAGUI DATA UNIFICADA'!$B$2:$B1007),0),MATCH(BN$2,'CAMAGUI DATA UNIFICADA'!$C$1:$T$1,0)),"")</f>
        <v>0.9218640509</v>
      </c>
      <c r="BO69" s="23">
        <f t="array" ref="BO69">IFERROR(INDEX('CAMAGUI DATA UNIFICADA'!$C$2:$T1007,MATCH(1,($A69='CAMAGUI DATA UNIFICADA'!$A$2:$A1007)*($BD$1='CAMAGUI DATA UNIFICADA'!$B$2:$B1007),0),MATCH(BO$2,'CAMAGUI DATA UNIFICADA'!$C$1:$T$1,0)),"")</f>
        <v>0.85</v>
      </c>
      <c r="BP69" s="60">
        <f t="array" ref="BP69">IFERROR(INDEX('CAMAGUI DATA UNIFICADA'!$C$2:$T1007,MATCH(1,($A69='CAMAGUI DATA UNIFICADA'!$A$2:$A1007)*($BD$1='CAMAGUI DATA UNIFICADA'!$B$2:$B1007),0),MATCH(BP$2,'CAMAGUI DATA UNIFICADA'!$C$1:$T$1,0)),"")</f>
        <v>138125</v>
      </c>
      <c r="BQ69" s="2">
        <f t="array" ref="BQ69">IFERROR(INDEX('CAMAGUI DATA UNIFICADA'!$C$2:$T1007,MATCH(1,($A69='CAMAGUI DATA UNIFICADA'!$A$2:$A1007)*($BD$1='CAMAGUI DATA UNIFICADA'!$B$2:$B1007),0),MATCH(BQ$2,'CAMAGUI DATA UNIFICADA'!$C$1:$T$1,0)),"")</f>
        <v>2.4</v>
      </c>
      <c r="BR69" s="2">
        <f t="array" ref="BR69">IFERROR(INDEX('CAMAGUI DATA UNIFICADA'!$C$2:$T1007,MATCH(1,($A69='CAMAGUI DATA UNIFICADA'!$A$2:$A1007)*($BD$1='CAMAGUI DATA UNIFICADA'!$B$2:$B1007),0),MATCH(BR$2,'CAMAGUI DATA UNIFICADA'!$C$1:$T$1,0)),"")</f>
        <v>5.81</v>
      </c>
      <c r="BS69" s="33">
        <f t="array" ref="BS69">IFERROR(INDEX('CAMAGUI DATA UNIFICADA'!$C$2:$T1007,MATCH(1,($A69='CAMAGUI DATA UNIFICADA'!$A$2:$A1007)*($BD$1='CAMAGUI DATA UNIFICADA'!$B$2:$B1007),0),MATCH(BS$2,'CAMAGUI DATA UNIFICADA'!$C$1:$T$1,0)),"")</f>
        <v>7.00944</v>
      </c>
      <c r="BT69" s="60">
        <f t="array" ref="BT69">IFERROR(INDEX('CAMAGUI DATA UNIFICADA'!$C$2:$T1007,MATCH(1,($A69='CAMAGUI DATA UNIFICADA'!$A$2:$A1007)*($BD$1='CAMAGUI DATA UNIFICADA'!$B$2:$B1007),0),MATCH(BT$2,'CAMAGUI DATA UNIFICADA'!$C$1:$T$1,0)),"")</f>
        <v>306.0349309</v>
      </c>
      <c r="BU69" s="140">
        <f t="array" ref="BU69">IFERROR(INDEX('CAMAGUI DATA UNIFICADA'!$C$2:$T1007,MATCH(1,($A69='CAMAGUI DATA UNIFICADA'!$A$2:$A1007)*($BD$1='CAMAGUI DATA UNIFICADA'!$B$2:$B1007),0),MATCH(BU$2,'CAMAGUI DATA UNIFICADA'!$C$1:$T$1,0)),"")</f>
        <v>20.25873272</v>
      </c>
      <c r="BV69" s="138" t="str">
        <f t="array" ref="BV69">IFERROR(INDEX('CAMAGUI DATA UNIFICADA'!$C$2:$T1007,MATCH(1,($A69='CAMAGUI DATA UNIFICADA'!$A$2:$A1007)*($BV$1='CAMAGUI DATA UNIFICADA'!$B$2:$B1007),0),MATCH(BV$2,'CAMAGUI DATA UNIFICADA'!$C$1:$T$1,0)),"")</f>
        <v>CA5200424</v>
      </c>
      <c r="BW69" s="2">
        <f t="array" ref="BW69">IFERROR(INDEX('CAMAGUI DATA UNIFICADA'!$C$2:$T1007,MATCH(1,($A69='CAMAGUI DATA UNIFICADA'!$A$2:$A1007)*($BV$1='CAMAGUI DATA UNIFICADA'!$B$2:$B1007),0),MATCH(BW$2,'CAMAGUI DATA UNIFICADA'!$C$1:$T$1,0)),"")</f>
        <v>200</v>
      </c>
      <c r="BX69" s="2">
        <f t="array" ref="BX69">IFERROR(INDEX('CAMAGUI DATA UNIFICADA'!$C$2:$T1007,MATCH(1,($A69='CAMAGUI DATA UNIFICADA'!$A$2:$A1007)*($BV$1='CAMAGUI DATA UNIFICADA'!$B$2:$B1007),0),MATCH(BX$2,'CAMAGUI DATA UNIFICADA'!$C$1:$T$1,0)),"")</f>
        <v>911</v>
      </c>
      <c r="BY69" s="2" t="str">
        <f t="array" ref="BY69">IFERROR(INDEX('CAMAGUI DATA UNIFICADA'!$C$2:$T1007,MATCH(1,($A69='CAMAGUI DATA UNIFICADA'!$A$2:$A1007)*($BV$1='CAMAGUI DATA UNIFICADA'!$B$2:$B1007),0),MATCH(BY$2,'CAMAGUI DATA UNIFICADA'!$C$1:$T$1,0)),"")</f>
        <v>SKR NW#4</v>
      </c>
      <c r="BZ69" s="139">
        <f t="array" ref="BZ69">IFERROR(INDEX('CAMAGUI DATA UNIFICADA'!$C$2:$T1007,MATCH(1,($A69='CAMAGUI DATA UNIFICADA'!$A$2:$A1007)*($BV$1='CAMAGUI DATA UNIFICADA'!$B$2:$B1007),0),MATCH(BZ$2,'CAMAGUI DATA UNIFICADA'!$C$1:$T$1,0)),"")</f>
        <v>1224.384</v>
      </c>
      <c r="CA69" s="2">
        <f t="array" ref="CA69">IFERROR(INDEX('CAMAGUI DATA UNIFICADA'!$C$2:$T1007,MATCH(1,($A69='CAMAGUI DATA UNIFICADA'!$A$2:$A1007)*($BV$1='CAMAGUI DATA UNIFICADA'!$B$2:$B1007),0),MATCH(CA$2,'CAMAGUI DATA UNIFICADA'!$C$1:$T$1,0)),"")</f>
        <v>3.51</v>
      </c>
      <c r="CB69" s="2">
        <f t="array" ref="CB69">IFERROR(INDEX('CAMAGUI DATA UNIFICADA'!$C$2:$T1007,MATCH(1,($A69='CAMAGUI DATA UNIFICADA'!$A$2:$A1007)*($BV$1='CAMAGUI DATA UNIFICADA'!$B$2:$B1007),0),MATCH(CB$2,'CAMAGUI DATA UNIFICADA'!$C$1:$T$1,0)),"")</f>
        <v>2.09</v>
      </c>
      <c r="CC69" s="33">
        <f t="array" ref="CC69">IFERROR(INDEX('CAMAGUI DATA UNIFICADA'!$C$2:$T1007,MATCH(1,($A69='CAMAGUI DATA UNIFICADA'!$A$2:$A1007)*($BV$1='CAMAGUI DATA UNIFICADA'!$B$2:$B1007),0),MATCH(CC$2,'CAMAGUI DATA UNIFICADA'!$C$1:$T$1,0)),"")</f>
        <v>9.06708</v>
      </c>
      <c r="CD69" s="60">
        <f t="array" ref="CD69">IFERROR(INDEX('CAMAGUI DATA UNIFICADA'!$C$2:$T1007,MATCH(1,($A69='CAMAGUI DATA UNIFICADA'!$A$2:$A1007)*($BV$1='CAMAGUI DATA UNIFICADA'!$B$2:$B1007),0),MATCH(CD$2,'CAMAGUI DATA UNIFICADA'!$C$1:$T$1,0)),"")</f>
        <v>628427.8619</v>
      </c>
      <c r="CE69" s="33">
        <f t="array" ref="CE69">IFERROR(INDEX('CAMAGUI DATA UNIFICADA'!$C$2:$T1007,MATCH(1,($A69='CAMAGUI DATA UNIFICADA'!$A$2:$A1007)*($BV$1='CAMAGUI DATA UNIFICADA'!$B$2:$B1007),0),MATCH(CE$2,'CAMAGUI DATA UNIFICADA'!$C$1:$T$1,0)),"")</f>
        <v>0.7325801134</v>
      </c>
      <c r="CF69" s="23">
        <f t="array" ref="CF69">IFERROR(INDEX('CAMAGUI DATA UNIFICADA'!$C$2:$T1007,MATCH(1,($A69='CAMAGUI DATA UNIFICADA'!$A$2:$A1007)*($BV$1='CAMAGUI DATA UNIFICADA'!$B$2:$B1007),0),MATCH(CF$2,'CAMAGUI DATA UNIFICADA'!$C$1:$T$1,0)),"")</f>
        <v>0.8977540884</v>
      </c>
      <c r="CG69" s="23">
        <f t="array" ref="CG69">IFERROR(INDEX('CAMAGUI DATA UNIFICADA'!$C$2:$T1007,MATCH(1,($A69='CAMAGUI DATA UNIFICADA'!$A$2:$A1007)*($BV$1='CAMAGUI DATA UNIFICADA'!$B$2:$B1007),0),MATCH(CG$2,'CAMAGUI DATA UNIFICADA'!$C$1:$T$1,0)),"")</f>
        <v>0.85</v>
      </c>
      <c r="CH69" s="60">
        <f t="array" ref="CH69">IFERROR(INDEX('CAMAGUI DATA UNIFICADA'!$C$2:$T1007,MATCH(1,($A69='CAMAGUI DATA UNIFICADA'!$A$2:$A1007)*($BV$1='CAMAGUI DATA UNIFICADA'!$B$2:$B1007),0),MATCH(CH$2,'CAMAGUI DATA UNIFICADA'!$C$1:$T$1,0)),"")</f>
        <v>141666.6667</v>
      </c>
      <c r="CI69" s="2">
        <f t="array" ref="CI69">IFERROR(INDEX('CAMAGUI DATA UNIFICADA'!$C$2:$T1007,MATCH(1,($A69='CAMAGUI DATA UNIFICADA'!$A$2:$A1007)*($BV$1='CAMAGUI DATA UNIFICADA'!$B$2:$B1007),0),MATCH(CI$2,'CAMAGUI DATA UNIFICADA'!$C$1:$T$1,0)),"")</f>
        <v>2.4</v>
      </c>
      <c r="CJ69" s="2">
        <f t="array" ref="CJ69">IFERROR(INDEX('CAMAGUI DATA UNIFICADA'!$C$2:$T1007,MATCH(1,($A69='CAMAGUI DATA UNIFICADA'!$A$2:$A1007)*($BV$1='CAMAGUI DATA UNIFICADA'!$B$2:$B1007),0),MATCH(CJ$2,'CAMAGUI DATA UNIFICADA'!$C$1:$T$1,0)),"")</f>
        <v>5.91</v>
      </c>
      <c r="CK69" s="33">
        <f t="array" ref="CK69">IFERROR(INDEX('CAMAGUI DATA UNIFICADA'!$C$2:$T1007,MATCH(1,($A69='CAMAGUI DATA UNIFICADA'!$A$2:$A1007)*($BV$1='CAMAGUI DATA UNIFICADA'!$B$2:$B1007),0),MATCH(CK$2,'CAMAGUI DATA UNIFICADA'!$C$1:$T$1,0)),"")</f>
        <v>6.95184</v>
      </c>
      <c r="CL69" s="60">
        <f t="array" ref="CL69">IFERROR(INDEX('CAMAGUI DATA UNIFICADA'!$C$2:$T1007,MATCH(1,($A69='CAMAGUI DATA UNIFICADA'!$A$2:$A1007)*($BV$1='CAMAGUI DATA UNIFICADA'!$B$2:$B1007),0),MATCH(CL$2,'CAMAGUI DATA UNIFICADA'!$C$1:$T$1,0)),"")</f>
        <v>276.4948171</v>
      </c>
      <c r="CM69" s="140">
        <f t="array" ref="CM69">IFERROR(INDEX('CAMAGUI DATA UNIFICADA'!$C$2:$T1007,MATCH(1,($A69='CAMAGUI DATA UNIFICADA'!$A$2:$A1007)*($BV$1='CAMAGUI DATA UNIFICADA'!$B$2:$B1007),0),MATCH(CM$2,'CAMAGUI DATA UNIFICADA'!$C$1:$T$1,0)),"")</f>
        <v>19.12370428</v>
      </c>
      <c r="CN69" s="138" t="str">
        <f t="array" ref="CN69">IFERROR(INDEX('CAMAGUI DATA UNIFICADA'!$C$2:$T1007,MATCH(1,($A69='CAMAGUI DATA UNIFICADA'!$A$2:$A1007)*($CN$1='CAMAGUI DATA UNIFICADA'!$B$2:$B1007),0),MATCH(CN$2,'CAMAGUI DATA UNIFICADA'!$C$1:$T$1,0)),"")</f>
        <v>CA6200424</v>
      </c>
      <c r="CO69" s="2">
        <f t="array" ref="CO69">IFERROR(INDEX('CAMAGUI DATA UNIFICADA'!$C$2:$T1007,MATCH(1,($A69='CAMAGUI DATA UNIFICADA'!$A$2:$A1007)*($CN$1='CAMAGUI DATA UNIFICADA'!$B$2:$B1007),0),MATCH(CO$2,'CAMAGUI DATA UNIFICADA'!$C$1:$T$1,0)),"")</f>
        <v>375</v>
      </c>
      <c r="CP69" s="2">
        <f t="array" ref="CP69">IFERROR(INDEX('CAMAGUI DATA UNIFICADA'!$C$2:$T1007,MATCH(1,($A69='CAMAGUI DATA UNIFICADA'!$A$2:$A1007)*($CN$1='CAMAGUI DATA UNIFICADA'!$B$2:$B1007),0),MATCH(CP$2,'CAMAGUI DATA UNIFICADA'!$C$1:$T$1,0)),"")</f>
        <v>1649</v>
      </c>
      <c r="CQ69" s="2" t="str">
        <f t="array" ref="CQ69">IFERROR(INDEX('CAMAGUI DATA UNIFICADA'!$C$2:$T1007,MATCH(1,($A69='CAMAGUI DATA UNIFICADA'!$A$2:$A1007)*($CN$1='CAMAGUI DATA UNIFICADA'!$B$2:$B1007),0),MATCH(CQ$2,'CAMAGUI DATA UNIFICADA'!$C$1:$T$1,0)),"")</f>
        <v>SKR NW#4</v>
      </c>
      <c r="CR69" s="139">
        <f t="array" ref="CR69">IFERROR(INDEX('CAMAGUI DATA UNIFICADA'!$C$2:$T1007,MATCH(1,($A69='CAMAGUI DATA UNIFICADA'!$A$2:$A1007)*($CN$1='CAMAGUI DATA UNIFICADA'!$B$2:$B1007),0),MATCH(CR$2,'CAMAGUI DATA UNIFICADA'!$C$1:$T$1,0)),"")</f>
        <v>2216.256</v>
      </c>
      <c r="CS69" s="2">
        <f t="array" ref="CS69">IFERROR(INDEX('CAMAGUI DATA UNIFICADA'!$C$2:$T1007,MATCH(1,($A69='CAMAGUI DATA UNIFICADA'!$A$2:$A1007)*($CN$1='CAMAGUI DATA UNIFICADA'!$B$2:$B1007),0),MATCH(CS$2,'CAMAGUI DATA UNIFICADA'!$C$1:$T$1,0)),"")</f>
        <v>3.51</v>
      </c>
      <c r="CT69" s="2">
        <f t="array" ref="CT69">IFERROR(INDEX('CAMAGUI DATA UNIFICADA'!$C$2:$T1007,MATCH(1,($A69='CAMAGUI DATA UNIFICADA'!$A$2:$A1007)*($CN$1='CAMAGUI DATA UNIFICADA'!$B$2:$B1007),0),MATCH(CT$2,'CAMAGUI DATA UNIFICADA'!$C$1:$T$1,0)),"")</f>
        <v>2.01</v>
      </c>
      <c r="CU69" s="33">
        <f t="array" ref="CU69">IFERROR(INDEX('CAMAGUI DATA UNIFICADA'!$C$2:$T1007,MATCH(1,($A69='CAMAGUI DATA UNIFICADA'!$A$2:$A1007)*($CN$1='CAMAGUI DATA UNIFICADA'!$B$2:$B1007),0),MATCH(CU$2,'CAMAGUI DATA UNIFICADA'!$C$1:$T$1,0)),"")</f>
        <v>9.06708</v>
      </c>
      <c r="CV69" s="60">
        <f t="array" ref="CV69">IFERROR(INDEX('CAMAGUI DATA UNIFICADA'!$C$2:$T1007,MATCH(1,($A69='CAMAGUI DATA UNIFICADA'!$A$2:$A1007)*($CN$1='CAMAGUI DATA UNIFICADA'!$B$2:$B1007),0),MATCH(CV$2,'CAMAGUI DATA UNIFICADA'!$C$1:$T$1,0)),"")</f>
        <v>1178302.241</v>
      </c>
      <c r="CW69" s="33">
        <f t="array" ref="CW69">IFERROR(INDEX('CAMAGUI DATA UNIFICADA'!$C$2:$T1007,MATCH(1,($A69='CAMAGUI DATA UNIFICADA'!$A$2:$A1007)*($CN$1='CAMAGUI DATA UNIFICADA'!$B$2:$B1007),0),MATCH(CW$2,'CAMAGUI DATA UNIFICADA'!$C$1:$T$1,0)),"")</f>
        <v>0.7721393035</v>
      </c>
      <c r="CX69" s="23">
        <f t="array" ref="CX69">IFERROR(INDEX('CAMAGUI DATA UNIFICADA'!$C$2:$T1007,MATCH(1,($A69='CAMAGUI DATA UNIFICADA'!$A$2:$A1007)*($CN$1='CAMAGUI DATA UNIFICADA'!$B$2:$B1007),0),MATCH(CX$2,'CAMAGUI DATA UNIFICADA'!$C$1:$T$1,0)),"")</f>
        <v>0.9426417928</v>
      </c>
      <c r="CY69" s="23">
        <f t="array" ref="CY69">IFERROR(INDEX('CAMAGUI DATA UNIFICADA'!$C$2:$T1007,MATCH(1,($A69='CAMAGUI DATA UNIFICADA'!$A$2:$A1007)*($CN$1='CAMAGUI DATA UNIFICADA'!$B$2:$B1007),0),MATCH(CY$2,'CAMAGUI DATA UNIFICADA'!$C$1:$T$1,0)),"")</f>
        <v>0.85</v>
      </c>
      <c r="CZ69" s="60">
        <f t="array" ref="CZ69">IFERROR(INDEX('CAMAGUI DATA UNIFICADA'!$C$2:$T1007,MATCH(1,($A69='CAMAGUI DATA UNIFICADA'!$A$2:$A1007)*($CN$1='CAMAGUI DATA UNIFICADA'!$B$2:$B1007),0),MATCH(CZ$2,'CAMAGUI DATA UNIFICADA'!$C$1:$T$1,0)),"")</f>
        <v>121428.5714</v>
      </c>
      <c r="DA69" s="2">
        <f t="array" ref="DA69">IFERROR(INDEX('CAMAGUI DATA UNIFICADA'!$C$2:$T1007,MATCH(1,($A69='CAMAGUI DATA UNIFICADA'!$A$2:$A1007)*($CN$1='CAMAGUI DATA UNIFICADA'!$B$2:$B1007),0),MATCH(DA$2,'CAMAGUI DATA UNIFICADA'!$C$1:$T$1,0)),"")</f>
        <v>2.4</v>
      </c>
      <c r="DB69" s="2">
        <f t="array" ref="DB69">IFERROR(INDEX('CAMAGUI DATA UNIFICADA'!$C$2:$T1007,MATCH(1,($A69='CAMAGUI DATA UNIFICADA'!$A$2:$A1007)*($CN$1='CAMAGUI DATA UNIFICADA'!$B$2:$B1007),0),MATCH(DB$2,'CAMAGUI DATA UNIFICADA'!$C$1:$T$1,0)),"")</f>
        <v>5.91</v>
      </c>
      <c r="DC69" s="33">
        <f t="array" ref="DC69">IFERROR(INDEX('CAMAGUI DATA UNIFICADA'!$C$2:$T1007,MATCH(1,($A69='CAMAGUI DATA UNIFICADA'!$A$2:$A1007)*($CN$1='CAMAGUI DATA UNIFICADA'!$B$2:$B1007),0),MATCH(DC$2,'CAMAGUI DATA UNIFICADA'!$C$1:$T$1,0)),"")</f>
        <v>6.95184</v>
      </c>
      <c r="DD69" s="60">
        <f t="array" ref="DD69">IFERROR(INDEX('CAMAGUI DATA UNIFICADA'!$C$2:$T1007,MATCH(1,($A69='CAMAGUI DATA UNIFICADA'!$A$2:$A1007)*($CN$1='CAMAGUI DATA UNIFICADA'!$B$2:$B1007),0),MATCH(DD$2,'CAMAGUI DATA UNIFICADA'!$C$1:$T$1,0)),"")</f>
        <v>493.7407448</v>
      </c>
      <c r="DE69" s="140">
        <f t="array" ref="DE69">IFERROR(INDEX('CAMAGUI DATA UNIFICADA'!$C$2:$T1007,MATCH(1,($A69='CAMAGUI DATA UNIFICADA'!$A$2:$A1007)*($CN$1='CAMAGUI DATA UNIFICADA'!$B$2:$B1007),0),MATCH(DE$2,'CAMAGUI DATA UNIFICADA'!$C$1:$T$1,0)),"")</f>
        <v>29.68518621</v>
      </c>
      <c r="DF69" s="138" t="str">
        <f t="array" ref="DF69">IFERROR(INDEX('CAMAGUI DATA UNIFICADA'!$C$2:$T1007,MATCH(1,($A69='CAMAGUI DATA UNIFICADA'!$A$2:$A1007)*($DF$1='CAMAGUI DATA UNIFICADA'!$B$2:$B1007),0),MATCH(DF$2,'CAMAGUI DATA UNIFICADA'!$C$1:$T$1,0)),"")</f>
        <v/>
      </c>
      <c r="DG69" s="2" t="str">
        <f t="array" ref="DG69">IFERROR(INDEX('CAMAGUI DATA UNIFICADA'!$C$2:$T1007,MATCH(1,($A69='CAMAGUI DATA UNIFICADA'!$A$2:$A1007)*($DF$1='CAMAGUI DATA UNIFICADA'!$B$2:$B1007),0),MATCH(DG$2,'CAMAGUI DATA UNIFICADA'!$C$1:$T$1,0)),"")</f>
        <v/>
      </c>
      <c r="DH69" s="2" t="str">
        <f t="array" ref="DH69">IFERROR(INDEX('CAMAGUI DATA UNIFICADA'!$C$2:$T1007,MATCH(1,($A69='CAMAGUI DATA UNIFICADA'!$A$2:$A1007)*($DF$1='CAMAGUI DATA UNIFICADA'!$B$2:$B1007),0),MATCH(DH$2,'CAMAGUI DATA UNIFICADA'!$C$1:$T$1,0)),"")</f>
        <v/>
      </c>
      <c r="DI69" s="2" t="str">
        <f t="array" ref="DI69">IFERROR(INDEX('CAMAGUI DATA UNIFICADA'!$C$2:$T1007,MATCH(1,($A69='CAMAGUI DATA UNIFICADA'!$A$2:$A1007)*($DF$1='CAMAGUI DATA UNIFICADA'!$B$2:$B1007),0),MATCH(DI$2,'CAMAGUI DATA UNIFICADA'!$C$1:$T$1,0)),"")</f>
        <v/>
      </c>
      <c r="DJ69" s="139" t="str">
        <f t="array" ref="DJ69">IFERROR(INDEX('CAMAGUI DATA UNIFICADA'!$C$2:$T1007,MATCH(1,($A69='CAMAGUI DATA UNIFICADA'!$A$2:$A1007)*($DF$1='CAMAGUI DATA UNIFICADA'!$B$2:$B1007),0),MATCH(DJ$2,'CAMAGUI DATA UNIFICADA'!$C$1:$T$1,0)),"")</f>
        <v/>
      </c>
      <c r="DK69" s="2" t="str">
        <f t="array" ref="DK69">IFERROR(INDEX('CAMAGUI DATA UNIFICADA'!$C$2:$T1007,MATCH(1,($A69='CAMAGUI DATA UNIFICADA'!$A$2:$A1007)*($DF$1='CAMAGUI DATA UNIFICADA'!$B$2:$B1007),0),MATCH(DK$2,'CAMAGUI DATA UNIFICADA'!$C$1:$T$1,0)),"")</f>
        <v/>
      </c>
      <c r="DL69" s="2" t="str">
        <f t="array" ref="DL69">IFERROR(INDEX('CAMAGUI DATA UNIFICADA'!$C$2:$T1007,MATCH(1,($A69='CAMAGUI DATA UNIFICADA'!$A$2:$A1007)*($DF$1='CAMAGUI DATA UNIFICADA'!$B$2:$B1007),0),MATCH(DL$2,'CAMAGUI DATA UNIFICADA'!$C$1:$T$1,0)),"")</f>
        <v/>
      </c>
      <c r="DM69" s="33" t="str">
        <f t="array" ref="DM69">IFERROR(INDEX('CAMAGUI DATA UNIFICADA'!$C$2:$T1007,MATCH(1,($A69='CAMAGUI DATA UNIFICADA'!$A$2:$A1007)*($DF$1='CAMAGUI DATA UNIFICADA'!$B$2:$B1007),0),MATCH(DM$2,'CAMAGUI DATA UNIFICADA'!$C$1:$T$1,0)),"")</f>
        <v/>
      </c>
      <c r="DN69" s="60" t="str">
        <f t="array" ref="DN69">IFERROR(INDEX('CAMAGUI DATA UNIFICADA'!$C$2:$T1007,MATCH(1,($A69='CAMAGUI DATA UNIFICADA'!$A$2:$A1007)*($DF$1='CAMAGUI DATA UNIFICADA'!$B$2:$B1007),0),MATCH(DN$2,'CAMAGUI DATA UNIFICADA'!$C$1:$T$1,0)),"")</f>
        <v/>
      </c>
      <c r="DO69" s="33" t="str">
        <f t="array" ref="DO69">IFERROR(INDEX('CAMAGUI DATA UNIFICADA'!$C$2:$T1007,MATCH(1,($A69='CAMAGUI DATA UNIFICADA'!$A$2:$A1007)*($DF$1='CAMAGUI DATA UNIFICADA'!$B$2:$B1007),0),MATCH(DO$2,'CAMAGUI DATA UNIFICADA'!$C$1:$T$1,0)),"")</f>
        <v/>
      </c>
      <c r="DP69" s="23" t="str">
        <f t="array" ref="DP69">IFERROR(INDEX('CAMAGUI DATA UNIFICADA'!$C$2:$T1007,MATCH(1,($A69='CAMAGUI DATA UNIFICADA'!$A$2:$A1007)*($DF$1='CAMAGUI DATA UNIFICADA'!$B$2:$B1007),0),MATCH(DP$2,'CAMAGUI DATA UNIFICADA'!$C$1:$T$1,0)),"")</f>
        <v/>
      </c>
      <c r="DQ69" s="23" t="str">
        <f t="array" ref="DQ69">IFERROR(INDEX('CAMAGUI DATA UNIFICADA'!$C$2:$T1007,MATCH(1,($A69='CAMAGUI DATA UNIFICADA'!$A$2:$A1007)*($DF$1='CAMAGUI DATA UNIFICADA'!$B$2:$B1007),0),MATCH(DQ$2,'CAMAGUI DATA UNIFICADA'!$C$1:$T$1,0)),"")</f>
        <v/>
      </c>
      <c r="DR69" s="2" t="str">
        <f t="array" ref="DR69">IFERROR(INDEX('CAMAGUI DATA UNIFICADA'!$C$2:$T1007,MATCH(1,($A69='CAMAGUI DATA UNIFICADA'!$A$2:$A1007)*($DF$1='CAMAGUI DATA UNIFICADA'!$B$2:$B1007),0),MATCH(DR$2,'CAMAGUI DATA UNIFICADA'!$C$1:$T$1,0)),"")</f>
        <v/>
      </c>
      <c r="DS69" s="2" t="str">
        <f t="array" ref="DS69">IFERROR(INDEX('CAMAGUI DATA UNIFICADA'!$C$2:$T1007,MATCH(1,($A69='CAMAGUI DATA UNIFICADA'!$A$2:$A1007)*($DF$1='CAMAGUI DATA UNIFICADA'!$B$2:$B1007),0),MATCH(DS$2,'CAMAGUI DATA UNIFICADA'!$C$1:$T$1,0)),"")</f>
        <v/>
      </c>
      <c r="DT69" s="2" t="str">
        <f t="array" ref="DT69">IFERROR(INDEX('CAMAGUI DATA UNIFICADA'!$C$2:$T1007,MATCH(1,($A69='CAMAGUI DATA UNIFICADA'!$A$2:$A1007)*($DF$1='CAMAGUI DATA UNIFICADA'!$B$2:$B1007),0),MATCH(DT$2,'CAMAGUI DATA UNIFICADA'!$C$1:$T$1,0)),"")</f>
        <v/>
      </c>
      <c r="DU69" s="33" t="str">
        <f t="array" ref="DU69">IFERROR(INDEX('CAMAGUI DATA UNIFICADA'!$C$2:$T1007,MATCH(1,($A69='CAMAGUI DATA UNIFICADA'!$A$2:$A1007)*($DF$1='CAMAGUI DATA UNIFICADA'!$B$2:$B1007),0),MATCH(DU$2,'CAMAGUI DATA UNIFICADA'!$C$1:$T$1,0)),"")</f>
        <v/>
      </c>
      <c r="DV69" s="60" t="str">
        <f t="array" ref="DV69">IFERROR(INDEX('CAMAGUI DATA UNIFICADA'!$C$2:$T1007,MATCH(1,($A69='CAMAGUI DATA UNIFICADA'!$A$2:$A1007)*($DF$1='CAMAGUI DATA UNIFICADA'!$B$2:$B1007),0),MATCH(DV$2,'CAMAGUI DATA UNIFICADA'!$C$1:$T$1,0)),"")</f>
        <v/>
      </c>
      <c r="DW69" s="140" t="str">
        <f t="array" ref="DW69">IFERROR(INDEX('CAMAGUI DATA UNIFICADA'!$C$2:$T1007,MATCH(1,($A69='CAMAGUI DATA UNIFICADA'!$A$2:$A1007)*($DF$1='CAMAGUI DATA UNIFICADA'!$B$2:$B1007),0),MATCH(DW$2,'CAMAGUI DATA UNIFICADA'!$C$1:$T$1,0)),"")</f>
        <v/>
      </c>
      <c r="DX69" s="144" t="str">
        <f t="array" ref="DX69">IFERROR(INDEX('CAMAGUI DATA UNIFICADA'!$C$2:$T1007,MATCH(1,($A69='CAMAGUI DATA UNIFICADA'!$A$2:$A1007)*($DX$1='CAMAGUI DATA UNIFICADA'!$B$2:$B1007),0),MATCH(DX$2,'CAMAGUI DATA UNIFICADA'!$C$1:$T$1,0)),"")</f>
        <v/>
      </c>
      <c r="DY69" s="60" t="str">
        <f t="array" ref="DY69">IFERROR(INDEX('CAMAGUI DATA UNIFICADA'!$C$2:$T1007,MATCH(1,($A69='CAMAGUI DATA UNIFICADA'!$A$2:$A1007)*($DX$1='CAMAGUI DATA UNIFICADA'!$B$2:$B1007),0),MATCH(DY$2,'CAMAGUI DATA UNIFICADA'!$C$1:$T$1,0)),"")</f>
        <v/>
      </c>
      <c r="DZ69" s="60" t="str">
        <f t="array" ref="DZ69">IFERROR(INDEX('CAMAGUI DATA UNIFICADA'!$C$2:$T1007,MATCH(1,($A69='CAMAGUI DATA UNIFICADA'!$A$2:$A1007)*($DX$1='CAMAGUI DATA UNIFICADA'!$B$2:$B1007),0),MATCH(DZ$2,'CAMAGUI DATA UNIFICADA'!$C$1:$T$1,0)),"")</f>
        <v/>
      </c>
      <c r="EA69" s="60" t="str">
        <f t="array" ref="EA69">IFERROR(INDEX('CAMAGUI DATA UNIFICADA'!$C$2:$T1007,MATCH(1,($A69='CAMAGUI DATA UNIFICADA'!$A$2:$A1007)*($DX$1='CAMAGUI DATA UNIFICADA'!$B$2:$B1007),0),MATCH(EA$2,'CAMAGUI DATA UNIFICADA'!$C$1:$T$1,0)),"")</f>
        <v/>
      </c>
      <c r="EB69" s="60" t="str">
        <f t="array" ref="EB69">IFERROR(INDEX('CAMAGUI DATA UNIFICADA'!$C$2:$T1007,MATCH(1,($A69='CAMAGUI DATA UNIFICADA'!$A$2:$A1007)*($DX$1='CAMAGUI DATA UNIFICADA'!$B$2:$B1007),0),MATCH(EB$2,'CAMAGUI DATA UNIFICADA'!$C$1:$T$1,0)),"")</f>
        <v/>
      </c>
      <c r="EC69" s="60" t="str">
        <f t="array" ref="EC69">IFERROR(INDEX('CAMAGUI DATA UNIFICADA'!$C$2:$T1007,MATCH(1,($A69='CAMAGUI DATA UNIFICADA'!$A$2:$A1007)*($DX$1='CAMAGUI DATA UNIFICADA'!$B$2:$B1007),0),MATCH(EC$2,'CAMAGUI DATA UNIFICADA'!$C$1:$T$1,0)),"")</f>
        <v/>
      </c>
      <c r="ED69" s="60" t="str">
        <f t="array" ref="ED69">IFERROR(INDEX('CAMAGUI DATA UNIFICADA'!$C$2:$T1007,MATCH(1,($A69='CAMAGUI DATA UNIFICADA'!$A$2:$A1007)*($DX$1='CAMAGUI DATA UNIFICADA'!$B$2:$B1007),0),MATCH(ED$2,'CAMAGUI DATA UNIFICADA'!$C$1:$T$1,0)),"")</f>
        <v/>
      </c>
      <c r="EE69" s="60" t="str">
        <f t="array" ref="EE69">IFERROR(INDEX('CAMAGUI DATA UNIFICADA'!$C$2:$T1007,MATCH(1,($A69='CAMAGUI DATA UNIFICADA'!$A$2:$A1007)*($DX$1='CAMAGUI DATA UNIFICADA'!$B$2:$B1007),0),MATCH(EE$2,'CAMAGUI DATA UNIFICADA'!$C$1:$T$1,0)),"")</f>
        <v/>
      </c>
      <c r="EF69" s="60" t="str">
        <f t="array" ref="EF69">IFERROR(INDEX('CAMAGUI DATA UNIFICADA'!$C$2:$T1007,MATCH(1,($A69='CAMAGUI DATA UNIFICADA'!$A$2:$A1007)*($DX$1='CAMAGUI DATA UNIFICADA'!$B$2:$B1007),0),MATCH(EF$2,'CAMAGUI DATA UNIFICADA'!$C$1:$T$1,0)),"")</f>
        <v/>
      </c>
      <c r="EG69" s="60" t="str">
        <f t="array" ref="EG69">IFERROR(INDEX('CAMAGUI DATA UNIFICADA'!$C$2:$T1007,MATCH(1,($A69='CAMAGUI DATA UNIFICADA'!$A$2:$A1007)*($DX$1='CAMAGUI DATA UNIFICADA'!$B$2:$B1007),0),MATCH(EG$2,'CAMAGUI DATA UNIFICADA'!$C$1:$T$1,0)),"")</f>
        <v/>
      </c>
      <c r="EH69" s="60" t="str">
        <f t="array" ref="EH69">IFERROR(INDEX('CAMAGUI DATA UNIFICADA'!$C$2:$T1007,MATCH(1,($A69='CAMAGUI DATA UNIFICADA'!$A$2:$A1007)*($DX$1='CAMAGUI DATA UNIFICADA'!$B$2:$B1007),0),MATCH(EH$2,'CAMAGUI DATA UNIFICADA'!$C$1:$T$1,0)),"")</f>
        <v/>
      </c>
      <c r="EI69" s="60" t="str">
        <f t="array" ref="EI69">IFERROR(INDEX('CAMAGUI DATA UNIFICADA'!$C$2:$T1007,MATCH(1,($A69='CAMAGUI DATA UNIFICADA'!$A$2:$A1007)*($DX$1='CAMAGUI DATA UNIFICADA'!$B$2:$B1007),0),MATCH(EI$2,'CAMAGUI DATA UNIFICADA'!$C$1:$T$1,0)),"")</f>
        <v/>
      </c>
      <c r="EJ69" s="60" t="str">
        <f t="array" ref="EJ69">IFERROR(INDEX('CAMAGUI DATA UNIFICADA'!$C$2:$T1007,MATCH(1,($A69='CAMAGUI DATA UNIFICADA'!$A$2:$A1007)*($DX$1='CAMAGUI DATA UNIFICADA'!$B$2:$B1007),0),MATCH(EJ$2,'CAMAGUI DATA UNIFICADA'!$C$1:$T$1,0)),"")</f>
        <v/>
      </c>
      <c r="EK69" s="60" t="str">
        <f t="array" ref="EK69">IFERROR(INDEX('CAMAGUI DATA UNIFICADA'!$C$2:$T1007,MATCH(1,($A69='CAMAGUI DATA UNIFICADA'!$A$2:$A1007)*($DX$1='CAMAGUI DATA UNIFICADA'!$B$2:$B1007),0),MATCH(EK$2,'CAMAGUI DATA UNIFICADA'!$C$1:$T$1,0)),"")</f>
        <v/>
      </c>
      <c r="EL69" s="60" t="str">
        <f t="array" ref="EL69">IFERROR(INDEX('CAMAGUI DATA UNIFICADA'!$C$2:$T1007,MATCH(1,($A69='CAMAGUI DATA UNIFICADA'!$A$2:$A1007)*($DX$1='CAMAGUI DATA UNIFICADA'!$B$2:$B1007),0),MATCH(EL$2,'CAMAGUI DATA UNIFICADA'!$C$1:$T$1,0)),"")</f>
        <v/>
      </c>
      <c r="EM69" s="60" t="str">
        <f t="array" ref="EM69">IFERROR(INDEX('CAMAGUI DATA UNIFICADA'!$C$2:$T1007,MATCH(1,($A69='CAMAGUI DATA UNIFICADA'!$A$2:$A1007)*($DX$1='CAMAGUI DATA UNIFICADA'!$B$2:$B1007),0),MATCH(EM$2,'CAMAGUI DATA UNIFICADA'!$C$1:$T$1,0)),"")</f>
        <v/>
      </c>
      <c r="EN69" s="60" t="str">
        <f t="array" ref="EN69">IFERROR(INDEX('CAMAGUI DATA UNIFICADA'!$C$2:$T1007,MATCH(1,($A69='CAMAGUI DATA UNIFICADA'!$A$2:$A1007)*($DX$1='CAMAGUI DATA UNIFICADA'!$B$2:$B1007),0),MATCH(EN$2,'CAMAGUI DATA UNIFICADA'!$C$1:$T$1,0)),"")</f>
        <v/>
      </c>
      <c r="EO69" s="140" t="str">
        <f t="array" ref="EO69">IFERROR(INDEX('CAMAGUI DATA UNIFICADA'!$C$2:$T1007,MATCH(1,($A69='CAMAGUI DATA UNIFICADA'!$A$2:$A1007)*($DX$1='CAMAGUI DATA UNIFICADA'!$B$2:$B1007),0),MATCH(EO$2,'CAMAGUI DATA UNIFICADA'!$C$1:$T$1,0)),"")</f>
        <v/>
      </c>
    </row>
    <row r="70">
      <c r="A70" s="137">
        <v>45418.0</v>
      </c>
      <c r="B70" s="138" t="str">
        <f t="array" ref="B70">IFERROR(INDEX('CAMAGUI DATA UNIFICADA'!$C$2:$T1007,MATCH(1,($A70='CAMAGUI DATA UNIFICADA'!$A$2:$A1007)*($B$1='CAMAGUI DATA UNIFICADA'!$B$2:$B1007),0),MATCH(B$2,'CAMAGUI DATA UNIFICADA'!$C$1:$T$1,0)),"")</f>
        <v>CA1180324</v>
      </c>
      <c r="C70" s="2" t="str">
        <f t="array" ref="C70">IFERROR(INDEX('CAMAGUI DATA UNIFICADA'!$C$2:$T1007,MATCH(1,($A70='CAMAGUI DATA UNIFICADA'!$A$2:$A1007)*($B$1='CAMAGUI DATA UNIFICADA'!$B$2:$B1007),0),MATCH(C$2,'CAMAGUI DATA UNIFICADA'!$C$1:$T$1,0)),"")</f>
        <v/>
      </c>
      <c r="D70" s="2">
        <f t="array" ref="D70">IFERROR(INDEX('CAMAGUI DATA UNIFICADA'!$C$2:$T1007,MATCH(1,($A70='CAMAGUI DATA UNIFICADA'!$A$2:$A1007)*($B$1='CAMAGUI DATA UNIFICADA'!$B$2:$B1007),0),MATCH(D$2,'CAMAGUI DATA UNIFICADA'!$C$1:$T$1,0)),"")</f>
        <v>725</v>
      </c>
      <c r="E70" s="2" t="str">
        <f t="array" ref="E70">IFERROR(INDEX('CAMAGUI DATA UNIFICADA'!$C$2:$T1007,MATCH(1,($A70='CAMAGUI DATA UNIFICADA'!$A$2:$A1007)*($B$1='CAMAGUI DATA UNIFICADA'!$B$2:$B1007),0),MATCH(E$2,'CAMAGUI DATA UNIFICADA'!$C$1:$T$1,0)),"")</f>
        <v>SKR MAST</v>
      </c>
      <c r="F70" s="139">
        <f t="array" ref="F70">IFERROR(INDEX('CAMAGUI DATA UNIFICADA'!$C$2:$T1007,MATCH(1,($A70='CAMAGUI DATA UNIFICADA'!$A$2:$A1007)*($B$1='CAMAGUI DATA UNIFICADA'!$B$2:$B1007),0),MATCH(F$2,'CAMAGUI DATA UNIFICADA'!$C$1:$T$1,0)),"")</f>
        <v>710.5</v>
      </c>
      <c r="G70" s="2" t="str">
        <f t="array" ref="G70">IFERROR(INDEX('CAMAGUI DATA UNIFICADA'!$C$2:$T1007,MATCH(1,($A70='CAMAGUI DATA UNIFICADA'!$A$2:$A1007)*($B$1='CAMAGUI DATA UNIFICADA'!$B$2:$B1007),0),MATCH(G$2,'CAMAGUI DATA UNIFICADA'!$C$1:$T$1,0)),"")</f>
        <v/>
      </c>
      <c r="H70" s="2">
        <f t="array" ref="H70">IFERROR(INDEX('CAMAGUI DATA UNIFICADA'!$C$2:$T1007,MATCH(1,($A70='CAMAGUI DATA UNIFICADA'!$A$2:$A1007)*($B$1='CAMAGUI DATA UNIFICADA'!$B$2:$B1007),0),MATCH(H$2,'CAMAGUI DATA UNIFICADA'!$C$1:$T$1,0)),"")</f>
        <v>0</v>
      </c>
      <c r="I70" s="33" t="str">
        <f t="array" ref="I70">IFERROR(INDEX('CAMAGUI DATA UNIFICADA'!$C$2:$T1007,MATCH(1,($A70='CAMAGUI DATA UNIFICADA'!$A$2:$A1007)*($B$1='CAMAGUI DATA UNIFICADA'!$B$2:$B1007),0),MATCH(I$2,'CAMAGUI DATA UNIFICADA'!$C$1:$T$1,0)),"")</f>
        <v/>
      </c>
      <c r="J70" s="60" t="str">
        <f t="array" ref="J70">IFERROR(INDEX('CAMAGUI DATA UNIFICADA'!$C$2:$T1007,MATCH(1,($A70='CAMAGUI DATA UNIFICADA'!$A$2:$A1007)*($B$1='CAMAGUI DATA UNIFICADA'!$B$2:$B1007),0),MATCH(J$2,'CAMAGUI DATA UNIFICADA'!$C$1:$T$1,0)),"")</f>
        <v/>
      </c>
      <c r="K70" s="33" t="str">
        <f t="array" ref="K70">IFERROR(INDEX('CAMAGUI DATA UNIFICADA'!$C$2:$T1007,MATCH(1,($A70='CAMAGUI DATA UNIFICADA'!$A$2:$A1007)*($B$1='CAMAGUI DATA UNIFICADA'!$B$2:$B1007),0),MATCH(K$2,'CAMAGUI DATA UNIFICADA'!$C$1:$T$1,0)),"")</f>
        <v/>
      </c>
      <c r="L70" s="23">
        <f t="array" ref="L70">IFERROR(INDEX('CAMAGUI DATA UNIFICADA'!$C$2:$T1007,MATCH(1,($A70='CAMAGUI DATA UNIFICADA'!$A$2:$A1007)*($B$1='CAMAGUI DATA UNIFICADA'!$B$2:$B1007),0),MATCH(L$2,'CAMAGUI DATA UNIFICADA'!$C$1:$T$1,0)),"")</f>
        <v>0</v>
      </c>
      <c r="M70" s="23">
        <f t="array" ref="M70">IFERROR(INDEX('CAMAGUI DATA UNIFICADA'!$C$2:$T1007,MATCH(1,($A70='CAMAGUI DATA UNIFICADA'!$A$2:$A1007)*($B$1='CAMAGUI DATA UNIFICADA'!$B$2:$B1007),0),MATCH(M$2,'CAMAGUI DATA UNIFICADA'!$C$1:$T$1,0)),"")</f>
        <v>0.85</v>
      </c>
      <c r="N70" s="60">
        <f t="array" ref="N70">IFERROR(INDEX('CAMAGUI DATA UNIFICADA'!$C$2:$T1007,MATCH(1,($A70='CAMAGUI DATA UNIFICADA'!$A$2:$A1007)*($B$1='CAMAGUI DATA UNIFICADA'!$B$2:$B1007),0),MATCH(N$2,'CAMAGUI DATA UNIFICADA'!$C$1:$T$1,0)),"")</f>
        <v>124542.1245</v>
      </c>
      <c r="O70" s="2">
        <f t="array" ref="O70">IFERROR(INDEX('CAMAGUI DATA UNIFICADA'!$C$2:$T1007,MATCH(1,($A70='CAMAGUI DATA UNIFICADA'!$A$2:$A1007)*($B$1='CAMAGUI DATA UNIFICADA'!$B$2:$B1007),0),MATCH(O$2,'CAMAGUI DATA UNIFICADA'!$C$1:$T$1,0)),"")</f>
        <v>3</v>
      </c>
      <c r="P70" s="2">
        <f t="array" ref="P70">IFERROR(INDEX('CAMAGUI DATA UNIFICADA'!$C$2:$T1007,MATCH(1,($A70='CAMAGUI DATA UNIFICADA'!$A$2:$A1007)*($B$1='CAMAGUI DATA UNIFICADA'!$B$2:$B1007),0),MATCH(P$2,'CAMAGUI DATA UNIFICADA'!$C$1:$T$1,0)),"")</f>
        <v>3</v>
      </c>
      <c r="Q70" s="33">
        <f t="array" ref="Q70">IFERROR(INDEX('CAMAGUI DATA UNIFICADA'!$C$2:$T1007,MATCH(1,($A70='CAMAGUI DATA UNIFICADA'!$A$2:$A1007)*($B$1='CAMAGUI DATA UNIFICADA'!$B$2:$B1007),0),MATCH(Q$2,'CAMAGUI DATA UNIFICADA'!$C$1:$T$1,0)),"")</f>
        <v>9.624</v>
      </c>
      <c r="R70" s="60">
        <f t="array" ref="R70">IFERROR(INDEX('CAMAGUI DATA UNIFICADA'!$C$2:$T1007,MATCH(1,($A70='CAMAGUI DATA UNIFICADA'!$A$2:$A1007)*($B$1='CAMAGUI DATA UNIFICADA'!$B$2:$B1007),0),MATCH(R$2,'CAMAGUI DATA UNIFICADA'!$C$1:$T$1,0)),"")</f>
        <v>144.5527495</v>
      </c>
      <c r="S70" s="140">
        <f t="array" ref="S70">IFERROR(INDEX('CAMAGUI DATA UNIFICADA'!$C$2:$T1007,MATCH(1,($A70='CAMAGUI DATA UNIFICADA'!$A$2:$A1007)*($B$1='CAMAGUI DATA UNIFICADA'!$B$2:$B1007),0),MATCH(S$2,'CAMAGUI DATA UNIFICADA'!$C$1:$T$1,0)),"")</f>
        <v>36.13818737</v>
      </c>
      <c r="T70" s="138" t="str">
        <f t="array" ref="T70">IFERROR(INDEX('CAMAGUI DATA UNIFICADA'!$C$2:$T1007,MATCH(1,($A70='CAMAGUI DATA UNIFICADA'!$A$2:$A1007)*($T$1='CAMAGUI DATA UNIFICADA'!$B$2:$B1007),0),MATCH(T$2,'CAMAGUI DATA UNIFICADA'!$C$1:$T$1,0)),"")</f>
        <v>CA2250324</v>
      </c>
      <c r="U70" s="2" t="str">
        <f t="array" ref="U70">IFERROR(INDEX('CAMAGUI DATA UNIFICADA'!$C$2:$T1007,MATCH(1,($A70='CAMAGUI DATA UNIFICADA'!$A$2:$A1007)*($T$1='CAMAGUI DATA UNIFICADA'!$B$2:$B1007),0),MATCH(U$2,'CAMAGUI DATA UNIFICADA'!$C$1:$T$1,0)),"")</f>
        <v/>
      </c>
      <c r="V70" s="2">
        <f t="array" ref="V70">IFERROR(INDEX('CAMAGUI DATA UNIFICADA'!$C$2:$T1007,MATCH(1,($A70='CAMAGUI DATA UNIFICADA'!$A$2:$A1007)*($T$1='CAMAGUI DATA UNIFICADA'!$B$2:$B1007),0),MATCH(V$2,'CAMAGUI DATA UNIFICADA'!$C$1:$T$1,0)),"")</f>
        <v>700</v>
      </c>
      <c r="W70" s="2" t="str">
        <f t="array" ref="W70">IFERROR(INDEX('CAMAGUI DATA UNIFICADA'!$C$2:$T1007,MATCH(1,($A70='CAMAGUI DATA UNIFICADA'!$A$2:$A1007)*($T$1='CAMAGUI DATA UNIFICADA'!$B$2:$B1007),0),MATCH(W$2,'CAMAGUI DATA UNIFICADA'!$C$1:$T$1,0)),"")</f>
        <v>SKR OPTILINE E</v>
      </c>
      <c r="X70" s="139">
        <f t="array" ref="X70">IFERROR(INDEX('CAMAGUI DATA UNIFICADA'!$C$2:$T1007,MATCH(1,($A70='CAMAGUI DATA UNIFICADA'!$A$2:$A1007)*($T$1='CAMAGUI DATA UNIFICADA'!$B$2:$B1007),0),MATCH(X$2,'CAMAGUI DATA UNIFICADA'!$C$1:$T$1,0)),"")</f>
        <v>826</v>
      </c>
      <c r="Y70" s="2" t="str">
        <f t="array" ref="Y70">IFERROR(INDEX('CAMAGUI DATA UNIFICADA'!$C$2:$T1007,MATCH(1,($A70='CAMAGUI DATA UNIFICADA'!$A$2:$A1007)*($T$1='CAMAGUI DATA UNIFICADA'!$B$2:$B1007),0),MATCH(Y$2,'CAMAGUI DATA UNIFICADA'!$C$1:$T$1,0)),"")</f>
        <v/>
      </c>
      <c r="Z70" s="2">
        <f t="array" ref="Z70">IFERROR(INDEX('CAMAGUI DATA UNIFICADA'!$C$2:$T1007,MATCH(1,($A70='CAMAGUI DATA UNIFICADA'!$A$2:$A1007)*($T$1='CAMAGUI DATA UNIFICADA'!$B$2:$B1007),0),MATCH(Z$2,'CAMAGUI DATA UNIFICADA'!$C$1:$T$1,0)),"")</f>
        <v>0</v>
      </c>
      <c r="AA70" s="2" t="str">
        <f t="array" ref="AA70">IFERROR(INDEX('CAMAGUI DATA UNIFICADA'!$C$2:$T1007,MATCH(1,($A70='CAMAGUI DATA UNIFICADA'!$A$2:$A1007)*($T$1='CAMAGUI DATA UNIFICADA'!$B$2:$B1007),0),MATCH(AA$2,'CAMAGUI DATA UNIFICADA'!$C$1:$T$1,0)),"")</f>
        <v/>
      </c>
      <c r="AB70" s="60" t="str">
        <f t="array" ref="AB70">IFERROR(INDEX('CAMAGUI DATA UNIFICADA'!$C$2:$T1007,MATCH(1,($A70='CAMAGUI DATA UNIFICADA'!$A$2:$A1007)*($T$1='CAMAGUI DATA UNIFICADA'!$B$2:$B1007),0),MATCH(AB$2,'CAMAGUI DATA UNIFICADA'!$C$1:$T$1,0)),"")</f>
        <v/>
      </c>
      <c r="AC70" s="33" t="str">
        <f t="array" ref="AC70">IFERROR(INDEX('CAMAGUI DATA UNIFICADA'!$C$2:$T1007,MATCH(1,($A70='CAMAGUI DATA UNIFICADA'!$A$2:$A1007)*($T$1='CAMAGUI DATA UNIFICADA'!$B$2:$B1007),0),MATCH(AC$2,'CAMAGUI DATA UNIFICADA'!$C$1:$T$1,0)),"")</f>
        <v/>
      </c>
      <c r="AD70" s="23">
        <f t="array" ref="AD70">IFERROR(INDEX('CAMAGUI DATA UNIFICADA'!$C$2:$T1007,MATCH(1,($A70='CAMAGUI DATA UNIFICADA'!$A$2:$A1007)*($T$1='CAMAGUI DATA UNIFICADA'!$B$2:$B1007),0),MATCH(AD$2,'CAMAGUI DATA UNIFICADA'!$C$1:$T$1,0)),"")</f>
        <v>0</v>
      </c>
      <c r="AE70" s="23">
        <f t="array" ref="AE70">IFERROR(INDEX('CAMAGUI DATA UNIFICADA'!$C$2:$T1007,MATCH(1,($A70='CAMAGUI DATA UNIFICADA'!$A$2:$A1007)*($T$1='CAMAGUI DATA UNIFICADA'!$B$2:$B1007),0),MATCH(AE$2,'CAMAGUI DATA UNIFICADA'!$C$1:$T$1,0)),"")</f>
        <v>0.85</v>
      </c>
      <c r="AF70" s="60">
        <f t="array" ref="AF70">IFERROR(INDEX('CAMAGUI DATA UNIFICADA'!$C$2:$T1007,MATCH(1,($A70='CAMAGUI DATA UNIFICADA'!$A$2:$A1007)*($T$1='CAMAGUI DATA UNIFICADA'!$B$2:$B1007),0),MATCH(AF$2,'CAMAGUI DATA UNIFICADA'!$C$1:$T$1,0)),"")</f>
        <v>114750</v>
      </c>
      <c r="AG70" s="2">
        <f t="array" ref="AG70">IFERROR(INDEX('CAMAGUI DATA UNIFICADA'!$C$2:$T1007,MATCH(1,($A70='CAMAGUI DATA UNIFICADA'!$A$2:$A1007)*($T$1='CAMAGUI DATA UNIFICADA'!$B$2:$B1007),0),MATCH(AG$2,'CAMAGUI DATA UNIFICADA'!$C$1:$T$1,0)),"")</f>
        <v>3</v>
      </c>
      <c r="AH70" s="2">
        <f t="array" ref="AH70">IFERROR(INDEX('CAMAGUI DATA UNIFICADA'!$C$2:$T1007,MATCH(1,($A70='CAMAGUI DATA UNIFICADA'!$A$2:$A1007)*($T$1='CAMAGUI DATA UNIFICADA'!$B$2:$B1007),0),MATCH(AH$2,'CAMAGUI DATA UNIFICADA'!$C$1:$T$1,0)),"")</f>
        <v>3</v>
      </c>
      <c r="AI70" s="33">
        <f t="array" ref="AI70">IFERROR(INDEX('CAMAGUI DATA UNIFICADA'!$C$2:$T1007,MATCH(1,($A70='CAMAGUI DATA UNIFICADA'!$A$2:$A1007)*($T$1='CAMAGUI DATA UNIFICADA'!$B$2:$B1007),0),MATCH(AI$2,'CAMAGUI DATA UNIFICADA'!$C$1:$T$1,0)),"")</f>
        <v>9.624</v>
      </c>
      <c r="AJ70" s="60">
        <f t="array" ref="AJ70">IFERROR(INDEX('CAMAGUI DATA UNIFICADA'!$C$2:$T1007,MATCH(1,($A70='CAMAGUI DATA UNIFICADA'!$A$2:$A1007)*($T$1='CAMAGUI DATA UNIFICADA'!$B$2:$B1007),0),MATCH(AJ$2,'CAMAGUI DATA UNIFICADA'!$C$1:$T$1,0)),"")</f>
        <v>97.57310589</v>
      </c>
      <c r="AK70" s="140">
        <f t="array" ref="AK70">IFERROR(INDEX('CAMAGUI DATA UNIFICADA'!$C$2:$T1007,MATCH(1,($A70='CAMAGUI DATA UNIFICADA'!$A$2:$A1007)*($T$1='CAMAGUI DATA UNIFICADA'!$B$2:$B1007),0),MATCH(AK$2,'CAMAGUI DATA UNIFICADA'!$C$1:$T$1,0)),"")</f>
        <v>24.39327647</v>
      </c>
      <c r="AL70" s="138" t="str">
        <f t="array" ref="AL70">IFERROR(INDEX('CAMAGUI DATA UNIFICADA'!$C$2:$T1007,MATCH(1,($A70='CAMAGUI DATA UNIFICADA'!$A$2:$A1007)*($AL$1='CAMAGUI DATA UNIFICADA'!$B$2:$B1007),0),MATCH(AL$2,'CAMAGUI DATA UNIFICADA'!$C$1:$T$1,0)),"")</f>
        <v/>
      </c>
      <c r="AM70" s="2" t="str">
        <f t="array" ref="AM70">IFERROR(INDEX('CAMAGUI DATA UNIFICADA'!$C$2:$T1007,MATCH(1,($A70='CAMAGUI DATA UNIFICADA'!$A$2:$A1007)*($AL$1='CAMAGUI DATA UNIFICADA'!$B$2:$B1007),0),MATCH(AM$2,'CAMAGUI DATA UNIFICADA'!$C$1:$T$1,0)),"")</f>
        <v/>
      </c>
      <c r="AN70" s="2" t="str">
        <f t="array" ref="AN70">IFERROR(INDEX('CAMAGUI DATA UNIFICADA'!$C$2:$T1007,MATCH(1,($A70='CAMAGUI DATA UNIFICADA'!$A$2:$A1007)*($AL$1='CAMAGUI DATA UNIFICADA'!$B$2:$B1007),0),MATCH(AN$2,'CAMAGUI DATA UNIFICADA'!$C$1:$T$1,0)),"")</f>
        <v/>
      </c>
      <c r="AO70" s="2" t="str">
        <f t="array" ref="AO70">IFERROR(INDEX('CAMAGUI DATA UNIFICADA'!$C$2:$T1007,MATCH(1,($A70='CAMAGUI DATA UNIFICADA'!$A$2:$A1007)*($AL$1='CAMAGUI DATA UNIFICADA'!$B$2:$B1007),0),MATCH(AO$2,'CAMAGUI DATA UNIFICADA'!$C$1:$T$1,0)),"")</f>
        <v/>
      </c>
      <c r="AP70" s="139" t="str">
        <f t="array" ref="AP70">IFERROR(INDEX('CAMAGUI DATA UNIFICADA'!$C$2:$T1007,MATCH(1,($A70='CAMAGUI DATA UNIFICADA'!$A$2:$A1007)*($AL$1='CAMAGUI DATA UNIFICADA'!$B$2:$B1007),0),MATCH(AP$2,'CAMAGUI DATA UNIFICADA'!$C$1:$T$1,0)),"")</f>
        <v/>
      </c>
      <c r="AQ70" s="2" t="str">
        <f t="array" ref="AQ70">IFERROR(INDEX('CAMAGUI DATA UNIFICADA'!$C$2:$T1007,MATCH(1,($A70='CAMAGUI DATA UNIFICADA'!$A$2:$A1007)*($AL$1='CAMAGUI DATA UNIFICADA'!$B$2:$B1007),0),MATCH(AQ$2,'CAMAGUI DATA UNIFICADA'!$C$1:$T$1,0)),"")</f>
        <v/>
      </c>
      <c r="AR70" s="2" t="str">
        <f t="array" ref="AR70">IFERROR(INDEX('CAMAGUI DATA UNIFICADA'!$C$2:$T1007,MATCH(1,($A70='CAMAGUI DATA UNIFICADA'!$A$2:$A1007)*($AL$1='CAMAGUI DATA UNIFICADA'!$B$2:$B1007),0),MATCH(AR$2,'CAMAGUI DATA UNIFICADA'!$C$1:$T$1,0)),"")</f>
        <v/>
      </c>
      <c r="AS70" s="33" t="str">
        <f t="array" ref="AS70">IFERROR(INDEX('CAMAGUI DATA UNIFICADA'!$C$2:$T1007,MATCH(1,($A70='CAMAGUI DATA UNIFICADA'!$A$2:$A1007)*($AL$1='CAMAGUI DATA UNIFICADA'!$B$2:$B1007),0),MATCH(AS$2,'CAMAGUI DATA UNIFICADA'!$C$1:$T$1,0)),"")</f>
        <v/>
      </c>
      <c r="AT70" s="60" t="str">
        <f t="array" ref="AT70">IFERROR(INDEX('CAMAGUI DATA UNIFICADA'!$C$2:$T1007,MATCH(1,($A70='CAMAGUI DATA UNIFICADA'!$A$2:$A1007)*($AL$1='CAMAGUI DATA UNIFICADA'!$B$2:$B1007),0),MATCH(AT$2,'CAMAGUI DATA UNIFICADA'!$C$1:$T$1,0)),"")</f>
        <v/>
      </c>
      <c r="AU70" s="33" t="str">
        <f t="array" ref="AU70">IFERROR(INDEX('CAMAGUI DATA UNIFICADA'!$C$2:$T1007,MATCH(1,($A70='CAMAGUI DATA UNIFICADA'!$A$2:$A1007)*($AL$1='CAMAGUI DATA UNIFICADA'!$B$2:$B1007),0),MATCH(AU$2,'CAMAGUI DATA UNIFICADA'!$C$1:$T$1,0)),"")</f>
        <v/>
      </c>
      <c r="AV70" s="23" t="str">
        <f t="array" ref="AV70">IFERROR(INDEX('CAMAGUI DATA UNIFICADA'!$C$2:$T1007,MATCH(1,($A70='CAMAGUI DATA UNIFICADA'!$A$2:$A1007)*($AL$1='CAMAGUI DATA UNIFICADA'!$B$2:$B1007),0),MATCH(AV$2,'CAMAGUI DATA UNIFICADA'!$C$1:$T$1,0)),"")</f>
        <v/>
      </c>
      <c r="AW70" s="23" t="str">
        <f t="array" ref="AW70">IFERROR(INDEX('CAMAGUI DATA UNIFICADA'!$C$2:$T1007,MATCH(1,($A70='CAMAGUI DATA UNIFICADA'!$A$2:$A1007)*($AL$1='CAMAGUI DATA UNIFICADA'!$B$2:$B1007),0),MATCH(AW$2,'CAMAGUI DATA UNIFICADA'!$C$1:$T$1,0)),"")</f>
        <v/>
      </c>
      <c r="AX70" s="60" t="str">
        <f t="array" ref="AX70">IFERROR(INDEX('CAMAGUI DATA UNIFICADA'!$C$2:$T1007,MATCH(1,($A70='CAMAGUI DATA UNIFICADA'!$A$2:$A1007)*($AL$1='CAMAGUI DATA UNIFICADA'!$B$2:$B1007),0),MATCH(AX$2,'CAMAGUI DATA UNIFICADA'!$C$1:$T$1,0)),"")</f>
        <v/>
      </c>
      <c r="AY70" s="2" t="str">
        <f t="array" ref="AY70">IFERROR(INDEX('CAMAGUI DATA UNIFICADA'!$C$2:$T1007,MATCH(1,($A70='CAMAGUI DATA UNIFICADA'!$A$2:$A1007)*($AL$1='CAMAGUI DATA UNIFICADA'!$B$2:$B1007),0),MATCH(AY$2,'CAMAGUI DATA UNIFICADA'!$C$1:$T$1,0)),"")</f>
        <v/>
      </c>
      <c r="AZ70" s="2" t="str">
        <f t="array" ref="AZ70">IFERROR(INDEX('CAMAGUI DATA UNIFICADA'!$C$2:$T1007,MATCH(1,($A70='CAMAGUI DATA UNIFICADA'!$A$2:$A1007)*($AL$1='CAMAGUI DATA UNIFICADA'!$B$2:$B1007),0),MATCH(AZ$2,'CAMAGUI DATA UNIFICADA'!$C$1:$T$1,0)),"")</f>
        <v/>
      </c>
      <c r="BA70" s="33" t="str">
        <f t="array" ref="BA70">IFERROR(INDEX('CAMAGUI DATA UNIFICADA'!$C$2:$T1007,MATCH(1,($A70='CAMAGUI DATA UNIFICADA'!$A$2:$A1007)*($AL$1='CAMAGUI DATA UNIFICADA'!$B$2:$B1007),0),MATCH(BA$2,'CAMAGUI DATA UNIFICADA'!$C$1:$T$1,0)),"")</f>
        <v/>
      </c>
      <c r="BB70" s="60" t="str">
        <f t="array" ref="BB70">IFERROR(INDEX('CAMAGUI DATA UNIFICADA'!$C$2:$T1007,MATCH(1,($A70='CAMAGUI DATA UNIFICADA'!$A$2:$A1007)*($AL$1='CAMAGUI DATA UNIFICADA'!$B$2:$B1007),0),MATCH(BB$2,'CAMAGUI DATA UNIFICADA'!$C$1:$T$1,0)),"")</f>
        <v/>
      </c>
      <c r="BC70" s="140" t="str">
        <f t="array" ref="BC70">IFERROR(INDEX('CAMAGUI DATA UNIFICADA'!$C$2:$T1007,MATCH(1,($A70='CAMAGUI DATA UNIFICADA'!$A$2:$A1007)*($AL$1='CAMAGUI DATA UNIFICADA'!$B$2:$B1007),0),MATCH(BC$2,'CAMAGUI DATA UNIFICADA'!$C$1:$T$1,0)),"")</f>
        <v/>
      </c>
      <c r="BD70" s="138" t="str">
        <f t="array" ref="BD70">IFERROR(INDEX('CAMAGUI DATA UNIFICADA'!$C$2:$T1007,MATCH(1,($A70='CAMAGUI DATA UNIFICADA'!$A$2:$A1007)*($BD$1='CAMAGUI DATA UNIFICADA'!$B$2:$B1007),0),MATCH(BD$2,'CAMAGUI DATA UNIFICADA'!$C$1:$T$1,0)),"")</f>
        <v>CA4200424</v>
      </c>
      <c r="BE70" s="2">
        <f t="array" ref="BE70">IFERROR(INDEX('CAMAGUI DATA UNIFICADA'!$C$2:$T1007,MATCH(1,($A70='CAMAGUI DATA UNIFICADA'!$A$2:$A1007)*($BD$1='CAMAGUI DATA UNIFICADA'!$B$2:$B1007),0),MATCH(BE$2,'CAMAGUI DATA UNIFICADA'!$C$1:$T$1,0)),"")</f>
        <v>275</v>
      </c>
      <c r="BF70" s="2">
        <f t="array" ref="BF70">IFERROR(INDEX('CAMAGUI DATA UNIFICADA'!$C$2:$T1007,MATCH(1,($A70='CAMAGUI DATA UNIFICADA'!$A$2:$A1007)*($BD$1='CAMAGUI DATA UNIFICADA'!$B$2:$B1007),0),MATCH(BF$2,'CAMAGUI DATA UNIFICADA'!$C$1:$T$1,0)),"")</f>
        <v>2000</v>
      </c>
      <c r="BG70" s="2" t="str">
        <f t="array" ref="BG70">IFERROR(INDEX('CAMAGUI DATA UNIFICADA'!$C$2:$T1007,MATCH(1,($A70='CAMAGUI DATA UNIFICADA'!$A$2:$A1007)*($BD$1='CAMAGUI DATA UNIFICADA'!$B$2:$B1007),0),MATCH(BG$2,'CAMAGUI DATA UNIFICADA'!$C$1:$T$1,0)),"")</f>
        <v>SKR MAST</v>
      </c>
      <c r="BH70" s="139">
        <f t="array" ref="BH70">IFERROR(INDEX('CAMAGUI DATA UNIFICADA'!$C$2:$T1007,MATCH(1,($A70='CAMAGUI DATA UNIFICADA'!$A$2:$A1007)*($BD$1='CAMAGUI DATA UNIFICADA'!$B$2:$B1007),0),MATCH(BH$2,'CAMAGUI DATA UNIFICADA'!$C$1:$T$1,0)),"")</f>
        <v>1960</v>
      </c>
      <c r="BI70" s="2">
        <f t="array" ref="BI70">IFERROR(INDEX('CAMAGUI DATA UNIFICADA'!$C$2:$T1007,MATCH(1,($A70='CAMAGUI DATA UNIFICADA'!$A$2:$A1007)*($BD$1='CAMAGUI DATA UNIFICADA'!$B$2:$B1007),0),MATCH(BI$2,'CAMAGUI DATA UNIFICADA'!$C$1:$T$1,0)),"")</f>
        <v>5.6</v>
      </c>
      <c r="BJ70" s="2">
        <f t="array" ref="BJ70">IFERROR(INDEX('CAMAGUI DATA UNIFICADA'!$C$2:$T1007,MATCH(1,($A70='CAMAGUI DATA UNIFICADA'!$A$2:$A1007)*($BD$1='CAMAGUI DATA UNIFICADA'!$B$2:$B1007),0),MATCH(BJ$2,'CAMAGUI DATA UNIFICADA'!$C$1:$T$1,0)),"")</f>
        <v>2.19</v>
      </c>
      <c r="BK70" s="33">
        <f t="array" ref="BK70">IFERROR(INDEX('CAMAGUI DATA UNIFICADA'!$C$2:$T1007,MATCH(1,($A70='CAMAGUI DATA UNIFICADA'!$A$2:$A1007)*($BD$1='CAMAGUI DATA UNIFICADA'!$B$2:$B1007),0),MATCH(BK$2,'CAMAGUI DATA UNIFICADA'!$C$1:$T$1,0)),"")</f>
        <v>7.1304</v>
      </c>
      <c r="BL70" s="60">
        <f t="array" ref="BL70">IFERROR(INDEX('CAMAGUI DATA UNIFICADA'!$C$2:$T1007,MATCH(1,($A70='CAMAGUI DATA UNIFICADA'!$A$2:$A1007)*($BD$1='CAMAGUI DATA UNIFICADA'!$B$2:$B1007),0),MATCH(BL$2,'CAMAGUI DATA UNIFICADA'!$C$1:$T$1,0)),"")</f>
        <v>688701.0947</v>
      </c>
      <c r="BM70" s="33">
        <f t="array" ref="BM70">IFERROR(INDEX('CAMAGUI DATA UNIFICADA'!$C$2:$T1007,MATCH(1,($A70='CAMAGUI DATA UNIFICADA'!$A$2:$A1007)*($BD$1='CAMAGUI DATA UNIFICADA'!$B$2:$B1007),0),MATCH(BM$2,'CAMAGUI DATA UNIFICADA'!$C$1:$T$1,0)),"")</f>
        <v>1.377438928</v>
      </c>
      <c r="BN70" s="23">
        <f t="array" ref="BN70">IFERROR(INDEX('CAMAGUI DATA UNIFICADA'!$C$2:$T1007,MATCH(1,($A70='CAMAGUI DATA UNIFICADA'!$A$2:$A1007)*($BD$1='CAMAGUI DATA UNIFICADA'!$B$2:$B1007),0),MATCH(BN$2,'CAMAGUI DATA UNIFICADA'!$C$1:$T$1,0)),"")</f>
        <v>0.8829501214</v>
      </c>
      <c r="BO70" s="23">
        <f t="array" ref="BO70">IFERROR(INDEX('CAMAGUI DATA UNIFICADA'!$C$2:$T1007,MATCH(1,($A70='CAMAGUI DATA UNIFICADA'!$A$2:$A1007)*($BD$1='CAMAGUI DATA UNIFICADA'!$B$2:$B1007),0),MATCH(BO$2,'CAMAGUI DATA UNIFICADA'!$C$1:$T$1,0)),"")</f>
        <v>0.85</v>
      </c>
      <c r="BP70" s="60">
        <f t="array" ref="BP70">IFERROR(INDEX('CAMAGUI DATA UNIFICADA'!$C$2:$T1007,MATCH(1,($A70='CAMAGUI DATA UNIFICADA'!$A$2:$A1007)*($BD$1='CAMAGUI DATA UNIFICADA'!$B$2:$B1007),0),MATCH(BP$2,'CAMAGUI DATA UNIFICADA'!$C$1:$T$1,0)),"")</f>
        <v>138125</v>
      </c>
      <c r="BQ70" s="2">
        <f t="array" ref="BQ70">IFERROR(INDEX('CAMAGUI DATA UNIFICADA'!$C$2:$T1007,MATCH(1,($A70='CAMAGUI DATA UNIFICADA'!$A$2:$A1007)*($BD$1='CAMAGUI DATA UNIFICADA'!$B$2:$B1007),0),MATCH(BQ$2,'CAMAGUI DATA UNIFICADA'!$C$1:$T$1,0)),"")</f>
        <v>3</v>
      </c>
      <c r="BR70" s="2">
        <f t="array" ref="BR70">IFERROR(INDEX('CAMAGUI DATA UNIFICADA'!$C$2:$T1007,MATCH(1,($A70='CAMAGUI DATA UNIFICADA'!$A$2:$A1007)*($BD$1='CAMAGUI DATA UNIFICADA'!$B$2:$B1007),0),MATCH(BR$2,'CAMAGUI DATA UNIFICADA'!$C$1:$T$1,0)),"")</f>
        <v>8.6</v>
      </c>
      <c r="BS70" s="33">
        <f t="array" ref="BS70">IFERROR(INDEX('CAMAGUI DATA UNIFICADA'!$C$2:$T1007,MATCH(1,($A70='CAMAGUI DATA UNIFICADA'!$A$2:$A1007)*($BD$1='CAMAGUI DATA UNIFICADA'!$B$2:$B1007),0),MATCH(BS$2,'CAMAGUI DATA UNIFICADA'!$C$1:$T$1,0)),"")</f>
        <v>5.4312</v>
      </c>
      <c r="BT70" s="60">
        <f t="array" ref="BT70">IFERROR(INDEX('CAMAGUI DATA UNIFICADA'!$C$2:$T1007,MATCH(1,($A70='CAMAGUI DATA UNIFICADA'!$A$2:$A1007)*($BD$1='CAMAGUI DATA UNIFICADA'!$B$2:$B1007),0),MATCH(BT$2,'CAMAGUI DATA UNIFICADA'!$C$1:$T$1,0)),"")</f>
        <v>351.5655043</v>
      </c>
      <c r="BU70" s="140">
        <f t="array" ref="BU70">IFERROR(INDEX('CAMAGUI DATA UNIFICADA'!$C$2:$T1007,MATCH(1,($A70='CAMAGUI DATA UNIFICADA'!$A$2:$A1007)*($BD$1='CAMAGUI DATA UNIFICADA'!$B$2:$B1007),0),MATCH(BU$2,'CAMAGUI DATA UNIFICADA'!$C$1:$T$1,0)),"")</f>
        <v>19.14137609</v>
      </c>
      <c r="BV70" s="138" t="str">
        <f t="array" ref="BV70">IFERROR(INDEX('CAMAGUI DATA UNIFICADA'!$C$2:$T1007,MATCH(1,($A70='CAMAGUI DATA UNIFICADA'!$A$2:$A1007)*($BV$1='CAMAGUI DATA UNIFICADA'!$B$2:$B1007),0),MATCH(BV$2,'CAMAGUI DATA UNIFICADA'!$C$1:$T$1,0)),"")</f>
        <v>CA5200424</v>
      </c>
      <c r="BW70" s="2">
        <f t="array" ref="BW70">IFERROR(INDEX('CAMAGUI DATA UNIFICADA'!$C$2:$T1007,MATCH(1,($A70='CAMAGUI DATA UNIFICADA'!$A$2:$A1007)*($BV$1='CAMAGUI DATA UNIFICADA'!$B$2:$B1007),0),MATCH(BW$2,'CAMAGUI DATA UNIFICADA'!$C$1:$T$1,0)),"")</f>
        <v>250</v>
      </c>
      <c r="BX70" s="2">
        <f t="array" ref="BX70">IFERROR(INDEX('CAMAGUI DATA UNIFICADA'!$C$2:$T1007,MATCH(1,($A70='CAMAGUI DATA UNIFICADA'!$A$2:$A1007)*($BV$1='CAMAGUI DATA UNIFICADA'!$B$2:$B1007),0),MATCH(BX$2,'CAMAGUI DATA UNIFICADA'!$C$1:$T$1,0)),"")</f>
        <v>1850</v>
      </c>
      <c r="BY70" s="2" t="str">
        <f t="array" ref="BY70">IFERROR(INDEX('CAMAGUI DATA UNIFICADA'!$C$2:$T1007,MATCH(1,($A70='CAMAGUI DATA UNIFICADA'!$A$2:$A1007)*($BV$1='CAMAGUI DATA UNIFICADA'!$B$2:$B1007),0),MATCH(BY$2,'CAMAGUI DATA UNIFICADA'!$C$1:$T$1,0)),"")</f>
        <v>SKR MAST</v>
      </c>
      <c r="BZ70" s="139">
        <f t="array" ref="BZ70">IFERROR(INDEX('CAMAGUI DATA UNIFICADA'!$C$2:$T1007,MATCH(1,($A70='CAMAGUI DATA UNIFICADA'!$A$2:$A1007)*($BV$1='CAMAGUI DATA UNIFICADA'!$B$2:$B1007),0),MATCH(BZ$2,'CAMAGUI DATA UNIFICADA'!$C$1:$T$1,0)),"")</f>
        <v>1813</v>
      </c>
      <c r="CA70" s="2">
        <f t="array" ref="CA70">IFERROR(INDEX('CAMAGUI DATA UNIFICADA'!$C$2:$T1007,MATCH(1,($A70='CAMAGUI DATA UNIFICADA'!$A$2:$A1007)*($BV$1='CAMAGUI DATA UNIFICADA'!$B$2:$B1007),0),MATCH(CA$2,'CAMAGUI DATA UNIFICADA'!$C$1:$T$1,0)),"")</f>
        <v>5.95</v>
      </c>
      <c r="CB70" s="2">
        <f t="array" ref="CB70">IFERROR(INDEX('CAMAGUI DATA UNIFICADA'!$C$2:$T1007,MATCH(1,($A70='CAMAGUI DATA UNIFICADA'!$A$2:$A1007)*($BV$1='CAMAGUI DATA UNIFICADA'!$B$2:$B1007),0),MATCH(CB$2,'CAMAGUI DATA UNIFICADA'!$C$1:$T$1,0)),"")</f>
        <v>2.44</v>
      </c>
      <c r="CC70" s="33">
        <f t="array" ref="CC70">IFERROR(INDEX('CAMAGUI DATA UNIFICADA'!$C$2:$T1007,MATCH(1,($A70='CAMAGUI DATA UNIFICADA'!$A$2:$A1007)*($BV$1='CAMAGUI DATA UNIFICADA'!$B$2:$B1007),0),MATCH(CC$2,'CAMAGUI DATA UNIFICADA'!$C$1:$T$1,0)),"")</f>
        <v>6.9288</v>
      </c>
      <c r="CD70" s="60">
        <f t="array" ref="CD70">IFERROR(INDEX('CAMAGUI DATA UNIFICADA'!$C$2:$T1007,MATCH(1,($A70='CAMAGUI DATA UNIFICADA'!$A$2:$A1007)*($BV$1='CAMAGUI DATA UNIFICADA'!$B$2:$B1007),0),MATCH(CD$2,'CAMAGUI DATA UNIFICADA'!$C$1:$T$1,0)),"")</f>
        <v>606408.133</v>
      </c>
      <c r="CE70" s="33">
        <f t="array" ref="CE70">IFERROR(INDEX('CAMAGUI DATA UNIFICADA'!$C$2:$T1007,MATCH(1,($A70='CAMAGUI DATA UNIFICADA'!$A$2:$A1007)*($BV$1='CAMAGUI DATA UNIFICADA'!$B$2:$B1007),0),MATCH(CE$2,'CAMAGUI DATA UNIFICADA'!$C$1:$T$1,0)),"")</f>
        <v>1.274280204</v>
      </c>
      <c r="CF70" s="23">
        <f t="array" ref="CF70">IFERROR(INDEX('CAMAGUI DATA UNIFICADA'!$C$2:$T1007,MATCH(1,($A70='CAMAGUI DATA UNIFICADA'!$A$2:$A1007)*($BV$1='CAMAGUI DATA UNIFICADA'!$B$2:$B1007),0),MATCH(CF$2,'CAMAGUI DATA UNIFICADA'!$C$1:$T$1,0)),"")</f>
        <v>0.8662973329</v>
      </c>
      <c r="CG70" s="23">
        <f t="array" ref="CG70">IFERROR(INDEX('CAMAGUI DATA UNIFICADA'!$C$2:$T1007,MATCH(1,($A70='CAMAGUI DATA UNIFICADA'!$A$2:$A1007)*($BV$1='CAMAGUI DATA UNIFICADA'!$B$2:$B1007),0),MATCH(CG$2,'CAMAGUI DATA UNIFICADA'!$C$1:$T$1,0)),"")</f>
        <v>0.85</v>
      </c>
      <c r="CH70" s="60">
        <f t="array" ref="CH70">IFERROR(INDEX('CAMAGUI DATA UNIFICADA'!$C$2:$T1007,MATCH(1,($A70='CAMAGUI DATA UNIFICADA'!$A$2:$A1007)*($BV$1='CAMAGUI DATA UNIFICADA'!$B$2:$B1007),0),MATCH(CH$2,'CAMAGUI DATA UNIFICADA'!$C$1:$T$1,0)),"")</f>
        <v>141666.6667</v>
      </c>
      <c r="CI70" s="2">
        <f t="array" ref="CI70">IFERROR(INDEX('CAMAGUI DATA UNIFICADA'!$C$2:$T1007,MATCH(1,($A70='CAMAGUI DATA UNIFICADA'!$A$2:$A1007)*($BV$1='CAMAGUI DATA UNIFICADA'!$B$2:$B1007),0),MATCH(CI$2,'CAMAGUI DATA UNIFICADA'!$C$1:$T$1,0)),"")</f>
        <v>2.8</v>
      </c>
      <c r="CJ70" s="2">
        <f t="array" ref="CJ70">IFERROR(INDEX('CAMAGUI DATA UNIFICADA'!$C$2:$T1007,MATCH(1,($A70='CAMAGUI DATA UNIFICADA'!$A$2:$A1007)*($BV$1='CAMAGUI DATA UNIFICADA'!$B$2:$B1007),0),MATCH(CJ$2,'CAMAGUI DATA UNIFICADA'!$C$1:$T$1,0)),"")</f>
        <v>8.75</v>
      </c>
      <c r="CK70" s="33">
        <f t="array" ref="CK70">IFERROR(INDEX('CAMAGUI DATA UNIFICADA'!$C$2:$T1007,MATCH(1,($A70='CAMAGUI DATA UNIFICADA'!$A$2:$A1007)*($BV$1='CAMAGUI DATA UNIFICADA'!$B$2:$B1007),0),MATCH(CK$2,'CAMAGUI DATA UNIFICADA'!$C$1:$T$1,0)),"")</f>
        <v>5.388</v>
      </c>
      <c r="CL70" s="60">
        <f t="array" ref="CL70">IFERROR(INDEX('CAMAGUI DATA UNIFICADA'!$C$2:$T1007,MATCH(1,($A70='CAMAGUI DATA UNIFICADA'!$A$2:$A1007)*($BV$1='CAMAGUI DATA UNIFICADA'!$B$2:$B1007),0),MATCH(CL$2,'CAMAGUI DATA UNIFICADA'!$C$1:$T$1,0)),"")</f>
        <v>314.7547001</v>
      </c>
      <c r="CM70" s="140">
        <f t="array" ref="CM70">IFERROR(INDEX('CAMAGUI DATA UNIFICADA'!$C$2:$T1007,MATCH(1,($A70='CAMAGUI DATA UNIFICADA'!$A$2:$A1007)*($BV$1='CAMAGUI DATA UNIFICADA'!$B$2:$B1007),0),MATCH(CM$2,'CAMAGUI DATA UNIFICADA'!$C$1:$T$1,0)),"")</f>
        <v>16.18867502</v>
      </c>
      <c r="CN70" s="138" t="str">
        <f t="array" ref="CN70">IFERROR(INDEX('CAMAGUI DATA UNIFICADA'!$C$2:$T1007,MATCH(1,($A70='CAMAGUI DATA UNIFICADA'!$A$2:$A1007)*($CN$1='CAMAGUI DATA UNIFICADA'!$B$2:$B1007),0),MATCH(CN$2,'CAMAGUI DATA UNIFICADA'!$C$1:$T$1,0)),"")</f>
        <v>CA6200424</v>
      </c>
      <c r="CO70" s="2">
        <f t="array" ref="CO70">IFERROR(INDEX('CAMAGUI DATA UNIFICADA'!$C$2:$T1007,MATCH(1,($A70='CAMAGUI DATA UNIFICADA'!$A$2:$A1007)*($CN$1='CAMAGUI DATA UNIFICADA'!$B$2:$B1007),0),MATCH(CO$2,'CAMAGUI DATA UNIFICADA'!$C$1:$T$1,0)),"")</f>
        <v>500</v>
      </c>
      <c r="CP70" s="2">
        <f t="array" ref="CP70">IFERROR(INDEX('CAMAGUI DATA UNIFICADA'!$C$2:$T1007,MATCH(1,($A70='CAMAGUI DATA UNIFICADA'!$A$2:$A1007)*($CN$1='CAMAGUI DATA UNIFICADA'!$B$2:$B1007),0),MATCH(CP$2,'CAMAGUI DATA UNIFICADA'!$C$1:$T$1,0)),"")</f>
        <v>3162</v>
      </c>
      <c r="CQ70" s="2" t="str">
        <f t="array" ref="CQ70">IFERROR(INDEX('CAMAGUI DATA UNIFICADA'!$C$2:$T1007,MATCH(1,($A70='CAMAGUI DATA UNIFICADA'!$A$2:$A1007)*($CN$1='CAMAGUI DATA UNIFICADA'!$B$2:$B1007),0),MATCH(CQ$2,'CAMAGUI DATA UNIFICADA'!$C$1:$T$1,0)),"")</f>
        <v>SKR MAST</v>
      </c>
      <c r="CR70" s="139">
        <f t="array" ref="CR70">IFERROR(INDEX('CAMAGUI DATA UNIFICADA'!$C$2:$T1007,MATCH(1,($A70='CAMAGUI DATA UNIFICADA'!$A$2:$A1007)*($CN$1='CAMAGUI DATA UNIFICADA'!$B$2:$B1007),0),MATCH(CR$2,'CAMAGUI DATA UNIFICADA'!$C$1:$T$1,0)),"")</f>
        <v>3098.76</v>
      </c>
      <c r="CS70" s="2">
        <f t="array" ref="CS70">IFERROR(INDEX('CAMAGUI DATA UNIFICADA'!$C$2:$T1007,MATCH(1,($A70='CAMAGUI DATA UNIFICADA'!$A$2:$A1007)*($CN$1='CAMAGUI DATA UNIFICADA'!$B$2:$B1007),0),MATCH(CS$2,'CAMAGUI DATA UNIFICADA'!$C$1:$T$1,0)),"")</f>
        <v>6.1</v>
      </c>
      <c r="CT70" s="2">
        <f t="array" ref="CT70">IFERROR(INDEX('CAMAGUI DATA UNIFICADA'!$C$2:$T1007,MATCH(1,($A70='CAMAGUI DATA UNIFICADA'!$A$2:$A1007)*($CN$1='CAMAGUI DATA UNIFICADA'!$B$2:$B1007),0),MATCH(CT$2,'CAMAGUI DATA UNIFICADA'!$C$1:$T$1,0)),"")</f>
        <v>2.59</v>
      </c>
      <c r="CU70" s="33">
        <f t="array" ref="CU70">IFERROR(INDEX('CAMAGUI DATA UNIFICADA'!$C$2:$T1007,MATCH(1,($A70='CAMAGUI DATA UNIFICADA'!$A$2:$A1007)*($CN$1='CAMAGUI DATA UNIFICADA'!$B$2:$B1007),0),MATCH(CU$2,'CAMAGUI DATA UNIFICADA'!$C$1:$T$1,0)),"")</f>
        <v>6.8292</v>
      </c>
      <c r="CV70" s="60">
        <f t="array" ref="CV70">IFERROR(INDEX('CAMAGUI DATA UNIFICADA'!$C$2:$T1007,MATCH(1,($A70='CAMAGUI DATA UNIFICADA'!$A$2:$A1007)*($CN$1='CAMAGUI DATA UNIFICADA'!$B$2:$B1007),0),MATCH(CV$2,'CAMAGUI DATA UNIFICADA'!$C$1:$T$1,0)),"")</f>
        <v>1200246.194</v>
      </c>
      <c r="CW70" s="33">
        <f t="array" ref="CW70">IFERROR(INDEX('CAMAGUI DATA UNIFICADA'!$C$2:$T1007,MATCH(1,($A70='CAMAGUI DATA UNIFICADA'!$A$2:$A1007)*($CN$1='CAMAGUI DATA UNIFICADA'!$B$2:$B1007),0),MATCH(CW$2,'CAMAGUI DATA UNIFICADA'!$C$1:$T$1,0)),"")</f>
        <v>1.149034749</v>
      </c>
      <c r="CX70" s="23">
        <f t="array" ref="CX70">IFERROR(INDEX('CAMAGUI DATA UNIFICADA'!$C$2:$T1007,MATCH(1,($A70='CAMAGUI DATA UNIFICADA'!$A$2:$A1007)*($CN$1='CAMAGUI DATA UNIFICADA'!$B$2:$B1007),0),MATCH(CX$2,'CAMAGUI DATA UNIFICADA'!$C$1:$T$1,0)),"")</f>
        <v>0.9601969556</v>
      </c>
      <c r="CY70" s="23">
        <f t="array" ref="CY70">IFERROR(INDEX('CAMAGUI DATA UNIFICADA'!$C$2:$T1007,MATCH(1,($A70='CAMAGUI DATA UNIFICADA'!$A$2:$A1007)*($CN$1='CAMAGUI DATA UNIFICADA'!$B$2:$B1007),0),MATCH(CY$2,'CAMAGUI DATA UNIFICADA'!$C$1:$T$1,0)),"")</f>
        <v>0.85</v>
      </c>
      <c r="CZ70" s="60">
        <f t="array" ref="CZ70">IFERROR(INDEX('CAMAGUI DATA UNIFICADA'!$C$2:$T1007,MATCH(1,($A70='CAMAGUI DATA UNIFICADA'!$A$2:$A1007)*($CN$1='CAMAGUI DATA UNIFICADA'!$B$2:$B1007),0),MATCH(CZ$2,'CAMAGUI DATA UNIFICADA'!$C$1:$T$1,0)),"")</f>
        <v>121428.5714</v>
      </c>
      <c r="DA70" s="2">
        <f t="array" ref="DA70">IFERROR(INDEX('CAMAGUI DATA UNIFICADA'!$C$2:$T1007,MATCH(1,($A70='CAMAGUI DATA UNIFICADA'!$A$2:$A1007)*($CN$1='CAMAGUI DATA UNIFICADA'!$B$2:$B1007),0),MATCH(DA$2,'CAMAGUI DATA UNIFICADA'!$C$1:$T$1,0)),"")</f>
        <v>2.8</v>
      </c>
      <c r="DB70" s="2">
        <f t="array" ref="DB70">IFERROR(INDEX('CAMAGUI DATA UNIFICADA'!$C$2:$T1007,MATCH(1,($A70='CAMAGUI DATA UNIFICADA'!$A$2:$A1007)*($CN$1='CAMAGUI DATA UNIFICADA'!$B$2:$B1007),0),MATCH(DB$2,'CAMAGUI DATA UNIFICADA'!$C$1:$T$1,0)),"")</f>
        <v>8.9</v>
      </c>
      <c r="DC70" s="33">
        <f t="array" ref="DC70">IFERROR(INDEX('CAMAGUI DATA UNIFICADA'!$C$2:$T1007,MATCH(1,($A70='CAMAGUI DATA UNIFICADA'!$A$2:$A1007)*($CN$1='CAMAGUI DATA UNIFICADA'!$B$2:$B1007),0),MATCH(DC$2,'CAMAGUI DATA UNIFICADA'!$C$1:$T$1,0)),"")</f>
        <v>5.3448</v>
      </c>
      <c r="DD70" s="60">
        <f t="array" ref="DD70">IFERROR(INDEX('CAMAGUI DATA UNIFICADA'!$C$2:$T1007,MATCH(1,($A70='CAMAGUI DATA UNIFICADA'!$A$2:$A1007)*($CN$1='CAMAGUI DATA UNIFICADA'!$B$2:$B1007),0),MATCH(DD$2,'CAMAGUI DATA UNIFICADA'!$C$1:$T$1,0)),"")</f>
        <v>565.0690992</v>
      </c>
      <c r="DE70" s="140">
        <f t="array" ref="DE70">IFERROR(INDEX('CAMAGUI DATA UNIFICADA'!$C$2:$T1007,MATCH(1,($A70='CAMAGUI DATA UNIFICADA'!$A$2:$A1007)*($CN$1='CAMAGUI DATA UNIFICADA'!$B$2:$B1007),0),MATCH(DE$2,'CAMAGUI DATA UNIFICADA'!$C$1:$T$1,0)),"")</f>
        <v>16.26727481</v>
      </c>
      <c r="DF70" s="138" t="str">
        <f t="array" ref="DF70">IFERROR(INDEX('CAMAGUI DATA UNIFICADA'!$C$2:$T1007,MATCH(1,($A70='CAMAGUI DATA UNIFICADA'!$A$2:$A1007)*($DF$1='CAMAGUI DATA UNIFICADA'!$B$2:$B1007),0),MATCH(DF$2,'CAMAGUI DATA UNIFICADA'!$C$1:$T$1,0)),"")</f>
        <v/>
      </c>
      <c r="DG70" s="2" t="str">
        <f t="array" ref="DG70">IFERROR(INDEX('CAMAGUI DATA UNIFICADA'!$C$2:$T1007,MATCH(1,($A70='CAMAGUI DATA UNIFICADA'!$A$2:$A1007)*($DF$1='CAMAGUI DATA UNIFICADA'!$B$2:$B1007),0),MATCH(DG$2,'CAMAGUI DATA UNIFICADA'!$C$1:$T$1,0)),"")</f>
        <v/>
      </c>
      <c r="DH70" s="2" t="str">
        <f t="array" ref="DH70">IFERROR(INDEX('CAMAGUI DATA UNIFICADA'!$C$2:$T1007,MATCH(1,($A70='CAMAGUI DATA UNIFICADA'!$A$2:$A1007)*($DF$1='CAMAGUI DATA UNIFICADA'!$B$2:$B1007),0),MATCH(DH$2,'CAMAGUI DATA UNIFICADA'!$C$1:$T$1,0)),"")</f>
        <v/>
      </c>
      <c r="DI70" s="2" t="str">
        <f t="array" ref="DI70">IFERROR(INDEX('CAMAGUI DATA UNIFICADA'!$C$2:$T1007,MATCH(1,($A70='CAMAGUI DATA UNIFICADA'!$A$2:$A1007)*($DF$1='CAMAGUI DATA UNIFICADA'!$B$2:$B1007),0),MATCH(DI$2,'CAMAGUI DATA UNIFICADA'!$C$1:$T$1,0)),"")</f>
        <v/>
      </c>
      <c r="DJ70" s="139" t="str">
        <f t="array" ref="DJ70">IFERROR(INDEX('CAMAGUI DATA UNIFICADA'!$C$2:$T1007,MATCH(1,($A70='CAMAGUI DATA UNIFICADA'!$A$2:$A1007)*($DF$1='CAMAGUI DATA UNIFICADA'!$B$2:$B1007),0),MATCH(DJ$2,'CAMAGUI DATA UNIFICADA'!$C$1:$T$1,0)),"")</f>
        <v/>
      </c>
      <c r="DK70" s="2" t="str">
        <f t="array" ref="DK70">IFERROR(INDEX('CAMAGUI DATA UNIFICADA'!$C$2:$T1007,MATCH(1,($A70='CAMAGUI DATA UNIFICADA'!$A$2:$A1007)*($DF$1='CAMAGUI DATA UNIFICADA'!$B$2:$B1007),0),MATCH(DK$2,'CAMAGUI DATA UNIFICADA'!$C$1:$T$1,0)),"")</f>
        <v/>
      </c>
      <c r="DL70" s="2" t="str">
        <f t="array" ref="DL70">IFERROR(INDEX('CAMAGUI DATA UNIFICADA'!$C$2:$T1007,MATCH(1,($A70='CAMAGUI DATA UNIFICADA'!$A$2:$A1007)*($DF$1='CAMAGUI DATA UNIFICADA'!$B$2:$B1007),0),MATCH(DL$2,'CAMAGUI DATA UNIFICADA'!$C$1:$T$1,0)),"")</f>
        <v/>
      </c>
      <c r="DM70" s="33" t="str">
        <f t="array" ref="DM70">IFERROR(INDEX('CAMAGUI DATA UNIFICADA'!$C$2:$T1007,MATCH(1,($A70='CAMAGUI DATA UNIFICADA'!$A$2:$A1007)*($DF$1='CAMAGUI DATA UNIFICADA'!$B$2:$B1007),0),MATCH(DM$2,'CAMAGUI DATA UNIFICADA'!$C$1:$T$1,0)),"")</f>
        <v/>
      </c>
      <c r="DN70" s="60" t="str">
        <f t="array" ref="DN70">IFERROR(INDEX('CAMAGUI DATA UNIFICADA'!$C$2:$T1007,MATCH(1,($A70='CAMAGUI DATA UNIFICADA'!$A$2:$A1007)*($DF$1='CAMAGUI DATA UNIFICADA'!$B$2:$B1007),0),MATCH(DN$2,'CAMAGUI DATA UNIFICADA'!$C$1:$T$1,0)),"")</f>
        <v/>
      </c>
      <c r="DO70" s="33" t="str">
        <f t="array" ref="DO70">IFERROR(INDEX('CAMAGUI DATA UNIFICADA'!$C$2:$T1007,MATCH(1,($A70='CAMAGUI DATA UNIFICADA'!$A$2:$A1007)*($DF$1='CAMAGUI DATA UNIFICADA'!$B$2:$B1007),0),MATCH(DO$2,'CAMAGUI DATA UNIFICADA'!$C$1:$T$1,0)),"")</f>
        <v/>
      </c>
      <c r="DP70" s="23" t="str">
        <f t="array" ref="DP70">IFERROR(INDEX('CAMAGUI DATA UNIFICADA'!$C$2:$T1007,MATCH(1,($A70='CAMAGUI DATA UNIFICADA'!$A$2:$A1007)*($DF$1='CAMAGUI DATA UNIFICADA'!$B$2:$B1007),0),MATCH(DP$2,'CAMAGUI DATA UNIFICADA'!$C$1:$T$1,0)),"")</f>
        <v/>
      </c>
      <c r="DQ70" s="23" t="str">
        <f t="array" ref="DQ70">IFERROR(INDEX('CAMAGUI DATA UNIFICADA'!$C$2:$T1007,MATCH(1,($A70='CAMAGUI DATA UNIFICADA'!$A$2:$A1007)*($DF$1='CAMAGUI DATA UNIFICADA'!$B$2:$B1007),0),MATCH(DQ$2,'CAMAGUI DATA UNIFICADA'!$C$1:$T$1,0)),"")</f>
        <v/>
      </c>
      <c r="DR70" s="2" t="str">
        <f t="array" ref="DR70">IFERROR(INDEX('CAMAGUI DATA UNIFICADA'!$C$2:$T1007,MATCH(1,($A70='CAMAGUI DATA UNIFICADA'!$A$2:$A1007)*($DF$1='CAMAGUI DATA UNIFICADA'!$B$2:$B1007),0),MATCH(DR$2,'CAMAGUI DATA UNIFICADA'!$C$1:$T$1,0)),"")</f>
        <v/>
      </c>
      <c r="DS70" s="2" t="str">
        <f t="array" ref="DS70">IFERROR(INDEX('CAMAGUI DATA UNIFICADA'!$C$2:$T1007,MATCH(1,($A70='CAMAGUI DATA UNIFICADA'!$A$2:$A1007)*($DF$1='CAMAGUI DATA UNIFICADA'!$B$2:$B1007),0),MATCH(DS$2,'CAMAGUI DATA UNIFICADA'!$C$1:$T$1,0)),"")</f>
        <v/>
      </c>
      <c r="DT70" s="2" t="str">
        <f t="array" ref="DT70">IFERROR(INDEX('CAMAGUI DATA UNIFICADA'!$C$2:$T1007,MATCH(1,($A70='CAMAGUI DATA UNIFICADA'!$A$2:$A1007)*($DF$1='CAMAGUI DATA UNIFICADA'!$B$2:$B1007),0),MATCH(DT$2,'CAMAGUI DATA UNIFICADA'!$C$1:$T$1,0)),"")</f>
        <v/>
      </c>
      <c r="DU70" s="33" t="str">
        <f t="array" ref="DU70">IFERROR(INDEX('CAMAGUI DATA UNIFICADA'!$C$2:$T1007,MATCH(1,($A70='CAMAGUI DATA UNIFICADA'!$A$2:$A1007)*($DF$1='CAMAGUI DATA UNIFICADA'!$B$2:$B1007),0),MATCH(DU$2,'CAMAGUI DATA UNIFICADA'!$C$1:$T$1,0)),"")</f>
        <v/>
      </c>
      <c r="DV70" s="60" t="str">
        <f t="array" ref="DV70">IFERROR(INDEX('CAMAGUI DATA UNIFICADA'!$C$2:$T1007,MATCH(1,($A70='CAMAGUI DATA UNIFICADA'!$A$2:$A1007)*($DF$1='CAMAGUI DATA UNIFICADA'!$B$2:$B1007),0),MATCH(DV$2,'CAMAGUI DATA UNIFICADA'!$C$1:$T$1,0)),"")</f>
        <v/>
      </c>
      <c r="DW70" s="140" t="str">
        <f t="array" ref="DW70">IFERROR(INDEX('CAMAGUI DATA UNIFICADA'!$C$2:$T1007,MATCH(1,($A70='CAMAGUI DATA UNIFICADA'!$A$2:$A1007)*($DF$1='CAMAGUI DATA UNIFICADA'!$B$2:$B1007),0),MATCH(DW$2,'CAMAGUI DATA UNIFICADA'!$C$1:$T$1,0)),"")</f>
        <v/>
      </c>
      <c r="DX70" s="144" t="str">
        <f t="array" ref="DX70">IFERROR(INDEX('CAMAGUI DATA UNIFICADA'!$C$2:$T1007,MATCH(1,($A70='CAMAGUI DATA UNIFICADA'!$A$2:$A1007)*($DX$1='CAMAGUI DATA UNIFICADA'!$B$2:$B1007),0),MATCH(DX$2,'CAMAGUI DATA UNIFICADA'!$C$1:$T$1,0)),"")</f>
        <v/>
      </c>
      <c r="DY70" s="60" t="str">
        <f t="array" ref="DY70">IFERROR(INDEX('CAMAGUI DATA UNIFICADA'!$C$2:$T1007,MATCH(1,($A70='CAMAGUI DATA UNIFICADA'!$A$2:$A1007)*($DX$1='CAMAGUI DATA UNIFICADA'!$B$2:$B1007),0),MATCH(DY$2,'CAMAGUI DATA UNIFICADA'!$C$1:$T$1,0)),"")</f>
        <v/>
      </c>
      <c r="DZ70" s="60" t="str">
        <f t="array" ref="DZ70">IFERROR(INDEX('CAMAGUI DATA UNIFICADA'!$C$2:$T1007,MATCH(1,($A70='CAMAGUI DATA UNIFICADA'!$A$2:$A1007)*($DX$1='CAMAGUI DATA UNIFICADA'!$B$2:$B1007),0),MATCH(DZ$2,'CAMAGUI DATA UNIFICADA'!$C$1:$T$1,0)),"")</f>
        <v/>
      </c>
      <c r="EA70" s="60" t="str">
        <f t="array" ref="EA70">IFERROR(INDEX('CAMAGUI DATA UNIFICADA'!$C$2:$T1007,MATCH(1,($A70='CAMAGUI DATA UNIFICADA'!$A$2:$A1007)*($DX$1='CAMAGUI DATA UNIFICADA'!$B$2:$B1007),0),MATCH(EA$2,'CAMAGUI DATA UNIFICADA'!$C$1:$T$1,0)),"")</f>
        <v/>
      </c>
      <c r="EB70" s="60" t="str">
        <f t="array" ref="EB70">IFERROR(INDEX('CAMAGUI DATA UNIFICADA'!$C$2:$T1007,MATCH(1,($A70='CAMAGUI DATA UNIFICADA'!$A$2:$A1007)*($DX$1='CAMAGUI DATA UNIFICADA'!$B$2:$B1007),0),MATCH(EB$2,'CAMAGUI DATA UNIFICADA'!$C$1:$T$1,0)),"")</f>
        <v/>
      </c>
      <c r="EC70" s="60" t="str">
        <f t="array" ref="EC70">IFERROR(INDEX('CAMAGUI DATA UNIFICADA'!$C$2:$T1007,MATCH(1,($A70='CAMAGUI DATA UNIFICADA'!$A$2:$A1007)*($DX$1='CAMAGUI DATA UNIFICADA'!$B$2:$B1007),0),MATCH(EC$2,'CAMAGUI DATA UNIFICADA'!$C$1:$T$1,0)),"")</f>
        <v/>
      </c>
      <c r="ED70" s="60" t="str">
        <f t="array" ref="ED70">IFERROR(INDEX('CAMAGUI DATA UNIFICADA'!$C$2:$T1007,MATCH(1,($A70='CAMAGUI DATA UNIFICADA'!$A$2:$A1007)*($DX$1='CAMAGUI DATA UNIFICADA'!$B$2:$B1007),0),MATCH(ED$2,'CAMAGUI DATA UNIFICADA'!$C$1:$T$1,0)),"")</f>
        <v/>
      </c>
      <c r="EE70" s="60" t="str">
        <f t="array" ref="EE70">IFERROR(INDEX('CAMAGUI DATA UNIFICADA'!$C$2:$T1007,MATCH(1,($A70='CAMAGUI DATA UNIFICADA'!$A$2:$A1007)*($DX$1='CAMAGUI DATA UNIFICADA'!$B$2:$B1007),0),MATCH(EE$2,'CAMAGUI DATA UNIFICADA'!$C$1:$T$1,0)),"")</f>
        <v/>
      </c>
      <c r="EF70" s="60" t="str">
        <f t="array" ref="EF70">IFERROR(INDEX('CAMAGUI DATA UNIFICADA'!$C$2:$T1007,MATCH(1,($A70='CAMAGUI DATA UNIFICADA'!$A$2:$A1007)*($DX$1='CAMAGUI DATA UNIFICADA'!$B$2:$B1007),0),MATCH(EF$2,'CAMAGUI DATA UNIFICADA'!$C$1:$T$1,0)),"")</f>
        <v/>
      </c>
      <c r="EG70" s="60" t="str">
        <f t="array" ref="EG70">IFERROR(INDEX('CAMAGUI DATA UNIFICADA'!$C$2:$T1007,MATCH(1,($A70='CAMAGUI DATA UNIFICADA'!$A$2:$A1007)*($DX$1='CAMAGUI DATA UNIFICADA'!$B$2:$B1007),0),MATCH(EG$2,'CAMAGUI DATA UNIFICADA'!$C$1:$T$1,0)),"")</f>
        <v/>
      </c>
      <c r="EH70" s="60" t="str">
        <f t="array" ref="EH70">IFERROR(INDEX('CAMAGUI DATA UNIFICADA'!$C$2:$T1007,MATCH(1,($A70='CAMAGUI DATA UNIFICADA'!$A$2:$A1007)*($DX$1='CAMAGUI DATA UNIFICADA'!$B$2:$B1007),0),MATCH(EH$2,'CAMAGUI DATA UNIFICADA'!$C$1:$T$1,0)),"")</f>
        <v/>
      </c>
      <c r="EI70" s="60" t="str">
        <f t="array" ref="EI70">IFERROR(INDEX('CAMAGUI DATA UNIFICADA'!$C$2:$T1007,MATCH(1,($A70='CAMAGUI DATA UNIFICADA'!$A$2:$A1007)*($DX$1='CAMAGUI DATA UNIFICADA'!$B$2:$B1007),0),MATCH(EI$2,'CAMAGUI DATA UNIFICADA'!$C$1:$T$1,0)),"")</f>
        <v/>
      </c>
      <c r="EJ70" s="60" t="str">
        <f t="array" ref="EJ70">IFERROR(INDEX('CAMAGUI DATA UNIFICADA'!$C$2:$T1007,MATCH(1,($A70='CAMAGUI DATA UNIFICADA'!$A$2:$A1007)*($DX$1='CAMAGUI DATA UNIFICADA'!$B$2:$B1007),0),MATCH(EJ$2,'CAMAGUI DATA UNIFICADA'!$C$1:$T$1,0)),"")</f>
        <v/>
      </c>
      <c r="EK70" s="60" t="str">
        <f t="array" ref="EK70">IFERROR(INDEX('CAMAGUI DATA UNIFICADA'!$C$2:$T1007,MATCH(1,($A70='CAMAGUI DATA UNIFICADA'!$A$2:$A1007)*($DX$1='CAMAGUI DATA UNIFICADA'!$B$2:$B1007),0),MATCH(EK$2,'CAMAGUI DATA UNIFICADA'!$C$1:$T$1,0)),"")</f>
        <v/>
      </c>
      <c r="EL70" s="60" t="str">
        <f t="array" ref="EL70">IFERROR(INDEX('CAMAGUI DATA UNIFICADA'!$C$2:$T1007,MATCH(1,($A70='CAMAGUI DATA UNIFICADA'!$A$2:$A1007)*($DX$1='CAMAGUI DATA UNIFICADA'!$B$2:$B1007),0),MATCH(EL$2,'CAMAGUI DATA UNIFICADA'!$C$1:$T$1,0)),"")</f>
        <v/>
      </c>
      <c r="EM70" s="60" t="str">
        <f t="array" ref="EM70">IFERROR(INDEX('CAMAGUI DATA UNIFICADA'!$C$2:$T1007,MATCH(1,($A70='CAMAGUI DATA UNIFICADA'!$A$2:$A1007)*($DX$1='CAMAGUI DATA UNIFICADA'!$B$2:$B1007),0),MATCH(EM$2,'CAMAGUI DATA UNIFICADA'!$C$1:$T$1,0)),"")</f>
        <v/>
      </c>
      <c r="EN70" s="60" t="str">
        <f t="array" ref="EN70">IFERROR(INDEX('CAMAGUI DATA UNIFICADA'!$C$2:$T1007,MATCH(1,($A70='CAMAGUI DATA UNIFICADA'!$A$2:$A1007)*($DX$1='CAMAGUI DATA UNIFICADA'!$B$2:$B1007),0),MATCH(EN$2,'CAMAGUI DATA UNIFICADA'!$C$1:$T$1,0)),"")</f>
        <v/>
      </c>
      <c r="EO70" s="140" t="str">
        <f t="array" ref="EO70">IFERROR(INDEX('CAMAGUI DATA UNIFICADA'!$C$2:$T1007,MATCH(1,($A70='CAMAGUI DATA UNIFICADA'!$A$2:$A1007)*($DX$1='CAMAGUI DATA UNIFICADA'!$B$2:$B1007),0),MATCH(EO$2,'CAMAGUI DATA UNIFICADA'!$C$1:$T$1,0)),"")</f>
        <v/>
      </c>
    </row>
    <row r="71">
      <c r="A71" s="137">
        <v>45425.0</v>
      </c>
      <c r="B71" s="138" t="str">
        <f t="array" ref="B71">IFERROR(INDEX('CAMAGUI DATA UNIFICADA'!$C$2:$T1007,MATCH(1,($A71='CAMAGUI DATA UNIFICADA'!$A$2:$A1007)*($B$1='CAMAGUI DATA UNIFICADA'!$B$2:$B1007),0),MATCH(B$2,'CAMAGUI DATA UNIFICADA'!$C$1:$T$1,0)),"")</f>
        <v/>
      </c>
      <c r="C71" s="2" t="str">
        <f t="array" ref="C71">IFERROR(INDEX('CAMAGUI DATA UNIFICADA'!$C$2:$T1007,MATCH(1,($A71='CAMAGUI DATA UNIFICADA'!$A$2:$A1007)*($B$1='CAMAGUI DATA UNIFICADA'!$B$2:$B1007),0),MATCH(C$2,'CAMAGUI DATA UNIFICADA'!$C$1:$T$1,0)),"")</f>
        <v/>
      </c>
      <c r="D71" s="2" t="str">
        <f t="array" ref="D71">IFERROR(INDEX('CAMAGUI DATA UNIFICADA'!$C$2:$T1007,MATCH(1,($A71='CAMAGUI DATA UNIFICADA'!$A$2:$A1007)*($B$1='CAMAGUI DATA UNIFICADA'!$B$2:$B1007),0),MATCH(D$2,'CAMAGUI DATA UNIFICADA'!$C$1:$T$1,0)),"")</f>
        <v/>
      </c>
      <c r="E71" s="2" t="str">
        <f t="array" ref="E71">IFERROR(INDEX('CAMAGUI DATA UNIFICADA'!$C$2:$T1007,MATCH(1,($A71='CAMAGUI DATA UNIFICADA'!$A$2:$A1007)*($B$1='CAMAGUI DATA UNIFICADA'!$B$2:$B1007),0),MATCH(E$2,'CAMAGUI DATA UNIFICADA'!$C$1:$T$1,0)),"")</f>
        <v/>
      </c>
      <c r="F71" s="139" t="str">
        <f t="array" ref="F71">IFERROR(INDEX('CAMAGUI DATA UNIFICADA'!$C$2:$T1007,MATCH(1,($A71='CAMAGUI DATA UNIFICADA'!$A$2:$A1007)*($B$1='CAMAGUI DATA UNIFICADA'!$B$2:$B1007),0),MATCH(F$2,'CAMAGUI DATA UNIFICADA'!$C$1:$T$1,0)),"")</f>
        <v/>
      </c>
      <c r="G71" s="2" t="str">
        <f t="array" ref="G71">IFERROR(INDEX('CAMAGUI DATA UNIFICADA'!$C$2:$T1007,MATCH(1,($A71='CAMAGUI DATA UNIFICADA'!$A$2:$A1007)*($B$1='CAMAGUI DATA UNIFICADA'!$B$2:$B1007),0),MATCH(G$2,'CAMAGUI DATA UNIFICADA'!$C$1:$T$1,0)),"")</f>
        <v/>
      </c>
      <c r="H71" s="2" t="str">
        <f t="array" ref="H71">IFERROR(INDEX('CAMAGUI DATA UNIFICADA'!$C$2:$T1007,MATCH(1,($A71='CAMAGUI DATA UNIFICADA'!$A$2:$A1007)*($B$1='CAMAGUI DATA UNIFICADA'!$B$2:$B1007),0),MATCH(H$2,'CAMAGUI DATA UNIFICADA'!$C$1:$T$1,0)),"")</f>
        <v/>
      </c>
      <c r="I71" s="33" t="str">
        <f t="array" ref="I71">IFERROR(INDEX('CAMAGUI DATA UNIFICADA'!$C$2:$T1007,MATCH(1,($A71='CAMAGUI DATA UNIFICADA'!$A$2:$A1007)*($B$1='CAMAGUI DATA UNIFICADA'!$B$2:$B1007),0),MATCH(I$2,'CAMAGUI DATA UNIFICADA'!$C$1:$T$1,0)),"")</f>
        <v/>
      </c>
      <c r="J71" s="60" t="str">
        <f t="array" ref="J71">IFERROR(INDEX('CAMAGUI DATA UNIFICADA'!$C$2:$T1007,MATCH(1,($A71='CAMAGUI DATA UNIFICADA'!$A$2:$A1007)*($B$1='CAMAGUI DATA UNIFICADA'!$B$2:$B1007),0),MATCH(J$2,'CAMAGUI DATA UNIFICADA'!$C$1:$T$1,0)),"")</f>
        <v/>
      </c>
      <c r="K71" s="33" t="str">
        <f t="array" ref="K71">IFERROR(INDEX('CAMAGUI DATA UNIFICADA'!$C$2:$T1007,MATCH(1,($A71='CAMAGUI DATA UNIFICADA'!$A$2:$A1007)*($B$1='CAMAGUI DATA UNIFICADA'!$B$2:$B1007),0),MATCH(K$2,'CAMAGUI DATA UNIFICADA'!$C$1:$T$1,0)),"")</f>
        <v/>
      </c>
      <c r="L71" s="23" t="str">
        <f t="array" ref="L71">IFERROR(INDEX('CAMAGUI DATA UNIFICADA'!$C$2:$T1007,MATCH(1,($A71='CAMAGUI DATA UNIFICADA'!$A$2:$A1007)*($B$1='CAMAGUI DATA UNIFICADA'!$B$2:$B1007),0),MATCH(L$2,'CAMAGUI DATA UNIFICADA'!$C$1:$T$1,0)),"")</f>
        <v/>
      </c>
      <c r="M71" s="23" t="str">
        <f t="array" ref="M71">IFERROR(INDEX('CAMAGUI DATA UNIFICADA'!$C$2:$T1007,MATCH(1,($A71='CAMAGUI DATA UNIFICADA'!$A$2:$A1007)*($B$1='CAMAGUI DATA UNIFICADA'!$B$2:$B1007),0),MATCH(M$2,'CAMAGUI DATA UNIFICADA'!$C$1:$T$1,0)),"")</f>
        <v/>
      </c>
      <c r="N71" s="60" t="str">
        <f t="array" ref="N71">IFERROR(INDEX('CAMAGUI DATA UNIFICADA'!$C$2:$T1007,MATCH(1,($A71='CAMAGUI DATA UNIFICADA'!$A$2:$A1007)*($B$1='CAMAGUI DATA UNIFICADA'!$B$2:$B1007),0),MATCH(N$2,'CAMAGUI DATA UNIFICADA'!$C$1:$T$1,0)),"")</f>
        <v/>
      </c>
      <c r="O71" s="2" t="str">
        <f t="array" ref="O71">IFERROR(INDEX('CAMAGUI DATA UNIFICADA'!$C$2:$T1007,MATCH(1,($A71='CAMAGUI DATA UNIFICADA'!$A$2:$A1007)*($B$1='CAMAGUI DATA UNIFICADA'!$B$2:$B1007),0),MATCH(O$2,'CAMAGUI DATA UNIFICADA'!$C$1:$T$1,0)),"")</f>
        <v/>
      </c>
      <c r="P71" s="2" t="str">
        <f t="array" ref="P71">IFERROR(INDEX('CAMAGUI DATA UNIFICADA'!$C$2:$T1007,MATCH(1,($A71='CAMAGUI DATA UNIFICADA'!$A$2:$A1007)*($B$1='CAMAGUI DATA UNIFICADA'!$B$2:$B1007),0),MATCH(P$2,'CAMAGUI DATA UNIFICADA'!$C$1:$T$1,0)),"")</f>
        <v/>
      </c>
      <c r="Q71" s="33" t="str">
        <f t="array" ref="Q71">IFERROR(INDEX('CAMAGUI DATA UNIFICADA'!$C$2:$T1007,MATCH(1,($A71='CAMAGUI DATA UNIFICADA'!$A$2:$A1007)*($B$1='CAMAGUI DATA UNIFICADA'!$B$2:$B1007),0),MATCH(Q$2,'CAMAGUI DATA UNIFICADA'!$C$1:$T$1,0)),"")</f>
        <v/>
      </c>
      <c r="R71" s="60" t="str">
        <f t="array" ref="R71">IFERROR(INDEX('CAMAGUI DATA UNIFICADA'!$C$2:$T1007,MATCH(1,($A71='CAMAGUI DATA UNIFICADA'!$A$2:$A1007)*($B$1='CAMAGUI DATA UNIFICADA'!$B$2:$B1007),0),MATCH(R$2,'CAMAGUI DATA UNIFICADA'!$C$1:$T$1,0)),"")</f>
        <v/>
      </c>
      <c r="S71" s="140" t="str">
        <f t="array" ref="S71">IFERROR(INDEX('CAMAGUI DATA UNIFICADA'!$C$2:$T1007,MATCH(1,($A71='CAMAGUI DATA UNIFICADA'!$A$2:$A1007)*($B$1='CAMAGUI DATA UNIFICADA'!$B$2:$B1007),0),MATCH(S$2,'CAMAGUI DATA UNIFICADA'!$C$1:$T$1,0)),"")</f>
        <v/>
      </c>
      <c r="T71" s="138" t="str">
        <f t="array" ref="T71">IFERROR(INDEX('CAMAGUI DATA UNIFICADA'!$C$2:$T1007,MATCH(1,($A71='CAMAGUI DATA UNIFICADA'!$A$2:$A1007)*($T$1='CAMAGUI DATA UNIFICADA'!$B$2:$B1007),0),MATCH(T$2,'CAMAGUI DATA UNIFICADA'!$C$1:$T$1,0)),"")</f>
        <v/>
      </c>
      <c r="U71" s="2" t="str">
        <f t="array" ref="U71">IFERROR(INDEX('CAMAGUI DATA UNIFICADA'!$C$2:$T1007,MATCH(1,($A71='CAMAGUI DATA UNIFICADA'!$A$2:$A1007)*($T$1='CAMAGUI DATA UNIFICADA'!$B$2:$B1007),0),MATCH(U$2,'CAMAGUI DATA UNIFICADA'!$C$1:$T$1,0)),"")</f>
        <v/>
      </c>
      <c r="V71" s="2" t="str">
        <f t="array" ref="V71">IFERROR(INDEX('CAMAGUI DATA UNIFICADA'!$C$2:$T1007,MATCH(1,($A71='CAMAGUI DATA UNIFICADA'!$A$2:$A1007)*($T$1='CAMAGUI DATA UNIFICADA'!$B$2:$B1007),0),MATCH(V$2,'CAMAGUI DATA UNIFICADA'!$C$1:$T$1,0)),"")</f>
        <v/>
      </c>
      <c r="W71" s="2" t="str">
        <f t="array" ref="W71">IFERROR(INDEX('CAMAGUI DATA UNIFICADA'!$C$2:$T1007,MATCH(1,($A71='CAMAGUI DATA UNIFICADA'!$A$2:$A1007)*($T$1='CAMAGUI DATA UNIFICADA'!$B$2:$B1007),0),MATCH(W$2,'CAMAGUI DATA UNIFICADA'!$C$1:$T$1,0)),"")</f>
        <v/>
      </c>
      <c r="X71" s="139" t="str">
        <f t="array" ref="X71">IFERROR(INDEX('CAMAGUI DATA UNIFICADA'!$C$2:$T1007,MATCH(1,($A71='CAMAGUI DATA UNIFICADA'!$A$2:$A1007)*($T$1='CAMAGUI DATA UNIFICADA'!$B$2:$B1007),0),MATCH(X$2,'CAMAGUI DATA UNIFICADA'!$C$1:$T$1,0)),"")</f>
        <v/>
      </c>
      <c r="Y71" s="2" t="str">
        <f t="array" ref="Y71">IFERROR(INDEX('CAMAGUI DATA UNIFICADA'!$C$2:$T1007,MATCH(1,($A71='CAMAGUI DATA UNIFICADA'!$A$2:$A1007)*($T$1='CAMAGUI DATA UNIFICADA'!$B$2:$B1007),0),MATCH(Y$2,'CAMAGUI DATA UNIFICADA'!$C$1:$T$1,0)),"")</f>
        <v/>
      </c>
      <c r="Z71" s="2" t="str">
        <f t="array" ref="Z71">IFERROR(INDEX('CAMAGUI DATA UNIFICADA'!$C$2:$T1007,MATCH(1,($A71='CAMAGUI DATA UNIFICADA'!$A$2:$A1007)*($T$1='CAMAGUI DATA UNIFICADA'!$B$2:$B1007),0),MATCH(Z$2,'CAMAGUI DATA UNIFICADA'!$C$1:$T$1,0)),"")</f>
        <v/>
      </c>
      <c r="AA71" s="2" t="str">
        <f t="array" ref="AA71">IFERROR(INDEX('CAMAGUI DATA UNIFICADA'!$C$2:$T1007,MATCH(1,($A71='CAMAGUI DATA UNIFICADA'!$A$2:$A1007)*($T$1='CAMAGUI DATA UNIFICADA'!$B$2:$B1007),0),MATCH(AA$2,'CAMAGUI DATA UNIFICADA'!$C$1:$T$1,0)),"")</f>
        <v/>
      </c>
      <c r="AB71" s="60" t="str">
        <f t="array" ref="AB71">IFERROR(INDEX('CAMAGUI DATA UNIFICADA'!$C$2:$T1007,MATCH(1,($A71='CAMAGUI DATA UNIFICADA'!$A$2:$A1007)*($T$1='CAMAGUI DATA UNIFICADA'!$B$2:$B1007),0),MATCH(AB$2,'CAMAGUI DATA UNIFICADA'!$C$1:$T$1,0)),"")</f>
        <v/>
      </c>
      <c r="AC71" s="33" t="str">
        <f t="array" ref="AC71">IFERROR(INDEX('CAMAGUI DATA UNIFICADA'!$C$2:$T1007,MATCH(1,($A71='CAMAGUI DATA UNIFICADA'!$A$2:$A1007)*($T$1='CAMAGUI DATA UNIFICADA'!$B$2:$B1007),0),MATCH(AC$2,'CAMAGUI DATA UNIFICADA'!$C$1:$T$1,0)),"")</f>
        <v/>
      </c>
      <c r="AD71" s="23" t="str">
        <f t="array" ref="AD71">IFERROR(INDEX('CAMAGUI DATA UNIFICADA'!$C$2:$T1007,MATCH(1,($A71='CAMAGUI DATA UNIFICADA'!$A$2:$A1007)*($T$1='CAMAGUI DATA UNIFICADA'!$B$2:$B1007),0),MATCH(AD$2,'CAMAGUI DATA UNIFICADA'!$C$1:$T$1,0)),"")</f>
        <v/>
      </c>
      <c r="AE71" s="23" t="str">
        <f t="array" ref="AE71">IFERROR(INDEX('CAMAGUI DATA UNIFICADA'!$C$2:$T1007,MATCH(1,($A71='CAMAGUI DATA UNIFICADA'!$A$2:$A1007)*($T$1='CAMAGUI DATA UNIFICADA'!$B$2:$B1007),0),MATCH(AE$2,'CAMAGUI DATA UNIFICADA'!$C$1:$T$1,0)),"")</f>
        <v/>
      </c>
      <c r="AF71" s="60" t="str">
        <f t="array" ref="AF71">IFERROR(INDEX('CAMAGUI DATA UNIFICADA'!$C$2:$T1007,MATCH(1,($A71='CAMAGUI DATA UNIFICADA'!$A$2:$A1007)*($T$1='CAMAGUI DATA UNIFICADA'!$B$2:$B1007),0),MATCH(AF$2,'CAMAGUI DATA UNIFICADA'!$C$1:$T$1,0)),"")</f>
        <v/>
      </c>
      <c r="AG71" s="2" t="str">
        <f t="array" ref="AG71">IFERROR(INDEX('CAMAGUI DATA UNIFICADA'!$C$2:$T1007,MATCH(1,($A71='CAMAGUI DATA UNIFICADA'!$A$2:$A1007)*($T$1='CAMAGUI DATA UNIFICADA'!$B$2:$B1007),0),MATCH(AG$2,'CAMAGUI DATA UNIFICADA'!$C$1:$T$1,0)),"")</f>
        <v/>
      </c>
      <c r="AH71" s="2" t="str">
        <f t="array" ref="AH71">IFERROR(INDEX('CAMAGUI DATA UNIFICADA'!$C$2:$T1007,MATCH(1,($A71='CAMAGUI DATA UNIFICADA'!$A$2:$A1007)*($T$1='CAMAGUI DATA UNIFICADA'!$B$2:$B1007),0),MATCH(AH$2,'CAMAGUI DATA UNIFICADA'!$C$1:$T$1,0)),"")</f>
        <v/>
      </c>
      <c r="AI71" s="33" t="str">
        <f t="array" ref="AI71">IFERROR(INDEX('CAMAGUI DATA UNIFICADA'!$C$2:$T1007,MATCH(1,($A71='CAMAGUI DATA UNIFICADA'!$A$2:$A1007)*($T$1='CAMAGUI DATA UNIFICADA'!$B$2:$B1007),0),MATCH(AI$2,'CAMAGUI DATA UNIFICADA'!$C$1:$T$1,0)),"")</f>
        <v/>
      </c>
      <c r="AJ71" s="60" t="str">
        <f t="array" ref="AJ71">IFERROR(INDEX('CAMAGUI DATA UNIFICADA'!$C$2:$T1007,MATCH(1,($A71='CAMAGUI DATA UNIFICADA'!$A$2:$A1007)*($T$1='CAMAGUI DATA UNIFICADA'!$B$2:$B1007),0),MATCH(AJ$2,'CAMAGUI DATA UNIFICADA'!$C$1:$T$1,0)),"")</f>
        <v/>
      </c>
      <c r="AK71" s="140" t="str">
        <f t="array" ref="AK71">IFERROR(INDEX('CAMAGUI DATA UNIFICADA'!$C$2:$T1007,MATCH(1,($A71='CAMAGUI DATA UNIFICADA'!$A$2:$A1007)*($T$1='CAMAGUI DATA UNIFICADA'!$B$2:$B1007),0),MATCH(AK$2,'CAMAGUI DATA UNIFICADA'!$C$1:$T$1,0)),"")</f>
        <v/>
      </c>
      <c r="AL71" s="138" t="str">
        <f t="array" ref="AL71">IFERROR(INDEX('CAMAGUI DATA UNIFICADA'!$C$2:$T1007,MATCH(1,($A71='CAMAGUI DATA UNIFICADA'!$A$2:$A1007)*($AL$1='CAMAGUI DATA UNIFICADA'!$B$2:$B1007),0),MATCH(AL$2,'CAMAGUI DATA UNIFICADA'!$C$1:$T$1,0)),"")</f>
        <v/>
      </c>
      <c r="AM71" s="2" t="str">
        <f t="array" ref="AM71">IFERROR(INDEX('CAMAGUI DATA UNIFICADA'!$C$2:$T1007,MATCH(1,($A71='CAMAGUI DATA UNIFICADA'!$A$2:$A1007)*($AL$1='CAMAGUI DATA UNIFICADA'!$B$2:$B1007),0),MATCH(AM$2,'CAMAGUI DATA UNIFICADA'!$C$1:$T$1,0)),"")</f>
        <v/>
      </c>
      <c r="AN71" s="2" t="str">
        <f t="array" ref="AN71">IFERROR(INDEX('CAMAGUI DATA UNIFICADA'!$C$2:$T1007,MATCH(1,($A71='CAMAGUI DATA UNIFICADA'!$A$2:$A1007)*($AL$1='CAMAGUI DATA UNIFICADA'!$B$2:$B1007),0),MATCH(AN$2,'CAMAGUI DATA UNIFICADA'!$C$1:$T$1,0)),"")</f>
        <v/>
      </c>
      <c r="AO71" s="2" t="str">
        <f t="array" ref="AO71">IFERROR(INDEX('CAMAGUI DATA UNIFICADA'!$C$2:$T1007,MATCH(1,($A71='CAMAGUI DATA UNIFICADA'!$A$2:$A1007)*($AL$1='CAMAGUI DATA UNIFICADA'!$B$2:$B1007),0),MATCH(AO$2,'CAMAGUI DATA UNIFICADA'!$C$1:$T$1,0)),"")</f>
        <v/>
      </c>
      <c r="AP71" s="139" t="str">
        <f t="array" ref="AP71">IFERROR(INDEX('CAMAGUI DATA UNIFICADA'!$C$2:$T1007,MATCH(1,($A71='CAMAGUI DATA UNIFICADA'!$A$2:$A1007)*($AL$1='CAMAGUI DATA UNIFICADA'!$B$2:$B1007),0),MATCH(AP$2,'CAMAGUI DATA UNIFICADA'!$C$1:$T$1,0)),"")</f>
        <v/>
      </c>
      <c r="AQ71" s="2" t="str">
        <f t="array" ref="AQ71">IFERROR(INDEX('CAMAGUI DATA UNIFICADA'!$C$2:$T1007,MATCH(1,($A71='CAMAGUI DATA UNIFICADA'!$A$2:$A1007)*($AL$1='CAMAGUI DATA UNIFICADA'!$B$2:$B1007),0),MATCH(AQ$2,'CAMAGUI DATA UNIFICADA'!$C$1:$T$1,0)),"")</f>
        <v/>
      </c>
      <c r="AR71" s="2" t="str">
        <f t="array" ref="AR71">IFERROR(INDEX('CAMAGUI DATA UNIFICADA'!$C$2:$T1007,MATCH(1,($A71='CAMAGUI DATA UNIFICADA'!$A$2:$A1007)*($AL$1='CAMAGUI DATA UNIFICADA'!$B$2:$B1007),0),MATCH(AR$2,'CAMAGUI DATA UNIFICADA'!$C$1:$T$1,0)),"")</f>
        <v/>
      </c>
      <c r="AS71" s="33" t="str">
        <f t="array" ref="AS71">IFERROR(INDEX('CAMAGUI DATA UNIFICADA'!$C$2:$T1007,MATCH(1,($A71='CAMAGUI DATA UNIFICADA'!$A$2:$A1007)*($AL$1='CAMAGUI DATA UNIFICADA'!$B$2:$B1007),0),MATCH(AS$2,'CAMAGUI DATA UNIFICADA'!$C$1:$T$1,0)),"")</f>
        <v/>
      </c>
      <c r="AT71" s="60" t="str">
        <f t="array" ref="AT71">IFERROR(INDEX('CAMAGUI DATA UNIFICADA'!$C$2:$T1007,MATCH(1,($A71='CAMAGUI DATA UNIFICADA'!$A$2:$A1007)*($AL$1='CAMAGUI DATA UNIFICADA'!$B$2:$B1007),0),MATCH(AT$2,'CAMAGUI DATA UNIFICADA'!$C$1:$T$1,0)),"")</f>
        <v/>
      </c>
      <c r="AU71" s="33" t="str">
        <f t="array" ref="AU71">IFERROR(INDEX('CAMAGUI DATA UNIFICADA'!$C$2:$T1007,MATCH(1,($A71='CAMAGUI DATA UNIFICADA'!$A$2:$A1007)*($AL$1='CAMAGUI DATA UNIFICADA'!$B$2:$B1007),0),MATCH(AU$2,'CAMAGUI DATA UNIFICADA'!$C$1:$T$1,0)),"")</f>
        <v/>
      </c>
      <c r="AV71" s="23" t="str">
        <f t="array" ref="AV71">IFERROR(INDEX('CAMAGUI DATA UNIFICADA'!$C$2:$T1007,MATCH(1,($A71='CAMAGUI DATA UNIFICADA'!$A$2:$A1007)*($AL$1='CAMAGUI DATA UNIFICADA'!$B$2:$B1007),0),MATCH(AV$2,'CAMAGUI DATA UNIFICADA'!$C$1:$T$1,0)),"")</f>
        <v/>
      </c>
      <c r="AW71" s="23" t="str">
        <f t="array" ref="AW71">IFERROR(INDEX('CAMAGUI DATA UNIFICADA'!$C$2:$T1007,MATCH(1,($A71='CAMAGUI DATA UNIFICADA'!$A$2:$A1007)*($AL$1='CAMAGUI DATA UNIFICADA'!$B$2:$B1007),0),MATCH(AW$2,'CAMAGUI DATA UNIFICADA'!$C$1:$T$1,0)),"")</f>
        <v/>
      </c>
      <c r="AX71" s="60" t="str">
        <f t="array" ref="AX71">IFERROR(INDEX('CAMAGUI DATA UNIFICADA'!$C$2:$T1007,MATCH(1,($A71='CAMAGUI DATA UNIFICADA'!$A$2:$A1007)*($AL$1='CAMAGUI DATA UNIFICADA'!$B$2:$B1007),0),MATCH(AX$2,'CAMAGUI DATA UNIFICADA'!$C$1:$T$1,0)),"")</f>
        <v/>
      </c>
      <c r="AY71" s="2" t="str">
        <f t="array" ref="AY71">IFERROR(INDEX('CAMAGUI DATA UNIFICADA'!$C$2:$T1007,MATCH(1,($A71='CAMAGUI DATA UNIFICADA'!$A$2:$A1007)*($AL$1='CAMAGUI DATA UNIFICADA'!$B$2:$B1007),0),MATCH(AY$2,'CAMAGUI DATA UNIFICADA'!$C$1:$T$1,0)),"")</f>
        <v/>
      </c>
      <c r="AZ71" s="2" t="str">
        <f t="array" ref="AZ71">IFERROR(INDEX('CAMAGUI DATA UNIFICADA'!$C$2:$T1007,MATCH(1,($A71='CAMAGUI DATA UNIFICADA'!$A$2:$A1007)*($AL$1='CAMAGUI DATA UNIFICADA'!$B$2:$B1007),0),MATCH(AZ$2,'CAMAGUI DATA UNIFICADA'!$C$1:$T$1,0)),"")</f>
        <v/>
      </c>
      <c r="BA71" s="33" t="str">
        <f t="array" ref="BA71">IFERROR(INDEX('CAMAGUI DATA UNIFICADA'!$C$2:$T1007,MATCH(1,($A71='CAMAGUI DATA UNIFICADA'!$A$2:$A1007)*($AL$1='CAMAGUI DATA UNIFICADA'!$B$2:$B1007),0),MATCH(BA$2,'CAMAGUI DATA UNIFICADA'!$C$1:$T$1,0)),"")</f>
        <v/>
      </c>
      <c r="BB71" s="60" t="str">
        <f t="array" ref="BB71">IFERROR(INDEX('CAMAGUI DATA UNIFICADA'!$C$2:$T1007,MATCH(1,($A71='CAMAGUI DATA UNIFICADA'!$A$2:$A1007)*($AL$1='CAMAGUI DATA UNIFICADA'!$B$2:$B1007),0),MATCH(BB$2,'CAMAGUI DATA UNIFICADA'!$C$1:$T$1,0)),"")</f>
        <v/>
      </c>
      <c r="BC71" s="140" t="str">
        <f t="array" ref="BC71">IFERROR(INDEX('CAMAGUI DATA UNIFICADA'!$C$2:$T1007,MATCH(1,($A71='CAMAGUI DATA UNIFICADA'!$A$2:$A1007)*($AL$1='CAMAGUI DATA UNIFICADA'!$B$2:$B1007),0),MATCH(BC$2,'CAMAGUI DATA UNIFICADA'!$C$1:$T$1,0)),"")</f>
        <v/>
      </c>
      <c r="BD71" s="138" t="str">
        <f t="array" ref="BD71">IFERROR(INDEX('CAMAGUI DATA UNIFICADA'!$C$2:$T1007,MATCH(1,($A71='CAMAGUI DATA UNIFICADA'!$A$2:$A1007)*($BD$1='CAMAGUI DATA UNIFICADA'!$B$2:$B1007),0),MATCH(BD$2,'CAMAGUI DATA UNIFICADA'!$C$1:$T$1,0)),"")</f>
        <v>CA4200424</v>
      </c>
      <c r="BE71" s="2">
        <f t="array" ref="BE71">IFERROR(INDEX('CAMAGUI DATA UNIFICADA'!$C$2:$T1007,MATCH(1,($A71='CAMAGUI DATA UNIFICADA'!$A$2:$A1007)*($BD$1='CAMAGUI DATA UNIFICADA'!$B$2:$B1007),0),MATCH(BE$2,'CAMAGUI DATA UNIFICADA'!$C$1:$T$1,0)),"")</f>
        <v>350</v>
      </c>
      <c r="BF71" s="2">
        <f t="array" ref="BF71">IFERROR(INDEX('CAMAGUI DATA UNIFICADA'!$C$2:$T1007,MATCH(1,($A71='CAMAGUI DATA UNIFICADA'!$A$2:$A1007)*($BD$1='CAMAGUI DATA UNIFICADA'!$B$2:$B1007),0),MATCH(BF$2,'CAMAGUI DATA UNIFICADA'!$C$1:$T$1,0)),"")</f>
        <v>2225</v>
      </c>
      <c r="BG71" s="2" t="str">
        <f t="array" ref="BG71">IFERROR(INDEX('CAMAGUI DATA UNIFICADA'!$C$2:$T1007,MATCH(1,($A71='CAMAGUI DATA UNIFICADA'!$A$2:$A1007)*($BD$1='CAMAGUI DATA UNIFICADA'!$B$2:$B1007),0),MATCH(BG$2,'CAMAGUI DATA UNIFICADA'!$C$1:$T$1,0)),"")</f>
        <v>SKR MAST</v>
      </c>
      <c r="BH71" s="139">
        <f t="array" ref="BH71">IFERROR(INDEX('CAMAGUI DATA UNIFICADA'!$C$2:$T1007,MATCH(1,($A71='CAMAGUI DATA UNIFICADA'!$A$2:$A1007)*($BD$1='CAMAGUI DATA UNIFICADA'!$B$2:$B1007),0),MATCH(BH$2,'CAMAGUI DATA UNIFICADA'!$C$1:$T$1,0)),"")</f>
        <v>2180.5</v>
      </c>
      <c r="BI71" s="2">
        <f t="array" ref="BI71">IFERROR(INDEX('CAMAGUI DATA UNIFICADA'!$C$2:$T1007,MATCH(1,($A71='CAMAGUI DATA UNIFICADA'!$A$2:$A1007)*($BD$1='CAMAGUI DATA UNIFICADA'!$B$2:$B1007),0),MATCH(BI$2,'CAMAGUI DATA UNIFICADA'!$C$1:$T$1,0)),"")</f>
        <v>8.54</v>
      </c>
      <c r="BJ71" s="2">
        <f t="array" ref="BJ71">IFERROR(INDEX('CAMAGUI DATA UNIFICADA'!$C$2:$T1007,MATCH(1,($A71='CAMAGUI DATA UNIFICADA'!$A$2:$A1007)*($BD$1='CAMAGUI DATA UNIFICADA'!$B$2:$B1007),0),MATCH(BJ$2,'CAMAGUI DATA UNIFICADA'!$C$1:$T$1,0)),"")</f>
        <v>2.94</v>
      </c>
      <c r="BK71" s="33">
        <f t="array" ref="BK71">IFERROR(INDEX('CAMAGUI DATA UNIFICADA'!$C$2:$T1007,MATCH(1,($A71='CAMAGUI DATA UNIFICADA'!$A$2:$A1007)*($BD$1='CAMAGUI DATA UNIFICADA'!$B$2:$B1007),0),MATCH(BK$2,'CAMAGUI DATA UNIFICADA'!$C$1:$T$1,0)),"")</f>
        <v>5.44848</v>
      </c>
      <c r="BL71" s="60">
        <f t="array" ref="BL71">IFERROR(INDEX('CAMAGUI DATA UNIFICADA'!$C$2:$T1007,MATCH(1,($A71='CAMAGUI DATA UNIFICADA'!$A$2:$A1007)*($BD$1='CAMAGUI DATA UNIFICADA'!$B$2:$B1007),0),MATCH(BL$2,'CAMAGUI DATA UNIFICADA'!$C$1:$T$1,0)),"")</f>
        <v>752202.5695</v>
      </c>
      <c r="BM71" s="33">
        <f t="array" ref="BM71">IFERROR(INDEX('CAMAGUI DATA UNIFICADA'!$C$2:$T1007,MATCH(1,($A71='CAMAGUI DATA UNIFICADA'!$A$2:$A1007)*($BD$1='CAMAGUI DATA UNIFICADA'!$B$2:$B1007),0),MATCH(BM$2,'CAMAGUI DATA UNIFICADA'!$C$1:$T$1,0)),"")</f>
        <v>1.141482234</v>
      </c>
      <c r="BN71" s="23">
        <f t="array" ref="BN71">IFERROR(INDEX('CAMAGUI DATA UNIFICADA'!$C$2:$T1007,MATCH(1,($A71='CAMAGUI DATA UNIFICADA'!$A$2:$A1007)*($BD$1='CAMAGUI DATA UNIFICADA'!$B$2:$B1007),0),MATCH(BN$2,'CAMAGUI DATA UNIFICADA'!$C$1:$T$1,0)),"")</f>
        <v>0.9643622686</v>
      </c>
      <c r="BO71" s="23">
        <f t="array" ref="BO71">IFERROR(INDEX('CAMAGUI DATA UNIFICADA'!$C$2:$T1007,MATCH(1,($A71='CAMAGUI DATA UNIFICADA'!$A$2:$A1007)*($BD$1='CAMAGUI DATA UNIFICADA'!$B$2:$B1007),0),MATCH(BO$2,'CAMAGUI DATA UNIFICADA'!$C$1:$T$1,0)),"")</f>
        <v>0.85</v>
      </c>
      <c r="BP71" s="60">
        <f t="array" ref="BP71">IFERROR(INDEX('CAMAGUI DATA UNIFICADA'!$C$2:$T1007,MATCH(1,($A71='CAMAGUI DATA UNIFICADA'!$A$2:$A1007)*($BD$1='CAMAGUI DATA UNIFICADA'!$B$2:$B1007),0),MATCH(BP$2,'CAMAGUI DATA UNIFICADA'!$C$1:$T$1,0)),"")</f>
        <v>138125</v>
      </c>
      <c r="BQ71" s="2">
        <f t="array" ref="BQ71">IFERROR(INDEX('CAMAGUI DATA UNIFICADA'!$C$2:$T1007,MATCH(1,($A71='CAMAGUI DATA UNIFICADA'!$A$2:$A1007)*($BD$1='CAMAGUI DATA UNIFICADA'!$B$2:$B1007),0),MATCH(BQ$2,'CAMAGUI DATA UNIFICADA'!$C$1:$T$1,0)),"")</f>
        <v>2.8</v>
      </c>
      <c r="BR71" s="2">
        <f t="array" ref="BR71">IFERROR(INDEX('CAMAGUI DATA UNIFICADA'!$C$2:$T1007,MATCH(1,($A71='CAMAGUI DATA UNIFICADA'!$A$2:$A1007)*($BD$1='CAMAGUI DATA UNIFICADA'!$B$2:$B1007),0),MATCH(BR$2,'CAMAGUI DATA UNIFICADA'!$C$1:$T$1,0)),"")</f>
        <v>11.34</v>
      </c>
      <c r="BS71" s="33">
        <f t="array" ref="BS71">IFERROR(INDEX('CAMAGUI DATA UNIFICADA'!$C$2:$T1007,MATCH(1,($A71='CAMAGUI DATA UNIFICADA'!$A$2:$A1007)*($BD$1='CAMAGUI DATA UNIFICADA'!$B$2:$B1007),0),MATCH(BS$2,'CAMAGUI DATA UNIFICADA'!$C$1:$T$1,0)),"")</f>
        <v>4.54272</v>
      </c>
      <c r="BT71" s="60">
        <f t="array" ref="BT71">IFERROR(INDEX('CAMAGUI DATA UNIFICADA'!$C$2:$T1007,MATCH(1,($A71='CAMAGUI DATA UNIFICADA'!$A$2:$A1007)*($BD$1='CAMAGUI DATA UNIFICADA'!$B$2:$B1007),0),MATCH(BT$2,'CAMAGUI DATA UNIFICADA'!$C$1:$T$1,0)),"")</f>
        <v>368.7173309</v>
      </c>
      <c r="BU71" s="140">
        <f t="array" ref="BU71">IFERROR(INDEX('CAMAGUI DATA UNIFICADA'!$C$2:$T1007,MATCH(1,($A71='CAMAGUI DATA UNIFICADA'!$A$2:$A1007)*($BD$1='CAMAGUI DATA UNIFICADA'!$B$2:$B1007),0),MATCH(BU$2,'CAMAGUI DATA UNIFICADA'!$C$1:$T$1,0)),"")</f>
        <v>4.679332731</v>
      </c>
      <c r="BV71" s="138" t="str">
        <f t="array" ref="BV71">IFERROR(INDEX('CAMAGUI DATA UNIFICADA'!$C$2:$T1007,MATCH(1,($A71='CAMAGUI DATA UNIFICADA'!$A$2:$A1007)*($BV$1='CAMAGUI DATA UNIFICADA'!$B$2:$B1007),0),MATCH(BV$2,'CAMAGUI DATA UNIFICADA'!$C$1:$T$1,0)),"")</f>
        <v>CA5200424</v>
      </c>
      <c r="BW71" s="2">
        <f t="array" ref="BW71">IFERROR(INDEX('CAMAGUI DATA UNIFICADA'!$C$2:$T1007,MATCH(1,($A71='CAMAGUI DATA UNIFICADA'!$A$2:$A1007)*($BV$1='CAMAGUI DATA UNIFICADA'!$B$2:$B1007),0),MATCH(BW$2,'CAMAGUI DATA UNIFICADA'!$C$1:$T$1,0)),"")</f>
        <v>325</v>
      </c>
      <c r="BX71" s="2">
        <f t="array" ref="BX71">IFERROR(INDEX('CAMAGUI DATA UNIFICADA'!$C$2:$T1007,MATCH(1,($A71='CAMAGUI DATA UNIFICADA'!$A$2:$A1007)*($BV$1='CAMAGUI DATA UNIFICADA'!$B$2:$B1007),0),MATCH(BX$2,'CAMAGUI DATA UNIFICADA'!$C$1:$T$1,0)),"")</f>
        <v>1925</v>
      </c>
      <c r="BY71" s="2" t="str">
        <f t="array" ref="BY71">IFERROR(INDEX('CAMAGUI DATA UNIFICADA'!$C$2:$T1007,MATCH(1,($A71='CAMAGUI DATA UNIFICADA'!$A$2:$A1007)*($BV$1='CAMAGUI DATA UNIFICADA'!$B$2:$B1007),0),MATCH(BY$2,'CAMAGUI DATA UNIFICADA'!$C$1:$T$1,0)),"")</f>
        <v>SKR MAST</v>
      </c>
      <c r="BZ71" s="139">
        <f t="array" ref="BZ71">IFERROR(INDEX('CAMAGUI DATA UNIFICADA'!$C$2:$T1007,MATCH(1,($A71='CAMAGUI DATA UNIFICADA'!$A$2:$A1007)*($BV$1='CAMAGUI DATA UNIFICADA'!$B$2:$B1007),0),MATCH(BZ$2,'CAMAGUI DATA UNIFICADA'!$C$1:$T$1,0)),"")</f>
        <v>1886.5</v>
      </c>
      <c r="CA71" s="2">
        <f t="array" ref="CA71">IFERROR(INDEX('CAMAGUI DATA UNIFICADA'!$C$2:$T1007,MATCH(1,($A71='CAMAGUI DATA UNIFICADA'!$A$2:$A1007)*($BV$1='CAMAGUI DATA UNIFICADA'!$B$2:$B1007),0),MATCH(CA$2,'CAMAGUI DATA UNIFICADA'!$C$1:$T$1,0)),"")</f>
        <v>9.05</v>
      </c>
      <c r="CB71" s="2">
        <f t="array" ref="CB71">IFERROR(INDEX('CAMAGUI DATA UNIFICADA'!$C$2:$T1007,MATCH(1,($A71='CAMAGUI DATA UNIFICADA'!$A$2:$A1007)*($BV$1='CAMAGUI DATA UNIFICADA'!$B$2:$B1007),0),MATCH(CB$2,'CAMAGUI DATA UNIFICADA'!$C$1:$T$1,0)),"")</f>
        <v>3.1</v>
      </c>
      <c r="CC71" s="33">
        <f t="array" ref="CC71">IFERROR(INDEX('CAMAGUI DATA UNIFICADA'!$C$2:$T1007,MATCH(1,($A71='CAMAGUI DATA UNIFICADA'!$A$2:$A1007)*($BV$1='CAMAGUI DATA UNIFICADA'!$B$2:$B1007),0),MATCH(CC$2,'CAMAGUI DATA UNIFICADA'!$C$1:$T$1,0)),"")</f>
        <v>5.2896</v>
      </c>
      <c r="CD71" s="60">
        <f t="array" ref="CD71">IFERROR(INDEX('CAMAGUI DATA UNIFICADA'!$C$2:$T1007,MATCH(1,($A71='CAMAGUI DATA UNIFICADA'!$A$2:$A1007)*($BV$1='CAMAGUI DATA UNIFICADA'!$B$2:$B1007),0),MATCH(CD$2,'CAMAGUI DATA UNIFICADA'!$C$1:$T$1,0)),"")</f>
        <v>678909.6002</v>
      </c>
      <c r="CE71" s="33">
        <f t="array" ref="CE71">IFERROR(INDEX('CAMAGUI DATA UNIFICADA'!$C$2:$T1007,MATCH(1,($A71='CAMAGUI DATA UNIFICADA'!$A$2:$A1007)*($BV$1='CAMAGUI DATA UNIFICADA'!$B$2:$B1007),0),MATCH(CE$2,'CAMAGUI DATA UNIFICADA'!$C$1:$T$1,0)),"")</f>
        <v>1.068791294</v>
      </c>
      <c r="CF71" s="23">
        <f t="array" ref="CF71">IFERROR(INDEX('CAMAGUI DATA UNIFICADA'!$C$2:$T1007,MATCH(1,($A71='CAMAGUI DATA UNIFICADA'!$A$2:$A1007)*($BV$1='CAMAGUI DATA UNIFICADA'!$B$2:$B1007),0),MATCH(CF$2,'CAMAGUI DATA UNIFICADA'!$C$1:$T$1,0)),"")</f>
        <v>0.9698708574</v>
      </c>
      <c r="CG71" s="23">
        <f t="array" ref="CG71">IFERROR(INDEX('CAMAGUI DATA UNIFICADA'!$C$2:$T1007,MATCH(1,($A71='CAMAGUI DATA UNIFICADA'!$A$2:$A1007)*($BV$1='CAMAGUI DATA UNIFICADA'!$B$2:$B1007),0),MATCH(CG$2,'CAMAGUI DATA UNIFICADA'!$C$1:$T$1,0)),"")</f>
        <v>0.83</v>
      </c>
      <c r="CH71" s="60">
        <f t="array" ref="CH71">IFERROR(INDEX('CAMAGUI DATA UNIFICADA'!$C$2:$T1007,MATCH(1,($A71='CAMAGUI DATA UNIFICADA'!$A$2:$A1007)*($BV$1='CAMAGUI DATA UNIFICADA'!$B$2:$B1007),0),MATCH(CH$2,'CAMAGUI DATA UNIFICADA'!$C$1:$T$1,0)),"")</f>
        <v>138333.3333</v>
      </c>
      <c r="CI71" s="2">
        <f t="array" ref="CI71">IFERROR(INDEX('CAMAGUI DATA UNIFICADA'!$C$2:$T1007,MATCH(1,($A71='CAMAGUI DATA UNIFICADA'!$A$2:$A1007)*($BV$1='CAMAGUI DATA UNIFICADA'!$B$2:$B1007),0),MATCH(CI$2,'CAMAGUI DATA UNIFICADA'!$C$1:$T$1,0)),"")</f>
        <v>2.8</v>
      </c>
      <c r="CJ71" s="2">
        <f t="array" ref="CJ71">IFERROR(INDEX('CAMAGUI DATA UNIFICADA'!$C$2:$T1007,MATCH(1,($A71='CAMAGUI DATA UNIFICADA'!$A$2:$A1007)*($BV$1='CAMAGUI DATA UNIFICADA'!$B$2:$B1007),0),MATCH(CJ$2,'CAMAGUI DATA UNIFICADA'!$C$1:$T$1,0)),"")</f>
        <v>11.85</v>
      </c>
      <c r="CK71" s="33">
        <f t="array" ref="CK71">IFERROR(INDEX('CAMAGUI DATA UNIFICADA'!$C$2:$T1007,MATCH(1,($A71='CAMAGUI DATA UNIFICADA'!$A$2:$A1007)*($BV$1='CAMAGUI DATA UNIFICADA'!$B$2:$B1007),0),MATCH(CK$2,'CAMAGUI DATA UNIFICADA'!$C$1:$T$1,0)),"")</f>
        <v>4.4448</v>
      </c>
      <c r="CL71" s="60">
        <f t="array" ref="CL71">IFERROR(INDEX('CAMAGUI DATA UNIFICADA'!$C$2:$T1007,MATCH(1,($A71='CAMAGUI DATA UNIFICADA'!$A$2:$A1007)*($BV$1='CAMAGUI DATA UNIFICADA'!$B$2:$B1007),0),MATCH(CL$2,'CAMAGUI DATA UNIFICADA'!$C$1:$T$1,0)),"")</f>
        <v>328.8197368</v>
      </c>
      <c r="CM71" s="140">
        <f t="array" ref="CM71">IFERROR(INDEX('CAMAGUI DATA UNIFICADA'!$C$2:$T1007,MATCH(1,($A71='CAMAGUI DATA UNIFICADA'!$A$2:$A1007)*($BV$1='CAMAGUI DATA UNIFICADA'!$B$2:$B1007),0),MATCH(CM$2,'CAMAGUI DATA UNIFICADA'!$C$1:$T$1,0)),"")</f>
        <v>0.9549342078</v>
      </c>
      <c r="CN71" s="138" t="str">
        <f t="array" ref="CN71">IFERROR(INDEX('CAMAGUI DATA UNIFICADA'!$C$2:$T1007,MATCH(1,($A71='CAMAGUI DATA UNIFICADA'!$A$2:$A1007)*($CN$1='CAMAGUI DATA UNIFICADA'!$B$2:$B1007),0),MATCH(CN$2,'CAMAGUI DATA UNIFICADA'!$C$1:$T$1,0)),"")</f>
        <v>CA6200424</v>
      </c>
      <c r="CO71" s="2">
        <f t="array" ref="CO71">IFERROR(INDEX('CAMAGUI DATA UNIFICADA'!$C$2:$T1007,MATCH(1,($A71='CAMAGUI DATA UNIFICADA'!$A$2:$A1007)*($CN$1='CAMAGUI DATA UNIFICADA'!$B$2:$B1007),0),MATCH(CO$2,'CAMAGUI DATA UNIFICADA'!$C$1:$T$1,0)),"")</f>
        <v>475</v>
      </c>
      <c r="CP71" s="2">
        <f t="array" ref="CP71">IFERROR(INDEX('CAMAGUI DATA UNIFICADA'!$C$2:$T1007,MATCH(1,($A71='CAMAGUI DATA UNIFICADA'!$A$2:$A1007)*($CN$1='CAMAGUI DATA UNIFICADA'!$B$2:$B1007),0),MATCH(CP$2,'CAMAGUI DATA UNIFICADA'!$C$1:$T$1,0)),"")</f>
        <v>3300</v>
      </c>
      <c r="CQ71" s="2" t="str">
        <f t="array" ref="CQ71">IFERROR(INDEX('CAMAGUI DATA UNIFICADA'!$C$2:$T1007,MATCH(1,($A71='CAMAGUI DATA UNIFICADA'!$A$2:$A1007)*($CN$1='CAMAGUI DATA UNIFICADA'!$B$2:$B1007),0),MATCH(CQ$2,'CAMAGUI DATA UNIFICADA'!$C$1:$T$1,0)),"")</f>
        <v>SKR MAST</v>
      </c>
      <c r="CR71" s="139">
        <f t="array" ref="CR71">IFERROR(INDEX('CAMAGUI DATA UNIFICADA'!$C$2:$T1007,MATCH(1,($A71='CAMAGUI DATA UNIFICADA'!$A$2:$A1007)*($CN$1='CAMAGUI DATA UNIFICADA'!$B$2:$B1007),0),MATCH(CR$2,'CAMAGUI DATA UNIFICADA'!$C$1:$T$1,0)),"")</f>
        <v>3234</v>
      </c>
      <c r="CS71" s="2">
        <f t="array" ref="CS71">IFERROR(INDEX('CAMAGUI DATA UNIFICADA'!$C$2:$T1007,MATCH(1,($A71='CAMAGUI DATA UNIFICADA'!$A$2:$A1007)*($CN$1='CAMAGUI DATA UNIFICADA'!$B$2:$B1007),0),MATCH(CS$2,'CAMAGUI DATA UNIFICADA'!$C$1:$T$1,0)),"")</f>
        <v>9.3</v>
      </c>
      <c r="CT71" s="2">
        <f t="array" ref="CT71">IFERROR(INDEX('CAMAGUI DATA UNIFICADA'!$C$2:$T1007,MATCH(1,($A71='CAMAGUI DATA UNIFICADA'!$A$2:$A1007)*($CN$1='CAMAGUI DATA UNIFICADA'!$B$2:$B1007),0),MATCH(CT$2,'CAMAGUI DATA UNIFICADA'!$C$1:$T$1,0)),"")</f>
        <v>3.2</v>
      </c>
      <c r="CU71" s="33">
        <f t="array" ref="CU71">IFERROR(INDEX('CAMAGUI DATA UNIFICADA'!$C$2:$T1007,MATCH(1,($A71='CAMAGUI DATA UNIFICADA'!$A$2:$A1007)*($CN$1='CAMAGUI DATA UNIFICADA'!$B$2:$B1007),0),MATCH(CU$2,'CAMAGUI DATA UNIFICADA'!$C$1:$T$1,0)),"")</f>
        <v>5.2176</v>
      </c>
      <c r="CV71" s="60">
        <f t="array" ref="CV71">IFERROR(INDEX('CAMAGUI DATA UNIFICADA'!$C$2:$T1007,MATCH(1,($A71='CAMAGUI DATA UNIFICADA'!$A$2:$A1007)*($CN$1='CAMAGUI DATA UNIFICADA'!$B$2:$B1007),0),MATCH(CV$2,'CAMAGUI DATA UNIFICADA'!$C$1:$T$1,0)),"")</f>
        <v>978903.4962</v>
      </c>
      <c r="CW71" s="33">
        <f t="array" ref="CW71">IFERROR(INDEX('CAMAGUI DATA UNIFICADA'!$C$2:$T1007,MATCH(1,($A71='CAMAGUI DATA UNIFICADA'!$A$2:$A1007)*($CN$1='CAMAGUI DATA UNIFICADA'!$B$2:$B1007),0),MATCH(CW$2,'CAMAGUI DATA UNIFICADA'!$C$1:$T$1,0)),"")</f>
        <v>1.03125</v>
      </c>
      <c r="CX71" s="23">
        <f t="array" ref="CX71">IFERROR(INDEX('CAMAGUI DATA UNIFICADA'!$C$2:$T1007,MATCH(1,($A71='CAMAGUI DATA UNIFICADA'!$A$2:$A1007)*($CN$1='CAMAGUI DATA UNIFICADA'!$B$2:$B1007),0),MATCH(CX$2,'CAMAGUI DATA UNIFICADA'!$C$1:$T$1,0)),"")</f>
        <v>0.783122797</v>
      </c>
      <c r="CY71" s="23">
        <f t="array" ref="CY71">IFERROR(INDEX('CAMAGUI DATA UNIFICADA'!$C$2:$T1007,MATCH(1,($A71='CAMAGUI DATA UNIFICADA'!$A$2:$A1007)*($CN$1='CAMAGUI DATA UNIFICADA'!$B$2:$B1007),0),MATCH(CY$2,'CAMAGUI DATA UNIFICADA'!$C$1:$T$1,0)),"")</f>
        <v>0.8</v>
      </c>
      <c r="CZ71" s="60">
        <f t="array" ref="CZ71">IFERROR(INDEX('CAMAGUI DATA UNIFICADA'!$C$2:$T1007,MATCH(1,($A71='CAMAGUI DATA UNIFICADA'!$A$2:$A1007)*($CN$1='CAMAGUI DATA UNIFICADA'!$B$2:$B1007),0),MATCH(CZ$2,'CAMAGUI DATA UNIFICADA'!$C$1:$T$1,0)),"")</f>
        <v>114285.7143</v>
      </c>
      <c r="DA71" s="2">
        <f t="array" ref="DA71">IFERROR(INDEX('CAMAGUI DATA UNIFICADA'!$C$2:$T1007,MATCH(1,($A71='CAMAGUI DATA UNIFICADA'!$A$2:$A1007)*($CN$1='CAMAGUI DATA UNIFICADA'!$B$2:$B1007),0),MATCH(DA$2,'CAMAGUI DATA UNIFICADA'!$C$1:$T$1,0)),"")</f>
        <v>2.8</v>
      </c>
      <c r="DB71" s="2">
        <f t="array" ref="DB71">IFERROR(INDEX('CAMAGUI DATA UNIFICADA'!$C$2:$T1007,MATCH(1,($A71='CAMAGUI DATA UNIFICADA'!$A$2:$A1007)*($CN$1='CAMAGUI DATA UNIFICADA'!$B$2:$B1007),0),MATCH(DB$2,'CAMAGUI DATA UNIFICADA'!$C$1:$T$1,0)),"")</f>
        <v>12.1</v>
      </c>
      <c r="DC71" s="33">
        <f t="array" ref="DC71">IFERROR(INDEX('CAMAGUI DATA UNIFICADA'!$C$2:$T1007,MATCH(1,($A71='CAMAGUI DATA UNIFICADA'!$A$2:$A1007)*($CN$1='CAMAGUI DATA UNIFICADA'!$B$2:$B1007),0),MATCH(DC$2,'CAMAGUI DATA UNIFICADA'!$C$1:$T$1,0)),"")</f>
        <v>4.3896</v>
      </c>
      <c r="DD71" s="60">
        <f t="array" ref="DD71">IFERROR(INDEX('CAMAGUI DATA UNIFICADA'!$C$2:$T1007,MATCH(1,($A71='CAMAGUI DATA UNIFICADA'!$A$2:$A1007)*($CN$1='CAMAGUI DATA UNIFICADA'!$B$2:$B1007),0),MATCH(DD$2,'CAMAGUI DATA UNIFICADA'!$C$1:$T$1,0)),"")</f>
        <v>569.9349268</v>
      </c>
      <c r="DE71" s="140">
        <f t="array" ref="DE71">IFERROR(INDEX('CAMAGUI DATA UNIFICADA'!$C$2:$T1007,MATCH(1,($A71='CAMAGUI DATA UNIFICADA'!$A$2:$A1007)*($CN$1='CAMAGUI DATA UNIFICADA'!$B$2:$B1007),0),MATCH(DE$2,'CAMAGUI DATA UNIFICADA'!$C$1:$T$1,0)),"")</f>
        <v>23.73373171</v>
      </c>
      <c r="DF71" s="138" t="str">
        <f t="array" ref="DF71">IFERROR(INDEX('CAMAGUI DATA UNIFICADA'!$C$2:$T1007,MATCH(1,($A71='CAMAGUI DATA UNIFICADA'!$A$2:$A1007)*($DF$1='CAMAGUI DATA UNIFICADA'!$B$2:$B1007),0),MATCH(DF$2,'CAMAGUI DATA UNIFICADA'!$C$1:$T$1,0)),"")</f>
        <v/>
      </c>
      <c r="DG71" s="2" t="str">
        <f t="array" ref="DG71">IFERROR(INDEX('CAMAGUI DATA UNIFICADA'!$C$2:$T1007,MATCH(1,($A71='CAMAGUI DATA UNIFICADA'!$A$2:$A1007)*($DF$1='CAMAGUI DATA UNIFICADA'!$B$2:$B1007),0),MATCH(DG$2,'CAMAGUI DATA UNIFICADA'!$C$1:$T$1,0)),"")</f>
        <v/>
      </c>
      <c r="DH71" s="2" t="str">
        <f t="array" ref="DH71">IFERROR(INDEX('CAMAGUI DATA UNIFICADA'!$C$2:$T1007,MATCH(1,($A71='CAMAGUI DATA UNIFICADA'!$A$2:$A1007)*($DF$1='CAMAGUI DATA UNIFICADA'!$B$2:$B1007),0),MATCH(DH$2,'CAMAGUI DATA UNIFICADA'!$C$1:$T$1,0)),"")</f>
        <v/>
      </c>
      <c r="DI71" s="2" t="str">
        <f t="array" ref="DI71">IFERROR(INDEX('CAMAGUI DATA UNIFICADA'!$C$2:$T1007,MATCH(1,($A71='CAMAGUI DATA UNIFICADA'!$A$2:$A1007)*($DF$1='CAMAGUI DATA UNIFICADA'!$B$2:$B1007),0),MATCH(DI$2,'CAMAGUI DATA UNIFICADA'!$C$1:$T$1,0)),"")</f>
        <v/>
      </c>
      <c r="DJ71" s="139" t="str">
        <f t="array" ref="DJ71">IFERROR(INDEX('CAMAGUI DATA UNIFICADA'!$C$2:$T1007,MATCH(1,($A71='CAMAGUI DATA UNIFICADA'!$A$2:$A1007)*($DF$1='CAMAGUI DATA UNIFICADA'!$B$2:$B1007),0),MATCH(DJ$2,'CAMAGUI DATA UNIFICADA'!$C$1:$T$1,0)),"")</f>
        <v/>
      </c>
      <c r="DK71" s="2" t="str">
        <f t="array" ref="DK71">IFERROR(INDEX('CAMAGUI DATA UNIFICADA'!$C$2:$T1007,MATCH(1,($A71='CAMAGUI DATA UNIFICADA'!$A$2:$A1007)*($DF$1='CAMAGUI DATA UNIFICADA'!$B$2:$B1007),0),MATCH(DK$2,'CAMAGUI DATA UNIFICADA'!$C$1:$T$1,0)),"")</f>
        <v/>
      </c>
      <c r="DL71" s="2" t="str">
        <f t="array" ref="DL71">IFERROR(INDEX('CAMAGUI DATA UNIFICADA'!$C$2:$T1007,MATCH(1,($A71='CAMAGUI DATA UNIFICADA'!$A$2:$A1007)*($DF$1='CAMAGUI DATA UNIFICADA'!$B$2:$B1007),0),MATCH(DL$2,'CAMAGUI DATA UNIFICADA'!$C$1:$T$1,0)),"")</f>
        <v/>
      </c>
      <c r="DM71" s="33" t="str">
        <f t="array" ref="DM71">IFERROR(INDEX('CAMAGUI DATA UNIFICADA'!$C$2:$T1007,MATCH(1,($A71='CAMAGUI DATA UNIFICADA'!$A$2:$A1007)*($DF$1='CAMAGUI DATA UNIFICADA'!$B$2:$B1007),0),MATCH(DM$2,'CAMAGUI DATA UNIFICADA'!$C$1:$T$1,0)),"")</f>
        <v/>
      </c>
      <c r="DN71" s="60" t="str">
        <f t="array" ref="DN71">IFERROR(INDEX('CAMAGUI DATA UNIFICADA'!$C$2:$T1007,MATCH(1,($A71='CAMAGUI DATA UNIFICADA'!$A$2:$A1007)*($DF$1='CAMAGUI DATA UNIFICADA'!$B$2:$B1007),0),MATCH(DN$2,'CAMAGUI DATA UNIFICADA'!$C$1:$T$1,0)),"")</f>
        <v/>
      </c>
      <c r="DO71" s="33" t="str">
        <f t="array" ref="DO71">IFERROR(INDEX('CAMAGUI DATA UNIFICADA'!$C$2:$T1007,MATCH(1,($A71='CAMAGUI DATA UNIFICADA'!$A$2:$A1007)*($DF$1='CAMAGUI DATA UNIFICADA'!$B$2:$B1007),0),MATCH(DO$2,'CAMAGUI DATA UNIFICADA'!$C$1:$T$1,0)),"")</f>
        <v/>
      </c>
      <c r="DP71" s="23" t="str">
        <f t="array" ref="DP71">IFERROR(INDEX('CAMAGUI DATA UNIFICADA'!$C$2:$T1007,MATCH(1,($A71='CAMAGUI DATA UNIFICADA'!$A$2:$A1007)*($DF$1='CAMAGUI DATA UNIFICADA'!$B$2:$B1007),0),MATCH(DP$2,'CAMAGUI DATA UNIFICADA'!$C$1:$T$1,0)),"")</f>
        <v/>
      </c>
      <c r="DQ71" s="23" t="str">
        <f t="array" ref="DQ71">IFERROR(INDEX('CAMAGUI DATA UNIFICADA'!$C$2:$T1007,MATCH(1,($A71='CAMAGUI DATA UNIFICADA'!$A$2:$A1007)*($DF$1='CAMAGUI DATA UNIFICADA'!$B$2:$B1007),0),MATCH(DQ$2,'CAMAGUI DATA UNIFICADA'!$C$1:$T$1,0)),"")</f>
        <v/>
      </c>
      <c r="DR71" s="2" t="str">
        <f t="array" ref="DR71">IFERROR(INDEX('CAMAGUI DATA UNIFICADA'!$C$2:$T1007,MATCH(1,($A71='CAMAGUI DATA UNIFICADA'!$A$2:$A1007)*($DF$1='CAMAGUI DATA UNIFICADA'!$B$2:$B1007),0),MATCH(DR$2,'CAMAGUI DATA UNIFICADA'!$C$1:$T$1,0)),"")</f>
        <v/>
      </c>
      <c r="DS71" s="2" t="str">
        <f t="array" ref="DS71">IFERROR(INDEX('CAMAGUI DATA UNIFICADA'!$C$2:$T1007,MATCH(1,($A71='CAMAGUI DATA UNIFICADA'!$A$2:$A1007)*($DF$1='CAMAGUI DATA UNIFICADA'!$B$2:$B1007),0),MATCH(DS$2,'CAMAGUI DATA UNIFICADA'!$C$1:$T$1,0)),"")</f>
        <v/>
      </c>
      <c r="DT71" s="2" t="str">
        <f t="array" ref="DT71">IFERROR(INDEX('CAMAGUI DATA UNIFICADA'!$C$2:$T1007,MATCH(1,($A71='CAMAGUI DATA UNIFICADA'!$A$2:$A1007)*($DF$1='CAMAGUI DATA UNIFICADA'!$B$2:$B1007),0),MATCH(DT$2,'CAMAGUI DATA UNIFICADA'!$C$1:$T$1,0)),"")</f>
        <v/>
      </c>
      <c r="DU71" s="33" t="str">
        <f t="array" ref="DU71">IFERROR(INDEX('CAMAGUI DATA UNIFICADA'!$C$2:$T1007,MATCH(1,($A71='CAMAGUI DATA UNIFICADA'!$A$2:$A1007)*($DF$1='CAMAGUI DATA UNIFICADA'!$B$2:$B1007),0),MATCH(DU$2,'CAMAGUI DATA UNIFICADA'!$C$1:$T$1,0)),"")</f>
        <v/>
      </c>
      <c r="DV71" s="60" t="str">
        <f t="array" ref="DV71">IFERROR(INDEX('CAMAGUI DATA UNIFICADA'!$C$2:$T1007,MATCH(1,($A71='CAMAGUI DATA UNIFICADA'!$A$2:$A1007)*($DF$1='CAMAGUI DATA UNIFICADA'!$B$2:$B1007),0),MATCH(DV$2,'CAMAGUI DATA UNIFICADA'!$C$1:$T$1,0)),"")</f>
        <v/>
      </c>
      <c r="DW71" s="140" t="str">
        <f t="array" ref="DW71">IFERROR(INDEX('CAMAGUI DATA UNIFICADA'!$C$2:$T1007,MATCH(1,($A71='CAMAGUI DATA UNIFICADA'!$A$2:$A1007)*($DF$1='CAMAGUI DATA UNIFICADA'!$B$2:$B1007),0),MATCH(DW$2,'CAMAGUI DATA UNIFICADA'!$C$1:$T$1,0)),"")</f>
        <v/>
      </c>
      <c r="DX71" s="144" t="str">
        <f t="array" ref="DX71">IFERROR(INDEX('CAMAGUI DATA UNIFICADA'!$C$2:$T1007,MATCH(1,($A71='CAMAGUI DATA UNIFICADA'!$A$2:$A1007)*($DX$1='CAMAGUI DATA UNIFICADA'!$B$2:$B1007),0),MATCH(DX$2,'CAMAGUI DATA UNIFICADA'!$C$1:$T$1,0)),"")</f>
        <v/>
      </c>
      <c r="DY71" s="60" t="str">
        <f t="array" ref="DY71">IFERROR(INDEX('CAMAGUI DATA UNIFICADA'!$C$2:$T1007,MATCH(1,($A71='CAMAGUI DATA UNIFICADA'!$A$2:$A1007)*($DX$1='CAMAGUI DATA UNIFICADA'!$B$2:$B1007),0),MATCH(DY$2,'CAMAGUI DATA UNIFICADA'!$C$1:$T$1,0)),"")</f>
        <v/>
      </c>
      <c r="DZ71" s="60" t="str">
        <f t="array" ref="DZ71">IFERROR(INDEX('CAMAGUI DATA UNIFICADA'!$C$2:$T1007,MATCH(1,($A71='CAMAGUI DATA UNIFICADA'!$A$2:$A1007)*($DX$1='CAMAGUI DATA UNIFICADA'!$B$2:$B1007),0),MATCH(DZ$2,'CAMAGUI DATA UNIFICADA'!$C$1:$T$1,0)),"")</f>
        <v/>
      </c>
      <c r="EA71" s="60" t="str">
        <f t="array" ref="EA71">IFERROR(INDEX('CAMAGUI DATA UNIFICADA'!$C$2:$T1007,MATCH(1,($A71='CAMAGUI DATA UNIFICADA'!$A$2:$A1007)*($DX$1='CAMAGUI DATA UNIFICADA'!$B$2:$B1007),0),MATCH(EA$2,'CAMAGUI DATA UNIFICADA'!$C$1:$T$1,0)),"")</f>
        <v/>
      </c>
      <c r="EB71" s="60" t="str">
        <f t="array" ref="EB71">IFERROR(INDEX('CAMAGUI DATA UNIFICADA'!$C$2:$T1007,MATCH(1,($A71='CAMAGUI DATA UNIFICADA'!$A$2:$A1007)*($DX$1='CAMAGUI DATA UNIFICADA'!$B$2:$B1007),0),MATCH(EB$2,'CAMAGUI DATA UNIFICADA'!$C$1:$T$1,0)),"")</f>
        <v/>
      </c>
      <c r="EC71" s="60" t="str">
        <f t="array" ref="EC71">IFERROR(INDEX('CAMAGUI DATA UNIFICADA'!$C$2:$T1007,MATCH(1,($A71='CAMAGUI DATA UNIFICADA'!$A$2:$A1007)*($DX$1='CAMAGUI DATA UNIFICADA'!$B$2:$B1007),0),MATCH(EC$2,'CAMAGUI DATA UNIFICADA'!$C$1:$T$1,0)),"")</f>
        <v/>
      </c>
      <c r="ED71" s="60" t="str">
        <f t="array" ref="ED71">IFERROR(INDEX('CAMAGUI DATA UNIFICADA'!$C$2:$T1007,MATCH(1,($A71='CAMAGUI DATA UNIFICADA'!$A$2:$A1007)*($DX$1='CAMAGUI DATA UNIFICADA'!$B$2:$B1007),0),MATCH(ED$2,'CAMAGUI DATA UNIFICADA'!$C$1:$T$1,0)),"")</f>
        <v/>
      </c>
      <c r="EE71" s="60" t="str">
        <f t="array" ref="EE71">IFERROR(INDEX('CAMAGUI DATA UNIFICADA'!$C$2:$T1007,MATCH(1,($A71='CAMAGUI DATA UNIFICADA'!$A$2:$A1007)*($DX$1='CAMAGUI DATA UNIFICADA'!$B$2:$B1007),0),MATCH(EE$2,'CAMAGUI DATA UNIFICADA'!$C$1:$T$1,0)),"")</f>
        <v/>
      </c>
      <c r="EF71" s="60" t="str">
        <f t="array" ref="EF71">IFERROR(INDEX('CAMAGUI DATA UNIFICADA'!$C$2:$T1007,MATCH(1,($A71='CAMAGUI DATA UNIFICADA'!$A$2:$A1007)*($DX$1='CAMAGUI DATA UNIFICADA'!$B$2:$B1007),0),MATCH(EF$2,'CAMAGUI DATA UNIFICADA'!$C$1:$T$1,0)),"")</f>
        <v/>
      </c>
      <c r="EG71" s="60" t="str">
        <f t="array" ref="EG71">IFERROR(INDEX('CAMAGUI DATA UNIFICADA'!$C$2:$T1007,MATCH(1,($A71='CAMAGUI DATA UNIFICADA'!$A$2:$A1007)*($DX$1='CAMAGUI DATA UNIFICADA'!$B$2:$B1007),0),MATCH(EG$2,'CAMAGUI DATA UNIFICADA'!$C$1:$T$1,0)),"")</f>
        <v/>
      </c>
      <c r="EH71" s="60" t="str">
        <f t="array" ref="EH71">IFERROR(INDEX('CAMAGUI DATA UNIFICADA'!$C$2:$T1007,MATCH(1,($A71='CAMAGUI DATA UNIFICADA'!$A$2:$A1007)*($DX$1='CAMAGUI DATA UNIFICADA'!$B$2:$B1007),0),MATCH(EH$2,'CAMAGUI DATA UNIFICADA'!$C$1:$T$1,0)),"")</f>
        <v/>
      </c>
      <c r="EI71" s="60" t="str">
        <f t="array" ref="EI71">IFERROR(INDEX('CAMAGUI DATA UNIFICADA'!$C$2:$T1007,MATCH(1,($A71='CAMAGUI DATA UNIFICADA'!$A$2:$A1007)*($DX$1='CAMAGUI DATA UNIFICADA'!$B$2:$B1007),0),MATCH(EI$2,'CAMAGUI DATA UNIFICADA'!$C$1:$T$1,0)),"")</f>
        <v/>
      </c>
      <c r="EJ71" s="60" t="str">
        <f t="array" ref="EJ71">IFERROR(INDEX('CAMAGUI DATA UNIFICADA'!$C$2:$T1007,MATCH(1,($A71='CAMAGUI DATA UNIFICADA'!$A$2:$A1007)*($DX$1='CAMAGUI DATA UNIFICADA'!$B$2:$B1007),0),MATCH(EJ$2,'CAMAGUI DATA UNIFICADA'!$C$1:$T$1,0)),"")</f>
        <v/>
      </c>
      <c r="EK71" s="60" t="str">
        <f t="array" ref="EK71">IFERROR(INDEX('CAMAGUI DATA UNIFICADA'!$C$2:$T1007,MATCH(1,($A71='CAMAGUI DATA UNIFICADA'!$A$2:$A1007)*($DX$1='CAMAGUI DATA UNIFICADA'!$B$2:$B1007),0),MATCH(EK$2,'CAMAGUI DATA UNIFICADA'!$C$1:$T$1,0)),"")</f>
        <v/>
      </c>
      <c r="EL71" s="60" t="str">
        <f t="array" ref="EL71">IFERROR(INDEX('CAMAGUI DATA UNIFICADA'!$C$2:$T1007,MATCH(1,($A71='CAMAGUI DATA UNIFICADA'!$A$2:$A1007)*($DX$1='CAMAGUI DATA UNIFICADA'!$B$2:$B1007),0),MATCH(EL$2,'CAMAGUI DATA UNIFICADA'!$C$1:$T$1,0)),"")</f>
        <v/>
      </c>
      <c r="EM71" s="60" t="str">
        <f t="array" ref="EM71">IFERROR(INDEX('CAMAGUI DATA UNIFICADA'!$C$2:$T1007,MATCH(1,($A71='CAMAGUI DATA UNIFICADA'!$A$2:$A1007)*($DX$1='CAMAGUI DATA UNIFICADA'!$B$2:$B1007),0),MATCH(EM$2,'CAMAGUI DATA UNIFICADA'!$C$1:$T$1,0)),"")</f>
        <v/>
      </c>
      <c r="EN71" s="60" t="str">
        <f t="array" ref="EN71">IFERROR(INDEX('CAMAGUI DATA UNIFICADA'!$C$2:$T1007,MATCH(1,($A71='CAMAGUI DATA UNIFICADA'!$A$2:$A1007)*($DX$1='CAMAGUI DATA UNIFICADA'!$B$2:$B1007),0),MATCH(EN$2,'CAMAGUI DATA UNIFICADA'!$C$1:$T$1,0)),"")</f>
        <v/>
      </c>
      <c r="EO71" s="140" t="str">
        <f t="array" ref="EO71">IFERROR(INDEX('CAMAGUI DATA UNIFICADA'!$C$2:$T1007,MATCH(1,($A71='CAMAGUI DATA UNIFICADA'!$A$2:$A1007)*($DX$1='CAMAGUI DATA UNIFICADA'!$B$2:$B1007),0),MATCH(EO$2,'CAMAGUI DATA UNIFICADA'!$C$1:$T$1,0)),"")</f>
        <v/>
      </c>
    </row>
    <row r="72">
      <c r="A72" s="137">
        <v>45432.0</v>
      </c>
      <c r="B72" s="138" t="str">
        <f t="array" ref="B72">IFERROR(INDEX('CAMAGUI DATA UNIFICADA'!$C$2:$T1007,MATCH(1,($A72='CAMAGUI DATA UNIFICADA'!$A$2:$A1007)*($B$1='CAMAGUI DATA UNIFICADA'!$B$2:$B1007),0),MATCH(B$2,'CAMAGUI DATA UNIFICADA'!$C$1:$T$1,0)),"")</f>
        <v>CA1160524</v>
      </c>
      <c r="C72" s="2">
        <f t="array" ref="C72">IFERROR(INDEX('CAMAGUI DATA UNIFICADA'!$C$2:$T1007,MATCH(1,($A72='CAMAGUI DATA UNIFICADA'!$A$2:$A1007)*($B$1='CAMAGUI DATA UNIFICADA'!$B$2:$B1007),0),MATCH(C$2,'CAMAGUI DATA UNIFICADA'!$C$1:$T$1,0)),"")</f>
        <v>100</v>
      </c>
      <c r="D72" s="2">
        <f t="array" ref="D72">IFERROR(INDEX('CAMAGUI DATA UNIFICADA'!$C$2:$T1007,MATCH(1,($A72='CAMAGUI DATA UNIFICADA'!$A$2:$A1007)*($B$1='CAMAGUI DATA UNIFICADA'!$B$2:$B1007),0),MATCH(D$2,'CAMAGUI DATA UNIFICADA'!$C$1:$T$1,0)),"")</f>
        <v>325</v>
      </c>
      <c r="E72" s="2" t="str">
        <f t="array" ref="E72">IFERROR(INDEX('CAMAGUI DATA UNIFICADA'!$C$2:$T1007,MATCH(1,($A72='CAMAGUI DATA UNIFICADA'!$A$2:$A1007)*($B$1='CAMAGUI DATA UNIFICADA'!$B$2:$B1007),0),MATCH(E$2,'CAMAGUI DATA UNIFICADA'!$C$1:$T$1,0)),"")</f>
        <v>SKR NW#4</v>
      </c>
      <c r="F72" s="139">
        <f t="array" ref="F72">IFERROR(INDEX('CAMAGUI DATA UNIFICADA'!$C$2:$T1007,MATCH(1,($A72='CAMAGUI DATA UNIFICADA'!$A$2:$A1007)*($B$1='CAMAGUI DATA UNIFICADA'!$B$2:$B1007),0),MATCH(F$2,'CAMAGUI DATA UNIFICADA'!$C$1:$T$1,0)),"")</f>
        <v>436.8</v>
      </c>
      <c r="G72" s="2">
        <f t="array" ref="G72">IFERROR(INDEX('CAMAGUI DATA UNIFICADA'!$C$2:$T1007,MATCH(1,($A72='CAMAGUI DATA UNIFICADA'!$A$2:$A1007)*($B$1='CAMAGUI DATA UNIFICADA'!$B$2:$B1007),0),MATCH(G$2,'CAMAGUI DATA UNIFICADA'!$C$1:$T$1,0)),"")</f>
        <v>0.87</v>
      </c>
      <c r="H72" s="2">
        <f t="array" ref="H72">IFERROR(INDEX('CAMAGUI DATA UNIFICADA'!$C$2:$T1007,MATCH(1,($A72='CAMAGUI DATA UNIFICADA'!$A$2:$A1007)*($B$1='CAMAGUI DATA UNIFICADA'!$B$2:$B1007),0),MATCH(H$2,'CAMAGUI DATA UNIFICADA'!$C$1:$T$1,0)),"")</f>
        <v>0</v>
      </c>
      <c r="I72" s="33">
        <f t="array" ref="I72">IFERROR(INDEX('CAMAGUI DATA UNIFICADA'!$C$2:$T1007,MATCH(1,($A72='CAMAGUI DATA UNIFICADA'!$A$2:$A1007)*($B$1='CAMAGUI DATA UNIFICADA'!$B$2:$B1007),0),MATCH(I$2,'CAMAGUI DATA UNIFICADA'!$C$1:$T$1,0)),"")</f>
        <v>14.45004</v>
      </c>
      <c r="J72" s="60">
        <f t="array" ref="J72">IFERROR(INDEX('CAMAGUI DATA UNIFICADA'!$C$2:$T1007,MATCH(1,($A72='CAMAGUI DATA UNIFICADA'!$A$2:$A1007)*($B$1='CAMAGUI DATA UNIFICADA'!$B$2:$B1007),0),MATCH(J$2,'CAMAGUI DATA UNIFICADA'!$C$1:$T$1,0)),"")</f>
        <v>795447.8239</v>
      </c>
      <c r="K72" s="33" t="str">
        <f t="array" ref="K72">IFERROR(INDEX('CAMAGUI DATA UNIFICADA'!$C$2:$T1007,MATCH(1,($A72='CAMAGUI DATA UNIFICADA'!$A$2:$A1007)*($B$1='CAMAGUI DATA UNIFICADA'!$B$2:$B1007),0),MATCH(K$2,'CAMAGUI DATA UNIFICADA'!$C$1:$T$1,0)),"")</f>
        <v/>
      </c>
      <c r="L72" s="23">
        <f t="array" ref="L72">IFERROR(INDEX('CAMAGUI DATA UNIFICADA'!$C$2:$T1007,MATCH(1,($A72='CAMAGUI DATA UNIFICADA'!$A$2:$A1007)*($B$1='CAMAGUI DATA UNIFICADA'!$B$2:$B1007),0),MATCH(L$2,'CAMAGUI DATA UNIFICADA'!$C$1:$T$1,0)),"")</f>
        <v>0.6363582591</v>
      </c>
      <c r="M72" s="23">
        <f t="array" ref="M72">IFERROR(INDEX('CAMAGUI DATA UNIFICADA'!$C$2:$T1007,MATCH(1,($A72='CAMAGUI DATA UNIFICADA'!$A$2:$A1007)*($B$1='CAMAGUI DATA UNIFICADA'!$B$2:$B1007),0),MATCH(M$2,'CAMAGUI DATA UNIFICADA'!$C$1:$T$1,0)),"")</f>
        <v>0.7</v>
      </c>
      <c r="N72" s="60">
        <f t="array" ref="N72">IFERROR(INDEX('CAMAGUI DATA UNIFICADA'!$C$2:$T1007,MATCH(1,($A72='CAMAGUI DATA UNIFICADA'!$A$2:$A1007)*($B$1='CAMAGUI DATA UNIFICADA'!$B$2:$B1007),0),MATCH(N$2,'CAMAGUI DATA UNIFICADA'!$C$1:$T$1,0)),"")</f>
        <v>106837.6068</v>
      </c>
      <c r="O72" s="2">
        <f t="array" ref="O72">IFERROR(INDEX('CAMAGUI DATA UNIFICADA'!$C$2:$T1007,MATCH(1,($A72='CAMAGUI DATA UNIFICADA'!$A$2:$A1007)*($B$1='CAMAGUI DATA UNIFICADA'!$B$2:$B1007),0),MATCH(O$2,'CAMAGUI DATA UNIFICADA'!$C$1:$T$1,0)),"")</f>
        <v>1.75</v>
      </c>
      <c r="P72" s="2">
        <f t="array" ref="P72">IFERROR(INDEX('CAMAGUI DATA UNIFICADA'!$C$2:$T1007,MATCH(1,($A72='CAMAGUI DATA UNIFICADA'!$A$2:$A1007)*($B$1='CAMAGUI DATA UNIFICADA'!$B$2:$B1007),0),MATCH(P$2,'CAMAGUI DATA UNIFICADA'!$C$1:$T$1,0)),"")</f>
        <v>2.62</v>
      </c>
      <c r="Q72" s="33">
        <f t="array" ref="Q72">IFERROR(INDEX('CAMAGUI DATA UNIFICADA'!$C$2:$T1007,MATCH(1,($A72='CAMAGUI DATA UNIFICADA'!$A$2:$A1007)*($B$1='CAMAGUI DATA UNIFICADA'!$B$2:$B1007),0),MATCH(Q$2,'CAMAGUI DATA UNIFICADA'!$C$1:$T$1,0)),"")</f>
        <v>10.1832</v>
      </c>
      <c r="R72" s="60">
        <f t="array" ref="R72">IFERROR(INDEX('CAMAGUI DATA UNIFICADA'!$C$2:$T1007,MATCH(1,($A72='CAMAGUI DATA UNIFICADA'!$A$2:$A1007)*($B$1='CAMAGUI DATA UNIFICADA'!$B$2:$B1007),0),MATCH(R$2,'CAMAGUI DATA UNIFICADA'!$C$1:$T$1,0)),"")</f>
        <v>276.0845073</v>
      </c>
      <c r="S72" s="140">
        <f t="array" ref="S72">IFERROR(INDEX('CAMAGUI DATA UNIFICADA'!$C$2:$T1007,MATCH(1,($A72='CAMAGUI DATA UNIFICADA'!$A$2:$A1007)*($B$1='CAMAGUI DATA UNIFICADA'!$B$2:$B1007),0),MATCH(S$2,'CAMAGUI DATA UNIFICADA'!$C$1:$T$1,0)),"")</f>
        <v>44.02112683</v>
      </c>
      <c r="T72" s="138" t="str">
        <f t="array" ref="T72">IFERROR(INDEX('CAMAGUI DATA UNIFICADA'!$C$2:$T1007,MATCH(1,($A72='CAMAGUI DATA UNIFICADA'!$A$2:$A1007)*($T$1='CAMAGUI DATA UNIFICADA'!$B$2:$B1007),0),MATCH(T$2,'CAMAGUI DATA UNIFICADA'!$C$1:$T$1,0)),"")</f>
        <v>CA2160524</v>
      </c>
      <c r="U72" s="2">
        <f t="array" ref="U72">IFERROR(INDEX('CAMAGUI DATA UNIFICADA'!$C$2:$T1007,MATCH(1,($A72='CAMAGUI DATA UNIFICADA'!$A$2:$A1007)*($T$1='CAMAGUI DATA UNIFICADA'!$B$2:$B1007),0),MATCH(U$2,'CAMAGUI DATA UNIFICADA'!$C$1:$T$1,0)),"")</f>
        <v>75</v>
      </c>
      <c r="V72" s="2">
        <f t="array" ref="V72">IFERROR(INDEX('CAMAGUI DATA UNIFICADA'!$C$2:$T1007,MATCH(1,($A72='CAMAGUI DATA UNIFICADA'!$A$2:$A1007)*($T$1='CAMAGUI DATA UNIFICADA'!$B$2:$B1007),0),MATCH(V$2,'CAMAGUI DATA UNIFICADA'!$C$1:$T$1,0)),"")</f>
        <v>225</v>
      </c>
      <c r="W72" s="2" t="str">
        <f t="array" ref="W72">IFERROR(INDEX('CAMAGUI DATA UNIFICADA'!$C$2:$T1007,MATCH(1,($A72='CAMAGUI DATA UNIFICADA'!$A$2:$A1007)*($T$1='CAMAGUI DATA UNIFICADA'!$B$2:$B1007),0),MATCH(W$2,'CAMAGUI DATA UNIFICADA'!$C$1:$T$1,0)),"")</f>
        <v>SKR NW#4</v>
      </c>
      <c r="X72" s="139">
        <f t="array" ref="X72">IFERROR(INDEX('CAMAGUI DATA UNIFICADA'!$C$2:$T1007,MATCH(1,($A72='CAMAGUI DATA UNIFICADA'!$A$2:$A1007)*($T$1='CAMAGUI DATA UNIFICADA'!$B$2:$B1007),0),MATCH(X$2,'CAMAGUI DATA UNIFICADA'!$C$1:$T$1,0)),"")</f>
        <v>302.4</v>
      </c>
      <c r="Y72" s="2">
        <f t="array" ref="Y72">IFERROR(INDEX('CAMAGUI DATA UNIFICADA'!$C$2:$T1007,MATCH(1,($A72='CAMAGUI DATA UNIFICADA'!$A$2:$A1007)*($T$1='CAMAGUI DATA UNIFICADA'!$B$2:$B1007),0),MATCH(Y$2,'CAMAGUI DATA UNIFICADA'!$C$1:$T$1,0)),"")</f>
        <v>0.84</v>
      </c>
      <c r="Z72" s="2">
        <f t="array" ref="Z72">IFERROR(INDEX('CAMAGUI DATA UNIFICADA'!$C$2:$T1007,MATCH(1,($A72='CAMAGUI DATA UNIFICADA'!$A$2:$A1007)*($T$1='CAMAGUI DATA UNIFICADA'!$B$2:$B1007),0),MATCH(Z$2,'CAMAGUI DATA UNIFICADA'!$C$1:$T$1,0)),"")</f>
        <v>0</v>
      </c>
      <c r="AA72" s="2">
        <f t="array" ref="AA72">IFERROR(INDEX('CAMAGUI DATA UNIFICADA'!$C$2:$T1007,MATCH(1,($A72='CAMAGUI DATA UNIFICADA'!$A$2:$A1007)*($T$1='CAMAGUI DATA UNIFICADA'!$B$2:$B1007),0),MATCH(AA$2,'CAMAGUI DATA UNIFICADA'!$C$1:$T$1,0)),"")</f>
        <v>14.52528</v>
      </c>
      <c r="AB72" s="60">
        <f t="array" ref="AB72">IFERROR(INDEX('CAMAGUI DATA UNIFICADA'!$C$2:$T1007,MATCH(1,($A72='CAMAGUI DATA UNIFICADA'!$A$2:$A1007)*($T$1='CAMAGUI DATA UNIFICADA'!$B$2:$B1007),0),MATCH(AB$2,'CAMAGUI DATA UNIFICADA'!$C$1:$T$1,0)),"")</f>
        <v>614691.8633</v>
      </c>
      <c r="AC72" s="33" t="str">
        <f t="array" ref="AC72">IFERROR(INDEX('CAMAGUI DATA UNIFICADA'!$C$2:$T1007,MATCH(1,($A72='CAMAGUI DATA UNIFICADA'!$A$2:$A1007)*($T$1='CAMAGUI DATA UNIFICADA'!$B$2:$B1007),0),MATCH(AC$2,'CAMAGUI DATA UNIFICADA'!$C$1:$T$1,0)),"")</f>
        <v/>
      </c>
      <c r="AD72" s="23">
        <f t="array" ref="AD72">IFERROR(INDEX('CAMAGUI DATA UNIFICADA'!$C$2:$T1007,MATCH(1,($A72='CAMAGUI DATA UNIFICADA'!$A$2:$A1007)*($T$1='CAMAGUI DATA UNIFICADA'!$B$2:$B1007),0),MATCH(AD$2,'CAMAGUI DATA UNIFICADA'!$C$1:$T$1,0)),"")</f>
        <v>0.6470440667</v>
      </c>
      <c r="AE72" s="23">
        <f t="array" ref="AE72">IFERROR(INDEX('CAMAGUI DATA UNIFICADA'!$C$2:$T1007,MATCH(1,($A72='CAMAGUI DATA UNIFICADA'!$A$2:$A1007)*($T$1='CAMAGUI DATA UNIFICADA'!$B$2:$B1007),0),MATCH(AE$2,'CAMAGUI DATA UNIFICADA'!$C$1:$T$1,0)),"")</f>
        <v>0.7</v>
      </c>
      <c r="AF72" s="60">
        <f t="array" ref="AF72">IFERROR(INDEX('CAMAGUI DATA UNIFICADA'!$C$2:$T1007,MATCH(1,($A72='CAMAGUI DATA UNIFICADA'!$A$2:$A1007)*($T$1='CAMAGUI DATA UNIFICADA'!$B$2:$B1007),0),MATCH(AF$2,'CAMAGUI DATA UNIFICADA'!$C$1:$T$1,0)),"")</f>
        <v>110833.3333</v>
      </c>
      <c r="AG72" s="2">
        <f t="array" ref="AG72">IFERROR(INDEX('CAMAGUI DATA UNIFICADA'!$C$2:$T1007,MATCH(1,($A72='CAMAGUI DATA UNIFICADA'!$A$2:$A1007)*($T$1='CAMAGUI DATA UNIFICADA'!$B$2:$B1007),0),MATCH(AG$2,'CAMAGUI DATA UNIFICADA'!$C$1:$T$1,0)),"")</f>
        <v>1.75</v>
      </c>
      <c r="AH72" s="2">
        <f t="array" ref="AH72">IFERROR(INDEX('CAMAGUI DATA UNIFICADA'!$C$2:$T1007,MATCH(1,($A72='CAMAGUI DATA UNIFICADA'!$A$2:$A1007)*($T$1='CAMAGUI DATA UNIFICADA'!$B$2:$B1007),0),MATCH(AH$2,'CAMAGUI DATA UNIFICADA'!$C$1:$T$1,0)),"")</f>
        <v>2.59</v>
      </c>
      <c r="AI72" s="33">
        <f t="array" ref="AI72">IFERROR(INDEX('CAMAGUI DATA UNIFICADA'!$C$2:$T1007,MATCH(1,($A72='CAMAGUI DATA UNIFICADA'!$A$2:$A1007)*($T$1='CAMAGUI DATA UNIFICADA'!$B$2:$B1007),0),MATCH(AI$2,'CAMAGUI DATA UNIFICADA'!$C$1:$T$1,0)),"")</f>
        <v>10.2264</v>
      </c>
      <c r="AJ72" s="60">
        <f t="array" ref="AJ72">IFERROR(INDEX('CAMAGUI DATA UNIFICADA'!$C$2:$T1007,MATCH(1,($A72='CAMAGUI DATA UNIFICADA'!$A$2:$A1007)*($T$1='CAMAGUI DATA UNIFICADA'!$B$2:$B1007),0),MATCH(AJ$2,'CAMAGUI DATA UNIFICADA'!$C$1:$T$1,0)),"")</f>
        <v>208.4189699</v>
      </c>
      <c r="AK72" s="140">
        <f t="array" ref="AK72">IFERROR(INDEX('CAMAGUI DATA UNIFICADA'!$C$2:$T1007,MATCH(1,($A72='CAMAGUI DATA UNIFICADA'!$A$2:$A1007)*($T$1='CAMAGUI DATA UNIFICADA'!$B$2:$B1007),0),MATCH(AK$2,'CAMAGUI DATA UNIFICADA'!$C$1:$T$1,0)),"")</f>
        <v>33.35474248</v>
      </c>
      <c r="AL72" s="138" t="str">
        <f t="array" ref="AL72">IFERROR(INDEX('CAMAGUI DATA UNIFICADA'!$C$2:$T1007,MATCH(1,($A72='CAMAGUI DATA UNIFICADA'!$A$2:$A1007)*($AL$1='CAMAGUI DATA UNIFICADA'!$B$2:$B1007),0),MATCH(AL$2,'CAMAGUI DATA UNIFICADA'!$C$1:$T$1,0)),"")</f>
        <v>CA3160524</v>
      </c>
      <c r="AM72" s="2">
        <f t="array" ref="AM72">IFERROR(INDEX('CAMAGUI DATA UNIFICADA'!$C$2:$T1007,MATCH(1,($A72='CAMAGUI DATA UNIFICADA'!$A$2:$A1007)*($AL$1='CAMAGUI DATA UNIFICADA'!$B$2:$B1007),0),MATCH(AM$2,'CAMAGUI DATA UNIFICADA'!$C$1:$T$1,0)),"")</f>
        <v>87.5</v>
      </c>
      <c r="AN72" s="2">
        <f t="array" ref="AN72">IFERROR(INDEX('CAMAGUI DATA UNIFICADA'!$C$2:$T1007,MATCH(1,($A72='CAMAGUI DATA UNIFICADA'!$A$2:$A1007)*($AL$1='CAMAGUI DATA UNIFICADA'!$B$2:$B1007),0),MATCH(AN$2,'CAMAGUI DATA UNIFICADA'!$C$1:$T$1,0)),"")</f>
        <v>275</v>
      </c>
      <c r="AO72" s="2" t="str">
        <f t="array" ref="AO72">IFERROR(INDEX('CAMAGUI DATA UNIFICADA'!$C$2:$T1007,MATCH(1,($A72='CAMAGUI DATA UNIFICADA'!$A$2:$A1007)*($AL$1='CAMAGUI DATA UNIFICADA'!$B$2:$B1007),0),MATCH(AO$2,'CAMAGUI DATA UNIFICADA'!$C$1:$T$1,0)),"")</f>
        <v>SKR NW#4</v>
      </c>
      <c r="AP72" s="139">
        <f t="array" ref="AP72">IFERROR(INDEX('CAMAGUI DATA UNIFICADA'!$C$2:$T1007,MATCH(1,($A72='CAMAGUI DATA UNIFICADA'!$A$2:$A1007)*($AL$1='CAMAGUI DATA UNIFICADA'!$B$2:$B1007),0),MATCH(AP$2,'CAMAGUI DATA UNIFICADA'!$C$1:$T$1,0)),"")</f>
        <v>369.6</v>
      </c>
      <c r="AQ72" s="2">
        <f t="array" ref="AQ72">IFERROR(INDEX('CAMAGUI DATA UNIFICADA'!$C$2:$T1007,MATCH(1,($A72='CAMAGUI DATA UNIFICADA'!$A$2:$A1007)*($AL$1='CAMAGUI DATA UNIFICADA'!$B$2:$B1007),0),MATCH(AQ$2,'CAMAGUI DATA UNIFICADA'!$C$1:$T$1,0)),"")</f>
        <v>0.86</v>
      </c>
      <c r="AR72" s="2">
        <f t="array" ref="AR72">IFERROR(INDEX('CAMAGUI DATA UNIFICADA'!$C$2:$T1007,MATCH(1,($A72='CAMAGUI DATA UNIFICADA'!$A$2:$A1007)*($AL$1='CAMAGUI DATA UNIFICADA'!$B$2:$B1007),0),MATCH(AR$2,'CAMAGUI DATA UNIFICADA'!$C$1:$T$1,0)),"")</f>
        <v>0</v>
      </c>
      <c r="AS72" s="33">
        <f t="array" ref="AS72">IFERROR(INDEX('CAMAGUI DATA UNIFICADA'!$C$2:$T1007,MATCH(1,($A72='CAMAGUI DATA UNIFICADA'!$A$2:$A1007)*($AL$1='CAMAGUI DATA UNIFICADA'!$B$2:$B1007),0),MATCH(AS$2,'CAMAGUI DATA UNIFICADA'!$C$1:$T$1,0)),"")</f>
        <v>14.47512</v>
      </c>
      <c r="AT72" s="60">
        <f t="array" ref="AT72">IFERROR(INDEX('CAMAGUI DATA UNIFICADA'!$C$2:$T1007,MATCH(1,($A72='CAMAGUI DATA UNIFICADA'!$A$2:$A1007)*($AL$1='CAMAGUI DATA UNIFICADA'!$B$2:$B1007),0),MATCH(AT$2,'CAMAGUI DATA UNIFICADA'!$C$1:$T$1,0)),"")</f>
        <v>702890.1042</v>
      </c>
      <c r="AU72" s="33" t="str">
        <f t="array" ref="AU72">IFERROR(INDEX('CAMAGUI DATA UNIFICADA'!$C$2:$T1007,MATCH(1,($A72='CAMAGUI DATA UNIFICADA'!$A$2:$A1007)*($AL$1='CAMAGUI DATA UNIFICADA'!$B$2:$B1007),0),MATCH(AU$2,'CAMAGUI DATA UNIFICADA'!$C$1:$T$1,0)),"")</f>
        <v/>
      </c>
      <c r="AV72" s="23">
        <f t="array" ref="AV72">IFERROR(INDEX('CAMAGUI DATA UNIFICADA'!$C$2:$T1007,MATCH(1,($A72='CAMAGUI DATA UNIFICADA'!$A$2:$A1007)*($AL$1='CAMAGUI DATA UNIFICADA'!$B$2:$B1007),0),MATCH(AV$2,'CAMAGUI DATA UNIFICADA'!$C$1:$T$1,0)),"")</f>
        <v>0.6389910038</v>
      </c>
      <c r="AW72" s="23">
        <f t="array" ref="AW72">IFERROR(INDEX('CAMAGUI DATA UNIFICADA'!$C$2:$T1007,MATCH(1,($A72='CAMAGUI DATA UNIFICADA'!$A$2:$A1007)*($AL$1='CAMAGUI DATA UNIFICADA'!$B$2:$B1007),0),MATCH(AW$2,'CAMAGUI DATA UNIFICADA'!$C$1:$T$1,0)),"")</f>
        <v>0.7</v>
      </c>
      <c r="AX72" s="60">
        <f t="array" ref="AX72">IFERROR(INDEX('CAMAGUI DATA UNIFICADA'!$C$2:$T1007,MATCH(1,($A72='CAMAGUI DATA UNIFICADA'!$A$2:$A1007)*($AL$1='CAMAGUI DATA UNIFICADA'!$B$2:$B1007),0),MATCH(AX$2,'CAMAGUI DATA UNIFICADA'!$C$1:$T$1,0)),"")</f>
        <v>110000</v>
      </c>
      <c r="AY72" s="2">
        <f t="array" ref="AY72">IFERROR(INDEX('CAMAGUI DATA UNIFICADA'!$C$2:$T1007,MATCH(1,($A72='CAMAGUI DATA UNIFICADA'!$A$2:$A1007)*($AL$1='CAMAGUI DATA UNIFICADA'!$B$2:$B1007),0),MATCH(AY$2,'CAMAGUI DATA UNIFICADA'!$C$1:$T$1,0)),"")</f>
        <v>1.75</v>
      </c>
      <c r="AZ72" s="2">
        <f t="array" ref="AZ72">IFERROR(INDEX('CAMAGUI DATA UNIFICADA'!$C$2:$T1007,MATCH(1,($A72='CAMAGUI DATA UNIFICADA'!$A$2:$A1007)*($AL$1='CAMAGUI DATA UNIFICADA'!$B$2:$B1007),0),MATCH(AZ$2,'CAMAGUI DATA UNIFICADA'!$C$1:$T$1,0)),"")</f>
        <v>2.61</v>
      </c>
      <c r="BA72" s="33">
        <f t="array" ref="BA72">IFERROR(INDEX('CAMAGUI DATA UNIFICADA'!$C$2:$T1007,MATCH(1,($A72='CAMAGUI DATA UNIFICADA'!$A$2:$A1007)*($AL$1='CAMAGUI DATA UNIFICADA'!$B$2:$B1007),0),MATCH(BA$2,'CAMAGUI DATA UNIFICADA'!$C$1:$T$1,0)),"")</f>
        <v>10.1976</v>
      </c>
      <c r="BB72" s="60">
        <f t="array" ref="BB72">IFERROR(INDEX('CAMAGUI DATA UNIFICADA'!$C$2:$T1007,MATCH(1,($A72='CAMAGUI DATA UNIFICADA'!$A$2:$A1007)*($AL$1='CAMAGUI DATA UNIFICADA'!$B$2:$B1007),0),MATCH(BB$2,'CAMAGUI DATA UNIFICADA'!$C$1:$T$1,0)),"")</f>
        <v>242.4149595</v>
      </c>
      <c r="BC72" s="140">
        <f t="array" ref="BC72">IFERROR(INDEX('CAMAGUI DATA UNIFICADA'!$C$2:$T1007,MATCH(1,($A72='CAMAGUI DATA UNIFICADA'!$A$2:$A1007)*($AL$1='CAMAGUI DATA UNIFICADA'!$B$2:$B1007),0),MATCH(BC$2,'CAMAGUI DATA UNIFICADA'!$C$1:$T$1,0)),"")</f>
        <v>38.72873987</v>
      </c>
      <c r="BD72" s="138" t="str">
        <f t="array" ref="BD72">IFERROR(INDEX('CAMAGUI DATA UNIFICADA'!$C$2:$T1007,MATCH(1,($A72='CAMAGUI DATA UNIFICADA'!$A$2:$A1007)*($BD$1='CAMAGUI DATA UNIFICADA'!$B$2:$B1007),0),MATCH(BD$2,'CAMAGUI DATA UNIFICADA'!$C$1:$T$1,0)),"")</f>
        <v>CA4200424</v>
      </c>
      <c r="BE72" s="2">
        <f t="array" ref="BE72">IFERROR(INDEX('CAMAGUI DATA UNIFICADA'!$C$2:$T1007,MATCH(1,($A72='CAMAGUI DATA UNIFICADA'!$A$2:$A1007)*($BD$1='CAMAGUI DATA UNIFICADA'!$B$2:$B1007),0),MATCH(BE$2,'CAMAGUI DATA UNIFICADA'!$C$1:$T$1,0)),"")</f>
        <v>350</v>
      </c>
      <c r="BF72" s="2">
        <f t="array" ref="BF72">IFERROR(INDEX('CAMAGUI DATA UNIFICADA'!$C$2:$T1007,MATCH(1,($A72='CAMAGUI DATA UNIFICADA'!$A$2:$A1007)*($BD$1='CAMAGUI DATA UNIFICADA'!$B$2:$B1007),0),MATCH(BF$2,'CAMAGUI DATA UNIFICADA'!$C$1:$T$1,0)),"")</f>
        <v>2450</v>
      </c>
      <c r="BG72" s="2" t="str">
        <f t="array" ref="BG72">IFERROR(INDEX('CAMAGUI DATA UNIFICADA'!$C$2:$T1007,MATCH(1,($A72='CAMAGUI DATA UNIFICADA'!$A$2:$A1007)*($BD$1='CAMAGUI DATA UNIFICADA'!$B$2:$B1007),0),MATCH(BG$2,'CAMAGUI DATA UNIFICADA'!$C$1:$T$1,0)),"")</f>
        <v>SKR MAST</v>
      </c>
      <c r="BH72" s="139">
        <f t="array" ref="BH72">IFERROR(INDEX('CAMAGUI DATA UNIFICADA'!$C$2:$T1007,MATCH(1,($A72='CAMAGUI DATA UNIFICADA'!$A$2:$A1007)*($BD$1='CAMAGUI DATA UNIFICADA'!$B$2:$B1007),0),MATCH(BH$2,'CAMAGUI DATA UNIFICADA'!$C$1:$T$1,0)),"")</f>
        <v>2401</v>
      </c>
      <c r="BI72" s="2">
        <f t="array" ref="BI72">IFERROR(INDEX('CAMAGUI DATA UNIFICADA'!$C$2:$T1007,MATCH(1,($A72='CAMAGUI DATA UNIFICADA'!$A$2:$A1007)*($BD$1='CAMAGUI DATA UNIFICADA'!$B$2:$B1007),0),MATCH(BI$2,'CAMAGUI DATA UNIFICADA'!$C$1:$T$1,0)),"")</f>
        <v>11.44</v>
      </c>
      <c r="BJ72" s="2">
        <f t="array" ref="BJ72">IFERROR(INDEX('CAMAGUI DATA UNIFICADA'!$C$2:$T1007,MATCH(1,($A72='CAMAGUI DATA UNIFICADA'!$A$2:$A1007)*($BD$1='CAMAGUI DATA UNIFICADA'!$B$2:$B1007),0),MATCH(BJ$2,'CAMAGUI DATA UNIFICADA'!$C$1:$T$1,0)),"")</f>
        <v>2.9</v>
      </c>
      <c r="BK72" s="33">
        <f t="array" ref="BK72">IFERROR(INDEX('CAMAGUI DATA UNIFICADA'!$C$2:$T1007,MATCH(1,($A72='CAMAGUI DATA UNIFICADA'!$A$2:$A1007)*($BD$1='CAMAGUI DATA UNIFICADA'!$B$2:$B1007),0),MATCH(BK$2,'CAMAGUI DATA UNIFICADA'!$C$1:$T$1,0)),"")</f>
        <v>4.52352</v>
      </c>
      <c r="BL72" s="60">
        <f t="array" ref="BL72">IFERROR(INDEX('CAMAGUI DATA UNIFICADA'!$C$2:$T1007,MATCH(1,($A72='CAMAGUI DATA UNIFICADA'!$A$2:$A1007)*($BD$1='CAMAGUI DATA UNIFICADA'!$B$2:$B1007),0),MATCH(BL$2,'CAMAGUI DATA UNIFICADA'!$C$1:$T$1,0)),"")</f>
        <v>676340.6726</v>
      </c>
      <c r="BM72" s="33">
        <f t="array" ref="BM72">IFERROR(INDEX('CAMAGUI DATA UNIFICADA'!$C$2:$T1007,MATCH(1,($A72='CAMAGUI DATA UNIFICADA'!$A$2:$A1007)*($BD$1='CAMAGUI DATA UNIFICADA'!$B$2:$B1007),0),MATCH(BM$2,'CAMAGUI DATA UNIFICADA'!$C$1:$T$1,0)),"")</f>
        <v>1.353890363</v>
      </c>
      <c r="BN72" s="23">
        <f t="array" ref="BN72">IFERROR(INDEX('CAMAGUI DATA UNIFICADA'!$C$2:$T1007,MATCH(1,($A72='CAMAGUI DATA UNIFICADA'!$A$2:$A1007)*($BD$1='CAMAGUI DATA UNIFICADA'!$B$2:$B1007),0),MATCH(BN$2,'CAMAGUI DATA UNIFICADA'!$C$1:$T$1,0)),"")</f>
        <v>0.8671034264</v>
      </c>
      <c r="BO72" s="23">
        <f t="array" ref="BO72">IFERROR(INDEX('CAMAGUI DATA UNIFICADA'!$C$2:$T1007,MATCH(1,($A72='CAMAGUI DATA UNIFICADA'!$A$2:$A1007)*($BD$1='CAMAGUI DATA UNIFICADA'!$B$2:$B1007),0),MATCH(BO$2,'CAMAGUI DATA UNIFICADA'!$C$1:$T$1,0)),"")</f>
        <v>0.8</v>
      </c>
      <c r="BP72" s="60">
        <f t="array" ref="BP72">IFERROR(INDEX('CAMAGUI DATA UNIFICADA'!$C$2:$T1007,MATCH(1,($A72='CAMAGUI DATA UNIFICADA'!$A$2:$A1007)*($BD$1='CAMAGUI DATA UNIFICADA'!$B$2:$B1007),0),MATCH(BP$2,'CAMAGUI DATA UNIFICADA'!$C$1:$T$1,0)),"")</f>
        <v>130000</v>
      </c>
      <c r="BQ72" s="2">
        <f t="array" ref="BQ72">IFERROR(INDEX('CAMAGUI DATA UNIFICADA'!$C$2:$T1007,MATCH(1,($A72='CAMAGUI DATA UNIFICADA'!$A$2:$A1007)*($BD$1='CAMAGUI DATA UNIFICADA'!$B$2:$B1007),0),MATCH(BQ$2,'CAMAGUI DATA UNIFICADA'!$C$1:$T$1,0)),"")</f>
        <v>3.2</v>
      </c>
      <c r="BR72" s="2">
        <f t="array" ref="BR72">IFERROR(INDEX('CAMAGUI DATA UNIFICADA'!$C$2:$T1007,MATCH(1,($A72='CAMAGUI DATA UNIFICADA'!$A$2:$A1007)*($BD$1='CAMAGUI DATA UNIFICADA'!$B$2:$B1007),0),MATCH(BR$2,'CAMAGUI DATA UNIFICADA'!$C$1:$T$1,0)),"")</f>
        <v>14.64</v>
      </c>
      <c r="BS72" s="33">
        <f t="array" ref="BS72">IFERROR(INDEX('CAMAGUI DATA UNIFICADA'!$C$2:$T1007,MATCH(1,($A72='CAMAGUI DATA UNIFICADA'!$A$2:$A1007)*($BD$1='CAMAGUI DATA UNIFICADA'!$B$2:$B1007),0),MATCH(BS$2,'CAMAGUI DATA UNIFICADA'!$C$1:$T$1,0)),"")</f>
        <v>3.98784</v>
      </c>
      <c r="BT72" s="60">
        <f t="array" ref="BT72">IFERROR(INDEX('CAMAGUI DATA UNIFICADA'!$C$2:$T1007,MATCH(1,($A72='CAMAGUI DATA UNIFICADA'!$A$2:$A1007)*($BD$1='CAMAGUI DATA UNIFICADA'!$B$2:$B1007),0),MATCH(BT$2,'CAMAGUI DATA UNIFICADA'!$C$1:$T$1,0)),"")</f>
        <v>381.2129949</v>
      </c>
      <c r="BU72" s="140">
        <f t="array" ref="BU72">IFERROR(INDEX('CAMAGUI DATA UNIFICADA'!$C$2:$T1007,MATCH(1,($A72='CAMAGUI DATA UNIFICADA'!$A$2:$A1007)*($BD$1='CAMAGUI DATA UNIFICADA'!$B$2:$B1007),0),MATCH(BU$2,'CAMAGUI DATA UNIFICADA'!$C$1:$T$1,0)),"")</f>
        <v>7.803248724</v>
      </c>
      <c r="BV72" s="138" t="str">
        <f t="array" ref="BV72">IFERROR(INDEX('CAMAGUI DATA UNIFICADA'!$C$2:$T1007,MATCH(1,($A72='CAMAGUI DATA UNIFICADA'!$A$2:$A1007)*($BV$1='CAMAGUI DATA UNIFICADA'!$B$2:$B1007),0),MATCH(BV$2,'CAMAGUI DATA UNIFICADA'!$C$1:$T$1,0)),"")</f>
        <v>CA5200424</v>
      </c>
      <c r="BW72" s="2">
        <f t="array" ref="BW72">IFERROR(INDEX('CAMAGUI DATA UNIFICADA'!$C$2:$T1007,MATCH(1,($A72='CAMAGUI DATA UNIFICADA'!$A$2:$A1007)*($BV$1='CAMAGUI DATA UNIFICADA'!$B$2:$B1007),0),MATCH(BW$2,'CAMAGUI DATA UNIFICADA'!$C$1:$T$1,0)),"")</f>
        <v>325</v>
      </c>
      <c r="BX72" s="2">
        <f t="array" ref="BX72">IFERROR(INDEX('CAMAGUI DATA UNIFICADA'!$C$2:$T1007,MATCH(1,($A72='CAMAGUI DATA UNIFICADA'!$A$2:$A1007)*($BV$1='CAMAGUI DATA UNIFICADA'!$B$2:$B1007),0),MATCH(BX$2,'CAMAGUI DATA UNIFICADA'!$C$1:$T$1,0)),"")</f>
        <v>2275</v>
      </c>
      <c r="BY72" s="2" t="str">
        <f t="array" ref="BY72">IFERROR(INDEX('CAMAGUI DATA UNIFICADA'!$C$2:$T1007,MATCH(1,($A72='CAMAGUI DATA UNIFICADA'!$A$2:$A1007)*($BV$1='CAMAGUI DATA UNIFICADA'!$B$2:$B1007),0),MATCH(BY$2,'CAMAGUI DATA UNIFICADA'!$C$1:$T$1,0)),"")</f>
        <v>SKR MAST</v>
      </c>
      <c r="BZ72" s="139">
        <f t="array" ref="BZ72">IFERROR(INDEX('CAMAGUI DATA UNIFICADA'!$C$2:$T1007,MATCH(1,($A72='CAMAGUI DATA UNIFICADA'!$A$2:$A1007)*($BV$1='CAMAGUI DATA UNIFICADA'!$B$2:$B1007),0),MATCH(BZ$2,'CAMAGUI DATA UNIFICADA'!$C$1:$T$1,0)),"")</f>
        <v>2229.5</v>
      </c>
      <c r="CA72" s="2">
        <f t="array" ref="CA72">IFERROR(INDEX('CAMAGUI DATA UNIFICADA'!$C$2:$T1007,MATCH(1,($A72='CAMAGUI DATA UNIFICADA'!$A$2:$A1007)*($BV$1='CAMAGUI DATA UNIFICADA'!$B$2:$B1007),0),MATCH(CA$2,'CAMAGUI DATA UNIFICADA'!$C$1:$T$1,0)),"")</f>
        <v>11.24</v>
      </c>
      <c r="CB72" s="2">
        <f t="array" ref="CB72">IFERROR(INDEX('CAMAGUI DATA UNIFICADA'!$C$2:$T1007,MATCH(1,($A72='CAMAGUI DATA UNIFICADA'!$A$2:$A1007)*($BV$1='CAMAGUI DATA UNIFICADA'!$B$2:$B1007),0),MATCH(CB$2,'CAMAGUI DATA UNIFICADA'!$C$1:$T$1,0)),"")</f>
        <v>2.19</v>
      </c>
      <c r="CC72" s="33">
        <f t="array" ref="CC72">IFERROR(INDEX('CAMAGUI DATA UNIFICADA'!$C$2:$T1007,MATCH(1,($A72='CAMAGUI DATA UNIFICADA'!$A$2:$A1007)*($BV$1='CAMAGUI DATA UNIFICADA'!$B$2:$B1007),0),MATCH(CC$2,'CAMAGUI DATA UNIFICADA'!$C$1:$T$1,0)),"")</f>
        <v>4.56192</v>
      </c>
      <c r="CD72" s="60">
        <f t="array" ref="CD72">IFERROR(INDEX('CAMAGUI DATA UNIFICADA'!$C$2:$T1007,MATCH(1,($A72='CAMAGUI DATA UNIFICADA'!$A$2:$A1007)*($BV$1='CAMAGUI DATA UNIFICADA'!$B$2:$B1007),0),MATCH(CD$2,'CAMAGUI DATA UNIFICADA'!$C$1:$T$1,0)),"")</f>
        <v>633825.0287</v>
      </c>
      <c r="CE72" s="33">
        <f t="array" ref="CE72">IFERROR(INDEX('CAMAGUI DATA UNIFICADA'!$C$2:$T1007,MATCH(1,($A72='CAMAGUI DATA UNIFICADA'!$A$2:$A1007)*($BV$1='CAMAGUI DATA UNIFICADA'!$B$2:$B1007),0),MATCH(CE$2,'CAMAGUI DATA UNIFICADA'!$C$1:$T$1,0)),"")</f>
        <v>1.902587519</v>
      </c>
      <c r="CF72" s="23">
        <f t="array" ref="CF72">IFERROR(INDEX('CAMAGUI DATA UNIFICADA'!$C$2:$T1007,MATCH(1,($A72='CAMAGUI DATA UNIFICADA'!$A$2:$A1007)*($BV$1='CAMAGUI DATA UNIFICADA'!$B$2:$B1007),0),MATCH(CF$2,'CAMAGUI DATA UNIFICADA'!$C$1:$T$1,0)),"")</f>
        <v>0.9054643267</v>
      </c>
      <c r="CG72" s="23">
        <f t="array" ref="CG72">IFERROR(INDEX('CAMAGUI DATA UNIFICADA'!$C$2:$T1007,MATCH(1,($A72='CAMAGUI DATA UNIFICADA'!$A$2:$A1007)*($BV$1='CAMAGUI DATA UNIFICADA'!$B$2:$B1007),0),MATCH(CG$2,'CAMAGUI DATA UNIFICADA'!$C$1:$T$1,0)),"")</f>
        <v>0.78</v>
      </c>
      <c r="CH72" s="60">
        <f t="array" ref="CH72">IFERROR(INDEX('CAMAGUI DATA UNIFICADA'!$C$2:$T1007,MATCH(1,($A72='CAMAGUI DATA UNIFICADA'!$A$2:$A1007)*($BV$1='CAMAGUI DATA UNIFICADA'!$B$2:$B1007),0),MATCH(CH$2,'CAMAGUI DATA UNIFICADA'!$C$1:$T$1,0)),"")</f>
        <v>130000</v>
      </c>
      <c r="CI72" s="2">
        <f t="array" ref="CI72">IFERROR(INDEX('CAMAGUI DATA UNIFICADA'!$C$2:$T1007,MATCH(1,($A72='CAMAGUI DATA UNIFICADA'!$A$2:$A1007)*($BV$1='CAMAGUI DATA UNIFICADA'!$B$2:$B1007),0),MATCH(CI$2,'CAMAGUI DATA UNIFICADA'!$C$1:$T$1,0)),"")</f>
        <v>3.2</v>
      </c>
      <c r="CJ72" s="2">
        <f t="array" ref="CJ72">IFERROR(INDEX('CAMAGUI DATA UNIFICADA'!$C$2:$T1007,MATCH(1,($A72='CAMAGUI DATA UNIFICADA'!$A$2:$A1007)*($BV$1='CAMAGUI DATA UNIFICADA'!$B$2:$B1007),0),MATCH(CJ$2,'CAMAGUI DATA UNIFICADA'!$C$1:$T$1,0)),"")</f>
        <v>14.44</v>
      </c>
      <c r="CK72" s="33">
        <f t="array" ref="CK72">IFERROR(INDEX('CAMAGUI DATA UNIFICADA'!$C$2:$T1007,MATCH(1,($A72='CAMAGUI DATA UNIFICADA'!$A$2:$A1007)*($BV$1='CAMAGUI DATA UNIFICADA'!$B$2:$B1007),0),MATCH(CK$2,'CAMAGUI DATA UNIFICADA'!$C$1:$T$1,0)),"")</f>
        <v>4.01664</v>
      </c>
      <c r="CL72" s="60">
        <f t="array" ref="CL72">IFERROR(INDEX('CAMAGUI DATA UNIFICADA'!$C$2:$T1007,MATCH(1,($A72='CAMAGUI DATA UNIFICADA'!$A$2:$A1007)*($BV$1='CAMAGUI DATA UNIFICADA'!$B$2:$B1007),0),MATCH(CL$2,'CAMAGUI DATA UNIFICADA'!$C$1:$T$1,0)),"")</f>
        <v>331.4335307</v>
      </c>
      <c r="CM72" s="140">
        <f t="array" ref="CM72">IFERROR(INDEX('CAMAGUI DATA UNIFICADA'!$C$2:$T1007,MATCH(1,($A72='CAMAGUI DATA UNIFICADA'!$A$2:$A1007)*($BV$1='CAMAGUI DATA UNIFICADA'!$B$2:$B1007),0),MATCH(CM$2,'CAMAGUI DATA UNIFICADA'!$C$1:$T$1,0)),"")</f>
        <v>1.608382665</v>
      </c>
      <c r="CN72" s="138" t="str">
        <f t="array" ref="CN72">IFERROR(INDEX('CAMAGUI DATA UNIFICADA'!$C$2:$T1007,MATCH(1,($A72='CAMAGUI DATA UNIFICADA'!$A$2:$A1007)*($CN$1='CAMAGUI DATA UNIFICADA'!$B$2:$B1007),0),MATCH(CN$2,'CAMAGUI DATA UNIFICADA'!$C$1:$T$1,0)),"")</f>
        <v>CA6200424</v>
      </c>
      <c r="CO72" s="2">
        <f t="array" ref="CO72">IFERROR(INDEX('CAMAGUI DATA UNIFICADA'!$C$2:$T1007,MATCH(1,($A72='CAMAGUI DATA UNIFICADA'!$A$2:$A1007)*($CN$1='CAMAGUI DATA UNIFICADA'!$B$2:$B1007),0),MATCH(CO$2,'CAMAGUI DATA UNIFICADA'!$C$1:$T$1,0)),"")</f>
        <v>525</v>
      </c>
      <c r="CP72" s="2">
        <f t="array" ref="CP72">IFERROR(INDEX('CAMAGUI DATA UNIFICADA'!$C$2:$T1007,MATCH(1,($A72='CAMAGUI DATA UNIFICADA'!$A$2:$A1007)*($CN$1='CAMAGUI DATA UNIFICADA'!$B$2:$B1007),0),MATCH(CP$2,'CAMAGUI DATA UNIFICADA'!$C$1:$T$1,0)),"")</f>
        <v>3475</v>
      </c>
      <c r="CQ72" s="2" t="str">
        <f t="array" ref="CQ72">IFERROR(INDEX('CAMAGUI DATA UNIFICADA'!$C$2:$T1007,MATCH(1,($A72='CAMAGUI DATA UNIFICADA'!$A$2:$A1007)*($CN$1='CAMAGUI DATA UNIFICADA'!$B$2:$B1007),0),MATCH(CQ$2,'CAMAGUI DATA UNIFICADA'!$C$1:$T$1,0)),"")</f>
        <v>SKR MAST</v>
      </c>
      <c r="CR72" s="139">
        <f t="array" ref="CR72">IFERROR(INDEX('CAMAGUI DATA UNIFICADA'!$C$2:$T1007,MATCH(1,($A72='CAMAGUI DATA UNIFICADA'!$A$2:$A1007)*($CN$1='CAMAGUI DATA UNIFICADA'!$B$2:$B1007),0),MATCH(CR$2,'CAMAGUI DATA UNIFICADA'!$C$1:$T$1,0)),"")</f>
        <v>3405.5</v>
      </c>
      <c r="CS72" s="2">
        <f t="array" ref="CS72">IFERROR(INDEX('CAMAGUI DATA UNIFICADA'!$C$2:$T1007,MATCH(1,($A72='CAMAGUI DATA UNIFICADA'!$A$2:$A1007)*($CN$1='CAMAGUI DATA UNIFICADA'!$B$2:$B1007),0),MATCH(CS$2,'CAMAGUI DATA UNIFICADA'!$C$1:$T$1,0)),"")</f>
        <v>11.76</v>
      </c>
      <c r="CT72" s="2">
        <f t="array" ref="CT72">IFERROR(INDEX('CAMAGUI DATA UNIFICADA'!$C$2:$T1007,MATCH(1,($A72='CAMAGUI DATA UNIFICADA'!$A$2:$A1007)*($CN$1='CAMAGUI DATA UNIFICADA'!$B$2:$B1007),0),MATCH(CT$2,'CAMAGUI DATA UNIFICADA'!$C$1:$T$1,0)),"")</f>
        <v>2.46</v>
      </c>
      <c r="CU72" s="33">
        <f t="array" ref="CU72">IFERROR(INDEX('CAMAGUI DATA UNIFICADA'!$C$2:$T1007,MATCH(1,($A72='CAMAGUI DATA UNIFICADA'!$A$2:$A1007)*($CN$1='CAMAGUI DATA UNIFICADA'!$B$2:$B1007),0),MATCH(CU$2,'CAMAGUI DATA UNIFICADA'!$C$1:$T$1,0)),"")</f>
        <v>4.46208</v>
      </c>
      <c r="CV72" s="60">
        <f t="array" ref="CV72">IFERROR(INDEX('CAMAGUI DATA UNIFICADA'!$C$2:$T1007,MATCH(1,($A72='CAMAGUI DATA UNIFICADA'!$A$2:$A1007)*($CN$1='CAMAGUI DATA UNIFICADA'!$B$2:$B1007),0),MATCH(CV$2,'CAMAGUI DATA UNIFICADA'!$C$1:$T$1,0)),"")</f>
        <v>1000494.324</v>
      </c>
      <c r="CW72" s="33">
        <f t="array" ref="CW72">IFERROR(INDEX('CAMAGUI DATA UNIFICADA'!$C$2:$T1007,MATCH(1,($A72='CAMAGUI DATA UNIFICADA'!$A$2:$A1007)*($CN$1='CAMAGUI DATA UNIFICADA'!$B$2:$B1007),0),MATCH(CW$2,'CAMAGUI DATA UNIFICADA'!$C$1:$T$1,0)),"")</f>
        <v>1.506775068</v>
      </c>
      <c r="CX72" s="23">
        <f t="array" ref="CX72">IFERROR(INDEX('CAMAGUI DATA UNIFICADA'!$C$2:$T1007,MATCH(1,($A72='CAMAGUI DATA UNIFICADA'!$A$2:$A1007)*($CN$1='CAMAGUI DATA UNIFICADA'!$B$2:$B1007),0),MATCH(CX$2,'CAMAGUI DATA UNIFICADA'!$C$1:$T$1,0)),"")</f>
        <v>0.8003954594</v>
      </c>
      <c r="CY72" s="23">
        <f t="array" ref="CY72">IFERROR(INDEX('CAMAGUI DATA UNIFICADA'!$C$2:$T1007,MATCH(1,($A72='CAMAGUI DATA UNIFICADA'!$A$2:$A1007)*($CN$1='CAMAGUI DATA UNIFICADA'!$B$2:$B1007),0),MATCH(CY$2,'CAMAGUI DATA UNIFICADA'!$C$1:$T$1,0)),"")</f>
        <v>0.75</v>
      </c>
      <c r="CZ72" s="60">
        <f t="array" ref="CZ72">IFERROR(INDEX('CAMAGUI DATA UNIFICADA'!$C$2:$T1007,MATCH(1,($A72='CAMAGUI DATA UNIFICADA'!$A$2:$A1007)*($CN$1='CAMAGUI DATA UNIFICADA'!$B$2:$B1007),0),MATCH(CZ$2,'CAMAGUI DATA UNIFICADA'!$C$1:$T$1,0)),"")</f>
        <v>107142.8571</v>
      </c>
      <c r="DA72" s="2">
        <f t="array" ref="DA72">IFERROR(INDEX('CAMAGUI DATA UNIFICADA'!$C$2:$T1007,MATCH(1,($A72='CAMAGUI DATA UNIFICADA'!$A$2:$A1007)*($CN$1='CAMAGUI DATA UNIFICADA'!$B$2:$B1007),0),MATCH(DA$2,'CAMAGUI DATA UNIFICADA'!$C$1:$T$1,0)),"")</f>
        <v>3.2</v>
      </c>
      <c r="DB72" s="2">
        <f t="array" ref="DB72">IFERROR(INDEX('CAMAGUI DATA UNIFICADA'!$C$2:$T1007,MATCH(1,($A72='CAMAGUI DATA UNIFICADA'!$A$2:$A1007)*($CN$1='CAMAGUI DATA UNIFICADA'!$B$2:$B1007),0),MATCH(DB$2,'CAMAGUI DATA UNIFICADA'!$C$1:$T$1,0)),"")</f>
        <v>14.96</v>
      </c>
      <c r="DC72" s="33">
        <f t="array" ref="DC72">IFERROR(INDEX('CAMAGUI DATA UNIFICADA'!$C$2:$T1007,MATCH(1,($A72='CAMAGUI DATA UNIFICADA'!$A$2:$A1007)*($CN$1='CAMAGUI DATA UNIFICADA'!$B$2:$B1007),0),MATCH(DC$2,'CAMAGUI DATA UNIFICADA'!$C$1:$T$1,0)),"")</f>
        <v>3.94176</v>
      </c>
      <c r="DD72" s="60">
        <f t="array" ref="DD72">IFERROR(INDEX('CAMAGUI DATA UNIFICADA'!$C$2:$T1007,MATCH(1,($A72='CAMAGUI DATA UNIFICADA'!$A$2:$A1007)*($CN$1='CAMAGUI DATA UNIFICADA'!$B$2:$B1007),0),MATCH(DD$2,'CAMAGUI DATA UNIFICADA'!$C$1:$T$1,0)),"")</f>
        <v>577.0975839</v>
      </c>
      <c r="DE72" s="140">
        <f t="array" ref="DE72">IFERROR(INDEX('CAMAGUI DATA UNIFICADA'!$C$2:$T1007,MATCH(1,($A72='CAMAGUI DATA UNIFICADA'!$A$2:$A1007)*($CN$1='CAMAGUI DATA UNIFICADA'!$B$2:$B1007),0),MATCH(DE$2,'CAMAGUI DATA UNIFICADA'!$C$1:$T$1,0)),"")</f>
        <v>13.02439597</v>
      </c>
      <c r="DF72" s="138" t="str">
        <f t="array" ref="DF72">IFERROR(INDEX('CAMAGUI DATA UNIFICADA'!$C$2:$T1007,MATCH(1,($A72='CAMAGUI DATA UNIFICADA'!$A$2:$A1007)*($DF$1='CAMAGUI DATA UNIFICADA'!$B$2:$B1007),0),MATCH(DF$2,'CAMAGUI DATA UNIFICADA'!$C$1:$T$1,0)),"")</f>
        <v/>
      </c>
      <c r="DG72" s="2" t="str">
        <f t="array" ref="DG72">IFERROR(INDEX('CAMAGUI DATA UNIFICADA'!$C$2:$T1007,MATCH(1,($A72='CAMAGUI DATA UNIFICADA'!$A$2:$A1007)*($DF$1='CAMAGUI DATA UNIFICADA'!$B$2:$B1007),0),MATCH(DG$2,'CAMAGUI DATA UNIFICADA'!$C$1:$T$1,0)),"")</f>
        <v/>
      </c>
      <c r="DH72" s="2" t="str">
        <f t="array" ref="DH72">IFERROR(INDEX('CAMAGUI DATA UNIFICADA'!$C$2:$T1007,MATCH(1,($A72='CAMAGUI DATA UNIFICADA'!$A$2:$A1007)*($DF$1='CAMAGUI DATA UNIFICADA'!$B$2:$B1007),0),MATCH(DH$2,'CAMAGUI DATA UNIFICADA'!$C$1:$T$1,0)),"")</f>
        <v/>
      </c>
      <c r="DI72" s="2" t="str">
        <f t="array" ref="DI72">IFERROR(INDEX('CAMAGUI DATA UNIFICADA'!$C$2:$T1007,MATCH(1,($A72='CAMAGUI DATA UNIFICADA'!$A$2:$A1007)*($DF$1='CAMAGUI DATA UNIFICADA'!$B$2:$B1007),0),MATCH(DI$2,'CAMAGUI DATA UNIFICADA'!$C$1:$T$1,0)),"")</f>
        <v/>
      </c>
      <c r="DJ72" s="139" t="str">
        <f t="array" ref="DJ72">IFERROR(INDEX('CAMAGUI DATA UNIFICADA'!$C$2:$T1007,MATCH(1,($A72='CAMAGUI DATA UNIFICADA'!$A$2:$A1007)*($DF$1='CAMAGUI DATA UNIFICADA'!$B$2:$B1007),0),MATCH(DJ$2,'CAMAGUI DATA UNIFICADA'!$C$1:$T$1,0)),"")</f>
        <v/>
      </c>
      <c r="DK72" s="2" t="str">
        <f t="array" ref="DK72">IFERROR(INDEX('CAMAGUI DATA UNIFICADA'!$C$2:$T1007,MATCH(1,($A72='CAMAGUI DATA UNIFICADA'!$A$2:$A1007)*($DF$1='CAMAGUI DATA UNIFICADA'!$B$2:$B1007),0),MATCH(DK$2,'CAMAGUI DATA UNIFICADA'!$C$1:$T$1,0)),"")</f>
        <v/>
      </c>
      <c r="DL72" s="2" t="str">
        <f t="array" ref="DL72">IFERROR(INDEX('CAMAGUI DATA UNIFICADA'!$C$2:$T1007,MATCH(1,($A72='CAMAGUI DATA UNIFICADA'!$A$2:$A1007)*($DF$1='CAMAGUI DATA UNIFICADA'!$B$2:$B1007),0),MATCH(DL$2,'CAMAGUI DATA UNIFICADA'!$C$1:$T$1,0)),"")</f>
        <v/>
      </c>
      <c r="DM72" s="33" t="str">
        <f t="array" ref="DM72">IFERROR(INDEX('CAMAGUI DATA UNIFICADA'!$C$2:$T1007,MATCH(1,($A72='CAMAGUI DATA UNIFICADA'!$A$2:$A1007)*($DF$1='CAMAGUI DATA UNIFICADA'!$B$2:$B1007),0),MATCH(DM$2,'CAMAGUI DATA UNIFICADA'!$C$1:$T$1,0)),"")</f>
        <v/>
      </c>
      <c r="DN72" s="60" t="str">
        <f t="array" ref="DN72">IFERROR(INDEX('CAMAGUI DATA UNIFICADA'!$C$2:$T1007,MATCH(1,($A72='CAMAGUI DATA UNIFICADA'!$A$2:$A1007)*($DF$1='CAMAGUI DATA UNIFICADA'!$B$2:$B1007),0),MATCH(DN$2,'CAMAGUI DATA UNIFICADA'!$C$1:$T$1,0)),"")</f>
        <v/>
      </c>
      <c r="DO72" s="33" t="str">
        <f t="array" ref="DO72">IFERROR(INDEX('CAMAGUI DATA UNIFICADA'!$C$2:$T1007,MATCH(1,($A72='CAMAGUI DATA UNIFICADA'!$A$2:$A1007)*($DF$1='CAMAGUI DATA UNIFICADA'!$B$2:$B1007),0),MATCH(DO$2,'CAMAGUI DATA UNIFICADA'!$C$1:$T$1,0)),"")</f>
        <v/>
      </c>
      <c r="DP72" s="23" t="str">
        <f t="array" ref="DP72">IFERROR(INDEX('CAMAGUI DATA UNIFICADA'!$C$2:$T1007,MATCH(1,($A72='CAMAGUI DATA UNIFICADA'!$A$2:$A1007)*($DF$1='CAMAGUI DATA UNIFICADA'!$B$2:$B1007),0),MATCH(DP$2,'CAMAGUI DATA UNIFICADA'!$C$1:$T$1,0)),"")</f>
        <v/>
      </c>
      <c r="DQ72" s="23" t="str">
        <f t="array" ref="DQ72">IFERROR(INDEX('CAMAGUI DATA UNIFICADA'!$C$2:$T1007,MATCH(1,($A72='CAMAGUI DATA UNIFICADA'!$A$2:$A1007)*($DF$1='CAMAGUI DATA UNIFICADA'!$B$2:$B1007),0),MATCH(DQ$2,'CAMAGUI DATA UNIFICADA'!$C$1:$T$1,0)),"")</f>
        <v/>
      </c>
      <c r="DR72" s="2" t="str">
        <f t="array" ref="DR72">IFERROR(INDEX('CAMAGUI DATA UNIFICADA'!$C$2:$T1007,MATCH(1,($A72='CAMAGUI DATA UNIFICADA'!$A$2:$A1007)*($DF$1='CAMAGUI DATA UNIFICADA'!$B$2:$B1007),0),MATCH(DR$2,'CAMAGUI DATA UNIFICADA'!$C$1:$T$1,0)),"")</f>
        <v/>
      </c>
      <c r="DS72" s="2" t="str">
        <f t="array" ref="DS72">IFERROR(INDEX('CAMAGUI DATA UNIFICADA'!$C$2:$T1007,MATCH(1,($A72='CAMAGUI DATA UNIFICADA'!$A$2:$A1007)*($DF$1='CAMAGUI DATA UNIFICADA'!$B$2:$B1007),0),MATCH(DS$2,'CAMAGUI DATA UNIFICADA'!$C$1:$T$1,0)),"")</f>
        <v/>
      </c>
      <c r="DT72" s="2" t="str">
        <f t="array" ref="DT72">IFERROR(INDEX('CAMAGUI DATA UNIFICADA'!$C$2:$T1007,MATCH(1,($A72='CAMAGUI DATA UNIFICADA'!$A$2:$A1007)*($DF$1='CAMAGUI DATA UNIFICADA'!$B$2:$B1007),0),MATCH(DT$2,'CAMAGUI DATA UNIFICADA'!$C$1:$T$1,0)),"")</f>
        <v/>
      </c>
      <c r="DU72" s="33" t="str">
        <f t="array" ref="DU72">IFERROR(INDEX('CAMAGUI DATA UNIFICADA'!$C$2:$T1007,MATCH(1,($A72='CAMAGUI DATA UNIFICADA'!$A$2:$A1007)*($DF$1='CAMAGUI DATA UNIFICADA'!$B$2:$B1007),0),MATCH(DU$2,'CAMAGUI DATA UNIFICADA'!$C$1:$T$1,0)),"")</f>
        <v/>
      </c>
      <c r="DV72" s="60" t="str">
        <f t="array" ref="DV72">IFERROR(INDEX('CAMAGUI DATA UNIFICADA'!$C$2:$T1007,MATCH(1,($A72='CAMAGUI DATA UNIFICADA'!$A$2:$A1007)*($DF$1='CAMAGUI DATA UNIFICADA'!$B$2:$B1007),0),MATCH(DV$2,'CAMAGUI DATA UNIFICADA'!$C$1:$T$1,0)),"")</f>
        <v/>
      </c>
      <c r="DW72" s="140" t="str">
        <f t="array" ref="DW72">IFERROR(INDEX('CAMAGUI DATA UNIFICADA'!$C$2:$T1007,MATCH(1,($A72='CAMAGUI DATA UNIFICADA'!$A$2:$A1007)*($DF$1='CAMAGUI DATA UNIFICADA'!$B$2:$B1007),0),MATCH(DW$2,'CAMAGUI DATA UNIFICADA'!$C$1:$T$1,0)),"")</f>
        <v/>
      </c>
      <c r="DX72" s="144" t="str">
        <f t="array" ref="DX72">IFERROR(INDEX('CAMAGUI DATA UNIFICADA'!$C$2:$T1007,MATCH(1,($A72='CAMAGUI DATA UNIFICADA'!$A$2:$A1007)*($DX$1='CAMAGUI DATA UNIFICADA'!$B$2:$B1007),0),MATCH(DX$2,'CAMAGUI DATA UNIFICADA'!$C$1:$T$1,0)),"")</f>
        <v/>
      </c>
      <c r="DY72" s="60" t="str">
        <f t="array" ref="DY72">IFERROR(INDEX('CAMAGUI DATA UNIFICADA'!$C$2:$T1007,MATCH(1,($A72='CAMAGUI DATA UNIFICADA'!$A$2:$A1007)*($DX$1='CAMAGUI DATA UNIFICADA'!$B$2:$B1007),0),MATCH(DY$2,'CAMAGUI DATA UNIFICADA'!$C$1:$T$1,0)),"")</f>
        <v/>
      </c>
      <c r="DZ72" s="60" t="str">
        <f t="array" ref="DZ72">IFERROR(INDEX('CAMAGUI DATA UNIFICADA'!$C$2:$T1007,MATCH(1,($A72='CAMAGUI DATA UNIFICADA'!$A$2:$A1007)*($DX$1='CAMAGUI DATA UNIFICADA'!$B$2:$B1007),0),MATCH(DZ$2,'CAMAGUI DATA UNIFICADA'!$C$1:$T$1,0)),"")</f>
        <v/>
      </c>
      <c r="EA72" s="60" t="str">
        <f t="array" ref="EA72">IFERROR(INDEX('CAMAGUI DATA UNIFICADA'!$C$2:$T1007,MATCH(1,($A72='CAMAGUI DATA UNIFICADA'!$A$2:$A1007)*($DX$1='CAMAGUI DATA UNIFICADA'!$B$2:$B1007),0),MATCH(EA$2,'CAMAGUI DATA UNIFICADA'!$C$1:$T$1,0)),"")</f>
        <v/>
      </c>
      <c r="EB72" s="60" t="str">
        <f t="array" ref="EB72">IFERROR(INDEX('CAMAGUI DATA UNIFICADA'!$C$2:$T1007,MATCH(1,($A72='CAMAGUI DATA UNIFICADA'!$A$2:$A1007)*($DX$1='CAMAGUI DATA UNIFICADA'!$B$2:$B1007),0),MATCH(EB$2,'CAMAGUI DATA UNIFICADA'!$C$1:$T$1,0)),"")</f>
        <v/>
      </c>
      <c r="EC72" s="60" t="str">
        <f t="array" ref="EC72">IFERROR(INDEX('CAMAGUI DATA UNIFICADA'!$C$2:$T1007,MATCH(1,($A72='CAMAGUI DATA UNIFICADA'!$A$2:$A1007)*($DX$1='CAMAGUI DATA UNIFICADA'!$B$2:$B1007),0),MATCH(EC$2,'CAMAGUI DATA UNIFICADA'!$C$1:$T$1,0)),"")</f>
        <v/>
      </c>
      <c r="ED72" s="60" t="str">
        <f t="array" ref="ED72">IFERROR(INDEX('CAMAGUI DATA UNIFICADA'!$C$2:$T1007,MATCH(1,($A72='CAMAGUI DATA UNIFICADA'!$A$2:$A1007)*($DX$1='CAMAGUI DATA UNIFICADA'!$B$2:$B1007),0),MATCH(ED$2,'CAMAGUI DATA UNIFICADA'!$C$1:$T$1,0)),"")</f>
        <v/>
      </c>
      <c r="EE72" s="60" t="str">
        <f t="array" ref="EE72">IFERROR(INDEX('CAMAGUI DATA UNIFICADA'!$C$2:$T1007,MATCH(1,($A72='CAMAGUI DATA UNIFICADA'!$A$2:$A1007)*($DX$1='CAMAGUI DATA UNIFICADA'!$B$2:$B1007),0),MATCH(EE$2,'CAMAGUI DATA UNIFICADA'!$C$1:$T$1,0)),"")</f>
        <v/>
      </c>
      <c r="EF72" s="60" t="str">
        <f t="array" ref="EF72">IFERROR(INDEX('CAMAGUI DATA UNIFICADA'!$C$2:$T1007,MATCH(1,($A72='CAMAGUI DATA UNIFICADA'!$A$2:$A1007)*($DX$1='CAMAGUI DATA UNIFICADA'!$B$2:$B1007),0),MATCH(EF$2,'CAMAGUI DATA UNIFICADA'!$C$1:$T$1,0)),"")</f>
        <v/>
      </c>
      <c r="EG72" s="60" t="str">
        <f t="array" ref="EG72">IFERROR(INDEX('CAMAGUI DATA UNIFICADA'!$C$2:$T1007,MATCH(1,($A72='CAMAGUI DATA UNIFICADA'!$A$2:$A1007)*($DX$1='CAMAGUI DATA UNIFICADA'!$B$2:$B1007),0),MATCH(EG$2,'CAMAGUI DATA UNIFICADA'!$C$1:$T$1,0)),"")</f>
        <v/>
      </c>
      <c r="EH72" s="60" t="str">
        <f t="array" ref="EH72">IFERROR(INDEX('CAMAGUI DATA UNIFICADA'!$C$2:$T1007,MATCH(1,($A72='CAMAGUI DATA UNIFICADA'!$A$2:$A1007)*($DX$1='CAMAGUI DATA UNIFICADA'!$B$2:$B1007),0),MATCH(EH$2,'CAMAGUI DATA UNIFICADA'!$C$1:$T$1,0)),"")</f>
        <v/>
      </c>
      <c r="EI72" s="60" t="str">
        <f t="array" ref="EI72">IFERROR(INDEX('CAMAGUI DATA UNIFICADA'!$C$2:$T1007,MATCH(1,($A72='CAMAGUI DATA UNIFICADA'!$A$2:$A1007)*($DX$1='CAMAGUI DATA UNIFICADA'!$B$2:$B1007),0),MATCH(EI$2,'CAMAGUI DATA UNIFICADA'!$C$1:$T$1,0)),"")</f>
        <v/>
      </c>
      <c r="EJ72" s="60" t="str">
        <f t="array" ref="EJ72">IFERROR(INDEX('CAMAGUI DATA UNIFICADA'!$C$2:$T1007,MATCH(1,($A72='CAMAGUI DATA UNIFICADA'!$A$2:$A1007)*($DX$1='CAMAGUI DATA UNIFICADA'!$B$2:$B1007),0),MATCH(EJ$2,'CAMAGUI DATA UNIFICADA'!$C$1:$T$1,0)),"")</f>
        <v/>
      </c>
      <c r="EK72" s="60" t="str">
        <f t="array" ref="EK72">IFERROR(INDEX('CAMAGUI DATA UNIFICADA'!$C$2:$T1007,MATCH(1,($A72='CAMAGUI DATA UNIFICADA'!$A$2:$A1007)*($DX$1='CAMAGUI DATA UNIFICADA'!$B$2:$B1007),0),MATCH(EK$2,'CAMAGUI DATA UNIFICADA'!$C$1:$T$1,0)),"")</f>
        <v/>
      </c>
      <c r="EL72" s="60" t="str">
        <f t="array" ref="EL72">IFERROR(INDEX('CAMAGUI DATA UNIFICADA'!$C$2:$T1007,MATCH(1,($A72='CAMAGUI DATA UNIFICADA'!$A$2:$A1007)*($DX$1='CAMAGUI DATA UNIFICADA'!$B$2:$B1007),0),MATCH(EL$2,'CAMAGUI DATA UNIFICADA'!$C$1:$T$1,0)),"")</f>
        <v/>
      </c>
      <c r="EM72" s="60" t="str">
        <f t="array" ref="EM72">IFERROR(INDEX('CAMAGUI DATA UNIFICADA'!$C$2:$T1007,MATCH(1,($A72='CAMAGUI DATA UNIFICADA'!$A$2:$A1007)*($DX$1='CAMAGUI DATA UNIFICADA'!$B$2:$B1007),0),MATCH(EM$2,'CAMAGUI DATA UNIFICADA'!$C$1:$T$1,0)),"")</f>
        <v/>
      </c>
      <c r="EN72" s="60" t="str">
        <f t="array" ref="EN72">IFERROR(INDEX('CAMAGUI DATA UNIFICADA'!$C$2:$T1007,MATCH(1,($A72='CAMAGUI DATA UNIFICADA'!$A$2:$A1007)*($DX$1='CAMAGUI DATA UNIFICADA'!$B$2:$B1007),0),MATCH(EN$2,'CAMAGUI DATA UNIFICADA'!$C$1:$T$1,0)),"")</f>
        <v/>
      </c>
      <c r="EO72" s="140" t="str">
        <f t="array" ref="EO72">IFERROR(INDEX('CAMAGUI DATA UNIFICADA'!$C$2:$T1007,MATCH(1,($A72='CAMAGUI DATA UNIFICADA'!$A$2:$A1007)*($DX$1='CAMAGUI DATA UNIFICADA'!$B$2:$B1007),0),MATCH(EO$2,'CAMAGUI DATA UNIFICADA'!$C$1:$T$1,0)),"")</f>
        <v/>
      </c>
    </row>
    <row r="73">
      <c r="A73" s="137">
        <v>45439.0</v>
      </c>
      <c r="B73" s="138" t="str">
        <f t="array" ref="B73">IFERROR(INDEX('CAMAGUI DATA UNIFICADA'!$C$2:$T1007,MATCH(1,($A73='CAMAGUI DATA UNIFICADA'!$A$2:$A1007)*($B$1='CAMAGUI DATA UNIFICADA'!$B$2:$B1007),0),MATCH(B$2,'CAMAGUI DATA UNIFICADA'!$C$1:$T$1,0)),"")</f>
        <v>CA1160524</v>
      </c>
      <c r="C73" s="2">
        <f t="array" ref="C73">IFERROR(INDEX('CAMAGUI DATA UNIFICADA'!$C$2:$T1007,MATCH(1,($A73='CAMAGUI DATA UNIFICADA'!$A$2:$A1007)*($B$1='CAMAGUI DATA UNIFICADA'!$B$2:$B1007),0),MATCH(C$2,'CAMAGUI DATA UNIFICADA'!$C$1:$T$1,0)),"")</f>
        <v>225</v>
      </c>
      <c r="D73" s="2">
        <f t="array" ref="D73">IFERROR(INDEX('CAMAGUI DATA UNIFICADA'!$C$2:$T1007,MATCH(1,($A73='CAMAGUI DATA UNIFICADA'!$A$2:$A1007)*($B$1='CAMAGUI DATA UNIFICADA'!$B$2:$B1007),0),MATCH(D$2,'CAMAGUI DATA UNIFICADA'!$C$1:$T$1,0)),"")</f>
        <v>1260</v>
      </c>
      <c r="E73" s="2" t="str">
        <f t="array" ref="E73">IFERROR(INDEX('CAMAGUI DATA UNIFICADA'!$C$2:$T1007,MATCH(1,($A73='CAMAGUI DATA UNIFICADA'!$A$2:$A1007)*($B$1='CAMAGUI DATA UNIFICADA'!$B$2:$B1007),0),MATCH(E$2,'CAMAGUI DATA UNIFICADA'!$C$1:$T$1,0)),"")</f>
        <v>SKR NW#4</v>
      </c>
      <c r="F73" s="139">
        <f t="array" ref="F73">IFERROR(INDEX('CAMAGUI DATA UNIFICADA'!$C$2:$T1007,MATCH(1,($A73='CAMAGUI DATA UNIFICADA'!$A$2:$A1007)*($B$1='CAMAGUI DATA UNIFICADA'!$B$2:$B1007),0),MATCH(F$2,'CAMAGUI DATA UNIFICADA'!$C$1:$T$1,0)),"")</f>
        <v>1693.44</v>
      </c>
      <c r="G73" s="2">
        <f t="array" ref="G73">IFERROR(INDEX('CAMAGUI DATA UNIFICADA'!$C$2:$T1007,MATCH(1,($A73='CAMAGUI DATA UNIFICADA'!$A$2:$A1007)*($B$1='CAMAGUI DATA UNIFICADA'!$B$2:$B1007),0),MATCH(G$2,'CAMAGUI DATA UNIFICADA'!$C$1:$T$1,0)),"")</f>
        <v>2.37</v>
      </c>
      <c r="H73" s="2">
        <f t="array" ref="H73">IFERROR(INDEX('CAMAGUI DATA UNIFICADA'!$C$2:$T1007,MATCH(1,($A73='CAMAGUI DATA UNIFICADA'!$A$2:$A1007)*($B$1='CAMAGUI DATA UNIFICADA'!$B$2:$B1007),0),MATCH(H$2,'CAMAGUI DATA UNIFICADA'!$C$1:$T$1,0)),"")</f>
        <v>1.5</v>
      </c>
      <c r="I73" s="33">
        <f t="array" ref="I73">IFERROR(INDEX('CAMAGUI DATA UNIFICADA'!$C$2:$T1007,MATCH(1,($A73='CAMAGUI DATA UNIFICADA'!$A$2:$A1007)*($B$1='CAMAGUI DATA UNIFICADA'!$B$2:$B1007),0),MATCH(I$2,'CAMAGUI DATA UNIFICADA'!$C$1:$T$1,0)),"")</f>
        <v>10.5432</v>
      </c>
      <c r="J73" s="60">
        <f t="array" ref="J73">IFERROR(INDEX('CAMAGUI DATA UNIFICADA'!$C$2:$T1007,MATCH(1,($A73='CAMAGUI DATA UNIFICADA'!$A$2:$A1007)*($B$1='CAMAGUI DATA UNIFICADA'!$B$2:$B1007),0),MATCH(J$2,'CAMAGUI DATA UNIFICADA'!$C$1:$T$1,0)),"")</f>
        <v>900454.4053</v>
      </c>
      <c r="K73" s="33">
        <f t="array" ref="K73">IFERROR(INDEX('CAMAGUI DATA UNIFICADA'!$C$2:$T1007,MATCH(1,($A73='CAMAGUI DATA UNIFICADA'!$A$2:$A1007)*($B$1='CAMAGUI DATA UNIFICADA'!$B$2:$B1007),0),MATCH(K$2,'CAMAGUI DATA UNIFICADA'!$C$1:$T$1,0)),"")</f>
        <v>0.96</v>
      </c>
      <c r="L73" s="23">
        <f t="array" ref="L73">IFERROR(INDEX('CAMAGUI DATA UNIFICADA'!$C$2:$T1007,MATCH(1,($A73='CAMAGUI DATA UNIFICADA'!$A$2:$A1007)*($B$1='CAMAGUI DATA UNIFICADA'!$B$2:$B1007),0),MATCH(L$2,'CAMAGUI DATA UNIFICADA'!$C$1:$T$1,0)),"")</f>
        <v>0.7203635242</v>
      </c>
      <c r="M73" s="23">
        <f t="array" ref="M73">IFERROR(INDEX('CAMAGUI DATA UNIFICADA'!$C$2:$T1007,MATCH(1,($A73='CAMAGUI DATA UNIFICADA'!$A$2:$A1007)*($B$1='CAMAGUI DATA UNIFICADA'!$B$2:$B1007),0),MATCH(M$2,'CAMAGUI DATA UNIFICADA'!$C$1:$T$1,0)),"")</f>
        <v>0.7</v>
      </c>
      <c r="N73" s="60">
        <f t="array" ref="N73">IFERROR(INDEX('CAMAGUI DATA UNIFICADA'!$C$2:$T1007,MATCH(1,($A73='CAMAGUI DATA UNIFICADA'!$A$2:$A1007)*($B$1='CAMAGUI DATA UNIFICADA'!$B$2:$B1007),0),MATCH(N$2,'CAMAGUI DATA UNIFICADA'!$C$1:$T$1,0)),"")</f>
        <v>106837.6068</v>
      </c>
      <c r="O73" s="2">
        <f t="array" ref="O73">IFERROR(INDEX('CAMAGUI DATA UNIFICADA'!$C$2:$T1007,MATCH(1,($A73='CAMAGUI DATA UNIFICADA'!$A$2:$A1007)*($B$1='CAMAGUI DATA UNIFICADA'!$B$2:$B1007),0),MATCH(O$2,'CAMAGUI DATA UNIFICADA'!$C$1:$T$1,0)),"")</f>
        <v>2.2</v>
      </c>
      <c r="P73" s="2">
        <f t="array" ref="P73">IFERROR(INDEX('CAMAGUI DATA UNIFICADA'!$C$2:$T1007,MATCH(1,($A73='CAMAGUI DATA UNIFICADA'!$A$2:$A1007)*($B$1='CAMAGUI DATA UNIFICADA'!$B$2:$B1007),0),MATCH(P$2,'CAMAGUI DATA UNIFICADA'!$C$1:$T$1,0)),"")</f>
        <v>4.57</v>
      </c>
      <c r="Q73" s="33">
        <f t="array" ref="Q73">IFERROR(INDEX('CAMAGUI DATA UNIFICADA'!$C$2:$T1007,MATCH(1,($A73='CAMAGUI DATA UNIFICADA'!$A$2:$A1007)*($B$1='CAMAGUI DATA UNIFICADA'!$B$2:$B1007),0),MATCH(Q$2,'CAMAGUI DATA UNIFICADA'!$C$1:$T$1,0)),"")</f>
        <v>7.93176</v>
      </c>
      <c r="R73" s="60">
        <f t="array" ref="R73">IFERROR(INDEX('CAMAGUI DATA UNIFICADA'!$C$2:$T1007,MATCH(1,($A73='CAMAGUI DATA UNIFICADA'!$A$2:$A1007)*($B$1='CAMAGUI DATA UNIFICADA'!$B$2:$B1007),0),MATCH(R$2,'CAMAGUI DATA UNIFICADA'!$C$1:$T$1,0)),"")</f>
        <v>361.176025</v>
      </c>
      <c r="S73" s="140">
        <f t="array" ref="S73">IFERROR(INDEX('CAMAGUI DATA UNIFICADA'!$C$2:$T1007,MATCH(1,($A73='CAMAGUI DATA UNIFICADA'!$A$2:$A1007)*($B$1='CAMAGUI DATA UNIFICADA'!$B$2:$B1007),0),MATCH(S$2,'CAMAGUI DATA UNIFICADA'!$C$1:$T$1,0)),"")</f>
        <v>34.04400625</v>
      </c>
      <c r="T73" s="138" t="str">
        <f t="array" ref="T73">IFERROR(INDEX('CAMAGUI DATA UNIFICADA'!$C$2:$T1007,MATCH(1,($A73='CAMAGUI DATA UNIFICADA'!$A$2:$A1007)*($T$1='CAMAGUI DATA UNIFICADA'!$B$2:$B1007),0),MATCH(T$2,'CAMAGUI DATA UNIFICADA'!$C$1:$T$1,0)),"")</f>
        <v>CA2160524</v>
      </c>
      <c r="U73" s="2">
        <f t="array" ref="U73">IFERROR(INDEX('CAMAGUI DATA UNIFICADA'!$C$2:$T1007,MATCH(1,($A73='CAMAGUI DATA UNIFICADA'!$A$2:$A1007)*($T$1='CAMAGUI DATA UNIFICADA'!$B$2:$B1007),0),MATCH(U$2,'CAMAGUI DATA UNIFICADA'!$C$1:$T$1,0)),"")</f>
        <v>175</v>
      </c>
      <c r="V73" s="2">
        <f t="array" ref="V73">IFERROR(INDEX('CAMAGUI DATA UNIFICADA'!$C$2:$T1007,MATCH(1,($A73='CAMAGUI DATA UNIFICADA'!$A$2:$A1007)*($T$1='CAMAGUI DATA UNIFICADA'!$B$2:$B1007),0),MATCH(V$2,'CAMAGUI DATA UNIFICADA'!$C$1:$T$1,0)),"")</f>
        <v>987</v>
      </c>
      <c r="W73" s="2" t="str">
        <f t="array" ref="W73">IFERROR(INDEX('CAMAGUI DATA UNIFICADA'!$C$2:$T1007,MATCH(1,($A73='CAMAGUI DATA UNIFICADA'!$A$2:$A1007)*($T$1='CAMAGUI DATA UNIFICADA'!$B$2:$B1007),0),MATCH(W$2,'CAMAGUI DATA UNIFICADA'!$C$1:$T$1,0)),"")</f>
        <v>SKR NW#4</v>
      </c>
      <c r="X73" s="139">
        <f t="array" ref="X73">IFERROR(INDEX('CAMAGUI DATA UNIFICADA'!$C$2:$T1007,MATCH(1,($A73='CAMAGUI DATA UNIFICADA'!$A$2:$A1007)*($T$1='CAMAGUI DATA UNIFICADA'!$B$2:$B1007),0),MATCH(X$2,'CAMAGUI DATA UNIFICADA'!$C$1:$T$1,0)),"")</f>
        <v>1326.528</v>
      </c>
      <c r="Y73" s="2">
        <f t="array" ref="Y73">IFERROR(INDEX('CAMAGUI DATA UNIFICADA'!$C$2:$T1007,MATCH(1,($A73='CAMAGUI DATA UNIFICADA'!$A$2:$A1007)*($T$1='CAMAGUI DATA UNIFICADA'!$B$2:$B1007),0),MATCH(Y$2,'CAMAGUI DATA UNIFICADA'!$C$1:$T$1,0)),"")</f>
        <v>2.34</v>
      </c>
      <c r="Z73" s="2">
        <f t="array" ref="Z73">IFERROR(INDEX('CAMAGUI DATA UNIFICADA'!$C$2:$T1007,MATCH(1,($A73='CAMAGUI DATA UNIFICADA'!$A$2:$A1007)*($T$1='CAMAGUI DATA UNIFICADA'!$B$2:$B1007),0),MATCH(Z$2,'CAMAGUI DATA UNIFICADA'!$C$1:$T$1,0)),"")</f>
        <v>1.5</v>
      </c>
      <c r="AA73" s="2">
        <f t="array" ref="AA73">IFERROR(INDEX('CAMAGUI DATA UNIFICADA'!$C$2:$T1007,MATCH(1,($A73='CAMAGUI DATA UNIFICADA'!$A$2:$A1007)*($T$1='CAMAGUI DATA UNIFICADA'!$B$2:$B1007),0),MATCH(AA$2,'CAMAGUI DATA UNIFICADA'!$C$1:$T$1,0)),"")</f>
        <v>10.5864</v>
      </c>
      <c r="AB73" s="60">
        <f t="array" ref="AB73">IFERROR(INDEX('CAMAGUI DATA UNIFICADA'!$C$2:$T1007,MATCH(1,($A73='CAMAGUI DATA UNIFICADA'!$A$2:$A1007)*($T$1='CAMAGUI DATA UNIFICADA'!$B$2:$B1007),0),MATCH(AB$2,'CAMAGUI DATA UNIFICADA'!$C$1:$T$1,0)),"")</f>
        <v>706437.7389</v>
      </c>
      <c r="AC73" s="33">
        <f t="array" ref="AC73">IFERROR(INDEX('CAMAGUI DATA UNIFICADA'!$C$2:$T1007,MATCH(1,($A73='CAMAGUI DATA UNIFICADA'!$A$2:$A1007)*($T$1='CAMAGUI DATA UNIFICADA'!$B$2:$B1007),0),MATCH(AC$2,'CAMAGUI DATA UNIFICADA'!$C$1:$T$1,0)),"")</f>
        <v>0.9894736842</v>
      </c>
      <c r="AD73" s="23">
        <f t="array" ref="AD73">IFERROR(INDEX('CAMAGUI DATA UNIFICADA'!$C$2:$T1007,MATCH(1,($A73='CAMAGUI DATA UNIFICADA'!$A$2:$A1007)*($T$1='CAMAGUI DATA UNIFICADA'!$B$2:$B1007),0),MATCH(AD$2,'CAMAGUI DATA UNIFICADA'!$C$1:$T$1,0)),"")</f>
        <v>0.7436186725</v>
      </c>
      <c r="AE73" s="23">
        <f t="array" ref="AE73">IFERROR(INDEX('CAMAGUI DATA UNIFICADA'!$C$2:$T1007,MATCH(1,($A73='CAMAGUI DATA UNIFICADA'!$A$2:$A1007)*($T$1='CAMAGUI DATA UNIFICADA'!$B$2:$B1007),0),MATCH(AE$2,'CAMAGUI DATA UNIFICADA'!$C$1:$T$1,0)),"")</f>
        <v>0.7</v>
      </c>
      <c r="AF73" s="60">
        <f t="array" ref="AF73">IFERROR(INDEX('CAMAGUI DATA UNIFICADA'!$C$2:$T1007,MATCH(1,($A73='CAMAGUI DATA UNIFICADA'!$A$2:$A1007)*($T$1='CAMAGUI DATA UNIFICADA'!$B$2:$B1007),0),MATCH(AF$2,'CAMAGUI DATA UNIFICADA'!$C$1:$T$1,0)),"")</f>
        <v>110833.3333</v>
      </c>
      <c r="AG73" s="2">
        <f t="array" ref="AG73">IFERROR(INDEX('CAMAGUI DATA UNIFICADA'!$C$2:$T1007,MATCH(1,($A73='CAMAGUI DATA UNIFICADA'!$A$2:$A1007)*($T$1='CAMAGUI DATA UNIFICADA'!$B$2:$B1007),0),MATCH(AG$2,'CAMAGUI DATA UNIFICADA'!$C$1:$T$1,0)),"")</f>
        <v>2.2</v>
      </c>
      <c r="AH73" s="2">
        <f t="array" ref="AH73">IFERROR(INDEX('CAMAGUI DATA UNIFICADA'!$C$2:$T1007,MATCH(1,($A73='CAMAGUI DATA UNIFICADA'!$A$2:$A1007)*($T$1='CAMAGUI DATA UNIFICADA'!$B$2:$B1007),0),MATCH(AH$2,'CAMAGUI DATA UNIFICADA'!$C$1:$T$1,0)),"")</f>
        <v>4.54</v>
      </c>
      <c r="AI73" s="33">
        <f t="array" ref="AI73">IFERROR(INDEX('CAMAGUI DATA UNIFICADA'!$C$2:$T1007,MATCH(1,($A73='CAMAGUI DATA UNIFICADA'!$A$2:$A1007)*($T$1='CAMAGUI DATA UNIFICADA'!$B$2:$B1007),0),MATCH(AI$2,'CAMAGUI DATA UNIFICADA'!$C$1:$T$1,0)),"")</f>
        <v>7.96272</v>
      </c>
      <c r="AJ73" s="60">
        <f t="array" ref="AJ73">IFERROR(INDEX('CAMAGUI DATA UNIFICADA'!$C$2:$T1007,MATCH(1,($A73='CAMAGUI DATA UNIFICADA'!$A$2:$A1007)*($T$1='CAMAGUI DATA UNIFICADA'!$B$2:$B1007),0),MATCH(AJ$2,'CAMAGUI DATA UNIFICADA'!$C$1:$T$1,0)),"")</f>
        <v>273.7864578</v>
      </c>
      <c r="AK73" s="140">
        <f t="array" ref="AK73">IFERROR(INDEX('CAMAGUI DATA UNIFICADA'!$C$2:$T1007,MATCH(1,($A73='CAMAGUI DATA UNIFICADA'!$A$2:$A1007)*($T$1='CAMAGUI DATA UNIFICADA'!$B$2:$B1007),0),MATCH(AK$2,'CAMAGUI DATA UNIFICADA'!$C$1:$T$1,0)),"")</f>
        <v>24.69661446</v>
      </c>
      <c r="AL73" s="138" t="str">
        <f t="array" ref="AL73">IFERROR(INDEX('CAMAGUI DATA UNIFICADA'!$C$2:$T1007,MATCH(1,($A73='CAMAGUI DATA UNIFICADA'!$A$2:$A1007)*($AL$1='CAMAGUI DATA UNIFICADA'!$B$2:$B1007),0),MATCH(AL$2,'CAMAGUI DATA UNIFICADA'!$C$1:$T$1,0)),"")</f>
        <v>CA3160524</v>
      </c>
      <c r="AM73" s="2">
        <f t="array" ref="AM73">IFERROR(INDEX('CAMAGUI DATA UNIFICADA'!$C$2:$T1007,MATCH(1,($A73='CAMAGUI DATA UNIFICADA'!$A$2:$A1007)*($AL$1='CAMAGUI DATA UNIFICADA'!$B$2:$B1007),0),MATCH(AM$2,'CAMAGUI DATA UNIFICADA'!$C$1:$T$1,0)),"")</f>
        <v>200</v>
      </c>
      <c r="AN73" s="2">
        <f t="array" ref="AN73">IFERROR(INDEX('CAMAGUI DATA UNIFICADA'!$C$2:$T1007,MATCH(1,($A73='CAMAGUI DATA UNIFICADA'!$A$2:$A1007)*($AL$1='CAMAGUI DATA UNIFICADA'!$B$2:$B1007),0),MATCH(AN$2,'CAMAGUI DATA UNIFICADA'!$C$1:$T$1,0)),"")</f>
        <v>1136</v>
      </c>
      <c r="AO73" s="2" t="str">
        <f t="array" ref="AO73">IFERROR(INDEX('CAMAGUI DATA UNIFICADA'!$C$2:$T1007,MATCH(1,($A73='CAMAGUI DATA UNIFICADA'!$A$2:$A1007)*($AL$1='CAMAGUI DATA UNIFICADA'!$B$2:$B1007),0),MATCH(AO$2,'CAMAGUI DATA UNIFICADA'!$C$1:$T$1,0)),"")</f>
        <v>SKR NW#4</v>
      </c>
      <c r="AP73" s="139">
        <f t="array" ref="AP73">IFERROR(INDEX('CAMAGUI DATA UNIFICADA'!$C$2:$T1007,MATCH(1,($A73='CAMAGUI DATA UNIFICADA'!$A$2:$A1007)*($AL$1='CAMAGUI DATA UNIFICADA'!$B$2:$B1007),0),MATCH(AP$2,'CAMAGUI DATA UNIFICADA'!$C$1:$T$1,0)),"")</f>
        <v>1526.784</v>
      </c>
      <c r="AQ73" s="2">
        <f t="array" ref="AQ73">IFERROR(INDEX('CAMAGUI DATA UNIFICADA'!$C$2:$T1007,MATCH(1,($A73='CAMAGUI DATA UNIFICADA'!$A$2:$A1007)*($AL$1='CAMAGUI DATA UNIFICADA'!$B$2:$B1007),0),MATCH(AQ$2,'CAMAGUI DATA UNIFICADA'!$C$1:$T$1,0)),"")</f>
        <v>2.18</v>
      </c>
      <c r="AR73" s="2">
        <f t="array" ref="AR73">IFERROR(INDEX('CAMAGUI DATA UNIFICADA'!$C$2:$T1007,MATCH(1,($A73='CAMAGUI DATA UNIFICADA'!$A$2:$A1007)*($AL$1='CAMAGUI DATA UNIFICADA'!$B$2:$B1007),0),MATCH(AR$2,'CAMAGUI DATA UNIFICADA'!$C$1:$T$1,0)),"")</f>
        <v>1.32</v>
      </c>
      <c r="AS73" s="33">
        <f t="array" ref="AS73">IFERROR(INDEX('CAMAGUI DATA UNIFICADA'!$C$2:$T1007,MATCH(1,($A73='CAMAGUI DATA UNIFICADA'!$A$2:$A1007)*($AL$1='CAMAGUI DATA UNIFICADA'!$B$2:$B1007),0),MATCH(AS$2,'CAMAGUI DATA UNIFICADA'!$C$1:$T$1,0)),"")</f>
        <v>10.8168</v>
      </c>
      <c r="AT73" s="60">
        <f t="array" ref="AT73">IFERROR(INDEX('CAMAGUI DATA UNIFICADA'!$C$2:$T1007,MATCH(1,($A73='CAMAGUI DATA UNIFICADA'!$A$2:$A1007)*($AL$1='CAMAGUI DATA UNIFICADA'!$B$2:$B1007),0),MATCH(AT$2,'CAMAGUI DATA UNIFICADA'!$C$1:$T$1,0)),"")</f>
        <v>848153.9759</v>
      </c>
      <c r="AU73" s="33">
        <f t="array" ref="AU73">IFERROR(INDEX('CAMAGUI DATA UNIFICADA'!$C$2:$T1007,MATCH(1,($A73='CAMAGUI DATA UNIFICADA'!$A$2:$A1007)*($AL$1='CAMAGUI DATA UNIFICADA'!$B$2:$B1007),0),MATCH(AU$2,'CAMAGUI DATA UNIFICADA'!$C$1:$T$1,0)),"")</f>
        <v>1.117670209</v>
      </c>
      <c r="AV73" s="23">
        <f t="array" ref="AV73">IFERROR(INDEX('CAMAGUI DATA UNIFICADA'!$C$2:$T1007,MATCH(1,($A73='CAMAGUI DATA UNIFICADA'!$A$2:$A1007)*($AL$1='CAMAGUI DATA UNIFICADA'!$B$2:$B1007),0),MATCH(AV$2,'CAMAGUI DATA UNIFICADA'!$C$1:$T$1,0)),"")</f>
        <v>0.771049069</v>
      </c>
      <c r="AW73" s="23">
        <f t="array" ref="AW73">IFERROR(INDEX('CAMAGUI DATA UNIFICADA'!$C$2:$T1007,MATCH(1,($A73='CAMAGUI DATA UNIFICADA'!$A$2:$A1007)*($AL$1='CAMAGUI DATA UNIFICADA'!$B$2:$B1007),0),MATCH(AW$2,'CAMAGUI DATA UNIFICADA'!$C$1:$T$1,0)),"")</f>
        <v>0.7</v>
      </c>
      <c r="AX73" s="60">
        <f t="array" ref="AX73">IFERROR(INDEX('CAMAGUI DATA UNIFICADA'!$C$2:$T1007,MATCH(1,($A73='CAMAGUI DATA UNIFICADA'!$A$2:$A1007)*($AL$1='CAMAGUI DATA UNIFICADA'!$B$2:$B1007),0),MATCH(AX$2,'CAMAGUI DATA UNIFICADA'!$C$1:$T$1,0)),"")</f>
        <v>110000</v>
      </c>
      <c r="AY73" s="2">
        <f t="array" ref="AY73">IFERROR(INDEX('CAMAGUI DATA UNIFICADA'!$C$2:$T1007,MATCH(1,($A73='CAMAGUI DATA UNIFICADA'!$A$2:$A1007)*($AL$1='CAMAGUI DATA UNIFICADA'!$B$2:$B1007),0),MATCH(AY$2,'CAMAGUI DATA UNIFICADA'!$C$1:$T$1,0)),"")</f>
        <v>2.2</v>
      </c>
      <c r="AZ73" s="2">
        <f t="array" ref="AZ73">IFERROR(INDEX('CAMAGUI DATA UNIFICADA'!$C$2:$T1007,MATCH(1,($A73='CAMAGUI DATA UNIFICADA'!$A$2:$A1007)*($AL$1='CAMAGUI DATA UNIFICADA'!$B$2:$B1007),0),MATCH(AZ$2,'CAMAGUI DATA UNIFICADA'!$C$1:$T$1,0)),"")</f>
        <v>4.38</v>
      </c>
      <c r="BA73" s="33">
        <f t="array" ref="BA73">IFERROR(INDEX('CAMAGUI DATA UNIFICADA'!$C$2:$T1007,MATCH(1,($A73='CAMAGUI DATA UNIFICADA'!$A$2:$A1007)*($AL$1='CAMAGUI DATA UNIFICADA'!$B$2:$B1007),0),MATCH(BA$2,'CAMAGUI DATA UNIFICADA'!$C$1:$T$1,0)),"")</f>
        <v>8.12784</v>
      </c>
      <c r="BB73" s="60">
        <f t="array" ref="BB73">IFERROR(INDEX('CAMAGUI DATA UNIFICADA'!$C$2:$T1007,MATCH(1,($A73='CAMAGUI DATA UNIFICADA'!$A$2:$A1007)*($AL$1='CAMAGUI DATA UNIFICADA'!$B$2:$B1007),0),MATCH(BB$2,'CAMAGUI DATA UNIFICADA'!$C$1:$T$1,0)),"")</f>
        <v>312.3649861</v>
      </c>
      <c r="BC73" s="140">
        <f t="array" ref="BC73">IFERROR(INDEX('CAMAGUI DATA UNIFICADA'!$C$2:$T1007,MATCH(1,($A73='CAMAGUI DATA UNIFICADA'!$A$2:$A1007)*($AL$1='CAMAGUI DATA UNIFICADA'!$B$2:$B1007),0),MATCH(BC$2,'CAMAGUI DATA UNIFICADA'!$C$1:$T$1,0)),"")</f>
        <v>28.09124654</v>
      </c>
      <c r="BD73" s="138" t="str">
        <f t="array" ref="BD73">IFERROR(INDEX('CAMAGUI DATA UNIFICADA'!$C$2:$T1007,MATCH(1,($A73='CAMAGUI DATA UNIFICADA'!$A$2:$A1007)*($BD$1='CAMAGUI DATA UNIFICADA'!$B$2:$B1007),0),MATCH(BD$2,'CAMAGUI DATA UNIFICADA'!$C$1:$T$1,0)),"")</f>
        <v>CA4200424</v>
      </c>
      <c r="BE73" s="2">
        <f t="array" ref="BE73">IFERROR(INDEX('CAMAGUI DATA UNIFICADA'!$C$2:$T1007,MATCH(1,($A73='CAMAGUI DATA UNIFICADA'!$A$2:$A1007)*($BD$1='CAMAGUI DATA UNIFICADA'!$B$2:$B1007),0),MATCH(BE$2,'CAMAGUI DATA UNIFICADA'!$C$1:$T$1,0)),"")</f>
        <v>400</v>
      </c>
      <c r="BF73" s="2">
        <f t="array" ref="BF73">IFERROR(INDEX('CAMAGUI DATA UNIFICADA'!$C$2:$T1007,MATCH(1,($A73='CAMAGUI DATA UNIFICADA'!$A$2:$A1007)*($BD$1='CAMAGUI DATA UNIFICADA'!$B$2:$B1007),0),MATCH(BF$2,'CAMAGUI DATA UNIFICADA'!$C$1:$T$1,0)),"")</f>
        <v>2750</v>
      </c>
      <c r="BG73" s="2" t="str">
        <f t="array" ref="BG73">IFERROR(INDEX('CAMAGUI DATA UNIFICADA'!$C$2:$T1007,MATCH(1,($A73='CAMAGUI DATA UNIFICADA'!$A$2:$A1007)*($BD$1='CAMAGUI DATA UNIFICADA'!$B$2:$B1007),0),MATCH(BG$2,'CAMAGUI DATA UNIFICADA'!$C$1:$T$1,0)),"")</f>
        <v>SKR MAST</v>
      </c>
      <c r="BH73" s="139">
        <f t="array" ref="BH73">IFERROR(INDEX('CAMAGUI DATA UNIFICADA'!$C$2:$T1007,MATCH(1,($A73='CAMAGUI DATA UNIFICADA'!$A$2:$A1007)*($BD$1='CAMAGUI DATA UNIFICADA'!$B$2:$B1007),0),MATCH(BH$2,'CAMAGUI DATA UNIFICADA'!$C$1:$T$1,0)),"")</f>
        <v>2695</v>
      </c>
      <c r="BI73" s="2">
        <f t="array" ref="BI73">IFERROR(INDEX('CAMAGUI DATA UNIFICADA'!$C$2:$T1007,MATCH(1,($A73='CAMAGUI DATA UNIFICADA'!$A$2:$A1007)*($BD$1='CAMAGUI DATA UNIFICADA'!$B$2:$B1007),0),MATCH(BI$2,'CAMAGUI DATA UNIFICADA'!$C$1:$T$1,0)),"")</f>
        <v>14.43</v>
      </c>
      <c r="BJ73" s="2">
        <f t="array" ref="BJ73">IFERROR(INDEX('CAMAGUI DATA UNIFICADA'!$C$2:$T1007,MATCH(1,($A73='CAMAGUI DATA UNIFICADA'!$A$2:$A1007)*($BD$1='CAMAGUI DATA UNIFICADA'!$B$2:$B1007),0),MATCH(BJ$2,'CAMAGUI DATA UNIFICADA'!$C$1:$T$1,0)),"")</f>
        <v>2.99</v>
      </c>
      <c r="BK73" s="33">
        <f t="array" ref="BK73">IFERROR(INDEX('CAMAGUI DATA UNIFICADA'!$C$2:$T1007,MATCH(1,($A73='CAMAGUI DATA UNIFICADA'!$A$2:$A1007)*($BD$1='CAMAGUI DATA UNIFICADA'!$B$2:$B1007),0),MATCH(BK$2,'CAMAGUI DATA UNIFICADA'!$C$1:$T$1,0)),"")</f>
        <v>4.01808</v>
      </c>
      <c r="BL73" s="60">
        <f t="array" ref="BL73">IFERROR(INDEX('CAMAGUI DATA UNIFICADA'!$C$2:$T1007,MATCH(1,($A73='CAMAGUI DATA UNIFICADA'!$A$2:$A1007)*($BD$1='CAMAGUI DATA UNIFICADA'!$B$2:$B1007),0),MATCH(BL$2,'CAMAGUI DATA UNIFICADA'!$C$1:$T$1,0)),"")</f>
        <v>689882.4244</v>
      </c>
      <c r="BM73" s="33">
        <f t="array" ref="BM73">IFERROR(INDEX('CAMAGUI DATA UNIFICADA'!$C$2:$T1007,MATCH(1,($A73='CAMAGUI DATA UNIFICADA'!$A$2:$A1007)*($BD$1='CAMAGUI DATA UNIFICADA'!$B$2:$B1007),0),MATCH(BM$2,'CAMAGUI DATA UNIFICADA'!$C$1:$T$1,0)),"")</f>
        <v>1.420655609</v>
      </c>
      <c r="BN73" s="23">
        <f t="array" ref="BN73">IFERROR(INDEX('CAMAGUI DATA UNIFICADA'!$C$2:$T1007,MATCH(1,($A73='CAMAGUI DATA UNIFICADA'!$A$2:$A1007)*($BD$1='CAMAGUI DATA UNIFICADA'!$B$2:$B1007),0),MATCH(BN$2,'CAMAGUI DATA UNIFICADA'!$C$1:$T$1,0)),"")</f>
        <v>0.8844646467</v>
      </c>
      <c r="BO73" s="23">
        <f t="array" ref="BO73">IFERROR(INDEX('CAMAGUI DATA UNIFICADA'!$C$2:$T1007,MATCH(1,($A73='CAMAGUI DATA UNIFICADA'!$A$2:$A1007)*($BD$1='CAMAGUI DATA UNIFICADA'!$B$2:$B1007),0),MATCH(BO$2,'CAMAGUI DATA UNIFICADA'!$C$1:$T$1,0)),"")</f>
        <v>0.83</v>
      </c>
      <c r="BP73" s="60">
        <f t="array" ref="BP73">IFERROR(INDEX('CAMAGUI DATA UNIFICADA'!$C$2:$T1007,MATCH(1,($A73='CAMAGUI DATA UNIFICADA'!$A$2:$A1007)*($BD$1='CAMAGUI DATA UNIFICADA'!$B$2:$B1007),0),MATCH(BP$2,'CAMAGUI DATA UNIFICADA'!$C$1:$T$1,0)),"")</f>
        <v>134875</v>
      </c>
      <c r="BQ73" s="2">
        <f t="array" ref="BQ73">IFERROR(INDEX('CAMAGUI DATA UNIFICADA'!$C$2:$T1007,MATCH(1,($A73='CAMAGUI DATA UNIFICADA'!$A$2:$A1007)*($BD$1='CAMAGUI DATA UNIFICADA'!$B$2:$B1007),0),MATCH(BQ$2,'CAMAGUI DATA UNIFICADA'!$C$1:$T$1,0)),"")</f>
        <v>3.2</v>
      </c>
      <c r="BR73" s="2">
        <f t="array" ref="BR73">IFERROR(INDEX('CAMAGUI DATA UNIFICADA'!$C$2:$T1007,MATCH(1,($A73='CAMAGUI DATA UNIFICADA'!$A$2:$A1007)*($BD$1='CAMAGUI DATA UNIFICADA'!$B$2:$B1007),0),MATCH(BR$2,'CAMAGUI DATA UNIFICADA'!$C$1:$T$1,0)),"")</f>
        <v>17.63</v>
      </c>
      <c r="BS73" s="33">
        <f t="array" ref="BS73">IFERROR(INDEX('CAMAGUI DATA UNIFICADA'!$C$2:$T1007,MATCH(1,($A73='CAMAGUI DATA UNIFICADA'!$A$2:$A1007)*($BD$1='CAMAGUI DATA UNIFICADA'!$B$2:$B1007),0),MATCH(BS$2,'CAMAGUI DATA UNIFICADA'!$C$1:$T$1,0)),"")</f>
        <v>3.57996</v>
      </c>
      <c r="BT73" s="60">
        <f t="array" ref="BT73">IFERROR(INDEX('CAMAGUI DATA UNIFICADA'!$C$2:$T1007,MATCH(1,($A73='CAMAGUI DATA UNIFICADA'!$A$2:$A1007)*($BD$1='CAMAGUI DATA UNIFICADA'!$B$2:$B1007),0),MATCH(BT$2,'CAMAGUI DATA UNIFICADA'!$C$1:$T$1,0)),"")</f>
        <v>425.4816058</v>
      </c>
      <c r="BU73" s="140">
        <f t="array" ref="BU73">IFERROR(INDEX('CAMAGUI DATA UNIFICADA'!$C$2:$T1007,MATCH(1,($A73='CAMAGUI DATA UNIFICADA'!$A$2:$A1007)*($BD$1='CAMAGUI DATA UNIFICADA'!$B$2:$B1007),0),MATCH(BU$2,'CAMAGUI DATA UNIFICADA'!$C$1:$T$1,0)),"")</f>
        <v>6.370401439</v>
      </c>
      <c r="BV73" s="138" t="str">
        <f t="array" ref="BV73">IFERROR(INDEX('CAMAGUI DATA UNIFICADA'!$C$2:$T1007,MATCH(1,($A73='CAMAGUI DATA UNIFICADA'!$A$2:$A1007)*($BV$1='CAMAGUI DATA UNIFICADA'!$B$2:$B1007),0),MATCH(BV$2,'CAMAGUI DATA UNIFICADA'!$C$1:$T$1,0)),"")</f>
        <v>CA5200424</v>
      </c>
      <c r="BW73" s="2">
        <f t="array" ref="BW73">IFERROR(INDEX('CAMAGUI DATA UNIFICADA'!$C$2:$T1007,MATCH(1,($A73='CAMAGUI DATA UNIFICADA'!$A$2:$A1007)*($BV$1='CAMAGUI DATA UNIFICADA'!$B$2:$B1007),0),MATCH(BW$2,'CAMAGUI DATA UNIFICADA'!$C$1:$T$1,0)),"")</f>
        <v>375</v>
      </c>
      <c r="BX73" s="2">
        <f t="array" ref="BX73">IFERROR(INDEX('CAMAGUI DATA UNIFICADA'!$C$2:$T1007,MATCH(1,($A73='CAMAGUI DATA UNIFICADA'!$A$2:$A1007)*($BV$1='CAMAGUI DATA UNIFICADA'!$B$2:$B1007),0),MATCH(BX$2,'CAMAGUI DATA UNIFICADA'!$C$1:$T$1,0)),"")</f>
        <v>2575</v>
      </c>
      <c r="BY73" s="2" t="str">
        <f t="array" ref="BY73">IFERROR(INDEX('CAMAGUI DATA UNIFICADA'!$C$2:$T1007,MATCH(1,($A73='CAMAGUI DATA UNIFICADA'!$A$2:$A1007)*($BV$1='CAMAGUI DATA UNIFICADA'!$B$2:$B1007),0),MATCH(BY$2,'CAMAGUI DATA UNIFICADA'!$C$1:$T$1,0)),"")</f>
        <v>SKR MAST</v>
      </c>
      <c r="BZ73" s="139">
        <f t="array" ref="BZ73">IFERROR(INDEX('CAMAGUI DATA UNIFICADA'!$C$2:$T1007,MATCH(1,($A73='CAMAGUI DATA UNIFICADA'!$A$2:$A1007)*($BV$1='CAMAGUI DATA UNIFICADA'!$B$2:$B1007),0),MATCH(BZ$2,'CAMAGUI DATA UNIFICADA'!$C$1:$T$1,0)),"")</f>
        <v>2523.5</v>
      </c>
      <c r="CA73" s="2">
        <f t="array" ref="CA73">IFERROR(INDEX('CAMAGUI DATA UNIFICADA'!$C$2:$T1007,MATCH(1,($A73='CAMAGUI DATA UNIFICADA'!$A$2:$A1007)*($BV$1='CAMAGUI DATA UNIFICADA'!$B$2:$B1007),0),MATCH(CA$2,'CAMAGUI DATA UNIFICADA'!$C$1:$T$1,0)),"")</f>
        <v>15.48</v>
      </c>
      <c r="CB73" s="2">
        <f t="array" ref="CB73">IFERROR(INDEX('CAMAGUI DATA UNIFICADA'!$C$2:$T1007,MATCH(1,($A73='CAMAGUI DATA UNIFICADA'!$A$2:$A1007)*($BV$1='CAMAGUI DATA UNIFICADA'!$B$2:$B1007),0),MATCH(CB$2,'CAMAGUI DATA UNIFICADA'!$C$1:$T$1,0)),"")</f>
        <v>4.24</v>
      </c>
      <c r="CC73" s="33">
        <f t="array" ref="CC73">IFERROR(INDEX('CAMAGUI DATA UNIFICADA'!$C$2:$T1007,MATCH(1,($A73='CAMAGUI DATA UNIFICADA'!$A$2:$A1007)*($BV$1='CAMAGUI DATA UNIFICADA'!$B$2:$B1007),0),MATCH(CC$2,'CAMAGUI DATA UNIFICADA'!$C$1:$T$1,0)),"")</f>
        <v>3.8664</v>
      </c>
      <c r="CD73" s="60">
        <f t="array" ref="CD73">IFERROR(INDEX('CAMAGUI DATA UNIFICADA'!$C$2:$T1007,MATCH(1,($A73='CAMAGUI DATA UNIFICADA'!$A$2:$A1007)*($BV$1='CAMAGUI DATA UNIFICADA'!$B$2:$B1007),0),MATCH(CD$2,'CAMAGUI DATA UNIFICADA'!$C$1:$T$1,0)),"")</f>
        <v>626546.8188</v>
      </c>
      <c r="CE73" s="33">
        <f t="array" ref="CE73">IFERROR(INDEX('CAMAGUI DATA UNIFICADA'!$C$2:$T1007,MATCH(1,($A73='CAMAGUI DATA UNIFICADA'!$A$2:$A1007)*($BV$1='CAMAGUI DATA UNIFICADA'!$B$2:$B1007),0),MATCH(CE$2,'CAMAGUI DATA UNIFICADA'!$C$1:$T$1,0)),"")</f>
        <v>1.084484501</v>
      </c>
      <c r="CF73" s="23">
        <f t="array" ref="CF73">IFERROR(INDEX('CAMAGUI DATA UNIFICADA'!$C$2:$T1007,MATCH(1,($A73='CAMAGUI DATA UNIFICADA'!$A$2:$A1007)*($BV$1='CAMAGUI DATA UNIFICADA'!$B$2:$B1007),0),MATCH(CF$2,'CAMAGUI DATA UNIFICADA'!$C$1:$T$1,0)),"")</f>
        <v>0.895066884</v>
      </c>
      <c r="CG73" s="23">
        <f t="array" ref="CG73">IFERROR(INDEX('CAMAGUI DATA UNIFICADA'!$C$2:$T1007,MATCH(1,($A73='CAMAGUI DATA UNIFICADA'!$A$2:$A1007)*($BV$1='CAMAGUI DATA UNIFICADA'!$B$2:$B1007),0),MATCH(CG$2,'CAMAGUI DATA UNIFICADA'!$C$1:$T$1,0)),"")</f>
        <v>0.8</v>
      </c>
      <c r="CH73" s="60">
        <f t="array" ref="CH73">IFERROR(INDEX('CAMAGUI DATA UNIFICADA'!$C$2:$T1007,MATCH(1,($A73='CAMAGUI DATA UNIFICADA'!$A$2:$A1007)*($BV$1='CAMAGUI DATA UNIFICADA'!$B$2:$B1007),0),MATCH(CH$2,'CAMAGUI DATA UNIFICADA'!$C$1:$T$1,0)),"")</f>
        <v>133333.3333</v>
      </c>
      <c r="CI73" s="2">
        <f t="array" ref="CI73">IFERROR(INDEX('CAMAGUI DATA UNIFICADA'!$C$2:$T1007,MATCH(1,($A73='CAMAGUI DATA UNIFICADA'!$A$2:$A1007)*($BV$1='CAMAGUI DATA UNIFICADA'!$B$2:$B1007),0),MATCH(CI$2,'CAMAGUI DATA UNIFICADA'!$C$1:$T$1,0)),"")</f>
        <v>3.2</v>
      </c>
      <c r="CJ73" s="2">
        <f t="array" ref="CJ73">IFERROR(INDEX('CAMAGUI DATA UNIFICADA'!$C$2:$T1007,MATCH(1,($A73='CAMAGUI DATA UNIFICADA'!$A$2:$A1007)*($BV$1='CAMAGUI DATA UNIFICADA'!$B$2:$B1007),0),MATCH(CJ$2,'CAMAGUI DATA UNIFICADA'!$C$1:$T$1,0)),"")</f>
        <v>18.68</v>
      </c>
      <c r="CK73" s="33">
        <f t="array" ref="CK73">IFERROR(INDEX('CAMAGUI DATA UNIFICADA'!$C$2:$T1007,MATCH(1,($A73='CAMAGUI DATA UNIFICADA'!$A$2:$A1007)*($BV$1='CAMAGUI DATA UNIFICADA'!$B$2:$B1007),0),MATCH(CK$2,'CAMAGUI DATA UNIFICADA'!$C$1:$T$1,0)),"")</f>
        <v>3.45456</v>
      </c>
      <c r="CL73" s="60">
        <f t="array" ref="CL73">IFERROR(INDEX('CAMAGUI DATA UNIFICADA'!$C$2:$T1007,MATCH(1,($A73='CAMAGUI DATA UNIFICADA'!$A$2:$A1007)*($BV$1='CAMAGUI DATA UNIFICADA'!$B$2:$B1007),0),MATCH(CL$2,'CAMAGUI DATA UNIFICADA'!$C$1:$T$1,0)),"")</f>
        <v>375.4706574</v>
      </c>
      <c r="CM73" s="140">
        <f t="array" ref="CM73">IFERROR(INDEX('CAMAGUI DATA UNIFICADA'!$C$2:$T1007,MATCH(1,($A73='CAMAGUI DATA UNIFICADA'!$A$2:$A1007)*($BV$1='CAMAGUI DATA UNIFICADA'!$B$2:$B1007),0),MATCH(CM$2,'CAMAGUI DATA UNIFICADA'!$C$1:$T$1,0)),"")</f>
        <v>0.1176643475</v>
      </c>
      <c r="CN73" s="138" t="str">
        <f t="array" ref="CN73">IFERROR(INDEX('CAMAGUI DATA UNIFICADA'!$C$2:$T1007,MATCH(1,($A73='CAMAGUI DATA UNIFICADA'!$A$2:$A1007)*($CN$1='CAMAGUI DATA UNIFICADA'!$B$2:$B1007),0),MATCH(CN$2,'CAMAGUI DATA UNIFICADA'!$C$1:$T$1,0)),"")</f>
        <v>CA6200424</v>
      </c>
      <c r="CO73" s="2">
        <f t="array" ref="CO73">IFERROR(INDEX('CAMAGUI DATA UNIFICADA'!$C$2:$T1007,MATCH(1,($A73='CAMAGUI DATA UNIFICADA'!$A$2:$A1007)*($CN$1='CAMAGUI DATA UNIFICADA'!$B$2:$B1007),0),MATCH(CO$2,'CAMAGUI DATA UNIFICADA'!$C$1:$T$1,0)),"")</f>
        <v>625</v>
      </c>
      <c r="CP73" s="2">
        <f t="array" ref="CP73">IFERROR(INDEX('CAMAGUI DATA UNIFICADA'!$C$2:$T1007,MATCH(1,($A73='CAMAGUI DATA UNIFICADA'!$A$2:$A1007)*($CN$1='CAMAGUI DATA UNIFICADA'!$B$2:$B1007),0),MATCH(CP$2,'CAMAGUI DATA UNIFICADA'!$C$1:$T$1,0)),"")</f>
        <v>4175</v>
      </c>
      <c r="CQ73" s="2" t="str">
        <f t="array" ref="CQ73">IFERROR(INDEX('CAMAGUI DATA UNIFICADA'!$C$2:$T1007,MATCH(1,($A73='CAMAGUI DATA UNIFICADA'!$A$2:$A1007)*($CN$1='CAMAGUI DATA UNIFICADA'!$B$2:$B1007),0),MATCH(CQ$2,'CAMAGUI DATA UNIFICADA'!$C$1:$T$1,0)),"")</f>
        <v>SKR MAST</v>
      </c>
      <c r="CR73" s="139">
        <f t="array" ref="CR73">IFERROR(INDEX('CAMAGUI DATA UNIFICADA'!$C$2:$T1007,MATCH(1,($A73='CAMAGUI DATA UNIFICADA'!$A$2:$A1007)*($CN$1='CAMAGUI DATA UNIFICADA'!$B$2:$B1007),0),MATCH(CR$2,'CAMAGUI DATA UNIFICADA'!$C$1:$T$1,0)),"")</f>
        <v>4091.5</v>
      </c>
      <c r="CS73" s="2">
        <f t="array" ref="CS73">IFERROR(INDEX('CAMAGUI DATA UNIFICADA'!$C$2:$T1007,MATCH(1,($A73='CAMAGUI DATA UNIFICADA'!$A$2:$A1007)*($CN$1='CAMAGUI DATA UNIFICADA'!$B$2:$B1007),0),MATCH(CS$2,'CAMAGUI DATA UNIFICADA'!$C$1:$T$1,0)),"")</f>
        <v>13.95</v>
      </c>
      <c r="CT73" s="2">
        <f t="array" ref="CT73">IFERROR(INDEX('CAMAGUI DATA UNIFICADA'!$C$2:$T1007,MATCH(1,($A73='CAMAGUI DATA UNIFICADA'!$A$2:$A1007)*($CN$1='CAMAGUI DATA UNIFICADA'!$B$2:$B1007),0),MATCH(CT$2,'CAMAGUI DATA UNIFICADA'!$C$1:$T$1,0)),"")</f>
        <v>2.19</v>
      </c>
      <c r="CU73" s="33">
        <f t="array" ref="CU73">IFERROR(INDEX('CAMAGUI DATA UNIFICADA'!$C$2:$T1007,MATCH(1,($A73='CAMAGUI DATA UNIFICADA'!$A$2:$A1007)*($CN$1='CAMAGUI DATA UNIFICADA'!$B$2:$B1007),0),MATCH(CU$2,'CAMAGUI DATA UNIFICADA'!$C$1:$T$1,0)),"")</f>
        <v>4.0998</v>
      </c>
      <c r="CV73" s="60">
        <f t="array" ref="CV73">IFERROR(INDEX('CAMAGUI DATA UNIFICADA'!$C$2:$T1007,MATCH(1,($A73='CAMAGUI DATA UNIFICADA'!$A$2:$A1007)*($CN$1='CAMAGUI DATA UNIFICADA'!$B$2:$B1007),0),MATCH(CV$2,'CAMAGUI DATA UNIFICADA'!$C$1:$T$1,0)),"")</f>
        <v>1092806.171</v>
      </c>
      <c r="CW73" s="33">
        <f t="array" ref="CW73">IFERROR(INDEX('CAMAGUI DATA UNIFICADA'!$C$2:$T1007,MATCH(1,($A73='CAMAGUI DATA UNIFICADA'!$A$2:$A1007)*($CN$1='CAMAGUI DATA UNIFICADA'!$B$2:$B1007),0),MATCH(CW$2,'CAMAGUI DATA UNIFICADA'!$C$1:$T$1,0)),"")</f>
        <v>2.03348554</v>
      </c>
      <c r="CX73" s="23">
        <f t="array" ref="CX73">IFERROR(INDEX('CAMAGUI DATA UNIFICADA'!$C$2:$T1007,MATCH(1,($A73='CAMAGUI DATA UNIFICADA'!$A$2:$A1007)*($CN$1='CAMAGUI DATA UNIFICADA'!$B$2:$B1007),0),MATCH(CX$2,'CAMAGUI DATA UNIFICADA'!$C$1:$T$1,0)),"")</f>
        <v>0.8742449365</v>
      </c>
      <c r="CY73" s="23">
        <f t="array" ref="CY73">IFERROR(INDEX('CAMAGUI DATA UNIFICADA'!$C$2:$T1007,MATCH(1,($A73='CAMAGUI DATA UNIFICADA'!$A$2:$A1007)*($CN$1='CAMAGUI DATA UNIFICADA'!$B$2:$B1007),0),MATCH(CY$2,'CAMAGUI DATA UNIFICADA'!$C$1:$T$1,0)),"")</f>
        <v>0.75</v>
      </c>
      <c r="CZ73" s="60">
        <f t="array" ref="CZ73">IFERROR(INDEX('CAMAGUI DATA UNIFICADA'!$C$2:$T1007,MATCH(1,($A73='CAMAGUI DATA UNIFICADA'!$A$2:$A1007)*($CN$1='CAMAGUI DATA UNIFICADA'!$B$2:$B1007),0),MATCH(CZ$2,'CAMAGUI DATA UNIFICADA'!$C$1:$T$1,0)),"")</f>
        <v>107142.8571</v>
      </c>
      <c r="DA73" s="2">
        <f t="array" ref="DA73">IFERROR(INDEX('CAMAGUI DATA UNIFICADA'!$C$2:$T1007,MATCH(1,($A73='CAMAGUI DATA UNIFICADA'!$A$2:$A1007)*($CN$1='CAMAGUI DATA UNIFICADA'!$B$2:$B1007),0),MATCH(DA$2,'CAMAGUI DATA UNIFICADA'!$C$1:$T$1,0)),"")</f>
        <v>3.2</v>
      </c>
      <c r="DB73" s="2">
        <f t="array" ref="DB73">IFERROR(INDEX('CAMAGUI DATA UNIFICADA'!$C$2:$T1007,MATCH(1,($A73='CAMAGUI DATA UNIFICADA'!$A$2:$A1007)*($CN$1='CAMAGUI DATA UNIFICADA'!$B$2:$B1007),0),MATCH(DB$2,'CAMAGUI DATA UNIFICADA'!$C$1:$T$1,0)),"")</f>
        <v>17.15</v>
      </c>
      <c r="DC73" s="33">
        <f t="array" ref="DC73">IFERROR(INDEX('CAMAGUI DATA UNIFICADA'!$C$2:$T1007,MATCH(1,($A73='CAMAGUI DATA UNIFICADA'!$A$2:$A1007)*($CN$1='CAMAGUI DATA UNIFICADA'!$B$2:$B1007),0),MATCH(DC$2,'CAMAGUI DATA UNIFICADA'!$C$1:$T$1,0)),"")</f>
        <v>3.6318</v>
      </c>
      <c r="DD73" s="60">
        <f t="array" ref="DD73">IFERROR(INDEX('CAMAGUI DATA UNIFICADA'!$C$2:$T1007,MATCH(1,($A73='CAMAGUI DATA UNIFICADA'!$A$2:$A1007)*($CN$1='CAMAGUI DATA UNIFICADA'!$B$2:$B1007),0),MATCH(DD$2,'CAMAGUI DATA UNIFICADA'!$C$1:$T$1,0)),"")</f>
        <v>608.6580762</v>
      </c>
      <c r="DE73" s="140">
        <f t="array" ref="DE73">IFERROR(INDEX('CAMAGUI DATA UNIFICADA'!$C$2:$T1007,MATCH(1,($A73='CAMAGUI DATA UNIFICADA'!$A$2:$A1007)*($CN$1='CAMAGUI DATA UNIFICADA'!$B$2:$B1007),0),MATCH(DE$2,'CAMAGUI DATA UNIFICADA'!$C$1:$T$1,0)),"")</f>
        <v>-4.085480945</v>
      </c>
      <c r="DF73" s="138" t="str">
        <f t="array" ref="DF73">IFERROR(INDEX('CAMAGUI DATA UNIFICADA'!$C$2:$T1007,MATCH(1,($A73='CAMAGUI DATA UNIFICADA'!$A$2:$A1007)*($DF$1='CAMAGUI DATA UNIFICADA'!$B$2:$B1007),0),MATCH(DF$2,'CAMAGUI DATA UNIFICADA'!$C$1:$T$1,0)),"")</f>
        <v/>
      </c>
      <c r="DG73" s="2" t="str">
        <f t="array" ref="DG73">IFERROR(INDEX('CAMAGUI DATA UNIFICADA'!$C$2:$T1007,MATCH(1,($A73='CAMAGUI DATA UNIFICADA'!$A$2:$A1007)*($DF$1='CAMAGUI DATA UNIFICADA'!$B$2:$B1007),0),MATCH(DG$2,'CAMAGUI DATA UNIFICADA'!$C$1:$T$1,0)),"")</f>
        <v/>
      </c>
      <c r="DH73" s="2" t="str">
        <f t="array" ref="DH73">IFERROR(INDEX('CAMAGUI DATA UNIFICADA'!$C$2:$T1007,MATCH(1,($A73='CAMAGUI DATA UNIFICADA'!$A$2:$A1007)*($DF$1='CAMAGUI DATA UNIFICADA'!$B$2:$B1007),0),MATCH(DH$2,'CAMAGUI DATA UNIFICADA'!$C$1:$T$1,0)),"")</f>
        <v/>
      </c>
      <c r="DI73" s="2" t="str">
        <f t="array" ref="DI73">IFERROR(INDEX('CAMAGUI DATA UNIFICADA'!$C$2:$T1007,MATCH(1,($A73='CAMAGUI DATA UNIFICADA'!$A$2:$A1007)*($DF$1='CAMAGUI DATA UNIFICADA'!$B$2:$B1007),0),MATCH(DI$2,'CAMAGUI DATA UNIFICADA'!$C$1:$T$1,0)),"")</f>
        <v/>
      </c>
      <c r="DJ73" s="139" t="str">
        <f t="array" ref="DJ73">IFERROR(INDEX('CAMAGUI DATA UNIFICADA'!$C$2:$T1007,MATCH(1,($A73='CAMAGUI DATA UNIFICADA'!$A$2:$A1007)*($DF$1='CAMAGUI DATA UNIFICADA'!$B$2:$B1007),0),MATCH(DJ$2,'CAMAGUI DATA UNIFICADA'!$C$1:$T$1,0)),"")</f>
        <v/>
      </c>
      <c r="DK73" s="2" t="str">
        <f t="array" ref="DK73">IFERROR(INDEX('CAMAGUI DATA UNIFICADA'!$C$2:$T1007,MATCH(1,($A73='CAMAGUI DATA UNIFICADA'!$A$2:$A1007)*($DF$1='CAMAGUI DATA UNIFICADA'!$B$2:$B1007),0),MATCH(DK$2,'CAMAGUI DATA UNIFICADA'!$C$1:$T$1,0)),"")</f>
        <v/>
      </c>
      <c r="DL73" s="2" t="str">
        <f t="array" ref="DL73">IFERROR(INDEX('CAMAGUI DATA UNIFICADA'!$C$2:$T1007,MATCH(1,($A73='CAMAGUI DATA UNIFICADA'!$A$2:$A1007)*($DF$1='CAMAGUI DATA UNIFICADA'!$B$2:$B1007),0),MATCH(DL$2,'CAMAGUI DATA UNIFICADA'!$C$1:$T$1,0)),"")</f>
        <v/>
      </c>
      <c r="DM73" s="33" t="str">
        <f t="array" ref="DM73">IFERROR(INDEX('CAMAGUI DATA UNIFICADA'!$C$2:$T1007,MATCH(1,($A73='CAMAGUI DATA UNIFICADA'!$A$2:$A1007)*($DF$1='CAMAGUI DATA UNIFICADA'!$B$2:$B1007),0),MATCH(DM$2,'CAMAGUI DATA UNIFICADA'!$C$1:$T$1,0)),"")</f>
        <v/>
      </c>
      <c r="DN73" s="60" t="str">
        <f t="array" ref="DN73">IFERROR(INDEX('CAMAGUI DATA UNIFICADA'!$C$2:$T1007,MATCH(1,($A73='CAMAGUI DATA UNIFICADA'!$A$2:$A1007)*($DF$1='CAMAGUI DATA UNIFICADA'!$B$2:$B1007),0),MATCH(DN$2,'CAMAGUI DATA UNIFICADA'!$C$1:$T$1,0)),"")</f>
        <v/>
      </c>
      <c r="DO73" s="33" t="str">
        <f t="array" ref="DO73">IFERROR(INDEX('CAMAGUI DATA UNIFICADA'!$C$2:$T1007,MATCH(1,($A73='CAMAGUI DATA UNIFICADA'!$A$2:$A1007)*($DF$1='CAMAGUI DATA UNIFICADA'!$B$2:$B1007),0),MATCH(DO$2,'CAMAGUI DATA UNIFICADA'!$C$1:$T$1,0)),"")</f>
        <v/>
      </c>
      <c r="DP73" s="23" t="str">
        <f t="array" ref="DP73">IFERROR(INDEX('CAMAGUI DATA UNIFICADA'!$C$2:$T1007,MATCH(1,($A73='CAMAGUI DATA UNIFICADA'!$A$2:$A1007)*($DF$1='CAMAGUI DATA UNIFICADA'!$B$2:$B1007),0),MATCH(DP$2,'CAMAGUI DATA UNIFICADA'!$C$1:$T$1,0)),"")</f>
        <v/>
      </c>
      <c r="DQ73" s="23" t="str">
        <f t="array" ref="DQ73">IFERROR(INDEX('CAMAGUI DATA UNIFICADA'!$C$2:$T1007,MATCH(1,($A73='CAMAGUI DATA UNIFICADA'!$A$2:$A1007)*($DF$1='CAMAGUI DATA UNIFICADA'!$B$2:$B1007),0),MATCH(DQ$2,'CAMAGUI DATA UNIFICADA'!$C$1:$T$1,0)),"")</f>
        <v/>
      </c>
      <c r="DR73" s="2" t="str">
        <f t="array" ref="DR73">IFERROR(INDEX('CAMAGUI DATA UNIFICADA'!$C$2:$T1007,MATCH(1,($A73='CAMAGUI DATA UNIFICADA'!$A$2:$A1007)*($DF$1='CAMAGUI DATA UNIFICADA'!$B$2:$B1007),0),MATCH(DR$2,'CAMAGUI DATA UNIFICADA'!$C$1:$T$1,0)),"")</f>
        <v/>
      </c>
      <c r="DS73" s="2" t="str">
        <f t="array" ref="DS73">IFERROR(INDEX('CAMAGUI DATA UNIFICADA'!$C$2:$T1007,MATCH(1,($A73='CAMAGUI DATA UNIFICADA'!$A$2:$A1007)*($DF$1='CAMAGUI DATA UNIFICADA'!$B$2:$B1007),0),MATCH(DS$2,'CAMAGUI DATA UNIFICADA'!$C$1:$T$1,0)),"")</f>
        <v/>
      </c>
      <c r="DT73" s="2" t="str">
        <f t="array" ref="DT73">IFERROR(INDEX('CAMAGUI DATA UNIFICADA'!$C$2:$T1007,MATCH(1,($A73='CAMAGUI DATA UNIFICADA'!$A$2:$A1007)*($DF$1='CAMAGUI DATA UNIFICADA'!$B$2:$B1007),0),MATCH(DT$2,'CAMAGUI DATA UNIFICADA'!$C$1:$T$1,0)),"")</f>
        <v/>
      </c>
      <c r="DU73" s="33" t="str">
        <f t="array" ref="DU73">IFERROR(INDEX('CAMAGUI DATA UNIFICADA'!$C$2:$T1007,MATCH(1,($A73='CAMAGUI DATA UNIFICADA'!$A$2:$A1007)*($DF$1='CAMAGUI DATA UNIFICADA'!$B$2:$B1007),0),MATCH(DU$2,'CAMAGUI DATA UNIFICADA'!$C$1:$T$1,0)),"")</f>
        <v/>
      </c>
      <c r="DV73" s="60" t="str">
        <f t="array" ref="DV73">IFERROR(INDEX('CAMAGUI DATA UNIFICADA'!$C$2:$T1007,MATCH(1,($A73='CAMAGUI DATA UNIFICADA'!$A$2:$A1007)*($DF$1='CAMAGUI DATA UNIFICADA'!$B$2:$B1007),0),MATCH(DV$2,'CAMAGUI DATA UNIFICADA'!$C$1:$T$1,0)),"")</f>
        <v/>
      </c>
      <c r="DW73" s="140" t="str">
        <f t="array" ref="DW73">IFERROR(INDEX('CAMAGUI DATA UNIFICADA'!$C$2:$T1007,MATCH(1,($A73='CAMAGUI DATA UNIFICADA'!$A$2:$A1007)*($DF$1='CAMAGUI DATA UNIFICADA'!$B$2:$B1007),0),MATCH(DW$2,'CAMAGUI DATA UNIFICADA'!$C$1:$T$1,0)),"")</f>
        <v/>
      </c>
      <c r="DX73" s="144" t="str">
        <f t="array" ref="DX73">IFERROR(INDEX('CAMAGUI DATA UNIFICADA'!$C$2:$T1007,MATCH(1,($A73='CAMAGUI DATA UNIFICADA'!$A$2:$A1007)*($DX$1='CAMAGUI DATA UNIFICADA'!$B$2:$B1007),0),MATCH(DX$2,'CAMAGUI DATA UNIFICADA'!$C$1:$T$1,0)),"")</f>
        <v/>
      </c>
      <c r="DY73" s="60" t="str">
        <f t="array" ref="DY73">IFERROR(INDEX('CAMAGUI DATA UNIFICADA'!$C$2:$T1007,MATCH(1,($A73='CAMAGUI DATA UNIFICADA'!$A$2:$A1007)*($DX$1='CAMAGUI DATA UNIFICADA'!$B$2:$B1007),0),MATCH(DY$2,'CAMAGUI DATA UNIFICADA'!$C$1:$T$1,0)),"")</f>
        <v/>
      </c>
      <c r="DZ73" s="60" t="str">
        <f t="array" ref="DZ73">IFERROR(INDEX('CAMAGUI DATA UNIFICADA'!$C$2:$T1007,MATCH(1,($A73='CAMAGUI DATA UNIFICADA'!$A$2:$A1007)*($DX$1='CAMAGUI DATA UNIFICADA'!$B$2:$B1007),0),MATCH(DZ$2,'CAMAGUI DATA UNIFICADA'!$C$1:$T$1,0)),"")</f>
        <v/>
      </c>
      <c r="EA73" s="60" t="str">
        <f t="array" ref="EA73">IFERROR(INDEX('CAMAGUI DATA UNIFICADA'!$C$2:$T1007,MATCH(1,($A73='CAMAGUI DATA UNIFICADA'!$A$2:$A1007)*($DX$1='CAMAGUI DATA UNIFICADA'!$B$2:$B1007),0),MATCH(EA$2,'CAMAGUI DATA UNIFICADA'!$C$1:$T$1,0)),"")</f>
        <v/>
      </c>
      <c r="EB73" s="60" t="str">
        <f t="array" ref="EB73">IFERROR(INDEX('CAMAGUI DATA UNIFICADA'!$C$2:$T1007,MATCH(1,($A73='CAMAGUI DATA UNIFICADA'!$A$2:$A1007)*($DX$1='CAMAGUI DATA UNIFICADA'!$B$2:$B1007),0),MATCH(EB$2,'CAMAGUI DATA UNIFICADA'!$C$1:$T$1,0)),"")</f>
        <v/>
      </c>
      <c r="EC73" s="60" t="str">
        <f t="array" ref="EC73">IFERROR(INDEX('CAMAGUI DATA UNIFICADA'!$C$2:$T1007,MATCH(1,($A73='CAMAGUI DATA UNIFICADA'!$A$2:$A1007)*($DX$1='CAMAGUI DATA UNIFICADA'!$B$2:$B1007),0),MATCH(EC$2,'CAMAGUI DATA UNIFICADA'!$C$1:$T$1,0)),"")</f>
        <v/>
      </c>
      <c r="ED73" s="60" t="str">
        <f t="array" ref="ED73">IFERROR(INDEX('CAMAGUI DATA UNIFICADA'!$C$2:$T1007,MATCH(1,($A73='CAMAGUI DATA UNIFICADA'!$A$2:$A1007)*($DX$1='CAMAGUI DATA UNIFICADA'!$B$2:$B1007),0),MATCH(ED$2,'CAMAGUI DATA UNIFICADA'!$C$1:$T$1,0)),"")</f>
        <v/>
      </c>
      <c r="EE73" s="60" t="str">
        <f t="array" ref="EE73">IFERROR(INDEX('CAMAGUI DATA UNIFICADA'!$C$2:$T1007,MATCH(1,($A73='CAMAGUI DATA UNIFICADA'!$A$2:$A1007)*($DX$1='CAMAGUI DATA UNIFICADA'!$B$2:$B1007),0),MATCH(EE$2,'CAMAGUI DATA UNIFICADA'!$C$1:$T$1,0)),"")</f>
        <v/>
      </c>
      <c r="EF73" s="60" t="str">
        <f t="array" ref="EF73">IFERROR(INDEX('CAMAGUI DATA UNIFICADA'!$C$2:$T1007,MATCH(1,($A73='CAMAGUI DATA UNIFICADA'!$A$2:$A1007)*($DX$1='CAMAGUI DATA UNIFICADA'!$B$2:$B1007),0),MATCH(EF$2,'CAMAGUI DATA UNIFICADA'!$C$1:$T$1,0)),"")</f>
        <v/>
      </c>
      <c r="EG73" s="60" t="str">
        <f t="array" ref="EG73">IFERROR(INDEX('CAMAGUI DATA UNIFICADA'!$C$2:$T1007,MATCH(1,($A73='CAMAGUI DATA UNIFICADA'!$A$2:$A1007)*($DX$1='CAMAGUI DATA UNIFICADA'!$B$2:$B1007),0),MATCH(EG$2,'CAMAGUI DATA UNIFICADA'!$C$1:$T$1,0)),"")</f>
        <v/>
      </c>
      <c r="EH73" s="60" t="str">
        <f t="array" ref="EH73">IFERROR(INDEX('CAMAGUI DATA UNIFICADA'!$C$2:$T1007,MATCH(1,($A73='CAMAGUI DATA UNIFICADA'!$A$2:$A1007)*($DX$1='CAMAGUI DATA UNIFICADA'!$B$2:$B1007),0),MATCH(EH$2,'CAMAGUI DATA UNIFICADA'!$C$1:$T$1,0)),"")</f>
        <v/>
      </c>
      <c r="EI73" s="60" t="str">
        <f t="array" ref="EI73">IFERROR(INDEX('CAMAGUI DATA UNIFICADA'!$C$2:$T1007,MATCH(1,($A73='CAMAGUI DATA UNIFICADA'!$A$2:$A1007)*($DX$1='CAMAGUI DATA UNIFICADA'!$B$2:$B1007),0),MATCH(EI$2,'CAMAGUI DATA UNIFICADA'!$C$1:$T$1,0)),"")</f>
        <v/>
      </c>
      <c r="EJ73" s="60" t="str">
        <f t="array" ref="EJ73">IFERROR(INDEX('CAMAGUI DATA UNIFICADA'!$C$2:$T1007,MATCH(1,($A73='CAMAGUI DATA UNIFICADA'!$A$2:$A1007)*($DX$1='CAMAGUI DATA UNIFICADA'!$B$2:$B1007),0),MATCH(EJ$2,'CAMAGUI DATA UNIFICADA'!$C$1:$T$1,0)),"")</f>
        <v/>
      </c>
      <c r="EK73" s="60" t="str">
        <f t="array" ref="EK73">IFERROR(INDEX('CAMAGUI DATA UNIFICADA'!$C$2:$T1007,MATCH(1,($A73='CAMAGUI DATA UNIFICADA'!$A$2:$A1007)*($DX$1='CAMAGUI DATA UNIFICADA'!$B$2:$B1007),0),MATCH(EK$2,'CAMAGUI DATA UNIFICADA'!$C$1:$T$1,0)),"")</f>
        <v/>
      </c>
      <c r="EL73" s="60" t="str">
        <f t="array" ref="EL73">IFERROR(INDEX('CAMAGUI DATA UNIFICADA'!$C$2:$T1007,MATCH(1,($A73='CAMAGUI DATA UNIFICADA'!$A$2:$A1007)*($DX$1='CAMAGUI DATA UNIFICADA'!$B$2:$B1007),0),MATCH(EL$2,'CAMAGUI DATA UNIFICADA'!$C$1:$T$1,0)),"")</f>
        <v/>
      </c>
      <c r="EM73" s="60" t="str">
        <f t="array" ref="EM73">IFERROR(INDEX('CAMAGUI DATA UNIFICADA'!$C$2:$T1007,MATCH(1,($A73='CAMAGUI DATA UNIFICADA'!$A$2:$A1007)*($DX$1='CAMAGUI DATA UNIFICADA'!$B$2:$B1007),0),MATCH(EM$2,'CAMAGUI DATA UNIFICADA'!$C$1:$T$1,0)),"")</f>
        <v/>
      </c>
      <c r="EN73" s="60" t="str">
        <f t="array" ref="EN73">IFERROR(INDEX('CAMAGUI DATA UNIFICADA'!$C$2:$T1007,MATCH(1,($A73='CAMAGUI DATA UNIFICADA'!$A$2:$A1007)*($DX$1='CAMAGUI DATA UNIFICADA'!$B$2:$B1007),0),MATCH(EN$2,'CAMAGUI DATA UNIFICADA'!$C$1:$T$1,0)),"")</f>
        <v/>
      </c>
      <c r="EO73" s="140" t="str">
        <f t="array" ref="EO73">IFERROR(INDEX('CAMAGUI DATA UNIFICADA'!$C$2:$T1007,MATCH(1,($A73='CAMAGUI DATA UNIFICADA'!$A$2:$A1007)*($DX$1='CAMAGUI DATA UNIFICADA'!$B$2:$B1007),0),MATCH(EO$2,'CAMAGUI DATA UNIFICADA'!$C$1:$T$1,0)),"")</f>
        <v/>
      </c>
    </row>
    <row r="74">
      <c r="A74" s="137">
        <v>45446.0</v>
      </c>
      <c r="B74" s="138" t="str">
        <f t="array" ref="B74">IFERROR(INDEX('CAMAGUI DATA UNIFICADA'!$C$2:$T1007,MATCH(1,($A74='CAMAGUI DATA UNIFICADA'!$A$2:$A1007)*($B$1='CAMAGUI DATA UNIFICADA'!$B$2:$B1007),0),MATCH(B$2,'CAMAGUI DATA UNIFICADA'!$C$1:$T$1,0)),"")</f>
        <v>CA1160524</v>
      </c>
      <c r="C74" s="2">
        <f t="array" ref="C74">IFERROR(INDEX('CAMAGUI DATA UNIFICADA'!$C$2:$T1007,MATCH(1,($A74='CAMAGUI DATA UNIFICADA'!$A$2:$A1007)*($B$1='CAMAGUI DATA UNIFICADA'!$B$2:$B1007),0),MATCH(C$2,'CAMAGUI DATA UNIFICADA'!$C$1:$T$1,0)),"")</f>
        <v>400</v>
      </c>
      <c r="D74" s="2">
        <f t="array" ref="D74">IFERROR(INDEX('CAMAGUI DATA UNIFICADA'!$C$2:$T1007,MATCH(1,($A74='CAMAGUI DATA UNIFICADA'!$A$2:$A1007)*($B$1='CAMAGUI DATA UNIFICADA'!$B$2:$B1007),0),MATCH(D$2,'CAMAGUI DATA UNIFICADA'!$C$1:$T$1,0)),"")</f>
        <v>2275</v>
      </c>
      <c r="E74" s="2" t="str">
        <f t="array" ref="E74">IFERROR(INDEX('CAMAGUI DATA UNIFICADA'!$C$2:$T1007,MATCH(1,($A74='CAMAGUI DATA UNIFICADA'!$A$2:$A1007)*($B$1='CAMAGUI DATA UNIFICADA'!$B$2:$B1007),0),MATCH(E$2,'CAMAGUI DATA UNIFICADA'!$C$1:$T$1,0)),"")</f>
        <v>SKR NW#4</v>
      </c>
      <c r="F74" s="139">
        <f t="array" ref="F74">IFERROR(INDEX('CAMAGUI DATA UNIFICADA'!$C$2:$T1007,MATCH(1,($A74='CAMAGUI DATA UNIFICADA'!$A$2:$A1007)*($B$1='CAMAGUI DATA UNIFICADA'!$B$2:$B1007),0),MATCH(F$2,'CAMAGUI DATA UNIFICADA'!$C$1:$T$1,0)),"")</f>
        <v>3057.6</v>
      </c>
      <c r="G74" s="2">
        <f t="array" ref="G74">IFERROR(INDEX('CAMAGUI DATA UNIFICADA'!$C$2:$T1007,MATCH(1,($A74='CAMAGUI DATA UNIFICADA'!$A$2:$A1007)*($B$1='CAMAGUI DATA UNIFICADA'!$B$2:$B1007),0),MATCH(G$2,'CAMAGUI DATA UNIFICADA'!$C$1:$T$1,0)),"")</f>
        <v>4.47</v>
      </c>
      <c r="H74" s="2">
        <f t="array" ref="H74">IFERROR(INDEX('CAMAGUI DATA UNIFICADA'!$C$2:$T1007,MATCH(1,($A74='CAMAGUI DATA UNIFICADA'!$A$2:$A1007)*($B$1='CAMAGUI DATA UNIFICADA'!$B$2:$B1007),0),MATCH(H$2,'CAMAGUI DATA UNIFICADA'!$C$1:$T$1,0)),"")</f>
        <v>2.1</v>
      </c>
      <c r="I74" s="33">
        <f t="array" ref="I74">IFERROR(INDEX('CAMAGUI DATA UNIFICADA'!$C$2:$T1007,MATCH(1,($A74='CAMAGUI DATA UNIFICADA'!$A$2:$A1007)*($B$1='CAMAGUI DATA UNIFICADA'!$B$2:$B1007),0),MATCH(I$2,'CAMAGUI DATA UNIFICADA'!$C$1:$T$1,0)),"")</f>
        <v>8.03496</v>
      </c>
      <c r="J74" s="60">
        <f t="array" ref="J74">IFERROR(INDEX('CAMAGUI DATA UNIFICADA'!$C$2:$T1007,MATCH(1,($A74='CAMAGUI DATA UNIFICADA'!$A$2:$A1007)*($B$1='CAMAGUI DATA UNIFICADA'!$B$2:$B1007),0),MATCH(J$2,'CAMAGUI DATA UNIFICADA'!$C$1:$T$1,0)),"")</f>
        <v>1113701.358</v>
      </c>
      <c r="K74" s="33">
        <f t="array" ref="K74">IFERROR(INDEX('CAMAGUI DATA UNIFICADA'!$C$2:$T1007,MATCH(1,($A74='CAMAGUI DATA UNIFICADA'!$A$2:$A1007)*($B$1='CAMAGUI DATA UNIFICADA'!$B$2:$B1007),0),MATCH(K$2,'CAMAGUI DATA UNIFICADA'!$C$1:$T$1,0)),"")</f>
        <v>0.9122807018</v>
      </c>
      <c r="L74" s="23">
        <f t="array" ref="L74">IFERROR(INDEX('CAMAGUI DATA UNIFICADA'!$C$2:$T1007,MATCH(1,($A74='CAMAGUI DATA UNIFICADA'!$A$2:$A1007)*($B$1='CAMAGUI DATA UNIFICADA'!$B$2:$B1007),0),MATCH(L$2,'CAMAGUI DATA UNIFICADA'!$C$1:$T$1,0)),"")</f>
        <v>0.8909610862</v>
      </c>
      <c r="M74" s="23">
        <f t="array" ref="M74">IFERROR(INDEX('CAMAGUI DATA UNIFICADA'!$C$2:$T1007,MATCH(1,($A74='CAMAGUI DATA UNIFICADA'!$A$2:$A1007)*($B$1='CAMAGUI DATA UNIFICADA'!$B$2:$B1007),0),MATCH(M$2,'CAMAGUI DATA UNIFICADA'!$C$1:$T$1,0)),"")</f>
        <v>0.95</v>
      </c>
      <c r="N74" s="60">
        <f t="array" ref="N74">IFERROR(INDEX('CAMAGUI DATA UNIFICADA'!$C$2:$T1007,MATCH(1,($A74='CAMAGUI DATA UNIFICADA'!$A$2:$A1007)*($B$1='CAMAGUI DATA UNIFICADA'!$B$2:$B1007),0),MATCH(N$2,'CAMAGUI DATA UNIFICADA'!$C$1:$T$1,0)),"")</f>
        <v>144993.895</v>
      </c>
      <c r="O74" s="2">
        <f t="array" ref="O74">IFERROR(INDEX('CAMAGUI DATA UNIFICADA'!$C$2:$T1007,MATCH(1,($A74='CAMAGUI DATA UNIFICADA'!$A$2:$A1007)*($B$1='CAMAGUI DATA UNIFICADA'!$B$2:$B1007),0),MATCH(O$2,'CAMAGUI DATA UNIFICADA'!$C$1:$T$1,0)),"")</f>
        <v>2.6</v>
      </c>
      <c r="P74" s="2">
        <f t="array" ref="P74">IFERROR(INDEX('CAMAGUI DATA UNIFICADA'!$C$2:$T1007,MATCH(1,($A74='CAMAGUI DATA UNIFICADA'!$A$2:$A1007)*($B$1='CAMAGUI DATA UNIFICADA'!$B$2:$B1007),0),MATCH(P$2,'CAMAGUI DATA UNIFICADA'!$C$1:$T$1,0)),"")</f>
        <v>7.07</v>
      </c>
      <c r="Q74" s="33">
        <f t="array" ref="Q74">IFERROR(INDEX('CAMAGUI DATA UNIFICADA'!$C$2:$T1007,MATCH(1,($A74='CAMAGUI DATA UNIFICADA'!$A$2:$A1007)*($B$1='CAMAGUI DATA UNIFICADA'!$B$2:$B1007),0),MATCH(Q$2,'CAMAGUI DATA UNIFICADA'!$C$1:$T$1,0)),"")</f>
        <v>6.30432</v>
      </c>
      <c r="R74" s="60">
        <f t="array" ref="R74">IFERROR(INDEX('CAMAGUI DATA UNIFICADA'!$C$2:$T1007,MATCH(1,($A74='CAMAGUI DATA UNIFICADA'!$A$2:$A1007)*($B$1='CAMAGUI DATA UNIFICADA'!$B$2:$B1007),0),MATCH(R$2,'CAMAGUI DATA UNIFICADA'!$C$1:$T$1,0)),"")</f>
        <v>592.0808104</v>
      </c>
      <c r="S74" s="140">
        <f t="array" ref="S74">IFERROR(INDEX('CAMAGUI DATA UNIFICADA'!$C$2:$T1007,MATCH(1,($A74='CAMAGUI DATA UNIFICADA'!$A$2:$A1007)*($B$1='CAMAGUI DATA UNIFICADA'!$B$2:$B1007),0),MATCH(S$2,'CAMAGUI DATA UNIFICADA'!$C$1:$T$1,0)),"")</f>
        <v>48.02020261</v>
      </c>
      <c r="T74" s="138" t="str">
        <f t="array" ref="T74">IFERROR(INDEX('CAMAGUI DATA UNIFICADA'!$C$2:$T1007,MATCH(1,($A74='CAMAGUI DATA UNIFICADA'!$A$2:$A1007)*($T$1='CAMAGUI DATA UNIFICADA'!$B$2:$B1007),0),MATCH(T$2,'CAMAGUI DATA UNIFICADA'!$C$1:$T$1,0)),"")</f>
        <v>CA2160524</v>
      </c>
      <c r="U74" s="2">
        <f t="array" ref="U74">IFERROR(INDEX('CAMAGUI DATA UNIFICADA'!$C$2:$T1007,MATCH(1,($A74='CAMAGUI DATA UNIFICADA'!$A$2:$A1007)*($T$1='CAMAGUI DATA UNIFICADA'!$B$2:$B1007),0),MATCH(U$2,'CAMAGUI DATA UNIFICADA'!$C$1:$T$1,0)),"")</f>
        <v>325</v>
      </c>
      <c r="V74" s="2">
        <f t="array" ref="V74">IFERROR(INDEX('CAMAGUI DATA UNIFICADA'!$C$2:$T1007,MATCH(1,($A74='CAMAGUI DATA UNIFICADA'!$A$2:$A1007)*($T$1='CAMAGUI DATA UNIFICADA'!$B$2:$B1007),0),MATCH(V$2,'CAMAGUI DATA UNIFICADA'!$C$1:$T$1,0)),"")</f>
        <v>1737</v>
      </c>
      <c r="W74" s="2" t="str">
        <f t="array" ref="W74">IFERROR(INDEX('CAMAGUI DATA UNIFICADA'!$C$2:$T1007,MATCH(1,($A74='CAMAGUI DATA UNIFICADA'!$A$2:$A1007)*($T$1='CAMAGUI DATA UNIFICADA'!$B$2:$B1007),0),MATCH(W$2,'CAMAGUI DATA UNIFICADA'!$C$1:$T$1,0)),"")</f>
        <v>SKR NW#4</v>
      </c>
      <c r="X74" s="139">
        <f t="array" ref="X74">IFERROR(INDEX('CAMAGUI DATA UNIFICADA'!$C$2:$T1007,MATCH(1,($A74='CAMAGUI DATA UNIFICADA'!$A$2:$A1007)*($T$1='CAMAGUI DATA UNIFICADA'!$B$2:$B1007),0),MATCH(X$2,'CAMAGUI DATA UNIFICADA'!$C$1:$T$1,0)),"")</f>
        <v>2334.528</v>
      </c>
      <c r="Y74" s="2">
        <f t="array" ref="Y74">IFERROR(INDEX('CAMAGUI DATA UNIFICADA'!$C$2:$T1007,MATCH(1,($A74='CAMAGUI DATA UNIFICADA'!$A$2:$A1007)*($T$1='CAMAGUI DATA UNIFICADA'!$B$2:$B1007),0),MATCH(Y$2,'CAMAGUI DATA UNIFICADA'!$C$1:$T$1,0)),"")</f>
        <v>4.36</v>
      </c>
      <c r="Z74" s="2">
        <f t="array" ref="Z74">IFERROR(INDEX('CAMAGUI DATA UNIFICADA'!$C$2:$T1007,MATCH(1,($A74='CAMAGUI DATA UNIFICADA'!$A$2:$A1007)*($T$1='CAMAGUI DATA UNIFICADA'!$B$2:$B1007),0),MATCH(Z$2,'CAMAGUI DATA UNIFICADA'!$C$1:$T$1,0)),"")</f>
        <v>2.02</v>
      </c>
      <c r="AA74" s="2">
        <f t="array" ref="AA74">IFERROR(INDEX('CAMAGUI DATA UNIFICADA'!$C$2:$T1007,MATCH(1,($A74='CAMAGUI DATA UNIFICADA'!$A$2:$A1007)*($T$1='CAMAGUI DATA UNIFICADA'!$B$2:$B1007),0),MATCH(AA$2,'CAMAGUI DATA UNIFICADA'!$C$1:$T$1,0)),"")</f>
        <v>8.14848</v>
      </c>
      <c r="AB74" s="60">
        <f t="array" ref="AB74">IFERROR(INDEX('CAMAGUI DATA UNIFICADA'!$C$2:$T1007,MATCH(1,($A74='CAMAGUI DATA UNIFICADA'!$A$2:$A1007)*($T$1='CAMAGUI DATA UNIFICADA'!$B$2:$B1007),0),MATCH(AB$2,'CAMAGUI DATA UNIFICADA'!$C$1:$T$1,0)),"")</f>
        <v>914787.5972</v>
      </c>
      <c r="AC74" s="33">
        <f t="array" ref="AC74">IFERROR(INDEX('CAMAGUI DATA UNIFICADA'!$C$2:$T1007,MATCH(1,($A74='CAMAGUI DATA UNIFICADA'!$A$2:$A1007)*($T$1='CAMAGUI DATA UNIFICADA'!$B$2:$B1007),0),MATCH(AC$2,'CAMAGUI DATA UNIFICADA'!$C$1:$T$1,0)),"")</f>
        <v>0.952798881</v>
      </c>
      <c r="AD74" s="23">
        <f t="array" ref="AD74">IFERROR(INDEX('CAMAGUI DATA UNIFICADA'!$C$2:$T1007,MATCH(1,($A74='CAMAGUI DATA UNIFICADA'!$A$2:$A1007)*($T$1='CAMAGUI DATA UNIFICADA'!$B$2:$B1007),0),MATCH(AD$2,'CAMAGUI DATA UNIFICADA'!$C$1:$T$1,0)),"")</f>
        <v>0.9629343129</v>
      </c>
      <c r="AE74" s="23">
        <f t="array" ref="AE74">IFERROR(INDEX('CAMAGUI DATA UNIFICADA'!$C$2:$T1007,MATCH(1,($A74='CAMAGUI DATA UNIFICADA'!$A$2:$A1007)*($T$1='CAMAGUI DATA UNIFICADA'!$B$2:$B1007),0),MATCH(AE$2,'CAMAGUI DATA UNIFICADA'!$C$1:$T$1,0)),"")</f>
        <v>0.95</v>
      </c>
      <c r="AF74" s="60">
        <f t="array" ref="AF74">IFERROR(INDEX('CAMAGUI DATA UNIFICADA'!$C$2:$T1007,MATCH(1,($A74='CAMAGUI DATA UNIFICADA'!$A$2:$A1007)*($T$1='CAMAGUI DATA UNIFICADA'!$B$2:$B1007),0),MATCH(AF$2,'CAMAGUI DATA UNIFICADA'!$C$1:$T$1,0)),"")</f>
        <v>150416.6667</v>
      </c>
      <c r="AG74" s="2">
        <f t="array" ref="AG74">IFERROR(INDEX('CAMAGUI DATA UNIFICADA'!$C$2:$T1007,MATCH(1,($A74='CAMAGUI DATA UNIFICADA'!$A$2:$A1007)*($T$1='CAMAGUI DATA UNIFICADA'!$B$2:$B1007),0),MATCH(AG$2,'CAMAGUI DATA UNIFICADA'!$C$1:$T$1,0)),"")</f>
        <v>2.6</v>
      </c>
      <c r="AH74" s="2">
        <f t="array" ref="AH74">IFERROR(INDEX('CAMAGUI DATA UNIFICADA'!$C$2:$T1007,MATCH(1,($A74='CAMAGUI DATA UNIFICADA'!$A$2:$A1007)*($T$1='CAMAGUI DATA UNIFICADA'!$B$2:$B1007),0),MATCH(AH$2,'CAMAGUI DATA UNIFICADA'!$C$1:$T$1,0)),"")</f>
        <v>6.96</v>
      </c>
      <c r="AI74" s="33">
        <f t="array" ref="AI74">IFERROR(INDEX('CAMAGUI DATA UNIFICADA'!$C$2:$T1007,MATCH(1,($A74='CAMAGUI DATA UNIFICADA'!$A$2:$A1007)*($T$1='CAMAGUI DATA UNIFICADA'!$B$2:$B1007),0),MATCH(AI$2,'CAMAGUI DATA UNIFICADA'!$C$1:$T$1,0)),"")</f>
        <v>6.32352</v>
      </c>
      <c r="AJ74" s="60">
        <f t="array" ref="AJ74">IFERROR(INDEX('CAMAGUI DATA UNIFICADA'!$C$2:$T1007,MATCH(1,($A74='CAMAGUI DATA UNIFICADA'!$A$2:$A1007)*($T$1='CAMAGUI DATA UNIFICADA'!$B$2:$B1007),0),MATCH(AJ$2,'CAMAGUI DATA UNIFICADA'!$C$1:$T$1,0)),"")</f>
        <v>447.080381</v>
      </c>
      <c r="AK74" s="140">
        <f t="array" ref="AK74">IFERROR(INDEX('CAMAGUI DATA UNIFICADA'!$C$2:$T1007,MATCH(1,($A74='CAMAGUI DATA UNIFICADA'!$A$2:$A1007)*($T$1='CAMAGUI DATA UNIFICADA'!$B$2:$B1007),0),MATCH(AK$2,'CAMAGUI DATA UNIFICADA'!$C$1:$T$1,0)),"")</f>
        <v>30.52009526</v>
      </c>
      <c r="AL74" s="138" t="str">
        <f t="array" ref="AL74">IFERROR(INDEX('CAMAGUI DATA UNIFICADA'!$C$2:$T1007,MATCH(1,($A74='CAMAGUI DATA UNIFICADA'!$A$2:$A1007)*($AL$1='CAMAGUI DATA UNIFICADA'!$B$2:$B1007),0),MATCH(AL$2,'CAMAGUI DATA UNIFICADA'!$C$1:$T$1,0)),"")</f>
        <v>CA3160524</v>
      </c>
      <c r="AM74" s="2">
        <f t="array" ref="AM74">IFERROR(INDEX('CAMAGUI DATA UNIFICADA'!$C$2:$T1007,MATCH(1,($A74='CAMAGUI DATA UNIFICADA'!$A$2:$A1007)*($AL$1='CAMAGUI DATA UNIFICADA'!$B$2:$B1007),0),MATCH(AM$2,'CAMAGUI DATA UNIFICADA'!$C$1:$T$1,0)),"")</f>
        <v>287.5</v>
      </c>
      <c r="AN74" s="2">
        <f t="array" ref="AN74">IFERROR(INDEX('CAMAGUI DATA UNIFICADA'!$C$2:$T1007,MATCH(1,($A74='CAMAGUI DATA UNIFICADA'!$A$2:$A1007)*($AL$1='CAMAGUI DATA UNIFICADA'!$B$2:$B1007),0),MATCH(AN$2,'CAMAGUI DATA UNIFICADA'!$C$1:$T$1,0)),"")</f>
        <v>1686</v>
      </c>
      <c r="AO74" s="2" t="str">
        <f t="array" ref="AO74">IFERROR(INDEX('CAMAGUI DATA UNIFICADA'!$C$2:$T1007,MATCH(1,($A74='CAMAGUI DATA UNIFICADA'!$A$2:$A1007)*($AL$1='CAMAGUI DATA UNIFICADA'!$B$2:$B1007),0),MATCH(AO$2,'CAMAGUI DATA UNIFICADA'!$C$1:$T$1,0)),"")</f>
        <v>SKR NW#4</v>
      </c>
      <c r="AP74" s="139">
        <f t="array" ref="AP74">IFERROR(INDEX('CAMAGUI DATA UNIFICADA'!$C$2:$T1007,MATCH(1,($A74='CAMAGUI DATA UNIFICADA'!$A$2:$A1007)*($AL$1='CAMAGUI DATA UNIFICADA'!$B$2:$B1007),0),MATCH(AP$2,'CAMAGUI DATA UNIFICADA'!$C$1:$T$1,0)),"")</f>
        <v>2265.984</v>
      </c>
      <c r="AQ74" s="2">
        <f t="array" ref="AQ74">IFERROR(INDEX('CAMAGUI DATA UNIFICADA'!$C$2:$T1007,MATCH(1,($A74='CAMAGUI DATA UNIFICADA'!$A$2:$A1007)*($AL$1='CAMAGUI DATA UNIFICADA'!$B$2:$B1007),0),MATCH(AQ$2,'CAMAGUI DATA UNIFICADA'!$C$1:$T$1,0)),"")</f>
        <v>4.24</v>
      </c>
      <c r="AR74" s="2">
        <f t="array" ref="AR74">IFERROR(INDEX('CAMAGUI DATA UNIFICADA'!$C$2:$T1007,MATCH(1,($A74='CAMAGUI DATA UNIFICADA'!$A$2:$A1007)*($AL$1='CAMAGUI DATA UNIFICADA'!$B$2:$B1007),0),MATCH(AR$2,'CAMAGUI DATA UNIFICADA'!$C$1:$T$1,0)),"")</f>
        <v>2.06</v>
      </c>
      <c r="AS74" s="33">
        <f t="array" ref="AS74">IFERROR(INDEX('CAMAGUI DATA UNIFICADA'!$C$2:$T1007,MATCH(1,($A74='CAMAGUI DATA UNIFICADA'!$A$2:$A1007)*($AL$1='CAMAGUI DATA UNIFICADA'!$B$2:$B1007),0),MATCH(AS$2,'CAMAGUI DATA UNIFICADA'!$C$1:$T$1,0)),"")</f>
        <v>8.27232</v>
      </c>
      <c r="AT74" s="60">
        <f t="array" ref="AT74">IFERROR(INDEX('CAMAGUI DATA UNIFICADA'!$C$2:$T1007,MATCH(1,($A74='CAMAGUI DATA UNIFICADA'!$A$2:$A1007)*($AL$1='CAMAGUI DATA UNIFICADA'!$B$2:$B1007),0),MATCH(AT$2,'CAMAGUI DATA UNIFICADA'!$C$1:$T$1,0)),"")</f>
        <v>819680.6189</v>
      </c>
      <c r="AU74" s="33">
        <f t="array" ref="AU74">IFERROR(INDEX('CAMAGUI DATA UNIFICADA'!$C$2:$T1007,MATCH(1,($A74='CAMAGUI DATA UNIFICADA'!$A$2:$A1007)*($AL$1='CAMAGUI DATA UNIFICADA'!$B$2:$B1007),0),MATCH(AU$2,'CAMAGUI DATA UNIFICADA'!$C$1:$T$1,0)),"")</f>
        <v>0.8753439593</v>
      </c>
      <c r="AV74" s="23">
        <f t="array" ref="AV74">IFERROR(INDEX('CAMAGUI DATA UNIFICADA'!$C$2:$T1007,MATCH(1,($A74='CAMAGUI DATA UNIFICADA'!$A$2:$A1007)*($AL$1='CAMAGUI DATA UNIFICADA'!$B$2:$B1007),0),MATCH(AV$2,'CAMAGUI DATA UNIFICADA'!$C$1:$T$1,0)),"")</f>
        <v>0.745164199</v>
      </c>
      <c r="AW74" s="23">
        <f t="array" ref="AW74">IFERROR(INDEX('CAMAGUI DATA UNIFICADA'!$C$2:$T1007,MATCH(1,($A74='CAMAGUI DATA UNIFICADA'!$A$2:$A1007)*($AL$1='CAMAGUI DATA UNIFICADA'!$B$2:$B1007),0),MATCH(AW$2,'CAMAGUI DATA UNIFICADA'!$C$1:$T$1,0)),"")</f>
        <v>0.85</v>
      </c>
      <c r="AX74" s="60">
        <f t="array" ref="AX74">IFERROR(INDEX('CAMAGUI DATA UNIFICADA'!$C$2:$T1007,MATCH(1,($A74='CAMAGUI DATA UNIFICADA'!$A$2:$A1007)*($AL$1='CAMAGUI DATA UNIFICADA'!$B$2:$B1007),0),MATCH(AX$2,'CAMAGUI DATA UNIFICADA'!$C$1:$T$1,0)),"")</f>
        <v>133571.4286</v>
      </c>
      <c r="AY74" s="2">
        <f t="array" ref="AY74">IFERROR(INDEX('CAMAGUI DATA UNIFICADA'!$C$2:$T1007,MATCH(1,($A74='CAMAGUI DATA UNIFICADA'!$A$2:$A1007)*($AL$1='CAMAGUI DATA UNIFICADA'!$B$2:$B1007),0),MATCH(AY$2,'CAMAGUI DATA UNIFICADA'!$C$1:$T$1,0)),"")</f>
        <v>2.6</v>
      </c>
      <c r="AZ74" s="2">
        <f t="array" ref="AZ74">IFERROR(INDEX('CAMAGUI DATA UNIFICADA'!$C$2:$T1007,MATCH(1,($A74='CAMAGUI DATA UNIFICADA'!$A$2:$A1007)*($AL$1='CAMAGUI DATA UNIFICADA'!$B$2:$B1007),0),MATCH(AZ$2,'CAMAGUI DATA UNIFICADA'!$C$1:$T$1,0)),"")</f>
        <v>6.84</v>
      </c>
      <c r="BA74" s="33">
        <f t="array" ref="BA74">IFERROR(INDEX('CAMAGUI DATA UNIFICADA'!$C$2:$T1007,MATCH(1,($A74='CAMAGUI DATA UNIFICADA'!$A$2:$A1007)*($AL$1='CAMAGUI DATA UNIFICADA'!$B$2:$B1007),0),MATCH(BA$2,'CAMAGUI DATA UNIFICADA'!$C$1:$T$1,0)),"")</f>
        <v>6.39408</v>
      </c>
      <c r="BB74" s="60">
        <f t="array" ref="BB74">IFERROR(INDEX('CAMAGUI DATA UNIFICADA'!$C$2:$T1007,MATCH(1,($A74='CAMAGUI DATA UNIFICADA'!$A$2:$A1007)*($AL$1='CAMAGUI DATA UNIFICADA'!$B$2:$B1007),0),MATCH(BB$2,'CAMAGUI DATA UNIFICADA'!$C$1:$T$1,0)),"")</f>
        <v>460.4055538</v>
      </c>
      <c r="BC74" s="140">
        <f t="array" ref="BC74">IFERROR(INDEX('CAMAGUI DATA UNIFICADA'!$C$2:$T1007,MATCH(1,($A74='CAMAGUI DATA UNIFICADA'!$A$2:$A1007)*($AL$1='CAMAGUI DATA UNIFICADA'!$B$2:$B1007),0),MATCH(BC$2,'CAMAGUI DATA UNIFICADA'!$C$1:$T$1,0)),"")</f>
        <v>43.22638845</v>
      </c>
      <c r="BD74" s="138" t="str">
        <f t="array" ref="BD74">IFERROR(INDEX('CAMAGUI DATA UNIFICADA'!$C$2:$T1007,MATCH(1,($A74='CAMAGUI DATA UNIFICADA'!$A$2:$A1007)*($BD$1='CAMAGUI DATA UNIFICADA'!$B$2:$B1007),0),MATCH(BD$2,'CAMAGUI DATA UNIFICADA'!$C$1:$T$1,0)),"")</f>
        <v>CA4200424</v>
      </c>
      <c r="BE74" s="2">
        <f t="array" ref="BE74">IFERROR(INDEX('CAMAGUI DATA UNIFICADA'!$C$2:$T1007,MATCH(1,($A74='CAMAGUI DATA UNIFICADA'!$A$2:$A1007)*($BD$1='CAMAGUI DATA UNIFICADA'!$B$2:$B1007),0),MATCH(BE$2,'CAMAGUI DATA UNIFICADA'!$C$1:$T$1,0)),"")</f>
        <v>425</v>
      </c>
      <c r="BF74" s="2">
        <f t="array" ref="BF74">IFERROR(INDEX('CAMAGUI DATA UNIFICADA'!$C$2:$T1007,MATCH(1,($A74='CAMAGUI DATA UNIFICADA'!$A$2:$A1007)*($BD$1='CAMAGUI DATA UNIFICADA'!$B$2:$B1007),0),MATCH(BF$2,'CAMAGUI DATA UNIFICADA'!$C$1:$T$1,0)),"")</f>
        <v>2949</v>
      </c>
      <c r="BG74" s="2" t="str">
        <f t="array" ref="BG74">IFERROR(INDEX('CAMAGUI DATA UNIFICADA'!$C$2:$T1007,MATCH(1,($A74='CAMAGUI DATA UNIFICADA'!$A$2:$A1007)*($BD$1='CAMAGUI DATA UNIFICADA'!$B$2:$B1007),0),MATCH(BG$2,'CAMAGUI DATA UNIFICADA'!$C$1:$T$1,0)),"")</f>
        <v>SKR OPTILINE E</v>
      </c>
      <c r="BH74" s="139">
        <f t="array" ref="BH74">IFERROR(INDEX('CAMAGUI DATA UNIFICADA'!$C$2:$T1007,MATCH(1,($A74='CAMAGUI DATA UNIFICADA'!$A$2:$A1007)*($BD$1='CAMAGUI DATA UNIFICADA'!$B$2:$B1007),0),MATCH(BH$2,'CAMAGUI DATA UNIFICADA'!$C$1:$T$1,0)),"")</f>
        <v>3479.82</v>
      </c>
      <c r="BI74" s="2">
        <f t="array" ref="BI74">IFERROR(INDEX('CAMAGUI DATA UNIFICADA'!$C$2:$T1007,MATCH(1,($A74='CAMAGUI DATA UNIFICADA'!$A$2:$A1007)*($BD$1='CAMAGUI DATA UNIFICADA'!$B$2:$B1007),0),MATCH(BI$2,'CAMAGUI DATA UNIFICADA'!$C$1:$T$1,0)),"")</f>
        <v>17.44</v>
      </c>
      <c r="BJ74" s="2">
        <f t="array" ref="BJ74">IFERROR(INDEX('CAMAGUI DATA UNIFICADA'!$C$2:$T1007,MATCH(1,($A74='CAMAGUI DATA UNIFICADA'!$A$2:$A1007)*($BD$1='CAMAGUI DATA UNIFICADA'!$B$2:$B1007),0),MATCH(BJ$2,'CAMAGUI DATA UNIFICADA'!$C$1:$T$1,0)),"")</f>
        <v>3.01</v>
      </c>
      <c r="BK74" s="33">
        <f t="array" ref="BK74">IFERROR(INDEX('CAMAGUI DATA UNIFICADA'!$C$2:$T1007,MATCH(1,($A74='CAMAGUI DATA UNIFICADA'!$A$2:$A1007)*($BD$1='CAMAGUI DATA UNIFICADA'!$B$2:$B1007),0),MATCH(BK$2,'CAMAGUI DATA UNIFICADA'!$C$1:$T$1,0)),"")</f>
        <v>3.60048</v>
      </c>
      <c r="BL74" s="60">
        <f t="array" ref="BL74">IFERROR(INDEX('CAMAGUI DATA UNIFICADA'!$C$2:$T1007,MATCH(1,($A74='CAMAGUI DATA UNIFICADA'!$A$2:$A1007)*($BD$1='CAMAGUI DATA UNIFICADA'!$B$2:$B1007),0),MATCH(BL$2,'CAMAGUI DATA UNIFICADA'!$C$1:$T$1,0)),"")</f>
        <v>676833.8126</v>
      </c>
      <c r="BM74" s="33">
        <f t="array" ref="BM74">IFERROR(INDEX('CAMAGUI DATA UNIFICADA'!$C$2:$T1007,MATCH(1,($A74='CAMAGUI DATA UNIFICADA'!$A$2:$A1007)*($BD$1='CAMAGUI DATA UNIFICADA'!$B$2:$B1007),0),MATCH(BM$2,'CAMAGUI DATA UNIFICADA'!$C$1:$T$1,0)),"")</f>
        <v>1.57008689</v>
      </c>
      <c r="BN74" s="23">
        <f t="array" ref="BN74">IFERROR(INDEX('CAMAGUI DATA UNIFICADA'!$C$2:$T1007,MATCH(1,($A74='CAMAGUI DATA UNIFICADA'!$A$2:$A1007)*($BD$1='CAMAGUI DATA UNIFICADA'!$B$2:$B1007),0),MATCH(BN$2,'CAMAGUI DATA UNIFICADA'!$C$1:$T$1,0)),"")</f>
        <v>0.8677356571</v>
      </c>
      <c r="BO74" s="23">
        <f t="array" ref="BO74">IFERROR(INDEX('CAMAGUI DATA UNIFICADA'!$C$2:$T1007,MATCH(1,($A74='CAMAGUI DATA UNIFICADA'!$A$2:$A1007)*($BD$1='CAMAGUI DATA UNIFICADA'!$B$2:$B1007),0),MATCH(BO$2,'CAMAGUI DATA UNIFICADA'!$C$1:$T$1,0)),"")</f>
        <v>0.8</v>
      </c>
      <c r="BP74" s="60">
        <f t="array" ref="BP74">IFERROR(INDEX('CAMAGUI DATA UNIFICADA'!$C$2:$T1007,MATCH(1,($A74='CAMAGUI DATA UNIFICADA'!$A$2:$A1007)*($BD$1='CAMAGUI DATA UNIFICADA'!$B$2:$B1007),0),MATCH(BP$2,'CAMAGUI DATA UNIFICADA'!$C$1:$T$1,0)),"")</f>
        <v>130000</v>
      </c>
      <c r="BQ74" s="2">
        <f t="array" ref="BQ74">IFERROR(INDEX('CAMAGUI DATA UNIFICADA'!$C$2:$T1007,MATCH(1,($A74='CAMAGUI DATA UNIFICADA'!$A$2:$A1007)*($BD$1='CAMAGUI DATA UNIFICADA'!$B$2:$B1007),0),MATCH(BQ$2,'CAMAGUI DATA UNIFICADA'!$C$1:$T$1,0)),"")</f>
        <v>3</v>
      </c>
      <c r="BR74" s="2">
        <f t="array" ref="BR74">IFERROR(INDEX('CAMAGUI DATA UNIFICADA'!$C$2:$T1007,MATCH(1,($A74='CAMAGUI DATA UNIFICADA'!$A$2:$A1007)*($BD$1='CAMAGUI DATA UNIFICADA'!$B$2:$B1007),0),MATCH(BR$2,'CAMAGUI DATA UNIFICADA'!$C$1:$T$1,0)),"")</f>
        <v>20.44</v>
      </c>
      <c r="BS74" s="33">
        <f t="array" ref="BS74">IFERROR(INDEX('CAMAGUI DATA UNIFICADA'!$C$2:$T1007,MATCH(1,($A74='CAMAGUI DATA UNIFICADA'!$A$2:$A1007)*($BD$1='CAMAGUI DATA UNIFICADA'!$B$2:$B1007),0),MATCH(BS$2,'CAMAGUI DATA UNIFICADA'!$C$1:$T$1,0)),"")</f>
        <v>3.25776</v>
      </c>
      <c r="BT74" s="60">
        <f t="array" ref="BT74">IFERROR(INDEX('CAMAGUI DATA UNIFICADA'!$C$2:$T1007,MATCH(1,($A74='CAMAGUI DATA UNIFICADA'!$A$2:$A1007)*($BD$1='CAMAGUI DATA UNIFICADA'!$B$2:$B1007),0),MATCH(BT$2,'CAMAGUI DATA UNIFICADA'!$C$1:$T$1,0)),"")</f>
        <v>428.8656178</v>
      </c>
      <c r="BU74" s="140">
        <f t="array" ref="BU74">IFERROR(INDEX('CAMAGUI DATA UNIFICADA'!$C$2:$T1007,MATCH(1,($A74='CAMAGUI DATA UNIFICADA'!$A$2:$A1007)*($BD$1='CAMAGUI DATA UNIFICADA'!$B$2:$B1007),0),MATCH(BU$2,'CAMAGUI DATA UNIFICADA'!$C$1:$T$1,0)),"")</f>
        <v>0.9664044564</v>
      </c>
      <c r="BV74" s="138" t="str">
        <f t="array" ref="BV74">IFERROR(INDEX('CAMAGUI DATA UNIFICADA'!$C$2:$T1007,MATCH(1,($A74='CAMAGUI DATA UNIFICADA'!$A$2:$A1007)*($BV$1='CAMAGUI DATA UNIFICADA'!$B$2:$B1007),0),MATCH(BV$2,'CAMAGUI DATA UNIFICADA'!$C$1:$T$1,0)),"")</f>
        <v>CA5200424</v>
      </c>
      <c r="BW74" s="2">
        <f t="array" ref="BW74">IFERROR(INDEX('CAMAGUI DATA UNIFICADA'!$C$2:$T1007,MATCH(1,($A74='CAMAGUI DATA UNIFICADA'!$A$2:$A1007)*($BV$1='CAMAGUI DATA UNIFICADA'!$B$2:$B1007),0),MATCH(BW$2,'CAMAGUI DATA UNIFICADA'!$C$1:$T$1,0)),"")</f>
        <v>400</v>
      </c>
      <c r="BX74" s="2">
        <f t="array" ref="BX74">IFERROR(INDEX('CAMAGUI DATA UNIFICADA'!$C$2:$T1007,MATCH(1,($A74='CAMAGUI DATA UNIFICADA'!$A$2:$A1007)*($BV$1='CAMAGUI DATA UNIFICADA'!$B$2:$B1007),0),MATCH(BX$2,'CAMAGUI DATA UNIFICADA'!$C$1:$T$1,0)),"")</f>
        <v>2750</v>
      </c>
      <c r="BY74" s="2" t="str">
        <f t="array" ref="BY74">IFERROR(INDEX('CAMAGUI DATA UNIFICADA'!$C$2:$T1007,MATCH(1,($A74='CAMAGUI DATA UNIFICADA'!$A$2:$A1007)*($BV$1='CAMAGUI DATA UNIFICADA'!$B$2:$B1007),0),MATCH(BY$2,'CAMAGUI DATA UNIFICADA'!$C$1:$T$1,0)),"")</f>
        <v>SKR OPTILINE E</v>
      </c>
      <c r="BZ74" s="139">
        <f t="array" ref="BZ74">IFERROR(INDEX('CAMAGUI DATA UNIFICADA'!$C$2:$T1007,MATCH(1,($A74='CAMAGUI DATA UNIFICADA'!$A$2:$A1007)*($BV$1='CAMAGUI DATA UNIFICADA'!$B$2:$B1007),0),MATCH(BZ$2,'CAMAGUI DATA UNIFICADA'!$C$1:$T$1,0)),"")</f>
        <v>3245</v>
      </c>
      <c r="CA74" s="2">
        <f t="array" ref="CA74">IFERROR(INDEX('CAMAGUI DATA UNIFICADA'!$C$2:$T1007,MATCH(1,($A74='CAMAGUI DATA UNIFICADA'!$A$2:$A1007)*($BV$1='CAMAGUI DATA UNIFICADA'!$B$2:$B1007),0),MATCH(CA$2,'CAMAGUI DATA UNIFICADA'!$C$1:$T$1,0)),"")</f>
        <v>18.12</v>
      </c>
      <c r="CB74" s="2">
        <f t="array" ref="CB74">IFERROR(INDEX('CAMAGUI DATA UNIFICADA'!$C$2:$T1007,MATCH(1,($A74='CAMAGUI DATA UNIFICADA'!$A$2:$A1007)*($BV$1='CAMAGUI DATA UNIFICADA'!$B$2:$B1007),0),MATCH(CB$2,'CAMAGUI DATA UNIFICADA'!$C$1:$T$1,0)),"")</f>
        <v>2.64</v>
      </c>
      <c r="CC74" s="33">
        <f t="array" ref="CC74">IFERROR(INDEX('CAMAGUI DATA UNIFICADA'!$C$2:$T1007,MATCH(1,($A74='CAMAGUI DATA UNIFICADA'!$A$2:$A1007)*($BV$1='CAMAGUI DATA UNIFICADA'!$B$2:$B1007),0),MATCH(CC$2,'CAMAGUI DATA UNIFICADA'!$C$1:$T$1,0)),"")</f>
        <v>3.51504</v>
      </c>
      <c r="CD74" s="60">
        <f t="array" ref="CD74">IFERROR(INDEX('CAMAGUI DATA UNIFICADA'!$C$2:$T1007,MATCH(1,($A74='CAMAGUI DATA UNIFICADA'!$A$2:$A1007)*($BV$1='CAMAGUI DATA UNIFICADA'!$B$2:$B1007),0),MATCH(CD$2,'CAMAGUI DATA UNIFICADA'!$C$1:$T$1,0)),"")</f>
        <v>628017.183</v>
      </c>
      <c r="CE74" s="33">
        <f t="array" ref="CE74">IFERROR(INDEX('CAMAGUI DATA UNIFICADA'!$C$2:$T1007,MATCH(1,($A74='CAMAGUI DATA UNIFICADA'!$A$2:$A1007)*($BV$1='CAMAGUI DATA UNIFICADA'!$B$2:$B1007),0),MATCH(CE$2,'CAMAGUI DATA UNIFICADA'!$C$1:$T$1,0)),"")</f>
        <v>1.860119048</v>
      </c>
      <c r="CF74" s="23">
        <f t="array" ref="CF74">IFERROR(INDEX('CAMAGUI DATA UNIFICADA'!$C$2:$T1007,MATCH(1,($A74='CAMAGUI DATA UNIFICADA'!$A$2:$A1007)*($BV$1='CAMAGUI DATA UNIFICADA'!$B$2:$B1007),0),MATCH(CF$2,'CAMAGUI DATA UNIFICADA'!$C$1:$T$1,0)),"")</f>
        <v>0.8971674042</v>
      </c>
      <c r="CG74" s="23">
        <f t="array" ref="CG74">IFERROR(INDEX('CAMAGUI DATA UNIFICADA'!$C$2:$T1007,MATCH(1,($A74='CAMAGUI DATA UNIFICADA'!$A$2:$A1007)*($BV$1='CAMAGUI DATA UNIFICADA'!$B$2:$B1007),0),MATCH(CG$2,'CAMAGUI DATA UNIFICADA'!$C$1:$T$1,0)),"")</f>
        <v>0.8</v>
      </c>
      <c r="CH74" s="60">
        <f t="array" ref="CH74">IFERROR(INDEX('CAMAGUI DATA UNIFICADA'!$C$2:$T1007,MATCH(1,($A74='CAMAGUI DATA UNIFICADA'!$A$2:$A1007)*($BV$1='CAMAGUI DATA UNIFICADA'!$B$2:$B1007),0),MATCH(CH$2,'CAMAGUI DATA UNIFICADA'!$C$1:$T$1,0)),"")</f>
        <v>133333.3333</v>
      </c>
      <c r="CI74" s="2">
        <f t="array" ref="CI74">IFERROR(INDEX('CAMAGUI DATA UNIFICADA'!$C$2:$T1007,MATCH(1,($A74='CAMAGUI DATA UNIFICADA'!$A$2:$A1007)*($BV$1='CAMAGUI DATA UNIFICADA'!$B$2:$B1007),0),MATCH(CI$2,'CAMAGUI DATA UNIFICADA'!$C$1:$T$1,0)),"")</f>
        <v>3</v>
      </c>
      <c r="CJ74" s="2">
        <f t="array" ref="CJ74">IFERROR(INDEX('CAMAGUI DATA UNIFICADA'!$C$2:$T1007,MATCH(1,($A74='CAMAGUI DATA UNIFICADA'!$A$2:$A1007)*($BV$1='CAMAGUI DATA UNIFICADA'!$B$2:$B1007),0),MATCH(CJ$2,'CAMAGUI DATA UNIFICADA'!$C$1:$T$1,0)),"")</f>
        <v>21.12</v>
      </c>
      <c r="CK74" s="33">
        <f t="array" ref="CK74">IFERROR(INDEX('CAMAGUI DATA UNIFICADA'!$C$2:$T1007,MATCH(1,($A74='CAMAGUI DATA UNIFICADA'!$A$2:$A1007)*($BV$1='CAMAGUI DATA UNIFICADA'!$B$2:$B1007),0),MATCH(CK$2,'CAMAGUI DATA UNIFICADA'!$C$1:$T$1,0)),"")</f>
        <v>3.32736</v>
      </c>
      <c r="CL74" s="60">
        <f t="array" ref="CL74">IFERROR(INDEX('CAMAGUI DATA UNIFICADA'!$C$2:$T1007,MATCH(1,($A74='CAMAGUI DATA UNIFICADA'!$A$2:$A1007)*($BV$1='CAMAGUI DATA UNIFICADA'!$B$2:$B1007),0),MATCH(CL$2,'CAMAGUI DATA UNIFICADA'!$C$1:$T$1,0)),"")</f>
        <v>396.7651055</v>
      </c>
      <c r="CM74" s="140">
        <f t="array" ref="CM74">IFERROR(INDEX('CAMAGUI DATA UNIFICADA'!$C$2:$T1007,MATCH(1,($A74='CAMAGUI DATA UNIFICADA'!$A$2:$A1007)*($BV$1='CAMAGUI DATA UNIFICADA'!$B$2:$B1007),0),MATCH(CM$2,'CAMAGUI DATA UNIFICADA'!$C$1:$T$1,0)),"")</f>
        <v>-0.8087236238</v>
      </c>
      <c r="CN74" s="138" t="str">
        <f t="array" ref="CN74">IFERROR(INDEX('CAMAGUI DATA UNIFICADA'!$C$2:$T1007,MATCH(1,($A74='CAMAGUI DATA UNIFICADA'!$A$2:$A1007)*($CN$1='CAMAGUI DATA UNIFICADA'!$B$2:$B1007),0),MATCH(CN$2,'CAMAGUI DATA UNIFICADA'!$C$1:$T$1,0)),"")</f>
        <v>CA6200424</v>
      </c>
      <c r="CO74" s="2">
        <f t="array" ref="CO74">IFERROR(INDEX('CAMAGUI DATA UNIFICADA'!$C$2:$T1007,MATCH(1,($A74='CAMAGUI DATA UNIFICADA'!$A$2:$A1007)*($CN$1='CAMAGUI DATA UNIFICADA'!$B$2:$B1007),0),MATCH(CO$2,'CAMAGUI DATA UNIFICADA'!$C$1:$T$1,0)),"")</f>
        <v>650</v>
      </c>
      <c r="CP74" s="2">
        <f t="array" ref="CP74">IFERROR(INDEX('CAMAGUI DATA UNIFICADA'!$C$2:$T1007,MATCH(1,($A74='CAMAGUI DATA UNIFICADA'!$A$2:$A1007)*($CN$1='CAMAGUI DATA UNIFICADA'!$B$2:$B1007),0),MATCH(CP$2,'CAMAGUI DATA UNIFICADA'!$C$1:$T$1,0)),"")</f>
        <v>4550</v>
      </c>
      <c r="CQ74" s="2" t="str">
        <f t="array" ref="CQ74">IFERROR(INDEX('CAMAGUI DATA UNIFICADA'!$C$2:$T1007,MATCH(1,($A74='CAMAGUI DATA UNIFICADA'!$A$2:$A1007)*($CN$1='CAMAGUI DATA UNIFICADA'!$B$2:$B1007),0),MATCH(CQ$2,'CAMAGUI DATA UNIFICADA'!$C$1:$T$1,0)),"")</f>
        <v>SKR MAST</v>
      </c>
      <c r="CR74" s="139">
        <f t="array" ref="CR74">IFERROR(INDEX('CAMAGUI DATA UNIFICADA'!$C$2:$T1007,MATCH(1,($A74='CAMAGUI DATA UNIFICADA'!$A$2:$A1007)*($CN$1='CAMAGUI DATA UNIFICADA'!$B$2:$B1007),0),MATCH(CR$2,'CAMAGUI DATA UNIFICADA'!$C$1:$T$1,0)),"")</f>
        <v>4459</v>
      </c>
      <c r="CS74" s="2">
        <f t="array" ref="CS74">IFERROR(INDEX('CAMAGUI DATA UNIFICADA'!$C$2:$T1007,MATCH(1,($A74='CAMAGUI DATA UNIFICADA'!$A$2:$A1007)*($CN$1='CAMAGUI DATA UNIFICADA'!$B$2:$B1007),0),MATCH(CS$2,'CAMAGUI DATA UNIFICADA'!$C$1:$T$1,0)),"")</f>
        <v>16.27</v>
      </c>
      <c r="CT74" s="2">
        <f t="array" ref="CT74">IFERROR(INDEX('CAMAGUI DATA UNIFICADA'!$C$2:$T1007,MATCH(1,($A74='CAMAGUI DATA UNIFICADA'!$A$2:$A1007)*($CN$1='CAMAGUI DATA UNIFICADA'!$B$2:$B1007),0),MATCH(CT$2,'CAMAGUI DATA UNIFICADA'!$C$1:$T$1,0)),"")</f>
        <v>2.32</v>
      </c>
      <c r="CU74" s="33">
        <f t="array" ref="CU74">IFERROR(INDEX('CAMAGUI DATA UNIFICADA'!$C$2:$T1007,MATCH(1,($A74='CAMAGUI DATA UNIFICADA'!$A$2:$A1007)*($CN$1='CAMAGUI DATA UNIFICADA'!$B$2:$B1007),0),MATCH(CU$2,'CAMAGUI DATA UNIFICADA'!$C$1:$T$1,0)),"")</f>
        <v>3.75636</v>
      </c>
      <c r="CV74" s="60">
        <f t="array" ref="CV74">IFERROR(INDEX('CAMAGUI DATA UNIFICADA'!$C$2:$T1007,MATCH(1,($A74='CAMAGUI DATA UNIFICADA'!$A$2:$A1007)*($CN$1='CAMAGUI DATA UNIFICADA'!$B$2:$B1007),0),MATCH(CV$2,'CAMAGUI DATA UNIFICADA'!$C$1:$T$1,0)),"")</f>
        <v>1063551.676</v>
      </c>
      <c r="CW74" s="33">
        <f t="array" ref="CW74">IFERROR(INDEX('CAMAGUI DATA UNIFICADA'!$C$2:$T1007,MATCH(1,($A74='CAMAGUI DATA UNIFICADA'!$A$2:$A1007)*($CN$1='CAMAGUI DATA UNIFICADA'!$B$2:$B1007),0),MATCH(CW$2,'CAMAGUI DATA UNIFICADA'!$C$1:$T$1,0)),"")</f>
        <v>2.091954023</v>
      </c>
      <c r="CX74" s="23">
        <f t="array" ref="CX74">IFERROR(INDEX('CAMAGUI DATA UNIFICADA'!$C$2:$T1007,MATCH(1,($A74='CAMAGUI DATA UNIFICADA'!$A$2:$A1007)*($CN$1='CAMAGUI DATA UNIFICADA'!$B$2:$B1007),0),MATCH(CX$2,'CAMAGUI DATA UNIFICADA'!$C$1:$T$1,0)),"")</f>
        <v>0.850841341</v>
      </c>
      <c r="CY74" s="23">
        <f t="array" ref="CY74">IFERROR(INDEX('CAMAGUI DATA UNIFICADA'!$C$2:$T1007,MATCH(1,($A74='CAMAGUI DATA UNIFICADA'!$A$2:$A1007)*($CN$1='CAMAGUI DATA UNIFICADA'!$B$2:$B1007),0),MATCH(CY$2,'CAMAGUI DATA UNIFICADA'!$C$1:$T$1,0)),"")</f>
        <v>0.75</v>
      </c>
      <c r="CZ74" s="60">
        <f t="array" ref="CZ74">IFERROR(INDEX('CAMAGUI DATA UNIFICADA'!$C$2:$T1007,MATCH(1,($A74='CAMAGUI DATA UNIFICADA'!$A$2:$A1007)*($CN$1='CAMAGUI DATA UNIFICADA'!$B$2:$B1007),0),MATCH(CZ$2,'CAMAGUI DATA UNIFICADA'!$C$1:$T$1,0)),"")</f>
        <v>107142.8571</v>
      </c>
      <c r="DA74" s="2">
        <f t="array" ref="DA74">IFERROR(INDEX('CAMAGUI DATA UNIFICADA'!$C$2:$T1007,MATCH(1,($A74='CAMAGUI DATA UNIFICADA'!$A$2:$A1007)*($CN$1='CAMAGUI DATA UNIFICADA'!$B$2:$B1007),0),MATCH(DA$2,'CAMAGUI DATA UNIFICADA'!$C$1:$T$1,0)),"")</f>
        <v>3</v>
      </c>
      <c r="DB74" s="2">
        <f t="array" ref="DB74">IFERROR(INDEX('CAMAGUI DATA UNIFICADA'!$C$2:$T1007,MATCH(1,($A74='CAMAGUI DATA UNIFICADA'!$A$2:$A1007)*($CN$1='CAMAGUI DATA UNIFICADA'!$B$2:$B1007),0),MATCH(DB$2,'CAMAGUI DATA UNIFICADA'!$C$1:$T$1,0)),"")</f>
        <v>19.27</v>
      </c>
      <c r="DC74" s="33">
        <f t="array" ref="DC74">IFERROR(INDEX('CAMAGUI DATA UNIFICADA'!$C$2:$T1007,MATCH(1,($A74='CAMAGUI DATA UNIFICADA'!$A$2:$A1007)*($CN$1='CAMAGUI DATA UNIFICADA'!$B$2:$B1007),0),MATCH(DC$2,'CAMAGUI DATA UNIFICADA'!$C$1:$T$1,0)),"")</f>
        <v>3.38208</v>
      </c>
      <c r="DD74" s="60">
        <f t="array" ref="DD74">IFERROR(INDEX('CAMAGUI DATA UNIFICADA'!$C$2:$T1007,MATCH(1,($A74='CAMAGUI DATA UNIFICADA'!$A$2:$A1007)*($CN$1='CAMAGUI DATA UNIFICADA'!$B$2:$B1007),0),MATCH(DD$2,'CAMAGUI DATA UNIFICADA'!$C$1:$T$1,0)),"")</f>
        <v>631.4295689</v>
      </c>
      <c r="DE74" s="140">
        <f t="array" ref="DE74">IFERROR(INDEX('CAMAGUI DATA UNIFICADA'!$C$2:$T1007,MATCH(1,($A74='CAMAGUI DATA UNIFICADA'!$A$2:$A1007)*($CN$1='CAMAGUI DATA UNIFICADA'!$B$2:$B1007),0),MATCH(DE$2,'CAMAGUI DATA UNIFICADA'!$C$1:$T$1,0)),"")</f>
        <v>-4.642607765</v>
      </c>
      <c r="DF74" s="138" t="str">
        <f t="array" ref="DF74">IFERROR(INDEX('CAMAGUI DATA UNIFICADA'!$C$2:$T1007,MATCH(1,($A74='CAMAGUI DATA UNIFICADA'!$A$2:$A1007)*($DF$1='CAMAGUI DATA UNIFICADA'!$B$2:$B1007),0),MATCH(DF$2,'CAMAGUI DATA UNIFICADA'!$C$1:$T$1,0)),"")</f>
        <v/>
      </c>
      <c r="DG74" s="2" t="str">
        <f t="array" ref="DG74">IFERROR(INDEX('CAMAGUI DATA UNIFICADA'!$C$2:$T1007,MATCH(1,($A74='CAMAGUI DATA UNIFICADA'!$A$2:$A1007)*($DF$1='CAMAGUI DATA UNIFICADA'!$B$2:$B1007),0),MATCH(DG$2,'CAMAGUI DATA UNIFICADA'!$C$1:$T$1,0)),"")</f>
        <v/>
      </c>
      <c r="DH74" s="2" t="str">
        <f t="array" ref="DH74">IFERROR(INDEX('CAMAGUI DATA UNIFICADA'!$C$2:$T1007,MATCH(1,($A74='CAMAGUI DATA UNIFICADA'!$A$2:$A1007)*($DF$1='CAMAGUI DATA UNIFICADA'!$B$2:$B1007),0),MATCH(DH$2,'CAMAGUI DATA UNIFICADA'!$C$1:$T$1,0)),"")</f>
        <v/>
      </c>
      <c r="DI74" s="2" t="str">
        <f t="array" ref="DI74">IFERROR(INDEX('CAMAGUI DATA UNIFICADA'!$C$2:$T1007,MATCH(1,($A74='CAMAGUI DATA UNIFICADA'!$A$2:$A1007)*($DF$1='CAMAGUI DATA UNIFICADA'!$B$2:$B1007),0),MATCH(DI$2,'CAMAGUI DATA UNIFICADA'!$C$1:$T$1,0)),"")</f>
        <v/>
      </c>
      <c r="DJ74" s="139" t="str">
        <f t="array" ref="DJ74">IFERROR(INDEX('CAMAGUI DATA UNIFICADA'!$C$2:$T1007,MATCH(1,($A74='CAMAGUI DATA UNIFICADA'!$A$2:$A1007)*($DF$1='CAMAGUI DATA UNIFICADA'!$B$2:$B1007),0),MATCH(DJ$2,'CAMAGUI DATA UNIFICADA'!$C$1:$T$1,0)),"")</f>
        <v/>
      </c>
      <c r="DK74" s="2" t="str">
        <f t="array" ref="DK74">IFERROR(INDEX('CAMAGUI DATA UNIFICADA'!$C$2:$T1007,MATCH(1,($A74='CAMAGUI DATA UNIFICADA'!$A$2:$A1007)*($DF$1='CAMAGUI DATA UNIFICADA'!$B$2:$B1007),0),MATCH(DK$2,'CAMAGUI DATA UNIFICADA'!$C$1:$T$1,0)),"")</f>
        <v/>
      </c>
      <c r="DL74" s="2" t="str">
        <f t="array" ref="DL74">IFERROR(INDEX('CAMAGUI DATA UNIFICADA'!$C$2:$T1007,MATCH(1,($A74='CAMAGUI DATA UNIFICADA'!$A$2:$A1007)*($DF$1='CAMAGUI DATA UNIFICADA'!$B$2:$B1007),0),MATCH(DL$2,'CAMAGUI DATA UNIFICADA'!$C$1:$T$1,0)),"")</f>
        <v/>
      </c>
      <c r="DM74" s="33" t="str">
        <f t="array" ref="DM74">IFERROR(INDEX('CAMAGUI DATA UNIFICADA'!$C$2:$T1007,MATCH(1,($A74='CAMAGUI DATA UNIFICADA'!$A$2:$A1007)*($DF$1='CAMAGUI DATA UNIFICADA'!$B$2:$B1007),0),MATCH(DM$2,'CAMAGUI DATA UNIFICADA'!$C$1:$T$1,0)),"")</f>
        <v/>
      </c>
      <c r="DN74" s="60" t="str">
        <f t="array" ref="DN74">IFERROR(INDEX('CAMAGUI DATA UNIFICADA'!$C$2:$T1007,MATCH(1,($A74='CAMAGUI DATA UNIFICADA'!$A$2:$A1007)*($DF$1='CAMAGUI DATA UNIFICADA'!$B$2:$B1007),0),MATCH(DN$2,'CAMAGUI DATA UNIFICADA'!$C$1:$T$1,0)),"")</f>
        <v/>
      </c>
      <c r="DO74" s="33" t="str">
        <f t="array" ref="DO74">IFERROR(INDEX('CAMAGUI DATA UNIFICADA'!$C$2:$T1007,MATCH(1,($A74='CAMAGUI DATA UNIFICADA'!$A$2:$A1007)*($DF$1='CAMAGUI DATA UNIFICADA'!$B$2:$B1007),0),MATCH(DO$2,'CAMAGUI DATA UNIFICADA'!$C$1:$T$1,0)),"")</f>
        <v/>
      </c>
      <c r="DP74" s="23" t="str">
        <f t="array" ref="DP74">IFERROR(INDEX('CAMAGUI DATA UNIFICADA'!$C$2:$T1007,MATCH(1,($A74='CAMAGUI DATA UNIFICADA'!$A$2:$A1007)*($DF$1='CAMAGUI DATA UNIFICADA'!$B$2:$B1007),0),MATCH(DP$2,'CAMAGUI DATA UNIFICADA'!$C$1:$T$1,0)),"")</f>
        <v/>
      </c>
      <c r="DQ74" s="23" t="str">
        <f t="array" ref="DQ74">IFERROR(INDEX('CAMAGUI DATA UNIFICADA'!$C$2:$T1007,MATCH(1,($A74='CAMAGUI DATA UNIFICADA'!$A$2:$A1007)*($DF$1='CAMAGUI DATA UNIFICADA'!$B$2:$B1007),0),MATCH(DQ$2,'CAMAGUI DATA UNIFICADA'!$C$1:$T$1,0)),"")</f>
        <v/>
      </c>
      <c r="DR74" s="2" t="str">
        <f t="array" ref="DR74">IFERROR(INDEX('CAMAGUI DATA UNIFICADA'!$C$2:$T1007,MATCH(1,($A74='CAMAGUI DATA UNIFICADA'!$A$2:$A1007)*($DF$1='CAMAGUI DATA UNIFICADA'!$B$2:$B1007),0),MATCH(DR$2,'CAMAGUI DATA UNIFICADA'!$C$1:$T$1,0)),"")</f>
        <v/>
      </c>
      <c r="DS74" s="2" t="str">
        <f t="array" ref="DS74">IFERROR(INDEX('CAMAGUI DATA UNIFICADA'!$C$2:$T1007,MATCH(1,($A74='CAMAGUI DATA UNIFICADA'!$A$2:$A1007)*($DF$1='CAMAGUI DATA UNIFICADA'!$B$2:$B1007),0),MATCH(DS$2,'CAMAGUI DATA UNIFICADA'!$C$1:$T$1,0)),"")</f>
        <v/>
      </c>
      <c r="DT74" s="2" t="str">
        <f t="array" ref="DT74">IFERROR(INDEX('CAMAGUI DATA UNIFICADA'!$C$2:$T1007,MATCH(1,($A74='CAMAGUI DATA UNIFICADA'!$A$2:$A1007)*($DF$1='CAMAGUI DATA UNIFICADA'!$B$2:$B1007),0),MATCH(DT$2,'CAMAGUI DATA UNIFICADA'!$C$1:$T$1,0)),"")</f>
        <v/>
      </c>
      <c r="DU74" s="33" t="str">
        <f t="array" ref="DU74">IFERROR(INDEX('CAMAGUI DATA UNIFICADA'!$C$2:$T1007,MATCH(1,($A74='CAMAGUI DATA UNIFICADA'!$A$2:$A1007)*($DF$1='CAMAGUI DATA UNIFICADA'!$B$2:$B1007),0),MATCH(DU$2,'CAMAGUI DATA UNIFICADA'!$C$1:$T$1,0)),"")</f>
        <v/>
      </c>
      <c r="DV74" s="60" t="str">
        <f t="array" ref="DV74">IFERROR(INDEX('CAMAGUI DATA UNIFICADA'!$C$2:$T1007,MATCH(1,($A74='CAMAGUI DATA UNIFICADA'!$A$2:$A1007)*($DF$1='CAMAGUI DATA UNIFICADA'!$B$2:$B1007),0),MATCH(DV$2,'CAMAGUI DATA UNIFICADA'!$C$1:$T$1,0)),"")</f>
        <v/>
      </c>
      <c r="DW74" s="140" t="str">
        <f t="array" ref="DW74">IFERROR(INDEX('CAMAGUI DATA UNIFICADA'!$C$2:$T1007,MATCH(1,($A74='CAMAGUI DATA UNIFICADA'!$A$2:$A1007)*($DF$1='CAMAGUI DATA UNIFICADA'!$B$2:$B1007),0),MATCH(DW$2,'CAMAGUI DATA UNIFICADA'!$C$1:$T$1,0)),"")</f>
        <v/>
      </c>
      <c r="DX74" s="144" t="str">
        <f t="array" ref="DX74">IFERROR(INDEX('CAMAGUI DATA UNIFICADA'!$C$2:$T1007,MATCH(1,($A74='CAMAGUI DATA UNIFICADA'!$A$2:$A1007)*($DX$1='CAMAGUI DATA UNIFICADA'!$B$2:$B1007),0),MATCH(DX$2,'CAMAGUI DATA UNIFICADA'!$C$1:$T$1,0)),"")</f>
        <v/>
      </c>
      <c r="DY74" s="60" t="str">
        <f t="array" ref="DY74">IFERROR(INDEX('CAMAGUI DATA UNIFICADA'!$C$2:$T1007,MATCH(1,($A74='CAMAGUI DATA UNIFICADA'!$A$2:$A1007)*($DX$1='CAMAGUI DATA UNIFICADA'!$B$2:$B1007),0),MATCH(DY$2,'CAMAGUI DATA UNIFICADA'!$C$1:$T$1,0)),"")</f>
        <v/>
      </c>
      <c r="DZ74" s="60" t="str">
        <f t="array" ref="DZ74">IFERROR(INDEX('CAMAGUI DATA UNIFICADA'!$C$2:$T1007,MATCH(1,($A74='CAMAGUI DATA UNIFICADA'!$A$2:$A1007)*($DX$1='CAMAGUI DATA UNIFICADA'!$B$2:$B1007),0),MATCH(DZ$2,'CAMAGUI DATA UNIFICADA'!$C$1:$T$1,0)),"")</f>
        <v/>
      </c>
      <c r="EA74" s="60" t="str">
        <f t="array" ref="EA74">IFERROR(INDEX('CAMAGUI DATA UNIFICADA'!$C$2:$T1007,MATCH(1,($A74='CAMAGUI DATA UNIFICADA'!$A$2:$A1007)*($DX$1='CAMAGUI DATA UNIFICADA'!$B$2:$B1007),0),MATCH(EA$2,'CAMAGUI DATA UNIFICADA'!$C$1:$T$1,0)),"")</f>
        <v/>
      </c>
      <c r="EB74" s="60" t="str">
        <f t="array" ref="EB74">IFERROR(INDEX('CAMAGUI DATA UNIFICADA'!$C$2:$T1007,MATCH(1,($A74='CAMAGUI DATA UNIFICADA'!$A$2:$A1007)*($DX$1='CAMAGUI DATA UNIFICADA'!$B$2:$B1007),0),MATCH(EB$2,'CAMAGUI DATA UNIFICADA'!$C$1:$T$1,0)),"")</f>
        <v/>
      </c>
      <c r="EC74" s="60" t="str">
        <f t="array" ref="EC74">IFERROR(INDEX('CAMAGUI DATA UNIFICADA'!$C$2:$T1007,MATCH(1,($A74='CAMAGUI DATA UNIFICADA'!$A$2:$A1007)*($DX$1='CAMAGUI DATA UNIFICADA'!$B$2:$B1007),0),MATCH(EC$2,'CAMAGUI DATA UNIFICADA'!$C$1:$T$1,0)),"")</f>
        <v/>
      </c>
      <c r="ED74" s="60" t="str">
        <f t="array" ref="ED74">IFERROR(INDEX('CAMAGUI DATA UNIFICADA'!$C$2:$T1007,MATCH(1,($A74='CAMAGUI DATA UNIFICADA'!$A$2:$A1007)*($DX$1='CAMAGUI DATA UNIFICADA'!$B$2:$B1007),0),MATCH(ED$2,'CAMAGUI DATA UNIFICADA'!$C$1:$T$1,0)),"")</f>
        <v/>
      </c>
      <c r="EE74" s="60" t="str">
        <f t="array" ref="EE74">IFERROR(INDEX('CAMAGUI DATA UNIFICADA'!$C$2:$T1007,MATCH(1,($A74='CAMAGUI DATA UNIFICADA'!$A$2:$A1007)*($DX$1='CAMAGUI DATA UNIFICADA'!$B$2:$B1007),0),MATCH(EE$2,'CAMAGUI DATA UNIFICADA'!$C$1:$T$1,0)),"")</f>
        <v/>
      </c>
      <c r="EF74" s="60" t="str">
        <f t="array" ref="EF74">IFERROR(INDEX('CAMAGUI DATA UNIFICADA'!$C$2:$T1007,MATCH(1,($A74='CAMAGUI DATA UNIFICADA'!$A$2:$A1007)*($DX$1='CAMAGUI DATA UNIFICADA'!$B$2:$B1007),0),MATCH(EF$2,'CAMAGUI DATA UNIFICADA'!$C$1:$T$1,0)),"")</f>
        <v/>
      </c>
      <c r="EG74" s="60" t="str">
        <f t="array" ref="EG74">IFERROR(INDEX('CAMAGUI DATA UNIFICADA'!$C$2:$T1007,MATCH(1,($A74='CAMAGUI DATA UNIFICADA'!$A$2:$A1007)*($DX$1='CAMAGUI DATA UNIFICADA'!$B$2:$B1007),0),MATCH(EG$2,'CAMAGUI DATA UNIFICADA'!$C$1:$T$1,0)),"")</f>
        <v/>
      </c>
      <c r="EH74" s="60" t="str">
        <f t="array" ref="EH74">IFERROR(INDEX('CAMAGUI DATA UNIFICADA'!$C$2:$T1007,MATCH(1,($A74='CAMAGUI DATA UNIFICADA'!$A$2:$A1007)*($DX$1='CAMAGUI DATA UNIFICADA'!$B$2:$B1007),0),MATCH(EH$2,'CAMAGUI DATA UNIFICADA'!$C$1:$T$1,0)),"")</f>
        <v/>
      </c>
      <c r="EI74" s="60" t="str">
        <f t="array" ref="EI74">IFERROR(INDEX('CAMAGUI DATA UNIFICADA'!$C$2:$T1007,MATCH(1,($A74='CAMAGUI DATA UNIFICADA'!$A$2:$A1007)*($DX$1='CAMAGUI DATA UNIFICADA'!$B$2:$B1007),0),MATCH(EI$2,'CAMAGUI DATA UNIFICADA'!$C$1:$T$1,0)),"")</f>
        <v/>
      </c>
      <c r="EJ74" s="60" t="str">
        <f t="array" ref="EJ74">IFERROR(INDEX('CAMAGUI DATA UNIFICADA'!$C$2:$T1007,MATCH(1,($A74='CAMAGUI DATA UNIFICADA'!$A$2:$A1007)*($DX$1='CAMAGUI DATA UNIFICADA'!$B$2:$B1007),0),MATCH(EJ$2,'CAMAGUI DATA UNIFICADA'!$C$1:$T$1,0)),"")</f>
        <v/>
      </c>
      <c r="EK74" s="60" t="str">
        <f t="array" ref="EK74">IFERROR(INDEX('CAMAGUI DATA UNIFICADA'!$C$2:$T1007,MATCH(1,($A74='CAMAGUI DATA UNIFICADA'!$A$2:$A1007)*($DX$1='CAMAGUI DATA UNIFICADA'!$B$2:$B1007),0),MATCH(EK$2,'CAMAGUI DATA UNIFICADA'!$C$1:$T$1,0)),"")</f>
        <v/>
      </c>
      <c r="EL74" s="60" t="str">
        <f t="array" ref="EL74">IFERROR(INDEX('CAMAGUI DATA UNIFICADA'!$C$2:$T1007,MATCH(1,($A74='CAMAGUI DATA UNIFICADA'!$A$2:$A1007)*($DX$1='CAMAGUI DATA UNIFICADA'!$B$2:$B1007),0),MATCH(EL$2,'CAMAGUI DATA UNIFICADA'!$C$1:$T$1,0)),"")</f>
        <v/>
      </c>
      <c r="EM74" s="60" t="str">
        <f t="array" ref="EM74">IFERROR(INDEX('CAMAGUI DATA UNIFICADA'!$C$2:$T1007,MATCH(1,($A74='CAMAGUI DATA UNIFICADA'!$A$2:$A1007)*($DX$1='CAMAGUI DATA UNIFICADA'!$B$2:$B1007),0),MATCH(EM$2,'CAMAGUI DATA UNIFICADA'!$C$1:$T$1,0)),"")</f>
        <v/>
      </c>
      <c r="EN74" s="60" t="str">
        <f t="array" ref="EN74">IFERROR(INDEX('CAMAGUI DATA UNIFICADA'!$C$2:$T1007,MATCH(1,($A74='CAMAGUI DATA UNIFICADA'!$A$2:$A1007)*($DX$1='CAMAGUI DATA UNIFICADA'!$B$2:$B1007),0),MATCH(EN$2,'CAMAGUI DATA UNIFICADA'!$C$1:$T$1,0)),"")</f>
        <v/>
      </c>
      <c r="EO74" s="140" t="str">
        <f t="array" ref="EO74">IFERROR(INDEX('CAMAGUI DATA UNIFICADA'!$C$2:$T1007,MATCH(1,($A74='CAMAGUI DATA UNIFICADA'!$A$2:$A1007)*($DX$1='CAMAGUI DATA UNIFICADA'!$B$2:$B1007),0),MATCH(EO$2,'CAMAGUI DATA UNIFICADA'!$C$1:$T$1,0)),"")</f>
        <v/>
      </c>
    </row>
    <row r="75">
      <c r="A75" s="137">
        <v>45453.0</v>
      </c>
      <c r="B75" s="138" t="str">
        <f t="array" ref="B75">IFERROR(INDEX('CAMAGUI DATA UNIFICADA'!$C$2:$T1007,MATCH(1,($A75='CAMAGUI DATA UNIFICADA'!$A$2:$A1007)*($B$1='CAMAGUI DATA UNIFICADA'!$B$2:$B1007),0),MATCH(B$2,'CAMAGUI DATA UNIFICADA'!$C$1:$T$1,0)),"")</f>
        <v>CA1160524</v>
      </c>
      <c r="C75" s="2">
        <f t="array" ref="C75">IFERROR(INDEX('CAMAGUI DATA UNIFICADA'!$C$2:$T1007,MATCH(1,($A75='CAMAGUI DATA UNIFICADA'!$A$2:$A1007)*($B$1='CAMAGUI DATA UNIFICADA'!$B$2:$B1007),0),MATCH(C$2,'CAMAGUI DATA UNIFICADA'!$C$1:$T$1,0)),"")</f>
        <v>575</v>
      </c>
      <c r="D75" s="2">
        <f t="array" ref="D75">IFERROR(INDEX('CAMAGUI DATA UNIFICADA'!$C$2:$T1007,MATCH(1,($A75='CAMAGUI DATA UNIFICADA'!$A$2:$A1007)*($B$1='CAMAGUI DATA UNIFICADA'!$B$2:$B1007),0),MATCH(D$2,'CAMAGUI DATA UNIFICADA'!$C$1:$T$1,0)),"")</f>
        <v>3350</v>
      </c>
      <c r="E75" s="2" t="str">
        <f t="array" ref="E75">IFERROR(INDEX('CAMAGUI DATA UNIFICADA'!$C$2:$T1007,MATCH(1,($A75='CAMAGUI DATA UNIFICADA'!$A$2:$A1007)*($B$1='CAMAGUI DATA UNIFICADA'!$B$2:$B1007),0),MATCH(E$2,'CAMAGUI DATA UNIFICADA'!$C$1:$T$1,0)),"")</f>
        <v>SKR MAST</v>
      </c>
      <c r="F75" s="139">
        <f t="array" ref="F75">IFERROR(INDEX('CAMAGUI DATA UNIFICADA'!$C$2:$T1007,MATCH(1,($A75='CAMAGUI DATA UNIFICADA'!$A$2:$A1007)*($B$1='CAMAGUI DATA UNIFICADA'!$B$2:$B1007),0),MATCH(F$2,'CAMAGUI DATA UNIFICADA'!$C$1:$T$1,0)),"")</f>
        <v>3283</v>
      </c>
      <c r="G75" s="2">
        <f t="array" ref="G75">IFERROR(INDEX('CAMAGUI DATA UNIFICADA'!$C$2:$T1007,MATCH(1,($A75='CAMAGUI DATA UNIFICADA'!$A$2:$A1007)*($B$1='CAMAGUI DATA UNIFICADA'!$B$2:$B1007),0),MATCH(G$2,'CAMAGUI DATA UNIFICADA'!$C$1:$T$1,0)),"")</f>
        <v>6.76</v>
      </c>
      <c r="H75" s="2">
        <f t="array" ref="H75">IFERROR(INDEX('CAMAGUI DATA UNIFICADA'!$C$2:$T1007,MATCH(1,($A75='CAMAGUI DATA UNIFICADA'!$A$2:$A1007)*($B$1='CAMAGUI DATA UNIFICADA'!$B$2:$B1007),0),MATCH(H$2,'CAMAGUI DATA UNIFICADA'!$C$1:$T$1,0)),"")</f>
        <v>2.29</v>
      </c>
      <c r="I75" s="33">
        <f t="array" ref="I75">IFERROR(INDEX('CAMAGUI DATA UNIFICADA'!$C$2:$T1007,MATCH(1,($A75='CAMAGUI DATA UNIFICADA'!$A$2:$A1007)*($B$1='CAMAGUI DATA UNIFICADA'!$B$2:$B1007),0),MATCH(I$2,'CAMAGUI DATA UNIFICADA'!$C$1:$T$1,0)),"")</f>
        <v>6.44112</v>
      </c>
      <c r="J75" s="60">
        <f t="array" ref="J75">IFERROR(INDEX('CAMAGUI DATA UNIFICADA'!$C$2:$T1007,MATCH(1,($A75='CAMAGUI DATA UNIFICADA'!$A$2:$A1007)*($B$1='CAMAGUI DATA UNIFICADA'!$B$2:$B1007),0),MATCH(J$2,'CAMAGUI DATA UNIFICADA'!$C$1:$T$1,0)),"")</f>
        <v>1320564.927</v>
      </c>
      <c r="K75" s="33">
        <f t="array" ref="K75">IFERROR(INDEX('CAMAGUI DATA UNIFICADA'!$C$2:$T1007,MATCH(1,($A75='CAMAGUI DATA UNIFICADA'!$A$2:$A1007)*($B$1='CAMAGUI DATA UNIFICADA'!$B$2:$B1007),0),MATCH(K$2,'CAMAGUI DATA UNIFICADA'!$C$1:$T$1,0)),"")</f>
        <v>1.231900712</v>
      </c>
      <c r="L75" s="23">
        <f t="array" ref="L75">IFERROR(INDEX('CAMAGUI DATA UNIFICADA'!$C$2:$T1007,MATCH(1,($A75='CAMAGUI DATA UNIFICADA'!$A$2:$A1007)*($B$1='CAMAGUI DATA UNIFICADA'!$B$2:$B1007),0),MATCH(L$2,'CAMAGUI DATA UNIFICADA'!$C$1:$T$1,0)),"")</f>
        <v>1.056451941</v>
      </c>
      <c r="M75" s="23">
        <f t="array" ref="M75">IFERROR(INDEX('CAMAGUI DATA UNIFICADA'!$C$2:$T1007,MATCH(1,($A75='CAMAGUI DATA UNIFICADA'!$A$2:$A1007)*($B$1='CAMAGUI DATA UNIFICADA'!$B$2:$B1007),0),MATCH(M$2,'CAMAGUI DATA UNIFICADA'!$C$1:$T$1,0)),"")</f>
        <v>0.95</v>
      </c>
      <c r="N75" s="60">
        <f t="array" ref="N75">IFERROR(INDEX('CAMAGUI DATA UNIFICADA'!$C$2:$T1007,MATCH(1,($A75='CAMAGUI DATA UNIFICADA'!$A$2:$A1007)*($B$1='CAMAGUI DATA UNIFICADA'!$B$2:$B1007),0),MATCH(N$2,'CAMAGUI DATA UNIFICADA'!$C$1:$T$1,0)),"")</f>
        <v>144993.895</v>
      </c>
      <c r="O75" s="2">
        <f t="array" ref="O75">IFERROR(INDEX('CAMAGUI DATA UNIFICADA'!$C$2:$T1007,MATCH(1,($A75='CAMAGUI DATA UNIFICADA'!$A$2:$A1007)*($B$1='CAMAGUI DATA UNIFICADA'!$B$2:$B1007),0),MATCH(O$2,'CAMAGUI DATA UNIFICADA'!$C$1:$T$1,0)),"")</f>
        <v>2.5</v>
      </c>
      <c r="P75" s="2">
        <f t="array" ref="P75">IFERROR(INDEX('CAMAGUI DATA UNIFICADA'!$C$2:$T1007,MATCH(1,($A75='CAMAGUI DATA UNIFICADA'!$A$2:$A1007)*($B$1='CAMAGUI DATA UNIFICADA'!$B$2:$B1007),0),MATCH(P$2,'CAMAGUI DATA UNIFICADA'!$C$1:$T$1,0)),"")</f>
        <v>9.26</v>
      </c>
      <c r="Q75" s="33">
        <f t="array" ref="Q75">IFERROR(INDEX('CAMAGUI DATA UNIFICADA'!$C$2:$T1007,MATCH(1,($A75='CAMAGUI DATA UNIFICADA'!$A$2:$A1007)*($B$1='CAMAGUI DATA UNIFICADA'!$B$2:$B1007),0),MATCH(Q$2,'CAMAGUI DATA UNIFICADA'!$C$1:$T$1,0)),"")</f>
        <v>5.22912</v>
      </c>
      <c r="R75" s="60">
        <f t="array" ref="R75">IFERROR(INDEX('CAMAGUI DATA UNIFICADA'!$C$2:$T1007,MATCH(1,($A75='CAMAGUI DATA UNIFICADA'!$A$2:$A1007)*($B$1='CAMAGUI DATA UNIFICADA'!$B$2:$B1007),0),MATCH(R$2,'CAMAGUI DATA UNIFICADA'!$C$1:$T$1,0)),"")</f>
        <v>631.1389759</v>
      </c>
      <c r="S75" s="140">
        <f t="array" ref="S75">IFERROR(INDEX('CAMAGUI DATA UNIFICADA'!$C$2:$T1007,MATCH(1,($A75='CAMAGUI DATA UNIFICADA'!$A$2:$A1007)*($B$1='CAMAGUI DATA UNIFICADA'!$B$2:$B1007),0),MATCH(S$2,'CAMAGUI DATA UNIFICADA'!$C$1:$T$1,0)),"")</f>
        <v>14.03474398</v>
      </c>
      <c r="T75" s="138" t="str">
        <f t="array" ref="T75">IFERROR(INDEX('CAMAGUI DATA UNIFICADA'!$C$2:$T1007,MATCH(1,($A75='CAMAGUI DATA UNIFICADA'!$A$2:$A1007)*($T$1='CAMAGUI DATA UNIFICADA'!$B$2:$B1007),0),MATCH(T$2,'CAMAGUI DATA UNIFICADA'!$C$1:$T$1,0)),"")</f>
        <v>CA2160524</v>
      </c>
      <c r="U75" s="2">
        <f t="array" ref="U75">IFERROR(INDEX('CAMAGUI DATA UNIFICADA'!$C$2:$T1007,MATCH(1,($A75='CAMAGUI DATA UNIFICADA'!$A$2:$A1007)*($T$1='CAMAGUI DATA UNIFICADA'!$B$2:$B1007),0),MATCH(U$2,'CAMAGUI DATA UNIFICADA'!$C$1:$T$1,0)),"")</f>
        <v>450</v>
      </c>
      <c r="V75" s="2">
        <f t="array" ref="V75">IFERROR(INDEX('CAMAGUI DATA UNIFICADA'!$C$2:$T1007,MATCH(1,($A75='CAMAGUI DATA UNIFICADA'!$A$2:$A1007)*($T$1='CAMAGUI DATA UNIFICADA'!$B$2:$B1007),0),MATCH(V$2,'CAMAGUI DATA UNIFICADA'!$C$1:$T$1,0)),"")</f>
        <v>2837</v>
      </c>
      <c r="W75" s="2" t="str">
        <f t="array" ref="W75">IFERROR(INDEX('CAMAGUI DATA UNIFICADA'!$C$2:$T1007,MATCH(1,($A75='CAMAGUI DATA UNIFICADA'!$A$2:$A1007)*($T$1='CAMAGUI DATA UNIFICADA'!$B$2:$B1007),0),MATCH(W$2,'CAMAGUI DATA UNIFICADA'!$C$1:$T$1,0)),"")</f>
        <v>SKR MAST</v>
      </c>
      <c r="X75" s="139">
        <f t="array" ref="X75">IFERROR(INDEX('CAMAGUI DATA UNIFICADA'!$C$2:$T1007,MATCH(1,($A75='CAMAGUI DATA UNIFICADA'!$A$2:$A1007)*($T$1='CAMAGUI DATA UNIFICADA'!$B$2:$B1007),0),MATCH(X$2,'CAMAGUI DATA UNIFICADA'!$C$1:$T$1,0)),"")</f>
        <v>2780.26</v>
      </c>
      <c r="Y75" s="2">
        <f t="array" ref="Y75">IFERROR(INDEX('CAMAGUI DATA UNIFICADA'!$C$2:$T1007,MATCH(1,($A75='CAMAGUI DATA UNIFICADA'!$A$2:$A1007)*($T$1='CAMAGUI DATA UNIFICADA'!$B$2:$B1007),0),MATCH(Y$2,'CAMAGUI DATA UNIFICADA'!$C$1:$T$1,0)),"")</f>
        <v>6.64</v>
      </c>
      <c r="Z75" s="2">
        <f t="array" ref="Z75">IFERROR(INDEX('CAMAGUI DATA UNIFICADA'!$C$2:$T1007,MATCH(1,($A75='CAMAGUI DATA UNIFICADA'!$A$2:$A1007)*($T$1='CAMAGUI DATA UNIFICADA'!$B$2:$B1007),0),MATCH(Z$2,'CAMAGUI DATA UNIFICADA'!$C$1:$T$1,0)),"")</f>
        <v>2.28</v>
      </c>
      <c r="AA75" s="2">
        <f t="array" ref="AA75">IFERROR(INDEX('CAMAGUI DATA UNIFICADA'!$C$2:$T1007,MATCH(1,($A75='CAMAGUI DATA UNIFICADA'!$A$2:$A1007)*($T$1='CAMAGUI DATA UNIFICADA'!$B$2:$B1007),0),MATCH(AA$2,'CAMAGUI DATA UNIFICADA'!$C$1:$T$1,0)),"")</f>
        <v>6.51168</v>
      </c>
      <c r="AB75" s="60">
        <f t="array" ref="AB75">IFERROR(INDEX('CAMAGUI DATA UNIFICADA'!$C$2:$T1007,MATCH(1,($A75='CAMAGUI DATA UNIFICADA'!$A$2:$A1007)*($T$1='CAMAGUI DATA UNIFICADA'!$B$2:$B1007),0),MATCH(AB$2,'CAMAGUI DATA UNIFICADA'!$C$1:$T$1,0)),"")</f>
        <v>1040761.898</v>
      </c>
      <c r="AC75" s="33">
        <f t="array" ref="AC75">IFERROR(INDEX('CAMAGUI DATA UNIFICADA'!$C$2:$T1007,MATCH(1,($A75='CAMAGUI DATA UNIFICADA'!$A$2:$A1007)*($T$1='CAMAGUI DATA UNIFICADA'!$B$2:$B1007),0),MATCH(AC$2,'CAMAGUI DATA UNIFICADA'!$C$1:$T$1,0)),"")</f>
        <v>1.378723818</v>
      </c>
      <c r="AD75" s="23">
        <f t="array" ref="AD75">IFERROR(INDEX('CAMAGUI DATA UNIFICADA'!$C$2:$T1007,MATCH(1,($A75='CAMAGUI DATA UNIFICADA'!$A$2:$A1007)*($T$1='CAMAGUI DATA UNIFICADA'!$B$2:$B1007),0),MATCH(AD$2,'CAMAGUI DATA UNIFICADA'!$C$1:$T$1,0)),"")</f>
        <v>1.09553884</v>
      </c>
      <c r="AE75" s="23">
        <f t="array" ref="AE75">IFERROR(INDEX('CAMAGUI DATA UNIFICADA'!$C$2:$T1007,MATCH(1,($A75='CAMAGUI DATA UNIFICADA'!$A$2:$A1007)*($T$1='CAMAGUI DATA UNIFICADA'!$B$2:$B1007),0),MATCH(AE$2,'CAMAGUI DATA UNIFICADA'!$C$1:$T$1,0)),"")</f>
        <v>0.95</v>
      </c>
      <c r="AF75" s="60">
        <f t="array" ref="AF75">IFERROR(INDEX('CAMAGUI DATA UNIFICADA'!$C$2:$T1007,MATCH(1,($A75='CAMAGUI DATA UNIFICADA'!$A$2:$A1007)*($T$1='CAMAGUI DATA UNIFICADA'!$B$2:$B1007),0),MATCH(AF$2,'CAMAGUI DATA UNIFICADA'!$C$1:$T$1,0)),"")</f>
        <v>150416.6667</v>
      </c>
      <c r="AG75" s="2">
        <f t="array" ref="AG75">IFERROR(INDEX('CAMAGUI DATA UNIFICADA'!$C$2:$T1007,MATCH(1,($A75='CAMAGUI DATA UNIFICADA'!$A$2:$A1007)*($T$1='CAMAGUI DATA UNIFICADA'!$B$2:$B1007),0),MATCH(AG$2,'CAMAGUI DATA UNIFICADA'!$C$1:$T$1,0)),"")</f>
        <v>2.5</v>
      </c>
      <c r="AH75" s="2">
        <f t="array" ref="AH75">IFERROR(INDEX('CAMAGUI DATA UNIFICADA'!$C$2:$T1007,MATCH(1,($A75='CAMAGUI DATA UNIFICADA'!$A$2:$A1007)*($T$1='CAMAGUI DATA UNIFICADA'!$B$2:$B1007),0),MATCH(AH$2,'CAMAGUI DATA UNIFICADA'!$C$1:$T$1,0)),"")</f>
        <v>9.14</v>
      </c>
      <c r="AI75" s="33">
        <f t="array" ref="AI75">IFERROR(INDEX('CAMAGUI DATA UNIFICADA'!$C$2:$T1007,MATCH(1,($A75='CAMAGUI DATA UNIFICADA'!$A$2:$A1007)*($T$1='CAMAGUI DATA UNIFICADA'!$B$2:$B1007),0),MATCH(AI$2,'CAMAGUI DATA UNIFICADA'!$C$1:$T$1,0)),"")</f>
        <v>5.26368</v>
      </c>
      <c r="AJ75" s="60">
        <f t="array" ref="AJ75">IFERROR(INDEX('CAMAGUI DATA UNIFICADA'!$C$2:$T1007,MATCH(1,($A75='CAMAGUI DATA UNIFICADA'!$A$2:$A1007)*($T$1='CAMAGUI DATA UNIFICADA'!$B$2:$B1007),0),MATCH(AJ$2,'CAMAGUI DATA UNIFICADA'!$C$1:$T$1,0)),"")</f>
        <v>477.714263</v>
      </c>
      <c r="AK75" s="140">
        <f t="array" ref="AK75">IFERROR(INDEX('CAMAGUI DATA UNIFICADA'!$C$2:$T1007,MATCH(1,($A75='CAMAGUI DATA UNIFICADA'!$A$2:$A1007)*($T$1='CAMAGUI DATA UNIFICADA'!$B$2:$B1007),0),MATCH(AK$2,'CAMAGUI DATA UNIFICADA'!$C$1:$T$1,0)),"")</f>
        <v>6.928565741</v>
      </c>
      <c r="AL75" s="138" t="str">
        <f t="array" ref="AL75">IFERROR(INDEX('CAMAGUI DATA UNIFICADA'!$C$2:$T1007,MATCH(1,($A75='CAMAGUI DATA UNIFICADA'!$A$2:$A1007)*($AL$1='CAMAGUI DATA UNIFICADA'!$B$2:$B1007),0),MATCH(AL$2,'CAMAGUI DATA UNIFICADA'!$C$1:$T$1,0)),"")</f>
        <v>CA3160524</v>
      </c>
      <c r="AM75" s="2">
        <f t="array" ref="AM75">IFERROR(INDEX('CAMAGUI DATA UNIFICADA'!$C$2:$T1007,MATCH(1,($A75='CAMAGUI DATA UNIFICADA'!$A$2:$A1007)*($AL$1='CAMAGUI DATA UNIFICADA'!$B$2:$B1007),0),MATCH(AM$2,'CAMAGUI DATA UNIFICADA'!$C$1:$T$1,0)),"")</f>
        <v>450</v>
      </c>
      <c r="AN75" s="2">
        <f t="array" ref="AN75">IFERROR(INDEX('CAMAGUI DATA UNIFICADA'!$C$2:$T1007,MATCH(1,($A75='CAMAGUI DATA UNIFICADA'!$A$2:$A1007)*($AL$1='CAMAGUI DATA UNIFICADA'!$B$2:$B1007),0),MATCH(AN$2,'CAMAGUI DATA UNIFICADA'!$C$1:$T$1,0)),"")</f>
        <v>2875</v>
      </c>
      <c r="AO75" s="2" t="str">
        <f t="array" ref="AO75">IFERROR(INDEX('CAMAGUI DATA UNIFICADA'!$C$2:$T1007,MATCH(1,($A75='CAMAGUI DATA UNIFICADA'!$A$2:$A1007)*($AL$1='CAMAGUI DATA UNIFICADA'!$B$2:$B1007),0),MATCH(AO$2,'CAMAGUI DATA UNIFICADA'!$C$1:$T$1,0)),"")</f>
        <v>SKR MAST</v>
      </c>
      <c r="AP75" s="139">
        <f t="array" ref="AP75">IFERROR(INDEX('CAMAGUI DATA UNIFICADA'!$C$2:$T1007,MATCH(1,($A75='CAMAGUI DATA UNIFICADA'!$A$2:$A1007)*($AL$1='CAMAGUI DATA UNIFICADA'!$B$2:$B1007),0),MATCH(AP$2,'CAMAGUI DATA UNIFICADA'!$C$1:$T$1,0)),"")</f>
        <v>2817.5</v>
      </c>
      <c r="AQ75" s="2">
        <f t="array" ref="AQ75">IFERROR(INDEX('CAMAGUI DATA UNIFICADA'!$C$2:$T1007,MATCH(1,($A75='CAMAGUI DATA UNIFICADA'!$A$2:$A1007)*($AL$1='CAMAGUI DATA UNIFICADA'!$B$2:$B1007),0),MATCH(AQ$2,'CAMAGUI DATA UNIFICADA'!$C$1:$T$1,0)),"")</f>
        <v>6.24</v>
      </c>
      <c r="AR75" s="2">
        <f t="array" ref="AR75">IFERROR(INDEX('CAMAGUI DATA UNIFICADA'!$C$2:$T1007,MATCH(1,($A75='CAMAGUI DATA UNIFICADA'!$A$2:$A1007)*($AL$1='CAMAGUI DATA UNIFICADA'!$B$2:$B1007),0),MATCH(AR$2,'CAMAGUI DATA UNIFICADA'!$C$1:$T$1,0)),"")</f>
        <v>2</v>
      </c>
      <c r="AS75" s="33">
        <f t="array" ref="AS75">IFERROR(INDEX('CAMAGUI DATA UNIFICADA'!$C$2:$T1007,MATCH(1,($A75='CAMAGUI DATA UNIFICADA'!$A$2:$A1007)*($AL$1='CAMAGUI DATA UNIFICADA'!$B$2:$B1007),0),MATCH(AS$2,'CAMAGUI DATA UNIFICADA'!$C$1:$T$1,0)),"")</f>
        <v>6.74688</v>
      </c>
      <c r="AT75" s="60">
        <f t="array" ref="AT75">IFERROR(INDEX('CAMAGUI DATA UNIFICADA'!$C$2:$T1007,MATCH(1,($A75='CAMAGUI DATA UNIFICADA'!$A$2:$A1007)*($AL$1='CAMAGUI DATA UNIFICADA'!$B$2:$B1007),0),MATCH(AT$2,'CAMAGUI DATA UNIFICADA'!$C$1:$T$1,0)),"")</f>
        <v>1068870.124</v>
      </c>
      <c r="AU75" s="33">
        <f t="array" ref="AU75">IFERROR(INDEX('CAMAGUI DATA UNIFICADA'!$C$2:$T1007,MATCH(1,($A75='CAMAGUI DATA UNIFICADA'!$A$2:$A1007)*($AL$1='CAMAGUI DATA UNIFICADA'!$B$2:$B1007),0),MATCH(AU$2,'CAMAGUI DATA UNIFICADA'!$C$1:$T$1,0)),"")</f>
        <v>1.452020202</v>
      </c>
      <c r="AV75" s="23">
        <f t="array" ref="AV75">IFERROR(INDEX('CAMAGUI DATA UNIFICADA'!$C$2:$T1007,MATCH(1,($A75='CAMAGUI DATA UNIFICADA'!$A$2:$A1007)*($AL$1='CAMAGUI DATA UNIFICADA'!$B$2:$B1007),0),MATCH(AV$2,'CAMAGUI DATA UNIFICADA'!$C$1:$T$1,0)),"")</f>
        <v>0.9717001126</v>
      </c>
      <c r="AW75" s="23">
        <f t="array" ref="AW75">IFERROR(INDEX('CAMAGUI DATA UNIFICADA'!$C$2:$T1007,MATCH(1,($A75='CAMAGUI DATA UNIFICADA'!$A$2:$A1007)*($AL$1='CAMAGUI DATA UNIFICADA'!$B$2:$B1007),0),MATCH(AW$2,'CAMAGUI DATA UNIFICADA'!$C$1:$T$1,0)),"")</f>
        <v>0.9</v>
      </c>
      <c r="AX75" s="60">
        <f t="array" ref="AX75">IFERROR(INDEX('CAMAGUI DATA UNIFICADA'!$C$2:$T1007,MATCH(1,($A75='CAMAGUI DATA UNIFICADA'!$A$2:$A1007)*($AL$1='CAMAGUI DATA UNIFICADA'!$B$2:$B1007),0),MATCH(AX$2,'CAMAGUI DATA UNIFICADA'!$C$1:$T$1,0)),"")</f>
        <v>141428.5714</v>
      </c>
      <c r="AY75" s="2">
        <f t="array" ref="AY75">IFERROR(INDEX('CAMAGUI DATA UNIFICADA'!$C$2:$T1007,MATCH(1,($A75='CAMAGUI DATA UNIFICADA'!$A$2:$A1007)*($AL$1='CAMAGUI DATA UNIFICADA'!$B$2:$B1007),0),MATCH(AY$2,'CAMAGUI DATA UNIFICADA'!$C$1:$T$1,0)),"")</f>
        <v>2.5</v>
      </c>
      <c r="AZ75" s="2">
        <f t="array" ref="AZ75">IFERROR(INDEX('CAMAGUI DATA UNIFICADA'!$C$2:$T1007,MATCH(1,($A75='CAMAGUI DATA UNIFICADA'!$A$2:$A1007)*($AL$1='CAMAGUI DATA UNIFICADA'!$B$2:$B1007),0),MATCH(AZ$2,'CAMAGUI DATA UNIFICADA'!$C$1:$T$1,0)),"")</f>
        <v>8.74</v>
      </c>
      <c r="BA75" s="33">
        <f t="array" ref="BA75">IFERROR(INDEX('CAMAGUI DATA UNIFICADA'!$C$2:$T1007,MATCH(1,($A75='CAMAGUI DATA UNIFICADA'!$A$2:$A1007)*($AL$1='CAMAGUI DATA UNIFICADA'!$B$2:$B1007),0),MATCH(BA$2,'CAMAGUI DATA UNIFICADA'!$C$1:$T$1,0)),"")</f>
        <v>5.39088</v>
      </c>
      <c r="BB75" s="60">
        <f t="array" ref="BB75">IFERROR(INDEX('CAMAGUI DATA UNIFICADA'!$C$2:$T1007,MATCH(1,($A75='CAMAGUI DATA UNIFICADA'!$A$2:$A1007)*($AL$1='CAMAGUI DATA UNIFICADA'!$B$2:$B1007),0),MATCH(BB$2,'CAMAGUI DATA UNIFICADA'!$C$1:$T$1,0)),"")</f>
        <v>516.040741</v>
      </c>
      <c r="BC75" s="140">
        <f t="array" ref="BC75">IFERROR(INDEX('CAMAGUI DATA UNIFICADA'!$C$2:$T1007,MATCH(1,($A75='CAMAGUI DATA UNIFICADA'!$A$2:$A1007)*($AL$1='CAMAGUI DATA UNIFICADA'!$B$2:$B1007),0),MATCH(BC$2,'CAMAGUI DATA UNIFICADA'!$C$1:$T$1,0)),"")</f>
        <v>16.51018525</v>
      </c>
      <c r="BD75" s="138" t="str">
        <f t="array" ref="BD75">IFERROR(INDEX('CAMAGUI DATA UNIFICADA'!$C$2:$T1007,MATCH(1,($A75='CAMAGUI DATA UNIFICADA'!$A$2:$A1007)*($BD$1='CAMAGUI DATA UNIFICADA'!$B$2:$B1007),0),MATCH(BD$2,'CAMAGUI DATA UNIFICADA'!$C$1:$T$1,0)),"")</f>
        <v>CA4200424</v>
      </c>
      <c r="BE75" s="2" t="str">
        <f t="array" ref="BE75">IFERROR(INDEX('CAMAGUI DATA UNIFICADA'!$C$2:$T1007,MATCH(1,($A75='CAMAGUI DATA UNIFICADA'!$A$2:$A1007)*($BD$1='CAMAGUI DATA UNIFICADA'!$B$2:$B1007),0),MATCH(BE$2,'CAMAGUI DATA UNIFICADA'!$C$1:$T$1,0)),"")</f>
        <v/>
      </c>
      <c r="BF75" s="2">
        <f t="array" ref="BF75">IFERROR(INDEX('CAMAGUI DATA UNIFICADA'!$C$2:$T1007,MATCH(1,($A75='CAMAGUI DATA UNIFICADA'!$A$2:$A1007)*($BD$1='CAMAGUI DATA UNIFICADA'!$B$2:$B1007),0),MATCH(BF$2,'CAMAGUI DATA UNIFICADA'!$C$1:$T$1,0)),"")</f>
        <v>825</v>
      </c>
      <c r="BG75" s="2" t="str">
        <f t="array" ref="BG75">IFERROR(INDEX('CAMAGUI DATA UNIFICADA'!$C$2:$T1007,MATCH(1,($A75='CAMAGUI DATA UNIFICADA'!$A$2:$A1007)*($BD$1='CAMAGUI DATA UNIFICADA'!$B$2:$B1007),0),MATCH(BG$2,'CAMAGUI DATA UNIFICADA'!$C$1:$T$1,0)),"")</f>
        <v>SKR OPTILINE E</v>
      </c>
      <c r="BH75" s="139">
        <f t="array" ref="BH75">IFERROR(INDEX('CAMAGUI DATA UNIFICADA'!$C$2:$T1007,MATCH(1,($A75='CAMAGUI DATA UNIFICADA'!$A$2:$A1007)*($BD$1='CAMAGUI DATA UNIFICADA'!$B$2:$B1007),0),MATCH(BH$2,'CAMAGUI DATA UNIFICADA'!$C$1:$T$1,0)),"")</f>
        <v>973.5</v>
      </c>
      <c r="BI75" s="2" t="str">
        <f t="array" ref="BI75">IFERROR(INDEX('CAMAGUI DATA UNIFICADA'!$C$2:$T1007,MATCH(1,($A75='CAMAGUI DATA UNIFICADA'!$A$2:$A1007)*($BD$1='CAMAGUI DATA UNIFICADA'!$B$2:$B1007),0),MATCH(BI$2,'CAMAGUI DATA UNIFICADA'!$C$1:$T$1,0)),"")</f>
        <v/>
      </c>
      <c r="BJ75" s="2">
        <f t="array" ref="BJ75">IFERROR(INDEX('CAMAGUI DATA UNIFICADA'!$C$2:$T1007,MATCH(1,($A75='CAMAGUI DATA UNIFICADA'!$A$2:$A1007)*($BD$1='CAMAGUI DATA UNIFICADA'!$B$2:$B1007),0),MATCH(BJ$2,'CAMAGUI DATA UNIFICADA'!$C$1:$T$1,0)),"")</f>
        <v>-17.44</v>
      </c>
      <c r="BK75" s="33" t="str">
        <f t="array" ref="BK75">IFERROR(INDEX('CAMAGUI DATA UNIFICADA'!$C$2:$T1007,MATCH(1,($A75='CAMAGUI DATA UNIFICADA'!$A$2:$A1007)*($BD$1='CAMAGUI DATA UNIFICADA'!$B$2:$B1007),0),MATCH(BK$2,'CAMAGUI DATA UNIFICADA'!$C$1:$T$1,0)),"")</f>
        <v/>
      </c>
      <c r="BL75" s="60" t="str">
        <f t="array" ref="BL75">IFERROR(INDEX('CAMAGUI DATA UNIFICADA'!$C$2:$T1007,MATCH(1,($A75='CAMAGUI DATA UNIFICADA'!$A$2:$A1007)*($BD$1='CAMAGUI DATA UNIFICADA'!$B$2:$B1007),0),MATCH(BL$2,'CAMAGUI DATA UNIFICADA'!$C$1:$T$1,0)),"")</f>
        <v/>
      </c>
      <c r="BM75" s="33" t="str">
        <f t="array" ref="BM75">IFERROR(INDEX('CAMAGUI DATA UNIFICADA'!$C$2:$T1007,MATCH(1,($A75='CAMAGUI DATA UNIFICADA'!$A$2:$A1007)*($BD$1='CAMAGUI DATA UNIFICADA'!$B$2:$B1007),0),MATCH(BM$2,'CAMAGUI DATA UNIFICADA'!$C$1:$T$1,0)),"")</f>
        <v/>
      </c>
      <c r="BN75" s="23">
        <f t="array" ref="BN75">IFERROR(INDEX('CAMAGUI DATA UNIFICADA'!$C$2:$T1007,MATCH(1,($A75='CAMAGUI DATA UNIFICADA'!$A$2:$A1007)*($BD$1='CAMAGUI DATA UNIFICADA'!$B$2:$B1007),0),MATCH(BN$2,'CAMAGUI DATA UNIFICADA'!$C$1:$T$1,0)),"")</f>
        <v>0</v>
      </c>
      <c r="BO75" s="23">
        <f t="array" ref="BO75">IFERROR(INDEX('CAMAGUI DATA UNIFICADA'!$C$2:$T1007,MATCH(1,($A75='CAMAGUI DATA UNIFICADA'!$A$2:$A1007)*($BD$1='CAMAGUI DATA UNIFICADA'!$B$2:$B1007),0),MATCH(BO$2,'CAMAGUI DATA UNIFICADA'!$C$1:$T$1,0)),"")</f>
        <v>0</v>
      </c>
      <c r="BP75" s="60">
        <f t="array" ref="BP75">IFERROR(INDEX('CAMAGUI DATA UNIFICADA'!$C$2:$T1007,MATCH(1,($A75='CAMAGUI DATA UNIFICADA'!$A$2:$A1007)*($BD$1='CAMAGUI DATA UNIFICADA'!$B$2:$B1007),0),MATCH(BP$2,'CAMAGUI DATA UNIFICADA'!$C$1:$T$1,0)),"")</f>
        <v>0</v>
      </c>
      <c r="BQ75" s="2">
        <f t="array" ref="BQ75">IFERROR(INDEX('CAMAGUI DATA UNIFICADA'!$C$2:$T1007,MATCH(1,($A75='CAMAGUI DATA UNIFICADA'!$A$2:$A1007)*($BD$1='CAMAGUI DATA UNIFICADA'!$B$2:$B1007),0),MATCH(BQ$2,'CAMAGUI DATA UNIFICADA'!$C$1:$T$1,0)),"")</f>
        <v>0</v>
      </c>
      <c r="BR75" s="2">
        <f t="array" ref="BR75">IFERROR(INDEX('CAMAGUI DATA UNIFICADA'!$C$2:$T1007,MATCH(1,($A75='CAMAGUI DATA UNIFICADA'!$A$2:$A1007)*($BD$1='CAMAGUI DATA UNIFICADA'!$B$2:$B1007),0),MATCH(BR$2,'CAMAGUI DATA UNIFICADA'!$C$1:$T$1,0)),"")</f>
        <v>0</v>
      </c>
      <c r="BS75" s="33" t="str">
        <f t="array" ref="BS75">IFERROR(INDEX('CAMAGUI DATA UNIFICADA'!$C$2:$T1007,MATCH(1,($A75='CAMAGUI DATA UNIFICADA'!$A$2:$A1007)*($BD$1='CAMAGUI DATA UNIFICADA'!$B$2:$B1007),0),MATCH(BS$2,'CAMAGUI DATA UNIFICADA'!$C$1:$T$1,0)),"")</f>
        <v/>
      </c>
      <c r="BT75" s="60">
        <f t="array" ref="BT75">IFERROR(INDEX('CAMAGUI DATA UNIFICADA'!$C$2:$T1007,MATCH(1,($A75='CAMAGUI DATA UNIFICADA'!$A$2:$A1007)*($BD$1='CAMAGUI DATA UNIFICADA'!$B$2:$B1007),0),MATCH(BT$2,'CAMAGUI DATA UNIFICADA'!$C$1:$T$1,0)),"")</f>
        <v>0</v>
      </c>
      <c r="BU75" s="140">
        <f t="array" ref="BU75">IFERROR(INDEX('CAMAGUI DATA UNIFICADA'!$C$2:$T1007,MATCH(1,($A75='CAMAGUI DATA UNIFICADA'!$A$2:$A1007)*($BD$1='CAMAGUI DATA UNIFICADA'!$B$2:$B1007),0),MATCH(BU$2,'CAMAGUI DATA UNIFICADA'!$C$1:$T$1,0)),"")</f>
        <v>0</v>
      </c>
      <c r="BV75" s="138" t="str">
        <f t="array" ref="BV75">IFERROR(INDEX('CAMAGUI DATA UNIFICADA'!$C$2:$T1007,MATCH(1,($A75='CAMAGUI DATA UNIFICADA'!$A$2:$A1007)*($BV$1='CAMAGUI DATA UNIFICADA'!$B$2:$B1007),0),MATCH(BV$2,'CAMAGUI DATA UNIFICADA'!$C$1:$T$1,0)),"")</f>
        <v/>
      </c>
      <c r="BW75" s="2" t="str">
        <f t="array" ref="BW75">IFERROR(INDEX('CAMAGUI DATA UNIFICADA'!$C$2:$T1007,MATCH(1,($A75='CAMAGUI DATA UNIFICADA'!$A$2:$A1007)*($BV$1='CAMAGUI DATA UNIFICADA'!$B$2:$B1007),0),MATCH(BW$2,'CAMAGUI DATA UNIFICADA'!$C$1:$T$1,0)),"")</f>
        <v/>
      </c>
      <c r="BX75" s="2" t="str">
        <f t="array" ref="BX75">IFERROR(INDEX('CAMAGUI DATA UNIFICADA'!$C$2:$T1007,MATCH(1,($A75='CAMAGUI DATA UNIFICADA'!$A$2:$A1007)*($BV$1='CAMAGUI DATA UNIFICADA'!$B$2:$B1007),0),MATCH(BX$2,'CAMAGUI DATA UNIFICADA'!$C$1:$T$1,0)),"")</f>
        <v/>
      </c>
      <c r="BY75" s="2" t="str">
        <f t="array" ref="BY75">IFERROR(INDEX('CAMAGUI DATA UNIFICADA'!$C$2:$T1007,MATCH(1,($A75='CAMAGUI DATA UNIFICADA'!$A$2:$A1007)*($BV$1='CAMAGUI DATA UNIFICADA'!$B$2:$B1007),0),MATCH(BY$2,'CAMAGUI DATA UNIFICADA'!$C$1:$T$1,0)),"")</f>
        <v/>
      </c>
      <c r="BZ75" s="139" t="str">
        <f t="array" ref="BZ75">IFERROR(INDEX('CAMAGUI DATA UNIFICADA'!$C$2:$T1007,MATCH(1,($A75='CAMAGUI DATA UNIFICADA'!$A$2:$A1007)*($BV$1='CAMAGUI DATA UNIFICADA'!$B$2:$B1007),0),MATCH(BZ$2,'CAMAGUI DATA UNIFICADA'!$C$1:$T$1,0)),"")</f>
        <v/>
      </c>
      <c r="CA75" s="2" t="str">
        <f t="array" ref="CA75">IFERROR(INDEX('CAMAGUI DATA UNIFICADA'!$C$2:$T1007,MATCH(1,($A75='CAMAGUI DATA UNIFICADA'!$A$2:$A1007)*($BV$1='CAMAGUI DATA UNIFICADA'!$B$2:$B1007),0),MATCH(CA$2,'CAMAGUI DATA UNIFICADA'!$C$1:$T$1,0)),"")</f>
        <v/>
      </c>
      <c r="CB75" s="2" t="str">
        <f t="array" ref="CB75">IFERROR(INDEX('CAMAGUI DATA UNIFICADA'!$C$2:$T1007,MATCH(1,($A75='CAMAGUI DATA UNIFICADA'!$A$2:$A1007)*($BV$1='CAMAGUI DATA UNIFICADA'!$B$2:$B1007),0),MATCH(CB$2,'CAMAGUI DATA UNIFICADA'!$C$1:$T$1,0)),"")</f>
        <v/>
      </c>
      <c r="CC75" s="33" t="str">
        <f t="array" ref="CC75">IFERROR(INDEX('CAMAGUI DATA UNIFICADA'!$C$2:$T1007,MATCH(1,($A75='CAMAGUI DATA UNIFICADA'!$A$2:$A1007)*($BV$1='CAMAGUI DATA UNIFICADA'!$B$2:$B1007),0),MATCH(CC$2,'CAMAGUI DATA UNIFICADA'!$C$1:$T$1,0)),"")</f>
        <v/>
      </c>
      <c r="CD75" s="60" t="str">
        <f t="array" ref="CD75">IFERROR(INDEX('CAMAGUI DATA UNIFICADA'!$C$2:$T1007,MATCH(1,($A75='CAMAGUI DATA UNIFICADA'!$A$2:$A1007)*($BV$1='CAMAGUI DATA UNIFICADA'!$B$2:$B1007),0),MATCH(CD$2,'CAMAGUI DATA UNIFICADA'!$C$1:$T$1,0)),"")</f>
        <v/>
      </c>
      <c r="CE75" s="33" t="str">
        <f t="array" ref="CE75">IFERROR(INDEX('CAMAGUI DATA UNIFICADA'!$C$2:$T1007,MATCH(1,($A75='CAMAGUI DATA UNIFICADA'!$A$2:$A1007)*($BV$1='CAMAGUI DATA UNIFICADA'!$B$2:$B1007),0),MATCH(CE$2,'CAMAGUI DATA UNIFICADA'!$C$1:$T$1,0)),"")</f>
        <v/>
      </c>
      <c r="CF75" s="23" t="str">
        <f t="array" ref="CF75">IFERROR(INDEX('CAMAGUI DATA UNIFICADA'!$C$2:$T1007,MATCH(1,($A75='CAMAGUI DATA UNIFICADA'!$A$2:$A1007)*($BV$1='CAMAGUI DATA UNIFICADA'!$B$2:$B1007),0),MATCH(CF$2,'CAMAGUI DATA UNIFICADA'!$C$1:$T$1,0)),"")</f>
        <v/>
      </c>
      <c r="CG75" s="23" t="str">
        <f t="array" ref="CG75">IFERROR(INDEX('CAMAGUI DATA UNIFICADA'!$C$2:$T1007,MATCH(1,($A75='CAMAGUI DATA UNIFICADA'!$A$2:$A1007)*($BV$1='CAMAGUI DATA UNIFICADA'!$B$2:$B1007),0),MATCH(CG$2,'CAMAGUI DATA UNIFICADA'!$C$1:$T$1,0)),"")</f>
        <v/>
      </c>
      <c r="CH75" s="60" t="str">
        <f t="array" ref="CH75">IFERROR(INDEX('CAMAGUI DATA UNIFICADA'!$C$2:$T1007,MATCH(1,($A75='CAMAGUI DATA UNIFICADA'!$A$2:$A1007)*($BV$1='CAMAGUI DATA UNIFICADA'!$B$2:$B1007),0),MATCH(CH$2,'CAMAGUI DATA UNIFICADA'!$C$1:$T$1,0)),"")</f>
        <v/>
      </c>
      <c r="CI75" s="2" t="str">
        <f t="array" ref="CI75">IFERROR(INDEX('CAMAGUI DATA UNIFICADA'!$C$2:$T1007,MATCH(1,($A75='CAMAGUI DATA UNIFICADA'!$A$2:$A1007)*($BV$1='CAMAGUI DATA UNIFICADA'!$B$2:$B1007),0),MATCH(CI$2,'CAMAGUI DATA UNIFICADA'!$C$1:$T$1,0)),"")</f>
        <v/>
      </c>
      <c r="CJ75" s="2" t="str">
        <f t="array" ref="CJ75">IFERROR(INDEX('CAMAGUI DATA UNIFICADA'!$C$2:$T1007,MATCH(1,($A75='CAMAGUI DATA UNIFICADA'!$A$2:$A1007)*($BV$1='CAMAGUI DATA UNIFICADA'!$B$2:$B1007),0),MATCH(CJ$2,'CAMAGUI DATA UNIFICADA'!$C$1:$T$1,0)),"")</f>
        <v/>
      </c>
      <c r="CK75" s="33" t="str">
        <f t="array" ref="CK75">IFERROR(INDEX('CAMAGUI DATA UNIFICADA'!$C$2:$T1007,MATCH(1,($A75='CAMAGUI DATA UNIFICADA'!$A$2:$A1007)*($BV$1='CAMAGUI DATA UNIFICADA'!$B$2:$B1007),0),MATCH(CK$2,'CAMAGUI DATA UNIFICADA'!$C$1:$T$1,0)),"")</f>
        <v/>
      </c>
      <c r="CL75" s="60" t="str">
        <f t="array" ref="CL75">IFERROR(INDEX('CAMAGUI DATA UNIFICADA'!$C$2:$T1007,MATCH(1,($A75='CAMAGUI DATA UNIFICADA'!$A$2:$A1007)*($BV$1='CAMAGUI DATA UNIFICADA'!$B$2:$B1007),0),MATCH(CL$2,'CAMAGUI DATA UNIFICADA'!$C$1:$T$1,0)),"")</f>
        <v/>
      </c>
      <c r="CM75" s="140" t="str">
        <f t="array" ref="CM75">IFERROR(INDEX('CAMAGUI DATA UNIFICADA'!$C$2:$T1007,MATCH(1,($A75='CAMAGUI DATA UNIFICADA'!$A$2:$A1007)*($BV$1='CAMAGUI DATA UNIFICADA'!$B$2:$B1007),0),MATCH(CM$2,'CAMAGUI DATA UNIFICADA'!$C$1:$T$1,0)),"")</f>
        <v/>
      </c>
      <c r="CN75" s="138" t="str">
        <f t="array" ref="CN75">IFERROR(INDEX('CAMAGUI DATA UNIFICADA'!$C$2:$T1007,MATCH(1,($A75='CAMAGUI DATA UNIFICADA'!$A$2:$A1007)*($CN$1='CAMAGUI DATA UNIFICADA'!$B$2:$B1007),0),MATCH(CN$2,'CAMAGUI DATA UNIFICADA'!$C$1:$T$1,0)),"")</f>
        <v>CA6200424</v>
      </c>
      <c r="CO75" s="2" t="str">
        <f t="array" ref="CO75">IFERROR(INDEX('CAMAGUI DATA UNIFICADA'!$C$2:$T1007,MATCH(1,($A75='CAMAGUI DATA UNIFICADA'!$A$2:$A1007)*($CN$1='CAMAGUI DATA UNIFICADA'!$B$2:$B1007),0),MATCH(CO$2,'CAMAGUI DATA UNIFICADA'!$C$1:$T$1,0)),"")</f>
        <v/>
      </c>
      <c r="CP75" s="2">
        <f t="array" ref="CP75">IFERROR(INDEX('CAMAGUI DATA UNIFICADA'!$C$2:$T1007,MATCH(1,($A75='CAMAGUI DATA UNIFICADA'!$A$2:$A1007)*($CN$1='CAMAGUI DATA UNIFICADA'!$B$2:$B1007),0),MATCH(CP$2,'CAMAGUI DATA UNIFICADA'!$C$1:$T$1,0)),"")</f>
        <v>2325</v>
      </c>
      <c r="CQ75" s="2" t="str">
        <f t="array" ref="CQ75">IFERROR(INDEX('CAMAGUI DATA UNIFICADA'!$C$2:$T1007,MATCH(1,($A75='CAMAGUI DATA UNIFICADA'!$A$2:$A1007)*($CN$1='CAMAGUI DATA UNIFICADA'!$B$2:$B1007),0),MATCH(CQ$2,'CAMAGUI DATA UNIFICADA'!$C$1:$T$1,0)),"")</f>
        <v>SKR MAST</v>
      </c>
      <c r="CR75" s="139">
        <f t="array" ref="CR75">IFERROR(INDEX('CAMAGUI DATA UNIFICADA'!$C$2:$T1007,MATCH(1,($A75='CAMAGUI DATA UNIFICADA'!$A$2:$A1007)*($CN$1='CAMAGUI DATA UNIFICADA'!$B$2:$B1007),0),MATCH(CR$2,'CAMAGUI DATA UNIFICADA'!$C$1:$T$1,0)),"")</f>
        <v>2278.5</v>
      </c>
      <c r="CS75" s="2" t="str">
        <f t="array" ref="CS75">IFERROR(INDEX('CAMAGUI DATA UNIFICADA'!$C$2:$T1007,MATCH(1,($A75='CAMAGUI DATA UNIFICADA'!$A$2:$A1007)*($CN$1='CAMAGUI DATA UNIFICADA'!$B$2:$B1007),0),MATCH(CS$2,'CAMAGUI DATA UNIFICADA'!$C$1:$T$1,0)),"")</f>
        <v/>
      </c>
      <c r="CT75" s="2">
        <f t="array" ref="CT75">IFERROR(INDEX('CAMAGUI DATA UNIFICADA'!$C$2:$T1007,MATCH(1,($A75='CAMAGUI DATA UNIFICADA'!$A$2:$A1007)*($CN$1='CAMAGUI DATA UNIFICADA'!$B$2:$B1007),0),MATCH(CT$2,'CAMAGUI DATA UNIFICADA'!$C$1:$T$1,0)),"")</f>
        <v>-16.27</v>
      </c>
      <c r="CU75" s="33" t="str">
        <f t="array" ref="CU75">IFERROR(INDEX('CAMAGUI DATA UNIFICADA'!$C$2:$T1007,MATCH(1,($A75='CAMAGUI DATA UNIFICADA'!$A$2:$A1007)*($CN$1='CAMAGUI DATA UNIFICADA'!$B$2:$B1007),0),MATCH(CU$2,'CAMAGUI DATA UNIFICADA'!$C$1:$T$1,0)),"")</f>
        <v/>
      </c>
      <c r="CV75" s="60" t="str">
        <f t="array" ref="CV75">IFERROR(INDEX('CAMAGUI DATA UNIFICADA'!$C$2:$T1007,MATCH(1,($A75='CAMAGUI DATA UNIFICADA'!$A$2:$A1007)*($CN$1='CAMAGUI DATA UNIFICADA'!$B$2:$B1007),0),MATCH(CV$2,'CAMAGUI DATA UNIFICADA'!$C$1:$T$1,0)),"")</f>
        <v/>
      </c>
      <c r="CW75" s="33" t="str">
        <f t="array" ref="CW75">IFERROR(INDEX('CAMAGUI DATA UNIFICADA'!$C$2:$T1007,MATCH(1,($A75='CAMAGUI DATA UNIFICADA'!$A$2:$A1007)*($CN$1='CAMAGUI DATA UNIFICADA'!$B$2:$B1007),0),MATCH(CW$2,'CAMAGUI DATA UNIFICADA'!$C$1:$T$1,0)),"")</f>
        <v/>
      </c>
      <c r="CX75" s="23">
        <f t="array" ref="CX75">IFERROR(INDEX('CAMAGUI DATA UNIFICADA'!$C$2:$T1007,MATCH(1,($A75='CAMAGUI DATA UNIFICADA'!$A$2:$A1007)*($CN$1='CAMAGUI DATA UNIFICADA'!$B$2:$B1007),0),MATCH(CX$2,'CAMAGUI DATA UNIFICADA'!$C$1:$T$1,0)),"")</f>
        <v>0</v>
      </c>
      <c r="CY75" s="23">
        <f t="array" ref="CY75">IFERROR(INDEX('CAMAGUI DATA UNIFICADA'!$C$2:$T1007,MATCH(1,($A75='CAMAGUI DATA UNIFICADA'!$A$2:$A1007)*($CN$1='CAMAGUI DATA UNIFICADA'!$B$2:$B1007),0),MATCH(CY$2,'CAMAGUI DATA UNIFICADA'!$C$1:$T$1,0)),"")</f>
        <v>0</v>
      </c>
      <c r="CZ75" s="60">
        <f t="array" ref="CZ75">IFERROR(INDEX('CAMAGUI DATA UNIFICADA'!$C$2:$T1007,MATCH(1,($A75='CAMAGUI DATA UNIFICADA'!$A$2:$A1007)*($CN$1='CAMAGUI DATA UNIFICADA'!$B$2:$B1007),0),MATCH(CZ$2,'CAMAGUI DATA UNIFICADA'!$C$1:$T$1,0)),"")</f>
        <v>0</v>
      </c>
      <c r="DA75" s="2">
        <f t="array" ref="DA75">IFERROR(INDEX('CAMAGUI DATA UNIFICADA'!$C$2:$T1007,MATCH(1,($A75='CAMAGUI DATA UNIFICADA'!$A$2:$A1007)*($CN$1='CAMAGUI DATA UNIFICADA'!$B$2:$B1007),0),MATCH(DA$2,'CAMAGUI DATA UNIFICADA'!$C$1:$T$1,0)),"")</f>
        <v>0</v>
      </c>
      <c r="DB75" s="2">
        <f t="array" ref="DB75">IFERROR(INDEX('CAMAGUI DATA UNIFICADA'!$C$2:$T1007,MATCH(1,($A75='CAMAGUI DATA UNIFICADA'!$A$2:$A1007)*($CN$1='CAMAGUI DATA UNIFICADA'!$B$2:$B1007),0),MATCH(DB$2,'CAMAGUI DATA UNIFICADA'!$C$1:$T$1,0)),"")</f>
        <v>0</v>
      </c>
      <c r="DC75" s="33" t="str">
        <f t="array" ref="DC75">IFERROR(INDEX('CAMAGUI DATA UNIFICADA'!$C$2:$T1007,MATCH(1,($A75='CAMAGUI DATA UNIFICADA'!$A$2:$A1007)*($CN$1='CAMAGUI DATA UNIFICADA'!$B$2:$B1007),0),MATCH(DC$2,'CAMAGUI DATA UNIFICADA'!$C$1:$T$1,0)),"")</f>
        <v/>
      </c>
      <c r="DD75" s="60">
        <f t="array" ref="DD75">IFERROR(INDEX('CAMAGUI DATA UNIFICADA'!$C$2:$T1007,MATCH(1,($A75='CAMAGUI DATA UNIFICADA'!$A$2:$A1007)*($CN$1='CAMAGUI DATA UNIFICADA'!$B$2:$B1007),0),MATCH(DD$2,'CAMAGUI DATA UNIFICADA'!$C$1:$T$1,0)),"")</f>
        <v>0</v>
      </c>
      <c r="DE75" s="140">
        <f t="array" ref="DE75">IFERROR(INDEX('CAMAGUI DATA UNIFICADA'!$C$2:$T1007,MATCH(1,($A75='CAMAGUI DATA UNIFICADA'!$A$2:$A1007)*($CN$1='CAMAGUI DATA UNIFICADA'!$B$2:$B1007),0),MATCH(DE$2,'CAMAGUI DATA UNIFICADA'!$C$1:$T$1,0)),"")</f>
        <v>0</v>
      </c>
      <c r="DF75" s="138" t="str">
        <f t="array" ref="DF75">IFERROR(INDEX('CAMAGUI DATA UNIFICADA'!$C$2:$T1007,MATCH(1,($A75='CAMAGUI DATA UNIFICADA'!$A$2:$A1007)*($DF$1='CAMAGUI DATA UNIFICADA'!$B$2:$B1007),0),MATCH(DF$2,'CAMAGUI DATA UNIFICADA'!$C$1:$T$1,0)),"")</f>
        <v/>
      </c>
      <c r="DG75" s="2" t="str">
        <f t="array" ref="DG75">IFERROR(INDEX('CAMAGUI DATA UNIFICADA'!$C$2:$T1007,MATCH(1,($A75='CAMAGUI DATA UNIFICADA'!$A$2:$A1007)*($DF$1='CAMAGUI DATA UNIFICADA'!$B$2:$B1007),0),MATCH(DG$2,'CAMAGUI DATA UNIFICADA'!$C$1:$T$1,0)),"")</f>
        <v/>
      </c>
      <c r="DH75" s="2" t="str">
        <f t="array" ref="DH75">IFERROR(INDEX('CAMAGUI DATA UNIFICADA'!$C$2:$T1007,MATCH(1,($A75='CAMAGUI DATA UNIFICADA'!$A$2:$A1007)*($DF$1='CAMAGUI DATA UNIFICADA'!$B$2:$B1007),0),MATCH(DH$2,'CAMAGUI DATA UNIFICADA'!$C$1:$T$1,0)),"")</f>
        <v/>
      </c>
      <c r="DI75" s="2" t="str">
        <f t="array" ref="DI75">IFERROR(INDEX('CAMAGUI DATA UNIFICADA'!$C$2:$T1007,MATCH(1,($A75='CAMAGUI DATA UNIFICADA'!$A$2:$A1007)*($DF$1='CAMAGUI DATA UNIFICADA'!$B$2:$B1007),0),MATCH(DI$2,'CAMAGUI DATA UNIFICADA'!$C$1:$T$1,0)),"")</f>
        <v/>
      </c>
      <c r="DJ75" s="139" t="str">
        <f t="array" ref="DJ75">IFERROR(INDEX('CAMAGUI DATA UNIFICADA'!$C$2:$T1007,MATCH(1,($A75='CAMAGUI DATA UNIFICADA'!$A$2:$A1007)*($DF$1='CAMAGUI DATA UNIFICADA'!$B$2:$B1007),0),MATCH(DJ$2,'CAMAGUI DATA UNIFICADA'!$C$1:$T$1,0)),"")</f>
        <v/>
      </c>
      <c r="DK75" s="2" t="str">
        <f t="array" ref="DK75">IFERROR(INDEX('CAMAGUI DATA UNIFICADA'!$C$2:$T1007,MATCH(1,($A75='CAMAGUI DATA UNIFICADA'!$A$2:$A1007)*($DF$1='CAMAGUI DATA UNIFICADA'!$B$2:$B1007),0),MATCH(DK$2,'CAMAGUI DATA UNIFICADA'!$C$1:$T$1,0)),"")</f>
        <v/>
      </c>
      <c r="DL75" s="2" t="str">
        <f t="array" ref="DL75">IFERROR(INDEX('CAMAGUI DATA UNIFICADA'!$C$2:$T1007,MATCH(1,($A75='CAMAGUI DATA UNIFICADA'!$A$2:$A1007)*($DF$1='CAMAGUI DATA UNIFICADA'!$B$2:$B1007),0),MATCH(DL$2,'CAMAGUI DATA UNIFICADA'!$C$1:$T$1,0)),"")</f>
        <v/>
      </c>
      <c r="DM75" s="33" t="str">
        <f t="array" ref="DM75">IFERROR(INDEX('CAMAGUI DATA UNIFICADA'!$C$2:$T1007,MATCH(1,($A75='CAMAGUI DATA UNIFICADA'!$A$2:$A1007)*($DF$1='CAMAGUI DATA UNIFICADA'!$B$2:$B1007),0),MATCH(DM$2,'CAMAGUI DATA UNIFICADA'!$C$1:$T$1,0)),"")</f>
        <v/>
      </c>
      <c r="DN75" s="60" t="str">
        <f t="array" ref="DN75">IFERROR(INDEX('CAMAGUI DATA UNIFICADA'!$C$2:$T1007,MATCH(1,($A75='CAMAGUI DATA UNIFICADA'!$A$2:$A1007)*($DF$1='CAMAGUI DATA UNIFICADA'!$B$2:$B1007),0),MATCH(DN$2,'CAMAGUI DATA UNIFICADA'!$C$1:$T$1,0)),"")</f>
        <v/>
      </c>
      <c r="DO75" s="33" t="str">
        <f t="array" ref="DO75">IFERROR(INDEX('CAMAGUI DATA UNIFICADA'!$C$2:$T1007,MATCH(1,($A75='CAMAGUI DATA UNIFICADA'!$A$2:$A1007)*($DF$1='CAMAGUI DATA UNIFICADA'!$B$2:$B1007),0),MATCH(DO$2,'CAMAGUI DATA UNIFICADA'!$C$1:$T$1,0)),"")</f>
        <v/>
      </c>
      <c r="DP75" s="23" t="str">
        <f t="array" ref="DP75">IFERROR(INDEX('CAMAGUI DATA UNIFICADA'!$C$2:$T1007,MATCH(1,($A75='CAMAGUI DATA UNIFICADA'!$A$2:$A1007)*($DF$1='CAMAGUI DATA UNIFICADA'!$B$2:$B1007),0),MATCH(DP$2,'CAMAGUI DATA UNIFICADA'!$C$1:$T$1,0)),"")</f>
        <v/>
      </c>
      <c r="DQ75" s="23" t="str">
        <f t="array" ref="DQ75">IFERROR(INDEX('CAMAGUI DATA UNIFICADA'!$C$2:$T1007,MATCH(1,($A75='CAMAGUI DATA UNIFICADA'!$A$2:$A1007)*($DF$1='CAMAGUI DATA UNIFICADA'!$B$2:$B1007),0),MATCH(DQ$2,'CAMAGUI DATA UNIFICADA'!$C$1:$T$1,0)),"")</f>
        <v/>
      </c>
      <c r="DR75" s="2" t="str">
        <f t="array" ref="DR75">IFERROR(INDEX('CAMAGUI DATA UNIFICADA'!$C$2:$T1007,MATCH(1,($A75='CAMAGUI DATA UNIFICADA'!$A$2:$A1007)*($DF$1='CAMAGUI DATA UNIFICADA'!$B$2:$B1007),0),MATCH(DR$2,'CAMAGUI DATA UNIFICADA'!$C$1:$T$1,0)),"")</f>
        <v/>
      </c>
      <c r="DS75" s="2" t="str">
        <f t="array" ref="DS75">IFERROR(INDEX('CAMAGUI DATA UNIFICADA'!$C$2:$T1007,MATCH(1,($A75='CAMAGUI DATA UNIFICADA'!$A$2:$A1007)*($DF$1='CAMAGUI DATA UNIFICADA'!$B$2:$B1007),0),MATCH(DS$2,'CAMAGUI DATA UNIFICADA'!$C$1:$T$1,0)),"")</f>
        <v/>
      </c>
      <c r="DT75" s="2" t="str">
        <f t="array" ref="DT75">IFERROR(INDEX('CAMAGUI DATA UNIFICADA'!$C$2:$T1007,MATCH(1,($A75='CAMAGUI DATA UNIFICADA'!$A$2:$A1007)*($DF$1='CAMAGUI DATA UNIFICADA'!$B$2:$B1007),0),MATCH(DT$2,'CAMAGUI DATA UNIFICADA'!$C$1:$T$1,0)),"")</f>
        <v/>
      </c>
      <c r="DU75" s="33" t="str">
        <f t="array" ref="DU75">IFERROR(INDEX('CAMAGUI DATA UNIFICADA'!$C$2:$T1007,MATCH(1,($A75='CAMAGUI DATA UNIFICADA'!$A$2:$A1007)*($DF$1='CAMAGUI DATA UNIFICADA'!$B$2:$B1007),0),MATCH(DU$2,'CAMAGUI DATA UNIFICADA'!$C$1:$T$1,0)),"")</f>
        <v/>
      </c>
      <c r="DV75" s="60" t="str">
        <f t="array" ref="DV75">IFERROR(INDEX('CAMAGUI DATA UNIFICADA'!$C$2:$T1007,MATCH(1,($A75='CAMAGUI DATA UNIFICADA'!$A$2:$A1007)*($DF$1='CAMAGUI DATA UNIFICADA'!$B$2:$B1007),0),MATCH(DV$2,'CAMAGUI DATA UNIFICADA'!$C$1:$T$1,0)),"")</f>
        <v/>
      </c>
      <c r="DW75" s="140" t="str">
        <f t="array" ref="DW75">IFERROR(INDEX('CAMAGUI DATA UNIFICADA'!$C$2:$T1007,MATCH(1,($A75='CAMAGUI DATA UNIFICADA'!$A$2:$A1007)*($DF$1='CAMAGUI DATA UNIFICADA'!$B$2:$B1007),0),MATCH(DW$2,'CAMAGUI DATA UNIFICADA'!$C$1:$T$1,0)),"")</f>
        <v/>
      </c>
      <c r="DX75" s="144" t="str">
        <f t="array" ref="DX75">IFERROR(INDEX('CAMAGUI DATA UNIFICADA'!$C$2:$T1007,MATCH(1,($A75='CAMAGUI DATA UNIFICADA'!$A$2:$A1007)*($DX$1='CAMAGUI DATA UNIFICADA'!$B$2:$B1007),0),MATCH(DX$2,'CAMAGUI DATA UNIFICADA'!$C$1:$T$1,0)),"")</f>
        <v/>
      </c>
      <c r="DY75" s="60" t="str">
        <f t="array" ref="DY75">IFERROR(INDEX('CAMAGUI DATA UNIFICADA'!$C$2:$T1007,MATCH(1,($A75='CAMAGUI DATA UNIFICADA'!$A$2:$A1007)*($DX$1='CAMAGUI DATA UNIFICADA'!$B$2:$B1007),0),MATCH(DY$2,'CAMAGUI DATA UNIFICADA'!$C$1:$T$1,0)),"")</f>
        <v/>
      </c>
      <c r="DZ75" s="60" t="str">
        <f t="array" ref="DZ75">IFERROR(INDEX('CAMAGUI DATA UNIFICADA'!$C$2:$T1007,MATCH(1,($A75='CAMAGUI DATA UNIFICADA'!$A$2:$A1007)*($DX$1='CAMAGUI DATA UNIFICADA'!$B$2:$B1007),0),MATCH(DZ$2,'CAMAGUI DATA UNIFICADA'!$C$1:$T$1,0)),"")</f>
        <v/>
      </c>
      <c r="EA75" s="60" t="str">
        <f t="array" ref="EA75">IFERROR(INDEX('CAMAGUI DATA UNIFICADA'!$C$2:$T1007,MATCH(1,($A75='CAMAGUI DATA UNIFICADA'!$A$2:$A1007)*($DX$1='CAMAGUI DATA UNIFICADA'!$B$2:$B1007),0),MATCH(EA$2,'CAMAGUI DATA UNIFICADA'!$C$1:$T$1,0)),"")</f>
        <v/>
      </c>
      <c r="EB75" s="60" t="str">
        <f t="array" ref="EB75">IFERROR(INDEX('CAMAGUI DATA UNIFICADA'!$C$2:$T1007,MATCH(1,($A75='CAMAGUI DATA UNIFICADA'!$A$2:$A1007)*($DX$1='CAMAGUI DATA UNIFICADA'!$B$2:$B1007),0),MATCH(EB$2,'CAMAGUI DATA UNIFICADA'!$C$1:$T$1,0)),"")</f>
        <v/>
      </c>
      <c r="EC75" s="60" t="str">
        <f t="array" ref="EC75">IFERROR(INDEX('CAMAGUI DATA UNIFICADA'!$C$2:$T1007,MATCH(1,($A75='CAMAGUI DATA UNIFICADA'!$A$2:$A1007)*($DX$1='CAMAGUI DATA UNIFICADA'!$B$2:$B1007),0),MATCH(EC$2,'CAMAGUI DATA UNIFICADA'!$C$1:$T$1,0)),"")</f>
        <v/>
      </c>
      <c r="ED75" s="60" t="str">
        <f t="array" ref="ED75">IFERROR(INDEX('CAMAGUI DATA UNIFICADA'!$C$2:$T1007,MATCH(1,($A75='CAMAGUI DATA UNIFICADA'!$A$2:$A1007)*($DX$1='CAMAGUI DATA UNIFICADA'!$B$2:$B1007),0),MATCH(ED$2,'CAMAGUI DATA UNIFICADA'!$C$1:$T$1,0)),"")</f>
        <v/>
      </c>
      <c r="EE75" s="60" t="str">
        <f t="array" ref="EE75">IFERROR(INDEX('CAMAGUI DATA UNIFICADA'!$C$2:$T1007,MATCH(1,($A75='CAMAGUI DATA UNIFICADA'!$A$2:$A1007)*($DX$1='CAMAGUI DATA UNIFICADA'!$B$2:$B1007),0),MATCH(EE$2,'CAMAGUI DATA UNIFICADA'!$C$1:$T$1,0)),"")</f>
        <v/>
      </c>
      <c r="EF75" s="60" t="str">
        <f t="array" ref="EF75">IFERROR(INDEX('CAMAGUI DATA UNIFICADA'!$C$2:$T1007,MATCH(1,($A75='CAMAGUI DATA UNIFICADA'!$A$2:$A1007)*($DX$1='CAMAGUI DATA UNIFICADA'!$B$2:$B1007),0),MATCH(EF$2,'CAMAGUI DATA UNIFICADA'!$C$1:$T$1,0)),"")</f>
        <v/>
      </c>
      <c r="EG75" s="60" t="str">
        <f t="array" ref="EG75">IFERROR(INDEX('CAMAGUI DATA UNIFICADA'!$C$2:$T1007,MATCH(1,($A75='CAMAGUI DATA UNIFICADA'!$A$2:$A1007)*($DX$1='CAMAGUI DATA UNIFICADA'!$B$2:$B1007),0),MATCH(EG$2,'CAMAGUI DATA UNIFICADA'!$C$1:$T$1,0)),"")</f>
        <v/>
      </c>
      <c r="EH75" s="60" t="str">
        <f t="array" ref="EH75">IFERROR(INDEX('CAMAGUI DATA UNIFICADA'!$C$2:$T1007,MATCH(1,($A75='CAMAGUI DATA UNIFICADA'!$A$2:$A1007)*($DX$1='CAMAGUI DATA UNIFICADA'!$B$2:$B1007),0),MATCH(EH$2,'CAMAGUI DATA UNIFICADA'!$C$1:$T$1,0)),"")</f>
        <v/>
      </c>
      <c r="EI75" s="60" t="str">
        <f t="array" ref="EI75">IFERROR(INDEX('CAMAGUI DATA UNIFICADA'!$C$2:$T1007,MATCH(1,($A75='CAMAGUI DATA UNIFICADA'!$A$2:$A1007)*($DX$1='CAMAGUI DATA UNIFICADA'!$B$2:$B1007),0),MATCH(EI$2,'CAMAGUI DATA UNIFICADA'!$C$1:$T$1,0)),"")</f>
        <v/>
      </c>
      <c r="EJ75" s="60" t="str">
        <f t="array" ref="EJ75">IFERROR(INDEX('CAMAGUI DATA UNIFICADA'!$C$2:$T1007,MATCH(1,($A75='CAMAGUI DATA UNIFICADA'!$A$2:$A1007)*($DX$1='CAMAGUI DATA UNIFICADA'!$B$2:$B1007),0),MATCH(EJ$2,'CAMAGUI DATA UNIFICADA'!$C$1:$T$1,0)),"")</f>
        <v/>
      </c>
      <c r="EK75" s="60" t="str">
        <f t="array" ref="EK75">IFERROR(INDEX('CAMAGUI DATA UNIFICADA'!$C$2:$T1007,MATCH(1,($A75='CAMAGUI DATA UNIFICADA'!$A$2:$A1007)*($DX$1='CAMAGUI DATA UNIFICADA'!$B$2:$B1007),0),MATCH(EK$2,'CAMAGUI DATA UNIFICADA'!$C$1:$T$1,0)),"")</f>
        <v/>
      </c>
      <c r="EL75" s="60" t="str">
        <f t="array" ref="EL75">IFERROR(INDEX('CAMAGUI DATA UNIFICADA'!$C$2:$T1007,MATCH(1,($A75='CAMAGUI DATA UNIFICADA'!$A$2:$A1007)*($DX$1='CAMAGUI DATA UNIFICADA'!$B$2:$B1007),0),MATCH(EL$2,'CAMAGUI DATA UNIFICADA'!$C$1:$T$1,0)),"")</f>
        <v/>
      </c>
      <c r="EM75" s="60" t="str">
        <f t="array" ref="EM75">IFERROR(INDEX('CAMAGUI DATA UNIFICADA'!$C$2:$T1007,MATCH(1,($A75='CAMAGUI DATA UNIFICADA'!$A$2:$A1007)*($DX$1='CAMAGUI DATA UNIFICADA'!$B$2:$B1007),0),MATCH(EM$2,'CAMAGUI DATA UNIFICADA'!$C$1:$T$1,0)),"")</f>
        <v/>
      </c>
      <c r="EN75" s="60" t="str">
        <f t="array" ref="EN75">IFERROR(INDEX('CAMAGUI DATA UNIFICADA'!$C$2:$T1007,MATCH(1,($A75='CAMAGUI DATA UNIFICADA'!$A$2:$A1007)*($DX$1='CAMAGUI DATA UNIFICADA'!$B$2:$B1007),0),MATCH(EN$2,'CAMAGUI DATA UNIFICADA'!$C$1:$T$1,0)),"")</f>
        <v/>
      </c>
      <c r="EO75" s="140" t="str">
        <f t="array" ref="EO75">IFERROR(INDEX('CAMAGUI DATA UNIFICADA'!$C$2:$T1007,MATCH(1,($A75='CAMAGUI DATA UNIFICADA'!$A$2:$A1007)*($DX$1='CAMAGUI DATA UNIFICADA'!$B$2:$B1007),0),MATCH(EO$2,'CAMAGUI DATA UNIFICADA'!$C$1:$T$1,0)),"")</f>
        <v/>
      </c>
    </row>
    <row r="76">
      <c r="A76" s="137">
        <v>45460.0</v>
      </c>
      <c r="B76" s="138" t="str">
        <f t="array" ref="B76">IFERROR(INDEX('CAMAGUI DATA UNIFICADA'!$C$2:$T1007,MATCH(1,($A76='CAMAGUI DATA UNIFICADA'!$A$2:$A1007)*($B$1='CAMAGUI DATA UNIFICADA'!$B$2:$B1007),0),MATCH(B$2,'CAMAGUI DATA UNIFICADA'!$C$1:$T$1,0)),"")</f>
        <v>CA1160524</v>
      </c>
      <c r="C76" s="2">
        <f t="array" ref="C76">IFERROR(INDEX('CAMAGUI DATA UNIFICADA'!$C$2:$T1007,MATCH(1,($A76='CAMAGUI DATA UNIFICADA'!$A$2:$A1007)*($B$1='CAMAGUI DATA UNIFICADA'!$B$2:$B1007),0),MATCH(C$2,'CAMAGUI DATA UNIFICADA'!$C$1:$T$1,0)),"")</f>
        <v>650</v>
      </c>
      <c r="D76" s="2">
        <f t="array" ref="D76">IFERROR(INDEX('CAMAGUI DATA UNIFICADA'!$C$2:$T1007,MATCH(1,($A76='CAMAGUI DATA UNIFICADA'!$A$2:$A1007)*($B$1='CAMAGUI DATA UNIFICADA'!$B$2:$B1007),0),MATCH(D$2,'CAMAGUI DATA UNIFICADA'!$C$1:$T$1,0)),"")</f>
        <v>4375</v>
      </c>
      <c r="E76" s="2" t="str">
        <f t="array" ref="E76">IFERROR(INDEX('CAMAGUI DATA UNIFICADA'!$C$2:$T1007,MATCH(1,($A76='CAMAGUI DATA UNIFICADA'!$A$2:$A1007)*($B$1='CAMAGUI DATA UNIFICADA'!$B$2:$B1007),0),MATCH(E$2,'CAMAGUI DATA UNIFICADA'!$C$1:$T$1,0)),"")</f>
        <v>SKR MAST</v>
      </c>
      <c r="F76" s="139">
        <f t="array" ref="F76">IFERROR(INDEX('CAMAGUI DATA UNIFICADA'!$C$2:$T1007,MATCH(1,($A76='CAMAGUI DATA UNIFICADA'!$A$2:$A1007)*($B$1='CAMAGUI DATA UNIFICADA'!$B$2:$B1007),0),MATCH(F$2,'CAMAGUI DATA UNIFICADA'!$C$1:$T$1,0)),"")</f>
        <v>4287.5</v>
      </c>
      <c r="G76" s="2">
        <f t="array" ref="G76">IFERROR(INDEX('CAMAGUI DATA UNIFICADA'!$C$2:$T1007,MATCH(1,($A76='CAMAGUI DATA UNIFICADA'!$A$2:$A1007)*($B$1='CAMAGUI DATA UNIFICADA'!$B$2:$B1007),0),MATCH(G$2,'CAMAGUI DATA UNIFICADA'!$C$1:$T$1,0)),"")</f>
        <v>8.63</v>
      </c>
      <c r="H76" s="2">
        <f t="array" ref="H76">IFERROR(INDEX('CAMAGUI DATA UNIFICADA'!$C$2:$T1007,MATCH(1,($A76='CAMAGUI DATA UNIFICADA'!$A$2:$A1007)*($B$1='CAMAGUI DATA UNIFICADA'!$B$2:$B1007),0),MATCH(H$2,'CAMAGUI DATA UNIFICADA'!$C$1:$T$1,0)),"")</f>
        <v>1.87</v>
      </c>
      <c r="I76" s="33">
        <f t="array" ref="I76">IFERROR(INDEX('CAMAGUI DATA UNIFICADA'!$C$2:$T1007,MATCH(1,($A76='CAMAGUI DATA UNIFICADA'!$A$2:$A1007)*($B$1='CAMAGUI DATA UNIFICADA'!$B$2:$B1007),0),MATCH(I$2,'CAMAGUI DATA UNIFICADA'!$C$1:$T$1,0)),"")</f>
        <v>5.42256</v>
      </c>
      <c r="J76" s="60">
        <f t="array" ref="J76">IFERROR(INDEX('CAMAGUI DATA UNIFICADA'!$C$2:$T1007,MATCH(1,($A76='CAMAGUI DATA UNIFICADA'!$A$2:$A1007)*($B$1='CAMAGUI DATA UNIFICADA'!$B$2:$B1007),0),MATCH(J$2,'CAMAGUI DATA UNIFICADA'!$C$1:$T$1,0)),"")</f>
        <v>1388987.044</v>
      </c>
      <c r="K76" s="33">
        <f t="array" ref="K76">IFERROR(INDEX('CAMAGUI DATA UNIFICADA'!$C$2:$T1007,MATCH(1,($A76='CAMAGUI DATA UNIFICADA'!$A$2:$A1007)*($B$1='CAMAGUI DATA UNIFICADA'!$B$2:$B1007),0),MATCH(K$2,'CAMAGUI DATA UNIFICADA'!$C$1:$T$1,0)),"")</f>
        <v>1.782531194</v>
      </c>
      <c r="L76" s="23">
        <f t="array" ref="L76">IFERROR(INDEX('CAMAGUI DATA UNIFICADA'!$C$2:$T1007,MATCH(1,($A76='CAMAGUI DATA UNIFICADA'!$A$2:$A1007)*($B$1='CAMAGUI DATA UNIFICADA'!$B$2:$B1007),0),MATCH(L$2,'CAMAGUI DATA UNIFICADA'!$C$1:$T$1,0)),"")</f>
        <v>1.111189635</v>
      </c>
      <c r="M76" s="23">
        <f t="array" ref="M76">IFERROR(INDEX('CAMAGUI DATA UNIFICADA'!$C$2:$T1007,MATCH(1,($A76='CAMAGUI DATA UNIFICADA'!$A$2:$A1007)*($B$1='CAMAGUI DATA UNIFICADA'!$B$2:$B1007),0),MATCH(M$2,'CAMAGUI DATA UNIFICADA'!$C$1:$T$1,0)),"")</f>
        <v>1.05</v>
      </c>
      <c r="N76" s="60">
        <f t="array" ref="N76">IFERROR(INDEX('CAMAGUI DATA UNIFICADA'!$C$2:$T1007,MATCH(1,($A76='CAMAGUI DATA UNIFICADA'!$A$2:$A1007)*($B$1='CAMAGUI DATA UNIFICADA'!$B$2:$B1007),0),MATCH(N$2,'CAMAGUI DATA UNIFICADA'!$C$1:$T$1,0)),"")</f>
        <v>160256.4103</v>
      </c>
      <c r="O76" s="2">
        <f t="array" ref="O76">IFERROR(INDEX('CAMAGUI DATA UNIFICADA'!$C$2:$T1007,MATCH(1,($A76='CAMAGUI DATA UNIFICADA'!$A$2:$A1007)*($B$1='CAMAGUI DATA UNIFICADA'!$B$2:$B1007),0),MATCH(O$2,'CAMAGUI DATA UNIFICADA'!$C$1:$T$1,0)),"")</f>
        <v>2.5</v>
      </c>
      <c r="P76" s="2">
        <f t="array" ref="P76">IFERROR(INDEX('CAMAGUI DATA UNIFICADA'!$C$2:$T1007,MATCH(1,($A76='CAMAGUI DATA UNIFICADA'!$A$2:$A1007)*($B$1='CAMAGUI DATA UNIFICADA'!$B$2:$B1007),0),MATCH(P$2,'CAMAGUI DATA UNIFICADA'!$C$1:$T$1,0)),"")</f>
        <v>11.13</v>
      </c>
      <c r="Q76" s="33">
        <f t="array" ref="Q76">IFERROR(INDEX('CAMAGUI DATA UNIFICADA'!$C$2:$T1007,MATCH(1,($A76='CAMAGUI DATA UNIFICADA'!$A$2:$A1007)*($B$1='CAMAGUI DATA UNIFICADA'!$B$2:$B1007),0),MATCH(Q$2,'CAMAGUI DATA UNIFICADA'!$C$1:$T$1,0)),"")</f>
        <v>4.58304</v>
      </c>
      <c r="R76" s="60">
        <f t="array" ref="R76">IFERROR(INDEX('CAMAGUI DATA UNIFICADA'!$C$2:$T1007,MATCH(1,($A76='CAMAGUI DATA UNIFICADA'!$A$2:$A1007)*($B$1='CAMAGUI DATA UNIFICADA'!$B$2:$B1007),0),MATCH(R$2,'CAMAGUI DATA UNIFICADA'!$C$1:$T$1,0)),"")</f>
        <v>719.9894672</v>
      </c>
      <c r="S76" s="140">
        <f t="array" ref="S76">IFERROR(INDEX('CAMAGUI DATA UNIFICADA'!$C$2:$T1007,MATCH(1,($A76='CAMAGUI DATA UNIFICADA'!$A$2:$A1007)*($B$1='CAMAGUI DATA UNIFICADA'!$B$2:$B1007),0),MATCH(S$2,'CAMAGUI DATA UNIFICADA'!$C$1:$T$1,0)),"")</f>
        <v>17.4973668</v>
      </c>
      <c r="T76" s="138" t="str">
        <f t="array" ref="T76">IFERROR(INDEX('CAMAGUI DATA UNIFICADA'!$C$2:$T1007,MATCH(1,($A76='CAMAGUI DATA UNIFICADA'!$A$2:$A1007)*($T$1='CAMAGUI DATA UNIFICADA'!$B$2:$B1007),0),MATCH(T$2,'CAMAGUI DATA UNIFICADA'!$C$1:$T$1,0)),"")</f>
        <v>CA2160524</v>
      </c>
      <c r="U76" s="2">
        <f t="array" ref="U76">IFERROR(INDEX('CAMAGUI DATA UNIFICADA'!$C$2:$T1007,MATCH(1,($A76='CAMAGUI DATA UNIFICADA'!$A$2:$A1007)*($T$1='CAMAGUI DATA UNIFICADA'!$B$2:$B1007),0),MATCH(U$2,'CAMAGUI DATA UNIFICADA'!$C$1:$T$1,0)),"")</f>
        <v>500</v>
      </c>
      <c r="V76" s="2">
        <f t="array" ref="V76">IFERROR(INDEX('CAMAGUI DATA UNIFICADA'!$C$2:$T1007,MATCH(1,($A76='CAMAGUI DATA UNIFICADA'!$A$2:$A1007)*($T$1='CAMAGUI DATA UNIFICADA'!$B$2:$B1007),0),MATCH(V$2,'CAMAGUI DATA UNIFICADA'!$C$1:$T$1,0)),"")</f>
        <v>3300</v>
      </c>
      <c r="W76" s="2" t="str">
        <f t="array" ref="W76">IFERROR(INDEX('CAMAGUI DATA UNIFICADA'!$C$2:$T1007,MATCH(1,($A76='CAMAGUI DATA UNIFICADA'!$A$2:$A1007)*($T$1='CAMAGUI DATA UNIFICADA'!$B$2:$B1007),0),MATCH(W$2,'CAMAGUI DATA UNIFICADA'!$C$1:$T$1,0)),"")</f>
        <v>SKR MAST</v>
      </c>
      <c r="X76" s="139">
        <f t="array" ref="X76">IFERROR(INDEX('CAMAGUI DATA UNIFICADA'!$C$2:$T1007,MATCH(1,($A76='CAMAGUI DATA UNIFICADA'!$A$2:$A1007)*($T$1='CAMAGUI DATA UNIFICADA'!$B$2:$B1007),0),MATCH(X$2,'CAMAGUI DATA UNIFICADA'!$C$1:$T$1,0)),"")</f>
        <v>3234</v>
      </c>
      <c r="Y76" s="2">
        <f t="array" ref="Y76">IFERROR(INDEX('CAMAGUI DATA UNIFICADA'!$C$2:$T1007,MATCH(1,($A76='CAMAGUI DATA UNIFICADA'!$A$2:$A1007)*($T$1='CAMAGUI DATA UNIFICADA'!$B$2:$B1007),0),MATCH(Y$2,'CAMAGUI DATA UNIFICADA'!$C$1:$T$1,0)),"")</f>
        <v>8.05</v>
      </c>
      <c r="Z76" s="2">
        <f t="array" ref="Z76">IFERROR(INDEX('CAMAGUI DATA UNIFICADA'!$C$2:$T1007,MATCH(1,($A76='CAMAGUI DATA UNIFICADA'!$A$2:$A1007)*($T$1='CAMAGUI DATA UNIFICADA'!$B$2:$B1007),0),MATCH(Z$2,'CAMAGUI DATA UNIFICADA'!$C$1:$T$1,0)),"")</f>
        <v>1.41</v>
      </c>
      <c r="AA76" s="2">
        <f t="array" ref="AA76">IFERROR(INDEX('CAMAGUI DATA UNIFICADA'!$C$2:$T1007,MATCH(1,($A76='CAMAGUI DATA UNIFICADA'!$A$2:$A1007)*($T$1='CAMAGUI DATA UNIFICADA'!$B$2:$B1007),0),MATCH(AA$2,'CAMAGUI DATA UNIFICADA'!$C$1:$T$1,0)),"")</f>
        <v>5.5896</v>
      </c>
      <c r="AB76" s="60">
        <f t="array" ref="AB76">IFERROR(INDEX('CAMAGUI DATA UNIFICADA'!$C$2:$T1007,MATCH(1,($A76='CAMAGUI DATA UNIFICADA'!$A$2:$A1007)*($T$1='CAMAGUI DATA UNIFICADA'!$B$2:$B1007),0),MATCH(AB$2,'CAMAGUI DATA UNIFICADA'!$C$1:$T$1,0)),"")</f>
        <v>1111202.971</v>
      </c>
      <c r="AC76" s="33">
        <f t="array" ref="AC76">IFERROR(INDEX('CAMAGUI DATA UNIFICADA'!$C$2:$T1007,MATCH(1,($A76='CAMAGUI DATA UNIFICADA'!$A$2:$A1007)*($T$1='CAMAGUI DATA UNIFICADA'!$B$2:$B1007),0),MATCH(AC$2,'CAMAGUI DATA UNIFICADA'!$C$1:$T$1,0)),"")</f>
        <v>2.463605823</v>
      </c>
      <c r="AD76" s="23">
        <f t="array" ref="AD76">IFERROR(INDEX('CAMAGUI DATA UNIFICADA'!$C$2:$T1007,MATCH(1,($A76='CAMAGUI DATA UNIFICADA'!$A$2:$A1007)*($T$1='CAMAGUI DATA UNIFICADA'!$B$2:$B1007),0),MATCH(AD$2,'CAMAGUI DATA UNIFICADA'!$C$1:$T$1,0)),"")</f>
        <v>1.169687337</v>
      </c>
      <c r="AE76" s="23">
        <f t="array" ref="AE76">IFERROR(INDEX('CAMAGUI DATA UNIFICADA'!$C$2:$T1007,MATCH(1,($A76='CAMAGUI DATA UNIFICADA'!$A$2:$A1007)*($T$1='CAMAGUI DATA UNIFICADA'!$B$2:$B1007),0),MATCH(AE$2,'CAMAGUI DATA UNIFICADA'!$C$1:$T$1,0)),"")</f>
        <v>1</v>
      </c>
      <c r="AF76" s="60">
        <f t="array" ref="AF76">IFERROR(INDEX('CAMAGUI DATA UNIFICADA'!$C$2:$T1007,MATCH(1,($A76='CAMAGUI DATA UNIFICADA'!$A$2:$A1007)*($T$1='CAMAGUI DATA UNIFICADA'!$B$2:$B1007),0),MATCH(AF$2,'CAMAGUI DATA UNIFICADA'!$C$1:$T$1,0)),"")</f>
        <v>158333.3333</v>
      </c>
      <c r="AG76" s="2">
        <f t="array" ref="AG76">IFERROR(INDEX('CAMAGUI DATA UNIFICADA'!$C$2:$T1007,MATCH(1,($A76='CAMAGUI DATA UNIFICADA'!$A$2:$A1007)*($T$1='CAMAGUI DATA UNIFICADA'!$B$2:$B1007),0),MATCH(AG$2,'CAMAGUI DATA UNIFICADA'!$C$1:$T$1,0)),"")</f>
        <v>3</v>
      </c>
      <c r="AH76" s="2">
        <f t="array" ref="AH76">IFERROR(INDEX('CAMAGUI DATA UNIFICADA'!$C$2:$T1007,MATCH(1,($A76='CAMAGUI DATA UNIFICADA'!$A$2:$A1007)*($T$1='CAMAGUI DATA UNIFICADA'!$B$2:$B1007),0),MATCH(AH$2,'CAMAGUI DATA UNIFICADA'!$C$1:$T$1,0)),"")</f>
        <v>11.05</v>
      </c>
      <c r="AI76" s="33">
        <f t="array" ref="AI76">IFERROR(INDEX('CAMAGUI DATA UNIFICADA'!$C$2:$T1007,MATCH(1,($A76='CAMAGUI DATA UNIFICADA'!$A$2:$A1007)*($T$1='CAMAGUI DATA UNIFICADA'!$B$2:$B1007),0),MATCH(AI$2,'CAMAGUI DATA UNIFICADA'!$C$1:$T$1,0)),"")</f>
        <v>4.5984</v>
      </c>
      <c r="AJ76" s="60">
        <f t="array" ref="AJ76">IFERROR(INDEX('CAMAGUI DATA UNIFICADA'!$C$2:$T1007,MATCH(1,($A76='CAMAGUI DATA UNIFICADA'!$A$2:$A1007)*($T$1='CAMAGUI DATA UNIFICADA'!$B$2:$B1007),0),MATCH(AJ$2,'CAMAGUI DATA UNIFICADA'!$C$1:$T$1,0)),"")</f>
        <v>526.4252628</v>
      </c>
      <c r="AK76" s="140">
        <f t="array" ref="AK76">IFERROR(INDEX('CAMAGUI DATA UNIFICADA'!$C$2:$T1007,MATCH(1,($A76='CAMAGUI DATA UNIFICADA'!$A$2:$A1007)*($T$1='CAMAGUI DATA UNIFICADA'!$B$2:$B1007),0),MATCH(AK$2,'CAMAGUI DATA UNIFICADA'!$C$1:$T$1,0)),"")</f>
        <v>6.606315705</v>
      </c>
      <c r="AL76" s="138" t="str">
        <f t="array" ref="AL76">IFERROR(INDEX('CAMAGUI DATA UNIFICADA'!$C$2:$T1007,MATCH(1,($A76='CAMAGUI DATA UNIFICADA'!$A$2:$A1007)*($AL$1='CAMAGUI DATA UNIFICADA'!$B$2:$B1007),0),MATCH(AL$2,'CAMAGUI DATA UNIFICADA'!$C$1:$T$1,0)),"")</f>
        <v>CA3160524</v>
      </c>
      <c r="AM76" s="2">
        <f t="array" ref="AM76">IFERROR(INDEX('CAMAGUI DATA UNIFICADA'!$C$2:$T1007,MATCH(1,($A76='CAMAGUI DATA UNIFICADA'!$A$2:$A1007)*($AL$1='CAMAGUI DATA UNIFICADA'!$B$2:$B1007),0),MATCH(AM$2,'CAMAGUI DATA UNIFICADA'!$C$1:$T$1,0)),"")</f>
        <v>525</v>
      </c>
      <c r="AN76" s="2">
        <f t="array" ref="AN76">IFERROR(INDEX('CAMAGUI DATA UNIFICADA'!$C$2:$T1007,MATCH(1,($A76='CAMAGUI DATA UNIFICADA'!$A$2:$A1007)*($AL$1='CAMAGUI DATA UNIFICADA'!$B$2:$B1007),0),MATCH(AN$2,'CAMAGUI DATA UNIFICADA'!$C$1:$T$1,0)),"")</f>
        <v>3425</v>
      </c>
      <c r="AO76" s="2" t="str">
        <f t="array" ref="AO76">IFERROR(INDEX('CAMAGUI DATA UNIFICADA'!$C$2:$T1007,MATCH(1,($A76='CAMAGUI DATA UNIFICADA'!$A$2:$A1007)*($AL$1='CAMAGUI DATA UNIFICADA'!$B$2:$B1007),0),MATCH(AO$2,'CAMAGUI DATA UNIFICADA'!$C$1:$T$1,0)),"")</f>
        <v>SKR MAST</v>
      </c>
      <c r="AP76" s="139">
        <f t="array" ref="AP76">IFERROR(INDEX('CAMAGUI DATA UNIFICADA'!$C$2:$T1007,MATCH(1,($A76='CAMAGUI DATA UNIFICADA'!$A$2:$A1007)*($AL$1='CAMAGUI DATA UNIFICADA'!$B$2:$B1007),0),MATCH(AP$2,'CAMAGUI DATA UNIFICADA'!$C$1:$T$1,0)),"")</f>
        <v>3356.5</v>
      </c>
      <c r="AQ76" s="2">
        <f t="array" ref="AQ76">IFERROR(INDEX('CAMAGUI DATA UNIFICADA'!$C$2:$T1007,MATCH(1,($A76='CAMAGUI DATA UNIFICADA'!$A$2:$A1007)*($AL$1='CAMAGUI DATA UNIFICADA'!$B$2:$B1007),0),MATCH(AQ$2,'CAMAGUI DATA UNIFICADA'!$C$1:$T$1,0)),"")</f>
        <v>8.25</v>
      </c>
      <c r="AR76" s="2">
        <f t="array" ref="AR76">IFERROR(INDEX('CAMAGUI DATA UNIFICADA'!$C$2:$T1007,MATCH(1,($A76='CAMAGUI DATA UNIFICADA'!$A$2:$A1007)*($AL$1='CAMAGUI DATA UNIFICADA'!$B$2:$B1007),0),MATCH(AR$2,'CAMAGUI DATA UNIFICADA'!$C$1:$T$1,0)),"")</f>
        <v>2.01</v>
      </c>
      <c r="AS76" s="33">
        <f t="array" ref="AS76">IFERROR(INDEX('CAMAGUI DATA UNIFICADA'!$C$2:$T1007,MATCH(1,($A76='CAMAGUI DATA UNIFICADA'!$A$2:$A1007)*($AL$1='CAMAGUI DATA UNIFICADA'!$B$2:$B1007),0),MATCH(AS$2,'CAMAGUI DATA UNIFICADA'!$C$1:$T$1,0)),"")</f>
        <v>5.532</v>
      </c>
      <c r="AT76" s="60">
        <f t="array" ref="AT76">IFERROR(INDEX('CAMAGUI DATA UNIFICADA'!$C$2:$T1007,MATCH(1,($A76='CAMAGUI DATA UNIFICADA'!$A$2:$A1007)*($AL$1='CAMAGUI DATA UNIFICADA'!$B$2:$B1007),0),MATCH(AT$2,'CAMAGUI DATA UNIFICADA'!$C$1:$T$1,0)),"")</f>
        <v>1150331.953</v>
      </c>
      <c r="AU76" s="33">
        <f t="array" ref="AU76">IFERROR(INDEX('CAMAGUI DATA UNIFICADA'!$C$2:$T1007,MATCH(1,($A76='CAMAGUI DATA UNIFICADA'!$A$2:$A1007)*($AL$1='CAMAGUI DATA UNIFICADA'!$B$2:$B1007),0),MATCH(AU$2,'CAMAGUI DATA UNIFICADA'!$C$1:$T$1,0)),"")</f>
        <v>1.72119202</v>
      </c>
      <c r="AV76" s="23">
        <f t="array" ref="AV76">IFERROR(INDEX('CAMAGUI DATA UNIFICADA'!$C$2:$T1007,MATCH(1,($A76='CAMAGUI DATA UNIFICADA'!$A$2:$A1007)*($AL$1='CAMAGUI DATA UNIFICADA'!$B$2:$B1007),0),MATCH(AV$2,'CAMAGUI DATA UNIFICADA'!$C$1:$T$1,0)),"")</f>
        <v>1.045756321</v>
      </c>
      <c r="AW76" s="23">
        <f t="array" ref="AW76">IFERROR(INDEX('CAMAGUI DATA UNIFICADA'!$C$2:$T1007,MATCH(1,($A76='CAMAGUI DATA UNIFICADA'!$A$2:$A1007)*($AL$1='CAMAGUI DATA UNIFICADA'!$B$2:$B1007),0),MATCH(AW$2,'CAMAGUI DATA UNIFICADA'!$C$1:$T$1,0)),"")</f>
        <v>0.9</v>
      </c>
      <c r="AX76" s="60">
        <f t="array" ref="AX76">IFERROR(INDEX('CAMAGUI DATA UNIFICADA'!$C$2:$T1007,MATCH(1,($A76='CAMAGUI DATA UNIFICADA'!$A$2:$A1007)*($AL$1='CAMAGUI DATA UNIFICADA'!$B$2:$B1007),0),MATCH(AX$2,'CAMAGUI DATA UNIFICADA'!$C$1:$T$1,0)),"")</f>
        <v>141428.5714</v>
      </c>
      <c r="AY76" s="2">
        <f t="array" ref="AY76">IFERROR(INDEX('CAMAGUI DATA UNIFICADA'!$C$2:$T1007,MATCH(1,($A76='CAMAGUI DATA UNIFICADA'!$A$2:$A1007)*($AL$1='CAMAGUI DATA UNIFICADA'!$B$2:$B1007),0),MATCH(AY$2,'CAMAGUI DATA UNIFICADA'!$C$1:$T$1,0)),"")</f>
        <v>3</v>
      </c>
      <c r="AZ76" s="2">
        <f t="array" ref="AZ76">IFERROR(INDEX('CAMAGUI DATA UNIFICADA'!$C$2:$T1007,MATCH(1,($A76='CAMAGUI DATA UNIFICADA'!$A$2:$A1007)*($AL$1='CAMAGUI DATA UNIFICADA'!$B$2:$B1007),0),MATCH(AZ$2,'CAMAGUI DATA UNIFICADA'!$C$1:$T$1,0)),"")</f>
        <v>11.25</v>
      </c>
      <c r="BA76" s="33">
        <f t="array" ref="BA76">IFERROR(INDEX('CAMAGUI DATA UNIFICADA'!$C$2:$T1007,MATCH(1,($A76='CAMAGUI DATA UNIFICADA'!$A$2:$A1007)*($AL$1='CAMAGUI DATA UNIFICADA'!$B$2:$B1007),0),MATCH(BA$2,'CAMAGUI DATA UNIFICADA'!$C$1:$T$1,0)),"")</f>
        <v>4.56</v>
      </c>
      <c r="BB76" s="60">
        <f t="array" ref="BB76">IFERROR(INDEX('CAMAGUI DATA UNIFICADA'!$C$2:$T1007,MATCH(1,($A76='CAMAGUI DATA UNIFICADA'!$A$2:$A1007)*($AL$1='CAMAGUI DATA UNIFICADA'!$B$2:$B1007),0),MATCH(BB$2,'CAMAGUI DATA UNIFICADA'!$C$1:$T$1,0)),"")</f>
        <v>552.2856714</v>
      </c>
      <c r="BC76" s="140">
        <f t="array" ref="BC76">IFERROR(INDEX('CAMAGUI DATA UNIFICADA'!$C$2:$T1007,MATCH(1,($A76='CAMAGUI DATA UNIFICADA'!$A$2:$A1007)*($AL$1='CAMAGUI DATA UNIFICADA'!$B$2:$B1007),0),MATCH(BC$2,'CAMAGUI DATA UNIFICADA'!$C$1:$T$1,0)),"")</f>
        <v>6.821417839</v>
      </c>
      <c r="BD76" s="138" t="str">
        <f t="array" ref="BD76">IFERROR(INDEX('CAMAGUI DATA UNIFICADA'!$C$2:$T1007,MATCH(1,($A76='CAMAGUI DATA UNIFICADA'!$A$2:$A1007)*($BD$1='CAMAGUI DATA UNIFICADA'!$B$2:$B1007),0),MATCH(BD$2,'CAMAGUI DATA UNIFICADA'!$C$1:$T$1,0)),"")</f>
        <v/>
      </c>
      <c r="BE76" s="2" t="str">
        <f t="array" ref="BE76">IFERROR(INDEX('CAMAGUI DATA UNIFICADA'!$C$2:$T1007,MATCH(1,($A76='CAMAGUI DATA UNIFICADA'!$A$2:$A1007)*($BD$1='CAMAGUI DATA UNIFICADA'!$B$2:$B1007),0),MATCH(BE$2,'CAMAGUI DATA UNIFICADA'!$C$1:$T$1,0)),"")</f>
        <v/>
      </c>
      <c r="BF76" s="2" t="str">
        <f t="array" ref="BF76">IFERROR(INDEX('CAMAGUI DATA UNIFICADA'!$C$2:$T1007,MATCH(1,($A76='CAMAGUI DATA UNIFICADA'!$A$2:$A1007)*($BD$1='CAMAGUI DATA UNIFICADA'!$B$2:$B1007),0),MATCH(BF$2,'CAMAGUI DATA UNIFICADA'!$C$1:$T$1,0)),"")</f>
        <v/>
      </c>
      <c r="BG76" s="2" t="str">
        <f t="array" ref="BG76">IFERROR(INDEX('CAMAGUI DATA UNIFICADA'!$C$2:$T1007,MATCH(1,($A76='CAMAGUI DATA UNIFICADA'!$A$2:$A1007)*($BD$1='CAMAGUI DATA UNIFICADA'!$B$2:$B1007),0),MATCH(BG$2,'CAMAGUI DATA UNIFICADA'!$C$1:$T$1,0)),"")</f>
        <v/>
      </c>
      <c r="BH76" s="139" t="str">
        <f t="array" ref="BH76">IFERROR(INDEX('CAMAGUI DATA UNIFICADA'!$C$2:$T1007,MATCH(1,($A76='CAMAGUI DATA UNIFICADA'!$A$2:$A1007)*($BD$1='CAMAGUI DATA UNIFICADA'!$B$2:$B1007),0),MATCH(BH$2,'CAMAGUI DATA UNIFICADA'!$C$1:$T$1,0)),"")</f>
        <v/>
      </c>
      <c r="BI76" s="2" t="str">
        <f t="array" ref="BI76">IFERROR(INDEX('CAMAGUI DATA UNIFICADA'!$C$2:$T1007,MATCH(1,($A76='CAMAGUI DATA UNIFICADA'!$A$2:$A1007)*($BD$1='CAMAGUI DATA UNIFICADA'!$B$2:$B1007),0),MATCH(BI$2,'CAMAGUI DATA UNIFICADA'!$C$1:$T$1,0)),"")</f>
        <v/>
      </c>
      <c r="BJ76" s="2" t="str">
        <f t="array" ref="BJ76">IFERROR(INDEX('CAMAGUI DATA UNIFICADA'!$C$2:$T1007,MATCH(1,($A76='CAMAGUI DATA UNIFICADA'!$A$2:$A1007)*($BD$1='CAMAGUI DATA UNIFICADA'!$B$2:$B1007),0),MATCH(BJ$2,'CAMAGUI DATA UNIFICADA'!$C$1:$T$1,0)),"")</f>
        <v/>
      </c>
      <c r="BK76" s="33" t="str">
        <f t="array" ref="BK76">IFERROR(INDEX('CAMAGUI DATA UNIFICADA'!$C$2:$T1007,MATCH(1,($A76='CAMAGUI DATA UNIFICADA'!$A$2:$A1007)*($BD$1='CAMAGUI DATA UNIFICADA'!$B$2:$B1007),0),MATCH(BK$2,'CAMAGUI DATA UNIFICADA'!$C$1:$T$1,0)),"")</f>
        <v/>
      </c>
      <c r="BL76" s="60" t="str">
        <f t="array" ref="BL76">IFERROR(INDEX('CAMAGUI DATA UNIFICADA'!$C$2:$T1007,MATCH(1,($A76='CAMAGUI DATA UNIFICADA'!$A$2:$A1007)*($BD$1='CAMAGUI DATA UNIFICADA'!$B$2:$B1007),0),MATCH(BL$2,'CAMAGUI DATA UNIFICADA'!$C$1:$T$1,0)),"")</f>
        <v/>
      </c>
      <c r="BM76" s="33" t="str">
        <f t="array" ref="BM76">IFERROR(INDEX('CAMAGUI DATA UNIFICADA'!$C$2:$T1007,MATCH(1,($A76='CAMAGUI DATA UNIFICADA'!$A$2:$A1007)*($BD$1='CAMAGUI DATA UNIFICADA'!$B$2:$B1007),0),MATCH(BM$2,'CAMAGUI DATA UNIFICADA'!$C$1:$T$1,0)),"")</f>
        <v/>
      </c>
      <c r="BN76" s="23" t="str">
        <f t="array" ref="BN76">IFERROR(INDEX('CAMAGUI DATA UNIFICADA'!$C$2:$T1007,MATCH(1,($A76='CAMAGUI DATA UNIFICADA'!$A$2:$A1007)*($BD$1='CAMAGUI DATA UNIFICADA'!$B$2:$B1007),0),MATCH(BN$2,'CAMAGUI DATA UNIFICADA'!$C$1:$T$1,0)),"")</f>
        <v/>
      </c>
      <c r="BO76" s="23" t="str">
        <f t="array" ref="BO76">IFERROR(INDEX('CAMAGUI DATA UNIFICADA'!$C$2:$T1007,MATCH(1,($A76='CAMAGUI DATA UNIFICADA'!$A$2:$A1007)*($BD$1='CAMAGUI DATA UNIFICADA'!$B$2:$B1007),0),MATCH(BO$2,'CAMAGUI DATA UNIFICADA'!$C$1:$T$1,0)),"")</f>
        <v/>
      </c>
      <c r="BP76" s="60" t="str">
        <f t="array" ref="BP76">IFERROR(INDEX('CAMAGUI DATA UNIFICADA'!$C$2:$T1007,MATCH(1,($A76='CAMAGUI DATA UNIFICADA'!$A$2:$A1007)*($BD$1='CAMAGUI DATA UNIFICADA'!$B$2:$B1007),0),MATCH(BP$2,'CAMAGUI DATA UNIFICADA'!$C$1:$T$1,0)),"")</f>
        <v/>
      </c>
      <c r="BQ76" s="2" t="str">
        <f t="array" ref="BQ76">IFERROR(INDEX('CAMAGUI DATA UNIFICADA'!$C$2:$T1007,MATCH(1,($A76='CAMAGUI DATA UNIFICADA'!$A$2:$A1007)*($BD$1='CAMAGUI DATA UNIFICADA'!$B$2:$B1007),0),MATCH(BQ$2,'CAMAGUI DATA UNIFICADA'!$C$1:$T$1,0)),"")</f>
        <v/>
      </c>
      <c r="BR76" s="2" t="str">
        <f t="array" ref="BR76">IFERROR(INDEX('CAMAGUI DATA UNIFICADA'!$C$2:$T1007,MATCH(1,($A76='CAMAGUI DATA UNIFICADA'!$A$2:$A1007)*($BD$1='CAMAGUI DATA UNIFICADA'!$B$2:$B1007),0),MATCH(BR$2,'CAMAGUI DATA UNIFICADA'!$C$1:$T$1,0)),"")</f>
        <v/>
      </c>
      <c r="BS76" s="33" t="str">
        <f t="array" ref="BS76">IFERROR(INDEX('CAMAGUI DATA UNIFICADA'!$C$2:$T1007,MATCH(1,($A76='CAMAGUI DATA UNIFICADA'!$A$2:$A1007)*($BD$1='CAMAGUI DATA UNIFICADA'!$B$2:$B1007),0),MATCH(BS$2,'CAMAGUI DATA UNIFICADA'!$C$1:$T$1,0)),"")</f>
        <v/>
      </c>
      <c r="BT76" s="60" t="str">
        <f t="array" ref="BT76">IFERROR(INDEX('CAMAGUI DATA UNIFICADA'!$C$2:$T1007,MATCH(1,($A76='CAMAGUI DATA UNIFICADA'!$A$2:$A1007)*($BD$1='CAMAGUI DATA UNIFICADA'!$B$2:$B1007),0),MATCH(BT$2,'CAMAGUI DATA UNIFICADA'!$C$1:$T$1,0)),"")</f>
        <v/>
      </c>
      <c r="BU76" s="140" t="str">
        <f t="array" ref="BU76">IFERROR(INDEX('CAMAGUI DATA UNIFICADA'!$C$2:$T1007,MATCH(1,($A76='CAMAGUI DATA UNIFICADA'!$A$2:$A1007)*($BD$1='CAMAGUI DATA UNIFICADA'!$B$2:$B1007),0),MATCH(BU$2,'CAMAGUI DATA UNIFICADA'!$C$1:$T$1,0)),"")</f>
        <v/>
      </c>
      <c r="BV76" s="138" t="str">
        <f t="array" ref="BV76">IFERROR(INDEX('CAMAGUI DATA UNIFICADA'!$C$2:$T1007,MATCH(1,($A76='CAMAGUI DATA UNIFICADA'!$A$2:$A1007)*($BV$1='CAMAGUI DATA UNIFICADA'!$B$2:$B1007),0),MATCH(BV$2,'CAMAGUI DATA UNIFICADA'!$C$1:$T$1,0)),"")</f>
        <v/>
      </c>
      <c r="BW76" s="2" t="str">
        <f t="array" ref="BW76">IFERROR(INDEX('CAMAGUI DATA UNIFICADA'!$C$2:$T1007,MATCH(1,($A76='CAMAGUI DATA UNIFICADA'!$A$2:$A1007)*($BV$1='CAMAGUI DATA UNIFICADA'!$B$2:$B1007),0),MATCH(BW$2,'CAMAGUI DATA UNIFICADA'!$C$1:$T$1,0)),"")</f>
        <v/>
      </c>
      <c r="BX76" s="2" t="str">
        <f t="array" ref="BX76">IFERROR(INDEX('CAMAGUI DATA UNIFICADA'!$C$2:$T1007,MATCH(1,($A76='CAMAGUI DATA UNIFICADA'!$A$2:$A1007)*($BV$1='CAMAGUI DATA UNIFICADA'!$B$2:$B1007),0),MATCH(BX$2,'CAMAGUI DATA UNIFICADA'!$C$1:$T$1,0)),"")</f>
        <v/>
      </c>
      <c r="BY76" s="2" t="str">
        <f t="array" ref="BY76">IFERROR(INDEX('CAMAGUI DATA UNIFICADA'!$C$2:$T1007,MATCH(1,($A76='CAMAGUI DATA UNIFICADA'!$A$2:$A1007)*($BV$1='CAMAGUI DATA UNIFICADA'!$B$2:$B1007),0),MATCH(BY$2,'CAMAGUI DATA UNIFICADA'!$C$1:$T$1,0)),"")</f>
        <v/>
      </c>
      <c r="BZ76" s="139" t="str">
        <f t="array" ref="BZ76">IFERROR(INDEX('CAMAGUI DATA UNIFICADA'!$C$2:$T1007,MATCH(1,($A76='CAMAGUI DATA UNIFICADA'!$A$2:$A1007)*($BV$1='CAMAGUI DATA UNIFICADA'!$B$2:$B1007),0),MATCH(BZ$2,'CAMAGUI DATA UNIFICADA'!$C$1:$T$1,0)),"")</f>
        <v/>
      </c>
      <c r="CA76" s="2" t="str">
        <f t="array" ref="CA76">IFERROR(INDEX('CAMAGUI DATA UNIFICADA'!$C$2:$T1007,MATCH(1,($A76='CAMAGUI DATA UNIFICADA'!$A$2:$A1007)*($BV$1='CAMAGUI DATA UNIFICADA'!$B$2:$B1007),0),MATCH(CA$2,'CAMAGUI DATA UNIFICADA'!$C$1:$T$1,0)),"")</f>
        <v/>
      </c>
      <c r="CB76" s="2" t="str">
        <f t="array" ref="CB76">IFERROR(INDEX('CAMAGUI DATA UNIFICADA'!$C$2:$T1007,MATCH(1,($A76='CAMAGUI DATA UNIFICADA'!$A$2:$A1007)*($BV$1='CAMAGUI DATA UNIFICADA'!$B$2:$B1007),0),MATCH(CB$2,'CAMAGUI DATA UNIFICADA'!$C$1:$T$1,0)),"")</f>
        <v/>
      </c>
      <c r="CC76" s="33" t="str">
        <f t="array" ref="CC76">IFERROR(INDEX('CAMAGUI DATA UNIFICADA'!$C$2:$T1007,MATCH(1,($A76='CAMAGUI DATA UNIFICADA'!$A$2:$A1007)*($BV$1='CAMAGUI DATA UNIFICADA'!$B$2:$B1007),0),MATCH(CC$2,'CAMAGUI DATA UNIFICADA'!$C$1:$T$1,0)),"")</f>
        <v/>
      </c>
      <c r="CD76" s="60" t="str">
        <f t="array" ref="CD76">IFERROR(INDEX('CAMAGUI DATA UNIFICADA'!$C$2:$T1007,MATCH(1,($A76='CAMAGUI DATA UNIFICADA'!$A$2:$A1007)*($BV$1='CAMAGUI DATA UNIFICADA'!$B$2:$B1007),0),MATCH(CD$2,'CAMAGUI DATA UNIFICADA'!$C$1:$T$1,0)),"")</f>
        <v/>
      </c>
      <c r="CE76" s="33" t="str">
        <f t="array" ref="CE76">IFERROR(INDEX('CAMAGUI DATA UNIFICADA'!$C$2:$T1007,MATCH(1,($A76='CAMAGUI DATA UNIFICADA'!$A$2:$A1007)*($BV$1='CAMAGUI DATA UNIFICADA'!$B$2:$B1007),0),MATCH(CE$2,'CAMAGUI DATA UNIFICADA'!$C$1:$T$1,0)),"")</f>
        <v/>
      </c>
      <c r="CF76" s="23" t="str">
        <f t="array" ref="CF76">IFERROR(INDEX('CAMAGUI DATA UNIFICADA'!$C$2:$T1007,MATCH(1,($A76='CAMAGUI DATA UNIFICADA'!$A$2:$A1007)*($BV$1='CAMAGUI DATA UNIFICADA'!$B$2:$B1007),0),MATCH(CF$2,'CAMAGUI DATA UNIFICADA'!$C$1:$T$1,0)),"")</f>
        <v/>
      </c>
      <c r="CG76" s="23" t="str">
        <f t="array" ref="CG76">IFERROR(INDEX('CAMAGUI DATA UNIFICADA'!$C$2:$T1007,MATCH(1,($A76='CAMAGUI DATA UNIFICADA'!$A$2:$A1007)*($BV$1='CAMAGUI DATA UNIFICADA'!$B$2:$B1007),0),MATCH(CG$2,'CAMAGUI DATA UNIFICADA'!$C$1:$T$1,0)),"")</f>
        <v/>
      </c>
      <c r="CH76" s="60" t="str">
        <f t="array" ref="CH76">IFERROR(INDEX('CAMAGUI DATA UNIFICADA'!$C$2:$T1007,MATCH(1,($A76='CAMAGUI DATA UNIFICADA'!$A$2:$A1007)*($BV$1='CAMAGUI DATA UNIFICADA'!$B$2:$B1007),0),MATCH(CH$2,'CAMAGUI DATA UNIFICADA'!$C$1:$T$1,0)),"")</f>
        <v/>
      </c>
      <c r="CI76" s="2" t="str">
        <f t="array" ref="CI76">IFERROR(INDEX('CAMAGUI DATA UNIFICADA'!$C$2:$T1007,MATCH(1,($A76='CAMAGUI DATA UNIFICADA'!$A$2:$A1007)*($BV$1='CAMAGUI DATA UNIFICADA'!$B$2:$B1007),0),MATCH(CI$2,'CAMAGUI DATA UNIFICADA'!$C$1:$T$1,0)),"")</f>
        <v/>
      </c>
      <c r="CJ76" s="2" t="str">
        <f t="array" ref="CJ76">IFERROR(INDEX('CAMAGUI DATA UNIFICADA'!$C$2:$T1007,MATCH(1,($A76='CAMAGUI DATA UNIFICADA'!$A$2:$A1007)*($BV$1='CAMAGUI DATA UNIFICADA'!$B$2:$B1007),0),MATCH(CJ$2,'CAMAGUI DATA UNIFICADA'!$C$1:$T$1,0)),"")</f>
        <v/>
      </c>
      <c r="CK76" s="33" t="str">
        <f t="array" ref="CK76">IFERROR(INDEX('CAMAGUI DATA UNIFICADA'!$C$2:$T1007,MATCH(1,($A76='CAMAGUI DATA UNIFICADA'!$A$2:$A1007)*($BV$1='CAMAGUI DATA UNIFICADA'!$B$2:$B1007),0),MATCH(CK$2,'CAMAGUI DATA UNIFICADA'!$C$1:$T$1,0)),"")</f>
        <v/>
      </c>
      <c r="CL76" s="60" t="str">
        <f t="array" ref="CL76">IFERROR(INDEX('CAMAGUI DATA UNIFICADA'!$C$2:$T1007,MATCH(1,($A76='CAMAGUI DATA UNIFICADA'!$A$2:$A1007)*($BV$1='CAMAGUI DATA UNIFICADA'!$B$2:$B1007),0),MATCH(CL$2,'CAMAGUI DATA UNIFICADA'!$C$1:$T$1,0)),"")</f>
        <v/>
      </c>
      <c r="CM76" s="140" t="str">
        <f t="array" ref="CM76">IFERROR(INDEX('CAMAGUI DATA UNIFICADA'!$C$2:$T1007,MATCH(1,($A76='CAMAGUI DATA UNIFICADA'!$A$2:$A1007)*($BV$1='CAMAGUI DATA UNIFICADA'!$B$2:$B1007),0),MATCH(CM$2,'CAMAGUI DATA UNIFICADA'!$C$1:$T$1,0)),"")</f>
        <v/>
      </c>
      <c r="CN76" s="138" t="str">
        <f t="array" ref="CN76">IFERROR(INDEX('CAMAGUI DATA UNIFICADA'!$C$2:$T1007,MATCH(1,($A76='CAMAGUI DATA UNIFICADA'!$A$2:$A1007)*($CN$1='CAMAGUI DATA UNIFICADA'!$B$2:$B1007),0),MATCH(CN$2,'CAMAGUI DATA UNIFICADA'!$C$1:$T$1,0)),"")</f>
        <v/>
      </c>
      <c r="CO76" s="2" t="str">
        <f t="array" ref="CO76">IFERROR(INDEX('CAMAGUI DATA UNIFICADA'!$C$2:$T1007,MATCH(1,($A76='CAMAGUI DATA UNIFICADA'!$A$2:$A1007)*($CN$1='CAMAGUI DATA UNIFICADA'!$B$2:$B1007),0),MATCH(CO$2,'CAMAGUI DATA UNIFICADA'!$C$1:$T$1,0)),"")</f>
        <v/>
      </c>
      <c r="CP76" s="2" t="str">
        <f t="array" ref="CP76">IFERROR(INDEX('CAMAGUI DATA UNIFICADA'!$C$2:$T1007,MATCH(1,($A76='CAMAGUI DATA UNIFICADA'!$A$2:$A1007)*($CN$1='CAMAGUI DATA UNIFICADA'!$B$2:$B1007),0),MATCH(CP$2,'CAMAGUI DATA UNIFICADA'!$C$1:$T$1,0)),"")</f>
        <v/>
      </c>
      <c r="CQ76" s="2" t="str">
        <f t="array" ref="CQ76">IFERROR(INDEX('CAMAGUI DATA UNIFICADA'!$C$2:$T1007,MATCH(1,($A76='CAMAGUI DATA UNIFICADA'!$A$2:$A1007)*($CN$1='CAMAGUI DATA UNIFICADA'!$B$2:$B1007),0),MATCH(CQ$2,'CAMAGUI DATA UNIFICADA'!$C$1:$T$1,0)),"")</f>
        <v/>
      </c>
      <c r="CR76" s="139" t="str">
        <f t="array" ref="CR76">IFERROR(INDEX('CAMAGUI DATA UNIFICADA'!$C$2:$T1007,MATCH(1,($A76='CAMAGUI DATA UNIFICADA'!$A$2:$A1007)*($CN$1='CAMAGUI DATA UNIFICADA'!$B$2:$B1007),0),MATCH(CR$2,'CAMAGUI DATA UNIFICADA'!$C$1:$T$1,0)),"")</f>
        <v/>
      </c>
      <c r="CS76" s="2" t="str">
        <f t="array" ref="CS76">IFERROR(INDEX('CAMAGUI DATA UNIFICADA'!$C$2:$T1007,MATCH(1,($A76='CAMAGUI DATA UNIFICADA'!$A$2:$A1007)*($CN$1='CAMAGUI DATA UNIFICADA'!$B$2:$B1007),0),MATCH(CS$2,'CAMAGUI DATA UNIFICADA'!$C$1:$T$1,0)),"")</f>
        <v/>
      </c>
      <c r="CT76" s="2" t="str">
        <f t="array" ref="CT76">IFERROR(INDEX('CAMAGUI DATA UNIFICADA'!$C$2:$T1007,MATCH(1,($A76='CAMAGUI DATA UNIFICADA'!$A$2:$A1007)*($CN$1='CAMAGUI DATA UNIFICADA'!$B$2:$B1007),0),MATCH(CT$2,'CAMAGUI DATA UNIFICADA'!$C$1:$T$1,0)),"")</f>
        <v/>
      </c>
      <c r="CU76" s="33" t="str">
        <f t="array" ref="CU76">IFERROR(INDEX('CAMAGUI DATA UNIFICADA'!$C$2:$T1007,MATCH(1,($A76='CAMAGUI DATA UNIFICADA'!$A$2:$A1007)*($CN$1='CAMAGUI DATA UNIFICADA'!$B$2:$B1007),0),MATCH(CU$2,'CAMAGUI DATA UNIFICADA'!$C$1:$T$1,0)),"")</f>
        <v/>
      </c>
      <c r="CV76" s="60" t="str">
        <f t="array" ref="CV76">IFERROR(INDEX('CAMAGUI DATA UNIFICADA'!$C$2:$T1007,MATCH(1,($A76='CAMAGUI DATA UNIFICADA'!$A$2:$A1007)*($CN$1='CAMAGUI DATA UNIFICADA'!$B$2:$B1007),0),MATCH(CV$2,'CAMAGUI DATA UNIFICADA'!$C$1:$T$1,0)),"")</f>
        <v/>
      </c>
      <c r="CW76" s="33" t="str">
        <f t="array" ref="CW76">IFERROR(INDEX('CAMAGUI DATA UNIFICADA'!$C$2:$T1007,MATCH(1,($A76='CAMAGUI DATA UNIFICADA'!$A$2:$A1007)*($CN$1='CAMAGUI DATA UNIFICADA'!$B$2:$B1007),0),MATCH(CW$2,'CAMAGUI DATA UNIFICADA'!$C$1:$T$1,0)),"")</f>
        <v/>
      </c>
      <c r="CX76" s="23" t="str">
        <f t="array" ref="CX76">IFERROR(INDEX('CAMAGUI DATA UNIFICADA'!$C$2:$T1007,MATCH(1,($A76='CAMAGUI DATA UNIFICADA'!$A$2:$A1007)*($CN$1='CAMAGUI DATA UNIFICADA'!$B$2:$B1007),0),MATCH(CX$2,'CAMAGUI DATA UNIFICADA'!$C$1:$T$1,0)),"")</f>
        <v/>
      </c>
      <c r="CY76" s="23" t="str">
        <f t="array" ref="CY76">IFERROR(INDEX('CAMAGUI DATA UNIFICADA'!$C$2:$T1007,MATCH(1,($A76='CAMAGUI DATA UNIFICADA'!$A$2:$A1007)*($CN$1='CAMAGUI DATA UNIFICADA'!$B$2:$B1007),0),MATCH(CY$2,'CAMAGUI DATA UNIFICADA'!$C$1:$T$1,0)),"")</f>
        <v/>
      </c>
      <c r="CZ76" s="60" t="str">
        <f t="array" ref="CZ76">IFERROR(INDEX('CAMAGUI DATA UNIFICADA'!$C$2:$T1007,MATCH(1,($A76='CAMAGUI DATA UNIFICADA'!$A$2:$A1007)*($CN$1='CAMAGUI DATA UNIFICADA'!$B$2:$B1007),0),MATCH(CZ$2,'CAMAGUI DATA UNIFICADA'!$C$1:$T$1,0)),"")</f>
        <v/>
      </c>
      <c r="DA76" s="2" t="str">
        <f t="array" ref="DA76">IFERROR(INDEX('CAMAGUI DATA UNIFICADA'!$C$2:$T1007,MATCH(1,($A76='CAMAGUI DATA UNIFICADA'!$A$2:$A1007)*($CN$1='CAMAGUI DATA UNIFICADA'!$B$2:$B1007),0),MATCH(DA$2,'CAMAGUI DATA UNIFICADA'!$C$1:$T$1,0)),"")</f>
        <v/>
      </c>
      <c r="DB76" s="2" t="str">
        <f t="array" ref="DB76">IFERROR(INDEX('CAMAGUI DATA UNIFICADA'!$C$2:$T1007,MATCH(1,($A76='CAMAGUI DATA UNIFICADA'!$A$2:$A1007)*($CN$1='CAMAGUI DATA UNIFICADA'!$B$2:$B1007),0),MATCH(DB$2,'CAMAGUI DATA UNIFICADA'!$C$1:$T$1,0)),"")</f>
        <v/>
      </c>
      <c r="DC76" s="33" t="str">
        <f t="array" ref="DC76">IFERROR(INDEX('CAMAGUI DATA UNIFICADA'!$C$2:$T1007,MATCH(1,($A76='CAMAGUI DATA UNIFICADA'!$A$2:$A1007)*($CN$1='CAMAGUI DATA UNIFICADA'!$B$2:$B1007),0),MATCH(DC$2,'CAMAGUI DATA UNIFICADA'!$C$1:$T$1,0)),"")</f>
        <v/>
      </c>
      <c r="DD76" s="60" t="str">
        <f t="array" ref="DD76">IFERROR(INDEX('CAMAGUI DATA UNIFICADA'!$C$2:$T1007,MATCH(1,($A76='CAMAGUI DATA UNIFICADA'!$A$2:$A1007)*($CN$1='CAMAGUI DATA UNIFICADA'!$B$2:$B1007),0),MATCH(DD$2,'CAMAGUI DATA UNIFICADA'!$C$1:$T$1,0)),"")</f>
        <v/>
      </c>
      <c r="DE76" s="140" t="str">
        <f t="array" ref="DE76">IFERROR(INDEX('CAMAGUI DATA UNIFICADA'!$C$2:$T1007,MATCH(1,($A76='CAMAGUI DATA UNIFICADA'!$A$2:$A1007)*($CN$1='CAMAGUI DATA UNIFICADA'!$B$2:$B1007),0),MATCH(DE$2,'CAMAGUI DATA UNIFICADA'!$C$1:$T$1,0)),"")</f>
        <v/>
      </c>
      <c r="DF76" s="138" t="str">
        <f t="array" ref="DF76">IFERROR(INDEX('CAMAGUI DATA UNIFICADA'!$C$2:$T1007,MATCH(1,($A76='CAMAGUI DATA UNIFICADA'!$A$2:$A1007)*($DF$1='CAMAGUI DATA UNIFICADA'!$B$2:$B1007),0),MATCH(DF$2,'CAMAGUI DATA UNIFICADA'!$C$1:$T$1,0)),"")</f>
        <v/>
      </c>
      <c r="DG76" s="2" t="str">
        <f t="array" ref="DG76">IFERROR(INDEX('CAMAGUI DATA UNIFICADA'!$C$2:$T1007,MATCH(1,($A76='CAMAGUI DATA UNIFICADA'!$A$2:$A1007)*($DF$1='CAMAGUI DATA UNIFICADA'!$B$2:$B1007),0),MATCH(DG$2,'CAMAGUI DATA UNIFICADA'!$C$1:$T$1,0)),"")</f>
        <v/>
      </c>
      <c r="DH76" s="2" t="str">
        <f t="array" ref="DH76">IFERROR(INDEX('CAMAGUI DATA UNIFICADA'!$C$2:$T1007,MATCH(1,($A76='CAMAGUI DATA UNIFICADA'!$A$2:$A1007)*($DF$1='CAMAGUI DATA UNIFICADA'!$B$2:$B1007),0),MATCH(DH$2,'CAMAGUI DATA UNIFICADA'!$C$1:$T$1,0)),"")</f>
        <v/>
      </c>
      <c r="DI76" s="2" t="str">
        <f t="array" ref="DI76">IFERROR(INDEX('CAMAGUI DATA UNIFICADA'!$C$2:$T1007,MATCH(1,($A76='CAMAGUI DATA UNIFICADA'!$A$2:$A1007)*($DF$1='CAMAGUI DATA UNIFICADA'!$B$2:$B1007),0),MATCH(DI$2,'CAMAGUI DATA UNIFICADA'!$C$1:$T$1,0)),"")</f>
        <v/>
      </c>
      <c r="DJ76" s="139" t="str">
        <f t="array" ref="DJ76">IFERROR(INDEX('CAMAGUI DATA UNIFICADA'!$C$2:$T1007,MATCH(1,($A76='CAMAGUI DATA UNIFICADA'!$A$2:$A1007)*($DF$1='CAMAGUI DATA UNIFICADA'!$B$2:$B1007),0),MATCH(DJ$2,'CAMAGUI DATA UNIFICADA'!$C$1:$T$1,0)),"")</f>
        <v/>
      </c>
      <c r="DK76" s="2" t="str">
        <f t="array" ref="DK76">IFERROR(INDEX('CAMAGUI DATA UNIFICADA'!$C$2:$T1007,MATCH(1,($A76='CAMAGUI DATA UNIFICADA'!$A$2:$A1007)*($DF$1='CAMAGUI DATA UNIFICADA'!$B$2:$B1007),0),MATCH(DK$2,'CAMAGUI DATA UNIFICADA'!$C$1:$T$1,0)),"")</f>
        <v/>
      </c>
      <c r="DL76" s="2" t="str">
        <f t="array" ref="DL76">IFERROR(INDEX('CAMAGUI DATA UNIFICADA'!$C$2:$T1007,MATCH(1,($A76='CAMAGUI DATA UNIFICADA'!$A$2:$A1007)*($DF$1='CAMAGUI DATA UNIFICADA'!$B$2:$B1007),0),MATCH(DL$2,'CAMAGUI DATA UNIFICADA'!$C$1:$T$1,0)),"")</f>
        <v/>
      </c>
      <c r="DM76" s="33" t="str">
        <f t="array" ref="DM76">IFERROR(INDEX('CAMAGUI DATA UNIFICADA'!$C$2:$T1007,MATCH(1,($A76='CAMAGUI DATA UNIFICADA'!$A$2:$A1007)*($DF$1='CAMAGUI DATA UNIFICADA'!$B$2:$B1007),0),MATCH(DM$2,'CAMAGUI DATA UNIFICADA'!$C$1:$T$1,0)),"")</f>
        <v/>
      </c>
      <c r="DN76" s="60" t="str">
        <f t="array" ref="DN76">IFERROR(INDEX('CAMAGUI DATA UNIFICADA'!$C$2:$T1007,MATCH(1,($A76='CAMAGUI DATA UNIFICADA'!$A$2:$A1007)*($DF$1='CAMAGUI DATA UNIFICADA'!$B$2:$B1007),0),MATCH(DN$2,'CAMAGUI DATA UNIFICADA'!$C$1:$T$1,0)),"")</f>
        <v/>
      </c>
      <c r="DO76" s="33" t="str">
        <f t="array" ref="DO76">IFERROR(INDEX('CAMAGUI DATA UNIFICADA'!$C$2:$T1007,MATCH(1,($A76='CAMAGUI DATA UNIFICADA'!$A$2:$A1007)*($DF$1='CAMAGUI DATA UNIFICADA'!$B$2:$B1007),0),MATCH(DO$2,'CAMAGUI DATA UNIFICADA'!$C$1:$T$1,0)),"")</f>
        <v/>
      </c>
      <c r="DP76" s="23" t="str">
        <f t="array" ref="DP76">IFERROR(INDEX('CAMAGUI DATA UNIFICADA'!$C$2:$T1007,MATCH(1,($A76='CAMAGUI DATA UNIFICADA'!$A$2:$A1007)*($DF$1='CAMAGUI DATA UNIFICADA'!$B$2:$B1007),0),MATCH(DP$2,'CAMAGUI DATA UNIFICADA'!$C$1:$T$1,0)),"")</f>
        <v/>
      </c>
      <c r="DQ76" s="23" t="str">
        <f t="array" ref="DQ76">IFERROR(INDEX('CAMAGUI DATA UNIFICADA'!$C$2:$T1007,MATCH(1,($A76='CAMAGUI DATA UNIFICADA'!$A$2:$A1007)*($DF$1='CAMAGUI DATA UNIFICADA'!$B$2:$B1007),0),MATCH(DQ$2,'CAMAGUI DATA UNIFICADA'!$C$1:$T$1,0)),"")</f>
        <v/>
      </c>
      <c r="DR76" s="2" t="str">
        <f t="array" ref="DR76">IFERROR(INDEX('CAMAGUI DATA UNIFICADA'!$C$2:$T1007,MATCH(1,($A76='CAMAGUI DATA UNIFICADA'!$A$2:$A1007)*($DF$1='CAMAGUI DATA UNIFICADA'!$B$2:$B1007),0),MATCH(DR$2,'CAMAGUI DATA UNIFICADA'!$C$1:$T$1,0)),"")</f>
        <v/>
      </c>
      <c r="DS76" s="2" t="str">
        <f t="array" ref="DS76">IFERROR(INDEX('CAMAGUI DATA UNIFICADA'!$C$2:$T1007,MATCH(1,($A76='CAMAGUI DATA UNIFICADA'!$A$2:$A1007)*($DF$1='CAMAGUI DATA UNIFICADA'!$B$2:$B1007),0),MATCH(DS$2,'CAMAGUI DATA UNIFICADA'!$C$1:$T$1,0)),"")</f>
        <v/>
      </c>
      <c r="DT76" s="2" t="str">
        <f t="array" ref="DT76">IFERROR(INDEX('CAMAGUI DATA UNIFICADA'!$C$2:$T1007,MATCH(1,($A76='CAMAGUI DATA UNIFICADA'!$A$2:$A1007)*($DF$1='CAMAGUI DATA UNIFICADA'!$B$2:$B1007),0),MATCH(DT$2,'CAMAGUI DATA UNIFICADA'!$C$1:$T$1,0)),"")</f>
        <v/>
      </c>
      <c r="DU76" s="33" t="str">
        <f t="array" ref="DU76">IFERROR(INDEX('CAMAGUI DATA UNIFICADA'!$C$2:$T1007,MATCH(1,($A76='CAMAGUI DATA UNIFICADA'!$A$2:$A1007)*($DF$1='CAMAGUI DATA UNIFICADA'!$B$2:$B1007),0),MATCH(DU$2,'CAMAGUI DATA UNIFICADA'!$C$1:$T$1,0)),"")</f>
        <v/>
      </c>
      <c r="DV76" s="60" t="str">
        <f t="array" ref="DV76">IFERROR(INDEX('CAMAGUI DATA UNIFICADA'!$C$2:$T1007,MATCH(1,($A76='CAMAGUI DATA UNIFICADA'!$A$2:$A1007)*($DF$1='CAMAGUI DATA UNIFICADA'!$B$2:$B1007),0),MATCH(DV$2,'CAMAGUI DATA UNIFICADA'!$C$1:$T$1,0)),"")</f>
        <v/>
      </c>
      <c r="DW76" s="140" t="str">
        <f t="array" ref="DW76">IFERROR(INDEX('CAMAGUI DATA UNIFICADA'!$C$2:$T1007,MATCH(1,($A76='CAMAGUI DATA UNIFICADA'!$A$2:$A1007)*($DF$1='CAMAGUI DATA UNIFICADA'!$B$2:$B1007),0),MATCH(DW$2,'CAMAGUI DATA UNIFICADA'!$C$1:$T$1,0)),"")</f>
        <v/>
      </c>
      <c r="DX76" s="144" t="str">
        <f t="array" ref="DX76">IFERROR(INDEX('CAMAGUI DATA UNIFICADA'!$C$2:$T1007,MATCH(1,($A76='CAMAGUI DATA UNIFICADA'!$A$2:$A1007)*($DX$1='CAMAGUI DATA UNIFICADA'!$B$2:$B1007),0),MATCH(DX$2,'CAMAGUI DATA UNIFICADA'!$C$1:$T$1,0)),"")</f>
        <v/>
      </c>
      <c r="DY76" s="60" t="str">
        <f t="array" ref="DY76">IFERROR(INDEX('CAMAGUI DATA UNIFICADA'!$C$2:$T1007,MATCH(1,($A76='CAMAGUI DATA UNIFICADA'!$A$2:$A1007)*($DX$1='CAMAGUI DATA UNIFICADA'!$B$2:$B1007),0),MATCH(DY$2,'CAMAGUI DATA UNIFICADA'!$C$1:$T$1,0)),"")</f>
        <v/>
      </c>
      <c r="DZ76" s="60" t="str">
        <f t="array" ref="DZ76">IFERROR(INDEX('CAMAGUI DATA UNIFICADA'!$C$2:$T1007,MATCH(1,($A76='CAMAGUI DATA UNIFICADA'!$A$2:$A1007)*($DX$1='CAMAGUI DATA UNIFICADA'!$B$2:$B1007),0),MATCH(DZ$2,'CAMAGUI DATA UNIFICADA'!$C$1:$T$1,0)),"")</f>
        <v/>
      </c>
      <c r="EA76" s="60" t="str">
        <f t="array" ref="EA76">IFERROR(INDEX('CAMAGUI DATA UNIFICADA'!$C$2:$T1007,MATCH(1,($A76='CAMAGUI DATA UNIFICADA'!$A$2:$A1007)*($DX$1='CAMAGUI DATA UNIFICADA'!$B$2:$B1007),0),MATCH(EA$2,'CAMAGUI DATA UNIFICADA'!$C$1:$T$1,0)),"")</f>
        <v/>
      </c>
      <c r="EB76" s="60" t="str">
        <f t="array" ref="EB76">IFERROR(INDEX('CAMAGUI DATA UNIFICADA'!$C$2:$T1007,MATCH(1,($A76='CAMAGUI DATA UNIFICADA'!$A$2:$A1007)*($DX$1='CAMAGUI DATA UNIFICADA'!$B$2:$B1007),0),MATCH(EB$2,'CAMAGUI DATA UNIFICADA'!$C$1:$T$1,0)),"")</f>
        <v/>
      </c>
      <c r="EC76" s="60" t="str">
        <f t="array" ref="EC76">IFERROR(INDEX('CAMAGUI DATA UNIFICADA'!$C$2:$T1007,MATCH(1,($A76='CAMAGUI DATA UNIFICADA'!$A$2:$A1007)*($DX$1='CAMAGUI DATA UNIFICADA'!$B$2:$B1007),0),MATCH(EC$2,'CAMAGUI DATA UNIFICADA'!$C$1:$T$1,0)),"")</f>
        <v/>
      </c>
      <c r="ED76" s="60" t="str">
        <f t="array" ref="ED76">IFERROR(INDEX('CAMAGUI DATA UNIFICADA'!$C$2:$T1007,MATCH(1,($A76='CAMAGUI DATA UNIFICADA'!$A$2:$A1007)*($DX$1='CAMAGUI DATA UNIFICADA'!$B$2:$B1007),0),MATCH(ED$2,'CAMAGUI DATA UNIFICADA'!$C$1:$T$1,0)),"")</f>
        <v/>
      </c>
      <c r="EE76" s="60" t="str">
        <f t="array" ref="EE76">IFERROR(INDEX('CAMAGUI DATA UNIFICADA'!$C$2:$T1007,MATCH(1,($A76='CAMAGUI DATA UNIFICADA'!$A$2:$A1007)*($DX$1='CAMAGUI DATA UNIFICADA'!$B$2:$B1007),0),MATCH(EE$2,'CAMAGUI DATA UNIFICADA'!$C$1:$T$1,0)),"")</f>
        <v/>
      </c>
      <c r="EF76" s="60" t="str">
        <f t="array" ref="EF76">IFERROR(INDEX('CAMAGUI DATA UNIFICADA'!$C$2:$T1007,MATCH(1,($A76='CAMAGUI DATA UNIFICADA'!$A$2:$A1007)*($DX$1='CAMAGUI DATA UNIFICADA'!$B$2:$B1007),0),MATCH(EF$2,'CAMAGUI DATA UNIFICADA'!$C$1:$T$1,0)),"")</f>
        <v/>
      </c>
      <c r="EG76" s="60" t="str">
        <f t="array" ref="EG76">IFERROR(INDEX('CAMAGUI DATA UNIFICADA'!$C$2:$T1007,MATCH(1,($A76='CAMAGUI DATA UNIFICADA'!$A$2:$A1007)*($DX$1='CAMAGUI DATA UNIFICADA'!$B$2:$B1007),0),MATCH(EG$2,'CAMAGUI DATA UNIFICADA'!$C$1:$T$1,0)),"")</f>
        <v/>
      </c>
      <c r="EH76" s="60" t="str">
        <f t="array" ref="EH76">IFERROR(INDEX('CAMAGUI DATA UNIFICADA'!$C$2:$T1007,MATCH(1,($A76='CAMAGUI DATA UNIFICADA'!$A$2:$A1007)*($DX$1='CAMAGUI DATA UNIFICADA'!$B$2:$B1007),0),MATCH(EH$2,'CAMAGUI DATA UNIFICADA'!$C$1:$T$1,0)),"")</f>
        <v/>
      </c>
      <c r="EI76" s="60" t="str">
        <f t="array" ref="EI76">IFERROR(INDEX('CAMAGUI DATA UNIFICADA'!$C$2:$T1007,MATCH(1,($A76='CAMAGUI DATA UNIFICADA'!$A$2:$A1007)*($DX$1='CAMAGUI DATA UNIFICADA'!$B$2:$B1007),0),MATCH(EI$2,'CAMAGUI DATA UNIFICADA'!$C$1:$T$1,0)),"")</f>
        <v/>
      </c>
      <c r="EJ76" s="60" t="str">
        <f t="array" ref="EJ76">IFERROR(INDEX('CAMAGUI DATA UNIFICADA'!$C$2:$T1007,MATCH(1,($A76='CAMAGUI DATA UNIFICADA'!$A$2:$A1007)*($DX$1='CAMAGUI DATA UNIFICADA'!$B$2:$B1007),0),MATCH(EJ$2,'CAMAGUI DATA UNIFICADA'!$C$1:$T$1,0)),"")</f>
        <v/>
      </c>
      <c r="EK76" s="60" t="str">
        <f t="array" ref="EK76">IFERROR(INDEX('CAMAGUI DATA UNIFICADA'!$C$2:$T1007,MATCH(1,($A76='CAMAGUI DATA UNIFICADA'!$A$2:$A1007)*($DX$1='CAMAGUI DATA UNIFICADA'!$B$2:$B1007),0),MATCH(EK$2,'CAMAGUI DATA UNIFICADA'!$C$1:$T$1,0)),"")</f>
        <v/>
      </c>
      <c r="EL76" s="60" t="str">
        <f t="array" ref="EL76">IFERROR(INDEX('CAMAGUI DATA UNIFICADA'!$C$2:$T1007,MATCH(1,($A76='CAMAGUI DATA UNIFICADA'!$A$2:$A1007)*($DX$1='CAMAGUI DATA UNIFICADA'!$B$2:$B1007),0),MATCH(EL$2,'CAMAGUI DATA UNIFICADA'!$C$1:$T$1,0)),"")</f>
        <v/>
      </c>
      <c r="EM76" s="60" t="str">
        <f t="array" ref="EM76">IFERROR(INDEX('CAMAGUI DATA UNIFICADA'!$C$2:$T1007,MATCH(1,($A76='CAMAGUI DATA UNIFICADA'!$A$2:$A1007)*($DX$1='CAMAGUI DATA UNIFICADA'!$B$2:$B1007),0),MATCH(EM$2,'CAMAGUI DATA UNIFICADA'!$C$1:$T$1,0)),"")</f>
        <v/>
      </c>
      <c r="EN76" s="60" t="str">
        <f t="array" ref="EN76">IFERROR(INDEX('CAMAGUI DATA UNIFICADA'!$C$2:$T1007,MATCH(1,($A76='CAMAGUI DATA UNIFICADA'!$A$2:$A1007)*($DX$1='CAMAGUI DATA UNIFICADA'!$B$2:$B1007),0),MATCH(EN$2,'CAMAGUI DATA UNIFICADA'!$C$1:$T$1,0)),"")</f>
        <v/>
      </c>
      <c r="EO76" s="140" t="str">
        <f t="array" ref="EO76">IFERROR(INDEX('CAMAGUI DATA UNIFICADA'!$C$2:$T1007,MATCH(1,($A76='CAMAGUI DATA UNIFICADA'!$A$2:$A1007)*($DX$1='CAMAGUI DATA UNIFICADA'!$B$2:$B1007),0),MATCH(EO$2,'CAMAGUI DATA UNIFICADA'!$C$1:$T$1,0)),"")</f>
        <v/>
      </c>
    </row>
    <row r="77">
      <c r="A77" s="137">
        <v>45467.0</v>
      </c>
      <c r="B77" s="138" t="str">
        <f t="array" ref="B77">IFERROR(INDEX('CAMAGUI DATA UNIFICADA'!$C$2:$T1007,MATCH(1,($A77='CAMAGUI DATA UNIFICADA'!$A$2:$A1007)*($B$1='CAMAGUI DATA UNIFICADA'!$B$2:$B1007),0),MATCH(B$2,'CAMAGUI DATA UNIFICADA'!$C$1:$T$1,0)),"")</f>
        <v>CA1160524</v>
      </c>
      <c r="C77" s="2">
        <f t="array" ref="C77">IFERROR(INDEX('CAMAGUI DATA UNIFICADA'!$C$2:$T1007,MATCH(1,($A77='CAMAGUI DATA UNIFICADA'!$A$2:$A1007)*($B$1='CAMAGUI DATA UNIFICADA'!$B$2:$B1007),0),MATCH(C$2,'CAMAGUI DATA UNIFICADA'!$C$1:$T$1,0)),"")</f>
        <v>725</v>
      </c>
      <c r="D77" s="2">
        <f t="array" ref="D77">IFERROR(INDEX('CAMAGUI DATA UNIFICADA'!$C$2:$T1007,MATCH(1,($A77='CAMAGUI DATA UNIFICADA'!$A$2:$A1007)*($B$1='CAMAGUI DATA UNIFICADA'!$B$2:$B1007),0),MATCH(D$2,'CAMAGUI DATA UNIFICADA'!$C$1:$T$1,0)),"")</f>
        <v>4950</v>
      </c>
      <c r="E77" s="2" t="str">
        <f t="array" ref="E77">IFERROR(INDEX('CAMAGUI DATA UNIFICADA'!$C$2:$T1007,MATCH(1,($A77='CAMAGUI DATA UNIFICADA'!$A$2:$A1007)*($B$1='CAMAGUI DATA UNIFICADA'!$B$2:$B1007),0),MATCH(E$2,'CAMAGUI DATA UNIFICADA'!$C$1:$T$1,0)),"")</f>
        <v>SKR MAST</v>
      </c>
      <c r="F77" s="139">
        <f t="array" ref="F77">IFERROR(INDEX('CAMAGUI DATA UNIFICADA'!$C$2:$T1007,MATCH(1,($A77='CAMAGUI DATA UNIFICADA'!$A$2:$A1007)*($B$1='CAMAGUI DATA UNIFICADA'!$B$2:$B1007),0),MATCH(F$2,'CAMAGUI DATA UNIFICADA'!$C$1:$T$1,0)),"")</f>
        <v>4851</v>
      </c>
      <c r="G77" s="2">
        <f t="array" ref="G77">IFERROR(INDEX('CAMAGUI DATA UNIFICADA'!$C$2:$T1007,MATCH(1,($A77='CAMAGUI DATA UNIFICADA'!$A$2:$A1007)*($B$1='CAMAGUI DATA UNIFICADA'!$B$2:$B1007),0),MATCH(G$2,'CAMAGUI DATA UNIFICADA'!$C$1:$T$1,0)),"")</f>
        <v>11.49</v>
      </c>
      <c r="H77" s="2">
        <f t="array" ref="H77">IFERROR(INDEX('CAMAGUI DATA UNIFICADA'!$C$2:$T1007,MATCH(1,($A77='CAMAGUI DATA UNIFICADA'!$A$2:$A1007)*($B$1='CAMAGUI DATA UNIFICADA'!$B$2:$B1007),0),MATCH(H$2,'CAMAGUI DATA UNIFICADA'!$C$1:$T$1,0)),"")</f>
        <v>2.86</v>
      </c>
      <c r="I77" s="33">
        <f t="array" ref="I77">IFERROR(INDEX('CAMAGUI DATA UNIFICADA'!$C$2:$T1007,MATCH(1,($A77='CAMAGUI DATA UNIFICADA'!$A$2:$A1007)*($B$1='CAMAGUI DATA UNIFICADA'!$B$2:$B1007),0),MATCH(I$2,'CAMAGUI DATA UNIFICADA'!$C$1:$T$1,0)),"")</f>
        <v>4.51392</v>
      </c>
      <c r="J77" s="60">
        <f t="array" ref="J77">IFERROR(INDEX('CAMAGUI DATA UNIFICADA'!$C$2:$T1007,MATCH(1,($A77='CAMAGUI DATA UNIFICADA'!$A$2:$A1007)*($B$1='CAMAGUI DATA UNIFICADA'!$B$2:$B1007),0),MATCH(J$2,'CAMAGUI DATA UNIFICADA'!$C$1:$T$1,0)),"")</f>
        <v>1397861.424</v>
      </c>
      <c r="K77" s="33">
        <f t="array" ref="K77">IFERROR(INDEX('CAMAGUI DATA UNIFICADA'!$C$2:$T1007,MATCH(1,($A77='CAMAGUI DATA UNIFICADA'!$A$2:$A1007)*($B$1='CAMAGUI DATA UNIFICADA'!$B$2:$B1007),0),MATCH(K$2,'CAMAGUI DATA UNIFICADA'!$C$1:$T$1,0)),"")</f>
        <v>1.384615385</v>
      </c>
      <c r="L77" s="23">
        <f t="array" ref="L77">IFERROR(INDEX('CAMAGUI DATA UNIFICADA'!$C$2:$T1007,MATCH(1,($A77='CAMAGUI DATA UNIFICADA'!$A$2:$A1007)*($B$1='CAMAGUI DATA UNIFICADA'!$B$2:$B1007),0),MATCH(L$2,'CAMAGUI DATA UNIFICADA'!$C$1:$T$1,0)),"")</f>
        <v>1.118289139</v>
      </c>
      <c r="M77" s="23">
        <f t="array" ref="M77">IFERROR(INDEX('CAMAGUI DATA UNIFICADA'!$C$2:$T1007,MATCH(1,($A77='CAMAGUI DATA UNIFICADA'!$A$2:$A1007)*($B$1='CAMAGUI DATA UNIFICADA'!$B$2:$B1007),0),MATCH(M$2,'CAMAGUI DATA UNIFICADA'!$C$1:$T$1,0)),"")</f>
        <v>1</v>
      </c>
      <c r="N77" s="60">
        <f t="array" ref="N77">IFERROR(INDEX('CAMAGUI DATA UNIFICADA'!$C$2:$T1007,MATCH(1,($A77='CAMAGUI DATA UNIFICADA'!$A$2:$A1007)*($B$1='CAMAGUI DATA UNIFICADA'!$B$2:$B1007),0),MATCH(N$2,'CAMAGUI DATA UNIFICADA'!$C$1:$T$1,0)),"")</f>
        <v>152625.1526</v>
      </c>
      <c r="O77" s="2">
        <f t="array" ref="O77">IFERROR(INDEX('CAMAGUI DATA UNIFICADA'!$C$2:$T1007,MATCH(1,($A77='CAMAGUI DATA UNIFICADA'!$A$2:$A1007)*($B$1='CAMAGUI DATA UNIFICADA'!$B$2:$B1007),0),MATCH(O$2,'CAMAGUI DATA UNIFICADA'!$C$1:$T$1,0)),"")</f>
        <v>3</v>
      </c>
      <c r="P77" s="2">
        <f t="array" ref="P77">IFERROR(INDEX('CAMAGUI DATA UNIFICADA'!$C$2:$T1007,MATCH(1,($A77='CAMAGUI DATA UNIFICADA'!$A$2:$A1007)*($B$1='CAMAGUI DATA UNIFICADA'!$B$2:$B1007),0),MATCH(P$2,'CAMAGUI DATA UNIFICADA'!$C$1:$T$1,0)),"")</f>
        <v>14.49</v>
      </c>
      <c r="Q77" s="33">
        <f t="array" ref="Q77">IFERROR(INDEX('CAMAGUI DATA UNIFICADA'!$C$2:$T1007,MATCH(1,($A77='CAMAGUI DATA UNIFICADA'!$A$2:$A1007)*($B$1='CAMAGUI DATA UNIFICADA'!$B$2:$B1007),0),MATCH(Q$2,'CAMAGUI DATA UNIFICADA'!$C$1:$T$1,0)),"")</f>
        <v>4.00944</v>
      </c>
      <c r="R77" s="60">
        <f t="array" ref="R77">IFERROR(INDEX('CAMAGUI DATA UNIFICADA'!$C$2:$T1007,MATCH(1,($A77='CAMAGUI DATA UNIFICADA'!$A$2:$A1007)*($B$1='CAMAGUI DATA UNIFICADA'!$B$2:$B1007),0),MATCH(R$2,'CAMAGUI DATA UNIFICADA'!$C$1:$T$1,0)),"")</f>
        <v>759.8907073</v>
      </c>
      <c r="S77" s="140">
        <f t="array" ref="S77">IFERROR(INDEX('CAMAGUI DATA UNIFICADA'!$C$2:$T1007,MATCH(1,($A77='CAMAGUI DATA UNIFICADA'!$A$2:$A1007)*($B$1='CAMAGUI DATA UNIFICADA'!$B$2:$B1007),0),MATCH(S$2,'CAMAGUI DATA UNIFICADA'!$C$1:$T$1,0)),"")</f>
        <v>8.722676832</v>
      </c>
      <c r="T77" s="138" t="str">
        <f t="array" ref="T77">IFERROR(INDEX('CAMAGUI DATA UNIFICADA'!$C$2:$T1007,MATCH(1,($A77='CAMAGUI DATA UNIFICADA'!$A$2:$A1007)*($T$1='CAMAGUI DATA UNIFICADA'!$B$2:$B1007),0),MATCH(T$2,'CAMAGUI DATA UNIFICADA'!$C$1:$T$1,0)),"")</f>
        <v>CA2160524</v>
      </c>
      <c r="U77" s="2">
        <f t="array" ref="U77">IFERROR(INDEX('CAMAGUI DATA UNIFICADA'!$C$2:$T1007,MATCH(1,($A77='CAMAGUI DATA UNIFICADA'!$A$2:$A1007)*($T$1='CAMAGUI DATA UNIFICADA'!$B$2:$B1007),0),MATCH(U$2,'CAMAGUI DATA UNIFICADA'!$C$1:$T$1,0)),"")</f>
        <v>550</v>
      </c>
      <c r="V77" s="2">
        <f t="array" ref="V77">IFERROR(INDEX('CAMAGUI DATA UNIFICADA'!$C$2:$T1007,MATCH(1,($A77='CAMAGUI DATA UNIFICADA'!$A$2:$A1007)*($T$1='CAMAGUI DATA UNIFICADA'!$B$2:$B1007),0),MATCH(V$2,'CAMAGUI DATA UNIFICADA'!$C$1:$T$1,0)),"")</f>
        <v>3425</v>
      </c>
      <c r="W77" s="2" t="str">
        <f t="array" ref="W77">IFERROR(INDEX('CAMAGUI DATA UNIFICADA'!$C$2:$T1007,MATCH(1,($A77='CAMAGUI DATA UNIFICADA'!$A$2:$A1007)*($T$1='CAMAGUI DATA UNIFICADA'!$B$2:$B1007),0),MATCH(W$2,'CAMAGUI DATA UNIFICADA'!$C$1:$T$1,0)),"")</f>
        <v>SKR MAST</v>
      </c>
      <c r="X77" s="139">
        <f t="array" ref="X77">IFERROR(INDEX('CAMAGUI DATA UNIFICADA'!$C$2:$T1007,MATCH(1,($A77='CAMAGUI DATA UNIFICADA'!$A$2:$A1007)*($T$1='CAMAGUI DATA UNIFICADA'!$B$2:$B1007),0),MATCH(X$2,'CAMAGUI DATA UNIFICADA'!$C$1:$T$1,0)),"")</f>
        <v>3356.5</v>
      </c>
      <c r="Y77" s="2">
        <f t="array" ref="Y77">IFERROR(INDEX('CAMAGUI DATA UNIFICADA'!$C$2:$T1007,MATCH(1,($A77='CAMAGUI DATA UNIFICADA'!$A$2:$A1007)*($T$1='CAMAGUI DATA UNIFICADA'!$B$2:$B1007),0),MATCH(Y$2,'CAMAGUI DATA UNIFICADA'!$C$1:$T$1,0)),"")</f>
        <v>10.24</v>
      </c>
      <c r="Z77" s="2">
        <f t="array" ref="Z77">IFERROR(INDEX('CAMAGUI DATA UNIFICADA'!$C$2:$T1007,MATCH(1,($A77='CAMAGUI DATA UNIFICADA'!$A$2:$A1007)*($T$1='CAMAGUI DATA UNIFICADA'!$B$2:$B1007),0),MATCH(Z$2,'CAMAGUI DATA UNIFICADA'!$C$1:$T$1,0)),"")</f>
        <v>2.19</v>
      </c>
      <c r="AA77" s="2">
        <f t="array" ref="AA77">IFERROR(INDEX('CAMAGUI DATA UNIFICADA'!$C$2:$T1007,MATCH(1,($A77='CAMAGUI DATA UNIFICADA'!$A$2:$A1007)*($T$1='CAMAGUI DATA UNIFICADA'!$B$2:$B1007),0),MATCH(AA$2,'CAMAGUI DATA UNIFICADA'!$C$1:$T$1,0)),"")</f>
        <v>4.78416</v>
      </c>
      <c r="AB77" s="60">
        <f t="array" ref="AB77">IFERROR(INDEX('CAMAGUI DATA UNIFICADA'!$C$2:$T1007,MATCH(1,($A77='CAMAGUI DATA UNIFICADA'!$A$2:$A1007)*($T$1='CAMAGUI DATA UNIFICADA'!$B$2:$B1007),0),MATCH(AB$2,'CAMAGUI DATA UNIFICADA'!$C$1:$T$1,0)),"")</f>
        <v>1122682.718</v>
      </c>
      <c r="AC77" s="33">
        <f t="array" ref="AC77">IFERROR(INDEX('CAMAGUI DATA UNIFICADA'!$C$2:$T1007,MATCH(1,($A77='CAMAGUI DATA UNIFICADA'!$A$2:$A1007)*($T$1='CAMAGUI DATA UNIFICADA'!$B$2:$B1007),0),MATCH(AC$2,'CAMAGUI DATA UNIFICADA'!$C$1:$T$1,0)),"")</f>
        <v>1.567846557</v>
      </c>
      <c r="AD77" s="23">
        <f t="array" ref="AD77">IFERROR(INDEX('CAMAGUI DATA UNIFICADA'!$C$2:$T1007,MATCH(1,($A77='CAMAGUI DATA UNIFICADA'!$A$2:$A1007)*($T$1='CAMAGUI DATA UNIFICADA'!$B$2:$B1007),0),MATCH(AD$2,'CAMAGUI DATA UNIFICADA'!$C$1:$T$1,0)),"")</f>
        <v>1.181771282</v>
      </c>
      <c r="AE77" s="23">
        <f t="array" ref="AE77">IFERROR(INDEX('CAMAGUI DATA UNIFICADA'!$C$2:$T1007,MATCH(1,($A77='CAMAGUI DATA UNIFICADA'!$A$2:$A1007)*($T$1='CAMAGUI DATA UNIFICADA'!$B$2:$B1007),0),MATCH(AE$2,'CAMAGUI DATA UNIFICADA'!$C$1:$T$1,0)),"")</f>
        <v>1.05</v>
      </c>
      <c r="AF77" s="60">
        <f t="array" ref="AF77">IFERROR(INDEX('CAMAGUI DATA UNIFICADA'!$C$2:$T1007,MATCH(1,($A77='CAMAGUI DATA UNIFICADA'!$A$2:$A1007)*($T$1='CAMAGUI DATA UNIFICADA'!$B$2:$B1007),0),MATCH(AF$2,'CAMAGUI DATA UNIFICADA'!$C$1:$T$1,0)),"")</f>
        <v>166250</v>
      </c>
      <c r="AG77" s="2">
        <f t="array" ref="AG77">IFERROR(INDEX('CAMAGUI DATA UNIFICADA'!$C$2:$T1007,MATCH(1,($A77='CAMAGUI DATA UNIFICADA'!$A$2:$A1007)*($T$1='CAMAGUI DATA UNIFICADA'!$B$2:$B1007),0),MATCH(AG$2,'CAMAGUI DATA UNIFICADA'!$C$1:$T$1,0)),"")</f>
        <v>2.5</v>
      </c>
      <c r="AH77" s="2">
        <f t="array" ref="AH77">IFERROR(INDEX('CAMAGUI DATA UNIFICADA'!$C$2:$T1007,MATCH(1,($A77='CAMAGUI DATA UNIFICADA'!$A$2:$A1007)*($T$1='CAMAGUI DATA UNIFICADA'!$B$2:$B1007),0),MATCH(AH$2,'CAMAGUI DATA UNIFICADA'!$C$1:$T$1,0)),"")</f>
        <v>12.74</v>
      </c>
      <c r="AI77" s="33">
        <f t="array" ref="AI77">IFERROR(INDEX('CAMAGUI DATA UNIFICADA'!$C$2:$T1007,MATCH(1,($A77='CAMAGUI DATA UNIFICADA'!$A$2:$A1007)*($T$1='CAMAGUI DATA UNIFICADA'!$B$2:$B1007),0),MATCH(AI$2,'CAMAGUI DATA UNIFICADA'!$C$1:$T$1,0)),"")</f>
        <v>4.29744</v>
      </c>
      <c r="AJ77" s="60">
        <f t="array" ref="AJ77">IFERROR(INDEX('CAMAGUI DATA UNIFICADA'!$C$2:$T1007,MATCH(1,($A77='CAMAGUI DATA UNIFICADA'!$A$2:$A1007)*($T$1='CAMAGUI DATA UNIFICADA'!$B$2:$B1007),0),MATCH(AJ$2,'CAMAGUI DATA UNIFICADA'!$C$1:$T$1,0)),"")</f>
        <v>568.5036164</v>
      </c>
      <c r="AK77" s="140">
        <f t="array" ref="AK77">IFERROR(INDEX('CAMAGUI DATA UNIFICADA'!$C$2:$T1007,MATCH(1,($A77='CAMAGUI DATA UNIFICADA'!$A$2:$A1007)*($T$1='CAMAGUI DATA UNIFICADA'!$B$2:$B1007),0),MATCH(AK$2,'CAMAGUI DATA UNIFICADA'!$C$1:$T$1,0)),"")</f>
        <v>4.625904096</v>
      </c>
      <c r="AL77" s="138" t="str">
        <f t="array" ref="AL77">IFERROR(INDEX('CAMAGUI DATA UNIFICADA'!$C$2:$T1007,MATCH(1,($A77='CAMAGUI DATA UNIFICADA'!$A$2:$A1007)*($AL$1='CAMAGUI DATA UNIFICADA'!$B$2:$B1007),0),MATCH(AL$2,'CAMAGUI DATA UNIFICADA'!$C$1:$T$1,0)),"")</f>
        <v>CA3160524</v>
      </c>
      <c r="AM77" s="2">
        <f t="array" ref="AM77">IFERROR(INDEX('CAMAGUI DATA UNIFICADA'!$C$2:$T1007,MATCH(1,($A77='CAMAGUI DATA UNIFICADA'!$A$2:$A1007)*($AL$1='CAMAGUI DATA UNIFICADA'!$B$2:$B1007),0),MATCH(AM$2,'CAMAGUI DATA UNIFICADA'!$C$1:$T$1,0)),"")</f>
        <v>575</v>
      </c>
      <c r="AN77" s="2">
        <f t="array" ref="AN77">IFERROR(INDEX('CAMAGUI DATA UNIFICADA'!$C$2:$T1007,MATCH(1,($A77='CAMAGUI DATA UNIFICADA'!$A$2:$A1007)*($AL$1='CAMAGUI DATA UNIFICADA'!$B$2:$B1007),0),MATCH(AN$2,'CAMAGUI DATA UNIFICADA'!$C$1:$T$1,0)),"")</f>
        <v>3575</v>
      </c>
      <c r="AO77" s="2" t="str">
        <f t="array" ref="AO77">IFERROR(INDEX('CAMAGUI DATA UNIFICADA'!$C$2:$T1007,MATCH(1,($A77='CAMAGUI DATA UNIFICADA'!$A$2:$A1007)*($AL$1='CAMAGUI DATA UNIFICADA'!$B$2:$B1007),0),MATCH(AO$2,'CAMAGUI DATA UNIFICADA'!$C$1:$T$1,0)),"")</f>
        <v>SKR MAST</v>
      </c>
      <c r="AP77" s="139">
        <f t="array" ref="AP77">IFERROR(INDEX('CAMAGUI DATA UNIFICADA'!$C$2:$T1007,MATCH(1,($A77='CAMAGUI DATA UNIFICADA'!$A$2:$A1007)*($AL$1='CAMAGUI DATA UNIFICADA'!$B$2:$B1007),0),MATCH(AP$2,'CAMAGUI DATA UNIFICADA'!$C$1:$T$1,0)),"")</f>
        <v>3503.5</v>
      </c>
      <c r="AQ77" s="2">
        <f t="array" ref="AQ77">IFERROR(INDEX('CAMAGUI DATA UNIFICADA'!$C$2:$T1007,MATCH(1,($A77='CAMAGUI DATA UNIFICADA'!$A$2:$A1007)*($AL$1='CAMAGUI DATA UNIFICADA'!$B$2:$B1007),0),MATCH(AQ$2,'CAMAGUI DATA UNIFICADA'!$C$1:$T$1,0)),"")</f>
        <v>11.36</v>
      </c>
      <c r="AR77" s="2">
        <f t="array" ref="AR77">IFERROR(INDEX('CAMAGUI DATA UNIFICADA'!$C$2:$T1007,MATCH(1,($A77='CAMAGUI DATA UNIFICADA'!$A$2:$A1007)*($AL$1='CAMAGUI DATA UNIFICADA'!$B$2:$B1007),0),MATCH(AR$2,'CAMAGUI DATA UNIFICADA'!$C$1:$T$1,0)),"")</f>
        <v>3.11</v>
      </c>
      <c r="AS77" s="33">
        <f t="array" ref="AS77">IFERROR(INDEX('CAMAGUI DATA UNIFICADA'!$C$2:$T1007,MATCH(1,($A77='CAMAGUI DATA UNIFICADA'!$A$2:$A1007)*($AL$1='CAMAGUI DATA UNIFICADA'!$B$2:$B1007),0),MATCH(AS$2,'CAMAGUI DATA UNIFICADA'!$C$1:$T$1,0)),"")</f>
        <v>4.53888</v>
      </c>
      <c r="AT77" s="60">
        <f t="array" ref="AT77">IFERROR(INDEX('CAMAGUI DATA UNIFICADA'!$C$2:$T1007,MATCH(1,($A77='CAMAGUI DATA UNIFICADA'!$A$2:$A1007)*($AL$1='CAMAGUI DATA UNIFICADA'!$B$2:$B1007),0),MATCH(AT$2,'CAMAGUI DATA UNIFICADA'!$C$1:$T$1,0)),"")</f>
        <v>1115169.319</v>
      </c>
      <c r="AU77" s="33">
        <f t="array" ref="AU77">IFERROR(INDEX('CAMAGUI DATA UNIFICADA'!$C$2:$T1007,MATCH(1,($A77='CAMAGUI DATA UNIFICADA'!$A$2:$A1007)*($AL$1='CAMAGUI DATA UNIFICADA'!$B$2:$B1007),0),MATCH(AU$2,'CAMAGUI DATA UNIFICADA'!$C$1:$T$1,0)),"")</f>
        <v>1.161128975</v>
      </c>
      <c r="AV77" s="23">
        <f t="array" ref="AV77">IFERROR(INDEX('CAMAGUI DATA UNIFICADA'!$C$2:$T1007,MATCH(1,($A77='CAMAGUI DATA UNIFICADA'!$A$2:$A1007)*($AL$1='CAMAGUI DATA UNIFICADA'!$B$2:$B1007),0),MATCH(AV$2,'CAMAGUI DATA UNIFICADA'!$C$1:$T$1,0)),"")</f>
        <v>1.01379029</v>
      </c>
      <c r="AW77" s="23">
        <f t="array" ref="AW77">IFERROR(INDEX('CAMAGUI DATA UNIFICADA'!$C$2:$T1007,MATCH(1,($A77='CAMAGUI DATA UNIFICADA'!$A$2:$A1007)*($AL$1='CAMAGUI DATA UNIFICADA'!$B$2:$B1007),0),MATCH(AW$2,'CAMAGUI DATA UNIFICADA'!$C$1:$T$1,0)),"")</f>
        <v>0.9</v>
      </c>
      <c r="AX77" s="60">
        <f t="array" ref="AX77">IFERROR(INDEX('CAMAGUI DATA UNIFICADA'!$C$2:$T1007,MATCH(1,($A77='CAMAGUI DATA UNIFICADA'!$A$2:$A1007)*($AL$1='CAMAGUI DATA UNIFICADA'!$B$2:$B1007),0),MATCH(AX$2,'CAMAGUI DATA UNIFICADA'!$C$1:$T$1,0)),"")</f>
        <v>141428.5714</v>
      </c>
      <c r="AY77" s="2">
        <f t="array" ref="AY77">IFERROR(INDEX('CAMAGUI DATA UNIFICADA'!$C$2:$T1007,MATCH(1,($A77='CAMAGUI DATA UNIFICADA'!$A$2:$A1007)*($AL$1='CAMAGUI DATA UNIFICADA'!$B$2:$B1007),0),MATCH(AY$2,'CAMAGUI DATA UNIFICADA'!$C$1:$T$1,0)),"")</f>
        <v>3</v>
      </c>
      <c r="AZ77" s="2">
        <f t="array" ref="AZ77">IFERROR(INDEX('CAMAGUI DATA UNIFICADA'!$C$2:$T1007,MATCH(1,($A77='CAMAGUI DATA UNIFICADA'!$A$2:$A1007)*($AL$1='CAMAGUI DATA UNIFICADA'!$B$2:$B1007),0),MATCH(AZ$2,'CAMAGUI DATA UNIFICADA'!$C$1:$T$1,0)),"")</f>
        <v>14.36</v>
      </c>
      <c r="BA77" s="33">
        <f t="array" ref="BA77">IFERROR(INDEX('CAMAGUI DATA UNIFICADA'!$C$2:$T1007,MATCH(1,($A77='CAMAGUI DATA UNIFICADA'!$A$2:$A1007)*($AL$1='CAMAGUI DATA UNIFICADA'!$B$2:$B1007),0),MATCH(BA$2,'CAMAGUI DATA UNIFICADA'!$C$1:$T$1,0)),"")</f>
        <v>4.02816</v>
      </c>
      <c r="BB77" s="60">
        <f t="array" ref="BB77">IFERROR(INDEX('CAMAGUI DATA UNIFICADA'!$C$2:$T1007,MATCH(1,($A77='CAMAGUI DATA UNIFICADA'!$A$2:$A1007)*($AL$1='CAMAGUI DATA UNIFICADA'!$B$2:$B1007),0),MATCH(BB$2,'CAMAGUI DATA UNIFICADA'!$C$1:$T$1,0)),"")</f>
        <v>598.4381148</v>
      </c>
      <c r="BC77" s="140">
        <f t="array" ref="BC77">IFERROR(INDEX('CAMAGUI DATA UNIFICADA'!$C$2:$T1007,MATCH(1,($A77='CAMAGUI DATA UNIFICADA'!$A$2:$A1007)*($AL$1='CAMAGUI DATA UNIFICADA'!$B$2:$B1007),0),MATCH(BC$2,'CAMAGUI DATA UNIFICADA'!$C$1:$T$1,0)),"")</f>
        <v>5.859528711</v>
      </c>
      <c r="BD77" s="138" t="str">
        <f t="array" ref="BD77">IFERROR(INDEX('CAMAGUI DATA UNIFICADA'!$C$2:$T1007,MATCH(1,($A77='CAMAGUI DATA UNIFICADA'!$A$2:$A1007)*($BD$1='CAMAGUI DATA UNIFICADA'!$B$2:$B1007),0),MATCH(BD$2,'CAMAGUI DATA UNIFICADA'!$C$1:$T$1,0)),"")</f>
        <v>CA4180624</v>
      </c>
      <c r="BE77" s="2">
        <f t="array" ref="BE77">IFERROR(INDEX('CAMAGUI DATA UNIFICADA'!$C$2:$T1007,MATCH(1,($A77='CAMAGUI DATA UNIFICADA'!$A$2:$A1007)*($BD$1='CAMAGUI DATA UNIFICADA'!$B$2:$B1007),0),MATCH(BE$2,'CAMAGUI DATA UNIFICADA'!$C$1:$T$1,0)),"")</f>
        <v>87.5</v>
      </c>
      <c r="BF77" s="2">
        <f t="array" ref="BF77">IFERROR(INDEX('CAMAGUI DATA UNIFICADA'!$C$2:$T1007,MATCH(1,($A77='CAMAGUI DATA UNIFICADA'!$A$2:$A1007)*($BD$1='CAMAGUI DATA UNIFICADA'!$B$2:$B1007),0),MATCH(BF$2,'CAMAGUI DATA UNIFICADA'!$C$1:$T$1,0)),"")</f>
        <v>436</v>
      </c>
      <c r="BG77" s="2" t="str">
        <f t="array" ref="BG77">IFERROR(INDEX('CAMAGUI DATA UNIFICADA'!$C$2:$T1007,MATCH(1,($A77='CAMAGUI DATA UNIFICADA'!$A$2:$A1007)*($BD$1='CAMAGUI DATA UNIFICADA'!$B$2:$B1007),0),MATCH(BG$2,'CAMAGUI DATA UNIFICADA'!$C$1:$T$1,0)),"")</f>
        <v>SKR NW#4</v>
      </c>
      <c r="BH77" s="139">
        <f t="array" ref="BH77">IFERROR(INDEX('CAMAGUI DATA UNIFICADA'!$C$2:$T1007,MATCH(1,($A77='CAMAGUI DATA UNIFICADA'!$A$2:$A1007)*($BD$1='CAMAGUI DATA UNIFICADA'!$B$2:$B1007),0),MATCH(BH$2,'CAMAGUI DATA UNIFICADA'!$C$1:$T$1,0)),"")</f>
        <v>585.984</v>
      </c>
      <c r="BI77" s="2">
        <f t="array" ref="BI77">IFERROR(INDEX('CAMAGUI DATA UNIFICADA'!$C$2:$T1007,MATCH(1,($A77='CAMAGUI DATA UNIFICADA'!$A$2:$A1007)*($BD$1='CAMAGUI DATA UNIFICADA'!$B$2:$B1007),0),MATCH(BI$2,'CAMAGUI DATA UNIFICADA'!$C$1:$T$1,0)),"")</f>
        <v>1.66</v>
      </c>
      <c r="BJ77" s="2">
        <f t="array" ref="BJ77">IFERROR(INDEX('CAMAGUI DATA UNIFICADA'!$C$2:$T1007,MATCH(1,($A77='CAMAGUI DATA UNIFICADA'!$A$2:$A1007)*($BD$1='CAMAGUI DATA UNIFICADA'!$B$2:$B1007),0),MATCH(BJ$2,'CAMAGUI DATA UNIFICADA'!$C$1:$T$1,0)),"")</f>
        <v>0</v>
      </c>
      <c r="BK77" s="33">
        <f t="array" ref="BK77">IFERROR(INDEX('CAMAGUI DATA UNIFICADA'!$C$2:$T1007,MATCH(1,($A77='CAMAGUI DATA UNIFICADA'!$A$2:$A1007)*($BD$1='CAMAGUI DATA UNIFICADA'!$B$2:$B1007),0),MATCH(BK$2,'CAMAGUI DATA UNIFICADA'!$C$1:$T$1,0)),"")</f>
        <v>12.87648</v>
      </c>
      <c r="BL77" s="60">
        <f t="array" ref="BL77">IFERROR(INDEX('CAMAGUI DATA UNIFICADA'!$C$2:$T1007,MATCH(1,($A77='CAMAGUI DATA UNIFICADA'!$A$2:$A1007)*($BD$1='CAMAGUI DATA UNIFICADA'!$B$2:$B1007),0),MATCH(BL$2,'CAMAGUI DATA UNIFICADA'!$C$1:$T$1,0)),"")</f>
        <v>409357.5525</v>
      </c>
      <c r="BM77" s="33" t="str">
        <f t="array" ref="BM77">IFERROR(INDEX('CAMAGUI DATA UNIFICADA'!$C$2:$T1007,MATCH(1,($A77='CAMAGUI DATA UNIFICADA'!$A$2:$A1007)*($BD$1='CAMAGUI DATA UNIFICADA'!$B$2:$B1007),0),MATCH(BM$2,'CAMAGUI DATA UNIFICADA'!$C$1:$T$1,0)),"")</f>
        <v/>
      </c>
      <c r="BN77" s="23">
        <f t="array" ref="BN77">IFERROR(INDEX('CAMAGUI DATA UNIFICADA'!$C$2:$T1007,MATCH(1,($A77='CAMAGUI DATA UNIFICADA'!$A$2:$A1007)*($BD$1='CAMAGUI DATA UNIFICADA'!$B$2:$B1007),0),MATCH(BN$2,'CAMAGUI DATA UNIFICADA'!$C$1:$T$1,0)),"")</f>
        <v>0.5282032935</v>
      </c>
      <c r="BO77" s="23">
        <f t="array" ref="BO77">IFERROR(INDEX('CAMAGUI DATA UNIFICADA'!$C$2:$T1007,MATCH(1,($A77='CAMAGUI DATA UNIFICADA'!$A$2:$A1007)*($BD$1='CAMAGUI DATA UNIFICADA'!$B$2:$B1007),0),MATCH(BO$2,'CAMAGUI DATA UNIFICADA'!$C$1:$T$1,0)),"")</f>
        <v>0.75</v>
      </c>
      <c r="BP77" s="60">
        <f t="array" ref="BP77">IFERROR(INDEX('CAMAGUI DATA UNIFICADA'!$C$2:$T1007,MATCH(1,($A77='CAMAGUI DATA UNIFICADA'!$A$2:$A1007)*($BD$1='CAMAGUI DATA UNIFICADA'!$B$2:$B1007),0),MATCH(BP$2,'CAMAGUI DATA UNIFICADA'!$C$1:$T$1,0)),"")</f>
        <v>121093.75</v>
      </c>
      <c r="BQ77" s="2">
        <f t="array" ref="BQ77">IFERROR(INDEX('CAMAGUI DATA UNIFICADA'!$C$2:$T1007,MATCH(1,($A77='CAMAGUI DATA UNIFICADA'!$A$2:$A1007)*($BD$1='CAMAGUI DATA UNIFICADA'!$B$2:$B1007),0),MATCH(BQ$2,'CAMAGUI DATA UNIFICADA'!$C$1:$T$1,0)),"")</f>
        <v>2</v>
      </c>
      <c r="BR77" s="2">
        <f t="array" ref="BR77">IFERROR(INDEX('CAMAGUI DATA UNIFICADA'!$C$2:$T1007,MATCH(1,($A77='CAMAGUI DATA UNIFICADA'!$A$2:$A1007)*($BD$1='CAMAGUI DATA UNIFICADA'!$B$2:$B1007),0),MATCH(BR$2,'CAMAGUI DATA UNIFICADA'!$C$1:$T$1,0)),"")</f>
        <v>3.66</v>
      </c>
      <c r="BS77" s="33">
        <f t="array" ref="BS77">IFERROR(INDEX('CAMAGUI DATA UNIFICADA'!$C$2:$T1007,MATCH(1,($A77='CAMAGUI DATA UNIFICADA'!$A$2:$A1007)*($BD$1='CAMAGUI DATA UNIFICADA'!$B$2:$B1007),0),MATCH(BS$2,'CAMAGUI DATA UNIFICADA'!$C$1:$T$1,0)),"")</f>
        <v>8.90328</v>
      </c>
      <c r="BT77" s="60">
        <f t="array" ref="BT77">IFERROR(INDEX('CAMAGUI DATA UNIFICADA'!$C$2:$T1007,MATCH(1,($A77='CAMAGUI DATA UNIFICADA'!$A$2:$A1007)*($BD$1='CAMAGUI DATA UNIFICADA'!$B$2:$B1007),0),MATCH(BT$2,'CAMAGUI DATA UNIFICADA'!$C$1:$T$1,0)),"")</f>
        <v>226.8640871</v>
      </c>
      <c r="BU77" s="140">
        <f t="array" ref="BU77">IFERROR(INDEX('CAMAGUI DATA UNIFICADA'!$C$2:$T1007,MATCH(1,($A77='CAMAGUI DATA UNIFICADA'!$A$2:$A1007)*($BD$1='CAMAGUI DATA UNIFICADA'!$B$2:$B1007),0),MATCH(BU$2,'CAMAGUI DATA UNIFICADA'!$C$1:$T$1,0)),"")</f>
        <v>34.84102177</v>
      </c>
      <c r="BV77" s="138" t="str">
        <f t="array" ref="BV77">IFERROR(INDEX('CAMAGUI DATA UNIFICADA'!$C$2:$T1007,MATCH(1,($A77='CAMAGUI DATA UNIFICADA'!$A$2:$A1007)*($BV$1='CAMAGUI DATA UNIFICADA'!$B$2:$B1007),0),MATCH(BV$2,'CAMAGUI DATA UNIFICADA'!$C$1:$T$1,0)),"")</f>
        <v>CA5180624</v>
      </c>
      <c r="BW77" s="2">
        <f t="array" ref="BW77">IFERROR(INDEX('CAMAGUI DATA UNIFICADA'!$C$2:$T1007,MATCH(1,($A77='CAMAGUI DATA UNIFICADA'!$A$2:$A1007)*($BV$1='CAMAGUI DATA UNIFICADA'!$B$2:$B1007),0),MATCH(BW$2,'CAMAGUI DATA UNIFICADA'!$C$1:$T$1,0)),"")</f>
        <v>75</v>
      </c>
      <c r="BX77" s="2">
        <f t="array" ref="BX77">IFERROR(INDEX('CAMAGUI DATA UNIFICADA'!$C$2:$T1007,MATCH(1,($A77='CAMAGUI DATA UNIFICADA'!$A$2:$A1007)*($BV$1='CAMAGUI DATA UNIFICADA'!$B$2:$B1007),0),MATCH(BX$2,'CAMAGUI DATA UNIFICADA'!$C$1:$T$1,0)),"")</f>
        <v>361</v>
      </c>
      <c r="BY77" s="2" t="str">
        <f t="array" ref="BY77">IFERROR(INDEX('CAMAGUI DATA UNIFICADA'!$C$2:$T1007,MATCH(1,($A77='CAMAGUI DATA UNIFICADA'!$A$2:$A1007)*($BV$1='CAMAGUI DATA UNIFICADA'!$B$2:$B1007),0),MATCH(BY$2,'CAMAGUI DATA UNIFICADA'!$C$1:$T$1,0)),"")</f>
        <v>SKR NW#4</v>
      </c>
      <c r="BZ77" s="139">
        <f t="array" ref="BZ77">IFERROR(INDEX('CAMAGUI DATA UNIFICADA'!$C$2:$T1007,MATCH(1,($A77='CAMAGUI DATA UNIFICADA'!$A$2:$A1007)*($BV$1='CAMAGUI DATA UNIFICADA'!$B$2:$B1007),0),MATCH(BZ$2,'CAMAGUI DATA UNIFICADA'!$C$1:$T$1,0)),"")</f>
        <v>485.184</v>
      </c>
      <c r="CA77" s="2">
        <f t="array" ref="CA77">IFERROR(INDEX('CAMAGUI DATA UNIFICADA'!$C$2:$T1007,MATCH(1,($A77='CAMAGUI DATA UNIFICADA'!$A$2:$A1007)*($BV$1='CAMAGUI DATA UNIFICADA'!$B$2:$B1007),0),MATCH(CA$2,'CAMAGUI DATA UNIFICADA'!$C$1:$T$1,0)),"")</f>
        <v>1.92</v>
      </c>
      <c r="CB77" s="2">
        <f t="array" ref="CB77">IFERROR(INDEX('CAMAGUI DATA UNIFICADA'!$C$2:$T1007,MATCH(1,($A77='CAMAGUI DATA UNIFICADA'!$A$2:$A1007)*($BV$1='CAMAGUI DATA UNIFICADA'!$B$2:$B1007),0),MATCH(CB$2,'CAMAGUI DATA UNIFICADA'!$C$1:$T$1,0)),"")</f>
        <v>0</v>
      </c>
      <c r="CC77" s="33">
        <f t="array" ref="CC77">IFERROR(INDEX('CAMAGUI DATA UNIFICADA'!$C$2:$T1007,MATCH(1,($A77='CAMAGUI DATA UNIFICADA'!$A$2:$A1007)*($BV$1='CAMAGUI DATA UNIFICADA'!$B$2:$B1007),0),MATCH(CC$2,'CAMAGUI DATA UNIFICADA'!$C$1:$T$1,0)),"")</f>
        <v>12.38976</v>
      </c>
      <c r="CD77" s="60">
        <f t="array" ref="CD77">IFERROR(INDEX('CAMAGUI DATA UNIFICADA'!$C$2:$T1007,MATCH(1,($A77='CAMAGUI DATA UNIFICADA'!$A$2:$A1007)*($BV$1='CAMAGUI DATA UNIFICADA'!$B$2:$B1007),0),MATCH(CD$2,'CAMAGUI DATA UNIFICADA'!$C$1:$T$1,0)),"")</f>
        <v>315280.522</v>
      </c>
      <c r="CE77" s="33" t="str">
        <f t="array" ref="CE77">IFERROR(INDEX('CAMAGUI DATA UNIFICADA'!$C$2:$T1007,MATCH(1,($A77='CAMAGUI DATA UNIFICADA'!$A$2:$A1007)*($BV$1='CAMAGUI DATA UNIFICADA'!$B$2:$B1007),0),MATCH(CE$2,'CAMAGUI DATA UNIFICADA'!$C$1:$T$1,0)),"")</f>
        <v/>
      </c>
      <c r="CF77" s="23">
        <f t="array" ref="CF77">IFERROR(INDEX('CAMAGUI DATA UNIFICADA'!$C$2:$T1007,MATCH(1,($A77='CAMAGUI DATA UNIFICADA'!$A$2:$A1007)*($BV$1='CAMAGUI DATA UNIFICADA'!$B$2:$B1007),0),MATCH(CF$2,'CAMAGUI DATA UNIFICADA'!$C$1:$T$1,0)),"")</f>
        <v>0.4504007457</v>
      </c>
      <c r="CG77" s="23">
        <f t="array" ref="CG77">IFERROR(INDEX('CAMAGUI DATA UNIFICADA'!$C$2:$T1007,MATCH(1,($A77='CAMAGUI DATA UNIFICADA'!$A$2:$A1007)*($BV$1='CAMAGUI DATA UNIFICADA'!$B$2:$B1007),0),MATCH(CG$2,'CAMAGUI DATA UNIFICADA'!$C$1:$T$1,0)),"")</f>
        <v>0.75</v>
      </c>
      <c r="CH77" s="60">
        <f t="array" ref="CH77">IFERROR(INDEX('CAMAGUI DATA UNIFICADA'!$C$2:$T1007,MATCH(1,($A77='CAMAGUI DATA UNIFICADA'!$A$2:$A1007)*($BV$1='CAMAGUI DATA UNIFICADA'!$B$2:$B1007),0),MATCH(CH$2,'CAMAGUI DATA UNIFICADA'!$C$1:$T$1,0)),"")</f>
        <v>125000</v>
      </c>
      <c r="CI77" s="2">
        <f t="array" ref="CI77">IFERROR(INDEX('CAMAGUI DATA UNIFICADA'!$C$2:$T1007,MATCH(1,($A77='CAMAGUI DATA UNIFICADA'!$A$2:$A1007)*($BV$1='CAMAGUI DATA UNIFICADA'!$B$2:$B1007),0),MATCH(CI$2,'CAMAGUI DATA UNIFICADA'!$C$1:$T$1,0)),"")</f>
        <v>2</v>
      </c>
      <c r="CJ77" s="2">
        <f t="array" ref="CJ77">IFERROR(INDEX('CAMAGUI DATA UNIFICADA'!$C$2:$T1007,MATCH(1,($A77='CAMAGUI DATA UNIFICADA'!$A$2:$A1007)*($BV$1='CAMAGUI DATA UNIFICADA'!$B$2:$B1007),0),MATCH(CJ$2,'CAMAGUI DATA UNIFICADA'!$C$1:$T$1,0)),"")</f>
        <v>3.92</v>
      </c>
      <c r="CK77" s="33">
        <f t="array" ref="CK77">IFERROR(INDEX('CAMAGUI DATA UNIFICADA'!$C$2:$T1007,MATCH(1,($A77='CAMAGUI DATA UNIFICADA'!$A$2:$A1007)*($BV$1='CAMAGUI DATA UNIFICADA'!$B$2:$B1007),0),MATCH(CK$2,'CAMAGUI DATA UNIFICADA'!$C$1:$T$1,0)),"")</f>
        <v>8.61936</v>
      </c>
      <c r="CL77" s="60">
        <f t="array" ref="CL77">IFERROR(INDEX('CAMAGUI DATA UNIFICADA'!$C$2:$T1007,MATCH(1,($A77='CAMAGUI DATA UNIFICADA'!$A$2:$A1007)*($BV$1='CAMAGUI DATA UNIFICADA'!$B$2:$B1007),0),MATCH(CL$2,'CAMAGUI DATA UNIFICADA'!$C$1:$T$1,0)),"")</f>
        <v>211.7004801</v>
      </c>
      <c r="CM77" s="140">
        <f t="array" ref="CM77">IFERROR(INDEX('CAMAGUI DATA UNIFICADA'!$C$2:$T1007,MATCH(1,($A77='CAMAGUI DATA UNIFICADA'!$A$2:$A1007)*($BV$1='CAMAGUI DATA UNIFICADA'!$B$2:$B1007),0),MATCH(CM$2,'CAMAGUI DATA UNIFICADA'!$C$1:$T$1,0)),"")</f>
        <v>34.17512003</v>
      </c>
      <c r="CN77" s="138" t="str">
        <f t="array" ref="CN77">IFERROR(INDEX('CAMAGUI DATA UNIFICADA'!$C$2:$T1007,MATCH(1,($A77='CAMAGUI DATA UNIFICADA'!$A$2:$A1007)*($CN$1='CAMAGUI DATA UNIFICADA'!$B$2:$B1007),0),MATCH(CN$2,'CAMAGUI DATA UNIFICADA'!$C$1:$T$1,0)),"")</f>
        <v>CA6180624</v>
      </c>
      <c r="CO77" s="2">
        <f t="array" ref="CO77">IFERROR(INDEX('CAMAGUI DATA UNIFICADA'!$C$2:$T1007,MATCH(1,($A77='CAMAGUI DATA UNIFICADA'!$A$2:$A1007)*($CN$1='CAMAGUI DATA UNIFICADA'!$B$2:$B1007),0),MATCH(CO$2,'CAMAGUI DATA UNIFICADA'!$C$1:$T$1,0)),"")</f>
        <v>125</v>
      </c>
      <c r="CP77" s="2">
        <f t="array" ref="CP77">IFERROR(INDEX('CAMAGUI DATA UNIFICADA'!$C$2:$T1007,MATCH(1,($A77='CAMAGUI DATA UNIFICADA'!$A$2:$A1007)*($CN$1='CAMAGUI DATA UNIFICADA'!$B$2:$B1007),0),MATCH(CP$2,'CAMAGUI DATA UNIFICADA'!$C$1:$T$1,0)),"")</f>
        <v>561</v>
      </c>
      <c r="CQ77" s="2" t="str">
        <f t="array" ref="CQ77">IFERROR(INDEX('CAMAGUI DATA UNIFICADA'!$C$2:$T1007,MATCH(1,($A77='CAMAGUI DATA UNIFICADA'!$A$2:$A1007)*($CN$1='CAMAGUI DATA UNIFICADA'!$B$2:$B1007),0),MATCH(CQ$2,'CAMAGUI DATA UNIFICADA'!$C$1:$T$1,0)),"")</f>
        <v>SKR NW#4</v>
      </c>
      <c r="CR77" s="139">
        <f t="array" ref="CR77">IFERROR(INDEX('CAMAGUI DATA UNIFICADA'!$C$2:$T1007,MATCH(1,($A77='CAMAGUI DATA UNIFICADA'!$A$2:$A1007)*($CN$1='CAMAGUI DATA UNIFICADA'!$B$2:$B1007),0),MATCH(CR$2,'CAMAGUI DATA UNIFICADA'!$C$1:$T$1,0)),"")</f>
        <v>753.984</v>
      </c>
      <c r="CS77" s="2">
        <f t="array" ref="CS77">IFERROR(INDEX('CAMAGUI DATA UNIFICADA'!$C$2:$T1007,MATCH(1,($A77='CAMAGUI DATA UNIFICADA'!$A$2:$A1007)*($CN$1='CAMAGUI DATA UNIFICADA'!$B$2:$B1007),0),MATCH(CS$2,'CAMAGUI DATA UNIFICADA'!$C$1:$T$1,0)),"")</f>
        <v>1.85</v>
      </c>
      <c r="CT77" s="2">
        <f t="array" ref="CT77">IFERROR(INDEX('CAMAGUI DATA UNIFICADA'!$C$2:$T1007,MATCH(1,($A77='CAMAGUI DATA UNIFICADA'!$A$2:$A1007)*($CN$1='CAMAGUI DATA UNIFICADA'!$B$2:$B1007),0),MATCH(CT$2,'CAMAGUI DATA UNIFICADA'!$C$1:$T$1,0)),"")</f>
        <v>0</v>
      </c>
      <c r="CU77" s="33">
        <f t="array" ref="CU77">IFERROR(INDEX('CAMAGUI DATA UNIFICADA'!$C$2:$T1007,MATCH(1,($A77='CAMAGUI DATA UNIFICADA'!$A$2:$A1007)*($CN$1='CAMAGUI DATA UNIFICADA'!$B$2:$B1007),0),MATCH(CU$2,'CAMAGUI DATA UNIFICADA'!$C$1:$T$1,0)),"")</f>
        <v>12.5208</v>
      </c>
      <c r="CV77" s="60">
        <f t="array" ref="CV77">IFERROR(INDEX('CAMAGUI DATA UNIFICADA'!$C$2:$T1007,MATCH(1,($A77='CAMAGUI DATA UNIFICADA'!$A$2:$A1007)*($CN$1='CAMAGUI DATA UNIFICADA'!$B$2:$B1007),0),MATCH(CV$2,'CAMAGUI DATA UNIFICADA'!$C$1:$T$1,0)),"")</f>
        <v>539642.5753</v>
      </c>
      <c r="CW77" s="33" t="str">
        <f t="array" ref="CW77">IFERROR(INDEX('CAMAGUI DATA UNIFICADA'!$C$2:$T1007,MATCH(1,($A77='CAMAGUI DATA UNIFICADA'!$A$2:$A1007)*($CN$1='CAMAGUI DATA UNIFICADA'!$B$2:$B1007),0),MATCH(CW$2,'CAMAGUI DATA UNIFICADA'!$C$1:$T$1,0)),"")</f>
        <v/>
      </c>
      <c r="CX77" s="23">
        <f t="array" ref="CX77">IFERROR(INDEX('CAMAGUI DATA UNIFICADA'!$C$2:$T1007,MATCH(1,($A77='CAMAGUI DATA UNIFICADA'!$A$2:$A1007)*($CN$1='CAMAGUI DATA UNIFICADA'!$B$2:$B1007),0),MATCH(CX$2,'CAMAGUI DATA UNIFICADA'!$C$1:$T$1,0)),"")</f>
        <v>0.4151096733</v>
      </c>
      <c r="CY77" s="23">
        <f t="array" ref="CY77">IFERROR(INDEX('CAMAGUI DATA UNIFICADA'!$C$2:$T1007,MATCH(1,($A77='CAMAGUI DATA UNIFICADA'!$A$2:$A1007)*($CN$1='CAMAGUI DATA UNIFICADA'!$B$2:$B1007),0),MATCH(CY$2,'CAMAGUI DATA UNIFICADA'!$C$1:$T$1,0)),"")</f>
        <v>0.7</v>
      </c>
      <c r="CZ77" s="60">
        <f t="array" ref="CZ77">IFERROR(INDEX('CAMAGUI DATA UNIFICADA'!$C$2:$T1007,MATCH(1,($A77='CAMAGUI DATA UNIFICADA'!$A$2:$A1007)*($CN$1='CAMAGUI DATA UNIFICADA'!$B$2:$B1007),0),MATCH(CZ$2,'CAMAGUI DATA UNIFICADA'!$C$1:$T$1,0)),"")</f>
        <v>104000</v>
      </c>
      <c r="DA77" s="2">
        <f t="array" ref="DA77">IFERROR(INDEX('CAMAGUI DATA UNIFICADA'!$C$2:$T1007,MATCH(1,($A77='CAMAGUI DATA UNIFICADA'!$A$2:$A1007)*($CN$1='CAMAGUI DATA UNIFICADA'!$B$2:$B1007),0),MATCH(DA$2,'CAMAGUI DATA UNIFICADA'!$C$1:$T$1,0)),"")</f>
        <v>2</v>
      </c>
      <c r="DB77" s="2">
        <f t="array" ref="DB77">IFERROR(INDEX('CAMAGUI DATA UNIFICADA'!$C$2:$T1007,MATCH(1,($A77='CAMAGUI DATA UNIFICADA'!$A$2:$A1007)*($CN$1='CAMAGUI DATA UNIFICADA'!$B$2:$B1007),0),MATCH(DB$2,'CAMAGUI DATA UNIFICADA'!$C$1:$T$1,0)),"")</f>
        <v>3.85</v>
      </c>
      <c r="DC77" s="33">
        <f t="array" ref="DC77">IFERROR(INDEX('CAMAGUI DATA UNIFICADA'!$C$2:$T1007,MATCH(1,($A77='CAMAGUI DATA UNIFICADA'!$A$2:$A1007)*($CN$1='CAMAGUI DATA UNIFICADA'!$B$2:$B1007),0),MATCH(DC$2,'CAMAGUI DATA UNIFICADA'!$C$1:$T$1,0)),"")</f>
        <v>8.6958</v>
      </c>
      <c r="DD77" s="60">
        <f t="array" ref="DD77">IFERROR(INDEX('CAMAGUI DATA UNIFICADA'!$C$2:$T1007,MATCH(1,($A77='CAMAGUI DATA UNIFICADA'!$A$2:$A1007)*($CN$1='CAMAGUI DATA UNIFICADA'!$B$2:$B1007),0),MATCH(DD$2,'CAMAGUI DATA UNIFICADA'!$C$1:$T$1,0)),"")</f>
        <v>363.4034655</v>
      </c>
      <c r="DE77" s="140">
        <f t="array" ref="DE77">IFERROR(INDEX('CAMAGUI DATA UNIFICADA'!$C$2:$T1007,MATCH(1,($A77='CAMAGUI DATA UNIFICADA'!$A$2:$A1007)*($CN$1='CAMAGUI DATA UNIFICADA'!$B$2:$B1007),0),MATCH(DE$2,'CAMAGUI DATA UNIFICADA'!$C$1:$T$1,0)),"")</f>
        <v>59.60086638</v>
      </c>
      <c r="DF77" s="138" t="str">
        <f t="array" ref="DF77">IFERROR(INDEX('CAMAGUI DATA UNIFICADA'!$C$2:$T1007,MATCH(1,($A77='CAMAGUI DATA UNIFICADA'!$A$2:$A1007)*($DF$1='CAMAGUI DATA UNIFICADA'!$B$2:$B1007),0),MATCH(DF$2,'CAMAGUI DATA UNIFICADA'!$C$1:$T$1,0)),"")</f>
        <v/>
      </c>
      <c r="DG77" s="2" t="str">
        <f t="array" ref="DG77">IFERROR(INDEX('CAMAGUI DATA UNIFICADA'!$C$2:$T1007,MATCH(1,($A77='CAMAGUI DATA UNIFICADA'!$A$2:$A1007)*($DF$1='CAMAGUI DATA UNIFICADA'!$B$2:$B1007),0),MATCH(DG$2,'CAMAGUI DATA UNIFICADA'!$C$1:$T$1,0)),"")</f>
        <v/>
      </c>
      <c r="DH77" s="2" t="str">
        <f t="array" ref="DH77">IFERROR(INDEX('CAMAGUI DATA UNIFICADA'!$C$2:$T1007,MATCH(1,($A77='CAMAGUI DATA UNIFICADA'!$A$2:$A1007)*($DF$1='CAMAGUI DATA UNIFICADA'!$B$2:$B1007),0),MATCH(DH$2,'CAMAGUI DATA UNIFICADA'!$C$1:$T$1,0)),"")</f>
        <v/>
      </c>
      <c r="DI77" s="2" t="str">
        <f t="array" ref="DI77">IFERROR(INDEX('CAMAGUI DATA UNIFICADA'!$C$2:$T1007,MATCH(1,($A77='CAMAGUI DATA UNIFICADA'!$A$2:$A1007)*($DF$1='CAMAGUI DATA UNIFICADA'!$B$2:$B1007),0),MATCH(DI$2,'CAMAGUI DATA UNIFICADA'!$C$1:$T$1,0)),"")</f>
        <v/>
      </c>
      <c r="DJ77" s="139" t="str">
        <f t="array" ref="DJ77">IFERROR(INDEX('CAMAGUI DATA UNIFICADA'!$C$2:$T1007,MATCH(1,($A77='CAMAGUI DATA UNIFICADA'!$A$2:$A1007)*($DF$1='CAMAGUI DATA UNIFICADA'!$B$2:$B1007),0),MATCH(DJ$2,'CAMAGUI DATA UNIFICADA'!$C$1:$T$1,0)),"")</f>
        <v/>
      </c>
      <c r="DK77" s="2" t="str">
        <f t="array" ref="DK77">IFERROR(INDEX('CAMAGUI DATA UNIFICADA'!$C$2:$T1007,MATCH(1,($A77='CAMAGUI DATA UNIFICADA'!$A$2:$A1007)*($DF$1='CAMAGUI DATA UNIFICADA'!$B$2:$B1007),0),MATCH(DK$2,'CAMAGUI DATA UNIFICADA'!$C$1:$T$1,0)),"")</f>
        <v/>
      </c>
      <c r="DL77" s="2" t="str">
        <f t="array" ref="DL77">IFERROR(INDEX('CAMAGUI DATA UNIFICADA'!$C$2:$T1007,MATCH(1,($A77='CAMAGUI DATA UNIFICADA'!$A$2:$A1007)*($DF$1='CAMAGUI DATA UNIFICADA'!$B$2:$B1007),0),MATCH(DL$2,'CAMAGUI DATA UNIFICADA'!$C$1:$T$1,0)),"")</f>
        <v/>
      </c>
      <c r="DM77" s="33" t="str">
        <f t="array" ref="DM77">IFERROR(INDEX('CAMAGUI DATA UNIFICADA'!$C$2:$T1007,MATCH(1,($A77='CAMAGUI DATA UNIFICADA'!$A$2:$A1007)*($DF$1='CAMAGUI DATA UNIFICADA'!$B$2:$B1007),0),MATCH(DM$2,'CAMAGUI DATA UNIFICADA'!$C$1:$T$1,0)),"")</f>
        <v/>
      </c>
      <c r="DN77" s="60" t="str">
        <f t="array" ref="DN77">IFERROR(INDEX('CAMAGUI DATA UNIFICADA'!$C$2:$T1007,MATCH(1,($A77='CAMAGUI DATA UNIFICADA'!$A$2:$A1007)*($DF$1='CAMAGUI DATA UNIFICADA'!$B$2:$B1007),0),MATCH(DN$2,'CAMAGUI DATA UNIFICADA'!$C$1:$T$1,0)),"")</f>
        <v/>
      </c>
      <c r="DO77" s="33" t="str">
        <f t="array" ref="DO77">IFERROR(INDEX('CAMAGUI DATA UNIFICADA'!$C$2:$T1007,MATCH(1,($A77='CAMAGUI DATA UNIFICADA'!$A$2:$A1007)*($DF$1='CAMAGUI DATA UNIFICADA'!$B$2:$B1007),0),MATCH(DO$2,'CAMAGUI DATA UNIFICADA'!$C$1:$T$1,0)),"")</f>
        <v/>
      </c>
      <c r="DP77" s="23" t="str">
        <f t="array" ref="DP77">IFERROR(INDEX('CAMAGUI DATA UNIFICADA'!$C$2:$T1007,MATCH(1,($A77='CAMAGUI DATA UNIFICADA'!$A$2:$A1007)*($DF$1='CAMAGUI DATA UNIFICADA'!$B$2:$B1007),0),MATCH(DP$2,'CAMAGUI DATA UNIFICADA'!$C$1:$T$1,0)),"")</f>
        <v/>
      </c>
      <c r="DQ77" s="23" t="str">
        <f t="array" ref="DQ77">IFERROR(INDEX('CAMAGUI DATA UNIFICADA'!$C$2:$T1007,MATCH(1,($A77='CAMAGUI DATA UNIFICADA'!$A$2:$A1007)*($DF$1='CAMAGUI DATA UNIFICADA'!$B$2:$B1007),0),MATCH(DQ$2,'CAMAGUI DATA UNIFICADA'!$C$1:$T$1,0)),"")</f>
        <v/>
      </c>
      <c r="DR77" s="2" t="str">
        <f t="array" ref="DR77">IFERROR(INDEX('CAMAGUI DATA UNIFICADA'!$C$2:$T1007,MATCH(1,($A77='CAMAGUI DATA UNIFICADA'!$A$2:$A1007)*($DF$1='CAMAGUI DATA UNIFICADA'!$B$2:$B1007),0),MATCH(DR$2,'CAMAGUI DATA UNIFICADA'!$C$1:$T$1,0)),"")</f>
        <v/>
      </c>
      <c r="DS77" s="2" t="str">
        <f t="array" ref="DS77">IFERROR(INDEX('CAMAGUI DATA UNIFICADA'!$C$2:$T1007,MATCH(1,($A77='CAMAGUI DATA UNIFICADA'!$A$2:$A1007)*($DF$1='CAMAGUI DATA UNIFICADA'!$B$2:$B1007),0),MATCH(DS$2,'CAMAGUI DATA UNIFICADA'!$C$1:$T$1,0)),"")</f>
        <v/>
      </c>
      <c r="DT77" s="2" t="str">
        <f t="array" ref="DT77">IFERROR(INDEX('CAMAGUI DATA UNIFICADA'!$C$2:$T1007,MATCH(1,($A77='CAMAGUI DATA UNIFICADA'!$A$2:$A1007)*($DF$1='CAMAGUI DATA UNIFICADA'!$B$2:$B1007),0),MATCH(DT$2,'CAMAGUI DATA UNIFICADA'!$C$1:$T$1,0)),"")</f>
        <v/>
      </c>
      <c r="DU77" s="33" t="str">
        <f t="array" ref="DU77">IFERROR(INDEX('CAMAGUI DATA UNIFICADA'!$C$2:$T1007,MATCH(1,($A77='CAMAGUI DATA UNIFICADA'!$A$2:$A1007)*($DF$1='CAMAGUI DATA UNIFICADA'!$B$2:$B1007),0),MATCH(DU$2,'CAMAGUI DATA UNIFICADA'!$C$1:$T$1,0)),"")</f>
        <v/>
      </c>
      <c r="DV77" s="60" t="str">
        <f t="array" ref="DV77">IFERROR(INDEX('CAMAGUI DATA UNIFICADA'!$C$2:$T1007,MATCH(1,($A77='CAMAGUI DATA UNIFICADA'!$A$2:$A1007)*($DF$1='CAMAGUI DATA UNIFICADA'!$B$2:$B1007),0),MATCH(DV$2,'CAMAGUI DATA UNIFICADA'!$C$1:$T$1,0)),"")</f>
        <v/>
      </c>
      <c r="DW77" s="140" t="str">
        <f t="array" ref="DW77">IFERROR(INDEX('CAMAGUI DATA UNIFICADA'!$C$2:$T1007,MATCH(1,($A77='CAMAGUI DATA UNIFICADA'!$A$2:$A1007)*($DF$1='CAMAGUI DATA UNIFICADA'!$B$2:$B1007),0),MATCH(DW$2,'CAMAGUI DATA UNIFICADA'!$C$1:$T$1,0)),"")</f>
        <v/>
      </c>
      <c r="DX77" s="144" t="str">
        <f t="array" ref="DX77">IFERROR(INDEX('CAMAGUI DATA UNIFICADA'!$C$2:$T1007,MATCH(1,($A77='CAMAGUI DATA UNIFICADA'!$A$2:$A1007)*($DX$1='CAMAGUI DATA UNIFICADA'!$B$2:$B1007),0),MATCH(DX$2,'CAMAGUI DATA UNIFICADA'!$C$1:$T$1,0)),"")</f>
        <v/>
      </c>
      <c r="DY77" s="60" t="str">
        <f t="array" ref="DY77">IFERROR(INDEX('CAMAGUI DATA UNIFICADA'!$C$2:$T1007,MATCH(1,($A77='CAMAGUI DATA UNIFICADA'!$A$2:$A1007)*($DX$1='CAMAGUI DATA UNIFICADA'!$B$2:$B1007),0),MATCH(DY$2,'CAMAGUI DATA UNIFICADA'!$C$1:$T$1,0)),"")</f>
        <v/>
      </c>
      <c r="DZ77" s="60" t="str">
        <f t="array" ref="DZ77">IFERROR(INDEX('CAMAGUI DATA UNIFICADA'!$C$2:$T1007,MATCH(1,($A77='CAMAGUI DATA UNIFICADA'!$A$2:$A1007)*($DX$1='CAMAGUI DATA UNIFICADA'!$B$2:$B1007),0),MATCH(DZ$2,'CAMAGUI DATA UNIFICADA'!$C$1:$T$1,0)),"")</f>
        <v/>
      </c>
      <c r="EA77" s="60" t="str">
        <f t="array" ref="EA77">IFERROR(INDEX('CAMAGUI DATA UNIFICADA'!$C$2:$T1007,MATCH(1,($A77='CAMAGUI DATA UNIFICADA'!$A$2:$A1007)*($DX$1='CAMAGUI DATA UNIFICADA'!$B$2:$B1007),0),MATCH(EA$2,'CAMAGUI DATA UNIFICADA'!$C$1:$T$1,0)),"")</f>
        <v/>
      </c>
      <c r="EB77" s="60" t="str">
        <f t="array" ref="EB77">IFERROR(INDEX('CAMAGUI DATA UNIFICADA'!$C$2:$T1007,MATCH(1,($A77='CAMAGUI DATA UNIFICADA'!$A$2:$A1007)*($DX$1='CAMAGUI DATA UNIFICADA'!$B$2:$B1007),0),MATCH(EB$2,'CAMAGUI DATA UNIFICADA'!$C$1:$T$1,0)),"")</f>
        <v/>
      </c>
      <c r="EC77" s="60" t="str">
        <f t="array" ref="EC77">IFERROR(INDEX('CAMAGUI DATA UNIFICADA'!$C$2:$T1007,MATCH(1,($A77='CAMAGUI DATA UNIFICADA'!$A$2:$A1007)*($DX$1='CAMAGUI DATA UNIFICADA'!$B$2:$B1007),0),MATCH(EC$2,'CAMAGUI DATA UNIFICADA'!$C$1:$T$1,0)),"")</f>
        <v/>
      </c>
      <c r="ED77" s="60" t="str">
        <f t="array" ref="ED77">IFERROR(INDEX('CAMAGUI DATA UNIFICADA'!$C$2:$T1007,MATCH(1,($A77='CAMAGUI DATA UNIFICADA'!$A$2:$A1007)*($DX$1='CAMAGUI DATA UNIFICADA'!$B$2:$B1007),0),MATCH(ED$2,'CAMAGUI DATA UNIFICADA'!$C$1:$T$1,0)),"")</f>
        <v/>
      </c>
      <c r="EE77" s="60" t="str">
        <f t="array" ref="EE77">IFERROR(INDEX('CAMAGUI DATA UNIFICADA'!$C$2:$T1007,MATCH(1,($A77='CAMAGUI DATA UNIFICADA'!$A$2:$A1007)*($DX$1='CAMAGUI DATA UNIFICADA'!$B$2:$B1007),0),MATCH(EE$2,'CAMAGUI DATA UNIFICADA'!$C$1:$T$1,0)),"")</f>
        <v/>
      </c>
      <c r="EF77" s="60" t="str">
        <f t="array" ref="EF77">IFERROR(INDEX('CAMAGUI DATA UNIFICADA'!$C$2:$T1007,MATCH(1,($A77='CAMAGUI DATA UNIFICADA'!$A$2:$A1007)*($DX$1='CAMAGUI DATA UNIFICADA'!$B$2:$B1007),0),MATCH(EF$2,'CAMAGUI DATA UNIFICADA'!$C$1:$T$1,0)),"")</f>
        <v/>
      </c>
      <c r="EG77" s="60" t="str">
        <f t="array" ref="EG77">IFERROR(INDEX('CAMAGUI DATA UNIFICADA'!$C$2:$T1007,MATCH(1,($A77='CAMAGUI DATA UNIFICADA'!$A$2:$A1007)*($DX$1='CAMAGUI DATA UNIFICADA'!$B$2:$B1007),0),MATCH(EG$2,'CAMAGUI DATA UNIFICADA'!$C$1:$T$1,0)),"")</f>
        <v/>
      </c>
      <c r="EH77" s="60" t="str">
        <f t="array" ref="EH77">IFERROR(INDEX('CAMAGUI DATA UNIFICADA'!$C$2:$T1007,MATCH(1,($A77='CAMAGUI DATA UNIFICADA'!$A$2:$A1007)*($DX$1='CAMAGUI DATA UNIFICADA'!$B$2:$B1007),0),MATCH(EH$2,'CAMAGUI DATA UNIFICADA'!$C$1:$T$1,0)),"")</f>
        <v/>
      </c>
      <c r="EI77" s="60" t="str">
        <f t="array" ref="EI77">IFERROR(INDEX('CAMAGUI DATA UNIFICADA'!$C$2:$T1007,MATCH(1,($A77='CAMAGUI DATA UNIFICADA'!$A$2:$A1007)*($DX$1='CAMAGUI DATA UNIFICADA'!$B$2:$B1007),0),MATCH(EI$2,'CAMAGUI DATA UNIFICADA'!$C$1:$T$1,0)),"")</f>
        <v/>
      </c>
      <c r="EJ77" s="60" t="str">
        <f t="array" ref="EJ77">IFERROR(INDEX('CAMAGUI DATA UNIFICADA'!$C$2:$T1007,MATCH(1,($A77='CAMAGUI DATA UNIFICADA'!$A$2:$A1007)*($DX$1='CAMAGUI DATA UNIFICADA'!$B$2:$B1007),0),MATCH(EJ$2,'CAMAGUI DATA UNIFICADA'!$C$1:$T$1,0)),"")</f>
        <v/>
      </c>
      <c r="EK77" s="60" t="str">
        <f t="array" ref="EK77">IFERROR(INDEX('CAMAGUI DATA UNIFICADA'!$C$2:$T1007,MATCH(1,($A77='CAMAGUI DATA UNIFICADA'!$A$2:$A1007)*($DX$1='CAMAGUI DATA UNIFICADA'!$B$2:$B1007),0),MATCH(EK$2,'CAMAGUI DATA UNIFICADA'!$C$1:$T$1,0)),"")</f>
        <v/>
      </c>
      <c r="EL77" s="60" t="str">
        <f t="array" ref="EL77">IFERROR(INDEX('CAMAGUI DATA UNIFICADA'!$C$2:$T1007,MATCH(1,($A77='CAMAGUI DATA UNIFICADA'!$A$2:$A1007)*($DX$1='CAMAGUI DATA UNIFICADA'!$B$2:$B1007),0),MATCH(EL$2,'CAMAGUI DATA UNIFICADA'!$C$1:$T$1,0)),"")</f>
        <v/>
      </c>
      <c r="EM77" s="60" t="str">
        <f t="array" ref="EM77">IFERROR(INDEX('CAMAGUI DATA UNIFICADA'!$C$2:$T1007,MATCH(1,($A77='CAMAGUI DATA UNIFICADA'!$A$2:$A1007)*($DX$1='CAMAGUI DATA UNIFICADA'!$B$2:$B1007),0),MATCH(EM$2,'CAMAGUI DATA UNIFICADA'!$C$1:$T$1,0)),"")</f>
        <v/>
      </c>
      <c r="EN77" s="60" t="str">
        <f t="array" ref="EN77">IFERROR(INDEX('CAMAGUI DATA UNIFICADA'!$C$2:$T1007,MATCH(1,($A77='CAMAGUI DATA UNIFICADA'!$A$2:$A1007)*($DX$1='CAMAGUI DATA UNIFICADA'!$B$2:$B1007),0),MATCH(EN$2,'CAMAGUI DATA UNIFICADA'!$C$1:$T$1,0)),"")</f>
        <v/>
      </c>
      <c r="EO77" s="140" t="str">
        <f t="array" ref="EO77">IFERROR(INDEX('CAMAGUI DATA UNIFICADA'!$C$2:$T1007,MATCH(1,($A77='CAMAGUI DATA UNIFICADA'!$A$2:$A1007)*($DX$1='CAMAGUI DATA UNIFICADA'!$B$2:$B1007),0),MATCH(EO$2,'CAMAGUI DATA UNIFICADA'!$C$1:$T$1,0)),"")</f>
        <v/>
      </c>
    </row>
    <row r="78">
      <c r="A78" s="137">
        <v>45474.0</v>
      </c>
      <c r="B78" s="138" t="str">
        <f t="array" ref="B78">IFERROR(INDEX('CAMAGUI DATA UNIFICADA'!$C$2:$T1007,MATCH(1,($A78='CAMAGUI DATA UNIFICADA'!$A$2:$A1007)*($B$1='CAMAGUI DATA UNIFICADA'!$B$2:$B1007),0),MATCH(B$2,'CAMAGUI DATA UNIFICADA'!$C$1:$T$1,0)),"")</f>
        <v>CA1160524</v>
      </c>
      <c r="C78" s="2">
        <f t="array" ref="C78">IFERROR(INDEX('CAMAGUI DATA UNIFICADA'!$C$2:$T1007,MATCH(1,($A78='CAMAGUI DATA UNIFICADA'!$A$2:$A1007)*($B$1='CAMAGUI DATA UNIFICADA'!$B$2:$B1007),0),MATCH(C$2,'CAMAGUI DATA UNIFICADA'!$C$1:$T$1,0)),"")</f>
        <v>775</v>
      </c>
      <c r="D78" s="2">
        <f t="array" ref="D78">IFERROR(INDEX('CAMAGUI DATA UNIFICADA'!$C$2:$T1007,MATCH(1,($A78='CAMAGUI DATA UNIFICADA'!$A$2:$A1007)*($B$1='CAMAGUI DATA UNIFICADA'!$B$2:$B1007),0),MATCH(D$2,'CAMAGUI DATA UNIFICADA'!$C$1:$T$1,0)),"")</f>
        <v>5375</v>
      </c>
      <c r="E78" s="2" t="str">
        <f t="array" ref="E78">IFERROR(INDEX('CAMAGUI DATA UNIFICADA'!$C$2:$T1007,MATCH(1,($A78='CAMAGUI DATA UNIFICADA'!$A$2:$A1007)*($B$1='CAMAGUI DATA UNIFICADA'!$B$2:$B1007),0),MATCH(E$2,'CAMAGUI DATA UNIFICADA'!$C$1:$T$1,0)),"")</f>
        <v>SKR OPTILINE E</v>
      </c>
      <c r="F78" s="139">
        <f t="array" ref="F78">IFERROR(INDEX('CAMAGUI DATA UNIFICADA'!$C$2:$T1007,MATCH(1,($A78='CAMAGUI DATA UNIFICADA'!$A$2:$A1007)*($B$1='CAMAGUI DATA UNIFICADA'!$B$2:$B1007),0),MATCH(F$2,'CAMAGUI DATA UNIFICADA'!$C$1:$T$1,0)),"")</f>
        <v>6342.5</v>
      </c>
      <c r="G78" s="2">
        <f t="array" ref="G78">IFERROR(INDEX('CAMAGUI DATA UNIFICADA'!$C$2:$T1007,MATCH(1,($A78='CAMAGUI DATA UNIFICADA'!$A$2:$A1007)*($B$1='CAMAGUI DATA UNIFICADA'!$B$2:$B1007),0),MATCH(G$2,'CAMAGUI DATA UNIFICADA'!$C$1:$T$1,0)),"")</f>
        <v>14.6</v>
      </c>
      <c r="H78" s="2">
        <f t="array" ref="H78">IFERROR(INDEX('CAMAGUI DATA UNIFICADA'!$C$2:$T1007,MATCH(1,($A78='CAMAGUI DATA UNIFICADA'!$A$2:$A1007)*($B$1='CAMAGUI DATA UNIFICADA'!$B$2:$B1007),0),MATCH(H$2,'CAMAGUI DATA UNIFICADA'!$C$1:$T$1,0)),"")</f>
        <v>3.11</v>
      </c>
      <c r="I78" s="33">
        <f t="array" ref="I78">IFERROR(INDEX('CAMAGUI DATA UNIFICADA'!$C$2:$T1007,MATCH(1,($A78='CAMAGUI DATA UNIFICADA'!$A$2:$A1007)*($B$1='CAMAGUI DATA UNIFICADA'!$B$2:$B1007),0),MATCH(I$2,'CAMAGUI DATA UNIFICADA'!$C$1:$T$1,0)),"")</f>
        <v>3.9936</v>
      </c>
      <c r="J78" s="60">
        <f t="array" ref="J78">IFERROR(INDEX('CAMAGUI DATA UNIFICADA'!$C$2:$T1007,MATCH(1,($A78='CAMAGUI DATA UNIFICADA'!$A$2:$A1007)*($B$1='CAMAGUI DATA UNIFICADA'!$B$2:$B1007),0),MATCH(J$2,'CAMAGUI DATA UNIFICADA'!$C$1:$T$1,0)),"")</f>
        <v>1329181.485</v>
      </c>
      <c r="K78" s="33">
        <f t="array" ref="K78">IFERROR(INDEX('CAMAGUI DATA UNIFICADA'!$C$2:$T1007,MATCH(1,($A78='CAMAGUI DATA UNIFICADA'!$A$2:$A1007)*($B$1='CAMAGUI DATA UNIFICADA'!$B$2:$B1007),0),MATCH(K$2,'CAMAGUI DATA UNIFICADA'!$C$1:$T$1,0)),"")</f>
        <v>1.455407006</v>
      </c>
      <c r="L78" s="23">
        <f t="array" ref="L78">IFERROR(INDEX('CAMAGUI DATA UNIFICADA'!$C$2:$T1007,MATCH(1,($A78='CAMAGUI DATA UNIFICADA'!$A$2:$A1007)*($B$1='CAMAGUI DATA UNIFICADA'!$B$2:$B1007),0),MATCH(L$2,'CAMAGUI DATA UNIFICADA'!$C$1:$T$1,0)),"")</f>
        <v>1.063345188</v>
      </c>
      <c r="M78" s="23">
        <f t="array" ref="M78">IFERROR(INDEX('CAMAGUI DATA UNIFICADA'!$C$2:$T1007,MATCH(1,($A78='CAMAGUI DATA UNIFICADA'!$A$2:$A1007)*($B$1='CAMAGUI DATA UNIFICADA'!$B$2:$B1007),0),MATCH(M$2,'CAMAGUI DATA UNIFICADA'!$C$1:$T$1,0)),"")</f>
        <v>0.95</v>
      </c>
      <c r="N78" s="60">
        <f t="array" ref="N78">IFERROR(INDEX('CAMAGUI DATA UNIFICADA'!$C$2:$T1007,MATCH(1,($A78='CAMAGUI DATA UNIFICADA'!$A$2:$A1007)*($B$1='CAMAGUI DATA UNIFICADA'!$B$2:$B1007),0),MATCH(N$2,'CAMAGUI DATA UNIFICADA'!$C$1:$T$1,0)),"")</f>
        <v>144993.895</v>
      </c>
      <c r="O78" s="2">
        <f t="array" ref="O78">IFERROR(INDEX('CAMAGUI DATA UNIFICADA'!$C$2:$T1007,MATCH(1,($A78='CAMAGUI DATA UNIFICADA'!$A$2:$A1007)*($B$1='CAMAGUI DATA UNIFICADA'!$B$2:$B1007),0),MATCH(O$2,'CAMAGUI DATA UNIFICADA'!$C$1:$T$1,0)),"")</f>
        <v>2</v>
      </c>
      <c r="P78" s="2">
        <f t="array" ref="P78">IFERROR(INDEX('CAMAGUI DATA UNIFICADA'!$C$2:$T1007,MATCH(1,($A78='CAMAGUI DATA UNIFICADA'!$A$2:$A1007)*($B$1='CAMAGUI DATA UNIFICADA'!$B$2:$B1007),0),MATCH(P$2,'CAMAGUI DATA UNIFICADA'!$C$1:$T$1,0)),"")</f>
        <v>16.6</v>
      </c>
      <c r="Q78" s="33">
        <f t="array" ref="Q78">IFERROR(INDEX('CAMAGUI DATA UNIFICADA'!$C$2:$T1007,MATCH(1,($A78='CAMAGUI DATA UNIFICADA'!$A$2:$A1007)*($B$1='CAMAGUI DATA UNIFICADA'!$B$2:$B1007),0),MATCH(Q$2,'CAMAGUI DATA UNIFICADA'!$C$1:$T$1,0)),"")</f>
        <v>3.7128</v>
      </c>
      <c r="R78" s="60">
        <f t="array" ref="R78">IFERROR(INDEX('CAMAGUI DATA UNIFICADA'!$C$2:$T1007,MATCH(1,($A78='CAMAGUI DATA UNIFICADA'!$A$2:$A1007)*($B$1='CAMAGUI DATA UNIFICADA'!$B$2:$B1007),0),MATCH(R$2,'CAMAGUI DATA UNIFICADA'!$C$1:$T$1,0)),"")</f>
        <v>747.1260204</v>
      </c>
      <c r="S78" s="140">
        <f t="array" ref="S78">IFERROR(INDEX('CAMAGUI DATA UNIFICADA'!$C$2:$T1007,MATCH(1,($A78='CAMAGUI DATA UNIFICADA'!$A$2:$A1007)*($B$1='CAMAGUI DATA UNIFICADA'!$B$2:$B1007),0),MATCH(S$2,'CAMAGUI DATA UNIFICADA'!$C$1:$T$1,0)),"")</f>
        <v>-6.968494902</v>
      </c>
      <c r="T78" s="138" t="str">
        <f t="array" ref="T78">IFERROR(INDEX('CAMAGUI DATA UNIFICADA'!$C$2:$T1007,MATCH(1,($A78='CAMAGUI DATA UNIFICADA'!$A$2:$A1007)*($T$1='CAMAGUI DATA UNIFICADA'!$B$2:$B1007),0),MATCH(T$2,'CAMAGUI DATA UNIFICADA'!$C$1:$T$1,0)),"")</f>
        <v>CA2160524</v>
      </c>
      <c r="U78" s="2">
        <f t="array" ref="U78">IFERROR(INDEX('CAMAGUI DATA UNIFICADA'!$C$2:$T1007,MATCH(1,($A78='CAMAGUI DATA UNIFICADA'!$A$2:$A1007)*($T$1='CAMAGUI DATA UNIFICADA'!$B$2:$B1007),0),MATCH(U$2,'CAMAGUI DATA UNIFICADA'!$C$1:$T$1,0)),"")</f>
        <v>600</v>
      </c>
      <c r="V78" s="2">
        <f t="array" ref="V78">IFERROR(INDEX('CAMAGUI DATA UNIFICADA'!$C$2:$T1007,MATCH(1,($A78='CAMAGUI DATA UNIFICADA'!$A$2:$A1007)*($T$1='CAMAGUI DATA UNIFICADA'!$B$2:$B1007),0),MATCH(V$2,'CAMAGUI DATA UNIFICADA'!$C$1:$T$1,0)),"")</f>
        <v>4225</v>
      </c>
      <c r="W78" s="2" t="str">
        <f t="array" ref="W78">IFERROR(INDEX('CAMAGUI DATA UNIFICADA'!$C$2:$T1007,MATCH(1,($A78='CAMAGUI DATA UNIFICADA'!$A$2:$A1007)*($T$1='CAMAGUI DATA UNIFICADA'!$B$2:$B1007),0),MATCH(W$2,'CAMAGUI DATA UNIFICADA'!$C$1:$T$1,0)),"")</f>
        <v>SKR OPTILINE E</v>
      </c>
      <c r="X78" s="139">
        <f t="array" ref="X78">IFERROR(INDEX('CAMAGUI DATA UNIFICADA'!$C$2:$T1007,MATCH(1,($A78='CAMAGUI DATA UNIFICADA'!$A$2:$A1007)*($T$1='CAMAGUI DATA UNIFICADA'!$B$2:$B1007),0),MATCH(X$2,'CAMAGUI DATA UNIFICADA'!$C$1:$T$1,0)),"")</f>
        <v>4985.5</v>
      </c>
      <c r="Y78" s="2">
        <f t="array" ref="Y78">IFERROR(INDEX('CAMAGUI DATA UNIFICADA'!$C$2:$T1007,MATCH(1,($A78='CAMAGUI DATA UNIFICADA'!$A$2:$A1007)*($T$1='CAMAGUI DATA UNIFICADA'!$B$2:$B1007),0),MATCH(Y$2,'CAMAGUI DATA UNIFICADA'!$C$1:$T$1,0)),"")</f>
        <v>13.25</v>
      </c>
      <c r="Z78" s="2">
        <f t="array" ref="Z78">IFERROR(INDEX('CAMAGUI DATA UNIFICADA'!$C$2:$T1007,MATCH(1,($A78='CAMAGUI DATA UNIFICADA'!$A$2:$A1007)*($T$1='CAMAGUI DATA UNIFICADA'!$B$2:$B1007),0),MATCH(Z$2,'CAMAGUI DATA UNIFICADA'!$C$1:$T$1,0)),"")</f>
        <v>3.01</v>
      </c>
      <c r="AA78" s="2">
        <f t="array" ref="AA78">IFERROR(INDEX('CAMAGUI DATA UNIFICADA'!$C$2:$T1007,MATCH(1,($A78='CAMAGUI DATA UNIFICADA'!$A$2:$A1007)*($T$1='CAMAGUI DATA UNIFICADA'!$B$2:$B1007),0),MATCH(AA$2,'CAMAGUI DATA UNIFICADA'!$C$1:$T$1,0)),"")</f>
        <v>4.209</v>
      </c>
      <c r="AB78" s="60">
        <f t="array" ref="AB78">IFERROR(INDEX('CAMAGUI DATA UNIFICADA'!$C$2:$T1007,MATCH(1,($A78='CAMAGUI DATA UNIFICADA'!$A$2:$A1007)*($T$1='CAMAGUI DATA UNIFICADA'!$B$2:$B1007),0),MATCH(AB$2,'CAMAGUI DATA UNIFICADA'!$C$1:$T$1,0)),"")</f>
        <v>1075861.698</v>
      </c>
      <c r="AC78" s="33">
        <f t="array" ref="AC78">IFERROR(INDEX('CAMAGUI DATA UNIFICADA'!$C$2:$T1007,MATCH(1,($A78='CAMAGUI DATA UNIFICADA'!$A$2:$A1007)*($T$1='CAMAGUI DATA UNIFICADA'!$B$2:$B1007),0),MATCH(AC$2,'CAMAGUI DATA UNIFICADA'!$C$1:$T$1,0)),"")</f>
        <v>1.477531037</v>
      </c>
      <c r="AD78" s="23">
        <f t="array" ref="AD78">IFERROR(INDEX('CAMAGUI DATA UNIFICADA'!$C$2:$T1007,MATCH(1,($A78='CAMAGUI DATA UNIFICADA'!$A$2:$A1007)*($T$1='CAMAGUI DATA UNIFICADA'!$B$2:$B1007),0),MATCH(AD$2,'CAMAGUI DATA UNIFICADA'!$C$1:$T$1,0)),"")</f>
        <v>1.132485998</v>
      </c>
      <c r="AE78" s="23">
        <f t="array" ref="AE78">IFERROR(INDEX('CAMAGUI DATA UNIFICADA'!$C$2:$T1007,MATCH(1,($A78='CAMAGUI DATA UNIFICADA'!$A$2:$A1007)*($T$1='CAMAGUI DATA UNIFICADA'!$B$2:$B1007),0),MATCH(AE$2,'CAMAGUI DATA UNIFICADA'!$C$1:$T$1,0)),"")</f>
        <v>1</v>
      </c>
      <c r="AF78" s="60">
        <f t="array" ref="AF78">IFERROR(INDEX('CAMAGUI DATA UNIFICADA'!$C$2:$T1007,MATCH(1,($A78='CAMAGUI DATA UNIFICADA'!$A$2:$A1007)*($T$1='CAMAGUI DATA UNIFICADA'!$B$2:$B1007),0),MATCH(AF$2,'CAMAGUI DATA UNIFICADA'!$C$1:$T$1,0)),"")</f>
        <v>158333.3333</v>
      </c>
      <c r="AG78" s="2">
        <f t="array" ref="AG78">IFERROR(INDEX('CAMAGUI DATA UNIFICADA'!$C$2:$T1007,MATCH(1,($A78='CAMAGUI DATA UNIFICADA'!$A$2:$A1007)*($T$1='CAMAGUI DATA UNIFICADA'!$B$2:$B1007),0),MATCH(AG$2,'CAMAGUI DATA UNIFICADA'!$C$1:$T$1,0)),"")</f>
        <v>2</v>
      </c>
      <c r="AH78" s="2">
        <f t="array" ref="AH78">IFERROR(INDEX('CAMAGUI DATA UNIFICADA'!$C$2:$T1007,MATCH(1,($A78='CAMAGUI DATA UNIFICADA'!$A$2:$A1007)*($T$1='CAMAGUI DATA UNIFICADA'!$B$2:$B1007),0),MATCH(AH$2,'CAMAGUI DATA UNIFICADA'!$C$1:$T$1,0)),"")</f>
        <v>15.25</v>
      </c>
      <c r="AI78" s="33">
        <f t="array" ref="AI78">IFERROR(INDEX('CAMAGUI DATA UNIFICADA'!$C$2:$T1007,MATCH(1,($A78='CAMAGUI DATA UNIFICADA'!$A$2:$A1007)*($T$1='CAMAGUI DATA UNIFICADA'!$B$2:$B1007),0),MATCH(AI$2,'CAMAGUI DATA UNIFICADA'!$C$1:$T$1,0)),"")</f>
        <v>3.894</v>
      </c>
      <c r="AJ78" s="60">
        <f t="array" ref="AJ78">IFERROR(INDEX('CAMAGUI DATA UNIFICADA'!$C$2:$T1007,MATCH(1,($A78='CAMAGUI DATA UNIFICADA'!$A$2:$A1007)*($T$1='CAMAGUI DATA UNIFICADA'!$B$2:$B1007),0),MATCH(AJ$2,'CAMAGUI DATA UNIFICADA'!$C$1:$T$1,0)),"")</f>
        <v>577.8314701</v>
      </c>
      <c r="AK78" s="140">
        <f t="array" ref="AK78">IFERROR(INDEX('CAMAGUI DATA UNIFICADA'!$C$2:$T1007,MATCH(1,($A78='CAMAGUI DATA UNIFICADA'!$A$2:$A1007)*($T$1='CAMAGUI DATA UNIFICADA'!$B$2:$B1007),0),MATCH(AK$2,'CAMAGUI DATA UNIFICADA'!$C$1:$T$1,0)),"")</f>
        <v>-5.542132467</v>
      </c>
      <c r="AL78" s="138" t="str">
        <f t="array" ref="AL78">IFERROR(INDEX('CAMAGUI DATA UNIFICADA'!$C$2:$T1007,MATCH(1,($A78='CAMAGUI DATA UNIFICADA'!$A$2:$A1007)*($AL$1='CAMAGUI DATA UNIFICADA'!$B$2:$B1007),0),MATCH(AL$2,'CAMAGUI DATA UNIFICADA'!$C$1:$T$1,0)),"")</f>
        <v>CA3160524</v>
      </c>
      <c r="AM78" s="2">
        <f t="array" ref="AM78">IFERROR(INDEX('CAMAGUI DATA UNIFICADA'!$C$2:$T1007,MATCH(1,($A78='CAMAGUI DATA UNIFICADA'!$A$2:$A1007)*($AL$1='CAMAGUI DATA UNIFICADA'!$B$2:$B1007),0),MATCH(AM$2,'CAMAGUI DATA UNIFICADA'!$C$1:$T$1,0)),"")</f>
        <v>650</v>
      </c>
      <c r="AN78" s="2">
        <f t="array" ref="AN78">IFERROR(INDEX('CAMAGUI DATA UNIFICADA'!$C$2:$T1007,MATCH(1,($A78='CAMAGUI DATA UNIFICADA'!$A$2:$A1007)*($AL$1='CAMAGUI DATA UNIFICADA'!$B$2:$B1007),0),MATCH(AN$2,'CAMAGUI DATA UNIFICADA'!$C$1:$T$1,0)),"")</f>
        <v>4475</v>
      </c>
      <c r="AO78" s="2" t="str">
        <f t="array" ref="AO78">IFERROR(INDEX('CAMAGUI DATA UNIFICADA'!$C$2:$T1007,MATCH(1,($A78='CAMAGUI DATA UNIFICADA'!$A$2:$A1007)*($AL$1='CAMAGUI DATA UNIFICADA'!$B$2:$B1007),0),MATCH(AO$2,'CAMAGUI DATA UNIFICADA'!$C$1:$T$1,0)),"")</f>
        <v>SKR OPTILINE E</v>
      </c>
      <c r="AP78" s="139">
        <f t="array" ref="AP78">IFERROR(INDEX('CAMAGUI DATA UNIFICADA'!$C$2:$T1007,MATCH(1,($A78='CAMAGUI DATA UNIFICADA'!$A$2:$A1007)*($AL$1='CAMAGUI DATA UNIFICADA'!$B$2:$B1007),0),MATCH(AP$2,'CAMAGUI DATA UNIFICADA'!$C$1:$T$1,0)),"")</f>
        <v>5280.5</v>
      </c>
      <c r="AQ78" s="2">
        <f t="array" ref="AQ78">IFERROR(INDEX('CAMAGUI DATA UNIFICADA'!$C$2:$T1007,MATCH(1,($A78='CAMAGUI DATA UNIFICADA'!$A$2:$A1007)*($AL$1='CAMAGUI DATA UNIFICADA'!$B$2:$B1007),0),MATCH(AQ$2,'CAMAGUI DATA UNIFICADA'!$C$1:$T$1,0)),"")</f>
        <v>14.42</v>
      </c>
      <c r="AR78" s="2">
        <f t="array" ref="AR78">IFERROR(INDEX('CAMAGUI DATA UNIFICADA'!$C$2:$T1007,MATCH(1,($A78='CAMAGUI DATA UNIFICADA'!$A$2:$A1007)*($AL$1='CAMAGUI DATA UNIFICADA'!$B$2:$B1007),0),MATCH(AR$2,'CAMAGUI DATA UNIFICADA'!$C$1:$T$1,0)),"")</f>
        <v>3.06</v>
      </c>
      <c r="AS78" s="33">
        <f t="array" ref="AS78">IFERROR(INDEX('CAMAGUI DATA UNIFICADA'!$C$2:$T1007,MATCH(1,($A78='CAMAGUI DATA UNIFICADA'!$A$2:$A1007)*($AL$1='CAMAGUI DATA UNIFICADA'!$B$2:$B1007),0),MATCH(AS$2,'CAMAGUI DATA UNIFICADA'!$C$1:$T$1,0)),"")</f>
        <v>4.01952</v>
      </c>
      <c r="AT78" s="60">
        <f t="array" ref="AT78">IFERROR(INDEX('CAMAGUI DATA UNIFICADA'!$C$2:$T1007,MATCH(1,($A78='CAMAGUI DATA UNIFICADA'!$A$2:$A1007)*($AL$1='CAMAGUI DATA UNIFICADA'!$B$2:$B1007),0),MATCH(AT$2,'CAMAGUI DATA UNIFICADA'!$C$1:$T$1,0)),"")</f>
        <v>1121434.473</v>
      </c>
      <c r="AU78" s="33">
        <f t="array" ref="AU78">IFERROR(INDEX('CAMAGUI DATA UNIFICADA'!$C$2:$T1007,MATCH(1,($A78='CAMAGUI DATA UNIFICADA'!$A$2:$A1007)*($AL$1='CAMAGUI DATA UNIFICADA'!$B$2:$B1007),0),MATCH(AU$2,'CAMAGUI DATA UNIFICADA'!$C$1:$T$1,0)),"")</f>
        <v>1.477190203</v>
      </c>
      <c r="AV78" s="23">
        <f t="array" ref="AV78">IFERROR(INDEX('CAMAGUI DATA UNIFICADA'!$C$2:$T1007,MATCH(1,($A78='CAMAGUI DATA UNIFICADA'!$A$2:$A1007)*($AL$1='CAMAGUI DATA UNIFICADA'!$B$2:$B1007),0),MATCH(AV$2,'CAMAGUI DATA UNIFICADA'!$C$1:$T$1,0)),"")</f>
        <v>1.019485885</v>
      </c>
      <c r="AW78" s="23">
        <f t="array" ref="AW78">IFERROR(INDEX('CAMAGUI DATA UNIFICADA'!$C$2:$T1007,MATCH(1,($A78='CAMAGUI DATA UNIFICADA'!$A$2:$A1007)*($AL$1='CAMAGUI DATA UNIFICADA'!$B$2:$B1007),0),MATCH(AW$2,'CAMAGUI DATA UNIFICADA'!$C$1:$T$1,0)),"")</f>
        <v>0.9</v>
      </c>
      <c r="AX78" s="60">
        <f t="array" ref="AX78">IFERROR(INDEX('CAMAGUI DATA UNIFICADA'!$C$2:$T1007,MATCH(1,($A78='CAMAGUI DATA UNIFICADA'!$A$2:$A1007)*($AL$1='CAMAGUI DATA UNIFICADA'!$B$2:$B1007),0),MATCH(AX$2,'CAMAGUI DATA UNIFICADA'!$C$1:$T$1,0)),"")</f>
        <v>141428.5714</v>
      </c>
      <c r="AY78" s="2">
        <f t="array" ref="AY78">IFERROR(INDEX('CAMAGUI DATA UNIFICADA'!$C$2:$T1007,MATCH(1,($A78='CAMAGUI DATA UNIFICADA'!$A$2:$A1007)*($AL$1='CAMAGUI DATA UNIFICADA'!$B$2:$B1007),0),MATCH(AY$2,'CAMAGUI DATA UNIFICADA'!$C$1:$T$1,0)),"")</f>
        <v>2</v>
      </c>
      <c r="AZ78" s="2">
        <f t="array" ref="AZ78">IFERROR(INDEX('CAMAGUI DATA UNIFICADA'!$C$2:$T1007,MATCH(1,($A78='CAMAGUI DATA UNIFICADA'!$A$2:$A1007)*($AL$1='CAMAGUI DATA UNIFICADA'!$B$2:$B1007),0),MATCH(AZ$2,'CAMAGUI DATA UNIFICADA'!$C$1:$T$1,0)),"")</f>
        <v>16.42</v>
      </c>
      <c r="BA78" s="33">
        <f t="array" ref="BA78">IFERROR(INDEX('CAMAGUI DATA UNIFICADA'!$C$2:$T1007,MATCH(1,($A78='CAMAGUI DATA UNIFICADA'!$A$2:$A1007)*($AL$1='CAMAGUI DATA UNIFICADA'!$B$2:$B1007),0),MATCH(BA$2,'CAMAGUI DATA UNIFICADA'!$C$1:$T$1,0)),"")</f>
        <v>3.73656</v>
      </c>
      <c r="BB78" s="60">
        <f t="array" ref="BB78">IFERROR(INDEX('CAMAGUI DATA UNIFICADA'!$C$2:$T1007,MATCH(1,($A78='CAMAGUI DATA UNIFICADA'!$A$2:$A1007)*($AL$1='CAMAGUI DATA UNIFICADA'!$B$2:$B1007),0),MATCH(BB$2,'CAMAGUI DATA UNIFICADA'!$C$1:$T$1,0)),"")</f>
        <v>619.5116024</v>
      </c>
      <c r="BC78" s="140">
        <f t="array" ref="BC78">IFERROR(INDEX('CAMAGUI DATA UNIFICADA'!$C$2:$T1007,MATCH(1,($A78='CAMAGUI DATA UNIFICADA'!$A$2:$A1007)*($AL$1='CAMAGUI DATA UNIFICADA'!$B$2:$B1007),0),MATCH(BC$2,'CAMAGUI DATA UNIFICADA'!$C$1:$T$1,0)),"")</f>
        <v>-7.622099407</v>
      </c>
      <c r="BD78" s="138" t="str">
        <f t="array" ref="BD78">IFERROR(INDEX('CAMAGUI DATA UNIFICADA'!$C$2:$T1007,MATCH(1,($A78='CAMAGUI DATA UNIFICADA'!$A$2:$A1007)*($BD$1='CAMAGUI DATA UNIFICADA'!$B$2:$B1007),0),MATCH(BD$2,'CAMAGUI DATA UNIFICADA'!$C$1:$T$1,0)),"")</f>
        <v>CA4180624</v>
      </c>
      <c r="BE78" s="2">
        <f t="array" ref="BE78">IFERROR(INDEX('CAMAGUI DATA UNIFICADA'!$C$2:$T1007,MATCH(1,($A78='CAMAGUI DATA UNIFICADA'!$A$2:$A1007)*($BD$1='CAMAGUI DATA UNIFICADA'!$B$2:$B1007),0),MATCH(BE$2,'CAMAGUI DATA UNIFICADA'!$C$1:$T$1,0)),"")</f>
        <v>200</v>
      </c>
      <c r="BF78" s="2">
        <f t="array" ref="BF78">IFERROR(INDEX('CAMAGUI DATA UNIFICADA'!$C$2:$T1007,MATCH(1,($A78='CAMAGUI DATA UNIFICADA'!$A$2:$A1007)*($BD$1='CAMAGUI DATA UNIFICADA'!$B$2:$B1007),0),MATCH(BF$2,'CAMAGUI DATA UNIFICADA'!$C$1:$T$1,0)),"")</f>
        <v>1100</v>
      </c>
      <c r="BG78" s="2" t="str">
        <f t="array" ref="BG78">IFERROR(INDEX('CAMAGUI DATA UNIFICADA'!$C$2:$T1007,MATCH(1,($A78='CAMAGUI DATA UNIFICADA'!$A$2:$A1007)*($BD$1='CAMAGUI DATA UNIFICADA'!$B$2:$B1007),0),MATCH(BG$2,'CAMAGUI DATA UNIFICADA'!$C$1:$T$1,0)),"")</f>
        <v>SKR NW#4</v>
      </c>
      <c r="BH78" s="139">
        <f t="array" ref="BH78">IFERROR(INDEX('CAMAGUI DATA UNIFICADA'!$C$2:$T1007,MATCH(1,($A78='CAMAGUI DATA UNIFICADA'!$A$2:$A1007)*($BD$1='CAMAGUI DATA UNIFICADA'!$B$2:$B1007),0),MATCH(BH$2,'CAMAGUI DATA UNIFICADA'!$C$1:$T$1,0)),"")</f>
        <v>1478.4</v>
      </c>
      <c r="BI78" s="2">
        <f t="array" ref="BI78">IFERROR(INDEX('CAMAGUI DATA UNIFICADA'!$C$2:$T1007,MATCH(1,($A78='CAMAGUI DATA UNIFICADA'!$A$2:$A1007)*($BD$1='CAMAGUI DATA UNIFICADA'!$B$2:$B1007),0),MATCH(BI$2,'CAMAGUI DATA UNIFICADA'!$C$1:$T$1,0)),"")</f>
        <v>3.04</v>
      </c>
      <c r="BJ78" s="2">
        <f t="array" ref="BJ78">IFERROR(INDEX('CAMAGUI DATA UNIFICADA'!$C$2:$T1007,MATCH(1,($A78='CAMAGUI DATA UNIFICADA'!$A$2:$A1007)*($BD$1='CAMAGUI DATA UNIFICADA'!$B$2:$B1007),0),MATCH(BJ$2,'CAMAGUI DATA UNIFICADA'!$C$1:$T$1,0)),"")</f>
        <v>1.38</v>
      </c>
      <c r="BK78" s="33">
        <f t="array" ref="BK78">IFERROR(INDEX('CAMAGUI DATA UNIFICADA'!$C$2:$T1007,MATCH(1,($A78='CAMAGUI DATA UNIFICADA'!$A$2:$A1007)*($BD$1='CAMAGUI DATA UNIFICADA'!$B$2:$B1007),0),MATCH(BK$2,'CAMAGUI DATA UNIFICADA'!$C$1:$T$1,0)),"")</f>
        <v>9.58032</v>
      </c>
      <c r="BL78" s="60">
        <f t="array" ref="BL78">IFERROR(INDEX('CAMAGUI DATA UNIFICADA'!$C$2:$T1007,MATCH(1,($A78='CAMAGUI DATA UNIFICADA'!$A$2:$A1007)*($BD$1='CAMAGUI DATA UNIFICADA'!$B$2:$B1007),0),MATCH(BL$2,'CAMAGUI DATA UNIFICADA'!$C$1:$T$1,0)),"")</f>
        <v>686714.7828</v>
      </c>
      <c r="BM78" s="33">
        <f t="array" ref="BM78">IFERROR(INDEX('CAMAGUI DATA UNIFICADA'!$C$2:$T1007,MATCH(1,($A78='CAMAGUI DATA UNIFICADA'!$A$2:$A1007)*($BD$1='CAMAGUI DATA UNIFICADA'!$B$2:$B1007),0),MATCH(BM$2,'CAMAGUI DATA UNIFICADA'!$C$1:$T$1,0)),"")</f>
        <v>1.285647499</v>
      </c>
      <c r="BN78" s="23">
        <f t="array" ref="BN78">IFERROR(INDEX('CAMAGUI DATA UNIFICADA'!$C$2:$T1007,MATCH(1,($A78='CAMAGUI DATA UNIFICADA'!$A$2:$A1007)*($BD$1='CAMAGUI DATA UNIFICADA'!$B$2:$B1007),0),MATCH(BN$2,'CAMAGUI DATA UNIFICADA'!$C$1:$T$1,0)),"")</f>
        <v>0.8860835908</v>
      </c>
      <c r="BO78" s="23">
        <f t="array" ref="BO78">IFERROR(INDEX('CAMAGUI DATA UNIFICADA'!$C$2:$T1007,MATCH(1,($A78='CAMAGUI DATA UNIFICADA'!$A$2:$A1007)*($BD$1='CAMAGUI DATA UNIFICADA'!$B$2:$B1007),0),MATCH(BO$2,'CAMAGUI DATA UNIFICADA'!$C$1:$T$1,0)),"")</f>
        <v>0.8</v>
      </c>
      <c r="BP78" s="60">
        <f t="array" ref="BP78">IFERROR(INDEX('CAMAGUI DATA UNIFICADA'!$C$2:$T1007,MATCH(1,($A78='CAMAGUI DATA UNIFICADA'!$A$2:$A1007)*($BD$1='CAMAGUI DATA UNIFICADA'!$B$2:$B1007),0),MATCH(BP$2,'CAMAGUI DATA UNIFICADA'!$C$1:$T$1,0)),"")</f>
        <v>129166.6667</v>
      </c>
      <c r="BQ78" s="2">
        <f t="array" ref="BQ78">IFERROR(INDEX('CAMAGUI DATA UNIFICADA'!$C$2:$T1007,MATCH(1,($A78='CAMAGUI DATA UNIFICADA'!$A$2:$A1007)*($BD$1='CAMAGUI DATA UNIFICADA'!$B$2:$B1007),0),MATCH(BQ$2,'CAMAGUI DATA UNIFICADA'!$C$1:$T$1,0)),"")</f>
        <v>2.5</v>
      </c>
      <c r="BR78" s="2">
        <f t="array" ref="BR78">IFERROR(INDEX('CAMAGUI DATA UNIFICADA'!$C$2:$T1007,MATCH(1,($A78='CAMAGUI DATA UNIFICADA'!$A$2:$A1007)*($BD$1='CAMAGUI DATA UNIFICADA'!$B$2:$B1007),0),MATCH(BR$2,'CAMAGUI DATA UNIFICADA'!$C$1:$T$1,0)),"")</f>
        <v>5.54</v>
      </c>
      <c r="BS78" s="33">
        <f t="array" ref="BS78">IFERROR(INDEX('CAMAGUI DATA UNIFICADA'!$C$2:$T1007,MATCH(1,($A78='CAMAGUI DATA UNIFICADA'!$A$2:$A1007)*($BD$1='CAMAGUI DATA UNIFICADA'!$B$2:$B1007),0),MATCH(BS$2,'CAMAGUI DATA UNIFICADA'!$C$1:$T$1,0)),"")</f>
        <v>7.16496</v>
      </c>
      <c r="BT78" s="60">
        <f t="array" ref="BT78">IFERROR(INDEX('CAMAGUI DATA UNIFICADA'!$C$2:$T1007,MATCH(1,($A78='CAMAGUI DATA UNIFICADA'!$A$2:$A1007)*($BD$1='CAMAGUI DATA UNIFICADA'!$B$2:$B1007),0),MATCH(BT$2,'CAMAGUI DATA UNIFICADA'!$C$1:$T$1,0)),"")</f>
        <v>281.9920977</v>
      </c>
      <c r="BU78" s="140">
        <f t="array" ref="BU78">IFERROR(INDEX('CAMAGUI DATA UNIFICADA'!$C$2:$T1007,MATCH(1,($A78='CAMAGUI DATA UNIFICADA'!$A$2:$A1007)*($BD$1='CAMAGUI DATA UNIFICADA'!$B$2:$B1007),0),MATCH(BU$2,'CAMAGUI DATA UNIFICADA'!$C$1:$T$1,0)),"")</f>
        <v>20.49802443</v>
      </c>
      <c r="BV78" s="138" t="str">
        <f t="array" ref="BV78">IFERROR(INDEX('CAMAGUI DATA UNIFICADA'!$C$2:$T1007,MATCH(1,($A78='CAMAGUI DATA UNIFICADA'!$A$2:$A1007)*($BV$1='CAMAGUI DATA UNIFICADA'!$B$2:$B1007),0),MATCH(BV$2,'CAMAGUI DATA UNIFICADA'!$C$1:$T$1,0)),"")</f>
        <v>CA5180624</v>
      </c>
      <c r="BW78" s="2">
        <f t="array" ref="BW78">IFERROR(INDEX('CAMAGUI DATA UNIFICADA'!$C$2:$T1007,MATCH(1,($A78='CAMAGUI DATA UNIFICADA'!$A$2:$A1007)*($BV$1='CAMAGUI DATA UNIFICADA'!$B$2:$B1007),0),MATCH(BW$2,'CAMAGUI DATA UNIFICADA'!$C$1:$T$1,0)),"")</f>
        <v>187.5</v>
      </c>
      <c r="BX78" s="2">
        <f t="array" ref="BX78">IFERROR(INDEX('CAMAGUI DATA UNIFICADA'!$C$2:$T1007,MATCH(1,($A78='CAMAGUI DATA UNIFICADA'!$A$2:$A1007)*($BV$1='CAMAGUI DATA UNIFICADA'!$B$2:$B1007),0),MATCH(BX$2,'CAMAGUI DATA UNIFICADA'!$C$1:$T$1,0)),"")</f>
        <v>1035</v>
      </c>
      <c r="BY78" s="2" t="str">
        <f t="array" ref="BY78">IFERROR(INDEX('CAMAGUI DATA UNIFICADA'!$C$2:$T1007,MATCH(1,($A78='CAMAGUI DATA UNIFICADA'!$A$2:$A1007)*($BV$1='CAMAGUI DATA UNIFICADA'!$B$2:$B1007),0),MATCH(BY$2,'CAMAGUI DATA UNIFICADA'!$C$1:$T$1,0)),"")</f>
        <v>SKR NW#4</v>
      </c>
      <c r="BZ78" s="139">
        <f t="array" ref="BZ78">IFERROR(INDEX('CAMAGUI DATA UNIFICADA'!$C$2:$T1007,MATCH(1,($A78='CAMAGUI DATA UNIFICADA'!$A$2:$A1007)*($BV$1='CAMAGUI DATA UNIFICADA'!$B$2:$B1007),0),MATCH(BZ$2,'CAMAGUI DATA UNIFICADA'!$C$1:$T$1,0)),"")</f>
        <v>1391.04</v>
      </c>
      <c r="CA78" s="2">
        <f t="array" ref="CA78">IFERROR(INDEX('CAMAGUI DATA UNIFICADA'!$C$2:$T1007,MATCH(1,($A78='CAMAGUI DATA UNIFICADA'!$A$2:$A1007)*($BV$1='CAMAGUI DATA UNIFICADA'!$B$2:$B1007),0),MATCH(CA$2,'CAMAGUI DATA UNIFICADA'!$C$1:$T$1,0)),"")</f>
        <v>3.07</v>
      </c>
      <c r="CB78" s="2">
        <f t="array" ref="CB78">IFERROR(INDEX('CAMAGUI DATA UNIFICADA'!$C$2:$T1007,MATCH(1,($A78='CAMAGUI DATA UNIFICADA'!$A$2:$A1007)*($BV$1='CAMAGUI DATA UNIFICADA'!$B$2:$B1007),0),MATCH(CB$2,'CAMAGUI DATA UNIFICADA'!$C$1:$T$1,0)),"")</f>
        <v>1.15</v>
      </c>
      <c r="CC78" s="33">
        <f t="array" ref="CC78">IFERROR(INDEX('CAMAGUI DATA UNIFICADA'!$C$2:$T1007,MATCH(1,($A78='CAMAGUI DATA UNIFICADA'!$A$2:$A1007)*($BV$1='CAMAGUI DATA UNIFICADA'!$B$2:$B1007),0),MATCH(CC$2,'CAMAGUI DATA UNIFICADA'!$C$1:$T$1,0)),"")</f>
        <v>9.54756</v>
      </c>
      <c r="CD78" s="60">
        <f t="array" ref="CD78">IFERROR(INDEX('CAMAGUI DATA UNIFICADA'!$C$2:$T1007,MATCH(1,($A78='CAMAGUI DATA UNIFICADA'!$A$2:$A1007)*($BV$1='CAMAGUI DATA UNIFICADA'!$B$2:$B1007),0),MATCH(CD$2,'CAMAGUI DATA UNIFICADA'!$C$1:$T$1,0)),"")</f>
        <v>639691.3826</v>
      </c>
      <c r="CE78" s="33">
        <f t="array" ref="CE78">IFERROR(INDEX('CAMAGUI DATA UNIFICADA'!$C$2:$T1007,MATCH(1,($A78='CAMAGUI DATA UNIFICADA'!$A$2:$A1007)*($BV$1='CAMAGUI DATA UNIFICADA'!$B$2:$B1007),0),MATCH(CE$2,'CAMAGUI DATA UNIFICADA'!$C$1:$T$1,0)),"")</f>
        <v>1.607142857</v>
      </c>
      <c r="CF78" s="23">
        <f t="array" ref="CF78">IFERROR(INDEX('CAMAGUI DATA UNIFICADA'!$C$2:$T1007,MATCH(1,($A78='CAMAGUI DATA UNIFICADA'!$A$2:$A1007)*($BV$1='CAMAGUI DATA UNIFICADA'!$B$2:$B1007),0),MATCH(CF$2,'CAMAGUI DATA UNIFICADA'!$C$1:$T$1,0)),"")</f>
        <v>0.9138448323</v>
      </c>
      <c r="CG78" s="23">
        <f t="array" ref="CG78">IFERROR(INDEX('CAMAGUI DATA UNIFICADA'!$C$2:$T1007,MATCH(1,($A78='CAMAGUI DATA UNIFICADA'!$A$2:$A1007)*($BV$1='CAMAGUI DATA UNIFICADA'!$B$2:$B1007),0),MATCH(CG$2,'CAMAGUI DATA UNIFICADA'!$C$1:$T$1,0)),"")</f>
        <v>0.8</v>
      </c>
      <c r="CH78" s="60">
        <f t="array" ref="CH78">IFERROR(INDEX('CAMAGUI DATA UNIFICADA'!$C$2:$T1007,MATCH(1,($A78='CAMAGUI DATA UNIFICADA'!$A$2:$A1007)*($BV$1='CAMAGUI DATA UNIFICADA'!$B$2:$B1007),0),MATCH(CH$2,'CAMAGUI DATA UNIFICADA'!$C$1:$T$1,0)),"")</f>
        <v>133333.3333</v>
      </c>
      <c r="CI78" s="2">
        <f t="array" ref="CI78">IFERROR(INDEX('CAMAGUI DATA UNIFICADA'!$C$2:$T1007,MATCH(1,($A78='CAMAGUI DATA UNIFICADA'!$A$2:$A1007)*($BV$1='CAMAGUI DATA UNIFICADA'!$B$2:$B1007),0),MATCH(CI$2,'CAMAGUI DATA UNIFICADA'!$C$1:$T$1,0)),"")</f>
        <v>2.5</v>
      </c>
      <c r="CJ78" s="2">
        <f t="array" ref="CJ78">IFERROR(INDEX('CAMAGUI DATA UNIFICADA'!$C$2:$T1007,MATCH(1,($A78='CAMAGUI DATA UNIFICADA'!$A$2:$A1007)*($BV$1='CAMAGUI DATA UNIFICADA'!$B$2:$B1007),0),MATCH(CJ$2,'CAMAGUI DATA UNIFICADA'!$C$1:$T$1,0)),"")</f>
        <v>5.57</v>
      </c>
      <c r="CK78" s="33">
        <f t="array" ref="CK78">IFERROR(INDEX('CAMAGUI DATA UNIFICADA'!$C$2:$T1007,MATCH(1,($A78='CAMAGUI DATA UNIFICADA'!$A$2:$A1007)*($BV$1='CAMAGUI DATA UNIFICADA'!$B$2:$B1007),0),MATCH(CK$2,'CAMAGUI DATA UNIFICADA'!$C$1:$T$1,0)),"")</f>
        <v>7.14768</v>
      </c>
      <c r="CL78" s="60">
        <f t="array" ref="CL78">IFERROR(INDEX('CAMAGUI DATA UNIFICADA'!$C$2:$T1007,MATCH(1,($A78='CAMAGUI DATA UNIFICADA'!$A$2:$A1007)*($BV$1='CAMAGUI DATA UNIFICADA'!$B$2:$B1007),0),MATCH(CL$2,'CAMAGUI DATA UNIFICADA'!$C$1:$T$1,0)),"")</f>
        <v>255.3165451</v>
      </c>
      <c r="CM78" s="140">
        <f t="array" ref="CM78">IFERROR(INDEX('CAMAGUI DATA UNIFICADA'!$C$2:$T1007,MATCH(1,($A78='CAMAGUI DATA UNIFICADA'!$A$2:$A1007)*($BV$1='CAMAGUI DATA UNIFICADA'!$B$2:$B1007),0),MATCH(CM$2,'CAMAGUI DATA UNIFICADA'!$C$1:$T$1,0)),"")</f>
        <v>16.95413626</v>
      </c>
      <c r="CN78" s="138" t="str">
        <f t="array" ref="CN78">IFERROR(INDEX('CAMAGUI DATA UNIFICADA'!$C$2:$T1007,MATCH(1,($A78='CAMAGUI DATA UNIFICADA'!$A$2:$A1007)*($CN$1='CAMAGUI DATA UNIFICADA'!$B$2:$B1007),0),MATCH(CN$2,'CAMAGUI DATA UNIFICADA'!$C$1:$T$1,0)),"")</f>
        <v>CA6180624</v>
      </c>
      <c r="CO78" s="2">
        <f t="array" ref="CO78">IFERROR(INDEX('CAMAGUI DATA UNIFICADA'!$C$2:$T1007,MATCH(1,($A78='CAMAGUI DATA UNIFICADA'!$A$2:$A1007)*($CN$1='CAMAGUI DATA UNIFICADA'!$B$2:$B1007),0),MATCH(CO$2,'CAMAGUI DATA UNIFICADA'!$C$1:$T$1,0)),"")</f>
        <v>337.5</v>
      </c>
      <c r="CP78" s="2">
        <f t="array" ref="CP78">IFERROR(INDEX('CAMAGUI DATA UNIFICADA'!$C$2:$T1007,MATCH(1,($A78='CAMAGUI DATA UNIFICADA'!$A$2:$A1007)*($CN$1='CAMAGUI DATA UNIFICADA'!$B$2:$B1007),0),MATCH(CP$2,'CAMAGUI DATA UNIFICADA'!$C$1:$T$1,0)),"")</f>
        <v>1723</v>
      </c>
      <c r="CQ78" s="2" t="str">
        <f t="array" ref="CQ78">IFERROR(INDEX('CAMAGUI DATA UNIFICADA'!$C$2:$T1007,MATCH(1,($A78='CAMAGUI DATA UNIFICADA'!$A$2:$A1007)*($CN$1='CAMAGUI DATA UNIFICADA'!$B$2:$B1007),0),MATCH(CQ$2,'CAMAGUI DATA UNIFICADA'!$C$1:$T$1,0)),"")</f>
        <v>SKR NW#4</v>
      </c>
      <c r="CR78" s="139">
        <f t="array" ref="CR78">IFERROR(INDEX('CAMAGUI DATA UNIFICADA'!$C$2:$T1007,MATCH(1,($A78='CAMAGUI DATA UNIFICADA'!$A$2:$A1007)*($CN$1='CAMAGUI DATA UNIFICADA'!$B$2:$B1007),0),MATCH(CR$2,'CAMAGUI DATA UNIFICADA'!$C$1:$T$1,0)),"")</f>
        <v>2315.712</v>
      </c>
      <c r="CS78" s="2">
        <f t="array" ref="CS78">IFERROR(INDEX('CAMAGUI DATA UNIFICADA'!$C$2:$T1007,MATCH(1,($A78='CAMAGUI DATA UNIFICADA'!$A$2:$A1007)*($CN$1='CAMAGUI DATA UNIFICADA'!$B$2:$B1007),0),MATCH(CS$2,'CAMAGUI DATA UNIFICADA'!$C$1:$T$1,0)),"")</f>
        <v>2.8</v>
      </c>
      <c r="CT78" s="2">
        <f t="array" ref="CT78">IFERROR(INDEX('CAMAGUI DATA UNIFICADA'!$C$2:$T1007,MATCH(1,($A78='CAMAGUI DATA UNIFICADA'!$A$2:$A1007)*($CN$1='CAMAGUI DATA UNIFICADA'!$B$2:$B1007),0),MATCH(CT$2,'CAMAGUI DATA UNIFICADA'!$C$1:$T$1,0)),"")</f>
        <v>0.95</v>
      </c>
      <c r="CU78" s="33">
        <f t="array" ref="CU78">IFERROR(INDEX('CAMAGUI DATA UNIFICADA'!$C$2:$T1007,MATCH(1,($A78='CAMAGUI DATA UNIFICADA'!$A$2:$A1007)*($CN$1='CAMAGUI DATA UNIFICADA'!$B$2:$B1007),0),MATCH(CU$2,'CAMAGUI DATA UNIFICADA'!$C$1:$T$1,0)),"")</f>
        <v>9.924</v>
      </c>
      <c r="CV78" s="60">
        <f t="array" ref="CV78">IFERROR(INDEX('CAMAGUI DATA UNIFICADA'!$C$2:$T1007,MATCH(1,($A78='CAMAGUI DATA UNIFICADA'!$A$2:$A1007)*($CN$1='CAMAGUI DATA UNIFICADA'!$B$2:$B1007),0),MATCH(CV$2,'CAMAGUI DATA UNIFICADA'!$C$1:$T$1,0)),"")</f>
        <v>1214588.012</v>
      </c>
      <c r="CW78" s="33">
        <f t="array" ref="CW78">IFERROR(INDEX('CAMAGUI DATA UNIFICADA'!$C$2:$T1007,MATCH(1,($A78='CAMAGUI DATA UNIFICADA'!$A$2:$A1007)*($CN$1='CAMAGUI DATA UNIFICADA'!$B$2:$B1007),0),MATCH(CW$2,'CAMAGUI DATA UNIFICADA'!$C$1:$T$1,0)),"")</f>
        <v>1.743927126</v>
      </c>
      <c r="CX78" s="23">
        <f t="array" ref="CX78">IFERROR(INDEX('CAMAGUI DATA UNIFICADA'!$C$2:$T1007,MATCH(1,($A78='CAMAGUI DATA UNIFICADA'!$A$2:$A1007)*($CN$1='CAMAGUI DATA UNIFICADA'!$B$2:$B1007),0),MATCH(CX$2,'CAMAGUI DATA UNIFICADA'!$C$1:$T$1,0)),"")</f>
        <v>0.9342984706</v>
      </c>
      <c r="CY78" s="23">
        <f t="array" ref="CY78">IFERROR(INDEX('CAMAGUI DATA UNIFICADA'!$C$2:$T1007,MATCH(1,($A78='CAMAGUI DATA UNIFICADA'!$A$2:$A1007)*($CN$1='CAMAGUI DATA UNIFICADA'!$B$2:$B1007),0),MATCH(CY$2,'CAMAGUI DATA UNIFICADA'!$C$1:$T$1,0)),"")</f>
        <v>0.8</v>
      </c>
      <c r="CZ78" s="60">
        <f t="array" ref="CZ78">IFERROR(INDEX('CAMAGUI DATA UNIFICADA'!$C$2:$T1007,MATCH(1,($A78='CAMAGUI DATA UNIFICADA'!$A$2:$A1007)*($CN$1='CAMAGUI DATA UNIFICADA'!$B$2:$B1007),0),MATCH(CZ$2,'CAMAGUI DATA UNIFICADA'!$C$1:$T$1,0)),"")</f>
        <v>118857.1429</v>
      </c>
      <c r="DA78" s="2">
        <f t="array" ref="DA78">IFERROR(INDEX('CAMAGUI DATA UNIFICADA'!$C$2:$T1007,MATCH(1,($A78='CAMAGUI DATA UNIFICADA'!$A$2:$A1007)*($CN$1='CAMAGUI DATA UNIFICADA'!$B$2:$B1007),0),MATCH(DA$2,'CAMAGUI DATA UNIFICADA'!$C$1:$T$1,0)),"")</f>
        <v>2.6</v>
      </c>
      <c r="DB78" s="2">
        <f t="array" ref="DB78">IFERROR(INDEX('CAMAGUI DATA UNIFICADA'!$C$2:$T1007,MATCH(1,($A78='CAMAGUI DATA UNIFICADA'!$A$2:$A1007)*($CN$1='CAMAGUI DATA UNIFICADA'!$B$2:$B1007),0),MATCH(DB$2,'CAMAGUI DATA UNIFICADA'!$C$1:$T$1,0)),"")</f>
        <v>5.4</v>
      </c>
      <c r="DC78" s="33">
        <f t="array" ref="DC78">IFERROR(INDEX('CAMAGUI DATA UNIFICADA'!$C$2:$T1007,MATCH(1,($A78='CAMAGUI DATA UNIFICADA'!$A$2:$A1007)*($CN$1='CAMAGUI DATA UNIFICADA'!$B$2:$B1007),0),MATCH(DC$2,'CAMAGUI DATA UNIFICADA'!$C$1:$T$1,0)),"")</f>
        <v>7.2456</v>
      </c>
      <c r="DD78" s="60">
        <f t="array" ref="DD78">IFERROR(INDEX('CAMAGUI DATA UNIFICADA'!$C$2:$T1007,MATCH(1,($A78='CAMAGUI DATA UNIFICADA'!$A$2:$A1007)*($CN$1='CAMAGUI DATA UNIFICADA'!$B$2:$B1007),0),MATCH(DD$2,'CAMAGUI DATA UNIFICADA'!$C$1:$T$1,0)),"")</f>
        <v>472.7487039</v>
      </c>
      <c r="DE78" s="140">
        <f t="array" ref="DE78">IFERROR(INDEX('CAMAGUI DATA UNIFICADA'!$C$2:$T1007,MATCH(1,($A78='CAMAGUI DATA UNIFICADA'!$A$2:$A1007)*($CN$1='CAMAGUI DATA UNIFICADA'!$B$2:$B1007),0),MATCH(DE$2,'CAMAGUI DATA UNIFICADA'!$C$1:$T$1,0)),"")</f>
        <v>33.81217597</v>
      </c>
      <c r="DF78" s="138" t="str">
        <f t="array" ref="DF78">IFERROR(INDEX('CAMAGUI DATA UNIFICADA'!$C$2:$T1007,MATCH(1,($A78='CAMAGUI DATA UNIFICADA'!$A$2:$A1007)*($DF$1='CAMAGUI DATA UNIFICADA'!$B$2:$B1007),0),MATCH(DF$2,'CAMAGUI DATA UNIFICADA'!$C$1:$T$1,0)),"")</f>
        <v/>
      </c>
      <c r="DG78" s="2" t="str">
        <f t="array" ref="DG78">IFERROR(INDEX('CAMAGUI DATA UNIFICADA'!$C$2:$T1007,MATCH(1,($A78='CAMAGUI DATA UNIFICADA'!$A$2:$A1007)*($DF$1='CAMAGUI DATA UNIFICADA'!$B$2:$B1007),0),MATCH(DG$2,'CAMAGUI DATA UNIFICADA'!$C$1:$T$1,0)),"")</f>
        <v/>
      </c>
      <c r="DH78" s="2" t="str">
        <f t="array" ref="DH78">IFERROR(INDEX('CAMAGUI DATA UNIFICADA'!$C$2:$T1007,MATCH(1,($A78='CAMAGUI DATA UNIFICADA'!$A$2:$A1007)*($DF$1='CAMAGUI DATA UNIFICADA'!$B$2:$B1007),0),MATCH(DH$2,'CAMAGUI DATA UNIFICADA'!$C$1:$T$1,0)),"")</f>
        <v/>
      </c>
      <c r="DI78" s="2" t="str">
        <f t="array" ref="DI78">IFERROR(INDEX('CAMAGUI DATA UNIFICADA'!$C$2:$T1007,MATCH(1,($A78='CAMAGUI DATA UNIFICADA'!$A$2:$A1007)*($DF$1='CAMAGUI DATA UNIFICADA'!$B$2:$B1007),0),MATCH(DI$2,'CAMAGUI DATA UNIFICADA'!$C$1:$T$1,0)),"")</f>
        <v/>
      </c>
      <c r="DJ78" s="139" t="str">
        <f t="array" ref="DJ78">IFERROR(INDEX('CAMAGUI DATA UNIFICADA'!$C$2:$T1007,MATCH(1,($A78='CAMAGUI DATA UNIFICADA'!$A$2:$A1007)*($DF$1='CAMAGUI DATA UNIFICADA'!$B$2:$B1007),0),MATCH(DJ$2,'CAMAGUI DATA UNIFICADA'!$C$1:$T$1,0)),"")</f>
        <v/>
      </c>
      <c r="DK78" s="2" t="str">
        <f t="array" ref="DK78">IFERROR(INDEX('CAMAGUI DATA UNIFICADA'!$C$2:$T1007,MATCH(1,($A78='CAMAGUI DATA UNIFICADA'!$A$2:$A1007)*($DF$1='CAMAGUI DATA UNIFICADA'!$B$2:$B1007),0),MATCH(DK$2,'CAMAGUI DATA UNIFICADA'!$C$1:$T$1,0)),"")</f>
        <v/>
      </c>
      <c r="DL78" s="2" t="str">
        <f t="array" ref="DL78">IFERROR(INDEX('CAMAGUI DATA UNIFICADA'!$C$2:$T1007,MATCH(1,($A78='CAMAGUI DATA UNIFICADA'!$A$2:$A1007)*($DF$1='CAMAGUI DATA UNIFICADA'!$B$2:$B1007),0),MATCH(DL$2,'CAMAGUI DATA UNIFICADA'!$C$1:$T$1,0)),"")</f>
        <v/>
      </c>
      <c r="DM78" s="33" t="str">
        <f t="array" ref="DM78">IFERROR(INDEX('CAMAGUI DATA UNIFICADA'!$C$2:$T1007,MATCH(1,($A78='CAMAGUI DATA UNIFICADA'!$A$2:$A1007)*($DF$1='CAMAGUI DATA UNIFICADA'!$B$2:$B1007),0),MATCH(DM$2,'CAMAGUI DATA UNIFICADA'!$C$1:$T$1,0)),"")</f>
        <v/>
      </c>
      <c r="DN78" s="60" t="str">
        <f t="array" ref="DN78">IFERROR(INDEX('CAMAGUI DATA UNIFICADA'!$C$2:$T1007,MATCH(1,($A78='CAMAGUI DATA UNIFICADA'!$A$2:$A1007)*($DF$1='CAMAGUI DATA UNIFICADA'!$B$2:$B1007),0),MATCH(DN$2,'CAMAGUI DATA UNIFICADA'!$C$1:$T$1,0)),"")</f>
        <v/>
      </c>
      <c r="DO78" s="33" t="str">
        <f t="array" ref="DO78">IFERROR(INDEX('CAMAGUI DATA UNIFICADA'!$C$2:$T1007,MATCH(1,($A78='CAMAGUI DATA UNIFICADA'!$A$2:$A1007)*($DF$1='CAMAGUI DATA UNIFICADA'!$B$2:$B1007),0),MATCH(DO$2,'CAMAGUI DATA UNIFICADA'!$C$1:$T$1,0)),"")</f>
        <v/>
      </c>
      <c r="DP78" s="23" t="str">
        <f t="array" ref="DP78">IFERROR(INDEX('CAMAGUI DATA UNIFICADA'!$C$2:$T1007,MATCH(1,($A78='CAMAGUI DATA UNIFICADA'!$A$2:$A1007)*($DF$1='CAMAGUI DATA UNIFICADA'!$B$2:$B1007),0),MATCH(DP$2,'CAMAGUI DATA UNIFICADA'!$C$1:$T$1,0)),"")</f>
        <v/>
      </c>
      <c r="DQ78" s="23" t="str">
        <f t="array" ref="DQ78">IFERROR(INDEX('CAMAGUI DATA UNIFICADA'!$C$2:$T1007,MATCH(1,($A78='CAMAGUI DATA UNIFICADA'!$A$2:$A1007)*($DF$1='CAMAGUI DATA UNIFICADA'!$B$2:$B1007),0),MATCH(DQ$2,'CAMAGUI DATA UNIFICADA'!$C$1:$T$1,0)),"")</f>
        <v/>
      </c>
      <c r="DR78" s="2" t="str">
        <f t="array" ref="DR78">IFERROR(INDEX('CAMAGUI DATA UNIFICADA'!$C$2:$T1007,MATCH(1,($A78='CAMAGUI DATA UNIFICADA'!$A$2:$A1007)*($DF$1='CAMAGUI DATA UNIFICADA'!$B$2:$B1007),0),MATCH(DR$2,'CAMAGUI DATA UNIFICADA'!$C$1:$T$1,0)),"")</f>
        <v/>
      </c>
      <c r="DS78" s="2" t="str">
        <f t="array" ref="DS78">IFERROR(INDEX('CAMAGUI DATA UNIFICADA'!$C$2:$T1007,MATCH(1,($A78='CAMAGUI DATA UNIFICADA'!$A$2:$A1007)*($DF$1='CAMAGUI DATA UNIFICADA'!$B$2:$B1007),0),MATCH(DS$2,'CAMAGUI DATA UNIFICADA'!$C$1:$T$1,0)),"")</f>
        <v/>
      </c>
      <c r="DT78" s="2" t="str">
        <f t="array" ref="DT78">IFERROR(INDEX('CAMAGUI DATA UNIFICADA'!$C$2:$T1007,MATCH(1,($A78='CAMAGUI DATA UNIFICADA'!$A$2:$A1007)*($DF$1='CAMAGUI DATA UNIFICADA'!$B$2:$B1007),0),MATCH(DT$2,'CAMAGUI DATA UNIFICADA'!$C$1:$T$1,0)),"")</f>
        <v/>
      </c>
      <c r="DU78" s="33" t="str">
        <f t="array" ref="DU78">IFERROR(INDEX('CAMAGUI DATA UNIFICADA'!$C$2:$T1007,MATCH(1,($A78='CAMAGUI DATA UNIFICADA'!$A$2:$A1007)*($DF$1='CAMAGUI DATA UNIFICADA'!$B$2:$B1007),0),MATCH(DU$2,'CAMAGUI DATA UNIFICADA'!$C$1:$T$1,0)),"")</f>
        <v/>
      </c>
      <c r="DV78" s="60" t="str">
        <f t="array" ref="DV78">IFERROR(INDEX('CAMAGUI DATA UNIFICADA'!$C$2:$T1007,MATCH(1,($A78='CAMAGUI DATA UNIFICADA'!$A$2:$A1007)*($DF$1='CAMAGUI DATA UNIFICADA'!$B$2:$B1007),0),MATCH(DV$2,'CAMAGUI DATA UNIFICADA'!$C$1:$T$1,0)),"")</f>
        <v/>
      </c>
      <c r="DW78" s="140" t="str">
        <f t="array" ref="DW78">IFERROR(INDEX('CAMAGUI DATA UNIFICADA'!$C$2:$T1007,MATCH(1,($A78='CAMAGUI DATA UNIFICADA'!$A$2:$A1007)*($DF$1='CAMAGUI DATA UNIFICADA'!$B$2:$B1007),0),MATCH(DW$2,'CAMAGUI DATA UNIFICADA'!$C$1:$T$1,0)),"")</f>
        <v/>
      </c>
      <c r="DX78" s="144" t="str">
        <f t="array" ref="DX78">IFERROR(INDEX('CAMAGUI DATA UNIFICADA'!$C$2:$T1007,MATCH(1,($A78='CAMAGUI DATA UNIFICADA'!$A$2:$A1007)*($DX$1='CAMAGUI DATA UNIFICADA'!$B$2:$B1007),0),MATCH(DX$2,'CAMAGUI DATA UNIFICADA'!$C$1:$T$1,0)),"")</f>
        <v/>
      </c>
      <c r="DY78" s="60" t="str">
        <f t="array" ref="DY78">IFERROR(INDEX('CAMAGUI DATA UNIFICADA'!$C$2:$T1007,MATCH(1,($A78='CAMAGUI DATA UNIFICADA'!$A$2:$A1007)*($DX$1='CAMAGUI DATA UNIFICADA'!$B$2:$B1007),0),MATCH(DY$2,'CAMAGUI DATA UNIFICADA'!$C$1:$T$1,0)),"")</f>
        <v/>
      </c>
      <c r="DZ78" s="60" t="str">
        <f t="array" ref="DZ78">IFERROR(INDEX('CAMAGUI DATA UNIFICADA'!$C$2:$T1007,MATCH(1,($A78='CAMAGUI DATA UNIFICADA'!$A$2:$A1007)*($DX$1='CAMAGUI DATA UNIFICADA'!$B$2:$B1007),0),MATCH(DZ$2,'CAMAGUI DATA UNIFICADA'!$C$1:$T$1,0)),"")</f>
        <v/>
      </c>
      <c r="EA78" s="60" t="str">
        <f t="array" ref="EA78">IFERROR(INDEX('CAMAGUI DATA UNIFICADA'!$C$2:$T1007,MATCH(1,($A78='CAMAGUI DATA UNIFICADA'!$A$2:$A1007)*($DX$1='CAMAGUI DATA UNIFICADA'!$B$2:$B1007),0),MATCH(EA$2,'CAMAGUI DATA UNIFICADA'!$C$1:$T$1,0)),"")</f>
        <v/>
      </c>
      <c r="EB78" s="60" t="str">
        <f t="array" ref="EB78">IFERROR(INDEX('CAMAGUI DATA UNIFICADA'!$C$2:$T1007,MATCH(1,($A78='CAMAGUI DATA UNIFICADA'!$A$2:$A1007)*($DX$1='CAMAGUI DATA UNIFICADA'!$B$2:$B1007),0),MATCH(EB$2,'CAMAGUI DATA UNIFICADA'!$C$1:$T$1,0)),"")</f>
        <v/>
      </c>
      <c r="EC78" s="60" t="str">
        <f t="array" ref="EC78">IFERROR(INDEX('CAMAGUI DATA UNIFICADA'!$C$2:$T1007,MATCH(1,($A78='CAMAGUI DATA UNIFICADA'!$A$2:$A1007)*($DX$1='CAMAGUI DATA UNIFICADA'!$B$2:$B1007),0),MATCH(EC$2,'CAMAGUI DATA UNIFICADA'!$C$1:$T$1,0)),"")</f>
        <v/>
      </c>
      <c r="ED78" s="60" t="str">
        <f t="array" ref="ED78">IFERROR(INDEX('CAMAGUI DATA UNIFICADA'!$C$2:$T1007,MATCH(1,($A78='CAMAGUI DATA UNIFICADA'!$A$2:$A1007)*($DX$1='CAMAGUI DATA UNIFICADA'!$B$2:$B1007),0),MATCH(ED$2,'CAMAGUI DATA UNIFICADA'!$C$1:$T$1,0)),"")</f>
        <v/>
      </c>
      <c r="EE78" s="60" t="str">
        <f t="array" ref="EE78">IFERROR(INDEX('CAMAGUI DATA UNIFICADA'!$C$2:$T1007,MATCH(1,($A78='CAMAGUI DATA UNIFICADA'!$A$2:$A1007)*($DX$1='CAMAGUI DATA UNIFICADA'!$B$2:$B1007),0),MATCH(EE$2,'CAMAGUI DATA UNIFICADA'!$C$1:$T$1,0)),"")</f>
        <v/>
      </c>
      <c r="EF78" s="60" t="str">
        <f t="array" ref="EF78">IFERROR(INDEX('CAMAGUI DATA UNIFICADA'!$C$2:$T1007,MATCH(1,($A78='CAMAGUI DATA UNIFICADA'!$A$2:$A1007)*($DX$1='CAMAGUI DATA UNIFICADA'!$B$2:$B1007),0),MATCH(EF$2,'CAMAGUI DATA UNIFICADA'!$C$1:$T$1,0)),"")</f>
        <v/>
      </c>
      <c r="EG78" s="60" t="str">
        <f t="array" ref="EG78">IFERROR(INDEX('CAMAGUI DATA UNIFICADA'!$C$2:$T1007,MATCH(1,($A78='CAMAGUI DATA UNIFICADA'!$A$2:$A1007)*($DX$1='CAMAGUI DATA UNIFICADA'!$B$2:$B1007),0),MATCH(EG$2,'CAMAGUI DATA UNIFICADA'!$C$1:$T$1,0)),"")</f>
        <v/>
      </c>
      <c r="EH78" s="60" t="str">
        <f t="array" ref="EH78">IFERROR(INDEX('CAMAGUI DATA UNIFICADA'!$C$2:$T1007,MATCH(1,($A78='CAMAGUI DATA UNIFICADA'!$A$2:$A1007)*($DX$1='CAMAGUI DATA UNIFICADA'!$B$2:$B1007),0),MATCH(EH$2,'CAMAGUI DATA UNIFICADA'!$C$1:$T$1,0)),"")</f>
        <v/>
      </c>
      <c r="EI78" s="60" t="str">
        <f t="array" ref="EI78">IFERROR(INDEX('CAMAGUI DATA UNIFICADA'!$C$2:$T1007,MATCH(1,($A78='CAMAGUI DATA UNIFICADA'!$A$2:$A1007)*($DX$1='CAMAGUI DATA UNIFICADA'!$B$2:$B1007),0),MATCH(EI$2,'CAMAGUI DATA UNIFICADA'!$C$1:$T$1,0)),"")</f>
        <v/>
      </c>
      <c r="EJ78" s="60" t="str">
        <f t="array" ref="EJ78">IFERROR(INDEX('CAMAGUI DATA UNIFICADA'!$C$2:$T1007,MATCH(1,($A78='CAMAGUI DATA UNIFICADA'!$A$2:$A1007)*($DX$1='CAMAGUI DATA UNIFICADA'!$B$2:$B1007),0),MATCH(EJ$2,'CAMAGUI DATA UNIFICADA'!$C$1:$T$1,0)),"")</f>
        <v/>
      </c>
      <c r="EK78" s="60" t="str">
        <f t="array" ref="EK78">IFERROR(INDEX('CAMAGUI DATA UNIFICADA'!$C$2:$T1007,MATCH(1,($A78='CAMAGUI DATA UNIFICADA'!$A$2:$A1007)*($DX$1='CAMAGUI DATA UNIFICADA'!$B$2:$B1007),0),MATCH(EK$2,'CAMAGUI DATA UNIFICADA'!$C$1:$T$1,0)),"")</f>
        <v/>
      </c>
      <c r="EL78" s="60" t="str">
        <f t="array" ref="EL78">IFERROR(INDEX('CAMAGUI DATA UNIFICADA'!$C$2:$T1007,MATCH(1,($A78='CAMAGUI DATA UNIFICADA'!$A$2:$A1007)*($DX$1='CAMAGUI DATA UNIFICADA'!$B$2:$B1007),0),MATCH(EL$2,'CAMAGUI DATA UNIFICADA'!$C$1:$T$1,0)),"")</f>
        <v/>
      </c>
      <c r="EM78" s="60" t="str">
        <f t="array" ref="EM78">IFERROR(INDEX('CAMAGUI DATA UNIFICADA'!$C$2:$T1007,MATCH(1,($A78='CAMAGUI DATA UNIFICADA'!$A$2:$A1007)*($DX$1='CAMAGUI DATA UNIFICADA'!$B$2:$B1007),0),MATCH(EM$2,'CAMAGUI DATA UNIFICADA'!$C$1:$T$1,0)),"")</f>
        <v/>
      </c>
      <c r="EN78" s="60" t="str">
        <f t="array" ref="EN78">IFERROR(INDEX('CAMAGUI DATA UNIFICADA'!$C$2:$T1007,MATCH(1,($A78='CAMAGUI DATA UNIFICADA'!$A$2:$A1007)*($DX$1='CAMAGUI DATA UNIFICADA'!$B$2:$B1007),0),MATCH(EN$2,'CAMAGUI DATA UNIFICADA'!$C$1:$T$1,0)),"")</f>
        <v/>
      </c>
      <c r="EO78" s="140" t="str">
        <f t="array" ref="EO78">IFERROR(INDEX('CAMAGUI DATA UNIFICADA'!$C$2:$T1007,MATCH(1,($A78='CAMAGUI DATA UNIFICADA'!$A$2:$A1007)*($DX$1='CAMAGUI DATA UNIFICADA'!$B$2:$B1007),0),MATCH(EO$2,'CAMAGUI DATA UNIFICADA'!$C$1:$T$1,0)),"")</f>
        <v/>
      </c>
    </row>
    <row r="79">
      <c r="A79" s="137">
        <v>45481.0</v>
      </c>
      <c r="B79" s="138" t="str">
        <f t="array" ref="B79">IFERROR(INDEX('CAMAGUI DATA UNIFICADA'!$C$2:$T1007,MATCH(1,($A79='CAMAGUI DATA UNIFICADA'!$A$2:$A1007)*($B$1='CAMAGUI DATA UNIFICADA'!$B$2:$B1007),0),MATCH(B$2,'CAMAGUI DATA UNIFICADA'!$C$1:$T$1,0)),"")</f>
        <v>CA1160524</v>
      </c>
      <c r="C79" s="2" t="str">
        <f t="array" ref="C79">IFERROR(INDEX('CAMAGUI DATA UNIFICADA'!$C$2:$T1007,MATCH(1,($A79='CAMAGUI DATA UNIFICADA'!$A$2:$A1007)*($B$1='CAMAGUI DATA UNIFICADA'!$B$2:$B1007),0),MATCH(C$2,'CAMAGUI DATA UNIFICADA'!$C$1:$T$1,0)),"")</f>
        <v/>
      </c>
      <c r="D79" s="2">
        <f t="array" ref="D79">IFERROR(INDEX('CAMAGUI DATA UNIFICADA'!$C$2:$T1007,MATCH(1,($A79='CAMAGUI DATA UNIFICADA'!$A$2:$A1007)*($B$1='CAMAGUI DATA UNIFICADA'!$B$2:$B1007),0),MATCH(D$2,'CAMAGUI DATA UNIFICADA'!$C$1:$T$1,0)),"")</f>
        <v>3325</v>
      </c>
      <c r="E79" s="2" t="str">
        <f t="array" ref="E79">IFERROR(INDEX('CAMAGUI DATA UNIFICADA'!$C$2:$T1007,MATCH(1,($A79='CAMAGUI DATA UNIFICADA'!$A$2:$A1007)*($B$1='CAMAGUI DATA UNIFICADA'!$B$2:$B1007),0),MATCH(E$2,'CAMAGUI DATA UNIFICADA'!$C$1:$T$1,0)),"")</f>
        <v>SKR OPTILINE E</v>
      </c>
      <c r="F79" s="139">
        <f t="array" ref="F79">IFERROR(INDEX('CAMAGUI DATA UNIFICADA'!$C$2:$T1007,MATCH(1,($A79='CAMAGUI DATA UNIFICADA'!$A$2:$A1007)*($B$1='CAMAGUI DATA UNIFICADA'!$B$2:$B1007),0),MATCH(F$2,'CAMAGUI DATA UNIFICADA'!$C$1:$T$1,0)),"")</f>
        <v>3923.5</v>
      </c>
      <c r="G79" s="2" t="str">
        <f t="array" ref="G79">IFERROR(INDEX('CAMAGUI DATA UNIFICADA'!$C$2:$T1007,MATCH(1,($A79='CAMAGUI DATA UNIFICADA'!$A$2:$A1007)*($B$1='CAMAGUI DATA UNIFICADA'!$B$2:$B1007),0),MATCH(G$2,'CAMAGUI DATA UNIFICADA'!$C$1:$T$1,0)),"")</f>
        <v/>
      </c>
      <c r="H79" s="2">
        <f t="array" ref="H79">IFERROR(INDEX('CAMAGUI DATA UNIFICADA'!$C$2:$T1007,MATCH(1,($A79='CAMAGUI DATA UNIFICADA'!$A$2:$A1007)*($B$1='CAMAGUI DATA UNIFICADA'!$B$2:$B1007),0),MATCH(H$2,'CAMAGUI DATA UNIFICADA'!$C$1:$T$1,0)),"")</f>
        <v>-14.6</v>
      </c>
      <c r="I79" s="33" t="str">
        <f t="array" ref="I79">IFERROR(INDEX('CAMAGUI DATA UNIFICADA'!$C$2:$T1007,MATCH(1,($A79='CAMAGUI DATA UNIFICADA'!$A$2:$A1007)*($B$1='CAMAGUI DATA UNIFICADA'!$B$2:$B1007),0),MATCH(I$2,'CAMAGUI DATA UNIFICADA'!$C$1:$T$1,0)),"")</f>
        <v/>
      </c>
      <c r="J79" s="60" t="str">
        <f t="array" ref="J79">IFERROR(INDEX('CAMAGUI DATA UNIFICADA'!$C$2:$T1007,MATCH(1,($A79='CAMAGUI DATA UNIFICADA'!$A$2:$A1007)*($B$1='CAMAGUI DATA UNIFICADA'!$B$2:$B1007),0),MATCH(J$2,'CAMAGUI DATA UNIFICADA'!$C$1:$T$1,0)),"")</f>
        <v/>
      </c>
      <c r="K79" s="33" t="str">
        <f t="array" ref="K79">IFERROR(INDEX('CAMAGUI DATA UNIFICADA'!$C$2:$T1007,MATCH(1,($A79='CAMAGUI DATA UNIFICADA'!$A$2:$A1007)*($B$1='CAMAGUI DATA UNIFICADA'!$B$2:$B1007),0),MATCH(K$2,'CAMAGUI DATA UNIFICADA'!$C$1:$T$1,0)),"")</f>
        <v/>
      </c>
      <c r="L79" s="23">
        <f t="array" ref="L79">IFERROR(INDEX('CAMAGUI DATA UNIFICADA'!$C$2:$T1007,MATCH(1,($A79='CAMAGUI DATA UNIFICADA'!$A$2:$A1007)*($B$1='CAMAGUI DATA UNIFICADA'!$B$2:$B1007),0),MATCH(L$2,'CAMAGUI DATA UNIFICADA'!$C$1:$T$1,0)),"")</f>
        <v>0</v>
      </c>
      <c r="M79" s="23">
        <f t="array" ref="M79">IFERROR(INDEX('CAMAGUI DATA UNIFICADA'!$C$2:$T1007,MATCH(1,($A79='CAMAGUI DATA UNIFICADA'!$A$2:$A1007)*($B$1='CAMAGUI DATA UNIFICADA'!$B$2:$B1007),0),MATCH(M$2,'CAMAGUI DATA UNIFICADA'!$C$1:$T$1,0)),"")</f>
        <v>0</v>
      </c>
      <c r="N79" s="60">
        <f t="array" ref="N79">IFERROR(INDEX('CAMAGUI DATA UNIFICADA'!$C$2:$T1007,MATCH(1,($A79='CAMAGUI DATA UNIFICADA'!$A$2:$A1007)*($B$1='CAMAGUI DATA UNIFICADA'!$B$2:$B1007),0),MATCH(N$2,'CAMAGUI DATA UNIFICADA'!$C$1:$T$1,0)),"")</f>
        <v>0</v>
      </c>
      <c r="O79" s="2">
        <f t="array" ref="O79">IFERROR(INDEX('CAMAGUI DATA UNIFICADA'!$C$2:$T1007,MATCH(1,($A79='CAMAGUI DATA UNIFICADA'!$A$2:$A1007)*($B$1='CAMAGUI DATA UNIFICADA'!$B$2:$B1007),0),MATCH(O$2,'CAMAGUI DATA UNIFICADA'!$C$1:$T$1,0)),"")</f>
        <v>0</v>
      </c>
      <c r="P79" s="2">
        <f t="array" ref="P79">IFERROR(INDEX('CAMAGUI DATA UNIFICADA'!$C$2:$T1007,MATCH(1,($A79='CAMAGUI DATA UNIFICADA'!$A$2:$A1007)*($B$1='CAMAGUI DATA UNIFICADA'!$B$2:$B1007),0),MATCH(P$2,'CAMAGUI DATA UNIFICADA'!$C$1:$T$1,0)),"")</f>
        <v>0</v>
      </c>
      <c r="Q79" s="33" t="str">
        <f t="array" ref="Q79">IFERROR(INDEX('CAMAGUI DATA UNIFICADA'!$C$2:$T1007,MATCH(1,($A79='CAMAGUI DATA UNIFICADA'!$A$2:$A1007)*($B$1='CAMAGUI DATA UNIFICADA'!$B$2:$B1007),0),MATCH(Q$2,'CAMAGUI DATA UNIFICADA'!$C$1:$T$1,0)),"")</f>
        <v/>
      </c>
      <c r="R79" s="60">
        <f t="array" ref="R79">IFERROR(INDEX('CAMAGUI DATA UNIFICADA'!$C$2:$T1007,MATCH(1,($A79='CAMAGUI DATA UNIFICADA'!$A$2:$A1007)*($B$1='CAMAGUI DATA UNIFICADA'!$B$2:$B1007),0),MATCH(R$2,'CAMAGUI DATA UNIFICADA'!$C$1:$T$1,0)),"")</f>
        <v>0</v>
      </c>
      <c r="S79" s="140">
        <f t="array" ref="S79">IFERROR(INDEX('CAMAGUI DATA UNIFICADA'!$C$2:$T1007,MATCH(1,($A79='CAMAGUI DATA UNIFICADA'!$A$2:$A1007)*($B$1='CAMAGUI DATA UNIFICADA'!$B$2:$B1007),0),MATCH(S$2,'CAMAGUI DATA UNIFICADA'!$C$1:$T$1,0)),"")</f>
        <v>0</v>
      </c>
      <c r="T79" s="138" t="str">
        <f t="array" ref="T79">IFERROR(INDEX('CAMAGUI DATA UNIFICADA'!$C$2:$T1007,MATCH(1,($A79='CAMAGUI DATA UNIFICADA'!$A$2:$A1007)*($T$1='CAMAGUI DATA UNIFICADA'!$B$2:$B1007),0),MATCH(T$2,'CAMAGUI DATA UNIFICADA'!$C$1:$T$1,0)),"")</f>
        <v>CA2160524</v>
      </c>
      <c r="U79" s="2" t="str">
        <f t="array" ref="U79">IFERROR(INDEX('CAMAGUI DATA UNIFICADA'!$C$2:$T1007,MATCH(1,($A79='CAMAGUI DATA UNIFICADA'!$A$2:$A1007)*($T$1='CAMAGUI DATA UNIFICADA'!$B$2:$B1007),0),MATCH(U$2,'CAMAGUI DATA UNIFICADA'!$C$1:$T$1,0)),"")</f>
        <v/>
      </c>
      <c r="V79" s="2">
        <f t="array" ref="V79">IFERROR(INDEX('CAMAGUI DATA UNIFICADA'!$C$2:$T1007,MATCH(1,($A79='CAMAGUI DATA UNIFICADA'!$A$2:$A1007)*($T$1='CAMAGUI DATA UNIFICADA'!$B$2:$B1007),0),MATCH(V$2,'CAMAGUI DATA UNIFICADA'!$C$1:$T$1,0)),"")</f>
        <v>3400</v>
      </c>
      <c r="W79" s="2" t="str">
        <f t="array" ref="W79">IFERROR(INDEX('CAMAGUI DATA UNIFICADA'!$C$2:$T1007,MATCH(1,($A79='CAMAGUI DATA UNIFICADA'!$A$2:$A1007)*($T$1='CAMAGUI DATA UNIFICADA'!$B$2:$B1007),0),MATCH(W$2,'CAMAGUI DATA UNIFICADA'!$C$1:$T$1,0)),"")</f>
        <v>SKR OPTILINE E</v>
      </c>
      <c r="X79" s="139">
        <f t="array" ref="X79">IFERROR(INDEX('CAMAGUI DATA UNIFICADA'!$C$2:$T1007,MATCH(1,($A79='CAMAGUI DATA UNIFICADA'!$A$2:$A1007)*($T$1='CAMAGUI DATA UNIFICADA'!$B$2:$B1007),0),MATCH(X$2,'CAMAGUI DATA UNIFICADA'!$C$1:$T$1,0)),"")</f>
        <v>4012</v>
      </c>
      <c r="Y79" s="2" t="str">
        <f t="array" ref="Y79">IFERROR(INDEX('CAMAGUI DATA UNIFICADA'!$C$2:$T1007,MATCH(1,($A79='CAMAGUI DATA UNIFICADA'!$A$2:$A1007)*($T$1='CAMAGUI DATA UNIFICADA'!$B$2:$B1007),0),MATCH(Y$2,'CAMAGUI DATA UNIFICADA'!$C$1:$T$1,0)),"")</f>
        <v/>
      </c>
      <c r="Z79" s="2">
        <f t="array" ref="Z79">IFERROR(INDEX('CAMAGUI DATA UNIFICADA'!$C$2:$T1007,MATCH(1,($A79='CAMAGUI DATA UNIFICADA'!$A$2:$A1007)*($T$1='CAMAGUI DATA UNIFICADA'!$B$2:$B1007),0),MATCH(Z$2,'CAMAGUI DATA UNIFICADA'!$C$1:$T$1,0)),"")</f>
        <v>-13.25</v>
      </c>
      <c r="AA79" s="2" t="str">
        <f t="array" ref="AA79">IFERROR(INDEX('CAMAGUI DATA UNIFICADA'!$C$2:$T1007,MATCH(1,($A79='CAMAGUI DATA UNIFICADA'!$A$2:$A1007)*($T$1='CAMAGUI DATA UNIFICADA'!$B$2:$B1007),0),MATCH(AA$2,'CAMAGUI DATA UNIFICADA'!$C$1:$T$1,0)),"")</f>
        <v/>
      </c>
      <c r="AB79" s="60" t="str">
        <f t="array" ref="AB79">IFERROR(INDEX('CAMAGUI DATA UNIFICADA'!$C$2:$T1007,MATCH(1,($A79='CAMAGUI DATA UNIFICADA'!$A$2:$A1007)*($T$1='CAMAGUI DATA UNIFICADA'!$B$2:$B1007),0),MATCH(AB$2,'CAMAGUI DATA UNIFICADA'!$C$1:$T$1,0)),"")</f>
        <v/>
      </c>
      <c r="AC79" s="33" t="str">
        <f t="array" ref="AC79">IFERROR(INDEX('CAMAGUI DATA UNIFICADA'!$C$2:$T1007,MATCH(1,($A79='CAMAGUI DATA UNIFICADA'!$A$2:$A1007)*($T$1='CAMAGUI DATA UNIFICADA'!$B$2:$B1007),0),MATCH(AC$2,'CAMAGUI DATA UNIFICADA'!$C$1:$T$1,0)),"")</f>
        <v/>
      </c>
      <c r="AD79" s="23">
        <f t="array" ref="AD79">IFERROR(INDEX('CAMAGUI DATA UNIFICADA'!$C$2:$T1007,MATCH(1,($A79='CAMAGUI DATA UNIFICADA'!$A$2:$A1007)*($T$1='CAMAGUI DATA UNIFICADA'!$B$2:$B1007),0),MATCH(AD$2,'CAMAGUI DATA UNIFICADA'!$C$1:$T$1,0)),"")</f>
        <v>0</v>
      </c>
      <c r="AE79" s="23">
        <f t="array" ref="AE79">IFERROR(INDEX('CAMAGUI DATA UNIFICADA'!$C$2:$T1007,MATCH(1,($A79='CAMAGUI DATA UNIFICADA'!$A$2:$A1007)*($T$1='CAMAGUI DATA UNIFICADA'!$B$2:$B1007),0),MATCH(AE$2,'CAMAGUI DATA UNIFICADA'!$C$1:$T$1,0)),"")</f>
        <v>0</v>
      </c>
      <c r="AF79" s="60">
        <f t="array" ref="AF79">IFERROR(INDEX('CAMAGUI DATA UNIFICADA'!$C$2:$T1007,MATCH(1,($A79='CAMAGUI DATA UNIFICADA'!$A$2:$A1007)*($T$1='CAMAGUI DATA UNIFICADA'!$B$2:$B1007),0),MATCH(AF$2,'CAMAGUI DATA UNIFICADA'!$C$1:$T$1,0)),"")</f>
        <v>0</v>
      </c>
      <c r="AG79" s="2">
        <f t="array" ref="AG79">IFERROR(INDEX('CAMAGUI DATA UNIFICADA'!$C$2:$T1007,MATCH(1,($A79='CAMAGUI DATA UNIFICADA'!$A$2:$A1007)*($T$1='CAMAGUI DATA UNIFICADA'!$B$2:$B1007),0),MATCH(AG$2,'CAMAGUI DATA UNIFICADA'!$C$1:$T$1,0)),"")</f>
        <v>0</v>
      </c>
      <c r="AH79" s="2">
        <f t="array" ref="AH79">IFERROR(INDEX('CAMAGUI DATA UNIFICADA'!$C$2:$T1007,MATCH(1,($A79='CAMAGUI DATA UNIFICADA'!$A$2:$A1007)*($T$1='CAMAGUI DATA UNIFICADA'!$B$2:$B1007),0),MATCH(AH$2,'CAMAGUI DATA UNIFICADA'!$C$1:$T$1,0)),"")</f>
        <v>0</v>
      </c>
      <c r="AI79" s="33" t="str">
        <f t="array" ref="AI79">IFERROR(INDEX('CAMAGUI DATA UNIFICADA'!$C$2:$T1007,MATCH(1,($A79='CAMAGUI DATA UNIFICADA'!$A$2:$A1007)*($T$1='CAMAGUI DATA UNIFICADA'!$B$2:$B1007),0),MATCH(AI$2,'CAMAGUI DATA UNIFICADA'!$C$1:$T$1,0)),"")</f>
        <v/>
      </c>
      <c r="AJ79" s="60">
        <f t="array" ref="AJ79">IFERROR(INDEX('CAMAGUI DATA UNIFICADA'!$C$2:$T1007,MATCH(1,($A79='CAMAGUI DATA UNIFICADA'!$A$2:$A1007)*($T$1='CAMAGUI DATA UNIFICADA'!$B$2:$B1007),0),MATCH(AJ$2,'CAMAGUI DATA UNIFICADA'!$C$1:$T$1,0)),"")</f>
        <v>0</v>
      </c>
      <c r="AK79" s="140">
        <f t="array" ref="AK79">IFERROR(INDEX('CAMAGUI DATA UNIFICADA'!$C$2:$T1007,MATCH(1,($A79='CAMAGUI DATA UNIFICADA'!$A$2:$A1007)*($T$1='CAMAGUI DATA UNIFICADA'!$B$2:$B1007),0),MATCH(AK$2,'CAMAGUI DATA UNIFICADA'!$C$1:$T$1,0)),"")</f>
        <v>0</v>
      </c>
      <c r="AL79" s="138" t="str">
        <f t="array" ref="AL79">IFERROR(INDEX('CAMAGUI DATA UNIFICADA'!$C$2:$T1007,MATCH(1,($A79='CAMAGUI DATA UNIFICADA'!$A$2:$A1007)*($AL$1='CAMAGUI DATA UNIFICADA'!$B$2:$B1007),0),MATCH(AL$2,'CAMAGUI DATA UNIFICADA'!$C$1:$T$1,0)),"")</f>
        <v>CA3160524</v>
      </c>
      <c r="AM79" s="2" t="str">
        <f t="array" ref="AM79">IFERROR(INDEX('CAMAGUI DATA UNIFICADA'!$C$2:$T1007,MATCH(1,($A79='CAMAGUI DATA UNIFICADA'!$A$2:$A1007)*($AL$1='CAMAGUI DATA UNIFICADA'!$B$2:$B1007),0),MATCH(AM$2,'CAMAGUI DATA UNIFICADA'!$C$1:$T$1,0)),"")</f>
        <v/>
      </c>
      <c r="AN79" s="2">
        <f t="array" ref="AN79">IFERROR(INDEX('CAMAGUI DATA UNIFICADA'!$C$2:$T1007,MATCH(1,($A79='CAMAGUI DATA UNIFICADA'!$A$2:$A1007)*($AL$1='CAMAGUI DATA UNIFICADA'!$B$2:$B1007),0),MATCH(AN$2,'CAMAGUI DATA UNIFICADA'!$C$1:$T$1,0)),"")</f>
        <v>1575</v>
      </c>
      <c r="AO79" s="2" t="str">
        <f t="array" ref="AO79">IFERROR(INDEX('CAMAGUI DATA UNIFICADA'!$C$2:$T1007,MATCH(1,($A79='CAMAGUI DATA UNIFICADA'!$A$2:$A1007)*($AL$1='CAMAGUI DATA UNIFICADA'!$B$2:$B1007),0),MATCH(AO$2,'CAMAGUI DATA UNIFICADA'!$C$1:$T$1,0)),"")</f>
        <v>SKR OPTILINE E</v>
      </c>
      <c r="AP79" s="139">
        <f t="array" ref="AP79">IFERROR(INDEX('CAMAGUI DATA UNIFICADA'!$C$2:$T1007,MATCH(1,($A79='CAMAGUI DATA UNIFICADA'!$A$2:$A1007)*($AL$1='CAMAGUI DATA UNIFICADA'!$B$2:$B1007),0),MATCH(AP$2,'CAMAGUI DATA UNIFICADA'!$C$1:$T$1,0)),"")</f>
        <v>1858.5</v>
      </c>
      <c r="AQ79" s="2" t="str">
        <f t="array" ref="AQ79">IFERROR(INDEX('CAMAGUI DATA UNIFICADA'!$C$2:$T1007,MATCH(1,($A79='CAMAGUI DATA UNIFICADA'!$A$2:$A1007)*($AL$1='CAMAGUI DATA UNIFICADA'!$B$2:$B1007),0),MATCH(AQ$2,'CAMAGUI DATA UNIFICADA'!$C$1:$T$1,0)),"")</f>
        <v/>
      </c>
      <c r="AR79" s="2">
        <f t="array" ref="AR79">IFERROR(INDEX('CAMAGUI DATA UNIFICADA'!$C$2:$T1007,MATCH(1,($A79='CAMAGUI DATA UNIFICADA'!$A$2:$A1007)*($AL$1='CAMAGUI DATA UNIFICADA'!$B$2:$B1007),0),MATCH(AR$2,'CAMAGUI DATA UNIFICADA'!$C$1:$T$1,0)),"")</f>
        <v>-14.42</v>
      </c>
      <c r="AS79" s="33" t="str">
        <f t="array" ref="AS79">IFERROR(INDEX('CAMAGUI DATA UNIFICADA'!$C$2:$T1007,MATCH(1,($A79='CAMAGUI DATA UNIFICADA'!$A$2:$A1007)*($AL$1='CAMAGUI DATA UNIFICADA'!$B$2:$B1007),0),MATCH(AS$2,'CAMAGUI DATA UNIFICADA'!$C$1:$T$1,0)),"")</f>
        <v/>
      </c>
      <c r="AT79" s="60" t="str">
        <f t="array" ref="AT79">IFERROR(INDEX('CAMAGUI DATA UNIFICADA'!$C$2:$T1007,MATCH(1,($A79='CAMAGUI DATA UNIFICADA'!$A$2:$A1007)*($AL$1='CAMAGUI DATA UNIFICADA'!$B$2:$B1007),0),MATCH(AT$2,'CAMAGUI DATA UNIFICADA'!$C$1:$T$1,0)),"")</f>
        <v/>
      </c>
      <c r="AU79" s="33" t="str">
        <f t="array" ref="AU79">IFERROR(INDEX('CAMAGUI DATA UNIFICADA'!$C$2:$T1007,MATCH(1,($A79='CAMAGUI DATA UNIFICADA'!$A$2:$A1007)*($AL$1='CAMAGUI DATA UNIFICADA'!$B$2:$B1007),0),MATCH(AU$2,'CAMAGUI DATA UNIFICADA'!$C$1:$T$1,0)),"")</f>
        <v/>
      </c>
      <c r="AV79" s="23">
        <f t="array" ref="AV79">IFERROR(INDEX('CAMAGUI DATA UNIFICADA'!$C$2:$T1007,MATCH(1,($A79='CAMAGUI DATA UNIFICADA'!$A$2:$A1007)*($AL$1='CAMAGUI DATA UNIFICADA'!$B$2:$B1007),0),MATCH(AV$2,'CAMAGUI DATA UNIFICADA'!$C$1:$T$1,0)),"")</f>
        <v>0</v>
      </c>
      <c r="AW79" s="23">
        <f t="array" ref="AW79">IFERROR(INDEX('CAMAGUI DATA UNIFICADA'!$C$2:$T1007,MATCH(1,($A79='CAMAGUI DATA UNIFICADA'!$A$2:$A1007)*($AL$1='CAMAGUI DATA UNIFICADA'!$B$2:$B1007),0),MATCH(AW$2,'CAMAGUI DATA UNIFICADA'!$C$1:$T$1,0)),"")</f>
        <v>0</v>
      </c>
      <c r="AX79" s="60">
        <f t="array" ref="AX79">IFERROR(INDEX('CAMAGUI DATA UNIFICADA'!$C$2:$T1007,MATCH(1,($A79='CAMAGUI DATA UNIFICADA'!$A$2:$A1007)*($AL$1='CAMAGUI DATA UNIFICADA'!$B$2:$B1007),0),MATCH(AX$2,'CAMAGUI DATA UNIFICADA'!$C$1:$T$1,0)),"")</f>
        <v>0</v>
      </c>
      <c r="AY79" s="2">
        <f t="array" ref="AY79">IFERROR(INDEX('CAMAGUI DATA UNIFICADA'!$C$2:$T1007,MATCH(1,($A79='CAMAGUI DATA UNIFICADA'!$A$2:$A1007)*($AL$1='CAMAGUI DATA UNIFICADA'!$B$2:$B1007),0),MATCH(AY$2,'CAMAGUI DATA UNIFICADA'!$C$1:$T$1,0)),"")</f>
        <v>0</v>
      </c>
      <c r="AZ79" s="2">
        <f t="array" ref="AZ79">IFERROR(INDEX('CAMAGUI DATA UNIFICADA'!$C$2:$T1007,MATCH(1,($A79='CAMAGUI DATA UNIFICADA'!$A$2:$A1007)*($AL$1='CAMAGUI DATA UNIFICADA'!$B$2:$B1007),0),MATCH(AZ$2,'CAMAGUI DATA UNIFICADA'!$C$1:$T$1,0)),"")</f>
        <v>0</v>
      </c>
      <c r="BA79" s="33" t="str">
        <f t="array" ref="BA79">IFERROR(INDEX('CAMAGUI DATA UNIFICADA'!$C$2:$T1007,MATCH(1,($A79='CAMAGUI DATA UNIFICADA'!$A$2:$A1007)*($AL$1='CAMAGUI DATA UNIFICADA'!$B$2:$B1007),0),MATCH(BA$2,'CAMAGUI DATA UNIFICADA'!$C$1:$T$1,0)),"")</f>
        <v/>
      </c>
      <c r="BB79" s="60">
        <f t="array" ref="BB79">IFERROR(INDEX('CAMAGUI DATA UNIFICADA'!$C$2:$T1007,MATCH(1,($A79='CAMAGUI DATA UNIFICADA'!$A$2:$A1007)*($AL$1='CAMAGUI DATA UNIFICADA'!$B$2:$B1007),0),MATCH(BB$2,'CAMAGUI DATA UNIFICADA'!$C$1:$T$1,0)),"")</f>
        <v>0</v>
      </c>
      <c r="BC79" s="140">
        <f t="array" ref="BC79">IFERROR(INDEX('CAMAGUI DATA UNIFICADA'!$C$2:$T1007,MATCH(1,($A79='CAMAGUI DATA UNIFICADA'!$A$2:$A1007)*($AL$1='CAMAGUI DATA UNIFICADA'!$B$2:$B1007),0),MATCH(BC$2,'CAMAGUI DATA UNIFICADA'!$C$1:$T$1,0)),"")</f>
        <v>0</v>
      </c>
      <c r="BD79" s="138" t="str">
        <f t="array" ref="BD79">IFERROR(INDEX('CAMAGUI DATA UNIFICADA'!$C$2:$T1007,MATCH(1,($A79='CAMAGUI DATA UNIFICADA'!$A$2:$A1007)*($BD$1='CAMAGUI DATA UNIFICADA'!$B$2:$B1007),0),MATCH(BD$2,'CAMAGUI DATA UNIFICADA'!$C$1:$T$1,0)),"")</f>
        <v>CA4180624</v>
      </c>
      <c r="BE79" s="2">
        <f t="array" ref="BE79">IFERROR(INDEX('CAMAGUI DATA UNIFICADA'!$C$2:$T1007,MATCH(1,($A79='CAMAGUI DATA UNIFICADA'!$A$2:$A1007)*($BD$1='CAMAGUI DATA UNIFICADA'!$B$2:$B1007),0),MATCH(BE$2,'CAMAGUI DATA UNIFICADA'!$C$1:$T$1,0)),"")</f>
        <v>275</v>
      </c>
      <c r="BF79" s="2">
        <f t="array" ref="BF79">IFERROR(INDEX('CAMAGUI DATA UNIFICADA'!$C$2:$T1007,MATCH(1,($A79='CAMAGUI DATA UNIFICADA'!$A$2:$A1007)*($BD$1='CAMAGUI DATA UNIFICADA'!$B$2:$B1007),0),MATCH(BF$2,'CAMAGUI DATA UNIFICADA'!$C$1:$T$1,0)),"")</f>
        <v>1675</v>
      </c>
      <c r="BG79" s="2" t="str">
        <f t="array" ref="BG79">IFERROR(INDEX('CAMAGUI DATA UNIFICADA'!$C$2:$T1007,MATCH(1,($A79='CAMAGUI DATA UNIFICADA'!$A$2:$A1007)*($BD$1='CAMAGUI DATA UNIFICADA'!$B$2:$B1007),0),MATCH(BG$2,'CAMAGUI DATA UNIFICADA'!$C$1:$T$1,0)),"")</f>
        <v>SKR MAST</v>
      </c>
      <c r="BH79" s="139">
        <f t="array" ref="BH79">IFERROR(INDEX('CAMAGUI DATA UNIFICADA'!$C$2:$T1007,MATCH(1,($A79='CAMAGUI DATA UNIFICADA'!$A$2:$A1007)*($BD$1='CAMAGUI DATA UNIFICADA'!$B$2:$B1007),0),MATCH(BH$2,'CAMAGUI DATA UNIFICADA'!$C$1:$T$1,0)),"")</f>
        <v>1641.5</v>
      </c>
      <c r="BI79" s="2">
        <f t="array" ref="BI79">IFERROR(INDEX('CAMAGUI DATA UNIFICADA'!$C$2:$T1007,MATCH(1,($A79='CAMAGUI DATA UNIFICADA'!$A$2:$A1007)*($BD$1='CAMAGUI DATA UNIFICADA'!$B$2:$B1007),0),MATCH(BI$2,'CAMAGUI DATA UNIFICADA'!$C$1:$T$1,0)),"")</f>
        <v>5.44</v>
      </c>
      <c r="BJ79" s="2">
        <f t="array" ref="BJ79">IFERROR(INDEX('CAMAGUI DATA UNIFICADA'!$C$2:$T1007,MATCH(1,($A79='CAMAGUI DATA UNIFICADA'!$A$2:$A1007)*($BD$1='CAMAGUI DATA UNIFICADA'!$B$2:$B1007),0),MATCH(BJ$2,'CAMAGUI DATA UNIFICADA'!$C$1:$T$1,0)),"")</f>
        <v>2.4</v>
      </c>
      <c r="BK79" s="33">
        <f t="array" ref="BK79">IFERROR(INDEX('CAMAGUI DATA UNIFICADA'!$C$2:$T1007,MATCH(1,($A79='CAMAGUI DATA UNIFICADA'!$A$2:$A1007)*($BD$1='CAMAGUI DATA UNIFICADA'!$B$2:$B1007),0),MATCH(BK$2,'CAMAGUI DATA UNIFICADA'!$C$1:$T$1,0)),"")</f>
        <v>7.22256</v>
      </c>
      <c r="BL79" s="60">
        <f t="array" ref="BL79">IFERROR(INDEX('CAMAGUI DATA UNIFICADA'!$C$2:$T1007,MATCH(1,($A79='CAMAGUI DATA UNIFICADA'!$A$2:$A1007)*($BD$1='CAMAGUI DATA UNIFICADA'!$B$2:$B1007),0),MATCH(BL$2,'CAMAGUI DATA UNIFICADA'!$C$1:$T$1,0)),"")</f>
        <v>699910.7046</v>
      </c>
      <c r="BM79" s="33">
        <f t="array" ref="BM79">IFERROR(INDEX('CAMAGUI DATA UNIFICADA'!$C$2:$T1007,MATCH(1,($A79='CAMAGUI DATA UNIFICADA'!$A$2:$A1007)*($BD$1='CAMAGUI DATA UNIFICADA'!$B$2:$B1007),0),MATCH(BM$2,'CAMAGUI DATA UNIFICADA'!$C$1:$T$1,0)),"")</f>
        <v>1.05945604</v>
      </c>
      <c r="BN79" s="23">
        <f t="array" ref="BN79">IFERROR(INDEX('CAMAGUI DATA UNIFICADA'!$C$2:$T1007,MATCH(1,($A79='CAMAGUI DATA UNIFICADA'!$A$2:$A1007)*($BD$1='CAMAGUI DATA UNIFICADA'!$B$2:$B1007),0),MATCH(BN$2,'CAMAGUI DATA UNIFICADA'!$C$1:$T$1,0)),"")</f>
        <v>0.9031105866</v>
      </c>
      <c r="BO79" s="23">
        <f t="array" ref="BO79">IFERROR(INDEX('CAMAGUI DATA UNIFICADA'!$C$2:$T1007,MATCH(1,($A79='CAMAGUI DATA UNIFICADA'!$A$2:$A1007)*($BD$1='CAMAGUI DATA UNIFICADA'!$B$2:$B1007),0),MATCH(BO$2,'CAMAGUI DATA UNIFICADA'!$C$1:$T$1,0)),"")</f>
        <v>0.85</v>
      </c>
      <c r="BP79" s="60">
        <f t="array" ref="BP79">IFERROR(INDEX('CAMAGUI DATA UNIFICADA'!$C$2:$T1007,MATCH(1,($A79='CAMAGUI DATA UNIFICADA'!$A$2:$A1007)*($BD$1='CAMAGUI DATA UNIFICADA'!$B$2:$B1007),0),MATCH(BP$2,'CAMAGUI DATA UNIFICADA'!$C$1:$T$1,0)),"")</f>
        <v>137239.5833</v>
      </c>
      <c r="BQ79" s="2">
        <f t="array" ref="BQ79">IFERROR(INDEX('CAMAGUI DATA UNIFICADA'!$C$2:$T1007,MATCH(1,($A79='CAMAGUI DATA UNIFICADA'!$A$2:$A1007)*($BD$1='CAMAGUI DATA UNIFICADA'!$B$2:$B1007),0),MATCH(BQ$2,'CAMAGUI DATA UNIFICADA'!$C$1:$T$1,0)),"")</f>
        <v>2.6</v>
      </c>
      <c r="BR79" s="2">
        <f t="array" ref="BR79">IFERROR(INDEX('CAMAGUI DATA UNIFICADA'!$C$2:$T1007,MATCH(1,($A79='CAMAGUI DATA UNIFICADA'!$A$2:$A1007)*($BD$1='CAMAGUI DATA UNIFICADA'!$B$2:$B1007),0),MATCH(BR$2,'CAMAGUI DATA UNIFICADA'!$C$1:$T$1,0)),"")</f>
        <v>8.04</v>
      </c>
      <c r="BS79" s="33">
        <f t="array" ref="BS79">IFERROR(INDEX('CAMAGUI DATA UNIFICADA'!$C$2:$T1007,MATCH(1,($A79='CAMAGUI DATA UNIFICADA'!$A$2:$A1007)*($BD$1='CAMAGUI DATA UNIFICADA'!$B$2:$B1007),0),MATCH(BS$2,'CAMAGUI DATA UNIFICADA'!$C$1:$T$1,0)),"")</f>
        <v>5.59248</v>
      </c>
      <c r="BT79" s="60">
        <f t="array" ref="BT79">IFERROR(INDEX('CAMAGUI DATA UNIFICADA'!$C$2:$T1007,MATCH(1,($A79='CAMAGUI DATA UNIFICADA'!$A$2:$A1007)*($BD$1='CAMAGUI DATA UNIFICADA'!$B$2:$B1007),0),MATCH(BT$2,'CAMAGUI DATA UNIFICADA'!$C$1:$T$1,0)),"")</f>
        <v>333.154711</v>
      </c>
      <c r="BU79" s="140">
        <f t="array" ref="BU79">IFERROR(INDEX('CAMAGUI DATA UNIFICADA'!$C$2:$T1007,MATCH(1,($A79='CAMAGUI DATA UNIFICADA'!$A$2:$A1007)*($BD$1='CAMAGUI DATA UNIFICADA'!$B$2:$B1007),0),MATCH(BU$2,'CAMAGUI DATA UNIFICADA'!$C$1:$T$1,0)),"")</f>
        <v>14.53867776</v>
      </c>
      <c r="BV79" s="138" t="str">
        <f t="array" ref="BV79">IFERROR(INDEX('CAMAGUI DATA UNIFICADA'!$C$2:$T1007,MATCH(1,($A79='CAMAGUI DATA UNIFICADA'!$A$2:$A1007)*($BV$1='CAMAGUI DATA UNIFICADA'!$B$2:$B1007),0),MATCH(BV$2,'CAMAGUI DATA UNIFICADA'!$C$1:$T$1,0)),"")</f>
        <v>CA5180624</v>
      </c>
      <c r="BW79" s="2">
        <f t="array" ref="BW79">IFERROR(INDEX('CAMAGUI DATA UNIFICADA'!$C$2:$T1007,MATCH(1,($A79='CAMAGUI DATA UNIFICADA'!$A$2:$A1007)*($BV$1='CAMAGUI DATA UNIFICADA'!$B$2:$B1007),0),MATCH(BW$2,'CAMAGUI DATA UNIFICADA'!$C$1:$T$1,0)),"")</f>
        <v>275</v>
      </c>
      <c r="BX79" s="2">
        <f t="array" ref="BX79">IFERROR(INDEX('CAMAGUI DATA UNIFICADA'!$C$2:$T1007,MATCH(1,($A79='CAMAGUI DATA UNIFICADA'!$A$2:$A1007)*($BV$1='CAMAGUI DATA UNIFICADA'!$B$2:$B1007),0),MATCH(BX$2,'CAMAGUI DATA UNIFICADA'!$C$1:$T$1,0)),"")</f>
        <v>1699</v>
      </c>
      <c r="BY79" s="2" t="str">
        <f t="array" ref="BY79">IFERROR(INDEX('CAMAGUI DATA UNIFICADA'!$C$2:$T1007,MATCH(1,($A79='CAMAGUI DATA UNIFICADA'!$A$2:$A1007)*($BV$1='CAMAGUI DATA UNIFICADA'!$B$2:$B1007),0),MATCH(BY$2,'CAMAGUI DATA UNIFICADA'!$C$1:$T$1,0)),"")</f>
        <v>SKR MAST</v>
      </c>
      <c r="BZ79" s="139">
        <f t="array" ref="BZ79">IFERROR(INDEX('CAMAGUI DATA UNIFICADA'!$C$2:$T1007,MATCH(1,($A79='CAMAGUI DATA UNIFICADA'!$A$2:$A1007)*($BV$1='CAMAGUI DATA UNIFICADA'!$B$2:$B1007),0),MATCH(BZ$2,'CAMAGUI DATA UNIFICADA'!$C$1:$T$1,0)),"")</f>
        <v>1665.02</v>
      </c>
      <c r="CA79" s="2">
        <f t="array" ref="CA79">IFERROR(INDEX('CAMAGUI DATA UNIFICADA'!$C$2:$T1007,MATCH(1,($A79='CAMAGUI DATA UNIFICADA'!$A$2:$A1007)*($BV$1='CAMAGUI DATA UNIFICADA'!$B$2:$B1007),0),MATCH(CA$2,'CAMAGUI DATA UNIFICADA'!$C$1:$T$1,0)),"")</f>
        <v>5.51</v>
      </c>
      <c r="CB79" s="2">
        <f t="array" ref="CB79">IFERROR(INDEX('CAMAGUI DATA UNIFICADA'!$C$2:$T1007,MATCH(1,($A79='CAMAGUI DATA UNIFICADA'!$A$2:$A1007)*($BV$1='CAMAGUI DATA UNIFICADA'!$B$2:$B1007),0),MATCH(CB$2,'CAMAGUI DATA UNIFICADA'!$C$1:$T$1,0)),"")</f>
        <v>2.44</v>
      </c>
      <c r="CC79" s="33">
        <f t="array" ref="CC79">IFERROR(INDEX('CAMAGUI DATA UNIFICADA'!$C$2:$T1007,MATCH(1,($A79='CAMAGUI DATA UNIFICADA'!$A$2:$A1007)*($BV$1='CAMAGUI DATA UNIFICADA'!$B$2:$B1007),0),MATCH(CC$2,'CAMAGUI DATA UNIFICADA'!$C$1:$T$1,0)),"")</f>
        <v>7.18224</v>
      </c>
      <c r="CD79" s="60">
        <f t="array" ref="CD79">IFERROR(INDEX('CAMAGUI DATA UNIFICADA'!$C$2:$T1007,MATCH(1,($A79='CAMAGUI DATA UNIFICADA'!$A$2:$A1007)*($BV$1='CAMAGUI DATA UNIFICADA'!$B$2:$B1007),0),MATCH(CD$2,'CAMAGUI DATA UNIFICADA'!$C$1:$T$1,0)),"")</f>
        <v>694898.1919</v>
      </c>
      <c r="CE79" s="33">
        <f t="array" ref="CE79">IFERROR(INDEX('CAMAGUI DATA UNIFICADA'!$C$2:$T1007,MATCH(1,($A79='CAMAGUI DATA UNIFICADA'!$A$2:$A1007)*($BV$1='CAMAGUI DATA UNIFICADA'!$B$2:$B1007),0),MATCH(CE$2,'CAMAGUI DATA UNIFICADA'!$C$1:$T$1,0)),"")</f>
        <v>1.170271387</v>
      </c>
      <c r="CF79" s="23">
        <f t="array" ref="CF79">IFERROR(INDEX('CAMAGUI DATA UNIFICADA'!$C$2:$T1007,MATCH(1,($A79='CAMAGUI DATA UNIFICADA'!$A$2:$A1007)*($BV$1='CAMAGUI DATA UNIFICADA'!$B$2:$B1007),0),MATCH(CF$2,'CAMAGUI DATA UNIFICADA'!$C$1:$T$1,0)),"")</f>
        <v>0.9927117027</v>
      </c>
      <c r="CG79" s="23">
        <f t="array" ref="CG79">IFERROR(INDEX('CAMAGUI DATA UNIFICADA'!$C$2:$T1007,MATCH(1,($A79='CAMAGUI DATA UNIFICADA'!$A$2:$A1007)*($BV$1='CAMAGUI DATA UNIFICADA'!$B$2:$B1007),0),MATCH(CG$2,'CAMAGUI DATA UNIFICADA'!$C$1:$T$1,0)),"")</f>
        <v>0.85</v>
      </c>
      <c r="CH79" s="60">
        <f t="array" ref="CH79">IFERROR(INDEX('CAMAGUI DATA UNIFICADA'!$C$2:$T1007,MATCH(1,($A79='CAMAGUI DATA UNIFICADA'!$A$2:$A1007)*($BV$1='CAMAGUI DATA UNIFICADA'!$B$2:$B1007),0),MATCH(CH$2,'CAMAGUI DATA UNIFICADA'!$C$1:$T$1,0)),"")</f>
        <v>141666.6667</v>
      </c>
      <c r="CI79" s="2">
        <f t="array" ref="CI79">IFERROR(INDEX('CAMAGUI DATA UNIFICADA'!$C$2:$T1007,MATCH(1,($A79='CAMAGUI DATA UNIFICADA'!$A$2:$A1007)*($BV$1='CAMAGUI DATA UNIFICADA'!$B$2:$B1007),0),MATCH(CI$2,'CAMAGUI DATA UNIFICADA'!$C$1:$T$1,0)),"")</f>
        <v>2.6</v>
      </c>
      <c r="CJ79" s="2">
        <f t="array" ref="CJ79">IFERROR(INDEX('CAMAGUI DATA UNIFICADA'!$C$2:$T1007,MATCH(1,($A79='CAMAGUI DATA UNIFICADA'!$A$2:$A1007)*($BV$1='CAMAGUI DATA UNIFICADA'!$B$2:$B1007),0),MATCH(CJ$2,'CAMAGUI DATA UNIFICADA'!$C$1:$T$1,0)),"")</f>
        <v>8.11</v>
      </c>
      <c r="CK79" s="33">
        <f t="array" ref="CK79">IFERROR(INDEX('CAMAGUI DATA UNIFICADA'!$C$2:$T1007,MATCH(1,($A79='CAMAGUI DATA UNIFICADA'!$A$2:$A1007)*($BV$1='CAMAGUI DATA UNIFICADA'!$B$2:$B1007),0),MATCH(CK$2,'CAMAGUI DATA UNIFICADA'!$C$1:$T$1,0)),"")</f>
        <v>5.57232</v>
      </c>
      <c r="CL79" s="60">
        <f t="array" ref="CL79">IFERROR(INDEX('CAMAGUI DATA UNIFICADA'!$C$2:$T1007,MATCH(1,($A79='CAMAGUI DATA UNIFICADA'!$A$2:$A1007)*($BV$1='CAMAGUI DATA UNIFICADA'!$B$2:$B1007),0),MATCH(CL$2,'CAMAGUI DATA UNIFICADA'!$C$1:$T$1,0)),"")</f>
        <v>302.1013158</v>
      </c>
      <c r="CM79" s="140">
        <f t="array" ref="CM79">IFERROR(INDEX('CAMAGUI DATA UNIFICADA'!$C$2:$T1007,MATCH(1,($A79='CAMAGUI DATA UNIFICADA'!$A$2:$A1007)*($BV$1='CAMAGUI DATA UNIFICADA'!$B$2:$B1007),0),MATCH(CM$2,'CAMAGUI DATA UNIFICADA'!$C$1:$T$1,0)),"")</f>
        <v>6.775328955</v>
      </c>
      <c r="CN79" s="138" t="str">
        <f t="array" ref="CN79">IFERROR(INDEX('CAMAGUI DATA UNIFICADA'!$C$2:$T1007,MATCH(1,($A79='CAMAGUI DATA UNIFICADA'!$A$2:$A1007)*($CN$1='CAMAGUI DATA UNIFICADA'!$B$2:$B1007),0),MATCH(CN$2,'CAMAGUI DATA UNIFICADA'!$C$1:$T$1,0)),"")</f>
        <v>CA6180624</v>
      </c>
      <c r="CO79" s="2">
        <f t="array" ref="CO79">IFERROR(INDEX('CAMAGUI DATA UNIFICADA'!$C$2:$T1007,MATCH(1,($A79='CAMAGUI DATA UNIFICADA'!$A$2:$A1007)*($CN$1='CAMAGUI DATA UNIFICADA'!$B$2:$B1007),0),MATCH(CO$2,'CAMAGUI DATA UNIFICADA'!$C$1:$T$1,0)),"")</f>
        <v>487</v>
      </c>
      <c r="CP79" s="2">
        <f t="array" ref="CP79">IFERROR(INDEX('CAMAGUI DATA UNIFICADA'!$C$2:$T1007,MATCH(1,($A79='CAMAGUI DATA UNIFICADA'!$A$2:$A1007)*($CN$1='CAMAGUI DATA UNIFICADA'!$B$2:$B1007),0),MATCH(CP$2,'CAMAGUI DATA UNIFICADA'!$C$1:$T$1,0)),"")</f>
        <v>3072</v>
      </c>
      <c r="CQ79" s="2" t="str">
        <f t="array" ref="CQ79">IFERROR(INDEX('CAMAGUI DATA UNIFICADA'!$C$2:$T1007,MATCH(1,($A79='CAMAGUI DATA UNIFICADA'!$A$2:$A1007)*($CN$1='CAMAGUI DATA UNIFICADA'!$B$2:$B1007),0),MATCH(CQ$2,'CAMAGUI DATA UNIFICADA'!$C$1:$T$1,0)),"")</f>
        <v>SKR MAST</v>
      </c>
      <c r="CR79" s="139">
        <f t="array" ref="CR79">IFERROR(INDEX('CAMAGUI DATA UNIFICADA'!$C$2:$T1007,MATCH(1,($A79='CAMAGUI DATA UNIFICADA'!$A$2:$A1007)*($CN$1='CAMAGUI DATA UNIFICADA'!$B$2:$B1007),0),MATCH(CR$2,'CAMAGUI DATA UNIFICADA'!$C$1:$T$1,0)),"")</f>
        <v>3010.56</v>
      </c>
      <c r="CS79" s="2">
        <f t="array" ref="CS79">IFERROR(INDEX('CAMAGUI DATA UNIFICADA'!$C$2:$T1007,MATCH(1,($A79='CAMAGUI DATA UNIFICADA'!$A$2:$A1007)*($CN$1='CAMAGUI DATA UNIFICADA'!$B$2:$B1007),0),MATCH(CS$2,'CAMAGUI DATA UNIFICADA'!$C$1:$T$1,0)),"")</f>
        <v>5.09</v>
      </c>
      <c r="CT79" s="2">
        <f t="array" ref="CT79">IFERROR(INDEX('CAMAGUI DATA UNIFICADA'!$C$2:$T1007,MATCH(1,($A79='CAMAGUI DATA UNIFICADA'!$A$2:$A1007)*($CN$1='CAMAGUI DATA UNIFICADA'!$B$2:$B1007),0),MATCH(CT$2,'CAMAGUI DATA UNIFICADA'!$C$1:$T$1,0)),"")</f>
        <v>2.29</v>
      </c>
      <c r="CU79" s="33">
        <f t="array" ref="CU79">IFERROR(INDEX('CAMAGUI DATA UNIFICADA'!$C$2:$T1007,MATCH(1,($A79='CAMAGUI DATA UNIFICADA'!$A$2:$A1007)*($CN$1='CAMAGUI DATA UNIFICADA'!$B$2:$B1007),0),MATCH(CU$2,'CAMAGUI DATA UNIFICADA'!$C$1:$T$1,0)),"")</f>
        <v>7.42416</v>
      </c>
      <c r="CV79" s="60">
        <f t="array" ref="CV79">IFERROR(INDEX('CAMAGUI DATA UNIFICADA'!$C$2:$T1007,MATCH(1,($A79='CAMAGUI DATA UNIFICADA'!$A$2:$A1007)*($CN$1='CAMAGUI DATA UNIFICADA'!$B$2:$B1007),0),MATCH(CV$2,'CAMAGUI DATA UNIFICADA'!$C$1:$T$1,0)),"")</f>
        <v>1288735.69</v>
      </c>
      <c r="CW79" s="33">
        <f t="array" ref="CW79">IFERROR(INDEX('CAMAGUI DATA UNIFICADA'!$C$2:$T1007,MATCH(1,($A79='CAMAGUI DATA UNIFICADA'!$A$2:$A1007)*($CN$1='CAMAGUI DATA UNIFICADA'!$B$2:$B1007),0),MATCH(CW$2,'CAMAGUI DATA UNIFICADA'!$C$1:$T$1,0)),"")</f>
        <v>1.214013318</v>
      </c>
      <c r="CX79" s="23">
        <f t="array" ref="CX79">IFERROR(INDEX('CAMAGUI DATA UNIFICADA'!$C$2:$T1007,MATCH(1,($A79='CAMAGUI DATA UNIFICADA'!$A$2:$A1007)*($CN$1='CAMAGUI DATA UNIFICADA'!$B$2:$B1007),0),MATCH(CX$2,'CAMAGUI DATA UNIFICADA'!$C$1:$T$1,0)),"")</f>
        <v>0.9913351462</v>
      </c>
      <c r="CY79" s="23">
        <f t="array" ref="CY79">IFERROR(INDEX('CAMAGUI DATA UNIFICADA'!$C$2:$T1007,MATCH(1,($A79='CAMAGUI DATA UNIFICADA'!$A$2:$A1007)*($CN$1='CAMAGUI DATA UNIFICADA'!$B$2:$B1007),0),MATCH(CY$2,'CAMAGUI DATA UNIFICADA'!$C$1:$T$1,0)),"")</f>
        <v>0.85</v>
      </c>
      <c r="CZ79" s="60">
        <f t="array" ref="CZ79">IFERROR(INDEX('CAMAGUI DATA UNIFICADA'!$C$2:$T1007,MATCH(1,($A79='CAMAGUI DATA UNIFICADA'!$A$2:$A1007)*($CN$1='CAMAGUI DATA UNIFICADA'!$B$2:$B1007),0),MATCH(CZ$2,'CAMAGUI DATA UNIFICADA'!$C$1:$T$1,0)),"")</f>
        <v>126285.7143</v>
      </c>
      <c r="DA79" s="2">
        <f t="array" ref="DA79">IFERROR(INDEX('CAMAGUI DATA UNIFICADA'!$C$2:$T1007,MATCH(1,($A79='CAMAGUI DATA UNIFICADA'!$A$2:$A1007)*($CN$1='CAMAGUI DATA UNIFICADA'!$B$2:$B1007),0),MATCH(DA$2,'CAMAGUI DATA UNIFICADA'!$C$1:$T$1,0)),"")</f>
        <v>2.6</v>
      </c>
      <c r="DB79" s="2">
        <f t="array" ref="DB79">IFERROR(INDEX('CAMAGUI DATA UNIFICADA'!$C$2:$T1007,MATCH(1,($A79='CAMAGUI DATA UNIFICADA'!$A$2:$A1007)*($CN$1='CAMAGUI DATA UNIFICADA'!$B$2:$B1007),0),MATCH(DB$2,'CAMAGUI DATA UNIFICADA'!$C$1:$T$1,0)),"")</f>
        <v>7.69</v>
      </c>
      <c r="DC79" s="33">
        <f t="array" ref="DC79">IFERROR(INDEX('CAMAGUI DATA UNIFICADA'!$C$2:$T1007,MATCH(1,($A79='CAMAGUI DATA UNIFICADA'!$A$2:$A1007)*($CN$1='CAMAGUI DATA UNIFICADA'!$B$2:$B1007),0),MATCH(DC$2,'CAMAGUI DATA UNIFICADA'!$C$1:$T$1,0)),"")</f>
        <v>5.91744</v>
      </c>
      <c r="DD79" s="60">
        <f t="array" ref="DD79">IFERROR(INDEX('CAMAGUI DATA UNIFICADA'!$C$2:$T1007,MATCH(1,($A79='CAMAGUI DATA UNIFICADA'!$A$2:$A1007)*($CN$1='CAMAGUI DATA UNIFICADA'!$B$2:$B1007),0),MATCH(DD$2,'CAMAGUI DATA UNIFICADA'!$C$1:$T$1,0)),"")</f>
        <v>556.475245</v>
      </c>
      <c r="DE79" s="140">
        <f t="array" ref="DE79">IFERROR(INDEX('CAMAGUI DATA UNIFICADA'!$C$2:$T1007,MATCH(1,($A79='CAMAGUI DATA UNIFICADA'!$A$2:$A1007)*($CN$1='CAMAGUI DATA UNIFICADA'!$B$2:$B1007),0),MATCH(DE$2,'CAMAGUI DATA UNIFICADA'!$C$1:$T$1,0)),"")</f>
        <v>17.36881125</v>
      </c>
      <c r="DF79" s="138" t="str">
        <f t="array" ref="DF79">IFERROR(INDEX('CAMAGUI DATA UNIFICADA'!$C$2:$T1007,MATCH(1,($A79='CAMAGUI DATA UNIFICADA'!$A$2:$A1007)*($DF$1='CAMAGUI DATA UNIFICADA'!$B$2:$B1007),0),MATCH(DF$2,'CAMAGUI DATA UNIFICADA'!$C$1:$T$1,0)),"")</f>
        <v/>
      </c>
      <c r="DG79" s="2" t="str">
        <f t="array" ref="DG79">IFERROR(INDEX('CAMAGUI DATA UNIFICADA'!$C$2:$T1007,MATCH(1,($A79='CAMAGUI DATA UNIFICADA'!$A$2:$A1007)*($DF$1='CAMAGUI DATA UNIFICADA'!$B$2:$B1007),0),MATCH(DG$2,'CAMAGUI DATA UNIFICADA'!$C$1:$T$1,0)),"")</f>
        <v/>
      </c>
      <c r="DH79" s="2" t="str">
        <f t="array" ref="DH79">IFERROR(INDEX('CAMAGUI DATA UNIFICADA'!$C$2:$T1007,MATCH(1,($A79='CAMAGUI DATA UNIFICADA'!$A$2:$A1007)*($DF$1='CAMAGUI DATA UNIFICADA'!$B$2:$B1007),0),MATCH(DH$2,'CAMAGUI DATA UNIFICADA'!$C$1:$T$1,0)),"")</f>
        <v/>
      </c>
      <c r="DI79" s="2" t="str">
        <f t="array" ref="DI79">IFERROR(INDEX('CAMAGUI DATA UNIFICADA'!$C$2:$T1007,MATCH(1,($A79='CAMAGUI DATA UNIFICADA'!$A$2:$A1007)*($DF$1='CAMAGUI DATA UNIFICADA'!$B$2:$B1007),0),MATCH(DI$2,'CAMAGUI DATA UNIFICADA'!$C$1:$T$1,0)),"")</f>
        <v/>
      </c>
      <c r="DJ79" s="139" t="str">
        <f t="array" ref="DJ79">IFERROR(INDEX('CAMAGUI DATA UNIFICADA'!$C$2:$T1007,MATCH(1,($A79='CAMAGUI DATA UNIFICADA'!$A$2:$A1007)*($DF$1='CAMAGUI DATA UNIFICADA'!$B$2:$B1007),0),MATCH(DJ$2,'CAMAGUI DATA UNIFICADA'!$C$1:$T$1,0)),"")</f>
        <v/>
      </c>
      <c r="DK79" s="2" t="str">
        <f t="array" ref="DK79">IFERROR(INDEX('CAMAGUI DATA UNIFICADA'!$C$2:$T1007,MATCH(1,($A79='CAMAGUI DATA UNIFICADA'!$A$2:$A1007)*($DF$1='CAMAGUI DATA UNIFICADA'!$B$2:$B1007),0),MATCH(DK$2,'CAMAGUI DATA UNIFICADA'!$C$1:$T$1,0)),"")</f>
        <v/>
      </c>
      <c r="DL79" s="2" t="str">
        <f t="array" ref="DL79">IFERROR(INDEX('CAMAGUI DATA UNIFICADA'!$C$2:$T1007,MATCH(1,($A79='CAMAGUI DATA UNIFICADA'!$A$2:$A1007)*($DF$1='CAMAGUI DATA UNIFICADA'!$B$2:$B1007),0),MATCH(DL$2,'CAMAGUI DATA UNIFICADA'!$C$1:$T$1,0)),"")</f>
        <v/>
      </c>
      <c r="DM79" s="33" t="str">
        <f t="array" ref="DM79">IFERROR(INDEX('CAMAGUI DATA UNIFICADA'!$C$2:$T1007,MATCH(1,($A79='CAMAGUI DATA UNIFICADA'!$A$2:$A1007)*($DF$1='CAMAGUI DATA UNIFICADA'!$B$2:$B1007),0),MATCH(DM$2,'CAMAGUI DATA UNIFICADA'!$C$1:$T$1,0)),"")</f>
        <v/>
      </c>
      <c r="DN79" s="60" t="str">
        <f t="array" ref="DN79">IFERROR(INDEX('CAMAGUI DATA UNIFICADA'!$C$2:$T1007,MATCH(1,($A79='CAMAGUI DATA UNIFICADA'!$A$2:$A1007)*($DF$1='CAMAGUI DATA UNIFICADA'!$B$2:$B1007),0),MATCH(DN$2,'CAMAGUI DATA UNIFICADA'!$C$1:$T$1,0)),"")</f>
        <v/>
      </c>
      <c r="DO79" s="33" t="str">
        <f t="array" ref="DO79">IFERROR(INDEX('CAMAGUI DATA UNIFICADA'!$C$2:$T1007,MATCH(1,($A79='CAMAGUI DATA UNIFICADA'!$A$2:$A1007)*($DF$1='CAMAGUI DATA UNIFICADA'!$B$2:$B1007),0),MATCH(DO$2,'CAMAGUI DATA UNIFICADA'!$C$1:$T$1,0)),"")</f>
        <v/>
      </c>
      <c r="DP79" s="23" t="str">
        <f t="array" ref="DP79">IFERROR(INDEX('CAMAGUI DATA UNIFICADA'!$C$2:$T1007,MATCH(1,($A79='CAMAGUI DATA UNIFICADA'!$A$2:$A1007)*($DF$1='CAMAGUI DATA UNIFICADA'!$B$2:$B1007),0),MATCH(DP$2,'CAMAGUI DATA UNIFICADA'!$C$1:$T$1,0)),"")</f>
        <v/>
      </c>
      <c r="DQ79" s="23" t="str">
        <f t="array" ref="DQ79">IFERROR(INDEX('CAMAGUI DATA UNIFICADA'!$C$2:$T1007,MATCH(1,($A79='CAMAGUI DATA UNIFICADA'!$A$2:$A1007)*($DF$1='CAMAGUI DATA UNIFICADA'!$B$2:$B1007),0),MATCH(DQ$2,'CAMAGUI DATA UNIFICADA'!$C$1:$T$1,0)),"")</f>
        <v/>
      </c>
      <c r="DR79" s="2" t="str">
        <f t="array" ref="DR79">IFERROR(INDEX('CAMAGUI DATA UNIFICADA'!$C$2:$T1007,MATCH(1,($A79='CAMAGUI DATA UNIFICADA'!$A$2:$A1007)*($DF$1='CAMAGUI DATA UNIFICADA'!$B$2:$B1007),0),MATCH(DR$2,'CAMAGUI DATA UNIFICADA'!$C$1:$T$1,0)),"")</f>
        <v/>
      </c>
      <c r="DS79" s="2" t="str">
        <f t="array" ref="DS79">IFERROR(INDEX('CAMAGUI DATA UNIFICADA'!$C$2:$T1007,MATCH(1,($A79='CAMAGUI DATA UNIFICADA'!$A$2:$A1007)*($DF$1='CAMAGUI DATA UNIFICADA'!$B$2:$B1007),0),MATCH(DS$2,'CAMAGUI DATA UNIFICADA'!$C$1:$T$1,0)),"")</f>
        <v/>
      </c>
      <c r="DT79" s="2" t="str">
        <f t="array" ref="DT79">IFERROR(INDEX('CAMAGUI DATA UNIFICADA'!$C$2:$T1007,MATCH(1,($A79='CAMAGUI DATA UNIFICADA'!$A$2:$A1007)*($DF$1='CAMAGUI DATA UNIFICADA'!$B$2:$B1007),0),MATCH(DT$2,'CAMAGUI DATA UNIFICADA'!$C$1:$T$1,0)),"")</f>
        <v/>
      </c>
      <c r="DU79" s="33" t="str">
        <f t="array" ref="DU79">IFERROR(INDEX('CAMAGUI DATA UNIFICADA'!$C$2:$T1007,MATCH(1,($A79='CAMAGUI DATA UNIFICADA'!$A$2:$A1007)*($DF$1='CAMAGUI DATA UNIFICADA'!$B$2:$B1007),0),MATCH(DU$2,'CAMAGUI DATA UNIFICADA'!$C$1:$T$1,0)),"")</f>
        <v/>
      </c>
      <c r="DV79" s="60" t="str">
        <f t="array" ref="DV79">IFERROR(INDEX('CAMAGUI DATA UNIFICADA'!$C$2:$T1007,MATCH(1,($A79='CAMAGUI DATA UNIFICADA'!$A$2:$A1007)*($DF$1='CAMAGUI DATA UNIFICADA'!$B$2:$B1007),0),MATCH(DV$2,'CAMAGUI DATA UNIFICADA'!$C$1:$T$1,0)),"")</f>
        <v/>
      </c>
      <c r="DW79" s="140" t="str">
        <f t="array" ref="DW79">IFERROR(INDEX('CAMAGUI DATA UNIFICADA'!$C$2:$T1007,MATCH(1,($A79='CAMAGUI DATA UNIFICADA'!$A$2:$A1007)*($DF$1='CAMAGUI DATA UNIFICADA'!$B$2:$B1007),0),MATCH(DW$2,'CAMAGUI DATA UNIFICADA'!$C$1:$T$1,0)),"")</f>
        <v/>
      </c>
      <c r="DX79" s="144" t="str">
        <f t="array" ref="DX79">IFERROR(INDEX('CAMAGUI DATA UNIFICADA'!$C$2:$T1007,MATCH(1,($A79='CAMAGUI DATA UNIFICADA'!$A$2:$A1007)*($DX$1='CAMAGUI DATA UNIFICADA'!$B$2:$B1007),0),MATCH(DX$2,'CAMAGUI DATA UNIFICADA'!$C$1:$T$1,0)),"")</f>
        <v/>
      </c>
      <c r="DY79" s="60" t="str">
        <f t="array" ref="DY79">IFERROR(INDEX('CAMAGUI DATA UNIFICADA'!$C$2:$T1007,MATCH(1,($A79='CAMAGUI DATA UNIFICADA'!$A$2:$A1007)*($DX$1='CAMAGUI DATA UNIFICADA'!$B$2:$B1007),0),MATCH(DY$2,'CAMAGUI DATA UNIFICADA'!$C$1:$T$1,0)),"")</f>
        <v/>
      </c>
      <c r="DZ79" s="60" t="str">
        <f t="array" ref="DZ79">IFERROR(INDEX('CAMAGUI DATA UNIFICADA'!$C$2:$T1007,MATCH(1,($A79='CAMAGUI DATA UNIFICADA'!$A$2:$A1007)*($DX$1='CAMAGUI DATA UNIFICADA'!$B$2:$B1007),0),MATCH(DZ$2,'CAMAGUI DATA UNIFICADA'!$C$1:$T$1,0)),"")</f>
        <v/>
      </c>
      <c r="EA79" s="60" t="str">
        <f t="array" ref="EA79">IFERROR(INDEX('CAMAGUI DATA UNIFICADA'!$C$2:$T1007,MATCH(1,($A79='CAMAGUI DATA UNIFICADA'!$A$2:$A1007)*($DX$1='CAMAGUI DATA UNIFICADA'!$B$2:$B1007),0),MATCH(EA$2,'CAMAGUI DATA UNIFICADA'!$C$1:$T$1,0)),"")</f>
        <v/>
      </c>
      <c r="EB79" s="60" t="str">
        <f t="array" ref="EB79">IFERROR(INDEX('CAMAGUI DATA UNIFICADA'!$C$2:$T1007,MATCH(1,($A79='CAMAGUI DATA UNIFICADA'!$A$2:$A1007)*($DX$1='CAMAGUI DATA UNIFICADA'!$B$2:$B1007),0),MATCH(EB$2,'CAMAGUI DATA UNIFICADA'!$C$1:$T$1,0)),"")</f>
        <v/>
      </c>
      <c r="EC79" s="60" t="str">
        <f t="array" ref="EC79">IFERROR(INDEX('CAMAGUI DATA UNIFICADA'!$C$2:$T1007,MATCH(1,($A79='CAMAGUI DATA UNIFICADA'!$A$2:$A1007)*($DX$1='CAMAGUI DATA UNIFICADA'!$B$2:$B1007),0),MATCH(EC$2,'CAMAGUI DATA UNIFICADA'!$C$1:$T$1,0)),"")</f>
        <v/>
      </c>
      <c r="ED79" s="60" t="str">
        <f t="array" ref="ED79">IFERROR(INDEX('CAMAGUI DATA UNIFICADA'!$C$2:$T1007,MATCH(1,($A79='CAMAGUI DATA UNIFICADA'!$A$2:$A1007)*($DX$1='CAMAGUI DATA UNIFICADA'!$B$2:$B1007),0),MATCH(ED$2,'CAMAGUI DATA UNIFICADA'!$C$1:$T$1,0)),"")</f>
        <v/>
      </c>
      <c r="EE79" s="60" t="str">
        <f t="array" ref="EE79">IFERROR(INDEX('CAMAGUI DATA UNIFICADA'!$C$2:$T1007,MATCH(1,($A79='CAMAGUI DATA UNIFICADA'!$A$2:$A1007)*($DX$1='CAMAGUI DATA UNIFICADA'!$B$2:$B1007),0),MATCH(EE$2,'CAMAGUI DATA UNIFICADA'!$C$1:$T$1,0)),"")</f>
        <v/>
      </c>
      <c r="EF79" s="60" t="str">
        <f t="array" ref="EF79">IFERROR(INDEX('CAMAGUI DATA UNIFICADA'!$C$2:$T1007,MATCH(1,($A79='CAMAGUI DATA UNIFICADA'!$A$2:$A1007)*($DX$1='CAMAGUI DATA UNIFICADA'!$B$2:$B1007),0),MATCH(EF$2,'CAMAGUI DATA UNIFICADA'!$C$1:$T$1,0)),"")</f>
        <v/>
      </c>
      <c r="EG79" s="60" t="str">
        <f t="array" ref="EG79">IFERROR(INDEX('CAMAGUI DATA UNIFICADA'!$C$2:$T1007,MATCH(1,($A79='CAMAGUI DATA UNIFICADA'!$A$2:$A1007)*($DX$1='CAMAGUI DATA UNIFICADA'!$B$2:$B1007),0),MATCH(EG$2,'CAMAGUI DATA UNIFICADA'!$C$1:$T$1,0)),"")</f>
        <v/>
      </c>
      <c r="EH79" s="60" t="str">
        <f t="array" ref="EH79">IFERROR(INDEX('CAMAGUI DATA UNIFICADA'!$C$2:$T1007,MATCH(1,($A79='CAMAGUI DATA UNIFICADA'!$A$2:$A1007)*($DX$1='CAMAGUI DATA UNIFICADA'!$B$2:$B1007),0),MATCH(EH$2,'CAMAGUI DATA UNIFICADA'!$C$1:$T$1,0)),"")</f>
        <v/>
      </c>
      <c r="EI79" s="60" t="str">
        <f t="array" ref="EI79">IFERROR(INDEX('CAMAGUI DATA UNIFICADA'!$C$2:$T1007,MATCH(1,($A79='CAMAGUI DATA UNIFICADA'!$A$2:$A1007)*($DX$1='CAMAGUI DATA UNIFICADA'!$B$2:$B1007),0),MATCH(EI$2,'CAMAGUI DATA UNIFICADA'!$C$1:$T$1,0)),"")</f>
        <v/>
      </c>
      <c r="EJ79" s="60" t="str">
        <f t="array" ref="EJ79">IFERROR(INDEX('CAMAGUI DATA UNIFICADA'!$C$2:$T1007,MATCH(1,($A79='CAMAGUI DATA UNIFICADA'!$A$2:$A1007)*($DX$1='CAMAGUI DATA UNIFICADA'!$B$2:$B1007),0),MATCH(EJ$2,'CAMAGUI DATA UNIFICADA'!$C$1:$T$1,0)),"")</f>
        <v/>
      </c>
      <c r="EK79" s="60" t="str">
        <f t="array" ref="EK79">IFERROR(INDEX('CAMAGUI DATA UNIFICADA'!$C$2:$T1007,MATCH(1,($A79='CAMAGUI DATA UNIFICADA'!$A$2:$A1007)*($DX$1='CAMAGUI DATA UNIFICADA'!$B$2:$B1007),0),MATCH(EK$2,'CAMAGUI DATA UNIFICADA'!$C$1:$T$1,0)),"")</f>
        <v/>
      </c>
      <c r="EL79" s="60" t="str">
        <f t="array" ref="EL79">IFERROR(INDEX('CAMAGUI DATA UNIFICADA'!$C$2:$T1007,MATCH(1,($A79='CAMAGUI DATA UNIFICADA'!$A$2:$A1007)*($DX$1='CAMAGUI DATA UNIFICADA'!$B$2:$B1007),0),MATCH(EL$2,'CAMAGUI DATA UNIFICADA'!$C$1:$T$1,0)),"")</f>
        <v/>
      </c>
      <c r="EM79" s="60" t="str">
        <f t="array" ref="EM79">IFERROR(INDEX('CAMAGUI DATA UNIFICADA'!$C$2:$T1007,MATCH(1,($A79='CAMAGUI DATA UNIFICADA'!$A$2:$A1007)*($DX$1='CAMAGUI DATA UNIFICADA'!$B$2:$B1007),0),MATCH(EM$2,'CAMAGUI DATA UNIFICADA'!$C$1:$T$1,0)),"")</f>
        <v/>
      </c>
      <c r="EN79" s="60" t="str">
        <f t="array" ref="EN79">IFERROR(INDEX('CAMAGUI DATA UNIFICADA'!$C$2:$T1007,MATCH(1,($A79='CAMAGUI DATA UNIFICADA'!$A$2:$A1007)*($DX$1='CAMAGUI DATA UNIFICADA'!$B$2:$B1007),0),MATCH(EN$2,'CAMAGUI DATA UNIFICADA'!$C$1:$T$1,0)),"")</f>
        <v/>
      </c>
      <c r="EO79" s="140" t="str">
        <f t="array" ref="EO79">IFERROR(INDEX('CAMAGUI DATA UNIFICADA'!$C$2:$T1007,MATCH(1,($A79='CAMAGUI DATA UNIFICADA'!$A$2:$A1007)*($DX$1='CAMAGUI DATA UNIFICADA'!$B$2:$B1007),0),MATCH(EO$2,'CAMAGUI DATA UNIFICADA'!$C$1:$T$1,0)),"")</f>
        <v/>
      </c>
    </row>
    <row r="80">
      <c r="A80" s="137">
        <v>45488.0</v>
      </c>
      <c r="B80" s="138" t="str">
        <f t="array" ref="B80">IFERROR(INDEX('CAMAGUI DATA UNIFICADA'!$C$2:$T1007,MATCH(1,($A80='CAMAGUI DATA UNIFICADA'!$A$2:$A1007)*($B$1='CAMAGUI DATA UNIFICADA'!$B$2:$B1007),0),MATCH(B$2,'CAMAGUI DATA UNIFICADA'!$C$1:$T$1,0)),"")</f>
        <v/>
      </c>
      <c r="C80" s="2" t="str">
        <f t="array" ref="C80">IFERROR(INDEX('CAMAGUI DATA UNIFICADA'!$C$2:$T1007,MATCH(1,($A80='CAMAGUI DATA UNIFICADA'!$A$2:$A1007)*($B$1='CAMAGUI DATA UNIFICADA'!$B$2:$B1007),0),MATCH(C$2,'CAMAGUI DATA UNIFICADA'!$C$1:$T$1,0)),"")</f>
        <v/>
      </c>
      <c r="D80" s="2" t="str">
        <f t="array" ref="D80">IFERROR(INDEX('CAMAGUI DATA UNIFICADA'!$C$2:$T1007,MATCH(1,($A80='CAMAGUI DATA UNIFICADA'!$A$2:$A1007)*($B$1='CAMAGUI DATA UNIFICADA'!$B$2:$B1007),0),MATCH(D$2,'CAMAGUI DATA UNIFICADA'!$C$1:$T$1,0)),"")</f>
        <v/>
      </c>
      <c r="E80" s="2" t="str">
        <f t="array" ref="E80">IFERROR(INDEX('CAMAGUI DATA UNIFICADA'!$C$2:$T1007,MATCH(1,($A80='CAMAGUI DATA UNIFICADA'!$A$2:$A1007)*($B$1='CAMAGUI DATA UNIFICADA'!$B$2:$B1007),0),MATCH(E$2,'CAMAGUI DATA UNIFICADA'!$C$1:$T$1,0)),"")</f>
        <v/>
      </c>
      <c r="F80" s="139" t="str">
        <f t="array" ref="F80">IFERROR(INDEX('CAMAGUI DATA UNIFICADA'!$C$2:$T1007,MATCH(1,($A80='CAMAGUI DATA UNIFICADA'!$A$2:$A1007)*($B$1='CAMAGUI DATA UNIFICADA'!$B$2:$B1007),0),MATCH(F$2,'CAMAGUI DATA UNIFICADA'!$C$1:$T$1,0)),"")</f>
        <v/>
      </c>
      <c r="G80" s="2" t="str">
        <f t="array" ref="G80">IFERROR(INDEX('CAMAGUI DATA UNIFICADA'!$C$2:$T1007,MATCH(1,($A80='CAMAGUI DATA UNIFICADA'!$A$2:$A1007)*($B$1='CAMAGUI DATA UNIFICADA'!$B$2:$B1007),0),MATCH(G$2,'CAMAGUI DATA UNIFICADA'!$C$1:$T$1,0)),"")</f>
        <v/>
      </c>
      <c r="H80" s="2" t="str">
        <f t="array" ref="H80">IFERROR(INDEX('CAMAGUI DATA UNIFICADA'!$C$2:$T1007,MATCH(1,($A80='CAMAGUI DATA UNIFICADA'!$A$2:$A1007)*($B$1='CAMAGUI DATA UNIFICADA'!$B$2:$B1007),0),MATCH(H$2,'CAMAGUI DATA UNIFICADA'!$C$1:$T$1,0)),"")</f>
        <v/>
      </c>
      <c r="I80" s="33" t="str">
        <f t="array" ref="I80">IFERROR(INDEX('CAMAGUI DATA UNIFICADA'!$C$2:$T1007,MATCH(1,($A80='CAMAGUI DATA UNIFICADA'!$A$2:$A1007)*($B$1='CAMAGUI DATA UNIFICADA'!$B$2:$B1007),0),MATCH(I$2,'CAMAGUI DATA UNIFICADA'!$C$1:$T$1,0)),"")</f>
        <v/>
      </c>
      <c r="J80" s="60" t="str">
        <f t="array" ref="J80">IFERROR(INDEX('CAMAGUI DATA UNIFICADA'!$C$2:$T1007,MATCH(1,($A80='CAMAGUI DATA UNIFICADA'!$A$2:$A1007)*($B$1='CAMAGUI DATA UNIFICADA'!$B$2:$B1007),0),MATCH(J$2,'CAMAGUI DATA UNIFICADA'!$C$1:$T$1,0)),"")</f>
        <v/>
      </c>
      <c r="K80" s="33" t="str">
        <f t="array" ref="K80">IFERROR(INDEX('CAMAGUI DATA UNIFICADA'!$C$2:$T1007,MATCH(1,($A80='CAMAGUI DATA UNIFICADA'!$A$2:$A1007)*($B$1='CAMAGUI DATA UNIFICADA'!$B$2:$B1007),0),MATCH(K$2,'CAMAGUI DATA UNIFICADA'!$C$1:$T$1,0)),"")</f>
        <v/>
      </c>
      <c r="L80" s="23" t="str">
        <f t="array" ref="L80">IFERROR(INDEX('CAMAGUI DATA UNIFICADA'!$C$2:$T1007,MATCH(1,($A80='CAMAGUI DATA UNIFICADA'!$A$2:$A1007)*($B$1='CAMAGUI DATA UNIFICADA'!$B$2:$B1007),0),MATCH(L$2,'CAMAGUI DATA UNIFICADA'!$C$1:$T$1,0)),"")</f>
        <v/>
      </c>
      <c r="M80" s="23" t="str">
        <f t="array" ref="M80">IFERROR(INDEX('CAMAGUI DATA UNIFICADA'!$C$2:$T1007,MATCH(1,($A80='CAMAGUI DATA UNIFICADA'!$A$2:$A1007)*($B$1='CAMAGUI DATA UNIFICADA'!$B$2:$B1007),0),MATCH(M$2,'CAMAGUI DATA UNIFICADA'!$C$1:$T$1,0)),"")</f>
        <v/>
      </c>
      <c r="N80" s="60" t="str">
        <f t="array" ref="N80">IFERROR(INDEX('CAMAGUI DATA UNIFICADA'!$C$2:$T1007,MATCH(1,($A80='CAMAGUI DATA UNIFICADA'!$A$2:$A1007)*($B$1='CAMAGUI DATA UNIFICADA'!$B$2:$B1007),0),MATCH(N$2,'CAMAGUI DATA UNIFICADA'!$C$1:$T$1,0)),"")</f>
        <v/>
      </c>
      <c r="O80" s="2" t="str">
        <f t="array" ref="O80">IFERROR(INDEX('CAMAGUI DATA UNIFICADA'!$C$2:$T1007,MATCH(1,($A80='CAMAGUI DATA UNIFICADA'!$A$2:$A1007)*($B$1='CAMAGUI DATA UNIFICADA'!$B$2:$B1007),0),MATCH(O$2,'CAMAGUI DATA UNIFICADA'!$C$1:$T$1,0)),"")</f>
        <v/>
      </c>
      <c r="P80" s="2" t="str">
        <f t="array" ref="P80">IFERROR(INDEX('CAMAGUI DATA UNIFICADA'!$C$2:$T1007,MATCH(1,($A80='CAMAGUI DATA UNIFICADA'!$A$2:$A1007)*($B$1='CAMAGUI DATA UNIFICADA'!$B$2:$B1007),0),MATCH(P$2,'CAMAGUI DATA UNIFICADA'!$C$1:$T$1,0)),"")</f>
        <v/>
      </c>
      <c r="Q80" s="33" t="str">
        <f t="array" ref="Q80">IFERROR(INDEX('CAMAGUI DATA UNIFICADA'!$C$2:$T1007,MATCH(1,($A80='CAMAGUI DATA UNIFICADA'!$A$2:$A1007)*($B$1='CAMAGUI DATA UNIFICADA'!$B$2:$B1007),0),MATCH(Q$2,'CAMAGUI DATA UNIFICADA'!$C$1:$T$1,0)),"")</f>
        <v/>
      </c>
      <c r="R80" s="60" t="str">
        <f t="array" ref="R80">IFERROR(INDEX('CAMAGUI DATA UNIFICADA'!$C$2:$T1007,MATCH(1,($A80='CAMAGUI DATA UNIFICADA'!$A$2:$A1007)*($B$1='CAMAGUI DATA UNIFICADA'!$B$2:$B1007),0),MATCH(R$2,'CAMAGUI DATA UNIFICADA'!$C$1:$T$1,0)),"")</f>
        <v/>
      </c>
      <c r="S80" s="140" t="str">
        <f t="array" ref="S80">IFERROR(INDEX('CAMAGUI DATA UNIFICADA'!$C$2:$T1007,MATCH(1,($A80='CAMAGUI DATA UNIFICADA'!$A$2:$A1007)*($B$1='CAMAGUI DATA UNIFICADA'!$B$2:$B1007),0),MATCH(S$2,'CAMAGUI DATA UNIFICADA'!$C$1:$T$1,0)),"")</f>
        <v/>
      </c>
      <c r="T80" s="138" t="str">
        <f t="array" ref="T80">IFERROR(INDEX('CAMAGUI DATA UNIFICADA'!$C$2:$T1007,MATCH(1,($A80='CAMAGUI DATA UNIFICADA'!$A$2:$A1007)*($T$1='CAMAGUI DATA UNIFICADA'!$B$2:$B1007),0),MATCH(T$2,'CAMAGUI DATA UNIFICADA'!$C$1:$T$1,0)),"")</f>
        <v/>
      </c>
      <c r="U80" s="2" t="str">
        <f t="array" ref="U80">IFERROR(INDEX('CAMAGUI DATA UNIFICADA'!$C$2:$T1007,MATCH(1,($A80='CAMAGUI DATA UNIFICADA'!$A$2:$A1007)*($T$1='CAMAGUI DATA UNIFICADA'!$B$2:$B1007),0),MATCH(U$2,'CAMAGUI DATA UNIFICADA'!$C$1:$T$1,0)),"")</f>
        <v/>
      </c>
      <c r="V80" s="2" t="str">
        <f t="array" ref="V80">IFERROR(INDEX('CAMAGUI DATA UNIFICADA'!$C$2:$T1007,MATCH(1,($A80='CAMAGUI DATA UNIFICADA'!$A$2:$A1007)*($T$1='CAMAGUI DATA UNIFICADA'!$B$2:$B1007),0),MATCH(V$2,'CAMAGUI DATA UNIFICADA'!$C$1:$T$1,0)),"")</f>
        <v/>
      </c>
      <c r="W80" s="2" t="str">
        <f t="array" ref="W80">IFERROR(INDEX('CAMAGUI DATA UNIFICADA'!$C$2:$T1007,MATCH(1,($A80='CAMAGUI DATA UNIFICADA'!$A$2:$A1007)*($T$1='CAMAGUI DATA UNIFICADA'!$B$2:$B1007),0),MATCH(W$2,'CAMAGUI DATA UNIFICADA'!$C$1:$T$1,0)),"")</f>
        <v/>
      </c>
      <c r="X80" s="139" t="str">
        <f t="array" ref="X80">IFERROR(INDEX('CAMAGUI DATA UNIFICADA'!$C$2:$T1007,MATCH(1,($A80='CAMAGUI DATA UNIFICADA'!$A$2:$A1007)*($T$1='CAMAGUI DATA UNIFICADA'!$B$2:$B1007),0),MATCH(X$2,'CAMAGUI DATA UNIFICADA'!$C$1:$T$1,0)),"")</f>
        <v/>
      </c>
      <c r="Y80" s="2" t="str">
        <f t="array" ref="Y80">IFERROR(INDEX('CAMAGUI DATA UNIFICADA'!$C$2:$T1007,MATCH(1,($A80='CAMAGUI DATA UNIFICADA'!$A$2:$A1007)*($T$1='CAMAGUI DATA UNIFICADA'!$B$2:$B1007),0),MATCH(Y$2,'CAMAGUI DATA UNIFICADA'!$C$1:$T$1,0)),"")</f>
        <v/>
      </c>
      <c r="Z80" s="2" t="str">
        <f t="array" ref="Z80">IFERROR(INDEX('CAMAGUI DATA UNIFICADA'!$C$2:$T1007,MATCH(1,($A80='CAMAGUI DATA UNIFICADA'!$A$2:$A1007)*($T$1='CAMAGUI DATA UNIFICADA'!$B$2:$B1007),0),MATCH(Z$2,'CAMAGUI DATA UNIFICADA'!$C$1:$T$1,0)),"")</f>
        <v/>
      </c>
      <c r="AA80" s="2" t="str">
        <f t="array" ref="AA80">IFERROR(INDEX('CAMAGUI DATA UNIFICADA'!$C$2:$T1007,MATCH(1,($A80='CAMAGUI DATA UNIFICADA'!$A$2:$A1007)*($T$1='CAMAGUI DATA UNIFICADA'!$B$2:$B1007),0),MATCH(AA$2,'CAMAGUI DATA UNIFICADA'!$C$1:$T$1,0)),"")</f>
        <v/>
      </c>
      <c r="AB80" s="60" t="str">
        <f t="array" ref="AB80">IFERROR(INDEX('CAMAGUI DATA UNIFICADA'!$C$2:$T1007,MATCH(1,($A80='CAMAGUI DATA UNIFICADA'!$A$2:$A1007)*($T$1='CAMAGUI DATA UNIFICADA'!$B$2:$B1007),0),MATCH(AB$2,'CAMAGUI DATA UNIFICADA'!$C$1:$T$1,0)),"")</f>
        <v/>
      </c>
      <c r="AC80" s="33" t="str">
        <f t="array" ref="AC80">IFERROR(INDEX('CAMAGUI DATA UNIFICADA'!$C$2:$T1007,MATCH(1,($A80='CAMAGUI DATA UNIFICADA'!$A$2:$A1007)*($T$1='CAMAGUI DATA UNIFICADA'!$B$2:$B1007),0),MATCH(AC$2,'CAMAGUI DATA UNIFICADA'!$C$1:$T$1,0)),"")</f>
        <v/>
      </c>
      <c r="AD80" s="23" t="str">
        <f t="array" ref="AD80">IFERROR(INDEX('CAMAGUI DATA UNIFICADA'!$C$2:$T1007,MATCH(1,($A80='CAMAGUI DATA UNIFICADA'!$A$2:$A1007)*($T$1='CAMAGUI DATA UNIFICADA'!$B$2:$B1007),0),MATCH(AD$2,'CAMAGUI DATA UNIFICADA'!$C$1:$T$1,0)),"")</f>
        <v/>
      </c>
      <c r="AE80" s="23" t="str">
        <f t="array" ref="AE80">IFERROR(INDEX('CAMAGUI DATA UNIFICADA'!$C$2:$T1007,MATCH(1,($A80='CAMAGUI DATA UNIFICADA'!$A$2:$A1007)*($T$1='CAMAGUI DATA UNIFICADA'!$B$2:$B1007),0),MATCH(AE$2,'CAMAGUI DATA UNIFICADA'!$C$1:$T$1,0)),"")</f>
        <v/>
      </c>
      <c r="AF80" s="60" t="str">
        <f t="array" ref="AF80">IFERROR(INDEX('CAMAGUI DATA UNIFICADA'!$C$2:$T1007,MATCH(1,($A80='CAMAGUI DATA UNIFICADA'!$A$2:$A1007)*($T$1='CAMAGUI DATA UNIFICADA'!$B$2:$B1007),0),MATCH(AF$2,'CAMAGUI DATA UNIFICADA'!$C$1:$T$1,0)),"")</f>
        <v/>
      </c>
      <c r="AG80" s="2" t="str">
        <f t="array" ref="AG80">IFERROR(INDEX('CAMAGUI DATA UNIFICADA'!$C$2:$T1007,MATCH(1,($A80='CAMAGUI DATA UNIFICADA'!$A$2:$A1007)*($T$1='CAMAGUI DATA UNIFICADA'!$B$2:$B1007),0),MATCH(AG$2,'CAMAGUI DATA UNIFICADA'!$C$1:$T$1,0)),"")</f>
        <v/>
      </c>
      <c r="AH80" s="2" t="str">
        <f t="array" ref="AH80">IFERROR(INDEX('CAMAGUI DATA UNIFICADA'!$C$2:$T1007,MATCH(1,($A80='CAMAGUI DATA UNIFICADA'!$A$2:$A1007)*($T$1='CAMAGUI DATA UNIFICADA'!$B$2:$B1007),0),MATCH(AH$2,'CAMAGUI DATA UNIFICADA'!$C$1:$T$1,0)),"")</f>
        <v/>
      </c>
      <c r="AI80" s="33" t="str">
        <f t="array" ref="AI80">IFERROR(INDEX('CAMAGUI DATA UNIFICADA'!$C$2:$T1007,MATCH(1,($A80='CAMAGUI DATA UNIFICADA'!$A$2:$A1007)*($T$1='CAMAGUI DATA UNIFICADA'!$B$2:$B1007),0),MATCH(AI$2,'CAMAGUI DATA UNIFICADA'!$C$1:$T$1,0)),"")</f>
        <v/>
      </c>
      <c r="AJ80" s="60" t="str">
        <f t="array" ref="AJ80">IFERROR(INDEX('CAMAGUI DATA UNIFICADA'!$C$2:$T1007,MATCH(1,($A80='CAMAGUI DATA UNIFICADA'!$A$2:$A1007)*($T$1='CAMAGUI DATA UNIFICADA'!$B$2:$B1007),0),MATCH(AJ$2,'CAMAGUI DATA UNIFICADA'!$C$1:$T$1,0)),"")</f>
        <v/>
      </c>
      <c r="AK80" s="140" t="str">
        <f t="array" ref="AK80">IFERROR(INDEX('CAMAGUI DATA UNIFICADA'!$C$2:$T1007,MATCH(1,($A80='CAMAGUI DATA UNIFICADA'!$A$2:$A1007)*($T$1='CAMAGUI DATA UNIFICADA'!$B$2:$B1007),0),MATCH(AK$2,'CAMAGUI DATA UNIFICADA'!$C$1:$T$1,0)),"")</f>
        <v/>
      </c>
      <c r="AL80" s="138" t="str">
        <f t="array" ref="AL80">IFERROR(INDEX('CAMAGUI DATA UNIFICADA'!$C$2:$T1007,MATCH(1,($A80='CAMAGUI DATA UNIFICADA'!$A$2:$A1007)*($AL$1='CAMAGUI DATA UNIFICADA'!$B$2:$B1007),0),MATCH(AL$2,'CAMAGUI DATA UNIFICADA'!$C$1:$T$1,0)),"")</f>
        <v/>
      </c>
      <c r="AM80" s="2" t="str">
        <f t="array" ref="AM80">IFERROR(INDEX('CAMAGUI DATA UNIFICADA'!$C$2:$T1007,MATCH(1,($A80='CAMAGUI DATA UNIFICADA'!$A$2:$A1007)*($AL$1='CAMAGUI DATA UNIFICADA'!$B$2:$B1007),0),MATCH(AM$2,'CAMAGUI DATA UNIFICADA'!$C$1:$T$1,0)),"")</f>
        <v/>
      </c>
      <c r="AN80" s="2" t="str">
        <f t="array" ref="AN80">IFERROR(INDEX('CAMAGUI DATA UNIFICADA'!$C$2:$T1007,MATCH(1,($A80='CAMAGUI DATA UNIFICADA'!$A$2:$A1007)*($AL$1='CAMAGUI DATA UNIFICADA'!$B$2:$B1007),0),MATCH(AN$2,'CAMAGUI DATA UNIFICADA'!$C$1:$T$1,0)),"")</f>
        <v/>
      </c>
      <c r="AO80" s="2" t="str">
        <f t="array" ref="AO80">IFERROR(INDEX('CAMAGUI DATA UNIFICADA'!$C$2:$T1007,MATCH(1,($A80='CAMAGUI DATA UNIFICADA'!$A$2:$A1007)*($AL$1='CAMAGUI DATA UNIFICADA'!$B$2:$B1007),0),MATCH(AO$2,'CAMAGUI DATA UNIFICADA'!$C$1:$T$1,0)),"")</f>
        <v/>
      </c>
      <c r="AP80" s="139" t="str">
        <f t="array" ref="AP80">IFERROR(INDEX('CAMAGUI DATA UNIFICADA'!$C$2:$T1007,MATCH(1,($A80='CAMAGUI DATA UNIFICADA'!$A$2:$A1007)*($AL$1='CAMAGUI DATA UNIFICADA'!$B$2:$B1007),0),MATCH(AP$2,'CAMAGUI DATA UNIFICADA'!$C$1:$T$1,0)),"")</f>
        <v/>
      </c>
      <c r="AQ80" s="2" t="str">
        <f t="array" ref="AQ80">IFERROR(INDEX('CAMAGUI DATA UNIFICADA'!$C$2:$T1007,MATCH(1,($A80='CAMAGUI DATA UNIFICADA'!$A$2:$A1007)*($AL$1='CAMAGUI DATA UNIFICADA'!$B$2:$B1007),0),MATCH(AQ$2,'CAMAGUI DATA UNIFICADA'!$C$1:$T$1,0)),"")</f>
        <v/>
      </c>
      <c r="AR80" s="2" t="str">
        <f t="array" ref="AR80">IFERROR(INDEX('CAMAGUI DATA UNIFICADA'!$C$2:$T1007,MATCH(1,($A80='CAMAGUI DATA UNIFICADA'!$A$2:$A1007)*($AL$1='CAMAGUI DATA UNIFICADA'!$B$2:$B1007),0),MATCH(AR$2,'CAMAGUI DATA UNIFICADA'!$C$1:$T$1,0)),"")</f>
        <v/>
      </c>
      <c r="AS80" s="33" t="str">
        <f t="array" ref="AS80">IFERROR(INDEX('CAMAGUI DATA UNIFICADA'!$C$2:$T1007,MATCH(1,($A80='CAMAGUI DATA UNIFICADA'!$A$2:$A1007)*($AL$1='CAMAGUI DATA UNIFICADA'!$B$2:$B1007),0),MATCH(AS$2,'CAMAGUI DATA UNIFICADA'!$C$1:$T$1,0)),"")</f>
        <v/>
      </c>
      <c r="AT80" s="60" t="str">
        <f t="array" ref="AT80">IFERROR(INDEX('CAMAGUI DATA UNIFICADA'!$C$2:$T1007,MATCH(1,($A80='CAMAGUI DATA UNIFICADA'!$A$2:$A1007)*($AL$1='CAMAGUI DATA UNIFICADA'!$B$2:$B1007),0),MATCH(AT$2,'CAMAGUI DATA UNIFICADA'!$C$1:$T$1,0)),"")</f>
        <v/>
      </c>
      <c r="AU80" s="33" t="str">
        <f t="array" ref="AU80">IFERROR(INDEX('CAMAGUI DATA UNIFICADA'!$C$2:$T1007,MATCH(1,($A80='CAMAGUI DATA UNIFICADA'!$A$2:$A1007)*($AL$1='CAMAGUI DATA UNIFICADA'!$B$2:$B1007),0),MATCH(AU$2,'CAMAGUI DATA UNIFICADA'!$C$1:$T$1,0)),"")</f>
        <v/>
      </c>
      <c r="AV80" s="23" t="str">
        <f t="array" ref="AV80">IFERROR(INDEX('CAMAGUI DATA UNIFICADA'!$C$2:$T1007,MATCH(1,($A80='CAMAGUI DATA UNIFICADA'!$A$2:$A1007)*($AL$1='CAMAGUI DATA UNIFICADA'!$B$2:$B1007),0),MATCH(AV$2,'CAMAGUI DATA UNIFICADA'!$C$1:$T$1,0)),"")</f>
        <v/>
      </c>
      <c r="AW80" s="23" t="str">
        <f t="array" ref="AW80">IFERROR(INDEX('CAMAGUI DATA UNIFICADA'!$C$2:$T1007,MATCH(1,($A80='CAMAGUI DATA UNIFICADA'!$A$2:$A1007)*($AL$1='CAMAGUI DATA UNIFICADA'!$B$2:$B1007),0),MATCH(AW$2,'CAMAGUI DATA UNIFICADA'!$C$1:$T$1,0)),"")</f>
        <v/>
      </c>
      <c r="AX80" s="60" t="str">
        <f t="array" ref="AX80">IFERROR(INDEX('CAMAGUI DATA UNIFICADA'!$C$2:$T1007,MATCH(1,($A80='CAMAGUI DATA UNIFICADA'!$A$2:$A1007)*($AL$1='CAMAGUI DATA UNIFICADA'!$B$2:$B1007),0),MATCH(AX$2,'CAMAGUI DATA UNIFICADA'!$C$1:$T$1,0)),"")</f>
        <v/>
      </c>
      <c r="AY80" s="2" t="str">
        <f t="array" ref="AY80">IFERROR(INDEX('CAMAGUI DATA UNIFICADA'!$C$2:$T1007,MATCH(1,($A80='CAMAGUI DATA UNIFICADA'!$A$2:$A1007)*($AL$1='CAMAGUI DATA UNIFICADA'!$B$2:$B1007),0),MATCH(AY$2,'CAMAGUI DATA UNIFICADA'!$C$1:$T$1,0)),"")</f>
        <v/>
      </c>
      <c r="AZ80" s="2" t="str">
        <f t="array" ref="AZ80">IFERROR(INDEX('CAMAGUI DATA UNIFICADA'!$C$2:$T1007,MATCH(1,($A80='CAMAGUI DATA UNIFICADA'!$A$2:$A1007)*($AL$1='CAMAGUI DATA UNIFICADA'!$B$2:$B1007),0),MATCH(AZ$2,'CAMAGUI DATA UNIFICADA'!$C$1:$T$1,0)),"")</f>
        <v/>
      </c>
      <c r="BA80" s="33" t="str">
        <f t="array" ref="BA80">IFERROR(INDEX('CAMAGUI DATA UNIFICADA'!$C$2:$T1007,MATCH(1,($A80='CAMAGUI DATA UNIFICADA'!$A$2:$A1007)*($AL$1='CAMAGUI DATA UNIFICADA'!$B$2:$B1007),0),MATCH(BA$2,'CAMAGUI DATA UNIFICADA'!$C$1:$T$1,0)),"")</f>
        <v/>
      </c>
      <c r="BB80" s="60" t="str">
        <f t="array" ref="BB80">IFERROR(INDEX('CAMAGUI DATA UNIFICADA'!$C$2:$T1007,MATCH(1,($A80='CAMAGUI DATA UNIFICADA'!$A$2:$A1007)*($AL$1='CAMAGUI DATA UNIFICADA'!$B$2:$B1007),0),MATCH(BB$2,'CAMAGUI DATA UNIFICADA'!$C$1:$T$1,0)),"")</f>
        <v/>
      </c>
      <c r="BC80" s="140" t="str">
        <f t="array" ref="BC80">IFERROR(INDEX('CAMAGUI DATA UNIFICADA'!$C$2:$T1007,MATCH(1,($A80='CAMAGUI DATA UNIFICADA'!$A$2:$A1007)*($AL$1='CAMAGUI DATA UNIFICADA'!$B$2:$B1007),0),MATCH(BC$2,'CAMAGUI DATA UNIFICADA'!$C$1:$T$1,0)),"")</f>
        <v/>
      </c>
      <c r="BD80" s="138" t="str">
        <f t="array" ref="BD80">IFERROR(INDEX('CAMAGUI DATA UNIFICADA'!$C$2:$T1007,MATCH(1,($A80='CAMAGUI DATA UNIFICADA'!$A$2:$A1007)*($BD$1='CAMAGUI DATA UNIFICADA'!$B$2:$B1007),0),MATCH(BD$2,'CAMAGUI DATA UNIFICADA'!$C$1:$T$1,0)),"")</f>
        <v>CA4180624</v>
      </c>
      <c r="BE80" s="2">
        <f t="array" ref="BE80">IFERROR(INDEX('CAMAGUI DATA UNIFICADA'!$C$2:$T1007,MATCH(1,($A80='CAMAGUI DATA UNIFICADA'!$A$2:$A1007)*($BD$1='CAMAGUI DATA UNIFICADA'!$B$2:$B1007),0),MATCH(BE$2,'CAMAGUI DATA UNIFICADA'!$C$1:$T$1,0)),"")</f>
        <v>275</v>
      </c>
      <c r="BF80" s="2">
        <f t="array" ref="BF80">IFERROR(INDEX('CAMAGUI DATA UNIFICADA'!$C$2:$T1007,MATCH(1,($A80='CAMAGUI DATA UNIFICADA'!$A$2:$A1007)*($BD$1='CAMAGUI DATA UNIFICADA'!$B$2:$B1007),0),MATCH(BF$2,'CAMAGUI DATA UNIFICADA'!$C$1:$T$1,0)),"")</f>
        <v>1572</v>
      </c>
      <c r="BG80" s="2" t="str">
        <f t="array" ref="BG80">IFERROR(INDEX('CAMAGUI DATA UNIFICADA'!$C$2:$T1007,MATCH(1,($A80='CAMAGUI DATA UNIFICADA'!$A$2:$A1007)*($BD$1='CAMAGUI DATA UNIFICADA'!$B$2:$B1007),0),MATCH(BG$2,'CAMAGUI DATA UNIFICADA'!$C$1:$T$1,0)),"")</f>
        <v>SKR MAST</v>
      </c>
      <c r="BH80" s="139">
        <f t="array" ref="BH80">IFERROR(INDEX('CAMAGUI DATA UNIFICADA'!$C$2:$T1007,MATCH(1,($A80='CAMAGUI DATA UNIFICADA'!$A$2:$A1007)*($BD$1='CAMAGUI DATA UNIFICADA'!$B$2:$B1007),0),MATCH(BH$2,'CAMAGUI DATA UNIFICADA'!$C$1:$T$1,0)),"")</f>
        <v>1540.56</v>
      </c>
      <c r="BI80" s="2">
        <f t="array" ref="BI80">IFERROR(INDEX('CAMAGUI DATA UNIFICADA'!$C$2:$T1007,MATCH(1,($A80='CAMAGUI DATA UNIFICADA'!$A$2:$A1007)*($BD$1='CAMAGUI DATA UNIFICADA'!$B$2:$B1007),0),MATCH(BI$2,'CAMAGUI DATA UNIFICADA'!$C$1:$T$1,0)),"")</f>
        <v>7.18</v>
      </c>
      <c r="BJ80" s="2">
        <f t="array" ref="BJ80">IFERROR(INDEX('CAMAGUI DATA UNIFICADA'!$C$2:$T1007,MATCH(1,($A80='CAMAGUI DATA UNIFICADA'!$A$2:$A1007)*($BD$1='CAMAGUI DATA UNIFICADA'!$B$2:$B1007),0),MATCH(BJ$2,'CAMAGUI DATA UNIFICADA'!$C$1:$T$1,0)),"")</f>
        <v>1.74</v>
      </c>
      <c r="BK80" s="33">
        <f t="array" ref="BK80">IFERROR(INDEX('CAMAGUI DATA UNIFICADA'!$C$2:$T1007,MATCH(1,($A80='CAMAGUI DATA UNIFICADA'!$A$2:$A1007)*($BD$1='CAMAGUI DATA UNIFICADA'!$B$2:$B1007),0),MATCH(BK$2,'CAMAGUI DATA UNIFICADA'!$C$1:$T$1,0)),"")</f>
        <v>6.23568</v>
      </c>
      <c r="BL80" s="60">
        <f t="array" ref="BL80">IFERROR(INDEX('CAMAGUI DATA UNIFICADA'!$C$2:$T1007,MATCH(1,($A80='CAMAGUI DATA UNIFICADA'!$A$2:$A1007)*($BD$1='CAMAGUI DATA UNIFICADA'!$B$2:$B1007),0),MATCH(BL$2,'CAMAGUI DATA UNIFICADA'!$C$1:$T$1,0)),"")</f>
        <v>614220.6729</v>
      </c>
      <c r="BM80" s="33">
        <f t="array" ref="BM80">IFERROR(INDEX('CAMAGUI DATA UNIFICADA'!$C$2:$T1007,MATCH(1,($A80='CAMAGUI DATA UNIFICADA'!$A$2:$A1007)*($BD$1='CAMAGUI DATA UNIFICADA'!$B$2:$B1007),0),MATCH(BM$2,'CAMAGUI DATA UNIFICADA'!$C$1:$T$1,0)),"")</f>
        <v>1.371458483</v>
      </c>
      <c r="BN80" s="23">
        <f t="array" ref="BN80">IFERROR(INDEX('CAMAGUI DATA UNIFICADA'!$C$2:$T1007,MATCH(1,($A80='CAMAGUI DATA UNIFICADA'!$A$2:$A1007)*($BD$1='CAMAGUI DATA UNIFICADA'!$B$2:$B1007),0),MATCH(BN$2,'CAMAGUI DATA UNIFICADA'!$C$1:$T$1,0)),"")</f>
        <v>0.7925428037</v>
      </c>
      <c r="BO80" s="23">
        <f t="array" ref="BO80">IFERROR(INDEX('CAMAGUI DATA UNIFICADA'!$C$2:$T1007,MATCH(1,($A80='CAMAGUI DATA UNIFICADA'!$A$2:$A1007)*($BD$1='CAMAGUI DATA UNIFICADA'!$B$2:$B1007),0),MATCH(BO$2,'CAMAGUI DATA UNIFICADA'!$C$1:$T$1,0)),"")</f>
        <v>0.85</v>
      </c>
      <c r="BP80" s="60">
        <f t="array" ref="BP80">IFERROR(INDEX('CAMAGUI DATA UNIFICADA'!$C$2:$T1007,MATCH(1,($A80='CAMAGUI DATA UNIFICADA'!$A$2:$A1007)*($BD$1='CAMAGUI DATA UNIFICADA'!$B$2:$B1007),0),MATCH(BP$2,'CAMAGUI DATA UNIFICADA'!$C$1:$T$1,0)),"")</f>
        <v>137239.5833</v>
      </c>
      <c r="BQ80" s="2">
        <f t="array" ref="BQ80">IFERROR(INDEX('CAMAGUI DATA UNIFICADA'!$C$2:$T1007,MATCH(1,($A80='CAMAGUI DATA UNIFICADA'!$A$2:$A1007)*($BD$1='CAMAGUI DATA UNIFICADA'!$B$2:$B1007),0),MATCH(BQ$2,'CAMAGUI DATA UNIFICADA'!$C$1:$T$1,0)),"")</f>
        <v>2.6</v>
      </c>
      <c r="BR80" s="2">
        <f t="array" ref="BR80">IFERROR(INDEX('CAMAGUI DATA UNIFICADA'!$C$2:$T1007,MATCH(1,($A80='CAMAGUI DATA UNIFICADA'!$A$2:$A1007)*($BD$1='CAMAGUI DATA UNIFICADA'!$B$2:$B1007),0),MATCH(BR$2,'CAMAGUI DATA UNIFICADA'!$C$1:$T$1,0)),"")</f>
        <v>9.78</v>
      </c>
      <c r="BS80" s="33">
        <f t="array" ref="BS80">IFERROR(INDEX('CAMAGUI DATA UNIFICADA'!$C$2:$T1007,MATCH(1,($A80='CAMAGUI DATA UNIFICADA'!$A$2:$A1007)*($BD$1='CAMAGUI DATA UNIFICADA'!$B$2:$B1007),0),MATCH(BS$2,'CAMAGUI DATA UNIFICADA'!$C$1:$T$1,0)),"")</f>
        <v>5.07936</v>
      </c>
      <c r="BT80" s="60">
        <f t="array" ref="BT80">IFERROR(INDEX('CAMAGUI DATA UNIFICADA'!$C$2:$T1007,MATCH(1,($A80='CAMAGUI DATA UNIFICADA'!$A$2:$A1007)*($BD$1='CAMAGUI DATA UNIFICADA'!$B$2:$B1007),0),MATCH(BT$2,'CAMAGUI DATA UNIFICADA'!$C$1:$T$1,0)),"")</f>
        <v>357.8202315</v>
      </c>
      <c r="BU80" s="140">
        <f t="array" ref="BU80">IFERROR(INDEX('CAMAGUI DATA UNIFICADA'!$C$2:$T1007,MATCH(1,($A80='CAMAGUI DATA UNIFICADA'!$A$2:$A1007)*($BD$1='CAMAGUI DATA UNIFICADA'!$B$2:$B1007),0),MATCH(BU$2,'CAMAGUI DATA UNIFICADA'!$C$1:$T$1,0)),"")</f>
        <v>20.70505788</v>
      </c>
      <c r="BV80" s="138" t="str">
        <f t="array" ref="BV80">IFERROR(INDEX('CAMAGUI DATA UNIFICADA'!$C$2:$T1007,MATCH(1,($A80='CAMAGUI DATA UNIFICADA'!$A$2:$A1007)*($BV$1='CAMAGUI DATA UNIFICADA'!$B$2:$B1007),0),MATCH(BV$2,'CAMAGUI DATA UNIFICADA'!$C$1:$T$1,0)),"")</f>
        <v>CA5180624</v>
      </c>
      <c r="BW80" s="2">
        <f t="array" ref="BW80">IFERROR(INDEX('CAMAGUI DATA UNIFICADA'!$C$2:$T1007,MATCH(1,($A80='CAMAGUI DATA UNIFICADA'!$A$2:$A1007)*($BV$1='CAMAGUI DATA UNIFICADA'!$B$2:$B1007),0),MATCH(BW$2,'CAMAGUI DATA UNIFICADA'!$C$1:$T$1,0)),"")</f>
        <v>250</v>
      </c>
      <c r="BX80" s="2">
        <f t="array" ref="BX80">IFERROR(INDEX('CAMAGUI DATA UNIFICADA'!$C$2:$T1007,MATCH(1,($A80='CAMAGUI DATA UNIFICADA'!$A$2:$A1007)*($BV$1='CAMAGUI DATA UNIFICADA'!$B$2:$B1007),0),MATCH(BX$2,'CAMAGUI DATA UNIFICADA'!$C$1:$T$1,0)),"")</f>
        <v>1550</v>
      </c>
      <c r="BY80" s="2" t="str">
        <f t="array" ref="BY80">IFERROR(INDEX('CAMAGUI DATA UNIFICADA'!$C$2:$T1007,MATCH(1,($A80='CAMAGUI DATA UNIFICADA'!$A$2:$A1007)*($BV$1='CAMAGUI DATA UNIFICADA'!$B$2:$B1007),0),MATCH(BY$2,'CAMAGUI DATA UNIFICADA'!$C$1:$T$1,0)),"")</f>
        <v>SKR MAST</v>
      </c>
      <c r="BZ80" s="139">
        <f t="array" ref="BZ80">IFERROR(INDEX('CAMAGUI DATA UNIFICADA'!$C$2:$T1007,MATCH(1,($A80='CAMAGUI DATA UNIFICADA'!$A$2:$A1007)*($BV$1='CAMAGUI DATA UNIFICADA'!$B$2:$B1007),0),MATCH(BZ$2,'CAMAGUI DATA UNIFICADA'!$C$1:$T$1,0)),"")</f>
        <v>1519</v>
      </c>
      <c r="CA80" s="2">
        <f t="array" ref="CA80">IFERROR(INDEX('CAMAGUI DATA UNIFICADA'!$C$2:$T1007,MATCH(1,($A80='CAMAGUI DATA UNIFICADA'!$A$2:$A1007)*($BV$1='CAMAGUI DATA UNIFICADA'!$B$2:$B1007),0),MATCH(CA$2,'CAMAGUI DATA UNIFICADA'!$C$1:$T$1,0)),"")</f>
        <v>7.23</v>
      </c>
      <c r="CB80" s="2">
        <f t="array" ref="CB80">IFERROR(INDEX('CAMAGUI DATA UNIFICADA'!$C$2:$T1007,MATCH(1,($A80='CAMAGUI DATA UNIFICADA'!$A$2:$A1007)*($BV$1='CAMAGUI DATA UNIFICADA'!$B$2:$B1007),0),MATCH(CB$2,'CAMAGUI DATA UNIFICADA'!$C$1:$T$1,0)),"")</f>
        <v>1.72</v>
      </c>
      <c r="CC80" s="33">
        <f t="array" ref="CC80">IFERROR(INDEX('CAMAGUI DATA UNIFICADA'!$C$2:$T1007,MATCH(1,($A80='CAMAGUI DATA UNIFICADA'!$A$2:$A1007)*($BV$1='CAMAGUI DATA UNIFICADA'!$B$2:$B1007),0),MATCH(CC$2,'CAMAGUI DATA UNIFICADA'!$C$1:$T$1,0)),"")</f>
        <v>6.20448</v>
      </c>
      <c r="CD80" s="60">
        <f t="array" ref="CD80">IFERROR(INDEX('CAMAGUI DATA UNIFICADA'!$C$2:$T1007,MATCH(1,($A80='CAMAGUI DATA UNIFICADA'!$A$2:$A1007)*($BV$1='CAMAGUI DATA UNIFICADA'!$B$2:$B1007),0),MATCH(CD$2,'CAMAGUI DATA UNIFICADA'!$C$1:$T$1,0)),"")</f>
        <v>557309.3412</v>
      </c>
      <c r="CE80" s="33">
        <f t="array" ref="CE80">IFERROR(INDEX('CAMAGUI DATA UNIFICADA'!$C$2:$T1007,MATCH(1,($A80='CAMAGUI DATA UNIFICADA'!$A$2:$A1007)*($BV$1='CAMAGUI DATA UNIFICADA'!$B$2:$B1007),0),MATCH(CE$2,'CAMAGUI DATA UNIFICADA'!$C$1:$T$1,0)),"")</f>
        <v>1.514559312</v>
      </c>
      <c r="CF80" s="23">
        <f t="array" ref="CF80">IFERROR(INDEX('CAMAGUI DATA UNIFICADA'!$C$2:$T1007,MATCH(1,($A80='CAMAGUI DATA UNIFICADA'!$A$2:$A1007)*($BV$1='CAMAGUI DATA UNIFICADA'!$B$2:$B1007),0),MATCH(CF$2,'CAMAGUI DATA UNIFICADA'!$C$1:$T$1,0)),"")</f>
        <v>0.7961562017</v>
      </c>
      <c r="CG80" s="23">
        <f t="array" ref="CG80">IFERROR(INDEX('CAMAGUI DATA UNIFICADA'!$C$2:$T1007,MATCH(1,($A80='CAMAGUI DATA UNIFICADA'!$A$2:$A1007)*($BV$1='CAMAGUI DATA UNIFICADA'!$B$2:$B1007),0),MATCH(CG$2,'CAMAGUI DATA UNIFICADA'!$C$1:$T$1,0)),"")</f>
        <v>0.85</v>
      </c>
      <c r="CH80" s="60">
        <f t="array" ref="CH80">IFERROR(INDEX('CAMAGUI DATA UNIFICADA'!$C$2:$T1007,MATCH(1,($A80='CAMAGUI DATA UNIFICADA'!$A$2:$A1007)*($BV$1='CAMAGUI DATA UNIFICADA'!$B$2:$B1007),0),MATCH(CH$2,'CAMAGUI DATA UNIFICADA'!$C$1:$T$1,0)),"")</f>
        <v>141666.6667</v>
      </c>
      <c r="CI80" s="2">
        <f t="array" ref="CI80">IFERROR(INDEX('CAMAGUI DATA UNIFICADA'!$C$2:$T1007,MATCH(1,($A80='CAMAGUI DATA UNIFICADA'!$A$2:$A1007)*($BV$1='CAMAGUI DATA UNIFICADA'!$B$2:$B1007),0),MATCH(CI$2,'CAMAGUI DATA UNIFICADA'!$C$1:$T$1,0)),"")</f>
        <v>2.6</v>
      </c>
      <c r="CJ80" s="2">
        <f t="array" ref="CJ80">IFERROR(INDEX('CAMAGUI DATA UNIFICADA'!$C$2:$T1007,MATCH(1,($A80='CAMAGUI DATA UNIFICADA'!$A$2:$A1007)*($BV$1='CAMAGUI DATA UNIFICADA'!$B$2:$B1007),0),MATCH(CJ$2,'CAMAGUI DATA UNIFICADA'!$C$1:$T$1,0)),"")</f>
        <v>9.83</v>
      </c>
      <c r="CK80" s="33">
        <f t="array" ref="CK80">IFERROR(INDEX('CAMAGUI DATA UNIFICADA'!$C$2:$T1007,MATCH(1,($A80='CAMAGUI DATA UNIFICADA'!$A$2:$A1007)*($BV$1='CAMAGUI DATA UNIFICADA'!$B$2:$B1007),0),MATCH(CK$2,'CAMAGUI DATA UNIFICADA'!$C$1:$T$1,0)),"")</f>
        <v>5.06496</v>
      </c>
      <c r="CL80" s="60">
        <f t="array" ref="CL80">IFERROR(INDEX('CAMAGUI DATA UNIFICADA'!$C$2:$T1007,MATCH(1,($A80='CAMAGUI DATA UNIFICADA'!$A$2:$A1007)*($BV$1='CAMAGUI DATA UNIFICADA'!$B$2:$B1007),0),MATCH(CL$2,'CAMAGUI DATA UNIFICADA'!$C$1:$T$1,0)),"")</f>
        <v>323.5356448</v>
      </c>
      <c r="CM80" s="140">
        <f t="array" ref="CM80">IFERROR(INDEX('CAMAGUI DATA UNIFICADA'!$C$2:$T1007,MATCH(1,($A80='CAMAGUI DATA UNIFICADA'!$A$2:$A1007)*($BV$1='CAMAGUI DATA UNIFICADA'!$B$2:$B1007),0),MATCH(CM$2,'CAMAGUI DATA UNIFICADA'!$C$1:$T$1,0)),"")</f>
        <v>18.38391119</v>
      </c>
      <c r="CN80" s="138" t="str">
        <f t="array" ref="CN80">IFERROR(INDEX('CAMAGUI DATA UNIFICADA'!$C$2:$T1007,MATCH(1,($A80='CAMAGUI DATA UNIFICADA'!$A$2:$A1007)*($CN$1='CAMAGUI DATA UNIFICADA'!$B$2:$B1007),0),MATCH(CN$2,'CAMAGUI DATA UNIFICADA'!$C$1:$T$1,0)),"")</f>
        <v>CA6180624</v>
      </c>
      <c r="CO80" s="2">
        <f t="array" ref="CO80">IFERROR(INDEX('CAMAGUI DATA UNIFICADA'!$C$2:$T1007,MATCH(1,($A80='CAMAGUI DATA UNIFICADA'!$A$2:$A1007)*($CN$1='CAMAGUI DATA UNIFICADA'!$B$2:$B1007),0),MATCH(CO$2,'CAMAGUI DATA UNIFICADA'!$C$1:$T$1,0)),"")</f>
        <v>550</v>
      </c>
      <c r="CP80" s="2">
        <f t="array" ref="CP80">IFERROR(INDEX('CAMAGUI DATA UNIFICADA'!$C$2:$T1007,MATCH(1,($A80='CAMAGUI DATA UNIFICADA'!$A$2:$A1007)*($CN$1='CAMAGUI DATA UNIFICADA'!$B$2:$B1007),0),MATCH(CP$2,'CAMAGUI DATA UNIFICADA'!$C$1:$T$1,0)),"")</f>
        <v>3112</v>
      </c>
      <c r="CQ80" s="2" t="str">
        <f t="array" ref="CQ80">IFERROR(INDEX('CAMAGUI DATA UNIFICADA'!$C$2:$T1007,MATCH(1,($A80='CAMAGUI DATA UNIFICADA'!$A$2:$A1007)*($CN$1='CAMAGUI DATA UNIFICADA'!$B$2:$B1007),0),MATCH(CQ$2,'CAMAGUI DATA UNIFICADA'!$C$1:$T$1,0)),"")</f>
        <v>SKR MAST</v>
      </c>
      <c r="CR80" s="139">
        <f t="array" ref="CR80">IFERROR(INDEX('CAMAGUI DATA UNIFICADA'!$C$2:$T1007,MATCH(1,($A80='CAMAGUI DATA UNIFICADA'!$A$2:$A1007)*($CN$1='CAMAGUI DATA UNIFICADA'!$B$2:$B1007),0),MATCH(CR$2,'CAMAGUI DATA UNIFICADA'!$C$1:$T$1,0)),"")</f>
        <v>3049.76</v>
      </c>
      <c r="CS80" s="2">
        <f t="array" ref="CS80">IFERROR(INDEX('CAMAGUI DATA UNIFICADA'!$C$2:$T1007,MATCH(1,($A80='CAMAGUI DATA UNIFICADA'!$A$2:$A1007)*($CN$1='CAMAGUI DATA UNIFICADA'!$B$2:$B1007),0),MATCH(CS$2,'CAMAGUI DATA UNIFICADA'!$C$1:$T$1,0)),"")</f>
        <v>6.81</v>
      </c>
      <c r="CT80" s="2">
        <f t="array" ref="CT80">IFERROR(INDEX('CAMAGUI DATA UNIFICADA'!$C$2:$T1007,MATCH(1,($A80='CAMAGUI DATA UNIFICADA'!$A$2:$A1007)*($CN$1='CAMAGUI DATA UNIFICADA'!$B$2:$B1007),0),MATCH(CT$2,'CAMAGUI DATA UNIFICADA'!$C$1:$T$1,0)),"")</f>
        <v>1.72</v>
      </c>
      <c r="CU80" s="33">
        <f t="array" ref="CU80">IFERROR(INDEX('CAMAGUI DATA UNIFICADA'!$C$2:$T1007,MATCH(1,($A80='CAMAGUI DATA UNIFICADA'!$A$2:$A1007)*($CN$1='CAMAGUI DATA UNIFICADA'!$B$2:$B1007),0),MATCH(CU$2,'CAMAGUI DATA UNIFICADA'!$C$1:$T$1,0)),"")</f>
        <v>6.41172</v>
      </c>
      <c r="CV80" s="60">
        <f t="array" ref="CV80">IFERROR(INDEX('CAMAGUI DATA UNIFICADA'!$C$2:$T1007,MATCH(1,($A80='CAMAGUI DATA UNIFICADA'!$A$2:$A1007)*($CN$1='CAMAGUI DATA UNIFICADA'!$B$2:$B1007),0),MATCH(CV$2,'CAMAGUI DATA UNIFICADA'!$C$1:$T$1,0)),"")</f>
        <v>1259624.297</v>
      </c>
      <c r="CW80" s="33">
        <f t="array" ref="CW80">IFERROR(INDEX('CAMAGUI DATA UNIFICADA'!$C$2:$T1007,MATCH(1,($A80='CAMAGUI DATA UNIFICADA'!$A$2:$A1007)*($CN$1='CAMAGUI DATA UNIFICADA'!$B$2:$B1007),0),MATCH(CW$2,'CAMAGUI DATA UNIFICADA'!$C$1:$T$1,0)),"")</f>
        <v>1.546412244</v>
      </c>
      <c r="CX80" s="23">
        <f t="array" ref="CX80">IFERROR(INDEX('CAMAGUI DATA UNIFICADA'!$C$2:$T1007,MATCH(1,($A80='CAMAGUI DATA UNIFICADA'!$A$2:$A1007)*($CN$1='CAMAGUI DATA UNIFICADA'!$B$2:$B1007),0),MATCH(CX$2,'CAMAGUI DATA UNIFICADA'!$C$1:$T$1,0)),"")</f>
        <v>0.9689417668</v>
      </c>
      <c r="CY80" s="23">
        <f t="array" ref="CY80">IFERROR(INDEX('CAMAGUI DATA UNIFICADA'!$C$2:$T1007,MATCH(1,($A80='CAMAGUI DATA UNIFICADA'!$A$2:$A1007)*($CN$1='CAMAGUI DATA UNIFICADA'!$B$2:$B1007),0),MATCH(CY$2,'CAMAGUI DATA UNIFICADA'!$C$1:$T$1,0)),"")</f>
        <v>0.9</v>
      </c>
      <c r="CZ80" s="60">
        <f t="array" ref="CZ80">IFERROR(INDEX('CAMAGUI DATA UNIFICADA'!$C$2:$T1007,MATCH(1,($A80='CAMAGUI DATA UNIFICADA'!$A$2:$A1007)*($CN$1='CAMAGUI DATA UNIFICADA'!$B$2:$B1007),0),MATCH(CZ$2,'CAMAGUI DATA UNIFICADA'!$C$1:$T$1,0)),"")</f>
        <v>133714.2857</v>
      </c>
      <c r="DA80" s="2">
        <f t="array" ref="DA80">IFERROR(INDEX('CAMAGUI DATA UNIFICADA'!$C$2:$T1007,MATCH(1,($A80='CAMAGUI DATA UNIFICADA'!$A$2:$A1007)*($CN$1='CAMAGUI DATA UNIFICADA'!$B$2:$B1007),0),MATCH(DA$2,'CAMAGUI DATA UNIFICADA'!$C$1:$T$1,0)),"")</f>
        <v>2.6</v>
      </c>
      <c r="DB80" s="2">
        <f t="array" ref="DB80">IFERROR(INDEX('CAMAGUI DATA UNIFICADA'!$C$2:$T1007,MATCH(1,($A80='CAMAGUI DATA UNIFICADA'!$A$2:$A1007)*($CN$1='CAMAGUI DATA UNIFICADA'!$B$2:$B1007),0),MATCH(DB$2,'CAMAGUI DATA UNIFICADA'!$C$1:$T$1,0)),"")</f>
        <v>9.41</v>
      </c>
      <c r="DC80" s="33">
        <f t="array" ref="DC80">IFERROR(INDEX('CAMAGUI DATA UNIFICADA'!$C$2:$T1007,MATCH(1,($A80='CAMAGUI DATA UNIFICADA'!$A$2:$A1007)*($CN$1='CAMAGUI DATA UNIFICADA'!$B$2:$B1007),0),MATCH(DC$2,'CAMAGUI DATA UNIFICADA'!$C$1:$T$1,0)),"")</f>
        <v>5.18592</v>
      </c>
      <c r="DD80" s="60">
        <f t="array" ref="DD80">IFERROR(INDEX('CAMAGUI DATA UNIFICADA'!$C$2:$T1007,MATCH(1,($A80='CAMAGUI DATA UNIFICADA'!$A$2:$A1007)*($CN$1='CAMAGUI DATA UNIFICADA'!$B$2:$B1007),0),MATCH(DD$2,'CAMAGUI DATA UNIFICADA'!$C$1:$T$1,0)),"")</f>
        <v>627.39915</v>
      </c>
      <c r="DE80" s="140">
        <f t="array" ref="DE80">IFERROR(INDEX('CAMAGUI DATA UNIFICADA'!$C$2:$T1007,MATCH(1,($A80='CAMAGUI DATA UNIFICADA'!$A$2:$A1007)*($CN$1='CAMAGUI DATA UNIFICADA'!$B$2:$B1007),0),MATCH(DE$2,'CAMAGUI DATA UNIFICADA'!$C$1:$T$1,0)),"")</f>
        <v>19.3497875</v>
      </c>
      <c r="DF80" s="138" t="str">
        <f t="array" ref="DF80">IFERROR(INDEX('CAMAGUI DATA UNIFICADA'!$C$2:$T1007,MATCH(1,($A80='CAMAGUI DATA UNIFICADA'!$A$2:$A1007)*($DF$1='CAMAGUI DATA UNIFICADA'!$B$2:$B1007),0),MATCH(DF$2,'CAMAGUI DATA UNIFICADA'!$C$1:$T$1,0)),"")</f>
        <v/>
      </c>
      <c r="DG80" s="2" t="str">
        <f t="array" ref="DG80">IFERROR(INDEX('CAMAGUI DATA UNIFICADA'!$C$2:$T1007,MATCH(1,($A80='CAMAGUI DATA UNIFICADA'!$A$2:$A1007)*($DF$1='CAMAGUI DATA UNIFICADA'!$B$2:$B1007),0),MATCH(DG$2,'CAMAGUI DATA UNIFICADA'!$C$1:$T$1,0)),"")</f>
        <v/>
      </c>
      <c r="DH80" s="2" t="str">
        <f t="array" ref="DH80">IFERROR(INDEX('CAMAGUI DATA UNIFICADA'!$C$2:$T1007,MATCH(1,($A80='CAMAGUI DATA UNIFICADA'!$A$2:$A1007)*($DF$1='CAMAGUI DATA UNIFICADA'!$B$2:$B1007),0),MATCH(DH$2,'CAMAGUI DATA UNIFICADA'!$C$1:$T$1,0)),"")</f>
        <v/>
      </c>
      <c r="DI80" s="2" t="str">
        <f t="array" ref="DI80">IFERROR(INDEX('CAMAGUI DATA UNIFICADA'!$C$2:$T1007,MATCH(1,($A80='CAMAGUI DATA UNIFICADA'!$A$2:$A1007)*($DF$1='CAMAGUI DATA UNIFICADA'!$B$2:$B1007),0),MATCH(DI$2,'CAMAGUI DATA UNIFICADA'!$C$1:$T$1,0)),"")</f>
        <v/>
      </c>
      <c r="DJ80" s="139" t="str">
        <f t="array" ref="DJ80">IFERROR(INDEX('CAMAGUI DATA UNIFICADA'!$C$2:$T1007,MATCH(1,($A80='CAMAGUI DATA UNIFICADA'!$A$2:$A1007)*($DF$1='CAMAGUI DATA UNIFICADA'!$B$2:$B1007),0),MATCH(DJ$2,'CAMAGUI DATA UNIFICADA'!$C$1:$T$1,0)),"")</f>
        <v/>
      </c>
      <c r="DK80" s="2" t="str">
        <f t="array" ref="DK80">IFERROR(INDEX('CAMAGUI DATA UNIFICADA'!$C$2:$T1007,MATCH(1,($A80='CAMAGUI DATA UNIFICADA'!$A$2:$A1007)*($DF$1='CAMAGUI DATA UNIFICADA'!$B$2:$B1007),0),MATCH(DK$2,'CAMAGUI DATA UNIFICADA'!$C$1:$T$1,0)),"")</f>
        <v/>
      </c>
      <c r="DL80" s="2" t="str">
        <f t="array" ref="DL80">IFERROR(INDEX('CAMAGUI DATA UNIFICADA'!$C$2:$T1007,MATCH(1,($A80='CAMAGUI DATA UNIFICADA'!$A$2:$A1007)*($DF$1='CAMAGUI DATA UNIFICADA'!$B$2:$B1007),0),MATCH(DL$2,'CAMAGUI DATA UNIFICADA'!$C$1:$T$1,0)),"")</f>
        <v/>
      </c>
      <c r="DM80" s="33" t="str">
        <f t="array" ref="DM80">IFERROR(INDEX('CAMAGUI DATA UNIFICADA'!$C$2:$T1007,MATCH(1,($A80='CAMAGUI DATA UNIFICADA'!$A$2:$A1007)*($DF$1='CAMAGUI DATA UNIFICADA'!$B$2:$B1007),0),MATCH(DM$2,'CAMAGUI DATA UNIFICADA'!$C$1:$T$1,0)),"")</f>
        <v/>
      </c>
      <c r="DN80" s="60" t="str">
        <f t="array" ref="DN80">IFERROR(INDEX('CAMAGUI DATA UNIFICADA'!$C$2:$T1007,MATCH(1,($A80='CAMAGUI DATA UNIFICADA'!$A$2:$A1007)*($DF$1='CAMAGUI DATA UNIFICADA'!$B$2:$B1007),0),MATCH(DN$2,'CAMAGUI DATA UNIFICADA'!$C$1:$T$1,0)),"")</f>
        <v/>
      </c>
      <c r="DO80" s="33" t="str">
        <f t="array" ref="DO80">IFERROR(INDEX('CAMAGUI DATA UNIFICADA'!$C$2:$T1007,MATCH(1,($A80='CAMAGUI DATA UNIFICADA'!$A$2:$A1007)*($DF$1='CAMAGUI DATA UNIFICADA'!$B$2:$B1007),0),MATCH(DO$2,'CAMAGUI DATA UNIFICADA'!$C$1:$T$1,0)),"")</f>
        <v/>
      </c>
      <c r="DP80" s="23" t="str">
        <f t="array" ref="DP80">IFERROR(INDEX('CAMAGUI DATA UNIFICADA'!$C$2:$T1007,MATCH(1,($A80='CAMAGUI DATA UNIFICADA'!$A$2:$A1007)*($DF$1='CAMAGUI DATA UNIFICADA'!$B$2:$B1007),0),MATCH(DP$2,'CAMAGUI DATA UNIFICADA'!$C$1:$T$1,0)),"")</f>
        <v/>
      </c>
      <c r="DQ80" s="23" t="str">
        <f t="array" ref="DQ80">IFERROR(INDEX('CAMAGUI DATA UNIFICADA'!$C$2:$T1007,MATCH(1,($A80='CAMAGUI DATA UNIFICADA'!$A$2:$A1007)*($DF$1='CAMAGUI DATA UNIFICADA'!$B$2:$B1007),0),MATCH(DQ$2,'CAMAGUI DATA UNIFICADA'!$C$1:$T$1,0)),"")</f>
        <v/>
      </c>
      <c r="DR80" s="2" t="str">
        <f t="array" ref="DR80">IFERROR(INDEX('CAMAGUI DATA UNIFICADA'!$C$2:$T1007,MATCH(1,($A80='CAMAGUI DATA UNIFICADA'!$A$2:$A1007)*($DF$1='CAMAGUI DATA UNIFICADA'!$B$2:$B1007),0),MATCH(DR$2,'CAMAGUI DATA UNIFICADA'!$C$1:$T$1,0)),"")</f>
        <v/>
      </c>
      <c r="DS80" s="2" t="str">
        <f t="array" ref="DS80">IFERROR(INDEX('CAMAGUI DATA UNIFICADA'!$C$2:$T1007,MATCH(1,($A80='CAMAGUI DATA UNIFICADA'!$A$2:$A1007)*($DF$1='CAMAGUI DATA UNIFICADA'!$B$2:$B1007),0),MATCH(DS$2,'CAMAGUI DATA UNIFICADA'!$C$1:$T$1,0)),"")</f>
        <v/>
      </c>
      <c r="DT80" s="2" t="str">
        <f t="array" ref="DT80">IFERROR(INDEX('CAMAGUI DATA UNIFICADA'!$C$2:$T1007,MATCH(1,($A80='CAMAGUI DATA UNIFICADA'!$A$2:$A1007)*($DF$1='CAMAGUI DATA UNIFICADA'!$B$2:$B1007),0),MATCH(DT$2,'CAMAGUI DATA UNIFICADA'!$C$1:$T$1,0)),"")</f>
        <v/>
      </c>
      <c r="DU80" s="33" t="str">
        <f t="array" ref="DU80">IFERROR(INDEX('CAMAGUI DATA UNIFICADA'!$C$2:$T1007,MATCH(1,($A80='CAMAGUI DATA UNIFICADA'!$A$2:$A1007)*($DF$1='CAMAGUI DATA UNIFICADA'!$B$2:$B1007),0),MATCH(DU$2,'CAMAGUI DATA UNIFICADA'!$C$1:$T$1,0)),"")</f>
        <v/>
      </c>
      <c r="DV80" s="60" t="str">
        <f t="array" ref="DV80">IFERROR(INDEX('CAMAGUI DATA UNIFICADA'!$C$2:$T1007,MATCH(1,($A80='CAMAGUI DATA UNIFICADA'!$A$2:$A1007)*($DF$1='CAMAGUI DATA UNIFICADA'!$B$2:$B1007),0),MATCH(DV$2,'CAMAGUI DATA UNIFICADA'!$C$1:$T$1,0)),"")</f>
        <v/>
      </c>
      <c r="DW80" s="140" t="str">
        <f t="array" ref="DW80">IFERROR(INDEX('CAMAGUI DATA UNIFICADA'!$C$2:$T1007,MATCH(1,($A80='CAMAGUI DATA UNIFICADA'!$A$2:$A1007)*($DF$1='CAMAGUI DATA UNIFICADA'!$B$2:$B1007),0),MATCH(DW$2,'CAMAGUI DATA UNIFICADA'!$C$1:$T$1,0)),"")</f>
        <v/>
      </c>
      <c r="DX80" s="144" t="str">
        <f t="array" ref="DX80">IFERROR(INDEX('CAMAGUI DATA UNIFICADA'!$C$2:$T1007,MATCH(1,($A80='CAMAGUI DATA UNIFICADA'!$A$2:$A1007)*($DX$1='CAMAGUI DATA UNIFICADA'!$B$2:$B1007),0),MATCH(DX$2,'CAMAGUI DATA UNIFICADA'!$C$1:$T$1,0)),"")</f>
        <v/>
      </c>
      <c r="DY80" s="60" t="str">
        <f t="array" ref="DY80">IFERROR(INDEX('CAMAGUI DATA UNIFICADA'!$C$2:$T1007,MATCH(1,($A80='CAMAGUI DATA UNIFICADA'!$A$2:$A1007)*($DX$1='CAMAGUI DATA UNIFICADA'!$B$2:$B1007),0),MATCH(DY$2,'CAMAGUI DATA UNIFICADA'!$C$1:$T$1,0)),"")</f>
        <v/>
      </c>
      <c r="DZ80" s="60" t="str">
        <f t="array" ref="DZ80">IFERROR(INDEX('CAMAGUI DATA UNIFICADA'!$C$2:$T1007,MATCH(1,($A80='CAMAGUI DATA UNIFICADA'!$A$2:$A1007)*($DX$1='CAMAGUI DATA UNIFICADA'!$B$2:$B1007),0),MATCH(DZ$2,'CAMAGUI DATA UNIFICADA'!$C$1:$T$1,0)),"")</f>
        <v/>
      </c>
      <c r="EA80" s="60" t="str">
        <f t="array" ref="EA80">IFERROR(INDEX('CAMAGUI DATA UNIFICADA'!$C$2:$T1007,MATCH(1,($A80='CAMAGUI DATA UNIFICADA'!$A$2:$A1007)*($DX$1='CAMAGUI DATA UNIFICADA'!$B$2:$B1007),0),MATCH(EA$2,'CAMAGUI DATA UNIFICADA'!$C$1:$T$1,0)),"")</f>
        <v/>
      </c>
      <c r="EB80" s="60" t="str">
        <f t="array" ref="EB80">IFERROR(INDEX('CAMAGUI DATA UNIFICADA'!$C$2:$T1007,MATCH(1,($A80='CAMAGUI DATA UNIFICADA'!$A$2:$A1007)*($DX$1='CAMAGUI DATA UNIFICADA'!$B$2:$B1007),0),MATCH(EB$2,'CAMAGUI DATA UNIFICADA'!$C$1:$T$1,0)),"")</f>
        <v/>
      </c>
      <c r="EC80" s="60" t="str">
        <f t="array" ref="EC80">IFERROR(INDEX('CAMAGUI DATA UNIFICADA'!$C$2:$T1007,MATCH(1,($A80='CAMAGUI DATA UNIFICADA'!$A$2:$A1007)*($DX$1='CAMAGUI DATA UNIFICADA'!$B$2:$B1007),0),MATCH(EC$2,'CAMAGUI DATA UNIFICADA'!$C$1:$T$1,0)),"")</f>
        <v/>
      </c>
      <c r="ED80" s="60" t="str">
        <f t="array" ref="ED80">IFERROR(INDEX('CAMAGUI DATA UNIFICADA'!$C$2:$T1007,MATCH(1,($A80='CAMAGUI DATA UNIFICADA'!$A$2:$A1007)*($DX$1='CAMAGUI DATA UNIFICADA'!$B$2:$B1007),0),MATCH(ED$2,'CAMAGUI DATA UNIFICADA'!$C$1:$T$1,0)),"")</f>
        <v/>
      </c>
      <c r="EE80" s="60" t="str">
        <f t="array" ref="EE80">IFERROR(INDEX('CAMAGUI DATA UNIFICADA'!$C$2:$T1007,MATCH(1,($A80='CAMAGUI DATA UNIFICADA'!$A$2:$A1007)*($DX$1='CAMAGUI DATA UNIFICADA'!$B$2:$B1007),0),MATCH(EE$2,'CAMAGUI DATA UNIFICADA'!$C$1:$T$1,0)),"")</f>
        <v/>
      </c>
      <c r="EF80" s="60" t="str">
        <f t="array" ref="EF80">IFERROR(INDEX('CAMAGUI DATA UNIFICADA'!$C$2:$T1007,MATCH(1,($A80='CAMAGUI DATA UNIFICADA'!$A$2:$A1007)*($DX$1='CAMAGUI DATA UNIFICADA'!$B$2:$B1007),0),MATCH(EF$2,'CAMAGUI DATA UNIFICADA'!$C$1:$T$1,0)),"")</f>
        <v/>
      </c>
      <c r="EG80" s="60" t="str">
        <f t="array" ref="EG80">IFERROR(INDEX('CAMAGUI DATA UNIFICADA'!$C$2:$T1007,MATCH(1,($A80='CAMAGUI DATA UNIFICADA'!$A$2:$A1007)*($DX$1='CAMAGUI DATA UNIFICADA'!$B$2:$B1007),0),MATCH(EG$2,'CAMAGUI DATA UNIFICADA'!$C$1:$T$1,0)),"")</f>
        <v/>
      </c>
      <c r="EH80" s="60" t="str">
        <f t="array" ref="EH80">IFERROR(INDEX('CAMAGUI DATA UNIFICADA'!$C$2:$T1007,MATCH(1,($A80='CAMAGUI DATA UNIFICADA'!$A$2:$A1007)*($DX$1='CAMAGUI DATA UNIFICADA'!$B$2:$B1007),0),MATCH(EH$2,'CAMAGUI DATA UNIFICADA'!$C$1:$T$1,0)),"")</f>
        <v/>
      </c>
      <c r="EI80" s="60" t="str">
        <f t="array" ref="EI80">IFERROR(INDEX('CAMAGUI DATA UNIFICADA'!$C$2:$T1007,MATCH(1,($A80='CAMAGUI DATA UNIFICADA'!$A$2:$A1007)*($DX$1='CAMAGUI DATA UNIFICADA'!$B$2:$B1007),0),MATCH(EI$2,'CAMAGUI DATA UNIFICADA'!$C$1:$T$1,0)),"")</f>
        <v/>
      </c>
      <c r="EJ80" s="60" t="str">
        <f t="array" ref="EJ80">IFERROR(INDEX('CAMAGUI DATA UNIFICADA'!$C$2:$T1007,MATCH(1,($A80='CAMAGUI DATA UNIFICADA'!$A$2:$A1007)*($DX$1='CAMAGUI DATA UNIFICADA'!$B$2:$B1007),0),MATCH(EJ$2,'CAMAGUI DATA UNIFICADA'!$C$1:$T$1,0)),"")</f>
        <v/>
      </c>
      <c r="EK80" s="60" t="str">
        <f t="array" ref="EK80">IFERROR(INDEX('CAMAGUI DATA UNIFICADA'!$C$2:$T1007,MATCH(1,($A80='CAMAGUI DATA UNIFICADA'!$A$2:$A1007)*($DX$1='CAMAGUI DATA UNIFICADA'!$B$2:$B1007),0),MATCH(EK$2,'CAMAGUI DATA UNIFICADA'!$C$1:$T$1,0)),"")</f>
        <v/>
      </c>
      <c r="EL80" s="60" t="str">
        <f t="array" ref="EL80">IFERROR(INDEX('CAMAGUI DATA UNIFICADA'!$C$2:$T1007,MATCH(1,($A80='CAMAGUI DATA UNIFICADA'!$A$2:$A1007)*($DX$1='CAMAGUI DATA UNIFICADA'!$B$2:$B1007),0),MATCH(EL$2,'CAMAGUI DATA UNIFICADA'!$C$1:$T$1,0)),"")</f>
        <v/>
      </c>
      <c r="EM80" s="60" t="str">
        <f t="array" ref="EM80">IFERROR(INDEX('CAMAGUI DATA UNIFICADA'!$C$2:$T1007,MATCH(1,($A80='CAMAGUI DATA UNIFICADA'!$A$2:$A1007)*($DX$1='CAMAGUI DATA UNIFICADA'!$B$2:$B1007),0),MATCH(EM$2,'CAMAGUI DATA UNIFICADA'!$C$1:$T$1,0)),"")</f>
        <v/>
      </c>
      <c r="EN80" s="60" t="str">
        <f t="array" ref="EN80">IFERROR(INDEX('CAMAGUI DATA UNIFICADA'!$C$2:$T1007,MATCH(1,($A80='CAMAGUI DATA UNIFICADA'!$A$2:$A1007)*($DX$1='CAMAGUI DATA UNIFICADA'!$B$2:$B1007),0),MATCH(EN$2,'CAMAGUI DATA UNIFICADA'!$C$1:$T$1,0)),"")</f>
        <v/>
      </c>
      <c r="EO80" s="140" t="str">
        <f t="array" ref="EO80">IFERROR(INDEX('CAMAGUI DATA UNIFICADA'!$C$2:$T1007,MATCH(1,($A80='CAMAGUI DATA UNIFICADA'!$A$2:$A1007)*($DX$1='CAMAGUI DATA UNIFICADA'!$B$2:$B1007),0),MATCH(EO$2,'CAMAGUI DATA UNIFICADA'!$C$1:$T$1,0)),"")</f>
        <v/>
      </c>
    </row>
    <row r="81">
      <c r="A81" s="137">
        <v>45495.0</v>
      </c>
      <c r="B81" s="138" t="str">
        <f t="array" ref="B81">IFERROR(INDEX('CAMAGUI DATA UNIFICADA'!$C$2:$T1007,MATCH(1,($A81='CAMAGUI DATA UNIFICADA'!$A$2:$A1007)*($B$1='CAMAGUI DATA UNIFICADA'!$B$2:$B1007),0),MATCH(B$2,'CAMAGUI DATA UNIFICADA'!$C$1:$T$1,0)),"")</f>
        <v>CA1230724</v>
      </c>
      <c r="C81" s="2">
        <f t="array" ref="C81">IFERROR(INDEX('CAMAGUI DATA UNIFICADA'!$C$2:$T1007,MATCH(1,($A81='CAMAGUI DATA UNIFICADA'!$A$2:$A1007)*($B$1='CAMAGUI DATA UNIFICADA'!$B$2:$B1007),0),MATCH(C$2,'CAMAGUI DATA UNIFICADA'!$C$1:$T$1,0)),"")</f>
        <v>75</v>
      </c>
      <c r="D81" s="2" t="str">
        <f t="array" ref="D81">IFERROR(INDEX('CAMAGUI DATA UNIFICADA'!$C$2:$T1007,MATCH(1,($A81='CAMAGUI DATA UNIFICADA'!$A$2:$A1007)*($B$1='CAMAGUI DATA UNIFICADA'!$B$2:$B1007),0),MATCH(D$2,'CAMAGUI DATA UNIFICADA'!$C$1:$T$1,0)),"")</f>
        <v/>
      </c>
      <c r="E81" s="2" t="str">
        <f t="array" ref="E81">IFERROR(INDEX('CAMAGUI DATA UNIFICADA'!$C$2:$T1007,MATCH(1,($A81='CAMAGUI DATA UNIFICADA'!$A$2:$A1007)*($B$1='CAMAGUI DATA UNIFICADA'!$B$2:$B1007),0),MATCH(E$2,'CAMAGUI DATA UNIFICADA'!$C$1:$T$1,0)),"")</f>
        <v>SKR NW#4</v>
      </c>
      <c r="F81" s="139">
        <f t="array" ref="F81">IFERROR(INDEX('CAMAGUI DATA UNIFICADA'!$C$2:$T1007,MATCH(1,($A81='CAMAGUI DATA UNIFICADA'!$A$2:$A1007)*($B$1='CAMAGUI DATA UNIFICADA'!$B$2:$B1007),0),MATCH(F$2,'CAMAGUI DATA UNIFICADA'!$C$1:$T$1,0)),"")</f>
        <v>0</v>
      </c>
      <c r="G81" s="2">
        <f t="array" ref="G81">IFERROR(INDEX('CAMAGUI DATA UNIFICADA'!$C$2:$T1007,MATCH(1,($A81='CAMAGUI DATA UNIFICADA'!$A$2:$A1007)*($B$1='CAMAGUI DATA UNIFICADA'!$B$2:$B1007),0),MATCH(G$2,'CAMAGUI DATA UNIFICADA'!$C$1:$T$1,0)),"")</f>
        <v>0.6</v>
      </c>
      <c r="H81" s="2">
        <f t="array" ref="H81">IFERROR(INDEX('CAMAGUI DATA UNIFICADA'!$C$2:$T1007,MATCH(1,($A81='CAMAGUI DATA UNIFICADA'!$A$2:$A1007)*($B$1='CAMAGUI DATA UNIFICADA'!$B$2:$B1007),0),MATCH(H$2,'CAMAGUI DATA UNIFICADA'!$C$1:$T$1,0)),"")</f>
        <v>0</v>
      </c>
      <c r="I81" s="33">
        <f t="array" ref="I81">IFERROR(INDEX('CAMAGUI DATA UNIFICADA'!$C$2:$T1007,MATCH(1,($A81='CAMAGUI DATA UNIFICADA'!$A$2:$A1007)*($B$1='CAMAGUI DATA UNIFICADA'!$B$2:$B1007),0),MATCH(I$2,'CAMAGUI DATA UNIFICADA'!$C$1:$T$1,0)),"")</f>
        <v>15.1272</v>
      </c>
      <c r="J81" s="60">
        <f t="array" ref="J81">IFERROR(INDEX('CAMAGUI DATA UNIFICADA'!$C$2:$T1007,MATCH(1,($A81='CAMAGUI DATA UNIFICADA'!$A$2:$A1007)*($B$1='CAMAGUI DATA UNIFICADA'!$B$2:$B1007),0),MATCH(J$2,'CAMAGUI DATA UNIFICADA'!$C$1:$T$1,0)),"")</f>
        <v>826326.0881</v>
      </c>
      <c r="K81" s="33" t="str">
        <f t="array" ref="K81">IFERROR(INDEX('CAMAGUI DATA UNIFICADA'!$C$2:$T1007,MATCH(1,($A81='CAMAGUI DATA UNIFICADA'!$A$2:$A1007)*($B$1='CAMAGUI DATA UNIFICADA'!$B$2:$B1007),0),MATCH(K$2,'CAMAGUI DATA UNIFICADA'!$C$1:$T$1,0)),"")</f>
        <v/>
      </c>
      <c r="L81" s="23">
        <f t="array" ref="L81">IFERROR(INDEX('CAMAGUI DATA UNIFICADA'!$C$2:$T1007,MATCH(1,($A81='CAMAGUI DATA UNIFICADA'!$A$2:$A1007)*($B$1='CAMAGUI DATA UNIFICADA'!$B$2:$B1007),0),MATCH(L$2,'CAMAGUI DATA UNIFICADA'!$C$1:$T$1,0)),"")</f>
        <v>0.6886050734</v>
      </c>
      <c r="M81" s="23">
        <f t="array" ref="M81">IFERROR(INDEX('CAMAGUI DATA UNIFICADA'!$C$2:$T1007,MATCH(1,($A81='CAMAGUI DATA UNIFICADA'!$A$2:$A1007)*($B$1='CAMAGUI DATA UNIFICADA'!$B$2:$B1007),0),MATCH(M$2,'CAMAGUI DATA UNIFICADA'!$C$1:$T$1,0)),"")</f>
        <v>0.65</v>
      </c>
      <c r="N81" s="60">
        <f t="array" ref="N81">IFERROR(INDEX('CAMAGUI DATA UNIFICADA'!$C$2:$T1007,MATCH(1,($A81='CAMAGUI DATA UNIFICADA'!$A$2:$A1007)*($B$1='CAMAGUI DATA UNIFICADA'!$B$2:$B1007),0),MATCH(N$2,'CAMAGUI DATA UNIFICADA'!$C$1:$T$1,0)),"")</f>
        <v>95238.09524</v>
      </c>
      <c r="O81" s="2">
        <f t="array" ref="O81">IFERROR(INDEX('CAMAGUI DATA UNIFICADA'!$C$2:$T1007,MATCH(1,($A81='CAMAGUI DATA UNIFICADA'!$A$2:$A1007)*($B$1='CAMAGUI DATA UNIFICADA'!$B$2:$B1007),0),MATCH(O$2,'CAMAGUI DATA UNIFICADA'!$C$1:$T$1,0)),"")</f>
        <v>1.3</v>
      </c>
      <c r="P81" s="2">
        <f t="array" ref="P81">IFERROR(INDEX('CAMAGUI DATA UNIFICADA'!$C$2:$T1007,MATCH(1,($A81='CAMAGUI DATA UNIFICADA'!$A$2:$A1007)*($B$1='CAMAGUI DATA UNIFICADA'!$B$2:$B1007),0),MATCH(P$2,'CAMAGUI DATA UNIFICADA'!$C$1:$T$1,0)),"")</f>
        <v>1.9</v>
      </c>
      <c r="Q81" s="33">
        <f t="array" ref="Q81">IFERROR(INDEX('CAMAGUI DATA UNIFICADA'!$C$2:$T1007,MATCH(1,($A81='CAMAGUI DATA UNIFICADA'!$A$2:$A1007)*($B$1='CAMAGUI DATA UNIFICADA'!$B$2:$B1007),0),MATCH(Q$2,'CAMAGUI DATA UNIFICADA'!$C$1:$T$1,0)),"")</f>
        <v>12.4272</v>
      </c>
      <c r="R81" s="60">
        <f t="array" ref="R81">IFERROR(INDEX('CAMAGUI DATA UNIFICADA'!$C$2:$T1007,MATCH(1,($A81='CAMAGUI DATA UNIFICADA'!$A$2:$A1007)*($B$1='CAMAGUI DATA UNIFICADA'!$B$2:$B1007),0),MATCH(R$2,'CAMAGUI DATA UNIFICADA'!$C$1:$T$1,0)),"")</f>
        <v>199.292279</v>
      </c>
      <c r="S81" s="140">
        <f t="array" ref="S81">IFERROR(INDEX('CAMAGUI DATA UNIFICADA'!$C$2:$T1007,MATCH(1,($A81='CAMAGUI DATA UNIFICADA'!$A$2:$A1007)*($B$1='CAMAGUI DATA UNIFICADA'!$B$2:$B1007),0),MATCH(S$2,'CAMAGUI DATA UNIFICADA'!$C$1:$T$1,0)),"")</f>
        <v>31.07306976</v>
      </c>
      <c r="T81" s="138" t="str">
        <f t="array" ref="T81">IFERROR(INDEX('CAMAGUI DATA UNIFICADA'!$C$2:$T1007,MATCH(1,($A81='CAMAGUI DATA UNIFICADA'!$A$2:$A1007)*($T$1='CAMAGUI DATA UNIFICADA'!$B$2:$B1007),0),MATCH(T$2,'CAMAGUI DATA UNIFICADA'!$C$1:$T$1,0)),"")</f>
        <v>CA2230724</v>
      </c>
      <c r="U81" s="2">
        <f t="array" ref="U81">IFERROR(INDEX('CAMAGUI DATA UNIFICADA'!$C$2:$T1007,MATCH(1,($A81='CAMAGUI DATA UNIFICADA'!$A$2:$A1007)*($T$1='CAMAGUI DATA UNIFICADA'!$B$2:$B1007),0),MATCH(U$2,'CAMAGUI DATA UNIFICADA'!$C$1:$T$1,0)),"")</f>
        <v>62.5</v>
      </c>
      <c r="V81" s="2" t="str">
        <f t="array" ref="V81">IFERROR(INDEX('CAMAGUI DATA UNIFICADA'!$C$2:$T1007,MATCH(1,($A81='CAMAGUI DATA UNIFICADA'!$A$2:$A1007)*($T$1='CAMAGUI DATA UNIFICADA'!$B$2:$B1007),0),MATCH(V$2,'CAMAGUI DATA UNIFICADA'!$C$1:$T$1,0)),"")</f>
        <v/>
      </c>
      <c r="W81" s="2" t="str">
        <f t="array" ref="W81">IFERROR(INDEX('CAMAGUI DATA UNIFICADA'!$C$2:$T1007,MATCH(1,($A81='CAMAGUI DATA UNIFICADA'!$A$2:$A1007)*($T$1='CAMAGUI DATA UNIFICADA'!$B$2:$B1007),0),MATCH(W$2,'CAMAGUI DATA UNIFICADA'!$C$1:$T$1,0)),"")</f>
        <v>SKR NW#4</v>
      </c>
      <c r="X81" s="139">
        <f t="array" ref="X81">IFERROR(INDEX('CAMAGUI DATA UNIFICADA'!$C$2:$T1007,MATCH(1,($A81='CAMAGUI DATA UNIFICADA'!$A$2:$A1007)*($T$1='CAMAGUI DATA UNIFICADA'!$B$2:$B1007),0),MATCH(X$2,'CAMAGUI DATA UNIFICADA'!$C$1:$T$1,0)),"")</f>
        <v>0</v>
      </c>
      <c r="Y81" s="2">
        <f t="array" ref="Y81">IFERROR(INDEX('CAMAGUI DATA UNIFICADA'!$C$2:$T1007,MATCH(1,($A81='CAMAGUI DATA UNIFICADA'!$A$2:$A1007)*($T$1='CAMAGUI DATA UNIFICADA'!$B$2:$B1007),0),MATCH(Y$2,'CAMAGUI DATA UNIFICADA'!$C$1:$T$1,0)),"")</f>
        <v>0.6</v>
      </c>
      <c r="Z81" s="2">
        <f t="array" ref="Z81">IFERROR(INDEX('CAMAGUI DATA UNIFICADA'!$C$2:$T1007,MATCH(1,($A81='CAMAGUI DATA UNIFICADA'!$A$2:$A1007)*($T$1='CAMAGUI DATA UNIFICADA'!$B$2:$B1007),0),MATCH(Z$2,'CAMAGUI DATA UNIFICADA'!$C$1:$T$1,0)),"")</f>
        <v>0</v>
      </c>
      <c r="AA81" s="2">
        <f t="array" ref="AA81">IFERROR(INDEX('CAMAGUI DATA UNIFICADA'!$C$2:$T1007,MATCH(1,($A81='CAMAGUI DATA UNIFICADA'!$A$2:$A1007)*($T$1='CAMAGUI DATA UNIFICADA'!$B$2:$B1007),0),MATCH(AA$2,'CAMAGUI DATA UNIFICADA'!$C$1:$T$1,0)),"")</f>
        <v>15.1272</v>
      </c>
      <c r="AB81" s="60">
        <f t="array" ref="AB81">IFERROR(INDEX('CAMAGUI DATA UNIFICADA'!$C$2:$T1007,MATCH(1,($A81='CAMAGUI DATA UNIFICADA'!$A$2:$A1007)*($T$1='CAMAGUI DATA UNIFICADA'!$B$2:$B1007),0),MATCH(AB$2,'CAMAGUI DATA UNIFICADA'!$C$1:$T$1,0)),"")</f>
        <v>688605.0734</v>
      </c>
      <c r="AC81" s="33" t="str">
        <f t="array" ref="AC81">IFERROR(INDEX('CAMAGUI DATA UNIFICADA'!$C$2:$T1007,MATCH(1,($A81='CAMAGUI DATA UNIFICADA'!$A$2:$A1007)*($T$1='CAMAGUI DATA UNIFICADA'!$B$2:$B1007),0),MATCH(AC$2,'CAMAGUI DATA UNIFICADA'!$C$1:$T$1,0)),"")</f>
        <v/>
      </c>
      <c r="AD81" s="23">
        <f t="array" ref="AD81">IFERROR(INDEX('CAMAGUI DATA UNIFICADA'!$C$2:$T1007,MATCH(1,($A81='CAMAGUI DATA UNIFICADA'!$A$2:$A1007)*($T$1='CAMAGUI DATA UNIFICADA'!$B$2:$B1007),0),MATCH(AD$2,'CAMAGUI DATA UNIFICADA'!$C$1:$T$1,0)),"")</f>
        <v>0.7651167482</v>
      </c>
      <c r="AE81" s="23">
        <f t="array" ref="AE81">IFERROR(INDEX('CAMAGUI DATA UNIFICADA'!$C$2:$T1007,MATCH(1,($A81='CAMAGUI DATA UNIFICADA'!$A$2:$A1007)*($T$1='CAMAGUI DATA UNIFICADA'!$B$2:$B1007),0),MATCH(AE$2,'CAMAGUI DATA UNIFICADA'!$C$1:$T$1,0)),"")</f>
        <v>0.65</v>
      </c>
      <c r="AF81" s="60">
        <f t="array" ref="AF81">IFERROR(INDEX('CAMAGUI DATA UNIFICADA'!$C$2:$T1007,MATCH(1,($A81='CAMAGUI DATA UNIFICADA'!$A$2:$A1007)*($T$1='CAMAGUI DATA UNIFICADA'!$B$2:$B1007),0),MATCH(AF$2,'CAMAGUI DATA UNIFICADA'!$C$1:$T$1,0)),"")</f>
        <v>97500</v>
      </c>
      <c r="AG81" s="2">
        <f t="array" ref="AG81">IFERROR(INDEX('CAMAGUI DATA UNIFICADA'!$C$2:$T1007,MATCH(1,($A81='CAMAGUI DATA UNIFICADA'!$A$2:$A1007)*($T$1='CAMAGUI DATA UNIFICADA'!$B$2:$B1007),0),MATCH(AG$2,'CAMAGUI DATA UNIFICADA'!$C$1:$T$1,0)),"")</f>
        <v>1.3</v>
      </c>
      <c r="AH81" s="2">
        <f t="array" ref="AH81">IFERROR(INDEX('CAMAGUI DATA UNIFICADA'!$C$2:$T1007,MATCH(1,($A81='CAMAGUI DATA UNIFICADA'!$A$2:$A1007)*($T$1='CAMAGUI DATA UNIFICADA'!$B$2:$B1007),0),MATCH(AH$2,'CAMAGUI DATA UNIFICADA'!$C$1:$T$1,0)),"")</f>
        <v>1.9</v>
      </c>
      <c r="AI81" s="33">
        <f t="array" ref="AI81">IFERROR(INDEX('CAMAGUI DATA UNIFICADA'!$C$2:$T1007,MATCH(1,($A81='CAMAGUI DATA UNIFICADA'!$A$2:$A1007)*($T$1='CAMAGUI DATA UNIFICADA'!$B$2:$B1007),0),MATCH(AI$2,'CAMAGUI DATA UNIFICADA'!$C$1:$T$1,0)),"")</f>
        <v>12.4272</v>
      </c>
      <c r="AJ81" s="60">
        <f t="array" ref="AJ81">IFERROR(INDEX('CAMAGUI DATA UNIFICADA'!$C$2:$T1007,MATCH(1,($A81='CAMAGUI DATA UNIFICADA'!$A$2:$A1007)*($T$1='CAMAGUI DATA UNIFICADA'!$B$2:$B1007),0),MATCH(AJ$2,'CAMAGUI DATA UNIFICADA'!$C$1:$T$1,0)),"")</f>
        <v>149.4692093</v>
      </c>
      <c r="AK81" s="140">
        <f t="array" ref="AK81">IFERROR(INDEX('CAMAGUI DATA UNIFICADA'!$C$2:$T1007,MATCH(1,($A81='CAMAGUI DATA UNIFICADA'!$A$2:$A1007)*($T$1='CAMAGUI DATA UNIFICADA'!$B$2:$B1007),0),MATCH(AK$2,'CAMAGUI DATA UNIFICADA'!$C$1:$T$1,0)),"")</f>
        <v>21.74230232</v>
      </c>
      <c r="AL81" s="138" t="str">
        <f t="array" ref="AL81">IFERROR(INDEX('CAMAGUI DATA UNIFICADA'!$C$2:$T1007,MATCH(1,($A81='CAMAGUI DATA UNIFICADA'!$A$2:$A1007)*($AL$1='CAMAGUI DATA UNIFICADA'!$B$2:$B1007),0),MATCH(AL$2,'CAMAGUI DATA UNIFICADA'!$C$1:$T$1,0)),"")</f>
        <v>CA3230724</v>
      </c>
      <c r="AM81" s="2">
        <f t="array" ref="AM81">IFERROR(INDEX('CAMAGUI DATA UNIFICADA'!$C$2:$T1007,MATCH(1,($A81='CAMAGUI DATA UNIFICADA'!$A$2:$A1007)*($AL$1='CAMAGUI DATA UNIFICADA'!$B$2:$B1007),0),MATCH(AM$2,'CAMAGUI DATA UNIFICADA'!$C$1:$T$1,0)),"")</f>
        <v>50</v>
      </c>
      <c r="AN81" s="2" t="str">
        <f t="array" ref="AN81">IFERROR(INDEX('CAMAGUI DATA UNIFICADA'!$C$2:$T1007,MATCH(1,($A81='CAMAGUI DATA UNIFICADA'!$A$2:$A1007)*($AL$1='CAMAGUI DATA UNIFICADA'!$B$2:$B1007),0),MATCH(AN$2,'CAMAGUI DATA UNIFICADA'!$C$1:$T$1,0)),"")</f>
        <v/>
      </c>
      <c r="AO81" s="2" t="str">
        <f t="array" ref="AO81">IFERROR(INDEX('CAMAGUI DATA UNIFICADA'!$C$2:$T1007,MATCH(1,($A81='CAMAGUI DATA UNIFICADA'!$A$2:$A1007)*($AL$1='CAMAGUI DATA UNIFICADA'!$B$2:$B1007),0),MATCH(AO$2,'CAMAGUI DATA UNIFICADA'!$C$1:$T$1,0)),"")</f>
        <v>SKR NW#4</v>
      </c>
      <c r="AP81" s="139">
        <f t="array" ref="AP81">IFERROR(INDEX('CAMAGUI DATA UNIFICADA'!$C$2:$T1007,MATCH(1,($A81='CAMAGUI DATA UNIFICADA'!$A$2:$A1007)*($AL$1='CAMAGUI DATA UNIFICADA'!$B$2:$B1007),0),MATCH(AP$2,'CAMAGUI DATA UNIFICADA'!$C$1:$T$1,0)),"")</f>
        <v>0</v>
      </c>
      <c r="AQ81" s="2">
        <f t="array" ref="AQ81">IFERROR(INDEX('CAMAGUI DATA UNIFICADA'!$C$2:$T1007,MATCH(1,($A81='CAMAGUI DATA UNIFICADA'!$A$2:$A1007)*($AL$1='CAMAGUI DATA UNIFICADA'!$B$2:$B1007),0),MATCH(AQ$2,'CAMAGUI DATA UNIFICADA'!$C$1:$T$1,0)),"")</f>
        <v>0.6</v>
      </c>
      <c r="AR81" s="2">
        <f t="array" ref="AR81">IFERROR(INDEX('CAMAGUI DATA UNIFICADA'!$C$2:$T1007,MATCH(1,($A81='CAMAGUI DATA UNIFICADA'!$A$2:$A1007)*($AL$1='CAMAGUI DATA UNIFICADA'!$B$2:$B1007),0),MATCH(AR$2,'CAMAGUI DATA UNIFICADA'!$C$1:$T$1,0)),"")</f>
        <v>0</v>
      </c>
      <c r="AS81" s="33">
        <f t="array" ref="AS81">IFERROR(INDEX('CAMAGUI DATA UNIFICADA'!$C$2:$T1007,MATCH(1,($A81='CAMAGUI DATA UNIFICADA'!$A$2:$A1007)*($AL$1='CAMAGUI DATA UNIFICADA'!$B$2:$B1007),0),MATCH(AS$2,'CAMAGUI DATA UNIFICADA'!$C$1:$T$1,0)),"")</f>
        <v>15.1272</v>
      </c>
      <c r="AT81" s="60">
        <f t="array" ref="AT81">IFERROR(INDEX('CAMAGUI DATA UNIFICADA'!$C$2:$T1007,MATCH(1,($A81='CAMAGUI DATA UNIFICADA'!$A$2:$A1007)*($AL$1='CAMAGUI DATA UNIFICADA'!$B$2:$B1007),0),MATCH(AT$2,'CAMAGUI DATA UNIFICADA'!$C$1:$T$1,0)),"")</f>
        <v>550884.0587</v>
      </c>
      <c r="AU81" s="33" t="str">
        <f t="array" ref="AU81">IFERROR(INDEX('CAMAGUI DATA UNIFICADA'!$C$2:$T1007,MATCH(1,($A81='CAMAGUI DATA UNIFICADA'!$A$2:$A1007)*($AL$1='CAMAGUI DATA UNIFICADA'!$B$2:$B1007),0),MATCH(AU$2,'CAMAGUI DATA UNIFICADA'!$C$1:$T$1,0)),"")</f>
        <v/>
      </c>
      <c r="AV81" s="23">
        <f t="array" ref="AV81">IFERROR(INDEX('CAMAGUI DATA UNIFICADA'!$C$2:$T1007,MATCH(1,($A81='CAMAGUI DATA UNIFICADA'!$A$2:$A1007)*($AL$1='CAMAGUI DATA UNIFICADA'!$B$2:$B1007),0),MATCH(AV$2,'CAMAGUI DATA UNIFICADA'!$C$1:$T$1,0)),"")</f>
        <v>0.759840081</v>
      </c>
      <c r="AW81" s="23">
        <f t="array" ref="AW81">IFERROR(INDEX('CAMAGUI DATA UNIFICADA'!$C$2:$T1007,MATCH(1,($A81='CAMAGUI DATA UNIFICADA'!$A$2:$A1007)*($AL$1='CAMAGUI DATA UNIFICADA'!$B$2:$B1007),0),MATCH(AW$2,'CAMAGUI DATA UNIFICADA'!$C$1:$T$1,0)),"")</f>
        <v>0.65</v>
      </c>
      <c r="AX81" s="60">
        <f t="array" ref="AX81">IFERROR(INDEX('CAMAGUI DATA UNIFICADA'!$C$2:$T1007,MATCH(1,($A81='CAMAGUI DATA UNIFICADA'!$A$2:$A1007)*($AL$1='CAMAGUI DATA UNIFICADA'!$B$2:$B1007),0),MATCH(AX$2,'CAMAGUI DATA UNIFICADA'!$C$1:$T$1,0)),"")</f>
        <v>67321.42857</v>
      </c>
      <c r="AY81" s="2">
        <f t="array" ref="AY81">IFERROR(INDEX('CAMAGUI DATA UNIFICADA'!$C$2:$T1007,MATCH(1,($A81='CAMAGUI DATA UNIFICADA'!$A$2:$A1007)*($AL$1='CAMAGUI DATA UNIFICADA'!$B$2:$B1007),0),MATCH(AY$2,'CAMAGUI DATA UNIFICADA'!$C$1:$T$1,0)),"")</f>
        <v>1.3</v>
      </c>
      <c r="AZ81" s="2">
        <f t="array" ref="AZ81">IFERROR(INDEX('CAMAGUI DATA UNIFICADA'!$C$2:$T1007,MATCH(1,($A81='CAMAGUI DATA UNIFICADA'!$A$2:$A1007)*($AL$1='CAMAGUI DATA UNIFICADA'!$B$2:$B1007),0),MATCH(AZ$2,'CAMAGUI DATA UNIFICADA'!$C$1:$T$1,0)),"")</f>
        <v>1.9</v>
      </c>
      <c r="BA81" s="33">
        <f t="array" ref="BA81">IFERROR(INDEX('CAMAGUI DATA UNIFICADA'!$C$2:$T1007,MATCH(1,($A81='CAMAGUI DATA UNIFICADA'!$A$2:$A1007)*($AL$1='CAMAGUI DATA UNIFICADA'!$B$2:$B1007),0),MATCH(BA$2,'CAMAGUI DATA UNIFICADA'!$C$1:$T$1,0)),"")</f>
        <v>12.4272</v>
      </c>
      <c r="BB81" s="60">
        <f t="array" ref="BB81">IFERROR(INDEX('CAMAGUI DATA UNIFICADA'!$C$2:$T1007,MATCH(1,($A81='CAMAGUI DATA UNIFICADA'!$A$2:$A1007)*($AL$1='CAMAGUI DATA UNIFICADA'!$B$2:$B1007),0),MATCH(BB$2,'CAMAGUI DATA UNIFICADA'!$C$1:$T$1,0)),"")</f>
        <v>120.4057519</v>
      </c>
      <c r="BC81" s="140">
        <f t="array" ref="BC81">IFERROR(INDEX('CAMAGUI DATA UNIFICADA'!$C$2:$T1007,MATCH(1,($A81='CAMAGUI DATA UNIFICADA'!$A$2:$A1007)*($AL$1='CAMAGUI DATA UNIFICADA'!$B$2:$B1007),0),MATCH(BC$2,'CAMAGUI DATA UNIFICADA'!$C$1:$T$1,0)),"")</f>
        <v>17.60143798</v>
      </c>
      <c r="BD81" s="138" t="str">
        <f t="array" ref="BD81">IFERROR(INDEX('CAMAGUI DATA UNIFICADA'!$C$2:$T1007,MATCH(1,($A81='CAMAGUI DATA UNIFICADA'!$A$2:$A1007)*($BD$1='CAMAGUI DATA UNIFICADA'!$B$2:$B1007),0),MATCH(BD$2,'CAMAGUI DATA UNIFICADA'!$C$1:$T$1,0)),"")</f>
        <v>CA4180624</v>
      </c>
      <c r="BE81" s="2">
        <f t="array" ref="BE81">IFERROR(INDEX('CAMAGUI DATA UNIFICADA'!$C$2:$T1007,MATCH(1,($A81='CAMAGUI DATA UNIFICADA'!$A$2:$A1007)*($BD$1='CAMAGUI DATA UNIFICADA'!$B$2:$B1007),0),MATCH(BE$2,'CAMAGUI DATA UNIFICADA'!$C$1:$T$1,0)),"")</f>
        <v>325</v>
      </c>
      <c r="BF81" s="2">
        <f t="array" ref="BF81">IFERROR(INDEX('CAMAGUI DATA UNIFICADA'!$C$2:$T1007,MATCH(1,($A81='CAMAGUI DATA UNIFICADA'!$A$2:$A1007)*($BD$1='CAMAGUI DATA UNIFICADA'!$B$2:$B1007),0),MATCH(BF$2,'CAMAGUI DATA UNIFICADA'!$C$1:$T$1,0)),"")</f>
        <v>2460</v>
      </c>
      <c r="BG81" s="2" t="str">
        <f t="array" ref="BG81">IFERROR(INDEX('CAMAGUI DATA UNIFICADA'!$C$2:$T1007,MATCH(1,($A81='CAMAGUI DATA UNIFICADA'!$A$2:$A1007)*($BD$1='CAMAGUI DATA UNIFICADA'!$B$2:$B1007),0),MATCH(BG$2,'CAMAGUI DATA UNIFICADA'!$C$1:$T$1,0)),"")</f>
        <v>SKR MAST</v>
      </c>
      <c r="BH81" s="139">
        <f t="array" ref="BH81">IFERROR(INDEX('CAMAGUI DATA UNIFICADA'!$C$2:$T1007,MATCH(1,($A81='CAMAGUI DATA UNIFICADA'!$A$2:$A1007)*($BD$1='CAMAGUI DATA UNIFICADA'!$B$2:$B1007),0),MATCH(BH$2,'CAMAGUI DATA UNIFICADA'!$C$1:$T$1,0)),"")</f>
        <v>2410.8</v>
      </c>
      <c r="BI81" s="2">
        <f t="array" ref="BI81">IFERROR(INDEX('CAMAGUI DATA UNIFICADA'!$C$2:$T1007,MATCH(1,($A81='CAMAGUI DATA UNIFICADA'!$A$2:$A1007)*($BD$1='CAMAGUI DATA UNIFICADA'!$B$2:$B1007),0),MATCH(BI$2,'CAMAGUI DATA UNIFICADA'!$C$1:$T$1,0)),"")</f>
        <v>10.03</v>
      </c>
      <c r="BJ81" s="2">
        <f t="array" ref="BJ81">IFERROR(INDEX('CAMAGUI DATA UNIFICADA'!$C$2:$T1007,MATCH(1,($A81='CAMAGUI DATA UNIFICADA'!$A$2:$A1007)*($BD$1='CAMAGUI DATA UNIFICADA'!$B$2:$B1007),0),MATCH(BJ$2,'CAMAGUI DATA UNIFICADA'!$C$1:$T$1,0)),"")</f>
        <v>2.85</v>
      </c>
      <c r="BK81" s="33">
        <f t="array" ref="BK81">IFERROR(INDEX('CAMAGUI DATA UNIFICADA'!$C$2:$T1007,MATCH(1,($A81='CAMAGUI DATA UNIFICADA'!$A$2:$A1007)*($BD$1='CAMAGUI DATA UNIFICADA'!$B$2:$B1007),0),MATCH(BK$2,'CAMAGUI DATA UNIFICADA'!$C$1:$T$1,0)),"")</f>
        <v>4.82952</v>
      </c>
      <c r="BL81" s="60">
        <f t="array" ref="BL81">IFERROR(INDEX('CAMAGUI DATA UNIFICADA'!$C$2:$T1007,MATCH(1,($A81='CAMAGUI DATA UNIFICADA'!$A$2:$A1007)*($BD$1='CAMAGUI DATA UNIFICADA'!$B$2:$B1007),0),MATCH(BL$2,'CAMAGUI DATA UNIFICADA'!$C$1:$T$1,0)),"")</f>
        <v>670931.9275</v>
      </c>
      <c r="BM81" s="33">
        <f t="array" ref="BM81">IFERROR(INDEX('CAMAGUI DATA UNIFICADA'!$C$2:$T1007,MATCH(1,($A81='CAMAGUI DATA UNIFICADA'!$A$2:$A1007)*($BD$1='CAMAGUI DATA UNIFICADA'!$B$2:$B1007),0),MATCH(BM$2,'CAMAGUI DATA UNIFICADA'!$C$1:$T$1,0)),"")</f>
        <v>1.310296614</v>
      </c>
      <c r="BN81" s="23">
        <f t="array" ref="BN81">IFERROR(INDEX('CAMAGUI DATA UNIFICADA'!$C$2:$T1007,MATCH(1,($A81='CAMAGUI DATA UNIFICADA'!$A$2:$A1007)*($BD$1='CAMAGUI DATA UNIFICADA'!$B$2:$B1007),0),MATCH(BN$2,'CAMAGUI DATA UNIFICADA'!$C$1:$T$1,0)),"")</f>
        <v>0.8657186161</v>
      </c>
      <c r="BO81" s="23">
        <f t="array" ref="BO81">IFERROR(INDEX('CAMAGUI DATA UNIFICADA'!$C$2:$T1007,MATCH(1,($A81='CAMAGUI DATA UNIFICADA'!$A$2:$A1007)*($BD$1='CAMAGUI DATA UNIFICADA'!$B$2:$B1007),0),MATCH(BO$2,'CAMAGUI DATA UNIFICADA'!$C$1:$T$1,0)),"")</f>
        <v>0.85</v>
      </c>
      <c r="BP81" s="60">
        <f t="array" ref="BP81">IFERROR(INDEX('CAMAGUI DATA UNIFICADA'!$C$2:$T1007,MATCH(1,($A81='CAMAGUI DATA UNIFICADA'!$A$2:$A1007)*($BD$1='CAMAGUI DATA UNIFICADA'!$B$2:$B1007),0),MATCH(BP$2,'CAMAGUI DATA UNIFICADA'!$C$1:$T$1,0)),"")</f>
        <v>137239.5833</v>
      </c>
      <c r="BQ81" s="2">
        <f t="array" ref="BQ81">IFERROR(INDEX('CAMAGUI DATA UNIFICADA'!$C$2:$T1007,MATCH(1,($A81='CAMAGUI DATA UNIFICADA'!$A$2:$A1007)*($BD$1='CAMAGUI DATA UNIFICADA'!$B$2:$B1007),0),MATCH(BQ$2,'CAMAGUI DATA UNIFICADA'!$C$1:$T$1,0)),"")</f>
        <v>3</v>
      </c>
      <c r="BR81" s="2">
        <f t="array" ref="BR81">IFERROR(INDEX('CAMAGUI DATA UNIFICADA'!$C$2:$T1007,MATCH(1,($A81='CAMAGUI DATA UNIFICADA'!$A$2:$A1007)*($BD$1='CAMAGUI DATA UNIFICADA'!$B$2:$B1007),0),MATCH(BR$2,'CAMAGUI DATA UNIFICADA'!$C$1:$T$1,0)),"")</f>
        <v>13.03</v>
      </c>
      <c r="BS81" s="33">
        <f t="array" ref="BS81">IFERROR(INDEX('CAMAGUI DATA UNIFICADA'!$C$2:$T1007,MATCH(1,($A81='CAMAGUI DATA UNIFICADA'!$A$2:$A1007)*($BD$1='CAMAGUI DATA UNIFICADA'!$B$2:$B1007),0),MATCH(BS$2,'CAMAGUI DATA UNIFICADA'!$C$1:$T$1,0)),"")</f>
        <v>4.24332</v>
      </c>
      <c r="BT81" s="60">
        <f t="array" ref="BT81">IFERROR(INDEX('CAMAGUI DATA UNIFICADA'!$C$2:$T1007,MATCH(1,($A81='CAMAGUI DATA UNIFICADA'!$A$2:$A1007)*($BD$1='CAMAGUI DATA UNIFICADA'!$B$2:$B1007),0),MATCH(BT$2,'CAMAGUI DATA UNIFICADA'!$C$1:$T$1,0)),"")</f>
        <v>382.2589054</v>
      </c>
      <c r="BU81" s="140">
        <f t="array" ref="BU81">IFERROR(INDEX('CAMAGUI DATA UNIFICADA'!$C$2:$T1007,MATCH(1,($A81='CAMAGUI DATA UNIFICADA'!$A$2:$A1007)*($BD$1='CAMAGUI DATA UNIFICADA'!$B$2:$B1007),0),MATCH(BU$2,'CAMAGUI DATA UNIFICADA'!$C$1:$T$1,0)),"")</f>
        <v>14.31472635</v>
      </c>
      <c r="BV81" s="138" t="str">
        <f t="array" ref="BV81">IFERROR(INDEX('CAMAGUI DATA UNIFICADA'!$C$2:$T1007,MATCH(1,($A81='CAMAGUI DATA UNIFICADA'!$A$2:$A1007)*($BV$1='CAMAGUI DATA UNIFICADA'!$B$2:$B1007),0),MATCH(BV$2,'CAMAGUI DATA UNIFICADA'!$C$1:$T$1,0)),"")</f>
        <v>CA5180624</v>
      </c>
      <c r="BW81" s="2">
        <f t="array" ref="BW81">IFERROR(INDEX('CAMAGUI DATA UNIFICADA'!$C$2:$T1007,MATCH(1,($A81='CAMAGUI DATA UNIFICADA'!$A$2:$A1007)*($BV$1='CAMAGUI DATA UNIFICADA'!$B$2:$B1007),0),MATCH(BW$2,'CAMAGUI DATA UNIFICADA'!$C$1:$T$1,0)),"")</f>
        <v>300</v>
      </c>
      <c r="BX81" s="2">
        <f t="array" ref="BX81">IFERROR(INDEX('CAMAGUI DATA UNIFICADA'!$C$2:$T1007,MATCH(1,($A81='CAMAGUI DATA UNIFICADA'!$A$2:$A1007)*($BV$1='CAMAGUI DATA UNIFICADA'!$B$2:$B1007),0),MATCH(BX$2,'CAMAGUI DATA UNIFICADA'!$C$1:$T$1,0)),"")</f>
        <v>2100</v>
      </c>
      <c r="BY81" s="2" t="str">
        <f t="array" ref="BY81">IFERROR(INDEX('CAMAGUI DATA UNIFICADA'!$C$2:$T1007,MATCH(1,($A81='CAMAGUI DATA UNIFICADA'!$A$2:$A1007)*($BV$1='CAMAGUI DATA UNIFICADA'!$B$2:$B1007),0),MATCH(BY$2,'CAMAGUI DATA UNIFICADA'!$C$1:$T$1,0)),"")</f>
        <v>SKR MAST</v>
      </c>
      <c r="BZ81" s="139">
        <f t="array" ref="BZ81">IFERROR(INDEX('CAMAGUI DATA UNIFICADA'!$C$2:$T1007,MATCH(1,($A81='CAMAGUI DATA UNIFICADA'!$A$2:$A1007)*($BV$1='CAMAGUI DATA UNIFICADA'!$B$2:$B1007),0),MATCH(BZ$2,'CAMAGUI DATA UNIFICADA'!$C$1:$T$1,0)),"")</f>
        <v>2058</v>
      </c>
      <c r="CA81" s="2">
        <f t="array" ref="CA81">IFERROR(INDEX('CAMAGUI DATA UNIFICADA'!$C$2:$T1007,MATCH(1,($A81='CAMAGUI DATA UNIFICADA'!$A$2:$A1007)*($BV$1='CAMAGUI DATA UNIFICADA'!$B$2:$B1007),0),MATCH(CA$2,'CAMAGUI DATA UNIFICADA'!$C$1:$T$1,0)),"")</f>
        <v>9.9</v>
      </c>
      <c r="CB81" s="2">
        <f t="array" ref="CB81">IFERROR(INDEX('CAMAGUI DATA UNIFICADA'!$C$2:$T1007,MATCH(1,($A81='CAMAGUI DATA UNIFICADA'!$A$2:$A1007)*($BV$1='CAMAGUI DATA UNIFICADA'!$B$2:$B1007),0),MATCH(CB$2,'CAMAGUI DATA UNIFICADA'!$C$1:$T$1,0)),"")</f>
        <v>2.67</v>
      </c>
      <c r="CC81" s="33">
        <f t="array" ref="CC81">IFERROR(INDEX('CAMAGUI DATA UNIFICADA'!$C$2:$T1007,MATCH(1,($A81='CAMAGUI DATA UNIFICADA'!$A$2:$A1007)*($BV$1='CAMAGUI DATA UNIFICADA'!$B$2:$B1007),0),MATCH(CC$2,'CAMAGUI DATA UNIFICADA'!$C$1:$T$1,0)),"")</f>
        <v>5.0448</v>
      </c>
      <c r="CD81" s="60">
        <f t="array" ref="CD81">IFERROR(INDEX('CAMAGUI DATA UNIFICADA'!$C$2:$T1007,MATCH(1,($A81='CAMAGUI DATA UNIFICADA'!$A$2:$A1007)*($BV$1='CAMAGUI DATA UNIFICADA'!$B$2:$B1007),0),MATCH(CD$2,'CAMAGUI DATA UNIFICADA'!$C$1:$T$1,0)),"")</f>
        <v>600678.5265</v>
      </c>
      <c r="CE81" s="33">
        <f t="array" ref="CE81">IFERROR(INDEX('CAMAGUI DATA UNIFICADA'!$C$2:$T1007,MATCH(1,($A81='CAMAGUI DATA UNIFICADA'!$A$2:$A1007)*($BV$1='CAMAGUI DATA UNIFICADA'!$B$2:$B1007),0),MATCH(CE$2,'CAMAGUI DATA UNIFICADA'!$C$1:$T$1,0)),"")</f>
        <v>1.321877065</v>
      </c>
      <c r="CF81" s="23">
        <f t="array" ref="CF81">IFERROR(INDEX('CAMAGUI DATA UNIFICADA'!$C$2:$T1007,MATCH(1,($A81='CAMAGUI DATA UNIFICADA'!$A$2:$A1007)*($BV$1='CAMAGUI DATA UNIFICADA'!$B$2:$B1007),0),MATCH(CF$2,'CAMAGUI DATA UNIFICADA'!$C$1:$T$1,0)),"")</f>
        <v>0.8581121807</v>
      </c>
      <c r="CG81" s="23">
        <f t="array" ref="CG81">IFERROR(INDEX('CAMAGUI DATA UNIFICADA'!$C$2:$T1007,MATCH(1,($A81='CAMAGUI DATA UNIFICADA'!$A$2:$A1007)*($BV$1='CAMAGUI DATA UNIFICADA'!$B$2:$B1007),0),MATCH(CG$2,'CAMAGUI DATA UNIFICADA'!$C$1:$T$1,0)),"")</f>
        <v>0.85</v>
      </c>
      <c r="CH81" s="60">
        <f t="array" ref="CH81">IFERROR(INDEX('CAMAGUI DATA UNIFICADA'!$C$2:$T1007,MATCH(1,($A81='CAMAGUI DATA UNIFICADA'!$A$2:$A1007)*($BV$1='CAMAGUI DATA UNIFICADA'!$B$2:$B1007),0),MATCH(CH$2,'CAMAGUI DATA UNIFICADA'!$C$1:$T$1,0)),"")</f>
        <v>141666.6667</v>
      </c>
      <c r="CI81" s="2">
        <f t="array" ref="CI81">IFERROR(INDEX('CAMAGUI DATA UNIFICADA'!$C$2:$T1007,MATCH(1,($A81='CAMAGUI DATA UNIFICADA'!$A$2:$A1007)*($BV$1='CAMAGUI DATA UNIFICADA'!$B$2:$B1007),0),MATCH(CI$2,'CAMAGUI DATA UNIFICADA'!$C$1:$T$1,0)),"")</f>
        <v>3</v>
      </c>
      <c r="CJ81" s="2">
        <f t="array" ref="CJ81">IFERROR(INDEX('CAMAGUI DATA UNIFICADA'!$C$2:$T1007,MATCH(1,($A81='CAMAGUI DATA UNIFICADA'!$A$2:$A1007)*($BV$1='CAMAGUI DATA UNIFICADA'!$B$2:$B1007),0),MATCH(CJ$2,'CAMAGUI DATA UNIFICADA'!$C$1:$T$1,0)),"")</f>
        <v>12.9</v>
      </c>
      <c r="CK81" s="33">
        <f t="array" ref="CK81">IFERROR(INDEX('CAMAGUI DATA UNIFICADA'!$C$2:$T1007,MATCH(1,($A81='CAMAGUI DATA UNIFICADA'!$A$2:$A1007)*($BV$1='CAMAGUI DATA UNIFICADA'!$B$2:$B1007),0),MATCH(CK$2,'CAMAGUI DATA UNIFICADA'!$C$1:$T$1,0)),"")</f>
        <v>4.2744</v>
      </c>
      <c r="CL81" s="60">
        <f t="array" ref="CL81">IFERROR(INDEX('CAMAGUI DATA UNIFICADA'!$C$2:$T1007,MATCH(1,($A81='CAMAGUI DATA UNIFICADA'!$A$2:$A1007)*($BV$1='CAMAGUI DATA UNIFICADA'!$B$2:$B1007),0),MATCH(CL$2,'CAMAGUI DATA UNIFICADA'!$C$1:$T$1,0)),"")</f>
        <v>351.1030677</v>
      </c>
      <c r="CM81" s="140">
        <f t="array" ref="CM81">IFERROR(INDEX('CAMAGUI DATA UNIFICADA'!$C$2:$T1007,MATCH(1,($A81='CAMAGUI DATA UNIFICADA'!$A$2:$A1007)*($BV$1='CAMAGUI DATA UNIFICADA'!$B$2:$B1007),0),MATCH(CM$2,'CAMAGUI DATA UNIFICADA'!$C$1:$T$1,0)),"")</f>
        <v>12.77576693</v>
      </c>
      <c r="CN81" s="138" t="str">
        <f t="array" ref="CN81">IFERROR(INDEX('CAMAGUI DATA UNIFICADA'!$C$2:$T1007,MATCH(1,($A81='CAMAGUI DATA UNIFICADA'!$A$2:$A1007)*($CN$1='CAMAGUI DATA UNIFICADA'!$B$2:$B1007),0),MATCH(CN$2,'CAMAGUI DATA UNIFICADA'!$C$1:$T$1,0)),"")</f>
        <v>CA6180624</v>
      </c>
      <c r="CO81" s="2">
        <f t="array" ref="CO81">IFERROR(INDEX('CAMAGUI DATA UNIFICADA'!$C$2:$T1007,MATCH(1,($A81='CAMAGUI DATA UNIFICADA'!$A$2:$A1007)*($CN$1='CAMAGUI DATA UNIFICADA'!$B$2:$B1007),0),MATCH(CO$2,'CAMAGUI DATA UNIFICADA'!$C$1:$T$1,0)),"")</f>
        <v>650</v>
      </c>
      <c r="CP81" s="2">
        <f t="array" ref="CP81">IFERROR(INDEX('CAMAGUI DATA UNIFICADA'!$C$2:$T1007,MATCH(1,($A81='CAMAGUI DATA UNIFICADA'!$A$2:$A1007)*($CN$1='CAMAGUI DATA UNIFICADA'!$B$2:$B1007),0),MATCH(CP$2,'CAMAGUI DATA UNIFICADA'!$C$1:$T$1,0)),"")</f>
        <v>4300</v>
      </c>
      <c r="CQ81" s="2" t="str">
        <f t="array" ref="CQ81">IFERROR(INDEX('CAMAGUI DATA UNIFICADA'!$C$2:$T1007,MATCH(1,($A81='CAMAGUI DATA UNIFICADA'!$A$2:$A1007)*($CN$1='CAMAGUI DATA UNIFICADA'!$B$2:$B1007),0),MATCH(CQ$2,'CAMAGUI DATA UNIFICADA'!$C$1:$T$1,0)),"")</f>
        <v>SKR MAST</v>
      </c>
      <c r="CR81" s="139">
        <f t="array" ref="CR81">IFERROR(INDEX('CAMAGUI DATA UNIFICADA'!$C$2:$T1007,MATCH(1,($A81='CAMAGUI DATA UNIFICADA'!$A$2:$A1007)*($CN$1='CAMAGUI DATA UNIFICADA'!$B$2:$B1007),0),MATCH(CR$2,'CAMAGUI DATA UNIFICADA'!$C$1:$T$1,0)),"")</f>
        <v>4214</v>
      </c>
      <c r="CS81" s="2">
        <f t="array" ref="CS81">IFERROR(INDEX('CAMAGUI DATA UNIFICADA'!$C$2:$T1007,MATCH(1,($A81='CAMAGUI DATA UNIFICADA'!$A$2:$A1007)*($CN$1='CAMAGUI DATA UNIFICADA'!$B$2:$B1007),0),MATCH(CS$2,'CAMAGUI DATA UNIFICADA'!$C$1:$T$1,0)),"")</f>
        <v>9.62</v>
      </c>
      <c r="CT81" s="2">
        <f t="array" ref="CT81">IFERROR(INDEX('CAMAGUI DATA UNIFICADA'!$C$2:$T1007,MATCH(1,($A81='CAMAGUI DATA UNIFICADA'!$A$2:$A1007)*($CN$1='CAMAGUI DATA UNIFICADA'!$B$2:$B1007),0),MATCH(CT$2,'CAMAGUI DATA UNIFICADA'!$C$1:$T$1,0)),"")</f>
        <v>2.81</v>
      </c>
      <c r="CU81" s="33">
        <f t="array" ref="CU81">IFERROR(INDEX('CAMAGUI DATA UNIFICADA'!$C$2:$T1007,MATCH(1,($A81='CAMAGUI DATA UNIFICADA'!$A$2:$A1007)*($CN$1='CAMAGUI DATA UNIFICADA'!$B$2:$B1007),0),MATCH(CU$2,'CAMAGUI DATA UNIFICADA'!$C$1:$T$1,0)),"")</f>
        <v>5.12544</v>
      </c>
      <c r="CV81" s="60">
        <f t="array" ref="CV81">IFERROR(INDEX('CAMAGUI DATA UNIFICADA'!$C$2:$T1007,MATCH(1,($A81='CAMAGUI DATA UNIFICADA'!$A$2:$A1007)*($CN$1='CAMAGUI DATA UNIFICADA'!$B$2:$B1007),0),MATCH(CV$2,'CAMAGUI DATA UNIFICADA'!$C$1:$T$1,0)),"")</f>
        <v>1318278.383</v>
      </c>
      <c r="CW81" s="33">
        <f t="array" ref="CW81">IFERROR(INDEX('CAMAGUI DATA UNIFICADA'!$C$2:$T1007,MATCH(1,($A81='CAMAGUI DATA UNIFICADA'!$A$2:$A1007)*($CN$1='CAMAGUI DATA UNIFICADA'!$B$2:$B1007),0),MATCH(CW$2,'CAMAGUI DATA UNIFICADA'!$C$1:$T$1,0)),"")</f>
        <v>1.239068106</v>
      </c>
      <c r="CX81" s="23">
        <f t="array" ref="CX81">IFERROR(INDEX('CAMAGUI DATA UNIFICADA'!$C$2:$T1007,MATCH(1,($A81='CAMAGUI DATA UNIFICADA'!$A$2:$A1007)*($CN$1='CAMAGUI DATA UNIFICADA'!$B$2:$B1007),0),MATCH(CX$2,'CAMAGUI DATA UNIFICADA'!$C$1:$T$1,0)),"")</f>
        <v>1.014060295</v>
      </c>
      <c r="CY81" s="23">
        <f t="array" ref="CY81">IFERROR(INDEX('CAMAGUI DATA UNIFICADA'!$C$2:$T1007,MATCH(1,($A81='CAMAGUI DATA UNIFICADA'!$A$2:$A1007)*($CN$1='CAMAGUI DATA UNIFICADA'!$B$2:$B1007),0),MATCH(CY$2,'CAMAGUI DATA UNIFICADA'!$C$1:$T$1,0)),"")</f>
        <v>0.95</v>
      </c>
      <c r="CZ81" s="60">
        <f t="array" ref="CZ81">IFERROR(INDEX('CAMAGUI DATA UNIFICADA'!$C$2:$T1007,MATCH(1,($A81='CAMAGUI DATA UNIFICADA'!$A$2:$A1007)*($CN$1='CAMAGUI DATA UNIFICADA'!$B$2:$B1007),0),MATCH(CZ$2,'CAMAGUI DATA UNIFICADA'!$C$1:$T$1,0)),"")</f>
        <v>141142.8571</v>
      </c>
      <c r="DA81" s="2">
        <f t="array" ref="DA81">IFERROR(INDEX('CAMAGUI DATA UNIFICADA'!$C$2:$T1007,MATCH(1,($A81='CAMAGUI DATA UNIFICADA'!$A$2:$A1007)*($CN$1='CAMAGUI DATA UNIFICADA'!$B$2:$B1007),0),MATCH(DA$2,'CAMAGUI DATA UNIFICADA'!$C$1:$T$1,0)),"")</f>
        <v>2.5</v>
      </c>
      <c r="DB81" s="2">
        <f t="array" ref="DB81">IFERROR(INDEX('CAMAGUI DATA UNIFICADA'!$C$2:$T1007,MATCH(1,($A81='CAMAGUI DATA UNIFICADA'!$A$2:$A1007)*($CN$1='CAMAGUI DATA UNIFICADA'!$B$2:$B1007),0),MATCH(DB$2,'CAMAGUI DATA UNIFICADA'!$C$1:$T$1,0)),"")</f>
        <v>12.12</v>
      </c>
      <c r="DC81" s="33">
        <f t="array" ref="DC81">IFERROR(INDEX('CAMAGUI DATA UNIFICADA'!$C$2:$T1007,MATCH(1,($A81='CAMAGUI DATA UNIFICADA'!$A$2:$A1007)*($CN$1='CAMAGUI DATA UNIFICADA'!$B$2:$B1007),0),MATCH(DC$2,'CAMAGUI DATA UNIFICADA'!$C$1:$T$1,0)),"")</f>
        <v>4.38672</v>
      </c>
      <c r="DD81" s="60">
        <f t="array" ref="DD81">IFERROR(INDEX('CAMAGUI DATA UNIFICADA'!$C$2:$T1007,MATCH(1,($A81='CAMAGUI DATA UNIFICADA'!$A$2:$A1007)*($CN$1='CAMAGUI DATA UNIFICADA'!$B$2:$B1007),0),MATCH(DD$2,'CAMAGUI DATA UNIFICADA'!$C$1:$T$1,0)),"")</f>
        <v>700.2438972</v>
      </c>
      <c r="DE81" s="140">
        <f t="array" ref="DE81">IFERROR(INDEX('CAMAGUI DATA UNIFICADA'!$C$2:$T1007,MATCH(1,($A81='CAMAGUI DATA UNIFICADA'!$A$2:$A1007)*($CN$1='CAMAGUI DATA UNIFICADA'!$B$2:$B1007),0),MATCH(DE$2,'CAMAGUI DATA UNIFICADA'!$C$1:$T$1,0)),"")</f>
        <v>12.56097431</v>
      </c>
      <c r="DF81" s="138" t="str">
        <f t="array" ref="DF81">IFERROR(INDEX('CAMAGUI DATA UNIFICADA'!$C$2:$T1007,MATCH(1,($A81='CAMAGUI DATA UNIFICADA'!$A$2:$A1007)*($DF$1='CAMAGUI DATA UNIFICADA'!$B$2:$B1007),0),MATCH(DF$2,'CAMAGUI DATA UNIFICADA'!$C$1:$T$1,0)),"")</f>
        <v/>
      </c>
      <c r="DG81" s="2" t="str">
        <f t="array" ref="DG81">IFERROR(INDEX('CAMAGUI DATA UNIFICADA'!$C$2:$T1007,MATCH(1,($A81='CAMAGUI DATA UNIFICADA'!$A$2:$A1007)*($DF$1='CAMAGUI DATA UNIFICADA'!$B$2:$B1007),0),MATCH(DG$2,'CAMAGUI DATA UNIFICADA'!$C$1:$T$1,0)),"")</f>
        <v/>
      </c>
      <c r="DH81" s="2" t="str">
        <f t="array" ref="DH81">IFERROR(INDEX('CAMAGUI DATA UNIFICADA'!$C$2:$T1007,MATCH(1,($A81='CAMAGUI DATA UNIFICADA'!$A$2:$A1007)*($DF$1='CAMAGUI DATA UNIFICADA'!$B$2:$B1007),0),MATCH(DH$2,'CAMAGUI DATA UNIFICADA'!$C$1:$T$1,0)),"")</f>
        <v/>
      </c>
      <c r="DI81" s="2" t="str">
        <f t="array" ref="DI81">IFERROR(INDEX('CAMAGUI DATA UNIFICADA'!$C$2:$T1007,MATCH(1,($A81='CAMAGUI DATA UNIFICADA'!$A$2:$A1007)*($DF$1='CAMAGUI DATA UNIFICADA'!$B$2:$B1007),0),MATCH(DI$2,'CAMAGUI DATA UNIFICADA'!$C$1:$T$1,0)),"")</f>
        <v/>
      </c>
      <c r="DJ81" s="139" t="str">
        <f t="array" ref="DJ81">IFERROR(INDEX('CAMAGUI DATA UNIFICADA'!$C$2:$T1007,MATCH(1,($A81='CAMAGUI DATA UNIFICADA'!$A$2:$A1007)*($DF$1='CAMAGUI DATA UNIFICADA'!$B$2:$B1007),0),MATCH(DJ$2,'CAMAGUI DATA UNIFICADA'!$C$1:$T$1,0)),"")</f>
        <v/>
      </c>
      <c r="DK81" s="2" t="str">
        <f t="array" ref="DK81">IFERROR(INDEX('CAMAGUI DATA UNIFICADA'!$C$2:$T1007,MATCH(1,($A81='CAMAGUI DATA UNIFICADA'!$A$2:$A1007)*($DF$1='CAMAGUI DATA UNIFICADA'!$B$2:$B1007),0),MATCH(DK$2,'CAMAGUI DATA UNIFICADA'!$C$1:$T$1,0)),"")</f>
        <v/>
      </c>
      <c r="DL81" s="2" t="str">
        <f t="array" ref="DL81">IFERROR(INDEX('CAMAGUI DATA UNIFICADA'!$C$2:$T1007,MATCH(1,($A81='CAMAGUI DATA UNIFICADA'!$A$2:$A1007)*($DF$1='CAMAGUI DATA UNIFICADA'!$B$2:$B1007),0),MATCH(DL$2,'CAMAGUI DATA UNIFICADA'!$C$1:$T$1,0)),"")</f>
        <v/>
      </c>
      <c r="DM81" s="33" t="str">
        <f t="array" ref="DM81">IFERROR(INDEX('CAMAGUI DATA UNIFICADA'!$C$2:$T1007,MATCH(1,($A81='CAMAGUI DATA UNIFICADA'!$A$2:$A1007)*($DF$1='CAMAGUI DATA UNIFICADA'!$B$2:$B1007),0),MATCH(DM$2,'CAMAGUI DATA UNIFICADA'!$C$1:$T$1,0)),"")</f>
        <v/>
      </c>
      <c r="DN81" s="60" t="str">
        <f t="array" ref="DN81">IFERROR(INDEX('CAMAGUI DATA UNIFICADA'!$C$2:$T1007,MATCH(1,($A81='CAMAGUI DATA UNIFICADA'!$A$2:$A1007)*($DF$1='CAMAGUI DATA UNIFICADA'!$B$2:$B1007),0),MATCH(DN$2,'CAMAGUI DATA UNIFICADA'!$C$1:$T$1,0)),"")</f>
        <v/>
      </c>
      <c r="DO81" s="33" t="str">
        <f t="array" ref="DO81">IFERROR(INDEX('CAMAGUI DATA UNIFICADA'!$C$2:$T1007,MATCH(1,($A81='CAMAGUI DATA UNIFICADA'!$A$2:$A1007)*($DF$1='CAMAGUI DATA UNIFICADA'!$B$2:$B1007),0),MATCH(DO$2,'CAMAGUI DATA UNIFICADA'!$C$1:$T$1,0)),"")</f>
        <v/>
      </c>
      <c r="DP81" s="23" t="str">
        <f t="array" ref="DP81">IFERROR(INDEX('CAMAGUI DATA UNIFICADA'!$C$2:$T1007,MATCH(1,($A81='CAMAGUI DATA UNIFICADA'!$A$2:$A1007)*($DF$1='CAMAGUI DATA UNIFICADA'!$B$2:$B1007),0),MATCH(DP$2,'CAMAGUI DATA UNIFICADA'!$C$1:$T$1,0)),"")</f>
        <v/>
      </c>
      <c r="DQ81" s="23" t="str">
        <f t="array" ref="DQ81">IFERROR(INDEX('CAMAGUI DATA UNIFICADA'!$C$2:$T1007,MATCH(1,($A81='CAMAGUI DATA UNIFICADA'!$A$2:$A1007)*($DF$1='CAMAGUI DATA UNIFICADA'!$B$2:$B1007),0),MATCH(DQ$2,'CAMAGUI DATA UNIFICADA'!$C$1:$T$1,0)),"")</f>
        <v/>
      </c>
      <c r="DR81" s="2" t="str">
        <f t="array" ref="DR81">IFERROR(INDEX('CAMAGUI DATA UNIFICADA'!$C$2:$T1007,MATCH(1,($A81='CAMAGUI DATA UNIFICADA'!$A$2:$A1007)*($DF$1='CAMAGUI DATA UNIFICADA'!$B$2:$B1007),0),MATCH(DR$2,'CAMAGUI DATA UNIFICADA'!$C$1:$T$1,0)),"")</f>
        <v/>
      </c>
      <c r="DS81" s="2" t="str">
        <f t="array" ref="DS81">IFERROR(INDEX('CAMAGUI DATA UNIFICADA'!$C$2:$T1007,MATCH(1,($A81='CAMAGUI DATA UNIFICADA'!$A$2:$A1007)*($DF$1='CAMAGUI DATA UNIFICADA'!$B$2:$B1007),0),MATCH(DS$2,'CAMAGUI DATA UNIFICADA'!$C$1:$T$1,0)),"")</f>
        <v/>
      </c>
      <c r="DT81" s="2" t="str">
        <f t="array" ref="DT81">IFERROR(INDEX('CAMAGUI DATA UNIFICADA'!$C$2:$T1007,MATCH(1,($A81='CAMAGUI DATA UNIFICADA'!$A$2:$A1007)*($DF$1='CAMAGUI DATA UNIFICADA'!$B$2:$B1007),0),MATCH(DT$2,'CAMAGUI DATA UNIFICADA'!$C$1:$T$1,0)),"")</f>
        <v/>
      </c>
      <c r="DU81" s="33" t="str">
        <f t="array" ref="DU81">IFERROR(INDEX('CAMAGUI DATA UNIFICADA'!$C$2:$T1007,MATCH(1,($A81='CAMAGUI DATA UNIFICADA'!$A$2:$A1007)*($DF$1='CAMAGUI DATA UNIFICADA'!$B$2:$B1007),0),MATCH(DU$2,'CAMAGUI DATA UNIFICADA'!$C$1:$T$1,0)),"")</f>
        <v/>
      </c>
      <c r="DV81" s="60" t="str">
        <f t="array" ref="DV81">IFERROR(INDEX('CAMAGUI DATA UNIFICADA'!$C$2:$T1007,MATCH(1,($A81='CAMAGUI DATA UNIFICADA'!$A$2:$A1007)*($DF$1='CAMAGUI DATA UNIFICADA'!$B$2:$B1007),0),MATCH(DV$2,'CAMAGUI DATA UNIFICADA'!$C$1:$T$1,0)),"")</f>
        <v/>
      </c>
      <c r="DW81" s="140" t="str">
        <f t="array" ref="DW81">IFERROR(INDEX('CAMAGUI DATA UNIFICADA'!$C$2:$T1007,MATCH(1,($A81='CAMAGUI DATA UNIFICADA'!$A$2:$A1007)*($DF$1='CAMAGUI DATA UNIFICADA'!$B$2:$B1007),0),MATCH(DW$2,'CAMAGUI DATA UNIFICADA'!$C$1:$T$1,0)),"")</f>
        <v/>
      </c>
      <c r="DX81" s="144" t="str">
        <f t="array" ref="DX81">IFERROR(INDEX('CAMAGUI DATA UNIFICADA'!$C$2:$T1007,MATCH(1,($A81='CAMAGUI DATA UNIFICADA'!$A$2:$A1007)*($DX$1='CAMAGUI DATA UNIFICADA'!$B$2:$B1007),0),MATCH(DX$2,'CAMAGUI DATA UNIFICADA'!$C$1:$T$1,0)),"")</f>
        <v/>
      </c>
      <c r="DY81" s="60" t="str">
        <f t="array" ref="DY81">IFERROR(INDEX('CAMAGUI DATA UNIFICADA'!$C$2:$T1007,MATCH(1,($A81='CAMAGUI DATA UNIFICADA'!$A$2:$A1007)*($DX$1='CAMAGUI DATA UNIFICADA'!$B$2:$B1007),0),MATCH(DY$2,'CAMAGUI DATA UNIFICADA'!$C$1:$T$1,0)),"")</f>
        <v/>
      </c>
      <c r="DZ81" s="60" t="str">
        <f t="array" ref="DZ81">IFERROR(INDEX('CAMAGUI DATA UNIFICADA'!$C$2:$T1007,MATCH(1,($A81='CAMAGUI DATA UNIFICADA'!$A$2:$A1007)*($DX$1='CAMAGUI DATA UNIFICADA'!$B$2:$B1007),0),MATCH(DZ$2,'CAMAGUI DATA UNIFICADA'!$C$1:$T$1,0)),"")</f>
        <v/>
      </c>
      <c r="EA81" s="60" t="str">
        <f t="array" ref="EA81">IFERROR(INDEX('CAMAGUI DATA UNIFICADA'!$C$2:$T1007,MATCH(1,($A81='CAMAGUI DATA UNIFICADA'!$A$2:$A1007)*($DX$1='CAMAGUI DATA UNIFICADA'!$B$2:$B1007),0),MATCH(EA$2,'CAMAGUI DATA UNIFICADA'!$C$1:$T$1,0)),"")</f>
        <v/>
      </c>
      <c r="EB81" s="60" t="str">
        <f t="array" ref="EB81">IFERROR(INDEX('CAMAGUI DATA UNIFICADA'!$C$2:$T1007,MATCH(1,($A81='CAMAGUI DATA UNIFICADA'!$A$2:$A1007)*($DX$1='CAMAGUI DATA UNIFICADA'!$B$2:$B1007),0),MATCH(EB$2,'CAMAGUI DATA UNIFICADA'!$C$1:$T$1,0)),"")</f>
        <v/>
      </c>
      <c r="EC81" s="60" t="str">
        <f t="array" ref="EC81">IFERROR(INDEX('CAMAGUI DATA UNIFICADA'!$C$2:$T1007,MATCH(1,($A81='CAMAGUI DATA UNIFICADA'!$A$2:$A1007)*($DX$1='CAMAGUI DATA UNIFICADA'!$B$2:$B1007),0),MATCH(EC$2,'CAMAGUI DATA UNIFICADA'!$C$1:$T$1,0)),"")</f>
        <v/>
      </c>
      <c r="ED81" s="60" t="str">
        <f t="array" ref="ED81">IFERROR(INDEX('CAMAGUI DATA UNIFICADA'!$C$2:$T1007,MATCH(1,($A81='CAMAGUI DATA UNIFICADA'!$A$2:$A1007)*($DX$1='CAMAGUI DATA UNIFICADA'!$B$2:$B1007),0),MATCH(ED$2,'CAMAGUI DATA UNIFICADA'!$C$1:$T$1,0)),"")</f>
        <v/>
      </c>
      <c r="EE81" s="60" t="str">
        <f t="array" ref="EE81">IFERROR(INDEX('CAMAGUI DATA UNIFICADA'!$C$2:$T1007,MATCH(1,($A81='CAMAGUI DATA UNIFICADA'!$A$2:$A1007)*($DX$1='CAMAGUI DATA UNIFICADA'!$B$2:$B1007),0),MATCH(EE$2,'CAMAGUI DATA UNIFICADA'!$C$1:$T$1,0)),"")</f>
        <v/>
      </c>
      <c r="EF81" s="60" t="str">
        <f t="array" ref="EF81">IFERROR(INDEX('CAMAGUI DATA UNIFICADA'!$C$2:$T1007,MATCH(1,($A81='CAMAGUI DATA UNIFICADA'!$A$2:$A1007)*($DX$1='CAMAGUI DATA UNIFICADA'!$B$2:$B1007),0),MATCH(EF$2,'CAMAGUI DATA UNIFICADA'!$C$1:$T$1,0)),"")</f>
        <v/>
      </c>
      <c r="EG81" s="60" t="str">
        <f t="array" ref="EG81">IFERROR(INDEX('CAMAGUI DATA UNIFICADA'!$C$2:$T1007,MATCH(1,($A81='CAMAGUI DATA UNIFICADA'!$A$2:$A1007)*($DX$1='CAMAGUI DATA UNIFICADA'!$B$2:$B1007),0),MATCH(EG$2,'CAMAGUI DATA UNIFICADA'!$C$1:$T$1,0)),"")</f>
        <v/>
      </c>
      <c r="EH81" s="60" t="str">
        <f t="array" ref="EH81">IFERROR(INDEX('CAMAGUI DATA UNIFICADA'!$C$2:$T1007,MATCH(1,($A81='CAMAGUI DATA UNIFICADA'!$A$2:$A1007)*($DX$1='CAMAGUI DATA UNIFICADA'!$B$2:$B1007),0),MATCH(EH$2,'CAMAGUI DATA UNIFICADA'!$C$1:$T$1,0)),"")</f>
        <v/>
      </c>
      <c r="EI81" s="60" t="str">
        <f t="array" ref="EI81">IFERROR(INDEX('CAMAGUI DATA UNIFICADA'!$C$2:$T1007,MATCH(1,($A81='CAMAGUI DATA UNIFICADA'!$A$2:$A1007)*($DX$1='CAMAGUI DATA UNIFICADA'!$B$2:$B1007),0),MATCH(EI$2,'CAMAGUI DATA UNIFICADA'!$C$1:$T$1,0)),"")</f>
        <v/>
      </c>
      <c r="EJ81" s="60" t="str">
        <f t="array" ref="EJ81">IFERROR(INDEX('CAMAGUI DATA UNIFICADA'!$C$2:$T1007,MATCH(1,($A81='CAMAGUI DATA UNIFICADA'!$A$2:$A1007)*($DX$1='CAMAGUI DATA UNIFICADA'!$B$2:$B1007),0),MATCH(EJ$2,'CAMAGUI DATA UNIFICADA'!$C$1:$T$1,0)),"")</f>
        <v/>
      </c>
      <c r="EK81" s="60" t="str">
        <f t="array" ref="EK81">IFERROR(INDEX('CAMAGUI DATA UNIFICADA'!$C$2:$T1007,MATCH(1,($A81='CAMAGUI DATA UNIFICADA'!$A$2:$A1007)*($DX$1='CAMAGUI DATA UNIFICADA'!$B$2:$B1007),0),MATCH(EK$2,'CAMAGUI DATA UNIFICADA'!$C$1:$T$1,0)),"")</f>
        <v/>
      </c>
      <c r="EL81" s="60" t="str">
        <f t="array" ref="EL81">IFERROR(INDEX('CAMAGUI DATA UNIFICADA'!$C$2:$T1007,MATCH(1,($A81='CAMAGUI DATA UNIFICADA'!$A$2:$A1007)*($DX$1='CAMAGUI DATA UNIFICADA'!$B$2:$B1007),0),MATCH(EL$2,'CAMAGUI DATA UNIFICADA'!$C$1:$T$1,0)),"")</f>
        <v/>
      </c>
      <c r="EM81" s="60" t="str">
        <f t="array" ref="EM81">IFERROR(INDEX('CAMAGUI DATA UNIFICADA'!$C$2:$T1007,MATCH(1,($A81='CAMAGUI DATA UNIFICADA'!$A$2:$A1007)*($DX$1='CAMAGUI DATA UNIFICADA'!$B$2:$B1007),0),MATCH(EM$2,'CAMAGUI DATA UNIFICADA'!$C$1:$T$1,0)),"")</f>
        <v/>
      </c>
      <c r="EN81" s="60" t="str">
        <f t="array" ref="EN81">IFERROR(INDEX('CAMAGUI DATA UNIFICADA'!$C$2:$T1007,MATCH(1,($A81='CAMAGUI DATA UNIFICADA'!$A$2:$A1007)*($DX$1='CAMAGUI DATA UNIFICADA'!$B$2:$B1007),0),MATCH(EN$2,'CAMAGUI DATA UNIFICADA'!$C$1:$T$1,0)),"")</f>
        <v/>
      </c>
      <c r="EO81" s="140" t="str">
        <f t="array" ref="EO81">IFERROR(INDEX('CAMAGUI DATA UNIFICADA'!$C$2:$T1007,MATCH(1,($A81='CAMAGUI DATA UNIFICADA'!$A$2:$A1007)*($DX$1='CAMAGUI DATA UNIFICADA'!$B$2:$B1007),0),MATCH(EO$2,'CAMAGUI DATA UNIFICADA'!$C$1:$T$1,0)),"")</f>
        <v/>
      </c>
    </row>
    <row r="82">
      <c r="A82" s="137">
        <v>45502.0</v>
      </c>
      <c r="B82" s="138" t="str">
        <f t="array" ref="B82">IFERROR(INDEX('CAMAGUI DATA UNIFICADA'!$C$2:$T1007,MATCH(1,($A82='CAMAGUI DATA UNIFICADA'!$A$2:$A1007)*($B$1='CAMAGUI DATA UNIFICADA'!$B$2:$B1007),0),MATCH(B$2,'CAMAGUI DATA UNIFICADA'!$C$1:$T$1,0)),"")</f>
        <v>CA1230724</v>
      </c>
      <c r="C82" s="2">
        <f t="array" ref="C82">IFERROR(INDEX('CAMAGUI DATA UNIFICADA'!$C$2:$T1007,MATCH(1,($A82='CAMAGUI DATA UNIFICADA'!$A$2:$A1007)*($B$1='CAMAGUI DATA UNIFICADA'!$B$2:$B1007),0),MATCH(C$2,'CAMAGUI DATA UNIFICADA'!$C$1:$T$1,0)),"")</f>
        <v>87.5</v>
      </c>
      <c r="D82" s="2">
        <f t="array" ref="D82">IFERROR(INDEX('CAMAGUI DATA UNIFICADA'!$C$2:$T1007,MATCH(1,($A82='CAMAGUI DATA UNIFICADA'!$A$2:$A1007)*($B$1='CAMAGUI DATA UNIFICADA'!$B$2:$B1007),0),MATCH(D$2,'CAMAGUI DATA UNIFICADA'!$C$1:$T$1,0)),"")</f>
        <v>436</v>
      </c>
      <c r="E82" s="2" t="str">
        <f t="array" ref="E82">IFERROR(INDEX('CAMAGUI DATA UNIFICADA'!$C$2:$T1007,MATCH(1,($A82='CAMAGUI DATA UNIFICADA'!$A$2:$A1007)*($B$1='CAMAGUI DATA UNIFICADA'!$B$2:$B1007),0),MATCH(E$2,'CAMAGUI DATA UNIFICADA'!$C$1:$T$1,0)),"")</f>
        <v>SKR NW#4</v>
      </c>
      <c r="F82" s="139">
        <f t="array" ref="F82">IFERROR(INDEX('CAMAGUI DATA UNIFICADA'!$C$2:$T1007,MATCH(1,($A82='CAMAGUI DATA UNIFICADA'!$A$2:$A1007)*($B$1='CAMAGUI DATA UNIFICADA'!$B$2:$B1007),0),MATCH(F$2,'CAMAGUI DATA UNIFICADA'!$C$1:$T$1,0)),"")</f>
        <v>585.984</v>
      </c>
      <c r="G82" s="2">
        <f t="array" ref="G82">IFERROR(INDEX('CAMAGUI DATA UNIFICADA'!$C$2:$T1007,MATCH(1,($A82='CAMAGUI DATA UNIFICADA'!$A$2:$A1007)*($B$1='CAMAGUI DATA UNIFICADA'!$B$2:$B1007),0),MATCH(G$2,'CAMAGUI DATA UNIFICADA'!$C$1:$T$1,0)),"")</f>
        <v>1.63</v>
      </c>
      <c r="H82" s="2">
        <f t="array" ref="H82">IFERROR(INDEX('CAMAGUI DATA UNIFICADA'!$C$2:$T1007,MATCH(1,($A82='CAMAGUI DATA UNIFICADA'!$A$2:$A1007)*($B$1='CAMAGUI DATA UNIFICADA'!$B$2:$B1007),0),MATCH(H$2,'CAMAGUI DATA UNIFICADA'!$C$1:$T$1,0)),"")</f>
        <v>1.03</v>
      </c>
      <c r="I82" s="33">
        <f t="array" ref="I82">IFERROR(INDEX('CAMAGUI DATA UNIFICADA'!$C$2:$T1007,MATCH(1,($A82='CAMAGUI DATA UNIFICADA'!$A$2:$A1007)*($B$1='CAMAGUI DATA UNIFICADA'!$B$2:$B1007),0),MATCH(I$2,'CAMAGUI DATA UNIFICADA'!$C$1:$T$1,0)),"")</f>
        <v>12.93264</v>
      </c>
      <c r="J82" s="60">
        <f t="array" ref="J82">IFERROR(INDEX('CAMAGUI DATA UNIFICADA'!$C$2:$T1007,MATCH(1,($A82='CAMAGUI DATA UNIFICADA'!$A$2:$A1007)*($B$1='CAMAGUI DATA UNIFICADA'!$B$2:$B1007),0),MATCH(J$2,'CAMAGUI DATA UNIFICADA'!$C$1:$T$1,0)),"")</f>
        <v>415081.3878</v>
      </c>
      <c r="K82" s="33">
        <f t="array" ref="K82">IFERROR(INDEX('CAMAGUI DATA UNIFICADA'!$C$2:$T1007,MATCH(1,($A82='CAMAGUI DATA UNIFICADA'!$A$2:$A1007)*($B$1='CAMAGUI DATA UNIFICADA'!$B$2:$B1007),0),MATCH(K$2,'CAMAGUI DATA UNIFICADA'!$C$1:$T$1,0)),"")</f>
        <v>0.4703344121</v>
      </c>
      <c r="L82" s="23">
        <f t="array" ref="L82">IFERROR(INDEX('CAMAGUI DATA UNIFICADA'!$C$2:$T1007,MATCH(1,($A82='CAMAGUI DATA UNIFICADA'!$A$2:$A1007)*($B$1='CAMAGUI DATA UNIFICADA'!$B$2:$B1007),0),MATCH(L$2,'CAMAGUI DATA UNIFICADA'!$C$1:$T$1,0)),"")</f>
        <v>0.3459011565</v>
      </c>
      <c r="M82" s="23">
        <f t="array" ref="M82">IFERROR(INDEX('CAMAGUI DATA UNIFICADA'!$C$2:$T1007,MATCH(1,($A82='CAMAGUI DATA UNIFICADA'!$A$2:$A1007)*($B$1='CAMAGUI DATA UNIFICADA'!$B$2:$B1007),0),MATCH(M$2,'CAMAGUI DATA UNIFICADA'!$C$1:$T$1,0)),"")</f>
        <v>0.75</v>
      </c>
      <c r="N82" s="60">
        <f t="array" ref="N82">IFERROR(INDEX('CAMAGUI DATA UNIFICADA'!$C$2:$T1007,MATCH(1,($A82='CAMAGUI DATA UNIFICADA'!$A$2:$A1007)*($B$1='CAMAGUI DATA UNIFICADA'!$B$2:$B1007),0),MATCH(N$2,'CAMAGUI DATA UNIFICADA'!$C$1:$T$1,0)),"")</f>
        <v>109890.1099</v>
      </c>
      <c r="O82" s="2">
        <f t="array" ref="O82">IFERROR(INDEX('CAMAGUI DATA UNIFICADA'!$C$2:$T1007,MATCH(1,($A82='CAMAGUI DATA UNIFICADA'!$A$2:$A1007)*($B$1='CAMAGUI DATA UNIFICADA'!$B$2:$B1007),0),MATCH(O$2,'CAMAGUI DATA UNIFICADA'!$C$1:$T$1,0)),"")</f>
        <v>2</v>
      </c>
      <c r="P82" s="2">
        <f t="array" ref="P82">IFERROR(INDEX('CAMAGUI DATA UNIFICADA'!$C$2:$T1007,MATCH(1,($A82='CAMAGUI DATA UNIFICADA'!$A$2:$A1007)*($B$1='CAMAGUI DATA UNIFICADA'!$B$2:$B1007),0),MATCH(P$2,'CAMAGUI DATA UNIFICADA'!$C$1:$T$1,0)),"")</f>
        <v>3.63</v>
      </c>
      <c r="Q82" s="33">
        <f t="array" ref="Q82">IFERROR(INDEX('CAMAGUI DATA UNIFICADA'!$C$2:$T1007,MATCH(1,($A82='CAMAGUI DATA UNIFICADA'!$A$2:$A1007)*($B$1='CAMAGUI DATA UNIFICADA'!$B$2:$B1007),0),MATCH(Q$2,'CAMAGUI DATA UNIFICADA'!$C$1:$T$1,0)),"")</f>
        <v>8.93604</v>
      </c>
      <c r="R82" s="60">
        <f t="array" ref="R82">IFERROR(INDEX('CAMAGUI DATA UNIFICADA'!$C$2:$T1007,MATCH(1,($A82='CAMAGUI DATA UNIFICADA'!$A$2:$A1007)*($B$1='CAMAGUI DATA UNIFICADA'!$B$2:$B1007),0),MATCH(R$2,'CAMAGUI DATA UNIFICADA'!$C$1:$T$1,0)),"")</f>
        <v>349.8165199</v>
      </c>
      <c r="S82" s="140">
        <f t="array" ref="S82">IFERROR(INDEX('CAMAGUI DATA UNIFICADA'!$C$2:$T1007,MATCH(1,($A82='CAMAGUI DATA UNIFICADA'!$A$2:$A1007)*($B$1='CAMAGUI DATA UNIFICADA'!$B$2:$B1007),0),MATCH(S$2,'CAMAGUI DATA UNIFICADA'!$C$1:$T$1,0)),"")</f>
        <v>65.57912998</v>
      </c>
      <c r="T82" s="138" t="str">
        <f t="array" ref="T82">IFERROR(INDEX('CAMAGUI DATA UNIFICADA'!$C$2:$T1007,MATCH(1,($A82='CAMAGUI DATA UNIFICADA'!$A$2:$A1007)*($T$1='CAMAGUI DATA UNIFICADA'!$B$2:$B1007),0),MATCH(T$2,'CAMAGUI DATA UNIFICADA'!$C$1:$T$1,0)),"")</f>
        <v>CA2230724</v>
      </c>
      <c r="U82" s="2">
        <f t="array" ref="U82">IFERROR(INDEX('CAMAGUI DATA UNIFICADA'!$C$2:$T1007,MATCH(1,($A82='CAMAGUI DATA UNIFICADA'!$A$2:$A1007)*($T$1='CAMAGUI DATA UNIFICADA'!$B$2:$B1007),0),MATCH(U$2,'CAMAGUI DATA UNIFICADA'!$C$1:$T$1,0)),"")</f>
        <v>75</v>
      </c>
      <c r="V82" s="2">
        <f t="array" ref="V82">IFERROR(INDEX('CAMAGUI DATA UNIFICADA'!$C$2:$T1007,MATCH(1,($A82='CAMAGUI DATA UNIFICADA'!$A$2:$A1007)*($T$1='CAMAGUI DATA UNIFICADA'!$B$2:$B1007),0),MATCH(V$2,'CAMAGUI DATA UNIFICADA'!$C$1:$T$1,0)),"")</f>
        <v>361</v>
      </c>
      <c r="W82" s="2" t="str">
        <f t="array" ref="W82">IFERROR(INDEX('CAMAGUI DATA UNIFICADA'!$C$2:$T1007,MATCH(1,($A82='CAMAGUI DATA UNIFICADA'!$A$2:$A1007)*($T$1='CAMAGUI DATA UNIFICADA'!$B$2:$B1007),0),MATCH(W$2,'CAMAGUI DATA UNIFICADA'!$C$1:$T$1,0)),"")</f>
        <v>SKR NW#4</v>
      </c>
      <c r="X82" s="139">
        <f t="array" ref="X82">IFERROR(INDEX('CAMAGUI DATA UNIFICADA'!$C$2:$T1007,MATCH(1,($A82='CAMAGUI DATA UNIFICADA'!$A$2:$A1007)*($T$1='CAMAGUI DATA UNIFICADA'!$B$2:$B1007),0),MATCH(X$2,'CAMAGUI DATA UNIFICADA'!$C$1:$T$1,0)),"")</f>
        <v>485.184</v>
      </c>
      <c r="Y82" s="2">
        <f t="array" ref="Y82">IFERROR(INDEX('CAMAGUI DATA UNIFICADA'!$C$2:$T1007,MATCH(1,($A82='CAMAGUI DATA UNIFICADA'!$A$2:$A1007)*($T$1='CAMAGUI DATA UNIFICADA'!$B$2:$B1007),0),MATCH(Y$2,'CAMAGUI DATA UNIFICADA'!$C$1:$T$1,0)),"")</f>
        <v>1.67</v>
      </c>
      <c r="Z82" s="2">
        <f t="array" ref="Z82">IFERROR(INDEX('CAMAGUI DATA UNIFICADA'!$C$2:$T1007,MATCH(1,($A82='CAMAGUI DATA UNIFICADA'!$A$2:$A1007)*($T$1='CAMAGUI DATA UNIFICADA'!$B$2:$B1007),0),MATCH(Z$2,'CAMAGUI DATA UNIFICADA'!$C$1:$T$1,0)),"")</f>
        <v>1.07</v>
      </c>
      <c r="AA82" s="2">
        <f t="array" ref="AA82">IFERROR(INDEX('CAMAGUI DATA UNIFICADA'!$C$2:$T1007,MATCH(1,($A82='CAMAGUI DATA UNIFICADA'!$A$2:$A1007)*($T$1='CAMAGUI DATA UNIFICADA'!$B$2:$B1007),0),MATCH(AA$2,'CAMAGUI DATA UNIFICADA'!$C$1:$T$1,0)),"")</f>
        <v>12.85776</v>
      </c>
      <c r="AB82" s="60">
        <f t="array" ref="AB82">IFERROR(INDEX('CAMAGUI DATA UNIFICADA'!$C$2:$T1007,MATCH(1,($A82='CAMAGUI DATA UNIFICADA'!$A$2:$A1007)*($T$1='CAMAGUI DATA UNIFICADA'!$B$2:$B1007),0),MATCH(AB$2,'CAMAGUI DATA UNIFICADA'!$C$1:$T$1,0)),"")</f>
        <v>349284.6315</v>
      </c>
      <c r="AC82" s="33">
        <f t="array" ref="AC82">IFERROR(INDEX('CAMAGUI DATA UNIFICADA'!$C$2:$T1007,MATCH(1,($A82='CAMAGUI DATA UNIFICADA'!$A$2:$A1007)*($T$1='CAMAGUI DATA UNIFICADA'!$B$2:$B1007),0),MATCH(AC$2,'CAMAGUI DATA UNIFICADA'!$C$1:$T$1,0)),"")</f>
        <v>0.4998269297</v>
      </c>
      <c r="AD82" s="23">
        <f t="array" ref="AD82">IFERROR(INDEX('CAMAGUI DATA UNIFICADA'!$C$2:$T1007,MATCH(1,($A82='CAMAGUI DATA UNIFICADA'!$A$2:$A1007)*($T$1='CAMAGUI DATA UNIFICADA'!$B$2:$B1007),0),MATCH(AD$2,'CAMAGUI DATA UNIFICADA'!$C$1:$T$1,0)),"")</f>
        <v>0.388094035</v>
      </c>
      <c r="AE82" s="23">
        <f t="array" ref="AE82">IFERROR(INDEX('CAMAGUI DATA UNIFICADA'!$C$2:$T1007,MATCH(1,($A82='CAMAGUI DATA UNIFICADA'!$A$2:$A1007)*($T$1='CAMAGUI DATA UNIFICADA'!$B$2:$B1007),0),MATCH(AE$2,'CAMAGUI DATA UNIFICADA'!$C$1:$T$1,0)),"")</f>
        <v>0.75</v>
      </c>
      <c r="AF82" s="60">
        <f t="array" ref="AF82">IFERROR(INDEX('CAMAGUI DATA UNIFICADA'!$C$2:$T1007,MATCH(1,($A82='CAMAGUI DATA UNIFICADA'!$A$2:$A1007)*($T$1='CAMAGUI DATA UNIFICADA'!$B$2:$B1007),0),MATCH(AF$2,'CAMAGUI DATA UNIFICADA'!$C$1:$T$1,0)),"")</f>
        <v>112500</v>
      </c>
      <c r="AG82" s="2">
        <f t="array" ref="AG82">IFERROR(INDEX('CAMAGUI DATA UNIFICADA'!$C$2:$T1007,MATCH(1,($A82='CAMAGUI DATA UNIFICADA'!$A$2:$A1007)*($T$1='CAMAGUI DATA UNIFICADA'!$B$2:$B1007),0),MATCH(AG$2,'CAMAGUI DATA UNIFICADA'!$C$1:$T$1,0)),"")</f>
        <v>2</v>
      </c>
      <c r="AH82" s="2">
        <f t="array" ref="AH82">IFERROR(INDEX('CAMAGUI DATA UNIFICADA'!$C$2:$T1007,MATCH(1,($A82='CAMAGUI DATA UNIFICADA'!$A$2:$A1007)*($T$1='CAMAGUI DATA UNIFICADA'!$B$2:$B1007),0),MATCH(AH$2,'CAMAGUI DATA UNIFICADA'!$C$1:$T$1,0)),"")</f>
        <v>3.67</v>
      </c>
      <c r="AI82" s="33">
        <f t="array" ref="AI82">IFERROR(INDEX('CAMAGUI DATA UNIFICADA'!$C$2:$T1007,MATCH(1,($A82='CAMAGUI DATA UNIFICADA'!$A$2:$A1007)*($T$1='CAMAGUI DATA UNIFICADA'!$B$2:$B1007),0),MATCH(AI$2,'CAMAGUI DATA UNIFICADA'!$C$1:$T$1,0)),"")</f>
        <v>8.89236</v>
      </c>
      <c r="AJ82" s="60">
        <f t="array" ref="AJ82">IFERROR(INDEX('CAMAGUI DATA UNIFICADA'!$C$2:$T1007,MATCH(1,($A82='CAMAGUI DATA UNIFICADA'!$A$2:$A1007)*($T$1='CAMAGUI DATA UNIFICADA'!$B$2:$B1007),0),MATCH(AJ$2,'CAMAGUI DATA UNIFICADA'!$C$1:$T$1,0)),"")</f>
        <v>263.8153768</v>
      </c>
      <c r="AK82" s="140">
        <f t="array" ref="AK82">IFERROR(INDEX('CAMAGUI DATA UNIFICADA'!$C$2:$T1007,MATCH(1,($A82='CAMAGUI DATA UNIFICADA'!$A$2:$A1007)*($T$1='CAMAGUI DATA UNIFICADA'!$B$2:$B1007),0),MATCH(AK$2,'CAMAGUI DATA UNIFICADA'!$C$1:$T$1,0)),"")</f>
        <v>47.2038442</v>
      </c>
      <c r="AL82" s="138" t="str">
        <f t="array" ref="AL82">IFERROR(INDEX('CAMAGUI DATA UNIFICADA'!$C$2:$T1007,MATCH(1,($A82='CAMAGUI DATA UNIFICADA'!$A$2:$A1007)*($AL$1='CAMAGUI DATA UNIFICADA'!$B$2:$B1007),0),MATCH(AL$2,'CAMAGUI DATA UNIFICADA'!$C$1:$T$1,0)),"")</f>
        <v>CA3230724</v>
      </c>
      <c r="AM82" s="2">
        <f t="array" ref="AM82">IFERROR(INDEX('CAMAGUI DATA UNIFICADA'!$C$2:$T1007,MATCH(1,($A82='CAMAGUI DATA UNIFICADA'!$A$2:$A1007)*($AL$1='CAMAGUI DATA UNIFICADA'!$B$2:$B1007),0),MATCH(AM$2,'CAMAGUI DATA UNIFICADA'!$C$1:$T$1,0)),"")</f>
        <v>62.5</v>
      </c>
      <c r="AN82" s="2">
        <f t="array" ref="AN82">IFERROR(INDEX('CAMAGUI DATA UNIFICADA'!$C$2:$T1007,MATCH(1,($A82='CAMAGUI DATA UNIFICADA'!$A$2:$A1007)*($AL$1='CAMAGUI DATA UNIFICADA'!$B$2:$B1007),0),MATCH(AN$2,'CAMAGUI DATA UNIFICADA'!$C$1:$T$1,0)),"")</f>
        <v>286</v>
      </c>
      <c r="AO82" s="2" t="str">
        <f t="array" ref="AO82">IFERROR(INDEX('CAMAGUI DATA UNIFICADA'!$C$2:$T1007,MATCH(1,($A82='CAMAGUI DATA UNIFICADA'!$A$2:$A1007)*($AL$1='CAMAGUI DATA UNIFICADA'!$B$2:$B1007),0),MATCH(AO$2,'CAMAGUI DATA UNIFICADA'!$C$1:$T$1,0)),"")</f>
        <v>SKR NW#4</v>
      </c>
      <c r="AP82" s="139">
        <f t="array" ref="AP82">IFERROR(INDEX('CAMAGUI DATA UNIFICADA'!$C$2:$T1007,MATCH(1,($A82='CAMAGUI DATA UNIFICADA'!$A$2:$A1007)*($AL$1='CAMAGUI DATA UNIFICADA'!$B$2:$B1007),0),MATCH(AP$2,'CAMAGUI DATA UNIFICADA'!$C$1:$T$1,0)),"")</f>
        <v>384.384</v>
      </c>
      <c r="AQ82" s="2">
        <f t="array" ref="AQ82">IFERROR(INDEX('CAMAGUI DATA UNIFICADA'!$C$2:$T1007,MATCH(1,($A82='CAMAGUI DATA UNIFICADA'!$A$2:$A1007)*($AL$1='CAMAGUI DATA UNIFICADA'!$B$2:$B1007),0),MATCH(AQ$2,'CAMAGUI DATA UNIFICADA'!$C$1:$T$1,0)),"")</f>
        <v>1.33</v>
      </c>
      <c r="AR82" s="2">
        <f t="array" ref="AR82">IFERROR(INDEX('CAMAGUI DATA UNIFICADA'!$C$2:$T1007,MATCH(1,($A82='CAMAGUI DATA UNIFICADA'!$A$2:$A1007)*($AL$1='CAMAGUI DATA UNIFICADA'!$B$2:$B1007),0),MATCH(AR$2,'CAMAGUI DATA UNIFICADA'!$C$1:$T$1,0)),"")</f>
        <v>0.73</v>
      </c>
      <c r="AS82" s="33">
        <f t="array" ref="AS82">IFERROR(INDEX('CAMAGUI DATA UNIFICADA'!$C$2:$T1007,MATCH(1,($A82='CAMAGUI DATA UNIFICADA'!$A$2:$A1007)*($AL$1='CAMAGUI DATA UNIFICADA'!$B$2:$B1007),0),MATCH(AS$2,'CAMAGUI DATA UNIFICADA'!$C$1:$T$1,0)),"")</f>
        <v>13.49424</v>
      </c>
      <c r="AT82" s="60">
        <f t="array" ref="AT82">IFERROR(INDEX('CAMAGUI DATA UNIFICADA'!$C$2:$T1007,MATCH(1,($A82='CAMAGUI DATA UNIFICADA'!$A$2:$A1007)*($AL$1='CAMAGUI DATA UNIFICADA'!$B$2:$B1007),0),MATCH(AT$2,'CAMAGUI DATA UNIFICADA'!$C$1:$T$1,0)),"")</f>
        <v>348241.0362</v>
      </c>
      <c r="AU82" s="33">
        <f t="array" ref="AU82">IFERROR(INDEX('CAMAGUI DATA UNIFICADA'!$C$2:$T1007,MATCH(1,($A82='CAMAGUI DATA UNIFICADA'!$A$2:$A1007)*($AL$1='CAMAGUI DATA UNIFICADA'!$B$2:$B1007),0),MATCH(AU$2,'CAMAGUI DATA UNIFICADA'!$C$1:$T$1,0)),"")</f>
        <v>0.7205164541</v>
      </c>
      <c r="AV82" s="23">
        <f t="array" ref="AV82">IFERROR(INDEX('CAMAGUI DATA UNIFICADA'!$C$2:$T1007,MATCH(1,($A82='CAMAGUI DATA UNIFICADA'!$A$2:$A1007)*($AL$1='CAMAGUI DATA UNIFICADA'!$B$2:$B1007),0),MATCH(AV$2,'CAMAGUI DATA UNIFICADA'!$C$1:$T$1,0)),"")</f>
        <v>0.4803324637</v>
      </c>
      <c r="AW82" s="23">
        <f t="array" ref="AW82">IFERROR(INDEX('CAMAGUI DATA UNIFICADA'!$C$2:$T1007,MATCH(1,($A82='CAMAGUI DATA UNIFICADA'!$A$2:$A1007)*($AL$1='CAMAGUI DATA UNIFICADA'!$B$2:$B1007),0),MATCH(AW$2,'CAMAGUI DATA UNIFICADA'!$C$1:$T$1,0)),"")</f>
        <v>0.75</v>
      </c>
      <c r="AX82" s="60">
        <f t="array" ref="AX82">IFERROR(INDEX('CAMAGUI DATA UNIFICADA'!$C$2:$T1007,MATCH(1,($A82='CAMAGUI DATA UNIFICADA'!$A$2:$A1007)*($AL$1='CAMAGUI DATA UNIFICADA'!$B$2:$B1007),0),MATCH(AX$2,'CAMAGUI DATA UNIFICADA'!$C$1:$T$1,0)),"")</f>
        <v>77678.57143</v>
      </c>
      <c r="AY82" s="2">
        <f t="array" ref="AY82">IFERROR(INDEX('CAMAGUI DATA UNIFICADA'!$C$2:$T1007,MATCH(1,($A82='CAMAGUI DATA UNIFICADA'!$A$2:$A1007)*($AL$1='CAMAGUI DATA UNIFICADA'!$B$2:$B1007),0),MATCH(AY$2,'CAMAGUI DATA UNIFICADA'!$C$1:$T$1,0)),"")</f>
        <v>2</v>
      </c>
      <c r="AZ82" s="2">
        <f t="array" ref="AZ82">IFERROR(INDEX('CAMAGUI DATA UNIFICADA'!$C$2:$T1007,MATCH(1,($A82='CAMAGUI DATA UNIFICADA'!$A$2:$A1007)*($AL$1='CAMAGUI DATA UNIFICADA'!$B$2:$B1007),0),MATCH(AZ$2,'CAMAGUI DATA UNIFICADA'!$C$1:$T$1,0)),"")</f>
        <v>3.33</v>
      </c>
      <c r="BA82" s="33">
        <f t="array" ref="BA82">IFERROR(INDEX('CAMAGUI DATA UNIFICADA'!$C$2:$T1007,MATCH(1,($A82='CAMAGUI DATA UNIFICADA'!$A$2:$A1007)*($AL$1='CAMAGUI DATA UNIFICADA'!$B$2:$B1007),0),MATCH(BA$2,'CAMAGUI DATA UNIFICADA'!$C$1:$T$1,0)),"")</f>
        <v>9.26364</v>
      </c>
      <c r="BB82" s="60">
        <f t="array" ref="BB82">IFERROR(INDEX('CAMAGUI DATA UNIFICADA'!$C$2:$T1007,MATCH(1,($A82='CAMAGUI DATA UNIFICADA'!$A$2:$A1007)*($AL$1='CAMAGUI DATA UNIFICADA'!$B$2:$B1007),0),MATCH(BB$2,'CAMAGUI DATA UNIFICADA'!$C$1:$T$1,0)),"")</f>
        <v>201.7641106</v>
      </c>
      <c r="BC82" s="140">
        <f t="array" ref="BC82">IFERROR(INDEX('CAMAGUI DATA UNIFICADA'!$C$2:$T1007,MATCH(1,($A82='CAMAGUI DATA UNIFICADA'!$A$2:$A1007)*($AL$1='CAMAGUI DATA UNIFICADA'!$B$2:$B1007),0),MATCH(BC$2,'CAMAGUI DATA UNIFICADA'!$C$1:$T$1,0)),"")</f>
        <v>34.81602766</v>
      </c>
      <c r="BD82" s="138" t="str">
        <f t="array" ref="BD82">IFERROR(INDEX('CAMAGUI DATA UNIFICADA'!$C$2:$T1007,MATCH(1,($A82='CAMAGUI DATA UNIFICADA'!$A$2:$A1007)*($BD$1='CAMAGUI DATA UNIFICADA'!$B$2:$B1007),0),MATCH(BD$2,'CAMAGUI DATA UNIFICADA'!$C$1:$T$1,0)),"")</f>
        <v>CA4180624</v>
      </c>
      <c r="BE82" s="2">
        <f t="array" ref="BE82">IFERROR(INDEX('CAMAGUI DATA UNIFICADA'!$C$2:$T1007,MATCH(1,($A82='CAMAGUI DATA UNIFICADA'!$A$2:$A1007)*($BD$1='CAMAGUI DATA UNIFICADA'!$B$2:$B1007),0),MATCH(BE$2,'CAMAGUI DATA UNIFICADA'!$C$1:$T$1,0)),"")</f>
        <v>400</v>
      </c>
      <c r="BF82" s="2">
        <f t="array" ref="BF82">IFERROR(INDEX('CAMAGUI DATA UNIFICADA'!$C$2:$T1007,MATCH(1,($A82='CAMAGUI DATA UNIFICADA'!$A$2:$A1007)*($BD$1='CAMAGUI DATA UNIFICADA'!$B$2:$B1007),0),MATCH(BF$2,'CAMAGUI DATA UNIFICADA'!$C$1:$T$1,0)),"")</f>
        <v>2625</v>
      </c>
      <c r="BG82" s="2" t="str">
        <f t="array" ref="BG82">IFERROR(INDEX('CAMAGUI DATA UNIFICADA'!$C$2:$T1007,MATCH(1,($A82='CAMAGUI DATA UNIFICADA'!$A$2:$A1007)*($BD$1='CAMAGUI DATA UNIFICADA'!$B$2:$B1007),0),MATCH(BG$2,'CAMAGUI DATA UNIFICADA'!$C$1:$T$1,0)),"")</f>
        <v>SKR MAST</v>
      </c>
      <c r="BH82" s="139">
        <f t="array" ref="BH82">IFERROR(INDEX('CAMAGUI DATA UNIFICADA'!$C$2:$T1007,MATCH(1,($A82='CAMAGUI DATA UNIFICADA'!$A$2:$A1007)*($BD$1='CAMAGUI DATA UNIFICADA'!$B$2:$B1007),0),MATCH(BH$2,'CAMAGUI DATA UNIFICADA'!$C$1:$T$1,0)),"")</f>
        <v>2572.5</v>
      </c>
      <c r="BI82" s="2">
        <f t="array" ref="BI82">IFERROR(INDEX('CAMAGUI DATA UNIFICADA'!$C$2:$T1007,MATCH(1,($A82='CAMAGUI DATA UNIFICADA'!$A$2:$A1007)*($BD$1='CAMAGUI DATA UNIFICADA'!$B$2:$B1007),0),MATCH(BI$2,'CAMAGUI DATA UNIFICADA'!$C$1:$T$1,0)),"")</f>
        <v>12.83</v>
      </c>
      <c r="BJ82" s="2">
        <f t="array" ref="BJ82">IFERROR(INDEX('CAMAGUI DATA UNIFICADA'!$C$2:$T1007,MATCH(1,($A82='CAMAGUI DATA UNIFICADA'!$A$2:$A1007)*($BD$1='CAMAGUI DATA UNIFICADA'!$B$2:$B1007),0),MATCH(BJ$2,'CAMAGUI DATA UNIFICADA'!$C$1:$T$1,0)),"")</f>
        <v>2.8</v>
      </c>
      <c r="BK82" s="33">
        <f t="array" ref="BK82">IFERROR(INDEX('CAMAGUI DATA UNIFICADA'!$C$2:$T1007,MATCH(1,($A82='CAMAGUI DATA UNIFICADA'!$A$2:$A1007)*($BD$1='CAMAGUI DATA UNIFICADA'!$B$2:$B1007),0),MATCH(BK$2,'CAMAGUI DATA UNIFICADA'!$C$1:$T$1,0)),"")</f>
        <v>4.28448</v>
      </c>
      <c r="BL82" s="60">
        <f t="array" ref="BL82">IFERROR(INDEX('CAMAGUI DATA UNIFICADA'!$C$2:$T1007,MATCH(1,($A82='CAMAGUI DATA UNIFICADA'!$A$2:$A1007)*($BD$1='CAMAGUI DATA UNIFICADA'!$B$2:$B1007),0),MATCH(BL$2,'CAMAGUI DATA UNIFICADA'!$C$1:$T$1,0)),"")</f>
        <v>727671.2477</v>
      </c>
      <c r="BM82" s="33">
        <f t="array" ref="BM82">IFERROR(INDEX('CAMAGUI DATA UNIFICADA'!$C$2:$T1007,MATCH(1,($A82='CAMAGUI DATA UNIFICADA'!$A$2:$A1007)*($BD$1='CAMAGUI DATA UNIFICADA'!$B$2:$B1007),0),MATCH(BM$2,'CAMAGUI DATA UNIFICADA'!$C$1:$T$1,0)),"")</f>
        <v>1.344086022</v>
      </c>
      <c r="BN82" s="23">
        <f t="array" ref="BN82">IFERROR(INDEX('CAMAGUI DATA UNIFICADA'!$C$2:$T1007,MATCH(1,($A82='CAMAGUI DATA UNIFICADA'!$A$2:$A1007)*($BD$1='CAMAGUI DATA UNIFICADA'!$B$2:$B1007),0),MATCH(BN$2,'CAMAGUI DATA UNIFICADA'!$C$1:$T$1,0)),"")</f>
        <v>0.9389306422</v>
      </c>
      <c r="BO82" s="23">
        <f t="array" ref="BO82">IFERROR(INDEX('CAMAGUI DATA UNIFICADA'!$C$2:$T1007,MATCH(1,($A82='CAMAGUI DATA UNIFICADA'!$A$2:$A1007)*($BD$1='CAMAGUI DATA UNIFICADA'!$B$2:$B1007),0),MATCH(BO$2,'CAMAGUI DATA UNIFICADA'!$C$1:$T$1,0)),"")</f>
        <v>0.9</v>
      </c>
      <c r="BP82" s="60">
        <f t="array" ref="BP82">IFERROR(INDEX('CAMAGUI DATA UNIFICADA'!$C$2:$T1007,MATCH(1,($A82='CAMAGUI DATA UNIFICADA'!$A$2:$A1007)*($BD$1='CAMAGUI DATA UNIFICADA'!$B$2:$B1007),0),MATCH(BP$2,'CAMAGUI DATA UNIFICADA'!$C$1:$T$1,0)),"")</f>
        <v>145312.5</v>
      </c>
      <c r="BQ82" s="2">
        <f t="array" ref="BQ82">IFERROR(INDEX('CAMAGUI DATA UNIFICADA'!$C$2:$T1007,MATCH(1,($A82='CAMAGUI DATA UNIFICADA'!$A$2:$A1007)*($BD$1='CAMAGUI DATA UNIFICADA'!$B$2:$B1007),0),MATCH(BQ$2,'CAMAGUI DATA UNIFICADA'!$C$1:$T$1,0)),"")</f>
        <v>2.5</v>
      </c>
      <c r="BR82" s="2">
        <f t="array" ref="BR82">IFERROR(INDEX('CAMAGUI DATA UNIFICADA'!$C$2:$T1007,MATCH(1,($A82='CAMAGUI DATA UNIFICADA'!$A$2:$A1007)*($BD$1='CAMAGUI DATA UNIFICADA'!$B$2:$B1007),0),MATCH(BR$2,'CAMAGUI DATA UNIFICADA'!$C$1:$T$1,0)),"")</f>
        <v>15.33</v>
      </c>
      <c r="BS82" s="33">
        <f t="array" ref="BS82">IFERROR(INDEX('CAMAGUI DATA UNIFICADA'!$C$2:$T1007,MATCH(1,($A82='CAMAGUI DATA UNIFICADA'!$A$2:$A1007)*($BD$1='CAMAGUI DATA UNIFICADA'!$B$2:$B1007),0),MATCH(BS$2,'CAMAGUI DATA UNIFICADA'!$C$1:$T$1,0)),"")</f>
        <v>3.8844</v>
      </c>
      <c r="BT82" s="60">
        <f t="array" ref="BT82">IFERROR(INDEX('CAMAGUI DATA UNIFICADA'!$C$2:$T1007,MATCH(1,($A82='CAMAGUI DATA UNIFICADA'!$A$2:$A1007)*($BD$1='CAMAGUI DATA UNIFICADA'!$B$2:$B1007),0),MATCH(BT$2,'CAMAGUI DATA UNIFICADA'!$C$1:$T$1,0)),"")</f>
        <v>429.188128</v>
      </c>
      <c r="BU82" s="140">
        <f t="array" ref="BU82">IFERROR(INDEX('CAMAGUI DATA UNIFICADA'!$C$2:$T1007,MATCH(1,($A82='CAMAGUI DATA UNIFICADA'!$A$2:$A1007)*($BD$1='CAMAGUI DATA UNIFICADA'!$B$2:$B1007),0),MATCH(BU$2,'CAMAGUI DATA UNIFICADA'!$C$1:$T$1,0)),"")</f>
        <v>7.297031996</v>
      </c>
      <c r="BV82" s="138" t="str">
        <f t="array" ref="BV82">IFERROR(INDEX('CAMAGUI DATA UNIFICADA'!$C$2:$T1007,MATCH(1,($A82='CAMAGUI DATA UNIFICADA'!$A$2:$A1007)*($BV$1='CAMAGUI DATA UNIFICADA'!$B$2:$B1007),0),MATCH(BV$2,'CAMAGUI DATA UNIFICADA'!$C$1:$T$1,0)),"")</f>
        <v>CA5180624</v>
      </c>
      <c r="BW82" s="2">
        <f t="array" ref="BW82">IFERROR(INDEX('CAMAGUI DATA UNIFICADA'!$C$2:$T1007,MATCH(1,($A82='CAMAGUI DATA UNIFICADA'!$A$2:$A1007)*($BV$1='CAMAGUI DATA UNIFICADA'!$B$2:$B1007),0),MATCH(BW$2,'CAMAGUI DATA UNIFICADA'!$C$1:$T$1,0)),"")</f>
        <v>375</v>
      </c>
      <c r="BX82" s="2">
        <f t="array" ref="BX82">IFERROR(INDEX('CAMAGUI DATA UNIFICADA'!$C$2:$T1007,MATCH(1,($A82='CAMAGUI DATA UNIFICADA'!$A$2:$A1007)*($BV$1='CAMAGUI DATA UNIFICADA'!$B$2:$B1007),0),MATCH(BX$2,'CAMAGUI DATA UNIFICADA'!$C$1:$T$1,0)),"")</f>
        <v>2450</v>
      </c>
      <c r="BY82" s="2" t="str">
        <f t="array" ref="BY82">IFERROR(INDEX('CAMAGUI DATA UNIFICADA'!$C$2:$T1007,MATCH(1,($A82='CAMAGUI DATA UNIFICADA'!$A$2:$A1007)*($BV$1='CAMAGUI DATA UNIFICADA'!$B$2:$B1007),0),MATCH(BY$2,'CAMAGUI DATA UNIFICADA'!$C$1:$T$1,0)),"")</f>
        <v>SKR MAST</v>
      </c>
      <c r="BZ82" s="139">
        <f t="array" ref="BZ82">IFERROR(INDEX('CAMAGUI DATA UNIFICADA'!$C$2:$T1007,MATCH(1,($A82='CAMAGUI DATA UNIFICADA'!$A$2:$A1007)*($BV$1='CAMAGUI DATA UNIFICADA'!$B$2:$B1007),0),MATCH(BZ$2,'CAMAGUI DATA UNIFICADA'!$C$1:$T$1,0)),"")</f>
        <v>2401</v>
      </c>
      <c r="CA82" s="2">
        <f t="array" ref="CA82">IFERROR(INDEX('CAMAGUI DATA UNIFICADA'!$C$2:$T1007,MATCH(1,($A82='CAMAGUI DATA UNIFICADA'!$A$2:$A1007)*($BV$1='CAMAGUI DATA UNIFICADA'!$B$2:$B1007),0),MATCH(CA$2,'CAMAGUI DATA UNIFICADA'!$C$1:$T$1,0)),"")</f>
        <v>12.88</v>
      </c>
      <c r="CB82" s="2">
        <f t="array" ref="CB82">IFERROR(INDEX('CAMAGUI DATA UNIFICADA'!$C$2:$T1007,MATCH(1,($A82='CAMAGUI DATA UNIFICADA'!$A$2:$A1007)*($BV$1='CAMAGUI DATA UNIFICADA'!$B$2:$B1007),0),MATCH(CB$2,'CAMAGUI DATA UNIFICADA'!$C$1:$T$1,0)),"")</f>
        <v>2.98</v>
      </c>
      <c r="CC82" s="33">
        <f t="array" ref="CC82">IFERROR(INDEX('CAMAGUI DATA UNIFICADA'!$C$2:$T1007,MATCH(1,($A82='CAMAGUI DATA UNIFICADA'!$A$2:$A1007)*($BV$1='CAMAGUI DATA UNIFICADA'!$B$2:$B1007),0),MATCH(CC$2,'CAMAGUI DATA UNIFICADA'!$C$1:$T$1,0)),"")</f>
        <v>4.27728</v>
      </c>
      <c r="CD82" s="60">
        <f t="array" ref="CD82">IFERROR(INDEX('CAMAGUI DATA UNIFICADA'!$C$2:$T1007,MATCH(1,($A82='CAMAGUI DATA UNIFICADA'!$A$2:$A1007)*($BV$1='CAMAGUI DATA UNIFICADA'!$B$2:$B1007),0),MATCH(CD$2,'CAMAGUI DATA UNIFICADA'!$C$1:$T$1,0)),"")</f>
        <v>680687.4189</v>
      </c>
      <c r="CE82" s="33">
        <f t="array" ref="CE82">IFERROR(INDEX('CAMAGUI DATA UNIFICADA'!$C$2:$T1007,MATCH(1,($A82='CAMAGUI DATA UNIFICADA'!$A$2:$A1007)*($BV$1='CAMAGUI DATA UNIFICADA'!$B$2:$B1007),0),MATCH(CE$2,'CAMAGUI DATA UNIFICADA'!$C$1:$T$1,0)),"")</f>
        <v>1.276626787</v>
      </c>
      <c r="CF82" s="23">
        <f t="array" ref="CF82">IFERROR(INDEX('CAMAGUI DATA UNIFICADA'!$C$2:$T1007,MATCH(1,($A82='CAMAGUI DATA UNIFICADA'!$A$2:$A1007)*($BV$1='CAMAGUI DATA UNIFICADA'!$B$2:$B1007),0),MATCH(CF$2,'CAMAGUI DATA UNIFICADA'!$C$1:$T$1,0)),"")</f>
        <v>0.9724105985</v>
      </c>
      <c r="CG82" s="23">
        <f t="array" ref="CG82">IFERROR(INDEX('CAMAGUI DATA UNIFICADA'!$C$2:$T1007,MATCH(1,($A82='CAMAGUI DATA UNIFICADA'!$A$2:$A1007)*($BV$1='CAMAGUI DATA UNIFICADA'!$B$2:$B1007),0),MATCH(CG$2,'CAMAGUI DATA UNIFICADA'!$C$1:$T$1,0)),"")</f>
        <v>0.92</v>
      </c>
      <c r="CH82" s="60">
        <f t="array" ref="CH82">IFERROR(INDEX('CAMAGUI DATA UNIFICADA'!$C$2:$T1007,MATCH(1,($A82='CAMAGUI DATA UNIFICADA'!$A$2:$A1007)*($BV$1='CAMAGUI DATA UNIFICADA'!$B$2:$B1007),0),MATCH(CH$2,'CAMAGUI DATA UNIFICADA'!$C$1:$T$1,0)),"")</f>
        <v>153333.3333</v>
      </c>
      <c r="CI82" s="2">
        <f t="array" ref="CI82">IFERROR(INDEX('CAMAGUI DATA UNIFICADA'!$C$2:$T1007,MATCH(1,($A82='CAMAGUI DATA UNIFICADA'!$A$2:$A1007)*($BV$1='CAMAGUI DATA UNIFICADA'!$B$2:$B1007),0),MATCH(CI$2,'CAMAGUI DATA UNIFICADA'!$C$1:$T$1,0)),"")</f>
        <v>2.5</v>
      </c>
      <c r="CJ82" s="2">
        <f t="array" ref="CJ82">IFERROR(INDEX('CAMAGUI DATA UNIFICADA'!$C$2:$T1007,MATCH(1,($A82='CAMAGUI DATA UNIFICADA'!$A$2:$A1007)*($BV$1='CAMAGUI DATA UNIFICADA'!$B$2:$B1007),0),MATCH(CJ$2,'CAMAGUI DATA UNIFICADA'!$C$1:$T$1,0)),"")</f>
        <v>15.38</v>
      </c>
      <c r="CK82" s="33">
        <f t="array" ref="CK82">IFERROR(INDEX('CAMAGUI DATA UNIFICADA'!$C$2:$T1007,MATCH(1,($A82='CAMAGUI DATA UNIFICADA'!$A$2:$A1007)*($BV$1='CAMAGUI DATA UNIFICADA'!$B$2:$B1007),0),MATCH(CK$2,'CAMAGUI DATA UNIFICADA'!$C$1:$T$1,0)),"")</f>
        <v>3.8784</v>
      </c>
      <c r="CL82" s="60">
        <f t="array" ref="CL82">IFERROR(INDEX('CAMAGUI DATA UNIFICADA'!$C$2:$T1007,MATCH(1,($A82='CAMAGUI DATA UNIFICADA'!$A$2:$A1007)*($BV$1='CAMAGUI DATA UNIFICADA'!$B$2:$B1007),0),MATCH(CL$2,'CAMAGUI DATA UNIFICADA'!$C$1:$T$1,0)),"")</f>
        <v>397.070113</v>
      </c>
      <c r="CM82" s="140">
        <f t="array" ref="CM82">IFERROR(INDEX('CAMAGUI DATA UNIFICADA'!$C$2:$T1007,MATCH(1,($A82='CAMAGUI DATA UNIFICADA'!$A$2:$A1007)*($BV$1='CAMAGUI DATA UNIFICADA'!$B$2:$B1007),0),MATCH(CM$2,'CAMAGUI DATA UNIFICADA'!$C$1:$T$1,0)),"")</f>
        <v>5.517528253</v>
      </c>
      <c r="CN82" s="138" t="str">
        <f t="array" ref="CN82">IFERROR(INDEX('CAMAGUI DATA UNIFICADA'!$C$2:$T1007,MATCH(1,($A82='CAMAGUI DATA UNIFICADA'!$A$2:$A1007)*($CN$1='CAMAGUI DATA UNIFICADA'!$B$2:$B1007),0),MATCH(CN$2,'CAMAGUI DATA UNIFICADA'!$C$1:$T$1,0)),"")</f>
        <v>CA6180624</v>
      </c>
      <c r="CO82" s="2">
        <f t="array" ref="CO82">IFERROR(INDEX('CAMAGUI DATA UNIFICADA'!$C$2:$T1007,MATCH(1,($A82='CAMAGUI DATA UNIFICADA'!$A$2:$A1007)*($CN$1='CAMAGUI DATA UNIFICADA'!$B$2:$B1007),0),MATCH(CO$2,'CAMAGUI DATA UNIFICADA'!$C$1:$T$1,0)),"")</f>
        <v>700</v>
      </c>
      <c r="CP82" s="2">
        <f t="array" ref="CP82">IFERROR(INDEX('CAMAGUI DATA UNIFICADA'!$C$2:$T1007,MATCH(1,($A82='CAMAGUI DATA UNIFICADA'!$A$2:$A1007)*($CN$1='CAMAGUI DATA UNIFICADA'!$B$2:$B1007),0),MATCH(CP$2,'CAMAGUI DATA UNIFICADA'!$C$1:$T$1,0)),"")</f>
        <v>5100</v>
      </c>
      <c r="CQ82" s="2" t="str">
        <f t="array" ref="CQ82">IFERROR(INDEX('CAMAGUI DATA UNIFICADA'!$C$2:$T1007,MATCH(1,($A82='CAMAGUI DATA UNIFICADA'!$A$2:$A1007)*($CN$1='CAMAGUI DATA UNIFICADA'!$B$2:$B1007),0),MATCH(CQ$2,'CAMAGUI DATA UNIFICADA'!$C$1:$T$1,0)),"")</f>
        <v>SKR MAST</v>
      </c>
      <c r="CR82" s="139">
        <f t="array" ref="CR82">IFERROR(INDEX('CAMAGUI DATA UNIFICADA'!$C$2:$T1007,MATCH(1,($A82='CAMAGUI DATA UNIFICADA'!$A$2:$A1007)*($CN$1='CAMAGUI DATA UNIFICADA'!$B$2:$B1007),0),MATCH(CR$2,'CAMAGUI DATA UNIFICADA'!$C$1:$T$1,0)),"")</f>
        <v>4998</v>
      </c>
      <c r="CS82" s="2">
        <f t="array" ref="CS82">IFERROR(INDEX('CAMAGUI DATA UNIFICADA'!$C$2:$T1007,MATCH(1,($A82='CAMAGUI DATA UNIFICADA'!$A$2:$A1007)*($CN$1='CAMAGUI DATA UNIFICADA'!$B$2:$B1007),0),MATCH(CS$2,'CAMAGUI DATA UNIFICADA'!$C$1:$T$1,0)),"")</f>
        <v>11.78</v>
      </c>
      <c r="CT82" s="2">
        <f t="array" ref="CT82">IFERROR(INDEX('CAMAGUI DATA UNIFICADA'!$C$2:$T1007,MATCH(1,($A82='CAMAGUI DATA UNIFICADA'!$A$2:$A1007)*($CN$1='CAMAGUI DATA UNIFICADA'!$B$2:$B1007),0),MATCH(CT$2,'CAMAGUI DATA UNIFICADA'!$C$1:$T$1,0)),"")</f>
        <v>2.16</v>
      </c>
      <c r="CU82" s="33">
        <f t="array" ref="CU82">IFERROR(INDEX('CAMAGUI DATA UNIFICADA'!$C$2:$T1007,MATCH(1,($A82='CAMAGUI DATA UNIFICADA'!$A$2:$A1007)*($CN$1='CAMAGUI DATA UNIFICADA'!$B$2:$B1007),0),MATCH(CU$2,'CAMAGUI DATA UNIFICADA'!$C$1:$T$1,0)),"")</f>
        <v>4.45824</v>
      </c>
      <c r="CV82" s="60">
        <f t="array" ref="CV82">IFERROR(INDEX('CAMAGUI DATA UNIFICADA'!$C$2:$T1007,MATCH(1,($A82='CAMAGUI DATA UNIFICADA'!$A$2:$A1007)*($CN$1='CAMAGUI DATA UNIFICADA'!$B$2:$B1007),0),MATCH(CV$2,'CAMAGUI DATA UNIFICADA'!$C$1:$T$1,0)),"")</f>
        <v>1332874.642</v>
      </c>
      <c r="CW82" s="33">
        <f t="array" ref="CW82">IFERROR(INDEX('CAMAGUI DATA UNIFICADA'!$C$2:$T1007,MATCH(1,($A82='CAMAGUI DATA UNIFICADA'!$A$2:$A1007)*($CN$1='CAMAGUI DATA UNIFICADA'!$B$2:$B1007),0),MATCH(CW$2,'CAMAGUI DATA UNIFICADA'!$C$1:$T$1,0)),"")</f>
        <v>1.816239316</v>
      </c>
      <c r="CX82" s="23">
        <f t="array" ref="CX82">IFERROR(INDEX('CAMAGUI DATA UNIFICADA'!$C$2:$T1007,MATCH(1,($A82='CAMAGUI DATA UNIFICADA'!$A$2:$A1007)*($CN$1='CAMAGUI DATA UNIFICADA'!$B$2:$B1007),0),MATCH(CX$2,'CAMAGUI DATA UNIFICADA'!$C$1:$T$1,0)),"")</f>
        <v>1.025288186</v>
      </c>
      <c r="CY82" s="23">
        <f t="array" ref="CY82">IFERROR(INDEX('CAMAGUI DATA UNIFICADA'!$C$2:$T1007,MATCH(1,($A82='CAMAGUI DATA UNIFICADA'!$A$2:$A1007)*($CN$1='CAMAGUI DATA UNIFICADA'!$B$2:$B1007),0),MATCH(CY$2,'CAMAGUI DATA UNIFICADA'!$C$1:$T$1,0)),"")</f>
        <v>1</v>
      </c>
      <c r="CZ82" s="60">
        <f t="array" ref="CZ82">IFERROR(INDEX('CAMAGUI DATA UNIFICADA'!$C$2:$T1007,MATCH(1,($A82='CAMAGUI DATA UNIFICADA'!$A$2:$A1007)*($CN$1='CAMAGUI DATA UNIFICADA'!$B$2:$B1007),0),MATCH(CZ$2,'CAMAGUI DATA UNIFICADA'!$C$1:$T$1,0)),"")</f>
        <v>148571.4286</v>
      </c>
      <c r="DA82" s="2">
        <f t="array" ref="DA82">IFERROR(INDEX('CAMAGUI DATA UNIFICADA'!$C$2:$T1007,MATCH(1,($A82='CAMAGUI DATA UNIFICADA'!$A$2:$A1007)*($CN$1='CAMAGUI DATA UNIFICADA'!$B$2:$B1007),0),MATCH(DA$2,'CAMAGUI DATA UNIFICADA'!$C$1:$T$1,0)),"")</f>
        <v>3</v>
      </c>
      <c r="DB82" s="2">
        <f t="array" ref="DB82">IFERROR(INDEX('CAMAGUI DATA UNIFICADA'!$C$2:$T1007,MATCH(1,($A82='CAMAGUI DATA UNIFICADA'!$A$2:$A1007)*($CN$1='CAMAGUI DATA UNIFICADA'!$B$2:$B1007),0),MATCH(DB$2,'CAMAGUI DATA UNIFICADA'!$C$1:$T$1,0)),"")</f>
        <v>14.78</v>
      </c>
      <c r="DC82" s="33">
        <f t="array" ref="DC82">IFERROR(INDEX('CAMAGUI DATA UNIFICADA'!$C$2:$T1007,MATCH(1,($A82='CAMAGUI DATA UNIFICADA'!$A$2:$A1007)*($CN$1='CAMAGUI DATA UNIFICADA'!$B$2:$B1007),0),MATCH(DC$2,'CAMAGUI DATA UNIFICADA'!$C$1:$T$1,0)),"")</f>
        <v>3.96768</v>
      </c>
      <c r="DD82" s="60">
        <f t="array" ref="DD82">IFERROR(INDEX('CAMAGUI DATA UNIFICADA'!$C$2:$T1007,MATCH(1,($A82='CAMAGUI DATA UNIFICADA'!$A$2:$A1007)*($CN$1='CAMAGUI DATA UNIFICADA'!$B$2:$B1007),0),MATCH(DD$2,'CAMAGUI DATA UNIFICADA'!$C$1:$T$1,0)),"")</f>
        <v>796.8875115</v>
      </c>
      <c r="DE82" s="140">
        <f t="array" ref="DE82">IFERROR(INDEX('CAMAGUI DATA UNIFICADA'!$C$2:$T1007,MATCH(1,($A82='CAMAGUI DATA UNIFICADA'!$A$2:$A1007)*($CN$1='CAMAGUI DATA UNIFICADA'!$B$2:$B1007),0),MATCH(DE$2,'CAMAGUI DATA UNIFICADA'!$C$1:$T$1,0)),"")</f>
        <v>24.22187787</v>
      </c>
      <c r="DF82" s="138" t="str">
        <f t="array" ref="DF82">IFERROR(INDEX('CAMAGUI DATA UNIFICADA'!$C$2:$T1007,MATCH(1,($A82='CAMAGUI DATA UNIFICADA'!$A$2:$A1007)*($DF$1='CAMAGUI DATA UNIFICADA'!$B$2:$B1007),0),MATCH(DF$2,'CAMAGUI DATA UNIFICADA'!$C$1:$T$1,0)),"")</f>
        <v/>
      </c>
      <c r="DG82" s="2" t="str">
        <f t="array" ref="DG82">IFERROR(INDEX('CAMAGUI DATA UNIFICADA'!$C$2:$T1007,MATCH(1,($A82='CAMAGUI DATA UNIFICADA'!$A$2:$A1007)*($DF$1='CAMAGUI DATA UNIFICADA'!$B$2:$B1007),0),MATCH(DG$2,'CAMAGUI DATA UNIFICADA'!$C$1:$T$1,0)),"")</f>
        <v/>
      </c>
      <c r="DH82" s="2" t="str">
        <f t="array" ref="DH82">IFERROR(INDEX('CAMAGUI DATA UNIFICADA'!$C$2:$T1007,MATCH(1,($A82='CAMAGUI DATA UNIFICADA'!$A$2:$A1007)*($DF$1='CAMAGUI DATA UNIFICADA'!$B$2:$B1007),0),MATCH(DH$2,'CAMAGUI DATA UNIFICADA'!$C$1:$T$1,0)),"")</f>
        <v/>
      </c>
      <c r="DI82" s="2" t="str">
        <f t="array" ref="DI82">IFERROR(INDEX('CAMAGUI DATA UNIFICADA'!$C$2:$T1007,MATCH(1,($A82='CAMAGUI DATA UNIFICADA'!$A$2:$A1007)*($DF$1='CAMAGUI DATA UNIFICADA'!$B$2:$B1007),0),MATCH(DI$2,'CAMAGUI DATA UNIFICADA'!$C$1:$T$1,0)),"")</f>
        <v/>
      </c>
      <c r="DJ82" s="139" t="str">
        <f t="array" ref="DJ82">IFERROR(INDEX('CAMAGUI DATA UNIFICADA'!$C$2:$T1007,MATCH(1,($A82='CAMAGUI DATA UNIFICADA'!$A$2:$A1007)*($DF$1='CAMAGUI DATA UNIFICADA'!$B$2:$B1007),0),MATCH(DJ$2,'CAMAGUI DATA UNIFICADA'!$C$1:$T$1,0)),"")</f>
        <v/>
      </c>
      <c r="DK82" s="2" t="str">
        <f t="array" ref="DK82">IFERROR(INDEX('CAMAGUI DATA UNIFICADA'!$C$2:$T1007,MATCH(1,($A82='CAMAGUI DATA UNIFICADA'!$A$2:$A1007)*($DF$1='CAMAGUI DATA UNIFICADA'!$B$2:$B1007),0),MATCH(DK$2,'CAMAGUI DATA UNIFICADA'!$C$1:$T$1,0)),"")</f>
        <v/>
      </c>
      <c r="DL82" s="2" t="str">
        <f t="array" ref="DL82">IFERROR(INDEX('CAMAGUI DATA UNIFICADA'!$C$2:$T1007,MATCH(1,($A82='CAMAGUI DATA UNIFICADA'!$A$2:$A1007)*($DF$1='CAMAGUI DATA UNIFICADA'!$B$2:$B1007),0),MATCH(DL$2,'CAMAGUI DATA UNIFICADA'!$C$1:$T$1,0)),"")</f>
        <v/>
      </c>
      <c r="DM82" s="33" t="str">
        <f t="array" ref="DM82">IFERROR(INDEX('CAMAGUI DATA UNIFICADA'!$C$2:$T1007,MATCH(1,($A82='CAMAGUI DATA UNIFICADA'!$A$2:$A1007)*($DF$1='CAMAGUI DATA UNIFICADA'!$B$2:$B1007),0),MATCH(DM$2,'CAMAGUI DATA UNIFICADA'!$C$1:$T$1,0)),"")</f>
        <v/>
      </c>
      <c r="DN82" s="60" t="str">
        <f t="array" ref="DN82">IFERROR(INDEX('CAMAGUI DATA UNIFICADA'!$C$2:$T1007,MATCH(1,($A82='CAMAGUI DATA UNIFICADA'!$A$2:$A1007)*($DF$1='CAMAGUI DATA UNIFICADA'!$B$2:$B1007),0),MATCH(DN$2,'CAMAGUI DATA UNIFICADA'!$C$1:$T$1,0)),"")</f>
        <v/>
      </c>
      <c r="DO82" s="33" t="str">
        <f t="array" ref="DO82">IFERROR(INDEX('CAMAGUI DATA UNIFICADA'!$C$2:$T1007,MATCH(1,($A82='CAMAGUI DATA UNIFICADA'!$A$2:$A1007)*($DF$1='CAMAGUI DATA UNIFICADA'!$B$2:$B1007),0),MATCH(DO$2,'CAMAGUI DATA UNIFICADA'!$C$1:$T$1,0)),"")</f>
        <v/>
      </c>
      <c r="DP82" s="23" t="str">
        <f t="array" ref="DP82">IFERROR(INDEX('CAMAGUI DATA UNIFICADA'!$C$2:$T1007,MATCH(1,($A82='CAMAGUI DATA UNIFICADA'!$A$2:$A1007)*($DF$1='CAMAGUI DATA UNIFICADA'!$B$2:$B1007),0),MATCH(DP$2,'CAMAGUI DATA UNIFICADA'!$C$1:$T$1,0)),"")</f>
        <v/>
      </c>
      <c r="DQ82" s="23" t="str">
        <f t="array" ref="DQ82">IFERROR(INDEX('CAMAGUI DATA UNIFICADA'!$C$2:$T1007,MATCH(1,($A82='CAMAGUI DATA UNIFICADA'!$A$2:$A1007)*($DF$1='CAMAGUI DATA UNIFICADA'!$B$2:$B1007),0),MATCH(DQ$2,'CAMAGUI DATA UNIFICADA'!$C$1:$T$1,0)),"")</f>
        <v/>
      </c>
      <c r="DR82" s="2" t="str">
        <f t="array" ref="DR82">IFERROR(INDEX('CAMAGUI DATA UNIFICADA'!$C$2:$T1007,MATCH(1,($A82='CAMAGUI DATA UNIFICADA'!$A$2:$A1007)*($DF$1='CAMAGUI DATA UNIFICADA'!$B$2:$B1007),0),MATCH(DR$2,'CAMAGUI DATA UNIFICADA'!$C$1:$T$1,0)),"")</f>
        <v/>
      </c>
      <c r="DS82" s="2" t="str">
        <f t="array" ref="DS82">IFERROR(INDEX('CAMAGUI DATA UNIFICADA'!$C$2:$T1007,MATCH(1,($A82='CAMAGUI DATA UNIFICADA'!$A$2:$A1007)*($DF$1='CAMAGUI DATA UNIFICADA'!$B$2:$B1007),0),MATCH(DS$2,'CAMAGUI DATA UNIFICADA'!$C$1:$T$1,0)),"")</f>
        <v/>
      </c>
      <c r="DT82" s="2" t="str">
        <f t="array" ref="DT82">IFERROR(INDEX('CAMAGUI DATA UNIFICADA'!$C$2:$T1007,MATCH(1,($A82='CAMAGUI DATA UNIFICADA'!$A$2:$A1007)*($DF$1='CAMAGUI DATA UNIFICADA'!$B$2:$B1007),0),MATCH(DT$2,'CAMAGUI DATA UNIFICADA'!$C$1:$T$1,0)),"")</f>
        <v/>
      </c>
      <c r="DU82" s="33" t="str">
        <f t="array" ref="DU82">IFERROR(INDEX('CAMAGUI DATA UNIFICADA'!$C$2:$T1007,MATCH(1,($A82='CAMAGUI DATA UNIFICADA'!$A$2:$A1007)*($DF$1='CAMAGUI DATA UNIFICADA'!$B$2:$B1007),0),MATCH(DU$2,'CAMAGUI DATA UNIFICADA'!$C$1:$T$1,0)),"")</f>
        <v/>
      </c>
      <c r="DV82" s="60" t="str">
        <f t="array" ref="DV82">IFERROR(INDEX('CAMAGUI DATA UNIFICADA'!$C$2:$T1007,MATCH(1,($A82='CAMAGUI DATA UNIFICADA'!$A$2:$A1007)*($DF$1='CAMAGUI DATA UNIFICADA'!$B$2:$B1007),0),MATCH(DV$2,'CAMAGUI DATA UNIFICADA'!$C$1:$T$1,0)),"")</f>
        <v/>
      </c>
      <c r="DW82" s="140" t="str">
        <f t="array" ref="DW82">IFERROR(INDEX('CAMAGUI DATA UNIFICADA'!$C$2:$T1007,MATCH(1,($A82='CAMAGUI DATA UNIFICADA'!$A$2:$A1007)*($DF$1='CAMAGUI DATA UNIFICADA'!$B$2:$B1007),0),MATCH(DW$2,'CAMAGUI DATA UNIFICADA'!$C$1:$T$1,0)),"")</f>
        <v/>
      </c>
      <c r="DX82" s="144" t="str">
        <f t="array" ref="DX82">IFERROR(INDEX('CAMAGUI DATA UNIFICADA'!$C$2:$T1007,MATCH(1,($A82='CAMAGUI DATA UNIFICADA'!$A$2:$A1007)*($DX$1='CAMAGUI DATA UNIFICADA'!$B$2:$B1007),0),MATCH(DX$2,'CAMAGUI DATA UNIFICADA'!$C$1:$T$1,0)),"")</f>
        <v/>
      </c>
      <c r="DY82" s="60" t="str">
        <f t="array" ref="DY82">IFERROR(INDEX('CAMAGUI DATA UNIFICADA'!$C$2:$T1007,MATCH(1,($A82='CAMAGUI DATA UNIFICADA'!$A$2:$A1007)*($DX$1='CAMAGUI DATA UNIFICADA'!$B$2:$B1007),0),MATCH(DY$2,'CAMAGUI DATA UNIFICADA'!$C$1:$T$1,0)),"")</f>
        <v/>
      </c>
      <c r="DZ82" s="60" t="str">
        <f t="array" ref="DZ82">IFERROR(INDEX('CAMAGUI DATA UNIFICADA'!$C$2:$T1007,MATCH(1,($A82='CAMAGUI DATA UNIFICADA'!$A$2:$A1007)*($DX$1='CAMAGUI DATA UNIFICADA'!$B$2:$B1007),0),MATCH(DZ$2,'CAMAGUI DATA UNIFICADA'!$C$1:$T$1,0)),"")</f>
        <v/>
      </c>
      <c r="EA82" s="60" t="str">
        <f t="array" ref="EA82">IFERROR(INDEX('CAMAGUI DATA UNIFICADA'!$C$2:$T1007,MATCH(1,($A82='CAMAGUI DATA UNIFICADA'!$A$2:$A1007)*($DX$1='CAMAGUI DATA UNIFICADA'!$B$2:$B1007),0),MATCH(EA$2,'CAMAGUI DATA UNIFICADA'!$C$1:$T$1,0)),"")</f>
        <v/>
      </c>
      <c r="EB82" s="60" t="str">
        <f t="array" ref="EB82">IFERROR(INDEX('CAMAGUI DATA UNIFICADA'!$C$2:$T1007,MATCH(1,($A82='CAMAGUI DATA UNIFICADA'!$A$2:$A1007)*($DX$1='CAMAGUI DATA UNIFICADA'!$B$2:$B1007),0),MATCH(EB$2,'CAMAGUI DATA UNIFICADA'!$C$1:$T$1,0)),"")</f>
        <v/>
      </c>
      <c r="EC82" s="60" t="str">
        <f t="array" ref="EC82">IFERROR(INDEX('CAMAGUI DATA UNIFICADA'!$C$2:$T1007,MATCH(1,($A82='CAMAGUI DATA UNIFICADA'!$A$2:$A1007)*($DX$1='CAMAGUI DATA UNIFICADA'!$B$2:$B1007),0),MATCH(EC$2,'CAMAGUI DATA UNIFICADA'!$C$1:$T$1,0)),"")</f>
        <v/>
      </c>
      <c r="ED82" s="60" t="str">
        <f t="array" ref="ED82">IFERROR(INDEX('CAMAGUI DATA UNIFICADA'!$C$2:$T1007,MATCH(1,($A82='CAMAGUI DATA UNIFICADA'!$A$2:$A1007)*($DX$1='CAMAGUI DATA UNIFICADA'!$B$2:$B1007),0),MATCH(ED$2,'CAMAGUI DATA UNIFICADA'!$C$1:$T$1,0)),"")</f>
        <v/>
      </c>
      <c r="EE82" s="60" t="str">
        <f t="array" ref="EE82">IFERROR(INDEX('CAMAGUI DATA UNIFICADA'!$C$2:$T1007,MATCH(1,($A82='CAMAGUI DATA UNIFICADA'!$A$2:$A1007)*($DX$1='CAMAGUI DATA UNIFICADA'!$B$2:$B1007),0),MATCH(EE$2,'CAMAGUI DATA UNIFICADA'!$C$1:$T$1,0)),"")</f>
        <v/>
      </c>
      <c r="EF82" s="60" t="str">
        <f t="array" ref="EF82">IFERROR(INDEX('CAMAGUI DATA UNIFICADA'!$C$2:$T1007,MATCH(1,($A82='CAMAGUI DATA UNIFICADA'!$A$2:$A1007)*($DX$1='CAMAGUI DATA UNIFICADA'!$B$2:$B1007),0),MATCH(EF$2,'CAMAGUI DATA UNIFICADA'!$C$1:$T$1,0)),"")</f>
        <v/>
      </c>
      <c r="EG82" s="60" t="str">
        <f t="array" ref="EG82">IFERROR(INDEX('CAMAGUI DATA UNIFICADA'!$C$2:$T1007,MATCH(1,($A82='CAMAGUI DATA UNIFICADA'!$A$2:$A1007)*($DX$1='CAMAGUI DATA UNIFICADA'!$B$2:$B1007),0),MATCH(EG$2,'CAMAGUI DATA UNIFICADA'!$C$1:$T$1,0)),"")</f>
        <v/>
      </c>
      <c r="EH82" s="60" t="str">
        <f t="array" ref="EH82">IFERROR(INDEX('CAMAGUI DATA UNIFICADA'!$C$2:$T1007,MATCH(1,($A82='CAMAGUI DATA UNIFICADA'!$A$2:$A1007)*($DX$1='CAMAGUI DATA UNIFICADA'!$B$2:$B1007),0),MATCH(EH$2,'CAMAGUI DATA UNIFICADA'!$C$1:$T$1,0)),"")</f>
        <v/>
      </c>
      <c r="EI82" s="60" t="str">
        <f t="array" ref="EI82">IFERROR(INDEX('CAMAGUI DATA UNIFICADA'!$C$2:$T1007,MATCH(1,($A82='CAMAGUI DATA UNIFICADA'!$A$2:$A1007)*($DX$1='CAMAGUI DATA UNIFICADA'!$B$2:$B1007),0),MATCH(EI$2,'CAMAGUI DATA UNIFICADA'!$C$1:$T$1,0)),"")</f>
        <v/>
      </c>
      <c r="EJ82" s="60" t="str">
        <f t="array" ref="EJ82">IFERROR(INDEX('CAMAGUI DATA UNIFICADA'!$C$2:$T1007,MATCH(1,($A82='CAMAGUI DATA UNIFICADA'!$A$2:$A1007)*($DX$1='CAMAGUI DATA UNIFICADA'!$B$2:$B1007),0),MATCH(EJ$2,'CAMAGUI DATA UNIFICADA'!$C$1:$T$1,0)),"")</f>
        <v/>
      </c>
      <c r="EK82" s="60" t="str">
        <f t="array" ref="EK82">IFERROR(INDEX('CAMAGUI DATA UNIFICADA'!$C$2:$T1007,MATCH(1,($A82='CAMAGUI DATA UNIFICADA'!$A$2:$A1007)*($DX$1='CAMAGUI DATA UNIFICADA'!$B$2:$B1007),0),MATCH(EK$2,'CAMAGUI DATA UNIFICADA'!$C$1:$T$1,0)),"")</f>
        <v/>
      </c>
      <c r="EL82" s="60" t="str">
        <f t="array" ref="EL82">IFERROR(INDEX('CAMAGUI DATA UNIFICADA'!$C$2:$T1007,MATCH(1,($A82='CAMAGUI DATA UNIFICADA'!$A$2:$A1007)*($DX$1='CAMAGUI DATA UNIFICADA'!$B$2:$B1007),0),MATCH(EL$2,'CAMAGUI DATA UNIFICADA'!$C$1:$T$1,0)),"")</f>
        <v/>
      </c>
      <c r="EM82" s="60" t="str">
        <f t="array" ref="EM82">IFERROR(INDEX('CAMAGUI DATA UNIFICADA'!$C$2:$T1007,MATCH(1,($A82='CAMAGUI DATA UNIFICADA'!$A$2:$A1007)*($DX$1='CAMAGUI DATA UNIFICADA'!$B$2:$B1007),0),MATCH(EM$2,'CAMAGUI DATA UNIFICADA'!$C$1:$T$1,0)),"")</f>
        <v/>
      </c>
      <c r="EN82" s="60" t="str">
        <f t="array" ref="EN82">IFERROR(INDEX('CAMAGUI DATA UNIFICADA'!$C$2:$T1007,MATCH(1,($A82='CAMAGUI DATA UNIFICADA'!$A$2:$A1007)*($DX$1='CAMAGUI DATA UNIFICADA'!$B$2:$B1007),0),MATCH(EN$2,'CAMAGUI DATA UNIFICADA'!$C$1:$T$1,0)),"")</f>
        <v/>
      </c>
      <c r="EO82" s="140" t="str">
        <f t="array" ref="EO82">IFERROR(INDEX('CAMAGUI DATA UNIFICADA'!$C$2:$T1007,MATCH(1,($A82='CAMAGUI DATA UNIFICADA'!$A$2:$A1007)*($DX$1='CAMAGUI DATA UNIFICADA'!$B$2:$B1007),0),MATCH(EO$2,'CAMAGUI DATA UNIFICADA'!$C$1:$T$1,0)),"")</f>
        <v/>
      </c>
    </row>
    <row r="83">
      <c r="A83" s="137">
        <v>45509.0</v>
      </c>
      <c r="B83" s="138" t="str">
        <f t="array" ref="B83">IFERROR(INDEX('CAMAGUI DATA UNIFICADA'!$C$2:$T1007,MATCH(1,($A83='CAMAGUI DATA UNIFICADA'!$A$2:$A1007)*($B$1='CAMAGUI DATA UNIFICADA'!$B$2:$B1007),0),MATCH(B$2,'CAMAGUI DATA UNIFICADA'!$C$1:$T$1,0)),"")</f>
        <v>CA1230724</v>
      </c>
      <c r="C83" s="2">
        <f t="array" ref="C83">IFERROR(INDEX('CAMAGUI DATA UNIFICADA'!$C$2:$T1007,MATCH(1,($A83='CAMAGUI DATA UNIFICADA'!$A$2:$A1007)*($B$1='CAMAGUI DATA UNIFICADA'!$B$2:$B1007),0),MATCH(C$2,'CAMAGUI DATA UNIFICADA'!$C$1:$T$1,0)),"")</f>
        <v>225</v>
      </c>
      <c r="D83" s="2">
        <f t="array" ref="D83">IFERROR(INDEX('CAMAGUI DATA UNIFICADA'!$C$2:$T1007,MATCH(1,($A83='CAMAGUI DATA UNIFICADA'!$A$2:$A1007)*($B$1='CAMAGUI DATA UNIFICADA'!$B$2:$B1007),0),MATCH(D$2,'CAMAGUI DATA UNIFICADA'!$C$1:$T$1,0)),"")</f>
        <v>1174</v>
      </c>
      <c r="E83" s="2" t="str">
        <f t="array" ref="E83">IFERROR(INDEX('CAMAGUI DATA UNIFICADA'!$C$2:$T1007,MATCH(1,($A83='CAMAGUI DATA UNIFICADA'!$A$2:$A1007)*($B$1='CAMAGUI DATA UNIFICADA'!$B$2:$B1007),0),MATCH(E$2,'CAMAGUI DATA UNIFICADA'!$C$1:$T$1,0)),"")</f>
        <v>SKR NW#4</v>
      </c>
      <c r="F83" s="139">
        <f t="array" ref="F83">IFERROR(INDEX('CAMAGUI DATA UNIFICADA'!$C$2:$T1007,MATCH(1,($A83='CAMAGUI DATA UNIFICADA'!$A$2:$A1007)*($B$1='CAMAGUI DATA UNIFICADA'!$B$2:$B1007),0),MATCH(F$2,'CAMAGUI DATA UNIFICADA'!$C$1:$T$1,0)),"")</f>
        <v>1577.856</v>
      </c>
      <c r="G83" s="2">
        <f t="array" ref="G83">IFERROR(INDEX('CAMAGUI DATA UNIFICADA'!$C$2:$T1007,MATCH(1,($A83='CAMAGUI DATA UNIFICADA'!$A$2:$A1007)*($B$1='CAMAGUI DATA UNIFICADA'!$B$2:$B1007),0),MATCH(G$2,'CAMAGUI DATA UNIFICADA'!$C$1:$T$1,0)),"")</f>
        <v>3.17</v>
      </c>
      <c r="H83" s="2">
        <f t="array" ref="H83">IFERROR(INDEX('CAMAGUI DATA UNIFICADA'!$C$2:$T1007,MATCH(1,($A83='CAMAGUI DATA UNIFICADA'!$A$2:$A1007)*($B$1='CAMAGUI DATA UNIFICADA'!$B$2:$B1007),0),MATCH(H$2,'CAMAGUI DATA UNIFICADA'!$C$1:$T$1,0)),"")</f>
        <v>1.54</v>
      </c>
      <c r="I83" s="33">
        <f t="array" ref="I83">IFERROR(INDEX('CAMAGUI DATA UNIFICADA'!$C$2:$T1007,MATCH(1,($A83='CAMAGUI DATA UNIFICADA'!$A$2:$A1007)*($B$1='CAMAGUI DATA UNIFICADA'!$B$2:$B1007),0),MATCH(I$2,'CAMAGUI DATA UNIFICADA'!$C$1:$T$1,0)),"")</f>
        <v>9.43836</v>
      </c>
      <c r="J83" s="60">
        <f t="array" ref="J83">IFERROR(INDEX('CAMAGUI DATA UNIFICADA'!$C$2:$T1007,MATCH(1,($A83='CAMAGUI DATA UNIFICADA'!$A$2:$A1007)*($B$1='CAMAGUI DATA UNIFICADA'!$B$2:$B1007),0),MATCH(J$2,'CAMAGUI DATA UNIFICADA'!$C$1:$T$1,0)),"")</f>
        <v>752015.3711</v>
      </c>
      <c r="K83" s="33">
        <f t="array" ref="K83">IFERROR(INDEX('CAMAGUI DATA UNIFICADA'!$C$2:$T1007,MATCH(1,($A83='CAMAGUI DATA UNIFICADA'!$A$2:$A1007)*($B$1='CAMAGUI DATA UNIFICADA'!$B$2:$B1007),0),MATCH(K$2,'CAMAGUI DATA UNIFICADA'!$C$1:$T$1,0)),"")</f>
        <v>0.9075448361</v>
      </c>
      <c r="L83" s="23">
        <f t="array" ref="L83">IFERROR(INDEX('CAMAGUI DATA UNIFICADA'!$C$2:$T1007,MATCH(1,($A83='CAMAGUI DATA UNIFICADA'!$A$2:$A1007)*($B$1='CAMAGUI DATA UNIFICADA'!$B$2:$B1007),0),MATCH(L$2,'CAMAGUI DATA UNIFICADA'!$C$1:$T$1,0)),"")</f>
        <v>0.6266794759</v>
      </c>
      <c r="M83" s="23">
        <f t="array" ref="M83">IFERROR(INDEX('CAMAGUI DATA UNIFICADA'!$C$2:$T1007,MATCH(1,($A83='CAMAGUI DATA UNIFICADA'!$A$2:$A1007)*($B$1='CAMAGUI DATA UNIFICADA'!$B$2:$B1007),0),MATCH(M$2,'CAMAGUI DATA UNIFICADA'!$C$1:$T$1,0)),"")</f>
        <v>0.7</v>
      </c>
      <c r="N83" s="60">
        <f t="array" ref="N83">IFERROR(INDEX('CAMAGUI DATA UNIFICADA'!$C$2:$T1007,MATCH(1,($A83='CAMAGUI DATA UNIFICADA'!$A$2:$A1007)*($B$1='CAMAGUI DATA UNIFICADA'!$B$2:$B1007),0),MATCH(N$2,'CAMAGUI DATA UNIFICADA'!$C$1:$T$1,0)),"")</f>
        <v>102564.1026</v>
      </c>
      <c r="O83" s="2">
        <f t="array" ref="O83">IFERROR(INDEX('CAMAGUI DATA UNIFICADA'!$C$2:$T1007,MATCH(1,($A83='CAMAGUI DATA UNIFICADA'!$A$2:$A1007)*($B$1='CAMAGUI DATA UNIFICADA'!$B$2:$B1007),0),MATCH(O$2,'CAMAGUI DATA UNIFICADA'!$C$1:$T$1,0)),"")</f>
        <v>3</v>
      </c>
      <c r="P83" s="2">
        <f t="array" ref="P83">IFERROR(INDEX('CAMAGUI DATA UNIFICADA'!$C$2:$T1007,MATCH(1,($A83='CAMAGUI DATA UNIFICADA'!$A$2:$A1007)*($B$1='CAMAGUI DATA UNIFICADA'!$B$2:$B1007),0),MATCH(P$2,'CAMAGUI DATA UNIFICADA'!$C$1:$T$1,0)),"")</f>
        <v>6.17</v>
      </c>
      <c r="Q83" s="33">
        <f t="array" ref="Q83">IFERROR(INDEX('CAMAGUI DATA UNIFICADA'!$C$2:$T1007,MATCH(1,($A83='CAMAGUI DATA UNIFICADA'!$A$2:$A1007)*($B$1='CAMAGUI DATA UNIFICADA'!$B$2:$B1007),0),MATCH(Q$2,'CAMAGUI DATA UNIFICADA'!$C$1:$T$1,0)),"")</f>
        <v>6.78804</v>
      </c>
      <c r="R83" s="60">
        <f t="array" ref="R83">IFERROR(INDEX('CAMAGUI DATA UNIFICADA'!$C$2:$T1007,MATCH(1,($A83='CAMAGUI DATA UNIFICADA'!$A$2:$A1007)*($B$1='CAMAGUI DATA UNIFICADA'!$B$2:$B1007),0),MATCH(R$2,'CAMAGUI DATA UNIFICADA'!$C$1:$T$1,0)),"")</f>
        <v>411.1476211</v>
      </c>
      <c r="S83" s="140">
        <f t="array" ref="S83">IFERROR(INDEX('CAMAGUI DATA UNIFICADA'!$C$2:$T1007,MATCH(1,($A83='CAMAGUI DATA UNIFICADA'!$A$2:$A1007)*($B$1='CAMAGUI DATA UNIFICADA'!$B$2:$B1007),0),MATCH(S$2,'CAMAGUI DATA UNIFICADA'!$C$1:$T$1,0)),"")</f>
        <v>46.53690529</v>
      </c>
      <c r="T83" s="138" t="str">
        <f t="array" ref="T83">IFERROR(INDEX('CAMAGUI DATA UNIFICADA'!$C$2:$T1007,MATCH(1,($A83='CAMAGUI DATA UNIFICADA'!$A$2:$A1007)*($T$1='CAMAGUI DATA UNIFICADA'!$B$2:$B1007),0),MATCH(T$2,'CAMAGUI DATA UNIFICADA'!$C$1:$T$1,0)),"")</f>
        <v>CA2230724</v>
      </c>
      <c r="U83" s="2">
        <f t="array" ref="U83">IFERROR(INDEX('CAMAGUI DATA UNIFICADA'!$C$2:$T1007,MATCH(1,($A83='CAMAGUI DATA UNIFICADA'!$A$2:$A1007)*($T$1='CAMAGUI DATA UNIFICADA'!$B$2:$B1007),0),MATCH(U$2,'CAMAGUI DATA UNIFICADA'!$C$1:$T$1,0)),"")</f>
        <v>175</v>
      </c>
      <c r="V83" s="2">
        <f t="array" ref="V83">IFERROR(INDEX('CAMAGUI DATA UNIFICADA'!$C$2:$T1007,MATCH(1,($A83='CAMAGUI DATA UNIFICADA'!$A$2:$A1007)*($T$1='CAMAGUI DATA UNIFICADA'!$B$2:$B1007),0),MATCH(V$2,'CAMAGUI DATA UNIFICADA'!$C$1:$T$1,0)),"")</f>
        <v>925</v>
      </c>
      <c r="W83" s="2" t="str">
        <f t="array" ref="W83">IFERROR(INDEX('CAMAGUI DATA UNIFICADA'!$C$2:$T1007,MATCH(1,($A83='CAMAGUI DATA UNIFICADA'!$A$2:$A1007)*($T$1='CAMAGUI DATA UNIFICADA'!$B$2:$B1007),0),MATCH(W$2,'CAMAGUI DATA UNIFICADA'!$C$1:$T$1,0)),"")</f>
        <v>SKR NW#4</v>
      </c>
      <c r="X83" s="139">
        <f t="array" ref="X83">IFERROR(INDEX('CAMAGUI DATA UNIFICADA'!$C$2:$T1007,MATCH(1,($A83='CAMAGUI DATA UNIFICADA'!$A$2:$A1007)*($T$1='CAMAGUI DATA UNIFICADA'!$B$2:$B1007),0),MATCH(X$2,'CAMAGUI DATA UNIFICADA'!$C$1:$T$1,0)),"")</f>
        <v>1243.2</v>
      </c>
      <c r="Y83" s="2">
        <f t="array" ref="Y83">IFERROR(INDEX('CAMAGUI DATA UNIFICADA'!$C$2:$T1007,MATCH(1,($A83='CAMAGUI DATA UNIFICADA'!$A$2:$A1007)*($T$1='CAMAGUI DATA UNIFICADA'!$B$2:$B1007),0),MATCH(Y$2,'CAMAGUI DATA UNIFICADA'!$C$1:$T$1,0)),"")</f>
        <v>3.72</v>
      </c>
      <c r="Z83" s="2">
        <f t="array" ref="Z83">IFERROR(INDEX('CAMAGUI DATA UNIFICADA'!$C$2:$T1007,MATCH(1,($A83='CAMAGUI DATA UNIFICADA'!$A$2:$A1007)*($T$1='CAMAGUI DATA UNIFICADA'!$B$2:$B1007),0),MATCH(Z$2,'CAMAGUI DATA UNIFICADA'!$C$1:$T$1,0)),"")</f>
        <v>2.05</v>
      </c>
      <c r="AA83" s="2">
        <f t="array" ref="AA83">IFERROR(INDEX('CAMAGUI DATA UNIFICADA'!$C$2:$T1007,MATCH(1,($A83='CAMAGUI DATA UNIFICADA'!$A$2:$A1007)*($T$1='CAMAGUI DATA UNIFICADA'!$B$2:$B1007),0),MATCH(AA$2,'CAMAGUI DATA UNIFICADA'!$C$1:$T$1,0)),"")</f>
        <v>8.83776</v>
      </c>
      <c r="AB83" s="60">
        <f t="array" ref="AB83">IFERROR(INDEX('CAMAGUI DATA UNIFICADA'!$C$2:$T1007,MATCH(1,($A83='CAMAGUI DATA UNIFICADA'!$A$2:$A1007)*($T$1='CAMAGUI DATA UNIFICADA'!$B$2:$B1007),0),MATCH(AB$2,'CAMAGUI DATA UNIFICADA'!$C$1:$T$1,0)),"")</f>
        <v>532295.6355</v>
      </c>
      <c r="AC83" s="33">
        <f t="array" ref="AC83">IFERROR(INDEX('CAMAGUI DATA UNIFICADA'!$C$2:$T1007,MATCH(1,($A83='CAMAGUI DATA UNIFICADA'!$A$2:$A1007)*($T$1='CAMAGUI DATA UNIFICADA'!$B$2:$B1007),0),MATCH(AC$2,'CAMAGUI DATA UNIFICADA'!$C$1:$T$1,0)),"")</f>
        <v>0.7162214479</v>
      </c>
      <c r="AD83" s="23">
        <f t="array" ref="AD83">IFERROR(INDEX('CAMAGUI DATA UNIFICADA'!$C$2:$T1007,MATCH(1,($A83='CAMAGUI DATA UNIFICADA'!$A$2:$A1007)*($T$1='CAMAGUI DATA UNIFICADA'!$B$2:$B1007),0),MATCH(AD$2,'CAMAGUI DATA UNIFICADA'!$C$1:$T$1,0)),"")</f>
        <v>0.591439595</v>
      </c>
      <c r="AE83" s="23">
        <f t="array" ref="AE83">IFERROR(INDEX('CAMAGUI DATA UNIFICADA'!$C$2:$T1007,MATCH(1,($A83='CAMAGUI DATA UNIFICADA'!$A$2:$A1007)*($T$1='CAMAGUI DATA UNIFICADA'!$B$2:$B1007),0),MATCH(AE$2,'CAMAGUI DATA UNIFICADA'!$C$1:$T$1,0)),"")</f>
        <v>0.7</v>
      </c>
      <c r="AF83" s="60">
        <f t="array" ref="AF83">IFERROR(INDEX('CAMAGUI DATA UNIFICADA'!$C$2:$T1007,MATCH(1,($A83='CAMAGUI DATA UNIFICADA'!$A$2:$A1007)*($T$1='CAMAGUI DATA UNIFICADA'!$B$2:$B1007),0),MATCH(AF$2,'CAMAGUI DATA UNIFICADA'!$C$1:$T$1,0)),"")</f>
        <v>105000</v>
      </c>
      <c r="AG83" s="2">
        <f t="array" ref="AG83">IFERROR(INDEX('CAMAGUI DATA UNIFICADA'!$C$2:$T1007,MATCH(1,($A83='CAMAGUI DATA UNIFICADA'!$A$2:$A1007)*($T$1='CAMAGUI DATA UNIFICADA'!$B$2:$B1007),0),MATCH(AG$2,'CAMAGUI DATA UNIFICADA'!$C$1:$T$1,0)),"")</f>
        <v>3</v>
      </c>
      <c r="AH83" s="2">
        <f t="array" ref="AH83">IFERROR(INDEX('CAMAGUI DATA UNIFICADA'!$C$2:$T1007,MATCH(1,($A83='CAMAGUI DATA UNIFICADA'!$A$2:$A1007)*($T$1='CAMAGUI DATA UNIFICADA'!$B$2:$B1007),0),MATCH(AH$2,'CAMAGUI DATA UNIFICADA'!$C$1:$T$1,0)),"")</f>
        <v>6.72</v>
      </c>
      <c r="AI83" s="33">
        <f t="array" ref="AI83">IFERROR(INDEX('CAMAGUI DATA UNIFICADA'!$C$2:$T1007,MATCH(1,($A83='CAMAGUI DATA UNIFICADA'!$A$2:$A1007)*($T$1='CAMAGUI DATA UNIFICADA'!$B$2:$B1007),0),MATCH(AI$2,'CAMAGUI DATA UNIFICADA'!$C$1:$T$1,0)),"")</f>
        <v>6.46464</v>
      </c>
      <c r="AJ83" s="60">
        <f t="array" ref="AJ83">IFERROR(INDEX('CAMAGUI DATA UNIFICADA'!$C$2:$T1007,MATCH(1,($A83='CAMAGUI DATA UNIFICADA'!$A$2:$A1007)*($T$1='CAMAGUI DATA UNIFICADA'!$B$2:$B1007),0),MATCH(AJ$2,'CAMAGUI DATA UNIFICADA'!$C$1:$T$1,0)),"")</f>
        <v>316.7236741</v>
      </c>
      <c r="AK83" s="140">
        <f t="array" ref="AK83">IFERROR(INDEX('CAMAGUI DATA UNIFICADA'!$C$2:$T1007,MATCH(1,($A83='CAMAGUI DATA UNIFICADA'!$A$2:$A1007)*($T$1='CAMAGUI DATA UNIFICADA'!$B$2:$B1007),0),MATCH(AK$2,'CAMAGUI DATA UNIFICADA'!$C$1:$T$1,0)),"")</f>
        <v>35.43091852</v>
      </c>
      <c r="AL83" s="138" t="str">
        <f t="array" ref="AL83">IFERROR(INDEX('CAMAGUI DATA UNIFICADA'!$C$2:$T1007,MATCH(1,($A83='CAMAGUI DATA UNIFICADA'!$A$2:$A1007)*($AL$1='CAMAGUI DATA UNIFICADA'!$B$2:$B1007),0),MATCH(AL$2,'CAMAGUI DATA UNIFICADA'!$C$1:$T$1,0)),"")</f>
        <v>CA3230724</v>
      </c>
      <c r="AM83" s="2">
        <f t="array" ref="AM83">IFERROR(INDEX('CAMAGUI DATA UNIFICADA'!$C$2:$T1007,MATCH(1,($A83='CAMAGUI DATA UNIFICADA'!$A$2:$A1007)*($AL$1='CAMAGUI DATA UNIFICADA'!$B$2:$B1007),0),MATCH(AM$2,'CAMAGUI DATA UNIFICADA'!$C$1:$T$1,0)),"")</f>
        <v>150</v>
      </c>
      <c r="AN83" s="2">
        <f t="array" ref="AN83">IFERROR(INDEX('CAMAGUI DATA UNIFICADA'!$C$2:$T1007,MATCH(1,($A83='CAMAGUI DATA UNIFICADA'!$A$2:$A1007)*($AL$1='CAMAGUI DATA UNIFICADA'!$B$2:$B1007),0),MATCH(AN$2,'CAMAGUI DATA UNIFICADA'!$C$1:$T$1,0)),"")</f>
        <v>724</v>
      </c>
      <c r="AO83" s="2" t="str">
        <f t="array" ref="AO83">IFERROR(INDEX('CAMAGUI DATA UNIFICADA'!$C$2:$T1007,MATCH(1,($A83='CAMAGUI DATA UNIFICADA'!$A$2:$A1007)*($AL$1='CAMAGUI DATA UNIFICADA'!$B$2:$B1007),0),MATCH(AO$2,'CAMAGUI DATA UNIFICADA'!$C$1:$T$1,0)),"")</f>
        <v>SKR NW#4</v>
      </c>
      <c r="AP83" s="139">
        <f t="array" ref="AP83">IFERROR(INDEX('CAMAGUI DATA UNIFICADA'!$C$2:$T1007,MATCH(1,($A83='CAMAGUI DATA UNIFICADA'!$A$2:$A1007)*($AL$1='CAMAGUI DATA UNIFICADA'!$B$2:$B1007),0),MATCH(AP$2,'CAMAGUI DATA UNIFICADA'!$C$1:$T$1,0)),"")</f>
        <v>973.056</v>
      </c>
      <c r="AQ83" s="2">
        <f t="array" ref="AQ83">IFERROR(INDEX('CAMAGUI DATA UNIFICADA'!$C$2:$T1007,MATCH(1,($A83='CAMAGUI DATA UNIFICADA'!$A$2:$A1007)*($AL$1='CAMAGUI DATA UNIFICADA'!$B$2:$B1007),0),MATCH(AQ$2,'CAMAGUI DATA UNIFICADA'!$C$1:$T$1,0)),"")</f>
        <v>3.25</v>
      </c>
      <c r="AR83" s="2">
        <f t="array" ref="AR83">IFERROR(INDEX('CAMAGUI DATA UNIFICADA'!$C$2:$T1007,MATCH(1,($A83='CAMAGUI DATA UNIFICADA'!$A$2:$A1007)*($AL$1='CAMAGUI DATA UNIFICADA'!$B$2:$B1007),0),MATCH(AR$2,'CAMAGUI DATA UNIFICADA'!$C$1:$T$1,0)),"")</f>
        <v>1.92</v>
      </c>
      <c r="AS83" s="33">
        <f t="array" ref="AS83">IFERROR(INDEX('CAMAGUI DATA UNIFICADA'!$C$2:$T1007,MATCH(1,($A83='CAMAGUI DATA UNIFICADA'!$A$2:$A1007)*($AL$1='CAMAGUI DATA UNIFICADA'!$B$2:$B1007),0),MATCH(AS$2,'CAMAGUI DATA UNIFICADA'!$C$1:$T$1,0)),"")</f>
        <v>9.351</v>
      </c>
      <c r="AT83" s="60">
        <f t="array" ref="AT83">IFERROR(INDEX('CAMAGUI DATA UNIFICADA'!$C$2:$T1007,MATCH(1,($A83='CAMAGUI DATA UNIFICADA'!$A$2:$A1007)*($AL$1='CAMAGUI DATA UNIFICADA'!$B$2:$B1007),0),MATCH(AT$2,'CAMAGUI DATA UNIFICADA'!$C$1:$T$1,0)),"")</f>
        <v>493571.2347</v>
      </c>
      <c r="AU83" s="33">
        <f t="array" ref="AU83">IFERROR(INDEX('CAMAGUI DATA UNIFICADA'!$C$2:$T1007,MATCH(1,($A83='CAMAGUI DATA UNIFICADA'!$A$2:$A1007)*($AL$1='CAMAGUI DATA UNIFICADA'!$B$2:$B1007),0),MATCH(AU$2,'CAMAGUI DATA UNIFICADA'!$C$1:$T$1,0)),"")</f>
        <v>0.7430213465</v>
      </c>
      <c r="AV83" s="23">
        <f t="array" ref="AV83">IFERROR(INDEX('CAMAGUI DATA UNIFICADA'!$C$2:$T1007,MATCH(1,($A83='CAMAGUI DATA UNIFICADA'!$A$2:$A1007)*($AL$1='CAMAGUI DATA UNIFICADA'!$B$2:$B1007),0),MATCH(AV$2,'CAMAGUI DATA UNIFICADA'!$C$1:$T$1,0)),"")</f>
        <v>0.6807879099</v>
      </c>
      <c r="AW83" s="23">
        <f t="array" ref="AW83">IFERROR(INDEX('CAMAGUI DATA UNIFICADA'!$C$2:$T1007,MATCH(1,($A83='CAMAGUI DATA UNIFICADA'!$A$2:$A1007)*($AL$1='CAMAGUI DATA UNIFICADA'!$B$2:$B1007),0),MATCH(AW$2,'CAMAGUI DATA UNIFICADA'!$C$1:$T$1,0)),"")</f>
        <v>0.7</v>
      </c>
      <c r="AX83" s="60">
        <f t="array" ref="AX83">IFERROR(INDEX('CAMAGUI DATA UNIFICADA'!$C$2:$T1007,MATCH(1,($A83='CAMAGUI DATA UNIFICADA'!$A$2:$A1007)*($AL$1='CAMAGUI DATA UNIFICADA'!$B$2:$B1007),0),MATCH(AX$2,'CAMAGUI DATA UNIFICADA'!$C$1:$T$1,0)),"")</f>
        <v>72500</v>
      </c>
      <c r="AY83" s="2">
        <f t="array" ref="AY83">IFERROR(INDEX('CAMAGUI DATA UNIFICADA'!$C$2:$T1007,MATCH(1,($A83='CAMAGUI DATA UNIFICADA'!$A$2:$A1007)*($AL$1='CAMAGUI DATA UNIFICADA'!$B$2:$B1007),0),MATCH(AY$2,'CAMAGUI DATA UNIFICADA'!$C$1:$T$1,0)),"")</f>
        <v>3</v>
      </c>
      <c r="AZ83" s="2">
        <f t="array" ref="AZ83">IFERROR(INDEX('CAMAGUI DATA UNIFICADA'!$C$2:$T1007,MATCH(1,($A83='CAMAGUI DATA UNIFICADA'!$A$2:$A1007)*($AL$1='CAMAGUI DATA UNIFICADA'!$B$2:$B1007),0),MATCH(AZ$2,'CAMAGUI DATA UNIFICADA'!$C$1:$T$1,0)),"")</f>
        <v>6.25</v>
      </c>
      <c r="BA83" s="33">
        <f t="array" ref="BA83">IFERROR(INDEX('CAMAGUI DATA UNIFICADA'!$C$2:$T1007,MATCH(1,($A83='CAMAGUI DATA UNIFICADA'!$A$2:$A1007)*($AL$1='CAMAGUI DATA UNIFICADA'!$B$2:$B1007),0),MATCH(BA$2,'CAMAGUI DATA UNIFICADA'!$C$1:$T$1,0)),"")</f>
        <v>6.741</v>
      </c>
      <c r="BB83" s="60">
        <f t="array" ref="BB83">IFERROR(INDEX('CAMAGUI DATA UNIFICADA'!$C$2:$T1007,MATCH(1,($A83='CAMAGUI DATA UNIFICADA'!$A$2:$A1007)*($AL$1='CAMAGUI DATA UNIFICADA'!$B$2:$B1007),0),MATCH(BB$2,'CAMAGUI DATA UNIFICADA'!$C$1:$T$1,0)),"")</f>
        <v>249.5383171</v>
      </c>
      <c r="BC83" s="140">
        <f t="array" ref="BC83">IFERROR(INDEX('CAMAGUI DATA UNIFICADA'!$C$2:$T1007,MATCH(1,($A83='CAMAGUI DATA UNIFICADA'!$A$2:$A1007)*($AL$1='CAMAGUI DATA UNIFICADA'!$B$2:$B1007),0),MATCH(BC$2,'CAMAGUI DATA UNIFICADA'!$C$1:$T$1,0)),"")</f>
        <v>24.88457928</v>
      </c>
      <c r="BD83" s="138" t="str">
        <f t="array" ref="BD83">IFERROR(INDEX('CAMAGUI DATA UNIFICADA'!$C$2:$T1007,MATCH(1,($A83='CAMAGUI DATA UNIFICADA'!$A$2:$A1007)*($BD$1='CAMAGUI DATA UNIFICADA'!$B$2:$B1007),0),MATCH(BD$2,'CAMAGUI DATA UNIFICADA'!$C$1:$T$1,0)),"")</f>
        <v>CA4180624</v>
      </c>
      <c r="BE83" s="2">
        <f t="array" ref="BE83">IFERROR(INDEX('CAMAGUI DATA UNIFICADA'!$C$2:$T1007,MATCH(1,($A83='CAMAGUI DATA UNIFICADA'!$A$2:$A1007)*($BD$1='CAMAGUI DATA UNIFICADA'!$B$2:$B1007),0),MATCH(BE$2,'CAMAGUI DATA UNIFICADA'!$C$1:$T$1,0)),"")</f>
        <v>425</v>
      </c>
      <c r="BF83" s="2">
        <f t="array" ref="BF83">IFERROR(INDEX('CAMAGUI DATA UNIFICADA'!$C$2:$T1007,MATCH(1,($A83='CAMAGUI DATA UNIFICADA'!$A$2:$A1007)*($BD$1='CAMAGUI DATA UNIFICADA'!$B$2:$B1007),0),MATCH(BF$2,'CAMAGUI DATA UNIFICADA'!$C$1:$T$1,0)),"")</f>
        <v>2850</v>
      </c>
      <c r="BG83" s="2" t="str">
        <f t="array" ref="BG83">IFERROR(INDEX('CAMAGUI DATA UNIFICADA'!$C$2:$T1007,MATCH(1,($A83='CAMAGUI DATA UNIFICADA'!$A$2:$A1007)*($BD$1='CAMAGUI DATA UNIFICADA'!$B$2:$B1007),0),MATCH(BG$2,'CAMAGUI DATA UNIFICADA'!$C$1:$T$1,0)),"")</f>
        <v>SKR OPTILINE E</v>
      </c>
      <c r="BH83" s="139">
        <f t="array" ref="BH83">IFERROR(INDEX('CAMAGUI DATA UNIFICADA'!$C$2:$T1007,MATCH(1,($A83='CAMAGUI DATA UNIFICADA'!$A$2:$A1007)*($BD$1='CAMAGUI DATA UNIFICADA'!$B$2:$B1007),0),MATCH(BH$2,'CAMAGUI DATA UNIFICADA'!$C$1:$T$1,0)),"")</f>
        <v>3363</v>
      </c>
      <c r="BI83" s="2">
        <f t="array" ref="BI83">IFERROR(INDEX('CAMAGUI DATA UNIFICADA'!$C$2:$T1007,MATCH(1,($A83='CAMAGUI DATA UNIFICADA'!$A$2:$A1007)*($BD$1='CAMAGUI DATA UNIFICADA'!$B$2:$B1007),0),MATCH(BI$2,'CAMAGUI DATA UNIFICADA'!$C$1:$T$1,0)),"")</f>
        <v>15.44</v>
      </c>
      <c r="BJ83" s="2">
        <f t="array" ref="BJ83">IFERROR(INDEX('CAMAGUI DATA UNIFICADA'!$C$2:$T1007,MATCH(1,($A83='CAMAGUI DATA UNIFICADA'!$A$2:$A1007)*($BD$1='CAMAGUI DATA UNIFICADA'!$B$2:$B1007),0),MATCH(BJ$2,'CAMAGUI DATA UNIFICADA'!$C$1:$T$1,0)),"")</f>
        <v>2.61</v>
      </c>
      <c r="BK83" s="33">
        <f t="array" ref="BK83">IFERROR(INDEX('CAMAGUI DATA UNIFICADA'!$C$2:$T1007,MATCH(1,($A83='CAMAGUI DATA UNIFICADA'!$A$2:$A1007)*($BD$1='CAMAGUI DATA UNIFICADA'!$B$2:$B1007),0),MATCH(BK$2,'CAMAGUI DATA UNIFICADA'!$C$1:$T$1,0)),"")</f>
        <v>3.8712</v>
      </c>
      <c r="BL83" s="60">
        <f t="array" ref="BL83">IFERROR(INDEX('CAMAGUI DATA UNIFICADA'!$C$2:$T1007,MATCH(1,($A83='CAMAGUI DATA UNIFICADA'!$A$2:$A1007)*($BD$1='CAMAGUI DATA UNIFICADA'!$B$2:$B1007),0),MATCH(BL$2,'CAMAGUI DATA UNIFICADA'!$C$1:$T$1,0)),"")</f>
        <v>711043.2614</v>
      </c>
      <c r="BM83" s="33">
        <f t="array" ref="BM83">IFERROR(INDEX('CAMAGUI DATA UNIFICADA'!$C$2:$T1007,MATCH(1,($A83='CAMAGUI DATA UNIFICADA'!$A$2:$A1007)*($BD$1='CAMAGUI DATA UNIFICADA'!$B$2:$B1007),0),MATCH(BM$2,'CAMAGUI DATA UNIFICADA'!$C$1:$T$1,0)),"")</f>
        <v>1.956906851</v>
      </c>
      <c r="BN83" s="23">
        <f t="array" ref="BN83">IFERROR(INDEX('CAMAGUI DATA UNIFICADA'!$C$2:$T1007,MATCH(1,($A83='CAMAGUI DATA UNIFICADA'!$A$2:$A1007)*($BD$1='CAMAGUI DATA UNIFICADA'!$B$2:$B1007),0),MATCH(BN$2,'CAMAGUI DATA UNIFICADA'!$C$1:$T$1,0)),"")</f>
        <v>0.917475176</v>
      </c>
      <c r="BO83" s="23">
        <f t="array" ref="BO83">IFERROR(INDEX('CAMAGUI DATA UNIFICADA'!$C$2:$T1007,MATCH(1,($A83='CAMAGUI DATA UNIFICADA'!$A$2:$A1007)*($BD$1='CAMAGUI DATA UNIFICADA'!$B$2:$B1007),0),MATCH(BO$2,'CAMAGUI DATA UNIFICADA'!$C$1:$T$1,0)),"")</f>
        <v>0.72</v>
      </c>
      <c r="BP83" s="60">
        <f t="array" ref="BP83">IFERROR(INDEX('CAMAGUI DATA UNIFICADA'!$C$2:$T1007,MATCH(1,($A83='CAMAGUI DATA UNIFICADA'!$A$2:$A1007)*($BD$1='CAMAGUI DATA UNIFICADA'!$B$2:$B1007),0),MATCH(BP$2,'CAMAGUI DATA UNIFICADA'!$C$1:$T$1,0)),"")</f>
        <v>116250</v>
      </c>
      <c r="BQ83" s="2">
        <f t="array" ref="BQ83">IFERROR(INDEX('CAMAGUI DATA UNIFICADA'!$C$2:$T1007,MATCH(1,($A83='CAMAGUI DATA UNIFICADA'!$A$2:$A1007)*($BD$1='CAMAGUI DATA UNIFICADA'!$B$2:$B1007),0),MATCH(BQ$2,'CAMAGUI DATA UNIFICADA'!$C$1:$T$1,0)),"")</f>
        <v>3</v>
      </c>
      <c r="BR83" s="2">
        <f t="array" ref="BR83">IFERROR(INDEX('CAMAGUI DATA UNIFICADA'!$C$2:$T1007,MATCH(1,($A83='CAMAGUI DATA UNIFICADA'!$A$2:$A1007)*($BD$1='CAMAGUI DATA UNIFICADA'!$B$2:$B1007),0),MATCH(BR$2,'CAMAGUI DATA UNIFICADA'!$C$1:$T$1,0)),"")</f>
        <v>18.44</v>
      </c>
      <c r="BS83" s="33">
        <f t="array" ref="BS83">IFERROR(INDEX('CAMAGUI DATA UNIFICADA'!$C$2:$T1007,MATCH(1,($A83='CAMAGUI DATA UNIFICADA'!$A$2:$A1007)*($BD$1='CAMAGUI DATA UNIFICADA'!$B$2:$B1007),0),MATCH(BS$2,'CAMAGUI DATA UNIFICADA'!$C$1:$T$1,0)),"")</f>
        <v>3.48048</v>
      </c>
      <c r="BT83" s="60">
        <f t="array" ref="BT83">IFERROR(INDEX('CAMAGUI DATA UNIFICADA'!$C$2:$T1007,MATCH(1,($A83='CAMAGUI DATA UNIFICADA'!$A$2:$A1007)*($BD$1='CAMAGUI DATA UNIFICADA'!$B$2:$B1007),0),MATCH(BT$2,'CAMAGUI DATA UNIFICADA'!$C$1:$T$1,0)),"")</f>
        <v>370.0555534</v>
      </c>
      <c r="BU83" s="140">
        <f t="array" ref="BU83">IFERROR(INDEX('CAMAGUI DATA UNIFICADA'!$C$2:$T1007,MATCH(1,($A83='CAMAGUI DATA UNIFICADA'!$A$2:$A1007)*($BD$1='CAMAGUI DATA UNIFICADA'!$B$2:$B1007),0),MATCH(BU$2,'CAMAGUI DATA UNIFICADA'!$C$1:$T$1,0)),"")</f>
        <v>-13.73611164</v>
      </c>
      <c r="BV83" s="138" t="str">
        <f t="array" ref="BV83">IFERROR(INDEX('CAMAGUI DATA UNIFICADA'!$C$2:$T1007,MATCH(1,($A83='CAMAGUI DATA UNIFICADA'!$A$2:$A1007)*($BV$1='CAMAGUI DATA UNIFICADA'!$B$2:$B1007),0),MATCH(BV$2,'CAMAGUI DATA UNIFICADA'!$C$1:$T$1,0)),"")</f>
        <v>CA5180624</v>
      </c>
      <c r="BW83" s="2">
        <f t="array" ref="BW83">IFERROR(INDEX('CAMAGUI DATA UNIFICADA'!$C$2:$T1007,MATCH(1,($A83='CAMAGUI DATA UNIFICADA'!$A$2:$A1007)*($BV$1='CAMAGUI DATA UNIFICADA'!$B$2:$B1007),0),MATCH(BW$2,'CAMAGUI DATA UNIFICADA'!$C$1:$T$1,0)),"")</f>
        <v>400</v>
      </c>
      <c r="BX83" s="2">
        <f t="array" ref="BX83">IFERROR(INDEX('CAMAGUI DATA UNIFICADA'!$C$2:$T1007,MATCH(1,($A83='CAMAGUI DATA UNIFICADA'!$A$2:$A1007)*($BV$1='CAMAGUI DATA UNIFICADA'!$B$2:$B1007),0),MATCH(BX$2,'CAMAGUI DATA UNIFICADA'!$C$1:$T$1,0)),"")</f>
        <v>2650</v>
      </c>
      <c r="BY83" s="2" t="str">
        <f t="array" ref="BY83">IFERROR(INDEX('CAMAGUI DATA UNIFICADA'!$C$2:$T1007,MATCH(1,($A83='CAMAGUI DATA UNIFICADA'!$A$2:$A1007)*($BV$1='CAMAGUI DATA UNIFICADA'!$B$2:$B1007),0),MATCH(BY$2,'CAMAGUI DATA UNIFICADA'!$C$1:$T$1,0)),"")</f>
        <v>SKR OPTILINE E</v>
      </c>
      <c r="BZ83" s="139">
        <f t="array" ref="BZ83">IFERROR(INDEX('CAMAGUI DATA UNIFICADA'!$C$2:$T1007,MATCH(1,($A83='CAMAGUI DATA UNIFICADA'!$A$2:$A1007)*($BV$1='CAMAGUI DATA UNIFICADA'!$B$2:$B1007),0),MATCH(BZ$2,'CAMAGUI DATA UNIFICADA'!$C$1:$T$1,0)),"")</f>
        <v>3127</v>
      </c>
      <c r="CA83" s="2">
        <f t="array" ref="CA83">IFERROR(INDEX('CAMAGUI DATA UNIFICADA'!$C$2:$T1007,MATCH(1,($A83='CAMAGUI DATA UNIFICADA'!$A$2:$A1007)*($BV$1='CAMAGUI DATA UNIFICADA'!$B$2:$B1007),0),MATCH(CA$2,'CAMAGUI DATA UNIFICADA'!$C$1:$T$1,0)),"")</f>
        <v>15.93</v>
      </c>
      <c r="CB83" s="2">
        <f t="array" ref="CB83">IFERROR(INDEX('CAMAGUI DATA UNIFICADA'!$C$2:$T1007,MATCH(1,($A83='CAMAGUI DATA UNIFICADA'!$A$2:$A1007)*($BV$1='CAMAGUI DATA UNIFICADA'!$B$2:$B1007),0),MATCH(CB$2,'CAMAGUI DATA UNIFICADA'!$C$1:$T$1,0)),"")</f>
        <v>3.05</v>
      </c>
      <c r="CC83" s="33">
        <f t="array" ref="CC83">IFERROR(INDEX('CAMAGUI DATA UNIFICADA'!$C$2:$T1007,MATCH(1,($A83='CAMAGUI DATA UNIFICADA'!$A$2:$A1007)*($BV$1='CAMAGUI DATA UNIFICADA'!$B$2:$B1007),0),MATCH(CC$2,'CAMAGUI DATA UNIFICADA'!$C$1:$T$1,0)),"")</f>
        <v>3.8124</v>
      </c>
      <c r="CD83" s="60">
        <f t="array" ref="CD83">IFERROR(INDEX('CAMAGUI DATA UNIFICADA'!$C$2:$T1007,MATCH(1,($A83='CAMAGUI DATA UNIFICADA'!$A$2:$A1007)*($BV$1='CAMAGUI DATA UNIFICADA'!$B$2:$B1007),0),MATCH(CD$2,'CAMAGUI DATA UNIFICADA'!$C$1:$T$1,0)),"")</f>
        <v>658636.4395</v>
      </c>
      <c r="CE83" s="33">
        <f t="array" ref="CE83">IFERROR(INDEX('CAMAGUI DATA UNIFICADA'!$C$2:$T1007,MATCH(1,($A83='CAMAGUI DATA UNIFICADA'!$A$2:$A1007)*($BV$1='CAMAGUI DATA UNIFICADA'!$B$2:$B1007),0),MATCH(CE$2,'CAMAGUI DATA UNIFICADA'!$C$1:$T$1,0)),"")</f>
        <v>1.723913609</v>
      </c>
      <c r="CF83" s="23">
        <f t="array" ref="CF83">IFERROR(INDEX('CAMAGUI DATA UNIFICADA'!$C$2:$T1007,MATCH(1,($A83='CAMAGUI DATA UNIFICADA'!$A$2:$A1007)*($BV$1='CAMAGUI DATA UNIFICADA'!$B$2:$B1007),0),MATCH(CF$2,'CAMAGUI DATA UNIFICADA'!$C$1:$T$1,0)),"")</f>
        <v>0.9409091992</v>
      </c>
      <c r="CG83" s="23">
        <f t="array" ref="CG83">IFERROR(INDEX('CAMAGUI DATA UNIFICADA'!$C$2:$T1007,MATCH(1,($A83='CAMAGUI DATA UNIFICADA'!$A$2:$A1007)*($BV$1='CAMAGUI DATA UNIFICADA'!$B$2:$B1007),0),MATCH(CG$2,'CAMAGUI DATA UNIFICADA'!$C$1:$T$1,0)),"")</f>
        <v>0.72</v>
      </c>
      <c r="CH83" s="60">
        <f t="array" ref="CH83">IFERROR(INDEX('CAMAGUI DATA UNIFICADA'!$C$2:$T1007,MATCH(1,($A83='CAMAGUI DATA UNIFICADA'!$A$2:$A1007)*($BV$1='CAMAGUI DATA UNIFICADA'!$B$2:$B1007),0),MATCH(CH$2,'CAMAGUI DATA UNIFICADA'!$C$1:$T$1,0)),"")</f>
        <v>120000</v>
      </c>
      <c r="CI83" s="2">
        <f t="array" ref="CI83">IFERROR(INDEX('CAMAGUI DATA UNIFICADA'!$C$2:$T1007,MATCH(1,($A83='CAMAGUI DATA UNIFICADA'!$A$2:$A1007)*($BV$1='CAMAGUI DATA UNIFICADA'!$B$2:$B1007),0),MATCH(CI$2,'CAMAGUI DATA UNIFICADA'!$C$1:$T$1,0)),"")</f>
        <v>3</v>
      </c>
      <c r="CJ83" s="2">
        <f t="array" ref="CJ83">IFERROR(INDEX('CAMAGUI DATA UNIFICADA'!$C$2:$T1007,MATCH(1,($A83='CAMAGUI DATA UNIFICADA'!$A$2:$A1007)*($BV$1='CAMAGUI DATA UNIFICADA'!$B$2:$B1007),0),MATCH(CJ$2,'CAMAGUI DATA UNIFICADA'!$C$1:$T$1,0)),"")</f>
        <v>18.93</v>
      </c>
      <c r="CK83" s="33">
        <f t="array" ref="CK83">IFERROR(INDEX('CAMAGUI DATA UNIFICADA'!$C$2:$T1007,MATCH(1,($A83='CAMAGUI DATA UNIFICADA'!$A$2:$A1007)*($BV$1='CAMAGUI DATA UNIFICADA'!$B$2:$B1007),0),MATCH(CK$2,'CAMAGUI DATA UNIFICADA'!$C$1:$T$1,0)),"")</f>
        <v>3.42756</v>
      </c>
      <c r="CL83" s="60">
        <f t="array" ref="CL83">IFERROR(INDEX('CAMAGUI DATA UNIFICADA'!$C$2:$T1007,MATCH(1,($A83='CAMAGUI DATA UNIFICADA'!$A$2:$A1007)*($BV$1='CAMAGUI DATA UNIFICADA'!$B$2:$B1007),0),MATCH(CL$2,'CAMAGUI DATA UNIFICADA'!$C$1:$T$1,0)),"")</f>
        <v>337.9111579</v>
      </c>
      <c r="CM83" s="140">
        <f t="array" ref="CM83">IFERROR(INDEX('CAMAGUI DATA UNIFICADA'!$C$2:$T1007,MATCH(1,($A83='CAMAGUI DATA UNIFICADA'!$A$2:$A1007)*($BV$1='CAMAGUI DATA UNIFICADA'!$B$2:$B1007),0),MATCH(CM$2,'CAMAGUI DATA UNIFICADA'!$C$1:$T$1,0)),"")</f>
        <v>-15.52221052</v>
      </c>
      <c r="CN83" s="138" t="str">
        <f t="array" ref="CN83">IFERROR(INDEX('CAMAGUI DATA UNIFICADA'!$C$2:$T1007,MATCH(1,($A83='CAMAGUI DATA UNIFICADA'!$A$2:$A1007)*($CN$1='CAMAGUI DATA UNIFICADA'!$B$2:$B1007),0),MATCH(CN$2,'CAMAGUI DATA UNIFICADA'!$C$1:$T$1,0)),"")</f>
        <v>CA6180624</v>
      </c>
      <c r="CO83" s="2">
        <f t="array" ref="CO83">IFERROR(INDEX('CAMAGUI DATA UNIFICADA'!$C$2:$T1007,MATCH(1,($A83='CAMAGUI DATA UNIFICADA'!$A$2:$A1007)*($CN$1='CAMAGUI DATA UNIFICADA'!$B$2:$B1007),0),MATCH(CO$2,'CAMAGUI DATA UNIFICADA'!$C$1:$T$1,0)),"")</f>
        <v>900</v>
      </c>
      <c r="CP83" s="2">
        <f t="array" ref="CP83">IFERROR(INDEX('CAMAGUI DATA UNIFICADA'!$C$2:$T1007,MATCH(1,($A83='CAMAGUI DATA UNIFICADA'!$A$2:$A1007)*($CN$1='CAMAGUI DATA UNIFICADA'!$B$2:$B1007),0),MATCH(CP$2,'CAMAGUI DATA UNIFICADA'!$C$1:$T$1,0)),"")</f>
        <v>6700</v>
      </c>
      <c r="CQ83" s="2" t="str">
        <f t="array" ref="CQ83">IFERROR(INDEX('CAMAGUI DATA UNIFICADA'!$C$2:$T1007,MATCH(1,($A83='CAMAGUI DATA UNIFICADA'!$A$2:$A1007)*($CN$1='CAMAGUI DATA UNIFICADA'!$B$2:$B1007),0),MATCH(CQ$2,'CAMAGUI DATA UNIFICADA'!$C$1:$T$1,0)),"")</f>
        <v>SKR OPTILINE E</v>
      </c>
      <c r="CR83" s="139">
        <f t="array" ref="CR83">IFERROR(INDEX('CAMAGUI DATA UNIFICADA'!$C$2:$T1007,MATCH(1,($A83='CAMAGUI DATA UNIFICADA'!$A$2:$A1007)*($CN$1='CAMAGUI DATA UNIFICADA'!$B$2:$B1007),0),MATCH(CR$2,'CAMAGUI DATA UNIFICADA'!$C$1:$T$1,0)),"")</f>
        <v>7906</v>
      </c>
      <c r="CS83" s="2">
        <f t="array" ref="CS83">IFERROR(INDEX('CAMAGUI DATA UNIFICADA'!$C$2:$T1007,MATCH(1,($A83='CAMAGUI DATA UNIFICADA'!$A$2:$A1007)*($CN$1='CAMAGUI DATA UNIFICADA'!$B$2:$B1007),0),MATCH(CS$2,'CAMAGUI DATA UNIFICADA'!$C$1:$T$1,0)),"")</f>
        <v>12.91</v>
      </c>
      <c r="CT83" s="2">
        <f t="array" ref="CT83">IFERROR(INDEX('CAMAGUI DATA UNIFICADA'!$C$2:$T1007,MATCH(1,($A83='CAMAGUI DATA UNIFICADA'!$A$2:$A1007)*($CN$1='CAMAGUI DATA UNIFICADA'!$B$2:$B1007),0),MATCH(CT$2,'CAMAGUI DATA UNIFICADA'!$C$1:$T$1,0)),"")</f>
        <v>1.13</v>
      </c>
      <c r="CU83" s="33">
        <f t="array" ref="CU83">IFERROR(INDEX('CAMAGUI DATA UNIFICADA'!$C$2:$T1007,MATCH(1,($A83='CAMAGUI DATA UNIFICADA'!$A$2:$A1007)*($CN$1='CAMAGUI DATA UNIFICADA'!$B$2:$B1007),0),MATCH(CU$2,'CAMAGUI DATA UNIFICADA'!$C$1:$T$1,0)),"")</f>
        <v>4.27296</v>
      </c>
      <c r="CV83" s="60">
        <f t="array" ref="CV83">IFERROR(INDEX('CAMAGUI DATA UNIFICADA'!$C$2:$T1007,MATCH(1,($A83='CAMAGUI DATA UNIFICADA'!$A$2:$A1007)*($CN$1='CAMAGUI DATA UNIFICADA'!$B$2:$B1007),0),MATCH(CV$2,'CAMAGUI DATA UNIFICADA'!$C$1:$T$1,0)),"")</f>
        <v>1631501.359</v>
      </c>
      <c r="CW83" s="33">
        <f t="array" ref="CW83">IFERROR(INDEX('CAMAGUI DATA UNIFICADA'!$C$2:$T1007,MATCH(1,($A83='CAMAGUI DATA UNIFICADA'!$A$2:$A1007)*($CN$1='CAMAGUI DATA UNIFICADA'!$B$2:$B1007),0),MATCH(CW$2,'CAMAGUI DATA UNIFICADA'!$C$1:$T$1,0)),"")</f>
        <v>5.067695333</v>
      </c>
      <c r="CX83" s="23">
        <f t="array" ref="CX83">IFERROR(INDEX('CAMAGUI DATA UNIFICADA'!$C$2:$T1007,MATCH(1,($A83='CAMAGUI DATA UNIFICADA'!$A$2:$A1007)*($CN$1='CAMAGUI DATA UNIFICADA'!$B$2:$B1007),0),MATCH(CX$2,'CAMAGUI DATA UNIFICADA'!$C$1:$T$1,0)),"")</f>
        <v>1.255001045</v>
      </c>
      <c r="CY83" s="23">
        <f t="array" ref="CY83">IFERROR(INDEX('CAMAGUI DATA UNIFICADA'!$C$2:$T1007,MATCH(1,($A83='CAMAGUI DATA UNIFICADA'!$A$2:$A1007)*($CN$1='CAMAGUI DATA UNIFICADA'!$B$2:$B1007),0),MATCH(CY$2,'CAMAGUI DATA UNIFICADA'!$C$1:$T$1,0)),"")</f>
        <v>0.9</v>
      </c>
      <c r="CZ83" s="60">
        <f t="array" ref="CZ83">IFERROR(INDEX('CAMAGUI DATA UNIFICADA'!$C$2:$T1007,MATCH(1,($A83='CAMAGUI DATA UNIFICADA'!$A$2:$A1007)*($CN$1='CAMAGUI DATA UNIFICADA'!$B$2:$B1007),0),MATCH(CZ$2,'CAMAGUI DATA UNIFICADA'!$C$1:$T$1,0)),"")</f>
        <v>133714.2857</v>
      </c>
      <c r="DA83" s="2">
        <f t="array" ref="DA83">IFERROR(INDEX('CAMAGUI DATA UNIFICADA'!$C$2:$T1007,MATCH(1,($A83='CAMAGUI DATA UNIFICADA'!$A$2:$A1007)*($CN$1='CAMAGUI DATA UNIFICADA'!$B$2:$B1007),0),MATCH(DA$2,'CAMAGUI DATA UNIFICADA'!$C$1:$T$1,0)),"")</f>
        <v>3</v>
      </c>
      <c r="DB83" s="2">
        <f t="array" ref="DB83">IFERROR(INDEX('CAMAGUI DATA UNIFICADA'!$C$2:$T1007,MATCH(1,($A83='CAMAGUI DATA UNIFICADA'!$A$2:$A1007)*($CN$1='CAMAGUI DATA UNIFICADA'!$B$2:$B1007),0),MATCH(DB$2,'CAMAGUI DATA UNIFICADA'!$C$1:$T$1,0)),"")</f>
        <v>15.91</v>
      </c>
      <c r="DC83" s="33">
        <f t="array" ref="DC83">IFERROR(INDEX('CAMAGUI DATA UNIFICADA'!$C$2:$T1007,MATCH(1,($A83='CAMAGUI DATA UNIFICADA'!$A$2:$A1007)*($CN$1='CAMAGUI DATA UNIFICADA'!$B$2:$B1007),0),MATCH(DC$2,'CAMAGUI DATA UNIFICADA'!$C$1:$T$1,0)),"")</f>
        <v>3.8148</v>
      </c>
      <c r="DD83" s="60">
        <f t="array" ref="DD83">IFERROR(INDEX('CAMAGUI DATA UNIFICADA'!$C$2:$T1007,MATCH(1,($A83='CAMAGUI DATA UNIFICADA'!$A$2:$A1007)*($CN$1='CAMAGUI DATA UNIFICADA'!$B$2:$B1007),0),MATCH(DD$2,'CAMAGUI DATA UNIFICADA'!$C$1:$T$1,0)),"")</f>
        <v>739.7468316</v>
      </c>
      <c r="DE83" s="140">
        <f t="array" ref="DE83">IFERROR(INDEX('CAMAGUI DATA UNIFICADA'!$C$2:$T1007,MATCH(1,($A83='CAMAGUI DATA UNIFICADA'!$A$2:$A1007)*($CN$1='CAMAGUI DATA UNIFICADA'!$B$2:$B1007),0),MATCH(DE$2,'CAMAGUI DATA UNIFICADA'!$C$1:$T$1,0)),"")</f>
        <v>-40.06329209</v>
      </c>
      <c r="DF83" s="138" t="str">
        <f t="array" ref="DF83">IFERROR(INDEX('CAMAGUI DATA UNIFICADA'!$C$2:$T1007,MATCH(1,($A83='CAMAGUI DATA UNIFICADA'!$A$2:$A1007)*($DF$1='CAMAGUI DATA UNIFICADA'!$B$2:$B1007),0),MATCH(DF$2,'CAMAGUI DATA UNIFICADA'!$C$1:$T$1,0)),"")</f>
        <v/>
      </c>
      <c r="DG83" s="2" t="str">
        <f t="array" ref="DG83">IFERROR(INDEX('CAMAGUI DATA UNIFICADA'!$C$2:$T1007,MATCH(1,($A83='CAMAGUI DATA UNIFICADA'!$A$2:$A1007)*($DF$1='CAMAGUI DATA UNIFICADA'!$B$2:$B1007),0),MATCH(DG$2,'CAMAGUI DATA UNIFICADA'!$C$1:$T$1,0)),"")</f>
        <v/>
      </c>
      <c r="DH83" s="2" t="str">
        <f t="array" ref="DH83">IFERROR(INDEX('CAMAGUI DATA UNIFICADA'!$C$2:$T1007,MATCH(1,($A83='CAMAGUI DATA UNIFICADA'!$A$2:$A1007)*($DF$1='CAMAGUI DATA UNIFICADA'!$B$2:$B1007),0),MATCH(DH$2,'CAMAGUI DATA UNIFICADA'!$C$1:$T$1,0)),"")</f>
        <v/>
      </c>
      <c r="DI83" s="2" t="str">
        <f t="array" ref="DI83">IFERROR(INDEX('CAMAGUI DATA UNIFICADA'!$C$2:$T1007,MATCH(1,($A83='CAMAGUI DATA UNIFICADA'!$A$2:$A1007)*($DF$1='CAMAGUI DATA UNIFICADA'!$B$2:$B1007),0),MATCH(DI$2,'CAMAGUI DATA UNIFICADA'!$C$1:$T$1,0)),"")</f>
        <v/>
      </c>
      <c r="DJ83" s="139" t="str">
        <f t="array" ref="DJ83">IFERROR(INDEX('CAMAGUI DATA UNIFICADA'!$C$2:$T1007,MATCH(1,($A83='CAMAGUI DATA UNIFICADA'!$A$2:$A1007)*($DF$1='CAMAGUI DATA UNIFICADA'!$B$2:$B1007),0),MATCH(DJ$2,'CAMAGUI DATA UNIFICADA'!$C$1:$T$1,0)),"")</f>
        <v/>
      </c>
      <c r="DK83" s="2" t="str">
        <f t="array" ref="DK83">IFERROR(INDEX('CAMAGUI DATA UNIFICADA'!$C$2:$T1007,MATCH(1,($A83='CAMAGUI DATA UNIFICADA'!$A$2:$A1007)*($DF$1='CAMAGUI DATA UNIFICADA'!$B$2:$B1007),0),MATCH(DK$2,'CAMAGUI DATA UNIFICADA'!$C$1:$T$1,0)),"")</f>
        <v/>
      </c>
      <c r="DL83" s="2" t="str">
        <f t="array" ref="DL83">IFERROR(INDEX('CAMAGUI DATA UNIFICADA'!$C$2:$T1007,MATCH(1,($A83='CAMAGUI DATA UNIFICADA'!$A$2:$A1007)*($DF$1='CAMAGUI DATA UNIFICADA'!$B$2:$B1007),0),MATCH(DL$2,'CAMAGUI DATA UNIFICADA'!$C$1:$T$1,0)),"")</f>
        <v/>
      </c>
      <c r="DM83" s="33" t="str">
        <f t="array" ref="DM83">IFERROR(INDEX('CAMAGUI DATA UNIFICADA'!$C$2:$T1007,MATCH(1,($A83='CAMAGUI DATA UNIFICADA'!$A$2:$A1007)*($DF$1='CAMAGUI DATA UNIFICADA'!$B$2:$B1007),0),MATCH(DM$2,'CAMAGUI DATA UNIFICADA'!$C$1:$T$1,0)),"")</f>
        <v/>
      </c>
      <c r="DN83" s="60" t="str">
        <f t="array" ref="DN83">IFERROR(INDEX('CAMAGUI DATA UNIFICADA'!$C$2:$T1007,MATCH(1,($A83='CAMAGUI DATA UNIFICADA'!$A$2:$A1007)*($DF$1='CAMAGUI DATA UNIFICADA'!$B$2:$B1007),0),MATCH(DN$2,'CAMAGUI DATA UNIFICADA'!$C$1:$T$1,0)),"")</f>
        <v/>
      </c>
      <c r="DO83" s="33" t="str">
        <f t="array" ref="DO83">IFERROR(INDEX('CAMAGUI DATA UNIFICADA'!$C$2:$T1007,MATCH(1,($A83='CAMAGUI DATA UNIFICADA'!$A$2:$A1007)*($DF$1='CAMAGUI DATA UNIFICADA'!$B$2:$B1007),0),MATCH(DO$2,'CAMAGUI DATA UNIFICADA'!$C$1:$T$1,0)),"")</f>
        <v/>
      </c>
      <c r="DP83" s="23" t="str">
        <f t="array" ref="DP83">IFERROR(INDEX('CAMAGUI DATA UNIFICADA'!$C$2:$T1007,MATCH(1,($A83='CAMAGUI DATA UNIFICADA'!$A$2:$A1007)*($DF$1='CAMAGUI DATA UNIFICADA'!$B$2:$B1007),0),MATCH(DP$2,'CAMAGUI DATA UNIFICADA'!$C$1:$T$1,0)),"")</f>
        <v/>
      </c>
      <c r="DQ83" s="23" t="str">
        <f t="array" ref="DQ83">IFERROR(INDEX('CAMAGUI DATA UNIFICADA'!$C$2:$T1007,MATCH(1,($A83='CAMAGUI DATA UNIFICADA'!$A$2:$A1007)*($DF$1='CAMAGUI DATA UNIFICADA'!$B$2:$B1007),0),MATCH(DQ$2,'CAMAGUI DATA UNIFICADA'!$C$1:$T$1,0)),"")</f>
        <v/>
      </c>
      <c r="DR83" s="2" t="str">
        <f t="array" ref="DR83">IFERROR(INDEX('CAMAGUI DATA UNIFICADA'!$C$2:$T1007,MATCH(1,($A83='CAMAGUI DATA UNIFICADA'!$A$2:$A1007)*($DF$1='CAMAGUI DATA UNIFICADA'!$B$2:$B1007),0),MATCH(DR$2,'CAMAGUI DATA UNIFICADA'!$C$1:$T$1,0)),"")</f>
        <v/>
      </c>
      <c r="DS83" s="2" t="str">
        <f t="array" ref="DS83">IFERROR(INDEX('CAMAGUI DATA UNIFICADA'!$C$2:$T1007,MATCH(1,($A83='CAMAGUI DATA UNIFICADA'!$A$2:$A1007)*($DF$1='CAMAGUI DATA UNIFICADA'!$B$2:$B1007),0),MATCH(DS$2,'CAMAGUI DATA UNIFICADA'!$C$1:$T$1,0)),"")</f>
        <v/>
      </c>
      <c r="DT83" s="2" t="str">
        <f t="array" ref="DT83">IFERROR(INDEX('CAMAGUI DATA UNIFICADA'!$C$2:$T1007,MATCH(1,($A83='CAMAGUI DATA UNIFICADA'!$A$2:$A1007)*($DF$1='CAMAGUI DATA UNIFICADA'!$B$2:$B1007),0),MATCH(DT$2,'CAMAGUI DATA UNIFICADA'!$C$1:$T$1,0)),"")</f>
        <v/>
      </c>
      <c r="DU83" s="33" t="str">
        <f t="array" ref="DU83">IFERROR(INDEX('CAMAGUI DATA UNIFICADA'!$C$2:$T1007,MATCH(1,($A83='CAMAGUI DATA UNIFICADA'!$A$2:$A1007)*($DF$1='CAMAGUI DATA UNIFICADA'!$B$2:$B1007),0),MATCH(DU$2,'CAMAGUI DATA UNIFICADA'!$C$1:$T$1,0)),"")</f>
        <v/>
      </c>
      <c r="DV83" s="60" t="str">
        <f t="array" ref="DV83">IFERROR(INDEX('CAMAGUI DATA UNIFICADA'!$C$2:$T1007,MATCH(1,($A83='CAMAGUI DATA UNIFICADA'!$A$2:$A1007)*($DF$1='CAMAGUI DATA UNIFICADA'!$B$2:$B1007),0),MATCH(DV$2,'CAMAGUI DATA UNIFICADA'!$C$1:$T$1,0)),"")</f>
        <v/>
      </c>
      <c r="DW83" s="140" t="str">
        <f t="array" ref="DW83">IFERROR(INDEX('CAMAGUI DATA UNIFICADA'!$C$2:$T1007,MATCH(1,($A83='CAMAGUI DATA UNIFICADA'!$A$2:$A1007)*($DF$1='CAMAGUI DATA UNIFICADA'!$B$2:$B1007),0),MATCH(DW$2,'CAMAGUI DATA UNIFICADA'!$C$1:$T$1,0)),"")</f>
        <v/>
      </c>
      <c r="DX83" s="144" t="str">
        <f t="array" ref="DX83">IFERROR(INDEX('CAMAGUI DATA UNIFICADA'!$C$2:$T1007,MATCH(1,($A83='CAMAGUI DATA UNIFICADA'!$A$2:$A1007)*($DX$1='CAMAGUI DATA UNIFICADA'!$B$2:$B1007),0),MATCH(DX$2,'CAMAGUI DATA UNIFICADA'!$C$1:$T$1,0)),"")</f>
        <v/>
      </c>
      <c r="DY83" s="60" t="str">
        <f t="array" ref="DY83">IFERROR(INDEX('CAMAGUI DATA UNIFICADA'!$C$2:$T1007,MATCH(1,($A83='CAMAGUI DATA UNIFICADA'!$A$2:$A1007)*($DX$1='CAMAGUI DATA UNIFICADA'!$B$2:$B1007),0),MATCH(DY$2,'CAMAGUI DATA UNIFICADA'!$C$1:$T$1,0)),"")</f>
        <v/>
      </c>
      <c r="DZ83" s="60" t="str">
        <f t="array" ref="DZ83">IFERROR(INDEX('CAMAGUI DATA UNIFICADA'!$C$2:$T1007,MATCH(1,($A83='CAMAGUI DATA UNIFICADA'!$A$2:$A1007)*($DX$1='CAMAGUI DATA UNIFICADA'!$B$2:$B1007),0),MATCH(DZ$2,'CAMAGUI DATA UNIFICADA'!$C$1:$T$1,0)),"")</f>
        <v/>
      </c>
      <c r="EA83" s="60" t="str">
        <f t="array" ref="EA83">IFERROR(INDEX('CAMAGUI DATA UNIFICADA'!$C$2:$T1007,MATCH(1,($A83='CAMAGUI DATA UNIFICADA'!$A$2:$A1007)*($DX$1='CAMAGUI DATA UNIFICADA'!$B$2:$B1007),0),MATCH(EA$2,'CAMAGUI DATA UNIFICADA'!$C$1:$T$1,0)),"")</f>
        <v/>
      </c>
      <c r="EB83" s="60" t="str">
        <f t="array" ref="EB83">IFERROR(INDEX('CAMAGUI DATA UNIFICADA'!$C$2:$T1007,MATCH(1,($A83='CAMAGUI DATA UNIFICADA'!$A$2:$A1007)*($DX$1='CAMAGUI DATA UNIFICADA'!$B$2:$B1007),0),MATCH(EB$2,'CAMAGUI DATA UNIFICADA'!$C$1:$T$1,0)),"")</f>
        <v/>
      </c>
      <c r="EC83" s="60" t="str">
        <f t="array" ref="EC83">IFERROR(INDEX('CAMAGUI DATA UNIFICADA'!$C$2:$T1007,MATCH(1,($A83='CAMAGUI DATA UNIFICADA'!$A$2:$A1007)*($DX$1='CAMAGUI DATA UNIFICADA'!$B$2:$B1007),0),MATCH(EC$2,'CAMAGUI DATA UNIFICADA'!$C$1:$T$1,0)),"")</f>
        <v/>
      </c>
      <c r="ED83" s="60" t="str">
        <f t="array" ref="ED83">IFERROR(INDEX('CAMAGUI DATA UNIFICADA'!$C$2:$T1007,MATCH(1,($A83='CAMAGUI DATA UNIFICADA'!$A$2:$A1007)*($DX$1='CAMAGUI DATA UNIFICADA'!$B$2:$B1007),0),MATCH(ED$2,'CAMAGUI DATA UNIFICADA'!$C$1:$T$1,0)),"")</f>
        <v/>
      </c>
      <c r="EE83" s="60" t="str">
        <f t="array" ref="EE83">IFERROR(INDEX('CAMAGUI DATA UNIFICADA'!$C$2:$T1007,MATCH(1,($A83='CAMAGUI DATA UNIFICADA'!$A$2:$A1007)*($DX$1='CAMAGUI DATA UNIFICADA'!$B$2:$B1007),0),MATCH(EE$2,'CAMAGUI DATA UNIFICADA'!$C$1:$T$1,0)),"")</f>
        <v/>
      </c>
      <c r="EF83" s="60" t="str">
        <f t="array" ref="EF83">IFERROR(INDEX('CAMAGUI DATA UNIFICADA'!$C$2:$T1007,MATCH(1,($A83='CAMAGUI DATA UNIFICADA'!$A$2:$A1007)*($DX$1='CAMAGUI DATA UNIFICADA'!$B$2:$B1007),0),MATCH(EF$2,'CAMAGUI DATA UNIFICADA'!$C$1:$T$1,0)),"")</f>
        <v/>
      </c>
      <c r="EG83" s="60" t="str">
        <f t="array" ref="EG83">IFERROR(INDEX('CAMAGUI DATA UNIFICADA'!$C$2:$T1007,MATCH(1,($A83='CAMAGUI DATA UNIFICADA'!$A$2:$A1007)*($DX$1='CAMAGUI DATA UNIFICADA'!$B$2:$B1007),0),MATCH(EG$2,'CAMAGUI DATA UNIFICADA'!$C$1:$T$1,0)),"")</f>
        <v/>
      </c>
      <c r="EH83" s="60" t="str">
        <f t="array" ref="EH83">IFERROR(INDEX('CAMAGUI DATA UNIFICADA'!$C$2:$T1007,MATCH(1,($A83='CAMAGUI DATA UNIFICADA'!$A$2:$A1007)*($DX$1='CAMAGUI DATA UNIFICADA'!$B$2:$B1007),0),MATCH(EH$2,'CAMAGUI DATA UNIFICADA'!$C$1:$T$1,0)),"")</f>
        <v/>
      </c>
      <c r="EI83" s="60" t="str">
        <f t="array" ref="EI83">IFERROR(INDEX('CAMAGUI DATA UNIFICADA'!$C$2:$T1007,MATCH(1,($A83='CAMAGUI DATA UNIFICADA'!$A$2:$A1007)*($DX$1='CAMAGUI DATA UNIFICADA'!$B$2:$B1007),0),MATCH(EI$2,'CAMAGUI DATA UNIFICADA'!$C$1:$T$1,0)),"")</f>
        <v/>
      </c>
      <c r="EJ83" s="60" t="str">
        <f t="array" ref="EJ83">IFERROR(INDEX('CAMAGUI DATA UNIFICADA'!$C$2:$T1007,MATCH(1,($A83='CAMAGUI DATA UNIFICADA'!$A$2:$A1007)*($DX$1='CAMAGUI DATA UNIFICADA'!$B$2:$B1007),0),MATCH(EJ$2,'CAMAGUI DATA UNIFICADA'!$C$1:$T$1,0)),"")</f>
        <v/>
      </c>
      <c r="EK83" s="60" t="str">
        <f t="array" ref="EK83">IFERROR(INDEX('CAMAGUI DATA UNIFICADA'!$C$2:$T1007,MATCH(1,($A83='CAMAGUI DATA UNIFICADA'!$A$2:$A1007)*($DX$1='CAMAGUI DATA UNIFICADA'!$B$2:$B1007),0),MATCH(EK$2,'CAMAGUI DATA UNIFICADA'!$C$1:$T$1,0)),"")</f>
        <v/>
      </c>
      <c r="EL83" s="60" t="str">
        <f t="array" ref="EL83">IFERROR(INDEX('CAMAGUI DATA UNIFICADA'!$C$2:$T1007,MATCH(1,($A83='CAMAGUI DATA UNIFICADA'!$A$2:$A1007)*($DX$1='CAMAGUI DATA UNIFICADA'!$B$2:$B1007),0),MATCH(EL$2,'CAMAGUI DATA UNIFICADA'!$C$1:$T$1,0)),"")</f>
        <v/>
      </c>
      <c r="EM83" s="60" t="str">
        <f t="array" ref="EM83">IFERROR(INDEX('CAMAGUI DATA UNIFICADA'!$C$2:$T1007,MATCH(1,($A83='CAMAGUI DATA UNIFICADA'!$A$2:$A1007)*($DX$1='CAMAGUI DATA UNIFICADA'!$B$2:$B1007),0),MATCH(EM$2,'CAMAGUI DATA UNIFICADA'!$C$1:$T$1,0)),"")</f>
        <v/>
      </c>
      <c r="EN83" s="60" t="str">
        <f t="array" ref="EN83">IFERROR(INDEX('CAMAGUI DATA UNIFICADA'!$C$2:$T1007,MATCH(1,($A83='CAMAGUI DATA UNIFICADA'!$A$2:$A1007)*($DX$1='CAMAGUI DATA UNIFICADA'!$B$2:$B1007),0),MATCH(EN$2,'CAMAGUI DATA UNIFICADA'!$C$1:$T$1,0)),"")</f>
        <v/>
      </c>
      <c r="EO83" s="140" t="str">
        <f t="array" ref="EO83">IFERROR(INDEX('CAMAGUI DATA UNIFICADA'!$C$2:$T1007,MATCH(1,($A83='CAMAGUI DATA UNIFICADA'!$A$2:$A1007)*($DX$1='CAMAGUI DATA UNIFICADA'!$B$2:$B1007),0),MATCH(EO$2,'CAMAGUI DATA UNIFICADA'!$C$1:$T$1,0)),"")</f>
        <v/>
      </c>
    </row>
    <row r="84">
      <c r="A84" s="137">
        <v>45516.0</v>
      </c>
      <c r="B84" s="138" t="str">
        <f t="array" ref="B84">IFERROR(INDEX('CAMAGUI DATA UNIFICADA'!$C$2:$T1007,MATCH(1,($A84='CAMAGUI DATA UNIFICADA'!$A$2:$A1007)*($B$1='CAMAGUI DATA UNIFICADA'!$B$2:$B1007),0),MATCH(B$2,'CAMAGUI DATA UNIFICADA'!$C$1:$T$1,0)),"")</f>
        <v>CA1230724</v>
      </c>
      <c r="C84" s="2">
        <f t="array" ref="C84">IFERROR(INDEX('CAMAGUI DATA UNIFICADA'!$C$2:$T1007,MATCH(1,($A84='CAMAGUI DATA UNIFICADA'!$A$2:$A1007)*($B$1='CAMAGUI DATA UNIFICADA'!$B$2:$B1007),0),MATCH(C$2,'CAMAGUI DATA UNIFICADA'!$C$1:$T$1,0)),"")</f>
        <v>300</v>
      </c>
      <c r="D84" s="2">
        <f t="array" ref="D84">IFERROR(INDEX('CAMAGUI DATA UNIFICADA'!$C$2:$T1007,MATCH(1,($A84='CAMAGUI DATA UNIFICADA'!$A$2:$A1007)*($B$1='CAMAGUI DATA UNIFICADA'!$B$2:$B1007),0),MATCH(D$2,'CAMAGUI DATA UNIFICADA'!$C$1:$T$1,0)),"")</f>
        <v>1875</v>
      </c>
      <c r="E84" s="2" t="str">
        <f t="array" ref="E84">IFERROR(INDEX('CAMAGUI DATA UNIFICADA'!$C$2:$T1007,MATCH(1,($A84='CAMAGUI DATA UNIFICADA'!$A$2:$A1007)*($B$1='CAMAGUI DATA UNIFICADA'!$B$2:$B1007),0),MATCH(E$2,'CAMAGUI DATA UNIFICADA'!$C$1:$T$1,0)),"")</f>
        <v>SKR MAST</v>
      </c>
      <c r="F84" s="139">
        <f t="array" ref="F84">IFERROR(INDEX('CAMAGUI DATA UNIFICADA'!$C$2:$T1007,MATCH(1,($A84='CAMAGUI DATA UNIFICADA'!$A$2:$A1007)*($B$1='CAMAGUI DATA UNIFICADA'!$B$2:$B1007),0),MATCH(F$2,'CAMAGUI DATA UNIFICADA'!$C$1:$T$1,0)),"")</f>
        <v>1837.5</v>
      </c>
      <c r="G84" s="2">
        <f t="array" ref="G84">IFERROR(INDEX('CAMAGUI DATA UNIFICADA'!$C$2:$T1007,MATCH(1,($A84='CAMAGUI DATA UNIFICADA'!$A$2:$A1007)*($B$1='CAMAGUI DATA UNIFICADA'!$B$2:$B1007),0),MATCH(G$2,'CAMAGUI DATA UNIFICADA'!$C$1:$T$1,0)),"")</f>
        <v>6.37</v>
      </c>
      <c r="H84" s="2">
        <f t="array" ref="H84">IFERROR(INDEX('CAMAGUI DATA UNIFICADA'!$C$2:$T1007,MATCH(1,($A84='CAMAGUI DATA UNIFICADA'!$A$2:$A1007)*($B$1='CAMAGUI DATA UNIFICADA'!$B$2:$B1007),0),MATCH(H$2,'CAMAGUI DATA UNIFICADA'!$C$1:$T$1,0)),"")</f>
        <v>3.2</v>
      </c>
      <c r="I84" s="33">
        <f t="array" ref="I84">IFERROR(INDEX('CAMAGUI DATA UNIFICADA'!$C$2:$T1007,MATCH(1,($A84='CAMAGUI DATA UNIFICADA'!$A$2:$A1007)*($B$1='CAMAGUI DATA UNIFICADA'!$B$2:$B1007),0),MATCH(I$2,'CAMAGUI DATA UNIFICADA'!$C$1:$T$1,0)),"")</f>
        <v>6.67044</v>
      </c>
      <c r="J84" s="60">
        <f t="array" ref="J84">IFERROR(INDEX('CAMAGUI DATA UNIFICADA'!$C$2:$T1007,MATCH(1,($A84='CAMAGUI DATA UNIFICADA'!$A$2:$A1007)*($B$1='CAMAGUI DATA UNIFICADA'!$B$2:$B1007),0),MATCH(J$2,'CAMAGUI DATA UNIFICADA'!$C$1:$T$1,0)),"")</f>
        <v>706036.8039</v>
      </c>
      <c r="K84" s="33">
        <f t="array" ref="K84">IFERROR(INDEX('CAMAGUI DATA UNIFICADA'!$C$2:$T1007,MATCH(1,($A84='CAMAGUI DATA UNIFICADA'!$A$2:$A1007)*($B$1='CAMAGUI DATA UNIFICADA'!$B$2:$B1007),0),MATCH(K$2,'CAMAGUI DATA UNIFICADA'!$C$1:$T$1,0)),"")</f>
        <v>0.8138020833</v>
      </c>
      <c r="L84" s="23">
        <f t="array" ref="L84">IFERROR(INDEX('CAMAGUI DATA UNIFICADA'!$C$2:$T1007,MATCH(1,($A84='CAMAGUI DATA UNIFICADA'!$A$2:$A1007)*($B$1='CAMAGUI DATA UNIFICADA'!$B$2:$B1007),0),MATCH(L$2,'CAMAGUI DATA UNIFICADA'!$C$1:$T$1,0)),"")</f>
        <v>0.5883640032</v>
      </c>
      <c r="M84" s="23">
        <f t="array" ref="M84">IFERROR(INDEX('CAMAGUI DATA UNIFICADA'!$C$2:$T1007,MATCH(1,($A84='CAMAGUI DATA UNIFICADA'!$A$2:$A1007)*($B$1='CAMAGUI DATA UNIFICADA'!$B$2:$B1007),0),MATCH(M$2,'CAMAGUI DATA UNIFICADA'!$C$1:$T$1,0)),"")</f>
        <v>0.6</v>
      </c>
      <c r="N84" s="60">
        <f t="array" ref="N84">IFERROR(INDEX('CAMAGUI DATA UNIFICADA'!$C$2:$T1007,MATCH(1,($A84='CAMAGUI DATA UNIFICADA'!$A$2:$A1007)*($B$1='CAMAGUI DATA UNIFICADA'!$B$2:$B1007),0),MATCH(N$2,'CAMAGUI DATA UNIFICADA'!$C$1:$T$1,0)),"")</f>
        <v>87912.08791</v>
      </c>
      <c r="O84" s="2">
        <f t="array" ref="O84">IFERROR(INDEX('CAMAGUI DATA UNIFICADA'!$C$2:$T1007,MATCH(1,($A84='CAMAGUI DATA UNIFICADA'!$A$2:$A1007)*($B$1='CAMAGUI DATA UNIFICADA'!$B$2:$B1007),0),MATCH(O$2,'CAMAGUI DATA UNIFICADA'!$C$1:$T$1,0)),"")</f>
        <v>3</v>
      </c>
      <c r="P84" s="2">
        <f t="array" ref="P84">IFERROR(INDEX('CAMAGUI DATA UNIFICADA'!$C$2:$T1007,MATCH(1,($A84='CAMAGUI DATA UNIFICADA'!$A$2:$A1007)*($B$1='CAMAGUI DATA UNIFICADA'!$B$2:$B1007),0),MATCH(P$2,'CAMAGUI DATA UNIFICADA'!$C$1:$T$1,0)),"")</f>
        <v>9.37</v>
      </c>
      <c r="Q84" s="33">
        <f t="array" ref="Q84">IFERROR(INDEX('CAMAGUI DATA UNIFICADA'!$C$2:$T1007,MATCH(1,($A84='CAMAGUI DATA UNIFICADA'!$A$2:$A1007)*($B$1='CAMAGUI DATA UNIFICADA'!$B$2:$B1007),0),MATCH(Q$2,'CAMAGUI DATA UNIFICADA'!$C$1:$T$1,0)),"")</f>
        <v>5.19744</v>
      </c>
      <c r="R84" s="60">
        <f t="array" ref="R84">IFERROR(INDEX('CAMAGUI DATA UNIFICADA'!$C$2:$T1007,MATCH(1,($A84='CAMAGUI DATA UNIFICADA'!$A$2:$A1007)*($B$1='CAMAGUI DATA UNIFICADA'!$B$2:$B1007),0),MATCH(R$2,'CAMAGUI DATA UNIFICADA'!$C$1:$T$1,0)),"")</f>
        <v>389.9495094</v>
      </c>
      <c r="S84" s="140">
        <f t="array" ref="S84">IFERROR(INDEX('CAMAGUI DATA UNIFICADA'!$C$2:$T1007,MATCH(1,($A84='CAMAGUI DATA UNIFICADA'!$A$2:$A1007)*($B$1='CAMAGUI DATA UNIFICADA'!$B$2:$B1007),0),MATCH(S$2,'CAMAGUI DATA UNIFICADA'!$C$1:$T$1,0)),"")</f>
        <v>22.48737735</v>
      </c>
      <c r="T84" s="138" t="str">
        <f t="array" ref="T84">IFERROR(INDEX('CAMAGUI DATA UNIFICADA'!$C$2:$T1007,MATCH(1,($A84='CAMAGUI DATA UNIFICADA'!$A$2:$A1007)*($T$1='CAMAGUI DATA UNIFICADA'!$B$2:$B1007),0),MATCH(T$2,'CAMAGUI DATA UNIFICADA'!$C$1:$T$1,0)),"")</f>
        <v>CA2230724</v>
      </c>
      <c r="U84" s="2">
        <f t="array" ref="U84">IFERROR(INDEX('CAMAGUI DATA UNIFICADA'!$C$2:$T1007,MATCH(1,($A84='CAMAGUI DATA UNIFICADA'!$A$2:$A1007)*($T$1='CAMAGUI DATA UNIFICADA'!$B$2:$B1007),0),MATCH(U$2,'CAMAGUI DATA UNIFICADA'!$C$1:$T$1,0)),"")</f>
        <v>200</v>
      </c>
      <c r="V84" s="2">
        <f t="array" ref="V84">IFERROR(INDEX('CAMAGUI DATA UNIFICADA'!$C$2:$T1007,MATCH(1,($A84='CAMAGUI DATA UNIFICADA'!$A$2:$A1007)*($T$1='CAMAGUI DATA UNIFICADA'!$B$2:$B1007),0),MATCH(V$2,'CAMAGUI DATA UNIFICADA'!$C$1:$T$1,0)),"")</f>
        <v>1475</v>
      </c>
      <c r="W84" s="2" t="str">
        <f t="array" ref="W84">IFERROR(INDEX('CAMAGUI DATA UNIFICADA'!$C$2:$T1007,MATCH(1,($A84='CAMAGUI DATA UNIFICADA'!$A$2:$A1007)*($T$1='CAMAGUI DATA UNIFICADA'!$B$2:$B1007),0),MATCH(W$2,'CAMAGUI DATA UNIFICADA'!$C$1:$T$1,0)),"")</f>
        <v>SKR MAST</v>
      </c>
      <c r="X84" s="139">
        <f t="array" ref="X84">IFERROR(INDEX('CAMAGUI DATA UNIFICADA'!$C$2:$T1007,MATCH(1,($A84='CAMAGUI DATA UNIFICADA'!$A$2:$A1007)*($T$1='CAMAGUI DATA UNIFICADA'!$B$2:$B1007),0),MATCH(X$2,'CAMAGUI DATA UNIFICADA'!$C$1:$T$1,0)),"")</f>
        <v>1445.5</v>
      </c>
      <c r="Y84" s="2">
        <f t="array" ref="Y84">IFERROR(INDEX('CAMAGUI DATA UNIFICADA'!$C$2:$T1007,MATCH(1,($A84='CAMAGUI DATA UNIFICADA'!$A$2:$A1007)*($T$1='CAMAGUI DATA UNIFICADA'!$B$2:$B1007),0),MATCH(Y$2,'CAMAGUI DATA UNIFICADA'!$C$1:$T$1,0)),"")</f>
        <v>6.47</v>
      </c>
      <c r="Z84" s="2">
        <f t="array" ref="Z84">IFERROR(INDEX('CAMAGUI DATA UNIFICADA'!$C$2:$T1007,MATCH(1,($A84='CAMAGUI DATA UNIFICADA'!$A$2:$A1007)*($T$1='CAMAGUI DATA UNIFICADA'!$B$2:$B1007),0),MATCH(Z$2,'CAMAGUI DATA UNIFICADA'!$C$1:$T$1,0)),"")</f>
        <v>2.75</v>
      </c>
      <c r="AA84" s="2">
        <f t="array" ref="AA84">IFERROR(INDEX('CAMAGUI DATA UNIFICADA'!$C$2:$T1007,MATCH(1,($A84='CAMAGUI DATA UNIFICADA'!$A$2:$A1007)*($T$1='CAMAGUI DATA UNIFICADA'!$B$2:$B1007),0),MATCH(AA$2,'CAMAGUI DATA UNIFICADA'!$C$1:$T$1,0)),"")</f>
        <v>6.61164</v>
      </c>
      <c r="AB84" s="60">
        <f t="array" ref="AB84">IFERROR(INDEX('CAMAGUI DATA UNIFICADA'!$C$2:$T1007,MATCH(1,($A84='CAMAGUI DATA UNIFICADA'!$A$2:$A1007)*($T$1='CAMAGUI DATA UNIFICADA'!$B$2:$B1007),0),MATCH(AB$2,'CAMAGUI DATA UNIFICADA'!$C$1:$T$1,0)),"")</f>
        <v>467537.5713</v>
      </c>
      <c r="AC84" s="33">
        <f t="array" ref="AC84">IFERROR(INDEX('CAMAGUI DATA UNIFICADA'!$C$2:$T1007,MATCH(1,($A84='CAMAGUI DATA UNIFICADA'!$A$2:$A1007)*($T$1='CAMAGUI DATA UNIFICADA'!$B$2:$B1007),0),MATCH(AC$2,'CAMAGUI DATA UNIFICADA'!$C$1:$T$1,0)),"")</f>
        <v>1.191919192</v>
      </c>
      <c r="AD84" s="23">
        <f t="array" ref="AD84">IFERROR(INDEX('CAMAGUI DATA UNIFICADA'!$C$2:$T1007,MATCH(1,($A84='CAMAGUI DATA UNIFICADA'!$A$2:$A1007)*($T$1='CAMAGUI DATA UNIFICADA'!$B$2:$B1007),0),MATCH(AD$2,'CAMAGUI DATA UNIFICADA'!$C$1:$T$1,0)),"")</f>
        <v>0.5194861904</v>
      </c>
      <c r="AE84" s="23">
        <f t="array" ref="AE84">IFERROR(INDEX('CAMAGUI DATA UNIFICADA'!$C$2:$T1007,MATCH(1,($A84='CAMAGUI DATA UNIFICADA'!$A$2:$A1007)*($T$1='CAMAGUI DATA UNIFICADA'!$B$2:$B1007),0),MATCH(AE$2,'CAMAGUI DATA UNIFICADA'!$C$1:$T$1,0)),"")</f>
        <v>0.5</v>
      </c>
      <c r="AF84" s="60">
        <f t="array" ref="AF84">IFERROR(INDEX('CAMAGUI DATA UNIFICADA'!$C$2:$T1007,MATCH(1,($A84='CAMAGUI DATA UNIFICADA'!$A$2:$A1007)*($T$1='CAMAGUI DATA UNIFICADA'!$B$2:$B1007),0),MATCH(AF$2,'CAMAGUI DATA UNIFICADA'!$C$1:$T$1,0)),"")</f>
        <v>75000</v>
      </c>
      <c r="AG84" s="2">
        <f t="array" ref="AG84">IFERROR(INDEX('CAMAGUI DATA UNIFICADA'!$C$2:$T1007,MATCH(1,($A84='CAMAGUI DATA UNIFICADA'!$A$2:$A1007)*($T$1='CAMAGUI DATA UNIFICADA'!$B$2:$B1007),0),MATCH(AG$2,'CAMAGUI DATA UNIFICADA'!$C$1:$T$1,0)),"")</f>
        <v>3</v>
      </c>
      <c r="AH84" s="2">
        <f t="array" ref="AH84">IFERROR(INDEX('CAMAGUI DATA UNIFICADA'!$C$2:$T1007,MATCH(1,($A84='CAMAGUI DATA UNIFICADA'!$A$2:$A1007)*($T$1='CAMAGUI DATA UNIFICADA'!$B$2:$B1007),0),MATCH(AH$2,'CAMAGUI DATA UNIFICADA'!$C$1:$T$1,0)),"")</f>
        <v>9.47</v>
      </c>
      <c r="AI84" s="33">
        <f t="array" ref="AI84">IFERROR(INDEX('CAMAGUI DATA UNIFICADA'!$C$2:$T1007,MATCH(1,($A84='CAMAGUI DATA UNIFICADA'!$A$2:$A1007)*($T$1='CAMAGUI DATA UNIFICADA'!$B$2:$B1007),0),MATCH(AI$2,'CAMAGUI DATA UNIFICADA'!$C$1:$T$1,0)),"")</f>
        <v>5.16864</v>
      </c>
      <c r="AJ84" s="60">
        <f t="array" ref="AJ84">IFERROR(INDEX('CAMAGUI DATA UNIFICADA'!$C$2:$T1007,MATCH(1,($A84='CAMAGUI DATA UNIFICADA'!$A$2:$A1007)*($T$1='CAMAGUI DATA UNIFICADA'!$B$2:$B1007),0),MATCH(AJ$2,'CAMAGUI DATA UNIFICADA'!$C$1:$T$1,0)),"")</f>
        <v>243.1999494</v>
      </c>
      <c r="AK84" s="140">
        <f t="array" ref="AK84">IFERROR(INDEX('CAMAGUI DATA UNIFICADA'!$C$2:$T1007,MATCH(1,($A84='CAMAGUI DATA UNIFICADA'!$A$2:$A1007)*($T$1='CAMAGUI DATA UNIFICADA'!$B$2:$B1007),0),MATCH(AK$2,'CAMAGUI DATA UNIFICADA'!$C$1:$T$1,0)),"")</f>
        <v>10.79998735</v>
      </c>
      <c r="AL84" s="138" t="str">
        <f t="array" ref="AL84">IFERROR(INDEX('CAMAGUI DATA UNIFICADA'!$C$2:$T1007,MATCH(1,($A84='CAMAGUI DATA UNIFICADA'!$A$2:$A1007)*($AL$1='CAMAGUI DATA UNIFICADA'!$B$2:$B1007),0),MATCH(AL$2,'CAMAGUI DATA UNIFICADA'!$C$1:$T$1,0)),"")</f>
        <v>CA3230724</v>
      </c>
      <c r="AM84" s="2">
        <f t="array" ref="AM84">IFERROR(INDEX('CAMAGUI DATA UNIFICADA'!$C$2:$T1007,MATCH(1,($A84='CAMAGUI DATA UNIFICADA'!$A$2:$A1007)*($AL$1='CAMAGUI DATA UNIFICADA'!$B$2:$B1007),0),MATCH(AM$2,'CAMAGUI DATA UNIFICADA'!$C$1:$T$1,0)),"")</f>
        <v>225</v>
      </c>
      <c r="AN84" s="2">
        <f t="array" ref="AN84">IFERROR(INDEX('CAMAGUI DATA UNIFICADA'!$C$2:$T1007,MATCH(1,($A84='CAMAGUI DATA UNIFICADA'!$A$2:$A1007)*($AL$1='CAMAGUI DATA UNIFICADA'!$B$2:$B1007),0),MATCH(AN$2,'CAMAGUI DATA UNIFICADA'!$C$1:$T$1,0)),"")</f>
        <v>1250</v>
      </c>
      <c r="AO84" s="2" t="str">
        <f t="array" ref="AO84">IFERROR(INDEX('CAMAGUI DATA UNIFICADA'!$C$2:$T1007,MATCH(1,($A84='CAMAGUI DATA UNIFICADA'!$A$2:$A1007)*($AL$1='CAMAGUI DATA UNIFICADA'!$B$2:$B1007),0),MATCH(AO$2,'CAMAGUI DATA UNIFICADA'!$C$1:$T$1,0)),"")</f>
        <v>SKR MAST</v>
      </c>
      <c r="AP84" s="139">
        <f t="array" ref="AP84">IFERROR(INDEX('CAMAGUI DATA UNIFICADA'!$C$2:$T1007,MATCH(1,($A84='CAMAGUI DATA UNIFICADA'!$A$2:$A1007)*($AL$1='CAMAGUI DATA UNIFICADA'!$B$2:$B1007),0),MATCH(AP$2,'CAMAGUI DATA UNIFICADA'!$C$1:$T$1,0)),"")</f>
        <v>1225</v>
      </c>
      <c r="AQ84" s="2">
        <f t="array" ref="AQ84">IFERROR(INDEX('CAMAGUI DATA UNIFICADA'!$C$2:$T1007,MATCH(1,($A84='CAMAGUI DATA UNIFICADA'!$A$2:$A1007)*($AL$1='CAMAGUI DATA UNIFICADA'!$B$2:$B1007),0),MATCH(AQ$2,'CAMAGUI DATA UNIFICADA'!$C$1:$T$1,0)),"")</f>
        <v>6.32</v>
      </c>
      <c r="AR84" s="2">
        <f t="array" ref="AR84">IFERROR(INDEX('CAMAGUI DATA UNIFICADA'!$C$2:$T1007,MATCH(1,($A84='CAMAGUI DATA UNIFICADA'!$A$2:$A1007)*($AL$1='CAMAGUI DATA UNIFICADA'!$B$2:$B1007),0),MATCH(AR$2,'CAMAGUI DATA UNIFICADA'!$C$1:$T$1,0)),"")</f>
        <v>3.07</v>
      </c>
      <c r="AS84" s="33">
        <f t="array" ref="AS84">IFERROR(INDEX('CAMAGUI DATA UNIFICADA'!$C$2:$T1007,MATCH(1,($A84='CAMAGUI DATA UNIFICADA'!$A$2:$A1007)*($AL$1='CAMAGUI DATA UNIFICADA'!$B$2:$B1007),0),MATCH(AS$2,'CAMAGUI DATA UNIFICADA'!$C$1:$T$1,0)),"")</f>
        <v>6.69984</v>
      </c>
      <c r="AT84" s="60">
        <f t="array" ref="AT84">IFERROR(INDEX('CAMAGUI DATA UNIFICADA'!$C$2:$T1007,MATCH(1,($A84='CAMAGUI DATA UNIFICADA'!$A$2:$A1007)*($AL$1='CAMAGUI DATA UNIFICADA'!$B$2:$B1007),0),MATCH(AT$2,'CAMAGUI DATA UNIFICADA'!$C$1:$T$1,0)),"")</f>
        <v>531374.866</v>
      </c>
      <c r="AU84" s="33">
        <f t="array" ref="AU84">IFERROR(INDEX('CAMAGUI DATA UNIFICADA'!$C$2:$T1007,MATCH(1,($A84='CAMAGUI DATA UNIFICADA'!$A$2:$A1007)*($AL$1='CAMAGUI DATA UNIFICADA'!$B$2:$B1007),0),MATCH(AU$2,'CAMAGUI DATA UNIFICADA'!$C$1:$T$1,0)),"")</f>
        <v>0.8022977808</v>
      </c>
      <c r="AV84" s="23">
        <f t="array" ref="AV84">IFERROR(INDEX('CAMAGUI DATA UNIFICADA'!$C$2:$T1007,MATCH(1,($A84='CAMAGUI DATA UNIFICADA'!$A$2:$A1007)*($AL$1='CAMAGUI DATA UNIFICADA'!$B$2:$B1007),0),MATCH(AV$2,'CAMAGUI DATA UNIFICADA'!$C$1:$T$1,0)),"")</f>
        <v>0.7329308497</v>
      </c>
      <c r="AW84" s="23">
        <f t="array" ref="AW84">IFERROR(INDEX('CAMAGUI DATA UNIFICADA'!$C$2:$T1007,MATCH(1,($A84='CAMAGUI DATA UNIFICADA'!$A$2:$A1007)*($AL$1='CAMAGUI DATA UNIFICADA'!$B$2:$B1007),0),MATCH(AW$2,'CAMAGUI DATA UNIFICADA'!$C$1:$T$1,0)),"")</f>
        <v>0.7</v>
      </c>
      <c r="AX84" s="60">
        <f t="array" ref="AX84">IFERROR(INDEX('CAMAGUI DATA UNIFICADA'!$C$2:$T1007,MATCH(1,($A84='CAMAGUI DATA UNIFICADA'!$A$2:$A1007)*($AL$1='CAMAGUI DATA UNIFICADA'!$B$2:$B1007),0),MATCH(AX$2,'CAMAGUI DATA UNIFICADA'!$C$1:$T$1,0)),"")</f>
        <v>72500</v>
      </c>
      <c r="AY84" s="2">
        <f t="array" ref="AY84">IFERROR(INDEX('CAMAGUI DATA UNIFICADA'!$C$2:$T1007,MATCH(1,($A84='CAMAGUI DATA UNIFICADA'!$A$2:$A1007)*($AL$1='CAMAGUI DATA UNIFICADA'!$B$2:$B1007),0),MATCH(AY$2,'CAMAGUI DATA UNIFICADA'!$C$1:$T$1,0)),"")</f>
        <v>3</v>
      </c>
      <c r="AZ84" s="2">
        <f t="array" ref="AZ84">IFERROR(INDEX('CAMAGUI DATA UNIFICADA'!$C$2:$T1007,MATCH(1,($A84='CAMAGUI DATA UNIFICADA'!$A$2:$A1007)*($AL$1='CAMAGUI DATA UNIFICADA'!$B$2:$B1007),0),MATCH(AZ$2,'CAMAGUI DATA UNIFICADA'!$C$1:$T$1,0)),"")</f>
        <v>9.32</v>
      </c>
      <c r="BA84" s="33">
        <f t="array" ref="BA84">IFERROR(INDEX('CAMAGUI DATA UNIFICADA'!$C$2:$T1007,MATCH(1,($A84='CAMAGUI DATA UNIFICADA'!$A$2:$A1007)*($AL$1='CAMAGUI DATA UNIFICADA'!$B$2:$B1007),0),MATCH(BA$2,'CAMAGUI DATA UNIFICADA'!$C$1:$T$1,0)),"")</f>
        <v>5.21184</v>
      </c>
      <c r="BB84" s="60">
        <f t="array" ref="BB84">IFERROR(INDEX('CAMAGUI DATA UNIFICADA'!$C$2:$T1007,MATCH(1,($A84='CAMAGUI DATA UNIFICADA'!$A$2:$A1007)*($AL$1='CAMAGUI DATA UNIFICADA'!$B$2:$B1007),0),MATCH(BB$2,'CAMAGUI DATA UNIFICADA'!$C$1:$T$1,0)),"")</f>
        <v>275.4457849</v>
      </c>
      <c r="BC84" s="140">
        <f t="array" ref="BC84">IFERROR(INDEX('CAMAGUI DATA UNIFICADA'!$C$2:$T1007,MATCH(1,($A84='CAMAGUI DATA UNIFICADA'!$A$2:$A1007)*($AL$1='CAMAGUI DATA UNIFICADA'!$B$2:$B1007),0),MATCH(BC$2,'CAMAGUI DATA UNIFICADA'!$C$1:$T$1,0)),"")</f>
        <v>12.61144623</v>
      </c>
      <c r="BD84" s="138" t="str">
        <f t="array" ref="BD84">IFERROR(INDEX('CAMAGUI DATA UNIFICADA'!$C$2:$T1007,MATCH(1,($A84='CAMAGUI DATA UNIFICADA'!$A$2:$A1007)*($BD$1='CAMAGUI DATA UNIFICADA'!$B$2:$B1007),0),MATCH(BD$2,'CAMAGUI DATA UNIFICADA'!$C$1:$T$1,0)),"")</f>
        <v>CA4180624</v>
      </c>
      <c r="BE84" s="2" t="str">
        <f t="array" ref="BE84">IFERROR(INDEX('CAMAGUI DATA UNIFICADA'!$C$2:$T1007,MATCH(1,($A84='CAMAGUI DATA UNIFICADA'!$A$2:$A1007)*($BD$1='CAMAGUI DATA UNIFICADA'!$B$2:$B1007),0),MATCH(BE$2,'CAMAGUI DATA UNIFICADA'!$C$1:$T$1,0)),"")</f>
        <v/>
      </c>
      <c r="BF84" s="2">
        <f t="array" ref="BF84">IFERROR(INDEX('CAMAGUI DATA UNIFICADA'!$C$2:$T1007,MATCH(1,($A84='CAMAGUI DATA UNIFICADA'!$A$2:$A1007)*($BD$1='CAMAGUI DATA UNIFICADA'!$B$2:$B1007),0),MATCH(BF$2,'CAMAGUI DATA UNIFICADA'!$C$1:$T$1,0)),"")</f>
        <v>650</v>
      </c>
      <c r="BG84" s="2" t="str">
        <f t="array" ref="BG84">IFERROR(INDEX('CAMAGUI DATA UNIFICADA'!$C$2:$T1007,MATCH(1,($A84='CAMAGUI DATA UNIFICADA'!$A$2:$A1007)*($BD$1='CAMAGUI DATA UNIFICADA'!$B$2:$B1007),0),MATCH(BG$2,'CAMAGUI DATA UNIFICADA'!$C$1:$T$1,0)),"")</f>
        <v>SKR OPTILINE E</v>
      </c>
      <c r="BH84" s="139">
        <f t="array" ref="BH84">IFERROR(INDEX('CAMAGUI DATA UNIFICADA'!$C$2:$T1007,MATCH(1,($A84='CAMAGUI DATA UNIFICADA'!$A$2:$A1007)*($BD$1='CAMAGUI DATA UNIFICADA'!$B$2:$B1007),0),MATCH(BH$2,'CAMAGUI DATA UNIFICADA'!$C$1:$T$1,0)),"")</f>
        <v>767</v>
      </c>
      <c r="BI84" s="2" t="str">
        <f t="array" ref="BI84">IFERROR(INDEX('CAMAGUI DATA UNIFICADA'!$C$2:$T1007,MATCH(1,($A84='CAMAGUI DATA UNIFICADA'!$A$2:$A1007)*($BD$1='CAMAGUI DATA UNIFICADA'!$B$2:$B1007),0),MATCH(BI$2,'CAMAGUI DATA UNIFICADA'!$C$1:$T$1,0)),"")</f>
        <v/>
      </c>
      <c r="BJ84" s="2">
        <f t="array" ref="BJ84">IFERROR(INDEX('CAMAGUI DATA UNIFICADA'!$C$2:$T1007,MATCH(1,($A84='CAMAGUI DATA UNIFICADA'!$A$2:$A1007)*($BD$1='CAMAGUI DATA UNIFICADA'!$B$2:$B1007),0),MATCH(BJ$2,'CAMAGUI DATA UNIFICADA'!$C$1:$T$1,0)),"")</f>
        <v>-15.44</v>
      </c>
      <c r="BK84" s="33" t="str">
        <f t="array" ref="BK84">IFERROR(INDEX('CAMAGUI DATA UNIFICADA'!$C$2:$T1007,MATCH(1,($A84='CAMAGUI DATA UNIFICADA'!$A$2:$A1007)*($BD$1='CAMAGUI DATA UNIFICADA'!$B$2:$B1007),0),MATCH(BK$2,'CAMAGUI DATA UNIFICADA'!$C$1:$T$1,0)),"")</f>
        <v/>
      </c>
      <c r="BL84" s="60" t="str">
        <f t="array" ref="BL84">IFERROR(INDEX('CAMAGUI DATA UNIFICADA'!$C$2:$T1007,MATCH(1,($A84='CAMAGUI DATA UNIFICADA'!$A$2:$A1007)*($BD$1='CAMAGUI DATA UNIFICADA'!$B$2:$B1007),0),MATCH(BL$2,'CAMAGUI DATA UNIFICADA'!$C$1:$T$1,0)),"")</f>
        <v/>
      </c>
      <c r="BM84" s="33" t="str">
        <f t="array" ref="BM84">IFERROR(INDEX('CAMAGUI DATA UNIFICADA'!$C$2:$T1007,MATCH(1,($A84='CAMAGUI DATA UNIFICADA'!$A$2:$A1007)*($BD$1='CAMAGUI DATA UNIFICADA'!$B$2:$B1007),0),MATCH(BM$2,'CAMAGUI DATA UNIFICADA'!$C$1:$T$1,0)),"")</f>
        <v/>
      </c>
      <c r="BN84" s="23">
        <f t="array" ref="BN84">IFERROR(INDEX('CAMAGUI DATA UNIFICADA'!$C$2:$T1007,MATCH(1,($A84='CAMAGUI DATA UNIFICADA'!$A$2:$A1007)*($BD$1='CAMAGUI DATA UNIFICADA'!$B$2:$B1007),0),MATCH(BN$2,'CAMAGUI DATA UNIFICADA'!$C$1:$T$1,0)),"")</f>
        <v>0</v>
      </c>
      <c r="BO84" s="23" t="str">
        <f t="array" ref="BO84">IFERROR(INDEX('CAMAGUI DATA UNIFICADA'!$C$2:$T1007,MATCH(1,($A84='CAMAGUI DATA UNIFICADA'!$A$2:$A1007)*($BD$1='CAMAGUI DATA UNIFICADA'!$B$2:$B1007),0),MATCH(BO$2,'CAMAGUI DATA UNIFICADA'!$C$1:$T$1,0)),"")</f>
        <v/>
      </c>
      <c r="BP84" s="60">
        <f t="array" ref="BP84">IFERROR(INDEX('CAMAGUI DATA UNIFICADA'!$C$2:$T1007,MATCH(1,($A84='CAMAGUI DATA UNIFICADA'!$A$2:$A1007)*($BD$1='CAMAGUI DATA UNIFICADA'!$B$2:$B1007),0),MATCH(BP$2,'CAMAGUI DATA UNIFICADA'!$C$1:$T$1,0)),"")</f>
        <v>0</v>
      </c>
      <c r="BQ84" s="2">
        <f t="array" ref="BQ84">IFERROR(INDEX('CAMAGUI DATA UNIFICADA'!$C$2:$T1007,MATCH(1,($A84='CAMAGUI DATA UNIFICADA'!$A$2:$A1007)*($BD$1='CAMAGUI DATA UNIFICADA'!$B$2:$B1007),0),MATCH(BQ$2,'CAMAGUI DATA UNIFICADA'!$C$1:$T$1,0)),"")</f>
        <v>3</v>
      </c>
      <c r="BR84" s="2">
        <f t="array" ref="BR84">IFERROR(INDEX('CAMAGUI DATA UNIFICADA'!$C$2:$T1007,MATCH(1,($A84='CAMAGUI DATA UNIFICADA'!$A$2:$A1007)*($BD$1='CAMAGUI DATA UNIFICADA'!$B$2:$B1007),0),MATCH(BR$2,'CAMAGUI DATA UNIFICADA'!$C$1:$T$1,0)),"")</f>
        <v>3</v>
      </c>
      <c r="BS84" s="33">
        <f t="array" ref="BS84">IFERROR(INDEX('CAMAGUI DATA UNIFICADA'!$C$2:$T1007,MATCH(1,($A84='CAMAGUI DATA UNIFICADA'!$A$2:$A1007)*($BD$1='CAMAGUI DATA UNIFICADA'!$B$2:$B1007),0),MATCH(BS$2,'CAMAGUI DATA UNIFICADA'!$C$1:$T$1,0)),"")</f>
        <v>9.624</v>
      </c>
      <c r="BT84" s="60">
        <f t="array" ref="BT84">IFERROR(INDEX('CAMAGUI DATA UNIFICADA'!$C$2:$T1007,MATCH(1,($A84='CAMAGUI DATA UNIFICADA'!$A$2:$A1007)*($BD$1='CAMAGUI DATA UNIFICADA'!$B$2:$B1007),0),MATCH(BT$2,'CAMAGUI DATA UNIFICADA'!$C$1:$T$1,0)),"")</f>
        <v>-1.740165966</v>
      </c>
      <c r="BU84" s="140">
        <f t="array" ref="BU84">IFERROR(INDEX('CAMAGUI DATA UNIFICADA'!$C$2:$T1007,MATCH(1,($A84='CAMAGUI DATA UNIFICADA'!$A$2:$A1007)*($BD$1='CAMAGUI DATA UNIFICADA'!$B$2:$B1007),0),MATCH(BU$2,'CAMAGUI DATA UNIFICADA'!$C$1:$T$1,0)),"")</f>
        <v>-0.4350414915</v>
      </c>
      <c r="BV84" s="138" t="str">
        <f t="array" ref="BV84">IFERROR(INDEX('CAMAGUI DATA UNIFICADA'!$C$2:$T1007,MATCH(1,($A84='CAMAGUI DATA UNIFICADA'!$A$2:$A1007)*($BV$1='CAMAGUI DATA UNIFICADA'!$B$2:$B1007),0),MATCH(BV$2,'CAMAGUI DATA UNIFICADA'!$C$1:$T$1,0)),"")</f>
        <v>CA5180624</v>
      </c>
      <c r="BW84" s="2" t="str">
        <f t="array" ref="BW84">IFERROR(INDEX('CAMAGUI DATA UNIFICADA'!$C$2:$T1007,MATCH(1,($A84='CAMAGUI DATA UNIFICADA'!$A$2:$A1007)*($BV$1='CAMAGUI DATA UNIFICADA'!$B$2:$B1007),0),MATCH(BW$2,'CAMAGUI DATA UNIFICADA'!$C$1:$T$1,0)),"")</f>
        <v/>
      </c>
      <c r="BX84" s="2">
        <f t="array" ref="BX84">IFERROR(INDEX('CAMAGUI DATA UNIFICADA'!$C$2:$T1007,MATCH(1,($A84='CAMAGUI DATA UNIFICADA'!$A$2:$A1007)*($BV$1='CAMAGUI DATA UNIFICADA'!$B$2:$B1007),0),MATCH(BX$2,'CAMAGUI DATA UNIFICADA'!$C$1:$T$1,0)),"")</f>
        <v>225</v>
      </c>
      <c r="BY84" s="2" t="str">
        <f t="array" ref="BY84">IFERROR(INDEX('CAMAGUI DATA UNIFICADA'!$C$2:$T1007,MATCH(1,($A84='CAMAGUI DATA UNIFICADA'!$A$2:$A1007)*($BV$1='CAMAGUI DATA UNIFICADA'!$B$2:$B1007),0),MATCH(BY$2,'CAMAGUI DATA UNIFICADA'!$C$1:$T$1,0)),"")</f>
        <v>SKR OPTILINE E</v>
      </c>
      <c r="BZ84" s="139">
        <f t="array" ref="BZ84">IFERROR(INDEX('CAMAGUI DATA UNIFICADA'!$C$2:$T1007,MATCH(1,($A84='CAMAGUI DATA UNIFICADA'!$A$2:$A1007)*($BV$1='CAMAGUI DATA UNIFICADA'!$B$2:$B1007),0),MATCH(BZ$2,'CAMAGUI DATA UNIFICADA'!$C$1:$T$1,0)),"")</f>
        <v>265.5</v>
      </c>
      <c r="CA84" s="2" t="str">
        <f t="array" ref="CA84">IFERROR(INDEX('CAMAGUI DATA UNIFICADA'!$C$2:$T1007,MATCH(1,($A84='CAMAGUI DATA UNIFICADA'!$A$2:$A1007)*($BV$1='CAMAGUI DATA UNIFICADA'!$B$2:$B1007),0),MATCH(CA$2,'CAMAGUI DATA UNIFICADA'!$C$1:$T$1,0)),"")</f>
        <v/>
      </c>
      <c r="CB84" s="2">
        <f t="array" ref="CB84">IFERROR(INDEX('CAMAGUI DATA UNIFICADA'!$C$2:$T1007,MATCH(1,($A84='CAMAGUI DATA UNIFICADA'!$A$2:$A1007)*($BV$1='CAMAGUI DATA UNIFICADA'!$B$2:$B1007),0),MATCH(CB$2,'CAMAGUI DATA UNIFICADA'!$C$1:$T$1,0)),"")</f>
        <v>-15.93</v>
      </c>
      <c r="CC84" s="33" t="str">
        <f t="array" ref="CC84">IFERROR(INDEX('CAMAGUI DATA UNIFICADA'!$C$2:$T1007,MATCH(1,($A84='CAMAGUI DATA UNIFICADA'!$A$2:$A1007)*($BV$1='CAMAGUI DATA UNIFICADA'!$B$2:$B1007),0),MATCH(CC$2,'CAMAGUI DATA UNIFICADA'!$C$1:$T$1,0)),"")</f>
        <v/>
      </c>
      <c r="CD84" s="60" t="str">
        <f t="array" ref="CD84">IFERROR(INDEX('CAMAGUI DATA UNIFICADA'!$C$2:$T1007,MATCH(1,($A84='CAMAGUI DATA UNIFICADA'!$A$2:$A1007)*($BV$1='CAMAGUI DATA UNIFICADA'!$B$2:$B1007),0),MATCH(CD$2,'CAMAGUI DATA UNIFICADA'!$C$1:$T$1,0)),"")</f>
        <v/>
      </c>
      <c r="CE84" s="33" t="str">
        <f t="array" ref="CE84">IFERROR(INDEX('CAMAGUI DATA UNIFICADA'!$C$2:$T1007,MATCH(1,($A84='CAMAGUI DATA UNIFICADA'!$A$2:$A1007)*($BV$1='CAMAGUI DATA UNIFICADA'!$B$2:$B1007),0),MATCH(CE$2,'CAMAGUI DATA UNIFICADA'!$C$1:$T$1,0)),"")</f>
        <v/>
      </c>
      <c r="CF84" s="23">
        <f t="array" ref="CF84">IFERROR(INDEX('CAMAGUI DATA UNIFICADA'!$C$2:$T1007,MATCH(1,($A84='CAMAGUI DATA UNIFICADA'!$A$2:$A1007)*($BV$1='CAMAGUI DATA UNIFICADA'!$B$2:$B1007),0),MATCH(CF$2,'CAMAGUI DATA UNIFICADA'!$C$1:$T$1,0)),"")</f>
        <v>0</v>
      </c>
      <c r="CG84" s="23" t="str">
        <f t="array" ref="CG84">IFERROR(INDEX('CAMAGUI DATA UNIFICADA'!$C$2:$T1007,MATCH(1,($A84='CAMAGUI DATA UNIFICADA'!$A$2:$A1007)*($BV$1='CAMAGUI DATA UNIFICADA'!$B$2:$B1007),0),MATCH(CG$2,'CAMAGUI DATA UNIFICADA'!$C$1:$T$1,0)),"")</f>
        <v/>
      </c>
      <c r="CH84" s="60">
        <f t="array" ref="CH84">IFERROR(INDEX('CAMAGUI DATA UNIFICADA'!$C$2:$T1007,MATCH(1,($A84='CAMAGUI DATA UNIFICADA'!$A$2:$A1007)*($BV$1='CAMAGUI DATA UNIFICADA'!$B$2:$B1007),0),MATCH(CH$2,'CAMAGUI DATA UNIFICADA'!$C$1:$T$1,0)),"")</f>
        <v>0</v>
      </c>
      <c r="CI84" s="2">
        <f t="array" ref="CI84">IFERROR(INDEX('CAMAGUI DATA UNIFICADA'!$C$2:$T1007,MATCH(1,($A84='CAMAGUI DATA UNIFICADA'!$A$2:$A1007)*($BV$1='CAMAGUI DATA UNIFICADA'!$B$2:$B1007),0),MATCH(CI$2,'CAMAGUI DATA UNIFICADA'!$C$1:$T$1,0)),"")</f>
        <v>3</v>
      </c>
      <c r="CJ84" s="2">
        <f t="array" ref="CJ84">IFERROR(INDEX('CAMAGUI DATA UNIFICADA'!$C$2:$T1007,MATCH(1,($A84='CAMAGUI DATA UNIFICADA'!$A$2:$A1007)*($BV$1='CAMAGUI DATA UNIFICADA'!$B$2:$B1007),0),MATCH(CJ$2,'CAMAGUI DATA UNIFICADA'!$C$1:$T$1,0)),"")</f>
        <v>3</v>
      </c>
      <c r="CK84" s="33">
        <f t="array" ref="CK84">IFERROR(INDEX('CAMAGUI DATA UNIFICADA'!$C$2:$T1007,MATCH(1,($A84='CAMAGUI DATA UNIFICADA'!$A$2:$A1007)*($BV$1='CAMAGUI DATA UNIFICADA'!$B$2:$B1007),0),MATCH(CK$2,'CAMAGUI DATA UNIFICADA'!$C$1:$T$1,0)),"")</f>
        <v>9.624</v>
      </c>
      <c r="CL84" s="60">
        <f t="array" ref="CL84">IFERROR(INDEX('CAMAGUI DATA UNIFICADA'!$C$2:$T1007,MATCH(1,($A84='CAMAGUI DATA UNIFICADA'!$A$2:$A1007)*($BV$1='CAMAGUI DATA UNIFICADA'!$B$2:$B1007),0),MATCH(CL$2,'CAMAGUI DATA UNIFICADA'!$C$1:$T$1,0)),"")</f>
        <v>-1.571762808</v>
      </c>
      <c r="CM84" s="140">
        <f t="array" ref="CM84">IFERROR(INDEX('CAMAGUI DATA UNIFICADA'!$C$2:$T1007,MATCH(1,($A84='CAMAGUI DATA UNIFICADA'!$A$2:$A1007)*($BV$1='CAMAGUI DATA UNIFICADA'!$B$2:$B1007),0),MATCH(CM$2,'CAMAGUI DATA UNIFICADA'!$C$1:$T$1,0)),"")</f>
        <v>-0.392940702</v>
      </c>
      <c r="CN84" s="138" t="str">
        <f t="array" ref="CN84">IFERROR(INDEX('CAMAGUI DATA UNIFICADA'!$C$2:$T1007,MATCH(1,($A84='CAMAGUI DATA UNIFICADA'!$A$2:$A1007)*($CN$1='CAMAGUI DATA UNIFICADA'!$B$2:$B1007),0),MATCH(CN$2,'CAMAGUI DATA UNIFICADA'!$C$1:$T$1,0)),"")</f>
        <v>CA6180624</v>
      </c>
      <c r="CO84" s="2" t="str">
        <f t="array" ref="CO84">IFERROR(INDEX('CAMAGUI DATA UNIFICADA'!$C$2:$T1007,MATCH(1,($A84='CAMAGUI DATA UNIFICADA'!$A$2:$A1007)*($CN$1='CAMAGUI DATA UNIFICADA'!$B$2:$B1007),0),MATCH(CO$2,'CAMAGUI DATA UNIFICADA'!$C$1:$T$1,0)),"")</f>
        <v/>
      </c>
      <c r="CP84" s="2">
        <f t="array" ref="CP84">IFERROR(INDEX('CAMAGUI DATA UNIFICADA'!$C$2:$T1007,MATCH(1,($A84='CAMAGUI DATA UNIFICADA'!$A$2:$A1007)*($CN$1='CAMAGUI DATA UNIFICADA'!$B$2:$B1007),0),MATCH(CP$2,'CAMAGUI DATA UNIFICADA'!$C$1:$T$1,0)),"")</f>
        <v>2625</v>
      </c>
      <c r="CQ84" s="2" t="str">
        <f t="array" ref="CQ84">IFERROR(INDEX('CAMAGUI DATA UNIFICADA'!$C$2:$T1007,MATCH(1,($A84='CAMAGUI DATA UNIFICADA'!$A$2:$A1007)*($CN$1='CAMAGUI DATA UNIFICADA'!$B$2:$B1007),0),MATCH(CQ$2,'CAMAGUI DATA UNIFICADA'!$C$1:$T$1,0)),"")</f>
        <v>SKR OPTILINE E</v>
      </c>
      <c r="CR84" s="139">
        <f t="array" ref="CR84">IFERROR(INDEX('CAMAGUI DATA UNIFICADA'!$C$2:$T1007,MATCH(1,($A84='CAMAGUI DATA UNIFICADA'!$A$2:$A1007)*($CN$1='CAMAGUI DATA UNIFICADA'!$B$2:$B1007),0),MATCH(CR$2,'CAMAGUI DATA UNIFICADA'!$C$1:$T$1,0)),"")</f>
        <v>3097.5</v>
      </c>
      <c r="CS84" s="2" t="str">
        <f t="array" ref="CS84">IFERROR(INDEX('CAMAGUI DATA UNIFICADA'!$C$2:$T1007,MATCH(1,($A84='CAMAGUI DATA UNIFICADA'!$A$2:$A1007)*($CN$1='CAMAGUI DATA UNIFICADA'!$B$2:$B1007),0),MATCH(CS$2,'CAMAGUI DATA UNIFICADA'!$C$1:$T$1,0)),"")</f>
        <v/>
      </c>
      <c r="CT84" s="2">
        <f t="array" ref="CT84">IFERROR(INDEX('CAMAGUI DATA UNIFICADA'!$C$2:$T1007,MATCH(1,($A84='CAMAGUI DATA UNIFICADA'!$A$2:$A1007)*($CN$1='CAMAGUI DATA UNIFICADA'!$B$2:$B1007),0),MATCH(CT$2,'CAMAGUI DATA UNIFICADA'!$C$1:$T$1,0)),"")</f>
        <v>-12.91</v>
      </c>
      <c r="CU84" s="33" t="str">
        <f t="array" ref="CU84">IFERROR(INDEX('CAMAGUI DATA UNIFICADA'!$C$2:$T1007,MATCH(1,($A84='CAMAGUI DATA UNIFICADA'!$A$2:$A1007)*($CN$1='CAMAGUI DATA UNIFICADA'!$B$2:$B1007),0),MATCH(CU$2,'CAMAGUI DATA UNIFICADA'!$C$1:$T$1,0)),"")</f>
        <v/>
      </c>
      <c r="CV84" s="60" t="str">
        <f t="array" ref="CV84">IFERROR(INDEX('CAMAGUI DATA UNIFICADA'!$C$2:$T1007,MATCH(1,($A84='CAMAGUI DATA UNIFICADA'!$A$2:$A1007)*($CN$1='CAMAGUI DATA UNIFICADA'!$B$2:$B1007),0),MATCH(CV$2,'CAMAGUI DATA UNIFICADA'!$C$1:$T$1,0)),"")</f>
        <v/>
      </c>
      <c r="CW84" s="33" t="str">
        <f t="array" ref="CW84">IFERROR(INDEX('CAMAGUI DATA UNIFICADA'!$C$2:$T1007,MATCH(1,($A84='CAMAGUI DATA UNIFICADA'!$A$2:$A1007)*($CN$1='CAMAGUI DATA UNIFICADA'!$B$2:$B1007),0),MATCH(CW$2,'CAMAGUI DATA UNIFICADA'!$C$1:$T$1,0)),"")</f>
        <v/>
      </c>
      <c r="CX84" s="23">
        <f t="array" ref="CX84">IFERROR(INDEX('CAMAGUI DATA UNIFICADA'!$C$2:$T1007,MATCH(1,($A84='CAMAGUI DATA UNIFICADA'!$A$2:$A1007)*($CN$1='CAMAGUI DATA UNIFICADA'!$B$2:$B1007),0),MATCH(CX$2,'CAMAGUI DATA UNIFICADA'!$C$1:$T$1,0)),"")</f>
        <v>0</v>
      </c>
      <c r="CY84" s="23" t="str">
        <f t="array" ref="CY84">IFERROR(INDEX('CAMAGUI DATA UNIFICADA'!$C$2:$T1007,MATCH(1,($A84='CAMAGUI DATA UNIFICADA'!$A$2:$A1007)*($CN$1='CAMAGUI DATA UNIFICADA'!$B$2:$B1007),0),MATCH(CY$2,'CAMAGUI DATA UNIFICADA'!$C$1:$T$1,0)),"")</f>
        <v/>
      </c>
      <c r="CZ84" s="60">
        <f t="array" ref="CZ84">IFERROR(INDEX('CAMAGUI DATA UNIFICADA'!$C$2:$T1007,MATCH(1,($A84='CAMAGUI DATA UNIFICADA'!$A$2:$A1007)*($CN$1='CAMAGUI DATA UNIFICADA'!$B$2:$B1007),0),MATCH(CZ$2,'CAMAGUI DATA UNIFICADA'!$C$1:$T$1,0)),"")</f>
        <v>0</v>
      </c>
      <c r="DA84" s="2">
        <f t="array" ref="DA84">IFERROR(INDEX('CAMAGUI DATA UNIFICADA'!$C$2:$T1007,MATCH(1,($A84='CAMAGUI DATA UNIFICADA'!$A$2:$A1007)*($CN$1='CAMAGUI DATA UNIFICADA'!$B$2:$B1007),0),MATCH(DA$2,'CAMAGUI DATA UNIFICADA'!$C$1:$T$1,0)),"")</f>
        <v>3</v>
      </c>
      <c r="DB84" s="2">
        <f t="array" ref="DB84">IFERROR(INDEX('CAMAGUI DATA UNIFICADA'!$C$2:$T1007,MATCH(1,($A84='CAMAGUI DATA UNIFICADA'!$A$2:$A1007)*($CN$1='CAMAGUI DATA UNIFICADA'!$B$2:$B1007),0),MATCH(DB$2,'CAMAGUI DATA UNIFICADA'!$C$1:$T$1,0)),"")</f>
        <v>3</v>
      </c>
      <c r="DC84" s="33">
        <f t="array" ref="DC84">IFERROR(INDEX('CAMAGUI DATA UNIFICADA'!$C$2:$T1007,MATCH(1,($A84='CAMAGUI DATA UNIFICADA'!$A$2:$A1007)*($CN$1='CAMAGUI DATA UNIFICADA'!$B$2:$B1007),0),MATCH(DC$2,'CAMAGUI DATA UNIFICADA'!$C$1:$T$1,0)),"")</f>
        <v>9.624</v>
      </c>
      <c r="DD84" s="60">
        <f t="array" ref="DD84">IFERROR(INDEX('CAMAGUI DATA UNIFICADA'!$C$2:$T1007,MATCH(1,($A84='CAMAGUI DATA UNIFICADA'!$A$2:$A1007)*($CN$1='CAMAGUI DATA UNIFICADA'!$B$2:$B1007),0),MATCH(DD$2,'CAMAGUI DATA UNIFICADA'!$C$1:$T$1,0)),"")</f>
        <v>-2.918988072</v>
      </c>
      <c r="DE84" s="140">
        <f t="array" ref="DE84">IFERROR(INDEX('CAMAGUI DATA UNIFICADA'!$C$2:$T1007,MATCH(1,($A84='CAMAGUI DATA UNIFICADA'!$A$2:$A1007)*($CN$1='CAMAGUI DATA UNIFICADA'!$B$2:$B1007),0),MATCH(DE$2,'CAMAGUI DATA UNIFICADA'!$C$1:$T$1,0)),"")</f>
        <v>-0.729747018</v>
      </c>
      <c r="DF84" s="138" t="str">
        <f t="array" ref="DF84">IFERROR(INDEX('CAMAGUI DATA UNIFICADA'!$C$2:$T1007,MATCH(1,($A84='CAMAGUI DATA UNIFICADA'!$A$2:$A1007)*($DF$1='CAMAGUI DATA UNIFICADA'!$B$2:$B1007),0),MATCH(DF$2,'CAMAGUI DATA UNIFICADA'!$C$1:$T$1,0)),"")</f>
        <v/>
      </c>
      <c r="DG84" s="2" t="str">
        <f t="array" ref="DG84">IFERROR(INDEX('CAMAGUI DATA UNIFICADA'!$C$2:$T1007,MATCH(1,($A84='CAMAGUI DATA UNIFICADA'!$A$2:$A1007)*($DF$1='CAMAGUI DATA UNIFICADA'!$B$2:$B1007),0),MATCH(DG$2,'CAMAGUI DATA UNIFICADA'!$C$1:$T$1,0)),"")</f>
        <v/>
      </c>
      <c r="DH84" s="2" t="str">
        <f t="array" ref="DH84">IFERROR(INDEX('CAMAGUI DATA UNIFICADA'!$C$2:$T1007,MATCH(1,($A84='CAMAGUI DATA UNIFICADA'!$A$2:$A1007)*($DF$1='CAMAGUI DATA UNIFICADA'!$B$2:$B1007),0),MATCH(DH$2,'CAMAGUI DATA UNIFICADA'!$C$1:$T$1,0)),"")</f>
        <v/>
      </c>
      <c r="DI84" s="2" t="str">
        <f t="array" ref="DI84">IFERROR(INDEX('CAMAGUI DATA UNIFICADA'!$C$2:$T1007,MATCH(1,($A84='CAMAGUI DATA UNIFICADA'!$A$2:$A1007)*($DF$1='CAMAGUI DATA UNIFICADA'!$B$2:$B1007),0),MATCH(DI$2,'CAMAGUI DATA UNIFICADA'!$C$1:$T$1,0)),"")</f>
        <v/>
      </c>
      <c r="DJ84" s="139" t="str">
        <f t="array" ref="DJ84">IFERROR(INDEX('CAMAGUI DATA UNIFICADA'!$C$2:$T1007,MATCH(1,($A84='CAMAGUI DATA UNIFICADA'!$A$2:$A1007)*($DF$1='CAMAGUI DATA UNIFICADA'!$B$2:$B1007),0),MATCH(DJ$2,'CAMAGUI DATA UNIFICADA'!$C$1:$T$1,0)),"")</f>
        <v/>
      </c>
      <c r="DK84" s="2" t="str">
        <f t="array" ref="DK84">IFERROR(INDEX('CAMAGUI DATA UNIFICADA'!$C$2:$T1007,MATCH(1,($A84='CAMAGUI DATA UNIFICADA'!$A$2:$A1007)*($DF$1='CAMAGUI DATA UNIFICADA'!$B$2:$B1007),0),MATCH(DK$2,'CAMAGUI DATA UNIFICADA'!$C$1:$T$1,0)),"")</f>
        <v/>
      </c>
      <c r="DL84" s="2" t="str">
        <f t="array" ref="DL84">IFERROR(INDEX('CAMAGUI DATA UNIFICADA'!$C$2:$T1007,MATCH(1,($A84='CAMAGUI DATA UNIFICADA'!$A$2:$A1007)*($DF$1='CAMAGUI DATA UNIFICADA'!$B$2:$B1007),0),MATCH(DL$2,'CAMAGUI DATA UNIFICADA'!$C$1:$T$1,0)),"")</f>
        <v/>
      </c>
      <c r="DM84" s="33" t="str">
        <f t="array" ref="DM84">IFERROR(INDEX('CAMAGUI DATA UNIFICADA'!$C$2:$T1007,MATCH(1,($A84='CAMAGUI DATA UNIFICADA'!$A$2:$A1007)*($DF$1='CAMAGUI DATA UNIFICADA'!$B$2:$B1007),0),MATCH(DM$2,'CAMAGUI DATA UNIFICADA'!$C$1:$T$1,0)),"")</f>
        <v/>
      </c>
      <c r="DN84" s="60" t="str">
        <f t="array" ref="DN84">IFERROR(INDEX('CAMAGUI DATA UNIFICADA'!$C$2:$T1007,MATCH(1,($A84='CAMAGUI DATA UNIFICADA'!$A$2:$A1007)*($DF$1='CAMAGUI DATA UNIFICADA'!$B$2:$B1007),0),MATCH(DN$2,'CAMAGUI DATA UNIFICADA'!$C$1:$T$1,0)),"")</f>
        <v/>
      </c>
      <c r="DO84" s="33" t="str">
        <f t="array" ref="DO84">IFERROR(INDEX('CAMAGUI DATA UNIFICADA'!$C$2:$T1007,MATCH(1,($A84='CAMAGUI DATA UNIFICADA'!$A$2:$A1007)*($DF$1='CAMAGUI DATA UNIFICADA'!$B$2:$B1007),0),MATCH(DO$2,'CAMAGUI DATA UNIFICADA'!$C$1:$T$1,0)),"")</f>
        <v/>
      </c>
      <c r="DP84" s="23" t="str">
        <f t="array" ref="DP84">IFERROR(INDEX('CAMAGUI DATA UNIFICADA'!$C$2:$T1007,MATCH(1,($A84='CAMAGUI DATA UNIFICADA'!$A$2:$A1007)*($DF$1='CAMAGUI DATA UNIFICADA'!$B$2:$B1007),0),MATCH(DP$2,'CAMAGUI DATA UNIFICADA'!$C$1:$T$1,0)),"")</f>
        <v/>
      </c>
      <c r="DQ84" s="23" t="str">
        <f t="array" ref="DQ84">IFERROR(INDEX('CAMAGUI DATA UNIFICADA'!$C$2:$T1007,MATCH(1,($A84='CAMAGUI DATA UNIFICADA'!$A$2:$A1007)*($DF$1='CAMAGUI DATA UNIFICADA'!$B$2:$B1007),0),MATCH(DQ$2,'CAMAGUI DATA UNIFICADA'!$C$1:$T$1,0)),"")</f>
        <v/>
      </c>
      <c r="DR84" s="2" t="str">
        <f t="array" ref="DR84">IFERROR(INDEX('CAMAGUI DATA UNIFICADA'!$C$2:$T1007,MATCH(1,($A84='CAMAGUI DATA UNIFICADA'!$A$2:$A1007)*($DF$1='CAMAGUI DATA UNIFICADA'!$B$2:$B1007),0),MATCH(DR$2,'CAMAGUI DATA UNIFICADA'!$C$1:$T$1,0)),"")</f>
        <v/>
      </c>
      <c r="DS84" s="2" t="str">
        <f t="array" ref="DS84">IFERROR(INDEX('CAMAGUI DATA UNIFICADA'!$C$2:$T1007,MATCH(1,($A84='CAMAGUI DATA UNIFICADA'!$A$2:$A1007)*($DF$1='CAMAGUI DATA UNIFICADA'!$B$2:$B1007),0),MATCH(DS$2,'CAMAGUI DATA UNIFICADA'!$C$1:$T$1,0)),"")</f>
        <v/>
      </c>
      <c r="DT84" s="2" t="str">
        <f t="array" ref="DT84">IFERROR(INDEX('CAMAGUI DATA UNIFICADA'!$C$2:$T1007,MATCH(1,($A84='CAMAGUI DATA UNIFICADA'!$A$2:$A1007)*($DF$1='CAMAGUI DATA UNIFICADA'!$B$2:$B1007),0),MATCH(DT$2,'CAMAGUI DATA UNIFICADA'!$C$1:$T$1,0)),"")</f>
        <v/>
      </c>
      <c r="DU84" s="33" t="str">
        <f t="array" ref="DU84">IFERROR(INDEX('CAMAGUI DATA UNIFICADA'!$C$2:$T1007,MATCH(1,($A84='CAMAGUI DATA UNIFICADA'!$A$2:$A1007)*($DF$1='CAMAGUI DATA UNIFICADA'!$B$2:$B1007),0),MATCH(DU$2,'CAMAGUI DATA UNIFICADA'!$C$1:$T$1,0)),"")</f>
        <v/>
      </c>
      <c r="DV84" s="60" t="str">
        <f t="array" ref="DV84">IFERROR(INDEX('CAMAGUI DATA UNIFICADA'!$C$2:$T1007,MATCH(1,($A84='CAMAGUI DATA UNIFICADA'!$A$2:$A1007)*($DF$1='CAMAGUI DATA UNIFICADA'!$B$2:$B1007),0),MATCH(DV$2,'CAMAGUI DATA UNIFICADA'!$C$1:$T$1,0)),"")</f>
        <v/>
      </c>
      <c r="DW84" s="140" t="str">
        <f t="array" ref="DW84">IFERROR(INDEX('CAMAGUI DATA UNIFICADA'!$C$2:$T1007,MATCH(1,($A84='CAMAGUI DATA UNIFICADA'!$A$2:$A1007)*($DF$1='CAMAGUI DATA UNIFICADA'!$B$2:$B1007),0),MATCH(DW$2,'CAMAGUI DATA UNIFICADA'!$C$1:$T$1,0)),"")</f>
        <v/>
      </c>
      <c r="DX84" s="144" t="str">
        <f t="array" ref="DX84">IFERROR(INDEX('CAMAGUI DATA UNIFICADA'!$C$2:$T1007,MATCH(1,($A84='CAMAGUI DATA UNIFICADA'!$A$2:$A1007)*($DX$1='CAMAGUI DATA UNIFICADA'!$B$2:$B1007),0),MATCH(DX$2,'CAMAGUI DATA UNIFICADA'!$C$1:$T$1,0)),"")</f>
        <v/>
      </c>
      <c r="DY84" s="60" t="str">
        <f t="array" ref="DY84">IFERROR(INDEX('CAMAGUI DATA UNIFICADA'!$C$2:$T1007,MATCH(1,($A84='CAMAGUI DATA UNIFICADA'!$A$2:$A1007)*($DX$1='CAMAGUI DATA UNIFICADA'!$B$2:$B1007),0),MATCH(DY$2,'CAMAGUI DATA UNIFICADA'!$C$1:$T$1,0)),"")</f>
        <v/>
      </c>
      <c r="DZ84" s="60" t="str">
        <f t="array" ref="DZ84">IFERROR(INDEX('CAMAGUI DATA UNIFICADA'!$C$2:$T1007,MATCH(1,($A84='CAMAGUI DATA UNIFICADA'!$A$2:$A1007)*($DX$1='CAMAGUI DATA UNIFICADA'!$B$2:$B1007),0),MATCH(DZ$2,'CAMAGUI DATA UNIFICADA'!$C$1:$T$1,0)),"")</f>
        <v/>
      </c>
      <c r="EA84" s="60" t="str">
        <f t="array" ref="EA84">IFERROR(INDEX('CAMAGUI DATA UNIFICADA'!$C$2:$T1007,MATCH(1,($A84='CAMAGUI DATA UNIFICADA'!$A$2:$A1007)*($DX$1='CAMAGUI DATA UNIFICADA'!$B$2:$B1007),0),MATCH(EA$2,'CAMAGUI DATA UNIFICADA'!$C$1:$T$1,0)),"")</f>
        <v/>
      </c>
      <c r="EB84" s="60" t="str">
        <f t="array" ref="EB84">IFERROR(INDEX('CAMAGUI DATA UNIFICADA'!$C$2:$T1007,MATCH(1,($A84='CAMAGUI DATA UNIFICADA'!$A$2:$A1007)*($DX$1='CAMAGUI DATA UNIFICADA'!$B$2:$B1007),0),MATCH(EB$2,'CAMAGUI DATA UNIFICADA'!$C$1:$T$1,0)),"")</f>
        <v/>
      </c>
      <c r="EC84" s="60" t="str">
        <f t="array" ref="EC84">IFERROR(INDEX('CAMAGUI DATA UNIFICADA'!$C$2:$T1007,MATCH(1,($A84='CAMAGUI DATA UNIFICADA'!$A$2:$A1007)*($DX$1='CAMAGUI DATA UNIFICADA'!$B$2:$B1007),0),MATCH(EC$2,'CAMAGUI DATA UNIFICADA'!$C$1:$T$1,0)),"")</f>
        <v/>
      </c>
      <c r="ED84" s="60" t="str">
        <f t="array" ref="ED84">IFERROR(INDEX('CAMAGUI DATA UNIFICADA'!$C$2:$T1007,MATCH(1,($A84='CAMAGUI DATA UNIFICADA'!$A$2:$A1007)*($DX$1='CAMAGUI DATA UNIFICADA'!$B$2:$B1007),0),MATCH(ED$2,'CAMAGUI DATA UNIFICADA'!$C$1:$T$1,0)),"")</f>
        <v/>
      </c>
      <c r="EE84" s="60" t="str">
        <f t="array" ref="EE84">IFERROR(INDEX('CAMAGUI DATA UNIFICADA'!$C$2:$T1007,MATCH(1,($A84='CAMAGUI DATA UNIFICADA'!$A$2:$A1007)*($DX$1='CAMAGUI DATA UNIFICADA'!$B$2:$B1007),0),MATCH(EE$2,'CAMAGUI DATA UNIFICADA'!$C$1:$T$1,0)),"")</f>
        <v/>
      </c>
      <c r="EF84" s="60" t="str">
        <f t="array" ref="EF84">IFERROR(INDEX('CAMAGUI DATA UNIFICADA'!$C$2:$T1007,MATCH(1,($A84='CAMAGUI DATA UNIFICADA'!$A$2:$A1007)*($DX$1='CAMAGUI DATA UNIFICADA'!$B$2:$B1007),0),MATCH(EF$2,'CAMAGUI DATA UNIFICADA'!$C$1:$T$1,0)),"")</f>
        <v/>
      </c>
      <c r="EG84" s="60" t="str">
        <f t="array" ref="EG84">IFERROR(INDEX('CAMAGUI DATA UNIFICADA'!$C$2:$T1007,MATCH(1,($A84='CAMAGUI DATA UNIFICADA'!$A$2:$A1007)*($DX$1='CAMAGUI DATA UNIFICADA'!$B$2:$B1007),0),MATCH(EG$2,'CAMAGUI DATA UNIFICADA'!$C$1:$T$1,0)),"")</f>
        <v/>
      </c>
      <c r="EH84" s="60" t="str">
        <f t="array" ref="EH84">IFERROR(INDEX('CAMAGUI DATA UNIFICADA'!$C$2:$T1007,MATCH(1,($A84='CAMAGUI DATA UNIFICADA'!$A$2:$A1007)*($DX$1='CAMAGUI DATA UNIFICADA'!$B$2:$B1007),0),MATCH(EH$2,'CAMAGUI DATA UNIFICADA'!$C$1:$T$1,0)),"")</f>
        <v/>
      </c>
      <c r="EI84" s="60" t="str">
        <f t="array" ref="EI84">IFERROR(INDEX('CAMAGUI DATA UNIFICADA'!$C$2:$T1007,MATCH(1,($A84='CAMAGUI DATA UNIFICADA'!$A$2:$A1007)*($DX$1='CAMAGUI DATA UNIFICADA'!$B$2:$B1007),0),MATCH(EI$2,'CAMAGUI DATA UNIFICADA'!$C$1:$T$1,0)),"")</f>
        <v/>
      </c>
      <c r="EJ84" s="60" t="str">
        <f t="array" ref="EJ84">IFERROR(INDEX('CAMAGUI DATA UNIFICADA'!$C$2:$T1007,MATCH(1,($A84='CAMAGUI DATA UNIFICADA'!$A$2:$A1007)*($DX$1='CAMAGUI DATA UNIFICADA'!$B$2:$B1007),0),MATCH(EJ$2,'CAMAGUI DATA UNIFICADA'!$C$1:$T$1,0)),"")</f>
        <v/>
      </c>
      <c r="EK84" s="60" t="str">
        <f t="array" ref="EK84">IFERROR(INDEX('CAMAGUI DATA UNIFICADA'!$C$2:$T1007,MATCH(1,($A84='CAMAGUI DATA UNIFICADA'!$A$2:$A1007)*($DX$1='CAMAGUI DATA UNIFICADA'!$B$2:$B1007),0),MATCH(EK$2,'CAMAGUI DATA UNIFICADA'!$C$1:$T$1,0)),"")</f>
        <v/>
      </c>
      <c r="EL84" s="60" t="str">
        <f t="array" ref="EL84">IFERROR(INDEX('CAMAGUI DATA UNIFICADA'!$C$2:$T1007,MATCH(1,($A84='CAMAGUI DATA UNIFICADA'!$A$2:$A1007)*($DX$1='CAMAGUI DATA UNIFICADA'!$B$2:$B1007),0),MATCH(EL$2,'CAMAGUI DATA UNIFICADA'!$C$1:$T$1,0)),"")</f>
        <v/>
      </c>
      <c r="EM84" s="60" t="str">
        <f t="array" ref="EM84">IFERROR(INDEX('CAMAGUI DATA UNIFICADA'!$C$2:$T1007,MATCH(1,($A84='CAMAGUI DATA UNIFICADA'!$A$2:$A1007)*($DX$1='CAMAGUI DATA UNIFICADA'!$B$2:$B1007),0),MATCH(EM$2,'CAMAGUI DATA UNIFICADA'!$C$1:$T$1,0)),"")</f>
        <v/>
      </c>
      <c r="EN84" s="60" t="str">
        <f t="array" ref="EN84">IFERROR(INDEX('CAMAGUI DATA UNIFICADA'!$C$2:$T1007,MATCH(1,($A84='CAMAGUI DATA UNIFICADA'!$A$2:$A1007)*($DX$1='CAMAGUI DATA UNIFICADA'!$B$2:$B1007),0),MATCH(EN$2,'CAMAGUI DATA UNIFICADA'!$C$1:$T$1,0)),"")</f>
        <v/>
      </c>
      <c r="EO84" s="140" t="str">
        <f t="array" ref="EO84">IFERROR(INDEX('CAMAGUI DATA UNIFICADA'!$C$2:$T1007,MATCH(1,($A84='CAMAGUI DATA UNIFICADA'!$A$2:$A1007)*($DX$1='CAMAGUI DATA UNIFICADA'!$B$2:$B1007),0),MATCH(EO$2,'CAMAGUI DATA UNIFICADA'!$C$1:$T$1,0)),"")</f>
        <v/>
      </c>
    </row>
    <row r="85">
      <c r="A85" s="137">
        <v>45523.0</v>
      </c>
      <c r="B85" s="138" t="str">
        <f t="array" ref="B85">IFERROR(INDEX('CAMAGUI DATA UNIFICADA'!$C$2:$T1007,MATCH(1,($A85='CAMAGUI DATA UNIFICADA'!$A$2:$A1007)*($B$1='CAMAGUI DATA UNIFICADA'!$B$2:$B1007),0),MATCH(B$2,'CAMAGUI DATA UNIFICADA'!$C$1:$T$1,0)),"")</f>
        <v>CA1230724</v>
      </c>
      <c r="C85" s="2">
        <f t="array" ref="C85">IFERROR(INDEX('CAMAGUI DATA UNIFICADA'!$C$2:$T1007,MATCH(1,($A85='CAMAGUI DATA UNIFICADA'!$A$2:$A1007)*($B$1='CAMAGUI DATA UNIFICADA'!$B$2:$B1007),0),MATCH(C$2,'CAMAGUI DATA UNIFICADA'!$C$1:$T$1,0)),"")</f>
        <v>400</v>
      </c>
      <c r="D85" s="2">
        <f t="array" ref="D85">IFERROR(INDEX('CAMAGUI DATA UNIFICADA'!$C$2:$T1007,MATCH(1,($A85='CAMAGUI DATA UNIFICADA'!$A$2:$A1007)*($B$1='CAMAGUI DATA UNIFICADA'!$B$2:$B1007),0),MATCH(D$2,'CAMAGUI DATA UNIFICADA'!$C$1:$T$1,0)),"")</f>
        <v>2500</v>
      </c>
      <c r="E85" s="2" t="str">
        <f t="array" ref="E85">IFERROR(INDEX('CAMAGUI DATA UNIFICADA'!$C$2:$T1007,MATCH(1,($A85='CAMAGUI DATA UNIFICADA'!$A$2:$A1007)*($B$1='CAMAGUI DATA UNIFICADA'!$B$2:$B1007),0),MATCH(E$2,'CAMAGUI DATA UNIFICADA'!$C$1:$T$1,0)),"")</f>
        <v>SKR MAST</v>
      </c>
      <c r="F85" s="139">
        <f t="array" ref="F85">IFERROR(INDEX('CAMAGUI DATA UNIFICADA'!$C$2:$T1007,MATCH(1,($A85='CAMAGUI DATA UNIFICADA'!$A$2:$A1007)*($B$1='CAMAGUI DATA UNIFICADA'!$B$2:$B1007),0),MATCH(F$2,'CAMAGUI DATA UNIFICADA'!$C$1:$T$1,0)),"")</f>
        <v>2450</v>
      </c>
      <c r="G85" s="2">
        <f t="array" ref="G85">IFERROR(INDEX('CAMAGUI DATA UNIFICADA'!$C$2:$T1007,MATCH(1,($A85='CAMAGUI DATA UNIFICADA'!$A$2:$A1007)*($B$1='CAMAGUI DATA UNIFICADA'!$B$2:$B1007),0),MATCH(G$2,'CAMAGUI DATA UNIFICADA'!$C$1:$T$1,0)),"")</f>
        <v>9.34</v>
      </c>
      <c r="H85" s="2">
        <f t="array" ref="H85">IFERROR(INDEX('CAMAGUI DATA UNIFICADA'!$C$2:$T1007,MATCH(1,($A85='CAMAGUI DATA UNIFICADA'!$A$2:$A1007)*($B$1='CAMAGUI DATA UNIFICADA'!$B$2:$B1007),0),MATCH(H$2,'CAMAGUI DATA UNIFICADA'!$C$1:$T$1,0)),"")</f>
        <v>2.97</v>
      </c>
      <c r="I85" s="33">
        <f t="array" ref="I85">IFERROR(INDEX('CAMAGUI DATA UNIFICADA'!$C$2:$T1007,MATCH(1,($A85='CAMAGUI DATA UNIFICADA'!$A$2:$A1007)*($B$1='CAMAGUI DATA UNIFICADA'!$B$2:$B1007),0),MATCH(I$2,'CAMAGUI DATA UNIFICADA'!$C$1:$T$1,0)),"")</f>
        <v>5.20608</v>
      </c>
      <c r="J85" s="60">
        <f t="array" ref="J85">IFERROR(INDEX('CAMAGUI DATA UNIFICADA'!$C$2:$T1007,MATCH(1,($A85='CAMAGUI DATA UNIFICADA'!$A$2:$A1007)*($B$1='CAMAGUI DATA UNIFICADA'!$B$2:$B1007),0),MATCH(J$2,'CAMAGUI DATA UNIFICADA'!$C$1:$T$1,0)),"")</f>
        <v>822625.7081</v>
      </c>
      <c r="K85" s="33">
        <f t="array" ref="K85">IFERROR(INDEX('CAMAGUI DATA UNIFICADA'!$C$2:$T1007,MATCH(1,($A85='CAMAGUI DATA UNIFICADA'!$A$2:$A1007)*($B$1='CAMAGUI DATA UNIFICADA'!$B$2:$B1007),0),MATCH(K$2,'CAMAGUI DATA UNIFICADA'!$C$1:$T$1,0)),"")</f>
        <v>1.002084335</v>
      </c>
      <c r="L85" s="23">
        <f t="array" ref="L85">IFERROR(INDEX('CAMAGUI DATA UNIFICADA'!$C$2:$T1007,MATCH(1,($A85='CAMAGUI DATA UNIFICADA'!$A$2:$A1007)*($B$1='CAMAGUI DATA UNIFICADA'!$B$2:$B1007),0),MATCH(L$2,'CAMAGUI DATA UNIFICADA'!$C$1:$T$1,0)),"")</f>
        <v>0.6855214234</v>
      </c>
      <c r="M85" s="23">
        <f t="array" ref="M85">IFERROR(INDEX('CAMAGUI DATA UNIFICADA'!$C$2:$T1007,MATCH(1,($A85='CAMAGUI DATA UNIFICADA'!$A$2:$A1007)*($B$1='CAMAGUI DATA UNIFICADA'!$B$2:$B1007),0),MATCH(M$2,'CAMAGUI DATA UNIFICADA'!$C$1:$T$1,0)),"")</f>
        <v>0.7</v>
      </c>
      <c r="N85" s="60">
        <f t="array" ref="N85">IFERROR(INDEX('CAMAGUI DATA UNIFICADA'!$C$2:$T1007,MATCH(1,($A85='CAMAGUI DATA UNIFICADA'!$A$2:$A1007)*($B$1='CAMAGUI DATA UNIFICADA'!$B$2:$B1007),0),MATCH(N$2,'CAMAGUI DATA UNIFICADA'!$C$1:$T$1,0)),"")</f>
        <v>102564.1026</v>
      </c>
      <c r="O85" s="2">
        <f t="array" ref="O85">IFERROR(INDEX('CAMAGUI DATA UNIFICADA'!$C$2:$T1007,MATCH(1,($A85='CAMAGUI DATA UNIFICADA'!$A$2:$A1007)*($B$1='CAMAGUI DATA UNIFICADA'!$B$2:$B1007),0),MATCH(O$2,'CAMAGUI DATA UNIFICADA'!$C$1:$T$1,0)),"")</f>
        <v>3</v>
      </c>
      <c r="P85" s="2">
        <f t="array" ref="P85">IFERROR(INDEX('CAMAGUI DATA UNIFICADA'!$C$2:$T1007,MATCH(1,($A85='CAMAGUI DATA UNIFICADA'!$A$2:$A1007)*($B$1='CAMAGUI DATA UNIFICADA'!$B$2:$B1007),0),MATCH(P$2,'CAMAGUI DATA UNIFICADA'!$C$1:$T$1,0)),"")</f>
        <v>12.34</v>
      </c>
      <c r="Q85" s="33">
        <f t="array" ref="Q85">IFERROR(INDEX('CAMAGUI DATA UNIFICADA'!$C$2:$T1007,MATCH(1,($A85='CAMAGUI DATA UNIFICADA'!$A$2:$A1007)*($B$1='CAMAGUI DATA UNIFICADA'!$B$2:$B1007),0),MATCH(Q$2,'CAMAGUI DATA UNIFICADA'!$C$1:$T$1,0)),"")</f>
        <v>4.35504</v>
      </c>
      <c r="R85" s="60">
        <f t="array" ref="R85">IFERROR(INDEX('CAMAGUI DATA UNIFICADA'!$C$2:$T1007,MATCH(1,($A85='CAMAGUI DATA UNIFICADA'!$A$2:$A1007)*($B$1='CAMAGUI DATA UNIFICADA'!$B$2:$B1007),0),MATCH(R$2,'CAMAGUI DATA UNIFICADA'!$C$1:$T$1,0)),"")</f>
        <v>484.5229679</v>
      </c>
      <c r="S85" s="140">
        <f t="array" ref="S85">IFERROR(INDEX('CAMAGUI DATA UNIFICADA'!$C$2:$T1007,MATCH(1,($A85='CAMAGUI DATA UNIFICADA'!$A$2:$A1007)*($B$1='CAMAGUI DATA UNIFICADA'!$B$2:$B1007),0),MATCH(S$2,'CAMAGUI DATA UNIFICADA'!$C$1:$T$1,0)),"")</f>
        <v>21.13074198</v>
      </c>
      <c r="T85" s="138" t="str">
        <f t="array" ref="T85">IFERROR(INDEX('CAMAGUI DATA UNIFICADA'!$C$2:$T1007,MATCH(1,($A85='CAMAGUI DATA UNIFICADA'!$A$2:$A1007)*($T$1='CAMAGUI DATA UNIFICADA'!$B$2:$B1007),0),MATCH(T$2,'CAMAGUI DATA UNIFICADA'!$C$1:$T$1,0)),"")</f>
        <v>CA2230724</v>
      </c>
      <c r="U85" s="2">
        <f t="array" ref="U85">IFERROR(INDEX('CAMAGUI DATA UNIFICADA'!$C$2:$T1007,MATCH(1,($A85='CAMAGUI DATA UNIFICADA'!$A$2:$A1007)*($T$1='CAMAGUI DATA UNIFICADA'!$B$2:$B1007),0),MATCH(U$2,'CAMAGUI DATA UNIFICADA'!$C$1:$T$1,0)),"")</f>
        <v>250</v>
      </c>
      <c r="V85" s="2">
        <f t="array" ref="V85">IFERROR(INDEX('CAMAGUI DATA UNIFICADA'!$C$2:$T1007,MATCH(1,($A85='CAMAGUI DATA UNIFICADA'!$A$2:$A1007)*($T$1='CAMAGUI DATA UNIFICADA'!$B$2:$B1007),0),MATCH(V$2,'CAMAGUI DATA UNIFICADA'!$C$1:$T$1,0)),"")</f>
        <v>1650</v>
      </c>
      <c r="W85" s="2" t="str">
        <f t="array" ref="W85">IFERROR(INDEX('CAMAGUI DATA UNIFICADA'!$C$2:$T1007,MATCH(1,($A85='CAMAGUI DATA UNIFICADA'!$A$2:$A1007)*($T$1='CAMAGUI DATA UNIFICADA'!$B$2:$B1007),0),MATCH(W$2,'CAMAGUI DATA UNIFICADA'!$C$1:$T$1,0)),"")</f>
        <v>SKR MAST</v>
      </c>
      <c r="X85" s="139">
        <f t="array" ref="X85">IFERROR(INDEX('CAMAGUI DATA UNIFICADA'!$C$2:$T1007,MATCH(1,($A85='CAMAGUI DATA UNIFICADA'!$A$2:$A1007)*($T$1='CAMAGUI DATA UNIFICADA'!$B$2:$B1007),0),MATCH(X$2,'CAMAGUI DATA UNIFICADA'!$C$1:$T$1,0)),"")</f>
        <v>1617</v>
      </c>
      <c r="Y85" s="2">
        <f t="array" ref="Y85">IFERROR(INDEX('CAMAGUI DATA UNIFICADA'!$C$2:$T1007,MATCH(1,($A85='CAMAGUI DATA UNIFICADA'!$A$2:$A1007)*($T$1='CAMAGUI DATA UNIFICADA'!$B$2:$B1007),0),MATCH(Y$2,'CAMAGUI DATA UNIFICADA'!$C$1:$T$1,0)),"")</f>
        <v>8.83</v>
      </c>
      <c r="Z85" s="2">
        <f t="array" ref="Z85">IFERROR(INDEX('CAMAGUI DATA UNIFICADA'!$C$2:$T1007,MATCH(1,($A85='CAMAGUI DATA UNIFICADA'!$A$2:$A1007)*($T$1='CAMAGUI DATA UNIFICADA'!$B$2:$B1007),0),MATCH(Z$2,'CAMAGUI DATA UNIFICADA'!$C$1:$T$1,0)),"")</f>
        <v>2.36</v>
      </c>
      <c r="AA85" s="2">
        <f t="array" ref="AA85">IFERROR(INDEX('CAMAGUI DATA UNIFICADA'!$C$2:$T1007,MATCH(1,($A85='CAMAGUI DATA UNIFICADA'!$A$2:$A1007)*($T$1='CAMAGUI DATA UNIFICADA'!$B$2:$B1007),0),MATCH(AA$2,'CAMAGUI DATA UNIFICADA'!$C$1:$T$1,0)),"")</f>
        <v>5.36496</v>
      </c>
      <c r="AB85" s="60">
        <f t="array" ref="AB85">IFERROR(INDEX('CAMAGUI DATA UNIFICADA'!$C$2:$T1007,MATCH(1,($A85='CAMAGUI DATA UNIFICADA'!$A$2:$A1007)*($T$1='CAMAGUI DATA UNIFICADA'!$B$2:$B1007),0),MATCH(AB$2,'CAMAGUI DATA UNIFICADA'!$C$1:$T$1,0)),"")</f>
        <v>527731.2558</v>
      </c>
      <c r="AC85" s="33">
        <f t="array" ref="AC85">IFERROR(INDEX('CAMAGUI DATA UNIFICADA'!$C$2:$T1007,MATCH(1,($A85='CAMAGUI DATA UNIFICADA'!$A$2:$A1007)*($T$1='CAMAGUI DATA UNIFICADA'!$B$2:$B1007),0),MATCH(AC$2,'CAMAGUI DATA UNIFICADA'!$C$1:$T$1,0)),"")</f>
        <v>1.29472693</v>
      </c>
      <c r="AD85" s="23">
        <f t="array" ref="AD85">IFERROR(INDEX('CAMAGUI DATA UNIFICADA'!$C$2:$T1007,MATCH(1,($A85='CAMAGUI DATA UNIFICADA'!$A$2:$A1007)*($T$1='CAMAGUI DATA UNIFICADA'!$B$2:$B1007),0),MATCH(AD$2,'CAMAGUI DATA UNIFICADA'!$C$1:$T$1,0)),"")</f>
        <v>0.586368062</v>
      </c>
      <c r="AE85" s="23">
        <f t="array" ref="AE85">IFERROR(INDEX('CAMAGUI DATA UNIFICADA'!$C$2:$T1007,MATCH(1,($A85='CAMAGUI DATA UNIFICADA'!$A$2:$A1007)*($T$1='CAMAGUI DATA UNIFICADA'!$B$2:$B1007),0),MATCH(AE$2,'CAMAGUI DATA UNIFICADA'!$C$1:$T$1,0)),"")</f>
        <v>0.6</v>
      </c>
      <c r="AF85" s="60">
        <f t="array" ref="AF85">IFERROR(INDEX('CAMAGUI DATA UNIFICADA'!$C$2:$T1007,MATCH(1,($A85='CAMAGUI DATA UNIFICADA'!$A$2:$A1007)*($T$1='CAMAGUI DATA UNIFICADA'!$B$2:$B1007),0),MATCH(AF$2,'CAMAGUI DATA UNIFICADA'!$C$1:$T$1,0)),"")</f>
        <v>90000</v>
      </c>
      <c r="AG85" s="2">
        <f t="array" ref="AG85">IFERROR(INDEX('CAMAGUI DATA UNIFICADA'!$C$2:$T1007,MATCH(1,($A85='CAMAGUI DATA UNIFICADA'!$A$2:$A1007)*($T$1='CAMAGUI DATA UNIFICADA'!$B$2:$B1007),0),MATCH(AG$2,'CAMAGUI DATA UNIFICADA'!$C$1:$T$1,0)),"")</f>
        <v>3</v>
      </c>
      <c r="AH85" s="2">
        <f t="array" ref="AH85">IFERROR(INDEX('CAMAGUI DATA UNIFICADA'!$C$2:$T1007,MATCH(1,($A85='CAMAGUI DATA UNIFICADA'!$A$2:$A1007)*($T$1='CAMAGUI DATA UNIFICADA'!$B$2:$B1007),0),MATCH(AH$2,'CAMAGUI DATA UNIFICADA'!$C$1:$T$1,0)),"")</f>
        <v>11.83</v>
      </c>
      <c r="AI85" s="33">
        <f t="array" ref="AI85">IFERROR(INDEX('CAMAGUI DATA UNIFICADA'!$C$2:$T1007,MATCH(1,($A85='CAMAGUI DATA UNIFICADA'!$A$2:$A1007)*($T$1='CAMAGUI DATA UNIFICADA'!$B$2:$B1007),0),MATCH(AI$2,'CAMAGUI DATA UNIFICADA'!$C$1:$T$1,0)),"")</f>
        <v>4.44864</v>
      </c>
      <c r="AJ85" s="60">
        <f t="array" ref="AJ85">IFERROR(INDEX('CAMAGUI DATA UNIFICADA'!$C$2:$T1007,MATCH(1,($A85='CAMAGUI DATA UNIFICADA'!$A$2:$A1007)*($T$1='CAMAGUI DATA UNIFICADA'!$B$2:$B1007),0),MATCH(AJ$2,'CAMAGUI DATA UNIFICADA'!$C$1:$T$1,0)),"")</f>
        <v>305.3303681</v>
      </c>
      <c r="AK85" s="140">
        <f t="array" ref="AK85">IFERROR(INDEX('CAMAGUI DATA UNIFICADA'!$C$2:$T1007,MATCH(1,($A85='CAMAGUI DATA UNIFICADA'!$A$2:$A1007)*($T$1='CAMAGUI DATA UNIFICADA'!$B$2:$B1007),0),MATCH(AK$2,'CAMAGUI DATA UNIFICADA'!$C$1:$T$1,0)),"")</f>
        <v>13.83259203</v>
      </c>
      <c r="AL85" s="138" t="str">
        <f t="array" ref="AL85">IFERROR(INDEX('CAMAGUI DATA UNIFICADA'!$C$2:$T1007,MATCH(1,($A85='CAMAGUI DATA UNIFICADA'!$A$2:$A1007)*($AL$1='CAMAGUI DATA UNIFICADA'!$B$2:$B1007),0),MATCH(AL$2,'CAMAGUI DATA UNIFICADA'!$C$1:$T$1,0)),"")</f>
        <v>CA3230724</v>
      </c>
      <c r="AM85" s="2">
        <f t="array" ref="AM85">IFERROR(INDEX('CAMAGUI DATA UNIFICADA'!$C$2:$T1007,MATCH(1,($A85='CAMAGUI DATA UNIFICADA'!$A$2:$A1007)*($AL$1='CAMAGUI DATA UNIFICADA'!$B$2:$B1007),0),MATCH(AM$2,'CAMAGUI DATA UNIFICADA'!$C$1:$T$1,0)),"")</f>
        <v>275</v>
      </c>
      <c r="AN85" s="2">
        <f t="array" ref="AN85">IFERROR(INDEX('CAMAGUI DATA UNIFICADA'!$C$2:$T1007,MATCH(1,($A85='CAMAGUI DATA UNIFICADA'!$A$2:$A1007)*($AL$1='CAMAGUI DATA UNIFICADA'!$B$2:$B1007),0),MATCH(AN$2,'CAMAGUI DATA UNIFICADA'!$C$1:$T$1,0)),"")</f>
        <v>1675</v>
      </c>
      <c r="AO85" s="2" t="str">
        <f t="array" ref="AO85">IFERROR(INDEX('CAMAGUI DATA UNIFICADA'!$C$2:$T1007,MATCH(1,($A85='CAMAGUI DATA UNIFICADA'!$A$2:$A1007)*($AL$1='CAMAGUI DATA UNIFICADA'!$B$2:$B1007),0),MATCH(AO$2,'CAMAGUI DATA UNIFICADA'!$C$1:$T$1,0)),"")</f>
        <v>SKR MAST</v>
      </c>
      <c r="AP85" s="139">
        <f t="array" ref="AP85">IFERROR(INDEX('CAMAGUI DATA UNIFICADA'!$C$2:$T1007,MATCH(1,($A85='CAMAGUI DATA UNIFICADA'!$A$2:$A1007)*($AL$1='CAMAGUI DATA UNIFICADA'!$B$2:$B1007),0),MATCH(AP$2,'CAMAGUI DATA UNIFICADA'!$C$1:$T$1,0)),"")</f>
        <v>1641.5</v>
      </c>
      <c r="AQ85" s="2">
        <f t="array" ref="AQ85">IFERROR(INDEX('CAMAGUI DATA UNIFICADA'!$C$2:$T1007,MATCH(1,($A85='CAMAGUI DATA UNIFICADA'!$A$2:$A1007)*($AL$1='CAMAGUI DATA UNIFICADA'!$B$2:$B1007),0),MATCH(AQ$2,'CAMAGUI DATA UNIFICADA'!$C$1:$T$1,0)),"")</f>
        <v>8.33</v>
      </c>
      <c r="AR85" s="2">
        <f t="array" ref="AR85">IFERROR(INDEX('CAMAGUI DATA UNIFICADA'!$C$2:$T1007,MATCH(1,($A85='CAMAGUI DATA UNIFICADA'!$A$2:$A1007)*($AL$1='CAMAGUI DATA UNIFICADA'!$B$2:$B1007),0),MATCH(AR$2,'CAMAGUI DATA UNIFICADA'!$C$1:$T$1,0)),"")</f>
        <v>2.01</v>
      </c>
      <c r="AS85" s="33">
        <f t="array" ref="AS85">IFERROR(INDEX('CAMAGUI DATA UNIFICADA'!$C$2:$T1007,MATCH(1,($A85='CAMAGUI DATA UNIFICADA'!$A$2:$A1007)*($AL$1='CAMAGUI DATA UNIFICADA'!$B$2:$B1007),0),MATCH(AS$2,'CAMAGUI DATA UNIFICADA'!$C$1:$T$1,0)),"")</f>
        <v>5.50896</v>
      </c>
      <c r="AT85" s="60">
        <f t="array" ref="AT85">IFERROR(INDEX('CAMAGUI DATA UNIFICADA'!$C$2:$T1007,MATCH(1,($A85='CAMAGUI DATA UNIFICADA'!$A$2:$A1007)*($AL$1='CAMAGUI DATA UNIFICADA'!$B$2:$B1007),0),MATCH(AT$2,'CAMAGUI DATA UNIFICADA'!$C$1:$T$1,0)),"")</f>
        <v>599263.8408</v>
      </c>
      <c r="AU85" s="33">
        <f t="array" ref="AU85">IFERROR(INDEX('CAMAGUI DATA UNIFICADA'!$C$2:$T1007,MATCH(1,($A85='CAMAGUI DATA UNIFICADA'!$A$2:$A1007)*($AL$1='CAMAGUI DATA UNIFICADA'!$B$2:$B1007),0),MATCH(AU$2,'CAMAGUI DATA UNIFICADA'!$C$1:$T$1,0)),"")</f>
        <v>1.436781609</v>
      </c>
      <c r="AV85" s="23">
        <f t="array" ref="AV85">IFERROR(INDEX('CAMAGUI DATA UNIFICADA'!$C$2:$T1007,MATCH(1,($A85='CAMAGUI DATA UNIFICADA'!$A$2:$A1007)*($AL$1='CAMAGUI DATA UNIFICADA'!$B$2:$B1007),0),MATCH(AV$2,'CAMAGUI DATA UNIFICADA'!$C$1:$T$1,0)),"")</f>
        <v>0.8265708148</v>
      </c>
      <c r="AW85" s="23">
        <f t="array" ref="AW85">IFERROR(INDEX('CAMAGUI DATA UNIFICADA'!$C$2:$T1007,MATCH(1,($A85='CAMAGUI DATA UNIFICADA'!$A$2:$A1007)*($AL$1='CAMAGUI DATA UNIFICADA'!$B$2:$B1007),0),MATCH(AW$2,'CAMAGUI DATA UNIFICADA'!$C$1:$T$1,0)),"")</f>
        <v>0.8</v>
      </c>
      <c r="AX85" s="60">
        <f t="array" ref="AX85">IFERROR(INDEX('CAMAGUI DATA UNIFICADA'!$C$2:$T1007,MATCH(1,($A85='CAMAGUI DATA UNIFICADA'!$A$2:$A1007)*($AL$1='CAMAGUI DATA UNIFICADA'!$B$2:$B1007),0),MATCH(AX$2,'CAMAGUI DATA UNIFICADA'!$C$1:$T$1,0)),"")</f>
        <v>82857.14286</v>
      </c>
      <c r="AY85" s="2">
        <f t="array" ref="AY85">IFERROR(INDEX('CAMAGUI DATA UNIFICADA'!$C$2:$T1007,MATCH(1,($A85='CAMAGUI DATA UNIFICADA'!$A$2:$A1007)*($AL$1='CAMAGUI DATA UNIFICADA'!$B$2:$B1007),0),MATCH(AY$2,'CAMAGUI DATA UNIFICADA'!$C$1:$T$1,0)),"")</f>
        <v>3</v>
      </c>
      <c r="AZ85" s="2">
        <f t="array" ref="AZ85">IFERROR(INDEX('CAMAGUI DATA UNIFICADA'!$C$2:$T1007,MATCH(1,($A85='CAMAGUI DATA UNIFICADA'!$A$2:$A1007)*($AL$1='CAMAGUI DATA UNIFICADA'!$B$2:$B1007),0),MATCH(AZ$2,'CAMAGUI DATA UNIFICADA'!$C$1:$T$1,0)),"")</f>
        <v>11.33</v>
      </c>
      <c r="BA85" s="33">
        <f t="array" ref="BA85">IFERROR(INDEX('CAMAGUI DATA UNIFICADA'!$C$2:$T1007,MATCH(1,($A85='CAMAGUI DATA UNIFICADA'!$A$2:$A1007)*($AL$1='CAMAGUI DATA UNIFICADA'!$B$2:$B1007),0),MATCH(BA$2,'CAMAGUI DATA UNIFICADA'!$C$1:$T$1,0)),"")</f>
        <v>4.54464</v>
      </c>
      <c r="BB85" s="60">
        <f t="array" ref="BB85">IFERROR(INDEX('CAMAGUI DATA UNIFICADA'!$C$2:$T1007,MATCH(1,($A85='CAMAGUI DATA UNIFICADA'!$A$2:$A1007)*($AL$1='CAMAGUI DATA UNIFICADA'!$B$2:$B1007),0),MATCH(BB$2,'CAMAGUI DATA UNIFICADA'!$C$1:$T$1,0)),"")</f>
        <v>323.9086721</v>
      </c>
      <c r="BC85" s="140">
        <f t="array" ref="BC85">IFERROR(INDEX('CAMAGUI DATA UNIFICADA'!$C$2:$T1007,MATCH(1,($A85='CAMAGUI DATA UNIFICADA'!$A$2:$A1007)*($AL$1='CAMAGUI DATA UNIFICADA'!$B$2:$B1007),0),MATCH(BC$2,'CAMAGUI DATA UNIFICADA'!$C$1:$T$1,0)),"")</f>
        <v>12.22716803</v>
      </c>
      <c r="BD85" s="138" t="str">
        <f t="array" ref="BD85">IFERROR(INDEX('CAMAGUI DATA UNIFICADA'!$C$2:$T1007,MATCH(1,($A85='CAMAGUI DATA UNIFICADA'!$A$2:$A1007)*($BD$1='CAMAGUI DATA UNIFICADA'!$B$2:$B1007),0),MATCH(BD$2,'CAMAGUI DATA UNIFICADA'!$C$1:$T$1,0)),"")</f>
        <v/>
      </c>
      <c r="BE85" s="2" t="str">
        <f t="array" ref="BE85">IFERROR(INDEX('CAMAGUI DATA UNIFICADA'!$C$2:$T1007,MATCH(1,($A85='CAMAGUI DATA UNIFICADA'!$A$2:$A1007)*($BD$1='CAMAGUI DATA UNIFICADA'!$B$2:$B1007),0),MATCH(BE$2,'CAMAGUI DATA UNIFICADA'!$C$1:$T$1,0)),"")</f>
        <v/>
      </c>
      <c r="BF85" s="2" t="str">
        <f t="array" ref="BF85">IFERROR(INDEX('CAMAGUI DATA UNIFICADA'!$C$2:$T1007,MATCH(1,($A85='CAMAGUI DATA UNIFICADA'!$A$2:$A1007)*($BD$1='CAMAGUI DATA UNIFICADA'!$B$2:$B1007),0),MATCH(BF$2,'CAMAGUI DATA UNIFICADA'!$C$1:$T$1,0)),"")</f>
        <v/>
      </c>
      <c r="BG85" s="2" t="str">
        <f t="array" ref="BG85">IFERROR(INDEX('CAMAGUI DATA UNIFICADA'!$C$2:$T1007,MATCH(1,($A85='CAMAGUI DATA UNIFICADA'!$A$2:$A1007)*($BD$1='CAMAGUI DATA UNIFICADA'!$B$2:$B1007),0),MATCH(BG$2,'CAMAGUI DATA UNIFICADA'!$C$1:$T$1,0)),"")</f>
        <v/>
      </c>
      <c r="BH85" s="139" t="str">
        <f t="array" ref="BH85">IFERROR(INDEX('CAMAGUI DATA UNIFICADA'!$C$2:$T1007,MATCH(1,($A85='CAMAGUI DATA UNIFICADA'!$A$2:$A1007)*($BD$1='CAMAGUI DATA UNIFICADA'!$B$2:$B1007),0),MATCH(BH$2,'CAMAGUI DATA UNIFICADA'!$C$1:$T$1,0)),"")</f>
        <v/>
      </c>
      <c r="BI85" s="2" t="str">
        <f t="array" ref="BI85">IFERROR(INDEX('CAMAGUI DATA UNIFICADA'!$C$2:$T1007,MATCH(1,($A85='CAMAGUI DATA UNIFICADA'!$A$2:$A1007)*($BD$1='CAMAGUI DATA UNIFICADA'!$B$2:$B1007),0),MATCH(BI$2,'CAMAGUI DATA UNIFICADA'!$C$1:$T$1,0)),"")</f>
        <v/>
      </c>
      <c r="BJ85" s="2" t="str">
        <f t="array" ref="BJ85">IFERROR(INDEX('CAMAGUI DATA UNIFICADA'!$C$2:$T1007,MATCH(1,($A85='CAMAGUI DATA UNIFICADA'!$A$2:$A1007)*($BD$1='CAMAGUI DATA UNIFICADA'!$B$2:$B1007),0),MATCH(BJ$2,'CAMAGUI DATA UNIFICADA'!$C$1:$T$1,0)),"")</f>
        <v/>
      </c>
      <c r="BK85" s="33" t="str">
        <f t="array" ref="BK85">IFERROR(INDEX('CAMAGUI DATA UNIFICADA'!$C$2:$T1007,MATCH(1,($A85='CAMAGUI DATA UNIFICADA'!$A$2:$A1007)*($BD$1='CAMAGUI DATA UNIFICADA'!$B$2:$B1007),0),MATCH(BK$2,'CAMAGUI DATA UNIFICADA'!$C$1:$T$1,0)),"")</f>
        <v/>
      </c>
      <c r="BL85" s="60" t="str">
        <f t="array" ref="BL85">IFERROR(INDEX('CAMAGUI DATA UNIFICADA'!$C$2:$T1007,MATCH(1,($A85='CAMAGUI DATA UNIFICADA'!$A$2:$A1007)*($BD$1='CAMAGUI DATA UNIFICADA'!$B$2:$B1007),0),MATCH(BL$2,'CAMAGUI DATA UNIFICADA'!$C$1:$T$1,0)),"")</f>
        <v/>
      </c>
      <c r="BM85" s="33" t="str">
        <f t="array" ref="BM85">IFERROR(INDEX('CAMAGUI DATA UNIFICADA'!$C$2:$T1007,MATCH(1,($A85='CAMAGUI DATA UNIFICADA'!$A$2:$A1007)*($BD$1='CAMAGUI DATA UNIFICADA'!$B$2:$B1007),0),MATCH(BM$2,'CAMAGUI DATA UNIFICADA'!$C$1:$T$1,0)),"")</f>
        <v/>
      </c>
      <c r="BN85" s="23" t="str">
        <f t="array" ref="BN85">IFERROR(INDEX('CAMAGUI DATA UNIFICADA'!$C$2:$T1007,MATCH(1,($A85='CAMAGUI DATA UNIFICADA'!$A$2:$A1007)*($BD$1='CAMAGUI DATA UNIFICADA'!$B$2:$B1007),0),MATCH(BN$2,'CAMAGUI DATA UNIFICADA'!$C$1:$T$1,0)),"")</f>
        <v/>
      </c>
      <c r="BO85" s="23" t="str">
        <f t="array" ref="BO85">IFERROR(INDEX('CAMAGUI DATA UNIFICADA'!$C$2:$T1007,MATCH(1,($A85='CAMAGUI DATA UNIFICADA'!$A$2:$A1007)*($BD$1='CAMAGUI DATA UNIFICADA'!$B$2:$B1007),0),MATCH(BO$2,'CAMAGUI DATA UNIFICADA'!$C$1:$T$1,0)),"")</f>
        <v/>
      </c>
      <c r="BP85" s="60" t="str">
        <f t="array" ref="BP85">IFERROR(INDEX('CAMAGUI DATA UNIFICADA'!$C$2:$T1007,MATCH(1,($A85='CAMAGUI DATA UNIFICADA'!$A$2:$A1007)*($BD$1='CAMAGUI DATA UNIFICADA'!$B$2:$B1007),0),MATCH(BP$2,'CAMAGUI DATA UNIFICADA'!$C$1:$T$1,0)),"")</f>
        <v/>
      </c>
      <c r="BQ85" s="2" t="str">
        <f t="array" ref="BQ85">IFERROR(INDEX('CAMAGUI DATA UNIFICADA'!$C$2:$T1007,MATCH(1,($A85='CAMAGUI DATA UNIFICADA'!$A$2:$A1007)*($BD$1='CAMAGUI DATA UNIFICADA'!$B$2:$B1007),0),MATCH(BQ$2,'CAMAGUI DATA UNIFICADA'!$C$1:$T$1,0)),"")</f>
        <v/>
      </c>
      <c r="BR85" s="2" t="str">
        <f t="array" ref="BR85">IFERROR(INDEX('CAMAGUI DATA UNIFICADA'!$C$2:$T1007,MATCH(1,($A85='CAMAGUI DATA UNIFICADA'!$A$2:$A1007)*($BD$1='CAMAGUI DATA UNIFICADA'!$B$2:$B1007),0),MATCH(BR$2,'CAMAGUI DATA UNIFICADA'!$C$1:$T$1,0)),"")</f>
        <v/>
      </c>
      <c r="BS85" s="33" t="str">
        <f t="array" ref="BS85">IFERROR(INDEX('CAMAGUI DATA UNIFICADA'!$C$2:$T1007,MATCH(1,($A85='CAMAGUI DATA UNIFICADA'!$A$2:$A1007)*($BD$1='CAMAGUI DATA UNIFICADA'!$B$2:$B1007),0),MATCH(BS$2,'CAMAGUI DATA UNIFICADA'!$C$1:$T$1,0)),"")</f>
        <v/>
      </c>
      <c r="BT85" s="60" t="str">
        <f t="array" ref="BT85">IFERROR(INDEX('CAMAGUI DATA UNIFICADA'!$C$2:$T1007,MATCH(1,($A85='CAMAGUI DATA UNIFICADA'!$A$2:$A1007)*($BD$1='CAMAGUI DATA UNIFICADA'!$B$2:$B1007),0),MATCH(BT$2,'CAMAGUI DATA UNIFICADA'!$C$1:$T$1,0)),"")</f>
        <v/>
      </c>
      <c r="BU85" s="140" t="str">
        <f t="array" ref="BU85">IFERROR(INDEX('CAMAGUI DATA UNIFICADA'!$C$2:$T1007,MATCH(1,($A85='CAMAGUI DATA UNIFICADA'!$A$2:$A1007)*($BD$1='CAMAGUI DATA UNIFICADA'!$B$2:$B1007),0),MATCH(BU$2,'CAMAGUI DATA UNIFICADA'!$C$1:$T$1,0)),"")</f>
        <v/>
      </c>
      <c r="BV85" s="138" t="str">
        <f t="array" ref="BV85">IFERROR(INDEX('CAMAGUI DATA UNIFICADA'!$C$2:$T1007,MATCH(1,($A85='CAMAGUI DATA UNIFICADA'!$A$2:$A1007)*($BV$1='CAMAGUI DATA UNIFICADA'!$B$2:$B1007),0),MATCH(BV$2,'CAMAGUI DATA UNIFICADA'!$C$1:$T$1,0)),"")</f>
        <v/>
      </c>
      <c r="BW85" s="2" t="str">
        <f t="array" ref="BW85">IFERROR(INDEX('CAMAGUI DATA UNIFICADA'!$C$2:$T1007,MATCH(1,($A85='CAMAGUI DATA UNIFICADA'!$A$2:$A1007)*($BV$1='CAMAGUI DATA UNIFICADA'!$B$2:$B1007),0),MATCH(BW$2,'CAMAGUI DATA UNIFICADA'!$C$1:$T$1,0)),"")</f>
        <v/>
      </c>
      <c r="BX85" s="2" t="str">
        <f t="array" ref="BX85">IFERROR(INDEX('CAMAGUI DATA UNIFICADA'!$C$2:$T1007,MATCH(1,($A85='CAMAGUI DATA UNIFICADA'!$A$2:$A1007)*($BV$1='CAMAGUI DATA UNIFICADA'!$B$2:$B1007),0),MATCH(BX$2,'CAMAGUI DATA UNIFICADA'!$C$1:$T$1,0)),"")</f>
        <v/>
      </c>
      <c r="BY85" s="2" t="str">
        <f t="array" ref="BY85">IFERROR(INDEX('CAMAGUI DATA UNIFICADA'!$C$2:$T1007,MATCH(1,($A85='CAMAGUI DATA UNIFICADA'!$A$2:$A1007)*($BV$1='CAMAGUI DATA UNIFICADA'!$B$2:$B1007),0),MATCH(BY$2,'CAMAGUI DATA UNIFICADA'!$C$1:$T$1,0)),"")</f>
        <v/>
      </c>
      <c r="BZ85" s="139" t="str">
        <f t="array" ref="BZ85">IFERROR(INDEX('CAMAGUI DATA UNIFICADA'!$C$2:$T1007,MATCH(1,($A85='CAMAGUI DATA UNIFICADA'!$A$2:$A1007)*($BV$1='CAMAGUI DATA UNIFICADA'!$B$2:$B1007),0),MATCH(BZ$2,'CAMAGUI DATA UNIFICADA'!$C$1:$T$1,0)),"")</f>
        <v/>
      </c>
      <c r="CA85" s="2" t="str">
        <f t="array" ref="CA85">IFERROR(INDEX('CAMAGUI DATA UNIFICADA'!$C$2:$T1007,MATCH(1,($A85='CAMAGUI DATA UNIFICADA'!$A$2:$A1007)*($BV$1='CAMAGUI DATA UNIFICADA'!$B$2:$B1007),0),MATCH(CA$2,'CAMAGUI DATA UNIFICADA'!$C$1:$T$1,0)),"")</f>
        <v/>
      </c>
      <c r="CB85" s="2" t="str">
        <f t="array" ref="CB85">IFERROR(INDEX('CAMAGUI DATA UNIFICADA'!$C$2:$T1007,MATCH(1,($A85='CAMAGUI DATA UNIFICADA'!$A$2:$A1007)*($BV$1='CAMAGUI DATA UNIFICADA'!$B$2:$B1007),0),MATCH(CB$2,'CAMAGUI DATA UNIFICADA'!$C$1:$T$1,0)),"")</f>
        <v/>
      </c>
      <c r="CC85" s="33" t="str">
        <f t="array" ref="CC85">IFERROR(INDEX('CAMAGUI DATA UNIFICADA'!$C$2:$T1007,MATCH(1,($A85='CAMAGUI DATA UNIFICADA'!$A$2:$A1007)*($BV$1='CAMAGUI DATA UNIFICADA'!$B$2:$B1007),0),MATCH(CC$2,'CAMAGUI DATA UNIFICADA'!$C$1:$T$1,0)),"")</f>
        <v/>
      </c>
      <c r="CD85" s="60" t="str">
        <f t="array" ref="CD85">IFERROR(INDEX('CAMAGUI DATA UNIFICADA'!$C$2:$T1007,MATCH(1,($A85='CAMAGUI DATA UNIFICADA'!$A$2:$A1007)*($BV$1='CAMAGUI DATA UNIFICADA'!$B$2:$B1007),0),MATCH(CD$2,'CAMAGUI DATA UNIFICADA'!$C$1:$T$1,0)),"")</f>
        <v/>
      </c>
      <c r="CE85" s="33" t="str">
        <f t="array" ref="CE85">IFERROR(INDEX('CAMAGUI DATA UNIFICADA'!$C$2:$T1007,MATCH(1,($A85='CAMAGUI DATA UNIFICADA'!$A$2:$A1007)*($BV$1='CAMAGUI DATA UNIFICADA'!$B$2:$B1007),0),MATCH(CE$2,'CAMAGUI DATA UNIFICADA'!$C$1:$T$1,0)),"")</f>
        <v/>
      </c>
      <c r="CF85" s="23" t="str">
        <f t="array" ref="CF85">IFERROR(INDEX('CAMAGUI DATA UNIFICADA'!$C$2:$T1007,MATCH(1,($A85='CAMAGUI DATA UNIFICADA'!$A$2:$A1007)*($BV$1='CAMAGUI DATA UNIFICADA'!$B$2:$B1007),0),MATCH(CF$2,'CAMAGUI DATA UNIFICADA'!$C$1:$T$1,0)),"")</f>
        <v/>
      </c>
      <c r="CG85" s="23" t="str">
        <f t="array" ref="CG85">IFERROR(INDEX('CAMAGUI DATA UNIFICADA'!$C$2:$T1007,MATCH(1,($A85='CAMAGUI DATA UNIFICADA'!$A$2:$A1007)*($BV$1='CAMAGUI DATA UNIFICADA'!$B$2:$B1007),0),MATCH(CG$2,'CAMAGUI DATA UNIFICADA'!$C$1:$T$1,0)),"")</f>
        <v/>
      </c>
      <c r="CH85" s="60" t="str">
        <f t="array" ref="CH85">IFERROR(INDEX('CAMAGUI DATA UNIFICADA'!$C$2:$T1007,MATCH(1,($A85='CAMAGUI DATA UNIFICADA'!$A$2:$A1007)*($BV$1='CAMAGUI DATA UNIFICADA'!$B$2:$B1007),0),MATCH(CH$2,'CAMAGUI DATA UNIFICADA'!$C$1:$T$1,0)),"")</f>
        <v/>
      </c>
      <c r="CI85" s="2" t="str">
        <f t="array" ref="CI85">IFERROR(INDEX('CAMAGUI DATA UNIFICADA'!$C$2:$T1007,MATCH(1,($A85='CAMAGUI DATA UNIFICADA'!$A$2:$A1007)*($BV$1='CAMAGUI DATA UNIFICADA'!$B$2:$B1007),0),MATCH(CI$2,'CAMAGUI DATA UNIFICADA'!$C$1:$T$1,0)),"")</f>
        <v/>
      </c>
      <c r="CJ85" s="2" t="str">
        <f t="array" ref="CJ85">IFERROR(INDEX('CAMAGUI DATA UNIFICADA'!$C$2:$T1007,MATCH(1,($A85='CAMAGUI DATA UNIFICADA'!$A$2:$A1007)*($BV$1='CAMAGUI DATA UNIFICADA'!$B$2:$B1007),0),MATCH(CJ$2,'CAMAGUI DATA UNIFICADA'!$C$1:$T$1,0)),"")</f>
        <v/>
      </c>
      <c r="CK85" s="33" t="str">
        <f t="array" ref="CK85">IFERROR(INDEX('CAMAGUI DATA UNIFICADA'!$C$2:$T1007,MATCH(1,($A85='CAMAGUI DATA UNIFICADA'!$A$2:$A1007)*($BV$1='CAMAGUI DATA UNIFICADA'!$B$2:$B1007),0),MATCH(CK$2,'CAMAGUI DATA UNIFICADA'!$C$1:$T$1,0)),"")</f>
        <v/>
      </c>
      <c r="CL85" s="60" t="str">
        <f t="array" ref="CL85">IFERROR(INDEX('CAMAGUI DATA UNIFICADA'!$C$2:$T1007,MATCH(1,($A85='CAMAGUI DATA UNIFICADA'!$A$2:$A1007)*($BV$1='CAMAGUI DATA UNIFICADA'!$B$2:$B1007),0),MATCH(CL$2,'CAMAGUI DATA UNIFICADA'!$C$1:$T$1,0)),"")</f>
        <v/>
      </c>
      <c r="CM85" s="140" t="str">
        <f t="array" ref="CM85">IFERROR(INDEX('CAMAGUI DATA UNIFICADA'!$C$2:$T1007,MATCH(1,($A85='CAMAGUI DATA UNIFICADA'!$A$2:$A1007)*($BV$1='CAMAGUI DATA UNIFICADA'!$B$2:$B1007),0),MATCH(CM$2,'CAMAGUI DATA UNIFICADA'!$C$1:$T$1,0)),"")</f>
        <v/>
      </c>
      <c r="CN85" s="138" t="str">
        <f t="array" ref="CN85">IFERROR(INDEX('CAMAGUI DATA UNIFICADA'!$C$2:$T1007,MATCH(1,($A85='CAMAGUI DATA UNIFICADA'!$A$2:$A1007)*($CN$1='CAMAGUI DATA UNIFICADA'!$B$2:$B1007),0),MATCH(CN$2,'CAMAGUI DATA UNIFICADA'!$C$1:$T$1,0)),"")</f>
        <v/>
      </c>
      <c r="CO85" s="2" t="str">
        <f t="array" ref="CO85">IFERROR(INDEX('CAMAGUI DATA UNIFICADA'!$C$2:$T1007,MATCH(1,($A85='CAMAGUI DATA UNIFICADA'!$A$2:$A1007)*($CN$1='CAMAGUI DATA UNIFICADA'!$B$2:$B1007),0),MATCH(CO$2,'CAMAGUI DATA UNIFICADA'!$C$1:$T$1,0)),"")</f>
        <v/>
      </c>
      <c r="CP85" s="2" t="str">
        <f t="array" ref="CP85">IFERROR(INDEX('CAMAGUI DATA UNIFICADA'!$C$2:$T1007,MATCH(1,($A85='CAMAGUI DATA UNIFICADA'!$A$2:$A1007)*($CN$1='CAMAGUI DATA UNIFICADA'!$B$2:$B1007),0),MATCH(CP$2,'CAMAGUI DATA UNIFICADA'!$C$1:$T$1,0)),"")</f>
        <v/>
      </c>
      <c r="CQ85" s="2" t="str">
        <f t="array" ref="CQ85">IFERROR(INDEX('CAMAGUI DATA UNIFICADA'!$C$2:$T1007,MATCH(1,($A85='CAMAGUI DATA UNIFICADA'!$A$2:$A1007)*($CN$1='CAMAGUI DATA UNIFICADA'!$B$2:$B1007),0),MATCH(CQ$2,'CAMAGUI DATA UNIFICADA'!$C$1:$T$1,0)),"")</f>
        <v/>
      </c>
      <c r="CR85" s="139" t="str">
        <f t="array" ref="CR85">IFERROR(INDEX('CAMAGUI DATA UNIFICADA'!$C$2:$T1007,MATCH(1,($A85='CAMAGUI DATA UNIFICADA'!$A$2:$A1007)*($CN$1='CAMAGUI DATA UNIFICADA'!$B$2:$B1007),0),MATCH(CR$2,'CAMAGUI DATA UNIFICADA'!$C$1:$T$1,0)),"")</f>
        <v/>
      </c>
      <c r="CS85" s="2" t="str">
        <f t="array" ref="CS85">IFERROR(INDEX('CAMAGUI DATA UNIFICADA'!$C$2:$T1007,MATCH(1,($A85='CAMAGUI DATA UNIFICADA'!$A$2:$A1007)*($CN$1='CAMAGUI DATA UNIFICADA'!$B$2:$B1007),0),MATCH(CS$2,'CAMAGUI DATA UNIFICADA'!$C$1:$T$1,0)),"")</f>
        <v/>
      </c>
      <c r="CT85" s="2" t="str">
        <f t="array" ref="CT85">IFERROR(INDEX('CAMAGUI DATA UNIFICADA'!$C$2:$T1007,MATCH(1,($A85='CAMAGUI DATA UNIFICADA'!$A$2:$A1007)*($CN$1='CAMAGUI DATA UNIFICADA'!$B$2:$B1007),0),MATCH(CT$2,'CAMAGUI DATA UNIFICADA'!$C$1:$T$1,0)),"")</f>
        <v/>
      </c>
      <c r="CU85" s="33" t="str">
        <f t="array" ref="CU85">IFERROR(INDEX('CAMAGUI DATA UNIFICADA'!$C$2:$T1007,MATCH(1,($A85='CAMAGUI DATA UNIFICADA'!$A$2:$A1007)*($CN$1='CAMAGUI DATA UNIFICADA'!$B$2:$B1007),0),MATCH(CU$2,'CAMAGUI DATA UNIFICADA'!$C$1:$T$1,0)),"")</f>
        <v/>
      </c>
      <c r="CV85" s="60" t="str">
        <f t="array" ref="CV85">IFERROR(INDEX('CAMAGUI DATA UNIFICADA'!$C$2:$T1007,MATCH(1,($A85='CAMAGUI DATA UNIFICADA'!$A$2:$A1007)*($CN$1='CAMAGUI DATA UNIFICADA'!$B$2:$B1007),0),MATCH(CV$2,'CAMAGUI DATA UNIFICADA'!$C$1:$T$1,0)),"")</f>
        <v/>
      </c>
      <c r="CW85" s="33" t="str">
        <f t="array" ref="CW85">IFERROR(INDEX('CAMAGUI DATA UNIFICADA'!$C$2:$T1007,MATCH(1,($A85='CAMAGUI DATA UNIFICADA'!$A$2:$A1007)*($CN$1='CAMAGUI DATA UNIFICADA'!$B$2:$B1007),0),MATCH(CW$2,'CAMAGUI DATA UNIFICADA'!$C$1:$T$1,0)),"")</f>
        <v/>
      </c>
      <c r="CX85" s="23" t="str">
        <f t="array" ref="CX85">IFERROR(INDEX('CAMAGUI DATA UNIFICADA'!$C$2:$T1007,MATCH(1,($A85='CAMAGUI DATA UNIFICADA'!$A$2:$A1007)*($CN$1='CAMAGUI DATA UNIFICADA'!$B$2:$B1007),0),MATCH(CX$2,'CAMAGUI DATA UNIFICADA'!$C$1:$T$1,0)),"")</f>
        <v/>
      </c>
      <c r="CY85" s="23" t="str">
        <f t="array" ref="CY85">IFERROR(INDEX('CAMAGUI DATA UNIFICADA'!$C$2:$T1007,MATCH(1,($A85='CAMAGUI DATA UNIFICADA'!$A$2:$A1007)*($CN$1='CAMAGUI DATA UNIFICADA'!$B$2:$B1007),0),MATCH(CY$2,'CAMAGUI DATA UNIFICADA'!$C$1:$T$1,0)),"")</f>
        <v/>
      </c>
      <c r="CZ85" s="60" t="str">
        <f t="array" ref="CZ85">IFERROR(INDEX('CAMAGUI DATA UNIFICADA'!$C$2:$T1007,MATCH(1,($A85='CAMAGUI DATA UNIFICADA'!$A$2:$A1007)*($CN$1='CAMAGUI DATA UNIFICADA'!$B$2:$B1007),0),MATCH(CZ$2,'CAMAGUI DATA UNIFICADA'!$C$1:$T$1,0)),"")</f>
        <v/>
      </c>
      <c r="DA85" s="2" t="str">
        <f t="array" ref="DA85">IFERROR(INDEX('CAMAGUI DATA UNIFICADA'!$C$2:$T1007,MATCH(1,($A85='CAMAGUI DATA UNIFICADA'!$A$2:$A1007)*($CN$1='CAMAGUI DATA UNIFICADA'!$B$2:$B1007),0),MATCH(DA$2,'CAMAGUI DATA UNIFICADA'!$C$1:$T$1,0)),"")</f>
        <v/>
      </c>
      <c r="DB85" s="2" t="str">
        <f t="array" ref="DB85">IFERROR(INDEX('CAMAGUI DATA UNIFICADA'!$C$2:$T1007,MATCH(1,($A85='CAMAGUI DATA UNIFICADA'!$A$2:$A1007)*($CN$1='CAMAGUI DATA UNIFICADA'!$B$2:$B1007),0),MATCH(DB$2,'CAMAGUI DATA UNIFICADA'!$C$1:$T$1,0)),"")</f>
        <v/>
      </c>
      <c r="DC85" s="33" t="str">
        <f t="array" ref="DC85">IFERROR(INDEX('CAMAGUI DATA UNIFICADA'!$C$2:$T1007,MATCH(1,($A85='CAMAGUI DATA UNIFICADA'!$A$2:$A1007)*($CN$1='CAMAGUI DATA UNIFICADA'!$B$2:$B1007),0),MATCH(DC$2,'CAMAGUI DATA UNIFICADA'!$C$1:$T$1,0)),"")</f>
        <v/>
      </c>
      <c r="DD85" s="60" t="str">
        <f t="array" ref="DD85">IFERROR(INDEX('CAMAGUI DATA UNIFICADA'!$C$2:$T1007,MATCH(1,($A85='CAMAGUI DATA UNIFICADA'!$A$2:$A1007)*($CN$1='CAMAGUI DATA UNIFICADA'!$B$2:$B1007),0),MATCH(DD$2,'CAMAGUI DATA UNIFICADA'!$C$1:$T$1,0)),"")</f>
        <v/>
      </c>
      <c r="DE85" s="140" t="str">
        <f t="array" ref="DE85">IFERROR(INDEX('CAMAGUI DATA UNIFICADA'!$C$2:$T1007,MATCH(1,($A85='CAMAGUI DATA UNIFICADA'!$A$2:$A1007)*($CN$1='CAMAGUI DATA UNIFICADA'!$B$2:$B1007),0),MATCH(DE$2,'CAMAGUI DATA UNIFICADA'!$C$1:$T$1,0)),"")</f>
        <v/>
      </c>
      <c r="DF85" s="138" t="str">
        <f t="array" ref="DF85">IFERROR(INDEX('CAMAGUI DATA UNIFICADA'!$C$2:$T1007,MATCH(1,($A85='CAMAGUI DATA UNIFICADA'!$A$2:$A1007)*($DF$1='CAMAGUI DATA UNIFICADA'!$B$2:$B1007),0),MATCH(DF$2,'CAMAGUI DATA UNIFICADA'!$C$1:$T$1,0)),"")</f>
        <v/>
      </c>
      <c r="DG85" s="2" t="str">
        <f t="array" ref="DG85">IFERROR(INDEX('CAMAGUI DATA UNIFICADA'!$C$2:$T1007,MATCH(1,($A85='CAMAGUI DATA UNIFICADA'!$A$2:$A1007)*($DF$1='CAMAGUI DATA UNIFICADA'!$B$2:$B1007),0),MATCH(DG$2,'CAMAGUI DATA UNIFICADA'!$C$1:$T$1,0)),"")</f>
        <v/>
      </c>
      <c r="DH85" s="2" t="str">
        <f t="array" ref="DH85">IFERROR(INDEX('CAMAGUI DATA UNIFICADA'!$C$2:$T1007,MATCH(1,($A85='CAMAGUI DATA UNIFICADA'!$A$2:$A1007)*($DF$1='CAMAGUI DATA UNIFICADA'!$B$2:$B1007),0),MATCH(DH$2,'CAMAGUI DATA UNIFICADA'!$C$1:$T$1,0)),"")</f>
        <v/>
      </c>
      <c r="DI85" s="2" t="str">
        <f t="array" ref="DI85">IFERROR(INDEX('CAMAGUI DATA UNIFICADA'!$C$2:$T1007,MATCH(1,($A85='CAMAGUI DATA UNIFICADA'!$A$2:$A1007)*($DF$1='CAMAGUI DATA UNIFICADA'!$B$2:$B1007),0),MATCH(DI$2,'CAMAGUI DATA UNIFICADA'!$C$1:$T$1,0)),"")</f>
        <v/>
      </c>
      <c r="DJ85" s="139" t="str">
        <f t="array" ref="DJ85">IFERROR(INDEX('CAMAGUI DATA UNIFICADA'!$C$2:$T1007,MATCH(1,($A85='CAMAGUI DATA UNIFICADA'!$A$2:$A1007)*($DF$1='CAMAGUI DATA UNIFICADA'!$B$2:$B1007),0),MATCH(DJ$2,'CAMAGUI DATA UNIFICADA'!$C$1:$T$1,0)),"")</f>
        <v/>
      </c>
      <c r="DK85" s="2" t="str">
        <f t="array" ref="DK85">IFERROR(INDEX('CAMAGUI DATA UNIFICADA'!$C$2:$T1007,MATCH(1,($A85='CAMAGUI DATA UNIFICADA'!$A$2:$A1007)*($DF$1='CAMAGUI DATA UNIFICADA'!$B$2:$B1007),0),MATCH(DK$2,'CAMAGUI DATA UNIFICADA'!$C$1:$T$1,0)),"")</f>
        <v/>
      </c>
      <c r="DL85" s="2" t="str">
        <f t="array" ref="DL85">IFERROR(INDEX('CAMAGUI DATA UNIFICADA'!$C$2:$T1007,MATCH(1,($A85='CAMAGUI DATA UNIFICADA'!$A$2:$A1007)*($DF$1='CAMAGUI DATA UNIFICADA'!$B$2:$B1007),0),MATCH(DL$2,'CAMAGUI DATA UNIFICADA'!$C$1:$T$1,0)),"")</f>
        <v/>
      </c>
      <c r="DM85" s="33" t="str">
        <f t="array" ref="DM85">IFERROR(INDEX('CAMAGUI DATA UNIFICADA'!$C$2:$T1007,MATCH(1,($A85='CAMAGUI DATA UNIFICADA'!$A$2:$A1007)*($DF$1='CAMAGUI DATA UNIFICADA'!$B$2:$B1007),0),MATCH(DM$2,'CAMAGUI DATA UNIFICADA'!$C$1:$T$1,0)),"")</f>
        <v/>
      </c>
      <c r="DN85" s="60" t="str">
        <f t="array" ref="DN85">IFERROR(INDEX('CAMAGUI DATA UNIFICADA'!$C$2:$T1007,MATCH(1,($A85='CAMAGUI DATA UNIFICADA'!$A$2:$A1007)*($DF$1='CAMAGUI DATA UNIFICADA'!$B$2:$B1007),0),MATCH(DN$2,'CAMAGUI DATA UNIFICADA'!$C$1:$T$1,0)),"")</f>
        <v/>
      </c>
      <c r="DO85" s="33" t="str">
        <f t="array" ref="DO85">IFERROR(INDEX('CAMAGUI DATA UNIFICADA'!$C$2:$T1007,MATCH(1,($A85='CAMAGUI DATA UNIFICADA'!$A$2:$A1007)*($DF$1='CAMAGUI DATA UNIFICADA'!$B$2:$B1007),0),MATCH(DO$2,'CAMAGUI DATA UNIFICADA'!$C$1:$T$1,0)),"")</f>
        <v/>
      </c>
      <c r="DP85" s="23" t="str">
        <f t="array" ref="DP85">IFERROR(INDEX('CAMAGUI DATA UNIFICADA'!$C$2:$T1007,MATCH(1,($A85='CAMAGUI DATA UNIFICADA'!$A$2:$A1007)*($DF$1='CAMAGUI DATA UNIFICADA'!$B$2:$B1007),0),MATCH(DP$2,'CAMAGUI DATA UNIFICADA'!$C$1:$T$1,0)),"")</f>
        <v/>
      </c>
      <c r="DQ85" s="23" t="str">
        <f t="array" ref="DQ85">IFERROR(INDEX('CAMAGUI DATA UNIFICADA'!$C$2:$T1007,MATCH(1,($A85='CAMAGUI DATA UNIFICADA'!$A$2:$A1007)*($DF$1='CAMAGUI DATA UNIFICADA'!$B$2:$B1007),0),MATCH(DQ$2,'CAMAGUI DATA UNIFICADA'!$C$1:$T$1,0)),"")</f>
        <v/>
      </c>
      <c r="DR85" s="2" t="str">
        <f t="array" ref="DR85">IFERROR(INDEX('CAMAGUI DATA UNIFICADA'!$C$2:$T1007,MATCH(1,($A85='CAMAGUI DATA UNIFICADA'!$A$2:$A1007)*($DF$1='CAMAGUI DATA UNIFICADA'!$B$2:$B1007),0),MATCH(DR$2,'CAMAGUI DATA UNIFICADA'!$C$1:$T$1,0)),"")</f>
        <v/>
      </c>
      <c r="DS85" s="2" t="str">
        <f t="array" ref="DS85">IFERROR(INDEX('CAMAGUI DATA UNIFICADA'!$C$2:$T1007,MATCH(1,($A85='CAMAGUI DATA UNIFICADA'!$A$2:$A1007)*($DF$1='CAMAGUI DATA UNIFICADA'!$B$2:$B1007),0),MATCH(DS$2,'CAMAGUI DATA UNIFICADA'!$C$1:$T$1,0)),"")</f>
        <v/>
      </c>
      <c r="DT85" s="2" t="str">
        <f t="array" ref="DT85">IFERROR(INDEX('CAMAGUI DATA UNIFICADA'!$C$2:$T1007,MATCH(1,($A85='CAMAGUI DATA UNIFICADA'!$A$2:$A1007)*($DF$1='CAMAGUI DATA UNIFICADA'!$B$2:$B1007),0),MATCH(DT$2,'CAMAGUI DATA UNIFICADA'!$C$1:$T$1,0)),"")</f>
        <v/>
      </c>
      <c r="DU85" s="33" t="str">
        <f t="array" ref="DU85">IFERROR(INDEX('CAMAGUI DATA UNIFICADA'!$C$2:$T1007,MATCH(1,($A85='CAMAGUI DATA UNIFICADA'!$A$2:$A1007)*($DF$1='CAMAGUI DATA UNIFICADA'!$B$2:$B1007),0),MATCH(DU$2,'CAMAGUI DATA UNIFICADA'!$C$1:$T$1,0)),"")</f>
        <v/>
      </c>
      <c r="DV85" s="60" t="str">
        <f t="array" ref="DV85">IFERROR(INDEX('CAMAGUI DATA UNIFICADA'!$C$2:$T1007,MATCH(1,($A85='CAMAGUI DATA UNIFICADA'!$A$2:$A1007)*($DF$1='CAMAGUI DATA UNIFICADA'!$B$2:$B1007),0),MATCH(DV$2,'CAMAGUI DATA UNIFICADA'!$C$1:$T$1,0)),"")</f>
        <v/>
      </c>
      <c r="DW85" s="140" t="str">
        <f t="array" ref="DW85">IFERROR(INDEX('CAMAGUI DATA UNIFICADA'!$C$2:$T1007,MATCH(1,($A85='CAMAGUI DATA UNIFICADA'!$A$2:$A1007)*($DF$1='CAMAGUI DATA UNIFICADA'!$B$2:$B1007),0),MATCH(DW$2,'CAMAGUI DATA UNIFICADA'!$C$1:$T$1,0)),"")</f>
        <v/>
      </c>
      <c r="DX85" s="144" t="str">
        <f t="array" ref="DX85">IFERROR(INDEX('CAMAGUI DATA UNIFICADA'!$C$2:$T1007,MATCH(1,($A85='CAMAGUI DATA UNIFICADA'!$A$2:$A1007)*($DX$1='CAMAGUI DATA UNIFICADA'!$B$2:$B1007),0),MATCH(DX$2,'CAMAGUI DATA UNIFICADA'!$C$1:$T$1,0)),"")</f>
        <v/>
      </c>
      <c r="DY85" s="60" t="str">
        <f t="array" ref="DY85">IFERROR(INDEX('CAMAGUI DATA UNIFICADA'!$C$2:$T1007,MATCH(1,($A85='CAMAGUI DATA UNIFICADA'!$A$2:$A1007)*($DX$1='CAMAGUI DATA UNIFICADA'!$B$2:$B1007),0),MATCH(DY$2,'CAMAGUI DATA UNIFICADA'!$C$1:$T$1,0)),"")</f>
        <v/>
      </c>
      <c r="DZ85" s="60" t="str">
        <f t="array" ref="DZ85">IFERROR(INDEX('CAMAGUI DATA UNIFICADA'!$C$2:$T1007,MATCH(1,($A85='CAMAGUI DATA UNIFICADA'!$A$2:$A1007)*($DX$1='CAMAGUI DATA UNIFICADA'!$B$2:$B1007),0),MATCH(DZ$2,'CAMAGUI DATA UNIFICADA'!$C$1:$T$1,0)),"")</f>
        <v/>
      </c>
      <c r="EA85" s="60" t="str">
        <f t="array" ref="EA85">IFERROR(INDEX('CAMAGUI DATA UNIFICADA'!$C$2:$T1007,MATCH(1,($A85='CAMAGUI DATA UNIFICADA'!$A$2:$A1007)*($DX$1='CAMAGUI DATA UNIFICADA'!$B$2:$B1007),0),MATCH(EA$2,'CAMAGUI DATA UNIFICADA'!$C$1:$T$1,0)),"")</f>
        <v/>
      </c>
      <c r="EB85" s="60" t="str">
        <f t="array" ref="EB85">IFERROR(INDEX('CAMAGUI DATA UNIFICADA'!$C$2:$T1007,MATCH(1,($A85='CAMAGUI DATA UNIFICADA'!$A$2:$A1007)*($DX$1='CAMAGUI DATA UNIFICADA'!$B$2:$B1007),0),MATCH(EB$2,'CAMAGUI DATA UNIFICADA'!$C$1:$T$1,0)),"")</f>
        <v/>
      </c>
      <c r="EC85" s="60" t="str">
        <f t="array" ref="EC85">IFERROR(INDEX('CAMAGUI DATA UNIFICADA'!$C$2:$T1007,MATCH(1,($A85='CAMAGUI DATA UNIFICADA'!$A$2:$A1007)*($DX$1='CAMAGUI DATA UNIFICADA'!$B$2:$B1007),0),MATCH(EC$2,'CAMAGUI DATA UNIFICADA'!$C$1:$T$1,0)),"")</f>
        <v/>
      </c>
      <c r="ED85" s="60" t="str">
        <f t="array" ref="ED85">IFERROR(INDEX('CAMAGUI DATA UNIFICADA'!$C$2:$T1007,MATCH(1,($A85='CAMAGUI DATA UNIFICADA'!$A$2:$A1007)*($DX$1='CAMAGUI DATA UNIFICADA'!$B$2:$B1007),0),MATCH(ED$2,'CAMAGUI DATA UNIFICADA'!$C$1:$T$1,0)),"")</f>
        <v/>
      </c>
      <c r="EE85" s="60" t="str">
        <f t="array" ref="EE85">IFERROR(INDEX('CAMAGUI DATA UNIFICADA'!$C$2:$T1007,MATCH(1,($A85='CAMAGUI DATA UNIFICADA'!$A$2:$A1007)*($DX$1='CAMAGUI DATA UNIFICADA'!$B$2:$B1007),0),MATCH(EE$2,'CAMAGUI DATA UNIFICADA'!$C$1:$T$1,0)),"")</f>
        <v/>
      </c>
      <c r="EF85" s="60" t="str">
        <f t="array" ref="EF85">IFERROR(INDEX('CAMAGUI DATA UNIFICADA'!$C$2:$T1007,MATCH(1,($A85='CAMAGUI DATA UNIFICADA'!$A$2:$A1007)*($DX$1='CAMAGUI DATA UNIFICADA'!$B$2:$B1007),0),MATCH(EF$2,'CAMAGUI DATA UNIFICADA'!$C$1:$T$1,0)),"")</f>
        <v/>
      </c>
      <c r="EG85" s="60" t="str">
        <f t="array" ref="EG85">IFERROR(INDEX('CAMAGUI DATA UNIFICADA'!$C$2:$T1007,MATCH(1,($A85='CAMAGUI DATA UNIFICADA'!$A$2:$A1007)*($DX$1='CAMAGUI DATA UNIFICADA'!$B$2:$B1007),0),MATCH(EG$2,'CAMAGUI DATA UNIFICADA'!$C$1:$T$1,0)),"")</f>
        <v/>
      </c>
      <c r="EH85" s="60" t="str">
        <f t="array" ref="EH85">IFERROR(INDEX('CAMAGUI DATA UNIFICADA'!$C$2:$T1007,MATCH(1,($A85='CAMAGUI DATA UNIFICADA'!$A$2:$A1007)*($DX$1='CAMAGUI DATA UNIFICADA'!$B$2:$B1007),0),MATCH(EH$2,'CAMAGUI DATA UNIFICADA'!$C$1:$T$1,0)),"")</f>
        <v/>
      </c>
      <c r="EI85" s="60" t="str">
        <f t="array" ref="EI85">IFERROR(INDEX('CAMAGUI DATA UNIFICADA'!$C$2:$T1007,MATCH(1,($A85='CAMAGUI DATA UNIFICADA'!$A$2:$A1007)*($DX$1='CAMAGUI DATA UNIFICADA'!$B$2:$B1007),0),MATCH(EI$2,'CAMAGUI DATA UNIFICADA'!$C$1:$T$1,0)),"")</f>
        <v/>
      </c>
      <c r="EJ85" s="60" t="str">
        <f t="array" ref="EJ85">IFERROR(INDEX('CAMAGUI DATA UNIFICADA'!$C$2:$T1007,MATCH(1,($A85='CAMAGUI DATA UNIFICADA'!$A$2:$A1007)*($DX$1='CAMAGUI DATA UNIFICADA'!$B$2:$B1007),0),MATCH(EJ$2,'CAMAGUI DATA UNIFICADA'!$C$1:$T$1,0)),"")</f>
        <v/>
      </c>
      <c r="EK85" s="60" t="str">
        <f t="array" ref="EK85">IFERROR(INDEX('CAMAGUI DATA UNIFICADA'!$C$2:$T1007,MATCH(1,($A85='CAMAGUI DATA UNIFICADA'!$A$2:$A1007)*($DX$1='CAMAGUI DATA UNIFICADA'!$B$2:$B1007),0),MATCH(EK$2,'CAMAGUI DATA UNIFICADA'!$C$1:$T$1,0)),"")</f>
        <v/>
      </c>
      <c r="EL85" s="60" t="str">
        <f t="array" ref="EL85">IFERROR(INDEX('CAMAGUI DATA UNIFICADA'!$C$2:$T1007,MATCH(1,($A85='CAMAGUI DATA UNIFICADA'!$A$2:$A1007)*($DX$1='CAMAGUI DATA UNIFICADA'!$B$2:$B1007),0),MATCH(EL$2,'CAMAGUI DATA UNIFICADA'!$C$1:$T$1,0)),"")</f>
        <v/>
      </c>
      <c r="EM85" s="60" t="str">
        <f t="array" ref="EM85">IFERROR(INDEX('CAMAGUI DATA UNIFICADA'!$C$2:$T1007,MATCH(1,($A85='CAMAGUI DATA UNIFICADA'!$A$2:$A1007)*($DX$1='CAMAGUI DATA UNIFICADA'!$B$2:$B1007),0),MATCH(EM$2,'CAMAGUI DATA UNIFICADA'!$C$1:$T$1,0)),"")</f>
        <v/>
      </c>
      <c r="EN85" s="60" t="str">
        <f t="array" ref="EN85">IFERROR(INDEX('CAMAGUI DATA UNIFICADA'!$C$2:$T1007,MATCH(1,($A85='CAMAGUI DATA UNIFICADA'!$A$2:$A1007)*($DX$1='CAMAGUI DATA UNIFICADA'!$B$2:$B1007),0),MATCH(EN$2,'CAMAGUI DATA UNIFICADA'!$C$1:$T$1,0)),"")</f>
        <v/>
      </c>
      <c r="EO85" s="140" t="str">
        <f t="array" ref="EO85">IFERROR(INDEX('CAMAGUI DATA UNIFICADA'!$C$2:$T1007,MATCH(1,($A85='CAMAGUI DATA UNIFICADA'!$A$2:$A1007)*($DX$1='CAMAGUI DATA UNIFICADA'!$B$2:$B1007),0),MATCH(EO$2,'CAMAGUI DATA UNIFICADA'!$C$1:$T$1,0)),"")</f>
        <v/>
      </c>
    </row>
    <row r="86">
      <c r="A86" s="137">
        <v>45530.0</v>
      </c>
      <c r="B86" s="138" t="str">
        <f t="array" ref="B86">IFERROR(INDEX('CAMAGUI DATA UNIFICADA'!$C$2:$T1007,MATCH(1,($A86='CAMAGUI DATA UNIFICADA'!$A$2:$A1007)*($B$1='CAMAGUI DATA UNIFICADA'!$B$2:$B1007),0),MATCH(B$2,'CAMAGUI DATA UNIFICADA'!$C$1:$T$1,0)),"")</f>
        <v>CA1230724</v>
      </c>
      <c r="C86" s="2">
        <f t="array" ref="C86">IFERROR(INDEX('CAMAGUI DATA UNIFICADA'!$C$2:$T1007,MATCH(1,($A86='CAMAGUI DATA UNIFICADA'!$A$2:$A1007)*($B$1='CAMAGUI DATA UNIFICADA'!$B$2:$B1007),0),MATCH(C$2,'CAMAGUI DATA UNIFICADA'!$C$1:$T$1,0)),"")</f>
        <v>450</v>
      </c>
      <c r="D86" s="2">
        <f t="array" ref="D86">IFERROR(INDEX('CAMAGUI DATA UNIFICADA'!$C$2:$T1007,MATCH(1,($A86='CAMAGUI DATA UNIFICADA'!$A$2:$A1007)*($B$1='CAMAGUI DATA UNIFICADA'!$B$2:$B1007),0),MATCH(D$2,'CAMAGUI DATA UNIFICADA'!$C$1:$T$1,0)),"")</f>
        <v>2950</v>
      </c>
      <c r="E86" s="2" t="str">
        <f t="array" ref="E86">IFERROR(INDEX('CAMAGUI DATA UNIFICADA'!$C$2:$T1007,MATCH(1,($A86='CAMAGUI DATA UNIFICADA'!$A$2:$A1007)*($B$1='CAMAGUI DATA UNIFICADA'!$B$2:$B1007),0),MATCH(E$2,'CAMAGUI DATA UNIFICADA'!$C$1:$T$1,0)),"")</f>
        <v>SKR MAST</v>
      </c>
      <c r="F86" s="139">
        <f t="array" ref="F86">IFERROR(INDEX('CAMAGUI DATA UNIFICADA'!$C$2:$T1007,MATCH(1,($A86='CAMAGUI DATA UNIFICADA'!$A$2:$A1007)*($B$1='CAMAGUI DATA UNIFICADA'!$B$2:$B1007),0),MATCH(F$2,'CAMAGUI DATA UNIFICADA'!$C$1:$T$1,0)),"")</f>
        <v>2891</v>
      </c>
      <c r="G86" s="2">
        <f t="array" ref="G86">IFERROR(INDEX('CAMAGUI DATA UNIFICADA'!$C$2:$T1007,MATCH(1,($A86='CAMAGUI DATA UNIFICADA'!$A$2:$A1007)*($B$1='CAMAGUI DATA UNIFICADA'!$B$2:$B1007),0),MATCH(G$2,'CAMAGUI DATA UNIFICADA'!$C$1:$T$1,0)),"")</f>
        <v>12.12</v>
      </c>
      <c r="H86" s="2">
        <f t="array" ref="H86">IFERROR(INDEX('CAMAGUI DATA UNIFICADA'!$C$2:$T1007,MATCH(1,($A86='CAMAGUI DATA UNIFICADA'!$A$2:$A1007)*($B$1='CAMAGUI DATA UNIFICADA'!$B$2:$B1007),0),MATCH(H$2,'CAMAGUI DATA UNIFICADA'!$C$1:$T$1,0)),"")</f>
        <v>2.78</v>
      </c>
      <c r="I86" s="33">
        <f t="array" ref="I86">IFERROR(INDEX('CAMAGUI DATA UNIFICADA'!$C$2:$T1007,MATCH(1,($A86='CAMAGUI DATA UNIFICADA'!$A$2:$A1007)*($B$1='CAMAGUI DATA UNIFICADA'!$B$2:$B1007),0),MATCH(I$2,'CAMAGUI DATA UNIFICADA'!$C$1:$T$1,0)),"")</f>
        <v>4.38672</v>
      </c>
      <c r="J86" s="60">
        <f t="array" ref="J86">IFERROR(INDEX('CAMAGUI DATA UNIFICADA'!$C$2:$T1007,MATCH(1,($A86='CAMAGUI DATA UNIFICADA'!$A$2:$A1007)*($B$1='CAMAGUI DATA UNIFICADA'!$B$2:$B1007),0),MATCH(J$2,'CAMAGUI DATA UNIFICADA'!$C$1:$T$1,0)),"")</f>
        <v>846388.9391</v>
      </c>
      <c r="K86" s="33">
        <f t="array" ref="K86">IFERROR(INDEX('CAMAGUI DATA UNIFICADA'!$C$2:$T1007,MATCH(1,($A86='CAMAGUI DATA UNIFICADA'!$A$2:$A1007)*($B$1='CAMAGUI DATA UNIFICADA'!$B$2:$B1007),0),MATCH(K$2,'CAMAGUI DATA UNIFICADA'!$C$1:$T$1,0)),"")</f>
        <v>1.263275094</v>
      </c>
      <c r="L86" s="23">
        <f t="array" ref="L86">IFERROR(INDEX('CAMAGUI DATA UNIFICADA'!$C$2:$T1007,MATCH(1,($A86='CAMAGUI DATA UNIFICADA'!$A$2:$A1007)*($B$1='CAMAGUI DATA UNIFICADA'!$B$2:$B1007),0),MATCH(L$2,'CAMAGUI DATA UNIFICADA'!$C$1:$T$1,0)),"")</f>
        <v>0.705324116</v>
      </c>
      <c r="M86" s="23">
        <f t="array" ref="M86">IFERROR(INDEX('CAMAGUI DATA UNIFICADA'!$C$2:$T1007,MATCH(1,($A86='CAMAGUI DATA UNIFICADA'!$A$2:$A1007)*($B$1='CAMAGUI DATA UNIFICADA'!$B$2:$B1007),0),MATCH(M$2,'CAMAGUI DATA UNIFICADA'!$C$1:$T$1,0)),"")</f>
        <v>0.7</v>
      </c>
      <c r="N86" s="60">
        <f t="array" ref="N86">IFERROR(INDEX('CAMAGUI DATA UNIFICADA'!$C$2:$T1007,MATCH(1,($A86='CAMAGUI DATA UNIFICADA'!$A$2:$A1007)*($B$1='CAMAGUI DATA UNIFICADA'!$B$2:$B1007),0),MATCH(N$2,'CAMAGUI DATA UNIFICADA'!$C$1:$T$1,0)),"")</f>
        <v>102564.1026</v>
      </c>
      <c r="O86" s="2">
        <f t="array" ref="O86">IFERROR(INDEX('CAMAGUI DATA UNIFICADA'!$C$2:$T1007,MATCH(1,($A86='CAMAGUI DATA UNIFICADA'!$A$2:$A1007)*($B$1='CAMAGUI DATA UNIFICADA'!$B$2:$B1007),0),MATCH(O$2,'CAMAGUI DATA UNIFICADA'!$C$1:$T$1,0)),"")</f>
        <v>3</v>
      </c>
      <c r="P86" s="2">
        <f t="array" ref="P86">IFERROR(INDEX('CAMAGUI DATA UNIFICADA'!$C$2:$T1007,MATCH(1,($A86='CAMAGUI DATA UNIFICADA'!$A$2:$A1007)*($B$1='CAMAGUI DATA UNIFICADA'!$B$2:$B1007),0),MATCH(P$2,'CAMAGUI DATA UNIFICADA'!$C$1:$T$1,0)),"")</f>
        <v>15.12</v>
      </c>
      <c r="Q86" s="33">
        <f t="array" ref="Q86">IFERROR(INDEX('CAMAGUI DATA UNIFICADA'!$C$2:$T1007,MATCH(1,($A86='CAMAGUI DATA UNIFICADA'!$A$2:$A1007)*($B$1='CAMAGUI DATA UNIFICADA'!$B$2:$B1007),0),MATCH(Q$2,'CAMAGUI DATA UNIFICADA'!$C$1:$T$1,0)),"")</f>
        <v>3.9096</v>
      </c>
      <c r="R86" s="60">
        <f t="array" ref="R86">IFERROR(INDEX('CAMAGUI DATA UNIFICADA'!$C$2:$T1007,MATCH(1,($A86='CAMAGUI DATA UNIFICADA'!$A$2:$A1007)*($B$1='CAMAGUI DATA UNIFICADA'!$B$2:$B1007),0),MATCH(R$2,'CAMAGUI DATA UNIFICADA'!$C$1:$T$1,0)),"")</f>
        <v>515.1429093</v>
      </c>
      <c r="S86" s="140">
        <f t="array" ref="S86">IFERROR(INDEX('CAMAGUI DATA UNIFICADA'!$C$2:$T1007,MATCH(1,($A86='CAMAGUI DATA UNIFICADA'!$A$2:$A1007)*($B$1='CAMAGUI DATA UNIFICADA'!$B$2:$B1007),0),MATCH(S$2,'CAMAGUI DATA UNIFICADA'!$C$1:$T$1,0)),"")</f>
        <v>16.28572732</v>
      </c>
      <c r="T86" s="138" t="str">
        <f t="array" ref="T86">IFERROR(INDEX('CAMAGUI DATA UNIFICADA'!$C$2:$T1007,MATCH(1,($A86='CAMAGUI DATA UNIFICADA'!$A$2:$A1007)*($T$1='CAMAGUI DATA UNIFICADA'!$B$2:$B1007),0),MATCH(T$2,'CAMAGUI DATA UNIFICADA'!$C$1:$T$1,0)),"")</f>
        <v>CA2230724</v>
      </c>
      <c r="U86" s="2">
        <f t="array" ref="U86">IFERROR(INDEX('CAMAGUI DATA UNIFICADA'!$C$2:$T1007,MATCH(1,($A86='CAMAGUI DATA UNIFICADA'!$A$2:$A1007)*($T$1='CAMAGUI DATA UNIFICADA'!$B$2:$B1007),0),MATCH(U$2,'CAMAGUI DATA UNIFICADA'!$C$1:$T$1,0)),"")</f>
        <v>325</v>
      </c>
      <c r="V86" s="2">
        <f t="array" ref="V86">IFERROR(INDEX('CAMAGUI DATA UNIFICADA'!$C$2:$T1007,MATCH(1,($A86='CAMAGUI DATA UNIFICADA'!$A$2:$A1007)*($T$1='CAMAGUI DATA UNIFICADA'!$B$2:$B1007),0),MATCH(V$2,'CAMAGUI DATA UNIFICADA'!$C$1:$T$1,0)),"")</f>
        <v>2050</v>
      </c>
      <c r="W86" s="2" t="str">
        <f t="array" ref="W86">IFERROR(INDEX('CAMAGUI DATA UNIFICADA'!$C$2:$T1007,MATCH(1,($A86='CAMAGUI DATA UNIFICADA'!$A$2:$A1007)*($T$1='CAMAGUI DATA UNIFICADA'!$B$2:$B1007),0),MATCH(W$2,'CAMAGUI DATA UNIFICADA'!$C$1:$T$1,0)),"")</f>
        <v>SKR MAST</v>
      </c>
      <c r="X86" s="139">
        <f t="array" ref="X86">IFERROR(INDEX('CAMAGUI DATA UNIFICADA'!$C$2:$T1007,MATCH(1,($A86='CAMAGUI DATA UNIFICADA'!$A$2:$A1007)*($T$1='CAMAGUI DATA UNIFICADA'!$B$2:$B1007),0),MATCH(X$2,'CAMAGUI DATA UNIFICADA'!$C$1:$T$1,0)),"")</f>
        <v>2009</v>
      </c>
      <c r="Y86" s="2">
        <f t="array" ref="Y86">IFERROR(INDEX('CAMAGUI DATA UNIFICADA'!$C$2:$T1007,MATCH(1,($A86='CAMAGUI DATA UNIFICADA'!$A$2:$A1007)*($T$1='CAMAGUI DATA UNIFICADA'!$B$2:$B1007),0),MATCH(Y$2,'CAMAGUI DATA UNIFICADA'!$C$1:$T$1,0)),"")</f>
        <v>12.29</v>
      </c>
      <c r="Z86" s="2">
        <f t="array" ref="Z86">IFERROR(INDEX('CAMAGUI DATA UNIFICADA'!$C$2:$T1007,MATCH(1,($A86='CAMAGUI DATA UNIFICADA'!$A$2:$A1007)*($T$1='CAMAGUI DATA UNIFICADA'!$B$2:$B1007),0),MATCH(Z$2,'CAMAGUI DATA UNIFICADA'!$C$1:$T$1,0)),"")</f>
        <v>3.46</v>
      </c>
      <c r="AA86" s="2">
        <f t="array" ref="AA86">IFERROR(INDEX('CAMAGUI DATA UNIFICADA'!$C$2:$T1007,MATCH(1,($A86='CAMAGUI DATA UNIFICADA'!$A$2:$A1007)*($T$1='CAMAGUI DATA UNIFICADA'!$B$2:$B1007),0),MATCH(AA$2,'CAMAGUI DATA UNIFICADA'!$C$1:$T$1,0)),"")</f>
        <v>4.36224</v>
      </c>
      <c r="AB86" s="60">
        <f t="array" ref="AB86">IFERROR(INDEX('CAMAGUI DATA UNIFICADA'!$C$2:$T1007,MATCH(1,($A86='CAMAGUI DATA UNIFICADA'!$A$2:$A1007)*($T$1='CAMAGUI DATA UNIFICADA'!$B$2:$B1007),0),MATCH(AB$2,'CAMAGUI DATA UNIFICADA'!$C$1:$T$1,0)),"")</f>
        <v>606208.3615</v>
      </c>
      <c r="AC86" s="33">
        <f t="array" ref="AC86">IFERROR(INDEX('CAMAGUI DATA UNIFICADA'!$C$2:$T1007,MATCH(1,($A86='CAMAGUI DATA UNIFICADA'!$A$2:$A1007)*($T$1='CAMAGUI DATA UNIFICADA'!$B$2:$B1007),0),MATCH(AC$2,'CAMAGUI DATA UNIFICADA'!$C$1:$T$1,0)),"")</f>
        <v>1.01279581</v>
      </c>
      <c r="AD86" s="23">
        <f t="array" ref="AD86">IFERROR(INDEX('CAMAGUI DATA UNIFICADA'!$C$2:$T1007,MATCH(1,($A86='CAMAGUI DATA UNIFICADA'!$A$2:$A1007)*($T$1='CAMAGUI DATA UNIFICADA'!$B$2:$B1007),0),MATCH(AD$2,'CAMAGUI DATA UNIFICADA'!$C$1:$T$1,0)),"")</f>
        <v>0.6735648461</v>
      </c>
      <c r="AE86" s="23">
        <f t="array" ref="AE86">IFERROR(INDEX('CAMAGUI DATA UNIFICADA'!$C$2:$T1007,MATCH(1,($A86='CAMAGUI DATA UNIFICADA'!$A$2:$A1007)*($T$1='CAMAGUI DATA UNIFICADA'!$B$2:$B1007),0),MATCH(AE$2,'CAMAGUI DATA UNIFICADA'!$C$1:$T$1,0)),"")</f>
        <v>0.65</v>
      </c>
      <c r="AF86" s="60">
        <f t="array" ref="AF86">IFERROR(INDEX('CAMAGUI DATA UNIFICADA'!$C$2:$T1007,MATCH(1,($A86='CAMAGUI DATA UNIFICADA'!$A$2:$A1007)*($T$1='CAMAGUI DATA UNIFICADA'!$B$2:$B1007),0),MATCH(AF$2,'CAMAGUI DATA UNIFICADA'!$C$1:$T$1,0)),"")</f>
        <v>97500</v>
      </c>
      <c r="AG86" s="2">
        <f t="array" ref="AG86">IFERROR(INDEX('CAMAGUI DATA UNIFICADA'!$C$2:$T1007,MATCH(1,($A86='CAMAGUI DATA UNIFICADA'!$A$2:$A1007)*($T$1='CAMAGUI DATA UNIFICADA'!$B$2:$B1007),0),MATCH(AG$2,'CAMAGUI DATA UNIFICADA'!$C$1:$T$1,0)),"")</f>
        <v>3</v>
      </c>
      <c r="AH86" s="2">
        <f t="array" ref="AH86">IFERROR(INDEX('CAMAGUI DATA UNIFICADA'!$C$2:$T1007,MATCH(1,($A86='CAMAGUI DATA UNIFICADA'!$A$2:$A1007)*($T$1='CAMAGUI DATA UNIFICADA'!$B$2:$B1007),0),MATCH(AH$2,'CAMAGUI DATA UNIFICADA'!$C$1:$T$1,0)),"")</f>
        <v>15.29</v>
      </c>
      <c r="AI86" s="33">
        <f t="array" ref="AI86">IFERROR(INDEX('CAMAGUI DATA UNIFICADA'!$C$2:$T1007,MATCH(1,($A86='CAMAGUI DATA UNIFICADA'!$A$2:$A1007)*($T$1='CAMAGUI DATA UNIFICADA'!$B$2:$B1007),0),MATCH(AI$2,'CAMAGUI DATA UNIFICADA'!$C$1:$T$1,0)),"")</f>
        <v>3.8892</v>
      </c>
      <c r="AJ86" s="60">
        <f t="array" ref="AJ86">IFERROR(INDEX('CAMAGUI DATA UNIFICADA'!$C$2:$T1007,MATCH(1,($A86='CAMAGUI DATA UNIFICADA'!$A$2:$A1007)*($T$1='CAMAGUI DATA UNIFICADA'!$B$2:$B1007),0),MATCH(AJ$2,'CAMAGUI DATA UNIFICADA'!$C$1:$T$1,0)),"")</f>
        <v>360.2005809</v>
      </c>
      <c r="AK86" s="140">
        <f t="array" ref="AK86">IFERROR(INDEX('CAMAGUI DATA UNIFICADA'!$C$2:$T1007,MATCH(1,($A86='CAMAGUI DATA UNIFICADA'!$A$2:$A1007)*($T$1='CAMAGUI DATA UNIFICADA'!$B$2:$B1007),0),MATCH(AK$2,'CAMAGUI DATA UNIFICADA'!$C$1:$T$1,0)),"")</f>
        <v>8.800145225</v>
      </c>
      <c r="AL86" s="138" t="str">
        <f t="array" ref="AL86">IFERROR(INDEX('CAMAGUI DATA UNIFICADA'!$C$2:$T1007,MATCH(1,($A86='CAMAGUI DATA UNIFICADA'!$A$2:$A1007)*($AL$1='CAMAGUI DATA UNIFICADA'!$B$2:$B1007),0),MATCH(AL$2,'CAMAGUI DATA UNIFICADA'!$C$1:$T$1,0)),"")</f>
        <v>CA3230724</v>
      </c>
      <c r="AM86" s="2">
        <f t="array" ref="AM86">IFERROR(INDEX('CAMAGUI DATA UNIFICADA'!$C$2:$T1007,MATCH(1,($A86='CAMAGUI DATA UNIFICADA'!$A$2:$A1007)*($AL$1='CAMAGUI DATA UNIFICADA'!$B$2:$B1007),0),MATCH(AM$2,'CAMAGUI DATA UNIFICADA'!$C$1:$T$1,0)),"")</f>
        <v>325</v>
      </c>
      <c r="AN86" s="2">
        <f t="array" ref="AN86">IFERROR(INDEX('CAMAGUI DATA UNIFICADA'!$C$2:$T1007,MATCH(1,($A86='CAMAGUI DATA UNIFICADA'!$A$2:$A1007)*($AL$1='CAMAGUI DATA UNIFICADA'!$B$2:$B1007),0),MATCH(AN$2,'CAMAGUI DATA UNIFICADA'!$C$1:$T$1,0)),"")</f>
        <v>2025</v>
      </c>
      <c r="AO86" s="2" t="str">
        <f t="array" ref="AO86">IFERROR(INDEX('CAMAGUI DATA UNIFICADA'!$C$2:$T1007,MATCH(1,($A86='CAMAGUI DATA UNIFICADA'!$A$2:$A1007)*($AL$1='CAMAGUI DATA UNIFICADA'!$B$2:$B1007),0),MATCH(AO$2,'CAMAGUI DATA UNIFICADA'!$C$1:$T$1,0)),"")</f>
        <v>SKR MAST</v>
      </c>
      <c r="AP86" s="139">
        <f t="array" ref="AP86">IFERROR(INDEX('CAMAGUI DATA UNIFICADA'!$C$2:$T1007,MATCH(1,($A86='CAMAGUI DATA UNIFICADA'!$A$2:$A1007)*($AL$1='CAMAGUI DATA UNIFICADA'!$B$2:$B1007),0),MATCH(AP$2,'CAMAGUI DATA UNIFICADA'!$C$1:$T$1,0)),"")</f>
        <v>1984.5</v>
      </c>
      <c r="AQ86" s="2">
        <f t="array" ref="AQ86">IFERROR(INDEX('CAMAGUI DATA UNIFICADA'!$C$2:$T1007,MATCH(1,($A86='CAMAGUI DATA UNIFICADA'!$A$2:$A1007)*($AL$1='CAMAGUI DATA UNIFICADA'!$B$2:$B1007),0),MATCH(AQ$2,'CAMAGUI DATA UNIFICADA'!$C$1:$T$1,0)),"")</f>
        <v>11.46</v>
      </c>
      <c r="AR86" s="2">
        <f t="array" ref="AR86">IFERROR(INDEX('CAMAGUI DATA UNIFICADA'!$C$2:$T1007,MATCH(1,($A86='CAMAGUI DATA UNIFICADA'!$A$2:$A1007)*($AL$1='CAMAGUI DATA UNIFICADA'!$B$2:$B1007),0),MATCH(AR$2,'CAMAGUI DATA UNIFICADA'!$C$1:$T$1,0)),"")</f>
        <v>3.13</v>
      </c>
      <c r="AS86" s="33">
        <f t="array" ref="AS86">IFERROR(INDEX('CAMAGUI DATA UNIFICADA'!$C$2:$T1007,MATCH(1,($A86='CAMAGUI DATA UNIFICADA'!$A$2:$A1007)*($AL$1='CAMAGUI DATA UNIFICADA'!$B$2:$B1007),0),MATCH(AS$2,'CAMAGUI DATA UNIFICADA'!$C$1:$T$1,0)),"")</f>
        <v>4.51968</v>
      </c>
      <c r="AT86" s="60">
        <f t="array" ref="AT86">IFERROR(INDEX('CAMAGUI DATA UNIFICADA'!$C$2:$T1007,MATCH(1,($A86='CAMAGUI DATA UNIFICADA'!$A$2:$A1007)*($AL$1='CAMAGUI DATA UNIFICADA'!$B$2:$B1007),0),MATCH(AT$2,'CAMAGUI DATA UNIFICADA'!$C$1:$T$1,0)),"")</f>
        <v>627467.2398</v>
      </c>
      <c r="AU86" s="33">
        <f t="array" ref="AU86">IFERROR(INDEX('CAMAGUI DATA UNIFICADA'!$C$2:$T1007,MATCH(1,($A86='CAMAGUI DATA UNIFICADA'!$A$2:$A1007)*($AL$1='CAMAGUI DATA UNIFICADA'!$B$2:$B1007),0),MATCH(AU$2,'CAMAGUI DATA UNIFICADA'!$C$1:$T$1,0)),"")</f>
        <v>1.049841552</v>
      </c>
      <c r="AV86" s="23">
        <f t="array" ref="AV86">IFERROR(INDEX('CAMAGUI DATA UNIFICADA'!$C$2:$T1007,MATCH(1,($A86='CAMAGUI DATA UNIFICADA'!$A$2:$A1007)*($AL$1='CAMAGUI DATA UNIFICADA'!$B$2:$B1007),0),MATCH(AV$2,'CAMAGUI DATA UNIFICADA'!$C$1:$T$1,0)),"")</f>
        <v>0.8654720549</v>
      </c>
      <c r="AW86" s="23">
        <f t="array" ref="AW86">IFERROR(INDEX('CAMAGUI DATA UNIFICADA'!$C$2:$T1007,MATCH(1,($A86='CAMAGUI DATA UNIFICADA'!$A$2:$A1007)*($AL$1='CAMAGUI DATA UNIFICADA'!$B$2:$B1007),0),MATCH(AW$2,'CAMAGUI DATA UNIFICADA'!$C$1:$T$1,0)),"")</f>
        <v>0.85</v>
      </c>
      <c r="AX86" s="60">
        <f t="array" ref="AX86">IFERROR(INDEX('CAMAGUI DATA UNIFICADA'!$C$2:$T1007,MATCH(1,($A86='CAMAGUI DATA UNIFICADA'!$A$2:$A1007)*($AL$1='CAMAGUI DATA UNIFICADA'!$B$2:$B1007),0),MATCH(AX$2,'CAMAGUI DATA UNIFICADA'!$C$1:$T$1,0)),"")</f>
        <v>88035.71429</v>
      </c>
      <c r="AY86" s="2">
        <f t="array" ref="AY86">IFERROR(INDEX('CAMAGUI DATA UNIFICADA'!$C$2:$T1007,MATCH(1,($A86='CAMAGUI DATA UNIFICADA'!$A$2:$A1007)*($AL$1='CAMAGUI DATA UNIFICADA'!$B$2:$B1007),0),MATCH(AY$2,'CAMAGUI DATA UNIFICADA'!$C$1:$T$1,0)),"")</f>
        <v>3</v>
      </c>
      <c r="AZ86" s="2">
        <f t="array" ref="AZ86">IFERROR(INDEX('CAMAGUI DATA UNIFICADA'!$C$2:$T1007,MATCH(1,($A86='CAMAGUI DATA UNIFICADA'!$A$2:$A1007)*($AL$1='CAMAGUI DATA UNIFICADA'!$B$2:$B1007),0),MATCH(AZ$2,'CAMAGUI DATA UNIFICADA'!$C$1:$T$1,0)),"")</f>
        <v>14.46</v>
      </c>
      <c r="BA86" s="33">
        <f t="array" ref="BA86">IFERROR(INDEX('CAMAGUI DATA UNIFICADA'!$C$2:$T1007,MATCH(1,($A86='CAMAGUI DATA UNIFICADA'!$A$2:$A1007)*($AL$1='CAMAGUI DATA UNIFICADA'!$B$2:$B1007),0),MATCH(BA$2,'CAMAGUI DATA UNIFICADA'!$C$1:$T$1,0)),"")</f>
        <v>4.01376</v>
      </c>
      <c r="BB86" s="60">
        <f t="array" ref="BB86">IFERROR(INDEX('CAMAGUI DATA UNIFICADA'!$C$2:$T1007,MATCH(1,($A86='CAMAGUI DATA UNIFICADA'!$A$2:$A1007)*($AL$1='CAMAGUI DATA UNIFICADA'!$B$2:$B1007),0),MATCH(BB$2,'CAMAGUI DATA UNIFICADA'!$C$1:$T$1,0)),"")</f>
        <v>373.2490236</v>
      </c>
      <c r="BC86" s="140">
        <f t="array" ref="BC86">IFERROR(INDEX('CAMAGUI DATA UNIFICADA'!$C$2:$T1007,MATCH(1,($A86='CAMAGUI DATA UNIFICADA'!$A$2:$A1007)*($AL$1='CAMAGUI DATA UNIFICADA'!$B$2:$B1007),0),MATCH(BC$2,'CAMAGUI DATA UNIFICADA'!$C$1:$T$1,0)),"")</f>
        <v>12.06225589</v>
      </c>
      <c r="BD86" s="138" t="str">
        <f t="array" ref="BD86">IFERROR(INDEX('CAMAGUI DATA UNIFICADA'!$C$2:$T1007,MATCH(1,($A86='CAMAGUI DATA UNIFICADA'!$A$2:$A1007)*($BD$1='CAMAGUI DATA UNIFICADA'!$B$2:$B1007),0),MATCH(BD$2,'CAMAGUI DATA UNIFICADA'!$C$1:$T$1,0)),"")</f>
        <v>CA4210824</v>
      </c>
      <c r="BE86" s="2">
        <f t="array" ref="BE86">IFERROR(INDEX('CAMAGUI DATA UNIFICADA'!$C$2:$T1007,MATCH(1,($A86='CAMAGUI DATA UNIFICADA'!$A$2:$A1007)*($BD$1='CAMAGUI DATA UNIFICADA'!$B$2:$B1007),0),MATCH(BE$2,'CAMAGUI DATA UNIFICADA'!$C$1:$T$1,0)),"")</f>
        <v>50</v>
      </c>
      <c r="BF86" s="2">
        <f t="array" ref="BF86">IFERROR(INDEX('CAMAGUI DATA UNIFICADA'!$C$2:$T1007,MATCH(1,($A86='CAMAGUI DATA UNIFICADA'!$A$2:$A1007)*($BD$1='CAMAGUI DATA UNIFICADA'!$B$2:$B1007),0),MATCH(BF$2,'CAMAGUI DATA UNIFICADA'!$C$1:$T$1,0)),"")</f>
        <v>200</v>
      </c>
      <c r="BG86" s="2" t="str">
        <f t="array" ref="BG86">IFERROR(INDEX('CAMAGUI DATA UNIFICADA'!$C$2:$T1007,MATCH(1,($A86='CAMAGUI DATA UNIFICADA'!$A$2:$A1007)*($BD$1='CAMAGUI DATA UNIFICADA'!$B$2:$B1007),0),MATCH(BG$2,'CAMAGUI DATA UNIFICADA'!$C$1:$T$1,0)),"")</f>
        <v>SKR NW#4</v>
      </c>
      <c r="BH86" s="139">
        <f t="array" ref="BH86">IFERROR(INDEX('CAMAGUI DATA UNIFICADA'!$C$2:$T1007,MATCH(1,($A86='CAMAGUI DATA UNIFICADA'!$A$2:$A1007)*($BD$1='CAMAGUI DATA UNIFICADA'!$B$2:$B1007),0),MATCH(BH$2,'CAMAGUI DATA UNIFICADA'!$C$1:$T$1,0)),"")</f>
        <v>268.8</v>
      </c>
      <c r="BI86" s="2">
        <f t="array" ref="BI86">IFERROR(INDEX('CAMAGUI DATA UNIFICADA'!$C$2:$T1007,MATCH(1,($A86='CAMAGUI DATA UNIFICADA'!$A$2:$A1007)*($BD$1='CAMAGUI DATA UNIFICADA'!$B$2:$B1007),0),MATCH(BI$2,'CAMAGUI DATA UNIFICADA'!$C$1:$T$1,0)),"")</f>
        <v>1.04</v>
      </c>
      <c r="BJ86" s="2">
        <f t="array" ref="BJ86">IFERROR(INDEX('CAMAGUI DATA UNIFICADA'!$C$2:$T1007,MATCH(1,($A86='CAMAGUI DATA UNIFICADA'!$A$2:$A1007)*($BD$1='CAMAGUI DATA UNIFICADA'!$B$2:$B1007),0),MATCH(BJ$2,'CAMAGUI DATA UNIFICADA'!$C$1:$T$1,0)),"")</f>
        <v>0</v>
      </c>
      <c r="BK86" s="33">
        <f t="array" ref="BK86">IFERROR(INDEX('CAMAGUI DATA UNIFICADA'!$C$2:$T1007,MATCH(1,($A86='CAMAGUI DATA UNIFICADA'!$A$2:$A1007)*($BD$1='CAMAGUI DATA UNIFICADA'!$B$2:$B1007),0),MATCH(BK$2,'CAMAGUI DATA UNIFICADA'!$C$1:$T$1,0)),"")</f>
        <v>14.03712</v>
      </c>
      <c r="BL86" s="60">
        <f t="array" ref="BL86">IFERROR(INDEX('CAMAGUI DATA UNIFICADA'!$C$2:$T1007,MATCH(1,($A86='CAMAGUI DATA UNIFICADA'!$A$2:$A1007)*($BD$1='CAMAGUI DATA UNIFICADA'!$B$2:$B1007),0),MATCH(BL$2,'CAMAGUI DATA UNIFICADA'!$C$1:$T$1,0)),"")</f>
        <v>342498.4831</v>
      </c>
      <c r="BM86" s="33" t="str">
        <f t="array" ref="BM86">IFERROR(INDEX('CAMAGUI DATA UNIFICADA'!$C$2:$T1007,MATCH(1,($A86='CAMAGUI DATA UNIFICADA'!$A$2:$A1007)*($BD$1='CAMAGUI DATA UNIFICADA'!$B$2:$B1007),0),MATCH(BM$2,'CAMAGUI DATA UNIFICADA'!$C$1:$T$1,0)),"")</f>
        <v/>
      </c>
      <c r="BN86" s="23">
        <f t="array" ref="BN86">IFERROR(INDEX('CAMAGUI DATA UNIFICADA'!$C$2:$T1007,MATCH(1,($A86='CAMAGUI DATA UNIFICADA'!$A$2:$A1007)*($BD$1='CAMAGUI DATA UNIFICADA'!$B$2:$B1007),0),MATCH(BN$2,'CAMAGUI DATA UNIFICADA'!$C$1:$T$1,0)),"")</f>
        <v>0.4281231039</v>
      </c>
      <c r="BO86" s="23">
        <f t="array" ref="BO86">IFERROR(INDEX('CAMAGUI DATA UNIFICADA'!$C$2:$T1007,MATCH(1,($A86='CAMAGUI DATA UNIFICADA'!$A$2:$A1007)*($BD$1='CAMAGUI DATA UNIFICADA'!$B$2:$B1007),0),MATCH(BO$2,'CAMAGUI DATA UNIFICADA'!$C$1:$T$1,0)),"")</f>
        <v>0.65</v>
      </c>
      <c r="BP86" s="60">
        <f t="array" ref="BP86">IFERROR(INDEX('CAMAGUI DATA UNIFICADA'!$C$2:$T1007,MATCH(1,($A86='CAMAGUI DATA UNIFICADA'!$A$2:$A1007)*($BD$1='CAMAGUI DATA UNIFICADA'!$B$2:$B1007),0),MATCH(BP$2,'CAMAGUI DATA UNIFICADA'!$C$1:$T$1,0)),"")</f>
        <v>108333.3333</v>
      </c>
      <c r="BQ86" s="2">
        <f t="array" ref="BQ86">IFERROR(INDEX('CAMAGUI DATA UNIFICADA'!$C$2:$T1007,MATCH(1,($A86='CAMAGUI DATA UNIFICADA'!$A$2:$A1007)*($BD$1='CAMAGUI DATA UNIFICADA'!$B$2:$B1007),0),MATCH(BQ$2,'CAMAGUI DATA UNIFICADA'!$C$1:$T$1,0)),"")</f>
        <v>1.5</v>
      </c>
      <c r="BR86" s="2">
        <f t="array" ref="BR86">IFERROR(INDEX('CAMAGUI DATA UNIFICADA'!$C$2:$T1007,MATCH(1,($A86='CAMAGUI DATA UNIFICADA'!$A$2:$A1007)*($BD$1='CAMAGUI DATA UNIFICADA'!$B$2:$B1007),0),MATCH(BR$2,'CAMAGUI DATA UNIFICADA'!$C$1:$T$1,0)),"")</f>
        <v>2.54</v>
      </c>
      <c r="BS86" s="33">
        <f t="array" ref="BS86">IFERROR(INDEX('CAMAGUI DATA UNIFICADA'!$C$2:$T1007,MATCH(1,($A86='CAMAGUI DATA UNIFICADA'!$A$2:$A1007)*($BD$1='CAMAGUI DATA UNIFICADA'!$B$2:$B1007),0),MATCH(BS$2,'CAMAGUI DATA UNIFICADA'!$C$1:$T$1,0)),"")</f>
        <v>10.2984</v>
      </c>
      <c r="BT86" s="60">
        <f t="array" ref="BT86">IFERROR(INDEX('CAMAGUI DATA UNIFICADA'!$C$2:$T1007,MATCH(1,($A86='CAMAGUI DATA UNIFICADA'!$A$2:$A1007)*($BD$1='CAMAGUI DATA UNIFICADA'!$B$2:$B1007),0),MATCH(BT$2,'CAMAGUI DATA UNIFICADA'!$C$1:$T$1,0)),"")</f>
        <v>156.866065</v>
      </c>
      <c r="BU86" s="140">
        <f t="array" ref="BU86">IFERROR(INDEX('CAMAGUI DATA UNIFICADA'!$C$2:$T1007,MATCH(1,($A86='CAMAGUI DATA UNIFICADA'!$A$2:$A1007)*($BD$1='CAMAGUI DATA UNIFICADA'!$B$2:$B1007),0),MATCH(BU$2,'CAMAGUI DATA UNIFICADA'!$C$1:$T$1,0)),"")</f>
        <v>26.71651624</v>
      </c>
      <c r="BV86" s="138" t="str">
        <f t="array" ref="BV86">IFERROR(INDEX('CAMAGUI DATA UNIFICADA'!$C$2:$T1007,MATCH(1,($A86='CAMAGUI DATA UNIFICADA'!$A$2:$A1007)*($BV$1='CAMAGUI DATA UNIFICADA'!$B$2:$B1007),0),MATCH(BV$2,'CAMAGUI DATA UNIFICADA'!$C$1:$T$1,0)),"")</f>
        <v>CA5210824</v>
      </c>
      <c r="BW86" s="2">
        <f t="array" ref="BW86">IFERROR(INDEX('CAMAGUI DATA UNIFICADA'!$C$2:$T1007,MATCH(1,($A86='CAMAGUI DATA UNIFICADA'!$A$2:$A1007)*($BV$1='CAMAGUI DATA UNIFICADA'!$B$2:$B1007),0),MATCH(BW$2,'CAMAGUI DATA UNIFICADA'!$C$1:$T$1,0)),"")</f>
        <v>50</v>
      </c>
      <c r="BX86" s="2">
        <f t="array" ref="BX86">IFERROR(INDEX('CAMAGUI DATA UNIFICADA'!$C$2:$T1007,MATCH(1,($A86='CAMAGUI DATA UNIFICADA'!$A$2:$A1007)*($BV$1='CAMAGUI DATA UNIFICADA'!$B$2:$B1007),0),MATCH(BX$2,'CAMAGUI DATA UNIFICADA'!$C$1:$T$1,0)),"")</f>
        <v>200</v>
      </c>
      <c r="BY86" s="2" t="str">
        <f t="array" ref="BY86">IFERROR(INDEX('CAMAGUI DATA UNIFICADA'!$C$2:$T1007,MATCH(1,($A86='CAMAGUI DATA UNIFICADA'!$A$2:$A1007)*($BV$1='CAMAGUI DATA UNIFICADA'!$B$2:$B1007),0),MATCH(BY$2,'CAMAGUI DATA UNIFICADA'!$C$1:$T$1,0)),"")</f>
        <v>SKR NW#4</v>
      </c>
      <c r="BZ86" s="139">
        <f t="array" ref="BZ86">IFERROR(INDEX('CAMAGUI DATA UNIFICADA'!$C$2:$T1007,MATCH(1,($A86='CAMAGUI DATA UNIFICADA'!$A$2:$A1007)*($BV$1='CAMAGUI DATA UNIFICADA'!$B$2:$B1007),0),MATCH(BZ$2,'CAMAGUI DATA UNIFICADA'!$C$1:$T$1,0)),"")</f>
        <v>268.8</v>
      </c>
      <c r="CA86" s="2">
        <f t="array" ref="CA86">IFERROR(INDEX('CAMAGUI DATA UNIFICADA'!$C$2:$T1007,MATCH(1,($A86='CAMAGUI DATA UNIFICADA'!$A$2:$A1007)*($BV$1='CAMAGUI DATA UNIFICADA'!$B$2:$B1007),0),MATCH(CA$2,'CAMAGUI DATA UNIFICADA'!$C$1:$T$1,0)),"")</f>
        <v>1</v>
      </c>
      <c r="CB86" s="2">
        <f t="array" ref="CB86">IFERROR(INDEX('CAMAGUI DATA UNIFICADA'!$C$2:$T1007,MATCH(1,($A86='CAMAGUI DATA UNIFICADA'!$A$2:$A1007)*($BV$1='CAMAGUI DATA UNIFICADA'!$B$2:$B1007),0),MATCH(CB$2,'CAMAGUI DATA UNIFICADA'!$C$1:$T$1,0)),"")</f>
        <v>0</v>
      </c>
      <c r="CC86" s="33">
        <f t="array" ref="CC86">IFERROR(INDEX('CAMAGUI DATA UNIFICADA'!$C$2:$T1007,MATCH(1,($A86='CAMAGUI DATA UNIFICADA'!$A$2:$A1007)*($BV$1='CAMAGUI DATA UNIFICADA'!$B$2:$B1007),0),MATCH(CC$2,'CAMAGUI DATA UNIFICADA'!$C$1:$T$1,0)),"")</f>
        <v>14.112</v>
      </c>
      <c r="CD86" s="60">
        <f t="array" ref="CD86">IFERROR(INDEX('CAMAGUI DATA UNIFICADA'!$C$2:$T1007,MATCH(1,($A86='CAMAGUI DATA UNIFICADA'!$A$2:$A1007)*($BV$1='CAMAGUI DATA UNIFICADA'!$B$2:$B1007),0),MATCH(CD$2,'CAMAGUI DATA UNIFICADA'!$C$1:$T$1,0)),"")</f>
        <v>354308.39</v>
      </c>
      <c r="CE86" s="33" t="str">
        <f t="array" ref="CE86">IFERROR(INDEX('CAMAGUI DATA UNIFICADA'!$C$2:$T1007,MATCH(1,($A86='CAMAGUI DATA UNIFICADA'!$A$2:$A1007)*($BV$1='CAMAGUI DATA UNIFICADA'!$B$2:$B1007),0),MATCH(CE$2,'CAMAGUI DATA UNIFICADA'!$C$1:$T$1,0)),"")</f>
        <v/>
      </c>
      <c r="CF86" s="23">
        <f t="array" ref="CF86">IFERROR(INDEX('CAMAGUI DATA UNIFICADA'!$C$2:$T1007,MATCH(1,($A86='CAMAGUI DATA UNIFICADA'!$A$2:$A1007)*($BV$1='CAMAGUI DATA UNIFICADA'!$B$2:$B1007),0),MATCH(CF$2,'CAMAGUI DATA UNIFICADA'!$C$1:$T$1,0)),"")</f>
        <v>0.4853539589</v>
      </c>
      <c r="CG86" s="23">
        <f t="array" ref="CG86">IFERROR(INDEX('CAMAGUI DATA UNIFICADA'!$C$2:$T1007,MATCH(1,($A86='CAMAGUI DATA UNIFICADA'!$A$2:$A1007)*($BV$1='CAMAGUI DATA UNIFICADA'!$B$2:$B1007),0),MATCH(CG$2,'CAMAGUI DATA UNIFICADA'!$C$1:$T$1,0)),"")</f>
        <v>0.65</v>
      </c>
      <c r="CH86" s="60">
        <f t="array" ref="CH86">IFERROR(INDEX('CAMAGUI DATA UNIFICADA'!$C$2:$T1007,MATCH(1,($A86='CAMAGUI DATA UNIFICADA'!$A$2:$A1007)*($BV$1='CAMAGUI DATA UNIFICADA'!$B$2:$B1007),0),MATCH(CH$2,'CAMAGUI DATA UNIFICADA'!$C$1:$T$1,0)),"")</f>
        <v>112976.1905</v>
      </c>
      <c r="CI86" s="2">
        <f t="array" ref="CI86">IFERROR(INDEX('CAMAGUI DATA UNIFICADA'!$C$2:$T1007,MATCH(1,($A86='CAMAGUI DATA UNIFICADA'!$A$2:$A1007)*($BV$1='CAMAGUI DATA UNIFICADA'!$B$2:$B1007),0),MATCH(CI$2,'CAMAGUI DATA UNIFICADA'!$C$1:$T$1,0)),"")</f>
        <v>1.5</v>
      </c>
      <c r="CJ86" s="2">
        <f t="array" ref="CJ86">IFERROR(INDEX('CAMAGUI DATA UNIFICADA'!$C$2:$T1007,MATCH(1,($A86='CAMAGUI DATA UNIFICADA'!$A$2:$A1007)*($BV$1='CAMAGUI DATA UNIFICADA'!$B$2:$B1007),0),MATCH(CJ$2,'CAMAGUI DATA UNIFICADA'!$C$1:$T$1,0)),"")</f>
        <v>2.5</v>
      </c>
      <c r="CK86" s="33">
        <f t="array" ref="CK86">IFERROR(INDEX('CAMAGUI DATA UNIFICADA'!$C$2:$T1007,MATCH(1,($A86='CAMAGUI DATA UNIFICADA'!$A$2:$A1007)*($BV$1='CAMAGUI DATA UNIFICADA'!$B$2:$B1007),0),MATCH(CK$2,'CAMAGUI DATA UNIFICADA'!$C$1:$T$1,0)),"")</f>
        <v>10.356</v>
      </c>
      <c r="CL86" s="60">
        <f t="array" ref="CL86">IFERROR(INDEX('CAMAGUI DATA UNIFICADA'!$C$2:$T1007,MATCH(1,($A86='CAMAGUI DATA UNIFICADA'!$A$2:$A1007)*($BV$1='CAMAGUI DATA UNIFICADA'!$B$2:$B1007),0),MATCH(CL$2,'CAMAGUI DATA UNIFICADA'!$C$1:$T$1,0)),"")</f>
        <v>141.6530756</v>
      </c>
      <c r="CM86" s="140">
        <f t="array" ref="CM86">IFERROR(INDEX('CAMAGUI DATA UNIFICADA'!$C$2:$T1007,MATCH(1,($A86='CAMAGUI DATA UNIFICADA'!$A$2:$A1007)*($BV$1='CAMAGUI DATA UNIFICADA'!$B$2:$B1007),0),MATCH(CM$2,'CAMAGUI DATA UNIFICADA'!$C$1:$T$1,0)),"")</f>
        <v>22.91326891</v>
      </c>
      <c r="CN86" s="138" t="str">
        <f t="array" ref="CN86">IFERROR(INDEX('CAMAGUI DATA UNIFICADA'!$C$2:$T1007,MATCH(1,($A86='CAMAGUI DATA UNIFICADA'!$A$2:$A1007)*($CN$1='CAMAGUI DATA UNIFICADA'!$B$2:$B1007),0),MATCH(CN$2,'CAMAGUI DATA UNIFICADA'!$C$1:$T$1,0)),"")</f>
        <v>CA6250824</v>
      </c>
      <c r="CO86" s="2">
        <f t="array" ref="CO86">IFERROR(INDEX('CAMAGUI DATA UNIFICADA'!$C$2:$T1007,MATCH(1,($A86='CAMAGUI DATA UNIFICADA'!$A$2:$A1007)*($CN$1='CAMAGUI DATA UNIFICADA'!$B$2:$B1007),0),MATCH(CO$2,'CAMAGUI DATA UNIFICADA'!$C$1:$T$1,0)),"")</f>
        <v>37</v>
      </c>
      <c r="CP86" s="2">
        <f t="array" ref="CP86">IFERROR(INDEX('CAMAGUI DATA UNIFICADA'!$C$2:$T1007,MATCH(1,($A86='CAMAGUI DATA UNIFICADA'!$A$2:$A1007)*($CN$1='CAMAGUI DATA UNIFICADA'!$B$2:$B1007),0),MATCH(CP$2,'CAMAGUI DATA UNIFICADA'!$C$1:$T$1,0)),"")</f>
        <v>262</v>
      </c>
      <c r="CQ86" s="2" t="str">
        <f t="array" ref="CQ86">IFERROR(INDEX('CAMAGUI DATA UNIFICADA'!$C$2:$T1007,MATCH(1,($A86='CAMAGUI DATA UNIFICADA'!$A$2:$A1007)*($CN$1='CAMAGUI DATA UNIFICADA'!$B$2:$B1007),0),MATCH(CQ$2,'CAMAGUI DATA UNIFICADA'!$C$1:$T$1,0)),"")</f>
        <v>SKR NW#4</v>
      </c>
      <c r="CR86" s="139">
        <f t="array" ref="CR86">IFERROR(INDEX('CAMAGUI DATA UNIFICADA'!$C$2:$T1007,MATCH(1,($A86='CAMAGUI DATA UNIFICADA'!$A$2:$A1007)*($CN$1='CAMAGUI DATA UNIFICADA'!$B$2:$B1007),0),MATCH(CR$2,'CAMAGUI DATA UNIFICADA'!$C$1:$T$1,0)),"")</f>
        <v>352.128</v>
      </c>
      <c r="CS86" s="2">
        <f t="array" ref="CS86">IFERROR(INDEX('CAMAGUI DATA UNIFICADA'!$C$2:$T1007,MATCH(1,($A86='CAMAGUI DATA UNIFICADA'!$A$2:$A1007)*($CN$1='CAMAGUI DATA UNIFICADA'!$B$2:$B1007),0),MATCH(CS$2,'CAMAGUI DATA UNIFICADA'!$C$1:$T$1,0)),"")</f>
        <v>0.61</v>
      </c>
      <c r="CT86" s="2">
        <f t="array" ref="CT86">IFERROR(INDEX('CAMAGUI DATA UNIFICADA'!$C$2:$T1007,MATCH(1,($A86='CAMAGUI DATA UNIFICADA'!$A$2:$A1007)*($CN$1='CAMAGUI DATA UNIFICADA'!$B$2:$B1007),0),MATCH(CT$2,'CAMAGUI DATA UNIFICADA'!$C$1:$T$1,0)),"")</f>
        <v>0</v>
      </c>
      <c r="CU86" s="33">
        <f t="array" ref="CU86">IFERROR(INDEX('CAMAGUI DATA UNIFICADA'!$C$2:$T1007,MATCH(1,($A86='CAMAGUI DATA UNIFICADA'!$A$2:$A1007)*($CN$1='CAMAGUI DATA UNIFICADA'!$B$2:$B1007),0),MATCH(CU$2,'CAMAGUI DATA UNIFICADA'!$C$1:$T$1,0)),"")</f>
        <v>15.10212</v>
      </c>
      <c r="CV86" s="60">
        <f t="array" ref="CV86">IFERROR(INDEX('CAMAGUI DATA UNIFICADA'!$C$2:$T1007,MATCH(1,($A86='CAMAGUI DATA UNIFICADA'!$A$2:$A1007)*($CN$1='CAMAGUI DATA UNIFICADA'!$B$2:$B1007),0),MATCH(CV$2,'CAMAGUI DATA UNIFICADA'!$C$1:$T$1,0)),"")</f>
        <v>401637.2384</v>
      </c>
      <c r="CW86" s="33" t="str">
        <f t="array" ref="CW86">IFERROR(INDEX('CAMAGUI DATA UNIFICADA'!$C$2:$T1007,MATCH(1,($A86='CAMAGUI DATA UNIFICADA'!$A$2:$A1007)*($CN$1='CAMAGUI DATA UNIFICADA'!$B$2:$B1007),0),MATCH(CW$2,'CAMAGUI DATA UNIFICADA'!$C$1:$T$1,0)),"")</f>
        <v/>
      </c>
      <c r="CX86" s="23">
        <f t="array" ref="CX86">IFERROR(INDEX('CAMAGUI DATA UNIFICADA'!$C$2:$T1007,MATCH(1,($A86='CAMAGUI DATA UNIFICADA'!$A$2:$A1007)*($CN$1='CAMAGUI DATA UNIFICADA'!$B$2:$B1007),0),MATCH(CX$2,'CAMAGUI DATA UNIFICADA'!$C$1:$T$1,0)),"")</f>
        <v>0.3346976987</v>
      </c>
      <c r="CY86" s="23">
        <f t="array" ref="CY86">IFERROR(INDEX('CAMAGUI DATA UNIFICADA'!$C$2:$T1007,MATCH(1,($A86='CAMAGUI DATA UNIFICADA'!$A$2:$A1007)*($CN$1='CAMAGUI DATA UNIFICADA'!$B$2:$B1007),0),MATCH(CY$2,'CAMAGUI DATA UNIFICADA'!$C$1:$T$1,0)),"")</f>
        <v>0.65</v>
      </c>
      <c r="CZ86" s="60">
        <f t="array" ref="CZ86">IFERROR(INDEX('CAMAGUI DATA UNIFICADA'!$C$2:$T1007,MATCH(1,($A86='CAMAGUI DATA UNIFICADA'!$A$2:$A1007)*($CN$1='CAMAGUI DATA UNIFICADA'!$B$2:$B1007),0),MATCH(CZ$2,'CAMAGUI DATA UNIFICADA'!$C$1:$T$1,0)),"")</f>
        <v>89142.85714</v>
      </c>
      <c r="DA86" s="2">
        <f t="array" ref="DA86">IFERROR(INDEX('CAMAGUI DATA UNIFICADA'!$C$2:$T1007,MATCH(1,($A86='CAMAGUI DATA UNIFICADA'!$A$2:$A1007)*($CN$1='CAMAGUI DATA UNIFICADA'!$B$2:$B1007),0),MATCH(DA$2,'CAMAGUI DATA UNIFICADA'!$C$1:$T$1,0)),"")</f>
        <v>2</v>
      </c>
      <c r="DB86" s="2">
        <f t="array" ref="DB86">IFERROR(INDEX('CAMAGUI DATA UNIFICADA'!$C$2:$T1007,MATCH(1,($A86='CAMAGUI DATA UNIFICADA'!$A$2:$A1007)*($CN$1='CAMAGUI DATA UNIFICADA'!$B$2:$B1007),0),MATCH(DB$2,'CAMAGUI DATA UNIFICADA'!$C$1:$T$1,0)),"")</f>
        <v>2.61</v>
      </c>
      <c r="DC86" s="33">
        <f t="array" ref="DC86">IFERROR(INDEX('CAMAGUI DATA UNIFICADA'!$C$2:$T1007,MATCH(1,($A86='CAMAGUI DATA UNIFICADA'!$A$2:$A1007)*($CN$1='CAMAGUI DATA UNIFICADA'!$B$2:$B1007),0),MATCH(DC$2,'CAMAGUI DATA UNIFICADA'!$C$1:$T$1,0)),"")</f>
        <v>10.1976</v>
      </c>
      <c r="DD86" s="60">
        <f t="array" ref="DD86">IFERROR(INDEX('CAMAGUI DATA UNIFICADA'!$C$2:$T1007,MATCH(1,($A86='CAMAGUI DATA UNIFICADA'!$A$2:$A1007)*($CN$1='CAMAGUI DATA UNIFICADA'!$B$2:$B1007),0),MATCH(DD$2,'CAMAGUI DATA UNIFICADA'!$C$1:$T$1,0)),"")</f>
        <v>251.3634544</v>
      </c>
      <c r="DE86" s="140">
        <f t="array" ref="DE86">IFERROR(INDEX('CAMAGUI DATA UNIFICADA'!$C$2:$T1007,MATCH(1,($A86='CAMAGUI DATA UNIFICADA'!$A$2:$A1007)*($CN$1='CAMAGUI DATA UNIFICADA'!$B$2:$B1007),0),MATCH(DE$2,'CAMAGUI DATA UNIFICADA'!$C$1:$T$1,0)),"")</f>
        <v>53.5908636</v>
      </c>
      <c r="DF86" s="138" t="str">
        <f t="array" ref="DF86">IFERROR(INDEX('CAMAGUI DATA UNIFICADA'!$C$2:$T1007,MATCH(1,($A86='CAMAGUI DATA UNIFICADA'!$A$2:$A1007)*($DF$1='CAMAGUI DATA UNIFICADA'!$B$2:$B1007),0),MATCH(DF$2,'CAMAGUI DATA UNIFICADA'!$C$1:$T$1,0)),"")</f>
        <v/>
      </c>
      <c r="DG86" s="2" t="str">
        <f t="array" ref="DG86">IFERROR(INDEX('CAMAGUI DATA UNIFICADA'!$C$2:$T1007,MATCH(1,($A86='CAMAGUI DATA UNIFICADA'!$A$2:$A1007)*($DF$1='CAMAGUI DATA UNIFICADA'!$B$2:$B1007),0),MATCH(DG$2,'CAMAGUI DATA UNIFICADA'!$C$1:$T$1,0)),"")</f>
        <v/>
      </c>
      <c r="DH86" s="2" t="str">
        <f t="array" ref="DH86">IFERROR(INDEX('CAMAGUI DATA UNIFICADA'!$C$2:$T1007,MATCH(1,($A86='CAMAGUI DATA UNIFICADA'!$A$2:$A1007)*($DF$1='CAMAGUI DATA UNIFICADA'!$B$2:$B1007),0),MATCH(DH$2,'CAMAGUI DATA UNIFICADA'!$C$1:$T$1,0)),"")</f>
        <v/>
      </c>
      <c r="DI86" s="2" t="str">
        <f t="array" ref="DI86">IFERROR(INDEX('CAMAGUI DATA UNIFICADA'!$C$2:$T1007,MATCH(1,($A86='CAMAGUI DATA UNIFICADA'!$A$2:$A1007)*($DF$1='CAMAGUI DATA UNIFICADA'!$B$2:$B1007),0),MATCH(DI$2,'CAMAGUI DATA UNIFICADA'!$C$1:$T$1,0)),"")</f>
        <v/>
      </c>
      <c r="DJ86" s="139" t="str">
        <f t="array" ref="DJ86">IFERROR(INDEX('CAMAGUI DATA UNIFICADA'!$C$2:$T1007,MATCH(1,($A86='CAMAGUI DATA UNIFICADA'!$A$2:$A1007)*($DF$1='CAMAGUI DATA UNIFICADA'!$B$2:$B1007),0),MATCH(DJ$2,'CAMAGUI DATA UNIFICADA'!$C$1:$T$1,0)),"")</f>
        <v/>
      </c>
      <c r="DK86" s="2" t="str">
        <f t="array" ref="DK86">IFERROR(INDEX('CAMAGUI DATA UNIFICADA'!$C$2:$T1007,MATCH(1,($A86='CAMAGUI DATA UNIFICADA'!$A$2:$A1007)*($DF$1='CAMAGUI DATA UNIFICADA'!$B$2:$B1007),0),MATCH(DK$2,'CAMAGUI DATA UNIFICADA'!$C$1:$T$1,0)),"")</f>
        <v/>
      </c>
      <c r="DL86" s="2" t="str">
        <f t="array" ref="DL86">IFERROR(INDEX('CAMAGUI DATA UNIFICADA'!$C$2:$T1007,MATCH(1,($A86='CAMAGUI DATA UNIFICADA'!$A$2:$A1007)*($DF$1='CAMAGUI DATA UNIFICADA'!$B$2:$B1007),0),MATCH(DL$2,'CAMAGUI DATA UNIFICADA'!$C$1:$T$1,0)),"")</f>
        <v/>
      </c>
      <c r="DM86" s="33" t="str">
        <f t="array" ref="DM86">IFERROR(INDEX('CAMAGUI DATA UNIFICADA'!$C$2:$T1007,MATCH(1,($A86='CAMAGUI DATA UNIFICADA'!$A$2:$A1007)*($DF$1='CAMAGUI DATA UNIFICADA'!$B$2:$B1007),0),MATCH(DM$2,'CAMAGUI DATA UNIFICADA'!$C$1:$T$1,0)),"")</f>
        <v/>
      </c>
      <c r="DN86" s="60" t="str">
        <f t="array" ref="DN86">IFERROR(INDEX('CAMAGUI DATA UNIFICADA'!$C$2:$T1007,MATCH(1,($A86='CAMAGUI DATA UNIFICADA'!$A$2:$A1007)*($DF$1='CAMAGUI DATA UNIFICADA'!$B$2:$B1007),0),MATCH(DN$2,'CAMAGUI DATA UNIFICADA'!$C$1:$T$1,0)),"")</f>
        <v/>
      </c>
      <c r="DO86" s="33" t="str">
        <f t="array" ref="DO86">IFERROR(INDEX('CAMAGUI DATA UNIFICADA'!$C$2:$T1007,MATCH(1,($A86='CAMAGUI DATA UNIFICADA'!$A$2:$A1007)*($DF$1='CAMAGUI DATA UNIFICADA'!$B$2:$B1007),0),MATCH(DO$2,'CAMAGUI DATA UNIFICADA'!$C$1:$T$1,0)),"")</f>
        <v/>
      </c>
      <c r="DP86" s="23" t="str">
        <f t="array" ref="DP86">IFERROR(INDEX('CAMAGUI DATA UNIFICADA'!$C$2:$T1007,MATCH(1,($A86='CAMAGUI DATA UNIFICADA'!$A$2:$A1007)*($DF$1='CAMAGUI DATA UNIFICADA'!$B$2:$B1007),0),MATCH(DP$2,'CAMAGUI DATA UNIFICADA'!$C$1:$T$1,0)),"")</f>
        <v/>
      </c>
      <c r="DQ86" s="23" t="str">
        <f t="array" ref="DQ86">IFERROR(INDEX('CAMAGUI DATA UNIFICADA'!$C$2:$T1007,MATCH(1,($A86='CAMAGUI DATA UNIFICADA'!$A$2:$A1007)*($DF$1='CAMAGUI DATA UNIFICADA'!$B$2:$B1007),0),MATCH(DQ$2,'CAMAGUI DATA UNIFICADA'!$C$1:$T$1,0)),"")</f>
        <v/>
      </c>
      <c r="DR86" s="2" t="str">
        <f t="array" ref="DR86">IFERROR(INDEX('CAMAGUI DATA UNIFICADA'!$C$2:$T1007,MATCH(1,($A86='CAMAGUI DATA UNIFICADA'!$A$2:$A1007)*($DF$1='CAMAGUI DATA UNIFICADA'!$B$2:$B1007),0),MATCH(DR$2,'CAMAGUI DATA UNIFICADA'!$C$1:$T$1,0)),"")</f>
        <v/>
      </c>
      <c r="DS86" s="2" t="str">
        <f t="array" ref="DS86">IFERROR(INDEX('CAMAGUI DATA UNIFICADA'!$C$2:$T1007,MATCH(1,($A86='CAMAGUI DATA UNIFICADA'!$A$2:$A1007)*($DF$1='CAMAGUI DATA UNIFICADA'!$B$2:$B1007),0),MATCH(DS$2,'CAMAGUI DATA UNIFICADA'!$C$1:$T$1,0)),"")</f>
        <v/>
      </c>
      <c r="DT86" s="2" t="str">
        <f t="array" ref="DT86">IFERROR(INDEX('CAMAGUI DATA UNIFICADA'!$C$2:$T1007,MATCH(1,($A86='CAMAGUI DATA UNIFICADA'!$A$2:$A1007)*($DF$1='CAMAGUI DATA UNIFICADA'!$B$2:$B1007),0),MATCH(DT$2,'CAMAGUI DATA UNIFICADA'!$C$1:$T$1,0)),"")</f>
        <v/>
      </c>
      <c r="DU86" s="33" t="str">
        <f t="array" ref="DU86">IFERROR(INDEX('CAMAGUI DATA UNIFICADA'!$C$2:$T1007,MATCH(1,($A86='CAMAGUI DATA UNIFICADA'!$A$2:$A1007)*($DF$1='CAMAGUI DATA UNIFICADA'!$B$2:$B1007),0),MATCH(DU$2,'CAMAGUI DATA UNIFICADA'!$C$1:$T$1,0)),"")</f>
        <v/>
      </c>
      <c r="DV86" s="60" t="str">
        <f t="array" ref="DV86">IFERROR(INDEX('CAMAGUI DATA UNIFICADA'!$C$2:$T1007,MATCH(1,($A86='CAMAGUI DATA UNIFICADA'!$A$2:$A1007)*($DF$1='CAMAGUI DATA UNIFICADA'!$B$2:$B1007),0),MATCH(DV$2,'CAMAGUI DATA UNIFICADA'!$C$1:$T$1,0)),"")</f>
        <v/>
      </c>
      <c r="DW86" s="140" t="str">
        <f t="array" ref="DW86">IFERROR(INDEX('CAMAGUI DATA UNIFICADA'!$C$2:$T1007,MATCH(1,($A86='CAMAGUI DATA UNIFICADA'!$A$2:$A1007)*($DF$1='CAMAGUI DATA UNIFICADA'!$B$2:$B1007),0),MATCH(DW$2,'CAMAGUI DATA UNIFICADA'!$C$1:$T$1,0)),"")</f>
        <v/>
      </c>
      <c r="DX86" s="144" t="str">
        <f t="array" ref="DX86">IFERROR(INDEX('CAMAGUI DATA UNIFICADA'!$C$2:$T1007,MATCH(1,($A86='CAMAGUI DATA UNIFICADA'!$A$2:$A1007)*($DX$1='CAMAGUI DATA UNIFICADA'!$B$2:$B1007),0),MATCH(DX$2,'CAMAGUI DATA UNIFICADA'!$C$1:$T$1,0)),"")</f>
        <v/>
      </c>
      <c r="DY86" s="60" t="str">
        <f t="array" ref="DY86">IFERROR(INDEX('CAMAGUI DATA UNIFICADA'!$C$2:$T1007,MATCH(1,($A86='CAMAGUI DATA UNIFICADA'!$A$2:$A1007)*($DX$1='CAMAGUI DATA UNIFICADA'!$B$2:$B1007),0),MATCH(DY$2,'CAMAGUI DATA UNIFICADA'!$C$1:$T$1,0)),"")</f>
        <v/>
      </c>
      <c r="DZ86" s="60" t="str">
        <f t="array" ref="DZ86">IFERROR(INDEX('CAMAGUI DATA UNIFICADA'!$C$2:$T1007,MATCH(1,($A86='CAMAGUI DATA UNIFICADA'!$A$2:$A1007)*($DX$1='CAMAGUI DATA UNIFICADA'!$B$2:$B1007),0),MATCH(DZ$2,'CAMAGUI DATA UNIFICADA'!$C$1:$T$1,0)),"")</f>
        <v/>
      </c>
      <c r="EA86" s="60" t="str">
        <f t="array" ref="EA86">IFERROR(INDEX('CAMAGUI DATA UNIFICADA'!$C$2:$T1007,MATCH(1,($A86='CAMAGUI DATA UNIFICADA'!$A$2:$A1007)*($DX$1='CAMAGUI DATA UNIFICADA'!$B$2:$B1007),0),MATCH(EA$2,'CAMAGUI DATA UNIFICADA'!$C$1:$T$1,0)),"")</f>
        <v/>
      </c>
      <c r="EB86" s="60" t="str">
        <f t="array" ref="EB86">IFERROR(INDEX('CAMAGUI DATA UNIFICADA'!$C$2:$T1007,MATCH(1,($A86='CAMAGUI DATA UNIFICADA'!$A$2:$A1007)*($DX$1='CAMAGUI DATA UNIFICADA'!$B$2:$B1007),0),MATCH(EB$2,'CAMAGUI DATA UNIFICADA'!$C$1:$T$1,0)),"")</f>
        <v/>
      </c>
      <c r="EC86" s="60" t="str">
        <f t="array" ref="EC86">IFERROR(INDEX('CAMAGUI DATA UNIFICADA'!$C$2:$T1007,MATCH(1,($A86='CAMAGUI DATA UNIFICADA'!$A$2:$A1007)*($DX$1='CAMAGUI DATA UNIFICADA'!$B$2:$B1007),0),MATCH(EC$2,'CAMAGUI DATA UNIFICADA'!$C$1:$T$1,0)),"")</f>
        <v/>
      </c>
      <c r="ED86" s="60" t="str">
        <f t="array" ref="ED86">IFERROR(INDEX('CAMAGUI DATA UNIFICADA'!$C$2:$T1007,MATCH(1,($A86='CAMAGUI DATA UNIFICADA'!$A$2:$A1007)*($DX$1='CAMAGUI DATA UNIFICADA'!$B$2:$B1007),0),MATCH(ED$2,'CAMAGUI DATA UNIFICADA'!$C$1:$T$1,0)),"")</f>
        <v/>
      </c>
      <c r="EE86" s="60" t="str">
        <f t="array" ref="EE86">IFERROR(INDEX('CAMAGUI DATA UNIFICADA'!$C$2:$T1007,MATCH(1,($A86='CAMAGUI DATA UNIFICADA'!$A$2:$A1007)*($DX$1='CAMAGUI DATA UNIFICADA'!$B$2:$B1007),0),MATCH(EE$2,'CAMAGUI DATA UNIFICADA'!$C$1:$T$1,0)),"")</f>
        <v/>
      </c>
      <c r="EF86" s="60" t="str">
        <f t="array" ref="EF86">IFERROR(INDEX('CAMAGUI DATA UNIFICADA'!$C$2:$T1007,MATCH(1,($A86='CAMAGUI DATA UNIFICADA'!$A$2:$A1007)*($DX$1='CAMAGUI DATA UNIFICADA'!$B$2:$B1007),0),MATCH(EF$2,'CAMAGUI DATA UNIFICADA'!$C$1:$T$1,0)),"")</f>
        <v/>
      </c>
      <c r="EG86" s="60" t="str">
        <f t="array" ref="EG86">IFERROR(INDEX('CAMAGUI DATA UNIFICADA'!$C$2:$T1007,MATCH(1,($A86='CAMAGUI DATA UNIFICADA'!$A$2:$A1007)*($DX$1='CAMAGUI DATA UNIFICADA'!$B$2:$B1007),0),MATCH(EG$2,'CAMAGUI DATA UNIFICADA'!$C$1:$T$1,0)),"")</f>
        <v/>
      </c>
      <c r="EH86" s="60" t="str">
        <f t="array" ref="EH86">IFERROR(INDEX('CAMAGUI DATA UNIFICADA'!$C$2:$T1007,MATCH(1,($A86='CAMAGUI DATA UNIFICADA'!$A$2:$A1007)*($DX$1='CAMAGUI DATA UNIFICADA'!$B$2:$B1007),0),MATCH(EH$2,'CAMAGUI DATA UNIFICADA'!$C$1:$T$1,0)),"")</f>
        <v/>
      </c>
      <c r="EI86" s="60" t="str">
        <f t="array" ref="EI86">IFERROR(INDEX('CAMAGUI DATA UNIFICADA'!$C$2:$T1007,MATCH(1,($A86='CAMAGUI DATA UNIFICADA'!$A$2:$A1007)*($DX$1='CAMAGUI DATA UNIFICADA'!$B$2:$B1007),0),MATCH(EI$2,'CAMAGUI DATA UNIFICADA'!$C$1:$T$1,0)),"")</f>
        <v/>
      </c>
      <c r="EJ86" s="60" t="str">
        <f t="array" ref="EJ86">IFERROR(INDEX('CAMAGUI DATA UNIFICADA'!$C$2:$T1007,MATCH(1,($A86='CAMAGUI DATA UNIFICADA'!$A$2:$A1007)*($DX$1='CAMAGUI DATA UNIFICADA'!$B$2:$B1007),0),MATCH(EJ$2,'CAMAGUI DATA UNIFICADA'!$C$1:$T$1,0)),"")</f>
        <v/>
      </c>
      <c r="EK86" s="60" t="str">
        <f t="array" ref="EK86">IFERROR(INDEX('CAMAGUI DATA UNIFICADA'!$C$2:$T1007,MATCH(1,($A86='CAMAGUI DATA UNIFICADA'!$A$2:$A1007)*($DX$1='CAMAGUI DATA UNIFICADA'!$B$2:$B1007),0),MATCH(EK$2,'CAMAGUI DATA UNIFICADA'!$C$1:$T$1,0)),"")</f>
        <v/>
      </c>
      <c r="EL86" s="60" t="str">
        <f t="array" ref="EL86">IFERROR(INDEX('CAMAGUI DATA UNIFICADA'!$C$2:$T1007,MATCH(1,($A86='CAMAGUI DATA UNIFICADA'!$A$2:$A1007)*($DX$1='CAMAGUI DATA UNIFICADA'!$B$2:$B1007),0),MATCH(EL$2,'CAMAGUI DATA UNIFICADA'!$C$1:$T$1,0)),"")</f>
        <v/>
      </c>
      <c r="EM86" s="60" t="str">
        <f t="array" ref="EM86">IFERROR(INDEX('CAMAGUI DATA UNIFICADA'!$C$2:$T1007,MATCH(1,($A86='CAMAGUI DATA UNIFICADA'!$A$2:$A1007)*($DX$1='CAMAGUI DATA UNIFICADA'!$B$2:$B1007),0),MATCH(EM$2,'CAMAGUI DATA UNIFICADA'!$C$1:$T$1,0)),"")</f>
        <v/>
      </c>
      <c r="EN86" s="60" t="str">
        <f t="array" ref="EN86">IFERROR(INDEX('CAMAGUI DATA UNIFICADA'!$C$2:$T1007,MATCH(1,($A86='CAMAGUI DATA UNIFICADA'!$A$2:$A1007)*($DX$1='CAMAGUI DATA UNIFICADA'!$B$2:$B1007),0),MATCH(EN$2,'CAMAGUI DATA UNIFICADA'!$C$1:$T$1,0)),"")</f>
        <v/>
      </c>
      <c r="EO86" s="140" t="str">
        <f t="array" ref="EO86">IFERROR(INDEX('CAMAGUI DATA UNIFICADA'!$C$2:$T1007,MATCH(1,($A86='CAMAGUI DATA UNIFICADA'!$A$2:$A1007)*($DX$1='CAMAGUI DATA UNIFICADA'!$B$2:$B1007),0),MATCH(EO$2,'CAMAGUI DATA UNIFICADA'!$C$1:$T$1,0)),"")</f>
        <v/>
      </c>
    </row>
    <row r="87">
      <c r="A87" s="137">
        <v>45537.0</v>
      </c>
      <c r="B87" s="138" t="str">
        <f t="array" ref="B87">IFERROR(INDEX('CAMAGUI DATA UNIFICADA'!$C$2:$T1007,MATCH(1,($A87='CAMAGUI DATA UNIFICADA'!$A$2:$A1007)*($B$1='CAMAGUI DATA UNIFICADA'!$B$2:$B1007),0),MATCH(B$2,'CAMAGUI DATA UNIFICADA'!$C$1:$T$1,0)),"")</f>
        <v>CA1230724</v>
      </c>
      <c r="C87" s="2">
        <f t="array" ref="C87">IFERROR(INDEX('CAMAGUI DATA UNIFICADA'!$C$2:$T1007,MATCH(1,($A87='CAMAGUI DATA UNIFICADA'!$A$2:$A1007)*($B$1='CAMAGUI DATA UNIFICADA'!$B$2:$B1007),0),MATCH(C$2,'CAMAGUI DATA UNIFICADA'!$C$1:$T$1,0)),"")</f>
        <v>500</v>
      </c>
      <c r="D87" s="2">
        <f t="array" ref="D87">IFERROR(INDEX('CAMAGUI DATA UNIFICADA'!$C$2:$T1007,MATCH(1,($A87='CAMAGUI DATA UNIFICADA'!$A$2:$A1007)*($B$1='CAMAGUI DATA UNIFICADA'!$B$2:$B1007),0),MATCH(D$2,'CAMAGUI DATA UNIFICADA'!$C$1:$T$1,0)),"")</f>
        <v>3300</v>
      </c>
      <c r="E87" s="2" t="str">
        <f t="array" ref="E87">IFERROR(INDEX('CAMAGUI DATA UNIFICADA'!$C$2:$T1007,MATCH(1,($A87='CAMAGUI DATA UNIFICADA'!$A$2:$A1007)*($B$1='CAMAGUI DATA UNIFICADA'!$B$2:$B1007),0),MATCH(E$2,'CAMAGUI DATA UNIFICADA'!$C$1:$T$1,0)),"")</f>
        <v>SKR MAST E AD</v>
      </c>
      <c r="F87" s="139">
        <f t="array" ref="F87">IFERROR(INDEX('CAMAGUI DATA UNIFICADA'!$C$2:$T1007,MATCH(1,($A87='CAMAGUI DATA UNIFICADA'!$A$2:$A1007)*($B$1='CAMAGUI DATA UNIFICADA'!$B$2:$B1007),0),MATCH(F$2,'CAMAGUI DATA UNIFICADA'!$C$1:$T$1,0)),"")</f>
        <v>3377.88</v>
      </c>
      <c r="G87" s="2">
        <f t="array" ref="G87">IFERROR(INDEX('CAMAGUI DATA UNIFICADA'!$C$2:$T1007,MATCH(1,($A87='CAMAGUI DATA UNIFICADA'!$A$2:$A1007)*($B$1='CAMAGUI DATA UNIFICADA'!$B$2:$B1007),0),MATCH(G$2,'CAMAGUI DATA UNIFICADA'!$C$1:$T$1,0)),"")</f>
        <v>15.01</v>
      </c>
      <c r="H87" s="2">
        <f t="array" ref="H87">IFERROR(INDEX('CAMAGUI DATA UNIFICADA'!$C$2:$T1007,MATCH(1,($A87='CAMAGUI DATA UNIFICADA'!$A$2:$A1007)*($B$1='CAMAGUI DATA UNIFICADA'!$B$2:$B1007),0),MATCH(H$2,'CAMAGUI DATA UNIFICADA'!$C$1:$T$1,0)),"")</f>
        <v>2.89</v>
      </c>
      <c r="I87" s="33">
        <f t="array" ref="I87">IFERROR(INDEX('CAMAGUI DATA UNIFICADA'!$C$2:$T1007,MATCH(1,($A87='CAMAGUI DATA UNIFICADA'!$A$2:$A1007)*($B$1='CAMAGUI DATA UNIFICADA'!$B$2:$B1007),0),MATCH(I$2,'CAMAGUI DATA UNIFICADA'!$C$1:$T$1,0)),"")</f>
        <v>3.9228</v>
      </c>
      <c r="J87" s="60">
        <f t="array" ref="J87">IFERROR(INDEX('CAMAGUI DATA UNIFICADA'!$C$2:$T1007,MATCH(1,($A87='CAMAGUI DATA UNIFICADA'!$A$2:$A1007)*($B$1='CAMAGUI DATA UNIFICADA'!$B$2:$B1007),0),MATCH(J$2,'CAMAGUI DATA UNIFICADA'!$C$1:$T$1,0)),"")</f>
        <v>849167.0724</v>
      </c>
      <c r="K87" s="33">
        <f t="array" ref="K87">IFERROR(INDEX('CAMAGUI DATA UNIFICADA'!$C$2:$T1007,MATCH(1,($A87='CAMAGUI DATA UNIFICADA'!$A$2:$A1007)*($B$1='CAMAGUI DATA UNIFICADA'!$B$2:$B1007),0),MATCH(K$2,'CAMAGUI DATA UNIFICADA'!$C$1:$T$1,0)),"")</f>
        <v>1.359367276</v>
      </c>
      <c r="L87" s="23">
        <f t="array" ref="L87">IFERROR(INDEX('CAMAGUI DATA UNIFICADA'!$C$2:$T1007,MATCH(1,($A87='CAMAGUI DATA UNIFICADA'!$A$2:$A1007)*($B$1='CAMAGUI DATA UNIFICADA'!$B$2:$B1007),0),MATCH(L$2,'CAMAGUI DATA UNIFICADA'!$C$1:$T$1,0)),"")</f>
        <v>0.707639227</v>
      </c>
      <c r="M87" s="23">
        <f t="array" ref="M87">IFERROR(INDEX('CAMAGUI DATA UNIFICADA'!$C$2:$T1007,MATCH(1,($A87='CAMAGUI DATA UNIFICADA'!$A$2:$A1007)*($B$1='CAMAGUI DATA UNIFICADA'!$B$2:$B1007),0),MATCH(M$2,'CAMAGUI DATA UNIFICADA'!$C$1:$T$1,0)),"")</f>
        <v>0.7</v>
      </c>
      <c r="N87" s="60">
        <f t="array" ref="N87">IFERROR(INDEX('CAMAGUI DATA UNIFICADA'!$C$2:$T1007,MATCH(1,($A87='CAMAGUI DATA UNIFICADA'!$A$2:$A1007)*($B$1='CAMAGUI DATA UNIFICADA'!$B$2:$B1007),0),MATCH(N$2,'CAMAGUI DATA UNIFICADA'!$C$1:$T$1,0)),"")</f>
        <v>102564.1026</v>
      </c>
      <c r="O87" s="2">
        <f t="array" ref="O87">IFERROR(INDEX('CAMAGUI DATA UNIFICADA'!$C$2:$T1007,MATCH(1,($A87='CAMAGUI DATA UNIFICADA'!$A$2:$A1007)*($B$1='CAMAGUI DATA UNIFICADA'!$B$2:$B1007),0),MATCH(O$2,'CAMAGUI DATA UNIFICADA'!$C$1:$T$1,0)),"")</f>
        <v>3</v>
      </c>
      <c r="P87" s="2">
        <f t="array" ref="P87">IFERROR(INDEX('CAMAGUI DATA UNIFICADA'!$C$2:$T1007,MATCH(1,($A87='CAMAGUI DATA UNIFICADA'!$A$2:$A1007)*($B$1='CAMAGUI DATA UNIFICADA'!$B$2:$B1007),0),MATCH(P$2,'CAMAGUI DATA UNIFICADA'!$C$1:$T$1,0)),"")</f>
        <v>18.01</v>
      </c>
      <c r="Q87" s="33">
        <f t="array" ref="Q87">IFERROR(INDEX('CAMAGUI DATA UNIFICADA'!$C$2:$T1007,MATCH(1,($A87='CAMAGUI DATA UNIFICADA'!$A$2:$A1007)*($B$1='CAMAGUI DATA UNIFICADA'!$B$2:$B1007),0),MATCH(Q$2,'CAMAGUI DATA UNIFICADA'!$C$1:$T$1,0)),"")</f>
        <v>3.52692</v>
      </c>
      <c r="R87" s="60">
        <f t="array" ref="R87">IFERROR(INDEX('CAMAGUI DATA UNIFICADA'!$C$2:$T1007,MATCH(1,($A87='CAMAGUI DATA UNIFICADA'!$A$2:$A1007)*($B$1='CAMAGUI DATA UNIFICADA'!$B$2:$B1007),0),MATCH(R$2,'CAMAGUI DATA UNIFICADA'!$C$1:$T$1,0)),"")</f>
        <v>550.9904898</v>
      </c>
      <c r="S87" s="140">
        <f t="array" ref="S87">IFERROR(INDEX('CAMAGUI DATA UNIFICADA'!$C$2:$T1007,MATCH(1,($A87='CAMAGUI DATA UNIFICADA'!$A$2:$A1007)*($B$1='CAMAGUI DATA UNIFICADA'!$B$2:$B1007),0),MATCH(S$2,'CAMAGUI DATA UNIFICADA'!$C$1:$T$1,0)),"")</f>
        <v>12.74762245</v>
      </c>
      <c r="T87" s="138" t="str">
        <f t="array" ref="T87">IFERROR(INDEX('CAMAGUI DATA UNIFICADA'!$C$2:$T1007,MATCH(1,($A87='CAMAGUI DATA UNIFICADA'!$A$2:$A1007)*($T$1='CAMAGUI DATA UNIFICADA'!$B$2:$B1007),0),MATCH(T$2,'CAMAGUI DATA UNIFICADA'!$C$1:$T$1,0)),"")</f>
        <v>CA2230724</v>
      </c>
      <c r="U87" s="2">
        <f t="array" ref="U87">IFERROR(INDEX('CAMAGUI DATA UNIFICADA'!$C$2:$T1007,MATCH(1,($A87='CAMAGUI DATA UNIFICADA'!$A$2:$A1007)*($T$1='CAMAGUI DATA UNIFICADA'!$B$2:$B1007),0),MATCH(U$2,'CAMAGUI DATA UNIFICADA'!$C$1:$T$1,0)),"")</f>
        <v>350</v>
      </c>
      <c r="V87" s="2">
        <f t="array" ref="V87">IFERROR(INDEX('CAMAGUI DATA UNIFICADA'!$C$2:$T1007,MATCH(1,($A87='CAMAGUI DATA UNIFICADA'!$A$2:$A1007)*($T$1='CAMAGUI DATA UNIFICADA'!$B$2:$B1007),0),MATCH(V$2,'CAMAGUI DATA UNIFICADA'!$C$1:$T$1,0)),"")</f>
        <v>2375</v>
      </c>
      <c r="W87" s="2" t="str">
        <f t="array" ref="W87">IFERROR(INDEX('CAMAGUI DATA UNIFICADA'!$C$2:$T1007,MATCH(1,($A87='CAMAGUI DATA UNIFICADA'!$A$2:$A1007)*($T$1='CAMAGUI DATA UNIFICADA'!$B$2:$B1007),0),MATCH(W$2,'CAMAGUI DATA UNIFICADA'!$C$1:$T$1,0)),"")</f>
        <v>SKR MAST E AD</v>
      </c>
      <c r="X87" s="139">
        <f t="array" ref="X87">IFERROR(INDEX('CAMAGUI DATA UNIFICADA'!$C$2:$T1007,MATCH(1,($A87='CAMAGUI DATA UNIFICADA'!$A$2:$A1007)*($T$1='CAMAGUI DATA UNIFICADA'!$B$2:$B1007),0),MATCH(X$2,'CAMAGUI DATA UNIFICADA'!$C$1:$T$1,0)),"")</f>
        <v>2431.05</v>
      </c>
      <c r="Y87" s="2">
        <f t="array" ref="Y87">IFERROR(INDEX('CAMAGUI DATA UNIFICADA'!$C$2:$T1007,MATCH(1,($A87='CAMAGUI DATA UNIFICADA'!$A$2:$A1007)*($T$1='CAMAGUI DATA UNIFICADA'!$B$2:$B1007),0),MATCH(Y$2,'CAMAGUI DATA UNIFICADA'!$C$1:$T$1,0)),"")</f>
        <v>15.47</v>
      </c>
      <c r="Z87" s="2">
        <f t="array" ref="Z87">IFERROR(INDEX('CAMAGUI DATA UNIFICADA'!$C$2:$T1007,MATCH(1,($A87='CAMAGUI DATA UNIFICADA'!$A$2:$A1007)*($T$1='CAMAGUI DATA UNIFICADA'!$B$2:$B1007),0),MATCH(Z$2,'CAMAGUI DATA UNIFICADA'!$C$1:$T$1,0)),"")</f>
        <v>3.18</v>
      </c>
      <c r="AA87" s="2">
        <f t="array" ref="AA87">IFERROR(INDEX('CAMAGUI DATA UNIFICADA'!$C$2:$T1007,MATCH(1,($A87='CAMAGUI DATA UNIFICADA'!$A$2:$A1007)*($T$1='CAMAGUI DATA UNIFICADA'!$B$2:$B1007),0),MATCH(AA$2,'CAMAGUI DATA UNIFICADA'!$C$1:$T$1,0)),"")</f>
        <v>3.8676</v>
      </c>
      <c r="AB87" s="60">
        <f t="array" ref="AB87">IFERROR(INDEX('CAMAGUI DATA UNIFICADA'!$C$2:$T1007,MATCH(1,($A87='CAMAGUI DATA UNIFICADA'!$A$2:$A1007)*($T$1='CAMAGUI DATA UNIFICADA'!$B$2:$B1007),0),MATCH(AB$2,'CAMAGUI DATA UNIFICADA'!$C$1:$T$1,0)),"")</f>
        <v>584973.482</v>
      </c>
      <c r="AC87" s="33">
        <f t="array" ref="AC87">IFERROR(INDEX('CAMAGUI DATA UNIFICADA'!$C$2:$T1007,MATCH(1,($A87='CAMAGUI DATA UNIFICADA'!$A$2:$A1007)*($T$1='CAMAGUI DATA UNIFICADA'!$B$2:$B1007),0),MATCH(AC$2,'CAMAGUI DATA UNIFICADA'!$C$1:$T$1,0)),"")</f>
        <v>1.383065455</v>
      </c>
      <c r="AD87" s="23">
        <f t="array" ref="AD87">IFERROR(INDEX('CAMAGUI DATA UNIFICADA'!$C$2:$T1007,MATCH(1,($A87='CAMAGUI DATA UNIFICADA'!$A$2:$A1007)*($T$1='CAMAGUI DATA UNIFICADA'!$B$2:$B1007),0),MATCH(AD$2,'CAMAGUI DATA UNIFICADA'!$C$1:$T$1,0)),"")</f>
        <v>0.6499705355</v>
      </c>
      <c r="AE87" s="23">
        <f t="array" ref="AE87">IFERROR(INDEX('CAMAGUI DATA UNIFICADA'!$C$2:$T1007,MATCH(1,($A87='CAMAGUI DATA UNIFICADA'!$A$2:$A1007)*($T$1='CAMAGUI DATA UNIFICADA'!$B$2:$B1007),0),MATCH(AE$2,'CAMAGUI DATA UNIFICADA'!$C$1:$T$1,0)),"")</f>
        <v>0.6</v>
      </c>
      <c r="AF87" s="60">
        <f t="array" ref="AF87">IFERROR(INDEX('CAMAGUI DATA UNIFICADA'!$C$2:$T1007,MATCH(1,($A87='CAMAGUI DATA UNIFICADA'!$A$2:$A1007)*($T$1='CAMAGUI DATA UNIFICADA'!$B$2:$B1007),0),MATCH(AF$2,'CAMAGUI DATA UNIFICADA'!$C$1:$T$1,0)),"")</f>
        <v>90000</v>
      </c>
      <c r="AG87" s="2">
        <f t="array" ref="AG87">IFERROR(INDEX('CAMAGUI DATA UNIFICADA'!$C$2:$T1007,MATCH(1,($A87='CAMAGUI DATA UNIFICADA'!$A$2:$A1007)*($T$1='CAMAGUI DATA UNIFICADA'!$B$2:$B1007),0),MATCH(AG$2,'CAMAGUI DATA UNIFICADA'!$C$1:$T$1,0)),"")</f>
        <v>3</v>
      </c>
      <c r="AH87" s="2">
        <f t="array" ref="AH87">IFERROR(INDEX('CAMAGUI DATA UNIFICADA'!$C$2:$T1007,MATCH(1,($A87='CAMAGUI DATA UNIFICADA'!$A$2:$A1007)*($T$1='CAMAGUI DATA UNIFICADA'!$B$2:$B1007),0),MATCH(AH$2,'CAMAGUI DATA UNIFICADA'!$C$1:$T$1,0)),"")</f>
        <v>18.47</v>
      </c>
      <c r="AI87" s="33">
        <f t="array" ref="AI87">IFERROR(INDEX('CAMAGUI DATA UNIFICADA'!$C$2:$T1007,MATCH(1,($A87='CAMAGUI DATA UNIFICADA'!$A$2:$A1007)*($T$1='CAMAGUI DATA UNIFICADA'!$B$2:$B1007),0),MATCH(AI$2,'CAMAGUI DATA UNIFICADA'!$C$1:$T$1,0)),"")</f>
        <v>3.47724</v>
      </c>
      <c r="AJ87" s="60">
        <f t="array" ref="AJ87">IFERROR(INDEX('CAMAGUI DATA UNIFICADA'!$C$2:$T1007,MATCH(1,($A87='CAMAGUI DATA UNIFICADA'!$A$2:$A1007)*($T$1='CAMAGUI DATA UNIFICADA'!$B$2:$B1007),0),MATCH(AJ$2,'CAMAGUI DATA UNIFICADA'!$C$1:$T$1,0)),"")</f>
        <v>356.7846319</v>
      </c>
      <c r="AK87" s="140">
        <f t="array" ref="AK87">IFERROR(INDEX('CAMAGUI DATA UNIFICADA'!$C$2:$T1007,MATCH(1,($A87='CAMAGUI DATA UNIFICADA'!$A$2:$A1007)*($T$1='CAMAGUI DATA UNIFICADA'!$B$2:$B1007),0),MATCH(AK$2,'CAMAGUI DATA UNIFICADA'!$C$1:$T$1,0)),"")</f>
        <v>1.696157985</v>
      </c>
      <c r="AL87" s="138" t="str">
        <f t="array" ref="AL87">IFERROR(INDEX('CAMAGUI DATA UNIFICADA'!$C$2:$T1007,MATCH(1,($A87='CAMAGUI DATA UNIFICADA'!$A$2:$A1007)*($AL$1='CAMAGUI DATA UNIFICADA'!$B$2:$B1007),0),MATCH(AL$2,'CAMAGUI DATA UNIFICADA'!$C$1:$T$1,0)),"")</f>
        <v>CA3230724</v>
      </c>
      <c r="AM87" s="2">
        <f t="array" ref="AM87">IFERROR(INDEX('CAMAGUI DATA UNIFICADA'!$C$2:$T1007,MATCH(1,($A87='CAMAGUI DATA UNIFICADA'!$A$2:$A1007)*($AL$1='CAMAGUI DATA UNIFICADA'!$B$2:$B1007),0),MATCH(AM$2,'CAMAGUI DATA UNIFICADA'!$C$1:$T$1,0)),"")</f>
        <v>375</v>
      </c>
      <c r="AN87" s="2">
        <f t="array" ref="AN87">IFERROR(INDEX('CAMAGUI DATA UNIFICADA'!$C$2:$T1007,MATCH(1,($A87='CAMAGUI DATA UNIFICADA'!$A$2:$A1007)*($AL$1='CAMAGUI DATA UNIFICADA'!$B$2:$B1007),0),MATCH(AN$2,'CAMAGUI DATA UNIFICADA'!$C$1:$T$1,0)),"")</f>
        <v>2425</v>
      </c>
      <c r="AO87" s="2" t="str">
        <f t="array" ref="AO87">IFERROR(INDEX('CAMAGUI DATA UNIFICADA'!$C$2:$T1007,MATCH(1,($A87='CAMAGUI DATA UNIFICADA'!$A$2:$A1007)*($AL$1='CAMAGUI DATA UNIFICADA'!$B$2:$B1007),0),MATCH(AO$2,'CAMAGUI DATA UNIFICADA'!$C$1:$T$1,0)),"")</f>
        <v>SKR MAST E AD</v>
      </c>
      <c r="AP87" s="139">
        <f t="array" ref="AP87">IFERROR(INDEX('CAMAGUI DATA UNIFICADA'!$C$2:$T1007,MATCH(1,($A87='CAMAGUI DATA UNIFICADA'!$A$2:$A1007)*($AL$1='CAMAGUI DATA UNIFICADA'!$B$2:$B1007),0),MATCH(AP$2,'CAMAGUI DATA UNIFICADA'!$C$1:$T$1,0)),"")</f>
        <v>2482.23</v>
      </c>
      <c r="AQ87" s="2">
        <f t="array" ref="AQ87">IFERROR(INDEX('CAMAGUI DATA UNIFICADA'!$C$2:$T1007,MATCH(1,($A87='CAMAGUI DATA UNIFICADA'!$A$2:$A1007)*($AL$1='CAMAGUI DATA UNIFICADA'!$B$2:$B1007),0),MATCH(AQ$2,'CAMAGUI DATA UNIFICADA'!$C$1:$T$1,0)),"")</f>
        <v>15.31</v>
      </c>
      <c r="AR87" s="2">
        <f t="array" ref="AR87">IFERROR(INDEX('CAMAGUI DATA UNIFICADA'!$C$2:$T1007,MATCH(1,($A87='CAMAGUI DATA UNIFICADA'!$A$2:$A1007)*($AL$1='CAMAGUI DATA UNIFICADA'!$B$2:$B1007),0),MATCH(AR$2,'CAMAGUI DATA UNIFICADA'!$C$1:$T$1,0)),"")</f>
        <v>3.85</v>
      </c>
      <c r="AS87" s="33">
        <f t="array" ref="AS87">IFERROR(INDEX('CAMAGUI DATA UNIFICADA'!$C$2:$T1007,MATCH(1,($A87='CAMAGUI DATA UNIFICADA'!$A$2:$A1007)*($AL$1='CAMAGUI DATA UNIFICADA'!$B$2:$B1007),0),MATCH(AS$2,'CAMAGUI DATA UNIFICADA'!$C$1:$T$1,0)),"")</f>
        <v>3.8868</v>
      </c>
      <c r="AT87" s="60">
        <f t="array" ref="AT87">IFERROR(INDEX('CAMAGUI DATA UNIFICADA'!$C$2:$T1007,MATCH(1,($A87='CAMAGUI DATA UNIFICADA'!$A$2:$A1007)*($AL$1='CAMAGUI DATA UNIFICADA'!$B$2:$B1007),0),MATCH(AT$2,'CAMAGUI DATA UNIFICADA'!$C$1:$T$1,0)),"")</f>
        <v>630178.9365</v>
      </c>
      <c r="AU87" s="33">
        <f t="array" ref="AU87">IFERROR(INDEX('CAMAGUI DATA UNIFICADA'!$C$2:$T1007,MATCH(1,($A87='CAMAGUI DATA UNIFICADA'!$A$2:$A1007)*($AL$1='CAMAGUI DATA UNIFICADA'!$B$2:$B1007),0),MATCH(AU$2,'CAMAGUI DATA UNIFICADA'!$C$1:$T$1,0)),"")</f>
        <v>1.085982983</v>
      </c>
      <c r="AV87" s="23">
        <f t="array" ref="AV87">IFERROR(INDEX('CAMAGUI DATA UNIFICADA'!$C$2:$T1007,MATCH(1,($A87='CAMAGUI DATA UNIFICADA'!$A$2:$A1007)*($AL$1='CAMAGUI DATA UNIFICADA'!$B$2:$B1007),0),MATCH(AV$2,'CAMAGUI DATA UNIFICADA'!$C$1:$T$1,0)),"")</f>
        <v>0.8692123263</v>
      </c>
      <c r="AW87" s="23">
        <f t="array" ref="AW87">IFERROR(INDEX('CAMAGUI DATA UNIFICADA'!$C$2:$T1007,MATCH(1,($A87='CAMAGUI DATA UNIFICADA'!$A$2:$A1007)*($AL$1='CAMAGUI DATA UNIFICADA'!$B$2:$B1007),0),MATCH(AW$2,'CAMAGUI DATA UNIFICADA'!$C$1:$T$1,0)),"")</f>
        <v>0.8</v>
      </c>
      <c r="AX87" s="60">
        <f t="array" ref="AX87">IFERROR(INDEX('CAMAGUI DATA UNIFICADA'!$C$2:$T1007,MATCH(1,($A87='CAMAGUI DATA UNIFICADA'!$A$2:$A1007)*($AL$1='CAMAGUI DATA UNIFICADA'!$B$2:$B1007),0),MATCH(AX$2,'CAMAGUI DATA UNIFICADA'!$C$1:$T$1,0)),"")</f>
        <v>82857.14286</v>
      </c>
      <c r="AY87" s="2">
        <f t="array" ref="AY87">IFERROR(INDEX('CAMAGUI DATA UNIFICADA'!$C$2:$T1007,MATCH(1,($A87='CAMAGUI DATA UNIFICADA'!$A$2:$A1007)*($AL$1='CAMAGUI DATA UNIFICADA'!$B$2:$B1007),0),MATCH(AY$2,'CAMAGUI DATA UNIFICADA'!$C$1:$T$1,0)),"")</f>
        <v>3</v>
      </c>
      <c r="AZ87" s="2">
        <f t="array" ref="AZ87">IFERROR(INDEX('CAMAGUI DATA UNIFICADA'!$C$2:$T1007,MATCH(1,($A87='CAMAGUI DATA UNIFICADA'!$A$2:$A1007)*($AL$1='CAMAGUI DATA UNIFICADA'!$B$2:$B1007),0),MATCH(AZ$2,'CAMAGUI DATA UNIFICADA'!$C$1:$T$1,0)),"")</f>
        <v>18.31</v>
      </c>
      <c r="BA87" s="33">
        <f t="array" ref="BA87">IFERROR(INDEX('CAMAGUI DATA UNIFICADA'!$C$2:$T1007,MATCH(1,($A87='CAMAGUI DATA UNIFICADA'!$A$2:$A1007)*($AL$1='CAMAGUI DATA UNIFICADA'!$B$2:$B1007),0),MATCH(BA$2,'CAMAGUI DATA UNIFICADA'!$C$1:$T$1,0)),"")</f>
        <v>3.49452</v>
      </c>
      <c r="BB87" s="60">
        <f t="array" ref="BB87">IFERROR(INDEX('CAMAGUI DATA UNIFICADA'!$C$2:$T1007,MATCH(1,($A87='CAMAGUI DATA UNIFICADA'!$A$2:$A1007)*($AL$1='CAMAGUI DATA UNIFICADA'!$B$2:$B1007),0),MATCH(BB$2,'CAMAGUI DATA UNIFICADA'!$C$1:$T$1,0)),"")</f>
        <v>384.3204034</v>
      </c>
      <c r="BC87" s="140">
        <f t="array" ref="BC87">IFERROR(INDEX('CAMAGUI DATA UNIFICADA'!$C$2:$T1007,MATCH(1,($A87='CAMAGUI DATA UNIFICADA'!$A$2:$A1007)*($AL$1='CAMAGUI DATA UNIFICADA'!$B$2:$B1007),0),MATCH(BC$2,'CAMAGUI DATA UNIFICADA'!$C$1:$T$1,0)),"")</f>
        <v>2.330100853</v>
      </c>
      <c r="BD87" s="138" t="str">
        <f t="array" ref="BD87">IFERROR(INDEX('CAMAGUI DATA UNIFICADA'!$C$2:$T1007,MATCH(1,($A87='CAMAGUI DATA UNIFICADA'!$A$2:$A1007)*($BD$1='CAMAGUI DATA UNIFICADA'!$B$2:$B1007),0),MATCH(BD$2,'CAMAGUI DATA UNIFICADA'!$C$1:$T$1,0)),"")</f>
        <v>CA4210824</v>
      </c>
      <c r="BE87" s="2">
        <f t="array" ref="BE87">IFERROR(INDEX('CAMAGUI DATA UNIFICADA'!$C$2:$T1007,MATCH(1,($A87='CAMAGUI DATA UNIFICADA'!$A$2:$A1007)*($BD$1='CAMAGUI DATA UNIFICADA'!$B$2:$B1007),0),MATCH(BE$2,'CAMAGUI DATA UNIFICADA'!$C$1:$T$1,0)),"")</f>
        <v>112.5</v>
      </c>
      <c r="BF87" s="2">
        <f t="array" ref="BF87">IFERROR(INDEX('CAMAGUI DATA UNIFICADA'!$C$2:$T1007,MATCH(1,($A87='CAMAGUI DATA UNIFICADA'!$A$2:$A1007)*($BD$1='CAMAGUI DATA UNIFICADA'!$B$2:$B1007),0),MATCH(BF$2,'CAMAGUI DATA UNIFICADA'!$C$1:$T$1,0)),"")</f>
        <v>558</v>
      </c>
      <c r="BG87" s="2" t="str">
        <f t="array" ref="BG87">IFERROR(INDEX('CAMAGUI DATA UNIFICADA'!$C$2:$T1007,MATCH(1,($A87='CAMAGUI DATA UNIFICADA'!$A$2:$A1007)*($BD$1='CAMAGUI DATA UNIFICADA'!$B$2:$B1007),0),MATCH(BG$2,'CAMAGUI DATA UNIFICADA'!$C$1:$T$1,0)),"")</f>
        <v>SKR NW#4</v>
      </c>
      <c r="BH87" s="139">
        <f t="array" ref="BH87">IFERROR(INDEX('CAMAGUI DATA UNIFICADA'!$C$2:$T1007,MATCH(1,($A87='CAMAGUI DATA UNIFICADA'!$A$2:$A1007)*($BD$1='CAMAGUI DATA UNIFICADA'!$B$2:$B1007),0),MATCH(BH$2,'CAMAGUI DATA UNIFICADA'!$C$1:$T$1,0)),"")</f>
        <v>749.952</v>
      </c>
      <c r="BI87" s="2">
        <f t="array" ref="BI87">IFERROR(INDEX('CAMAGUI DATA UNIFICADA'!$C$2:$T1007,MATCH(1,($A87='CAMAGUI DATA UNIFICADA'!$A$2:$A1007)*($BD$1='CAMAGUI DATA UNIFICADA'!$B$2:$B1007),0),MATCH(BI$2,'CAMAGUI DATA UNIFICADA'!$C$1:$T$1,0)),"")</f>
        <v>2.72</v>
      </c>
      <c r="BJ87" s="2">
        <f t="array" ref="BJ87">IFERROR(INDEX('CAMAGUI DATA UNIFICADA'!$C$2:$T1007,MATCH(1,($A87='CAMAGUI DATA UNIFICADA'!$A$2:$A1007)*($BD$1='CAMAGUI DATA UNIFICADA'!$B$2:$B1007),0),MATCH(BJ$2,'CAMAGUI DATA UNIFICADA'!$C$1:$T$1,0)),"")</f>
        <v>1.68</v>
      </c>
      <c r="BK87" s="33">
        <f t="array" ref="BK87">IFERROR(INDEX('CAMAGUI DATA UNIFICADA'!$C$2:$T1007,MATCH(1,($A87='CAMAGUI DATA UNIFICADA'!$A$2:$A1007)*($BD$1='CAMAGUI DATA UNIFICADA'!$B$2:$B1007),0),MATCH(BK$2,'CAMAGUI DATA UNIFICADA'!$C$1:$T$1,0)),"")</f>
        <v>10.0392</v>
      </c>
      <c r="BL87" s="60">
        <f t="array" ref="BL87">IFERROR(INDEX('CAMAGUI DATA UNIFICADA'!$C$2:$T1007,MATCH(1,($A87='CAMAGUI DATA UNIFICADA'!$A$2:$A1007)*($BD$1='CAMAGUI DATA UNIFICADA'!$B$2:$B1007),0),MATCH(BL$2,'CAMAGUI DATA UNIFICADA'!$C$1:$T$1,0)),"")</f>
        <v>411987.9484</v>
      </c>
      <c r="BM87" s="33">
        <f t="array" ref="BM87">IFERROR(INDEX('CAMAGUI DATA UNIFICADA'!$C$2:$T1007,MATCH(1,($A87='CAMAGUI DATA UNIFICADA'!$A$2:$A1007)*($BD$1='CAMAGUI DATA UNIFICADA'!$B$2:$B1007),0),MATCH(BM$2,'CAMAGUI DATA UNIFICADA'!$C$1:$T$1,0)),"")</f>
        <v>0.6387362637</v>
      </c>
      <c r="BN87" s="23">
        <f t="array" ref="BN87">IFERROR(INDEX('CAMAGUI DATA UNIFICADA'!$C$2:$T1007,MATCH(1,($A87='CAMAGUI DATA UNIFICADA'!$A$2:$A1007)*($BD$1='CAMAGUI DATA UNIFICADA'!$B$2:$B1007),0),MATCH(BN$2,'CAMAGUI DATA UNIFICADA'!$C$1:$T$1,0)),"")</f>
        <v>0.5149849355</v>
      </c>
      <c r="BO87" s="23">
        <f t="array" ref="BO87">IFERROR(INDEX('CAMAGUI DATA UNIFICADA'!$C$2:$T1007,MATCH(1,($A87='CAMAGUI DATA UNIFICADA'!$A$2:$A1007)*($BD$1='CAMAGUI DATA UNIFICADA'!$B$2:$B1007),0),MATCH(BO$2,'CAMAGUI DATA UNIFICADA'!$C$1:$T$1,0)),"")</f>
        <v>0.65</v>
      </c>
      <c r="BP87" s="60">
        <f t="array" ref="BP87">IFERROR(INDEX('CAMAGUI DATA UNIFICADA'!$C$2:$T1007,MATCH(1,($A87='CAMAGUI DATA UNIFICADA'!$A$2:$A1007)*($BD$1='CAMAGUI DATA UNIFICADA'!$B$2:$B1007),0),MATCH(BP$2,'CAMAGUI DATA UNIFICADA'!$C$1:$T$1,0)),"")</f>
        <v>108333.3333</v>
      </c>
      <c r="BQ87" s="2">
        <f t="array" ref="BQ87">IFERROR(INDEX('CAMAGUI DATA UNIFICADA'!$C$2:$T1007,MATCH(1,($A87='CAMAGUI DATA UNIFICADA'!$A$2:$A1007)*($BD$1='CAMAGUI DATA UNIFICADA'!$B$2:$B1007),0),MATCH(BQ$2,'CAMAGUI DATA UNIFICADA'!$C$1:$T$1,0)),"")</f>
        <v>2.25</v>
      </c>
      <c r="BR87" s="2">
        <f t="array" ref="BR87">IFERROR(INDEX('CAMAGUI DATA UNIFICADA'!$C$2:$T1007,MATCH(1,($A87='CAMAGUI DATA UNIFICADA'!$A$2:$A1007)*($BD$1='CAMAGUI DATA UNIFICADA'!$B$2:$B1007),0),MATCH(BR$2,'CAMAGUI DATA UNIFICADA'!$C$1:$T$1,0)),"")</f>
        <v>4.97</v>
      </c>
      <c r="BS87" s="33">
        <f t="array" ref="BS87">IFERROR(INDEX('CAMAGUI DATA UNIFICADA'!$C$2:$T1007,MATCH(1,($A87='CAMAGUI DATA UNIFICADA'!$A$2:$A1007)*($BD$1='CAMAGUI DATA UNIFICADA'!$B$2:$B1007),0),MATCH(BS$2,'CAMAGUI DATA UNIFICADA'!$C$1:$T$1,0)),"")</f>
        <v>7.51896</v>
      </c>
      <c r="BT87" s="60">
        <f t="array" ref="BT87">IFERROR(INDEX('CAMAGUI DATA UNIFICADA'!$C$2:$T1007,MATCH(1,($A87='CAMAGUI DATA UNIFICADA'!$A$2:$A1007)*($BD$1='CAMAGUI DATA UNIFICADA'!$B$2:$B1007),0),MATCH(BT$2,'CAMAGUI DATA UNIFICADA'!$C$1:$T$1,0)),"")</f>
        <v>221.4573231</v>
      </c>
      <c r="BU87" s="140">
        <f t="array" ref="BU87">IFERROR(INDEX('CAMAGUI DATA UNIFICADA'!$C$2:$T1007,MATCH(1,($A87='CAMAGUI DATA UNIFICADA'!$A$2:$A1007)*($BD$1='CAMAGUI DATA UNIFICADA'!$B$2:$B1007),0),MATCH(BU$2,'CAMAGUI DATA UNIFICADA'!$C$1:$T$1,0)),"")</f>
        <v>27.23933077</v>
      </c>
      <c r="BV87" s="138" t="str">
        <f t="array" ref="BV87">IFERROR(INDEX('CAMAGUI DATA UNIFICADA'!$C$2:$T1007,MATCH(1,($A87='CAMAGUI DATA UNIFICADA'!$A$2:$A1007)*($BV$1='CAMAGUI DATA UNIFICADA'!$B$2:$B1007),0),MATCH(BV$2,'CAMAGUI DATA UNIFICADA'!$C$1:$T$1,0)),"")</f>
        <v>CA5210824</v>
      </c>
      <c r="BW87" s="2">
        <f t="array" ref="BW87">IFERROR(INDEX('CAMAGUI DATA UNIFICADA'!$C$2:$T1007,MATCH(1,($A87='CAMAGUI DATA UNIFICADA'!$A$2:$A1007)*($BV$1='CAMAGUI DATA UNIFICADA'!$B$2:$B1007),0),MATCH(BW$2,'CAMAGUI DATA UNIFICADA'!$C$1:$T$1,0)),"")</f>
        <v>100</v>
      </c>
      <c r="BX87" s="2">
        <f t="array" ref="BX87">IFERROR(INDEX('CAMAGUI DATA UNIFICADA'!$C$2:$T1007,MATCH(1,($A87='CAMAGUI DATA UNIFICADA'!$A$2:$A1007)*($BV$1='CAMAGUI DATA UNIFICADA'!$B$2:$B1007),0),MATCH(BX$2,'CAMAGUI DATA UNIFICADA'!$C$1:$T$1,0)),"")</f>
        <v>548</v>
      </c>
      <c r="BY87" s="2" t="str">
        <f t="array" ref="BY87">IFERROR(INDEX('CAMAGUI DATA UNIFICADA'!$C$2:$T1007,MATCH(1,($A87='CAMAGUI DATA UNIFICADA'!$A$2:$A1007)*($BV$1='CAMAGUI DATA UNIFICADA'!$B$2:$B1007),0),MATCH(BY$2,'CAMAGUI DATA UNIFICADA'!$C$1:$T$1,0)),"")</f>
        <v>SKR NW#4</v>
      </c>
      <c r="BZ87" s="139">
        <f t="array" ref="BZ87">IFERROR(INDEX('CAMAGUI DATA UNIFICADA'!$C$2:$T1007,MATCH(1,($A87='CAMAGUI DATA UNIFICADA'!$A$2:$A1007)*($BV$1='CAMAGUI DATA UNIFICADA'!$B$2:$B1007),0),MATCH(BZ$2,'CAMAGUI DATA UNIFICADA'!$C$1:$T$1,0)),"")</f>
        <v>736.512</v>
      </c>
      <c r="CA87" s="2">
        <f t="array" ref="CA87">IFERROR(INDEX('CAMAGUI DATA UNIFICADA'!$C$2:$T1007,MATCH(1,($A87='CAMAGUI DATA UNIFICADA'!$A$2:$A1007)*($BV$1='CAMAGUI DATA UNIFICADA'!$B$2:$B1007),0),MATCH(CA$2,'CAMAGUI DATA UNIFICADA'!$C$1:$T$1,0)),"")</f>
        <v>2.62</v>
      </c>
      <c r="CB87" s="2">
        <f t="array" ref="CB87">IFERROR(INDEX('CAMAGUI DATA UNIFICADA'!$C$2:$T1007,MATCH(1,($A87='CAMAGUI DATA UNIFICADA'!$A$2:$A1007)*($BV$1='CAMAGUI DATA UNIFICADA'!$B$2:$B1007),0),MATCH(CB$2,'CAMAGUI DATA UNIFICADA'!$C$1:$T$1,0)),"")</f>
        <v>1.62</v>
      </c>
      <c r="CC87" s="33">
        <f t="array" ref="CC87">IFERROR(INDEX('CAMAGUI DATA UNIFICADA'!$C$2:$T1007,MATCH(1,($A87='CAMAGUI DATA UNIFICADA'!$A$2:$A1007)*($BV$1='CAMAGUI DATA UNIFICADA'!$B$2:$B1007),0),MATCH(CC$2,'CAMAGUI DATA UNIFICADA'!$C$1:$T$1,0)),"")</f>
        <v>10.1832</v>
      </c>
      <c r="CD87" s="60">
        <f t="array" ref="CD87">IFERROR(INDEX('CAMAGUI DATA UNIFICADA'!$C$2:$T1007,MATCH(1,($A87='CAMAGUI DATA UNIFICADA'!$A$2:$A1007)*($BV$1='CAMAGUI DATA UNIFICADA'!$B$2:$B1007),0),MATCH(CD$2,'CAMAGUI DATA UNIFICADA'!$C$1:$T$1,0)),"")</f>
        <v>374812.8185</v>
      </c>
      <c r="CE87" s="33">
        <f t="array" ref="CE87">IFERROR(INDEX('CAMAGUI DATA UNIFICADA'!$C$2:$T1007,MATCH(1,($A87='CAMAGUI DATA UNIFICADA'!$A$2:$A1007)*($BV$1='CAMAGUI DATA UNIFICADA'!$B$2:$B1007),0),MATCH(CE$2,'CAMAGUI DATA UNIFICADA'!$C$1:$T$1,0)),"")</f>
        <v>0.7129011695</v>
      </c>
      <c r="CF87" s="23">
        <f t="array" ref="CF87">IFERROR(INDEX('CAMAGUI DATA UNIFICADA'!$C$2:$T1007,MATCH(1,($A87='CAMAGUI DATA UNIFICADA'!$A$2:$A1007)*($BV$1='CAMAGUI DATA UNIFICADA'!$B$2:$B1007),0),MATCH(CF$2,'CAMAGUI DATA UNIFICADA'!$C$1:$T$1,0)),"")</f>
        <v>0.5134422171</v>
      </c>
      <c r="CG87" s="23">
        <f t="array" ref="CG87">IFERROR(INDEX('CAMAGUI DATA UNIFICADA'!$C$2:$T1007,MATCH(1,($A87='CAMAGUI DATA UNIFICADA'!$A$2:$A1007)*($BV$1='CAMAGUI DATA UNIFICADA'!$B$2:$B1007),0),MATCH(CG$2,'CAMAGUI DATA UNIFICADA'!$C$1:$T$1,0)),"")</f>
        <v>0.65</v>
      </c>
      <c r="CH87" s="60">
        <f t="array" ref="CH87">IFERROR(INDEX('CAMAGUI DATA UNIFICADA'!$C$2:$T1007,MATCH(1,($A87='CAMAGUI DATA UNIFICADA'!$A$2:$A1007)*($BV$1='CAMAGUI DATA UNIFICADA'!$B$2:$B1007),0),MATCH(CH$2,'CAMAGUI DATA UNIFICADA'!$C$1:$T$1,0)),"")</f>
        <v>112976.1905</v>
      </c>
      <c r="CI87" s="2">
        <f t="array" ref="CI87">IFERROR(INDEX('CAMAGUI DATA UNIFICADA'!$C$2:$T1007,MATCH(1,($A87='CAMAGUI DATA UNIFICADA'!$A$2:$A1007)*($BV$1='CAMAGUI DATA UNIFICADA'!$B$2:$B1007),0),MATCH(CI$2,'CAMAGUI DATA UNIFICADA'!$C$1:$T$1,0)),"")</f>
        <v>2.25</v>
      </c>
      <c r="CJ87" s="2">
        <f t="array" ref="CJ87">IFERROR(INDEX('CAMAGUI DATA UNIFICADA'!$C$2:$T1007,MATCH(1,($A87='CAMAGUI DATA UNIFICADA'!$A$2:$A1007)*($BV$1='CAMAGUI DATA UNIFICADA'!$B$2:$B1007),0),MATCH(CJ$2,'CAMAGUI DATA UNIFICADA'!$C$1:$T$1,0)),"")</f>
        <v>4.87</v>
      </c>
      <c r="CK87" s="33">
        <f t="array" ref="CK87">IFERROR(INDEX('CAMAGUI DATA UNIFICADA'!$C$2:$T1007,MATCH(1,($A87='CAMAGUI DATA UNIFICADA'!$A$2:$A1007)*($BV$1='CAMAGUI DATA UNIFICADA'!$B$2:$B1007),0),MATCH(CK$2,'CAMAGUI DATA UNIFICADA'!$C$1:$T$1,0)),"")</f>
        <v>7.62216</v>
      </c>
      <c r="CL87" s="60">
        <f t="array" ref="CL87">IFERROR(INDEX('CAMAGUI DATA UNIFICADA'!$C$2:$T1007,MATCH(1,($A87='CAMAGUI DATA UNIFICADA'!$A$2:$A1007)*($BV$1='CAMAGUI DATA UNIFICADA'!$B$2:$B1007),0),MATCH(CL$2,'CAMAGUI DATA UNIFICADA'!$C$1:$T$1,0)),"")</f>
        <v>200.8016366</v>
      </c>
      <c r="CM87" s="140">
        <f t="array" ref="CM87">IFERROR(INDEX('CAMAGUI DATA UNIFICADA'!$C$2:$T1007,MATCH(1,($A87='CAMAGUI DATA UNIFICADA'!$A$2:$A1007)*($BV$1='CAMAGUI DATA UNIFICADA'!$B$2:$B1007),0),MATCH(CM$2,'CAMAGUI DATA UNIFICADA'!$C$1:$T$1,0)),"")</f>
        <v>25.20040916</v>
      </c>
      <c r="CN87" s="138" t="str">
        <f t="array" ref="CN87">IFERROR(INDEX('CAMAGUI DATA UNIFICADA'!$C$2:$T1007,MATCH(1,($A87='CAMAGUI DATA UNIFICADA'!$A$2:$A1007)*($CN$1='CAMAGUI DATA UNIFICADA'!$B$2:$B1007),0),MATCH(CN$2,'CAMAGUI DATA UNIFICADA'!$C$1:$T$1,0)),"")</f>
        <v>CA6250824</v>
      </c>
      <c r="CO87" s="2">
        <f t="array" ref="CO87">IFERROR(INDEX('CAMAGUI DATA UNIFICADA'!$C$2:$T1007,MATCH(1,($A87='CAMAGUI DATA UNIFICADA'!$A$2:$A1007)*($CN$1='CAMAGUI DATA UNIFICADA'!$B$2:$B1007),0),MATCH(CO$2,'CAMAGUI DATA UNIFICADA'!$C$1:$T$1,0)),"")</f>
        <v>125</v>
      </c>
      <c r="CP87" s="2">
        <f t="array" ref="CP87">IFERROR(INDEX('CAMAGUI DATA UNIFICADA'!$C$2:$T1007,MATCH(1,($A87='CAMAGUI DATA UNIFICADA'!$A$2:$A1007)*($CN$1='CAMAGUI DATA UNIFICADA'!$B$2:$B1007),0),MATCH(CP$2,'CAMAGUI DATA UNIFICADA'!$C$1:$T$1,0)),"")</f>
        <v>611</v>
      </c>
      <c r="CQ87" s="2" t="str">
        <f t="array" ref="CQ87">IFERROR(INDEX('CAMAGUI DATA UNIFICADA'!$C$2:$T1007,MATCH(1,($A87='CAMAGUI DATA UNIFICADA'!$A$2:$A1007)*($CN$1='CAMAGUI DATA UNIFICADA'!$B$2:$B1007),0),MATCH(CQ$2,'CAMAGUI DATA UNIFICADA'!$C$1:$T$1,0)),"")</f>
        <v>SKR NW#4</v>
      </c>
      <c r="CR87" s="139">
        <f t="array" ref="CR87">IFERROR(INDEX('CAMAGUI DATA UNIFICADA'!$C$2:$T1007,MATCH(1,($A87='CAMAGUI DATA UNIFICADA'!$A$2:$A1007)*($CN$1='CAMAGUI DATA UNIFICADA'!$B$2:$B1007),0),MATCH(CR$2,'CAMAGUI DATA UNIFICADA'!$C$1:$T$1,0)),"")</f>
        <v>821.184</v>
      </c>
      <c r="CS87" s="2">
        <f t="array" ref="CS87">IFERROR(INDEX('CAMAGUI DATA UNIFICADA'!$C$2:$T1007,MATCH(1,($A87='CAMAGUI DATA UNIFICADA'!$A$2:$A1007)*($CN$1='CAMAGUI DATA UNIFICADA'!$B$2:$B1007),0),MATCH(CS$2,'CAMAGUI DATA UNIFICADA'!$C$1:$T$1,0)),"")</f>
        <v>2.74</v>
      </c>
      <c r="CT87" s="2">
        <f t="array" ref="CT87">IFERROR(INDEX('CAMAGUI DATA UNIFICADA'!$C$2:$T1007,MATCH(1,($A87='CAMAGUI DATA UNIFICADA'!$A$2:$A1007)*($CN$1='CAMAGUI DATA UNIFICADA'!$B$2:$B1007),0),MATCH(CT$2,'CAMAGUI DATA UNIFICADA'!$C$1:$T$1,0)),"")</f>
        <v>2.13</v>
      </c>
      <c r="CU87" s="33">
        <f t="array" ref="CU87">IFERROR(INDEX('CAMAGUI DATA UNIFICADA'!$C$2:$T1007,MATCH(1,($A87='CAMAGUI DATA UNIFICADA'!$A$2:$A1007)*($CN$1='CAMAGUI DATA UNIFICADA'!$B$2:$B1007),0),MATCH(CU$2,'CAMAGUI DATA UNIFICADA'!$C$1:$T$1,0)),"")</f>
        <v>10.0104</v>
      </c>
      <c r="CV87" s="60">
        <f t="array" ref="CV87">IFERROR(INDEX('CAMAGUI DATA UNIFICADA'!$C$2:$T1007,MATCH(1,($A87='CAMAGUI DATA UNIFICADA'!$A$2:$A1007)*($CN$1='CAMAGUI DATA UNIFICADA'!$B$2:$B1007),0),MATCH(CV$2,'CAMAGUI DATA UNIFICADA'!$C$1:$T$1,0)),"")</f>
        <v>455730.4199</v>
      </c>
      <c r="CW87" s="33">
        <f t="array" ref="CW87">IFERROR(INDEX('CAMAGUI DATA UNIFICADA'!$C$2:$T1007,MATCH(1,($A87='CAMAGUI DATA UNIFICADA'!$A$2:$A1007)*($CN$1='CAMAGUI DATA UNIFICADA'!$B$2:$B1007),0),MATCH(CW$2,'CAMAGUI DATA UNIFICADA'!$C$1:$T$1,0)),"")</f>
        <v>0.3984089724</v>
      </c>
      <c r="CX87" s="23">
        <f t="array" ref="CX87">IFERROR(INDEX('CAMAGUI DATA UNIFICADA'!$C$2:$T1007,MATCH(1,($A87='CAMAGUI DATA UNIFICADA'!$A$2:$A1007)*($CN$1='CAMAGUI DATA UNIFICADA'!$B$2:$B1007),0),MATCH(CX$2,'CAMAGUI DATA UNIFICADA'!$C$1:$T$1,0)),"")</f>
        <v>0.3797753499</v>
      </c>
      <c r="CY87" s="23">
        <f t="array" ref="CY87">IFERROR(INDEX('CAMAGUI DATA UNIFICADA'!$C$2:$T1007,MATCH(1,($A87='CAMAGUI DATA UNIFICADA'!$A$2:$A1007)*($CN$1='CAMAGUI DATA UNIFICADA'!$B$2:$B1007),0),MATCH(CY$2,'CAMAGUI DATA UNIFICADA'!$C$1:$T$1,0)),"")</f>
        <v>0.6</v>
      </c>
      <c r="CZ87" s="60">
        <f t="array" ref="CZ87">IFERROR(INDEX('CAMAGUI DATA UNIFICADA'!$C$2:$T1007,MATCH(1,($A87='CAMAGUI DATA UNIFICADA'!$A$2:$A1007)*($CN$1='CAMAGUI DATA UNIFICADA'!$B$2:$B1007),0),MATCH(CZ$2,'CAMAGUI DATA UNIFICADA'!$C$1:$T$1,0)),"")</f>
        <v>82285.71429</v>
      </c>
      <c r="DA87" s="2">
        <f t="array" ref="DA87">IFERROR(INDEX('CAMAGUI DATA UNIFICADA'!$C$2:$T1007,MATCH(1,($A87='CAMAGUI DATA UNIFICADA'!$A$2:$A1007)*($CN$1='CAMAGUI DATA UNIFICADA'!$B$2:$B1007),0),MATCH(DA$2,'CAMAGUI DATA UNIFICADA'!$C$1:$T$1,0)),"")</f>
        <v>2.25</v>
      </c>
      <c r="DB87" s="2">
        <f t="array" ref="DB87">IFERROR(INDEX('CAMAGUI DATA UNIFICADA'!$C$2:$T1007,MATCH(1,($A87='CAMAGUI DATA UNIFICADA'!$A$2:$A1007)*($CN$1='CAMAGUI DATA UNIFICADA'!$B$2:$B1007),0),MATCH(DB$2,'CAMAGUI DATA UNIFICADA'!$C$1:$T$1,0)),"")</f>
        <v>4.99</v>
      </c>
      <c r="DC87" s="33">
        <f t="array" ref="DC87">IFERROR(INDEX('CAMAGUI DATA UNIFICADA'!$C$2:$T1007,MATCH(1,($A87='CAMAGUI DATA UNIFICADA'!$A$2:$A1007)*($CN$1='CAMAGUI DATA UNIFICADA'!$B$2:$B1007),0),MATCH(DC$2,'CAMAGUI DATA UNIFICADA'!$C$1:$T$1,0)),"")</f>
        <v>7.49832</v>
      </c>
      <c r="DD87" s="60">
        <f t="array" ref="DD87">IFERROR(INDEX('CAMAGUI DATA UNIFICADA'!$C$2:$T1007,MATCH(1,($A87='CAMAGUI DATA UNIFICADA'!$A$2:$A1007)*($CN$1='CAMAGUI DATA UNIFICADA'!$B$2:$B1007),0),MATCH(DD$2,'CAMAGUI DATA UNIFICADA'!$C$1:$T$1,0)),"")</f>
        <v>306.373067</v>
      </c>
      <c r="DE87" s="140">
        <f t="array" ref="DE87">IFERROR(INDEX('CAMAGUI DATA UNIFICADA'!$C$2:$T1007,MATCH(1,($A87='CAMAGUI DATA UNIFICADA'!$A$2:$A1007)*($CN$1='CAMAGUI DATA UNIFICADA'!$B$2:$B1007),0),MATCH(DE$2,'CAMAGUI DATA UNIFICADA'!$C$1:$T$1,0)),"")</f>
        <v>45.34326675</v>
      </c>
      <c r="DF87" s="138" t="str">
        <f t="array" ref="DF87">IFERROR(INDEX('CAMAGUI DATA UNIFICADA'!$C$2:$T1007,MATCH(1,($A87='CAMAGUI DATA UNIFICADA'!$A$2:$A1007)*($DF$1='CAMAGUI DATA UNIFICADA'!$B$2:$B1007),0),MATCH(DF$2,'CAMAGUI DATA UNIFICADA'!$C$1:$T$1,0)),"")</f>
        <v/>
      </c>
      <c r="DG87" s="2" t="str">
        <f t="array" ref="DG87">IFERROR(INDEX('CAMAGUI DATA UNIFICADA'!$C$2:$T1007,MATCH(1,($A87='CAMAGUI DATA UNIFICADA'!$A$2:$A1007)*($DF$1='CAMAGUI DATA UNIFICADA'!$B$2:$B1007),0),MATCH(DG$2,'CAMAGUI DATA UNIFICADA'!$C$1:$T$1,0)),"")</f>
        <v/>
      </c>
      <c r="DH87" s="2" t="str">
        <f t="array" ref="DH87">IFERROR(INDEX('CAMAGUI DATA UNIFICADA'!$C$2:$T1007,MATCH(1,($A87='CAMAGUI DATA UNIFICADA'!$A$2:$A1007)*($DF$1='CAMAGUI DATA UNIFICADA'!$B$2:$B1007),0),MATCH(DH$2,'CAMAGUI DATA UNIFICADA'!$C$1:$T$1,0)),"")</f>
        <v/>
      </c>
      <c r="DI87" s="2" t="str">
        <f t="array" ref="DI87">IFERROR(INDEX('CAMAGUI DATA UNIFICADA'!$C$2:$T1007,MATCH(1,($A87='CAMAGUI DATA UNIFICADA'!$A$2:$A1007)*($DF$1='CAMAGUI DATA UNIFICADA'!$B$2:$B1007),0),MATCH(DI$2,'CAMAGUI DATA UNIFICADA'!$C$1:$T$1,0)),"")</f>
        <v/>
      </c>
      <c r="DJ87" s="139" t="str">
        <f t="array" ref="DJ87">IFERROR(INDEX('CAMAGUI DATA UNIFICADA'!$C$2:$T1007,MATCH(1,($A87='CAMAGUI DATA UNIFICADA'!$A$2:$A1007)*($DF$1='CAMAGUI DATA UNIFICADA'!$B$2:$B1007),0),MATCH(DJ$2,'CAMAGUI DATA UNIFICADA'!$C$1:$T$1,0)),"")</f>
        <v/>
      </c>
      <c r="DK87" s="2" t="str">
        <f t="array" ref="DK87">IFERROR(INDEX('CAMAGUI DATA UNIFICADA'!$C$2:$T1007,MATCH(1,($A87='CAMAGUI DATA UNIFICADA'!$A$2:$A1007)*($DF$1='CAMAGUI DATA UNIFICADA'!$B$2:$B1007),0),MATCH(DK$2,'CAMAGUI DATA UNIFICADA'!$C$1:$T$1,0)),"")</f>
        <v/>
      </c>
      <c r="DL87" s="2" t="str">
        <f t="array" ref="DL87">IFERROR(INDEX('CAMAGUI DATA UNIFICADA'!$C$2:$T1007,MATCH(1,($A87='CAMAGUI DATA UNIFICADA'!$A$2:$A1007)*($DF$1='CAMAGUI DATA UNIFICADA'!$B$2:$B1007),0),MATCH(DL$2,'CAMAGUI DATA UNIFICADA'!$C$1:$T$1,0)),"")</f>
        <v/>
      </c>
      <c r="DM87" s="33" t="str">
        <f t="array" ref="DM87">IFERROR(INDEX('CAMAGUI DATA UNIFICADA'!$C$2:$T1007,MATCH(1,($A87='CAMAGUI DATA UNIFICADA'!$A$2:$A1007)*($DF$1='CAMAGUI DATA UNIFICADA'!$B$2:$B1007),0),MATCH(DM$2,'CAMAGUI DATA UNIFICADA'!$C$1:$T$1,0)),"")</f>
        <v/>
      </c>
      <c r="DN87" s="60" t="str">
        <f t="array" ref="DN87">IFERROR(INDEX('CAMAGUI DATA UNIFICADA'!$C$2:$T1007,MATCH(1,($A87='CAMAGUI DATA UNIFICADA'!$A$2:$A1007)*($DF$1='CAMAGUI DATA UNIFICADA'!$B$2:$B1007),0),MATCH(DN$2,'CAMAGUI DATA UNIFICADA'!$C$1:$T$1,0)),"")</f>
        <v/>
      </c>
      <c r="DO87" s="33" t="str">
        <f t="array" ref="DO87">IFERROR(INDEX('CAMAGUI DATA UNIFICADA'!$C$2:$T1007,MATCH(1,($A87='CAMAGUI DATA UNIFICADA'!$A$2:$A1007)*($DF$1='CAMAGUI DATA UNIFICADA'!$B$2:$B1007),0),MATCH(DO$2,'CAMAGUI DATA UNIFICADA'!$C$1:$T$1,0)),"")</f>
        <v/>
      </c>
      <c r="DP87" s="23" t="str">
        <f t="array" ref="DP87">IFERROR(INDEX('CAMAGUI DATA UNIFICADA'!$C$2:$T1007,MATCH(1,($A87='CAMAGUI DATA UNIFICADA'!$A$2:$A1007)*($DF$1='CAMAGUI DATA UNIFICADA'!$B$2:$B1007),0),MATCH(DP$2,'CAMAGUI DATA UNIFICADA'!$C$1:$T$1,0)),"")</f>
        <v/>
      </c>
      <c r="DQ87" s="23" t="str">
        <f t="array" ref="DQ87">IFERROR(INDEX('CAMAGUI DATA UNIFICADA'!$C$2:$T1007,MATCH(1,($A87='CAMAGUI DATA UNIFICADA'!$A$2:$A1007)*($DF$1='CAMAGUI DATA UNIFICADA'!$B$2:$B1007),0),MATCH(DQ$2,'CAMAGUI DATA UNIFICADA'!$C$1:$T$1,0)),"")</f>
        <v/>
      </c>
      <c r="DR87" s="2" t="str">
        <f t="array" ref="DR87">IFERROR(INDEX('CAMAGUI DATA UNIFICADA'!$C$2:$T1007,MATCH(1,($A87='CAMAGUI DATA UNIFICADA'!$A$2:$A1007)*($DF$1='CAMAGUI DATA UNIFICADA'!$B$2:$B1007),0),MATCH(DR$2,'CAMAGUI DATA UNIFICADA'!$C$1:$T$1,0)),"")</f>
        <v/>
      </c>
      <c r="DS87" s="2" t="str">
        <f t="array" ref="DS87">IFERROR(INDEX('CAMAGUI DATA UNIFICADA'!$C$2:$T1007,MATCH(1,($A87='CAMAGUI DATA UNIFICADA'!$A$2:$A1007)*($DF$1='CAMAGUI DATA UNIFICADA'!$B$2:$B1007),0),MATCH(DS$2,'CAMAGUI DATA UNIFICADA'!$C$1:$T$1,0)),"")</f>
        <v/>
      </c>
      <c r="DT87" s="2" t="str">
        <f t="array" ref="DT87">IFERROR(INDEX('CAMAGUI DATA UNIFICADA'!$C$2:$T1007,MATCH(1,($A87='CAMAGUI DATA UNIFICADA'!$A$2:$A1007)*($DF$1='CAMAGUI DATA UNIFICADA'!$B$2:$B1007),0),MATCH(DT$2,'CAMAGUI DATA UNIFICADA'!$C$1:$T$1,0)),"")</f>
        <v/>
      </c>
      <c r="DU87" s="33" t="str">
        <f t="array" ref="DU87">IFERROR(INDEX('CAMAGUI DATA UNIFICADA'!$C$2:$T1007,MATCH(1,($A87='CAMAGUI DATA UNIFICADA'!$A$2:$A1007)*($DF$1='CAMAGUI DATA UNIFICADA'!$B$2:$B1007),0),MATCH(DU$2,'CAMAGUI DATA UNIFICADA'!$C$1:$T$1,0)),"")</f>
        <v/>
      </c>
      <c r="DV87" s="60" t="str">
        <f t="array" ref="DV87">IFERROR(INDEX('CAMAGUI DATA UNIFICADA'!$C$2:$T1007,MATCH(1,($A87='CAMAGUI DATA UNIFICADA'!$A$2:$A1007)*($DF$1='CAMAGUI DATA UNIFICADA'!$B$2:$B1007),0),MATCH(DV$2,'CAMAGUI DATA UNIFICADA'!$C$1:$T$1,0)),"")</f>
        <v/>
      </c>
      <c r="DW87" s="140" t="str">
        <f t="array" ref="DW87">IFERROR(INDEX('CAMAGUI DATA UNIFICADA'!$C$2:$T1007,MATCH(1,($A87='CAMAGUI DATA UNIFICADA'!$A$2:$A1007)*($DF$1='CAMAGUI DATA UNIFICADA'!$B$2:$B1007),0),MATCH(DW$2,'CAMAGUI DATA UNIFICADA'!$C$1:$T$1,0)),"")</f>
        <v/>
      </c>
      <c r="DX87" s="144" t="str">
        <f t="array" ref="DX87">IFERROR(INDEX('CAMAGUI DATA UNIFICADA'!$C$2:$T1007,MATCH(1,($A87='CAMAGUI DATA UNIFICADA'!$A$2:$A1007)*($DX$1='CAMAGUI DATA UNIFICADA'!$B$2:$B1007),0),MATCH(DX$2,'CAMAGUI DATA UNIFICADA'!$C$1:$T$1,0)),"")</f>
        <v/>
      </c>
      <c r="DY87" s="60" t="str">
        <f t="array" ref="DY87">IFERROR(INDEX('CAMAGUI DATA UNIFICADA'!$C$2:$T1007,MATCH(1,($A87='CAMAGUI DATA UNIFICADA'!$A$2:$A1007)*($DX$1='CAMAGUI DATA UNIFICADA'!$B$2:$B1007),0),MATCH(DY$2,'CAMAGUI DATA UNIFICADA'!$C$1:$T$1,0)),"")</f>
        <v/>
      </c>
      <c r="DZ87" s="60" t="str">
        <f t="array" ref="DZ87">IFERROR(INDEX('CAMAGUI DATA UNIFICADA'!$C$2:$T1007,MATCH(1,($A87='CAMAGUI DATA UNIFICADA'!$A$2:$A1007)*($DX$1='CAMAGUI DATA UNIFICADA'!$B$2:$B1007),0),MATCH(DZ$2,'CAMAGUI DATA UNIFICADA'!$C$1:$T$1,0)),"")</f>
        <v/>
      </c>
      <c r="EA87" s="60" t="str">
        <f t="array" ref="EA87">IFERROR(INDEX('CAMAGUI DATA UNIFICADA'!$C$2:$T1007,MATCH(1,($A87='CAMAGUI DATA UNIFICADA'!$A$2:$A1007)*($DX$1='CAMAGUI DATA UNIFICADA'!$B$2:$B1007),0),MATCH(EA$2,'CAMAGUI DATA UNIFICADA'!$C$1:$T$1,0)),"")</f>
        <v/>
      </c>
      <c r="EB87" s="60" t="str">
        <f t="array" ref="EB87">IFERROR(INDEX('CAMAGUI DATA UNIFICADA'!$C$2:$T1007,MATCH(1,($A87='CAMAGUI DATA UNIFICADA'!$A$2:$A1007)*($DX$1='CAMAGUI DATA UNIFICADA'!$B$2:$B1007),0),MATCH(EB$2,'CAMAGUI DATA UNIFICADA'!$C$1:$T$1,0)),"")</f>
        <v/>
      </c>
      <c r="EC87" s="60" t="str">
        <f t="array" ref="EC87">IFERROR(INDEX('CAMAGUI DATA UNIFICADA'!$C$2:$T1007,MATCH(1,($A87='CAMAGUI DATA UNIFICADA'!$A$2:$A1007)*($DX$1='CAMAGUI DATA UNIFICADA'!$B$2:$B1007),0),MATCH(EC$2,'CAMAGUI DATA UNIFICADA'!$C$1:$T$1,0)),"")</f>
        <v/>
      </c>
      <c r="ED87" s="60" t="str">
        <f t="array" ref="ED87">IFERROR(INDEX('CAMAGUI DATA UNIFICADA'!$C$2:$T1007,MATCH(1,($A87='CAMAGUI DATA UNIFICADA'!$A$2:$A1007)*($DX$1='CAMAGUI DATA UNIFICADA'!$B$2:$B1007),0),MATCH(ED$2,'CAMAGUI DATA UNIFICADA'!$C$1:$T$1,0)),"")</f>
        <v/>
      </c>
      <c r="EE87" s="60" t="str">
        <f t="array" ref="EE87">IFERROR(INDEX('CAMAGUI DATA UNIFICADA'!$C$2:$T1007,MATCH(1,($A87='CAMAGUI DATA UNIFICADA'!$A$2:$A1007)*($DX$1='CAMAGUI DATA UNIFICADA'!$B$2:$B1007),0),MATCH(EE$2,'CAMAGUI DATA UNIFICADA'!$C$1:$T$1,0)),"")</f>
        <v/>
      </c>
      <c r="EF87" s="60" t="str">
        <f t="array" ref="EF87">IFERROR(INDEX('CAMAGUI DATA UNIFICADA'!$C$2:$T1007,MATCH(1,($A87='CAMAGUI DATA UNIFICADA'!$A$2:$A1007)*($DX$1='CAMAGUI DATA UNIFICADA'!$B$2:$B1007),0),MATCH(EF$2,'CAMAGUI DATA UNIFICADA'!$C$1:$T$1,0)),"")</f>
        <v/>
      </c>
      <c r="EG87" s="60" t="str">
        <f t="array" ref="EG87">IFERROR(INDEX('CAMAGUI DATA UNIFICADA'!$C$2:$T1007,MATCH(1,($A87='CAMAGUI DATA UNIFICADA'!$A$2:$A1007)*($DX$1='CAMAGUI DATA UNIFICADA'!$B$2:$B1007),0),MATCH(EG$2,'CAMAGUI DATA UNIFICADA'!$C$1:$T$1,0)),"")</f>
        <v/>
      </c>
      <c r="EH87" s="60" t="str">
        <f t="array" ref="EH87">IFERROR(INDEX('CAMAGUI DATA UNIFICADA'!$C$2:$T1007,MATCH(1,($A87='CAMAGUI DATA UNIFICADA'!$A$2:$A1007)*($DX$1='CAMAGUI DATA UNIFICADA'!$B$2:$B1007),0),MATCH(EH$2,'CAMAGUI DATA UNIFICADA'!$C$1:$T$1,0)),"")</f>
        <v/>
      </c>
      <c r="EI87" s="60" t="str">
        <f t="array" ref="EI87">IFERROR(INDEX('CAMAGUI DATA UNIFICADA'!$C$2:$T1007,MATCH(1,($A87='CAMAGUI DATA UNIFICADA'!$A$2:$A1007)*($DX$1='CAMAGUI DATA UNIFICADA'!$B$2:$B1007),0),MATCH(EI$2,'CAMAGUI DATA UNIFICADA'!$C$1:$T$1,0)),"")</f>
        <v/>
      </c>
      <c r="EJ87" s="60" t="str">
        <f t="array" ref="EJ87">IFERROR(INDEX('CAMAGUI DATA UNIFICADA'!$C$2:$T1007,MATCH(1,($A87='CAMAGUI DATA UNIFICADA'!$A$2:$A1007)*($DX$1='CAMAGUI DATA UNIFICADA'!$B$2:$B1007),0),MATCH(EJ$2,'CAMAGUI DATA UNIFICADA'!$C$1:$T$1,0)),"")</f>
        <v/>
      </c>
      <c r="EK87" s="60" t="str">
        <f t="array" ref="EK87">IFERROR(INDEX('CAMAGUI DATA UNIFICADA'!$C$2:$T1007,MATCH(1,($A87='CAMAGUI DATA UNIFICADA'!$A$2:$A1007)*($DX$1='CAMAGUI DATA UNIFICADA'!$B$2:$B1007),0),MATCH(EK$2,'CAMAGUI DATA UNIFICADA'!$C$1:$T$1,0)),"")</f>
        <v/>
      </c>
      <c r="EL87" s="60" t="str">
        <f t="array" ref="EL87">IFERROR(INDEX('CAMAGUI DATA UNIFICADA'!$C$2:$T1007,MATCH(1,($A87='CAMAGUI DATA UNIFICADA'!$A$2:$A1007)*($DX$1='CAMAGUI DATA UNIFICADA'!$B$2:$B1007),0),MATCH(EL$2,'CAMAGUI DATA UNIFICADA'!$C$1:$T$1,0)),"")</f>
        <v/>
      </c>
      <c r="EM87" s="60" t="str">
        <f t="array" ref="EM87">IFERROR(INDEX('CAMAGUI DATA UNIFICADA'!$C$2:$T1007,MATCH(1,($A87='CAMAGUI DATA UNIFICADA'!$A$2:$A1007)*($DX$1='CAMAGUI DATA UNIFICADA'!$B$2:$B1007),0),MATCH(EM$2,'CAMAGUI DATA UNIFICADA'!$C$1:$T$1,0)),"")</f>
        <v/>
      </c>
      <c r="EN87" s="60" t="str">
        <f t="array" ref="EN87">IFERROR(INDEX('CAMAGUI DATA UNIFICADA'!$C$2:$T1007,MATCH(1,($A87='CAMAGUI DATA UNIFICADA'!$A$2:$A1007)*($DX$1='CAMAGUI DATA UNIFICADA'!$B$2:$B1007),0),MATCH(EN$2,'CAMAGUI DATA UNIFICADA'!$C$1:$T$1,0)),"")</f>
        <v/>
      </c>
      <c r="EO87" s="140" t="str">
        <f t="array" ref="EO87">IFERROR(INDEX('CAMAGUI DATA UNIFICADA'!$C$2:$T1007,MATCH(1,($A87='CAMAGUI DATA UNIFICADA'!$A$2:$A1007)*($DX$1='CAMAGUI DATA UNIFICADA'!$B$2:$B1007),0),MATCH(EO$2,'CAMAGUI DATA UNIFICADA'!$C$1:$T$1,0)),"")</f>
        <v/>
      </c>
    </row>
    <row r="88">
      <c r="A88" s="137">
        <v>45544.0</v>
      </c>
      <c r="B88" s="138" t="str">
        <f t="array" ref="B88">IFERROR(INDEX('CAMAGUI DATA UNIFICADA'!$C$2:$T1007,MATCH(1,($A88='CAMAGUI DATA UNIFICADA'!$A$2:$A1007)*($B$1='CAMAGUI DATA UNIFICADA'!$B$2:$B1007),0),MATCH(B$2,'CAMAGUI DATA UNIFICADA'!$C$1:$T$1,0)),"")</f>
        <v>CA1230724</v>
      </c>
      <c r="C88" s="2">
        <f t="array" ref="C88">IFERROR(INDEX('CAMAGUI DATA UNIFICADA'!$C$2:$T1007,MATCH(1,($A88='CAMAGUI DATA UNIFICADA'!$A$2:$A1007)*($B$1='CAMAGUI DATA UNIFICADA'!$B$2:$B1007),0),MATCH(C$2,'CAMAGUI DATA UNIFICADA'!$C$1:$T$1,0)),"")</f>
        <v>575</v>
      </c>
      <c r="D88" s="2">
        <f t="array" ref="D88">IFERROR(INDEX('CAMAGUI DATA UNIFICADA'!$C$2:$T1007,MATCH(1,($A88='CAMAGUI DATA UNIFICADA'!$A$2:$A1007)*($B$1='CAMAGUI DATA UNIFICADA'!$B$2:$B1007),0),MATCH(D$2,'CAMAGUI DATA UNIFICADA'!$C$1:$T$1,0)),"")</f>
        <v>3775</v>
      </c>
      <c r="E88" s="2" t="str">
        <f t="array" ref="E88">IFERROR(INDEX('CAMAGUI DATA UNIFICADA'!$C$2:$T1007,MATCH(1,($A88='CAMAGUI DATA UNIFICADA'!$A$2:$A1007)*($B$1='CAMAGUI DATA UNIFICADA'!$B$2:$B1007),0),MATCH(E$2,'CAMAGUI DATA UNIFICADA'!$C$1:$T$1,0)),"")</f>
        <v>SKR MAST E AD</v>
      </c>
      <c r="F88" s="139">
        <f t="array" ref="F88">IFERROR(INDEX('CAMAGUI DATA UNIFICADA'!$C$2:$T1007,MATCH(1,($A88='CAMAGUI DATA UNIFICADA'!$A$2:$A1007)*($B$1='CAMAGUI DATA UNIFICADA'!$B$2:$B1007),0),MATCH(F$2,'CAMAGUI DATA UNIFICADA'!$C$1:$T$1,0)),"")</f>
        <v>3864.09</v>
      </c>
      <c r="G88" s="2">
        <f t="array" ref="G88">IFERROR(INDEX('CAMAGUI DATA UNIFICADA'!$C$2:$T1007,MATCH(1,($A88='CAMAGUI DATA UNIFICADA'!$A$2:$A1007)*($B$1='CAMAGUI DATA UNIFICADA'!$B$2:$B1007),0),MATCH(G$2,'CAMAGUI DATA UNIFICADA'!$C$1:$T$1,0)),"")</f>
        <v>17.94</v>
      </c>
      <c r="H88" s="2">
        <f t="array" ref="H88">IFERROR(INDEX('CAMAGUI DATA UNIFICADA'!$C$2:$T1007,MATCH(1,($A88='CAMAGUI DATA UNIFICADA'!$A$2:$A1007)*($B$1='CAMAGUI DATA UNIFICADA'!$B$2:$B1007),0),MATCH(H$2,'CAMAGUI DATA UNIFICADA'!$C$1:$T$1,0)),"")</f>
        <v>2.93</v>
      </c>
      <c r="I88" s="33">
        <f t="array" ref="I88">IFERROR(INDEX('CAMAGUI DATA UNIFICADA'!$C$2:$T1007,MATCH(1,($A88='CAMAGUI DATA UNIFICADA'!$A$2:$A1007)*($B$1='CAMAGUI DATA UNIFICADA'!$B$2:$B1007),0),MATCH(I$2,'CAMAGUI DATA UNIFICADA'!$C$1:$T$1,0)),"")</f>
        <v>3.54648</v>
      </c>
      <c r="J88" s="60">
        <f t="array" ref="J88">IFERROR(INDEX('CAMAGUI DATA UNIFICADA'!$C$2:$T1007,MATCH(1,($A88='CAMAGUI DATA UNIFICADA'!$A$2:$A1007)*($B$1='CAMAGUI DATA UNIFICADA'!$B$2:$B1007),0),MATCH(J$2,'CAMAGUI DATA UNIFICADA'!$C$1:$T$1,0)),"")</f>
        <v>903749.1273</v>
      </c>
      <c r="K88" s="33">
        <f t="array" ref="K88">IFERROR(INDEX('CAMAGUI DATA UNIFICADA'!$C$2:$T1007,MATCH(1,($A88='CAMAGUI DATA UNIFICADA'!$A$2:$A1007)*($B$1='CAMAGUI DATA UNIFICADA'!$B$2:$B1007),0),MATCH(K$2,'CAMAGUI DATA UNIFICADA'!$C$1:$T$1,0)),"")</f>
        <v>1.431551005</v>
      </c>
      <c r="L88" s="23">
        <f t="array" ref="L88">IFERROR(INDEX('CAMAGUI DATA UNIFICADA'!$C$2:$T1007,MATCH(1,($A88='CAMAGUI DATA UNIFICADA'!$A$2:$A1007)*($B$1='CAMAGUI DATA UNIFICADA'!$B$2:$B1007),0),MATCH(L$2,'CAMAGUI DATA UNIFICADA'!$C$1:$T$1,0)),"")</f>
        <v>0.7531242728</v>
      </c>
      <c r="M88" s="23">
        <f t="array" ref="M88">IFERROR(INDEX('CAMAGUI DATA UNIFICADA'!$C$2:$T1007,MATCH(1,($A88='CAMAGUI DATA UNIFICADA'!$A$2:$A1007)*($B$1='CAMAGUI DATA UNIFICADA'!$B$2:$B1007),0),MATCH(M$2,'CAMAGUI DATA UNIFICADA'!$C$1:$T$1,0)),"")</f>
        <v>0.75</v>
      </c>
      <c r="N88" s="60">
        <f t="array" ref="N88">IFERROR(INDEX('CAMAGUI DATA UNIFICADA'!$C$2:$T1007,MATCH(1,($A88='CAMAGUI DATA UNIFICADA'!$A$2:$A1007)*($B$1='CAMAGUI DATA UNIFICADA'!$B$2:$B1007),0),MATCH(N$2,'CAMAGUI DATA UNIFICADA'!$C$1:$T$1,0)),"")</f>
        <v>109890.1099</v>
      </c>
      <c r="O88" s="2">
        <f t="array" ref="O88">IFERROR(INDEX('CAMAGUI DATA UNIFICADA'!$C$2:$T1007,MATCH(1,($A88='CAMAGUI DATA UNIFICADA'!$A$2:$A1007)*($B$1='CAMAGUI DATA UNIFICADA'!$B$2:$B1007),0),MATCH(O$2,'CAMAGUI DATA UNIFICADA'!$C$1:$T$1,0)),"")</f>
        <v>2.5</v>
      </c>
      <c r="P88" s="2">
        <f t="array" ref="P88">IFERROR(INDEX('CAMAGUI DATA UNIFICADA'!$C$2:$T1007,MATCH(1,($A88='CAMAGUI DATA UNIFICADA'!$A$2:$A1007)*($B$1='CAMAGUI DATA UNIFICADA'!$B$2:$B1007),0),MATCH(P$2,'CAMAGUI DATA UNIFICADA'!$C$1:$T$1,0)),"")</f>
        <v>20.44</v>
      </c>
      <c r="Q88" s="33">
        <f t="array" ref="Q88">IFERROR(INDEX('CAMAGUI DATA UNIFICADA'!$C$2:$T1007,MATCH(1,($A88='CAMAGUI DATA UNIFICADA'!$A$2:$A1007)*($B$1='CAMAGUI DATA UNIFICADA'!$B$2:$B1007),0),MATCH(Q$2,'CAMAGUI DATA UNIFICADA'!$C$1:$T$1,0)),"")</f>
        <v>3.25776</v>
      </c>
      <c r="R88" s="60">
        <f t="array" ref="R88">IFERROR(INDEX('CAMAGUI DATA UNIFICADA'!$C$2:$T1007,MATCH(1,($A88='CAMAGUI DATA UNIFICADA'!$A$2:$A1007)*($B$1='CAMAGUI DATA UNIFICADA'!$B$2:$B1007),0),MATCH(R$2,'CAMAGUI DATA UNIFICADA'!$C$1:$T$1,0)),"")</f>
        <v>612.8746178</v>
      </c>
      <c r="S88" s="140">
        <f t="array" ref="S88">IFERROR(INDEX('CAMAGUI DATA UNIFICADA'!$C$2:$T1007,MATCH(1,($A88='CAMAGUI DATA UNIFICADA'!$A$2:$A1007)*($B$1='CAMAGUI DATA UNIFICADA'!$B$2:$B1007),0),MATCH(S$2,'CAMAGUI DATA UNIFICADA'!$C$1:$T$1,0)),"")</f>
        <v>9.468654453</v>
      </c>
      <c r="T88" s="138" t="str">
        <f t="array" ref="T88">IFERROR(INDEX('CAMAGUI DATA UNIFICADA'!$C$2:$T1007,MATCH(1,($A88='CAMAGUI DATA UNIFICADA'!$A$2:$A1007)*($T$1='CAMAGUI DATA UNIFICADA'!$B$2:$B1007),0),MATCH(T$2,'CAMAGUI DATA UNIFICADA'!$C$1:$T$1,0)),"")</f>
        <v>CA2230724</v>
      </c>
      <c r="U88" s="2">
        <f t="array" ref="U88">IFERROR(INDEX('CAMAGUI DATA UNIFICADA'!$C$2:$T1007,MATCH(1,($A88='CAMAGUI DATA UNIFICADA'!$A$2:$A1007)*($T$1='CAMAGUI DATA UNIFICADA'!$B$2:$B1007),0),MATCH(U$2,'CAMAGUI DATA UNIFICADA'!$C$1:$T$1,0)),"")</f>
        <v>400</v>
      </c>
      <c r="V88" s="2">
        <f t="array" ref="V88">IFERROR(INDEX('CAMAGUI DATA UNIFICADA'!$C$2:$T1007,MATCH(1,($A88='CAMAGUI DATA UNIFICADA'!$A$2:$A1007)*($T$1='CAMAGUI DATA UNIFICADA'!$B$2:$B1007),0),MATCH(V$2,'CAMAGUI DATA UNIFICADA'!$C$1:$T$1,0)),"")</f>
        <v>2600</v>
      </c>
      <c r="W88" s="2" t="str">
        <f t="array" ref="W88">IFERROR(INDEX('CAMAGUI DATA UNIFICADA'!$C$2:$T1007,MATCH(1,($A88='CAMAGUI DATA UNIFICADA'!$A$2:$A1007)*($T$1='CAMAGUI DATA UNIFICADA'!$B$2:$B1007),0),MATCH(W$2,'CAMAGUI DATA UNIFICADA'!$C$1:$T$1,0)),"")</f>
        <v>SKR MAST E AD</v>
      </c>
      <c r="X88" s="139">
        <f t="array" ref="X88">IFERROR(INDEX('CAMAGUI DATA UNIFICADA'!$C$2:$T1007,MATCH(1,($A88='CAMAGUI DATA UNIFICADA'!$A$2:$A1007)*($T$1='CAMAGUI DATA UNIFICADA'!$B$2:$B1007),0),MATCH(X$2,'CAMAGUI DATA UNIFICADA'!$C$1:$T$1,0)),"")</f>
        <v>2661.36</v>
      </c>
      <c r="Y88" s="2">
        <f t="array" ref="Y88">IFERROR(INDEX('CAMAGUI DATA UNIFICADA'!$C$2:$T1007,MATCH(1,($A88='CAMAGUI DATA UNIFICADA'!$A$2:$A1007)*($T$1='CAMAGUI DATA UNIFICADA'!$B$2:$B1007),0),MATCH(Y$2,'CAMAGUI DATA UNIFICADA'!$C$1:$T$1,0)),"")</f>
        <v>17.53</v>
      </c>
      <c r="Z88" s="2">
        <f t="array" ref="Z88">IFERROR(INDEX('CAMAGUI DATA UNIFICADA'!$C$2:$T1007,MATCH(1,($A88='CAMAGUI DATA UNIFICADA'!$A$2:$A1007)*($T$1='CAMAGUI DATA UNIFICADA'!$B$2:$B1007),0),MATCH(Z$2,'CAMAGUI DATA UNIFICADA'!$C$1:$T$1,0)),"")</f>
        <v>2.06</v>
      </c>
      <c r="AA88" s="2">
        <f t="array" ref="AA88">IFERROR(INDEX('CAMAGUI DATA UNIFICADA'!$C$2:$T1007,MATCH(1,($A88='CAMAGUI DATA UNIFICADA'!$A$2:$A1007)*($T$1='CAMAGUI DATA UNIFICADA'!$B$2:$B1007),0),MATCH(AA$2,'CAMAGUI DATA UNIFICADA'!$C$1:$T$1,0)),"")</f>
        <v>3.59076</v>
      </c>
      <c r="AB88" s="60">
        <f t="array" ref="AB88">IFERROR(INDEX('CAMAGUI DATA UNIFICADA'!$C$2:$T1007,MATCH(1,($A88='CAMAGUI DATA UNIFICADA'!$A$2:$A1007)*($T$1='CAMAGUI DATA UNIFICADA'!$B$2:$B1007),0),MATCH(AB$2,'CAMAGUI DATA UNIFICADA'!$C$1:$T$1,0)),"")</f>
        <v>635465.0893</v>
      </c>
      <c r="AC88" s="33">
        <f t="array" ref="AC88">IFERROR(INDEX('CAMAGUI DATA UNIFICADA'!$C$2:$T1007,MATCH(1,($A88='CAMAGUI DATA UNIFICADA'!$A$2:$A1007)*($T$1='CAMAGUI DATA UNIFICADA'!$B$2:$B1007),0),MATCH(AC$2,'CAMAGUI DATA UNIFICADA'!$C$1:$T$1,0)),"")</f>
        <v>2.003390353</v>
      </c>
      <c r="AD88" s="23">
        <f t="array" ref="AD88">IFERROR(INDEX('CAMAGUI DATA UNIFICADA'!$C$2:$T1007,MATCH(1,($A88='CAMAGUI DATA UNIFICADA'!$A$2:$A1007)*($T$1='CAMAGUI DATA UNIFICADA'!$B$2:$B1007),0),MATCH(AD$2,'CAMAGUI DATA UNIFICADA'!$C$1:$T$1,0)),"")</f>
        <v>0.7060723215</v>
      </c>
      <c r="AE88" s="23">
        <f t="array" ref="AE88">IFERROR(INDEX('CAMAGUI DATA UNIFICADA'!$C$2:$T1007,MATCH(1,($A88='CAMAGUI DATA UNIFICADA'!$A$2:$A1007)*($T$1='CAMAGUI DATA UNIFICADA'!$B$2:$B1007),0),MATCH(AE$2,'CAMAGUI DATA UNIFICADA'!$C$1:$T$1,0)),"")</f>
        <v>0.7</v>
      </c>
      <c r="AF88" s="60">
        <f t="array" ref="AF88">IFERROR(INDEX('CAMAGUI DATA UNIFICADA'!$C$2:$T1007,MATCH(1,($A88='CAMAGUI DATA UNIFICADA'!$A$2:$A1007)*($T$1='CAMAGUI DATA UNIFICADA'!$B$2:$B1007),0),MATCH(AF$2,'CAMAGUI DATA UNIFICADA'!$C$1:$T$1,0)),"")</f>
        <v>105000</v>
      </c>
      <c r="AG88" s="2">
        <f t="array" ref="AG88">IFERROR(INDEX('CAMAGUI DATA UNIFICADA'!$C$2:$T1007,MATCH(1,($A88='CAMAGUI DATA UNIFICADA'!$A$2:$A1007)*($T$1='CAMAGUI DATA UNIFICADA'!$B$2:$B1007),0),MATCH(AG$2,'CAMAGUI DATA UNIFICADA'!$C$1:$T$1,0)),"")</f>
        <v>2.5</v>
      </c>
      <c r="AH88" s="2">
        <f t="array" ref="AH88">IFERROR(INDEX('CAMAGUI DATA UNIFICADA'!$C$2:$T1007,MATCH(1,($A88='CAMAGUI DATA UNIFICADA'!$A$2:$A1007)*($T$1='CAMAGUI DATA UNIFICADA'!$B$2:$B1007),0),MATCH(AH$2,'CAMAGUI DATA UNIFICADA'!$C$1:$T$1,0)),"")</f>
        <v>20.03</v>
      </c>
      <c r="AI88" s="33">
        <f t="array" ref="AI88">IFERROR(INDEX('CAMAGUI DATA UNIFICADA'!$C$2:$T1007,MATCH(1,($A88='CAMAGUI DATA UNIFICADA'!$A$2:$A1007)*($T$1='CAMAGUI DATA UNIFICADA'!$B$2:$B1007),0),MATCH(AI$2,'CAMAGUI DATA UNIFICADA'!$C$1:$T$1,0)),"")</f>
        <v>3.29712</v>
      </c>
      <c r="AJ88" s="60">
        <f t="array" ref="AJ88">IFERROR(INDEX('CAMAGUI DATA UNIFICADA'!$C$2:$T1007,MATCH(1,($A88='CAMAGUI DATA UNIFICADA'!$A$2:$A1007)*($T$1='CAMAGUI DATA UNIFICADA'!$B$2:$B1007),0),MATCH(AJ$2,'CAMAGUI DATA UNIFICADA'!$C$1:$T$1,0)),"")</f>
        <v>424.9308139</v>
      </c>
      <c r="AK88" s="140">
        <f t="array" ref="AK88">IFERROR(INDEX('CAMAGUI DATA UNIFICADA'!$C$2:$T1007,MATCH(1,($A88='CAMAGUI DATA UNIFICADA'!$A$2:$A1007)*($T$1='CAMAGUI DATA UNIFICADA'!$B$2:$B1007),0),MATCH(AK$2,'CAMAGUI DATA UNIFICADA'!$C$1:$T$1,0)),"")</f>
        <v>6.232703465</v>
      </c>
      <c r="AL88" s="138" t="str">
        <f t="array" ref="AL88">IFERROR(INDEX('CAMAGUI DATA UNIFICADA'!$C$2:$T1007,MATCH(1,($A88='CAMAGUI DATA UNIFICADA'!$A$2:$A1007)*($AL$1='CAMAGUI DATA UNIFICADA'!$B$2:$B1007),0),MATCH(AL$2,'CAMAGUI DATA UNIFICADA'!$C$1:$T$1,0)),"")</f>
        <v>CA3230724</v>
      </c>
      <c r="AM88" s="2">
        <f t="array" ref="AM88">IFERROR(INDEX('CAMAGUI DATA UNIFICADA'!$C$2:$T1007,MATCH(1,($A88='CAMAGUI DATA UNIFICADA'!$A$2:$A1007)*($AL$1='CAMAGUI DATA UNIFICADA'!$B$2:$B1007),0),MATCH(AM$2,'CAMAGUI DATA UNIFICADA'!$C$1:$T$1,0)),"")</f>
        <v>425</v>
      </c>
      <c r="AN88" s="2">
        <f t="array" ref="AN88">IFERROR(INDEX('CAMAGUI DATA UNIFICADA'!$C$2:$T1007,MATCH(1,($A88='CAMAGUI DATA UNIFICADA'!$A$2:$A1007)*($AL$1='CAMAGUI DATA UNIFICADA'!$B$2:$B1007),0),MATCH(AN$2,'CAMAGUI DATA UNIFICADA'!$C$1:$T$1,0)),"")</f>
        <v>2750</v>
      </c>
      <c r="AO88" s="2" t="str">
        <f t="array" ref="AO88">IFERROR(INDEX('CAMAGUI DATA UNIFICADA'!$C$2:$T1007,MATCH(1,($A88='CAMAGUI DATA UNIFICADA'!$A$2:$A1007)*($AL$1='CAMAGUI DATA UNIFICADA'!$B$2:$B1007),0),MATCH(AO$2,'CAMAGUI DATA UNIFICADA'!$C$1:$T$1,0)),"")</f>
        <v>SKR MAST E AD</v>
      </c>
      <c r="AP88" s="139">
        <f t="array" ref="AP88">IFERROR(INDEX('CAMAGUI DATA UNIFICADA'!$C$2:$T1007,MATCH(1,($A88='CAMAGUI DATA UNIFICADA'!$A$2:$A1007)*($AL$1='CAMAGUI DATA UNIFICADA'!$B$2:$B1007),0),MATCH(AP$2,'CAMAGUI DATA UNIFICADA'!$C$1:$T$1,0)),"")</f>
        <v>2814.9</v>
      </c>
      <c r="AQ88" s="2">
        <f t="array" ref="AQ88">IFERROR(INDEX('CAMAGUI DATA UNIFICADA'!$C$2:$T1007,MATCH(1,($A88='CAMAGUI DATA UNIFICADA'!$A$2:$A1007)*($AL$1='CAMAGUI DATA UNIFICADA'!$B$2:$B1007),0),MATCH(AQ$2,'CAMAGUI DATA UNIFICADA'!$C$1:$T$1,0)),"")</f>
        <v>17.66</v>
      </c>
      <c r="AR88" s="2">
        <f t="array" ref="AR88">IFERROR(INDEX('CAMAGUI DATA UNIFICADA'!$C$2:$T1007,MATCH(1,($A88='CAMAGUI DATA UNIFICADA'!$A$2:$A1007)*($AL$1='CAMAGUI DATA UNIFICADA'!$B$2:$B1007),0),MATCH(AR$2,'CAMAGUI DATA UNIFICADA'!$C$1:$T$1,0)),"")</f>
        <v>2.35</v>
      </c>
      <c r="AS88" s="33">
        <f t="array" ref="AS88">IFERROR(INDEX('CAMAGUI DATA UNIFICADA'!$C$2:$T1007,MATCH(1,($A88='CAMAGUI DATA UNIFICADA'!$A$2:$A1007)*($AL$1='CAMAGUI DATA UNIFICADA'!$B$2:$B1007),0),MATCH(AS$2,'CAMAGUI DATA UNIFICADA'!$C$1:$T$1,0)),"")</f>
        <v>3.57672</v>
      </c>
      <c r="AT88" s="60">
        <f t="array" ref="AT88">IFERROR(INDEX('CAMAGUI DATA UNIFICADA'!$C$2:$T1007,MATCH(1,($A88='CAMAGUI DATA UNIFICADA'!$A$2:$A1007)*($AL$1='CAMAGUI DATA UNIFICADA'!$B$2:$B1007),0),MATCH(AT$2,'CAMAGUI DATA UNIFICADA'!$C$1:$T$1,0)),"")</f>
        <v>672842.3014</v>
      </c>
      <c r="AU88" s="33">
        <f t="array" ref="AU88">IFERROR(INDEX('CAMAGUI DATA UNIFICADA'!$C$2:$T1007,MATCH(1,($A88='CAMAGUI DATA UNIFICADA'!$A$2:$A1007)*($AL$1='CAMAGUI DATA UNIFICADA'!$B$2:$B1007),0),MATCH(AU$2,'CAMAGUI DATA UNIFICADA'!$C$1:$T$1,0)),"")</f>
        <v>1.793429526</v>
      </c>
      <c r="AV88" s="23">
        <f t="array" ref="AV88">IFERROR(INDEX('CAMAGUI DATA UNIFICADA'!$C$2:$T1007,MATCH(1,($A88='CAMAGUI DATA UNIFICADA'!$A$2:$A1007)*($AL$1='CAMAGUI DATA UNIFICADA'!$B$2:$B1007),0),MATCH(AV$2,'CAMAGUI DATA UNIFICADA'!$C$1:$T$1,0)),"")</f>
        <v>0.9280583468</v>
      </c>
      <c r="AW88" s="23">
        <f t="array" ref="AW88">IFERROR(INDEX('CAMAGUI DATA UNIFICADA'!$C$2:$T1007,MATCH(1,($A88='CAMAGUI DATA UNIFICADA'!$A$2:$A1007)*($AL$1='CAMAGUI DATA UNIFICADA'!$B$2:$B1007),0),MATCH(AW$2,'CAMAGUI DATA UNIFICADA'!$C$1:$T$1,0)),"")</f>
        <v>0.9</v>
      </c>
      <c r="AX88" s="60">
        <f t="array" ref="AX88">IFERROR(INDEX('CAMAGUI DATA UNIFICADA'!$C$2:$T1007,MATCH(1,($A88='CAMAGUI DATA UNIFICADA'!$A$2:$A1007)*($AL$1='CAMAGUI DATA UNIFICADA'!$B$2:$B1007),0),MATCH(AX$2,'CAMAGUI DATA UNIFICADA'!$C$1:$T$1,0)),"")</f>
        <v>93214.28571</v>
      </c>
      <c r="AY88" s="2">
        <f t="array" ref="AY88">IFERROR(INDEX('CAMAGUI DATA UNIFICADA'!$C$2:$T1007,MATCH(1,($A88='CAMAGUI DATA UNIFICADA'!$A$2:$A1007)*($AL$1='CAMAGUI DATA UNIFICADA'!$B$2:$B1007),0),MATCH(AY$2,'CAMAGUI DATA UNIFICADA'!$C$1:$T$1,0)),"")</f>
        <v>2.5</v>
      </c>
      <c r="AZ88" s="2">
        <f t="array" ref="AZ88">IFERROR(INDEX('CAMAGUI DATA UNIFICADA'!$C$2:$T1007,MATCH(1,($A88='CAMAGUI DATA UNIFICADA'!$A$2:$A1007)*($AL$1='CAMAGUI DATA UNIFICADA'!$B$2:$B1007),0),MATCH(AZ$2,'CAMAGUI DATA UNIFICADA'!$C$1:$T$1,0)),"")</f>
        <v>20.16</v>
      </c>
      <c r="BA88" s="33">
        <f t="array" ref="BA88">IFERROR(INDEX('CAMAGUI DATA UNIFICADA'!$C$2:$T1007,MATCH(1,($A88='CAMAGUI DATA UNIFICADA'!$A$2:$A1007)*($AL$1='CAMAGUI DATA UNIFICADA'!$B$2:$B1007),0),MATCH(BA$2,'CAMAGUI DATA UNIFICADA'!$C$1:$T$1,0)),"")</f>
        <v>3.28464</v>
      </c>
      <c r="BB88" s="60">
        <f t="array" ref="BB88">IFERROR(INDEX('CAMAGUI DATA UNIFICADA'!$C$2:$T1007,MATCH(1,($A88='CAMAGUI DATA UNIFICADA'!$A$2:$A1007)*($AL$1='CAMAGUI DATA UNIFICADA'!$B$2:$B1007),0),MATCH(BB$2,'CAMAGUI DATA UNIFICADA'!$C$1:$T$1,0)),"")</f>
        <v>443.4861559</v>
      </c>
      <c r="BC88" s="140">
        <f t="array" ref="BC88">IFERROR(INDEX('CAMAGUI DATA UNIFICADA'!$C$2:$T1007,MATCH(1,($A88='CAMAGUI DATA UNIFICADA'!$A$2:$A1007)*($AL$1='CAMAGUI DATA UNIFICADA'!$B$2:$B1007),0),MATCH(BC$2,'CAMAGUI DATA UNIFICADA'!$C$1:$T$1,0)),"")</f>
        <v>4.621538968</v>
      </c>
      <c r="BD88" s="138" t="str">
        <f t="array" ref="BD88">IFERROR(INDEX('CAMAGUI DATA UNIFICADA'!$C$2:$T1007,MATCH(1,($A88='CAMAGUI DATA UNIFICADA'!$A$2:$A1007)*($BD$1='CAMAGUI DATA UNIFICADA'!$B$2:$B1007),0),MATCH(BD$2,'CAMAGUI DATA UNIFICADA'!$C$1:$T$1,0)),"")</f>
        <v>CA4210824</v>
      </c>
      <c r="BE88" s="2">
        <f t="array" ref="BE88">IFERROR(INDEX('CAMAGUI DATA UNIFICADA'!$C$2:$T1007,MATCH(1,($A88='CAMAGUI DATA UNIFICADA'!$A$2:$A1007)*($BD$1='CAMAGUI DATA UNIFICADA'!$B$2:$B1007),0),MATCH(BE$2,'CAMAGUI DATA UNIFICADA'!$C$1:$T$1,0)),"")</f>
        <v>300</v>
      </c>
      <c r="BF88" s="2">
        <f t="array" ref="BF88">IFERROR(INDEX('CAMAGUI DATA UNIFICADA'!$C$2:$T1007,MATCH(1,($A88='CAMAGUI DATA UNIFICADA'!$A$2:$A1007)*($BD$1='CAMAGUI DATA UNIFICADA'!$B$2:$B1007),0),MATCH(BF$2,'CAMAGUI DATA UNIFICADA'!$C$1:$T$1,0)),"")</f>
        <v>1425</v>
      </c>
      <c r="BG88" s="2" t="str">
        <f t="array" ref="BG88">IFERROR(INDEX('CAMAGUI DATA UNIFICADA'!$C$2:$T1007,MATCH(1,($A88='CAMAGUI DATA UNIFICADA'!$A$2:$A1007)*($BD$1='CAMAGUI DATA UNIFICADA'!$B$2:$B1007),0),MATCH(BG$2,'CAMAGUI DATA UNIFICADA'!$C$1:$T$1,0)),"")</f>
        <v>SKR NW#4</v>
      </c>
      <c r="BH88" s="139">
        <f t="array" ref="BH88">IFERROR(INDEX('CAMAGUI DATA UNIFICADA'!$C$2:$T1007,MATCH(1,($A88='CAMAGUI DATA UNIFICADA'!$A$2:$A1007)*($BD$1='CAMAGUI DATA UNIFICADA'!$B$2:$B1007),0),MATCH(BH$2,'CAMAGUI DATA UNIFICADA'!$C$1:$T$1,0)),"")</f>
        <v>1915.2</v>
      </c>
      <c r="BI88" s="2">
        <f t="array" ref="BI88">IFERROR(INDEX('CAMAGUI DATA UNIFICADA'!$C$2:$T1007,MATCH(1,($A88='CAMAGUI DATA UNIFICADA'!$A$2:$A1007)*($BD$1='CAMAGUI DATA UNIFICADA'!$B$2:$B1007),0),MATCH(BI$2,'CAMAGUI DATA UNIFICADA'!$C$1:$T$1,0)),"")</f>
        <v>4.34</v>
      </c>
      <c r="BJ88" s="2">
        <f t="array" ref="BJ88">IFERROR(INDEX('CAMAGUI DATA UNIFICADA'!$C$2:$T1007,MATCH(1,($A88='CAMAGUI DATA UNIFICADA'!$A$2:$A1007)*($BD$1='CAMAGUI DATA UNIFICADA'!$B$2:$B1007),0),MATCH(BJ$2,'CAMAGUI DATA UNIFICADA'!$C$1:$T$1,0)),"")</f>
        <v>1.62</v>
      </c>
      <c r="BK88" s="33">
        <f t="array" ref="BK88">IFERROR(INDEX('CAMAGUI DATA UNIFICADA'!$C$2:$T1007,MATCH(1,($A88='CAMAGUI DATA UNIFICADA'!$A$2:$A1007)*($BD$1='CAMAGUI DATA UNIFICADA'!$B$2:$B1007),0),MATCH(BK$2,'CAMAGUI DATA UNIFICADA'!$C$1:$T$1,0)),"")</f>
        <v>8.16912</v>
      </c>
      <c r="BL88" s="60">
        <f t="array" ref="BL88">IFERROR(INDEX('CAMAGUI DATA UNIFICADA'!$C$2:$T1007,MATCH(1,($A88='CAMAGUI DATA UNIFICADA'!$A$2:$A1007)*($BD$1='CAMAGUI DATA UNIFICADA'!$B$2:$B1007),0),MATCH(BL$2,'CAMAGUI DATA UNIFICADA'!$C$1:$T$1,0)),"")</f>
        <v>846167.3223</v>
      </c>
      <c r="BM88" s="33">
        <f t="array" ref="BM88">IFERROR(INDEX('CAMAGUI DATA UNIFICADA'!$C$2:$T1007,MATCH(1,($A88='CAMAGUI DATA UNIFICADA'!$A$2:$A1007)*($BD$1='CAMAGUI DATA UNIFICADA'!$B$2:$B1007),0),MATCH(BM$2,'CAMAGUI DATA UNIFICADA'!$C$1:$T$1,0)),"")</f>
        <v>1.374421296</v>
      </c>
      <c r="BN88" s="23">
        <f t="array" ref="BN88">IFERROR(INDEX('CAMAGUI DATA UNIFICADA'!$C$2:$T1007,MATCH(1,($A88='CAMAGUI DATA UNIFICADA'!$A$2:$A1007)*($BD$1='CAMAGUI DATA UNIFICADA'!$B$2:$B1007),0),MATCH(BN$2,'CAMAGUI DATA UNIFICADA'!$C$1:$T$1,0)),"")</f>
        <v>1.057709153</v>
      </c>
      <c r="BO88" s="23">
        <f t="array" ref="BO88">IFERROR(INDEX('CAMAGUI DATA UNIFICADA'!$C$2:$T1007,MATCH(1,($A88='CAMAGUI DATA UNIFICADA'!$A$2:$A1007)*($BD$1='CAMAGUI DATA UNIFICADA'!$B$2:$B1007),0),MATCH(BO$2,'CAMAGUI DATA UNIFICADA'!$C$1:$T$1,0)),"")</f>
        <v>0.8</v>
      </c>
      <c r="BP88" s="60">
        <f t="array" ref="BP88">IFERROR(INDEX('CAMAGUI DATA UNIFICADA'!$C$2:$T1007,MATCH(1,($A88='CAMAGUI DATA UNIFICADA'!$A$2:$A1007)*($BD$1='CAMAGUI DATA UNIFICADA'!$B$2:$B1007),0),MATCH(BP$2,'CAMAGUI DATA UNIFICADA'!$C$1:$T$1,0)),"")</f>
        <v>133333.3333</v>
      </c>
      <c r="BQ88" s="2">
        <f t="array" ref="BQ88">IFERROR(INDEX('CAMAGUI DATA UNIFICADA'!$C$2:$T1007,MATCH(1,($A88='CAMAGUI DATA UNIFICADA'!$A$2:$A1007)*($BD$1='CAMAGUI DATA UNIFICADA'!$B$2:$B1007),0),MATCH(BQ$2,'CAMAGUI DATA UNIFICADA'!$C$1:$T$1,0)),"")</f>
        <v>2.25</v>
      </c>
      <c r="BR88" s="2">
        <f t="array" ref="BR88">IFERROR(INDEX('CAMAGUI DATA UNIFICADA'!$C$2:$T1007,MATCH(1,($A88='CAMAGUI DATA UNIFICADA'!$A$2:$A1007)*($BD$1='CAMAGUI DATA UNIFICADA'!$B$2:$B1007),0),MATCH(BR$2,'CAMAGUI DATA UNIFICADA'!$C$1:$T$1,0)),"")</f>
        <v>6.59</v>
      </c>
      <c r="BS88" s="33">
        <f t="array" ref="BS88">IFERROR(INDEX('CAMAGUI DATA UNIFICADA'!$C$2:$T1007,MATCH(1,($A88='CAMAGUI DATA UNIFICADA'!$A$2:$A1007)*($BD$1='CAMAGUI DATA UNIFICADA'!$B$2:$B1007),0),MATCH(BS$2,'CAMAGUI DATA UNIFICADA'!$C$1:$T$1,0)),"")</f>
        <v>6.54108</v>
      </c>
      <c r="BT88" s="60">
        <f t="array" ref="BT88">IFERROR(INDEX('CAMAGUI DATA UNIFICADA'!$C$2:$T1007,MATCH(1,($A88='CAMAGUI DATA UNIFICADA'!$A$2:$A1007)*($BD$1='CAMAGUI DATA UNIFICADA'!$B$2:$B1007),0),MATCH(BT$2,'CAMAGUI DATA UNIFICADA'!$C$1:$T$1,0)),"")</f>
        <v>304.177465</v>
      </c>
      <c r="BU88" s="140">
        <f t="array" ref="BU88">IFERROR(INDEX('CAMAGUI DATA UNIFICADA'!$C$2:$T1007,MATCH(1,($A88='CAMAGUI DATA UNIFICADA'!$A$2:$A1007)*($BD$1='CAMAGUI DATA UNIFICADA'!$B$2:$B1007),0),MATCH(BU$2,'CAMAGUI DATA UNIFICADA'!$C$1:$T$1,0)),"")</f>
        <v>1.044366249</v>
      </c>
      <c r="BV88" s="138" t="str">
        <f t="array" ref="BV88">IFERROR(INDEX('CAMAGUI DATA UNIFICADA'!$C$2:$T1007,MATCH(1,($A88='CAMAGUI DATA UNIFICADA'!$A$2:$A1007)*($BV$1='CAMAGUI DATA UNIFICADA'!$B$2:$B1007),0),MATCH(BV$2,'CAMAGUI DATA UNIFICADA'!$C$1:$T$1,0)),"")</f>
        <v>CA5210824</v>
      </c>
      <c r="BW88" s="2">
        <f t="array" ref="BW88">IFERROR(INDEX('CAMAGUI DATA UNIFICADA'!$C$2:$T1007,MATCH(1,($A88='CAMAGUI DATA UNIFICADA'!$A$2:$A1007)*($BV$1='CAMAGUI DATA UNIFICADA'!$B$2:$B1007),0),MATCH(BW$2,'CAMAGUI DATA UNIFICADA'!$C$1:$T$1,0)),"")</f>
        <v>250</v>
      </c>
      <c r="BX88" s="2">
        <f t="array" ref="BX88">IFERROR(INDEX('CAMAGUI DATA UNIFICADA'!$C$2:$T1007,MATCH(1,($A88='CAMAGUI DATA UNIFICADA'!$A$2:$A1007)*($BV$1='CAMAGUI DATA UNIFICADA'!$B$2:$B1007),0),MATCH(BX$2,'CAMAGUI DATA UNIFICADA'!$C$1:$T$1,0)),"")</f>
        <v>1237</v>
      </c>
      <c r="BY88" s="2" t="str">
        <f t="array" ref="BY88">IFERROR(INDEX('CAMAGUI DATA UNIFICADA'!$C$2:$T1007,MATCH(1,($A88='CAMAGUI DATA UNIFICADA'!$A$2:$A1007)*($BV$1='CAMAGUI DATA UNIFICADA'!$B$2:$B1007),0),MATCH(BY$2,'CAMAGUI DATA UNIFICADA'!$C$1:$T$1,0)),"")</f>
        <v>SKR NW#4</v>
      </c>
      <c r="BZ88" s="139">
        <f t="array" ref="BZ88">IFERROR(INDEX('CAMAGUI DATA UNIFICADA'!$C$2:$T1007,MATCH(1,($A88='CAMAGUI DATA UNIFICADA'!$A$2:$A1007)*($BV$1='CAMAGUI DATA UNIFICADA'!$B$2:$B1007),0),MATCH(BZ$2,'CAMAGUI DATA UNIFICADA'!$C$1:$T$1,0)),"")</f>
        <v>1662.528</v>
      </c>
      <c r="CA88" s="2">
        <f t="array" ref="CA88">IFERROR(INDEX('CAMAGUI DATA UNIFICADA'!$C$2:$T1007,MATCH(1,($A88='CAMAGUI DATA UNIFICADA'!$A$2:$A1007)*($BV$1='CAMAGUI DATA UNIFICADA'!$B$2:$B1007),0),MATCH(CA$2,'CAMAGUI DATA UNIFICADA'!$C$1:$T$1,0)),"")</f>
        <v>4.21</v>
      </c>
      <c r="CB88" s="2">
        <f t="array" ref="CB88">IFERROR(INDEX('CAMAGUI DATA UNIFICADA'!$C$2:$T1007,MATCH(1,($A88='CAMAGUI DATA UNIFICADA'!$A$2:$A1007)*($BV$1='CAMAGUI DATA UNIFICADA'!$B$2:$B1007),0),MATCH(CB$2,'CAMAGUI DATA UNIFICADA'!$C$1:$T$1,0)),"")</f>
        <v>1.59</v>
      </c>
      <c r="CC88" s="33">
        <f t="array" ref="CC88">IFERROR(INDEX('CAMAGUI DATA UNIFICADA'!$C$2:$T1007,MATCH(1,($A88='CAMAGUI DATA UNIFICADA'!$A$2:$A1007)*($BV$1='CAMAGUI DATA UNIFICADA'!$B$2:$B1007),0),MATCH(CC$2,'CAMAGUI DATA UNIFICADA'!$C$1:$T$1,0)),"")</f>
        <v>8.30328</v>
      </c>
      <c r="CD88" s="60">
        <f t="array" ref="CD88">IFERROR(INDEX('CAMAGUI DATA UNIFICADA'!$C$2:$T1007,MATCH(1,($A88='CAMAGUI DATA UNIFICADA'!$A$2:$A1007)*($BV$1='CAMAGUI DATA UNIFICADA'!$B$2:$B1007),0),MATCH(CD$2,'CAMAGUI DATA UNIFICADA'!$C$1:$T$1,0)),"")</f>
        <v>715168.2564</v>
      </c>
      <c r="CE88" s="33">
        <f t="array" ref="CE88">IFERROR(INDEX('CAMAGUI DATA UNIFICADA'!$C$2:$T1007,MATCH(1,($A88='CAMAGUI DATA UNIFICADA'!$A$2:$A1007)*($BV$1='CAMAGUI DATA UNIFICADA'!$B$2:$B1007),0),MATCH(CE$2,'CAMAGUI DATA UNIFICADA'!$C$1:$T$1,0)),"")</f>
        <v>1.332170242</v>
      </c>
      <c r="CF88" s="23">
        <f t="array" ref="CF88">IFERROR(INDEX('CAMAGUI DATA UNIFICADA'!$C$2:$T1007,MATCH(1,($A88='CAMAGUI DATA UNIFICADA'!$A$2:$A1007)*($BV$1='CAMAGUI DATA UNIFICADA'!$B$2:$B1007),0),MATCH(CF$2,'CAMAGUI DATA UNIFICADA'!$C$1:$T$1,0)),"")</f>
        <v>0.9796825431</v>
      </c>
      <c r="CG88" s="23">
        <f t="array" ref="CG88">IFERROR(INDEX('CAMAGUI DATA UNIFICADA'!$C$2:$T1007,MATCH(1,($A88='CAMAGUI DATA UNIFICADA'!$A$2:$A1007)*($BV$1='CAMAGUI DATA UNIFICADA'!$B$2:$B1007),0),MATCH(CG$2,'CAMAGUI DATA UNIFICADA'!$C$1:$T$1,0)),"")</f>
        <v>0.8</v>
      </c>
      <c r="CH88" s="60">
        <f t="array" ref="CH88">IFERROR(INDEX('CAMAGUI DATA UNIFICADA'!$C$2:$T1007,MATCH(1,($A88='CAMAGUI DATA UNIFICADA'!$A$2:$A1007)*($BV$1='CAMAGUI DATA UNIFICADA'!$B$2:$B1007),0),MATCH(CH$2,'CAMAGUI DATA UNIFICADA'!$C$1:$T$1,0)),"")</f>
        <v>139047.619</v>
      </c>
      <c r="CI88" s="2">
        <f t="array" ref="CI88">IFERROR(INDEX('CAMAGUI DATA UNIFICADA'!$C$2:$T1007,MATCH(1,($A88='CAMAGUI DATA UNIFICADA'!$A$2:$A1007)*($BV$1='CAMAGUI DATA UNIFICADA'!$B$2:$B1007),0),MATCH(CI$2,'CAMAGUI DATA UNIFICADA'!$C$1:$T$1,0)),"")</f>
        <v>2.25</v>
      </c>
      <c r="CJ88" s="2">
        <f t="array" ref="CJ88">IFERROR(INDEX('CAMAGUI DATA UNIFICADA'!$C$2:$T1007,MATCH(1,($A88='CAMAGUI DATA UNIFICADA'!$A$2:$A1007)*($BV$1='CAMAGUI DATA UNIFICADA'!$B$2:$B1007),0),MATCH(CJ$2,'CAMAGUI DATA UNIFICADA'!$C$1:$T$1,0)),"")</f>
        <v>6.46</v>
      </c>
      <c r="CK88" s="33">
        <f t="array" ref="CK88">IFERROR(INDEX('CAMAGUI DATA UNIFICADA'!$C$2:$T1007,MATCH(1,($A88='CAMAGUI DATA UNIFICADA'!$A$2:$A1007)*($BV$1='CAMAGUI DATA UNIFICADA'!$B$2:$B1007),0),MATCH(CK$2,'CAMAGUI DATA UNIFICADA'!$C$1:$T$1,0)),"")</f>
        <v>6.61752</v>
      </c>
      <c r="CL88" s="60">
        <f t="array" ref="CL88">IFERROR(INDEX('CAMAGUI DATA UNIFICADA'!$C$2:$T1007,MATCH(1,($A88='CAMAGUI DATA UNIFICADA'!$A$2:$A1007)*($BV$1='CAMAGUI DATA UNIFICADA'!$B$2:$B1007),0),MATCH(CL$2,'CAMAGUI DATA UNIFICADA'!$C$1:$T$1,0)),"")</f>
        <v>275.9818645</v>
      </c>
      <c r="CM88" s="140">
        <f t="array" ref="CM88">IFERROR(INDEX('CAMAGUI DATA UNIFICADA'!$C$2:$T1007,MATCH(1,($A88='CAMAGUI DATA UNIFICADA'!$A$2:$A1007)*($BV$1='CAMAGUI DATA UNIFICADA'!$B$2:$B1007),0),MATCH(CM$2,'CAMAGUI DATA UNIFICADA'!$C$1:$T$1,0)),"")</f>
        <v>6.495466123</v>
      </c>
      <c r="CN88" s="138" t="str">
        <f t="array" ref="CN88">IFERROR(INDEX('CAMAGUI DATA UNIFICADA'!$C$2:$T1007,MATCH(1,($A88='CAMAGUI DATA UNIFICADA'!$A$2:$A1007)*($CN$1='CAMAGUI DATA UNIFICADA'!$B$2:$B1007),0),MATCH(CN$2,'CAMAGUI DATA UNIFICADA'!$C$1:$T$1,0)),"")</f>
        <v>CA6250824</v>
      </c>
      <c r="CO88" s="2">
        <f t="array" ref="CO88">IFERROR(INDEX('CAMAGUI DATA UNIFICADA'!$C$2:$T1007,MATCH(1,($A88='CAMAGUI DATA UNIFICADA'!$A$2:$A1007)*($CN$1='CAMAGUI DATA UNIFICADA'!$B$2:$B1007),0),MATCH(CO$2,'CAMAGUI DATA UNIFICADA'!$C$1:$T$1,0)),"")</f>
        <v>350</v>
      </c>
      <c r="CP88" s="2">
        <f t="array" ref="CP88">IFERROR(INDEX('CAMAGUI DATA UNIFICADA'!$C$2:$T1007,MATCH(1,($A88='CAMAGUI DATA UNIFICADA'!$A$2:$A1007)*($CN$1='CAMAGUI DATA UNIFICADA'!$B$2:$B1007),0),MATCH(CP$2,'CAMAGUI DATA UNIFICADA'!$C$1:$T$1,0)),"")</f>
        <v>1725</v>
      </c>
      <c r="CQ88" s="2" t="str">
        <f t="array" ref="CQ88">IFERROR(INDEX('CAMAGUI DATA UNIFICADA'!$C$2:$T1007,MATCH(1,($A88='CAMAGUI DATA UNIFICADA'!$A$2:$A1007)*($CN$1='CAMAGUI DATA UNIFICADA'!$B$2:$B1007),0),MATCH(CQ$2,'CAMAGUI DATA UNIFICADA'!$C$1:$T$1,0)),"")</f>
        <v>SKR NW#4</v>
      </c>
      <c r="CR88" s="139">
        <f t="array" ref="CR88">IFERROR(INDEX('CAMAGUI DATA UNIFICADA'!$C$2:$T1007,MATCH(1,($A88='CAMAGUI DATA UNIFICADA'!$A$2:$A1007)*($CN$1='CAMAGUI DATA UNIFICADA'!$B$2:$B1007),0),MATCH(CR$2,'CAMAGUI DATA UNIFICADA'!$C$1:$T$1,0)),"")</f>
        <v>2318.4</v>
      </c>
      <c r="CS88" s="2">
        <f t="array" ref="CS88">IFERROR(INDEX('CAMAGUI DATA UNIFICADA'!$C$2:$T1007,MATCH(1,($A88='CAMAGUI DATA UNIFICADA'!$A$2:$A1007)*($CN$1='CAMAGUI DATA UNIFICADA'!$B$2:$B1007),0),MATCH(CS$2,'CAMAGUI DATA UNIFICADA'!$C$1:$T$1,0)),"")</f>
        <v>3.97</v>
      </c>
      <c r="CT88" s="2">
        <f t="array" ref="CT88">IFERROR(INDEX('CAMAGUI DATA UNIFICADA'!$C$2:$T1007,MATCH(1,($A88='CAMAGUI DATA UNIFICADA'!$A$2:$A1007)*($CN$1='CAMAGUI DATA UNIFICADA'!$B$2:$B1007),0),MATCH(CT$2,'CAMAGUI DATA UNIFICADA'!$C$1:$T$1,0)),"")</f>
        <v>1.23</v>
      </c>
      <c r="CU88" s="33">
        <f t="array" ref="CU88">IFERROR(INDEX('CAMAGUI DATA UNIFICADA'!$C$2:$T1007,MATCH(1,($A88='CAMAGUI DATA UNIFICADA'!$A$2:$A1007)*($CN$1='CAMAGUI DATA UNIFICADA'!$B$2:$B1007),0),MATCH(CU$2,'CAMAGUI DATA UNIFICADA'!$C$1:$T$1,0)),"")</f>
        <v>8.56476</v>
      </c>
      <c r="CV88" s="60">
        <f t="array" ref="CV88">IFERROR(INDEX('CAMAGUI DATA UNIFICADA'!$C$2:$T1007,MATCH(1,($A88='CAMAGUI DATA UNIFICADA'!$A$2:$A1007)*($CN$1='CAMAGUI DATA UNIFICADA'!$B$2:$B1007),0),MATCH(CV$2,'CAMAGUI DATA UNIFICADA'!$C$1:$T$1,0)),"")</f>
        <v>1029348.272</v>
      </c>
      <c r="CW88" s="33">
        <f t="array" ref="CW88">IFERROR(INDEX('CAMAGUI DATA UNIFICADA'!$C$2:$T1007,MATCH(1,($A88='CAMAGUI DATA UNIFICADA'!$A$2:$A1007)*($CN$1='CAMAGUI DATA UNIFICADA'!$B$2:$B1007),0),MATCH(CW$2,'CAMAGUI DATA UNIFICADA'!$C$1:$T$1,0)),"")</f>
        <v>1.558265583</v>
      </c>
      <c r="CX88" s="23">
        <f t="array" ref="CX88">IFERROR(INDEX('CAMAGUI DATA UNIFICADA'!$C$2:$T1007,MATCH(1,($A88='CAMAGUI DATA UNIFICADA'!$A$2:$A1007)*($CN$1='CAMAGUI DATA UNIFICADA'!$B$2:$B1007),0),MATCH(CX$2,'CAMAGUI DATA UNIFICADA'!$C$1:$T$1,0)),"")</f>
        <v>0.8577902267</v>
      </c>
      <c r="CY88" s="23">
        <f t="array" ref="CY88">IFERROR(INDEX('CAMAGUI DATA UNIFICADA'!$C$2:$T1007,MATCH(1,($A88='CAMAGUI DATA UNIFICADA'!$A$2:$A1007)*($CN$1='CAMAGUI DATA UNIFICADA'!$B$2:$B1007),0),MATCH(CY$2,'CAMAGUI DATA UNIFICADA'!$C$1:$T$1,0)),"")</f>
        <v>0.75</v>
      </c>
      <c r="CZ88" s="60">
        <f t="array" ref="CZ88">IFERROR(INDEX('CAMAGUI DATA UNIFICADA'!$C$2:$T1007,MATCH(1,($A88='CAMAGUI DATA UNIFICADA'!$A$2:$A1007)*($CN$1='CAMAGUI DATA UNIFICADA'!$B$2:$B1007),0),MATCH(CZ$2,'CAMAGUI DATA UNIFICADA'!$C$1:$T$1,0)),"")</f>
        <v>102857.1429</v>
      </c>
      <c r="DA88" s="2">
        <f t="array" ref="DA88">IFERROR(INDEX('CAMAGUI DATA UNIFICADA'!$C$2:$T1007,MATCH(1,($A88='CAMAGUI DATA UNIFICADA'!$A$2:$A1007)*($CN$1='CAMAGUI DATA UNIFICADA'!$B$2:$B1007),0),MATCH(DA$2,'CAMAGUI DATA UNIFICADA'!$C$1:$T$1,0)),"")</f>
        <v>2.5</v>
      </c>
      <c r="DB88" s="2">
        <f t="array" ref="DB88">IFERROR(INDEX('CAMAGUI DATA UNIFICADA'!$C$2:$T1007,MATCH(1,($A88='CAMAGUI DATA UNIFICADA'!$A$2:$A1007)*($CN$1='CAMAGUI DATA UNIFICADA'!$B$2:$B1007),0),MATCH(DB$2,'CAMAGUI DATA UNIFICADA'!$C$1:$T$1,0)),"")</f>
        <v>6.47</v>
      </c>
      <c r="DC88" s="33">
        <f t="array" ref="DC88">IFERROR(INDEX('CAMAGUI DATA UNIFICADA'!$C$2:$T1007,MATCH(1,($A88='CAMAGUI DATA UNIFICADA'!$A$2:$A1007)*($CN$1='CAMAGUI DATA UNIFICADA'!$B$2:$B1007),0),MATCH(DC$2,'CAMAGUI DATA UNIFICADA'!$C$1:$T$1,0)),"")</f>
        <v>6.61164</v>
      </c>
      <c r="DD88" s="60">
        <f t="array" ref="DD88">IFERROR(INDEX('CAMAGUI DATA UNIFICADA'!$C$2:$T1007,MATCH(1,($A88='CAMAGUI DATA UNIFICADA'!$A$2:$A1007)*($CN$1='CAMAGUI DATA UNIFICADA'!$B$2:$B1007),0),MATCH(DD$2,'CAMAGUI DATA UNIFICADA'!$C$1:$T$1,0)),"")</f>
        <v>432.6972804</v>
      </c>
      <c r="DE88" s="140">
        <f t="array" ref="DE88">IFERROR(INDEX('CAMAGUI DATA UNIFICADA'!$C$2:$T1007,MATCH(1,($A88='CAMAGUI DATA UNIFICADA'!$A$2:$A1007)*($CN$1='CAMAGUI DATA UNIFICADA'!$B$2:$B1007),0),MATCH(DE$2,'CAMAGUI DATA UNIFICADA'!$C$1:$T$1,0)),"")</f>
        <v>20.67432009</v>
      </c>
      <c r="DF88" s="138" t="str">
        <f t="array" ref="DF88">IFERROR(INDEX('CAMAGUI DATA UNIFICADA'!$C$2:$T1007,MATCH(1,($A88='CAMAGUI DATA UNIFICADA'!$A$2:$A1007)*($DF$1='CAMAGUI DATA UNIFICADA'!$B$2:$B1007),0),MATCH(DF$2,'CAMAGUI DATA UNIFICADA'!$C$1:$T$1,0)),"")</f>
        <v/>
      </c>
      <c r="DG88" s="2" t="str">
        <f t="array" ref="DG88">IFERROR(INDEX('CAMAGUI DATA UNIFICADA'!$C$2:$T1007,MATCH(1,($A88='CAMAGUI DATA UNIFICADA'!$A$2:$A1007)*($DF$1='CAMAGUI DATA UNIFICADA'!$B$2:$B1007),0),MATCH(DG$2,'CAMAGUI DATA UNIFICADA'!$C$1:$T$1,0)),"")</f>
        <v/>
      </c>
      <c r="DH88" s="2" t="str">
        <f t="array" ref="DH88">IFERROR(INDEX('CAMAGUI DATA UNIFICADA'!$C$2:$T1007,MATCH(1,($A88='CAMAGUI DATA UNIFICADA'!$A$2:$A1007)*($DF$1='CAMAGUI DATA UNIFICADA'!$B$2:$B1007),0),MATCH(DH$2,'CAMAGUI DATA UNIFICADA'!$C$1:$T$1,0)),"")</f>
        <v/>
      </c>
      <c r="DI88" s="2" t="str">
        <f t="array" ref="DI88">IFERROR(INDEX('CAMAGUI DATA UNIFICADA'!$C$2:$T1007,MATCH(1,($A88='CAMAGUI DATA UNIFICADA'!$A$2:$A1007)*($DF$1='CAMAGUI DATA UNIFICADA'!$B$2:$B1007),0),MATCH(DI$2,'CAMAGUI DATA UNIFICADA'!$C$1:$T$1,0)),"")</f>
        <v/>
      </c>
      <c r="DJ88" s="139" t="str">
        <f t="array" ref="DJ88">IFERROR(INDEX('CAMAGUI DATA UNIFICADA'!$C$2:$T1007,MATCH(1,($A88='CAMAGUI DATA UNIFICADA'!$A$2:$A1007)*($DF$1='CAMAGUI DATA UNIFICADA'!$B$2:$B1007),0),MATCH(DJ$2,'CAMAGUI DATA UNIFICADA'!$C$1:$T$1,0)),"")</f>
        <v/>
      </c>
      <c r="DK88" s="2" t="str">
        <f t="array" ref="DK88">IFERROR(INDEX('CAMAGUI DATA UNIFICADA'!$C$2:$T1007,MATCH(1,($A88='CAMAGUI DATA UNIFICADA'!$A$2:$A1007)*($DF$1='CAMAGUI DATA UNIFICADA'!$B$2:$B1007),0),MATCH(DK$2,'CAMAGUI DATA UNIFICADA'!$C$1:$T$1,0)),"")</f>
        <v/>
      </c>
      <c r="DL88" s="2" t="str">
        <f t="array" ref="DL88">IFERROR(INDEX('CAMAGUI DATA UNIFICADA'!$C$2:$T1007,MATCH(1,($A88='CAMAGUI DATA UNIFICADA'!$A$2:$A1007)*($DF$1='CAMAGUI DATA UNIFICADA'!$B$2:$B1007),0),MATCH(DL$2,'CAMAGUI DATA UNIFICADA'!$C$1:$T$1,0)),"")</f>
        <v/>
      </c>
      <c r="DM88" s="33" t="str">
        <f t="array" ref="DM88">IFERROR(INDEX('CAMAGUI DATA UNIFICADA'!$C$2:$T1007,MATCH(1,($A88='CAMAGUI DATA UNIFICADA'!$A$2:$A1007)*($DF$1='CAMAGUI DATA UNIFICADA'!$B$2:$B1007),0),MATCH(DM$2,'CAMAGUI DATA UNIFICADA'!$C$1:$T$1,0)),"")</f>
        <v/>
      </c>
      <c r="DN88" s="60" t="str">
        <f t="array" ref="DN88">IFERROR(INDEX('CAMAGUI DATA UNIFICADA'!$C$2:$T1007,MATCH(1,($A88='CAMAGUI DATA UNIFICADA'!$A$2:$A1007)*($DF$1='CAMAGUI DATA UNIFICADA'!$B$2:$B1007),0),MATCH(DN$2,'CAMAGUI DATA UNIFICADA'!$C$1:$T$1,0)),"")</f>
        <v/>
      </c>
      <c r="DO88" s="33" t="str">
        <f t="array" ref="DO88">IFERROR(INDEX('CAMAGUI DATA UNIFICADA'!$C$2:$T1007,MATCH(1,($A88='CAMAGUI DATA UNIFICADA'!$A$2:$A1007)*($DF$1='CAMAGUI DATA UNIFICADA'!$B$2:$B1007),0),MATCH(DO$2,'CAMAGUI DATA UNIFICADA'!$C$1:$T$1,0)),"")</f>
        <v/>
      </c>
      <c r="DP88" s="23" t="str">
        <f t="array" ref="DP88">IFERROR(INDEX('CAMAGUI DATA UNIFICADA'!$C$2:$T1007,MATCH(1,($A88='CAMAGUI DATA UNIFICADA'!$A$2:$A1007)*($DF$1='CAMAGUI DATA UNIFICADA'!$B$2:$B1007),0),MATCH(DP$2,'CAMAGUI DATA UNIFICADA'!$C$1:$T$1,0)),"")</f>
        <v/>
      </c>
      <c r="DQ88" s="23" t="str">
        <f t="array" ref="DQ88">IFERROR(INDEX('CAMAGUI DATA UNIFICADA'!$C$2:$T1007,MATCH(1,($A88='CAMAGUI DATA UNIFICADA'!$A$2:$A1007)*($DF$1='CAMAGUI DATA UNIFICADA'!$B$2:$B1007),0),MATCH(DQ$2,'CAMAGUI DATA UNIFICADA'!$C$1:$T$1,0)),"")</f>
        <v/>
      </c>
      <c r="DR88" s="2" t="str">
        <f t="array" ref="DR88">IFERROR(INDEX('CAMAGUI DATA UNIFICADA'!$C$2:$T1007,MATCH(1,($A88='CAMAGUI DATA UNIFICADA'!$A$2:$A1007)*($DF$1='CAMAGUI DATA UNIFICADA'!$B$2:$B1007),0),MATCH(DR$2,'CAMAGUI DATA UNIFICADA'!$C$1:$T$1,0)),"")</f>
        <v/>
      </c>
      <c r="DS88" s="2" t="str">
        <f t="array" ref="DS88">IFERROR(INDEX('CAMAGUI DATA UNIFICADA'!$C$2:$T1007,MATCH(1,($A88='CAMAGUI DATA UNIFICADA'!$A$2:$A1007)*($DF$1='CAMAGUI DATA UNIFICADA'!$B$2:$B1007),0),MATCH(DS$2,'CAMAGUI DATA UNIFICADA'!$C$1:$T$1,0)),"")</f>
        <v/>
      </c>
      <c r="DT88" s="2" t="str">
        <f t="array" ref="DT88">IFERROR(INDEX('CAMAGUI DATA UNIFICADA'!$C$2:$T1007,MATCH(1,($A88='CAMAGUI DATA UNIFICADA'!$A$2:$A1007)*($DF$1='CAMAGUI DATA UNIFICADA'!$B$2:$B1007),0),MATCH(DT$2,'CAMAGUI DATA UNIFICADA'!$C$1:$T$1,0)),"")</f>
        <v/>
      </c>
      <c r="DU88" s="33" t="str">
        <f t="array" ref="DU88">IFERROR(INDEX('CAMAGUI DATA UNIFICADA'!$C$2:$T1007,MATCH(1,($A88='CAMAGUI DATA UNIFICADA'!$A$2:$A1007)*($DF$1='CAMAGUI DATA UNIFICADA'!$B$2:$B1007),0),MATCH(DU$2,'CAMAGUI DATA UNIFICADA'!$C$1:$T$1,0)),"")</f>
        <v/>
      </c>
      <c r="DV88" s="60" t="str">
        <f t="array" ref="DV88">IFERROR(INDEX('CAMAGUI DATA UNIFICADA'!$C$2:$T1007,MATCH(1,($A88='CAMAGUI DATA UNIFICADA'!$A$2:$A1007)*($DF$1='CAMAGUI DATA UNIFICADA'!$B$2:$B1007),0),MATCH(DV$2,'CAMAGUI DATA UNIFICADA'!$C$1:$T$1,0)),"")</f>
        <v/>
      </c>
      <c r="DW88" s="140" t="str">
        <f t="array" ref="DW88">IFERROR(INDEX('CAMAGUI DATA UNIFICADA'!$C$2:$T1007,MATCH(1,($A88='CAMAGUI DATA UNIFICADA'!$A$2:$A1007)*($DF$1='CAMAGUI DATA UNIFICADA'!$B$2:$B1007),0),MATCH(DW$2,'CAMAGUI DATA UNIFICADA'!$C$1:$T$1,0)),"")</f>
        <v/>
      </c>
      <c r="DX88" s="144" t="str">
        <f t="array" ref="DX88">IFERROR(INDEX('CAMAGUI DATA UNIFICADA'!$C$2:$T1007,MATCH(1,($A88='CAMAGUI DATA UNIFICADA'!$A$2:$A1007)*($DX$1='CAMAGUI DATA UNIFICADA'!$B$2:$B1007),0),MATCH(DX$2,'CAMAGUI DATA UNIFICADA'!$C$1:$T$1,0)),"")</f>
        <v/>
      </c>
      <c r="DY88" s="60" t="str">
        <f t="array" ref="DY88">IFERROR(INDEX('CAMAGUI DATA UNIFICADA'!$C$2:$T1007,MATCH(1,($A88='CAMAGUI DATA UNIFICADA'!$A$2:$A1007)*($DX$1='CAMAGUI DATA UNIFICADA'!$B$2:$B1007),0),MATCH(DY$2,'CAMAGUI DATA UNIFICADA'!$C$1:$T$1,0)),"")</f>
        <v/>
      </c>
      <c r="DZ88" s="60" t="str">
        <f t="array" ref="DZ88">IFERROR(INDEX('CAMAGUI DATA UNIFICADA'!$C$2:$T1007,MATCH(1,($A88='CAMAGUI DATA UNIFICADA'!$A$2:$A1007)*($DX$1='CAMAGUI DATA UNIFICADA'!$B$2:$B1007),0),MATCH(DZ$2,'CAMAGUI DATA UNIFICADA'!$C$1:$T$1,0)),"")</f>
        <v/>
      </c>
      <c r="EA88" s="60" t="str">
        <f t="array" ref="EA88">IFERROR(INDEX('CAMAGUI DATA UNIFICADA'!$C$2:$T1007,MATCH(1,($A88='CAMAGUI DATA UNIFICADA'!$A$2:$A1007)*($DX$1='CAMAGUI DATA UNIFICADA'!$B$2:$B1007),0),MATCH(EA$2,'CAMAGUI DATA UNIFICADA'!$C$1:$T$1,0)),"")</f>
        <v/>
      </c>
      <c r="EB88" s="60" t="str">
        <f t="array" ref="EB88">IFERROR(INDEX('CAMAGUI DATA UNIFICADA'!$C$2:$T1007,MATCH(1,($A88='CAMAGUI DATA UNIFICADA'!$A$2:$A1007)*($DX$1='CAMAGUI DATA UNIFICADA'!$B$2:$B1007),0),MATCH(EB$2,'CAMAGUI DATA UNIFICADA'!$C$1:$T$1,0)),"")</f>
        <v/>
      </c>
      <c r="EC88" s="60" t="str">
        <f t="array" ref="EC88">IFERROR(INDEX('CAMAGUI DATA UNIFICADA'!$C$2:$T1007,MATCH(1,($A88='CAMAGUI DATA UNIFICADA'!$A$2:$A1007)*($DX$1='CAMAGUI DATA UNIFICADA'!$B$2:$B1007),0),MATCH(EC$2,'CAMAGUI DATA UNIFICADA'!$C$1:$T$1,0)),"")</f>
        <v/>
      </c>
      <c r="ED88" s="60" t="str">
        <f t="array" ref="ED88">IFERROR(INDEX('CAMAGUI DATA UNIFICADA'!$C$2:$T1007,MATCH(1,($A88='CAMAGUI DATA UNIFICADA'!$A$2:$A1007)*($DX$1='CAMAGUI DATA UNIFICADA'!$B$2:$B1007),0),MATCH(ED$2,'CAMAGUI DATA UNIFICADA'!$C$1:$T$1,0)),"")</f>
        <v/>
      </c>
      <c r="EE88" s="60" t="str">
        <f t="array" ref="EE88">IFERROR(INDEX('CAMAGUI DATA UNIFICADA'!$C$2:$T1007,MATCH(1,($A88='CAMAGUI DATA UNIFICADA'!$A$2:$A1007)*($DX$1='CAMAGUI DATA UNIFICADA'!$B$2:$B1007),0),MATCH(EE$2,'CAMAGUI DATA UNIFICADA'!$C$1:$T$1,0)),"")</f>
        <v/>
      </c>
      <c r="EF88" s="60" t="str">
        <f t="array" ref="EF88">IFERROR(INDEX('CAMAGUI DATA UNIFICADA'!$C$2:$T1007,MATCH(1,($A88='CAMAGUI DATA UNIFICADA'!$A$2:$A1007)*($DX$1='CAMAGUI DATA UNIFICADA'!$B$2:$B1007),0),MATCH(EF$2,'CAMAGUI DATA UNIFICADA'!$C$1:$T$1,0)),"")</f>
        <v/>
      </c>
      <c r="EG88" s="60" t="str">
        <f t="array" ref="EG88">IFERROR(INDEX('CAMAGUI DATA UNIFICADA'!$C$2:$T1007,MATCH(1,($A88='CAMAGUI DATA UNIFICADA'!$A$2:$A1007)*($DX$1='CAMAGUI DATA UNIFICADA'!$B$2:$B1007),0),MATCH(EG$2,'CAMAGUI DATA UNIFICADA'!$C$1:$T$1,0)),"")</f>
        <v/>
      </c>
      <c r="EH88" s="60" t="str">
        <f t="array" ref="EH88">IFERROR(INDEX('CAMAGUI DATA UNIFICADA'!$C$2:$T1007,MATCH(1,($A88='CAMAGUI DATA UNIFICADA'!$A$2:$A1007)*($DX$1='CAMAGUI DATA UNIFICADA'!$B$2:$B1007),0),MATCH(EH$2,'CAMAGUI DATA UNIFICADA'!$C$1:$T$1,0)),"")</f>
        <v/>
      </c>
      <c r="EI88" s="60" t="str">
        <f t="array" ref="EI88">IFERROR(INDEX('CAMAGUI DATA UNIFICADA'!$C$2:$T1007,MATCH(1,($A88='CAMAGUI DATA UNIFICADA'!$A$2:$A1007)*($DX$1='CAMAGUI DATA UNIFICADA'!$B$2:$B1007),0),MATCH(EI$2,'CAMAGUI DATA UNIFICADA'!$C$1:$T$1,0)),"")</f>
        <v/>
      </c>
      <c r="EJ88" s="60" t="str">
        <f t="array" ref="EJ88">IFERROR(INDEX('CAMAGUI DATA UNIFICADA'!$C$2:$T1007,MATCH(1,($A88='CAMAGUI DATA UNIFICADA'!$A$2:$A1007)*($DX$1='CAMAGUI DATA UNIFICADA'!$B$2:$B1007),0),MATCH(EJ$2,'CAMAGUI DATA UNIFICADA'!$C$1:$T$1,0)),"")</f>
        <v/>
      </c>
      <c r="EK88" s="60" t="str">
        <f t="array" ref="EK88">IFERROR(INDEX('CAMAGUI DATA UNIFICADA'!$C$2:$T1007,MATCH(1,($A88='CAMAGUI DATA UNIFICADA'!$A$2:$A1007)*($DX$1='CAMAGUI DATA UNIFICADA'!$B$2:$B1007),0),MATCH(EK$2,'CAMAGUI DATA UNIFICADA'!$C$1:$T$1,0)),"")</f>
        <v/>
      </c>
      <c r="EL88" s="60" t="str">
        <f t="array" ref="EL88">IFERROR(INDEX('CAMAGUI DATA UNIFICADA'!$C$2:$T1007,MATCH(1,($A88='CAMAGUI DATA UNIFICADA'!$A$2:$A1007)*($DX$1='CAMAGUI DATA UNIFICADA'!$B$2:$B1007),0),MATCH(EL$2,'CAMAGUI DATA UNIFICADA'!$C$1:$T$1,0)),"")</f>
        <v/>
      </c>
      <c r="EM88" s="60" t="str">
        <f t="array" ref="EM88">IFERROR(INDEX('CAMAGUI DATA UNIFICADA'!$C$2:$T1007,MATCH(1,($A88='CAMAGUI DATA UNIFICADA'!$A$2:$A1007)*($DX$1='CAMAGUI DATA UNIFICADA'!$B$2:$B1007),0),MATCH(EM$2,'CAMAGUI DATA UNIFICADA'!$C$1:$T$1,0)),"")</f>
        <v/>
      </c>
      <c r="EN88" s="60" t="str">
        <f t="array" ref="EN88">IFERROR(INDEX('CAMAGUI DATA UNIFICADA'!$C$2:$T1007,MATCH(1,($A88='CAMAGUI DATA UNIFICADA'!$A$2:$A1007)*($DX$1='CAMAGUI DATA UNIFICADA'!$B$2:$B1007),0),MATCH(EN$2,'CAMAGUI DATA UNIFICADA'!$C$1:$T$1,0)),"")</f>
        <v/>
      </c>
      <c r="EO88" s="140" t="str">
        <f t="array" ref="EO88">IFERROR(INDEX('CAMAGUI DATA UNIFICADA'!$C$2:$T1007,MATCH(1,($A88='CAMAGUI DATA UNIFICADA'!$A$2:$A1007)*($DX$1='CAMAGUI DATA UNIFICADA'!$B$2:$B1007),0),MATCH(EO$2,'CAMAGUI DATA UNIFICADA'!$C$1:$T$1,0)),"")</f>
        <v/>
      </c>
    </row>
    <row r="89">
      <c r="A89" s="137">
        <v>45551.0</v>
      </c>
      <c r="B89" s="138" t="str">
        <f t="array" ref="B89">IFERROR(INDEX('CAMAGUI DATA UNIFICADA'!$C$2:$T1007,MATCH(1,($A89='CAMAGUI DATA UNIFICADA'!$A$2:$A1007)*($B$1='CAMAGUI DATA UNIFICADA'!$B$2:$B1007),0),MATCH(B$2,'CAMAGUI DATA UNIFICADA'!$C$1:$T$1,0)),"")</f>
        <v>CA1230724</v>
      </c>
      <c r="C89" s="2">
        <f t="array" ref="C89">IFERROR(INDEX('CAMAGUI DATA UNIFICADA'!$C$2:$T1007,MATCH(1,($A89='CAMAGUI DATA UNIFICADA'!$A$2:$A1007)*($B$1='CAMAGUI DATA UNIFICADA'!$B$2:$B1007),0),MATCH(C$2,'CAMAGUI DATA UNIFICADA'!$C$1:$T$1,0)),"")</f>
        <v>575</v>
      </c>
      <c r="D89" s="2">
        <f t="array" ref="D89">IFERROR(INDEX('CAMAGUI DATA UNIFICADA'!$C$2:$T1007,MATCH(1,($A89='CAMAGUI DATA UNIFICADA'!$A$2:$A1007)*($B$1='CAMAGUI DATA UNIFICADA'!$B$2:$B1007),0),MATCH(D$2,'CAMAGUI DATA UNIFICADA'!$C$1:$T$1,0)),"")</f>
        <v>4000</v>
      </c>
      <c r="E89" s="2" t="str">
        <f t="array" ref="E89">IFERROR(INDEX('CAMAGUI DATA UNIFICADA'!$C$2:$T1007,MATCH(1,($A89='CAMAGUI DATA UNIFICADA'!$A$2:$A1007)*($B$1='CAMAGUI DATA UNIFICADA'!$B$2:$B1007),0),MATCH(E$2,'CAMAGUI DATA UNIFICADA'!$C$1:$T$1,0)),"")</f>
        <v>SKR MAST E AD</v>
      </c>
      <c r="F89" s="139">
        <f t="array" ref="F89">IFERROR(INDEX('CAMAGUI DATA UNIFICADA'!$C$2:$T1007,MATCH(1,($A89='CAMAGUI DATA UNIFICADA'!$A$2:$A1007)*($B$1='CAMAGUI DATA UNIFICADA'!$B$2:$B1007),0),MATCH(F$2,'CAMAGUI DATA UNIFICADA'!$C$1:$T$1,0)),"")</f>
        <v>4094.4</v>
      </c>
      <c r="G89" s="2">
        <f t="array" ref="G89">IFERROR(INDEX('CAMAGUI DATA UNIFICADA'!$C$2:$T1007,MATCH(1,($A89='CAMAGUI DATA UNIFICADA'!$A$2:$A1007)*($B$1='CAMAGUI DATA UNIFICADA'!$B$2:$B1007),0),MATCH(G$2,'CAMAGUI DATA UNIFICADA'!$C$1:$T$1,0)),"")</f>
        <v>20.01</v>
      </c>
      <c r="H89" s="2">
        <f t="array" ref="H89">IFERROR(INDEX('CAMAGUI DATA UNIFICADA'!$C$2:$T1007,MATCH(1,($A89='CAMAGUI DATA UNIFICADA'!$A$2:$A1007)*($B$1='CAMAGUI DATA UNIFICADA'!$B$2:$B1007),0),MATCH(H$2,'CAMAGUI DATA UNIFICADA'!$C$1:$T$1,0)),"")</f>
        <v>2.07</v>
      </c>
      <c r="I89" s="33">
        <f t="array" ref="I89">IFERROR(INDEX('CAMAGUI DATA UNIFICADA'!$C$2:$T1007,MATCH(1,($A89='CAMAGUI DATA UNIFICADA'!$A$2:$A1007)*($B$1='CAMAGUI DATA UNIFICADA'!$B$2:$B1007),0),MATCH(I$2,'CAMAGUI DATA UNIFICADA'!$C$1:$T$1,0)),"")</f>
        <v>3.29904</v>
      </c>
      <c r="J89" s="60">
        <f t="array" ref="J89">IFERROR(INDEX('CAMAGUI DATA UNIFICADA'!$C$2:$T1007,MATCH(1,($A89='CAMAGUI DATA UNIFICADA'!$A$2:$A1007)*($B$1='CAMAGUI DATA UNIFICADA'!$B$2:$B1007),0),MATCH(J$2,'CAMAGUI DATA UNIFICADA'!$C$1:$T$1,0)),"")</f>
        <v>871030.1234</v>
      </c>
      <c r="K89" s="33">
        <f t="array" ref="K89">IFERROR(INDEX('CAMAGUI DATA UNIFICADA'!$C$2:$T1007,MATCH(1,($A89='CAMAGUI DATA UNIFICADA'!$A$2:$A1007)*($B$1='CAMAGUI DATA UNIFICADA'!$B$2:$B1007),0),MATCH(K$2,'CAMAGUI DATA UNIFICADA'!$C$1:$T$1,0)),"")</f>
        <v>2.368096997</v>
      </c>
      <c r="L89" s="23">
        <f t="array" ref="L89">IFERROR(INDEX('CAMAGUI DATA UNIFICADA'!$C$2:$T1007,MATCH(1,($A89='CAMAGUI DATA UNIFICADA'!$A$2:$A1007)*($B$1='CAMAGUI DATA UNIFICADA'!$B$2:$B1007),0),MATCH(L$2,'CAMAGUI DATA UNIFICADA'!$C$1:$T$1,0)),"")</f>
        <v>0.7258584362</v>
      </c>
      <c r="M89" s="23">
        <f t="array" ref="M89">IFERROR(INDEX('CAMAGUI DATA UNIFICADA'!$C$2:$T1007,MATCH(1,($A89='CAMAGUI DATA UNIFICADA'!$A$2:$A1007)*($B$1='CAMAGUI DATA UNIFICADA'!$B$2:$B1007),0),MATCH(M$2,'CAMAGUI DATA UNIFICADA'!$C$1:$T$1,0)),"")</f>
        <v>0.68</v>
      </c>
      <c r="N89" s="60">
        <f t="array" ref="N89">IFERROR(INDEX('CAMAGUI DATA UNIFICADA'!$C$2:$T1007,MATCH(1,($A89='CAMAGUI DATA UNIFICADA'!$A$2:$A1007)*($B$1='CAMAGUI DATA UNIFICADA'!$B$2:$B1007),0),MATCH(N$2,'CAMAGUI DATA UNIFICADA'!$C$1:$T$1,0)),"")</f>
        <v>99633.69963</v>
      </c>
      <c r="O89" s="2">
        <f t="array" ref="O89">IFERROR(INDEX('CAMAGUI DATA UNIFICADA'!$C$2:$T1007,MATCH(1,($A89='CAMAGUI DATA UNIFICADA'!$A$2:$A1007)*($B$1='CAMAGUI DATA UNIFICADA'!$B$2:$B1007),0),MATCH(O$2,'CAMAGUI DATA UNIFICADA'!$C$1:$T$1,0)),"")</f>
        <v>2.5</v>
      </c>
      <c r="P89" s="2">
        <f t="array" ref="P89">IFERROR(INDEX('CAMAGUI DATA UNIFICADA'!$C$2:$T1007,MATCH(1,($A89='CAMAGUI DATA UNIFICADA'!$A$2:$A1007)*($B$1='CAMAGUI DATA UNIFICADA'!$B$2:$B1007),0),MATCH(P$2,'CAMAGUI DATA UNIFICADA'!$C$1:$T$1,0)),"")</f>
        <v>22.51</v>
      </c>
      <c r="Q89" s="33">
        <f t="array" ref="Q89">IFERROR(INDEX('CAMAGUI DATA UNIFICADA'!$C$2:$T1007,MATCH(1,($A89='CAMAGUI DATA UNIFICADA'!$A$2:$A1007)*($B$1='CAMAGUI DATA UNIFICADA'!$B$2:$B1007),0),MATCH(Q$2,'CAMAGUI DATA UNIFICADA'!$C$1:$T$1,0)),"")</f>
        <v>3.20916</v>
      </c>
      <c r="R89" s="60">
        <f t="array" ref="R89">IFERROR(INDEX('CAMAGUI DATA UNIFICADA'!$C$2:$T1007,MATCH(1,($A89='CAMAGUI DATA UNIFICADA'!$A$2:$A1007)*($B$1='CAMAGUI DATA UNIFICADA'!$B$2:$B1007),0),MATCH(R$2,'CAMAGUI DATA UNIFICADA'!$C$1:$T$1,0)),"")</f>
        <v>584.0463676</v>
      </c>
      <c r="S89" s="140">
        <f t="array" ref="S89">IFERROR(INDEX('CAMAGUI DATA UNIFICADA'!$C$2:$T1007,MATCH(1,($A89='CAMAGUI DATA UNIFICADA'!$A$2:$A1007)*($B$1='CAMAGUI DATA UNIFICADA'!$B$2:$B1007),0),MATCH(S$2,'CAMAGUI DATA UNIFICADA'!$C$1:$T$1,0)),"")</f>
        <v>2.261591892</v>
      </c>
      <c r="T89" s="138" t="str">
        <f t="array" ref="T89">IFERROR(INDEX('CAMAGUI DATA UNIFICADA'!$C$2:$T1007,MATCH(1,($A89='CAMAGUI DATA UNIFICADA'!$A$2:$A1007)*($T$1='CAMAGUI DATA UNIFICADA'!$B$2:$B1007),0),MATCH(T$2,'CAMAGUI DATA UNIFICADA'!$C$1:$T$1,0)),"")</f>
        <v>CA2230724</v>
      </c>
      <c r="U89" s="2">
        <f t="array" ref="U89">IFERROR(INDEX('CAMAGUI DATA UNIFICADA'!$C$2:$T1007,MATCH(1,($A89='CAMAGUI DATA UNIFICADA'!$A$2:$A1007)*($T$1='CAMAGUI DATA UNIFICADA'!$B$2:$B1007),0),MATCH(U$2,'CAMAGUI DATA UNIFICADA'!$C$1:$T$1,0)),"")</f>
        <v>375</v>
      </c>
      <c r="V89" s="2">
        <f t="array" ref="V89">IFERROR(INDEX('CAMAGUI DATA UNIFICADA'!$C$2:$T1007,MATCH(1,($A89='CAMAGUI DATA UNIFICADA'!$A$2:$A1007)*($T$1='CAMAGUI DATA UNIFICADA'!$B$2:$B1007),0),MATCH(V$2,'CAMAGUI DATA UNIFICADA'!$C$1:$T$1,0)),"")</f>
        <v>2725</v>
      </c>
      <c r="W89" s="2" t="str">
        <f t="array" ref="W89">IFERROR(INDEX('CAMAGUI DATA UNIFICADA'!$C$2:$T1007,MATCH(1,($A89='CAMAGUI DATA UNIFICADA'!$A$2:$A1007)*($T$1='CAMAGUI DATA UNIFICADA'!$B$2:$B1007),0),MATCH(W$2,'CAMAGUI DATA UNIFICADA'!$C$1:$T$1,0)),"")</f>
        <v>SKR MAST E AD</v>
      </c>
      <c r="X89" s="139">
        <f t="array" ref="X89">IFERROR(INDEX('CAMAGUI DATA UNIFICADA'!$C$2:$T1007,MATCH(1,($A89='CAMAGUI DATA UNIFICADA'!$A$2:$A1007)*($T$1='CAMAGUI DATA UNIFICADA'!$B$2:$B1007),0),MATCH(X$2,'CAMAGUI DATA UNIFICADA'!$C$1:$T$1,0)),"")</f>
        <v>2789.31</v>
      </c>
      <c r="Y89" s="2">
        <f t="array" ref="Y89">IFERROR(INDEX('CAMAGUI DATA UNIFICADA'!$C$2:$T1007,MATCH(1,($A89='CAMAGUI DATA UNIFICADA'!$A$2:$A1007)*($T$1='CAMAGUI DATA UNIFICADA'!$B$2:$B1007),0),MATCH(Y$2,'CAMAGUI DATA UNIFICADA'!$C$1:$T$1,0)),"")</f>
        <v>20.8</v>
      </c>
      <c r="Z89" s="2">
        <f t="array" ref="Z89">IFERROR(INDEX('CAMAGUI DATA UNIFICADA'!$C$2:$T1007,MATCH(1,($A89='CAMAGUI DATA UNIFICADA'!$A$2:$A1007)*($T$1='CAMAGUI DATA UNIFICADA'!$B$2:$B1007),0),MATCH(Z$2,'CAMAGUI DATA UNIFICADA'!$C$1:$T$1,0)),"")</f>
        <v>3.27</v>
      </c>
      <c r="AA89" s="2">
        <f t="array" ref="AA89">IFERROR(INDEX('CAMAGUI DATA UNIFICADA'!$C$2:$T1007,MATCH(1,($A89='CAMAGUI DATA UNIFICADA'!$A$2:$A1007)*($T$1='CAMAGUI DATA UNIFICADA'!$B$2:$B1007),0),MATCH(AA$2,'CAMAGUI DATA UNIFICADA'!$C$1:$T$1,0)),"")</f>
        <v>3.2232</v>
      </c>
      <c r="AB89" s="60">
        <f t="array" ref="AB89">IFERROR(INDEX('CAMAGUI DATA UNIFICADA'!$C$2:$T1007,MATCH(1,($A89='CAMAGUI DATA UNIFICADA'!$A$2:$A1007)*($T$1='CAMAGUI DATA UNIFICADA'!$B$2:$B1007),0),MATCH(AB$2,'CAMAGUI DATA UNIFICADA'!$C$1:$T$1,0)),"")</f>
        <v>559346.1825</v>
      </c>
      <c r="AC89" s="33">
        <f t="array" ref="AC89">IFERROR(INDEX('CAMAGUI DATA UNIFICADA'!$C$2:$T1007,MATCH(1,($A89='CAMAGUI DATA UNIFICADA'!$A$2:$A1007)*($T$1='CAMAGUI DATA UNIFICADA'!$B$2:$B1007),0),MATCH(AC$2,'CAMAGUI DATA UNIFICADA'!$C$1:$T$1,0)),"")</f>
        <v>1.543209877</v>
      </c>
      <c r="AD89" s="23">
        <f t="array" ref="AD89">IFERROR(INDEX('CAMAGUI DATA UNIFICADA'!$C$2:$T1007,MATCH(1,($A89='CAMAGUI DATA UNIFICADA'!$A$2:$A1007)*($T$1='CAMAGUI DATA UNIFICADA'!$B$2:$B1007),0),MATCH(AD$2,'CAMAGUI DATA UNIFICADA'!$C$1:$T$1,0)),"")</f>
        <v>0.6214957583</v>
      </c>
      <c r="AE89" s="23">
        <f t="array" ref="AE89">IFERROR(INDEX('CAMAGUI DATA UNIFICADA'!$C$2:$T1007,MATCH(1,($A89='CAMAGUI DATA UNIFICADA'!$A$2:$A1007)*($T$1='CAMAGUI DATA UNIFICADA'!$B$2:$B1007),0),MATCH(AE$2,'CAMAGUI DATA UNIFICADA'!$C$1:$T$1,0)),"")</f>
        <v>0.6</v>
      </c>
      <c r="AF89" s="60">
        <f t="array" ref="AF89">IFERROR(INDEX('CAMAGUI DATA UNIFICADA'!$C$2:$T1007,MATCH(1,($A89='CAMAGUI DATA UNIFICADA'!$A$2:$A1007)*($T$1='CAMAGUI DATA UNIFICADA'!$B$2:$B1007),0),MATCH(AF$2,'CAMAGUI DATA UNIFICADA'!$C$1:$T$1,0)),"")</f>
        <v>90000</v>
      </c>
      <c r="AG89" s="2">
        <f t="array" ref="AG89">IFERROR(INDEX('CAMAGUI DATA UNIFICADA'!$C$2:$T1007,MATCH(1,($A89='CAMAGUI DATA UNIFICADA'!$A$2:$A1007)*($T$1='CAMAGUI DATA UNIFICADA'!$B$2:$B1007),0),MATCH(AG$2,'CAMAGUI DATA UNIFICADA'!$C$1:$T$1,0)),"")</f>
        <v>2.5</v>
      </c>
      <c r="AH89" s="2">
        <f t="array" ref="AH89">IFERROR(INDEX('CAMAGUI DATA UNIFICADA'!$C$2:$T1007,MATCH(1,($A89='CAMAGUI DATA UNIFICADA'!$A$2:$A1007)*($T$1='CAMAGUI DATA UNIFICADA'!$B$2:$B1007),0),MATCH(AH$2,'CAMAGUI DATA UNIFICADA'!$C$1:$T$1,0)),"")</f>
        <v>23.3</v>
      </c>
      <c r="AI89" s="33">
        <f t="array" ref="AI89">IFERROR(INDEX('CAMAGUI DATA UNIFICADA'!$C$2:$T1007,MATCH(1,($A89='CAMAGUI DATA UNIFICADA'!$A$2:$A1007)*($T$1='CAMAGUI DATA UNIFICADA'!$B$2:$B1007),0),MATCH(AI$2,'CAMAGUI DATA UNIFICADA'!$C$1:$T$1,0)),"")</f>
        <v>3.2508</v>
      </c>
      <c r="AJ89" s="60">
        <f t="array" ref="AJ89">IFERROR(INDEX('CAMAGUI DATA UNIFICADA'!$C$2:$T1007,MATCH(1,($A89='CAMAGUI DATA UNIFICADA'!$A$2:$A1007)*($T$1='CAMAGUI DATA UNIFICADA'!$B$2:$B1007),0),MATCH(AJ$2,'CAMAGUI DATA UNIFICADA'!$C$1:$T$1,0)),"")</f>
        <v>396.7213019</v>
      </c>
      <c r="AK89" s="140">
        <f t="array" ref="AK89">IFERROR(INDEX('CAMAGUI DATA UNIFICADA'!$C$2:$T1007,MATCH(1,($A89='CAMAGUI DATA UNIFICADA'!$A$2:$A1007)*($T$1='CAMAGUI DATA UNIFICADA'!$B$2:$B1007),0),MATCH(AK$2,'CAMAGUI DATA UNIFICADA'!$C$1:$T$1,0)),"")</f>
        <v>5.430325477</v>
      </c>
      <c r="AL89" s="138" t="str">
        <f t="array" ref="AL89">IFERROR(INDEX('CAMAGUI DATA UNIFICADA'!$C$2:$T1007,MATCH(1,($A89='CAMAGUI DATA UNIFICADA'!$A$2:$A1007)*($AL$1='CAMAGUI DATA UNIFICADA'!$B$2:$B1007),0),MATCH(AL$2,'CAMAGUI DATA UNIFICADA'!$C$1:$T$1,0)),"")</f>
        <v>CA3230724</v>
      </c>
      <c r="AM89" s="2">
        <f t="array" ref="AM89">IFERROR(INDEX('CAMAGUI DATA UNIFICADA'!$C$2:$T1007,MATCH(1,($A89='CAMAGUI DATA UNIFICADA'!$A$2:$A1007)*($AL$1='CAMAGUI DATA UNIFICADA'!$B$2:$B1007),0),MATCH(AM$2,'CAMAGUI DATA UNIFICADA'!$C$1:$T$1,0)),"")</f>
        <v>475</v>
      </c>
      <c r="AN89" s="2">
        <f t="array" ref="AN89">IFERROR(INDEX('CAMAGUI DATA UNIFICADA'!$C$2:$T1007,MATCH(1,($A89='CAMAGUI DATA UNIFICADA'!$A$2:$A1007)*($AL$1='CAMAGUI DATA UNIFICADA'!$B$2:$B1007),0),MATCH(AN$2,'CAMAGUI DATA UNIFICADA'!$C$1:$T$1,0)),"")</f>
        <v>3250</v>
      </c>
      <c r="AO89" s="2" t="str">
        <f t="array" ref="AO89">IFERROR(INDEX('CAMAGUI DATA UNIFICADA'!$C$2:$T1007,MATCH(1,($A89='CAMAGUI DATA UNIFICADA'!$A$2:$A1007)*($AL$1='CAMAGUI DATA UNIFICADA'!$B$2:$B1007),0),MATCH(AO$2,'CAMAGUI DATA UNIFICADA'!$C$1:$T$1,0)),"")</f>
        <v>SKR MAST E AD</v>
      </c>
      <c r="AP89" s="139">
        <f t="array" ref="AP89">IFERROR(INDEX('CAMAGUI DATA UNIFICADA'!$C$2:$T1007,MATCH(1,($A89='CAMAGUI DATA UNIFICADA'!$A$2:$A1007)*($AL$1='CAMAGUI DATA UNIFICADA'!$B$2:$B1007),0),MATCH(AP$2,'CAMAGUI DATA UNIFICADA'!$C$1:$T$1,0)),"")</f>
        <v>3326.7</v>
      </c>
      <c r="AQ89" s="2">
        <f t="array" ref="AQ89">IFERROR(INDEX('CAMAGUI DATA UNIFICADA'!$C$2:$T1007,MATCH(1,($A89='CAMAGUI DATA UNIFICADA'!$A$2:$A1007)*($AL$1='CAMAGUI DATA UNIFICADA'!$B$2:$B1007),0),MATCH(AQ$2,'CAMAGUI DATA UNIFICADA'!$C$1:$T$1,0)),"")</f>
        <v>21.5</v>
      </c>
      <c r="AR89" s="2">
        <f t="array" ref="AR89">IFERROR(INDEX('CAMAGUI DATA UNIFICADA'!$C$2:$T1007,MATCH(1,($A89='CAMAGUI DATA UNIFICADA'!$A$2:$A1007)*($AL$1='CAMAGUI DATA UNIFICADA'!$B$2:$B1007),0),MATCH(AR$2,'CAMAGUI DATA UNIFICADA'!$C$1:$T$1,0)),"")</f>
        <v>3.84</v>
      </c>
      <c r="AS89" s="33">
        <f t="array" ref="AS89">IFERROR(INDEX('CAMAGUI DATA UNIFICADA'!$C$2:$T1007,MATCH(1,($A89='CAMAGUI DATA UNIFICADA'!$A$2:$A1007)*($AL$1='CAMAGUI DATA UNIFICADA'!$B$2:$B1007),0),MATCH(AS$2,'CAMAGUI DATA UNIFICADA'!$C$1:$T$1,0)),"")</f>
        <v>3.3</v>
      </c>
      <c r="AT89" s="60">
        <f t="array" ref="AT89">IFERROR(INDEX('CAMAGUI DATA UNIFICADA'!$C$2:$T1007,MATCH(1,($A89='CAMAGUI DATA UNIFICADA'!$A$2:$A1007)*($AL$1='CAMAGUI DATA UNIFICADA'!$B$2:$B1007),0),MATCH(AT$2,'CAMAGUI DATA UNIFICADA'!$C$1:$T$1,0)),"")</f>
        <v>669485.5532</v>
      </c>
      <c r="AU89" s="33">
        <f t="array" ref="AU89">IFERROR(INDEX('CAMAGUI DATA UNIFICADA'!$C$2:$T1007,MATCH(1,($A89='CAMAGUI DATA UNIFICADA'!$A$2:$A1007)*($AL$1='CAMAGUI DATA UNIFICADA'!$B$2:$B1007),0),MATCH(AU$2,'CAMAGUI DATA UNIFICADA'!$C$1:$T$1,0)),"")</f>
        <v>1.373394185</v>
      </c>
      <c r="AV89" s="23">
        <f t="array" ref="AV89">IFERROR(INDEX('CAMAGUI DATA UNIFICADA'!$C$2:$T1007,MATCH(1,($A89='CAMAGUI DATA UNIFICADA'!$A$2:$A1007)*($AL$1='CAMAGUI DATA UNIFICADA'!$B$2:$B1007),0),MATCH(AV$2,'CAMAGUI DATA UNIFICADA'!$C$1:$T$1,0)),"")</f>
        <v>0.9234283493</v>
      </c>
      <c r="AW89" s="23">
        <f t="array" ref="AW89">IFERROR(INDEX('CAMAGUI DATA UNIFICADA'!$C$2:$T1007,MATCH(1,($A89='CAMAGUI DATA UNIFICADA'!$A$2:$A1007)*($AL$1='CAMAGUI DATA UNIFICADA'!$B$2:$B1007),0),MATCH(AW$2,'CAMAGUI DATA UNIFICADA'!$C$1:$T$1,0)),"")</f>
        <v>0.85</v>
      </c>
      <c r="AX89" s="60">
        <f t="array" ref="AX89">IFERROR(INDEX('CAMAGUI DATA UNIFICADA'!$C$2:$T1007,MATCH(1,($A89='CAMAGUI DATA UNIFICADA'!$A$2:$A1007)*($AL$1='CAMAGUI DATA UNIFICADA'!$B$2:$B1007),0),MATCH(AX$2,'CAMAGUI DATA UNIFICADA'!$C$1:$T$1,0)),"")</f>
        <v>88035.71429</v>
      </c>
      <c r="AY89" s="2">
        <f t="array" ref="AY89">IFERROR(INDEX('CAMAGUI DATA UNIFICADA'!$C$2:$T1007,MATCH(1,($A89='CAMAGUI DATA UNIFICADA'!$A$2:$A1007)*($AL$1='CAMAGUI DATA UNIFICADA'!$B$2:$B1007),0),MATCH(AY$2,'CAMAGUI DATA UNIFICADA'!$C$1:$T$1,0)),"")</f>
        <v>2.5</v>
      </c>
      <c r="AZ89" s="2">
        <f t="array" ref="AZ89">IFERROR(INDEX('CAMAGUI DATA UNIFICADA'!$C$2:$T1007,MATCH(1,($A89='CAMAGUI DATA UNIFICADA'!$A$2:$A1007)*($AL$1='CAMAGUI DATA UNIFICADA'!$B$2:$B1007),0),MATCH(AZ$2,'CAMAGUI DATA UNIFICADA'!$C$1:$T$1,0)),"")</f>
        <v>24</v>
      </c>
      <c r="BA89" s="33">
        <f t="array" ref="BA89">IFERROR(INDEX('CAMAGUI DATA UNIFICADA'!$C$2:$T1007,MATCH(1,($A89='CAMAGUI DATA UNIFICADA'!$A$2:$A1007)*($AL$1='CAMAGUI DATA UNIFICADA'!$B$2:$B1007),0),MATCH(BA$2,'CAMAGUI DATA UNIFICADA'!$C$1:$T$1,0)),"")</f>
        <v>3.18</v>
      </c>
      <c r="BB89" s="60">
        <f t="array" ref="BB89">IFERROR(INDEX('CAMAGUI DATA UNIFICADA'!$C$2:$T1007,MATCH(1,($A89='CAMAGUI DATA UNIFICADA'!$A$2:$A1007)*($AL$1='CAMAGUI DATA UNIFICADA'!$B$2:$B1007),0),MATCH(BB$2,'CAMAGUI DATA UNIFICADA'!$C$1:$T$1,0)),"")</f>
        <v>470.427277</v>
      </c>
      <c r="BC89" s="140">
        <f t="array" ref="BC89">IFERROR(INDEX('CAMAGUI DATA UNIFICADA'!$C$2:$T1007,MATCH(1,($A89='CAMAGUI DATA UNIFICADA'!$A$2:$A1007)*($AL$1='CAMAGUI DATA UNIFICADA'!$B$2:$B1007),0),MATCH(BC$2,'CAMAGUI DATA UNIFICADA'!$C$1:$T$1,0)),"")</f>
        <v>-1.14318076</v>
      </c>
      <c r="BD89" s="138" t="str">
        <f t="array" ref="BD89">IFERROR(INDEX('CAMAGUI DATA UNIFICADA'!$C$2:$T1007,MATCH(1,($A89='CAMAGUI DATA UNIFICADA'!$A$2:$A1007)*($BD$1='CAMAGUI DATA UNIFICADA'!$B$2:$B1007),0),MATCH(BD$2,'CAMAGUI DATA UNIFICADA'!$C$1:$T$1,0)),"")</f>
        <v>CA4210824</v>
      </c>
      <c r="BE89" s="2">
        <f t="array" ref="BE89">IFERROR(INDEX('CAMAGUI DATA UNIFICADA'!$C$2:$T1007,MATCH(1,($A89='CAMAGUI DATA UNIFICADA'!$A$2:$A1007)*($BD$1='CAMAGUI DATA UNIFICADA'!$B$2:$B1007),0),MATCH(BE$2,'CAMAGUI DATA UNIFICADA'!$C$1:$T$1,0)),"")</f>
        <v>350</v>
      </c>
      <c r="BF89" s="2">
        <f t="array" ref="BF89">IFERROR(INDEX('CAMAGUI DATA UNIFICADA'!$C$2:$T1007,MATCH(1,($A89='CAMAGUI DATA UNIFICADA'!$A$2:$A1007)*($BD$1='CAMAGUI DATA UNIFICADA'!$B$2:$B1007),0),MATCH(BF$2,'CAMAGUI DATA UNIFICADA'!$C$1:$T$1,0)),"")</f>
        <v>2125</v>
      </c>
      <c r="BG89" s="2" t="str">
        <f t="array" ref="BG89">IFERROR(INDEX('CAMAGUI DATA UNIFICADA'!$C$2:$T1007,MATCH(1,($A89='CAMAGUI DATA UNIFICADA'!$A$2:$A1007)*($BD$1='CAMAGUI DATA UNIFICADA'!$B$2:$B1007),0),MATCH(BG$2,'CAMAGUI DATA UNIFICADA'!$C$1:$T$1,0)),"")</f>
        <v>SKR MAST E AD</v>
      </c>
      <c r="BH89" s="139">
        <f t="array" ref="BH89">IFERROR(INDEX('CAMAGUI DATA UNIFICADA'!$C$2:$T1007,MATCH(1,($A89='CAMAGUI DATA UNIFICADA'!$A$2:$A1007)*($BD$1='CAMAGUI DATA UNIFICADA'!$B$2:$B1007),0),MATCH(BH$2,'CAMAGUI DATA UNIFICADA'!$C$1:$T$1,0)),"")</f>
        <v>2175.15</v>
      </c>
      <c r="BI89" s="2">
        <f t="array" ref="BI89">IFERROR(INDEX('CAMAGUI DATA UNIFICADA'!$C$2:$T1007,MATCH(1,($A89='CAMAGUI DATA UNIFICADA'!$A$2:$A1007)*($BD$1='CAMAGUI DATA UNIFICADA'!$B$2:$B1007),0),MATCH(BI$2,'CAMAGUI DATA UNIFICADA'!$C$1:$T$1,0)),"")</f>
        <v>6.66</v>
      </c>
      <c r="BJ89" s="2">
        <f t="array" ref="BJ89">IFERROR(INDEX('CAMAGUI DATA UNIFICADA'!$C$2:$T1007,MATCH(1,($A89='CAMAGUI DATA UNIFICADA'!$A$2:$A1007)*($BD$1='CAMAGUI DATA UNIFICADA'!$B$2:$B1007),0),MATCH(BJ$2,'CAMAGUI DATA UNIFICADA'!$C$1:$T$1,0)),"")</f>
        <v>2.32</v>
      </c>
      <c r="BK89" s="33">
        <f t="array" ref="BK89">IFERROR(INDEX('CAMAGUI DATA UNIFICADA'!$C$2:$T1007,MATCH(1,($A89='CAMAGUI DATA UNIFICADA'!$A$2:$A1007)*($BD$1='CAMAGUI DATA UNIFICADA'!$B$2:$B1007),0),MATCH(BK$2,'CAMAGUI DATA UNIFICADA'!$C$1:$T$1,0)),"")</f>
        <v>6.49992</v>
      </c>
      <c r="BL89" s="60">
        <f t="array" ref="BL89">IFERROR(INDEX('CAMAGUI DATA UNIFICADA'!$C$2:$T1007,MATCH(1,($A89='CAMAGUI DATA UNIFICADA'!$A$2:$A1007)*($BD$1='CAMAGUI DATA UNIFICADA'!$B$2:$B1007),0),MATCH(BL$2,'CAMAGUI DATA UNIFICADA'!$C$1:$T$1,0)),"")</f>
        <v>808510.7594</v>
      </c>
      <c r="BM89" s="33">
        <f t="array" ref="BM89">IFERROR(INDEX('CAMAGUI DATA UNIFICADA'!$C$2:$T1007,MATCH(1,($A89='CAMAGUI DATA UNIFICADA'!$A$2:$A1007)*($BD$1='CAMAGUI DATA UNIFICADA'!$B$2:$B1007),0),MATCH(BM$2,'CAMAGUI DATA UNIFICADA'!$C$1:$T$1,0)),"")</f>
        <v>1.346982759</v>
      </c>
      <c r="BN89" s="23">
        <f t="array" ref="BN89">IFERROR(INDEX('CAMAGUI DATA UNIFICADA'!$C$2:$T1007,MATCH(1,($A89='CAMAGUI DATA UNIFICADA'!$A$2:$A1007)*($BD$1='CAMAGUI DATA UNIFICADA'!$B$2:$B1007),0),MATCH(BN$2,'CAMAGUI DATA UNIFICADA'!$C$1:$T$1,0)),"")</f>
        <v>1.010638449</v>
      </c>
      <c r="BO89" s="23">
        <f t="array" ref="BO89">IFERROR(INDEX('CAMAGUI DATA UNIFICADA'!$C$2:$T1007,MATCH(1,($A89='CAMAGUI DATA UNIFICADA'!$A$2:$A1007)*($BD$1='CAMAGUI DATA UNIFICADA'!$B$2:$B1007),0),MATCH(BO$2,'CAMAGUI DATA UNIFICADA'!$C$1:$T$1,0)),"")</f>
        <v>0.85</v>
      </c>
      <c r="BP89" s="60">
        <f t="array" ref="BP89">IFERROR(INDEX('CAMAGUI DATA UNIFICADA'!$C$2:$T1007,MATCH(1,($A89='CAMAGUI DATA UNIFICADA'!$A$2:$A1007)*($BD$1='CAMAGUI DATA UNIFICADA'!$B$2:$B1007),0),MATCH(BP$2,'CAMAGUI DATA UNIFICADA'!$C$1:$T$1,0)),"")</f>
        <v>141666.6667</v>
      </c>
      <c r="BQ89" s="2">
        <f t="array" ref="BQ89">IFERROR(INDEX('CAMAGUI DATA UNIFICADA'!$C$2:$T1007,MATCH(1,($A89='CAMAGUI DATA UNIFICADA'!$A$2:$A1007)*($BD$1='CAMAGUI DATA UNIFICADA'!$B$2:$B1007),0),MATCH(BQ$2,'CAMAGUI DATA UNIFICADA'!$C$1:$T$1,0)),"")</f>
        <v>2.5</v>
      </c>
      <c r="BR89" s="2">
        <f t="array" ref="BR89">IFERROR(INDEX('CAMAGUI DATA UNIFICADA'!$C$2:$T1007,MATCH(1,($A89='CAMAGUI DATA UNIFICADA'!$A$2:$A1007)*($BD$1='CAMAGUI DATA UNIFICADA'!$B$2:$B1007),0),MATCH(BR$2,'CAMAGUI DATA UNIFICADA'!$C$1:$T$1,0)),"")</f>
        <v>9.16</v>
      </c>
      <c r="BS89" s="33">
        <f t="array" ref="BS89">IFERROR(INDEX('CAMAGUI DATA UNIFICADA'!$C$2:$T1007,MATCH(1,($A89='CAMAGUI DATA UNIFICADA'!$A$2:$A1007)*($BD$1='CAMAGUI DATA UNIFICADA'!$B$2:$B1007),0),MATCH(BS$2,'CAMAGUI DATA UNIFICADA'!$C$1:$T$1,0)),"")</f>
        <v>5.25792</v>
      </c>
      <c r="BT89" s="60">
        <f t="array" ref="BT89">IFERROR(INDEX('CAMAGUI DATA UNIFICADA'!$C$2:$T1007,MATCH(1,($A89='CAMAGUI DATA UNIFICADA'!$A$2:$A1007)*($BD$1='CAMAGUI DATA UNIFICADA'!$B$2:$B1007),0),MATCH(BT$2,'CAMAGUI DATA UNIFICADA'!$C$1:$T$1,0)),"")</f>
        <v>359.4853929</v>
      </c>
      <c r="BU89" s="140">
        <f t="array" ref="BU89">IFERROR(INDEX('CAMAGUI DATA UNIFICADA'!$C$2:$T1007,MATCH(1,($A89='CAMAGUI DATA UNIFICADA'!$A$2:$A1007)*($BD$1='CAMAGUI DATA UNIFICADA'!$B$2:$B1007),0),MATCH(BU$2,'CAMAGUI DATA UNIFICADA'!$C$1:$T$1,0)),"")</f>
        <v>2.371348219</v>
      </c>
      <c r="BV89" s="138" t="str">
        <f t="array" ref="BV89">IFERROR(INDEX('CAMAGUI DATA UNIFICADA'!$C$2:$T1007,MATCH(1,($A89='CAMAGUI DATA UNIFICADA'!$A$2:$A1007)*($BV$1='CAMAGUI DATA UNIFICADA'!$B$2:$B1007),0),MATCH(BV$2,'CAMAGUI DATA UNIFICADA'!$C$1:$T$1,0)),"")</f>
        <v>CA5210824</v>
      </c>
      <c r="BW89" s="2">
        <f t="array" ref="BW89">IFERROR(INDEX('CAMAGUI DATA UNIFICADA'!$C$2:$T1007,MATCH(1,($A89='CAMAGUI DATA UNIFICADA'!$A$2:$A1007)*($BV$1='CAMAGUI DATA UNIFICADA'!$B$2:$B1007),0),MATCH(BW$2,'CAMAGUI DATA UNIFICADA'!$C$1:$T$1,0)),"")</f>
        <v>300</v>
      </c>
      <c r="BX89" s="2">
        <f t="array" ref="BX89">IFERROR(INDEX('CAMAGUI DATA UNIFICADA'!$C$2:$T1007,MATCH(1,($A89='CAMAGUI DATA UNIFICADA'!$A$2:$A1007)*($BV$1='CAMAGUI DATA UNIFICADA'!$B$2:$B1007),0),MATCH(BX$2,'CAMAGUI DATA UNIFICADA'!$C$1:$T$1,0)),"")</f>
        <v>1775</v>
      </c>
      <c r="BY89" s="2" t="str">
        <f t="array" ref="BY89">IFERROR(INDEX('CAMAGUI DATA UNIFICADA'!$C$2:$T1007,MATCH(1,($A89='CAMAGUI DATA UNIFICADA'!$A$2:$A1007)*($BV$1='CAMAGUI DATA UNIFICADA'!$B$2:$B1007),0),MATCH(BY$2,'CAMAGUI DATA UNIFICADA'!$C$1:$T$1,0)),"")</f>
        <v>SKR MAST E AD</v>
      </c>
      <c r="BZ89" s="139">
        <f t="array" ref="BZ89">IFERROR(INDEX('CAMAGUI DATA UNIFICADA'!$C$2:$T1007,MATCH(1,($A89='CAMAGUI DATA UNIFICADA'!$A$2:$A1007)*($BV$1='CAMAGUI DATA UNIFICADA'!$B$2:$B1007),0),MATCH(BZ$2,'CAMAGUI DATA UNIFICADA'!$C$1:$T$1,0)),"")</f>
        <v>1816.89</v>
      </c>
      <c r="CA89" s="2">
        <f t="array" ref="CA89">IFERROR(INDEX('CAMAGUI DATA UNIFICADA'!$C$2:$T1007,MATCH(1,($A89='CAMAGUI DATA UNIFICADA'!$A$2:$A1007)*($BV$1='CAMAGUI DATA UNIFICADA'!$B$2:$B1007),0),MATCH(CA$2,'CAMAGUI DATA UNIFICADA'!$C$1:$T$1,0)),"")</f>
        <v>6.33</v>
      </c>
      <c r="CB89" s="2">
        <f t="array" ref="CB89">IFERROR(INDEX('CAMAGUI DATA UNIFICADA'!$C$2:$T1007,MATCH(1,($A89='CAMAGUI DATA UNIFICADA'!$A$2:$A1007)*($BV$1='CAMAGUI DATA UNIFICADA'!$B$2:$B1007),0),MATCH(CB$2,'CAMAGUI DATA UNIFICADA'!$C$1:$T$1,0)),"")</f>
        <v>2.12</v>
      </c>
      <c r="CC89" s="33">
        <f t="array" ref="CC89">IFERROR(INDEX('CAMAGUI DATA UNIFICADA'!$C$2:$T1007,MATCH(1,($A89='CAMAGUI DATA UNIFICADA'!$A$2:$A1007)*($BV$1='CAMAGUI DATA UNIFICADA'!$B$2:$B1007),0),MATCH(CC$2,'CAMAGUI DATA UNIFICADA'!$C$1:$T$1,0)),"")</f>
        <v>6.69396</v>
      </c>
      <c r="CD89" s="60">
        <f t="array" ref="CD89">IFERROR(INDEX('CAMAGUI DATA UNIFICADA'!$C$2:$T1007,MATCH(1,($A89='CAMAGUI DATA UNIFICADA'!$A$2:$A1007)*($BV$1='CAMAGUI DATA UNIFICADA'!$B$2:$B1007),0),MATCH(CD$2,'CAMAGUI DATA UNIFICADA'!$C$1:$T$1,0)),"")</f>
        <v>708001.9141</v>
      </c>
      <c r="CE89" s="33">
        <f t="array" ref="CE89">IFERROR(INDEX('CAMAGUI DATA UNIFICADA'!$C$2:$T1007,MATCH(1,($A89='CAMAGUI DATA UNIFICADA'!$A$2:$A1007)*($BV$1='CAMAGUI DATA UNIFICADA'!$B$2:$B1007),0),MATCH(CE$2,'CAMAGUI DATA UNIFICADA'!$C$1:$T$1,0)),"")</f>
        <v>1.433671491</v>
      </c>
      <c r="CF89" s="23">
        <f t="array" ref="CF89">IFERROR(INDEX('CAMAGUI DATA UNIFICADA'!$C$2:$T1007,MATCH(1,($A89='CAMAGUI DATA UNIFICADA'!$A$2:$A1007)*($BV$1='CAMAGUI DATA UNIFICADA'!$B$2:$B1007),0),MATCH(CF$2,'CAMAGUI DATA UNIFICADA'!$C$1:$T$1,0)),"")</f>
        <v>0.9698656357</v>
      </c>
      <c r="CG89" s="23">
        <f t="array" ref="CG89">IFERROR(INDEX('CAMAGUI DATA UNIFICADA'!$C$2:$T1007,MATCH(1,($A89='CAMAGUI DATA UNIFICADA'!$A$2:$A1007)*($BV$1='CAMAGUI DATA UNIFICADA'!$B$2:$B1007),0),MATCH(CG$2,'CAMAGUI DATA UNIFICADA'!$C$1:$T$1,0)),"")</f>
        <v>0.8</v>
      </c>
      <c r="CH89" s="60">
        <f t="array" ref="CH89">IFERROR(INDEX('CAMAGUI DATA UNIFICADA'!$C$2:$T1007,MATCH(1,($A89='CAMAGUI DATA UNIFICADA'!$A$2:$A1007)*($BV$1='CAMAGUI DATA UNIFICADA'!$B$2:$B1007),0),MATCH(CH$2,'CAMAGUI DATA UNIFICADA'!$C$1:$T$1,0)),"")</f>
        <v>139047.619</v>
      </c>
      <c r="CI89" s="2">
        <f t="array" ref="CI89">IFERROR(INDEX('CAMAGUI DATA UNIFICADA'!$C$2:$T1007,MATCH(1,($A89='CAMAGUI DATA UNIFICADA'!$A$2:$A1007)*($BV$1='CAMAGUI DATA UNIFICADA'!$B$2:$B1007),0),MATCH(CI$2,'CAMAGUI DATA UNIFICADA'!$C$1:$T$1,0)),"")</f>
        <v>2.5</v>
      </c>
      <c r="CJ89" s="2">
        <f t="array" ref="CJ89">IFERROR(INDEX('CAMAGUI DATA UNIFICADA'!$C$2:$T1007,MATCH(1,($A89='CAMAGUI DATA UNIFICADA'!$A$2:$A1007)*($BV$1='CAMAGUI DATA UNIFICADA'!$B$2:$B1007),0),MATCH(CJ$2,'CAMAGUI DATA UNIFICADA'!$C$1:$T$1,0)),"")</f>
        <v>8.83</v>
      </c>
      <c r="CK89" s="33">
        <f t="array" ref="CK89">IFERROR(INDEX('CAMAGUI DATA UNIFICADA'!$C$2:$T1007,MATCH(1,($A89='CAMAGUI DATA UNIFICADA'!$A$2:$A1007)*($BV$1='CAMAGUI DATA UNIFICADA'!$B$2:$B1007),0),MATCH(CK$2,'CAMAGUI DATA UNIFICADA'!$C$1:$T$1,0)),"")</f>
        <v>5.36496</v>
      </c>
      <c r="CL89" s="60">
        <f t="array" ref="CL89">IFERROR(INDEX('CAMAGUI DATA UNIFICADA'!$C$2:$T1007,MATCH(1,($A89='CAMAGUI DATA UNIFICADA'!$A$2:$A1007)*($BV$1='CAMAGUI DATA UNIFICADA'!$B$2:$B1007),0),MATCH(CL$2,'CAMAGUI DATA UNIFICADA'!$C$1:$T$1,0)),"")</f>
        <v>304.8772615</v>
      </c>
      <c r="CM89" s="140">
        <f t="array" ref="CM89">IFERROR(INDEX('CAMAGUI DATA UNIFICADA'!$C$2:$T1007,MATCH(1,($A89='CAMAGUI DATA UNIFICADA'!$A$2:$A1007)*($BV$1='CAMAGUI DATA UNIFICADA'!$B$2:$B1007),0),MATCH(CM$2,'CAMAGUI DATA UNIFICADA'!$C$1:$T$1,0)),"")</f>
        <v>1.219315385</v>
      </c>
      <c r="CN89" s="138" t="str">
        <f t="array" ref="CN89">IFERROR(INDEX('CAMAGUI DATA UNIFICADA'!$C$2:$T1007,MATCH(1,($A89='CAMAGUI DATA UNIFICADA'!$A$2:$A1007)*($CN$1='CAMAGUI DATA UNIFICADA'!$B$2:$B1007),0),MATCH(CN$2,'CAMAGUI DATA UNIFICADA'!$C$1:$T$1,0)),"")</f>
        <v>CA6250824</v>
      </c>
      <c r="CO89" s="2">
        <f t="array" ref="CO89">IFERROR(INDEX('CAMAGUI DATA UNIFICADA'!$C$2:$T1007,MATCH(1,($A89='CAMAGUI DATA UNIFICADA'!$A$2:$A1007)*($CN$1='CAMAGUI DATA UNIFICADA'!$B$2:$B1007),0),MATCH(CO$2,'CAMAGUI DATA UNIFICADA'!$C$1:$T$1,0)),"")</f>
        <v>400</v>
      </c>
      <c r="CP89" s="2">
        <f t="array" ref="CP89">IFERROR(INDEX('CAMAGUI DATA UNIFICADA'!$C$2:$T1007,MATCH(1,($A89='CAMAGUI DATA UNIFICADA'!$A$2:$A1007)*($CN$1='CAMAGUI DATA UNIFICADA'!$B$2:$B1007),0),MATCH(CP$2,'CAMAGUI DATA UNIFICADA'!$C$1:$T$1,0)),"")</f>
        <v>2575</v>
      </c>
      <c r="CQ89" s="2" t="str">
        <f t="array" ref="CQ89">IFERROR(INDEX('CAMAGUI DATA UNIFICADA'!$C$2:$T1007,MATCH(1,($A89='CAMAGUI DATA UNIFICADA'!$A$2:$A1007)*($CN$1='CAMAGUI DATA UNIFICADA'!$B$2:$B1007),0),MATCH(CQ$2,'CAMAGUI DATA UNIFICADA'!$C$1:$T$1,0)),"")</f>
        <v>SKR MAST E AD</v>
      </c>
      <c r="CR89" s="139">
        <f t="array" ref="CR89">IFERROR(INDEX('CAMAGUI DATA UNIFICADA'!$C$2:$T1007,MATCH(1,($A89='CAMAGUI DATA UNIFICADA'!$A$2:$A1007)*($CN$1='CAMAGUI DATA UNIFICADA'!$B$2:$B1007),0),MATCH(CR$2,'CAMAGUI DATA UNIFICADA'!$C$1:$T$1,0)),"")</f>
        <v>2635.77</v>
      </c>
      <c r="CS89" s="2">
        <f t="array" ref="CS89">IFERROR(INDEX('CAMAGUI DATA UNIFICADA'!$C$2:$T1007,MATCH(1,($A89='CAMAGUI DATA UNIFICADA'!$A$2:$A1007)*($CN$1='CAMAGUI DATA UNIFICADA'!$B$2:$B1007),0),MATCH(CS$2,'CAMAGUI DATA UNIFICADA'!$C$1:$T$1,0)),"")</f>
        <v>6.09</v>
      </c>
      <c r="CT89" s="2">
        <f t="array" ref="CT89">IFERROR(INDEX('CAMAGUI DATA UNIFICADA'!$C$2:$T1007,MATCH(1,($A89='CAMAGUI DATA UNIFICADA'!$A$2:$A1007)*($CN$1='CAMAGUI DATA UNIFICADA'!$B$2:$B1007),0),MATCH(CT$2,'CAMAGUI DATA UNIFICADA'!$C$1:$T$1,0)),"")</f>
        <v>2.12</v>
      </c>
      <c r="CU89" s="33">
        <f t="array" ref="CU89">IFERROR(INDEX('CAMAGUI DATA UNIFICADA'!$C$2:$T1007,MATCH(1,($A89='CAMAGUI DATA UNIFICADA'!$A$2:$A1007)*($CN$1='CAMAGUI DATA UNIFICADA'!$B$2:$B1007),0),MATCH(CU$2,'CAMAGUI DATA UNIFICADA'!$C$1:$T$1,0)),"")</f>
        <v>6.83508</v>
      </c>
      <c r="CV89" s="60">
        <f t="array" ref="CV89">IFERROR(INDEX('CAMAGUI DATA UNIFICADA'!$C$2:$T1007,MATCH(1,($A89='CAMAGUI DATA UNIFICADA'!$A$2:$A1007)*($CN$1='CAMAGUI DATA UNIFICADA'!$B$2:$B1007),0),MATCH(CV$2,'CAMAGUI DATA UNIFICADA'!$C$1:$T$1,0)),"")</f>
        <v>960946.2507</v>
      </c>
      <c r="CW89" s="33">
        <f t="array" ref="CW89">IFERROR(INDEX('CAMAGUI DATA UNIFICADA'!$C$2:$T1007,MATCH(1,($A89='CAMAGUI DATA UNIFICADA'!$A$2:$A1007)*($CN$1='CAMAGUI DATA UNIFICADA'!$B$2:$B1007),0),MATCH(CW$2,'CAMAGUI DATA UNIFICADA'!$C$1:$T$1,0)),"")</f>
        <v>1.349580713</v>
      </c>
      <c r="CX89" s="23">
        <f t="array" ref="CX89">IFERROR(INDEX('CAMAGUI DATA UNIFICADA'!$C$2:$T1007,MATCH(1,($A89='CAMAGUI DATA UNIFICADA'!$A$2:$A1007)*($CN$1='CAMAGUI DATA UNIFICADA'!$B$2:$B1007),0),MATCH(CX$2,'CAMAGUI DATA UNIFICADA'!$C$1:$T$1,0)),"")</f>
        <v>0.8007885422</v>
      </c>
      <c r="CY89" s="23">
        <f t="array" ref="CY89">IFERROR(INDEX('CAMAGUI DATA UNIFICADA'!$C$2:$T1007,MATCH(1,($A89='CAMAGUI DATA UNIFICADA'!$A$2:$A1007)*($CN$1='CAMAGUI DATA UNIFICADA'!$B$2:$B1007),0),MATCH(CY$2,'CAMAGUI DATA UNIFICADA'!$C$1:$T$1,0)),"")</f>
        <v>0.75</v>
      </c>
      <c r="CZ89" s="60">
        <f t="array" ref="CZ89">IFERROR(INDEX('CAMAGUI DATA UNIFICADA'!$C$2:$T1007,MATCH(1,($A89='CAMAGUI DATA UNIFICADA'!$A$2:$A1007)*($CN$1='CAMAGUI DATA UNIFICADA'!$B$2:$B1007),0),MATCH(CZ$2,'CAMAGUI DATA UNIFICADA'!$C$1:$T$1,0)),"")</f>
        <v>102857.1429</v>
      </c>
      <c r="DA89" s="2">
        <f t="array" ref="DA89">IFERROR(INDEX('CAMAGUI DATA UNIFICADA'!$C$2:$T1007,MATCH(1,($A89='CAMAGUI DATA UNIFICADA'!$A$2:$A1007)*($CN$1='CAMAGUI DATA UNIFICADA'!$B$2:$B1007),0),MATCH(DA$2,'CAMAGUI DATA UNIFICADA'!$C$1:$T$1,0)),"")</f>
        <v>2.5</v>
      </c>
      <c r="DB89" s="2">
        <f t="array" ref="DB89">IFERROR(INDEX('CAMAGUI DATA UNIFICADA'!$C$2:$T1007,MATCH(1,($A89='CAMAGUI DATA UNIFICADA'!$A$2:$A1007)*($CN$1='CAMAGUI DATA UNIFICADA'!$B$2:$B1007),0),MATCH(DB$2,'CAMAGUI DATA UNIFICADA'!$C$1:$T$1,0)),"")</f>
        <v>8.59</v>
      </c>
      <c r="DC89" s="33">
        <f t="array" ref="DC89">IFERROR(INDEX('CAMAGUI DATA UNIFICADA'!$C$2:$T1007,MATCH(1,($A89='CAMAGUI DATA UNIFICADA'!$A$2:$A1007)*($CN$1='CAMAGUI DATA UNIFICADA'!$B$2:$B1007),0),MATCH(DC$2,'CAMAGUI DATA UNIFICADA'!$C$1:$T$1,0)),"")</f>
        <v>5.43408</v>
      </c>
      <c r="DD89" s="60">
        <f t="array" ref="DD89">IFERROR(INDEX('CAMAGUI DATA UNIFICADA'!$C$2:$T1007,MATCH(1,($A89='CAMAGUI DATA UNIFICADA'!$A$2:$A1007)*($CN$1='CAMAGUI DATA UNIFICADA'!$B$2:$B1007),0),MATCH(DD$2,'CAMAGUI DATA UNIFICADA'!$C$1:$T$1,0)),"")</f>
        <v>464.4287689</v>
      </c>
      <c r="DE89" s="140">
        <f t="array" ref="DE89">IFERROR(INDEX('CAMAGUI DATA UNIFICADA'!$C$2:$T1007,MATCH(1,($A89='CAMAGUI DATA UNIFICADA'!$A$2:$A1007)*($CN$1='CAMAGUI DATA UNIFICADA'!$B$2:$B1007),0),MATCH(DE$2,'CAMAGUI DATA UNIFICADA'!$C$1:$T$1,0)),"")</f>
        <v>16.10719223</v>
      </c>
      <c r="DF89" s="138" t="str">
        <f t="array" ref="DF89">IFERROR(INDEX('CAMAGUI DATA UNIFICADA'!$C$2:$T1007,MATCH(1,($A89='CAMAGUI DATA UNIFICADA'!$A$2:$A1007)*($DF$1='CAMAGUI DATA UNIFICADA'!$B$2:$B1007),0),MATCH(DF$2,'CAMAGUI DATA UNIFICADA'!$C$1:$T$1,0)),"")</f>
        <v/>
      </c>
      <c r="DG89" s="2" t="str">
        <f t="array" ref="DG89">IFERROR(INDEX('CAMAGUI DATA UNIFICADA'!$C$2:$T1007,MATCH(1,($A89='CAMAGUI DATA UNIFICADA'!$A$2:$A1007)*($DF$1='CAMAGUI DATA UNIFICADA'!$B$2:$B1007),0),MATCH(DG$2,'CAMAGUI DATA UNIFICADA'!$C$1:$T$1,0)),"")</f>
        <v/>
      </c>
      <c r="DH89" s="2" t="str">
        <f t="array" ref="DH89">IFERROR(INDEX('CAMAGUI DATA UNIFICADA'!$C$2:$T1007,MATCH(1,($A89='CAMAGUI DATA UNIFICADA'!$A$2:$A1007)*($DF$1='CAMAGUI DATA UNIFICADA'!$B$2:$B1007),0),MATCH(DH$2,'CAMAGUI DATA UNIFICADA'!$C$1:$T$1,0)),"")</f>
        <v/>
      </c>
      <c r="DI89" s="2" t="str">
        <f t="array" ref="DI89">IFERROR(INDEX('CAMAGUI DATA UNIFICADA'!$C$2:$T1007,MATCH(1,($A89='CAMAGUI DATA UNIFICADA'!$A$2:$A1007)*($DF$1='CAMAGUI DATA UNIFICADA'!$B$2:$B1007),0),MATCH(DI$2,'CAMAGUI DATA UNIFICADA'!$C$1:$T$1,0)),"")</f>
        <v/>
      </c>
      <c r="DJ89" s="139" t="str">
        <f t="array" ref="DJ89">IFERROR(INDEX('CAMAGUI DATA UNIFICADA'!$C$2:$T1007,MATCH(1,($A89='CAMAGUI DATA UNIFICADA'!$A$2:$A1007)*($DF$1='CAMAGUI DATA UNIFICADA'!$B$2:$B1007),0),MATCH(DJ$2,'CAMAGUI DATA UNIFICADA'!$C$1:$T$1,0)),"")</f>
        <v/>
      </c>
      <c r="DK89" s="2" t="str">
        <f t="array" ref="DK89">IFERROR(INDEX('CAMAGUI DATA UNIFICADA'!$C$2:$T1007,MATCH(1,($A89='CAMAGUI DATA UNIFICADA'!$A$2:$A1007)*($DF$1='CAMAGUI DATA UNIFICADA'!$B$2:$B1007),0),MATCH(DK$2,'CAMAGUI DATA UNIFICADA'!$C$1:$T$1,0)),"")</f>
        <v/>
      </c>
      <c r="DL89" s="2" t="str">
        <f t="array" ref="DL89">IFERROR(INDEX('CAMAGUI DATA UNIFICADA'!$C$2:$T1007,MATCH(1,($A89='CAMAGUI DATA UNIFICADA'!$A$2:$A1007)*($DF$1='CAMAGUI DATA UNIFICADA'!$B$2:$B1007),0),MATCH(DL$2,'CAMAGUI DATA UNIFICADA'!$C$1:$T$1,0)),"")</f>
        <v/>
      </c>
      <c r="DM89" s="33" t="str">
        <f t="array" ref="DM89">IFERROR(INDEX('CAMAGUI DATA UNIFICADA'!$C$2:$T1007,MATCH(1,($A89='CAMAGUI DATA UNIFICADA'!$A$2:$A1007)*($DF$1='CAMAGUI DATA UNIFICADA'!$B$2:$B1007),0),MATCH(DM$2,'CAMAGUI DATA UNIFICADA'!$C$1:$T$1,0)),"")</f>
        <v/>
      </c>
      <c r="DN89" s="60" t="str">
        <f t="array" ref="DN89">IFERROR(INDEX('CAMAGUI DATA UNIFICADA'!$C$2:$T1007,MATCH(1,($A89='CAMAGUI DATA UNIFICADA'!$A$2:$A1007)*($DF$1='CAMAGUI DATA UNIFICADA'!$B$2:$B1007),0),MATCH(DN$2,'CAMAGUI DATA UNIFICADA'!$C$1:$T$1,0)),"")</f>
        <v/>
      </c>
      <c r="DO89" s="33" t="str">
        <f t="array" ref="DO89">IFERROR(INDEX('CAMAGUI DATA UNIFICADA'!$C$2:$T1007,MATCH(1,($A89='CAMAGUI DATA UNIFICADA'!$A$2:$A1007)*($DF$1='CAMAGUI DATA UNIFICADA'!$B$2:$B1007),0),MATCH(DO$2,'CAMAGUI DATA UNIFICADA'!$C$1:$T$1,0)),"")</f>
        <v/>
      </c>
      <c r="DP89" s="23" t="str">
        <f t="array" ref="DP89">IFERROR(INDEX('CAMAGUI DATA UNIFICADA'!$C$2:$T1007,MATCH(1,($A89='CAMAGUI DATA UNIFICADA'!$A$2:$A1007)*($DF$1='CAMAGUI DATA UNIFICADA'!$B$2:$B1007),0),MATCH(DP$2,'CAMAGUI DATA UNIFICADA'!$C$1:$T$1,0)),"")</f>
        <v/>
      </c>
      <c r="DQ89" s="23" t="str">
        <f t="array" ref="DQ89">IFERROR(INDEX('CAMAGUI DATA UNIFICADA'!$C$2:$T1007,MATCH(1,($A89='CAMAGUI DATA UNIFICADA'!$A$2:$A1007)*($DF$1='CAMAGUI DATA UNIFICADA'!$B$2:$B1007),0),MATCH(DQ$2,'CAMAGUI DATA UNIFICADA'!$C$1:$T$1,0)),"")</f>
        <v/>
      </c>
      <c r="DR89" s="2" t="str">
        <f t="array" ref="DR89">IFERROR(INDEX('CAMAGUI DATA UNIFICADA'!$C$2:$T1007,MATCH(1,($A89='CAMAGUI DATA UNIFICADA'!$A$2:$A1007)*($DF$1='CAMAGUI DATA UNIFICADA'!$B$2:$B1007),0),MATCH(DR$2,'CAMAGUI DATA UNIFICADA'!$C$1:$T$1,0)),"")</f>
        <v/>
      </c>
      <c r="DS89" s="2" t="str">
        <f t="array" ref="DS89">IFERROR(INDEX('CAMAGUI DATA UNIFICADA'!$C$2:$T1007,MATCH(1,($A89='CAMAGUI DATA UNIFICADA'!$A$2:$A1007)*($DF$1='CAMAGUI DATA UNIFICADA'!$B$2:$B1007),0),MATCH(DS$2,'CAMAGUI DATA UNIFICADA'!$C$1:$T$1,0)),"")</f>
        <v/>
      </c>
      <c r="DT89" s="2" t="str">
        <f t="array" ref="DT89">IFERROR(INDEX('CAMAGUI DATA UNIFICADA'!$C$2:$T1007,MATCH(1,($A89='CAMAGUI DATA UNIFICADA'!$A$2:$A1007)*($DF$1='CAMAGUI DATA UNIFICADA'!$B$2:$B1007),0),MATCH(DT$2,'CAMAGUI DATA UNIFICADA'!$C$1:$T$1,0)),"")</f>
        <v/>
      </c>
      <c r="DU89" s="33" t="str">
        <f t="array" ref="DU89">IFERROR(INDEX('CAMAGUI DATA UNIFICADA'!$C$2:$T1007,MATCH(1,($A89='CAMAGUI DATA UNIFICADA'!$A$2:$A1007)*($DF$1='CAMAGUI DATA UNIFICADA'!$B$2:$B1007),0),MATCH(DU$2,'CAMAGUI DATA UNIFICADA'!$C$1:$T$1,0)),"")</f>
        <v/>
      </c>
      <c r="DV89" s="60" t="str">
        <f t="array" ref="DV89">IFERROR(INDEX('CAMAGUI DATA UNIFICADA'!$C$2:$T1007,MATCH(1,($A89='CAMAGUI DATA UNIFICADA'!$A$2:$A1007)*($DF$1='CAMAGUI DATA UNIFICADA'!$B$2:$B1007),0),MATCH(DV$2,'CAMAGUI DATA UNIFICADA'!$C$1:$T$1,0)),"")</f>
        <v/>
      </c>
      <c r="DW89" s="140" t="str">
        <f t="array" ref="DW89">IFERROR(INDEX('CAMAGUI DATA UNIFICADA'!$C$2:$T1007,MATCH(1,($A89='CAMAGUI DATA UNIFICADA'!$A$2:$A1007)*($DF$1='CAMAGUI DATA UNIFICADA'!$B$2:$B1007),0),MATCH(DW$2,'CAMAGUI DATA UNIFICADA'!$C$1:$T$1,0)),"")</f>
        <v/>
      </c>
      <c r="DX89" s="144" t="str">
        <f t="array" ref="DX89">IFERROR(INDEX('CAMAGUI DATA UNIFICADA'!$C$2:$T1007,MATCH(1,($A89='CAMAGUI DATA UNIFICADA'!$A$2:$A1007)*($DX$1='CAMAGUI DATA UNIFICADA'!$B$2:$B1007),0),MATCH(DX$2,'CAMAGUI DATA UNIFICADA'!$C$1:$T$1,0)),"")</f>
        <v/>
      </c>
      <c r="DY89" s="60" t="str">
        <f t="array" ref="DY89">IFERROR(INDEX('CAMAGUI DATA UNIFICADA'!$C$2:$T1007,MATCH(1,($A89='CAMAGUI DATA UNIFICADA'!$A$2:$A1007)*($DX$1='CAMAGUI DATA UNIFICADA'!$B$2:$B1007),0),MATCH(DY$2,'CAMAGUI DATA UNIFICADA'!$C$1:$T$1,0)),"")</f>
        <v/>
      </c>
      <c r="DZ89" s="60" t="str">
        <f t="array" ref="DZ89">IFERROR(INDEX('CAMAGUI DATA UNIFICADA'!$C$2:$T1007,MATCH(1,($A89='CAMAGUI DATA UNIFICADA'!$A$2:$A1007)*($DX$1='CAMAGUI DATA UNIFICADA'!$B$2:$B1007),0),MATCH(DZ$2,'CAMAGUI DATA UNIFICADA'!$C$1:$T$1,0)),"")</f>
        <v/>
      </c>
      <c r="EA89" s="60" t="str">
        <f t="array" ref="EA89">IFERROR(INDEX('CAMAGUI DATA UNIFICADA'!$C$2:$T1007,MATCH(1,($A89='CAMAGUI DATA UNIFICADA'!$A$2:$A1007)*($DX$1='CAMAGUI DATA UNIFICADA'!$B$2:$B1007),0),MATCH(EA$2,'CAMAGUI DATA UNIFICADA'!$C$1:$T$1,0)),"")</f>
        <v/>
      </c>
      <c r="EB89" s="60" t="str">
        <f t="array" ref="EB89">IFERROR(INDEX('CAMAGUI DATA UNIFICADA'!$C$2:$T1007,MATCH(1,($A89='CAMAGUI DATA UNIFICADA'!$A$2:$A1007)*($DX$1='CAMAGUI DATA UNIFICADA'!$B$2:$B1007),0),MATCH(EB$2,'CAMAGUI DATA UNIFICADA'!$C$1:$T$1,0)),"")</f>
        <v/>
      </c>
      <c r="EC89" s="60" t="str">
        <f t="array" ref="EC89">IFERROR(INDEX('CAMAGUI DATA UNIFICADA'!$C$2:$T1007,MATCH(1,($A89='CAMAGUI DATA UNIFICADA'!$A$2:$A1007)*($DX$1='CAMAGUI DATA UNIFICADA'!$B$2:$B1007),0),MATCH(EC$2,'CAMAGUI DATA UNIFICADA'!$C$1:$T$1,0)),"")</f>
        <v/>
      </c>
      <c r="ED89" s="60" t="str">
        <f t="array" ref="ED89">IFERROR(INDEX('CAMAGUI DATA UNIFICADA'!$C$2:$T1007,MATCH(1,($A89='CAMAGUI DATA UNIFICADA'!$A$2:$A1007)*($DX$1='CAMAGUI DATA UNIFICADA'!$B$2:$B1007),0),MATCH(ED$2,'CAMAGUI DATA UNIFICADA'!$C$1:$T$1,0)),"")</f>
        <v/>
      </c>
      <c r="EE89" s="60" t="str">
        <f t="array" ref="EE89">IFERROR(INDEX('CAMAGUI DATA UNIFICADA'!$C$2:$T1007,MATCH(1,($A89='CAMAGUI DATA UNIFICADA'!$A$2:$A1007)*($DX$1='CAMAGUI DATA UNIFICADA'!$B$2:$B1007),0),MATCH(EE$2,'CAMAGUI DATA UNIFICADA'!$C$1:$T$1,0)),"")</f>
        <v/>
      </c>
      <c r="EF89" s="60" t="str">
        <f t="array" ref="EF89">IFERROR(INDEX('CAMAGUI DATA UNIFICADA'!$C$2:$T1007,MATCH(1,($A89='CAMAGUI DATA UNIFICADA'!$A$2:$A1007)*($DX$1='CAMAGUI DATA UNIFICADA'!$B$2:$B1007),0),MATCH(EF$2,'CAMAGUI DATA UNIFICADA'!$C$1:$T$1,0)),"")</f>
        <v/>
      </c>
      <c r="EG89" s="60" t="str">
        <f t="array" ref="EG89">IFERROR(INDEX('CAMAGUI DATA UNIFICADA'!$C$2:$T1007,MATCH(1,($A89='CAMAGUI DATA UNIFICADA'!$A$2:$A1007)*($DX$1='CAMAGUI DATA UNIFICADA'!$B$2:$B1007),0),MATCH(EG$2,'CAMAGUI DATA UNIFICADA'!$C$1:$T$1,0)),"")</f>
        <v/>
      </c>
      <c r="EH89" s="60" t="str">
        <f t="array" ref="EH89">IFERROR(INDEX('CAMAGUI DATA UNIFICADA'!$C$2:$T1007,MATCH(1,($A89='CAMAGUI DATA UNIFICADA'!$A$2:$A1007)*($DX$1='CAMAGUI DATA UNIFICADA'!$B$2:$B1007),0),MATCH(EH$2,'CAMAGUI DATA UNIFICADA'!$C$1:$T$1,0)),"")</f>
        <v/>
      </c>
      <c r="EI89" s="60" t="str">
        <f t="array" ref="EI89">IFERROR(INDEX('CAMAGUI DATA UNIFICADA'!$C$2:$T1007,MATCH(1,($A89='CAMAGUI DATA UNIFICADA'!$A$2:$A1007)*($DX$1='CAMAGUI DATA UNIFICADA'!$B$2:$B1007),0),MATCH(EI$2,'CAMAGUI DATA UNIFICADA'!$C$1:$T$1,0)),"")</f>
        <v/>
      </c>
      <c r="EJ89" s="60" t="str">
        <f t="array" ref="EJ89">IFERROR(INDEX('CAMAGUI DATA UNIFICADA'!$C$2:$T1007,MATCH(1,($A89='CAMAGUI DATA UNIFICADA'!$A$2:$A1007)*($DX$1='CAMAGUI DATA UNIFICADA'!$B$2:$B1007),0),MATCH(EJ$2,'CAMAGUI DATA UNIFICADA'!$C$1:$T$1,0)),"")</f>
        <v/>
      </c>
      <c r="EK89" s="60" t="str">
        <f t="array" ref="EK89">IFERROR(INDEX('CAMAGUI DATA UNIFICADA'!$C$2:$T1007,MATCH(1,($A89='CAMAGUI DATA UNIFICADA'!$A$2:$A1007)*($DX$1='CAMAGUI DATA UNIFICADA'!$B$2:$B1007),0),MATCH(EK$2,'CAMAGUI DATA UNIFICADA'!$C$1:$T$1,0)),"")</f>
        <v/>
      </c>
      <c r="EL89" s="60" t="str">
        <f t="array" ref="EL89">IFERROR(INDEX('CAMAGUI DATA UNIFICADA'!$C$2:$T1007,MATCH(1,($A89='CAMAGUI DATA UNIFICADA'!$A$2:$A1007)*($DX$1='CAMAGUI DATA UNIFICADA'!$B$2:$B1007),0),MATCH(EL$2,'CAMAGUI DATA UNIFICADA'!$C$1:$T$1,0)),"")</f>
        <v/>
      </c>
      <c r="EM89" s="60" t="str">
        <f t="array" ref="EM89">IFERROR(INDEX('CAMAGUI DATA UNIFICADA'!$C$2:$T1007,MATCH(1,($A89='CAMAGUI DATA UNIFICADA'!$A$2:$A1007)*($DX$1='CAMAGUI DATA UNIFICADA'!$B$2:$B1007),0),MATCH(EM$2,'CAMAGUI DATA UNIFICADA'!$C$1:$T$1,0)),"")</f>
        <v/>
      </c>
      <c r="EN89" s="60" t="str">
        <f t="array" ref="EN89">IFERROR(INDEX('CAMAGUI DATA UNIFICADA'!$C$2:$T1007,MATCH(1,($A89='CAMAGUI DATA UNIFICADA'!$A$2:$A1007)*($DX$1='CAMAGUI DATA UNIFICADA'!$B$2:$B1007),0),MATCH(EN$2,'CAMAGUI DATA UNIFICADA'!$C$1:$T$1,0)),"")</f>
        <v/>
      </c>
      <c r="EO89" s="140" t="str">
        <f t="array" ref="EO89">IFERROR(INDEX('CAMAGUI DATA UNIFICADA'!$C$2:$T1007,MATCH(1,($A89='CAMAGUI DATA UNIFICADA'!$A$2:$A1007)*($DX$1='CAMAGUI DATA UNIFICADA'!$B$2:$B1007),0),MATCH(EO$2,'CAMAGUI DATA UNIFICADA'!$C$1:$T$1,0)),"")</f>
        <v/>
      </c>
    </row>
    <row r="90">
      <c r="A90" s="137">
        <v>45558.0</v>
      </c>
      <c r="B90" s="138" t="str">
        <f t="array" ref="B90">IFERROR(INDEX('CAMAGUI DATA UNIFICADA'!$C$2:$T1007,MATCH(1,($A90='CAMAGUI DATA UNIFICADA'!$A$2:$A1007)*($B$1='CAMAGUI DATA UNIFICADA'!$B$2:$B1007),0),MATCH(B$2,'CAMAGUI DATA UNIFICADA'!$C$1:$T$1,0)),"")</f>
        <v>CA1230724</v>
      </c>
      <c r="C90" s="2" t="str">
        <f t="array" ref="C90">IFERROR(INDEX('CAMAGUI DATA UNIFICADA'!$C$2:$T1007,MATCH(1,($A90='CAMAGUI DATA UNIFICADA'!$A$2:$A1007)*($B$1='CAMAGUI DATA UNIFICADA'!$B$2:$B1007),0),MATCH(C$2,'CAMAGUI DATA UNIFICADA'!$C$1:$T$1,0)),"")</f>
        <v/>
      </c>
      <c r="D90" s="2">
        <f t="array" ref="D90">IFERROR(INDEX('CAMAGUI DATA UNIFICADA'!$C$2:$T1007,MATCH(1,($A90='CAMAGUI DATA UNIFICADA'!$A$2:$A1007)*($B$1='CAMAGUI DATA UNIFICADA'!$B$2:$B1007),0),MATCH(D$2,'CAMAGUI DATA UNIFICADA'!$C$1:$T$1,0)),"")</f>
        <v>975</v>
      </c>
      <c r="E90" s="2" t="str">
        <f t="array" ref="E90">IFERROR(INDEX('CAMAGUI DATA UNIFICADA'!$C$2:$T1007,MATCH(1,($A90='CAMAGUI DATA UNIFICADA'!$A$2:$A1007)*($B$1='CAMAGUI DATA UNIFICADA'!$B$2:$B1007),0),MATCH(E$2,'CAMAGUI DATA UNIFICADA'!$C$1:$T$1,0)),"")</f>
        <v>SKR MAST E AD</v>
      </c>
      <c r="F90" s="139">
        <f t="array" ref="F90">IFERROR(INDEX('CAMAGUI DATA UNIFICADA'!$C$2:$T1007,MATCH(1,($A90='CAMAGUI DATA UNIFICADA'!$A$2:$A1007)*($B$1='CAMAGUI DATA UNIFICADA'!$B$2:$B1007),0),MATCH(F$2,'CAMAGUI DATA UNIFICADA'!$C$1:$T$1,0)),"")</f>
        <v>998.01</v>
      </c>
      <c r="G90" s="2" t="str">
        <f t="array" ref="G90">IFERROR(INDEX('CAMAGUI DATA UNIFICADA'!$C$2:$T1007,MATCH(1,($A90='CAMAGUI DATA UNIFICADA'!$A$2:$A1007)*($B$1='CAMAGUI DATA UNIFICADA'!$B$2:$B1007),0),MATCH(G$2,'CAMAGUI DATA UNIFICADA'!$C$1:$T$1,0)),"")</f>
        <v/>
      </c>
      <c r="H90" s="2">
        <f t="array" ref="H90">IFERROR(INDEX('CAMAGUI DATA UNIFICADA'!$C$2:$T1007,MATCH(1,($A90='CAMAGUI DATA UNIFICADA'!$A$2:$A1007)*($B$1='CAMAGUI DATA UNIFICADA'!$B$2:$B1007),0),MATCH(H$2,'CAMAGUI DATA UNIFICADA'!$C$1:$T$1,0)),"")</f>
        <v>-20.01</v>
      </c>
      <c r="I90" s="33" t="str">
        <f t="array" ref="I90">IFERROR(INDEX('CAMAGUI DATA UNIFICADA'!$C$2:$T1007,MATCH(1,($A90='CAMAGUI DATA UNIFICADA'!$A$2:$A1007)*($B$1='CAMAGUI DATA UNIFICADA'!$B$2:$B1007),0),MATCH(I$2,'CAMAGUI DATA UNIFICADA'!$C$1:$T$1,0)),"")</f>
        <v/>
      </c>
      <c r="J90" s="60" t="str">
        <f t="array" ref="J90">IFERROR(INDEX('CAMAGUI DATA UNIFICADA'!$C$2:$T1007,MATCH(1,($A90='CAMAGUI DATA UNIFICADA'!$A$2:$A1007)*($B$1='CAMAGUI DATA UNIFICADA'!$B$2:$B1007),0),MATCH(J$2,'CAMAGUI DATA UNIFICADA'!$C$1:$T$1,0)),"")</f>
        <v/>
      </c>
      <c r="K90" s="33">
        <f t="array" ref="K90">IFERROR(INDEX('CAMAGUI DATA UNIFICADA'!$C$2:$T1007,MATCH(1,($A90='CAMAGUI DATA UNIFICADA'!$A$2:$A1007)*($B$1='CAMAGUI DATA UNIFICADA'!$B$2:$B1007),0),MATCH(K$2,'CAMAGUI DATA UNIFICADA'!$C$1:$T$1,0)),"")</f>
        <v>-0.05413959687</v>
      </c>
      <c r="L90" s="23">
        <f t="array" ref="L90">IFERROR(INDEX('CAMAGUI DATA UNIFICADA'!$C$2:$T1007,MATCH(1,($A90='CAMAGUI DATA UNIFICADA'!$A$2:$A1007)*($B$1='CAMAGUI DATA UNIFICADA'!$B$2:$B1007),0),MATCH(L$2,'CAMAGUI DATA UNIFICADA'!$C$1:$T$1,0)),"")</f>
        <v>0</v>
      </c>
      <c r="M90" s="23">
        <f t="array" ref="M90">IFERROR(INDEX('CAMAGUI DATA UNIFICADA'!$C$2:$T1007,MATCH(1,($A90='CAMAGUI DATA UNIFICADA'!$A$2:$A1007)*($B$1='CAMAGUI DATA UNIFICADA'!$B$2:$B1007),0),MATCH(M$2,'CAMAGUI DATA UNIFICADA'!$C$1:$T$1,0)),"")</f>
        <v>0.75</v>
      </c>
      <c r="N90" s="60">
        <f t="array" ref="N90">IFERROR(INDEX('CAMAGUI DATA UNIFICADA'!$C$2:$T1007,MATCH(1,($A90='CAMAGUI DATA UNIFICADA'!$A$2:$A1007)*($B$1='CAMAGUI DATA UNIFICADA'!$B$2:$B1007),0),MATCH(N$2,'CAMAGUI DATA UNIFICADA'!$C$1:$T$1,0)),"")</f>
        <v>109890.1099</v>
      </c>
      <c r="O90" s="2">
        <f t="array" ref="O90">IFERROR(INDEX('CAMAGUI DATA UNIFICADA'!$C$2:$T1007,MATCH(1,($A90='CAMAGUI DATA UNIFICADA'!$A$2:$A1007)*($B$1='CAMAGUI DATA UNIFICADA'!$B$2:$B1007),0),MATCH(O$2,'CAMAGUI DATA UNIFICADA'!$C$1:$T$1,0)),"")</f>
        <v>2.5</v>
      </c>
      <c r="P90" s="2">
        <f t="array" ref="P90">IFERROR(INDEX('CAMAGUI DATA UNIFICADA'!$C$2:$T1007,MATCH(1,($A90='CAMAGUI DATA UNIFICADA'!$A$2:$A1007)*($B$1='CAMAGUI DATA UNIFICADA'!$B$2:$B1007),0),MATCH(P$2,'CAMAGUI DATA UNIFICADA'!$C$1:$T$1,0)),"")</f>
        <v>2.5</v>
      </c>
      <c r="Q90" s="33">
        <f t="array" ref="Q90">IFERROR(INDEX('CAMAGUI DATA UNIFICADA'!$C$2:$T1007,MATCH(1,($A90='CAMAGUI DATA UNIFICADA'!$A$2:$A1007)*($B$1='CAMAGUI DATA UNIFICADA'!$B$2:$B1007),0),MATCH(Q$2,'CAMAGUI DATA UNIFICADA'!$C$1:$T$1,0)),"")</f>
        <v>10.356</v>
      </c>
      <c r="R90" s="60">
        <f t="array" ref="R90">IFERROR(INDEX('CAMAGUI DATA UNIFICADA'!$C$2:$T1007,MATCH(1,($A90='CAMAGUI DATA UNIFICADA'!$A$2:$A1007)*($B$1='CAMAGUI DATA UNIFICADA'!$B$2:$B1007),0),MATCH(R$2,'CAMAGUI DATA UNIFICADA'!$C$1:$T$1,0)),"")</f>
        <v>114.0888416</v>
      </c>
      <c r="S90" s="140">
        <f t="array" ref="S90">IFERROR(INDEX('CAMAGUI DATA UNIFICADA'!$C$2:$T1007,MATCH(1,($A90='CAMAGUI DATA UNIFICADA'!$A$2:$A1007)*($B$1='CAMAGUI DATA UNIFICADA'!$B$2:$B1007),0),MATCH(S$2,'CAMAGUI DATA UNIFICADA'!$C$1:$T$1,0)),"")</f>
        <v>28.52221041</v>
      </c>
      <c r="T90" s="138" t="str">
        <f t="array" ref="T90">IFERROR(INDEX('CAMAGUI DATA UNIFICADA'!$C$2:$T1007,MATCH(1,($A90='CAMAGUI DATA UNIFICADA'!$A$2:$A1007)*($T$1='CAMAGUI DATA UNIFICADA'!$B$2:$B1007),0),MATCH(T$2,'CAMAGUI DATA UNIFICADA'!$C$1:$T$1,0)),"")</f>
        <v>CA2230724</v>
      </c>
      <c r="U90" s="2" t="str">
        <f t="array" ref="U90">IFERROR(INDEX('CAMAGUI DATA UNIFICADA'!$C$2:$T1007,MATCH(1,($A90='CAMAGUI DATA UNIFICADA'!$A$2:$A1007)*($T$1='CAMAGUI DATA UNIFICADA'!$B$2:$B1007),0),MATCH(U$2,'CAMAGUI DATA UNIFICADA'!$C$1:$T$1,0)),"")</f>
        <v/>
      </c>
      <c r="V90" s="2">
        <f t="array" ref="V90">IFERROR(INDEX('CAMAGUI DATA UNIFICADA'!$C$2:$T1007,MATCH(1,($A90='CAMAGUI DATA UNIFICADA'!$A$2:$A1007)*($T$1='CAMAGUI DATA UNIFICADA'!$B$2:$B1007),0),MATCH(V$2,'CAMAGUI DATA UNIFICADA'!$C$1:$T$1,0)),"")</f>
        <v>775</v>
      </c>
      <c r="W90" s="2" t="str">
        <f t="array" ref="W90">IFERROR(INDEX('CAMAGUI DATA UNIFICADA'!$C$2:$T1007,MATCH(1,($A90='CAMAGUI DATA UNIFICADA'!$A$2:$A1007)*($T$1='CAMAGUI DATA UNIFICADA'!$B$2:$B1007),0),MATCH(W$2,'CAMAGUI DATA UNIFICADA'!$C$1:$T$1,0)),"")</f>
        <v>SKR MAST E AD</v>
      </c>
      <c r="X90" s="139">
        <f t="array" ref="X90">IFERROR(INDEX('CAMAGUI DATA UNIFICADA'!$C$2:$T1007,MATCH(1,($A90='CAMAGUI DATA UNIFICADA'!$A$2:$A1007)*($T$1='CAMAGUI DATA UNIFICADA'!$B$2:$B1007),0),MATCH(X$2,'CAMAGUI DATA UNIFICADA'!$C$1:$T$1,0)),"")</f>
        <v>793.29</v>
      </c>
      <c r="Y90" s="2" t="str">
        <f t="array" ref="Y90">IFERROR(INDEX('CAMAGUI DATA UNIFICADA'!$C$2:$T1007,MATCH(1,($A90='CAMAGUI DATA UNIFICADA'!$A$2:$A1007)*($T$1='CAMAGUI DATA UNIFICADA'!$B$2:$B1007),0),MATCH(Y$2,'CAMAGUI DATA UNIFICADA'!$C$1:$T$1,0)),"")</f>
        <v/>
      </c>
      <c r="Z90" s="2">
        <f t="array" ref="Z90">IFERROR(INDEX('CAMAGUI DATA UNIFICADA'!$C$2:$T1007,MATCH(1,($A90='CAMAGUI DATA UNIFICADA'!$A$2:$A1007)*($T$1='CAMAGUI DATA UNIFICADA'!$B$2:$B1007),0),MATCH(Z$2,'CAMAGUI DATA UNIFICADA'!$C$1:$T$1,0)),"")</f>
        <v>-20.8</v>
      </c>
      <c r="AA90" s="2" t="str">
        <f t="array" ref="AA90">IFERROR(INDEX('CAMAGUI DATA UNIFICADA'!$C$2:$T1007,MATCH(1,($A90='CAMAGUI DATA UNIFICADA'!$A$2:$A1007)*($T$1='CAMAGUI DATA UNIFICADA'!$B$2:$B1007),0),MATCH(AA$2,'CAMAGUI DATA UNIFICADA'!$C$1:$T$1,0)),"")</f>
        <v/>
      </c>
      <c r="AB90" s="60" t="str">
        <f t="array" ref="AB90">IFERROR(INDEX('CAMAGUI DATA UNIFICADA'!$C$2:$T1007,MATCH(1,($A90='CAMAGUI DATA UNIFICADA'!$A$2:$A1007)*($T$1='CAMAGUI DATA UNIFICADA'!$B$2:$B1007),0),MATCH(AB$2,'CAMAGUI DATA UNIFICADA'!$C$1:$T$1,0)),"")</f>
        <v/>
      </c>
      <c r="AC90" s="33">
        <f t="array" ref="AC90">IFERROR(INDEX('CAMAGUI DATA UNIFICADA'!$C$2:$T1007,MATCH(1,($A90='CAMAGUI DATA UNIFICADA'!$A$2:$A1007)*($T$1='CAMAGUI DATA UNIFICADA'!$B$2:$B1007),0),MATCH(AC$2,'CAMAGUI DATA UNIFICADA'!$C$1:$T$1,0)),"")</f>
        <v>-0.0551994302</v>
      </c>
      <c r="AD90" s="23">
        <f t="array" ref="AD90">IFERROR(INDEX('CAMAGUI DATA UNIFICADA'!$C$2:$T1007,MATCH(1,($A90='CAMAGUI DATA UNIFICADA'!$A$2:$A1007)*($T$1='CAMAGUI DATA UNIFICADA'!$B$2:$B1007),0),MATCH(AD$2,'CAMAGUI DATA UNIFICADA'!$C$1:$T$1,0)),"")</f>
        <v>0</v>
      </c>
      <c r="AE90" s="23">
        <f t="array" ref="AE90">IFERROR(INDEX('CAMAGUI DATA UNIFICADA'!$C$2:$T1007,MATCH(1,($A90='CAMAGUI DATA UNIFICADA'!$A$2:$A1007)*($T$1='CAMAGUI DATA UNIFICADA'!$B$2:$B1007),0),MATCH(AE$2,'CAMAGUI DATA UNIFICADA'!$C$1:$T$1,0)),"")</f>
        <v>0.75</v>
      </c>
      <c r="AF90" s="60">
        <f t="array" ref="AF90">IFERROR(INDEX('CAMAGUI DATA UNIFICADA'!$C$2:$T1007,MATCH(1,($A90='CAMAGUI DATA UNIFICADA'!$A$2:$A1007)*($T$1='CAMAGUI DATA UNIFICADA'!$B$2:$B1007),0),MATCH(AF$2,'CAMAGUI DATA UNIFICADA'!$C$1:$T$1,0)),"")</f>
        <v>112500</v>
      </c>
      <c r="AG90" s="2">
        <f t="array" ref="AG90">IFERROR(INDEX('CAMAGUI DATA UNIFICADA'!$C$2:$T1007,MATCH(1,($A90='CAMAGUI DATA UNIFICADA'!$A$2:$A1007)*($T$1='CAMAGUI DATA UNIFICADA'!$B$2:$B1007),0),MATCH(AG$2,'CAMAGUI DATA UNIFICADA'!$C$1:$T$1,0)),"")</f>
        <v>2.5</v>
      </c>
      <c r="AH90" s="2">
        <f t="array" ref="AH90">IFERROR(INDEX('CAMAGUI DATA UNIFICADA'!$C$2:$T1007,MATCH(1,($A90='CAMAGUI DATA UNIFICADA'!$A$2:$A1007)*($T$1='CAMAGUI DATA UNIFICADA'!$B$2:$B1007),0),MATCH(AH$2,'CAMAGUI DATA UNIFICADA'!$C$1:$T$1,0)),"")</f>
        <v>2.5</v>
      </c>
      <c r="AI90" s="33">
        <f t="array" ref="AI90">IFERROR(INDEX('CAMAGUI DATA UNIFICADA'!$C$2:$T1007,MATCH(1,($A90='CAMAGUI DATA UNIFICADA'!$A$2:$A1007)*($T$1='CAMAGUI DATA UNIFICADA'!$B$2:$B1007),0),MATCH(AI$2,'CAMAGUI DATA UNIFICADA'!$C$1:$T$1,0)),"")</f>
        <v>10.356</v>
      </c>
      <c r="AJ90" s="60">
        <f t="array" ref="AJ90">IFERROR(INDEX('CAMAGUI DATA UNIFICADA'!$C$2:$T1007,MATCH(1,($A90='CAMAGUI DATA UNIFICADA'!$A$2:$A1007)*($T$1='CAMAGUI DATA UNIFICADA'!$B$2:$B1007),0),MATCH(AJ$2,'CAMAGUI DATA UNIFICADA'!$C$1:$T$1,0)),"")</f>
        <v>85.56663123</v>
      </c>
      <c r="AK90" s="140">
        <f t="array" ref="AK90">IFERROR(INDEX('CAMAGUI DATA UNIFICADA'!$C$2:$T1007,MATCH(1,($A90='CAMAGUI DATA UNIFICADA'!$A$2:$A1007)*($T$1='CAMAGUI DATA UNIFICADA'!$B$2:$B1007),0),MATCH(AK$2,'CAMAGUI DATA UNIFICADA'!$C$1:$T$1,0)),"")</f>
        <v>21.39165781</v>
      </c>
      <c r="AL90" s="138" t="str">
        <f t="array" ref="AL90">IFERROR(INDEX('CAMAGUI DATA UNIFICADA'!$C$2:$T1007,MATCH(1,($A90='CAMAGUI DATA UNIFICADA'!$A$2:$A1007)*($AL$1='CAMAGUI DATA UNIFICADA'!$B$2:$B1007),0),MATCH(AL$2,'CAMAGUI DATA UNIFICADA'!$C$1:$T$1,0)),"")</f>
        <v>CA3230724</v>
      </c>
      <c r="AM90" s="2" t="str">
        <f t="array" ref="AM90">IFERROR(INDEX('CAMAGUI DATA UNIFICADA'!$C$2:$T1007,MATCH(1,($A90='CAMAGUI DATA UNIFICADA'!$A$2:$A1007)*($AL$1='CAMAGUI DATA UNIFICADA'!$B$2:$B1007),0),MATCH(AM$2,'CAMAGUI DATA UNIFICADA'!$C$1:$T$1,0)),"")</f>
        <v/>
      </c>
      <c r="AN90" s="2">
        <f t="array" ref="AN90">IFERROR(INDEX('CAMAGUI DATA UNIFICADA'!$C$2:$T1007,MATCH(1,($A90='CAMAGUI DATA UNIFICADA'!$A$2:$A1007)*($AL$1='CAMAGUI DATA UNIFICADA'!$B$2:$B1007),0),MATCH(AN$2,'CAMAGUI DATA UNIFICADA'!$C$1:$T$1,0)),"")</f>
        <v>2900</v>
      </c>
      <c r="AO90" s="2" t="str">
        <f t="array" ref="AO90">IFERROR(INDEX('CAMAGUI DATA UNIFICADA'!$C$2:$T1007,MATCH(1,($A90='CAMAGUI DATA UNIFICADA'!$A$2:$A1007)*($AL$1='CAMAGUI DATA UNIFICADA'!$B$2:$B1007),0),MATCH(AO$2,'CAMAGUI DATA UNIFICADA'!$C$1:$T$1,0)),"")</f>
        <v>SKR MAST E AD</v>
      </c>
      <c r="AP90" s="139">
        <f t="array" ref="AP90">IFERROR(INDEX('CAMAGUI DATA UNIFICADA'!$C$2:$T1007,MATCH(1,($A90='CAMAGUI DATA UNIFICADA'!$A$2:$A1007)*($AL$1='CAMAGUI DATA UNIFICADA'!$B$2:$B1007),0),MATCH(AP$2,'CAMAGUI DATA UNIFICADA'!$C$1:$T$1,0)),"")</f>
        <v>2968.44</v>
      </c>
      <c r="AQ90" s="2" t="str">
        <f t="array" ref="AQ90">IFERROR(INDEX('CAMAGUI DATA UNIFICADA'!$C$2:$T1007,MATCH(1,($A90='CAMAGUI DATA UNIFICADA'!$A$2:$A1007)*($AL$1='CAMAGUI DATA UNIFICADA'!$B$2:$B1007),0),MATCH(AQ$2,'CAMAGUI DATA UNIFICADA'!$C$1:$T$1,0)),"")</f>
        <v/>
      </c>
      <c r="AR90" s="2">
        <f t="array" ref="AR90">IFERROR(INDEX('CAMAGUI DATA UNIFICADA'!$C$2:$T1007,MATCH(1,($A90='CAMAGUI DATA UNIFICADA'!$A$2:$A1007)*($AL$1='CAMAGUI DATA UNIFICADA'!$B$2:$B1007),0),MATCH(AR$2,'CAMAGUI DATA UNIFICADA'!$C$1:$T$1,0)),"")</f>
        <v>-21.5</v>
      </c>
      <c r="AS90" s="33" t="str">
        <f t="array" ref="AS90">IFERROR(INDEX('CAMAGUI DATA UNIFICADA'!$C$2:$T1007,MATCH(1,($A90='CAMAGUI DATA UNIFICADA'!$A$2:$A1007)*($AL$1='CAMAGUI DATA UNIFICADA'!$B$2:$B1007),0),MATCH(AS$2,'CAMAGUI DATA UNIFICADA'!$C$1:$T$1,0)),"")</f>
        <v/>
      </c>
      <c r="AT90" s="60" t="str">
        <f t="array" ref="AT90">IFERROR(INDEX('CAMAGUI DATA UNIFICADA'!$C$2:$T1007,MATCH(1,($A90='CAMAGUI DATA UNIFICADA'!$A$2:$A1007)*($AL$1='CAMAGUI DATA UNIFICADA'!$B$2:$B1007),0),MATCH(AT$2,'CAMAGUI DATA UNIFICADA'!$C$1:$T$1,0)),"")</f>
        <v/>
      </c>
      <c r="AU90" s="33">
        <f t="array" ref="AU90">IFERROR(INDEX('CAMAGUI DATA UNIFICADA'!$C$2:$T1007,MATCH(1,($A90='CAMAGUI DATA UNIFICADA'!$A$2:$A1007)*($AL$1='CAMAGUI DATA UNIFICADA'!$B$2:$B1007),0),MATCH(AU$2,'CAMAGUI DATA UNIFICADA'!$C$1:$T$1,0)),"")</f>
        <v>-0.2480620155</v>
      </c>
      <c r="AV90" s="23">
        <f t="array" ref="AV90">IFERROR(INDEX('CAMAGUI DATA UNIFICADA'!$C$2:$T1007,MATCH(1,($A90='CAMAGUI DATA UNIFICADA'!$A$2:$A1007)*($AL$1='CAMAGUI DATA UNIFICADA'!$B$2:$B1007),0),MATCH(AV$2,'CAMAGUI DATA UNIFICADA'!$C$1:$T$1,0)),"")</f>
        <v>0</v>
      </c>
      <c r="AW90" s="23">
        <f t="array" ref="AW90">IFERROR(INDEX('CAMAGUI DATA UNIFICADA'!$C$2:$T1007,MATCH(1,($A90='CAMAGUI DATA UNIFICADA'!$A$2:$A1007)*($AL$1='CAMAGUI DATA UNIFICADA'!$B$2:$B1007),0),MATCH(AW$2,'CAMAGUI DATA UNIFICADA'!$C$1:$T$1,0)),"")</f>
        <v>0.75</v>
      </c>
      <c r="AX90" s="60">
        <f t="array" ref="AX90">IFERROR(INDEX('CAMAGUI DATA UNIFICADA'!$C$2:$T1007,MATCH(1,($A90='CAMAGUI DATA UNIFICADA'!$A$2:$A1007)*($AL$1='CAMAGUI DATA UNIFICADA'!$B$2:$B1007),0),MATCH(AX$2,'CAMAGUI DATA UNIFICADA'!$C$1:$T$1,0)),"")</f>
        <v>77678.57143</v>
      </c>
      <c r="AY90" s="2">
        <f t="array" ref="AY90">IFERROR(INDEX('CAMAGUI DATA UNIFICADA'!$C$2:$T1007,MATCH(1,($A90='CAMAGUI DATA UNIFICADA'!$A$2:$A1007)*($AL$1='CAMAGUI DATA UNIFICADA'!$B$2:$B1007),0),MATCH(AY$2,'CAMAGUI DATA UNIFICADA'!$C$1:$T$1,0)),"")</f>
        <v>2.5</v>
      </c>
      <c r="AZ90" s="2">
        <f t="array" ref="AZ90">IFERROR(INDEX('CAMAGUI DATA UNIFICADA'!$C$2:$T1007,MATCH(1,($A90='CAMAGUI DATA UNIFICADA'!$A$2:$A1007)*($AL$1='CAMAGUI DATA UNIFICADA'!$B$2:$B1007),0),MATCH(AZ$2,'CAMAGUI DATA UNIFICADA'!$C$1:$T$1,0)),"")</f>
        <v>2.5</v>
      </c>
      <c r="BA90" s="33">
        <f t="array" ref="BA90">IFERROR(INDEX('CAMAGUI DATA UNIFICADA'!$C$2:$T1007,MATCH(1,($A90='CAMAGUI DATA UNIFICADA'!$A$2:$A1007)*($AL$1='CAMAGUI DATA UNIFICADA'!$B$2:$B1007),0),MATCH(BA$2,'CAMAGUI DATA UNIFICADA'!$C$1:$T$1,0)),"")</f>
        <v>10.356</v>
      </c>
      <c r="BB90" s="60">
        <f t="array" ref="BB90">IFERROR(INDEX('CAMAGUI DATA UNIFICADA'!$C$2:$T1007,MATCH(1,($A90='CAMAGUI DATA UNIFICADA'!$A$2:$A1007)*($AL$1='CAMAGUI DATA UNIFICADA'!$B$2:$B1007),0),MATCH(BB$2,'CAMAGUI DATA UNIFICADA'!$C$1:$T$1,0)),"")</f>
        <v>68.92867516</v>
      </c>
      <c r="BC90" s="140">
        <f t="array" ref="BC90">IFERROR(INDEX('CAMAGUI DATA UNIFICADA'!$C$2:$T1007,MATCH(1,($A90='CAMAGUI DATA UNIFICADA'!$A$2:$A1007)*($AL$1='CAMAGUI DATA UNIFICADA'!$B$2:$B1007),0),MATCH(BC$2,'CAMAGUI DATA UNIFICADA'!$C$1:$T$1,0)),"")</f>
        <v>17.23216879</v>
      </c>
      <c r="BD90" s="138" t="str">
        <f t="array" ref="BD90">IFERROR(INDEX('CAMAGUI DATA UNIFICADA'!$C$2:$T1007,MATCH(1,($A90='CAMAGUI DATA UNIFICADA'!$A$2:$A1007)*($BD$1='CAMAGUI DATA UNIFICADA'!$B$2:$B1007),0),MATCH(BD$2,'CAMAGUI DATA UNIFICADA'!$C$1:$T$1,0)),"")</f>
        <v>CA4210824</v>
      </c>
      <c r="BE90" s="2">
        <f t="array" ref="BE90">IFERROR(INDEX('CAMAGUI DATA UNIFICADA'!$C$2:$T1007,MATCH(1,($A90='CAMAGUI DATA UNIFICADA'!$A$2:$A1007)*($BD$1='CAMAGUI DATA UNIFICADA'!$B$2:$B1007),0),MATCH(BE$2,'CAMAGUI DATA UNIFICADA'!$C$1:$T$1,0)),"")</f>
        <v>375</v>
      </c>
      <c r="BF90" s="2">
        <f t="array" ref="BF90">IFERROR(INDEX('CAMAGUI DATA UNIFICADA'!$C$2:$T1007,MATCH(1,($A90='CAMAGUI DATA UNIFICADA'!$A$2:$A1007)*($BD$1='CAMAGUI DATA UNIFICADA'!$B$2:$B1007),0),MATCH(BF$2,'CAMAGUI DATA UNIFICADA'!$C$1:$T$1,0)),"")</f>
        <v>2575</v>
      </c>
      <c r="BG90" s="2" t="str">
        <f t="array" ref="BG90">IFERROR(INDEX('CAMAGUI DATA UNIFICADA'!$C$2:$T1007,MATCH(1,($A90='CAMAGUI DATA UNIFICADA'!$A$2:$A1007)*($BD$1='CAMAGUI DATA UNIFICADA'!$B$2:$B1007),0),MATCH(BG$2,'CAMAGUI DATA UNIFICADA'!$C$1:$T$1,0)),"")</f>
        <v>SKR MAST E AD</v>
      </c>
      <c r="BH90" s="139">
        <f t="array" ref="BH90">IFERROR(INDEX('CAMAGUI DATA UNIFICADA'!$C$2:$T1007,MATCH(1,($A90='CAMAGUI DATA UNIFICADA'!$A$2:$A1007)*($BD$1='CAMAGUI DATA UNIFICADA'!$B$2:$B1007),0),MATCH(BH$2,'CAMAGUI DATA UNIFICADA'!$C$1:$T$1,0)),"")</f>
        <v>2635.77</v>
      </c>
      <c r="BI90" s="2">
        <f t="array" ref="BI90">IFERROR(INDEX('CAMAGUI DATA UNIFICADA'!$C$2:$T1007,MATCH(1,($A90='CAMAGUI DATA UNIFICADA'!$A$2:$A1007)*($BD$1='CAMAGUI DATA UNIFICADA'!$B$2:$B1007),0),MATCH(BI$2,'CAMAGUI DATA UNIFICADA'!$C$1:$T$1,0)),"")</f>
        <v>9.63</v>
      </c>
      <c r="BJ90" s="2">
        <f t="array" ref="BJ90">IFERROR(INDEX('CAMAGUI DATA UNIFICADA'!$C$2:$T1007,MATCH(1,($A90='CAMAGUI DATA UNIFICADA'!$A$2:$A1007)*($BD$1='CAMAGUI DATA UNIFICADA'!$B$2:$B1007),0),MATCH(BJ$2,'CAMAGUI DATA UNIFICADA'!$C$1:$T$1,0)),"")</f>
        <v>2.97</v>
      </c>
      <c r="BK90" s="33">
        <f t="array" ref="BK90">IFERROR(INDEX('CAMAGUI DATA UNIFICADA'!$C$2:$T1007,MATCH(1,($A90='CAMAGUI DATA UNIFICADA'!$A$2:$A1007)*($BD$1='CAMAGUI DATA UNIFICADA'!$B$2:$B1007),0),MATCH(BK$2,'CAMAGUI DATA UNIFICADA'!$C$1:$T$1,0)),"")</f>
        <v>5.12256</v>
      </c>
      <c r="BL90" s="60">
        <f t="array" ref="BL90">IFERROR(INDEX('CAMAGUI DATA UNIFICADA'!$C$2:$T1007,MATCH(1,($A90='CAMAGUI DATA UNIFICADA'!$A$2:$A1007)*($BD$1='CAMAGUI DATA UNIFICADA'!$B$2:$B1007),0),MATCH(BL$2,'CAMAGUI DATA UNIFICADA'!$C$1:$T$1,0)),"")</f>
        <v>760182.6034</v>
      </c>
      <c r="BM90" s="33">
        <f t="array" ref="BM90">IFERROR(INDEX('CAMAGUI DATA UNIFICADA'!$C$2:$T1007,MATCH(1,($A90='CAMAGUI DATA UNIFICADA'!$A$2:$A1007)*($BD$1='CAMAGUI DATA UNIFICADA'!$B$2:$B1007),0),MATCH(BM$2,'CAMAGUI DATA UNIFICADA'!$C$1:$T$1,0)),"")</f>
        <v>1.275004951</v>
      </c>
      <c r="BN90" s="23">
        <f t="array" ref="BN90">IFERROR(INDEX('CAMAGUI DATA UNIFICADA'!$C$2:$T1007,MATCH(1,($A90='CAMAGUI DATA UNIFICADA'!$A$2:$A1007)*($BD$1='CAMAGUI DATA UNIFICADA'!$B$2:$B1007),0),MATCH(BN$2,'CAMAGUI DATA UNIFICADA'!$C$1:$T$1,0)),"")</f>
        <v>0.9502282543</v>
      </c>
      <c r="BO90" s="23">
        <f t="array" ref="BO90">IFERROR(INDEX('CAMAGUI DATA UNIFICADA'!$C$2:$T1007,MATCH(1,($A90='CAMAGUI DATA UNIFICADA'!$A$2:$A1007)*($BD$1='CAMAGUI DATA UNIFICADA'!$B$2:$B1007),0),MATCH(BO$2,'CAMAGUI DATA UNIFICADA'!$C$1:$T$1,0)),"")</f>
        <v>0.85</v>
      </c>
      <c r="BP90" s="60">
        <f t="array" ref="BP90">IFERROR(INDEX('CAMAGUI DATA UNIFICADA'!$C$2:$T1007,MATCH(1,($A90='CAMAGUI DATA UNIFICADA'!$A$2:$A1007)*($BD$1='CAMAGUI DATA UNIFICADA'!$B$2:$B1007),0),MATCH(BP$2,'CAMAGUI DATA UNIFICADA'!$C$1:$T$1,0)),"")</f>
        <v>141666.6667</v>
      </c>
      <c r="BQ90" s="2">
        <f t="array" ref="BQ90">IFERROR(INDEX('CAMAGUI DATA UNIFICADA'!$C$2:$T1007,MATCH(1,($A90='CAMAGUI DATA UNIFICADA'!$A$2:$A1007)*($BD$1='CAMAGUI DATA UNIFICADA'!$B$2:$B1007),0),MATCH(BQ$2,'CAMAGUI DATA UNIFICADA'!$C$1:$T$1,0)),"")</f>
        <v>3</v>
      </c>
      <c r="BR90" s="2">
        <f t="array" ref="BR90">IFERROR(INDEX('CAMAGUI DATA UNIFICADA'!$C$2:$T1007,MATCH(1,($A90='CAMAGUI DATA UNIFICADA'!$A$2:$A1007)*($BD$1='CAMAGUI DATA UNIFICADA'!$B$2:$B1007),0),MATCH(BR$2,'CAMAGUI DATA UNIFICADA'!$C$1:$T$1,0)),"")</f>
        <v>12.63</v>
      </c>
      <c r="BS90" s="33">
        <f t="array" ref="BS90">IFERROR(INDEX('CAMAGUI DATA UNIFICADA'!$C$2:$T1007,MATCH(1,($A90='CAMAGUI DATA UNIFICADA'!$A$2:$A1007)*($BD$1='CAMAGUI DATA UNIFICADA'!$B$2:$B1007),0),MATCH(BS$2,'CAMAGUI DATA UNIFICADA'!$C$1:$T$1,0)),"")</f>
        <v>4.31328</v>
      </c>
      <c r="BT90" s="60">
        <f t="array" ref="BT90">IFERROR(INDEX('CAMAGUI DATA UNIFICADA'!$C$2:$T1007,MATCH(1,($A90='CAMAGUI DATA UNIFICADA'!$A$2:$A1007)*($BD$1='CAMAGUI DATA UNIFICADA'!$B$2:$B1007),0),MATCH(BT$2,'CAMAGUI DATA UNIFICADA'!$C$1:$T$1,0)),"")</f>
        <v>397.7792707</v>
      </c>
      <c r="BU90" s="140">
        <f t="array" ref="BU90">IFERROR(INDEX('CAMAGUI DATA UNIFICADA'!$C$2:$T1007,MATCH(1,($A90='CAMAGUI DATA UNIFICADA'!$A$2:$A1007)*($BD$1='CAMAGUI DATA UNIFICADA'!$B$2:$B1007),0),MATCH(BU$2,'CAMAGUI DATA UNIFICADA'!$C$1:$T$1,0)),"")</f>
        <v>5.694817671</v>
      </c>
      <c r="BV90" s="138" t="str">
        <f t="array" ref="BV90">IFERROR(INDEX('CAMAGUI DATA UNIFICADA'!$C$2:$T1007,MATCH(1,($A90='CAMAGUI DATA UNIFICADA'!$A$2:$A1007)*($BV$1='CAMAGUI DATA UNIFICADA'!$B$2:$B1007),0),MATCH(BV$2,'CAMAGUI DATA UNIFICADA'!$C$1:$T$1,0)),"")</f>
        <v>CA5210824</v>
      </c>
      <c r="BW90" s="2">
        <f t="array" ref="BW90">IFERROR(INDEX('CAMAGUI DATA UNIFICADA'!$C$2:$T1007,MATCH(1,($A90='CAMAGUI DATA UNIFICADA'!$A$2:$A1007)*($BV$1='CAMAGUI DATA UNIFICADA'!$B$2:$B1007),0),MATCH(BW$2,'CAMAGUI DATA UNIFICADA'!$C$1:$T$1,0)),"")</f>
        <v>300</v>
      </c>
      <c r="BX90" s="2">
        <f t="array" ref="BX90">IFERROR(INDEX('CAMAGUI DATA UNIFICADA'!$C$2:$T1007,MATCH(1,($A90='CAMAGUI DATA UNIFICADA'!$A$2:$A1007)*($BV$1='CAMAGUI DATA UNIFICADA'!$B$2:$B1007),0),MATCH(BX$2,'CAMAGUI DATA UNIFICADA'!$C$1:$T$1,0)),"")</f>
        <v>2175</v>
      </c>
      <c r="BY90" s="2" t="str">
        <f t="array" ref="BY90">IFERROR(INDEX('CAMAGUI DATA UNIFICADA'!$C$2:$T1007,MATCH(1,($A90='CAMAGUI DATA UNIFICADA'!$A$2:$A1007)*($BV$1='CAMAGUI DATA UNIFICADA'!$B$2:$B1007),0),MATCH(BY$2,'CAMAGUI DATA UNIFICADA'!$C$1:$T$1,0)),"")</f>
        <v>SKR MAST E AD</v>
      </c>
      <c r="BZ90" s="139">
        <f t="array" ref="BZ90">IFERROR(INDEX('CAMAGUI DATA UNIFICADA'!$C$2:$T1007,MATCH(1,($A90='CAMAGUI DATA UNIFICADA'!$A$2:$A1007)*($BV$1='CAMAGUI DATA UNIFICADA'!$B$2:$B1007),0),MATCH(BZ$2,'CAMAGUI DATA UNIFICADA'!$C$1:$T$1,0)),"")</f>
        <v>2226.33</v>
      </c>
      <c r="CA90" s="2">
        <f t="array" ref="CA90">IFERROR(INDEX('CAMAGUI DATA UNIFICADA'!$C$2:$T1007,MATCH(1,($A90='CAMAGUI DATA UNIFICADA'!$A$2:$A1007)*($BV$1='CAMAGUI DATA UNIFICADA'!$B$2:$B1007),0),MATCH(CA$2,'CAMAGUI DATA UNIFICADA'!$C$1:$T$1,0)),"")</f>
        <v>9.88</v>
      </c>
      <c r="CB90" s="2">
        <f t="array" ref="CB90">IFERROR(INDEX('CAMAGUI DATA UNIFICADA'!$C$2:$T1007,MATCH(1,($A90='CAMAGUI DATA UNIFICADA'!$A$2:$A1007)*($BV$1='CAMAGUI DATA UNIFICADA'!$B$2:$B1007),0),MATCH(CB$2,'CAMAGUI DATA UNIFICADA'!$C$1:$T$1,0)),"")</f>
        <v>3.55</v>
      </c>
      <c r="CC90" s="33">
        <f t="array" ref="CC90">IFERROR(INDEX('CAMAGUI DATA UNIFICADA'!$C$2:$T1007,MATCH(1,($A90='CAMAGUI DATA UNIFICADA'!$A$2:$A1007)*($BV$1='CAMAGUI DATA UNIFICADA'!$B$2:$B1007),0),MATCH(CC$2,'CAMAGUI DATA UNIFICADA'!$C$1:$T$1,0)),"")</f>
        <v>5.05056</v>
      </c>
      <c r="CD90" s="60">
        <f t="array" ref="CD90">IFERROR(INDEX('CAMAGUI DATA UNIFICADA'!$C$2:$T1007,MATCH(1,($A90='CAMAGUI DATA UNIFICADA'!$A$2:$A1007)*($BV$1='CAMAGUI DATA UNIFICADA'!$B$2:$B1007),0),MATCH(CD$2,'CAMAGUI DATA UNIFICADA'!$C$1:$T$1,0)),"")</f>
        <v>601208.0338</v>
      </c>
      <c r="CE90" s="33">
        <f t="array" ref="CE90">IFERROR(INDEX('CAMAGUI DATA UNIFICADA'!$C$2:$T1007,MATCH(1,($A90='CAMAGUI DATA UNIFICADA'!$A$2:$A1007)*($BV$1='CAMAGUI DATA UNIFICADA'!$B$2:$B1007),0),MATCH(CE$2,'CAMAGUI DATA UNIFICADA'!$C$1:$T$1,0)),"")</f>
        <v>1.049102836</v>
      </c>
      <c r="CF90" s="23">
        <f t="array" ref="CF90">IFERROR(INDEX('CAMAGUI DATA UNIFICADA'!$C$2:$T1007,MATCH(1,($A90='CAMAGUI DATA UNIFICADA'!$A$2:$A1007)*($BV$1='CAMAGUI DATA UNIFICADA'!$B$2:$B1007),0),MATCH(CF$2,'CAMAGUI DATA UNIFICADA'!$C$1:$T$1,0)),"")</f>
        <v>0.823572649</v>
      </c>
      <c r="CG90" s="23">
        <f t="array" ref="CG90">IFERROR(INDEX('CAMAGUI DATA UNIFICADA'!$C$2:$T1007,MATCH(1,($A90='CAMAGUI DATA UNIFICADA'!$A$2:$A1007)*($BV$1='CAMAGUI DATA UNIFICADA'!$B$2:$B1007),0),MATCH(CG$2,'CAMAGUI DATA UNIFICADA'!$C$1:$T$1,0)),"")</f>
        <v>0.8</v>
      </c>
      <c r="CH90" s="60">
        <f t="array" ref="CH90">IFERROR(INDEX('CAMAGUI DATA UNIFICADA'!$C$2:$T1007,MATCH(1,($A90='CAMAGUI DATA UNIFICADA'!$A$2:$A1007)*($BV$1='CAMAGUI DATA UNIFICADA'!$B$2:$B1007),0),MATCH(CH$2,'CAMAGUI DATA UNIFICADA'!$C$1:$T$1,0)),"")</f>
        <v>139047.619</v>
      </c>
      <c r="CI90" s="2">
        <f t="array" ref="CI90">IFERROR(INDEX('CAMAGUI DATA UNIFICADA'!$C$2:$T1007,MATCH(1,($A90='CAMAGUI DATA UNIFICADA'!$A$2:$A1007)*($BV$1='CAMAGUI DATA UNIFICADA'!$B$2:$B1007),0),MATCH(CI$2,'CAMAGUI DATA UNIFICADA'!$C$1:$T$1,0)),"")</f>
        <v>3</v>
      </c>
      <c r="CJ90" s="2">
        <f t="array" ref="CJ90">IFERROR(INDEX('CAMAGUI DATA UNIFICADA'!$C$2:$T1007,MATCH(1,($A90='CAMAGUI DATA UNIFICADA'!$A$2:$A1007)*($BV$1='CAMAGUI DATA UNIFICADA'!$B$2:$B1007),0),MATCH(CJ$2,'CAMAGUI DATA UNIFICADA'!$C$1:$T$1,0)),"")</f>
        <v>12.88</v>
      </c>
      <c r="CK90" s="33">
        <f t="array" ref="CK90">IFERROR(INDEX('CAMAGUI DATA UNIFICADA'!$C$2:$T1007,MATCH(1,($A90='CAMAGUI DATA UNIFICADA'!$A$2:$A1007)*($BV$1='CAMAGUI DATA UNIFICADA'!$B$2:$B1007),0),MATCH(CK$2,'CAMAGUI DATA UNIFICADA'!$C$1:$T$1,0)),"")</f>
        <v>4.27728</v>
      </c>
      <c r="CL90" s="60">
        <f t="array" ref="CL90">IFERROR(INDEX('CAMAGUI DATA UNIFICADA'!$C$2:$T1007,MATCH(1,($A90='CAMAGUI DATA UNIFICADA'!$A$2:$A1007)*($BV$1='CAMAGUI DATA UNIFICADA'!$B$2:$B1007),0),MATCH(CL$2,'CAMAGUI DATA UNIFICADA'!$C$1:$T$1,0)),"")</f>
        <v>343.9955847</v>
      </c>
      <c r="CM90" s="140">
        <f t="array" ref="CM90">IFERROR(INDEX('CAMAGUI DATA UNIFICADA'!$C$2:$T1007,MATCH(1,($A90='CAMAGUI DATA UNIFICADA'!$A$2:$A1007)*($BV$1='CAMAGUI DATA UNIFICADA'!$B$2:$B1007),0),MATCH(CM$2,'CAMAGUI DATA UNIFICADA'!$C$1:$T$1,0)),"")</f>
        <v>10.99889619</v>
      </c>
      <c r="CN90" s="138" t="str">
        <f t="array" ref="CN90">IFERROR(INDEX('CAMAGUI DATA UNIFICADA'!$C$2:$T1007,MATCH(1,($A90='CAMAGUI DATA UNIFICADA'!$A$2:$A1007)*($CN$1='CAMAGUI DATA UNIFICADA'!$B$2:$B1007),0),MATCH(CN$2,'CAMAGUI DATA UNIFICADA'!$C$1:$T$1,0)),"")</f>
        <v>CA6250824</v>
      </c>
      <c r="CO90" s="2">
        <f t="array" ref="CO90">IFERROR(INDEX('CAMAGUI DATA UNIFICADA'!$C$2:$T1007,MATCH(1,($A90='CAMAGUI DATA UNIFICADA'!$A$2:$A1007)*($CN$1='CAMAGUI DATA UNIFICADA'!$B$2:$B1007),0),MATCH(CO$2,'CAMAGUI DATA UNIFICADA'!$C$1:$T$1,0)),"")</f>
        <v>475</v>
      </c>
      <c r="CP90" s="2">
        <f t="array" ref="CP90">IFERROR(INDEX('CAMAGUI DATA UNIFICADA'!$C$2:$T1007,MATCH(1,($A90='CAMAGUI DATA UNIFICADA'!$A$2:$A1007)*($CN$1='CAMAGUI DATA UNIFICADA'!$B$2:$B1007),0),MATCH(CP$2,'CAMAGUI DATA UNIFICADA'!$C$1:$T$1,0)),"")</f>
        <v>3225</v>
      </c>
      <c r="CQ90" s="2" t="str">
        <f t="array" ref="CQ90">IFERROR(INDEX('CAMAGUI DATA UNIFICADA'!$C$2:$T1007,MATCH(1,($A90='CAMAGUI DATA UNIFICADA'!$A$2:$A1007)*($CN$1='CAMAGUI DATA UNIFICADA'!$B$2:$B1007),0),MATCH(CQ$2,'CAMAGUI DATA UNIFICADA'!$C$1:$T$1,0)),"")</f>
        <v>SKR MAST E AD</v>
      </c>
      <c r="CR90" s="139">
        <f t="array" ref="CR90">IFERROR(INDEX('CAMAGUI DATA UNIFICADA'!$C$2:$T1007,MATCH(1,($A90='CAMAGUI DATA UNIFICADA'!$A$2:$A1007)*($CN$1='CAMAGUI DATA UNIFICADA'!$B$2:$B1007),0),MATCH(CR$2,'CAMAGUI DATA UNIFICADA'!$C$1:$T$1,0)),"")</f>
        <v>3301.11</v>
      </c>
      <c r="CS90" s="2">
        <f t="array" ref="CS90">IFERROR(INDEX('CAMAGUI DATA UNIFICADA'!$C$2:$T1007,MATCH(1,($A90='CAMAGUI DATA UNIFICADA'!$A$2:$A1007)*($CN$1='CAMAGUI DATA UNIFICADA'!$B$2:$B1007),0),MATCH(CS$2,'CAMAGUI DATA UNIFICADA'!$C$1:$T$1,0)),"")</f>
        <v>9.54</v>
      </c>
      <c r="CT90" s="2">
        <f t="array" ref="CT90">IFERROR(INDEX('CAMAGUI DATA UNIFICADA'!$C$2:$T1007,MATCH(1,($A90='CAMAGUI DATA UNIFICADA'!$A$2:$A1007)*($CN$1='CAMAGUI DATA UNIFICADA'!$B$2:$B1007),0),MATCH(CT$2,'CAMAGUI DATA UNIFICADA'!$C$1:$T$1,0)),"")</f>
        <v>3.45</v>
      </c>
      <c r="CU90" s="33">
        <f t="array" ref="CU90">IFERROR(INDEX('CAMAGUI DATA UNIFICADA'!$C$2:$T1007,MATCH(1,($A90='CAMAGUI DATA UNIFICADA'!$A$2:$A1007)*($CN$1='CAMAGUI DATA UNIFICADA'!$B$2:$B1007),0),MATCH(CU$2,'CAMAGUI DATA UNIFICADA'!$C$1:$T$1,0)),"")</f>
        <v>5.14848</v>
      </c>
      <c r="CV90" s="60">
        <f t="array" ref="CV90">IFERROR(INDEX('CAMAGUI DATA UNIFICADA'!$C$2:$T1007,MATCH(1,($A90='CAMAGUI DATA UNIFICADA'!$A$2:$A1007)*($CN$1='CAMAGUI DATA UNIFICADA'!$B$2:$B1007),0),MATCH(CV$2,'CAMAGUI DATA UNIFICADA'!$C$1:$T$1,0)),"")</f>
        <v>967088.4687</v>
      </c>
      <c r="CW90" s="33">
        <f t="array" ref="CW90">IFERROR(INDEX('CAMAGUI DATA UNIFICADA'!$C$2:$T1007,MATCH(1,($A90='CAMAGUI DATA UNIFICADA'!$A$2:$A1007)*($CN$1='CAMAGUI DATA UNIFICADA'!$B$2:$B1007),0),MATCH(CW$2,'CAMAGUI DATA UNIFICADA'!$C$1:$T$1,0)),"")</f>
        <v>1.038647343</v>
      </c>
      <c r="CX90" s="23">
        <f t="array" ref="CX90">IFERROR(INDEX('CAMAGUI DATA UNIFICADA'!$C$2:$T1007,MATCH(1,($A90='CAMAGUI DATA UNIFICADA'!$A$2:$A1007)*($CN$1='CAMAGUI DATA UNIFICADA'!$B$2:$B1007),0),MATCH(CX$2,'CAMAGUI DATA UNIFICADA'!$C$1:$T$1,0)),"")</f>
        <v>0.8059070573</v>
      </c>
      <c r="CY90" s="23">
        <f t="array" ref="CY90">IFERROR(INDEX('CAMAGUI DATA UNIFICADA'!$C$2:$T1007,MATCH(1,($A90='CAMAGUI DATA UNIFICADA'!$A$2:$A1007)*($CN$1='CAMAGUI DATA UNIFICADA'!$B$2:$B1007),0),MATCH(CY$2,'CAMAGUI DATA UNIFICADA'!$C$1:$T$1,0)),"")</f>
        <v>0.75</v>
      </c>
      <c r="CZ90" s="60">
        <f t="array" ref="CZ90">IFERROR(INDEX('CAMAGUI DATA UNIFICADA'!$C$2:$T1007,MATCH(1,($A90='CAMAGUI DATA UNIFICADA'!$A$2:$A1007)*($CN$1='CAMAGUI DATA UNIFICADA'!$B$2:$B1007),0),MATCH(CZ$2,'CAMAGUI DATA UNIFICADA'!$C$1:$T$1,0)),"")</f>
        <v>102857.1429</v>
      </c>
      <c r="DA90" s="2">
        <f t="array" ref="DA90">IFERROR(INDEX('CAMAGUI DATA UNIFICADA'!$C$2:$T1007,MATCH(1,($A90='CAMAGUI DATA UNIFICADA'!$A$2:$A1007)*($CN$1='CAMAGUI DATA UNIFICADA'!$B$2:$B1007),0),MATCH(DA$2,'CAMAGUI DATA UNIFICADA'!$C$1:$T$1,0)),"")</f>
        <v>3</v>
      </c>
      <c r="DB90" s="2">
        <f t="array" ref="DB90">IFERROR(INDEX('CAMAGUI DATA UNIFICADA'!$C$2:$T1007,MATCH(1,($A90='CAMAGUI DATA UNIFICADA'!$A$2:$A1007)*($CN$1='CAMAGUI DATA UNIFICADA'!$B$2:$B1007),0),MATCH(DB$2,'CAMAGUI DATA UNIFICADA'!$C$1:$T$1,0)),"")</f>
        <v>12.54</v>
      </c>
      <c r="DC90" s="33">
        <f t="array" ref="DC90">IFERROR(INDEX('CAMAGUI DATA UNIFICADA'!$C$2:$T1007,MATCH(1,($A90='CAMAGUI DATA UNIFICADA'!$A$2:$A1007)*($CN$1='CAMAGUI DATA UNIFICADA'!$B$2:$B1007),0),MATCH(DC$2,'CAMAGUI DATA UNIFICADA'!$C$1:$T$1,0)),"")</f>
        <v>4.32624</v>
      </c>
      <c r="DD90" s="60">
        <f t="array" ref="DD90">IFERROR(INDEX('CAMAGUI DATA UNIFICADA'!$C$2:$T1007,MATCH(1,($A90='CAMAGUI DATA UNIFICADA'!$A$2:$A1007)*($CN$1='CAMAGUI DATA UNIFICADA'!$B$2:$B1007),0),MATCH(DD$2,'CAMAGUI DATA UNIFICADA'!$C$1:$T$1,0)),"")</f>
        <v>523.5703462</v>
      </c>
      <c r="DE90" s="140">
        <f t="array" ref="DE90">IFERROR(INDEX('CAMAGUI DATA UNIFICADA'!$C$2:$T1007,MATCH(1,($A90='CAMAGUI DATA UNIFICADA'!$A$2:$A1007)*($CN$1='CAMAGUI DATA UNIFICADA'!$B$2:$B1007),0),MATCH(DE$2,'CAMAGUI DATA UNIFICADA'!$C$1:$T$1,0)),"")</f>
        <v>12.14258656</v>
      </c>
      <c r="DF90" s="138" t="str">
        <f t="array" ref="DF90">IFERROR(INDEX('CAMAGUI DATA UNIFICADA'!$C$2:$T1007,MATCH(1,($A90='CAMAGUI DATA UNIFICADA'!$A$2:$A1007)*($DF$1='CAMAGUI DATA UNIFICADA'!$B$2:$B1007),0),MATCH(DF$2,'CAMAGUI DATA UNIFICADA'!$C$1:$T$1,0)),"")</f>
        <v/>
      </c>
      <c r="DG90" s="2" t="str">
        <f t="array" ref="DG90">IFERROR(INDEX('CAMAGUI DATA UNIFICADA'!$C$2:$T1007,MATCH(1,($A90='CAMAGUI DATA UNIFICADA'!$A$2:$A1007)*($DF$1='CAMAGUI DATA UNIFICADA'!$B$2:$B1007),0),MATCH(DG$2,'CAMAGUI DATA UNIFICADA'!$C$1:$T$1,0)),"")</f>
        <v/>
      </c>
      <c r="DH90" s="2" t="str">
        <f t="array" ref="DH90">IFERROR(INDEX('CAMAGUI DATA UNIFICADA'!$C$2:$T1007,MATCH(1,($A90='CAMAGUI DATA UNIFICADA'!$A$2:$A1007)*($DF$1='CAMAGUI DATA UNIFICADA'!$B$2:$B1007),0),MATCH(DH$2,'CAMAGUI DATA UNIFICADA'!$C$1:$T$1,0)),"")</f>
        <v/>
      </c>
      <c r="DI90" s="2" t="str">
        <f t="array" ref="DI90">IFERROR(INDEX('CAMAGUI DATA UNIFICADA'!$C$2:$T1007,MATCH(1,($A90='CAMAGUI DATA UNIFICADA'!$A$2:$A1007)*($DF$1='CAMAGUI DATA UNIFICADA'!$B$2:$B1007),0),MATCH(DI$2,'CAMAGUI DATA UNIFICADA'!$C$1:$T$1,0)),"")</f>
        <v/>
      </c>
      <c r="DJ90" s="139" t="str">
        <f t="array" ref="DJ90">IFERROR(INDEX('CAMAGUI DATA UNIFICADA'!$C$2:$T1007,MATCH(1,($A90='CAMAGUI DATA UNIFICADA'!$A$2:$A1007)*($DF$1='CAMAGUI DATA UNIFICADA'!$B$2:$B1007),0),MATCH(DJ$2,'CAMAGUI DATA UNIFICADA'!$C$1:$T$1,0)),"")</f>
        <v/>
      </c>
      <c r="DK90" s="2" t="str">
        <f t="array" ref="DK90">IFERROR(INDEX('CAMAGUI DATA UNIFICADA'!$C$2:$T1007,MATCH(1,($A90='CAMAGUI DATA UNIFICADA'!$A$2:$A1007)*($DF$1='CAMAGUI DATA UNIFICADA'!$B$2:$B1007),0),MATCH(DK$2,'CAMAGUI DATA UNIFICADA'!$C$1:$T$1,0)),"")</f>
        <v/>
      </c>
      <c r="DL90" s="2" t="str">
        <f t="array" ref="DL90">IFERROR(INDEX('CAMAGUI DATA UNIFICADA'!$C$2:$T1007,MATCH(1,($A90='CAMAGUI DATA UNIFICADA'!$A$2:$A1007)*($DF$1='CAMAGUI DATA UNIFICADA'!$B$2:$B1007),0),MATCH(DL$2,'CAMAGUI DATA UNIFICADA'!$C$1:$T$1,0)),"")</f>
        <v/>
      </c>
      <c r="DM90" s="33" t="str">
        <f t="array" ref="DM90">IFERROR(INDEX('CAMAGUI DATA UNIFICADA'!$C$2:$T1007,MATCH(1,($A90='CAMAGUI DATA UNIFICADA'!$A$2:$A1007)*($DF$1='CAMAGUI DATA UNIFICADA'!$B$2:$B1007),0),MATCH(DM$2,'CAMAGUI DATA UNIFICADA'!$C$1:$T$1,0)),"")</f>
        <v/>
      </c>
      <c r="DN90" s="60" t="str">
        <f t="array" ref="DN90">IFERROR(INDEX('CAMAGUI DATA UNIFICADA'!$C$2:$T1007,MATCH(1,($A90='CAMAGUI DATA UNIFICADA'!$A$2:$A1007)*($DF$1='CAMAGUI DATA UNIFICADA'!$B$2:$B1007),0),MATCH(DN$2,'CAMAGUI DATA UNIFICADA'!$C$1:$T$1,0)),"")</f>
        <v/>
      </c>
      <c r="DO90" s="33" t="str">
        <f t="array" ref="DO90">IFERROR(INDEX('CAMAGUI DATA UNIFICADA'!$C$2:$T1007,MATCH(1,($A90='CAMAGUI DATA UNIFICADA'!$A$2:$A1007)*($DF$1='CAMAGUI DATA UNIFICADA'!$B$2:$B1007),0),MATCH(DO$2,'CAMAGUI DATA UNIFICADA'!$C$1:$T$1,0)),"")</f>
        <v/>
      </c>
      <c r="DP90" s="23" t="str">
        <f t="array" ref="DP90">IFERROR(INDEX('CAMAGUI DATA UNIFICADA'!$C$2:$T1007,MATCH(1,($A90='CAMAGUI DATA UNIFICADA'!$A$2:$A1007)*($DF$1='CAMAGUI DATA UNIFICADA'!$B$2:$B1007),0),MATCH(DP$2,'CAMAGUI DATA UNIFICADA'!$C$1:$T$1,0)),"")</f>
        <v/>
      </c>
      <c r="DQ90" s="23" t="str">
        <f t="array" ref="DQ90">IFERROR(INDEX('CAMAGUI DATA UNIFICADA'!$C$2:$T1007,MATCH(1,($A90='CAMAGUI DATA UNIFICADA'!$A$2:$A1007)*($DF$1='CAMAGUI DATA UNIFICADA'!$B$2:$B1007),0),MATCH(DQ$2,'CAMAGUI DATA UNIFICADA'!$C$1:$T$1,0)),"")</f>
        <v/>
      </c>
      <c r="DR90" s="2" t="str">
        <f t="array" ref="DR90">IFERROR(INDEX('CAMAGUI DATA UNIFICADA'!$C$2:$T1007,MATCH(1,($A90='CAMAGUI DATA UNIFICADA'!$A$2:$A1007)*($DF$1='CAMAGUI DATA UNIFICADA'!$B$2:$B1007),0),MATCH(DR$2,'CAMAGUI DATA UNIFICADA'!$C$1:$T$1,0)),"")</f>
        <v/>
      </c>
      <c r="DS90" s="2" t="str">
        <f t="array" ref="DS90">IFERROR(INDEX('CAMAGUI DATA UNIFICADA'!$C$2:$T1007,MATCH(1,($A90='CAMAGUI DATA UNIFICADA'!$A$2:$A1007)*($DF$1='CAMAGUI DATA UNIFICADA'!$B$2:$B1007),0),MATCH(DS$2,'CAMAGUI DATA UNIFICADA'!$C$1:$T$1,0)),"")</f>
        <v/>
      </c>
      <c r="DT90" s="2" t="str">
        <f t="array" ref="DT90">IFERROR(INDEX('CAMAGUI DATA UNIFICADA'!$C$2:$T1007,MATCH(1,($A90='CAMAGUI DATA UNIFICADA'!$A$2:$A1007)*($DF$1='CAMAGUI DATA UNIFICADA'!$B$2:$B1007),0),MATCH(DT$2,'CAMAGUI DATA UNIFICADA'!$C$1:$T$1,0)),"")</f>
        <v/>
      </c>
      <c r="DU90" s="33" t="str">
        <f t="array" ref="DU90">IFERROR(INDEX('CAMAGUI DATA UNIFICADA'!$C$2:$T1007,MATCH(1,($A90='CAMAGUI DATA UNIFICADA'!$A$2:$A1007)*($DF$1='CAMAGUI DATA UNIFICADA'!$B$2:$B1007),0),MATCH(DU$2,'CAMAGUI DATA UNIFICADA'!$C$1:$T$1,0)),"")</f>
        <v/>
      </c>
      <c r="DV90" s="60" t="str">
        <f t="array" ref="DV90">IFERROR(INDEX('CAMAGUI DATA UNIFICADA'!$C$2:$T1007,MATCH(1,($A90='CAMAGUI DATA UNIFICADA'!$A$2:$A1007)*($DF$1='CAMAGUI DATA UNIFICADA'!$B$2:$B1007),0),MATCH(DV$2,'CAMAGUI DATA UNIFICADA'!$C$1:$T$1,0)),"")</f>
        <v/>
      </c>
      <c r="DW90" s="140" t="str">
        <f t="array" ref="DW90">IFERROR(INDEX('CAMAGUI DATA UNIFICADA'!$C$2:$T1007,MATCH(1,($A90='CAMAGUI DATA UNIFICADA'!$A$2:$A1007)*($DF$1='CAMAGUI DATA UNIFICADA'!$B$2:$B1007),0),MATCH(DW$2,'CAMAGUI DATA UNIFICADA'!$C$1:$T$1,0)),"")</f>
        <v/>
      </c>
      <c r="DX90" s="144" t="str">
        <f t="array" ref="DX90">IFERROR(INDEX('CAMAGUI DATA UNIFICADA'!$C$2:$T1007,MATCH(1,($A90='CAMAGUI DATA UNIFICADA'!$A$2:$A1007)*($DX$1='CAMAGUI DATA UNIFICADA'!$B$2:$B1007),0),MATCH(DX$2,'CAMAGUI DATA UNIFICADA'!$C$1:$T$1,0)),"")</f>
        <v/>
      </c>
      <c r="DY90" s="60" t="str">
        <f t="array" ref="DY90">IFERROR(INDEX('CAMAGUI DATA UNIFICADA'!$C$2:$T1007,MATCH(1,($A90='CAMAGUI DATA UNIFICADA'!$A$2:$A1007)*($DX$1='CAMAGUI DATA UNIFICADA'!$B$2:$B1007),0),MATCH(DY$2,'CAMAGUI DATA UNIFICADA'!$C$1:$T$1,0)),"")</f>
        <v/>
      </c>
      <c r="DZ90" s="60" t="str">
        <f t="array" ref="DZ90">IFERROR(INDEX('CAMAGUI DATA UNIFICADA'!$C$2:$T1007,MATCH(1,($A90='CAMAGUI DATA UNIFICADA'!$A$2:$A1007)*($DX$1='CAMAGUI DATA UNIFICADA'!$B$2:$B1007),0),MATCH(DZ$2,'CAMAGUI DATA UNIFICADA'!$C$1:$T$1,0)),"")</f>
        <v/>
      </c>
      <c r="EA90" s="60" t="str">
        <f t="array" ref="EA90">IFERROR(INDEX('CAMAGUI DATA UNIFICADA'!$C$2:$T1007,MATCH(1,($A90='CAMAGUI DATA UNIFICADA'!$A$2:$A1007)*($DX$1='CAMAGUI DATA UNIFICADA'!$B$2:$B1007),0),MATCH(EA$2,'CAMAGUI DATA UNIFICADA'!$C$1:$T$1,0)),"")</f>
        <v/>
      </c>
      <c r="EB90" s="60" t="str">
        <f t="array" ref="EB90">IFERROR(INDEX('CAMAGUI DATA UNIFICADA'!$C$2:$T1007,MATCH(1,($A90='CAMAGUI DATA UNIFICADA'!$A$2:$A1007)*($DX$1='CAMAGUI DATA UNIFICADA'!$B$2:$B1007),0),MATCH(EB$2,'CAMAGUI DATA UNIFICADA'!$C$1:$T$1,0)),"")</f>
        <v/>
      </c>
      <c r="EC90" s="60" t="str">
        <f t="array" ref="EC90">IFERROR(INDEX('CAMAGUI DATA UNIFICADA'!$C$2:$T1007,MATCH(1,($A90='CAMAGUI DATA UNIFICADA'!$A$2:$A1007)*($DX$1='CAMAGUI DATA UNIFICADA'!$B$2:$B1007),0),MATCH(EC$2,'CAMAGUI DATA UNIFICADA'!$C$1:$T$1,0)),"")</f>
        <v/>
      </c>
      <c r="ED90" s="60" t="str">
        <f t="array" ref="ED90">IFERROR(INDEX('CAMAGUI DATA UNIFICADA'!$C$2:$T1007,MATCH(1,($A90='CAMAGUI DATA UNIFICADA'!$A$2:$A1007)*($DX$1='CAMAGUI DATA UNIFICADA'!$B$2:$B1007),0),MATCH(ED$2,'CAMAGUI DATA UNIFICADA'!$C$1:$T$1,0)),"")</f>
        <v/>
      </c>
      <c r="EE90" s="60" t="str">
        <f t="array" ref="EE90">IFERROR(INDEX('CAMAGUI DATA UNIFICADA'!$C$2:$T1007,MATCH(1,($A90='CAMAGUI DATA UNIFICADA'!$A$2:$A1007)*($DX$1='CAMAGUI DATA UNIFICADA'!$B$2:$B1007),0),MATCH(EE$2,'CAMAGUI DATA UNIFICADA'!$C$1:$T$1,0)),"")</f>
        <v/>
      </c>
      <c r="EF90" s="60" t="str">
        <f t="array" ref="EF90">IFERROR(INDEX('CAMAGUI DATA UNIFICADA'!$C$2:$T1007,MATCH(1,($A90='CAMAGUI DATA UNIFICADA'!$A$2:$A1007)*($DX$1='CAMAGUI DATA UNIFICADA'!$B$2:$B1007),0),MATCH(EF$2,'CAMAGUI DATA UNIFICADA'!$C$1:$T$1,0)),"")</f>
        <v/>
      </c>
      <c r="EG90" s="60" t="str">
        <f t="array" ref="EG90">IFERROR(INDEX('CAMAGUI DATA UNIFICADA'!$C$2:$T1007,MATCH(1,($A90='CAMAGUI DATA UNIFICADA'!$A$2:$A1007)*($DX$1='CAMAGUI DATA UNIFICADA'!$B$2:$B1007),0),MATCH(EG$2,'CAMAGUI DATA UNIFICADA'!$C$1:$T$1,0)),"")</f>
        <v/>
      </c>
      <c r="EH90" s="60" t="str">
        <f t="array" ref="EH90">IFERROR(INDEX('CAMAGUI DATA UNIFICADA'!$C$2:$T1007,MATCH(1,($A90='CAMAGUI DATA UNIFICADA'!$A$2:$A1007)*($DX$1='CAMAGUI DATA UNIFICADA'!$B$2:$B1007),0),MATCH(EH$2,'CAMAGUI DATA UNIFICADA'!$C$1:$T$1,0)),"")</f>
        <v/>
      </c>
      <c r="EI90" s="60" t="str">
        <f t="array" ref="EI90">IFERROR(INDEX('CAMAGUI DATA UNIFICADA'!$C$2:$T1007,MATCH(1,($A90='CAMAGUI DATA UNIFICADA'!$A$2:$A1007)*($DX$1='CAMAGUI DATA UNIFICADA'!$B$2:$B1007),0),MATCH(EI$2,'CAMAGUI DATA UNIFICADA'!$C$1:$T$1,0)),"")</f>
        <v/>
      </c>
      <c r="EJ90" s="60" t="str">
        <f t="array" ref="EJ90">IFERROR(INDEX('CAMAGUI DATA UNIFICADA'!$C$2:$T1007,MATCH(1,($A90='CAMAGUI DATA UNIFICADA'!$A$2:$A1007)*($DX$1='CAMAGUI DATA UNIFICADA'!$B$2:$B1007),0),MATCH(EJ$2,'CAMAGUI DATA UNIFICADA'!$C$1:$T$1,0)),"")</f>
        <v/>
      </c>
      <c r="EK90" s="60" t="str">
        <f t="array" ref="EK90">IFERROR(INDEX('CAMAGUI DATA UNIFICADA'!$C$2:$T1007,MATCH(1,($A90='CAMAGUI DATA UNIFICADA'!$A$2:$A1007)*($DX$1='CAMAGUI DATA UNIFICADA'!$B$2:$B1007),0),MATCH(EK$2,'CAMAGUI DATA UNIFICADA'!$C$1:$T$1,0)),"")</f>
        <v/>
      </c>
      <c r="EL90" s="60" t="str">
        <f t="array" ref="EL90">IFERROR(INDEX('CAMAGUI DATA UNIFICADA'!$C$2:$T1007,MATCH(1,($A90='CAMAGUI DATA UNIFICADA'!$A$2:$A1007)*($DX$1='CAMAGUI DATA UNIFICADA'!$B$2:$B1007),0),MATCH(EL$2,'CAMAGUI DATA UNIFICADA'!$C$1:$T$1,0)),"")</f>
        <v/>
      </c>
      <c r="EM90" s="60" t="str">
        <f t="array" ref="EM90">IFERROR(INDEX('CAMAGUI DATA UNIFICADA'!$C$2:$T1007,MATCH(1,($A90='CAMAGUI DATA UNIFICADA'!$A$2:$A1007)*($DX$1='CAMAGUI DATA UNIFICADA'!$B$2:$B1007),0),MATCH(EM$2,'CAMAGUI DATA UNIFICADA'!$C$1:$T$1,0)),"")</f>
        <v/>
      </c>
      <c r="EN90" s="60" t="str">
        <f t="array" ref="EN90">IFERROR(INDEX('CAMAGUI DATA UNIFICADA'!$C$2:$T1007,MATCH(1,($A90='CAMAGUI DATA UNIFICADA'!$A$2:$A1007)*($DX$1='CAMAGUI DATA UNIFICADA'!$B$2:$B1007),0),MATCH(EN$2,'CAMAGUI DATA UNIFICADA'!$C$1:$T$1,0)),"")</f>
        <v/>
      </c>
      <c r="EO90" s="140" t="str">
        <f t="array" ref="EO90">IFERROR(INDEX('CAMAGUI DATA UNIFICADA'!$C$2:$T1007,MATCH(1,($A90='CAMAGUI DATA UNIFICADA'!$A$2:$A1007)*($DX$1='CAMAGUI DATA UNIFICADA'!$B$2:$B1007),0),MATCH(EO$2,'CAMAGUI DATA UNIFICADA'!$C$1:$T$1,0)),"")</f>
        <v/>
      </c>
    </row>
    <row r="91">
      <c r="A91" s="137">
        <v>45565.0</v>
      </c>
      <c r="B91" s="138" t="str">
        <f t="array" ref="B91">IFERROR(INDEX('CAMAGUI DATA UNIFICADA'!$C$2:$T1007,MATCH(1,($A91='CAMAGUI DATA UNIFICADA'!$A$2:$A1007)*($B$1='CAMAGUI DATA UNIFICADA'!$B$2:$B1007),0),MATCH(B$2,'CAMAGUI DATA UNIFICADA'!$C$1:$T$1,0)),"")</f>
        <v/>
      </c>
      <c r="C91" s="2" t="str">
        <f t="array" ref="C91">IFERROR(INDEX('CAMAGUI DATA UNIFICADA'!$C$2:$T1007,MATCH(1,($A91='CAMAGUI DATA UNIFICADA'!$A$2:$A1007)*($B$1='CAMAGUI DATA UNIFICADA'!$B$2:$B1007),0),MATCH(C$2,'CAMAGUI DATA UNIFICADA'!$C$1:$T$1,0)),"")</f>
        <v/>
      </c>
      <c r="D91" s="2" t="str">
        <f t="array" ref="D91">IFERROR(INDEX('CAMAGUI DATA UNIFICADA'!$C$2:$T1007,MATCH(1,($A91='CAMAGUI DATA UNIFICADA'!$A$2:$A1007)*($B$1='CAMAGUI DATA UNIFICADA'!$B$2:$B1007),0),MATCH(D$2,'CAMAGUI DATA UNIFICADA'!$C$1:$T$1,0)),"")</f>
        <v/>
      </c>
      <c r="E91" s="2" t="str">
        <f t="array" ref="E91">IFERROR(INDEX('CAMAGUI DATA UNIFICADA'!$C$2:$T1007,MATCH(1,($A91='CAMAGUI DATA UNIFICADA'!$A$2:$A1007)*($B$1='CAMAGUI DATA UNIFICADA'!$B$2:$B1007),0),MATCH(E$2,'CAMAGUI DATA UNIFICADA'!$C$1:$T$1,0)),"")</f>
        <v/>
      </c>
      <c r="F91" s="139" t="str">
        <f t="array" ref="F91">IFERROR(INDEX('CAMAGUI DATA UNIFICADA'!$C$2:$T1007,MATCH(1,($A91='CAMAGUI DATA UNIFICADA'!$A$2:$A1007)*($B$1='CAMAGUI DATA UNIFICADA'!$B$2:$B1007),0),MATCH(F$2,'CAMAGUI DATA UNIFICADA'!$C$1:$T$1,0)),"")</f>
        <v/>
      </c>
      <c r="G91" s="2" t="str">
        <f t="array" ref="G91">IFERROR(INDEX('CAMAGUI DATA UNIFICADA'!$C$2:$T1007,MATCH(1,($A91='CAMAGUI DATA UNIFICADA'!$A$2:$A1007)*($B$1='CAMAGUI DATA UNIFICADA'!$B$2:$B1007),0),MATCH(G$2,'CAMAGUI DATA UNIFICADA'!$C$1:$T$1,0)),"")</f>
        <v/>
      </c>
      <c r="H91" s="2" t="str">
        <f t="array" ref="H91">IFERROR(INDEX('CAMAGUI DATA UNIFICADA'!$C$2:$T1007,MATCH(1,($A91='CAMAGUI DATA UNIFICADA'!$A$2:$A1007)*($B$1='CAMAGUI DATA UNIFICADA'!$B$2:$B1007),0),MATCH(H$2,'CAMAGUI DATA UNIFICADA'!$C$1:$T$1,0)),"")</f>
        <v/>
      </c>
      <c r="I91" s="33" t="str">
        <f t="array" ref="I91">IFERROR(INDEX('CAMAGUI DATA UNIFICADA'!$C$2:$T1007,MATCH(1,($A91='CAMAGUI DATA UNIFICADA'!$A$2:$A1007)*($B$1='CAMAGUI DATA UNIFICADA'!$B$2:$B1007),0),MATCH(I$2,'CAMAGUI DATA UNIFICADA'!$C$1:$T$1,0)),"")</f>
        <v/>
      </c>
      <c r="J91" s="60" t="str">
        <f t="array" ref="J91">IFERROR(INDEX('CAMAGUI DATA UNIFICADA'!$C$2:$T1007,MATCH(1,($A91='CAMAGUI DATA UNIFICADA'!$A$2:$A1007)*($B$1='CAMAGUI DATA UNIFICADA'!$B$2:$B1007),0),MATCH(J$2,'CAMAGUI DATA UNIFICADA'!$C$1:$T$1,0)),"")</f>
        <v/>
      </c>
      <c r="K91" s="33" t="str">
        <f t="array" ref="K91">IFERROR(INDEX('CAMAGUI DATA UNIFICADA'!$C$2:$T1007,MATCH(1,($A91='CAMAGUI DATA UNIFICADA'!$A$2:$A1007)*($B$1='CAMAGUI DATA UNIFICADA'!$B$2:$B1007),0),MATCH(K$2,'CAMAGUI DATA UNIFICADA'!$C$1:$T$1,0)),"")</f>
        <v/>
      </c>
      <c r="L91" s="23" t="str">
        <f t="array" ref="L91">IFERROR(INDEX('CAMAGUI DATA UNIFICADA'!$C$2:$T1007,MATCH(1,($A91='CAMAGUI DATA UNIFICADA'!$A$2:$A1007)*($B$1='CAMAGUI DATA UNIFICADA'!$B$2:$B1007),0),MATCH(L$2,'CAMAGUI DATA UNIFICADA'!$C$1:$T$1,0)),"")</f>
        <v/>
      </c>
      <c r="M91" s="23" t="str">
        <f t="array" ref="M91">IFERROR(INDEX('CAMAGUI DATA UNIFICADA'!$C$2:$T1007,MATCH(1,($A91='CAMAGUI DATA UNIFICADA'!$A$2:$A1007)*($B$1='CAMAGUI DATA UNIFICADA'!$B$2:$B1007),0),MATCH(M$2,'CAMAGUI DATA UNIFICADA'!$C$1:$T$1,0)),"")</f>
        <v/>
      </c>
      <c r="N91" s="60" t="str">
        <f t="array" ref="N91">IFERROR(INDEX('CAMAGUI DATA UNIFICADA'!$C$2:$T1007,MATCH(1,($A91='CAMAGUI DATA UNIFICADA'!$A$2:$A1007)*($B$1='CAMAGUI DATA UNIFICADA'!$B$2:$B1007),0),MATCH(N$2,'CAMAGUI DATA UNIFICADA'!$C$1:$T$1,0)),"")</f>
        <v/>
      </c>
      <c r="O91" s="2" t="str">
        <f t="array" ref="O91">IFERROR(INDEX('CAMAGUI DATA UNIFICADA'!$C$2:$T1007,MATCH(1,($A91='CAMAGUI DATA UNIFICADA'!$A$2:$A1007)*($B$1='CAMAGUI DATA UNIFICADA'!$B$2:$B1007),0),MATCH(O$2,'CAMAGUI DATA UNIFICADA'!$C$1:$T$1,0)),"")</f>
        <v/>
      </c>
      <c r="P91" s="2" t="str">
        <f t="array" ref="P91">IFERROR(INDEX('CAMAGUI DATA UNIFICADA'!$C$2:$T1007,MATCH(1,($A91='CAMAGUI DATA UNIFICADA'!$A$2:$A1007)*($B$1='CAMAGUI DATA UNIFICADA'!$B$2:$B1007),0),MATCH(P$2,'CAMAGUI DATA UNIFICADA'!$C$1:$T$1,0)),"")</f>
        <v/>
      </c>
      <c r="Q91" s="33" t="str">
        <f t="array" ref="Q91">IFERROR(INDEX('CAMAGUI DATA UNIFICADA'!$C$2:$T1007,MATCH(1,($A91='CAMAGUI DATA UNIFICADA'!$A$2:$A1007)*($B$1='CAMAGUI DATA UNIFICADA'!$B$2:$B1007),0),MATCH(Q$2,'CAMAGUI DATA UNIFICADA'!$C$1:$T$1,0)),"")</f>
        <v/>
      </c>
      <c r="R91" s="60" t="str">
        <f t="array" ref="R91">IFERROR(INDEX('CAMAGUI DATA UNIFICADA'!$C$2:$T1007,MATCH(1,($A91='CAMAGUI DATA UNIFICADA'!$A$2:$A1007)*($B$1='CAMAGUI DATA UNIFICADA'!$B$2:$B1007),0),MATCH(R$2,'CAMAGUI DATA UNIFICADA'!$C$1:$T$1,0)),"")</f>
        <v/>
      </c>
      <c r="S91" s="140" t="str">
        <f t="array" ref="S91">IFERROR(INDEX('CAMAGUI DATA UNIFICADA'!$C$2:$T1007,MATCH(1,($A91='CAMAGUI DATA UNIFICADA'!$A$2:$A1007)*($B$1='CAMAGUI DATA UNIFICADA'!$B$2:$B1007),0),MATCH(S$2,'CAMAGUI DATA UNIFICADA'!$C$1:$T$1,0)),"")</f>
        <v/>
      </c>
      <c r="T91" s="138" t="str">
        <f t="array" ref="T91">IFERROR(INDEX('CAMAGUI DATA UNIFICADA'!$C$2:$T1007,MATCH(1,($A91='CAMAGUI DATA UNIFICADA'!$A$2:$A1007)*($T$1='CAMAGUI DATA UNIFICADA'!$B$2:$B1007),0),MATCH(T$2,'CAMAGUI DATA UNIFICADA'!$C$1:$T$1,0)),"")</f>
        <v/>
      </c>
      <c r="U91" s="2" t="str">
        <f t="array" ref="U91">IFERROR(INDEX('CAMAGUI DATA UNIFICADA'!$C$2:$T1007,MATCH(1,($A91='CAMAGUI DATA UNIFICADA'!$A$2:$A1007)*($T$1='CAMAGUI DATA UNIFICADA'!$B$2:$B1007),0),MATCH(U$2,'CAMAGUI DATA UNIFICADA'!$C$1:$T$1,0)),"")</f>
        <v/>
      </c>
      <c r="V91" s="2" t="str">
        <f t="array" ref="V91">IFERROR(INDEX('CAMAGUI DATA UNIFICADA'!$C$2:$T1007,MATCH(1,($A91='CAMAGUI DATA UNIFICADA'!$A$2:$A1007)*($T$1='CAMAGUI DATA UNIFICADA'!$B$2:$B1007),0),MATCH(V$2,'CAMAGUI DATA UNIFICADA'!$C$1:$T$1,0)),"")</f>
        <v/>
      </c>
      <c r="W91" s="2" t="str">
        <f t="array" ref="W91">IFERROR(INDEX('CAMAGUI DATA UNIFICADA'!$C$2:$T1007,MATCH(1,($A91='CAMAGUI DATA UNIFICADA'!$A$2:$A1007)*($T$1='CAMAGUI DATA UNIFICADA'!$B$2:$B1007),0),MATCH(W$2,'CAMAGUI DATA UNIFICADA'!$C$1:$T$1,0)),"")</f>
        <v/>
      </c>
      <c r="X91" s="139" t="str">
        <f t="array" ref="X91">IFERROR(INDEX('CAMAGUI DATA UNIFICADA'!$C$2:$T1007,MATCH(1,($A91='CAMAGUI DATA UNIFICADA'!$A$2:$A1007)*($T$1='CAMAGUI DATA UNIFICADA'!$B$2:$B1007),0),MATCH(X$2,'CAMAGUI DATA UNIFICADA'!$C$1:$T$1,0)),"")</f>
        <v/>
      </c>
      <c r="Y91" s="2" t="str">
        <f t="array" ref="Y91">IFERROR(INDEX('CAMAGUI DATA UNIFICADA'!$C$2:$T1007,MATCH(1,($A91='CAMAGUI DATA UNIFICADA'!$A$2:$A1007)*($T$1='CAMAGUI DATA UNIFICADA'!$B$2:$B1007),0),MATCH(Y$2,'CAMAGUI DATA UNIFICADA'!$C$1:$T$1,0)),"")</f>
        <v/>
      </c>
      <c r="Z91" s="2" t="str">
        <f t="array" ref="Z91">IFERROR(INDEX('CAMAGUI DATA UNIFICADA'!$C$2:$T1007,MATCH(1,($A91='CAMAGUI DATA UNIFICADA'!$A$2:$A1007)*($T$1='CAMAGUI DATA UNIFICADA'!$B$2:$B1007),0),MATCH(Z$2,'CAMAGUI DATA UNIFICADA'!$C$1:$T$1,0)),"")</f>
        <v/>
      </c>
      <c r="AA91" s="2" t="str">
        <f t="array" ref="AA91">IFERROR(INDEX('CAMAGUI DATA UNIFICADA'!$C$2:$T1007,MATCH(1,($A91='CAMAGUI DATA UNIFICADA'!$A$2:$A1007)*($T$1='CAMAGUI DATA UNIFICADA'!$B$2:$B1007),0),MATCH(AA$2,'CAMAGUI DATA UNIFICADA'!$C$1:$T$1,0)),"")</f>
        <v/>
      </c>
      <c r="AB91" s="60" t="str">
        <f t="array" ref="AB91">IFERROR(INDEX('CAMAGUI DATA UNIFICADA'!$C$2:$T1007,MATCH(1,($A91='CAMAGUI DATA UNIFICADA'!$A$2:$A1007)*($T$1='CAMAGUI DATA UNIFICADA'!$B$2:$B1007),0),MATCH(AB$2,'CAMAGUI DATA UNIFICADA'!$C$1:$T$1,0)),"")</f>
        <v/>
      </c>
      <c r="AC91" s="33" t="str">
        <f t="array" ref="AC91">IFERROR(INDEX('CAMAGUI DATA UNIFICADA'!$C$2:$T1007,MATCH(1,($A91='CAMAGUI DATA UNIFICADA'!$A$2:$A1007)*($T$1='CAMAGUI DATA UNIFICADA'!$B$2:$B1007),0),MATCH(AC$2,'CAMAGUI DATA UNIFICADA'!$C$1:$T$1,0)),"")</f>
        <v/>
      </c>
      <c r="AD91" s="23" t="str">
        <f t="array" ref="AD91">IFERROR(INDEX('CAMAGUI DATA UNIFICADA'!$C$2:$T1007,MATCH(1,($A91='CAMAGUI DATA UNIFICADA'!$A$2:$A1007)*($T$1='CAMAGUI DATA UNIFICADA'!$B$2:$B1007),0),MATCH(AD$2,'CAMAGUI DATA UNIFICADA'!$C$1:$T$1,0)),"")</f>
        <v/>
      </c>
      <c r="AE91" s="23" t="str">
        <f t="array" ref="AE91">IFERROR(INDEX('CAMAGUI DATA UNIFICADA'!$C$2:$T1007,MATCH(1,($A91='CAMAGUI DATA UNIFICADA'!$A$2:$A1007)*($T$1='CAMAGUI DATA UNIFICADA'!$B$2:$B1007),0),MATCH(AE$2,'CAMAGUI DATA UNIFICADA'!$C$1:$T$1,0)),"")</f>
        <v/>
      </c>
      <c r="AF91" s="60" t="str">
        <f t="array" ref="AF91">IFERROR(INDEX('CAMAGUI DATA UNIFICADA'!$C$2:$T1007,MATCH(1,($A91='CAMAGUI DATA UNIFICADA'!$A$2:$A1007)*($T$1='CAMAGUI DATA UNIFICADA'!$B$2:$B1007),0),MATCH(AF$2,'CAMAGUI DATA UNIFICADA'!$C$1:$T$1,0)),"")</f>
        <v/>
      </c>
      <c r="AG91" s="2" t="str">
        <f t="array" ref="AG91">IFERROR(INDEX('CAMAGUI DATA UNIFICADA'!$C$2:$T1007,MATCH(1,($A91='CAMAGUI DATA UNIFICADA'!$A$2:$A1007)*($T$1='CAMAGUI DATA UNIFICADA'!$B$2:$B1007),0),MATCH(AG$2,'CAMAGUI DATA UNIFICADA'!$C$1:$T$1,0)),"")</f>
        <v/>
      </c>
      <c r="AH91" s="2" t="str">
        <f t="array" ref="AH91">IFERROR(INDEX('CAMAGUI DATA UNIFICADA'!$C$2:$T1007,MATCH(1,($A91='CAMAGUI DATA UNIFICADA'!$A$2:$A1007)*($T$1='CAMAGUI DATA UNIFICADA'!$B$2:$B1007),0),MATCH(AH$2,'CAMAGUI DATA UNIFICADA'!$C$1:$T$1,0)),"")</f>
        <v/>
      </c>
      <c r="AI91" s="33" t="str">
        <f t="array" ref="AI91">IFERROR(INDEX('CAMAGUI DATA UNIFICADA'!$C$2:$T1007,MATCH(1,($A91='CAMAGUI DATA UNIFICADA'!$A$2:$A1007)*($T$1='CAMAGUI DATA UNIFICADA'!$B$2:$B1007),0),MATCH(AI$2,'CAMAGUI DATA UNIFICADA'!$C$1:$T$1,0)),"")</f>
        <v/>
      </c>
      <c r="AJ91" s="60" t="str">
        <f t="array" ref="AJ91">IFERROR(INDEX('CAMAGUI DATA UNIFICADA'!$C$2:$T1007,MATCH(1,($A91='CAMAGUI DATA UNIFICADA'!$A$2:$A1007)*($T$1='CAMAGUI DATA UNIFICADA'!$B$2:$B1007),0),MATCH(AJ$2,'CAMAGUI DATA UNIFICADA'!$C$1:$T$1,0)),"")</f>
        <v/>
      </c>
      <c r="AK91" s="140" t="str">
        <f t="array" ref="AK91">IFERROR(INDEX('CAMAGUI DATA UNIFICADA'!$C$2:$T1007,MATCH(1,($A91='CAMAGUI DATA UNIFICADA'!$A$2:$A1007)*($T$1='CAMAGUI DATA UNIFICADA'!$B$2:$B1007),0),MATCH(AK$2,'CAMAGUI DATA UNIFICADA'!$C$1:$T$1,0)),"")</f>
        <v/>
      </c>
      <c r="AL91" s="138" t="str">
        <f t="array" ref="AL91">IFERROR(INDEX('CAMAGUI DATA UNIFICADA'!$C$2:$T1007,MATCH(1,($A91='CAMAGUI DATA UNIFICADA'!$A$2:$A1007)*($AL$1='CAMAGUI DATA UNIFICADA'!$B$2:$B1007),0),MATCH(AL$2,'CAMAGUI DATA UNIFICADA'!$C$1:$T$1,0)),"")</f>
        <v/>
      </c>
      <c r="AM91" s="2" t="str">
        <f t="array" ref="AM91">IFERROR(INDEX('CAMAGUI DATA UNIFICADA'!$C$2:$T1007,MATCH(1,($A91='CAMAGUI DATA UNIFICADA'!$A$2:$A1007)*($AL$1='CAMAGUI DATA UNIFICADA'!$B$2:$B1007),0),MATCH(AM$2,'CAMAGUI DATA UNIFICADA'!$C$1:$T$1,0)),"")</f>
        <v/>
      </c>
      <c r="AN91" s="2" t="str">
        <f t="array" ref="AN91">IFERROR(INDEX('CAMAGUI DATA UNIFICADA'!$C$2:$T1007,MATCH(1,($A91='CAMAGUI DATA UNIFICADA'!$A$2:$A1007)*($AL$1='CAMAGUI DATA UNIFICADA'!$B$2:$B1007),0),MATCH(AN$2,'CAMAGUI DATA UNIFICADA'!$C$1:$T$1,0)),"")</f>
        <v/>
      </c>
      <c r="AO91" s="2" t="str">
        <f t="array" ref="AO91">IFERROR(INDEX('CAMAGUI DATA UNIFICADA'!$C$2:$T1007,MATCH(1,($A91='CAMAGUI DATA UNIFICADA'!$A$2:$A1007)*($AL$1='CAMAGUI DATA UNIFICADA'!$B$2:$B1007),0),MATCH(AO$2,'CAMAGUI DATA UNIFICADA'!$C$1:$T$1,0)),"")</f>
        <v/>
      </c>
      <c r="AP91" s="139" t="str">
        <f t="array" ref="AP91">IFERROR(INDEX('CAMAGUI DATA UNIFICADA'!$C$2:$T1007,MATCH(1,($A91='CAMAGUI DATA UNIFICADA'!$A$2:$A1007)*($AL$1='CAMAGUI DATA UNIFICADA'!$B$2:$B1007),0),MATCH(AP$2,'CAMAGUI DATA UNIFICADA'!$C$1:$T$1,0)),"")</f>
        <v/>
      </c>
      <c r="AQ91" s="2" t="str">
        <f t="array" ref="AQ91">IFERROR(INDEX('CAMAGUI DATA UNIFICADA'!$C$2:$T1007,MATCH(1,($A91='CAMAGUI DATA UNIFICADA'!$A$2:$A1007)*($AL$1='CAMAGUI DATA UNIFICADA'!$B$2:$B1007),0),MATCH(AQ$2,'CAMAGUI DATA UNIFICADA'!$C$1:$T$1,0)),"")</f>
        <v/>
      </c>
      <c r="AR91" s="2" t="str">
        <f t="array" ref="AR91">IFERROR(INDEX('CAMAGUI DATA UNIFICADA'!$C$2:$T1007,MATCH(1,($A91='CAMAGUI DATA UNIFICADA'!$A$2:$A1007)*($AL$1='CAMAGUI DATA UNIFICADA'!$B$2:$B1007),0),MATCH(AR$2,'CAMAGUI DATA UNIFICADA'!$C$1:$T$1,0)),"")</f>
        <v/>
      </c>
      <c r="AS91" s="33" t="str">
        <f t="array" ref="AS91">IFERROR(INDEX('CAMAGUI DATA UNIFICADA'!$C$2:$T1007,MATCH(1,($A91='CAMAGUI DATA UNIFICADA'!$A$2:$A1007)*($AL$1='CAMAGUI DATA UNIFICADA'!$B$2:$B1007),0),MATCH(AS$2,'CAMAGUI DATA UNIFICADA'!$C$1:$T$1,0)),"")</f>
        <v/>
      </c>
      <c r="AT91" s="60" t="str">
        <f t="array" ref="AT91">IFERROR(INDEX('CAMAGUI DATA UNIFICADA'!$C$2:$T1007,MATCH(1,($A91='CAMAGUI DATA UNIFICADA'!$A$2:$A1007)*($AL$1='CAMAGUI DATA UNIFICADA'!$B$2:$B1007),0),MATCH(AT$2,'CAMAGUI DATA UNIFICADA'!$C$1:$T$1,0)),"")</f>
        <v/>
      </c>
      <c r="AU91" s="33" t="str">
        <f t="array" ref="AU91">IFERROR(INDEX('CAMAGUI DATA UNIFICADA'!$C$2:$T1007,MATCH(1,($A91='CAMAGUI DATA UNIFICADA'!$A$2:$A1007)*($AL$1='CAMAGUI DATA UNIFICADA'!$B$2:$B1007),0),MATCH(AU$2,'CAMAGUI DATA UNIFICADA'!$C$1:$T$1,0)),"")</f>
        <v/>
      </c>
      <c r="AV91" s="23" t="str">
        <f t="array" ref="AV91">IFERROR(INDEX('CAMAGUI DATA UNIFICADA'!$C$2:$T1007,MATCH(1,($A91='CAMAGUI DATA UNIFICADA'!$A$2:$A1007)*($AL$1='CAMAGUI DATA UNIFICADA'!$B$2:$B1007),0),MATCH(AV$2,'CAMAGUI DATA UNIFICADA'!$C$1:$T$1,0)),"")</f>
        <v/>
      </c>
      <c r="AW91" s="23" t="str">
        <f t="array" ref="AW91">IFERROR(INDEX('CAMAGUI DATA UNIFICADA'!$C$2:$T1007,MATCH(1,($A91='CAMAGUI DATA UNIFICADA'!$A$2:$A1007)*($AL$1='CAMAGUI DATA UNIFICADA'!$B$2:$B1007),0),MATCH(AW$2,'CAMAGUI DATA UNIFICADA'!$C$1:$T$1,0)),"")</f>
        <v/>
      </c>
      <c r="AX91" s="60" t="str">
        <f t="array" ref="AX91">IFERROR(INDEX('CAMAGUI DATA UNIFICADA'!$C$2:$T1007,MATCH(1,($A91='CAMAGUI DATA UNIFICADA'!$A$2:$A1007)*($AL$1='CAMAGUI DATA UNIFICADA'!$B$2:$B1007),0),MATCH(AX$2,'CAMAGUI DATA UNIFICADA'!$C$1:$T$1,0)),"")</f>
        <v/>
      </c>
      <c r="AY91" s="2" t="str">
        <f t="array" ref="AY91">IFERROR(INDEX('CAMAGUI DATA UNIFICADA'!$C$2:$T1007,MATCH(1,($A91='CAMAGUI DATA UNIFICADA'!$A$2:$A1007)*($AL$1='CAMAGUI DATA UNIFICADA'!$B$2:$B1007),0),MATCH(AY$2,'CAMAGUI DATA UNIFICADA'!$C$1:$T$1,0)),"")</f>
        <v/>
      </c>
      <c r="AZ91" s="2" t="str">
        <f t="array" ref="AZ91">IFERROR(INDEX('CAMAGUI DATA UNIFICADA'!$C$2:$T1007,MATCH(1,($A91='CAMAGUI DATA UNIFICADA'!$A$2:$A1007)*($AL$1='CAMAGUI DATA UNIFICADA'!$B$2:$B1007),0),MATCH(AZ$2,'CAMAGUI DATA UNIFICADA'!$C$1:$T$1,0)),"")</f>
        <v/>
      </c>
      <c r="BA91" s="33" t="str">
        <f t="array" ref="BA91">IFERROR(INDEX('CAMAGUI DATA UNIFICADA'!$C$2:$T1007,MATCH(1,($A91='CAMAGUI DATA UNIFICADA'!$A$2:$A1007)*($AL$1='CAMAGUI DATA UNIFICADA'!$B$2:$B1007),0),MATCH(BA$2,'CAMAGUI DATA UNIFICADA'!$C$1:$T$1,0)),"")</f>
        <v/>
      </c>
      <c r="BB91" s="60" t="str">
        <f t="array" ref="BB91">IFERROR(INDEX('CAMAGUI DATA UNIFICADA'!$C$2:$T1007,MATCH(1,($A91='CAMAGUI DATA UNIFICADA'!$A$2:$A1007)*($AL$1='CAMAGUI DATA UNIFICADA'!$B$2:$B1007),0),MATCH(BB$2,'CAMAGUI DATA UNIFICADA'!$C$1:$T$1,0)),"")</f>
        <v/>
      </c>
      <c r="BC91" s="140" t="str">
        <f t="array" ref="BC91">IFERROR(INDEX('CAMAGUI DATA UNIFICADA'!$C$2:$T1007,MATCH(1,($A91='CAMAGUI DATA UNIFICADA'!$A$2:$A1007)*($AL$1='CAMAGUI DATA UNIFICADA'!$B$2:$B1007),0),MATCH(BC$2,'CAMAGUI DATA UNIFICADA'!$C$1:$T$1,0)),"")</f>
        <v/>
      </c>
      <c r="BD91" s="138" t="str">
        <f t="array" ref="BD91">IFERROR(INDEX('CAMAGUI DATA UNIFICADA'!$C$2:$T1007,MATCH(1,($A91='CAMAGUI DATA UNIFICADA'!$A$2:$A1007)*($BD$1='CAMAGUI DATA UNIFICADA'!$B$2:$B1007),0),MATCH(BD$2,'CAMAGUI DATA UNIFICADA'!$C$1:$T$1,0)),"")</f>
        <v>CA4210824</v>
      </c>
      <c r="BE91" s="2">
        <f t="array" ref="BE91">IFERROR(INDEX('CAMAGUI DATA UNIFICADA'!$C$2:$T1007,MATCH(1,($A91='CAMAGUI DATA UNIFICADA'!$A$2:$A1007)*($BD$1='CAMAGUI DATA UNIFICADA'!$B$2:$B1007),0),MATCH(BE$2,'CAMAGUI DATA UNIFICADA'!$C$1:$T$1,0)),"")</f>
        <v>375</v>
      </c>
      <c r="BF91" s="2">
        <f t="array" ref="BF91">IFERROR(INDEX('CAMAGUI DATA UNIFICADA'!$C$2:$T1007,MATCH(1,($A91='CAMAGUI DATA UNIFICADA'!$A$2:$A1007)*($BD$1='CAMAGUI DATA UNIFICADA'!$B$2:$B1007),0),MATCH(BF$2,'CAMAGUI DATA UNIFICADA'!$C$1:$T$1,0)),"")</f>
        <v>2575</v>
      </c>
      <c r="BG91" s="2" t="str">
        <f t="array" ref="BG91">IFERROR(INDEX('CAMAGUI DATA UNIFICADA'!$C$2:$T1007,MATCH(1,($A91='CAMAGUI DATA UNIFICADA'!$A$2:$A1007)*($BD$1='CAMAGUI DATA UNIFICADA'!$B$2:$B1007),0),MATCH(BG$2,'CAMAGUI DATA UNIFICADA'!$C$1:$T$1,0)),"")</f>
        <v>SKR MAST E AD</v>
      </c>
      <c r="BH91" s="139">
        <f t="array" ref="BH91">IFERROR(INDEX('CAMAGUI DATA UNIFICADA'!$C$2:$T1007,MATCH(1,($A91='CAMAGUI DATA UNIFICADA'!$A$2:$A1007)*($BD$1='CAMAGUI DATA UNIFICADA'!$B$2:$B1007),0),MATCH(BH$2,'CAMAGUI DATA UNIFICADA'!$C$1:$T$1,0)),"")</f>
        <v>2635.77</v>
      </c>
      <c r="BI91" s="2">
        <f t="array" ref="BI91">IFERROR(INDEX('CAMAGUI DATA UNIFICADA'!$C$2:$T1007,MATCH(1,($A91='CAMAGUI DATA UNIFICADA'!$A$2:$A1007)*($BD$1='CAMAGUI DATA UNIFICADA'!$B$2:$B1007),0),MATCH(BI$2,'CAMAGUI DATA UNIFICADA'!$C$1:$T$1,0)),"")</f>
        <v>12.17</v>
      </c>
      <c r="BJ91" s="2">
        <f t="array" ref="BJ91">IFERROR(INDEX('CAMAGUI DATA UNIFICADA'!$C$2:$T1007,MATCH(1,($A91='CAMAGUI DATA UNIFICADA'!$A$2:$A1007)*($BD$1='CAMAGUI DATA UNIFICADA'!$B$2:$B1007),0),MATCH(BJ$2,'CAMAGUI DATA UNIFICADA'!$C$1:$T$1,0)),"")</f>
        <v>2.54</v>
      </c>
      <c r="BK91" s="33">
        <f t="array" ref="BK91">IFERROR(INDEX('CAMAGUI DATA UNIFICADA'!$C$2:$T1007,MATCH(1,($A91='CAMAGUI DATA UNIFICADA'!$A$2:$A1007)*($BD$1='CAMAGUI DATA UNIFICADA'!$B$2:$B1007),0),MATCH(BK$2,'CAMAGUI DATA UNIFICADA'!$C$1:$T$1,0)),"")</f>
        <v>4.37952</v>
      </c>
      <c r="BL91" s="60">
        <f t="array" ref="BL91">IFERROR(INDEX('CAMAGUI DATA UNIFICADA'!$C$2:$T1007,MATCH(1,($A91='CAMAGUI DATA UNIFICADA'!$A$2:$A1007)*($BD$1='CAMAGUI DATA UNIFICADA'!$B$2:$B1007),0),MATCH(BL$2,'CAMAGUI DATA UNIFICADA'!$C$1:$T$1,0)),"")</f>
        <v>703581.1176</v>
      </c>
      <c r="BM91" s="33">
        <f t="array" ref="BM91">IFERROR(INDEX('CAMAGUI DATA UNIFICADA'!$C$2:$T1007,MATCH(1,($A91='CAMAGUI DATA UNIFICADA'!$A$2:$A1007)*($BD$1='CAMAGUI DATA UNIFICADA'!$B$2:$B1007),0),MATCH(BM$2,'CAMAGUI DATA UNIFICADA'!$C$1:$T$1,0)),"")</f>
        <v>1.490852246</v>
      </c>
      <c r="BN91" s="23">
        <f t="array" ref="BN91">IFERROR(INDEX('CAMAGUI DATA UNIFICADA'!$C$2:$T1007,MATCH(1,($A91='CAMAGUI DATA UNIFICADA'!$A$2:$A1007)*($BD$1='CAMAGUI DATA UNIFICADA'!$B$2:$B1007),0),MATCH(BN$2,'CAMAGUI DATA UNIFICADA'!$C$1:$T$1,0)),"")</f>
        <v>0.879476397</v>
      </c>
      <c r="BO91" s="23">
        <f t="array" ref="BO91">IFERROR(INDEX('CAMAGUI DATA UNIFICADA'!$C$2:$T1007,MATCH(1,($A91='CAMAGUI DATA UNIFICADA'!$A$2:$A1007)*($BD$1='CAMAGUI DATA UNIFICADA'!$B$2:$B1007),0),MATCH(BO$2,'CAMAGUI DATA UNIFICADA'!$C$1:$T$1,0)),"")</f>
        <v>0.85</v>
      </c>
      <c r="BP91" s="60">
        <f t="array" ref="BP91">IFERROR(INDEX('CAMAGUI DATA UNIFICADA'!$C$2:$T1007,MATCH(1,($A91='CAMAGUI DATA UNIFICADA'!$A$2:$A1007)*($BD$1='CAMAGUI DATA UNIFICADA'!$B$2:$B1007),0),MATCH(BP$2,'CAMAGUI DATA UNIFICADA'!$C$1:$T$1,0)),"")</f>
        <v>141666.6667</v>
      </c>
      <c r="BQ91" s="2">
        <f t="array" ref="BQ91">IFERROR(INDEX('CAMAGUI DATA UNIFICADA'!$C$2:$T1007,MATCH(1,($A91='CAMAGUI DATA UNIFICADA'!$A$2:$A1007)*($BD$1='CAMAGUI DATA UNIFICADA'!$B$2:$B1007),0),MATCH(BQ$2,'CAMAGUI DATA UNIFICADA'!$C$1:$T$1,0)),"")</f>
        <v>3</v>
      </c>
      <c r="BR91" s="2">
        <f t="array" ref="BR91">IFERROR(INDEX('CAMAGUI DATA UNIFICADA'!$C$2:$T1007,MATCH(1,($A91='CAMAGUI DATA UNIFICADA'!$A$2:$A1007)*($BD$1='CAMAGUI DATA UNIFICADA'!$B$2:$B1007),0),MATCH(BR$2,'CAMAGUI DATA UNIFICADA'!$C$1:$T$1,0)),"")</f>
        <v>15.17</v>
      </c>
      <c r="BS91" s="33">
        <f t="array" ref="BS91">IFERROR(INDEX('CAMAGUI DATA UNIFICADA'!$C$2:$T1007,MATCH(1,($A91='CAMAGUI DATA UNIFICADA'!$A$2:$A1007)*($BD$1='CAMAGUI DATA UNIFICADA'!$B$2:$B1007),0),MATCH(BS$2,'CAMAGUI DATA UNIFICADA'!$C$1:$T$1,0)),"")</f>
        <v>3.9036</v>
      </c>
      <c r="BT91" s="60">
        <f t="array" ref="BT91">IFERROR(INDEX('CAMAGUI DATA UNIFICADA'!$C$2:$T1007,MATCH(1,($A91='CAMAGUI DATA UNIFICADA'!$A$2:$A1007)*($BD$1='CAMAGUI DATA UNIFICADA'!$B$2:$B1007),0),MATCH(BT$2,'CAMAGUI DATA UNIFICADA'!$C$1:$T$1,0)),"")</f>
        <v>419.4090162</v>
      </c>
      <c r="BU91" s="140">
        <f t="array" ref="BU91">IFERROR(INDEX('CAMAGUI DATA UNIFICADA'!$C$2:$T1007,MATCH(1,($A91='CAMAGUI DATA UNIFICADA'!$A$2:$A1007)*($BD$1='CAMAGUI DATA UNIFICADA'!$B$2:$B1007),0),MATCH(BU$2,'CAMAGUI DATA UNIFICADA'!$C$1:$T$1,0)),"")</f>
        <v>11.10225405</v>
      </c>
      <c r="BV91" s="138" t="str">
        <f t="array" ref="BV91">IFERROR(INDEX('CAMAGUI DATA UNIFICADA'!$C$2:$T1007,MATCH(1,($A91='CAMAGUI DATA UNIFICADA'!$A$2:$A1007)*($BV$1='CAMAGUI DATA UNIFICADA'!$B$2:$B1007),0),MATCH(BV$2,'CAMAGUI DATA UNIFICADA'!$C$1:$T$1,0)),"")</f>
        <v>CA5210824</v>
      </c>
      <c r="BW91" s="2">
        <f t="array" ref="BW91">IFERROR(INDEX('CAMAGUI DATA UNIFICADA'!$C$2:$T1007,MATCH(1,($A91='CAMAGUI DATA UNIFICADA'!$A$2:$A1007)*($BV$1='CAMAGUI DATA UNIFICADA'!$B$2:$B1007),0),MATCH(BW$2,'CAMAGUI DATA UNIFICADA'!$C$1:$T$1,0)),"")</f>
        <v>300</v>
      </c>
      <c r="BX91" s="2">
        <f t="array" ref="BX91">IFERROR(INDEX('CAMAGUI DATA UNIFICADA'!$C$2:$T1007,MATCH(1,($A91='CAMAGUI DATA UNIFICADA'!$A$2:$A1007)*($BV$1='CAMAGUI DATA UNIFICADA'!$B$2:$B1007),0),MATCH(BX$2,'CAMAGUI DATA UNIFICADA'!$C$1:$T$1,0)),"")</f>
        <v>2175</v>
      </c>
      <c r="BY91" s="2" t="str">
        <f t="array" ref="BY91">IFERROR(INDEX('CAMAGUI DATA UNIFICADA'!$C$2:$T1007,MATCH(1,($A91='CAMAGUI DATA UNIFICADA'!$A$2:$A1007)*($BV$1='CAMAGUI DATA UNIFICADA'!$B$2:$B1007),0),MATCH(BY$2,'CAMAGUI DATA UNIFICADA'!$C$1:$T$1,0)),"")</f>
        <v>SKR MAST E AD</v>
      </c>
      <c r="BZ91" s="139">
        <f t="array" ref="BZ91">IFERROR(INDEX('CAMAGUI DATA UNIFICADA'!$C$2:$T1007,MATCH(1,($A91='CAMAGUI DATA UNIFICADA'!$A$2:$A1007)*($BV$1='CAMAGUI DATA UNIFICADA'!$B$2:$B1007),0),MATCH(BZ$2,'CAMAGUI DATA UNIFICADA'!$C$1:$T$1,0)),"")</f>
        <v>2226.33</v>
      </c>
      <c r="CA91" s="2">
        <f t="array" ref="CA91">IFERROR(INDEX('CAMAGUI DATA UNIFICADA'!$C$2:$T1007,MATCH(1,($A91='CAMAGUI DATA UNIFICADA'!$A$2:$A1007)*($BV$1='CAMAGUI DATA UNIFICADA'!$B$2:$B1007),0),MATCH(CA$2,'CAMAGUI DATA UNIFICADA'!$C$1:$T$1,0)),"")</f>
        <v>13.15</v>
      </c>
      <c r="CB91" s="2">
        <f t="array" ref="CB91">IFERROR(INDEX('CAMAGUI DATA UNIFICADA'!$C$2:$T1007,MATCH(1,($A91='CAMAGUI DATA UNIFICADA'!$A$2:$A1007)*($BV$1='CAMAGUI DATA UNIFICADA'!$B$2:$B1007),0),MATCH(CB$2,'CAMAGUI DATA UNIFICADA'!$C$1:$T$1,0)),"")</f>
        <v>3.27</v>
      </c>
      <c r="CC91" s="33">
        <f t="array" ref="CC91">IFERROR(INDEX('CAMAGUI DATA UNIFICADA'!$C$2:$T1007,MATCH(1,($A91='CAMAGUI DATA UNIFICADA'!$A$2:$A1007)*($BV$1='CAMAGUI DATA UNIFICADA'!$B$2:$B1007),0),MATCH(CC$2,'CAMAGUI DATA UNIFICADA'!$C$1:$T$1,0)),"")</f>
        <v>4.2246</v>
      </c>
      <c r="CD91" s="60">
        <f t="array" ref="CD91">IFERROR(INDEX('CAMAGUI DATA UNIFICADA'!$C$2:$T1007,MATCH(1,($A91='CAMAGUI DATA UNIFICADA'!$A$2:$A1007)*($BV$1='CAMAGUI DATA UNIFICADA'!$B$2:$B1007),0),MATCH(CD$2,'CAMAGUI DATA UNIFICADA'!$C$1:$T$1,0)),"")</f>
        <v>540020.0779</v>
      </c>
      <c r="CE91" s="33">
        <f t="array" ref="CE91">IFERROR(INDEX('CAMAGUI DATA UNIFICADA'!$C$2:$T1007,MATCH(1,($A91='CAMAGUI DATA UNIFICADA'!$A$2:$A1007)*($BV$1='CAMAGUI DATA UNIFICADA'!$B$2:$B1007),0),MATCH(CE$2,'CAMAGUI DATA UNIFICADA'!$C$1:$T$1,0)),"")</f>
        <v>1.214863223</v>
      </c>
      <c r="CF91" s="23">
        <f t="array" ref="CF91">IFERROR(INDEX('CAMAGUI DATA UNIFICADA'!$C$2:$T1007,MATCH(1,($A91='CAMAGUI DATA UNIFICADA'!$A$2:$A1007)*($BV$1='CAMAGUI DATA UNIFICADA'!$B$2:$B1007),0),MATCH(CF$2,'CAMAGUI DATA UNIFICADA'!$C$1:$T$1,0)),"")</f>
        <v>0.7397535314</v>
      </c>
      <c r="CG91" s="23">
        <f t="array" ref="CG91">IFERROR(INDEX('CAMAGUI DATA UNIFICADA'!$C$2:$T1007,MATCH(1,($A91='CAMAGUI DATA UNIFICADA'!$A$2:$A1007)*($BV$1='CAMAGUI DATA UNIFICADA'!$B$2:$B1007),0),MATCH(CG$2,'CAMAGUI DATA UNIFICADA'!$C$1:$T$1,0)),"")</f>
        <v>0.75</v>
      </c>
      <c r="CH91" s="60">
        <f t="array" ref="CH91">IFERROR(INDEX('CAMAGUI DATA UNIFICADA'!$C$2:$T1007,MATCH(1,($A91='CAMAGUI DATA UNIFICADA'!$A$2:$A1007)*($BV$1='CAMAGUI DATA UNIFICADA'!$B$2:$B1007),0),MATCH(CH$2,'CAMAGUI DATA UNIFICADA'!$C$1:$T$1,0)),"")</f>
        <v>130357.1429</v>
      </c>
      <c r="CI91" s="2">
        <f t="array" ref="CI91">IFERROR(INDEX('CAMAGUI DATA UNIFICADA'!$C$2:$T1007,MATCH(1,($A91='CAMAGUI DATA UNIFICADA'!$A$2:$A1007)*($BV$1='CAMAGUI DATA UNIFICADA'!$B$2:$B1007),0),MATCH(CI$2,'CAMAGUI DATA UNIFICADA'!$C$1:$T$1,0)),"")</f>
        <v>3</v>
      </c>
      <c r="CJ91" s="2">
        <f t="array" ref="CJ91">IFERROR(INDEX('CAMAGUI DATA UNIFICADA'!$C$2:$T1007,MATCH(1,($A91='CAMAGUI DATA UNIFICADA'!$A$2:$A1007)*($BV$1='CAMAGUI DATA UNIFICADA'!$B$2:$B1007),0),MATCH(CJ$2,'CAMAGUI DATA UNIFICADA'!$C$1:$T$1,0)),"")</f>
        <v>16.15</v>
      </c>
      <c r="CK91" s="33">
        <f t="array" ref="CK91">IFERROR(INDEX('CAMAGUI DATA UNIFICADA'!$C$2:$T1007,MATCH(1,($A91='CAMAGUI DATA UNIFICADA'!$A$2:$A1007)*($BV$1='CAMAGUI DATA UNIFICADA'!$B$2:$B1007),0),MATCH(CK$2,'CAMAGUI DATA UNIFICADA'!$C$1:$T$1,0)),"")</f>
        <v>3.7722</v>
      </c>
      <c r="CL91" s="60">
        <f t="array" ref="CL91">IFERROR(INDEX('CAMAGUI DATA UNIFICADA'!$C$2:$T1007,MATCH(1,($A91='CAMAGUI DATA UNIFICADA'!$A$2:$A1007)*($BV$1='CAMAGUI DATA UNIFICADA'!$B$2:$B1007),0),MATCH(CL$2,'CAMAGUI DATA UNIFICADA'!$C$1:$T$1,0)),"")</f>
        <v>346.2115047</v>
      </c>
      <c r="CM91" s="140">
        <f t="array" ref="CM91">IFERROR(INDEX('CAMAGUI DATA UNIFICADA'!$C$2:$T1007,MATCH(1,($A91='CAMAGUI DATA UNIFICADA'!$A$2:$A1007)*($BV$1='CAMAGUI DATA UNIFICADA'!$B$2:$B1007),0),MATCH(CM$2,'CAMAGUI DATA UNIFICADA'!$C$1:$T$1,0)),"")</f>
        <v>11.55287617</v>
      </c>
      <c r="CN91" s="138" t="str">
        <f t="array" ref="CN91">IFERROR(INDEX('CAMAGUI DATA UNIFICADA'!$C$2:$T1007,MATCH(1,($A91='CAMAGUI DATA UNIFICADA'!$A$2:$A1007)*($CN$1='CAMAGUI DATA UNIFICADA'!$B$2:$B1007),0),MATCH(CN$2,'CAMAGUI DATA UNIFICADA'!$C$1:$T$1,0)),"")</f>
        <v>CA6250824</v>
      </c>
      <c r="CO91" s="2">
        <f t="array" ref="CO91">IFERROR(INDEX('CAMAGUI DATA UNIFICADA'!$C$2:$T1007,MATCH(1,($A91='CAMAGUI DATA UNIFICADA'!$A$2:$A1007)*($CN$1='CAMAGUI DATA UNIFICADA'!$B$2:$B1007),0),MATCH(CO$2,'CAMAGUI DATA UNIFICADA'!$C$1:$T$1,0)),"")</f>
        <v>475</v>
      </c>
      <c r="CP91" s="2">
        <f t="array" ref="CP91">IFERROR(INDEX('CAMAGUI DATA UNIFICADA'!$C$2:$T1007,MATCH(1,($A91='CAMAGUI DATA UNIFICADA'!$A$2:$A1007)*($CN$1='CAMAGUI DATA UNIFICADA'!$B$2:$B1007),0),MATCH(CP$2,'CAMAGUI DATA UNIFICADA'!$C$1:$T$1,0)),"")</f>
        <v>3225</v>
      </c>
      <c r="CQ91" s="2" t="str">
        <f t="array" ref="CQ91">IFERROR(INDEX('CAMAGUI DATA UNIFICADA'!$C$2:$T1007,MATCH(1,($A91='CAMAGUI DATA UNIFICADA'!$A$2:$A1007)*($CN$1='CAMAGUI DATA UNIFICADA'!$B$2:$B1007),0),MATCH(CQ$2,'CAMAGUI DATA UNIFICADA'!$C$1:$T$1,0)),"")</f>
        <v>SKR MAST E AD</v>
      </c>
      <c r="CR91" s="139">
        <f t="array" ref="CR91">IFERROR(INDEX('CAMAGUI DATA UNIFICADA'!$C$2:$T1007,MATCH(1,($A91='CAMAGUI DATA UNIFICADA'!$A$2:$A1007)*($CN$1='CAMAGUI DATA UNIFICADA'!$B$2:$B1007),0),MATCH(CR$2,'CAMAGUI DATA UNIFICADA'!$C$1:$T$1,0)),"")</f>
        <v>3301.11</v>
      </c>
      <c r="CS91" s="2">
        <f t="array" ref="CS91">IFERROR(INDEX('CAMAGUI DATA UNIFICADA'!$C$2:$T1007,MATCH(1,($A91='CAMAGUI DATA UNIFICADA'!$A$2:$A1007)*($CN$1='CAMAGUI DATA UNIFICADA'!$B$2:$B1007),0),MATCH(CS$2,'CAMAGUI DATA UNIFICADA'!$C$1:$T$1,0)),"")</f>
        <v>11.7</v>
      </c>
      <c r="CT91" s="2">
        <f t="array" ref="CT91">IFERROR(INDEX('CAMAGUI DATA UNIFICADA'!$C$2:$T1007,MATCH(1,($A91='CAMAGUI DATA UNIFICADA'!$A$2:$A1007)*($CN$1='CAMAGUI DATA UNIFICADA'!$B$2:$B1007),0),MATCH(CT$2,'CAMAGUI DATA UNIFICADA'!$C$1:$T$1,0)),"")</f>
        <v>2.16</v>
      </c>
      <c r="CU91" s="33">
        <f t="array" ref="CU91">IFERROR(INDEX('CAMAGUI DATA UNIFICADA'!$C$2:$T1007,MATCH(1,($A91='CAMAGUI DATA UNIFICADA'!$A$2:$A1007)*($CN$1='CAMAGUI DATA UNIFICADA'!$B$2:$B1007),0),MATCH(CU$2,'CAMAGUI DATA UNIFICADA'!$C$1:$T$1,0)),"")</f>
        <v>4.4736</v>
      </c>
      <c r="CV91" s="60">
        <f t="array" ref="CV91">IFERROR(INDEX('CAMAGUI DATA UNIFICADA'!$C$2:$T1007,MATCH(1,($A91='CAMAGUI DATA UNIFICADA'!$A$2:$A1007)*($CN$1='CAMAGUI DATA UNIFICADA'!$B$2:$B1007),0),MATCH(CV$2,'CAMAGUI DATA UNIFICADA'!$C$1:$T$1,0)),"")</f>
        <v>907508.2841</v>
      </c>
      <c r="CW91" s="33">
        <f t="array" ref="CW91">IFERROR(INDEX('CAMAGUI DATA UNIFICADA'!$C$2:$T1007,MATCH(1,($A91='CAMAGUI DATA UNIFICADA'!$A$2:$A1007)*($CN$1='CAMAGUI DATA UNIFICADA'!$B$2:$B1007),0),MATCH(CW$2,'CAMAGUI DATA UNIFICADA'!$C$1:$T$1,0)),"")</f>
        <v>1.658950617</v>
      </c>
      <c r="CX91" s="23">
        <f t="array" ref="CX91">IFERROR(INDEX('CAMAGUI DATA UNIFICADA'!$C$2:$T1007,MATCH(1,($A91='CAMAGUI DATA UNIFICADA'!$A$2:$A1007)*($CN$1='CAMAGUI DATA UNIFICADA'!$B$2:$B1007),0),MATCH(CX$2,'CAMAGUI DATA UNIFICADA'!$C$1:$T$1,0)),"")</f>
        <v>0.7562569034</v>
      </c>
      <c r="CY91" s="23">
        <f t="array" ref="CY91">IFERROR(INDEX('CAMAGUI DATA UNIFICADA'!$C$2:$T1007,MATCH(1,($A91='CAMAGUI DATA UNIFICADA'!$A$2:$A1007)*($CN$1='CAMAGUI DATA UNIFICADA'!$B$2:$B1007),0),MATCH(CY$2,'CAMAGUI DATA UNIFICADA'!$C$1:$T$1,0)),"")</f>
        <v>0.75</v>
      </c>
      <c r="CZ91" s="60">
        <f t="array" ref="CZ91">IFERROR(INDEX('CAMAGUI DATA UNIFICADA'!$C$2:$T1007,MATCH(1,($A91='CAMAGUI DATA UNIFICADA'!$A$2:$A1007)*($CN$1='CAMAGUI DATA UNIFICADA'!$B$2:$B1007),0),MATCH(CZ$2,'CAMAGUI DATA UNIFICADA'!$C$1:$T$1,0)),"")</f>
        <v>102857.1429</v>
      </c>
      <c r="DA91" s="2">
        <f t="array" ref="DA91">IFERROR(INDEX('CAMAGUI DATA UNIFICADA'!$C$2:$T1007,MATCH(1,($A91='CAMAGUI DATA UNIFICADA'!$A$2:$A1007)*($CN$1='CAMAGUI DATA UNIFICADA'!$B$2:$B1007),0),MATCH(DA$2,'CAMAGUI DATA UNIFICADA'!$C$1:$T$1,0)),"")</f>
        <v>3</v>
      </c>
      <c r="DB91" s="2">
        <f t="array" ref="DB91">IFERROR(INDEX('CAMAGUI DATA UNIFICADA'!$C$2:$T1007,MATCH(1,($A91='CAMAGUI DATA UNIFICADA'!$A$2:$A1007)*($CN$1='CAMAGUI DATA UNIFICADA'!$B$2:$B1007),0),MATCH(DB$2,'CAMAGUI DATA UNIFICADA'!$C$1:$T$1,0)),"")</f>
        <v>14.7</v>
      </c>
      <c r="DC91" s="33">
        <f t="array" ref="DC91">IFERROR(INDEX('CAMAGUI DATA UNIFICADA'!$C$2:$T1007,MATCH(1,($A91='CAMAGUI DATA UNIFICADA'!$A$2:$A1007)*($CN$1='CAMAGUI DATA UNIFICADA'!$B$2:$B1007),0),MATCH(DC$2,'CAMAGUI DATA UNIFICADA'!$C$1:$T$1,0)),"")</f>
        <v>3.9792</v>
      </c>
      <c r="DD91" s="60">
        <f t="array" ref="DD91">IFERROR(INDEX('CAMAGUI DATA UNIFICADA'!$C$2:$T1007,MATCH(1,($A91='CAMAGUI DATA UNIFICADA'!$A$2:$A1007)*($CN$1='CAMAGUI DATA UNIFICADA'!$B$2:$B1007),0),MATCH(DD$2,'CAMAGUI DATA UNIFICADA'!$C$1:$T$1,0)),"")</f>
        <v>547.5566381</v>
      </c>
      <c r="DE91" s="140">
        <f t="array" ref="DE91">IFERROR(INDEX('CAMAGUI DATA UNIFICADA'!$C$2:$T1007,MATCH(1,($A91='CAMAGUI DATA UNIFICADA'!$A$2:$A1007)*($CN$1='CAMAGUI DATA UNIFICADA'!$B$2:$B1007),0),MATCH(DE$2,'CAMAGUI DATA UNIFICADA'!$C$1:$T$1,0)),"")</f>
        <v>18.13915953</v>
      </c>
      <c r="DF91" s="138" t="str">
        <f t="array" ref="DF91">IFERROR(INDEX('CAMAGUI DATA UNIFICADA'!$C$2:$T1007,MATCH(1,($A91='CAMAGUI DATA UNIFICADA'!$A$2:$A1007)*($DF$1='CAMAGUI DATA UNIFICADA'!$B$2:$B1007),0),MATCH(DF$2,'CAMAGUI DATA UNIFICADA'!$C$1:$T$1,0)),"")</f>
        <v/>
      </c>
      <c r="DG91" s="2" t="str">
        <f t="array" ref="DG91">IFERROR(INDEX('CAMAGUI DATA UNIFICADA'!$C$2:$T1007,MATCH(1,($A91='CAMAGUI DATA UNIFICADA'!$A$2:$A1007)*($DF$1='CAMAGUI DATA UNIFICADA'!$B$2:$B1007),0),MATCH(DG$2,'CAMAGUI DATA UNIFICADA'!$C$1:$T$1,0)),"")</f>
        <v/>
      </c>
      <c r="DH91" s="2" t="str">
        <f t="array" ref="DH91">IFERROR(INDEX('CAMAGUI DATA UNIFICADA'!$C$2:$T1007,MATCH(1,($A91='CAMAGUI DATA UNIFICADA'!$A$2:$A1007)*($DF$1='CAMAGUI DATA UNIFICADA'!$B$2:$B1007),0),MATCH(DH$2,'CAMAGUI DATA UNIFICADA'!$C$1:$T$1,0)),"")</f>
        <v/>
      </c>
      <c r="DI91" s="2" t="str">
        <f t="array" ref="DI91">IFERROR(INDEX('CAMAGUI DATA UNIFICADA'!$C$2:$T1007,MATCH(1,($A91='CAMAGUI DATA UNIFICADA'!$A$2:$A1007)*($DF$1='CAMAGUI DATA UNIFICADA'!$B$2:$B1007),0),MATCH(DI$2,'CAMAGUI DATA UNIFICADA'!$C$1:$T$1,0)),"")</f>
        <v/>
      </c>
      <c r="DJ91" s="139" t="str">
        <f t="array" ref="DJ91">IFERROR(INDEX('CAMAGUI DATA UNIFICADA'!$C$2:$T1007,MATCH(1,($A91='CAMAGUI DATA UNIFICADA'!$A$2:$A1007)*($DF$1='CAMAGUI DATA UNIFICADA'!$B$2:$B1007),0),MATCH(DJ$2,'CAMAGUI DATA UNIFICADA'!$C$1:$T$1,0)),"")</f>
        <v/>
      </c>
      <c r="DK91" s="2" t="str">
        <f t="array" ref="DK91">IFERROR(INDEX('CAMAGUI DATA UNIFICADA'!$C$2:$T1007,MATCH(1,($A91='CAMAGUI DATA UNIFICADA'!$A$2:$A1007)*($DF$1='CAMAGUI DATA UNIFICADA'!$B$2:$B1007),0),MATCH(DK$2,'CAMAGUI DATA UNIFICADA'!$C$1:$T$1,0)),"")</f>
        <v/>
      </c>
      <c r="DL91" s="2" t="str">
        <f t="array" ref="DL91">IFERROR(INDEX('CAMAGUI DATA UNIFICADA'!$C$2:$T1007,MATCH(1,($A91='CAMAGUI DATA UNIFICADA'!$A$2:$A1007)*($DF$1='CAMAGUI DATA UNIFICADA'!$B$2:$B1007),0),MATCH(DL$2,'CAMAGUI DATA UNIFICADA'!$C$1:$T$1,0)),"")</f>
        <v/>
      </c>
      <c r="DM91" s="33" t="str">
        <f t="array" ref="DM91">IFERROR(INDEX('CAMAGUI DATA UNIFICADA'!$C$2:$T1007,MATCH(1,($A91='CAMAGUI DATA UNIFICADA'!$A$2:$A1007)*($DF$1='CAMAGUI DATA UNIFICADA'!$B$2:$B1007),0),MATCH(DM$2,'CAMAGUI DATA UNIFICADA'!$C$1:$T$1,0)),"")</f>
        <v/>
      </c>
      <c r="DN91" s="60" t="str">
        <f t="array" ref="DN91">IFERROR(INDEX('CAMAGUI DATA UNIFICADA'!$C$2:$T1007,MATCH(1,($A91='CAMAGUI DATA UNIFICADA'!$A$2:$A1007)*($DF$1='CAMAGUI DATA UNIFICADA'!$B$2:$B1007),0),MATCH(DN$2,'CAMAGUI DATA UNIFICADA'!$C$1:$T$1,0)),"")</f>
        <v/>
      </c>
      <c r="DO91" s="33" t="str">
        <f t="array" ref="DO91">IFERROR(INDEX('CAMAGUI DATA UNIFICADA'!$C$2:$T1007,MATCH(1,($A91='CAMAGUI DATA UNIFICADA'!$A$2:$A1007)*($DF$1='CAMAGUI DATA UNIFICADA'!$B$2:$B1007),0),MATCH(DO$2,'CAMAGUI DATA UNIFICADA'!$C$1:$T$1,0)),"")</f>
        <v/>
      </c>
      <c r="DP91" s="23" t="str">
        <f t="array" ref="DP91">IFERROR(INDEX('CAMAGUI DATA UNIFICADA'!$C$2:$T1007,MATCH(1,($A91='CAMAGUI DATA UNIFICADA'!$A$2:$A1007)*($DF$1='CAMAGUI DATA UNIFICADA'!$B$2:$B1007),0),MATCH(DP$2,'CAMAGUI DATA UNIFICADA'!$C$1:$T$1,0)),"")</f>
        <v/>
      </c>
      <c r="DQ91" s="23" t="str">
        <f t="array" ref="DQ91">IFERROR(INDEX('CAMAGUI DATA UNIFICADA'!$C$2:$T1007,MATCH(1,($A91='CAMAGUI DATA UNIFICADA'!$A$2:$A1007)*($DF$1='CAMAGUI DATA UNIFICADA'!$B$2:$B1007),0),MATCH(DQ$2,'CAMAGUI DATA UNIFICADA'!$C$1:$T$1,0)),"")</f>
        <v/>
      </c>
      <c r="DR91" s="2" t="str">
        <f t="array" ref="DR91">IFERROR(INDEX('CAMAGUI DATA UNIFICADA'!$C$2:$T1007,MATCH(1,($A91='CAMAGUI DATA UNIFICADA'!$A$2:$A1007)*($DF$1='CAMAGUI DATA UNIFICADA'!$B$2:$B1007),0),MATCH(DR$2,'CAMAGUI DATA UNIFICADA'!$C$1:$T$1,0)),"")</f>
        <v/>
      </c>
      <c r="DS91" s="2" t="str">
        <f t="array" ref="DS91">IFERROR(INDEX('CAMAGUI DATA UNIFICADA'!$C$2:$T1007,MATCH(1,($A91='CAMAGUI DATA UNIFICADA'!$A$2:$A1007)*($DF$1='CAMAGUI DATA UNIFICADA'!$B$2:$B1007),0),MATCH(DS$2,'CAMAGUI DATA UNIFICADA'!$C$1:$T$1,0)),"")</f>
        <v/>
      </c>
      <c r="DT91" s="2" t="str">
        <f t="array" ref="DT91">IFERROR(INDEX('CAMAGUI DATA UNIFICADA'!$C$2:$T1007,MATCH(1,($A91='CAMAGUI DATA UNIFICADA'!$A$2:$A1007)*($DF$1='CAMAGUI DATA UNIFICADA'!$B$2:$B1007),0),MATCH(DT$2,'CAMAGUI DATA UNIFICADA'!$C$1:$T$1,0)),"")</f>
        <v/>
      </c>
      <c r="DU91" s="33" t="str">
        <f t="array" ref="DU91">IFERROR(INDEX('CAMAGUI DATA UNIFICADA'!$C$2:$T1007,MATCH(1,($A91='CAMAGUI DATA UNIFICADA'!$A$2:$A1007)*($DF$1='CAMAGUI DATA UNIFICADA'!$B$2:$B1007),0),MATCH(DU$2,'CAMAGUI DATA UNIFICADA'!$C$1:$T$1,0)),"")</f>
        <v/>
      </c>
      <c r="DV91" s="60" t="str">
        <f t="array" ref="DV91">IFERROR(INDEX('CAMAGUI DATA UNIFICADA'!$C$2:$T1007,MATCH(1,($A91='CAMAGUI DATA UNIFICADA'!$A$2:$A1007)*($DF$1='CAMAGUI DATA UNIFICADA'!$B$2:$B1007),0),MATCH(DV$2,'CAMAGUI DATA UNIFICADA'!$C$1:$T$1,0)),"")</f>
        <v/>
      </c>
      <c r="DW91" s="140" t="str">
        <f t="array" ref="DW91">IFERROR(INDEX('CAMAGUI DATA UNIFICADA'!$C$2:$T1007,MATCH(1,($A91='CAMAGUI DATA UNIFICADA'!$A$2:$A1007)*($DF$1='CAMAGUI DATA UNIFICADA'!$B$2:$B1007),0),MATCH(DW$2,'CAMAGUI DATA UNIFICADA'!$C$1:$T$1,0)),"")</f>
        <v/>
      </c>
      <c r="DX91" s="144" t="str">
        <f t="array" ref="DX91">IFERROR(INDEX('CAMAGUI DATA UNIFICADA'!$C$2:$T1007,MATCH(1,($A91='CAMAGUI DATA UNIFICADA'!$A$2:$A1007)*($DX$1='CAMAGUI DATA UNIFICADA'!$B$2:$B1007),0),MATCH(DX$2,'CAMAGUI DATA UNIFICADA'!$C$1:$T$1,0)),"")</f>
        <v/>
      </c>
      <c r="DY91" s="60" t="str">
        <f t="array" ref="DY91">IFERROR(INDEX('CAMAGUI DATA UNIFICADA'!$C$2:$T1007,MATCH(1,($A91='CAMAGUI DATA UNIFICADA'!$A$2:$A1007)*($DX$1='CAMAGUI DATA UNIFICADA'!$B$2:$B1007),0),MATCH(DY$2,'CAMAGUI DATA UNIFICADA'!$C$1:$T$1,0)),"")</f>
        <v/>
      </c>
      <c r="DZ91" s="60" t="str">
        <f t="array" ref="DZ91">IFERROR(INDEX('CAMAGUI DATA UNIFICADA'!$C$2:$T1007,MATCH(1,($A91='CAMAGUI DATA UNIFICADA'!$A$2:$A1007)*($DX$1='CAMAGUI DATA UNIFICADA'!$B$2:$B1007),0),MATCH(DZ$2,'CAMAGUI DATA UNIFICADA'!$C$1:$T$1,0)),"")</f>
        <v/>
      </c>
      <c r="EA91" s="60" t="str">
        <f t="array" ref="EA91">IFERROR(INDEX('CAMAGUI DATA UNIFICADA'!$C$2:$T1007,MATCH(1,($A91='CAMAGUI DATA UNIFICADA'!$A$2:$A1007)*($DX$1='CAMAGUI DATA UNIFICADA'!$B$2:$B1007),0),MATCH(EA$2,'CAMAGUI DATA UNIFICADA'!$C$1:$T$1,0)),"")</f>
        <v/>
      </c>
      <c r="EB91" s="60" t="str">
        <f t="array" ref="EB91">IFERROR(INDEX('CAMAGUI DATA UNIFICADA'!$C$2:$T1007,MATCH(1,($A91='CAMAGUI DATA UNIFICADA'!$A$2:$A1007)*($DX$1='CAMAGUI DATA UNIFICADA'!$B$2:$B1007),0),MATCH(EB$2,'CAMAGUI DATA UNIFICADA'!$C$1:$T$1,0)),"")</f>
        <v/>
      </c>
      <c r="EC91" s="60" t="str">
        <f t="array" ref="EC91">IFERROR(INDEX('CAMAGUI DATA UNIFICADA'!$C$2:$T1007,MATCH(1,($A91='CAMAGUI DATA UNIFICADA'!$A$2:$A1007)*($DX$1='CAMAGUI DATA UNIFICADA'!$B$2:$B1007),0),MATCH(EC$2,'CAMAGUI DATA UNIFICADA'!$C$1:$T$1,0)),"")</f>
        <v/>
      </c>
      <c r="ED91" s="60" t="str">
        <f t="array" ref="ED91">IFERROR(INDEX('CAMAGUI DATA UNIFICADA'!$C$2:$T1007,MATCH(1,($A91='CAMAGUI DATA UNIFICADA'!$A$2:$A1007)*($DX$1='CAMAGUI DATA UNIFICADA'!$B$2:$B1007),0),MATCH(ED$2,'CAMAGUI DATA UNIFICADA'!$C$1:$T$1,0)),"")</f>
        <v/>
      </c>
      <c r="EE91" s="60" t="str">
        <f t="array" ref="EE91">IFERROR(INDEX('CAMAGUI DATA UNIFICADA'!$C$2:$T1007,MATCH(1,($A91='CAMAGUI DATA UNIFICADA'!$A$2:$A1007)*($DX$1='CAMAGUI DATA UNIFICADA'!$B$2:$B1007),0),MATCH(EE$2,'CAMAGUI DATA UNIFICADA'!$C$1:$T$1,0)),"")</f>
        <v/>
      </c>
      <c r="EF91" s="60" t="str">
        <f t="array" ref="EF91">IFERROR(INDEX('CAMAGUI DATA UNIFICADA'!$C$2:$T1007,MATCH(1,($A91='CAMAGUI DATA UNIFICADA'!$A$2:$A1007)*($DX$1='CAMAGUI DATA UNIFICADA'!$B$2:$B1007),0),MATCH(EF$2,'CAMAGUI DATA UNIFICADA'!$C$1:$T$1,0)),"")</f>
        <v/>
      </c>
      <c r="EG91" s="60" t="str">
        <f t="array" ref="EG91">IFERROR(INDEX('CAMAGUI DATA UNIFICADA'!$C$2:$T1007,MATCH(1,($A91='CAMAGUI DATA UNIFICADA'!$A$2:$A1007)*($DX$1='CAMAGUI DATA UNIFICADA'!$B$2:$B1007),0),MATCH(EG$2,'CAMAGUI DATA UNIFICADA'!$C$1:$T$1,0)),"")</f>
        <v/>
      </c>
      <c r="EH91" s="60" t="str">
        <f t="array" ref="EH91">IFERROR(INDEX('CAMAGUI DATA UNIFICADA'!$C$2:$T1007,MATCH(1,($A91='CAMAGUI DATA UNIFICADA'!$A$2:$A1007)*($DX$1='CAMAGUI DATA UNIFICADA'!$B$2:$B1007),0),MATCH(EH$2,'CAMAGUI DATA UNIFICADA'!$C$1:$T$1,0)),"")</f>
        <v/>
      </c>
      <c r="EI91" s="60" t="str">
        <f t="array" ref="EI91">IFERROR(INDEX('CAMAGUI DATA UNIFICADA'!$C$2:$T1007,MATCH(1,($A91='CAMAGUI DATA UNIFICADA'!$A$2:$A1007)*($DX$1='CAMAGUI DATA UNIFICADA'!$B$2:$B1007),0),MATCH(EI$2,'CAMAGUI DATA UNIFICADA'!$C$1:$T$1,0)),"")</f>
        <v/>
      </c>
      <c r="EJ91" s="60" t="str">
        <f t="array" ref="EJ91">IFERROR(INDEX('CAMAGUI DATA UNIFICADA'!$C$2:$T1007,MATCH(1,($A91='CAMAGUI DATA UNIFICADA'!$A$2:$A1007)*($DX$1='CAMAGUI DATA UNIFICADA'!$B$2:$B1007),0),MATCH(EJ$2,'CAMAGUI DATA UNIFICADA'!$C$1:$T$1,0)),"")</f>
        <v/>
      </c>
      <c r="EK91" s="60" t="str">
        <f t="array" ref="EK91">IFERROR(INDEX('CAMAGUI DATA UNIFICADA'!$C$2:$T1007,MATCH(1,($A91='CAMAGUI DATA UNIFICADA'!$A$2:$A1007)*($DX$1='CAMAGUI DATA UNIFICADA'!$B$2:$B1007),0),MATCH(EK$2,'CAMAGUI DATA UNIFICADA'!$C$1:$T$1,0)),"")</f>
        <v/>
      </c>
      <c r="EL91" s="60" t="str">
        <f t="array" ref="EL91">IFERROR(INDEX('CAMAGUI DATA UNIFICADA'!$C$2:$T1007,MATCH(1,($A91='CAMAGUI DATA UNIFICADA'!$A$2:$A1007)*($DX$1='CAMAGUI DATA UNIFICADA'!$B$2:$B1007),0),MATCH(EL$2,'CAMAGUI DATA UNIFICADA'!$C$1:$T$1,0)),"")</f>
        <v/>
      </c>
      <c r="EM91" s="60" t="str">
        <f t="array" ref="EM91">IFERROR(INDEX('CAMAGUI DATA UNIFICADA'!$C$2:$T1007,MATCH(1,($A91='CAMAGUI DATA UNIFICADA'!$A$2:$A1007)*($DX$1='CAMAGUI DATA UNIFICADA'!$B$2:$B1007),0),MATCH(EM$2,'CAMAGUI DATA UNIFICADA'!$C$1:$T$1,0)),"")</f>
        <v/>
      </c>
      <c r="EN91" s="60" t="str">
        <f t="array" ref="EN91">IFERROR(INDEX('CAMAGUI DATA UNIFICADA'!$C$2:$T1007,MATCH(1,($A91='CAMAGUI DATA UNIFICADA'!$A$2:$A1007)*($DX$1='CAMAGUI DATA UNIFICADA'!$B$2:$B1007),0),MATCH(EN$2,'CAMAGUI DATA UNIFICADA'!$C$1:$T$1,0)),"")</f>
        <v/>
      </c>
      <c r="EO91" s="140" t="str">
        <f t="array" ref="EO91">IFERROR(INDEX('CAMAGUI DATA UNIFICADA'!$C$2:$T1007,MATCH(1,($A91='CAMAGUI DATA UNIFICADA'!$A$2:$A1007)*($DX$1='CAMAGUI DATA UNIFICADA'!$B$2:$B1007),0),MATCH(EO$2,'CAMAGUI DATA UNIFICADA'!$C$1:$T$1,0)),"")</f>
        <v/>
      </c>
    </row>
    <row r="92">
      <c r="A92" s="137">
        <v>45572.0</v>
      </c>
      <c r="B92" s="138" t="str">
        <f t="array" ref="B92">IFERROR(INDEX('CAMAGUI DATA UNIFICADA'!$C$2:$T1007,MATCH(1,($A92='CAMAGUI DATA UNIFICADA'!$A$2:$A1007)*($B$1='CAMAGUI DATA UNIFICADA'!$B$2:$B1007),0),MATCH(B$2,'CAMAGUI DATA UNIFICADA'!$C$1:$T$1,0)),"")</f>
        <v>CA1061024</v>
      </c>
      <c r="C92" s="2">
        <f t="array" ref="C92">IFERROR(INDEX('CAMAGUI DATA UNIFICADA'!$C$2:$T1007,MATCH(1,($A92='CAMAGUI DATA UNIFICADA'!$A$2:$A1007)*($B$1='CAMAGUI DATA UNIFICADA'!$B$2:$B1007),0),MATCH(C$2,'CAMAGUI DATA UNIFICADA'!$C$1:$T$1,0)),"")</f>
        <v>37.5</v>
      </c>
      <c r="D92" s="2">
        <f t="array" ref="D92">IFERROR(INDEX('CAMAGUI DATA UNIFICADA'!$C$2:$T1007,MATCH(1,($A92='CAMAGUI DATA UNIFICADA'!$A$2:$A1007)*($B$1='CAMAGUI DATA UNIFICADA'!$B$2:$B1007),0),MATCH(D$2,'CAMAGUI DATA UNIFICADA'!$C$1:$T$1,0)),"")</f>
        <v>37.5</v>
      </c>
      <c r="E92" s="2" t="str">
        <f t="array" ref="E92">IFERROR(INDEX('CAMAGUI DATA UNIFICADA'!$C$2:$T1007,MATCH(1,($A92='CAMAGUI DATA UNIFICADA'!$A$2:$A1007)*($B$1='CAMAGUI DATA UNIFICADA'!$B$2:$B1007),0),MATCH(E$2,'CAMAGUI DATA UNIFICADA'!$C$1:$T$1,0)),"")</f>
        <v>SKR MAST#4</v>
      </c>
      <c r="F92" s="139">
        <f t="array" ref="F92">IFERROR(INDEX('CAMAGUI DATA UNIFICADA'!$C$2:$T1007,MATCH(1,($A92='CAMAGUI DATA UNIFICADA'!$A$2:$A1007)*($B$1='CAMAGUI DATA UNIFICADA'!$B$2:$B1007),0),MATCH(F$2,'CAMAGUI DATA UNIFICADA'!$C$1:$T$1,0)),"")</f>
        <v>46.29</v>
      </c>
      <c r="G92" s="2">
        <f t="array" ref="G92">IFERROR(INDEX('CAMAGUI DATA UNIFICADA'!$C$2:$T1007,MATCH(1,($A92='CAMAGUI DATA UNIFICADA'!$A$2:$A1007)*($B$1='CAMAGUI DATA UNIFICADA'!$B$2:$B1007),0),MATCH(G$2,'CAMAGUI DATA UNIFICADA'!$C$1:$T$1,0)),"")</f>
        <v>0.6</v>
      </c>
      <c r="H92" s="2">
        <f t="array" ref="H92">IFERROR(INDEX('CAMAGUI DATA UNIFICADA'!$C$2:$T1007,MATCH(1,($A92='CAMAGUI DATA UNIFICADA'!$A$2:$A1007)*($B$1='CAMAGUI DATA UNIFICADA'!$B$2:$B1007),0),MATCH(H$2,'CAMAGUI DATA UNIFICADA'!$C$1:$T$1,0)),"")</f>
        <v>0</v>
      </c>
      <c r="I92" s="33">
        <f t="array" ref="I92">IFERROR(INDEX('CAMAGUI DATA UNIFICADA'!$C$2:$T1007,MATCH(1,($A92='CAMAGUI DATA UNIFICADA'!$A$2:$A1007)*($B$1='CAMAGUI DATA UNIFICADA'!$B$2:$B1007),0),MATCH(I$2,'CAMAGUI DATA UNIFICADA'!$C$1:$T$1,0)),"")</f>
        <v>15.1272</v>
      </c>
      <c r="J92" s="60">
        <f t="array" ref="J92">IFERROR(INDEX('CAMAGUI DATA UNIFICADA'!$C$2:$T1007,MATCH(1,($A92='CAMAGUI DATA UNIFICADA'!$A$2:$A1007)*($B$1='CAMAGUI DATA UNIFICADA'!$B$2:$B1007),0),MATCH(J$2,'CAMAGUI DATA UNIFICADA'!$C$1:$T$1,0)),"")</f>
        <v>413163.0441</v>
      </c>
      <c r="K92" s="33" t="str">
        <f t="array" ref="K92">IFERROR(INDEX('CAMAGUI DATA UNIFICADA'!$C$2:$T1007,MATCH(1,($A92='CAMAGUI DATA UNIFICADA'!$A$2:$A1007)*($B$1='CAMAGUI DATA UNIFICADA'!$B$2:$B1007),0),MATCH(K$2,'CAMAGUI DATA UNIFICADA'!$C$1:$T$1,0)),"")</f>
        <v/>
      </c>
      <c r="L92" s="23">
        <f t="array" ref="L92">IFERROR(INDEX('CAMAGUI DATA UNIFICADA'!$C$2:$T1007,MATCH(1,($A92='CAMAGUI DATA UNIFICADA'!$A$2:$A1007)*($B$1='CAMAGUI DATA UNIFICADA'!$B$2:$B1007),0),MATCH(L$2,'CAMAGUI DATA UNIFICADA'!$C$1:$T$1,0)),"")</f>
        <v>0.3934886134</v>
      </c>
      <c r="M92" s="23">
        <f t="array" ref="M92">IFERROR(INDEX('CAMAGUI DATA UNIFICADA'!$C$2:$T1007,MATCH(1,($A92='CAMAGUI DATA UNIFICADA'!$A$2:$A1007)*($B$1='CAMAGUI DATA UNIFICADA'!$B$2:$B1007),0),MATCH(M$2,'CAMAGUI DATA UNIFICADA'!$C$1:$T$1,0)),"")</f>
        <v>0.4</v>
      </c>
      <c r="N92" s="60">
        <f t="array" ref="N92">IFERROR(INDEX('CAMAGUI DATA UNIFICADA'!$C$2:$T1007,MATCH(1,($A92='CAMAGUI DATA UNIFICADA'!$A$2:$A1007)*($B$1='CAMAGUI DATA UNIFICADA'!$B$2:$B1007),0),MATCH(N$2,'CAMAGUI DATA UNIFICADA'!$C$1:$T$1,0)),"")</f>
        <v>51282.05128</v>
      </c>
      <c r="O92" s="2">
        <f t="array" ref="O92">IFERROR(INDEX('CAMAGUI DATA UNIFICADA'!$C$2:$T1007,MATCH(1,($A92='CAMAGUI DATA UNIFICADA'!$A$2:$A1007)*($B$1='CAMAGUI DATA UNIFICADA'!$B$2:$B1007),0),MATCH(O$2,'CAMAGUI DATA UNIFICADA'!$C$1:$T$1,0)),"")</f>
        <v>1.6</v>
      </c>
      <c r="P92" s="2">
        <f t="array" ref="P92">IFERROR(INDEX('CAMAGUI DATA UNIFICADA'!$C$2:$T1007,MATCH(1,($A92='CAMAGUI DATA UNIFICADA'!$A$2:$A1007)*($B$1='CAMAGUI DATA UNIFICADA'!$B$2:$B1007),0),MATCH(P$2,'CAMAGUI DATA UNIFICADA'!$C$1:$T$1,0)),"")</f>
        <v>2.2</v>
      </c>
      <c r="Q92" s="33">
        <f t="array" ref="Q92">IFERROR(INDEX('CAMAGUI DATA UNIFICADA'!$C$2:$T1007,MATCH(1,($A92='CAMAGUI DATA UNIFICADA'!$A$2:$A1007)*($B$1='CAMAGUI DATA UNIFICADA'!$B$2:$B1007),0),MATCH(Q$2,'CAMAGUI DATA UNIFICADA'!$C$1:$T$1,0)),"")</f>
        <v>10.788</v>
      </c>
      <c r="R92" s="60">
        <f t="array" ref="R92">IFERROR(INDEX('CAMAGUI DATA UNIFICADA'!$C$2:$T1007,MATCH(1,($A92='CAMAGUI DATA UNIFICADA'!$A$2:$A1007)*($B$1='CAMAGUI DATA UNIFICADA'!$B$2:$B1007),0),MATCH(R$2,'CAMAGUI DATA UNIFICADA'!$C$1:$T$1,0)),"")</f>
        <v>115.072592</v>
      </c>
      <c r="S92" s="140">
        <f t="array" ref="S92">IFERROR(INDEX('CAMAGUI DATA UNIFICADA'!$C$2:$T1007,MATCH(1,($A92='CAMAGUI DATA UNIFICADA'!$A$2:$A1007)*($B$1='CAMAGUI DATA UNIFICADA'!$B$2:$B1007),0),MATCH(S$2,'CAMAGUI DATA UNIFICADA'!$C$1:$T$1,0)),"")</f>
        <v>19.393148</v>
      </c>
      <c r="T92" s="138" t="str">
        <f t="array" ref="T92">IFERROR(INDEX('CAMAGUI DATA UNIFICADA'!$C$2:$T1007,MATCH(1,($A92='CAMAGUI DATA UNIFICADA'!$A$2:$A1007)*($T$1='CAMAGUI DATA UNIFICADA'!$B$2:$B1007),0),MATCH(T$2,'CAMAGUI DATA UNIFICADA'!$C$1:$T$1,0)),"")</f>
        <v>CA2061024</v>
      </c>
      <c r="U92" s="2">
        <f t="array" ref="U92">IFERROR(INDEX('CAMAGUI DATA UNIFICADA'!$C$2:$T1007,MATCH(1,($A92='CAMAGUI DATA UNIFICADA'!$A$2:$A1007)*($T$1='CAMAGUI DATA UNIFICADA'!$B$2:$B1007),0),MATCH(U$2,'CAMAGUI DATA UNIFICADA'!$C$1:$T$1,0)),"")</f>
        <v>25</v>
      </c>
      <c r="V92" s="2">
        <f t="array" ref="V92">IFERROR(INDEX('CAMAGUI DATA UNIFICADA'!$C$2:$T1007,MATCH(1,($A92='CAMAGUI DATA UNIFICADA'!$A$2:$A1007)*($T$1='CAMAGUI DATA UNIFICADA'!$B$2:$B1007),0),MATCH(V$2,'CAMAGUI DATA UNIFICADA'!$C$1:$T$1,0)),"")</f>
        <v>25</v>
      </c>
      <c r="W92" s="2" t="str">
        <f t="array" ref="W92">IFERROR(INDEX('CAMAGUI DATA UNIFICADA'!$C$2:$T1007,MATCH(1,($A92='CAMAGUI DATA UNIFICADA'!$A$2:$A1007)*($T$1='CAMAGUI DATA UNIFICADA'!$B$2:$B1007),0),MATCH(W$2,'CAMAGUI DATA UNIFICADA'!$C$1:$T$1,0)),"")</f>
        <v>SKR MAST#4</v>
      </c>
      <c r="X92" s="139">
        <f t="array" ref="X92">IFERROR(INDEX('CAMAGUI DATA UNIFICADA'!$C$2:$T1007,MATCH(1,($A92='CAMAGUI DATA UNIFICADA'!$A$2:$A1007)*($T$1='CAMAGUI DATA UNIFICADA'!$B$2:$B1007),0),MATCH(X$2,'CAMAGUI DATA UNIFICADA'!$C$1:$T$1,0)),"")</f>
        <v>30.86</v>
      </c>
      <c r="Y92" s="2">
        <f t="array" ref="Y92">IFERROR(INDEX('CAMAGUI DATA UNIFICADA'!$C$2:$T1007,MATCH(1,($A92='CAMAGUI DATA UNIFICADA'!$A$2:$A1007)*($T$1='CAMAGUI DATA UNIFICADA'!$B$2:$B1007),0),MATCH(Y$2,'CAMAGUI DATA UNIFICADA'!$C$1:$T$1,0)),"")</f>
        <v>0.7</v>
      </c>
      <c r="Z92" s="2">
        <f t="array" ref="Z92">IFERROR(INDEX('CAMAGUI DATA UNIFICADA'!$C$2:$T1007,MATCH(1,($A92='CAMAGUI DATA UNIFICADA'!$A$2:$A1007)*($T$1='CAMAGUI DATA UNIFICADA'!$B$2:$B1007),0),MATCH(Z$2,'CAMAGUI DATA UNIFICADA'!$C$1:$T$1,0)),"")</f>
        <v>0</v>
      </c>
      <c r="AA92" s="2">
        <f t="array" ref="AA92">IFERROR(INDEX('CAMAGUI DATA UNIFICADA'!$C$2:$T1007,MATCH(1,($A92='CAMAGUI DATA UNIFICADA'!$A$2:$A1007)*($T$1='CAMAGUI DATA UNIFICADA'!$B$2:$B1007),0),MATCH(AA$2,'CAMAGUI DATA UNIFICADA'!$C$1:$T$1,0)),"")</f>
        <v>14.8764</v>
      </c>
      <c r="AB92" s="60">
        <f t="array" ref="AB92">IFERROR(INDEX('CAMAGUI DATA UNIFICADA'!$C$2:$T1007,MATCH(1,($A92='CAMAGUI DATA UNIFICADA'!$A$2:$A1007)*($T$1='CAMAGUI DATA UNIFICADA'!$B$2:$B1007),0),MATCH(AB$2,'CAMAGUI DATA UNIFICADA'!$C$1:$T$1,0)),"")</f>
        <v>240073.4433</v>
      </c>
      <c r="AC92" s="33" t="str">
        <f t="array" ref="AC92">IFERROR(INDEX('CAMAGUI DATA UNIFICADA'!$C$2:$T1007,MATCH(1,($A92='CAMAGUI DATA UNIFICADA'!$A$2:$A1007)*($T$1='CAMAGUI DATA UNIFICADA'!$B$2:$B1007),0),MATCH(AC$2,'CAMAGUI DATA UNIFICADA'!$C$1:$T$1,0)),"")</f>
        <v/>
      </c>
      <c r="AD92" s="23">
        <f t="array" ref="AD92">IFERROR(INDEX('CAMAGUI DATA UNIFICADA'!$C$2:$T1007,MATCH(1,($A92='CAMAGUI DATA UNIFICADA'!$A$2:$A1007)*($T$1='CAMAGUI DATA UNIFICADA'!$B$2:$B1007),0),MATCH(AD$2,'CAMAGUI DATA UNIFICADA'!$C$1:$T$1,0)),"")</f>
        <v>0.2667482703</v>
      </c>
      <c r="AE92" s="23">
        <f t="array" ref="AE92">IFERROR(INDEX('CAMAGUI DATA UNIFICADA'!$C$2:$T1007,MATCH(1,($A92='CAMAGUI DATA UNIFICADA'!$A$2:$A1007)*($T$1='CAMAGUI DATA UNIFICADA'!$B$2:$B1007),0),MATCH(AE$2,'CAMAGUI DATA UNIFICADA'!$C$1:$T$1,0)),"")</f>
        <v>0.4</v>
      </c>
      <c r="AF92" s="60">
        <f t="array" ref="AF92">IFERROR(INDEX('CAMAGUI DATA UNIFICADA'!$C$2:$T1007,MATCH(1,($A92='CAMAGUI DATA UNIFICADA'!$A$2:$A1007)*($T$1='CAMAGUI DATA UNIFICADA'!$B$2:$B1007),0),MATCH(AF$2,'CAMAGUI DATA UNIFICADA'!$C$1:$T$1,0)),"")</f>
        <v>60000</v>
      </c>
      <c r="AG92" s="2">
        <f t="array" ref="AG92">IFERROR(INDEX('CAMAGUI DATA UNIFICADA'!$C$2:$T1007,MATCH(1,($A92='CAMAGUI DATA UNIFICADA'!$A$2:$A1007)*($T$1='CAMAGUI DATA UNIFICADA'!$B$2:$B1007),0),MATCH(AG$2,'CAMAGUI DATA UNIFICADA'!$C$1:$T$1,0)),"")</f>
        <v>1.5</v>
      </c>
      <c r="AH92" s="2">
        <f t="array" ref="AH92">IFERROR(INDEX('CAMAGUI DATA UNIFICADA'!$C$2:$T1007,MATCH(1,($A92='CAMAGUI DATA UNIFICADA'!$A$2:$A1007)*($T$1='CAMAGUI DATA UNIFICADA'!$B$2:$B1007),0),MATCH(AH$2,'CAMAGUI DATA UNIFICADA'!$C$1:$T$1,0)),"")</f>
        <v>2.2</v>
      </c>
      <c r="AI92" s="33">
        <f t="array" ref="AI92">IFERROR(INDEX('CAMAGUI DATA UNIFICADA'!$C$2:$T1007,MATCH(1,($A92='CAMAGUI DATA UNIFICADA'!$A$2:$A1007)*($T$1='CAMAGUI DATA UNIFICADA'!$B$2:$B1007),0),MATCH(AI$2,'CAMAGUI DATA UNIFICADA'!$C$1:$T$1,0)),"")</f>
        <v>10.788</v>
      </c>
      <c r="AJ92" s="60">
        <f t="array" ref="AJ92">IFERROR(INDEX('CAMAGUI DATA UNIFICADA'!$C$2:$T1007,MATCH(1,($A92='CAMAGUI DATA UNIFICADA'!$A$2:$A1007)*($T$1='CAMAGUI DATA UNIFICADA'!$B$2:$B1007),0),MATCH(AJ$2,'CAMAGUI DATA UNIFICADA'!$C$1:$T$1,0)),"")</f>
        <v>97.67910163</v>
      </c>
      <c r="AK92" s="140">
        <f t="array" ref="AK92">IFERROR(INDEX('CAMAGUI DATA UNIFICADA'!$C$2:$T1007,MATCH(1,($A92='CAMAGUI DATA UNIFICADA'!$A$2:$A1007)*($T$1='CAMAGUI DATA UNIFICADA'!$B$2:$B1007),0),MATCH(AK$2,'CAMAGUI DATA UNIFICADA'!$C$1:$T$1,0)),"")</f>
        <v>18.16977541</v>
      </c>
      <c r="AL92" s="138" t="str">
        <f t="array" ref="AL92">IFERROR(INDEX('CAMAGUI DATA UNIFICADA'!$C$2:$T1007,MATCH(1,($A92='CAMAGUI DATA UNIFICADA'!$A$2:$A1007)*($AL$1='CAMAGUI DATA UNIFICADA'!$B$2:$B1007),0),MATCH(AL$2,'CAMAGUI DATA UNIFICADA'!$C$1:$T$1,0)),"")</f>
        <v>CA3031024</v>
      </c>
      <c r="AM92" s="2">
        <f t="array" ref="AM92">IFERROR(INDEX('CAMAGUI DATA UNIFICADA'!$C$2:$T1007,MATCH(1,($A92='CAMAGUI DATA UNIFICADA'!$A$2:$A1007)*($AL$1='CAMAGUI DATA UNIFICADA'!$B$2:$B1007),0),MATCH(AM$2,'CAMAGUI DATA UNIFICADA'!$C$1:$T$1,0)),"")</f>
        <v>62.5</v>
      </c>
      <c r="AN92" s="2">
        <f t="array" ref="AN92">IFERROR(INDEX('CAMAGUI DATA UNIFICADA'!$C$2:$T1007,MATCH(1,($A92='CAMAGUI DATA UNIFICADA'!$A$2:$A1007)*($AL$1='CAMAGUI DATA UNIFICADA'!$B$2:$B1007),0),MATCH(AN$2,'CAMAGUI DATA UNIFICADA'!$C$1:$T$1,0)),"")</f>
        <v>200</v>
      </c>
      <c r="AO92" s="2" t="str">
        <f t="array" ref="AO92">IFERROR(INDEX('CAMAGUI DATA UNIFICADA'!$C$2:$T1007,MATCH(1,($A92='CAMAGUI DATA UNIFICADA'!$A$2:$A1007)*($AL$1='CAMAGUI DATA UNIFICADA'!$B$2:$B1007),0),MATCH(AO$2,'CAMAGUI DATA UNIFICADA'!$C$1:$T$1,0)),"")</f>
        <v>SKR MAST#4</v>
      </c>
      <c r="AP92" s="139">
        <f t="array" ref="AP92">IFERROR(INDEX('CAMAGUI DATA UNIFICADA'!$C$2:$T1007,MATCH(1,($A92='CAMAGUI DATA UNIFICADA'!$A$2:$A1007)*($AL$1='CAMAGUI DATA UNIFICADA'!$B$2:$B1007),0),MATCH(AP$2,'CAMAGUI DATA UNIFICADA'!$C$1:$T$1,0)),"")</f>
        <v>246.88</v>
      </c>
      <c r="AQ92" s="2">
        <f t="array" ref="AQ92">IFERROR(INDEX('CAMAGUI DATA UNIFICADA'!$C$2:$T1007,MATCH(1,($A92='CAMAGUI DATA UNIFICADA'!$A$2:$A1007)*($AL$1='CAMAGUI DATA UNIFICADA'!$B$2:$B1007),0),MATCH(AQ$2,'CAMAGUI DATA UNIFICADA'!$C$1:$T$1,0)),"")</f>
        <v>1.4</v>
      </c>
      <c r="AR92" s="2">
        <f t="array" ref="AR92">IFERROR(INDEX('CAMAGUI DATA UNIFICADA'!$C$2:$T1007,MATCH(1,($A92='CAMAGUI DATA UNIFICADA'!$A$2:$A1007)*($AL$1='CAMAGUI DATA UNIFICADA'!$B$2:$B1007),0),MATCH(AR$2,'CAMAGUI DATA UNIFICADA'!$C$1:$T$1,0)),"")</f>
        <v>0</v>
      </c>
      <c r="AS92" s="33">
        <f t="array" ref="AS92">IFERROR(INDEX('CAMAGUI DATA UNIFICADA'!$C$2:$T1007,MATCH(1,($A92='CAMAGUI DATA UNIFICADA'!$A$2:$A1007)*($AL$1='CAMAGUI DATA UNIFICADA'!$B$2:$B1007),0),MATCH(AS$2,'CAMAGUI DATA UNIFICADA'!$C$1:$T$1,0)),"")</f>
        <v>13.3632</v>
      </c>
      <c r="AT92" s="60">
        <f t="array" ref="AT92">IFERROR(INDEX('CAMAGUI DATA UNIFICADA'!$C$2:$T1007,MATCH(1,($A92='CAMAGUI DATA UNIFICADA'!$A$2:$A1007)*($AL$1='CAMAGUI DATA UNIFICADA'!$B$2:$B1007),0),MATCH(AT$2,'CAMAGUI DATA UNIFICADA'!$C$1:$T$1,0)),"")</f>
        <v>334073.1048</v>
      </c>
      <c r="AU92" s="33" t="str">
        <f t="array" ref="AU92">IFERROR(INDEX('CAMAGUI DATA UNIFICADA'!$C$2:$T1007,MATCH(1,($A92='CAMAGUI DATA UNIFICADA'!$A$2:$A1007)*($AL$1='CAMAGUI DATA UNIFICADA'!$B$2:$B1007),0),MATCH(AU$2,'CAMAGUI DATA UNIFICADA'!$C$1:$T$1,0)),"")</f>
        <v/>
      </c>
      <c r="AV92" s="23">
        <f t="array" ref="AV92">IFERROR(INDEX('CAMAGUI DATA UNIFICADA'!$C$2:$T1007,MATCH(1,($A92='CAMAGUI DATA UNIFICADA'!$A$2:$A1007)*($AL$1='CAMAGUI DATA UNIFICADA'!$B$2:$B1007),0),MATCH(AV$2,'CAMAGUI DATA UNIFICADA'!$C$1:$T$1,0)),"")</f>
        <v>0.3181648617</v>
      </c>
      <c r="AW92" s="23">
        <f t="array" ref="AW92">IFERROR(INDEX('CAMAGUI DATA UNIFICADA'!$C$2:$T1007,MATCH(1,($A92='CAMAGUI DATA UNIFICADA'!$A$2:$A1007)*($AL$1='CAMAGUI DATA UNIFICADA'!$B$2:$B1007),0),MATCH(AW$2,'CAMAGUI DATA UNIFICADA'!$C$1:$T$1,0)),"")</f>
        <v>0.45</v>
      </c>
      <c r="AX92" s="60">
        <f t="array" ref="AX92">IFERROR(INDEX('CAMAGUI DATA UNIFICADA'!$C$2:$T1007,MATCH(1,($A92='CAMAGUI DATA UNIFICADA'!$A$2:$A1007)*($AL$1='CAMAGUI DATA UNIFICADA'!$B$2:$B1007),0),MATCH(AX$2,'CAMAGUI DATA UNIFICADA'!$C$1:$T$1,0)),"")</f>
        <v>67500</v>
      </c>
      <c r="AY92" s="2">
        <f t="array" ref="AY92">IFERROR(INDEX('CAMAGUI DATA UNIFICADA'!$C$2:$T1007,MATCH(1,($A92='CAMAGUI DATA UNIFICADA'!$A$2:$A1007)*($AL$1='CAMAGUI DATA UNIFICADA'!$B$2:$B1007),0),MATCH(AY$2,'CAMAGUI DATA UNIFICADA'!$C$1:$T$1,0)),"")</f>
        <v>1.4</v>
      </c>
      <c r="AZ92" s="2">
        <f t="array" ref="AZ92">IFERROR(INDEX('CAMAGUI DATA UNIFICADA'!$C$2:$T1007,MATCH(1,($A92='CAMAGUI DATA UNIFICADA'!$A$2:$A1007)*($AL$1='CAMAGUI DATA UNIFICADA'!$B$2:$B1007),0),MATCH(AZ$2,'CAMAGUI DATA UNIFICADA'!$C$1:$T$1,0)),"")</f>
        <v>2.8</v>
      </c>
      <c r="BA92" s="33">
        <f t="array" ref="BA92">IFERROR(INDEX('CAMAGUI DATA UNIFICADA'!$C$2:$T1007,MATCH(1,($A92='CAMAGUI DATA UNIFICADA'!$A$2:$A1007)*($AL$1='CAMAGUI DATA UNIFICADA'!$B$2:$B1007),0),MATCH(BA$2,'CAMAGUI DATA UNIFICADA'!$C$1:$T$1,0)),"")</f>
        <v>9.924</v>
      </c>
      <c r="BB92" s="60">
        <f t="array" ref="BB92">IFERROR(INDEX('CAMAGUI DATA UNIFICADA'!$C$2:$T1007,MATCH(1,($A92='CAMAGUI DATA UNIFICADA'!$A$2:$A1007)*($AL$1='CAMAGUI DATA UNIFICADA'!$B$2:$B1007),0),MATCH(BB$2,'CAMAGUI DATA UNIFICADA'!$C$1:$T$1,0)),"")</f>
        <v>148.7203541</v>
      </c>
      <c r="BC92" s="140">
        <f t="array" ref="BC92">IFERROR(INDEX('CAMAGUI DATA UNIFICADA'!$C$2:$T1007,MATCH(1,($A92='CAMAGUI DATA UNIFICADA'!$A$2:$A1007)*($AL$1='CAMAGUI DATA UNIFICADA'!$B$2:$B1007),0),MATCH(BC$2,'CAMAGUI DATA UNIFICADA'!$C$1:$T$1,0)),"")</f>
        <v>21.55508853</v>
      </c>
      <c r="BD92" s="138" t="str">
        <f t="array" ref="BD92">IFERROR(INDEX('CAMAGUI DATA UNIFICADA'!$C$2:$T1007,MATCH(1,($A92='CAMAGUI DATA UNIFICADA'!$A$2:$A1007)*($BD$1='CAMAGUI DATA UNIFICADA'!$B$2:$B1007),0),MATCH(BD$2,'CAMAGUI DATA UNIFICADA'!$C$1:$T$1,0)),"")</f>
        <v>CA4210824</v>
      </c>
      <c r="BE92" s="2">
        <f t="array" ref="BE92">IFERROR(INDEX('CAMAGUI DATA UNIFICADA'!$C$2:$T1007,MATCH(1,($A92='CAMAGUI DATA UNIFICADA'!$A$2:$A1007)*($BD$1='CAMAGUI DATA UNIFICADA'!$B$2:$B1007),0),MATCH(BE$2,'CAMAGUI DATA UNIFICADA'!$C$1:$T$1,0)),"")</f>
        <v>425</v>
      </c>
      <c r="BF92" s="2">
        <f t="array" ref="BF92">IFERROR(INDEX('CAMAGUI DATA UNIFICADA'!$C$2:$T1007,MATCH(1,($A92='CAMAGUI DATA UNIFICADA'!$A$2:$A1007)*($BD$1='CAMAGUI DATA UNIFICADA'!$B$2:$B1007),0),MATCH(BF$2,'CAMAGUI DATA UNIFICADA'!$C$1:$T$1,0)),"")</f>
        <v>2825</v>
      </c>
      <c r="BG92" s="2" t="str">
        <f t="array" ref="BG92">IFERROR(INDEX('CAMAGUI DATA UNIFICADA'!$C$2:$T1007,MATCH(1,($A92='CAMAGUI DATA UNIFICADA'!$A$2:$A1007)*($BD$1='CAMAGUI DATA UNIFICADA'!$B$2:$B1007),0),MATCH(BG$2,'CAMAGUI DATA UNIFICADA'!$C$1:$T$1,0)),"")</f>
        <v>SKR MAST E AD</v>
      </c>
      <c r="BH92" s="139">
        <f t="array" ref="BH92">IFERROR(INDEX('CAMAGUI DATA UNIFICADA'!$C$2:$T1007,MATCH(1,($A92='CAMAGUI DATA UNIFICADA'!$A$2:$A1007)*($BD$1='CAMAGUI DATA UNIFICADA'!$B$2:$B1007),0),MATCH(BH$2,'CAMAGUI DATA UNIFICADA'!$C$1:$T$1,0)),"")</f>
        <v>2891.67</v>
      </c>
      <c r="BI92" s="2">
        <f t="array" ref="BI92">IFERROR(INDEX('CAMAGUI DATA UNIFICADA'!$C$2:$T1007,MATCH(1,($A92='CAMAGUI DATA UNIFICADA'!$A$2:$A1007)*($BD$1='CAMAGUI DATA UNIFICADA'!$B$2:$B1007),0),MATCH(BI$2,'CAMAGUI DATA UNIFICADA'!$C$1:$T$1,0)),"")</f>
        <v>15.52</v>
      </c>
      <c r="BJ92" s="2">
        <f t="array" ref="BJ92">IFERROR(INDEX('CAMAGUI DATA UNIFICADA'!$C$2:$T1007,MATCH(1,($A92='CAMAGUI DATA UNIFICADA'!$A$2:$A1007)*($BD$1='CAMAGUI DATA UNIFICADA'!$B$2:$B1007),0),MATCH(BJ$2,'CAMAGUI DATA UNIFICADA'!$C$1:$T$1,0)),"")</f>
        <v>3.35</v>
      </c>
      <c r="BK92" s="33">
        <f t="array" ref="BK92">IFERROR(INDEX('CAMAGUI DATA UNIFICADA'!$C$2:$T1007,MATCH(1,($A92='CAMAGUI DATA UNIFICADA'!$A$2:$A1007)*($BD$1='CAMAGUI DATA UNIFICADA'!$B$2:$B1007),0),MATCH(BK$2,'CAMAGUI DATA UNIFICADA'!$C$1:$T$1,0)),"")</f>
        <v>3.8616</v>
      </c>
      <c r="BL92" s="60">
        <f t="array" ref="BL92">IFERROR(INDEX('CAMAGUI DATA UNIFICADA'!$C$2:$T1007,MATCH(1,($A92='CAMAGUI DATA UNIFICADA'!$A$2:$A1007)*($BD$1='CAMAGUI DATA UNIFICADA'!$B$2:$B1007),0),MATCH(BL$2,'CAMAGUI DATA UNIFICADA'!$C$1:$T$1,0)),"")</f>
        <v>709136.6433</v>
      </c>
      <c r="BM92" s="33">
        <f t="array" ref="BM92">IFERROR(INDEX('CAMAGUI DATA UNIFICADA'!$C$2:$T1007,MATCH(1,($A92='CAMAGUI DATA UNIFICADA'!$A$2:$A1007)*($BD$1='CAMAGUI DATA UNIFICADA'!$B$2:$B1007),0),MATCH(BM$2,'CAMAGUI DATA UNIFICADA'!$C$1:$T$1,0)),"")</f>
        <v>1.505863539</v>
      </c>
      <c r="BN92" s="23">
        <f t="array" ref="BN92">IFERROR(INDEX('CAMAGUI DATA UNIFICADA'!$C$2:$T1007,MATCH(1,($A92='CAMAGUI DATA UNIFICADA'!$A$2:$A1007)*($BD$1='CAMAGUI DATA UNIFICADA'!$B$2:$B1007),0),MATCH(BN$2,'CAMAGUI DATA UNIFICADA'!$C$1:$T$1,0)),"")</f>
        <v>0.8864208042</v>
      </c>
      <c r="BO92" s="23">
        <f t="array" ref="BO92">IFERROR(INDEX('CAMAGUI DATA UNIFICADA'!$C$2:$T1007,MATCH(1,($A92='CAMAGUI DATA UNIFICADA'!$A$2:$A1007)*($BD$1='CAMAGUI DATA UNIFICADA'!$B$2:$B1007),0),MATCH(BO$2,'CAMAGUI DATA UNIFICADA'!$C$1:$T$1,0)),"")</f>
        <v>0.7</v>
      </c>
      <c r="BP92" s="60">
        <f t="array" ref="BP92">IFERROR(INDEX('CAMAGUI DATA UNIFICADA'!$C$2:$T1007,MATCH(1,($A92='CAMAGUI DATA UNIFICADA'!$A$2:$A1007)*($BD$1='CAMAGUI DATA UNIFICADA'!$B$2:$B1007),0),MATCH(BP$2,'CAMAGUI DATA UNIFICADA'!$C$1:$T$1,0)),"")</f>
        <v>116666.6667</v>
      </c>
      <c r="BQ92" s="2">
        <f t="array" ref="BQ92">IFERROR(INDEX('CAMAGUI DATA UNIFICADA'!$C$2:$T1007,MATCH(1,($A92='CAMAGUI DATA UNIFICADA'!$A$2:$A1007)*($BD$1='CAMAGUI DATA UNIFICADA'!$B$2:$B1007),0),MATCH(BQ$2,'CAMAGUI DATA UNIFICADA'!$C$1:$T$1,0)),"")</f>
        <v>3</v>
      </c>
      <c r="BR92" s="2">
        <f t="array" ref="BR92">IFERROR(INDEX('CAMAGUI DATA UNIFICADA'!$C$2:$T1007,MATCH(1,($A92='CAMAGUI DATA UNIFICADA'!$A$2:$A1007)*($BD$1='CAMAGUI DATA UNIFICADA'!$B$2:$B1007),0),MATCH(BR$2,'CAMAGUI DATA UNIFICADA'!$C$1:$T$1,0)),"")</f>
        <v>18.52</v>
      </c>
      <c r="BS92" s="33">
        <f t="array" ref="BS92">IFERROR(INDEX('CAMAGUI DATA UNIFICADA'!$C$2:$T1007,MATCH(1,($A92='CAMAGUI DATA UNIFICADA'!$A$2:$A1007)*($BD$1='CAMAGUI DATA UNIFICADA'!$B$2:$B1007),0),MATCH(BS$2,'CAMAGUI DATA UNIFICADA'!$C$1:$T$1,0)),"")</f>
        <v>3.47184</v>
      </c>
      <c r="BT92" s="60">
        <f t="array" ref="BT92">IFERROR(INDEX('CAMAGUI DATA UNIFICADA'!$C$2:$T1007,MATCH(1,($A92='CAMAGUI DATA UNIFICADA'!$A$2:$A1007)*($BD$1='CAMAGUI DATA UNIFICADA'!$B$2:$B1007),0),MATCH(BT$2,'CAMAGUI DATA UNIFICADA'!$C$1:$T$1,0)),"")</f>
        <v>371.8329794</v>
      </c>
      <c r="BU92" s="140">
        <f t="array" ref="BU92">IFERROR(INDEX('CAMAGUI DATA UNIFICADA'!$C$2:$T1007,MATCH(1,($A92='CAMAGUI DATA UNIFICADA'!$A$2:$A1007)*($BD$1='CAMAGUI DATA UNIFICADA'!$B$2:$B1007),0),MATCH(BU$2,'CAMAGUI DATA UNIFICADA'!$C$1:$T$1,0)),"")</f>
        <v>-13.29175515</v>
      </c>
      <c r="BV92" s="138" t="str">
        <f t="array" ref="BV92">IFERROR(INDEX('CAMAGUI DATA UNIFICADA'!$C$2:$T1007,MATCH(1,($A92='CAMAGUI DATA UNIFICADA'!$A$2:$A1007)*($BV$1='CAMAGUI DATA UNIFICADA'!$B$2:$B1007),0),MATCH(BV$2,'CAMAGUI DATA UNIFICADA'!$C$1:$T$1,0)),"")</f>
        <v>CA5210824</v>
      </c>
      <c r="BW92" s="2">
        <f t="array" ref="BW92">IFERROR(INDEX('CAMAGUI DATA UNIFICADA'!$C$2:$T1007,MATCH(1,($A92='CAMAGUI DATA UNIFICADA'!$A$2:$A1007)*($BV$1='CAMAGUI DATA UNIFICADA'!$B$2:$B1007),0),MATCH(BW$2,'CAMAGUI DATA UNIFICADA'!$C$1:$T$1,0)),"")</f>
        <v>375</v>
      </c>
      <c r="BX92" s="2">
        <f t="array" ref="BX92">IFERROR(INDEX('CAMAGUI DATA UNIFICADA'!$C$2:$T1007,MATCH(1,($A92='CAMAGUI DATA UNIFICADA'!$A$2:$A1007)*($BV$1='CAMAGUI DATA UNIFICADA'!$B$2:$B1007),0),MATCH(BX$2,'CAMAGUI DATA UNIFICADA'!$C$1:$T$1,0)),"")</f>
        <v>2450</v>
      </c>
      <c r="BY92" s="2" t="str">
        <f t="array" ref="BY92">IFERROR(INDEX('CAMAGUI DATA UNIFICADA'!$C$2:$T1007,MATCH(1,($A92='CAMAGUI DATA UNIFICADA'!$A$2:$A1007)*($BV$1='CAMAGUI DATA UNIFICADA'!$B$2:$B1007),0),MATCH(BY$2,'CAMAGUI DATA UNIFICADA'!$C$1:$T$1,0)),"")</f>
        <v>SKR MAST E AD</v>
      </c>
      <c r="BZ92" s="139">
        <f t="array" ref="BZ92">IFERROR(INDEX('CAMAGUI DATA UNIFICADA'!$C$2:$T1007,MATCH(1,($A92='CAMAGUI DATA UNIFICADA'!$A$2:$A1007)*($BV$1='CAMAGUI DATA UNIFICADA'!$B$2:$B1007),0),MATCH(BZ$2,'CAMAGUI DATA UNIFICADA'!$C$1:$T$1,0)),"")</f>
        <v>2507.82</v>
      </c>
      <c r="CA92" s="2">
        <f t="array" ref="CA92">IFERROR(INDEX('CAMAGUI DATA UNIFICADA'!$C$2:$T1007,MATCH(1,($A92='CAMAGUI DATA UNIFICADA'!$A$2:$A1007)*($BV$1='CAMAGUI DATA UNIFICADA'!$B$2:$B1007),0),MATCH(CA$2,'CAMAGUI DATA UNIFICADA'!$C$1:$T$1,0)),"")</f>
        <v>16.68</v>
      </c>
      <c r="CB92" s="2">
        <f t="array" ref="CB92">IFERROR(INDEX('CAMAGUI DATA UNIFICADA'!$C$2:$T1007,MATCH(1,($A92='CAMAGUI DATA UNIFICADA'!$A$2:$A1007)*($BV$1='CAMAGUI DATA UNIFICADA'!$B$2:$B1007),0),MATCH(CB$2,'CAMAGUI DATA UNIFICADA'!$C$1:$T$1,0)),"")</f>
        <v>3.53</v>
      </c>
      <c r="CC92" s="33">
        <f t="array" ref="CC92">IFERROR(INDEX('CAMAGUI DATA UNIFICADA'!$C$2:$T1007,MATCH(1,($A92='CAMAGUI DATA UNIFICADA'!$A$2:$A1007)*($BV$1='CAMAGUI DATA UNIFICADA'!$B$2:$B1007),0),MATCH(CC$2,'CAMAGUI DATA UNIFICADA'!$C$1:$T$1,0)),"")</f>
        <v>3.70224</v>
      </c>
      <c r="CD92" s="60">
        <f t="array" ref="CD92">IFERROR(INDEX('CAMAGUI DATA UNIFICADA'!$C$2:$T1007,MATCH(1,($A92='CAMAGUI DATA UNIFICADA'!$A$2:$A1007)*($BV$1='CAMAGUI DATA UNIFICADA'!$B$2:$B1007),0),MATCH(CD$2,'CAMAGUI DATA UNIFICADA'!$C$1:$T$1,0)),"")</f>
        <v>607254.3754</v>
      </c>
      <c r="CE92" s="33">
        <f t="array" ref="CE92">IFERROR(INDEX('CAMAGUI DATA UNIFICADA'!$C$2:$T1007,MATCH(1,($A92='CAMAGUI DATA UNIFICADA'!$A$2:$A1007)*($BV$1='CAMAGUI DATA UNIFICADA'!$B$2:$B1007),0),MATCH(CE$2,'CAMAGUI DATA UNIFICADA'!$C$1:$T$1,0)),"")</f>
        <v>1.419036989</v>
      </c>
      <c r="CF92" s="23">
        <f t="array" ref="CF92">IFERROR(INDEX('CAMAGUI DATA UNIFICADA'!$C$2:$T1007,MATCH(1,($A92='CAMAGUI DATA UNIFICADA'!$A$2:$A1007)*($BV$1='CAMAGUI DATA UNIFICADA'!$B$2:$B1007),0),MATCH(CF$2,'CAMAGUI DATA UNIFICADA'!$C$1:$T$1,0)),"")</f>
        <v>0.8318553088</v>
      </c>
      <c r="CG92" s="23">
        <f t="array" ref="CG92">IFERROR(INDEX('CAMAGUI DATA UNIFICADA'!$C$2:$T1007,MATCH(1,($A92='CAMAGUI DATA UNIFICADA'!$A$2:$A1007)*($BV$1='CAMAGUI DATA UNIFICADA'!$B$2:$B1007),0),MATCH(CG$2,'CAMAGUI DATA UNIFICADA'!$C$1:$T$1,0)),"")</f>
        <v>0.67</v>
      </c>
      <c r="CH92" s="60">
        <f t="array" ref="CH92">IFERROR(INDEX('CAMAGUI DATA UNIFICADA'!$C$2:$T1007,MATCH(1,($A92='CAMAGUI DATA UNIFICADA'!$A$2:$A1007)*($BV$1='CAMAGUI DATA UNIFICADA'!$B$2:$B1007),0),MATCH(CH$2,'CAMAGUI DATA UNIFICADA'!$C$1:$T$1,0)),"")</f>
        <v>116452.381</v>
      </c>
      <c r="CI92" s="2">
        <f t="array" ref="CI92">IFERROR(INDEX('CAMAGUI DATA UNIFICADA'!$C$2:$T1007,MATCH(1,($A92='CAMAGUI DATA UNIFICADA'!$A$2:$A1007)*($BV$1='CAMAGUI DATA UNIFICADA'!$B$2:$B1007),0),MATCH(CI$2,'CAMAGUI DATA UNIFICADA'!$C$1:$T$1,0)),"")</f>
        <v>3</v>
      </c>
      <c r="CJ92" s="2">
        <f t="array" ref="CJ92">IFERROR(INDEX('CAMAGUI DATA UNIFICADA'!$C$2:$T1007,MATCH(1,($A92='CAMAGUI DATA UNIFICADA'!$A$2:$A1007)*($BV$1='CAMAGUI DATA UNIFICADA'!$B$2:$B1007),0),MATCH(CJ$2,'CAMAGUI DATA UNIFICADA'!$C$1:$T$1,0)),"")</f>
        <v>19.68</v>
      </c>
      <c r="CK92" s="33">
        <f t="array" ref="CK92">IFERROR(INDEX('CAMAGUI DATA UNIFICADA'!$C$2:$T1007,MATCH(1,($A92='CAMAGUI DATA UNIFICADA'!$A$2:$A1007)*($BV$1='CAMAGUI DATA UNIFICADA'!$B$2:$B1007),0),MATCH(CK$2,'CAMAGUI DATA UNIFICADA'!$C$1:$T$1,0)),"")</f>
        <v>3.34272</v>
      </c>
      <c r="CL92" s="60">
        <f t="array" ref="CL92">IFERROR(INDEX('CAMAGUI DATA UNIFICADA'!$C$2:$T1007,MATCH(1,($A92='CAMAGUI DATA UNIFICADA'!$A$2:$A1007)*($BV$1='CAMAGUI DATA UNIFICADA'!$B$2:$B1007),0),MATCH(CL$2,'CAMAGUI DATA UNIFICADA'!$C$1:$T$1,0)),"")</f>
        <v>331.1847325</v>
      </c>
      <c r="CM92" s="140">
        <f t="array" ref="CM92">IFERROR(INDEX('CAMAGUI DATA UNIFICADA'!$C$2:$T1007,MATCH(1,($A92='CAMAGUI DATA UNIFICADA'!$A$2:$A1007)*($BV$1='CAMAGUI DATA UNIFICADA'!$B$2:$B1007),0),MATCH(CM$2,'CAMAGUI DATA UNIFICADA'!$C$1:$T$1,0)),"")</f>
        <v>-10.95381687</v>
      </c>
      <c r="CN92" s="138" t="str">
        <f t="array" ref="CN92">IFERROR(INDEX('CAMAGUI DATA UNIFICADA'!$C$2:$T1007,MATCH(1,($A92='CAMAGUI DATA UNIFICADA'!$A$2:$A1007)*($CN$1='CAMAGUI DATA UNIFICADA'!$B$2:$B1007),0),MATCH(CN$2,'CAMAGUI DATA UNIFICADA'!$C$1:$T$1,0)),"")</f>
        <v>CA6250824</v>
      </c>
      <c r="CO92" s="2">
        <f t="array" ref="CO92">IFERROR(INDEX('CAMAGUI DATA UNIFICADA'!$C$2:$T1007,MATCH(1,($A92='CAMAGUI DATA UNIFICADA'!$A$2:$A1007)*($CN$1='CAMAGUI DATA UNIFICADA'!$B$2:$B1007),0),MATCH(CO$2,'CAMAGUI DATA UNIFICADA'!$C$1:$T$1,0)),"")</f>
        <v>600</v>
      </c>
      <c r="CP92" s="2">
        <f t="array" ref="CP92">IFERROR(INDEX('CAMAGUI DATA UNIFICADA'!$C$2:$T1007,MATCH(1,($A92='CAMAGUI DATA UNIFICADA'!$A$2:$A1007)*($CN$1='CAMAGUI DATA UNIFICADA'!$B$2:$B1007),0),MATCH(CP$2,'CAMAGUI DATA UNIFICADA'!$C$1:$T$1,0)),"")</f>
        <v>3850</v>
      </c>
      <c r="CQ92" s="2" t="str">
        <f t="array" ref="CQ92">IFERROR(INDEX('CAMAGUI DATA UNIFICADA'!$C$2:$T1007,MATCH(1,($A92='CAMAGUI DATA UNIFICADA'!$A$2:$A1007)*($CN$1='CAMAGUI DATA UNIFICADA'!$B$2:$B1007),0),MATCH(CQ$2,'CAMAGUI DATA UNIFICADA'!$C$1:$T$1,0)),"")</f>
        <v>SKR MAST E AD</v>
      </c>
      <c r="CR92" s="139">
        <f t="array" ref="CR92">IFERROR(INDEX('CAMAGUI DATA UNIFICADA'!$C$2:$T1007,MATCH(1,($A92='CAMAGUI DATA UNIFICADA'!$A$2:$A1007)*($CN$1='CAMAGUI DATA UNIFICADA'!$B$2:$B1007),0),MATCH(CR$2,'CAMAGUI DATA UNIFICADA'!$C$1:$T$1,0)),"")</f>
        <v>3940.86</v>
      </c>
      <c r="CS92" s="2">
        <f t="array" ref="CS92">IFERROR(INDEX('CAMAGUI DATA UNIFICADA'!$C$2:$T1007,MATCH(1,($A92='CAMAGUI DATA UNIFICADA'!$A$2:$A1007)*($CN$1='CAMAGUI DATA UNIFICADA'!$B$2:$B1007),0),MATCH(CS$2,'CAMAGUI DATA UNIFICADA'!$C$1:$T$1,0)),"")</f>
        <v>14.91</v>
      </c>
      <c r="CT92" s="2">
        <f t="array" ref="CT92">IFERROR(INDEX('CAMAGUI DATA UNIFICADA'!$C$2:$T1007,MATCH(1,($A92='CAMAGUI DATA UNIFICADA'!$A$2:$A1007)*($CN$1='CAMAGUI DATA UNIFICADA'!$B$2:$B1007),0),MATCH(CT$2,'CAMAGUI DATA UNIFICADA'!$C$1:$T$1,0)),"")</f>
        <v>3.21</v>
      </c>
      <c r="CU92" s="33">
        <f t="array" ref="CU92">IFERROR(INDEX('CAMAGUI DATA UNIFICADA'!$C$2:$T1007,MATCH(1,($A92='CAMAGUI DATA UNIFICADA'!$A$2:$A1007)*($CN$1='CAMAGUI DATA UNIFICADA'!$B$2:$B1007),0),MATCH(CU$2,'CAMAGUI DATA UNIFICADA'!$C$1:$T$1,0)),"")</f>
        <v>3.94896</v>
      </c>
      <c r="CV92" s="60">
        <f t="array" ref="CV92">IFERROR(INDEX('CAMAGUI DATA UNIFICADA'!$C$2:$T1007,MATCH(1,($A92='CAMAGUI DATA UNIFICADA'!$A$2:$A1007)*($CN$1='CAMAGUI DATA UNIFICADA'!$B$2:$B1007),0),MATCH(CV$2,'CAMAGUI DATA UNIFICADA'!$C$1:$T$1,0)),"")</f>
        <v>1019039.157</v>
      </c>
      <c r="CW92" s="33">
        <f t="array" ref="CW92">IFERROR(INDEX('CAMAGUI DATA UNIFICADA'!$C$2:$T1007,MATCH(1,($A92='CAMAGUI DATA UNIFICADA'!$A$2:$A1007)*($CN$1='CAMAGUI DATA UNIFICADA'!$B$2:$B1007),0),MATCH(CW$2,'CAMAGUI DATA UNIFICADA'!$C$1:$T$1,0)),"")</f>
        <v>1.332641052</v>
      </c>
      <c r="CX92" s="23">
        <f t="array" ref="CX92">IFERROR(INDEX('CAMAGUI DATA UNIFICADA'!$C$2:$T1007,MATCH(1,($A92='CAMAGUI DATA UNIFICADA'!$A$2:$A1007)*($CN$1='CAMAGUI DATA UNIFICADA'!$B$2:$B1007),0),MATCH(CX$2,'CAMAGUI DATA UNIFICADA'!$C$1:$T$1,0)),"")</f>
        <v>0.8491992975</v>
      </c>
      <c r="CY92" s="23">
        <f t="array" ref="CY92">IFERROR(INDEX('CAMAGUI DATA UNIFICADA'!$C$2:$T1007,MATCH(1,($A92='CAMAGUI DATA UNIFICADA'!$A$2:$A1007)*($CN$1='CAMAGUI DATA UNIFICADA'!$B$2:$B1007),0),MATCH(CY$2,'CAMAGUI DATA UNIFICADA'!$C$1:$T$1,0)),"")</f>
        <v>0.75</v>
      </c>
      <c r="CZ92" s="60">
        <f t="array" ref="CZ92">IFERROR(INDEX('CAMAGUI DATA UNIFICADA'!$C$2:$T1007,MATCH(1,($A92='CAMAGUI DATA UNIFICADA'!$A$2:$A1007)*($CN$1='CAMAGUI DATA UNIFICADA'!$B$2:$B1007),0),MATCH(CZ$2,'CAMAGUI DATA UNIFICADA'!$C$1:$T$1,0)),"")</f>
        <v>102857.1429</v>
      </c>
      <c r="DA92" s="2">
        <f t="array" ref="DA92">IFERROR(INDEX('CAMAGUI DATA UNIFICADA'!$C$2:$T1007,MATCH(1,($A92='CAMAGUI DATA UNIFICADA'!$A$2:$A1007)*($CN$1='CAMAGUI DATA UNIFICADA'!$B$2:$B1007),0),MATCH(DA$2,'CAMAGUI DATA UNIFICADA'!$C$1:$T$1,0)),"")</f>
        <v>3</v>
      </c>
      <c r="DB92" s="2">
        <f t="array" ref="DB92">IFERROR(INDEX('CAMAGUI DATA UNIFICADA'!$C$2:$T1007,MATCH(1,($A92='CAMAGUI DATA UNIFICADA'!$A$2:$A1007)*($CN$1='CAMAGUI DATA UNIFICADA'!$B$2:$B1007),0),MATCH(DB$2,'CAMAGUI DATA UNIFICADA'!$C$1:$T$1,0)),"")</f>
        <v>17.91</v>
      </c>
      <c r="DC92" s="33">
        <f t="array" ref="DC92">IFERROR(INDEX('CAMAGUI DATA UNIFICADA'!$C$2:$T1007,MATCH(1,($A92='CAMAGUI DATA UNIFICADA'!$A$2:$A1007)*($CN$1='CAMAGUI DATA UNIFICADA'!$B$2:$B1007),0),MATCH(DC$2,'CAMAGUI DATA UNIFICADA'!$C$1:$T$1,0)),"")</f>
        <v>3.54972</v>
      </c>
      <c r="DD92" s="60">
        <f t="array" ref="DD92">IFERROR(INDEX('CAMAGUI DATA UNIFICADA'!$C$2:$T1007,MATCH(1,($A92='CAMAGUI DATA UNIFICADA'!$A$2:$A1007)*($CN$1='CAMAGUI DATA UNIFICADA'!$B$2:$B1007),0),MATCH(DD$2,'CAMAGUI DATA UNIFICADA'!$C$1:$T$1,0)),"")</f>
        <v>591.8225746</v>
      </c>
      <c r="DE92" s="140">
        <f t="array" ref="DE92">IFERROR(INDEX('CAMAGUI DATA UNIFICADA'!$C$2:$T1007,MATCH(1,($A92='CAMAGUI DATA UNIFICADA'!$A$2:$A1007)*($CN$1='CAMAGUI DATA UNIFICADA'!$B$2:$B1007),0),MATCH(DE$2,'CAMAGUI DATA UNIFICADA'!$C$1:$T$1,0)),"")</f>
        <v>-2.044356352</v>
      </c>
      <c r="DF92" s="138" t="str">
        <f t="array" ref="DF92">IFERROR(INDEX('CAMAGUI DATA UNIFICADA'!$C$2:$T1007,MATCH(1,($A92='CAMAGUI DATA UNIFICADA'!$A$2:$A1007)*($DF$1='CAMAGUI DATA UNIFICADA'!$B$2:$B1007),0),MATCH(DF$2,'CAMAGUI DATA UNIFICADA'!$C$1:$T$1,0)),"")</f>
        <v/>
      </c>
      <c r="DG92" s="2" t="str">
        <f t="array" ref="DG92">IFERROR(INDEX('CAMAGUI DATA UNIFICADA'!$C$2:$T1007,MATCH(1,($A92='CAMAGUI DATA UNIFICADA'!$A$2:$A1007)*($DF$1='CAMAGUI DATA UNIFICADA'!$B$2:$B1007),0),MATCH(DG$2,'CAMAGUI DATA UNIFICADA'!$C$1:$T$1,0)),"")</f>
        <v/>
      </c>
      <c r="DH92" s="2" t="str">
        <f t="array" ref="DH92">IFERROR(INDEX('CAMAGUI DATA UNIFICADA'!$C$2:$T1007,MATCH(1,($A92='CAMAGUI DATA UNIFICADA'!$A$2:$A1007)*($DF$1='CAMAGUI DATA UNIFICADA'!$B$2:$B1007),0),MATCH(DH$2,'CAMAGUI DATA UNIFICADA'!$C$1:$T$1,0)),"")</f>
        <v/>
      </c>
      <c r="DI92" s="2" t="str">
        <f t="array" ref="DI92">IFERROR(INDEX('CAMAGUI DATA UNIFICADA'!$C$2:$T1007,MATCH(1,($A92='CAMAGUI DATA UNIFICADA'!$A$2:$A1007)*($DF$1='CAMAGUI DATA UNIFICADA'!$B$2:$B1007),0),MATCH(DI$2,'CAMAGUI DATA UNIFICADA'!$C$1:$T$1,0)),"")</f>
        <v/>
      </c>
      <c r="DJ92" s="139" t="str">
        <f t="array" ref="DJ92">IFERROR(INDEX('CAMAGUI DATA UNIFICADA'!$C$2:$T1007,MATCH(1,($A92='CAMAGUI DATA UNIFICADA'!$A$2:$A1007)*($DF$1='CAMAGUI DATA UNIFICADA'!$B$2:$B1007),0),MATCH(DJ$2,'CAMAGUI DATA UNIFICADA'!$C$1:$T$1,0)),"")</f>
        <v/>
      </c>
      <c r="DK92" s="2" t="str">
        <f t="array" ref="DK92">IFERROR(INDEX('CAMAGUI DATA UNIFICADA'!$C$2:$T1007,MATCH(1,($A92='CAMAGUI DATA UNIFICADA'!$A$2:$A1007)*($DF$1='CAMAGUI DATA UNIFICADA'!$B$2:$B1007),0),MATCH(DK$2,'CAMAGUI DATA UNIFICADA'!$C$1:$T$1,0)),"")</f>
        <v/>
      </c>
      <c r="DL92" s="2" t="str">
        <f t="array" ref="DL92">IFERROR(INDEX('CAMAGUI DATA UNIFICADA'!$C$2:$T1007,MATCH(1,($A92='CAMAGUI DATA UNIFICADA'!$A$2:$A1007)*($DF$1='CAMAGUI DATA UNIFICADA'!$B$2:$B1007),0),MATCH(DL$2,'CAMAGUI DATA UNIFICADA'!$C$1:$T$1,0)),"")</f>
        <v/>
      </c>
      <c r="DM92" s="33" t="str">
        <f t="array" ref="DM92">IFERROR(INDEX('CAMAGUI DATA UNIFICADA'!$C$2:$T1007,MATCH(1,($A92='CAMAGUI DATA UNIFICADA'!$A$2:$A1007)*($DF$1='CAMAGUI DATA UNIFICADA'!$B$2:$B1007),0),MATCH(DM$2,'CAMAGUI DATA UNIFICADA'!$C$1:$T$1,0)),"")</f>
        <v/>
      </c>
      <c r="DN92" s="60" t="str">
        <f t="array" ref="DN92">IFERROR(INDEX('CAMAGUI DATA UNIFICADA'!$C$2:$T1007,MATCH(1,($A92='CAMAGUI DATA UNIFICADA'!$A$2:$A1007)*($DF$1='CAMAGUI DATA UNIFICADA'!$B$2:$B1007),0),MATCH(DN$2,'CAMAGUI DATA UNIFICADA'!$C$1:$T$1,0)),"")</f>
        <v/>
      </c>
      <c r="DO92" s="33" t="str">
        <f t="array" ref="DO92">IFERROR(INDEX('CAMAGUI DATA UNIFICADA'!$C$2:$T1007,MATCH(1,($A92='CAMAGUI DATA UNIFICADA'!$A$2:$A1007)*($DF$1='CAMAGUI DATA UNIFICADA'!$B$2:$B1007),0),MATCH(DO$2,'CAMAGUI DATA UNIFICADA'!$C$1:$T$1,0)),"")</f>
        <v/>
      </c>
      <c r="DP92" s="23" t="str">
        <f t="array" ref="DP92">IFERROR(INDEX('CAMAGUI DATA UNIFICADA'!$C$2:$T1007,MATCH(1,($A92='CAMAGUI DATA UNIFICADA'!$A$2:$A1007)*($DF$1='CAMAGUI DATA UNIFICADA'!$B$2:$B1007),0),MATCH(DP$2,'CAMAGUI DATA UNIFICADA'!$C$1:$T$1,0)),"")</f>
        <v/>
      </c>
      <c r="DQ92" s="23" t="str">
        <f t="array" ref="DQ92">IFERROR(INDEX('CAMAGUI DATA UNIFICADA'!$C$2:$T1007,MATCH(1,($A92='CAMAGUI DATA UNIFICADA'!$A$2:$A1007)*($DF$1='CAMAGUI DATA UNIFICADA'!$B$2:$B1007),0),MATCH(DQ$2,'CAMAGUI DATA UNIFICADA'!$C$1:$T$1,0)),"")</f>
        <v/>
      </c>
      <c r="DR92" s="2" t="str">
        <f t="array" ref="DR92">IFERROR(INDEX('CAMAGUI DATA UNIFICADA'!$C$2:$T1007,MATCH(1,($A92='CAMAGUI DATA UNIFICADA'!$A$2:$A1007)*($DF$1='CAMAGUI DATA UNIFICADA'!$B$2:$B1007),0),MATCH(DR$2,'CAMAGUI DATA UNIFICADA'!$C$1:$T$1,0)),"")</f>
        <v/>
      </c>
      <c r="DS92" s="2" t="str">
        <f t="array" ref="DS92">IFERROR(INDEX('CAMAGUI DATA UNIFICADA'!$C$2:$T1007,MATCH(1,($A92='CAMAGUI DATA UNIFICADA'!$A$2:$A1007)*($DF$1='CAMAGUI DATA UNIFICADA'!$B$2:$B1007),0),MATCH(DS$2,'CAMAGUI DATA UNIFICADA'!$C$1:$T$1,0)),"")</f>
        <v/>
      </c>
      <c r="DT92" s="2" t="str">
        <f t="array" ref="DT92">IFERROR(INDEX('CAMAGUI DATA UNIFICADA'!$C$2:$T1007,MATCH(1,($A92='CAMAGUI DATA UNIFICADA'!$A$2:$A1007)*($DF$1='CAMAGUI DATA UNIFICADA'!$B$2:$B1007),0),MATCH(DT$2,'CAMAGUI DATA UNIFICADA'!$C$1:$T$1,0)),"")</f>
        <v/>
      </c>
      <c r="DU92" s="33" t="str">
        <f t="array" ref="DU92">IFERROR(INDEX('CAMAGUI DATA UNIFICADA'!$C$2:$T1007,MATCH(1,($A92='CAMAGUI DATA UNIFICADA'!$A$2:$A1007)*($DF$1='CAMAGUI DATA UNIFICADA'!$B$2:$B1007),0),MATCH(DU$2,'CAMAGUI DATA UNIFICADA'!$C$1:$T$1,0)),"")</f>
        <v/>
      </c>
      <c r="DV92" s="60" t="str">
        <f t="array" ref="DV92">IFERROR(INDEX('CAMAGUI DATA UNIFICADA'!$C$2:$T1007,MATCH(1,($A92='CAMAGUI DATA UNIFICADA'!$A$2:$A1007)*($DF$1='CAMAGUI DATA UNIFICADA'!$B$2:$B1007),0),MATCH(DV$2,'CAMAGUI DATA UNIFICADA'!$C$1:$T$1,0)),"")</f>
        <v/>
      </c>
      <c r="DW92" s="140" t="str">
        <f t="array" ref="DW92">IFERROR(INDEX('CAMAGUI DATA UNIFICADA'!$C$2:$T1007,MATCH(1,($A92='CAMAGUI DATA UNIFICADA'!$A$2:$A1007)*($DF$1='CAMAGUI DATA UNIFICADA'!$B$2:$B1007),0),MATCH(DW$2,'CAMAGUI DATA UNIFICADA'!$C$1:$T$1,0)),"")</f>
        <v/>
      </c>
      <c r="DX92" s="144" t="str">
        <f t="array" ref="DX92">IFERROR(INDEX('CAMAGUI DATA UNIFICADA'!$C$2:$T1007,MATCH(1,($A92='CAMAGUI DATA UNIFICADA'!$A$2:$A1007)*($DX$1='CAMAGUI DATA UNIFICADA'!$B$2:$B1007),0),MATCH(DX$2,'CAMAGUI DATA UNIFICADA'!$C$1:$T$1,0)),"")</f>
        <v/>
      </c>
      <c r="DY92" s="60" t="str">
        <f t="array" ref="DY92">IFERROR(INDEX('CAMAGUI DATA UNIFICADA'!$C$2:$T1007,MATCH(1,($A92='CAMAGUI DATA UNIFICADA'!$A$2:$A1007)*($DX$1='CAMAGUI DATA UNIFICADA'!$B$2:$B1007),0),MATCH(DY$2,'CAMAGUI DATA UNIFICADA'!$C$1:$T$1,0)),"")</f>
        <v/>
      </c>
      <c r="DZ92" s="60" t="str">
        <f t="array" ref="DZ92">IFERROR(INDEX('CAMAGUI DATA UNIFICADA'!$C$2:$T1007,MATCH(1,($A92='CAMAGUI DATA UNIFICADA'!$A$2:$A1007)*($DX$1='CAMAGUI DATA UNIFICADA'!$B$2:$B1007),0),MATCH(DZ$2,'CAMAGUI DATA UNIFICADA'!$C$1:$T$1,0)),"")</f>
        <v/>
      </c>
      <c r="EA92" s="60" t="str">
        <f t="array" ref="EA92">IFERROR(INDEX('CAMAGUI DATA UNIFICADA'!$C$2:$T1007,MATCH(1,($A92='CAMAGUI DATA UNIFICADA'!$A$2:$A1007)*($DX$1='CAMAGUI DATA UNIFICADA'!$B$2:$B1007),0),MATCH(EA$2,'CAMAGUI DATA UNIFICADA'!$C$1:$T$1,0)),"")</f>
        <v/>
      </c>
      <c r="EB92" s="60" t="str">
        <f t="array" ref="EB92">IFERROR(INDEX('CAMAGUI DATA UNIFICADA'!$C$2:$T1007,MATCH(1,($A92='CAMAGUI DATA UNIFICADA'!$A$2:$A1007)*($DX$1='CAMAGUI DATA UNIFICADA'!$B$2:$B1007),0),MATCH(EB$2,'CAMAGUI DATA UNIFICADA'!$C$1:$T$1,0)),"")</f>
        <v/>
      </c>
      <c r="EC92" s="60" t="str">
        <f t="array" ref="EC92">IFERROR(INDEX('CAMAGUI DATA UNIFICADA'!$C$2:$T1007,MATCH(1,($A92='CAMAGUI DATA UNIFICADA'!$A$2:$A1007)*($DX$1='CAMAGUI DATA UNIFICADA'!$B$2:$B1007),0),MATCH(EC$2,'CAMAGUI DATA UNIFICADA'!$C$1:$T$1,0)),"")</f>
        <v/>
      </c>
      <c r="ED92" s="60" t="str">
        <f t="array" ref="ED92">IFERROR(INDEX('CAMAGUI DATA UNIFICADA'!$C$2:$T1007,MATCH(1,($A92='CAMAGUI DATA UNIFICADA'!$A$2:$A1007)*($DX$1='CAMAGUI DATA UNIFICADA'!$B$2:$B1007),0),MATCH(ED$2,'CAMAGUI DATA UNIFICADA'!$C$1:$T$1,0)),"")</f>
        <v/>
      </c>
      <c r="EE92" s="60" t="str">
        <f t="array" ref="EE92">IFERROR(INDEX('CAMAGUI DATA UNIFICADA'!$C$2:$T1007,MATCH(1,($A92='CAMAGUI DATA UNIFICADA'!$A$2:$A1007)*($DX$1='CAMAGUI DATA UNIFICADA'!$B$2:$B1007),0),MATCH(EE$2,'CAMAGUI DATA UNIFICADA'!$C$1:$T$1,0)),"")</f>
        <v/>
      </c>
      <c r="EF92" s="60" t="str">
        <f t="array" ref="EF92">IFERROR(INDEX('CAMAGUI DATA UNIFICADA'!$C$2:$T1007,MATCH(1,($A92='CAMAGUI DATA UNIFICADA'!$A$2:$A1007)*($DX$1='CAMAGUI DATA UNIFICADA'!$B$2:$B1007),0),MATCH(EF$2,'CAMAGUI DATA UNIFICADA'!$C$1:$T$1,0)),"")</f>
        <v/>
      </c>
      <c r="EG92" s="60" t="str">
        <f t="array" ref="EG92">IFERROR(INDEX('CAMAGUI DATA UNIFICADA'!$C$2:$T1007,MATCH(1,($A92='CAMAGUI DATA UNIFICADA'!$A$2:$A1007)*($DX$1='CAMAGUI DATA UNIFICADA'!$B$2:$B1007),0),MATCH(EG$2,'CAMAGUI DATA UNIFICADA'!$C$1:$T$1,0)),"")</f>
        <v/>
      </c>
      <c r="EH92" s="60" t="str">
        <f t="array" ref="EH92">IFERROR(INDEX('CAMAGUI DATA UNIFICADA'!$C$2:$T1007,MATCH(1,($A92='CAMAGUI DATA UNIFICADA'!$A$2:$A1007)*($DX$1='CAMAGUI DATA UNIFICADA'!$B$2:$B1007),0),MATCH(EH$2,'CAMAGUI DATA UNIFICADA'!$C$1:$T$1,0)),"")</f>
        <v/>
      </c>
      <c r="EI92" s="60" t="str">
        <f t="array" ref="EI92">IFERROR(INDEX('CAMAGUI DATA UNIFICADA'!$C$2:$T1007,MATCH(1,($A92='CAMAGUI DATA UNIFICADA'!$A$2:$A1007)*($DX$1='CAMAGUI DATA UNIFICADA'!$B$2:$B1007),0),MATCH(EI$2,'CAMAGUI DATA UNIFICADA'!$C$1:$T$1,0)),"")</f>
        <v/>
      </c>
      <c r="EJ92" s="60" t="str">
        <f t="array" ref="EJ92">IFERROR(INDEX('CAMAGUI DATA UNIFICADA'!$C$2:$T1007,MATCH(1,($A92='CAMAGUI DATA UNIFICADA'!$A$2:$A1007)*($DX$1='CAMAGUI DATA UNIFICADA'!$B$2:$B1007),0),MATCH(EJ$2,'CAMAGUI DATA UNIFICADA'!$C$1:$T$1,0)),"")</f>
        <v/>
      </c>
      <c r="EK92" s="60" t="str">
        <f t="array" ref="EK92">IFERROR(INDEX('CAMAGUI DATA UNIFICADA'!$C$2:$T1007,MATCH(1,($A92='CAMAGUI DATA UNIFICADA'!$A$2:$A1007)*($DX$1='CAMAGUI DATA UNIFICADA'!$B$2:$B1007),0),MATCH(EK$2,'CAMAGUI DATA UNIFICADA'!$C$1:$T$1,0)),"")</f>
        <v/>
      </c>
      <c r="EL92" s="60" t="str">
        <f t="array" ref="EL92">IFERROR(INDEX('CAMAGUI DATA UNIFICADA'!$C$2:$T1007,MATCH(1,($A92='CAMAGUI DATA UNIFICADA'!$A$2:$A1007)*($DX$1='CAMAGUI DATA UNIFICADA'!$B$2:$B1007),0),MATCH(EL$2,'CAMAGUI DATA UNIFICADA'!$C$1:$T$1,0)),"")</f>
        <v/>
      </c>
      <c r="EM92" s="60" t="str">
        <f t="array" ref="EM92">IFERROR(INDEX('CAMAGUI DATA UNIFICADA'!$C$2:$T1007,MATCH(1,($A92='CAMAGUI DATA UNIFICADA'!$A$2:$A1007)*($DX$1='CAMAGUI DATA UNIFICADA'!$B$2:$B1007),0),MATCH(EM$2,'CAMAGUI DATA UNIFICADA'!$C$1:$T$1,0)),"")</f>
        <v/>
      </c>
      <c r="EN92" s="60" t="str">
        <f t="array" ref="EN92">IFERROR(INDEX('CAMAGUI DATA UNIFICADA'!$C$2:$T1007,MATCH(1,($A92='CAMAGUI DATA UNIFICADA'!$A$2:$A1007)*($DX$1='CAMAGUI DATA UNIFICADA'!$B$2:$B1007),0),MATCH(EN$2,'CAMAGUI DATA UNIFICADA'!$C$1:$T$1,0)),"")</f>
        <v/>
      </c>
      <c r="EO92" s="140" t="str">
        <f t="array" ref="EO92">IFERROR(INDEX('CAMAGUI DATA UNIFICADA'!$C$2:$T1007,MATCH(1,($A92='CAMAGUI DATA UNIFICADA'!$A$2:$A1007)*($DX$1='CAMAGUI DATA UNIFICADA'!$B$2:$B1007),0),MATCH(EO$2,'CAMAGUI DATA UNIFICADA'!$C$1:$T$1,0)),"")</f>
        <v/>
      </c>
    </row>
    <row r="93">
      <c r="A93" s="137">
        <v>45579.0</v>
      </c>
      <c r="B93" s="138" t="str">
        <f t="array" ref="B93">IFERROR(INDEX('CAMAGUI DATA UNIFICADA'!$C$2:$T1007,MATCH(1,($A93='CAMAGUI DATA UNIFICADA'!$A$2:$A1007)*($B$1='CAMAGUI DATA UNIFICADA'!$B$2:$B1007),0),MATCH(B$2,'CAMAGUI DATA UNIFICADA'!$C$1:$T$1,0)),"")</f>
        <v>CA1061024</v>
      </c>
      <c r="C93" s="2">
        <f t="array" ref="C93">IFERROR(INDEX('CAMAGUI DATA UNIFICADA'!$C$2:$T1007,MATCH(1,($A93='CAMAGUI DATA UNIFICADA'!$A$2:$A1007)*($B$1='CAMAGUI DATA UNIFICADA'!$B$2:$B1007),0),MATCH(C$2,'CAMAGUI DATA UNIFICADA'!$C$1:$T$1,0)),"")</f>
        <v>87.5</v>
      </c>
      <c r="D93" s="2">
        <f t="array" ref="D93">IFERROR(INDEX('CAMAGUI DATA UNIFICADA'!$C$2:$T1007,MATCH(1,($A93='CAMAGUI DATA UNIFICADA'!$A$2:$A1007)*($B$1='CAMAGUI DATA UNIFICADA'!$B$2:$B1007),0),MATCH(D$2,'CAMAGUI DATA UNIFICADA'!$C$1:$T$1,0)),"")</f>
        <v>500</v>
      </c>
      <c r="E93" s="2" t="str">
        <f t="array" ref="E93">IFERROR(INDEX('CAMAGUI DATA UNIFICADA'!$C$2:$T1007,MATCH(1,($A93='CAMAGUI DATA UNIFICADA'!$A$2:$A1007)*($B$1='CAMAGUI DATA UNIFICADA'!$B$2:$B1007),0),MATCH(E$2,'CAMAGUI DATA UNIFICADA'!$C$1:$T$1,0)),"")</f>
        <v>SKR MAST#4</v>
      </c>
      <c r="F93" s="139">
        <f t="array" ref="F93">IFERROR(INDEX('CAMAGUI DATA UNIFICADA'!$C$2:$T1007,MATCH(1,($A93='CAMAGUI DATA UNIFICADA'!$A$2:$A1007)*($B$1='CAMAGUI DATA UNIFICADA'!$B$2:$B1007),0),MATCH(F$2,'CAMAGUI DATA UNIFICADA'!$C$1:$T$1,0)),"")</f>
        <v>617.2</v>
      </c>
      <c r="G93" s="2">
        <f t="array" ref="G93">IFERROR(INDEX('CAMAGUI DATA UNIFICADA'!$C$2:$T1007,MATCH(1,($A93='CAMAGUI DATA UNIFICADA'!$A$2:$A1007)*($B$1='CAMAGUI DATA UNIFICADA'!$B$2:$B1007),0),MATCH(G$2,'CAMAGUI DATA UNIFICADA'!$C$1:$T$1,0)),"")</f>
        <v>2.7</v>
      </c>
      <c r="H93" s="2">
        <f t="array" ref="H93">IFERROR(INDEX('CAMAGUI DATA UNIFICADA'!$C$2:$T1007,MATCH(1,($A93='CAMAGUI DATA UNIFICADA'!$A$2:$A1007)*($B$1='CAMAGUI DATA UNIFICADA'!$B$2:$B1007),0),MATCH(H$2,'CAMAGUI DATA UNIFICADA'!$C$1:$T$1,0)),"")</f>
        <v>2.1</v>
      </c>
      <c r="I93" s="33">
        <f t="array" ref="I93">IFERROR(INDEX('CAMAGUI DATA UNIFICADA'!$C$2:$T1007,MATCH(1,($A93='CAMAGUI DATA UNIFICADA'!$A$2:$A1007)*($B$1='CAMAGUI DATA UNIFICADA'!$B$2:$B1007),0),MATCH(I$2,'CAMAGUI DATA UNIFICADA'!$C$1:$T$1,0)),"")</f>
        <v>10.068</v>
      </c>
      <c r="J93" s="60">
        <f t="array" ref="J93">IFERROR(INDEX('CAMAGUI DATA UNIFICADA'!$C$2:$T1007,MATCH(1,($A93='CAMAGUI DATA UNIFICADA'!$A$2:$A1007)*($B$1='CAMAGUI DATA UNIFICADA'!$B$2:$B1007),0),MATCH(J$2,'CAMAGUI DATA UNIFICADA'!$C$1:$T$1,0)),"")</f>
        <v>321885.2543</v>
      </c>
      <c r="K93" s="33">
        <f t="array" ref="K93">IFERROR(INDEX('CAMAGUI DATA UNIFICADA'!$C$2:$T1007,MATCH(1,($A93='CAMAGUI DATA UNIFICADA'!$A$2:$A1007)*($B$1='CAMAGUI DATA UNIFICADA'!$B$2:$B1007),0),MATCH(K$2,'CAMAGUI DATA UNIFICADA'!$C$1:$T$1,0)),"")</f>
        <v>0.4535147392</v>
      </c>
      <c r="L93" s="23">
        <f t="array" ref="L93">IFERROR(INDEX('CAMAGUI DATA UNIFICADA'!$C$2:$T1007,MATCH(1,($A93='CAMAGUI DATA UNIFICADA'!$A$2:$A1007)*($B$1='CAMAGUI DATA UNIFICADA'!$B$2:$B1007),0),MATCH(L$2,'CAMAGUI DATA UNIFICADA'!$C$1:$T$1,0)),"")</f>
        <v>0.3065573851</v>
      </c>
      <c r="M93" s="23">
        <f t="array" ref="M93">IFERROR(INDEX('CAMAGUI DATA UNIFICADA'!$C$2:$T1007,MATCH(1,($A93='CAMAGUI DATA UNIFICADA'!$A$2:$A1007)*($B$1='CAMAGUI DATA UNIFICADA'!$B$2:$B1007),0),MATCH(M$2,'CAMAGUI DATA UNIFICADA'!$C$1:$T$1,0)),"")</f>
        <v>0.5</v>
      </c>
      <c r="N93" s="60">
        <f t="array" ref="N93">IFERROR(INDEX('CAMAGUI DATA UNIFICADA'!$C$2:$T1007,MATCH(1,($A93='CAMAGUI DATA UNIFICADA'!$A$2:$A1007)*($B$1='CAMAGUI DATA UNIFICADA'!$B$2:$B1007),0),MATCH(N$2,'CAMAGUI DATA UNIFICADA'!$C$1:$T$1,0)),"")</f>
        <v>64102.5641</v>
      </c>
      <c r="O93" s="2">
        <f t="array" ref="O93">IFERROR(INDEX('CAMAGUI DATA UNIFICADA'!$C$2:$T1007,MATCH(1,($A93='CAMAGUI DATA UNIFICADA'!$A$2:$A1007)*($B$1='CAMAGUI DATA UNIFICADA'!$B$2:$B1007),0),MATCH(O$2,'CAMAGUI DATA UNIFICADA'!$C$1:$T$1,0)),"")</f>
        <v>1.75</v>
      </c>
      <c r="P93" s="2">
        <f t="array" ref="P93">IFERROR(INDEX('CAMAGUI DATA UNIFICADA'!$C$2:$T1007,MATCH(1,($A93='CAMAGUI DATA UNIFICADA'!$A$2:$A1007)*($B$1='CAMAGUI DATA UNIFICADA'!$B$2:$B1007),0),MATCH(P$2,'CAMAGUI DATA UNIFICADA'!$C$1:$T$1,0)),"")</f>
        <v>4.45</v>
      </c>
      <c r="Q93" s="33">
        <f t="array" ref="Q93">IFERROR(INDEX('CAMAGUI DATA UNIFICADA'!$C$2:$T1007,MATCH(1,($A93='CAMAGUI DATA UNIFICADA'!$A$2:$A1007)*($B$1='CAMAGUI DATA UNIFICADA'!$B$2:$B1007),0),MATCH(Q$2,'CAMAGUI DATA UNIFICADA'!$C$1:$T$1,0)),"")</f>
        <v>8.0556</v>
      </c>
      <c r="R93" s="60">
        <f t="array" ref="R93">IFERROR(INDEX('CAMAGUI DATA UNIFICADA'!$C$2:$T1007,MATCH(1,($A93='CAMAGUI DATA UNIFICADA'!$A$2:$A1007)*($B$1='CAMAGUI DATA UNIFICADA'!$B$2:$B1007),0),MATCH(R$2,'CAMAGUI DATA UNIFICADA'!$C$1:$T$1,0)),"")</f>
        <v>205.1205428</v>
      </c>
      <c r="S93" s="140">
        <f t="array" ref="S93">IFERROR(INDEX('CAMAGUI DATA UNIFICADA'!$C$2:$T1007,MATCH(1,($A93='CAMAGUI DATA UNIFICADA'!$A$2:$A1007)*($B$1='CAMAGUI DATA UNIFICADA'!$B$2:$B1007),0),MATCH(S$2,'CAMAGUI DATA UNIFICADA'!$C$1:$T$1,0)),"")</f>
        <v>29.40513571</v>
      </c>
      <c r="T93" s="138" t="str">
        <f t="array" ref="T93">IFERROR(INDEX('CAMAGUI DATA UNIFICADA'!$C$2:$T1007,MATCH(1,($A93='CAMAGUI DATA UNIFICADA'!$A$2:$A1007)*($T$1='CAMAGUI DATA UNIFICADA'!$B$2:$B1007),0),MATCH(T$2,'CAMAGUI DATA UNIFICADA'!$C$1:$T$1,0)),"")</f>
        <v>CA2061024</v>
      </c>
      <c r="U93" s="2">
        <f t="array" ref="U93">IFERROR(INDEX('CAMAGUI DATA UNIFICADA'!$C$2:$T1007,MATCH(1,($A93='CAMAGUI DATA UNIFICADA'!$A$2:$A1007)*($T$1='CAMAGUI DATA UNIFICADA'!$B$2:$B1007),0),MATCH(U$2,'CAMAGUI DATA UNIFICADA'!$C$1:$T$1,0)),"")</f>
        <v>62.5</v>
      </c>
      <c r="V93" s="2">
        <f t="array" ref="V93">IFERROR(INDEX('CAMAGUI DATA UNIFICADA'!$C$2:$T1007,MATCH(1,($A93='CAMAGUI DATA UNIFICADA'!$A$2:$A1007)*($T$1='CAMAGUI DATA UNIFICADA'!$B$2:$B1007),0),MATCH(V$2,'CAMAGUI DATA UNIFICADA'!$C$1:$T$1,0)),"")</f>
        <v>336</v>
      </c>
      <c r="W93" s="2" t="str">
        <f t="array" ref="W93">IFERROR(INDEX('CAMAGUI DATA UNIFICADA'!$C$2:$T1007,MATCH(1,($A93='CAMAGUI DATA UNIFICADA'!$A$2:$A1007)*($T$1='CAMAGUI DATA UNIFICADA'!$B$2:$B1007),0),MATCH(W$2,'CAMAGUI DATA UNIFICADA'!$C$1:$T$1,0)),"")</f>
        <v>SKR MAST#4</v>
      </c>
      <c r="X93" s="139">
        <f t="array" ref="X93">IFERROR(INDEX('CAMAGUI DATA UNIFICADA'!$C$2:$T1007,MATCH(1,($A93='CAMAGUI DATA UNIFICADA'!$A$2:$A1007)*($T$1='CAMAGUI DATA UNIFICADA'!$B$2:$B1007),0),MATCH(X$2,'CAMAGUI DATA UNIFICADA'!$C$1:$T$1,0)),"")</f>
        <v>414.7584</v>
      </c>
      <c r="Y93" s="2">
        <f t="array" ref="Y93">IFERROR(INDEX('CAMAGUI DATA UNIFICADA'!$C$2:$T1007,MATCH(1,($A93='CAMAGUI DATA UNIFICADA'!$A$2:$A1007)*($T$1='CAMAGUI DATA UNIFICADA'!$B$2:$B1007),0),MATCH(Y$2,'CAMAGUI DATA UNIFICADA'!$C$1:$T$1,0)),"")</f>
        <v>2.4</v>
      </c>
      <c r="Z93" s="2">
        <f t="array" ref="Z93">IFERROR(INDEX('CAMAGUI DATA UNIFICADA'!$C$2:$T1007,MATCH(1,($A93='CAMAGUI DATA UNIFICADA'!$A$2:$A1007)*($T$1='CAMAGUI DATA UNIFICADA'!$B$2:$B1007),0),MATCH(Z$2,'CAMAGUI DATA UNIFICADA'!$C$1:$T$1,0)),"")</f>
        <v>1.7</v>
      </c>
      <c r="AA93" s="2">
        <f t="array" ref="AA93">IFERROR(INDEX('CAMAGUI DATA UNIFICADA'!$C$2:$T1007,MATCH(1,($A93='CAMAGUI DATA UNIFICADA'!$A$2:$A1007)*($T$1='CAMAGUI DATA UNIFICADA'!$B$2:$B1007),0),MATCH(AA$2,'CAMAGUI DATA UNIFICADA'!$C$1:$T$1,0)),"")</f>
        <v>10.5</v>
      </c>
      <c r="AB93" s="60">
        <f t="array" ref="AB93">IFERROR(INDEX('CAMAGUI DATA UNIFICADA'!$C$2:$T1007,MATCH(1,($A93='CAMAGUI DATA UNIFICADA'!$A$2:$A1007)*($T$1='CAMAGUI DATA UNIFICADA'!$B$2:$B1007),0),MATCH(AB$2,'CAMAGUI DATA UNIFICADA'!$C$1:$T$1,0)),"")</f>
        <v>248015.873</v>
      </c>
      <c r="AC93" s="33">
        <f t="array" ref="AC93">IFERROR(INDEX('CAMAGUI DATA UNIFICADA'!$C$2:$T1007,MATCH(1,($A93='CAMAGUI DATA UNIFICADA'!$A$2:$A1007)*($T$1='CAMAGUI DATA UNIFICADA'!$B$2:$B1007),0),MATCH(AC$2,'CAMAGUI DATA UNIFICADA'!$C$1:$T$1,0)),"")</f>
        <v>0.4392156863</v>
      </c>
      <c r="AD93" s="23">
        <f t="array" ref="AD93">IFERROR(INDEX('CAMAGUI DATA UNIFICADA'!$C$2:$T1007,MATCH(1,($A93='CAMAGUI DATA UNIFICADA'!$A$2:$A1007)*($T$1='CAMAGUI DATA UNIFICADA'!$B$2:$B1007),0),MATCH(AD$2,'CAMAGUI DATA UNIFICADA'!$C$1:$T$1,0)),"")</f>
        <v>0.2755731922</v>
      </c>
      <c r="AE93" s="23">
        <f t="array" ref="AE93">IFERROR(INDEX('CAMAGUI DATA UNIFICADA'!$C$2:$T1007,MATCH(1,($A93='CAMAGUI DATA UNIFICADA'!$A$2:$A1007)*($T$1='CAMAGUI DATA UNIFICADA'!$B$2:$B1007),0),MATCH(AE$2,'CAMAGUI DATA UNIFICADA'!$C$1:$T$1,0)),"")</f>
        <v>0.5</v>
      </c>
      <c r="AF93" s="60">
        <f t="array" ref="AF93">IFERROR(INDEX('CAMAGUI DATA UNIFICADA'!$C$2:$T1007,MATCH(1,($A93='CAMAGUI DATA UNIFICADA'!$A$2:$A1007)*($T$1='CAMAGUI DATA UNIFICADA'!$B$2:$B1007),0),MATCH(AF$2,'CAMAGUI DATA UNIFICADA'!$C$1:$T$1,0)),"")</f>
        <v>75000</v>
      </c>
      <c r="AG93" s="2">
        <f t="array" ref="AG93">IFERROR(INDEX('CAMAGUI DATA UNIFICADA'!$C$2:$T1007,MATCH(1,($A93='CAMAGUI DATA UNIFICADA'!$A$2:$A1007)*($T$1='CAMAGUI DATA UNIFICADA'!$B$2:$B1007),0),MATCH(AG$2,'CAMAGUI DATA UNIFICADA'!$C$1:$T$1,0)),"")</f>
        <v>2</v>
      </c>
      <c r="AH93" s="2">
        <f t="array" ref="AH93">IFERROR(INDEX('CAMAGUI DATA UNIFICADA'!$C$2:$T1007,MATCH(1,($A93='CAMAGUI DATA UNIFICADA'!$A$2:$A1007)*($T$1='CAMAGUI DATA UNIFICADA'!$B$2:$B1007),0),MATCH(AH$2,'CAMAGUI DATA UNIFICADA'!$C$1:$T$1,0)),"")</f>
        <v>4.4</v>
      </c>
      <c r="AI93" s="33">
        <f t="array" ref="AI93">IFERROR(INDEX('CAMAGUI DATA UNIFICADA'!$C$2:$T1007,MATCH(1,($A93='CAMAGUI DATA UNIFICADA'!$A$2:$A1007)*($T$1='CAMAGUI DATA UNIFICADA'!$B$2:$B1007),0),MATCH(AI$2,'CAMAGUI DATA UNIFICADA'!$C$1:$T$1,0)),"")</f>
        <v>8.1072</v>
      </c>
      <c r="AJ93" s="60">
        <f t="array" ref="AJ93">IFERROR(INDEX('CAMAGUI DATA UNIFICADA'!$C$2:$T1007,MATCH(1,($A93='CAMAGUI DATA UNIFICADA'!$A$2:$A1007)*($T$1='CAMAGUI DATA UNIFICADA'!$B$2:$B1007),0),MATCH(AJ$2,'CAMAGUI DATA UNIFICADA'!$C$1:$T$1,0)),"")</f>
        <v>178.4808355</v>
      </c>
      <c r="AK93" s="140">
        <f t="array" ref="AK93">IFERROR(INDEX('CAMAGUI DATA UNIFICADA'!$C$2:$T1007,MATCH(1,($A93='CAMAGUI DATA UNIFICADA'!$A$2:$A1007)*($T$1='CAMAGUI DATA UNIFICADA'!$B$2:$B1007),0),MATCH(AK$2,'CAMAGUI DATA UNIFICADA'!$C$1:$T$1,0)),"")</f>
        <v>28.99520888</v>
      </c>
      <c r="AL93" s="138" t="str">
        <f t="array" ref="AL93">IFERROR(INDEX('CAMAGUI DATA UNIFICADA'!$C$2:$T1007,MATCH(1,($A93='CAMAGUI DATA UNIFICADA'!$A$2:$A1007)*($AL$1='CAMAGUI DATA UNIFICADA'!$B$2:$B1007),0),MATCH(AL$2,'CAMAGUI DATA UNIFICADA'!$C$1:$T$1,0)),"")</f>
        <v>CA3031024</v>
      </c>
      <c r="AM93" s="2">
        <f t="array" ref="AM93">IFERROR(INDEX('CAMAGUI DATA UNIFICADA'!$C$2:$T1007,MATCH(1,($A93='CAMAGUI DATA UNIFICADA'!$A$2:$A1007)*($AL$1='CAMAGUI DATA UNIFICADA'!$B$2:$B1007),0),MATCH(AM$2,'CAMAGUI DATA UNIFICADA'!$C$1:$T$1,0)),"")</f>
        <v>125</v>
      </c>
      <c r="AN93" s="2">
        <f t="array" ref="AN93">IFERROR(INDEX('CAMAGUI DATA UNIFICADA'!$C$2:$T1007,MATCH(1,($A93='CAMAGUI DATA UNIFICADA'!$A$2:$A1007)*($AL$1='CAMAGUI DATA UNIFICADA'!$B$2:$B1007),0),MATCH(AN$2,'CAMAGUI DATA UNIFICADA'!$C$1:$T$1,0)),"")</f>
        <v>611</v>
      </c>
      <c r="AO93" s="2" t="str">
        <f t="array" ref="AO93">IFERROR(INDEX('CAMAGUI DATA UNIFICADA'!$C$2:$T1007,MATCH(1,($A93='CAMAGUI DATA UNIFICADA'!$A$2:$A1007)*($AL$1='CAMAGUI DATA UNIFICADA'!$B$2:$B1007),0),MATCH(AO$2,'CAMAGUI DATA UNIFICADA'!$C$1:$T$1,0)),"")</f>
        <v>SKR MAST#4</v>
      </c>
      <c r="AP93" s="139">
        <f t="array" ref="AP93">IFERROR(INDEX('CAMAGUI DATA UNIFICADA'!$C$2:$T1007,MATCH(1,($A93='CAMAGUI DATA UNIFICADA'!$A$2:$A1007)*($AL$1='CAMAGUI DATA UNIFICADA'!$B$2:$B1007),0),MATCH(AP$2,'CAMAGUI DATA UNIFICADA'!$C$1:$T$1,0)),"")</f>
        <v>754.2184</v>
      </c>
      <c r="AQ93" s="2">
        <f t="array" ref="AQ93">IFERROR(INDEX('CAMAGUI DATA UNIFICADA'!$C$2:$T1007,MATCH(1,($A93='CAMAGUI DATA UNIFICADA'!$A$2:$A1007)*($AL$1='CAMAGUI DATA UNIFICADA'!$B$2:$B1007),0),MATCH(AQ$2,'CAMAGUI DATA UNIFICADA'!$C$1:$T$1,0)),"")</f>
        <v>2.78</v>
      </c>
      <c r="AR93" s="2">
        <f t="array" ref="AR93">IFERROR(INDEX('CAMAGUI DATA UNIFICADA'!$C$2:$T1007,MATCH(1,($A93='CAMAGUI DATA UNIFICADA'!$A$2:$A1007)*($AL$1='CAMAGUI DATA UNIFICADA'!$B$2:$B1007),0),MATCH(AR$2,'CAMAGUI DATA UNIFICADA'!$C$1:$T$1,0)),"")</f>
        <v>1.38</v>
      </c>
      <c r="AS93" s="33">
        <f t="array" ref="AS93">IFERROR(INDEX('CAMAGUI DATA UNIFICADA'!$C$2:$T1007,MATCH(1,($A93='CAMAGUI DATA UNIFICADA'!$A$2:$A1007)*($AL$1='CAMAGUI DATA UNIFICADA'!$B$2:$B1007),0),MATCH(AS$2,'CAMAGUI DATA UNIFICADA'!$C$1:$T$1,0)),"")</f>
        <v>9.9528</v>
      </c>
      <c r="AT93" s="60">
        <f t="array" ref="AT93">IFERROR(INDEX('CAMAGUI DATA UNIFICADA'!$C$2:$T1007,MATCH(1,($A93='CAMAGUI DATA UNIFICADA'!$A$2:$A1007)*($AL$1='CAMAGUI DATA UNIFICADA'!$B$2:$B1007),0),MATCH(AT$2,'CAMAGUI DATA UNIFICADA'!$C$1:$T$1,0)),"")</f>
        <v>451772.6547</v>
      </c>
      <c r="AU93" s="33">
        <f t="array" ref="AU93">IFERROR(INDEX('CAMAGUI DATA UNIFICADA'!$C$2:$T1007,MATCH(1,($A93='CAMAGUI DATA UNIFICADA'!$A$2:$A1007)*($AL$1='CAMAGUI DATA UNIFICADA'!$B$2:$B1007),0),MATCH(AU$2,'CAMAGUI DATA UNIFICADA'!$C$1:$T$1,0)),"")</f>
        <v>0.7027835289</v>
      </c>
      <c r="AV93" s="23">
        <f t="array" ref="AV93">IFERROR(INDEX('CAMAGUI DATA UNIFICADA'!$C$2:$T1007,MATCH(1,($A93='CAMAGUI DATA UNIFICADA'!$A$2:$A1007)*($AL$1='CAMAGUI DATA UNIFICADA'!$B$2:$B1007),0),MATCH(AV$2,'CAMAGUI DATA UNIFICADA'!$C$1:$T$1,0)),"")</f>
        <v>0.4302596711</v>
      </c>
      <c r="AW93" s="23">
        <f t="array" ref="AW93">IFERROR(INDEX('CAMAGUI DATA UNIFICADA'!$C$2:$T1007,MATCH(1,($A93='CAMAGUI DATA UNIFICADA'!$A$2:$A1007)*($AL$1='CAMAGUI DATA UNIFICADA'!$B$2:$B1007),0),MATCH(AW$2,'CAMAGUI DATA UNIFICADA'!$C$1:$T$1,0)),"")</f>
        <v>0.6</v>
      </c>
      <c r="AX93" s="60">
        <f t="array" ref="AX93">IFERROR(INDEX('CAMAGUI DATA UNIFICADA'!$C$2:$T1007,MATCH(1,($A93='CAMAGUI DATA UNIFICADA'!$A$2:$A1007)*($AL$1='CAMAGUI DATA UNIFICADA'!$B$2:$B1007),0),MATCH(AX$2,'CAMAGUI DATA UNIFICADA'!$C$1:$T$1,0)),"")</f>
        <v>90000</v>
      </c>
      <c r="AY93" s="2">
        <f t="array" ref="AY93">IFERROR(INDEX('CAMAGUI DATA UNIFICADA'!$C$2:$T1007,MATCH(1,($A93='CAMAGUI DATA UNIFICADA'!$A$2:$A1007)*($AL$1='CAMAGUI DATA UNIFICADA'!$B$2:$B1007),0),MATCH(AY$2,'CAMAGUI DATA UNIFICADA'!$C$1:$T$1,0)),"")</f>
        <v>1.75</v>
      </c>
      <c r="AZ93" s="2">
        <f t="array" ref="AZ93">IFERROR(INDEX('CAMAGUI DATA UNIFICADA'!$C$2:$T1007,MATCH(1,($A93='CAMAGUI DATA UNIFICADA'!$A$2:$A1007)*($AL$1='CAMAGUI DATA UNIFICADA'!$B$2:$B1007),0),MATCH(AZ$2,'CAMAGUI DATA UNIFICADA'!$C$1:$T$1,0)),"")</f>
        <v>4.53</v>
      </c>
      <c r="BA93" s="33">
        <f t="array" ref="BA93">IFERROR(INDEX('CAMAGUI DATA UNIFICADA'!$C$2:$T1007,MATCH(1,($A93='CAMAGUI DATA UNIFICADA'!$A$2:$A1007)*($AL$1='CAMAGUI DATA UNIFICADA'!$B$2:$B1007),0),MATCH(BA$2,'CAMAGUI DATA UNIFICADA'!$C$1:$T$1,0)),"")</f>
        <v>7.97304</v>
      </c>
      <c r="BB93" s="60">
        <f t="array" ref="BB93">IFERROR(INDEX('CAMAGUI DATA UNIFICADA'!$C$2:$T1007,MATCH(1,($A93='CAMAGUI DATA UNIFICADA'!$A$2:$A1007)*($AL$1='CAMAGUI DATA UNIFICADA'!$B$2:$B1007),0),MATCH(BB$2,'CAMAGUI DATA UNIFICADA'!$C$1:$T$1,0)),"")</f>
        <v>249.1617725</v>
      </c>
      <c r="BC93" s="140">
        <f t="array" ref="BC93">IFERROR(INDEX('CAMAGUI DATA UNIFICADA'!$C$2:$T1007,MATCH(1,($A93='CAMAGUI DATA UNIFICADA'!$A$2:$A1007)*($AL$1='CAMAGUI DATA UNIFICADA'!$B$2:$B1007),0),MATCH(BC$2,'CAMAGUI DATA UNIFICADA'!$C$1:$T$1,0)),"")</f>
        <v>31.04044313</v>
      </c>
      <c r="BD93" s="138" t="str">
        <f t="array" ref="BD93">IFERROR(INDEX('CAMAGUI DATA UNIFICADA'!$C$2:$T1007,MATCH(1,($A93='CAMAGUI DATA UNIFICADA'!$A$2:$A1007)*($BD$1='CAMAGUI DATA UNIFICADA'!$B$2:$B1007),0),MATCH(BD$2,'CAMAGUI DATA UNIFICADA'!$C$1:$T$1,0)),"")</f>
        <v>CA4210824</v>
      </c>
      <c r="BE93" s="2">
        <f t="array" ref="BE93">IFERROR(INDEX('CAMAGUI DATA UNIFICADA'!$C$2:$T1007,MATCH(1,($A93='CAMAGUI DATA UNIFICADA'!$A$2:$A1007)*($BD$1='CAMAGUI DATA UNIFICADA'!$B$2:$B1007),0),MATCH(BE$2,'CAMAGUI DATA UNIFICADA'!$C$1:$T$1,0)),"")</f>
        <v>400</v>
      </c>
      <c r="BF93" s="2">
        <f t="array" ref="BF93">IFERROR(INDEX('CAMAGUI DATA UNIFICADA'!$C$2:$T1007,MATCH(1,($A93='CAMAGUI DATA UNIFICADA'!$A$2:$A1007)*($BD$1='CAMAGUI DATA UNIFICADA'!$B$2:$B1007),0),MATCH(BF$2,'CAMAGUI DATA UNIFICADA'!$C$1:$T$1,0)),"")</f>
        <v>2450</v>
      </c>
      <c r="BG93" s="2" t="str">
        <f t="array" ref="BG93">IFERROR(INDEX('CAMAGUI DATA UNIFICADA'!$C$2:$T1007,MATCH(1,($A93='CAMAGUI DATA UNIFICADA'!$A$2:$A1007)*($BD$1='CAMAGUI DATA UNIFICADA'!$B$2:$B1007),0),MATCH(BG$2,'CAMAGUI DATA UNIFICADA'!$C$1:$T$1,0)),"")</f>
        <v>SKR MAST E AD</v>
      </c>
      <c r="BH93" s="139">
        <f t="array" ref="BH93">IFERROR(INDEX('CAMAGUI DATA UNIFICADA'!$C$2:$T1007,MATCH(1,($A93='CAMAGUI DATA UNIFICADA'!$A$2:$A1007)*($BD$1='CAMAGUI DATA UNIFICADA'!$B$2:$B1007),0),MATCH(BH$2,'CAMAGUI DATA UNIFICADA'!$C$1:$T$1,0)),"")</f>
        <v>2507.82</v>
      </c>
      <c r="BI93" s="2">
        <f t="array" ref="BI93">IFERROR(INDEX('CAMAGUI DATA UNIFICADA'!$C$2:$T1007,MATCH(1,($A93='CAMAGUI DATA UNIFICADA'!$A$2:$A1007)*($BD$1='CAMAGUI DATA UNIFICADA'!$B$2:$B1007),0),MATCH(BI$2,'CAMAGUI DATA UNIFICADA'!$C$1:$T$1,0)),"")</f>
        <v>19.6</v>
      </c>
      <c r="BJ93" s="2">
        <f t="array" ref="BJ93">IFERROR(INDEX('CAMAGUI DATA UNIFICADA'!$C$2:$T1007,MATCH(1,($A93='CAMAGUI DATA UNIFICADA'!$A$2:$A1007)*($BD$1='CAMAGUI DATA UNIFICADA'!$B$2:$B1007),0),MATCH(BJ$2,'CAMAGUI DATA UNIFICADA'!$C$1:$T$1,0)),"")</f>
        <v>4.08</v>
      </c>
      <c r="BK93" s="33">
        <f t="array" ref="BK93">IFERROR(INDEX('CAMAGUI DATA UNIFICADA'!$C$2:$T1007,MATCH(1,($A93='CAMAGUI DATA UNIFICADA'!$A$2:$A1007)*($BD$1='CAMAGUI DATA UNIFICADA'!$B$2:$B1007),0),MATCH(BK$2,'CAMAGUI DATA UNIFICADA'!$C$1:$T$1,0)),"")</f>
        <v>3.3504</v>
      </c>
      <c r="BL93" s="60">
        <f t="array" ref="BL93">IFERROR(INDEX('CAMAGUI DATA UNIFICADA'!$C$2:$T1007,MATCH(1,($A93='CAMAGUI DATA UNIFICADA'!$A$2:$A1007)*($BD$1='CAMAGUI DATA UNIFICADA'!$B$2:$B1007),0),MATCH(BL$2,'CAMAGUI DATA UNIFICADA'!$C$1:$T$1,0)),"")</f>
        <v>609126.172</v>
      </c>
      <c r="BM93" s="33">
        <f t="array" ref="BM93">IFERROR(INDEX('CAMAGUI DATA UNIFICADA'!$C$2:$T1007,MATCH(1,($A93='CAMAGUI DATA UNIFICADA'!$A$2:$A1007)*($BD$1='CAMAGUI DATA UNIFICADA'!$B$2:$B1007),0),MATCH(BM$2,'CAMAGUI DATA UNIFICADA'!$C$1:$T$1,0)),"")</f>
        <v>1.072303922</v>
      </c>
      <c r="BN93" s="23">
        <f t="array" ref="BN93">IFERROR(INDEX('CAMAGUI DATA UNIFICADA'!$C$2:$T1007,MATCH(1,($A93='CAMAGUI DATA UNIFICADA'!$A$2:$A1007)*($BD$1='CAMAGUI DATA UNIFICADA'!$B$2:$B1007),0),MATCH(BN$2,'CAMAGUI DATA UNIFICADA'!$C$1:$T$1,0)),"")</f>
        <v>0.7614077149</v>
      </c>
      <c r="BO93" s="23">
        <f t="array" ref="BO93">IFERROR(INDEX('CAMAGUI DATA UNIFICADA'!$C$2:$T1007,MATCH(1,($A93='CAMAGUI DATA UNIFICADA'!$A$2:$A1007)*($BD$1='CAMAGUI DATA UNIFICADA'!$B$2:$B1007),0),MATCH(BO$2,'CAMAGUI DATA UNIFICADA'!$C$1:$T$1,0)),"")</f>
        <v>0.7</v>
      </c>
      <c r="BP93" s="60">
        <f t="array" ref="BP93">IFERROR(INDEX('CAMAGUI DATA UNIFICADA'!$C$2:$T1007,MATCH(1,($A93='CAMAGUI DATA UNIFICADA'!$A$2:$A1007)*($BD$1='CAMAGUI DATA UNIFICADA'!$B$2:$B1007),0),MATCH(BP$2,'CAMAGUI DATA UNIFICADA'!$C$1:$T$1,0)),"")</f>
        <v>116666.6667</v>
      </c>
      <c r="BQ93" s="2">
        <f t="array" ref="BQ93">IFERROR(INDEX('CAMAGUI DATA UNIFICADA'!$C$2:$T1007,MATCH(1,($A93='CAMAGUI DATA UNIFICADA'!$A$2:$A1007)*($BD$1='CAMAGUI DATA UNIFICADA'!$B$2:$B1007),0),MATCH(BQ$2,'CAMAGUI DATA UNIFICADA'!$C$1:$T$1,0)),"")</f>
        <v>3.5</v>
      </c>
      <c r="BR93" s="2">
        <f t="array" ref="BR93">IFERROR(INDEX('CAMAGUI DATA UNIFICADA'!$C$2:$T1007,MATCH(1,($A93='CAMAGUI DATA UNIFICADA'!$A$2:$A1007)*($BD$1='CAMAGUI DATA UNIFICADA'!$B$2:$B1007),0),MATCH(BR$2,'CAMAGUI DATA UNIFICADA'!$C$1:$T$1,0)),"")</f>
        <v>23.1</v>
      </c>
      <c r="BS93" s="33">
        <f t="array" ref="BS93">IFERROR(INDEX('CAMAGUI DATA UNIFICADA'!$C$2:$T1007,MATCH(1,($A93='CAMAGUI DATA UNIFICADA'!$A$2:$A1007)*($BD$1='CAMAGUI DATA UNIFICADA'!$B$2:$B1007),0),MATCH(BS$2,'CAMAGUI DATA UNIFICADA'!$C$1:$T$1,0)),"")</f>
        <v>3.2676</v>
      </c>
      <c r="BT93" s="60">
        <f t="array" ref="BT93">IFERROR(INDEX('CAMAGUI DATA UNIFICADA'!$C$2:$T1007,MATCH(1,($A93='CAMAGUI DATA UNIFICADA'!$A$2:$A1007)*($BD$1='CAMAGUI DATA UNIFICADA'!$B$2:$B1007),0),MATCH(BT$2,'CAMAGUI DATA UNIFICADA'!$C$1:$T$1,0)),"")</f>
        <v>418.5409192</v>
      </c>
      <c r="BU93" s="140">
        <f t="array" ref="BU93">IFERROR(INDEX('CAMAGUI DATA UNIFICADA'!$C$2:$T1007,MATCH(1,($A93='CAMAGUI DATA UNIFICADA'!$A$2:$A1007)*($BD$1='CAMAGUI DATA UNIFICADA'!$B$2:$B1007),0),MATCH(BU$2,'CAMAGUI DATA UNIFICADA'!$C$1:$T$1,0)),"")</f>
        <v>4.635229807</v>
      </c>
      <c r="BV93" s="138" t="str">
        <f t="array" ref="BV93">IFERROR(INDEX('CAMAGUI DATA UNIFICADA'!$C$2:$T1007,MATCH(1,($A93='CAMAGUI DATA UNIFICADA'!$A$2:$A1007)*($BV$1='CAMAGUI DATA UNIFICADA'!$B$2:$B1007),0),MATCH(BV$2,'CAMAGUI DATA UNIFICADA'!$C$1:$T$1,0)),"")</f>
        <v>CA5210824</v>
      </c>
      <c r="BW93" s="2">
        <f t="array" ref="BW93">IFERROR(INDEX('CAMAGUI DATA UNIFICADA'!$C$2:$T1007,MATCH(1,($A93='CAMAGUI DATA UNIFICADA'!$A$2:$A1007)*($BV$1='CAMAGUI DATA UNIFICADA'!$B$2:$B1007),0),MATCH(BW$2,'CAMAGUI DATA UNIFICADA'!$C$1:$T$1,0)),"")</f>
        <v>350</v>
      </c>
      <c r="BX93" s="2">
        <f t="array" ref="BX93">IFERROR(INDEX('CAMAGUI DATA UNIFICADA'!$C$2:$T1007,MATCH(1,($A93='CAMAGUI DATA UNIFICADA'!$A$2:$A1007)*($BV$1='CAMAGUI DATA UNIFICADA'!$B$2:$B1007),0),MATCH(BX$2,'CAMAGUI DATA UNIFICADA'!$C$1:$T$1,0)),"")</f>
        <v>2112</v>
      </c>
      <c r="BY93" s="2" t="str">
        <f t="array" ref="BY93">IFERROR(INDEX('CAMAGUI DATA UNIFICADA'!$C$2:$T1007,MATCH(1,($A93='CAMAGUI DATA UNIFICADA'!$A$2:$A1007)*($BV$1='CAMAGUI DATA UNIFICADA'!$B$2:$B1007),0),MATCH(BY$2,'CAMAGUI DATA UNIFICADA'!$C$1:$T$1,0)),"")</f>
        <v>SKR MAST E AD</v>
      </c>
      <c r="BZ93" s="139">
        <f t="array" ref="BZ93">IFERROR(INDEX('CAMAGUI DATA UNIFICADA'!$C$2:$T1007,MATCH(1,($A93='CAMAGUI DATA UNIFICADA'!$A$2:$A1007)*($BV$1='CAMAGUI DATA UNIFICADA'!$B$2:$B1007),0),MATCH(BZ$2,'CAMAGUI DATA UNIFICADA'!$C$1:$T$1,0)),"")</f>
        <v>2161.8432</v>
      </c>
      <c r="CA93" s="2">
        <f t="array" ref="CA93">IFERROR(INDEX('CAMAGUI DATA UNIFICADA'!$C$2:$T1007,MATCH(1,($A93='CAMAGUI DATA UNIFICADA'!$A$2:$A1007)*($BV$1='CAMAGUI DATA UNIFICADA'!$B$2:$B1007),0),MATCH(CA$2,'CAMAGUI DATA UNIFICADA'!$C$1:$T$1,0)),"")</f>
        <v>19.84</v>
      </c>
      <c r="CB93" s="2">
        <f t="array" ref="CB93">IFERROR(INDEX('CAMAGUI DATA UNIFICADA'!$C$2:$T1007,MATCH(1,($A93='CAMAGUI DATA UNIFICADA'!$A$2:$A1007)*($BV$1='CAMAGUI DATA UNIFICADA'!$B$2:$B1007),0),MATCH(CB$2,'CAMAGUI DATA UNIFICADA'!$C$1:$T$1,0)),"")</f>
        <v>3.16</v>
      </c>
      <c r="CC93" s="33">
        <f t="array" ref="CC93">IFERROR(INDEX('CAMAGUI DATA UNIFICADA'!$C$2:$T1007,MATCH(1,($A93='CAMAGUI DATA UNIFICADA'!$A$2:$A1007)*($BV$1='CAMAGUI DATA UNIFICADA'!$B$2:$B1007),0),MATCH(CC$2,'CAMAGUI DATA UNIFICADA'!$C$1:$T$1,0)),"")</f>
        <v>3.32736</v>
      </c>
      <c r="CD93" s="60">
        <f t="array" ref="CD93">IFERROR(INDEX('CAMAGUI DATA UNIFICADA'!$C$2:$T1007,MATCH(1,($A93='CAMAGUI DATA UNIFICADA'!$A$2:$A1007)*($BV$1='CAMAGUI DATA UNIFICADA'!$B$2:$B1007),0),MATCH(CD$2,'CAMAGUI DATA UNIFICADA'!$C$1:$T$1,0)),"")</f>
        <v>530183.9606</v>
      </c>
      <c r="CE93" s="33">
        <f t="array" ref="CE93">IFERROR(INDEX('CAMAGUI DATA UNIFICADA'!$C$2:$T1007,MATCH(1,($A93='CAMAGUI DATA UNIFICADA'!$A$2:$A1007)*($BV$1='CAMAGUI DATA UNIFICADA'!$B$2:$B1007),0),MATCH(CE$2,'CAMAGUI DATA UNIFICADA'!$C$1:$T$1,0)),"")</f>
        <v>1.366498529</v>
      </c>
      <c r="CF93" s="23">
        <f t="array" ref="CF93">IFERROR(INDEX('CAMAGUI DATA UNIFICADA'!$C$2:$T1007,MATCH(1,($A93='CAMAGUI DATA UNIFICADA'!$A$2:$A1007)*($BV$1='CAMAGUI DATA UNIFICADA'!$B$2:$B1007),0),MATCH(CF$2,'CAMAGUI DATA UNIFICADA'!$C$1:$T$1,0)),"")</f>
        <v>0.7262793981</v>
      </c>
      <c r="CG93" s="23">
        <f t="array" ref="CG93">IFERROR(INDEX('CAMAGUI DATA UNIFICADA'!$C$2:$T1007,MATCH(1,($A93='CAMAGUI DATA UNIFICADA'!$A$2:$A1007)*($BV$1='CAMAGUI DATA UNIFICADA'!$B$2:$B1007),0),MATCH(CG$2,'CAMAGUI DATA UNIFICADA'!$C$1:$T$1,0)),"")</f>
        <v>0.67</v>
      </c>
      <c r="CH93" s="60">
        <f t="array" ref="CH93">IFERROR(INDEX('CAMAGUI DATA UNIFICADA'!$C$2:$T1007,MATCH(1,($A93='CAMAGUI DATA UNIFICADA'!$A$2:$A1007)*($BV$1='CAMAGUI DATA UNIFICADA'!$B$2:$B1007),0),MATCH(CH$2,'CAMAGUI DATA UNIFICADA'!$C$1:$T$1,0)),"")</f>
        <v>116452.381</v>
      </c>
      <c r="CI93" s="2">
        <f t="array" ref="CI93">IFERROR(INDEX('CAMAGUI DATA UNIFICADA'!$C$2:$T1007,MATCH(1,($A93='CAMAGUI DATA UNIFICADA'!$A$2:$A1007)*($BV$1='CAMAGUI DATA UNIFICADA'!$B$2:$B1007),0),MATCH(CI$2,'CAMAGUI DATA UNIFICADA'!$C$1:$T$1,0)),"")</f>
        <v>3.5</v>
      </c>
      <c r="CJ93" s="2">
        <f t="array" ref="CJ93">IFERROR(INDEX('CAMAGUI DATA UNIFICADA'!$C$2:$T1007,MATCH(1,($A93='CAMAGUI DATA UNIFICADA'!$A$2:$A1007)*($BV$1='CAMAGUI DATA UNIFICADA'!$B$2:$B1007),0),MATCH(CJ$2,'CAMAGUI DATA UNIFICADA'!$C$1:$T$1,0)),"")</f>
        <v>23.34</v>
      </c>
      <c r="CK93" s="33">
        <f t="array" ref="CK93">IFERROR(INDEX('CAMAGUI DATA UNIFICADA'!$C$2:$T1007,MATCH(1,($A93='CAMAGUI DATA UNIFICADA'!$A$2:$A1007)*($BV$1='CAMAGUI DATA UNIFICADA'!$B$2:$B1007),0),MATCH(CK$2,'CAMAGUI DATA UNIFICADA'!$C$1:$T$1,0)),"")</f>
        <v>3.24744</v>
      </c>
      <c r="CL93" s="60">
        <f t="array" ref="CL93">IFERROR(INDEX('CAMAGUI DATA UNIFICADA'!$C$2:$T1007,MATCH(1,($A93='CAMAGUI DATA UNIFICADA'!$A$2:$A1007)*($BV$1='CAMAGUI DATA UNIFICADA'!$B$2:$B1007),0),MATCH(CL$2,'CAMAGUI DATA UNIFICADA'!$C$1:$T$1,0)),"")</f>
        <v>366.5642273</v>
      </c>
      <c r="CM93" s="140">
        <f t="array" ref="CM93">IFERROR(INDEX('CAMAGUI DATA UNIFICADA'!$C$2:$T1007,MATCH(1,($A93='CAMAGUI DATA UNIFICADA'!$A$2:$A1007)*($BV$1='CAMAGUI DATA UNIFICADA'!$B$2:$B1007),0),MATCH(CM$2,'CAMAGUI DATA UNIFICADA'!$C$1:$T$1,0)),"")</f>
        <v>4.141056829</v>
      </c>
      <c r="CN93" s="138" t="str">
        <f t="array" ref="CN93">IFERROR(INDEX('CAMAGUI DATA UNIFICADA'!$C$2:$T1007,MATCH(1,($A93='CAMAGUI DATA UNIFICADA'!$A$2:$A1007)*($CN$1='CAMAGUI DATA UNIFICADA'!$B$2:$B1007),0),MATCH(CN$2,'CAMAGUI DATA UNIFICADA'!$C$1:$T$1,0)),"")</f>
        <v>CA6250824</v>
      </c>
      <c r="CO93" s="2">
        <f t="array" ref="CO93">IFERROR(INDEX('CAMAGUI DATA UNIFICADA'!$C$2:$T1007,MATCH(1,($A93='CAMAGUI DATA UNIFICADA'!$A$2:$A1007)*($CN$1='CAMAGUI DATA UNIFICADA'!$B$2:$B1007),0),MATCH(CO$2,'CAMAGUI DATA UNIFICADA'!$C$1:$T$1,0)),"")</f>
        <v>625</v>
      </c>
      <c r="CP93" s="2">
        <f t="array" ref="CP93">IFERROR(INDEX('CAMAGUI DATA UNIFICADA'!$C$2:$T1007,MATCH(1,($A93='CAMAGUI DATA UNIFICADA'!$A$2:$A1007)*($CN$1='CAMAGUI DATA UNIFICADA'!$B$2:$B1007),0),MATCH(CP$2,'CAMAGUI DATA UNIFICADA'!$C$1:$T$1,0)),"")</f>
        <v>4275</v>
      </c>
      <c r="CQ93" s="2" t="str">
        <f t="array" ref="CQ93">IFERROR(INDEX('CAMAGUI DATA UNIFICADA'!$C$2:$T1007,MATCH(1,($A93='CAMAGUI DATA UNIFICADA'!$A$2:$A1007)*($CN$1='CAMAGUI DATA UNIFICADA'!$B$2:$B1007),0),MATCH(CQ$2,'CAMAGUI DATA UNIFICADA'!$C$1:$T$1,0)),"")</f>
        <v>SKR MAST E AD</v>
      </c>
      <c r="CR93" s="139">
        <f t="array" ref="CR93">IFERROR(INDEX('CAMAGUI DATA UNIFICADA'!$C$2:$T1007,MATCH(1,($A93='CAMAGUI DATA UNIFICADA'!$A$2:$A1007)*($CN$1='CAMAGUI DATA UNIFICADA'!$B$2:$B1007),0),MATCH(CR$2,'CAMAGUI DATA UNIFICADA'!$C$1:$T$1,0)),"")</f>
        <v>4375.89</v>
      </c>
      <c r="CS93" s="2">
        <f t="array" ref="CS93">IFERROR(INDEX('CAMAGUI DATA UNIFICADA'!$C$2:$T1007,MATCH(1,($A93='CAMAGUI DATA UNIFICADA'!$A$2:$A1007)*($CN$1='CAMAGUI DATA UNIFICADA'!$B$2:$B1007),0),MATCH(CS$2,'CAMAGUI DATA UNIFICADA'!$C$1:$T$1,0)),"")</f>
        <v>18.1</v>
      </c>
      <c r="CT93" s="2">
        <f t="array" ref="CT93">IFERROR(INDEX('CAMAGUI DATA UNIFICADA'!$C$2:$T1007,MATCH(1,($A93='CAMAGUI DATA UNIFICADA'!$A$2:$A1007)*($CN$1='CAMAGUI DATA UNIFICADA'!$B$2:$B1007),0),MATCH(CT$2,'CAMAGUI DATA UNIFICADA'!$C$1:$T$1,0)),"")</f>
        <v>3.19</v>
      </c>
      <c r="CU93" s="33">
        <f t="array" ref="CU93">IFERROR(INDEX('CAMAGUI DATA UNIFICADA'!$C$2:$T1007,MATCH(1,($A93='CAMAGUI DATA UNIFICADA'!$A$2:$A1007)*($CN$1='CAMAGUI DATA UNIFICADA'!$B$2:$B1007),0),MATCH(CU$2,'CAMAGUI DATA UNIFICADA'!$C$1:$T$1,0)),"")</f>
        <v>3.5172</v>
      </c>
      <c r="CV93" s="60">
        <f t="array" ref="CV93">IFERROR(INDEX('CAMAGUI DATA UNIFICADA'!$C$2:$T1007,MATCH(1,($A93='CAMAGUI DATA UNIFICADA'!$A$2:$A1007)*($CN$1='CAMAGUI DATA UNIFICADA'!$B$2:$B1007),0),MATCH(CV$2,'CAMAGUI DATA UNIFICADA'!$C$1:$T$1,0)),"")</f>
        <v>981757.8398</v>
      </c>
      <c r="CW93" s="33">
        <f t="array" ref="CW93">IFERROR(INDEX('CAMAGUI DATA UNIFICADA'!$C$2:$T1007,MATCH(1,($A93='CAMAGUI DATA UNIFICADA'!$A$2:$A1007)*($CN$1='CAMAGUI DATA UNIFICADA'!$B$2:$B1007),0),MATCH(CW$2,'CAMAGUI DATA UNIFICADA'!$C$1:$T$1,0)),"")</f>
        <v>1.489028213</v>
      </c>
      <c r="CX93" s="23">
        <f t="array" ref="CX93">IFERROR(INDEX('CAMAGUI DATA UNIFICADA'!$C$2:$T1007,MATCH(1,($A93='CAMAGUI DATA UNIFICADA'!$A$2:$A1007)*($CN$1='CAMAGUI DATA UNIFICADA'!$B$2:$B1007),0),MATCH(CX$2,'CAMAGUI DATA UNIFICADA'!$C$1:$T$1,0)),"")</f>
        <v>0.8181315331</v>
      </c>
      <c r="CY93" s="23">
        <f t="array" ref="CY93">IFERROR(INDEX('CAMAGUI DATA UNIFICADA'!$C$2:$T1007,MATCH(1,($A93='CAMAGUI DATA UNIFICADA'!$A$2:$A1007)*($CN$1='CAMAGUI DATA UNIFICADA'!$B$2:$B1007),0),MATCH(CY$2,'CAMAGUI DATA UNIFICADA'!$C$1:$T$1,0)),"")</f>
        <v>0.75</v>
      </c>
      <c r="CZ93" s="60">
        <f t="array" ref="CZ93">IFERROR(INDEX('CAMAGUI DATA UNIFICADA'!$C$2:$T1007,MATCH(1,($A93='CAMAGUI DATA UNIFICADA'!$A$2:$A1007)*($CN$1='CAMAGUI DATA UNIFICADA'!$B$2:$B1007),0),MATCH(CZ$2,'CAMAGUI DATA UNIFICADA'!$C$1:$T$1,0)),"")</f>
        <v>102857.1429</v>
      </c>
      <c r="DA93" s="2">
        <f t="array" ref="DA93">IFERROR(INDEX('CAMAGUI DATA UNIFICADA'!$C$2:$T1007,MATCH(1,($A93='CAMAGUI DATA UNIFICADA'!$A$2:$A1007)*($CN$1='CAMAGUI DATA UNIFICADA'!$B$2:$B1007),0),MATCH(DA$2,'CAMAGUI DATA UNIFICADA'!$C$1:$T$1,0)),"")</f>
        <v>3</v>
      </c>
      <c r="DB93" s="2">
        <f t="array" ref="DB93">IFERROR(INDEX('CAMAGUI DATA UNIFICADA'!$C$2:$T1007,MATCH(1,($A93='CAMAGUI DATA UNIFICADA'!$A$2:$A1007)*($CN$1='CAMAGUI DATA UNIFICADA'!$B$2:$B1007),0),MATCH(DB$2,'CAMAGUI DATA UNIFICADA'!$C$1:$T$1,0)),"")</f>
        <v>21.1</v>
      </c>
      <c r="DC93" s="33">
        <f t="array" ref="DC93">IFERROR(INDEX('CAMAGUI DATA UNIFICADA'!$C$2:$T1007,MATCH(1,($A93='CAMAGUI DATA UNIFICADA'!$A$2:$A1007)*($CN$1='CAMAGUI DATA UNIFICADA'!$B$2:$B1007),0),MATCH(DC$2,'CAMAGUI DATA UNIFICADA'!$C$1:$T$1,0)),"")</f>
        <v>3.3288</v>
      </c>
      <c r="DD93" s="60">
        <f t="array" ref="DD93">IFERROR(INDEX('CAMAGUI DATA UNIFICADA'!$C$2:$T1007,MATCH(1,($A93='CAMAGUI DATA UNIFICADA'!$A$2:$A1007)*($CN$1='CAMAGUI DATA UNIFICADA'!$B$2:$B1007),0),MATCH(DD$2,'CAMAGUI DATA UNIFICADA'!$C$1:$T$1,0)),"")</f>
        <v>636.5469922</v>
      </c>
      <c r="DE93" s="140">
        <f t="array" ref="DE93">IFERROR(INDEX('CAMAGUI DATA UNIFICADA'!$C$2:$T1007,MATCH(1,($A93='CAMAGUI DATA UNIFICADA'!$A$2:$A1007)*($CN$1='CAMAGUI DATA UNIFICADA'!$B$2:$B1007),0),MATCH(DE$2,'CAMAGUI DATA UNIFICADA'!$C$1:$T$1,0)),"")</f>
        <v>2.886748051</v>
      </c>
      <c r="DF93" s="138" t="str">
        <f t="array" ref="DF93">IFERROR(INDEX('CAMAGUI DATA UNIFICADA'!$C$2:$T1007,MATCH(1,($A93='CAMAGUI DATA UNIFICADA'!$A$2:$A1007)*($DF$1='CAMAGUI DATA UNIFICADA'!$B$2:$B1007),0),MATCH(DF$2,'CAMAGUI DATA UNIFICADA'!$C$1:$T$1,0)),"")</f>
        <v/>
      </c>
      <c r="DG93" s="2" t="str">
        <f t="array" ref="DG93">IFERROR(INDEX('CAMAGUI DATA UNIFICADA'!$C$2:$T1007,MATCH(1,($A93='CAMAGUI DATA UNIFICADA'!$A$2:$A1007)*($DF$1='CAMAGUI DATA UNIFICADA'!$B$2:$B1007),0),MATCH(DG$2,'CAMAGUI DATA UNIFICADA'!$C$1:$T$1,0)),"")</f>
        <v/>
      </c>
      <c r="DH93" s="2" t="str">
        <f t="array" ref="DH93">IFERROR(INDEX('CAMAGUI DATA UNIFICADA'!$C$2:$T1007,MATCH(1,($A93='CAMAGUI DATA UNIFICADA'!$A$2:$A1007)*($DF$1='CAMAGUI DATA UNIFICADA'!$B$2:$B1007),0),MATCH(DH$2,'CAMAGUI DATA UNIFICADA'!$C$1:$T$1,0)),"")</f>
        <v/>
      </c>
      <c r="DI93" s="2" t="str">
        <f t="array" ref="DI93">IFERROR(INDEX('CAMAGUI DATA UNIFICADA'!$C$2:$T1007,MATCH(1,($A93='CAMAGUI DATA UNIFICADA'!$A$2:$A1007)*($DF$1='CAMAGUI DATA UNIFICADA'!$B$2:$B1007),0),MATCH(DI$2,'CAMAGUI DATA UNIFICADA'!$C$1:$T$1,0)),"")</f>
        <v/>
      </c>
      <c r="DJ93" s="139" t="str">
        <f t="array" ref="DJ93">IFERROR(INDEX('CAMAGUI DATA UNIFICADA'!$C$2:$T1007,MATCH(1,($A93='CAMAGUI DATA UNIFICADA'!$A$2:$A1007)*($DF$1='CAMAGUI DATA UNIFICADA'!$B$2:$B1007),0),MATCH(DJ$2,'CAMAGUI DATA UNIFICADA'!$C$1:$T$1,0)),"")</f>
        <v/>
      </c>
      <c r="DK93" s="2" t="str">
        <f t="array" ref="DK93">IFERROR(INDEX('CAMAGUI DATA UNIFICADA'!$C$2:$T1007,MATCH(1,($A93='CAMAGUI DATA UNIFICADA'!$A$2:$A1007)*($DF$1='CAMAGUI DATA UNIFICADA'!$B$2:$B1007),0),MATCH(DK$2,'CAMAGUI DATA UNIFICADA'!$C$1:$T$1,0)),"")</f>
        <v/>
      </c>
      <c r="DL93" s="2" t="str">
        <f t="array" ref="DL93">IFERROR(INDEX('CAMAGUI DATA UNIFICADA'!$C$2:$T1007,MATCH(1,($A93='CAMAGUI DATA UNIFICADA'!$A$2:$A1007)*($DF$1='CAMAGUI DATA UNIFICADA'!$B$2:$B1007),0),MATCH(DL$2,'CAMAGUI DATA UNIFICADA'!$C$1:$T$1,0)),"")</f>
        <v/>
      </c>
      <c r="DM93" s="33" t="str">
        <f t="array" ref="DM93">IFERROR(INDEX('CAMAGUI DATA UNIFICADA'!$C$2:$T1007,MATCH(1,($A93='CAMAGUI DATA UNIFICADA'!$A$2:$A1007)*($DF$1='CAMAGUI DATA UNIFICADA'!$B$2:$B1007),0),MATCH(DM$2,'CAMAGUI DATA UNIFICADA'!$C$1:$T$1,0)),"")</f>
        <v/>
      </c>
      <c r="DN93" s="60" t="str">
        <f t="array" ref="DN93">IFERROR(INDEX('CAMAGUI DATA UNIFICADA'!$C$2:$T1007,MATCH(1,($A93='CAMAGUI DATA UNIFICADA'!$A$2:$A1007)*($DF$1='CAMAGUI DATA UNIFICADA'!$B$2:$B1007),0),MATCH(DN$2,'CAMAGUI DATA UNIFICADA'!$C$1:$T$1,0)),"")</f>
        <v/>
      </c>
      <c r="DO93" s="33" t="str">
        <f t="array" ref="DO93">IFERROR(INDEX('CAMAGUI DATA UNIFICADA'!$C$2:$T1007,MATCH(1,($A93='CAMAGUI DATA UNIFICADA'!$A$2:$A1007)*($DF$1='CAMAGUI DATA UNIFICADA'!$B$2:$B1007),0),MATCH(DO$2,'CAMAGUI DATA UNIFICADA'!$C$1:$T$1,0)),"")</f>
        <v/>
      </c>
      <c r="DP93" s="23" t="str">
        <f t="array" ref="DP93">IFERROR(INDEX('CAMAGUI DATA UNIFICADA'!$C$2:$T1007,MATCH(1,($A93='CAMAGUI DATA UNIFICADA'!$A$2:$A1007)*($DF$1='CAMAGUI DATA UNIFICADA'!$B$2:$B1007),0),MATCH(DP$2,'CAMAGUI DATA UNIFICADA'!$C$1:$T$1,0)),"")</f>
        <v/>
      </c>
      <c r="DQ93" s="23" t="str">
        <f t="array" ref="DQ93">IFERROR(INDEX('CAMAGUI DATA UNIFICADA'!$C$2:$T1007,MATCH(1,($A93='CAMAGUI DATA UNIFICADA'!$A$2:$A1007)*($DF$1='CAMAGUI DATA UNIFICADA'!$B$2:$B1007),0),MATCH(DQ$2,'CAMAGUI DATA UNIFICADA'!$C$1:$T$1,0)),"")</f>
        <v/>
      </c>
      <c r="DR93" s="2" t="str">
        <f t="array" ref="DR93">IFERROR(INDEX('CAMAGUI DATA UNIFICADA'!$C$2:$T1007,MATCH(1,($A93='CAMAGUI DATA UNIFICADA'!$A$2:$A1007)*($DF$1='CAMAGUI DATA UNIFICADA'!$B$2:$B1007),0),MATCH(DR$2,'CAMAGUI DATA UNIFICADA'!$C$1:$T$1,0)),"")</f>
        <v/>
      </c>
      <c r="DS93" s="2" t="str">
        <f t="array" ref="DS93">IFERROR(INDEX('CAMAGUI DATA UNIFICADA'!$C$2:$T1007,MATCH(1,($A93='CAMAGUI DATA UNIFICADA'!$A$2:$A1007)*($DF$1='CAMAGUI DATA UNIFICADA'!$B$2:$B1007),0),MATCH(DS$2,'CAMAGUI DATA UNIFICADA'!$C$1:$T$1,0)),"")</f>
        <v/>
      </c>
      <c r="DT93" s="2" t="str">
        <f t="array" ref="DT93">IFERROR(INDEX('CAMAGUI DATA UNIFICADA'!$C$2:$T1007,MATCH(1,($A93='CAMAGUI DATA UNIFICADA'!$A$2:$A1007)*($DF$1='CAMAGUI DATA UNIFICADA'!$B$2:$B1007),0),MATCH(DT$2,'CAMAGUI DATA UNIFICADA'!$C$1:$T$1,0)),"")</f>
        <v/>
      </c>
      <c r="DU93" s="33" t="str">
        <f t="array" ref="DU93">IFERROR(INDEX('CAMAGUI DATA UNIFICADA'!$C$2:$T1007,MATCH(1,($A93='CAMAGUI DATA UNIFICADA'!$A$2:$A1007)*($DF$1='CAMAGUI DATA UNIFICADA'!$B$2:$B1007),0),MATCH(DU$2,'CAMAGUI DATA UNIFICADA'!$C$1:$T$1,0)),"")</f>
        <v/>
      </c>
      <c r="DV93" s="60" t="str">
        <f t="array" ref="DV93">IFERROR(INDEX('CAMAGUI DATA UNIFICADA'!$C$2:$T1007,MATCH(1,($A93='CAMAGUI DATA UNIFICADA'!$A$2:$A1007)*($DF$1='CAMAGUI DATA UNIFICADA'!$B$2:$B1007),0),MATCH(DV$2,'CAMAGUI DATA UNIFICADA'!$C$1:$T$1,0)),"")</f>
        <v/>
      </c>
      <c r="DW93" s="140" t="str">
        <f t="array" ref="DW93">IFERROR(INDEX('CAMAGUI DATA UNIFICADA'!$C$2:$T1007,MATCH(1,($A93='CAMAGUI DATA UNIFICADA'!$A$2:$A1007)*($DF$1='CAMAGUI DATA UNIFICADA'!$B$2:$B1007),0),MATCH(DW$2,'CAMAGUI DATA UNIFICADA'!$C$1:$T$1,0)),"")</f>
        <v/>
      </c>
      <c r="DX93" s="144" t="str">
        <f t="array" ref="DX93">IFERROR(INDEX('CAMAGUI DATA UNIFICADA'!$C$2:$T1007,MATCH(1,($A93='CAMAGUI DATA UNIFICADA'!$A$2:$A1007)*($DX$1='CAMAGUI DATA UNIFICADA'!$B$2:$B1007),0),MATCH(DX$2,'CAMAGUI DATA UNIFICADA'!$C$1:$T$1,0)),"")</f>
        <v/>
      </c>
      <c r="DY93" s="60" t="str">
        <f t="array" ref="DY93">IFERROR(INDEX('CAMAGUI DATA UNIFICADA'!$C$2:$T1007,MATCH(1,($A93='CAMAGUI DATA UNIFICADA'!$A$2:$A1007)*($DX$1='CAMAGUI DATA UNIFICADA'!$B$2:$B1007),0),MATCH(DY$2,'CAMAGUI DATA UNIFICADA'!$C$1:$T$1,0)),"")</f>
        <v/>
      </c>
      <c r="DZ93" s="60" t="str">
        <f t="array" ref="DZ93">IFERROR(INDEX('CAMAGUI DATA UNIFICADA'!$C$2:$T1007,MATCH(1,($A93='CAMAGUI DATA UNIFICADA'!$A$2:$A1007)*($DX$1='CAMAGUI DATA UNIFICADA'!$B$2:$B1007),0),MATCH(DZ$2,'CAMAGUI DATA UNIFICADA'!$C$1:$T$1,0)),"")</f>
        <v/>
      </c>
      <c r="EA93" s="60" t="str">
        <f t="array" ref="EA93">IFERROR(INDEX('CAMAGUI DATA UNIFICADA'!$C$2:$T1007,MATCH(1,($A93='CAMAGUI DATA UNIFICADA'!$A$2:$A1007)*($DX$1='CAMAGUI DATA UNIFICADA'!$B$2:$B1007),0),MATCH(EA$2,'CAMAGUI DATA UNIFICADA'!$C$1:$T$1,0)),"")</f>
        <v/>
      </c>
      <c r="EB93" s="60" t="str">
        <f t="array" ref="EB93">IFERROR(INDEX('CAMAGUI DATA UNIFICADA'!$C$2:$T1007,MATCH(1,($A93='CAMAGUI DATA UNIFICADA'!$A$2:$A1007)*($DX$1='CAMAGUI DATA UNIFICADA'!$B$2:$B1007),0),MATCH(EB$2,'CAMAGUI DATA UNIFICADA'!$C$1:$T$1,0)),"")</f>
        <v/>
      </c>
      <c r="EC93" s="60" t="str">
        <f t="array" ref="EC93">IFERROR(INDEX('CAMAGUI DATA UNIFICADA'!$C$2:$T1007,MATCH(1,($A93='CAMAGUI DATA UNIFICADA'!$A$2:$A1007)*($DX$1='CAMAGUI DATA UNIFICADA'!$B$2:$B1007),0),MATCH(EC$2,'CAMAGUI DATA UNIFICADA'!$C$1:$T$1,0)),"")</f>
        <v/>
      </c>
      <c r="ED93" s="60" t="str">
        <f t="array" ref="ED93">IFERROR(INDEX('CAMAGUI DATA UNIFICADA'!$C$2:$T1007,MATCH(1,($A93='CAMAGUI DATA UNIFICADA'!$A$2:$A1007)*($DX$1='CAMAGUI DATA UNIFICADA'!$B$2:$B1007),0),MATCH(ED$2,'CAMAGUI DATA UNIFICADA'!$C$1:$T$1,0)),"")</f>
        <v/>
      </c>
      <c r="EE93" s="60" t="str">
        <f t="array" ref="EE93">IFERROR(INDEX('CAMAGUI DATA UNIFICADA'!$C$2:$T1007,MATCH(1,($A93='CAMAGUI DATA UNIFICADA'!$A$2:$A1007)*($DX$1='CAMAGUI DATA UNIFICADA'!$B$2:$B1007),0),MATCH(EE$2,'CAMAGUI DATA UNIFICADA'!$C$1:$T$1,0)),"")</f>
        <v/>
      </c>
      <c r="EF93" s="60" t="str">
        <f t="array" ref="EF93">IFERROR(INDEX('CAMAGUI DATA UNIFICADA'!$C$2:$T1007,MATCH(1,($A93='CAMAGUI DATA UNIFICADA'!$A$2:$A1007)*($DX$1='CAMAGUI DATA UNIFICADA'!$B$2:$B1007),0),MATCH(EF$2,'CAMAGUI DATA UNIFICADA'!$C$1:$T$1,0)),"")</f>
        <v/>
      </c>
      <c r="EG93" s="60" t="str">
        <f t="array" ref="EG93">IFERROR(INDEX('CAMAGUI DATA UNIFICADA'!$C$2:$T1007,MATCH(1,($A93='CAMAGUI DATA UNIFICADA'!$A$2:$A1007)*($DX$1='CAMAGUI DATA UNIFICADA'!$B$2:$B1007),0),MATCH(EG$2,'CAMAGUI DATA UNIFICADA'!$C$1:$T$1,0)),"")</f>
        <v/>
      </c>
      <c r="EH93" s="60" t="str">
        <f t="array" ref="EH93">IFERROR(INDEX('CAMAGUI DATA UNIFICADA'!$C$2:$T1007,MATCH(1,($A93='CAMAGUI DATA UNIFICADA'!$A$2:$A1007)*($DX$1='CAMAGUI DATA UNIFICADA'!$B$2:$B1007),0),MATCH(EH$2,'CAMAGUI DATA UNIFICADA'!$C$1:$T$1,0)),"")</f>
        <v/>
      </c>
      <c r="EI93" s="60" t="str">
        <f t="array" ref="EI93">IFERROR(INDEX('CAMAGUI DATA UNIFICADA'!$C$2:$T1007,MATCH(1,($A93='CAMAGUI DATA UNIFICADA'!$A$2:$A1007)*($DX$1='CAMAGUI DATA UNIFICADA'!$B$2:$B1007),0),MATCH(EI$2,'CAMAGUI DATA UNIFICADA'!$C$1:$T$1,0)),"")</f>
        <v/>
      </c>
      <c r="EJ93" s="60" t="str">
        <f t="array" ref="EJ93">IFERROR(INDEX('CAMAGUI DATA UNIFICADA'!$C$2:$T1007,MATCH(1,($A93='CAMAGUI DATA UNIFICADA'!$A$2:$A1007)*($DX$1='CAMAGUI DATA UNIFICADA'!$B$2:$B1007),0),MATCH(EJ$2,'CAMAGUI DATA UNIFICADA'!$C$1:$T$1,0)),"")</f>
        <v/>
      </c>
      <c r="EK93" s="60" t="str">
        <f t="array" ref="EK93">IFERROR(INDEX('CAMAGUI DATA UNIFICADA'!$C$2:$T1007,MATCH(1,($A93='CAMAGUI DATA UNIFICADA'!$A$2:$A1007)*($DX$1='CAMAGUI DATA UNIFICADA'!$B$2:$B1007),0),MATCH(EK$2,'CAMAGUI DATA UNIFICADA'!$C$1:$T$1,0)),"")</f>
        <v/>
      </c>
      <c r="EL93" s="60" t="str">
        <f t="array" ref="EL93">IFERROR(INDEX('CAMAGUI DATA UNIFICADA'!$C$2:$T1007,MATCH(1,($A93='CAMAGUI DATA UNIFICADA'!$A$2:$A1007)*($DX$1='CAMAGUI DATA UNIFICADA'!$B$2:$B1007),0),MATCH(EL$2,'CAMAGUI DATA UNIFICADA'!$C$1:$T$1,0)),"")</f>
        <v/>
      </c>
      <c r="EM93" s="60" t="str">
        <f t="array" ref="EM93">IFERROR(INDEX('CAMAGUI DATA UNIFICADA'!$C$2:$T1007,MATCH(1,($A93='CAMAGUI DATA UNIFICADA'!$A$2:$A1007)*($DX$1='CAMAGUI DATA UNIFICADA'!$B$2:$B1007),0),MATCH(EM$2,'CAMAGUI DATA UNIFICADA'!$C$1:$T$1,0)),"")</f>
        <v/>
      </c>
      <c r="EN93" s="60" t="str">
        <f t="array" ref="EN93">IFERROR(INDEX('CAMAGUI DATA UNIFICADA'!$C$2:$T1007,MATCH(1,($A93='CAMAGUI DATA UNIFICADA'!$A$2:$A1007)*($DX$1='CAMAGUI DATA UNIFICADA'!$B$2:$B1007),0),MATCH(EN$2,'CAMAGUI DATA UNIFICADA'!$C$1:$T$1,0)),"")</f>
        <v/>
      </c>
      <c r="EO93" s="140" t="str">
        <f t="array" ref="EO93">IFERROR(INDEX('CAMAGUI DATA UNIFICADA'!$C$2:$T1007,MATCH(1,($A93='CAMAGUI DATA UNIFICADA'!$A$2:$A1007)*($DX$1='CAMAGUI DATA UNIFICADA'!$B$2:$B1007),0),MATCH(EO$2,'CAMAGUI DATA UNIFICADA'!$C$1:$T$1,0)),"")</f>
        <v/>
      </c>
    </row>
    <row r="94">
      <c r="A94" s="137">
        <v>45586.0</v>
      </c>
      <c r="B94" s="138" t="str">
        <f t="array" ref="B94">IFERROR(INDEX('CAMAGUI DATA UNIFICADA'!$C$2:$T1007,MATCH(1,($A94='CAMAGUI DATA UNIFICADA'!$A$2:$A1007)*($B$1='CAMAGUI DATA UNIFICADA'!$B$2:$B1007),0),MATCH(B$2,'CAMAGUI DATA UNIFICADA'!$C$1:$T$1,0)),"")</f>
        <v>CA1061024</v>
      </c>
      <c r="C94" s="2">
        <f t="array" ref="C94">IFERROR(INDEX('CAMAGUI DATA UNIFICADA'!$C$2:$T1007,MATCH(1,($A94='CAMAGUI DATA UNIFICADA'!$A$2:$A1007)*($B$1='CAMAGUI DATA UNIFICADA'!$B$2:$B1007),0),MATCH(C$2,'CAMAGUI DATA UNIFICADA'!$C$1:$T$1,0)),"")</f>
        <v>225</v>
      </c>
      <c r="D94" s="2">
        <f t="array" ref="D94">IFERROR(INDEX('CAMAGUI DATA UNIFICADA'!$C$2:$T1007,MATCH(1,($A94='CAMAGUI DATA UNIFICADA'!$A$2:$A1007)*($B$1='CAMAGUI DATA UNIFICADA'!$B$2:$B1007),0),MATCH(D$2,'CAMAGUI DATA UNIFICADA'!$C$1:$T$1,0)),"")</f>
        <v>1087</v>
      </c>
      <c r="E94" s="2" t="str">
        <f t="array" ref="E94">IFERROR(INDEX('CAMAGUI DATA UNIFICADA'!$C$2:$T1007,MATCH(1,($A94='CAMAGUI DATA UNIFICADA'!$A$2:$A1007)*($B$1='CAMAGUI DATA UNIFICADA'!$B$2:$B1007),0),MATCH(E$2,'CAMAGUI DATA UNIFICADA'!$C$1:$T$1,0)),"")</f>
        <v>SKR MAST#4</v>
      </c>
      <c r="F94" s="139">
        <f t="array" ref="F94">IFERROR(INDEX('CAMAGUI DATA UNIFICADA'!$C$2:$T1007,MATCH(1,($A94='CAMAGUI DATA UNIFICADA'!$A$2:$A1007)*($B$1='CAMAGUI DATA UNIFICADA'!$B$2:$B1007),0),MATCH(F$2,'CAMAGUI DATA UNIFICADA'!$C$1:$T$1,0)),"")</f>
        <v>1341.7928</v>
      </c>
      <c r="G94" s="2">
        <f t="array" ref="G94">IFERROR(INDEX('CAMAGUI DATA UNIFICADA'!$C$2:$T1007,MATCH(1,($A94='CAMAGUI DATA UNIFICADA'!$A$2:$A1007)*($B$1='CAMAGUI DATA UNIFICADA'!$B$2:$B1007),0),MATCH(G$2,'CAMAGUI DATA UNIFICADA'!$C$1:$T$1,0)),"")</f>
        <v>4.82</v>
      </c>
      <c r="H94" s="2">
        <f t="array" ref="H94">IFERROR(INDEX('CAMAGUI DATA UNIFICADA'!$C$2:$T1007,MATCH(1,($A94='CAMAGUI DATA UNIFICADA'!$A$2:$A1007)*($B$1='CAMAGUI DATA UNIFICADA'!$B$2:$B1007),0),MATCH(H$2,'CAMAGUI DATA UNIFICADA'!$C$1:$T$1,0)),"")</f>
        <v>2.12</v>
      </c>
      <c r="I94" s="33">
        <f t="array" ref="I94">IFERROR(INDEX('CAMAGUI DATA UNIFICADA'!$C$2:$T1007,MATCH(1,($A94='CAMAGUI DATA UNIFICADA'!$A$2:$A1007)*($B$1='CAMAGUI DATA UNIFICADA'!$B$2:$B1007),0),MATCH(I$2,'CAMAGUI DATA UNIFICADA'!$C$1:$T$1,0)),"")</f>
        <v>7.67376</v>
      </c>
      <c r="J94" s="60">
        <f t="array" ref="J94">IFERROR(INDEX('CAMAGUI DATA UNIFICADA'!$C$2:$T1007,MATCH(1,($A94='CAMAGUI DATA UNIFICADA'!$A$2:$A1007)*($B$1='CAMAGUI DATA UNIFICADA'!$B$2:$B1007),0),MATCH(J$2,'CAMAGUI DATA UNIFICADA'!$C$1:$T$1,0)),"")</f>
        <v>608313.2379</v>
      </c>
      <c r="K94" s="33">
        <f t="array" ref="K94">IFERROR(INDEX('CAMAGUI DATA UNIFICADA'!$C$2:$T1007,MATCH(1,($A94='CAMAGUI DATA UNIFICADA'!$A$2:$A1007)*($B$1='CAMAGUI DATA UNIFICADA'!$B$2:$B1007),0),MATCH(K$2,'CAMAGUI DATA UNIFICADA'!$C$1:$T$1,0)),"")</f>
        <v>0.6510931417</v>
      </c>
      <c r="L94" s="23">
        <f t="array" ref="L94">IFERROR(INDEX('CAMAGUI DATA UNIFICADA'!$C$2:$T1007,MATCH(1,($A94='CAMAGUI DATA UNIFICADA'!$A$2:$A1007)*($B$1='CAMAGUI DATA UNIFICADA'!$B$2:$B1007),0),MATCH(L$2,'CAMAGUI DATA UNIFICADA'!$C$1:$T$1,0)),"")</f>
        <v>0.5793459409</v>
      </c>
      <c r="M94" s="23">
        <f t="array" ref="M94">IFERROR(INDEX('CAMAGUI DATA UNIFICADA'!$C$2:$T1007,MATCH(1,($A94='CAMAGUI DATA UNIFICADA'!$A$2:$A1007)*($B$1='CAMAGUI DATA UNIFICADA'!$B$2:$B1007),0),MATCH(M$2,'CAMAGUI DATA UNIFICADA'!$C$1:$T$1,0)),"")</f>
        <v>0.75</v>
      </c>
      <c r="N94" s="60">
        <f t="array" ref="N94">IFERROR(INDEX('CAMAGUI DATA UNIFICADA'!$C$2:$T1007,MATCH(1,($A94='CAMAGUI DATA UNIFICADA'!$A$2:$A1007)*($B$1='CAMAGUI DATA UNIFICADA'!$B$2:$B1007),0),MATCH(N$2,'CAMAGUI DATA UNIFICADA'!$C$1:$T$1,0)),"")</f>
        <v>96153.84615</v>
      </c>
      <c r="O94" s="2">
        <f t="array" ref="O94">IFERROR(INDEX('CAMAGUI DATA UNIFICADA'!$C$2:$T1007,MATCH(1,($A94='CAMAGUI DATA UNIFICADA'!$A$2:$A1007)*($B$1='CAMAGUI DATA UNIFICADA'!$B$2:$B1007),0),MATCH(O$2,'CAMAGUI DATA UNIFICADA'!$C$1:$T$1,0)),"")</f>
        <v>2.5</v>
      </c>
      <c r="P94" s="2">
        <f t="array" ref="P94">IFERROR(INDEX('CAMAGUI DATA UNIFICADA'!$C$2:$T1007,MATCH(1,($A94='CAMAGUI DATA UNIFICADA'!$A$2:$A1007)*($B$1='CAMAGUI DATA UNIFICADA'!$B$2:$B1007),0),MATCH(P$2,'CAMAGUI DATA UNIFICADA'!$C$1:$T$1,0)),"")</f>
        <v>7.32</v>
      </c>
      <c r="Q94" s="33">
        <f t="array" ref="Q94">IFERROR(INDEX('CAMAGUI DATA UNIFICADA'!$C$2:$T1007,MATCH(1,($A94='CAMAGUI DATA UNIFICADA'!$A$2:$A1007)*($B$1='CAMAGUI DATA UNIFICADA'!$B$2:$B1007),0),MATCH(Q$2,'CAMAGUI DATA UNIFICADA'!$C$1:$T$1,0)),"")</f>
        <v>6.14832</v>
      </c>
      <c r="R94" s="60">
        <f t="array" ref="R94">IFERROR(INDEX('CAMAGUI DATA UNIFICADA'!$C$2:$T1007,MATCH(1,($A94='CAMAGUI DATA UNIFICADA'!$A$2:$A1007)*($B$1='CAMAGUI DATA UNIFICADA'!$B$2:$B1007),0),MATCH(R$2,'CAMAGUI DATA UNIFICADA'!$C$1:$T$1,0)),"")</f>
        <v>390.1248877</v>
      </c>
      <c r="S94" s="140">
        <f t="array" ref="S94">IFERROR(INDEX('CAMAGUI DATA UNIFICADA'!$C$2:$T1007,MATCH(1,($A94='CAMAGUI DATA UNIFICADA'!$A$2:$A1007)*($B$1='CAMAGUI DATA UNIFICADA'!$B$2:$B1007),0),MATCH(S$2,'CAMAGUI DATA UNIFICADA'!$C$1:$T$1,0)),"")</f>
        <v>41.28122191</v>
      </c>
      <c r="T94" s="138" t="str">
        <f t="array" ref="T94">IFERROR(INDEX('CAMAGUI DATA UNIFICADA'!$C$2:$T1007,MATCH(1,($A94='CAMAGUI DATA UNIFICADA'!$A$2:$A1007)*($T$1='CAMAGUI DATA UNIFICADA'!$B$2:$B1007),0),MATCH(T$2,'CAMAGUI DATA UNIFICADA'!$C$1:$T$1,0)),"")</f>
        <v>CA2061024</v>
      </c>
      <c r="U94" s="2">
        <f t="array" ref="U94">IFERROR(INDEX('CAMAGUI DATA UNIFICADA'!$C$2:$T1007,MATCH(1,($A94='CAMAGUI DATA UNIFICADA'!$A$2:$A1007)*($T$1='CAMAGUI DATA UNIFICADA'!$B$2:$B1007),0),MATCH(U$2,'CAMAGUI DATA UNIFICADA'!$C$1:$T$1,0)),"")</f>
        <v>200</v>
      </c>
      <c r="V94" s="2">
        <f t="array" ref="V94">IFERROR(INDEX('CAMAGUI DATA UNIFICADA'!$C$2:$T1007,MATCH(1,($A94='CAMAGUI DATA UNIFICADA'!$A$2:$A1007)*($T$1='CAMAGUI DATA UNIFICADA'!$B$2:$B1007),0),MATCH(V$2,'CAMAGUI DATA UNIFICADA'!$C$1:$T$1,0)),"")</f>
        <v>949</v>
      </c>
      <c r="W94" s="2" t="str">
        <f t="array" ref="W94">IFERROR(INDEX('CAMAGUI DATA UNIFICADA'!$C$2:$T1007,MATCH(1,($A94='CAMAGUI DATA UNIFICADA'!$A$2:$A1007)*($T$1='CAMAGUI DATA UNIFICADA'!$B$2:$B1007),0),MATCH(W$2,'CAMAGUI DATA UNIFICADA'!$C$1:$T$1,0)),"")</f>
        <v>SKR MAST#4</v>
      </c>
      <c r="X94" s="139">
        <f t="array" ref="X94">IFERROR(INDEX('CAMAGUI DATA UNIFICADA'!$C$2:$T1007,MATCH(1,($A94='CAMAGUI DATA UNIFICADA'!$A$2:$A1007)*($T$1='CAMAGUI DATA UNIFICADA'!$B$2:$B1007),0),MATCH(X$2,'CAMAGUI DATA UNIFICADA'!$C$1:$T$1,0)),"")</f>
        <v>1171.4456</v>
      </c>
      <c r="Y94" s="2">
        <f t="array" ref="Y94">IFERROR(INDEX('CAMAGUI DATA UNIFICADA'!$C$2:$T1007,MATCH(1,($A94='CAMAGUI DATA UNIFICADA'!$A$2:$A1007)*($T$1='CAMAGUI DATA UNIFICADA'!$B$2:$B1007),0),MATCH(Y$2,'CAMAGUI DATA UNIFICADA'!$C$1:$T$1,0)),"")</f>
        <v>4.68</v>
      </c>
      <c r="Z94" s="2">
        <f t="array" ref="Z94">IFERROR(INDEX('CAMAGUI DATA UNIFICADA'!$C$2:$T1007,MATCH(1,($A94='CAMAGUI DATA UNIFICADA'!$A$2:$A1007)*($T$1='CAMAGUI DATA UNIFICADA'!$B$2:$B1007),0),MATCH(Z$2,'CAMAGUI DATA UNIFICADA'!$C$1:$T$1,0)),"")</f>
        <v>2.28</v>
      </c>
      <c r="AA94" s="2">
        <f t="array" ref="AA94">IFERROR(INDEX('CAMAGUI DATA UNIFICADA'!$C$2:$T1007,MATCH(1,($A94='CAMAGUI DATA UNIFICADA'!$A$2:$A1007)*($T$1='CAMAGUI DATA UNIFICADA'!$B$2:$B1007),0),MATCH(AA$2,'CAMAGUI DATA UNIFICADA'!$C$1:$T$1,0)),"")</f>
        <v>7.81824</v>
      </c>
      <c r="AB94" s="60">
        <f t="array" ref="AB94">IFERROR(INDEX('CAMAGUI DATA UNIFICADA'!$C$2:$T1007,MATCH(1,($A94='CAMAGUI DATA UNIFICADA'!$A$2:$A1007)*($T$1='CAMAGUI DATA UNIFICADA'!$B$2:$B1007),0),MATCH(AB$2,'CAMAGUI DATA UNIFICADA'!$C$1:$T$1,0)),"")</f>
        <v>546606.944</v>
      </c>
      <c r="AC94" s="33">
        <f t="array" ref="AC94">IFERROR(INDEX('CAMAGUI DATA UNIFICADA'!$C$2:$T1007,MATCH(1,($A94='CAMAGUI DATA UNIFICADA'!$A$2:$A1007)*($T$1='CAMAGUI DATA UNIFICADA'!$B$2:$B1007),0),MATCH(AC$2,'CAMAGUI DATA UNIFICADA'!$C$1:$T$1,0)),"")</f>
        <v>0.8408647882</v>
      </c>
      <c r="AD94" s="23">
        <f t="array" ref="AD94">IFERROR(INDEX('CAMAGUI DATA UNIFICADA'!$C$2:$T1007,MATCH(1,($A94='CAMAGUI DATA UNIFICADA'!$A$2:$A1007)*($T$1='CAMAGUI DATA UNIFICADA'!$B$2:$B1007),0),MATCH(AD$2,'CAMAGUI DATA UNIFICADA'!$C$1:$T$1,0)),"")</f>
        <v>0.6073410488</v>
      </c>
      <c r="AE94" s="23">
        <f t="array" ref="AE94">IFERROR(INDEX('CAMAGUI DATA UNIFICADA'!$C$2:$T1007,MATCH(1,($A94='CAMAGUI DATA UNIFICADA'!$A$2:$A1007)*($T$1='CAMAGUI DATA UNIFICADA'!$B$2:$B1007),0),MATCH(AE$2,'CAMAGUI DATA UNIFICADA'!$C$1:$T$1,0)),"")</f>
        <v>0.55</v>
      </c>
      <c r="AF94" s="60">
        <f t="array" ref="AF94">IFERROR(INDEX('CAMAGUI DATA UNIFICADA'!$C$2:$T1007,MATCH(1,($A94='CAMAGUI DATA UNIFICADA'!$A$2:$A1007)*($T$1='CAMAGUI DATA UNIFICADA'!$B$2:$B1007),0),MATCH(AF$2,'CAMAGUI DATA UNIFICADA'!$C$1:$T$1,0)),"")</f>
        <v>82500</v>
      </c>
      <c r="AG94" s="2">
        <f t="array" ref="AG94">IFERROR(INDEX('CAMAGUI DATA UNIFICADA'!$C$2:$T1007,MATCH(1,($A94='CAMAGUI DATA UNIFICADA'!$A$2:$A1007)*($T$1='CAMAGUI DATA UNIFICADA'!$B$2:$B1007),0),MATCH(AG$2,'CAMAGUI DATA UNIFICADA'!$C$1:$T$1,0)),"")</f>
        <v>2.5</v>
      </c>
      <c r="AH94" s="2">
        <f t="array" ref="AH94">IFERROR(INDEX('CAMAGUI DATA UNIFICADA'!$C$2:$T1007,MATCH(1,($A94='CAMAGUI DATA UNIFICADA'!$A$2:$A1007)*($T$1='CAMAGUI DATA UNIFICADA'!$B$2:$B1007),0),MATCH(AH$2,'CAMAGUI DATA UNIFICADA'!$C$1:$T$1,0)),"")</f>
        <v>7.18</v>
      </c>
      <c r="AI94" s="33">
        <f t="array" ref="AI94">IFERROR(INDEX('CAMAGUI DATA UNIFICADA'!$C$2:$T1007,MATCH(1,($A94='CAMAGUI DATA UNIFICADA'!$A$2:$A1007)*($T$1='CAMAGUI DATA UNIFICADA'!$B$2:$B1007),0),MATCH(AI$2,'CAMAGUI DATA UNIFICADA'!$C$1:$T$1,0)),"")</f>
        <v>6.23568</v>
      </c>
      <c r="AJ94" s="60">
        <f t="array" ref="AJ94">IFERROR(INDEX('CAMAGUI DATA UNIFICADA'!$C$2:$T1007,MATCH(1,($A94='CAMAGUI DATA UNIFICADA'!$A$2:$A1007)*($T$1='CAMAGUI DATA UNIFICADA'!$B$2:$B1007),0),MATCH(AJ$2,'CAMAGUI DATA UNIFICADA'!$C$1:$T$1,0)),"")</f>
        <v>242.6823915</v>
      </c>
      <c r="AK94" s="140">
        <f t="array" ref="AK94">IFERROR(INDEX('CAMAGUI DATA UNIFICADA'!$C$2:$T1007,MATCH(1,($A94='CAMAGUI DATA UNIFICADA'!$A$2:$A1007)*($T$1='CAMAGUI DATA UNIFICADA'!$B$2:$B1007),0),MATCH(AK$2,'CAMAGUI DATA UNIFICADA'!$C$1:$T$1,0)),"")</f>
        <v>10.67059788</v>
      </c>
      <c r="AL94" s="138" t="str">
        <f t="array" ref="AL94">IFERROR(INDEX('CAMAGUI DATA UNIFICADA'!$C$2:$T1007,MATCH(1,($A94='CAMAGUI DATA UNIFICADA'!$A$2:$A1007)*($AL$1='CAMAGUI DATA UNIFICADA'!$B$2:$B1007),0),MATCH(AL$2,'CAMAGUI DATA UNIFICADA'!$C$1:$T$1,0)),"")</f>
        <v>CA3031024</v>
      </c>
      <c r="AM94" s="2">
        <f t="array" ref="AM94">IFERROR(INDEX('CAMAGUI DATA UNIFICADA'!$C$2:$T1007,MATCH(1,($A94='CAMAGUI DATA UNIFICADA'!$A$2:$A1007)*($AL$1='CAMAGUI DATA UNIFICADA'!$B$2:$B1007),0),MATCH(AM$2,'CAMAGUI DATA UNIFICADA'!$C$1:$T$1,0)),"")</f>
        <v>250</v>
      </c>
      <c r="AN94" s="2">
        <f t="array" ref="AN94">IFERROR(INDEX('CAMAGUI DATA UNIFICADA'!$C$2:$T1007,MATCH(1,($A94='CAMAGUI DATA UNIFICADA'!$A$2:$A1007)*($AL$1='CAMAGUI DATA UNIFICADA'!$B$2:$B1007),0),MATCH(AN$2,'CAMAGUI DATA UNIFICADA'!$C$1:$T$1,0)),"")</f>
        <v>1400</v>
      </c>
      <c r="AO94" s="2" t="str">
        <f t="array" ref="AO94">IFERROR(INDEX('CAMAGUI DATA UNIFICADA'!$C$2:$T1007,MATCH(1,($A94='CAMAGUI DATA UNIFICADA'!$A$2:$A1007)*($AL$1='CAMAGUI DATA UNIFICADA'!$B$2:$B1007),0),MATCH(AO$2,'CAMAGUI DATA UNIFICADA'!$C$1:$T$1,0)),"")</f>
        <v>SKR MAST#4</v>
      </c>
      <c r="AP94" s="139">
        <f t="array" ref="AP94">IFERROR(INDEX('CAMAGUI DATA UNIFICADA'!$C$2:$T1007,MATCH(1,($A94='CAMAGUI DATA UNIFICADA'!$A$2:$A1007)*($AL$1='CAMAGUI DATA UNIFICADA'!$B$2:$B1007),0),MATCH(AP$2,'CAMAGUI DATA UNIFICADA'!$C$1:$T$1,0)),"")</f>
        <v>1728.16</v>
      </c>
      <c r="AQ94" s="2">
        <f t="array" ref="AQ94">IFERROR(INDEX('CAMAGUI DATA UNIFICADA'!$C$2:$T1007,MATCH(1,($A94='CAMAGUI DATA UNIFICADA'!$A$2:$A1007)*($AL$1='CAMAGUI DATA UNIFICADA'!$B$2:$B1007),0),MATCH(AQ$2,'CAMAGUI DATA UNIFICADA'!$C$1:$T$1,0)),"")</f>
        <v>4.7</v>
      </c>
      <c r="AR94" s="2">
        <f t="array" ref="AR94">IFERROR(INDEX('CAMAGUI DATA UNIFICADA'!$C$2:$T1007,MATCH(1,($A94='CAMAGUI DATA UNIFICADA'!$A$2:$A1007)*($AL$1='CAMAGUI DATA UNIFICADA'!$B$2:$B1007),0),MATCH(AR$2,'CAMAGUI DATA UNIFICADA'!$C$1:$T$1,0)),"")</f>
        <v>1.92</v>
      </c>
      <c r="AS94" s="33">
        <f t="array" ref="AS94">IFERROR(INDEX('CAMAGUI DATA UNIFICADA'!$C$2:$T1007,MATCH(1,($A94='CAMAGUI DATA UNIFICADA'!$A$2:$A1007)*($AL$1='CAMAGUI DATA UNIFICADA'!$B$2:$B1007),0),MATCH(AS$2,'CAMAGUI DATA UNIFICADA'!$C$1:$T$1,0)),"")</f>
        <v>7.7976</v>
      </c>
      <c r="AT94" s="60">
        <f t="array" ref="AT94">IFERROR(INDEX('CAMAGUI DATA UNIFICADA'!$C$2:$T1007,MATCH(1,($A94='CAMAGUI DATA UNIFICADA'!$A$2:$A1007)*($AL$1='CAMAGUI DATA UNIFICADA'!$B$2:$B1007),0),MATCH(AT$2,'CAMAGUI DATA UNIFICADA'!$C$1:$T$1,0)),"")</f>
        <v>682152.0642</v>
      </c>
      <c r="AU94" s="33">
        <f t="array" ref="AU94">IFERROR(INDEX('CAMAGUI DATA UNIFICADA'!$C$2:$T1007,MATCH(1,($A94='CAMAGUI DATA UNIFICADA'!$A$2:$A1007)*($AL$1='CAMAGUI DATA UNIFICADA'!$B$2:$B1007),0),MATCH(AU$2,'CAMAGUI DATA UNIFICADA'!$C$1:$T$1,0)),"")</f>
        <v>0.9920634921</v>
      </c>
      <c r="AV94" s="23">
        <f t="array" ref="AV94">IFERROR(INDEX('CAMAGUI DATA UNIFICADA'!$C$2:$T1007,MATCH(1,($A94='CAMAGUI DATA UNIFICADA'!$A$2:$A1007)*($AL$1='CAMAGUI DATA UNIFICADA'!$B$2:$B1007),0),MATCH(AV$2,'CAMAGUI DATA UNIFICADA'!$C$1:$T$1,0)),"")</f>
        <v>0.6496686326</v>
      </c>
      <c r="AW94" s="23">
        <f t="array" ref="AW94">IFERROR(INDEX('CAMAGUI DATA UNIFICADA'!$C$2:$T1007,MATCH(1,($A94='CAMAGUI DATA UNIFICADA'!$A$2:$A1007)*($AL$1='CAMAGUI DATA UNIFICADA'!$B$2:$B1007),0),MATCH(AW$2,'CAMAGUI DATA UNIFICADA'!$C$1:$T$1,0)),"")</f>
        <v>0.7</v>
      </c>
      <c r="AX94" s="60">
        <f t="array" ref="AX94">IFERROR(INDEX('CAMAGUI DATA UNIFICADA'!$C$2:$T1007,MATCH(1,($A94='CAMAGUI DATA UNIFICADA'!$A$2:$A1007)*($AL$1='CAMAGUI DATA UNIFICADA'!$B$2:$B1007),0),MATCH(AX$2,'CAMAGUI DATA UNIFICADA'!$C$1:$T$1,0)),"")</f>
        <v>105000</v>
      </c>
      <c r="AY94" s="2">
        <f t="array" ref="AY94">IFERROR(INDEX('CAMAGUI DATA UNIFICADA'!$C$2:$T1007,MATCH(1,($A94='CAMAGUI DATA UNIFICADA'!$A$2:$A1007)*($AL$1='CAMAGUI DATA UNIFICADA'!$B$2:$B1007),0),MATCH(AY$2,'CAMAGUI DATA UNIFICADA'!$C$1:$T$1,0)),"")</f>
        <v>2.5</v>
      </c>
      <c r="AZ94" s="2">
        <f t="array" ref="AZ94">IFERROR(INDEX('CAMAGUI DATA UNIFICADA'!$C$2:$T1007,MATCH(1,($A94='CAMAGUI DATA UNIFICADA'!$A$2:$A1007)*($AL$1='CAMAGUI DATA UNIFICADA'!$B$2:$B1007),0),MATCH(AZ$2,'CAMAGUI DATA UNIFICADA'!$C$1:$T$1,0)),"")</f>
        <v>7.2</v>
      </c>
      <c r="BA94" s="33">
        <f t="array" ref="BA94">IFERROR(INDEX('CAMAGUI DATA UNIFICADA'!$C$2:$T1007,MATCH(1,($A94='CAMAGUI DATA UNIFICADA'!$A$2:$A1007)*($AL$1='CAMAGUI DATA UNIFICADA'!$B$2:$B1007),0),MATCH(BA$2,'CAMAGUI DATA UNIFICADA'!$C$1:$T$1,0)),"")</f>
        <v>6.2232</v>
      </c>
      <c r="BB94" s="60">
        <f t="array" ref="BB94">IFERROR(INDEX('CAMAGUI DATA UNIFICADA'!$C$2:$T1007,MATCH(1,($A94='CAMAGUI DATA UNIFICADA'!$A$2:$A1007)*($AL$1='CAMAGUI DATA UNIFICADA'!$B$2:$B1007),0),MATCH(BB$2,'CAMAGUI DATA UNIFICADA'!$C$1:$T$1,0)),"")</f>
        <v>362.746962</v>
      </c>
      <c r="BC94" s="140">
        <f t="array" ref="BC94">IFERROR(INDEX('CAMAGUI DATA UNIFICADA'!$C$2:$T1007,MATCH(1,($A94='CAMAGUI DATA UNIFICADA'!$A$2:$A1007)*($AL$1='CAMAGUI DATA UNIFICADA'!$B$2:$B1007),0),MATCH(BC$2,'CAMAGUI DATA UNIFICADA'!$C$1:$T$1,0)),"")</f>
        <v>28.18674051</v>
      </c>
      <c r="BD94" s="138" t="str">
        <f t="array" ref="BD94">IFERROR(INDEX('CAMAGUI DATA UNIFICADA'!$C$2:$T1007,MATCH(1,($A94='CAMAGUI DATA UNIFICADA'!$A$2:$A1007)*($BD$1='CAMAGUI DATA UNIFICADA'!$B$2:$B1007),0),MATCH(BD$2,'CAMAGUI DATA UNIFICADA'!$C$1:$T$1,0)),"")</f>
        <v>CA4210824</v>
      </c>
      <c r="BE94" s="2">
        <f t="array" ref="BE94">IFERROR(INDEX('CAMAGUI DATA UNIFICADA'!$C$2:$T1007,MATCH(1,($A94='CAMAGUI DATA UNIFICADA'!$A$2:$A1007)*($BD$1='CAMAGUI DATA UNIFICADA'!$B$2:$B1007),0),MATCH(BE$2,'CAMAGUI DATA UNIFICADA'!$C$1:$T$1,0)),"")</f>
        <v>450</v>
      </c>
      <c r="BF94" s="2">
        <f t="array" ref="BF94">IFERROR(INDEX('CAMAGUI DATA UNIFICADA'!$C$2:$T1007,MATCH(1,($A94='CAMAGUI DATA UNIFICADA'!$A$2:$A1007)*($BD$1='CAMAGUI DATA UNIFICADA'!$B$2:$B1007),0),MATCH(BF$2,'CAMAGUI DATA UNIFICADA'!$C$1:$T$1,0)),"")</f>
        <v>2950</v>
      </c>
      <c r="BG94" s="2" t="str">
        <f t="array" ref="BG94">IFERROR(INDEX('CAMAGUI DATA UNIFICADA'!$C$2:$T1007,MATCH(1,($A94='CAMAGUI DATA UNIFICADA'!$A$2:$A1007)*($BD$1='CAMAGUI DATA UNIFICADA'!$B$2:$B1007),0),MATCH(BG$2,'CAMAGUI DATA UNIFICADA'!$C$1:$T$1,0)),"")</f>
        <v>SKR MAST E AD</v>
      </c>
      <c r="BH94" s="139">
        <f t="array" ref="BH94">IFERROR(INDEX('CAMAGUI DATA UNIFICADA'!$C$2:$T1007,MATCH(1,($A94='CAMAGUI DATA UNIFICADA'!$A$2:$A1007)*($BD$1='CAMAGUI DATA UNIFICADA'!$B$2:$B1007),0),MATCH(BH$2,'CAMAGUI DATA UNIFICADA'!$C$1:$T$1,0)),"")</f>
        <v>3019.62</v>
      </c>
      <c r="BI94" s="2">
        <f t="array" ref="BI94">IFERROR(INDEX('CAMAGUI DATA UNIFICADA'!$C$2:$T1007,MATCH(1,($A94='CAMAGUI DATA UNIFICADA'!$A$2:$A1007)*($BD$1='CAMAGUI DATA UNIFICADA'!$B$2:$B1007),0),MATCH(BI$2,'CAMAGUI DATA UNIFICADA'!$C$1:$T$1,0)),"")</f>
        <v>22.6</v>
      </c>
      <c r="BJ94" s="2">
        <f t="array" ref="BJ94">IFERROR(INDEX('CAMAGUI DATA UNIFICADA'!$C$2:$T1007,MATCH(1,($A94='CAMAGUI DATA UNIFICADA'!$A$2:$A1007)*($BD$1='CAMAGUI DATA UNIFICADA'!$B$2:$B1007),0),MATCH(BJ$2,'CAMAGUI DATA UNIFICADA'!$C$1:$T$1,0)),"")</f>
        <v>3</v>
      </c>
      <c r="BK94" s="33">
        <f t="array" ref="BK94">IFERROR(INDEX('CAMAGUI DATA UNIFICADA'!$C$2:$T1007,MATCH(1,($A94='CAMAGUI DATA UNIFICADA'!$A$2:$A1007)*($BD$1='CAMAGUI DATA UNIFICADA'!$B$2:$B1007),0),MATCH(BK$2,'CAMAGUI DATA UNIFICADA'!$C$1:$T$1,0)),"")</f>
        <v>3.2016</v>
      </c>
      <c r="BL94" s="60">
        <f t="array" ref="BL94">IFERROR(INDEX('CAMAGUI DATA UNIFICADA'!$C$2:$T1007,MATCH(1,($A94='CAMAGUI DATA UNIFICADA'!$A$2:$A1007)*($BD$1='CAMAGUI DATA UNIFICADA'!$B$2:$B1007),0),MATCH(BL$2,'CAMAGUI DATA UNIFICADA'!$C$1:$T$1,0)),"")</f>
        <v>621923.5515</v>
      </c>
      <c r="BM94" s="33">
        <f t="array" ref="BM94">IFERROR(INDEX('CAMAGUI DATA UNIFICADA'!$C$2:$T1007,MATCH(1,($A94='CAMAGUI DATA UNIFICADA'!$A$2:$A1007)*($BD$1='CAMAGUI DATA UNIFICADA'!$B$2:$B1007),0),MATCH(BM$2,'CAMAGUI DATA UNIFICADA'!$C$1:$T$1,0)),"")</f>
        <v>1.834577114</v>
      </c>
      <c r="BN94" s="23">
        <f t="array" ref="BN94">IFERROR(INDEX('CAMAGUI DATA UNIFICADA'!$C$2:$T1007,MATCH(1,($A94='CAMAGUI DATA UNIFICADA'!$A$2:$A1007)*($BD$1='CAMAGUI DATA UNIFICADA'!$B$2:$B1007),0),MATCH(BN$2,'CAMAGUI DATA UNIFICADA'!$C$1:$T$1,0)),"")</f>
        <v>0.7774044394</v>
      </c>
      <c r="BO94" s="23">
        <f t="array" ref="BO94">IFERROR(INDEX('CAMAGUI DATA UNIFICADA'!$C$2:$T1007,MATCH(1,($A94='CAMAGUI DATA UNIFICADA'!$A$2:$A1007)*($BD$1='CAMAGUI DATA UNIFICADA'!$B$2:$B1007),0),MATCH(BO$2,'CAMAGUI DATA UNIFICADA'!$C$1:$T$1,0)),"")</f>
        <v>0.67</v>
      </c>
      <c r="BP94" s="60">
        <f t="array" ref="BP94">IFERROR(INDEX('CAMAGUI DATA UNIFICADA'!$C$2:$T1007,MATCH(1,($A94='CAMAGUI DATA UNIFICADA'!$A$2:$A1007)*($BD$1='CAMAGUI DATA UNIFICADA'!$B$2:$B1007),0),MATCH(BP$2,'CAMAGUI DATA UNIFICADA'!$C$1:$T$1,0)),"")</f>
        <v>111666.6667</v>
      </c>
      <c r="BQ94" s="2">
        <f t="array" ref="BQ94">IFERROR(INDEX('CAMAGUI DATA UNIFICADA'!$C$2:$T1007,MATCH(1,($A94='CAMAGUI DATA UNIFICADA'!$A$2:$A1007)*($BD$1='CAMAGUI DATA UNIFICADA'!$B$2:$B1007),0),MATCH(BQ$2,'CAMAGUI DATA UNIFICADA'!$C$1:$T$1,0)),"")</f>
        <v>3</v>
      </c>
      <c r="BR94" s="2">
        <f t="array" ref="BR94">IFERROR(INDEX('CAMAGUI DATA UNIFICADA'!$C$2:$T1007,MATCH(1,($A94='CAMAGUI DATA UNIFICADA'!$A$2:$A1007)*($BD$1='CAMAGUI DATA UNIFICADA'!$B$2:$B1007),0),MATCH(BR$2,'CAMAGUI DATA UNIFICADA'!$C$1:$T$1,0)),"")</f>
        <v>25.6</v>
      </c>
      <c r="BS94" s="33">
        <f t="array" ref="BS94">IFERROR(INDEX('CAMAGUI DATA UNIFICADA'!$C$2:$T1007,MATCH(1,($A94='CAMAGUI DATA UNIFICADA'!$A$2:$A1007)*($BD$1='CAMAGUI DATA UNIFICADA'!$B$2:$B1007),0),MATCH(BS$2,'CAMAGUI DATA UNIFICADA'!$C$1:$T$1,0)),"")</f>
        <v>3.1272</v>
      </c>
      <c r="BT94" s="60">
        <f t="array" ref="BT94">IFERROR(INDEX('CAMAGUI DATA UNIFICADA'!$C$2:$T1007,MATCH(1,($A94='CAMAGUI DATA UNIFICADA'!$A$2:$A1007)*($BD$1='CAMAGUI DATA UNIFICADA'!$B$2:$B1007),0),MATCH(BT$2,'CAMAGUI DATA UNIFICADA'!$C$1:$T$1,0)),"")</f>
        <v>424.1262433</v>
      </c>
      <c r="BU94" s="140">
        <f t="array" ref="BU94">IFERROR(INDEX('CAMAGUI DATA UNIFICADA'!$C$2:$T1007,MATCH(1,($A94='CAMAGUI DATA UNIFICADA'!$A$2:$A1007)*($BD$1='CAMAGUI DATA UNIFICADA'!$B$2:$B1007),0),MATCH(BU$2,'CAMAGUI DATA UNIFICADA'!$C$1:$T$1,0)),"")</f>
        <v>-6.468439173</v>
      </c>
      <c r="BV94" s="138" t="str">
        <f t="array" ref="BV94">IFERROR(INDEX('CAMAGUI DATA UNIFICADA'!$C$2:$T1007,MATCH(1,($A94='CAMAGUI DATA UNIFICADA'!$A$2:$A1007)*($BV$1='CAMAGUI DATA UNIFICADA'!$B$2:$B1007),0),MATCH(BV$2,'CAMAGUI DATA UNIFICADA'!$C$1:$T$1,0)),"")</f>
        <v>CA5210824</v>
      </c>
      <c r="BW94" s="2">
        <f t="array" ref="BW94">IFERROR(INDEX('CAMAGUI DATA UNIFICADA'!$C$2:$T1007,MATCH(1,($A94='CAMAGUI DATA UNIFICADA'!$A$2:$A1007)*($BV$1='CAMAGUI DATA UNIFICADA'!$B$2:$B1007),0),MATCH(BW$2,'CAMAGUI DATA UNIFICADA'!$C$1:$T$1,0)),"")</f>
        <v>375</v>
      </c>
      <c r="BX94" s="2">
        <f t="array" ref="BX94">IFERROR(INDEX('CAMAGUI DATA UNIFICADA'!$C$2:$T1007,MATCH(1,($A94='CAMAGUI DATA UNIFICADA'!$A$2:$A1007)*($BV$1='CAMAGUI DATA UNIFICADA'!$B$2:$B1007),0),MATCH(BX$2,'CAMAGUI DATA UNIFICADA'!$C$1:$T$1,0)),"")</f>
        <v>2575</v>
      </c>
      <c r="BY94" s="2" t="str">
        <f t="array" ref="BY94">IFERROR(INDEX('CAMAGUI DATA UNIFICADA'!$C$2:$T1007,MATCH(1,($A94='CAMAGUI DATA UNIFICADA'!$A$2:$A1007)*($BV$1='CAMAGUI DATA UNIFICADA'!$B$2:$B1007),0),MATCH(BY$2,'CAMAGUI DATA UNIFICADA'!$C$1:$T$1,0)),"")</f>
        <v>SKR MAST E AD</v>
      </c>
      <c r="BZ94" s="139">
        <f t="array" ref="BZ94">IFERROR(INDEX('CAMAGUI DATA UNIFICADA'!$C$2:$T1007,MATCH(1,($A94='CAMAGUI DATA UNIFICADA'!$A$2:$A1007)*($BV$1='CAMAGUI DATA UNIFICADA'!$B$2:$B1007),0),MATCH(BZ$2,'CAMAGUI DATA UNIFICADA'!$C$1:$T$1,0)),"")</f>
        <v>2635.77</v>
      </c>
      <c r="CA94" s="2">
        <f t="array" ref="CA94">IFERROR(INDEX('CAMAGUI DATA UNIFICADA'!$C$2:$T1007,MATCH(1,($A94='CAMAGUI DATA UNIFICADA'!$A$2:$A1007)*($BV$1='CAMAGUI DATA UNIFICADA'!$B$2:$B1007),0),MATCH(CA$2,'CAMAGUI DATA UNIFICADA'!$C$1:$T$1,0)),"")</f>
        <v>24.16</v>
      </c>
      <c r="CB94" s="2">
        <f t="array" ref="CB94">IFERROR(INDEX('CAMAGUI DATA UNIFICADA'!$C$2:$T1007,MATCH(1,($A94='CAMAGUI DATA UNIFICADA'!$A$2:$A1007)*($BV$1='CAMAGUI DATA UNIFICADA'!$B$2:$B1007),0),MATCH(CB$2,'CAMAGUI DATA UNIFICADA'!$C$1:$T$1,0)),"")</f>
        <v>4.32</v>
      </c>
      <c r="CC94" s="33">
        <f t="array" ref="CC94">IFERROR(INDEX('CAMAGUI DATA UNIFICADA'!$C$2:$T1007,MATCH(1,($A94='CAMAGUI DATA UNIFICADA'!$A$2:$A1007)*($BV$1='CAMAGUI DATA UNIFICADA'!$B$2:$B1007),0),MATCH(CC$2,'CAMAGUI DATA UNIFICADA'!$C$1:$T$1,0)),"")</f>
        <v>3.16848</v>
      </c>
      <c r="CD94" s="60">
        <f t="array" ref="CD94">IFERROR(INDEX('CAMAGUI DATA UNIFICADA'!$C$2:$T1007,MATCH(1,($A94='CAMAGUI DATA UNIFICADA'!$A$2:$A1007)*($BV$1='CAMAGUI DATA UNIFICADA'!$B$2:$B1007),0),MATCH(CD$2,'CAMAGUI DATA UNIFICADA'!$C$1:$T$1,0)),"")</f>
        <v>489872.8469</v>
      </c>
      <c r="CE94" s="33">
        <f t="array" ref="CE94">IFERROR(INDEX('CAMAGUI DATA UNIFICADA'!$C$2:$T1007,MATCH(1,($A94='CAMAGUI DATA UNIFICADA'!$A$2:$A1007)*($BV$1='CAMAGUI DATA UNIFICADA'!$B$2:$B1007),0),MATCH(CE$2,'CAMAGUI DATA UNIFICADA'!$C$1:$T$1,0)),"")</f>
        <v>1.256195606</v>
      </c>
      <c r="CF94" s="23">
        <f t="array" ref="CF94">IFERROR(INDEX('CAMAGUI DATA UNIFICADA'!$C$2:$T1007,MATCH(1,($A94='CAMAGUI DATA UNIFICADA'!$A$2:$A1007)*($BV$1='CAMAGUI DATA UNIFICADA'!$B$2:$B1007),0),MATCH(CF$2,'CAMAGUI DATA UNIFICADA'!$C$1:$T$1,0)),"")</f>
        <v>0.6710586944</v>
      </c>
      <c r="CG94" s="23">
        <f t="array" ref="CG94">IFERROR(INDEX('CAMAGUI DATA UNIFICADA'!$C$2:$T1007,MATCH(1,($A94='CAMAGUI DATA UNIFICADA'!$A$2:$A1007)*($BV$1='CAMAGUI DATA UNIFICADA'!$B$2:$B1007),0),MATCH(CG$2,'CAMAGUI DATA UNIFICADA'!$C$1:$T$1,0)),"")</f>
        <v>0.65</v>
      </c>
      <c r="CH94" s="60">
        <f t="array" ref="CH94">IFERROR(INDEX('CAMAGUI DATA UNIFICADA'!$C$2:$T1007,MATCH(1,($A94='CAMAGUI DATA UNIFICADA'!$A$2:$A1007)*($BV$1='CAMAGUI DATA UNIFICADA'!$B$2:$B1007),0),MATCH(CH$2,'CAMAGUI DATA UNIFICADA'!$C$1:$T$1,0)),"")</f>
        <v>112976.1905</v>
      </c>
      <c r="CI94" s="2">
        <f t="array" ref="CI94">IFERROR(INDEX('CAMAGUI DATA UNIFICADA'!$C$2:$T1007,MATCH(1,($A94='CAMAGUI DATA UNIFICADA'!$A$2:$A1007)*($BV$1='CAMAGUI DATA UNIFICADA'!$B$2:$B1007),0),MATCH(CI$2,'CAMAGUI DATA UNIFICADA'!$C$1:$T$1,0)),"")</f>
        <v>3</v>
      </c>
      <c r="CJ94" s="2">
        <f t="array" ref="CJ94">IFERROR(INDEX('CAMAGUI DATA UNIFICADA'!$C$2:$T1007,MATCH(1,($A94='CAMAGUI DATA UNIFICADA'!$A$2:$A1007)*($BV$1='CAMAGUI DATA UNIFICADA'!$B$2:$B1007),0),MATCH(CJ$2,'CAMAGUI DATA UNIFICADA'!$C$1:$T$1,0)),"")</f>
        <v>27.16</v>
      </c>
      <c r="CK94" s="33">
        <f t="array" ref="CK94">IFERROR(INDEX('CAMAGUI DATA UNIFICADA'!$C$2:$T1007,MATCH(1,($A94='CAMAGUI DATA UNIFICADA'!$A$2:$A1007)*($BV$1='CAMAGUI DATA UNIFICADA'!$B$2:$B1007),0),MATCH(CK$2,'CAMAGUI DATA UNIFICADA'!$C$1:$T$1,0)),"")</f>
        <v>2.95248</v>
      </c>
      <c r="CL94" s="60">
        <f t="array" ref="CL94">IFERROR(INDEX('CAMAGUI DATA UNIFICADA'!$C$2:$T1007,MATCH(1,($A94='CAMAGUI DATA UNIFICADA'!$A$2:$A1007)*($BV$1='CAMAGUI DATA UNIFICADA'!$B$2:$B1007),0),MATCH(CL$2,'CAMAGUI DATA UNIFICADA'!$C$1:$T$1,0)),"")</f>
        <v>384.9788183</v>
      </c>
      <c r="CM94" s="140">
        <f t="array" ref="CM94">IFERROR(INDEX('CAMAGUI DATA UNIFICADA'!$C$2:$T1007,MATCH(1,($A94='CAMAGUI DATA UNIFICADA'!$A$2:$A1007)*($BV$1='CAMAGUI DATA UNIFICADA'!$B$2:$B1007),0),MATCH(CM$2,'CAMAGUI DATA UNIFICADA'!$C$1:$T$1,0)),"")</f>
        <v>2.49470458</v>
      </c>
      <c r="CN94" s="138" t="str">
        <f t="array" ref="CN94">IFERROR(INDEX('CAMAGUI DATA UNIFICADA'!$C$2:$T1007,MATCH(1,($A94='CAMAGUI DATA UNIFICADA'!$A$2:$A1007)*($CN$1='CAMAGUI DATA UNIFICADA'!$B$2:$B1007),0),MATCH(CN$2,'CAMAGUI DATA UNIFICADA'!$C$1:$T$1,0)),"")</f>
        <v>CA6250824</v>
      </c>
      <c r="CO94" s="2">
        <f t="array" ref="CO94">IFERROR(INDEX('CAMAGUI DATA UNIFICADA'!$C$2:$T1007,MATCH(1,($A94='CAMAGUI DATA UNIFICADA'!$A$2:$A1007)*($CN$1='CAMAGUI DATA UNIFICADA'!$B$2:$B1007),0),MATCH(CO$2,'CAMAGUI DATA UNIFICADA'!$C$1:$T$1,0)),"")</f>
        <v>650</v>
      </c>
      <c r="CP94" s="2">
        <f t="array" ref="CP94">IFERROR(INDEX('CAMAGUI DATA UNIFICADA'!$C$2:$T1007,MATCH(1,($A94='CAMAGUI DATA UNIFICADA'!$A$2:$A1007)*($CN$1='CAMAGUI DATA UNIFICADA'!$B$2:$B1007),0),MATCH(CP$2,'CAMAGUI DATA UNIFICADA'!$C$1:$T$1,0)),"")</f>
        <v>4525</v>
      </c>
      <c r="CQ94" s="2" t="str">
        <f t="array" ref="CQ94">IFERROR(INDEX('CAMAGUI DATA UNIFICADA'!$C$2:$T1007,MATCH(1,($A94='CAMAGUI DATA UNIFICADA'!$A$2:$A1007)*($CN$1='CAMAGUI DATA UNIFICADA'!$B$2:$B1007),0),MATCH(CQ$2,'CAMAGUI DATA UNIFICADA'!$C$1:$T$1,0)),"")</f>
        <v>SKR MAST E AD</v>
      </c>
      <c r="CR94" s="139">
        <f t="array" ref="CR94">IFERROR(INDEX('CAMAGUI DATA UNIFICADA'!$C$2:$T1007,MATCH(1,($A94='CAMAGUI DATA UNIFICADA'!$A$2:$A1007)*($CN$1='CAMAGUI DATA UNIFICADA'!$B$2:$B1007),0),MATCH(CR$2,'CAMAGUI DATA UNIFICADA'!$C$1:$T$1,0)),"")</f>
        <v>4631.79</v>
      </c>
      <c r="CS94" s="2">
        <f t="array" ref="CS94">IFERROR(INDEX('CAMAGUI DATA UNIFICADA'!$C$2:$T1007,MATCH(1,($A94='CAMAGUI DATA UNIFICADA'!$A$2:$A1007)*($CN$1='CAMAGUI DATA UNIFICADA'!$B$2:$B1007),0),MATCH(CS$2,'CAMAGUI DATA UNIFICADA'!$C$1:$T$1,0)),"")</f>
        <v>22.56</v>
      </c>
      <c r="CT94" s="2">
        <f t="array" ref="CT94">IFERROR(INDEX('CAMAGUI DATA UNIFICADA'!$C$2:$T1007,MATCH(1,($A94='CAMAGUI DATA UNIFICADA'!$A$2:$A1007)*($CN$1='CAMAGUI DATA UNIFICADA'!$B$2:$B1007),0),MATCH(CT$2,'CAMAGUI DATA UNIFICADA'!$C$1:$T$1,0)),"")</f>
        <v>4.46</v>
      </c>
      <c r="CU94" s="33">
        <f t="array" ref="CU94">IFERROR(INDEX('CAMAGUI DATA UNIFICADA'!$C$2:$T1007,MATCH(1,($A94='CAMAGUI DATA UNIFICADA'!$A$2:$A1007)*($CN$1='CAMAGUI DATA UNIFICADA'!$B$2:$B1007),0),MATCH(CU$2,'CAMAGUI DATA UNIFICADA'!$C$1:$T$1,0)),"")</f>
        <v>3.20496</v>
      </c>
      <c r="CV94" s="60">
        <f t="array" ref="CV94">IFERROR(INDEX('CAMAGUI DATA UNIFICADA'!$C$2:$T1007,MATCH(1,($A94='CAMAGUI DATA UNIFICADA'!$A$2:$A1007)*($CN$1='CAMAGUI DATA UNIFICADA'!$B$2:$B1007),0),MATCH(CV$2,'CAMAGUI DATA UNIFICADA'!$C$1:$T$1,0)),"")</f>
        <v>898983.3489</v>
      </c>
      <c r="CW94" s="33">
        <f t="array" ref="CW94">IFERROR(INDEX('CAMAGUI DATA UNIFICADA'!$C$2:$T1007,MATCH(1,($A94='CAMAGUI DATA UNIFICADA'!$A$2:$A1007)*($CN$1='CAMAGUI DATA UNIFICADA'!$B$2:$B1007),0),MATCH(CW$2,'CAMAGUI DATA UNIFICADA'!$C$1:$T$1,0)),"")</f>
        <v>2.113695815</v>
      </c>
      <c r="CX94" s="23">
        <f t="array" ref="CX94">IFERROR(INDEX('CAMAGUI DATA UNIFICADA'!$C$2:$T1007,MATCH(1,($A94='CAMAGUI DATA UNIFICADA'!$A$2:$A1007)*($CN$1='CAMAGUI DATA UNIFICADA'!$B$2:$B1007),0),MATCH(CX$2,'CAMAGUI DATA UNIFICADA'!$C$1:$T$1,0)),"")</f>
        <v>0.7491527907</v>
      </c>
      <c r="CY94" s="23">
        <f t="array" ref="CY94">IFERROR(INDEX('CAMAGUI DATA UNIFICADA'!$C$2:$T1007,MATCH(1,($A94='CAMAGUI DATA UNIFICADA'!$A$2:$A1007)*($CN$1='CAMAGUI DATA UNIFICADA'!$B$2:$B1007),0),MATCH(CY$2,'CAMAGUI DATA UNIFICADA'!$C$1:$T$1,0)),"")</f>
        <v>0.4</v>
      </c>
      <c r="CZ94" s="60">
        <f t="array" ref="CZ94">IFERROR(INDEX('CAMAGUI DATA UNIFICADA'!$C$2:$T1007,MATCH(1,($A94='CAMAGUI DATA UNIFICADA'!$A$2:$A1007)*($CN$1='CAMAGUI DATA UNIFICADA'!$B$2:$B1007),0),MATCH(CZ$2,'CAMAGUI DATA UNIFICADA'!$C$1:$T$1,0)),"")</f>
        <v>54857.14286</v>
      </c>
      <c r="DA94" s="2">
        <f t="array" ref="DA94">IFERROR(INDEX('CAMAGUI DATA UNIFICADA'!$C$2:$T1007,MATCH(1,($A94='CAMAGUI DATA UNIFICADA'!$A$2:$A1007)*($CN$1='CAMAGUI DATA UNIFICADA'!$B$2:$B1007),0),MATCH(DA$2,'CAMAGUI DATA UNIFICADA'!$C$1:$T$1,0)),"")</f>
        <v>3</v>
      </c>
      <c r="DB94" s="2">
        <f t="array" ref="DB94">IFERROR(INDEX('CAMAGUI DATA UNIFICADA'!$C$2:$T1007,MATCH(1,($A94='CAMAGUI DATA UNIFICADA'!$A$2:$A1007)*($CN$1='CAMAGUI DATA UNIFICADA'!$B$2:$B1007),0),MATCH(DB$2,'CAMAGUI DATA UNIFICADA'!$C$1:$T$1,0)),"")</f>
        <v>25.56</v>
      </c>
      <c r="DC94" s="33">
        <f t="array" ref="DC94">IFERROR(INDEX('CAMAGUI DATA UNIFICADA'!$C$2:$T1007,MATCH(1,($A94='CAMAGUI DATA UNIFICADA'!$A$2:$A1007)*($CN$1='CAMAGUI DATA UNIFICADA'!$B$2:$B1007),0),MATCH(DC$2,'CAMAGUI DATA UNIFICADA'!$C$1:$T$1,0)),"")</f>
        <v>3.13152</v>
      </c>
      <c r="DD94" s="60">
        <f t="array" ref="DD94">IFERROR(INDEX('CAMAGUI DATA UNIFICADA'!$C$2:$T1007,MATCH(1,($A94='CAMAGUI DATA UNIFICADA'!$A$2:$A1007)*($CN$1='CAMAGUI DATA UNIFICADA'!$B$2:$B1007),0),MATCH(DD$2,'CAMAGUI DATA UNIFICADA'!$C$1:$T$1,0)),"")</f>
        <v>373.5902341</v>
      </c>
      <c r="DE94" s="140">
        <f t="array" ref="DE94">IFERROR(INDEX('CAMAGUI DATA UNIFICADA'!$C$2:$T1007,MATCH(1,($A94='CAMAGUI DATA UNIFICADA'!$A$2:$A1007)*($CN$1='CAMAGUI DATA UNIFICADA'!$B$2:$B1007),0),MATCH(DE$2,'CAMAGUI DATA UNIFICADA'!$C$1:$T$1,0)),"")</f>
        <v>-69.10244148</v>
      </c>
      <c r="DF94" s="138" t="str">
        <f t="array" ref="DF94">IFERROR(INDEX('CAMAGUI DATA UNIFICADA'!$C$2:$T1007,MATCH(1,($A94='CAMAGUI DATA UNIFICADA'!$A$2:$A1007)*($DF$1='CAMAGUI DATA UNIFICADA'!$B$2:$B1007),0),MATCH(DF$2,'CAMAGUI DATA UNIFICADA'!$C$1:$T$1,0)),"")</f>
        <v/>
      </c>
      <c r="DG94" s="2" t="str">
        <f t="array" ref="DG94">IFERROR(INDEX('CAMAGUI DATA UNIFICADA'!$C$2:$T1007,MATCH(1,($A94='CAMAGUI DATA UNIFICADA'!$A$2:$A1007)*($DF$1='CAMAGUI DATA UNIFICADA'!$B$2:$B1007),0),MATCH(DG$2,'CAMAGUI DATA UNIFICADA'!$C$1:$T$1,0)),"")</f>
        <v/>
      </c>
      <c r="DH94" s="2" t="str">
        <f t="array" ref="DH94">IFERROR(INDEX('CAMAGUI DATA UNIFICADA'!$C$2:$T1007,MATCH(1,($A94='CAMAGUI DATA UNIFICADA'!$A$2:$A1007)*($DF$1='CAMAGUI DATA UNIFICADA'!$B$2:$B1007),0),MATCH(DH$2,'CAMAGUI DATA UNIFICADA'!$C$1:$T$1,0)),"")</f>
        <v/>
      </c>
      <c r="DI94" s="2" t="str">
        <f t="array" ref="DI94">IFERROR(INDEX('CAMAGUI DATA UNIFICADA'!$C$2:$T1007,MATCH(1,($A94='CAMAGUI DATA UNIFICADA'!$A$2:$A1007)*($DF$1='CAMAGUI DATA UNIFICADA'!$B$2:$B1007),0),MATCH(DI$2,'CAMAGUI DATA UNIFICADA'!$C$1:$T$1,0)),"")</f>
        <v/>
      </c>
      <c r="DJ94" s="139" t="str">
        <f t="array" ref="DJ94">IFERROR(INDEX('CAMAGUI DATA UNIFICADA'!$C$2:$T1007,MATCH(1,($A94='CAMAGUI DATA UNIFICADA'!$A$2:$A1007)*($DF$1='CAMAGUI DATA UNIFICADA'!$B$2:$B1007),0),MATCH(DJ$2,'CAMAGUI DATA UNIFICADA'!$C$1:$T$1,0)),"")</f>
        <v/>
      </c>
      <c r="DK94" s="2" t="str">
        <f t="array" ref="DK94">IFERROR(INDEX('CAMAGUI DATA UNIFICADA'!$C$2:$T1007,MATCH(1,($A94='CAMAGUI DATA UNIFICADA'!$A$2:$A1007)*($DF$1='CAMAGUI DATA UNIFICADA'!$B$2:$B1007),0),MATCH(DK$2,'CAMAGUI DATA UNIFICADA'!$C$1:$T$1,0)),"")</f>
        <v/>
      </c>
      <c r="DL94" s="2" t="str">
        <f t="array" ref="DL94">IFERROR(INDEX('CAMAGUI DATA UNIFICADA'!$C$2:$T1007,MATCH(1,($A94='CAMAGUI DATA UNIFICADA'!$A$2:$A1007)*($DF$1='CAMAGUI DATA UNIFICADA'!$B$2:$B1007),0),MATCH(DL$2,'CAMAGUI DATA UNIFICADA'!$C$1:$T$1,0)),"")</f>
        <v/>
      </c>
      <c r="DM94" s="33" t="str">
        <f t="array" ref="DM94">IFERROR(INDEX('CAMAGUI DATA UNIFICADA'!$C$2:$T1007,MATCH(1,($A94='CAMAGUI DATA UNIFICADA'!$A$2:$A1007)*($DF$1='CAMAGUI DATA UNIFICADA'!$B$2:$B1007),0),MATCH(DM$2,'CAMAGUI DATA UNIFICADA'!$C$1:$T$1,0)),"")</f>
        <v/>
      </c>
      <c r="DN94" s="60" t="str">
        <f t="array" ref="DN94">IFERROR(INDEX('CAMAGUI DATA UNIFICADA'!$C$2:$T1007,MATCH(1,($A94='CAMAGUI DATA UNIFICADA'!$A$2:$A1007)*($DF$1='CAMAGUI DATA UNIFICADA'!$B$2:$B1007),0),MATCH(DN$2,'CAMAGUI DATA UNIFICADA'!$C$1:$T$1,0)),"")</f>
        <v/>
      </c>
      <c r="DO94" s="33" t="str">
        <f t="array" ref="DO94">IFERROR(INDEX('CAMAGUI DATA UNIFICADA'!$C$2:$T1007,MATCH(1,($A94='CAMAGUI DATA UNIFICADA'!$A$2:$A1007)*($DF$1='CAMAGUI DATA UNIFICADA'!$B$2:$B1007),0),MATCH(DO$2,'CAMAGUI DATA UNIFICADA'!$C$1:$T$1,0)),"")</f>
        <v/>
      </c>
      <c r="DP94" s="23" t="str">
        <f t="array" ref="DP94">IFERROR(INDEX('CAMAGUI DATA UNIFICADA'!$C$2:$T1007,MATCH(1,($A94='CAMAGUI DATA UNIFICADA'!$A$2:$A1007)*($DF$1='CAMAGUI DATA UNIFICADA'!$B$2:$B1007),0),MATCH(DP$2,'CAMAGUI DATA UNIFICADA'!$C$1:$T$1,0)),"")</f>
        <v/>
      </c>
      <c r="DQ94" s="23" t="str">
        <f t="array" ref="DQ94">IFERROR(INDEX('CAMAGUI DATA UNIFICADA'!$C$2:$T1007,MATCH(1,($A94='CAMAGUI DATA UNIFICADA'!$A$2:$A1007)*($DF$1='CAMAGUI DATA UNIFICADA'!$B$2:$B1007),0),MATCH(DQ$2,'CAMAGUI DATA UNIFICADA'!$C$1:$T$1,0)),"")</f>
        <v/>
      </c>
      <c r="DR94" s="2" t="str">
        <f t="array" ref="DR94">IFERROR(INDEX('CAMAGUI DATA UNIFICADA'!$C$2:$T1007,MATCH(1,($A94='CAMAGUI DATA UNIFICADA'!$A$2:$A1007)*($DF$1='CAMAGUI DATA UNIFICADA'!$B$2:$B1007),0),MATCH(DR$2,'CAMAGUI DATA UNIFICADA'!$C$1:$T$1,0)),"")</f>
        <v/>
      </c>
      <c r="DS94" s="2" t="str">
        <f t="array" ref="DS94">IFERROR(INDEX('CAMAGUI DATA UNIFICADA'!$C$2:$T1007,MATCH(1,($A94='CAMAGUI DATA UNIFICADA'!$A$2:$A1007)*($DF$1='CAMAGUI DATA UNIFICADA'!$B$2:$B1007),0),MATCH(DS$2,'CAMAGUI DATA UNIFICADA'!$C$1:$T$1,0)),"")</f>
        <v/>
      </c>
      <c r="DT94" s="2" t="str">
        <f t="array" ref="DT94">IFERROR(INDEX('CAMAGUI DATA UNIFICADA'!$C$2:$T1007,MATCH(1,($A94='CAMAGUI DATA UNIFICADA'!$A$2:$A1007)*($DF$1='CAMAGUI DATA UNIFICADA'!$B$2:$B1007),0),MATCH(DT$2,'CAMAGUI DATA UNIFICADA'!$C$1:$T$1,0)),"")</f>
        <v/>
      </c>
      <c r="DU94" s="33" t="str">
        <f t="array" ref="DU94">IFERROR(INDEX('CAMAGUI DATA UNIFICADA'!$C$2:$T1007,MATCH(1,($A94='CAMAGUI DATA UNIFICADA'!$A$2:$A1007)*($DF$1='CAMAGUI DATA UNIFICADA'!$B$2:$B1007),0),MATCH(DU$2,'CAMAGUI DATA UNIFICADA'!$C$1:$T$1,0)),"")</f>
        <v/>
      </c>
      <c r="DV94" s="60" t="str">
        <f t="array" ref="DV94">IFERROR(INDEX('CAMAGUI DATA UNIFICADA'!$C$2:$T1007,MATCH(1,($A94='CAMAGUI DATA UNIFICADA'!$A$2:$A1007)*($DF$1='CAMAGUI DATA UNIFICADA'!$B$2:$B1007),0),MATCH(DV$2,'CAMAGUI DATA UNIFICADA'!$C$1:$T$1,0)),"")</f>
        <v/>
      </c>
      <c r="DW94" s="140" t="str">
        <f t="array" ref="DW94">IFERROR(INDEX('CAMAGUI DATA UNIFICADA'!$C$2:$T1007,MATCH(1,($A94='CAMAGUI DATA UNIFICADA'!$A$2:$A1007)*($DF$1='CAMAGUI DATA UNIFICADA'!$B$2:$B1007),0),MATCH(DW$2,'CAMAGUI DATA UNIFICADA'!$C$1:$T$1,0)),"")</f>
        <v/>
      </c>
      <c r="DX94" s="144" t="str">
        <f t="array" ref="DX94">IFERROR(INDEX('CAMAGUI DATA UNIFICADA'!$C$2:$T1007,MATCH(1,($A94='CAMAGUI DATA UNIFICADA'!$A$2:$A1007)*($DX$1='CAMAGUI DATA UNIFICADA'!$B$2:$B1007),0),MATCH(DX$2,'CAMAGUI DATA UNIFICADA'!$C$1:$T$1,0)),"")</f>
        <v/>
      </c>
      <c r="DY94" s="60" t="str">
        <f t="array" ref="DY94">IFERROR(INDEX('CAMAGUI DATA UNIFICADA'!$C$2:$T1007,MATCH(1,($A94='CAMAGUI DATA UNIFICADA'!$A$2:$A1007)*($DX$1='CAMAGUI DATA UNIFICADA'!$B$2:$B1007),0),MATCH(DY$2,'CAMAGUI DATA UNIFICADA'!$C$1:$T$1,0)),"")</f>
        <v/>
      </c>
      <c r="DZ94" s="60" t="str">
        <f t="array" ref="DZ94">IFERROR(INDEX('CAMAGUI DATA UNIFICADA'!$C$2:$T1007,MATCH(1,($A94='CAMAGUI DATA UNIFICADA'!$A$2:$A1007)*($DX$1='CAMAGUI DATA UNIFICADA'!$B$2:$B1007),0),MATCH(DZ$2,'CAMAGUI DATA UNIFICADA'!$C$1:$T$1,0)),"")</f>
        <v/>
      </c>
      <c r="EA94" s="60" t="str">
        <f t="array" ref="EA94">IFERROR(INDEX('CAMAGUI DATA UNIFICADA'!$C$2:$T1007,MATCH(1,($A94='CAMAGUI DATA UNIFICADA'!$A$2:$A1007)*($DX$1='CAMAGUI DATA UNIFICADA'!$B$2:$B1007),0),MATCH(EA$2,'CAMAGUI DATA UNIFICADA'!$C$1:$T$1,0)),"")</f>
        <v/>
      </c>
      <c r="EB94" s="60" t="str">
        <f t="array" ref="EB94">IFERROR(INDEX('CAMAGUI DATA UNIFICADA'!$C$2:$T1007,MATCH(1,($A94='CAMAGUI DATA UNIFICADA'!$A$2:$A1007)*($DX$1='CAMAGUI DATA UNIFICADA'!$B$2:$B1007),0),MATCH(EB$2,'CAMAGUI DATA UNIFICADA'!$C$1:$T$1,0)),"")</f>
        <v/>
      </c>
      <c r="EC94" s="60" t="str">
        <f t="array" ref="EC94">IFERROR(INDEX('CAMAGUI DATA UNIFICADA'!$C$2:$T1007,MATCH(1,($A94='CAMAGUI DATA UNIFICADA'!$A$2:$A1007)*($DX$1='CAMAGUI DATA UNIFICADA'!$B$2:$B1007),0),MATCH(EC$2,'CAMAGUI DATA UNIFICADA'!$C$1:$T$1,0)),"")</f>
        <v/>
      </c>
      <c r="ED94" s="60" t="str">
        <f t="array" ref="ED94">IFERROR(INDEX('CAMAGUI DATA UNIFICADA'!$C$2:$T1007,MATCH(1,($A94='CAMAGUI DATA UNIFICADA'!$A$2:$A1007)*($DX$1='CAMAGUI DATA UNIFICADA'!$B$2:$B1007),0),MATCH(ED$2,'CAMAGUI DATA UNIFICADA'!$C$1:$T$1,0)),"")</f>
        <v/>
      </c>
      <c r="EE94" s="60" t="str">
        <f t="array" ref="EE94">IFERROR(INDEX('CAMAGUI DATA UNIFICADA'!$C$2:$T1007,MATCH(1,($A94='CAMAGUI DATA UNIFICADA'!$A$2:$A1007)*($DX$1='CAMAGUI DATA UNIFICADA'!$B$2:$B1007),0),MATCH(EE$2,'CAMAGUI DATA UNIFICADA'!$C$1:$T$1,0)),"")</f>
        <v/>
      </c>
      <c r="EF94" s="60" t="str">
        <f t="array" ref="EF94">IFERROR(INDEX('CAMAGUI DATA UNIFICADA'!$C$2:$T1007,MATCH(1,($A94='CAMAGUI DATA UNIFICADA'!$A$2:$A1007)*($DX$1='CAMAGUI DATA UNIFICADA'!$B$2:$B1007),0),MATCH(EF$2,'CAMAGUI DATA UNIFICADA'!$C$1:$T$1,0)),"")</f>
        <v/>
      </c>
      <c r="EG94" s="60" t="str">
        <f t="array" ref="EG94">IFERROR(INDEX('CAMAGUI DATA UNIFICADA'!$C$2:$T1007,MATCH(1,($A94='CAMAGUI DATA UNIFICADA'!$A$2:$A1007)*($DX$1='CAMAGUI DATA UNIFICADA'!$B$2:$B1007),0),MATCH(EG$2,'CAMAGUI DATA UNIFICADA'!$C$1:$T$1,0)),"")</f>
        <v/>
      </c>
      <c r="EH94" s="60" t="str">
        <f t="array" ref="EH94">IFERROR(INDEX('CAMAGUI DATA UNIFICADA'!$C$2:$T1007,MATCH(1,($A94='CAMAGUI DATA UNIFICADA'!$A$2:$A1007)*($DX$1='CAMAGUI DATA UNIFICADA'!$B$2:$B1007),0),MATCH(EH$2,'CAMAGUI DATA UNIFICADA'!$C$1:$T$1,0)),"")</f>
        <v/>
      </c>
      <c r="EI94" s="60" t="str">
        <f t="array" ref="EI94">IFERROR(INDEX('CAMAGUI DATA UNIFICADA'!$C$2:$T1007,MATCH(1,($A94='CAMAGUI DATA UNIFICADA'!$A$2:$A1007)*($DX$1='CAMAGUI DATA UNIFICADA'!$B$2:$B1007),0),MATCH(EI$2,'CAMAGUI DATA UNIFICADA'!$C$1:$T$1,0)),"")</f>
        <v/>
      </c>
      <c r="EJ94" s="60" t="str">
        <f t="array" ref="EJ94">IFERROR(INDEX('CAMAGUI DATA UNIFICADA'!$C$2:$T1007,MATCH(1,($A94='CAMAGUI DATA UNIFICADA'!$A$2:$A1007)*($DX$1='CAMAGUI DATA UNIFICADA'!$B$2:$B1007),0),MATCH(EJ$2,'CAMAGUI DATA UNIFICADA'!$C$1:$T$1,0)),"")</f>
        <v/>
      </c>
      <c r="EK94" s="60" t="str">
        <f t="array" ref="EK94">IFERROR(INDEX('CAMAGUI DATA UNIFICADA'!$C$2:$T1007,MATCH(1,($A94='CAMAGUI DATA UNIFICADA'!$A$2:$A1007)*($DX$1='CAMAGUI DATA UNIFICADA'!$B$2:$B1007),0),MATCH(EK$2,'CAMAGUI DATA UNIFICADA'!$C$1:$T$1,0)),"")</f>
        <v/>
      </c>
      <c r="EL94" s="60" t="str">
        <f t="array" ref="EL94">IFERROR(INDEX('CAMAGUI DATA UNIFICADA'!$C$2:$T1007,MATCH(1,($A94='CAMAGUI DATA UNIFICADA'!$A$2:$A1007)*($DX$1='CAMAGUI DATA UNIFICADA'!$B$2:$B1007),0),MATCH(EL$2,'CAMAGUI DATA UNIFICADA'!$C$1:$T$1,0)),"")</f>
        <v/>
      </c>
      <c r="EM94" s="60" t="str">
        <f t="array" ref="EM94">IFERROR(INDEX('CAMAGUI DATA UNIFICADA'!$C$2:$T1007,MATCH(1,($A94='CAMAGUI DATA UNIFICADA'!$A$2:$A1007)*($DX$1='CAMAGUI DATA UNIFICADA'!$B$2:$B1007),0),MATCH(EM$2,'CAMAGUI DATA UNIFICADA'!$C$1:$T$1,0)),"")</f>
        <v/>
      </c>
      <c r="EN94" s="60" t="str">
        <f t="array" ref="EN94">IFERROR(INDEX('CAMAGUI DATA UNIFICADA'!$C$2:$T1007,MATCH(1,($A94='CAMAGUI DATA UNIFICADA'!$A$2:$A1007)*($DX$1='CAMAGUI DATA UNIFICADA'!$B$2:$B1007),0),MATCH(EN$2,'CAMAGUI DATA UNIFICADA'!$C$1:$T$1,0)),"")</f>
        <v/>
      </c>
      <c r="EO94" s="140" t="str">
        <f t="array" ref="EO94">IFERROR(INDEX('CAMAGUI DATA UNIFICADA'!$C$2:$T1007,MATCH(1,($A94='CAMAGUI DATA UNIFICADA'!$A$2:$A1007)*($DX$1='CAMAGUI DATA UNIFICADA'!$B$2:$B1007),0),MATCH(EO$2,'CAMAGUI DATA UNIFICADA'!$C$1:$T$1,0)),"")</f>
        <v/>
      </c>
    </row>
    <row r="95">
      <c r="A95" s="137">
        <v>45593.0</v>
      </c>
      <c r="B95" s="138" t="str">
        <f t="array" ref="B95">IFERROR(INDEX('CAMAGUI DATA UNIFICADA'!$C$2:$T1007,MATCH(1,($A95='CAMAGUI DATA UNIFICADA'!$A$2:$A1007)*($B$1='CAMAGUI DATA UNIFICADA'!$B$2:$B1007),0),MATCH(B$2,'CAMAGUI DATA UNIFICADA'!$C$1:$T$1,0)),"")</f>
        <v>CA1061024</v>
      </c>
      <c r="C95" s="2">
        <f t="array" ref="C95">IFERROR(INDEX('CAMAGUI DATA UNIFICADA'!$C$2:$T1007,MATCH(1,($A95='CAMAGUI DATA UNIFICADA'!$A$2:$A1007)*($B$1='CAMAGUI DATA UNIFICADA'!$B$2:$B1007),0),MATCH(C$2,'CAMAGUI DATA UNIFICADA'!$C$1:$T$1,0)),"")</f>
        <v>375</v>
      </c>
      <c r="D95" s="2">
        <f t="array" ref="D95">IFERROR(INDEX('CAMAGUI DATA UNIFICADA'!$C$2:$T1007,MATCH(1,($A95='CAMAGUI DATA UNIFICADA'!$A$2:$A1007)*($B$1='CAMAGUI DATA UNIFICADA'!$B$2:$B1007),0),MATCH(D$2,'CAMAGUI DATA UNIFICADA'!$C$1:$T$1,0)),"")</f>
        <v>2200</v>
      </c>
      <c r="E95" s="2" t="str">
        <f t="array" ref="E95">IFERROR(INDEX('CAMAGUI DATA UNIFICADA'!$C$2:$T1007,MATCH(1,($A95='CAMAGUI DATA UNIFICADA'!$A$2:$A1007)*($B$1='CAMAGUI DATA UNIFICADA'!$B$2:$B1007),0),MATCH(E$2,'CAMAGUI DATA UNIFICADA'!$C$1:$T$1,0)),"")</f>
        <v>SKR MAST E AD</v>
      </c>
      <c r="F95" s="139">
        <f t="array" ref="F95">IFERROR(INDEX('CAMAGUI DATA UNIFICADA'!$C$2:$T1007,MATCH(1,($A95='CAMAGUI DATA UNIFICADA'!$A$2:$A1007)*($B$1='CAMAGUI DATA UNIFICADA'!$B$2:$B1007),0),MATCH(F$2,'CAMAGUI DATA UNIFICADA'!$C$1:$T$1,0)),"")</f>
        <v>2251.92</v>
      </c>
      <c r="G95" s="2">
        <f t="array" ref="G95">IFERROR(INDEX('CAMAGUI DATA UNIFICADA'!$C$2:$T1007,MATCH(1,($A95='CAMAGUI DATA UNIFICADA'!$A$2:$A1007)*($B$1='CAMAGUI DATA UNIFICADA'!$B$2:$B1007),0),MATCH(G$2,'CAMAGUI DATA UNIFICADA'!$C$1:$T$1,0)),"")</f>
        <v>8.09</v>
      </c>
      <c r="H95" s="2">
        <f t="array" ref="H95">IFERROR(INDEX('CAMAGUI DATA UNIFICADA'!$C$2:$T1007,MATCH(1,($A95='CAMAGUI DATA UNIFICADA'!$A$2:$A1007)*($B$1='CAMAGUI DATA UNIFICADA'!$B$2:$B1007),0),MATCH(H$2,'CAMAGUI DATA UNIFICADA'!$C$1:$T$1,0)),"")</f>
        <v>3.27</v>
      </c>
      <c r="I95" s="33">
        <f t="array" ref="I95">IFERROR(INDEX('CAMAGUI DATA UNIFICADA'!$C$2:$T1007,MATCH(1,($A95='CAMAGUI DATA UNIFICADA'!$A$2:$A1007)*($B$1='CAMAGUI DATA UNIFICADA'!$B$2:$B1007),0),MATCH(I$2,'CAMAGUI DATA UNIFICADA'!$C$1:$T$1,0)),"")</f>
        <v>5.57808</v>
      </c>
      <c r="J95" s="60">
        <f t="array" ref="J95">IFERROR(INDEX('CAMAGUI DATA UNIFICADA'!$C$2:$T1007,MATCH(1,($A95='CAMAGUI DATA UNIFICADA'!$A$2:$A1007)*($B$1='CAMAGUI DATA UNIFICADA'!$B$2:$B1007),0),MATCH(J$2,'CAMAGUI DATA UNIFICADA'!$C$1:$T$1,0)),"")</f>
        <v>830994.2286</v>
      </c>
      <c r="K95" s="33">
        <f t="array" ref="K95">IFERROR(INDEX('CAMAGUI DATA UNIFICADA'!$C$2:$T1007,MATCH(1,($A95='CAMAGUI DATA UNIFICADA'!$A$2:$A1007)*($B$1='CAMAGUI DATA UNIFICADA'!$B$2:$B1007),0),MATCH(K$2,'CAMAGUI DATA UNIFICADA'!$C$1:$T$1,0)),"")</f>
        <v>0.8009319936</v>
      </c>
      <c r="L95" s="23">
        <f t="array" ref="L95">IFERROR(INDEX('CAMAGUI DATA UNIFICADA'!$C$2:$T1007,MATCH(1,($A95='CAMAGUI DATA UNIFICADA'!$A$2:$A1007)*($B$1='CAMAGUI DATA UNIFICADA'!$B$2:$B1007),0),MATCH(L$2,'CAMAGUI DATA UNIFICADA'!$C$1:$T$1,0)),"")</f>
        <v>0.7914230749</v>
      </c>
      <c r="M95" s="23">
        <f t="array" ref="M95">IFERROR(INDEX('CAMAGUI DATA UNIFICADA'!$C$2:$T1007,MATCH(1,($A95='CAMAGUI DATA UNIFICADA'!$A$2:$A1007)*($B$1='CAMAGUI DATA UNIFICADA'!$B$2:$B1007),0),MATCH(M$2,'CAMAGUI DATA UNIFICADA'!$C$1:$T$1,0)),"")</f>
        <v>0.8</v>
      </c>
      <c r="N95" s="60">
        <f t="array" ref="N95">IFERROR(INDEX('CAMAGUI DATA UNIFICADA'!$C$2:$T1007,MATCH(1,($A95='CAMAGUI DATA UNIFICADA'!$A$2:$A1007)*($B$1='CAMAGUI DATA UNIFICADA'!$B$2:$B1007),0),MATCH(N$2,'CAMAGUI DATA UNIFICADA'!$C$1:$T$1,0)),"")</f>
        <v>102564.1026</v>
      </c>
      <c r="O95" s="2">
        <f t="array" ref="O95">IFERROR(INDEX('CAMAGUI DATA UNIFICADA'!$C$2:$T1007,MATCH(1,($A95='CAMAGUI DATA UNIFICADA'!$A$2:$A1007)*($B$1='CAMAGUI DATA UNIFICADA'!$B$2:$B1007),0),MATCH(O$2,'CAMAGUI DATA UNIFICADA'!$C$1:$T$1,0)),"")</f>
        <v>3</v>
      </c>
      <c r="P95" s="2">
        <f t="array" ref="P95">IFERROR(INDEX('CAMAGUI DATA UNIFICADA'!$C$2:$T1007,MATCH(1,($A95='CAMAGUI DATA UNIFICADA'!$A$2:$A1007)*($B$1='CAMAGUI DATA UNIFICADA'!$B$2:$B1007),0),MATCH(P$2,'CAMAGUI DATA UNIFICADA'!$C$1:$T$1,0)),"")</f>
        <v>11.09</v>
      </c>
      <c r="Q95" s="33">
        <f t="array" ref="Q95">IFERROR(INDEX('CAMAGUI DATA UNIFICADA'!$C$2:$T1007,MATCH(1,($A95='CAMAGUI DATA UNIFICADA'!$A$2:$A1007)*($B$1='CAMAGUI DATA UNIFICADA'!$B$2:$B1007),0),MATCH(Q$2,'CAMAGUI DATA UNIFICADA'!$C$1:$T$1,0)),"")</f>
        <v>4.59072</v>
      </c>
      <c r="R95" s="60">
        <f t="array" ref="R95">IFERROR(INDEX('CAMAGUI DATA UNIFICADA'!$C$2:$T1007,MATCH(1,($A95='CAMAGUI DATA UNIFICADA'!$A$2:$A1007)*($B$1='CAMAGUI DATA UNIFICADA'!$B$2:$B1007),0),MATCH(R$2,'CAMAGUI DATA UNIFICADA'!$C$1:$T$1,0)),"")</f>
        <v>464.4335747</v>
      </c>
      <c r="S95" s="140">
        <f t="array" ref="S95">IFERROR(INDEX('CAMAGUI DATA UNIFICADA'!$C$2:$T1007,MATCH(1,($A95='CAMAGUI DATA UNIFICADA'!$A$2:$A1007)*($B$1='CAMAGUI DATA UNIFICADA'!$B$2:$B1007),0),MATCH(S$2,'CAMAGUI DATA UNIFICADA'!$C$1:$T$1,0)),"")</f>
        <v>22.35839367</v>
      </c>
      <c r="T95" s="138" t="str">
        <f t="array" ref="T95">IFERROR(INDEX('CAMAGUI DATA UNIFICADA'!$C$2:$T1007,MATCH(1,($A95='CAMAGUI DATA UNIFICADA'!$A$2:$A1007)*($T$1='CAMAGUI DATA UNIFICADA'!$B$2:$B1007),0),MATCH(T$2,'CAMAGUI DATA UNIFICADA'!$C$1:$T$1,0)),"")</f>
        <v>CA2061024</v>
      </c>
      <c r="U95" s="2">
        <f t="array" ref="U95">IFERROR(INDEX('CAMAGUI DATA UNIFICADA'!$C$2:$T1007,MATCH(1,($A95='CAMAGUI DATA UNIFICADA'!$A$2:$A1007)*($T$1='CAMAGUI DATA UNIFICADA'!$B$2:$B1007),0),MATCH(U$2,'CAMAGUI DATA UNIFICADA'!$C$1:$T$1,0)),"")</f>
        <v>250</v>
      </c>
      <c r="V95" s="2">
        <f t="array" ref="V95">IFERROR(INDEX('CAMAGUI DATA UNIFICADA'!$C$2:$T1007,MATCH(1,($A95='CAMAGUI DATA UNIFICADA'!$A$2:$A1007)*($T$1='CAMAGUI DATA UNIFICADA'!$B$2:$B1007),0),MATCH(V$2,'CAMAGUI DATA UNIFICADA'!$C$1:$T$1,0)),"")</f>
        <v>1425</v>
      </c>
      <c r="W95" s="2" t="str">
        <f t="array" ref="W95">IFERROR(INDEX('CAMAGUI DATA UNIFICADA'!$C$2:$T1007,MATCH(1,($A95='CAMAGUI DATA UNIFICADA'!$A$2:$A1007)*($T$1='CAMAGUI DATA UNIFICADA'!$B$2:$B1007),0),MATCH(W$2,'CAMAGUI DATA UNIFICADA'!$C$1:$T$1,0)),"")</f>
        <v>SKR MAST E AD</v>
      </c>
      <c r="X95" s="139">
        <f t="array" ref="X95">IFERROR(INDEX('CAMAGUI DATA UNIFICADA'!$C$2:$T1007,MATCH(1,($A95='CAMAGUI DATA UNIFICADA'!$A$2:$A1007)*($T$1='CAMAGUI DATA UNIFICADA'!$B$2:$B1007),0),MATCH(X$2,'CAMAGUI DATA UNIFICADA'!$C$1:$T$1,0)),"")</f>
        <v>1458.63</v>
      </c>
      <c r="Y95" s="2">
        <f t="array" ref="Y95">IFERROR(INDEX('CAMAGUI DATA UNIFICADA'!$C$2:$T1007,MATCH(1,($A95='CAMAGUI DATA UNIFICADA'!$A$2:$A1007)*($T$1='CAMAGUI DATA UNIFICADA'!$B$2:$B1007),0),MATCH(Y$2,'CAMAGUI DATA UNIFICADA'!$C$1:$T$1,0)),"")</f>
        <v>8.12</v>
      </c>
      <c r="Z95" s="2">
        <f t="array" ref="Z95">IFERROR(INDEX('CAMAGUI DATA UNIFICADA'!$C$2:$T1007,MATCH(1,($A95='CAMAGUI DATA UNIFICADA'!$A$2:$A1007)*($T$1='CAMAGUI DATA UNIFICADA'!$B$2:$B1007),0),MATCH(Z$2,'CAMAGUI DATA UNIFICADA'!$C$1:$T$1,0)),"")</f>
        <v>3.44</v>
      </c>
      <c r="AA95" s="2">
        <f t="array" ref="AA95">IFERROR(INDEX('CAMAGUI DATA UNIFICADA'!$C$2:$T1007,MATCH(1,($A95='CAMAGUI DATA UNIFICADA'!$A$2:$A1007)*($T$1='CAMAGUI DATA UNIFICADA'!$B$2:$B1007),0),MATCH(AA$2,'CAMAGUI DATA UNIFICADA'!$C$1:$T$1,0)),"")</f>
        <v>5.56944</v>
      </c>
      <c r="AB95" s="60">
        <f t="array" ref="AB95">IFERROR(INDEX('CAMAGUI DATA UNIFICADA'!$C$2:$T1007,MATCH(1,($A95='CAMAGUI DATA UNIFICADA'!$A$2:$A1007)*($T$1='CAMAGUI DATA UNIFICADA'!$B$2:$B1007),0),MATCH(AB$2,'CAMAGUI DATA UNIFICADA'!$C$1:$T$1,0)),"")</f>
        <v>552805.6203</v>
      </c>
      <c r="AC95" s="33">
        <f t="array" ref="AC95">IFERROR(INDEX('CAMAGUI DATA UNIFICADA'!$C$2:$T1007,MATCH(1,($A95='CAMAGUI DATA UNIFICADA'!$A$2:$A1007)*($T$1='CAMAGUI DATA UNIFICADA'!$B$2:$B1007),0),MATCH(AC$2,'CAMAGUI DATA UNIFICADA'!$C$1:$T$1,0)),"")</f>
        <v>0.9205426357</v>
      </c>
      <c r="AD95" s="23">
        <f t="array" ref="AD95">IFERROR(INDEX('CAMAGUI DATA UNIFICADA'!$C$2:$T1007,MATCH(1,($A95='CAMAGUI DATA UNIFICADA'!$A$2:$A1007)*($T$1='CAMAGUI DATA UNIFICADA'!$B$2:$B1007),0),MATCH(AD$2,'CAMAGUI DATA UNIFICADA'!$C$1:$T$1,0)),"")</f>
        <v>0.614228467</v>
      </c>
      <c r="AE95" s="23">
        <f t="array" ref="AE95">IFERROR(INDEX('CAMAGUI DATA UNIFICADA'!$C$2:$T1007,MATCH(1,($A95='CAMAGUI DATA UNIFICADA'!$A$2:$A1007)*($T$1='CAMAGUI DATA UNIFICADA'!$B$2:$B1007),0),MATCH(AE$2,'CAMAGUI DATA UNIFICADA'!$C$1:$T$1,0)),"")</f>
        <v>0.5</v>
      </c>
      <c r="AF95" s="60">
        <f t="array" ref="AF95">IFERROR(INDEX('CAMAGUI DATA UNIFICADA'!$C$2:$T1007,MATCH(1,($A95='CAMAGUI DATA UNIFICADA'!$A$2:$A1007)*($T$1='CAMAGUI DATA UNIFICADA'!$B$2:$B1007),0),MATCH(AF$2,'CAMAGUI DATA UNIFICADA'!$C$1:$T$1,0)),"")</f>
        <v>75000</v>
      </c>
      <c r="AG95" s="2">
        <f t="array" ref="AG95">IFERROR(INDEX('CAMAGUI DATA UNIFICADA'!$C$2:$T1007,MATCH(1,($A95='CAMAGUI DATA UNIFICADA'!$A$2:$A1007)*($T$1='CAMAGUI DATA UNIFICADA'!$B$2:$B1007),0),MATCH(AG$2,'CAMAGUI DATA UNIFICADA'!$C$1:$T$1,0)),"")</f>
        <v>3</v>
      </c>
      <c r="AH95" s="2">
        <f t="array" ref="AH95">IFERROR(INDEX('CAMAGUI DATA UNIFICADA'!$C$2:$T1007,MATCH(1,($A95='CAMAGUI DATA UNIFICADA'!$A$2:$A1007)*($T$1='CAMAGUI DATA UNIFICADA'!$B$2:$B1007),0),MATCH(AH$2,'CAMAGUI DATA UNIFICADA'!$C$1:$T$1,0)),"")</f>
        <v>11.12</v>
      </c>
      <c r="AI95" s="33">
        <f t="array" ref="AI95">IFERROR(INDEX('CAMAGUI DATA UNIFICADA'!$C$2:$T1007,MATCH(1,($A95='CAMAGUI DATA UNIFICADA'!$A$2:$A1007)*($T$1='CAMAGUI DATA UNIFICADA'!$B$2:$B1007),0),MATCH(AI$2,'CAMAGUI DATA UNIFICADA'!$C$1:$T$1,0)),"")</f>
        <v>4.58496</v>
      </c>
      <c r="AJ95" s="60">
        <f t="array" ref="AJ95">IFERROR(INDEX('CAMAGUI DATA UNIFICADA'!$C$2:$T1007,MATCH(1,($A95='CAMAGUI DATA UNIFICADA'!$A$2:$A1007)*($T$1='CAMAGUI DATA UNIFICADA'!$B$2:$B1007),0),MATCH(AJ$2,'CAMAGUI DATA UNIFICADA'!$C$1:$T$1,0)),"")</f>
        <v>246.1596935</v>
      </c>
      <c r="AK95" s="140">
        <f t="array" ref="AK95">IFERROR(INDEX('CAMAGUI DATA UNIFICADA'!$C$2:$T1007,MATCH(1,($A95='CAMAGUI DATA UNIFICADA'!$A$2:$A1007)*($T$1='CAMAGUI DATA UNIFICADA'!$B$2:$B1007),0),MATCH(AK$2,'CAMAGUI DATA UNIFICADA'!$C$1:$T$1,0)),"")</f>
        <v>-0.9600766354</v>
      </c>
      <c r="AL95" s="138" t="str">
        <f t="array" ref="AL95">IFERROR(INDEX('CAMAGUI DATA UNIFICADA'!$C$2:$T1007,MATCH(1,($A95='CAMAGUI DATA UNIFICADA'!$A$2:$A1007)*($AL$1='CAMAGUI DATA UNIFICADA'!$B$2:$B1007),0),MATCH(AL$2,'CAMAGUI DATA UNIFICADA'!$C$1:$T$1,0)),"")</f>
        <v>CA3031024</v>
      </c>
      <c r="AM95" s="2">
        <f t="array" ref="AM95">IFERROR(INDEX('CAMAGUI DATA UNIFICADA'!$C$2:$T1007,MATCH(1,($A95='CAMAGUI DATA UNIFICADA'!$A$2:$A1007)*($AL$1='CAMAGUI DATA UNIFICADA'!$B$2:$B1007),0),MATCH(AM$2,'CAMAGUI DATA UNIFICADA'!$C$1:$T$1,0)),"")</f>
        <v>325</v>
      </c>
      <c r="AN95" s="2">
        <f t="array" ref="AN95">IFERROR(INDEX('CAMAGUI DATA UNIFICADA'!$C$2:$T1007,MATCH(1,($A95='CAMAGUI DATA UNIFICADA'!$A$2:$A1007)*($AL$1='CAMAGUI DATA UNIFICADA'!$B$2:$B1007),0),MATCH(AN$2,'CAMAGUI DATA UNIFICADA'!$C$1:$T$1,0)),"")</f>
        <v>2000</v>
      </c>
      <c r="AO95" s="2" t="str">
        <f t="array" ref="AO95">IFERROR(INDEX('CAMAGUI DATA UNIFICADA'!$C$2:$T1007,MATCH(1,($A95='CAMAGUI DATA UNIFICADA'!$A$2:$A1007)*($AL$1='CAMAGUI DATA UNIFICADA'!$B$2:$B1007),0),MATCH(AO$2,'CAMAGUI DATA UNIFICADA'!$C$1:$T$1,0)),"")</f>
        <v>SKR MAST E AD</v>
      </c>
      <c r="AP95" s="139">
        <f t="array" ref="AP95">IFERROR(INDEX('CAMAGUI DATA UNIFICADA'!$C$2:$T1007,MATCH(1,($A95='CAMAGUI DATA UNIFICADA'!$A$2:$A1007)*($AL$1='CAMAGUI DATA UNIFICADA'!$B$2:$B1007),0),MATCH(AP$2,'CAMAGUI DATA UNIFICADA'!$C$1:$T$1,0)),"")</f>
        <v>2047.2</v>
      </c>
      <c r="AQ95" s="2">
        <f t="array" ref="AQ95">IFERROR(INDEX('CAMAGUI DATA UNIFICADA'!$C$2:$T1007,MATCH(1,($A95='CAMAGUI DATA UNIFICADA'!$A$2:$A1007)*($AL$1='CAMAGUI DATA UNIFICADA'!$B$2:$B1007),0),MATCH(AQ$2,'CAMAGUI DATA UNIFICADA'!$C$1:$T$1,0)),"")</f>
        <v>7.04</v>
      </c>
      <c r="AR95" s="2">
        <f t="array" ref="AR95">IFERROR(INDEX('CAMAGUI DATA UNIFICADA'!$C$2:$T1007,MATCH(1,($A95='CAMAGUI DATA UNIFICADA'!$A$2:$A1007)*($AL$1='CAMAGUI DATA UNIFICADA'!$B$2:$B1007),0),MATCH(AR$2,'CAMAGUI DATA UNIFICADA'!$C$1:$T$1,0)),"")</f>
        <v>2.34</v>
      </c>
      <c r="AS95" s="33">
        <f t="array" ref="AS95">IFERROR(INDEX('CAMAGUI DATA UNIFICADA'!$C$2:$T1007,MATCH(1,($A95='CAMAGUI DATA UNIFICADA'!$A$2:$A1007)*($AL$1='CAMAGUI DATA UNIFICADA'!$B$2:$B1007),0),MATCH(AS$2,'CAMAGUI DATA UNIFICADA'!$C$1:$T$1,0)),"")</f>
        <v>6.32304</v>
      </c>
      <c r="AT95" s="60">
        <f t="array" ref="AT95">IFERROR(INDEX('CAMAGUI DATA UNIFICADA'!$C$2:$T1007,MATCH(1,($A95='CAMAGUI DATA UNIFICADA'!$A$2:$A1007)*($AL$1='CAMAGUI DATA UNIFICADA'!$B$2:$B1007),0),MATCH(AT$2,'CAMAGUI DATA UNIFICADA'!$C$1:$T$1,0)),"")</f>
        <v>730104.0754</v>
      </c>
      <c r="AU95" s="33">
        <f t="array" ref="AU95">IFERROR(INDEX('CAMAGUI DATA UNIFICADA'!$C$2:$T1007,MATCH(1,($A95='CAMAGUI DATA UNIFICADA'!$A$2:$A1007)*($AL$1='CAMAGUI DATA UNIFICADA'!$B$2:$B1007),0),MATCH(AU$2,'CAMAGUI DATA UNIFICADA'!$C$1:$T$1,0)),"")</f>
        <v>1.162858306</v>
      </c>
      <c r="AV95" s="23">
        <f t="array" ref="AV95">IFERROR(INDEX('CAMAGUI DATA UNIFICADA'!$C$2:$T1007,MATCH(1,($A95='CAMAGUI DATA UNIFICADA'!$A$2:$A1007)*($AL$1='CAMAGUI DATA UNIFICADA'!$B$2:$B1007),0),MATCH(AV$2,'CAMAGUI DATA UNIFICADA'!$C$1:$T$1,0)),"")</f>
        <v>0.6953372146</v>
      </c>
      <c r="AW95" s="23">
        <f t="array" ref="AW95">IFERROR(INDEX('CAMAGUI DATA UNIFICADA'!$C$2:$T1007,MATCH(1,($A95='CAMAGUI DATA UNIFICADA'!$A$2:$A1007)*($AL$1='CAMAGUI DATA UNIFICADA'!$B$2:$B1007),0),MATCH(AW$2,'CAMAGUI DATA UNIFICADA'!$C$1:$T$1,0)),"")</f>
        <v>0.7</v>
      </c>
      <c r="AX95" s="60">
        <f t="array" ref="AX95">IFERROR(INDEX('CAMAGUI DATA UNIFICADA'!$C$2:$T1007,MATCH(1,($A95='CAMAGUI DATA UNIFICADA'!$A$2:$A1007)*($AL$1='CAMAGUI DATA UNIFICADA'!$B$2:$B1007),0),MATCH(AX$2,'CAMAGUI DATA UNIFICADA'!$C$1:$T$1,0)),"")</f>
        <v>105000</v>
      </c>
      <c r="AY95" s="2">
        <f t="array" ref="AY95">IFERROR(INDEX('CAMAGUI DATA UNIFICADA'!$C$2:$T1007,MATCH(1,($A95='CAMAGUI DATA UNIFICADA'!$A$2:$A1007)*($AL$1='CAMAGUI DATA UNIFICADA'!$B$2:$B1007),0),MATCH(AY$2,'CAMAGUI DATA UNIFICADA'!$C$1:$T$1,0)),"")</f>
        <v>3</v>
      </c>
      <c r="AZ95" s="2">
        <f t="array" ref="AZ95">IFERROR(INDEX('CAMAGUI DATA UNIFICADA'!$C$2:$T1007,MATCH(1,($A95='CAMAGUI DATA UNIFICADA'!$A$2:$A1007)*($AL$1='CAMAGUI DATA UNIFICADA'!$B$2:$B1007),0),MATCH(AZ$2,'CAMAGUI DATA UNIFICADA'!$C$1:$T$1,0)),"")</f>
        <v>10.04</v>
      </c>
      <c r="BA95" s="33">
        <f t="array" ref="BA95">IFERROR(INDEX('CAMAGUI DATA UNIFICADA'!$C$2:$T1007,MATCH(1,($A95='CAMAGUI DATA UNIFICADA'!$A$2:$A1007)*($AL$1='CAMAGUI DATA UNIFICADA'!$B$2:$B1007),0),MATCH(BA$2,'CAMAGUI DATA UNIFICADA'!$C$1:$T$1,0)),"")</f>
        <v>4.82736</v>
      </c>
      <c r="BB95" s="60">
        <f t="array" ref="BB95">IFERROR(INDEX('CAMAGUI DATA UNIFICADA'!$C$2:$T1007,MATCH(1,($A95='CAMAGUI DATA UNIFICADA'!$A$2:$A1007)*($AL$1='CAMAGUI DATA UNIFICADA'!$B$2:$B1007),0),MATCH(BB$2,'CAMAGUI DATA UNIFICADA'!$C$1:$T$1,0)),"")</f>
        <v>402.2746384</v>
      </c>
      <c r="BC95" s="140">
        <f t="array" ref="BC95">IFERROR(INDEX('CAMAGUI DATA UNIFICADA'!$C$2:$T1007,MATCH(1,($A95='CAMAGUI DATA UNIFICADA'!$A$2:$A1007)*($AL$1='CAMAGUI DATA UNIFICADA'!$B$2:$B1007),0),MATCH(BC$2,'CAMAGUI DATA UNIFICADA'!$C$1:$T$1,0)),"")</f>
        <v>19.3186596</v>
      </c>
      <c r="BD95" s="138" t="str">
        <f t="array" ref="BD95">IFERROR(INDEX('CAMAGUI DATA UNIFICADA'!$C$2:$T1007,MATCH(1,($A95='CAMAGUI DATA UNIFICADA'!$A$2:$A1007)*($BD$1='CAMAGUI DATA UNIFICADA'!$B$2:$B1007),0),MATCH(BD$2,'CAMAGUI DATA UNIFICADA'!$C$1:$T$1,0)),"")</f>
        <v>CA4210824</v>
      </c>
      <c r="BE95" s="2">
        <f t="array" ref="BE95">IFERROR(INDEX('CAMAGUI DATA UNIFICADA'!$C$2:$T1007,MATCH(1,($A95='CAMAGUI DATA UNIFICADA'!$A$2:$A1007)*($BD$1='CAMAGUI DATA UNIFICADA'!$B$2:$B1007),0),MATCH(BE$2,'CAMAGUI DATA UNIFICADA'!$C$1:$T$1,0)),"")</f>
        <v>450</v>
      </c>
      <c r="BF95" s="2">
        <f t="array" ref="BF95">IFERROR(INDEX('CAMAGUI DATA UNIFICADA'!$C$2:$T1007,MATCH(1,($A95='CAMAGUI DATA UNIFICADA'!$A$2:$A1007)*($BD$1='CAMAGUI DATA UNIFICADA'!$B$2:$B1007),0),MATCH(BF$2,'CAMAGUI DATA UNIFICADA'!$C$1:$T$1,0)),"")</f>
        <v>3125</v>
      </c>
      <c r="BG95" s="2" t="str">
        <f t="array" ref="BG95">IFERROR(INDEX('CAMAGUI DATA UNIFICADA'!$C$2:$T1007,MATCH(1,($A95='CAMAGUI DATA UNIFICADA'!$A$2:$A1007)*($BD$1='CAMAGUI DATA UNIFICADA'!$B$2:$B1007),0),MATCH(BG$2,'CAMAGUI DATA UNIFICADA'!$C$1:$T$1,0)),"")</f>
        <v>SKR OPTILINE P</v>
      </c>
      <c r="BH95" s="139">
        <f t="array" ref="BH95">IFERROR(INDEX('CAMAGUI DATA UNIFICADA'!$C$2:$T1007,MATCH(1,($A95='CAMAGUI DATA UNIFICADA'!$A$2:$A1007)*($BD$1='CAMAGUI DATA UNIFICADA'!$B$2:$B1007),0),MATCH(BH$2,'CAMAGUI DATA UNIFICADA'!$C$1:$T$1,0)),"")</f>
        <v>3375</v>
      </c>
      <c r="BI95" s="2">
        <f t="array" ref="BI95">IFERROR(INDEX('CAMAGUI DATA UNIFICADA'!$C$2:$T1007,MATCH(1,($A95='CAMAGUI DATA UNIFICADA'!$A$2:$A1007)*($BD$1='CAMAGUI DATA UNIFICADA'!$B$2:$B1007),0),MATCH(BI$2,'CAMAGUI DATA UNIFICADA'!$C$1:$T$1,0)),"")</f>
        <v>26.75</v>
      </c>
      <c r="BJ95" s="2">
        <f t="array" ref="BJ95">IFERROR(INDEX('CAMAGUI DATA UNIFICADA'!$C$2:$T1007,MATCH(1,($A95='CAMAGUI DATA UNIFICADA'!$A$2:$A1007)*($BD$1='CAMAGUI DATA UNIFICADA'!$B$2:$B1007),0),MATCH(BJ$2,'CAMAGUI DATA UNIFICADA'!$C$1:$T$1,0)),"")</f>
        <v>4.15</v>
      </c>
      <c r="BK95" s="33">
        <f t="array" ref="BK95">IFERROR(INDEX('CAMAGUI DATA UNIFICADA'!$C$2:$T1007,MATCH(1,($A95='CAMAGUI DATA UNIFICADA'!$A$2:$A1007)*($BD$1='CAMAGUI DATA UNIFICADA'!$B$2:$B1007),0),MATCH(BK$2,'CAMAGUI DATA UNIFICADA'!$C$1:$T$1,0)),"")</f>
        <v>3</v>
      </c>
      <c r="BL95" s="60">
        <f t="array" ref="BL95">IFERROR(INDEX('CAMAGUI DATA UNIFICADA'!$C$2:$T1007,MATCH(1,($A95='CAMAGUI DATA UNIFICADA'!$A$2:$A1007)*($BD$1='CAMAGUI DATA UNIFICADA'!$B$2:$B1007),0),MATCH(BL$2,'CAMAGUI DATA UNIFICADA'!$C$1:$T$1,0)),"")</f>
        <v>560747.6636</v>
      </c>
      <c r="BM95" s="33">
        <f t="array" ref="BM95">IFERROR(INDEX('CAMAGUI DATA UNIFICADA'!$C$2:$T1007,MATCH(1,($A95='CAMAGUI DATA UNIFICADA'!$A$2:$A1007)*($BD$1='CAMAGUI DATA UNIFICADA'!$B$2:$B1007),0),MATCH(BM$2,'CAMAGUI DATA UNIFICADA'!$C$1:$T$1,0)),"")</f>
        <v>1.448100093</v>
      </c>
      <c r="BN95" s="23">
        <f t="array" ref="BN95">IFERROR(INDEX('CAMAGUI DATA UNIFICADA'!$C$2:$T1007,MATCH(1,($A95='CAMAGUI DATA UNIFICADA'!$A$2:$A1007)*($BD$1='CAMAGUI DATA UNIFICADA'!$B$2:$B1007),0),MATCH(BN$2,'CAMAGUI DATA UNIFICADA'!$C$1:$T$1,0)),"")</f>
        <v>0.7009345794</v>
      </c>
      <c r="BO95" s="23">
        <f t="array" ref="BO95">IFERROR(INDEX('CAMAGUI DATA UNIFICADA'!$C$2:$T1007,MATCH(1,($A95='CAMAGUI DATA UNIFICADA'!$A$2:$A1007)*($BD$1='CAMAGUI DATA UNIFICADA'!$B$2:$B1007),0),MATCH(BO$2,'CAMAGUI DATA UNIFICADA'!$C$1:$T$1,0)),"")</f>
        <v>0.65</v>
      </c>
      <c r="BP95" s="60">
        <f t="array" ref="BP95">IFERROR(INDEX('CAMAGUI DATA UNIFICADA'!$C$2:$T1007,MATCH(1,($A95='CAMAGUI DATA UNIFICADA'!$A$2:$A1007)*($BD$1='CAMAGUI DATA UNIFICADA'!$B$2:$B1007),0),MATCH(BP$2,'CAMAGUI DATA UNIFICADA'!$C$1:$T$1,0)),"")</f>
        <v>108333.3333</v>
      </c>
      <c r="BQ95" s="2">
        <f t="array" ref="BQ95">IFERROR(INDEX('CAMAGUI DATA UNIFICADA'!$C$2:$T1007,MATCH(1,($A95='CAMAGUI DATA UNIFICADA'!$A$2:$A1007)*($BD$1='CAMAGUI DATA UNIFICADA'!$B$2:$B1007),0),MATCH(BQ$2,'CAMAGUI DATA UNIFICADA'!$C$1:$T$1,0)),"")</f>
        <v>3</v>
      </c>
      <c r="BR95" s="2">
        <f t="array" ref="BR95">IFERROR(INDEX('CAMAGUI DATA UNIFICADA'!$C$2:$T1007,MATCH(1,($A95='CAMAGUI DATA UNIFICADA'!$A$2:$A1007)*($BD$1='CAMAGUI DATA UNIFICADA'!$B$2:$B1007),0),MATCH(BR$2,'CAMAGUI DATA UNIFICADA'!$C$1:$T$1,0)),"")</f>
        <v>29.75</v>
      </c>
      <c r="BS95" s="33">
        <f t="array" ref="BS95">IFERROR(INDEX('CAMAGUI DATA UNIFICADA'!$C$2:$T1007,MATCH(1,($A95='CAMAGUI DATA UNIFICADA'!$A$2:$A1007)*($BD$1='CAMAGUI DATA UNIFICADA'!$B$2:$B1007),0),MATCH(BS$2,'CAMAGUI DATA UNIFICADA'!$C$1:$T$1,0)),"")</f>
        <v>2.673</v>
      </c>
      <c r="BT95" s="60">
        <f t="array" ref="BT95">IFERROR(INDEX('CAMAGUI DATA UNIFICADA'!$C$2:$T1007,MATCH(1,($A95='CAMAGUI DATA UNIFICADA'!$A$2:$A1007)*($BD$1='CAMAGUI DATA UNIFICADA'!$B$2:$B1007),0),MATCH(BT$2,'CAMAGUI DATA UNIFICADA'!$C$1:$T$1,0)),"")</f>
        <v>428.3062468</v>
      </c>
      <c r="BU95" s="140">
        <f t="array" ref="BU95">IFERROR(INDEX('CAMAGUI DATA UNIFICADA'!$C$2:$T1007,MATCH(1,($A95='CAMAGUI DATA UNIFICADA'!$A$2:$A1007)*($BD$1='CAMAGUI DATA UNIFICADA'!$B$2:$B1007),0),MATCH(BU$2,'CAMAGUI DATA UNIFICADA'!$C$1:$T$1,0)),"")</f>
        <v>-5.423438299</v>
      </c>
      <c r="BV95" s="138" t="str">
        <f t="array" ref="BV95">IFERROR(INDEX('CAMAGUI DATA UNIFICADA'!$C$2:$T1007,MATCH(1,($A95='CAMAGUI DATA UNIFICADA'!$A$2:$A1007)*($BV$1='CAMAGUI DATA UNIFICADA'!$B$2:$B1007),0),MATCH(BV$2,'CAMAGUI DATA UNIFICADA'!$C$1:$T$1,0)),"")</f>
        <v>CA5210824</v>
      </c>
      <c r="BW95" s="2">
        <f t="array" ref="BW95">IFERROR(INDEX('CAMAGUI DATA UNIFICADA'!$C$2:$T1007,MATCH(1,($A95='CAMAGUI DATA UNIFICADA'!$A$2:$A1007)*($BV$1='CAMAGUI DATA UNIFICADA'!$B$2:$B1007),0),MATCH(BW$2,'CAMAGUI DATA UNIFICADA'!$C$1:$T$1,0)),"")</f>
        <v>375</v>
      </c>
      <c r="BX95" s="2">
        <f t="array" ref="BX95">IFERROR(INDEX('CAMAGUI DATA UNIFICADA'!$C$2:$T1007,MATCH(1,($A95='CAMAGUI DATA UNIFICADA'!$A$2:$A1007)*($BV$1='CAMAGUI DATA UNIFICADA'!$B$2:$B1007),0),MATCH(BX$2,'CAMAGUI DATA UNIFICADA'!$C$1:$T$1,0)),"")</f>
        <v>2625</v>
      </c>
      <c r="BY95" s="2" t="str">
        <f t="array" ref="BY95">IFERROR(INDEX('CAMAGUI DATA UNIFICADA'!$C$2:$T1007,MATCH(1,($A95='CAMAGUI DATA UNIFICADA'!$A$2:$A1007)*($BV$1='CAMAGUI DATA UNIFICADA'!$B$2:$B1007),0),MATCH(BY$2,'CAMAGUI DATA UNIFICADA'!$C$1:$T$1,0)),"")</f>
        <v>SKR OPTILINE P</v>
      </c>
      <c r="BZ95" s="139">
        <f t="array" ref="BZ95">IFERROR(INDEX('CAMAGUI DATA UNIFICADA'!$C$2:$T1007,MATCH(1,($A95='CAMAGUI DATA UNIFICADA'!$A$2:$A1007)*($BV$1='CAMAGUI DATA UNIFICADA'!$B$2:$B1007),0),MATCH(BZ$2,'CAMAGUI DATA UNIFICADA'!$C$1:$T$1,0)),"")</f>
        <v>2835</v>
      </c>
      <c r="CA95" s="2">
        <f t="array" ref="CA95">IFERROR(INDEX('CAMAGUI DATA UNIFICADA'!$C$2:$T1007,MATCH(1,($A95='CAMAGUI DATA UNIFICADA'!$A$2:$A1007)*($BV$1='CAMAGUI DATA UNIFICADA'!$B$2:$B1007),0),MATCH(CA$2,'CAMAGUI DATA UNIFICADA'!$C$1:$T$1,0)),"")</f>
        <v>28.36</v>
      </c>
      <c r="CB95" s="2">
        <f t="array" ref="CB95">IFERROR(INDEX('CAMAGUI DATA UNIFICADA'!$C$2:$T1007,MATCH(1,($A95='CAMAGUI DATA UNIFICADA'!$A$2:$A1007)*($BV$1='CAMAGUI DATA UNIFICADA'!$B$2:$B1007),0),MATCH(CB$2,'CAMAGUI DATA UNIFICADA'!$C$1:$T$1,0)),"")</f>
        <v>4.2</v>
      </c>
      <c r="CC95" s="33">
        <f t="array" ref="CC95">IFERROR(INDEX('CAMAGUI DATA UNIFICADA'!$C$2:$T1007,MATCH(1,($A95='CAMAGUI DATA UNIFICADA'!$A$2:$A1007)*($BV$1='CAMAGUI DATA UNIFICADA'!$B$2:$B1007),0),MATCH(CC$2,'CAMAGUI DATA UNIFICADA'!$C$1:$T$1,0)),"")</f>
        <v>2.84112</v>
      </c>
      <c r="CD95" s="60">
        <f t="array" ref="CD95">IFERROR(INDEX('CAMAGUI DATA UNIFICADA'!$C$2:$T1007,MATCH(1,($A95='CAMAGUI DATA UNIFICADA'!$A$2:$A1007)*($BV$1='CAMAGUI DATA UNIFICADA'!$B$2:$B1007),0),MATCH(CD$2,'CAMAGUI DATA UNIFICADA'!$C$1:$T$1,0)),"")</f>
        <v>465409.7357</v>
      </c>
      <c r="CE95" s="33">
        <f t="array" ref="CE95">IFERROR(INDEX('CAMAGUI DATA UNIFICADA'!$C$2:$T1007,MATCH(1,($A95='CAMAGUI DATA UNIFICADA'!$A$2:$A1007)*($BV$1='CAMAGUI DATA UNIFICADA'!$B$2:$B1007),0),MATCH(CE$2,'CAMAGUI DATA UNIFICADA'!$C$1:$T$1,0)),"")</f>
        <v>7.134703196</v>
      </c>
      <c r="CF95" s="23">
        <f t="array" ref="CF95">IFERROR(INDEX('CAMAGUI DATA UNIFICADA'!$C$2:$T1007,MATCH(1,($A95='CAMAGUI DATA UNIFICADA'!$A$2:$A1007)*($BV$1='CAMAGUI DATA UNIFICADA'!$B$2:$B1007),0),MATCH(CF$2,'CAMAGUI DATA UNIFICADA'!$C$1:$T$1,0)),"")</f>
        <v>0.6375475832</v>
      </c>
      <c r="CG95" s="23">
        <f t="array" ref="CG95">IFERROR(INDEX('CAMAGUI DATA UNIFICADA'!$C$2:$T1007,MATCH(1,($A95='CAMAGUI DATA UNIFICADA'!$A$2:$A1007)*($BV$1='CAMAGUI DATA UNIFICADA'!$B$2:$B1007),0),MATCH(CG$2,'CAMAGUI DATA UNIFICADA'!$C$1:$T$1,0)),"")</f>
        <v>0.12</v>
      </c>
      <c r="CH95" s="60">
        <f t="array" ref="CH95">IFERROR(INDEX('CAMAGUI DATA UNIFICADA'!$C$2:$T1007,MATCH(1,($A95='CAMAGUI DATA UNIFICADA'!$A$2:$A1007)*($BV$1='CAMAGUI DATA UNIFICADA'!$B$2:$B1007),0),MATCH(CH$2,'CAMAGUI DATA UNIFICADA'!$C$1:$T$1,0)),"")</f>
        <v>20857.14286</v>
      </c>
      <c r="CI95" s="2">
        <f t="array" ref="CI95">IFERROR(INDEX('CAMAGUI DATA UNIFICADA'!$C$2:$T1007,MATCH(1,($A95='CAMAGUI DATA UNIFICADA'!$A$2:$A1007)*($BV$1='CAMAGUI DATA UNIFICADA'!$B$2:$B1007),0),MATCH(CI$2,'CAMAGUI DATA UNIFICADA'!$C$1:$T$1,0)),"")</f>
        <v>3</v>
      </c>
      <c r="CJ95" s="2">
        <f t="array" ref="CJ95">IFERROR(INDEX('CAMAGUI DATA UNIFICADA'!$C$2:$T1007,MATCH(1,($A95='CAMAGUI DATA UNIFICADA'!$A$2:$A1007)*($BV$1='CAMAGUI DATA UNIFICADA'!$B$2:$B1007),0),MATCH(CJ$2,'CAMAGUI DATA UNIFICADA'!$C$1:$T$1,0)),"")</f>
        <v>31.36</v>
      </c>
      <c r="CK95" s="33">
        <f t="array" ref="CK95">IFERROR(INDEX('CAMAGUI DATA UNIFICADA'!$C$2:$T1007,MATCH(1,($A95='CAMAGUI DATA UNIFICADA'!$A$2:$A1007)*($BV$1='CAMAGUI DATA UNIFICADA'!$B$2:$B1007),0),MATCH(CK$2,'CAMAGUI DATA UNIFICADA'!$C$1:$T$1,0)),"")</f>
        <v>2.6064</v>
      </c>
      <c r="CL95" s="60">
        <f t="array" ref="CL95">IFERROR(INDEX('CAMAGUI DATA UNIFICADA'!$C$2:$T1007,MATCH(1,($A95='CAMAGUI DATA UNIFICADA'!$A$2:$A1007)*($BV$1='CAMAGUI DATA UNIFICADA'!$B$2:$B1007),0),MATCH(CL$2,'CAMAGUI DATA UNIFICADA'!$C$1:$T$1,0)),"")</f>
        <v>65.12677368</v>
      </c>
      <c r="CM95" s="140">
        <f t="array" ref="CM95">IFERROR(INDEX('CAMAGUI DATA UNIFICADA'!$C$2:$T1007,MATCH(1,($A95='CAMAGUI DATA UNIFICADA'!$A$2:$A1007)*($BV$1='CAMAGUI DATA UNIFICADA'!$B$2:$B1007),0),MATCH(CM$2,'CAMAGUI DATA UNIFICADA'!$C$1:$T$1,0)),"")</f>
        <v>-77.46830658</v>
      </c>
      <c r="CN95" s="138" t="str">
        <f t="array" ref="CN95">IFERROR(INDEX('CAMAGUI DATA UNIFICADA'!$C$2:$T1007,MATCH(1,($A95='CAMAGUI DATA UNIFICADA'!$A$2:$A1007)*($CN$1='CAMAGUI DATA UNIFICADA'!$B$2:$B1007),0),MATCH(CN$2,'CAMAGUI DATA UNIFICADA'!$C$1:$T$1,0)),"")</f>
        <v>CA6250824</v>
      </c>
      <c r="CO95" s="2">
        <f t="array" ref="CO95">IFERROR(INDEX('CAMAGUI DATA UNIFICADA'!$C$2:$T1007,MATCH(1,($A95='CAMAGUI DATA UNIFICADA'!$A$2:$A1007)*($CN$1='CAMAGUI DATA UNIFICADA'!$B$2:$B1007),0),MATCH(CO$2,'CAMAGUI DATA UNIFICADA'!$C$1:$T$1,0)),"")</f>
        <v>350</v>
      </c>
      <c r="CP95" s="2">
        <f t="array" ref="CP95">IFERROR(INDEX('CAMAGUI DATA UNIFICADA'!$C$2:$T1007,MATCH(1,($A95='CAMAGUI DATA UNIFICADA'!$A$2:$A1007)*($CN$1='CAMAGUI DATA UNIFICADA'!$B$2:$B1007),0),MATCH(CP$2,'CAMAGUI DATA UNIFICADA'!$C$1:$T$1,0)),"")</f>
        <v>1950</v>
      </c>
      <c r="CQ95" s="2" t="str">
        <f t="array" ref="CQ95">IFERROR(INDEX('CAMAGUI DATA UNIFICADA'!$C$2:$T1007,MATCH(1,($A95='CAMAGUI DATA UNIFICADA'!$A$2:$A1007)*($CN$1='CAMAGUI DATA UNIFICADA'!$B$2:$B1007),0),MATCH(CQ$2,'CAMAGUI DATA UNIFICADA'!$C$1:$T$1,0)),"")</f>
        <v>SKR OPTILINE P</v>
      </c>
      <c r="CR95" s="139">
        <f t="array" ref="CR95">IFERROR(INDEX('CAMAGUI DATA UNIFICADA'!$C$2:$T1007,MATCH(1,($A95='CAMAGUI DATA UNIFICADA'!$A$2:$A1007)*($CN$1='CAMAGUI DATA UNIFICADA'!$B$2:$B1007),0),MATCH(CR$2,'CAMAGUI DATA UNIFICADA'!$C$1:$T$1,0)),"")</f>
        <v>2106</v>
      </c>
      <c r="CS95" s="2">
        <f t="array" ref="CS95">IFERROR(INDEX('CAMAGUI DATA UNIFICADA'!$C$2:$T1007,MATCH(1,($A95='CAMAGUI DATA UNIFICADA'!$A$2:$A1007)*($CN$1='CAMAGUI DATA UNIFICADA'!$B$2:$B1007),0),MATCH(CS$2,'CAMAGUI DATA UNIFICADA'!$C$1:$T$1,0)),"")</f>
        <v>23.37</v>
      </c>
      <c r="CT95" s="2">
        <f t="array" ref="CT95">IFERROR(INDEX('CAMAGUI DATA UNIFICADA'!$C$2:$T1007,MATCH(1,($A95='CAMAGUI DATA UNIFICADA'!$A$2:$A1007)*($CN$1='CAMAGUI DATA UNIFICADA'!$B$2:$B1007),0),MATCH(CT$2,'CAMAGUI DATA UNIFICADA'!$C$1:$T$1,0)),"")</f>
        <v>0.81</v>
      </c>
      <c r="CU95" s="33">
        <f t="array" ref="CU95">IFERROR(INDEX('CAMAGUI DATA UNIFICADA'!$C$2:$T1007,MATCH(1,($A95='CAMAGUI DATA UNIFICADA'!$A$2:$A1007)*($CN$1='CAMAGUI DATA UNIFICADA'!$B$2:$B1007),0),MATCH(CU$2,'CAMAGUI DATA UNIFICADA'!$C$1:$T$1,0)),"")</f>
        <v>3.24492</v>
      </c>
      <c r="CV95" s="60">
        <f t="array" ref="CV95">IFERROR(INDEX('CAMAGUI DATA UNIFICADA'!$C$2:$T1007,MATCH(1,($A95='CAMAGUI DATA UNIFICADA'!$A$2:$A1007)*($CN$1='CAMAGUI DATA UNIFICADA'!$B$2:$B1007),0),MATCH(CV$2,'CAMAGUI DATA UNIFICADA'!$C$1:$T$1,0)),"")</f>
        <v>461535.7406</v>
      </c>
      <c r="CW95" s="33">
        <f t="array" ref="CW95">IFERROR(INDEX('CAMAGUI DATA UNIFICADA'!$C$2:$T1007,MATCH(1,($A95='CAMAGUI DATA UNIFICADA'!$A$2:$A1007)*($CN$1='CAMAGUI DATA UNIFICADA'!$B$2:$B1007),0),MATCH(CW$2,'CAMAGUI DATA UNIFICADA'!$C$1:$T$1,0)),"")</f>
        <v>5.731922399</v>
      </c>
      <c r="CX95" s="23">
        <f t="array" ref="CX95">IFERROR(INDEX('CAMAGUI DATA UNIFICADA'!$C$2:$T1007,MATCH(1,($A95='CAMAGUI DATA UNIFICADA'!$A$2:$A1007)*($CN$1='CAMAGUI DATA UNIFICADA'!$B$2:$B1007),0),MATCH(CX$2,'CAMAGUI DATA UNIFICADA'!$C$1:$T$1,0)),"")</f>
        <v>0.3846131172</v>
      </c>
      <c r="CY95" s="23">
        <f t="array" ref="CY95">IFERROR(INDEX('CAMAGUI DATA UNIFICADA'!$C$2:$T1007,MATCH(1,($A95='CAMAGUI DATA UNIFICADA'!$A$2:$A1007)*($CN$1='CAMAGUI DATA UNIFICADA'!$B$2:$B1007),0),MATCH(CY$2,'CAMAGUI DATA UNIFICADA'!$C$1:$T$1,0)),"")</f>
        <v>0.35</v>
      </c>
      <c r="CZ95" s="60">
        <f t="array" ref="CZ95">IFERROR(INDEX('CAMAGUI DATA UNIFICADA'!$C$2:$T1007,MATCH(1,($A95='CAMAGUI DATA UNIFICADA'!$A$2:$A1007)*($CN$1='CAMAGUI DATA UNIFICADA'!$B$2:$B1007),0),MATCH(CZ$2,'CAMAGUI DATA UNIFICADA'!$C$1:$T$1,0)),"")</f>
        <v>48000</v>
      </c>
      <c r="DA95" s="2">
        <f t="array" ref="DA95">IFERROR(INDEX('CAMAGUI DATA UNIFICADA'!$C$2:$T1007,MATCH(1,($A95='CAMAGUI DATA UNIFICADA'!$A$2:$A1007)*($CN$1='CAMAGUI DATA UNIFICADA'!$B$2:$B1007),0),MATCH(DA$2,'CAMAGUI DATA UNIFICADA'!$C$1:$T$1,0)),"")</f>
        <v>3</v>
      </c>
      <c r="DB95" s="2">
        <f t="array" ref="DB95">IFERROR(INDEX('CAMAGUI DATA UNIFICADA'!$C$2:$T1007,MATCH(1,($A95='CAMAGUI DATA UNIFICADA'!$A$2:$A1007)*($CN$1='CAMAGUI DATA UNIFICADA'!$B$2:$B1007),0),MATCH(DB$2,'CAMAGUI DATA UNIFICADA'!$C$1:$T$1,0)),"")</f>
        <v>26.37</v>
      </c>
      <c r="DC95" s="33">
        <f t="array" ref="DC95">IFERROR(INDEX('CAMAGUI DATA UNIFICADA'!$C$2:$T1007,MATCH(1,($A95='CAMAGUI DATA UNIFICADA'!$A$2:$A1007)*($CN$1='CAMAGUI DATA UNIFICADA'!$B$2:$B1007),0),MATCH(DC$2,'CAMAGUI DATA UNIFICADA'!$C$1:$T$1,0)),"")</f>
        <v>3.03648</v>
      </c>
      <c r="DD95" s="60">
        <f t="array" ref="DD95">IFERROR(INDEX('CAMAGUI DATA UNIFICADA'!$C$2:$T1007,MATCH(1,($A95='CAMAGUI DATA UNIFICADA'!$A$2:$A1007)*($CN$1='CAMAGUI DATA UNIFICADA'!$B$2:$B1007),0),MATCH(DD$2,'CAMAGUI DATA UNIFICADA'!$C$1:$T$1,0)),"")</f>
        <v>332.3868521</v>
      </c>
      <c r="DE95" s="140">
        <f t="array" ref="DE95">IFERROR(INDEX('CAMAGUI DATA UNIFICADA'!$C$2:$T1007,MATCH(1,($A95='CAMAGUI DATA UNIFICADA'!$A$2:$A1007)*($CN$1='CAMAGUI DATA UNIFICADA'!$B$2:$B1007),0),MATCH(DE$2,'CAMAGUI DATA UNIFICADA'!$C$1:$T$1,0)),"")</f>
        <v>-4.403286975</v>
      </c>
      <c r="DF95" s="138" t="str">
        <f t="array" ref="DF95">IFERROR(INDEX('CAMAGUI DATA UNIFICADA'!$C$2:$T1007,MATCH(1,($A95='CAMAGUI DATA UNIFICADA'!$A$2:$A1007)*($DF$1='CAMAGUI DATA UNIFICADA'!$B$2:$B1007),0),MATCH(DF$2,'CAMAGUI DATA UNIFICADA'!$C$1:$T$1,0)),"")</f>
        <v/>
      </c>
      <c r="DG95" s="2" t="str">
        <f t="array" ref="DG95">IFERROR(INDEX('CAMAGUI DATA UNIFICADA'!$C$2:$T1007,MATCH(1,($A95='CAMAGUI DATA UNIFICADA'!$A$2:$A1007)*($DF$1='CAMAGUI DATA UNIFICADA'!$B$2:$B1007),0),MATCH(DG$2,'CAMAGUI DATA UNIFICADA'!$C$1:$T$1,0)),"")</f>
        <v/>
      </c>
      <c r="DH95" s="2" t="str">
        <f t="array" ref="DH95">IFERROR(INDEX('CAMAGUI DATA UNIFICADA'!$C$2:$T1007,MATCH(1,($A95='CAMAGUI DATA UNIFICADA'!$A$2:$A1007)*($DF$1='CAMAGUI DATA UNIFICADA'!$B$2:$B1007),0),MATCH(DH$2,'CAMAGUI DATA UNIFICADA'!$C$1:$T$1,0)),"")</f>
        <v/>
      </c>
      <c r="DI95" s="2" t="str">
        <f t="array" ref="DI95">IFERROR(INDEX('CAMAGUI DATA UNIFICADA'!$C$2:$T1007,MATCH(1,($A95='CAMAGUI DATA UNIFICADA'!$A$2:$A1007)*($DF$1='CAMAGUI DATA UNIFICADA'!$B$2:$B1007),0),MATCH(DI$2,'CAMAGUI DATA UNIFICADA'!$C$1:$T$1,0)),"")</f>
        <v/>
      </c>
      <c r="DJ95" s="139" t="str">
        <f t="array" ref="DJ95">IFERROR(INDEX('CAMAGUI DATA UNIFICADA'!$C$2:$T1007,MATCH(1,($A95='CAMAGUI DATA UNIFICADA'!$A$2:$A1007)*($DF$1='CAMAGUI DATA UNIFICADA'!$B$2:$B1007),0),MATCH(DJ$2,'CAMAGUI DATA UNIFICADA'!$C$1:$T$1,0)),"")</f>
        <v/>
      </c>
      <c r="DK95" s="2" t="str">
        <f t="array" ref="DK95">IFERROR(INDEX('CAMAGUI DATA UNIFICADA'!$C$2:$T1007,MATCH(1,($A95='CAMAGUI DATA UNIFICADA'!$A$2:$A1007)*($DF$1='CAMAGUI DATA UNIFICADA'!$B$2:$B1007),0),MATCH(DK$2,'CAMAGUI DATA UNIFICADA'!$C$1:$T$1,0)),"")</f>
        <v/>
      </c>
      <c r="DL95" s="2" t="str">
        <f t="array" ref="DL95">IFERROR(INDEX('CAMAGUI DATA UNIFICADA'!$C$2:$T1007,MATCH(1,($A95='CAMAGUI DATA UNIFICADA'!$A$2:$A1007)*($DF$1='CAMAGUI DATA UNIFICADA'!$B$2:$B1007),0),MATCH(DL$2,'CAMAGUI DATA UNIFICADA'!$C$1:$T$1,0)),"")</f>
        <v/>
      </c>
      <c r="DM95" s="33" t="str">
        <f t="array" ref="DM95">IFERROR(INDEX('CAMAGUI DATA UNIFICADA'!$C$2:$T1007,MATCH(1,($A95='CAMAGUI DATA UNIFICADA'!$A$2:$A1007)*($DF$1='CAMAGUI DATA UNIFICADA'!$B$2:$B1007),0),MATCH(DM$2,'CAMAGUI DATA UNIFICADA'!$C$1:$T$1,0)),"")</f>
        <v/>
      </c>
      <c r="DN95" s="60" t="str">
        <f t="array" ref="DN95">IFERROR(INDEX('CAMAGUI DATA UNIFICADA'!$C$2:$T1007,MATCH(1,($A95='CAMAGUI DATA UNIFICADA'!$A$2:$A1007)*($DF$1='CAMAGUI DATA UNIFICADA'!$B$2:$B1007),0),MATCH(DN$2,'CAMAGUI DATA UNIFICADA'!$C$1:$T$1,0)),"")</f>
        <v/>
      </c>
      <c r="DO95" s="33" t="str">
        <f t="array" ref="DO95">IFERROR(INDEX('CAMAGUI DATA UNIFICADA'!$C$2:$T1007,MATCH(1,($A95='CAMAGUI DATA UNIFICADA'!$A$2:$A1007)*($DF$1='CAMAGUI DATA UNIFICADA'!$B$2:$B1007),0),MATCH(DO$2,'CAMAGUI DATA UNIFICADA'!$C$1:$T$1,0)),"")</f>
        <v/>
      </c>
      <c r="DP95" s="23" t="str">
        <f t="array" ref="DP95">IFERROR(INDEX('CAMAGUI DATA UNIFICADA'!$C$2:$T1007,MATCH(1,($A95='CAMAGUI DATA UNIFICADA'!$A$2:$A1007)*($DF$1='CAMAGUI DATA UNIFICADA'!$B$2:$B1007),0),MATCH(DP$2,'CAMAGUI DATA UNIFICADA'!$C$1:$T$1,0)),"")</f>
        <v/>
      </c>
      <c r="DQ95" s="23" t="str">
        <f t="array" ref="DQ95">IFERROR(INDEX('CAMAGUI DATA UNIFICADA'!$C$2:$T1007,MATCH(1,($A95='CAMAGUI DATA UNIFICADA'!$A$2:$A1007)*($DF$1='CAMAGUI DATA UNIFICADA'!$B$2:$B1007),0),MATCH(DQ$2,'CAMAGUI DATA UNIFICADA'!$C$1:$T$1,0)),"")</f>
        <v/>
      </c>
      <c r="DR95" s="2" t="str">
        <f t="array" ref="DR95">IFERROR(INDEX('CAMAGUI DATA UNIFICADA'!$C$2:$T1007,MATCH(1,($A95='CAMAGUI DATA UNIFICADA'!$A$2:$A1007)*($DF$1='CAMAGUI DATA UNIFICADA'!$B$2:$B1007),0),MATCH(DR$2,'CAMAGUI DATA UNIFICADA'!$C$1:$T$1,0)),"")</f>
        <v/>
      </c>
      <c r="DS95" s="2" t="str">
        <f t="array" ref="DS95">IFERROR(INDEX('CAMAGUI DATA UNIFICADA'!$C$2:$T1007,MATCH(1,($A95='CAMAGUI DATA UNIFICADA'!$A$2:$A1007)*($DF$1='CAMAGUI DATA UNIFICADA'!$B$2:$B1007),0),MATCH(DS$2,'CAMAGUI DATA UNIFICADA'!$C$1:$T$1,0)),"")</f>
        <v/>
      </c>
      <c r="DT95" s="2" t="str">
        <f t="array" ref="DT95">IFERROR(INDEX('CAMAGUI DATA UNIFICADA'!$C$2:$T1007,MATCH(1,($A95='CAMAGUI DATA UNIFICADA'!$A$2:$A1007)*($DF$1='CAMAGUI DATA UNIFICADA'!$B$2:$B1007),0),MATCH(DT$2,'CAMAGUI DATA UNIFICADA'!$C$1:$T$1,0)),"")</f>
        <v/>
      </c>
      <c r="DU95" s="33" t="str">
        <f t="array" ref="DU95">IFERROR(INDEX('CAMAGUI DATA UNIFICADA'!$C$2:$T1007,MATCH(1,($A95='CAMAGUI DATA UNIFICADA'!$A$2:$A1007)*($DF$1='CAMAGUI DATA UNIFICADA'!$B$2:$B1007),0),MATCH(DU$2,'CAMAGUI DATA UNIFICADA'!$C$1:$T$1,0)),"")</f>
        <v/>
      </c>
      <c r="DV95" s="60" t="str">
        <f t="array" ref="DV95">IFERROR(INDEX('CAMAGUI DATA UNIFICADA'!$C$2:$T1007,MATCH(1,($A95='CAMAGUI DATA UNIFICADA'!$A$2:$A1007)*($DF$1='CAMAGUI DATA UNIFICADA'!$B$2:$B1007),0),MATCH(DV$2,'CAMAGUI DATA UNIFICADA'!$C$1:$T$1,0)),"")</f>
        <v/>
      </c>
      <c r="DW95" s="140" t="str">
        <f t="array" ref="DW95">IFERROR(INDEX('CAMAGUI DATA UNIFICADA'!$C$2:$T1007,MATCH(1,($A95='CAMAGUI DATA UNIFICADA'!$A$2:$A1007)*($DF$1='CAMAGUI DATA UNIFICADA'!$B$2:$B1007),0),MATCH(DW$2,'CAMAGUI DATA UNIFICADA'!$C$1:$T$1,0)),"")</f>
        <v/>
      </c>
      <c r="DX95" s="144" t="str">
        <f t="array" ref="DX95">IFERROR(INDEX('CAMAGUI DATA UNIFICADA'!$C$2:$T1007,MATCH(1,($A95='CAMAGUI DATA UNIFICADA'!$A$2:$A1007)*($DX$1='CAMAGUI DATA UNIFICADA'!$B$2:$B1007),0),MATCH(DX$2,'CAMAGUI DATA UNIFICADA'!$C$1:$T$1,0)),"")</f>
        <v/>
      </c>
      <c r="DY95" s="60" t="str">
        <f t="array" ref="DY95">IFERROR(INDEX('CAMAGUI DATA UNIFICADA'!$C$2:$T1007,MATCH(1,($A95='CAMAGUI DATA UNIFICADA'!$A$2:$A1007)*($DX$1='CAMAGUI DATA UNIFICADA'!$B$2:$B1007),0),MATCH(DY$2,'CAMAGUI DATA UNIFICADA'!$C$1:$T$1,0)),"")</f>
        <v/>
      </c>
      <c r="DZ95" s="60" t="str">
        <f t="array" ref="DZ95">IFERROR(INDEX('CAMAGUI DATA UNIFICADA'!$C$2:$T1007,MATCH(1,($A95='CAMAGUI DATA UNIFICADA'!$A$2:$A1007)*($DX$1='CAMAGUI DATA UNIFICADA'!$B$2:$B1007),0),MATCH(DZ$2,'CAMAGUI DATA UNIFICADA'!$C$1:$T$1,0)),"")</f>
        <v/>
      </c>
      <c r="EA95" s="60" t="str">
        <f t="array" ref="EA95">IFERROR(INDEX('CAMAGUI DATA UNIFICADA'!$C$2:$T1007,MATCH(1,($A95='CAMAGUI DATA UNIFICADA'!$A$2:$A1007)*($DX$1='CAMAGUI DATA UNIFICADA'!$B$2:$B1007),0),MATCH(EA$2,'CAMAGUI DATA UNIFICADA'!$C$1:$T$1,0)),"")</f>
        <v/>
      </c>
      <c r="EB95" s="60" t="str">
        <f t="array" ref="EB95">IFERROR(INDEX('CAMAGUI DATA UNIFICADA'!$C$2:$T1007,MATCH(1,($A95='CAMAGUI DATA UNIFICADA'!$A$2:$A1007)*($DX$1='CAMAGUI DATA UNIFICADA'!$B$2:$B1007),0),MATCH(EB$2,'CAMAGUI DATA UNIFICADA'!$C$1:$T$1,0)),"")</f>
        <v/>
      </c>
      <c r="EC95" s="60" t="str">
        <f t="array" ref="EC95">IFERROR(INDEX('CAMAGUI DATA UNIFICADA'!$C$2:$T1007,MATCH(1,($A95='CAMAGUI DATA UNIFICADA'!$A$2:$A1007)*($DX$1='CAMAGUI DATA UNIFICADA'!$B$2:$B1007),0),MATCH(EC$2,'CAMAGUI DATA UNIFICADA'!$C$1:$T$1,0)),"")</f>
        <v/>
      </c>
      <c r="ED95" s="60" t="str">
        <f t="array" ref="ED95">IFERROR(INDEX('CAMAGUI DATA UNIFICADA'!$C$2:$T1007,MATCH(1,($A95='CAMAGUI DATA UNIFICADA'!$A$2:$A1007)*($DX$1='CAMAGUI DATA UNIFICADA'!$B$2:$B1007),0),MATCH(ED$2,'CAMAGUI DATA UNIFICADA'!$C$1:$T$1,0)),"")</f>
        <v/>
      </c>
      <c r="EE95" s="60" t="str">
        <f t="array" ref="EE95">IFERROR(INDEX('CAMAGUI DATA UNIFICADA'!$C$2:$T1007,MATCH(1,($A95='CAMAGUI DATA UNIFICADA'!$A$2:$A1007)*($DX$1='CAMAGUI DATA UNIFICADA'!$B$2:$B1007),0),MATCH(EE$2,'CAMAGUI DATA UNIFICADA'!$C$1:$T$1,0)),"")</f>
        <v/>
      </c>
      <c r="EF95" s="60" t="str">
        <f t="array" ref="EF95">IFERROR(INDEX('CAMAGUI DATA UNIFICADA'!$C$2:$T1007,MATCH(1,($A95='CAMAGUI DATA UNIFICADA'!$A$2:$A1007)*($DX$1='CAMAGUI DATA UNIFICADA'!$B$2:$B1007),0),MATCH(EF$2,'CAMAGUI DATA UNIFICADA'!$C$1:$T$1,0)),"")</f>
        <v/>
      </c>
      <c r="EG95" s="60" t="str">
        <f t="array" ref="EG95">IFERROR(INDEX('CAMAGUI DATA UNIFICADA'!$C$2:$T1007,MATCH(1,($A95='CAMAGUI DATA UNIFICADA'!$A$2:$A1007)*($DX$1='CAMAGUI DATA UNIFICADA'!$B$2:$B1007),0),MATCH(EG$2,'CAMAGUI DATA UNIFICADA'!$C$1:$T$1,0)),"")</f>
        <v/>
      </c>
      <c r="EH95" s="60" t="str">
        <f t="array" ref="EH95">IFERROR(INDEX('CAMAGUI DATA UNIFICADA'!$C$2:$T1007,MATCH(1,($A95='CAMAGUI DATA UNIFICADA'!$A$2:$A1007)*($DX$1='CAMAGUI DATA UNIFICADA'!$B$2:$B1007),0),MATCH(EH$2,'CAMAGUI DATA UNIFICADA'!$C$1:$T$1,0)),"")</f>
        <v/>
      </c>
      <c r="EI95" s="60" t="str">
        <f t="array" ref="EI95">IFERROR(INDEX('CAMAGUI DATA UNIFICADA'!$C$2:$T1007,MATCH(1,($A95='CAMAGUI DATA UNIFICADA'!$A$2:$A1007)*($DX$1='CAMAGUI DATA UNIFICADA'!$B$2:$B1007),0),MATCH(EI$2,'CAMAGUI DATA UNIFICADA'!$C$1:$T$1,0)),"")</f>
        <v/>
      </c>
      <c r="EJ95" s="60" t="str">
        <f t="array" ref="EJ95">IFERROR(INDEX('CAMAGUI DATA UNIFICADA'!$C$2:$T1007,MATCH(1,($A95='CAMAGUI DATA UNIFICADA'!$A$2:$A1007)*($DX$1='CAMAGUI DATA UNIFICADA'!$B$2:$B1007),0),MATCH(EJ$2,'CAMAGUI DATA UNIFICADA'!$C$1:$T$1,0)),"")</f>
        <v/>
      </c>
      <c r="EK95" s="60" t="str">
        <f t="array" ref="EK95">IFERROR(INDEX('CAMAGUI DATA UNIFICADA'!$C$2:$T1007,MATCH(1,($A95='CAMAGUI DATA UNIFICADA'!$A$2:$A1007)*($DX$1='CAMAGUI DATA UNIFICADA'!$B$2:$B1007),0),MATCH(EK$2,'CAMAGUI DATA UNIFICADA'!$C$1:$T$1,0)),"")</f>
        <v/>
      </c>
      <c r="EL95" s="60" t="str">
        <f t="array" ref="EL95">IFERROR(INDEX('CAMAGUI DATA UNIFICADA'!$C$2:$T1007,MATCH(1,($A95='CAMAGUI DATA UNIFICADA'!$A$2:$A1007)*($DX$1='CAMAGUI DATA UNIFICADA'!$B$2:$B1007),0),MATCH(EL$2,'CAMAGUI DATA UNIFICADA'!$C$1:$T$1,0)),"")</f>
        <v/>
      </c>
      <c r="EM95" s="60" t="str">
        <f t="array" ref="EM95">IFERROR(INDEX('CAMAGUI DATA UNIFICADA'!$C$2:$T1007,MATCH(1,($A95='CAMAGUI DATA UNIFICADA'!$A$2:$A1007)*($DX$1='CAMAGUI DATA UNIFICADA'!$B$2:$B1007),0),MATCH(EM$2,'CAMAGUI DATA UNIFICADA'!$C$1:$T$1,0)),"")</f>
        <v/>
      </c>
      <c r="EN95" s="60" t="str">
        <f t="array" ref="EN95">IFERROR(INDEX('CAMAGUI DATA UNIFICADA'!$C$2:$T1007,MATCH(1,($A95='CAMAGUI DATA UNIFICADA'!$A$2:$A1007)*($DX$1='CAMAGUI DATA UNIFICADA'!$B$2:$B1007),0),MATCH(EN$2,'CAMAGUI DATA UNIFICADA'!$C$1:$T$1,0)),"")</f>
        <v/>
      </c>
      <c r="EO95" s="140" t="str">
        <f t="array" ref="EO95">IFERROR(INDEX('CAMAGUI DATA UNIFICADA'!$C$2:$T1007,MATCH(1,($A95='CAMAGUI DATA UNIFICADA'!$A$2:$A1007)*($DX$1='CAMAGUI DATA UNIFICADA'!$B$2:$B1007),0),MATCH(EO$2,'CAMAGUI DATA UNIFICADA'!$C$1:$T$1,0)),"")</f>
        <v/>
      </c>
    </row>
    <row r="96">
      <c r="A96" s="137">
        <v>45600.0</v>
      </c>
      <c r="B96" s="138" t="str">
        <f t="array" ref="B96">IFERROR(INDEX('CAMAGUI DATA UNIFICADA'!$C$2:$T1007,MATCH(1,($A96='CAMAGUI DATA UNIFICADA'!$A$2:$A1007)*($B$1='CAMAGUI DATA UNIFICADA'!$B$2:$B1007),0),MATCH(B$2,'CAMAGUI DATA UNIFICADA'!$C$1:$T$1,0)),"")</f>
        <v>CA1061024</v>
      </c>
      <c r="C96" s="2">
        <f t="array" ref="C96">IFERROR(INDEX('CAMAGUI DATA UNIFICADA'!$C$2:$T1007,MATCH(1,($A96='CAMAGUI DATA UNIFICADA'!$A$2:$A1007)*($B$1='CAMAGUI DATA UNIFICADA'!$B$2:$B1007),0),MATCH(C$2,'CAMAGUI DATA UNIFICADA'!$C$1:$T$1,0)),"")</f>
        <v>425</v>
      </c>
      <c r="D96" s="2">
        <f t="array" ref="D96">IFERROR(INDEX('CAMAGUI DATA UNIFICADA'!$C$2:$T1007,MATCH(1,($A96='CAMAGUI DATA UNIFICADA'!$A$2:$A1007)*($B$1='CAMAGUI DATA UNIFICADA'!$B$2:$B1007),0),MATCH(D$2,'CAMAGUI DATA UNIFICADA'!$C$1:$T$1,0)),"")</f>
        <v>2625</v>
      </c>
      <c r="E96" s="2" t="str">
        <f t="array" ref="E96">IFERROR(INDEX('CAMAGUI DATA UNIFICADA'!$C$2:$T1007,MATCH(1,($A96='CAMAGUI DATA UNIFICADA'!$A$2:$A1007)*($B$1='CAMAGUI DATA UNIFICADA'!$B$2:$B1007),0),MATCH(E$2,'CAMAGUI DATA UNIFICADA'!$C$1:$T$1,0)),"")</f>
        <v>SKR MAST E AD</v>
      </c>
      <c r="F96" s="139">
        <f t="array" ref="F96">IFERROR(INDEX('CAMAGUI DATA UNIFICADA'!$C$2:$T1007,MATCH(1,($A96='CAMAGUI DATA UNIFICADA'!$A$2:$A1007)*($B$1='CAMAGUI DATA UNIFICADA'!$B$2:$B1007),0),MATCH(F$2,'CAMAGUI DATA UNIFICADA'!$C$1:$T$1,0)),"")</f>
        <v>2686.95</v>
      </c>
      <c r="G96" s="2">
        <f t="array" ref="G96">IFERROR(INDEX('CAMAGUI DATA UNIFICADA'!$C$2:$T1007,MATCH(1,($A96='CAMAGUI DATA UNIFICADA'!$A$2:$A1007)*($B$1='CAMAGUI DATA UNIFICADA'!$B$2:$B1007),0),MATCH(G$2,'CAMAGUI DATA UNIFICADA'!$C$1:$T$1,0)),"")</f>
        <v>11.3</v>
      </c>
      <c r="H96" s="2">
        <f t="array" ref="H96">IFERROR(INDEX('CAMAGUI DATA UNIFICADA'!$C$2:$T1007,MATCH(1,($A96='CAMAGUI DATA UNIFICADA'!$A$2:$A1007)*($B$1='CAMAGUI DATA UNIFICADA'!$B$2:$B1007),0),MATCH(H$2,'CAMAGUI DATA UNIFICADA'!$C$1:$T$1,0)),"")</f>
        <v>3.21</v>
      </c>
      <c r="I96" s="33">
        <f t="array" ref="I96">IFERROR(INDEX('CAMAGUI DATA UNIFICADA'!$C$2:$T1007,MATCH(1,($A96='CAMAGUI DATA UNIFICADA'!$A$2:$A1007)*($B$1='CAMAGUI DATA UNIFICADA'!$B$2:$B1007),0),MATCH(I$2,'CAMAGUI DATA UNIFICADA'!$C$1:$T$1,0)),"")</f>
        <v>4.5504</v>
      </c>
      <c r="J96" s="60">
        <f t="array" ref="J96">IFERROR(INDEX('CAMAGUI DATA UNIFICADA'!$C$2:$T1007,MATCH(1,($A96='CAMAGUI DATA UNIFICADA'!$A$2:$A1007)*($B$1='CAMAGUI DATA UNIFICADA'!$B$2:$B1007),0),MATCH(J$2,'CAMAGUI DATA UNIFICADA'!$C$1:$T$1,0)),"")</f>
        <v>826534.3589</v>
      </c>
      <c r="K96" s="33">
        <f t="array" ref="K96">IFERROR(INDEX('CAMAGUI DATA UNIFICADA'!$C$2:$T1007,MATCH(1,($A96='CAMAGUI DATA UNIFICADA'!$A$2:$A1007)*($B$1='CAMAGUI DATA UNIFICADA'!$B$2:$B1007),0),MATCH(K$2,'CAMAGUI DATA UNIFICADA'!$C$1:$T$1,0)),"")</f>
        <v>0.9735202492</v>
      </c>
      <c r="L96" s="23">
        <f t="array" ref="L96">IFERROR(INDEX('CAMAGUI DATA UNIFICADA'!$C$2:$T1007,MATCH(1,($A96='CAMAGUI DATA UNIFICADA'!$A$2:$A1007)*($B$1='CAMAGUI DATA UNIFICADA'!$B$2:$B1007),0),MATCH(L$2,'CAMAGUI DATA UNIFICADA'!$C$1:$T$1,0)),"")</f>
        <v>0.7871755799</v>
      </c>
      <c r="M96" s="23">
        <f t="array" ref="M96">IFERROR(INDEX('CAMAGUI DATA UNIFICADA'!$C$2:$T1007,MATCH(1,($A96='CAMAGUI DATA UNIFICADA'!$A$2:$A1007)*($B$1='CAMAGUI DATA UNIFICADA'!$B$2:$B1007),0),MATCH(M$2,'CAMAGUI DATA UNIFICADA'!$C$1:$T$1,0)),"")</f>
        <v>0.8</v>
      </c>
      <c r="N96" s="60">
        <f t="array" ref="N96">IFERROR(INDEX('CAMAGUI DATA UNIFICADA'!$C$2:$T1007,MATCH(1,($A96='CAMAGUI DATA UNIFICADA'!$A$2:$A1007)*($B$1='CAMAGUI DATA UNIFICADA'!$B$2:$B1007),0),MATCH(N$2,'CAMAGUI DATA UNIFICADA'!$C$1:$T$1,0)),"")</f>
        <v>102564.1026</v>
      </c>
      <c r="O96" s="2">
        <f t="array" ref="O96">IFERROR(INDEX('CAMAGUI DATA UNIFICADA'!$C$2:$T1007,MATCH(1,($A96='CAMAGUI DATA UNIFICADA'!$A$2:$A1007)*($B$1='CAMAGUI DATA UNIFICADA'!$B$2:$B1007),0),MATCH(O$2,'CAMAGUI DATA UNIFICADA'!$C$1:$T$1,0)),"")</f>
        <v>3</v>
      </c>
      <c r="P96" s="2">
        <f t="array" ref="P96">IFERROR(INDEX('CAMAGUI DATA UNIFICADA'!$C$2:$T1007,MATCH(1,($A96='CAMAGUI DATA UNIFICADA'!$A$2:$A1007)*($B$1='CAMAGUI DATA UNIFICADA'!$B$2:$B1007),0),MATCH(P$2,'CAMAGUI DATA UNIFICADA'!$C$1:$T$1,0)),"")</f>
        <v>14.3</v>
      </c>
      <c r="Q96" s="33">
        <f t="array" ref="Q96">IFERROR(INDEX('CAMAGUI DATA UNIFICADA'!$C$2:$T1007,MATCH(1,($A96='CAMAGUI DATA UNIFICADA'!$A$2:$A1007)*($B$1='CAMAGUI DATA UNIFICADA'!$B$2:$B1007),0),MATCH(Q$2,'CAMAGUI DATA UNIFICADA'!$C$1:$T$1,0)),"")</f>
        <v>4.0368</v>
      </c>
      <c r="R96" s="60">
        <f t="array" ref="R96">IFERROR(INDEX('CAMAGUI DATA UNIFICADA'!$C$2:$T1007,MATCH(1,($A96='CAMAGUI DATA UNIFICADA'!$A$2:$A1007)*($B$1='CAMAGUI DATA UNIFICADA'!$B$2:$B1007),0),MATCH(R$2,'CAMAGUI DATA UNIFICADA'!$C$1:$T$1,0)),"")</f>
        <v>505.7198164</v>
      </c>
      <c r="S96" s="140">
        <f t="array" ref="S96">IFERROR(INDEX('CAMAGUI DATA UNIFICADA'!$C$2:$T1007,MATCH(1,($A96='CAMAGUI DATA UNIFICADA'!$A$2:$A1007)*($B$1='CAMAGUI DATA UNIFICADA'!$B$2:$B1007),0),MATCH(S$2,'CAMAGUI DATA UNIFICADA'!$C$1:$T$1,0)),"")</f>
        <v>20.17995411</v>
      </c>
      <c r="T96" s="138" t="str">
        <f t="array" ref="T96">IFERROR(INDEX('CAMAGUI DATA UNIFICADA'!$C$2:$T1007,MATCH(1,($A96='CAMAGUI DATA UNIFICADA'!$A$2:$A1007)*($T$1='CAMAGUI DATA UNIFICADA'!$B$2:$B1007),0),MATCH(T$2,'CAMAGUI DATA UNIFICADA'!$C$1:$T$1,0)),"")</f>
        <v>CA2061024</v>
      </c>
      <c r="U96" s="2">
        <f t="array" ref="U96">IFERROR(INDEX('CAMAGUI DATA UNIFICADA'!$C$2:$T1007,MATCH(1,($A96='CAMAGUI DATA UNIFICADA'!$A$2:$A1007)*($T$1='CAMAGUI DATA UNIFICADA'!$B$2:$B1007),0),MATCH(U$2,'CAMAGUI DATA UNIFICADA'!$C$1:$T$1,0)),"")</f>
        <v>250</v>
      </c>
      <c r="V96" s="2">
        <f t="array" ref="V96">IFERROR(INDEX('CAMAGUI DATA UNIFICADA'!$C$2:$T1007,MATCH(1,($A96='CAMAGUI DATA UNIFICADA'!$A$2:$A1007)*($T$1='CAMAGUI DATA UNIFICADA'!$B$2:$B1007),0),MATCH(V$2,'CAMAGUI DATA UNIFICADA'!$C$1:$T$1,0)),"")</f>
        <v>1550</v>
      </c>
      <c r="W96" s="2" t="str">
        <f t="array" ref="W96">IFERROR(INDEX('CAMAGUI DATA UNIFICADA'!$C$2:$T1007,MATCH(1,($A96='CAMAGUI DATA UNIFICADA'!$A$2:$A1007)*($T$1='CAMAGUI DATA UNIFICADA'!$B$2:$B1007),0),MATCH(W$2,'CAMAGUI DATA UNIFICADA'!$C$1:$T$1,0)),"")</f>
        <v>SKR MAST E AD</v>
      </c>
      <c r="X96" s="139">
        <f t="array" ref="X96">IFERROR(INDEX('CAMAGUI DATA UNIFICADA'!$C$2:$T1007,MATCH(1,($A96='CAMAGUI DATA UNIFICADA'!$A$2:$A1007)*($T$1='CAMAGUI DATA UNIFICADA'!$B$2:$B1007),0),MATCH(X$2,'CAMAGUI DATA UNIFICADA'!$C$1:$T$1,0)),"")</f>
        <v>1586.58</v>
      </c>
      <c r="Y96" s="2">
        <f t="array" ref="Y96">IFERROR(INDEX('CAMAGUI DATA UNIFICADA'!$C$2:$T1007,MATCH(1,($A96='CAMAGUI DATA UNIFICADA'!$A$2:$A1007)*($T$1='CAMAGUI DATA UNIFICADA'!$B$2:$B1007),0),MATCH(Y$2,'CAMAGUI DATA UNIFICADA'!$C$1:$T$1,0)),"")</f>
        <v>11.49</v>
      </c>
      <c r="Z96" s="2">
        <f t="array" ref="Z96">IFERROR(INDEX('CAMAGUI DATA UNIFICADA'!$C$2:$T1007,MATCH(1,($A96='CAMAGUI DATA UNIFICADA'!$A$2:$A1007)*($T$1='CAMAGUI DATA UNIFICADA'!$B$2:$B1007),0),MATCH(Z$2,'CAMAGUI DATA UNIFICADA'!$C$1:$T$1,0)),"")</f>
        <v>3.37</v>
      </c>
      <c r="AA96" s="2">
        <f t="array" ref="AA96">IFERROR(INDEX('CAMAGUI DATA UNIFICADA'!$C$2:$T1007,MATCH(1,($A96='CAMAGUI DATA UNIFICADA'!$A$2:$A1007)*($T$1='CAMAGUI DATA UNIFICADA'!$B$2:$B1007),0),MATCH(AA$2,'CAMAGUI DATA UNIFICADA'!$C$1:$T$1,0)),"")</f>
        <v>4.51392</v>
      </c>
      <c r="AB96" s="60">
        <f t="array" ref="AB96">IFERROR(INDEX('CAMAGUI DATA UNIFICADA'!$C$2:$T1007,MATCH(1,($A96='CAMAGUI DATA UNIFICADA'!$A$2:$A1007)*($T$1='CAMAGUI DATA UNIFICADA'!$B$2:$B1007),0),MATCH(AB$2,'CAMAGUI DATA UNIFICADA'!$C$1:$T$1,0)),"")</f>
        <v>482021.1807</v>
      </c>
      <c r="AC96" s="33">
        <f t="array" ref="AC96">IFERROR(INDEX('CAMAGUI DATA UNIFICADA'!$C$2:$T1007,MATCH(1,($A96='CAMAGUI DATA UNIFICADA'!$A$2:$A1007)*($T$1='CAMAGUI DATA UNIFICADA'!$B$2:$B1007),0),MATCH(AC$2,'CAMAGUI DATA UNIFICADA'!$C$1:$T$1,0)),"")</f>
        <v>0.929173036</v>
      </c>
      <c r="AD96" s="23">
        <f t="array" ref="AD96">IFERROR(INDEX('CAMAGUI DATA UNIFICADA'!$C$2:$T1007,MATCH(1,($A96='CAMAGUI DATA UNIFICADA'!$A$2:$A1007)*($T$1='CAMAGUI DATA UNIFICADA'!$B$2:$B1007),0),MATCH(AD$2,'CAMAGUI DATA UNIFICADA'!$C$1:$T$1,0)),"")</f>
        <v>0.5355790896</v>
      </c>
      <c r="AE96" s="23">
        <f t="array" ref="AE96">IFERROR(INDEX('CAMAGUI DATA UNIFICADA'!$C$2:$T1007,MATCH(1,($A96='CAMAGUI DATA UNIFICADA'!$A$2:$A1007)*($T$1='CAMAGUI DATA UNIFICADA'!$B$2:$B1007),0),MATCH(AE$2,'CAMAGUI DATA UNIFICADA'!$C$1:$T$1,0)),"")</f>
        <v>0.55</v>
      </c>
      <c r="AF96" s="60">
        <f t="array" ref="AF96">IFERROR(INDEX('CAMAGUI DATA UNIFICADA'!$C$2:$T1007,MATCH(1,($A96='CAMAGUI DATA UNIFICADA'!$A$2:$A1007)*($T$1='CAMAGUI DATA UNIFICADA'!$B$2:$B1007),0),MATCH(AF$2,'CAMAGUI DATA UNIFICADA'!$C$1:$T$1,0)),"")</f>
        <v>82500</v>
      </c>
      <c r="AG96" s="2">
        <f t="array" ref="AG96">IFERROR(INDEX('CAMAGUI DATA UNIFICADA'!$C$2:$T1007,MATCH(1,($A96='CAMAGUI DATA UNIFICADA'!$A$2:$A1007)*($T$1='CAMAGUI DATA UNIFICADA'!$B$2:$B1007),0),MATCH(AG$2,'CAMAGUI DATA UNIFICADA'!$C$1:$T$1,0)),"")</f>
        <v>3</v>
      </c>
      <c r="AH96" s="2">
        <f t="array" ref="AH96">IFERROR(INDEX('CAMAGUI DATA UNIFICADA'!$C$2:$T1007,MATCH(1,($A96='CAMAGUI DATA UNIFICADA'!$A$2:$A1007)*($T$1='CAMAGUI DATA UNIFICADA'!$B$2:$B1007),0),MATCH(AH$2,'CAMAGUI DATA UNIFICADA'!$C$1:$T$1,0)),"")</f>
        <v>14.49</v>
      </c>
      <c r="AI96" s="33">
        <f t="array" ref="AI96">IFERROR(INDEX('CAMAGUI DATA UNIFICADA'!$C$2:$T1007,MATCH(1,($A96='CAMAGUI DATA UNIFICADA'!$A$2:$A1007)*($T$1='CAMAGUI DATA UNIFICADA'!$B$2:$B1007),0),MATCH(AI$2,'CAMAGUI DATA UNIFICADA'!$C$1:$T$1,0)),"")</f>
        <v>4.00944</v>
      </c>
      <c r="AJ96" s="60">
        <f t="array" ref="AJ96">IFERROR(INDEX('CAMAGUI DATA UNIFICADA'!$C$2:$T1007,MATCH(1,($A96='CAMAGUI DATA UNIFICADA'!$A$2:$A1007)*($T$1='CAMAGUI DATA UNIFICADA'!$B$2:$B1007),0),MATCH(AJ$2,'CAMAGUI DATA UNIFICADA'!$C$1:$T$1,0)),"")</f>
        <v>297.0267493</v>
      </c>
      <c r="AK96" s="140">
        <f t="array" ref="AK96">IFERROR(INDEX('CAMAGUI DATA UNIFICADA'!$C$2:$T1007,MATCH(1,($A96='CAMAGUI DATA UNIFICADA'!$A$2:$A1007)*($T$1='CAMAGUI DATA UNIFICADA'!$B$2:$B1007),0),MATCH(AK$2,'CAMAGUI DATA UNIFICADA'!$C$1:$T$1,0)),"")</f>
        <v>11.75668733</v>
      </c>
      <c r="AL96" s="138" t="str">
        <f t="array" ref="AL96">IFERROR(INDEX('CAMAGUI DATA UNIFICADA'!$C$2:$T1007,MATCH(1,($A96='CAMAGUI DATA UNIFICADA'!$A$2:$A1007)*($AL$1='CAMAGUI DATA UNIFICADA'!$B$2:$B1007),0),MATCH(AL$2,'CAMAGUI DATA UNIFICADA'!$C$1:$T$1,0)),"")</f>
        <v>CA3031024</v>
      </c>
      <c r="AM96" s="2">
        <f t="array" ref="AM96">IFERROR(INDEX('CAMAGUI DATA UNIFICADA'!$C$2:$T1007,MATCH(1,($A96='CAMAGUI DATA UNIFICADA'!$A$2:$A1007)*($AL$1='CAMAGUI DATA UNIFICADA'!$B$2:$B1007),0),MATCH(AM$2,'CAMAGUI DATA UNIFICADA'!$C$1:$T$1,0)),"")</f>
        <v>400</v>
      </c>
      <c r="AN96" s="2">
        <f t="array" ref="AN96">IFERROR(INDEX('CAMAGUI DATA UNIFICADA'!$C$2:$T1007,MATCH(1,($A96='CAMAGUI DATA UNIFICADA'!$A$2:$A1007)*($AL$1='CAMAGUI DATA UNIFICADA'!$B$2:$B1007),0),MATCH(AN$2,'CAMAGUI DATA UNIFICADA'!$C$1:$T$1,0)),"")</f>
        <v>2550</v>
      </c>
      <c r="AO96" s="2" t="str">
        <f t="array" ref="AO96">IFERROR(INDEX('CAMAGUI DATA UNIFICADA'!$C$2:$T1007,MATCH(1,($A96='CAMAGUI DATA UNIFICADA'!$A$2:$A1007)*($AL$1='CAMAGUI DATA UNIFICADA'!$B$2:$B1007),0),MATCH(AO$2,'CAMAGUI DATA UNIFICADA'!$C$1:$T$1,0)),"")</f>
        <v>SKR MAST E AD</v>
      </c>
      <c r="AP96" s="139">
        <f t="array" ref="AP96">IFERROR(INDEX('CAMAGUI DATA UNIFICADA'!$C$2:$T1007,MATCH(1,($A96='CAMAGUI DATA UNIFICADA'!$A$2:$A1007)*($AL$1='CAMAGUI DATA UNIFICADA'!$B$2:$B1007),0),MATCH(AP$2,'CAMAGUI DATA UNIFICADA'!$C$1:$T$1,0)),"")</f>
        <v>2610.18</v>
      </c>
      <c r="AQ96" s="2">
        <f t="array" ref="AQ96">IFERROR(INDEX('CAMAGUI DATA UNIFICADA'!$C$2:$T1007,MATCH(1,($A96='CAMAGUI DATA UNIFICADA'!$A$2:$A1007)*($AL$1='CAMAGUI DATA UNIFICADA'!$B$2:$B1007),0),MATCH(AQ$2,'CAMAGUI DATA UNIFICADA'!$C$1:$T$1,0)),"")</f>
        <v>10.12</v>
      </c>
      <c r="AR96" s="2">
        <f t="array" ref="AR96">IFERROR(INDEX('CAMAGUI DATA UNIFICADA'!$C$2:$T1007,MATCH(1,($A96='CAMAGUI DATA UNIFICADA'!$A$2:$A1007)*($AL$1='CAMAGUI DATA UNIFICADA'!$B$2:$B1007),0),MATCH(AR$2,'CAMAGUI DATA UNIFICADA'!$C$1:$T$1,0)),"")</f>
        <v>3.08</v>
      </c>
      <c r="AS96" s="33">
        <f t="array" ref="AS96">IFERROR(INDEX('CAMAGUI DATA UNIFICADA'!$C$2:$T1007,MATCH(1,($A96='CAMAGUI DATA UNIFICADA'!$A$2:$A1007)*($AL$1='CAMAGUI DATA UNIFICADA'!$B$2:$B1007),0),MATCH(AS$2,'CAMAGUI DATA UNIFICADA'!$C$1:$T$1,0)),"")</f>
        <v>4.81008</v>
      </c>
      <c r="AT96" s="60">
        <f t="array" ref="AT96">IFERROR(INDEX('CAMAGUI DATA UNIFICADA'!$C$2:$T1007,MATCH(1,($A96='CAMAGUI DATA UNIFICADA'!$A$2:$A1007)*($AL$1='CAMAGUI DATA UNIFICADA'!$B$2:$B1007),0),MATCH(AT$2,'CAMAGUI DATA UNIFICADA'!$C$1:$T$1,0)),"")</f>
        <v>821726.2852</v>
      </c>
      <c r="AU96" s="33">
        <f t="array" ref="AU96">IFERROR(INDEX('CAMAGUI DATA UNIFICADA'!$C$2:$T1007,MATCH(1,($A96='CAMAGUI DATA UNIFICADA'!$A$2:$A1007)*($AL$1='CAMAGUI DATA UNIFICADA'!$B$2:$B1007),0),MATCH(AU$2,'CAMAGUI DATA UNIFICADA'!$C$1:$T$1,0)),"")</f>
        <v>1.051329623</v>
      </c>
      <c r="AV96" s="23">
        <f t="array" ref="AV96">IFERROR(INDEX('CAMAGUI DATA UNIFICADA'!$C$2:$T1007,MATCH(1,($A96='CAMAGUI DATA UNIFICADA'!$A$2:$A1007)*($AL$1='CAMAGUI DATA UNIFICADA'!$B$2:$B1007),0),MATCH(AV$2,'CAMAGUI DATA UNIFICADA'!$C$1:$T$1,0)),"")</f>
        <v>0.7825964621</v>
      </c>
      <c r="AW96" s="23">
        <f t="array" ref="AW96">IFERROR(INDEX('CAMAGUI DATA UNIFICADA'!$C$2:$T1007,MATCH(1,($A96='CAMAGUI DATA UNIFICADA'!$A$2:$A1007)*($AL$1='CAMAGUI DATA UNIFICADA'!$B$2:$B1007),0),MATCH(AW$2,'CAMAGUI DATA UNIFICADA'!$C$1:$T$1,0)),"")</f>
        <v>0.75</v>
      </c>
      <c r="AX96" s="60">
        <f t="array" ref="AX96">IFERROR(INDEX('CAMAGUI DATA UNIFICADA'!$C$2:$T1007,MATCH(1,($A96='CAMAGUI DATA UNIFICADA'!$A$2:$A1007)*($AL$1='CAMAGUI DATA UNIFICADA'!$B$2:$B1007),0),MATCH(AX$2,'CAMAGUI DATA UNIFICADA'!$C$1:$T$1,0)),"")</f>
        <v>112500</v>
      </c>
      <c r="AY96" s="2">
        <f t="array" ref="AY96">IFERROR(INDEX('CAMAGUI DATA UNIFICADA'!$C$2:$T1007,MATCH(1,($A96='CAMAGUI DATA UNIFICADA'!$A$2:$A1007)*($AL$1='CAMAGUI DATA UNIFICADA'!$B$2:$B1007),0),MATCH(AY$2,'CAMAGUI DATA UNIFICADA'!$C$1:$T$1,0)),"")</f>
        <v>3</v>
      </c>
      <c r="AZ96" s="2">
        <f t="array" ref="AZ96">IFERROR(INDEX('CAMAGUI DATA UNIFICADA'!$C$2:$T1007,MATCH(1,($A96='CAMAGUI DATA UNIFICADA'!$A$2:$A1007)*($AL$1='CAMAGUI DATA UNIFICADA'!$B$2:$B1007),0),MATCH(AZ$2,'CAMAGUI DATA UNIFICADA'!$C$1:$T$1,0)),"")</f>
        <v>13.12</v>
      </c>
      <c r="BA96" s="33">
        <f t="array" ref="BA96">IFERROR(INDEX('CAMAGUI DATA UNIFICADA'!$C$2:$T1007,MATCH(1,($A96='CAMAGUI DATA UNIFICADA'!$A$2:$A1007)*($AL$1='CAMAGUI DATA UNIFICADA'!$B$2:$B1007),0),MATCH(BA$2,'CAMAGUI DATA UNIFICADA'!$C$1:$T$1,0)),"")</f>
        <v>4.22928</v>
      </c>
      <c r="BB96" s="60">
        <f t="array" ref="BB96">IFERROR(INDEX('CAMAGUI DATA UNIFICADA'!$C$2:$T1007,MATCH(1,($A96='CAMAGUI DATA UNIFICADA'!$A$2:$A1007)*($AL$1='CAMAGUI DATA UNIFICADA'!$B$2:$B1007),0),MATCH(BB$2,'CAMAGUI DATA UNIFICADA'!$C$1:$T$1,0)),"")</f>
        <v>457.2889332</v>
      </c>
      <c r="BC96" s="140">
        <f t="array" ref="BC96">IFERROR(INDEX('CAMAGUI DATA UNIFICADA'!$C$2:$T1007,MATCH(1,($A96='CAMAGUI DATA UNIFICADA'!$A$2:$A1007)*($AL$1='CAMAGUI DATA UNIFICADA'!$B$2:$B1007),0),MATCH(BC$2,'CAMAGUI DATA UNIFICADA'!$C$1:$T$1,0)),"")</f>
        <v>14.3222333</v>
      </c>
      <c r="BD96" s="138" t="str">
        <f t="array" ref="BD96">IFERROR(INDEX('CAMAGUI DATA UNIFICADA'!$C$2:$T1007,MATCH(1,($A96='CAMAGUI DATA UNIFICADA'!$A$2:$A1007)*($BD$1='CAMAGUI DATA UNIFICADA'!$B$2:$B1007),0),MATCH(BD$2,'CAMAGUI DATA UNIFICADA'!$C$1:$T$1,0)),"")</f>
        <v>CA4210824</v>
      </c>
      <c r="BE96" s="2" t="str">
        <f t="array" ref="BE96">IFERROR(INDEX('CAMAGUI DATA UNIFICADA'!$C$2:$T1007,MATCH(1,($A96='CAMAGUI DATA UNIFICADA'!$A$2:$A1007)*($BD$1='CAMAGUI DATA UNIFICADA'!$B$2:$B1007),0),MATCH(BE$2,'CAMAGUI DATA UNIFICADA'!$C$1:$T$1,0)),"")</f>
        <v/>
      </c>
      <c r="BF96" s="2">
        <f t="array" ref="BF96">IFERROR(INDEX('CAMAGUI DATA UNIFICADA'!$C$2:$T1007,MATCH(1,($A96='CAMAGUI DATA UNIFICADA'!$A$2:$A1007)*($BD$1='CAMAGUI DATA UNIFICADA'!$B$2:$B1007),0),MATCH(BF$2,'CAMAGUI DATA UNIFICADA'!$C$1:$T$1,0)),"")</f>
        <v>1350</v>
      </c>
      <c r="BG96" s="2" t="str">
        <f t="array" ref="BG96">IFERROR(INDEX('CAMAGUI DATA UNIFICADA'!$C$2:$T1007,MATCH(1,($A96='CAMAGUI DATA UNIFICADA'!$A$2:$A1007)*($BD$1='CAMAGUI DATA UNIFICADA'!$B$2:$B1007),0),MATCH(BG$2,'CAMAGUI DATA UNIFICADA'!$C$1:$T$1,0)),"")</f>
        <v>SKR OPTILINE P</v>
      </c>
      <c r="BH96" s="139">
        <f t="array" ref="BH96">IFERROR(INDEX('CAMAGUI DATA UNIFICADA'!$C$2:$T1007,MATCH(1,($A96='CAMAGUI DATA UNIFICADA'!$A$2:$A1007)*($BD$1='CAMAGUI DATA UNIFICADA'!$B$2:$B1007),0),MATCH(BH$2,'CAMAGUI DATA UNIFICADA'!$C$1:$T$1,0)),"")</f>
        <v>1458</v>
      </c>
      <c r="BI96" s="2">
        <f t="array" ref="BI96">IFERROR(INDEX('CAMAGUI DATA UNIFICADA'!$C$2:$T1007,MATCH(1,($A96='CAMAGUI DATA UNIFICADA'!$A$2:$A1007)*($BD$1='CAMAGUI DATA UNIFICADA'!$B$2:$B1007),0),MATCH(BI$2,'CAMAGUI DATA UNIFICADA'!$C$1:$T$1,0)),"")</f>
        <v>29</v>
      </c>
      <c r="BJ96" s="2">
        <f t="array" ref="BJ96">IFERROR(INDEX('CAMAGUI DATA UNIFICADA'!$C$2:$T1007,MATCH(1,($A96='CAMAGUI DATA UNIFICADA'!$A$2:$A1007)*($BD$1='CAMAGUI DATA UNIFICADA'!$B$2:$B1007),0),MATCH(BJ$2,'CAMAGUI DATA UNIFICADA'!$C$1:$T$1,0)),"")</f>
        <v>2.25</v>
      </c>
      <c r="BK96" s="33">
        <f t="array" ref="BK96">IFERROR(INDEX('CAMAGUI DATA UNIFICADA'!$C$2:$T1007,MATCH(1,($A96='CAMAGUI DATA UNIFICADA'!$A$2:$A1007)*($BD$1='CAMAGUI DATA UNIFICADA'!$B$2:$B1007),0),MATCH(BK$2,'CAMAGUI DATA UNIFICADA'!$C$1:$T$1,0)),"")</f>
        <v>2.772</v>
      </c>
      <c r="BL96" s="60">
        <f t="array" ref="BL96">IFERROR(INDEX('CAMAGUI DATA UNIFICADA'!$C$2:$T1007,MATCH(1,($A96='CAMAGUI DATA UNIFICADA'!$A$2:$A1007)*($BD$1='CAMAGUI DATA UNIFICADA'!$B$2:$B1007),0),MATCH(BL$2,'CAMAGUI DATA UNIFICADA'!$C$1:$T$1,0)),"")</f>
        <v>0</v>
      </c>
      <c r="BM96" s="33">
        <f t="array" ref="BM96">IFERROR(INDEX('CAMAGUI DATA UNIFICADA'!$C$2:$T1007,MATCH(1,($A96='CAMAGUI DATA UNIFICADA'!$A$2:$A1007)*($BD$1='CAMAGUI DATA UNIFICADA'!$B$2:$B1007),0),MATCH(BM$2,'CAMAGUI DATA UNIFICADA'!$C$1:$T$1,0)),"")</f>
        <v>2.142857143</v>
      </c>
      <c r="BN96" s="23">
        <f t="array" ref="BN96">IFERROR(INDEX('CAMAGUI DATA UNIFICADA'!$C$2:$T1007,MATCH(1,($A96='CAMAGUI DATA UNIFICADA'!$A$2:$A1007)*($BD$1='CAMAGUI DATA UNIFICADA'!$B$2:$B1007),0),MATCH(BN$2,'CAMAGUI DATA UNIFICADA'!$C$1:$T$1,0)),"")</f>
        <v>0</v>
      </c>
      <c r="BO96" s="23">
        <f t="array" ref="BO96">IFERROR(INDEX('CAMAGUI DATA UNIFICADA'!$C$2:$T1007,MATCH(1,($A96='CAMAGUI DATA UNIFICADA'!$A$2:$A1007)*($BD$1='CAMAGUI DATA UNIFICADA'!$B$2:$B1007),0),MATCH(BO$2,'CAMAGUI DATA UNIFICADA'!$C$1:$T$1,0)),"")</f>
        <v>0.35</v>
      </c>
      <c r="BP96" s="60">
        <f t="array" ref="BP96">IFERROR(INDEX('CAMAGUI DATA UNIFICADA'!$C$2:$T1007,MATCH(1,($A96='CAMAGUI DATA UNIFICADA'!$A$2:$A1007)*($BD$1='CAMAGUI DATA UNIFICADA'!$B$2:$B1007),0),MATCH(BP$2,'CAMAGUI DATA UNIFICADA'!$C$1:$T$1,0)),"")</f>
        <v>58333.33333</v>
      </c>
      <c r="BQ96" s="2" t="str">
        <f t="array" ref="BQ96">IFERROR(INDEX('CAMAGUI DATA UNIFICADA'!$C$2:$T1007,MATCH(1,($A96='CAMAGUI DATA UNIFICADA'!$A$2:$A1007)*($BD$1='CAMAGUI DATA UNIFICADA'!$B$2:$B1007),0),MATCH(BQ$2,'CAMAGUI DATA UNIFICADA'!$C$1:$T$1,0)),"")</f>
        <v/>
      </c>
      <c r="BR96" s="2">
        <f t="array" ref="BR96">IFERROR(INDEX('CAMAGUI DATA UNIFICADA'!$C$2:$T1007,MATCH(1,($A96='CAMAGUI DATA UNIFICADA'!$A$2:$A1007)*($BD$1='CAMAGUI DATA UNIFICADA'!$B$2:$B1007),0),MATCH(BR$2,'CAMAGUI DATA UNIFICADA'!$C$1:$T$1,0)),"")</f>
        <v>29</v>
      </c>
      <c r="BS96" s="33">
        <f t="array" ref="BS96">IFERROR(INDEX('CAMAGUI DATA UNIFICADA'!$C$2:$T1007,MATCH(1,($A96='CAMAGUI DATA UNIFICADA'!$A$2:$A1007)*($BD$1='CAMAGUI DATA UNIFICADA'!$B$2:$B1007),0),MATCH(BS$2,'CAMAGUI DATA UNIFICADA'!$C$1:$T$1,0)),"")</f>
        <v>2.772</v>
      </c>
      <c r="BT96" s="60">
        <f t="array" ref="BT96">IFERROR(INDEX('CAMAGUI DATA UNIFICADA'!$C$2:$T1007,MATCH(1,($A96='CAMAGUI DATA UNIFICADA'!$A$2:$A1007)*($BD$1='CAMAGUI DATA UNIFICADA'!$B$2:$B1007),0),MATCH(BT$2,'CAMAGUI DATA UNIFICADA'!$C$1:$T$1,0)),"")</f>
        <v>215.0835604</v>
      </c>
      <c r="BU96" s="140">
        <f t="array" ref="BU96">IFERROR(INDEX('CAMAGUI DATA UNIFICADA'!$C$2:$T1007,MATCH(1,($A96='CAMAGUI DATA UNIFICADA'!$A$2:$A1007)*($BD$1='CAMAGUI DATA UNIFICADA'!$B$2:$B1007),0),MATCH(BU$2,'CAMAGUI DATA UNIFICADA'!$C$1:$T$1,0)),"")</f>
        <v>53.7708901</v>
      </c>
      <c r="BV96" s="138" t="str">
        <f t="array" ref="BV96">IFERROR(INDEX('CAMAGUI DATA UNIFICADA'!$C$2:$T1007,MATCH(1,($A96='CAMAGUI DATA UNIFICADA'!$A$2:$A1007)*($BV$1='CAMAGUI DATA UNIFICADA'!$B$2:$B1007),0),MATCH(BV$2,'CAMAGUI DATA UNIFICADA'!$C$1:$T$1,0)),"")</f>
        <v>CA5210824</v>
      </c>
      <c r="BW96" s="2" t="str">
        <f t="array" ref="BW96">IFERROR(INDEX('CAMAGUI DATA UNIFICADA'!$C$2:$T1007,MATCH(1,($A96='CAMAGUI DATA UNIFICADA'!$A$2:$A1007)*($BV$1='CAMAGUI DATA UNIFICADA'!$B$2:$B1007),0),MATCH(BW$2,'CAMAGUI DATA UNIFICADA'!$C$1:$T$1,0)),"")</f>
        <v/>
      </c>
      <c r="BX96" s="2">
        <f t="array" ref="BX96">IFERROR(INDEX('CAMAGUI DATA UNIFICADA'!$C$2:$T1007,MATCH(1,($A96='CAMAGUI DATA UNIFICADA'!$A$2:$A1007)*($BV$1='CAMAGUI DATA UNIFICADA'!$B$2:$B1007),0),MATCH(BX$2,'CAMAGUI DATA UNIFICADA'!$C$1:$T$1,0)),"")</f>
        <v>225</v>
      </c>
      <c r="BY96" s="2" t="str">
        <f t="array" ref="BY96">IFERROR(INDEX('CAMAGUI DATA UNIFICADA'!$C$2:$T1007,MATCH(1,($A96='CAMAGUI DATA UNIFICADA'!$A$2:$A1007)*($BV$1='CAMAGUI DATA UNIFICADA'!$B$2:$B1007),0),MATCH(BY$2,'CAMAGUI DATA UNIFICADA'!$C$1:$T$1,0)),"")</f>
        <v>SKR OPTILINE P</v>
      </c>
      <c r="BZ96" s="139">
        <f t="array" ref="BZ96">IFERROR(INDEX('CAMAGUI DATA UNIFICADA'!$C$2:$T1007,MATCH(1,($A96='CAMAGUI DATA UNIFICADA'!$A$2:$A1007)*($BV$1='CAMAGUI DATA UNIFICADA'!$B$2:$B1007),0),MATCH(BZ$2,'CAMAGUI DATA UNIFICADA'!$C$1:$T$1,0)),"")</f>
        <v>243</v>
      </c>
      <c r="CA96" s="2">
        <f t="array" ref="CA96">IFERROR(INDEX('CAMAGUI DATA UNIFICADA'!$C$2:$T1007,MATCH(1,($A96='CAMAGUI DATA UNIFICADA'!$A$2:$A1007)*($BV$1='CAMAGUI DATA UNIFICADA'!$B$2:$B1007),0),MATCH(CA$2,'CAMAGUI DATA UNIFICADA'!$C$1:$T$1,0)),"")</f>
        <v>29.72</v>
      </c>
      <c r="CB96" s="2">
        <f t="array" ref="CB96">IFERROR(INDEX('CAMAGUI DATA UNIFICADA'!$C$2:$T1007,MATCH(1,($A96='CAMAGUI DATA UNIFICADA'!$A$2:$A1007)*($BV$1='CAMAGUI DATA UNIFICADA'!$B$2:$B1007),0),MATCH(CB$2,'CAMAGUI DATA UNIFICADA'!$C$1:$T$1,0)),"")</f>
        <v>1.36</v>
      </c>
      <c r="CC96" s="33">
        <f t="array" ref="CC96">IFERROR(INDEX('CAMAGUI DATA UNIFICADA'!$C$2:$T1007,MATCH(1,($A96='CAMAGUI DATA UNIFICADA'!$A$2:$A1007)*($BV$1='CAMAGUI DATA UNIFICADA'!$B$2:$B1007),0),MATCH(CC$2,'CAMAGUI DATA UNIFICADA'!$C$1:$T$1,0)),"")</f>
        <v>2.67696</v>
      </c>
      <c r="CD96" s="60">
        <f t="array" ref="CD96">IFERROR(INDEX('CAMAGUI DATA UNIFICADA'!$C$2:$T1007,MATCH(1,($A96='CAMAGUI DATA UNIFICADA'!$A$2:$A1007)*($BV$1='CAMAGUI DATA UNIFICADA'!$B$2:$B1007),0),MATCH(CD$2,'CAMAGUI DATA UNIFICADA'!$C$1:$T$1,0)),"")</f>
        <v>0</v>
      </c>
      <c r="CE96" s="33">
        <f t="array" ref="CE96">IFERROR(INDEX('CAMAGUI DATA UNIFICADA'!$C$2:$T1007,MATCH(1,($A96='CAMAGUI DATA UNIFICADA'!$A$2:$A1007)*($BV$1='CAMAGUI DATA UNIFICADA'!$B$2:$B1007),0),MATCH(CE$2,'CAMAGUI DATA UNIFICADA'!$C$1:$T$1,0)),"")</f>
        <v>0.6475192817</v>
      </c>
      <c r="CF96" s="23">
        <f t="array" ref="CF96">IFERROR(INDEX('CAMAGUI DATA UNIFICADA'!$C$2:$T1007,MATCH(1,($A96='CAMAGUI DATA UNIFICADA'!$A$2:$A1007)*($BV$1='CAMAGUI DATA UNIFICADA'!$B$2:$B1007),0),MATCH(CF$2,'CAMAGUI DATA UNIFICADA'!$C$1:$T$1,0)),"")</f>
        <v>0</v>
      </c>
      <c r="CG96" s="23">
        <f t="array" ref="CG96">IFERROR(INDEX('CAMAGUI DATA UNIFICADA'!$C$2:$T1007,MATCH(1,($A96='CAMAGUI DATA UNIFICADA'!$A$2:$A1007)*($BV$1='CAMAGUI DATA UNIFICADA'!$B$2:$B1007),0),MATCH(CG$2,'CAMAGUI DATA UNIFICADA'!$C$1:$T$1,0)),"")</f>
        <v>0.35</v>
      </c>
      <c r="CH96" s="60">
        <f t="array" ref="CH96">IFERROR(INDEX('CAMAGUI DATA UNIFICADA'!$C$2:$T1007,MATCH(1,($A96='CAMAGUI DATA UNIFICADA'!$A$2:$A1007)*($BV$1='CAMAGUI DATA UNIFICADA'!$B$2:$B1007),0),MATCH(CH$2,'CAMAGUI DATA UNIFICADA'!$C$1:$T$1,0)),"")</f>
        <v>60833.33333</v>
      </c>
      <c r="CI96" s="2" t="str">
        <f t="array" ref="CI96">IFERROR(INDEX('CAMAGUI DATA UNIFICADA'!$C$2:$T1007,MATCH(1,($A96='CAMAGUI DATA UNIFICADA'!$A$2:$A1007)*($BV$1='CAMAGUI DATA UNIFICADA'!$B$2:$B1007),0),MATCH(CI$2,'CAMAGUI DATA UNIFICADA'!$C$1:$T$1,0)),"")</f>
        <v/>
      </c>
      <c r="CJ96" s="2">
        <f t="array" ref="CJ96">IFERROR(INDEX('CAMAGUI DATA UNIFICADA'!$C$2:$T1007,MATCH(1,($A96='CAMAGUI DATA UNIFICADA'!$A$2:$A1007)*($BV$1='CAMAGUI DATA UNIFICADA'!$B$2:$B1007),0),MATCH(CJ$2,'CAMAGUI DATA UNIFICADA'!$C$1:$T$1,0)),"")</f>
        <v>29.72</v>
      </c>
      <c r="CK96" s="33">
        <f t="array" ref="CK96">IFERROR(INDEX('CAMAGUI DATA UNIFICADA'!$C$2:$T1007,MATCH(1,($A96='CAMAGUI DATA UNIFICADA'!$A$2:$A1007)*($BV$1='CAMAGUI DATA UNIFICADA'!$B$2:$B1007),0),MATCH(CK$2,'CAMAGUI DATA UNIFICADA'!$C$1:$T$1,0)),"")</f>
        <v>2.67696</v>
      </c>
      <c r="CL96" s="60">
        <f t="array" ref="CL96">IFERROR(INDEX('CAMAGUI DATA UNIFICADA'!$C$2:$T1007,MATCH(1,($A96='CAMAGUI DATA UNIFICADA'!$A$2:$A1007)*($BV$1='CAMAGUI DATA UNIFICADA'!$B$2:$B1007),0),MATCH(CL$2,'CAMAGUI DATA UNIFICADA'!$C$1:$T$1,0)),"")</f>
        <v>194.2403953</v>
      </c>
      <c r="CM96" s="140">
        <f t="array" ref="CM96">IFERROR(INDEX('CAMAGUI DATA UNIFICADA'!$C$2:$T1007,MATCH(1,($A96='CAMAGUI DATA UNIFICADA'!$A$2:$A1007)*($BV$1='CAMAGUI DATA UNIFICADA'!$B$2:$B1007),0),MATCH(CM$2,'CAMAGUI DATA UNIFICADA'!$C$1:$T$1,0)),"")</f>
        <v>48.56009882</v>
      </c>
      <c r="CN96" s="138" t="str">
        <f t="array" ref="CN96">IFERROR(INDEX('CAMAGUI DATA UNIFICADA'!$C$2:$T1007,MATCH(1,($A96='CAMAGUI DATA UNIFICADA'!$A$2:$A1007)*($CN$1='CAMAGUI DATA UNIFICADA'!$B$2:$B1007),0),MATCH(CN$2,'CAMAGUI DATA UNIFICADA'!$C$1:$T$1,0)),"")</f>
        <v>CA6250824</v>
      </c>
      <c r="CO96" s="2" t="str">
        <f t="array" ref="CO96">IFERROR(INDEX('CAMAGUI DATA UNIFICADA'!$C$2:$T1007,MATCH(1,($A96='CAMAGUI DATA UNIFICADA'!$A$2:$A1007)*($CN$1='CAMAGUI DATA UNIFICADA'!$B$2:$B1007),0),MATCH(CO$2,'CAMAGUI DATA UNIFICADA'!$C$1:$T$1,0)),"")</f>
        <v/>
      </c>
      <c r="CP96" s="2">
        <f t="array" ref="CP96">IFERROR(INDEX('CAMAGUI DATA UNIFICADA'!$C$2:$T1007,MATCH(1,($A96='CAMAGUI DATA UNIFICADA'!$A$2:$A1007)*($CN$1='CAMAGUI DATA UNIFICADA'!$B$2:$B1007),0),MATCH(CP$2,'CAMAGUI DATA UNIFICADA'!$C$1:$T$1,0)),"")</f>
        <v>1975</v>
      </c>
      <c r="CQ96" s="2" t="str">
        <f t="array" ref="CQ96">IFERROR(INDEX('CAMAGUI DATA UNIFICADA'!$C$2:$T1007,MATCH(1,($A96='CAMAGUI DATA UNIFICADA'!$A$2:$A1007)*($CN$1='CAMAGUI DATA UNIFICADA'!$B$2:$B1007),0),MATCH(CQ$2,'CAMAGUI DATA UNIFICADA'!$C$1:$T$1,0)),"")</f>
        <v>SKR OPTILINE P</v>
      </c>
      <c r="CR96" s="139">
        <f t="array" ref="CR96">IFERROR(INDEX('CAMAGUI DATA UNIFICADA'!$C$2:$T1007,MATCH(1,($A96='CAMAGUI DATA UNIFICADA'!$A$2:$A1007)*($CN$1='CAMAGUI DATA UNIFICADA'!$B$2:$B1007),0),MATCH(CR$2,'CAMAGUI DATA UNIFICADA'!$C$1:$T$1,0)),"")</f>
        <v>2133</v>
      </c>
      <c r="CS96" s="2">
        <f t="array" ref="CS96">IFERROR(INDEX('CAMAGUI DATA UNIFICADA'!$C$2:$T1007,MATCH(1,($A96='CAMAGUI DATA UNIFICADA'!$A$2:$A1007)*($CN$1='CAMAGUI DATA UNIFICADA'!$B$2:$B1007),0),MATCH(CS$2,'CAMAGUI DATA UNIFICADA'!$C$1:$T$1,0)),"")</f>
        <v>29</v>
      </c>
      <c r="CT96" s="2">
        <f t="array" ref="CT96">IFERROR(INDEX('CAMAGUI DATA UNIFICADA'!$C$2:$T1007,MATCH(1,($A96='CAMAGUI DATA UNIFICADA'!$A$2:$A1007)*($CN$1='CAMAGUI DATA UNIFICADA'!$B$2:$B1007),0),MATCH(CT$2,'CAMAGUI DATA UNIFICADA'!$C$1:$T$1,0)),"")</f>
        <v>5.63</v>
      </c>
      <c r="CU96" s="33">
        <f t="array" ref="CU96">IFERROR(INDEX('CAMAGUI DATA UNIFICADA'!$C$2:$T1007,MATCH(1,($A96='CAMAGUI DATA UNIFICADA'!$A$2:$A1007)*($CN$1='CAMAGUI DATA UNIFICADA'!$B$2:$B1007),0),MATCH(CU$2,'CAMAGUI DATA UNIFICADA'!$C$1:$T$1,0)),"")</f>
        <v>2.772</v>
      </c>
      <c r="CV96" s="60">
        <f t="array" ref="CV96">IFERROR(INDEX('CAMAGUI DATA UNIFICADA'!$C$2:$T1007,MATCH(1,($A96='CAMAGUI DATA UNIFICADA'!$A$2:$A1007)*($CN$1='CAMAGUI DATA UNIFICADA'!$B$2:$B1007),0),MATCH(CV$2,'CAMAGUI DATA UNIFICADA'!$C$1:$T$1,0)),"")</f>
        <v>0</v>
      </c>
      <c r="CW96" s="33">
        <f t="array" ref="CW96">IFERROR(INDEX('CAMAGUI DATA UNIFICADA'!$C$2:$T1007,MATCH(1,($A96='CAMAGUI DATA UNIFICADA'!$A$2:$A1007)*($CN$1='CAMAGUI DATA UNIFICADA'!$B$2:$B1007),0),MATCH(CW$2,'CAMAGUI DATA UNIFICADA'!$C$1:$T$1,0)),"")</f>
        <v>0.8352364036</v>
      </c>
      <c r="CX96" s="23">
        <f t="array" ref="CX96">IFERROR(INDEX('CAMAGUI DATA UNIFICADA'!$C$2:$T1007,MATCH(1,($A96='CAMAGUI DATA UNIFICADA'!$A$2:$A1007)*($CN$1='CAMAGUI DATA UNIFICADA'!$B$2:$B1007),0),MATCH(CX$2,'CAMAGUI DATA UNIFICADA'!$C$1:$T$1,0)),"")</f>
        <v>0</v>
      </c>
      <c r="CY96" s="23">
        <f t="array" ref="CY96">IFERROR(INDEX('CAMAGUI DATA UNIFICADA'!$C$2:$T1007,MATCH(1,($A96='CAMAGUI DATA UNIFICADA'!$A$2:$A1007)*($CN$1='CAMAGUI DATA UNIFICADA'!$B$2:$B1007),0),MATCH(CY$2,'CAMAGUI DATA UNIFICADA'!$C$1:$T$1,0)),"")</f>
        <v>0.35</v>
      </c>
      <c r="CZ96" s="60">
        <f t="array" ref="CZ96">IFERROR(INDEX('CAMAGUI DATA UNIFICADA'!$C$2:$T1007,MATCH(1,($A96='CAMAGUI DATA UNIFICADA'!$A$2:$A1007)*($CN$1='CAMAGUI DATA UNIFICADA'!$B$2:$B1007),0),MATCH(CZ$2,'CAMAGUI DATA UNIFICADA'!$C$1:$T$1,0)),"")</f>
        <v>48000</v>
      </c>
      <c r="DA96" s="2" t="str">
        <f t="array" ref="DA96">IFERROR(INDEX('CAMAGUI DATA UNIFICADA'!$C$2:$T1007,MATCH(1,($A96='CAMAGUI DATA UNIFICADA'!$A$2:$A1007)*($CN$1='CAMAGUI DATA UNIFICADA'!$B$2:$B1007),0),MATCH(DA$2,'CAMAGUI DATA UNIFICADA'!$C$1:$T$1,0)),"")</f>
        <v/>
      </c>
      <c r="DB96" s="2">
        <f t="array" ref="DB96">IFERROR(INDEX('CAMAGUI DATA UNIFICADA'!$C$2:$T1007,MATCH(1,($A96='CAMAGUI DATA UNIFICADA'!$A$2:$A1007)*($CN$1='CAMAGUI DATA UNIFICADA'!$B$2:$B1007),0),MATCH(DB$2,'CAMAGUI DATA UNIFICADA'!$C$1:$T$1,0)),"")</f>
        <v>29</v>
      </c>
      <c r="DC96" s="33">
        <f t="array" ref="DC96">IFERROR(INDEX('CAMAGUI DATA UNIFICADA'!$C$2:$T1007,MATCH(1,($A96='CAMAGUI DATA UNIFICADA'!$A$2:$A1007)*($CN$1='CAMAGUI DATA UNIFICADA'!$B$2:$B1007),0),MATCH(DC$2,'CAMAGUI DATA UNIFICADA'!$C$1:$T$1,0)),"")</f>
        <v>2.772</v>
      </c>
      <c r="DD96" s="60">
        <f t="array" ref="DD96">IFERROR(INDEX('CAMAGUI DATA UNIFICADA'!$C$2:$T1007,MATCH(1,($A96='CAMAGUI DATA UNIFICADA'!$A$2:$A1007)*($CN$1='CAMAGUI DATA UNIFICADA'!$B$2:$B1007),0),MATCH(DD$2,'CAMAGUI DATA UNIFICADA'!$C$1:$T$1,0)),"")</f>
        <v>322.6253406</v>
      </c>
      <c r="DE96" s="140">
        <f t="array" ref="DE96">IFERROR(INDEX('CAMAGUI DATA UNIFICADA'!$C$2:$T1007,MATCH(1,($A96='CAMAGUI DATA UNIFICADA'!$A$2:$A1007)*($CN$1='CAMAGUI DATA UNIFICADA'!$B$2:$B1007),0),MATCH(DE$2,'CAMAGUI DATA UNIFICADA'!$C$1:$T$1,0)),"")</f>
        <v>80.65633514</v>
      </c>
      <c r="DF96" s="138" t="str">
        <f t="array" ref="DF96">IFERROR(INDEX('CAMAGUI DATA UNIFICADA'!$C$2:$T1007,MATCH(1,($A96='CAMAGUI DATA UNIFICADA'!$A$2:$A1007)*($DF$1='CAMAGUI DATA UNIFICADA'!$B$2:$B1007),0),MATCH(DF$2,'CAMAGUI DATA UNIFICADA'!$C$1:$T$1,0)),"")</f>
        <v/>
      </c>
      <c r="DG96" s="2" t="str">
        <f t="array" ref="DG96">IFERROR(INDEX('CAMAGUI DATA UNIFICADA'!$C$2:$T1007,MATCH(1,($A96='CAMAGUI DATA UNIFICADA'!$A$2:$A1007)*($DF$1='CAMAGUI DATA UNIFICADA'!$B$2:$B1007),0),MATCH(DG$2,'CAMAGUI DATA UNIFICADA'!$C$1:$T$1,0)),"")</f>
        <v/>
      </c>
      <c r="DH96" s="2" t="str">
        <f t="array" ref="DH96">IFERROR(INDEX('CAMAGUI DATA UNIFICADA'!$C$2:$T1007,MATCH(1,($A96='CAMAGUI DATA UNIFICADA'!$A$2:$A1007)*($DF$1='CAMAGUI DATA UNIFICADA'!$B$2:$B1007),0),MATCH(DH$2,'CAMAGUI DATA UNIFICADA'!$C$1:$T$1,0)),"")</f>
        <v/>
      </c>
      <c r="DI96" s="2" t="str">
        <f t="array" ref="DI96">IFERROR(INDEX('CAMAGUI DATA UNIFICADA'!$C$2:$T1007,MATCH(1,($A96='CAMAGUI DATA UNIFICADA'!$A$2:$A1007)*($DF$1='CAMAGUI DATA UNIFICADA'!$B$2:$B1007),0),MATCH(DI$2,'CAMAGUI DATA UNIFICADA'!$C$1:$T$1,0)),"")</f>
        <v/>
      </c>
      <c r="DJ96" s="139" t="str">
        <f t="array" ref="DJ96">IFERROR(INDEX('CAMAGUI DATA UNIFICADA'!$C$2:$T1007,MATCH(1,($A96='CAMAGUI DATA UNIFICADA'!$A$2:$A1007)*($DF$1='CAMAGUI DATA UNIFICADA'!$B$2:$B1007),0),MATCH(DJ$2,'CAMAGUI DATA UNIFICADA'!$C$1:$T$1,0)),"")</f>
        <v/>
      </c>
      <c r="DK96" s="2" t="str">
        <f t="array" ref="DK96">IFERROR(INDEX('CAMAGUI DATA UNIFICADA'!$C$2:$T1007,MATCH(1,($A96='CAMAGUI DATA UNIFICADA'!$A$2:$A1007)*($DF$1='CAMAGUI DATA UNIFICADA'!$B$2:$B1007),0),MATCH(DK$2,'CAMAGUI DATA UNIFICADA'!$C$1:$T$1,0)),"")</f>
        <v/>
      </c>
      <c r="DL96" s="2" t="str">
        <f t="array" ref="DL96">IFERROR(INDEX('CAMAGUI DATA UNIFICADA'!$C$2:$T1007,MATCH(1,($A96='CAMAGUI DATA UNIFICADA'!$A$2:$A1007)*($DF$1='CAMAGUI DATA UNIFICADA'!$B$2:$B1007),0),MATCH(DL$2,'CAMAGUI DATA UNIFICADA'!$C$1:$T$1,0)),"")</f>
        <v/>
      </c>
      <c r="DM96" s="33" t="str">
        <f t="array" ref="DM96">IFERROR(INDEX('CAMAGUI DATA UNIFICADA'!$C$2:$T1007,MATCH(1,($A96='CAMAGUI DATA UNIFICADA'!$A$2:$A1007)*($DF$1='CAMAGUI DATA UNIFICADA'!$B$2:$B1007),0),MATCH(DM$2,'CAMAGUI DATA UNIFICADA'!$C$1:$T$1,0)),"")</f>
        <v/>
      </c>
      <c r="DN96" s="60" t="str">
        <f t="array" ref="DN96">IFERROR(INDEX('CAMAGUI DATA UNIFICADA'!$C$2:$T1007,MATCH(1,($A96='CAMAGUI DATA UNIFICADA'!$A$2:$A1007)*($DF$1='CAMAGUI DATA UNIFICADA'!$B$2:$B1007),0),MATCH(DN$2,'CAMAGUI DATA UNIFICADA'!$C$1:$T$1,0)),"")</f>
        <v/>
      </c>
      <c r="DO96" s="33" t="str">
        <f t="array" ref="DO96">IFERROR(INDEX('CAMAGUI DATA UNIFICADA'!$C$2:$T1007,MATCH(1,($A96='CAMAGUI DATA UNIFICADA'!$A$2:$A1007)*($DF$1='CAMAGUI DATA UNIFICADA'!$B$2:$B1007),0),MATCH(DO$2,'CAMAGUI DATA UNIFICADA'!$C$1:$T$1,0)),"")</f>
        <v/>
      </c>
      <c r="DP96" s="23" t="str">
        <f t="array" ref="DP96">IFERROR(INDEX('CAMAGUI DATA UNIFICADA'!$C$2:$T1007,MATCH(1,($A96='CAMAGUI DATA UNIFICADA'!$A$2:$A1007)*($DF$1='CAMAGUI DATA UNIFICADA'!$B$2:$B1007),0),MATCH(DP$2,'CAMAGUI DATA UNIFICADA'!$C$1:$T$1,0)),"")</f>
        <v/>
      </c>
      <c r="DQ96" s="23" t="str">
        <f t="array" ref="DQ96">IFERROR(INDEX('CAMAGUI DATA UNIFICADA'!$C$2:$T1007,MATCH(1,($A96='CAMAGUI DATA UNIFICADA'!$A$2:$A1007)*($DF$1='CAMAGUI DATA UNIFICADA'!$B$2:$B1007),0),MATCH(DQ$2,'CAMAGUI DATA UNIFICADA'!$C$1:$T$1,0)),"")</f>
        <v/>
      </c>
      <c r="DR96" s="2" t="str">
        <f t="array" ref="DR96">IFERROR(INDEX('CAMAGUI DATA UNIFICADA'!$C$2:$T1007,MATCH(1,($A96='CAMAGUI DATA UNIFICADA'!$A$2:$A1007)*($DF$1='CAMAGUI DATA UNIFICADA'!$B$2:$B1007),0),MATCH(DR$2,'CAMAGUI DATA UNIFICADA'!$C$1:$T$1,0)),"")</f>
        <v/>
      </c>
      <c r="DS96" s="2" t="str">
        <f t="array" ref="DS96">IFERROR(INDEX('CAMAGUI DATA UNIFICADA'!$C$2:$T1007,MATCH(1,($A96='CAMAGUI DATA UNIFICADA'!$A$2:$A1007)*($DF$1='CAMAGUI DATA UNIFICADA'!$B$2:$B1007),0),MATCH(DS$2,'CAMAGUI DATA UNIFICADA'!$C$1:$T$1,0)),"")</f>
        <v/>
      </c>
      <c r="DT96" s="2" t="str">
        <f t="array" ref="DT96">IFERROR(INDEX('CAMAGUI DATA UNIFICADA'!$C$2:$T1007,MATCH(1,($A96='CAMAGUI DATA UNIFICADA'!$A$2:$A1007)*($DF$1='CAMAGUI DATA UNIFICADA'!$B$2:$B1007),0),MATCH(DT$2,'CAMAGUI DATA UNIFICADA'!$C$1:$T$1,0)),"")</f>
        <v/>
      </c>
      <c r="DU96" s="33" t="str">
        <f t="array" ref="DU96">IFERROR(INDEX('CAMAGUI DATA UNIFICADA'!$C$2:$T1007,MATCH(1,($A96='CAMAGUI DATA UNIFICADA'!$A$2:$A1007)*($DF$1='CAMAGUI DATA UNIFICADA'!$B$2:$B1007),0),MATCH(DU$2,'CAMAGUI DATA UNIFICADA'!$C$1:$T$1,0)),"")</f>
        <v/>
      </c>
      <c r="DV96" s="60" t="str">
        <f t="array" ref="DV96">IFERROR(INDEX('CAMAGUI DATA UNIFICADA'!$C$2:$T1007,MATCH(1,($A96='CAMAGUI DATA UNIFICADA'!$A$2:$A1007)*($DF$1='CAMAGUI DATA UNIFICADA'!$B$2:$B1007),0),MATCH(DV$2,'CAMAGUI DATA UNIFICADA'!$C$1:$T$1,0)),"")</f>
        <v/>
      </c>
      <c r="DW96" s="140" t="str">
        <f t="array" ref="DW96">IFERROR(INDEX('CAMAGUI DATA UNIFICADA'!$C$2:$T1007,MATCH(1,($A96='CAMAGUI DATA UNIFICADA'!$A$2:$A1007)*($DF$1='CAMAGUI DATA UNIFICADA'!$B$2:$B1007),0),MATCH(DW$2,'CAMAGUI DATA UNIFICADA'!$C$1:$T$1,0)),"")</f>
        <v/>
      </c>
      <c r="DX96" s="144" t="str">
        <f t="array" ref="DX96">IFERROR(INDEX('CAMAGUI DATA UNIFICADA'!$C$2:$T1007,MATCH(1,($A96='CAMAGUI DATA UNIFICADA'!$A$2:$A1007)*($DX$1='CAMAGUI DATA UNIFICADA'!$B$2:$B1007),0),MATCH(DX$2,'CAMAGUI DATA UNIFICADA'!$C$1:$T$1,0)),"")</f>
        <v/>
      </c>
      <c r="DY96" s="60" t="str">
        <f t="array" ref="DY96">IFERROR(INDEX('CAMAGUI DATA UNIFICADA'!$C$2:$T1007,MATCH(1,($A96='CAMAGUI DATA UNIFICADA'!$A$2:$A1007)*($DX$1='CAMAGUI DATA UNIFICADA'!$B$2:$B1007),0),MATCH(DY$2,'CAMAGUI DATA UNIFICADA'!$C$1:$T$1,0)),"")</f>
        <v/>
      </c>
      <c r="DZ96" s="60" t="str">
        <f t="array" ref="DZ96">IFERROR(INDEX('CAMAGUI DATA UNIFICADA'!$C$2:$T1007,MATCH(1,($A96='CAMAGUI DATA UNIFICADA'!$A$2:$A1007)*($DX$1='CAMAGUI DATA UNIFICADA'!$B$2:$B1007),0),MATCH(DZ$2,'CAMAGUI DATA UNIFICADA'!$C$1:$T$1,0)),"")</f>
        <v/>
      </c>
      <c r="EA96" s="60" t="str">
        <f t="array" ref="EA96">IFERROR(INDEX('CAMAGUI DATA UNIFICADA'!$C$2:$T1007,MATCH(1,($A96='CAMAGUI DATA UNIFICADA'!$A$2:$A1007)*($DX$1='CAMAGUI DATA UNIFICADA'!$B$2:$B1007),0),MATCH(EA$2,'CAMAGUI DATA UNIFICADA'!$C$1:$T$1,0)),"")</f>
        <v/>
      </c>
      <c r="EB96" s="60" t="str">
        <f t="array" ref="EB96">IFERROR(INDEX('CAMAGUI DATA UNIFICADA'!$C$2:$T1007,MATCH(1,($A96='CAMAGUI DATA UNIFICADA'!$A$2:$A1007)*($DX$1='CAMAGUI DATA UNIFICADA'!$B$2:$B1007),0),MATCH(EB$2,'CAMAGUI DATA UNIFICADA'!$C$1:$T$1,0)),"")</f>
        <v/>
      </c>
      <c r="EC96" s="60" t="str">
        <f t="array" ref="EC96">IFERROR(INDEX('CAMAGUI DATA UNIFICADA'!$C$2:$T1007,MATCH(1,($A96='CAMAGUI DATA UNIFICADA'!$A$2:$A1007)*($DX$1='CAMAGUI DATA UNIFICADA'!$B$2:$B1007),0),MATCH(EC$2,'CAMAGUI DATA UNIFICADA'!$C$1:$T$1,0)),"")</f>
        <v/>
      </c>
      <c r="ED96" s="60" t="str">
        <f t="array" ref="ED96">IFERROR(INDEX('CAMAGUI DATA UNIFICADA'!$C$2:$T1007,MATCH(1,($A96='CAMAGUI DATA UNIFICADA'!$A$2:$A1007)*($DX$1='CAMAGUI DATA UNIFICADA'!$B$2:$B1007),0),MATCH(ED$2,'CAMAGUI DATA UNIFICADA'!$C$1:$T$1,0)),"")</f>
        <v/>
      </c>
      <c r="EE96" s="60" t="str">
        <f t="array" ref="EE96">IFERROR(INDEX('CAMAGUI DATA UNIFICADA'!$C$2:$T1007,MATCH(1,($A96='CAMAGUI DATA UNIFICADA'!$A$2:$A1007)*($DX$1='CAMAGUI DATA UNIFICADA'!$B$2:$B1007),0),MATCH(EE$2,'CAMAGUI DATA UNIFICADA'!$C$1:$T$1,0)),"")</f>
        <v/>
      </c>
      <c r="EF96" s="60" t="str">
        <f t="array" ref="EF96">IFERROR(INDEX('CAMAGUI DATA UNIFICADA'!$C$2:$T1007,MATCH(1,($A96='CAMAGUI DATA UNIFICADA'!$A$2:$A1007)*($DX$1='CAMAGUI DATA UNIFICADA'!$B$2:$B1007),0),MATCH(EF$2,'CAMAGUI DATA UNIFICADA'!$C$1:$T$1,0)),"")</f>
        <v/>
      </c>
      <c r="EG96" s="60" t="str">
        <f t="array" ref="EG96">IFERROR(INDEX('CAMAGUI DATA UNIFICADA'!$C$2:$T1007,MATCH(1,($A96='CAMAGUI DATA UNIFICADA'!$A$2:$A1007)*($DX$1='CAMAGUI DATA UNIFICADA'!$B$2:$B1007),0),MATCH(EG$2,'CAMAGUI DATA UNIFICADA'!$C$1:$T$1,0)),"")</f>
        <v/>
      </c>
      <c r="EH96" s="60" t="str">
        <f t="array" ref="EH96">IFERROR(INDEX('CAMAGUI DATA UNIFICADA'!$C$2:$T1007,MATCH(1,($A96='CAMAGUI DATA UNIFICADA'!$A$2:$A1007)*($DX$1='CAMAGUI DATA UNIFICADA'!$B$2:$B1007),0),MATCH(EH$2,'CAMAGUI DATA UNIFICADA'!$C$1:$T$1,0)),"")</f>
        <v/>
      </c>
      <c r="EI96" s="60" t="str">
        <f t="array" ref="EI96">IFERROR(INDEX('CAMAGUI DATA UNIFICADA'!$C$2:$T1007,MATCH(1,($A96='CAMAGUI DATA UNIFICADA'!$A$2:$A1007)*($DX$1='CAMAGUI DATA UNIFICADA'!$B$2:$B1007),0),MATCH(EI$2,'CAMAGUI DATA UNIFICADA'!$C$1:$T$1,0)),"")</f>
        <v/>
      </c>
      <c r="EJ96" s="60" t="str">
        <f t="array" ref="EJ96">IFERROR(INDEX('CAMAGUI DATA UNIFICADA'!$C$2:$T1007,MATCH(1,($A96='CAMAGUI DATA UNIFICADA'!$A$2:$A1007)*($DX$1='CAMAGUI DATA UNIFICADA'!$B$2:$B1007),0),MATCH(EJ$2,'CAMAGUI DATA UNIFICADA'!$C$1:$T$1,0)),"")</f>
        <v/>
      </c>
      <c r="EK96" s="60" t="str">
        <f t="array" ref="EK96">IFERROR(INDEX('CAMAGUI DATA UNIFICADA'!$C$2:$T1007,MATCH(1,($A96='CAMAGUI DATA UNIFICADA'!$A$2:$A1007)*($DX$1='CAMAGUI DATA UNIFICADA'!$B$2:$B1007),0),MATCH(EK$2,'CAMAGUI DATA UNIFICADA'!$C$1:$T$1,0)),"")</f>
        <v/>
      </c>
      <c r="EL96" s="60" t="str">
        <f t="array" ref="EL96">IFERROR(INDEX('CAMAGUI DATA UNIFICADA'!$C$2:$T1007,MATCH(1,($A96='CAMAGUI DATA UNIFICADA'!$A$2:$A1007)*($DX$1='CAMAGUI DATA UNIFICADA'!$B$2:$B1007),0),MATCH(EL$2,'CAMAGUI DATA UNIFICADA'!$C$1:$T$1,0)),"")</f>
        <v/>
      </c>
      <c r="EM96" s="60" t="str">
        <f t="array" ref="EM96">IFERROR(INDEX('CAMAGUI DATA UNIFICADA'!$C$2:$T1007,MATCH(1,($A96='CAMAGUI DATA UNIFICADA'!$A$2:$A1007)*($DX$1='CAMAGUI DATA UNIFICADA'!$B$2:$B1007),0),MATCH(EM$2,'CAMAGUI DATA UNIFICADA'!$C$1:$T$1,0)),"")</f>
        <v/>
      </c>
      <c r="EN96" s="60" t="str">
        <f t="array" ref="EN96">IFERROR(INDEX('CAMAGUI DATA UNIFICADA'!$C$2:$T1007,MATCH(1,($A96='CAMAGUI DATA UNIFICADA'!$A$2:$A1007)*($DX$1='CAMAGUI DATA UNIFICADA'!$B$2:$B1007),0),MATCH(EN$2,'CAMAGUI DATA UNIFICADA'!$C$1:$T$1,0)),"")</f>
        <v/>
      </c>
      <c r="EO96" s="140" t="str">
        <f t="array" ref="EO96">IFERROR(INDEX('CAMAGUI DATA UNIFICADA'!$C$2:$T1007,MATCH(1,($A96='CAMAGUI DATA UNIFICADA'!$A$2:$A1007)*($DX$1='CAMAGUI DATA UNIFICADA'!$B$2:$B1007),0),MATCH(EO$2,'CAMAGUI DATA UNIFICADA'!$C$1:$T$1,0)),"")</f>
        <v/>
      </c>
    </row>
    <row r="97">
      <c r="A97" s="137">
        <v>45607.0</v>
      </c>
      <c r="B97" s="138" t="str">
        <f t="array" ref="B97">IFERROR(INDEX('CAMAGUI DATA UNIFICADA'!$C$2:$T1007,MATCH(1,($A97='CAMAGUI DATA UNIFICADA'!$A$2:$A1007)*($B$1='CAMAGUI DATA UNIFICADA'!$B$2:$B1007),0),MATCH(B$2,'CAMAGUI DATA UNIFICADA'!$C$1:$T$1,0)),"")</f>
        <v>CA1061024</v>
      </c>
      <c r="C97" s="2">
        <f t="array" ref="C97">IFERROR(INDEX('CAMAGUI DATA UNIFICADA'!$C$2:$T1007,MATCH(1,($A97='CAMAGUI DATA UNIFICADA'!$A$2:$A1007)*($B$1='CAMAGUI DATA UNIFICADA'!$B$2:$B1007),0),MATCH(C$2,'CAMAGUI DATA UNIFICADA'!$C$1:$T$1,0)),"")</f>
        <v>525</v>
      </c>
      <c r="D97" s="2">
        <f t="array" ref="D97">IFERROR(INDEX('CAMAGUI DATA UNIFICADA'!$C$2:$T1007,MATCH(1,($A97='CAMAGUI DATA UNIFICADA'!$A$2:$A1007)*($B$1='CAMAGUI DATA UNIFICADA'!$B$2:$B1007),0),MATCH(D$2,'CAMAGUI DATA UNIFICADA'!$C$1:$T$1,0)),"")</f>
        <v>3375</v>
      </c>
      <c r="E97" s="2" t="str">
        <f t="array" ref="E97">IFERROR(INDEX('CAMAGUI DATA UNIFICADA'!$C$2:$T1007,MATCH(1,($A97='CAMAGUI DATA UNIFICADA'!$A$2:$A1007)*($B$1='CAMAGUI DATA UNIFICADA'!$B$2:$B1007),0),MATCH(E$2,'CAMAGUI DATA UNIFICADA'!$C$1:$T$1,0)),"")</f>
        <v>SKR OPTILINE P</v>
      </c>
      <c r="F97" s="139">
        <f t="array" ref="F97">IFERROR(INDEX('CAMAGUI DATA UNIFICADA'!$C$2:$T1007,MATCH(1,($A97='CAMAGUI DATA UNIFICADA'!$A$2:$A1007)*($B$1='CAMAGUI DATA UNIFICADA'!$B$2:$B1007),0),MATCH(F$2,'CAMAGUI DATA UNIFICADA'!$C$1:$T$1,0)),"")</f>
        <v>3645</v>
      </c>
      <c r="G97" s="2">
        <f t="array" ref="G97">IFERROR(INDEX('CAMAGUI DATA UNIFICADA'!$C$2:$T1007,MATCH(1,($A97='CAMAGUI DATA UNIFICADA'!$A$2:$A1007)*($B$1='CAMAGUI DATA UNIFICADA'!$B$2:$B1007),0),MATCH(G$2,'CAMAGUI DATA UNIFICADA'!$C$1:$T$1,0)),"")</f>
        <v>15.37</v>
      </c>
      <c r="H97" s="2">
        <f t="array" ref="H97">IFERROR(INDEX('CAMAGUI DATA UNIFICADA'!$C$2:$T1007,MATCH(1,($A97='CAMAGUI DATA UNIFICADA'!$A$2:$A1007)*($B$1='CAMAGUI DATA UNIFICADA'!$B$2:$B1007),0),MATCH(H$2,'CAMAGUI DATA UNIFICADA'!$C$1:$T$1,0)),"")</f>
        <v>4.07</v>
      </c>
      <c r="I97" s="33">
        <f t="array" ref="I97">IFERROR(INDEX('CAMAGUI DATA UNIFICADA'!$C$2:$T1007,MATCH(1,($A97='CAMAGUI DATA UNIFICADA'!$A$2:$A1007)*($B$1='CAMAGUI DATA UNIFICADA'!$B$2:$B1007),0),MATCH(I$2,'CAMAGUI DATA UNIFICADA'!$C$1:$T$1,0)),"")</f>
        <v>3.8796</v>
      </c>
      <c r="J97" s="60">
        <f t="array" ref="J97">IFERROR(INDEX('CAMAGUI DATA UNIFICADA'!$C$2:$T1007,MATCH(1,($A97='CAMAGUI DATA UNIFICADA'!$A$2:$A1007)*($B$1='CAMAGUI DATA UNIFICADA'!$B$2:$B1007),0),MATCH(J$2,'CAMAGUI DATA UNIFICADA'!$C$1:$T$1,0)),"")</f>
        <v>880437.4053</v>
      </c>
      <c r="K97" s="33">
        <f t="array" ref="K97">IFERROR(INDEX('CAMAGUI DATA UNIFICADA'!$C$2:$T1007,MATCH(1,($A97='CAMAGUI DATA UNIFICADA'!$A$2:$A1007)*($B$1='CAMAGUI DATA UNIFICADA'!$B$2:$B1007),0),MATCH(K$2,'CAMAGUI DATA UNIFICADA'!$C$1:$T$1,0)),"")</f>
        <v>0.9871884872</v>
      </c>
      <c r="L97" s="23">
        <f t="array" ref="L97">IFERROR(INDEX('CAMAGUI DATA UNIFICADA'!$C$2:$T1007,MATCH(1,($A97='CAMAGUI DATA UNIFICADA'!$A$2:$A1007)*($B$1='CAMAGUI DATA UNIFICADA'!$B$2:$B1007),0),MATCH(L$2,'CAMAGUI DATA UNIFICADA'!$C$1:$T$1,0)),"")</f>
        <v>0.8385118146</v>
      </c>
      <c r="M97" s="23">
        <f t="array" ref="M97">IFERROR(INDEX('CAMAGUI DATA UNIFICADA'!$C$2:$T1007,MATCH(1,($A97='CAMAGUI DATA UNIFICADA'!$A$2:$A1007)*($B$1='CAMAGUI DATA UNIFICADA'!$B$2:$B1007),0),MATCH(M$2,'CAMAGUI DATA UNIFICADA'!$C$1:$T$1,0)),"")</f>
        <v>0.8</v>
      </c>
      <c r="N97" s="60">
        <f t="array" ref="N97">IFERROR(INDEX('CAMAGUI DATA UNIFICADA'!$C$2:$T1007,MATCH(1,($A97='CAMAGUI DATA UNIFICADA'!$A$2:$A1007)*($B$1='CAMAGUI DATA UNIFICADA'!$B$2:$B1007),0),MATCH(N$2,'CAMAGUI DATA UNIFICADA'!$C$1:$T$1,0)),"")</f>
        <v>102564.1026</v>
      </c>
      <c r="O97" s="2">
        <f t="array" ref="O97">IFERROR(INDEX('CAMAGUI DATA UNIFICADA'!$C$2:$T1007,MATCH(1,($A97='CAMAGUI DATA UNIFICADA'!$A$2:$A1007)*($B$1='CAMAGUI DATA UNIFICADA'!$B$2:$B1007),0),MATCH(O$2,'CAMAGUI DATA UNIFICADA'!$C$1:$T$1,0)),"")</f>
        <v>3.2</v>
      </c>
      <c r="P97" s="2">
        <f t="array" ref="P97">IFERROR(INDEX('CAMAGUI DATA UNIFICADA'!$C$2:$T1007,MATCH(1,($A97='CAMAGUI DATA UNIFICADA'!$A$2:$A1007)*($B$1='CAMAGUI DATA UNIFICADA'!$B$2:$B1007),0),MATCH(P$2,'CAMAGUI DATA UNIFICADA'!$C$1:$T$1,0)),"")</f>
        <v>18.57</v>
      </c>
      <c r="Q97" s="33">
        <f t="array" ref="Q97">IFERROR(INDEX('CAMAGUI DATA UNIFICADA'!$C$2:$T1007,MATCH(1,($A97='CAMAGUI DATA UNIFICADA'!$A$2:$A1007)*($B$1='CAMAGUI DATA UNIFICADA'!$B$2:$B1007),0),MATCH(Q$2,'CAMAGUI DATA UNIFICADA'!$C$1:$T$1,0)),"")</f>
        <v>3.46644</v>
      </c>
      <c r="R97" s="60">
        <f t="array" ref="R97">IFERROR(INDEX('CAMAGUI DATA UNIFICADA'!$C$2:$T1007,MATCH(1,($A97='CAMAGUI DATA UNIFICADA'!$A$2:$A1007)*($B$1='CAMAGUI DATA UNIFICADA'!$B$2:$B1007),0),MATCH(R$2,'CAMAGUI DATA UNIFICADA'!$C$1:$T$1,0)),"")</f>
        <v>561.8075209</v>
      </c>
      <c r="S97" s="140">
        <f t="array" ref="S97">IFERROR(INDEX('CAMAGUI DATA UNIFICADA'!$C$2:$T1007,MATCH(1,($A97='CAMAGUI DATA UNIFICADA'!$A$2:$A1007)*($B$1='CAMAGUI DATA UNIFICADA'!$B$2:$B1007),0),MATCH(S$2,'CAMAGUI DATA UNIFICADA'!$C$1:$T$1,0)),"")</f>
        <v>9.201880215</v>
      </c>
      <c r="T97" s="138" t="str">
        <f t="array" ref="T97">IFERROR(INDEX('CAMAGUI DATA UNIFICADA'!$C$2:$T1007,MATCH(1,($A97='CAMAGUI DATA UNIFICADA'!$A$2:$A1007)*($T$1='CAMAGUI DATA UNIFICADA'!$B$2:$B1007),0),MATCH(T$2,'CAMAGUI DATA UNIFICADA'!$C$1:$T$1,0)),"")</f>
        <v>CA2061024</v>
      </c>
      <c r="U97" s="2">
        <f t="array" ref="U97">IFERROR(INDEX('CAMAGUI DATA UNIFICADA'!$C$2:$T1007,MATCH(1,($A97='CAMAGUI DATA UNIFICADA'!$A$2:$A1007)*($T$1='CAMAGUI DATA UNIFICADA'!$B$2:$B1007),0),MATCH(U$2,'CAMAGUI DATA UNIFICADA'!$C$1:$T$1,0)),"")</f>
        <v>300</v>
      </c>
      <c r="V97" s="2">
        <f t="array" ref="V97">IFERROR(INDEX('CAMAGUI DATA UNIFICADA'!$C$2:$T1007,MATCH(1,($A97='CAMAGUI DATA UNIFICADA'!$A$2:$A1007)*($T$1='CAMAGUI DATA UNIFICADA'!$B$2:$B1007),0),MATCH(V$2,'CAMAGUI DATA UNIFICADA'!$C$1:$T$1,0)),"")</f>
        <v>1950</v>
      </c>
      <c r="W97" s="2" t="str">
        <f t="array" ref="W97">IFERROR(INDEX('CAMAGUI DATA UNIFICADA'!$C$2:$T1007,MATCH(1,($A97='CAMAGUI DATA UNIFICADA'!$A$2:$A1007)*($T$1='CAMAGUI DATA UNIFICADA'!$B$2:$B1007),0),MATCH(W$2,'CAMAGUI DATA UNIFICADA'!$C$1:$T$1,0)),"")</f>
        <v>SKR MAST AD</v>
      </c>
      <c r="X97" s="139">
        <f t="array" ref="X97">IFERROR(INDEX('CAMAGUI DATA UNIFICADA'!$C$2:$T1007,MATCH(1,($A97='CAMAGUI DATA UNIFICADA'!$A$2:$A1007)*($T$1='CAMAGUI DATA UNIFICADA'!$B$2:$B1007),0),MATCH(X$2,'CAMAGUI DATA UNIFICADA'!$C$1:$T$1,0)),"")</f>
        <v>1950</v>
      </c>
      <c r="Y97" s="2">
        <f t="array" ref="Y97">IFERROR(INDEX('CAMAGUI DATA UNIFICADA'!$C$2:$T1007,MATCH(1,($A97='CAMAGUI DATA UNIFICADA'!$A$2:$A1007)*($T$1='CAMAGUI DATA UNIFICADA'!$B$2:$B1007),0),MATCH(Y$2,'CAMAGUI DATA UNIFICADA'!$C$1:$T$1,0)),"")</f>
        <v>15.21</v>
      </c>
      <c r="Z97" s="2">
        <f t="array" ref="Z97">IFERROR(INDEX('CAMAGUI DATA UNIFICADA'!$C$2:$T1007,MATCH(1,($A97='CAMAGUI DATA UNIFICADA'!$A$2:$A1007)*($T$1='CAMAGUI DATA UNIFICADA'!$B$2:$B1007),0),MATCH(Z$2,'CAMAGUI DATA UNIFICADA'!$C$1:$T$1,0)),"")</f>
        <v>3.72</v>
      </c>
      <c r="AA97" s="2">
        <f t="array" ref="AA97">IFERROR(INDEX('CAMAGUI DATA UNIFICADA'!$C$2:$T1007,MATCH(1,($A97='CAMAGUI DATA UNIFICADA'!$A$2:$A1007)*($T$1='CAMAGUI DATA UNIFICADA'!$B$2:$B1007),0),MATCH(AA$2,'CAMAGUI DATA UNIFICADA'!$C$1:$T$1,0)),"")</f>
        <v>3.8988</v>
      </c>
      <c r="AB97" s="60">
        <f t="array" ref="AB97">IFERROR(INDEX('CAMAGUI DATA UNIFICADA'!$C$2:$T1007,MATCH(1,($A97='CAMAGUI DATA UNIFICADA'!$A$2:$A1007)*($T$1='CAMAGUI DATA UNIFICADA'!$B$2:$B1007),0),MATCH(AB$2,'CAMAGUI DATA UNIFICADA'!$C$1:$T$1,0)),"")</f>
        <v>505895.811</v>
      </c>
      <c r="AC97" s="33">
        <f t="array" ref="AC97">IFERROR(INDEX('CAMAGUI DATA UNIFICADA'!$C$2:$T1007,MATCH(1,($A97='CAMAGUI DATA UNIFICADA'!$A$2:$A1007)*($T$1='CAMAGUI DATA UNIFICADA'!$B$2:$B1007),0),MATCH(AC$2,'CAMAGUI DATA UNIFICADA'!$C$1:$T$1,0)),"")</f>
        <v>1.058976865</v>
      </c>
      <c r="AD97" s="23">
        <f t="array" ref="AD97">IFERROR(INDEX('CAMAGUI DATA UNIFICADA'!$C$2:$T1007,MATCH(1,($A97='CAMAGUI DATA UNIFICADA'!$A$2:$A1007)*($T$1='CAMAGUI DATA UNIFICADA'!$B$2:$B1007),0),MATCH(AD$2,'CAMAGUI DATA UNIFICADA'!$C$1:$T$1,0)),"")</f>
        <v>0.5621064566</v>
      </c>
      <c r="AE97" s="23">
        <f t="array" ref="AE97">IFERROR(INDEX('CAMAGUI DATA UNIFICADA'!$C$2:$T1007,MATCH(1,($A97='CAMAGUI DATA UNIFICADA'!$A$2:$A1007)*($T$1='CAMAGUI DATA UNIFICADA'!$B$2:$B1007),0),MATCH(AE$2,'CAMAGUI DATA UNIFICADA'!$C$1:$T$1,0)),"")</f>
        <v>0.55</v>
      </c>
      <c r="AF97" s="60">
        <f t="array" ref="AF97">IFERROR(INDEX('CAMAGUI DATA UNIFICADA'!$C$2:$T1007,MATCH(1,($A97='CAMAGUI DATA UNIFICADA'!$A$2:$A1007)*($T$1='CAMAGUI DATA UNIFICADA'!$B$2:$B1007),0),MATCH(AF$2,'CAMAGUI DATA UNIFICADA'!$C$1:$T$1,0)),"")</f>
        <v>82500</v>
      </c>
      <c r="AG97" s="2">
        <f t="array" ref="AG97">IFERROR(INDEX('CAMAGUI DATA UNIFICADA'!$C$2:$T1007,MATCH(1,($A97='CAMAGUI DATA UNIFICADA'!$A$2:$A1007)*($T$1='CAMAGUI DATA UNIFICADA'!$B$2:$B1007),0),MATCH(AG$2,'CAMAGUI DATA UNIFICADA'!$C$1:$T$1,0)),"")</f>
        <v>3</v>
      </c>
      <c r="AH97" s="2">
        <f t="array" ref="AH97">IFERROR(INDEX('CAMAGUI DATA UNIFICADA'!$C$2:$T1007,MATCH(1,($A97='CAMAGUI DATA UNIFICADA'!$A$2:$A1007)*($T$1='CAMAGUI DATA UNIFICADA'!$B$2:$B1007),0),MATCH(AH$2,'CAMAGUI DATA UNIFICADA'!$C$1:$T$1,0)),"")</f>
        <v>18.21</v>
      </c>
      <c r="AI97" s="33">
        <f t="array" ref="AI97">IFERROR(INDEX('CAMAGUI DATA UNIFICADA'!$C$2:$T1007,MATCH(1,($A97='CAMAGUI DATA UNIFICADA'!$A$2:$A1007)*($T$1='CAMAGUI DATA UNIFICADA'!$B$2:$B1007),0),MATCH(AI$2,'CAMAGUI DATA UNIFICADA'!$C$1:$T$1,0)),"")</f>
        <v>3.50532</v>
      </c>
      <c r="AJ97" s="60">
        <f t="array" ref="AJ97">IFERROR(INDEX('CAMAGUI DATA UNIFICADA'!$C$2:$T1007,MATCH(1,($A97='CAMAGUI DATA UNIFICADA'!$A$2:$A1007)*($T$1='CAMAGUI DATA UNIFICADA'!$B$2:$B1007),0),MATCH(AJ$2,'CAMAGUI DATA UNIFICADA'!$C$1:$T$1,0)),"")</f>
        <v>324.2647494</v>
      </c>
      <c r="AK97" s="140">
        <f t="array" ref="AK97">IFERROR(INDEX('CAMAGUI DATA UNIFICADA'!$C$2:$T1007,MATCH(1,($A97='CAMAGUI DATA UNIFICADA'!$A$2:$A1007)*($T$1='CAMAGUI DATA UNIFICADA'!$B$2:$B1007),0),MATCH(AK$2,'CAMAGUI DATA UNIFICADA'!$C$1:$T$1,0)),"")</f>
        <v>6.066187352</v>
      </c>
      <c r="AL97" s="138" t="str">
        <f t="array" ref="AL97">IFERROR(INDEX('CAMAGUI DATA UNIFICADA'!$C$2:$T1007,MATCH(1,($A97='CAMAGUI DATA UNIFICADA'!$A$2:$A1007)*($AL$1='CAMAGUI DATA UNIFICADA'!$B$2:$B1007),0),MATCH(AL$2,'CAMAGUI DATA UNIFICADA'!$C$1:$T$1,0)),"")</f>
        <v>CA3031024</v>
      </c>
      <c r="AM97" s="2">
        <f t="array" ref="AM97">IFERROR(INDEX('CAMAGUI DATA UNIFICADA'!$C$2:$T1007,MATCH(1,($A97='CAMAGUI DATA UNIFICADA'!$A$2:$A1007)*($AL$1='CAMAGUI DATA UNIFICADA'!$B$2:$B1007),0),MATCH(AM$2,'CAMAGUI DATA UNIFICADA'!$C$1:$T$1,0)),"")</f>
        <v>475</v>
      </c>
      <c r="AN97" s="2">
        <f t="array" ref="AN97">IFERROR(INDEX('CAMAGUI DATA UNIFICADA'!$C$2:$T1007,MATCH(1,($A97='CAMAGUI DATA UNIFICADA'!$A$2:$A1007)*($AL$1='CAMAGUI DATA UNIFICADA'!$B$2:$B1007),0),MATCH(AN$2,'CAMAGUI DATA UNIFICADA'!$C$1:$T$1,0)),"")</f>
        <v>3000</v>
      </c>
      <c r="AO97" s="2" t="str">
        <f t="array" ref="AO97">IFERROR(INDEX('CAMAGUI DATA UNIFICADA'!$C$2:$T1007,MATCH(1,($A97='CAMAGUI DATA UNIFICADA'!$A$2:$A1007)*($AL$1='CAMAGUI DATA UNIFICADA'!$B$2:$B1007),0),MATCH(AO$2,'CAMAGUI DATA UNIFICADA'!$C$1:$T$1,0)),"")</f>
        <v>SKR MAST AD</v>
      </c>
      <c r="AP97" s="139">
        <f t="array" ref="AP97">IFERROR(INDEX('CAMAGUI DATA UNIFICADA'!$C$2:$T1007,MATCH(1,($A97='CAMAGUI DATA UNIFICADA'!$A$2:$A1007)*($AL$1='CAMAGUI DATA UNIFICADA'!$B$2:$B1007),0),MATCH(AP$2,'CAMAGUI DATA UNIFICADA'!$C$1:$T$1,0)),"")</f>
        <v>3000</v>
      </c>
      <c r="AQ97" s="2">
        <f t="array" ref="AQ97">IFERROR(INDEX('CAMAGUI DATA UNIFICADA'!$C$2:$T1007,MATCH(1,($A97='CAMAGUI DATA UNIFICADA'!$A$2:$A1007)*($AL$1='CAMAGUI DATA UNIFICADA'!$B$2:$B1007),0),MATCH(AQ$2,'CAMAGUI DATA UNIFICADA'!$C$1:$T$1,0)),"")</f>
        <v>14.28</v>
      </c>
      <c r="AR97" s="2">
        <f t="array" ref="AR97">IFERROR(INDEX('CAMAGUI DATA UNIFICADA'!$C$2:$T1007,MATCH(1,($A97='CAMAGUI DATA UNIFICADA'!$A$2:$A1007)*($AL$1='CAMAGUI DATA UNIFICADA'!$B$2:$B1007),0),MATCH(AR$2,'CAMAGUI DATA UNIFICADA'!$C$1:$T$1,0)),"")</f>
        <v>4.16</v>
      </c>
      <c r="AS97" s="33">
        <f t="array" ref="AS97">IFERROR(INDEX('CAMAGUI DATA UNIFICADA'!$C$2:$T1007,MATCH(1,($A97='CAMAGUI DATA UNIFICADA'!$A$2:$A1007)*($AL$1='CAMAGUI DATA UNIFICADA'!$B$2:$B1007),0),MATCH(AS$2,'CAMAGUI DATA UNIFICADA'!$C$1:$T$1,0)),"")</f>
        <v>4.03968</v>
      </c>
      <c r="AT97" s="60">
        <f t="array" ref="AT97">IFERROR(INDEX('CAMAGUI DATA UNIFICADA'!$C$2:$T1007,MATCH(1,($A97='CAMAGUI DATA UNIFICADA'!$A$2:$A1007)*($AL$1='CAMAGUI DATA UNIFICADA'!$B$2:$B1007),0),MATCH(AT$2,'CAMAGUI DATA UNIFICADA'!$C$1:$T$1,0)),"")</f>
        <v>823414.3626</v>
      </c>
      <c r="AU97" s="33">
        <f t="array" ref="AU97">IFERROR(INDEX('CAMAGUI DATA UNIFICADA'!$C$2:$T1007,MATCH(1,($A97='CAMAGUI DATA UNIFICADA'!$A$2:$A1007)*($AL$1='CAMAGUI DATA UNIFICADA'!$B$2:$B1007),0),MATCH(AU$2,'CAMAGUI DATA UNIFICADA'!$C$1:$T$1,0)),"")</f>
        <v>0.9157509158</v>
      </c>
      <c r="AV97" s="23">
        <f t="array" ref="AV97">IFERROR(INDEX('CAMAGUI DATA UNIFICADA'!$C$2:$T1007,MATCH(1,($A97='CAMAGUI DATA UNIFICADA'!$A$2:$A1007)*($AL$1='CAMAGUI DATA UNIFICADA'!$B$2:$B1007),0),MATCH(AV$2,'CAMAGUI DATA UNIFICADA'!$C$1:$T$1,0)),"")</f>
        <v>0.7842041548</v>
      </c>
      <c r="AW97" s="23">
        <f t="array" ref="AW97">IFERROR(INDEX('CAMAGUI DATA UNIFICADA'!$C$2:$T1007,MATCH(1,($A97='CAMAGUI DATA UNIFICADA'!$A$2:$A1007)*($AL$1='CAMAGUI DATA UNIFICADA'!$B$2:$B1007),0),MATCH(AW$2,'CAMAGUI DATA UNIFICADA'!$C$1:$T$1,0)),"")</f>
        <v>0.75</v>
      </c>
      <c r="AX97" s="60">
        <f t="array" ref="AX97">IFERROR(INDEX('CAMAGUI DATA UNIFICADA'!$C$2:$T1007,MATCH(1,($A97='CAMAGUI DATA UNIFICADA'!$A$2:$A1007)*($AL$1='CAMAGUI DATA UNIFICADA'!$B$2:$B1007),0),MATCH(AX$2,'CAMAGUI DATA UNIFICADA'!$C$1:$T$1,0)),"")</f>
        <v>112500</v>
      </c>
      <c r="AY97" s="2">
        <f t="array" ref="AY97">IFERROR(INDEX('CAMAGUI DATA UNIFICADA'!$C$2:$T1007,MATCH(1,($A97='CAMAGUI DATA UNIFICADA'!$A$2:$A1007)*($AL$1='CAMAGUI DATA UNIFICADA'!$B$2:$B1007),0),MATCH(AY$2,'CAMAGUI DATA UNIFICADA'!$C$1:$T$1,0)),"")</f>
        <v>3.3</v>
      </c>
      <c r="AZ97" s="2">
        <f t="array" ref="AZ97">IFERROR(INDEX('CAMAGUI DATA UNIFICADA'!$C$2:$T1007,MATCH(1,($A97='CAMAGUI DATA UNIFICADA'!$A$2:$A1007)*($AL$1='CAMAGUI DATA UNIFICADA'!$B$2:$B1007),0),MATCH(AZ$2,'CAMAGUI DATA UNIFICADA'!$C$1:$T$1,0)),"")</f>
        <v>17.58</v>
      </c>
      <c r="BA97" s="33">
        <f t="array" ref="BA97">IFERROR(INDEX('CAMAGUI DATA UNIFICADA'!$C$2:$T1007,MATCH(1,($A97='CAMAGUI DATA UNIFICADA'!$A$2:$A1007)*($AL$1='CAMAGUI DATA UNIFICADA'!$B$2:$B1007),0),MATCH(BA$2,'CAMAGUI DATA UNIFICADA'!$C$1:$T$1,0)),"")</f>
        <v>3.58536</v>
      </c>
      <c r="BB97" s="60">
        <f t="array" ref="BB97">IFERROR(INDEX('CAMAGUI DATA UNIFICADA'!$C$2:$T1007,MATCH(1,($A97='CAMAGUI DATA UNIFICADA'!$A$2:$A1007)*($AL$1='CAMAGUI DATA UNIFICADA'!$B$2:$B1007),0),MATCH(BB$2,'CAMAGUI DATA UNIFICADA'!$C$1:$T$1,0)),"")</f>
        <v>516.8686249</v>
      </c>
      <c r="BC97" s="140">
        <f t="array" ref="BC97">IFERROR(INDEX('CAMAGUI DATA UNIFICADA'!$C$2:$T1007,MATCH(1,($A97='CAMAGUI DATA UNIFICADA'!$A$2:$A1007)*($AL$1='CAMAGUI DATA UNIFICADA'!$B$2:$B1007),0),MATCH(BC$2,'CAMAGUI DATA UNIFICADA'!$C$1:$T$1,0)),"")</f>
        <v>10.46715622</v>
      </c>
      <c r="BD97" s="138" t="str">
        <f t="array" ref="BD97">IFERROR(INDEX('CAMAGUI DATA UNIFICADA'!$C$2:$T1007,MATCH(1,($A97='CAMAGUI DATA UNIFICADA'!$A$2:$A1007)*($BD$1='CAMAGUI DATA UNIFICADA'!$B$2:$B1007),0),MATCH(BD$2,'CAMAGUI DATA UNIFICADA'!$C$1:$T$1,0)),"")</f>
        <v>CA4101124</v>
      </c>
      <c r="BE97" s="2">
        <f t="array" ref="BE97">IFERROR(INDEX('CAMAGUI DATA UNIFICADA'!$C$2:$T1007,MATCH(1,($A97='CAMAGUI DATA UNIFICADA'!$A$2:$A1007)*($BD$1='CAMAGUI DATA UNIFICADA'!$B$2:$B1007),0),MATCH(BE$2,'CAMAGUI DATA UNIFICADA'!$C$1:$T$1,0)),"")</f>
        <v>37.5</v>
      </c>
      <c r="BF97" s="2" t="str">
        <f t="array" ref="BF97">IFERROR(INDEX('CAMAGUI DATA UNIFICADA'!$C$2:$T1007,MATCH(1,($A97='CAMAGUI DATA UNIFICADA'!$A$2:$A1007)*($BD$1='CAMAGUI DATA UNIFICADA'!$B$2:$B1007),0),MATCH(BF$2,'CAMAGUI DATA UNIFICADA'!$C$1:$T$1,0)),"")</f>
        <v/>
      </c>
      <c r="BG97" s="2" t="str">
        <f t="array" ref="BG97">IFERROR(INDEX('CAMAGUI DATA UNIFICADA'!$C$2:$T1007,MATCH(1,($A97='CAMAGUI DATA UNIFICADA'!$A$2:$A1007)*($BD$1='CAMAGUI DATA UNIFICADA'!$B$2:$B1007),0),MATCH(BG$2,'CAMAGUI DATA UNIFICADA'!$C$1:$T$1,0)),"")</f>
        <v>NICO CLSC POST</v>
      </c>
      <c r="BH97" s="139">
        <f t="array" ref="BH97">IFERROR(INDEX('CAMAGUI DATA UNIFICADA'!$C$2:$T1007,MATCH(1,($A97='CAMAGUI DATA UNIFICADA'!$A$2:$A1007)*($BD$1='CAMAGUI DATA UNIFICADA'!$B$2:$B1007),0),MATCH(BH$2,'CAMAGUI DATA UNIFICADA'!$C$1:$T$1,0)),"")</f>
        <v>0</v>
      </c>
      <c r="BI97" s="2">
        <f t="array" ref="BI97">IFERROR(INDEX('CAMAGUI DATA UNIFICADA'!$C$2:$T1007,MATCH(1,($A97='CAMAGUI DATA UNIFICADA'!$A$2:$A1007)*($BD$1='CAMAGUI DATA UNIFICADA'!$B$2:$B1007),0),MATCH(BI$2,'CAMAGUI DATA UNIFICADA'!$C$1:$T$1,0)),"")</f>
        <v>0.83</v>
      </c>
      <c r="BJ97" s="2">
        <f t="array" ref="BJ97">IFERROR(INDEX('CAMAGUI DATA UNIFICADA'!$C$2:$T1007,MATCH(1,($A97='CAMAGUI DATA UNIFICADA'!$A$2:$A1007)*($BD$1='CAMAGUI DATA UNIFICADA'!$B$2:$B1007),0),MATCH(BJ$2,'CAMAGUI DATA UNIFICADA'!$C$1:$T$1,0)),"")</f>
        <v>0</v>
      </c>
      <c r="BK97" s="33">
        <f t="array" ref="BK97">IFERROR(INDEX('CAMAGUI DATA UNIFICADA'!$C$2:$T1007,MATCH(1,($A97='CAMAGUI DATA UNIFICADA'!$A$2:$A1007)*($BD$1='CAMAGUI DATA UNIFICADA'!$B$2:$B1007),0),MATCH(BK$2,'CAMAGUI DATA UNIFICADA'!$C$1:$T$1,0)),"")</f>
        <v>14.55036</v>
      </c>
      <c r="BL97" s="60">
        <f t="array" ref="BL97">IFERROR(INDEX('CAMAGUI DATA UNIFICADA'!$C$2:$T1007,MATCH(1,($A97='CAMAGUI DATA UNIFICADA'!$A$2:$A1007)*($BD$1='CAMAGUI DATA UNIFICADA'!$B$2:$B1007),0),MATCH(BL$2,'CAMAGUI DATA UNIFICADA'!$C$1:$T$1,0)),"")</f>
        <v>310512.7495</v>
      </c>
      <c r="BM97" s="33" t="str">
        <f t="array" ref="BM97">IFERROR(INDEX('CAMAGUI DATA UNIFICADA'!$C$2:$T1007,MATCH(1,($A97='CAMAGUI DATA UNIFICADA'!$A$2:$A1007)*($BD$1='CAMAGUI DATA UNIFICADA'!$B$2:$B1007),0),MATCH(BM$2,'CAMAGUI DATA UNIFICADA'!$C$1:$T$1,0)),"")</f>
        <v/>
      </c>
      <c r="BN97" s="23">
        <f t="array" ref="BN97">IFERROR(INDEX('CAMAGUI DATA UNIFICADA'!$C$2:$T1007,MATCH(1,($A97='CAMAGUI DATA UNIFICADA'!$A$2:$A1007)*($BD$1='CAMAGUI DATA UNIFICADA'!$B$2:$B1007),0),MATCH(BN$2,'CAMAGUI DATA UNIFICADA'!$C$1:$T$1,0)),"")</f>
        <v>0.4282934475</v>
      </c>
      <c r="BO97" s="23">
        <f t="array" ref="BO97">IFERROR(INDEX('CAMAGUI DATA UNIFICADA'!$C$2:$T1007,MATCH(1,($A97='CAMAGUI DATA UNIFICADA'!$A$2:$A1007)*($BD$1='CAMAGUI DATA UNIFICADA'!$B$2:$B1007),0),MATCH(BO$2,'CAMAGUI DATA UNIFICADA'!$C$1:$T$1,0)),"")</f>
        <v>0.5</v>
      </c>
      <c r="BP97" s="60">
        <f t="array" ref="BP97">IFERROR(INDEX('CAMAGUI DATA UNIFICADA'!$C$2:$T1007,MATCH(1,($A97='CAMAGUI DATA UNIFICADA'!$A$2:$A1007)*($BD$1='CAMAGUI DATA UNIFICADA'!$B$2:$B1007),0),MATCH(BP$2,'CAMAGUI DATA UNIFICADA'!$C$1:$T$1,0)),"")</f>
        <v>75520.83333</v>
      </c>
      <c r="BQ97" s="2">
        <f t="array" ref="BQ97">IFERROR(INDEX('CAMAGUI DATA UNIFICADA'!$C$2:$T1007,MATCH(1,($A97='CAMAGUI DATA UNIFICADA'!$A$2:$A1007)*($BD$1='CAMAGUI DATA UNIFICADA'!$B$2:$B1007),0),MATCH(BQ$2,'CAMAGUI DATA UNIFICADA'!$C$1:$T$1,0)),"")</f>
        <v>1.2</v>
      </c>
      <c r="BR97" s="2">
        <f t="array" ref="BR97">IFERROR(INDEX('CAMAGUI DATA UNIFICADA'!$C$2:$T1007,MATCH(1,($A97='CAMAGUI DATA UNIFICADA'!$A$2:$A1007)*($BD$1='CAMAGUI DATA UNIFICADA'!$B$2:$B1007),0),MATCH(BR$2,'CAMAGUI DATA UNIFICADA'!$C$1:$T$1,0)),"")</f>
        <v>2.03</v>
      </c>
      <c r="BS97" s="33">
        <f t="array" ref="BS97">IFERROR(INDEX('CAMAGUI DATA UNIFICADA'!$C$2:$T1007,MATCH(1,($A97='CAMAGUI DATA UNIFICADA'!$A$2:$A1007)*($BD$1='CAMAGUI DATA UNIFICADA'!$B$2:$B1007),0),MATCH(BS$2,'CAMAGUI DATA UNIFICADA'!$C$1:$T$1,0)),"")</f>
        <v>11.0328</v>
      </c>
      <c r="BT97" s="60">
        <f t="array" ref="BT97">IFERROR(INDEX('CAMAGUI DATA UNIFICADA'!$C$2:$T1007,MATCH(1,($A97='CAMAGUI DATA UNIFICADA'!$A$2:$A1007)*($BD$1='CAMAGUI DATA UNIFICADA'!$B$2:$B1007),0),MATCH(BT$2,'CAMAGUI DATA UNIFICADA'!$C$1:$T$1,0)),"")</f>
        <v>91.20184206</v>
      </c>
      <c r="BU97" s="140">
        <f t="array" ref="BU97">IFERROR(INDEX('CAMAGUI DATA UNIFICADA'!$C$2:$T1007,MATCH(1,($A97='CAMAGUI DATA UNIFICADA'!$A$2:$A1007)*($BD$1='CAMAGUI DATA UNIFICADA'!$B$2:$B1007),0),MATCH(BU$2,'CAMAGUI DATA UNIFICADA'!$C$1:$T$1,0)),"")</f>
        <v>13.42546052</v>
      </c>
      <c r="BV97" s="138" t="str">
        <f t="array" ref="BV97">IFERROR(INDEX('CAMAGUI DATA UNIFICADA'!$C$2:$T1007,MATCH(1,($A97='CAMAGUI DATA UNIFICADA'!$A$2:$A1007)*($BV$1='CAMAGUI DATA UNIFICADA'!$B$2:$B1007),0),MATCH(BV$2,'CAMAGUI DATA UNIFICADA'!$C$1:$T$1,0)),"")</f>
        <v>CA5101124</v>
      </c>
      <c r="BW97" s="2">
        <f t="array" ref="BW97">IFERROR(INDEX('CAMAGUI DATA UNIFICADA'!$C$2:$T1007,MATCH(1,($A97='CAMAGUI DATA UNIFICADA'!$A$2:$A1007)*($BV$1='CAMAGUI DATA UNIFICADA'!$B$2:$B1007),0),MATCH(BW$2,'CAMAGUI DATA UNIFICADA'!$C$1:$T$1,0)),"")</f>
        <v>25</v>
      </c>
      <c r="BX97" s="2" t="str">
        <f t="array" ref="BX97">IFERROR(INDEX('CAMAGUI DATA UNIFICADA'!$C$2:$T1007,MATCH(1,($A97='CAMAGUI DATA UNIFICADA'!$A$2:$A1007)*($BV$1='CAMAGUI DATA UNIFICADA'!$B$2:$B1007),0),MATCH(BX$2,'CAMAGUI DATA UNIFICADA'!$C$1:$T$1,0)),"")</f>
        <v/>
      </c>
      <c r="BY97" s="2" t="str">
        <f t="array" ref="BY97">IFERROR(INDEX('CAMAGUI DATA UNIFICADA'!$C$2:$T1007,MATCH(1,($A97='CAMAGUI DATA UNIFICADA'!$A$2:$A1007)*($BV$1='CAMAGUI DATA UNIFICADA'!$B$2:$B1007),0),MATCH(BY$2,'CAMAGUI DATA UNIFICADA'!$C$1:$T$1,0)),"")</f>
        <v>NICO CLSC POST</v>
      </c>
      <c r="BZ97" s="139">
        <f t="array" ref="BZ97">IFERROR(INDEX('CAMAGUI DATA UNIFICADA'!$C$2:$T1007,MATCH(1,($A97='CAMAGUI DATA UNIFICADA'!$A$2:$A1007)*($BV$1='CAMAGUI DATA UNIFICADA'!$B$2:$B1007),0),MATCH(BZ$2,'CAMAGUI DATA UNIFICADA'!$C$1:$T$1,0)),"")</f>
        <v>0</v>
      </c>
      <c r="CA97" s="2">
        <f t="array" ref="CA97">IFERROR(INDEX('CAMAGUI DATA UNIFICADA'!$C$2:$T1007,MATCH(1,($A97='CAMAGUI DATA UNIFICADA'!$A$2:$A1007)*($BV$1='CAMAGUI DATA UNIFICADA'!$B$2:$B1007),0),MATCH(CA$2,'CAMAGUI DATA UNIFICADA'!$C$1:$T$1,0)),"")</f>
        <v>0.6</v>
      </c>
      <c r="CB97" s="2">
        <f t="array" ref="CB97">IFERROR(INDEX('CAMAGUI DATA UNIFICADA'!$C$2:$T1007,MATCH(1,($A97='CAMAGUI DATA UNIFICADA'!$A$2:$A1007)*($BV$1='CAMAGUI DATA UNIFICADA'!$B$2:$B1007),0),MATCH(CB$2,'CAMAGUI DATA UNIFICADA'!$C$1:$T$1,0)),"")</f>
        <v>0</v>
      </c>
      <c r="CC97" s="33">
        <f t="array" ref="CC97">IFERROR(INDEX('CAMAGUI DATA UNIFICADA'!$C$2:$T1007,MATCH(1,($A97='CAMAGUI DATA UNIFICADA'!$A$2:$A1007)*($BV$1='CAMAGUI DATA UNIFICADA'!$B$2:$B1007),0),MATCH(CC$2,'CAMAGUI DATA UNIFICADA'!$C$1:$T$1,0)),"")</f>
        <v>15.1272</v>
      </c>
      <c r="CD97" s="60">
        <f t="array" ref="CD97">IFERROR(INDEX('CAMAGUI DATA UNIFICADA'!$C$2:$T1007,MATCH(1,($A97='CAMAGUI DATA UNIFICADA'!$A$2:$A1007)*($BV$1='CAMAGUI DATA UNIFICADA'!$B$2:$B1007),0),MATCH(CD$2,'CAMAGUI DATA UNIFICADA'!$C$1:$T$1,0)),"")</f>
        <v>275442.0294</v>
      </c>
      <c r="CE97" s="33" t="str">
        <f t="array" ref="CE97">IFERROR(INDEX('CAMAGUI DATA UNIFICADA'!$C$2:$T1007,MATCH(1,($A97='CAMAGUI DATA UNIFICADA'!$A$2:$A1007)*($BV$1='CAMAGUI DATA UNIFICADA'!$B$2:$B1007),0),MATCH(CE$2,'CAMAGUI DATA UNIFICADA'!$C$1:$T$1,0)),"")</f>
        <v/>
      </c>
      <c r="CF97" s="23">
        <f t="array" ref="CF97">IFERROR(INDEX('CAMAGUI DATA UNIFICADA'!$C$2:$T1007,MATCH(1,($A97='CAMAGUI DATA UNIFICADA'!$A$2:$A1007)*($BV$1='CAMAGUI DATA UNIFICADA'!$B$2:$B1007),0),MATCH(CF$2,'CAMAGUI DATA UNIFICADA'!$C$1:$T$1,0)),"")</f>
        <v>0.4237569683</v>
      </c>
      <c r="CG97" s="23">
        <f t="array" ref="CG97">IFERROR(INDEX('CAMAGUI DATA UNIFICADA'!$C$2:$T1007,MATCH(1,($A97='CAMAGUI DATA UNIFICADA'!$A$2:$A1007)*($BV$1='CAMAGUI DATA UNIFICADA'!$B$2:$B1007),0),MATCH(CG$2,'CAMAGUI DATA UNIFICADA'!$C$1:$T$1,0)),"")</f>
        <v>0.5</v>
      </c>
      <c r="CH97" s="60">
        <f t="array" ref="CH97">IFERROR(INDEX('CAMAGUI DATA UNIFICADA'!$C$2:$T1007,MATCH(1,($A97='CAMAGUI DATA UNIFICADA'!$A$2:$A1007)*($BV$1='CAMAGUI DATA UNIFICADA'!$B$2:$B1007),0),MATCH(CH$2,'CAMAGUI DATA UNIFICADA'!$C$1:$T$1,0)),"")</f>
        <v>77380.95238</v>
      </c>
      <c r="CI97" s="2">
        <f t="array" ref="CI97">IFERROR(INDEX('CAMAGUI DATA UNIFICADA'!$C$2:$T1007,MATCH(1,($A97='CAMAGUI DATA UNIFICADA'!$A$2:$A1007)*($BV$1='CAMAGUI DATA UNIFICADA'!$B$2:$B1007),0),MATCH(CI$2,'CAMAGUI DATA UNIFICADA'!$C$1:$T$1,0)),"")</f>
        <v>1.4</v>
      </c>
      <c r="CJ97" s="2">
        <f t="array" ref="CJ97">IFERROR(INDEX('CAMAGUI DATA UNIFICADA'!$C$2:$T1007,MATCH(1,($A97='CAMAGUI DATA UNIFICADA'!$A$2:$A1007)*($BV$1='CAMAGUI DATA UNIFICADA'!$B$2:$B1007),0),MATCH(CJ$2,'CAMAGUI DATA UNIFICADA'!$C$1:$T$1,0)),"")</f>
        <v>2</v>
      </c>
      <c r="CK97" s="33">
        <f t="array" ref="CK97">IFERROR(INDEX('CAMAGUI DATA UNIFICADA'!$C$2:$T1007,MATCH(1,($A97='CAMAGUI DATA UNIFICADA'!$A$2:$A1007)*($BV$1='CAMAGUI DATA UNIFICADA'!$B$2:$B1007),0),MATCH(CK$2,'CAMAGUI DATA UNIFICADA'!$C$1:$T$1,0)),"")</f>
        <v>11.076</v>
      </c>
      <c r="CL97" s="60">
        <f t="array" ref="CL97">IFERROR(INDEX('CAMAGUI DATA UNIFICADA'!$C$2:$T1007,MATCH(1,($A97='CAMAGUI DATA UNIFICADA'!$A$2:$A1007)*($BV$1='CAMAGUI DATA UNIFICADA'!$B$2:$B1007),0),MATCH(CL$2,'CAMAGUI DATA UNIFICADA'!$C$1:$T$1,0)),"")</f>
        <v>82.51123028</v>
      </c>
      <c r="CM97" s="140">
        <f t="array" ref="CM97">IFERROR(INDEX('CAMAGUI DATA UNIFICADA'!$C$2:$T1007,MATCH(1,($A97='CAMAGUI DATA UNIFICADA'!$A$2:$A1007)*($BV$1='CAMAGUI DATA UNIFICADA'!$B$2:$B1007),0),MATCH(CM$2,'CAMAGUI DATA UNIFICADA'!$C$1:$T$1,0)),"")</f>
        <v>14.37780757</v>
      </c>
      <c r="CN97" s="138" t="str">
        <f t="array" ref="CN97">IFERROR(INDEX('CAMAGUI DATA UNIFICADA'!$C$2:$T1007,MATCH(1,($A97='CAMAGUI DATA UNIFICADA'!$A$2:$A1007)*($CN$1='CAMAGUI DATA UNIFICADA'!$B$2:$B1007),0),MATCH(CN$2,'CAMAGUI DATA UNIFICADA'!$C$1:$T$1,0)),"")</f>
        <v/>
      </c>
      <c r="CO97" s="2" t="str">
        <f t="array" ref="CO97">IFERROR(INDEX('CAMAGUI DATA UNIFICADA'!$C$2:$T1007,MATCH(1,($A97='CAMAGUI DATA UNIFICADA'!$A$2:$A1007)*($CN$1='CAMAGUI DATA UNIFICADA'!$B$2:$B1007),0),MATCH(CO$2,'CAMAGUI DATA UNIFICADA'!$C$1:$T$1,0)),"")</f>
        <v/>
      </c>
      <c r="CP97" s="2" t="str">
        <f t="array" ref="CP97">IFERROR(INDEX('CAMAGUI DATA UNIFICADA'!$C$2:$T1007,MATCH(1,($A97='CAMAGUI DATA UNIFICADA'!$A$2:$A1007)*($CN$1='CAMAGUI DATA UNIFICADA'!$B$2:$B1007),0),MATCH(CP$2,'CAMAGUI DATA UNIFICADA'!$C$1:$T$1,0)),"")</f>
        <v/>
      </c>
      <c r="CQ97" s="2" t="str">
        <f t="array" ref="CQ97">IFERROR(INDEX('CAMAGUI DATA UNIFICADA'!$C$2:$T1007,MATCH(1,($A97='CAMAGUI DATA UNIFICADA'!$A$2:$A1007)*($CN$1='CAMAGUI DATA UNIFICADA'!$B$2:$B1007),0),MATCH(CQ$2,'CAMAGUI DATA UNIFICADA'!$C$1:$T$1,0)),"")</f>
        <v/>
      </c>
      <c r="CR97" s="139" t="str">
        <f t="array" ref="CR97">IFERROR(INDEX('CAMAGUI DATA UNIFICADA'!$C$2:$T1007,MATCH(1,($A97='CAMAGUI DATA UNIFICADA'!$A$2:$A1007)*($CN$1='CAMAGUI DATA UNIFICADA'!$B$2:$B1007),0),MATCH(CR$2,'CAMAGUI DATA UNIFICADA'!$C$1:$T$1,0)),"")</f>
        <v/>
      </c>
      <c r="CS97" s="2" t="str">
        <f t="array" ref="CS97">IFERROR(INDEX('CAMAGUI DATA UNIFICADA'!$C$2:$T1007,MATCH(1,($A97='CAMAGUI DATA UNIFICADA'!$A$2:$A1007)*($CN$1='CAMAGUI DATA UNIFICADA'!$B$2:$B1007),0),MATCH(CS$2,'CAMAGUI DATA UNIFICADA'!$C$1:$T$1,0)),"")</f>
        <v/>
      </c>
      <c r="CT97" s="2" t="str">
        <f t="array" ref="CT97">IFERROR(INDEX('CAMAGUI DATA UNIFICADA'!$C$2:$T1007,MATCH(1,($A97='CAMAGUI DATA UNIFICADA'!$A$2:$A1007)*($CN$1='CAMAGUI DATA UNIFICADA'!$B$2:$B1007),0),MATCH(CT$2,'CAMAGUI DATA UNIFICADA'!$C$1:$T$1,0)),"")</f>
        <v/>
      </c>
      <c r="CU97" s="33" t="str">
        <f t="array" ref="CU97">IFERROR(INDEX('CAMAGUI DATA UNIFICADA'!$C$2:$T1007,MATCH(1,($A97='CAMAGUI DATA UNIFICADA'!$A$2:$A1007)*($CN$1='CAMAGUI DATA UNIFICADA'!$B$2:$B1007),0),MATCH(CU$2,'CAMAGUI DATA UNIFICADA'!$C$1:$T$1,0)),"")</f>
        <v/>
      </c>
      <c r="CV97" s="60" t="str">
        <f t="array" ref="CV97">IFERROR(INDEX('CAMAGUI DATA UNIFICADA'!$C$2:$T1007,MATCH(1,($A97='CAMAGUI DATA UNIFICADA'!$A$2:$A1007)*($CN$1='CAMAGUI DATA UNIFICADA'!$B$2:$B1007),0),MATCH(CV$2,'CAMAGUI DATA UNIFICADA'!$C$1:$T$1,0)),"")</f>
        <v/>
      </c>
      <c r="CW97" s="33" t="str">
        <f t="array" ref="CW97">IFERROR(INDEX('CAMAGUI DATA UNIFICADA'!$C$2:$T1007,MATCH(1,($A97='CAMAGUI DATA UNIFICADA'!$A$2:$A1007)*($CN$1='CAMAGUI DATA UNIFICADA'!$B$2:$B1007),0),MATCH(CW$2,'CAMAGUI DATA UNIFICADA'!$C$1:$T$1,0)),"")</f>
        <v/>
      </c>
      <c r="CX97" s="23" t="str">
        <f t="array" ref="CX97">IFERROR(INDEX('CAMAGUI DATA UNIFICADA'!$C$2:$T1007,MATCH(1,($A97='CAMAGUI DATA UNIFICADA'!$A$2:$A1007)*($CN$1='CAMAGUI DATA UNIFICADA'!$B$2:$B1007),0),MATCH(CX$2,'CAMAGUI DATA UNIFICADA'!$C$1:$T$1,0)),"")</f>
        <v/>
      </c>
      <c r="CY97" s="23" t="str">
        <f t="array" ref="CY97">IFERROR(INDEX('CAMAGUI DATA UNIFICADA'!$C$2:$T1007,MATCH(1,($A97='CAMAGUI DATA UNIFICADA'!$A$2:$A1007)*($CN$1='CAMAGUI DATA UNIFICADA'!$B$2:$B1007),0),MATCH(CY$2,'CAMAGUI DATA UNIFICADA'!$C$1:$T$1,0)),"")</f>
        <v/>
      </c>
      <c r="CZ97" s="60" t="str">
        <f t="array" ref="CZ97">IFERROR(INDEX('CAMAGUI DATA UNIFICADA'!$C$2:$T1007,MATCH(1,($A97='CAMAGUI DATA UNIFICADA'!$A$2:$A1007)*($CN$1='CAMAGUI DATA UNIFICADA'!$B$2:$B1007),0),MATCH(CZ$2,'CAMAGUI DATA UNIFICADA'!$C$1:$T$1,0)),"")</f>
        <v/>
      </c>
      <c r="DA97" s="2" t="str">
        <f t="array" ref="DA97">IFERROR(INDEX('CAMAGUI DATA UNIFICADA'!$C$2:$T1007,MATCH(1,($A97='CAMAGUI DATA UNIFICADA'!$A$2:$A1007)*($CN$1='CAMAGUI DATA UNIFICADA'!$B$2:$B1007),0),MATCH(DA$2,'CAMAGUI DATA UNIFICADA'!$C$1:$T$1,0)),"")</f>
        <v/>
      </c>
      <c r="DB97" s="2" t="str">
        <f t="array" ref="DB97">IFERROR(INDEX('CAMAGUI DATA UNIFICADA'!$C$2:$T1007,MATCH(1,($A97='CAMAGUI DATA UNIFICADA'!$A$2:$A1007)*($CN$1='CAMAGUI DATA UNIFICADA'!$B$2:$B1007),0),MATCH(DB$2,'CAMAGUI DATA UNIFICADA'!$C$1:$T$1,0)),"")</f>
        <v/>
      </c>
      <c r="DC97" s="33" t="str">
        <f t="array" ref="DC97">IFERROR(INDEX('CAMAGUI DATA UNIFICADA'!$C$2:$T1007,MATCH(1,($A97='CAMAGUI DATA UNIFICADA'!$A$2:$A1007)*($CN$1='CAMAGUI DATA UNIFICADA'!$B$2:$B1007),0),MATCH(DC$2,'CAMAGUI DATA UNIFICADA'!$C$1:$T$1,0)),"")</f>
        <v/>
      </c>
      <c r="DD97" s="60" t="str">
        <f t="array" ref="DD97">IFERROR(INDEX('CAMAGUI DATA UNIFICADA'!$C$2:$T1007,MATCH(1,($A97='CAMAGUI DATA UNIFICADA'!$A$2:$A1007)*($CN$1='CAMAGUI DATA UNIFICADA'!$B$2:$B1007),0),MATCH(DD$2,'CAMAGUI DATA UNIFICADA'!$C$1:$T$1,0)),"")</f>
        <v/>
      </c>
      <c r="DE97" s="140" t="str">
        <f t="array" ref="DE97">IFERROR(INDEX('CAMAGUI DATA UNIFICADA'!$C$2:$T1007,MATCH(1,($A97='CAMAGUI DATA UNIFICADA'!$A$2:$A1007)*($CN$1='CAMAGUI DATA UNIFICADA'!$B$2:$B1007),0),MATCH(DE$2,'CAMAGUI DATA UNIFICADA'!$C$1:$T$1,0)),"")</f>
        <v/>
      </c>
      <c r="DF97" s="138" t="str">
        <f t="array" ref="DF97">IFERROR(INDEX('CAMAGUI DATA UNIFICADA'!$C$2:$T1007,MATCH(1,($A97='CAMAGUI DATA UNIFICADA'!$A$2:$A1007)*($DF$1='CAMAGUI DATA UNIFICADA'!$B$2:$B1007),0),MATCH(DF$2,'CAMAGUI DATA UNIFICADA'!$C$1:$T$1,0)),"")</f>
        <v/>
      </c>
      <c r="DG97" s="2" t="str">
        <f t="array" ref="DG97">IFERROR(INDEX('CAMAGUI DATA UNIFICADA'!$C$2:$T1007,MATCH(1,($A97='CAMAGUI DATA UNIFICADA'!$A$2:$A1007)*($DF$1='CAMAGUI DATA UNIFICADA'!$B$2:$B1007),0),MATCH(DG$2,'CAMAGUI DATA UNIFICADA'!$C$1:$T$1,0)),"")</f>
        <v/>
      </c>
      <c r="DH97" s="2" t="str">
        <f t="array" ref="DH97">IFERROR(INDEX('CAMAGUI DATA UNIFICADA'!$C$2:$T1007,MATCH(1,($A97='CAMAGUI DATA UNIFICADA'!$A$2:$A1007)*($DF$1='CAMAGUI DATA UNIFICADA'!$B$2:$B1007),0),MATCH(DH$2,'CAMAGUI DATA UNIFICADA'!$C$1:$T$1,0)),"")</f>
        <v/>
      </c>
      <c r="DI97" s="2" t="str">
        <f t="array" ref="DI97">IFERROR(INDEX('CAMAGUI DATA UNIFICADA'!$C$2:$T1007,MATCH(1,($A97='CAMAGUI DATA UNIFICADA'!$A$2:$A1007)*($DF$1='CAMAGUI DATA UNIFICADA'!$B$2:$B1007),0),MATCH(DI$2,'CAMAGUI DATA UNIFICADA'!$C$1:$T$1,0)),"")</f>
        <v/>
      </c>
      <c r="DJ97" s="139" t="str">
        <f t="array" ref="DJ97">IFERROR(INDEX('CAMAGUI DATA UNIFICADA'!$C$2:$T1007,MATCH(1,($A97='CAMAGUI DATA UNIFICADA'!$A$2:$A1007)*($DF$1='CAMAGUI DATA UNIFICADA'!$B$2:$B1007),0),MATCH(DJ$2,'CAMAGUI DATA UNIFICADA'!$C$1:$T$1,0)),"")</f>
        <v/>
      </c>
      <c r="DK97" s="2" t="str">
        <f t="array" ref="DK97">IFERROR(INDEX('CAMAGUI DATA UNIFICADA'!$C$2:$T1007,MATCH(1,($A97='CAMAGUI DATA UNIFICADA'!$A$2:$A1007)*($DF$1='CAMAGUI DATA UNIFICADA'!$B$2:$B1007),0),MATCH(DK$2,'CAMAGUI DATA UNIFICADA'!$C$1:$T$1,0)),"")</f>
        <v/>
      </c>
      <c r="DL97" s="2" t="str">
        <f t="array" ref="DL97">IFERROR(INDEX('CAMAGUI DATA UNIFICADA'!$C$2:$T1007,MATCH(1,($A97='CAMAGUI DATA UNIFICADA'!$A$2:$A1007)*($DF$1='CAMAGUI DATA UNIFICADA'!$B$2:$B1007),0),MATCH(DL$2,'CAMAGUI DATA UNIFICADA'!$C$1:$T$1,0)),"")</f>
        <v/>
      </c>
      <c r="DM97" s="33" t="str">
        <f t="array" ref="DM97">IFERROR(INDEX('CAMAGUI DATA UNIFICADA'!$C$2:$T1007,MATCH(1,($A97='CAMAGUI DATA UNIFICADA'!$A$2:$A1007)*($DF$1='CAMAGUI DATA UNIFICADA'!$B$2:$B1007),0),MATCH(DM$2,'CAMAGUI DATA UNIFICADA'!$C$1:$T$1,0)),"")</f>
        <v/>
      </c>
      <c r="DN97" s="60" t="str">
        <f t="array" ref="DN97">IFERROR(INDEX('CAMAGUI DATA UNIFICADA'!$C$2:$T1007,MATCH(1,($A97='CAMAGUI DATA UNIFICADA'!$A$2:$A1007)*($DF$1='CAMAGUI DATA UNIFICADA'!$B$2:$B1007),0),MATCH(DN$2,'CAMAGUI DATA UNIFICADA'!$C$1:$T$1,0)),"")</f>
        <v/>
      </c>
      <c r="DO97" s="33" t="str">
        <f t="array" ref="DO97">IFERROR(INDEX('CAMAGUI DATA UNIFICADA'!$C$2:$T1007,MATCH(1,($A97='CAMAGUI DATA UNIFICADA'!$A$2:$A1007)*($DF$1='CAMAGUI DATA UNIFICADA'!$B$2:$B1007),0),MATCH(DO$2,'CAMAGUI DATA UNIFICADA'!$C$1:$T$1,0)),"")</f>
        <v/>
      </c>
      <c r="DP97" s="23" t="str">
        <f t="array" ref="DP97">IFERROR(INDEX('CAMAGUI DATA UNIFICADA'!$C$2:$T1007,MATCH(1,($A97='CAMAGUI DATA UNIFICADA'!$A$2:$A1007)*($DF$1='CAMAGUI DATA UNIFICADA'!$B$2:$B1007),0),MATCH(DP$2,'CAMAGUI DATA UNIFICADA'!$C$1:$T$1,0)),"")</f>
        <v/>
      </c>
      <c r="DQ97" s="23" t="str">
        <f t="array" ref="DQ97">IFERROR(INDEX('CAMAGUI DATA UNIFICADA'!$C$2:$T1007,MATCH(1,($A97='CAMAGUI DATA UNIFICADA'!$A$2:$A1007)*($DF$1='CAMAGUI DATA UNIFICADA'!$B$2:$B1007),0),MATCH(DQ$2,'CAMAGUI DATA UNIFICADA'!$C$1:$T$1,0)),"")</f>
        <v/>
      </c>
      <c r="DR97" s="2" t="str">
        <f t="array" ref="DR97">IFERROR(INDEX('CAMAGUI DATA UNIFICADA'!$C$2:$T1007,MATCH(1,($A97='CAMAGUI DATA UNIFICADA'!$A$2:$A1007)*($DF$1='CAMAGUI DATA UNIFICADA'!$B$2:$B1007),0),MATCH(DR$2,'CAMAGUI DATA UNIFICADA'!$C$1:$T$1,0)),"")</f>
        <v/>
      </c>
      <c r="DS97" s="2" t="str">
        <f t="array" ref="DS97">IFERROR(INDEX('CAMAGUI DATA UNIFICADA'!$C$2:$T1007,MATCH(1,($A97='CAMAGUI DATA UNIFICADA'!$A$2:$A1007)*($DF$1='CAMAGUI DATA UNIFICADA'!$B$2:$B1007),0),MATCH(DS$2,'CAMAGUI DATA UNIFICADA'!$C$1:$T$1,0)),"")</f>
        <v/>
      </c>
      <c r="DT97" s="2" t="str">
        <f t="array" ref="DT97">IFERROR(INDEX('CAMAGUI DATA UNIFICADA'!$C$2:$T1007,MATCH(1,($A97='CAMAGUI DATA UNIFICADA'!$A$2:$A1007)*($DF$1='CAMAGUI DATA UNIFICADA'!$B$2:$B1007),0),MATCH(DT$2,'CAMAGUI DATA UNIFICADA'!$C$1:$T$1,0)),"")</f>
        <v/>
      </c>
      <c r="DU97" s="33" t="str">
        <f t="array" ref="DU97">IFERROR(INDEX('CAMAGUI DATA UNIFICADA'!$C$2:$T1007,MATCH(1,($A97='CAMAGUI DATA UNIFICADA'!$A$2:$A1007)*($DF$1='CAMAGUI DATA UNIFICADA'!$B$2:$B1007),0),MATCH(DU$2,'CAMAGUI DATA UNIFICADA'!$C$1:$T$1,0)),"")</f>
        <v/>
      </c>
      <c r="DV97" s="60" t="str">
        <f t="array" ref="DV97">IFERROR(INDEX('CAMAGUI DATA UNIFICADA'!$C$2:$T1007,MATCH(1,($A97='CAMAGUI DATA UNIFICADA'!$A$2:$A1007)*($DF$1='CAMAGUI DATA UNIFICADA'!$B$2:$B1007),0),MATCH(DV$2,'CAMAGUI DATA UNIFICADA'!$C$1:$T$1,0)),"")</f>
        <v/>
      </c>
      <c r="DW97" s="140" t="str">
        <f t="array" ref="DW97">IFERROR(INDEX('CAMAGUI DATA UNIFICADA'!$C$2:$T1007,MATCH(1,($A97='CAMAGUI DATA UNIFICADA'!$A$2:$A1007)*($DF$1='CAMAGUI DATA UNIFICADA'!$B$2:$B1007),0),MATCH(DW$2,'CAMAGUI DATA UNIFICADA'!$C$1:$T$1,0)),"")</f>
        <v/>
      </c>
      <c r="DX97" s="144" t="str">
        <f t="array" ref="DX97">IFERROR(INDEX('CAMAGUI DATA UNIFICADA'!$C$2:$T1007,MATCH(1,($A97='CAMAGUI DATA UNIFICADA'!$A$2:$A1007)*($DX$1='CAMAGUI DATA UNIFICADA'!$B$2:$B1007),0),MATCH(DX$2,'CAMAGUI DATA UNIFICADA'!$C$1:$T$1,0)),"")</f>
        <v/>
      </c>
      <c r="DY97" s="60" t="str">
        <f t="array" ref="DY97">IFERROR(INDEX('CAMAGUI DATA UNIFICADA'!$C$2:$T1007,MATCH(1,($A97='CAMAGUI DATA UNIFICADA'!$A$2:$A1007)*($DX$1='CAMAGUI DATA UNIFICADA'!$B$2:$B1007),0),MATCH(DY$2,'CAMAGUI DATA UNIFICADA'!$C$1:$T$1,0)),"")</f>
        <v/>
      </c>
      <c r="DZ97" s="60" t="str">
        <f t="array" ref="DZ97">IFERROR(INDEX('CAMAGUI DATA UNIFICADA'!$C$2:$T1007,MATCH(1,($A97='CAMAGUI DATA UNIFICADA'!$A$2:$A1007)*($DX$1='CAMAGUI DATA UNIFICADA'!$B$2:$B1007),0),MATCH(DZ$2,'CAMAGUI DATA UNIFICADA'!$C$1:$T$1,0)),"")</f>
        <v/>
      </c>
      <c r="EA97" s="60" t="str">
        <f t="array" ref="EA97">IFERROR(INDEX('CAMAGUI DATA UNIFICADA'!$C$2:$T1007,MATCH(1,($A97='CAMAGUI DATA UNIFICADA'!$A$2:$A1007)*($DX$1='CAMAGUI DATA UNIFICADA'!$B$2:$B1007),0),MATCH(EA$2,'CAMAGUI DATA UNIFICADA'!$C$1:$T$1,0)),"")</f>
        <v/>
      </c>
      <c r="EB97" s="60" t="str">
        <f t="array" ref="EB97">IFERROR(INDEX('CAMAGUI DATA UNIFICADA'!$C$2:$T1007,MATCH(1,($A97='CAMAGUI DATA UNIFICADA'!$A$2:$A1007)*($DX$1='CAMAGUI DATA UNIFICADA'!$B$2:$B1007),0),MATCH(EB$2,'CAMAGUI DATA UNIFICADA'!$C$1:$T$1,0)),"")</f>
        <v/>
      </c>
      <c r="EC97" s="60" t="str">
        <f t="array" ref="EC97">IFERROR(INDEX('CAMAGUI DATA UNIFICADA'!$C$2:$T1007,MATCH(1,($A97='CAMAGUI DATA UNIFICADA'!$A$2:$A1007)*($DX$1='CAMAGUI DATA UNIFICADA'!$B$2:$B1007),0),MATCH(EC$2,'CAMAGUI DATA UNIFICADA'!$C$1:$T$1,0)),"")</f>
        <v/>
      </c>
      <c r="ED97" s="60" t="str">
        <f t="array" ref="ED97">IFERROR(INDEX('CAMAGUI DATA UNIFICADA'!$C$2:$T1007,MATCH(1,($A97='CAMAGUI DATA UNIFICADA'!$A$2:$A1007)*($DX$1='CAMAGUI DATA UNIFICADA'!$B$2:$B1007),0),MATCH(ED$2,'CAMAGUI DATA UNIFICADA'!$C$1:$T$1,0)),"")</f>
        <v/>
      </c>
      <c r="EE97" s="60" t="str">
        <f t="array" ref="EE97">IFERROR(INDEX('CAMAGUI DATA UNIFICADA'!$C$2:$T1007,MATCH(1,($A97='CAMAGUI DATA UNIFICADA'!$A$2:$A1007)*($DX$1='CAMAGUI DATA UNIFICADA'!$B$2:$B1007),0),MATCH(EE$2,'CAMAGUI DATA UNIFICADA'!$C$1:$T$1,0)),"")</f>
        <v/>
      </c>
      <c r="EF97" s="60" t="str">
        <f t="array" ref="EF97">IFERROR(INDEX('CAMAGUI DATA UNIFICADA'!$C$2:$T1007,MATCH(1,($A97='CAMAGUI DATA UNIFICADA'!$A$2:$A1007)*($DX$1='CAMAGUI DATA UNIFICADA'!$B$2:$B1007),0),MATCH(EF$2,'CAMAGUI DATA UNIFICADA'!$C$1:$T$1,0)),"")</f>
        <v/>
      </c>
      <c r="EG97" s="60" t="str">
        <f t="array" ref="EG97">IFERROR(INDEX('CAMAGUI DATA UNIFICADA'!$C$2:$T1007,MATCH(1,($A97='CAMAGUI DATA UNIFICADA'!$A$2:$A1007)*($DX$1='CAMAGUI DATA UNIFICADA'!$B$2:$B1007),0),MATCH(EG$2,'CAMAGUI DATA UNIFICADA'!$C$1:$T$1,0)),"")</f>
        <v/>
      </c>
      <c r="EH97" s="60" t="str">
        <f t="array" ref="EH97">IFERROR(INDEX('CAMAGUI DATA UNIFICADA'!$C$2:$T1007,MATCH(1,($A97='CAMAGUI DATA UNIFICADA'!$A$2:$A1007)*($DX$1='CAMAGUI DATA UNIFICADA'!$B$2:$B1007),0),MATCH(EH$2,'CAMAGUI DATA UNIFICADA'!$C$1:$T$1,0)),"")</f>
        <v/>
      </c>
      <c r="EI97" s="60" t="str">
        <f t="array" ref="EI97">IFERROR(INDEX('CAMAGUI DATA UNIFICADA'!$C$2:$T1007,MATCH(1,($A97='CAMAGUI DATA UNIFICADA'!$A$2:$A1007)*($DX$1='CAMAGUI DATA UNIFICADA'!$B$2:$B1007),0),MATCH(EI$2,'CAMAGUI DATA UNIFICADA'!$C$1:$T$1,0)),"")</f>
        <v/>
      </c>
      <c r="EJ97" s="60" t="str">
        <f t="array" ref="EJ97">IFERROR(INDEX('CAMAGUI DATA UNIFICADA'!$C$2:$T1007,MATCH(1,($A97='CAMAGUI DATA UNIFICADA'!$A$2:$A1007)*($DX$1='CAMAGUI DATA UNIFICADA'!$B$2:$B1007),0),MATCH(EJ$2,'CAMAGUI DATA UNIFICADA'!$C$1:$T$1,0)),"")</f>
        <v/>
      </c>
      <c r="EK97" s="60" t="str">
        <f t="array" ref="EK97">IFERROR(INDEX('CAMAGUI DATA UNIFICADA'!$C$2:$T1007,MATCH(1,($A97='CAMAGUI DATA UNIFICADA'!$A$2:$A1007)*($DX$1='CAMAGUI DATA UNIFICADA'!$B$2:$B1007),0),MATCH(EK$2,'CAMAGUI DATA UNIFICADA'!$C$1:$T$1,0)),"")</f>
        <v/>
      </c>
      <c r="EL97" s="60" t="str">
        <f t="array" ref="EL97">IFERROR(INDEX('CAMAGUI DATA UNIFICADA'!$C$2:$T1007,MATCH(1,($A97='CAMAGUI DATA UNIFICADA'!$A$2:$A1007)*($DX$1='CAMAGUI DATA UNIFICADA'!$B$2:$B1007),0),MATCH(EL$2,'CAMAGUI DATA UNIFICADA'!$C$1:$T$1,0)),"")</f>
        <v/>
      </c>
      <c r="EM97" s="60" t="str">
        <f t="array" ref="EM97">IFERROR(INDEX('CAMAGUI DATA UNIFICADA'!$C$2:$T1007,MATCH(1,($A97='CAMAGUI DATA UNIFICADA'!$A$2:$A1007)*($DX$1='CAMAGUI DATA UNIFICADA'!$B$2:$B1007),0),MATCH(EM$2,'CAMAGUI DATA UNIFICADA'!$C$1:$T$1,0)),"")</f>
        <v/>
      </c>
      <c r="EN97" s="60" t="str">
        <f t="array" ref="EN97">IFERROR(INDEX('CAMAGUI DATA UNIFICADA'!$C$2:$T1007,MATCH(1,($A97='CAMAGUI DATA UNIFICADA'!$A$2:$A1007)*($DX$1='CAMAGUI DATA UNIFICADA'!$B$2:$B1007),0),MATCH(EN$2,'CAMAGUI DATA UNIFICADA'!$C$1:$T$1,0)),"")</f>
        <v/>
      </c>
      <c r="EO97" s="140" t="str">
        <f t="array" ref="EO97">IFERROR(INDEX('CAMAGUI DATA UNIFICADA'!$C$2:$T1007,MATCH(1,($A97='CAMAGUI DATA UNIFICADA'!$A$2:$A1007)*($DX$1='CAMAGUI DATA UNIFICADA'!$B$2:$B1007),0),MATCH(EO$2,'CAMAGUI DATA UNIFICADA'!$C$1:$T$1,0)),"")</f>
        <v/>
      </c>
    </row>
    <row r="98">
      <c r="A98" s="137">
        <v>45614.0</v>
      </c>
      <c r="B98" s="138" t="str">
        <f t="array" ref="B98">IFERROR(INDEX('CAMAGUI DATA UNIFICADA'!$C$2:$T1007,MATCH(1,($A98='CAMAGUI DATA UNIFICADA'!$A$2:$A1007)*($B$1='CAMAGUI DATA UNIFICADA'!$B$2:$B1007),0),MATCH(B$2,'CAMAGUI DATA UNIFICADA'!$C$1:$T$1,0)),"")</f>
        <v>CA1061024</v>
      </c>
      <c r="C98" s="2">
        <f t="array" ref="C98">IFERROR(INDEX('CAMAGUI DATA UNIFICADA'!$C$2:$T1007,MATCH(1,($A98='CAMAGUI DATA UNIFICADA'!$A$2:$A1007)*($B$1='CAMAGUI DATA UNIFICADA'!$B$2:$B1007),0),MATCH(C$2,'CAMAGUI DATA UNIFICADA'!$C$1:$T$1,0)),"")</f>
        <v>575</v>
      </c>
      <c r="D98" s="2">
        <f t="array" ref="D98">IFERROR(INDEX('CAMAGUI DATA UNIFICADA'!$C$2:$T1007,MATCH(1,($A98='CAMAGUI DATA UNIFICADA'!$A$2:$A1007)*($B$1='CAMAGUI DATA UNIFICADA'!$B$2:$B1007),0),MATCH(D$2,'CAMAGUI DATA UNIFICADA'!$C$1:$T$1,0)),"")</f>
        <v>3925</v>
      </c>
      <c r="E98" s="2" t="str">
        <f t="array" ref="E98">IFERROR(INDEX('CAMAGUI DATA UNIFICADA'!$C$2:$T1007,MATCH(1,($A98='CAMAGUI DATA UNIFICADA'!$A$2:$A1007)*($B$1='CAMAGUI DATA UNIFICADA'!$B$2:$B1007),0),MATCH(E$2,'CAMAGUI DATA UNIFICADA'!$C$1:$T$1,0)),"")</f>
        <v>SKR OPTILINE P</v>
      </c>
      <c r="F98" s="139">
        <f t="array" ref="F98">IFERROR(INDEX('CAMAGUI DATA UNIFICADA'!$C$2:$T1007,MATCH(1,($A98='CAMAGUI DATA UNIFICADA'!$A$2:$A1007)*($B$1='CAMAGUI DATA UNIFICADA'!$B$2:$B1007),0),MATCH(F$2,'CAMAGUI DATA UNIFICADA'!$C$1:$T$1,0)),"")</f>
        <v>4239</v>
      </c>
      <c r="G98" s="2">
        <f t="array" ref="G98">IFERROR(INDEX('CAMAGUI DATA UNIFICADA'!$C$2:$T1007,MATCH(1,($A98='CAMAGUI DATA UNIFICADA'!$A$2:$A1007)*($B$1='CAMAGUI DATA UNIFICADA'!$B$2:$B1007),0),MATCH(G$2,'CAMAGUI DATA UNIFICADA'!$C$1:$T$1,0)),"")</f>
        <v>19.88</v>
      </c>
      <c r="H98" s="2">
        <f t="array" ref="H98">IFERROR(INDEX('CAMAGUI DATA UNIFICADA'!$C$2:$T1007,MATCH(1,($A98='CAMAGUI DATA UNIFICADA'!$A$2:$A1007)*($B$1='CAMAGUI DATA UNIFICADA'!$B$2:$B1007),0),MATCH(H$2,'CAMAGUI DATA UNIFICADA'!$C$1:$T$1,0)),"")</f>
        <v>4.51</v>
      </c>
      <c r="I98" s="33">
        <f t="array" ref="I98">IFERROR(INDEX('CAMAGUI DATA UNIFICADA'!$C$2:$T1007,MATCH(1,($A98='CAMAGUI DATA UNIFICADA'!$A$2:$A1007)*($B$1='CAMAGUI DATA UNIFICADA'!$B$2:$B1007),0),MATCH(I$2,'CAMAGUI DATA UNIFICADA'!$C$1:$T$1,0)),"")</f>
        <v>3.32352</v>
      </c>
      <c r="J98" s="60">
        <f t="array" ref="J98">IFERROR(INDEX('CAMAGUI DATA UNIFICADA'!$C$2:$T1007,MATCH(1,($A98='CAMAGUI DATA UNIFICADA'!$A$2:$A1007)*($B$1='CAMAGUI DATA UNIFICADA'!$B$2:$B1007),0),MATCH(J$2,'CAMAGUI DATA UNIFICADA'!$C$1:$T$1,0)),"")</f>
        <v>870268.3073</v>
      </c>
      <c r="K98" s="33">
        <f t="array" ref="K98">IFERROR(INDEX('CAMAGUI DATA UNIFICADA'!$C$2:$T1007,MATCH(1,($A98='CAMAGUI DATA UNIFICADA'!$A$2:$A1007)*($B$1='CAMAGUI DATA UNIFICADA'!$B$2:$B1007),0),MATCH(K$2,'CAMAGUI DATA UNIFICADA'!$C$1:$T$1,0)),"")</f>
        <v>1.036057438</v>
      </c>
      <c r="L98" s="23">
        <f t="array" ref="L98">IFERROR(INDEX('CAMAGUI DATA UNIFICADA'!$C$2:$T1007,MATCH(1,($A98='CAMAGUI DATA UNIFICADA'!$A$2:$A1007)*($B$1='CAMAGUI DATA UNIFICADA'!$B$2:$B1007),0),MATCH(L$2,'CAMAGUI DATA UNIFICADA'!$C$1:$T$1,0)),"")</f>
        <v>0.8288269594</v>
      </c>
      <c r="M98" s="23">
        <f t="array" ref="M98">IFERROR(INDEX('CAMAGUI DATA UNIFICADA'!$C$2:$T1007,MATCH(1,($A98='CAMAGUI DATA UNIFICADA'!$A$2:$A1007)*($B$1='CAMAGUI DATA UNIFICADA'!$B$2:$B1007),0),MATCH(M$2,'CAMAGUI DATA UNIFICADA'!$C$1:$T$1,0)),"")</f>
        <v>0.8</v>
      </c>
      <c r="N98" s="60">
        <f t="array" ref="N98">IFERROR(INDEX('CAMAGUI DATA UNIFICADA'!$C$2:$T1007,MATCH(1,($A98='CAMAGUI DATA UNIFICADA'!$A$2:$A1007)*($B$1='CAMAGUI DATA UNIFICADA'!$B$2:$B1007),0),MATCH(N$2,'CAMAGUI DATA UNIFICADA'!$C$1:$T$1,0)),"")</f>
        <v>102564.1026</v>
      </c>
      <c r="O98" s="2">
        <f t="array" ref="O98">IFERROR(INDEX('CAMAGUI DATA UNIFICADA'!$C$2:$T1007,MATCH(1,($A98='CAMAGUI DATA UNIFICADA'!$A$2:$A1007)*($B$1='CAMAGUI DATA UNIFICADA'!$B$2:$B1007),0),MATCH(O$2,'CAMAGUI DATA UNIFICADA'!$C$1:$T$1,0)),"")</f>
        <v>3.5</v>
      </c>
      <c r="P98" s="2">
        <f t="array" ref="P98">IFERROR(INDEX('CAMAGUI DATA UNIFICADA'!$C$2:$T1007,MATCH(1,($A98='CAMAGUI DATA UNIFICADA'!$A$2:$A1007)*($B$1='CAMAGUI DATA UNIFICADA'!$B$2:$B1007),0),MATCH(P$2,'CAMAGUI DATA UNIFICADA'!$C$1:$T$1,0)),"")</f>
        <v>23.38</v>
      </c>
      <c r="Q98" s="33">
        <f t="array" ref="Q98">IFERROR(INDEX('CAMAGUI DATA UNIFICADA'!$C$2:$T1007,MATCH(1,($A98='CAMAGUI DATA UNIFICADA'!$A$2:$A1007)*($B$1='CAMAGUI DATA UNIFICADA'!$B$2:$B1007),0),MATCH(Q$2,'CAMAGUI DATA UNIFICADA'!$C$1:$T$1,0)),"")</f>
        <v>3.24408</v>
      </c>
      <c r="R98" s="60">
        <f t="array" ref="R98">IFERROR(INDEX('CAMAGUI DATA UNIFICADA'!$C$2:$T1007,MATCH(1,($A98='CAMAGUI DATA UNIFICADA'!$A$2:$A1007)*($B$1='CAMAGUI DATA UNIFICADA'!$B$2:$B1007),0),MATCH(R$2,'CAMAGUI DATA UNIFICADA'!$C$1:$T$1,0)),"")</f>
        <v>632.3733471</v>
      </c>
      <c r="S98" s="140">
        <f t="array" ref="S98">IFERROR(INDEX('CAMAGUI DATA UNIFICADA'!$C$2:$T1007,MATCH(1,($A98='CAMAGUI DATA UNIFICADA'!$A$2:$A1007)*($B$1='CAMAGUI DATA UNIFICADA'!$B$2:$B1007),0),MATCH(S$2,'CAMAGUI DATA UNIFICADA'!$C$1:$T$1,0)),"")</f>
        <v>14.34333677</v>
      </c>
      <c r="T98" s="138" t="str">
        <f t="array" ref="T98">IFERROR(INDEX('CAMAGUI DATA UNIFICADA'!$C$2:$T1007,MATCH(1,($A98='CAMAGUI DATA UNIFICADA'!$A$2:$A1007)*($T$1='CAMAGUI DATA UNIFICADA'!$B$2:$B1007),0),MATCH(T$2,'CAMAGUI DATA UNIFICADA'!$C$1:$T$1,0)),"")</f>
        <v>CA2061024</v>
      </c>
      <c r="U98" s="2">
        <f t="array" ref="U98">IFERROR(INDEX('CAMAGUI DATA UNIFICADA'!$C$2:$T1007,MATCH(1,($A98='CAMAGUI DATA UNIFICADA'!$A$2:$A1007)*($T$1='CAMAGUI DATA UNIFICADA'!$B$2:$B1007),0),MATCH(U$2,'CAMAGUI DATA UNIFICADA'!$C$1:$T$1,0)),"")</f>
        <v>325</v>
      </c>
      <c r="V98" s="2">
        <f t="array" ref="V98">IFERROR(INDEX('CAMAGUI DATA UNIFICADA'!$C$2:$T1007,MATCH(1,($A98='CAMAGUI DATA UNIFICADA'!$A$2:$A1007)*($T$1='CAMAGUI DATA UNIFICADA'!$B$2:$B1007),0),MATCH(V$2,'CAMAGUI DATA UNIFICADA'!$C$1:$T$1,0)),"")</f>
        <v>2300</v>
      </c>
      <c r="W98" s="2" t="str">
        <f t="array" ref="W98">IFERROR(INDEX('CAMAGUI DATA UNIFICADA'!$C$2:$T1007,MATCH(1,($A98='CAMAGUI DATA UNIFICADA'!$A$2:$A1007)*($T$1='CAMAGUI DATA UNIFICADA'!$B$2:$B1007),0),MATCH(W$2,'CAMAGUI DATA UNIFICADA'!$C$1:$T$1,0)),"")</f>
        <v>SKR MAST AD</v>
      </c>
      <c r="X98" s="139">
        <f t="array" ref="X98">IFERROR(INDEX('CAMAGUI DATA UNIFICADA'!$C$2:$T1007,MATCH(1,($A98='CAMAGUI DATA UNIFICADA'!$A$2:$A1007)*($T$1='CAMAGUI DATA UNIFICADA'!$B$2:$B1007),0),MATCH(X$2,'CAMAGUI DATA UNIFICADA'!$C$1:$T$1,0)),"")</f>
        <v>2300</v>
      </c>
      <c r="Y98" s="2">
        <f t="array" ref="Y98">IFERROR(INDEX('CAMAGUI DATA UNIFICADA'!$C$2:$T1007,MATCH(1,($A98='CAMAGUI DATA UNIFICADA'!$A$2:$A1007)*($T$1='CAMAGUI DATA UNIFICADA'!$B$2:$B1007),0),MATCH(Y$2,'CAMAGUI DATA UNIFICADA'!$C$1:$T$1,0)),"")</f>
        <v>20</v>
      </c>
      <c r="Z98" s="2">
        <f t="array" ref="Z98">IFERROR(INDEX('CAMAGUI DATA UNIFICADA'!$C$2:$T1007,MATCH(1,($A98='CAMAGUI DATA UNIFICADA'!$A$2:$A1007)*($T$1='CAMAGUI DATA UNIFICADA'!$B$2:$B1007),0),MATCH(Z$2,'CAMAGUI DATA UNIFICADA'!$C$1:$T$1,0)),"")</f>
        <v>4.79</v>
      </c>
      <c r="AA98" s="2">
        <f t="array" ref="AA98">IFERROR(INDEX('CAMAGUI DATA UNIFICADA'!$C$2:$T1007,MATCH(1,($A98='CAMAGUI DATA UNIFICADA'!$A$2:$A1007)*($T$1='CAMAGUI DATA UNIFICADA'!$B$2:$B1007),0),MATCH(AA$2,'CAMAGUI DATA UNIFICADA'!$C$1:$T$1,0)),"")</f>
        <v>3.3</v>
      </c>
      <c r="AB98" s="60">
        <f t="array" ref="AB98">IFERROR(INDEX('CAMAGUI DATA UNIFICADA'!$C$2:$T1007,MATCH(1,($A98='CAMAGUI DATA UNIFICADA'!$A$2:$A1007)*($T$1='CAMAGUI DATA UNIFICADA'!$B$2:$B1007),0),MATCH(AB$2,'CAMAGUI DATA UNIFICADA'!$C$1:$T$1,0)),"")</f>
        <v>492424.2424</v>
      </c>
      <c r="AC98" s="33">
        <f t="array" ref="AC98">IFERROR(INDEX('CAMAGUI DATA UNIFICADA'!$C$2:$T1007,MATCH(1,($A98='CAMAGUI DATA UNIFICADA'!$A$2:$A1007)*($T$1='CAMAGUI DATA UNIFICADA'!$B$2:$B1007),0),MATCH(AC$2,'CAMAGUI DATA UNIFICADA'!$C$1:$T$1,0)),"")</f>
        <v>0.970034373</v>
      </c>
      <c r="AD98" s="23">
        <f t="array" ref="AD98">IFERROR(INDEX('CAMAGUI DATA UNIFICADA'!$C$2:$T1007,MATCH(1,($A98='CAMAGUI DATA UNIFICADA'!$A$2:$A1007)*($T$1='CAMAGUI DATA UNIFICADA'!$B$2:$B1007),0),MATCH(AD$2,'CAMAGUI DATA UNIFICADA'!$C$1:$T$1,0)),"")</f>
        <v>0.5471380471</v>
      </c>
      <c r="AE98" s="23">
        <f t="array" ref="AE98">IFERROR(INDEX('CAMAGUI DATA UNIFICADA'!$C$2:$T1007,MATCH(1,($A98='CAMAGUI DATA UNIFICADA'!$A$2:$A1007)*($T$1='CAMAGUI DATA UNIFICADA'!$B$2:$B1007),0),MATCH(AE$2,'CAMAGUI DATA UNIFICADA'!$C$1:$T$1,0)),"")</f>
        <v>0.55</v>
      </c>
      <c r="AF98" s="60">
        <f t="array" ref="AF98">IFERROR(INDEX('CAMAGUI DATA UNIFICADA'!$C$2:$T1007,MATCH(1,($A98='CAMAGUI DATA UNIFICADA'!$A$2:$A1007)*($T$1='CAMAGUI DATA UNIFICADA'!$B$2:$B1007),0),MATCH(AF$2,'CAMAGUI DATA UNIFICADA'!$C$1:$T$1,0)),"")</f>
        <v>82500</v>
      </c>
      <c r="AG98" s="2">
        <f t="array" ref="AG98">IFERROR(INDEX('CAMAGUI DATA UNIFICADA'!$C$2:$T1007,MATCH(1,($A98='CAMAGUI DATA UNIFICADA'!$A$2:$A1007)*($T$1='CAMAGUI DATA UNIFICADA'!$B$2:$B1007),0),MATCH(AG$2,'CAMAGUI DATA UNIFICADA'!$C$1:$T$1,0)),"")</f>
        <v>3.5</v>
      </c>
      <c r="AH98" s="2">
        <f t="array" ref="AH98">IFERROR(INDEX('CAMAGUI DATA UNIFICADA'!$C$2:$T1007,MATCH(1,($A98='CAMAGUI DATA UNIFICADA'!$A$2:$A1007)*($T$1='CAMAGUI DATA UNIFICADA'!$B$2:$B1007),0),MATCH(AH$2,'CAMAGUI DATA UNIFICADA'!$C$1:$T$1,0)),"")</f>
        <v>23.5</v>
      </c>
      <c r="AI98" s="33">
        <f t="array" ref="AI98">IFERROR(INDEX('CAMAGUI DATA UNIFICADA'!$C$2:$T1007,MATCH(1,($A98='CAMAGUI DATA UNIFICADA'!$A$2:$A1007)*($T$1='CAMAGUI DATA UNIFICADA'!$B$2:$B1007),0),MATCH(AI$2,'CAMAGUI DATA UNIFICADA'!$C$1:$T$1,0)),"")</f>
        <v>3.234</v>
      </c>
      <c r="AJ98" s="60">
        <f t="array" ref="AJ98">IFERROR(INDEX('CAMAGUI DATA UNIFICADA'!$C$2:$T1007,MATCH(1,($A98='CAMAGUI DATA UNIFICADA'!$A$2:$A1007)*($T$1='CAMAGUI DATA UNIFICADA'!$B$2:$B1007),0),MATCH(AJ$2,'CAMAGUI DATA UNIFICADA'!$C$1:$T$1,0)),"")</f>
        <v>369.2864198</v>
      </c>
      <c r="AK98" s="140">
        <f t="array" ref="AK98">IFERROR(INDEX('CAMAGUI DATA UNIFICADA'!$C$2:$T1007,MATCH(1,($A98='CAMAGUI DATA UNIFICADA'!$A$2:$A1007)*($T$1='CAMAGUI DATA UNIFICADA'!$B$2:$B1007),0),MATCH(AK$2,'CAMAGUI DATA UNIFICADA'!$C$1:$T$1,0)),"")</f>
        <v>11.07160496</v>
      </c>
      <c r="AL98" s="138" t="str">
        <f t="array" ref="AL98">IFERROR(INDEX('CAMAGUI DATA UNIFICADA'!$C$2:$T1007,MATCH(1,($A98='CAMAGUI DATA UNIFICADA'!$A$2:$A1007)*($AL$1='CAMAGUI DATA UNIFICADA'!$B$2:$B1007),0),MATCH(AL$2,'CAMAGUI DATA UNIFICADA'!$C$1:$T$1,0)),"")</f>
        <v>CA3031024</v>
      </c>
      <c r="AM98" s="2">
        <f t="array" ref="AM98">IFERROR(INDEX('CAMAGUI DATA UNIFICADA'!$C$2:$T1007,MATCH(1,($A98='CAMAGUI DATA UNIFICADA'!$A$2:$A1007)*($AL$1='CAMAGUI DATA UNIFICADA'!$B$2:$B1007),0),MATCH(AM$2,'CAMAGUI DATA UNIFICADA'!$C$1:$T$1,0)),"")</f>
        <v>550</v>
      </c>
      <c r="AN98" s="2">
        <f t="array" ref="AN98">IFERROR(INDEX('CAMAGUI DATA UNIFICADA'!$C$2:$T1007,MATCH(1,($A98='CAMAGUI DATA UNIFICADA'!$A$2:$A1007)*($AL$1='CAMAGUI DATA UNIFICADA'!$B$2:$B1007),0),MATCH(AN$2,'CAMAGUI DATA UNIFICADA'!$C$1:$T$1,0)),"")</f>
        <v>3675</v>
      </c>
      <c r="AO98" s="2" t="str">
        <f t="array" ref="AO98">IFERROR(INDEX('CAMAGUI DATA UNIFICADA'!$C$2:$T1007,MATCH(1,($A98='CAMAGUI DATA UNIFICADA'!$A$2:$A1007)*($AL$1='CAMAGUI DATA UNIFICADA'!$B$2:$B1007),0),MATCH(AO$2,'CAMAGUI DATA UNIFICADA'!$C$1:$T$1,0)),"")</f>
        <v>SKR OPTILINE P</v>
      </c>
      <c r="AP98" s="139">
        <f t="array" ref="AP98">IFERROR(INDEX('CAMAGUI DATA UNIFICADA'!$C$2:$T1007,MATCH(1,($A98='CAMAGUI DATA UNIFICADA'!$A$2:$A1007)*($AL$1='CAMAGUI DATA UNIFICADA'!$B$2:$B1007),0),MATCH(AP$2,'CAMAGUI DATA UNIFICADA'!$C$1:$T$1,0)),"")</f>
        <v>3969</v>
      </c>
      <c r="AQ98" s="2">
        <f t="array" ref="AQ98">IFERROR(INDEX('CAMAGUI DATA UNIFICADA'!$C$2:$T1007,MATCH(1,($A98='CAMAGUI DATA UNIFICADA'!$A$2:$A1007)*($AL$1='CAMAGUI DATA UNIFICADA'!$B$2:$B1007),0),MATCH(AQ$2,'CAMAGUI DATA UNIFICADA'!$C$1:$T$1,0)),"")</f>
        <v>17.73</v>
      </c>
      <c r="AR98" s="2">
        <f t="array" ref="AR98">IFERROR(INDEX('CAMAGUI DATA UNIFICADA'!$C$2:$T1007,MATCH(1,($A98='CAMAGUI DATA UNIFICADA'!$A$2:$A1007)*($AL$1='CAMAGUI DATA UNIFICADA'!$B$2:$B1007),0),MATCH(AR$2,'CAMAGUI DATA UNIFICADA'!$C$1:$T$1,0)),"")</f>
        <v>3.45</v>
      </c>
      <c r="AS98" s="33">
        <f t="array" ref="AS98">IFERROR(INDEX('CAMAGUI DATA UNIFICADA'!$C$2:$T1007,MATCH(1,($A98='CAMAGUI DATA UNIFICADA'!$A$2:$A1007)*($AL$1='CAMAGUI DATA UNIFICADA'!$B$2:$B1007),0),MATCH(AS$2,'CAMAGUI DATA UNIFICADA'!$C$1:$T$1,0)),"")</f>
        <v>3.56916</v>
      </c>
      <c r="AT98" s="60">
        <f t="array" ref="AT98">IFERROR(INDEX('CAMAGUI DATA UNIFICADA'!$C$2:$T1007,MATCH(1,($A98='CAMAGUI DATA UNIFICADA'!$A$2:$A1007)*($AL$1='CAMAGUI DATA UNIFICADA'!$B$2:$B1007),0),MATCH(AT$2,'CAMAGUI DATA UNIFICADA'!$C$1:$T$1,0)),"")</f>
        <v>869136.3958</v>
      </c>
      <c r="AU98" s="33">
        <f t="array" ref="AU98">IFERROR(INDEX('CAMAGUI DATA UNIFICADA'!$C$2:$T1007,MATCH(1,($A98='CAMAGUI DATA UNIFICADA'!$A$2:$A1007)*($AL$1='CAMAGUI DATA UNIFICADA'!$B$2:$B1007),0),MATCH(AU$2,'CAMAGUI DATA UNIFICADA'!$C$1:$T$1,0)),"")</f>
        <v>1.309022908</v>
      </c>
      <c r="AV98" s="23">
        <f t="array" ref="AV98">IFERROR(INDEX('CAMAGUI DATA UNIFICADA'!$C$2:$T1007,MATCH(1,($A98='CAMAGUI DATA UNIFICADA'!$A$2:$A1007)*($AL$1='CAMAGUI DATA UNIFICADA'!$B$2:$B1007),0),MATCH(AV$2,'CAMAGUI DATA UNIFICADA'!$C$1:$T$1,0)),"")</f>
        <v>0.8277489484</v>
      </c>
      <c r="AW98" s="23">
        <f t="array" ref="AW98">IFERROR(INDEX('CAMAGUI DATA UNIFICADA'!$C$2:$T1007,MATCH(1,($A98='CAMAGUI DATA UNIFICADA'!$A$2:$A1007)*($AL$1='CAMAGUI DATA UNIFICADA'!$B$2:$B1007),0),MATCH(AW$2,'CAMAGUI DATA UNIFICADA'!$C$1:$T$1,0)),"")</f>
        <v>0.775</v>
      </c>
      <c r="AX98" s="60">
        <f t="array" ref="AX98">IFERROR(INDEX('CAMAGUI DATA UNIFICADA'!$C$2:$T1007,MATCH(1,($A98='CAMAGUI DATA UNIFICADA'!$A$2:$A1007)*($AL$1='CAMAGUI DATA UNIFICADA'!$B$2:$B1007),0),MATCH(AX$2,'CAMAGUI DATA UNIFICADA'!$C$1:$T$1,0)),"")</f>
        <v>116250</v>
      </c>
      <c r="AY98" s="2">
        <f t="array" ref="AY98">IFERROR(INDEX('CAMAGUI DATA UNIFICADA'!$C$2:$T1007,MATCH(1,($A98='CAMAGUI DATA UNIFICADA'!$A$2:$A1007)*($AL$1='CAMAGUI DATA UNIFICADA'!$B$2:$B1007),0),MATCH(AY$2,'CAMAGUI DATA UNIFICADA'!$C$1:$T$1,0)),"")</f>
        <v>3</v>
      </c>
      <c r="AZ98" s="2">
        <f t="array" ref="AZ98">IFERROR(INDEX('CAMAGUI DATA UNIFICADA'!$C$2:$T1007,MATCH(1,($A98='CAMAGUI DATA UNIFICADA'!$A$2:$A1007)*($AL$1='CAMAGUI DATA UNIFICADA'!$B$2:$B1007),0),MATCH(AZ$2,'CAMAGUI DATA UNIFICADA'!$C$1:$T$1,0)),"")</f>
        <v>20.73</v>
      </c>
      <c r="BA98" s="33">
        <f t="array" ref="BA98">IFERROR(INDEX('CAMAGUI DATA UNIFICADA'!$C$2:$T1007,MATCH(1,($A98='CAMAGUI DATA UNIFICADA'!$A$2:$A1007)*($AL$1='CAMAGUI DATA UNIFICADA'!$B$2:$B1007),0),MATCH(BA$2,'CAMAGUI DATA UNIFICADA'!$C$1:$T$1,0)),"")</f>
        <v>3.22992</v>
      </c>
      <c r="BB98" s="60">
        <f t="array" ref="BB98">IFERROR(INDEX('CAMAGUI DATA UNIFICADA'!$C$2:$T1007,MATCH(1,($A98='CAMAGUI DATA UNIFICADA'!$A$2:$A1007)*($AL$1='CAMAGUI DATA UNIFICADA'!$B$2:$B1007),0),MATCH(BB$2,'CAMAGUI DATA UNIFICADA'!$C$1:$T$1,0)),"")</f>
        <v>561.960326</v>
      </c>
      <c r="BC98" s="140">
        <f t="array" ref="BC98">IFERROR(INDEX('CAMAGUI DATA UNIFICADA'!$C$2:$T1007,MATCH(1,($A98='CAMAGUI DATA UNIFICADA'!$A$2:$A1007)*($AL$1='CAMAGUI DATA UNIFICADA'!$B$2:$B1007),0),MATCH(BC$2,'CAMAGUI DATA UNIFICADA'!$C$1:$T$1,0)),"")</f>
        <v>2.990081498</v>
      </c>
      <c r="BD98" s="138" t="str">
        <f t="array" ref="BD98">IFERROR(INDEX('CAMAGUI DATA UNIFICADA'!$C$2:$T1007,MATCH(1,($A98='CAMAGUI DATA UNIFICADA'!$A$2:$A1007)*($BD$1='CAMAGUI DATA UNIFICADA'!$B$2:$B1007),0),MATCH(BD$2,'CAMAGUI DATA UNIFICADA'!$C$1:$T$1,0)),"")</f>
        <v>CA4101124</v>
      </c>
      <c r="BE98" s="2">
        <f t="array" ref="BE98">IFERROR(INDEX('CAMAGUI DATA UNIFICADA'!$C$2:$T1007,MATCH(1,($A98='CAMAGUI DATA UNIFICADA'!$A$2:$A1007)*($BD$1='CAMAGUI DATA UNIFICADA'!$B$2:$B1007),0),MATCH(BE$2,'CAMAGUI DATA UNIFICADA'!$C$1:$T$1,0)),"")</f>
        <v>100</v>
      </c>
      <c r="BF98" s="2">
        <f t="array" ref="BF98">IFERROR(INDEX('CAMAGUI DATA UNIFICADA'!$C$2:$T1007,MATCH(1,($A98='CAMAGUI DATA UNIFICADA'!$A$2:$A1007)*($BD$1='CAMAGUI DATA UNIFICADA'!$B$2:$B1007),0),MATCH(BF$2,'CAMAGUI DATA UNIFICADA'!$C$1:$T$1,0)),"")</f>
        <v>523</v>
      </c>
      <c r="BG98" s="2" t="str">
        <f t="array" ref="BG98">IFERROR(INDEX('CAMAGUI DATA UNIFICADA'!$C$2:$T1007,MATCH(1,($A98='CAMAGUI DATA UNIFICADA'!$A$2:$A1007)*($BD$1='CAMAGUI DATA UNIFICADA'!$B$2:$B1007),0),MATCH(BG$2,'CAMAGUI DATA UNIFICADA'!$C$1:$T$1,0)),"")</f>
        <v>NICO CLSC POST</v>
      </c>
      <c r="BH98" s="139">
        <f t="array" ref="BH98">IFERROR(INDEX('CAMAGUI DATA UNIFICADA'!$C$2:$T1007,MATCH(1,($A98='CAMAGUI DATA UNIFICADA'!$A$2:$A1007)*($BD$1='CAMAGUI DATA UNIFICADA'!$B$2:$B1007),0),MATCH(BH$2,'CAMAGUI DATA UNIFICADA'!$C$1:$T$1,0)),"")</f>
        <v>742.4508</v>
      </c>
      <c r="BI98" s="2">
        <f t="array" ref="BI98">IFERROR(INDEX('CAMAGUI DATA UNIFICADA'!$C$2:$T1007,MATCH(1,($A98='CAMAGUI DATA UNIFICADA'!$A$2:$A1007)*($BD$1='CAMAGUI DATA UNIFICADA'!$B$2:$B1007),0),MATCH(BI$2,'CAMAGUI DATA UNIFICADA'!$C$1:$T$1,0)),"")</f>
        <v>2.97</v>
      </c>
      <c r="BJ98" s="2">
        <f t="array" ref="BJ98">IFERROR(INDEX('CAMAGUI DATA UNIFICADA'!$C$2:$T1007,MATCH(1,($A98='CAMAGUI DATA UNIFICADA'!$A$2:$A1007)*($BD$1='CAMAGUI DATA UNIFICADA'!$B$2:$B1007),0),MATCH(BJ$2,'CAMAGUI DATA UNIFICADA'!$C$1:$T$1,0)),"")</f>
        <v>2.14</v>
      </c>
      <c r="BK98" s="33">
        <f t="array" ref="BK98">IFERROR(INDEX('CAMAGUI DATA UNIFICADA'!$C$2:$T1007,MATCH(1,($A98='CAMAGUI DATA UNIFICADA'!$A$2:$A1007)*($BD$1='CAMAGUI DATA UNIFICADA'!$B$2:$B1007),0),MATCH(BK$2,'CAMAGUI DATA UNIFICADA'!$C$1:$T$1,0)),"")</f>
        <v>9.6792</v>
      </c>
      <c r="BL98" s="60">
        <f t="array" ref="BL98">IFERROR(INDEX('CAMAGUI DATA UNIFICADA'!$C$2:$T1007,MATCH(1,($A98='CAMAGUI DATA UNIFICADA'!$A$2:$A1007)*($BD$1='CAMAGUI DATA UNIFICADA'!$B$2:$B1007),0),MATCH(BL$2,'CAMAGUI DATA UNIFICADA'!$C$1:$T$1,0)),"")</f>
        <v>347859.6751</v>
      </c>
      <c r="BM98" s="33">
        <f t="array" ref="BM98">IFERROR(INDEX('CAMAGUI DATA UNIFICADA'!$C$2:$T1007,MATCH(1,($A98='CAMAGUI DATA UNIFICADA'!$A$2:$A1007)*($BD$1='CAMAGUI DATA UNIFICADA'!$B$2:$B1007),0),MATCH(BM$2,'CAMAGUI DATA UNIFICADA'!$C$1:$T$1,0)),"")</f>
        <v>0.5186048241</v>
      </c>
      <c r="BN98" s="23">
        <f t="array" ref="BN98">IFERROR(INDEX('CAMAGUI DATA UNIFICADA'!$C$2:$T1007,MATCH(1,($A98='CAMAGUI DATA UNIFICADA'!$A$2:$A1007)*($BD$1='CAMAGUI DATA UNIFICADA'!$B$2:$B1007),0),MATCH(BN$2,'CAMAGUI DATA UNIFICADA'!$C$1:$T$1,0)),"")</f>
        <v>0.4798064484</v>
      </c>
      <c r="BO98" s="23">
        <f t="array" ref="BO98">IFERROR(INDEX('CAMAGUI DATA UNIFICADA'!$C$2:$T1007,MATCH(1,($A98='CAMAGUI DATA UNIFICADA'!$A$2:$A1007)*($BD$1='CAMAGUI DATA UNIFICADA'!$B$2:$B1007),0),MATCH(BO$2,'CAMAGUI DATA UNIFICADA'!$C$1:$T$1,0)),"")</f>
        <v>0.65</v>
      </c>
      <c r="BP98" s="60">
        <f t="array" ref="BP98">IFERROR(INDEX('CAMAGUI DATA UNIFICADA'!$C$2:$T1007,MATCH(1,($A98='CAMAGUI DATA UNIFICADA'!$A$2:$A1007)*($BD$1='CAMAGUI DATA UNIFICADA'!$B$2:$B1007),0),MATCH(BP$2,'CAMAGUI DATA UNIFICADA'!$C$1:$T$1,0)),"")</f>
        <v>98177.08333</v>
      </c>
      <c r="BQ98" s="2">
        <f t="array" ref="BQ98">IFERROR(INDEX('CAMAGUI DATA UNIFICADA'!$C$2:$T1007,MATCH(1,($A98='CAMAGUI DATA UNIFICADA'!$A$2:$A1007)*($BD$1='CAMAGUI DATA UNIFICADA'!$B$2:$B1007),0),MATCH(BQ$2,'CAMAGUI DATA UNIFICADA'!$C$1:$T$1,0)),"")</f>
        <v>2.25</v>
      </c>
      <c r="BR98" s="2">
        <f t="array" ref="BR98">IFERROR(INDEX('CAMAGUI DATA UNIFICADA'!$C$2:$T1007,MATCH(1,($A98='CAMAGUI DATA UNIFICADA'!$A$2:$A1007)*($BD$1='CAMAGUI DATA UNIFICADA'!$B$2:$B1007),0),MATCH(BR$2,'CAMAGUI DATA UNIFICADA'!$C$1:$T$1,0)),"")</f>
        <v>5.22</v>
      </c>
      <c r="BS98" s="33">
        <f t="array" ref="BS98">IFERROR(INDEX('CAMAGUI DATA UNIFICADA'!$C$2:$T1007,MATCH(1,($A98='CAMAGUI DATA UNIFICADA'!$A$2:$A1007)*($BD$1='CAMAGUI DATA UNIFICADA'!$B$2:$B1007),0),MATCH(BS$2,'CAMAGUI DATA UNIFICADA'!$C$1:$T$1,0)),"")</f>
        <v>7.34928</v>
      </c>
      <c r="BT98" s="60">
        <f t="array" ref="BT98">IFERROR(INDEX('CAMAGUI DATA UNIFICADA'!$C$2:$T1007,MATCH(1,($A98='CAMAGUI DATA UNIFICADA'!$A$2:$A1007)*($BD$1='CAMAGUI DATA UNIFICADA'!$B$2:$B1007),0),MATCH(BT$2,'CAMAGUI DATA UNIFICADA'!$C$1:$T$1,0)),"")</f>
        <v>204.4320865</v>
      </c>
      <c r="BU98" s="140">
        <f t="array" ref="BU98">IFERROR(INDEX('CAMAGUI DATA UNIFICADA'!$C$2:$T1007,MATCH(1,($A98='CAMAGUI DATA UNIFICADA'!$A$2:$A1007)*($BD$1='CAMAGUI DATA UNIFICADA'!$B$2:$B1007),0),MATCH(BU$2,'CAMAGUI DATA UNIFICADA'!$C$1:$T$1,0)),"")</f>
        <v>26.10802162</v>
      </c>
      <c r="BV98" s="138" t="str">
        <f t="array" ref="BV98">IFERROR(INDEX('CAMAGUI DATA UNIFICADA'!$C$2:$T1007,MATCH(1,($A98='CAMAGUI DATA UNIFICADA'!$A$2:$A1007)*($BV$1='CAMAGUI DATA UNIFICADA'!$B$2:$B1007),0),MATCH(BV$2,'CAMAGUI DATA UNIFICADA'!$C$1:$T$1,0)),"")</f>
        <v>CA5101124</v>
      </c>
      <c r="BW98" s="2">
        <f t="array" ref="BW98">IFERROR(INDEX('CAMAGUI DATA UNIFICADA'!$C$2:$T1007,MATCH(1,($A98='CAMAGUI DATA UNIFICADA'!$A$2:$A1007)*($BV$1='CAMAGUI DATA UNIFICADA'!$B$2:$B1007),0),MATCH(BW$2,'CAMAGUI DATA UNIFICADA'!$C$1:$T$1,0)),"")</f>
        <v>88</v>
      </c>
      <c r="BX98" s="2">
        <f t="array" ref="BX98">IFERROR(INDEX('CAMAGUI DATA UNIFICADA'!$C$2:$T1007,MATCH(1,($A98='CAMAGUI DATA UNIFICADA'!$A$2:$A1007)*($BV$1='CAMAGUI DATA UNIFICADA'!$B$2:$B1007),0),MATCH(BX$2,'CAMAGUI DATA UNIFICADA'!$C$1:$T$1,0)),"")</f>
        <v>426</v>
      </c>
      <c r="BY98" s="2" t="str">
        <f t="array" ref="BY98">IFERROR(INDEX('CAMAGUI DATA UNIFICADA'!$C$2:$T1007,MATCH(1,($A98='CAMAGUI DATA UNIFICADA'!$A$2:$A1007)*($BV$1='CAMAGUI DATA UNIFICADA'!$B$2:$B1007),0),MATCH(BY$2,'CAMAGUI DATA UNIFICADA'!$C$1:$T$1,0)),"")</f>
        <v>NICO CLSC POST</v>
      </c>
      <c r="BZ98" s="139">
        <f t="array" ref="BZ98">IFERROR(INDEX('CAMAGUI DATA UNIFICADA'!$C$2:$T1007,MATCH(1,($A98='CAMAGUI DATA UNIFICADA'!$A$2:$A1007)*($BV$1='CAMAGUI DATA UNIFICADA'!$B$2:$B1007),0),MATCH(BZ$2,'CAMAGUI DATA UNIFICADA'!$C$1:$T$1,0)),"")</f>
        <v>604.7496</v>
      </c>
      <c r="CA98" s="2">
        <f t="array" ref="CA98">IFERROR(INDEX('CAMAGUI DATA UNIFICADA'!$C$2:$T1007,MATCH(1,($A98='CAMAGUI DATA UNIFICADA'!$A$2:$A1007)*($BV$1='CAMAGUI DATA UNIFICADA'!$B$2:$B1007),0),MATCH(CA$2,'CAMAGUI DATA UNIFICADA'!$C$1:$T$1,0)),"")</f>
        <v>2.55</v>
      </c>
      <c r="CB98" s="2">
        <f t="array" ref="CB98">IFERROR(INDEX('CAMAGUI DATA UNIFICADA'!$C$2:$T1007,MATCH(1,($A98='CAMAGUI DATA UNIFICADA'!$A$2:$A1007)*($BV$1='CAMAGUI DATA UNIFICADA'!$B$2:$B1007),0),MATCH(CB$2,'CAMAGUI DATA UNIFICADA'!$C$1:$T$1,0)),"")</f>
        <v>1.95</v>
      </c>
      <c r="CC98" s="33">
        <f t="array" ref="CC98">IFERROR(INDEX('CAMAGUI DATA UNIFICADA'!$C$2:$T1007,MATCH(1,($A98='CAMAGUI DATA UNIFICADA'!$A$2:$A1007)*($BV$1='CAMAGUI DATA UNIFICADA'!$B$2:$B1007),0),MATCH(CC$2,'CAMAGUI DATA UNIFICADA'!$C$1:$T$1,0)),"")</f>
        <v>10.284</v>
      </c>
      <c r="CD98" s="60">
        <f t="array" ref="CD98">IFERROR(INDEX('CAMAGUI DATA UNIFICADA'!$C$2:$T1007,MATCH(1,($A98='CAMAGUI DATA UNIFICADA'!$A$2:$A1007)*($BV$1='CAMAGUI DATA UNIFICADA'!$B$2:$B1007),0),MATCH(CD$2,'CAMAGUI DATA UNIFICADA'!$C$1:$T$1,0)),"")</f>
        <v>335567.9106</v>
      </c>
      <c r="CE98" s="33">
        <f t="array" ref="CE98">IFERROR(INDEX('CAMAGUI DATA UNIFICADA'!$C$2:$T1007,MATCH(1,($A98='CAMAGUI DATA UNIFICADA'!$A$2:$A1007)*($BV$1='CAMAGUI DATA UNIFICADA'!$B$2:$B1007),0),MATCH(CE$2,'CAMAGUI DATA UNIFICADA'!$C$1:$T$1,0)),"")</f>
        <v>0.5170687301</v>
      </c>
      <c r="CF98" s="23">
        <f t="array" ref="CF98">IFERROR(INDEX('CAMAGUI DATA UNIFICADA'!$C$2:$T1007,MATCH(1,($A98='CAMAGUI DATA UNIFICADA'!$A$2:$A1007)*($BV$1='CAMAGUI DATA UNIFICADA'!$B$2:$B1007),0),MATCH(CF$2,'CAMAGUI DATA UNIFICADA'!$C$1:$T$1,0)),"")</f>
        <v>0.5162583239</v>
      </c>
      <c r="CG98" s="23">
        <f t="array" ref="CG98">IFERROR(INDEX('CAMAGUI DATA UNIFICADA'!$C$2:$T1007,MATCH(1,($A98='CAMAGUI DATA UNIFICADA'!$A$2:$A1007)*($BV$1='CAMAGUI DATA UNIFICADA'!$B$2:$B1007),0),MATCH(CG$2,'CAMAGUI DATA UNIFICADA'!$C$1:$T$1,0)),"")</f>
        <v>0.65</v>
      </c>
      <c r="CH98" s="60">
        <f t="array" ref="CH98">IFERROR(INDEX('CAMAGUI DATA UNIFICADA'!$C$2:$T1007,MATCH(1,($A98='CAMAGUI DATA UNIFICADA'!$A$2:$A1007)*($BV$1='CAMAGUI DATA UNIFICADA'!$B$2:$B1007),0),MATCH(CH$2,'CAMAGUI DATA UNIFICADA'!$C$1:$T$1,0)),"")</f>
        <v>100595.2381</v>
      </c>
      <c r="CI98" s="2">
        <f t="array" ref="CI98">IFERROR(INDEX('CAMAGUI DATA UNIFICADA'!$C$2:$T1007,MATCH(1,($A98='CAMAGUI DATA UNIFICADA'!$A$2:$A1007)*($BV$1='CAMAGUI DATA UNIFICADA'!$B$2:$B1007),0),MATCH(CI$2,'CAMAGUI DATA UNIFICADA'!$C$1:$T$1,0)),"")</f>
        <v>2.6</v>
      </c>
      <c r="CJ98" s="2">
        <f t="array" ref="CJ98">IFERROR(INDEX('CAMAGUI DATA UNIFICADA'!$C$2:$T1007,MATCH(1,($A98='CAMAGUI DATA UNIFICADA'!$A$2:$A1007)*($BV$1='CAMAGUI DATA UNIFICADA'!$B$2:$B1007),0),MATCH(CJ$2,'CAMAGUI DATA UNIFICADA'!$C$1:$T$1,0)),"")</f>
        <v>5.15</v>
      </c>
      <c r="CK98" s="33">
        <f t="array" ref="CK98">IFERROR(INDEX('CAMAGUI DATA UNIFICADA'!$C$2:$T1007,MATCH(1,($A98='CAMAGUI DATA UNIFICADA'!$A$2:$A1007)*($BV$1='CAMAGUI DATA UNIFICADA'!$B$2:$B1007),0),MATCH(CK$2,'CAMAGUI DATA UNIFICADA'!$C$1:$T$1,0)),"")</f>
        <v>7.3896</v>
      </c>
      <c r="CL98" s="60">
        <f t="array" ref="CL98">IFERROR(INDEX('CAMAGUI DATA UNIFICADA'!$C$2:$T1007,MATCH(1,($A98='CAMAGUI DATA UNIFICADA'!$A$2:$A1007)*($BV$1='CAMAGUI DATA UNIFICADA'!$B$2:$B1007),0),MATCH(CL$2,'CAMAGUI DATA UNIFICADA'!$C$1:$T$1,0)),"")</f>
        <v>187.676664</v>
      </c>
      <c r="CM98" s="140">
        <f t="array" ref="CM98">IFERROR(INDEX('CAMAGUI DATA UNIFICADA'!$C$2:$T1007,MATCH(1,($A98='CAMAGUI DATA UNIFICADA'!$A$2:$A1007)*($BV$1='CAMAGUI DATA UNIFICADA'!$B$2:$B1007),0),MATCH(CM$2,'CAMAGUI DATA UNIFICADA'!$C$1:$T$1,0)),"")</f>
        <v>24.919166</v>
      </c>
      <c r="CN98" s="138" t="str">
        <f t="array" ref="CN98">IFERROR(INDEX('CAMAGUI DATA UNIFICADA'!$C$2:$T1007,MATCH(1,($A98='CAMAGUI DATA UNIFICADA'!$A$2:$A1007)*($CN$1='CAMAGUI DATA UNIFICADA'!$B$2:$B1007),0),MATCH(CN$2,'CAMAGUI DATA UNIFICADA'!$C$1:$T$1,0)),"")</f>
        <v>CA6141124</v>
      </c>
      <c r="CO98" s="2">
        <f t="array" ref="CO98">IFERROR(INDEX('CAMAGUI DATA UNIFICADA'!$C$2:$T1007,MATCH(1,($A98='CAMAGUI DATA UNIFICADA'!$A$2:$A1007)*($CN$1='CAMAGUI DATA UNIFICADA'!$B$2:$B1007),0),MATCH(CO$2,'CAMAGUI DATA UNIFICADA'!$C$1:$T$1,0)),"")</f>
        <v>50</v>
      </c>
      <c r="CP98" s="2">
        <f t="array" ref="CP98">IFERROR(INDEX('CAMAGUI DATA UNIFICADA'!$C$2:$T1007,MATCH(1,($A98='CAMAGUI DATA UNIFICADA'!$A$2:$A1007)*($CN$1='CAMAGUI DATA UNIFICADA'!$B$2:$B1007),0),MATCH(CP$2,'CAMAGUI DATA UNIFICADA'!$C$1:$T$1,0)),"")</f>
        <v>363</v>
      </c>
      <c r="CQ98" s="2" t="str">
        <f t="array" ref="CQ98">IFERROR(INDEX('CAMAGUI DATA UNIFICADA'!$C$2:$T1007,MATCH(1,($A98='CAMAGUI DATA UNIFICADA'!$A$2:$A1007)*($CN$1='CAMAGUI DATA UNIFICADA'!$B$2:$B1007),0),MATCH(CQ$2,'CAMAGUI DATA UNIFICADA'!$C$1:$T$1,0)),"")</f>
        <v>NICO CLSC POST</v>
      </c>
      <c r="CR98" s="139">
        <f t="array" ref="CR98">IFERROR(INDEX('CAMAGUI DATA UNIFICADA'!$C$2:$T1007,MATCH(1,($A98='CAMAGUI DATA UNIFICADA'!$A$2:$A1007)*($CN$1='CAMAGUI DATA UNIFICADA'!$B$2:$B1007),0),MATCH(CR$2,'CAMAGUI DATA UNIFICADA'!$C$1:$T$1,0)),"")</f>
        <v>515.3148</v>
      </c>
      <c r="CS98" s="2">
        <f t="array" ref="CS98">IFERROR(INDEX('CAMAGUI DATA UNIFICADA'!$C$2:$T1007,MATCH(1,($A98='CAMAGUI DATA UNIFICADA'!$A$2:$A1007)*($CN$1='CAMAGUI DATA UNIFICADA'!$B$2:$B1007),0),MATCH(CS$2,'CAMAGUI DATA UNIFICADA'!$C$1:$T$1,0)),"")</f>
        <v>1.92</v>
      </c>
      <c r="CT98" s="2">
        <f t="array" ref="CT98">IFERROR(INDEX('CAMAGUI DATA UNIFICADA'!$C$2:$T1007,MATCH(1,($A98='CAMAGUI DATA UNIFICADA'!$A$2:$A1007)*($CN$1='CAMAGUI DATA UNIFICADA'!$B$2:$B1007),0),MATCH(CT$2,'CAMAGUI DATA UNIFICADA'!$C$1:$T$1,0)),"")</f>
        <v>0</v>
      </c>
      <c r="CU98" s="33">
        <f t="array" ref="CU98">IFERROR(INDEX('CAMAGUI DATA UNIFICADA'!$C$2:$T1007,MATCH(1,($A98='CAMAGUI DATA UNIFICADA'!$A$2:$A1007)*($CN$1='CAMAGUI DATA UNIFICADA'!$B$2:$B1007),0),MATCH(CU$2,'CAMAGUI DATA UNIFICADA'!$C$1:$T$1,0)),"")</f>
        <v>12.38976</v>
      </c>
      <c r="CV98" s="60">
        <f t="array" ref="CV98">IFERROR(INDEX('CAMAGUI DATA UNIFICADA'!$C$2:$T1007,MATCH(1,($A98='CAMAGUI DATA UNIFICADA'!$A$2:$A1007)*($CN$1='CAMAGUI DATA UNIFICADA'!$B$2:$B1007),0),MATCH(CV$2,'CAMAGUI DATA UNIFICADA'!$C$1:$T$1,0)),"")</f>
        <v>210187.0147</v>
      </c>
      <c r="CW98" s="33" t="str">
        <f t="array" ref="CW98">IFERROR(INDEX('CAMAGUI DATA UNIFICADA'!$C$2:$T1007,MATCH(1,($A98='CAMAGUI DATA UNIFICADA'!$A$2:$A1007)*($CN$1='CAMAGUI DATA UNIFICADA'!$B$2:$B1007),0),MATCH(CW$2,'CAMAGUI DATA UNIFICADA'!$C$1:$T$1,0)),"")</f>
        <v/>
      </c>
      <c r="CX98" s="23">
        <f t="array" ref="CX98">IFERROR(INDEX('CAMAGUI DATA UNIFICADA'!$C$2:$T1007,MATCH(1,($A98='CAMAGUI DATA UNIFICADA'!$A$2:$A1007)*($CN$1='CAMAGUI DATA UNIFICADA'!$B$2:$B1007),0),MATCH(CX$2,'CAMAGUI DATA UNIFICADA'!$C$1:$T$1,0)),"")</f>
        <v>0.2335411274</v>
      </c>
      <c r="CY98" s="23">
        <f t="array" ref="CY98">IFERROR(INDEX('CAMAGUI DATA UNIFICADA'!$C$2:$T1007,MATCH(1,($A98='CAMAGUI DATA UNIFICADA'!$A$2:$A1007)*($CN$1='CAMAGUI DATA UNIFICADA'!$B$2:$B1007),0),MATCH(CY$2,'CAMAGUI DATA UNIFICADA'!$C$1:$T$1,0)),"")</f>
        <v>0.625</v>
      </c>
      <c r="CZ98" s="60">
        <f t="array" ref="CZ98">IFERROR(INDEX('CAMAGUI DATA UNIFICADA'!$C$2:$T1007,MATCH(1,($A98='CAMAGUI DATA UNIFICADA'!$A$2:$A1007)*($CN$1='CAMAGUI DATA UNIFICADA'!$B$2:$B1007),0),MATCH(CZ$2,'CAMAGUI DATA UNIFICADA'!$C$1:$T$1,0)),"")</f>
        <v>64285.71429</v>
      </c>
      <c r="DA98" s="2">
        <f t="array" ref="DA98">IFERROR(INDEX('CAMAGUI DATA UNIFICADA'!$C$2:$T1007,MATCH(1,($A98='CAMAGUI DATA UNIFICADA'!$A$2:$A1007)*($CN$1='CAMAGUI DATA UNIFICADA'!$B$2:$B1007),0),MATCH(DA$2,'CAMAGUI DATA UNIFICADA'!$C$1:$T$1,0)),"")</f>
        <v>2.2</v>
      </c>
      <c r="DB98" s="2">
        <f t="array" ref="DB98">IFERROR(INDEX('CAMAGUI DATA UNIFICADA'!$C$2:$T1007,MATCH(1,($A98='CAMAGUI DATA UNIFICADA'!$A$2:$A1007)*($CN$1='CAMAGUI DATA UNIFICADA'!$B$2:$B1007),0),MATCH(DB$2,'CAMAGUI DATA UNIFICADA'!$C$1:$T$1,0)),"")</f>
        <v>4.12</v>
      </c>
      <c r="DC98" s="33">
        <f t="array" ref="DC98">IFERROR(INDEX('CAMAGUI DATA UNIFICADA'!$C$2:$T1007,MATCH(1,($A98='CAMAGUI DATA UNIFICADA'!$A$2:$A1007)*($CN$1='CAMAGUI DATA UNIFICADA'!$B$2:$B1007),0),MATCH(DC$2,'CAMAGUI DATA UNIFICADA'!$C$1:$T$1,0)),"")</f>
        <v>8.39616</v>
      </c>
      <c r="DD98" s="60">
        <f t="array" ref="DD98">IFERROR(INDEX('CAMAGUI DATA UNIFICADA'!$C$2:$T1007,MATCH(1,($A98='CAMAGUI DATA UNIFICADA'!$A$2:$A1007)*($CN$1='CAMAGUI DATA UNIFICADA'!$B$2:$B1007),0),MATCH(DD$2,'CAMAGUI DATA UNIFICADA'!$C$1:$T$1,0)),"")</f>
        <v>234.8627881</v>
      </c>
      <c r="DE98" s="140">
        <f t="array" ref="DE98">IFERROR(INDEX('CAMAGUI DATA UNIFICADA'!$C$2:$T1007,MATCH(1,($A98='CAMAGUI DATA UNIFICADA'!$A$2:$A1007)*($CN$1='CAMAGUI DATA UNIFICADA'!$B$2:$B1007),0),MATCH(DE$2,'CAMAGUI DATA UNIFICADA'!$C$1:$T$1,0)),"")</f>
        <v>46.21569703</v>
      </c>
      <c r="DF98" s="138" t="str">
        <f t="array" ref="DF98">IFERROR(INDEX('CAMAGUI DATA UNIFICADA'!$C$2:$T1007,MATCH(1,($A98='CAMAGUI DATA UNIFICADA'!$A$2:$A1007)*($DF$1='CAMAGUI DATA UNIFICADA'!$B$2:$B1007),0),MATCH(DF$2,'CAMAGUI DATA UNIFICADA'!$C$1:$T$1,0)),"")</f>
        <v/>
      </c>
      <c r="DG98" s="2" t="str">
        <f t="array" ref="DG98">IFERROR(INDEX('CAMAGUI DATA UNIFICADA'!$C$2:$T1007,MATCH(1,($A98='CAMAGUI DATA UNIFICADA'!$A$2:$A1007)*($DF$1='CAMAGUI DATA UNIFICADA'!$B$2:$B1007),0),MATCH(DG$2,'CAMAGUI DATA UNIFICADA'!$C$1:$T$1,0)),"")</f>
        <v/>
      </c>
      <c r="DH98" s="2" t="str">
        <f t="array" ref="DH98">IFERROR(INDEX('CAMAGUI DATA UNIFICADA'!$C$2:$T1007,MATCH(1,($A98='CAMAGUI DATA UNIFICADA'!$A$2:$A1007)*($DF$1='CAMAGUI DATA UNIFICADA'!$B$2:$B1007),0),MATCH(DH$2,'CAMAGUI DATA UNIFICADA'!$C$1:$T$1,0)),"")</f>
        <v/>
      </c>
      <c r="DI98" s="2" t="str">
        <f t="array" ref="DI98">IFERROR(INDEX('CAMAGUI DATA UNIFICADA'!$C$2:$T1007,MATCH(1,($A98='CAMAGUI DATA UNIFICADA'!$A$2:$A1007)*($DF$1='CAMAGUI DATA UNIFICADA'!$B$2:$B1007),0),MATCH(DI$2,'CAMAGUI DATA UNIFICADA'!$C$1:$T$1,0)),"")</f>
        <v/>
      </c>
      <c r="DJ98" s="139" t="str">
        <f t="array" ref="DJ98">IFERROR(INDEX('CAMAGUI DATA UNIFICADA'!$C$2:$T1007,MATCH(1,($A98='CAMAGUI DATA UNIFICADA'!$A$2:$A1007)*($DF$1='CAMAGUI DATA UNIFICADA'!$B$2:$B1007),0),MATCH(DJ$2,'CAMAGUI DATA UNIFICADA'!$C$1:$T$1,0)),"")</f>
        <v/>
      </c>
      <c r="DK98" s="2" t="str">
        <f t="array" ref="DK98">IFERROR(INDEX('CAMAGUI DATA UNIFICADA'!$C$2:$T1007,MATCH(1,($A98='CAMAGUI DATA UNIFICADA'!$A$2:$A1007)*($DF$1='CAMAGUI DATA UNIFICADA'!$B$2:$B1007),0),MATCH(DK$2,'CAMAGUI DATA UNIFICADA'!$C$1:$T$1,0)),"")</f>
        <v/>
      </c>
      <c r="DL98" s="2" t="str">
        <f t="array" ref="DL98">IFERROR(INDEX('CAMAGUI DATA UNIFICADA'!$C$2:$T1007,MATCH(1,($A98='CAMAGUI DATA UNIFICADA'!$A$2:$A1007)*($DF$1='CAMAGUI DATA UNIFICADA'!$B$2:$B1007),0),MATCH(DL$2,'CAMAGUI DATA UNIFICADA'!$C$1:$T$1,0)),"")</f>
        <v/>
      </c>
      <c r="DM98" s="33" t="str">
        <f t="array" ref="DM98">IFERROR(INDEX('CAMAGUI DATA UNIFICADA'!$C$2:$T1007,MATCH(1,($A98='CAMAGUI DATA UNIFICADA'!$A$2:$A1007)*($DF$1='CAMAGUI DATA UNIFICADA'!$B$2:$B1007),0),MATCH(DM$2,'CAMAGUI DATA UNIFICADA'!$C$1:$T$1,0)),"")</f>
        <v/>
      </c>
      <c r="DN98" s="60" t="str">
        <f t="array" ref="DN98">IFERROR(INDEX('CAMAGUI DATA UNIFICADA'!$C$2:$T1007,MATCH(1,($A98='CAMAGUI DATA UNIFICADA'!$A$2:$A1007)*($DF$1='CAMAGUI DATA UNIFICADA'!$B$2:$B1007),0),MATCH(DN$2,'CAMAGUI DATA UNIFICADA'!$C$1:$T$1,0)),"")</f>
        <v/>
      </c>
      <c r="DO98" s="33" t="str">
        <f t="array" ref="DO98">IFERROR(INDEX('CAMAGUI DATA UNIFICADA'!$C$2:$T1007,MATCH(1,($A98='CAMAGUI DATA UNIFICADA'!$A$2:$A1007)*($DF$1='CAMAGUI DATA UNIFICADA'!$B$2:$B1007),0),MATCH(DO$2,'CAMAGUI DATA UNIFICADA'!$C$1:$T$1,0)),"")</f>
        <v/>
      </c>
      <c r="DP98" s="23" t="str">
        <f t="array" ref="DP98">IFERROR(INDEX('CAMAGUI DATA UNIFICADA'!$C$2:$T1007,MATCH(1,($A98='CAMAGUI DATA UNIFICADA'!$A$2:$A1007)*($DF$1='CAMAGUI DATA UNIFICADA'!$B$2:$B1007),0),MATCH(DP$2,'CAMAGUI DATA UNIFICADA'!$C$1:$T$1,0)),"")</f>
        <v/>
      </c>
      <c r="DQ98" s="23" t="str">
        <f t="array" ref="DQ98">IFERROR(INDEX('CAMAGUI DATA UNIFICADA'!$C$2:$T1007,MATCH(1,($A98='CAMAGUI DATA UNIFICADA'!$A$2:$A1007)*($DF$1='CAMAGUI DATA UNIFICADA'!$B$2:$B1007),0),MATCH(DQ$2,'CAMAGUI DATA UNIFICADA'!$C$1:$T$1,0)),"")</f>
        <v/>
      </c>
      <c r="DR98" s="2" t="str">
        <f t="array" ref="DR98">IFERROR(INDEX('CAMAGUI DATA UNIFICADA'!$C$2:$T1007,MATCH(1,($A98='CAMAGUI DATA UNIFICADA'!$A$2:$A1007)*($DF$1='CAMAGUI DATA UNIFICADA'!$B$2:$B1007),0),MATCH(DR$2,'CAMAGUI DATA UNIFICADA'!$C$1:$T$1,0)),"")</f>
        <v/>
      </c>
      <c r="DS98" s="2" t="str">
        <f t="array" ref="DS98">IFERROR(INDEX('CAMAGUI DATA UNIFICADA'!$C$2:$T1007,MATCH(1,($A98='CAMAGUI DATA UNIFICADA'!$A$2:$A1007)*($DF$1='CAMAGUI DATA UNIFICADA'!$B$2:$B1007),0),MATCH(DS$2,'CAMAGUI DATA UNIFICADA'!$C$1:$T$1,0)),"")</f>
        <v/>
      </c>
      <c r="DT98" s="2" t="str">
        <f t="array" ref="DT98">IFERROR(INDEX('CAMAGUI DATA UNIFICADA'!$C$2:$T1007,MATCH(1,($A98='CAMAGUI DATA UNIFICADA'!$A$2:$A1007)*($DF$1='CAMAGUI DATA UNIFICADA'!$B$2:$B1007),0),MATCH(DT$2,'CAMAGUI DATA UNIFICADA'!$C$1:$T$1,0)),"")</f>
        <v/>
      </c>
      <c r="DU98" s="33" t="str">
        <f t="array" ref="DU98">IFERROR(INDEX('CAMAGUI DATA UNIFICADA'!$C$2:$T1007,MATCH(1,($A98='CAMAGUI DATA UNIFICADA'!$A$2:$A1007)*($DF$1='CAMAGUI DATA UNIFICADA'!$B$2:$B1007),0),MATCH(DU$2,'CAMAGUI DATA UNIFICADA'!$C$1:$T$1,0)),"")</f>
        <v/>
      </c>
      <c r="DV98" s="60" t="str">
        <f t="array" ref="DV98">IFERROR(INDEX('CAMAGUI DATA UNIFICADA'!$C$2:$T1007,MATCH(1,($A98='CAMAGUI DATA UNIFICADA'!$A$2:$A1007)*($DF$1='CAMAGUI DATA UNIFICADA'!$B$2:$B1007),0),MATCH(DV$2,'CAMAGUI DATA UNIFICADA'!$C$1:$T$1,0)),"")</f>
        <v/>
      </c>
      <c r="DW98" s="140" t="str">
        <f t="array" ref="DW98">IFERROR(INDEX('CAMAGUI DATA UNIFICADA'!$C$2:$T1007,MATCH(1,($A98='CAMAGUI DATA UNIFICADA'!$A$2:$A1007)*($DF$1='CAMAGUI DATA UNIFICADA'!$B$2:$B1007),0),MATCH(DW$2,'CAMAGUI DATA UNIFICADA'!$C$1:$T$1,0)),"")</f>
        <v/>
      </c>
      <c r="DX98" s="144" t="str">
        <f t="array" ref="DX98">IFERROR(INDEX('CAMAGUI DATA UNIFICADA'!$C$2:$T1007,MATCH(1,($A98='CAMAGUI DATA UNIFICADA'!$A$2:$A1007)*($DX$1='CAMAGUI DATA UNIFICADA'!$B$2:$B1007),0),MATCH(DX$2,'CAMAGUI DATA UNIFICADA'!$C$1:$T$1,0)),"")</f>
        <v/>
      </c>
      <c r="DY98" s="60" t="str">
        <f t="array" ref="DY98">IFERROR(INDEX('CAMAGUI DATA UNIFICADA'!$C$2:$T1007,MATCH(1,($A98='CAMAGUI DATA UNIFICADA'!$A$2:$A1007)*($DX$1='CAMAGUI DATA UNIFICADA'!$B$2:$B1007),0),MATCH(DY$2,'CAMAGUI DATA UNIFICADA'!$C$1:$T$1,0)),"")</f>
        <v/>
      </c>
      <c r="DZ98" s="60" t="str">
        <f t="array" ref="DZ98">IFERROR(INDEX('CAMAGUI DATA UNIFICADA'!$C$2:$T1007,MATCH(1,($A98='CAMAGUI DATA UNIFICADA'!$A$2:$A1007)*($DX$1='CAMAGUI DATA UNIFICADA'!$B$2:$B1007),0),MATCH(DZ$2,'CAMAGUI DATA UNIFICADA'!$C$1:$T$1,0)),"")</f>
        <v/>
      </c>
      <c r="EA98" s="60" t="str">
        <f t="array" ref="EA98">IFERROR(INDEX('CAMAGUI DATA UNIFICADA'!$C$2:$T1007,MATCH(1,($A98='CAMAGUI DATA UNIFICADA'!$A$2:$A1007)*($DX$1='CAMAGUI DATA UNIFICADA'!$B$2:$B1007),0),MATCH(EA$2,'CAMAGUI DATA UNIFICADA'!$C$1:$T$1,0)),"")</f>
        <v/>
      </c>
      <c r="EB98" s="60" t="str">
        <f t="array" ref="EB98">IFERROR(INDEX('CAMAGUI DATA UNIFICADA'!$C$2:$T1007,MATCH(1,($A98='CAMAGUI DATA UNIFICADA'!$A$2:$A1007)*($DX$1='CAMAGUI DATA UNIFICADA'!$B$2:$B1007),0),MATCH(EB$2,'CAMAGUI DATA UNIFICADA'!$C$1:$T$1,0)),"")</f>
        <v/>
      </c>
      <c r="EC98" s="60" t="str">
        <f t="array" ref="EC98">IFERROR(INDEX('CAMAGUI DATA UNIFICADA'!$C$2:$T1007,MATCH(1,($A98='CAMAGUI DATA UNIFICADA'!$A$2:$A1007)*($DX$1='CAMAGUI DATA UNIFICADA'!$B$2:$B1007),0),MATCH(EC$2,'CAMAGUI DATA UNIFICADA'!$C$1:$T$1,0)),"")</f>
        <v/>
      </c>
      <c r="ED98" s="60" t="str">
        <f t="array" ref="ED98">IFERROR(INDEX('CAMAGUI DATA UNIFICADA'!$C$2:$T1007,MATCH(1,($A98='CAMAGUI DATA UNIFICADA'!$A$2:$A1007)*($DX$1='CAMAGUI DATA UNIFICADA'!$B$2:$B1007),0),MATCH(ED$2,'CAMAGUI DATA UNIFICADA'!$C$1:$T$1,0)),"")</f>
        <v/>
      </c>
      <c r="EE98" s="60" t="str">
        <f t="array" ref="EE98">IFERROR(INDEX('CAMAGUI DATA UNIFICADA'!$C$2:$T1007,MATCH(1,($A98='CAMAGUI DATA UNIFICADA'!$A$2:$A1007)*($DX$1='CAMAGUI DATA UNIFICADA'!$B$2:$B1007),0),MATCH(EE$2,'CAMAGUI DATA UNIFICADA'!$C$1:$T$1,0)),"")</f>
        <v/>
      </c>
      <c r="EF98" s="60" t="str">
        <f t="array" ref="EF98">IFERROR(INDEX('CAMAGUI DATA UNIFICADA'!$C$2:$T1007,MATCH(1,($A98='CAMAGUI DATA UNIFICADA'!$A$2:$A1007)*($DX$1='CAMAGUI DATA UNIFICADA'!$B$2:$B1007),0),MATCH(EF$2,'CAMAGUI DATA UNIFICADA'!$C$1:$T$1,0)),"")</f>
        <v/>
      </c>
      <c r="EG98" s="60" t="str">
        <f t="array" ref="EG98">IFERROR(INDEX('CAMAGUI DATA UNIFICADA'!$C$2:$T1007,MATCH(1,($A98='CAMAGUI DATA UNIFICADA'!$A$2:$A1007)*($DX$1='CAMAGUI DATA UNIFICADA'!$B$2:$B1007),0),MATCH(EG$2,'CAMAGUI DATA UNIFICADA'!$C$1:$T$1,0)),"")</f>
        <v/>
      </c>
      <c r="EH98" s="60" t="str">
        <f t="array" ref="EH98">IFERROR(INDEX('CAMAGUI DATA UNIFICADA'!$C$2:$T1007,MATCH(1,($A98='CAMAGUI DATA UNIFICADA'!$A$2:$A1007)*($DX$1='CAMAGUI DATA UNIFICADA'!$B$2:$B1007),0),MATCH(EH$2,'CAMAGUI DATA UNIFICADA'!$C$1:$T$1,0)),"")</f>
        <v/>
      </c>
      <c r="EI98" s="60" t="str">
        <f t="array" ref="EI98">IFERROR(INDEX('CAMAGUI DATA UNIFICADA'!$C$2:$T1007,MATCH(1,($A98='CAMAGUI DATA UNIFICADA'!$A$2:$A1007)*($DX$1='CAMAGUI DATA UNIFICADA'!$B$2:$B1007),0),MATCH(EI$2,'CAMAGUI DATA UNIFICADA'!$C$1:$T$1,0)),"")</f>
        <v/>
      </c>
      <c r="EJ98" s="60" t="str">
        <f t="array" ref="EJ98">IFERROR(INDEX('CAMAGUI DATA UNIFICADA'!$C$2:$T1007,MATCH(1,($A98='CAMAGUI DATA UNIFICADA'!$A$2:$A1007)*($DX$1='CAMAGUI DATA UNIFICADA'!$B$2:$B1007),0),MATCH(EJ$2,'CAMAGUI DATA UNIFICADA'!$C$1:$T$1,0)),"")</f>
        <v/>
      </c>
      <c r="EK98" s="60" t="str">
        <f t="array" ref="EK98">IFERROR(INDEX('CAMAGUI DATA UNIFICADA'!$C$2:$T1007,MATCH(1,($A98='CAMAGUI DATA UNIFICADA'!$A$2:$A1007)*($DX$1='CAMAGUI DATA UNIFICADA'!$B$2:$B1007),0),MATCH(EK$2,'CAMAGUI DATA UNIFICADA'!$C$1:$T$1,0)),"")</f>
        <v/>
      </c>
      <c r="EL98" s="60" t="str">
        <f t="array" ref="EL98">IFERROR(INDEX('CAMAGUI DATA UNIFICADA'!$C$2:$T1007,MATCH(1,($A98='CAMAGUI DATA UNIFICADA'!$A$2:$A1007)*($DX$1='CAMAGUI DATA UNIFICADA'!$B$2:$B1007),0),MATCH(EL$2,'CAMAGUI DATA UNIFICADA'!$C$1:$T$1,0)),"")</f>
        <v/>
      </c>
      <c r="EM98" s="60" t="str">
        <f t="array" ref="EM98">IFERROR(INDEX('CAMAGUI DATA UNIFICADA'!$C$2:$T1007,MATCH(1,($A98='CAMAGUI DATA UNIFICADA'!$A$2:$A1007)*($DX$1='CAMAGUI DATA UNIFICADA'!$B$2:$B1007),0),MATCH(EM$2,'CAMAGUI DATA UNIFICADA'!$C$1:$T$1,0)),"")</f>
        <v/>
      </c>
      <c r="EN98" s="60" t="str">
        <f t="array" ref="EN98">IFERROR(INDEX('CAMAGUI DATA UNIFICADA'!$C$2:$T1007,MATCH(1,($A98='CAMAGUI DATA UNIFICADA'!$A$2:$A1007)*($DX$1='CAMAGUI DATA UNIFICADA'!$B$2:$B1007),0),MATCH(EN$2,'CAMAGUI DATA UNIFICADA'!$C$1:$T$1,0)),"")</f>
        <v/>
      </c>
      <c r="EO98" s="140" t="str">
        <f t="array" ref="EO98">IFERROR(INDEX('CAMAGUI DATA UNIFICADA'!$C$2:$T1007,MATCH(1,($A98='CAMAGUI DATA UNIFICADA'!$A$2:$A1007)*($DX$1='CAMAGUI DATA UNIFICADA'!$B$2:$B1007),0),MATCH(EO$2,'CAMAGUI DATA UNIFICADA'!$C$1:$T$1,0)),"")</f>
        <v/>
      </c>
    </row>
    <row r="99">
      <c r="A99" s="137">
        <v>45621.0</v>
      </c>
      <c r="B99" s="138" t="str">
        <f t="array" ref="B99">IFERROR(INDEX('CAMAGUI DATA UNIFICADA'!$C$2:$T1007,MATCH(1,($A99='CAMAGUI DATA UNIFICADA'!$A$2:$A1007)*($B$1='CAMAGUI DATA UNIFICADA'!$B$2:$B1007),0),MATCH(B$2,'CAMAGUI DATA UNIFICADA'!$C$1:$T$1,0)),"")</f>
        <v>CA1061024</v>
      </c>
      <c r="C99" s="2">
        <f t="array" ref="C99">IFERROR(INDEX('CAMAGUI DATA UNIFICADA'!$C$2:$T1007,MATCH(1,($A99='CAMAGUI DATA UNIFICADA'!$A$2:$A1007)*($B$1='CAMAGUI DATA UNIFICADA'!$B$2:$B1007),0),MATCH(C$2,'CAMAGUI DATA UNIFICADA'!$C$1:$T$1,0)),"")</f>
        <v>600</v>
      </c>
      <c r="D99" s="2">
        <f t="array" ref="D99">IFERROR(INDEX('CAMAGUI DATA UNIFICADA'!$C$2:$T1007,MATCH(1,($A99='CAMAGUI DATA UNIFICADA'!$A$2:$A1007)*($B$1='CAMAGUI DATA UNIFICADA'!$B$2:$B1007),0),MATCH(D$2,'CAMAGUI DATA UNIFICADA'!$C$1:$T$1,0)),"")</f>
        <v>4175</v>
      </c>
      <c r="E99" s="2" t="str">
        <f t="array" ref="E99">IFERROR(INDEX('CAMAGUI DATA UNIFICADA'!$C$2:$T1007,MATCH(1,($A99='CAMAGUI DATA UNIFICADA'!$A$2:$A1007)*($B$1='CAMAGUI DATA UNIFICADA'!$B$2:$B1007),0),MATCH(E$2,'CAMAGUI DATA UNIFICADA'!$C$1:$T$1,0)),"")</f>
        <v>SKR OPTILINE P</v>
      </c>
      <c r="F99" s="139">
        <f t="array" ref="F99">IFERROR(INDEX('CAMAGUI DATA UNIFICADA'!$C$2:$T1007,MATCH(1,($A99='CAMAGUI DATA UNIFICADA'!$A$2:$A1007)*($B$1='CAMAGUI DATA UNIFICADA'!$B$2:$B1007),0),MATCH(F$2,'CAMAGUI DATA UNIFICADA'!$C$1:$T$1,0)),"")</f>
        <v>4509</v>
      </c>
      <c r="G99" s="2">
        <f t="array" ref="G99">IFERROR(INDEX('CAMAGUI DATA UNIFICADA'!$C$2:$T1007,MATCH(1,($A99='CAMAGUI DATA UNIFICADA'!$A$2:$A1007)*($B$1='CAMAGUI DATA UNIFICADA'!$B$2:$B1007),0),MATCH(G$2,'CAMAGUI DATA UNIFICADA'!$C$1:$T$1,0)),"")</f>
        <v>22.31</v>
      </c>
      <c r="H99" s="2">
        <f t="array" ref="H99">IFERROR(INDEX('CAMAGUI DATA UNIFICADA'!$C$2:$T1007,MATCH(1,($A99='CAMAGUI DATA UNIFICADA'!$A$2:$A1007)*($B$1='CAMAGUI DATA UNIFICADA'!$B$2:$B1007),0),MATCH(H$2,'CAMAGUI DATA UNIFICADA'!$C$1:$T$1,0)),"")</f>
        <v>2.43</v>
      </c>
      <c r="I99" s="33">
        <f t="array" ref="I99">IFERROR(INDEX('CAMAGUI DATA UNIFICADA'!$C$2:$T1007,MATCH(1,($A99='CAMAGUI DATA UNIFICADA'!$A$2:$A1007)*($B$1='CAMAGUI DATA UNIFICADA'!$B$2:$B1007),0),MATCH(I$2,'CAMAGUI DATA UNIFICADA'!$C$1:$T$1,0)),"")</f>
        <v>3.22596</v>
      </c>
      <c r="J99" s="60">
        <f t="array" ref="J99">IFERROR(INDEX('CAMAGUI DATA UNIFICADA'!$C$2:$T1007,MATCH(1,($A99='CAMAGUI DATA UNIFICADA'!$A$2:$A1007)*($B$1='CAMAGUI DATA UNIFICADA'!$B$2:$B1007),0),MATCH(J$2,'CAMAGUI DATA UNIFICADA'!$C$1:$T$1,0)),"")</f>
        <v>833667.1754</v>
      </c>
      <c r="K99" s="33">
        <f t="array" ref="K99">IFERROR(INDEX('CAMAGUI DATA UNIFICADA'!$C$2:$T1007,MATCH(1,($A99='CAMAGUI DATA UNIFICADA'!$A$2:$A1007)*($B$1='CAMAGUI DATA UNIFICADA'!$B$2:$B1007),0),MATCH(K$2,'CAMAGUI DATA UNIFICADA'!$C$1:$T$1,0)),"")</f>
        <v>2.045365471</v>
      </c>
      <c r="L99" s="23">
        <f t="array" ref="L99">IFERROR(INDEX('CAMAGUI DATA UNIFICADA'!$C$2:$T1007,MATCH(1,($A99='CAMAGUI DATA UNIFICADA'!$A$2:$A1007)*($B$1='CAMAGUI DATA UNIFICADA'!$B$2:$B1007),0),MATCH(L$2,'CAMAGUI DATA UNIFICADA'!$C$1:$T$1,0)),"")</f>
        <v>0.7939687384</v>
      </c>
      <c r="M99" s="23">
        <f t="array" ref="M99">IFERROR(INDEX('CAMAGUI DATA UNIFICADA'!$C$2:$T1007,MATCH(1,($A99='CAMAGUI DATA UNIFICADA'!$A$2:$A1007)*($B$1='CAMAGUI DATA UNIFICADA'!$B$2:$B1007),0),MATCH(M$2,'CAMAGUI DATA UNIFICADA'!$C$1:$T$1,0)),"")</f>
        <v>0.8</v>
      </c>
      <c r="N99" s="60">
        <f t="array" ref="N99">IFERROR(INDEX('CAMAGUI DATA UNIFICADA'!$C$2:$T1007,MATCH(1,($A99='CAMAGUI DATA UNIFICADA'!$A$2:$A1007)*($B$1='CAMAGUI DATA UNIFICADA'!$B$2:$B1007),0),MATCH(N$2,'CAMAGUI DATA UNIFICADA'!$C$1:$T$1,0)),"")</f>
        <v>102564.1026</v>
      </c>
      <c r="O99" s="2">
        <f t="array" ref="O99">IFERROR(INDEX('CAMAGUI DATA UNIFICADA'!$C$2:$T1007,MATCH(1,($A99='CAMAGUI DATA UNIFICADA'!$A$2:$A1007)*($B$1='CAMAGUI DATA UNIFICADA'!$B$2:$B1007),0),MATCH(O$2,'CAMAGUI DATA UNIFICADA'!$C$1:$T$1,0)),"")</f>
        <v>3</v>
      </c>
      <c r="P99" s="2">
        <f t="array" ref="P99">IFERROR(INDEX('CAMAGUI DATA UNIFICADA'!$C$2:$T1007,MATCH(1,($A99='CAMAGUI DATA UNIFICADA'!$A$2:$A1007)*($B$1='CAMAGUI DATA UNIFICADA'!$B$2:$B1007),0),MATCH(P$2,'CAMAGUI DATA UNIFICADA'!$C$1:$T$1,0)),"")</f>
        <v>25.31</v>
      </c>
      <c r="Q99" s="33">
        <f t="array" ref="Q99">IFERROR(INDEX('CAMAGUI DATA UNIFICADA'!$C$2:$T1007,MATCH(1,($A99='CAMAGUI DATA UNIFICADA'!$A$2:$A1007)*($B$1='CAMAGUI DATA UNIFICADA'!$B$2:$B1007),0),MATCH(Q$2,'CAMAGUI DATA UNIFICADA'!$C$1:$T$1,0)),"")</f>
        <v>3.15852</v>
      </c>
      <c r="R99" s="60">
        <f t="array" ref="R99">IFERROR(INDEX('CAMAGUI DATA UNIFICADA'!$C$2:$T1007,MATCH(1,($A99='CAMAGUI DATA UNIFICADA'!$A$2:$A1007)*($B$1='CAMAGUI DATA UNIFICADA'!$B$2:$B1007),0),MATCH(R$2,'CAMAGUI DATA UNIFICADA'!$C$1:$T$1,0)),"")</f>
        <v>665.4876989</v>
      </c>
      <c r="S99" s="140">
        <f t="array" ref="S99">IFERROR(INDEX('CAMAGUI DATA UNIFICADA'!$C$2:$T1007,MATCH(1,($A99='CAMAGUI DATA UNIFICADA'!$A$2:$A1007)*($B$1='CAMAGUI DATA UNIFICADA'!$B$2:$B1007),0),MATCH(S$2,'CAMAGUI DATA UNIFICADA'!$C$1:$T$1,0)),"")</f>
        <v>16.37192472</v>
      </c>
      <c r="T99" s="138" t="str">
        <f t="array" ref="T99">IFERROR(INDEX('CAMAGUI DATA UNIFICADA'!$C$2:$T1007,MATCH(1,($A99='CAMAGUI DATA UNIFICADA'!$A$2:$A1007)*($T$1='CAMAGUI DATA UNIFICADA'!$B$2:$B1007),0),MATCH(T$2,'CAMAGUI DATA UNIFICADA'!$C$1:$T$1,0)),"")</f>
        <v>CA2061024</v>
      </c>
      <c r="U99" s="2">
        <f t="array" ref="U99">IFERROR(INDEX('CAMAGUI DATA UNIFICADA'!$C$2:$T1007,MATCH(1,($A99='CAMAGUI DATA UNIFICADA'!$A$2:$A1007)*($T$1='CAMAGUI DATA UNIFICADA'!$B$2:$B1007),0),MATCH(U$2,'CAMAGUI DATA UNIFICADA'!$C$1:$T$1,0)),"")</f>
        <v>325</v>
      </c>
      <c r="V99" s="2">
        <f t="array" ref="V99">IFERROR(INDEX('CAMAGUI DATA UNIFICADA'!$C$2:$T1007,MATCH(1,($A99='CAMAGUI DATA UNIFICADA'!$A$2:$A1007)*($T$1='CAMAGUI DATA UNIFICADA'!$B$2:$B1007),0),MATCH(V$2,'CAMAGUI DATA UNIFICADA'!$C$1:$T$1,0)),"")</f>
        <v>2450</v>
      </c>
      <c r="W99" s="2" t="str">
        <f t="array" ref="W99">IFERROR(INDEX('CAMAGUI DATA UNIFICADA'!$C$2:$T1007,MATCH(1,($A99='CAMAGUI DATA UNIFICADA'!$A$2:$A1007)*($T$1='CAMAGUI DATA UNIFICADA'!$B$2:$B1007),0),MATCH(W$2,'CAMAGUI DATA UNIFICADA'!$C$1:$T$1,0)),"")</f>
        <v>SKR MAST AD</v>
      </c>
      <c r="X99" s="139">
        <f t="array" ref="X99">IFERROR(INDEX('CAMAGUI DATA UNIFICADA'!$C$2:$T1007,MATCH(1,($A99='CAMAGUI DATA UNIFICADA'!$A$2:$A1007)*($T$1='CAMAGUI DATA UNIFICADA'!$B$2:$B1007),0),MATCH(X$2,'CAMAGUI DATA UNIFICADA'!$C$1:$T$1,0)),"")</f>
        <v>2450</v>
      </c>
      <c r="Y99" s="2">
        <f t="array" ref="Y99">IFERROR(INDEX('CAMAGUI DATA UNIFICADA'!$C$2:$T1007,MATCH(1,($A99='CAMAGUI DATA UNIFICADA'!$A$2:$A1007)*($T$1='CAMAGUI DATA UNIFICADA'!$B$2:$B1007),0),MATCH(Y$2,'CAMAGUI DATA UNIFICADA'!$C$1:$T$1,0)),"")</f>
        <v>24</v>
      </c>
      <c r="Z99" s="2">
        <f t="array" ref="Z99">IFERROR(INDEX('CAMAGUI DATA UNIFICADA'!$C$2:$T1007,MATCH(1,($A99='CAMAGUI DATA UNIFICADA'!$A$2:$A1007)*($T$1='CAMAGUI DATA UNIFICADA'!$B$2:$B1007),0),MATCH(Z$2,'CAMAGUI DATA UNIFICADA'!$C$1:$T$1,0)),"")</f>
        <v>4</v>
      </c>
      <c r="AA99" s="2">
        <f t="array" ref="AA99">IFERROR(INDEX('CAMAGUI DATA UNIFICADA'!$C$2:$T1007,MATCH(1,($A99='CAMAGUI DATA UNIFICADA'!$A$2:$A1007)*($T$1='CAMAGUI DATA UNIFICADA'!$B$2:$B1007),0),MATCH(AA$2,'CAMAGUI DATA UNIFICADA'!$C$1:$T$1,0)),"")</f>
        <v>3.18</v>
      </c>
      <c r="AB99" s="60">
        <f t="array" ref="AB99">IFERROR(INDEX('CAMAGUI DATA UNIFICADA'!$C$2:$T1007,MATCH(1,($A99='CAMAGUI DATA UNIFICADA'!$A$2:$A1007)*($T$1='CAMAGUI DATA UNIFICADA'!$B$2:$B1007),0),MATCH(AB$2,'CAMAGUI DATA UNIFICADA'!$C$1:$T$1,0)),"")</f>
        <v>425838.5744</v>
      </c>
      <c r="AC99" s="33">
        <f t="array" ref="AC99">IFERROR(INDEX('CAMAGUI DATA UNIFICADA'!$C$2:$T1007,MATCH(1,($A99='CAMAGUI DATA UNIFICADA'!$A$2:$A1007)*($T$1='CAMAGUI DATA UNIFICADA'!$B$2:$B1007),0),MATCH(AC$2,'CAMAGUI DATA UNIFICADA'!$C$1:$T$1,0)),"")</f>
        <v>1.237373737</v>
      </c>
      <c r="AD99" s="23">
        <f t="array" ref="AD99">IFERROR(INDEX('CAMAGUI DATA UNIFICADA'!$C$2:$T1007,MATCH(1,($A99='CAMAGUI DATA UNIFICADA'!$A$2:$A1007)*($T$1='CAMAGUI DATA UNIFICADA'!$B$2:$B1007),0),MATCH(AD$2,'CAMAGUI DATA UNIFICADA'!$C$1:$T$1,0)),"")</f>
        <v>0.4731539716</v>
      </c>
      <c r="AE99" s="23">
        <f t="array" ref="AE99">IFERROR(INDEX('CAMAGUI DATA UNIFICADA'!$C$2:$T1007,MATCH(1,($A99='CAMAGUI DATA UNIFICADA'!$A$2:$A1007)*($T$1='CAMAGUI DATA UNIFICADA'!$B$2:$B1007),0),MATCH(AE$2,'CAMAGUI DATA UNIFICADA'!$C$1:$T$1,0)),"")</f>
        <v>0.55</v>
      </c>
      <c r="AF99" s="60">
        <f t="array" ref="AF99">IFERROR(INDEX('CAMAGUI DATA UNIFICADA'!$C$2:$T1007,MATCH(1,($A99='CAMAGUI DATA UNIFICADA'!$A$2:$A1007)*($T$1='CAMAGUI DATA UNIFICADA'!$B$2:$B1007),0),MATCH(AF$2,'CAMAGUI DATA UNIFICADA'!$C$1:$T$1,0)),"")</f>
        <v>82500</v>
      </c>
      <c r="AG99" s="2">
        <f t="array" ref="AG99">IFERROR(INDEX('CAMAGUI DATA UNIFICADA'!$C$2:$T1007,MATCH(1,($A99='CAMAGUI DATA UNIFICADA'!$A$2:$A1007)*($T$1='CAMAGUI DATA UNIFICADA'!$B$2:$B1007),0),MATCH(AG$2,'CAMAGUI DATA UNIFICADA'!$C$1:$T$1,0)),"")</f>
        <v>3</v>
      </c>
      <c r="AH99" s="2">
        <f t="array" ref="AH99">IFERROR(INDEX('CAMAGUI DATA UNIFICADA'!$C$2:$T1007,MATCH(1,($A99='CAMAGUI DATA UNIFICADA'!$A$2:$A1007)*($T$1='CAMAGUI DATA UNIFICADA'!$B$2:$B1007),0),MATCH(AH$2,'CAMAGUI DATA UNIFICADA'!$C$1:$T$1,0)),"")</f>
        <v>27</v>
      </c>
      <c r="AI99" s="33">
        <f t="array" ref="AI99">IFERROR(INDEX('CAMAGUI DATA UNIFICADA'!$C$2:$T1007,MATCH(1,($A99='CAMAGUI DATA UNIFICADA'!$A$2:$A1007)*($T$1='CAMAGUI DATA UNIFICADA'!$B$2:$B1007),0),MATCH(AI$2,'CAMAGUI DATA UNIFICADA'!$C$1:$T$1,0)),"")</f>
        <v>2.964</v>
      </c>
      <c r="AJ99" s="60">
        <f t="array" ref="AJ99">IFERROR(INDEX('CAMAGUI DATA UNIFICADA'!$C$2:$T1007,MATCH(1,($A99='CAMAGUI DATA UNIFICADA'!$A$2:$A1007)*($T$1='CAMAGUI DATA UNIFICADA'!$B$2:$B1007),0),MATCH(AJ$2,'CAMAGUI DATA UNIFICADA'!$C$1:$T$1,0)),"")</f>
        <v>398.9618012</v>
      </c>
      <c r="AK99" s="140">
        <f t="array" ref="AK99">IFERROR(INDEX('CAMAGUI DATA UNIFICADA'!$C$2:$T1007,MATCH(1,($A99='CAMAGUI DATA UNIFICADA'!$A$2:$A1007)*($T$1='CAMAGUI DATA UNIFICADA'!$B$2:$B1007),0),MATCH(AK$2,'CAMAGUI DATA UNIFICADA'!$C$1:$T$1,0)),"")</f>
        <v>18.4904503</v>
      </c>
      <c r="AL99" s="138" t="str">
        <f t="array" ref="AL99">IFERROR(INDEX('CAMAGUI DATA UNIFICADA'!$C$2:$T1007,MATCH(1,($A99='CAMAGUI DATA UNIFICADA'!$A$2:$A1007)*($AL$1='CAMAGUI DATA UNIFICADA'!$B$2:$B1007),0),MATCH(AL$2,'CAMAGUI DATA UNIFICADA'!$C$1:$T$1,0)),"")</f>
        <v>CA3031024</v>
      </c>
      <c r="AM99" s="2">
        <f t="array" ref="AM99">IFERROR(INDEX('CAMAGUI DATA UNIFICADA'!$C$2:$T1007,MATCH(1,($A99='CAMAGUI DATA UNIFICADA'!$A$2:$A1007)*($AL$1='CAMAGUI DATA UNIFICADA'!$B$2:$B1007),0),MATCH(AM$2,'CAMAGUI DATA UNIFICADA'!$C$1:$T$1,0)),"")</f>
        <v>550</v>
      </c>
      <c r="AN99" s="2">
        <f t="array" ref="AN99">IFERROR(INDEX('CAMAGUI DATA UNIFICADA'!$C$2:$T1007,MATCH(1,($A99='CAMAGUI DATA UNIFICADA'!$A$2:$A1007)*($AL$1='CAMAGUI DATA UNIFICADA'!$B$2:$B1007),0),MATCH(AN$2,'CAMAGUI DATA UNIFICADA'!$C$1:$T$1,0)),"")</f>
        <v>3925</v>
      </c>
      <c r="AO99" s="2" t="str">
        <f t="array" ref="AO99">IFERROR(INDEX('CAMAGUI DATA UNIFICADA'!$C$2:$T1007,MATCH(1,($A99='CAMAGUI DATA UNIFICADA'!$A$2:$A1007)*($AL$1='CAMAGUI DATA UNIFICADA'!$B$2:$B1007),0),MATCH(AO$2,'CAMAGUI DATA UNIFICADA'!$C$1:$T$1,0)),"")</f>
        <v>SKR OPTILINE P</v>
      </c>
      <c r="AP99" s="139">
        <f t="array" ref="AP99">IFERROR(INDEX('CAMAGUI DATA UNIFICADA'!$C$2:$T1007,MATCH(1,($A99='CAMAGUI DATA UNIFICADA'!$A$2:$A1007)*($AL$1='CAMAGUI DATA UNIFICADA'!$B$2:$B1007),0),MATCH(AP$2,'CAMAGUI DATA UNIFICADA'!$C$1:$T$1,0)),"")</f>
        <v>4239</v>
      </c>
      <c r="AQ99" s="2">
        <f t="array" ref="AQ99">IFERROR(INDEX('CAMAGUI DATA UNIFICADA'!$C$2:$T1007,MATCH(1,($A99='CAMAGUI DATA UNIFICADA'!$A$2:$A1007)*($AL$1='CAMAGUI DATA UNIFICADA'!$B$2:$B1007),0),MATCH(AQ$2,'CAMAGUI DATA UNIFICADA'!$C$1:$T$1,0)),"")</f>
        <v>21.15</v>
      </c>
      <c r="AR99" s="2">
        <f t="array" ref="AR99">IFERROR(INDEX('CAMAGUI DATA UNIFICADA'!$C$2:$T1007,MATCH(1,($A99='CAMAGUI DATA UNIFICADA'!$A$2:$A1007)*($AL$1='CAMAGUI DATA UNIFICADA'!$B$2:$B1007),0),MATCH(AR$2,'CAMAGUI DATA UNIFICADA'!$C$1:$T$1,0)),"")</f>
        <v>3.42</v>
      </c>
      <c r="AS99" s="33">
        <f t="array" ref="AS99">IFERROR(INDEX('CAMAGUI DATA UNIFICADA'!$C$2:$T1007,MATCH(1,($A99='CAMAGUI DATA UNIFICADA'!$A$2:$A1007)*($AL$1='CAMAGUI DATA UNIFICADA'!$B$2:$B1007),0),MATCH(AS$2,'CAMAGUI DATA UNIFICADA'!$C$1:$T$1,0)),"")</f>
        <v>3.3252</v>
      </c>
      <c r="AT99" s="60">
        <f t="array" ref="AT99">IFERROR(INDEX('CAMAGUI DATA UNIFICADA'!$C$2:$T1007,MATCH(1,($A99='CAMAGUI DATA UNIFICADA'!$A$2:$A1007)*($AL$1='CAMAGUI DATA UNIFICADA'!$B$2:$B1007),0),MATCH(AT$2,'CAMAGUI DATA UNIFICADA'!$C$1:$T$1,0)),"")</f>
        <v>782050.0461</v>
      </c>
      <c r="AU99" s="33">
        <f t="array" ref="AU99">IFERROR(INDEX('CAMAGUI DATA UNIFICADA'!$C$2:$T1007,MATCH(1,($A99='CAMAGUI DATA UNIFICADA'!$A$2:$A1007)*($AL$1='CAMAGUI DATA UNIFICADA'!$B$2:$B1007),0),MATCH(AU$2,'CAMAGUI DATA UNIFICADA'!$C$1:$T$1,0)),"")</f>
        <v>1.410335876</v>
      </c>
      <c r="AV99" s="23">
        <f t="array" ref="AV99">IFERROR(INDEX('CAMAGUI DATA UNIFICADA'!$C$2:$T1007,MATCH(1,($A99='CAMAGUI DATA UNIFICADA'!$A$2:$A1007)*($AL$1='CAMAGUI DATA UNIFICADA'!$B$2:$B1007),0),MATCH(AV$2,'CAMAGUI DATA UNIFICADA'!$C$1:$T$1,0)),"")</f>
        <v>0.7448095677</v>
      </c>
      <c r="AW99" s="23">
        <f t="array" ref="AW99">IFERROR(INDEX('CAMAGUI DATA UNIFICADA'!$C$2:$T1007,MATCH(1,($A99='CAMAGUI DATA UNIFICADA'!$A$2:$A1007)*($AL$1='CAMAGUI DATA UNIFICADA'!$B$2:$B1007),0),MATCH(AW$2,'CAMAGUI DATA UNIFICADA'!$C$1:$T$1,0)),"")</f>
        <v>0.775</v>
      </c>
      <c r="AX99" s="60">
        <f t="array" ref="AX99">IFERROR(INDEX('CAMAGUI DATA UNIFICADA'!$C$2:$T1007,MATCH(1,($A99='CAMAGUI DATA UNIFICADA'!$A$2:$A1007)*($AL$1='CAMAGUI DATA UNIFICADA'!$B$2:$B1007),0),MATCH(AX$2,'CAMAGUI DATA UNIFICADA'!$C$1:$T$1,0)),"")</f>
        <v>116250</v>
      </c>
      <c r="AY99" s="2">
        <f t="array" ref="AY99">IFERROR(INDEX('CAMAGUI DATA UNIFICADA'!$C$2:$T1007,MATCH(1,($A99='CAMAGUI DATA UNIFICADA'!$A$2:$A1007)*($AL$1='CAMAGUI DATA UNIFICADA'!$B$2:$B1007),0),MATCH(AY$2,'CAMAGUI DATA UNIFICADA'!$C$1:$T$1,0)),"")</f>
        <v>3</v>
      </c>
      <c r="AZ99" s="2">
        <f t="array" ref="AZ99">IFERROR(INDEX('CAMAGUI DATA UNIFICADA'!$C$2:$T1007,MATCH(1,($A99='CAMAGUI DATA UNIFICADA'!$A$2:$A1007)*($AL$1='CAMAGUI DATA UNIFICADA'!$B$2:$B1007),0),MATCH(AZ$2,'CAMAGUI DATA UNIFICADA'!$C$1:$T$1,0)),"")</f>
        <v>24.15</v>
      </c>
      <c r="BA99" s="33">
        <f t="array" ref="BA99">IFERROR(INDEX('CAMAGUI DATA UNIFICADA'!$C$2:$T1007,MATCH(1,($A99='CAMAGUI DATA UNIFICADA'!$A$2:$A1007)*($AL$1='CAMAGUI DATA UNIFICADA'!$B$2:$B1007),0),MATCH(BA$2,'CAMAGUI DATA UNIFICADA'!$C$1:$T$1,0)),"")</f>
        <v>3.1692</v>
      </c>
      <c r="BB99" s="60">
        <f t="array" ref="BB99">IFERROR(INDEX('CAMAGUI DATA UNIFICADA'!$C$2:$T1007,MATCH(1,($A99='CAMAGUI DATA UNIFICADA'!$A$2:$A1007)*($AL$1='CAMAGUI DATA UNIFICADA'!$B$2:$B1007),0),MATCH(BB$2,'CAMAGUI DATA UNIFICADA'!$C$1:$T$1,0)),"")</f>
        <v>625.334474</v>
      </c>
      <c r="BC99" s="140">
        <f t="array" ref="BC99">IFERROR(INDEX('CAMAGUI DATA UNIFICADA'!$C$2:$T1007,MATCH(1,($A99='CAMAGUI DATA UNIFICADA'!$A$2:$A1007)*($AL$1='CAMAGUI DATA UNIFICADA'!$B$2:$B1007),0),MATCH(BC$2,'CAMAGUI DATA UNIFICADA'!$C$1:$T$1,0)),"")</f>
        <v>18.83361849</v>
      </c>
      <c r="BD99" s="138" t="str">
        <f t="array" ref="BD99">IFERROR(INDEX('CAMAGUI DATA UNIFICADA'!$C$2:$T1007,MATCH(1,($A99='CAMAGUI DATA UNIFICADA'!$A$2:$A1007)*($BD$1='CAMAGUI DATA UNIFICADA'!$B$2:$B1007),0),MATCH(BD$2,'CAMAGUI DATA UNIFICADA'!$C$1:$T$1,0)),"")</f>
        <v>CA4101124</v>
      </c>
      <c r="BE99" s="2">
        <f t="array" ref="BE99">IFERROR(INDEX('CAMAGUI DATA UNIFICADA'!$C$2:$T1007,MATCH(1,($A99='CAMAGUI DATA UNIFICADA'!$A$2:$A1007)*($BD$1='CAMAGUI DATA UNIFICADA'!$B$2:$B1007),0),MATCH(BE$2,'CAMAGUI DATA UNIFICADA'!$C$1:$T$1,0)),"")</f>
        <v>175</v>
      </c>
      <c r="BF99" s="2">
        <f t="array" ref="BF99">IFERROR(INDEX('CAMAGUI DATA UNIFICADA'!$C$2:$T1007,MATCH(1,($A99='CAMAGUI DATA UNIFICADA'!$A$2:$A1007)*($BD$1='CAMAGUI DATA UNIFICADA'!$B$2:$B1007),0),MATCH(BF$2,'CAMAGUI DATA UNIFICADA'!$C$1:$T$1,0)),"")</f>
        <v>1000</v>
      </c>
      <c r="BG99" s="2" t="str">
        <f t="array" ref="BG99">IFERROR(INDEX('CAMAGUI DATA UNIFICADA'!$C$2:$T1007,MATCH(1,($A99='CAMAGUI DATA UNIFICADA'!$A$2:$A1007)*($BD$1='CAMAGUI DATA UNIFICADA'!$B$2:$B1007),0),MATCH(BG$2,'CAMAGUI DATA UNIFICADA'!$C$1:$T$1,0)),"")</f>
        <v>NICO CLSC POST</v>
      </c>
      <c r="BH99" s="139">
        <f t="array" ref="BH99">IFERROR(INDEX('CAMAGUI DATA UNIFICADA'!$C$2:$T1007,MATCH(1,($A99='CAMAGUI DATA UNIFICADA'!$A$2:$A1007)*($BD$1='CAMAGUI DATA UNIFICADA'!$B$2:$B1007),0),MATCH(BH$2,'CAMAGUI DATA UNIFICADA'!$C$1:$T$1,0)),"")</f>
        <v>1419.6</v>
      </c>
      <c r="BI99" s="2">
        <f t="array" ref="BI99">IFERROR(INDEX('CAMAGUI DATA UNIFICADA'!$C$2:$T1007,MATCH(1,($A99='CAMAGUI DATA UNIFICADA'!$A$2:$A1007)*($BD$1='CAMAGUI DATA UNIFICADA'!$B$2:$B1007),0),MATCH(BI$2,'CAMAGUI DATA UNIFICADA'!$C$1:$T$1,0)),"")</f>
        <v>4.83</v>
      </c>
      <c r="BJ99" s="2">
        <f t="array" ref="BJ99">IFERROR(INDEX('CAMAGUI DATA UNIFICADA'!$C$2:$T1007,MATCH(1,($A99='CAMAGUI DATA UNIFICADA'!$A$2:$A1007)*($BD$1='CAMAGUI DATA UNIFICADA'!$B$2:$B1007),0),MATCH(BJ$2,'CAMAGUI DATA UNIFICADA'!$C$1:$T$1,0)),"")</f>
        <v>1.86</v>
      </c>
      <c r="BK99" s="33">
        <f t="array" ref="BK99">IFERROR(INDEX('CAMAGUI DATA UNIFICADA'!$C$2:$T1007,MATCH(1,($A99='CAMAGUI DATA UNIFICADA'!$A$2:$A1007)*($BD$1='CAMAGUI DATA UNIFICADA'!$B$2:$B1007),0),MATCH(BK$2,'CAMAGUI DATA UNIFICADA'!$C$1:$T$1,0)),"")</f>
        <v>7.66344</v>
      </c>
      <c r="BL99" s="60">
        <f t="array" ref="BL99">IFERROR(INDEX('CAMAGUI DATA UNIFICADA'!$C$2:$T1007,MATCH(1,($A99='CAMAGUI DATA UNIFICADA'!$A$2:$A1007)*($BD$1='CAMAGUI DATA UNIFICADA'!$B$2:$B1007),0),MATCH(BL$2,'CAMAGUI DATA UNIFICADA'!$C$1:$T$1,0)),"")</f>
        <v>472788.7745</v>
      </c>
      <c r="BM99" s="33">
        <f t="array" ref="BM99">IFERROR(INDEX('CAMAGUI DATA UNIFICADA'!$C$2:$T1007,MATCH(1,($A99='CAMAGUI DATA UNIFICADA'!$A$2:$A1007)*($BD$1='CAMAGUI DATA UNIFICADA'!$B$2:$B1007),0),MATCH(BM$2,'CAMAGUI DATA UNIFICADA'!$C$1:$T$1,0)),"")</f>
        <v>1.140868772</v>
      </c>
      <c r="BN99" s="23">
        <f t="array" ref="BN99">IFERROR(INDEX('CAMAGUI DATA UNIFICADA'!$C$2:$T1007,MATCH(1,($A99='CAMAGUI DATA UNIFICADA'!$A$2:$A1007)*($BD$1='CAMAGUI DATA UNIFICADA'!$B$2:$B1007),0),MATCH(BN$2,'CAMAGUI DATA UNIFICADA'!$C$1:$T$1,0)),"")</f>
        <v>0.6521224475</v>
      </c>
      <c r="BO99" s="23">
        <f t="array" ref="BO99">IFERROR(INDEX('CAMAGUI DATA UNIFICADA'!$C$2:$T1007,MATCH(1,($A99='CAMAGUI DATA UNIFICADA'!$A$2:$A1007)*($BD$1='CAMAGUI DATA UNIFICADA'!$B$2:$B1007),0),MATCH(BO$2,'CAMAGUI DATA UNIFICADA'!$C$1:$T$1,0)),"")</f>
        <v>0.65</v>
      </c>
      <c r="BP99" s="60">
        <f t="array" ref="BP99">IFERROR(INDEX('CAMAGUI DATA UNIFICADA'!$C$2:$T1007,MATCH(1,($A99='CAMAGUI DATA UNIFICADA'!$A$2:$A1007)*($BD$1='CAMAGUI DATA UNIFICADA'!$B$2:$B1007),0),MATCH(BP$2,'CAMAGUI DATA UNIFICADA'!$C$1:$T$1,0)),"")</f>
        <v>98177.08333</v>
      </c>
      <c r="BQ99" s="2">
        <f t="array" ref="BQ99">IFERROR(INDEX('CAMAGUI DATA UNIFICADA'!$C$2:$T1007,MATCH(1,($A99='CAMAGUI DATA UNIFICADA'!$A$2:$A1007)*($BD$1='CAMAGUI DATA UNIFICADA'!$B$2:$B1007),0),MATCH(BQ$2,'CAMAGUI DATA UNIFICADA'!$C$1:$T$1,0)),"")</f>
        <v>2.5</v>
      </c>
      <c r="BR99" s="2">
        <f t="array" ref="BR99">IFERROR(INDEX('CAMAGUI DATA UNIFICADA'!$C$2:$T1007,MATCH(1,($A99='CAMAGUI DATA UNIFICADA'!$A$2:$A1007)*($BD$1='CAMAGUI DATA UNIFICADA'!$B$2:$B1007),0),MATCH(BR$2,'CAMAGUI DATA UNIFICADA'!$C$1:$T$1,0)),"")</f>
        <v>7.33</v>
      </c>
      <c r="BS99" s="33">
        <f t="array" ref="BS99">IFERROR(INDEX('CAMAGUI DATA UNIFICADA'!$C$2:$T1007,MATCH(1,($A99='CAMAGUI DATA UNIFICADA'!$A$2:$A1007)*($BD$1='CAMAGUI DATA UNIFICADA'!$B$2:$B1007),0),MATCH(BS$2,'CAMAGUI DATA UNIFICADA'!$C$1:$T$1,0)),"")</f>
        <v>6.14208</v>
      </c>
      <c r="BT99" s="60">
        <f t="array" ref="BT99">IFERROR(INDEX('CAMAGUI DATA UNIFICADA'!$C$2:$T1007,MATCH(1,($A99='CAMAGUI DATA UNIFICADA'!$A$2:$A1007)*($BD$1='CAMAGUI DATA UNIFICADA'!$B$2:$B1007),0),MATCH(BT$2,'CAMAGUI DATA UNIFICADA'!$C$1:$T$1,0)),"")</f>
        <v>232.7337775</v>
      </c>
      <c r="BU99" s="140">
        <f t="array" ref="BU99">IFERROR(INDEX('CAMAGUI DATA UNIFICADA'!$C$2:$T1007,MATCH(1,($A99='CAMAGUI DATA UNIFICADA'!$A$2:$A1007)*($BD$1='CAMAGUI DATA UNIFICADA'!$B$2:$B1007),0),MATCH(BU$2,'CAMAGUI DATA UNIFICADA'!$C$1:$T$1,0)),"")</f>
        <v>14.43344438</v>
      </c>
      <c r="BV99" s="138" t="str">
        <f t="array" ref="BV99">IFERROR(INDEX('CAMAGUI DATA UNIFICADA'!$C$2:$T1007,MATCH(1,($A99='CAMAGUI DATA UNIFICADA'!$A$2:$A1007)*($BV$1='CAMAGUI DATA UNIFICADA'!$B$2:$B1007),0),MATCH(BV$2,'CAMAGUI DATA UNIFICADA'!$C$1:$T$1,0)),"")</f>
        <v>CA5101124</v>
      </c>
      <c r="BW99" s="2">
        <f t="array" ref="BW99">IFERROR(INDEX('CAMAGUI DATA UNIFICADA'!$C$2:$T1007,MATCH(1,($A99='CAMAGUI DATA UNIFICADA'!$A$2:$A1007)*($BV$1='CAMAGUI DATA UNIFICADA'!$B$2:$B1007),0),MATCH(BW$2,'CAMAGUI DATA UNIFICADA'!$C$1:$T$1,0)),"")</f>
        <v>150</v>
      </c>
      <c r="BX99" s="2">
        <f t="array" ref="BX99">IFERROR(INDEX('CAMAGUI DATA UNIFICADA'!$C$2:$T1007,MATCH(1,($A99='CAMAGUI DATA UNIFICADA'!$A$2:$A1007)*($BV$1='CAMAGUI DATA UNIFICADA'!$B$2:$B1007),0),MATCH(BX$2,'CAMAGUI DATA UNIFICADA'!$C$1:$T$1,0)),"")</f>
        <v>850</v>
      </c>
      <c r="BY99" s="2" t="str">
        <f t="array" ref="BY99">IFERROR(INDEX('CAMAGUI DATA UNIFICADA'!$C$2:$T1007,MATCH(1,($A99='CAMAGUI DATA UNIFICADA'!$A$2:$A1007)*($BV$1='CAMAGUI DATA UNIFICADA'!$B$2:$B1007),0),MATCH(BY$2,'CAMAGUI DATA UNIFICADA'!$C$1:$T$1,0)),"")</f>
        <v>NICO CLSC POST</v>
      </c>
      <c r="BZ99" s="139">
        <f t="array" ref="BZ99">IFERROR(INDEX('CAMAGUI DATA UNIFICADA'!$C$2:$T1007,MATCH(1,($A99='CAMAGUI DATA UNIFICADA'!$A$2:$A1007)*($BV$1='CAMAGUI DATA UNIFICADA'!$B$2:$B1007),0),MATCH(BZ$2,'CAMAGUI DATA UNIFICADA'!$C$1:$T$1,0)),"")</f>
        <v>1206.66</v>
      </c>
      <c r="CA99" s="2">
        <f t="array" ref="CA99">IFERROR(INDEX('CAMAGUI DATA UNIFICADA'!$C$2:$T1007,MATCH(1,($A99='CAMAGUI DATA UNIFICADA'!$A$2:$A1007)*($BV$1='CAMAGUI DATA UNIFICADA'!$B$2:$B1007),0),MATCH(CA$2,'CAMAGUI DATA UNIFICADA'!$C$1:$T$1,0)),"")</f>
        <v>4.93</v>
      </c>
      <c r="CB99" s="2">
        <f t="array" ref="CB99">IFERROR(INDEX('CAMAGUI DATA UNIFICADA'!$C$2:$T1007,MATCH(1,($A99='CAMAGUI DATA UNIFICADA'!$A$2:$A1007)*($BV$1='CAMAGUI DATA UNIFICADA'!$B$2:$B1007),0),MATCH(CB$2,'CAMAGUI DATA UNIFICADA'!$C$1:$T$1,0)),"")</f>
        <v>2.38</v>
      </c>
      <c r="CC99" s="33">
        <f t="array" ref="CC99">IFERROR(INDEX('CAMAGUI DATA UNIFICADA'!$C$2:$T1007,MATCH(1,($A99='CAMAGUI DATA UNIFICADA'!$A$2:$A1007)*($BV$1='CAMAGUI DATA UNIFICADA'!$B$2:$B1007),0),MATCH(CC$2,'CAMAGUI DATA UNIFICADA'!$C$1:$T$1,0)),"")</f>
        <v>7.56024</v>
      </c>
      <c r="CD99" s="60">
        <f t="array" ref="CD99">IFERROR(INDEX('CAMAGUI DATA UNIFICADA'!$C$2:$T1007,MATCH(1,($A99='CAMAGUI DATA UNIFICADA'!$A$2:$A1007)*($BV$1='CAMAGUI DATA UNIFICADA'!$B$2:$B1007),0),MATCH(CD$2,'CAMAGUI DATA UNIFICADA'!$C$1:$T$1,0)),"")</f>
        <v>402447.0584</v>
      </c>
      <c r="CE99" s="33">
        <f t="array" ref="CE99">IFERROR(INDEX('CAMAGUI DATA UNIFICADA'!$C$2:$T1007,MATCH(1,($A99='CAMAGUI DATA UNIFICADA'!$A$2:$A1007)*($BV$1='CAMAGUI DATA UNIFICADA'!$B$2:$B1007),0),MATCH(CE$2,'CAMAGUI DATA UNIFICADA'!$C$1:$T$1,0)),"")</f>
        <v>0.8453085376</v>
      </c>
      <c r="CF99" s="23">
        <f t="array" ref="CF99">IFERROR(INDEX('CAMAGUI DATA UNIFICADA'!$C$2:$T1007,MATCH(1,($A99='CAMAGUI DATA UNIFICADA'!$A$2:$A1007)*($BV$1='CAMAGUI DATA UNIFICADA'!$B$2:$B1007),0),MATCH(CF$2,'CAMAGUI DATA UNIFICADA'!$C$1:$T$1,0)),"")</f>
        <v>0.6191493206</v>
      </c>
      <c r="CG99" s="23">
        <f t="array" ref="CG99">IFERROR(INDEX('CAMAGUI DATA UNIFICADA'!$C$2:$T1007,MATCH(1,($A99='CAMAGUI DATA UNIFICADA'!$A$2:$A1007)*($BV$1='CAMAGUI DATA UNIFICADA'!$B$2:$B1007),0),MATCH(CG$2,'CAMAGUI DATA UNIFICADA'!$C$1:$T$1,0)),"")</f>
        <v>0.65</v>
      </c>
      <c r="CH99" s="60">
        <f t="array" ref="CH99">IFERROR(INDEX('CAMAGUI DATA UNIFICADA'!$C$2:$T1007,MATCH(1,($A99='CAMAGUI DATA UNIFICADA'!$A$2:$A1007)*($BV$1='CAMAGUI DATA UNIFICADA'!$B$2:$B1007),0),MATCH(CH$2,'CAMAGUI DATA UNIFICADA'!$C$1:$T$1,0)),"")</f>
        <v>100595.2381</v>
      </c>
      <c r="CI99" s="2">
        <f t="array" ref="CI99">IFERROR(INDEX('CAMAGUI DATA UNIFICADA'!$C$2:$T1007,MATCH(1,($A99='CAMAGUI DATA UNIFICADA'!$A$2:$A1007)*($BV$1='CAMAGUI DATA UNIFICADA'!$B$2:$B1007),0),MATCH(CI$2,'CAMAGUI DATA UNIFICADA'!$C$1:$T$1,0)),"")</f>
        <v>2.5</v>
      </c>
      <c r="CJ99" s="2">
        <f t="array" ref="CJ99">IFERROR(INDEX('CAMAGUI DATA UNIFICADA'!$C$2:$T1007,MATCH(1,($A99='CAMAGUI DATA UNIFICADA'!$A$2:$A1007)*($BV$1='CAMAGUI DATA UNIFICADA'!$B$2:$B1007),0),MATCH(CJ$2,'CAMAGUI DATA UNIFICADA'!$C$1:$T$1,0)),"")</f>
        <v>7.43</v>
      </c>
      <c r="CK99" s="33">
        <f t="array" ref="CK99">IFERROR(INDEX('CAMAGUI DATA UNIFICADA'!$C$2:$T1007,MATCH(1,($A99='CAMAGUI DATA UNIFICADA'!$A$2:$A1007)*($BV$1='CAMAGUI DATA UNIFICADA'!$B$2:$B1007),0),MATCH(CK$2,'CAMAGUI DATA UNIFICADA'!$C$1:$T$1,0)),"")</f>
        <v>6.07968</v>
      </c>
      <c r="CL99" s="60">
        <f t="array" ref="CL99">IFERROR(INDEX('CAMAGUI DATA UNIFICADA'!$C$2:$T1007,MATCH(1,($A99='CAMAGUI DATA UNIFICADA'!$A$2:$A1007)*($BV$1='CAMAGUI DATA UNIFICADA'!$B$2:$B1007),0),MATCH(CL$2,'CAMAGUI DATA UNIFICADA'!$C$1:$T$1,0)),"")</f>
        <v>208.9674588</v>
      </c>
      <c r="CM99" s="140">
        <f t="array" ref="CM99">IFERROR(INDEX('CAMAGUI DATA UNIFICADA'!$C$2:$T1007,MATCH(1,($A99='CAMAGUI DATA UNIFICADA'!$A$2:$A1007)*($BV$1='CAMAGUI DATA UNIFICADA'!$B$2:$B1007),0),MATCH(CM$2,'CAMAGUI DATA UNIFICADA'!$C$1:$T$1,0)),"")</f>
        <v>14.74186471</v>
      </c>
      <c r="CN99" s="138" t="str">
        <f t="array" ref="CN99">IFERROR(INDEX('CAMAGUI DATA UNIFICADA'!$C$2:$T1007,MATCH(1,($A99='CAMAGUI DATA UNIFICADA'!$A$2:$A1007)*($CN$1='CAMAGUI DATA UNIFICADA'!$B$2:$B1007),0),MATCH(CN$2,'CAMAGUI DATA UNIFICADA'!$C$1:$T$1,0)),"")</f>
        <v>CA6141124</v>
      </c>
      <c r="CO99" s="2">
        <f t="array" ref="CO99">IFERROR(INDEX('CAMAGUI DATA UNIFICADA'!$C$2:$T1007,MATCH(1,($A99='CAMAGUI DATA UNIFICADA'!$A$2:$A1007)*($CN$1='CAMAGUI DATA UNIFICADA'!$B$2:$B1007),0),MATCH(CO$2,'CAMAGUI DATA UNIFICADA'!$C$1:$T$1,0)),"")</f>
        <v>100</v>
      </c>
      <c r="CP99" s="2">
        <f t="array" ref="CP99">IFERROR(INDEX('CAMAGUI DATA UNIFICADA'!$C$2:$T1007,MATCH(1,($A99='CAMAGUI DATA UNIFICADA'!$A$2:$A1007)*($CN$1='CAMAGUI DATA UNIFICADA'!$B$2:$B1007),0),MATCH(CP$2,'CAMAGUI DATA UNIFICADA'!$C$1:$T$1,0)),"")</f>
        <v>625</v>
      </c>
      <c r="CQ99" s="2" t="str">
        <f t="array" ref="CQ99">IFERROR(INDEX('CAMAGUI DATA UNIFICADA'!$C$2:$T1007,MATCH(1,($A99='CAMAGUI DATA UNIFICADA'!$A$2:$A1007)*($CN$1='CAMAGUI DATA UNIFICADA'!$B$2:$B1007),0),MATCH(CQ$2,'CAMAGUI DATA UNIFICADA'!$C$1:$T$1,0)),"")</f>
        <v>NICO CLSC POST</v>
      </c>
      <c r="CR99" s="139">
        <f t="array" ref="CR99">IFERROR(INDEX('CAMAGUI DATA UNIFICADA'!$C$2:$T1007,MATCH(1,($A99='CAMAGUI DATA UNIFICADA'!$A$2:$A1007)*($CN$1='CAMAGUI DATA UNIFICADA'!$B$2:$B1007),0),MATCH(CR$2,'CAMAGUI DATA UNIFICADA'!$C$1:$T$1,0)),"")</f>
        <v>887.25</v>
      </c>
      <c r="CS99" s="2">
        <f t="array" ref="CS99">IFERROR(INDEX('CAMAGUI DATA UNIFICADA'!$C$2:$T1007,MATCH(1,($A99='CAMAGUI DATA UNIFICADA'!$A$2:$A1007)*($CN$1='CAMAGUI DATA UNIFICADA'!$B$2:$B1007),0),MATCH(CS$2,'CAMAGUI DATA UNIFICADA'!$C$1:$T$1,0)),"")</f>
        <v>4.1</v>
      </c>
      <c r="CT99" s="2">
        <f t="array" ref="CT99">IFERROR(INDEX('CAMAGUI DATA UNIFICADA'!$C$2:$T1007,MATCH(1,($A99='CAMAGUI DATA UNIFICADA'!$A$2:$A1007)*($CN$1='CAMAGUI DATA UNIFICADA'!$B$2:$B1007),0),MATCH(CT$2,'CAMAGUI DATA UNIFICADA'!$C$1:$T$1,0)),"")</f>
        <v>2.18</v>
      </c>
      <c r="CU99" s="33">
        <f t="array" ref="CU99">IFERROR(INDEX('CAMAGUI DATA UNIFICADA'!$C$2:$T1007,MATCH(1,($A99='CAMAGUI DATA UNIFICADA'!$A$2:$A1007)*($CN$1='CAMAGUI DATA UNIFICADA'!$B$2:$B1007),0),MATCH(CU$2,'CAMAGUI DATA UNIFICADA'!$C$1:$T$1,0)),"")</f>
        <v>8.4168</v>
      </c>
      <c r="CV99" s="60">
        <f t="array" ref="CV99">IFERROR(INDEX('CAMAGUI DATA UNIFICADA'!$C$2:$T1007,MATCH(1,($A99='CAMAGUI DATA UNIFICADA'!$A$2:$A1007)*($CN$1='CAMAGUI DATA UNIFICADA'!$B$2:$B1007),0),MATCH(CV$2,'CAMAGUI DATA UNIFICADA'!$C$1:$T$1,0)),"")</f>
        <v>289780.4855</v>
      </c>
      <c r="CW99" s="33">
        <f t="array" ref="CW99">IFERROR(INDEX('CAMAGUI DATA UNIFICADA'!$C$2:$T1007,MATCH(1,($A99='CAMAGUI DATA UNIFICADA'!$A$2:$A1007)*($CN$1='CAMAGUI DATA UNIFICADA'!$B$2:$B1007),0),MATCH(CW$2,'CAMAGUI DATA UNIFICADA'!$C$1:$T$1,0)),"")</f>
        <v>0.5096839959</v>
      </c>
      <c r="CX99" s="23">
        <f t="array" ref="CX99">IFERROR(INDEX('CAMAGUI DATA UNIFICADA'!$C$2:$T1007,MATCH(1,($A99='CAMAGUI DATA UNIFICADA'!$A$2:$A1007)*($CN$1='CAMAGUI DATA UNIFICADA'!$B$2:$B1007),0),MATCH(CX$2,'CAMAGUI DATA UNIFICADA'!$C$1:$T$1,0)),"")</f>
        <v>0.3219783172</v>
      </c>
      <c r="CY99" s="23">
        <f t="array" ref="CY99">IFERROR(INDEX('CAMAGUI DATA UNIFICADA'!$C$2:$T1007,MATCH(1,($A99='CAMAGUI DATA UNIFICADA'!$A$2:$A1007)*($CN$1='CAMAGUI DATA UNIFICADA'!$B$2:$B1007),0),MATCH(CY$2,'CAMAGUI DATA UNIFICADA'!$C$1:$T$1,0)),"")</f>
        <v>0.625</v>
      </c>
      <c r="CZ99" s="60">
        <f t="array" ref="CZ99">IFERROR(INDEX('CAMAGUI DATA UNIFICADA'!$C$2:$T1007,MATCH(1,($A99='CAMAGUI DATA UNIFICADA'!$A$2:$A1007)*($CN$1='CAMAGUI DATA UNIFICADA'!$B$2:$B1007),0),MATCH(CZ$2,'CAMAGUI DATA UNIFICADA'!$C$1:$T$1,0)),"")</f>
        <v>64285.71429</v>
      </c>
      <c r="DA99" s="2">
        <f t="array" ref="DA99">IFERROR(INDEX('CAMAGUI DATA UNIFICADA'!$C$2:$T1007,MATCH(1,($A99='CAMAGUI DATA UNIFICADA'!$A$2:$A1007)*($CN$1='CAMAGUI DATA UNIFICADA'!$B$2:$B1007),0),MATCH(DA$2,'CAMAGUI DATA UNIFICADA'!$C$1:$T$1,0)),"")</f>
        <v>2.5</v>
      </c>
      <c r="DB99" s="2">
        <f t="array" ref="DB99">IFERROR(INDEX('CAMAGUI DATA UNIFICADA'!$C$2:$T1007,MATCH(1,($A99='CAMAGUI DATA UNIFICADA'!$A$2:$A1007)*($CN$1='CAMAGUI DATA UNIFICADA'!$B$2:$B1007),0),MATCH(DB$2,'CAMAGUI DATA UNIFICADA'!$C$1:$T$1,0)),"")</f>
        <v>6.6</v>
      </c>
      <c r="DC99" s="33">
        <f t="array" ref="DC99">IFERROR(INDEX('CAMAGUI DATA UNIFICADA'!$C$2:$T1007,MATCH(1,($A99='CAMAGUI DATA UNIFICADA'!$A$2:$A1007)*($CN$1='CAMAGUI DATA UNIFICADA'!$B$2:$B1007),0),MATCH(DC$2,'CAMAGUI DATA UNIFICADA'!$C$1:$T$1,0)),"")</f>
        <v>6.5352</v>
      </c>
      <c r="DD99" s="60">
        <f t="array" ref="DD99">IFERROR(INDEX('CAMAGUI DATA UNIFICADA'!$C$2:$T1007,MATCH(1,($A99='CAMAGUI DATA UNIFICADA'!$A$2:$A1007)*($CN$1='CAMAGUI DATA UNIFICADA'!$B$2:$B1007),0),MATCH(DD$2,'CAMAGUI DATA UNIFICADA'!$C$1:$T$1,0)),"")</f>
        <v>270.6393668</v>
      </c>
      <c r="DE99" s="140">
        <f t="array" ref="DE99">IFERROR(INDEX('CAMAGUI DATA UNIFICADA'!$C$2:$T1007,MATCH(1,($A99='CAMAGUI DATA UNIFICADA'!$A$2:$A1007)*($CN$1='CAMAGUI DATA UNIFICADA'!$B$2:$B1007),0),MATCH(DE$2,'CAMAGUI DATA UNIFICADA'!$C$1:$T$1,0)),"")</f>
        <v>42.6598417</v>
      </c>
      <c r="DF99" s="138" t="str">
        <f t="array" ref="DF99">IFERROR(INDEX('CAMAGUI DATA UNIFICADA'!$C$2:$T1007,MATCH(1,($A99='CAMAGUI DATA UNIFICADA'!$A$2:$A1007)*($DF$1='CAMAGUI DATA UNIFICADA'!$B$2:$B1007),0),MATCH(DF$2,'CAMAGUI DATA UNIFICADA'!$C$1:$T$1,0)),"")</f>
        <v/>
      </c>
      <c r="DG99" s="2" t="str">
        <f t="array" ref="DG99">IFERROR(INDEX('CAMAGUI DATA UNIFICADA'!$C$2:$T1007,MATCH(1,($A99='CAMAGUI DATA UNIFICADA'!$A$2:$A1007)*($DF$1='CAMAGUI DATA UNIFICADA'!$B$2:$B1007),0),MATCH(DG$2,'CAMAGUI DATA UNIFICADA'!$C$1:$T$1,0)),"")</f>
        <v/>
      </c>
      <c r="DH99" s="2" t="str">
        <f t="array" ref="DH99">IFERROR(INDEX('CAMAGUI DATA UNIFICADA'!$C$2:$T1007,MATCH(1,($A99='CAMAGUI DATA UNIFICADA'!$A$2:$A1007)*($DF$1='CAMAGUI DATA UNIFICADA'!$B$2:$B1007),0),MATCH(DH$2,'CAMAGUI DATA UNIFICADA'!$C$1:$T$1,0)),"")</f>
        <v/>
      </c>
      <c r="DI99" s="2" t="str">
        <f t="array" ref="DI99">IFERROR(INDEX('CAMAGUI DATA UNIFICADA'!$C$2:$T1007,MATCH(1,($A99='CAMAGUI DATA UNIFICADA'!$A$2:$A1007)*($DF$1='CAMAGUI DATA UNIFICADA'!$B$2:$B1007),0),MATCH(DI$2,'CAMAGUI DATA UNIFICADA'!$C$1:$T$1,0)),"")</f>
        <v/>
      </c>
      <c r="DJ99" s="139" t="str">
        <f t="array" ref="DJ99">IFERROR(INDEX('CAMAGUI DATA UNIFICADA'!$C$2:$T1007,MATCH(1,($A99='CAMAGUI DATA UNIFICADA'!$A$2:$A1007)*($DF$1='CAMAGUI DATA UNIFICADA'!$B$2:$B1007),0),MATCH(DJ$2,'CAMAGUI DATA UNIFICADA'!$C$1:$T$1,0)),"")</f>
        <v/>
      </c>
      <c r="DK99" s="2" t="str">
        <f t="array" ref="DK99">IFERROR(INDEX('CAMAGUI DATA UNIFICADA'!$C$2:$T1007,MATCH(1,($A99='CAMAGUI DATA UNIFICADA'!$A$2:$A1007)*($DF$1='CAMAGUI DATA UNIFICADA'!$B$2:$B1007),0),MATCH(DK$2,'CAMAGUI DATA UNIFICADA'!$C$1:$T$1,0)),"")</f>
        <v/>
      </c>
      <c r="DL99" s="2" t="str">
        <f t="array" ref="DL99">IFERROR(INDEX('CAMAGUI DATA UNIFICADA'!$C$2:$T1007,MATCH(1,($A99='CAMAGUI DATA UNIFICADA'!$A$2:$A1007)*($DF$1='CAMAGUI DATA UNIFICADA'!$B$2:$B1007),0),MATCH(DL$2,'CAMAGUI DATA UNIFICADA'!$C$1:$T$1,0)),"")</f>
        <v/>
      </c>
      <c r="DM99" s="33" t="str">
        <f t="array" ref="DM99">IFERROR(INDEX('CAMAGUI DATA UNIFICADA'!$C$2:$T1007,MATCH(1,($A99='CAMAGUI DATA UNIFICADA'!$A$2:$A1007)*($DF$1='CAMAGUI DATA UNIFICADA'!$B$2:$B1007),0),MATCH(DM$2,'CAMAGUI DATA UNIFICADA'!$C$1:$T$1,0)),"")</f>
        <v/>
      </c>
      <c r="DN99" s="60" t="str">
        <f t="array" ref="DN99">IFERROR(INDEX('CAMAGUI DATA UNIFICADA'!$C$2:$T1007,MATCH(1,($A99='CAMAGUI DATA UNIFICADA'!$A$2:$A1007)*($DF$1='CAMAGUI DATA UNIFICADA'!$B$2:$B1007),0),MATCH(DN$2,'CAMAGUI DATA UNIFICADA'!$C$1:$T$1,0)),"")</f>
        <v/>
      </c>
      <c r="DO99" s="33" t="str">
        <f t="array" ref="DO99">IFERROR(INDEX('CAMAGUI DATA UNIFICADA'!$C$2:$T1007,MATCH(1,($A99='CAMAGUI DATA UNIFICADA'!$A$2:$A1007)*($DF$1='CAMAGUI DATA UNIFICADA'!$B$2:$B1007),0),MATCH(DO$2,'CAMAGUI DATA UNIFICADA'!$C$1:$T$1,0)),"")</f>
        <v/>
      </c>
      <c r="DP99" s="23" t="str">
        <f t="array" ref="DP99">IFERROR(INDEX('CAMAGUI DATA UNIFICADA'!$C$2:$T1007,MATCH(1,($A99='CAMAGUI DATA UNIFICADA'!$A$2:$A1007)*($DF$1='CAMAGUI DATA UNIFICADA'!$B$2:$B1007),0),MATCH(DP$2,'CAMAGUI DATA UNIFICADA'!$C$1:$T$1,0)),"")</f>
        <v/>
      </c>
      <c r="DQ99" s="23" t="str">
        <f t="array" ref="DQ99">IFERROR(INDEX('CAMAGUI DATA UNIFICADA'!$C$2:$T1007,MATCH(1,($A99='CAMAGUI DATA UNIFICADA'!$A$2:$A1007)*($DF$1='CAMAGUI DATA UNIFICADA'!$B$2:$B1007),0),MATCH(DQ$2,'CAMAGUI DATA UNIFICADA'!$C$1:$T$1,0)),"")</f>
        <v/>
      </c>
      <c r="DR99" s="2" t="str">
        <f t="array" ref="DR99">IFERROR(INDEX('CAMAGUI DATA UNIFICADA'!$C$2:$T1007,MATCH(1,($A99='CAMAGUI DATA UNIFICADA'!$A$2:$A1007)*($DF$1='CAMAGUI DATA UNIFICADA'!$B$2:$B1007),0),MATCH(DR$2,'CAMAGUI DATA UNIFICADA'!$C$1:$T$1,0)),"")</f>
        <v/>
      </c>
      <c r="DS99" s="2" t="str">
        <f t="array" ref="DS99">IFERROR(INDEX('CAMAGUI DATA UNIFICADA'!$C$2:$T1007,MATCH(1,($A99='CAMAGUI DATA UNIFICADA'!$A$2:$A1007)*($DF$1='CAMAGUI DATA UNIFICADA'!$B$2:$B1007),0),MATCH(DS$2,'CAMAGUI DATA UNIFICADA'!$C$1:$T$1,0)),"")</f>
        <v/>
      </c>
      <c r="DT99" s="2" t="str">
        <f t="array" ref="DT99">IFERROR(INDEX('CAMAGUI DATA UNIFICADA'!$C$2:$T1007,MATCH(1,($A99='CAMAGUI DATA UNIFICADA'!$A$2:$A1007)*($DF$1='CAMAGUI DATA UNIFICADA'!$B$2:$B1007),0),MATCH(DT$2,'CAMAGUI DATA UNIFICADA'!$C$1:$T$1,0)),"")</f>
        <v/>
      </c>
      <c r="DU99" s="33" t="str">
        <f t="array" ref="DU99">IFERROR(INDEX('CAMAGUI DATA UNIFICADA'!$C$2:$T1007,MATCH(1,($A99='CAMAGUI DATA UNIFICADA'!$A$2:$A1007)*($DF$1='CAMAGUI DATA UNIFICADA'!$B$2:$B1007),0),MATCH(DU$2,'CAMAGUI DATA UNIFICADA'!$C$1:$T$1,0)),"")</f>
        <v/>
      </c>
      <c r="DV99" s="60" t="str">
        <f t="array" ref="DV99">IFERROR(INDEX('CAMAGUI DATA UNIFICADA'!$C$2:$T1007,MATCH(1,($A99='CAMAGUI DATA UNIFICADA'!$A$2:$A1007)*($DF$1='CAMAGUI DATA UNIFICADA'!$B$2:$B1007),0),MATCH(DV$2,'CAMAGUI DATA UNIFICADA'!$C$1:$T$1,0)),"")</f>
        <v/>
      </c>
      <c r="DW99" s="140" t="str">
        <f t="array" ref="DW99">IFERROR(INDEX('CAMAGUI DATA UNIFICADA'!$C$2:$T1007,MATCH(1,($A99='CAMAGUI DATA UNIFICADA'!$A$2:$A1007)*($DF$1='CAMAGUI DATA UNIFICADA'!$B$2:$B1007),0),MATCH(DW$2,'CAMAGUI DATA UNIFICADA'!$C$1:$T$1,0)),"")</f>
        <v/>
      </c>
      <c r="DX99" s="144" t="str">
        <f t="array" ref="DX99">IFERROR(INDEX('CAMAGUI DATA UNIFICADA'!$C$2:$T1007,MATCH(1,($A99='CAMAGUI DATA UNIFICADA'!$A$2:$A1007)*($DX$1='CAMAGUI DATA UNIFICADA'!$B$2:$B1007),0),MATCH(DX$2,'CAMAGUI DATA UNIFICADA'!$C$1:$T$1,0)),"")</f>
        <v/>
      </c>
      <c r="DY99" s="60" t="str">
        <f t="array" ref="DY99">IFERROR(INDEX('CAMAGUI DATA UNIFICADA'!$C$2:$T1007,MATCH(1,($A99='CAMAGUI DATA UNIFICADA'!$A$2:$A1007)*($DX$1='CAMAGUI DATA UNIFICADA'!$B$2:$B1007),0),MATCH(DY$2,'CAMAGUI DATA UNIFICADA'!$C$1:$T$1,0)),"")</f>
        <v/>
      </c>
      <c r="DZ99" s="60" t="str">
        <f t="array" ref="DZ99">IFERROR(INDEX('CAMAGUI DATA UNIFICADA'!$C$2:$T1007,MATCH(1,($A99='CAMAGUI DATA UNIFICADA'!$A$2:$A1007)*($DX$1='CAMAGUI DATA UNIFICADA'!$B$2:$B1007),0),MATCH(DZ$2,'CAMAGUI DATA UNIFICADA'!$C$1:$T$1,0)),"")</f>
        <v/>
      </c>
      <c r="EA99" s="60" t="str">
        <f t="array" ref="EA99">IFERROR(INDEX('CAMAGUI DATA UNIFICADA'!$C$2:$T1007,MATCH(1,($A99='CAMAGUI DATA UNIFICADA'!$A$2:$A1007)*($DX$1='CAMAGUI DATA UNIFICADA'!$B$2:$B1007),0),MATCH(EA$2,'CAMAGUI DATA UNIFICADA'!$C$1:$T$1,0)),"")</f>
        <v/>
      </c>
      <c r="EB99" s="60" t="str">
        <f t="array" ref="EB99">IFERROR(INDEX('CAMAGUI DATA UNIFICADA'!$C$2:$T1007,MATCH(1,($A99='CAMAGUI DATA UNIFICADA'!$A$2:$A1007)*($DX$1='CAMAGUI DATA UNIFICADA'!$B$2:$B1007),0),MATCH(EB$2,'CAMAGUI DATA UNIFICADA'!$C$1:$T$1,0)),"")</f>
        <v/>
      </c>
      <c r="EC99" s="60" t="str">
        <f t="array" ref="EC99">IFERROR(INDEX('CAMAGUI DATA UNIFICADA'!$C$2:$T1007,MATCH(1,($A99='CAMAGUI DATA UNIFICADA'!$A$2:$A1007)*($DX$1='CAMAGUI DATA UNIFICADA'!$B$2:$B1007),0),MATCH(EC$2,'CAMAGUI DATA UNIFICADA'!$C$1:$T$1,0)),"")</f>
        <v/>
      </c>
      <c r="ED99" s="60" t="str">
        <f t="array" ref="ED99">IFERROR(INDEX('CAMAGUI DATA UNIFICADA'!$C$2:$T1007,MATCH(1,($A99='CAMAGUI DATA UNIFICADA'!$A$2:$A1007)*($DX$1='CAMAGUI DATA UNIFICADA'!$B$2:$B1007),0),MATCH(ED$2,'CAMAGUI DATA UNIFICADA'!$C$1:$T$1,0)),"")</f>
        <v/>
      </c>
      <c r="EE99" s="60" t="str">
        <f t="array" ref="EE99">IFERROR(INDEX('CAMAGUI DATA UNIFICADA'!$C$2:$T1007,MATCH(1,($A99='CAMAGUI DATA UNIFICADA'!$A$2:$A1007)*($DX$1='CAMAGUI DATA UNIFICADA'!$B$2:$B1007),0),MATCH(EE$2,'CAMAGUI DATA UNIFICADA'!$C$1:$T$1,0)),"")</f>
        <v/>
      </c>
      <c r="EF99" s="60" t="str">
        <f t="array" ref="EF99">IFERROR(INDEX('CAMAGUI DATA UNIFICADA'!$C$2:$T1007,MATCH(1,($A99='CAMAGUI DATA UNIFICADA'!$A$2:$A1007)*($DX$1='CAMAGUI DATA UNIFICADA'!$B$2:$B1007),0),MATCH(EF$2,'CAMAGUI DATA UNIFICADA'!$C$1:$T$1,0)),"")</f>
        <v/>
      </c>
      <c r="EG99" s="60" t="str">
        <f t="array" ref="EG99">IFERROR(INDEX('CAMAGUI DATA UNIFICADA'!$C$2:$T1007,MATCH(1,($A99='CAMAGUI DATA UNIFICADA'!$A$2:$A1007)*($DX$1='CAMAGUI DATA UNIFICADA'!$B$2:$B1007),0),MATCH(EG$2,'CAMAGUI DATA UNIFICADA'!$C$1:$T$1,0)),"")</f>
        <v/>
      </c>
      <c r="EH99" s="60" t="str">
        <f t="array" ref="EH99">IFERROR(INDEX('CAMAGUI DATA UNIFICADA'!$C$2:$T1007,MATCH(1,($A99='CAMAGUI DATA UNIFICADA'!$A$2:$A1007)*($DX$1='CAMAGUI DATA UNIFICADA'!$B$2:$B1007),0),MATCH(EH$2,'CAMAGUI DATA UNIFICADA'!$C$1:$T$1,0)),"")</f>
        <v/>
      </c>
      <c r="EI99" s="60" t="str">
        <f t="array" ref="EI99">IFERROR(INDEX('CAMAGUI DATA UNIFICADA'!$C$2:$T1007,MATCH(1,($A99='CAMAGUI DATA UNIFICADA'!$A$2:$A1007)*($DX$1='CAMAGUI DATA UNIFICADA'!$B$2:$B1007),0),MATCH(EI$2,'CAMAGUI DATA UNIFICADA'!$C$1:$T$1,0)),"")</f>
        <v/>
      </c>
      <c r="EJ99" s="60" t="str">
        <f t="array" ref="EJ99">IFERROR(INDEX('CAMAGUI DATA UNIFICADA'!$C$2:$T1007,MATCH(1,($A99='CAMAGUI DATA UNIFICADA'!$A$2:$A1007)*($DX$1='CAMAGUI DATA UNIFICADA'!$B$2:$B1007),0),MATCH(EJ$2,'CAMAGUI DATA UNIFICADA'!$C$1:$T$1,0)),"")</f>
        <v/>
      </c>
      <c r="EK99" s="60" t="str">
        <f t="array" ref="EK99">IFERROR(INDEX('CAMAGUI DATA UNIFICADA'!$C$2:$T1007,MATCH(1,($A99='CAMAGUI DATA UNIFICADA'!$A$2:$A1007)*($DX$1='CAMAGUI DATA UNIFICADA'!$B$2:$B1007),0),MATCH(EK$2,'CAMAGUI DATA UNIFICADA'!$C$1:$T$1,0)),"")</f>
        <v/>
      </c>
      <c r="EL99" s="60" t="str">
        <f t="array" ref="EL99">IFERROR(INDEX('CAMAGUI DATA UNIFICADA'!$C$2:$T1007,MATCH(1,($A99='CAMAGUI DATA UNIFICADA'!$A$2:$A1007)*($DX$1='CAMAGUI DATA UNIFICADA'!$B$2:$B1007),0),MATCH(EL$2,'CAMAGUI DATA UNIFICADA'!$C$1:$T$1,0)),"")</f>
        <v/>
      </c>
      <c r="EM99" s="60" t="str">
        <f t="array" ref="EM99">IFERROR(INDEX('CAMAGUI DATA UNIFICADA'!$C$2:$T1007,MATCH(1,($A99='CAMAGUI DATA UNIFICADA'!$A$2:$A1007)*($DX$1='CAMAGUI DATA UNIFICADA'!$B$2:$B1007),0),MATCH(EM$2,'CAMAGUI DATA UNIFICADA'!$C$1:$T$1,0)),"")</f>
        <v/>
      </c>
      <c r="EN99" s="60" t="str">
        <f t="array" ref="EN99">IFERROR(INDEX('CAMAGUI DATA UNIFICADA'!$C$2:$T1007,MATCH(1,($A99='CAMAGUI DATA UNIFICADA'!$A$2:$A1007)*($DX$1='CAMAGUI DATA UNIFICADA'!$B$2:$B1007),0),MATCH(EN$2,'CAMAGUI DATA UNIFICADA'!$C$1:$T$1,0)),"")</f>
        <v/>
      </c>
      <c r="EO99" s="140" t="str">
        <f t="array" ref="EO99">IFERROR(INDEX('CAMAGUI DATA UNIFICADA'!$C$2:$T1007,MATCH(1,($A99='CAMAGUI DATA UNIFICADA'!$A$2:$A1007)*($DX$1='CAMAGUI DATA UNIFICADA'!$B$2:$B1007),0),MATCH(EO$2,'CAMAGUI DATA UNIFICADA'!$C$1:$T$1,0)),"")</f>
        <v/>
      </c>
    </row>
    <row r="100">
      <c r="A100" s="137">
        <v>45628.0</v>
      </c>
      <c r="B100" s="138" t="str">
        <f t="array" ref="B100">IFERROR(INDEX('CAMAGUI DATA UNIFICADA'!$C$2:$T1007,MATCH(1,($A100='CAMAGUI DATA UNIFICADA'!$A$2:$A1007)*($B$1='CAMAGUI DATA UNIFICADA'!$B$2:$B1007),0),MATCH(B$2,'CAMAGUI DATA UNIFICADA'!$C$1:$T$1,0)),"")</f>
        <v>CA1061024</v>
      </c>
      <c r="C100" s="2" t="str">
        <f t="array" ref="C100">IFERROR(INDEX('CAMAGUI DATA UNIFICADA'!$C$2:$T1007,MATCH(1,($A100='CAMAGUI DATA UNIFICADA'!$A$2:$A1007)*($B$1='CAMAGUI DATA UNIFICADA'!$B$2:$B1007),0),MATCH(C$2,'CAMAGUI DATA UNIFICADA'!$C$1:$T$1,0)),"")</f>
        <v/>
      </c>
      <c r="D100" s="2">
        <f t="array" ref="D100">IFERROR(INDEX('CAMAGUI DATA UNIFICADA'!$C$2:$T1007,MATCH(1,($A100='CAMAGUI DATA UNIFICADA'!$A$2:$A1007)*($B$1='CAMAGUI DATA UNIFICADA'!$B$2:$B1007),0),MATCH(D$2,'CAMAGUI DATA UNIFICADA'!$C$1:$T$1,0)),"")</f>
        <v>2275</v>
      </c>
      <c r="E100" s="2" t="str">
        <f t="array" ref="E100">IFERROR(INDEX('CAMAGUI DATA UNIFICADA'!$C$2:$T1007,MATCH(1,($A100='CAMAGUI DATA UNIFICADA'!$A$2:$A1007)*($B$1='CAMAGUI DATA UNIFICADA'!$B$2:$B1007),0),MATCH(E$2,'CAMAGUI DATA UNIFICADA'!$C$1:$T$1,0)),"")</f>
        <v>SKR OPTILINE P</v>
      </c>
      <c r="F100" s="139">
        <f t="array" ref="F100">IFERROR(INDEX('CAMAGUI DATA UNIFICADA'!$C$2:$T1007,MATCH(1,($A100='CAMAGUI DATA UNIFICADA'!$A$2:$A1007)*($B$1='CAMAGUI DATA UNIFICADA'!$B$2:$B1007),0),MATCH(F$2,'CAMAGUI DATA UNIFICADA'!$C$1:$T$1,0)),"")</f>
        <v>2457</v>
      </c>
      <c r="G100" s="2" t="str">
        <f t="array" ref="G100">IFERROR(INDEX('CAMAGUI DATA UNIFICADA'!$C$2:$T1007,MATCH(1,($A100='CAMAGUI DATA UNIFICADA'!$A$2:$A1007)*($B$1='CAMAGUI DATA UNIFICADA'!$B$2:$B1007),0),MATCH(G$2,'CAMAGUI DATA UNIFICADA'!$C$1:$T$1,0)),"")</f>
        <v/>
      </c>
      <c r="H100" s="2">
        <f t="array" ref="H100">IFERROR(INDEX('CAMAGUI DATA UNIFICADA'!$C$2:$T1007,MATCH(1,($A100='CAMAGUI DATA UNIFICADA'!$A$2:$A1007)*($B$1='CAMAGUI DATA UNIFICADA'!$B$2:$B1007),0),MATCH(H$2,'CAMAGUI DATA UNIFICADA'!$C$1:$T$1,0)),"")</f>
        <v>-22.31</v>
      </c>
      <c r="I100" s="33" t="str">
        <f t="array" ref="I100">IFERROR(INDEX('CAMAGUI DATA UNIFICADA'!$C$2:$T1007,MATCH(1,($A100='CAMAGUI DATA UNIFICADA'!$A$2:$A1007)*($B$1='CAMAGUI DATA UNIFICADA'!$B$2:$B1007),0),MATCH(I$2,'CAMAGUI DATA UNIFICADA'!$C$1:$T$1,0)),"")</f>
        <v/>
      </c>
      <c r="J100" s="60" t="str">
        <f t="array" ref="J100">IFERROR(INDEX('CAMAGUI DATA UNIFICADA'!$C$2:$T1007,MATCH(1,($A100='CAMAGUI DATA UNIFICADA'!$A$2:$A1007)*($B$1='CAMAGUI DATA UNIFICADA'!$B$2:$B1007),0),MATCH(J$2,'CAMAGUI DATA UNIFICADA'!$C$1:$T$1,0)),"")</f>
        <v/>
      </c>
      <c r="K100" s="33" t="str">
        <f t="array" ref="K100">IFERROR(INDEX('CAMAGUI DATA UNIFICADA'!$C$2:$T1007,MATCH(1,($A100='CAMAGUI DATA UNIFICADA'!$A$2:$A1007)*($B$1='CAMAGUI DATA UNIFICADA'!$B$2:$B1007),0),MATCH(K$2,'CAMAGUI DATA UNIFICADA'!$C$1:$T$1,0)),"")</f>
        <v/>
      </c>
      <c r="L100" s="23">
        <f t="array" ref="L100">IFERROR(INDEX('CAMAGUI DATA UNIFICADA'!$C$2:$T1007,MATCH(1,($A100='CAMAGUI DATA UNIFICADA'!$A$2:$A1007)*($B$1='CAMAGUI DATA UNIFICADA'!$B$2:$B1007),0),MATCH(L$2,'CAMAGUI DATA UNIFICADA'!$C$1:$T$1,0)),"")</f>
        <v>0</v>
      </c>
      <c r="M100" s="23" t="str">
        <f t="array" ref="M100">IFERROR(INDEX('CAMAGUI DATA UNIFICADA'!$C$2:$T1007,MATCH(1,($A100='CAMAGUI DATA UNIFICADA'!$A$2:$A1007)*($B$1='CAMAGUI DATA UNIFICADA'!$B$2:$B1007),0),MATCH(M$2,'CAMAGUI DATA UNIFICADA'!$C$1:$T$1,0)),"")</f>
        <v/>
      </c>
      <c r="N100" s="60">
        <f t="array" ref="N100">IFERROR(INDEX('CAMAGUI DATA UNIFICADA'!$C$2:$T1007,MATCH(1,($A100='CAMAGUI DATA UNIFICADA'!$A$2:$A1007)*($B$1='CAMAGUI DATA UNIFICADA'!$B$2:$B1007),0),MATCH(N$2,'CAMAGUI DATA UNIFICADA'!$C$1:$T$1,0)),"")</f>
        <v>0</v>
      </c>
      <c r="O100" s="2">
        <f t="array" ref="O100">IFERROR(INDEX('CAMAGUI DATA UNIFICADA'!$C$2:$T1007,MATCH(1,($A100='CAMAGUI DATA UNIFICADA'!$A$2:$A1007)*($B$1='CAMAGUI DATA UNIFICADA'!$B$2:$B1007),0),MATCH(O$2,'CAMAGUI DATA UNIFICADA'!$C$1:$T$1,0)),"")</f>
        <v>0</v>
      </c>
      <c r="P100" s="2">
        <f t="array" ref="P100">IFERROR(INDEX('CAMAGUI DATA UNIFICADA'!$C$2:$T1007,MATCH(1,($A100='CAMAGUI DATA UNIFICADA'!$A$2:$A1007)*($B$1='CAMAGUI DATA UNIFICADA'!$B$2:$B1007),0),MATCH(P$2,'CAMAGUI DATA UNIFICADA'!$C$1:$T$1,0)),"")</f>
        <v>0</v>
      </c>
      <c r="Q100" s="33" t="str">
        <f t="array" ref="Q100">IFERROR(INDEX('CAMAGUI DATA UNIFICADA'!$C$2:$T1007,MATCH(1,($A100='CAMAGUI DATA UNIFICADA'!$A$2:$A1007)*($B$1='CAMAGUI DATA UNIFICADA'!$B$2:$B1007),0),MATCH(Q$2,'CAMAGUI DATA UNIFICADA'!$C$1:$T$1,0)),"")</f>
        <v/>
      </c>
      <c r="R100" s="60">
        <f t="array" ref="R100">IFERROR(INDEX('CAMAGUI DATA UNIFICADA'!$C$2:$T1007,MATCH(1,($A100='CAMAGUI DATA UNIFICADA'!$A$2:$A1007)*($B$1='CAMAGUI DATA UNIFICADA'!$B$2:$B1007),0),MATCH(R$2,'CAMAGUI DATA UNIFICADA'!$C$1:$T$1,0)),"")</f>
        <v>0</v>
      </c>
      <c r="S100" s="140">
        <f t="array" ref="S100">IFERROR(INDEX('CAMAGUI DATA UNIFICADA'!$C$2:$T1007,MATCH(1,($A100='CAMAGUI DATA UNIFICADA'!$A$2:$A1007)*($B$1='CAMAGUI DATA UNIFICADA'!$B$2:$B1007),0),MATCH(S$2,'CAMAGUI DATA UNIFICADA'!$C$1:$T$1,0)),"")</f>
        <v>0</v>
      </c>
      <c r="T100" s="138" t="str">
        <f t="array" ref="T100">IFERROR(INDEX('CAMAGUI DATA UNIFICADA'!$C$2:$T1007,MATCH(1,($A100='CAMAGUI DATA UNIFICADA'!$A$2:$A1007)*($T$1='CAMAGUI DATA UNIFICADA'!$B$2:$B1007),0),MATCH(T$2,'CAMAGUI DATA UNIFICADA'!$C$1:$T$1,0)),"")</f>
        <v>CA2061024</v>
      </c>
      <c r="U100" s="2" t="str">
        <f t="array" ref="U100">IFERROR(INDEX('CAMAGUI DATA UNIFICADA'!$C$2:$T1007,MATCH(1,($A100='CAMAGUI DATA UNIFICADA'!$A$2:$A1007)*($T$1='CAMAGUI DATA UNIFICADA'!$B$2:$B1007),0),MATCH(U$2,'CAMAGUI DATA UNIFICADA'!$C$1:$T$1,0)),"")</f>
        <v/>
      </c>
      <c r="V100" s="2">
        <f t="array" ref="V100">IFERROR(INDEX('CAMAGUI DATA UNIFICADA'!$C$2:$T1007,MATCH(1,($A100='CAMAGUI DATA UNIFICADA'!$A$2:$A1007)*($T$1='CAMAGUI DATA UNIFICADA'!$B$2:$B1007),0),MATCH(V$2,'CAMAGUI DATA UNIFICADA'!$C$1:$T$1,0)),"")</f>
        <v>1050</v>
      </c>
      <c r="W100" s="2" t="str">
        <f t="array" ref="W100">IFERROR(INDEX('CAMAGUI DATA UNIFICADA'!$C$2:$T1007,MATCH(1,($A100='CAMAGUI DATA UNIFICADA'!$A$2:$A1007)*($T$1='CAMAGUI DATA UNIFICADA'!$B$2:$B1007),0),MATCH(W$2,'CAMAGUI DATA UNIFICADA'!$C$1:$T$1,0)),"")</f>
        <v>SKR MAST AD</v>
      </c>
      <c r="X100" s="139">
        <f t="array" ref="X100">IFERROR(INDEX('CAMAGUI DATA UNIFICADA'!$C$2:$T1007,MATCH(1,($A100='CAMAGUI DATA UNIFICADA'!$A$2:$A1007)*($T$1='CAMAGUI DATA UNIFICADA'!$B$2:$B1007),0),MATCH(X$2,'CAMAGUI DATA UNIFICADA'!$C$1:$T$1,0)),"")</f>
        <v>1050</v>
      </c>
      <c r="Y100" s="2" t="str">
        <f t="array" ref="Y100">IFERROR(INDEX('CAMAGUI DATA UNIFICADA'!$C$2:$T1007,MATCH(1,($A100='CAMAGUI DATA UNIFICADA'!$A$2:$A1007)*($T$1='CAMAGUI DATA UNIFICADA'!$B$2:$B1007),0),MATCH(Y$2,'CAMAGUI DATA UNIFICADA'!$C$1:$T$1,0)),"")</f>
        <v/>
      </c>
      <c r="Z100" s="2">
        <f t="array" ref="Z100">IFERROR(INDEX('CAMAGUI DATA UNIFICADA'!$C$2:$T1007,MATCH(1,($A100='CAMAGUI DATA UNIFICADA'!$A$2:$A1007)*($T$1='CAMAGUI DATA UNIFICADA'!$B$2:$B1007),0),MATCH(Z$2,'CAMAGUI DATA UNIFICADA'!$C$1:$T$1,0)),"")</f>
        <v>-24</v>
      </c>
      <c r="AA100" s="2" t="str">
        <f t="array" ref="AA100">IFERROR(INDEX('CAMAGUI DATA UNIFICADA'!$C$2:$T1007,MATCH(1,($A100='CAMAGUI DATA UNIFICADA'!$A$2:$A1007)*($T$1='CAMAGUI DATA UNIFICADA'!$B$2:$B1007),0),MATCH(AA$2,'CAMAGUI DATA UNIFICADA'!$C$1:$T$1,0)),"")</f>
        <v/>
      </c>
      <c r="AB100" s="60" t="str">
        <f t="array" ref="AB100">IFERROR(INDEX('CAMAGUI DATA UNIFICADA'!$C$2:$T1007,MATCH(1,($A100='CAMAGUI DATA UNIFICADA'!$A$2:$A1007)*($T$1='CAMAGUI DATA UNIFICADA'!$B$2:$B1007),0),MATCH(AB$2,'CAMAGUI DATA UNIFICADA'!$C$1:$T$1,0)),"")</f>
        <v/>
      </c>
      <c r="AC100" s="33" t="str">
        <f t="array" ref="AC100">IFERROR(INDEX('CAMAGUI DATA UNIFICADA'!$C$2:$T1007,MATCH(1,($A100='CAMAGUI DATA UNIFICADA'!$A$2:$A1007)*($T$1='CAMAGUI DATA UNIFICADA'!$B$2:$B1007),0),MATCH(AC$2,'CAMAGUI DATA UNIFICADA'!$C$1:$T$1,0)),"")</f>
        <v/>
      </c>
      <c r="AD100" s="23">
        <f t="array" ref="AD100">IFERROR(INDEX('CAMAGUI DATA UNIFICADA'!$C$2:$T1007,MATCH(1,($A100='CAMAGUI DATA UNIFICADA'!$A$2:$A1007)*($T$1='CAMAGUI DATA UNIFICADA'!$B$2:$B1007),0),MATCH(AD$2,'CAMAGUI DATA UNIFICADA'!$C$1:$T$1,0)),"")</f>
        <v>0</v>
      </c>
      <c r="AE100" s="23" t="str">
        <f t="array" ref="AE100">IFERROR(INDEX('CAMAGUI DATA UNIFICADA'!$C$2:$T1007,MATCH(1,($A100='CAMAGUI DATA UNIFICADA'!$A$2:$A1007)*($T$1='CAMAGUI DATA UNIFICADA'!$B$2:$B1007),0),MATCH(AE$2,'CAMAGUI DATA UNIFICADA'!$C$1:$T$1,0)),"")</f>
        <v/>
      </c>
      <c r="AF100" s="60">
        <f t="array" ref="AF100">IFERROR(INDEX('CAMAGUI DATA UNIFICADA'!$C$2:$T1007,MATCH(1,($A100='CAMAGUI DATA UNIFICADA'!$A$2:$A1007)*($T$1='CAMAGUI DATA UNIFICADA'!$B$2:$B1007),0),MATCH(AF$2,'CAMAGUI DATA UNIFICADA'!$C$1:$T$1,0)),"")</f>
        <v>0</v>
      </c>
      <c r="AG100" s="2">
        <f t="array" ref="AG100">IFERROR(INDEX('CAMAGUI DATA UNIFICADA'!$C$2:$T1007,MATCH(1,($A100='CAMAGUI DATA UNIFICADA'!$A$2:$A1007)*($T$1='CAMAGUI DATA UNIFICADA'!$B$2:$B1007),0),MATCH(AG$2,'CAMAGUI DATA UNIFICADA'!$C$1:$T$1,0)),"")</f>
        <v>0</v>
      </c>
      <c r="AH100" s="2">
        <f t="array" ref="AH100">IFERROR(INDEX('CAMAGUI DATA UNIFICADA'!$C$2:$T1007,MATCH(1,($A100='CAMAGUI DATA UNIFICADA'!$A$2:$A1007)*($T$1='CAMAGUI DATA UNIFICADA'!$B$2:$B1007),0),MATCH(AH$2,'CAMAGUI DATA UNIFICADA'!$C$1:$T$1,0)),"")</f>
        <v>0</v>
      </c>
      <c r="AI100" s="33" t="str">
        <f t="array" ref="AI100">IFERROR(INDEX('CAMAGUI DATA UNIFICADA'!$C$2:$T1007,MATCH(1,($A100='CAMAGUI DATA UNIFICADA'!$A$2:$A1007)*($T$1='CAMAGUI DATA UNIFICADA'!$B$2:$B1007),0),MATCH(AI$2,'CAMAGUI DATA UNIFICADA'!$C$1:$T$1,0)),"")</f>
        <v/>
      </c>
      <c r="AJ100" s="60">
        <f t="array" ref="AJ100">IFERROR(INDEX('CAMAGUI DATA UNIFICADA'!$C$2:$T1007,MATCH(1,($A100='CAMAGUI DATA UNIFICADA'!$A$2:$A1007)*($T$1='CAMAGUI DATA UNIFICADA'!$B$2:$B1007),0),MATCH(AJ$2,'CAMAGUI DATA UNIFICADA'!$C$1:$T$1,0)),"")</f>
        <v>0</v>
      </c>
      <c r="AK100" s="140">
        <f t="array" ref="AK100">IFERROR(INDEX('CAMAGUI DATA UNIFICADA'!$C$2:$T1007,MATCH(1,($A100='CAMAGUI DATA UNIFICADA'!$A$2:$A1007)*($T$1='CAMAGUI DATA UNIFICADA'!$B$2:$B1007),0),MATCH(AK$2,'CAMAGUI DATA UNIFICADA'!$C$1:$T$1,0)),"")</f>
        <v>0</v>
      </c>
      <c r="AL100" s="138" t="str">
        <f t="array" ref="AL100">IFERROR(INDEX('CAMAGUI DATA UNIFICADA'!$C$2:$T1007,MATCH(1,($A100='CAMAGUI DATA UNIFICADA'!$A$2:$A1007)*($AL$1='CAMAGUI DATA UNIFICADA'!$B$2:$B1007),0),MATCH(AL$2,'CAMAGUI DATA UNIFICADA'!$C$1:$T$1,0)),"")</f>
        <v>CA3031024</v>
      </c>
      <c r="AM100" s="2" t="str">
        <f t="array" ref="AM100">IFERROR(INDEX('CAMAGUI DATA UNIFICADA'!$C$2:$T1007,MATCH(1,($A100='CAMAGUI DATA UNIFICADA'!$A$2:$A1007)*($AL$1='CAMAGUI DATA UNIFICADA'!$B$2:$B1007),0),MATCH(AM$2,'CAMAGUI DATA UNIFICADA'!$C$1:$T$1,0)),"")</f>
        <v/>
      </c>
      <c r="AN100" s="2">
        <f t="array" ref="AN100">IFERROR(INDEX('CAMAGUI DATA UNIFICADA'!$C$2:$T1007,MATCH(1,($A100='CAMAGUI DATA UNIFICADA'!$A$2:$A1007)*($AL$1='CAMAGUI DATA UNIFICADA'!$B$2:$B1007),0),MATCH(AN$2,'CAMAGUI DATA UNIFICADA'!$C$1:$T$1,0)),"")</f>
        <v>2400</v>
      </c>
      <c r="AO100" s="2" t="str">
        <f t="array" ref="AO100">IFERROR(INDEX('CAMAGUI DATA UNIFICADA'!$C$2:$T1007,MATCH(1,($A100='CAMAGUI DATA UNIFICADA'!$A$2:$A1007)*($AL$1='CAMAGUI DATA UNIFICADA'!$B$2:$B1007),0),MATCH(AO$2,'CAMAGUI DATA UNIFICADA'!$C$1:$T$1,0)),"")</f>
        <v>SKR OPTILINE P</v>
      </c>
      <c r="AP100" s="139">
        <f t="array" ref="AP100">IFERROR(INDEX('CAMAGUI DATA UNIFICADA'!$C$2:$T1007,MATCH(1,($A100='CAMAGUI DATA UNIFICADA'!$A$2:$A1007)*($AL$1='CAMAGUI DATA UNIFICADA'!$B$2:$B1007),0),MATCH(AP$2,'CAMAGUI DATA UNIFICADA'!$C$1:$T$1,0)),"")</f>
        <v>2592</v>
      </c>
      <c r="AQ100" s="2" t="str">
        <f t="array" ref="AQ100">IFERROR(INDEX('CAMAGUI DATA UNIFICADA'!$C$2:$T1007,MATCH(1,($A100='CAMAGUI DATA UNIFICADA'!$A$2:$A1007)*($AL$1='CAMAGUI DATA UNIFICADA'!$B$2:$B1007),0),MATCH(AQ$2,'CAMAGUI DATA UNIFICADA'!$C$1:$T$1,0)),"")</f>
        <v/>
      </c>
      <c r="AR100" s="2">
        <f t="array" ref="AR100">IFERROR(INDEX('CAMAGUI DATA UNIFICADA'!$C$2:$T1007,MATCH(1,($A100='CAMAGUI DATA UNIFICADA'!$A$2:$A1007)*($AL$1='CAMAGUI DATA UNIFICADA'!$B$2:$B1007),0),MATCH(AR$2,'CAMAGUI DATA UNIFICADA'!$C$1:$T$1,0)),"")</f>
        <v>-21.15</v>
      </c>
      <c r="AS100" s="33" t="str">
        <f t="array" ref="AS100">IFERROR(INDEX('CAMAGUI DATA UNIFICADA'!$C$2:$T1007,MATCH(1,($A100='CAMAGUI DATA UNIFICADA'!$A$2:$A1007)*($AL$1='CAMAGUI DATA UNIFICADA'!$B$2:$B1007),0),MATCH(AS$2,'CAMAGUI DATA UNIFICADA'!$C$1:$T$1,0)),"")</f>
        <v/>
      </c>
      <c r="AT100" s="60" t="str">
        <f t="array" ref="AT100">IFERROR(INDEX('CAMAGUI DATA UNIFICADA'!$C$2:$T1007,MATCH(1,($A100='CAMAGUI DATA UNIFICADA'!$A$2:$A1007)*($AL$1='CAMAGUI DATA UNIFICADA'!$B$2:$B1007),0),MATCH(AT$2,'CAMAGUI DATA UNIFICADA'!$C$1:$T$1,0)),"")</f>
        <v/>
      </c>
      <c r="AU100" s="33" t="str">
        <f t="array" ref="AU100">IFERROR(INDEX('CAMAGUI DATA UNIFICADA'!$C$2:$T1007,MATCH(1,($A100='CAMAGUI DATA UNIFICADA'!$A$2:$A1007)*($AL$1='CAMAGUI DATA UNIFICADA'!$B$2:$B1007),0),MATCH(AU$2,'CAMAGUI DATA UNIFICADA'!$C$1:$T$1,0)),"")</f>
        <v/>
      </c>
      <c r="AV100" s="23">
        <f t="array" ref="AV100">IFERROR(INDEX('CAMAGUI DATA UNIFICADA'!$C$2:$T1007,MATCH(1,($A100='CAMAGUI DATA UNIFICADA'!$A$2:$A1007)*($AL$1='CAMAGUI DATA UNIFICADA'!$B$2:$B1007),0),MATCH(AV$2,'CAMAGUI DATA UNIFICADA'!$C$1:$T$1,0)),"")</f>
        <v>0</v>
      </c>
      <c r="AW100" s="23" t="str">
        <f t="array" ref="AW100">IFERROR(INDEX('CAMAGUI DATA UNIFICADA'!$C$2:$T1007,MATCH(1,($A100='CAMAGUI DATA UNIFICADA'!$A$2:$A1007)*($AL$1='CAMAGUI DATA UNIFICADA'!$B$2:$B1007),0),MATCH(AW$2,'CAMAGUI DATA UNIFICADA'!$C$1:$T$1,0)),"")</f>
        <v/>
      </c>
      <c r="AX100" s="60">
        <f t="array" ref="AX100">IFERROR(INDEX('CAMAGUI DATA UNIFICADA'!$C$2:$T1007,MATCH(1,($A100='CAMAGUI DATA UNIFICADA'!$A$2:$A1007)*($AL$1='CAMAGUI DATA UNIFICADA'!$B$2:$B1007),0),MATCH(AX$2,'CAMAGUI DATA UNIFICADA'!$C$1:$T$1,0)),"")</f>
        <v>0</v>
      </c>
      <c r="AY100" s="2">
        <f t="array" ref="AY100">IFERROR(INDEX('CAMAGUI DATA UNIFICADA'!$C$2:$T1007,MATCH(1,($A100='CAMAGUI DATA UNIFICADA'!$A$2:$A1007)*($AL$1='CAMAGUI DATA UNIFICADA'!$B$2:$B1007),0),MATCH(AY$2,'CAMAGUI DATA UNIFICADA'!$C$1:$T$1,0)),"")</f>
        <v>0</v>
      </c>
      <c r="AZ100" s="2">
        <f t="array" ref="AZ100">IFERROR(INDEX('CAMAGUI DATA UNIFICADA'!$C$2:$T1007,MATCH(1,($A100='CAMAGUI DATA UNIFICADA'!$A$2:$A1007)*($AL$1='CAMAGUI DATA UNIFICADA'!$B$2:$B1007),0),MATCH(AZ$2,'CAMAGUI DATA UNIFICADA'!$C$1:$T$1,0)),"")</f>
        <v>0</v>
      </c>
      <c r="BA100" s="33" t="str">
        <f t="array" ref="BA100">IFERROR(INDEX('CAMAGUI DATA UNIFICADA'!$C$2:$T1007,MATCH(1,($A100='CAMAGUI DATA UNIFICADA'!$A$2:$A1007)*($AL$1='CAMAGUI DATA UNIFICADA'!$B$2:$B1007),0),MATCH(BA$2,'CAMAGUI DATA UNIFICADA'!$C$1:$T$1,0)),"")</f>
        <v/>
      </c>
      <c r="BB100" s="60">
        <f t="array" ref="BB100">IFERROR(INDEX('CAMAGUI DATA UNIFICADA'!$C$2:$T1007,MATCH(1,($A100='CAMAGUI DATA UNIFICADA'!$A$2:$A1007)*($AL$1='CAMAGUI DATA UNIFICADA'!$B$2:$B1007),0),MATCH(BB$2,'CAMAGUI DATA UNIFICADA'!$C$1:$T$1,0)),"")</f>
        <v>0</v>
      </c>
      <c r="BC100" s="140">
        <f t="array" ref="BC100">IFERROR(INDEX('CAMAGUI DATA UNIFICADA'!$C$2:$T1007,MATCH(1,($A100='CAMAGUI DATA UNIFICADA'!$A$2:$A1007)*($AL$1='CAMAGUI DATA UNIFICADA'!$B$2:$B1007),0),MATCH(BC$2,'CAMAGUI DATA UNIFICADA'!$C$1:$T$1,0)),"")</f>
        <v>0</v>
      </c>
      <c r="BD100" s="138" t="str">
        <f t="array" ref="BD100">IFERROR(INDEX('CAMAGUI DATA UNIFICADA'!$C$2:$T1007,MATCH(1,($A100='CAMAGUI DATA UNIFICADA'!$A$2:$A1007)*($BD$1='CAMAGUI DATA UNIFICADA'!$B$2:$B1007),0),MATCH(BD$2,'CAMAGUI DATA UNIFICADA'!$C$1:$T$1,0)),"")</f>
        <v>CA4101124</v>
      </c>
      <c r="BE100" s="2">
        <f t="array" ref="BE100">IFERROR(INDEX('CAMAGUI DATA UNIFICADA'!$C$2:$T1007,MATCH(1,($A100='CAMAGUI DATA UNIFICADA'!$A$2:$A1007)*($BD$1='CAMAGUI DATA UNIFICADA'!$B$2:$B1007),0),MATCH(BE$2,'CAMAGUI DATA UNIFICADA'!$C$1:$T$1,0)),"")</f>
        <v>300</v>
      </c>
      <c r="BF100" s="2">
        <f t="array" ref="BF100">IFERROR(INDEX('CAMAGUI DATA UNIFICADA'!$C$2:$T1007,MATCH(1,($A100='CAMAGUI DATA UNIFICADA'!$A$2:$A1007)*($BD$1='CAMAGUI DATA UNIFICADA'!$B$2:$B1007),0),MATCH(BF$2,'CAMAGUI DATA UNIFICADA'!$C$1:$T$1,0)),"")</f>
        <v>1625</v>
      </c>
      <c r="BG100" s="2" t="str">
        <f t="array" ref="BG100">IFERROR(INDEX('CAMAGUI DATA UNIFICADA'!$C$2:$T1007,MATCH(1,($A100='CAMAGUI DATA UNIFICADA'!$A$2:$A1007)*($BD$1='CAMAGUI DATA UNIFICADA'!$B$2:$B1007),0),MATCH(BG$2,'CAMAGUI DATA UNIFICADA'!$C$1:$T$1,0)),"")</f>
        <v>SKR MAST AD</v>
      </c>
      <c r="BH100" s="139">
        <f t="array" ref="BH100">IFERROR(INDEX('CAMAGUI DATA UNIFICADA'!$C$2:$T1007,MATCH(1,($A100='CAMAGUI DATA UNIFICADA'!$A$2:$A1007)*($BD$1='CAMAGUI DATA UNIFICADA'!$B$2:$B1007),0),MATCH(BH$2,'CAMAGUI DATA UNIFICADA'!$C$1:$T$1,0)),"")</f>
        <v>1625</v>
      </c>
      <c r="BI100" s="2">
        <f t="array" ref="BI100">IFERROR(INDEX('CAMAGUI DATA UNIFICADA'!$C$2:$T1007,MATCH(1,($A100='CAMAGUI DATA UNIFICADA'!$A$2:$A1007)*($BD$1='CAMAGUI DATA UNIFICADA'!$B$2:$B1007),0),MATCH(BI$2,'CAMAGUI DATA UNIFICADA'!$C$1:$T$1,0)),"")</f>
        <v>7.09</v>
      </c>
      <c r="BJ100" s="2">
        <f t="array" ref="BJ100">IFERROR(INDEX('CAMAGUI DATA UNIFICADA'!$C$2:$T1007,MATCH(1,($A100='CAMAGUI DATA UNIFICADA'!$A$2:$A1007)*($BD$1='CAMAGUI DATA UNIFICADA'!$B$2:$B1007),0),MATCH(BJ$2,'CAMAGUI DATA UNIFICADA'!$C$1:$T$1,0)),"")</f>
        <v>2.26</v>
      </c>
      <c r="BK100" s="33">
        <f t="array" ref="BK100">IFERROR(INDEX('CAMAGUI DATA UNIFICADA'!$C$2:$T1007,MATCH(1,($A100='CAMAGUI DATA UNIFICADA'!$A$2:$A1007)*($BD$1='CAMAGUI DATA UNIFICADA'!$B$2:$B1007),0),MATCH(BK$2,'CAMAGUI DATA UNIFICADA'!$C$1:$T$1,0)),"")</f>
        <v>6.29184</v>
      </c>
      <c r="BL100" s="60">
        <f t="array" ref="BL100">IFERROR(INDEX('CAMAGUI DATA UNIFICADA'!$C$2:$T1007,MATCH(1,($A100='CAMAGUI DATA UNIFICADA'!$A$2:$A1007)*($BD$1='CAMAGUI DATA UNIFICADA'!$B$2:$B1007),0),MATCH(BL$2,'CAMAGUI DATA UNIFICADA'!$C$1:$T$1,0)),"")</f>
        <v>672507.8366</v>
      </c>
      <c r="BM100" s="33">
        <f t="array" ref="BM100">IFERROR(INDEX('CAMAGUI DATA UNIFICADA'!$C$2:$T1007,MATCH(1,($A100='CAMAGUI DATA UNIFICADA'!$A$2:$A1007)*($BD$1='CAMAGUI DATA UNIFICADA'!$B$2:$B1007),0),MATCH(BM$2,'CAMAGUI DATA UNIFICADA'!$C$1:$T$1,0)),"")</f>
        <v>1.166777361</v>
      </c>
      <c r="BN100" s="23">
        <f t="array" ref="BN100">IFERROR(INDEX('CAMAGUI DATA UNIFICADA'!$C$2:$T1007,MATCH(1,($A100='CAMAGUI DATA UNIFICADA'!$A$2:$A1007)*($BD$1='CAMAGUI DATA UNIFICADA'!$B$2:$B1007),0),MATCH(BN$2,'CAMAGUI DATA UNIFICADA'!$C$1:$T$1,0)),"")</f>
        <v>0.927597016</v>
      </c>
      <c r="BO100" s="23">
        <f t="array" ref="BO100">IFERROR(INDEX('CAMAGUI DATA UNIFICADA'!$C$2:$T1007,MATCH(1,($A100='CAMAGUI DATA UNIFICADA'!$A$2:$A1007)*($BD$1='CAMAGUI DATA UNIFICADA'!$B$2:$B1007),0),MATCH(BO$2,'CAMAGUI DATA UNIFICADA'!$C$1:$T$1,0)),"")</f>
        <v>0.85</v>
      </c>
      <c r="BP100" s="60">
        <f t="array" ref="BP100">IFERROR(INDEX('CAMAGUI DATA UNIFICADA'!$C$2:$T1007,MATCH(1,($A100='CAMAGUI DATA UNIFICADA'!$A$2:$A1007)*($BD$1='CAMAGUI DATA UNIFICADA'!$B$2:$B1007),0),MATCH(BP$2,'CAMAGUI DATA UNIFICADA'!$C$1:$T$1,0)),"")</f>
        <v>128385.4167</v>
      </c>
      <c r="BQ100" s="2">
        <f t="array" ref="BQ100">IFERROR(INDEX('CAMAGUI DATA UNIFICADA'!$C$2:$T1007,MATCH(1,($A100='CAMAGUI DATA UNIFICADA'!$A$2:$A1007)*($BD$1='CAMAGUI DATA UNIFICADA'!$B$2:$B1007),0),MATCH(BQ$2,'CAMAGUI DATA UNIFICADA'!$C$1:$T$1,0)),"")</f>
        <v>3.5</v>
      </c>
      <c r="BR100" s="2">
        <f t="array" ref="BR100">IFERROR(INDEX('CAMAGUI DATA UNIFICADA'!$C$2:$T1007,MATCH(1,($A100='CAMAGUI DATA UNIFICADA'!$A$2:$A1007)*($BD$1='CAMAGUI DATA UNIFICADA'!$B$2:$B1007),0),MATCH(BR$2,'CAMAGUI DATA UNIFICADA'!$C$1:$T$1,0)),"")</f>
        <v>10.59</v>
      </c>
      <c r="BS100" s="33">
        <f t="array" ref="BS100">IFERROR(INDEX('CAMAGUI DATA UNIFICADA'!$C$2:$T1007,MATCH(1,($A100='CAMAGUI DATA UNIFICADA'!$A$2:$A1007)*($BD$1='CAMAGUI DATA UNIFICADA'!$B$2:$B1007),0),MATCH(BS$2,'CAMAGUI DATA UNIFICADA'!$C$1:$T$1,0)),"")</f>
        <v>4.70856</v>
      </c>
      <c r="BT100" s="60">
        <f t="array" ref="BT100">IFERROR(INDEX('CAMAGUI DATA UNIFICADA'!$C$2:$T1007,MATCH(1,($A100='CAMAGUI DATA UNIFICADA'!$A$2:$A1007)*($BD$1='CAMAGUI DATA UNIFICADA'!$B$2:$B1007),0),MATCH(BT$2,'CAMAGUI DATA UNIFICADA'!$C$1:$T$1,0)),"")</f>
        <v>352.379541</v>
      </c>
      <c r="BU100" s="140">
        <f t="array" ref="BU100">IFERROR(INDEX('CAMAGUI DATA UNIFICADA'!$C$2:$T1007,MATCH(1,($A100='CAMAGUI DATA UNIFICADA'!$A$2:$A1007)*($BD$1='CAMAGUI DATA UNIFICADA'!$B$2:$B1007),0),MATCH(BU$2,'CAMAGUI DATA UNIFICADA'!$C$1:$T$1,0)),"")</f>
        <v>13.09488526</v>
      </c>
      <c r="BV100" s="138" t="str">
        <f t="array" ref="BV100">IFERROR(INDEX('CAMAGUI DATA UNIFICADA'!$C$2:$T1007,MATCH(1,($A100='CAMAGUI DATA UNIFICADA'!$A$2:$A1007)*($BV$1='CAMAGUI DATA UNIFICADA'!$B$2:$B1007),0),MATCH(BV$2,'CAMAGUI DATA UNIFICADA'!$C$1:$T$1,0)),"")</f>
        <v>CA5101124</v>
      </c>
      <c r="BW100" s="2">
        <f t="array" ref="BW100">IFERROR(INDEX('CAMAGUI DATA UNIFICADA'!$C$2:$T1007,MATCH(1,($A100='CAMAGUI DATA UNIFICADA'!$A$2:$A1007)*($BV$1='CAMAGUI DATA UNIFICADA'!$B$2:$B1007),0),MATCH(BW$2,'CAMAGUI DATA UNIFICADA'!$C$1:$T$1,0)),"")</f>
        <v>250</v>
      </c>
      <c r="BX100" s="2">
        <f t="array" ref="BX100">IFERROR(INDEX('CAMAGUI DATA UNIFICADA'!$C$2:$T1007,MATCH(1,($A100='CAMAGUI DATA UNIFICADA'!$A$2:$A1007)*($BV$1='CAMAGUI DATA UNIFICADA'!$B$2:$B1007),0),MATCH(BX$2,'CAMAGUI DATA UNIFICADA'!$C$1:$T$1,0)),"")</f>
        <v>1375</v>
      </c>
      <c r="BY100" s="2" t="str">
        <f t="array" ref="BY100">IFERROR(INDEX('CAMAGUI DATA UNIFICADA'!$C$2:$T1007,MATCH(1,($A100='CAMAGUI DATA UNIFICADA'!$A$2:$A1007)*($BV$1='CAMAGUI DATA UNIFICADA'!$B$2:$B1007),0),MATCH(BY$2,'CAMAGUI DATA UNIFICADA'!$C$1:$T$1,0)),"")</f>
        <v>SKR MAST AD</v>
      </c>
      <c r="BZ100" s="139">
        <f t="array" ref="BZ100">IFERROR(INDEX('CAMAGUI DATA UNIFICADA'!$C$2:$T1007,MATCH(1,($A100='CAMAGUI DATA UNIFICADA'!$A$2:$A1007)*($BV$1='CAMAGUI DATA UNIFICADA'!$B$2:$B1007),0),MATCH(BZ$2,'CAMAGUI DATA UNIFICADA'!$C$1:$T$1,0)),"")</f>
        <v>1375</v>
      </c>
      <c r="CA100" s="2">
        <f t="array" ref="CA100">IFERROR(INDEX('CAMAGUI DATA UNIFICADA'!$C$2:$T1007,MATCH(1,($A100='CAMAGUI DATA UNIFICADA'!$A$2:$A1007)*($BV$1='CAMAGUI DATA UNIFICADA'!$B$2:$B1007),0),MATCH(CA$2,'CAMAGUI DATA UNIFICADA'!$C$1:$T$1,0)),"")</f>
        <v>7.16</v>
      </c>
      <c r="CB100" s="2">
        <f t="array" ref="CB100">IFERROR(INDEX('CAMAGUI DATA UNIFICADA'!$C$2:$T1007,MATCH(1,($A100='CAMAGUI DATA UNIFICADA'!$A$2:$A1007)*($BV$1='CAMAGUI DATA UNIFICADA'!$B$2:$B1007),0),MATCH(CB$2,'CAMAGUI DATA UNIFICADA'!$C$1:$T$1,0)),"")</f>
        <v>2.23</v>
      </c>
      <c r="CC100" s="33">
        <f t="array" ref="CC100">IFERROR(INDEX('CAMAGUI DATA UNIFICADA'!$C$2:$T1007,MATCH(1,($A100='CAMAGUI DATA UNIFICADA'!$A$2:$A1007)*($BV$1='CAMAGUI DATA UNIFICADA'!$B$2:$B1007),0),MATCH(CC$2,'CAMAGUI DATA UNIFICADA'!$C$1:$T$1,0)),"")</f>
        <v>6.24816</v>
      </c>
      <c r="CD100" s="60">
        <f t="array" ref="CD100">IFERROR(INDEX('CAMAGUI DATA UNIFICADA'!$C$2:$T1007,MATCH(1,($A100='CAMAGUI DATA UNIFICADA'!$A$2:$A1007)*($BV$1='CAMAGUI DATA UNIFICADA'!$B$2:$B1007),0),MATCH(CD$2,'CAMAGUI DATA UNIFICADA'!$C$1:$T$1,0)),"")</f>
        <v>558823.7356</v>
      </c>
      <c r="CE100" s="33">
        <f t="array" ref="CE100">IFERROR(INDEX('CAMAGUI DATA UNIFICADA'!$C$2:$T1007,MATCH(1,($A100='CAMAGUI DATA UNIFICADA'!$A$2:$A1007)*($BV$1='CAMAGUI DATA UNIFICADA'!$B$2:$B1007),0),MATCH(CE$2,'CAMAGUI DATA UNIFICADA'!$C$1:$T$1,0)),"")</f>
        <v>1.185753708</v>
      </c>
      <c r="CF100" s="23">
        <f t="array" ref="CF100">IFERROR(INDEX('CAMAGUI DATA UNIFICADA'!$C$2:$T1007,MATCH(1,($A100='CAMAGUI DATA UNIFICADA'!$A$2:$A1007)*($BV$1='CAMAGUI DATA UNIFICADA'!$B$2:$B1007),0),MATCH(CF$2,'CAMAGUI DATA UNIFICADA'!$C$1:$T$1,0)),"")</f>
        <v>0.859728824</v>
      </c>
      <c r="CG100" s="23">
        <f t="array" ref="CG100">IFERROR(INDEX('CAMAGUI DATA UNIFICADA'!$C$2:$T1007,MATCH(1,($A100='CAMAGUI DATA UNIFICADA'!$A$2:$A1007)*($BV$1='CAMAGUI DATA UNIFICADA'!$B$2:$B1007),0),MATCH(CG$2,'CAMAGUI DATA UNIFICADA'!$C$1:$T$1,0)),"")</f>
        <v>0.8</v>
      </c>
      <c r="CH100" s="60">
        <f t="array" ref="CH100">IFERROR(INDEX('CAMAGUI DATA UNIFICADA'!$C$2:$T1007,MATCH(1,($A100='CAMAGUI DATA UNIFICADA'!$A$2:$A1007)*($BV$1='CAMAGUI DATA UNIFICADA'!$B$2:$B1007),0),MATCH(CH$2,'CAMAGUI DATA UNIFICADA'!$C$1:$T$1,0)),"")</f>
        <v>123809.5238</v>
      </c>
      <c r="CI100" s="2">
        <f t="array" ref="CI100">IFERROR(INDEX('CAMAGUI DATA UNIFICADA'!$C$2:$T1007,MATCH(1,($A100='CAMAGUI DATA UNIFICADA'!$A$2:$A1007)*($BV$1='CAMAGUI DATA UNIFICADA'!$B$2:$B1007),0),MATCH(CI$2,'CAMAGUI DATA UNIFICADA'!$C$1:$T$1,0)),"")</f>
        <v>3.5</v>
      </c>
      <c r="CJ100" s="2">
        <f t="array" ref="CJ100">IFERROR(INDEX('CAMAGUI DATA UNIFICADA'!$C$2:$T1007,MATCH(1,($A100='CAMAGUI DATA UNIFICADA'!$A$2:$A1007)*($BV$1='CAMAGUI DATA UNIFICADA'!$B$2:$B1007),0),MATCH(CJ$2,'CAMAGUI DATA UNIFICADA'!$C$1:$T$1,0)),"")</f>
        <v>10.66</v>
      </c>
      <c r="CK100" s="33">
        <f t="array" ref="CK100">IFERROR(INDEX('CAMAGUI DATA UNIFICADA'!$C$2:$T1007,MATCH(1,($A100='CAMAGUI DATA UNIFICADA'!$A$2:$A1007)*($BV$1='CAMAGUI DATA UNIFICADA'!$B$2:$B1007),0),MATCH(CK$2,'CAMAGUI DATA UNIFICADA'!$C$1:$T$1,0)),"")</f>
        <v>4.69344</v>
      </c>
      <c r="CL100" s="60">
        <f t="array" ref="CL100">IFERROR(INDEX('CAMAGUI DATA UNIFICADA'!$C$2:$T1007,MATCH(1,($A100='CAMAGUI DATA UNIFICADA'!$A$2:$A1007)*($BV$1='CAMAGUI DATA UNIFICADA'!$B$2:$B1007),0),MATCH(CL$2,'CAMAGUI DATA UNIFICADA'!$C$1:$T$1,0)),"")</f>
        <v>297.3613039</v>
      </c>
      <c r="CM100" s="140">
        <f t="array" ref="CM100">IFERROR(INDEX('CAMAGUI DATA UNIFICADA'!$C$2:$T1007,MATCH(1,($A100='CAMAGUI DATA UNIFICADA'!$A$2:$A1007)*($BV$1='CAMAGUI DATA UNIFICADA'!$B$2:$B1007),0),MATCH(CM$2,'CAMAGUI DATA UNIFICADA'!$C$1:$T$1,0)),"")</f>
        <v>11.84032597</v>
      </c>
      <c r="CN100" s="138" t="str">
        <f t="array" ref="CN100">IFERROR(INDEX('CAMAGUI DATA UNIFICADA'!$C$2:$T1007,MATCH(1,($A100='CAMAGUI DATA UNIFICADA'!$A$2:$A1007)*($CN$1='CAMAGUI DATA UNIFICADA'!$B$2:$B1007),0),MATCH(CN$2,'CAMAGUI DATA UNIFICADA'!$C$1:$T$1,0)),"")</f>
        <v>CA6141124</v>
      </c>
      <c r="CO100" s="2">
        <f t="array" ref="CO100">IFERROR(INDEX('CAMAGUI DATA UNIFICADA'!$C$2:$T1007,MATCH(1,($A100='CAMAGUI DATA UNIFICADA'!$A$2:$A1007)*($CN$1='CAMAGUI DATA UNIFICADA'!$B$2:$B1007),0),MATCH(CO$2,'CAMAGUI DATA UNIFICADA'!$C$1:$T$1,0)),"")</f>
        <v>275</v>
      </c>
      <c r="CP100" s="2">
        <f t="array" ref="CP100">IFERROR(INDEX('CAMAGUI DATA UNIFICADA'!$C$2:$T1007,MATCH(1,($A100='CAMAGUI DATA UNIFICADA'!$A$2:$A1007)*($CN$1='CAMAGUI DATA UNIFICADA'!$B$2:$B1007),0),MATCH(CP$2,'CAMAGUI DATA UNIFICADA'!$C$1:$T$1,0)),"")</f>
        <v>1400</v>
      </c>
      <c r="CQ100" s="2" t="str">
        <f t="array" ref="CQ100">IFERROR(INDEX('CAMAGUI DATA UNIFICADA'!$C$2:$T1007,MATCH(1,($A100='CAMAGUI DATA UNIFICADA'!$A$2:$A1007)*($CN$1='CAMAGUI DATA UNIFICADA'!$B$2:$B1007),0),MATCH(CQ$2,'CAMAGUI DATA UNIFICADA'!$C$1:$T$1,0)),"")</f>
        <v>NICO CLSC POST</v>
      </c>
      <c r="CR100" s="139">
        <f t="array" ref="CR100">IFERROR(INDEX('CAMAGUI DATA UNIFICADA'!$C$2:$T1007,MATCH(1,($A100='CAMAGUI DATA UNIFICADA'!$A$2:$A1007)*($CN$1='CAMAGUI DATA UNIFICADA'!$B$2:$B1007),0),MATCH(CR$2,'CAMAGUI DATA UNIFICADA'!$C$1:$T$1,0)),"")</f>
        <v>1987.44</v>
      </c>
      <c r="CS100" s="2">
        <f t="array" ref="CS100">IFERROR(INDEX('CAMAGUI DATA UNIFICADA'!$C$2:$T1007,MATCH(1,($A100='CAMAGUI DATA UNIFICADA'!$A$2:$A1007)*($CN$1='CAMAGUI DATA UNIFICADA'!$B$2:$B1007),0),MATCH(CS$2,'CAMAGUI DATA UNIFICADA'!$C$1:$T$1,0)),"")</f>
        <v>6.16</v>
      </c>
      <c r="CT100" s="2">
        <f t="array" ref="CT100">IFERROR(INDEX('CAMAGUI DATA UNIFICADA'!$C$2:$T1007,MATCH(1,($A100='CAMAGUI DATA UNIFICADA'!$A$2:$A1007)*($CN$1='CAMAGUI DATA UNIFICADA'!$B$2:$B1007),0),MATCH(CT$2,'CAMAGUI DATA UNIFICADA'!$C$1:$T$1,0)),"")</f>
        <v>2.06</v>
      </c>
      <c r="CU100" s="33">
        <f t="array" ref="CU100">IFERROR(INDEX('CAMAGUI DATA UNIFICADA'!$C$2:$T1007,MATCH(1,($A100='CAMAGUI DATA UNIFICADA'!$A$2:$A1007)*($CN$1='CAMAGUI DATA UNIFICADA'!$B$2:$B1007),0),MATCH(CU$2,'CAMAGUI DATA UNIFICADA'!$C$1:$T$1,0)),"")</f>
        <v>6.79392</v>
      </c>
      <c r="CV100" s="60">
        <f t="array" ref="CV100">IFERROR(INDEX('CAMAGUI DATA UNIFICADA'!$C$2:$T1007,MATCH(1,($A100='CAMAGUI DATA UNIFICADA'!$A$2:$A1007)*($CN$1='CAMAGUI DATA UNIFICADA'!$B$2:$B1007),0),MATCH(CV$2,'CAMAGUI DATA UNIFICADA'!$C$1:$T$1,0)),"")</f>
        <v>657100.1299</v>
      </c>
      <c r="CW100" s="33">
        <f t="array" ref="CW100">IFERROR(INDEX('CAMAGUI DATA UNIFICADA'!$C$2:$T1007,MATCH(1,($A100='CAMAGUI DATA UNIFICADA'!$A$2:$A1007)*($CN$1='CAMAGUI DATA UNIFICADA'!$B$2:$B1007),0),MATCH(CW$2,'CAMAGUI DATA UNIFICADA'!$C$1:$T$1,0)),"")</f>
        <v>1.006832075</v>
      </c>
      <c r="CX100" s="23">
        <f t="array" ref="CX100">IFERROR(INDEX('CAMAGUI DATA UNIFICADA'!$C$2:$T1007,MATCH(1,($A100='CAMAGUI DATA UNIFICADA'!$A$2:$A1007)*($CN$1='CAMAGUI DATA UNIFICADA'!$B$2:$B1007),0),MATCH(CX$2,'CAMAGUI DATA UNIFICADA'!$C$1:$T$1,0)),"")</f>
        <v>0.7301112554</v>
      </c>
      <c r="CY100" s="23">
        <f t="array" ref="CY100">IFERROR(INDEX('CAMAGUI DATA UNIFICADA'!$C$2:$T1007,MATCH(1,($A100='CAMAGUI DATA UNIFICADA'!$A$2:$A1007)*($CN$1='CAMAGUI DATA UNIFICADA'!$B$2:$B1007),0),MATCH(CY$2,'CAMAGUI DATA UNIFICADA'!$C$1:$T$1,0)),"")</f>
        <v>0.75</v>
      </c>
      <c r="CZ100" s="60">
        <f t="array" ref="CZ100">IFERROR(INDEX('CAMAGUI DATA UNIFICADA'!$C$2:$T1007,MATCH(1,($A100='CAMAGUI DATA UNIFICADA'!$A$2:$A1007)*($CN$1='CAMAGUI DATA UNIFICADA'!$B$2:$B1007),0),MATCH(CZ$2,'CAMAGUI DATA UNIFICADA'!$C$1:$T$1,0)),"")</f>
        <v>77142.85714</v>
      </c>
      <c r="DA100" s="2">
        <f t="array" ref="DA100">IFERROR(INDEX('CAMAGUI DATA UNIFICADA'!$C$2:$T1007,MATCH(1,($A100='CAMAGUI DATA UNIFICADA'!$A$2:$A1007)*($CN$1='CAMAGUI DATA UNIFICADA'!$B$2:$B1007),0),MATCH(DA$2,'CAMAGUI DATA UNIFICADA'!$C$1:$T$1,0)),"")</f>
        <v>3.5</v>
      </c>
      <c r="DB100" s="2">
        <f t="array" ref="DB100">IFERROR(INDEX('CAMAGUI DATA UNIFICADA'!$C$2:$T1007,MATCH(1,($A100='CAMAGUI DATA UNIFICADA'!$A$2:$A1007)*($CN$1='CAMAGUI DATA UNIFICADA'!$B$2:$B1007),0),MATCH(DB$2,'CAMAGUI DATA UNIFICADA'!$C$1:$T$1,0)),"")</f>
        <v>9.66</v>
      </c>
      <c r="DC100" s="33">
        <f t="array" ref="DC100">IFERROR(INDEX('CAMAGUI DATA UNIFICADA'!$C$2:$T1007,MATCH(1,($A100='CAMAGUI DATA UNIFICADA'!$A$2:$A1007)*($CN$1='CAMAGUI DATA UNIFICADA'!$B$2:$B1007),0),MATCH(DC$2,'CAMAGUI DATA UNIFICADA'!$C$1:$T$1,0)),"")</f>
        <v>5.11392</v>
      </c>
      <c r="DD100" s="60">
        <f t="array" ref="DD100">IFERROR(INDEX('CAMAGUI DATA UNIFICADA'!$C$2:$T1007,MATCH(1,($A100='CAMAGUI DATA UNIFICADA'!$A$2:$A1007)*($CN$1='CAMAGUI DATA UNIFICADA'!$B$2:$B1007),0),MATCH(DD$2,'CAMAGUI DATA UNIFICADA'!$C$1:$T$1,0)),"")</f>
        <v>380.1740774</v>
      </c>
      <c r="DE100" s="140">
        <f t="array" ref="DE100">IFERROR(INDEX('CAMAGUI DATA UNIFICADA'!$C$2:$T1007,MATCH(1,($A100='CAMAGUI DATA UNIFICADA'!$A$2:$A1007)*($CN$1='CAMAGUI DATA UNIFICADA'!$B$2:$B1007),0),MATCH(DE$2,'CAMAGUI DATA UNIFICADA'!$C$1:$T$1,0)),"")</f>
        <v>26.29351935</v>
      </c>
      <c r="DF100" s="138" t="str">
        <f t="array" ref="DF100">IFERROR(INDEX('CAMAGUI DATA UNIFICADA'!$C$2:$T1007,MATCH(1,($A100='CAMAGUI DATA UNIFICADA'!$A$2:$A1007)*($DF$1='CAMAGUI DATA UNIFICADA'!$B$2:$B1007),0),MATCH(DF$2,'CAMAGUI DATA UNIFICADA'!$C$1:$T$1,0)),"")</f>
        <v/>
      </c>
      <c r="DG100" s="2" t="str">
        <f t="array" ref="DG100">IFERROR(INDEX('CAMAGUI DATA UNIFICADA'!$C$2:$T1007,MATCH(1,($A100='CAMAGUI DATA UNIFICADA'!$A$2:$A1007)*($DF$1='CAMAGUI DATA UNIFICADA'!$B$2:$B1007),0),MATCH(DG$2,'CAMAGUI DATA UNIFICADA'!$C$1:$T$1,0)),"")</f>
        <v/>
      </c>
      <c r="DH100" s="2" t="str">
        <f t="array" ref="DH100">IFERROR(INDEX('CAMAGUI DATA UNIFICADA'!$C$2:$T1007,MATCH(1,($A100='CAMAGUI DATA UNIFICADA'!$A$2:$A1007)*($DF$1='CAMAGUI DATA UNIFICADA'!$B$2:$B1007),0),MATCH(DH$2,'CAMAGUI DATA UNIFICADA'!$C$1:$T$1,0)),"")</f>
        <v/>
      </c>
      <c r="DI100" s="2" t="str">
        <f t="array" ref="DI100">IFERROR(INDEX('CAMAGUI DATA UNIFICADA'!$C$2:$T1007,MATCH(1,($A100='CAMAGUI DATA UNIFICADA'!$A$2:$A1007)*($DF$1='CAMAGUI DATA UNIFICADA'!$B$2:$B1007),0),MATCH(DI$2,'CAMAGUI DATA UNIFICADA'!$C$1:$T$1,0)),"")</f>
        <v/>
      </c>
      <c r="DJ100" s="139" t="str">
        <f t="array" ref="DJ100">IFERROR(INDEX('CAMAGUI DATA UNIFICADA'!$C$2:$T1007,MATCH(1,($A100='CAMAGUI DATA UNIFICADA'!$A$2:$A1007)*($DF$1='CAMAGUI DATA UNIFICADA'!$B$2:$B1007),0),MATCH(DJ$2,'CAMAGUI DATA UNIFICADA'!$C$1:$T$1,0)),"")</f>
        <v/>
      </c>
      <c r="DK100" s="2" t="str">
        <f t="array" ref="DK100">IFERROR(INDEX('CAMAGUI DATA UNIFICADA'!$C$2:$T1007,MATCH(1,($A100='CAMAGUI DATA UNIFICADA'!$A$2:$A1007)*($DF$1='CAMAGUI DATA UNIFICADA'!$B$2:$B1007),0),MATCH(DK$2,'CAMAGUI DATA UNIFICADA'!$C$1:$T$1,0)),"")</f>
        <v/>
      </c>
      <c r="DL100" s="2" t="str">
        <f t="array" ref="DL100">IFERROR(INDEX('CAMAGUI DATA UNIFICADA'!$C$2:$T1007,MATCH(1,($A100='CAMAGUI DATA UNIFICADA'!$A$2:$A1007)*($DF$1='CAMAGUI DATA UNIFICADA'!$B$2:$B1007),0),MATCH(DL$2,'CAMAGUI DATA UNIFICADA'!$C$1:$T$1,0)),"")</f>
        <v/>
      </c>
      <c r="DM100" s="33" t="str">
        <f t="array" ref="DM100">IFERROR(INDEX('CAMAGUI DATA UNIFICADA'!$C$2:$T1007,MATCH(1,($A100='CAMAGUI DATA UNIFICADA'!$A$2:$A1007)*($DF$1='CAMAGUI DATA UNIFICADA'!$B$2:$B1007),0),MATCH(DM$2,'CAMAGUI DATA UNIFICADA'!$C$1:$T$1,0)),"")</f>
        <v/>
      </c>
      <c r="DN100" s="60" t="str">
        <f t="array" ref="DN100">IFERROR(INDEX('CAMAGUI DATA UNIFICADA'!$C$2:$T1007,MATCH(1,($A100='CAMAGUI DATA UNIFICADA'!$A$2:$A1007)*($DF$1='CAMAGUI DATA UNIFICADA'!$B$2:$B1007),0),MATCH(DN$2,'CAMAGUI DATA UNIFICADA'!$C$1:$T$1,0)),"")</f>
        <v/>
      </c>
      <c r="DO100" s="33" t="str">
        <f t="array" ref="DO100">IFERROR(INDEX('CAMAGUI DATA UNIFICADA'!$C$2:$T1007,MATCH(1,($A100='CAMAGUI DATA UNIFICADA'!$A$2:$A1007)*($DF$1='CAMAGUI DATA UNIFICADA'!$B$2:$B1007),0),MATCH(DO$2,'CAMAGUI DATA UNIFICADA'!$C$1:$T$1,0)),"")</f>
        <v/>
      </c>
      <c r="DP100" s="23" t="str">
        <f t="array" ref="DP100">IFERROR(INDEX('CAMAGUI DATA UNIFICADA'!$C$2:$T1007,MATCH(1,($A100='CAMAGUI DATA UNIFICADA'!$A$2:$A1007)*($DF$1='CAMAGUI DATA UNIFICADA'!$B$2:$B1007),0),MATCH(DP$2,'CAMAGUI DATA UNIFICADA'!$C$1:$T$1,0)),"")</f>
        <v/>
      </c>
      <c r="DQ100" s="23" t="str">
        <f t="array" ref="DQ100">IFERROR(INDEX('CAMAGUI DATA UNIFICADA'!$C$2:$T1007,MATCH(1,($A100='CAMAGUI DATA UNIFICADA'!$A$2:$A1007)*($DF$1='CAMAGUI DATA UNIFICADA'!$B$2:$B1007),0),MATCH(DQ$2,'CAMAGUI DATA UNIFICADA'!$C$1:$T$1,0)),"")</f>
        <v/>
      </c>
      <c r="DR100" s="2" t="str">
        <f t="array" ref="DR100">IFERROR(INDEX('CAMAGUI DATA UNIFICADA'!$C$2:$T1007,MATCH(1,($A100='CAMAGUI DATA UNIFICADA'!$A$2:$A1007)*($DF$1='CAMAGUI DATA UNIFICADA'!$B$2:$B1007),0),MATCH(DR$2,'CAMAGUI DATA UNIFICADA'!$C$1:$T$1,0)),"")</f>
        <v/>
      </c>
      <c r="DS100" s="2" t="str">
        <f t="array" ref="DS100">IFERROR(INDEX('CAMAGUI DATA UNIFICADA'!$C$2:$T1007,MATCH(1,($A100='CAMAGUI DATA UNIFICADA'!$A$2:$A1007)*($DF$1='CAMAGUI DATA UNIFICADA'!$B$2:$B1007),0),MATCH(DS$2,'CAMAGUI DATA UNIFICADA'!$C$1:$T$1,0)),"")</f>
        <v/>
      </c>
      <c r="DT100" s="2" t="str">
        <f t="array" ref="DT100">IFERROR(INDEX('CAMAGUI DATA UNIFICADA'!$C$2:$T1007,MATCH(1,($A100='CAMAGUI DATA UNIFICADA'!$A$2:$A1007)*($DF$1='CAMAGUI DATA UNIFICADA'!$B$2:$B1007),0),MATCH(DT$2,'CAMAGUI DATA UNIFICADA'!$C$1:$T$1,0)),"")</f>
        <v/>
      </c>
      <c r="DU100" s="33" t="str">
        <f t="array" ref="DU100">IFERROR(INDEX('CAMAGUI DATA UNIFICADA'!$C$2:$T1007,MATCH(1,($A100='CAMAGUI DATA UNIFICADA'!$A$2:$A1007)*($DF$1='CAMAGUI DATA UNIFICADA'!$B$2:$B1007),0),MATCH(DU$2,'CAMAGUI DATA UNIFICADA'!$C$1:$T$1,0)),"")</f>
        <v/>
      </c>
      <c r="DV100" s="60" t="str">
        <f t="array" ref="DV100">IFERROR(INDEX('CAMAGUI DATA UNIFICADA'!$C$2:$T1007,MATCH(1,($A100='CAMAGUI DATA UNIFICADA'!$A$2:$A1007)*($DF$1='CAMAGUI DATA UNIFICADA'!$B$2:$B1007),0),MATCH(DV$2,'CAMAGUI DATA UNIFICADA'!$C$1:$T$1,0)),"")</f>
        <v/>
      </c>
      <c r="DW100" s="140" t="str">
        <f t="array" ref="DW100">IFERROR(INDEX('CAMAGUI DATA UNIFICADA'!$C$2:$T1007,MATCH(1,($A100='CAMAGUI DATA UNIFICADA'!$A$2:$A1007)*($DF$1='CAMAGUI DATA UNIFICADA'!$B$2:$B1007),0),MATCH(DW$2,'CAMAGUI DATA UNIFICADA'!$C$1:$T$1,0)),"")</f>
        <v/>
      </c>
      <c r="DX100" s="144" t="str">
        <f t="array" ref="DX100">IFERROR(INDEX('CAMAGUI DATA UNIFICADA'!$C$2:$T1007,MATCH(1,($A100='CAMAGUI DATA UNIFICADA'!$A$2:$A1007)*($DX$1='CAMAGUI DATA UNIFICADA'!$B$2:$B1007),0),MATCH(DX$2,'CAMAGUI DATA UNIFICADA'!$C$1:$T$1,0)),"")</f>
        <v/>
      </c>
      <c r="DY100" s="60" t="str">
        <f t="array" ref="DY100">IFERROR(INDEX('CAMAGUI DATA UNIFICADA'!$C$2:$T1007,MATCH(1,($A100='CAMAGUI DATA UNIFICADA'!$A$2:$A1007)*($DX$1='CAMAGUI DATA UNIFICADA'!$B$2:$B1007),0),MATCH(DY$2,'CAMAGUI DATA UNIFICADA'!$C$1:$T$1,0)),"")</f>
        <v/>
      </c>
      <c r="DZ100" s="60" t="str">
        <f t="array" ref="DZ100">IFERROR(INDEX('CAMAGUI DATA UNIFICADA'!$C$2:$T1007,MATCH(1,($A100='CAMAGUI DATA UNIFICADA'!$A$2:$A1007)*($DX$1='CAMAGUI DATA UNIFICADA'!$B$2:$B1007),0),MATCH(DZ$2,'CAMAGUI DATA UNIFICADA'!$C$1:$T$1,0)),"")</f>
        <v/>
      </c>
      <c r="EA100" s="60" t="str">
        <f t="array" ref="EA100">IFERROR(INDEX('CAMAGUI DATA UNIFICADA'!$C$2:$T1007,MATCH(1,($A100='CAMAGUI DATA UNIFICADA'!$A$2:$A1007)*($DX$1='CAMAGUI DATA UNIFICADA'!$B$2:$B1007),0),MATCH(EA$2,'CAMAGUI DATA UNIFICADA'!$C$1:$T$1,0)),"")</f>
        <v/>
      </c>
      <c r="EB100" s="60" t="str">
        <f t="array" ref="EB100">IFERROR(INDEX('CAMAGUI DATA UNIFICADA'!$C$2:$T1007,MATCH(1,($A100='CAMAGUI DATA UNIFICADA'!$A$2:$A1007)*($DX$1='CAMAGUI DATA UNIFICADA'!$B$2:$B1007),0),MATCH(EB$2,'CAMAGUI DATA UNIFICADA'!$C$1:$T$1,0)),"")</f>
        <v/>
      </c>
      <c r="EC100" s="60" t="str">
        <f t="array" ref="EC100">IFERROR(INDEX('CAMAGUI DATA UNIFICADA'!$C$2:$T1007,MATCH(1,($A100='CAMAGUI DATA UNIFICADA'!$A$2:$A1007)*($DX$1='CAMAGUI DATA UNIFICADA'!$B$2:$B1007),0),MATCH(EC$2,'CAMAGUI DATA UNIFICADA'!$C$1:$T$1,0)),"")</f>
        <v/>
      </c>
      <c r="ED100" s="60" t="str">
        <f t="array" ref="ED100">IFERROR(INDEX('CAMAGUI DATA UNIFICADA'!$C$2:$T1007,MATCH(1,($A100='CAMAGUI DATA UNIFICADA'!$A$2:$A1007)*($DX$1='CAMAGUI DATA UNIFICADA'!$B$2:$B1007),0),MATCH(ED$2,'CAMAGUI DATA UNIFICADA'!$C$1:$T$1,0)),"")</f>
        <v/>
      </c>
      <c r="EE100" s="60" t="str">
        <f t="array" ref="EE100">IFERROR(INDEX('CAMAGUI DATA UNIFICADA'!$C$2:$T1007,MATCH(1,($A100='CAMAGUI DATA UNIFICADA'!$A$2:$A1007)*($DX$1='CAMAGUI DATA UNIFICADA'!$B$2:$B1007),0),MATCH(EE$2,'CAMAGUI DATA UNIFICADA'!$C$1:$T$1,0)),"")</f>
        <v/>
      </c>
      <c r="EF100" s="60" t="str">
        <f t="array" ref="EF100">IFERROR(INDEX('CAMAGUI DATA UNIFICADA'!$C$2:$T1007,MATCH(1,($A100='CAMAGUI DATA UNIFICADA'!$A$2:$A1007)*($DX$1='CAMAGUI DATA UNIFICADA'!$B$2:$B1007),0),MATCH(EF$2,'CAMAGUI DATA UNIFICADA'!$C$1:$T$1,0)),"")</f>
        <v/>
      </c>
      <c r="EG100" s="60" t="str">
        <f t="array" ref="EG100">IFERROR(INDEX('CAMAGUI DATA UNIFICADA'!$C$2:$T1007,MATCH(1,($A100='CAMAGUI DATA UNIFICADA'!$A$2:$A1007)*($DX$1='CAMAGUI DATA UNIFICADA'!$B$2:$B1007),0),MATCH(EG$2,'CAMAGUI DATA UNIFICADA'!$C$1:$T$1,0)),"")</f>
        <v/>
      </c>
      <c r="EH100" s="60" t="str">
        <f t="array" ref="EH100">IFERROR(INDEX('CAMAGUI DATA UNIFICADA'!$C$2:$T1007,MATCH(1,($A100='CAMAGUI DATA UNIFICADA'!$A$2:$A1007)*($DX$1='CAMAGUI DATA UNIFICADA'!$B$2:$B1007),0),MATCH(EH$2,'CAMAGUI DATA UNIFICADA'!$C$1:$T$1,0)),"")</f>
        <v/>
      </c>
      <c r="EI100" s="60" t="str">
        <f t="array" ref="EI100">IFERROR(INDEX('CAMAGUI DATA UNIFICADA'!$C$2:$T1007,MATCH(1,($A100='CAMAGUI DATA UNIFICADA'!$A$2:$A1007)*($DX$1='CAMAGUI DATA UNIFICADA'!$B$2:$B1007),0),MATCH(EI$2,'CAMAGUI DATA UNIFICADA'!$C$1:$T$1,0)),"")</f>
        <v/>
      </c>
      <c r="EJ100" s="60" t="str">
        <f t="array" ref="EJ100">IFERROR(INDEX('CAMAGUI DATA UNIFICADA'!$C$2:$T1007,MATCH(1,($A100='CAMAGUI DATA UNIFICADA'!$A$2:$A1007)*($DX$1='CAMAGUI DATA UNIFICADA'!$B$2:$B1007),0),MATCH(EJ$2,'CAMAGUI DATA UNIFICADA'!$C$1:$T$1,0)),"")</f>
        <v/>
      </c>
      <c r="EK100" s="60" t="str">
        <f t="array" ref="EK100">IFERROR(INDEX('CAMAGUI DATA UNIFICADA'!$C$2:$T1007,MATCH(1,($A100='CAMAGUI DATA UNIFICADA'!$A$2:$A1007)*($DX$1='CAMAGUI DATA UNIFICADA'!$B$2:$B1007),0),MATCH(EK$2,'CAMAGUI DATA UNIFICADA'!$C$1:$T$1,0)),"")</f>
        <v/>
      </c>
      <c r="EL100" s="60" t="str">
        <f t="array" ref="EL100">IFERROR(INDEX('CAMAGUI DATA UNIFICADA'!$C$2:$T1007,MATCH(1,($A100='CAMAGUI DATA UNIFICADA'!$A$2:$A1007)*($DX$1='CAMAGUI DATA UNIFICADA'!$B$2:$B1007),0),MATCH(EL$2,'CAMAGUI DATA UNIFICADA'!$C$1:$T$1,0)),"")</f>
        <v/>
      </c>
      <c r="EM100" s="60" t="str">
        <f t="array" ref="EM100">IFERROR(INDEX('CAMAGUI DATA UNIFICADA'!$C$2:$T1007,MATCH(1,($A100='CAMAGUI DATA UNIFICADA'!$A$2:$A1007)*($DX$1='CAMAGUI DATA UNIFICADA'!$B$2:$B1007),0),MATCH(EM$2,'CAMAGUI DATA UNIFICADA'!$C$1:$T$1,0)),"")</f>
        <v/>
      </c>
      <c r="EN100" s="60" t="str">
        <f t="array" ref="EN100">IFERROR(INDEX('CAMAGUI DATA UNIFICADA'!$C$2:$T1007,MATCH(1,($A100='CAMAGUI DATA UNIFICADA'!$A$2:$A1007)*($DX$1='CAMAGUI DATA UNIFICADA'!$B$2:$B1007),0),MATCH(EN$2,'CAMAGUI DATA UNIFICADA'!$C$1:$T$1,0)),"")</f>
        <v/>
      </c>
      <c r="EO100" s="140" t="str">
        <f t="array" ref="EO100">IFERROR(INDEX('CAMAGUI DATA UNIFICADA'!$C$2:$T1007,MATCH(1,($A100='CAMAGUI DATA UNIFICADA'!$A$2:$A1007)*($DX$1='CAMAGUI DATA UNIFICADA'!$B$2:$B1007),0),MATCH(EO$2,'CAMAGUI DATA UNIFICADA'!$C$1:$T$1,0)),"")</f>
        <v/>
      </c>
    </row>
    <row r="101">
      <c r="A101" s="137">
        <v>45635.0</v>
      </c>
      <c r="B101" s="138" t="str">
        <f t="array" ref="B101">IFERROR(INDEX('CAMAGUI DATA UNIFICADA'!$C$2:$T1007,MATCH(1,($A101='CAMAGUI DATA UNIFICADA'!$A$2:$A1007)*($B$1='CAMAGUI DATA UNIFICADA'!$B$2:$B1007),0),MATCH(B$2,'CAMAGUI DATA UNIFICADA'!$C$1:$T$1,0)),"")</f>
        <v/>
      </c>
      <c r="C101" s="2" t="str">
        <f t="array" ref="C101">IFERROR(INDEX('CAMAGUI DATA UNIFICADA'!$C$2:$T1007,MATCH(1,($A101='CAMAGUI DATA UNIFICADA'!$A$2:$A1007)*($B$1='CAMAGUI DATA UNIFICADA'!$B$2:$B1007),0),MATCH(C$2,'CAMAGUI DATA UNIFICADA'!$C$1:$T$1,0)),"")</f>
        <v/>
      </c>
      <c r="D101" s="2" t="str">
        <f t="array" ref="D101">IFERROR(INDEX('CAMAGUI DATA UNIFICADA'!$C$2:$T1007,MATCH(1,($A101='CAMAGUI DATA UNIFICADA'!$A$2:$A1007)*($B$1='CAMAGUI DATA UNIFICADA'!$B$2:$B1007),0),MATCH(D$2,'CAMAGUI DATA UNIFICADA'!$C$1:$T$1,0)),"")</f>
        <v/>
      </c>
      <c r="E101" s="2" t="str">
        <f t="array" ref="E101">IFERROR(INDEX('CAMAGUI DATA UNIFICADA'!$C$2:$T1007,MATCH(1,($A101='CAMAGUI DATA UNIFICADA'!$A$2:$A1007)*($B$1='CAMAGUI DATA UNIFICADA'!$B$2:$B1007),0),MATCH(E$2,'CAMAGUI DATA UNIFICADA'!$C$1:$T$1,0)),"")</f>
        <v/>
      </c>
      <c r="F101" s="139" t="str">
        <f t="array" ref="F101">IFERROR(INDEX('CAMAGUI DATA UNIFICADA'!$C$2:$T1007,MATCH(1,($A101='CAMAGUI DATA UNIFICADA'!$A$2:$A1007)*($B$1='CAMAGUI DATA UNIFICADA'!$B$2:$B1007),0),MATCH(F$2,'CAMAGUI DATA UNIFICADA'!$C$1:$T$1,0)),"")</f>
        <v/>
      </c>
      <c r="G101" s="2" t="str">
        <f t="array" ref="G101">IFERROR(INDEX('CAMAGUI DATA UNIFICADA'!$C$2:$T1007,MATCH(1,($A101='CAMAGUI DATA UNIFICADA'!$A$2:$A1007)*($B$1='CAMAGUI DATA UNIFICADA'!$B$2:$B1007),0),MATCH(G$2,'CAMAGUI DATA UNIFICADA'!$C$1:$T$1,0)),"")</f>
        <v/>
      </c>
      <c r="H101" s="2" t="str">
        <f t="array" ref="H101">IFERROR(INDEX('CAMAGUI DATA UNIFICADA'!$C$2:$T1007,MATCH(1,($A101='CAMAGUI DATA UNIFICADA'!$A$2:$A1007)*($B$1='CAMAGUI DATA UNIFICADA'!$B$2:$B1007),0),MATCH(H$2,'CAMAGUI DATA UNIFICADA'!$C$1:$T$1,0)),"")</f>
        <v/>
      </c>
      <c r="I101" s="33" t="str">
        <f t="array" ref="I101">IFERROR(INDEX('CAMAGUI DATA UNIFICADA'!$C$2:$T1007,MATCH(1,($A101='CAMAGUI DATA UNIFICADA'!$A$2:$A1007)*($B$1='CAMAGUI DATA UNIFICADA'!$B$2:$B1007),0),MATCH(I$2,'CAMAGUI DATA UNIFICADA'!$C$1:$T$1,0)),"")</f>
        <v/>
      </c>
      <c r="J101" s="60" t="str">
        <f t="array" ref="J101">IFERROR(INDEX('CAMAGUI DATA UNIFICADA'!$C$2:$T1007,MATCH(1,($A101='CAMAGUI DATA UNIFICADA'!$A$2:$A1007)*($B$1='CAMAGUI DATA UNIFICADA'!$B$2:$B1007),0),MATCH(J$2,'CAMAGUI DATA UNIFICADA'!$C$1:$T$1,0)),"")</f>
        <v/>
      </c>
      <c r="K101" s="33" t="str">
        <f t="array" ref="K101">IFERROR(INDEX('CAMAGUI DATA UNIFICADA'!$C$2:$T1007,MATCH(1,($A101='CAMAGUI DATA UNIFICADA'!$A$2:$A1007)*($B$1='CAMAGUI DATA UNIFICADA'!$B$2:$B1007),0),MATCH(K$2,'CAMAGUI DATA UNIFICADA'!$C$1:$T$1,0)),"")</f>
        <v/>
      </c>
      <c r="L101" s="23" t="str">
        <f t="array" ref="L101">IFERROR(INDEX('CAMAGUI DATA UNIFICADA'!$C$2:$T1007,MATCH(1,($A101='CAMAGUI DATA UNIFICADA'!$A$2:$A1007)*($B$1='CAMAGUI DATA UNIFICADA'!$B$2:$B1007),0),MATCH(L$2,'CAMAGUI DATA UNIFICADA'!$C$1:$T$1,0)),"")</f>
        <v/>
      </c>
      <c r="M101" s="23" t="str">
        <f t="array" ref="M101">IFERROR(INDEX('CAMAGUI DATA UNIFICADA'!$C$2:$T1007,MATCH(1,($A101='CAMAGUI DATA UNIFICADA'!$A$2:$A1007)*($B$1='CAMAGUI DATA UNIFICADA'!$B$2:$B1007),0),MATCH(M$2,'CAMAGUI DATA UNIFICADA'!$C$1:$T$1,0)),"")</f>
        <v/>
      </c>
      <c r="N101" s="60" t="str">
        <f t="array" ref="N101">IFERROR(INDEX('CAMAGUI DATA UNIFICADA'!$C$2:$T1007,MATCH(1,($A101='CAMAGUI DATA UNIFICADA'!$A$2:$A1007)*($B$1='CAMAGUI DATA UNIFICADA'!$B$2:$B1007),0),MATCH(N$2,'CAMAGUI DATA UNIFICADA'!$C$1:$T$1,0)),"")</f>
        <v/>
      </c>
      <c r="O101" s="2" t="str">
        <f t="array" ref="O101">IFERROR(INDEX('CAMAGUI DATA UNIFICADA'!$C$2:$T1007,MATCH(1,($A101='CAMAGUI DATA UNIFICADA'!$A$2:$A1007)*($B$1='CAMAGUI DATA UNIFICADA'!$B$2:$B1007),0),MATCH(O$2,'CAMAGUI DATA UNIFICADA'!$C$1:$T$1,0)),"")</f>
        <v/>
      </c>
      <c r="P101" s="2" t="str">
        <f t="array" ref="P101">IFERROR(INDEX('CAMAGUI DATA UNIFICADA'!$C$2:$T1007,MATCH(1,($A101='CAMAGUI DATA UNIFICADA'!$A$2:$A1007)*($B$1='CAMAGUI DATA UNIFICADA'!$B$2:$B1007),0),MATCH(P$2,'CAMAGUI DATA UNIFICADA'!$C$1:$T$1,0)),"")</f>
        <v/>
      </c>
      <c r="Q101" s="33" t="str">
        <f t="array" ref="Q101">IFERROR(INDEX('CAMAGUI DATA UNIFICADA'!$C$2:$T1007,MATCH(1,($A101='CAMAGUI DATA UNIFICADA'!$A$2:$A1007)*($B$1='CAMAGUI DATA UNIFICADA'!$B$2:$B1007),0),MATCH(Q$2,'CAMAGUI DATA UNIFICADA'!$C$1:$T$1,0)),"")</f>
        <v/>
      </c>
      <c r="R101" s="60" t="str">
        <f t="array" ref="R101">IFERROR(INDEX('CAMAGUI DATA UNIFICADA'!$C$2:$T1007,MATCH(1,($A101='CAMAGUI DATA UNIFICADA'!$A$2:$A1007)*($B$1='CAMAGUI DATA UNIFICADA'!$B$2:$B1007),0),MATCH(R$2,'CAMAGUI DATA UNIFICADA'!$C$1:$T$1,0)),"")</f>
        <v/>
      </c>
      <c r="S101" s="140" t="str">
        <f t="array" ref="S101">IFERROR(INDEX('CAMAGUI DATA UNIFICADA'!$C$2:$T1007,MATCH(1,($A101='CAMAGUI DATA UNIFICADA'!$A$2:$A1007)*($B$1='CAMAGUI DATA UNIFICADA'!$B$2:$B1007),0),MATCH(S$2,'CAMAGUI DATA UNIFICADA'!$C$1:$T$1,0)),"")</f>
        <v/>
      </c>
      <c r="T101" s="138" t="str">
        <f t="array" ref="T101">IFERROR(INDEX('CAMAGUI DATA UNIFICADA'!$C$2:$T1007,MATCH(1,($A101='CAMAGUI DATA UNIFICADA'!$A$2:$A1007)*($T$1='CAMAGUI DATA UNIFICADA'!$B$2:$B1007),0),MATCH(T$2,'CAMAGUI DATA UNIFICADA'!$C$1:$T$1,0)),"")</f>
        <v/>
      </c>
      <c r="U101" s="2" t="str">
        <f t="array" ref="U101">IFERROR(INDEX('CAMAGUI DATA UNIFICADA'!$C$2:$T1007,MATCH(1,($A101='CAMAGUI DATA UNIFICADA'!$A$2:$A1007)*($T$1='CAMAGUI DATA UNIFICADA'!$B$2:$B1007),0),MATCH(U$2,'CAMAGUI DATA UNIFICADA'!$C$1:$T$1,0)),"")</f>
        <v/>
      </c>
      <c r="V101" s="2" t="str">
        <f t="array" ref="V101">IFERROR(INDEX('CAMAGUI DATA UNIFICADA'!$C$2:$T1007,MATCH(1,($A101='CAMAGUI DATA UNIFICADA'!$A$2:$A1007)*($T$1='CAMAGUI DATA UNIFICADA'!$B$2:$B1007),0),MATCH(V$2,'CAMAGUI DATA UNIFICADA'!$C$1:$T$1,0)),"")</f>
        <v/>
      </c>
      <c r="W101" s="2" t="str">
        <f t="array" ref="W101">IFERROR(INDEX('CAMAGUI DATA UNIFICADA'!$C$2:$T1007,MATCH(1,($A101='CAMAGUI DATA UNIFICADA'!$A$2:$A1007)*($T$1='CAMAGUI DATA UNIFICADA'!$B$2:$B1007),0),MATCH(W$2,'CAMAGUI DATA UNIFICADA'!$C$1:$T$1,0)),"")</f>
        <v/>
      </c>
      <c r="X101" s="139" t="str">
        <f t="array" ref="X101">IFERROR(INDEX('CAMAGUI DATA UNIFICADA'!$C$2:$T1007,MATCH(1,($A101='CAMAGUI DATA UNIFICADA'!$A$2:$A1007)*($T$1='CAMAGUI DATA UNIFICADA'!$B$2:$B1007),0),MATCH(X$2,'CAMAGUI DATA UNIFICADA'!$C$1:$T$1,0)),"")</f>
        <v/>
      </c>
      <c r="Y101" s="2" t="str">
        <f t="array" ref="Y101">IFERROR(INDEX('CAMAGUI DATA UNIFICADA'!$C$2:$T1007,MATCH(1,($A101='CAMAGUI DATA UNIFICADA'!$A$2:$A1007)*($T$1='CAMAGUI DATA UNIFICADA'!$B$2:$B1007),0),MATCH(Y$2,'CAMAGUI DATA UNIFICADA'!$C$1:$T$1,0)),"")</f>
        <v/>
      </c>
      <c r="Z101" s="2" t="str">
        <f t="array" ref="Z101">IFERROR(INDEX('CAMAGUI DATA UNIFICADA'!$C$2:$T1007,MATCH(1,($A101='CAMAGUI DATA UNIFICADA'!$A$2:$A1007)*($T$1='CAMAGUI DATA UNIFICADA'!$B$2:$B1007),0),MATCH(Z$2,'CAMAGUI DATA UNIFICADA'!$C$1:$T$1,0)),"")</f>
        <v/>
      </c>
      <c r="AA101" s="2" t="str">
        <f t="array" ref="AA101">IFERROR(INDEX('CAMAGUI DATA UNIFICADA'!$C$2:$T1007,MATCH(1,($A101='CAMAGUI DATA UNIFICADA'!$A$2:$A1007)*($T$1='CAMAGUI DATA UNIFICADA'!$B$2:$B1007),0),MATCH(AA$2,'CAMAGUI DATA UNIFICADA'!$C$1:$T$1,0)),"")</f>
        <v/>
      </c>
      <c r="AB101" s="60" t="str">
        <f t="array" ref="AB101">IFERROR(INDEX('CAMAGUI DATA UNIFICADA'!$C$2:$T1007,MATCH(1,($A101='CAMAGUI DATA UNIFICADA'!$A$2:$A1007)*($T$1='CAMAGUI DATA UNIFICADA'!$B$2:$B1007),0),MATCH(AB$2,'CAMAGUI DATA UNIFICADA'!$C$1:$T$1,0)),"")</f>
        <v/>
      </c>
      <c r="AC101" s="33" t="str">
        <f t="array" ref="AC101">IFERROR(INDEX('CAMAGUI DATA UNIFICADA'!$C$2:$T1007,MATCH(1,($A101='CAMAGUI DATA UNIFICADA'!$A$2:$A1007)*($T$1='CAMAGUI DATA UNIFICADA'!$B$2:$B1007),0),MATCH(AC$2,'CAMAGUI DATA UNIFICADA'!$C$1:$T$1,0)),"")</f>
        <v/>
      </c>
      <c r="AD101" s="23" t="str">
        <f t="array" ref="AD101">IFERROR(INDEX('CAMAGUI DATA UNIFICADA'!$C$2:$T1007,MATCH(1,($A101='CAMAGUI DATA UNIFICADA'!$A$2:$A1007)*($T$1='CAMAGUI DATA UNIFICADA'!$B$2:$B1007),0),MATCH(AD$2,'CAMAGUI DATA UNIFICADA'!$C$1:$T$1,0)),"")</f>
        <v/>
      </c>
      <c r="AE101" s="23" t="str">
        <f t="array" ref="AE101">IFERROR(INDEX('CAMAGUI DATA UNIFICADA'!$C$2:$T1007,MATCH(1,($A101='CAMAGUI DATA UNIFICADA'!$A$2:$A1007)*($T$1='CAMAGUI DATA UNIFICADA'!$B$2:$B1007),0),MATCH(AE$2,'CAMAGUI DATA UNIFICADA'!$C$1:$T$1,0)),"")</f>
        <v/>
      </c>
      <c r="AF101" s="60" t="str">
        <f t="array" ref="AF101">IFERROR(INDEX('CAMAGUI DATA UNIFICADA'!$C$2:$T1007,MATCH(1,($A101='CAMAGUI DATA UNIFICADA'!$A$2:$A1007)*($T$1='CAMAGUI DATA UNIFICADA'!$B$2:$B1007),0),MATCH(AF$2,'CAMAGUI DATA UNIFICADA'!$C$1:$T$1,0)),"")</f>
        <v/>
      </c>
      <c r="AG101" s="2" t="str">
        <f t="array" ref="AG101">IFERROR(INDEX('CAMAGUI DATA UNIFICADA'!$C$2:$T1007,MATCH(1,($A101='CAMAGUI DATA UNIFICADA'!$A$2:$A1007)*($T$1='CAMAGUI DATA UNIFICADA'!$B$2:$B1007),0),MATCH(AG$2,'CAMAGUI DATA UNIFICADA'!$C$1:$T$1,0)),"")</f>
        <v/>
      </c>
      <c r="AH101" s="2" t="str">
        <f t="array" ref="AH101">IFERROR(INDEX('CAMAGUI DATA UNIFICADA'!$C$2:$T1007,MATCH(1,($A101='CAMAGUI DATA UNIFICADA'!$A$2:$A1007)*($T$1='CAMAGUI DATA UNIFICADA'!$B$2:$B1007),0),MATCH(AH$2,'CAMAGUI DATA UNIFICADA'!$C$1:$T$1,0)),"")</f>
        <v/>
      </c>
      <c r="AI101" s="33" t="str">
        <f t="array" ref="AI101">IFERROR(INDEX('CAMAGUI DATA UNIFICADA'!$C$2:$T1007,MATCH(1,($A101='CAMAGUI DATA UNIFICADA'!$A$2:$A1007)*($T$1='CAMAGUI DATA UNIFICADA'!$B$2:$B1007),0),MATCH(AI$2,'CAMAGUI DATA UNIFICADA'!$C$1:$T$1,0)),"")</f>
        <v/>
      </c>
      <c r="AJ101" s="60" t="str">
        <f t="array" ref="AJ101">IFERROR(INDEX('CAMAGUI DATA UNIFICADA'!$C$2:$T1007,MATCH(1,($A101='CAMAGUI DATA UNIFICADA'!$A$2:$A1007)*($T$1='CAMAGUI DATA UNIFICADA'!$B$2:$B1007),0),MATCH(AJ$2,'CAMAGUI DATA UNIFICADA'!$C$1:$T$1,0)),"")</f>
        <v/>
      </c>
      <c r="AK101" s="140" t="str">
        <f t="array" ref="AK101">IFERROR(INDEX('CAMAGUI DATA UNIFICADA'!$C$2:$T1007,MATCH(1,($A101='CAMAGUI DATA UNIFICADA'!$A$2:$A1007)*($T$1='CAMAGUI DATA UNIFICADA'!$B$2:$B1007),0),MATCH(AK$2,'CAMAGUI DATA UNIFICADA'!$C$1:$T$1,0)),"")</f>
        <v/>
      </c>
      <c r="AL101" s="138" t="str">
        <f t="array" ref="AL101">IFERROR(INDEX('CAMAGUI DATA UNIFICADA'!$C$2:$T1007,MATCH(1,($A101='CAMAGUI DATA UNIFICADA'!$A$2:$A1007)*($AL$1='CAMAGUI DATA UNIFICADA'!$B$2:$B1007),0),MATCH(AL$2,'CAMAGUI DATA UNIFICADA'!$C$1:$T$1,0)),"")</f>
        <v/>
      </c>
      <c r="AM101" s="2" t="str">
        <f t="array" ref="AM101">IFERROR(INDEX('CAMAGUI DATA UNIFICADA'!$C$2:$T1007,MATCH(1,($A101='CAMAGUI DATA UNIFICADA'!$A$2:$A1007)*($AL$1='CAMAGUI DATA UNIFICADA'!$B$2:$B1007),0),MATCH(AM$2,'CAMAGUI DATA UNIFICADA'!$C$1:$T$1,0)),"")</f>
        <v/>
      </c>
      <c r="AN101" s="2" t="str">
        <f t="array" ref="AN101">IFERROR(INDEX('CAMAGUI DATA UNIFICADA'!$C$2:$T1007,MATCH(1,($A101='CAMAGUI DATA UNIFICADA'!$A$2:$A1007)*($AL$1='CAMAGUI DATA UNIFICADA'!$B$2:$B1007),0),MATCH(AN$2,'CAMAGUI DATA UNIFICADA'!$C$1:$T$1,0)),"")</f>
        <v/>
      </c>
      <c r="AO101" s="2" t="str">
        <f t="array" ref="AO101">IFERROR(INDEX('CAMAGUI DATA UNIFICADA'!$C$2:$T1007,MATCH(1,($A101='CAMAGUI DATA UNIFICADA'!$A$2:$A1007)*($AL$1='CAMAGUI DATA UNIFICADA'!$B$2:$B1007),0),MATCH(AO$2,'CAMAGUI DATA UNIFICADA'!$C$1:$T$1,0)),"")</f>
        <v/>
      </c>
      <c r="AP101" s="139" t="str">
        <f t="array" ref="AP101">IFERROR(INDEX('CAMAGUI DATA UNIFICADA'!$C$2:$T1007,MATCH(1,($A101='CAMAGUI DATA UNIFICADA'!$A$2:$A1007)*($AL$1='CAMAGUI DATA UNIFICADA'!$B$2:$B1007),0),MATCH(AP$2,'CAMAGUI DATA UNIFICADA'!$C$1:$T$1,0)),"")</f>
        <v/>
      </c>
      <c r="AQ101" s="2" t="str">
        <f t="array" ref="AQ101">IFERROR(INDEX('CAMAGUI DATA UNIFICADA'!$C$2:$T1007,MATCH(1,($A101='CAMAGUI DATA UNIFICADA'!$A$2:$A1007)*($AL$1='CAMAGUI DATA UNIFICADA'!$B$2:$B1007),0),MATCH(AQ$2,'CAMAGUI DATA UNIFICADA'!$C$1:$T$1,0)),"")</f>
        <v/>
      </c>
      <c r="AR101" s="2" t="str">
        <f t="array" ref="AR101">IFERROR(INDEX('CAMAGUI DATA UNIFICADA'!$C$2:$T1007,MATCH(1,($A101='CAMAGUI DATA UNIFICADA'!$A$2:$A1007)*($AL$1='CAMAGUI DATA UNIFICADA'!$B$2:$B1007),0),MATCH(AR$2,'CAMAGUI DATA UNIFICADA'!$C$1:$T$1,0)),"")</f>
        <v/>
      </c>
      <c r="AS101" s="33" t="str">
        <f t="array" ref="AS101">IFERROR(INDEX('CAMAGUI DATA UNIFICADA'!$C$2:$T1007,MATCH(1,($A101='CAMAGUI DATA UNIFICADA'!$A$2:$A1007)*($AL$1='CAMAGUI DATA UNIFICADA'!$B$2:$B1007),0),MATCH(AS$2,'CAMAGUI DATA UNIFICADA'!$C$1:$T$1,0)),"")</f>
        <v/>
      </c>
      <c r="AT101" s="60" t="str">
        <f t="array" ref="AT101">IFERROR(INDEX('CAMAGUI DATA UNIFICADA'!$C$2:$T1007,MATCH(1,($A101='CAMAGUI DATA UNIFICADA'!$A$2:$A1007)*($AL$1='CAMAGUI DATA UNIFICADA'!$B$2:$B1007),0),MATCH(AT$2,'CAMAGUI DATA UNIFICADA'!$C$1:$T$1,0)),"")</f>
        <v/>
      </c>
      <c r="AU101" s="33" t="str">
        <f t="array" ref="AU101">IFERROR(INDEX('CAMAGUI DATA UNIFICADA'!$C$2:$T1007,MATCH(1,($A101='CAMAGUI DATA UNIFICADA'!$A$2:$A1007)*($AL$1='CAMAGUI DATA UNIFICADA'!$B$2:$B1007),0),MATCH(AU$2,'CAMAGUI DATA UNIFICADA'!$C$1:$T$1,0)),"")</f>
        <v/>
      </c>
      <c r="AV101" s="23" t="str">
        <f t="array" ref="AV101">IFERROR(INDEX('CAMAGUI DATA UNIFICADA'!$C$2:$T1007,MATCH(1,($A101='CAMAGUI DATA UNIFICADA'!$A$2:$A1007)*($AL$1='CAMAGUI DATA UNIFICADA'!$B$2:$B1007),0),MATCH(AV$2,'CAMAGUI DATA UNIFICADA'!$C$1:$T$1,0)),"")</f>
        <v/>
      </c>
      <c r="AW101" s="23" t="str">
        <f t="array" ref="AW101">IFERROR(INDEX('CAMAGUI DATA UNIFICADA'!$C$2:$T1007,MATCH(1,($A101='CAMAGUI DATA UNIFICADA'!$A$2:$A1007)*($AL$1='CAMAGUI DATA UNIFICADA'!$B$2:$B1007),0),MATCH(AW$2,'CAMAGUI DATA UNIFICADA'!$C$1:$T$1,0)),"")</f>
        <v/>
      </c>
      <c r="AX101" s="60" t="str">
        <f t="array" ref="AX101">IFERROR(INDEX('CAMAGUI DATA UNIFICADA'!$C$2:$T1007,MATCH(1,($A101='CAMAGUI DATA UNIFICADA'!$A$2:$A1007)*($AL$1='CAMAGUI DATA UNIFICADA'!$B$2:$B1007),0),MATCH(AX$2,'CAMAGUI DATA UNIFICADA'!$C$1:$T$1,0)),"")</f>
        <v/>
      </c>
      <c r="AY101" s="2" t="str">
        <f t="array" ref="AY101">IFERROR(INDEX('CAMAGUI DATA UNIFICADA'!$C$2:$T1007,MATCH(1,($A101='CAMAGUI DATA UNIFICADA'!$A$2:$A1007)*($AL$1='CAMAGUI DATA UNIFICADA'!$B$2:$B1007),0),MATCH(AY$2,'CAMAGUI DATA UNIFICADA'!$C$1:$T$1,0)),"")</f>
        <v/>
      </c>
      <c r="AZ101" s="2" t="str">
        <f t="array" ref="AZ101">IFERROR(INDEX('CAMAGUI DATA UNIFICADA'!$C$2:$T1007,MATCH(1,($A101='CAMAGUI DATA UNIFICADA'!$A$2:$A1007)*($AL$1='CAMAGUI DATA UNIFICADA'!$B$2:$B1007),0),MATCH(AZ$2,'CAMAGUI DATA UNIFICADA'!$C$1:$T$1,0)),"")</f>
        <v/>
      </c>
      <c r="BA101" s="33" t="str">
        <f t="array" ref="BA101">IFERROR(INDEX('CAMAGUI DATA UNIFICADA'!$C$2:$T1007,MATCH(1,($A101='CAMAGUI DATA UNIFICADA'!$A$2:$A1007)*($AL$1='CAMAGUI DATA UNIFICADA'!$B$2:$B1007),0),MATCH(BA$2,'CAMAGUI DATA UNIFICADA'!$C$1:$T$1,0)),"")</f>
        <v/>
      </c>
      <c r="BB101" s="60" t="str">
        <f t="array" ref="BB101">IFERROR(INDEX('CAMAGUI DATA UNIFICADA'!$C$2:$T1007,MATCH(1,($A101='CAMAGUI DATA UNIFICADA'!$A$2:$A1007)*($AL$1='CAMAGUI DATA UNIFICADA'!$B$2:$B1007),0),MATCH(BB$2,'CAMAGUI DATA UNIFICADA'!$C$1:$T$1,0)),"")</f>
        <v/>
      </c>
      <c r="BC101" s="140" t="str">
        <f t="array" ref="BC101">IFERROR(INDEX('CAMAGUI DATA UNIFICADA'!$C$2:$T1007,MATCH(1,($A101='CAMAGUI DATA UNIFICADA'!$A$2:$A1007)*($AL$1='CAMAGUI DATA UNIFICADA'!$B$2:$B1007),0),MATCH(BC$2,'CAMAGUI DATA UNIFICADA'!$C$1:$T$1,0)),"")</f>
        <v/>
      </c>
      <c r="BD101" s="138" t="str">
        <f t="array" ref="BD101">IFERROR(INDEX('CAMAGUI DATA UNIFICADA'!$C$2:$T1007,MATCH(1,($A101='CAMAGUI DATA UNIFICADA'!$A$2:$A1007)*($BD$1='CAMAGUI DATA UNIFICADA'!$B$2:$B1007),0),MATCH(BD$2,'CAMAGUI DATA UNIFICADA'!$C$1:$T$1,0)),"")</f>
        <v>CA4101124</v>
      </c>
      <c r="BE101" s="2">
        <f t="array" ref="BE101">IFERROR(INDEX('CAMAGUI DATA UNIFICADA'!$C$2:$T1007,MATCH(1,($A101='CAMAGUI DATA UNIFICADA'!$A$2:$A1007)*($BD$1='CAMAGUI DATA UNIFICADA'!$B$2:$B1007),0),MATCH(BE$2,'CAMAGUI DATA UNIFICADA'!$C$1:$T$1,0)),"")</f>
        <v>325</v>
      </c>
      <c r="BF101" s="2">
        <f t="array" ref="BF101">IFERROR(INDEX('CAMAGUI DATA UNIFICADA'!$C$2:$T1007,MATCH(1,($A101='CAMAGUI DATA UNIFICADA'!$A$2:$A1007)*($BD$1='CAMAGUI DATA UNIFICADA'!$B$2:$B1007),0),MATCH(BF$2,'CAMAGUI DATA UNIFICADA'!$C$1:$T$1,0)),"")</f>
        <v>2275</v>
      </c>
      <c r="BG101" s="2" t="str">
        <f t="array" ref="BG101">IFERROR(INDEX('CAMAGUI DATA UNIFICADA'!$C$2:$T1007,MATCH(1,($A101='CAMAGUI DATA UNIFICADA'!$A$2:$A1007)*($BD$1='CAMAGUI DATA UNIFICADA'!$B$2:$B1007),0),MATCH(BG$2,'CAMAGUI DATA UNIFICADA'!$C$1:$T$1,0)),"")</f>
        <v>SKR MAST E AD</v>
      </c>
      <c r="BH101" s="139">
        <f t="array" ref="BH101">IFERROR(INDEX('CAMAGUI DATA UNIFICADA'!$C$2:$T1007,MATCH(1,($A101='CAMAGUI DATA UNIFICADA'!$A$2:$A1007)*($BD$1='CAMAGUI DATA UNIFICADA'!$B$2:$B1007),0),MATCH(BH$2,'CAMAGUI DATA UNIFICADA'!$C$1:$T$1,0)),"")</f>
        <v>2328.69</v>
      </c>
      <c r="BI101" s="2">
        <f t="array" ref="BI101">IFERROR(INDEX('CAMAGUI DATA UNIFICADA'!$C$2:$T1007,MATCH(1,($A101='CAMAGUI DATA UNIFICADA'!$A$2:$A1007)*($BD$1='CAMAGUI DATA UNIFICADA'!$B$2:$B1007),0),MATCH(BI$2,'CAMAGUI DATA UNIFICADA'!$C$1:$T$1,0)),"")</f>
        <v>10.93</v>
      </c>
      <c r="BJ101" s="2">
        <f t="array" ref="BJ101">IFERROR(INDEX('CAMAGUI DATA UNIFICADA'!$C$2:$T1007,MATCH(1,($A101='CAMAGUI DATA UNIFICADA'!$A$2:$A1007)*($BD$1='CAMAGUI DATA UNIFICADA'!$B$2:$B1007),0),MATCH(BJ$2,'CAMAGUI DATA UNIFICADA'!$C$1:$T$1,0)),"")</f>
        <v>3.84</v>
      </c>
      <c r="BK101" s="33">
        <f t="array" ref="BK101">IFERROR(INDEX('CAMAGUI DATA UNIFICADA'!$C$2:$T1007,MATCH(1,($A101='CAMAGUI DATA UNIFICADA'!$A$2:$A1007)*($BD$1='CAMAGUI DATA UNIFICADA'!$B$2:$B1007),0),MATCH(BK$2,'CAMAGUI DATA UNIFICADA'!$C$1:$T$1,0)),"")</f>
        <v>4.63512</v>
      </c>
      <c r="BL101" s="60">
        <f t="array" ref="BL101">IFERROR(INDEX('CAMAGUI DATA UNIFICADA'!$C$2:$T1007,MATCH(1,($A101='CAMAGUI DATA UNIFICADA'!$A$2:$A1007)*($BD$1='CAMAGUI DATA UNIFICADA'!$B$2:$B1007),0),MATCH(BL$2,'CAMAGUI DATA UNIFICADA'!$C$1:$T$1,0)),"")</f>
        <v>641508.207</v>
      </c>
      <c r="BM101" s="33">
        <f t="array" ref="BM101">IFERROR(INDEX('CAMAGUI DATA UNIFICADA'!$C$2:$T1007,MATCH(1,($A101='CAMAGUI DATA UNIFICADA'!$A$2:$A1007)*($BD$1='CAMAGUI DATA UNIFICADA'!$B$2:$B1007),0),MATCH(BM$2,'CAMAGUI DATA UNIFICADA'!$C$1:$T$1,0)),"")</f>
        <v>0.9501971398</v>
      </c>
      <c r="BN101" s="23">
        <f t="array" ref="BN101">IFERROR(INDEX('CAMAGUI DATA UNIFICADA'!$C$2:$T1007,MATCH(1,($A101='CAMAGUI DATA UNIFICADA'!$A$2:$A1007)*($BD$1='CAMAGUI DATA UNIFICADA'!$B$2:$B1007),0),MATCH(BN$2,'CAMAGUI DATA UNIFICADA'!$C$1:$T$1,0)),"")</f>
        <v>0.8848389063</v>
      </c>
      <c r="BO101" s="23">
        <f t="array" ref="BO101">IFERROR(INDEX('CAMAGUI DATA UNIFICADA'!$C$2:$T1007,MATCH(1,($A101='CAMAGUI DATA UNIFICADA'!$A$2:$A1007)*($BD$1='CAMAGUI DATA UNIFICADA'!$B$2:$B1007),0),MATCH(BO$2,'CAMAGUI DATA UNIFICADA'!$C$1:$T$1,0)),"")</f>
        <v>0.86</v>
      </c>
      <c r="BP101" s="60">
        <f t="array" ref="BP101">IFERROR(INDEX('CAMAGUI DATA UNIFICADA'!$C$2:$T1007,MATCH(1,($A101='CAMAGUI DATA UNIFICADA'!$A$2:$A1007)*($BD$1='CAMAGUI DATA UNIFICADA'!$B$2:$B1007),0),MATCH(BP$2,'CAMAGUI DATA UNIFICADA'!$C$1:$T$1,0)),"")</f>
        <v>129895.8333</v>
      </c>
      <c r="BQ101" s="2">
        <f t="array" ref="BQ101">IFERROR(INDEX('CAMAGUI DATA UNIFICADA'!$C$2:$T1007,MATCH(1,($A101='CAMAGUI DATA UNIFICADA'!$A$2:$A1007)*($BD$1='CAMAGUI DATA UNIFICADA'!$B$2:$B1007),0),MATCH(BQ$2,'CAMAGUI DATA UNIFICADA'!$C$1:$T$1,0)),"")</f>
        <v>3.5</v>
      </c>
      <c r="BR101" s="2">
        <f t="array" ref="BR101">IFERROR(INDEX('CAMAGUI DATA UNIFICADA'!$C$2:$T1007,MATCH(1,($A101='CAMAGUI DATA UNIFICADA'!$A$2:$A1007)*($BD$1='CAMAGUI DATA UNIFICADA'!$B$2:$B1007),0),MATCH(BR$2,'CAMAGUI DATA UNIFICADA'!$C$1:$T$1,0)),"")</f>
        <v>14.43</v>
      </c>
      <c r="BS101" s="33">
        <f t="array" ref="BS101">IFERROR(INDEX('CAMAGUI DATA UNIFICADA'!$C$2:$T1007,MATCH(1,($A101='CAMAGUI DATA UNIFICADA'!$A$2:$A1007)*($BD$1='CAMAGUI DATA UNIFICADA'!$B$2:$B1007),0),MATCH(BS$2,'CAMAGUI DATA UNIFICADA'!$C$1:$T$1,0)),"")</f>
        <v>4.01808</v>
      </c>
      <c r="BT101" s="60">
        <f t="array" ref="BT101">IFERROR(INDEX('CAMAGUI DATA UNIFICADA'!$C$2:$T1007,MATCH(1,($A101='CAMAGUI DATA UNIFICADA'!$A$2:$A1007)*($BD$1='CAMAGUI DATA UNIFICADA'!$B$2:$B1007),0),MATCH(BT$2,'CAMAGUI DATA UNIFICADA'!$C$1:$T$1,0)),"")</f>
        <v>382.2284123</v>
      </c>
      <c r="BU101" s="140">
        <f t="array" ref="BU101">IFERROR(INDEX('CAMAGUI DATA UNIFICADA'!$C$2:$T1007,MATCH(1,($A101='CAMAGUI DATA UNIFICADA'!$A$2:$A1007)*($BD$1='CAMAGUI DATA UNIFICADA'!$B$2:$B1007),0),MATCH(BU$2,'CAMAGUI DATA UNIFICADA'!$C$1:$T$1,0)),"")</f>
        <v>14.30710308</v>
      </c>
      <c r="BV101" s="138" t="str">
        <f t="array" ref="BV101">IFERROR(INDEX('CAMAGUI DATA UNIFICADA'!$C$2:$T1007,MATCH(1,($A101='CAMAGUI DATA UNIFICADA'!$A$2:$A1007)*($BV$1='CAMAGUI DATA UNIFICADA'!$B$2:$B1007),0),MATCH(BV$2,'CAMAGUI DATA UNIFICADA'!$C$1:$T$1,0)),"")</f>
        <v>CA5101124</v>
      </c>
      <c r="BW101" s="2">
        <f t="array" ref="BW101">IFERROR(INDEX('CAMAGUI DATA UNIFICADA'!$C$2:$T1007,MATCH(1,($A101='CAMAGUI DATA UNIFICADA'!$A$2:$A1007)*($BV$1='CAMAGUI DATA UNIFICADA'!$B$2:$B1007),0),MATCH(BW$2,'CAMAGUI DATA UNIFICADA'!$C$1:$T$1,0)),"")</f>
        <v>300</v>
      </c>
      <c r="BX101" s="2">
        <f t="array" ref="BX101">IFERROR(INDEX('CAMAGUI DATA UNIFICADA'!$C$2:$T1007,MATCH(1,($A101='CAMAGUI DATA UNIFICADA'!$A$2:$A1007)*($BV$1='CAMAGUI DATA UNIFICADA'!$B$2:$B1007),0),MATCH(BX$2,'CAMAGUI DATA UNIFICADA'!$C$1:$T$1,0)),"")</f>
        <v>2075</v>
      </c>
      <c r="BY101" s="2" t="str">
        <f t="array" ref="BY101">IFERROR(INDEX('CAMAGUI DATA UNIFICADA'!$C$2:$T1007,MATCH(1,($A101='CAMAGUI DATA UNIFICADA'!$A$2:$A1007)*($BV$1='CAMAGUI DATA UNIFICADA'!$B$2:$B1007),0),MATCH(BY$2,'CAMAGUI DATA UNIFICADA'!$C$1:$T$1,0)),"")</f>
        <v>SKR MAST E AD</v>
      </c>
      <c r="BZ101" s="139">
        <f t="array" ref="BZ101">IFERROR(INDEX('CAMAGUI DATA UNIFICADA'!$C$2:$T1007,MATCH(1,($A101='CAMAGUI DATA UNIFICADA'!$A$2:$A1007)*($BV$1='CAMAGUI DATA UNIFICADA'!$B$2:$B1007),0),MATCH(BZ$2,'CAMAGUI DATA UNIFICADA'!$C$1:$T$1,0)),"")</f>
        <v>2123.97</v>
      </c>
      <c r="CA101" s="2">
        <f t="array" ref="CA101">IFERROR(INDEX('CAMAGUI DATA UNIFICADA'!$C$2:$T1007,MATCH(1,($A101='CAMAGUI DATA UNIFICADA'!$A$2:$A1007)*($BV$1='CAMAGUI DATA UNIFICADA'!$B$2:$B1007),0),MATCH(CA$2,'CAMAGUI DATA UNIFICADA'!$C$1:$T$1,0)),"")</f>
        <v>11.22</v>
      </c>
      <c r="CB101" s="2">
        <f t="array" ref="CB101">IFERROR(INDEX('CAMAGUI DATA UNIFICADA'!$C$2:$T1007,MATCH(1,($A101='CAMAGUI DATA UNIFICADA'!$A$2:$A1007)*($BV$1='CAMAGUI DATA UNIFICADA'!$B$2:$B1007),0),MATCH(CB$2,'CAMAGUI DATA UNIFICADA'!$C$1:$T$1,0)),"")</f>
        <v>4.06</v>
      </c>
      <c r="CC101" s="33">
        <f t="array" ref="CC101">IFERROR(INDEX('CAMAGUI DATA UNIFICADA'!$C$2:$T1007,MATCH(1,($A101='CAMAGUI DATA UNIFICADA'!$A$2:$A1007)*($BV$1='CAMAGUI DATA UNIFICADA'!$B$2:$B1007),0),MATCH(CC$2,'CAMAGUI DATA UNIFICADA'!$C$1:$T$1,0)),"")</f>
        <v>4.56576</v>
      </c>
      <c r="CD101" s="60">
        <f t="array" ref="CD101">IFERROR(INDEX('CAMAGUI DATA UNIFICADA'!$C$2:$T1007,MATCH(1,($A101='CAMAGUI DATA UNIFICADA'!$A$2:$A1007)*($BV$1='CAMAGUI DATA UNIFICADA'!$B$2:$B1007),0),MATCH(CD$2,'CAMAGUI DATA UNIFICADA'!$C$1:$T$1,0)),"")</f>
        <v>585619.216</v>
      </c>
      <c r="CE101" s="33">
        <f t="array" ref="CE101">IFERROR(INDEX('CAMAGUI DATA UNIFICADA'!$C$2:$T1007,MATCH(1,($A101='CAMAGUI DATA UNIFICADA'!$A$2:$A1007)*($BV$1='CAMAGUI DATA UNIFICADA'!$B$2:$B1007),0),MATCH(CE$2,'CAMAGUI DATA UNIFICADA'!$C$1:$T$1,0)),"")</f>
        <v>0.9250384504</v>
      </c>
      <c r="CF101" s="23">
        <f t="array" ref="CF101">IFERROR(INDEX('CAMAGUI DATA UNIFICADA'!$C$2:$T1007,MATCH(1,($A101='CAMAGUI DATA UNIFICADA'!$A$2:$A1007)*($BV$1='CAMAGUI DATA UNIFICADA'!$B$2:$B1007),0),MATCH(CF$2,'CAMAGUI DATA UNIFICADA'!$C$1:$T$1,0)),"")</f>
        <v>0.9009526399</v>
      </c>
      <c r="CG101" s="23">
        <f t="array" ref="CG101">IFERROR(INDEX('CAMAGUI DATA UNIFICADA'!$C$2:$T1007,MATCH(1,($A101='CAMAGUI DATA UNIFICADA'!$A$2:$A1007)*($BV$1='CAMAGUI DATA UNIFICADA'!$B$2:$B1007),0),MATCH(CG$2,'CAMAGUI DATA UNIFICADA'!$C$1:$T$1,0)),"")</f>
        <v>0.85</v>
      </c>
      <c r="CH101" s="60">
        <f t="array" ref="CH101">IFERROR(INDEX('CAMAGUI DATA UNIFICADA'!$C$2:$T1007,MATCH(1,($A101='CAMAGUI DATA UNIFICADA'!$A$2:$A1007)*($BV$1='CAMAGUI DATA UNIFICADA'!$B$2:$B1007),0),MATCH(CH$2,'CAMAGUI DATA UNIFICADA'!$C$1:$T$1,0)),"")</f>
        <v>131547.619</v>
      </c>
      <c r="CI101" s="2">
        <f t="array" ref="CI101">IFERROR(INDEX('CAMAGUI DATA UNIFICADA'!$C$2:$T1007,MATCH(1,($A101='CAMAGUI DATA UNIFICADA'!$A$2:$A1007)*($BV$1='CAMAGUI DATA UNIFICADA'!$B$2:$B1007),0),MATCH(CI$2,'CAMAGUI DATA UNIFICADA'!$C$1:$T$1,0)),"")</f>
        <v>3.5</v>
      </c>
      <c r="CJ101" s="2">
        <f t="array" ref="CJ101">IFERROR(INDEX('CAMAGUI DATA UNIFICADA'!$C$2:$T1007,MATCH(1,($A101='CAMAGUI DATA UNIFICADA'!$A$2:$A1007)*($BV$1='CAMAGUI DATA UNIFICADA'!$B$2:$B1007),0),MATCH(CJ$2,'CAMAGUI DATA UNIFICADA'!$C$1:$T$1,0)),"")</f>
        <v>14.72</v>
      </c>
      <c r="CK101" s="33">
        <f t="array" ref="CK101">IFERROR(INDEX('CAMAGUI DATA UNIFICADA'!$C$2:$T1007,MATCH(1,($A101='CAMAGUI DATA UNIFICADA'!$A$2:$A1007)*($BV$1='CAMAGUI DATA UNIFICADA'!$B$2:$B1007),0),MATCH(CK$2,'CAMAGUI DATA UNIFICADA'!$C$1:$T$1,0)),"")</f>
        <v>3.97632</v>
      </c>
      <c r="CL101" s="60">
        <f t="array" ref="CL101">IFERROR(INDEX('CAMAGUI DATA UNIFICADA'!$C$2:$T1007,MATCH(1,($A101='CAMAGUI DATA UNIFICADA'!$A$2:$A1007)*($BV$1='CAMAGUI DATA UNIFICADA'!$B$2:$B1007),0),MATCH(CL$2,'CAMAGUI DATA UNIFICADA'!$C$1:$T$1,0)),"")</f>
        <v>340.9989507</v>
      </c>
      <c r="CM101" s="140">
        <f t="array" ref="CM101">IFERROR(INDEX('CAMAGUI DATA UNIFICADA'!$C$2:$T1007,MATCH(1,($A101='CAMAGUI DATA UNIFICADA'!$A$2:$A1007)*($BV$1='CAMAGUI DATA UNIFICADA'!$B$2:$B1007),0),MATCH(CM$2,'CAMAGUI DATA UNIFICADA'!$C$1:$T$1,0)),"")</f>
        <v>10.24973767</v>
      </c>
      <c r="CN101" s="138" t="str">
        <f t="array" ref="CN101">IFERROR(INDEX('CAMAGUI DATA UNIFICADA'!$C$2:$T1007,MATCH(1,($A101='CAMAGUI DATA UNIFICADA'!$A$2:$A1007)*($CN$1='CAMAGUI DATA UNIFICADA'!$B$2:$B1007),0),MATCH(CN$2,'CAMAGUI DATA UNIFICADA'!$C$1:$T$1,0)),"")</f>
        <v>CA6141124</v>
      </c>
      <c r="CO101" s="2">
        <f t="array" ref="CO101">IFERROR(INDEX('CAMAGUI DATA UNIFICADA'!$C$2:$T1007,MATCH(1,($A101='CAMAGUI DATA UNIFICADA'!$A$2:$A1007)*($CN$1='CAMAGUI DATA UNIFICADA'!$B$2:$B1007),0),MATCH(CO$2,'CAMAGUI DATA UNIFICADA'!$C$1:$T$1,0)),"")</f>
        <v>425</v>
      </c>
      <c r="CP101" s="2">
        <f t="array" ref="CP101">IFERROR(INDEX('CAMAGUI DATA UNIFICADA'!$C$2:$T1007,MATCH(1,($A101='CAMAGUI DATA UNIFICADA'!$A$2:$A1007)*($CN$1='CAMAGUI DATA UNIFICADA'!$B$2:$B1007),0),MATCH(CP$2,'CAMAGUI DATA UNIFICADA'!$C$1:$T$1,0)),"")</f>
        <v>2750</v>
      </c>
      <c r="CQ101" s="2" t="str">
        <f t="array" ref="CQ101">IFERROR(INDEX('CAMAGUI DATA UNIFICADA'!$C$2:$T1007,MATCH(1,($A101='CAMAGUI DATA UNIFICADA'!$A$2:$A1007)*($CN$1='CAMAGUI DATA UNIFICADA'!$B$2:$B1007),0),MATCH(CQ$2,'CAMAGUI DATA UNIFICADA'!$C$1:$T$1,0)),"")</f>
        <v>SKR MAST E AD</v>
      </c>
      <c r="CR101" s="139">
        <f t="array" ref="CR101">IFERROR(INDEX('CAMAGUI DATA UNIFICADA'!$C$2:$T1007,MATCH(1,($A101='CAMAGUI DATA UNIFICADA'!$A$2:$A1007)*($CN$1='CAMAGUI DATA UNIFICADA'!$B$2:$B1007),0),MATCH(CR$2,'CAMAGUI DATA UNIFICADA'!$C$1:$T$1,0)),"")</f>
        <v>2814.9</v>
      </c>
      <c r="CS101" s="2">
        <f t="array" ref="CS101">IFERROR(INDEX('CAMAGUI DATA UNIFICADA'!$C$2:$T1007,MATCH(1,($A101='CAMAGUI DATA UNIFICADA'!$A$2:$A1007)*($CN$1='CAMAGUI DATA UNIFICADA'!$B$2:$B1007),0),MATCH(CS$2,'CAMAGUI DATA UNIFICADA'!$C$1:$T$1,0)),"")</f>
        <v>10.73</v>
      </c>
      <c r="CT101" s="2">
        <f t="array" ref="CT101">IFERROR(INDEX('CAMAGUI DATA UNIFICADA'!$C$2:$T1007,MATCH(1,($A101='CAMAGUI DATA UNIFICADA'!$A$2:$A1007)*($CN$1='CAMAGUI DATA UNIFICADA'!$B$2:$B1007),0),MATCH(CT$2,'CAMAGUI DATA UNIFICADA'!$C$1:$T$1,0)),"")</f>
        <v>4.57</v>
      </c>
      <c r="CU101" s="33">
        <f t="array" ref="CU101">IFERROR(INDEX('CAMAGUI DATA UNIFICADA'!$C$2:$T1007,MATCH(1,($A101='CAMAGUI DATA UNIFICADA'!$A$2:$A1007)*($CN$1='CAMAGUI DATA UNIFICADA'!$B$2:$B1007),0),MATCH(CU$2,'CAMAGUI DATA UNIFICADA'!$C$1:$T$1,0)),"")</f>
        <v>4.67832</v>
      </c>
      <c r="CV101" s="60">
        <f t="array" ref="CV101">IFERROR(INDEX('CAMAGUI DATA UNIFICADA'!$C$2:$T1007,MATCH(1,($A101='CAMAGUI DATA UNIFICADA'!$A$2:$A1007)*($CN$1='CAMAGUI DATA UNIFICADA'!$B$2:$B1007),0),MATCH(CV$2,'CAMAGUI DATA UNIFICADA'!$C$1:$T$1,0)),"")</f>
        <v>846640.9756</v>
      </c>
      <c r="CW101" s="33">
        <f t="array" ref="CW101">IFERROR(INDEX('CAMAGUI DATA UNIFICADA'!$C$2:$T1007,MATCH(1,($A101='CAMAGUI DATA UNIFICADA'!$A$2:$A1007)*($CN$1='CAMAGUI DATA UNIFICADA'!$B$2:$B1007),0),MATCH(CW$2,'CAMAGUI DATA UNIFICADA'!$C$1:$T$1,0)),"")</f>
        <v>0.8055562879</v>
      </c>
      <c r="CX101" s="23">
        <f t="array" ref="CX101">IFERROR(INDEX('CAMAGUI DATA UNIFICADA'!$C$2:$T1007,MATCH(1,($A101='CAMAGUI DATA UNIFICADA'!$A$2:$A1007)*($CN$1='CAMAGUI DATA UNIFICADA'!$B$2:$B1007),0),MATCH(CX$2,'CAMAGUI DATA UNIFICADA'!$C$1:$T$1,0)),"")</f>
        <v>0.9407121952</v>
      </c>
      <c r="CY101" s="23">
        <f t="array" ref="CY101">IFERROR(INDEX('CAMAGUI DATA UNIFICADA'!$C$2:$T1007,MATCH(1,($A101='CAMAGUI DATA UNIFICADA'!$A$2:$A1007)*($CN$1='CAMAGUI DATA UNIFICADA'!$B$2:$B1007),0),MATCH(CY$2,'CAMAGUI DATA UNIFICADA'!$C$1:$T$1,0)),"")</f>
        <v>0.83</v>
      </c>
      <c r="CZ101" s="60">
        <f t="array" ref="CZ101">IFERROR(INDEX('CAMAGUI DATA UNIFICADA'!$C$2:$T1007,MATCH(1,($A101='CAMAGUI DATA UNIFICADA'!$A$2:$A1007)*($CN$1='CAMAGUI DATA UNIFICADA'!$B$2:$B1007),0),MATCH(CZ$2,'CAMAGUI DATA UNIFICADA'!$C$1:$T$1,0)),"")</f>
        <v>85371.42857</v>
      </c>
      <c r="DA101" s="2">
        <f t="array" ref="DA101">IFERROR(INDEX('CAMAGUI DATA UNIFICADA'!$C$2:$T1007,MATCH(1,($A101='CAMAGUI DATA UNIFICADA'!$A$2:$A1007)*($CN$1='CAMAGUI DATA UNIFICADA'!$B$2:$B1007),0),MATCH(DA$2,'CAMAGUI DATA UNIFICADA'!$C$1:$T$1,0)),"")</f>
        <v>3.5</v>
      </c>
      <c r="DB101" s="2">
        <f t="array" ref="DB101">IFERROR(INDEX('CAMAGUI DATA UNIFICADA'!$C$2:$T1007,MATCH(1,($A101='CAMAGUI DATA UNIFICADA'!$A$2:$A1007)*($CN$1='CAMAGUI DATA UNIFICADA'!$B$2:$B1007),0),MATCH(DB$2,'CAMAGUI DATA UNIFICADA'!$C$1:$T$1,0)),"")</f>
        <v>14.23</v>
      </c>
      <c r="DC101" s="33">
        <f t="array" ref="DC101">IFERROR(INDEX('CAMAGUI DATA UNIFICADA'!$C$2:$T1007,MATCH(1,($A101='CAMAGUI DATA UNIFICADA'!$A$2:$A1007)*($CN$1='CAMAGUI DATA UNIFICADA'!$B$2:$B1007),0),MATCH(DC$2,'CAMAGUI DATA UNIFICADA'!$C$1:$T$1,0)),"")</f>
        <v>4.04688</v>
      </c>
      <c r="DD101" s="60">
        <f t="array" ref="DD101">IFERROR(INDEX('CAMAGUI DATA UNIFICADA'!$C$2:$T1007,MATCH(1,($A101='CAMAGUI DATA UNIFICADA'!$A$2:$A1007)*($CN$1='CAMAGUI DATA UNIFICADA'!$B$2:$B1007),0),MATCH(DD$2,'CAMAGUI DATA UNIFICADA'!$C$1:$T$1,0)),"")</f>
        <v>455.0457885</v>
      </c>
      <c r="DE101" s="140">
        <f t="array" ref="DE101">IFERROR(INDEX('CAMAGUI DATA UNIFICADA'!$C$2:$T1007,MATCH(1,($A101='CAMAGUI DATA UNIFICADA'!$A$2:$A1007)*($CN$1='CAMAGUI DATA UNIFICADA'!$B$2:$B1007),0),MATCH(DE$2,'CAMAGUI DATA UNIFICADA'!$C$1:$T$1,0)),"")</f>
        <v>7.511447114</v>
      </c>
      <c r="DF101" s="138" t="str">
        <f t="array" ref="DF101">IFERROR(INDEX('CAMAGUI DATA UNIFICADA'!$C$2:$T1007,MATCH(1,($A101='CAMAGUI DATA UNIFICADA'!$A$2:$A1007)*($DF$1='CAMAGUI DATA UNIFICADA'!$B$2:$B1007),0),MATCH(DF$2,'CAMAGUI DATA UNIFICADA'!$C$1:$T$1,0)),"")</f>
        <v/>
      </c>
      <c r="DG101" s="2" t="str">
        <f t="array" ref="DG101">IFERROR(INDEX('CAMAGUI DATA UNIFICADA'!$C$2:$T1007,MATCH(1,($A101='CAMAGUI DATA UNIFICADA'!$A$2:$A1007)*($DF$1='CAMAGUI DATA UNIFICADA'!$B$2:$B1007),0),MATCH(DG$2,'CAMAGUI DATA UNIFICADA'!$C$1:$T$1,0)),"")</f>
        <v/>
      </c>
      <c r="DH101" s="2" t="str">
        <f t="array" ref="DH101">IFERROR(INDEX('CAMAGUI DATA UNIFICADA'!$C$2:$T1007,MATCH(1,($A101='CAMAGUI DATA UNIFICADA'!$A$2:$A1007)*($DF$1='CAMAGUI DATA UNIFICADA'!$B$2:$B1007),0),MATCH(DH$2,'CAMAGUI DATA UNIFICADA'!$C$1:$T$1,0)),"")</f>
        <v/>
      </c>
      <c r="DI101" s="2" t="str">
        <f t="array" ref="DI101">IFERROR(INDEX('CAMAGUI DATA UNIFICADA'!$C$2:$T1007,MATCH(1,($A101='CAMAGUI DATA UNIFICADA'!$A$2:$A1007)*($DF$1='CAMAGUI DATA UNIFICADA'!$B$2:$B1007),0),MATCH(DI$2,'CAMAGUI DATA UNIFICADA'!$C$1:$T$1,0)),"")</f>
        <v/>
      </c>
      <c r="DJ101" s="139" t="str">
        <f t="array" ref="DJ101">IFERROR(INDEX('CAMAGUI DATA UNIFICADA'!$C$2:$T1007,MATCH(1,($A101='CAMAGUI DATA UNIFICADA'!$A$2:$A1007)*($DF$1='CAMAGUI DATA UNIFICADA'!$B$2:$B1007),0),MATCH(DJ$2,'CAMAGUI DATA UNIFICADA'!$C$1:$T$1,0)),"")</f>
        <v/>
      </c>
      <c r="DK101" s="2" t="str">
        <f t="array" ref="DK101">IFERROR(INDEX('CAMAGUI DATA UNIFICADA'!$C$2:$T1007,MATCH(1,($A101='CAMAGUI DATA UNIFICADA'!$A$2:$A1007)*($DF$1='CAMAGUI DATA UNIFICADA'!$B$2:$B1007),0),MATCH(DK$2,'CAMAGUI DATA UNIFICADA'!$C$1:$T$1,0)),"")</f>
        <v/>
      </c>
      <c r="DL101" s="2" t="str">
        <f t="array" ref="DL101">IFERROR(INDEX('CAMAGUI DATA UNIFICADA'!$C$2:$T1007,MATCH(1,($A101='CAMAGUI DATA UNIFICADA'!$A$2:$A1007)*($DF$1='CAMAGUI DATA UNIFICADA'!$B$2:$B1007),0),MATCH(DL$2,'CAMAGUI DATA UNIFICADA'!$C$1:$T$1,0)),"")</f>
        <v/>
      </c>
      <c r="DM101" s="33" t="str">
        <f t="array" ref="DM101">IFERROR(INDEX('CAMAGUI DATA UNIFICADA'!$C$2:$T1007,MATCH(1,($A101='CAMAGUI DATA UNIFICADA'!$A$2:$A1007)*($DF$1='CAMAGUI DATA UNIFICADA'!$B$2:$B1007),0),MATCH(DM$2,'CAMAGUI DATA UNIFICADA'!$C$1:$T$1,0)),"")</f>
        <v/>
      </c>
      <c r="DN101" s="60" t="str">
        <f t="array" ref="DN101">IFERROR(INDEX('CAMAGUI DATA UNIFICADA'!$C$2:$T1007,MATCH(1,($A101='CAMAGUI DATA UNIFICADA'!$A$2:$A1007)*($DF$1='CAMAGUI DATA UNIFICADA'!$B$2:$B1007),0),MATCH(DN$2,'CAMAGUI DATA UNIFICADA'!$C$1:$T$1,0)),"")</f>
        <v/>
      </c>
      <c r="DO101" s="33" t="str">
        <f t="array" ref="DO101">IFERROR(INDEX('CAMAGUI DATA UNIFICADA'!$C$2:$T1007,MATCH(1,($A101='CAMAGUI DATA UNIFICADA'!$A$2:$A1007)*($DF$1='CAMAGUI DATA UNIFICADA'!$B$2:$B1007),0),MATCH(DO$2,'CAMAGUI DATA UNIFICADA'!$C$1:$T$1,0)),"")</f>
        <v/>
      </c>
      <c r="DP101" s="23" t="str">
        <f t="array" ref="DP101">IFERROR(INDEX('CAMAGUI DATA UNIFICADA'!$C$2:$T1007,MATCH(1,($A101='CAMAGUI DATA UNIFICADA'!$A$2:$A1007)*($DF$1='CAMAGUI DATA UNIFICADA'!$B$2:$B1007),0),MATCH(DP$2,'CAMAGUI DATA UNIFICADA'!$C$1:$T$1,0)),"")</f>
        <v/>
      </c>
      <c r="DQ101" s="23" t="str">
        <f t="array" ref="DQ101">IFERROR(INDEX('CAMAGUI DATA UNIFICADA'!$C$2:$T1007,MATCH(1,($A101='CAMAGUI DATA UNIFICADA'!$A$2:$A1007)*($DF$1='CAMAGUI DATA UNIFICADA'!$B$2:$B1007),0),MATCH(DQ$2,'CAMAGUI DATA UNIFICADA'!$C$1:$T$1,0)),"")</f>
        <v/>
      </c>
      <c r="DR101" s="2" t="str">
        <f t="array" ref="DR101">IFERROR(INDEX('CAMAGUI DATA UNIFICADA'!$C$2:$T1007,MATCH(1,($A101='CAMAGUI DATA UNIFICADA'!$A$2:$A1007)*($DF$1='CAMAGUI DATA UNIFICADA'!$B$2:$B1007),0),MATCH(DR$2,'CAMAGUI DATA UNIFICADA'!$C$1:$T$1,0)),"")</f>
        <v/>
      </c>
      <c r="DS101" s="2" t="str">
        <f t="array" ref="DS101">IFERROR(INDEX('CAMAGUI DATA UNIFICADA'!$C$2:$T1007,MATCH(1,($A101='CAMAGUI DATA UNIFICADA'!$A$2:$A1007)*($DF$1='CAMAGUI DATA UNIFICADA'!$B$2:$B1007),0),MATCH(DS$2,'CAMAGUI DATA UNIFICADA'!$C$1:$T$1,0)),"")</f>
        <v/>
      </c>
      <c r="DT101" s="2" t="str">
        <f t="array" ref="DT101">IFERROR(INDEX('CAMAGUI DATA UNIFICADA'!$C$2:$T1007,MATCH(1,($A101='CAMAGUI DATA UNIFICADA'!$A$2:$A1007)*($DF$1='CAMAGUI DATA UNIFICADA'!$B$2:$B1007),0),MATCH(DT$2,'CAMAGUI DATA UNIFICADA'!$C$1:$T$1,0)),"")</f>
        <v/>
      </c>
      <c r="DU101" s="33" t="str">
        <f t="array" ref="DU101">IFERROR(INDEX('CAMAGUI DATA UNIFICADA'!$C$2:$T1007,MATCH(1,($A101='CAMAGUI DATA UNIFICADA'!$A$2:$A1007)*($DF$1='CAMAGUI DATA UNIFICADA'!$B$2:$B1007),0),MATCH(DU$2,'CAMAGUI DATA UNIFICADA'!$C$1:$T$1,0)),"")</f>
        <v/>
      </c>
      <c r="DV101" s="60" t="str">
        <f t="array" ref="DV101">IFERROR(INDEX('CAMAGUI DATA UNIFICADA'!$C$2:$T1007,MATCH(1,($A101='CAMAGUI DATA UNIFICADA'!$A$2:$A1007)*($DF$1='CAMAGUI DATA UNIFICADA'!$B$2:$B1007),0),MATCH(DV$2,'CAMAGUI DATA UNIFICADA'!$C$1:$T$1,0)),"")</f>
        <v/>
      </c>
      <c r="DW101" s="140" t="str">
        <f t="array" ref="DW101">IFERROR(INDEX('CAMAGUI DATA UNIFICADA'!$C$2:$T1007,MATCH(1,($A101='CAMAGUI DATA UNIFICADA'!$A$2:$A1007)*($DF$1='CAMAGUI DATA UNIFICADA'!$B$2:$B1007),0),MATCH(DW$2,'CAMAGUI DATA UNIFICADA'!$C$1:$T$1,0)),"")</f>
        <v/>
      </c>
      <c r="DX101" s="144" t="str">
        <f t="array" ref="DX101">IFERROR(INDEX('CAMAGUI DATA UNIFICADA'!$C$2:$T1007,MATCH(1,($A101='CAMAGUI DATA UNIFICADA'!$A$2:$A1007)*($DX$1='CAMAGUI DATA UNIFICADA'!$B$2:$B1007),0),MATCH(DX$2,'CAMAGUI DATA UNIFICADA'!$C$1:$T$1,0)),"")</f>
        <v/>
      </c>
      <c r="DY101" s="60" t="str">
        <f t="array" ref="DY101">IFERROR(INDEX('CAMAGUI DATA UNIFICADA'!$C$2:$T1007,MATCH(1,($A101='CAMAGUI DATA UNIFICADA'!$A$2:$A1007)*($DX$1='CAMAGUI DATA UNIFICADA'!$B$2:$B1007),0),MATCH(DY$2,'CAMAGUI DATA UNIFICADA'!$C$1:$T$1,0)),"")</f>
        <v/>
      </c>
      <c r="DZ101" s="60" t="str">
        <f t="array" ref="DZ101">IFERROR(INDEX('CAMAGUI DATA UNIFICADA'!$C$2:$T1007,MATCH(1,($A101='CAMAGUI DATA UNIFICADA'!$A$2:$A1007)*($DX$1='CAMAGUI DATA UNIFICADA'!$B$2:$B1007),0),MATCH(DZ$2,'CAMAGUI DATA UNIFICADA'!$C$1:$T$1,0)),"")</f>
        <v/>
      </c>
      <c r="EA101" s="60" t="str">
        <f t="array" ref="EA101">IFERROR(INDEX('CAMAGUI DATA UNIFICADA'!$C$2:$T1007,MATCH(1,($A101='CAMAGUI DATA UNIFICADA'!$A$2:$A1007)*($DX$1='CAMAGUI DATA UNIFICADA'!$B$2:$B1007),0),MATCH(EA$2,'CAMAGUI DATA UNIFICADA'!$C$1:$T$1,0)),"")</f>
        <v/>
      </c>
      <c r="EB101" s="60" t="str">
        <f t="array" ref="EB101">IFERROR(INDEX('CAMAGUI DATA UNIFICADA'!$C$2:$T1007,MATCH(1,($A101='CAMAGUI DATA UNIFICADA'!$A$2:$A1007)*($DX$1='CAMAGUI DATA UNIFICADA'!$B$2:$B1007),0),MATCH(EB$2,'CAMAGUI DATA UNIFICADA'!$C$1:$T$1,0)),"")</f>
        <v/>
      </c>
      <c r="EC101" s="60" t="str">
        <f t="array" ref="EC101">IFERROR(INDEX('CAMAGUI DATA UNIFICADA'!$C$2:$T1007,MATCH(1,($A101='CAMAGUI DATA UNIFICADA'!$A$2:$A1007)*($DX$1='CAMAGUI DATA UNIFICADA'!$B$2:$B1007),0),MATCH(EC$2,'CAMAGUI DATA UNIFICADA'!$C$1:$T$1,0)),"")</f>
        <v/>
      </c>
      <c r="ED101" s="60" t="str">
        <f t="array" ref="ED101">IFERROR(INDEX('CAMAGUI DATA UNIFICADA'!$C$2:$T1007,MATCH(1,($A101='CAMAGUI DATA UNIFICADA'!$A$2:$A1007)*($DX$1='CAMAGUI DATA UNIFICADA'!$B$2:$B1007),0),MATCH(ED$2,'CAMAGUI DATA UNIFICADA'!$C$1:$T$1,0)),"")</f>
        <v/>
      </c>
      <c r="EE101" s="60" t="str">
        <f t="array" ref="EE101">IFERROR(INDEX('CAMAGUI DATA UNIFICADA'!$C$2:$T1007,MATCH(1,($A101='CAMAGUI DATA UNIFICADA'!$A$2:$A1007)*($DX$1='CAMAGUI DATA UNIFICADA'!$B$2:$B1007),0),MATCH(EE$2,'CAMAGUI DATA UNIFICADA'!$C$1:$T$1,0)),"")</f>
        <v/>
      </c>
      <c r="EF101" s="60" t="str">
        <f t="array" ref="EF101">IFERROR(INDEX('CAMAGUI DATA UNIFICADA'!$C$2:$T1007,MATCH(1,($A101='CAMAGUI DATA UNIFICADA'!$A$2:$A1007)*($DX$1='CAMAGUI DATA UNIFICADA'!$B$2:$B1007),0),MATCH(EF$2,'CAMAGUI DATA UNIFICADA'!$C$1:$T$1,0)),"")</f>
        <v/>
      </c>
      <c r="EG101" s="60" t="str">
        <f t="array" ref="EG101">IFERROR(INDEX('CAMAGUI DATA UNIFICADA'!$C$2:$T1007,MATCH(1,($A101='CAMAGUI DATA UNIFICADA'!$A$2:$A1007)*($DX$1='CAMAGUI DATA UNIFICADA'!$B$2:$B1007),0),MATCH(EG$2,'CAMAGUI DATA UNIFICADA'!$C$1:$T$1,0)),"")</f>
        <v/>
      </c>
      <c r="EH101" s="60" t="str">
        <f t="array" ref="EH101">IFERROR(INDEX('CAMAGUI DATA UNIFICADA'!$C$2:$T1007,MATCH(1,($A101='CAMAGUI DATA UNIFICADA'!$A$2:$A1007)*($DX$1='CAMAGUI DATA UNIFICADA'!$B$2:$B1007),0),MATCH(EH$2,'CAMAGUI DATA UNIFICADA'!$C$1:$T$1,0)),"")</f>
        <v/>
      </c>
      <c r="EI101" s="60" t="str">
        <f t="array" ref="EI101">IFERROR(INDEX('CAMAGUI DATA UNIFICADA'!$C$2:$T1007,MATCH(1,($A101='CAMAGUI DATA UNIFICADA'!$A$2:$A1007)*($DX$1='CAMAGUI DATA UNIFICADA'!$B$2:$B1007),0),MATCH(EI$2,'CAMAGUI DATA UNIFICADA'!$C$1:$T$1,0)),"")</f>
        <v/>
      </c>
      <c r="EJ101" s="60" t="str">
        <f t="array" ref="EJ101">IFERROR(INDEX('CAMAGUI DATA UNIFICADA'!$C$2:$T1007,MATCH(1,($A101='CAMAGUI DATA UNIFICADA'!$A$2:$A1007)*($DX$1='CAMAGUI DATA UNIFICADA'!$B$2:$B1007),0),MATCH(EJ$2,'CAMAGUI DATA UNIFICADA'!$C$1:$T$1,0)),"")</f>
        <v/>
      </c>
      <c r="EK101" s="60" t="str">
        <f t="array" ref="EK101">IFERROR(INDEX('CAMAGUI DATA UNIFICADA'!$C$2:$T1007,MATCH(1,($A101='CAMAGUI DATA UNIFICADA'!$A$2:$A1007)*($DX$1='CAMAGUI DATA UNIFICADA'!$B$2:$B1007),0),MATCH(EK$2,'CAMAGUI DATA UNIFICADA'!$C$1:$T$1,0)),"")</f>
        <v/>
      </c>
      <c r="EL101" s="60" t="str">
        <f t="array" ref="EL101">IFERROR(INDEX('CAMAGUI DATA UNIFICADA'!$C$2:$T1007,MATCH(1,($A101='CAMAGUI DATA UNIFICADA'!$A$2:$A1007)*($DX$1='CAMAGUI DATA UNIFICADA'!$B$2:$B1007),0),MATCH(EL$2,'CAMAGUI DATA UNIFICADA'!$C$1:$T$1,0)),"")</f>
        <v/>
      </c>
      <c r="EM101" s="60" t="str">
        <f t="array" ref="EM101">IFERROR(INDEX('CAMAGUI DATA UNIFICADA'!$C$2:$T1007,MATCH(1,($A101='CAMAGUI DATA UNIFICADA'!$A$2:$A1007)*($DX$1='CAMAGUI DATA UNIFICADA'!$B$2:$B1007),0),MATCH(EM$2,'CAMAGUI DATA UNIFICADA'!$C$1:$T$1,0)),"")</f>
        <v/>
      </c>
      <c r="EN101" s="60" t="str">
        <f t="array" ref="EN101">IFERROR(INDEX('CAMAGUI DATA UNIFICADA'!$C$2:$T1007,MATCH(1,($A101='CAMAGUI DATA UNIFICADA'!$A$2:$A1007)*($DX$1='CAMAGUI DATA UNIFICADA'!$B$2:$B1007),0),MATCH(EN$2,'CAMAGUI DATA UNIFICADA'!$C$1:$T$1,0)),"")</f>
        <v/>
      </c>
      <c r="EO101" s="140" t="str">
        <f t="array" ref="EO101">IFERROR(INDEX('CAMAGUI DATA UNIFICADA'!$C$2:$T1007,MATCH(1,($A101='CAMAGUI DATA UNIFICADA'!$A$2:$A1007)*($DX$1='CAMAGUI DATA UNIFICADA'!$B$2:$B1007),0),MATCH(EO$2,'CAMAGUI DATA UNIFICADA'!$C$1:$T$1,0)),"")</f>
        <v/>
      </c>
    </row>
    <row r="102">
      <c r="A102" s="137">
        <v>45642.0</v>
      </c>
      <c r="B102" s="138" t="str">
        <f t="array" ref="B102">IFERROR(INDEX('CAMAGUI DATA UNIFICADA'!$C$2:$T1007,MATCH(1,($A102='CAMAGUI DATA UNIFICADA'!$A$2:$A1007)*($B$1='CAMAGUI DATA UNIFICADA'!$B$2:$B1007),0),MATCH(B$2,'CAMAGUI DATA UNIFICADA'!$C$1:$T$1,0)),"")</f>
        <v>CA1101224</v>
      </c>
      <c r="C102" s="2">
        <f t="array" ref="C102">IFERROR(INDEX('CAMAGUI DATA UNIFICADA'!$C$2:$T1007,MATCH(1,($A102='CAMAGUI DATA UNIFICADA'!$A$2:$A1007)*($B$1='CAMAGUI DATA UNIFICADA'!$B$2:$B1007),0),MATCH(C$2,'CAMAGUI DATA UNIFICADA'!$C$1:$T$1,0)),"")</f>
        <v>125</v>
      </c>
      <c r="D102" s="2">
        <f t="array" ref="D102">IFERROR(INDEX('CAMAGUI DATA UNIFICADA'!$C$2:$T1007,MATCH(1,($A102='CAMAGUI DATA UNIFICADA'!$A$2:$A1007)*($B$1='CAMAGUI DATA UNIFICADA'!$B$2:$B1007),0),MATCH(D$2,'CAMAGUI DATA UNIFICADA'!$C$1:$T$1,0)),"")</f>
        <v>512.5</v>
      </c>
      <c r="E102" s="2" t="str">
        <f t="array" ref="E102">IFERROR(INDEX('CAMAGUI DATA UNIFICADA'!$C$2:$T1007,MATCH(1,($A102='CAMAGUI DATA UNIFICADA'!$A$2:$A1007)*($B$1='CAMAGUI DATA UNIFICADA'!$B$2:$B1007),0),MATCH(E$2,'CAMAGUI DATA UNIFICADA'!$C$1:$T$1,0)),"")</f>
        <v>NICO CLSC POST</v>
      </c>
      <c r="F102" s="139">
        <f t="array" ref="F102">IFERROR(INDEX('CAMAGUI DATA UNIFICADA'!$C$2:$T1007,MATCH(1,($A102='CAMAGUI DATA UNIFICADA'!$A$2:$A1007)*($B$1='CAMAGUI DATA UNIFICADA'!$B$2:$B1007),0),MATCH(F$2,'CAMAGUI DATA UNIFICADA'!$C$1:$T$1,0)),"")</f>
        <v>727.545</v>
      </c>
      <c r="G102" s="2">
        <f t="array" ref="G102">IFERROR(INDEX('CAMAGUI DATA UNIFICADA'!$C$2:$T1007,MATCH(1,($A102='CAMAGUI DATA UNIFICADA'!$A$2:$A1007)*($B$1='CAMAGUI DATA UNIFICADA'!$B$2:$B1007),0),MATCH(G$2,'CAMAGUI DATA UNIFICADA'!$C$1:$T$1,0)),"")</f>
        <v>1.79</v>
      </c>
      <c r="H102" s="2">
        <f t="array" ref="H102">IFERROR(INDEX('CAMAGUI DATA UNIFICADA'!$C$2:$T1007,MATCH(1,($A102='CAMAGUI DATA UNIFICADA'!$A$2:$A1007)*($B$1='CAMAGUI DATA UNIFICADA'!$B$2:$B1007),0),MATCH(H$2,'CAMAGUI DATA UNIFICADA'!$C$1:$T$1,0)),"")</f>
        <v>0</v>
      </c>
      <c r="I102" s="33">
        <f t="array" ref="I102">IFERROR(INDEX('CAMAGUI DATA UNIFICADA'!$C$2:$T1007,MATCH(1,($A102='CAMAGUI DATA UNIFICADA'!$A$2:$A1007)*($B$1='CAMAGUI DATA UNIFICADA'!$B$2:$B1007),0),MATCH(I$2,'CAMAGUI DATA UNIFICADA'!$C$1:$T$1,0)),"")</f>
        <v>12.63312</v>
      </c>
      <c r="J102" s="60">
        <f t="array" ref="J102">IFERROR(INDEX('CAMAGUI DATA UNIFICADA'!$C$2:$T1007,MATCH(1,($A102='CAMAGUI DATA UNIFICADA'!$A$2:$A1007)*($B$1='CAMAGUI DATA UNIFICADA'!$B$2:$B1007),0),MATCH(J$2,'CAMAGUI DATA UNIFICADA'!$C$1:$T$1,0)),"")</f>
        <v>552772.4128</v>
      </c>
      <c r="K102" s="33" t="str">
        <f t="array" ref="K102">IFERROR(INDEX('CAMAGUI DATA UNIFICADA'!$C$2:$T1007,MATCH(1,($A102='CAMAGUI DATA UNIFICADA'!$A$2:$A1007)*($B$1='CAMAGUI DATA UNIFICADA'!$B$2:$B1007),0),MATCH(K$2,'CAMAGUI DATA UNIFICADA'!$C$1:$T$1,0)),"")</f>
        <v/>
      </c>
      <c r="L102" s="23">
        <f t="array" ref="L102">IFERROR(INDEX('CAMAGUI DATA UNIFICADA'!$C$2:$T1007,MATCH(1,($A102='CAMAGUI DATA UNIFICADA'!$A$2:$A1007)*($B$1='CAMAGUI DATA UNIFICADA'!$B$2:$B1007),0),MATCH(L$2,'CAMAGUI DATA UNIFICADA'!$C$1:$T$1,0)),"")</f>
        <v>0.4422179302</v>
      </c>
      <c r="M102" s="23">
        <f t="array" ref="M102">IFERROR(INDEX('CAMAGUI DATA UNIFICADA'!$C$2:$T1007,MATCH(1,($A102='CAMAGUI DATA UNIFICADA'!$A$2:$A1007)*($B$1='CAMAGUI DATA UNIFICADA'!$B$2:$B1007),0),MATCH(M$2,'CAMAGUI DATA UNIFICADA'!$C$1:$T$1,0)),"")</f>
        <v>0.6</v>
      </c>
      <c r="N102" s="60">
        <f t="array" ref="N102">IFERROR(INDEX('CAMAGUI DATA UNIFICADA'!$C$2:$T1007,MATCH(1,($A102='CAMAGUI DATA UNIFICADA'!$A$2:$A1007)*($B$1='CAMAGUI DATA UNIFICADA'!$B$2:$B1007),0),MATCH(N$2,'CAMAGUI DATA UNIFICADA'!$C$1:$T$1,0)),"")</f>
        <v>91575.09158</v>
      </c>
      <c r="O102" s="2">
        <f t="array" ref="O102">IFERROR(INDEX('CAMAGUI DATA UNIFICADA'!$C$2:$T1007,MATCH(1,($A102='CAMAGUI DATA UNIFICADA'!$A$2:$A1007)*($B$1='CAMAGUI DATA UNIFICADA'!$B$2:$B1007),0),MATCH(O$2,'CAMAGUI DATA UNIFICADA'!$C$1:$T$1,0)),"")</f>
        <v>2.2</v>
      </c>
      <c r="P102" s="2">
        <f t="array" ref="P102">IFERROR(INDEX('CAMAGUI DATA UNIFICADA'!$C$2:$T1007,MATCH(1,($A102='CAMAGUI DATA UNIFICADA'!$A$2:$A1007)*($B$1='CAMAGUI DATA UNIFICADA'!$B$2:$B1007),0),MATCH(P$2,'CAMAGUI DATA UNIFICADA'!$C$1:$T$1,0)),"")</f>
        <v>3.99</v>
      </c>
      <c r="Q102" s="33">
        <f t="array" ref="Q102">IFERROR(INDEX('CAMAGUI DATA UNIFICADA'!$C$2:$T1007,MATCH(1,($A102='CAMAGUI DATA UNIFICADA'!$A$2:$A1007)*($B$1='CAMAGUI DATA UNIFICADA'!$B$2:$B1007),0),MATCH(Q$2,'CAMAGUI DATA UNIFICADA'!$C$1:$T$1,0)),"")</f>
        <v>8.54292</v>
      </c>
      <c r="R102" s="60">
        <f t="array" ref="R102">IFERROR(INDEX('CAMAGUI DATA UNIFICADA'!$C$2:$T1007,MATCH(1,($A102='CAMAGUI DATA UNIFICADA'!$A$2:$A1007)*($B$1='CAMAGUI DATA UNIFICADA'!$B$2:$B1007),0),MATCH(R$2,'CAMAGUI DATA UNIFICADA'!$C$1:$T$1,0)),"")</f>
        <v>308.6327811</v>
      </c>
      <c r="S102" s="140">
        <f t="array" ref="S102">IFERROR(INDEX('CAMAGUI DATA UNIFICADA'!$C$2:$T1007,MATCH(1,($A102='CAMAGUI DATA UNIFICADA'!$A$2:$A1007)*($B$1='CAMAGUI DATA UNIFICADA'!$B$2:$B1007),0),MATCH(S$2,'CAMAGUI DATA UNIFICADA'!$C$1:$T$1,0)),"")</f>
        <v>45.90819528</v>
      </c>
      <c r="T102" s="138" t="str">
        <f t="array" ref="T102">IFERROR(INDEX('CAMAGUI DATA UNIFICADA'!$C$2:$T1007,MATCH(1,($A102='CAMAGUI DATA UNIFICADA'!$A$2:$A1007)*($T$1='CAMAGUI DATA UNIFICADA'!$B$2:$B1007),0),MATCH(T$2,'CAMAGUI DATA UNIFICADA'!$C$1:$T$1,0)),"")</f>
        <v>CA2101224</v>
      </c>
      <c r="U102" s="2">
        <f t="array" ref="U102">IFERROR(INDEX('CAMAGUI DATA UNIFICADA'!$C$2:$T1007,MATCH(1,($A102='CAMAGUI DATA UNIFICADA'!$A$2:$A1007)*($T$1='CAMAGUI DATA UNIFICADA'!$B$2:$B1007),0),MATCH(U$2,'CAMAGUI DATA UNIFICADA'!$C$1:$T$1,0)),"")</f>
        <v>62.5</v>
      </c>
      <c r="V102" s="2">
        <f t="array" ref="V102">IFERROR(INDEX('CAMAGUI DATA UNIFICADA'!$C$2:$T1007,MATCH(1,($A102='CAMAGUI DATA UNIFICADA'!$A$2:$A1007)*($T$1='CAMAGUI DATA UNIFICADA'!$B$2:$B1007),0),MATCH(V$2,'CAMAGUI DATA UNIFICADA'!$C$1:$T$1,0)),"")</f>
        <v>336</v>
      </c>
      <c r="W102" s="2" t="str">
        <f t="array" ref="W102">IFERROR(INDEX('CAMAGUI DATA UNIFICADA'!$C$2:$T1007,MATCH(1,($A102='CAMAGUI DATA UNIFICADA'!$A$2:$A1007)*($T$1='CAMAGUI DATA UNIFICADA'!$B$2:$B1007),0),MATCH(W$2,'CAMAGUI DATA UNIFICADA'!$C$1:$T$1,0)),"")</f>
        <v>NICO CLSC POST</v>
      </c>
      <c r="X102" s="139">
        <f t="array" ref="X102">IFERROR(INDEX('CAMAGUI DATA UNIFICADA'!$C$2:$T1007,MATCH(1,($A102='CAMAGUI DATA UNIFICADA'!$A$2:$A1007)*($T$1='CAMAGUI DATA UNIFICADA'!$B$2:$B1007),0),MATCH(X$2,'CAMAGUI DATA UNIFICADA'!$C$1:$T$1,0)),"")</f>
        <v>476.9856</v>
      </c>
      <c r="Y102" s="2">
        <f t="array" ref="Y102">IFERROR(INDEX('CAMAGUI DATA UNIFICADA'!$C$2:$T1007,MATCH(1,($A102='CAMAGUI DATA UNIFICADA'!$A$2:$A1007)*($T$1='CAMAGUI DATA UNIFICADA'!$B$2:$B1007),0),MATCH(Y$2,'CAMAGUI DATA UNIFICADA'!$C$1:$T$1,0)),"")</f>
        <v>1.73</v>
      </c>
      <c r="Z102" s="2">
        <f t="array" ref="Z102">IFERROR(INDEX('CAMAGUI DATA UNIFICADA'!$C$2:$T1007,MATCH(1,($A102='CAMAGUI DATA UNIFICADA'!$A$2:$A1007)*($T$1='CAMAGUI DATA UNIFICADA'!$B$2:$B1007),0),MATCH(Z$2,'CAMAGUI DATA UNIFICADA'!$C$1:$T$1,0)),"")</f>
        <v>0</v>
      </c>
      <c r="AA102" s="2">
        <f t="array" ref="AA102">IFERROR(INDEX('CAMAGUI DATA UNIFICADA'!$C$2:$T1007,MATCH(1,($A102='CAMAGUI DATA UNIFICADA'!$A$2:$A1007)*($T$1='CAMAGUI DATA UNIFICADA'!$B$2:$B1007),0),MATCH(AA$2,'CAMAGUI DATA UNIFICADA'!$C$1:$T$1,0)),"")</f>
        <v>12.74544</v>
      </c>
      <c r="AB102" s="60">
        <f t="array" ref="AB102">IFERROR(INDEX('CAMAGUI DATA UNIFICADA'!$C$2:$T1007,MATCH(1,($A102='CAMAGUI DATA UNIFICADA'!$A$2:$A1007)*($T$1='CAMAGUI DATA UNIFICADA'!$B$2:$B1007),0),MATCH(AB$2,'CAMAGUI DATA UNIFICADA'!$C$1:$T$1,0)),"")</f>
        <v>283451.71</v>
      </c>
      <c r="AC102" s="33" t="str">
        <f t="array" ref="AC102">IFERROR(INDEX('CAMAGUI DATA UNIFICADA'!$C$2:$T1007,MATCH(1,($A102='CAMAGUI DATA UNIFICADA'!$A$2:$A1007)*($T$1='CAMAGUI DATA UNIFICADA'!$B$2:$B1007),0),MATCH(AC$2,'CAMAGUI DATA UNIFICADA'!$C$1:$T$1,0)),"")</f>
        <v/>
      </c>
      <c r="AD102" s="23">
        <f t="array" ref="AD102">IFERROR(INDEX('CAMAGUI DATA UNIFICADA'!$C$2:$T1007,MATCH(1,($A102='CAMAGUI DATA UNIFICADA'!$A$2:$A1007)*($T$1='CAMAGUI DATA UNIFICADA'!$B$2:$B1007),0),MATCH(AD$2,'CAMAGUI DATA UNIFICADA'!$C$1:$T$1,0)),"")</f>
        <v>0.2983702211</v>
      </c>
      <c r="AE102" s="23">
        <f t="array" ref="AE102">IFERROR(INDEX('CAMAGUI DATA UNIFICADA'!$C$2:$T1007,MATCH(1,($A102='CAMAGUI DATA UNIFICADA'!$A$2:$A1007)*($T$1='CAMAGUI DATA UNIFICADA'!$B$2:$B1007),0),MATCH(AE$2,'CAMAGUI DATA UNIFICADA'!$C$1:$T$1,0)),"")</f>
        <v>0.55</v>
      </c>
      <c r="AF102" s="60">
        <f t="array" ref="AF102">IFERROR(INDEX('CAMAGUI DATA UNIFICADA'!$C$2:$T1007,MATCH(1,($A102='CAMAGUI DATA UNIFICADA'!$A$2:$A1007)*($T$1='CAMAGUI DATA UNIFICADA'!$B$2:$B1007),0),MATCH(AF$2,'CAMAGUI DATA UNIFICADA'!$C$1:$T$1,0)),"")</f>
        <v>87083.33333</v>
      </c>
      <c r="AG102" s="2">
        <f t="array" ref="AG102">IFERROR(INDEX('CAMAGUI DATA UNIFICADA'!$C$2:$T1007,MATCH(1,($A102='CAMAGUI DATA UNIFICADA'!$A$2:$A1007)*($T$1='CAMAGUI DATA UNIFICADA'!$B$2:$B1007),0),MATCH(AG$2,'CAMAGUI DATA UNIFICADA'!$C$1:$T$1,0)),"")</f>
        <v>2.2</v>
      </c>
      <c r="AH102" s="2">
        <f t="array" ref="AH102">IFERROR(INDEX('CAMAGUI DATA UNIFICADA'!$C$2:$T1007,MATCH(1,($A102='CAMAGUI DATA UNIFICADA'!$A$2:$A1007)*($T$1='CAMAGUI DATA UNIFICADA'!$B$2:$B1007),0),MATCH(AH$2,'CAMAGUI DATA UNIFICADA'!$C$1:$T$1,0)),"")</f>
        <v>3.93</v>
      </c>
      <c r="AI102" s="33">
        <f t="array" ref="AI102">IFERROR(INDEX('CAMAGUI DATA UNIFICADA'!$C$2:$T1007,MATCH(1,($A102='CAMAGUI DATA UNIFICADA'!$A$2:$A1007)*($T$1='CAMAGUI DATA UNIFICADA'!$B$2:$B1007),0),MATCH(AI$2,'CAMAGUI DATA UNIFICADA'!$C$1:$T$1,0)),"")</f>
        <v>8.60844</v>
      </c>
      <c r="AJ102" s="60">
        <f t="array" ref="AJ102">IFERROR(INDEX('CAMAGUI DATA UNIFICADA'!$C$2:$T1007,MATCH(1,($A102='CAMAGUI DATA UNIFICADA'!$A$2:$A1007)*($T$1='CAMAGUI DATA UNIFICADA'!$B$2:$B1007),0),MATCH(AJ$2,'CAMAGUI DATA UNIFICADA'!$C$1:$T$1,0)),"")</f>
        <v>213.0427644</v>
      </c>
      <c r="AK102" s="140">
        <f t="array" ref="AK102">IFERROR(INDEX('CAMAGUI DATA UNIFICADA'!$C$2:$T1007,MATCH(1,($A102='CAMAGUI DATA UNIFICADA'!$A$2:$A1007)*($T$1='CAMAGUI DATA UNIFICADA'!$B$2:$B1007),0),MATCH(AK$2,'CAMAGUI DATA UNIFICADA'!$C$1:$T$1,0)),"")</f>
        <v>37.63569111</v>
      </c>
      <c r="AL102" s="138" t="str">
        <f t="array" ref="AL102">IFERROR(INDEX('CAMAGUI DATA UNIFICADA'!$C$2:$T1007,MATCH(1,($A102='CAMAGUI DATA UNIFICADA'!$A$2:$A1007)*($AL$1='CAMAGUI DATA UNIFICADA'!$B$2:$B1007),0),MATCH(AL$2,'CAMAGUI DATA UNIFICADA'!$C$1:$T$1,0)),"")</f>
        <v>CA3101224</v>
      </c>
      <c r="AM102" s="2">
        <f t="array" ref="AM102">IFERROR(INDEX('CAMAGUI DATA UNIFICADA'!$C$2:$T1007,MATCH(1,($A102='CAMAGUI DATA UNIFICADA'!$A$2:$A1007)*($AL$1='CAMAGUI DATA UNIFICADA'!$B$2:$B1007),0),MATCH(AM$2,'CAMAGUI DATA UNIFICADA'!$C$1:$T$1,0)),"")</f>
        <v>75</v>
      </c>
      <c r="AN102" s="2">
        <f t="array" ref="AN102">IFERROR(INDEX('CAMAGUI DATA UNIFICADA'!$C$2:$T1007,MATCH(1,($A102='CAMAGUI DATA UNIFICADA'!$A$2:$A1007)*($AL$1='CAMAGUI DATA UNIFICADA'!$B$2:$B1007),0),MATCH(AN$2,'CAMAGUI DATA UNIFICADA'!$C$1:$T$1,0)),"")</f>
        <v>412</v>
      </c>
      <c r="AO102" s="2" t="str">
        <f t="array" ref="AO102">IFERROR(INDEX('CAMAGUI DATA UNIFICADA'!$C$2:$T1007,MATCH(1,($A102='CAMAGUI DATA UNIFICADA'!$A$2:$A1007)*($AL$1='CAMAGUI DATA UNIFICADA'!$B$2:$B1007),0),MATCH(AO$2,'CAMAGUI DATA UNIFICADA'!$C$1:$T$1,0)),"")</f>
        <v>NICO CLSC POST</v>
      </c>
      <c r="AP102" s="139">
        <f t="array" ref="AP102">IFERROR(INDEX('CAMAGUI DATA UNIFICADA'!$C$2:$T1007,MATCH(1,($A102='CAMAGUI DATA UNIFICADA'!$A$2:$A1007)*($AL$1='CAMAGUI DATA UNIFICADA'!$B$2:$B1007),0),MATCH(AP$2,'CAMAGUI DATA UNIFICADA'!$C$1:$T$1,0)),"")</f>
        <v>584.8752</v>
      </c>
      <c r="AQ102" s="2">
        <f t="array" ref="AQ102">IFERROR(INDEX('CAMAGUI DATA UNIFICADA'!$C$2:$T1007,MATCH(1,($A102='CAMAGUI DATA UNIFICADA'!$A$2:$A1007)*($AL$1='CAMAGUI DATA UNIFICADA'!$B$2:$B1007),0),MATCH(AQ$2,'CAMAGUI DATA UNIFICADA'!$C$1:$T$1,0)),"")</f>
        <v>1.89</v>
      </c>
      <c r="AR102" s="2">
        <f t="array" ref="AR102">IFERROR(INDEX('CAMAGUI DATA UNIFICADA'!$C$2:$T1007,MATCH(1,($A102='CAMAGUI DATA UNIFICADA'!$A$2:$A1007)*($AL$1='CAMAGUI DATA UNIFICADA'!$B$2:$B1007),0),MATCH(AR$2,'CAMAGUI DATA UNIFICADA'!$C$1:$T$1,0)),"")</f>
        <v>0</v>
      </c>
      <c r="AS102" s="33">
        <f t="array" ref="AS102">IFERROR(INDEX('CAMAGUI DATA UNIFICADA'!$C$2:$T1007,MATCH(1,($A102='CAMAGUI DATA UNIFICADA'!$A$2:$A1007)*($AL$1='CAMAGUI DATA UNIFICADA'!$B$2:$B1007),0),MATCH(AS$2,'CAMAGUI DATA UNIFICADA'!$C$1:$T$1,0)),"")</f>
        <v>12.44592</v>
      </c>
      <c r="AT102" s="60">
        <f t="array" ref="AT102">IFERROR(INDEX('CAMAGUI DATA UNIFICADA'!$C$2:$T1007,MATCH(1,($A102='CAMAGUI DATA UNIFICADA'!$A$2:$A1007)*($AL$1='CAMAGUI DATA UNIFICADA'!$B$2:$B1007),0),MATCH(AT$2,'CAMAGUI DATA UNIFICADA'!$C$1:$T$1,0)),"")</f>
        <v>318839.7457</v>
      </c>
      <c r="AU102" s="33" t="str">
        <f t="array" ref="AU102">IFERROR(INDEX('CAMAGUI DATA UNIFICADA'!$C$2:$T1007,MATCH(1,($A102='CAMAGUI DATA UNIFICADA'!$A$2:$A1007)*($AL$1='CAMAGUI DATA UNIFICADA'!$B$2:$B1007),0),MATCH(AU$2,'CAMAGUI DATA UNIFICADA'!$C$1:$T$1,0)),"")</f>
        <v/>
      </c>
      <c r="AV102" s="23">
        <f t="array" ref="AV102">IFERROR(INDEX('CAMAGUI DATA UNIFICADA'!$C$2:$T1007,MATCH(1,($A102='CAMAGUI DATA UNIFICADA'!$A$2:$A1007)*($AL$1='CAMAGUI DATA UNIFICADA'!$B$2:$B1007),0),MATCH(AV$2,'CAMAGUI DATA UNIFICADA'!$C$1:$T$1,0)),"")</f>
        <v>0.2772519528</v>
      </c>
      <c r="AW102" s="23">
        <f t="array" ref="AW102">IFERROR(INDEX('CAMAGUI DATA UNIFICADA'!$C$2:$T1007,MATCH(1,($A102='CAMAGUI DATA UNIFICADA'!$A$2:$A1007)*($AL$1='CAMAGUI DATA UNIFICADA'!$B$2:$B1007),0),MATCH(AW$2,'CAMAGUI DATA UNIFICADA'!$C$1:$T$1,0)),"")</f>
        <v>0.55</v>
      </c>
      <c r="AX102" s="60">
        <f t="array" ref="AX102">IFERROR(INDEX('CAMAGUI DATA UNIFICADA'!$C$2:$T1007,MATCH(1,($A102='CAMAGUI DATA UNIFICADA'!$A$2:$A1007)*($AL$1='CAMAGUI DATA UNIFICADA'!$B$2:$B1007),0),MATCH(AX$2,'CAMAGUI DATA UNIFICADA'!$C$1:$T$1,0)),"")</f>
        <v>90357.14286</v>
      </c>
      <c r="AY102" s="2">
        <f t="array" ref="AY102">IFERROR(INDEX('CAMAGUI DATA UNIFICADA'!$C$2:$T1007,MATCH(1,($A102='CAMAGUI DATA UNIFICADA'!$A$2:$A1007)*($AL$1='CAMAGUI DATA UNIFICADA'!$B$2:$B1007),0),MATCH(AY$2,'CAMAGUI DATA UNIFICADA'!$C$1:$T$1,0)),"")</f>
        <v>2.2</v>
      </c>
      <c r="AZ102" s="2">
        <f t="array" ref="AZ102">IFERROR(INDEX('CAMAGUI DATA UNIFICADA'!$C$2:$T1007,MATCH(1,($A102='CAMAGUI DATA UNIFICADA'!$A$2:$A1007)*($AL$1='CAMAGUI DATA UNIFICADA'!$B$2:$B1007),0),MATCH(AZ$2,'CAMAGUI DATA UNIFICADA'!$C$1:$T$1,0)),"")</f>
        <v>4.09</v>
      </c>
      <c r="BA102" s="33">
        <f t="array" ref="BA102">IFERROR(INDEX('CAMAGUI DATA UNIFICADA'!$C$2:$T1007,MATCH(1,($A102='CAMAGUI DATA UNIFICADA'!$A$2:$A1007)*($AL$1='CAMAGUI DATA UNIFICADA'!$B$2:$B1007),0),MATCH(BA$2,'CAMAGUI DATA UNIFICADA'!$C$1:$T$1,0)),"")</f>
        <v>8.42712</v>
      </c>
      <c r="BB102" s="60">
        <f t="array" ref="BB102">IFERROR(INDEX('CAMAGUI DATA UNIFICADA'!$C$2:$T1007,MATCH(1,($A102='CAMAGUI DATA UNIFICADA'!$A$2:$A1007)*($AL$1='CAMAGUI DATA UNIFICADA'!$B$2:$B1007),0),MATCH(BB$2,'CAMAGUI DATA UNIFICADA'!$C$1:$T$1,0)),"")</f>
        <v>262.3497708</v>
      </c>
      <c r="BC102" s="140">
        <f t="array" ref="BC102">IFERROR(INDEX('CAMAGUI DATA UNIFICADA'!$C$2:$T1007,MATCH(1,($A102='CAMAGUI DATA UNIFICADA'!$A$2:$A1007)*($AL$1='CAMAGUI DATA UNIFICADA'!$B$2:$B1007),0),MATCH(BC$2,'CAMAGUI DATA UNIFICADA'!$C$1:$T$1,0)),"")</f>
        <v>46.83744269</v>
      </c>
      <c r="BD102" s="138" t="str">
        <f t="array" ref="BD102">IFERROR(INDEX('CAMAGUI DATA UNIFICADA'!$C$2:$T1007,MATCH(1,($A102='CAMAGUI DATA UNIFICADA'!$A$2:$A1007)*($BD$1='CAMAGUI DATA UNIFICADA'!$B$2:$B1007),0),MATCH(BD$2,'CAMAGUI DATA UNIFICADA'!$C$1:$T$1,0)),"")</f>
        <v>CA4101124</v>
      </c>
      <c r="BE102" s="2">
        <f t="array" ref="BE102">IFERROR(INDEX('CAMAGUI DATA UNIFICADA'!$C$2:$T1007,MATCH(1,($A102='CAMAGUI DATA UNIFICADA'!$A$2:$A1007)*($BD$1='CAMAGUI DATA UNIFICADA'!$B$2:$B1007),0),MATCH(BE$2,'CAMAGUI DATA UNIFICADA'!$C$1:$T$1,0)),"")</f>
        <v>387</v>
      </c>
      <c r="BF102" s="2">
        <f t="array" ref="BF102">IFERROR(INDEX('CAMAGUI DATA UNIFICADA'!$C$2:$T1007,MATCH(1,($A102='CAMAGUI DATA UNIFICADA'!$A$2:$A1007)*($BD$1='CAMAGUI DATA UNIFICADA'!$B$2:$B1007),0),MATCH(BF$2,'CAMAGUI DATA UNIFICADA'!$C$1:$T$1,0)),"")</f>
        <v>2600</v>
      </c>
      <c r="BG102" s="2" t="str">
        <f t="array" ref="BG102">IFERROR(INDEX('CAMAGUI DATA UNIFICADA'!$C$2:$T1007,MATCH(1,($A102='CAMAGUI DATA UNIFICADA'!$A$2:$A1007)*($BD$1='CAMAGUI DATA UNIFICADA'!$B$2:$B1007),0),MATCH(BG$2,'CAMAGUI DATA UNIFICADA'!$C$1:$T$1,0)),"")</f>
        <v>SKR MAST E AD</v>
      </c>
      <c r="BH102" s="139">
        <f t="array" ref="BH102">IFERROR(INDEX('CAMAGUI DATA UNIFICADA'!$C$2:$T1007,MATCH(1,($A102='CAMAGUI DATA UNIFICADA'!$A$2:$A1007)*($BD$1='CAMAGUI DATA UNIFICADA'!$B$2:$B1007),0),MATCH(BH$2,'CAMAGUI DATA UNIFICADA'!$C$1:$T$1,0)),"")</f>
        <v>2661.36</v>
      </c>
      <c r="BI102" s="2">
        <f t="array" ref="BI102">IFERROR(INDEX('CAMAGUI DATA UNIFICADA'!$C$2:$T1007,MATCH(1,($A102='CAMAGUI DATA UNIFICADA'!$A$2:$A1007)*($BD$1='CAMAGUI DATA UNIFICADA'!$B$2:$B1007),0),MATCH(BI$2,'CAMAGUI DATA UNIFICADA'!$C$1:$T$1,0)),"")</f>
        <v>14.85</v>
      </c>
      <c r="BJ102" s="2">
        <f t="array" ref="BJ102">IFERROR(INDEX('CAMAGUI DATA UNIFICADA'!$C$2:$T1007,MATCH(1,($A102='CAMAGUI DATA UNIFICADA'!$A$2:$A1007)*($BD$1='CAMAGUI DATA UNIFICADA'!$B$2:$B1007),0),MATCH(BJ$2,'CAMAGUI DATA UNIFICADA'!$C$1:$T$1,0)),"")</f>
        <v>3.92</v>
      </c>
      <c r="BK102" s="33">
        <f t="array" ref="BK102">IFERROR(INDEX('CAMAGUI DATA UNIFICADA'!$C$2:$T1007,MATCH(1,($A102='CAMAGUI DATA UNIFICADA'!$A$2:$A1007)*($BD$1='CAMAGUI DATA UNIFICADA'!$B$2:$B1007),0),MATCH(BK$2,'CAMAGUI DATA UNIFICADA'!$C$1:$T$1,0)),"")</f>
        <v>3.9576</v>
      </c>
      <c r="BL102" s="60">
        <f t="array" ref="BL102">IFERROR(INDEX('CAMAGUI DATA UNIFICADA'!$C$2:$T1007,MATCH(1,($A102='CAMAGUI DATA UNIFICADA'!$A$2:$A1007)*($BD$1='CAMAGUI DATA UNIFICADA'!$B$2:$B1007),0),MATCH(BL$2,'CAMAGUI DATA UNIFICADA'!$C$1:$T$1,0)),"")</f>
        <v>658495.2006</v>
      </c>
      <c r="BM102" s="33">
        <f t="array" ref="BM102">IFERROR(INDEX('CAMAGUI DATA UNIFICADA'!$C$2:$T1007,MATCH(1,($A102='CAMAGUI DATA UNIFICADA'!$A$2:$A1007)*($BD$1='CAMAGUI DATA UNIFICADA'!$B$2:$B1007),0),MATCH(BM$2,'CAMAGUI DATA UNIFICADA'!$C$1:$T$1,0)),"")</f>
        <v>1.076292586</v>
      </c>
      <c r="BN102" s="23">
        <f t="array" ref="BN102">IFERROR(INDEX('CAMAGUI DATA UNIFICADA'!$C$2:$T1007,MATCH(1,($A102='CAMAGUI DATA UNIFICADA'!$A$2:$A1007)*($BD$1='CAMAGUI DATA UNIFICADA'!$B$2:$B1007),0),MATCH(BN$2,'CAMAGUI DATA UNIFICADA'!$C$1:$T$1,0)),"")</f>
        <v>0.9082692423</v>
      </c>
      <c r="BO102" s="23">
        <f t="array" ref="BO102">IFERROR(INDEX('CAMAGUI DATA UNIFICADA'!$C$2:$T1007,MATCH(1,($A102='CAMAGUI DATA UNIFICADA'!$A$2:$A1007)*($BD$1='CAMAGUI DATA UNIFICADA'!$B$2:$B1007),0),MATCH(BO$2,'CAMAGUI DATA UNIFICADA'!$C$1:$T$1,0)),"")</f>
        <v>0.85</v>
      </c>
      <c r="BP102" s="60">
        <f t="array" ref="BP102">IFERROR(INDEX('CAMAGUI DATA UNIFICADA'!$C$2:$T1007,MATCH(1,($A102='CAMAGUI DATA UNIFICADA'!$A$2:$A1007)*($BD$1='CAMAGUI DATA UNIFICADA'!$B$2:$B1007),0),MATCH(BP$2,'CAMAGUI DATA UNIFICADA'!$C$1:$T$1,0)),"")</f>
        <v>128385.4167</v>
      </c>
      <c r="BQ102" s="2">
        <f t="array" ref="BQ102">IFERROR(INDEX('CAMAGUI DATA UNIFICADA'!$C$2:$T1007,MATCH(1,($A102='CAMAGUI DATA UNIFICADA'!$A$2:$A1007)*($BD$1='CAMAGUI DATA UNIFICADA'!$B$2:$B1007),0),MATCH(BQ$2,'CAMAGUI DATA UNIFICADA'!$C$1:$T$1,0)),"")</f>
        <v>3.5</v>
      </c>
      <c r="BR102" s="2">
        <f t="array" ref="BR102">IFERROR(INDEX('CAMAGUI DATA UNIFICADA'!$C$2:$T1007,MATCH(1,($A102='CAMAGUI DATA UNIFICADA'!$A$2:$A1007)*($BD$1='CAMAGUI DATA UNIFICADA'!$B$2:$B1007),0),MATCH(BR$2,'CAMAGUI DATA UNIFICADA'!$C$1:$T$1,0)),"")</f>
        <v>18.35</v>
      </c>
      <c r="BS102" s="33">
        <f t="array" ref="BS102">IFERROR(INDEX('CAMAGUI DATA UNIFICADA'!$C$2:$T1007,MATCH(1,($A102='CAMAGUI DATA UNIFICADA'!$A$2:$A1007)*($BD$1='CAMAGUI DATA UNIFICADA'!$B$2:$B1007),0),MATCH(BS$2,'CAMAGUI DATA UNIFICADA'!$C$1:$T$1,0)),"")</f>
        <v>3.4902</v>
      </c>
      <c r="BT102" s="60">
        <f t="array" ref="BT102">IFERROR(INDEX('CAMAGUI DATA UNIFICADA'!$C$2:$T1007,MATCH(1,($A102='CAMAGUI DATA UNIFICADA'!$A$2:$A1007)*($BD$1='CAMAGUI DATA UNIFICADA'!$B$2:$B1007),0),MATCH(BT$2,'CAMAGUI DATA UNIFICADA'!$C$1:$T$1,0)),"")</f>
        <v>413.3998574</v>
      </c>
      <c r="BU102" s="140">
        <f t="array" ref="BU102">IFERROR(INDEX('CAMAGUI DATA UNIFICADA'!$C$2:$T1007,MATCH(1,($A102='CAMAGUI DATA UNIFICADA'!$A$2:$A1007)*($BD$1='CAMAGUI DATA UNIFICADA'!$B$2:$B1007),0),MATCH(BU$2,'CAMAGUI DATA UNIFICADA'!$C$1:$T$1,0)),"")</f>
        <v>6.599964339</v>
      </c>
      <c r="BV102" s="138" t="str">
        <f t="array" ref="BV102">IFERROR(INDEX('CAMAGUI DATA UNIFICADA'!$C$2:$T1007,MATCH(1,($A102='CAMAGUI DATA UNIFICADA'!$A$2:$A1007)*($BV$1='CAMAGUI DATA UNIFICADA'!$B$2:$B1007),0),MATCH(BV$2,'CAMAGUI DATA UNIFICADA'!$C$1:$T$1,0)),"")</f>
        <v>CA5101124</v>
      </c>
      <c r="BW102" s="2">
        <f t="array" ref="BW102">IFERROR(INDEX('CAMAGUI DATA UNIFICADA'!$C$2:$T1007,MATCH(1,($A102='CAMAGUI DATA UNIFICADA'!$A$2:$A1007)*($BV$1='CAMAGUI DATA UNIFICADA'!$B$2:$B1007),0),MATCH(BW$2,'CAMAGUI DATA UNIFICADA'!$C$1:$T$1,0)),"")</f>
        <v>350</v>
      </c>
      <c r="BX102" s="2">
        <f t="array" ref="BX102">IFERROR(INDEX('CAMAGUI DATA UNIFICADA'!$C$2:$T1007,MATCH(1,($A102='CAMAGUI DATA UNIFICADA'!$A$2:$A1007)*($BV$1='CAMAGUI DATA UNIFICADA'!$B$2:$B1007),0),MATCH(BX$2,'CAMAGUI DATA UNIFICADA'!$C$1:$T$1,0)),"")</f>
        <v>2400</v>
      </c>
      <c r="BY102" s="2" t="str">
        <f t="array" ref="BY102">IFERROR(INDEX('CAMAGUI DATA UNIFICADA'!$C$2:$T1007,MATCH(1,($A102='CAMAGUI DATA UNIFICADA'!$A$2:$A1007)*($BV$1='CAMAGUI DATA UNIFICADA'!$B$2:$B1007),0),MATCH(BY$2,'CAMAGUI DATA UNIFICADA'!$C$1:$T$1,0)),"")</f>
        <v>SKR MAST E AD</v>
      </c>
      <c r="BZ102" s="139">
        <f t="array" ref="BZ102">IFERROR(INDEX('CAMAGUI DATA UNIFICADA'!$C$2:$T1007,MATCH(1,($A102='CAMAGUI DATA UNIFICADA'!$A$2:$A1007)*($BV$1='CAMAGUI DATA UNIFICADA'!$B$2:$B1007),0),MATCH(BZ$2,'CAMAGUI DATA UNIFICADA'!$C$1:$T$1,0)),"")</f>
        <v>2456.64</v>
      </c>
      <c r="CA102" s="2">
        <f t="array" ref="CA102">IFERROR(INDEX('CAMAGUI DATA UNIFICADA'!$C$2:$T1007,MATCH(1,($A102='CAMAGUI DATA UNIFICADA'!$A$2:$A1007)*($BV$1='CAMAGUI DATA UNIFICADA'!$B$2:$B1007),0),MATCH(CA$2,'CAMAGUI DATA UNIFICADA'!$C$1:$T$1,0)),"")</f>
        <v>15.27</v>
      </c>
      <c r="CB102" s="2">
        <f t="array" ref="CB102">IFERROR(INDEX('CAMAGUI DATA UNIFICADA'!$C$2:$T1007,MATCH(1,($A102='CAMAGUI DATA UNIFICADA'!$A$2:$A1007)*($BV$1='CAMAGUI DATA UNIFICADA'!$B$2:$B1007),0),MATCH(CB$2,'CAMAGUI DATA UNIFICADA'!$C$1:$T$1,0)),"")</f>
        <v>4.05</v>
      </c>
      <c r="CC102" s="33">
        <f t="array" ref="CC102">IFERROR(INDEX('CAMAGUI DATA UNIFICADA'!$C$2:$T1007,MATCH(1,($A102='CAMAGUI DATA UNIFICADA'!$A$2:$A1007)*($BV$1='CAMAGUI DATA UNIFICADA'!$B$2:$B1007),0),MATCH(CC$2,'CAMAGUI DATA UNIFICADA'!$C$1:$T$1,0)),"")</f>
        <v>3.8916</v>
      </c>
      <c r="CD102" s="60">
        <f t="array" ref="CD102">IFERROR(INDEX('CAMAGUI DATA UNIFICADA'!$C$2:$T1007,MATCH(1,($A102='CAMAGUI DATA UNIFICADA'!$A$2:$A1007)*($BV$1='CAMAGUI DATA UNIFICADA'!$B$2:$B1007),0),MATCH(CD$2,'CAMAGUI DATA UNIFICADA'!$C$1:$T$1,0)),"")</f>
        <v>588980.3592</v>
      </c>
      <c r="CE102" s="33">
        <f t="array" ref="CE102">IFERROR(INDEX('CAMAGUI DATA UNIFICADA'!$C$2:$T1007,MATCH(1,($A102='CAMAGUI DATA UNIFICADA'!$A$2:$A1007)*($BV$1='CAMAGUI DATA UNIFICADA'!$B$2:$B1007),0),MATCH(CE$2,'CAMAGUI DATA UNIFICADA'!$C$1:$T$1,0)),"")</f>
        <v>1.098410737</v>
      </c>
      <c r="CF102" s="23">
        <f t="array" ref="CF102">IFERROR(INDEX('CAMAGUI DATA UNIFICADA'!$C$2:$T1007,MATCH(1,($A102='CAMAGUI DATA UNIFICADA'!$A$2:$A1007)*($BV$1='CAMAGUI DATA UNIFICADA'!$B$2:$B1007),0),MATCH(CF$2,'CAMAGUI DATA UNIFICADA'!$C$1:$T$1,0)),"")</f>
        <v>0.9061236296</v>
      </c>
      <c r="CG102" s="23">
        <f t="array" ref="CG102">IFERROR(INDEX('CAMAGUI DATA UNIFICADA'!$C$2:$T1007,MATCH(1,($A102='CAMAGUI DATA UNIFICADA'!$A$2:$A1007)*($BV$1='CAMAGUI DATA UNIFICADA'!$B$2:$B1007),0),MATCH(CG$2,'CAMAGUI DATA UNIFICADA'!$C$1:$T$1,0)),"")</f>
        <v>0.83</v>
      </c>
      <c r="CH102" s="60">
        <f t="array" ref="CH102">IFERROR(INDEX('CAMAGUI DATA UNIFICADA'!$C$2:$T1007,MATCH(1,($A102='CAMAGUI DATA UNIFICADA'!$A$2:$A1007)*($BV$1='CAMAGUI DATA UNIFICADA'!$B$2:$B1007),0),MATCH(CH$2,'CAMAGUI DATA UNIFICADA'!$C$1:$T$1,0)),"")</f>
        <v>128452.381</v>
      </c>
      <c r="CI102" s="2">
        <f t="array" ref="CI102">IFERROR(INDEX('CAMAGUI DATA UNIFICADA'!$C$2:$T1007,MATCH(1,($A102='CAMAGUI DATA UNIFICADA'!$A$2:$A1007)*($BV$1='CAMAGUI DATA UNIFICADA'!$B$2:$B1007),0),MATCH(CI$2,'CAMAGUI DATA UNIFICADA'!$C$1:$T$1,0)),"")</f>
        <v>3.5</v>
      </c>
      <c r="CJ102" s="2">
        <f t="array" ref="CJ102">IFERROR(INDEX('CAMAGUI DATA UNIFICADA'!$C$2:$T1007,MATCH(1,($A102='CAMAGUI DATA UNIFICADA'!$A$2:$A1007)*($BV$1='CAMAGUI DATA UNIFICADA'!$B$2:$B1007),0),MATCH(CJ$2,'CAMAGUI DATA UNIFICADA'!$C$1:$T$1,0)),"")</f>
        <v>18.77</v>
      </c>
      <c r="CK102" s="33">
        <f t="array" ref="CK102">IFERROR(INDEX('CAMAGUI DATA UNIFICADA'!$C$2:$T1007,MATCH(1,($A102='CAMAGUI DATA UNIFICADA'!$A$2:$A1007)*($BV$1='CAMAGUI DATA UNIFICADA'!$B$2:$B1007),0),MATCH(CK$2,'CAMAGUI DATA UNIFICADA'!$C$1:$T$1,0)),"")</f>
        <v>3.44484</v>
      </c>
      <c r="CL102" s="60">
        <f t="array" ref="CL102">IFERROR(INDEX('CAMAGUI DATA UNIFICADA'!$C$2:$T1007,MATCH(1,($A102='CAMAGUI DATA UNIFICADA'!$A$2:$A1007)*($BV$1='CAMAGUI DATA UNIFICADA'!$B$2:$B1007),0),MATCH(CL$2,'CAMAGUI DATA UNIFICADA'!$C$1:$T$1,0)),"")</f>
        <v>364.4981248</v>
      </c>
      <c r="CM102" s="140">
        <f t="array" ref="CM102">IFERROR(INDEX('CAMAGUI DATA UNIFICADA'!$C$2:$T1007,MATCH(1,($A102='CAMAGUI DATA UNIFICADA'!$A$2:$A1007)*($BV$1='CAMAGUI DATA UNIFICADA'!$B$2:$B1007),0),MATCH(CM$2,'CAMAGUI DATA UNIFICADA'!$C$1:$T$1,0)),"")</f>
        <v>3.624531196</v>
      </c>
      <c r="CN102" s="138" t="str">
        <f t="array" ref="CN102">IFERROR(INDEX('CAMAGUI DATA UNIFICADA'!$C$2:$T1007,MATCH(1,($A102='CAMAGUI DATA UNIFICADA'!$A$2:$A1007)*($CN$1='CAMAGUI DATA UNIFICADA'!$B$2:$B1007),0),MATCH(CN$2,'CAMAGUI DATA UNIFICADA'!$C$1:$T$1,0)),"")</f>
        <v>CA6141124</v>
      </c>
      <c r="CO102" s="2">
        <f t="array" ref="CO102">IFERROR(INDEX('CAMAGUI DATA UNIFICADA'!$C$2:$T1007,MATCH(1,($A102='CAMAGUI DATA UNIFICADA'!$A$2:$A1007)*($CN$1='CAMAGUI DATA UNIFICADA'!$B$2:$B1007),0),MATCH(CO$2,'CAMAGUI DATA UNIFICADA'!$C$1:$T$1,0)),"")</f>
        <v>475</v>
      </c>
      <c r="CP102" s="2">
        <f t="array" ref="CP102">IFERROR(INDEX('CAMAGUI DATA UNIFICADA'!$C$2:$T1007,MATCH(1,($A102='CAMAGUI DATA UNIFICADA'!$A$2:$A1007)*($CN$1='CAMAGUI DATA UNIFICADA'!$B$2:$B1007),0),MATCH(CP$2,'CAMAGUI DATA UNIFICADA'!$C$1:$T$1,0)),"")</f>
        <v>3125</v>
      </c>
      <c r="CQ102" s="2" t="str">
        <f t="array" ref="CQ102">IFERROR(INDEX('CAMAGUI DATA UNIFICADA'!$C$2:$T1007,MATCH(1,($A102='CAMAGUI DATA UNIFICADA'!$A$2:$A1007)*($CN$1='CAMAGUI DATA UNIFICADA'!$B$2:$B1007),0),MATCH(CQ$2,'CAMAGUI DATA UNIFICADA'!$C$1:$T$1,0)),"")</f>
        <v>SKR MAST E AD</v>
      </c>
      <c r="CR102" s="139">
        <f t="array" ref="CR102">IFERROR(INDEX('CAMAGUI DATA UNIFICADA'!$C$2:$T1007,MATCH(1,($A102='CAMAGUI DATA UNIFICADA'!$A$2:$A1007)*($CN$1='CAMAGUI DATA UNIFICADA'!$B$2:$B1007),0),MATCH(CR$2,'CAMAGUI DATA UNIFICADA'!$C$1:$T$1,0)),"")</f>
        <v>3198.75</v>
      </c>
      <c r="CS102" s="2">
        <f t="array" ref="CS102">IFERROR(INDEX('CAMAGUI DATA UNIFICADA'!$C$2:$T1007,MATCH(1,($A102='CAMAGUI DATA UNIFICADA'!$A$2:$A1007)*($CN$1='CAMAGUI DATA UNIFICADA'!$B$2:$B1007),0),MATCH(CS$2,'CAMAGUI DATA UNIFICADA'!$C$1:$T$1,0)),"")</f>
        <v>13.04</v>
      </c>
      <c r="CT102" s="2">
        <f t="array" ref="CT102">IFERROR(INDEX('CAMAGUI DATA UNIFICADA'!$C$2:$T1007,MATCH(1,($A102='CAMAGUI DATA UNIFICADA'!$A$2:$A1007)*($CN$1='CAMAGUI DATA UNIFICADA'!$B$2:$B1007),0),MATCH(CT$2,'CAMAGUI DATA UNIFICADA'!$C$1:$T$1,0)),"")</f>
        <v>2.31</v>
      </c>
      <c r="CU102" s="33">
        <f t="array" ref="CU102">IFERROR(INDEX('CAMAGUI DATA UNIFICADA'!$C$2:$T1007,MATCH(1,($A102='CAMAGUI DATA UNIFICADA'!$A$2:$A1007)*($CN$1='CAMAGUI DATA UNIFICADA'!$B$2:$B1007),0),MATCH(CU$2,'CAMAGUI DATA UNIFICADA'!$C$1:$T$1,0)),"")</f>
        <v>4.24176</v>
      </c>
      <c r="CV102" s="60">
        <f t="array" ref="CV102">IFERROR(INDEX('CAMAGUI DATA UNIFICADA'!$C$2:$T1007,MATCH(1,($A102='CAMAGUI DATA UNIFICADA'!$A$2:$A1007)*($CN$1='CAMAGUI DATA UNIFICADA'!$B$2:$B1007),0),MATCH(CV$2,'CAMAGUI DATA UNIFICADA'!$C$1:$T$1,0)),"")</f>
        <v>858756.2797</v>
      </c>
      <c r="CW102" s="33">
        <f t="array" ref="CW102">IFERROR(INDEX('CAMAGUI DATA UNIFICADA'!$C$2:$T1007,MATCH(1,($A102='CAMAGUI DATA UNIFICADA'!$A$2:$A1007)*($CN$1='CAMAGUI DATA UNIFICADA'!$B$2:$B1007),0),MATCH(CW$2,'CAMAGUI DATA UNIFICADA'!$C$1:$T$1,0)),"")</f>
        <v>1.768384121</v>
      </c>
      <c r="CX102" s="23">
        <f t="array" ref="CX102">IFERROR(INDEX('CAMAGUI DATA UNIFICADA'!$C$2:$T1007,MATCH(1,($A102='CAMAGUI DATA UNIFICADA'!$A$2:$A1007)*($CN$1='CAMAGUI DATA UNIFICADA'!$B$2:$B1007),0),MATCH(CX$2,'CAMAGUI DATA UNIFICADA'!$C$1:$T$1,0)),"")</f>
        <v>0.9541736441</v>
      </c>
      <c r="CY102" s="23">
        <f t="array" ref="CY102">IFERROR(INDEX('CAMAGUI DATA UNIFICADA'!$C$2:$T1007,MATCH(1,($A102='CAMAGUI DATA UNIFICADA'!$A$2:$A1007)*($CN$1='CAMAGUI DATA UNIFICADA'!$B$2:$B1007),0),MATCH(CY$2,'CAMAGUI DATA UNIFICADA'!$C$1:$T$1,0)),"")</f>
        <v>0.85</v>
      </c>
      <c r="CZ102" s="60">
        <f t="array" ref="CZ102">IFERROR(INDEX('CAMAGUI DATA UNIFICADA'!$C$2:$T1007,MATCH(1,($A102='CAMAGUI DATA UNIFICADA'!$A$2:$A1007)*($CN$1='CAMAGUI DATA UNIFICADA'!$B$2:$B1007),0),MATCH(CZ$2,'CAMAGUI DATA UNIFICADA'!$C$1:$T$1,0)),"")</f>
        <v>87428.57143</v>
      </c>
      <c r="DA102" s="2">
        <f t="array" ref="DA102">IFERROR(INDEX('CAMAGUI DATA UNIFICADA'!$C$2:$T1007,MATCH(1,($A102='CAMAGUI DATA UNIFICADA'!$A$2:$A1007)*($CN$1='CAMAGUI DATA UNIFICADA'!$B$2:$B1007),0),MATCH(DA$2,'CAMAGUI DATA UNIFICADA'!$C$1:$T$1,0)),"")</f>
        <v>4</v>
      </c>
      <c r="DB102" s="2">
        <f t="array" ref="DB102">IFERROR(INDEX('CAMAGUI DATA UNIFICADA'!$C$2:$T1007,MATCH(1,($A102='CAMAGUI DATA UNIFICADA'!$A$2:$A1007)*($CN$1='CAMAGUI DATA UNIFICADA'!$B$2:$B1007),0),MATCH(DB$2,'CAMAGUI DATA UNIFICADA'!$C$1:$T$1,0)),"")</f>
        <v>17.04</v>
      </c>
      <c r="DC102" s="33">
        <f t="array" ref="DC102">IFERROR(INDEX('CAMAGUI DATA UNIFICADA'!$C$2:$T1007,MATCH(1,($A102='CAMAGUI DATA UNIFICADA'!$A$2:$A1007)*($CN$1='CAMAGUI DATA UNIFICADA'!$B$2:$B1007),0),MATCH(DC$2,'CAMAGUI DATA UNIFICADA'!$C$1:$T$1,0)),"")</f>
        <v>3.64368</v>
      </c>
      <c r="DD102" s="60">
        <f t="array" ref="DD102">IFERROR(INDEX('CAMAGUI DATA UNIFICADA'!$C$2:$T1007,MATCH(1,($A102='CAMAGUI DATA UNIFICADA'!$A$2:$A1007)*($CN$1='CAMAGUI DATA UNIFICADA'!$B$2:$B1007),0),MATCH(DD$2,'CAMAGUI DATA UNIFICADA'!$C$1:$T$1,0)),"")</f>
        <v>504.5523961</v>
      </c>
      <c r="DE102" s="140">
        <f t="array" ref="DE102">IFERROR(INDEX('CAMAGUI DATA UNIFICADA'!$C$2:$T1007,MATCH(1,($A102='CAMAGUI DATA UNIFICADA'!$A$2:$A1007)*($CN$1='CAMAGUI DATA UNIFICADA'!$B$2:$B1007),0),MATCH(DE$2,'CAMAGUI DATA UNIFICADA'!$C$1:$T$1,0)),"")</f>
        <v>7.388099016</v>
      </c>
      <c r="DF102" s="138" t="str">
        <f t="array" ref="DF102">IFERROR(INDEX('CAMAGUI DATA UNIFICADA'!$C$2:$T1007,MATCH(1,($A102='CAMAGUI DATA UNIFICADA'!$A$2:$A1007)*($DF$1='CAMAGUI DATA UNIFICADA'!$B$2:$B1007),0),MATCH(DF$2,'CAMAGUI DATA UNIFICADA'!$C$1:$T$1,0)),"")</f>
        <v/>
      </c>
      <c r="DG102" s="2" t="str">
        <f t="array" ref="DG102">IFERROR(INDEX('CAMAGUI DATA UNIFICADA'!$C$2:$T1007,MATCH(1,($A102='CAMAGUI DATA UNIFICADA'!$A$2:$A1007)*($DF$1='CAMAGUI DATA UNIFICADA'!$B$2:$B1007),0),MATCH(DG$2,'CAMAGUI DATA UNIFICADA'!$C$1:$T$1,0)),"")</f>
        <v/>
      </c>
      <c r="DH102" s="2" t="str">
        <f t="array" ref="DH102">IFERROR(INDEX('CAMAGUI DATA UNIFICADA'!$C$2:$T1007,MATCH(1,($A102='CAMAGUI DATA UNIFICADA'!$A$2:$A1007)*($DF$1='CAMAGUI DATA UNIFICADA'!$B$2:$B1007),0),MATCH(DH$2,'CAMAGUI DATA UNIFICADA'!$C$1:$T$1,0)),"")</f>
        <v/>
      </c>
      <c r="DI102" s="2" t="str">
        <f t="array" ref="DI102">IFERROR(INDEX('CAMAGUI DATA UNIFICADA'!$C$2:$T1007,MATCH(1,($A102='CAMAGUI DATA UNIFICADA'!$A$2:$A1007)*($DF$1='CAMAGUI DATA UNIFICADA'!$B$2:$B1007),0),MATCH(DI$2,'CAMAGUI DATA UNIFICADA'!$C$1:$T$1,0)),"")</f>
        <v/>
      </c>
      <c r="DJ102" s="139" t="str">
        <f t="array" ref="DJ102">IFERROR(INDEX('CAMAGUI DATA UNIFICADA'!$C$2:$T1007,MATCH(1,($A102='CAMAGUI DATA UNIFICADA'!$A$2:$A1007)*($DF$1='CAMAGUI DATA UNIFICADA'!$B$2:$B1007),0),MATCH(DJ$2,'CAMAGUI DATA UNIFICADA'!$C$1:$T$1,0)),"")</f>
        <v/>
      </c>
      <c r="DK102" s="2" t="str">
        <f t="array" ref="DK102">IFERROR(INDEX('CAMAGUI DATA UNIFICADA'!$C$2:$T1007,MATCH(1,($A102='CAMAGUI DATA UNIFICADA'!$A$2:$A1007)*($DF$1='CAMAGUI DATA UNIFICADA'!$B$2:$B1007),0),MATCH(DK$2,'CAMAGUI DATA UNIFICADA'!$C$1:$T$1,0)),"")</f>
        <v/>
      </c>
      <c r="DL102" s="2" t="str">
        <f t="array" ref="DL102">IFERROR(INDEX('CAMAGUI DATA UNIFICADA'!$C$2:$T1007,MATCH(1,($A102='CAMAGUI DATA UNIFICADA'!$A$2:$A1007)*($DF$1='CAMAGUI DATA UNIFICADA'!$B$2:$B1007),0),MATCH(DL$2,'CAMAGUI DATA UNIFICADA'!$C$1:$T$1,0)),"")</f>
        <v/>
      </c>
      <c r="DM102" s="33" t="str">
        <f t="array" ref="DM102">IFERROR(INDEX('CAMAGUI DATA UNIFICADA'!$C$2:$T1007,MATCH(1,($A102='CAMAGUI DATA UNIFICADA'!$A$2:$A1007)*($DF$1='CAMAGUI DATA UNIFICADA'!$B$2:$B1007),0),MATCH(DM$2,'CAMAGUI DATA UNIFICADA'!$C$1:$T$1,0)),"")</f>
        <v/>
      </c>
      <c r="DN102" s="60" t="str">
        <f t="array" ref="DN102">IFERROR(INDEX('CAMAGUI DATA UNIFICADA'!$C$2:$T1007,MATCH(1,($A102='CAMAGUI DATA UNIFICADA'!$A$2:$A1007)*($DF$1='CAMAGUI DATA UNIFICADA'!$B$2:$B1007),0),MATCH(DN$2,'CAMAGUI DATA UNIFICADA'!$C$1:$T$1,0)),"")</f>
        <v/>
      </c>
      <c r="DO102" s="33" t="str">
        <f t="array" ref="DO102">IFERROR(INDEX('CAMAGUI DATA UNIFICADA'!$C$2:$T1007,MATCH(1,($A102='CAMAGUI DATA UNIFICADA'!$A$2:$A1007)*($DF$1='CAMAGUI DATA UNIFICADA'!$B$2:$B1007),0),MATCH(DO$2,'CAMAGUI DATA UNIFICADA'!$C$1:$T$1,0)),"")</f>
        <v/>
      </c>
      <c r="DP102" s="23" t="str">
        <f t="array" ref="DP102">IFERROR(INDEX('CAMAGUI DATA UNIFICADA'!$C$2:$T1007,MATCH(1,($A102='CAMAGUI DATA UNIFICADA'!$A$2:$A1007)*($DF$1='CAMAGUI DATA UNIFICADA'!$B$2:$B1007),0),MATCH(DP$2,'CAMAGUI DATA UNIFICADA'!$C$1:$T$1,0)),"")</f>
        <v/>
      </c>
      <c r="DQ102" s="23" t="str">
        <f t="array" ref="DQ102">IFERROR(INDEX('CAMAGUI DATA UNIFICADA'!$C$2:$T1007,MATCH(1,($A102='CAMAGUI DATA UNIFICADA'!$A$2:$A1007)*($DF$1='CAMAGUI DATA UNIFICADA'!$B$2:$B1007),0),MATCH(DQ$2,'CAMAGUI DATA UNIFICADA'!$C$1:$T$1,0)),"")</f>
        <v/>
      </c>
      <c r="DR102" s="2" t="str">
        <f t="array" ref="DR102">IFERROR(INDEX('CAMAGUI DATA UNIFICADA'!$C$2:$T1007,MATCH(1,($A102='CAMAGUI DATA UNIFICADA'!$A$2:$A1007)*($DF$1='CAMAGUI DATA UNIFICADA'!$B$2:$B1007),0),MATCH(DR$2,'CAMAGUI DATA UNIFICADA'!$C$1:$T$1,0)),"")</f>
        <v/>
      </c>
      <c r="DS102" s="2" t="str">
        <f t="array" ref="DS102">IFERROR(INDEX('CAMAGUI DATA UNIFICADA'!$C$2:$T1007,MATCH(1,($A102='CAMAGUI DATA UNIFICADA'!$A$2:$A1007)*($DF$1='CAMAGUI DATA UNIFICADA'!$B$2:$B1007),0),MATCH(DS$2,'CAMAGUI DATA UNIFICADA'!$C$1:$T$1,0)),"")</f>
        <v/>
      </c>
      <c r="DT102" s="2" t="str">
        <f t="array" ref="DT102">IFERROR(INDEX('CAMAGUI DATA UNIFICADA'!$C$2:$T1007,MATCH(1,($A102='CAMAGUI DATA UNIFICADA'!$A$2:$A1007)*($DF$1='CAMAGUI DATA UNIFICADA'!$B$2:$B1007),0),MATCH(DT$2,'CAMAGUI DATA UNIFICADA'!$C$1:$T$1,0)),"")</f>
        <v/>
      </c>
      <c r="DU102" s="33" t="str">
        <f t="array" ref="DU102">IFERROR(INDEX('CAMAGUI DATA UNIFICADA'!$C$2:$T1007,MATCH(1,($A102='CAMAGUI DATA UNIFICADA'!$A$2:$A1007)*($DF$1='CAMAGUI DATA UNIFICADA'!$B$2:$B1007),0),MATCH(DU$2,'CAMAGUI DATA UNIFICADA'!$C$1:$T$1,0)),"")</f>
        <v/>
      </c>
      <c r="DV102" s="60" t="str">
        <f t="array" ref="DV102">IFERROR(INDEX('CAMAGUI DATA UNIFICADA'!$C$2:$T1007,MATCH(1,($A102='CAMAGUI DATA UNIFICADA'!$A$2:$A1007)*($DF$1='CAMAGUI DATA UNIFICADA'!$B$2:$B1007),0),MATCH(DV$2,'CAMAGUI DATA UNIFICADA'!$C$1:$T$1,0)),"")</f>
        <v/>
      </c>
      <c r="DW102" s="140" t="str">
        <f t="array" ref="DW102">IFERROR(INDEX('CAMAGUI DATA UNIFICADA'!$C$2:$T1007,MATCH(1,($A102='CAMAGUI DATA UNIFICADA'!$A$2:$A1007)*($DF$1='CAMAGUI DATA UNIFICADA'!$B$2:$B1007),0),MATCH(DW$2,'CAMAGUI DATA UNIFICADA'!$C$1:$T$1,0)),"")</f>
        <v/>
      </c>
      <c r="DX102" s="144" t="str">
        <f t="array" ref="DX102">IFERROR(INDEX('CAMAGUI DATA UNIFICADA'!$C$2:$T1007,MATCH(1,($A102='CAMAGUI DATA UNIFICADA'!$A$2:$A1007)*($DX$1='CAMAGUI DATA UNIFICADA'!$B$2:$B1007),0),MATCH(DX$2,'CAMAGUI DATA UNIFICADA'!$C$1:$T$1,0)),"")</f>
        <v/>
      </c>
      <c r="DY102" s="60" t="str">
        <f t="array" ref="DY102">IFERROR(INDEX('CAMAGUI DATA UNIFICADA'!$C$2:$T1007,MATCH(1,($A102='CAMAGUI DATA UNIFICADA'!$A$2:$A1007)*($DX$1='CAMAGUI DATA UNIFICADA'!$B$2:$B1007),0),MATCH(DY$2,'CAMAGUI DATA UNIFICADA'!$C$1:$T$1,0)),"")</f>
        <v/>
      </c>
      <c r="DZ102" s="60" t="str">
        <f t="array" ref="DZ102">IFERROR(INDEX('CAMAGUI DATA UNIFICADA'!$C$2:$T1007,MATCH(1,($A102='CAMAGUI DATA UNIFICADA'!$A$2:$A1007)*($DX$1='CAMAGUI DATA UNIFICADA'!$B$2:$B1007),0),MATCH(DZ$2,'CAMAGUI DATA UNIFICADA'!$C$1:$T$1,0)),"")</f>
        <v/>
      </c>
      <c r="EA102" s="60" t="str">
        <f t="array" ref="EA102">IFERROR(INDEX('CAMAGUI DATA UNIFICADA'!$C$2:$T1007,MATCH(1,($A102='CAMAGUI DATA UNIFICADA'!$A$2:$A1007)*($DX$1='CAMAGUI DATA UNIFICADA'!$B$2:$B1007),0),MATCH(EA$2,'CAMAGUI DATA UNIFICADA'!$C$1:$T$1,0)),"")</f>
        <v/>
      </c>
      <c r="EB102" s="60" t="str">
        <f t="array" ref="EB102">IFERROR(INDEX('CAMAGUI DATA UNIFICADA'!$C$2:$T1007,MATCH(1,($A102='CAMAGUI DATA UNIFICADA'!$A$2:$A1007)*($DX$1='CAMAGUI DATA UNIFICADA'!$B$2:$B1007),0),MATCH(EB$2,'CAMAGUI DATA UNIFICADA'!$C$1:$T$1,0)),"")</f>
        <v/>
      </c>
      <c r="EC102" s="60" t="str">
        <f t="array" ref="EC102">IFERROR(INDEX('CAMAGUI DATA UNIFICADA'!$C$2:$T1007,MATCH(1,($A102='CAMAGUI DATA UNIFICADA'!$A$2:$A1007)*($DX$1='CAMAGUI DATA UNIFICADA'!$B$2:$B1007),0),MATCH(EC$2,'CAMAGUI DATA UNIFICADA'!$C$1:$T$1,0)),"")</f>
        <v/>
      </c>
      <c r="ED102" s="60" t="str">
        <f t="array" ref="ED102">IFERROR(INDEX('CAMAGUI DATA UNIFICADA'!$C$2:$T1007,MATCH(1,($A102='CAMAGUI DATA UNIFICADA'!$A$2:$A1007)*($DX$1='CAMAGUI DATA UNIFICADA'!$B$2:$B1007),0),MATCH(ED$2,'CAMAGUI DATA UNIFICADA'!$C$1:$T$1,0)),"")</f>
        <v/>
      </c>
      <c r="EE102" s="60" t="str">
        <f t="array" ref="EE102">IFERROR(INDEX('CAMAGUI DATA UNIFICADA'!$C$2:$T1007,MATCH(1,($A102='CAMAGUI DATA UNIFICADA'!$A$2:$A1007)*($DX$1='CAMAGUI DATA UNIFICADA'!$B$2:$B1007),0),MATCH(EE$2,'CAMAGUI DATA UNIFICADA'!$C$1:$T$1,0)),"")</f>
        <v/>
      </c>
      <c r="EF102" s="60" t="str">
        <f t="array" ref="EF102">IFERROR(INDEX('CAMAGUI DATA UNIFICADA'!$C$2:$T1007,MATCH(1,($A102='CAMAGUI DATA UNIFICADA'!$A$2:$A1007)*($DX$1='CAMAGUI DATA UNIFICADA'!$B$2:$B1007),0),MATCH(EF$2,'CAMAGUI DATA UNIFICADA'!$C$1:$T$1,0)),"")</f>
        <v/>
      </c>
      <c r="EG102" s="60" t="str">
        <f t="array" ref="EG102">IFERROR(INDEX('CAMAGUI DATA UNIFICADA'!$C$2:$T1007,MATCH(1,($A102='CAMAGUI DATA UNIFICADA'!$A$2:$A1007)*($DX$1='CAMAGUI DATA UNIFICADA'!$B$2:$B1007),0),MATCH(EG$2,'CAMAGUI DATA UNIFICADA'!$C$1:$T$1,0)),"")</f>
        <v/>
      </c>
      <c r="EH102" s="60" t="str">
        <f t="array" ref="EH102">IFERROR(INDEX('CAMAGUI DATA UNIFICADA'!$C$2:$T1007,MATCH(1,($A102='CAMAGUI DATA UNIFICADA'!$A$2:$A1007)*($DX$1='CAMAGUI DATA UNIFICADA'!$B$2:$B1007),0),MATCH(EH$2,'CAMAGUI DATA UNIFICADA'!$C$1:$T$1,0)),"")</f>
        <v/>
      </c>
      <c r="EI102" s="60" t="str">
        <f t="array" ref="EI102">IFERROR(INDEX('CAMAGUI DATA UNIFICADA'!$C$2:$T1007,MATCH(1,($A102='CAMAGUI DATA UNIFICADA'!$A$2:$A1007)*($DX$1='CAMAGUI DATA UNIFICADA'!$B$2:$B1007),0),MATCH(EI$2,'CAMAGUI DATA UNIFICADA'!$C$1:$T$1,0)),"")</f>
        <v/>
      </c>
      <c r="EJ102" s="60" t="str">
        <f t="array" ref="EJ102">IFERROR(INDEX('CAMAGUI DATA UNIFICADA'!$C$2:$T1007,MATCH(1,($A102='CAMAGUI DATA UNIFICADA'!$A$2:$A1007)*($DX$1='CAMAGUI DATA UNIFICADA'!$B$2:$B1007),0),MATCH(EJ$2,'CAMAGUI DATA UNIFICADA'!$C$1:$T$1,0)),"")</f>
        <v/>
      </c>
      <c r="EK102" s="60" t="str">
        <f t="array" ref="EK102">IFERROR(INDEX('CAMAGUI DATA UNIFICADA'!$C$2:$T1007,MATCH(1,($A102='CAMAGUI DATA UNIFICADA'!$A$2:$A1007)*($DX$1='CAMAGUI DATA UNIFICADA'!$B$2:$B1007),0),MATCH(EK$2,'CAMAGUI DATA UNIFICADA'!$C$1:$T$1,0)),"")</f>
        <v/>
      </c>
      <c r="EL102" s="60" t="str">
        <f t="array" ref="EL102">IFERROR(INDEX('CAMAGUI DATA UNIFICADA'!$C$2:$T1007,MATCH(1,($A102='CAMAGUI DATA UNIFICADA'!$A$2:$A1007)*($DX$1='CAMAGUI DATA UNIFICADA'!$B$2:$B1007),0),MATCH(EL$2,'CAMAGUI DATA UNIFICADA'!$C$1:$T$1,0)),"")</f>
        <v/>
      </c>
      <c r="EM102" s="60" t="str">
        <f t="array" ref="EM102">IFERROR(INDEX('CAMAGUI DATA UNIFICADA'!$C$2:$T1007,MATCH(1,($A102='CAMAGUI DATA UNIFICADA'!$A$2:$A1007)*($DX$1='CAMAGUI DATA UNIFICADA'!$B$2:$B1007),0),MATCH(EM$2,'CAMAGUI DATA UNIFICADA'!$C$1:$T$1,0)),"")</f>
        <v/>
      </c>
      <c r="EN102" s="60" t="str">
        <f t="array" ref="EN102">IFERROR(INDEX('CAMAGUI DATA UNIFICADA'!$C$2:$T1007,MATCH(1,($A102='CAMAGUI DATA UNIFICADA'!$A$2:$A1007)*($DX$1='CAMAGUI DATA UNIFICADA'!$B$2:$B1007),0),MATCH(EN$2,'CAMAGUI DATA UNIFICADA'!$C$1:$T$1,0)),"")</f>
        <v/>
      </c>
      <c r="EO102" s="140" t="str">
        <f t="array" ref="EO102">IFERROR(INDEX('CAMAGUI DATA UNIFICADA'!$C$2:$T1007,MATCH(1,($A102='CAMAGUI DATA UNIFICADA'!$A$2:$A1007)*($DX$1='CAMAGUI DATA UNIFICADA'!$B$2:$B1007),0),MATCH(EO$2,'CAMAGUI DATA UNIFICADA'!$C$1:$T$1,0)),"")</f>
        <v/>
      </c>
    </row>
    <row r="103">
      <c r="A103" s="137">
        <v>45649.0</v>
      </c>
      <c r="B103" s="138" t="str">
        <f t="array" ref="B103">IFERROR(INDEX('CAMAGUI DATA UNIFICADA'!$C$2:$T1007,MATCH(1,($A103='CAMAGUI DATA UNIFICADA'!$A$2:$A1007)*($B$1='CAMAGUI DATA UNIFICADA'!$B$2:$B1007),0),MATCH(B$2,'CAMAGUI DATA UNIFICADA'!$C$1:$T$1,0)),"")</f>
        <v>CA1101224</v>
      </c>
      <c r="C103" s="2">
        <f t="array" ref="C103">IFERROR(INDEX('CAMAGUI DATA UNIFICADA'!$C$2:$T1007,MATCH(1,($A103='CAMAGUI DATA UNIFICADA'!$A$2:$A1007)*($B$1='CAMAGUI DATA UNIFICADA'!$B$2:$B1007),0),MATCH(C$2,'CAMAGUI DATA UNIFICADA'!$C$1:$T$1,0)),"")</f>
        <v>262.5</v>
      </c>
      <c r="D103" s="2">
        <f t="array" ref="D103">IFERROR(INDEX('CAMAGUI DATA UNIFICADA'!$C$2:$T1007,MATCH(1,($A103='CAMAGUI DATA UNIFICADA'!$A$2:$A1007)*($B$1='CAMAGUI DATA UNIFICADA'!$B$2:$B1007),0),MATCH(D$2,'CAMAGUI DATA UNIFICADA'!$C$1:$T$1,0)),"")</f>
        <v>1475</v>
      </c>
      <c r="E103" s="2" t="str">
        <f t="array" ref="E103">IFERROR(INDEX('CAMAGUI DATA UNIFICADA'!$C$2:$T1007,MATCH(1,($A103='CAMAGUI DATA UNIFICADA'!$A$2:$A1007)*($B$1='CAMAGUI DATA UNIFICADA'!$B$2:$B1007),0),MATCH(E$2,'CAMAGUI DATA UNIFICADA'!$C$1:$T$1,0)),"")</f>
        <v>SKR MAST#4</v>
      </c>
      <c r="F103" s="139">
        <f t="array" ref="F103">IFERROR(INDEX('CAMAGUI DATA UNIFICADA'!$C$2:$T1007,MATCH(1,($A103='CAMAGUI DATA UNIFICADA'!$A$2:$A1007)*($B$1='CAMAGUI DATA UNIFICADA'!$B$2:$B1007),0),MATCH(F$2,'CAMAGUI DATA UNIFICADA'!$C$1:$T$1,0)),"")</f>
        <v>1820.74</v>
      </c>
      <c r="G103" s="2">
        <f t="array" ref="G103">IFERROR(INDEX('CAMAGUI DATA UNIFICADA'!$C$2:$T1007,MATCH(1,($A103='CAMAGUI DATA UNIFICADA'!$A$2:$A1007)*($B$1='CAMAGUI DATA UNIFICADA'!$B$2:$B1007),0),MATCH(G$2,'CAMAGUI DATA UNIFICADA'!$C$1:$T$1,0)),"")</f>
        <v>3.8</v>
      </c>
      <c r="H103" s="2">
        <f t="array" ref="H103">IFERROR(INDEX('CAMAGUI DATA UNIFICADA'!$C$2:$T1007,MATCH(1,($A103='CAMAGUI DATA UNIFICADA'!$A$2:$A1007)*($B$1='CAMAGUI DATA UNIFICADA'!$B$2:$B1007),0),MATCH(H$2,'CAMAGUI DATA UNIFICADA'!$C$1:$T$1,0)),"")</f>
        <v>2.01</v>
      </c>
      <c r="I103" s="33">
        <f t="array" ref="I103">IFERROR(INDEX('CAMAGUI DATA UNIFICADA'!$C$2:$T1007,MATCH(1,($A103='CAMAGUI DATA UNIFICADA'!$A$2:$A1007)*($B$1='CAMAGUI DATA UNIFICADA'!$B$2:$B1007),0),MATCH(I$2,'CAMAGUI DATA UNIFICADA'!$C$1:$T$1,0)),"")</f>
        <v>8.7504</v>
      </c>
      <c r="J103" s="60">
        <f t="array" ref="J103">IFERROR(INDEX('CAMAGUI DATA UNIFICADA'!$C$2:$T1007,MATCH(1,($A103='CAMAGUI DATA UNIFICADA'!$A$2:$A1007)*($B$1='CAMAGUI DATA UNIFICADA'!$B$2:$B1007),0),MATCH(J$2,'CAMAGUI DATA UNIFICADA'!$C$1:$T$1,0)),"")</f>
        <v>789437.5956</v>
      </c>
      <c r="K103" s="33">
        <f t="array" ref="K103">IFERROR(INDEX('CAMAGUI DATA UNIFICADA'!$C$2:$T1007,MATCH(1,($A103='CAMAGUI DATA UNIFICADA'!$A$2:$A1007)*($B$1='CAMAGUI DATA UNIFICADA'!$B$2:$B1007),0),MATCH(K$2,'CAMAGUI DATA UNIFICADA'!$C$1:$T$1,0)),"")</f>
        <v>0.9031764256</v>
      </c>
      <c r="L103" s="23">
        <f t="array" ref="L103">IFERROR(INDEX('CAMAGUI DATA UNIFICADA'!$C$2:$T1007,MATCH(1,($A103='CAMAGUI DATA UNIFICADA'!$A$2:$A1007)*($B$1='CAMAGUI DATA UNIFICADA'!$B$2:$B1007),0),MATCH(L$2,'CAMAGUI DATA UNIFICADA'!$C$1:$T$1,0)),"")</f>
        <v>0.6315500765</v>
      </c>
      <c r="M103" s="23">
        <f t="array" ref="M103">IFERROR(INDEX('CAMAGUI DATA UNIFICADA'!$C$2:$T1007,MATCH(1,($A103='CAMAGUI DATA UNIFICADA'!$A$2:$A1007)*($B$1='CAMAGUI DATA UNIFICADA'!$B$2:$B1007),0),MATCH(M$2,'CAMAGUI DATA UNIFICADA'!$C$1:$T$1,0)),"")</f>
        <v>0.65</v>
      </c>
      <c r="N103" s="60">
        <f t="array" ref="N103">IFERROR(INDEX('CAMAGUI DATA UNIFICADA'!$C$2:$T1007,MATCH(1,($A103='CAMAGUI DATA UNIFICADA'!$A$2:$A1007)*($B$1='CAMAGUI DATA UNIFICADA'!$B$2:$B1007),0),MATCH(N$2,'CAMAGUI DATA UNIFICADA'!$C$1:$T$1,0)),"")</f>
        <v>99206.34921</v>
      </c>
      <c r="O103" s="2">
        <f t="array" ref="O103">IFERROR(INDEX('CAMAGUI DATA UNIFICADA'!$C$2:$T1007,MATCH(1,($A103='CAMAGUI DATA UNIFICADA'!$A$2:$A1007)*($B$1='CAMAGUI DATA UNIFICADA'!$B$2:$B1007),0),MATCH(O$2,'CAMAGUI DATA UNIFICADA'!$C$1:$T$1,0)),"")</f>
        <v>3</v>
      </c>
      <c r="P103" s="2">
        <f t="array" ref="P103">IFERROR(INDEX('CAMAGUI DATA UNIFICADA'!$C$2:$T1007,MATCH(1,($A103='CAMAGUI DATA UNIFICADA'!$A$2:$A1007)*($B$1='CAMAGUI DATA UNIFICADA'!$B$2:$B1007),0),MATCH(P$2,'CAMAGUI DATA UNIFICADA'!$C$1:$T$1,0)),"")</f>
        <v>6.8</v>
      </c>
      <c r="Q103" s="33">
        <f t="array" ref="Q103">IFERROR(INDEX('CAMAGUI DATA UNIFICADA'!$C$2:$T1007,MATCH(1,($A103='CAMAGUI DATA UNIFICADA'!$A$2:$A1007)*($B$1='CAMAGUI DATA UNIFICADA'!$B$2:$B1007),0),MATCH(Q$2,'CAMAGUI DATA UNIFICADA'!$C$1:$T$1,0)),"")</f>
        <v>6.4176</v>
      </c>
      <c r="R103" s="60">
        <f t="array" ref="R103">IFERROR(INDEX('CAMAGUI DATA UNIFICADA'!$C$2:$T1007,MATCH(1,($A103='CAMAGUI DATA UNIFICADA'!$A$2:$A1007)*($B$1='CAMAGUI DATA UNIFICADA'!$B$2:$B1007),0),MATCH(R$2,'CAMAGUI DATA UNIFICADA'!$C$1:$T$1,0)),"")</f>
        <v>408.9892694</v>
      </c>
      <c r="S103" s="140">
        <f t="array" ref="S103">IFERROR(INDEX('CAMAGUI DATA UNIFICADA'!$C$2:$T1007,MATCH(1,($A103='CAMAGUI DATA UNIFICADA'!$A$2:$A1007)*($B$1='CAMAGUI DATA UNIFICADA'!$B$2:$B1007),0),MATCH(S$2,'CAMAGUI DATA UNIFICADA'!$C$1:$T$1,0)),"")</f>
        <v>36.62231736</v>
      </c>
      <c r="T103" s="138" t="str">
        <f t="array" ref="T103">IFERROR(INDEX('CAMAGUI DATA UNIFICADA'!$C$2:$T1007,MATCH(1,($A103='CAMAGUI DATA UNIFICADA'!$A$2:$A1007)*($T$1='CAMAGUI DATA UNIFICADA'!$B$2:$B1007),0),MATCH(T$2,'CAMAGUI DATA UNIFICADA'!$C$1:$T$1,0)),"")</f>
        <v>CA2101224</v>
      </c>
      <c r="U103" s="2">
        <f t="array" ref="U103">IFERROR(INDEX('CAMAGUI DATA UNIFICADA'!$C$2:$T1007,MATCH(1,($A103='CAMAGUI DATA UNIFICADA'!$A$2:$A1007)*($T$1='CAMAGUI DATA UNIFICADA'!$B$2:$B1007),0),MATCH(U$2,'CAMAGUI DATA UNIFICADA'!$C$1:$T$1,0)),"")</f>
        <v>150</v>
      </c>
      <c r="V103" s="2">
        <f t="array" ref="V103">IFERROR(INDEX('CAMAGUI DATA UNIFICADA'!$C$2:$T1007,MATCH(1,($A103='CAMAGUI DATA UNIFICADA'!$A$2:$A1007)*($T$1='CAMAGUI DATA UNIFICADA'!$B$2:$B1007),0),MATCH(V$2,'CAMAGUI DATA UNIFICADA'!$C$1:$T$1,0)),"")</f>
        <v>825</v>
      </c>
      <c r="W103" s="2" t="str">
        <f t="array" ref="W103">IFERROR(INDEX('CAMAGUI DATA UNIFICADA'!$C$2:$T1007,MATCH(1,($A103='CAMAGUI DATA UNIFICADA'!$A$2:$A1007)*($T$1='CAMAGUI DATA UNIFICADA'!$B$2:$B1007),0),MATCH(W$2,'CAMAGUI DATA UNIFICADA'!$C$1:$T$1,0)),"")</f>
        <v>SKR MAST#4</v>
      </c>
      <c r="X103" s="139">
        <f t="array" ref="X103">IFERROR(INDEX('CAMAGUI DATA UNIFICADA'!$C$2:$T1007,MATCH(1,($A103='CAMAGUI DATA UNIFICADA'!$A$2:$A1007)*($T$1='CAMAGUI DATA UNIFICADA'!$B$2:$B1007),0),MATCH(X$2,'CAMAGUI DATA UNIFICADA'!$C$1:$T$1,0)),"")</f>
        <v>1018.38</v>
      </c>
      <c r="Y103" s="2">
        <f t="array" ref="Y103">IFERROR(INDEX('CAMAGUI DATA UNIFICADA'!$C$2:$T1007,MATCH(1,($A103='CAMAGUI DATA UNIFICADA'!$A$2:$A1007)*($T$1='CAMAGUI DATA UNIFICADA'!$B$2:$B1007),0),MATCH(Y$2,'CAMAGUI DATA UNIFICADA'!$C$1:$T$1,0)),"")</f>
        <v>3.98</v>
      </c>
      <c r="Z103" s="2">
        <f t="array" ref="Z103">IFERROR(INDEX('CAMAGUI DATA UNIFICADA'!$C$2:$T1007,MATCH(1,($A103='CAMAGUI DATA UNIFICADA'!$A$2:$A1007)*($T$1='CAMAGUI DATA UNIFICADA'!$B$2:$B1007),0),MATCH(Z$2,'CAMAGUI DATA UNIFICADA'!$C$1:$T$1,0)),"")</f>
        <v>2.25</v>
      </c>
      <c r="AA103" s="2">
        <f t="array" ref="AA103">IFERROR(INDEX('CAMAGUI DATA UNIFICADA'!$C$2:$T1007,MATCH(1,($A103='CAMAGUI DATA UNIFICADA'!$A$2:$A1007)*($T$1='CAMAGUI DATA UNIFICADA'!$B$2:$B1007),0),MATCH(AA$2,'CAMAGUI DATA UNIFICADA'!$C$1:$T$1,0)),"")</f>
        <v>8.55384</v>
      </c>
      <c r="AB103" s="60">
        <f t="array" ref="AB103">IFERROR(INDEX('CAMAGUI DATA UNIFICADA'!$C$2:$T1007,MATCH(1,($A103='CAMAGUI DATA UNIFICADA'!$A$2:$A1007)*($T$1='CAMAGUI DATA UNIFICADA'!$B$2:$B1007),0),MATCH(AB$2,'CAMAGUI DATA UNIFICADA'!$C$1:$T$1,0)),"")</f>
        <v>440602.609</v>
      </c>
      <c r="AC103" s="33">
        <f t="array" ref="AC103">IFERROR(INDEX('CAMAGUI DATA UNIFICADA'!$C$2:$T1007,MATCH(1,($A103='CAMAGUI DATA UNIFICADA'!$A$2:$A1007)*($T$1='CAMAGUI DATA UNIFICADA'!$B$2:$B1007),0),MATCH(AC$2,'CAMAGUI DATA UNIFICADA'!$C$1:$T$1,0)),"")</f>
        <v>0.701754386</v>
      </c>
      <c r="AD103" s="23">
        <f t="array" ref="AD103">IFERROR(INDEX('CAMAGUI DATA UNIFICADA'!$C$2:$T1007,MATCH(1,($A103='CAMAGUI DATA UNIFICADA'!$A$2:$A1007)*($T$1='CAMAGUI DATA UNIFICADA'!$B$2:$B1007),0),MATCH(AD$2,'CAMAGUI DATA UNIFICADA'!$C$1:$T$1,0)),"")</f>
        <v>0.46379222</v>
      </c>
      <c r="AE103" s="23">
        <f t="array" ref="AE103">IFERROR(INDEX('CAMAGUI DATA UNIFICADA'!$C$2:$T1007,MATCH(1,($A103='CAMAGUI DATA UNIFICADA'!$A$2:$A1007)*($T$1='CAMAGUI DATA UNIFICADA'!$B$2:$B1007),0),MATCH(AE$2,'CAMAGUI DATA UNIFICADA'!$C$1:$T$1,0)),"")</f>
        <v>0.55</v>
      </c>
      <c r="AF103" s="60">
        <f t="array" ref="AF103">IFERROR(INDEX('CAMAGUI DATA UNIFICADA'!$C$2:$T1007,MATCH(1,($A103='CAMAGUI DATA UNIFICADA'!$A$2:$A1007)*($T$1='CAMAGUI DATA UNIFICADA'!$B$2:$B1007),0),MATCH(AF$2,'CAMAGUI DATA UNIFICADA'!$C$1:$T$1,0)),"")</f>
        <v>87083.33333</v>
      </c>
      <c r="AG103" s="2">
        <f t="array" ref="AG103">IFERROR(INDEX('CAMAGUI DATA UNIFICADA'!$C$2:$T1007,MATCH(1,($A103='CAMAGUI DATA UNIFICADA'!$A$2:$A1007)*($T$1='CAMAGUI DATA UNIFICADA'!$B$2:$B1007),0),MATCH(AG$2,'CAMAGUI DATA UNIFICADA'!$C$1:$T$1,0)),"")</f>
        <v>3</v>
      </c>
      <c r="AH103" s="2">
        <f t="array" ref="AH103">IFERROR(INDEX('CAMAGUI DATA UNIFICADA'!$C$2:$T1007,MATCH(1,($A103='CAMAGUI DATA UNIFICADA'!$A$2:$A1007)*($T$1='CAMAGUI DATA UNIFICADA'!$B$2:$B1007),0),MATCH(AH$2,'CAMAGUI DATA UNIFICADA'!$C$1:$T$1,0)),"")</f>
        <v>6.98</v>
      </c>
      <c r="AI103" s="33">
        <f t="array" ref="AI103">IFERROR(INDEX('CAMAGUI DATA UNIFICADA'!$C$2:$T1007,MATCH(1,($A103='CAMAGUI DATA UNIFICADA'!$A$2:$A1007)*($T$1='CAMAGUI DATA UNIFICADA'!$B$2:$B1007),0),MATCH(AI$2,'CAMAGUI DATA UNIFICADA'!$C$1:$T$1,0)),"")</f>
        <v>6.31176</v>
      </c>
      <c r="AJ103" s="60">
        <f t="array" ref="AJ103">IFERROR(INDEX('CAMAGUI DATA UNIFICADA'!$C$2:$T1007,MATCH(1,($A103='CAMAGUI DATA UNIFICADA'!$A$2:$A1007)*($T$1='CAMAGUI DATA UNIFICADA'!$B$2:$B1007),0),MATCH(AJ$2,'CAMAGUI DATA UNIFICADA'!$C$1:$T$1,0)),"")</f>
        <v>263.4118485</v>
      </c>
      <c r="AK103" s="140">
        <f t="array" ref="AK103">IFERROR(INDEX('CAMAGUI DATA UNIFICADA'!$C$2:$T1007,MATCH(1,($A103='CAMAGUI DATA UNIFICADA'!$A$2:$A1007)*($T$1='CAMAGUI DATA UNIFICADA'!$B$2:$B1007),0),MATCH(AK$2,'CAMAGUI DATA UNIFICADA'!$C$1:$T$1,0)),"")</f>
        <v>28.35296212</v>
      </c>
      <c r="AL103" s="138" t="str">
        <f t="array" ref="AL103">IFERROR(INDEX('CAMAGUI DATA UNIFICADA'!$C$2:$T1007,MATCH(1,($A103='CAMAGUI DATA UNIFICADA'!$A$2:$A1007)*($AL$1='CAMAGUI DATA UNIFICADA'!$B$2:$B1007),0),MATCH(AL$2,'CAMAGUI DATA UNIFICADA'!$C$1:$T$1,0)),"")</f>
        <v>CA3101224</v>
      </c>
      <c r="AM103" s="2">
        <f t="array" ref="AM103">IFERROR(INDEX('CAMAGUI DATA UNIFICADA'!$C$2:$T1007,MATCH(1,($A103='CAMAGUI DATA UNIFICADA'!$A$2:$A1007)*($AL$1='CAMAGUI DATA UNIFICADA'!$B$2:$B1007),0),MATCH(AM$2,'CAMAGUI DATA UNIFICADA'!$C$1:$T$1,0)),"")</f>
        <v>187.5</v>
      </c>
      <c r="AN103" s="2">
        <f t="array" ref="AN103">IFERROR(INDEX('CAMAGUI DATA UNIFICADA'!$C$2:$T1007,MATCH(1,($A103='CAMAGUI DATA UNIFICADA'!$A$2:$A1007)*($AL$1='CAMAGUI DATA UNIFICADA'!$B$2:$B1007),0),MATCH(AN$2,'CAMAGUI DATA UNIFICADA'!$C$1:$T$1,0)),"")</f>
        <v>997</v>
      </c>
      <c r="AO103" s="2" t="str">
        <f t="array" ref="AO103">IFERROR(INDEX('CAMAGUI DATA UNIFICADA'!$C$2:$T1007,MATCH(1,($A103='CAMAGUI DATA UNIFICADA'!$A$2:$A1007)*($AL$1='CAMAGUI DATA UNIFICADA'!$B$2:$B1007),0),MATCH(AO$2,'CAMAGUI DATA UNIFICADA'!$C$1:$T$1,0)),"")</f>
        <v>SKR MAST#4</v>
      </c>
      <c r="AP103" s="139">
        <f t="array" ref="AP103">IFERROR(INDEX('CAMAGUI DATA UNIFICADA'!$C$2:$T1007,MATCH(1,($A103='CAMAGUI DATA UNIFICADA'!$A$2:$A1007)*($AL$1='CAMAGUI DATA UNIFICADA'!$B$2:$B1007),0),MATCH(AP$2,'CAMAGUI DATA UNIFICADA'!$C$1:$T$1,0)),"")</f>
        <v>1230.6968</v>
      </c>
      <c r="AQ103" s="2">
        <f t="array" ref="AQ103">IFERROR(INDEX('CAMAGUI DATA UNIFICADA'!$C$2:$T1007,MATCH(1,($A103='CAMAGUI DATA UNIFICADA'!$A$2:$A1007)*($AL$1='CAMAGUI DATA UNIFICADA'!$B$2:$B1007),0),MATCH(AQ$2,'CAMAGUI DATA UNIFICADA'!$C$1:$T$1,0)),"")</f>
        <v>3.8</v>
      </c>
      <c r="AR103" s="2">
        <f t="array" ref="AR103">IFERROR(INDEX('CAMAGUI DATA UNIFICADA'!$C$2:$T1007,MATCH(1,($A103='CAMAGUI DATA UNIFICADA'!$A$2:$A1007)*($AL$1='CAMAGUI DATA UNIFICADA'!$B$2:$B1007),0),MATCH(AR$2,'CAMAGUI DATA UNIFICADA'!$C$1:$T$1,0)),"")</f>
        <v>1.91</v>
      </c>
      <c r="AS103" s="33">
        <f t="array" ref="AS103">IFERROR(INDEX('CAMAGUI DATA UNIFICADA'!$C$2:$T1007,MATCH(1,($A103='CAMAGUI DATA UNIFICADA'!$A$2:$A1007)*($AL$1='CAMAGUI DATA UNIFICADA'!$B$2:$B1007),0),MATCH(AS$2,'CAMAGUI DATA UNIFICADA'!$C$1:$T$1,0)),"")</f>
        <v>8.7504</v>
      </c>
      <c r="AT103" s="60">
        <f t="array" ref="AT103">IFERROR(INDEX('CAMAGUI DATA UNIFICADA'!$C$2:$T1007,MATCH(1,($A103='CAMAGUI DATA UNIFICADA'!$A$2:$A1007)*($AL$1='CAMAGUI DATA UNIFICADA'!$B$2:$B1007),0),MATCH(AT$2,'CAMAGUI DATA UNIFICADA'!$C$1:$T$1,0)),"")</f>
        <v>563883.9969</v>
      </c>
      <c r="AU103" s="33">
        <f t="array" ref="AU103">IFERROR(INDEX('CAMAGUI DATA UNIFICADA'!$C$2:$T1007,MATCH(1,($A103='CAMAGUI DATA UNIFICADA'!$A$2:$A1007)*($AL$1='CAMAGUI DATA UNIFICADA'!$B$2:$B1007),0),MATCH(AU$2,'CAMAGUI DATA UNIFICADA'!$C$1:$T$1,0)),"")</f>
        <v>0.7565065635</v>
      </c>
      <c r="AV103" s="23">
        <f t="array" ref="AV103">IFERROR(INDEX('CAMAGUI DATA UNIFICADA'!$C$2:$T1007,MATCH(1,($A103='CAMAGUI DATA UNIFICADA'!$A$2:$A1007)*($AL$1='CAMAGUI DATA UNIFICADA'!$B$2:$B1007),0),MATCH(AV$2,'CAMAGUI DATA UNIFICADA'!$C$1:$T$1,0)),"")</f>
        <v>0.4903339103</v>
      </c>
      <c r="AW103" s="23">
        <f t="array" ref="AW103">IFERROR(INDEX('CAMAGUI DATA UNIFICADA'!$C$2:$T1007,MATCH(1,($A103='CAMAGUI DATA UNIFICADA'!$A$2:$A1007)*($AL$1='CAMAGUI DATA UNIFICADA'!$B$2:$B1007),0),MATCH(AW$2,'CAMAGUI DATA UNIFICADA'!$C$1:$T$1,0)),"")</f>
        <v>0.6</v>
      </c>
      <c r="AX103" s="60">
        <f t="array" ref="AX103">IFERROR(INDEX('CAMAGUI DATA UNIFICADA'!$C$2:$T1007,MATCH(1,($A103='CAMAGUI DATA UNIFICADA'!$A$2:$A1007)*($AL$1='CAMAGUI DATA UNIFICADA'!$B$2:$B1007),0),MATCH(AX$2,'CAMAGUI DATA UNIFICADA'!$C$1:$T$1,0)),"")</f>
        <v>98571.42857</v>
      </c>
      <c r="AY103" s="2">
        <f t="array" ref="AY103">IFERROR(INDEX('CAMAGUI DATA UNIFICADA'!$C$2:$T1007,MATCH(1,($A103='CAMAGUI DATA UNIFICADA'!$A$2:$A1007)*($AL$1='CAMAGUI DATA UNIFICADA'!$B$2:$B1007),0),MATCH(AY$2,'CAMAGUI DATA UNIFICADA'!$C$1:$T$1,0)),"")</f>
        <v>3</v>
      </c>
      <c r="AZ103" s="2">
        <f t="array" ref="AZ103">IFERROR(INDEX('CAMAGUI DATA UNIFICADA'!$C$2:$T1007,MATCH(1,($A103='CAMAGUI DATA UNIFICADA'!$A$2:$A1007)*($AL$1='CAMAGUI DATA UNIFICADA'!$B$2:$B1007),0),MATCH(AZ$2,'CAMAGUI DATA UNIFICADA'!$C$1:$T$1,0)),"")</f>
        <v>6.8</v>
      </c>
      <c r="BA103" s="33">
        <f t="array" ref="BA103">IFERROR(INDEX('CAMAGUI DATA UNIFICADA'!$C$2:$T1007,MATCH(1,($A103='CAMAGUI DATA UNIFICADA'!$A$2:$A1007)*($AL$1='CAMAGUI DATA UNIFICADA'!$B$2:$B1007),0),MATCH(BA$2,'CAMAGUI DATA UNIFICADA'!$C$1:$T$1,0)),"")</f>
        <v>6.4176</v>
      </c>
      <c r="BB103" s="60">
        <f t="array" ref="BB103">IFERROR(INDEX('CAMAGUI DATA UNIFICADA'!$C$2:$T1007,MATCH(1,($A103='CAMAGUI DATA UNIFICADA'!$A$2:$A1007)*($AL$1='CAMAGUI DATA UNIFICADA'!$B$2:$B1007),0),MATCH(BB$2,'CAMAGUI DATA UNIFICADA'!$C$1:$T$1,0)),"")</f>
        <v>346.6166879</v>
      </c>
      <c r="BC103" s="140">
        <f t="array" ref="BC103">IFERROR(INDEX('CAMAGUI DATA UNIFICADA'!$C$2:$T1007,MATCH(1,($A103='CAMAGUI DATA UNIFICADA'!$A$2:$A1007)*($AL$1='CAMAGUI DATA UNIFICADA'!$B$2:$B1007),0),MATCH(BC$2,'CAMAGUI DATA UNIFICADA'!$C$1:$T$1,0)),"")</f>
        <v>39.77917197</v>
      </c>
      <c r="BD103" s="138" t="str">
        <f t="array" ref="BD103">IFERROR(INDEX('CAMAGUI DATA UNIFICADA'!$C$2:$T1007,MATCH(1,($A103='CAMAGUI DATA UNIFICADA'!$A$2:$A1007)*($BD$1='CAMAGUI DATA UNIFICADA'!$B$2:$B1007),0),MATCH(BD$2,'CAMAGUI DATA UNIFICADA'!$C$1:$T$1,0)),"")</f>
        <v>CA4101124</v>
      </c>
      <c r="BE103" s="2">
        <f t="array" ref="BE103">IFERROR(INDEX('CAMAGUI DATA UNIFICADA'!$C$2:$T1007,MATCH(1,($A103='CAMAGUI DATA UNIFICADA'!$A$2:$A1007)*($BD$1='CAMAGUI DATA UNIFICADA'!$B$2:$B1007),0),MATCH(BE$2,'CAMAGUI DATA UNIFICADA'!$C$1:$T$1,0)),"")</f>
        <v>325</v>
      </c>
      <c r="BF103" s="2">
        <f t="array" ref="BF103">IFERROR(INDEX('CAMAGUI DATA UNIFICADA'!$C$2:$T1007,MATCH(1,($A103='CAMAGUI DATA UNIFICADA'!$A$2:$A1007)*($BD$1='CAMAGUI DATA UNIFICADA'!$B$2:$B1007),0),MATCH(BF$2,'CAMAGUI DATA UNIFICADA'!$C$1:$T$1,0)),"")</f>
        <v>2225</v>
      </c>
      <c r="BG103" s="2" t="str">
        <f t="array" ref="BG103">IFERROR(INDEX('CAMAGUI DATA UNIFICADA'!$C$2:$T1007,MATCH(1,($A103='CAMAGUI DATA UNIFICADA'!$A$2:$A1007)*($BD$1='CAMAGUI DATA UNIFICADA'!$B$2:$B1007),0),MATCH(BG$2,'CAMAGUI DATA UNIFICADA'!$C$1:$T$1,0)),"")</f>
        <v>SKR OPTILINE E</v>
      </c>
      <c r="BH103" s="139">
        <f t="array" ref="BH103">IFERROR(INDEX('CAMAGUI DATA UNIFICADA'!$C$2:$T1007,MATCH(1,($A103='CAMAGUI DATA UNIFICADA'!$A$2:$A1007)*($BD$1='CAMAGUI DATA UNIFICADA'!$B$2:$B1007),0),MATCH(BH$2,'CAMAGUI DATA UNIFICADA'!$C$1:$T$1,0)),"")</f>
        <v>2625.5</v>
      </c>
      <c r="BI103" s="2">
        <f t="array" ref="BI103">IFERROR(INDEX('CAMAGUI DATA UNIFICADA'!$C$2:$T1007,MATCH(1,($A103='CAMAGUI DATA UNIFICADA'!$A$2:$A1007)*($BD$1='CAMAGUI DATA UNIFICADA'!$B$2:$B1007),0),MATCH(BI$2,'CAMAGUI DATA UNIFICADA'!$C$1:$T$1,0)),"")</f>
        <v>17.67</v>
      </c>
      <c r="BJ103" s="2">
        <f t="array" ref="BJ103">IFERROR(INDEX('CAMAGUI DATA UNIFICADA'!$C$2:$T1007,MATCH(1,($A103='CAMAGUI DATA UNIFICADA'!$A$2:$A1007)*($BD$1='CAMAGUI DATA UNIFICADA'!$B$2:$B1007),0),MATCH(BJ$2,'CAMAGUI DATA UNIFICADA'!$C$1:$T$1,0)),"")</f>
        <v>2.82</v>
      </c>
      <c r="BK103" s="33">
        <f t="array" ref="BK103">IFERROR(INDEX('CAMAGUI DATA UNIFICADA'!$C$2:$T1007,MATCH(1,($A103='CAMAGUI DATA UNIFICADA'!$A$2:$A1007)*($BD$1='CAMAGUI DATA UNIFICADA'!$B$2:$B1007),0),MATCH(BK$2,'CAMAGUI DATA UNIFICADA'!$C$1:$T$1,0)),"")</f>
        <v>3.57564</v>
      </c>
      <c r="BL103" s="60">
        <f t="array" ref="BL103">IFERROR(INDEX('CAMAGUI DATA UNIFICADA'!$C$2:$T1007,MATCH(1,($A103='CAMAGUI DATA UNIFICADA'!$A$2:$A1007)*($BD$1='CAMAGUI DATA UNIFICADA'!$B$2:$B1007),0),MATCH(BL$2,'CAMAGUI DATA UNIFICADA'!$C$1:$T$1,0)),"")</f>
        <v>514390.6009</v>
      </c>
      <c r="BM103" s="33">
        <f t="array" ref="BM103">IFERROR(INDEX('CAMAGUI DATA UNIFICADA'!$C$2:$T1007,MATCH(1,($A103='CAMAGUI DATA UNIFICADA'!$A$2:$A1007)*($BD$1='CAMAGUI DATA UNIFICADA'!$B$2:$B1007),0),MATCH(BM$2,'CAMAGUI DATA UNIFICADA'!$C$1:$T$1,0)),"")</f>
        <v>1.624306932</v>
      </c>
      <c r="BN103" s="23">
        <f t="array" ref="BN103">IFERROR(INDEX('CAMAGUI DATA UNIFICADA'!$C$2:$T1007,MATCH(1,($A103='CAMAGUI DATA UNIFICADA'!$A$2:$A1007)*($BD$1='CAMAGUI DATA UNIFICADA'!$B$2:$B1007),0),MATCH(BN$2,'CAMAGUI DATA UNIFICADA'!$C$1:$T$1,0)),"")</f>
        <v>0.7095042772</v>
      </c>
      <c r="BO103" s="23">
        <f t="array" ref="BO103">IFERROR(INDEX('CAMAGUI DATA UNIFICADA'!$C$2:$T1007,MATCH(1,($A103='CAMAGUI DATA UNIFICADA'!$A$2:$A1007)*($BD$1='CAMAGUI DATA UNIFICADA'!$B$2:$B1007),0),MATCH(BO$2,'CAMAGUI DATA UNIFICADA'!$C$1:$T$1,0)),"")</f>
        <v>0.67</v>
      </c>
      <c r="BP103" s="60">
        <f t="array" ref="BP103">IFERROR(INDEX('CAMAGUI DATA UNIFICADA'!$C$2:$T1007,MATCH(1,($A103='CAMAGUI DATA UNIFICADA'!$A$2:$A1007)*($BD$1='CAMAGUI DATA UNIFICADA'!$B$2:$B1007),0),MATCH(BP$2,'CAMAGUI DATA UNIFICADA'!$C$1:$T$1,0)),"")</f>
        <v>101197.9167</v>
      </c>
      <c r="BQ103" s="2">
        <f t="array" ref="BQ103">IFERROR(INDEX('CAMAGUI DATA UNIFICADA'!$C$2:$T1007,MATCH(1,($A103='CAMAGUI DATA UNIFICADA'!$A$2:$A1007)*($BD$1='CAMAGUI DATA UNIFICADA'!$B$2:$B1007),0),MATCH(BQ$2,'CAMAGUI DATA UNIFICADA'!$C$1:$T$1,0)),"")</f>
        <v>4</v>
      </c>
      <c r="BR103" s="2">
        <f t="array" ref="BR103">IFERROR(INDEX('CAMAGUI DATA UNIFICADA'!$C$2:$T1007,MATCH(1,($A103='CAMAGUI DATA UNIFICADA'!$A$2:$A1007)*($BD$1='CAMAGUI DATA UNIFICADA'!$B$2:$B1007),0),MATCH(BR$2,'CAMAGUI DATA UNIFICADA'!$C$1:$T$1,0)),"")</f>
        <v>21.67</v>
      </c>
      <c r="BS103" s="33">
        <f t="array" ref="BS103">IFERROR(INDEX('CAMAGUI DATA UNIFICADA'!$C$2:$T1007,MATCH(1,($A103='CAMAGUI DATA UNIFICADA'!$A$2:$A1007)*($BD$1='CAMAGUI DATA UNIFICADA'!$B$2:$B1007),0),MATCH(BS$2,'CAMAGUI DATA UNIFICADA'!$C$1:$T$1,0)),"")</f>
        <v>3.28776</v>
      </c>
      <c r="BT103" s="60">
        <f t="array" ref="BT103">IFERROR(INDEX('CAMAGUI DATA UNIFICADA'!$C$2:$T1007,MATCH(1,($A103='CAMAGUI DATA UNIFICADA'!$A$2:$A1007)*($BD$1='CAMAGUI DATA UNIFICADA'!$B$2:$B1007),0),MATCH(BT$2,'CAMAGUI DATA UNIFICADA'!$C$1:$T$1,0)),"")</f>
        <v>352.8418173</v>
      </c>
      <c r="BU103" s="140">
        <f t="array" ref="BU103">IFERROR(INDEX('CAMAGUI DATA UNIFICADA'!$C$2:$T1007,MATCH(1,($A103='CAMAGUI DATA UNIFICADA'!$A$2:$A1007)*($BD$1='CAMAGUI DATA UNIFICADA'!$B$2:$B1007),0),MATCH(BU$2,'CAMAGUI DATA UNIFICADA'!$C$1:$T$1,0)),"")</f>
        <v>6.960454325</v>
      </c>
      <c r="BV103" s="138" t="str">
        <f t="array" ref="BV103">IFERROR(INDEX('CAMAGUI DATA UNIFICADA'!$C$2:$T1007,MATCH(1,($A103='CAMAGUI DATA UNIFICADA'!$A$2:$A1007)*($BV$1='CAMAGUI DATA UNIFICADA'!$B$2:$B1007),0),MATCH(BV$2,'CAMAGUI DATA UNIFICADA'!$C$1:$T$1,0)),"")</f>
        <v>CA5101124</v>
      </c>
      <c r="BW103" s="2">
        <f t="array" ref="BW103">IFERROR(INDEX('CAMAGUI DATA UNIFICADA'!$C$2:$T1007,MATCH(1,($A103='CAMAGUI DATA UNIFICADA'!$A$2:$A1007)*($BV$1='CAMAGUI DATA UNIFICADA'!$B$2:$B1007),0),MATCH(BW$2,'CAMAGUI DATA UNIFICADA'!$C$1:$T$1,0)),"")</f>
        <v>300</v>
      </c>
      <c r="BX103" s="2">
        <f t="array" ref="BX103">IFERROR(INDEX('CAMAGUI DATA UNIFICADA'!$C$2:$T1007,MATCH(1,($A103='CAMAGUI DATA UNIFICADA'!$A$2:$A1007)*($BV$1='CAMAGUI DATA UNIFICADA'!$B$2:$B1007),0),MATCH(BX$2,'CAMAGUI DATA UNIFICADA'!$C$1:$T$1,0)),"")</f>
        <v>2037</v>
      </c>
      <c r="BY103" s="2" t="str">
        <f t="array" ref="BY103">IFERROR(INDEX('CAMAGUI DATA UNIFICADA'!$C$2:$T1007,MATCH(1,($A103='CAMAGUI DATA UNIFICADA'!$A$2:$A1007)*($BV$1='CAMAGUI DATA UNIFICADA'!$B$2:$B1007),0),MATCH(BY$2,'CAMAGUI DATA UNIFICADA'!$C$1:$T$1,0)),"")</f>
        <v>SKR OPTILINE E</v>
      </c>
      <c r="BZ103" s="139">
        <f t="array" ref="BZ103">IFERROR(INDEX('CAMAGUI DATA UNIFICADA'!$C$2:$T1007,MATCH(1,($A103='CAMAGUI DATA UNIFICADA'!$A$2:$A1007)*($BV$1='CAMAGUI DATA UNIFICADA'!$B$2:$B1007),0),MATCH(BZ$2,'CAMAGUI DATA UNIFICADA'!$C$1:$T$1,0)),"")</f>
        <v>2403.66</v>
      </c>
      <c r="CA103" s="2">
        <f t="array" ref="CA103">IFERROR(INDEX('CAMAGUI DATA UNIFICADA'!$C$2:$T1007,MATCH(1,($A103='CAMAGUI DATA UNIFICADA'!$A$2:$A1007)*($BV$1='CAMAGUI DATA UNIFICADA'!$B$2:$B1007),0),MATCH(CA$2,'CAMAGUI DATA UNIFICADA'!$C$1:$T$1,0)),"")</f>
        <v>18.54</v>
      </c>
      <c r="CB103" s="2">
        <f t="array" ref="CB103">IFERROR(INDEX('CAMAGUI DATA UNIFICADA'!$C$2:$T1007,MATCH(1,($A103='CAMAGUI DATA UNIFICADA'!$A$2:$A1007)*($BV$1='CAMAGUI DATA UNIFICADA'!$B$2:$B1007),0),MATCH(CB$2,'CAMAGUI DATA UNIFICADA'!$C$1:$T$1,0)),"")</f>
        <v>3.27</v>
      </c>
      <c r="CC103" s="33">
        <f t="array" ref="CC103">IFERROR(INDEX('CAMAGUI DATA UNIFICADA'!$C$2:$T1007,MATCH(1,($A103='CAMAGUI DATA UNIFICADA'!$A$2:$A1007)*($BV$1='CAMAGUI DATA UNIFICADA'!$B$2:$B1007),0),MATCH(CC$2,'CAMAGUI DATA UNIFICADA'!$C$1:$T$1,0)),"")</f>
        <v>3.46968</v>
      </c>
      <c r="CD103" s="60">
        <f t="array" ref="CD103">IFERROR(INDEX('CAMAGUI DATA UNIFICADA'!$C$2:$T1007,MATCH(1,($A103='CAMAGUI DATA UNIFICADA'!$A$2:$A1007)*($BV$1='CAMAGUI DATA UNIFICADA'!$B$2:$B1007),0),MATCH(CD$2,'CAMAGUI DATA UNIFICADA'!$C$1:$T$1,0)),"")</f>
        <v>466360.8682</v>
      </c>
      <c r="CE103" s="33">
        <f t="array" ref="CE103">IFERROR(INDEX('CAMAGUI DATA UNIFICADA'!$C$2:$T1007,MATCH(1,($A103='CAMAGUI DATA UNIFICADA'!$A$2:$A1007)*($BV$1='CAMAGUI DATA UNIFICADA'!$B$2:$B1007),0),MATCH(CE$2,'CAMAGUI DATA UNIFICADA'!$C$1:$T$1,0)),"")</f>
        <v>1.474404213</v>
      </c>
      <c r="CF103" s="23">
        <f t="array" ref="CF103">IFERROR(INDEX('CAMAGUI DATA UNIFICADA'!$C$2:$T1007,MATCH(1,($A103='CAMAGUI DATA UNIFICADA'!$A$2:$A1007)*($BV$1='CAMAGUI DATA UNIFICADA'!$B$2:$B1007),0),MATCH(CF$2,'CAMAGUI DATA UNIFICADA'!$C$1:$T$1,0)),"")</f>
        <v>0.7174782588</v>
      </c>
      <c r="CG103" s="23">
        <f t="array" ref="CG103">IFERROR(INDEX('CAMAGUI DATA UNIFICADA'!$C$2:$T1007,MATCH(1,($A103='CAMAGUI DATA UNIFICADA'!$A$2:$A1007)*($BV$1='CAMAGUI DATA UNIFICADA'!$B$2:$B1007),0),MATCH(CG$2,'CAMAGUI DATA UNIFICADA'!$C$1:$T$1,0)),"")</f>
        <v>0.65</v>
      </c>
      <c r="CH103" s="60">
        <f t="array" ref="CH103">IFERROR(INDEX('CAMAGUI DATA UNIFICADA'!$C$2:$T1007,MATCH(1,($A103='CAMAGUI DATA UNIFICADA'!$A$2:$A1007)*($BV$1='CAMAGUI DATA UNIFICADA'!$B$2:$B1007),0),MATCH(CH$2,'CAMAGUI DATA UNIFICADA'!$C$1:$T$1,0)),"")</f>
        <v>100595.2381</v>
      </c>
      <c r="CI103" s="2">
        <f t="array" ref="CI103">IFERROR(INDEX('CAMAGUI DATA UNIFICADA'!$C$2:$T1007,MATCH(1,($A103='CAMAGUI DATA UNIFICADA'!$A$2:$A1007)*($BV$1='CAMAGUI DATA UNIFICADA'!$B$2:$B1007),0),MATCH(CI$2,'CAMAGUI DATA UNIFICADA'!$C$1:$T$1,0)),"")</f>
        <v>4</v>
      </c>
      <c r="CJ103" s="2">
        <f t="array" ref="CJ103">IFERROR(INDEX('CAMAGUI DATA UNIFICADA'!$C$2:$T1007,MATCH(1,($A103='CAMAGUI DATA UNIFICADA'!$A$2:$A1007)*($BV$1='CAMAGUI DATA UNIFICADA'!$B$2:$B1007),0),MATCH(CJ$2,'CAMAGUI DATA UNIFICADA'!$C$1:$T$1,0)),"")</f>
        <v>22.54</v>
      </c>
      <c r="CK103" s="33">
        <f t="array" ref="CK103">IFERROR(INDEX('CAMAGUI DATA UNIFICADA'!$C$2:$T1007,MATCH(1,($A103='CAMAGUI DATA UNIFICADA'!$A$2:$A1007)*($BV$1='CAMAGUI DATA UNIFICADA'!$B$2:$B1007),0),MATCH(CK$2,'CAMAGUI DATA UNIFICADA'!$C$1:$T$1,0)),"")</f>
        <v>3.20664</v>
      </c>
      <c r="CL103" s="60">
        <f t="array" ref="CL103">IFERROR(INDEX('CAMAGUI DATA UNIFICADA'!$C$2:$T1007,MATCH(1,($A103='CAMAGUI DATA UNIFICADA'!$A$2:$A1007)*($BV$1='CAMAGUI DATA UNIFICADA'!$B$2:$B1007),0),MATCH(CL$2,'CAMAGUI DATA UNIFICADA'!$C$1:$T$1,0)),"")</f>
        <v>310.2909298</v>
      </c>
      <c r="CM103" s="140">
        <f t="array" ref="CM103">IFERROR(INDEX('CAMAGUI DATA UNIFICADA'!$C$2:$T1007,MATCH(1,($A103='CAMAGUI DATA UNIFICADA'!$A$2:$A1007)*($BV$1='CAMAGUI DATA UNIFICADA'!$B$2:$B1007),0),MATCH(CM$2,'CAMAGUI DATA UNIFICADA'!$C$1:$T$1,0)),"")</f>
        <v>2.572732455</v>
      </c>
      <c r="CN103" s="138" t="str">
        <f t="array" ref="CN103">IFERROR(INDEX('CAMAGUI DATA UNIFICADA'!$C$2:$T1007,MATCH(1,($A103='CAMAGUI DATA UNIFICADA'!$A$2:$A1007)*($CN$1='CAMAGUI DATA UNIFICADA'!$B$2:$B1007),0),MATCH(CN$2,'CAMAGUI DATA UNIFICADA'!$C$1:$T$1,0)),"")</f>
        <v>CA6141124</v>
      </c>
      <c r="CO103" s="2">
        <f t="array" ref="CO103">IFERROR(INDEX('CAMAGUI DATA UNIFICADA'!$C$2:$T1007,MATCH(1,($A103='CAMAGUI DATA UNIFICADA'!$A$2:$A1007)*($CN$1='CAMAGUI DATA UNIFICADA'!$B$2:$B1007),0),MATCH(CO$2,'CAMAGUI DATA UNIFICADA'!$C$1:$T$1,0)),"")</f>
        <v>500</v>
      </c>
      <c r="CP103" s="2">
        <f t="array" ref="CP103">IFERROR(INDEX('CAMAGUI DATA UNIFICADA'!$C$2:$T1007,MATCH(1,($A103='CAMAGUI DATA UNIFICADA'!$A$2:$A1007)*($CN$1='CAMAGUI DATA UNIFICADA'!$B$2:$B1007),0),MATCH(CP$2,'CAMAGUI DATA UNIFICADA'!$C$1:$T$1,0)),"")</f>
        <v>3025</v>
      </c>
      <c r="CQ103" s="2" t="str">
        <f t="array" ref="CQ103">IFERROR(INDEX('CAMAGUI DATA UNIFICADA'!$C$2:$T1007,MATCH(1,($A103='CAMAGUI DATA UNIFICADA'!$A$2:$A1007)*($CN$1='CAMAGUI DATA UNIFICADA'!$B$2:$B1007),0),MATCH(CQ$2,'CAMAGUI DATA UNIFICADA'!$C$1:$T$1,0)),"")</f>
        <v>SKR MAST E AD</v>
      </c>
      <c r="CR103" s="139">
        <f t="array" ref="CR103">IFERROR(INDEX('CAMAGUI DATA UNIFICADA'!$C$2:$T1007,MATCH(1,($A103='CAMAGUI DATA UNIFICADA'!$A$2:$A1007)*($CN$1='CAMAGUI DATA UNIFICADA'!$B$2:$B1007),0),MATCH(CR$2,'CAMAGUI DATA UNIFICADA'!$C$1:$T$1,0)),"")</f>
        <v>3096.39</v>
      </c>
      <c r="CS103" s="2">
        <f t="array" ref="CS103">IFERROR(INDEX('CAMAGUI DATA UNIFICADA'!$C$2:$T1007,MATCH(1,($A103='CAMAGUI DATA UNIFICADA'!$A$2:$A1007)*($CN$1='CAMAGUI DATA UNIFICADA'!$B$2:$B1007),0),MATCH(CS$2,'CAMAGUI DATA UNIFICADA'!$C$1:$T$1,0)),"")</f>
        <v>17</v>
      </c>
      <c r="CT103" s="2">
        <f t="array" ref="CT103">IFERROR(INDEX('CAMAGUI DATA UNIFICADA'!$C$2:$T1007,MATCH(1,($A103='CAMAGUI DATA UNIFICADA'!$A$2:$A1007)*($CN$1='CAMAGUI DATA UNIFICADA'!$B$2:$B1007),0),MATCH(CT$2,'CAMAGUI DATA UNIFICADA'!$C$1:$T$1,0)),"")</f>
        <v>3.96</v>
      </c>
      <c r="CU103" s="33">
        <f t="array" ref="CU103">IFERROR(INDEX('CAMAGUI DATA UNIFICADA'!$C$2:$T1007,MATCH(1,($A103='CAMAGUI DATA UNIFICADA'!$A$2:$A1007)*($CN$1='CAMAGUI DATA UNIFICADA'!$B$2:$B1007),0),MATCH(CU$2,'CAMAGUI DATA UNIFICADA'!$C$1:$T$1,0)),"")</f>
        <v>3.648</v>
      </c>
      <c r="CV103" s="60">
        <f t="array" ref="CV103">IFERROR(INDEX('CAMAGUI DATA UNIFICADA'!$C$2:$T1007,MATCH(1,($A103='CAMAGUI DATA UNIFICADA'!$A$2:$A1007)*($CN$1='CAMAGUI DATA UNIFICADA'!$B$2:$B1007),0),MATCH(CV$2,'CAMAGUI DATA UNIFICADA'!$C$1:$T$1,0)),"")</f>
        <v>806243.5501</v>
      </c>
      <c r="CW103" s="33">
        <f t="array" ref="CW103">IFERROR(INDEX('CAMAGUI DATA UNIFICADA'!$C$2:$T1007,MATCH(1,($A103='CAMAGUI DATA UNIFICADA'!$A$2:$A1007)*($CN$1='CAMAGUI DATA UNIFICADA'!$B$2:$B1007),0),MATCH(CW$2,'CAMAGUI DATA UNIFICADA'!$C$1:$T$1,0)),"")</f>
        <v>1.074386623</v>
      </c>
      <c r="CX103" s="23">
        <f t="array" ref="CX103">IFERROR(INDEX('CAMAGUI DATA UNIFICADA'!$C$2:$T1007,MATCH(1,($A103='CAMAGUI DATA UNIFICADA'!$A$2:$A1007)*($CN$1='CAMAGUI DATA UNIFICADA'!$B$2:$B1007),0),MATCH(CX$2,'CAMAGUI DATA UNIFICADA'!$C$1:$T$1,0)),"")</f>
        <v>0.8958261667</v>
      </c>
      <c r="CY103" s="23">
        <f t="array" ref="CY103">IFERROR(INDEX('CAMAGUI DATA UNIFICADA'!$C$2:$T1007,MATCH(1,($A103='CAMAGUI DATA UNIFICADA'!$A$2:$A1007)*($CN$1='CAMAGUI DATA UNIFICADA'!$B$2:$B1007),0),MATCH(CY$2,'CAMAGUI DATA UNIFICADA'!$C$1:$T$1,0)),"")</f>
        <v>0.79</v>
      </c>
      <c r="CZ103" s="60">
        <f t="array" ref="CZ103">IFERROR(INDEX('CAMAGUI DATA UNIFICADA'!$C$2:$T1007,MATCH(1,($A103='CAMAGUI DATA UNIFICADA'!$A$2:$A1007)*($CN$1='CAMAGUI DATA UNIFICADA'!$B$2:$B1007),0),MATCH(CZ$2,'CAMAGUI DATA UNIFICADA'!$C$1:$T$1,0)),"")</f>
        <v>81257.14286</v>
      </c>
      <c r="DA103" s="2">
        <f t="array" ref="DA103">IFERROR(INDEX('CAMAGUI DATA UNIFICADA'!$C$2:$T1007,MATCH(1,($A103='CAMAGUI DATA UNIFICADA'!$A$2:$A1007)*($CN$1='CAMAGUI DATA UNIFICADA'!$B$2:$B1007),0),MATCH(DA$2,'CAMAGUI DATA UNIFICADA'!$C$1:$T$1,0)),"")</f>
        <v>4</v>
      </c>
      <c r="DB103" s="2">
        <f t="array" ref="DB103">IFERROR(INDEX('CAMAGUI DATA UNIFICADA'!$C$2:$T1007,MATCH(1,($A103='CAMAGUI DATA UNIFICADA'!$A$2:$A1007)*($CN$1='CAMAGUI DATA UNIFICADA'!$B$2:$B1007),0),MATCH(DB$2,'CAMAGUI DATA UNIFICADA'!$C$1:$T$1,0)),"")</f>
        <v>21</v>
      </c>
      <c r="DC103" s="33">
        <f t="array" ref="DC103">IFERROR(INDEX('CAMAGUI DATA UNIFICADA'!$C$2:$T1007,MATCH(1,($A103='CAMAGUI DATA UNIFICADA'!$A$2:$A1007)*($CN$1='CAMAGUI DATA UNIFICADA'!$B$2:$B1007),0),MATCH(DC$2,'CAMAGUI DATA UNIFICADA'!$C$1:$T$1,0)),"")</f>
        <v>3.336</v>
      </c>
      <c r="DD103" s="60">
        <f t="array" ref="DD103">IFERROR(INDEX('CAMAGUI DATA UNIFICADA'!$C$2:$T1007,MATCH(1,($A103='CAMAGUI DATA UNIFICADA'!$A$2:$A1007)*($CN$1='CAMAGUI DATA UNIFICADA'!$B$2:$B1007),0),MATCH(DD$2,'CAMAGUI DATA UNIFICADA'!$C$1:$T$1,0)),"")</f>
        <v>511.1250666</v>
      </c>
      <c r="DE103" s="140">
        <f t="array" ref="DE103">IFERROR(INDEX('CAMAGUI DATA UNIFICADA'!$C$2:$T1007,MATCH(1,($A103='CAMAGUI DATA UNIFICADA'!$A$2:$A1007)*($CN$1='CAMAGUI DATA UNIFICADA'!$B$2:$B1007),0),MATCH(DE$2,'CAMAGUI DATA UNIFICADA'!$C$1:$T$1,0)),"")</f>
        <v>2.781266662</v>
      </c>
      <c r="DF103" s="138" t="str">
        <f t="array" ref="DF103">IFERROR(INDEX('CAMAGUI DATA UNIFICADA'!$C$2:$T1007,MATCH(1,($A103='CAMAGUI DATA UNIFICADA'!$A$2:$A1007)*($DF$1='CAMAGUI DATA UNIFICADA'!$B$2:$B1007),0),MATCH(DF$2,'CAMAGUI DATA UNIFICADA'!$C$1:$T$1,0)),"")</f>
        <v/>
      </c>
      <c r="DG103" s="2" t="str">
        <f t="array" ref="DG103">IFERROR(INDEX('CAMAGUI DATA UNIFICADA'!$C$2:$T1007,MATCH(1,($A103='CAMAGUI DATA UNIFICADA'!$A$2:$A1007)*($DF$1='CAMAGUI DATA UNIFICADA'!$B$2:$B1007),0),MATCH(DG$2,'CAMAGUI DATA UNIFICADA'!$C$1:$T$1,0)),"")</f>
        <v/>
      </c>
      <c r="DH103" s="2" t="str">
        <f t="array" ref="DH103">IFERROR(INDEX('CAMAGUI DATA UNIFICADA'!$C$2:$T1007,MATCH(1,($A103='CAMAGUI DATA UNIFICADA'!$A$2:$A1007)*($DF$1='CAMAGUI DATA UNIFICADA'!$B$2:$B1007),0),MATCH(DH$2,'CAMAGUI DATA UNIFICADA'!$C$1:$T$1,0)),"")</f>
        <v/>
      </c>
      <c r="DI103" s="2" t="str">
        <f t="array" ref="DI103">IFERROR(INDEX('CAMAGUI DATA UNIFICADA'!$C$2:$T1007,MATCH(1,($A103='CAMAGUI DATA UNIFICADA'!$A$2:$A1007)*($DF$1='CAMAGUI DATA UNIFICADA'!$B$2:$B1007),0),MATCH(DI$2,'CAMAGUI DATA UNIFICADA'!$C$1:$T$1,0)),"")</f>
        <v/>
      </c>
      <c r="DJ103" s="139" t="str">
        <f t="array" ref="DJ103">IFERROR(INDEX('CAMAGUI DATA UNIFICADA'!$C$2:$T1007,MATCH(1,($A103='CAMAGUI DATA UNIFICADA'!$A$2:$A1007)*($DF$1='CAMAGUI DATA UNIFICADA'!$B$2:$B1007),0),MATCH(DJ$2,'CAMAGUI DATA UNIFICADA'!$C$1:$T$1,0)),"")</f>
        <v/>
      </c>
      <c r="DK103" s="2" t="str">
        <f t="array" ref="DK103">IFERROR(INDEX('CAMAGUI DATA UNIFICADA'!$C$2:$T1007,MATCH(1,($A103='CAMAGUI DATA UNIFICADA'!$A$2:$A1007)*($DF$1='CAMAGUI DATA UNIFICADA'!$B$2:$B1007),0),MATCH(DK$2,'CAMAGUI DATA UNIFICADA'!$C$1:$T$1,0)),"")</f>
        <v/>
      </c>
      <c r="DL103" s="2" t="str">
        <f t="array" ref="DL103">IFERROR(INDEX('CAMAGUI DATA UNIFICADA'!$C$2:$T1007,MATCH(1,($A103='CAMAGUI DATA UNIFICADA'!$A$2:$A1007)*($DF$1='CAMAGUI DATA UNIFICADA'!$B$2:$B1007),0),MATCH(DL$2,'CAMAGUI DATA UNIFICADA'!$C$1:$T$1,0)),"")</f>
        <v/>
      </c>
      <c r="DM103" s="33" t="str">
        <f t="array" ref="DM103">IFERROR(INDEX('CAMAGUI DATA UNIFICADA'!$C$2:$T1007,MATCH(1,($A103='CAMAGUI DATA UNIFICADA'!$A$2:$A1007)*($DF$1='CAMAGUI DATA UNIFICADA'!$B$2:$B1007),0),MATCH(DM$2,'CAMAGUI DATA UNIFICADA'!$C$1:$T$1,0)),"")</f>
        <v/>
      </c>
      <c r="DN103" s="60" t="str">
        <f t="array" ref="DN103">IFERROR(INDEX('CAMAGUI DATA UNIFICADA'!$C$2:$T1007,MATCH(1,($A103='CAMAGUI DATA UNIFICADA'!$A$2:$A1007)*($DF$1='CAMAGUI DATA UNIFICADA'!$B$2:$B1007),0),MATCH(DN$2,'CAMAGUI DATA UNIFICADA'!$C$1:$T$1,0)),"")</f>
        <v/>
      </c>
      <c r="DO103" s="33" t="str">
        <f t="array" ref="DO103">IFERROR(INDEX('CAMAGUI DATA UNIFICADA'!$C$2:$T1007,MATCH(1,($A103='CAMAGUI DATA UNIFICADA'!$A$2:$A1007)*($DF$1='CAMAGUI DATA UNIFICADA'!$B$2:$B1007),0),MATCH(DO$2,'CAMAGUI DATA UNIFICADA'!$C$1:$T$1,0)),"")</f>
        <v/>
      </c>
      <c r="DP103" s="23" t="str">
        <f t="array" ref="DP103">IFERROR(INDEX('CAMAGUI DATA UNIFICADA'!$C$2:$T1007,MATCH(1,($A103='CAMAGUI DATA UNIFICADA'!$A$2:$A1007)*($DF$1='CAMAGUI DATA UNIFICADA'!$B$2:$B1007),0),MATCH(DP$2,'CAMAGUI DATA UNIFICADA'!$C$1:$T$1,0)),"")</f>
        <v/>
      </c>
      <c r="DQ103" s="23" t="str">
        <f t="array" ref="DQ103">IFERROR(INDEX('CAMAGUI DATA UNIFICADA'!$C$2:$T1007,MATCH(1,($A103='CAMAGUI DATA UNIFICADA'!$A$2:$A1007)*($DF$1='CAMAGUI DATA UNIFICADA'!$B$2:$B1007),0),MATCH(DQ$2,'CAMAGUI DATA UNIFICADA'!$C$1:$T$1,0)),"")</f>
        <v/>
      </c>
      <c r="DR103" s="2" t="str">
        <f t="array" ref="DR103">IFERROR(INDEX('CAMAGUI DATA UNIFICADA'!$C$2:$T1007,MATCH(1,($A103='CAMAGUI DATA UNIFICADA'!$A$2:$A1007)*($DF$1='CAMAGUI DATA UNIFICADA'!$B$2:$B1007),0),MATCH(DR$2,'CAMAGUI DATA UNIFICADA'!$C$1:$T$1,0)),"")</f>
        <v/>
      </c>
      <c r="DS103" s="2" t="str">
        <f t="array" ref="DS103">IFERROR(INDEX('CAMAGUI DATA UNIFICADA'!$C$2:$T1007,MATCH(1,($A103='CAMAGUI DATA UNIFICADA'!$A$2:$A1007)*($DF$1='CAMAGUI DATA UNIFICADA'!$B$2:$B1007),0),MATCH(DS$2,'CAMAGUI DATA UNIFICADA'!$C$1:$T$1,0)),"")</f>
        <v/>
      </c>
      <c r="DT103" s="2" t="str">
        <f t="array" ref="DT103">IFERROR(INDEX('CAMAGUI DATA UNIFICADA'!$C$2:$T1007,MATCH(1,($A103='CAMAGUI DATA UNIFICADA'!$A$2:$A1007)*($DF$1='CAMAGUI DATA UNIFICADA'!$B$2:$B1007),0),MATCH(DT$2,'CAMAGUI DATA UNIFICADA'!$C$1:$T$1,0)),"")</f>
        <v/>
      </c>
      <c r="DU103" s="33" t="str">
        <f t="array" ref="DU103">IFERROR(INDEX('CAMAGUI DATA UNIFICADA'!$C$2:$T1007,MATCH(1,($A103='CAMAGUI DATA UNIFICADA'!$A$2:$A1007)*($DF$1='CAMAGUI DATA UNIFICADA'!$B$2:$B1007),0),MATCH(DU$2,'CAMAGUI DATA UNIFICADA'!$C$1:$T$1,0)),"")</f>
        <v/>
      </c>
      <c r="DV103" s="60" t="str">
        <f t="array" ref="DV103">IFERROR(INDEX('CAMAGUI DATA UNIFICADA'!$C$2:$T1007,MATCH(1,($A103='CAMAGUI DATA UNIFICADA'!$A$2:$A1007)*($DF$1='CAMAGUI DATA UNIFICADA'!$B$2:$B1007),0),MATCH(DV$2,'CAMAGUI DATA UNIFICADA'!$C$1:$T$1,0)),"")</f>
        <v/>
      </c>
      <c r="DW103" s="140" t="str">
        <f t="array" ref="DW103">IFERROR(INDEX('CAMAGUI DATA UNIFICADA'!$C$2:$T1007,MATCH(1,($A103='CAMAGUI DATA UNIFICADA'!$A$2:$A1007)*($DF$1='CAMAGUI DATA UNIFICADA'!$B$2:$B1007),0),MATCH(DW$2,'CAMAGUI DATA UNIFICADA'!$C$1:$T$1,0)),"")</f>
        <v/>
      </c>
      <c r="DX103" s="144" t="str">
        <f t="array" ref="DX103">IFERROR(INDEX('CAMAGUI DATA UNIFICADA'!$C$2:$T1007,MATCH(1,($A103='CAMAGUI DATA UNIFICADA'!$A$2:$A1007)*($DX$1='CAMAGUI DATA UNIFICADA'!$B$2:$B1007),0),MATCH(DX$2,'CAMAGUI DATA UNIFICADA'!$C$1:$T$1,0)),"")</f>
        <v/>
      </c>
      <c r="DY103" s="60" t="str">
        <f t="array" ref="DY103">IFERROR(INDEX('CAMAGUI DATA UNIFICADA'!$C$2:$T1007,MATCH(1,($A103='CAMAGUI DATA UNIFICADA'!$A$2:$A1007)*($DX$1='CAMAGUI DATA UNIFICADA'!$B$2:$B1007),0),MATCH(DY$2,'CAMAGUI DATA UNIFICADA'!$C$1:$T$1,0)),"")</f>
        <v/>
      </c>
      <c r="DZ103" s="60" t="str">
        <f t="array" ref="DZ103">IFERROR(INDEX('CAMAGUI DATA UNIFICADA'!$C$2:$T1007,MATCH(1,($A103='CAMAGUI DATA UNIFICADA'!$A$2:$A1007)*($DX$1='CAMAGUI DATA UNIFICADA'!$B$2:$B1007),0),MATCH(DZ$2,'CAMAGUI DATA UNIFICADA'!$C$1:$T$1,0)),"")</f>
        <v/>
      </c>
      <c r="EA103" s="60" t="str">
        <f t="array" ref="EA103">IFERROR(INDEX('CAMAGUI DATA UNIFICADA'!$C$2:$T1007,MATCH(1,($A103='CAMAGUI DATA UNIFICADA'!$A$2:$A1007)*($DX$1='CAMAGUI DATA UNIFICADA'!$B$2:$B1007),0),MATCH(EA$2,'CAMAGUI DATA UNIFICADA'!$C$1:$T$1,0)),"")</f>
        <v/>
      </c>
      <c r="EB103" s="60" t="str">
        <f t="array" ref="EB103">IFERROR(INDEX('CAMAGUI DATA UNIFICADA'!$C$2:$T1007,MATCH(1,($A103='CAMAGUI DATA UNIFICADA'!$A$2:$A1007)*($DX$1='CAMAGUI DATA UNIFICADA'!$B$2:$B1007),0),MATCH(EB$2,'CAMAGUI DATA UNIFICADA'!$C$1:$T$1,0)),"")</f>
        <v/>
      </c>
      <c r="EC103" s="60" t="str">
        <f t="array" ref="EC103">IFERROR(INDEX('CAMAGUI DATA UNIFICADA'!$C$2:$T1007,MATCH(1,($A103='CAMAGUI DATA UNIFICADA'!$A$2:$A1007)*($DX$1='CAMAGUI DATA UNIFICADA'!$B$2:$B1007),0),MATCH(EC$2,'CAMAGUI DATA UNIFICADA'!$C$1:$T$1,0)),"")</f>
        <v/>
      </c>
      <c r="ED103" s="60" t="str">
        <f t="array" ref="ED103">IFERROR(INDEX('CAMAGUI DATA UNIFICADA'!$C$2:$T1007,MATCH(1,($A103='CAMAGUI DATA UNIFICADA'!$A$2:$A1007)*($DX$1='CAMAGUI DATA UNIFICADA'!$B$2:$B1007),0),MATCH(ED$2,'CAMAGUI DATA UNIFICADA'!$C$1:$T$1,0)),"")</f>
        <v/>
      </c>
      <c r="EE103" s="60" t="str">
        <f t="array" ref="EE103">IFERROR(INDEX('CAMAGUI DATA UNIFICADA'!$C$2:$T1007,MATCH(1,($A103='CAMAGUI DATA UNIFICADA'!$A$2:$A1007)*($DX$1='CAMAGUI DATA UNIFICADA'!$B$2:$B1007),0),MATCH(EE$2,'CAMAGUI DATA UNIFICADA'!$C$1:$T$1,0)),"")</f>
        <v/>
      </c>
      <c r="EF103" s="60" t="str">
        <f t="array" ref="EF103">IFERROR(INDEX('CAMAGUI DATA UNIFICADA'!$C$2:$T1007,MATCH(1,($A103='CAMAGUI DATA UNIFICADA'!$A$2:$A1007)*($DX$1='CAMAGUI DATA UNIFICADA'!$B$2:$B1007),0),MATCH(EF$2,'CAMAGUI DATA UNIFICADA'!$C$1:$T$1,0)),"")</f>
        <v/>
      </c>
      <c r="EG103" s="60" t="str">
        <f t="array" ref="EG103">IFERROR(INDEX('CAMAGUI DATA UNIFICADA'!$C$2:$T1007,MATCH(1,($A103='CAMAGUI DATA UNIFICADA'!$A$2:$A1007)*($DX$1='CAMAGUI DATA UNIFICADA'!$B$2:$B1007),0),MATCH(EG$2,'CAMAGUI DATA UNIFICADA'!$C$1:$T$1,0)),"")</f>
        <v/>
      </c>
      <c r="EH103" s="60" t="str">
        <f t="array" ref="EH103">IFERROR(INDEX('CAMAGUI DATA UNIFICADA'!$C$2:$T1007,MATCH(1,($A103='CAMAGUI DATA UNIFICADA'!$A$2:$A1007)*($DX$1='CAMAGUI DATA UNIFICADA'!$B$2:$B1007),0),MATCH(EH$2,'CAMAGUI DATA UNIFICADA'!$C$1:$T$1,0)),"")</f>
        <v/>
      </c>
      <c r="EI103" s="60" t="str">
        <f t="array" ref="EI103">IFERROR(INDEX('CAMAGUI DATA UNIFICADA'!$C$2:$T1007,MATCH(1,($A103='CAMAGUI DATA UNIFICADA'!$A$2:$A1007)*($DX$1='CAMAGUI DATA UNIFICADA'!$B$2:$B1007),0),MATCH(EI$2,'CAMAGUI DATA UNIFICADA'!$C$1:$T$1,0)),"")</f>
        <v/>
      </c>
      <c r="EJ103" s="60" t="str">
        <f t="array" ref="EJ103">IFERROR(INDEX('CAMAGUI DATA UNIFICADA'!$C$2:$T1007,MATCH(1,($A103='CAMAGUI DATA UNIFICADA'!$A$2:$A1007)*($DX$1='CAMAGUI DATA UNIFICADA'!$B$2:$B1007),0),MATCH(EJ$2,'CAMAGUI DATA UNIFICADA'!$C$1:$T$1,0)),"")</f>
        <v/>
      </c>
      <c r="EK103" s="60" t="str">
        <f t="array" ref="EK103">IFERROR(INDEX('CAMAGUI DATA UNIFICADA'!$C$2:$T1007,MATCH(1,($A103='CAMAGUI DATA UNIFICADA'!$A$2:$A1007)*($DX$1='CAMAGUI DATA UNIFICADA'!$B$2:$B1007),0),MATCH(EK$2,'CAMAGUI DATA UNIFICADA'!$C$1:$T$1,0)),"")</f>
        <v/>
      </c>
      <c r="EL103" s="60" t="str">
        <f t="array" ref="EL103">IFERROR(INDEX('CAMAGUI DATA UNIFICADA'!$C$2:$T1007,MATCH(1,($A103='CAMAGUI DATA UNIFICADA'!$A$2:$A1007)*($DX$1='CAMAGUI DATA UNIFICADA'!$B$2:$B1007),0),MATCH(EL$2,'CAMAGUI DATA UNIFICADA'!$C$1:$T$1,0)),"")</f>
        <v/>
      </c>
      <c r="EM103" s="60" t="str">
        <f t="array" ref="EM103">IFERROR(INDEX('CAMAGUI DATA UNIFICADA'!$C$2:$T1007,MATCH(1,($A103='CAMAGUI DATA UNIFICADA'!$A$2:$A1007)*($DX$1='CAMAGUI DATA UNIFICADA'!$B$2:$B1007),0),MATCH(EM$2,'CAMAGUI DATA UNIFICADA'!$C$1:$T$1,0)),"")</f>
        <v/>
      </c>
      <c r="EN103" s="60" t="str">
        <f t="array" ref="EN103">IFERROR(INDEX('CAMAGUI DATA UNIFICADA'!$C$2:$T1007,MATCH(1,($A103='CAMAGUI DATA UNIFICADA'!$A$2:$A1007)*($DX$1='CAMAGUI DATA UNIFICADA'!$B$2:$B1007),0),MATCH(EN$2,'CAMAGUI DATA UNIFICADA'!$C$1:$T$1,0)),"")</f>
        <v/>
      </c>
      <c r="EO103" s="140" t="str">
        <f t="array" ref="EO103">IFERROR(INDEX('CAMAGUI DATA UNIFICADA'!$C$2:$T1007,MATCH(1,($A103='CAMAGUI DATA UNIFICADA'!$A$2:$A1007)*($DX$1='CAMAGUI DATA UNIFICADA'!$B$2:$B1007),0),MATCH(EO$2,'CAMAGUI DATA UNIFICADA'!$C$1:$T$1,0)),"")</f>
        <v/>
      </c>
    </row>
    <row r="104">
      <c r="A104" s="137">
        <v>45656.0</v>
      </c>
      <c r="B104" s="138" t="str">
        <f t="array" ref="B104">IFERROR(INDEX('CAMAGUI DATA UNIFICADA'!$C$2:$T1007,MATCH(1,($A104='CAMAGUI DATA UNIFICADA'!$A$2:$A1007)*($B$1='CAMAGUI DATA UNIFICADA'!$B$2:$B1007),0),MATCH(B$2,'CAMAGUI DATA UNIFICADA'!$C$1:$T$1,0)),"")</f>
        <v>CA1101224</v>
      </c>
      <c r="C104" s="2">
        <f t="array" ref="C104">IFERROR(INDEX('CAMAGUI DATA UNIFICADA'!$C$2:$T1007,MATCH(1,($A104='CAMAGUI DATA UNIFICADA'!$A$2:$A1007)*($B$1='CAMAGUI DATA UNIFICADA'!$B$2:$B1007),0),MATCH(C$2,'CAMAGUI DATA UNIFICADA'!$C$1:$T$1,0)),"")</f>
        <v>450</v>
      </c>
      <c r="D104" s="2">
        <f t="array" ref="D104">IFERROR(INDEX('CAMAGUI DATA UNIFICADA'!$C$2:$T1007,MATCH(1,($A104='CAMAGUI DATA UNIFICADA'!$A$2:$A1007)*($B$1='CAMAGUI DATA UNIFICADA'!$B$2:$B1007),0),MATCH(D$2,'CAMAGUI DATA UNIFICADA'!$C$1:$T$1,0)),"")</f>
        <v>2775</v>
      </c>
      <c r="E104" s="2" t="str">
        <f t="array" ref="E104">IFERROR(INDEX('CAMAGUI DATA UNIFICADA'!$C$2:$T1007,MATCH(1,($A104='CAMAGUI DATA UNIFICADA'!$A$2:$A1007)*($B$1='CAMAGUI DATA UNIFICADA'!$B$2:$B1007),0),MATCH(E$2,'CAMAGUI DATA UNIFICADA'!$C$1:$T$1,0)),"")</f>
        <v>SKR MAST E AD</v>
      </c>
      <c r="F104" s="139">
        <f t="array" ref="F104">IFERROR(INDEX('CAMAGUI DATA UNIFICADA'!$C$2:$T1007,MATCH(1,($A104='CAMAGUI DATA UNIFICADA'!$A$2:$A1007)*($B$1='CAMAGUI DATA UNIFICADA'!$B$2:$B1007),0),MATCH(F$2,'CAMAGUI DATA UNIFICADA'!$C$1:$T$1,0)),"")</f>
        <v>2840.49</v>
      </c>
      <c r="G104" s="2">
        <f t="array" ref="G104">IFERROR(INDEX('CAMAGUI DATA UNIFICADA'!$C$2:$T1007,MATCH(1,($A104='CAMAGUI DATA UNIFICADA'!$A$2:$A1007)*($B$1='CAMAGUI DATA UNIFICADA'!$B$2:$B1007),0),MATCH(G$2,'CAMAGUI DATA UNIFICADA'!$C$1:$T$1,0)),"")</f>
        <v>6.51</v>
      </c>
      <c r="H104" s="2">
        <f t="array" ref="H104">IFERROR(INDEX('CAMAGUI DATA UNIFICADA'!$C$2:$T1007,MATCH(1,($A104='CAMAGUI DATA UNIFICADA'!$A$2:$A1007)*($B$1='CAMAGUI DATA UNIFICADA'!$B$2:$B1007),0),MATCH(H$2,'CAMAGUI DATA UNIFICADA'!$C$1:$T$1,0)),"")</f>
        <v>2.71</v>
      </c>
      <c r="I104" s="33">
        <f t="array" ref="I104">IFERROR(INDEX('CAMAGUI DATA UNIFICADA'!$C$2:$T1007,MATCH(1,($A104='CAMAGUI DATA UNIFICADA'!$A$2:$A1007)*($B$1='CAMAGUI DATA UNIFICADA'!$B$2:$B1007),0),MATCH(I$2,'CAMAGUI DATA UNIFICADA'!$C$1:$T$1,0)),"")</f>
        <v>6.58812</v>
      </c>
      <c r="J104" s="60">
        <f t="array" ref="J104">IFERROR(INDEX('CAMAGUI DATA UNIFICADA'!$C$2:$T1007,MATCH(1,($A104='CAMAGUI DATA UNIFICADA'!$A$2:$A1007)*($B$1='CAMAGUI DATA UNIFICADA'!$B$2:$B1007),0),MATCH(J$2,'CAMAGUI DATA UNIFICADA'!$C$1:$T$1,0)),"")</f>
        <v>1049228.368</v>
      </c>
      <c r="K104" s="33">
        <f t="array" ref="K104">IFERROR(INDEX('CAMAGUI DATA UNIFICADA'!$C$2:$T1007,MATCH(1,($A104='CAMAGUI DATA UNIFICADA'!$A$2:$A1007)*($B$1='CAMAGUI DATA UNIFICADA'!$B$2:$B1007),0),MATCH(K$2,'CAMAGUI DATA UNIFICADA'!$C$1:$T$1,0)),"")</f>
        <v>1.092250923</v>
      </c>
      <c r="L104" s="23">
        <f t="array" ref="L104">IFERROR(INDEX('CAMAGUI DATA UNIFICADA'!$C$2:$T1007,MATCH(1,($A104='CAMAGUI DATA UNIFICADA'!$A$2:$A1007)*($B$1='CAMAGUI DATA UNIFICADA'!$B$2:$B1007),0),MATCH(L$2,'CAMAGUI DATA UNIFICADA'!$C$1:$T$1,0)),"")</f>
        <v>0.8393826945</v>
      </c>
      <c r="M104" s="23">
        <f t="array" ref="M104">IFERROR(INDEX('CAMAGUI DATA UNIFICADA'!$C$2:$T1007,MATCH(1,($A104='CAMAGUI DATA UNIFICADA'!$A$2:$A1007)*($B$1='CAMAGUI DATA UNIFICADA'!$B$2:$B1007),0),MATCH(M$2,'CAMAGUI DATA UNIFICADA'!$C$1:$T$1,0)),"")</f>
        <v>0.75</v>
      </c>
      <c r="N104" s="60">
        <f t="array" ref="N104">IFERROR(INDEX('CAMAGUI DATA UNIFICADA'!$C$2:$T1007,MATCH(1,($A104='CAMAGUI DATA UNIFICADA'!$A$2:$A1007)*($B$1='CAMAGUI DATA UNIFICADA'!$B$2:$B1007),0),MATCH(N$2,'CAMAGUI DATA UNIFICADA'!$C$1:$T$1,0)),"")</f>
        <v>114468.8645</v>
      </c>
      <c r="O104" s="2">
        <f t="array" ref="O104">IFERROR(INDEX('CAMAGUI DATA UNIFICADA'!$C$2:$T1007,MATCH(1,($A104='CAMAGUI DATA UNIFICADA'!$A$2:$A1007)*($B$1='CAMAGUI DATA UNIFICADA'!$B$2:$B1007),0),MATCH(O$2,'CAMAGUI DATA UNIFICADA'!$C$1:$T$1,0)),"")</f>
        <v>3</v>
      </c>
      <c r="P104" s="2">
        <f t="array" ref="P104">IFERROR(INDEX('CAMAGUI DATA UNIFICADA'!$C$2:$T1007,MATCH(1,($A104='CAMAGUI DATA UNIFICADA'!$A$2:$A1007)*($B$1='CAMAGUI DATA UNIFICADA'!$B$2:$B1007),0),MATCH(P$2,'CAMAGUI DATA UNIFICADA'!$C$1:$T$1,0)),"")</f>
        <v>9.51</v>
      </c>
      <c r="Q104" s="33">
        <f t="array" ref="Q104">IFERROR(INDEX('CAMAGUI DATA UNIFICADA'!$C$2:$T1007,MATCH(1,($A104='CAMAGUI DATA UNIFICADA'!$A$2:$A1007)*($B$1='CAMAGUI DATA UNIFICADA'!$B$2:$B1007),0),MATCH(Q$2,'CAMAGUI DATA UNIFICADA'!$C$1:$T$1,0)),"")</f>
        <v>5.15712</v>
      </c>
      <c r="R104" s="60">
        <f t="array" ref="R104">IFERROR(INDEX('CAMAGUI DATA UNIFICADA'!$C$2:$T1007,MATCH(1,($A104='CAMAGUI DATA UNIFICADA'!$A$2:$A1007)*($B$1='CAMAGUI DATA UNIFICADA'!$B$2:$B1007),0),MATCH(R$2,'CAMAGUI DATA UNIFICADA'!$C$1:$T$1,0)),"")</f>
        <v>512.7224097</v>
      </c>
      <c r="S104" s="140">
        <f t="array" ref="S104">IFERROR(INDEX('CAMAGUI DATA UNIFICADA'!$C$2:$T1007,MATCH(1,($A104='CAMAGUI DATA UNIFICADA'!$A$2:$A1007)*($B$1='CAMAGUI DATA UNIFICADA'!$B$2:$B1007),0),MATCH(S$2,'CAMAGUI DATA UNIFICADA'!$C$1:$T$1,0)),"")</f>
        <v>15.68060242</v>
      </c>
      <c r="T104" s="138" t="str">
        <f t="array" ref="T104">IFERROR(INDEX('CAMAGUI DATA UNIFICADA'!$C$2:$T1007,MATCH(1,($A104='CAMAGUI DATA UNIFICADA'!$A$2:$A1007)*($T$1='CAMAGUI DATA UNIFICADA'!$B$2:$B1007),0),MATCH(T$2,'CAMAGUI DATA UNIFICADA'!$C$1:$T$1,0)),"")</f>
        <v>CA2101224</v>
      </c>
      <c r="U104" s="2">
        <f t="array" ref="U104">IFERROR(INDEX('CAMAGUI DATA UNIFICADA'!$C$2:$T1007,MATCH(1,($A104='CAMAGUI DATA UNIFICADA'!$A$2:$A1007)*($T$1='CAMAGUI DATA UNIFICADA'!$B$2:$B1007),0),MATCH(U$2,'CAMAGUI DATA UNIFICADA'!$C$1:$T$1,0)),"")</f>
        <v>200</v>
      </c>
      <c r="V104" s="2">
        <f t="array" ref="V104">IFERROR(INDEX('CAMAGUI DATA UNIFICADA'!$C$2:$T1007,MATCH(1,($A104='CAMAGUI DATA UNIFICADA'!$A$2:$A1007)*($T$1='CAMAGUI DATA UNIFICADA'!$B$2:$B1007),0),MATCH(V$2,'CAMAGUI DATA UNIFICADA'!$C$1:$T$1,0)),"")</f>
        <v>1535</v>
      </c>
      <c r="W104" s="2" t="str">
        <f t="array" ref="W104">IFERROR(INDEX('CAMAGUI DATA UNIFICADA'!$C$2:$T1007,MATCH(1,($A104='CAMAGUI DATA UNIFICADA'!$A$2:$A1007)*($T$1='CAMAGUI DATA UNIFICADA'!$B$2:$B1007),0),MATCH(W$2,'CAMAGUI DATA UNIFICADA'!$C$1:$T$1,0)),"")</f>
        <v>SKR MAST E AD</v>
      </c>
      <c r="X104" s="139">
        <f t="array" ref="X104">IFERROR(INDEX('CAMAGUI DATA UNIFICADA'!$C$2:$T1007,MATCH(1,($A104='CAMAGUI DATA UNIFICADA'!$A$2:$A1007)*($T$1='CAMAGUI DATA UNIFICADA'!$B$2:$B1007),0),MATCH(X$2,'CAMAGUI DATA UNIFICADA'!$C$1:$T$1,0)),"")</f>
        <v>1571.226</v>
      </c>
      <c r="Y104" s="2">
        <f t="array" ref="Y104">IFERROR(INDEX('CAMAGUI DATA UNIFICADA'!$C$2:$T1007,MATCH(1,($A104='CAMAGUI DATA UNIFICADA'!$A$2:$A1007)*($T$1='CAMAGUI DATA UNIFICADA'!$B$2:$B1007),0),MATCH(Y$2,'CAMAGUI DATA UNIFICADA'!$C$1:$T$1,0)),"")</f>
        <v>6.88</v>
      </c>
      <c r="Z104" s="2">
        <f t="array" ref="Z104">IFERROR(INDEX('CAMAGUI DATA UNIFICADA'!$C$2:$T1007,MATCH(1,($A104='CAMAGUI DATA UNIFICADA'!$A$2:$A1007)*($T$1='CAMAGUI DATA UNIFICADA'!$B$2:$B1007),0),MATCH(Z$2,'CAMAGUI DATA UNIFICADA'!$C$1:$T$1,0)),"")</f>
        <v>2.9</v>
      </c>
      <c r="AA104" s="2">
        <f t="array" ref="AA104">IFERROR(INDEX('CAMAGUI DATA UNIFICADA'!$C$2:$T1007,MATCH(1,($A104='CAMAGUI DATA UNIFICADA'!$A$2:$A1007)*($T$1='CAMAGUI DATA UNIFICADA'!$B$2:$B1007),0),MATCH(AA$2,'CAMAGUI DATA UNIFICADA'!$C$1:$T$1,0)),"")</f>
        <v>6.37056</v>
      </c>
      <c r="AB104" s="60">
        <f t="array" ref="AB104">IFERROR(INDEX('CAMAGUI DATA UNIFICADA'!$C$2:$T1007,MATCH(1,($A104='CAMAGUI DATA UNIFICADA'!$A$2:$A1007)*($T$1='CAMAGUI DATA UNIFICADA'!$B$2:$B1007),0),MATCH(AB$2,'CAMAGUI DATA UNIFICADA'!$C$1:$T$1,0)),"")</f>
        <v>456314.1614</v>
      </c>
      <c r="AC104" s="33">
        <f t="array" ref="AC104">IFERROR(INDEX('CAMAGUI DATA UNIFICADA'!$C$2:$T1007,MATCH(1,($A104='CAMAGUI DATA UNIFICADA'!$A$2:$A1007)*($T$1='CAMAGUI DATA UNIFICADA'!$B$2:$B1007),0),MATCH(AC$2,'CAMAGUI DATA UNIFICADA'!$C$1:$T$1,0)),"")</f>
        <v>0.92861464</v>
      </c>
      <c r="AD104" s="23">
        <f t="array" ref="AD104">IFERROR(INDEX('CAMAGUI DATA UNIFICADA'!$C$2:$T1007,MATCH(1,($A104='CAMAGUI DATA UNIFICADA'!$A$2:$A1007)*($T$1='CAMAGUI DATA UNIFICADA'!$B$2:$B1007),0),MATCH(AD$2,'CAMAGUI DATA UNIFICADA'!$C$1:$T$1,0)),"")</f>
        <v>0.4803306962</v>
      </c>
      <c r="AE104" s="23">
        <f t="array" ref="AE104">IFERROR(INDEX('CAMAGUI DATA UNIFICADA'!$C$2:$T1007,MATCH(1,($A104='CAMAGUI DATA UNIFICADA'!$A$2:$A1007)*($T$1='CAMAGUI DATA UNIFICADA'!$B$2:$B1007),0),MATCH(AE$2,'CAMAGUI DATA UNIFICADA'!$C$1:$T$1,0)),"")</f>
        <v>0.6</v>
      </c>
      <c r="AF104" s="60">
        <f t="array" ref="AF104">IFERROR(INDEX('CAMAGUI DATA UNIFICADA'!$C$2:$T1007,MATCH(1,($A104='CAMAGUI DATA UNIFICADA'!$A$2:$A1007)*($T$1='CAMAGUI DATA UNIFICADA'!$B$2:$B1007),0),MATCH(AF$2,'CAMAGUI DATA UNIFICADA'!$C$1:$T$1,0)),"")</f>
        <v>95000</v>
      </c>
      <c r="AG104" s="2">
        <f t="array" ref="AG104">IFERROR(INDEX('CAMAGUI DATA UNIFICADA'!$C$2:$T1007,MATCH(1,($A104='CAMAGUI DATA UNIFICADA'!$A$2:$A1007)*($T$1='CAMAGUI DATA UNIFICADA'!$B$2:$B1007),0),MATCH(AG$2,'CAMAGUI DATA UNIFICADA'!$C$1:$T$1,0)),"")</f>
        <v>3</v>
      </c>
      <c r="AH104" s="2">
        <f t="array" ref="AH104">IFERROR(INDEX('CAMAGUI DATA UNIFICADA'!$C$2:$T1007,MATCH(1,($A104='CAMAGUI DATA UNIFICADA'!$A$2:$A1007)*($T$1='CAMAGUI DATA UNIFICADA'!$B$2:$B1007),0),MATCH(AH$2,'CAMAGUI DATA UNIFICADA'!$C$1:$T$1,0)),"")</f>
        <v>9.88</v>
      </c>
      <c r="AI104" s="33">
        <f t="array" ref="AI104">IFERROR(INDEX('CAMAGUI DATA UNIFICADA'!$C$2:$T1007,MATCH(1,($A104='CAMAGUI DATA UNIFICADA'!$A$2:$A1007)*($T$1='CAMAGUI DATA UNIFICADA'!$B$2:$B1007),0),MATCH(AI$2,'CAMAGUI DATA UNIFICADA'!$C$1:$T$1,0)),"")</f>
        <v>5.05056</v>
      </c>
      <c r="AJ104" s="60">
        <f t="array" ref="AJ104">IFERROR(INDEX('CAMAGUI DATA UNIFICADA'!$C$2:$T1007,MATCH(1,($A104='CAMAGUI DATA UNIFICADA'!$A$2:$A1007)*($T$1='CAMAGUI DATA UNIFICADA'!$B$2:$B1007),0),MATCH(AJ$2,'CAMAGUI DATA UNIFICADA'!$C$1:$T$1,0)),"")</f>
        <v>313.2590593</v>
      </c>
      <c r="AK104" s="140">
        <f t="array" ref="AK104">IFERROR(INDEX('CAMAGUI DATA UNIFICADA'!$C$2:$T1007,MATCH(1,($A104='CAMAGUI DATA UNIFICADA'!$A$2:$A1007)*($T$1='CAMAGUI DATA UNIFICADA'!$B$2:$B1007),0),MATCH(AK$2,'CAMAGUI DATA UNIFICADA'!$C$1:$T$1,0)),"")</f>
        <v>28.31476483</v>
      </c>
      <c r="AL104" s="138" t="str">
        <f t="array" ref="AL104">IFERROR(INDEX('CAMAGUI DATA UNIFICADA'!$C$2:$T1007,MATCH(1,($A104='CAMAGUI DATA UNIFICADA'!$A$2:$A1007)*($AL$1='CAMAGUI DATA UNIFICADA'!$B$2:$B1007),0),MATCH(AL$2,'CAMAGUI DATA UNIFICADA'!$C$1:$T$1,0)),"")</f>
        <v>CA3101224</v>
      </c>
      <c r="AM104" s="2">
        <f t="array" ref="AM104">IFERROR(INDEX('CAMAGUI DATA UNIFICADA'!$C$2:$T1007,MATCH(1,($A104='CAMAGUI DATA UNIFICADA'!$A$2:$A1007)*($AL$1='CAMAGUI DATA UNIFICADA'!$B$2:$B1007),0),MATCH(AM$2,'CAMAGUI DATA UNIFICADA'!$C$1:$T$1,0)),"")</f>
        <v>275</v>
      </c>
      <c r="AN104" s="2">
        <f t="array" ref="AN104">IFERROR(INDEX('CAMAGUI DATA UNIFICADA'!$C$2:$T1007,MATCH(1,($A104='CAMAGUI DATA UNIFICADA'!$A$2:$A1007)*($AL$1='CAMAGUI DATA UNIFICADA'!$B$2:$B1007),0),MATCH(AN$2,'CAMAGUI DATA UNIFICADA'!$C$1:$T$1,0)),"")</f>
        <v>1975</v>
      </c>
      <c r="AO104" s="2" t="str">
        <f t="array" ref="AO104">IFERROR(INDEX('CAMAGUI DATA UNIFICADA'!$C$2:$T1007,MATCH(1,($A104='CAMAGUI DATA UNIFICADA'!$A$2:$A1007)*($AL$1='CAMAGUI DATA UNIFICADA'!$B$2:$B1007),0),MATCH(AO$2,'CAMAGUI DATA UNIFICADA'!$C$1:$T$1,0)),"")</f>
        <v>SKR MAST E AD</v>
      </c>
      <c r="AP104" s="139">
        <f t="array" ref="AP104">IFERROR(INDEX('CAMAGUI DATA UNIFICADA'!$C$2:$T1007,MATCH(1,($A104='CAMAGUI DATA UNIFICADA'!$A$2:$A1007)*($AL$1='CAMAGUI DATA UNIFICADA'!$B$2:$B1007),0),MATCH(AP$2,'CAMAGUI DATA UNIFICADA'!$C$1:$T$1,0)),"")</f>
        <v>2021.61</v>
      </c>
      <c r="AQ104" s="2">
        <f t="array" ref="AQ104">IFERROR(INDEX('CAMAGUI DATA UNIFICADA'!$C$2:$T1007,MATCH(1,($A104='CAMAGUI DATA UNIFICADA'!$A$2:$A1007)*($AL$1='CAMAGUI DATA UNIFICADA'!$B$2:$B1007),0),MATCH(AQ$2,'CAMAGUI DATA UNIFICADA'!$C$1:$T$1,0)),"")</f>
        <v>6.53</v>
      </c>
      <c r="AR104" s="2">
        <f t="array" ref="AR104">IFERROR(INDEX('CAMAGUI DATA UNIFICADA'!$C$2:$T1007,MATCH(1,($A104='CAMAGUI DATA UNIFICADA'!$A$2:$A1007)*($AL$1='CAMAGUI DATA UNIFICADA'!$B$2:$B1007),0),MATCH(AR$2,'CAMAGUI DATA UNIFICADA'!$C$1:$T$1,0)),"")</f>
        <v>2.73</v>
      </c>
      <c r="AS104" s="33">
        <f t="array" ref="AS104">IFERROR(INDEX('CAMAGUI DATA UNIFICADA'!$C$2:$T1007,MATCH(1,($A104='CAMAGUI DATA UNIFICADA'!$A$2:$A1007)*($AL$1='CAMAGUI DATA UNIFICADA'!$B$2:$B1007),0),MATCH(AS$2,'CAMAGUI DATA UNIFICADA'!$C$1:$T$1,0)),"")</f>
        <v>6.57636</v>
      </c>
      <c r="AT104" s="60">
        <f t="array" ref="AT104">IFERROR(INDEX('CAMAGUI DATA UNIFICADA'!$C$2:$T1007,MATCH(1,($A104='CAMAGUI DATA UNIFICADA'!$A$2:$A1007)*($AL$1='CAMAGUI DATA UNIFICADA'!$B$2:$B1007),0),MATCH(AT$2,'CAMAGUI DATA UNIFICADA'!$C$1:$T$1,0)),"")</f>
        <v>640374.3579</v>
      </c>
      <c r="AU104" s="33">
        <f t="array" ref="AU104">IFERROR(INDEX('CAMAGUI DATA UNIFICADA'!$C$2:$T1007,MATCH(1,($A104='CAMAGUI DATA UNIFICADA'!$A$2:$A1007)*($AL$1='CAMAGUI DATA UNIFICADA'!$B$2:$B1007),0),MATCH(AU$2,'CAMAGUI DATA UNIFICADA'!$C$1:$T$1,0)),"")</f>
        <v>1.04846844</v>
      </c>
      <c r="AV104" s="23">
        <f t="array" ref="AV104">IFERROR(INDEX('CAMAGUI DATA UNIFICADA'!$C$2:$T1007,MATCH(1,($A104='CAMAGUI DATA UNIFICADA'!$A$2:$A1007)*($AL$1='CAMAGUI DATA UNIFICADA'!$B$2:$B1007),0),MATCH(AV$2,'CAMAGUI DATA UNIFICADA'!$C$1:$T$1,0)),"")</f>
        <v>0.5568472678</v>
      </c>
      <c r="AW104" s="23">
        <f t="array" ref="AW104">IFERROR(INDEX('CAMAGUI DATA UNIFICADA'!$C$2:$T1007,MATCH(1,($A104='CAMAGUI DATA UNIFICADA'!$A$2:$A1007)*($AL$1='CAMAGUI DATA UNIFICADA'!$B$2:$B1007),0),MATCH(AW$2,'CAMAGUI DATA UNIFICADA'!$C$1:$T$1,0)),"")</f>
        <v>0.6</v>
      </c>
      <c r="AX104" s="60">
        <f t="array" ref="AX104">IFERROR(INDEX('CAMAGUI DATA UNIFICADA'!$C$2:$T1007,MATCH(1,($A104='CAMAGUI DATA UNIFICADA'!$A$2:$A1007)*($AL$1='CAMAGUI DATA UNIFICADA'!$B$2:$B1007),0),MATCH(AX$2,'CAMAGUI DATA UNIFICADA'!$C$1:$T$1,0)),"")</f>
        <v>98571.42857</v>
      </c>
      <c r="AY104" s="2">
        <f t="array" ref="AY104">IFERROR(INDEX('CAMAGUI DATA UNIFICADA'!$C$2:$T1007,MATCH(1,($A104='CAMAGUI DATA UNIFICADA'!$A$2:$A1007)*($AL$1='CAMAGUI DATA UNIFICADA'!$B$2:$B1007),0),MATCH(AY$2,'CAMAGUI DATA UNIFICADA'!$C$1:$T$1,0)),"")</f>
        <v>3</v>
      </c>
      <c r="AZ104" s="2">
        <f t="array" ref="AZ104">IFERROR(INDEX('CAMAGUI DATA UNIFICADA'!$C$2:$T1007,MATCH(1,($A104='CAMAGUI DATA UNIFICADA'!$A$2:$A1007)*($AL$1='CAMAGUI DATA UNIFICADA'!$B$2:$B1007),0),MATCH(AZ$2,'CAMAGUI DATA UNIFICADA'!$C$1:$T$1,0)),"")</f>
        <v>9.53</v>
      </c>
      <c r="BA104" s="33">
        <f t="array" ref="BA104">IFERROR(INDEX('CAMAGUI DATA UNIFICADA'!$C$2:$T1007,MATCH(1,($A104='CAMAGUI DATA UNIFICADA'!$A$2:$A1007)*($AL$1='CAMAGUI DATA UNIFICADA'!$B$2:$B1007),0),MATCH(BA$2,'CAMAGUI DATA UNIFICADA'!$C$1:$T$1,0)),"")</f>
        <v>5.15136</v>
      </c>
      <c r="BB104" s="60">
        <f t="array" ref="BB104">IFERROR(INDEX('CAMAGUI DATA UNIFICADA'!$C$2:$T1007,MATCH(1,($A104='CAMAGUI DATA UNIFICADA'!$A$2:$A1007)*($AL$1='CAMAGUI DATA UNIFICADA'!$B$2:$B1007),0),MATCH(BB$2,'CAMAGUI DATA UNIFICADA'!$C$1:$T$1,0)),"")</f>
        <v>375.594068</v>
      </c>
      <c r="BC104" s="140">
        <f t="array" ref="BC104">IFERROR(INDEX('CAMAGUI DATA UNIFICADA'!$C$2:$T1007,MATCH(1,($A104='CAMAGUI DATA UNIFICADA'!$A$2:$A1007)*($AL$1='CAMAGUI DATA UNIFICADA'!$B$2:$B1007),0),MATCH(BC$2,'CAMAGUI DATA UNIFICADA'!$C$1:$T$1,0)),"")</f>
        <v>25.148517</v>
      </c>
      <c r="BD104" s="138" t="str">
        <f t="array" ref="BD104">IFERROR(INDEX('CAMAGUI DATA UNIFICADA'!$C$2:$T1007,MATCH(1,($A104='CAMAGUI DATA UNIFICADA'!$A$2:$A1007)*($BD$1='CAMAGUI DATA UNIFICADA'!$B$2:$B1007),0),MATCH(BD$2,'CAMAGUI DATA UNIFICADA'!$C$1:$T$1,0)),"")</f>
        <v>CA4101124</v>
      </c>
      <c r="BE104" s="2">
        <f t="array" ref="BE104">IFERROR(INDEX('CAMAGUI DATA UNIFICADA'!$C$2:$T1007,MATCH(1,($A104='CAMAGUI DATA UNIFICADA'!$A$2:$A1007)*($BD$1='CAMAGUI DATA UNIFICADA'!$B$2:$B1007),0),MATCH(BE$2,'CAMAGUI DATA UNIFICADA'!$C$1:$T$1,0)),"")</f>
        <v>400</v>
      </c>
      <c r="BF104" s="2">
        <f t="array" ref="BF104">IFERROR(INDEX('CAMAGUI DATA UNIFICADA'!$C$2:$T1007,MATCH(1,($A104='CAMAGUI DATA UNIFICADA'!$A$2:$A1007)*($BD$1='CAMAGUI DATA UNIFICADA'!$B$2:$B1007),0),MATCH(BF$2,'CAMAGUI DATA UNIFICADA'!$C$1:$T$1,0)),"")</f>
        <v>2662</v>
      </c>
      <c r="BG104" s="2" t="str">
        <f t="array" ref="BG104">IFERROR(INDEX('CAMAGUI DATA UNIFICADA'!$C$2:$T1007,MATCH(1,($A104='CAMAGUI DATA UNIFICADA'!$A$2:$A1007)*($BD$1='CAMAGUI DATA UNIFICADA'!$B$2:$B1007),0),MATCH(BG$2,'CAMAGUI DATA UNIFICADA'!$C$1:$T$1,0)),"")</f>
        <v>SKR MAST E AD</v>
      </c>
      <c r="BH104" s="139">
        <f t="array" ref="BH104">IFERROR(INDEX('CAMAGUI DATA UNIFICADA'!$C$2:$T1007,MATCH(1,($A104='CAMAGUI DATA UNIFICADA'!$A$2:$A1007)*($BD$1='CAMAGUI DATA UNIFICADA'!$B$2:$B1007),0),MATCH(BH$2,'CAMAGUI DATA UNIFICADA'!$C$1:$T$1,0)),"")</f>
        <v>2724.8232</v>
      </c>
      <c r="BI104" s="2">
        <f t="array" ref="BI104">IFERROR(INDEX('CAMAGUI DATA UNIFICADA'!$C$2:$T1007,MATCH(1,($A104='CAMAGUI DATA UNIFICADA'!$A$2:$A1007)*($BD$1='CAMAGUI DATA UNIFICADA'!$B$2:$B1007),0),MATCH(BI$2,'CAMAGUI DATA UNIFICADA'!$C$1:$T$1,0)),"")</f>
        <v>21.01</v>
      </c>
      <c r="BJ104" s="2">
        <f t="array" ref="BJ104">IFERROR(INDEX('CAMAGUI DATA UNIFICADA'!$C$2:$T1007,MATCH(1,($A104='CAMAGUI DATA UNIFICADA'!$A$2:$A1007)*($BD$1='CAMAGUI DATA UNIFICADA'!$B$2:$B1007),0),MATCH(BJ$2,'CAMAGUI DATA UNIFICADA'!$C$1:$T$1,0)),"")</f>
        <v>3.34</v>
      </c>
      <c r="BK104" s="33">
        <f t="array" ref="BK104">IFERROR(INDEX('CAMAGUI DATA UNIFICADA'!$C$2:$T1007,MATCH(1,($A104='CAMAGUI DATA UNIFICADA'!$A$2:$A1007)*($BD$1='CAMAGUI DATA UNIFICADA'!$B$2:$B1007),0),MATCH(BK$2,'CAMAGUI DATA UNIFICADA'!$C$1:$T$1,0)),"")</f>
        <v>3.33528</v>
      </c>
      <c r="BL104" s="60">
        <f t="array" ref="BL104">IFERROR(INDEX('CAMAGUI DATA UNIFICADA'!$C$2:$T1007,MATCH(1,($A104='CAMAGUI DATA UNIFICADA'!$A$2:$A1007)*($BD$1='CAMAGUI DATA UNIFICADA'!$B$2:$B1007),0),MATCH(BL$2,'CAMAGUI DATA UNIFICADA'!$C$1:$T$1,0)),"")</f>
        <v>570823.2313</v>
      </c>
      <c r="BM104" s="33">
        <f t="array" ref="BM104">IFERROR(INDEX('CAMAGUI DATA UNIFICADA'!$C$2:$T1007,MATCH(1,($A104='CAMAGUI DATA UNIFICADA'!$A$2:$A1007)*($BD$1='CAMAGUI DATA UNIFICADA'!$B$2:$B1007),0),MATCH(BM$2,'CAMAGUI DATA UNIFICADA'!$C$1:$T$1,0)),"")</f>
        <v>1.526831395</v>
      </c>
      <c r="BN104" s="23">
        <f t="array" ref="BN104">IFERROR(INDEX('CAMAGUI DATA UNIFICADA'!$C$2:$T1007,MATCH(1,($A104='CAMAGUI DATA UNIFICADA'!$A$2:$A1007)*($BD$1='CAMAGUI DATA UNIFICADA'!$B$2:$B1007),0),MATCH(BN$2,'CAMAGUI DATA UNIFICADA'!$C$1:$T$1,0)),"")</f>
        <v>0.787342388</v>
      </c>
      <c r="BO104" s="23">
        <f t="array" ref="BO104">IFERROR(INDEX('CAMAGUI DATA UNIFICADA'!$C$2:$T1007,MATCH(1,($A104='CAMAGUI DATA UNIFICADA'!$A$2:$A1007)*($BD$1='CAMAGUI DATA UNIFICADA'!$B$2:$B1007),0),MATCH(BO$2,'CAMAGUI DATA UNIFICADA'!$C$1:$T$1,0)),"")</f>
        <v>0.72</v>
      </c>
      <c r="BP104" s="60">
        <f t="array" ref="BP104">IFERROR(INDEX('CAMAGUI DATA UNIFICADA'!$C$2:$T1007,MATCH(1,($A104='CAMAGUI DATA UNIFICADA'!$A$2:$A1007)*($BD$1='CAMAGUI DATA UNIFICADA'!$B$2:$B1007),0),MATCH(BP$2,'CAMAGUI DATA UNIFICADA'!$C$1:$T$1,0)),"")</f>
        <v>108750</v>
      </c>
      <c r="BQ104" s="2">
        <f t="array" ref="BQ104">IFERROR(INDEX('CAMAGUI DATA UNIFICADA'!$C$2:$T1007,MATCH(1,($A104='CAMAGUI DATA UNIFICADA'!$A$2:$A1007)*($BD$1='CAMAGUI DATA UNIFICADA'!$B$2:$B1007),0),MATCH(BQ$2,'CAMAGUI DATA UNIFICADA'!$C$1:$T$1,0)),"")</f>
        <v>4</v>
      </c>
      <c r="BR104" s="2">
        <f t="array" ref="BR104">IFERROR(INDEX('CAMAGUI DATA UNIFICADA'!$C$2:$T1007,MATCH(1,($A104='CAMAGUI DATA UNIFICADA'!$A$2:$A1007)*($BD$1='CAMAGUI DATA UNIFICADA'!$B$2:$B1007),0),MATCH(BR$2,'CAMAGUI DATA UNIFICADA'!$C$1:$T$1,0)),"")</f>
        <v>25.01</v>
      </c>
      <c r="BS104" s="33">
        <f t="array" ref="BS104">IFERROR(INDEX('CAMAGUI DATA UNIFICADA'!$C$2:$T1007,MATCH(1,($A104='CAMAGUI DATA UNIFICADA'!$A$2:$A1007)*($BD$1='CAMAGUI DATA UNIFICADA'!$B$2:$B1007),0),MATCH(BS$2,'CAMAGUI DATA UNIFICADA'!$C$1:$T$1,0)),"")</f>
        <v>3.19092</v>
      </c>
      <c r="BT104" s="60">
        <f t="array" ref="BT104">IFERROR(INDEX('CAMAGUI DATA UNIFICADA'!$C$2:$T1007,MATCH(1,($A104='CAMAGUI DATA UNIFICADA'!$A$2:$A1007)*($BD$1='CAMAGUI DATA UNIFICADA'!$B$2:$B1007),0),MATCH(BT$2,'CAMAGUI DATA UNIFICADA'!$C$1:$T$1,0)),"")</f>
        <v>416.801995</v>
      </c>
      <c r="BU104" s="140">
        <f t="array" ref="BU104">IFERROR(INDEX('CAMAGUI DATA UNIFICADA'!$C$2:$T1007,MATCH(1,($A104='CAMAGUI DATA UNIFICADA'!$A$2:$A1007)*($BD$1='CAMAGUI DATA UNIFICADA'!$B$2:$B1007),0),MATCH(BU$2,'CAMAGUI DATA UNIFICADA'!$C$1:$T$1,0)),"")</f>
        <v>4.200498746</v>
      </c>
      <c r="BV104" s="138" t="str">
        <f t="array" ref="BV104">IFERROR(INDEX('CAMAGUI DATA UNIFICADA'!$C$2:$T1007,MATCH(1,($A104='CAMAGUI DATA UNIFICADA'!$A$2:$A1007)*($BV$1='CAMAGUI DATA UNIFICADA'!$B$2:$B1007),0),MATCH(BV$2,'CAMAGUI DATA UNIFICADA'!$C$1:$T$1,0)),"")</f>
        <v>CA5101124</v>
      </c>
      <c r="BW104" s="2">
        <f t="array" ref="BW104">IFERROR(INDEX('CAMAGUI DATA UNIFICADA'!$C$2:$T1007,MATCH(1,($A104='CAMAGUI DATA UNIFICADA'!$A$2:$A1007)*($BV$1='CAMAGUI DATA UNIFICADA'!$B$2:$B1007),0),MATCH(BW$2,'CAMAGUI DATA UNIFICADA'!$C$1:$T$1,0)),"")</f>
        <v>350</v>
      </c>
      <c r="BX104" s="2">
        <f t="array" ref="BX104">IFERROR(INDEX('CAMAGUI DATA UNIFICADA'!$C$2:$T1007,MATCH(1,($A104='CAMAGUI DATA UNIFICADA'!$A$2:$A1007)*($BV$1='CAMAGUI DATA UNIFICADA'!$B$2:$B1007),0),MATCH(BX$2,'CAMAGUI DATA UNIFICADA'!$C$1:$T$1,0)),"")</f>
        <v>2373</v>
      </c>
      <c r="BY104" s="2" t="str">
        <f t="array" ref="BY104">IFERROR(INDEX('CAMAGUI DATA UNIFICADA'!$C$2:$T1007,MATCH(1,($A104='CAMAGUI DATA UNIFICADA'!$A$2:$A1007)*($BV$1='CAMAGUI DATA UNIFICADA'!$B$2:$B1007),0),MATCH(BY$2,'CAMAGUI DATA UNIFICADA'!$C$1:$T$1,0)),"")</f>
        <v>SKR MAST E AD</v>
      </c>
      <c r="BZ104" s="139">
        <f t="array" ref="BZ104">IFERROR(INDEX('CAMAGUI DATA UNIFICADA'!$C$2:$T1007,MATCH(1,($A104='CAMAGUI DATA UNIFICADA'!$A$2:$A1007)*($BV$1='CAMAGUI DATA UNIFICADA'!$B$2:$B1007),0),MATCH(BZ$2,'CAMAGUI DATA UNIFICADA'!$C$1:$T$1,0)),"")</f>
        <v>2429.0028</v>
      </c>
      <c r="CA104" s="2">
        <f t="array" ref="CA104">IFERROR(INDEX('CAMAGUI DATA UNIFICADA'!$C$2:$T1007,MATCH(1,($A104='CAMAGUI DATA UNIFICADA'!$A$2:$A1007)*($BV$1='CAMAGUI DATA UNIFICADA'!$B$2:$B1007),0),MATCH(CA$2,'CAMAGUI DATA UNIFICADA'!$C$1:$T$1,0)),"")</f>
        <v>21.73</v>
      </c>
      <c r="CB104" s="2">
        <f t="array" ref="CB104">IFERROR(INDEX('CAMAGUI DATA UNIFICADA'!$C$2:$T1007,MATCH(1,($A104='CAMAGUI DATA UNIFICADA'!$A$2:$A1007)*($BV$1='CAMAGUI DATA UNIFICADA'!$B$2:$B1007),0),MATCH(CB$2,'CAMAGUI DATA UNIFICADA'!$C$1:$T$1,0)),"")</f>
        <v>3.19</v>
      </c>
      <c r="CC104" s="33">
        <f t="array" ref="CC104">IFERROR(INDEX('CAMAGUI DATA UNIFICADA'!$C$2:$T1007,MATCH(1,($A104='CAMAGUI DATA UNIFICADA'!$A$2:$A1007)*($BV$1='CAMAGUI DATA UNIFICADA'!$B$2:$B1007),0),MATCH(CC$2,'CAMAGUI DATA UNIFICADA'!$C$1:$T$1,0)),"")</f>
        <v>3.28344</v>
      </c>
      <c r="CD104" s="60">
        <f t="array" ref="CD104">IFERROR(INDEX('CAMAGUI DATA UNIFICADA'!$C$2:$T1007,MATCH(1,($A104='CAMAGUI DATA UNIFICADA'!$A$2:$A1007)*($BV$1='CAMAGUI DATA UNIFICADA'!$B$2:$B1007),0),MATCH(CD$2,'CAMAGUI DATA UNIFICADA'!$C$1:$T$1,0)),"")</f>
        <v>490545.4292</v>
      </c>
      <c r="CE104" s="33">
        <f t="array" ref="CE104">IFERROR(INDEX('CAMAGUI DATA UNIFICADA'!$C$2:$T1007,MATCH(1,($A104='CAMAGUI DATA UNIFICADA'!$A$2:$A1007)*($BV$1='CAMAGUI DATA UNIFICADA'!$B$2:$B1007),0),MATCH(CE$2,'CAMAGUI DATA UNIFICADA'!$C$1:$T$1,0)),"")</f>
        <v>1.634916807</v>
      </c>
      <c r="CF104" s="23">
        <f t="array" ref="CF104">IFERROR(INDEX('CAMAGUI DATA UNIFICADA'!$C$2:$T1007,MATCH(1,($A104='CAMAGUI DATA UNIFICADA'!$A$2:$A1007)*($BV$1='CAMAGUI DATA UNIFICADA'!$B$2:$B1007),0),MATCH(CF$2,'CAMAGUI DATA UNIFICADA'!$C$1:$T$1,0)),"")</f>
        <v>0.7546852757</v>
      </c>
      <c r="CG104" s="23">
        <f t="array" ref="CG104">IFERROR(INDEX('CAMAGUI DATA UNIFICADA'!$C$2:$T1007,MATCH(1,($A104='CAMAGUI DATA UNIFICADA'!$A$2:$A1007)*($BV$1='CAMAGUI DATA UNIFICADA'!$B$2:$B1007),0),MATCH(CG$2,'CAMAGUI DATA UNIFICADA'!$C$1:$T$1,0)),"")</f>
        <v>0.7</v>
      </c>
      <c r="CH104" s="60">
        <f t="array" ref="CH104">IFERROR(INDEX('CAMAGUI DATA UNIFICADA'!$C$2:$T1007,MATCH(1,($A104='CAMAGUI DATA UNIFICADA'!$A$2:$A1007)*($BV$1='CAMAGUI DATA UNIFICADA'!$B$2:$B1007),0),MATCH(CH$2,'CAMAGUI DATA UNIFICADA'!$C$1:$T$1,0)),"")</f>
        <v>108333.3333</v>
      </c>
      <c r="CI104" s="2">
        <f t="array" ref="CI104">IFERROR(INDEX('CAMAGUI DATA UNIFICADA'!$C$2:$T1007,MATCH(1,($A104='CAMAGUI DATA UNIFICADA'!$A$2:$A1007)*($BV$1='CAMAGUI DATA UNIFICADA'!$B$2:$B1007),0),MATCH(CI$2,'CAMAGUI DATA UNIFICADA'!$C$1:$T$1,0)),"")</f>
        <v>4</v>
      </c>
      <c r="CJ104" s="2">
        <f t="array" ref="CJ104">IFERROR(INDEX('CAMAGUI DATA UNIFICADA'!$C$2:$T1007,MATCH(1,($A104='CAMAGUI DATA UNIFICADA'!$A$2:$A1007)*($BV$1='CAMAGUI DATA UNIFICADA'!$B$2:$B1007),0),MATCH(CJ$2,'CAMAGUI DATA UNIFICADA'!$C$1:$T$1,0)),"")</f>
        <v>25.73</v>
      </c>
      <c r="CK104" s="33">
        <f t="array" ref="CK104">IFERROR(INDEX('CAMAGUI DATA UNIFICADA'!$C$2:$T1007,MATCH(1,($A104='CAMAGUI DATA UNIFICADA'!$A$2:$A1007)*($BV$1='CAMAGUI DATA UNIFICADA'!$B$2:$B1007),0),MATCH(CK$2,'CAMAGUI DATA UNIFICADA'!$C$1:$T$1,0)),"")</f>
        <v>3.11316</v>
      </c>
      <c r="CL104" s="60">
        <f t="array" ref="CL104">IFERROR(INDEX('CAMAGUI DATA UNIFICADA'!$C$2:$T1007,MATCH(1,($A104='CAMAGUI DATA UNIFICADA'!$A$2:$A1007)*($BV$1='CAMAGUI DATA UNIFICADA'!$B$2:$B1007),0),MATCH(CL$2,'CAMAGUI DATA UNIFICADA'!$C$1:$T$1,0)),"")</f>
        <v>366.1099488</v>
      </c>
      <c r="CM104" s="140">
        <f t="array" ref="CM104">IFERROR(INDEX('CAMAGUI DATA UNIFICADA'!$C$2:$T1007,MATCH(1,($A104='CAMAGUI DATA UNIFICADA'!$A$2:$A1007)*($BV$1='CAMAGUI DATA UNIFICADA'!$B$2:$B1007),0),MATCH(CM$2,'CAMAGUI DATA UNIFICADA'!$C$1:$T$1,0)),"")</f>
        <v>4.027487193</v>
      </c>
      <c r="CN104" s="138" t="str">
        <f t="array" ref="CN104">IFERROR(INDEX('CAMAGUI DATA UNIFICADA'!$C$2:$T1007,MATCH(1,($A104='CAMAGUI DATA UNIFICADA'!$A$2:$A1007)*($CN$1='CAMAGUI DATA UNIFICADA'!$B$2:$B1007),0),MATCH(CN$2,'CAMAGUI DATA UNIFICADA'!$C$1:$T$1,0)),"")</f>
        <v>CA6141124</v>
      </c>
      <c r="CO104" s="2">
        <f t="array" ref="CO104">IFERROR(INDEX('CAMAGUI DATA UNIFICADA'!$C$2:$T1007,MATCH(1,($A104='CAMAGUI DATA UNIFICADA'!$A$2:$A1007)*($CN$1='CAMAGUI DATA UNIFICADA'!$B$2:$B1007),0),MATCH(CO$2,'CAMAGUI DATA UNIFICADA'!$C$1:$T$1,0)),"")</f>
        <v>525</v>
      </c>
      <c r="CP104" s="2">
        <f t="array" ref="CP104">IFERROR(INDEX('CAMAGUI DATA UNIFICADA'!$C$2:$T1007,MATCH(1,($A104='CAMAGUI DATA UNIFICADA'!$A$2:$A1007)*($CN$1='CAMAGUI DATA UNIFICADA'!$B$2:$B1007),0),MATCH(CP$2,'CAMAGUI DATA UNIFICADA'!$C$1:$T$1,0)),"")</f>
        <v>3600</v>
      </c>
      <c r="CQ104" s="2" t="str">
        <f t="array" ref="CQ104">IFERROR(INDEX('CAMAGUI DATA UNIFICADA'!$C$2:$T1007,MATCH(1,($A104='CAMAGUI DATA UNIFICADA'!$A$2:$A1007)*($CN$1='CAMAGUI DATA UNIFICADA'!$B$2:$B1007),0),MATCH(CQ$2,'CAMAGUI DATA UNIFICADA'!$C$1:$T$1,0)),"")</f>
        <v>SKR MAST E AD</v>
      </c>
      <c r="CR104" s="139">
        <f t="array" ref="CR104">IFERROR(INDEX('CAMAGUI DATA UNIFICADA'!$C$2:$T1007,MATCH(1,($A104='CAMAGUI DATA UNIFICADA'!$A$2:$A1007)*($CN$1='CAMAGUI DATA UNIFICADA'!$B$2:$B1007),0),MATCH(CR$2,'CAMAGUI DATA UNIFICADA'!$C$1:$T$1,0)),"")</f>
        <v>3684.96</v>
      </c>
      <c r="CS104" s="2">
        <f t="array" ref="CS104">IFERROR(INDEX('CAMAGUI DATA UNIFICADA'!$C$2:$T1007,MATCH(1,($A104='CAMAGUI DATA UNIFICADA'!$A$2:$A1007)*($CN$1='CAMAGUI DATA UNIFICADA'!$B$2:$B1007),0),MATCH(CS$2,'CAMAGUI DATA UNIFICADA'!$C$1:$T$1,0)),"")</f>
        <v>21.19</v>
      </c>
      <c r="CT104" s="2">
        <f t="array" ref="CT104">IFERROR(INDEX('CAMAGUI DATA UNIFICADA'!$C$2:$T1007,MATCH(1,($A104='CAMAGUI DATA UNIFICADA'!$A$2:$A1007)*($CN$1='CAMAGUI DATA UNIFICADA'!$B$2:$B1007),0),MATCH(CT$2,'CAMAGUI DATA UNIFICADA'!$C$1:$T$1,0)),"")</f>
        <v>4.19</v>
      </c>
      <c r="CU104" s="33">
        <f t="array" ref="CU104">IFERROR(INDEX('CAMAGUI DATA UNIFICADA'!$C$2:$T1007,MATCH(1,($A104='CAMAGUI DATA UNIFICADA'!$A$2:$A1007)*($CN$1='CAMAGUI DATA UNIFICADA'!$B$2:$B1007),0),MATCH(CU$2,'CAMAGUI DATA UNIFICADA'!$C$1:$T$1,0)),"")</f>
        <v>3.32232</v>
      </c>
      <c r="CV104" s="60">
        <f t="array" ref="CV104">IFERROR(INDEX('CAMAGUI DATA UNIFICADA'!$C$2:$T1007,MATCH(1,($A104='CAMAGUI DATA UNIFICADA'!$A$2:$A1007)*($CN$1='CAMAGUI DATA UNIFICADA'!$B$2:$B1007),0),MATCH(CV$2,'CAMAGUI DATA UNIFICADA'!$C$1:$T$1,0)),"")</f>
        <v>745739.0516</v>
      </c>
      <c r="CW104" s="33">
        <f t="array" ref="CW104">IFERROR(INDEX('CAMAGUI DATA UNIFICADA'!$C$2:$T1007,MATCH(1,($A104='CAMAGUI DATA UNIFICADA'!$A$2:$A1007)*($CN$1='CAMAGUI DATA UNIFICADA'!$B$2:$B1007),0),MATCH(CW$2,'CAMAGUI DATA UNIFICADA'!$C$1:$T$1,0)),"")</f>
        <v>1.239810309</v>
      </c>
      <c r="CX104" s="23">
        <f t="array" ref="CX104">IFERROR(INDEX('CAMAGUI DATA UNIFICADA'!$C$2:$T1007,MATCH(1,($A104='CAMAGUI DATA UNIFICADA'!$A$2:$A1007)*($CN$1='CAMAGUI DATA UNIFICADA'!$B$2:$B1007),0),MATCH(CX$2,'CAMAGUI DATA UNIFICADA'!$C$1:$T$1,0)),"")</f>
        <v>0.8285989462</v>
      </c>
      <c r="CY104" s="23">
        <f t="array" ref="CY104">IFERROR(INDEX('CAMAGUI DATA UNIFICADA'!$C$2:$T1007,MATCH(1,($A104='CAMAGUI DATA UNIFICADA'!$A$2:$A1007)*($CN$1='CAMAGUI DATA UNIFICADA'!$B$2:$B1007),0),MATCH(CY$2,'CAMAGUI DATA UNIFICADA'!$C$1:$T$1,0)),"")</f>
        <v>0.77</v>
      </c>
      <c r="CZ104" s="60">
        <f t="array" ref="CZ104">IFERROR(INDEX('CAMAGUI DATA UNIFICADA'!$C$2:$T1007,MATCH(1,($A104='CAMAGUI DATA UNIFICADA'!$A$2:$A1007)*($CN$1='CAMAGUI DATA UNIFICADA'!$B$2:$B1007),0),MATCH(CZ$2,'CAMAGUI DATA UNIFICADA'!$C$1:$T$1,0)),"")</f>
        <v>79200</v>
      </c>
      <c r="DA104" s="2">
        <f t="array" ref="DA104">IFERROR(INDEX('CAMAGUI DATA UNIFICADA'!$C$2:$T1007,MATCH(1,($A104='CAMAGUI DATA UNIFICADA'!$A$2:$A1007)*($CN$1='CAMAGUI DATA UNIFICADA'!$B$2:$B1007),0),MATCH(DA$2,'CAMAGUI DATA UNIFICADA'!$C$1:$T$1,0)),"")</f>
        <v>4</v>
      </c>
      <c r="DB104" s="2">
        <f t="array" ref="DB104">IFERROR(INDEX('CAMAGUI DATA UNIFICADA'!$C$2:$T1007,MATCH(1,($A104='CAMAGUI DATA UNIFICADA'!$A$2:$A1007)*($CN$1='CAMAGUI DATA UNIFICADA'!$B$2:$B1007),0),MATCH(DB$2,'CAMAGUI DATA UNIFICADA'!$C$1:$T$1,0)),"")</f>
        <v>25.19</v>
      </c>
      <c r="DC104" s="33">
        <f t="array" ref="DC104">IFERROR(INDEX('CAMAGUI DATA UNIFICADA'!$C$2:$T1007,MATCH(1,($A104='CAMAGUI DATA UNIFICADA'!$A$2:$A1007)*($CN$1='CAMAGUI DATA UNIFICADA'!$B$2:$B1007),0),MATCH(DC$2,'CAMAGUI DATA UNIFICADA'!$C$1:$T$1,0)),"")</f>
        <v>3.17148</v>
      </c>
      <c r="DD104" s="60">
        <f t="array" ref="DD104">IFERROR(INDEX('CAMAGUI DATA UNIFICADA'!$C$2:$T1007,MATCH(1,($A104='CAMAGUI DATA UNIFICADA'!$A$2:$A1007)*($CN$1='CAMAGUI DATA UNIFICADA'!$B$2:$B1007),0),MATCH(DD$2,'CAMAGUI DATA UNIFICADA'!$C$1:$T$1,0)),"")</f>
        <v>555.3512457</v>
      </c>
      <c r="DE104" s="140">
        <f t="array" ref="DE104">IFERROR(INDEX('CAMAGUI DATA UNIFICADA'!$C$2:$T1007,MATCH(1,($A104='CAMAGUI DATA UNIFICADA'!$A$2:$A1007)*($CN$1='CAMAGUI DATA UNIFICADA'!$B$2:$B1007),0),MATCH(DE$2,'CAMAGUI DATA UNIFICADA'!$C$1:$T$1,0)),"")</f>
        <v>7.587811435</v>
      </c>
      <c r="DF104" s="138" t="str">
        <f t="array" ref="DF104">IFERROR(INDEX('CAMAGUI DATA UNIFICADA'!$C$2:$T1007,MATCH(1,($A104='CAMAGUI DATA UNIFICADA'!$A$2:$A1007)*($DF$1='CAMAGUI DATA UNIFICADA'!$B$2:$B1007),0),MATCH(DF$2,'CAMAGUI DATA UNIFICADA'!$C$1:$T$1,0)),"")</f>
        <v/>
      </c>
      <c r="DG104" s="2" t="str">
        <f t="array" ref="DG104">IFERROR(INDEX('CAMAGUI DATA UNIFICADA'!$C$2:$T1007,MATCH(1,($A104='CAMAGUI DATA UNIFICADA'!$A$2:$A1007)*($DF$1='CAMAGUI DATA UNIFICADA'!$B$2:$B1007),0),MATCH(DG$2,'CAMAGUI DATA UNIFICADA'!$C$1:$T$1,0)),"")</f>
        <v/>
      </c>
      <c r="DH104" s="2" t="str">
        <f t="array" ref="DH104">IFERROR(INDEX('CAMAGUI DATA UNIFICADA'!$C$2:$T1007,MATCH(1,($A104='CAMAGUI DATA UNIFICADA'!$A$2:$A1007)*($DF$1='CAMAGUI DATA UNIFICADA'!$B$2:$B1007),0),MATCH(DH$2,'CAMAGUI DATA UNIFICADA'!$C$1:$T$1,0)),"")</f>
        <v/>
      </c>
      <c r="DI104" s="2" t="str">
        <f t="array" ref="DI104">IFERROR(INDEX('CAMAGUI DATA UNIFICADA'!$C$2:$T1007,MATCH(1,($A104='CAMAGUI DATA UNIFICADA'!$A$2:$A1007)*($DF$1='CAMAGUI DATA UNIFICADA'!$B$2:$B1007),0),MATCH(DI$2,'CAMAGUI DATA UNIFICADA'!$C$1:$T$1,0)),"")</f>
        <v/>
      </c>
      <c r="DJ104" s="139" t="str">
        <f t="array" ref="DJ104">IFERROR(INDEX('CAMAGUI DATA UNIFICADA'!$C$2:$T1007,MATCH(1,($A104='CAMAGUI DATA UNIFICADA'!$A$2:$A1007)*($DF$1='CAMAGUI DATA UNIFICADA'!$B$2:$B1007),0),MATCH(DJ$2,'CAMAGUI DATA UNIFICADA'!$C$1:$T$1,0)),"")</f>
        <v/>
      </c>
      <c r="DK104" s="2" t="str">
        <f t="array" ref="DK104">IFERROR(INDEX('CAMAGUI DATA UNIFICADA'!$C$2:$T1007,MATCH(1,($A104='CAMAGUI DATA UNIFICADA'!$A$2:$A1007)*($DF$1='CAMAGUI DATA UNIFICADA'!$B$2:$B1007),0),MATCH(DK$2,'CAMAGUI DATA UNIFICADA'!$C$1:$T$1,0)),"")</f>
        <v/>
      </c>
      <c r="DL104" s="2" t="str">
        <f t="array" ref="DL104">IFERROR(INDEX('CAMAGUI DATA UNIFICADA'!$C$2:$T1007,MATCH(1,($A104='CAMAGUI DATA UNIFICADA'!$A$2:$A1007)*($DF$1='CAMAGUI DATA UNIFICADA'!$B$2:$B1007),0),MATCH(DL$2,'CAMAGUI DATA UNIFICADA'!$C$1:$T$1,0)),"")</f>
        <v/>
      </c>
      <c r="DM104" s="33" t="str">
        <f t="array" ref="DM104">IFERROR(INDEX('CAMAGUI DATA UNIFICADA'!$C$2:$T1007,MATCH(1,($A104='CAMAGUI DATA UNIFICADA'!$A$2:$A1007)*($DF$1='CAMAGUI DATA UNIFICADA'!$B$2:$B1007),0),MATCH(DM$2,'CAMAGUI DATA UNIFICADA'!$C$1:$T$1,0)),"")</f>
        <v/>
      </c>
      <c r="DN104" s="60" t="str">
        <f t="array" ref="DN104">IFERROR(INDEX('CAMAGUI DATA UNIFICADA'!$C$2:$T1007,MATCH(1,($A104='CAMAGUI DATA UNIFICADA'!$A$2:$A1007)*($DF$1='CAMAGUI DATA UNIFICADA'!$B$2:$B1007),0),MATCH(DN$2,'CAMAGUI DATA UNIFICADA'!$C$1:$T$1,0)),"")</f>
        <v/>
      </c>
      <c r="DO104" s="33" t="str">
        <f t="array" ref="DO104">IFERROR(INDEX('CAMAGUI DATA UNIFICADA'!$C$2:$T1007,MATCH(1,($A104='CAMAGUI DATA UNIFICADA'!$A$2:$A1007)*($DF$1='CAMAGUI DATA UNIFICADA'!$B$2:$B1007),0),MATCH(DO$2,'CAMAGUI DATA UNIFICADA'!$C$1:$T$1,0)),"")</f>
        <v/>
      </c>
      <c r="DP104" s="23" t="str">
        <f t="array" ref="DP104">IFERROR(INDEX('CAMAGUI DATA UNIFICADA'!$C$2:$T1007,MATCH(1,($A104='CAMAGUI DATA UNIFICADA'!$A$2:$A1007)*($DF$1='CAMAGUI DATA UNIFICADA'!$B$2:$B1007),0),MATCH(DP$2,'CAMAGUI DATA UNIFICADA'!$C$1:$T$1,0)),"")</f>
        <v/>
      </c>
      <c r="DQ104" s="23" t="str">
        <f t="array" ref="DQ104">IFERROR(INDEX('CAMAGUI DATA UNIFICADA'!$C$2:$T1007,MATCH(1,($A104='CAMAGUI DATA UNIFICADA'!$A$2:$A1007)*($DF$1='CAMAGUI DATA UNIFICADA'!$B$2:$B1007),0),MATCH(DQ$2,'CAMAGUI DATA UNIFICADA'!$C$1:$T$1,0)),"")</f>
        <v/>
      </c>
      <c r="DR104" s="2" t="str">
        <f t="array" ref="DR104">IFERROR(INDEX('CAMAGUI DATA UNIFICADA'!$C$2:$T1007,MATCH(1,($A104='CAMAGUI DATA UNIFICADA'!$A$2:$A1007)*($DF$1='CAMAGUI DATA UNIFICADA'!$B$2:$B1007),0),MATCH(DR$2,'CAMAGUI DATA UNIFICADA'!$C$1:$T$1,0)),"")</f>
        <v/>
      </c>
      <c r="DS104" s="2" t="str">
        <f t="array" ref="DS104">IFERROR(INDEX('CAMAGUI DATA UNIFICADA'!$C$2:$T1007,MATCH(1,($A104='CAMAGUI DATA UNIFICADA'!$A$2:$A1007)*($DF$1='CAMAGUI DATA UNIFICADA'!$B$2:$B1007),0),MATCH(DS$2,'CAMAGUI DATA UNIFICADA'!$C$1:$T$1,0)),"")</f>
        <v/>
      </c>
      <c r="DT104" s="2" t="str">
        <f t="array" ref="DT104">IFERROR(INDEX('CAMAGUI DATA UNIFICADA'!$C$2:$T1007,MATCH(1,($A104='CAMAGUI DATA UNIFICADA'!$A$2:$A1007)*($DF$1='CAMAGUI DATA UNIFICADA'!$B$2:$B1007),0),MATCH(DT$2,'CAMAGUI DATA UNIFICADA'!$C$1:$T$1,0)),"")</f>
        <v/>
      </c>
      <c r="DU104" s="33" t="str">
        <f t="array" ref="DU104">IFERROR(INDEX('CAMAGUI DATA UNIFICADA'!$C$2:$T1007,MATCH(1,($A104='CAMAGUI DATA UNIFICADA'!$A$2:$A1007)*($DF$1='CAMAGUI DATA UNIFICADA'!$B$2:$B1007),0),MATCH(DU$2,'CAMAGUI DATA UNIFICADA'!$C$1:$T$1,0)),"")</f>
        <v/>
      </c>
      <c r="DV104" s="60" t="str">
        <f t="array" ref="DV104">IFERROR(INDEX('CAMAGUI DATA UNIFICADA'!$C$2:$T1007,MATCH(1,($A104='CAMAGUI DATA UNIFICADA'!$A$2:$A1007)*($DF$1='CAMAGUI DATA UNIFICADA'!$B$2:$B1007),0),MATCH(DV$2,'CAMAGUI DATA UNIFICADA'!$C$1:$T$1,0)),"")</f>
        <v/>
      </c>
      <c r="DW104" s="140" t="str">
        <f t="array" ref="DW104">IFERROR(INDEX('CAMAGUI DATA UNIFICADA'!$C$2:$T1007,MATCH(1,($A104='CAMAGUI DATA UNIFICADA'!$A$2:$A1007)*($DF$1='CAMAGUI DATA UNIFICADA'!$B$2:$B1007),0),MATCH(DW$2,'CAMAGUI DATA UNIFICADA'!$C$1:$T$1,0)),"")</f>
        <v/>
      </c>
      <c r="DX104" s="144" t="str">
        <f t="array" ref="DX104">IFERROR(INDEX('CAMAGUI DATA UNIFICADA'!$C$2:$T1007,MATCH(1,($A104='CAMAGUI DATA UNIFICADA'!$A$2:$A1007)*($DX$1='CAMAGUI DATA UNIFICADA'!$B$2:$B1007),0),MATCH(DX$2,'CAMAGUI DATA UNIFICADA'!$C$1:$T$1,0)),"")</f>
        <v/>
      </c>
      <c r="DY104" s="60" t="str">
        <f t="array" ref="DY104">IFERROR(INDEX('CAMAGUI DATA UNIFICADA'!$C$2:$T1007,MATCH(1,($A104='CAMAGUI DATA UNIFICADA'!$A$2:$A1007)*($DX$1='CAMAGUI DATA UNIFICADA'!$B$2:$B1007),0),MATCH(DY$2,'CAMAGUI DATA UNIFICADA'!$C$1:$T$1,0)),"")</f>
        <v/>
      </c>
      <c r="DZ104" s="60" t="str">
        <f t="array" ref="DZ104">IFERROR(INDEX('CAMAGUI DATA UNIFICADA'!$C$2:$T1007,MATCH(1,($A104='CAMAGUI DATA UNIFICADA'!$A$2:$A1007)*($DX$1='CAMAGUI DATA UNIFICADA'!$B$2:$B1007),0),MATCH(DZ$2,'CAMAGUI DATA UNIFICADA'!$C$1:$T$1,0)),"")</f>
        <v/>
      </c>
      <c r="EA104" s="60" t="str">
        <f t="array" ref="EA104">IFERROR(INDEX('CAMAGUI DATA UNIFICADA'!$C$2:$T1007,MATCH(1,($A104='CAMAGUI DATA UNIFICADA'!$A$2:$A1007)*($DX$1='CAMAGUI DATA UNIFICADA'!$B$2:$B1007),0),MATCH(EA$2,'CAMAGUI DATA UNIFICADA'!$C$1:$T$1,0)),"")</f>
        <v/>
      </c>
      <c r="EB104" s="60" t="str">
        <f t="array" ref="EB104">IFERROR(INDEX('CAMAGUI DATA UNIFICADA'!$C$2:$T1007,MATCH(1,($A104='CAMAGUI DATA UNIFICADA'!$A$2:$A1007)*($DX$1='CAMAGUI DATA UNIFICADA'!$B$2:$B1007),0),MATCH(EB$2,'CAMAGUI DATA UNIFICADA'!$C$1:$T$1,0)),"")</f>
        <v/>
      </c>
      <c r="EC104" s="60" t="str">
        <f t="array" ref="EC104">IFERROR(INDEX('CAMAGUI DATA UNIFICADA'!$C$2:$T1007,MATCH(1,($A104='CAMAGUI DATA UNIFICADA'!$A$2:$A1007)*($DX$1='CAMAGUI DATA UNIFICADA'!$B$2:$B1007),0),MATCH(EC$2,'CAMAGUI DATA UNIFICADA'!$C$1:$T$1,0)),"")</f>
        <v/>
      </c>
      <c r="ED104" s="60" t="str">
        <f t="array" ref="ED104">IFERROR(INDEX('CAMAGUI DATA UNIFICADA'!$C$2:$T1007,MATCH(1,($A104='CAMAGUI DATA UNIFICADA'!$A$2:$A1007)*($DX$1='CAMAGUI DATA UNIFICADA'!$B$2:$B1007),0),MATCH(ED$2,'CAMAGUI DATA UNIFICADA'!$C$1:$T$1,0)),"")</f>
        <v/>
      </c>
      <c r="EE104" s="60" t="str">
        <f t="array" ref="EE104">IFERROR(INDEX('CAMAGUI DATA UNIFICADA'!$C$2:$T1007,MATCH(1,($A104='CAMAGUI DATA UNIFICADA'!$A$2:$A1007)*($DX$1='CAMAGUI DATA UNIFICADA'!$B$2:$B1007),0),MATCH(EE$2,'CAMAGUI DATA UNIFICADA'!$C$1:$T$1,0)),"")</f>
        <v/>
      </c>
      <c r="EF104" s="60" t="str">
        <f t="array" ref="EF104">IFERROR(INDEX('CAMAGUI DATA UNIFICADA'!$C$2:$T1007,MATCH(1,($A104='CAMAGUI DATA UNIFICADA'!$A$2:$A1007)*($DX$1='CAMAGUI DATA UNIFICADA'!$B$2:$B1007),0),MATCH(EF$2,'CAMAGUI DATA UNIFICADA'!$C$1:$T$1,0)),"")</f>
        <v/>
      </c>
      <c r="EG104" s="60" t="str">
        <f t="array" ref="EG104">IFERROR(INDEX('CAMAGUI DATA UNIFICADA'!$C$2:$T1007,MATCH(1,($A104='CAMAGUI DATA UNIFICADA'!$A$2:$A1007)*($DX$1='CAMAGUI DATA UNIFICADA'!$B$2:$B1007),0),MATCH(EG$2,'CAMAGUI DATA UNIFICADA'!$C$1:$T$1,0)),"")</f>
        <v/>
      </c>
      <c r="EH104" s="60" t="str">
        <f t="array" ref="EH104">IFERROR(INDEX('CAMAGUI DATA UNIFICADA'!$C$2:$T1007,MATCH(1,($A104='CAMAGUI DATA UNIFICADA'!$A$2:$A1007)*($DX$1='CAMAGUI DATA UNIFICADA'!$B$2:$B1007),0),MATCH(EH$2,'CAMAGUI DATA UNIFICADA'!$C$1:$T$1,0)),"")</f>
        <v/>
      </c>
      <c r="EI104" s="60" t="str">
        <f t="array" ref="EI104">IFERROR(INDEX('CAMAGUI DATA UNIFICADA'!$C$2:$T1007,MATCH(1,($A104='CAMAGUI DATA UNIFICADA'!$A$2:$A1007)*($DX$1='CAMAGUI DATA UNIFICADA'!$B$2:$B1007),0),MATCH(EI$2,'CAMAGUI DATA UNIFICADA'!$C$1:$T$1,0)),"")</f>
        <v/>
      </c>
      <c r="EJ104" s="60" t="str">
        <f t="array" ref="EJ104">IFERROR(INDEX('CAMAGUI DATA UNIFICADA'!$C$2:$T1007,MATCH(1,($A104='CAMAGUI DATA UNIFICADA'!$A$2:$A1007)*($DX$1='CAMAGUI DATA UNIFICADA'!$B$2:$B1007),0),MATCH(EJ$2,'CAMAGUI DATA UNIFICADA'!$C$1:$T$1,0)),"")</f>
        <v/>
      </c>
      <c r="EK104" s="60" t="str">
        <f t="array" ref="EK104">IFERROR(INDEX('CAMAGUI DATA UNIFICADA'!$C$2:$T1007,MATCH(1,($A104='CAMAGUI DATA UNIFICADA'!$A$2:$A1007)*($DX$1='CAMAGUI DATA UNIFICADA'!$B$2:$B1007),0),MATCH(EK$2,'CAMAGUI DATA UNIFICADA'!$C$1:$T$1,0)),"")</f>
        <v/>
      </c>
      <c r="EL104" s="60" t="str">
        <f t="array" ref="EL104">IFERROR(INDEX('CAMAGUI DATA UNIFICADA'!$C$2:$T1007,MATCH(1,($A104='CAMAGUI DATA UNIFICADA'!$A$2:$A1007)*($DX$1='CAMAGUI DATA UNIFICADA'!$B$2:$B1007),0),MATCH(EL$2,'CAMAGUI DATA UNIFICADA'!$C$1:$T$1,0)),"")</f>
        <v/>
      </c>
      <c r="EM104" s="60" t="str">
        <f t="array" ref="EM104">IFERROR(INDEX('CAMAGUI DATA UNIFICADA'!$C$2:$T1007,MATCH(1,($A104='CAMAGUI DATA UNIFICADA'!$A$2:$A1007)*($DX$1='CAMAGUI DATA UNIFICADA'!$B$2:$B1007),0),MATCH(EM$2,'CAMAGUI DATA UNIFICADA'!$C$1:$T$1,0)),"")</f>
        <v/>
      </c>
      <c r="EN104" s="60" t="str">
        <f t="array" ref="EN104">IFERROR(INDEX('CAMAGUI DATA UNIFICADA'!$C$2:$T1007,MATCH(1,($A104='CAMAGUI DATA UNIFICADA'!$A$2:$A1007)*($DX$1='CAMAGUI DATA UNIFICADA'!$B$2:$B1007),0),MATCH(EN$2,'CAMAGUI DATA UNIFICADA'!$C$1:$T$1,0)),"")</f>
        <v/>
      </c>
      <c r="EO104" s="140" t="str">
        <f t="array" ref="EO104">IFERROR(INDEX('CAMAGUI DATA UNIFICADA'!$C$2:$T1007,MATCH(1,($A104='CAMAGUI DATA UNIFICADA'!$A$2:$A1007)*($DX$1='CAMAGUI DATA UNIFICADA'!$B$2:$B1007),0),MATCH(EO$2,'CAMAGUI DATA UNIFICADA'!$C$1:$T$1,0)),"")</f>
        <v/>
      </c>
    </row>
    <row r="105">
      <c r="A105" s="137">
        <v>45663.0</v>
      </c>
      <c r="B105" s="138" t="str">
        <f t="array" ref="B105">IFERROR(INDEX('CAMAGUI DATA UNIFICADA'!$C$2:$T1007,MATCH(1,($A105='CAMAGUI DATA UNIFICADA'!$A$2:$A1007)*($B$1='CAMAGUI DATA UNIFICADA'!$B$2:$B1007),0),MATCH(B$2,'CAMAGUI DATA UNIFICADA'!$C$1:$T$1,0)),"")</f>
        <v>CA1101224</v>
      </c>
      <c r="C105" s="2">
        <f t="array" ref="C105">IFERROR(INDEX('CAMAGUI DATA UNIFICADA'!$C$2:$T1007,MATCH(1,($A105='CAMAGUI DATA UNIFICADA'!$A$2:$A1007)*($B$1='CAMAGUI DATA UNIFICADA'!$B$2:$B1007),0),MATCH(C$2,'CAMAGUI DATA UNIFICADA'!$C$1:$T$1,0)),"")</f>
        <v>525</v>
      </c>
      <c r="D105" s="2">
        <f t="array" ref="D105">IFERROR(INDEX('CAMAGUI DATA UNIFICADA'!$C$2:$T1007,MATCH(1,($A105='CAMAGUI DATA UNIFICADA'!$A$2:$A1007)*($B$1='CAMAGUI DATA UNIFICADA'!$B$2:$B1007),0),MATCH(D$2,'CAMAGUI DATA UNIFICADA'!$C$1:$T$1,0)),"")</f>
        <v>3475</v>
      </c>
      <c r="E105" s="2" t="str">
        <f t="array" ref="E105">IFERROR(INDEX('CAMAGUI DATA UNIFICADA'!$C$2:$T1007,MATCH(1,($A105='CAMAGUI DATA UNIFICADA'!$A$2:$A1007)*($B$1='CAMAGUI DATA UNIFICADA'!$B$2:$B1007),0),MATCH(E$2,'CAMAGUI DATA UNIFICADA'!$C$1:$T$1,0)),"")</f>
        <v>SKR MAST E AD</v>
      </c>
      <c r="F105" s="139">
        <f t="array" ref="F105">IFERROR(INDEX('CAMAGUI DATA UNIFICADA'!$C$2:$T1007,MATCH(1,($A105='CAMAGUI DATA UNIFICADA'!$A$2:$A1007)*($B$1='CAMAGUI DATA UNIFICADA'!$B$2:$B1007),0),MATCH(F$2,'CAMAGUI DATA UNIFICADA'!$C$1:$T$1,0)),"")</f>
        <v>3557.01</v>
      </c>
      <c r="G105" s="2">
        <f t="array" ref="G105">IFERROR(INDEX('CAMAGUI DATA UNIFICADA'!$C$2:$T1007,MATCH(1,($A105='CAMAGUI DATA UNIFICADA'!$A$2:$A1007)*($B$1='CAMAGUI DATA UNIFICADA'!$B$2:$B1007),0),MATCH(G$2,'CAMAGUI DATA UNIFICADA'!$C$1:$T$1,0)),"")</f>
        <v>9.42</v>
      </c>
      <c r="H105" s="2">
        <f t="array" ref="H105">IFERROR(INDEX('CAMAGUI DATA UNIFICADA'!$C$2:$T1007,MATCH(1,($A105='CAMAGUI DATA UNIFICADA'!$A$2:$A1007)*($B$1='CAMAGUI DATA UNIFICADA'!$B$2:$B1007),0),MATCH(H$2,'CAMAGUI DATA UNIFICADA'!$C$1:$T$1,0)),"")</f>
        <v>2.91</v>
      </c>
      <c r="I105" s="33">
        <f t="array" ref="I105">IFERROR(INDEX('CAMAGUI DATA UNIFICADA'!$C$2:$T1007,MATCH(1,($A105='CAMAGUI DATA UNIFICADA'!$A$2:$A1007)*($B$1='CAMAGUI DATA UNIFICADA'!$B$2:$B1007),0),MATCH(I$2,'CAMAGUI DATA UNIFICADA'!$C$1:$T$1,0)),"")</f>
        <v>5.18304</v>
      </c>
      <c r="J105" s="60">
        <f t="array" ref="J105">IFERROR(INDEX('CAMAGUI DATA UNIFICADA'!$C$2:$T1007,MATCH(1,($A105='CAMAGUI DATA UNIFICADA'!$A$2:$A1007)*($B$1='CAMAGUI DATA UNIFICADA'!$B$2:$B1007),0),MATCH(J$2,'CAMAGUI DATA UNIFICADA'!$C$1:$T$1,0)),"")</f>
        <v>1075285.625</v>
      </c>
      <c r="K105" s="33">
        <f t="array" ref="K105">IFERROR(INDEX('CAMAGUI DATA UNIFICADA'!$C$2:$T1007,MATCH(1,($A105='CAMAGUI DATA UNIFICADA'!$A$2:$A1007)*($B$1='CAMAGUI DATA UNIFICADA'!$B$2:$B1007),0),MATCH(K$2,'CAMAGUI DATA UNIFICADA'!$C$1:$T$1,0)),"")</f>
        <v>1.061473845</v>
      </c>
      <c r="L105" s="23">
        <f t="array" ref="L105">IFERROR(INDEX('CAMAGUI DATA UNIFICADA'!$C$2:$T1007,MATCH(1,($A105='CAMAGUI DATA UNIFICADA'!$A$2:$A1007)*($B$1='CAMAGUI DATA UNIFICADA'!$B$2:$B1007),0),MATCH(L$2,'CAMAGUI DATA UNIFICADA'!$C$1:$T$1,0)),"")</f>
        <v>0.8602285003</v>
      </c>
      <c r="M105" s="23">
        <f t="array" ref="M105">IFERROR(INDEX('CAMAGUI DATA UNIFICADA'!$C$2:$T1007,MATCH(1,($A105='CAMAGUI DATA UNIFICADA'!$A$2:$A1007)*($B$1='CAMAGUI DATA UNIFICADA'!$B$2:$B1007),0),MATCH(M$2,'CAMAGUI DATA UNIFICADA'!$C$1:$T$1,0)),"")</f>
        <v>0.9</v>
      </c>
      <c r="N105" s="60">
        <f t="array" ref="N105">IFERROR(INDEX('CAMAGUI DATA UNIFICADA'!$C$2:$T1007,MATCH(1,($A105='CAMAGUI DATA UNIFICADA'!$A$2:$A1007)*($B$1='CAMAGUI DATA UNIFICADA'!$B$2:$B1007),0),MATCH(N$2,'CAMAGUI DATA UNIFICADA'!$C$1:$T$1,0)),"")</f>
        <v>137362.6374</v>
      </c>
      <c r="O105" s="2">
        <f t="array" ref="O105">IFERROR(INDEX('CAMAGUI DATA UNIFICADA'!$C$2:$T1007,MATCH(1,($A105='CAMAGUI DATA UNIFICADA'!$A$2:$A1007)*($B$1='CAMAGUI DATA UNIFICADA'!$B$2:$B1007),0),MATCH(O$2,'CAMAGUI DATA UNIFICADA'!$C$1:$T$1,0)),"")</f>
        <v>3</v>
      </c>
      <c r="P105" s="2">
        <f t="array" ref="P105">IFERROR(INDEX('CAMAGUI DATA UNIFICADA'!$C$2:$T1007,MATCH(1,($A105='CAMAGUI DATA UNIFICADA'!$A$2:$A1007)*($B$1='CAMAGUI DATA UNIFICADA'!$B$2:$B1007),0),MATCH(P$2,'CAMAGUI DATA UNIFICADA'!$C$1:$T$1,0)),"")</f>
        <v>12.42</v>
      </c>
      <c r="Q105" s="33">
        <f t="array" ref="Q105">IFERROR(INDEX('CAMAGUI DATA UNIFICADA'!$C$2:$T1007,MATCH(1,($A105='CAMAGUI DATA UNIFICADA'!$A$2:$A1007)*($B$1='CAMAGUI DATA UNIFICADA'!$B$2:$B1007),0),MATCH(Q$2,'CAMAGUI DATA UNIFICADA'!$C$1:$T$1,0)),"")</f>
        <v>4.34352</v>
      </c>
      <c r="R105" s="60">
        <f t="array" ref="R105">IFERROR(INDEX('CAMAGUI DATA UNIFICADA'!$C$2:$T1007,MATCH(1,($A105='CAMAGUI DATA UNIFICADA'!$A$2:$A1007)*($B$1='CAMAGUI DATA UNIFICADA'!$B$2:$B1007),0),MATCH(R$2,'CAMAGUI DATA UNIFICADA'!$C$1:$T$1,0)),"")</f>
        <v>654.0471271</v>
      </c>
      <c r="S105" s="140">
        <f t="array" ref="S105">IFERROR(INDEX('CAMAGUI DATA UNIFICADA'!$C$2:$T1007,MATCH(1,($A105='CAMAGUI DATA UNIFICADA'!$A$2:$A1007)*($B$1='CAMAGUI DATA UNIFICADA'!$B$2:$B1007),0),MATCH(S$2,'CAMAGUI DATA UNIFICADA'!$C$1:$T$1,0)),"")</f>
        <v>32.26178178</v>
      </c>
      <c r="T105" s="138" t="str">
        <f t="array" ref="T105">IFERROR(INDEX('CAMAGUI DATA UNIFICADA'!$C$2:$T1007,MATCH(1,($A105='CAMAGUI DATA UNIFICADA'!$A$2:$A1007)*($T$1='CAMAGUI DATA UNIFICADA'!$B$2:$B1007),0),MATCH(T$2,'CAMAGUI DATA UNIFICADA'!$C$1:$T$1,0)),"")</f>
        <v>CA2101224</v>
      </c>
      <c r="U105" s="2">
        <f t="array" ref="U105">IFERROR(INDEX('CAMAGUI DATA UNIFICADA'!$C$2:$T1007,MATCH(1,($A105='CAMAGUI DATA UNIFICADA'!$A$2:$A1007)*($T$1='CAMAGUI DATA UNIFICADA'!$B$2:$B1007),0),MATCH(U$2,'CAMAGUI DATA UNIFICADA'!$C$1:$T$1,0)),"")</f>
        <v>325</v>
      </c>
      <c r="V105" s="2">
        <f t="array" ref="V105">IFERROR(INDEX('CAMAGUI DATA UNIFICADA'!$C$2:$T1007,MATCH(1,($A105='CAMAGUI DATA UNIFICADA'!$A$2:$A1007)*($T$1='CAMAGUI DATA UNIFICADA'!$B$2:$B1007),0),MATCH(V$2,'CAMAGUI DATA UNIFICADA'!$C$1:$T$1,0)),"")</f>
        <v>2000</v>
      </c>
      <c r="W105" s="2" t="str">
        <f t="array" ref="W105">IFERROR(INDEX('CAMAGUI DATA UNIFICADA'!$C$2:$T1007,MATCH(1,($A105='CAMAGUI DATA UNIFICADA'!$A$2:$A1007)*($T$1='CAMAGUI DATA UNIFICADA'!$B$2:$B1007),0),MATCH(W$2,'CAMAGUI DATA UNIFICADA'!$C$1:$T$1,0)),"")</f>
        <v>SKR MAST E AD</v>
      </c>
      <c r="X105" s="139">
        <f t="array" ref="X105">IFERROR(INDEX('CAMAGUI DATA UNIFICADA'!$C$2:$T1007,MATCH(1,($A105='CAMAGUI DATA UNIFICADA'!$A$2:$A1007)*($T$1='CAMAGUI DATA UNIFICADA'!$B$2:$B1007),0),MATCH(X$2,'CAMAGUI DATA UNIFICADA'!$C$1:$T$1,0)),"")</f>
        <v>2047.2</v>
      </c>
      <c r="Y105" s="2">
        <f t="array" ref="Y105">IFERROR(INDEX('CAMAGUI DATA UNIFICADA'!$C$2:$T1007,MATCH(1,($A105='CAMAGUI DATA UNIFICADA'!$A$2:$A1007)*($T$1='CAMAGUI DATA UNIFICADA'!$B$2:$B1007),0),MATCH(Y$2,'CAMAGUI DATA UNIFICADA'!$C$1:$T$1,0)),"")</f>
        <v>9.58</v>
      </c>
      <c r="Z105" s="2">
        <f t="array" ref="Z105">IFERROR(INDEX('CAMAGUI DATA UNIFICADA'!$C$2:$T1007,MATCH(1,($A105='CAMAGUI DATA UNIFICADA'!$A$2:$A1007)*($T$1='CAMAGUI DATA UNIFICADA'!$B$2:$B1007),0),MATCH(Z$2,'CAMAGUI DATA UNIFICADA'!$C$1:$T$1,0)),"")</f>
        <v>2.7</v>
      </c>
      <c r="AA105" s="2">
        <f t="array" ref="AA105">IFERROR(INDEX('CAMAGUI DATA UNIFICADA'!$C$2:$T1007,MATCH(1,($A105='CAMAGUI DATA UNIFICADA'!$A$2:$A1007)*($T$1='CAMAGUI DATA UNIFICADA'!$B$2:$B1007),0),MATCH(AA$2,'CAMAGUI DATA UNIFICADA'!$C$1:$T$1,0)),"")</f>
        <v>5.13696</v>
      </c>
      <c r="AB105" s="60">
        <f t="array" ref="AB105">IFERROR(INDEX('CAMAGUI DATA UNIFICADA'!$C$2:$T1007,MATCH(1,($A105='CAMAGUI DATA UNIFICADA'!$A$2:$A1007)*($T$1='CAMAGUI DATA UNIFICADA'!$B$2:$B1007),0),MATCH(AB$2,'CAMAGUI DATA UNIFICADA'!$C$1:$T$1,0)),"")</f>
        <v>660406.9999</v>
      </c>
      <c r="AC105" s="33">
        <f t="array" ref="AC105">IFERROR(INDEX('CAMAGUI DATA UNIFICADA'!$C$2:$T1007,MATCH(1,($A105='CAMAGUI DATA UNIFICADA'!$A$2:$A1007)*($T$1='CAMAGUI DATA UNIFICADA'!$B$2:$B1007),0),MATCH(AC$2,'CAMAGUI DATA UNIFICADA'!$C$1:$T$1,0)),"")</f>
        <v>1.039636127</v>
      </c>
      <c r="AD105" s="23">
        <f t="array" ref="AD105">IFERROR(INDEX('CAMAGUI DATA UNIFICADA'!$C$2:$T1007,MATCH(1,($A105='CAMAGUI DATA UNIFICADA'!$A$2:$A1007)*($T$1='CAMAGUI DATA UNIFICADA'!$B$2:$B1007),0),MATCH(AD$2,'CAMAGUI DATA UNIFICADA'!$C$1:$T$1,0)),"")</f>
        <v>0.6951652631</v>
      </c>
      <c r="AE105" s="23">
        <f t="array" ref="AE105">IFERROR(INDEX('CAMAGUI DATA UNIFICADA'!$C$2:$T1007,MATCH(1,($A105='CAMAGUI DATA UNIFICADA'!$A$2:$A1007)*($T$1='CAMAGUI DATA UNIFICADA'!$B$2:$B1007),0),MATCH(AE$2,'CAMAGUI DATA UNIFICADA'!$C$1:$T$1,0)),"")</f>
        <v>0.75</v>
      </c>
      <c r="AF105" s="60">
        <f t="array" ref="AF105">IFERROR(INDEX('CAMAGUI DATA UNIFICADA'!$C$2:$T1007,MATCH(1,($A105='CAMAGUI DATA UNIFICADA'!$A$2:$A1007)*($T$1='CAMAGUI DATA UNIFICADA'!$B$2:$B1007),0),MATCH(AF$2,'CAMAGUI DATA UNIFICADA'!$C$1:$T$1,0)),"")</f>
        <v>118750</v>
      </c>
      <c r="AG105" s="2">
        <f t="array" ref="AG105">IFERROR(INDEX('CAMAGUI DATA UNIFICADA'!$C$2:$T1007,MATCH(1,($A105='CAMAGUI DATA UNIFICADA'!$A$2:$A1007)*($T$1='CAMAGUI DATA UNIFICADA'!$B$2:$B1007),0),MATCH(AG$2,'CAMAGUI DATA UNIFICADA'!$C$1:$T$1,0)),"")</f>
        <v>3</v>
      </c>
      <c r="AH105" s="2">
        <f t="array" ref="AH105">IFERROR(INDEX('CAMAGUI DATA UNIFICADA'!$C$2:$T1007,MATCH(1,($A105='CAMAGUI DATA UNIFICADA'!$A$2:$A1007)*($T$1='CAMAGUI DATA UNIFICADA'!$B$2:$B1007),0),MATCH(AH$2,'CAMAGUI DATA UNIFICADA'!$C$1:$T$1,0)),"")</f>
        <v>12.58</v>
      </c>
      <c r="AI105" s="33">
        <f t="array" ref="AI105">IFERROR(INDEX('CAMAGUI DATA UNIFICADA'!$C$2:$T1007,MATCH(1,($A105='CAMAGUI DATA UNIFICADA'!$A$2:$A1007)*($T$1='CAMAGUI DATA UNIFICADA'!$B$2:$B1007),0),MATCH(AI$2,'CAMAGUI DATA UNIFICADA'!$C$1:$T$1,0)),"")</f>
        <v>4.32048</v>
      </c>
      <c r="AJ105" s="60">
        <f t="array" ref="AJ105">IFERROR(INDEX('CAMAGUI DATA UNIFICADA'!$C$2:$T1007,MATCH(1,($A105='CAMAGUI DATA UNIFICADA'!$A$2:$A1007)*($T$1='CAMAGUI DATA UNIFICADA'!$B$2:$B1007),0),MATCH(AJ$2,'CAMAGUI DATA UNIFICADA'!$C$1:$T$1,0)),"")</f>
        <v>415.0569738</v>
      </c>
      <c r="AK105" s="140">
        <f t="array" ref="AK105">IFERROR(INDEX('CAMAGUI DATA UNIFICADA'!$C$2:$T1007,MATCH(1,($A105='CAMAGUI DATA UNIFICADA'!$A$2:$A1007)*($T$1='CAMAGUI DATA UNIFICADA'!$B$2:$B1007),0),MATCH(AK$2,'CAMAGUI DATA UNIFICADA'!$C$1:$T$1,0)),"")</f>
        <v>22.51424346</v>
      </c>
      <c r="AL105" s="138" t="str">
        <f t="array" ref="AL105">IFERROR(INDEX('CAMAGUI DATA UNIFICADA'!$C$2:$T1007,MATCH(1,($A105='CAMAGUI DATA UNIFICADA'!$A$2:$A1007)*($AL$1='CAMAGUI DATA UNIFICADA'!$B$2:$B1007),0),MATCH(AL$2,'CAMAGUI DATA UNIFICADA'!$C$1:$T$1,0)),"")</f>
        <v>CA3101224</v>
      </c>
      <c r="AM105" s="2">
        <f t="array" ref="AM105">IFERROR(INDEX('CAMAGUI DATA UNIFICADA'!$C$2:$T1007,MATCH(1,($A105='CAMAGUI DATA UNIFICADA'!$A$2:$A1007)*($AL$1='CAMAGUI DATA UNIFICADA'!$B$2:$B1007),0),MATCH(AM$2,'CAMAGUI DATA UNIFICADA'!$C$1:$T$1,0)),"")</f>
        <v>375</v>
      </c>
      <c r="AN105" s="2">
        <f t="array" ref="AN105">IFERROR(INDEX('CAMAGUI DATA UNIFICADA'!$C$2:$T1007,MATCH(1,($A105='CAMAGUI DATA UNIFICADA'!$A$2:$A1007)*($AL$1='CAMAGUI DATA UNIFICADA'!$B$2:$B1007),0),MATCH(AN$2,'CAMAGUI DATA UNIFICADA'!$C$1:$T$1,0)),"")</f>
        <v>2450</v>
      </c>
      <c r="AO105" s="2" t="str">
        <f t="array" ref="AO105">IFERROR(INDEX('CAMAGUI DATA UNIFICADA'!$C$2:$T1007,MATCH(1,($A105='CAMAGUI DATA UNIFICADA'!$A$2:$A1007)*($AL$1='CAMAGUI DATA UNIFICADA'!$B$2:$B1007),0),MATCH(AO$2,'CAMAGUI DATA UNIFICADA'!$C$1:$T$1,0)),"")</f>
        <v>SKR MAST E AD</v>
      </c>
      <c r="AP105" s="139">
        <f t="array" ref="AP105">IFERROR(INDEX('CAMAGUI DATA UNIFICADA'!$C$2:$T1007,MATCH(1,($A105='CAMAGUI DATA UNIFICADA'!$A$2:$A1007)*($AL$1='CAMAGUI DATA UNIFICADA'!$B$2:$B1007),0),MATCH(AP$2,'CAMAGUI DATA UNIFICADA'!$C$1:$T$1,0)),"")</f>
        <v>2507.82</v>
      </c>
      <c r="AQ105" s="2">
        <f t="array" ref="AQ105">IFERROR(INDEX('CAMAGUI DATA UNIFICADA'!$C$2:$T1007,MATCH(1,($A105='CAMAGUI DATA UNIFICADA'!$A$2:$A1007)*($AL$1='CAMAGUI DATA UNIFICADA'!$B$2:$B1007),0),MATCH(AQ$2,'CAMAGUI DATA UNIFICADA'!$C$1:$T$1,0)),"")</f>
        <v>9.33</v>
      </c>
      <c r="AR105" s="2">
        <f t="array" ref="AR105">IFERROR(INDEX('CAMAGUI DATA UNIFICADA'!$C$2:$T1007,MATCH(1,($A105='CAMAGUI DATA UNIFICADA'!$A$2:$A1007)*($AL$1='CAMAGUI DATA UNIFICADA'!$B$2:$B1007),0),MATCH(AR$2,'CAMAGUI DATA UNIFICADA'!$C$1:$T$1,0)),"")</f>
        <v>2.8</v>
      </c>
      <c r="AS105" s="33">
        <f t="array" ref="AS105">IFERROR(INDEX('CAMAGUI DATA UNIFICADA'!$C$2:$T1007,MATCH(1,($A105='CAMAGUI DATA UNIFICADA'!$A$2:$A1007)*($AL$1='CAMAGUI DATA UNIFICADA'!$B$2:$B1007),0),MATCH(AS$2,'CAMAGUI DATA UNIFICADA'!$C$1:$T$1,0)),"")</f>
        <v>5.20896</v>
      </c>
      <c r="AT105" s="60">
        <f t="array" ref="AT105">IFERROR(INDEX('CAMAGUI DATA UNIFICADA'!$C$2:$T1007,MATCH(1,($A105='CAMAGUI DATA UNIFICADA'!$A$2:$A1007)*($AL$1='CAMAGUI DATA UNIFICADA'!$B$2:$B1007),0),MATCH(AT$2,'CAMAGUI DATA UNIFICADA'!$C$1:$T$1,0)),"")</f>
        <v>771611.3398</v>
      </c>
      <c r="AU105" s="33">
        <f t="array" ref="AU105">IFERROR(INDEX('CAMAGUI DATA UNIFICADA'!$C$2:$T1007,MATCH(1,($A105='CAMAGUI DATA UNIFICADA'!$A$2:$A1007)*($AL$1='CAMAGUI DATA UNIFICADA'!$B$2:$B1007),0),MATCH(AU$2,'CAMAGUI DATA UNIFICADA'!$C$1:$T$1,0)),"")</f>
        <v>1.014492754</v>
      </c>
      <c r="AV105" s="23">
        <f t="array" ref="AV105">IFERROR(INDEX('CAMAGUI DATA UNIFICADA'!$C$2:$T1007,MATCH(1,($A105='CAMAGUI DATA UNIFICADA'!$A$2:$A1007)*($AL$1='CAMAGUI DATA UNIFICADA'!$B$2:$B1007),0),MATCH(AV$2,'CAMAGUI DATA UNIFICADA'!$C$1:$T$1,0)),"")</f>
        <v>0.6709663824</v>
      </c>
      <c r="AW105" s="23">
        <f t="array" ref="AW105">IFERROR(INDEX('CAMAGUI DATA UNIFICADA'!$C$2:$T1007,MATCH(1,($A105='CAMAGUI DATA UNIFICADA'!$A$2:$A1007)*($AL$1='CAMAGUI DATA UNIFICADA'!$B$2:$B1007),0),MATCH(AW$2,'CAMAGUI DATA UNIFICADA'!$C$1:$T$1,0)),"")</f>
        <v>0.75</v>
      </c>
      <c r="AX105" s="60">
        <f t="array" ref="AX105">IFERROR(INDEX('CAMAGUI DATA UNIFICADA'!$C$2:$T1007,MATCH(1,($A105='CAMAGUI DATA UNIFICADA'!$A$2:$A1007)*($AL$1='CAMAGUI DATA UNIFICADA'!$B$2:$B1007),0),MATCH(AX$2,'CAMAGUI DATA UNIFICADA'!$C$1:$T$1,0)),"")</f>
        <v>123214.2857</v>
      </c>
      <c r="AY105" s="2">
        <f t="array" ref="AY105">IFERROR(INDEX('CAMAGUI DATA UNIFICADA'!$C$2:$T1007,MATCH(1,($A105='CAMAGUI DATA UNIFICADA'!$A$2:$A1007)*($AL$1='CAMAGUI DATA UNIFICADA'!$B$2:$B1007),0),MATCH(AY$2,'CAMAGUI DATA UNIFICADA'!$C$1:$T$1,0)),"")</f>
        <v>3</v>
      </c>
      <c r="AZ105" s="2">
        <f t="array" ref="AZ105">IFERROR(INDEX('CAMAGUI DATA UNIFICADA'!$C$2:$T1007,MATCH(1,($A105='CAMAGUI DATA UNIFICADA'!$A$2:$A1007)*($AL$1='CAMAGUI DATA UNIFICADA'!$B$2:$B1007),0),MATCH(AZ$2,'CAMAGUI DATA UNIFICADA'!$C$1:$T$1,0)),"")</f>
        <v>12.33</v>
      </c>
      <c r="BA105" s="33">
        <f t="array" ref="BA105">IFERROR(INDEX('CAMAGUI DATA UNIFICADA'!$C$2:$T1007,MATCH(1,($A105='CAMAGUI DATA UNIFICADA'!$A$2:$A1007)*($AL$1='CAMAGUI DATA UNIFICADA'!$B$2:$B1007),0),MATCH(BA$2,'CAMAGUI DATA UNIFICADA'!$C$1:$T$1,0)),"")</f>
        <v>4.35648</v>
      </c>
      <c r="BB105" s="60">
        <f t="array" ref="BB105">IFERROR(INDEX('CAMAGUI DATA UNIFICADA'!$C$2:$T1007,MATCH(1,($A105='CAMAGUI DATA UNIFICADA'!$A$2:$A1007)*($AL$1='CAMAGUI DATA UNIFICADA'!$B$2:$B1007),0),MATCH(BB$2,'CAMAGUI DATA UNIFICADA'!$C$1:$T$1,0)),"")</f>
        <v>498.0761462</v>
      </c>
      <c r="BC105" s="140">
        <f t="array" ref="BC105">IFERROR(INDEX('CAMAGUI DATA UNIFICADA'!$C$2:$T1007,MATCH(1,($A105='CAMAGUI DATA UNIFICADA'!$A$2:$A1007)*($AL$1='CAMAGUI DATA UNIFICADA'!$B$2:$B1007),0),MATCH(BC$2,'CAMAGUI DATA UNIFICADA'!$C$1:$T$1,0)),"")</f>
        <v>30.76903656</v>
      </c>
      <c r="BD105" s="138" t="str">
        <f t="array" ref="BD105">IFERROR(INDEX('CAMAGUI DATA UNIFICADA'!$C$2:$T1007,MATCH(1,($A105='CAMAGUI DATA UNIFICADA'!$A$2:$A1007)*($BD$1='CAMAGUI DATA UNIFICADA'!$B$2:$B1007),0),MATCH(BD$2,'CAMAGUI DATA UNIFICADA'!$C$1:$T$1,0)),"")</f>
        <v>CA4101124</v>
      </c>
      <c r="BE105" s="2">
        <f t="array" ref="BE105">IFERROR(INDEX('CAMAGUI DATA UNIFICADA'!$C$2:$T1007,MATCH(1,($A105='CAMAGUI DATA UNIFICADA'!$A$2:$A1007)*($BD$1='CAMAGUI DATA UNIFICADA'!$B$2:$B1007),0),MATCH(BE$2,'CAMAGUI DATA UNIFICADA'!$C$1:$T$1,0)),"")</f>
        <v>425</v>
      </c>
      <c r="BF105" s="2">
        <f t="array" ref="BF105">IFERROR(INDEX('CAMAGUI DATA UNIFICADA'!$C$2:$T1007,MATCH(1,($A105='CAMAGUI DATA UNIFICADA'!$A$2:$A1007)*($BD$1='CAMAGUI DATA UNIFICADA'!$B$2:$B1007),0),MATCH(BF$2,'CAMAGUI DATA UNIFICADA'!$C$1:$T$1,0)),"")</f>
        <v>2950</v>
      </c>
      <c r="BG105" s="2" t="str">
        <f t="array" ref="BG105">IFERROR(INDEX('CAMAGUI DATA UNIFICADA'!$C$2:$T1007,MATCH(1,($A105='CAMAGUI DATA UNIFICADA'!$A$2:$A1007)*($BD$1='CAMAGUI DATA UNIFICADA'!$B$2:$B1007),0),MATCH(BG$2,'CAMAGUI DATA UNIFICADA'!$C$1:$T$1,0)),"")</f>
        <v>SKR OPTILINE E</v>
      </c>
      <c r="BH105" s="139">
        <f t="array" ref="BH105">IFERROR(INDEX('CAMAGUI DATA UNIFICADA'!$C$2:$T1007,MATCH(1,($A105='CAMAGUI DATA UNIFICADA'!$A$2:$A1007)*($BD$1='CAMAGUI DATA UNIFICADA'!$B$2:$B1007),0),MATCH(BH$2,'CAMAGUI DATA UNIFICADA'!$C$1:$T$1,0)),"")</f>
        <v>3481</v>
      </c>
      <c r="BI105" s="2">
        <f t="array" ref="BI105">IFERROR(INDEX('CAMAGUI DATA UNIFICADA'!$C$2:$T1007,MATCH(1,($A105='CAMAGUI DATA UNIFICADA'!$A$2:$A1007)*($BD$1='CAMAGUI DATA UNIFICADA'!$B$2:$B1007),0),MATCH(BI$2,'CAMAGUI DATA UNIFICADA'!$C$1:$T$1,0)),"")</f>
        <v>25.25</v>
      </c>
      <c r="BJ105" s="2">
        <f t="array" ref="BJ105">IFERROR(INDEX('CAMAGUI DATA UNIFICADA'!$C$2:$T1007,MATCH(1,($A105='CAMAGUI DATA UNIFICADA'!$A$2:$A1007)*($BD$1='CAMAGUI DATA UNIFICADA'!$B$2:$B1007),0),MATCH(BJ$2,'CAMAGUI DATA UNIFICADA'!$C$1:$T$1,0)),"")</f>
        <v>4.24</v>
      </c>
      <c r="BK105" s="33">
        <f t="array" ref="BK105">IFERROR(INDEX('CAMAGUI DATA UNIFICADA'!$C$2:$T1007,MATCH(1,($A105='CAMAGUI DATA UNIFICADA'!$A$2:$A1007)*($BD$1='CAMAGUI DATA UNIFICADA'!$B$2:$B1007),0),MATCH(BK$2,'CAMAGUI DATA UNIFICADA'!$C$1:$T$1,0)),"")</f>
        <v>3.165</v>
      </c>
      <c r="BL105" s="60">
        <f t="array" ref="BL105">IFERROR(INDEX('CAMAGUI DATA UNIFICADA'!$C$2:$T1007,MATCH(1,($A105='CAMAGUI DATA UNIFICADA'!$A$2:$A1007)*($BD$1='CAMAGUI DATA UNIFICADA'!$B$2:$B1007),0),MATCH(BL$2,'CAMAGUI DATA UNIFICADA'!$C$1:$T$1,0)),"")</f>
        <v>531806.7352</v>
      </c>
      <c r="BM105" s="33">
        <f t="array" ref="BM105">IFERROR(INDEX('CAMAGUI DATA UNIFICADA'!$C$2:$T1007,MATCH(1,($A105='CAMAGUI DATA UNIFICADA'!$A$2:$A1007)*($BD$1='CAMAGUI DATA UNIFICADA'!$B$2:$B1007),0),MATCH(BM$2,'CAMAGUI DATA UNIFICADA'!$C$1:$T$1,0)),"")</f>
        <v>1.370945255</v>
      </c>
      <c r="BN105" s="23">
        <f t="array" ref="BN105">IFERROR(INDEX('CAMAGUI DATA UNIFICADA'!$C$2:$T1007,MATCH(1,($A105='CAMAGUI DATA UNIFICADA'!$A$2:$A1007)*($BD$1='CAMAGUI DATA UNIFICADA'!$B$2:$B1007),0),MATCH(BN$2,'CAMAGUI DATA UNIFICADA'!$C$1:$T$1,0)),"")</f>
        <v>0.7335265313</v>
      </c>
      <c r="BO105" s="23">
        <f t="array" ref="BO105">IFERROR(INDEX('CAMAGUI DATA UNIFICADA'!$C$2:$T1007,MATCH(1,($A105='CAMAGUI DATA UNIFICADA'!$A$2:$A1007)*($BD$1='CAMAGUI DATA UNIFICADA'!$B$2:$B1007),0),MATCH(BO$2,'CAMAGUI DATA UNIFICADA'!$C$1:$T$1,0)),"")</f>
        <v>0.7</v>
      </c>
      <c r="BP105" s="60">
        <f t="array" ref="BP105">IFERROR(INDEX('CAMAGUI DATA UNIFICADA'!$C$2:$T1007,MATCH(1,($A105='CAMAGUI DATA UNIFICADA'!$A$2:$A1007)*($BD$1='CAMAGUI DATA UNIFICADA'!$B$2:$B1007),0),MATCH(BP$2,'CAMAGUI DATA UNIFICADA'!$C$1:$T$1,0)),"")</f>
        <v>105729.1667</v>
      </c>
      <c r="BQ105" s="2">
        <f t="array" ref="BQ105">IFERROR(INDEX('CAMAGUI DATA UNIFICADA'!$C$2:$T1007,MATCH(1,($A105='CAMAGUI DATA UNIFICADA'!$A$2:$A1007)*($BD$1='CAMAGUI DATA UNIFICADA'!$B$2:$B1007),0),MATCH(BQ$2,'CAMAGUI DATA UNIFICADA'!$C$1:$T$1,0)),"")</f>
        <v>4</v>
      </c>
      <c r="BR105" s="2">
        <f t="array" ref="BR105">IFERROR(INDEX('CAMAGUI DATA UNIFICADA'!$C$2:$T1007,MATCH(1,($A105='CAMAGUI DATA UNIFICADA'!$A$2:$A1007)*($BD$1='CAMAGUI DATA UNIFICADA'!$B$2:$B1007),0),MATCH(BR$2,'CAMAGUI DATA UNIFICADA'!$C$1:$T$1,0)),"")</f>
        <v>29.25</v>
      </c>
      <c r="BS105" s="33">
        <f t="array" ref="BS105">IFERROR(INDEX('CAMAGUI DATA UNIFICADA'!$C$2:$T1007,MATCH(1,($A105='CAMAGUI DATA UNIFICADA'!$A$2:$A1007)*($BD$1='CAMAGUI DATA UNIFICADA'!$B$2:$B1007),0),MATCH(BS$2,'CAMAGUI DATA UNIFICADA'!$C$1:$T$1,0)),"")</f>
        <v>2.739</v>
      </c>
      <c r="BT105" s="60">
        <f t="array" ref="BT105">IFERROR(INDEX('CAMAGUI DATA UNIFICADA'!$C$2:$T1007,MATCH(1,($A105='CAMAGUI DATA UNIFICADA'!$A$2:$A1007)*($BD$1='CAMAGUI DATA UNIFICADA'!$B$2:$B1007),0),MATCH(BT$2,'CAMAGUI DATA UNIFICADA'!$C$1:$T$1,0)),"")</f>
        <v>428.4690138</v>
      </c>
      <c r="BU105" s="140">
        <f t="array" ref="BU105">IFERROR(INDEX('CAMAGUI DATA UNIFICADA'!$C$2:$T1007,MATCH(1,($A105='CAMAGUI DATA UNIFICADA'!$A$2:$A1007)*($BD$1='CAMAGUI DATA UNIFICADA'!$B$2:$B1007),0),MATCH(BU$2,'CAMAGUI DATA UNIFICADA'!$C$1:$T$1,0)),"")</f>
        <v>0.8672534478</v>
      </c>
      <c r="BV105" s="138" t="str">
        <f t="array" ref="BV105">IFERROR(INDEX('CAMAGUI DATA UNIFICADA'!$C$2:$T1007,MATCH(1,($A105='CAMAGUI DATA UNIFICADA'!$A$2:$A1007)*($BV$1='CAMAGUI DATA UNIFICADA'!$B$2:$B1007),0),MATCH(BV$2,'CAMAGUI DATA UNIFICADA'!$C$1:$T$1,0)),"")</f>
        <v>CA5101124</v>
      </c>
      <c r="BW105" s="2">
        <f t="array" ref="BW105">IFERROR(INDEX('CAMAGUI DATA UNIFICADA'!$C$2:$T1007,MATCH(1,($A105='CAMAGUI DATA UNIFICADA'!$A$2:$A1007)*($BV$1='CAMAGUI DATA UNIFICADA'!$B$2:$B1007),0),MATCH(BW$2,'CAMAGUI DATA UNIFICADA'!$C$1:$T$1,0)),"")</f>
        <v>350</v>
      </c>
      <c r="BX105" s="2">
        <f t="array" ref="BX105">IFERROR(INDEX('CAMAGUI DATA UNIFICADA'!$C$2:$T1007,MATCH(1,($A105='CAMAGUI DATA UNIFICADA'!$A$2:$A1007)*($BV$1='CAMAGUI DATA UNIFICADA'!$B$2:$B1007),0),MATCH(BX$2,'CAMAGUI DATA UNIFICADA'!$C$1:$T$1,0)),"")</f>
        <v>2450</v>
      </c>
      <c r="BY105" s="2" t="str">
        <f t="array" ref="BY105">IFERROR(INDEX('CAMAGUI DATA UNIFICADA'!$C$2:$T1007,MATCH(1,($A105='CAMAGUI DATA UNIFICADA'!$A$2:$A1007)*($BV$1='CAMAGUI DATA UNIFICADA'!$B$2:$B1007),0),MATCH(BY$2,'CAMAGUI DATA UNIFICADA'!$C$1:$T$1,0)),"")</f>
        <v>SKR OPTILINE E</v>
      </c>
      <c r="BZ105" s="139">
        <f t="array" ref="BZ105">IFERROR(INDEX('CAMAGUI DATA UNIFICADA'!$C$2:$T1007,MATCH(1,($A105='CAMAGUI DATA UNIFICADA'!$A$2:$A1007)*($BV$1='CAMAGUI DATA UNIFICADA'!$B$2:$B1007),0),MATCH(BZ$2,'CAMAGUI DATA UNIFICADA'!$C$1:$T$1,0)),"")</f>
        <v>2891</v>
      </c>
      <c r="CA105" s="2">
        <f t="array" ref="CA105">IFERROR(INDEX('CAMAGUI DATA UNIFICADA'!$C$2:$T1007,MATCH(1,($A105='CAMAGUI DATA UNIFICADA'!$A$2:$A1007)*($BV$1='CAMAGUI DATA UNIFICADA'!$B$2:$B1007),0),MATCH(CA$2,'CAMAGUI DATA UNIFICADA'!$C$1:$T$1,0)),"")</f>
        <v>27.09</v>
      </c>
      <c r="CB105" s="2">
        <f t="array" ref="CB105">IFERROR(INDEX('CAMAGUI DATA UNIFICADA'!$C$2:$T1007,MATCH(1,($A105='CAMAGUI DATA UNIFICADA'!$A$2:$A1007)*($BV$1='CAMAGUI DATA UNIFICADA'!$B$2:$B1007),0),MATCH(CB$2,'CAMAGUI DATA UNIFICADA'!$C$1:$T$1,0)),"")</f>
        <v>5.36</v>
      </c>
      <c r="CC105" s="33">
        <f t="array" ref="CC105">IFERROR(INDEX('CAMAGUI DATA UNIFICADA'!$C$2:$T1007,MATCH(1,($A105='CAMAGUI DATA UNIFICADA'!$A$2:$A1007)*($BV$1='CAMAGUI DATA UNIFICADA'!$B$2:$B1007),0),MATCH(CC$2,'CAMAGUI DATA UNIFICADA'!$C$1:$T$1,0)),"")</f>
        <v>2.95752</v>
      </c>
      <c r="CD105" s="60">
        <f t="array" ref="CD105">IFERROR(INDEX('CAMAGUI DATA UNIFICADA'!$C$2:$T1007,MATCH(1,($A105='CAMAGUI DATA UNIFICADA'!$A$2:$A1007)*($BV$1='CAMAGUI DATA UNIFICADA'!$B$2:$B1007),0),MATCH(CD$2,'CAMAGUI DATA UNIFICADA'!$C$1:$T$1,0)),"")</f>
        <v>436849.0032</v>
      </c>
      <c r="CE105" s="33">
        <f t="array" ref="CE105">IFERROR(INDEX('CAMAGUI DATA UNIFICADA'!$C$2:$T1007,MATCH(1,($A105='CAMAGUI DATA UNIFICADA'!$A$2:$A1007)*($BV$1='CAMAGUI DATA UNIFICADA'!$B$2:$B1007),0),MATCH(CE$2,'CAMAGUI DATA UNIFICADA'!$C$1:$T$1,0)),"")</f>
        <v>1.049574173</v>
      </c>
      <c r="CF105" s="23">
        <f t="array" ref="CF105">IFERROR(INDEX('CAMAGUI DATA UNIFICADA'!$C$2:$T1007,MATCH(1,($A105='CAMAGUI DATA UNIFICADA'!$A$2:$A1007)*($BV$1='CAMAGUI DATA UNIFICADA'!$B$2:$B1007),0),MATCH(CF$2,'CAMAGUI DATA UNIFICADA'!$C$1:$T$1,0)),"")</f>
        <v>0.6720753896</v>
      </c>
      <c r="CG105" s="23">
        <f t="array" ref="CG105">IFERROR(INDEX('CAMAGUI DATA UNIFICADA'!$C$2:$T1007,MATCH(1,($A105='CAMAGUI DATA UNIFICADA'!$A$2:$A1007)*($BV$1='CAMAGUI DATA UNIFICADA'!$B$2:$B1007),0),MATCH(CG$2,'CAMAGUI DATA UNIFICADA'!$C$1:$T$1,0)),"")</f>
        <v>0.67</v>
      </c>
      <c r="CH105" s="60">
        <f t="array" ref="CH105">IFERROR(INDEX('CAMAGUI DATA UNIFICADA'!$C$2:$T1007,MATCH(1,($A105='CAMAGUI DATA UNIFICADA'!$A$2:$A1007)*($BV$1='CAMAGUI DATA UNIFICADA'!$B$2:$B1007),0),MATCH(CH$2,'CAMAGUI DATA UNIFICADA'!$C$1:$T$1,0)),"")</f>
        <v>103690.4762</v>
      </c>
      <c r="CI105" s="2">
        <f t="array" ref="CI105">IFERROR(INDEX('CAMAGUI DATA UNIFICADA'!$C$2:$T1007,MATCH(1,($A105='CAMAGUI DATA UNIFICADA'!$A$2:$A1007)*($BV$1='CAMAGUI DATA UNIFICADA'!$B$2:$B1007),0),MATCH(CI$2,'CAMAGUI DATA UNIFICADA'!$C$1:$T$1,0)),"")</f>
        <v>4</v>
      </c>
      <c r="CJ105" s="2">
        <f t="array" ref="CJ105">IFERROR(INDEX('CAMAGUI DATA UNIFICADA'!$C$2:$T1007,MATCH(1,($A105='CAMAGUI DATA UNIFICADA'!$A$2:$A1007)*($BV$1='CAMAGUI DATA UNIFICADA'!$B$2:$B1007),0),MATCH(CJ$2,'CAMAGUI DATA UNIFICADA'!$C$1:$T$1,0)),"")</f>
        <v>31.09</v>
      </c>
      <c r="CK105" s="33">
        <f t="array" ref="CK105">IFERROR(INDEX('CAMAGUI DATA UNIFICADA'!$C$2:$T1007,MATCH(1,($A105='CAMAGUI DATA UNIFICADA'!$A$2:$A1007)*($BV$1='CAMAGUI DATA UNIFICADA'!$B$2:$B1007),0),MATCH(CK$2,'CAMAGUI DATA UNIFICADA'!$C$1:$T$1,0)),"")</f>
        <v>2.6226</v>
      </c>
      <c r="CL105" s="60">
        <f t="array" ref="CL105">IFERROR(INDEX('CAMAGUI DATA UNIFICADA'!$C$2:$T1007,MATCH(1,($A105='CAMAGUI DATA UNIFICADA'!$A$2:$A1007)*($BV$1='CAMAGUI DATA UNIFICADA'!$B$2:$B1007),0),MATCH(CL$2,'CAMAGUI DATA UNIFICADA'!$C$1:$T$1,0)),"")</f>
        <v>368.9958138</v>
      </c>
      <c r="CM105" s="140">
        <f t="array" ref="CM105">IFERROR(INDEX('CAMAGUI DATA UNIFICADA'!$C$2:$T1007,MATCH(1,($A105='CAMAGUI DATA UNIFICADA'!$A$2:$A1007)*($BV$1='CAMAGUI DATA UNIFICADA'!$B$2:$B1007),0),MATCH(CM$2,'CAMAGUI DATA UNIFICADA'!$C$1:$T$1,0)),"")</f>
        <v>4.748953443</v>
      </c>
      <c r="CN105" s="138" t="str">
        <f t="array" ref="CN105">IFERROR(INDEX('CAMAGUI DATA UNIFICADA'!$C$2:$T1007,MATCH(1,($A105='CAMAGUI DATA UNIFICADA'!$A$2:$A1007)*($CN$1='CAMAGUI DATA UNIFICADA'!$B$2:$B1007),0),MATCH(CN$2,'CAMAGUI DATA UNIFICADA'!$C$1:$T$1,0)),"")</f>
        <v>CA6141124</v>
      </c>
      <c r="CO105" s="2">
        <f t="array" ref="CO105">IFERROR(INDEX('CAMAGUI DATA UNIFICADA'!$C$2:$T1007,MATCH(1,($A105='CAMAGUI DATA UNIFICADA'!$A$2:$A1007)*($CN$1='CAMAGUI DATA UNIFICADA'!$B$2:$B1007),0),MATCH(CO$2,'CAMAGUI DATA UNIFICADA'!$C$1:$T$1,0)),"")</f>
        <v>550</v>
      </c>
      <c r="CP105" s="2">
        <f t="array" ref="CP105">IFERROR(INDEX('CAMAGUI DATA UNIFICADA'!$C$2:$T1007,MATCH(1,($A105='CAMAGUI DATA UNIFICADA'!$A$2:$A1007)*($CN$1='CAMAGUI DATA UNIFICADA'!$B$2:$B1007),0),MATCH(CP$2,'CAMAGUI DATA UNIFICADA'!$C$1:$T$1,0)),"")</f>
        <v>3850</v>
      </c>
      <c r="CQ105" s="2" t="str">
        <f t="array" ref="CQ105">IFERROR(INDEX('CAMAGUI DATA UNIFICADA'!$C$2:$T1007,MATCH(1,($A105='CAMAGUI DATA UNIFICADA'!$A$2:$A1007)*($CN$1='CAMAGUI DATA UNIFICADA'!$B$2:$B1007),0),MATCH(CQ$2,'CAMAGUI DATA UNIFICADA'!$C$1:$T$1,0)),"")</f>
        <v>SKR MAST E AD</v>
      </c>
      <c r="CR105" s="139">
        <f t="array" ref="CR105">IFERROR(INDEX('CAMAGUI DATA UNIFICADA'!$C$2:$T1007,MATCH(1,($A105='CAMAGUI DATA UNIFICADA'!$A$2:$A1007)*($CN$1='CAMAGUI DATA UNIFICADA'!$B$2:$B1007),0),MATCH(CR$2,'CAMAGUI DATA UNIFICADA'!$C$1:$T$1,0)),"")</f>
        <v>3940.86</v>
      </c>
      <c r="CS105" s="2">
        <f t="array" ref="CS105">IFERROR(INDEX('CAMAGUI DATA UNIFICADA'!$C$2:$T1007,MATCH(1,($A105='CAMAGUI DATA UNIFICADA'!$A$2:$A1007)*($CN$1='CAMAGUI DATA UNIFICADA'!$B$2:$B1007),0),MATCH(CS$2,'CAMAGUI DATA UNIFICADA'!$C$1:$T$1,0)),"")</f>
        <v>24.55</v>
      </c>
      <c r="CT105" s="2">
        <f t="array" ref="CT105">IFERROR(INDEX('CAMAGUI DATA UNIFICADA'!$C$2:$T1007,MATCH(1,($A105='CAMAGUI DATA UNIFICADA'!$A$2:$A1007)*($CN$1='CAMAGUI DATA UNIFICADA'!$B$2:$B1007),0),MATCH(CT$2,'CAMAGUI DATA UNIFICADA'!$C$1:$T$1,0)),"")</f>
        <v>3.36</v>
      </c>
      <c r="CU105" s="33">
        <f t="array" ref="CU105">IFERROR(INDEX('CAMAGUI DATA UNIFICADA'!$C$2:$T1007,MATCH(1,($A105='CAMAGUI DATA UNIFICADA'!$A$2:$A1007)*($CN$1='CAMAGUI DATA UNIFICADA'!$B$2:$B1007),0),MATCH(CU$2,'CAMAGUI DATA UNIFICADA'!$C$1:$T$1,0)),"")</f>
        <v>3.1404</v>
      </c>
      <c r="CV105" s="60">
        <f t="array" ref="CV105">IFERROR(INDEX('CAMAGUI DATA UNIFICADA'!$C$2:$T1007,MATCH(1,($A105='CAMAGUI DATA UNIFICADA'!$A$2:$A1007)*($CN$1='CAMAGUI DATA UNIFICADA'!$B$2:$B1007),0),MATCH(CV$2,'CAMAGUI DATA UNIFICADA'!$C$1:$T$1,0)),"")</f>
        <v>713388.6975</v>
      </c>
      <c r="CW105" s="33">
        <f t="array" ref="CW105">IFERROR(INDEX('CAMAGUI DATA UNIFICADA'!$C$2:$T1007,MATCH(1,($A105='CAMAGUI DATA UNIFICADA'!$A$2:$A1007)*($CN$1='CAMAGUI DATA UNIFICADA'!$B$2:$B1007),0),MATCH(CW$2,'CAMAGUI DATA UNIFICADA'!$C$1:$T$1,0)),"")</f>
        <v>1.653439153</v>
      </c>
      <c r="CX105" s="23">
        <f t="array" ref="CX105">IFERROR(INDEX('CAMAGUI DATA UNIFICADA'!$C$2:$T1007,MATCH(1,($A105='CAMAGUI DATA UNIFICADA'!$A$2:$A1007)*($CN$1='CAMAGUI DATA UNIFICADA'!$B$2:$B1007),0),MATCH(CX$2,'CAMAGUI DATA UNIFICADA'!$C$1:$T$1,0)),"")</f>
        <v>0.7926541083</v>
      </c>
      <c r="CY105" s="23">
        <f t="array" ref="CY105">IFERROR(INDEX('CAMAGUI DATA UNIFICADA'!$C$2:$T1007,MATCH(1,($A105='CAMAGUI DATA UNIFICADA'!$A$2:$A1007)*($CN$1='CAMAGUI DATA UNIFICADA'!$B$2:$B1007),0),MATCH(CY$2,'CAMAGUI DATA UNIFICADA'!$C$1:$T$1,0)),"")</f>
        <v>0.77</v>
      </c>
      <c r="CZ105" s="60">
        <f t="array" ref="CZ105">IFERROR(INDEX('CAMAGUI DATA UNIFICADA'!$C$2:$T1007,MATCH(1,($A105='CAMAGUI DATA UNIFICADA'!$A$2:$A1007)*($CN$1='CAMAGUI DATA UNIFICADA'!$B$2:$B1007),0),MATCH(CZ$2,'CAMAGUI DATA UNIFICADA'!$C$1:$T$1,0)),"")</f>
        <v>79200</v>
      </c>
      <c r="DA105" s="2">
        <f t="array" ref="DA105">IFERROR(INDEX('CAMAGUI DATA UNIFICADA'!$C$2:$T1007,MATCH(1,($A105='CAMAGUI DATA UNIFICADA'!$A$2:$A1007)*($CN$1='CAMAGUI DATA UNIFICADA'!$B$2:$B1007),0),MATCH(DA$2,'CAMAGUI DATA UNIFICADA'!$C$1:$T$1,0)),"")</f>
        <v>4</v>
      </c>
      <c r="DB105" s="2">
        <f t="array" ref="DB105">IFERROR(INDEX('CAMAGUI DATA UNIFICADA'!$C$2:$T1007,MATCH(1,($A105='CAMAGUI DATA UNIFICADA'!$A$2:$A1007)*($CN$1='CAMAGUI DATA UNIFICADA'!$B$2:$B1007),0),MATCH(DB$2,'CAMAGUI DATA UNIFICADA'!$C$1:$T$1,0)),"")</f>
        <v>28.55</v>
      </c>
      <c r="DC105" s="33">
        <f t="array" ref="DC105">IFERROR(INDEX('CAMAGUI DATA UNIFICADA'!$C$2:$T1007,MATCH(1,($A105='CAMAGUI DATA UNIFICADA'!$A$2:$A1007)*($CN$1='CAMAGUI DATA UNIFICADA'!$B$2:$B1007),0),MATCH(DC$2,'CAMAGUI DATA UNIFICADA'!$C$1:$T$1,0)),"")</f>
        <v>2.8206</v>
      </c>
      <c r="DD105" s="60">
        <f t="array" ref="DD105">IFERROR(INDEX('CAMAGUI DATA UNIFICADA'!$C$2:$T1007,MATCH(1,($A105='CAMAGUI DATA UNIFICADA'!$A$2:$A1007)*($CN$1='CAMAGUI DATA UNIFICADA'!$B$2:$B1007),0),MATCH(DD$2,'CAMAGUI DATA UNIFICADA'!$C$1:$T$1,0)),"")</f>
        <v>577.7845286</v>
      </c>
      <c r="DE105" s="140">
        <f t="array" ref="DE105">IFERROR(INDEX('CAMAGUI DATA UNIFICADA'!$C$2:$T1007,MATCH(1,($A105='CAMAGUI DATA UNIFICADA'!$A$2:$A1007)*($CN$1='CAMAGUI DATA UNIFICADA'!$B$2:$B1007),0),MATCH(DE$2,'CAMAGUI DATA UNIFICADA'!$C$1:$T$1,0)),"")</f>
        <v>6.946132139</v>
      </c>
      <c r="DF105" s="138" t="str">
        <f t="array" ref="DF105">IFERROR(INDEX('CAMAGUI DATA UNIFICADA'!$C$2:$T1007,MATCH(1,($A105='CAMAGUI DATA UNIFICADA'!$A$2:$A1007)*($DF$1='CAMAGUI DATA UNIFICADA'!$B$2:$B1007),0),MATCH(DF$2,'CAMAGUI DATA UNIFICADA'!$C$1:$T$1,0)),"")</f>
        <v/>
      </c>
      <c r="DG105" s="2" t="str">
        <f t="array" ref="DG105">IFERROR(INDEX('CAMAGUI DATA UNIFICADA'!$C$2:$T1007,MATCH(1,($A105='CAMAGUI DATA UNIFICADA'!$A$2:$A1007)*($DF$1='CAMAGUI DATA UNIFICADA'!$B$2:$B1007),0),MATCH(DG$2,'CAMAGUI DATA UNIFICADA'!$C$1:$T$1,0)),"")</f>
        <v/>
      </c>
      <c r="DH105" s="2" t="str">
        <f t="array" ref="DH105">IFERROR(INDEX('CAMAGUI DATA UNIFICADA'!$C$2:$T1007,MATCH(1,($A105='CAMAGUI DATA UNIFICADA'!$A$2:$A1007)*($DF$1='CAMAGUI DATA UNIFICADA'!$B$2:$B1007),0),MATCH(DH$2,'CAMAGUI DATA UNIFICADA'!$C$1:$T$1,0)),"")</f>
        <v/>
      </c>
      <c r="DI105" s="2" t="str">
        <f t="array" ref="DI105">IFERROR(INDEX('CAMAGUI DATA UNIFICADA'!$C$2:$T1007,MATCH(1,($A105='CAMAGUI DATA UNIFICADA'!$A$2:$A1007)*($DF$1='CAMAGUI DATA UNIFICADA'!$B$2:$B1007),0),MATCH(DI$2,'CAMAGUI DATA UNIFICADA'!$C$1:$T$1,0)),"")</f>
        <v/>
      </c>
      <c r="DJ105" s="139" t="str">
        <f t="array" ref="DJ105">IFERROR(INDEX('CAMAGUI DATA UNIFICADA'!$C$2:$T1007,MATCH(1,($A105='CAMAGUI DATA UNIFICADA'!$A$2:$A1007)*($DF$1='CAMAGUI DATA UNIFICADA'!$B$2:$B1007),0),MATCH(DJ$2,'CAMAGUI DATA UNIFICADA'!$C$1:$T$1,0)),"")</f>
        <v/>
      </c>
      <c r="DK105" s="2" t="str">
        <f t="array" ref="DK105">IFERROR(INDEX('CAMAGUI DATA UNIFICADA'!$C$2:$T1007,MATCH(1,($A105='CAMAGUI DATA UNIFICADA'!$A$2:$A1007)*($DF$1='CAMAGUI DATA UNIFICADA'!$B$2:$B1007),0),MATCH(DK$2,'CAMAGUI DATA UNIFICADA'!$C$1:$T$1,0)),"")</f>
        <v/>
      </c>
      <c r="DL105" s="2" t="str">
        <f t="array" ref="DL105">IFERROR(INDEX('CAMAGUI DATA UNIFICADA'!$C$2:$T1007,MATCH(1,($A105='CAMAGUI DATA UNIFICADA'!$A$2:$A1007)*($DF$1='CAMAGUI DATA UNIFICADA'!$B$2:$B1007),0),MATCH(DL$2,'CAMAGUI DATA UNIFICADA'!$C$1:$T$1,0)),"")</f>
        <v/>
      </c>
      <c r="DM105" s="33" t="str">
        <f t="array" ref="DM105">IFERROR(INDEX('CAMAGUI DATA UNIFICADA'!$C$2:$T1007,MATCH(1,($A105='CAMAGUI DATA UNIFICADA'!$A$2:$A1007)*($DF$1='CAMAGUI DATA UNIFICADA'!$B$2:$B1007),0),MATCH(DM$2,'CAMAGUI DATA UNIFICADA'!$C$1:$T$1,0)),"")</f>
        <v/>
      </c>
      <c r="DN105" s="60" t="str">
        <f t="array" ref="DN105">IFERROR(INDEX('CAMAGUI DATA UNIFICADA'!$C$2:$T1007,MATCH(1,($A105='CAMAGUI DATA UNIFICADA'!$A$2:$A1007)*($DF$1='CAMAGUI DATA UNIFICADA'!$B$2:$B1007),0),MATCH(DN$2,'CAMAGUI DATA UNIFICADA'!$C$1:$T$1,0)),"")</f>
        <v/>
      </c>
      <c r="DO105" s="33" t="str">
        <f t="array" ref="DO105">IFERROR(INDEX('CAMAGUI DATA UNIFICADA'!$C$2:$T1007,MATCH(1,($A105='CAMAGUI DATA UNIFICADA'!$A$2:$A1007)*($DF$1='CAMAGUI DATA UNIFICADA'!$B$2:$B1007),0),MATCH(DO$2,'CAMAGUI DATA UNIFICADA'!$C$1:$T$1,0)),"")</f>
        <v/>
      </c>
      <c r="DP105" s="23" t="str">
        <f t="array" ref="DP105">IFERROR(INDEX('CAMAGUI DATA UNIFICADA'!$C$2:$T1007,MATCH(1,($A105='CAMAGUI DATA UNIFICADA'!$A$2:$A1007)*($DF$1='CAMAGUI DATA UNIFICADA'!$B$2:$B1007),0),MATCH(DP$2,'CAMAGUI DATA UNIFICADA'!$C$1:$T$1,0)),"")</f>
        <v/>
      </c>
      <c r="DQ105" s="23" t="str">
        <f t="array" ref="DQ105">IFERROR(INDEX('CAMAGUI DATA UNIFICADA'!$C$2:$T1007,MATCH(1,($A105='CAMAGUI DATA UNIFICADA'!$A$2:$A1007)*($DF$1='CAMAGUI DATA UNIFICADA'!$B$2:$B1007),0),MATCH(DQ$2,'CAMAGUI DATA UNIFICADA'!$C$1:$T$1,0)),"")</f>
        <v/>
      </c>
      <c r="DR105" s="2" t="str">
        <f t="array" ref="DR105">IFERROR(INDEX('CAMAGUI DATA UNIFICADA'!$C$2:$T1007,MATCH(1,($A105='CAMAGUI DATA UNIFICADA'!$A$2:$A1007)*($DF$1='CAMAGUI DATA UNIFICADA'!$B$2:$B1007),0),MATCH(DR$2,'CAMAGUI DATA UNIFICADA'!$C$1:$T$1,0)),"")</f>
        <v/>
      </c>
      <c r="DS105" s="2" t="str">
        <f t="array" ref="DS105">IFERROR(INDEX('CAMAGUI DATA UNIFICADA'!$C$2:$T1007,MATCH(1,($A105='CAMAGUI DATA UNIFICADA'!$A$2:$A1007)*($DF$1='CAMAGUI DATA UNIFICADA'!$B$2:$B1007),0),MATCH(DS$2,'CAMAGUI DATA UNIFICADA'!$C$1:$T$1,0)),"")</f>
        <v/>
      </c>
      <c r="DT105" s="2" t="str">
        <f t="array" ref="DT105">IFERROR(INDEX('CAMAGUI DATA UNIFICADA'!$C$2:$T1007,MATCH(1,($A105='CAMAGUI DATA UNIFICADA'!$A$2:$A1007)*($DF$1='CAMAGUI DATA UNIFICADA'!$B$2:$B1007),0),MATCH(DT$2,'CAMAGUI DATA UNIFICADA'!$C$1:$T$1,0)),"")</f>
        <v/>
      </c>
      <c r="DU105" s="33" t="str">
        <f t="array" ref="DU105">IFERROR(INDEX('CAMAGUI DATA UNIFICADA'!$C$2:$T1007,MATCH(1,($A105='CAMAGUI DATA UNIFICADA'!$A$2:$A1007)*($DF$1='CAMAGUI DATA UNIFICADA'!$B$2:$B1007),0),MATCH(DU$2,'CAMAGUI DATA UNIFICADA'!$C$1:$T$1,0)),"")</f>
        <v/>
      </c>
      <c r="DV105" s="60" t="str">
        <f t="array" ref="DV105">IFERROR(INDEX('CAMAGUI DATA UNIFICADA'!$C$2:$T1007,MATCH(1,($A105='CAMAGUI DATA UNIFICADA'!$A$2:$A1007)*($DF$1='CAMAGUI DATA UNIFICADA'!$B$2:$B1007),0),MATCH(DV$2,'CAMAGUI DATA UNIFICADA'!$C$1:$T$1,0)),"")</f>
        <v/>
      </c>
      <c r="DW105" s="140" t="str">
        <f t="array" ref="DW105">IFERROR(INDEX('CAMAGUI DATA UNIFICADA'!$C$2:$T1007,MATCH(1,($A105='CAMAGUI DATA UNIFICADA'!$A$2:$A1007)*($DF$1='CAMAGUI DATA UNIFICADA'!$B$2:$B1007),0),MATCH(DW$2,'CAMAGUI DATA UNIFICADA'!$C$1:$T$1,0)),"")</f>
        <v/>
      </c>
      <c r="DX105" s="144" t="str">
        <f t="array" ref="DX105">IFERROR(INDEX('CAMAGUI DATA UNIFICADA'!$C$2:$T1007,MATCH(1,($A105='CAMAGUI DATA UNIFICADA'!$A$2:$A1007)*($DX$1='CAMAGUI DATA UNIFICADA'!$B$2:$B1007),0),MATCH(DX$2,'CAMAGUI DATA UNIFICADA'!$C$1:$T$1,0)),"")</f>
        <v/>
      </c>
      <c r="DY105" s="60" t="str">
        <f t="array" ref="DY105">IFERROR(INDEX('CAMAGUI DATA UNIFICADA'!$C$2:$T1007,MATCH(1,($A105='CAMAGUI DATA UNIFICADA'!$A$2:$A1007)*($DX$1='CAMAGUI DATA UNIFICADA'!$B$2:$B1007),0),MATCH(DY$2,'CAMAGUI DATA UNIFICADA'!$C$1:$T$1,0)),"")</f>
        <v/>
      </c>
      <c r="DZ105" s="60" t="str">
        <f t="array" ref="DZ105">IFERROR(INDEX('CAMAGUI DATA UNIFICADA'!$C$2:$T1007,MATCH(1,($A105='CAMAGUI DATA UNIFICADA'!$A$2:$A1007)*($DX$1='CAMAGUI DATA UNIFICADA'!$B$2:$B1007),0),MATCH(DZ$2,'CAMAGUI DATA UNIFICADA'!$C$1:$T$1,0)),"")</f>
        <v/>
      </c>
      <c r="EA105" s="60" t="str">
        <f t="array" ref="EA105">IFERROR(INDEX('CAMAGUI DATA UNIFICADA'!$C$2:$T1007,MATCH(1,($A105='CAMAGUI DATA UNIFICADA'!$A$2:$A1007)*($DX$1='CAMAGUI DATA UNIFICADA'!$B$2:$B1007),0),MATCH(EA$2,'CAMAGUI DATA UNIFICADA'!$C$1:$T$1,0)),"")</f>
        <v/>
      </c>
      <c r="EB105" s="60" t="str">
        <f t="array" ref="EB105">IFERROR(INDEX('CAMAGUI DATA UNIFICADA'!$C$2:$T1007,MATCH(1,($A105='CAMAGUI DATA UNIFICADA'!$A$2:$A1007)*($DX$1='CAMAGUI DATA UNIFICADA'!$B$2:$B1007),0),MATCH(EB$2,'CAMAGUI DATA UNIFICADA'!$C$1:$T$1,0)),"")</f>
        <v/>
      </c>
      <c r="EC105" s="60" t="str">
        <f t="array" ref="EC105">IFERROR(INDEX('CAMAGUI DATA UNIFICADA'!$C$2:$T1007,MATCH(1,($A105='CAMAGUI DATA UNIFICADA'!$A$2:$A1007)*($DX$1='CAMAGUI DATA UNIFICADA'!$B$2:$B1007),0),MATCH(EC$2,'CAMAGUI DATA UNIFICADA'!$C$1:$T$1,0)),"")</f>
        <v/>
      </c>
      <c r="ED105" s="60" t="str">
        <f t="array" ref="ED105">IFERROR(INDEX('CAMAGUI DATA UNIFICADA'!$C$2:$T1007,MATCH(1,($A105='CAMAGUI DATA UNIFICADA'!$A$2:$A1007)*($DX$1='CAMAGUI DATA UNIFICADA'!$B$2:$B1007),0),MATCH(ED$2,'CAMAGUI DATA UNIFICADA'!$C$1:$T$1,0)),"")</f>
        <v/>
      </c>
      <c r="EE105" s="60" t="str">
        <f t="array" ref="EE105">IFERROR(INDEX('CAMAGUI DATA UNIFICADA'!$C$2:$T1007,MATCH(1,($A105='CAMAGUI DATA UNIFICADA'!$A$2:$A1007)*($DX$1='CAMAGUI DATA UNIFICADA'!$B$2:$B1007),0),MATCH(EE$2,'CAMAGUI DATA UNIFICADA'!$C$1:$T$1,0)),"")</f>
        <v/>
      </c>
      <c r="EF105" s="60" t="str">
        <f t="array" ref="EF105">IFERROR(INDEX('CAMAGUI DATA UNIFICADA'!$C$2:$T1007,MATCH(1,($A105='CAMAGUI DATA UNIFICADA'!$A$2:$A1007)*($DX$1='CAMAGUI DATA UNIFICADA'!$B$2:$B1007),0),MATCH(EF$2,'CAMAGUI DATA UNIFICADA'!$C$1:$T$1,0)),"")</f>
        <v/>
      </c>
      <c r="EG105" s="60" t="str">
        <f t="array" ref="EG105">IFERROR(INDEX('CAMAGUI DATA UNIFICADA'!$C$2:$T1007,MATCH(1,($A105='CAMAGUI DATA UNIFICADA'!$A$2:$A1007)*($DX$1='CAMAGUI DATA UNIFICADA'!$B$2:$B1007),0),MATCH(EG$2,'CAMAGUI DATA UNIFICADA'!$C$1:$T$1,0)),"")</f>
        <v/>
      </c>
      <c r="EH105" s="60" t="str">
        <f t="array" ref="EH105">IFERROR(INDEX('CAMAGUI DATA UNIFICADA'!$C$2:$T1007,MATCH(1,($A105='CAMAGUI DATA UNIFICADA'!$A$2:$A1007)*($DX$1='CAMAGUI DATA UNIFICADA'!$B$2:$B1007),0),MATCH(EH$2,'CAMAGUI DATA UNIFICADA'!$C$1:$T$1,0)),"")</f>
        <v/>
      </c>
      <c r="EI105" s="60" t="str">
        <f t="array" ref="EI105">IFERROR(INDEX('CAMAGUI DATA UNIFICADA'!$C$2:$T1007,MATCH(1,($A105='CAMAGUI DATA UNIFICADA'!$A$2:$A1007)*($DX$1='CAMAGUI DATA UNIFICADA'!$B$2:$B1007),0),MATCH(EI$2,'CAMAGUI DATA UNIFICADA'!$C$1:$T$1,0)),"")</f>
        <v/>
      </c>
      <c r="EJ105" s="60" t="str">
        <f t="array" ref="EJ105">IFERROR(INDEX('CAMAGUI DATA UNIFICADA'!$C$2:$T1007,MATCH(1,($A105='CAMAGUI DATA UNIFICADA'!$A$2:$A1007)*($DX$1='CAMAGUI DATA UNIFICADA'!$B$2:$B1007),0),MATCH(EJ$2,'CAMAGUI DATA UNIFICADA'!$C$1:$T$1,0)),"")</f>
        <v/>
      </c>
      <c r="EK105" s="60" t="str">
        <f t="array" ref="EK105">IFERROR(INDEX('CAMAGUI DATA UNIFICADA'!$C$2:$T1007,MATCH(1,($A105='CAMAGUI DATA UNIFICADA'!$A$2:$A1007)*($DX$1='CAMAGUI DATA UNIFICADA'!$B$2:$B1007),0),MATCH(EK$2,'CAMAGUI DATA UNIFICADA'!$C$1:$T$1,0)),"")</f>
        <v/>
      </c>
      <c r="EL105" s="60" t="str">
        <f t="array" ref="EL105">IFERROR(INDEX('CAMAGUI DATA UNIFICADA'!$C$2:$T1007,MATCH(1,($A105='CAMAGUI DATA UNIFICADA'!$A$2:$A1007)*($DX$1='CAMAGUI DATA UNIFICADA'!$B$2:$B1007),0),MATCH(EL$2,'CAMAGUI DATA UNIFICADA'!$C$1:$T$1,0)),"")</f>
        <v/>
      </c>
      <c r="EM105" s="60" t="str">
        <f t="array" ref="EM105">IFERROR(INDEX('CAMAGUI DATA UNIFICADA'!$C$2:$T1007,MATCH(1,($A105='CAMAGUI DATA UNIFICADA'!$A$2:$A1007)*($DX$1='CAMAGUI DATA UNIFICADA'!$B$2:$B1007),0),MATCH(EM$2,'CAMAGUI DATA UNIFICADA'!$C$1:$T$1,0)),"")</f>
        <v/>
      </c>
      <c r="EN105" s="60" t="str">
        <f t="array" ref="EN105">IFERROR(INDEX('CAMAGUI DATA UNIFICADA'!$C$2:$T1007,MATCH(1,($A105='CAMAGUI DATA UNIFICADA'!$A$2:$A1007)*($DX$1='CAMAGUI DATA UNIFICADA'!$B$2:$B1007),0),MATCH(EN$2,'CAMAGUI DATA UNIFICADA'!$C$1:$T$1,0)),"")</f>
        <v/>
      </c>
      <c r="EO105" s="140" t="str">
        <f t="array" ref="EO105">IFERROR(INDEX('CAMAGUI DATA UNIFICADA'!$C$2:$T1007,MATCH(1,($A105='CAMAGUI DATA UNIFICADA'!$A$2:$A1007)*($DX$1='CAMAGUI DATA UNIFICADA'!$B$2:$B1007),0),MATCH(EO$2,'CAMAGUI DATA UNIFICADA'!$C$1:$T$1,0)),"")</f>
        <v/>
      </c>
    </row>
    <row r="106">
      <c r="A106" s="137">
        <v>45670.0</v>
      </c>
      <c r="B106" s="138" t="str">
        <f t="array" ref="B106">IFERROR(INDEX('CAMAGUI DATA UNIFICADA'!$C$2:$T1007,MATCH(1,($A106='CAMAGUI DATA UNIFICADA'!$A$2:$A1007)*($B$1='CAMAGUI DATA UNIFICADA'!$B$2:$B1007),0),MATCH(B$2,'CAMAGUI DATA UNIFICADA'!$C$1:$T$1,0)),"")</f>
        <v>CA1101224</v>
      </c>
      <c r="C106" s="2">
        <f t="array" ref="C106">IFERROR(INDEX('CAMAGUI DATA UNIFICADA'!$C$2:$T1007,MATCH(1,($A106='CAMAGUI DATA UNIFICADA'!$A$2:$A1007)*($B$1='CAMAGUI DATA UNIFICADA'!$B$2:$B1007),0),MATCH(C$2,'CAMAGUI DATA UNIFICADA'!$C$1:$T$1,0)),"")</f>
        <v>675</v>
      </c>
      <c r="D106" s="2">
        <f t="array" ref="D106">IFERROR(INDEX('CAMAGUI DATA UNIFICADA'!$C$2:$T1007,MATCH(1,($A106='CAMAGUI DATA UNIFICADA'!$A$2:$A1007)*($B$1='CAMAGUI DATA UNIFICADA'!$B$2:$B1007),0),MATCH(D$2,'CAMAGUI DATA UNIFICADA'!$C$1:$T$1,0)),"")</f>
        <v>4450</v>
      </c>
      <c r="E106" s="2" t="str">
        <f t="array" ref="E106">IFERROR(INDEX('CAMAGUI DATA UNIFICADA'!$C$2:$T1007,MATCH(1,($A106='CAMAGUI DATA UNIFICADA'!$A$2:$A1007)*($B$1='CAMAGUI DATA UNIFICADA'!$B$2:$B1007),0),MATCH(E$2,'CAMAGUI DATA UNIFICADA'!$C$1:$T$1,0)),"")</f>
        <v>SKR OPTILINE E</v>
      </c>
      <c r="F106" s="139">
        <f t="array" ref="F106">IFERROR(INDEX('CAMAGUI DATA UNIFICADA'!$C$2:$T1007,MATCH(1,($A106='CAMAGUI DATA UNIFICADA'!$A$2:$A1007)*($B$1='CAMAGUI DATA UNIFICADA'!$B$2:$B1007),0),MATCH(F$2,'CAMAGUI DATA UNIFICADA'!$C$1:$T$1,0)),"")</f>
        <v>5251</v>
      </c>
      <c r="G106" s="2">
        <f t="array" ref="G106">IFERROR(INDEX('CAMAGUI DATA UNIFICADA'!$C$2:$T1007,MATCH(1,($A106='CAMAGUI DATA UNIFICADA'!$A$2:$A1007)*($B$1='CAMAGUI DATA UNIFICADA'!$B$2:$B1007),0),MATCH(G$2,'CAMAGUI DATA UNIFICADA'!$C$1:$T$1,0)),"")</f>
        <v>13.28</v>
      </c>
      <c r="H106" s="2">
        <f t="array" ref="H106">IFERROR(INDEX('CAMAGUI DATA UNIFICADA'!$C$2:$T1007,MATCH(1,($A106='CAMAGUI DATA UNIFICADA'!$A$2:$A1007)*($B$1='CAMAGUI DATA UNIFICADA'!$B$2:$B1007),0),MATCH(H$2,'CAMAGUI DATA UNIFICADA'!$C$1:$T$1,0)),"")</f>
        <v>3.86</v>
      </c>
      <c r="I106" s="33">
        <f t="array" ref="I106">IFERROR(INDEX('CAMAGUI DATA UNIFICADA'!$C$2:$T1007,MATCH(1,($A106='CAMAGUI DATA UNIFICADA'!$A$2:$A1007)*($B$1='CAMAGUI DATA UNIFICADA'!$B$2:$B1007),0),MATCH(I$2,'CAMAGUI DATA UNIFICADA'!$C$1:$T$1,0)),"")</f>
        <v>4.20432</v>
      </c>
      <c r="J106" s="60">
        <f t="array" ref="J106">IFERROR(INDEX('CAMAGUI DATA UNIFICADA'!$C$2:$T1007,MATCH(1,($A106='CAMAGUI DATA UNIFICADA'!$A$2:$A1007)*($B$1='CAMAGUI DATA UNIFICADA'!$B$2:$B1007),0),MATCH(J$2,'CAMAGUI DATA UNIFICADA'!$C$1:$T$1,0)),"")</f>
        <v>1208954.439</v>
      </c>
      <c r="K106" s="33">
        <f t="array" ref="K106">IFERROR(INDEX('CAMAGUI DATA UNIFICADA'!$C$2:$T1007,MATCH(1,($A106='CAMAGUI DATA UNIFICADA'!$A$2:$A1007)*($B$1='CAMAGUI DATA UNIFICADA'!$B$2:$B1007),0),MATCH(K$2,'CAMAGUI DATA UNIFICADA'!$C$1:$T$1,0)),"")</f>
        <v>1.024755325</v>
      </c>
      <c r="L106" s="23">
        <f t="array" ref="L106">IFERROR(INDEX('CAMAGUI DATA UNIFICADA'!$C$2:$T1007,MATCH(1,($A106='CAMAGUI DATA UNIFICADA'!$A$2:$A1007)*($B$1='CAMAGUI DATA UNIFICADA'!$B$2:$B1007),0),MATCH(L$2,'CAMAGUI DATA UNIFICADA'!$C$1:$T$1,0)),"")</f>
        <v>0.9671635509</v>
      </c>
      <c r="M106" s="23">
        <f t="array" ref="M106">IFERROR(INDEX('CAMAGUI DATA UNIFICADA'!$C$2:$T1007,MATCH(1,($A106='CAMAGUI DATA UNIFICADA'!$A$2:$A1007)*($B$1='CAMAGUI DATA UNIFICADA'!$B$2:$B1007),0),MATCH(M$2,'CAMAGUI DATA UNIFICADA'!$C$1:$T$1,0)),"")</f>
        <v>0.9</v>
      </c>
      <c r="N106" s="60">
        <f t="array" ref="N106">IFERROR(INDEX('CAMAGUI DATA UNIFICADA'!$C$2:$T1007,MATCH(1,($A106='CAMAGUI DATA UNIFICADA'!$A$2:$A1007)*($B$1='CAMAGUI DATA UNIFICADA'!$B$2:$B1007),0),MATCH(N$2,'CAMAGUI DATA UNIFICADA'!$C$1:$T$1,0)),"")</f>
        <v>137362.6374</v>
      </c>
      <c r="O106" s="2">
        <f t="array" ref="O106">IFERROR(INDEX('CAMAGUI DATA UNIFICADA'!$C$2:$T1007,MATCH(1,($A106='CAMAGUI DATA UNIFICADA'!$A$2:$A1007)*($B$1='CAMAGUI DATA UNIFICADA'!$B$2:$B1007),0),MATCH(O$2,'CAMAGUI DATA UNIFICADA'!$C$1:$T$1,0)),"")</f>
        <v>4</v>
      </c>
      <c r="P106" s="2">
        <f t="array" ref="P106">IFERROR(INDEX('CAMAGUI DATA UNIFICADA'!$C$2:$T1007,MATCH(1,($A106='CAMAGUI DATA UNIFICADA'!$A$2:$A1007)*($B$1='CAMAGUI DATA UNIFICADA'!$B$2:$B1007),0),MATCH(P$2,'CAMAGUI DATA UNIFICADA'!$C$1:$T$1,0)),"")</f>
        <v>17.28</v>
      </c>
      <c r="Q106" s="33">
        <f t="array" ref="Q106">IFERROR(INDEX('CAMAGUI DATA UNIFICADA'!$C$2:$T1007,MATCH(1,($A106='CAMAGUI DATA UNIFICADA'!$A$2:$A1007)*($B$1='CAMAGUI DATA UNIFICADA'!$B$2:$B1007),0),MATCH(Q$2,'CAMAGUI DATA UNIFICADA'!$C$1:$T$1,0)),"")</f>
        <v>3.61776</v>
      </c>
      <c r="R106" s="60">
        <f t="array" ref="R106">IFERROR(INDEX('CAMAGUI DATA UNIFICADA'!$C$2:$T1007,MATCH(1,($A106='CAMAGUI DATA UNIFICADA'!$A$2:$A1007)*($B$1='CAMAGUI DATA UNIFICADA'!$B$2:$B1007),0),MATCH(R$2,'CAMAGUI DATA UNIFICADA'!$C$1:$T$1,0)),"")</f>
        <v>747.1663957</v>
      </c>
      <c r="S106" s="140">
        <f t="array" ref="S106">IFERROR(INDEX('CAMAGUI DATA UNIFICADA'!$C$2:$T1007,MATCH(1,($A106='CAMAGUI DATA UNIFICADA'!$A$2:$A1007)*($B$1='CAMAGUI DATA UNIFICADA'!$B$2:$B1007),0),MATCH(S$2,'CAMAGUI DATA UNIFICADA'!$C$1:$T$1,0)),"")</f>
        <v>18.04159893</v>
      </c>
      <c r="T106" s="138" t="str">
        <f t="array" ref="T106">IFERROR(INDEX('CAMAGUI DATA UNIFICADA'!$C$2:$T1007,MATCH(1,($A106='CAMAGUI DATA UNIFICADA'!$A$2:$A1007)*($T$1='CAMAGUI DATA UNIFICADA'!$B$2:$B1007),0),MATCH(T$2,'CAMAGUI DATA UNIFICADA'!$C$1:$T$1,0)),"")</f>
        <v>CA2101224</v>
      </c>
      <c r="U106" s="2">
        <f t="array" ref="U106">IFERROR(INDEX('CAMAGUI DATA UNIFICADA'!$C$2:$T1007,MATCH(1,($A106='CAMAGUI DATA UNIFICADA'!$A$2:$A1007)*($T$1='CAMAGUI DATA UNIFICADA'!$B$2:$B1007),0),MATCH(U$2,'CAMAGUI DATA UNIFICADA'!$C$1:$T$1,0)),"")</f>
        <v>450</v>
      </c>
      <c r="V106" s="2">
        <f t="array" ref="V106">IFERROR(INDEX('CAMAGUI DATA UNIFICADA'!$C$2:$T1007,MATCH(1,($A106='CAMAGUI DATA UNIFICADA'!$A$2:$A1007)*($T$1='CAMAGUI DATA UNIFICADA'!$B$2:$B1007),0),MATCH(V$2,'CAMAGUI DATA UNIFICADA'!$C$1:$T$1,0)),"")</f>
        <v>2800</v>
      </c>
      <c r="W106" s="2" t="str">
        <f t="array" ref="W106">IFERROR(INDEX('CAMAGUI DATA UNIFICADA'!$C$2:$T1007,MATCH(1,($A106='CAMAGUI DATA UNIFICADA'!$A$2:$A1007)*($T$1='CAMAGUI DATA UNIFICADA'!$B$2:$B1007),0),MATCH(W$2,'CAMAGUI DATA UNIFICADA'!$C$1:$T$1,0)),"")</f>
        <v>SKR MAST E AD</v>
      </c>
      <c r="X106" s="139">
        <f t="array" ref="X106">IFERROR(INDEX('CAMAGUI DATA UNIFICADA'!$C$2:$T1007,MATCH(1,($A106='CAMAGUI DATA UNIFICADA'!$A$2:$A1007)*($T$1='CAMAGUI DATA UNIFICADA'!$B$2:$B1007),0),MATCH(X$2,'CAMAGUI DATA UNIFICADA'!$C$1:$T$1,0)),"")</f>
        <v>2866.08</v>
      </c>
      <c r="Y106" s="2">
        <f t="array" ref="Y106">IFERROR(INDEX('CAMAGUI DATA UNIFICADA'!$C$2:$T1007,MATCH(1,($A106='CAMAGUI DATA UNIFICADA'!$A$2:$A1007)*($T$1='CAMAGUI DATA UNIFICADA'!$B$2:$B1007),0),MATCH(Y$2,'CAMAGUI DATA UNIFICADA'!$C$1:$T$1,0)),"")</f>
        <v>13.21</v>
      </c>
      <c r="Z106" s="2">
        <f t="array" ref="Z106">IFERROR(INDEX('CAMAGUI DATA UNIFICADA'!$C$2:$T1007,MATCH(1,($A106='CAMAGUI DATA UNIFICADA'!$A$2:$A1007)*($T$1='CAMAGUI DATA UNIFICADA'!$B$2:$B1007),0),MATCH(Z$2,'CAMAGUI DATA UNIFICADA'!$C$1:$T$1,0)),"")</f>
        <v>3.63</v>
      </c>
      <c r="AA106" s="2">
        <f t="array" ref="AA106">IFERROR(INDEX('CAMAGUI DATA UNIFICADA'!$C$2:$T1007,MATCH(1,($A106='CAMAGUI DATA UNIFICADA'!$A$2:$A1007)*($T$1='CAMAGUI DATA UNIFICADA'!$B$2:$B1007),0),MATCH(AA$2,'CAMAGUI DATA UNIFICADA'!$C$1:$T$1,0)),"")</f>
        <v>4.21524</v>
      </c>
      <c r="AB106" s="60">
        <f t="array" ref="AB106">IFERROR(INDEX('CAMAGUI DATA UNIFICADA'!$C$2:$T1007,MATCH(1,($A106='CAMAGUI DATA UNIFICADA'!$A$2:$A1007)*($T$1='CAMAGUI DATA UNIFICADA'!$B$2:$B1007),0),MATCH(AB$2,'CAMAGUI DATA UNIFICADA'!$C$1:$T$1,0)),"")</f>
        <v>808141.4628</v>
      </c>
      <c r="AC106" s="33">
        <f t="array" ref="AC106">IFERROR(INDEX('CAMAGUI DATA UNIFICADA'!$C$2:$T1007,MATCH(1,($A106='CAMAGUI DATA UNIFICADA'!$A$2:$A1007)*($T$1='CAMAGUI DATA UNIFICADA'!$B$2:$B1007),0),MATCH(AC$2,'CAMAGUI DATA UNIFICADA'!$C$1:$T$1,0)),"")</f>
        <v>1.014934029</v>
      </c>
      <c r="AD106" s="23">
        <f t="array" ref="AD106">IFERROR(INDEX('CAMAGUI DATA UNIFICADA'!$C$2:$T1007,MATCH(1,($A106='CAMAGUI DATA UNIFICADA'!$A$2:$A1007)*($T$1='CAMAGUI DATA UNIFICADA'!$B$2:$B1007),0),MATCH(AD$2,'CAMAGUI DATA UNIFICADA'!$C$1:$T$1,0)),"")</f>
        <v>0.850675224</v>
      </c>
      <c r="AE106" s="23">
        <f t="array" ref="AE106">IFERROR(INDEX('CAMAGUI DATA UNIFICADA'!$C$2:$T1007,MATCH(1,($A106='CAMAGUI DATA UNIFICADA'!$A$2:$A1007)*($T$1='CAMAGUI DATA UNIFICADA'!$B$2:$B1007),0),MATCH(AE$2,'CAMAGUI DATA UNIFICADA'!$C$1:$T$1,0)),"")</f>
        <v>0.8</v>
      </c>
      <c r="AF106" s="60">
        <f t="array" ref="AF106">IFERROR(INDEX('CAMAGUI DATA UNIFICADA'!$C$2:$T1007,MATCH(1,($A106='CAMAGUI DATA UNIFICADA'!$A$2:$A1007)*($T$1='CAMAGUI DATA UNIFICADA'!$B$2:$B1007),0),MATCH(AF$2,'CAMAGUI DATA UNIFICADA'!$C$1:$T$1,0)),"")</f>
        <v>126666.6667</v>
      </c>
      <c r="AG106" s="2">
        <f t="array" ref="AG106">IFERROR(INDEX('CAMAGUI DATA UNIFICADA'!$C$2:$T1007,MATCH(1,($A106='CAMAGUI DATA UNIFICADA'!$A$2:$A1007)*($T$1='CAMAGUI DATA UNIFICADA'!$B$2:$B1007),0),MATCH(AG$2,'CAMAGUI DATA UNIFICADA'!$C$1:$T$1,0)),"")</f>
        <v>4</v>
      </c>
      <c r="AH106" s="2">
        <f t="array" ref="AH106">IFERROR(INDEX('CAMAGUI DATA UNIFICADA'!$C$2:$T1007,MATCH(1,($A106='CAMAGUI DATA UNIFICADA'!$A$2:$A1007)*($T$1='CAMAGUI DATA UNIFICADA'!$B$2:$B1007),0),MATCH(AH$2,'CAMAGUI DATA UNIFICADA'!$C$1:$T$1,0)),"")</f>
        <v>17.21</v>
      </c>
      <c r="AI106" s="33">
        <f t="array" ref="AI106">IFERROR(INDEX('CAMAGUI DATA UNIFICADA'!$C$2:$T1007,MATCH(1,($A106='CAMAGUI DATA UNIFICADA'!$A$2:$A1007)*($T$1='CAMAGUI DATA UNIFICADA'!$B$2:$B1007),0),MATCH(AI$2,'CAMAGUI DATA UNIFICADA'!$C$1:$T$1,0)),"")</f>
        <v>3.62532</v>
      </c>
      <c r="AJ106" s="60">
        <f t="array" ref="AJ106">IFERROR(INDEX('CAMAGUI DATA UNIFICADA'!$C$2:$T1007,MATCH(1,($A106='CAMAGUI DATA UNIFICADA'!$A$2:$A1007)*($T$1='CAMAGUI DATA UNIFICADA'!$B$2:$B1007),0),MATCH(AJ$2,'CAMAGUI DATA UNIFICADA'!$C$1:$T$1,0)),"")</f>
        <v>502.787666</v>
      </c>
      <c r="AK106" s="140">
        <f t="array" ref="AK106">IFERROR(INDEX('CAMAGUI DATA UNIFICADA'!$C$2:$T1007,MATCH(1,($A106='CAMAGUI DATA UNIFICADA'!$A$2:$A1007)*($T$1='CAMAGUI DATA UNIFICADA'!$B$2:$B1007),0),MATCH(AK$2,'CAMAGUI DATA UNIFICADA'!$C$1:$T$1,0)),"")</f>
        <v>13.1969165</v>
      </c>
      <c r="AL106" s="138" t="str">
        <f t="array" ref="AL106">IFERROR(INDEX('CAMAGUI DATA UNIFICADA'!$C$2:$T1007,MATCH(1,($A106='CAMAGUI DATA UNIFICADA'!$A$2:$A1007)*($AL$1='CAMAGUI DATA UNIFICADA'!$B$2:$B1007),0),MATCH(AL$2,'CAMAGUI DATA UNIFICADA'!$C$1:$T$1,0)),"")</f>
        <v>CA3101224</v>
      </c>
      <c r="AM106" s="2">
        <f t="array" ref="AM106">IFERROR(INDEX('CAMAGUI DATA UNIFICADA'!$C$2:$T1007,MATCH(1,($A106='CAMAGUI DATA UNIFICADA'!$A$2:$A1007)*($AL$1='CAMAGUI DATA UNIFICADA'!$B$2:$B1007),0),MATCH(AM$2,'CAMAGUI DATA UNIFICADA'!$C$1:$T$1,0)),"")</f>
        <v>525</v>
      </c>
      <c r="AN106" s="2">
        <f t="array" ref="AN106">IFERROR(INDEX('CAMAGUI DATA UNIFICADA'!$C$2:$T1007,MATCH(1,($A106='CAMAGUI DATA UNIFICADA'!$A$2:$A1007)*($AL$1='CAMAGUI DATA UNIFICADA'!$B$2:$B1007),0),MATCH(AN$2,'CAMAGUI DATA UNIFICADA'!$C$1:$T$1,0)),"")</f>
        <v>3275</v>
      </c>
      <c r="AO106" s="2" t="str">
        <f t="array" ref="AO106">IFERROR(INDEX('CAMAGUI DATA UNIFICADA'!$C$2:$T1007,MATCH(1,($A106='CAMAGUI DATA UNIFICADA'!$A$2:$A1007)*($AL$1='CAMAGUI DATA UNIFICADA'!$B$2:$B1007),0),MATCH(AO$2,'CAMAGUI DATA UNIFICADA'!$C$1:$T$1,0)),"")</f>
        <v>SKR MAST E AD</v>
      </c>
      <c r="AP106" s="139">
        <f t="array" ref="AP106">IFERROR(INDEX('CAMAGUI DATA UNIFICADA'!$C$2:$T1007,MATCH(1,($A106='CAMAGUI DATA UNIFICADA'!$A$2:$A1007)*($AL$1='CAMAGUI DATA UNIFICADA'!$B$2:$B1007),0),MATCH(AP$2,'CAMAGUI DATA UNIFICADA'!$C$1:$T$1,0)),"")</f>
        <v>3352.29</v>
      </c>
      <c r="AQ106" s="2">
        <f t="array" ref="AQ106">IFERROR(INDEX('CAMAGUI DATA UNIFICADA'!$C$2:$T1007,MATCH(1,($A106='CAMAGUI DATA UNIFICADA'!$A$2:$A1007)*($AL$1='CAMAGUI DATA UNIFICADA'!$B$2:$B1007),0),MATCH(AQ$2,'CAMAGUI DATA UNIFICADA'!$C$1:$T$1,0)),"")</f>
        <v>13.34</v>
      </c>
      <c r="AR106" s="2">
        <f t="array" ref="AR106">IFERROR(INDEX('CAMAGUI DATA UNIFICADA'!$C$2:$T1007,MATCH(1,($A106='CAMAGUI DATA UNIFICADA'!$A$2:$A1007)*($AL$1='CAMAGUI DATA UNIFICADA'!$B$2:$B1007),0),MATCH(AR$2,'CAMAGUI DATA UNIFICADA'!$C$1:$T$1,0)),"")</f>
        <v>4.01</v>
      </c>
      <c r="AS106" s="33">
        <f t="array" ref="AS106">IFERROR(INDEX('CAMAGUI DATA UNIFICADA'!$C$2:$T1007,MATCH(1,($A106='CAMAGUI DATA UNIFICADA'!$A$2:$A1007)*($AL$1='CAMAGUI DATA UNIFICADA'!$B$2:$B1007),0),MATCH(AS$2,'CAMAGUI DATA UNIFICADA'!$C$1:$T$1,0)),"")</f>
        <v>4.19496</v>
      </c>
      <c r="AT106" s="60">
        <f t="array" ref="AT106">IFERROR(INDEX('CAMAGUI DATA UNIFICADA'!$C$2:$T1007,MATCH(1,($A106='CAMAGUI DATA UNIFICADA'!$A$2:$A1007)*($AL$1='CAMAGUI DATA UNIFICADA'!$B$2:$B1007),0),MATCH(AT$2,'CAMAGUI DATA UNIFICADA'!$C$1:$T$1,0)),"")</f>
        <v>938157.273</v>
      </c>
      <c r="AU106" s="33">
        <f t="array" ref="AU106">IFERROR(INDEX('CAMAGUI DATA UNIFICADA'!$C$2:$T1007,MATCH(1,($A106='CAMAGUI DATA UNIFICADA'!$A$2:$A1007)*($AL$1='CAMAGUI DATA UNIFICADA'!$B$2:$B1007),0),MATCH(AU$2,'CAMAGUI DATA UNIFICADA'!$C$1:$T$1,0)),"")</f>
        <v>0.8355071401</v>
      </c>
      <c r="AV106" s="23">
        <f t="array" ref="AV106">IFERROR(INDEX('CAMAGUI DATA UNIFICADA'!$C$2:$T1007,MATCH(1,($A106='CAMAGUI DATA UNIFICADA'!$A$2:$A1007)*($AL$1='CAMAGUI DATA UNIFICADA'!$B$2:$B1007),0),MATCH(AV$2,'CAMAGUI DATA UNIFICADA'!$C$1:$T$1,0)),"")</f>
        <v>0.815788933</v>
      </c>
      <c r="AW106" s="23">
        <f t="array" ref="AW106">IFERROR(INDEX('CAMAGUI DATA UNIFICADA'!$C$2:$T1007,MATCH(1,($A106='CAMAGUI DATA UNIFICADA'!$A$2:$A1007)*($AL$1='CAMAGUI DATA UNIFICADA'!$B$2:$B1007),0),MATCH(AW$2,'CAMAGUI DATA UNIFICADA'!$C$1:$T$1,0)),"")</f>
        <v>0.85</v>
      </c>
      <c r="AX106" s="60">
        <f t="array" ref="AX106">IFERROR(INDEX('CAMAGUI DATA UNIFICADA'!$C$2:$T1007,MATCH(1,($A106='CAMAGUI DATA UNIFICADA'!$A$2:$A1007)*($AL$1='CAMAGUI DATA UNIFICADA'!$B$2:$B1007),0),MATCH(AX$2,'CAMAGUI DATA UNIFICADA'!$C$1:$T$1,0)),"")</f>
        <v>139642.8571</v>
      </c>
      <c r="AY106" s="2">
        <f t="array" ref="AY106">IFERROR(INDEX('CAMAGUI DATA UNIFICADA'!$C$2:$T1007,MATCH(1,($A106='CAMAGUI DATA UNIFICADA'!$A$2:$A1007)*($AL$1='CAMAGUI DATA UNIFICADA'!$B$2:$B1007),0),MATCH(AY$2,'CAMAGUI DATA UNIFICADA'!$C$1:$T$1,0)),"")</f>
        <v>3.5</v>
      </c>
      <c r="AZ106" s="2">
        <f t="array" ref="AZ106">IFERROR(INDEX('CAMAGUI DATA UNIFICADA'!$C$2:$T1007,MATCH(1,($A106='CAMAGUI DATA UNIFICADA'!$A$2:$A1007)*($AL$1='CAMAGUI DATA UNIFICADA'!$B$2:$B1007),0),MATCH(AZ$2,'CAMAGUI DATA UNIFICADA'!$C$1:$T$1,0)),"")</f>
        <v>16.84</v>
      </c>
      <c r="BA106" s="33">
        <f t="array" ref="BA106">IFERROR(INDEX('CAMAGUI DATA UNIFICADA'!$C$2:$T1007,MATCH(1,($A106='CAMAGUI DATA UNIFICADA'!$A$2:$A1007)*($AL$1='CAMAGUI DATA UNIFICADA'!$B$2:$B1007),0),MATCH(BA$2,'CAMAGUI DATA UNIFICADA'!$C$1:$T$1,0)),"")</f>
        <v>3.68112</v>
      </c>
      <c r="BB106" s="60">
        <f t="array" ref="BB106">IFERROR(INDEX('CAMAGUI DATA UNIFICADA'!$C$2:$T1007,MATCH(1,($A106='CAMAGUI DATA UNIFICADA'!$A$2:$A1007)*($AL$1='CAMAGUI DATA UNIFICADA'!$B$2:$B1007),0),MATCH(BB$2,'CAMAGUI DATA UNIFICADA'!$C$1:$T$1,0)),"")</f>
        <v>636.382587</v>
      </c>
      <c r="BC106" s="140">
        <f t="array" ref="BC106">IFERROR(INDEX('CAMAGUI DATA UNIFICADA'!$C$2:$T1007,MATCH(1,($A106='CAMAGUI DATA UNIFICADA'!$A$2:$A1007)*($AL$1='CAMAGUI DATA UNIFICADA'!$B$2:$B1007),0),MATCH(BC$2,'CAMAGUI DATA UNIFICADA'!$C$1:$T$1,0)),"")</f>
        <v>27.84564676</v>
      </c>
      <c r="BD106" s="138" t="str">
        <f t="array" ref="BD106">IFERROR(INDEX('CAMAGUI DATA UNIFICADA'!$C$2:$T1007,MATCH(1,($A106='CAMAGUI DATA UNIFICADA'!$A$2:$A1007)*($BD$1='CAMAGUI DATA UNIFICADA'!$B$2:$B1007),0),MATCH(BD$2,'CAMAGUI DATA UNIFICADA'!$C$1:$T$1,0)),"")</f>
        <v>CA4101124</v>
      </c>
      <c r="BE106" s="2" t="str">
        <f t="array" ref="BE106">IFERROR(INDEX('CAMAGUI DATA UNIFICADA'!$C$2:$T1007,MATCH(1,($A106='CAMAGUI DATA UNIFICADA'!$A$2:$A1007)*($BD$1='CAMAGUI DATA UNIFICADA'!$B$2:$B1007),0),MATCH(BE$2,'CAMAGUI DATA UNIFICADA'!$C$1:$T$1,0)),"")</f>
        <v/>
      </c>
      <c r="BF106" s="2">
        <f t="array" ref="BF106">IFERROR(INDEX('CAMAGUI DATA UNIFICADA'!$C$2:$T1007,MATCH(1,($A106='CAMAGUI DATA UNIFICADA'!$A$2:$A1007)*($BD$1='CAMAGUI DATA UNIFICADA'!$B$2:$B1007),0),MATCH(BF$2,'CAMAGUI DATA UNIFICADA'!$C$1:$T$1,0)),"")</f>
        <v>2225</v>
      </c>
      <c r="BG106" s="2" t="str">
        <f t="array" ref="BG106">IFERROR(INDEX('CAMAGUI DATA UNIFICADA'!$C$2:$T1007,MATCH(1,($A106='CAMAGUI DATA UNIFICADA'!$A$2:$A1007)*($BD$1='CAMAGUI DATA UNIFICADA'!$B$2:$B1007),0),MATCH(BG$2,'CAMAGUI DATA UNIFICADA'!$C$1:$T$1,0)),"")</f>
        <v>SKR OPTILINE E</v>
      </c>
      <c r="BH106" s="139">
        <f t="array" ref="BH106">IFERROR(INDEX('CAMAGUI DATA UNIFICADA'!$C$2:$T1007,MATCH(1,($A106='CAMAGUI DATA UNIFICADA'!$A$2:$A1007)*($BD$1='CAMAGUI DATA UNIFICADA'!$B$2:$B1007),0),MATCH(BH$2,'CAMAGUI DATA UNIFICADA'!$C$1:$T$1,0)),"")</f>
        <v>2625.5</v>
      </c>
      <c r="BI106" s="2">
        <f t="array" ref="BI106">IFERROR(INDEX('CAMAGUI DATA UNIFICADA'!$C$2:$T1007,MATCH(1,($A106='CAMAGUI DATA UNIFICADA'!$A$2:$A1007)*($BD$1='CAMAGUI DATA UNIFICADA'!$B$2:$B1007),0),MATCH(BI$2,'CAMAGUI DATA UNIFICADA'!$C$1:$T$1,0)),"")</f>
        <v>30.9</v>
      </c>
      <c r="BJ106" s="2">
        <f t="array" ref="BJ106">IFERROR(INDEX('CAMAGUI DATA UNIFICADA'!$C$2:$T1007,MATCH(1,($A106='CAMAGUI DATA UNIFICADA'!$A$2:$A1007)*($BD$1='CAMAGUI DATA UNIFICADA'!$B$2:$B1007),0),MATCH(BJ$2,'CAMAGUI DATA UNIFICADA'!$C$1:$T$1,0)),"")</f>
        <v>5.65</v>
      </c>
      <c r="BK106" s="33">
        <f t="array" ref="BK106">IFERROR(INDEX('CAMAGUI DATA UNIFICADA'!$C$2:$T1007,MATCH(1,($A106='CAMAGUI DATA UNIFICADA'!$A$2:$A1007)*($BD$1='CAMAGUI DATA UNIFICADA'!$B$2:$B1007),0),MATCH(BK$2,'CAMAGUI DATA UNIFICADA'!$C$1:$T$1,0)),"")</f>
        <v>2.574</v>
      </c>
      <c r="BL106" s="60">
        <f t="array" ref="BL106">IFERROR(INDEX('CAMAGUI DATA UNIFICADA'!$C$2:$T1007,MATCH(1,($A106='CAMAGUI DATA UNIFICADA'!$A$2:$A1007)*($BD$1='CAMAGUI DATA UNIFICADA'!$B$2:$B1007),0),MATCH(BL$2,'CAMAGUI DATA UNIFICADA'!$C$1:$T$1,0)),"")</f>
        <v>0</v>
      </c>
      <c r="BM106" s="33" t="str">
        <f t="array" ref="BM106">IFERROR(INDEX('CAMAGUI DATA UNIFICADA'!$C$2:$T1007,MATCH(1,($A106='CAMAGUI DATA UNIFICADA'!$A$2:$A1007)*($BD$1='CAMAGUI DATA UNIFICADA'!$B$2:$B1007),0),MATCH(BM$2,'CAMAGUI DATA UNIFICADA'!$C$1:$T$1,0)),"")</f>
        <v/>
      </c>
      <c r="BN106" s="23">
        <f t="array" ref="BN106">IFERROR(INDEX('CAMAGUI DATA UNIFICADA'!$C$2:$T1007,MATCH(1,($A106='CAMAGUI DATA UNIFICADA'!$A$2:$A1007)*($BD$1='CAMAGUI DATA UNIFICADA'!$B$2:$B1007),0),MATCH(BN$2,'CAMAGUI DATA UNIFICADA'!$C$1:$T$1,0)),"")</f>
        <v>0</v>
      </c>
      <c r="BO106" s="23" t="str">
        <f t="array" ref="BO106">IFERROR(INDEX('CAMAGUI DATA UNIFICADA'!$C$2:$T1007,MATCH(1,($A106='CAMAGUI DATA UNIFICADA'!$A$2:$A1007)*($BD$1='CAMAGUI DATA UNIFICADA'!$B$2:$B1007),0),MATCH(BO$2,'CAMAGUI DATA UNIFICADA'!$C$1:$T$1,0)),"")</f>
        <v/>
      </c>
      <c r="BP106" s="60">
        <f t="array" ref="BP106">IFERROR(INDEX('CAMAGUI DATA UNIFICADA'!$C$2:$T1007,MATCH(1,($A106='CAMAGUI DATA UNIFICADA'!$A$2:$A1007)*($BD$1='CAMAGUI DATA UNIFICADA'!$B$2:$B1007),0),MATCH(BP$2,'CAMAGUI DATA UNIFICADA'!$C$1:$T$1,0)),"")</f>
        <v>0</v>
      </c>
      <c r="BQ106" s="2" t="str">
        <f t="array" ref="BQ106">IFERROR(INDEX('CAMAGUI DATA UNIFICADA'!$C$2:$T1007,MATCH(1,($A106='CAMAGUI DATA UNIFICADA'!$A$2:$A1007)*($BD$1='CAMAGUI DATA UNIFICADA'!$B$2:$B1007),0),MATCH(BQ$2,'CAMAGUI DATA UNIFICADA'!$C$1:$T$1,0)),"")</f>
        <v/>
      </c>
      <c r="BR106" s="2">
        <f t="array" ref="BR106">IFERROR(INDEX('CAMAGUI DATA UNIFICADA'!$C$2:$T1007,MATCH(1,($A106='CAMAGUI DATA UNIFICADA'!$A$2:$A1007)*($BD$1='CAMAGUI DATA UNIFICADA'!$B$2:$B1007),0),MATCH(BR$2,'CAMAGUI DATA UNIFICADA'!$C$1:$T$1,0)),"")</f>
        <v>30.9</v>
      </c>
      <c r="BS106" s="33">
        <f t="array" ref="BS106">IFERROR(INDEX('CAMAGUI DATA UNIFICADA'!$C$2:$T1007,MATCH(1,($A106='CAMAGUI DATA UNIFICADA'!$A$2:$A1007)*($BD$1='CAMAGUI DATA UNIFICADA'!$B$2:$B1007),0),MATCH(BS$2,'CAMAGUI DATA UNIFICADA'!$C$1:$T$1,0)),"")</f>
        <v>2.574</v>
      </c>
      <c r="BT106" s="60">
        <f t="array" ref="BT106">IFERROR(INDEX('CAMAGUI DATA UNIFICADA'!$C$2:$T1007,MATCH(1,($A106='CAMAGUI DATA UNIFICADA'!$A$2:$A1007)*($BD$1='CAMAGUI DATA UNIFICADA'!$B$2:$B1007),0),MATCH(BT$2,'CAMAGUI DATA UNIFICADA'!$C$1:$T$1,0)),"")</f>
        <v>-8.969064004</v>
      </c>
      <c r="BU106" s="140">
        <f t="array" ref="BU106">IFERROR(INDEX('CAMAGUI DATA UNIFICADA'!$C$2:$T1007,MATCH(1,($A106='CAMAGUI DATA UNIFICADA'!$A$2:$A1007)*($BD$1='CAMAGUI DATA UNIFICADA'!$B$2:$B1007),0),MATCH(BU$2,'CAMAGUI DATA UNIFICADA'!$C$1:$T$1,0)),"")</f>
        <v>-2.242266001</v>
      </c>
      <c r="BV106" s="138" t="str">
        <f t="array" ref="BV106">IFERROR(INDEX('CAMAGUI DATA UNIFICADA'!$C$2:$T1007,MATCH(1,($A106='CAMAGUI DATA UNIFICADA'!$A$2:$A1007)*($BV$1='CAMAGUI DATA UNIFICADA'!$B$2:$B1007),0),MATCH(BV$2,'CAMAGUI DATA UNIFICADA'!$C$1:$T$1,0)),"")</f>
        <v>CA5101124</v>
      </c>
      <c r="BW106" s="2" t="str">
        <f t="array" ref="BW106">IFERROR(INDEX('CAMAGUI DATA UNIFICADA'!$C$2:$T1007,MATCH(1,($A106='CAMAGUI DATA UNIFICADA'!$A$2:$A1007)*($BV$1='CAMAGUI DATA UNIFICADA'!$B$2:$B1007),0),MATCH(BW$2,'CAMAGUI DATA UNIFICADA'!$C$1:$T$1,0)),"")</f>
        <v/>
      </c>
      <c r="BX106" s="2">
        <f t="array" ref="BX106">IFERROR(INDEX('CAMAGUI DATA UNIFICADA'!$C$2:$T1007,MATCH(1,($A106='CAMAGUI DATA UNIFICADA'!$A$2:$A1007)*($BV$1='CAMAGUI DATA UNIFICADA'!$B$2:$B1007),0),MATCH(BX$2,'CAMAGUI DATA UNIFICADA'!$C$1:$T$1,0)),"")</f>
        <v>2225</v>
      </c>
      <c r="BY106" s="2" t="str">
        <f t="array" ref="BY106">IFERROR(INDEX('CAMAGUI DATA UNIFICADA'!$C$2:$T1007,MATCH(1,($A106='CAMAGUI DATA UNIFICADA'!$A$2:$A1007)*($BV$1='CAMAGUI DATA UNIFICADA'!$B$2:$B1007),0),MATCH(BY$2,'CAMAGUI DATA UNIFICADA'!$C$1:$T$1,0)),"")</f>
        <v>SKR OPTILINE E</v>
      </c>
      <c r="BZ106" s="139">
        <f t="array" ref="BZ106">IFERROR(INDEX('CAMAGUI DATA UNIFICADA'!$C$2:$T1007,MATCH(1,($A106='CAMAGUI DATA UNIFICADA'!$A$2:$A1007)*($BV$1='CAMAGUI DATA UNIFICADA'!$B$2:$B1007),0),MATCH(BZ$2,'CAMAGUI DATA UNIFICADA'!$C$1:$T$1,0)),"")</f>
        <v>2625.5</v>
      </c>
      <c r="CA106" s="2">
        <f t="array" ref="CA106">IFERROR(INDEX('CAMAGUI DATA UNIFICADA'!$C$2:$T1007,MATCH(1,($A106='CAMAGUI DATA UNIFICADA'!$A$2:$A1007)*($BV$1='CAMAGUI DATA UNIFICADA'!$B$2:$B1007),0),MATCH(CA$2,'CAMAGUI DATA UNIFICADA'!$C$1:$T$1,0)),"")</f>
        <v>31.58</v>
      </c>
      <c r="CB106" s="2">
        <f t="array" ref="CB106">IFERROR(INDEX('CAMAGUI DATA UNIFICADA'!$C$2:$T1007,MATCH(1,($A106='CAMAGUI DATA UNIFICADA'!$A$2:$A1007)*($BV$1='CAMAGUI DATA UNIFICADA'!$B$2:$B1007),0),MATCH(CB$2,'CAMAGUI DATA UNIFICADA'!$C$1:$T$1,0)),"")</f>
        <v>4.49</v>
      </c>
      <c r="CC106" s="33">
        <f t="array" ref="CC106">IFERROR(INDEX('CAMAGUI DATA UNIFICADA'!$C$2:$T1007,MATCH(1,($A106='CAMAGUI DATA UNIFICADA'!$A$2:$A1007)*($BV$1='CAMAGUI DATA UNIFICADA'!$B$2:$B1007),0),MATCH(CC$2,'CAMAGUI DATA UNIFICADA'!$C$1:$T$1,0)),"")</f>
        <v>2.5932</v>
      </c>
      <c r="CD106" s="60">
        <f t="array" ref="CD106">IFERROR(INDEX('CAMAGUI DATA UNIFICADA'!$C$2:$T1007,MATCH(1,($A106='CAMAGUI DATA UNIFICADA'!$A$2:$A1007)*($BV$1='CAMAGUI DATA UNIFICADA'!$B$2:$B1007),0),MATCH(CD$2,'CAMAGUI DATA UNIFICADA'!$C$1:$T$1,0)),"")</f>
        <v>0</v>
      </c>
      <c r="CE106" s="33" t="str">
        <f t="array" ref="CE106">IFERROR(INDEX('CAMAGUI DATA UNIFICADA'!$C$2:$T1007,MATCH(1,($A106='CAMAGUI DATA UNIFICADA'!$A$2:$A1007)*($BV$1='CAMAGUI DATA UNIFICADA'!$B$2:$B1007),0),MATCH(CE$2,'CAMAGUI DATA UNIFICADA'!$C$1:$T$1,0)),"")</f>
        <v/>
      </c>
      <c r="CF106" s="23">
        <f t="array" ref="CF106">IFERROR(INDEX('CAMAGUI DATA UNIFICADA'!$C$2:$T1007,MATCH(1,($A106='CAMAGUI DATA UNIFICADA'!$A$2:$A1007)*($BV$1='CAMAGUI DATA UNIFICADA'!$B$2:$B1007),0),MATCH(CF$2,'CAMAGUI DATA UNIFICADA'!$C$1:$T$1,0)),"")</f>
        <v>0</v>
      </c>
      <c r="CG106" s="23" t="str">
        <f t="array" ref="CG106">IFERROR(INDEX('CAMAGUI DATA UNIFICADA'!$C$2:$T1007,MATCH(1,($A106='CAMAGUI DATA UNIFICADA'!$A$2:$A1007)*($BV$1='CAMAGUI DATA UNIFICADA'!$B$2:$B1007),0),MATCH(CG$2,'CAMAGUI DATA UNIFICADA'!$C$1:$T$1,0)),"")</f>
        <v/>
      </c>
      <c r="CH106" s="60">
        <f t="array" ref="CH106">IFERROR(INDEX('CAMAGUI DATA UNIFICADA'!$C$2:$T1007,MATCH(1,($A106='CAMAGUI DATA UNIFICADA'!$A$2:$A1007)*($BV$1='CAMAGUI DATA UNIFICADA'!$B$2:$B1007),0),MATCH(CH$2,'CAMAGUI DATA UNIFICADA'!$C$1:$T$1,0)),"")</f>
        <v>0</v>
      </c>
      <c r="CI106" s="2" t="str">
        <f t="array" ref="CI106">IFERROR(INDEX('CAMAGUI DATA UNIFICADA'!$C$2:$T1007,MATCH(1,($A106='CAMAGUI DATA UNIFICADA'!$A$2:$A1007)*($BV$1='CAMAGUI DATA UNIFICADA'!$B$2:$B1007),0),MATCH(CI$2,'CAMAGUI DATA UNIFICADA'!$C$1:$T$1,0)),"")</f>
        <v/>
      </c>
      <c r="CJ106" s="2">
        <f t="array" ref="CJ106">IFERROR(INDEX('CAMAGUI DATA UNIFICADA'!$C$2:$T1007,MATCH(1,($A106='CAMAGUI DATA UNIFICADA'!$A$2:$A1007)*($BV$1='CAMAGUI DATA UNIFICADA'!$B$2:$B1007),0),MATCH(CJ$2,'CAMAGUI DATA UNIFICADA'!$C$1:$T$1,0)),"")</f>
        <v>31.58</v>
      </c>
      <c r="CK106" s="33">
        <f t="array" ref="CK106">IFERROR(INDEX('CAMAGUI DATA UNIFICADA'!$C$2:$T1007,MATCH(1,($A106='CAMAGUI DATA UNIFICADA'!$A$2:$A1007)*($BV$1='CAMAGUI DATA UNIFICADA'!$B$2:$B1007),0),MATCH(CK$2,'CAMAGUI DATA UNIFICADA'!$C$1:$T$1,0)),"")</f>
        <v>2.5932</v>
      </c>
      <c r="CL106" s="60">
        <f t="array" ref="CL106">IFERROR(INDEX('CAMAGUI DATA UNIFICADA'!$C$2:$T1007,MATCH(1,($A106='CAMAGUI DATA UNIFICADA'!$A$2:$A1007)*($BV$1='CAMAGUI DATA UNIFICADA'!$B$2:$B1007),0),MATCH(CL$2,'CAMAGUI DATA UNIFICADA'!$C$1:$T$1,0)),"")</f>
        <v>-8.279490075</v>
      </c>
      <c r="CM106" s="140">
        <f t="array" ref="CM106">IFERROR(INDEX('CAMAGUI DATA UNIFICADA'!$C$2:$T1007,MATCH(1,($A106='CAMAGUI DATA UNIFICADA'!$A$2:$A1007)*($BV$1='CAMAGUI DATA UNIFICADA'!$B$2:$B1007),0),MATCH(CM$2,'CAMAGUI DATA UNIFICADA'!$C$1:$T$1,0)),"")</f>
        <v>-2.069872519</v>
      </c>
      <c r="CN106" s="138" t="str">
        <f t="array" ref="CN106">IFERROR(INDEX('CAMAGUI DATA UNIFICADA'!$C$2:$T1007,MATCH(1,($A106='CAMAGUI DATA UNIFICADA'!$A$2:$A1007)*($CN$1='CAMAGUI DATA UNIFICADA'!$B$2:$B1007),0),MATCH(CN$2,'CAMAGUI DATA UNIFICADA'!$C$1:$T$1,0)),"")</f>
        <v>CA6141124</v>
      </c>
      <c r="CO106" s="2">
        <f t="array" ref="CO106">IFERROR(INDEX('CAMAGUI DATA UNIFICADA'!$C$2:$T1007,MATCH(1,($A106='CAMAGUI DATA UNIFICADA'!$A$2:$A1007)*($CN$1='CAMAGUI DATA UNIFICADA'!$B$2:$B1007),0),MATCH(CO$2,'CAMAGUI DATA UNIFICADA'!$C$1:$T$1,0)),"")</f>
        <v>575</v>
      </c>
      <c r="CP106" s="2">
        <f t="array" ref="CP106">IFERROR(INDEX('CAMAGUI DATA UNIFICADA'!$C$2:$T1007,MATCH(1,($A106='CAMAGUI DATA UNIFICADA'!$A$2:$A1007)*($CN$1='CAMAGUI DATA UNIFICADA'!$B$2:$B1007),0),MATCH(CP$2,'CAMAGUI DATA UNIFICADA'!$C$1:$T$1,0)),"")</f>
        <v>4000</v>
      </c>
      <c r="CQ106" s="2" t="str">
        <f t="array" ref="CQ106">IFERROR(INDEX('CAMAGUI DATA UNIFICADA'!$C$2:$T1007,MATCH(1,($A106='CAMAGUI DATA UNIFICADA'!$A$2:$A1007)*($CN$1='CAMAGUI DATA UNIFICADA'!$B$2:$B1007),0),MATCH(CQ$2,'CAMAGUI DATA UNIFICADA'!$C$1:$T$1,0)),"")</f>
        <v>SKR MAST E AD</v>
      </c>
      <c r="CR106" s="139">
        <f t="array" ref="CR106">IFERROR(INDEX('CAMAGUI DATA UNIFICADA'!$C$2:$T1007,MATCH(1,($A106='CAMAGUI DATA UNIFICADA'!$A$2:$A1007)*($CN$1='CAMAGUI DATA UNIFICADA'!$B$2:$B1007),0),MATCH(CR$2,'CAMAGUI DATA UNIFICADA'!$C$1:$T$1,0)),"")</f>
        <v>4094.4</v>
      </c>
      <c r="CS106" s="2">
        <f t="array" ref="CS106">IFERROR(INDEX('CAMAGUI DATA UNIFICADA'!$C$2:$T1007,MATCH(1,($A106='CAMAGUI DATA UNIFICADA'!$A$2:$A1007)*($CN$1='CAMAGUI DATA UNIFICADA'!$B$2:$B1007),0),MATCH(CS$2,'CAMAGUI DATA UNIFICADA'!$C$1:$T$1,0)),"")</f>
        <v>27.42</v>
      </c>
      <c r="CT106" s="2">
        <f t="array" ref="CT106">IFERROR(INDEX('CAMAGUI DATA UNIFICADA'!$C$2:$T1007,MATCH(1,($A106='CAMAGUI DATA UNIFICADA'!$A$2:$A1007)*($CN$1='CAMAGUI DATA UNIFICADA'!$B$2:$B1007),0),MATCH(CT$2,'CAMAGUI DATA UNIFICADA'!$C$1:$T$1,0)),"")</f>
        <v>2.87</v>
      </c>
      <c r="CU106" s="33">
        <f t="array" ref="CU106">IFERROR(INDEX('CAMAGUI DATA UNIFICADA'!$C$2:$T1007,MATCH(1,($A106='CAMAGUI DATA UNIFICADA'!$A$2:$A1007)*($CN$1='CAMAGUI DATA UNIFICADA'!$B$2:$B1007),0),MATCH(CU$2,'CAMAGUI DATA UNIFICADA'!$C$1:$T$1,0)),"")</f>
        <v>2.93376</v>
      </c>
      <c r="CV106" s="60">
        <f t="array" ref="CV106">IFERROR(INDEX('CAMAGUI DATA UNIFICADA'!$C$2:$T1007,MATCH(1,($A106='CAMAGUI DATA UNIFICADA'!$A$2:$A1007)*($CN$1='CAMAGUI DATA UNIFICADA'!$B$2:$B1007),0),MATCH(CV$2,'CAMAGUI DATA UNIFICADA'!$C$1:$T$1,0)),"")</f>
        <v>714785.6274</v>
      </c>
      <c r="CW106" s="33" t="str">
        <f t="array" ref="CW106">IFERROR(INDEX('CAMAGUI DATA UNIFICADA'!$C$2:$T1007,MATCH(1,($A106='CAMAGUI DATA UNIFICADA'!$A$2:$A1007)*($CN$1='CAMAGUI DATA UNIFICADA'!$B$2:$B1007),0),MATCH(CW$2,'CAMAGUI DATA UNIFICADA'!$C$1:$T$1,0)),"")</f>
        <v/>
      </c>
      <c r="CX106" s="23">
        <f t="array" ref="CX106">IFERROR(INDEX('CAMAGUI DATA UNIFICADA'!$C$2:$T1007,MATCH(1,($A106='CAMAGUI DATA UNIFICADA'!$A$2:$A1007)*($CN$1='CAMAGUI DATA UNIFICADA'!$B$2:$B1007),0),MATCH(CX$2,'CAMAGUI DATA UNIFICADA'!$C$1:$T$1,0)),"")</f>
        <v>0.7942062526</v>
      </c>
      <c r="CY106" s="23" t="str">
        <f t="array" ref="CY106">IFERROR(INDEX('CAMAGUI DATA UNIFICADA'!$C$2:$T1007,MATCH(1,($A106='CAMAGUI DATA UNIFICADA'!$A$2:$A1007)*($CN$1='CAMAGUI DATA UNIFICADA'!$B$2:$B1007),0),MATCH(CY$2,'CAMAGUI DATA UNIFICADA'!$C$1:$T$1,0)),"")</f>
        <v/>
      </c>
      <c r="CZ106" s="60">
        <f t="array" ref="CZ106">IFERROR(INDEX('CAMAGUI DATA UNIFICADA'!$C$2:$T1007,MATCH(1,($A106='CAMAGUI DATA UNIFICADA'!$A$2:$A1007)*($CN$1='CAMAGUI DATA UNIFICADA'!$B$2:$B1007),0),MATCH(CZ$2,'CAMAGUI DATA UNIFICADA'!$C$1:$T$1,0)),"")</f>
        <v>0</v>
      </c>
      <c r="DA106" s="2" t="str">
        <f t="array" ref="DA106">IFERROR(INDEX('CAMAGUI DATA UNIFICADA'!$C$2:$T1007,MATCH(1,($A106='CAMAGUI DATA UNIFICADA'!$A$2:$A1007)*($CN$1='CAMAGUI DATA UNIFICADA'!$B$2:$B1007),0),MATCH(DA$2,'CAMAGUI DATA UNIFICADA'!$C$1:$T$1,0)),"")</f>
        <v/>
      </c>
      <c r="DB106" s="2">
        <f t="array" ref="DB106">IFERROR(INDEX('CAMAGUI DATA UNIFICADA'!$C$2:$T1007,MATCH(1,($A106='CAMAGUI DATA UNIFICADA'!$A$2:$A1007)*($CN$1='CAMAGUI DATA UNIFICADA'!$B$2:$B1007),0),MATCH(DB$2,'CAMAGUI DATA UNIFICADA'!$C$1:$T$1,0)),"")</f>
        <v>27.42</v>
      </c>
      <c r="DC106" s="33">
        <f t="array" ref="DC106">IFERROR(INDEX('CAMAGUI DATA UNIFICADA'!$C$2:$T1007,MATCH(1,($A106='CAMAGUI DATA UNIFICADA'!$A$2:$A1007)*($CN$1='CAMAGUI DATA UNIFICADA'!$B$2:$B1007),0),MATCH(DC$2,'CAMAGUI DATA UNIFICADA'!$C$1:$T$1,0)),"")</f>
        <v>2.93376</v>
      </c>
      <c r="DD106" s="60">
        <f t="array" ref="DD106">IFERROR(INDEX('CAMAGUI DATA UNIFICADA'!$C$2:$T1007,MATCH(1,($A106='CAMAGUI DATA UNIFICADA'!$A$2:$A1007)*($CN$1='CAMAGUI DATA UNIFICADA'!$B$2:$B1007),0),MATCH(DD$2,'CAMAGUI DATA UNIFICADA'!$C$1:$T$1,0)),"")</f>
        <v>-11.26099168</v>
      </c>
      <c r="DE106" s="140">
        <f t="array" ref="DE106">IFERROR(INDEX('CAMAGUI DATA UNIFICADA'!$C$2:$T1007,MATCH(1,($A106='CAMAGUI DATA UNIFICADA'!$A$2:$A1007)*($CN$1='CAMAGUI DATA UNIFICADA'!$B$2:$B1007),0),MATCH(DE$2,'CAMAGUI DATA UNIFICADA'!$C$1:$T$1,0)),"")</f>
        <v>-146.5652479</v>
      </c>
      <c r="DF106" s="138" t="str">
        <f t="array" ref="DF106">IFERROR(INDEX('CAMAGUI DATA UNIFICADA'!$C$2:$T1007,MATCH(1,($A106='CAMAGUI DATA UNIFICADA'!$A$2:$A1007)*($DF$1='CAMAGUI DATA UNIFICADA'!$B$2:$B1007),0),MATCH(DF$2,'CAMAGUI DATA UNIFICADA'!$C$1:$T$1,0)),"")</f>
        <v/>
      </c>
      <c r="DG106" s="2" t="str">
        <f t="array" ref="DG106">IFERROR(INDEX('CAMAGUI DATA UNIFICADA'!$C$2:$T1007,MATCH(1,($A106='CAMAGUI DATA UNIFICADA'!$A$2:$A1007)*($DF$1='CAMAGUI DATA UNIFICADA'!$B$2:$B1007),0),MATCH(DG$2,'CAMAGUI DATA UNIFICADA'!$C$1:$T$1,0)),"")</f>
        <v/>
      </c>
      <c r="DH106" s="2" t="str">
        <f t="array" ref="DH106">IFERROR(INDEX('CAMAGUI DATA UNIFICADA'!$C$2:$T1007,MATCH(1,($A106='CAMAGUI DATA UNIFICADA'!$A$2:$A1007)*($DF$1='CAMAGUI DATA UNIFICADA'!$B$2:$B1007),0),MATCH(DH$2,'CAMAGUI DATA UNIFICADA'!$C$1:$T$1,0)),"")</f>
        <v/>
      </c>
      <c r="DI106" s="2" t="str">
        <f t="array" ref="DI106">IFERROR(INDEX('CAMAGUI DATA UNIFICADA'!$C$2:$T1007,MATCH(1,($A106='CAMAGUI DATA UNIFICADA'!$A$2:$A1007)*($DF$1='CAMAGUI DATA UNIFICADA'!$B$2:$B1007),0),MATCH(DI$2,'CAMAGUI DATA UNIFICADA'!$C$1:$T$1,0)),"")</f>
        <v/>
      </c>
      <c r="DJ106" s="139" t="str">
        <f t="array" ref="DJ106">IFERROR(INDEX('CAMAGUI DATA UNIFICADA'!$C$2:$T1007,MATCH(1,($A106='CAMAGUI DATA UNIFICADA'!$A$2:$A1007)*($DF$1='CAMAGUI DATA UNIFICADA'!$B$2:$B1007),0),MATCH(DJ$2,'CAMAGUI DATA UNIFICADA'!$C$1:$T$1,0)),"")</f>
        <v/>
      </c>
      <c r="DK106" s="2" t="str">
        <f t="array" ref="DK106">IFERROR(INDEX('CAMAGUI DATA UNIFICADA'!$C$2:$T1007,MATCH(1,($A106='CAMAGUI DATA UNIFICADA'!$A$2:$A1007)*($DF$1='CAMAGUI DATA UNIFICADA'!$B$2:$B1007),0),MATCH(DK$2,'CAMAGUI DATA UNIFICADA'!$C$1:$T$1,0)),"")</f>
        <v/>
      </c>
      <c r="DL106" s="2" t="str">
        <f t="array" ref="DL106">IFERROR(INDEX('CAMAGUI DATA UNIFICADA'!$C$2:$T1007,MATCH(1,($A106='CAMAGUI DATA UNIFICADA'!$A$2:$A1007)*($DF$1='CAMAGUI DATA UNIFICADA'!$B$2:$B1007),0),MATCH(DL$2,'CAMAGUI DATA UNIFICADA'!$C$1:$T$1,0)),"")</f>
        <v/>
      </c>
      <c r="DM106" s="33" t="str">
        <f t="array" ref="DM106">IFERROR(INDEX('CAMAGUI DATA UNIFICADA'!$C$2:$T1007,MATCH(1,($A106='CAMAGUI DATA UNIFICADA'!$A$2:$A1007)*($DF$1='CAMAGUI DATA UNIFICADA'!$B$2:$B1007),0),MATCH(DM$2,'CAMAGUI DATA UNIFICADA'!$C$1:$T$1,0)),"")</f>
        <v/>
      </c>
      <c r="DN106" s="60" t="str">
        <f t="array" ref="DN106">IFERROR(INDEX('CAMAGUI DATA UNIFICADA'!$C$2:$T1007,MATCH(1,($A106='CAMAGUI DATA UNIFICADA'!$A$2:$A1007)*($DF$1='CAMAGUI DATA UNIFICADA'!$B$2:$B1007),0),MATCH(DN$2,'CAMAGUI DATA UNIFICADA'!$C$1:$T$1,0)),"")</f>
        <v/>
      </c>
      <c r="DO106" s="33" t="str">
        <f t="array" ref="DO106">IFERROR(INDEX('CAMAGUI DATA UNIFICADA'!$C$2:$T1007,MATCH(1,($A106='CAMAGUI DATA UNIFICADA'!$A$2:$A1007)*($DF$1='CAMAGUI DATA UNIFICADA'!$B$2:$B1007),0),MATCH(DO$2,'CAMAGUI DATA UNIFICADA'!$C$1:$T$1,0)),"")</f>
        <v/>
      </c>
      <c r="DP106" s="23" t="str">
        <f t="array" ref="DP106">IFERROR(INDEX('CAMAGUI DATA UNIFICADA'!$C$2:$T1007,MATCH(1,($A106='CAMAGUI DATA UNIFICADA'!$A$2:$A1007)*($DF$1='CAMAGUI DATA UNIFICADA'!$B$2:$B1007),0),MATCH(DP$2,'CAMAGUI DATA UNIFICADA'!$C$1:$T$1,0)),"")</f>
        <v/>
      </c>
      <c r="DQ106" s="23" t="str">
        <f t="array" ref="DQ106">IFERROR(INDEX('CAMAGUI DATA UNIFICADA'!$C$2:$T1007,MATCH(1,($A106='CAMAGUI DATA UNIFICADA'!$A$2:$A1007)*($DF$1='CAMAGUI DATA UNIFICADA'!$B$2:$B1007),0),MATCH(DQ$2,'CAMAGUI DATA UNIFICADA'!$C$1:$T$1,0)),"")</f>
        <v/>
      </c>
      <c r="DR106" s="2" t="str">
        <f t="array" ref="DR106">IFERROR(INDEX('CAMAGUI DATA UNIFICADA'!$C$2:$T1007,MATCH(1,($A106='CAMAGUI DATA UNIFICADA'!$A$2:$A1007)*($DF$1='CAMAGUI DATA UNIFICADA'!$B$2:$B1007),0),MATCH(DR$2,'CAMAGUI DATA UNIFICADA'!$C$1:$T$1,0)),"")</f>
        <v/>
      </c>
      <c r="DS106" s="2" t="str">
        <f t="array" ref="DS106">IFERROR(INDEX('CAMAGUI DATA UNIFICADA'!$C$2:$T1007,MATCH(1,($A106='CAMAGUI DATA UNIFICADA'!$A$2:$A1007)*($DF$1='CAMAGUI DATA UNIFICADA'!$B$2:$B1007),0),MATCH(DS$2,'CAMAGUI DATA UNIFICADA'!$C$1:$T$1,0)),"")</f>
        <v/>
      </c>
      <c r="DT106" s="2" t="str">
        <f t="array" ref="DT106">IFERROR(INDEX('CAMAGUI DATA UNIFICADA'!$C$2:$T1007,MATCH(1,($A106='CAMAGUI DATA UNIFICADA'!$A$2:$A1007)*($DF$1='CAMAGUI DATA UNIFICADA'!$B$2:$B1007),0),MATCH(DT$2,'CAMAGUI DATA UNIFICADA'!$C$1:$T$1,0)),"")</f>
        <v/>
      </c>
      <c r="DU106" s="33" t="str">
        <f t="array" ref="DU106">IFERROR(INDEX('CAMAGUI DATA UNIFICADA'!$C$2:$T1007,MATCH(1,($A106='CAMAGUI DATA UNIFICADA'!$A$2:$A1007)*($DF$1='CAMAGUI DATA UNIFICADA'!$B$2:$B1007),0),MATCH(DU$2,'CAMAGUI DATA UNIFICADA'!$C$1:$T$1,0)),"")</f>
        <v/>
      </c>
      <c r="DV106" s="60" t="str">
        <f t="array" ref="DV106">IFERROR(INDEX('CAMAGUI DATA UNIFICADA'!$C$2:$T1007,MATCH(1,($A106='CAMAGUI DATA UNIFICADA'!$A$2:$A1007)*($DF$1='CAMAGUI DATA UNIFICADA'!$B$2:$B1007),0),MATCH(DV$2,'CAMAGUI DATA UNIFICADA'!$C$1:$T$1,0)),"")</f>
        <v/>
      </c>
      <c r="DW106" s="140" t="str">
        <f t="array" ref="DW106">IFERROR(INDEX('CAMAGUI DATA UNIFICADA'!$C$2:$T1007,MATCH(1,($A106='CAMAGUI DATA UNIFICADA'!$A$2:$A1007)*($DF$1='CAMAGUI DATA UNIFICADA'!$B$2:$B1007),0),MATCH(DW$2,'CAMAGUI DATA UNIFICADA'!$C$1:$T$1,0)),"")</f>
        <v/>
      </c>
      <c r="DX106" s="144" t="str">
        <f t="array" ref="DX106">IFERROR(INDEX('CAMAGUI DATA UNIFICADA'!$C$2:$T1007,MATCH(1,($A106='CAMAGUI DATA UNIFICADA'!$A$2:$A1007)*($DX$1='CAMAGUI DATA UNIFICADA'!$B$2:$B1007),0),MATCH(DX$2,'CAMAGUI DATA UNIFICADA'!$C$1:$T$1,0)),"")</f>
        <v/>
      </c>
      <c r="DY106" s="60" t="str">
        <f t="array" ref="DY106">IFERROR(INDEX('CAMAGUI DATA UNIFICADA'!$C$2:$T1007,MATCH(1,($A106='CAMAGUI DATA UNIFICADA'!$A$2:$A1007)*($DX$1='CAMAGUI DATA UNIFICADA'!$B$2:$B1007),0),MATCH(DY$2,'CAMAGUI DATA UNIFICADA'!$C$1:$T$1,0)),"")</f>
        <v/>
      </c>
      <c r="DZ106" s="60" t="str">
        <f t="array" ref="DZ106">IFERROR(INDEX('CAMAGUI DATA UNIFICADA'!$C$2:$T1007,MATCH(1,($A106='CAMAGUI DATA UNIFICADA'!$A$2:$A1007)*($DX$1='CAMAGUI DATA UNIFICADA'!$B$2:$B1007),0),MATCH(DZ$2,'CAMAGUI DATA UNIFICADA'!$C$1:$T$1,0)),"")</f>
        <v/>
      </c>
      <c r="EA106" s="60" t="str">
        <f t="array" ref="EA106">IFERROR(INDEX('CAMAGUI DATA UNIFICADA'!$C$2:$T1007,MATCH(1,($A106='CAMAGUI DATA UNIFICADA'!$A$2:$A1007)*($DX$1='CAMAGUI DATA UNIFICADA'!$B$2:$B1007),0),MATCH(EA$2,'CAMAGUI DATA UNIFICADA'!$C$1:$T$1,0)),"")</f>
        <v/>
      </c>
      <c r="EB106" s="60" t="str">
        <f t="array" ref="EB106">IFERROR(INDEX('CAMAGUI DATA UNIFICADA'!$C$2:$T1007,MATCH(1,($A106='CAMAGUI DATA UNIFICADA'!$A$2:$A1007)*($DX$1='CAMAGUI DATA UNIFICADA'!$B$2:$B1007),0),MATCH(EB$2,'CAMAGUI DATA UNIFICADA'!$C$1:$T$1,0)),"")</f>
        <v/>
      </c>
      <c r="EC106" s="60" t="str">
        <f t="array" ref="EC106">IFERROR(INDEX('CAMAGUI DATA UNIFICADA'!$C$2:$T1007,MATCH(1,($A106='CAMAGUI DATA UNIFICADA'!$A$2:$A1007)*($DX$1='CAMAGUI DATA UNIFICADA'!$B$2:$B1007),0),MATCH(EC$2,'CAMAGUI DATA UNIFICADA'!$C$1:$T$1,0)),"")</f>
        <v/>
      </c>
      <c r="ED106" s="60" t="str">
        <f t="array" ref="ED106">IFERROR(INDEX('CAMAGUI DATA UNIFICADA'!$C$2:$T1007,MATCH(1,($A106='CAMAGUI DATA UNIFICADA'!$A$2:$A1007)*($DX$1='CAMAGUI DATA UNIFICADA'!$B$2:$B1007),0),MATCH(ED$2,'CAMAGUI DATA UNIFICADA'!$C$1:$T$1,0)),"")</f>
        <v/>
      </c>
      <c r="EE106" s="60" t="str">
        <f t="array" ref="EE106">IFERROR(INDEX('CAMAGUI DATA UNIFICADA'!$C$2:$T1007,MATCH(1,($A106='CAMAGUI DATA UNIFICADA'!$A$2:$A1007)*($DX$1='CAMAGUI DATA UNIFICADA'!$B$2:$B1007),0),MATCH(EE$2,'CAMAGUI DATA UNIFICADA'!$C$1:$T$1,0)),"")</f>
        <v/>
      </c>
      <c r="EF106" s="60" t="str">
        <f t="array" ref="EF106">IFERROR(INDEX('CAMAGUI DATA UNIFICADA'!$C$2:$T1007,MATCH(1,($A106='CAMAGUI DATA UNIFICADA'!$A$2:$A1007)*($DX$1='CAMAGUI DATA UNIFICADA'!$B$2:$B1007),0),MATCH(EF$2,'CAMAGUI DATA UNIFICADA'!$C$1:$T$1,0)),"")</f>
        <v/>
      </c>
      <c r="EG106" s="60" t="str">
        <f t="array" ref="EG106">IFERROR(INDEX('CAMAGUI DATA UNIFICADA'!$C$2:$T1007,MATCH(1,($A106='CAMAGUI DATA UNIFICADA'!$A$2:$A1007)*($DX$1='CAMAGUI DATA UNIFICADA'!$B$2:$B1007),0),MATCH(EG$2,'CAMAGUI DATA UNIFICADA'!$C$1:$T$1,0)),"")</f>
        <v/>
      </c>
      <c r="EH106" s="60" t="str">
        <f t="array" ref="EH106">IFERROR(INDEX('CAMAGUI DATA UNIFICADA'!$C$2:$T1007,MATCH(1,($A106='CAMAGUI DATA UNIFICADA'!$A$2:$A1007)*($DX$1='CAMAGUI DATA UNIFICADA'!$B$2:$B1007),0),MATCH(EH$2,'CAMAGUI DATA UNIFICADA'!$C$1:$T$1,0)),"")</f>
        <v/>
      </c>
      <c r="EI106" s="60" t="str">
        <f t="array" ref="EI106">IFERROR(INDEX('CAMAGUI DATA UNIFICADA'!$C$2:$T1007,MATCH(1,($A106='CAMAGUI DATA UNIFICADA'!$A$2:$A1007)*($DX$1='CAMAGUI DATA UNIFICADA'!$B$2:$B1007),0),MATCH(EI$2,'CAMAGUI DATA UNIFICADA'!$C$1:$T$1,0)),"")</f>
        <v/>
      </c>
      <c r="EJ106" s="60" t="str">
        <f t="array" ref="EJ106">IFERROR(INDEX('CAMAGUI DATA UNIFICADA'!$C$2:$T1007,MATCH(1,($A106='CAMAGUI DATA UNIFICADA'!$A$2:$A1007)*($DX$1='CAMAGUI DATA UNIFICADA'!$B$2:$B1007),0),MATCH(EJ$2,'CAMAGUI DATA UNIFICADA'!$C$1:$T$1,0)),"")</f>
        <v/>
      </c>
      <c r="EK106" s="60" t="str">
        <f t="array" ref="EK106">IFERROR(INDEX('CAMAGUI DATA UNIFICADA'!$C$2:$T1007,MATCH(1,($A106='CAMAGUI DATA UNIFICADA'!$A$2:$A1007)*($DX$1='CAMAGUI DATA UNIFICADA'!$B$2:$B1007),0),MATCH(EK$2,'CAMAGUI DATA UNIFICADA'!$C$1:$T$1,0)),"")</f>
        <v/>
      </c>
      <c r="EL106" s="60" t="str">
        <f t="array" ref="EL106">IFERROR(INDEX('CAMAGUI DATA UNIFICADA'!$C$2:$T1007,MATCH(1,($A106='CAMAGUI DATA UNIFICADA'!$A$2:$A1007)*($DX$1='CAMAGUI DATA UNIFICADA'!$B$2:$B1007),0),MATCH(EL$2,'CAMAGUI DATA UNIFICADA'!$C$1:$T$1,0)),"")</f>
        <v/>
      </c>
      <c r="EM106" s="60" t="str">
        <f t="array" ref="EM106">IFERROR(INDEX('CAMAGUI DATA UNIFICADA'!$C$2:$T1007,MATCH(1,($A106='CAMAGUI DATA UNIFICADA'!$A$2:$A1007)*($DX$1='CAMAGUI DATA UNIFICADA'!$B$2:$B1007),0),MATCH(EM$2,'CAMAGUI DATA UNIFICADA'!$C$1:$T$1,0)),"")</f>
        <v/>
      </c>
      <c r="EN106" s="60" t="str">
        <f t="array" ref="EN106">IFERROR(INDEX('CAMAGUI DATA UNIFICADA'!$C$2:$T1007,MATCH(1,($A106='CAMAGUI DATA UNIFICADA'!$A$2:$A1007)*($DX$1='CAMAGUI DATA UNIFICADA'!$B$2:$B1007),0),MATCH(EN$2,'CAMAGUI DATA UNIFICADA'!$C$1:$T$1,0)),"")</f>
        <v/>
      </c>
      <c r="EO106" s="140" t="str">
        <f t="array" ref="EO106">IFERROR(INDEX('CAMAGUI DATA UNIFICADA'!$C$2:$T1007,MATCH(1,($A106='CAMAGUI DATA UNIFICADA'!$A$2:$A1007)*($DX$1='CAMAGUI DATA UNIFICADA'!$B$2:$B1007),0),MATCH(EO$2,'CAMAGUI DATA UNIFICADA'!$C$1:$T$1,0)),"")</f>
        <v/>
      </c>
    </row>
    <row r="107">
      <c r="A107" s="137">
        <v>45677.0</v>
      </c>
      <c r="B107" s="138" t="str">
        <f t="array" ref="B107">IFERROR(INDEX('CAMAGUI DATA UNIFICADA'!$C$2:$T1007,MATCH(1,($A107='CAMAGUI DATA UNIFICADA'!$A$2:$A1007)*($B$1='CAMAGUI DATA UNIFICADA'!$B$2:$B1007),0),MATCH(B$2,'CAMAGUI DATA UNIFICADA'!$C$1:$T$1,0)),"")</f>
        <v>CA1101224</v>
      </c>
      <c r="C107" s="2">
        <f t="array" ref="C107">IFERROR(INDEX('CAMAGUI DATA UNIFICADA'!$C$2:$T1007,MATCH(1,($A107='CAMAGUI DATA UNIFICADA'!$A$2:$A1007)*($B$1='CAMAGUI DATA UNIFICADA'!$B$2:$B1007),0),MATCH(C$2,'CAMAGUI DATA UNIFICADA'!$C$1:$T$1,0)),"")</f>
        <v>725</v>
      </c>
      <c r="D107" s="2">
        <f t="array" ref="D107">IFERROR(INDEX('CAMAGUI DATA UNIFICADA'!$C$2:$T1007,MATCH(1,($A107='CAMAGUI DATA UNIFICADA'!$A$2:$A1007)*($B$1='CAMAGUI DATA UNIFICADA'!$B$2:$B1007),0),MATCH(D$2,'CAMAGUI DATA UNIFICADA'!$C$1:$T$1,0)),"")</f>
        <v>5000</v>
      </c>
      <c r="E107" s="2" t="str">
        <f t="array" ref="E107">IFERROR(INDEX('CAMAGUI DATA UNIFICADA'!$C$2:$T1007,MATCH(1,($A107='CAMAGUI DATA UNIFICADA'!$A$2:$A1007)*($B$1='CAMAGUI DATA UNIFICADA'!$B$2:$B1007),0),MATCH(E$2,'CAMAGUI DATA UNIFICADA'!$C$1:$T$1,0)),"")</f>
        <v>SKR OPTILINE E</v>
      </c>
      <c r="F107" s="139">
        <f t="array" ref="F107">IFERROR(INDEX('CAMAGUI DATA UNIFICADA'!$C$2:$T1007,MATCH(1,($A107='CAMAGUI DATA UNIFICADA'!$A$2:$A1007)*($B$1='CAMAGUI DATA UNIFICADA'!$B$2:$B1007),0),MATCH(F$2,'CAMAGUI DATA UNIFICADA'!$C$1:$T$1,0)),"")</f>
        <v>5900</v>
      </c>
      <c r="G107" s="2">
        <f t="array" ref="G107">IFERROR(INDEX('CAMAGUI DATA UNIFICADA'!$C$2:$T1007,MATCH(1,($A107='CAMAGUI DATA UNIFICADA'!$A$2:$A1007)*($B$1='CAMAGUI DATA UNIFICADA'!$B$2:$B1007),0),MATCH(G$2,'CAMAGUI DATA UNIFICADA'!$C$1:$T$1,0)),"")</f>
        <v>17.98</v>
      </c>
      <c r="H107" s="2">
        <f t="array" ref="H107">IFERROR(INDEX('CAMAGUI DATA UNIFICADA'!$C$2:$T1007,MATCH(1,($A107='CAMAGUI DATA UNIFICADA'!$A$2:$A1007)*($B$1='CAMAGUI DATA UNIFICADA'!$B$2:$B1007),0),MATCH(H$2,'CAMAGUI DATA UNIFICADA'!$C$1:$T$1,0)),"")</f>
        <v>4.7</v>
      </c>
      <c r="I107" s="33">
        <f t="array" ref="I107">IFERROR(INDEX('CAMAGUI DATA UNIFICADA'!$C$2:$T1007,MATCH(1,($A107='CAMAGUI DATA UNIFICADA'!$A$2:$A1007)*($B$1='CAMAGUI DATA UNIFICADA'!$B$2:$B1007),0),MATCH(I$2,'CAMAGUI DATA UNIFICADA'!$C$1:$T$1,0)),"")</f>
        <v>3.54216</v>
      </c>
      <c r="J107" s="60">
        <f t="array" ref="J107">IFERROR(INDEX('CAMAGUI DATA UNIFICADA'!$C$2:$T1007,MATCH(1,($A107='CAMAGUI DATA UNIFICADA'!$A$2:$A1007)*($B$1='CAMAGUI DATA UNIFICADA'!$B$2:$B1007),0),MATCH(J$2,'CAMAGUI DATA UNIFICADA'!$C$1:$T$1,0)),"")</f>
        <v>1138361.357</v>
      </c>
      <c r="K107" s="33">
        <f t="array" ref="K107">IFERROR(INDEX('CAMAGUI DATA UNIFICADA'!$C$2:$T1007,MATCH(1,($A107='CAMAGUI DATA UNIFICADA'!$A$2:$A1007)*($B$1='CAMAGUI DATA UNIFICADA'!$B$2:$B1007),0),MATCH(K$2,'CAMAGUI DATA UNIFICADA'!$C$1:$T$1,0)),"")</f>
        <v>0.9456264775</v>
      </c>
      <c r="L107" s="23">
        <f t="array" ref="L107">IFERROR(INDEX('CAMAGUI DATA UNIFICADA'!$C$2:$T1007,MATCH(1,($A107='CAMAGUI DATA UNIFICADA'!$A$2:$A1007)*($B$1='CAMAGUI DATA UNIFICADA'!$B$2:$B1007),0),MATCH(L$2,'CAMAGUI DATA UNIFICADA'!$C$1:$T$1,0)),"")</f>
        <v>0.9106890856</v>
      </c>
      <c r="M107" s="23">
        <f t="array" ref="M107">IFERROR(INDEX('CAMAGUI DATA UNIFICADA'!$C$2:$T1007,MATCH(1,($A107='CAMAGUI DATA UNIFICADA'!$A$2:$A1007)*($B$1='CAMAGUI DATA UNIFICADA'!$B$2:$B1007),0),MATCH(M$2,'CAMAGUI DATA UNIFICADA'!$C$1:$T$1,0)),"")</f>
        <v>0.9</v>
      </c>
      <c r="N107" s="60">
        <f t="array" ref="N107">IFERROR(INDEX('CAMAGUI DATA UNIFICADA'!$C$2:$T1007,MATCH(1,($A107='CAMAGUI DATA UNIFICADA'!$A$2:$A1007)*($B$1='CAMAGUI DATA UNIFICADA'!$B$2:$B1007),0),MATCH(N$2,'CAMAGUI DATA UNIFICADA'!$C$1:$T$1,0)),"")</f>
        <v>137362.6374</v>
      </c>
      <c r="O107" s="2">
        <f t="array" ref="O107">IFERROR(INDEX('CAMAGUI DATA UNIFICADA'!$C$2:$T1007,MATCH(1,($A107='CAMAGUI DATA UNIFICADA'!$A$2:$A1007)*($B$1='CAMAGUI DATA UNIFICADA'!$B$2:$B1007),0),MATCH(O$2,'CAMAGUI DATA UNIFICADA'!$C$1:$T$1,0)),"")</f>
        <v>3</v>
      </c>
      <c r="P107" s="2">
        <f t="array" ref="P107">IFERROR(INDEX('CAMAGUI DATA UNIFICADA'!$C$2:$T1007,MATCH(1,($A107='CAMAGUI DATA UNIFICADA'!$A$2:$A1007)*($B$1='CAMAGUI DATA UNIFICADA'!$B$2:$B1007),0),MATCH(P$2,'CAMAGUI DATA UNIFICADA'!$C$1:$T$1,0)),"")</f>
        <v>20.98</v>
      </c>
      <c r="Q107" s="33">
        <f t="array" ref="Q107">IFERROR(INDEX('CAMAGUI DATA UNIFICADA'!$C$2:$T1007,MATCH(1,($A107='CAMAGUI DATA UNIFICADA'!$A$2:$A1007)*($B$1='CAMAGUI DATA UNIFICADA'!$B$2:$B1007),0),MATCH(Q$2,'CAMAGUI DATA UNIFICADA'!$C$1:$T$1,0)),"")</f>
        <v>3.20592</v>
      </c>
      <c r="R107" s="60">
        <f t="array" ref="R107">IFERROR(INDEX('CAMAGUI DATA UNIFICADA'!$C$2:$T1007,MATCH(1,($A107='CAMAGUI DATA UNIFICADA'!$A$2:$A1007)*($B$1='CAMAGUI DATA UNIFICADA'!$B$2:$B1007),0),MATCH(R$2,'CAMAGUI DATA UNIFICADA'!$C$1:$T$1,0)),"")</f>
        <v>782.5949587</v>
      </c>
      <c r="S107" s="140">
        <f t="array" ref="S107">IFERROR(INDEX('CAMAGUI DATA UNIFICADA'!$C$2:$T1007,MATCH(1,($A107='CAMAGUI DATA UNIFICADA'!$A$2:$A1007)*($B$1='CAMAGUI DATA UNIFICADA'!$B$2:$B1007),0),MATCH(S$2,'CAMAGUI DATA UNIFICADA'!$C$1:$T$1,0)),"")</f>
        <v>14.39873967</v>
      </c>
      <c r="T107" s="138" t="str">
        <f t="array" ref="T107">IFERROR(INDEX('CAMAGUI DATA UNIFICADA'!$C$2:$T1007,MATCH(1,($A107='CAMAGUI DATA UNIFICADA'!$A$2:$A1007)*($T$1='CAMAGUI DATA UNIFICADA'!$B$2:$B1007),0),MATCH(T$2,'CAMAGUI DATA UNIFICADA'!$C$1:$T$1,0)),"")</f>
        <v>CA2101224</v>
      </c>
      <c r="U107" s="2">
        <f t="array" ref="U107">IFERROR(INDEX('CAMAGUI DATA UNIFICADA'!$C$2:$T1007,MATCH(1,($A107='CAMAGUI DATA UNIFICADA'!$A$2:$A1007)*($T$1='CAMAGUI DATA UNIFICADA'!$B$2:$B1007),0),MATCH(U$2,'CAMAGUI DATA UNIFICADA'!$C$1:$T$1,0)),"")</f>
        <v>475</v>
      </c>
      <c r="V107" s="2">
        <f t="array" ref="V107">IFERROR(INDEX('CAMAGUI DATA UNIFICADA'!$C$2:$T1007,MATCH(1,($A107='CAMAGUI DATA UNIFICADA'!$A$2:$A1007)*($T$1='CAMAGUI DATA UNIFICADA'!$B$2:$B1007),0),MATCH(V$2,'CAMAGUI DATA UNIFICADA'!$C$1:$T$1,0)),"")</f>
        <v>3325</v>
      </c>
      <c r="W107" s="2" t="str">
        <f t="array" ref="W107">IFERROR(INDEX('CAMAGUI DATA UNIFICADA'!$C$2:$T1007,MATCH(1,($A107='CAMAGUI DATA UNIFICADA'!$A$2:$A1007)*($T$1='CAMAGUI DATA UNIFICADA'!$B$2:$B1007),0),MATCH(W$2,'CAMAGUI DATA UNIFICADA'!$C$1:$T$1,0)),"")</f>
        <v>SKR MAST E AD</v>
      </c>
      <c r="X107" s="139">
        <f t="array" ref="X107">IFERROR(INDEX('CAMAGUI DATA UNIFICADA'!$C$2:$T1007,MATCH(1,($A107='CAMAGUI DATA UNIFICADA'!$A$2:$A1007)*($T$1='CAMAGUI DATA UNIFICADA'!$B$2:$B1007),0),MATCH(X$2,'CAMAGUI DATA UNIFICADA'!$C$1:$T$1,0)),"")</f>
        <v>3403.47</v>
      </c>
      <c r="Y107" s="2">
        <f t="array" ref="Y107">IFERROR(INDEX('CAMAGUI DATA UNIFICADA'!$C$2:$T1007,MATCH(1,($A107='CAMAGUI DATA UNIFICADA'!$A$2:$A1007)*($T$1='CAMAGUI DATA UNIFICADA'!$B$2:$B1007),0),MATCH(Y$2,'CAMAGUI DATA UNIFICADA'!$C$1:$T$1,0)),"")</f>
        <v>18.23</v>
      </c>
      <c r="Z107" s="2">
        <f t="array" ref="Z107">IFERROR(INDEX('CAMAGUI DATA UNIFICADA'!$C$2:$T1007,MATCH(1,($A107='CAMAGUI DATA UNIFICADA'!$A$2:$A1007)*($T$1='CAMAGUI DATA UNIFICADA'!$B$2:$B1007),0),MATCH(Z$2,'CAMAGUI DATA UNIFICADA'!$C$1:$T$1,0)),"")</f>
        <v>5.02</v>
      </c>
      <c r="AA107" s="2">
        <f t="array" ref="AA107">IFERROR(INDEX('CAMAGUI DATA UNIFICADA'!$C$2:$T1007,MATCH(1,($A107='CAMAGUI DATA UNIFICADA'!$A$2:$A1007)*($T$1='CAMAGUI DATA UNIFICADA'!$B$2:$B1007),0),MATCH(AA$2,'CAMAGUI DATA UNIFICADA'!$C$1:$T$1,0)),"")</f>
        <v>3.50316</v>
      </c>
      <c r="AB107" s="60">
        <f t="array" ref="AB107">IFERROR(INDEX('CAMAGUI DATA UNIFICADA'!$C$2:$T1007,MATCH(1,($A107='CAMAGUI DATA UNIFICADA'!$A$2:$A1007)*($T$1='CAMAGUI DATA UNIFICADA'!$B$2:$B1007),0),MATCH(AB$2,'CAMAGUI DATA UNIFICADA'!$C$1:$T$1,0)),"")</f>
        <v>743784.2327</v>
      </c>
      <c r="AC107" s="33">
        <f t="array" ref="AC107">IFERROR(INDEX('CAMAGUI DATA UNIFICADA'!$C$2:$T1007,MATCH(1,($A107='CAMAGUI DATA UNIFICADA'!$A$2:$A1007)*($T$1='CAMAGUI DATA UNIFICADA'!$B$2:$B1007),0),MATCH(AC$2,'CAMAGUI DATA UNIFICADA'!$C$1:$T$1,0)),"")</f>
        <v>0.8715139442</v>
      </c>
      <c r="AD107" s="23">
        <f t="array" ref="AD107">IFERROR(INDEX('CAMAGUI DATA UNIFICADA'!$C$2:$T1007,MATCH(1,($A107='CAMAGUI DATA UNIFICADA'!$A$2:$A1007)*($T$1='CAMAGUI DATA UNIFICADA'!$B$2:$B1007),0),MATCH(AD$2,'CAMAGUI DATA UNIFICADA'!$C$1:$T$1,0)),"")</f>
        <v>0.7829307713</v>
      </c>
      <c r="AE107" s="23">
        <f t="array" ref="AE107">IFERROR(INDEX('CAMAGUI DATA UNIFICADA'!$C$2:$T1007,MATCH(1,($A107='CAMAGUI DATA UNIFICADA'!$A$2:$A1007)*($T$1='CAMAGUI DATA UNIFICADA'!$B$2:$B1007),0),MATCH(AE$2,'CAMAGUI DATA UNIFICADA'!$C$1:$T$1,0)),"")</f>
        <v>0.8</v>
      </c>
      <c r="AF107" s="60">
        <f t="array" ref="AF107">IFERROR(INDEX('CAMAGUI DATA UNIFICADA'!$C$2:$T1007,MATCH(1,($A107='CAMAGUI DATA UNIFICADA'!$A$2:$A1007)*($T$1='CAMAGUI DATA UNIFICADA'!$B$2:$B1007),0),MATCH(AF$2,'CAMAGUI DATA UNIFICADA'!$C$1:$T$1,0)),"")</f>
        <v>126666.6667</v>
      </c>
      <c r="AG107" s="2">
        <f t="array" ref="AG107">IFERROR(INDEX('CAMAGUI DATA UNIFICADA'!$C$2:$T1007,MATCH(1,($A107='CAMAGUI DATA UNIFICADA'!$A$2:$A1007)*($T$1='CAMAGUI DATA UNIFICADA'!$B$2:$B1007),0),MATCH(AG$2,'CAMAGUI DATA UNIFICADA'!$C$1:$T$1,0)),"")</f>
        <v>3</v>
      </c>
      <c r="AH107" s="2">
        <f t="array" ref="AH107">IFERROR(INDEX('CAMAGUI DATA UNIFICADA'!$C$2:$T1007,MATCH(1,($A107='CAMAGUI DATA UNIFICADA'!$A$2:$A1007)*($T$1='CAMAGUI DATA UNIFICADA'!$B$2:$B1007),0),MATCH(AH$2,'CAMAGUI DATA UNIFICADA'!$C$1:$T$1,0)),"")</f>
        <v>21.23</v>
      </c>
      <c r="AI107" s="33">
        <f t="array" ref="AI107">IFERROR(INDEX('CAMAGUI DATA UNIFICADA'!$C$2:$T1007,MATCH(1,($A107='CAMAGUI DATA UNIFICADA'!$A$2:$A1007)*($T$1='CAMAGUI DATA UNIFICADA'!$B$2:$B1007),0),MATCH(AI$2,'CAMAGUI DATA UNIFICADA'!$C$1:$T$1,0)),"")</f>
        <v>3.31944</v>
      </c>
      <c r="AJ107" s="60">
        <f t="array" ref="AJ107">IFERROR(INDEX('CAMAGUI DATA UNIFICADA'!$C$2:$T1007,MATCH(1,($A107='CAMAGUI DATA UNIFICADA'!$A$2:$A1007)*($T$1='CAMAGUI DATA UNIFICADA'!$B$2:$B1007),0),MATCH(AJ$2,'CAMAGUI DATA UNIFICADA'!$C$1:$T$1,0)),"")</f>
        <v>539.7051553</v>
      </c>
      <c r="AK107" s="140">
        <f t="array" ref="AK107">IFERROR(INDEX('CAMAGUI DATA UNIFICADA'!$C$2:$T1007,MATCH(1,($A107='CAMAGUI DATA UNIFICADA'!$A$2:$A1007)*($T$1='CAMAGUI DATA UNIFICADA'!$B$2:$B1007),0),MATCH(AK$2,'CAMAGUI DATA UNIFICADA'!$C$1:$T$1,0)),"")</f>
        <v>16.17628883</v>
      </c>
      <c r="AL107" s="138" t="str">
        <f t="array" ref="AL107">IFERROR(INDEX('CAMAGUI DATA UNIFICADA'!$C$2:$T1007,MATCH(1,($A107='CAMAGUI DATA UNIFICADA'!$A$2:$A1007)*($AL$1='CAMAGUI DATA UNIFICADA'!$B$2:$B1007),0),MATCH(AL$2,'CAMAGUI DATA UNIFICADA'!$C$1:$T$1,0)),"")</f>
        <v>CA3101224</v>
      </c>
      <c r="AM107" s="2">
        <f t="array" ref="AM107">IFERROR(INDEX('CAMAGUI DATA UNIFICADA'!$C$2:$T1007,MATCH(1,($A107='CAMAGUI DATA UNIFICADA'!$A$2:$A1007)*($AL$1='CAMAGUI DATA UNIFICADA'!$B$2:$B1007),0),MATCH(AM$2,'CAMAGUI DATA UNIFICADA'!$C$1:$T$1,0)),"")</f>
        <v>625</v>
      </c>
      <c r="AN107" s="2">
        <f t="array" ref="AN107">IFERROR(INDEX('CAMAGUI DATA UNIFICADA'!$C$2:$T1007,MATCH(1,($A107='CAMAGUI DATA UNIFICADA'!$A$2:$A1007)*($AL$1='CAMAGUI DATA UNIFICADA'!$B$2:$B1007),0),MATCH(AN$2,'CAMAGUI DATA UNIFICADA'!$C$1:$T$1,0)),"")</f>
        <v>4075</v>
      </c>
      <c r="AO107" s="2" t="str">
        <f t="array" ref="AO107">IFERROR(INDEX('CAMAGUI DATA UNIFICADA'!$C$2:$T1007,MATCH(1,($A107='CAMAGUI DATA UNIFICADA'!$A$2:$A1007)*($AL$1='CAMAGUI DATA UNIFICADA'!$B$2:$B1007),0),MATCH(AO$2,'CAMAGUI DATA UNIFICADA'!$C$1:$T$1,0)),"")</f>
        <v>SKR MAST E AD</v>
      </c>
      <c r="AP107" s="139">
        <f t="array" ref="AP107">IFERROR(INDEX('CAMAGUI DATA UNIFICADA'!$C$2:$T1007,MATCH(1,($A107='CAMAGUI DATA UNIFICADA'!$A$2:$A1007)*($AL$1='CAMAGUI DATA UNIFICADA'!$B$2:$B1007),0),MATCH(AP$2,'CAMAGUI DATA UNIFICADA'!$C$1:$T$1,0)),"")</f>
        <v>4171.17</v>
      </c>
      <c r="AQ107" s="2">
        <f t="array" ref="AQ107">IFERROR(INDEX('CAMAGUI DATA UNIFICADA'!$C$2:$T1007,MATCH(1,($A107='CAMAGUI DATA UNIFICADA'!$A$2:$A1007)*($AL$1='CAMAGUI DATA UNIFICADA'!$B$2:$B1007),0),MATCH(AQ$2,'CAMAGUI DATA UNIFICADA'!$C$1:$T$1,0)),"")</f>
        <v>17</v>
      </c>
      <c r="AR107" s="2">
        <f t="array" ref="AR107">IFERROR(INDEX('CAMAGUI DATA UNIFICADA'!$C$2:$T1007,MATCH(1,($A107='CAMAGUI DATA UNIFICADA'!$A$2:$A1007)*($AL$1='CAMAGUI DATA UNIFICADA'!$B$2:$B1007),0),MATCH(AR$2,'CAMAGUI DATA UNIFICADA'!$C$1:$T$1,0)),"")</f>
        <v>3.66</v>
      </c>
      <c r="AS107" s="33">
        <f t="array" ref="AS107">IFERROR(INDEX('CAMAGUI DATA UNIFICADA'!$C$2:$T1007,MATCH(1,($A107='CAMAGUI DATA UNIFICADA'!$A$2:$A1007)*($AL$1='CAMAGUI DATA UNIFICADA'!$B$2:$B1007),0),MATCH(AS$2,'CAMAGUI DATA UNIFICADA'!$C$1:$T$1,0)),"")</f>
        <v>3.648</v>
      </c>
      <c r="AT107" s="60">
        <f t="array" ref="AT107">IFERROR(INDEX('CAMAGUI DATA UNIFICADA'!$C$2:$T1007,MATCH(1,($A107='CAMAGUI DATA UNIFICADA'!$A$2:$A1007)*($AL$1='CAMAGUI DATA UNIFICADA'!$B$2:$B1007),0),MATCH(AT$2,'CAMAGUI DATA UNIFICADA'!$C$1:$T$1,0)),"")</f>
        <v>1007804.438</v>
      </c>
      <c r="AU107" s="33">
        <f t="array" ref="AU107">IFERROR(INDEX('CAMAGUI DATA UNIFICADA'!$C$2:$T1007,MATCH(1,($A107='CAMAGUI DATA UNIFICADA'!$A$2:$A1007)*($AL$1='CAMAGUI DATA UNIFICADA'!$B$2:$B1007),0),MATCH(AU$2,'CAMAGUI DATA UNIFICADA'!$C$1:$T$1,0)),"")</f>
        <v>1.139015834</v>
      </c>
      <c r="AV107" s="23">
        <f t="array" ref="AV107">IFERROR(INDEX('CAMAGUI DATA UNIFICADA'!$C$2:$T1007,MATCH(1,($A107='CAMAGUI DATA UNIFICADA'!$A$2:$A1007)*($AL$1='CAMAGUI DATA UNIFICADA'!$B$2:$B1007),0),MATCH(AV$2,'CAMAGUI DATA UNIFICADA'!$C$1:$T$1,0)),"")</f>
        <v>0.8763516848</v>
      </c>
      <c r="AW107" s="23">
        <f t="array" ref="AW107">IFERROR(INDEX('CAMAGUI DATA UNIFICADA'!$C$2:$T1007,MATCH(1,($A107='CAMAGUI DATA UNIFICADA'!$A$2:$A1007)*($AL$1='CAMAGUI DATA UNIFICADA'!$B$2:$B1007),0),MATCH(AW$2,'CAMAGUI DATA UNIFICADA'!$C$1:$T$1,0)),"")</f>
        <v>0.85</v>
      </c>
      <c r="AX107" s="60">
        <f t="array" ref="AX107">IFERROR(INDEX('CAMAGUI DATA UNIFICADA'!$C$2:$T1007,MATCH(1,($A107='CAMAGUI DATA UNIFICADA'!$A$2:$A1007)*($AL$1='CAMAGUI DATA UNIFICADA'!$B$2:$B1007),0),MATCH(AX$2,'CAMAGUI DATA UNIFICADA'!$C$1:$T$1,0)),"")</f>
        <v>139642.8571</v>
      </c>
      <c r="AY107" s="2">
        <f t="array" ref="AY107">IFERROR(INDEX('CAMAGUI DATA UNIFICADA'!$C$2:$T1007,MATCH(1,($A107='CAMAGUI DATA UNIFICADA'!$A$2:$A1007)*($AL$1='CAMAGUI DATA UNIFICADA'!$B$2:$B1007),0),MATCH(AY$2,'CAMAGUI DATA UNIFICADA'!$C$1:$T$1,0)),"")</f>
        <v>3</v>
      </c>
      <c r="AZ107" s="2">
        <f t="array" ref="AZ107">IFERROR(INDEX('CAMAGUI DATA UNIFICADA'!$C$2:$T1007,MATCH(1,($A107='CAMAGUI DATA UNIFICADA'!$A$2:$A1007)*($AL$1='CAMAGUI DATA UNIFICADA'!$B$2:$B1007),0),MATCH(AZ$2,'CAMAGUI DATA UNIFICADA'!$C$1:$T$1,0)),"")</f>
        <v>20</v>
      </c>
      <c r="BA107" s="33">
        <f t="array" ref="BA107">IFERROR(INDEX('CAMAGUI DATA UNIFICADA'!$C$2:$T1007,MATCH(1,($A107='CAMAGUI DATA UNIFICADA'!$A$2:$A1007)*($AL$1='CAMAGUI DATA UNIFICADA'!$B$2:$B1007),0),MATCH(BA$2,'CAMAGUI DATA UNIFICADA'!$C$1:$T$1,0)),"")</f>
        <v>3.3</v>
      </c>
      <c r="BB107" s="60">
        <f t="array" ref="BB107">IFERROR(INDEX('CAMAGUI DATA UNIFICADA'!$C$2:$T1007,MATCH(1,($A107='CAMAGUI DATA UNIFICADA'!$A$2:$A1007)*($AL$1='CAMAGUI DATA UNIFICADA'!$B$2:$B1007),0),MATCH(BB$2,'CAMAGUI DATA UNIFICADA'!$C$1:$T$1,0)),"")</f>
        <v>666.7390429</v>
      </c>
      <c r="BC107" s="140">
        <f t="array" ref="BC107">IFERROR(INDEX('CAMAGUI DATA UNIFICADA'!$C$2:$T1007,MATCH(1,($A107='CAMAGUI DATA UNIFICADA'!$A$2:$A1007)*($AL$1='CAMAGUI DATA UNIFICADA'!$B$2:$B1007),0),MATCH(BC$2,'CAMAGUI DATA UNIFICADA'!$C$1:$T$1,0)),"")</f>
        <v>10.43476073</v>
      </c>
      <c r="BD107" s="138" t="str">
        <f t="array" ref="BD107">IFERROR(INDEX('CAMAGUI DATA UNIFICADA'!$C$2:$T1007,MATCH(1,($A107='CAMAGUI DATA UNIFICADA'!$A$2:$A1007)*($BD$1='CAMAGUI DATA UNIFICADA'!$B$2:$B1007),0),MATCH(BD$2,'CAMAGUI DATA UNIFICADA'!$C$1:$T$1,0)),"")</f>
        <v/>
      </c>
      <c r="BE107" s="2" t="str">
        <f t="array" ref="BE107">IFERROR(INDEX('CAMAGUI DATA UNIFICADA'!$C$2:$T1007,MATCH(1,($A107='CAMAGUI DATA UNIFICADA'!$A$2:$A1007)*($BD$1='CAMAGUI DATA UNIFICADA'!$B$2:$B1007),0),MATCH(BE$2,'CAMAGUI DATA UNIFICADA'!$C$1:$T$1,0)),"")</f>
        <v/>
      </c>
      <c r="BF107" s="2" t="str">
        <f t="array" ref="BF107">IFERROR(INDEX('CAMAGUI DATA UNIFICADA'!$C$2:$T1007,MATCH(1,($A107='CAMAGUI DATA UNIFICADA'!$A$2:$A1007)*($BD$1='CAMAGUI DATA UNIFICADA'!$B$2:$B1007),0),MATCH(BF$2,'CAMAGUI DATA UNIFICADA'!$C$1:$T$1,0)),"")</f>
        <v/>
      </c>
      <c r="BG107" s="2" t="str">
        <f t="array" ref="BG107">IFERROR(INDEX('CAMAGUI DATA UNIFICADA'!$C$2:$T1007,MATCH(1,($A107='CAMAGUI DATA UNIFICADA'!$A$2:$A1007)*($BD$1='CAMAGUI DATA UNIFICADA'!$B$2:$B1007),0),MATCH(BG$2,'CAMAGUI DATA UNIFICADA'!$C$1:$T$1,0)),"")</f>
        <v/>
      </c>
      <c r="BH107" s="139" t="str">
        <f t="array" ref="BH107">IFERROR(INDEX('CAMAGUI DATA UNIFICADA'!$C$2:$T1007,MATCH(1,($A107='CAMAGUI DATA UNIFICADA'!$A$2:$A1007)*($BD$1='CAMAGUI DATA UNIFICADA'!$B$2:$B1007),0),MATCH(BH$2,'CAMAGUI DATA UNIFICADA'!$C$1:$T$1,0)),"")</f>
        <v/>
      </c>
      <c r="BI107" s="2" t="str">
        <f t="array" ref="BI107">IFERROR(INDEX('CAMAGUI DATA UNIFICADA'!$C$2:$T1007,MATCH(1,($A107='CAMAGUI DATA UNIFICADA'!$A$2:$A1007)*($BD$1='CAMAGUI DATA UNIFICADA'!$B$2:$B1007),0),MATCH(BI$2,'CAMAGUI DATA UNIFICADA'!$C$1:$T$1,0)),"")</f>
        <v/>
      </c>
      <c r="BJ107" s="2" t="str">
        <f t="array" ref="BJ107">IFERROR(INDEX('CAMAGUI DATA UNIFICADA'!$C$2:$T1007,MATCH(1,($A107='CAMAGUI DATA UNIFICADA'!$A$2:$A1007)*($BD$1='CAMAGUI DATA UNIFICADA'!$B$2:$B1007),0),MATCH(BJ$2,'CAMAGUI DATA UNIFICADA'!$C$1:$T$1,0)),"")</f>
        <v/>
      </c>
      <c r="BK107" s="33" t="str">
        <f t="array" ref="BK107">IFERROR(INDEX('CAMAGUI DATA UNIFICADA'!$C$2:$T1007,MATCH(1,($A107='CAMAGUI DATA UNIFICADA'!$A$2:$A1007)*($BD$1='CAMAGUI DATA UNIFICADA'!$B$2:$B1007),0),MATCH(BK$2,'CAMAGUI DATA UNIFICADA'!$C$1:$T$1,0)),"")</f>
        <v/>
      </c>
      <c r="BL107" s="60" t="str">
        <f t="array" ref="BL107">IFERROR(INDEX('CAMAGUI DATA UNIFICADA'!$C$2:$T1007,MATCH(1,($A107='CAMAGUI DATA UNIFICADA'!$A$2:$A1007)*($BD$1='CAMAGUI DATA UNIFICADA'!$B$2:$B1007),0),MATCH(BL$2,'CAMAGUI DATA UNIFICADA'!$C$1:$T$1,0)),"")</f>
        <v/>
      </c>
      <c r="BM107" s="33" t="str">
        <f t="array" ref="BM107">IFERROR(INDEX('CAMAGUI DATA UNIFICADA'!$C$2:$T1007,MATCH(1,($A107='CAMAGUI DATA UNIFICADA'!$A$2:$A1007)*($BD$1='CAMAGUI DATA UNIFICADA'!$B$2:$B1007),0),MATCH(BM$2,'CAMAGUI DATA UNIFICADA'!$C$1:$T$1,0)),"")</f>
        <v/>
      </c>
      <c r="BN107" s="23" t="str">
        <f t="array" ref="BN107">IFERROR(INDEX('CAMAGUI DATA UNIFICADA'!$C$2:$T1007,MATCH(1,($A107='CAMAGUI DATA UNIFICADA'!$A$2:$A1007)*($BD$1='CAMAGUI DATA UNIFICADA'!$B$2:$B1007),0),MATCH(BN$2,'CAMAGUI DATA UNIFICADA'!$C$1:$T$1,0)),"")</f>
        <v/>
      </c>
      <c r="BO107" s="23" t="str">
        <f t="array" ref="BO107">IFERROR(INDEX('CAMAGUI DATA UNIFICADA'!$C$2:$T1007,MATCH(1,($A107='CAMAGUI DATA UNIFICADA'!$A$2:$A1007)*($BD$1='CAMAGUI DATA UNIFICADA'!$B$2:$B1007),0),MATCH(BO$2,'CAMAGUI DATA UNIFICADA'!$C$1:$T$1,0)),"")</f>
        <v/>
      </c>
      <c r="BP107" s="60" t="str">
        <f t="array" ref="BP107">IFERROR(INDEX('CAMAGUI DATA UNIFICADA'!$C$2:$T1007,MATCH(1,($A107='CAMAGUI DATA UNIFICADA'!$A$2:$A1007)*($BD$1='CAMAGUI DATA UNIFICADA'!$B$2:$B1007),0),MATCH(BP$2,'CAMAGUI DATA UNIFICADA'!$C$1:$T$1,0)),"")</f>
        <v/>
      </c>
      <c r="BQ107" s="2" t="str">
        <f t="array" ref="BQ107">IFERROR(INDEX('CAMAGUI DATA UNIFICADA'!$C$2:$T1007,MATCH(1,($A107='CAMAGUI DATA UNIFICADA'!$A$2:$A1007)*($BD$1='CAMAGUI DATA UNIFICADA'!$B$2:$B1007),0),MATCH(BQ$2,'CAMAGUI DATA UNIFICADA'!$C$1:$T$1,0)),"")</f>
        <v/>
      </c>
      <c r="BR107" s="2" t="str">
        <f t="array" ref="BR107">IFERROR(INDEX('CAMAGUI DATA UNIFICADA'!$C$2:$T1007,MATCH(1,($A107='CAMAGUI DATA UNIFICADA'!$A$2:$A1007)*($BD$1='CAMAGUI DATA UNIFICADA'!$B$2:$B1007),0),MATCH(BR$2,'CAMAGUI DATA UNIFICADA'!$C$1:$T$1,0)),"")</f>
        <v/>
      </c>
      <c r="BS107" s="33" t="str">
        <f t="array" ref="BS107">IFERROR(INDEX('CAMAGUI DATA UNIFICADA'!$C$2:$T1007,MATCH(1,($A107='CAMAGUI DATA UNIFICADA'!$A$2:$A1007)*($BD$1='CAMAGUI DATA UNIFICADA'!$B$2:$B1007),0),MATCH(BS$2,'CAMAGUI DATA UNIFICADA'!$C$1:$T$1,0)),"")</f>
        <v/>
      </c>
      <c r="BT107" s="60" t="str">
        <f t="array" ref="BT107">IFERROR(INDEX('CAMAGUI DATA UNIFICADA'!$C$2:$T1007,MATCH(1,($A107='CAMAGUI DATA UNIFICADA'!$A$2:$A1007)*($BD$1='CAMAGUI DATA UNIFICADA'!$B$2:$B1007),0),MATCH(BT$2,'CAMAGUI DATA UNIFICADA'!$C$1:$T$1,0)),"")</f>
        <v/>
      </c>
      <c r="BU107" s="140" t="str">
        <f t="array" ref="BU107">IFERROR(INDEX('CAMAGUI DATA UNIFICADA'!$C$2:$T1007,MATCH(1,($A107='CAMAGUI DATA UNIFICADA'!$A$2:$A1007)*($BD$1='CAMAGUI DATA UNIFICADA'!$B$2:$B1007),0),MATCH(BU$2,'CAMAGUI DATA UNIFICADA'!$C$1:$T$1,0)),"")</f>
        <v/>
      </c>
      <c r="BV107" s="138" t="str">
        <f t="array" ref="BV107">IFERROR(INDEX('CAMAGUI DATA UNIFICADA'!$C$2:$T1007,MATCH(1,($A107='CAMAGUI DATA UNIFICADA'!$A$2:$A1007)*($BV$1='CAMAGUI DATA UNIFICADA'!$B$2:$B1007),0),MATCH(BV$2,'CAMAGUI DATA UNIFICADA'!$C$1:$T$1,0)),"")</f>
        <v/>
      </c>
      <c r="BW107" s="2" t="str">
        <f t="array" ref="BW107">IFERROR(INDEX('CAMAGUI DATA UNIFICADA'!$C$2:$T1007,MATCH(1,($A107='CAMAGUI DATA UNIFICADA'!$A$2:$A1007)*($BV$1='CAMAGUI DATA UNIFICADA'!$B$2:$B1007),0),MATCH(BW$2,'CAMAGUI DATA UNIFICADA'!$C$1:$T$1,0)),"")</f>
        <v/>
      </c>
      <c r="BX107" s="2" t="str">
        <f t="array" ref="BX107">IFERROR(INDEX('CAMAGUI DATA UNIFICADA'!$C$2:$T1007,MATCH(1,($A107='CAMAGUI DATA UNIFICADA'!$A$2:$A1007)*($BV$1='CAMAGUI DATA UNIFICADA'!$B$2:$B1007),0),MATCH(BX$2,'CAMAGUI DATA UNIFICADA'!$C$1:$T$1,0)),"")</f>
        <v/>
      </c>
      <c r="BY107" s="2" t="str">
        <f t="array" ref="BY107">IFERROR(INDEX('CAMAGUI DATA UNIFICADA'!$C$2:$T1007,MATCH(1,($A107='CAMAGUI DATA UNIFICADA'!$A$2:$A1007)*($BV$1='CAMAGUI DATA UNIFICADA'!$B$2:$B1007),0),MATCH(BY$2,'CAMAGUI DATA UNIFICADA'!$C$1:$T$1,0)),"")</f>
        <v/>
      </c>
      <c r="BZ107" s="139" t="str">
        <f t="array" ref="BZ107">IFERROR(INDEX('CAMAGUI DATA UNIFICADA'!$C$2:$T1007,MATCH(1,($A107='CAMAGUI DATA UNIFICADA'!$A$2:$A1007)*($BV$1='CAMAGUI DATA UNIFICADA'!$B$2:$B1007),0),MATCH(BZ$2,'CAMAGUI DATA UNIFICADA'!$C$1:$T$1,0)),"")</f>
        <v/>
      </c>
      <c r="CA107" s="2" t="str">
        <f t="array" ref="CA107">IFERROR(INDEX('CAMAGUI DATA UNIFICADA'!$C$2:$T1007,MATCH(1,($A107='CAMAGUI DATA UNIFICADA'!$A$2:$A1007)*($BV$1='CAMAGUI DATA UNIFICADA'!$B$2:$B1007),0),MATCH(CA$2,'CAMAGUI DATA UNIFICADA'!$C$1:$T$1,0)),"")</f>
        <v/>
      </c>
      <c r="CB107" s="2" t="str">
        <f t="array" ref="CB107">IFERROR(INDEX('CAMAGUI DATA UNIFICADA'!$C$2:$T1007,MATCH(1,($A107='CAMAGUI DATA UNIFICADA'!$A$2:$A1007)*($BV$1='CAMAGUI DATA UNIFICADA'!$B$2:$B1007),0),MATCH(CB$2,'CAMAGUI DATA UNIFICADA'!$C$1:$T$1,0)),"")</f>
        <v/>
      </c>
      <c r="CC107" s="33" t="str">
        <f t="array" ref="CC107">IFERROR(INDEX('CAMAGUI DATA UNIFICADA'!$C$2:$T1007,MATCH(1,($A107='CAMAGUI DATA UNIFICADA'!$A$2:$A1007)*($BV$1='CAMAGUI DATA UNIFICADA'!$B$2:$B1007),0),MATCH(CC$2,'CAMAGUI DATA UNIFICADA'!$C$1:$T$1,0)),"")</f>
        <v/>
      </c>
      <c r="CD107" s="60" t="str">
        <f t="array" ref="CD107">IFERROR(INDEX('CAMAGUI DATA UNIFICADA'!$C$2:$T1007,MATCH(1,($A107='CAMAGUI DATA UNIFICADA'!$A$2:$A1007)*($BV$1='CAMAGUI DATA UNIFICADA'!$B$2:$B1007),0),MATCH(CD$2,'CAMAGUI DATA UNIFICADA'!$C$1:$T$1,0)),"")</f>
        <v/>
      </c>
      <c r="CE107" s="33" t="str">
        <f t="array" ref="CE107">IFERROR(INDEX('CAMAGUI DATA UNIFICADA'!$C$2:$T1007,MATCH(1,($A107='CAMAGUI DATA UNIFICADA'!$A$2:$A1007)*($BV$1='CAMAGUI DATA UNIFICADA'!$B$2:$B1007),0),MATCH(CE$2,'CAMAGUI DATA UNIFICADA'!$C$1:$T$1,0)),"")</f>
        <v/>
      </c>
      <c r="CF107" s="23" t="str">
        <f t="array" ref="CF107">IFERROR(INDEX('CAMAGUI DATA UNIFICADA'!$C$2:$T1007,MATCH(1,($A107='CAMAGUI DATA UNIFICADA'!$A$2:$A1007)*($BV$1='CAMAGUI DATA UNIFICADA'!$B$2:$B1007),0),MATCH(CF$2,'CAMAGUI DATA UNIFICADA'!$C$1:$T$1,0)),"")</f>
        <v/>
      </c>
      <c r="CG107" s="23" t="str">
        <f t="array" ref="CG107">IFERROR(INDEX('CAMAGUI DATA UNIFICADA'!$C$2:$T1007,MATCH(1,($A107='CAMAGUI DATA UNIFICADA'!$A$2:$A1007)*($BV$1='CAMAGUI DATA UNIFICADA'!$B$2:$B1007),0),MATCH(CG$2,'CAMAGUI DATA UNIFICADA'!$C$1:$T$1,0)),"")</f>
        <v/>
      </c>
      <c r="CH107" s="60" t="str">
        <f t="array" ref="CH107">IFERROR(INDEX('CAMAGUI DATA UNIFICADA'!$C$2:$T1007,MATCH(1,($A107='CAMAGUI DATA UNIFICADA'!$A$2:$A1007)*($BV$1='CAMAGUI DATA UNIFICADA'!$B$2:$B1007),0),MATCH(CH$2,'CAMAGUI DATA UNIFICADA'!$C$1:$T$1,0)),"")</f>
        <v/>
      </c>
      <c r="CI107" s="2" t="str">
        <f t="array" ref="CI107">IFERROR(INDEX('CAMAGUI DATA UNIFICADA'!$C$2:$T1007,MATCH(1,($A107='CAMAGUI DATA UNIFICADA'!$A$2:$A1007)*($BV$1='CAMAGUI DATA UNIFICADA'!$B$2:$B1007),0),MATCH(CI$2,'CAMAGUI DATA UNIFICADA'!$C$1:$T$1,0)),"")</f>
        <v/>
      </c>
      <c r="CJ107" s="2" t="str">
        <f t="array" ref="CJ107">IFERROR(INDEX('CAMAGUI DATA UNIFICADA'!$C$2:$T1007,MATCH(1,($A107='CAMAGUI DATA UNIFICADA'!$A$2:$A1007)*($BV$1='CAMAGUI DATA UNIFICADA'!$B$2:$B1007),0),MATCH(CJ$2,'CAMAGUI DATA UNIFICADA'!$C$1:$T$1,0)),"")</f>
        <v/>
      </c>
      <c r="CK107" s="33" t="str">
        <f t="array" ref="CK107">IFERROR(INDEX('CAMAGUI DATA UNIFICADA'!$C$2:$T1007,MATCH(1,($A107='CAMAGUI DATA UNIFICADA'!$A$2:$A1007)*($BV$1='CAMAGUI DATA UNIFICADA'!$B$2:$B1007),0),MATCH(CK$2,'CAMAGUI DATA UNIFICADA'!$C$1:$T$1,0)),"")</f>
        <v/>
      </c>
      <c r="CL107" s="60" t="str">
        <f t="array" ref="CL107">IFERROR(INDEX('CAMAGUI DATA UNIFICADA'!$C$2:$T1007,MATCH(1,($A107='CAMAGUI DATA UNIFICADA'!$A$2:$A1007)*($BV$1='CAMAGUI DATA UNIFICADA'!$B$2:$B1007),0),MATCH(CL$2,'CAMAGUI DATA UNIFICADA'!$C$1:$T$1,0)),"")</f>
        <v/>
      </c>
      <c r="CM107" s="140" t="str">
        <f t="array" ref="CM107">IFERROR(INDEX('CAMAGUI DATA UNIFICADA'!$C$2:$T1007,MATCH(1,($A107='CAMAGUI DATA UNIFICADA'!$A$2:$A1007)*($BV$1='CAMAGUI DATA UNIFICADA'!$B$2:$B1007),0),MATCH(CM$2,'CAMAGUI DATA UNIFICADA'!$C$1:$T$1,0)),"")</f>
        <v/>
      </c>
      <c r="CN107" s="138" t="str">
        <f t="array" ref="CN107">IFERROR(INDEX('CAMAGUI DATA UNIFICADA'!$C$2:$T1007,MATCH(1,($A107='CAMAGUI DATA UNIFICADA'!$A$2:$A1007)*($CN$1='CAMAGUI DATA UNIFICADA'!$B$2:$B1007),0),MATCH(CN$2,'CAMAGUI DATA UNIFICADA'!$C$1:$T$1,0)),"")</f>
        <v/>
      </c>
      <c r="CO107" s="2" t="str">
        <f t="array" ref="CO107">IFERROR(INDEX('CAMAGUI DATA UNIFICADA'!$C$2:$T1007,MATCH(1,($A107='CAMAGUI DATA UNIFICADA'!$A$2:$A1007)*($CN$1='CAMAGUI DATA UNIFICADA'!$B$2:$B1007),0),MATCH(CO$2,'CAMAGUI DATA UNIFICADA'!$C$1:$T$1,0)),"")</f>
        <v/>
      </c>
      <c r="CP107" s="2" t="str">
        <f t="array" ref="CP107">IFERROR(INDEX('CAMAGUI DATA UNIFICADA'!$C$2:$T1007,MATCH(1,($A107='CAMAGUI DATA UNIFICADA'!$A$2:$A1007)*($CN$1='CAMAGUI DATA UNIFICADA'!$B$2:$B1007),0),MATCH(CP$2,'CAMAGUI DATA UNIFICADA'!$C$1:$T$1,0)),"")</f>
        <v/>
      </c>
      <c r="CQ107" s="2" t="str">
        <f t="array" ref="CQ107">IFERROR(INDEX('CAMAGUI DATA UNIFICADA'!$C$2:$T1007,MATCH(1,($A107='CAMAGUI DATA UNIFICADA'!$A$2:$A1007)*($CN$1='CAMAGUI DATA UNIFICADA'!$B$2:$B1007),0),MATCH(CQ$2,'CAMAGUI DATA UNIFICADA'!$C$1:$T$1,0)),"")</f>
        <v/>
      </c>
      <c r="CR107" s="139" t="str">
        <f t="array" ref="CR107">IFERROR(INDEX('CAMAGUI DATA UNIFICADA'!$C$2:$T1007,MATCH(1,($A107='CAMAGUI DATA UNIFICADA'!$A$2:$A1007)*($CN$1='CAMAGUI DATA UNIFICADA'!$B$2:$B1007),0),MATCH(CR$2,'CAMAGUI DATA UNIFICADA'!$C$1:$T$1,0)),"")</f>
        <v/>
      </c>
      <c r="CS107" s="2" t="str">
        <f t="array" ref="CS107">IFERROR(INDEX('CAMAGUI DATA UNIFICADA'!$C$2:$T1007,MATCH(1,($A107='CAMAGUI DATA UNIFICADA'!$A$2:$A1007)*($CN$1='CAMAGUI DATA UNIFICADA'!$B$2:$B1007),0),MATCH(CS$2,'CAMAGUI DATA UNIFICADA'!$C$1:$T$1,0)),"")</f>
        <v/>
      </c>
      <c r="CT107" s="2" t="str">
        <f t="array" ref="CT107">IFERROR(INDEX('CAMAGUI DATA UNIFICADA'!$C$2:$T1007,MATCH(1,($A107='CAMAGUI DATA UNIFICADA'!$A$2:$A1007)*($CN$1='CAMAGUI DATA UNIFICADA'!$B$2:$B1007),0),MATCH(CT$2,'CAMAGUI DATA UNIFICADA'!$C$1:$T$1,0)),"")</f>
        <v/>
      </c>
      <c r="CU107" s="33" t="str">
        <f t="array" ref="CU107">IFERROR(INDEX('CAMAGUI DATA UNIFICADA'!$C$2:$T1007,MATCH(1,($A107='CAMAGUI DATA UNIFICADA'!$A$2:$A1007)*($CN$1='CAMAGUI DATA UNIFICADA'!$B$2:$B1007),0),MATCH(CU$2,'CAMAGUI DATA UNIFICADA'!$C$1:$T$1,0)),"")</f>
        <v/>
      </c>
      <c r="CV107" s="60" t="str">
        <f t="array" ref="CV107">IFERROR(INDEX('CAMAGUI DATA UNIFICADA'!$C$2:$T1007,MATCH(1,($A107='CAMAGUI DATA UNIFICADA'!$A$2:$A1007)*($CN$1='CAMAGUI DATA UNIFICADA'!$B$2:$B1007),0),MATCH(CV$2,'CAMAGUI DATA UNIFICADA'!$C$1:$T$1,0)),"")</f>
        <v/>
      </c>
      <c r="CW107" s="33" t="str">
        <f t="array" ref="CW107">IFERROR(INDEX('CAMAGUI DATA UNIFICADA'!$C$2:$T1007,MATCH(1,($A107='CAMAGUI DATA UNIFICADA'!$A$2:$A1007)*($CN$1='CAMAGUI DATA UNIFICADA'!$B$2:$B1007),0),MATCH(CW$2,'CAMAGUI DATA UNIFICADA'!$C$1:$T$1,0)),"")</f>
        <v/>
      </c>
      <c r="CX107" s="23" t="str">
        <f t="array" ref="CX107">IFERROR(INDEX('CAMAGUI DATA UNIFICADA'!$C$2:$T1007,MATCH(1,($A107='CAMAGUI DATA UNIFICADA'!$A$2:$A1007)*($CN$1='CAMAGUI DATA UNIFICADA'!$B$2:$B1007),0),MATCH(CX$2,'CAMAGUI DATA UNIFICADA'!$C$1:$T$1,0)),"")</f>
        <v/>
      </c>
      <c r="CY107" s="23" t="str">
        <f t="array" ref="CY107">IFERROR(INDEX('CAMAGUI DATA UNIFICADA'!$C$2:$T1007,MATCH(1,($A107='CAMAGUI DATA UNIFICADA'!$A$2:$A1007)*($CN$1='CAMAGUI DATA UNIFICADA'!$B$2:$B1007),0),MATCH(CY$2,'CAMAGUI DATA UNIFICADA'!$C$1:$T$1,0)),"")</f>
        <v/>
      </c>
      <c r="CZ107" s="60" t="str">
        <f t="array" ref="CZ107">IFERROR(INDEX('CAMAGUI DATA UNIFICADA'!$C$2:$T1007,MATCH(1,($A107='CAMAGUI DATA UNIFICADA'!$A$2:$A1007)*($CN$1='CAMAGUI DATA UNIFICADA'!$B$2:$B1007),0),MATCH(CZ$2,'CAMAGUI DATA UNIFICADA'!$C$1:$T$1,0)),"")</f>
        <v/>
      </c>
      <c r="DA107" s="2" t="str">
        <f t="array" ref="DA107">IFERROR(INDEX('CAMAGUI DATA UNIFICADA'!$C$2:$T1007,MATCH(1,($A107='CAMAGUI DATA UNIFICADA'!$A$2:$A1007)*($CN$1='CAMAGUI DATA UNIFICADA'!$B$2:$B1007),0),MATCH(DA$2,'CAMAGUI DATA UNIFICADA'!$C$1:$T$1,0)),"")</f>
        <v/>
      </c>
      <c r="DB107" s="2" t="str">
        <f t="array" ref="DB107">IFERROR(INDEX('CAMAGUI DATA UNIFICADA'!$C$2:$T1007,MATCH(1,($A107='CAMAGUI DATA UNIFICADA'!$A$2:$A1007)*($CN$1='CAMAGUI DATA UNIFICADA'!$B$2:$B1007),0),MATCH(DB$2,'CAMAGUI DATA UNIFICADA'!$C$1:$T$1,0)),"")</f>
        <v/>
      </c>
      <c r="DC107" s="33" t="str">
        <f t="array" ref="DC107">IFERROR(INDEX('CAMAGUI DATA UNIFICADA'!$C$2:$T1007,MATCH(1,($A107='CAMAGUI DATA UNIFICADA'!$A$2:$A1007)*($CN$1='CAMAGUI DATA UNIFICADA'!$B$2:$B1007),0),MATCH(DC$2,'CAMAGUI DATA UNIFICADA'!$C$1:$T$1,0)),"")</f>
        <v/>
      </c>
      <c r="DD107" s="60" t="str">
        <f t="array" ref="DD107">IFERROR(INDEX('CAMAGUI DATA UNIFICADA'!$C$2:$T1007,MATCH(1,($A107='CAMAGUI DATA UNIFICADA'!$A$2:$A1007)*($CN$1='CAMAGUI DATA UNIFICADA'!$B$2:$B1007),0),MATCH(DD$2,'CAMAGUI DATA UNIFICADA'!$C$1:$T$1,0)),"")</f>
        <v/>
      </c>
      <c r="DE107" s="140" t="str">
        <f t="array" ref="DE107">IFERROR(INDEX('CAMAGUI DATA UNIFICADA'!$C$2:$T1007,MATCH(1,($A107='CAMAGUI DATA UNIFICADA'!$A$2:$A1007)*($CN$1='CAMAGUI DATA UNIFICADA'!$B$2:$B1007),0),MATCH(DE$2,'CAMAGUI DATA UNIFICADA'!$C$1:$T$1,0)),"")</f>
        <v/>
      </c>
      <c r="DF107" s="138" t="str">
        <f t="array" ref="DF107">IFERROR(INDEX('CAMAGUI DATA UNIFICADA'!$C$2:$T1007,MATCH(1,($A107='CAMAGUI DATA UNIFICADA'!$A$2:$A1007)*($DF$1='CAMAGUI DATA UNIFICADA'!$B$2:$B1007),0),MATCH(DF$2,'CAMAGUI DATA UNIFICADA'!$C$1:$T$1,0)),"")</f>
        <v/>
      </c>
      <c r="DG107" s="2" t="str">
        <f t="array" ref="DG107">IFERROR(INDEX('CAMAGUI DATA UNIFICADA'!$C$2:$T1007,MATCH(1,($A107='CAMAGUI DATA UNIFICADA'!$A$2:$A1007)*($DF$1='CAMAGUI DATA UNIFICADA'!$B$2:$B1007),0),MATCH(DG$2,'CAMAGUI DATA UNIFICADA'!$C$1:$T$1,0)),"")</f>
        <v/>
      </c>
      <c r="DH107" s="2" t="str">
        <f t="array" ref="DH107">IFERROR(INDEX('CAMAGUI DATA UNIFICADA'!$C$2:$T1007,MATCH(1,($A107='CAMAGUI DATA UNIFICADA'!$A$2:$A1007)*($DF$1='CAMAGUI DATA UNIFICADA'!$B$2:$B1007),0),MATCH(DH$2,'CAMAGUI DATA UNIFICADA'!$C$1:$T$1,0)),"")</f>
        <v/>
      </c>
      <c r="DI107" s="2" t="str">
        <f t="array" ref="DI107">IFERROR(INDEX('CAMAGUI DATA UNIFICADA'!$C$2:$T1007,MATCH(1,($A107='CAMAGUI DATA UNIFICADA'!$A$2:$A1007)*($DF$1='CAMAGUI DATA UNIFICADA'!$B$2:$B1007),0),MATCH(DI$2,'CAMAGUI DATA UNIFICADA'!$C$1:$T$1,0)),"")</f>
        <v/>
      </c>
      <c r="DJ107" s="139" t="str">
        <f t="array" ref="DJ107">IFERROR(INDEX('CAMAGUI DATA UNIFICADA'!$C$2:$T1007,MATCH(1,($A107='CAMAGUI DATA UNIFICADA'!$A$2:$A1007)*($DF$1='CAMAGUI DATA UNIFICADA'!$B$2:$B1007),0),MATCH(DJ$2,'CAMAGUI DATA UNIFICADA'!$C$1:$T$1,0)),"")</f>
        <v/>
      </c>
      <c r="DK107" s="2" t="str">
        <f t="array" ref="DK107">IFERROR(INDEX('CAMAGUI DATA UNIFICADA'!$C$2:$T1007,MATCH(1,($A107='CAMAGUI DATA UNIFICADA'!$A$2:$A1007)*($DF$1='CAMAGUI DATA UNIFICADA'!$B$2:$B1007),0),MATCH(DK$2,'CAMAGUI DATA UNIFICADA'!$C$1:$T$1,0)),"")</f>
        <v/>
      </c>
      <c r="DL107" s="2" t="str">
        <f t="array" ref="DL107">IFERROR(INDEX('CAMAGUI DATA UNIFICADA'!$C$2:$T1007,MATCH(1,($A107='CAMAGUI DATA UNIFICADA'!$A$2:$A1007)*($DF$1='CAMAGUI DATA UNIFICADA'!$B$2:$B1007),0),MATCH(DL$2,'CAMAGUI DATA UNIFICADA'!$C$1:$T$1,0)),"")</f>
        <v/>
      </c>
      <c r="DM107" s="33" t="str">
        <f t="array" ref="DM107">IFERROR(INDEX('CAMAGUI DATA UNIFICADA'!$C$2:$T1007,MATCH(1,($A107='CAMAGUI DATA UNIFICADA'!$A$2:$A1007)*($DF$1='CAMAGUI DATA UNIFICADA'!$B$2:$B1007),0),MATCH(DM$2,'CAMAGUI DATA UNIFICADA'!$C$1:$T$1,0)),"")</f>
        <v/>
      </c>
      <c r="DN107" s="60" t="str">
        <f t="array" ref="DN107">IFERROR(INDEX('CAMAGUI DATA UNIFICADA'!$C$2:$T1007,MATCH(1,($A107='CAMAGUI DATA UNIFICADA'!$A$2:$A1007)*($DF$1='CAMAGUI DATA UNIFICADA'!$B$2:$B1007),0),MATCH(DN$2,'CAMAGUI DATA UNIFICADA'!$C$1:$T$1,0)),"")</f>
        <v/>
      </c>
      <c r="DO107" s="33" t="str">
        <f t="array" ref="DO107">IFERROR(INDEX('CAMAGUI DATA UNIFICADA'!$C$2:$T1007,MATCH(1,($A107='CAMAGUI DATA UNIFICADA'!$A$2:$A1007)*($DF$1='CAMAGUI DATA UNIFICADA'!$B$2:$B1007),0),MATCH(DO$2,'CAMAGUI DATA UNIFICADA'!$C$1:$T$1,0)),"")</f>
        <v/>
      </c>
      <c r="DP107" s="23" t="str">
        <f t="array" ref="DP107">IFERROR(INDEX('CAMAGUI DATA UNIFICADA'!$C$2:$T1007,MATCH(1,($A107='CAMAGUI DATA UNIFICADA'!$A$2:$A1007)*($DF$1='CAMAGUI DATA UNIFICADA'!$B$2:$B1007),0),MATCH(DP$2,'CAMAGUI DATA UNIFICADA'!$C$1:$T$1,0)),"")</f>
        <v/>
      </c>
      <c r="DQ107" s="23" t="str">
        <f t="array" ref="DQ107">IFERROR(INDEX('CAMAGUI DATA UNIFICADA'!$C$2:$T1007,MATCH(1,($A107='CAMAGUI DATA UNIFICADA'!$A$2:$A1007)*($DF$1='CAMAGUI DATA UNIFICADA'!$B$2:$B1007),0),MATCH(DQ$2,'CAMAGUI DATA UNIFICADA'!$C$1:$T$1,0)),"")</f>
        <v/>
      </c>
      <c r="DR107" s="2" t="str">
        <f t="array" ref="DR107">IFERROR(INDEX('CAMAGUI DATA UNIFICADA'!$C$2:$T1007,MATCH(1,($A107='CAMAGUI DATA UNIFICADA'!$A$2:$A1007)*($DF$1='CAMAGUI DATA UNIFICADA'!$B$2:$B1007),0),MATCH(DR$2,'CAMAGUI DATA UNIFICADA'!$C$1:$T$1,0)),"")</f>
        <v/>
      </c>
      <c r="DS107" s="2" t="str">
        <f t="array" ref="DS107">IFERROR(INDEX('CAMAGUI DATA UNIFICADA'!$C$2:$T1007,MATCH(1,($A107='CAMAGUI DATA UNIFICADA'!$A$2:$A1007)*($DF$1='CAMAGUI DATA UNIFICADA'!$B$2:$B1007),0),MATCH(DS$2,'CAMAGUI DATA UNIFICADA'!$C$1:$T$1,0)),"")</f>
        <v/>
      </c>
      <c r="DT107" s="2" t="str">
        <f t="array" ref="DT107">IFERROR(INDEX('CAMAGUI DATA UNIFICADA'!$C$2:$T1007,MATCH(1,($A107='CAMAGUI DATA UNIFICADA'!$A$2:$A1007)*($DF$1='CAMAGUI DATA UNIFICADA'!$B$2:$B1007),0),MATCH(DT$2,'CAMAGUI DATA UNIFICADA'!$C$1:$T$1,0)),"")</f>
        <v/>
      </c>
      <c r="DU107" s="33" t="str">
        <f t="array" ref="DU107">IFERROR(INDEX('CAMAGUI DATA UNIFICADA'!$C$2:$T1007,MATCH(1,($A107='CAMAGUI DATA UNIFICADA'!$A$2:$A1007)*($DF$1='CAMAGUI DATA UNIFICADA'!$B$2:$B1007),0),MATCH(DU$2,'CAMAGUI DATA UNIFICADA'!$C$1:$T$1,0)),"")</f>
        <v/>
      </c>
      <c r="DV107" s="60" t="str">
        <f t="array" ref="DV107">IFERROR(INDEX('CAMAGUI DATA UNIFICADA'!$C$2:$T1007,MATCH(1,($A107='CAMAGUI DATA UNIFICADA'!$A$2:$A1007)*($DF$1='CAMAGUI DATA UNIFICADA'!$B$2:$B1007),0),MATCH(DV$2,'CAMAGUI DATA UNIFICADA'!$C$1:$T$1,0)),"")</f>
        <v/>
      </c>
      <c r="DW107" s="140" t="str">
        <f t="array" ref="DW107">IFERROR(INDEX('CAMAGUI DATA UNIFICADA'!$C$2:$T1007,MATCH(1,($A107='CAMAGUI DATA UNIFICADA'!$A$2:$A1007)*($DF$1='CAMAGUI DATA UNIFICADA'!$B$2:$B1007),0),MATCH(DW$2,'CAMAGUI DATA UNIFICADA'!$C$1:$T$1,0)),"")</f>
        <v/>
      </c>
      <c r="DX107" s="144" t="str">
        <f t="array" ref="DX107">IFERROR(INDEX('CAMAGUI DATA UNIFICADA'!$C$2:$T1007,MATCH(1,($A107='CAMAGUI DATA UNIFICADA'!$A$2:$A1007)*($DX$1='CAMAGUI DATA UNIFICADA'!$B$2:$B1007),0),MATCH(DX$2,'CAMAGUI DATA UNIFICADA'!$C$1:$T$1,0)),"")</f>
        <v/>
      </c>
      <c r="DY107" s="60" t="str">
        <f t="array" ref="DY107">IFERROR(INDEX('CAMAGUI DATA UNIFICADA'!$C$2:$T1007,MATCH(1,($A107='CAMAGUI DATA UNIFICADA'!$A$2:$A1007)*($DX$1='CAMAGUI DATA UNIFICADA'!$B$2:$B1007),0),MATCH(DY$2,'CAMAGUI DATA UNIFICADA'!$C$1:$T$1,0)),"")</f>
        <v/>
      </c>
      <c r="DZ107" s="60" t="str">
        <f t="array" ref="DZ107">IFERROR(INDEX('CAMAGUI DATA UNIFICADA'!$C$2:$T1007,MATCH(1,($A107='CAMAGUI DATA UNIFICADA'!$A$2:$A1007)*($DX$1='CAMAGUI DATA UNIFICADA'!$B$2:$B1007),0),MATCH(DZ$2,'CAMAGUI DATA UNIFICADA'!$C$1:$T$1,0)),"")</f>
        <v/>
      </c>
      <c r="EA107" s="60" t="str">
        <f t="array" ref="EA107">IFERROR(INDEX('CAMAGUI DATA UNIFICADA'!$C$2:$T1007,MATCH(1,($A107='CAMAGUI DATA UNIFICADA'!$A$2:$A1007)*($DX$1='CAMAGUI DATA UNIFICADA'!$B$2:$B1007),0),MATCH(EA$2,'CAMAGUI DATA UNIFICADA'!$C$1:$T$1,0)),"")</f>
        <v/>
      </c>
      <c r="EB107" s="60" t="str">
        <f t="array" ref="EB107">IFERROR(INDEX('CAMAGUI DATA UNIFICADA'!$C$2:$T1007,MATCH(1,($A107='CAMAGUI DATA UNIFICADA'!$A$2:$A1007)*($DX$1='CAMAGUI DATA UNIFICADA'!$B$2:$B1007),0),MATCH(EB$2,'CAMAGUI DATA UNIFICADA'!$C$1:$T$1,0)),"")</f>
        <v/>
      </c>
      <c r="EC107" s="60" t="str">
        <f t="array" ref="EC107">IFERROR(INDEX('CAMAGUI DATA UNIFICADA'!$C$2:$T1007,MATCH(1,($A107='CAMAGUI DATA UNIFICADA'!$A$2:$A1007)*($DX$1='CAMAGUI DATA UNIFICADA'!$B$2:$B1007),0),MATCH(EC$2,'CAMAGUI DATA UNIFICADA'!$C$1:$T$1,0)),"")</f>
        <v/>
      </c>
      <c r="ED107" s="60" t="str">
        <f t="array" ref="ED107">IFERROR(INDEX('CAMAGUI DATA UNIFICADA'!$C$2:$T1007,MATCH(1,($A107='CAMAGUI DATA UNIFICADA'!$A$2:$A1007)*($DX$1='CAMAGUI DATA UNIFICADA'!$B$2:$B1007),0),MATCH(ED$2,'CAMAGUI DATA UNIFICADA'!$C$1:$T$1,0)),"")</f>
        <v/>
      </c>
      <c r="EE107" s="60" t="str">
        <f t="array" ref="EE107">IFERROR(INDEX('CAMAGUI DATA UNIFICADA'!$C$2:$T1007,MATCH(1,($A107='CAMAGUI DATA UNIFICADA'!$A$2:$A1007)*($DX$1='CAMAGUI DATA UNIFICADA'!$B$2:$B1007),0),MATCH(EE$2,'CAMAGUI DATA UNIFICADA'!$C$1:$T$1,0)),"")</f>
        <v/>
      </c>
      <c r="EF107" s="60" t="str">
        <f t="array" ref="EF107">IFERROR(INDEX('CAMAGUI DATA UNIFICADA'!$C$2:$T1007,MATCH(1,($A107='CAMAGUI DATA UNIFICADA'!$A$2:$A1007)*($DX$1='CAMAGUI DATA UNIFICADA'!$B$2:$B1007),0),MATCH(EF$2,'CAMAGUI DATA UNIFICADA'!$C$1:$T$1,0)),"")</f>
        <v/>
      </c>
      <c r="EG107" s="60" t="str">
        <f t="array" ref="EG107">IFERROR(INDEX('CAMAGUI DATA UNIFICADA'!$C$2:$T1007,MATCH(1,($A107='CAMAGUI DATA UNIFICADA'!$A$2:$A1007)*($DX$1='CAMAGUI DATA UNIFICADA'!$B$2:$B1007),0),MATCH(EG$2,'CAMAGUI DATA UNIFICADA'!$C$1:$T$1,0)),"")</f>
        <v/>
      </c>
      <c r="EH107" s="60" t="str">
        <f t="array" ref="EH107">IFERROR(INDEX('CAMAGUI DATA UNIFICADA'!$C$2:$T1007,MATCH(1,($A107='CAMAGUI DATA UNIFICADA'!$A$2:$A1007)*($DX$1='CAMAGUI DATA UNIFICADA'!$B$2:$B1007),0),MATCH(EH$2,'CAMAGUI DATA UNIFICADA'!$C$1:$T$1,0)),"")</f>
        <v/>
      </c>
      <c r="EI107" s="60" t="str">
        <f t="array" ref="EI107">IFERROR(INDEX('CAMAGUI DATA UNIFICADA'!$C$2:$T1007,MATCH(1,($A107='CAMAGUI DATA UNIFICADA'!$A$2:$A1007)*($DX$1='CAMAGUI DATA UNIFICADA'!$B$2:$B1007),0),MATCH(EI$2,'CAMAGUI DATA UNIFICADA'!$C$1:$T$1,0)),"")</f>
        <v/>
      </c>
      <c r="EJ107" s="60" t="str">
        <f t="array" ref="EJ107">IFERROR(INDEX('CAMAGUI DATA UNIFICADA'!$C$2:$T1007,MATCH(1,($A107='CAMAGUI DATA UNIFICADA'!$A$2:$A1007)*($DX$1='CAMAGUI DATA UNIFICADA'!$B$2:$B1007),0),MATCH(EJ$2,'CAMAGUI DATA UNIFICADA'!$C$1:$T$1,0)),"")</f>
        <v/>
      </c>
      <c r="EK107" s="60" t="str">
        <f t="array" ref="EK107">IFERROR(INDEX('CAMAGUI DATA UNIFICADA'!$C$2:$T1007,MATCH(1,($A107='CAMAGUI DATA UNIFICADA'!$A$2:$A1007)*($DX$1='CAMAGUI DATA UNIFICADA'!$B$2:$B1007),0),MATCH(EK$2,'CAMAGUI DATA UNIFICADA'!$C$1:$T$1,0)),"")</f>
        <v/>
      </c>
      <c r="EL107" s="60" t="str">
        <f t="array" ref="EL107">IFERROR(INDEX('CAMAGUI DATA UNIFICADA'!$C$2:$T1007,MATCH(1,($A107='CAMAGUI DATA UNIFICADA'!$A$2:$A1007)*($DX$1='CAMAGUI DATA UNIFICADA'!$B$2:$B1007),0),MATCH(EL$2,'CAMAGUI DATA UNIFICADA'!$C$1:$T$1,0)),"")</f>
        <v/>
      </c>
      <c r="EM107" s="60" t="str">
        <f t="array" ref="EM107">IFERROR(INDEX('CAMAGUI DATA UNIFICADA'!$C$2:$T1007,MATCH(1,($A107='CAMAGUI DATA UNIFICADA'!$A$2:$A1007)*($DX$1='CAMAGUI DATA UNIFICADA'!$B$2:$B1007),0),MATCH(EM$2,'CAMAGUI DATA UNIFICADA'!$C$1:$T$1,0)),"")</f>
        <v/>
      </c>
      <c r="EN107" s="60" t="str">
        <f t="array" ref="EN107">IFERROR(INDEX('CAMAGUI DATA UNIFICADA'!$C$2:$T1007,MATCH(1,($A107='CAMAGUI DATA UNIFICADA'!$A$2:$A1007)*($DX$1='CAMAGUI DATA UNIFICADA'!$B$2:$B1007),0),MATCH(EN$2,'CAMAGUI DATA UNIFICADA'!$C$1:$T$1,0)),"")</f>
        <v/>
      </c>
      <c r="EO107" s="140" t="str">
        <f t="array" ref="EO107">IFERROR(INDEX('CAMAGUI DATA UNIFICADA'!$C$2:$T1007,MATCH(1,($A107='CAMAGUI DATA UNIFICADA'!$A$2:$A1007)*($DX$1='CAMAGUI DATA UNIFICADA'!$B$2:$B1007),0),MATCH(EO$2,'CAMAGUI DATA UNIFICADA'!$C$1:$T$1,0)),"")</f>
        <v/>
      </c>
    </row>
    <row r="108">
      <c r="A108" s="137">
        <v>45684.0</v>
      </c>
      <c r="B108" s="138" t="str">
        <f t="array" ref="B108">IFERROR(INDEX('CAMAGUI DATA UNIFICADA'!$C$2:$T1007,MATCH(1,($A108='CAMAGUI DATA UNIFICADA'!$A$2:$A1007)*($B$1='CAMAGUI DATA UNIFICADA'!$B$2:$B1007),0),MATCH(B$2,'CAMAGUI DATA UNIFICADA'!$C$1:$T$1,0)),"")</f>
        <v>CA1101224</v>
      </c>
      <c r="C108" s="2">
        <f t="array" ref="C108">IFERROR(INDEX('CAMAGUI DATA UNIFICADA'!$C$2:$T1007,MATCH(1,($A108='CAMAGUI DATA UNIFICADA'!$A$2:$A1007)*($B$1='CAMAGUI DATA UNIFICADA'!$B$2:$B1007),0),MATCH(C$2,'CAMAGUI DATA UNIFICADA'!$C$1:$T$1,0)),"")</f>
        <v>500</v>
      </c>
      <c r="D108" s="2">
        <f t="array" ref="D108">IFERROR(INDEX('CAMAGUI DATA UNIFICADA'!$C$2:$T1007,MATCH(1,($A108='CAMAGUI DATA UNIFICADA'!$A$2:$A1007)*($B$1='CAMAGUI DATA UNIFICADA'!$B$2:$B1007),0),MATCH(D$2,'CAMAGUI DATA UNIFICADA'!$C$1:$T$1,0)),"")</f>
        <v>2975</v>
      </c>
      <c r="E108" s="2" t="str">
        <f t="array" ref="E108">IFERROR(INDEX('CAMAGUI DATA UNIFICADA'!$C$2:$T1007,MATCH(1,($A108='CAMAGUI DATA UNIFICADA'!$A$2:$A1007)*($B$1='CAMAGUI DATA UNIFICADA'!$B$2:$B1007),0),MATCH(E$2,'CAMAGUI DATA UNIFICADA'!$C$1:$T$1,0)),"")</f>
        <v>SKR MAST E AD</v>
      </c>
      <c r="F108" s="139">
        <f t="array" ref="F108">IFERROR(INDEX('CAMAGUI DATA UNIFICADA'!$C$2:$T1007,MATCH(1,($A108='CAMAGUI DATA UNIFICADA'!$A$2:$A1007)*($B$1='CAMAGUI DATA UNIFICADA'!$B$2:$B1007),0),MATCH(F$2,'CAMAGUI DATA UNIFICADA'!$C$1:$T$1,0)),"")</f>
        <v>3045.21</v>
      </c>
      <c r="G108" s="2">
        <f t="array" ref="G108">IFERROR(INDEX('CAMAGUI DATA UNIFICADA'!$C$2:$T1007,MATCH(1,($A108='CAMAGUI DATA UNIFICADA'!$A$2:$A1007)*($B$1='CAMAGUI DATA UNIFICADA'!$B$2:$B1007),0),MATCH(G$2,'CAMAGUI DATA UNIFICADA'!$C$1:$T$1,0)),"")</f>
        <v>21.7</v>
      </c>
      <c r="H108" s="2">
        <f t="array" ref="H108">IFERROR(INDEX('CAMAGUI DATA UNIFICADA'!$C$2:$T1007,MATCH(1,($A108='CAMAGUI DATA UNIFICADA'!$A$2:$A1007)*($B$1='CAMAGUI DATA UNIFICADA'!$B$2:$B1007),0),MATCH(H$2,'CAMAGUI DATA UNIFICADA'!$C$1:$T$1,0)),"")</f>
        <v>3.72</v>
      </c>
      <c r="I108" s="33">
        <f t="array" ref="I108">IFERROR(INDEX('CAMAGUI DATA UNIFICADA'!$C$2:$T1007,MATCH(1,($A108='CAMAGUI DATA UNIFICADA'!$A$2:$A1007)*($B$1='CAMAGUI DATA UNIFICADA'!$B$2:$B1007),0),MATCH(I$2,'CAMAGUI DATA UNIFICADA'!$C$1:$T$1,0)),"")</f>
        <v>3.2856</v>
      </c>
      <c r="J108" s="60">
        <f t="array" ref="J108">IFERROR(INDEX('CAMAGUI DATA UNIFICADA'!$C$2:$T1007,MATCH(1,($A108='CAMAGUI DATA UNIFICADA'!$A$2:$A1007)*($B$1='CAMAGUI DATA UNIFICADA'!$B$2:$B1007),0),MATCH(J$2,'CAMAGUI DATA UNIFICADA'!$C$1:$T$1,0)),"")</f>
        <v>701286.6647</v>
      </c>
      <c r="K108" s="33">
        <f t="array" ref="K108">IFERROR(INDEX('CAMAGUI DATA UNIFICADA'!$C$2:$T1007,MATCH(1,($A108='CAMAGUI DATA UNIFICADA'!$A$2:$A1007)*($B$1='CAMAGUI DATA UNIFICADA'!$B$2:$B1007),0),MATCH(K$2,'CAMAGUI DATA UNIFICADA'!$C$1:$T$1,0)),"")</f>
        <v>1.12242973</v>
      </c>
      <c r="L108" s="23">
        <f t="array" ref="L108">IFERROR(INDEX('CAMAGUI DATA UNIFICADA'!$C$2:$T1007,MATCH(1,($A108='CAMAGUI DATA UNIFICADA'!$A$2:$A1007)*($B$1='CAMAGUI DATA UNIFICADA'!$B$2:$B1007),0),MATCH(L$2,'CAMAGUI DATA UNIFICADA'!$C$1:$T$1,0)),"")</f>
        <v>0.5610293317</v>
      </c>
      <c r="M108" s="23">
        <f t="array" ref="M108">IFERROR(INDEX('CAMAGUI DATA UNIFICADA'!$C$2:$T1007,MATCH(1,($A108='CAMAGUI DATA UNIFICADA'!$A$2:$A1007)*($B$1='CAMAGUI DATA UNIFICADA'!$B$2:$B1007),0),MATCH(M$2,'CAMAGUI DATA UNIFICADA'!$C$1:$T$1,0)),"")</f>
        <v>0.57</v>
      </c>
      <c r="N108" s="60">
        <f t="array" ref="N108">IFERROR(INDEX('CAMAGUI DATA UNIFICADA'!$C$2:$T1007,MATCH(1,($A108='CAMAGUI DATA UNIFICADA'!$A$2:$A1007)*($B$1='CAMAGUI DATA UNIFICADA'!$B$2:$B1007),0),MATCH(N$2,'CAMAGUI DATA UNIFICADA'!$C$1:$T$1,0)),"")</f>
        <v>86996.337</v>
      </c>
      <c r="O108" s="2">
        <f t="array" ref="O108">IFERROR(INDEX('CAMAGUI DATA UNIFICADA'!$C$2:$T1007,MATCH(1,($A108='CAMAGUI DATA UNIFICADA'!$A$2:$A1007)*($B$1='CAMAGUI DATA UNIFICADA'!$B$2:$B1007),0),MATCH(O$2,'CAMAGUI DATA UNIFICADA'!$C$1:$T$1,0)),"")</f>
        <v>3.5</v>
      </c>
      <c r="P108" s="2">
        <f t="array" ref="P108">IFERROR(INDEX('CAMAGUI DATA UNIFICADA'!$C$2:$T1007,MATCH(1,($A108='CAMAGUI DATA UNIFICADA'!$A$2:$A1007)*($B$1='CAMAGUI DATA UNIFICADA'!$B$2:$B1007),0),MATCH(P$2,'CAMAGUI DATA UNIFICADA'!$C$1:$T$1,0)),"")</f>
        <v>25.2</v>
      </c>
      <c r="Q108" s="33">
        <f t="array" ref="Q108">IFERROR(INDEX('CAMAGUI DATA UNIFICADA'!$C$2:$T1007,MATCH(1,($A108='CAMAGUI DATA UNIFICADA'!$A$2:$A1007)*($B$1='CAMAGUI DATA UNIFICADA'!$B$2:$B1007),0),MATCH(Q$2,'CAMAGUI DATA UNIFICADA'!$C$1:$T$1,0)),"")</f>
        <v>3.1704</v>
      </c>
      <c r="R108" s="60">
        <f t="array" ref="R108">IFERROR(INDEX('CAMAGUI DATA UNIFICADA'!$C$2:$T1007,MATCH(1,($A108='CAMAGUI DATA UNIFICADA'!$A$2:$A1007)*($B$1='CAMAGUI DATA UNIFICADA'!$B$2:$B1007),0),MATCH(R$2,'CAMAGUI DATA UNIFICADA'!$C$1:$T$1,0)),"")</f>
        <v>563.7717817</v>
      </c>
      <c r="S108" s="140">
        <f t="array" ref="S108">IFERROR(INDEX('CAMAGUI DATA UNIFICADA'!$C$2:$T1007,MATCH(1,($A108='CAMAGUI DATA UNIFICADA'!$A$2:$A1007)*($B$1='CAMAGUI DATA UNIFICADA'!$B$2:$B1007),0),MATCH(S$2,'CAMAGUI DATA UNIFICADA'!$C$1:$T$1,0)),"")</f>
        <v>15.94294543</v>
      </c>
      <c r="T108" s="138" t="str">
        <f t="array" ref="T108">IFERROR(INDEX('CAMAGUI DATA UNIFICADA'!$C$2:$T1007,MATCH(1,($A108='CAMAGUI DATA UNIFICADA'!$A$2:$A1007)*($T$1='CAMAGUI DATA UNIFICADA'!$B$2:$B1007),0),MATCH(T$2,'CAMAGUI DATA UNIFICADA'!$C$1:$T$1,0)),"")</f>
        <v>CA2101224</v>
      </c>
      <c r="U108" s="2">
        <f t="array" ref="U108">IFERROR(INDEX('CAMAGUI DATA UNIFICADA'!$C$2:$T1007,MATCH(1,($A108='CAMAGUI DATA UNIFICADA'!$A$2:$A1007)*($T$1='CAMAGUI DATA UNIFICADA'!$B$2:$B1007),0),MATCH(U$2,'CAMAGUI DATA UNIFICADA'!$C$1:$T$1,0)),"")</f>
        <v>375</v>
      </c>
      <c r="V108" s="2">
        <f t="array" ref="V108">IFERROR(INDEX('CAMAGUI DATA UNIFICADA'!$C$2:$T1007,MATCH(1,($A108='CAMAGUI DATA UNIFICADA'!$A$2:$A1007)*($T$1='CAMAGUI DATA UNIFICADA'!$B$2:$B1007),0),MATCH(V$2,'CAMAGUI DATA UNIFICADA'!$C$1:$T$1,0)),"")</f>
        <v>3025</v>
      </c>
      <c r="W108" s="2" t="str">
        <f t="array" ref="W108">IFERROR(INDEX('CAMAGUI DATA UNIFICADA'!$C$2:$T1007,MATCH(1,($A108='CAMAGUI DATA UNIFICADA'!$A$2:$A1007)*($T$1='CAMAGUI DATA UNIFICADA'!$B$2:$B1007),0),MATCH(W$2,'CAMAGUI DATA UNIFICADA'!$C$1:$T$1,0)),"")</f>
        <v>SKR MAST E AD</v>
      </c>
      <c r="X108" s="139">
        <f t="array" ref="X108">IFERROR(INDEX('CAMAGUI DATA UNIFICADA'!$C$2:$T1007,MATCH(1,($A108='CAMAGUI DATA UNIFICADA'!$A$2:$A1007)*($T$1='CAMAGUI DATA UNIFICADA'!$B$2:$B1007),0),MATCH(X$2,'CAMAGUI DATA UNIFICADA'!$C$1:$T$1,0)),"")</f>
        <v>3096.39</v>
      </c>
      <c r="Y108" s="2">
        <f t="array" ref="Y108">IFERROR(INDEX('CAMAGUI DATA UNIFICADA'!$C$2:$T1007,MATCH(1,($A108='CAMAGUI DATA UNIFICADA'!$A$2:$A1007)*($T$1='CAMAGUI DATA UNIFICADA'!$B$2:$B1007),0),MATCH(Y$2,'CAMAGUI DATA UNIFICADA'!$C$1:$T$1,0)),"")</f>
        <v>20.71</v>
      </c>
      <c r="Z108" s="2">
        <f t="array" ref="Z108">IFERROR(INDEX('CAMAGUI DATA UNIFICADA'!$C$2:$T1007,MATCH(1,($A108='CAMAGUI DATA UNIFICADA'!$A$2:$A1007)*($T$1='CAMAGUI DATA UNIFICADA'!$B$2:$B1007),0),MATCH(Z$2,'CAMAGUI DATA UNIFICADA'!$C$1:$T$1,0)),"")</f>
        <v>2.48</v>
      </c>
      <c r="AA108" s="2">
        <f t="array" ref="AA108">IFERROR(INDEX('CAMAGUI DATA UNIFICADA'!$C$2:$T1007,MATCH(1,($A108='CAMAGUI DATA UNIFICADA'!$A$2:$A1007)*($T$1='CAMAGUI DATA UNIFICADA'!$B$2:$B1007),0),MATCH(AA$2,'CAMAGUI DATA UNIFICADA'!$C$1:$T$1,0)),"")</f>
        <v>3.23184</v>
      </c>
      <c r="AB108" s="60">
        <f t="array" ref="AB108">IFERROR(INDEX('CAMAGUI DATA UNIFICADA'!$C$2:$T1007,MATCH(1,($A108='CAMAGUI DATA UNIFICADA'!$A$2:$A1007)*($T$1='CAMAGUI DATA UNIFICADA'!$B$2:$B1007),0),MATCH(AB$2,'CAMAGUI DATA UNIFICADA'!$C$1:$T$1,0)),"")</f>
        <v>560275.0938</v>
      </c>
      <c r="AC108" s="33">
        <f t="array" ref="AC108">IFERROR(INDEX('CAMAGUI DATA UNIFICADA'!$C$2:$T1007,MATCH(1,($A108='CAMAGUI DATA UNIFICADA'!$A$2:$A1007)*($T$1='CAMAGUI DATA UNIFICADA'!$B$2:$B1007),0),MATCH(AC$2,'CAMAGUI DATA UNIFICADA'!$C$1:$T$1,0)),"")</f>
        <v>2.213716995</v>
      </c>
      <c r="AD108" s="23">
        <f t="array" ref="AD108">IFERROR(INDEX('CAMAGUI DATA UNIFICADA'!$C$2:$T1007,MATCH(1,($A108='CAMAGUI DATA UNIFICADA'!$A$2:$A1007)*($T$1='CAMAGUI DATA UNIFICADA'!$B$2:$B1007),0),MATCH(AD$2,'CAMAGUI DATA UNIFICADA'!$C$1:$T$1,0)),"")</f>
        <v>0.5897632566</v>
      </c>
      <c r="AE108" s="23">
        <f t="array" ref="AE108">IFERROR(INDEX('CAMAGUI DATA UNIFICADA'!$C$2:$T1007,MATCH(1,($A108='CAMAGUI DATA UNIFICADA'!$A$2:$A1007)*($T$1='CAMAGUI DATA UNIFICADA'!$B$2:$B1007),0),MATCH(AE$2,'CAMAGUI DATA UNIFICADA'!$C$1:$T$1,0)),"")</f>
        <v>0.58</v>
      </c>
      <c r="AF108" s="60">
        <f t="array" ref="AF108">IFERROR(INDEX('CAMAGUI DATA UNIFICADA'!$C$2:$T1007,MATCH(1,($A108='CAMAGUI DATA UNIFICADA'!$A$2:$A1007)*($T$1='CAMAGUI DATA UNIFICADA'!$B$2:$B1007),0),MATCH(AF$2,'CAMAGUI DATA UNIFICADA'!$C$1:$T$1,0)),"")</f>
        <v>91833.33333</v>
      </c>
      <c r="AG108" s="2">
        <f t="array" ref="AG108">IFERROR(INDEX('CAMAGUI DATA UNIFICADA'!$C$2:$T1007,MATCH(1,($A108='CAMAGUI DATA UNIFICADA'!$A$2:$A1007)*($T$1='CAMAGUI DATA UNIFICADA'!$B$2:$B1007),0),MATCH(AG$2,'CAMAGUI DATA UNIFICADA'!$C$1:$T$1,0)),"")</f>
        <v>3</v>
      </c>
      <c r="AH108" s="2">
        <f t="array" ref="AH108">IFERROR(INDEX('CAMAGUI DATA UNIFICADA'!$C$2:$T1007,MATCH(1,($A108='CAMAGUI DATA UNIFICADA'!$A$2:$A1007)*($T$1='CAMAGUI DATA UNIFICADA'!$B$2:$B1007),0),MATCH(AH$2,'CAMAGUI DATA UNIFICADA'!$C$1:$T$1,0)),"")</f>
        <v>23.71</v>
      </c>
      <c r="AI108" s="33">
        <f t="array" ref="AI108">IFERROR(INDEX('CAMAGUI DATA UNIFICADA'!$C$2:$T1007,MATCH(1,($A108='CAMAGUI DATA UNIFICADA'!$A$2:$A1007)*($T$1='CAMAGUI DATA UNIFICADA'!$B$2:$B1007),0),MATCH(AI$2,'CAMAGUI DATA UNIFICADA'!$C$1:$T$1,0)),"")</f>
        <v>3.21636</v>
      </c>
      <c r="AJ108" s="60">
        <f t="array" ref="AJ108">IFERROR(INDEX('CAMAGUI DATA UNIFICADA'!$C$2:$T1007,MATCH(1,($A108='CAMAGUI DATA UNIFICADA'!$A$2:$A1007)*($T$1='CAMAGUI DATA UNIFICADA'!$B$2:$B1007),0),MATCH(AJ$2,'CAMAGUI DATA UNIFICADA'!$C$1:$T$1,0)),"")</f>
        <v>409.9076869</v>
      </c>
      <c r="AK108" s="140">
        <f t="array" ref="AK108">IFERROR(INDEX('CAMAGUI DATA UNIFICADA'!$C$2:$T1007,MATCH(1,($A108='CAMAGUI DATA UNIFICADA'!$A$2:$A1007)*($T$1='CAMAGUI DATA UNIFICADA'!$B$2:$B1007),0),MATCH(AK$2,'CAMAGUI DATA UNIFICADA'!$C$1:$T$1,0)),"")</f>
        <v>8.726921718</v>
      </c>
      <c r="AL108" s="138" t="str">
        <f t="array" ref="AL108">IFERROR(INDEX('CAMAGUI DATA UNIFICADA'!$C$2:$T1007,MATCH(1,($A108='CAMAGUI DATA UNIFICADA'!$A$2:$A1007)*($AL$1='CAMAGUI DATA UNIFICADA'!$B$2:$B1007),0),MATCH(AL$2,'CAMAGUI DATA UNIFICADA'!$C$1:$T$1,0)),"")</f>
        <v>CA3101224</v>
      </c>
      <c r="AM108" s="2">
        <f t="array" ref="AM108">IFERROR(INDEX('CAMAGUI DATA UNIFICADA'!$C$2:$T1007,MATCH(1,($A108='CAMAGUI DATA UNIFICADA'!$A$2:$A1007)*($AL$1='CAMAGUI DATA UNIFICADA'!$B$2:$B1007),0),MATCH(AM$2,'CAMAGUI DATA UNIFICADA'!$C$1:$T$1,0)),"")</f>
        <v>450</v>
      </c>
      <c r="AN108" s="2">
        <f t="array" ref="AN108">IFERROR(INDEX('CAMAGUI DATA UNIFICADA'!$C$2:$T1007,MATCH(1,($A108='CAMAGUI DATA UNIFICADA'!$A$2:$A1007)*($AL$1='CAMAGUI DATA UNIFICADA'!$B$2:$B1007),0),MATCH(AN$2,'CAMAGUI DATA UNIFICADA'!$C$1:$T$1,0)),"")</f>
        <v>2800</v>
      </c>
      <c r="AO108" s="2" t="str">
        <f t="array" ref="AO108">IFERROR(INDEX('CAMAGUI DATA UNIFICADA'!$C$2:$T1007,MATCH(1,($A108='CAMAGUI DATA UNIFICADA'!$A$2:$A1007)*($AL$1='CAMAGUI DATA UNIFICADA'!$B$2:$B1007),0),MATCH(AO$2,'CAMAGUI DATA UNIFICADA'!$C$1:$T$1,0)),"")</f>
        <v>SKR MAST E AD</v>
      </c>
      <c r="AP108" s="139">
        <f t="array" ref="AP108">IFERROR(INDEX('CAMAGUI DATA UNIFICADA'!$C$2:$T1007,MATCH(1,($A108='CAMAGUI DATA UNIFICADA'!$A$2:$A1007)*($AL$1='CAMAGUI DATA UNIFICADA'!$B$2:$B1007),0),MATCH(AP$2,'CAMAGUI DATA UNIFICADA'!$C$1:$T$1,0)),"")</f>
        <v>2866.08</v>
      </c>
      <c r="AQ108" s="2">
        <f t="array" ref="AQ108">IFERROR(INDEX('CAMAGUI DATA UNIFICADA'!$C$2:$T1007,MATCH(1,($A108='CAMAGUI DATA UNIFICADA'!$A$2:$A1007)*($AL$1='CAMAGUI DATA UNIFICADA'!$B$2:$B1007),0),MATCH(AQ$2,'CAMAGUI DATA UNIFICADA'!$C$1:$T$1,0)),"")</f>
        <v>19.51</v>
      </c>
      <c r="AR108" s="2">
        <f t="array" ref="AR108">IFERROR(INDEX('CAMAGUI DATA UNIFICADA'!$C$2:$T1007,MATCH(1,($A108='CAMAGUI DATA UNIFICADA'!$A$2:$A1007)*($AL$1='CAMAGUI DATA UNIFICADA'!$B$2:$B1007),0),MATCH(AR$2,'CAMAGUI DATA UNIFICADA'!$C$1:$T$1,0)),"")</f>
        <v>2.51</v>
      </c>
      <c r="AS108" s="33">
        <f t="array" ref="AS108">IFERROR(INDEX('CAMAGUI DATA UNIFICADA'!$C$2:$T1007,MATCH(1,($A108='CAMAGUI DATA UNIFICADA'!$A$2:$A1007)*($AL$1='CAMAGUI DATA UNIFICADA'!$B$2:$B1007),0),MATCH(AS$2,'CAMAGUI DATA UNIFICADA'!$C$1:$T$1,0)),"")</f>
        <v>3.35904</v>
      </c>
      <c r="AT108" s="60">
        <f t="array" ref="AT108">IFERROR(INDEX('CAMAGUI DATA UNIFICADA'!$C$2:$T1007,MATCH(1,($A108='CAMAGUI DATA UNIFICADA'!$A$2:$A1007)*($AL$1='CAMAGUI DATA UNIFICADA'!$B$2:$B1007),0),MATCH(AT$2,'CAMAGUI DATA UNIFICADA'!$C$1:$T$1,0)),"")</f>
        <v>686657.3433</v>
      </c>
      <c r="AU108" s="33">
        <f t="array" ref="AU108">IFERROR(INDEX('CAMAGUI DATA UNIFICADA'!$C$2:$T1007,MATCH(1,($A108='CAMAGUI DATA UNIFICADA'!$A$2:$A1007)*($AL$1='CAMAGUI DATA UNIFICADA'!$B$2:$B1007),0),MATCH(AU$2,'CAMAGUI DATA UNIFICADA'!$C$1:$T$1,0)),"")</f>
        <v>1.672470538</v>
      </c>
      <c r="AV108" s="23">
        <f t="array" ref="AV108">IFERROR(INDEX('CAMAGUI DATA UNIFICADA'!$C$2:$T1007,MATCH(1,($A108='CAMAGUI DATA UNIFICADA'!$A$2:$A1007)*($AL$1='CAMAGUI DATA UNIFICADA'!$B$2:$B1007),0),MATCH(AV$2,'CAMAGUI DATA UNIFICADA'!$C$1:$T$1,0)),"")</f>
        <v>0.597093342</v>
      </c>
      <c r="AW108" s="23">
        <f t="array" ref="AW108">IFERROR(INDEX('CAMAGUI DATA UNIFICADA'!$C$2:$T1007,MATCH(1,($A108='CAMAGUI DATA UNIFICADA'!$A$2:$A1007)*($AL$1='CAMAGUI DATA UNIFICADA'!$B$2:$B1007),0),MATCH(AW$2,'CAMAGUI DATA UNIFICADA'!$C$1:$T$1,0)),"")</f>
        <v>0.58</v>
      </c>
      <c r="AX108" s="60">
        <f t="array" ref="AX108">IFERROR(INDEX('CAMAGUI DATA UNIFICADA'!$C$2:$T1007,MATCH(1,($A108='CAMAGUI DATA UNIFICADA'!$A$2:$A1007)*($AL$1='CAMAGUI DATA UNIFICADA'!$B$2:$B1007),0),MATCH(AX$2,'CAMAGUI DATA UNIFICADA'!$C$1:$T$1,0)),"")</f>
        <v>95285.71429</v>
      </c>
      <c r="AY108" s="2">
        <f t="array" ref="AY108">IFERROR(INDEX('CAMAGUI DATA UNIFICADA'!$C$2:$T1007,MATCH(1,($A108='CAMAGUI DATA UNIFICADA'!$A$2:$A1007)*($AL$1='CAMAGUI DATA UNIFICADA'!$B$2:$B1007),0),MATCH(AY$2,'CAMAGUI DATA UNIFICADA'!$C$1:$T$1,0)),"")</f>
        <v>4</v>
      </c>
      <c r="AZ108" s="2">
        <f t="array" ref="AZ108">IFERROR(INDEX('CAMAGUI DATA UNIFICADA'!$C$2:$T1007,MATCH(1,($A108='CAMAGUI DATA UNIFICADA'!$A$2:$A1007)*($AL$1='CAMAGUI DATA UNIFICADA'!$B$2:$B1007),0),MATCH(AZ$2,'CAMAGUI DATA UNIFICADA'!$C$1:$T$1,0)),"")</f>
        <v>23.51</v>
      </c>
      <c r="BA108" s="33">
        <f t="array" ref="BA108">IFERROR(INDEX('CAMAGUI DATA UNIFICADA'!$C$2:$T1007,MATCH(1,($A108='CAMAGUI DATA UNIFICADA'!$A$2:$A1007)*($AL$1='CAMAGUI DATA UNIFICADA'!$B$2:$B1007),0),MATCH(BA$2,'CAMAGUI DATA UNIFICADA'!$C$1:$T$1,0)),"")</f>
        <v>3.23316</v>
      </c>
      <c r="BB108" s="60">
        <f t="array" ref="BB108">IFERROR(INDEX('CAMAGUI DATA UNIFICADA'!$C$2:$T1007,MATCH(1,($A108='CAMAGUI DATA UNIFICADA'!$A$2:$A1007)*($AL$1='CAMAGUI DATA UNIFICADA'!$B$2:$B1007),0),MATCH(BB$2,'CAMAGUI DATA UNIFICADA'!$C$1:$T$1,0)),"")</f>
        <v>503.0060961</v>
      </c>
      <c r="BC108" s="140">
        <f t="array" ref="BC108">IFERROR(INDEX('CAMAGUI DATA UNIFICADA'!$C$2:$T1007,MATCH(1,($A108='CAMAGUI DATA UNIFICADA'!$A$2:$A1007)*($AL$1='CAMAGUI DATA UNIFICADA'!$B$2:$B1007),0),MATCH(BC$2,'CAMAGUI DATA UNIFICADA'!$C$1:$T$1,0)),"")</f>
        <v>13.25152402</v>
      </c>
      <c r="BD108" s="138" t="str">
        <f t="array" ref="BD108">IFERROR(INDEX('CAMAGUI DATA UNIFICADA'!$C$2:$T1007,MATCH(1,($A108='CAMAGUI DATA UNIFICADA'!$A$2:$A1007)*($BD$1='CAMAGUI DATA UNIFICADA'!$B$2:$B1007),0),MATCH(BD$2,'CAMAGUI DATA UNIFICADA'!$C$1:$T$1,0)),"")</f>
        <v>CA4240125</v>
      </c>
      <c r="BE108" s="2">
        <f t="array" ref="BE108">IFERROR(INDEX('CAMAGUI DATA UNIFICADA'!$C$2:$T1007,MATCH(1,($A108='CAMAGUI DATA UNIFICADA'!$A$2:$A1007)*($BD$1='CAMAGUI DATA UNIFICADA'!$B$2:$B1007),0),MATCH(BE$2,'CAMAGUI DATA UNIFICADA'!$C$1:$T$1,0)),"")</f>
        <v>50</v>
      </c>
      <c r="BF108" s="2">
        <f t="array" ref="BF108">IFERROR(INDEX('CAMAGUI DATA UNIFICADA'!$C$2:$T1007,MATCH(1,($A108='CAMAGUI DATA UNIFICADA'!$A$2:$A1007)*($BD$1='CAMAGUI DATA UNIFICADA'!$B$2:$B1007),0),MATCH(BF$2,'CAMAGUI DATA UNIFICADA'!$C$1:$T$1,0)),"")</f>
        <v>137.5</v>
      </c>
      <c r="BG108" s="2" t="str">
        <f t="array" ref="BG108">IFERROR(INDEX('CAMAGUI DATA UNIFICADA'!$C$2:$T1007,MATCH(1,($A108='CAMAGUI DATA UNIFICADA'!$A$2:$A1007)*($BD$1='CAMAGUI DATA UNIFICADA'!$B$2:$B1007),0),MATCH(BG$2,'CAMAGUI DATA UNIFICADA'!$C$1:$T$1,0)),"")</f>
        <v>SKR MAST#4</v>
      </c>
      <c r="BH108" s="139">
        <f t="array" ref="BH108">IFERROR(INDEX('CAMAGUI DATA UNIFICADA'!$C$2:$T1007,MATCH(1,($A108='CAMAGUI DATA UNIFICADA'!$A$2:$A1007)*($BD$1='CAMAGUI DATA UNIFICADA'!$B$2:$B1007),0),MATCH(BH$2,'CAMAGUI DATA UNIFICADA'!$C$1:$T$1,0)),"")</f>
        <v>169.73</v>
      </c>
      <c r="BI108" s="2">
        <f t="array" ref="BI108">IFERROR(INDEX('CAMAGUI DATA UNIFICADA'!$C$2:$T1007,MATCH(1,($A108='CAMAGUI DATA UNIFICADA'!$A$2:$A1007)*($BD$1='CAMAGUI DATA UNIFICADA'!$B$2:$B1007),0),MATCH(BI$2,'CAMAGUI DATA UNIFICADA'!$C$1:$T$1,0)),"")</f>
        <v>1.3</v>
      </c>
      <c r="BJ108" s="2">
        <f t="array" ref="BJ108">IFERROR(INDEX('CAMAGUI DATA UNIFICADA'!$C$2:$T1007,MATCH(1,($A108='CAMAGUI DATA UNIFICADA'!$A$2:$A1007)*($BD$1='CAMAGUI DATA UNIFICADA'!$B$2:$B1007),0),MATCH(BJ$2,'CAMAGUI DATA UNIFICADA'!$C$1:$T$1,0)),"")</f>
        <v>0</v>
      </c>
      <c r="BK108" s="33">
        <f t="array" ref="BK108">IFERROR(INDEX('CAMAGUI DATA UNIFICADA'!$C$2:$T1007,MATCH(1,($A108='CAMAGUI DATA UNIFICADA'!$A$2:$A1007)*($BD$1='CAMAGUI DATA UNIFICADA'!$B$2:$B1007),0),MATCH(BK$2,'CAMAGUI DATA UNIFICADA'!$C$1:$T$1,0)),"")</f>
        <v>13.5504</v>
      </c>
      <c r="BL108" s="60">
        <f t="array" ref="BL108">IFERROR(INDEX('CAMAGUI DATA UNIFICADA'!$C$2:$T1007,MATCH(1,($A108='CAMAGUI DATA UNIFICADA'!$A$2:$A1007)*($BD$1='CAMAGUI DATA UNIFICADA'!$B$2:$B1007),0),MATCH(BL$2,'CAMAGUI DATA UNIFICADA'!$C$1:$T$1,0)),"")</f>
        <v>283840.6133</v>
      </c>
      <c r="BM108" s="33" t="str">
        <f t="array" ref="BM108">IFERROR(INDEX('CAMAGUI DATA UNIFICADA'!$C$2:$T1007,MATCH(1,($A108='CAMAGUI DATA UNIFICADA'!$A$2:$A1007)*($BD$1='CAMAGUI DATA UNIFICADA'!$B$2:$B1007),0),MATCH(BM$2,'CAMAGUI DATA UNIFICADA'!$C$1:$T$1,0)),"")</f>
        <v/>
      </c>
      <c r="BN108" s="23">
        <f t="array" ref="BN108">IFERROR(INDEX('CAMAGUI DATA UNIFICADA'!$C$2:$T1007,MATCH(1,($A108='CAMAGUI DATA UNIFICADA'!$A$2:$A1007)*($BD$1='CAMAGUI DATA UNIFICADA'!$B$2:$B1007),0),MATCH(BN$2,'CAMAGUI DATA UNIFICADA'!$C$1:$T$1,0)),"")</f>
        <v>0.3548007666</v>
      </c>
      <c r="BO108" s="23">
        <f t="array" ref="BO108">IFERROR(INDEX('CAMAGUI DATA UNIFICADA'!$C$2:$T1007,MATCH(1,($A108='CAMAGUI DATA UNIFICADA'!$A$2:$A1007)*($BD$1='CAMAGUI DATA UNIFICADA'!$B$2:$B1007),0),MATCH(BO$2,'CAMAGUI DATA UNIFICADA'!$C$1:$T$1,0)),"")</f>
        <v>0.5</v>
      </c>
      <c r="BP108" s="60">
        <f t="array" ref="BP108">IFERROR(INDEX('CAMAGUI DATA UNIFICADA'!$C$2:$T1007,MATCH(1,($A108='CAMAGUI DATA UNIFICADA'!$A$2:$A1007)*($BD$1='CAMAGUI DATA UNIFICADA'!$B$2:$B1007),0),MATCH(BP$2,'CAMAGUI DATA UNIFICADA'!$C$1:$T$1,0)),"")</f>
        <v>83333.33333</v>
      </c>
      <c r="BQ108" s="2">
        <f t="array" ref="BQ108">IFERROR(INDEX('CAMAGUI DATA UNIFICADA'!$C$2:$T1007,MATCH(1,($A108='CAMAGUI DATA UNIFICADA'!$A$2:$A1007)*($BD$1='CAMAGUI DATA UNIFICADA'!$B$2:$B1007),0),MATCH(BQ$2,'CAMAGUI DATA UNIFICADA'!$C$1:$T$1,0)),"")</f>
        <v>2.5</v>
      </c>
      <c r="BR108" s="2">
        <f t="array" ref="BR108">IFERROR(INDEX('CAMAGUI DATA UNIFICADA'!$C$2:$T1007,MATCH(1,($A108='CAMAGUI DATA UNIFICADA'!$A$2:$A1007)*($BD$1='CAMAGUI DATA UNIFICADA'!$B$2:$B1007),0),MATCH(BR$2,'CAMAGUI DATA UNIFICADA'!$C$1:$T$1,0)),"")</f>
        <v>3.8</v>
      </c>
      <c r="BS108" s="33">
        <f t="array" ref="BS108">IFERROR(INDEX('CAMAGUI DATA UNIFICADA'!$C$2:$T1007,MATCH(1,($A108='CAMAGUI DATA UNIFICADA'!$A$2:$A1007)*($BD$1='CAMAGUI DATA UNIFICADA'!$B$2:$B1007),0),MATCH(BS$2,'CAMAGUI DATA UNIFICADA'!$C$1:$T$1,0)),"")</f>
        <v>8.7504</v>
      </c>
      <c r="BT108" s="60">
        <f t="array" ref="BT108">IFERROR(INDEX('CAMAGUI DATA UNIFICADA'!$C$2:$T1007,MATCH(1,($A108='CAMAGUI DATA UNIFICADA'!$A$2:$A1007)*($BD$1='CAMAGUI DATA UNIFICADA'!$B$2:$B1007),0),MATCH(BT$2,'CAMAGUI DATA UNIFICADA'!$C$1:$T$1,0)),"")</f>
        <v>164.213707</v>
      </c>
      <c r="BU108" s="140">
        <f t="array" ref="BU108">IFERROR(INDEX('CAMAGUI DATA UNIFICADA'!$C$2:$T1007,MATCH(1,($A108='CAMAGUI DATA UNIFICADA'!$A$2:$A1007)*($BD$1='CAMAGUI DATA UNIFICADA'!$B$2:$B1007),0),MATCH(BU$2,'CAMAGUI DATA UNIFICADA'!$C$1:$T$1,0)),"")</f>
        <v>28.55342676</v>
      </c>
      <c r="BV108" s="138" t="str">
        <f t="array" ref="BV108">IFERROR(INDEX('CAMAGUI DATA UNIFICADA'!$C$2:$T1007,MATCH(1,($A108='CAMAGUI DATA UNIFICADA'!$A$2:$A1007)*($BV$1='CAMAGUI DATA UNIFICADA'!$B$2:$B1007),0),MATCH(BV$2,'CAMAGUI DATA UNIFICADA'!$C$1:$T$1,0)),"")</f>
        <v>CA5240125</v>
      </c>
      <c r="BW108" s="2">
        <f t="array" ref="BW108">IFERROR(INDEX('CAMAGUI DATA UNIFICADA'!$C$2:$T1007,MATCH(1,($A108='CAMAGUI DATA UNIFICADA'!$A$2:$A1007)*($BV$1='CAMAGUI DATA UNIFICADA'!$B$2:$B1007),0),MATCH(BW$2,'CAMAGUI DATA UNIFICADA'!$C$1:$T$1,0)),"")</f>
        <v>37.5</v>
      </c>
      <c r="BX108" s="2">
        <f t="array" ref="BX108">IFERROR(INDEX('CAMAGUI DATA UNIFICADA'!$C$2:$T1007,MATCH(1,($A108='CAMAGUI DATA UNIFICADA'!$A$2:$A1007)*($BV$1='CAMAGUI DATA UNIFICADA'!$B$2:$B1007),0),MATCH(BX$2,'CAMAGUI DATA UNIFICADA'!$C$1:$T$1,0)),"")</f>
        <v>100</v>
      </c>
      <c r="BY108" s="2" t="str">
        <f t="array" ref="BY108">IFERROR(INDEX('CAMAGUI DATA UNIFICADA'!$C$2:$T1007,MATCH(1,($A108='CAMAGUI DATA UNIFICADA'!$A$2:$A1007)*($BV$1='CAMAGUI DATA UNIFICADA'!$B$2:$B1007),0),MATCH(BY$2,'CAMAGUI DATA UNIFICADA'!$C$1:$T$1,0)),"")</f>
        <v>SKR MAST#4</v>
      </c>
      <c r="BZ108" s="139">
        <f t="array" ref="BZ108">IFERROR(INDEX('CAMAGUI DATA UNIFICADA'!$C$2:$T1007,MATCH(1,($A108='CAMAGUI DATA UNIFICADA'!$A$2:$A1007)*($BV$1='CAMAGUI DATA UNIFICADA'!$B$2:$B1007),0),MATCH(BZ$2,'CAMAGUI DATA UNIFICADA'!$C$1:$T$1,0)),"")</f>
        <v>123.44</v>
      </c>
      <c r="CA108" s="2">
        <f t="array" ref="CA108">IFERROR(INDEX('CAMAGUI DATA UNIFICADA'!$C$2:$T1007,MATCH(1,($A108='CAMAGUI DATA UNIFICADA'!$A$2:$A1007)*($BV$1='CAMAGUI DATA UNIFICADA'!$B$2:$B1007),0),MATCH(CA$2,'CAMAGUI DATA UNIFICADA'!$C$1:$T$1,0)),"")</f>
        <v>1.18</v>
      </c>
      <c r="CB108" s="2">
        <f t="array" ref="CB108">IFERROR(INDEX('CAMAGUI DATA UNIFICADA'!$C$2:$T1007,MATCH(1,($A108='CAMAGUI DATA UNIFICADA'!$A$2:$A1007)*($BV$1='CAMAGUI DATA UNIFICADA'!$B$2:$B1007),0),MATCH(CB$2,'CAMAGUI DATA UNIFICADA'!$C$1:$T$1,0)),"")</f>
        <v>0</v>
      </c>
      <c r="CC108" s="33">
        <f t="array" ref="CC108">IFERROR(INDEX('CAMAGUI DATA UNIFICADA'!$C$2:$T1007,MATCH(1,($A108='CAMAGUI DATA UNIFICADA'!$A$2:$A1007)*($BV$1='CAMAGUI DATA UNIFICADA'!$B$2:$B1007),0),MATCH(CC$2,'CAMAGUI DATA UNIFICADA'!$C$1:$T$1,0)),"")</f>
        <v>13.77504</v>
      </c>
      <c r="CD108" s="60">
        <f t="array" ref="CD108">IFERROR(INDEX('CAMAGUI DATA UNIFICADA'!$C$2:$T1007,MATCH(1,($A108='CAMAGUI DATA UNIFICADA'!$A$2:$A1007)*($BV$1='CAMAGUI DATA UNIFICADA'!$B$2:$B1007),0),MATCH(CD$2,'CAMAGUI DATA UNIFICADA'!$C$1:$T$1,0)),"")</f>
        <v>230704.6732</v>
      </c>
      <c r="CE108" s="33" t="str">
        <f t="array" ref="CE108">IFERROR(INDEX('CAMAGUI DATA UNIFICADA'!$C$2:$T1007,MATCH(1,($A108='CAMAGUI DATA UNIFICADA'!$A$2:$A1007)*($BV$1='CAMAGUI DATA UNIFICADA'!$B$2:$B1007),0),MATCH(CE$2,'CAMAGUI DATA UNIFICADA'!$C$1:$T$1,0)),"")</f>
        <v/>
      </c>
      <c r="CF108" s="23">
        <f t="array" ref="CF108">IFERROR(INDEX('CAMAGUI DATA UNIFICADA'!$C$2:$T1007,MATCH(1,($A108='CAMAGUI DATA UNIFICADA'!$A$2:$A1007)*($BV$1='CAMAGUI DATA UNIFICADA'!$B$2:$B1007),0),MATCH(CF$2,'CAMAGUI DATA UNIFICADA'!$C$1:$T$1,0)),"")</f>
        <v>0.3182133424</v>
      </c>
      <c r="CG108" s="23">
        <f t="array" ref="CG108">IFERROR(INDEX('CAMAGUI DATA UNIFICADA'!$C$2:$T1007,MATCH(1,($A108='CAMAGUI DATA UNIFICADA'!$A$2:$A1007)*($BV$1='CAMAGUI DATA UNIFICADA'!$B$2:$B1007),0),MATCH(CG$2,'CAMAGUI DATA UNIFICADA'!$C$1:$T$1,0)),"")</f>
        <v>0.5</v>
      </c>
      <c r="CH108" s="60">
        <f t="array" ref="CH108">IFERROR(INDEX('CAMAGUI DATA UNIFICADA'!$C$2:$T1007,MATCH(1,($A108='CAMAGUI DATA UNIFICADA'!$A$2:$A1007)*($BV$1='CAMAGUI DATA UNIFICADA'!$B$2:$B1007),0),MATCH(CH$2,'CAMAGUI DATA UNIFICADA'!$C$1:$T$1,0)),"")</f>
        <v>86309.52381</v>
      </c>
      <c r="CI108" s="2">
        <f t="array" ref="CI108">IFERROR(INDEX('CAMAGUI DATA UNIFICADA'!$C$2:$T1007,MATCH(1,($A108='CAMAGUI DATA UNIFICADA'!$A$2:$A1007)*($BV$1='CAMAGUI DATA UNIFICADA'!$B$2:$B1007),0),MATCH(CI$2,'CAMAGUI DATA UNIFICADA'!$C$1:$T$1,0)),"")</f>
        <v>2.5</v>
      </c>
      <c r="CJ108" s="2">
        <f t="array" ref="CJ108">IFERROR(INDEX('CAMAGUI DATA UNIFICADA'!$C$2:$T1007,MATCH(1,($A108='CAMAGUI DATA UNIFICADA'!$A$2:$A1007)*($BV$1='CAMAGUI DATA UNIFICADA'!$B$2:$B1007),0),MATCH(CJ$2,'CAMAGUI DATA UNIFICADA'!$C$1:$T$1,0)),"")</f>
        <v>3.68</v>
      </c>
      <c r="CK108" s="33">
        <f t="array" ref="CK108">IFERROR(INDEX('CAMAGUI DATA UNIFICADA'!$C$2:$T1007,MATCH(1,($A108='CAMAGUI DATA UNIFICADA'!$A$2:$A1007)*($BV$1='CAMAGUI DATA UNIFICADA'!$B$2:$B1007),0),MATCH(CK$2,'CAMAGUI DATA UNIFICADA'!$C$1:$T$1,0)),"")</f>
        <v>8.88144</v>
      </c>
      <c r="CL108" s="60">
        <f t="array" ref="CL108">IFERROR(INDEX('CAMAGUI DATA UNIFICADA'!$C$2:$T1007,MATCH(1,($A108='CAMAGUI DATA UNIFICADA'!$A$2:$A1007)*($BV$1='CAMAGUI DATA UNIFICADA'!$B$2:$B1007),0),MATCH(CL$2,'CAMAGUI DATA UNIFICADA'!$C$1:$T$1,0)),"")</f>
        <v>146.4177204</v>
      </c>
      <c r="CM108" s="140">
        <f t="array" ref="CM108">IFERROR(INDEX('CAMAGUI DATA UNIFICADA'!$C$2:$T1007,MATCH(1,($A108='CAMAGUI DATA UNIFICADA'!$A$2:$A1007)*($BV$1='CAMAGUI DATA UNIFICADA'!$B$2:$B1007),0),MATCH(CM$2,'CAMAGUI DATA UNIFICADA'!$C$1:$T$1,0)),"")</f>
        <v>27.2294301</v>
      </c>
      <c r="CN108" s="138" t="str">
        <f t="array" ref="CN108">IFERROR(INDEX('CAMAGUI DATA UNIFICADA'!$C$2:$T1007,MATCH(1,($A108='CAMAGUI DATA UNIFICADA'!$A$2:$A1007)*($CN$1='CAMAGUI DATA UNIFICADA'!$B$2:$B1007),0),MATCH(CN$2,'CAMAGUI DATA UNIFICADA'!$C$1:$T$1,0)),"")</f>
        <v>CA6240125</v>
      </c>
      <c r="CO108" s="2">
        <f t="array" ref="CO108">IFERROR(INDEX('CAMAGUI DATA UNIFICADA'!$C$2:$T1007,MATCH(1,($A108='CAMAGUI DATA UNIFICADA'!$A$2:$A1007)*($CN$1='CAMAGUI DATA UNIFICADA'!$B$2:$B1007),0),MATCH(CO$2,'CAMAGUI DATA UNIFICADA'!$C$1:$T$1,0)),"")</f>
        <v>75</v>
      </c>
      <c r="CP108" s="2">
        <f t="array" ref="CP108">IFERROR(INDEX('CAMAGUI DATA UNIFICADA'!$C$2:$T1007,MATCH(1,($A108='CAMAGUI DATA UNIFICADA'!$A$2:$A1007)*($CN$1='CAMAGUI DATA UNIFICADA'!$B$2:$B1007),0),MATCH(CP$2,'CAMAGUI DATA UNIFICADA'!$C$1:$T$1,0)),"")</f>
        <v>187.5</v>
      </c>
      <c r="CQ108" s="2" t="str">
        <f t="array" ref="CQ108">IFERROR(INDEX('CAMAGUI DATA UNIFICADA'!$C$2:$T1007,MATCH(1,($A108='CAMAGUI DATA UNIFICADA'!$A$2:$A1007)*($CN$1='CAMAGUI DATA UNIFICADA'!$B$2:$B1007),0),MATCH(CQ$2,'CAMAGUI DATA UNIFICADA'!$C$1:$T$1,0)),"")</f>
        <v>SKR MAST#4</v>
      </c>
      <c r="CR108" s="139">
        <f t="array" ref="CR108">IFERROR(INDEX('CAMAGUI DATA UNIFICADA'!$C$2:$T1007,MATCH(1,($A108='CAMAGUI DATA UNIFICADA'!$A$2:$A1007)*($CN$1='CAMAGUI DATA UNIFICADA'!$B$2:$B1007),0),MATCH(CR$2,'CAMAGUI DATA UNIFICADA'!$C$1:$T$1,0)),"")</f>
        <v>231.45</v>
      </c>
      <c r="CS108" s="2">
        <f t="array" ref="CS108">IFERROR(INDEX('CAMAGUI DATA UNIFICADA'!$C$2:$T1007,MATCH(1,($A108='CAMAGUI DATA UNIFICADA'!$A$2:$A1007)*($CN$1='CAMAGUI DATA UNIFICADA'!$B$2:$B1007),0),MATCH(CS$2,'CAMAGUI DATA UNIFICADA'!$C$1:$T$1,0)),"")</f>
        <v>1.05</v>
      </c>
      <c r="CT108" s="2">
        <f t="array" ref="CT108">IFERROR(INDEX('CAMAGUI DATA UNIFICADA'!$C$2:$T1007,MATCH(1,($A108='CAMAGUI DATA UNIFICADA'!$A$2:$A1007)*($CN$1='CAMAGUI DATA UNIFICADA'!$B$2:$B1007),0),MATCH(CT$2,'CAMAGUI DATA UNIFICADA'!$C$1:$T$1,0)),"")</f>
        <v>0</v>
      </c>
      <c r="CU108" s="33">
        <f t="array" ref="CU108">IFERROR(INDEX('CAMAGUI DATA UNIFICADA'!$C$2:$T1007,MATCH(1,($A108='CAMAGUI DATA UNIFICADA'!$A$2:$A1007)*($CN$1='CAMAGUI DATA UNIFICADA'!$B$2:$B1007),0),MATCH(CU$2,'CAMAGUI DATA UNIFICADA'!$C$1:$T$1,0)),"")</f>
        <v>14.0184</v>
      </c>
      <c r="CV108" s="60">
        <f t="array" ref="CV108">IFERROR(INDEX('CAMAGUI DATA UNIFICADA'!$C$2:$T1007,MATCH(1,($A108='CAMAGUI DATA UNIFICADA'!$A$2:$A1007)*($CN$1='CAMAGUI DATA UNIFICADA'!$B$2:$B1007),0),MATCH(CV$2,'CAMAGUI DATA UNIFICADA'!$C$1:$T$1,0)),"")</f>
        <v>509534.4078</v>
      </c>
      <c r="CW108" s="33" t="str">
        <f t="array" ref="CW108">IFERROR(INDEX('CAMAGUI DATA UNIFICADA'!$C$2:$T1007,MATCH(1,($A108='CAMAGUI DATA UNIFICADA'!$A$2:$A1007)*($CN$1='CAMAGUI DATA UNIFICADA'!$B$2:$B1007),0),MATCH(CW$2,'CAMAGUI DATA UNIFICADA'!$C$1:$T$1,0)),"")</f>
        <v/>
      </c>
      <c r="CX108" s="23">
        <f t="array" ref="CX108">IFERROR(INDEX('CAMAGUI DATA UNIFICADA'!$C$2:$T1007,MATCH(1,($A108='CAMAGUI DATA UNIFICADA'!$A$2:$A1007)*($CN$1='CAMAGUI DATA UNIFICADA'!$B$2:$B1007),0),MATCH(CX$2,'CAMAGUI DATA UNIFICADA'!$C$1:$T$1,0)),"")</f>
        <v>0.4246120065</v>
      </c>
      <c r="CY108" s="23">
        <f t="array" ref="CY108">IFERROR(INDEX('CAMAGUI DATA UNIFICADA'!$C$2:$T1007,MATCH(1,($A108='CAMAGUI DATA UNIFICADA'!$A$2:$A1007)*($CN$1='CAMAGUI DATA UNIFICADA'!$B$2:$B1007),0),MATCH(CY$2,'CAMAGUI DATA UNIFICADA'!$C$1:$T$1,0)),"")</f>
        <v>0.5</v>
      </c>
      <c r="CZ108" s="60">
        <f t="array" ref="CZ108">IFERROR(INDEX('CAMAGUI DATA UNIFICADA'!$C$2:$T1007,MATCH(1,($A108='CAMAGUI DATA UNIFICADA'!$A$2:$A1007)*($CN$1='CAMAGUI DATA UNIFICADA'!$B$2:$B1007),0),MATCH(CZ$2,'CAMAGUI DATA UNIFICADA'!$C$1:$T$1,0)),"")</f>
        <v>68571.42857</v>
      </c>
      <c r="DA108" s="2">
        <f t="array" ref="DA108">IFERROR(INDEX('CAMAGUI DATA UNIFICADA'!$C$2:$T1007,MATCH(1,($A108='CAMAGUI DATA UNIFICADA'!$A$2:$A1007)*($CN$1='CAMAGUI DATA UNIFICADA'!$B$2:$B1007),0),MATCH(DA$2,'CAMAGUI DATA UNIFICADA'!$C$1:$T$1,0)),"")</f>
        <v>2.5</v>
      </c>
      <c r="DB108" s="2">
        <f t="array" ref="DB108">IFERROR(INDEX('CAMAGUI DATA UNIFICADA'!$C$2:$T1007,MATCH(1,($A108='CAMAGUI DATA UNIFICADA'!$A$2:$A1007)*($CN$1='CAMAGUI DATA UNIFICADA'!$B$2:$B1007),0),MATCH(DB$2,'CAMAGUI DATA UNIFICADA'!$C$1:$T$1,0)),"")</f>
        <v>3.55</v>
      </c>
      <c r="DC108" s="33">
        <f t="array" ref="DC108">IFERROR(INDEX('CAMAGUI DATA UNIFICADA'!$C$2:$T1007,MATCH(1,($A108='CAMAGUI DATA UNIFICADA'!$A$2:$A1007)*($CN$1='CAMAGUI DATA UNIFICADA'!$B$2:$B1007),0),MATCH(DC$2,'CAMAGUI DATA UNIFICADA'!$C$1:$T$1,0)),"")</f>
        <v>9.0234</v>
      </c>
      <c r="DD108" s="60">
        <f t="array" ref="DD108">IFERROR(INDEX('CAMAGUI DATA UNIFICADA'!$C$2:$T1007,MATCH(1,($A108='CAMAGUI DATA UNIFICADA'!$A$2:$A1007)*($CN$1='CAMAGUI DATA UNIFICADA'!$B$2:$B1007),0),MATCH(DD$2,'CAMAGUI DATA UNIFICADA'!$C$1:$T$1,0)),"")</f>
        <v>237.7614171</v>
      </c>
      <c r="DE108" s="140">
        <f t="array" ref="DE108">IFERROR(INDEX('CAMAGUI DATA UNIFICADA'!$C$2:$T1007,MATCH(1,($A108='CAMAGUI DATA UNIFICADA'!$A$2:$A1007)*($CN$1='CAMAGUI DATA UNIFICADA'!$B$2:$B1007),0),MATCH(DE$2,'CAMAGUI DATA UNIFICADA'!$C$1:$T$1,0)),"")</f>
        <v>40.69035426</v>
      </c>
      <c r="DF108" s="138" t="str">
        <f t="array" ref="DF108">IFERROR(INDEX('CAMAGUI DATA UNIFICADA'!$C$2:$T1007,MATCH(1,($A108='CAMAGUI DATA UNIFICADA'!$A$2:$A1007)*($DF$1='CAMAGUI DATA UNIFICADA'!$B$2:$B1007),0),MATCH(DF$2,'CAMAGUI DATA UNIFICADA'!$C$1:$T$1,0)),"")</f>
        <v/>
      </c>
      <c r="DG108" s="2" t="str">
        <f t="array" ref="DG108">IFERROR(INDEX('CAMAGUI DATA UNIFICADA'!$C$2:$T1007,MATCH(1,($A108='CAMAGUI DATA UNIFICADA'!$A$2:$A1007)*($DF$1='CAMAGUI DATA UNIFICADA'!$B$2:$B1007),0),MATCH(DG$2,'CAMAGUI DATA UNIFICADA'!$C$1:$T$1,0)),"")</f>
        <v/>
      </c>
      <c r="DH108" s="2" t="str">
        <f t="array" ref="DH108">IFERROR(INDEX('CAMAGUI DATA UNIFICADA'!$C$2:$T1007,MATCH(1,($A108='CAMAGUI DATA UNIFICADA'!$A$2:$A1007)*($DF$1='CAMAGUI DATA UNIFICADA'!$B$2:$B1007),0),MATCH(DH$2,'CAMAGUI DATA UNIFICADA'!$C$1:$T$1,0)),"")</f>
        <v/>
      </c>
      <c r="DI108" s="2" t="str">
        <f t="array" ref="DI108">IFERROR(INDEX('CAMAGUI DATA UNIFICADA'!$C$2:$T1007,MATCH(1,($A108='CAMAGUI DATA UNIFICADA'!$A$2:$A1007)*($DF$1='CAMAGUI DATA UNIFICADA'!$B$2:$B1007),0),MATCH(DI$2,'CAMAGUI DATA UNIFICADA'!$C$1:$T$1,0)),"")</f>
        <v/>
      </c>
      <c r="DJ108" s="139" t="str">
        <f t="array" ref="DJ108">IFERROR(INDEX('CAMAGUI DATA UNIFICADA'!$C$2:$T1007,MATCH(1,($A108='CAMAGUI DATA UNIFICADA'!$A$2:$A1007)*($DF$1='CAMAGUI DATA UNIFICADA'!$B$2:$B1007),0),MATCH(DJ$2,'CAMAGUI DATA UNIFICADA'!$C$1:$T$1,0)),"")</f>
        <v/>
      </c>
      <c r="DK108" s="2" t="str">
        <f t="array" ref="DK108">IFERROR(INDEX('CAMAGUI DATA UNIFICADA'!$C$2:$T1007,MATCH(1,($A108='CAMAGUI DATA UNIFICADA'!$A$2:$A1007)*($DF$1='CAMAGUI DATA UNIFICADA'!$B$2:$B1007),0),MATCH(DK$2,'CAMAGUI DATA UNIFICADA'!$C$1:$T$1,0)),"")</f>
        <v/>
      </c>
      <c r="DL108" s="2" t="str">
        <f t="array" ref="DL108">IFERROR(INDEX('CAMAGUI DATA UNIFICADA'!$C$2:$T1007,MATCH(1,($A108='CAMAGUI DATA UNIFICADA'!$A$2:$A1007)*($DF$1='CAMAGUI DATA UNIFICADA'!$B$2:$B1007),0),MATCH(DL$2,'CAMAGUI DATA UNIFICADA'!$C$1:$T$1,0)),"")</f>
        <v/>
      </c>
      <c r="DM108" s="33" t="str">
        <f t="array" ref="DM108">IFERROR(INDEX('CAMAGUI DATA UNIFICADA'!$C$2:$T1007,MATCH(1,($A108='CAMAGUI DATA UNIFICADA'!$A$2:$A1007)*($DF$1='CAMAGUI DATA UNIFICADA'!$B$2:$B1007),0),MATCH(DM$2,'CAMAGUI DATA UNIFICADA'!$C$1:$T$1,0)),"")</f>
        <v/>
      </c>
      <c r="DN108" s="60" t="str">
        <f t="array" ref="DN108">IFERROR(INDEX('CAMAGUI DATA UNIFICADA'!$C$2:$T1007,MATCH(1,($A108='CAMAGUI DATA UNIFICADA'!$A$2:$A1007)*($DF$1='CAMAGUI DATA UNIFICADA'!$B$2:$B1007),0),MATCH(DN$2,'CAMAGUI DATA UNIFICADA'!$C$1:$T$1,0)),"")</f>
        <v/>
      </c>
      <c r="DO108" s="33" t="str">
        <f t="array" ref="DO108">IFERROR(INDEX('CAMAGUI DATA UNIFICADA'!$C$2:$T1007,MATCH(1,($A108='CAMAGUI DATA UNIFICADA'!$A$2:$A1007)*($DF$1='CAMAGUI DATA UNIFICADA'!$B$2:$B1007),0),MATCH(DO$2,'CAMAGUI DATA UNIFICADA'!$C$1:$T$1,0)),"")</f>
        <v/>
      </c>
      <c r="DP108" s="23" t="str">
        <f t="array" ref="DP108">IFERROR(INDEX('CAMAGUI DATA UNIFICADA'!$C$2:$T1007,MATCH(1,($A108='CAMAGUI DATA UNIFICADA'!$A$2:$A1007)*($DF$1='CAMAGUI DATA UNIFICADA'!$B$2:$B1007),0),MATCH(DP$2,'CAMAGUI DATA UNIFICADA'!$C$1:$T$1,0)),"")</f>
        <v/>
      </c>
      <c r="DQ108" s="23" t="str">
        <f t="array" ref="DQ108">IFERROR(INDEX('CAMAGUI DATA UNIFICADA'!$C$2:$T1007,MATCH(1,($A108='CAMAGUI DATA UNIFICADA'!$A$2:$A1007)*($DF$1='CAMAGUI DATA UNIFICADA'!$B$2:$B1007),0),MATCH(DQ$2,'CAMAGUI DATA UNIFICADA'!$C$1:$T$1,0)),"")</f>
        <v/>
      </c>
      <c r="DR108" s="2" t="str">
        <f t="array" ref="DR108">IFERROR(INDEX('CAMAGUI DATA UNIFICADA'!$C$2:$T1007,MATCH(1,($A108='CAMAGUI DATA UNIFICADA'!$A$2:$A1007)*($DF$1='CAMAGUI DATA UNIFICADA'!$B$2:$B1007),0),MATCH(DR$2,'CAMAGUI DATA UNIFICADA'!$C$1:$T$1,0)),"")</f>
        <v/>
      </c>
      <c r="DS108" s="2" t="str">
        <f t="array" ref="DS108">IFERROR(INDEX('CAMAGUI DATA UNIFICADA'!$C$2:$T1007,MATCH(1,($A108='CAMAGUI DATA UNIFICADA'!$A$2:$A1007)*($DF$1='CAMAGUI DATA UNIFICADA'!$B$2:$B1007),0),MATCH(DS$2,'CAMAGUI DATA UNIFICADA'!$C$1:$T$1,0)),"")</f>
        <v/>
      </c>
      <c r="DT108" s="2" t="str">
        <f t="array" ref="DT108">IFERROR(INDEX('CAMAGUI DATA UNIFICADA'!$C$2:$T1007,MATCH(1,($A108='CAMAGUI DATA UNIFICADA'!$A$2:$A1007)*($DF$1='CAMAGUI DATA UNIFICADA'!$B$2:$B1007),0),MATCH(DT$2,'CAMAGUI DATA UNIFICADA'!$C$1:$T$1,0)),"")</f>
        <v/>
      </c>
      <c r="DU108" s="33" t="str">
        <f t="array" ref="DU108">IFERROR(INDEX('CAMAGUI DATA UNIFICADA'!$C$2:$T1007,MATCH(1,($A108='CAMAGUI DATA UNIFICADA'!$A$2:$A1007)*($DF$1='CAMAGUI DATA UNIFICADA'!$B$2:$B1007),0),MATCH(DU$2,'CAMAGUI DATA UNIFICADA'!$C$1:$T$1,0)),"")</f>
        <v/>
      </c>
      <c r="DV108" s="60" t="str">
        <f t="array" ref="DV108">IFERROR(INDEX('CAMAGUI DATA UNIFICADA'!$C$2:$T1007,MATCH(1,($A108='CAMAGUI DATA UNIFICADA'!$A$2:$A1007)*($DF$1='CAMAGUI DATA UNIFICADA'!$B$2:$B1007),0),MATCH(DV$2,'CAMAGUI DATA UNIFICADA'!$C$1:$T$1,0)),"")</f>
        <v/>
      </c>
      <c r="DW108" s="140" t="str">
        <f t="array" ref="DW108">IFERROR(INDEX('CAMAGUI DATA UNIFICADA'!$C$2:$T1007,MATCH(1,($A108='CAMAGUI DATA UNIFICADA'!$A$2:$A1007)*($DF$1='CAMAGUI DATA UNIFICADA'!$B$2:$B1007),0),MATCH(DW$2,'CAMAGUI DATA UNIFICADA'!$C$1:$T$1,0)),"")</f>
        <v/>
      </c>
      <c r="DX108" s="144" t="str">
        <f t="array" ref="DX108">IFERROR(INDEX('CAMAGUI DATA UNIFICADA'!$C$2:$T1007,MATCH(1,($A108='CAMAGUI DATA UNIFICADA'!$A$2:$A1007)*($DX$1='CAMAGUI DATA UNIFICADA'!$B$2:$B1007),0),MATCH(DX$2,'CAMAGUI DATA UNIFICADA'!$C$1:$T$1,0)),"")</f>
        <v/>
      </c>
      <c r="DY108" s="60" t="str">
        <f t="array" ref="DY108">IFERROR(INDEX('CAMAGUI DATA UNIFICADA'!$C$2:$T1007,MATCH(1,($A108='CAMAGUI DATA UNIFICADA'!$A$2:$A1007)*($DX$1='CAMAGUI DATA UNIFICADA'!$B$2:$B1007),0),MATCH(DY$2,'CAMAGUI DATA UNIFICADA'!$C$1:$T$1,0)),"")</f>
        <v/>
      </c>
      <c r="DZ108" s="60" t="str">
        <f t="array" ref="DZ108">IFERROR(INDEX('CAMAGUI DATA UNIFICADA'!$C$2:$T1007,MATCH(1,($A108='CAMAGUI DATA UNIFICADA'!$A$2:$A1007)*($DX$1='CAMAGUI DATA UNIFICADA'!$B$2:$B1007),0),MATCH(DZ$2,'CAMAGUI DATA UNIFICADA'!$C$1:$T$1,0)),"")</f>
        <v/>
      </c>
      <c r="EA108" s="60" t="str">
        <f t="array" ref="EA108">IFERROR(INDEX('CAMAGUI DATA UNIFICADA'!$C$2:$T1007,MATCH(1,($A108='CAMAGUI DATA UNIFICADA'!$A$2:$A1007)*($DX$1='CAMAGUI DATA UNIFICADA'!$B$2:$B1007),0),MATCH(EA$2,'CAMAGUI DATA UNIFICADA'!$C$1:$T$1,0)),"")</f>
        <v/>
      </c>
      <c r="EB108" s="60" t="str">
        <f t="array" ref="EB108">IFERROR(INDEX('CAMAGUI DATA UNIFICADA'!$C$2:$T1007,MATCH(1,($A108='CAMAGUI DATA UNIFICADA'!$A$2:$A1007)*($DX$1='CAMAGUI DATA UNIFICADA'!$B$2:$B1007),0),MATCH(EB$2,'CAMAGUI DATA UNIFICADA'!$C$1:$T$1,0)),"")</f>
        <v/>
      </c>
      <c r="EC108" s="60" t="str">
        <f t="array" ref="EC108">IFERROR(INDEX('CAMAGUI DATA UNIFICADA'!$C$2:$T1007,MATCH(1,($A108='CAMAGUI DATA UNIFICADA'!$A$2:$A1007)*($DX$1='CAMAGUI DATA UNIFICADA'!$B$2:$B1007),0),MATCH(EC$2,'CAMAGUI DATA UNIFICADA'!$C$1:$T$1,0)),"")</f>
        <v/>
      </c>
      <c r="ED108" s="60" t="str">
        <f t="array" ref="ED108">IFERROR(INDEX('CAMAGUI DATA UNIFICADA'!$C$2:$T1007,MATCH(1,($A108='CAMAGUI DATA UNIFICADA'!$A$2:$A1007)*($DX$1='CAMAGUI DATA UNIFICADA'!$B$2:$B1007),0),MATCH(ED$2,'CAMAGUI DATA UNIFICADA'!$C$1:$T$1,0)),"")</f>
        <v/>
      </c>
      <c r="EE108" s="60" t="str">
        <f t="array" ref="EE108">IFERROR(INDEX('CAMAGUI DATA UNIFICADA'!$C$2:$T1007,MATCH(1,($A108='CAMAGUI DATA UNIFICADA'!$A$2:$A1007)*($DX$1='CAMAGUI DATA UNIFICADA'!$B$2:$B1007),0),MATCH(EE$2,'CAMAGUI DATA UNIFICADA'!$C$1:$T$1,0)),"")</f>
        <v/>
      </c>
      <c r="EF108" s="60" t="str">
        <f t="array" ref="EF108">IFERROR(INDEX('CAMAGUI DATA UNIFICADA'!$C$2:$T1007,MATCH(1,($A108='CAMAGUI DATA UNIFICADA'!$A$2:$A1007)*($DX$1='CAMAGUI DATA UNIFICADA'!$B$2:$B1007),0),MATCH(EF$2,'CAMAGUI DATA UNIFICADA'!$C$1:$T$1,0)),"")</f>
        <v/>
      </c>
      <c r="EG108" s="60" t="str">
        <f t="array" ref="EG108">IFERROR(INDEX('CAMAGUI DATA UNIFICADA'!$C$2:$T1007,MATCH(1,($A108='CAMAGUI DATA UNIFICADA'!$A$2:$A1007)*($DX$1='CAMAGUI DATA UNIFICADA'!$B$2:$B1007),0),MATCH(EG$2,'CAMAGUI DATA UNIFICADA'!$C$1:$T$1,0)),"")</f>
        <v/>
      </c>
      <c r="EH108" s="60" t="str">
        <f t="array" ref="EH108">IFERROR(INDEX('CAMAGUI DATA UNIFICADA'!$C$2:$T1007,MATCH(1,($A108='CAMAGUI DATA UNIFICADA'!$A$2:$A1007)*($DX$1='CAMAGUI DATA UNIFICADA'!$B$2:$B1007),0),MATCH(EH$2,'CAMAGUI DATA UNIFICADA'!$C$1:$T$1,0)),"")</f>
        <v/>
      </c>
      <c r="EI108" s="60" t="str">
        <f t="array" ref="EI108">IFERROR(INDEX('CAMAGUI DATA UNIFICADA'!$C$2:$T1007,MATCH(1,($A108='CAMAGUI DATA UNIFICADA'!$A$2:$A1007)*($DX$1='CAMAGUI DATA UNIFICADA'!$B$2:$B1007),0),MATCH(EI$2,'CAMAGUI DATA UNIFICADA'!$C$1:$T$1,0)),"")</f>
        <v/>
      </c>
      <c r="EJ108" s="60" t="str">
        <f t="array" ref="EJ108">IFERROR(INDEX('CAMAGUI DATA UNIFICADA'!$C$2:$T1007,MATCH(1,($A108='CAMAGUI DATA UNIFICADA'!$A$2:$A1007)*($DX$1='CAMAGUI DATA UNIFICADA'!$B$2:$B1007),0),MATCH(EJ$2,'CAMAGUI DATA UNIFICADA'!$C$1:$T$1,0)),"")</f>
        <v/>
      </c>
      <c r="EK108" s="60" t="str">
        <f t="array" ref="EK108">IFERROR(INDEX('CAMAGUI DATA UNIFICADA'!$C$2:$T1007,MATCH(1,($A108='CAMAGUI DATA UNIFICADA'!$A$2:$A1007)*($DX$1='CAMAGUI DATA UNIFICADA'!$B$2:$B1007),0),MATCH(EK$2,'CAMAGUI DATA UNIFICADA'!$C$1:$T$1,0)),"")</f>
        <v/>
      </c>
      <c r="EL108" s="60" t="str">
        <f t="array" ref="EL108">IFERROR(INDEX('CAMAGUI DATA UNIFICADA'!$C$2:$T1007,MATCH(1,($A108='CAMAGUI DATA UNIFICADA'!$A$2:$A1007)*($DX$1='CAMAGUI DATA UNIFICADA'!$B$2:$B1007),0),MATCH(EL$2,'CAMAGUI DATA UNIFICADA'!$C$1:$T$1,0)),"")</f>
        <v/>
      </c>
      <c r="EM108" s="60" t="str">
        <f t="array" ref="EM108">IFERROR(INDEX('CAMAGUI DATA UNIFICADA'!$C$2:$T1007,MATCH(1,($A108='CAMAGUI DATA UNIFICADA'!$A$2:$A1007)*($DX$1='CAMAGUI DATA UNIFICADA'!$B$2:$B1007),0),MATCH(EM$2,'CAMAGUI DATA UNIFICADA'!$C$1:$T$1,0)),"")</f>
        <v/>
      </c>
      <c r="EN108" s="60" t="str">
        <f t="array" ref="EN108">IFERROR(INDEX('CAMAGUI DATA UNIFICADA'!$C$2:$T1007,MATCH(1,($A108='CAMAGUI DATA UNIFICADA'!$A$2:$A1007)*($DX$1='CAMAGUI DATA UNIFICADA'!$B$2:$B1007),0),MATCH(EN$2,'CAMAGUI DATA UNIFICADA'!$C$1:$T$1,0)),"")</f>
        <v/>
      </c>
      <c r="EO108" s="140" t="str">
        <f t="array" ref="EO108">IFERROR(INDEX('CAMAGUI DATA UNIFICADA'!$C$2:$T1007,MATCH(1,($A108='CAMAGUI DATA UNIFICADA'!$A$2:$A1007)*($DX$1='CAMAGUI DATA UNIFICADA'!$B$2:$B1007),0),MATCH(EO$2,'CAMAGUI DATA UNIFICADA'!$C$1:$T$1,0)),"")</f>
        <v/>
      </c>
    </row>
    <row r="109">
      <c r="A109" s="137">
        <v>45691.0</v>
      </c>
      <c r="B109" s="138" t="str">
        <f t="array" ref="B109">IFERROR(INDEX('CAMAGUI DATA UNIFICADA'!$C$2:$T1007,MATCH(1,($A109='CAMAGUI DATA UNIFICADA'!$A$2:$A1007)*($B$1='CAMAGUI DATA UNIFICADA'!$B$2:$B1007),0),MATCH(B$2,'CAMAGUI DATA UNIFICADA'!$C$1:$T$1,0)),"")</f>
        <v>CA1101224</v>
      </c>
      <c r="C109" s="2">
        <f t="array" ref="C109">IFERROR(INDEX('CAMAGUI DATA UNIFICADA'!$C$2:$T1007,MATCH(1,($A109='CAMAGUI DATA UNIFICADA'!$A$2:$A1007)*($B$1='CAMAGUI DATA UNIFICADA'!$B$2:$B1007),0),MATCH(C$2,'CAMAGUI DATA UNIFICADA'!$C$1:$T$1,0)),"")</f>
        <v>550</v>
      </c>
      <c r="D109" s="2">
        <f t="array" ref="D109">IFERROR(INDEX('CAMAGUI DATA UNIFICADA'!$C$2:$T1007,MATCH(1,($A109='CAMAGUI DATA UNIFICADA'!$A$2:$A1007)*($B$1='CAMAGUI DATA UNIFICADA'!$B$2:$B1007),0),MATCH(D$2,'CAMAGUI DATA UNIFICADA'!$C$1:$T$1,0)),"")</f>
        <v>3750</v>
      </c>
      <c r="E109" s="2" t="str">
        <f t="array" ref="E109">IFERROR(INDEX('CAMAGUI DATA UNIFICADA'!$C$2:$T1007,MATCH(1,($A109='CAMAGUI DATA UNIFICADA'!$A$2:$A1007)*($B$1='CAMAGUI DATA UNIFICADA'!$B$2:$B1007),0),MATCH(E$2,'CAMAGUI DATA UNIFICADA'!$C$1:$T$1,0)),"")</f>
        <v>SKR MAST E AD</v>
      </c>
      <c r="F109" s="139">
        <f t="array" ref="F109">IFERROR(INDEX('CAMAGUI DATA UNIFICADA'!$C$2:$T1007,MATCH(1,($A109='CAMAGUI DATA UNIFICADA'!$A$2:$A1007)*($B$1='CAMAGUI DATA UNIFICADA'!$B$2:$B1007),0),MATCH(F$2,'CAMAGUI DATA UNIFICADA'!$C$1:$T$1,0)),"")</f>
        <v>3838.5</v>
      </c>
      <c r="G109" s="2">
        <f t="array" ref="G109">IFERROR(INDEX('CAMAGUI DATA UNIFICADA'!$C$2:$T1007,MATCH(1,($A109='CAMAGUI DATA UNIFICADA'!$A$2:$A1007)*($B$1='CAMAGUI DATA UNIFICADA'!$B$2:$B1007),0),MATCH(G$2,'CAMAGUI DATA UNIFICADA'!$C$1:$T$1,0)),"")</f>
        <v>26.62</v>
      </c>
      <c r="H109" s="2">
        <f t="array" ref="H109">IFERROR(INDEX('CAMAGUI DATA UNIFICADA'!$C$2:$T1007,MATCH(1,($A109='CAMAGUI DATA UNIFICADA'!$A$2:$A1007)*($B$1='CAMAGUI DATA UNIFICADA'!$B$2:$B1007),0),MATCH(H$2,'CAMAGUI DATA UNIFICADA'!$C$1:$T$1,0)),"")</f>
        <v>4.92</v>
      </c>
      <c r="I109" s="33">
        <f t="array" ref="I109">IFERROR(INDEX('CAMAGUI DATA UNIFICADA'!$C$2:$T1007,MATCH(1,($A109='CAMAGUI DATA UNIFICADA'!$A$2:$A1007)*($B$1='CAMAGUI DATA UNIFICADA'!$B$2:$B1007),0),MATCH(I$2,'CAMAGUI DATA UNIFICADA'!$C$1:$T$1,0)),"")</f>
        <v>3.01248</v>
      </c>
      <c r="J109" s="60">
        <f t="array" ref="J109">IFERROR(INDEX('CAMAGUI DATA UNIFICADA'!$C$2:$T1007,MATCH(1,($A109='CAMAGUI DATA UNIFICADA'!$A$2:$A1007)*($B$1='CAMAGUI DATA UNIFICADA'!$B$2:$B1007),0),MATCH(J$2,'CAMAGUI DATA UNIFICADA'!$C$1:$T$1,0)),"")</f>
        <v>685852.0895</v>
      </c>
      <c r="K109" s="33">
        <f t="array" ref="K109">IFERROR(INDEX('CAMAGUI DATA UNIFICADA'!$C$2:$T1007,MATCH(1,($A109='CAMAGUI DATA UNIFICADA'!$A$2:$A1007)*($B$1='CAMAGUI DATA UNIFICADA'!$B$2:$B1007),0),MATCH(K$2,'CAMAGUI DATA UNIFICADA'!$C$1:$T$1,0)),"")</f>
        <v>1.10864745</v>
      </c>
      <c r="L109" s="23">
        <f t="array" ref="L109">IFERROR(INDEX('CAMAGUI DATA UNIFICADA'!$C$2:$T1007,MATCH(1,($A109='CAMAGUI DATA UNIFICADA'!$A$2:$A1007)*($B$1='CAMAGUI DATA UNIFICADA'!$B$2:$B1007),0),MATCH(L$2,'CAMAGUI DATA UNIFICADA'!$C$1:$T$1,0)),"")</f>
        <v>0.5486816716</v>
      </c>
      <c r="M109" s="23">
        <f t="array" ref="M109">IFERROR(INDEX('CAMAGUI DATA UNIFICADA'!$C$2:$T1007,MATCH(1,($A109='CAMAGUI DATA UNIFICADA'!$A$2:$A1007)*($B$1='CAMAGUI DATA UNIFICADA'!$B$2:$B1007),0),MATCH(M$2,'CAMAGUI DATA UNIFICADA'!$C$1:$T$1,0)),"")</f>
        <v>0.55</v>
      </c>
      <c r="N109" s="60">
        <f t="array" ref="N109">IFERROR(INDEX('CAMAGUI DATA UNIFICADA'!$C$2:$T1007,MATCH(1,($A109='CAMAGUI DATA UNIFICADA'!$A$2:$A1007)*($B$1='CAMAGUI DATA UNIFICADA'!$B$2:$B1007),0),MATCH(N$2,'CAMAGUI DATA UNIFICADA'!$C$1:$T$1,0)),"")</f>
        <v>83943.83394</v>
      </c>
      <c r="O109" s="2">
        <f t="array" ref="O109">IFERROR(INDEX('CAMAGUI DATA UNIFICADA'!$C$2:$T1007,MATCH(1,($A109='CAMAGUI DATA UNIFICADA'!$A$2:$A1007)*($B$1='CAMAGUI DATA UNIFICADA'!$B$2:$B1007),0),MATCH(O$2,'CAMAGUI DATA UNIFICADA'!$C$1:$T$1,0)),"")</f>
        <v>4</v>
      </c>
      <c r="P109" s="2">
        <f t="array" ref="P109">IFERROR(INDEX('CAMAGUI DATA UNIFICADA'!$C$2:$T1007,MATCH(1,($A109='CAMAGUI DATA UNIFICADA'!$A$2:$A1007)*($B$1='CAMAGUI DATA UNIFICADA'!$B$2:$B1007),0),MATCH(P$2,'CAMAGUI DATA UNIFICADA'!$C$1:$T$1,0)),"")</f>
        <v>30.62</v>
      </c>
      <c r="Q109" s="33">
        <f t="array" ref="Q109">IFERROR(INDEX('CAMAGUI DATA UNIFICADA'!$C$2:$T1007,MATCH(1,($A109='CAMAGUI DATA UNIFICADA'!$A$2:$A1007)*($B$1='CAMAGUI DATA UNIFICADA'!$B$2:$B1007),0),MATCH(Q$2,'CAMAGUI DATA UNIFICADA'!$C$1:$T$1,0)),"")</f>
        <v>2.5908</v>
      </c>
      <c r="R109" s="60">
        <f t="array" ref="R109">IFERROR(INDEX('CAMAGUI DATA UNIFICADA'!$C$2:$T1007,MATCH(1,($A109='CAMAGUI DATA UNIFICADA'!$A$2:$A1007)*($B$1='CAMAGUI DATA UNIFICADA'!$B$2:$B1007),0),MATCH(R$2,'CAMAGUI DATA UNIFICADA'!$C$1:$T$1,0)),"")</f>
        <v>573.1012553</v>
      </c>
      <c r="S109" s="140">
        <f t="array" ref="S109">IFERROR(INDEX('CAMAGUI DATA UNIFICADA'!$C$2:$T1007,MATCH(1,($A109='CAMAGUI DATA UNIFICADA'!$A$2:$A1007)*($B$1='CAMAGUI DATA UNIFICADA'!$B$2:$B1007),0),MATCH(S$2,'CAMAGUI DATA UNIFICADA'!$C$1:$T$1,0)),"")</f>
        <v>5.775313825</v>
      </c>
      <c r="T109" s="138" t="str">
        <f t="array" ref="T109">IFERROR(INDEX('CAMAGUI DATA UNIFICADA'!$C$2:$T1007,MATCH(1,($A109='CAMAGUI DATA UNIFICADA'!$A$2:$A1007)*($T$1='CAMAGUI DATA UNIFICADA'!$B$2:$B1007),0),MATCH(T$2,'CAMAGUI DATA UNIFICADA'!$C$1:$T$1,0)),"")</f>
        <v>CA2101224</v>
      </c>
      <c r="U109" s="2">
        <f t="array" ref="U109">IFERROR(INDEX('CAMAGUI DATA UNIFICADA'!$C$2:$T1007,MATCH(1,($A109='CAMAGUI DATA UNIFICADA'!$A$2:$A1007)*($T$1='CAMAGUI DATA UNIFICADA'!$B$2:$B1007),0),MATCH(U$2,'CAMAGUI DATA UNIFICADA'!$C$1:$T$1,0)),"")</f>
        <v>400</v>
      </c>
      <c r="V109" s="2">
        <f t="array" ref="V109">IFERROR(INDEX('CAMAGUI DATA UNIFICADA'!$C$2:$T1007,MATCH(1,($A109='CAMAGUI DATA UNIFICADA'!$A$2:$A1007)*($T$1='CAMAGUI DATA UNIFICADA'!$B$2:$B1007),0),MATCH(V$2,'CAMAGUI DATA UNIFICADA'!$C$1:$T$1,0)),"")</f>
        <v>2750</v>
      </c>
      <c r="W109" s="2" t="str">
        <f t="array" ref="W109">IFERROR(INDEX('CAMAGUI DATA UNIFICADA'!$C$2:$T1007,MATCH(1,($A109='CAMAGUI DATA UNIFICADA'!$A$2:$A1007)*($T$1='CAMAGUI DATA UNIFICADA'!$B$2:$B1007),0),MATCH(W$2,'CAMAGUI DATA UNIFICADA'!$C$1:$T$1,0)),"")</f>
        <v>SKR MAST E AD</v>
      </c>
      <c r="X109" s="139">
        <f t="array" ref="X109">IFERROR(INDEX('CAMAGUI DATA UNIFICADA'!$C$2:$T1007,MATCH(1,($A109='CAMAGUI DATA UNIFICADA'!$A$2:$A1007)*($T$1='CAMAGUI DATA UNIFICADA'!$B$2:$B1007),0),MATCH(X$2,'CAMAGUI DATA UNIFICADA'!$C$1:$T$1,0)),"")</f>
        <v>2814.9</v>
      </c>
      <c r="Y109" s="2">
        <f t="array" ref="Y109">IFERROR(INDEX('CAMAGUI DATA UNIFICADA'!$C$2:$T1007,MATCH(1,($A109='CAMAGUI DATA UNIFICADA'!$A$2:$A1007)*($T$1='CAMAGUI DATA UNIFICADA'!$B$2:$B1007),0),MATCH(Y$2,'CAMAGUI DATA UNIFICADA'!$C$1:$T$1,0)),"")</f>
        <v>25.92</v>
      </c>
      <c r="Z109" s="2">
        <f t="array" ref="Z109">IFERROR(INDEX('CAMAGUI DATA UNIFICADA'!$C$2:$T1007,MATCH(1,($A109='CAMAGUI DATA UNIFICADA'!$A$2:$A1007)*($T$1='CAMAGUI DATA UNIFICADA'!$B$2:$B1007),0),MATCH(Z$2,'CAMAGUI DATA UNIFICADA'!$C$1:$T$1,0)),"")</f>
        <v>5.21</v>
      </c>
      <c r="AA109" s="2">
        <f t="array" ref="AA109">IFERROR(INDEX('CAMAGUI DATA UNIFICADA'!$C$2:$T1007,MATCH(1,($A109='CAMAGUI DATA UNIFICADA'!$A$2:$A1007)*($T$1='CAMAGUI DATA UNIFICADA'!$B$2:$B1007),0),MATCH(AA$2,'CAMAGUI DATA UNIFICADA'!$C$1:$T$1,0)),"")</f>
        <v>3.09264</v>
      </c>
      <c r="AB109" s="60">
        <f t="array" ref="AB109">IFERROR(INDEX('CAMAGUI DATA UNIFICADA'!$C$2:$T1007,MATCH(1,($A109='CAMAGUI DATA UNIFICADA'!$A$2:$A1007)*($T$1='CAMAGUI DATA UNIFICADA'!$B$2:$B1007),0),MATCH(AB$2,'CAMAGUI DATA UNIFICADA'!$C$1:$T$1,0)),"")</f>
        <v>498994.3468</v>
      </c>
      <c r="AC109" s="33">
        <f t="array" ref="AC109">IFERROR(INDEX('CAMAGUI DATA UNIFICADA'!$C$2:$T1007,MATCH(1,($A109='CAMAGUI DATA UNIFICADA'!$A$2:$A1007)*($T$1='CAMAGUI DATA UNIFICADA'!$B$2:$B1007),0),MATCH(AC$2,'CAMAGUI DATA UNIFICADA'!$C$1:$T$1,0)),"")</f>
        <v>1.048323921</v>
      </c>
      <c r="AD109" s="23">
        <f t="array" ref="AD109">IFERROR(INDEX('CAMAGUI DATA UNIFICADA'!$C$2:$T1007,MATCH(1,($A109='CAMAGUI DATA UNIFICADA'!$A$2:$A1007)*($T$1='CAMAGUI DATA UNIFICADA'!$B$2:$B1007),0),MATCH(AD$2,'CAMAGUI DATA UNIFICADA'!$C$1:$T$1,0)),"")</f>
        <v>0.5252572071</v>
      </c>
      <c r="AE109" s="23">
        <f t="array" ref="AE109">IFERROR(INDEX('CAMAGUI DATA UNIFICADA'!$C$2:$T1007,MATCH(1,($A109='CAMAGUI DATA UNIFICADA'!$A$2:$A1007)*($T$1='CAMAGUI DATA UNIFICADA'!$B$2:$B1007),0),MATCH(AE$2,'CAMAGUI DATA UNIFICADA'!$C$1:$T$1,0)),"")</f>
        <v>0.53</v>
      </c>
      <c r="AF109" s="60">
        <f t="array" ref="AF109">IFERROR(INDEX('CAMAGUI DATA UNIFICADA'!$C$2:$T1007,MATCH(1,($A109='CAMAGUI DATA UNIFICADA'!$A$2:$A1007)*($T$1='CAMAGUI DATA UNIFICADA'!$B$2:$B1007),0),MATCH(AF$2,'CAMAGUI DATA UNIFICADA'!$C$1:$T$1,0)),"")</f>
        <v>83916.66667</v>
      </c>
      <c r="AG109" s="2">
        <f t="array" ref="AG109">IFERROR(INDEX('CAMAGUI DATA UNIFICADA'!$C$2:$T1007,MATCH(1,($A109='CAMAGUI DATA UNIFICADA'!$A$2:$A1007)*($T$1='CAMAGUI DATA UNIFICADA'!$B$2:$B1007),0),MATCH(AG$2,'CAMAGUI DATA UNIFICADA'!$C$1:$T$1,0)),"")</f>
        <v>4</v>
      </c>
      <c r="AH109" s="2">
        <f t="array" ref="AH109">IFERROR(INDEX('CAMAGUI DATA UNIFICADA'!$C$2:$T1007,MATCH(1,($A109='CAMAGUI DATA UNIFICADA'!$A$2:$A1007)*($T$1='CAMAGUI DATA UNIFICADA'!$B$2:$B1007),0),MATCH(AH$2,'CAMAGUI DATA UNIFICADA'!$C$1:$T$1,0)),"")</f>
        <v>29.92</v>
      </c>
      <c r="AI109" s="33">
        <f t="array" ref="AI109">IFERROR(INDEX('CAMAGUI DATA UNIFICADA'!$C$2:$T1007,MATCH(1,($A109='CAMAGUI DATA UNIFICADA'!$A$2:$A1007)*($T$1='CAMAGUI DATA UNIFICADA'!$B$2:$B1007),0),MATCH(AI$2,'CAMAGUI DATA UNIFICADA'!$C$1:$T$1,0)),"")</f>
        <v>2.65056</v>
      </c>
      <c r="AJ109" s="60">
        <f t="array" ref="AJ109">IFERROR(INDEX('CAMAGUI DATA UNIFICADA'!$C$2:$T1007,MATCH(1,($A109='CAMAGUI DATA UNIFICADA'!$A$2:$A1007)*($T$1='CAMAGUI DATA UNIFICADA'!$B$2:$B1007),0),MATCH(AJ$2,'CAMAGUI DATA UNIFICADA'!$C$1:$T$1,0)),"")</f>
        <v>419.9029579</v>
      </c>
      <c r="AK109" s="140">
        <f t="array" ref="AK109">IFERROR(INDEX('CAMAGUI DATA UNIFICADA'!$C$2:$T1007,MATCH(1,($A109='CAMAGUI DATA UNIFICADA'!$A$2:$A1007)*($T$1='CAMAGUI DATA UNIFICADA'!$B$2:$B1007),0),MATCH(AK$2,'CAMAGUI DATA UNIFICADA'!$C$1:$T$1,0)),"")</f>
        <v>4.975739474</v>
      </c>
      <c r="AL109" s="138" t="str">
        <f t="array" ref="AL109">IFERROR(INDEX('CAMAGUI DATA UNIFICADA'!$C$2:$T1007,MATCH(1,($A109='CAMAGUI DATA UNIFICADA'!$A$2:$A1007)*($AL$1='CAMAGUI DATA UNIFICADA'!$B$2:$B1007),0),MATCH(AL$2,'CAMAGUI DATA UNIFICADA'!$C$1:$T$1,0)),"")</f>
        <v>CA3101224</v>
      </c>
      <c r="AM109" s="2">
        <f t="array" ref="AM109">IFERROR(INDEX('CAMAGUI DATA UNIFICADA'!$C$2:$T1007,MATCH(1,($A109='CAMAGUI DATA UNIFICADA'!$A$2:$A1007)*($AL$1='CAMAGUI DATA UNIFICADA'!$B$2:$B1007),0),MATCH(AM$2,'CAMAGUI DATA UNIFICADA'!$C$1:$T$1,0)),"")</f>
        <v>500</v>
      </c>
      <c r="AN109" s="2">
        <f t="array" ref="AN109">IFERROR(INDEX('CAMAGUI DATA UNIFICADA'!$C$2:$T1007,MATCH(1,($A109='CAMAGUI DATA UNIFICADA'!$A$2:$A1007)*($AL$1='CAMAGUI DATA UNIFICADA'!$B$2:$B1007),0),MATCH(AN$2,'CAMAGUI DATA UNIFICADA'!$C$1:$T$1,0)),"")</f>
        <v>3425</v>
      </c>
      <c r="AO109" s="2" t="str">
        <f t="array" ref="AO109">IFERROR(INDEX('CAMAGUI DATA UNIFICADA'!$C$2:$T1007,MATCH(1,($A109='CAMAGUI DATA UNIFICADA'!$A$2:$A1007)*($AL$1='CAMAGUI DATA UNIFICADA'!$B$2:$B1007),0),MATCH(AO$2,'CAMAGUI DATA UNIFICADA'!$C$1:$T$1,0)),"")</f>
        <v>SKR MAST E AD</v>
      </c>
      <c r="AP109" s="139">
        <f t="array" ref="AP109">IFERROR(INDEX('CAMAGUI DATA UNIFICADA'!$C$2:$T1007,MATCH(1,($A109='CAMAGUI DATA UNIFICADA'!$A$2:$A1007)*($AL$1='CAMAGUI DATA UNIFICADA'!$B$2:$B1007),0),MATCH(AP$2,'CAMAGUI DATA UNIFICADA'!$C$1:$T$1,0)),"")</f>
        <v>3505.83</v>
      </c>
      <c r="AQ109" s="2">
        <f t="array" ref="AQ109">IFERROR(INDEX('CAMAGUI DATA UNIFICADA'!$C$2:$T1007,MATCH(1,($A109='CAMAGUI DATA UNIFICADA'!$A$2:$A1007)*($AL$1='CAMAGUI DATA UNIFICADA'!$B$2:$B1007),0),MATCH(AQ$2,'CAMAGUI DATA UNIFICADA'!$C$1:$T$1,0)),"")</f>
        <v>25.04</v>
      </c>
      <c r="AR109" s="2">
        <f t="array" ref="AR109">IFERROR(INDEX('CAMAGUI DATA UNIFICADA'!$C$2:$T1007,MATCH(1,($A109='CAMAGUI DATA UNIFICADA'!$A$2:$A1007)*($AL$1='CAMAGUI DATA UNIFICADA'!$B$2:$B1007),0),MATCH(AR$2,'CAMAGUI DATA UNIFICADA'!$C$1:$T$1,0)),"")</f>
        <v>5.53</v>
      </c>
      <c r="AS109" s="33">
        <f t="array" ref="AS109">IFERROR(INDEX('CAMAGUI DATA UNIFICADA'!$C$2:$T1007,MATCH(1,($A109='CAMAGUI DATA UNIFICADA'!$A$2:$A1007)*($AL$1='CAMAGUI DATA UNIFICADA'!$B$2:$B1007),0),MATCH(AS$2,'CAMAGUI DATA UNIFICADA'!$C$1:$T$1,0)),"")</f>
        <v>3.18768</v>
      </c>
      <c r="AT109" s="60">
        <f t="array" ref="AT109">IFERROR(INDEX('CAMAGUI DATA UNIFICADA'!$C$2:$T1007,MATCH(1,($A109='CAMAGUI DATA UNIFICADA'!$A$2:$A1007)*($AL$1='CAMAGUI DATA UNIFICADA'!$B$2:$B1007),0),MATCH(AT$2,'CAMAGUI DATA UNIFICADA'!$C$1:$T$1,0)),"")</f>
        <v>626413.2886</v>
      </c>
      <c r="AU109" s="33">
        <f t="array" ref="AU109">IFERROR(INDEX('CAMAGUI DATA UNIFICADA'!$C$2:$T1007,MATCH(1,($A109='CAMAGUI DATA UNIFICADA'!$A$2:$A1007)*($AL$1='CAMAGUI DATA UNIFICADA'!$B$2:$B1007),0),MATCH(AU$2,'CAMAGUI DATA UNIFICADA'!$C$1:$T$1,0)),"")</f>
        <v>1.035700678</v>
      </c>
      <c r="AV109" s="23">
        <f t="array" ref="AV109">IFERROR(INDEX('CAMAGUI DATA UNIFICADA'!$C$2:$T1007,MATCH(1,($A109='CAMAGUI DATA UNIFICADA'!$A$2:$A1007)*($AL$1='CAMAGUI DATA UNIFICADA'!$B$2:$B1007),0),MATCH(AV$2,'CAMAGUI DATA UNIFICADA'!$C$1:$T$1,0)),"")</f>
        <v>0.5447072075</v>
      </c>
      <c r="AW109" s="23">
        <f t="array" ref="AW109">IFERROR(INDEX('CAMAGUI DATA UNIFICADA'!$C$2:$T1007,MATCH(1,($A109='CAMAGUI DATA UNIFICADA'!$A$2:$A1007)*($AL$1='CAMAGUI DATA UNIFICADA'!$B$2:$B1007),0),MATCH(AW$2,'CAMAGUI DATA UNIFICADA'!$C$1:$T$1,0)),"")</f>
        <v>0.52</v>
      </c>
      <c r="AX109" s="60">
        <f t="array" ref="AX109">IFERROR(INDEX('CAMAGUI DATA UNIFICADA'!$C$2:$T1007,MATCH(1,($A109='CAMAGUI DATA UNIFICADA'!$A$2:$A1007)*($AL$1='CAMAGUI DATA UNIFICADA'!$B$2:$B1007),0),MATCH(AX$2,'CAMAGUI DATA UNIFICADA'!$C$1:$T$1,0)),"")</f>
        <v>85428.57143</v>
      </c>
      <c r="AY109" s="2">
        <f t="array" ref="AY109">IFERROR(INDEX('CAMAGUI DATA UNIFICADA'!$C$2:$T1007,MATCH(1,($A109='CAMAGUI DATA UNIFICADA'!$A$2:$A1007)*($AL$1='CAMAGUI DATA UNIFICADA'!$B$2:$B1007),0),MATCH(AY$2,'CAMAGUI DATA UNIFICADA'!$C$1:$T$1,0)),"")</f>
        <v>4</v>
      </c>
      <c r="AZ109" s="2">
        <f t="array" ref="AZ109">IFERROR(INDEX('CAMAGUI DATA UNIFICADA'!$C$2:$T1007,MATCH(1,($A109='CAMAGUI DATA UNIFICADA'!$A$2:$A1007)*($AL$1='CAMAGUI DATA UNIFICADA'!$B$2:$B1007),0),MATCH(AZ$2,'CAMAGUI DATA UNIFICADA'!$C$1:$T$1,0)),"")</f>
        <v>29.04</v>
      </c>
      <c r="BA109" s="33">
        <f t="array" ref="BA109">IFERROR(INDEX('CAMAGUI DATA UNIFICADA'!$C$2:$T1007,MATCH(1,($A109='CAMAGUI DATA UNIFICADA'!$A$2:$A1007)*($AL$1='CAMAGUI DATA UNIFICADA'!$B$2:$B1007),0),MATCH(BA$2,'CAMAGUI DATA UNIFICADA'!$C$1:$T$1,0)),"")</f>
        <v>2.76672</v>
      </c>
      <c r="BB109" s="60">
        <f t="array" ref="BB109">IFERROR(INDEX('CAMAGUI DATA UNIFICADA'!$C$2:$T1007,MATCH(1,($A109='CAMAGUI DATA UNIFICADA'!$A$2:$A1007)*($AL$1='CAMAGUI DATA UNIFICADA'!$B$2:$B1007),0),MATCH(BB$2,'CAMAGUI DATA UNIFICADA'!$C$1:$T$1,0)),"")</f>
        <v>501.5533614</v>
      </c>
      <c r="BC109" s="140">
        <f t="array" ref="BC109">IFERROR(INDEX('CAMAGUI DATA UNIFICADA'!$C$2:$T1007,MATCH(1,($A109='CAMAGUI DATA UNIFICADA'!$A$2:$A1007)*($AL$1='CAMAGUI DATA UNIFICADA'!$B$2:$B1007),0),MATCH(BC$2,'CAMAGUI DATA UNIFICADA'!$C$1:$T$1,0)),"")</f>
        <v>0.3883403389</v>
      </c>
      <c r="BD109" s="138" t="str">
        <f t="array" ref="BD109">IFERROR(INDEX('CAMAGUI DATA UNIFICADA'!$C$2:$T1007,MATCH(1,($A109='CAMAGUI DATA UNIFICADA'!$A$2:$A1007)*($BD$1='CAMAGUI DATA UNIFICADA'!$B$2:$B1007),0),MATCH(BD$2,'CAMAGUI DATA UNIFICADA'!$C$1:$T$1,0)),"")</f>
        <v>CA4240125</v>
      </c>
      <c r="BE109" s="2">
        <f t="array" ref="BE109">IFERROR(INDEX('CAMAGUI DATA UNIFICADA'!$C$2:$T1007,MATCH(1,($A109='CAMAGUI DATA UNIFICADA'!$A$2:$A1007)*($BD$1='CAMAGUI DATA UNIFICADA'!$B$2:$B1007),0),MATCH(BE$2,'CAMAGUI DATA UNIFICADA'!$C$1:$T$1,0)),"")</f>
        <v>200</v>
      </c>
      <c r="BF109" s="2">
        <f t="array" ref="BF109">IFERROR(INDEX('CAMAGUI DATA UNIFICADA'!$C$2:$T1007,MATCH(1,($A109='CAMAGUI DATA UNIFICADA'!$A$2:$A1007)*($BD$1='CAMAGUI DATA UNIFICADA'!$B$2:$B1007),0),MATCH(BF$2,'CAMAGUI DATA UNIFICADA'!$C$1:$T$1,0)),"")</f>
        <v>887</v>
      </c>
      <c r="BG109" s="2" t="str">
        <f t="array" ref="BG109">IFERROR(INDEX('CAMAGUI DATA UNIFICADA'!$C$2:$T1007,MATCH(1,($A109='CAMAGUI DATA UNIFICADA'!$A$2:$A1007)*($BD$1='CAMAGUI DATA UNIFICADA'!$B$2:$B1007),0),MATCH(BG$2,'CAMAGUI DATA UNIFICADA'!$C$1:$T$1,0)),"")</f>
        <v>SKR MAST#4</v>
      </c>
      <c r="BH109" s="139">
        <f t="array" ref="BH109">IFERROR(INDEX('CAMAGUI DATA UNIFICADA'!$C$2:$T1007,MATCH(1,($A109='CAMAGUI DATA UNIFICADA'!$A$2:$A1007)*($BD$1='CAMAGUI DATA UNIFICADA'!$B$2:$B1007),0),MATCH(BH$2,'CAMAGUI DATA UNIFICADA'!$C$1:$T$1,0)),"")</f>
        <v>1094.9128</v>
      </c>
      <c r="BI109" s="2">
        <f t="array" ref="BI109">IFERROR(INDEX('CAMAGUI DATA UNIFICADA'!$C$2:$T1007,MATCH(1,($A109='CAMAGUI DATA UNIFICADA'!$A$2:$A1007)*($BD$1='CAMAGUI DATA UNIFICADA'!$B$2:$B1007),0),MATCH(BI$2,'CAMAGUI DATA UNIFICADA'!$C$1:$T$1,0)),"")</f>
        <v>3.45</v>
      </c>
      <c r="BJ109" s="2">
        <f t="array" ref="BJ109">IFERROR(INDEX('CAMAGUI DATA UNIFICADA'!$C$2:$T1007,MATCH(1,($A109='CAMAGUI DATA UNIFICADA'!$A$2:$A1007)*($BD$1='CAMAGUI DATA UNIFICADA'!$B$2:$B1007),0),MATCH(BJ$2,'CAMAGUI DATA UNIFICADA'!$C$1:$T$1,0)),"")</f>
        <v>2.15</v>
      </c>
      <c r="BK109" s="33">
        <f t="array" ref="BK109">IFERROR(INDEX('CAMAGUI DATA UNIFICADA'!$C$2:$T1007,MATCH(1,($A109='CAMAGUI DATA UNIFICADA'!$A$2:$A1007)*($BD$1='CAMAGUI DATA UNIFICADA'!$B$2:$B1007),0),MATCH(BK$2,'CAMAGUI DATA UNIFICADA'!$C$1:$T$1,0)),"")</f>
        <v>9.1326</v>
      </c>
      <c r="BL109" s="60">
        <f t="array" ref="BL109">IFERROR(INDEX('CAMAGUI DATA UNIFICADA'!$C$2:$T1007,MATCH(1,($A109='CAMAGUI DATA UNIFICADA'!$A$2:$A1007)*($BD$1='CAMAGUI DATA UNIFICADA'!$B$2:$B1007),0),MATCH(BL$2,'CAMAGUI DATA UNIFICADA'!$C$1:$T$1,0)),"")</f>
        <v>634770.1037</v>
      </c>
      <c r="BM109" s="33">
        <f t="array" ref="BM109">IFERROR(INDEX('CAMAGUI DATA UNIFICADA'!$C$2:$T1007,MATCH(1,($A109='CAMAGUI DATA UNIFICADA'!$A$2:$A1007)*($BD$1='CAMAGUI DATA UNIFICADA'!$B$2:$B1007),0),MATCH(BM$2,'CAMAGUI DATA UNIFICADA'!$C$1:$T$1,0)),"")</f>
        <v>0.7367109635</v>
      </c>
      <c r="BN109" s="23">
        <f t="array" ref="BN109">IFERROR(INDEX('CAMAGUI DATA UNIFICADA'!$C$2:$T1007,MATCH(1,($A109='CAMAGUI DATA UNIFICADA'!$A$2:$A1007)*($BD$1='CAMAGUI DATA UNIFICADA'!$B$2:$B1007),0),MATCH(BN$2,'CAMAGUI DATA UNIFICADA'!$C$1:$T$1,0)),"")</f>
        <v>0.7934626297</v>
      </c>
      <c r="BO109" s="23">
        <f t="array" ref="BO109">IFERROR(INDEX('CAMAGUI DATA UNIFICADA'!$C$2:$T1007,MATCH(1,($A109='CAMAGUI DATA UNIFICADA'!$A$2:$A1007)*($BD$1='CAMAGUI DATA UNIFICADA'!$B$2:$B1007),0),MATCH(BO$2,'CAMAGUI DATA UNIFICADA'!$C$1:$T$1,0)),"")</f>
        <v>0.7</v>
      </c>
      <c r="BP109" s="60">
        <f t="array" ref="BP109">IFERROR(INDEX('CAMAGUI DATA UNIFICADA'!$C$2:$T1007,MATCH(1,($A109='CAMAGUI DATA UNIFICADA'!$A$2:$A1007)*($BD$1='CAMAGUI DATA UNIFICADA'!$B$2:$B1007),0),MATCH(BP$2,'CAMAGUI DATA UNIFICADA'!$C$1:$T$1,0)),"")</f>
        <v>116666.6667</v>
      </c>
      <c r="BQ109" s="2">
        <f t="array" ref="BQ109">IFERROR(INDEX('CAMAGUI DATA UNIFICADA'!$C$2:$T1007,MATCH(1,($A109='CAMAGUI DATA UNIFICADA'!$A$2:$A1007)*($BD$1='CAMAGUI DATA UNIFICADA'!$B$2:$B1007),0),MATCH(BQ$2,'CAMAGUI DATA UNIFICADA'!$C$1:$T$1,0)),"")</f>
        <v>2.5</v>
      </c>
      <c r="BR109" s="2">
        <f t="array" ref="BR109">IFERROR(INDEX('CAMAGUI DATA UNIFICADA'!$C$2:$T1007,MATCH(1,($A109='CAMAGUI DATA UNIFICADA'!$A$2:$A1007)*($BD$1='CAMAGUI DATA UNIFICADA'!$B$2:$B1007),0),MATCH(BR$2,'CAMAGUI DATA UNIFICADA'!$C$1:$T$1,0)),"")</f>
        <v>5.95</v>
      </c>
      <c r="BS109" s="33">
        <f t="array" ref="BS109">IFERROR(INDEX('CAMAGUI DATA UNIFICADA'!$C$2:$T1007,MATCH(1,($A109='CAMAGUI DATA UNIFICADA'!$A$2:$A1007)*($BD$1='CAMAGUI DATA UNIFICADA'!$B$2:$B1007),0),MATCH(BS$2,'CAMAGUI DATA UNIFICADA'!$C$1:$T$1,0)),"")</f>
        <v>6.9288</v>
      </c>
      <c r="BT109" s="60">
        <f t="array" ref="BT109">IFERROR(INDEX('CAMAGUI DATA UNIFICADA'!$C$2:$T1007,MATCH(1,($A109='CAMAGUI DATA UNIFICADA'!$A$2:$A1007)*($BD$1='CAMAGUI DATA UNIFICADA'!$B$2:$B1007),0),MATCH(BT$2,'CAMAGUI DATA UNIFICADA'!$C$1:$T$1,0)),"")</f>
        <v>261.6372314</v>
      </c>
      <c r="BU109" s="140">
        <f t="array" ref="BU109">IFERROR(INDEX('CAMAGUI DATA UNIFICADA'!$C$2:$T1007,MATCH(1,($A109='CAMAGUI DATA UNIFICADA'!$A$2:$A1007)*($BD$1='CAMAGUI DATA UNIFICADA'!$B$2:$B1007),0),MATCH(BU$2,'CAMAGUI DATA UNIFICADA'!$C$1:$T$1,0)),"")</f>
        <v>15.40930786</v>
      </c>
      <c r="BV109" s="138" t="str">
        <f t="array" ref="BV109">IFERROR(INDEX('CAMAGUI DATA UNIFICADA'!$C$2:$T1007,MATCH(1,($A109='CAMAGUI DATA UNIFICADA'!$A$2:$A1007)*($BV$1='CAMAGUI DATA UNIFICADA'!$B$2:$B1007),0),MATCH(BV$2,'CAMAGUI DATA UNIFICADA'!$C$1:$T$1,0)),"")</f>
        <v>CA5240125</v>
      </c>
      <c r="BW109" s="2">
        <f t="array" ref="BW109">IFERROR(INDEX('CAMAGUI DATA UNIFICADA'!$C$2:$T1007,MATCH(1,($A109='CAMAGUI DATA UNIFICADA'!$A$2:$A1007)*($BV$1='CAMAGUI DATA UNIFICADA'!$B$2:$B1007),0),MATCH(BW$2,'CAMAGUI DATA UNIFICADA'!$C$1:$T$1,0)),"")</f>
        <v>175</v>
      </c>
      <c r="BX109" s="2">
        <f t="array" ref="BX109">IFERROR(INDEX('CAMAGUI DATA UNIFICADA'!$C$2:$T1007,MATCH(1,($A109='CAMAGUI DATA UNIFICADA'!$A$2:$A1007)*($BV$1='CAMAGUI DATA UNIFICADA'!$B$2:$B1007),0),MATCH(BX$2,'CAMAGUI DATA UNIFICADA'!$C$1:$T$1,0)),"")</f>
        <v>737</v>
      </c>
      <c r="BY109" s="2" t="str">
        <f t="array" ref="BY109">IFERROR(INDEX('CAMAGUI DATA UNIFICADA'!$C$2:$T1007,MATCH(1,($A109='CAMAGUI DATA UNIFICADA'!$A$2:$A1007)*($BV$1='CAMAGUI DATA UNIFICADA'!$B$2:$B1007),0),MATCH(BY$2,'CAMAGUI DATA UNIFICADA'!$C$1:$T$1,0)),"")</f>
        <v>SKR MAST#4</v>
      </c>
      <c r="BZ109" s="139">
        <f t="array" ref="BZ109">IFERROR(INDEX('CAMAGUI DATA UNIFICADA'!$C$2:$T1007,MATCH(1,($A109='CAMAGUI DATA UNIFICADA'!$A$2:$A1007)*($BV$1='CAMAGUI DATA UNIFICADA'!$B$2:$B1007),0),MATCH(BZ$2,'CAMAGUI DATA UNIFICADA'!$C$1:$T$1,0)),"")</f>
        <v>909.7528</v>
      </c>
      <c r="CA109" s="2">
        <f t="array" ref="CA109">IFERROR(INDEX('CAMAGUI DATA UNIFICADA'!$C$2:$T1007,MATCH(1,($A109='CAMAGUI DATA UNIFICADA'!$A$2:$A1007)*($BV$1='CAMAGUI DATA UNIFICADA'!$B$2:$B1007),0),MATCH(CA$2,'CAMAGUI DATA UNIFICADA'!$C$1:$T$1,0)),"")</f>
        <v>3.5</v>
      </c>
      <c r="CB109" s="2">
        <f t="array" ref="CB109">IFERROR(INDEX('CAMAGUI DATA UNIFICADA'!$C$2:$T1007,MATCH(1,($A109='CAMAGUI DATA UNIFICADA'!$A$2:$A1007)*($BV$1='CAMAGUI DATA UNIFICADA'!$B$2:$B1007),0),MATCH(CB$2,'CAMAGUI DATA UNIFICADA'!$C$1:$T$1,0)),"")</f>
        <v>2.32</v>
      </c>
      <c r="CC109" s="33">
        <f t="array" ref="CC109">IFERROR(INDEX('CAMAGUI DATA UNIFICADA'!$C$2:$T1007,MATCH(1,($A109='CAMAGUI DATA UNIFICADA'!$A$2:$A1007)*($BV$1='CAMAGUI DATA UNIFICADA'!$B$2:$B1007),0),MATCH(CC$2,'CAMAGUI DATA UNIFICADA'!$C$1:$T$1,0)),"")</f>
        <v>9.078</v>
      </c>
      <c r="CD109" s="60">
        <f t="array" ref="CD109">IFERROR(INDEX('CAMAGUI DATA UNIFICADA'!$C$2:$T1007,MATCH(1,($A109='CAMAGUI DATA UNIFICADA'!$A$2:$A1007)*($BV$1='CAMAGUI DATA UNIFICADA'!$B$2:$B1007),0),MATCH(CD$2,'CAMAGUI DATA UNIFICADA'!$C$1:$T$1,0)),"")</f>
        <v>550782.1106</v>
      </c>
      <c r="CE109" s="33">
        <f t="array" ref="CE109">IFERROR(INDEX('CAMAGUI DATA UNIFICADA'!$C$2:$T1007,MATCH(1,($A109='CAMAGUI DATA UNIFICADA'!$A$2:$A1007)*($BV$1='CAMAGUI DATA UNIFICADA'!$B$2:$B1007),0),MATCH(CE$2,'CAMAGUI DATA UNIFICADA'!$C$1:$T$1,0)),"")</f>
        <v>0.6259554952</v>
      </c>
      <c r="CF109" s="23">
        <f t="array" ref="CF109">IFERROR(INDEX('CAMAGUI DATA UNIFICADA'!$C$2:$T1007,MATCH(1,($A109='CAMAGUI DATA UNIFICADA'!$A$2:$A1007)*($BV$1='CAMAGUI DATA UNIFICADA'!$B$2:$B1007),0),MATCH(CF$2,'CAMAGUI DATA UNIFICADA'!$C$1:$T$1,0)),"")</f>
        <v>0.7596994629</v>
      </c>
      <c r="CG109" s="23">
        <f t="array" ref="CG109">IFERROR(INDEX('CAMAGUI DATA UNIFICADA'!$C$2:$T1007,MATCH(1,($A109='CAMAGUI DATA UNIFICADA'!$A$2:$A1007)*($BV$1='CAMAGUI DATA UNIFICADA'!$B$2:$B1007),0),MATCH(CG$2,'CAMAGUI DATA UNIFICADA'!$C$1:$T$1,0)),"")</f>
        <v>0.7</v>
      </c>
      <c r="CH109" s="60">
        <f t="array" ref="CH109">IFERROR(INDEX('CAMAGUI DATA UNIFICADA'!$C$2:$T1007,MATCH(1,($A109='CAMAGUI DATA UNIFICADA'!$A$2:$A1007)*($BV$1='CAMAGUI DATA UNIFICADA'!$B$2:$B1007),0),MATCH(CH$2,'CAMAGUI DATA UNIFICADA'!$C$1:$T$1,0)),"")</f>
        <v>120833.3333</v>
      </c>
      <c r="CI109" s="2">
        <f t="array" ref="CI109">IFERROR(INDEX('CAMAGUI DATA UNIFICADA'!$C$2:$T1007,MATCH(1,($A109='CAMAGUI DATA UNIFICADA'!$A$2:$A1007)*($BV$1='CAMAGUI DATA UNIFICADA'!$B$2:$B1007),0),MATCH(CI$2,'CAMAGUI DATA UNIFICADA'!$C$1:$T$1,0)),"")</f>
        <v>2.5</v>
      </c>
      <c r="CJ109" s="2">
        <f t="array" ref="CJ109">IFERROR(INDEX('CAMAGUI DATA UNIFICADA'!$C$2:$T1007,MATCH(1,($A109='CAMAGUI DATA UNIFICADA'!$A$2:$A1007)*($BV$1='CAMAGUI DATA UNIFICADA'!$B$2:$B1007),0),MATCH(CJ$2,'CAMAGUI DATA UNIFICADA'!$C$1:$T$1,0)),"")</f>
        <v>6</v>
      </c>
      <c r="CK109" s="33">
        <f t="array" ref="CK109">IFERROR(INDEX('CAMAGUI DATA UNIFICADA'!$C$2:$T1007,MATCH(1,($A109='CAMAGUI DATA UNIFICADA'!$A$2:$A1007)*($BV$1='CAMAGUI DATA UNIFICADA'!$B$2:$B1007),0),MATCH(CK$2,'CAMAGUI DATA UNIFICADA'!$C$1:$T$1,0)),"")</f>
        <v>6.888</v>
      </c>
      <c r="CL109" s="60">
        <f t="array" ref="CL109">IFERROR(INDEX('CAMAGUI DATA UNIFICADA'!$C$2:$T1007,MATCH(1,($A109='CAMAGUI DATA UNIFICADA'!$A$2:$A1007)*($BV$1='CAMAGUI DATA UNIFICADA'!$B$2:$B1007),0),MATCH(CL$2,'CAMAGUI DATA UNIFICADA'!$C$1:$T$1,0)),"")</f>
        <v>237.6810602</v>
      </c>
      <c r="CM109" s="140">
        <f t="array" ref="CM109">IFERROR(INDEX('CAMAGUI DATA UNIFICADA'!$C$2:$T1007,MATCH(1,($A109='CAMAGUI DATA UNIFICADA'!$A$2:$A1007)*($BV$1='CAMAGUI DATA UNIFICADA'!$B$2:$B1007),0),MATCH(CM$2,'CAMAGUI DATA UNIFICADA'!$C$1:$T$1,0)),"")</f>
        <v>15.67026505</v>
      </c>
      <c r="CN109" s="138" t="str">
        <f t="array" ref="CN109">IFERROR(INDEX('CAMAGUI DATA UNIFICADA'!$C$2:$T1007,MATCH(1,($A109='CAMAGUI DATA UNIFICADA'!$A$2:$A1007)*($CN$1='CAMAGUI DATA UNIFICADA'!$B$2:$B1007),0),MATCH(CN$2,'CAMAGUI DATA UNIFICADA'!$C$1:$T$1,0)),"")</f>
        <v>CA6240125</v>
      </c>
      <c r="CO109" s="2">
        <f t="array" ref="CO109">IFERROR(INDEX('CAMAGUI DATA UNIFICADA'!$C$2:$T1007,MATCH(1,($A109='CAMAGUI DATA UNIFICADA'!$A$2:$A1007)*($CN$1='CAMAGUI DATA UNIFICADA'!$B$2:$B1007),0),MATCH(CO$2,'CAMAGUI DATA UNIFICADA'!$C$1:$T$1,0)),"")</f>
        <v>350</v>
      </c>
      <c r="CP109" s="2">
        <f t="array" ref="CP109">IFERROR(INDEX('CAMAGUI DATA UNIFICADA'!$C$2:$T1007,MATCH(1,($A109='CAMAGUI DATA UNIFICADA'!$A$2:$A1007)*($CN$1='CAMAGUI DATA UNIFICADA'!$B$2:$B1007),0),MATCH(CP$2,'CAMAGUI DATA UNIFICADA'!$C$1:$T$1,0)),"")</f>
        <v>1425</v>
      </c>
      <c r="CQ109" s="2" t="str">
        <f t="array" ref="CQ109">IFERROR(INDEX('CAMAGUI DATA UNIFICADA'!$C$2:$T1007,MATCH(1,($A109='CAMAGUI DATA UNIFICADA'!$A$2:$A1007)*($CN$1='CAMAGUI DATA UNIFICADA'!$B$2:$B1007),0),MATCH(CQ$2,'CAMAGUI DATA UNIFICADA'!$C$1:$T$1,0)),"")</f>
        <v>SKR MAST#4</v>
      </c>
      <c r="CR109" s="139">
        <f t="array" ref="CR109">IFERROR(INDEX('CAMAGUI DATA UNIFICADA'!$C$2:$T1007,MATCH(1,($A109='CAMAGUI DATA UNIFICADA'!$A$2:$A1007)*($CN$1='CAMAGUI DATA UNIFICADA'!$B$2:$B1007),0),MATCH(CR$2,'CAMAGUI DATA UNIFICADA'!$C$1:$T$1,0)),"")</f>
        <v>1759.02</v>
      </c>
      <c r="CS109" s="2">
        <f t="array" ref="CS109">IFERROR(INDEX('CAMAGUI DATA UNIFICADA'!$C$2:$T1007,MATCH(1,($A109='CAMAGUI DATA UNIFICADA'!$A$2:$A1007)*($CN$1='CAMAGUI DATA UNIFICADA'!$B$2:$B1007),0),MATCH(CS$2,'CAMAGUI DATA UNIFICADA'!$C$1:$T$1,0)),"")</f>
        <v>3.56</v>
      </c>
      <c r="CT109" s="2">
        <f t="array" ref="CT109">IFERROR(INDEX('CAMAGUI DATA UNIFICADA'!$C$2:$T1007,MATCH(1,($A109='CAMAGUI DATA UNIFICADA'!$A$2:$A1007)*($CN$1='CAMAGUI DATA UNIFICADA'!$B$2:$B1007),0),MATCH(CT$2,'CAMAGUI DATA UNIFICADA'!$C$1:$T$1,0)),"")</f>
        <v>2.51</v>
      </c>
      <c r="CU109" s="33">
        <f t="array" ref="CU109">IFERROR(INDEX('CAMAGUI DATA UNIFICADA'!$C$2:$T1007,MATCH(1,($A109='CAMAGUI DATA UNIFICADA'!$A$2:$A1007)*($CN$1='CAMAGUI DATA UNIFICADA'!$B$2:$B1007),0),MATCH(CU$2,'CAMAGUI DATA UNIFICADA'!$C$1:$T$1,0)),"")</f>
        <v>9.01248</v>
      </c>
      <c r="CV109" s="60">
        <f t="array" ref="CV109">IFERROR(INDEX('CAMAGUI DATA UNIFICADA'!$C$2:$T1007,MATCH(1,($A109='CAMAGUI DATA UNIFICADA'!$A$2:$A1007)*($CN$1='CAMAGUI DATA UNIFICADA'!$B$2:$B1007),0),MATCH(CV$2,'CAMAGUI DATA UNIFICADA'!$C$1:$T$1,0)),"")</f>
        <v>1090871.844</v>
      </c>
      <c r="CW109" s="33">
        <f t="array" ref="CW109">IFERROR(INDEX('CAMAGUI DATA UNIFICADA'!$C$2:$T1007,MATCH(1,($A109='CAMAGUI DATA UNIFICADA'!$A$2:$A1007)*($CN$1='CAMAGUI DATA UNIFICADA'!$B$2:$B1007),0),MATCH(CW$2,'CAMAGUI DATA UNIFICADA'!$C$1:$T$1,0)),"")</f>
        <v>0.630810093</v>
      </c>
      <c r="CX109" s="23">
        <f t="array" ref="CX109">IFERROR(INDEX('CAMAGUI DATA UNIFICADA'!$C$2:$T1007,MATCH(1,($A109='CAMAGUI DATA UNIFICADA'!$A$2:$A1007)*($CN$1='CAMAGUI DATA UNIFICADA'!$B$2:$B1007),0),MATCH(CX$2,'CAMAGUI DATA UNIFICADA'!$C$1:$T$1,0)),"")</f>
        <v>0.9090598698</v>
      </c>
      <c r="CY109" s="23">
        <f t="array" ref="CY109">IFERROR(INDEX('CAMAGUI DATA UNIFICADA'!$C$2:$T1007,MATCH(1,($A109='CAMAGUI DATA UNIFICADA'!$A$2:$A1007)*($CN$1='CAMAGUI DATA UNIFICADA'!$B$2:$B1007),0),MATCH(CY$2,'CAMAGUI DATA UNIFICADA'!$C$1:$T$1,0)),"")</f>
        <v>0.75</v>
      </c>
      <c r="CZ109" s="60">
        <f t="array" ref="CZ109">IFERROR(INDEX('CAMAGUI DATA UNIFICADA'!$C$2:$T1007,MATCH(1,($A109='CAMAGUI DATA UNIFICADA'!$A$2:$A1007)*($CN$1='CAMAGUI DATA UNIFICADA'!$B$2:$B1007),0),MATCH(CZ$2,'CAMAGUI DATA UNIFICADA'!$C$1:$T$1,0)),"")</f>
        <v>102857.1429</v>
      </c>
      <c r="DA109" s="2">
        <f t="array" ref="DA109">IFERROR(INDEX('CAMAGUI DATA UNIFICADA'!$C$2:$T1007,MATCH(1,($A109='CAMAGUI DATA UNIFICADA'!$A$2:$A1007)*($CN$1='CAMAGUI DATA UNIFICADA'!$B$2:$B1007),0),MATCH(DA$2,'CAMAGUI DATA UNIFICADA'!$C$1:$T$1,0)),"")</f>
        <v>2.5</v>
      </c>
      <c r="DB109" s="2">
        <f t="array" ref="DB109">IFERROR(INDEX('CAMAGUI DATA UNIFICADA'!$C$2:$T1007,MATCH(1,($A109='CAMAGUI DATA UNIFICADA'!$A$2:$A1007)*($CN$1='CAMAGUI DATA UNIFICADA'!$B$2:$B1007),0),MATCH(DB$2,'CAMAGUI DATA UNIFICADA'!$C$1:$T$1,0)),"")</f>
        <v>6.06</v>
      </c>
      <c r="DC109" s="33">
        <f t="array" ref="DC109">IFERROR(INDEX('CAMAGUI DATA UNIFICADA'!$C$2:$T1007,MATCH(1,($A109='CAMAGUI DATA UNIFICADA'!$A$2:$A1007)*($CN$1='CAMAGUI DATA UNIFICADA'!$B$2:$B1007),0),MATCH(DC$2,'CAMAGUI DATA UNIFICADA'!$C$1:$T$1,0)),"")</f>
        <v>6.85272</v>
      </c>
      <c r="DD109" s="60">
        <f t="array" ref="DD109">IFERROR(INDEX('CAMAGUI DATA UNIFICADA'!$C$2:$T1007,MATCH(1,($A109='CAMAGUI DATA UNIFICADA'!$A$2:$A1007)*($CN$1='CAMAGUI DATA UNIFICADA'!$B$2:$B1007),0),MATCH(DD$2,'CAMAGUI DATA UNIFICADA'!$C$1:$T$1,0)),"")</f>
        <v>423.6715442</v>
      </c>
      <c r="DE109" s="140">
        <f t="array" ref="DE109">IFERROR(INDEX('CAMAGUI DATA UNIFICADA'!$C$2:$T1007,MATCH(1,($A109='CAMAGUI DATA UNIFICADA'!$A$2:$A1007)*($CN$1='CAMAGUI DATA UNIFICADA'!$B$2:$B1007),0),MATCH(DE$2,'CAMAGUI DATA UNIFICADA'!$C$1:$T$1,0)),"")</f>
        <v>18.41788605</v>
      </c>
      <c r="DF109" s="138" t="str">
        <f t="array" ref="DF109">IFERROR(INDEX('CAMAGUI DATA UNIFICADA'!$C$2:$T1007,MATCH(1,($A109='CAMAGUI DATA UNIFICADA'!$A$2:$A1007)*($DF$1='CAMAGUI DATA UNIFICADA'!$B$2:$B1007),0),MATCH(DF$2,'CAMAGUI DATA UNIFICADA'!$C$1:$T$1,0)),"")</f>
        <v/>
      </c>
      <c r="DG109" s="2" t="str">
        <f t="array" ref="DG109">IFERROR(INDEX('CAMAGUI DATA UNIFICADA'!$C$2:$T1007,MATCH(1,($A109='CAMAGUI DATA UNIFICADA'!$A$2:$A1007)*($DF$1='CAMAGUI DATA UNIFICADA'!$B$2:$B1007),0),MATCH(DG$2,'CAMAGUI DATA UNIFICADA'!$C$1:$T$1,0)),"")</f>
        <v/>
      </c>
      <c r="DH109" s="2" t="str">
        <f t="array" ref="DH109">IFERROR(INDEX('CAMAGUI DATA UNIFICADA'!$C$2:$T1007,MATCH(1,($A109='CAMAGUI DATA UNIFICADA'!$A$2:$A1007)*($DF$1='CAMAGUI DATA UNIFICADA'!$B$2:$B1007),0),MATCH(DH$2,'CAMAGUI DATA UNIFICADA'!$C$1:$T$1,0)),"")</f>
        <v/>
      </c>
      <c r="DI109" s="2" t="str">
        <f t="array" ref="DI109">IFERROR(INDEX('CAMAGUI DATA UNIFICADA'!$C$2:$T1007,MATCH(1,($A109='CAMAGUI DATA UNIFICADA'!$A$2:$A1007)*($DF$1='CAMAGUI DATA UNIFICADA'!$B$2:$B1007),0),MATCH(DI$2,'CAMAGUI DATA UNIFICADA'!$C$1:$T$1,0)),"")</f>
        <v/>
      </c>
      <c r="DJ109" s="139" t="str">
        <f t="array" ref="DJ109">IFERROR(INDEX('CAMAGUI DATA UNIFICADA'!$C$2:$T1007,MATCH(1,($A109='CAMAGUI DATA UNIFICADA'!$A$2:$A1007)*($DF$1='CAMAGUI DATA UNIFICADA'!$B$2:$B1007),0),MATCH(DJ$2,'CAMAGUI DATA UNIFICADA'!$C$1:$T$1,0)),"")</f>
        <v/>
      </c>
      <c r="DK109" s="2" t="str">
        <f t="array" ref="DK109">IFERROR(INDEX('CAMAGUI DATA UNIFICADA'!$C$2:$T1007,MATCH(1,($A109='CAMAGUI DATA UNIFICADA'!$A$2:$A1007)*($DF$1='CAMAGUI DATA UNIFICADA'!$B$2:$B1007),0),MATCH(DK$2,'CAMAGUI DATA UNIFICADA'!$C$1:$T$1,0)),"")</f>
        <v/>
      </c>
      <c r="DL109" s="2" t="str">
        <f t="array" ref="DL109">IFERROR(INDEX('CAMAGUI DATA UNIFICADA'!$C$2:$T1007,MATCH(1,($A109='CAMAGUI DATA UNIFICADA'!$A$2:$A1007)*($DF$1='CAMAGUI DATA UNIFICADA'!$B$2:$B1007),0),MATCH(DL$2,'CAMAGUI DATA UNIFICADA'!$C$1:$T$1,0)),"")</f>
        <v/>
      </c>
      <c r="DM109" s="33" t="str">
        <f t="array" ref="DM109">IFERROR(INDEX('CAMAGUI DATA UNIFICADA'!$C$2:$T1007,MATCH(1,($A109='CAMAGUI DATA UNIFICADA'!$A$2:$A1007)*($DF$1='CAMAGUI DATA UNIFICADA'!$B$2:$B1007),0),MATCH(DM$2,'CAMAGUI DATA UNIFICADA'!$C$1:$T$1,0)),"")</f>
        <v/>
      </c>
      <c r="DN109" s="60" t="str">
        <f t="array" ref="DN109">IFERROR(INDEX('CAMAGUI DATA UNIFICADA'!$C$2:$T1007,MATCH(1,($A109='CAMAGUI DATA UNIFICADA'!$A$2:$A1007)*($DF$1='CAMAGUI DATA UNIFICADA'!$B$2:$B1007),0),MATCH(DN$2,'CAMAGUI DATA UNIFICADA'!$C$1:$T$1,0)),"")</f>
        <v/>
      </c>
      <c r="DO109" s="33" t="str">
        <f t="array" ref="DO109">IFERROR(INDEX('CAMAGUI DATA UNIFICADA'!$C$2:$T1007,MATCH(1,($A109='CAMAGUI DATA UNIFICADA'!$A$2:$A1007)*($DF$1='CAMAGUI DATA UNIFICADA'!$B$2:$B1007),0),MATCH(DO$2,'CAMAGUI DATA UNIFICADA'!$C$1:$T$1,0)),"")</f>
        <v/>
      </c>
      <c r="DP109" s="23" t="str">
        <f t="array" ref="DP109">IFERROR(INDEX('CAMAGUI DATA UNIFICADA'!$C$2:$T1007,MATCH(1,($A109='CAMAGUI DATA UNIFICADA'!$A$2:$A1007)*($DF$1='CAMAGUI DATA UNIFICADA'!$B$2:$B1007),0),MATCH(DP$2,'CAMAGUI DATA UNIFICADA'!$C$1:$T$1,0)),"")</f>
        <v/>
      </c>
      <c r="DQ109" s="23" t="str">
        <f t="array" ref="DQ109">IFERROR(INDEX('CAMAGUI DATA UNIFICADA'!$C$2:$T1007,MATCH(1,($A109='CAMAGUI DATA UNIFICADA'!$A$2:$A1007)*($DF$1='CAMAGUI DATA UNIFICADA'!$B$2:$B1007),0),MATCH(DQ$2,'CAMAGUI DATA UNIFICADA'!$C$1:$T$1,0)),"")</f>
        <v/>
      </c>
      <c r="DR109" s="2" t="str">
        <f t="array" ref="DR109">IFERROR(INDEX('CAMAGUI DATA UNIFICADA'!$C$2:$T1007,MATCH(1,($A109='CAMAGUI DATA UNIFICADA'!$A$2:$A1007)*($DF$1='CAMAGUI DATA UNIFICADA'!$B$2:$B1007),0),MATCH(DR$2,'CAMAGUI DATA UNIFICADA'!$C$1:$T$1,0)),"")</f>
        <v/>
      </c>
      <c r="DS109" s="2" t="str">
        <f t="array" ref="DS109">IFERROR(INDEX('CAMAGUI DATA UNIFICADA'!$C$2:$T1007,MATCH(1,($A109='CAMAGUI DATA UNIFICADA'!$A$2:$A1007)*($DF$1='CAMAGUI DATA UNIFICADA'!$B$2:$B1007),0),MATCH(DS$2,'CAMAGUI DATA UNIFICADA'!$C$1:$T$1,0)),"")</f>
        <v/>
      </c>
      <c r="DT109" s="2" t="str">
        <f t="array" ref="DT109">IFERROR(INDEX('CAMAGUI DATA UNIFICADA'!$C$2:$T1007,MATCH(1,($A109='CAMAGUI DATA UNIFICADA'!$A$2:$A1007)*($DF$1='CAMAGUI DATA UNIFICADA'!$B$2:$B1007),0),MATCH(DT$2,'CAMAGUI DATA UNIFICADA'!$C$1:$T$1,0)),"")</f>
        <v/>
      </c>
      <c r="DU109" s="33" t="str">
        <f t="array" ref="DU109">IFERROR(INDEX('CAMAGUI DATA UNIFICADA'!$C$2:$T1007,MATCH(1,($A109='CAMAGUI DATA UNIFICADA'!$A$2:$A1007)*($DF$1='CAMAGUI DATA UNIFICADA'!$B$2:$B1007),0),MATCH(DU$2,'CAMAGUI DATA UNIFICADA'!$C$1:$T$1,0)),"")</f>
        <v/>
      </c>
      <c r="DV109" s="60" t="str">
        <f t="array" ref="DV109">IFERROR(INDEX('CAMAGUI DATA UNIFICADA'!$C$2:$T1007,MATCH(1,($A109='CAMAGUI DATA UNIFICADA'!$A$2:$A1007)*($DF$1='CAMAGUI DATA UNIFICADA'!$B$2:$B1007),0),MATCH(DV$2,'CAMAGUI DATA UNIFICADA'!$C$1:$T$1,0)),"")</f>
        <v/>
      </c>
      <c r="DW109" s="140" t="str">
        <f t="array" ref="DW109">IFERROR(INDEX('CAMAGUI DATA UNIFICADA'!$C$2:$T1007,MATCH(1,($A109='CAMAGUI DATA UNIFICADA'!$A$2:$A1007)*($DF$1='CAMAGUI DATA UNIFICADA'!$B$2:$B1007),0),MATCH(DW$2,'CAMAGUI DATA UNIFICADA'!$C$1:$T$1,0)),"")</f>
        <v/>
      </c>
      <c r="DX109" s="144" t="str">
        <f t="array" ref="DX109">IFERROR(INDEX('CAMAGUI DATA UNIFICADA'!$C$2:$T1007,MATCH(1,($A109='CAMAGUI DATA UNIFICADA'!$A$2:$A1007)*($DX$1='CAMAGUI DATA UNIFICADA'!$B$2:$B1007),0),MATCH(DX$2,'CAMAGUI DATA UNIFICADA'!$C$1:$T$1,0)),"")</f>
        <v/>
      </c>
      <c r="DY109" s="60" t="str">
        <f t="array" ref="DY109">IFERROR(INDEX('CAMAGUI DATA UNIFICADA'!$C$2:$T1007,MATCH(1,($A109='CAMAGUI DATA UNIFICADA'!$A$2:$A1007)*($DX$1='CAMAGUI DATA UNIFICADA'!$B$2:$B1007),0),MATCH(DY$2,'CAMAGUI DATA UNIFICADA'!$C$1:$T$1,0)),"")</f>
        <v/>
      </c>
      <c r="DZ109" s="60" t="str">
        <f t="array" ref="DZ109">IFERROR(INDEX('CAMAGUI DATA UNIFICADA'!$C$2:$T1007,MATCH(1,($A109='CAMAGUI DATA UNIFICADA'!$A$2:$A1007)*($DX$1='CAMAGUI DATA UNIFICADA'!$B$2:$B1007),0),MATCH(DZ$2,'CAMAGUI DATA UNIFICADA'!$C$1:$T$1,0)),"")</f>
        <v/>
      </c>
      <c r="EA109" s="60" t="str">
        <f t="array" ref="EA109">IFERROR(INDEX('CAMAGUI DATA UNIFICADA'!$C$2:$T1007,MATCH(1,($A109='CAMAGUI DATA UNIFICADA'!$A$2:$A1007)*($DX$1='CAMAGUI DATA UNIFICADA'!$B$2:$B1007),0),MATCH(EA$2,'CAMAGUI DATA UNIFICADA'!$C$1:$T$1,0)),"")</f>
        <v/>
      </c>
      <c r="EB109" s="60" t="str">
        <f t="array" ref="EB109">IFERROR(INDEX('CAMAGUI DATA UNIFICADA'!$C$2:$T1007,MATCH(1,($A109='CAMAGUI DATA UNIFICADA'!$A$2:$A1007)*($DX$1='CAMAGUI DATA UNIFICADA'!$B$2:$B1007),0),MATCH(EB$2,'CAMAGUI DATA UNIFICADA'!$C$1:$T$1,0)),"")</f>
        <v/>
      </c>
      <c r="EC109" s="60" t="str">
        <f t="array" ref="EC109">IFERROR(INDEX('CAMAGUI DATA UNIFICADA'!$C$2:$T1007,MATCH(1,($A109='CAMAGUI DATA UNIFICADA'!$A$2:$A1007)*($DX$1='CAMAGUI DATA UNIFICADA'!$B$2:$B1007),0),MATCH(EC$2,'CAMAGUI DATA UNIFICADA'!$C$1:$T$1,0)),"")</f>
        <v/>
      </c>
      <c r="ED109" s="60" t="str">
        <f t="array" ref="ED109">IFERROR(INDEX('CAMAGUI DATA UNIFICADA'!$C$2:$T1007,MATCH(1,($A109='CAMAGUI DATA UNIFICADA'!$A$2:$A1007)*($DX$1='CAMAGUI DATA UNIFICADA'!$B$2:$B1007),0),MATCH(ED$2,'CAMAGUI DATA UNIFICADA'!$C$1:$T$1,0)),"")</f>
        <v/>
      </c>
      <c r="EE109" s="60" t="str">
        <f t="array" ref="EE109">IFERROR(INDEX('CAMAGUI DATA UNIFICADA'!$C$2:$T1007,MATCH(1,($A109='CAMAGUI DATA UNIFICADA'!$A$2:$A1007)*($DX$1='CAMAGUI DATA UNIFICADA'!$B$2:$B1007),0),MATCH(EE$2,'CAMAGUI DATA UNIFICADA'!$C$1:$T$1,0)),"")</f>
        <v/>
      </c>
      <c r="EF109" s="60" t="str">
        <f t="array" ref="EF109">IFERROR(INDEX('CAMAGUI DATA UNIFICADA'!$C$2:$T1007,MATCH(1,($A109='CAMAGUI DATA UNIFICADA'!$A$2:$A1007)*($DX$1='CAMAGUI DATA UNIFICADA'!$B$2:$B1007),0),MATCH(EF$2,'CAMAGUI DATA UNIFICADA'!$C$1:$T$1,0)),"")</f>
        <v/>
      </c>
      <c r="EG109" s="60" t="str">
        <f t="array" ref="EG109">IFERROR(INDEX('CAMAGUI DATA UNIFICADA'!$C$2:$T1007,MATCH(1,($A109='CAMAGUI DATA UNIFICADA'!$A$2:$A1007)*($DX$1='CAMAGUI DATA UNIFICADA'!$B$2:$B1007),0),MATCH(EG$2,'CAMAGUI DATA UNIFICADA'!$C$1:$T$1,0)),"")</f>
        <v/>
      </c>
      <c r="EH109" s="60" t="str">
        <f t="array" ref="EH109">IFERROR(INDEX('CAMAGUI DATA UNIFICADA'!$C$2:$T1007,MATCH(1,($A109='CAMAGUI DATA UNIFICADA'!$A$2:$A1007)*($DX$1='CAMAGUI DATA UNIFICADA'!$B$2:$B1007),0),MATCH(EH$2,'CAMAGUI DATA UNIFICADA'!$C$1:$T$1,0)),"")</f>
        <v/>
      </c>
      <c r="EI109" s="60" t="str">
        <f t="array" ref="EI109">IFERROR(INDEX('CAMAGUI DATA UNIFICADA'!$C$2:$T1007,MATCH(1,($A109='CAMAGUI DATA UNIFICADA'!$A$2:$A1007)*($DX$1='CAMAGUI DATA UNIFICADA'!$B$2:$B1007),0),MATCH(EI$2,'CAMAGUI DATA UNIFICADA'!$C$1:$T$1,0)),"")</f>
        <v/>
      </c>
      <c r="EJ109" s="60" t="str">
        <f t="array" ref="EJ109">IFERROR(INDEX('CAMAGUI DATA UNIFICADA'!$C$2:$T1007,MATCH(1,($A109='CAMAGUI DATA UNIFICADA'!$A$2:$A1007)*($DX$1='CAMAGUI DATA UNIFICADA'!$B$2:$B1007),0),MATCH(EJ$2,'CAMAGUI DATA UNIFICADA'!$C$1:$T$1,0)),"")</f>
        <v/>
      </c>
      <c r="EK109" s="60" t="str">
        <f t="array" ref="EK109">IFERROR(INDEX('CAMAGUI DATA UNIFICADA'!$C$2:$T1007,MATCH(1,($A109='CAMAGUI DATA UNIFICADA'!$A$2:$A1007)*($DX$1='CAMAGUI DATA UNIFICADA'!$B$2:$B1007),0),MATCH(EK$2,'CAMAGUI DATA UNIFICADA'!$C$1:$T$1,0)),"")</f>
        <v/>
      </c>
      <c r="EL109" s="60" t="str">
        <f t="array" ref="EL109">IFERROR(INDEX('CAMAGUI DATA UNIFICADA'!$C$2:$T1007,MATCH(1,($A109='CAMAGUI DATA UNIFICADA'!$A$2:$A1007)*($DX$1='CAMAGUI DATA UNIFICADA'!$B$2:$B1007),0),MATCH(EL$2,'CAMAGUI DATA UNIFICADA'!$C$1:$T$1,0)),"")</f>
        <v/>
      </c>
      <c r="EM109" s="60" t="str">
        <f t="array" ref="EM109">IFERROR(INDEX('CAMAGUI DATA UNIFICADA'!$C$2:$T1007,MATCH(1,($A109='CAMAGUI DATA UNIFICADA'!$A$2:$A1007)*($DX$1='CAMAGUI DATA UNIFICADA'!$B$2:$B1007),0),MATCH(EM$2,'CAMAGUI DATA UNIFICADA'!$C$1:$T$1,0)),"")</f>
        <v/>
      </c>
      <c r="EN109" s="60" t="str">
        <f t="array" ref="EN109">IFERROR(INDEX('CAMAGUI DATA UNIFICADA'!$C$2:$T1007,MATCH(1,($A109='CAMAGUI DATA UNIFICADA'!$A$2:$A1007)*($DX$1='CAMAGUI DATA UNIFICADA'!$B$2:$B1007),0),MATCH(EN$2,'CAMAGUI DATA UNIFICADA'!$C$1:$T$1,0)),"")</f>
        <v/>
      </c>
      <c r="EO109" s="140" t="str">
        <f t="array" ref="EO109">IFERROR(INDEX('CAMAGUI DATA UNIFICADA'!$C$2:$T1007,MATCH(1,($A109='CAMAGUI DATA UNIFICADA'!$A$2:$A1007)*($DX$1='CAMAGUI DATA UNIFICADA'!$B$2:$B1007),0),MATCH(EO$2,'CAMAGUI DATA UNIFICADA'!$C$1:$T$1,0)),"")</f>
        <v/>
      </c>
    </row>
    <row r="110">
      <c r="A110" s="137">
        <v>45698.0</v>
      </c>
      <c r="B110" s="138" t="str">
        <f t="array" ref="B110">IFERROR(INDEX('CAMAGUI DATA UNIFICADA'!$C$2:$T1007,MATCH(1,($A110='CAMAGUI DATA UNIFICADA'!$A$2:$A1007)*($B$1='CAMAGUI DATA UNIFICADA'!$B$2:$B1007),0),MATCH(B$2,'CAMAGUI DATA UNIFICADA'!$C$1:$T$1,0)),"")</f>
        <v>CA1101224</v>
      </c>
      <c r="C110" s="2">
        <f t="array" ref="C110">IFERROR(INDEX('CAMAGUI DATA UNIFICADA'!$C$2:$T1007,MATCH(1,($A110='CAMAGUI DATA UNIFICADA'!$A$2:$A1007)*($B$1='CAMAGUI DATA UNIFICADA'!$B$2:$B1007),0),MATCH(C$2,'CAMAGUI DATA UNIFICADA'!$C$1:$T$1,0)),"")</f>
        <v>550</v>
      </c>
      <c r="D110" s="2">
        <f t="array" ref="D110">IFERROR(INDEX('CAMAGUI DATA UNIFICADA'!$C$2:$T1007,MATCH(1,($A110='CAMAGUI DATA UNIFICADA'!$A$2:$A1007)*($B$1='CAMAGUI DATA UNIFICADA'!$B$2:$B1007),0),MATCH(D$2,'CAMAGUI DATA UNIFICADA'!$C$1:$T$1,0)),"")</f>
        <v>3850</v>
      </c>
      <c r="E110" s="2" t="str">
        <f t="array" ref="E110">IFERROR(INDEX('CAMAGUI DATA UNIFICADA'!$C$2:$T1007,MATCH(1,($A110='CAMAGUI DATA UNIFICADA'!$A$2:$A1007)*($B$1='CAMAGUI DATA UNIFICADA'!$B$2:$B1007),0),MATCH(E$2,'CAMAGUI DATA UNIFICADA'!$C$1:$T$1,0)),"")</f>
        <v>SKR MAST E AD</v>
      </c>
      <c r="F110" s="139">
        <f t="array" ref="F110">IFERROR(INDEX('CAMAGUI DATA UNIFICADA'!$C$2:$T1007,MATCH(1,($A110='CAMAGUI DATA UNIFICADA'!$A$2:$A1007)*($B$1='CAMAGUI DATA UNIFICADA'!$B$2:$B1007),0),MATCH(F$2,'CAMAGUI DATA UNIFICADA'!$C$1:$T$1,0)),"")</f>
        <v>3940.86</v>
      </c>
      <c r="G110" s="2">
        <f t="array" ref="G110">IFERROR(INDEX('CAMAGUI DATA UNIFICADA'!$C$2:$T1007,MATCH(1,($A110='CAMAGUI DATA UNIFICADA'!$A$2:$A1007)*($B$1='CAMAGUI DATA UNIFICADA'!$B$2:$B1007),0),MATCH(G$2,'CAMAGUI DATA UNIFICADA'!$C$1:$T$1,0)),"")</f>
        <v>30.77</v>
      </c>
      <c r="H110" s="2">
        <f t="array" ref="H110">IFERROR(INDEX('CAMAGUI DATA UNIFICADA'!$C$2:$T1007,MATCH(1,($A110='CAMAGUI DATA UNIFICADA'!$A$2:$A1007)*($B$1='CAMAGUI DATA UNIFICADA'!$B$2:$B1007),0),MATCH(H$2,'CAMAGUI DATA UNIFICADA'!$C$1:$T$1,0)),"")</f>
        <v>4.15</v>
      </c>
      <c r="I110" s="33">
        <f t="array" ref="I110">IFERROR(INDEX('CAMAGUI DATA UNIFICADA'!$C$2:$T1007,MATCH(1,($A110='CAMAGUI DATA UNIFICADA'!$A$2:$A1007)*($B$1='CAMAGUI DATA UNIFICADA'!$B$2:$B1007),0),MATCH(I$2,'CAMAGUI DATA UNIFICADA'!$C$1:$T$1,0)),"")</f>
        <v>2.5818</v>
      </c>
      <c r="J110" s="60">
        <f t="array" ref="J110">IFERROR(INDEX('CAMAGUI DATA UNIFICADA'!$C$2:$T1007,MATCH(1,($A110='CAMAGUI DATA UNIFICADA'!$A$2:$A1007)*($B$1='CAMAGUI DATA UNIFICADA'!$B$2:$B1007),0),MATCH(J$2,'CAMAGUI DATA UNIFICADA'!$C$1:$T$1,0)),"")</f>
        <v>692329.1167</v>
      </c>
      <c r="K110" s="33">
        <f t="array" ref="K110">IFERROR(INDEX('CAMAGUI DATA UNIFICADA'!$C$2:$T1007,MATCH(1,($A110='CAMAGUI DATA UNIFICADA'!$A$2:$A1007)*($B$1='CAMAGUI DATA UNIFICADA'!$B$2:$B1007),0),MATCH(K$2,'CAMAGUI DATA UNIFICADA'!$C$1:$T$1,0)),"")</f>
        <v>1.484337349</v>
      </c>
      <c r="L110" s="23">
        <f t="array" ref="L110">IFERROR(INDEX('CAMAGUI DATA UNIFICADA'!$C$2:$T1007,MATCH(1,($A110='CAMAGUI DATA UNIFICADA'!$A$2:$A1007)*($B$1='CAMAGUI DATA UNIFICADA'!$B$2:$B1007),0),MATCH(L$2,'CAMAGUI DATA UNIFICADA'!$C$1:$T$1,0)),"")</f>
        <v>0.5538632934</v>
      </c>
      <c r="M110" s="23">
        <f t="array" ref="M110">IFERROR(INDEX('CAMAGUI DATA UNIFICADA'!$C$2:$T1007,MATCH(1,($A110='CAMAGUI DATA UNIFICADA'!$A$2:$A1007)*($B$1='CAMAGUI DATA UNIFICADA'!$B$2:$B1007),0),MATCH(M$2,'CAMAGUI DATA UNIFICADA'!$C$1:$T$1,0)),"")</f>
        <v>0.5</v>
      </c>
      <c r="N110" s="60">
        <f t="array" ref="N110">IFERROR(INDEX('CAMAGUI DATA UNIFICADA'!$C$2:$T1007,MATCH(1,($A110='CAMAGUI DATA UNIFICADA'!$A$2:$A1007)*($B$1='CAMAGUI DATA UNIFICADA'!$B$2:$B1007),0),MATCH(N$2,'CAMAGUI DATA UNIFICADA'!$C$1:$T$1,0)),"")</f>
        <v>76312.57631</v>
      </c>
      <c r="O110" s="2">
        <f t="array" ref="O110">IFERROR(INDEX('CAMAGUI DATA UNIFICADA'!$C$2:$T1007,MATCH(1,($A110='CAMAGUI DATA UNIFICADA'!$A$2:$A1007)*($B$1='CAMAGUI DATA UNIFICADA'!$B$2:$B1007),0),MATCH(O$2,'CAMAGUI DATA UNIFICADA'!$C$1:$T$1,0)),"")</f>
        <v>3</v>
      </c>
      <c r="P110" s="2">
        <f t="array" ref="P110">IFERROR(INDEX('CAMAGUI DATA UNIFICADA'!$C$2:$T1007,MATCH(1,($A110='CAMAGUI DATA UNIFICADA'!$A$2:$A1007)*($B$1='CAMAGUI DATA UNIFICADA'!$B$2:$B1007),0),MATCH(P$2,'CAMAGUI DATA UNIFICADA'!$C$1:$T$1,0)),"")</f>
        <v>33.77</v>
      </c>
      <c r="Q110" s="33">
        <f t="array" ref="Q110">IFERROR(INDEX('CAMAGUI DATA UNIFICADA'!$C$2:$T1007,MATCH(1,($A110='CAMAGUI DATA UNIFICADA'!$A$2:$A1007)*($B$1='CAMAGUI DATA UNIFICADA'!$B$2:$B1007),0),MATCH(Q$2,'CAMAGUI DATA UNIFICADA'!$C$1:$T$1,0)),"")</f>
        <v>2.5818</v>
      </c>
      <c r="R110" s="60">
        <f t="array" ref="R110">IFERROR(INDEX('CAMAGUI DATA UNIFICADA'!$C$2:$T1007,MATCH(1,($A110='CAMAGUI DATA UNIFICADA'!$A$2:$A1007)*($B$1='CAMAGUI DATA UNIFICADA'!$B$2:$B1007),0),MATCH(R$2,'CAMAGUI DATA UNIFICADA'!$C$1:$T$1,0)),"")</f>
        <v>527.969755</v>
      </c>
      <c r="S110" s="140">
        <f t="array" ref="S110">IFERROR(INDEX('CAMAGUI DATA UNIFICADA'!$C$2:$T1007,MATCH(1,($A110='CAMAGUI DATA UNIFICADA'!$A$2:$A1007)*($B$1='CAMAGUI DATA UNIFICADA'!$B$2:$B1007),0),MATCH(S$2,'CAMAGUI DATA UNIFICADA'!$C$1:$T$1,0)),"")</f>
        <v>-5.507561256</v>
      </c>
      <c r="T110" s="138" t="str">
        <f t="array" ref="T110">IFERROR(INDEX('CAMAGUI DATA UNIFICADA'!$C$2:$T1007,MATCH(1,($A110='CAMAGUI DATA UNIFICADA'!$A$2:$A1007)*($T$1='CAMAGUI DATA UNIFICADA'!$B$2:$B1007),0),MATCH(T$2,'CAMAGUI DATA UNIFICADA'!$C$1:$T$1,0)),"")</f>
        <v>CA2101224</v>
      </c>
      <c r="U110" s="2">
        <f t="array" ref="U110">IFERROR(INDEX('CAMAGUI DATA UNIFICADA'!$C$2:$T1007,MATCH(1,($A110='CAMAGUI DATA UNIFICADA'!$A$2:$A1007)*($T$1='CAMAGUI DATA UNIFICADA'!$B$2:$B1007),0),MATCH(U$2,'CAMAGUI DATA UNIFICADA'!$C$1:$T$1,0)),"")</f>
        <v>400</v>
      </c>
      <c r="V110" s="2">
        <f t="array" ref="V110">IFERROR(INDEX('CAMAGUI DATA UNIFICADA'!$C$2:$T1007,MATCH(1,($A110='CAMAGUI DATA UNIFICADA'!$A$2:$A1007)*($T$1='CAMAGUI DATA UNIFICADA'!$B$2:$B1007),0),MATCH(V$2,'CAMAGUI DATA UNIFICADA'!$C$1:$T$1,0)),"")</f>
        <v>2800</v>
      </c>
      <c r="W110" s="2" t="str">
        <f t="array" ref="W110">IFERROR(INDEX('CAMAGUI DATA UNIFICADA'!$C$2:$T1007,MATCH(1,($A110='CAMAGUI DATA UNIFICADA'!$A$2:$A1007)*($T$1='CAMAGUI DATA UNIFICADA'!$B$2:$B1007),0),MATCH(W$2,'CAMAGUI DATA UNIFICADA'!$C$1:$T$1,0)),"")</f>
        <v>SKR MAST E AD</v>
      </c>
      <c r="X110" s="139">
        <f t="array" ref="X110">IFERROR(INDEX('CAMAGUI DATA UNIFICADA'!$C$2:$T1007,MATCH(1,($A110='CAMAGUI DATA UNIFICADA'!$A$2:$A1007)*($T$1='CAMAGUI DATA UNIFICADA'!$B$2:$B1007),0),MATCH(X$2,'CAMAGUI DATA UNIFICADA'!$C$1:$T$1,0)),"")</f>
        <v>2866.08</v>
      </c>
      <c r="Y110" s="2">
        <f t="array" ref="Y110">IFERROR(INDEX('CAMAGUI DATA UNIFICADA'!$C$2:$T1007,MATCH(1,($A110='CAMAGUI DATA UNIFICADA'!$A$2:$A1007)*($T$1='CAMAGUI DATA UNIFICADA'!$B$2:$B1007),0),MATCH(Y$2,'CAMAGUI DATA UNIFICADA'!$C$1:$T$1,0)),"")</f>
        <v>29.5</v>
      </c>
      <c r="Z110" s="2">
        <f t="array" ref="Z110">IFERROR(INDEX('CAMAGUI DATA UNIFICADA'!$C$2:$T1007,MATCH(1,($A110='CAMAGUI DATA UNIFICADA'!$A$2:$A1007)*($T$1='CAMAGUI DATA UNIFICADA'!$B$2:$B1007),0),MATCH(Z$2,'CAMAGUI DATA UNIFICADA'!$C$1:$T$1,0)),"")</f>
        <v>3.58</v>
      </c>
      <c r="AA110" s="2">
        <f t="array" ref="AA110">IFERROR(INDEX('CAMAGUI DATA UNIFICADA'!$C$2:$T1007,MATCH(1,($A110='CAMAGUI DATA UNIFICADA'!$A$2:$A1007)*($T$1='CAMAGUI DATA UNIFICADA'!$B$2:$B1007),0),MATCH(AA$2,'CAMAGUI DATA UNIFICADA'!$C$1:$T$1,0)),"")</f>
        <v>2.706</v>
      </c>
      <c r="AB110" s="60">
        <f t="array" ref="AB110">IFERROR(INDEX('CAMAGUI DATA UNIFICADA'!$C$2:$T1007,MATCH(1,($A110='CAMAGUI DATA UNIFICADA'!$A$2:$A1007)*($T$1='CAMAGUI DATA UNIFICADA'!$B$2:$B1007),0),MATCH(AB$2,'CAMAGUI DATA UNIFICADA'!$C$1:$T$1,0)),"")</f>
        <v>501083.5933</v>
      </c>
      <c r="AC110" s="33">
        <f t="array" ref="AC110">IFERROR(INDEX('CAMAGUI DATA UNIFICADA'!$C$2:$T1007,MATCH(1,($A110='CAMAGUI DATA UNIFICADA'!$A$2:$A1007)*($T$1='CAMAGUI DATA UNIFICADA'!$B$2:$B1007),0),MATCH(AC$2,'CAMAGUI DATA UNIFICADA'!$C$1:$T$1,0)),"")</f>
        <v>1.715181809</v>
      </c>
      <c r="AD110" s="23">
        <f t="array" ref="AD110">IFERROR(INDEX('CAMAGUI DATA UNIFICADA'!$C$2:$T1007,MATCH(1,($A110='CAMAGUI DATA UNIFICADA'!$A$2:$A1007)*($T$1='CAMAGUI DATA UNIFICADA'!$B$2:$B1007),0),MATCH(AD$2,'CAMAGUI DATA UNIFICADA'!$C$1:$T$1,0)),"")</f>
        <v>0.527456414</v>
      </c>
      <c r="AE110" s="23">
        <f t="array" ref="AE110">IFERROR(INDEX('CAMAGUI DATA UNIFICADA'!$C$2:$T1007,MATCH(1,($A110='CAMAGUI DATA UNIFICADA'!$A$2:$A1007)*($T$1='CAMAGUI DATA UNIFICADA'!$B$2:$B1007),0),MATCH(AE$2,'CAMAGUI DATA UNIFICADA'!$C$1:$T$1,0)),"")</f>
        <v>0.48</v>
      </c>
      <c r="AF110" s="60">
        <f t="array" ref="AF110">IFERROR(INDEX('CAMAGUI DATA UNIFICADA'!$C$2:$T1007,MATCH(1,($A110='CAMAGUI DATA UNIFICADA'!$A$2:$A1007)*($T$1='CAMAGUI DATA UNIFICADA'!$B$2:$B1007),0),MATCH(AF$2,'CAMAGUI DATA UNIFICADA'!$C$1:$T$1,0)),"")</f>
        <v>76000</v>
      </c>
      <c r="AG110" s="2">
        <f t="array" ref="AG110">IFERROR(INDEX('CAMAGUI DATA UNIFICADA'!$C$2:$T1007,MATCH(1,($A110='CAMAGUI DATA UNIFICADA'!$A$2:$A1007)*($T$1='CAMAGUI DATA UNIFICADA'!$B$2:$B1007),0),MATCH(AG$2,'CAMAGUI DATA UNIFICADA'!$C$1:$T$1,0)),"")</f>
        <v>3</v>
      </c>
      <c r="AH110" s="2">
        <f t="array" ref="AH110">IFERROR(INDEX('CAMAGUI DATA UNIFICADA'!$C$2:$T1007,MATCH(1,($A110='CAMAGUI DATA UNIFICADA'!$A$2:$A1007)*($T$1='CAMAGUI DATA UNIFICADA'!$B$2:$B1007),0),MATCH(AH$2,'CAMAGUI DATA UNIFICADA'!$C$1:$T$1,0)),"")</f>
        <v>32.5</v>
      </c>
      <c r="AI110" s="33">
        <f t="array" ref="AI110">IFERROR(INDEX('CAMAGUI DATA UNIFICADA'!$C$2:$T1007,MATCH(1,($A110='CAMAGUI DATA UNIFICADA'!$A$2:$A1007)*($T$1='CAMAGUI DATA UNIFICADA'!$B$2:$B1007),0),MATCH(AI$2,'CAMAGUI DATA UNIFICADA'!$C$1:$T$1,0)),"")</f>
        <v>2.598</v>
      </c>
      <c r="AJ110" s="60">
        <f t="array" ref="AJ110">IFERROR(INDEX('CAMAGUI DATA UNIFICADA'!$C$2:$T1007,MATCH(1,($A110='CAMAGUI DATA UNIFICADA'!$A$2:$A1007)*($T$1='CAMAGUI DATA UNIFICADA'!$B$2:$B1007),0),MATCH(AJ$2,'CAMAGUI DATA UNIFICADA'!$C$1:$T$1,0)),"")</f>
        <v>380.290707</v>
      </c>
      <c r="AK110" s="140">
        <f t="array" ref="AK110">IFERROR(INDEX('CAMAGUI DATA UNIFICADA'!$C$2:$T1007,MATCH(1,($A110='CAMAGUI DATA UNIFICADA'!$A$2:$A1007)*($T$1='CAMAGUI DATA UNIFICADA'!$B$2:$B1007),0),MATCH(AK$2,'CAMAGUI DATA UNIFICADA'!$C$1:$T$1,0)),"")</f>
        <v>-4.927323242</v>
      </c>
      <c r="AL110" s="138" t="str">
        <f t="array" ref="AL110">IFERROR(INDEX('CAMAGUI DATA UNIFICADA'!$C$2:$T1007,MATCH(1,($A110='CAMAGUI DATA UNIFICADA'!$A$2:$A1007)*($AL$1='CAMAGUI DATA UNIFICADA'!$B$2:$B1007),0),MATCH(AL$2,'CAMAGUI DATA UNIFICADA'!$C$1:$T$1,0)),"")</f>
        <v>CA3101224</v>
      </c>
      <c r="AM110" s="2">
        <f t="array" ref="AM110">IFERROR(INDEX('CAMAGUI DATA UNIFICADA'!$C$2:$T1007,MATCH(1,($A110='CAMAGUI DATA UNIFICADA'!$A$2:$A1007)*($AL$1='CAMAGUI DATA UNIFICADA'!$B$2:$B1007),0),MATCH(AM$2,'CAMAGUI DATA UNIFICADA'!$C$1:$T$1,0)),"")</f>
        <v>250</v>
      </c>
      <c r="AN110" s="2">
        <f t="array" ref="AN110">IFERROR(INDEX('CAMAGUI DATA UNIFICADA'!$C$2:$T1007,MATCH(1,($A110='CAMAGUI DATA UNIFICADA'!$A$2:$A1007)*($AL$1='CAMAGUI DATA UNIFICADA'!$B$2:$B1007),0),MATCH(AN$2,'CAMAGUI DATA UNIFICADA'!$C$1:$T$1,0)),"")</f>
        <v>3225</v>
      </c>
      <c r="AO110" s="2" t="str">
        <f t="array" ref="AO110">IFERROR(INDEX('CAMAGUI DATA UNIFICADA'!$C$2:$T1007,MATCH(1,($A110='CAMAGUI DATA UNIFICADA'!$A$2:$A1007)*($AL$1='CAMAGUI DATA UNIFICADA'!$B$2:$B1007),0),MATCH(AO$2,'CAMAGUI DATA UNIFICADA'!$C$1:$T$1,0)),"")</f>
        <v>SKR MAST E AD</v>
      </c>
      <c r="AP110" s="139">
        <f t="array" ref="AP110">IFERROR(INDEX('CAMAGUI DATA UNIFICADA'!$C$2:$T1007,MATCH(1,($A110='CAMAGUI DATA UNIFICADA'!$A$2:$A1007)*($AL$1='CAMAGUI DATA UNIFICADA'!$B$2:$B1007),0),MATCH(AP$2,'CAMAGUI DATA UNIFICADA'!$C$1:$T$1,0)),"")</f>
        <v>3301.11</v>
      </c>
      <c r="AQ110" s="2">
        <f t="array" ref="AQ110">IFERROR(INDEX('CAMAGUI DATA UNIFICADA'!$C$2:$T1007,MATCH(1,($A110='CAMAGUI DATA UNIFICADA'!$A$2:$A1007)*($AL$1='CAMAGUI DATA UNIFICADA'!$B$2:$B1007),0),MATCH(AQ$2,'CAMAGUI DATA UNIFICADA'!$C$1:$T$1,0)),"")</f>
        <v>30.46</v>
      </c>
      <c r="AR110" s="2">
        <f t="array" ref="AR110">IFERROR(INDEX('CAMAGUI DATA UNIFICADA'!$C$2:$T1007,MATCH(1,($A110='CAMAGUI DATA UNIFICADA'!$A$2:$A1007)*($AL$1='CAMAGUI DATA UNIFICADA'!$B$2:$B1007),0),MATCH(AR$2,'CAMAGUI DATA UNIFICADA'!$C$1:$T$1,0)),"")</f>
        <v>5.42</v>
      </c>
      <c r="AS110" s="33">
        <f t="array" ref="AS110">IFERROR(INDEX('CAMAGUI DATA UNIFICADA'!$C$2:$T1007,MATCH(1,($A110='CAMAGUI DATA UNIFICADA'!$A$2:$A1007)*($AL$1='CAMAGUI DATA UNIFICADA'!$B$2:$B1007),0),MATCH(AS$2,'CAMAGUI DATA UNIFICADA'!$C$1:$T$1,0)),"")</f>
        <v>2.6004</v>
      </c>
      <c r="AT110" s="60">
        <f t="array" ref="AT110">IFERROR(INDEX('CAMAGUI DATA UNIFICADA'!$C$2:$T1007,MATCH(1,($A110='CAMAGUI DATA UNIFICADA'!$A$2:$A1007)*($AL$1='CAMAGUI DATA UNIFICADA'!$B$2:$B1007),0),MATCH(AT$2,'CAMAGUI DATA UNIFICADA'!$C$1:$T$1,0)),"")</f>
        <v>315623.9512</v>
      </c>
      <c r="AU110" s="33">
        <f t="array" ref="AU110">IFERROR(INDEX('CAMAGUI DATA UNIFICADA'!$C$2:$T1007,MATCH(1,($A110='CAMAGUI DATA UNIFICADA'!$A$2:$A1007)*($AL$1='CAMAGUI DATA UNIFICADA'!$B$2:$B1007),0),MATCH(AU$2,'CAMAGUI DATA UNIFICADA'!$C$1:$T$1,0)),"")</f>
        <v>1.077931975</v>
      </c>
      <c r="AV110" s="23">
        <f t="array" ref="AV110">IFERROR(INDEX('CAMAGUI DATA UNIFICADA'!$C$2:$T1007,MATCH(1,($A110='CAMAGUI DATA UNIFICADA'!$A$2:$A1007)*($AL$1='CAMAGUI DATA UNIFICADA'!$B$2:$B1007),0),MATCH(AV$2,'CAMAGUI DATA UNIFICADA'!$C$1:$T$1,0)),"")</f>
        <v>0.2744556097</v>
      </c>
      <c r="AW110" s="23">
        <f t="array" ref="AW110">IFERROR(INDEX('CAMAGUI DATA UNIFICADA'!$C$2:$T1007,MATCH(1,($A110='CAMAGUI DATA UNIFICADA'!$A$2:$A1007)*($AL$1='CAMAGUI DATA UNIFICADA'!$B$2:$B1007),0),MATCH(AW$2,'CAMAGUI DATA UNIFICADA'!$C$1:$T$1,0)),"")</f>
        <v>0.48</v>
      </c>
      <c r="AX110" s="60">
        <f t="array" ref="AX110">IFERROR(INDEX('CAMAGUI DATA UNIFICADA'!$C$2:$T1007,MATCH(1,($A110='CAMAGUI DATA UNIFICADA'!$A$2:$A1007)*($AL$1='CAMAGUI DATA UNIFICADA'!$B$2:$B1007),0),MATCH(AX$2,'CAMAGUI DATA UNIFICADA'!$C$1:$T$1,0)),"")</f>
        <v>78857.14286</v>
      </c>
      <c r="AY110" s="2">
        <f t="array" ref="AY110">IFERROR(INDEX('CAMAGUI DATA UNIFICADA'!$C$2:$T1007,MATCH(1,($A110='CAMAGUI DATA UNIFICADA'!$A$2:$A1007)*($AL$1='CAMAGUI DATA UNIFICADA'!$B$2:$B1007),0),MATCH(AY$2,'CAMAGUI DATA UNIFICADA'!$C$1:$T$1,0)),"")</f>
        <v>3</v>
      </c>
      <c r="AZ110" s="2">
        <f t="array" ref="AZ110">IFERROR(INDEX('CAMAGUI DATA UNIFICADA'!$C$2:$T1007,MATCH(1,($A110='CAMAGUI DATA UNIFICADA'!$A$2:$A1007)*($AL$1='CAMAGUI DATA UNIFICADA'!$B$2:$B1007),0),MATCH(AZ$2,'CAMAGUI DATA UNIFICADA'!$C$1:$T$1,0)),"")</f>
        <v>33.46</v>
      </c>
      <c r="BA110" s="33">
        <f t="array" ref="BA110">IFERROR(INDEX('CAMAGUI DATA UNIFICADA'!$C$2:$T1007,MATCH(1,($A110='CAMAGUI DATA UNIFICADA'!$A$2:$A1007)*($AL$1='CAMAGUI DATA UNIFICADA'!$B$2:$B1007),0),MATCH(BA$2,'CAMAGUI DATA UNIFICADA'!$C$1:$T$1,0)),"")</f>
        <v>2.6004</v>
      </c>
      <c r="BB110" s="60">
        <f t="array" ref="BB110">IFERROR(INDEX('CAMAGUI DATA UNIFICADA'!$C$2:$T1007,MATCH(1,($A110='CAMAGUI DATA UNIFICADA'!$A$2:$A1007)*($AL$1='CAMAGUI DATA UNIFICADA'!$B$2:$B1007),0),MATCH(BB$2,'CAMAGUI DATA UNIFICADA'!$C$1:$T$1,0)),"")</f>
        <v>464.7283442</v>
      </c>
      <c r="BC110" s="140">
        <f t="array" ref="BC110">IFERROR(INDEX('CAMAGUI DATA UNIFICADA'!$C$2:$T1007,MATCH(1,($A110='CAMAGUI DATA UNIFICADA'!$A$2:$A1007)*($AL$1='CAMAGUI DATA UNIFICADA'!$B$2:$B1007),0),MATCH(BC$2,'CAMAGUI DATA UNIFICADA'!$C$1:$T$1,0)),"")</f>
        <v>53.68208604</v>
      </c>
      <c r="BD110" s="138" t="str">
        <f t="array" ref="BD110">IFERROR(INDEX('CAMAGUI DATA UNIFICADA'!$C$2:$T1007,MATCH(1,($A110='CAMAGUI DATA UNIFICADA'!$A$2:$A1007)*($BD$1='CAMAGUI DATA UNIFICADA'!$B$2:$B1007),0),MATCH(BD$2,'CAMAGUI DATA UNIFICADA'!$C$1:$T$1,0)),"")</f>
        <v>CA4240125</v>
      </c>
      <c r="BE110" s="2">
        <f t="array" ref="BE110">IFERROR(INDEX('CAMAGUI DATA UNIFICADA'!$C$2:$T1007,MATCH(1,($A110='CAMAGUI DATA UNIFICADA'!$A$2:$A1007)*($BD$1='CAMAGUI DATA UNIFICADA'!$B$2:$B1007),0),MATCH(BE$2,'CAMAGUI DATA UNIFICADA'!$C$1:$T$1,0)),"")</f>
        <v>300</v>
      </c>
      <c r="BF110" s="2">
        <f t="array" ref="BF110">IFERROR(INDEX('CAMAGUI DATA UNIFICADA'!$C$2:$T1007,MATCH(1,($A110='CAMAGUI DATA UNIFICADA'!$A$2:$A1007)*($BD$1='CAMAGUI DATA UNIFICADA'!$B$2:$B1007),0),MATCH(BF$2,'CAMAGUI DATA UNIFICADA'!$C$1:$T$1,0)),"")</f>
        <v>1825</v>
      </c>
      <c r="BG110" s="2" t="str">
        <f t="array" ref="BG110">IFERROR(INDEX('CAMAGUI DATA UNIFICADA'!$C$2:$T1007,MATCH(1,($A110='CAMAGUI DATA UNIFICADA'!$A$2:$A1007)*($BD$1='CAMAGUI DATA UNIFICADA'!$B$2:$B1007),0),MATCH(BG$2,'CAMAGUI DATA UNIFICADA'!$C$1:$T$1,0)),"")</f>
        <v>SKR MAST E AD</v>
      </c>
      <c r="BH110" s="139">
        <f t="array" ref="BH110">IFERROR(INDEX('CAMAGUI DATA UNIFICADA'!$C$2:$T1007,MATCH(1,($A110='CAMAGUI DATA UNIFICADA'!$A$2:$A1007)*($BD$1='CAMAGUI DATA UNIFICADA'!$B$2:$B1007),0),MATCH(BH$2,'CAMAGUI DATA UNIFICADA'!$C$1:$T$1,0)),"")</f>
        <v>1868.07</v>
      </c>
      <c r="BI110" s="2">
        <f t="array" ref="BI110">IFERROR(INDEX('CAMAGUI DATA UNIFICADA'!$C$2:$T1007,MATCH(1,($A110='CAMAGUI DATA UNIFICADA'!$A$2:$A1007)*($BD$1='CAMAGUI DATA UNIFICADA'!$B$2:$B1007),0),MATCH(BI$2,'CAMAGUI DATA UNIFICADA'!$C$1:$T$1,0)),"")</f>
        <v>5.77</v>
      </c>
      <c r="BJ110" s="2">
        <f t="array" ref="BJ110">IFERROR(INDEX('CAMAGUI DATA UNIFICADA'!$C$2:$T1007,MATCH(1,($A110='CAMAGUI DATA UNIFICADA'!$A$2:$A1007)*($BD$1='CAMAGUI DATA UNIFICADA'!$B$2:$B1007),0),MATCH(BJ$2,'CAMAGUI DATA UNIFICADA'!$C$1:$T$1,0)),"")</f>
        <v>2.32</v>
      </c>
      <c r="BK110" s="33">
        <f t="array" ref="BK110">IFERROR(INDEX('CAMAGUI DATA UNIFICADA'!$C$2:$T1007,MATCH(1,($A110='CAMAGUI DATA UNIFICADA'!$A$2:$A1007)*($BD$1='CAMAGUI DATA UNIFICADA'!$B$2:$B1007),0),MATCH(BK$2,'CAMAGUI DATA UNIFICADA'!$C$1:$T$1,0)),"")</f>
        <v>7.03248</v>
      </c>
      <c r="BL110" s="60">
        <f t="array" ref="BL110">IFERROR(INDEX('CAMAGUI DATA UNIFICADA'!$C$2:$T1007,MATCH(1,($A110='CAMAGUI DATA UNIFICADA'!$A$2:$A1007)*($BD$1='CAMAGUI DATA UNIFICADA'!$B$2:$B1007),0),MATCH(BL$2,'CAMAGUI DATA UNIFICADA'!$C$1:$T$1,0)),"")</f>
        <v>739327.6282</v>
      </c>
      <c r="BM110" s="33">
        <f t="array" ref="BM110">IFERROR(INDEX('CAMAGUI DATA UNIFICADA'!$C$2:$T1007,MATCH(1,($A110='CAMAGUI DATA UNIFICADA'!$A$2:$A1007)*($BD$1='CAMAGUI DATA UNIFICADA'!$B$2:$B1007),0),MATCH(BM$2,'CAMAGUI DATA UNIFICADA'!$C$1:$T$1,0)),"")</f>
        <v>1.123768473</v>
      </c>
      <c r="BN110" s="23">
        <f t="array" ref="BN110">IFERROR(INDEX('CAMAGUI DATA UNIFICADA'!$C$2:$T1007,MATCH(1,($A110='CAMAGUI DATA UNIFICADA'!$A$2:$A1007)*($BD$1='CAMAGUI DATA UNIFICADA'!$B$2:$B1007),0),MATCH(BN$2,'CAMAGUI DATA UNIFICADA'!$C$1:$T$1,0)),"")</f>
        <v>0.9241595353</v>
      </c>
      <c r="BO110" s="23">
        <f t="array" ref="BO110">IFERROR(INDEX('CAMAGUI DATA UNIFICADA'!$C$2:$T1007,MATCH(1,($A110='CAMAGUI DATA UNIFICADA'!$A$2:$A1007)*($BD$1='CAMAGUI DATA UNIFICADA'!$B$2:$B1007),0),MATCH(BO$2,'CAMAGUI DATA UNIFICADA'!$C$1:$T$1,0)),"")</f>
        <v>0.875</v>
      </c>
      <c r="BP110" s="60">
        <f t="array" ref="BP110">IFERROR(INDEX('CAMAGUI DATA UNIFICADA'!$C$2:$T1007,MATCH(1,($A110='CAMAGUI DATA UNIFICADA'!$A$2:$A1007)*($BD$1='CAMAGUI DATA UNIFICADA'!$B$2:$B1007),0),MATCH(BP$2,'CAMAGUI DATA UNIFICADA'!$C$1:$T$1,0)),"")</f>
        <v>145833.3333</v>
      </c>
      <c r="BQ110" s="2">
        <f t="array" ref="BQ110">IFERROR(INDEX('CAMAGUI DATA UNIFICADA'!$C$2:$T1007,MATCH(1,($A110='CAMAGUI DATA UNIFICADA'!$A$2:$A1007)*($BD$1='CAMAGUI DATA UNIFICADA'!$B$2:$B1007),0),MATCH(BQ$2,'CAMAGUI DATA UNIFICADA'!$C$1:$T$1,0)),"")</f>
        <v>3</v>
      </c>
      <c r="BR110" s="2">
        <f t="array" ref="BR110">IFERROR(INDEX('CAMAGUI DATA UNIFICADA'!$C$2:$T1007,MATCH(1,($A110='CAMAGUI DATA UNIFICADA'!$A$2:$A1007)*($BD$1='CAMAGUI DATA UNIFICADA'!$B$2:$B1007),0),MATCH(BR$2,'CAMAGUI DATA UNIFICADA'!$C$1:$T$1,0)),"")</f>
        <v>8.77</v>
      </c>
      <c r="BS110" s="33">
        <f t="array" ref="BS110">IFERROR(INDEX('CAMAGUI DATA UNIFICADA'!$C$2:$T1007,MATCH(1,($A110='CAMAGUI DATA UNIFICADA'!$A$2:$A1007)*($BD$1='CAMAGUI DATA UNIFICADA'!$B$2:$B1007),0),MATCH(BS$2,'CAMAGUI DATA UNIFICADA'!$C$1:$T$1,0)),"")</f>
        <v>5.38224</v>
      </c>
      <c r="BT110" s="60">
        <f t="array" ref="BT110">IFERROR(INDEX('CAMAGUI DATA UNIFICADA'!$C$2:$T1007,MATCH(1,($A110='CAMAGUI DATA UNIFICADA'!$A$2:$A1007)*($BD$1='CAMAGUI DATA UNIFICADA'!$B$2:$B1007),0),MATCH(BT$2,'CAMAGUI DATA UNIFICADA'!$C$1:$T$1,0)),"")</f>
        <v>374.2959331</v>
      </c>
      <c r="BU110" s="140">
        <f t="array" ref="BU110">IFERROR(INDEX('CAMAGUI DATA UNIFICADA'!$C$2:$T1007,MATCH(1,($A110='CAMAGUI DATA UNIFICADA'!$A$2:$A1007)*($BD$1='CAMAGUI DATA UNIFICADA'!$B$2:$B1007),0),MATCH(BU$2,'CAMAGUI DATA UNIFICADA'!$C$1:$T$1,0)),"")</f>
        <v>18.57398327</v>
      </c>
      <c r="BV110" s="138" t="str">
        <f t="array" ref="BV110">IFERROR(INDEX('CAMAGUI DATA UNIFICADA'!$C$2:$T1007,MATCH(1,($A110='CAMAGUI DATA UNIFICADA'!$A$2:$A1007)*($BV$1='CAMAGUI DATA UNIFICADA'!$B$2:$B1007),0),MATCH(BV$2,'CAMAGUI DATA UNIFICADA'!$C$1:$T$1,0)),"")</f>
        <v>CA5240125</v>
      </c>
      <c r="BW110" s="2">
        <f t="array" ref="BW110">IFERROR(INDEX('CAMAGUI DATA UNIFICADA'!$C$2:$T1007,MATCH(1,($A110='CAMAGUI DATA UNIFICADA'!$A$2:$A1007)*($BV$1='CAMAGUI DATA UNIFICADA'!$B$2:$B1007),0),MATCH(BW$2,'CAMAGUI DATA UNIFICADA'!$C$1:$T$1,0)),"")</f>
        <v>275</v>
      </c>
      <c r="BX110" s="2">
        <f t="array" ref="BX110">IFERROR(INDEX('CAMAGUI DATA UNIFICADA'!$C$2:$T1007,MATCH(1,($A110='CAMAGUI DATA UNIFICADA'!$A$2:$A1007)*($BV$1='CAMAGUI DATA UNIFICADA'!$B$2:$B1007),0),MATCH(BX$2,'CAMAGUI DATA UNIFICADA'!$C$1:$T$1,0)),"")</f>
        <v>1650</v>
      </c>
      <c r="BY110" s="2" t="str">
        <f t="array" ref="BY110">IFERROR(INDEX('CAMAGUI DATA UNIFICADA'!$C$2:$T1007,MATCH(1,($A110='CAMAGUI DATA UNIFICADA'!$A$2:$A1007)*($BV$1='CAMAGUI DATA UNIFICADA'!$B$2:$B1007),0),MATCH(BY$2,'CAMAGUI DATA UNIFICADA'!$C$1:$T$1,0)),"")</f>
        <v>SKR MAST E AD</v>
      </c>
      <c r="BZ110" s="139">
        <f t="array" ref="BZ110">IFERROR(INDEX('CAMAGUI DATA UNIFICADA'!$C$2:$T1007,MATCH(1,($A110='CAMAGUI DATA UNIFICADA'!$A$2:$A1007)*($BV$1='CAMAGUI DATA UNIFICADA'!$B$2:$B1007),0),MATCH(BZ$2,'CAMAGUI DATA UNIFICADA'!$C$1:$T$1,0)),"")</f>
        <v>1688.94</v>
      </c>
      <c r="CA110" s="2">
        <f t="array" ref="CA110">IFERROR(INDEX('CAMAGUI DATA UNIFICADA'!$C$2:$T1007,MATCH(1,($A110='CAMAGUI DATA UNIFICADA'!$A$2:$A1007)*($BV$1='CAMAGUI DATA UNIFICADA'!$B$2:$B1007),0),MATCH(CA$2,'CAMAGUI DATA UNIFICADA'!$C$1:$T$1,0)),"")</f>
        <v>5.66</v>
      </c>
      <c r="CB110" s="2">
        <f t="array" ref="CB110">IFERROR(INDEX('CAMAGUI DATA UNIFICADA'!$C$2:$T1007,MATCH(1,($A110='CAMAGUI DATA UNIFICADA'!$A$2:$A1007)*($BV$1='CAMAGUI DATA UNIFICADA'!$B$2:$B1007),0),MATCH(CB$2,'CAMAGUI DATA UNIFICADA'!$C$1:$T$1,0)),"")</f>
        <v>2.16</v>
      </c>
      <c r="CC110" s="33">
        <f t="array" ref="CC110">IFERROR(INDEX('CAMAGUI DATA UNIFICADA'!$C$2:$T1007,MATCH(1,($A110='CAMAGUI DATA UNIFICADA'!$A$2:$A1007)*($BV$1='CAMAGUI DATA UNIFICADA'!$B$2:$B1007),0),MATCH(CC$2,'CAMAGUI DATA UNIFICADA'!$C$1:$T$1,0)),"")</f>
        <v>7.09584</v>
      </c>
      <c r="CD110" s="60">
        <f t="array" ref="CD110">IFERROR(INDEX('CAMAGUI DATA UNIFICADA'!$C$2:$T1007,MATCH(1,($A110='CAMAGUI DATA UNIFICADA'!$A$2:$A1007)*($BV$1='CAMAGUI DATA UNIFICADA'!$B$2:$B1007),0),MATCH(CD$2,'CAMAGUI DATA UNIFICADA'!$C$1:$T$1,0)),"")</f>
        <v>684719.1092</v>
      </c>
      <c r="CE110" s="33">
        <f t="array" ref="CE110">IFERROR(INDEX('CAMAGUI DATA UNIFICADA'!$C$2:$T1007,MATCH(1,($A110='CAMAGUI DATA UNIFICADA'!$A$2:$A1007)*($BV$1='CAMAGUI DATA UNIFICADA'!$B$2:$B1007),0),MATCH(CE$2,'CAMAGUI DATA UNIFICADA'!$C$1:$T$1,0)),"")</f>
        <v>1.204159825</v>
      </c>
      <c r="CF110" s="23">
        <f t="array" ref="CF110">IFERROR(INDEX('CAMAGUI DATA UNIFICADA'!$C$2:$T1007,MATCH(1,($A110='CAMAGUI DATA UNIFICADA'!$A$2:$A1007)*($BV$1='CAMAGUI DATA UNIFICADA'!$B$2:$B1007),0),MATCH(CF$2,'CAMAGUI DATA UNIFICADA'!$C$1:$T$1,0)),"")</f>
        <v>0.9444401506</v>
      </c>
      <c r="CG110" s="23">
        <f t="array" ref="CG110">IFERROR(INDEX('CAMAGUI DATA UNIFICADA'!$C$2:$T1007,MATCH(1,($A110='CAMAGUI DATA UNIFICADA'!$A$2:$A1007)*($BV$1='CAMAGUI DATA UNIFICADA'!$B$2:$B1007),0),MATCH(CG$2,'CAMAGUI DATA UNIFICADA'!$C$1:$T$1,0)),"")</f>
        <v>0.875</v>
      </c>
      <c r="CH110" s="60">
        <f t="array" ref="CH110">IFERROR(INDEX('CAMAGUI DATA UNIFICADA'!$C$2:$T1007,MATCH(1,($A110='CAMAGUI DATA UNIFICADA'!$A$2:$A1007)*($BV$1='CAMAGUI DATA UNIFICADA'!$B$2:$B1007),0),MATCH(CH$2,'CAMAGUI DATA UNIFICADA'!$C$1:$T$1,0)),"")</f>
        <v>151041.6667</v>
      </c>
      <c r="CI110" s="2">
        <f t="array" ref="CI110">IFERROR(INDEX('CAMAGUI DATA UNIFICADA'!$C$2:$T1007,MATCH(1,($A110='CAMAGUI DATA UNIFICADA'!$A$2:$A1007)*($BV$1='CAMAGUI DATA UNIFICADA'!$B$2:$B1007),0),MATCH(CI$2,'CAMAGUI DATA UNIFICADA'!$C$1:$T$1,0)),"")</f>
        <v>3</v>
      </c>
      <c r="CJ110" s="2">
        <f t="array" ref="CJ110">IFERROR(INDEX('CAMAGUI DATA UNIFICADA'!$C$2:$T1007,MATCH(1,($A110='CAMAGUI DATA UNIFICADA'!$A$2:$A1007)*($BV$1='CAMAGUI DATA UNIFICADA'!$B$2:$B1007),0),MATCH(CJ$2,'CAMAGUI DATA UNIFICADA'!$C$1:$T$1,0)),"")</f>
        <v>8.66</v>
      </c>
      <c r="CK110" s="33">
        <f t="array" ref="CK110">IFERROR(INDEX('CAMAGUI DATA UNIFICADA'!$C$2:$T1007,MATCH(1,($A110='CAMAGUI DATA UNIFICADA'!$A$2:$A1007)*($BV$1='CAMAGUI DATA UNIFICADA'!$B$2:$B1007),0),MATCH(CK$2,'CAMAGUI DATA UNIFICADA'!$C$1:$T$1,0)),"")</f>
        <v>5.41392</v>
      </c>
      <c r="CL110" s="60">
        <f t="array" ref="CL110">IFERROR(INDEX('CAMAGUI DATA UNIFICADA'!$C$2:$T1007,MATCH(1,($A110='CAMAGUI DATA UNIFICADA'!$A$2:$A1007)*($BV$1='CAMAGUI DATA UNIFICADA'!$B$2:$B1007),0),MATCH(CL$2,'CAMAGUI DATA UNIFICADA'!$C$1:$T$1,0)),"")</f>
        <v>337.5153083</v>
      </c>
      <c r="CM110" s="140">
        <f t="array" ref="CM110">IFERROR(INDEX('CAMAGUI DATA UNIFICADA'!$C$2:$T1007,MATCH(1,($A110='CAMAGUI DATA UNIFICADA'!$A$2:$A1007)*($BV$1='CAMAGUI DATA UNIFICADA'!$B$2:$B1007),0),MATCH(CM$2,'CAMAGUI DATA UNIFICADA'!$C$1:$T$1,0)),"")</f>
        <v>15.62882707</v>
      </c>
      <c r="CN110" s="138" t="str">
        <f t="array" ref="CN110">IFERROR(INDEX('CAMAGUI DATA UNIFICADA'!$C$2:$T1007,MATCH(1,($A110='CAMAGUI DATA UNIFICADA'!$A$2:$A1007)*($CN$1='CAMAGUI DATA UNIFICADA'!$B$2:$B1007),0),MATCH(CN$2,'CAMAGUI DATA UNIFICADA'!$C$1:$T$1,0)),"")</f>
        <v>CA6240125</v>
      </c>
      <c r="CO110" s="2">
        <f t="array" ref="CO110">IFERROR(INDEX('CAMAGUI DATA UNIFICADA'!$C$2:$T1007,MATCH(1,($A110='CAMAGUI DATA UNIFICADA'!$A$2:$A1007)*($CN$1='CAMAGUI DATA UNIFICADA'!$B$2:$B1007),0),MATCH(CO$2,'CAMAGUI DATA UNIFICADA'!$C$1:$T$1,0)),"")</f>
        <v>475</v>
      </c>
      <c r="CP110" s="2">
        <f t="array" ref="CP110">IFERROR(INDEX('CAMAGUI DATA UNIFICADA'!$C$2:$T1007,MATCH(1,($A110='CAMAGUI DATA UNIFICADA'!$A$2:$A1007)*($CN$1='CAMAGUI DATA UNIFICADA'!$B$2:$B1007),0),MATCH(CP$2,'CAMAGUI DATA UNIFICADA'!$C$1:$T$1,0)),"")</f>
        <v>2975</v>
      </c>
      <c r="CQ110" s="2" t="str">
        <f t="array" ref="CQ110">IFERROR(INDEX('CAMAGUI DATA UNIFICADA'!$C$2:$T1007,MATCH(1,($A110='CAMAGUI DATA UNIFICADA'!$A$2:$A1007)*($CN$1='CAMAGUI DATA UNIFICADA'!$B$2:$B1007),0),MATCH(CQ$2,'CAMAGUI DATA UNIFICADA'!$C$1:$T$1,0)),"")</f>
        <v>SKR MAST E AD</v>
      </c>
      <c r="CR110" s="139">
        <f t="array" ref="CR110">IFERROR(INDEX('CAMAGUI DATA UNIFICADA'!$C$2:$T1007,MATCH(1,($A110='CAMAGUI DATA UNIFICADA'!$A$2:$A1007)*($CN$1='CAMAGUI DATA UNIFICADA'!$B$2:$B1007),0),MATCH(CR$2,'CAMAGUI DATA UNIFICADA'!$C$1:$T$1,0)),"")</f>
        <v>3045.21</v>
      </c>
      <c r="CS110" s="2">
        <f t="array" ref="CS110">IFERROR(INDEX('CAMAGUI DATA UNIFICADA'!$C$2:$T1007,MATCH(1,($A110='CAMAGUI DATA UNIFICADA'!$A$2:$A1007)*($CN$1='CAMAGUI DATA UNIFICADA'!$B$2:$B1007),0),MATCH(CS$2,'CAMAGUI DATA UNIFICADA'!$C$1:$T$1,0)),"")</f>
        <v>6.58</v>
      </c>
      <c r="CT110" s="2">
        <f t="array" ref="CT110">IFERROR(INDEX('CAMAGUI DATA UNIFICADA'!$C$2:$T1007,MATCH(1,($A110='CAMAGUI DATA UNIFICADA'!$A$2:$A1007)*($CN$1='CAMAGUI DATA UNIFICADA'!$B$2:$B1007),0),MATCH(CT$2,'CAMAGUI DATA UNIFICADA'!$C$1:$T$1,0)),"")</f>
        <v>3.02</v>
      </c>
      <c r="CU110" s="33">
        <f t="array" ref="CU110">IFERROR(INDEX('CAMAGUI DATA UNIFICADA'!$C$2:$T1007,MATCH(1,($A110='CAMAGUI DATA UNIFICADA'!$A$2:$A1007)*($CN$1='CAMAGUI DATA UNIFICADA'!$B$2:$B1007),0),MATCH(CU$2,'CAMAGUI DATA UNIFICADA'!$C$1:$T$1,0)),"")</f>
        <v>6.54696</v>
      </c>
      <c r="CV110" s="60">
        <f t="array" ref="CV110">IFERROR(INDEX('CAMAGUI DATA UNIFICADA'!$C$2:$T1007,MATCH(1,($A110='CAMAGUI DATA UNIFICADA'!$A$2:$A1007)*($CN$1='CAMAGUI DATA UNIFICADA'!$B$2:$B1007),0),MATCH(CV$2,'CAMAGUI DATA UNIFICADA'!$C$1:$T$1,0)),"")</f>
        <v>1102625.491</v>
      </c>
      <c r="CW110" s="33">
        <f t="array" ref="CW110">IFERROR(INDEX('CAMAGUI DATA UNIFICADA'!$C$2:$T1007,MATCH(1,($A110='CAMAGUI DATA UNIFICADA'!$A$2:$A1007)*($CN$1='CAMAGUI DATA UNIFICADA'!$B$2:$B1007),0),MATCH(CW$2,'CAMAGUI DATA UNIFICADA'!$C$1:$T$1,0)),"")</f>
        <v>0.9657836645</v>
      </c>
      <c r="CX110" s="23">
        <f t="array" ref="CX110">IFERROR(INDEX('CAMAGUI DATA UNIFICADA'!$C$2:$T1007,MATCH(1,($A110='CAMAGUI DATA UNIFICADA'!$A$2:$A1007)*($CN$1='CAMAGUI DATA UNIFICADA'!$B$2:$B1007),0),MATCH(CX$2,'CAMAGUI DATA UNIFICADA'!$C$1:$T$1,0)),"")</f>
        <v>0.9188545759</v>
      </c>
      <c r="CY110" s="23">
        <f t="array" ref="CY110">IFERROR(INDEX('CAMAGUI DATA UNIFICADA'!$C$2:$T1007,MATCH(1,($A110='CAMAGUI DATA UNIFICADA'!$A$2:$A1007)*($CN$1='CAMAGUI DATA UNIFICADA'!$B$2:$B1007),0),MATCH(CY$2,'CAMAGUI DATA UNIFICADA'!$C$1:$T$1,0)),"")</f>
        <v>0.85</v>
      </c>
      <c r="CZ110" s="60">
        <f t="array" ref="CZ110">IFERROR(INDEX('CAMAGUI DATA UNIFICADA'!$C$2:$T1007,MATCH(1,($A110='CAMAGUI DATA UNIFICADA'!$A$2:$A1007)*($CN$1='CAMAGUI DATA UNIFICADA'!$B$2:$B1007),0),MATCH(CZ$2,'CAMAGUI DATA UNIFICADA'!$C$1:$T$1,0)),"")</f>
        <v>116571.4286</v>
      </c>
      <c r="DA110" s="2">
        <f t="array" ref="DA110">IFERROR(INDEX('CAMAGUI DATA UNIFICADA'!$C$2:$T1007,MATCH(1,($A110='CAMAGUI DATA UNIFICADA'!$A$2:$A1007)*($CN$1='CAMAGUI DATA UNIFICADA'!$B$2:$B1007),0),MATCH(DA$2,'CAMAGUI DATA UNIFICADA'!$C$1:$T$1,0)),"")</f>
        <v>3</v>
      </c>
      <c r="DB110" s="2">
        <f t="array" ref="DB110">IFERROR(INDEX('CAMAGUI DATA UNIFICADA'!$C$2:$T1007,MATCH(1,($A110='CAMAGUI DATA UNIFICADA'!$A$2:$A1007)*($CN$1='CAMAGUI DATA UNIFICADA'!$B$2:$B1007),0),MATCH(DB$2,'CAMAGUI DATA UNIFICADA'!$C$1:$T$1,0)),"")</f>
        <v>9.58</v>
      </c>
      <c r="DC110" s="33">
        <f t="array" ref="DC110">IFERROR(INDEX('CAMAGUI DATA UNIFICADA'!$C$2:$T1007,MATCH(1,($A110='CAMAGUI DATA UNIFICADA'!$A$2:$A1007)*($CN$1='CAMAGUI DATA UNIFICADA'!$B$2:$B1007),0),MATCH(DC$2,'CAMAGUI DATA UNIFICADA'!$C$1:$T$1,0)),"")</f>
        <v>5.13696</v>
      </c>
      <c r="DD110" s="60">
        <f t="array" ref="DD110">IFERROR(INDEX('CAMAGUI DATA UNIFICADA'!$C$2:$T1007,MATCH(1,($A110='CAMAGUI DATA UNIFICADA'!$A$2:$A1007)*($CN$1='CAMAGUI DATA UNIFICADA'!$B$2:$B1007),0),MATCH(DD$2,'CAMAGUI DATA UNIFICADA'!$C$1:$T$1,0)),"")</f>
        <v>560.4070257</v>
      </c>
      <c r="DE110" s="140">
        <f t="array" ref="DE110">IFERROR(INDEX('CAMAGUI DATA UNIFICADA'!$C$2:$T1007,MATCH(1,($A110='CAMAGUI DATA UNIFICADA'!$A$2:$A1007)*($CN$1='CAMAGUI DATA UNIFICADA'!$B$2:$B1007),0),MATCH(DE$2,'CAMAGUI DATA UNIFICADA'!$C$1:$T$1,0)),"")</f>
        <v>21.35175643</v>
      </c>
      <c r="DF110" s="138" t="str">
        <f t="array" ref="DF110">IFERROR(INDEX('CAMAGUI DATA UNIFICADA'!$C$2:$T1007,MATCH(1,($A110='CAMAGUI DATA UNIFICADA'!$A$2:$A1007)*($DF$1='CAMAGUI DATA UNIFICADA'!$B$2:$B1007),0),MATCH(DF$2,'CAMAGUI DATA UNIFICADA'!$C$1:$T$1,0)),"")</f>
        <v/>
      </c>
      <c r="DG110" s="2" t="str">
        <f t="array" ref="DG110">IFERROR(INDEX('CAMAGUI DATA UNIFICADA'!$C$2:$T1007,MATCH(1,($A110='CAMAGUI DATA UNIFICADA'!$A$2:$A1007)*($DF$1='CAMAGUI DATA UNIFICADA'!$B$2:$B1007),0),MATCH(DG$2,'CAMAGUI DATA UNIFICADA'!$C$1:$T$1,0)),"")</f>
        <v/>
      </c>
      <c r="DH110" s="2" t="str">
        <f t="array" ref="DH110">IFERROR(INDEX('CAMAGUI DATA UNIFICADA'!$C$2:$T1007,MATCH(1,($A110='CAMAGUI DATA UNIFICADA'!$A$2:$A1007)*($DF$1='CAMAGUI DATA UNIFICADA'!$B$2:$B1007),0),MATCH(DH$2,'CAMAGUI DATA UNIFICADA'!$C$1:$T$1,0)),"")</f>
        <v/>
      </c>
      <c r="DI110" s="2" t="str">
        <f t="array" ref="DI110">IFERROR(INDEX('CAMAGUI DATA UNIFICADA'!$C$2:$T1007,MATCH(1,($A110='CAMAGUI DATA UNIFICADA'!$A$2:$A1007)*($DF$1='CAMAGUI DATA UNIFICADA'!$B$2:$B1007),0),MATCH(DI$2,'CAMAGUI DATA UNIFICADA'!$C$1:$T$1,0)),"")</f>
        <v/>
      </c>
      <c r="DJ110" s="139" t="str">
        <f t="array" ref="DJ110">IFERROR(INDEX('CAMAGUI DATA UNIFICADA'!$C$2:$T1007,MATCH(1,($A110='CAMAGUI DATA UNIFICADA'!$A$2:$A1007)*($DF$1='CAMAGUI DATA UNIFICADA'!$B$2:$B1007),0),MATCH(DJ$2,'CAMAGUI DATA UNIFICADA'!$C$1:$T$1,0)),"")</f>
        <v/>
      </c>
      <c r="DK110" s="2" t="str">
        <f t="array" ref="DK110">IFERROR(INDEX('CAMAGUI DATA UNIFICADA'!$C$2:$T1007,MATCH(1,($A110='CAMAGUI DATA UNIFICADA'!$A$2:$A1007)*($DF$1='CAMAGUI DATA UNIFICADA'!$B$2:$B1007),0),MATCH(DK$2,'CAMAGUI DATA UNIFICADA'!$C$1:$T$1,0)),"")</f>
        <v/>
      </c>
      <c r="DL110" s="2" t="str">
        <f t="array" ref="DL110">IFERROR(INDEX('CAMAGUI DATA UNIFICADA'!$C$2:$T1007,MATCH(1,($A110='CAMAGUI DATA UNIFICADA'!$A$2:$A1007)*($DF$1='CAMAGUI DATA UNIFICADA'!$B$2:$B1007),0),MATCH(DL$2,'CAMAGUI DATA UNIFICADA'!$C$1:$T$1,0)),"")</f>
        <v/>
      </c>
      <c r="DM110" s="33" t="str">
        <f t="array" ref="DM110">IFERROR(INDEX('CAMAGUI DATA UNIFICADA'!$C$2:$T1007,MATCH(1,($A110='CAMAGUI DATA UNIFICADA'!$A$2:$A1007)*($DF$1='CAMAGUI DATA UNIFICADA'!$B$2:$B1007),0),MATCH(DM$2,'CAMAGUI DATA UNIFICADA'!$C$1:$T$1,0)),"")</f>
        <v/>
      </c>
      <c r="DN110" s="60" t="str">
        <f t="array" ref="DN110">IFERROR(INDEX('CAMAGUI DATA UNIFICADA'!$C$2:$T1007,MATCH(1,($A110='CAMAGUI DATA UNIFICADA'!$A$2:$A1007)*($DF$1='CAMAGUI DATA UNIFICADA'!$B$2:$B1007),0),MATCH(DN$2,'CAMAGUI DATA UNIFICADA'!$C$1:$T$1,0)),"")</f>
        <v/>
      </c>
      <c r="DO110" s="33" t="str">
        <f t="array" ref="DO110">IFERROR(INDEX('CAMAGUI DATA UNIFICADA'!$C$2:$T1007,MATCH(1,($A110='CAMAGUI DATA UNIFICADA'!$A$2:$A1007)*($DF$1='CAMAGUI DATA UNIFICADA'!$B$2:$B1007),0),MATCH(DO$2,'CAMAGUI DATA UNIFICADA'!$C$1:$T$1,0)),"")</f>
        <v/>
      </c>
      <c r="DP110" s="23" t="str">
        <f t="array" ref="DP110">IFERROR(INDEX('CAMAGUI DATA UNIFICADA'!$C$2:$T1007,MATCH(1,($A110='CAMAGUI DATA UNIFICADA'!$A$2:$A1007)*($DF$1='CAMAGUI DATA UNIFICADA'!$B$2:$B1007),0),MATCH(DP$2,'CAMAGUI DATA UNIFICADA'!$C$1:$T$1,0)),"")</f>
        <v/>
      </c>
      <c r="DQ110" s="23" t="str">
        <f t="array" ref="DQ110">IFERROR(INDEX('CAMAGUI DATA UNIFICADA'!$C$2:$T1007,MATCH(1,($A110='CAMAGUI DATA UNIFICADA'!$A$2:$A1007)*($DF$1='CAMAGUI DATA UNIFICADA'!$B$2:$B1007),0),MATCH(DQ$2,'CAMAGUI DATA UNIFICADA'!$C$1:$T$1,0)),"")</f>
        <v/>
      </c>
      <c r="DR110" s="2" t="str">
        <f t="array" ref="DR110">IFERROR(INDEX('CAMAGUI DATA UNIFICADA'!$C$2:$T1007,MATCH(1,($A110='CAMAGUI DATA UNIFICADA'!$A$2:$A1007)*($DF$1='CAMAGUI DATA UNIFICADA'!$B$2:$B1007),0),MATCH(DR$2,'CAMAGUI DATA UNIFICADA'!$C$1:$T$1,0)),"")</f>
        <v/>
      </c>
      <c r="DS110" s="2" t="str">
        <f t="array" ref="DS110">IFERROR(INDEX('CAMAGUI DATA UNIFICADA'!$C$2:$T1007,MATCH(1,($A110='CAMAGUI DATA UNIFICADA'!$A$2:$A1007)*($DF$1='CAMAGUI DATA UNIFICADA'!$B$2:$B1007),0),MATCH(DS$2,'CAMAGUI DATA UNIFICADA'!$C$1:$T$1,0)),"")</f>
        <v/>
      </c>
      <c r="DT110" s="2" t="str">
        <f t="array" ref="DT110">IFERROR(INDEX('CAMAGUI DATA UNIFICADA'!$C$2:$T1007,MATCH(1,($A110='CAMAGUI DATA UNIFICADA'!$A$2:$A1007)*($DF$1='CAMAGUI DATA UNIFICADA'!$B$2:$B1007),0),MATCH(DT$2,'CAMAGUI DATA UNIFICADA'!$C$1:$T$1,0)),"")</f>
        <v/>
      </c>
      <c r="DU110" s="33" t="str">
        <f t="array" ref="DU110">IFERROR(INDEX('CAMAGUI DATA UNIFICADA'!$C$2:$T1007,MATCH(1,($A110='CAMAGUI DATA UNIFICADA'!$A$2:$A1007)*($DF$1='CAMAGUI DATA UNIFICADA'!$B$2:$B1007),0),MATCH(DU$2,'CAMAGUI DATA UNIFICADA'!$C$1:$T$1,0)),"")</f>
        <v/>
      </c>
      <c r="DV110" s="60" t="str">
        <f t="array" ref="DV110">IFERROR(INDEX('CAMAGUI DATA UNIFICADA'!$C$2:$T1007,MATCH(1,($A110='CAMAGUI DATA UNIFICADA'!$A$2:$A1007)*($DF$1='CAMAGUI DATA UNIFICADA'!$B$2:$B1007),0),MATCH(DV$2,'CAMAGUI DATA UNIFICADA'!$C$1:$T$1,0)),"")</f>
        <v/>
      </c>
      <c r="DW110" s="140" t="str">
        <f t="array" ref="DW110">IFERROR(INDEX('CAMAGUI DATA UNIFICADA'!$C$2:$T1007,MATCH(1,($A110='CAMAGUI DATA UNIFICADA'!$A$2:$A1007)*($DF$1='CAMAGUI DATA UNIFICADA'!$B$2:$B1007),0),MATCH(DW$2,'CAMAGUI DATA UNIFICADA'!$C$1:$T$1,0)),"")</f>
        <v/>
      </c>
      <c r="DX110" s="144" t="str">
        <f t="array" ref="DX110">IFERROR(INDEX('CAMAGUI DATA UNIFICADA'!$C$2:$T1007,MATCH(1,($A110='CAMAGUI DATA UNIFICADA'!$A$2:$A1007)*($DX$1='CAMAGUI DATA UNIFICADA'!$B$2:$B1007),0),MATCH(DX$2,'CAMAGUI DATA UNIFICADA'!$C$1:$T$1,0)),"")</f>
        <v/>
      </c>
      <c r="DY110" s="60" t="str">
        <f t="array" ref="DY110">IFERROR(INDEX('CAMAGUI DATA UNIFICADA'!$C$2:$T1007,MATCH(1,($A110='CAMAGUI DATA UNIFICADA'!$A$2:$A1007)*($DX$1='CAMAGUI DATA UNIFICADA'!$B$2:$B1007),0),MATCH(DY$2,'CAMAGUI DATA UNIFICADA'!$C$1:$T$1,0)),"")</f>
        <v/>
      </c>
      <c r="DZ110" s="60" t="str">
        <f t="array" ref="DZ110">IFERROR(INDEX('CAMAGUI DATA UNIFICADA'!$C$2:$T1007,MATCH(1,($A110='CAMAGUI DATA UNIFICADA'!$A$2:$A1007)*($DX$1='CAMAGUI DATA UNIFICADA'!$B$2:$B1007),0),MATCH(DZ$2,'CAMAGUI DATA UNIFICADA'!$C$1:$T$1,0)),"")</f>
        <v/>
      </c>
      <c r="EA110" s="60" t="str">
        <f t="array" ref="EA110">IFERROR(INDEX('CAMAGUI DATA UNIFICADA'!$C$2:$T1007,MATCH(1,($A110='CAMAGUI DATA UNIFICADA'!$A$2:$A1007)*($DX$1='CAMAGUI DATA UNIFICADA'!$B$2:$B1007),0),MATCH(EA$2,'CAMAGUI DATA UNIFICADA'!$C$1:$T$1,0)),"")</f>
        <v/>
      </c>
      <c r="EB110" s="60" t="str">
        <f t="array" ref="EB110">IFERROR(INDEX('CAMAGUI DATA UNIFICADA'!$C$2:$T1007,MATCH(1,($A110='CAMAGUI DATA UNIFICADA'!$A$2:$A1007)*($DX$1='CAMAGUI DATA UNIFICADA'!$B$2:$B1007),0),MATCH(EB$2,'CAMAGUI DATA UNIFICADA'!$C$1:$T$1,0)),"")</f>
        <v/>
      </c>
      <c r="EC110" s="60" t="str">
        <f t="array" ref="EC110">IFERROR(INDEX('CAMAGUI DATA UNIFICADA'!$C$2:$T1007,MATCH(1,($A110='CAMAGUI DATA UNIFICADA'!$A$2:$A1007)*($DX$1='CAMAGUI DATA UNIFICADA'!$B$2:$B1007),0),MATCH(EC$2,'CAMAGUI DATA UNIFICADA'!$C$1:$T$1,0)),"")</f>
        <v/>
      </c>
      <c r="ED110" s="60" t="str">
        <f t="array" ref="ED110">IFERROR(INDEX('CAMAGUI DATA UNIFICADA'!$C$2:$T1007,MATCH(1,($A110='CAMAGUI DATA UNIFICADA'!$A$2:$A1007)*($DX$1='CAMAGUI DATA UNIFICADA'!$B$2:$B1007),0),MATCH(ED$2,'CAMAGUI DATA UNIFICADA'!$C$1:$T$1,0)),"")</f>
        <v/>
      </c>
      <c r="EE110" s="60" t="str">
        <f t="array" ref="EE110">IFERROR(INDEX('CAMAGUI DATA UNIFICADA'!$C$2:$T1007,MATCH(1,($A110='CAMAGUI DATA UNIFICADA'!$A$2:$A1007)*($DX$1='CAMAGUI DATA UNIFICADA'!$B$2:$B1007),0),MATCH(EE$2,'CAMAGUI DATA UNIFICADA'!$C$1:$T$1,0)),"")</f>
        <v/>
      </c>
      <c r="EF110" s="60" t="str">
        <f t="array" ref="EF110">IFERROR(INDEX('CAMAGUI DATA UNIFICADA'!$C$2:$T1007,MATCH(1,($A110='CAMAGUI DATA UNIFICADA'!$A$2:$A1007)*($DX$1='CAMAGUI DATA UNIFICADA'!$B$2:$B1007),0),MATCH(EF$2,'CAMAGUI DATA UNIFICADA'!$C$1:$T$1,0)),"")</f>
        <v/>
      </c>
      <c r="EG110" s="60" t="str">
        <f t="array" ref="EG110">IFERROR(INDEX('CAMAGUI DATA UNIFICADA'!$C$2:$T1007,MATCH(1,($A110='CAMAGUI DATA UNIFICADA'!$A$2:$A1007)*($DX$1='CAMAGUI DATA UNIFICADA'!$B$2:$B1007),0),MATCH(EG$2,'CAMAGUI DATA UNIFICADA'!$C$1:$T$1,0)),"")</f>
        <v/>
      </c>
      <c r="EH110" s="60" t="str">
        <f t="array" ref="EH110">IFERROR(INDEX('CAMAGUI DATA UNIFICADA'!$C$2:$T1007,MATCH(1,($A110='CAMAGUI DATA UNIFICADA'!$A$2:$A1007)*($DX$1='CAMAGUI DATA UNIFICADA'!$B$2:$B1007),0),MATCH(EH$2,'CAMAGUI DATA UNIFICADA'!$C$1:$T$1,0)),"")</f>
        <v/>
      </c>
      <c r="EI110" s="60" t="str">
        <f t="array" ref="EI110">IFERROR(INDEX('CAMAGUI DATA UNIFICADA'!$C$2:$T1007,MATCH(1,($A110='CAMAGUI DATA UNIFICADA'!$A$2:$A1007)*($DX$1='CAMAGUI DATA UNIFICADA'!$B$2:$B1007),0),MATCH(EI$2,'CAMAGUI DATA UNIFICADA'!$C$1:$T$1,0)),"")</f>
        <v/>
      </c>
      <c r="EJ110" s="60" t="str">
        <f t="array" ref="EJ110">IFERROR(INDEX('CAMAGUI DATA UNIFICADA'!$C$2:$T1007,MATCH(1,($A110='CAMAGUI DATA UNIFICADA'!$A$2:$A1007)*($DX$1='CAMAGUI DATA UNIFICADA'!$B$2:$B1007),0),MATCH(EJ$2,'CAMAGUI DATA UNIFICADA'!$C$1:$T$1,0)),"")</f>
        <v/>
      </c>
      <c r="EK110" s="60" t="str">
        <f t="array" ref="EK110">IFERROR(INDEX('CAMAGUI DATA UNIFICADA'!$C$2:$T1007,MATCH(1,($A110='CAMAGUI DATA UNIFICADA'!$A$2:$A1007)*($DX$1='CAMAGUI DATA UNIFICADA'!$B$2:$B1007),0),MATCH(EK$2,'CAMAGUI DATA UNIFICADA'!$C$1:$T$1,0)),"")</f>
        <v/>
      </c>
      <c r="EL110" s="60" t="str">
        <f t="array" ref="EL110">IFERROR(INDEX('CAMAGUI DATA UNIFICADA'!$C$2:$T1007,MATCH(1,($A110='CAMAGUI DATA UNIFICADA'!$A$2:$A1007)*($DX$1='CAMAGUI DATA UNIFICADA'!$B$2:$B1007),0),MATCH(EL$2,'CAMAGUI DATA UNIFICADA'!$C$1:$T$1,0)),"")</f>
        <v/>
      </c>
      <c r="EM110" s="60" t="str">
        <f t="array" ref="EM110">IFERROR(INDEX('CAMAGUI DATA UNIFICADA'!$C$2:$T1007,MATCH(1,($A110='CAMAGUI DATA UNIFICADA'!$A$2:$A1007)*($DX$1='CAMAGUI DATA UNIFICADA'!$B$2:$B1007),0),MATCH(EM$2,'CAMAGUI DATA UNIFICADA'!$C$1:$T$1,0)),"")</f>
        <v/>
      </c>
      <c r="EN110" s="60" t="str">
        <f t="array" ref="EN110">IFERROR(INDEX('CAMAGUI DATA UNIFICADA'!$C$2:$T1007,MATCH(1,($A110='CAMAGUI DATA UNIFICADA'!$A$2:$A1007)*($DX$1='CAMAGUI DATA UNIFICADA'!$B$2:$B1007),0),MATCH(EN$2,'CAMAGUI DATA UNIFICADA'!$C$1:$T$1,0)),"")</f>
        <v/>
      </c>
      <c r="EO110" s="140" t="str">
        <f t="array" ref="EO110">IFERROR(INDEX('CAMAGUI DATA UNIFICADA'!$C$2:$T1007,MATCH(1,($A110='CAMAGUI DATA UNIFICADA'!$A$2:$A1007)*($DX$1='CAMAGUI DATA UNIFICADA'!$B$2:$B1007),0),MATCH(EO$2,'CAMAGUI DATA UNIFICADA'!$C$1:$T$1,0)),"")</f>
        <v/>
      </c>
    </row>
    <row r="111">
      <c r="A111" s="137">
        <v>45705.0</v>
      </c>
      <c r="B111" s="138" t="str">
        <f t="array" ref="B111">IFERROR(INDEX('CAMAGUI DATA UNIFICADA'!$C$2:$T1007,MATCH(1,($A111='CAMAGUI DATA UNIFICADA'!$A$2:$A1007)*($B$1='CAMAGUI DATA UNIFICADA'!$B$2:$B1007),0),MATCH(B$2,'CAMAGUI DATA UNIFICADA'!$C$1:$T$1,0)),"")</f>
        <v>CA1101224</v>
      </c>
      <c r="C111" s="2" t="str">
        <f t="array" ref="C111">IFERROR(INDEX('CAMAGUI DATA UNIFICADA'!$C$2:$T1007,MATCH(1,($A111='CAMAGUI DATA UNIFICADA'!$A$2:$A1007)*($B$1='CAMAGUI DATA UNIFICADA'!$B$2:$B1007),0),MATCH(C$2,'CAMAGUI DATA UNIFICADA'!$C$1:$T$1,0)),"")</f>
        <v/>
      </c>
      <c r="D111" s="2">
        <f t="array" ref="D111">IFERROR(INDEX('CAMAGUI DATA UNIFICADA'!$C$2:$T1007,MATCH(1,($A111='CAMAGUI DATA UNIFICADA'!$A$2:$A1007)*($B$1='CAMAGUI DATA UNIFICADA'!$B$2:$B1007),0),MATCH(D$2,'CAMAGUI DATA UNIFICADA'!$C$1:$T$1,0)),"")</f>
        <v>100</v>
      </c>
      <c r="E111" s="2" t="str">
        <f t="array" ref="E111">IFERROR(INDEX('CAMAGUI DATA UNIFICADA'!$C$2:$T1007,MATCH(1,($A111='CAMAGUI DATA UNIFICADA'!$A$2:$A1007)*($B$1='CAMAGUI DATA UNIFICADA'!$B$2:$B1007),0),MATCH(E$2,'CAMAGUI DATA UNIFICADA'!$C$1:$T$1,0)),"")</f>
        <v>SKR MAST E AD</v>
      </c>
      <c r="F111" s="139">
        <f t="array" ref="F111">IFERROR(INDEX('CAMAGUI DATA UNIFICADA'!$C$2:$T1007,MATCH(1,($A111='CAMAGUI DATA UNIFICADA'!$A$2:$A1007)*($B$1='CAMAGUI DATA UNIFICADA'!$B$2:$B1007),0),MATCH(F$2,'CAMAGUI DATA UNIFICADA'!$C$1:$T$1,0)),"")</f>
        <v>102.36</v>
      </c>
      <c r="G111" s="2" t="str">
        <f t="array" ref="G111">IFERROR(INDEX('CAMAGUI DATA UNIFICADA'!$C$2:$T1007,MATCH(1,($A111='CAMAGUI DATA UNIFICADA'!$A$2:$A1007)*($B$1='CAMAGUI DATA UNIFICADA'!$B$2:$B1007),0),MATCH(G$2,'CAMAGUI DATA UNIFICADA'!$C$1:$T$1,0)),"")</f>
        <v/>
      </c>
      <c r="H111" s="2">
        <f t="array" ref="H111">IFERROR(INDEX('CAMAGUI DATA UNIFICADA'!$C$2:$T1007,MATCH(1,($A111='CAMAGUI DATA UNIFICADA'!$A$2:$A1007)*($B$1='CAMAGUI DATA UNIFICADA'!$B$2:$B1007),0),MATCH(H$2,'CAMAGUI DATA UNIFICADA'!$C$1:$T$1,0)),"")</f>
        <v>-30.77</v>
      </c>
      <c r="I111" s="33" t="str">
        <f t="array" ref="I111">IFERROR(INDEX('CAMAGUI DATA UNIFICADA'!$C$2:$T1007,MATCH(1,($A111='CAMAGUI DATA UNIFICADA'!$A$2:$A1007)*($B$1='CAMAGUI DATA UNIFICADA'!$B$2:$B1007),0),MATCH(I$2,'CAMAGUI DATA UNIFICADA'!$C$1:$T$1,0)),"")</f>
        <v/>
      </c>
      <c r="J111" s="60" t="str">
        <f t="array" ref="J111">IFERROR(INDEX('CAMAGUI DATA UNIFICADA'!$C$2:$T1007,MATCH(1,($A111='CAMAGUI DATA UNIFICADA'!$A$2:$A1007)*($B$1='CAMAGUI DATA UNIFICADA'!$B$2:$B1007),0),MATCH(J$2,'CAMAGUI DATA UNIFICADA'!$C$1:$T$1,0)),"")</f>
        <v/>
      </c>
      <c r="K111" s="33" t="str">
        <f t="array" ref="K111">IFERROR(INDEX('CAMAGUI DATA UNIFICADA'!$C$2:$T1007,MATCH(1,($A111='CAMAGUI DATA UNIFICADA'!$A$2:$A1007)*($B$1='CAMAGUI DATA UNIFICADA'!$B$2:$B1007),0),MATCH(K$2,'CAMAGUI DATA UNIFICADA'!$C$1:$T$1,0)),"")</f>
        <v/>
      </c>
      <c r="L111" s="23">
        <f t="array" ref="L111">IFERROR(INDEX('CAMAGUI DATA UNIFICADA'!$C$2:$T1007,MATCH(1,($A111='CAMAGUI DATA UNIFICADA'!$A$2:$A1007)*($B$1='CAMAGUI DATA UNIFICADA'!$B$2:$B1007),0),MATCH(L$2,'CAMAGUI DATA UNIFICADA'!$C$1:$T$1,0)),"")</f>
        <v>0</v>
      </c>
      <c r="M111" s="23">
        <f t="array" ref="M111">IFERROR(INDEX('CAMAGUI DATA UNIFICADA'!$C$2:$T1007,MATCH(1,($A111='CAMAGUI DATA UNIFICADA'!$A$2:$A1007)*($B$1='CAMAGUI DATA UNIFICADA'!$B$2:$B1007),0),MATCH(M$2,'CAMAGUI DATA UNIFICADA'!$C$1:$T$1,0)),"")</f>
        <v>0</v>
      </c>
      <c r="N111" s="60">
        <f t="array" ref="N111">IFERROR(INDEX('CAMAGUI DATA UNIFICADA'!$C$2:$T1007,MATCH(1,($A111='CAMAGUI DATA UNIFICADA'!$A$2:$A1007)*($B$1='CAMAGUI DATA UNIFICADA'!$B$2:$B1007),0),MATCH(N$2,'CAMAGUI DATA UNIFICADA'!$C$1:$T$1,0)),"")</f>
        <v>0</v>
      </c>
      <c r="O111" s="2">
        <f t="array" ref="O111">IFERROR(INDEX('CAMAGUI DATA UNIFICADA'!$C$2:$T1007,MATCH(1,($A111='CAMAGUI DATA UNIFICADA'!$A$2:$A1007)*($B$1='CAMAGUI DATA UNIFICADA'!$B$2:$B1007),0),MATCH(O$2,'CAMAGUI DATA UNIFICADA'!$C$1:$T$1,0)),"")</f>
        <v>0</v>
      </c>
      <c r="P111" s="2">
        <f t="array" ref="P111">IFERROR(INDEX('CAMAGUI DATA UNIFICADA'!$C$2:$T1007,MATCH(1,($A111='CAMAGUI DATA UNIFICADA'!$A$2:$A1007)*($B$1='CAMAGUI DATA UNIFICADA'!$B$2:$B1007),0),MATCH(P$2,'CAMAGUI DATA UNIFICADA'!$C$1:$T$1,0)),"")</f>
        <v>0</v>
      </c>
      <c r="Q111" s="33" t="str">
        <f t="array" ref="Q111">IFERROR(INDEX('CAMAGUI DATA UNIFICADA'!$C$2:$T1007,MATCH(1,($A111='CAMAGUI DATA UNIFICADA'!$A$2:$A1007)*($B$1='CAMAGUI DATA UNIFICADA'!$B$2:$B1007),0),MATCH(Q$2,'CAMAGUI DATA UNIFICADA'!$C$1:$T$1,0)),"")</f>
        <v/>
      </c>
      <c r="R111" s="60">
        <f t="array" ref="R111">IFERROR(INDEX('CAMAGUI DATA UNIFICADA'!$C$2:$T1007,MATCH(1,($A111='CAMAGUI DATA UNIFICADA'!$A$2:$A1007)*($B$1='CAMAGUI DATA UNIFICADA'!$B$2:$B1007),0),MATCH(R$2,'CAMAGUI DATA UNIFICADA'!$C$1:$T$1,0)),"")</f>
        <v>0</v>
      </c>
      <c r="S111" s="140">
        <f t="array" ref="S111">IFERROR(INDEX('CAMAGUI DATA UNIFICADA'!$C$2:$T1007,MATCH(1,($A111='CAMAGUI DATA UNIFICADA'!$A$2:$A1007)*($B$1='CAMAGUI DATA UNIFICADA'!$B$2:$B1007),0),MATCH(S$2,'CAMAGUI DATA UNIFICADA'!$C$1:$T$1,0)),"")</f>
        <v>0</v>
      </c>
      <c r="T111" s="138" t="str">
        <f t="array" ref="T111">IFERROR(INDEX('CAMAGUI DATA UNIFICADA'!$C$2:$T1007,MATCH(1,($A111='CAMAGUI DATA UNIFICADA'!$A$2:$A1007)*($T$1='CAMAGUI DATA UNIFICADA'!$B$2:$B1007),0),MATCH(T$2,'CAMAGUI DATA UNIFICADA'!$C$1:$T$1,0)),"")</f>
        <v>CA2101224</v>
      </c>
      <c r="U111" s="2" t="str">
        <f t="array" ref="U111">IFERROR(INDEX('CAMAGUI DATA UNIFICADA'!$C$2:$T1007,MATCH(1,($A111='CAMAGUI DATA UNIFICADA'!$A$2:$A1007)*($T$1='CAMAGUI DATA UNIFICADA'!$B$2:$B1007),0),MATCH(U$2,'CAMAGUI DATA UNIFICADA'!$C$1:$T$1,0)),"")</f>
        <v/>
      </c>
      <c r="V111" s="2">
        <f t="array" ref="V111">IFERROR(INDEX('CAMAGUI DATA UNIFICADA'!$C$2:$T1007,MATCH(1,($A111='CAMAGUI DATA UNIFICADA'!$A$2:$A1007)*($T$1='CAMAGUI DATA UNIFICADA'!$B$2:$B1007),0),MATCH(V$2,'CAMAGUI DATA UNIFICADA'!$C$1:$T$1,0)),"")</f>
        <v>400</v>
      </c>
      <c r="W111" s="2" t="str">
        <f t="array" ref="W111">IFERROR(INDEX('CAMAGUI DATA UNIFICADA'!$C$2:$T1007,MATCH(1,($A111='CAMAGUI DATA UNIFICADA'!$A$2:$A1007)*($T$1='CAMAGUI DATA UNIFICADA'!$B$2:$B1007),0),MATCH(W$2,'CAMAGUI DATA UNIFICADA'!$C$1:$T$1,0)),"")</f>
        <v>SKR MAST E AD</v>
      </c>
      <c r="X111" s="139">
        <f t="array" ref="X111">IFERROR(INDEX('CAMAGUI DATA UNIFICADA'!$C$2:$T1007,MATCH(1,($A111='CAMAGUI DATA UNIFICADA'!$A$2:$A1007)*($T$1='CAMAGUI DATA UNIFICADA'!$B$2:$B1007),0),MATCH(X$2,'CAMAGUI DATA UNIFICADA'!$C$1:$T$1,0)),"")</f>
        <v>409.44</v>
      </c>
      <c r="Y111" s="2" t="str">
        <f t="array" ref="Y111">IFERROR(INDEX('CAMAGUI DATA UNIFICADA'!$C$2:$T1007,MATCH(1,($A111='CAMAGUI DATA UNIFICADA'!$A$2:$A1007)*($T$1='CAMAGUI DATA UNIFICADA'!$B$2:$B1007),0),MATCH(Y$2,'CAMAGUI DATA UNIFICADA'!$C$1:$T$1,0)),"")</f>
        <v/>
      </c>
      <c r="Z111" s="2">
        <f t="array" ref="Z111">IFERROR(INDEX('CAMAGUI DATA UNIFICADA'!$C$2:$T1007,MATCH(1,($A111='CAMAGUI DATA UNIFICADA'!$A$2:$A1007)*($T$1='CAMAGUI DATA UNIFICADA'!$B$2:$B1007),0),MATCH(Z$2,'CAMAGUI DATA UNIFICADA'!$C$1:$T$1,0)),"")</f>
        <v>-29.5</v>
      </c>
      <c r="AA111" s="2" t="str">
        <f t="array" ref="AA111">IFERROR(INDEX('CAMAGUI DATA UNIFICADA'!$C$2:$T1007,MATCH(1,($A111='CAMAGUI DATA UNIFICADA'!$A$2:$A1007)*($T$1='CAMAGUI DATA UNIFICADA'!$B$2:$B1007),0),MATCH(AA$2,'CAMAGUI DATA UNIFICADA'!$C$1:$T$1,0)),"")</f>
        <v/>
      </c>
      <c r="AB111" s="60" t="str">
        <f t="array" ref="AB111">IFERROR(INDEX('CAMAGUI DATA UNIFICADA'!$C$2:$T1007,MATCH(1,($A111='CAMAGUI DATA UNIFICADA'!$A$2:$A1007)*($T$1='CAMAGUI DATA UNIFICADA'!$B$2:$B1007),0),MATCH(AB$2,'CAMAGUI DATA UNIFICADA'!$C$1:$T$1,0)),"")</f>
        <v/>
      </c>
      <c r="AC111" s="33" t="str">
        <f t="array" ref="AC111">IFERROR(INDEX('CAMAGUI DATA UNIFICADA'!$C$2:$T1007,MATCH(1,($A111='CAMAGUI DATA UNIFICADA'!$A$2:$A1007)*($T$1='CAMAGUI DATA UNIFICADA'!$B$2:$B1007),0),MATCH(AC$2,'CAMAGUI DATA UNIFICADA'!$C$1:$T$1,0)),"")</f>
        <v/>
      </c>
      <c r="AD111" s="23">
        <f t="array" ref="AD111">IFERROR(INDEX('CAMAGUI DATA UNIFICADA'!$C$2:$T1007,MATCH(1,($A111='CAMAGUI DATA UNIFICADA'!$A$2:$A1007)*($T$1='CAMAGUI DATA UNIFICADA'!$B$2:$B1007),0),MATCH(AD$2,'CAMAGUI DATA UNIFICADA'!$C$1:$T$1,0)),"")</f>
        <v>0</v>
      </c>
      <c r="AE111" s="23">
        <f t="array" ref="AE111">IFERROR(INDEX('CAMAGUI DATA UNIFICADA'!$C$2:$T1007,MATCH(1,($A111='CAMAGUI DATA UNIFICADA'!$A$2:$A1007)*($T$1='CAMAGUI DATA UNIFICADA'!$B$2:$B1007),0),MATCH(AE$2,'CAMAGUI DATA UNIFICADA'!$C$1:$T$1,0)),"")</f>
        <v>0</v>
      </c>
      <c r="AF111" s="60">
        <f t="array" ref="AF111">IFERROR(INDEX('CAMAGUI DATA UNIFICADA'!$C$2:$T1007,MATCH(1,($A111='CAMAGUI DATA UNIFICADA'!$A$2:$A1007)*($T$1='CAMAGUI DATA UNIFICADA'!$B$2:$B1007),0),MATCH(AF$2,'CAMAGUI DATA UNIFICADA'!$C$1:$T$1,0)),"")</f>
        <v>0</v>
      </c>
      <c r="AG111" s="2">
        <f t="array" ref="AG111">IFERROR(INDEX('CAMAGUI DATA UNIFICADA'!$C$2:$T1007,MATCH(1,($A111='CAMAGUI DATA UNIFICADA'!$A$2:$A1007)*($T$1='CAMAGUI DATA UNIFICADA'!$B$2:$B1007),0),MATCH(AG$2,'CAMAGUI DATA UNIFICADA'!$C$1:$T$1,0)),"")</f>
        <v>0</v>
      </c>
      <c r="AH111" s="2">
        <f t="array" ref="AH111">IFERROR(INDEX('CAMAGUI DATA UNIFICADA'!$C$2:$T1007,MATCH(1,($A111='CAMAGUI DATA UNIFICADA'!$A$2:$A1007)*($T$1='CAMAGUI DATA UNIFICADA'!$B$2:$B1007),0),MATCH(AH$2,'CAMAGUI DATA UNIFICADA'!$C$1:$T$1,0)),"")</f>
        <v>0</v>
      </c>
      <c r="AI111" s="33" t="str">
        <f t="array" ref="AI111">IFERROR(INDEX('CAMAGUI DATA UNIFICADA'!$C$2:$T1007,MATCH(1,($A111='CAMAGUI DATA UNIFICADA'!$A$2:$A1007)*($T$1='CAMAGUI DATA UNIFICADA'!$B$2:$B1007),0),MATCH(AI$2,'CAMAGUI DATA UNIFICADA'!$C$1:$T$1,0)),"")</f>
        <v/>
      </c>
      <c r="AJ111" s="60">
        <f t="array" ref="AJ111">IFERROR(INDEX('CAMAGUI DATA UNIFICADA'!$C$2:$T1007,MATCH(1,($A111='CAMAGUI DATA UNIFICADA'!$A$2:$A1007)*($T$1='CAMAGUI DATA UNIFICADA'!$B$2:$B1007),0),MATCH(AJ$2,'CAMAGUI DATA UNIFICADA'!$C$1:$T$1,0)),"")</f>
        <v>0</v>
      </c>
      <c r="AK111" s="140">
        <f t="array" ref="AK111">IFERROR(INDEX('CAMAGUI DATA UNIFICADA'!$C$2:$T1007,MATCH(1,($A111='CAMAGUI DATA UNIFICADA'!$A$2:$A1007)*($T$1='CAMAGUI DATA UNIFICADA'!$B$2:$B1007),0),MATCH(AK$2,'CAMAGUI DATA UNIFICADA'!$C$1:$T$1,0)),"")</f>
        <v>0</v>
      </c>
      <c r="AL111" s="138" t="str">
        <f t="array" ref="AL111">IFERROR(INDEX('CAMAGUI DATA UNIFICADA'!$C$2:$T1007,MATCH(1,($A111='CAMAGUI DATA UNIFICADA'!$A$2:$A1007)*($AL$1='CAMAGUI DATA UNIFICADA'!$B$2:$B1007),0),MATCH(AL$2,'CAMAGUI DATA UNIFICADA'!$C$1:$T$1,0)),"")</f>
        <v>CA3101224</v>
      </c>
      <c r="AM111" s="2" t="str">
        <f t="array" ref="AM111">IFERROR(INDEX('CAMAGUI DATA UNIFICADA'!$C$2:$T1007,MATCH(1,($A111='CAMAGUI DATA UNIFICADA'!$A$2:$A1007)*($AL$1='CAMAGUI DATA UNIFICADA'!$B$2:$B1007),0),MATCH(AM$2,'CAMAGUI DATA UNIFICADA'!$C$1:$T$1,0)),"")</f>
        <v/>
      </c>
      <c r="AN111" s="2">
        <f t="array" ref="AN111">IFERROR(INDEX('CAMAGUI DATA UNIFICADA'!$C$2:$T1007,MATCH(1,($A111='CAMAGUI DATA UNIFICADA'!$A$2:$A1007)*($AL$1='CAMAGUI DATA UNIFICADA'!$B$2:$B1007),0),MATCH(AN$2,'CAMAGUI DATA UNIFICADA'!$C$1:$T$1,0)),"")</f>
        <v>1000</v>
      </c>
      <c r="AO111" s="2" t="str">
        <f t="array" ref="AO111">IFERROR(INDEX('CAMAGUI DATA UNIFICADA'!$C$2:$T1007,MATCH(1,($A111='CAMAGUI DATA UNIFICADA'!$A$2:$A1007)*($AL$1='CAMAGUI DATA UNIFICADA'!$B$2:$B1007),0),MATCH(AO$2,'CAMAGUI DATA UNIFICADA'!$C$1:$T$1,0)),"")</f>
        <v>SKR MAST E AD</v>
      </c>
      <c r="AP111" s="139">
        <f t="array" ref="AP111">IFERROR(INDEX('CAMAGUI DATA UNIFICADA'!$C$2:$T1007,MATCH(1,($A111='CAMAGUI DATA UNIFICADA'!$A$2:$A1007)*($AL$1='CAMAGUI DATA UNIFICADA'!$B$2:$B1007),0),MATCH(AP$2,'CAMAGUI DATA UNIFICADA'!$C$1:$T$1,0)),"")</f>
        <v>1023.6</v>
      </c>
      <c r="AQ111" s="2" t="str">
        <f t="array" ref="AQ111">IFERROR(INDEX('CAMAGUI DATA UNIFICADA'!$C$2:$T1007,MATCH(1,($A111='CAMAGUI DATA UNIFICADA'!$A$2:$A1007)*($AL$1='CAMAGUI DATA UNIFICADA'!$B$2:$B1007),0),MATCH(AQ$2,'CAMAGUI DATA UNIFICADA'!$C$1:$T$1,0)),"")</f>
        <v/>
      </c>
      <c r="AR111" s="2">
        <f t="array" ref="AR111">IFERROR(INDEX('CAMAGUI DATA UNIFICADA'!$C$2:$T1007,MATCH(1,($A111='CAMAGUI DATA UNIFICADA'!$A$2:$A1007)*($AL$1='CAMAGUI DATA UNIFICADA'!$B$2:$B1007),0),MATCH(AR$2,'CAMAGUI DATA UNIFICADA'!$C$1:$T$1,0)),"")</f>
        <v>-30.46</v>
      </c>
      <c r="AS111" s="33" t="str">
        <f t="array" ref="AS111">IFERROR(INDEX('CAMAGUI DATA UNIFICADA'!$C$2:$T1007,MATCH(1,($A111='CAMAGUI DATA UNIFICADA'!$A$2:$A1007)*($AL$1='CAMAGUI DATA UNIFICADA'!$B$2:$B1007),0),MATCH(AS$2,'CAMAGUI DATA UNIFICADA'!$C$1:$T$1,0)),"")</f>
        <v/>
      </c>
      <c r="AT111" s="60" t="str">
        <f t="array" ref="AT111">IFERROR(INDEX('CAMAGUI DATA UNIFICADA'!$C$2:$T1007,MATCH(1,($A111='CAMAGUI DATA UNIFICADA'!$A$2:$A1007)*($AL$1='CAMAGUI DATA UNIFICADA'!$B$2:$B1007),0),MATCH(AT$2,'CAMAGUI DATA UNIFICADA'!$C$1:$T$1,0)),"")</f>
        <v/>
      </c>
      <c r="AU111" s="33" t="str">
        <f t="array" ref="AU111">IFERROR(INDEX('CAMAGUI DATA UNIFICADA'!$C$2:$T1007,MATCH(1,($A111='CAMAGUI DATA UNIFICADA'!$A$2:$A1007)*($AL$1='CAMAGUI DATA UNIFICADA'!$B$2:$B1007),0),MATCH(AU$2,'CAMAGUI DATA UNIFICADA'!$C$1:$T$1,0)),"")</f>
        <v/>
      </c>
      <c r="AV111" s="23">
        <f t="array" ref="AV111">IFERROR(INDEX('CAMAGUI DATA UNIFICADA'!$C$2:$T1007,MATCH(1,($A111='CAMAGUI DATA UNIFICADA'!$A$2:$A1007)*($AL$1='CAMAGUI DATA UNIFICADA'!$B$2:$B1007),0),MATCH(AV$2,'CAMAGUI DATA UNIFICADA'!$C$1:$T$1,0)),"")</f>
        <v>0</v>
      </c>
      <c r="AW111" s="23">
        <f t="array" ref="AW111">IFERROR(INDEX('CAMAGUI DATA UNIFICADA'!$C$2:$T1007,MATCH(1,($A111='CAMAGUI DATA UNIFICADA'!$A$2:$A1007)*($AL$1='CAMAGUI DATA UNIFICADA'!$B$2:$B1007),0),MATCH(AW$2,'CAMAGUI DATA UNIFICADA'!$C$1:$T$1,0)),"")</f>
        <v>0</v>
      </c>
      <c r="AX111" s="60">
        <f t="array" ref="AX111">IFERROR(INDEX('CAMAGUI DATA UNIFICADA'!$C$2:$T1007,MATCH(1,($A111='CAMAGUI DATA UNIFICADA'!$A$2:$A1007)*($AL$1='CAMAGUI DATA UNIFICADA'!$B$2:$B1007),0),MATCH(AX$2,'CAMAGUI DATA UNIFICADA'!$C$1:$T$1,0)),"")</f>
        <v>0</v>
      </c>
      <c r="AY111" s="2">
        <f t="array" ref="AY111">IFERROR(INDEX('CAMAGUI DATA UNIFICADA'!$C$2:$T1007,MATCH(1,($A111='CAMAGUI DATA UNIFICADA'!$A$2:$A1007)*($AL$1='CAMAGUI DATA UNIFICADA'!$B$2:$B1007),0),MATCH(AY$2,'CAMAGUI DATA UNIFICADA'!$C$1:$T$1,0)),"")</f>
        <v>0</v>
      </c>
      <c r="AZ111" s="2">
        <f t="array" ref="AZ111">IFERROR(INDEX('CAMAGUI DATA UNIFICADA'!$C$2:$T1007,MATCH(1,($A111='CAMAGUI DATA UNIFICADA'!$A$2:$A1007)*($AL$1='CAMAGUI DATA UNIFICADA'!$B$2:$B1007),0),MATCH(AZ$2,'CAMAGUI DATA UNIFICADA'!$C$1:$T$1,0)),"")</f>
        <v>0</v>
      </c>
      <c r="BA111" s="33" t="str">
        <f t="array" ref="BA111">IFERROR(INDEX('CAMAGUI DATA UNIFICADA'!$C$2:$T1007,MATCH(1,($A111='CAMAGUI DATA UNIFICADA'!$A$2:$A1007)*($AL$1='CAMAGUI DATA UNIFICADA'!$B$2:$B1007),0),MATCH(BA$2,'CAMAGUI DATA UNIFICADA'!$C$1:$T$1,0)),"")</f>
        <v/>
      </c>
      <c r="BB111" s="60">
        <f t="array" ref="BB111">IFERROR(INDEX('CAMAGUI DATA UNIFICADA'!$C$2:$T1007,MATCH(1,($A111='CAMAGUI DATA UNIFICADA'!$A$2:$A1007)*($AL$1='CAMAGUI DATA UNIFICADA'!$B$2:$B1007),0),MATCH(BB$2,'CAMAGUI DATA UNIFICADA'!$C$1:$T$1,0)),"")</f>
        <v>0</v>
      </c>
      <c r="BC111" s="140">
        <f t="array" ref="BC111">IFERROR(INDEX('CAMAGUI DATA UNIFICADA'!$C$2:$T1007,MATCH(1,($A111='CAMAGUI DATA UNIFICADA'!$A$2:$A1007)*($AL$1='CAMAGUI DATA UNIFICADA'!$B$2:$B1007),0),MATCH(BC$2,'CAMAGUI DATA UNIFICADA'!$C$1:$T$1,0)),"")</f>
        <v>0</v>
      </c>
      <c r="BD111" s="138" t="str">
        <f t="array" ref="BD111">IFERROR(INDEX('CAMAGUI DATA UNIFICADA'!$C$2:$T1007,MATCH(1,($A111='CAMAGUI DATA UNIFICADA'!$A$2:$A1007)*($BD$1='CAMAGUI DATA UNIFICADA'!$B$2:$B1007),0),MATCH(BD$2,'CAMAGUI DATA UNIFICADA'!$C$1:$T$1,0)),"")</f>
        <v>CA4240125</v>
      </c>
      <c r="BE111" s="2">
        <f t="array" ref="BE111">IFERROR(INDEX('CAMAGUI DATA UNIFICADA'!$C$2:$T1007,MATCH(1,($A111='CAMAGUI DATA UNIFICADA'!$A$2:$A1007)*($BD$1='CAMAGUI DATA UNIFICADA'!$B$2:$B1007),0),MATCH(BE$2,'CAMAGUI DATA UNIFICADA'!$C$1:$T$1,0)),"")</f>
        <v>375</v>
      </c>
      <c r="BF111" s="2">
        <f t="array" ref="BF111">IFERROR(INDEX('CAMAGUI DATA UNIFICADA'!$C$2:$T1007,MATCH(1,($A111='CAMAGUI DATA UNIFICADA'!$A$2:$A1007)*($BD$1='CAMAGUI DATA UNIFICADA'!$B$2:$B1007),0),MATCH(BF$2,'CAMAGUI DATA UNIFICADA'!$C$1:$T$1,0)),"")</f>
        <v>2473</v>
      </c>
      <c r="BG111" s="2" t="str">
        <f t="array" ref="BG111">IFERROR(INDEX('CAMAGUI DATA UNIFICADA'!$C$2:$T1007,MATCH(1,($A111='CAMAGUI DATA UNIFICADA'!$A$2:$A1007)*($BD$1='CAMAGUI DATA UNIFICADA'!$B$2:$B1007),0),MATCH(BG$2,'CAMAGUI DATA UNIFICADA'!$C$1:$T$1,0)),"")</f>
        <v>SKR MAST E AD</v>
      </c>
      <c r="BH111" s="139">
        <f t="array" ref="BH111">IFERROR(INDEX('CAMAGUI DATA UNIFICADA'!$C$2:$T1007,MATCH(1,($A111='CAMAGUI DATA UNIFICADA'!$A$2:$A1007)*($BD$1='CAMAGUI DATA UNIFICADA'!$B$2:$B1007),0),MATCH(BH$2,'CAMAGUI DATA UNIFICADA'!$C$1:$T$1,0)),"")</f>
        <v>2531.3628</v>
      </c>
      <c r="BI111" s="2">
        <f t="array" ref="BI111">IFERROR(INDEX('CAMAGUI DATA UNIFICADA'!$C$2:$T1007,MATCH(1,($A111='CAMAGUI DATA UNIFICADA'!$A$2:$A1007)*($BD$1='CAMAGUI DATA UNIFICADA'!$B$2:$B1007),0),MATCH(BI$2,'CAMAGUI DATA UNIFICADA'!$C$1:$T$1,0)),"")</f>
        <v>9.71</v>
      </c>
      <c r="BJ111" s="2">
        <f t="array" ref="BJ111">IFERROR(INDEX('CAMAGUI DATA UNIFICADA'!$C$2:$T1007,MATCH(1,($A111='CAMAGUI DATA UNIFICADA'!$A$2:$A1007)*($BD$1='CAMAGUI DATA UNIFICADA'!$B$2:$B1007),0),MATCH(BJ$2,'CAMAGUI DATA UNIFICADA'!$C$1:$T$1,0)),"")</f>
        <v>3.94</v>
      </c>
      <c r="BK111" s="33">
        <f t="array" ref="BK111">IFERROR(INDEX('CAMAGUI DATA UNIFICADA'!$C$2:$T1007,MATCH(1,($A111='CAMAGUI DATA UNIFICADA'!$A$2:$A1007)*($BD$1='CAMAGUI DATA UNIFICADA'!$B$2:$B1007),0),MATCH(BK$2,'CAMAGUI DATA UNIFICADA'!$C$1:$T$1,0)),"")</f>
        <v>5.09952</v>
      </c>
      <c r="BL111" s="60">
        <f t="array" ref="BL111">IFERROR(INDEX('CAMAGUI DATA UNIFICADA'!$C$2:$T1007,MATCH(1,($A111='CAMAGUI DATA UNIFICADA'!$A$2:$A1007)*($BD$1='CAMAGUI DATA UNIFICADA'!$B$2:$B1007),0),MATCH(BL$2,'CAMAGUI DATA UNIFICADA'!$C$1:$T$1,0)),"")</f>
        <v>757325.7758</v>
      </c>
      <c r="BM111" s="33">
        <f t="array" ref="BM111">IFERROR(INDEX('CAMAGUI DATA UNIFICADA'!$C$2:$T1007,MATCH(1,($A111='CAMAGUI DATA UNIFICADA'!$A$2:$A1007)*($BD$1='CAMAGUI DATA UNIFICADA'!$B$2:$B1007),0),MATCH(BM$2,'CAMAGUI DATA UNIFICADA'!$C$1:$T$1,0)),"")</f>
        <v>0.8966642495</v>
      </c>
      <c r="BN111" s="23">
        <f t="array" ref="BN111">IFERROR(INDEX('CAMAGUI DATA UNIFICADA'!$C$2:$T1007,MATCH(1,($A111='CAMAGUI DATA UNIFICADA'!$A$2:$A1007)*($BD$1='CAMAGUI DATA UNIFICADA'!$B$2:$B1007),0),MATCH(BN$2,'CAMAGUI DATA UNIFICADA'!$C$1:$T$1,0)),"")</f>
        <v>0.9466572198</v>
      </c>
      <c r="BO111" s="23">
        <f t="array" ref="BO111">IFERROR(INDEX('CAMAGUI DATA UNIFICADA'!$C$2:$T1007,MATCH(1,($A111='CAMAGUI DATA UNIFICADA'!$A$2:$A1007)*($BD$1='CAMAGUI DATA UNIFICADA'!$B$2:$B1007),0),MATCH(BO$2,'CAMAGUI DATA UNIFICADA'!$C$1:$T$1,0)),"")</f>
        <v>0.875</v>
      </c>
      <c r="BP111" s="60">
        <f t="array" ref="BP111">IFERROR(INDEX('CAMAGUI DATA UNIFICADA'!$C$2:$T1007,MATCH(1,($A111='CAMAGUI DATA UNIFICADA'!$A$2:$A1007)*($BD$1='CAMAGUI DATA UNIFICADA'!$B$2:$B1007),0),MATCH(BP$2,'CAMAGUI DATA UNIFICADA'!$C$1:$T$1,0)),"")</f>
        <v>145833.3333</v>
      </c>
      <c r="BQ111" s="2">
        <f t="array" ref="BQ111">IFERROR(INDEX('CAMAGUI DATA UNIFICADA'!$C$2:$T1007,MATCH(1,($A111='CAMAGUI DATA UNIFICADA'!$A$2:$A1007)*($BD$1='CAMAGUI DATA UNIFICADA'!$B$2:$B1007),0),MATCH(BQ$2,'CAMAGUI DATA UNIFICADA'!$C$1:$T$1,0)),"")</f>
        <v>3</v>
      </c>
      <c r="BR111" s="2">
        <f t="array" ref="BR111">IFERROR(INDEX('CAMAGUI DATA UNIFICADA'!$C$2:$T1007,MATCH(1,($A111='CAMAGUI DATA UNIFICADA'!$A$2:$A1007)*($BD$1='CAMAGUI DATA UNIFICADA'!$B$2:$B1007),0),MATCH(BR$2,'CAMAGUI DATA UNIFICADA'!$C$1:$T$1,0)),"")</f>
        <v>12.71</v>
      </c>
      <c r="BS111" s="33">
        <f t="array" ref="BS111">IFERROR(INDEX('CAMAGUI DATA UNIFICADA'!$C$2:$T1007,MATCH(1,($A111='CAMAGUI DATA UNIFICADA'!$A$2:$A1007)*($BD$1='CAMAGUI DATA UNIFICADA'!$B$2:$B1007),0),MATCH(BS$2,'CAMAGUI DATA UNIFICADA'!$C$1:$T$1,0)),"")</f>
        <v>4.30176</v>
      </c>
      <c r="BT111" s="60">
        <f t="array" ref="BT111">IFERROR(INDEX('CAMAGUI DATA UNIFICADA'!$C$2:$T1007,MATCH(1,($A111='CAMAGUI DATA UNIFICADA'!$A$2:$A1007)*($BD$1='CAMAGUI DATA UNIFICADA'!$B$2:$B1007),0),MATCH(BT$2,'CAMAGUI DATA UNIFICADA'!$C$1:$T$1,0)),"")</f>
        <v>410.7817342</v>
      </c>
      <c r="BU111" s="140">
        <f t="array" ref="BU111">IFERROR(INDEX('CAMAGUI DATA UNIFICADA'!$C$2:$T1007,MATCH(1,($A111='CAMAGUI DATA UNIFICADA'!$A$2:$A1007)*($BD$1='CAMAGUI DATA UNIFICADA'!$B$2:$B1007),0),MATCH(BU$2,'CAMAGUI DATA UNIFICADA'!$C$1:$T$1,0)),"")</f>
        <v>8.945433559</v>
      </c>
      <c r="BV111" s="138" t="str">
        <f t="array" ref="BV111">IFERROR(INDEX('CAMAGUI DATA UNIFICADA'!$C$2:$T1007,MATCH(1,($A111='CAMAGUI DATA UNIFICADA'!$A$2:$A1007)*($BV$1='CAMAGUI DATA UNIFICADA'!$B$2:$B1007),0),MATCH(BV$2,'CAMAGUI DATA UNIFICADA'!$C$1:$T$1,0)),"")</f>
        <v>CA5240125</v>
      </c>
      <c r="BW111" s="2">
        <f t="array" ref="BW111">IFERROR(INDEX('CAMAGUI DATA UNIFICADA'!$C$2:$T1007,MATCH(1,($A111='CAMAGUI DATA UNIFICADA'!$A$2:$A1007)*($BV$1='CAMAGUI DATA UNIFICADA'!$B$2:$B1007),0),MATCH(BW$2,'CAMAGUI DATA UNIFICADA'!$C$1:$T$1,0)),"")</f>
        <v>350</v>
      </c>
      <c r="BX111" s="2">
        <f t="array" ref="BX111">IFERROR(INDEX('CAMAGUI DATA UNIFICADA'!$C$2:$T1007,MATCH(1,($A111='CAMAGUI DATA UNIFICADA'!$A$2:$A1007)*($BV$1='CAMAGUI DATA UNIFICADA'!$B$2:$B1007),0),MATCH(BX$2,'CAMAGUI DATA UNIFICADA'!$C$1:$T$1,0)),"")</f>
        <v>2286</v>
      </c>
      <c r="BY111" s="2" t="str">
        <f t="array" ref="BY111">IFERROR(INDEX('CAMAGUI DATA UNIFICADA'!$C$2:$T1007,MATCH(1,($A111='CAMAGUI DATA UNIFICADA'!$A$2:$A1007)*($BV$1='CAMAGUI DATA UNIFICADA'!$B$2:$B1007),0),MATCH(BY$2,'CAMAGUI DATA UNIFICADA'!$C$1:$T$1,0)),"")</f>
        <v>SKR MAST E AD</v>
      </c>
      <c r="BZ111" s="139">
        <f t="array" ref="BZ111">IFERROR(INDEX('CAMAGUI DATA UNIFICADA'!$C$2:$T1007,MATCH(1,($A111='CAMAGUI DATA UNIFICADA'!$A$2:$A1007)*($BV$1='CAMAGUI DATA UNIFICADA'!$B$2:$B1007),0),MATCH(BZ$2,'CAMAGUI DATA UNIFICADA'!$C$1:$T$1,0)),"")</f>
        <v>2339.9496</v>
      </c>
      <c r="CA111" s="2">
        <f t="array" ref="CA111">IFERROR(INDEX('CAMAGUI DATA UNIFICADA'!$C$2:$T1007,MATCH(1,($A111='CAMAGUI DATA UNIFICADA'!$A$2:$A1007)*($BV$1='CAMAGUI DATA UNIFICADA'!$B$2:$B1007),0),MATCH(CA$2,'CAMAGUI DATA UNIFICADA'!$C$1:$T$1,0)),"")</f>
        <v>9.55</v>
      </c>
      <c r="CB111" s="2">
        <f t="array" ref="CB111">IFERROR(INDEX('CAMAGUI DATA UNIFICADA'!$C$2:$T1007,MATCH(1,($A111='CAMAGUI DATA UNIFICADA'!$A$2:$A1007)*($BV$1='CAMAGUI DATA UNIFICADA'!$B$2:$B1007),0),MATCH(CB$2,'CAMAGUI DATA UNIFICADA'!$C$1:$T$1,0)),"")</f>
        <v>3.89</v>
      </c>
      <c r="CC111" s="33">
        <f t="array" ref="CC111">IFERROR(INDEX('CAMAGUI DATA UNIFICADA'!$C$2:$T1007,MATCH(1,($A111='CAMAGUI DATA UNIFICADA'!$A$2:$A1007)*($BV$1='CAMAGUI DATA UNIFICADA'!$B$2:$B1007),0),MATCH(CC$2,'CAMAGUI DATA UNIFICADA'!$C$1:$T$1,0)),"")</f>
        <v>5.1456</v>
      </c>
      <c r="CD111" s="60">
        <f t="array" ref="CD111">IFERROR(INDEX('CAMAGUI DATA UNIFICADA'!$C$2:$T1007,MATCH(1,($A111='CAMAGUI DATA UNIFICADA'!$A$2:$A1007)*($BV$1='CAMAGUI DATA UNIFICADA'!$B$2:$B1007),0),MATCH(CD$2,'CAMAGUI DATA UNIFICADA'!$C$1:$T$1,0)),"")</f>
        <v>712243.755</v>
      </c>
      <c r="CE111" s="33">
        <f t="array" ref="CE111">IFERROR(INDEX('CAMAGUI DATA UNIFICADA'!$C$2:$T1007,MATCH(1,($A111='CAMAGUI DATA UNIFICADA'!$A$2:$A1007)*($BV$1='CAMAGUI DATA UNIFICADA'!$B$2:$B1007),0),MATCH(CE$2,'CAMAGUI DATA UNIFICADA'!$C$1:$T$1,0)),"")</f>
        <v>0.9263616447</v>
      </c>
      <c r="CF111" s="23">
        <f t="array" ref="CF111">IFERROR(INDEX('CAMAGUI DATA UNIFICADA'!$C$2:$T1007,MATCH(1,($A111='CAMAGUI DATA UNIFICADA'!$A$2:$A1007)*($BV$1='CAMAGUI DATA UNIFICADA'!$B$2:$B1007),0),MATCH(CF$2,'CAMAGUI DATA UNIFICADA'!$C$1:$T$1,0)),"")</f>
        <v>0.9824051794</v>
      </c>
      <c r="CG111" s="23">
        <f t="array" ref="CG111">IFERROR(INDEX('CAMAGUI DATA UNIFICADA'!$C$2:$T1007,MATCH(1,($A111='CAMAGUI DATA UNIFICADA'!$A$2:$A1007)*($BV$1='CAMAGUI DATA UNIFICADA'!$B$2:$B1007),0),MATCH(CG$2,'CAMAGUI DATA UNIFICADA'!$C$1:$T$1,0)),"")</f>
        <v>0.875</v>
      </c>
      <c r="CH111" s="60">
        <f t="array" ref="CH111">IFERROR(INDEX('CAMAGUI DATA UNIFICADA'!$C$2:$T1007,MATCH(1,($A111='CAMAGUI DATA UNIFICADA'!$A$2:$A1007)*($BV$1='CAMAGUI DATA UNIFICADA'!$B$2:$B1007),0),MATCH(CH$2,'CAMAGUI DATA UNIFICADA'!$C$1:$T$1,0)),"")</f>
        <v>151041.6667</v>
      </c>
      <c r="CI111" s="2">
        <f t="array" ref="CI111">IFERROR(INDEX('CAMAGUI DATA UNIFICADA'!$C$2:$T1007,MATCH(1,($A111='CAMAGUI DATA UNIFICADA'!$A$2:$A1007)*($BV$1='CAMAGUI DATA UNIFICADA'!$B$2:$B1007),0),MATCH(CI$2,'CAMAGUI DATA UNIFICADA'!$C$1:$T$1,0)),"")</f>
        <v>3</v>
      </c>
      <c r="CJ111" s="2">
        <f t="array" ref="CJ111">IFERROR(INDEX('CAMAGUI DATA UNIFICADA'!$C$2:$T1007,MATCH(1,($A111='CAMAGUI DATA UNIFICADA'!$A$2:$A1007)*($BV$1='CAMAGUI DATA UNIFICADA'!$B$2:$B1007),0),MATCH(CJ$2,'CAMAGUI DATA UNIFICADA'!$C$1:$T$1,0)),"")</f>
        <v>12.55</v>
      </c>
      <c r="CK111" s="33">
        <f t="array" ref="CK111">IFERROR(INDEX('CAMAGUI DATA UNIFICADA'!$C$2:$T1007,MATCH(1,($A111='CAMAGUI DATA UNIFICADA'!$A$2:$A1007)*($BV$1='CAMAGUI DATA UNIFICADA'!$B$2:$B1007),0),MATCH(CK$2,'CAMAGUI DATA UNIFICADA'!$C$1:$T$1,0)),"")</f>
        <v>4.3248</v>
      </c>
      <c r="CL111" s="60">
        <f t="array" ref="CL111">IFERROR(INDEX('CAMAGUI DATA UNIFICADA'!$C$2:$T1007,MATCH(1,($A111='CAMAGUI DATA UNIFICADA'!$A$2:$A1007)*($BV$1='CAMAGUI DATA UNIFICADA'!$B$2:$B1007),0),MATCH(CL$2,'CAMAGUI DATA UNIFICADA'!$C$1:$T$1,0)),"")</f>
        <v>370.287161</v>
      </c>
      <c r="CM111" s="140">
        <f t="array" ref="CM111">IFERROR(INDEX('CAMAGUI DATA UNIFICADA'!$C$2:$T1007,MATCH(1,($A111='CAMAGUI DATA UNIFICADA'!$A$2:$A1007)*($BV$1='CAMAGUI DATA UNIFICADA'!$B$2:$B1007),0),MATCH(CM$2,'CAMAGUI DATA UNIFICADA'!$C$1:$T$1,0)),"")</f>
        <v>5.071790255</v>
      </c>
      <c r="CN111" s="138" t="str">
        <f t="array" ref="CN111">IFERROR(INDEX('CAMAGUI DATA UNIFICADA'!$C$2:$T1007,MATCH(1,($A111='CAMAGUI DATA UNIFICADA'!$A$2:$A1007)*($CN$1='CAMAGUI DATA UNIFICADA'!$B$2:$B1007),0),MATCH(CN$2,'CAMAGUI DATA UNIFICADA'!$C$1:$T$1,0)),"")</f>
        <v>CA6240125</v>
      </c>
      <c r="CO111" s="2">
        <f t="array" ref="CO111">IFERROR(INDEX('CAMAGUI DATA UNIFICADA'!$C$2:$T1007,MATCH(1,($A111='CAMAGUI DATA UNIFICADA'!$A$2:$A1007)*($CN$1='CAMAGUI DATA UNIFICADA'!$B$2:$B1007),0),MATCH(CO$2,'CAMAGUI DATA UNIFICADA'!$C$1:$T$1,0)),"")</f>
        <v>575</v>
      </c>
      <c r="CP111" s="2">
        <f t="array" ref="CP111">IFERROR(INDEX('CAMAGUI DATA UNIFICADA'!$C$2:$T1007,MATCH(1,($A111='CAMAGUI DATA UNIFICADA'!$A$2:$A1007)*($CN$1='CAMAGUI DATA UNIFICADA'!$B$2:$B1007),0),MATCH(CP$2,'CAMAGUI DATA UNIFICADA'!$C$1:$T$1,0)),"")</f>
        <v>3800</v>
      </c>
      <c r="CQ111" s="2" t="str">
        <f t="array" ref="CQ111">IFERROR(INDEX('CAMAGUI DATA UNIFICADA'!$C$2:$T1007,MATCH(1,($A111='CAMAGUI DATA UNIFICADA'!$A$2:$A1007)*($CN$1='CAMAGUI DATA UNIFICADA'!$B$2:$B1007),0),MATCH(CQ$2,'CAMAGUI DATA UNIFICADA'!$C$1:$T$1,0)),"")</f>
        <v>SKR MAST E AD</v>
      </c>
      <c r="CR111" s="139">
        <f t="array" ref="CR111">IFERROR(INDEX('CAMAGUI DATA UNIFICADA'!$C$2:$T1007,MATCH(1,($A111='CAMAGUI DATA UNIFICADA'!$A$2:$A1007)*($CN$1='CAMAGUI DATA UNIFICADA'!$B$2:$B1007),0),MATCH(CR$2,'CAMAGUI DATA UNIFICADA'!$C$1:$T$1,0)),"")</f>
        <v>3889.68</v>
      </c>
      <c r="CS111" s="2">
        <f t="array" ref="CS111">IFERROR(INDEX('CAMAGUI DATA UNIFICADA'!$C$2:$T1007,MATCH(1,($A111='CAMAGUI DATA UNIFICADA'!$A$2:$A1007)*($CN$1='CAMAGUI DATA UNIFICADA'!$B$2:$B1007),0),MATCH(CS$2,'CAMAGUI DATA UNIFICADA'!$C$1:$T$1,0)),"")</f>
        <v>9.76</v>
      </c>
      <c r="CT111" s="2">
        <f t="array" ref="CT111">IFERROR(INDEX('CAMAGUI DATA UNIFICADA'!$C$2:$T1007,MATCH(1,($A111='CAMAGUI DATA UNIFICADA'!$A$2:$A1007)*($CN$1='CAMAGUI DATA UNIFICADA'!$B$2:$B1007),0),MATCH(CT$2,'CAMAGUI DATA UNIFICADA'!$C$1:$T$1,0)),"")</f>
        <v>3.18</v>
      </c>
      <c r="CU111" s="33">
        <f t="array" ref="CU111">IFERROR(INDEX('CAMAGUI DATA UNIFICADA'!$C$2:$T1007,MATCH(1,($A111='CAMAGUI DATA UNIFICADA'!$A$2:$A1007)*($CN$1='CAMAGUI DATA UNIFICADA'!$B$2:$B1007),0),MATCH(CU$2,'CAMAGUI DATA UNIFICADA'!$C$1:$T$1,0)),"")</f>
        <v>5.08512</v>
      </c>
      <c r="CV111" s="60">
        <f t="array" ref="CV111">IFERROR(INDEX('CAMAGUI DATA UNIFICADA'!$C$2:$T1007,MATCH(1,($A111='CAMAGUI DATA UNIFICADA'!$A$2:$A1007)*($CN$1='CAMAGUI DATA UNIFICADA'!$B$2:$B1007),0),MATCH(CV$2,'CAMAGUI DATA UNIFICADA'!$C$1:$T$1,0)),"")</f>
        <v>1158555.441</v>
      </c>
      <c r="CW111" s="33">
        <f t="array" ref="CW111">IFERROR(INDEX('CAMAGUI DATA UNIFICADA'!$C$2:$T1007,MATCH(1,($A111='CAMAGUI DATA UNIFICADA'!$A$2:$A1007)*($CN$1='CAMAGUI DATA UNIFICADA'!$B$2:$B1007),0),MATCH(CW$2,'CAMAGUI DATA UNIFICADA'!$C$1:$T$1,0)),"")</f>
        <v>1.171537798</v>
      </c>
      <c r="CX111" s="23">
        <f t="array" ref="CX111">IFERROR(INDEX('CAMAGUI DATA UNIFICADA'!$C$2:$T1007,MATCH(1,($A111='CAMAGUI DATA UNIFICADA'!$A$2:$A1007)*($CN$1='CAMAGUI DATA UNIFICADA'!$B$2:$B1007),0),MATCH(CX$2,'CAMAGUI DATA UNIFICADA'!$C$1:$T$1,0)),"")</f>
        <v>0.9654628673</v>
      </c>
      <c r="CY111" s="23">
        <f t="array" ref="CY111">IFERROR(INDEX('CAMAGUI DATA UNIFICADA'!$C$2:$T1007,MATCH(1,($A111='CAMAGUI DATA UNIFICADA'!$A$2:$A1007)*($CN$1='CAMAGUI DATA UNIFICADA'!$B$2:$B1007),0),MATCH(CY$2,'CAMAGUI DATA UNIFICADA'!$C$1:$T$1,0)),"")</f>
        <v>0.85</v>
      </c>
      <c r="CZ111" s="60">
        <f t="array" ref="CZ111">IFERROR(INDEX('CAMAGUI DATA UNIFICADA'!$C$2:$T1007,MATCH(1,($A111='CAMAGUI DATA UNIFICADA'!$A$2:$A1007)*($CN$1='CAMAGUI DATA UNIFICADA'!$B$2:$B1007),0),MATCH(CZ$2,'CAMAGUI DATA UNIFICADA'!$C$1:$T$1,0)),"")</f>
        <v>116571.4286</v>
      </c>
      <c r="DA111" s="2">
        <f t="array" ref="DA111">IFERROR(INDEX('CAMAGUI DATA UNIFICADA'!$C$2:$T1007,MATCH(1,($A111='CAMAGUI DATA UNIFICADA'!$A$2:$A1007)*($CN$1='CAMAGUI DATA UNIFICADA'!$B$2:$B1007),0),MATCH(DA$2,'CAMAGUI DATA UNIFICADA'!$C$1:$T$1,0)),"")</f>
        <v>3</v>
      </c>
      <c r="DB111" s="2">
        <f t="array" ref="DB111">IFERROR(INDEX('CAMAGUI DATA UNIFICADA'!$C$2:$T1007,MATCH(1,($A111='CAMAGUI DATA UNIFICADA'!$A$2:$A1007)*($CN$1='CAMAGUI DATA UNIFICADA'!$B$2:$B1007),0),MATCH(DB$2,'CAMAGUI DATA UNIFICADA'!$C$1:$T$1,0)),"")</f>
        <v>12.76</v>
      </c>
      <c r="DC111" s="33">
        <f t="array" ref="DC111">IFERROR(INDEX('CAMAGUI DATA UNIFICADA'!$C$2:$T1007,MATCH(1,($A111='CAMAGUI DATA UNIFICADA'!$A$2:$A1007)*($CN$1='CAMAGUI DATA UNIFICADA'!$B$2:$B1007),0),MATCH(DC$2,'CAMAGUI DATA UNIFICADA'!$C$1:$T$1,0)),"")</f>
        <v>4.29456</v>
      </c>
      <c r="DD111" s="60">
        <f t="array" ref="DD111">IFERROR(INDEX('CAMAGUI DATA UNIFICADA'!$C$2:$T1007,MATCH(1,($A111='CAMAGUI DATA UNIFICADA'!$A$2:$A1007)*($CN$1='CAMAGUI DATA UNIFICADA'!$B$2:$B1007),0),MATCH(DD$2,'CAMAGUI DATA UNIFICADA'!$C$1:$T$1,0)),"")</f>
        <v>599.2225992</v>
      </c>
      <c r="DE111" s="140">
        <f t="array" ref="DE111">IFERROR(INDEX('CAMAGUI DATA UNIFICADA'!$C$2:$T1007,MATCH(1,($A111='CAMAGUI DATA UNIFICADA'!$A$2:$A1007)*($CN$1='CAMAGUI DATA UNIFICADA'!$B$2:$B1007),0),MATCH(DE$2,'CAMAGUI DATA UNIFICADA'!$C$1:$T$1,0)),"")</f>
        <v>6.055649792</v>
      </c>
      <c r="DF111" s="138" t="str">
        <f t="array" ref="DF111">IFERROR(INDEX('CAMAGUI DATA UNIFICADA'!$C$2:$T1007,MATCH(1,($A111='CAMAGUI DATA UNIFICADA'!$A$2:$A1007)*($DF$1='CAMAGUI DATA UNIFICADA'!$B$2:$B1007),0),MATCH(DF$2,'CAMAGUI DATA UNIFICADA'!$C$1:$T$1,0)),"")</f>
        <v/>
      </c>
      <c r="DG111" s="2" t="str">
        <f t="array" ref="DG111">IFERROR(INDEX('CAMAGUI DATA UNIFICADA'!$C$2:$T1007,MATCH(1,($A111='CAMAGUI DATA UNIFICADA'!$A$2:$A1007)*($DF$1='CAMAGUI DATA UNIFICADA'!$B$2:$B1007),0),MATCH(DG$2,'CAMAGUI DATA UNIFICADA'!$C$1:$T$1,0)),"")</f>
        <v/>
      </c>
      <c r="DH111" s="2" t="str">
        <f t="array" ref="DH111">IFERROR(INDEX('CAMAGUI DATA UNIFICADA'!$C$2:$T1007,MATCH(1,($A111='CAMAGUI DATA UNIFICADA'!$A$2:$A1007)*($DF$1='CAMAGUI DATA UNIFICADA'!$B$2:$B1007),0),MATCH(DH$2,'CAMAGUI DATA UNIFICADA'!$C$1:$T$1,0)),"")</f>
        <v/>
      </c>
      <c r="DI111" s="2" t="str">
        <f t="array" ref="DI111">IFERROR(INDEX('CAMAGUI DATA UNIFICADA'!$C$2:$T1007,MATCH(1,($A111='CAMAGUI DATA UNIFICADA'!$A$2:$A1007)*($DF$1='CAMAGUI DATA UNIFICADA'!$B$2:$B1007),0),MATCH(DI$2,'CAMAGUI DATA UNIFICADA'!$C$1:$T$1,0)),"")</f>
        <v/>
      </c>
      <c r="DJ111" s="139" t="str">
        <f t="array" ref="DJ111">IFERROR(INDEX('CAMAGUI DATA UNIFICADA'!$C$2:$T1007,MATCH(1,($A111='CAMAGUI DATA UNIFICADA'!$A$2:$A1007)*($DF$1='CAMAGUI DATA UNIFICADA'!$B$2:$B1007),0),MATCH(DJ$2,'CAMAGUI DATA UNIFICADA'!$C$1:$T$1,0)),"")</f>
        <v/>
      </c>
      <c r="DK111" s="2" t="str">
        <f t="array" ref="DK111">IFERROR(INDEX('CAMAGUI DATA UNIFICADA'!$C$2:$T1007,MATCH(1,($A111='CAMAGUI DATA UNIFICADA'!$A$2:$A1007)*($DF$1='CAMAGUI DATA UNIFICADA'!$B$2:$B1007),0),MATCH(DK$2,'CAMAGUI DATA UNIFICADA'!$C$1:$T$1,0)),"")</f>
        <v/>
      </c>
      <c r="DL111" s="2" t="str">
        <f t="array" ref="DL111">IFERROR(INDEX('CAMAGUI DATA UNIFICADA'!$C$2:$T1007,MATCH(1,($A111='CAMAGUI DATA UNIFICADA'!$A$2:$A1007)*($DF$1='CAMAGUI DATA UNIFICADA'!$B$2:$B1007),0),MATCH(DL$2,'CAMAGUI DATA UNIFICADA'!$C$1:$T$1,0)),"")</f>
        <v/>
      </c>
      <c r="DM111" s="33" t="str">
        <f t="array" ref="DM111">IFERROR(INDEX('CAMAGUI DATA UNIFICADA'!$C$2:$T1007,MATCH(1,($A111='CAMAGUI DATA UNIFICADA'!$A$2:$A1007)*($DF$1='CAMAGUI DATA UNIFICADA'!$B$2:$B1007),0),MATCH(DM$2,'CAMAGUI DATA UNIFICADA'!$C$1:$T$1,0)),"")</f>
        <v/>
      </c>
      <c r="DN111" s="60" t="str">
        <f t="array" ref="DN111">IFERROR(INDEX('CAMAGUI DATA UNIFICADA'!$C$2:$T1007,MATCH(1,($A111='CAMAGUI DATA UNIFICADA'!$A$2:$A1007)*($DF$1='CAMAGUI DATA UNIFICADA'!$B$2:$B1007),0),MATCH(DN$2,'CAMAGUI DATA UNIFICADA'!$C$1:$T$1,0)),"")</f>
        <v/>
      </c>
      <c r="DO111" s="33" t="str">
        <f t="array" ref="DO111">IFERROR(INDEX('CAMAGUI DATA UNIFICADA'!$C$2:$T1007,MATCH(1,($A111='CAMAGUI DATA UNIFICADA'!$A$2:$A1007)*($DF$1='CAMAGUI DATA UNIFICADA'!$B$2:$B1007),0),MATCH(DO$2,'CAMAGUI DATA UNIFICADA'!$C$1:$T$1,0)),"")</f>
        <v/>
      </c>
      <c r="DP111" s="23" t="str">
        <f t="array" ref="DP111">IFERROR(INDEX('CAMAGUI DATA UNIFICADA'!$C$2:$T1007,MATCH(1,($A111='CAMAGUI DATA UNIFICADA'!$A$2:$A1007)*($DF$1='CAMAGUI DATA UNIFICADA'!$B$2:$B1007),0),MATCH(DP$2,'CAMAGUI DATA UNIFICADA'!$C$1:$T$1,0)),"")</f>
        <v/>
      </c>
      <c r="DQ111" s="23" t="str">
        <f t="array" ref="DQ111">IFERROR(INDEX('CAMAGUI DATA UNIFICADA'!$C$2:$T1007,MATCH(1,($A111='CAMAGUI DATA UNIFICADA'!$A$2:$A1007)*($DF$1='CAMAGUI DATA UNIFICADA'!$B$2:$B1007),0),MATCH(DQ$2,'CAMAGUI DATA UNIFICADA'!$C$1:$T$1,0)),"")</f>
        <v/>
      </c>
      <c r="DR111" s="2" t="str">
        <f t="array" ref="DR111">IFERROR(INDEX('CAMAGUI DATA UNIFICADA'!$C$2:$T1007,MATCH(1,($A111='CAMAGUI DATA UNIFICADA'!$A$2:$A1007)*($DF$1='CAMAGUI DATA UNIFICADA'!$B$2:$B1007),0),MATCH(DR$2,'CAMAGUI DATA UNIFICADA'!$C$1:$T$1,0)),"")</f>
        <v/>
      </c>
      <c r="DS111" s="2" t="str">
        <f t="array" ref="DS111">IFERROR(INDEX('CAMAGUI DATA UNIFICADA'!$C$2:$T1007,MATCH(1,($A111='CAMAGUI DATA UNIFICADA'!$A$2:$A1007)*($DF$1='CAMAGUI DATA UNIFICADA'!$B$2:$B1007),0),MATCH(DS$2,'CAMAGUI DATA UNIFICADA'!$C$1:$T$1,0)),"")</f>
        <v/>
      </c>
      <c r="DT111" s="2" t="str">
        <f t="array" ref="DT111">IFERROR(INDEX('CAMAGUI DATA UNIFICADA'!$C$2:$T1007,MATCH(1,($A111='CAMAGUI DATA UNIFICADA'!$A$2:$A1007)*($DF$1='CAMAGUI DATA UNIFICADA'!$B$2:$B1007),0),MATCH(DT$2,'CAMAGUI DATA UNIFICADA'!$C$1:$T$1,0)),"")</f>
        <v/>
      </c>
      <c r="DU111" s="33" t="str">
        <f t="array" ref="DU111">IFERROR(INDEX('CAMAGUI DATA UNIFICADA'!$C$2:$T1007,MATCH(1,($A111='CAMAGUI DATA UNIFICADA'!$A$2:$A1007)*($DF$1='CAMAGUI DATA UNIFICADA'!$B$2:$B1007),0),MATCH(DU$2,'CAMAGUI DATA UNIFICADA'!$C$1:$T$1,0)),"")</f>
        <v/>
      </c>
      <c r="DV111" s="60" t="str">
        <f t="array" ref="DV111">IFERROR(INDEX('CAMAGUI DATA UNIFICADA'!$C$2:$T1007,MATCH(1,($A111='CAMAGUI DATA UNIFICADA'!$A$2:$A1007)*($DF$1='CAMAGUI DATA UNIFICADA'!$B$2:$B1007),0),MATCH(DV$2,'CAMAGUI DATA UNIFICADA'!$C$1:$T$1,0)),"")</f>
        <v/>
      </c>
      <c r="DW111" s="140" t="str">
        <f t="array" ref="DW111">IFERROR(INDEX('CAMAGUI DATA UNIFICADA'!$C$2:$T1007,MATCH(1,($A111='CAMAGUI DATA UNIFICADA'!$A$2:$A1007)*($DF$1='CAMAGUI DATA UNIFICADA'!$B$2:$B1007),0),MATCH(DW$2,'CAMAGUI DATA UNIFICADA'!$C$1:$T$1,0)),"")</f>
        <v/>
      </c>
      <c r="DX111" s="144" t="str">
        <f t="array" ref="DX111">IFERROR(INDEX('CAMAGUI DATA UNIFICADA'!$C$2:$T1007,MATCH(1,($A111='CAMAGUI DATA UNIFICADA'!$A$2:$A1007)*($DX$1='CAMAGUI DATA UNIFICADA'!$B$2:$B1007),0),MATCH(DX$2,'CAMAGUI DATA UNIFICADA'!$C$1:$T$1,0)),"")</f>
        <v/>
      </c>
      <c r="DY111" s="60" t="str">
        <f t="array" ref="DY111">IFERROR(INDEX('CAMAGUI DATA UNIFICADA'!$C$2:$T1007,MATCH(1,($A111='CAMAGUI DATA UNIFICADA'!$A$2:$A1007)*($DX$1='CAMAGUI DATA UNIFICADA'!$B$2:$B1007),0),MATCH(DY$2,'CAMAGUI DATA UNIFICADA'!$C$1:$T$1,0)),"")</f>
        <v/>
      </c>
      <c r="DZ111" s="60" t="str">
        <f t="array" ref="DZ111">IFERROR(INDEX('CAMAGUI DATA UNIFICADA'!$C$2:$T1007,MATCH(1,($A111='CAMAGUI DATA UNIFICADA'!$A$2:$A1007)*($DX$1='CAMAGUI DATA UNIFICADA'!$B$2:$B1007),0),MATCH(DZ$2,'CAMAGUI DATA UNIFICADA'!$C$1:$T$1,0)),"")</f>
        <v/>
      </c>
      <c r="EA111" s="60" t="str">
        <f t="array" ref="EA111">IFERROR(INDEX('CAMAGUI DATA UNIFICADA'!$C$2:$T1007,MATCH(1,($A111='CAMAGUI DATA UNIFICADA'!$A$2:$A1007)*($DX$1='CAMAGUI DATA UNIFICADA'!$B$2:$B1007),0),MATCH(EA$2,'CAMAGUI DATA UNIFICADA'!$C$1:$T$1,0)),"")</f>
        <v/>
      </c>
      <c r="EB111" s="60" t="str">
        <f t="array" ref="EB111">IFERROR(INDEX('CAMAGUI DATA UNIFICADA'!$C$2:$T1007,MATCH(1,($A111='CAMAGUI DATA UNIFICADA'!$A$2:$A1007)*($DX$1='CAMAGUI DATA UNIFICADA'!$B$2:$B1007),0),MATCH(EB$2,'CAMAGUI DATA UNIFICADA'!$C$1:$T$1,0)),"")</f>
        <v/>
      </c>
      <c r="EC111" s="60" t="str">
        <f t="array" ref="EC111">IFERROR(INDEX('CAMAGUI DATA UNIFICADA'!$C$2:$T1007,MATCH(1,($A111='CAMAGUI DATA UNIFICADA'!$A$2:$A1007)*($DX$1='CAMAGUI DATA UNIFICADA'!$B$2:$B1007),0),MATCH(EC$2,'CAMAGUI DATA UNIFICADA'!$C$1:$T$1,0)),"")</f>
        <v/>
      </c>
      <c r="ED111" s="60" t="str">
        <f t="array" ref="ED111">IFERROR(INDEX('CAMAGUI DATA UNIFICADA'!$C$2:$T1007,MATCH(1,($A111='CAMAGUI DATA UNIFICADA'!$A$2:$A1007)*($DX$1='CAMAGUI DATA UNIFICADA'!$B$2:$B1007),0),MATCH(ED$2,'CAMAGUI DATA UNIFICADA'!$C$1:$T$1,0)),"")</f>
        <v/>
      </c>
      <c r="EE111" s="60" t="str">
        <f t="array" ref="EE111">IFERROR(INDEX('CAMAGUI DATA UNIFICADA'!$C$2:$T1007,MATCH(1,($A111='CAMAGUI DATA UNIFICADA'!$A$2:$A1007)*($DX$1='CAMAGUI DATA UNIFICADA'!$B$2:$B1007),0),MATCH(EE$2,'CAMAGUI DATA UNIFICADA'!$C$1:$T$1,0)),"")</f>
        <v/>
      </c>
      <c r="EF111" s="60" t="str">
        <f t="array" ref="EF111">IFERROR(INDEX('CAMAGUI DATA UNIFICADA'!$C$2:$T1007,MATCH(1,($A111='CAMAGUI DATA UNIFICADA'!$A$2:$A1007)*($DX$1='CAMAGUI DATA UNIFICADA'!$B$2:$B1007),0),MATCH(EF$2,'CAMAGUI DATA UNIFICADA'!$C$1:$T$1,0)),"")</f>
        <v/>
      </c>
      <c r="EG111" s="60" t="str">
        <f t="array" ref="EG111">IFERROR(INDEX('CAMAGUI DATA UNIFICADA'!$C$2:$T1007,MATCH(1,($A111='CAMAGUI DATA UNIFICADA'!$A$2:$A1007)*($DX$1='CAMAGUI DATA UNIFICADA'!$B$2:$B1007),0),MATCH(EG$2,'CAMAGUI DATA UNIFICADA'!$C$1:$T$1,0)),"")</f>
        <v/>
      </c>
      <c r="EH111" s="60" t="str">
        <f t="array" ref="EH111">IFERROR(INDEX('CAMAGUI DATA UNIFICADA'!$C$2:$T1007,MATCH(1,($A111='CAMAGUI DATA UNIFICADA'!$A$2:$A1007)*($DX$1='CAMAGUI DATA UNIFICADA'!$B$2:$B1007),0),MATCH(EH$2,'CAMAGUI DATA UNIFICADA'!$C$1:$T$1,0)),"")</f>
        <v/>
      </c>
      <c r="EI111" s="60" t="str">
        <f t="array" ref="EI111">IFERROR(INDEX('CAMAGUI DATA UNIFICADA'!$C$2:$T1007,MATCH(1,($A111='CAMAGUI DATA UNIFICADA'!$A$2:$A1007)*($DX$1='CAMAGUI DATA UNIFICADA'!$B$2:$B1007),0),MATCH(EI$2,'CAMAGUI DATA UNIFICADA'!$C$1:$T$1,0)),"")</f>
        <v/>
      </c>
      <c r="EJ111" s="60" t="str">
        <f t="array" ref="EJ111">IFERROR(INDEX('CAMAGUI DATA UNIFICADA'!$C$2:$T1007,MATCH(1,($A111='CAMAGUI DATA UNIFICADA'!$A$2:$A1007)*($DX$1='CAMAGUI DATA UNIFICADA'!$B$2:$B1007),0),MATCH(EJ$2,'CAMAGUI DATA UNIFICADA'!$C$1:$T$1,0)),"")</f>
        <v/>
      </c>
      <c r="EK111" s="60" t="str">
        <f t="array" ref="EK111">IFERROR(INDEX('CAMAGUI DATA UNIFICADA'!$C$2:$T1007,MATCH(1,($A111='CAMAGUI DATA UNIFICADA'!$A$2:$A1007)*($DX$1='CAMAGUI DATA UNIFICADA'!$B$2:$B1007),0),MATCH(EK$2,'CAMAGUI DATA UNIFICADA'!$C$1:$T$1,0)),"")</f>
        <v/>
      </c>
      <c r="EL111" s="60" t="str">
        <f t="array" ref="EL111">IFERROR(INDEX('CAMAGUI DATA UNIFICADA'!$C$2:$T1007,MATCH(1,($A111='CAMAGUI DATA UNIFICADA'!$A$2:$A1007)*($DX$1='CAMAGUI DATA UNIFICADA'!$B$2:$B1007),0),MATCH(EL$2,'CAMAGUI DATA UNIFICADA'!$C$1:$T$1,0)),"")</f>
        <v/>
      </c>
      <c r="EM111" s="60" t="str">
        <f t="array" ref="EM111">IFERROR(INDEX('CAMAGUI DATA UNIFICADA'!$C$2:$T1007,MATCH(1,($A111='CAMAGUI DATA UNIFICADA'!$A$2:$A1007)*($DX$1='CAMAGUI DATA UNIFICADA'!$B$2:$B1007),0),MATCH(EM$2,'CAMAGUI DATA UNIFICADA'!$C$1:$T$1,0)),"")</f>
        <v/>
      </c>
      <c r="EN111" s="60" t="str">
        <f t="array" ref="EN111">IFERROR(INDEX('CAMAGUI DATA UNIFICADA'!$C$2:$T1007,MATCH(1,($A111='CAMAGUI DATA UNIFICADA'!$A$2:$A1007)*($DX$1='CAMAGUI DATA UNIFICADA'!$B$2:$B1007),0),MATCH(EN$2,'CAMAGUI DATA UNIFICADA'!$C$1:$T$1,0)),"")</f>
        <v/>
      </c>
      <c r="EO111" s="140" t="str">
        <f t="array" ref="EO111">IFERROR(INDEX('CAMAGUI DATA UNIFICADA'!$C$2:$T1007,MATCH(1,($A111='CAMAGUI DATA UNIFICADA'!$A$2:$A1007)*($DX$1='CAMAGUI DATA UNIFICADA'!$B$2:$B1007),0),MATCH(EO$2,'CAMAGUI DATA UNIFICADA'!$C$1:$T$1,0)),"")</f>
        <v/>
      </c>
    </row>
    <row r="112">
      <c r="A112" s="137">
        <v>45712.0</v>
      </c>
      <c r="B112" s="138" t="str">
        <f t="array" ref="B112">IFERROR(INDEX('CAMAGUI DATA UNIFICADA'!$C$2:$T1007,MATCH(1,($A112='CAMAGUI DATA UNIFICADA'!$A$2:$A1007)*($B$1='CAMAGUI DATA UNIFICADA'!$B$2:$B1007),0),MATCH(B$2,'CAMAGUI DATA UNIFICADA'!$C$1:$T$1,0)),"")</f>
        <v>CA1220225</v>
      </c>
      <c r="C112" s="2">
        <f t="array" ref="C112">IFERROR(INDEX('CAMAGUI DATA UNIFICADA'!$C$2:$T1007,MATCH(1,($A112='CAMAGUI DATA UNIFICADA'!$A$2:$A1007)*($B$1='CAMAGUI DATA UNIFICADA'!$B$2:$B1007),0),MATCH(C$2,'CAMAGUI DATA UNIFICADA'!$C$1:$T$1,0)),"")</f>
        <v>62</v>
      </c>
      <c r="D112" s="2">
        <f t="array" ref="D112">IFERROR(INDEX('CAMAGUI DATA UNIFICADA'!$C$2:$T1007,MATCH(1,($A112='CAMAGUI DATA UNIFICADA'!$A$2:$A1007)*($B$1='CAMAGUI DATA UNIFICADA'!$B$2:$B1007),0),MATCH(D$2,'CAMAGUI DATA UNIFICADA'!$C$1:$T$1,0)),"")</f>
        <v>112</v>
      </c>
      <c r="E112" s="2" t="str">
        <f t="array" ref="E112">IFERROR(INDEX('CAMAGUI DATA UNIFICADA'!$C$2:$T1007,MATCH(1,($A112='CAMAGUI DATA UNIFICADA'!$A$2:$A1007)*($B$1='CAMAGUI DATA UNIFICADA'!$B$2:$B1007),0),MATCH(E$2,'CAMAGUI DATA UNIFICADA'!$C$1:$T$1,0)),"")</f>
        <v>SKR NW#4</v>
      </c>
      <c r="F112" s="139">
        <f t="array" ref="F112">IFERROR(INDEX('CAMAGUI DATA UNIFICADA'!$C$2:$T1007,MATCH(1,($A112='CAMAGUI DATA UNIFICADA'!$A$2:$A1007)*($B$1='CAMAGUI DATA UNIFICADA'!$B$2:$B1007),0),MATCH(F$2,'CAMAGUI DATA UNIFICADA'!$C$1:$T$1,0)),"")</f>
        <v>150.528</v>
      </c>
      <c r="G112" s="2">
        <f t="array" ref="G112">IFERROR(INDEX('CAMAGUI DATA UNIFICADA'!$C$2:$T1007,MATCH(1,($A112='CAMAGUI DATA UNIFICADA'!$A$2:$A1007)*($B$1='CAMAGUI DATA UNIFICADA'!$B$2:$B1007),0),MATCH(G$2,'CAMAGUI DATA UNIFICADA'!$C$1:$T$1,0)),"")</f>
        <v>0.95</v>
      </c>
      <c r="H112" s="2">
        <f t="array" ref="H112">IFERROR(INDEX('CAMAGUI DATA UNIFICADA'!$C$2:$T1007,MATCH(1,($A112='CAMAGUI DATA UNIFICADA'!$A$2:$A1007)*($B$1='CAMAGUI DATA UNIFICADA'!$B$2:$B1007),0),MATCH(H$2,'CAMAGUI DATA UNIFICADA'!$C$1:$T$1,0)),"")</f>
        <v>0</v>
      </c>
      <c r="I112" s="33">
        <f t="array" ref="I112">IFERROR(INDEX('CAMAGUI DATA UNIFICADA'!$C$2:$T1007,MATCH(1,($A112='CAMAGUI DATA UNIFICADA'!$A$2:$A1007)*($B$1='CAMAGUI DATA UNIFICADA'!$B$2:$B1007),0),MATCH(I$2,'CAMAGUI DATA UNIFICADA'!$C$1:$T$1,0)),"")</f>
        <v>14.2494</v>
      </c>
      <c r="J112" s="60">
        <f t="array" ref="J112">IFERROR(INDEX('CAMAGUI DATA UNIFICADA'!$C$2:$T1007,MATCH(1,($A112='CAMAGUI DATA UNIFICADA'!$A$2:$A1007)*($B$1='CAMAGUI DATA UNIFICADA'!$B$2:$B1007),0),MATCH(J$2,'CAMAGUI DATA UNIFICADA'!$C$1:$T$1,0)),"")</f>
        <v>458006.3574</v>
      </c>
      <c r="K112" s="33" t="str">
        <f t="array" ref="K112">IFERROR(INDEX('CAMAGUI DATA UNIFICADA'!$C$2:$T1007,MATCH(1,($A112='CAMAGUI DATA UNIFICADA'!$A$2:$A1007)*($B$1='CAMAGUI DATA UNIFICADA'!$B$2:$B1007),0),MATCH(K$2,'CAMAGUI DATA UNIFICADA'!$C$1:$T$1,0)),"")</f>
        <v/>
      </c>
      <c r="L112" s="23">
        <f t="array" ref="L112">IFERROR(INDEX('CAMAGUI DATA UNIFICADA'!$C$2:$T1007,MATCH(1,($A112='CAMAGUI DATA UNIFICADA'!$A$2:$A1007)*($B$1='CAMAGUI DATA UNIFICADA'!$B$2:$B1007),0),MATCH(L$2,'CAMAGUI DATA UNIFICADA'!$C$1:$T$1,0)),"")</f>
        <v>0.3816719645</v>
      </c>
      <c r="M112" s="23">
        <f t="array" ref="M112">IFERROR(INDEX('CAMAGUI DATA UNIFICADA'!$C$2:$T1007,MATCH(1,($A112='CAMAGUI DATA UNIFICADA'!$A$2:$A1007)*($B$1='CAMAGUI DATA UNIFICADA'!$B$2:$B1007),0),MATCH(M$2,'CAMAGUI DATA UNIFICADA'!$C$1:$T$1,0)),"")</f>
        <v>0.5</v>
      </c>
      <c r="N112" s="60">
        <f t="array" ref="N112">IFERROR(INDEX('CAMAGUI DATA UNIFICADA'!$C$2:$T1007,MATCH(1,($A112='CAMAGUI DATA UNIFICADA'!$A$2:$A1007)*($B$1='CAMAGUI DATA UNIFICADA'!$B$2:$B1007),0),MATCH(N$2,'CAMAGUI DATA UNIFICADA'!$C$1:$T$1,0)),"")</f>
        <v>73260.07326</v>
      </c>
      <c r="O112" s="2">
        <f t="array" ref="O112">IFERROR(INDEX('CAMAGUI DATA UNIFICADA'!$C$2:$T1007,MATCH(1,($A112='CAMAGUI DATA UNIFICADA'!$A$2:$A1007)*($B$1='CAMAGUI DATA UNIFICADA'!$B$2:$B1007),0),MATCH(O$2,'CAMAGUI DATA UNIFICADA'!$C$1:$T$1,0)),"")</f>
        <v>1.5</v>
      </c>
      <c r="P112" s="2">
        <f t="array" ref="P112">IFERROR(INDEX('CAMAGUI DATA UNIFICADA'!$C$2:$T1007,MATCH(1,($A112='CAMAGUI DATA UNIFICADA'!$A$2:$A1007)*($B$1='CAMAGUI DATA UNIFICADA'!$B$2:$B1007),0),MATCH(P$2,'CAMAGUI DATA UNIFICADA'!$C$1:$T$1,0)),"")</f>
        <v>2.45</v>
      </c>
      <c r="Q112" s="33">
        <f t="array" ref="Q112">IFERROR(INDEX('CAMAGUI DATA UNIFICADA'!$C$2:$T1007,MATCH(1,($A112='CAMAGUI DATA UNIFICADA'!$A$2:$A1007)*($B$1='CAMAGUI DATA UNIFICADA'!$B$2:$B1007),0),MATCH(Q$2,'CAMAGUI DATA UNIFICADA'!$C$1:$T$1,0)),"")</f>
        <v>10.428</v>
      </c>
      <c r="R112" s="60">
        <f t="array" ref="R112">IFERROR(INDEX('CAMAGUI DATA UNIFICADA'!$C$2:$T1007,MATCH(1,($A112='CAMAGUI DATA UNIFICADA'!$A$2:$A1007)*($B$1='CAMAGUI DATA UNIFICADA'!$B$2:$B1007),0),MATCH(R$2,'CAMAGUI DATA UNIFICADA'!$C$1:$T$1,0)),"")</f>
        <v>175.7365555</v>
      </c>
      <c r="S112" s="140">
        <f t="array" ref="S112">IFERROR(INDEX('CAMAGUI DATA UNIFICADA'!$C$2:$T1007,MATCH(1,($A112='CAMAGUI DATA UNIFICADA'!$A$2:$A1007)*($B$1='CAMAGUI DATA UNIFICADA'!$B$2:$B1007),0),MATCH(S$2,'CAMAGUI DATA UNIFICADA'!$C$1:$T$1,0)),"")</f>
        <v>28.43413887</v>
      </c>
      <c r="T112" s="138" t="str">
        <f t="array" ref="T112">IFERROR(INDEX('CAMAGUI DATA UNIFICADA'!$C$2:$T1007,MATCH(1,($A112='CAMAGUI DATA UNIFICADA'!$A$2:$A1007)*($T$1='CAMAGUI DATA UNIFICADA'!$B$2:$B1007),0),MATCH(T$2,'CAMAGUI DATA UNIFICADA'!$C$1:$T$1,0)),"")</f>
        <v>CA2220225</v>
      </c>
      <c r="U112" s="2">
        <f t="array" ref="U112">IFERROR(INDEX('CAMAGUI DATA UNIFICADA'!$C$2:$T1007,MATCH(1,($A112='CAMAGUI DATA UNIFICADA'!$A$2:$A1007)*($T$1='CAMAGUI DATA UNIFICADA'!$B$2:$B1007),0),MATCH(U$2,'CAMAGUI DATA UNIFICADA'!$C$1:$T$1,0)),"")</f>
        <v>37</v>
      </c>
      <c r="V112" s="2">
        <f t="array" ref="V112">IFERROR(INDEX('CAMAGUI DATA UNIFICADA'!$C$2:$T1007,MATCH(1,($A112='CAMAGUI DATA UNIFICADA'!$A$2:$A1007)*($T$1='CAMAGUI DATA UNIFICADA'!$B$2:$B1007),0),MATCH(V$2,'CAMAGUI DATA UNIFICADA'!$C$1:$T$1,0)),"")</f>
        <v>62</v>
      </c>
      <c r="W112" s="2" t="str">
        <f t="array" ref="W112">IFERROR(INDEX('CAMAGUI DATA UNIFICADA'!$C$2:$T1007,MATCH(1,($A112='CAMAGUI DATA UNIFICADA'!$A$2:$A1007)*($T$1='CAMAGUI DATA UNIFICADA'!$B$2:$B1007),0),MATCH(W$2,'CAMAGUI DATA UNIFICADA'!$C$1:$T$1,0)),"")</f>
        <v>SKR NW#4</v>
      </c>
      <c r="X112" s="139">
        <f t="array" ref="X112">IFERROR(INDEX('CAMAGUI DATA UNIFICADA'!$C$2:$T1007,MATCH(1,($A112='CAMAGUI DATA UNIFICADA'!$A$2:$A1007)*($T$1='CAMAGUI DATA UNIFICADA'!$B$2:$B1007),0),MATCH(X$2,'CAMAGUI DATA UNIFICADA'!$C$1:$T$1,0)),"")</f>
        <v>83.328</v>
      </c>
      <c r="Y112" s="2">
        <f t="array" ref="Y112">IFERROR(INDEX('CAMAGUI DATA UNIFICADA'!$C$2:$T1007,MATCH(1,($A112='CAMAGUI DATA UNIFICADA'!$A$2:$A1007)*($T$1='CAMAGUI DATA UNIFICADA'!$B$2:$B1007),0),MATCH(Y$2,'CAMAGUI DATA UNIFICADA'!$C$1:$T$1,0)),"")</f>
        <v>0.6</v>
      </c>
      <c r="Z112" s="2">
        <f t="array" ref="Z112">IFERROR(INDEX('CAMAGUI DATA UNIFICADA'!$C$2:$T1007,MATCH(1,($A112='CAMAGUI DATA UNIFICADA'!$A$2:$A1007)*($T$1='CAMAGUI DATA UNIFICADA'!$B$2:$B1007),0),MATCH(Z$2,'CAMAGUI DATA UNIFICADA'!$C$1:$T$1,0)),"")</f>
        <v>0</v>
      </c>
      <c r="AA112" s="2">
        <f t="array" ref="AA112">IFERROR(INDEX('CAMAGUI DATA UNIFICADA'!$C$2:$T1007,MATCH(1,($A112='CAMAGUI DATA UNIFICADA'!$A$2:$A1007)*($T$1='CAMAGUI DATA UNIFICADA'!$B$2:$B1007),0),MATCH(AA$2,'CAMAGUI DATA UNIFICADA'!$C$1:$T$1,0)),"")</f>
        <v>15.1272</v>
      </c>
      <c r="AB112" s="60">
        <f t="array" ref="AB112">IFERROR(INDEX('CAMAGUI DATA UNIFICADA'!$C$2:$T1007,MATCH(1,($A112='CAMAGUI DATA UNIFICADA'!$A$2:$A1007)*($T$1='CAMAGUI DATA UNIFICADA'!$B$2:$B1007),0),MATCH(AB$2,'CAMAGUI DATA UNIFICADA'!$C$1:$T$1,0)),"")</f>
        <v>407654.2035</v>
      </c>
      <c r="AC112" s="33" t="str">
        <f t="array" ref="AC112">IFERROR(INDEX('CAMAGUI DATA UNIFICADA'!$C$2:$T1007,MATCH(1,($A112='CAMAGUI DATA UNIFICADA'!$A$2:$A1007)*($T$1='CAMAGUI DATA UNIFICADA'!$B$2:$B1007),0),MATCH(AC$2,'CAMAGUI DATA UNIFICADA'!$C$1:$T$1,0)),"")</f>
        <v/>
      </c>
      <c r="AD112" s="23">
        <f t="array" ref="AD112">IFERROR(INDEX('CAMAGUI DATA UNIFICADA'!$C$2:$T1007,MATCH(1,($A112='CAMAGUI DATA UNIFICADA'!$A$2:$A1007)*($T$1='CAMAGUI DATA UNIFICADA'!$B$2:$B1007),0),MATCH(AD$2,'CAMAGUI DATA UNIFICADA'!$C$1:$T$1,0)),"")</f>
        <v>0.4795931805</v>
      </c>
      <c r="AE112" s="23">
        <f t="array" ref="AE112">IFERROR(INDEX('CAMAGUI DATA UNIFICADA'!$C$2:$T1007,MATCH(1,($A112='CAMAGUI DATA UNIFICADA'!$A$2:$A1007)*($T$1='CAMAGUI DATA UNIFICADA'!$B$2:$B1007),0),MATCH(AE$2,'CAMAGUI DATA UNIFICADA'!$C$1:$T$1,0)),"")</f>
        <v>0.5</v>
      </c>
      <c r="AF112" s="60">
        <f t="array" ref="AF112">IFERROR(INDEX('CAMAGUI DATA UNIFICADA'!$C$2:$T1007,MATCH(1,($A112='CAMAGUI DATA UNIFICADA'!$A$2:$A1007)*($T$1='CAMAGUI DATA UNIFICADA'!$B$2:$B1007),0),MATCH(AF$2,'CAMAGUI DATA UNIFICADA'!$C$1:$T$1,0)),"")</f>
        <v>70833.33333</v>
      </c>
      <c r="AG112" s="2">
        <f t="array" ref="AG112">IFERROR(INDEX('CAMAGUI DATA UNIFICADA'!$C$2:$T1007,MATCH(1,($A112='CAMAGUI DATA UNIFICADA'!$A$2:$A1007)*($T$1='CAMAGUI DATA UNIFICADA'!$B$2:$B1007),0),MATCH(AG$2,'CAMAGUI DATA UNIFICADA'!$C$1:$T$1,0)),"")</f>
        <v>1.9</v>
      </c>
      <c r="AH112" s="2">
        <f t="array" ref="AH112">IFERROR(INDEX('CAMAGUI DATA UNIFICADA'!$C$2:$T1007,MATCH(1,($A112='CAMAGUI DATA UNIFICADA'!$A$2:$A1007)*($T$1='CAMAGUI DATA UNIFICADA'!$B$2:$B1007),0),MATCH(AH$2,'CAMAGUI DATA UNIFICADA'!$C$1:$T$1,0)),"")</f>
        <v>2.5</v>
      </c>
      <c r="AI112" s="33">
        <f t="array" ref="AI112">IFERROR(INDEX('CAMAGUI DATA UNIFICADA'!$C$2:$T1007,MATCH(1,($A112='CAMAGUI DATA UNIFICADA'!$A$2:$A1007)*($T$1='CAMAGUI DATA UNIFICADA'!$B$2:$B1007),0),MATCH(AI$2,'CAMAGUI DATA UNIFICADA'!$C$1:$T$1,0)),"")</f>
        <v>10.356</v>
      </c>
      <c r="AJ112" s="60">
        <f t="array" ref="AJ112">IFERROR(INDEX('CAMAGUI DATA UNIFICADA'!$C$2:$T1007,MATCH(1,($A112='CAMAGUI DATA UNIFICADA'!$A$2:$A1007)*($T$1='CAMAGUI DATA UNIFICADA'!$B$2:$B1007),0),MATCH(AJ$2,'CAMAGUI DATA UNIFICADA'!$C$1:$T$1,0)),"")</f>
        <v>131.1681145</v>
      </c>
      <c r="AK112" s="140">
        <f t="array" ref="AK112">IFERROR(INDEX('CAMAGUI DATA UNIFICADA'!$C$2:$T1007,MATCH(1,($A112='CAMAGUI DATA UNIFICADA'!$A$2:$A1007)*($T$1='CAMAGUI DATA UNIFICADA'!$B$2:$B1007),0),MATCH(AK$2,'CAMAGUI DATA UNIFICADA'!$C$1:$T$1,0)),"")</f>
        <v>23.54202863</v>
      </c>
      <c r="AL112" s="138" t="str">
        <f t="array" ref="AL112">IFERROR(INDEX('CAMAGUI DATA UNIFICADA'!$C$2:$T1007,MATCH(1,($A112='CAMAGUI DATA UNIFICADA'!$A$2:$A1007)*($AL$1='CAMAGUI DATA UNIFICADA'!$B$2:$B1007),0),MATCH(AL$2,'CAMAGUI DATA UNIFICADA'!$C$1:$T$1,0)),"")</f>
        <v>CA3220225</v>
      </c>
      <c r="AM112" s="2">
        <f t="array" ref="AM112">IFERROR(INDEX('CAMAGUI DATA UNIFICADA'!$C$2:$T1007,MATCH(1,($A112='CAMAGUI DATA UNIFICADA'!$A$2:$A1007)*($AL$1='CAMAGUI DATA UNIFICADA'!$B$2:$B1007),0),MATCH(AM$2,'CAMAGUI DATA UNIFICADA'!$C$1:$T$1,0)),"")</f>
        <v>50</v>
      </c>
      <c r="AN112" s="2">
        <f t="array" ref="AN112">IFERROR(INDEX('CAMAGUI DATA UNIFICADA'!$C$2:$T1007,MATCH(1,($A112='CAMAGUI DATA UNIFICADA'!$A$2:$A1007)*($AL$1='CAMAGUI DATA UNIFICADA'!$B$2:$B1007),0),MATCH(AN$2,'CAMAGUI DATA UNIFICADA'!$C$1:$T$1,0)),"")</f>
        <v>88</v>
      </c>
      <c r="AO112" s="2" t="str">
        <f t="array" ref="AO112">IFERROR(INDEX('CAMAGUI DATA UNIFICADA'!$C$2:$T1007,MATCH(1,($A112='CAMAGUI DATA UNIFICADA'!$A$2:$A1007)*($AL$1='CAMAGUI DATA UNIFICADA'!$B$2:$B1007),0),MATCH(AO$2,'CAMAGUI DATA UNIFICADA'!$C$1:$T$1,0)),"")</f>
        <v>SKR NW#4</v>
      </c>
      <c r="AP112" s="139">
        <f t="array" ref="AP112">IFERROR(INDEX('CAMAGUI DATA UNIFICADA'!$C$2:$T1007,MATCH(1,($A112='CAMAGUI DATA UNIFICADA'!$A$2:$A1007)*($AL$1='CAMAGUI DATA UNIFICADA'!$B$2:$B1007),0),MATCH(AP$2,'CAMAGUI DATA UNIFICADA'!$C$1:$T$1,0)),"")</f>
        <v>118.272</v>
      </c>
      <c r="AQ112" s="2">
        <f t="array" ref="AQ112">IFERROR(INDEX('CAMAGUI DATA UNIFICADA'!$C$2:$T1007,MATCH(1,($A112='CAMAGUI DATA UNIFICADA'!$A$2:$A1007)*($AL$1='CAMAGUI DATA UNIFICADA'!$B$2:$B1007),0),MATCH(AQ$2,'CAMAGUI DATA UNIFICADA'!$C$1:$T$1,0)),"")</f>
        <v>0.8</v>
      </c>
      <c r="AR112" s="2">
        <f t="array" ref="AR112">IFERROR(INDEX('CAMAGUI DATA UNIFICADA'!$C$2:$T1007,MATCH(1,($A112='CAMAGUI DATA UNIFICADA'!$A$2:$A1007)*($AL$1='CAMAGUI DATA UNIFICADA'!$B$2:$B1007),0),MATCH(AR$2,'CAMAGUI DATA UNIFICADA'!$C$1:$T$1,0)),"")</f>
        <v>0</v>
      </c>
      <c r="AS112" s="33">
        <f t="array" ref="AS112">IFERROR(INDEX('CAMAGUI DATA UNIFICADA'!$C$2:$T1007,MATCH(1,($A112='CAMAGUI DATA UNIFICADA'!$A$2:$A1007)*($AL$1='CAMAGUI DATA UNIFICADA'!$B$2:$B1007),0),MATCH(AS$2,'CAMAGUI DATA UNIFICADA'!$C$1:$T$1,0)),"")</f>
        <v>14.6256</v>
      </c>
      <c r="AT112" s="60">
        <f t="array" ref="AT112">IFERROR(INDEX('CAMAGUI DATA UNIFICADA'!$C$2:$T1007,MATCH(1,($A112='CAMAGUI DATA UNIFICADA'!$A$2:$A1007)*($AL$1='CAMAGUI DATA UNIFICADA'!$B$2:$B1007),0),MATCH(AT$2,'CAMAGUI DATA UNIFICADA'!$C$1:$T$1,0)),"")</f>
        <v>427332.8957</v>
      </c>
      <c r="AU112" s="33" t="str">
        <f t="array" ref="AU112">IFERROR(INDEX('CAMAGUI DATA UNIFICADA'!$C$2:$T1007,MATCH(1,($A112='CAMAGUI DATA UNIFICADA'!$A$2:$A1007)*($AL$1='CAMAGUI DATA UNIFICADA'!$B$2:$B1007),0),MATCH(AU$2,'CAMAGUI DATA UNIFICADA'!$C$1:$T$1,0)),"")</f>
        <v/>
      </c>
      <c r="AV112" s="23">
        <f t="array" ref="AV112">IFERROR(INDEX('CAMAGUI DATA UNIFICADA'!$C$2:$T1007,MATCH(1,($A112='CAMAGUI DATA UNIFICADA'!$A$2:$A1007)*($AL$1='CAMAGUI DATA UNIFICADA'!$B$2:$B1007),0),MATCH(AV$2,'CAMAGUI DATA UNIFICADA'!$C$1:$T$1,0)),"")</f>
        <v>0.4069837102</v>
      </c>
      <c r="AW112" s="23">
        <f t="array" ref="AW112">IFERROR(INDEX('CAMAGUI DATA UNIFICADA'!$C$2:$T1007,MATCH(1,($A112='CAMAGUI DATA UNIFICADA'!$A$2:$A1007)*($AL$1='CAMAGUI DATA UNIFICADA'!$B$2:$B1007),0),MATCH(AW$2,'CAMAGUI DATA UNIFICADA'!$C$1:$T$1,0)),"")</f>
        <v>0.5</v>
      </c>
      <c r="AX112" s="60">
        <f t="array" ref="AX112">IFERROR(INDEX('CAMAGUI DATA UNIFICADA'!$C$2:$T1007,MATCH(1,($A112='CAMAGUI DATA UNIFICADA'!$A$2:$A1007)*($AL$1='CAMAGUI DATA UNIFICADA'!$B$2:$B1007),0),MATCH(AX$2,'CAMAGUI DATA UNIFICADA'!$C$1:$T$1,0)),"")</f>
        <v>75000</v>
      </c>
      <c r="AY112" s="2">
        <f t="array" ref="AY112">IFERROR(INDEX('CAMAGUI DATA UNIFICADA'!$C$2:$T1007,MATCH(1,($A112='CAMAGUI DATA UNIFICADA'!$A$2:$A1007)*($AL$1='CAMAGUI DATA UNIFICADA'!$B$2:$B1007),0),MATCH(AY$2,'CAMAGUI DATA UNIFICADA'!$C$1:$T$1,0)),"")</f>
        <v>1.7</v>
      </c>
      <c r="AZ112" s="2">
        <f t="array" ref="AZ112">IFERROR(INDEX('CAMAGUI DATA UNIFICADA'!$C$2:$T1007,MATCH(1,($A112='CAMAGUI DATA UNIFICADA'!$A$2:$A1007)*($AL$1='CAMAGUI DATA UNIFICADA'!$B$2:$B1007),0),MATCH(AZ$2,'CAMAGUI DATA UNIFICADA'!$C$1:$T$1,0)),"")</f>
        <v>2.5</v>
      </c>
      <c r="BA112" s="33">
        <f t="array" ref="BA112">IFERROR(INDEX('CAMAGUI DATA UNIFICADA'!$C$2:$T1007,MATCH(1,($A112='CAMAGUI DATA UNIFICADA'!$A$2:$A1007)*($AL$1='CAMAGUI DATA UNIFICADA'!$B$2:$B1007),0),MATCH(BA$2,'CAMAGUI DATA UNIFICADA'!$C$1:$T$1,0)),"")</f>
        <v>10.356</v>
      </c>
      <c r="BB112" s="60">
        <f t="array" ref="BB112">IFERROR(INDEX('CAMAGUI DATA UNIFICADA'!$C$2:$T1007,MATCH(1,($A112='CAMAGUI DATA UNIFICADA'!$A$2:$A1007)*($AL$1='CAMAGUI DATA UNIFICADA'!$B$2:$B1007),0),MATCH(BB$2,'CAMAGUI DATA UNIFICADA'!$C$1:$T$1,0)),"")</f>
        <v>158.84185</v>
      </c>
      <c r="BC112" s="140">
        <f t="array" ref="BC112">IFERROR(INDEX('CAMAGUI DATA UNIFICADA'!$C$2:$T1007,MATCH(1,($A112='CAMAGUI DATA UNIFICADA'!$A$2:$A1007)*($AL$1='CAMAGUI DATA UNIFICADA'!$B$2:$B1007),0),MATCH(BC$2,'CAMAGUI DATA UNIFICADA'!$C$1:$T$1,0)),"")</f>
        <v>27.21046251</v>
      </c>
      <c r="BD112" s="138" t="str">
        <f t="array" ref="BD112">IFERROR(INDEX('CAMAGUI DATA UNIFICADA'!$C$2:$T1007,MATCH(1,($A112='CAMAGUI DATA UNIFICADA'!$A$2:$A1007)*($BD$1='CAMAGUI DATA UNIFICADA'!$B$2:$B1007),0),MATCH(BD$2,'CAMAGUI DATA UNIFICADA'!$C$1:$T$1,0)),"")</f>
        <v>CA4240125</v>
      </c>
      <c r="BE112" s="2">
        <f t="array" ref="BE112">IFERROR(INDEX('CAMAGUI DATA UNIFICADA'!$C$2:$T1007,MATCH(1,($A112='CAMAGUI DATA UNIFICADA'!$A$2:$A1007)*($BD$1='CAMAGUI DATA UNIFICADA'!$B$2:$B1007),0),MATCH(BE$2,'CAMAGUI DATA UNIFICADA'!$C$1:$T$1,0)),"")</f>
        <v>425</v>
      </c>
      <c r="BF112" s="2">
        <f t="array" ref="BF112">IFERROR(INDEX('CAMAGUI DATA UNIFICADA'!$C$2:$T1007,MATCH(1,($A112='CAMAGUI DATA UNIFICADA'!$A$2:$A1007)*($BD$1='CAMAGUI DATA UNIFICADA'!$B$2:$B1007),0),MATCH(BF$2,'CAMAGUI DATA UNIFICADA'!$C$1:$T$1,0)),"")</f>
        <v>2638</v>
      </c>
      <c r="BG112" s="2" t="str">
        <f t="array" ref="BG112">IFERROR(INDEX('CAMAGUI DATA UNIFICADA'!$C$2:$T1007,MATCH(1,($A112='CAMAGUI DATA UNIFICADA'!$A$2:$A1007)*($BD$1='CAMAGUI DATA UNIFICADA'!$B$2:$B1007),0),MATCH(BG$2,'CAMAGUI DATA UNIFICADA'!$C$1:$T$1,0)),"")</f>
        <v>SKR MAST E AD</v>
      </c>
      <c r="BH112" s="139">
        <f t="array" ref="BH112">IFERROR(INDEX('CAMAGUI DATA UNIFICADA'!$C$2:$T1007,MATCH(1,($A112='CAMAGUI DATA UNIFICADA'!$A$2:$A1007)*($BD$1='CAMAGUI DATA UNIFICADA'!$B$2:$B1007),0),MATCH(BH$2,'CAMAGUI DATA UNIFICADA'!$C$1:$T$1,0)),"")</f>
        <v>2700.2568</v>
      </c>
      <c r="BI112" s="2">
        <f t="array" ref="BI112">IFERROR(INDEX('CAMAGUI DATA UNIFICADA'!$C$2:$T1007,MATCH(1,($A112='CAMAGUI DATA UNIFICADA'!$A$2:$A1007)*($BD$1='CAMAGUI DATA UNIFICADA'!$B$2:$B1007),0),MATCH(BI$2,'CAMAGUI DATA UNIFICADA'!$C$1:$T$1,0)),"")</f>
        <v>12.82</v>
      </c>
      <c r="BJ112" s="2">
        <f t="array" ref="BJ112">IFERROR(INDEX('CAMAGUI DATA UNIFICADA'!$C$2:$T1007,MATCH(1,($A112='CAMAGUI DATA UNIFICADA'!$A$2:$A1007)*($BD$1='CAMAGUI DATA UNIFICADA'!$B$2:$B1007),0),MATCH(BJ$2,'CAMAGUI DATA UNIFICADA'!$C$1:$T$1,0)),"")</f>
        <v>3.11</v>
      </c>
      <c r="BK112" s="33">
        <f t="array" ref="BK112">IFERROR(INDEX('CAMAGUI DATA UNIFICADA'!$C$2:$T1007,MATCH(1,($A112='CAMAGUI DATA UNIFICADA'!$A$2:$A1007)*($BD$1='CAMAGUI DATA UNIFICADA'!$B$2:$B1007),0),MATCH(BK$2,'CAMAGUI DATA UNIFICADA'!$C$1:$T$1,0)),"")</f>
        <v>4.28592</v>
      </c>
      <c r="BL112" s="60">
        <f t="array" ref="BL112">IFERROR(INDEX('CAMAGUI DATA UNIFICADA'!$C$2:$T1007,MATCH(1,($A112='CAMAGUI DATA UNIFICADA'!$A$2:$A1007)*($BD$1='CAMAGUI DATA UNIFICADA'!$B$2:$B1007),0),MATCH(BL$2,'CAMAGUI DATA UNIFICADA'!$C$1:$T$1,0)),"")</f>
        <v>773493.8135</v>
      </c>
      <c r="BM112" s="33">
        <f t="array" ref="BM112">IFERROR(INDEX('CAMAGUI DATA UNIFICADA'!$C$2:$T1007,MATCH(1,($A112='CAMAGUI DATA UNIFICADA'!$A$2:$A1007)*($BD$1='CAMAGUI DATA UNIFICADA'!$B$2:$B1007),0),MATCH(BM$2,'CAMAGUI DATA UNIFICADA'!$C$1:$T$1,0)),"")</f>
        <v>1.211759302</v>
      </c>
      <c r="BN112" s="23">
        <f t="array" ref="BN112">IFERROR(INDEX('CAMAGUI DATA UNIFICADA'!$C$2:$T1007,MATCH(1,($A112='CAMAGUI DATA UNIFICADA'!$A$2:$A1007)*($BD$1='CAMAGUI DATA UNIFICADA'!$B$2:$B1007),0),MATCH(BN$2,'CAMAGUI DATA UNIFICADA'!$C$1:$T$1,0)),"")</f>
        <v>0.9668672669</v>
      </c>
      <c r="BO112" s="23">
        <f t="array" ref="BO112">IFERROR(INDEX('CAMAGUI DATA UNIFICADA'!$C$2:$T1007,MATCH(1,($A112='CAMAGUI DATA UNIFICADA'!$A$2:$A1007)*($BD$1='CAMAGUI DATA UNIFICADA'!$B$2:$B1007),0),MATCH(BO$2,'CAMAGUI DATA UNIFICADA'!$C$1:$T$1,0)),"")</f>
        <v>0.875</v>
      </c>
      <c r="BP112" s="60">
        <f t="array" ref="BP112">IFERROR(INDEX('CAMAGUI DATA UNIFICADA'!$C$2:$T1007,MATCH(1,($A112='CAMAGUI DATA UNIFICADA'!$A$2:$A1007)*($BD$1='CAMAGUI DATA UNIFICADA'!$B$2:$B1007),0),MATCH(BP$2,'CAMAGUI DATA UNIFICADA'!$C$1:$T$1,0)),"")</f>
        <v>145833.3333</v>
      </c>
      <c r="BQ112" s="2">
        <f t="array" ref="BQ112">IFERROR(INDEX('CAMAGUI DATA UNIFICADA'!$C$2:$T1007,MATCH(1,($A112='CAMAGUI DATA UNIFICADA'!$A$2:$A1007)*($BD$1='CAMAGUI DATA UNIFICADA'!$B$2:$B1007),0),MATCH(BQ$2,'CAMAGUI DATA UNIFICADA'!$C$1:$T$1,0)),"")</f>
        <v>3</v>
      </c>
      <c r="BR112" s="2">
        <f t="array" ref="BR112">IFERROR(INDEX('CAMAGUI DATA UNIFICADA'!$C$2:$T1007,MATCH(1,($A112='CAMAGUI DATA UNIFICADA'!$A$2:$A1007)*($BD$1='CAMAGUI DATA UNIFICADA'!$B$2:$B1007),0),MATCH(BR$2,'CAMAGUI DATA UNIFICADA'!$C$1:$T$1,0)),"")</f>
        <v>15.82</v>
      </c>
      <c r="BS112" s="33">
        <f t="array" ref="BS112">IFERROR(INDEX('CAMAGUI DATA UNIFICADA'!$C$2:$T1007,MATCH(1,($A112='CAMAGUI DATA UNIFICADA'!$A$2:$A1007)*($BD$1='CAMAGUI DATA UNIFICADA'!$B$2:$B1007),0),MATCH(BS$2,'CAMAGUI DATA UNIFICADA'!$C$1:$T$1,0)),"")</f>
        <v>3.8256</v>
      </c>
      <c r="BT112" s="60">
        <f t="array" ref="BT112">IFERROR(INDEX('CAMAGUI DATA UNIFICADA'!$C$2:$T1007,MATCH(1,($A112='CAMAGUI DATA UNIFICADA'!$A$2:$A1007)*($BD$1='CAMAGUI DATA UNIFICADA'!$B$2:$B1007),0),MATCH(BT$2,'CAMAGUI DATA UNIFICADA'!$C$1:$T$1,0)),"")</f>
        <v>441.1510411</v>
      </c>
      <c r="BU112" s="140">
        <f t="array" ref="BU112">IFERROR(INDEX('CAMAGUI DATA UNIFICADA'!$C$2:$T1007,MATCH(1,($A112='CAMAGUI DATA UNIFICADA'!$A$2:$A1007)*($BD$1='CAMAGUI DATA UNIFICADA'!$B$2:$B1007),0),MATCH(BU$2,'CAMAGUI DATA UNIFICADA'!$C$1:$T$1,0)),"")</f>
        <v>4.037760271</v>
      </c>
      <c r="BV112" s="138" t="str">
        <f t="array" ref="BV112">IFERROR(INDEX('CAMAGUI DATA UNIFICADA'!$C$2:$T1007,MATCH(1,($A112='CAMAGUI DATA UNIFICADA'!$A$2:$A1007)*($BV$1='CAMAGUI DATA UNIFICADA'!$B$2:$B1007),0),MATCH(BV$2,'CAMAGUI DATA UNIFICADA'!$C$1:$T$1,0)),"")</f>
        <v>CA5240125</v>
      </c>
      <c r="BW112" s="2">
        <f t="array" ref="BW112">IFERROR(INDEX('CAMAGUI DATA UNIFICADA'!$C$2:$T1007,MATCH(1,($A112='CAMAGUI DATA UNIFICADA'!$A$2:$A1007)*($BV$1='CAMAGUI DATA UNIFICADA'!$B$2:$B1007),0),MATCH(BW$2,'CAMAGUI DATA UNIFICADA'!$C$1:$T$1,0)),"")</f>
        <v>400</v>
      </c>
      <c r="BX112" s="2">
        <f t="array" ref="BX112">IFERROR(INDEX('CAMAGUI DATA UNIFICADA'!$C$2:$T1007,MATCH(1,($A112='CAMAGUI DATA UNIFICADA'!$A$2:$A1007)*($BV$1='CAMAGUI DATA UNIFICADA'!$B$2:$B1007),0),MATCH(BX$2,'CAMAGUI DATA UNIFICADA'!$C$1:$T$1,0)),"")</f>
        <v>2463</v>
      </c>
      <c r="BY112" s="2" t="str">
        <f t="array" ref="BY112">IFERROR(INDEX('CAMAGUI DATA UNIFICADA'!$C$2:$T1007,MATCH(1,($A112='CAMAGUI DATA UNIFICADA'!$A$2:$A1007)*($BV$1='CAMAGUI DATA UNIFICADA'!$B$2:$B1007),0),MATCH(BY$2,'CAMAGUI DATA UNIFICADA'!$C$1:$T$1,0)),"")</f>
        <v>SKR MAST E AD</v>
      </c>
      <c r="BZ112" s="139">
        <f t="array" ref="BZ112">IFERROR(INDEX('CAMAGUI DATA UNIFICADA'!$C$2:$T1007,MATCH(1,($A112='CAMAGUI DATA UNIFICADA'!$A$2:$A1007)*($BV$1='CAMAGUI DATA UNIFICADA'!$B$2:$B1007),0),MATCH(BZ$2,'CAMAGUI DATA UNIFICADA'!$C$1:$T$1,0)),"")</f>
        <v>2521.1268</v>
      </c>
      <c r="CA112" s="2">
        <f t="array" ref="CA112">IFERROR(INDEX('CAMAGUI DATA UNIFICADA'!$C$2:$T1007,MATCH(1,($A112='CAMAGUI DATA UNIFICADA'!$A$2:$A1007)*($BV$1='CAMAGUI DATA UNIFICADA'!$B$2:$B1007),0),MATCH(CA$2,'CAMAGUI DATA UNIFICADA'!$C$1:$T$1,0)),"")</f>
        <v>13.38</v>
      </c>
      <c r="CB112" s="2">
        <f t="array" ref="CB112">IFERROR(INDEX('CAMAGUI DATA UNIFICADA'!$C$2:$T1007,MATCH(1,($A112='CAMAGUI DATA UNIFICADA'!$A$2:$A1007)*($BV$1='CAMAGUI DATA UNIFICADA'!$B$2:$B1007),0),MATCH(CB$2,'CAMAGUI DATA UNIFICADA'!$C$1:$T$1,0)),"")</f>
        <v>3.83</v>
      </c>
      <c r="CC112" s="33">
        <f t="array" ref="CC112">IFERROR(INDEX('CAMAGUI DATA UNIFICADA'!$C$2:$T1007,MATCH(1,($A112='CAMAGUI DATA UNIFICADA'!$A$2:$A1007)*($BV$1='CAMAGUI DATA UNIFICADA'!$B$2:$B1007),0),MATCH(CC$2,'CAMAGUI DATA UNIFICADA'!$C$1:$T$1,0)),"")</f>
        <v>4.18872</v>
      </c>
      <c r="CD112" s="60">
        <f t="array" ref="CD112">IFERROR(INDEX('CAMAGUI DATA UNIFICADA'!$C$2:$T1007,MATCH(1,($A112='CAMAGUI DATA UNIFICADA'!$A$2:$A1007)*($BV$1='CAMAGUI DATA UNIFICADA'!$B$2:$B1007),0),MATCH(CD$2,'CAMAGUI DATA UNIFICADA'!$C$1:$T$1,0)),"")</f>
        <v>713711.2583</v>
      </c>
      <c r="CE112" s="33">
        <f t="array" ref="CE112">IFERROR(INDEX('CAMAGUI DATA UNIFICADA'!$C$2:$T1007,MATCH(1,($A112='CAMAGUI DATA UNIFICADA'!$A$2:$A1007)*($BV$1='CAMAGUI DATA UNIFICADA'!$B$2:$B1007),0),MATCH(CE$2,'CAMAGUI DATA UNIFICADA'!$C$1:$T$1,0)),"")</f>
        <v>1.013723649</v>
      </c>
      <c r="CF112" s="23">
        <f t="array" ref="CF112">IFERROR(INDEX('CAMAGUI DATA UNIFICADA'!$C$2:$T1007,MATCH(1,($A112='CAMAGUI DATA UNIFICADA'!$A$2:$A1007)*($BV$1='CAMAGUI DATA UNIFICADA'!$B$2:$B1007),0),MATCH(CF$2,'CAMAGUI DATA UNIFICADA'!$C$1:$T$1,0)),"")</f>
        <v>0.9844293218</v>
      </c>
      <c r="CG112" s="23">
        <f t="array" ref="CG112">IFERROR(INDEX('CAMAGUI DATA UNIFICADA'!$C$2:$T1007,MATCH(1,($A112='CAMAGUI DATA UNIFICADA'!$A$2:$A1007)*($BV$1='CAMAGUI DATA UNIFICADA'!$B$2:$B1007),0),MATCH(CG$2,'CAMAGUI DATA UNIFICADA'!$C$1:$T$1,0)),"")</f>
        <v>0.875</v>
      </c>
      <c r="CH112" s="60">
        <f t="array" ref="CH112">IFERROR(INDEX('CAMAGUI DATA UNIFICADA'!$C$2:$T1007,MATCH(1,($A112='CAMAGUI DATA UNIFICADA'!$A$2:$A1007)*($BV$1='CAMAGUI DATA UNIFICADA'!$B$2:$B1007),0),MATCH(CH$2,'CAMAGUI DATA UNIFICADA'!$C$1:$T$1,0)),"")</f>
        <v>151041.6667</v>
      </c>
      <c r="CI112" s="2">
        <f t="array" ref="CI112">IFERROR(INDEX('CAMAGUI DATA UNIFICADA'!$C$2:$T1007,MATCH(1,($A112='CAMAGUI DATA UNIFICADA'!$A$2:$A1007)*($BV$1='CAMAGUI DATA UNIFICADA'!$B$2:$B1007),0),MATCH(CI$2,'CAMAGUI DATA UNIFICADA'!$C$1:$T$1,0)),"")</f>
        <v>3</v>
      </c>
      <c r="CJ112" s="2">
        <f t="array" ref="CJ112">IFERROR(INDEX('CAMAGUI DATA UNIFICADA'!$C$2:$T1007,MATCH(1,($A112='CAMAGUI DATA UNIFICADA'!$A$2:$A1007)*($BV$1='CAMAGUI DATA UNIFICADA'!$B$2:$B1007),0),MATCH(CJ$2,'CAMAGUI DATA UNIFICADA'!$C$1:$T$1,0)),"")</f>
        <v>16.38</v>
      </c>
      <c r="CK112" s="33">
        <f t="array" ref="CK112">IFERROR(INDEX('CAMAGUI DATA UNIFICADA'!$C$2:$T1007,MATCH(1,($A112='CAMAGUI DATA UNIFICADA'!$A$2:$A1007)*($BV$1='CAMAGUI DATA UNIFICADA'!$B$2:$B1007),0),MATCH(CK$2,'CAMAGUI DATA UNIFICADA'!$C$1:$T$1,0)),"")</f>
        <v>3.74184</v>
      </c>
      <c r="CL112" s="60">
        <f t="array" ref="CL112">IFERROR(INDEX('CAMAGUI DATA UNIFICADA'!$C$2:$T1007,MATCH(1,($A112='CAMAGUI DATA UNIFICADA'!$A$2:$A1007)*($BV$1='CAMAGUI DATA UNIFICADA'!$B$2:$B1007),0),MATCH(CL$2,'CAMAGUI DATA UNIFICADA'!$C$1:$T$1,0)),"")</f>
        <v>404.7103939</v>
      </c>
      <c r="CM112" s="140">
        <f t="array" ref="CM112">IFERROR(INDEX('CAMAGUI DATA UNIFICADA'!$C$2:$T1007,MATCH(1,($A112='CAMAGUI DATA UNIFICADA'!$A$2:$A1007)*($BV$1='CAMAGUI DATA UNIFICADA'!$B$2:$B1007),0),MATCH(CM$2,'CAMAGUI DATA UNIFICADA'!$C$1:$T$1,0)),"")</f>
        <v>1.177598466</v>
      </c>
      <c r="CN112" s="138" t="str">
        <f t="array" ref="CN112">IFERROR(INDEX('CAMAGUI DATA UNIFICADA'!$C$2:$T1007,MATCH(1,($A112='CAMAGUI DATA UNIFICADA'!$A$2:$A1007)*($CN$1='CAMAGUI DATA UNIFICADA'!$B$2:$B1007),0),MATCH(CN$2,'CAMAGUI DATA UNIFICADA'!$C$1:$T$1,0)),"")</f>
        <v>CA6240125</v>
      </c>
      <c r="CO112" s="2">
        <f t="array" ref="CO112">IFERROR(INDEX('CAMAGUI DATA UNIFICADA'!$C$2:$T1007,MATCH(1,($A112='CAMAGUI DATA UNIFICADA'!$A$2:$A1007)*($CN$1='CAMAGUI DATA UNIFICADA'!$B$2:$B1007),0),MATCH(CO$2,'CAMAGUI DATA UNIFICADA'!$C$1:$T$1,0)),"")</f>
        <v>625</v>
      </c>
      <c r="CP112" s="2">
        <f t="array" ref="CP112">IFERROR(INDEX('CAMAGUI DATA UNIFICADA'!$C$2:$T1007,MATCH(1,($A112='CAMAGUI DATA UNIFICADA'!$A$2:$A1007)*($CN$1='CAMAGUI DATA UNIFICADA'!$B$2:$B1007),0),MATCH(CP$2,'CAMAGUI DATA UNIFICADA'!$C$1:$T$1,0)),"")</f>
        <v>4000</v>
      </c>
      <c r="CQ112" s="2" t="str">
        <f t="array" ref="CQ112">IFERROR(INDEX('CAMAGUI DATA UNIFICADA'!$C$2:$T1007,MATCH(1,($A112='CAMAGUI DATA UNIFICADA'!$A$2:$A1007)*($CN$1='CAMAGUI DATA UNIFICADA'!$B$2:$B1007),0),MATCH(CQ$2,'CAMAGUI DATA UNIFICADA'!$C$1:$T$1,0)),"")</f>
        <v>SKR MAST E AD</v>
      </c>
      <c r="CR112" s="139">
        <f t="array" ref="CR112">IFERROR(INDEX('CAMAGUI DATA UNIFICADA'!$C$2:$T1007,MATCH(1,($A112='CAMAGUI DATA UNIFICADA'!$A$2:$A1007)*($CN$1='CAMAGUI DATA UNIFICADA'!$B$2:$B1007),0),MATCH(CR$2,'CAMAGUI DATA UNIFICADA'!$C$1:$T$1,0)),"")</f>
        <v>4094.4</v>
      </c>
      <c r="CS112" s="2">
        <f t="array" ref="CS112">IFERROR(INDEX('CAMAGUI DATA UNIFICADA'!$C$2:$T1007,MATCH(1,($A112='CAMAGUI DATA UNIFICADA'!$A$2:$A1007)*($CN$1='CAMAGUI DATA UNIFICADA'!$B$2:$B1007),0),MATCH(CS$2,'CAMAGUI DATA UNIFICADA'!$C$1:$T$1,0)),"")</f>
        <v>13.9</v>
      </c>
      <c r="CT112" s="2">
        <f t="array" ref="CT112">IFERROR(INDEX('CAMAGUI DATA UNIFICADA'!$C$2:$T1007,MATCH(1,($A112='CAMAGUI DATA UNIFICADA'!$A$2:$A1007)*($CN$1='CAMAGUI DATA UNIFICADA'!$B$2:$B1007),0),MATCH(CT$2,'CAMAGUI DATA UNIFICADA'!$C$1:$T$1,0)),"")</f>
        <v>4.14</v>
      </c>
      <c r="CU112" s="33">
        <f t="array" ref="CU112">IFERROR(INDEX('CAMAGUI DATA UNIFICADA'!$C$2:$T1007,MATCH(1,($A112='CAMAGUI DATA UNIFICADA'!$A$2:$A1007)*($CN$1='CAMAGUI DATA UNIFICADA'!$B$2:$B1007),0),MATCH(CU$2,'CAMAGUI DATA UNIFICADA'!$C$1:$T$1,0)),"")</f>
        <v>4.1076</v>
      </c>
      <c r="CV112" s="60">
        <f t="array" ref="CV112">IFERROR(INDEX('CAMAGUI DATA UNIFICADA'!$C$2:$T1007,MATCH(1,($A112='CAMAGUI DATA UNIFICADA'!$A$2:$A1007)*($CN$1='CAMAGUI DATA UNIFICADA'!$B$2:$B1007),0),MATCH(CV$2,'CAMAGUI DATA UNIFICADA'!$C$1:$T$1,0)),"")</f>
        <v>1094654.513</v>
      </c>
      <c r="CW112" s="33">
        <f t="array" ref="CW112">IFERROR(INDEX('CAMAGUI DATA UNIFICADA'!$C$2:$T1007,MATCH(1,($A112='CAMAGUI DATA UNIFICADA'!$A$2:$A1007)*($CN$1='CAMAGUI DATA UNIFICADA'!$B$2:$B1007),0),MATCH(CW$2,'CAMAGUI DATA UNIFICADA'!$C$1:$T$1,0)),"")</f>
        <v>0.9759430049</v>
      </c>
      <c r="CX112" s="23">
        <f t="array" ref="CX112">IFERROR(INDEX('CAMAGUI DATA UNIFICADA'!$C$2:$T1007,MATCH(1,($A112='CAMAGUI DATA UNIFICADA'!$A$2:$A1007)*($CN$1='CAMAGUI DATA UNIFICADA'!$B$2:$B1007),0),MATCH(CX$2,'CAMAGUI DATA UNIFICADA'!$C$1:$T$1,0)),"")</f>
        <v>0.9122120942</v>
      </c>
      <c r="CY112" s="23">
        <f t="array" ref="CY112">IFERROR(INDEX('CAMAGUI DATA UNIFICADA'!$C$2:$T1007,MATCH(1,($A112='CAMAGUI DATA UNIFICADA'!$A$2:$A1007)*($CN$1='CAMAGUI DATA UNIFICADA'!$B$2:$B1007),0),MATCH(CY$2,'CAMAGUI DATA UNIFICADA'!$C$1:$T$1,0)),"")</f>
        <v>0.825</v>
      </c>
      <c r="CZ112" s="60">
        <f t="array" ref="CZ112">IFERROR(INDEX('CAMAGUI DATA UNIFICADA'!$C$2:$T1007,MATCH(1,($A112='CAMAGUI DATA UNIFICADA'!$A$2:$A1007)*($CN$1='CAMAGUI DATA UNIFICADA'!$B$2:$B1007),0),MATCH(CZ$2,'CAMAGUI DATA UNIFICADA'!$C$1:$T$1,0)),"")</f>
        <v>113142.8571</v>
      </c>
      <c r="DA112" s="2">
        <f t="array" ref="DA112">IFERROR(INDEX('CAMAGUI DATA UNIFICADA'!$C$2:$T1007,MATCH(1,($A112='CAMAGUI DATA UNIFICADA'!$A$2:$A1007)*($CN$1='CAMAGUI DATA UNIFICADA'!$B$2:$B1007),0),MATCH(DA$2,'CAMAGUI DATA UNIFICADA'!$C$1:$T$1,0)),"")</f>
        <v>3</v>
      </c>
      <c r="DB112" s="2">
        <f t="array" ref="DB112">IFERROR(INDEX('CAMAGUI DATA UNIFICADA'!$C$2:$T1007,MATCH(1,($A112='CAMAGUI DATA UNIFICADA'!$A$2:$A1007)*($CN$1='CAMAGUI DATA UNIFICADA'!$B$2:$B1007),0),MATCH(DB$2,'CAMAGUI DATA UNIFICADA'!$C$1:$T$1,0)),"")</f>
        <v>16.9</v>
      </c>
      <c r="DC112" s="33">
        <f t="array" ref="DC112">IFERROR(INDEX('CAMAGUI DATA UNIFICADA'!$C$2:$T1007,MATCH(1,($A112='CAMAGUI DATA UNIFICADA'!$A$2:$A1007)*($CN$1='CAMAGUI DATA UNIFICADA'!$B$2:$B1007),0),MATCH(DC$2,'CAMAGUI DATA UNIFICADA'!$C$1:$T$1,0)),"")</f>
        <v>3.6732</v>
      </c>
      <c r="DD112" s="60">
        <f t="array" ref="DD112">IFERROR(INDEX('CAMAGUI DATA UNIFICADA'!$C$2:$T1007,MATCH(1,($A112='CAMAGUI DATA UNIFICADA'!$A$2:$A1007)*($CN$1='CAMAGUI DATA UNIFICADA'!$B$2:$B1007),0),MATCH(DD$2,'CAMAGUI DATA UNIFICADA'!$C$1:$T$1,0)),"")</f>
        <v>638.6311361</v>
      </c>
      <c r="DE112" s="140">
        <f t="array" ref="DE112">IFERROR(INDEX('CAMAGUI DATA UNIFICADA'!$C$2:$T1007,MATCH(1,($A112='CAMAGUI DATA UNIFICADA'!$A$2:$A1007)*($CN$1='CAMAGUI DATA UNIFICADA'!$B$2:$B1007),0),MATCH(DE$2,'CAMAGUI DATA UNIFICADA'!$C$1:$T$1,0)),"")</f>
        <v>3.407784023</v>
      </c>
      <c r="DF112" s="138" t="str">
        <f t="array" ref="DF112">IFERROR(INDEX('CAMAGUI DATA UNIFICADA'!$C$2:$T1007,MATCH(1,($A112='CAMAGUI DATA UNIFICADA'!$A$2:$A1007)*($DF$1='CAMAGUI DATA UNIFICADA'!$B$2:$B1007),0),MATCH(DF$2,'CAMAGUI DATA UNIFICADA'!$C$1:$T$1,0)),"")</f>
        <v/>
      </c>
      <c r="DG112" s="2" t="str">
        <f t="array" ref="DG112">IFERROR(INDEX('CAMAGUI DATA UNIFICADA'!$C$2:$T1007,MATCH(1,($A112='CAMAGUI DATA UNIFICADA'!$A$2:$A1007)*($DF$1='CAMAGUI DATA UNIFICADA'!$B$2:$B1007),0),MATCH(DG$2,'CAMAGUI DATA UNIFICADA'!$C$1:$T$1,0)),"")</f>
        <v/>
      </c>
      <c r="DH112" s="2" t="str">
        <f t="array" ref="DH112">IFERROR(INDEX('CAMAGUI DATA UNIFICADA'!$C$2:$T1007,MATCH(1,($A112='CAMAGUI DATA UNIFICADA'!$A$2:$A1007)*($DF$1='CAMAGUI DATA UNIFICADA'!$B$2:$B1007),0),MATCH(DH$2,'CAMAGUI DATA UNIFICADA'!$C$1:$T$1,0)),"")</f>
        <v/>
      </c>
      <c r="DI112" s="2" t="str">
        <f t="array" ref="DI112">IFERROR(INDEX('CAMAGUI DATA UNIFICADA'!$C$2:$T1007,MATCH(1,($A112='CAMAGUI DATA UNIFICADA'!$A$2:$A1007)*($DF$1='CAMAGUI DATA UNIFICADA'!$B$2:$B1007),0),MATCH(DI$2,'CAMAGUI DATA UNIFICADA'!$C$1:$T$1,0)),"")</f>
        <v/>
      </c>
      <c r="DJ112" s="139" t="str">
        <f t="array" ref="DJ112">IFERROR(INDEX('CAMAGUI DATA UNIFICADA'!$C$2:$T1007,MATCH(1,($A112='CAMAGUI DATA UNIFICADA'!$A$2:$A1007)*($DF$1='CAMAGUI DATA UNIFICADA'!$B$2:$B1007),0),MATCH(DJ$2,'CAMAGUI DATA UNIFICADA'!$C$1:$T$1,0)),"")</f>
        <v/>
      </c>
      <c r="DK112" s="2" t="str">
        <f t="array" ref="DK112">IFERROR(INDEX('CAMAGUI DATA UNIFICADA'!$C$2:$T1007,MATCH(1,($A112='CAMAGUI DATA UNIFICADA'!$A$2:$A1007)*($DF$1='CAMAGUI DATA UNIFICADA'!$B$2:$B1007),0),MATCH(DK$2,'CAMAGUI DATA UNIFICADA'!$C$1:$T$1,0)),"")</f>
        <v/>
      </c>
      <c r="DL112" s="2" t="str">
        <f t="array" ref="DL112">IFERROR(INDEX('CAMAGUI DATA UNIFICADA'!$C$2:$T1007,MATCH(1,($A112='CAMAGUI DATA UNIFICADA'!$A$2:$A1007)*($DF$1='CAMAGUI DATA UNIFICADA'!$B$2:$B1007),0),MATCH(DL$2,'CAMAGUI DATA UNIFICADA'!$C$1:$T$1,0)),"")</f>
        <v/>
      </c>
      <c r="DM112" s="33" t="str">
        <f t="array" ref="DM112">IFERROR(INDEX('CAMAGUI DATA UNIFICADA'!$C$2:$T1007,MATCH(1,($A112='CAMAGUI DATA UNIFICADA'!$A$2:$A1007)*($DF$1='CAMAGUI DATA UNIFICADA'!$B$2:$B1007),0),MATCH(DM$2,'CAMAGUI DATA UNIFICADA'!$C$1:$T$1,0)),"")</f>
        <v/>
      </c>
      <c r="DN112" s="60" t="str">
        <f t="array" ref="DN112">IFERROR(INDEX('CAMAGUI DATA UNIFICADA'!$C$2:$T1007,MATCH(1,($A112='CAMAGUI DATA UNIFICADA'!$A$2:$A1007)*($DF$1='CAMAGUI DATA UNIFICADA'!$B$2:$B1007),0),MATCH(DN$2,'CAMAGUI DATA UNIFICADA'!$C$1:$T$1,0)),"")</f>
        <v/>
      </c>
      <c r="DO112" s="33" t="str">
        <f t="array" ref="DO112">IFERROR(INDEX('CAMAGUI DATA UNIFICADA'!$C$2:$T1007,MATCH(1,($A112='CAMAGUI DATA UNIFICADA'!$A$2:$A1007)*($DF$1='CAMAGUI DATA UNIFICADA'!$B$2:$B1007),0),MATCH(DO$2,'CAMAGUI DATA UNIFICADA'!$C$1:$T$1,0)),"")</f>
        <v/>
      </c>
      <c r="DP112" s="23" t="str">
        <f t="array" ref="DP112">IFERROR(INDEX('CAMAGUI DATA UNIFICADA'!$C$2:$T1007,MATCH(1,($A112='CAMAGUI DATA UNIFICADA'!$A$2:$A1007)*($DF$1='CAMAGUI DATA UNIFICADA'!$B$2:$B1007),0),MATCH(DP$2,'CAMAGUI DATA UNIFICADA'!$C$1:$T$1,0)),"")</f>
        <v/>
      </c>
      <c r="DQ112" s="23" t="str">
        <f t="array" ref="DQ112">IFERROR(INDEX('CAMAGUI DATA UNIFICADA'!$C$2:$T1007,MATCH(1,($A112='CAMAGUI DATA UNIFICADA'!$A$2:$A1007)*($DF$1='CAMAGUI DATA UNIFICADA'!$B$2:$B1007),0),MATCH(DQ$2,'CAMAGUI DATA UNIFICADA'!$C$1:$T$1,0)),"")</f>
        <v/>
      </c>
      <c r="DR112" s="2" t="str">
        <f t="array" ref="DR112">IFERROR(INDEX('CAMAGUI DATA UNIFICADA'!$C$2:$T1007,MATCH(1,($A112='CAMAGUI DATA UNIFICADA'!$A$2:$A1007)*($DF$1='CAMAGUI DATA UNIFICADA'!$B$2:$B1007),0),MATCH(DR$2,'CAMAGUI DATA UNIFICADA'!$C$1:$T$1,0)),"")</f>
        <v/>
      </c>
      <c r="DS112" s="2" t="str">
        <f t="array" ref="DS112">IFERROR(INDEX('CAMAGUI DATA UNIFICADA'!$C$2:$T1007,MATCH(1,($A112='CAMAGUI DATA UNIFICADA'!$A$2:$A1007)*($DF$1='CAMAGUI DATA UNIFICADA'!$B$2:$B1007),0),MATCH(DS$2,'CAMAGUI DATA UNIFICADA'!$C$1:$T$1,0)),"")</f>
        <v/>
      </c>
      <c r="DT112" s="2" t="str">
        <f t="array" ref="DT112">IFERROR(INDEX('CAMAGUI DATA UNIFICADA'!$C$2:$T1007,MATCH(1,($A112='CAMAGUI DATA UNIFICADA'!$A$2:$A1007)*($DF$1='CAMAGUI DATA UNIFICADA'!$B$2:$B1007),0),MATCH(DT$2,'CAMAGUI DATA UNIFICADA'!$C$1:$T$1,0)),"")</f>
        <v/>
      </c>
      <c r="DU112" s="33" t="str">
        <f t="array" ref="DU112">IFERROR(INDEX('CAMAGUI DATA UNIFICADA'!$C$2:$T1007,MATCH(1,($A112='CAMAGUI DATA UNIFICADA'!$A$2:$A1007)*($DF$1='CAMAGUI DATA UNIFICADA'!$B$2:$B1007),0),MATCH(DU$2,'CAMAGUI DATA UNIFICADA'!$C$1:$T$1,0)),"")</f>
        <v/>
      </c>
      <c r="DV112" s="60" t="str">
        <f t="array" ref="DV112">IFERROR(INDEX('CAMAGUI DATA UNIFICADA'!$C$2:$T1007,MATCH(1,($A112='CAMAGUI DATA UNIFICADA'!$A$2:$A1007)*($DF$1='CAMAGUI DATA UNIFICADA'!$B$2:$B1007),0),MATCH(DV$2,'CAMAGUI DATA UNIFICADA'!$C$1:$T$1,0)),"")</f>
        <v/>
      </c>
      <c r="DW112" s="140" t="str">
        <f t="array" ref="DW112">IFERROR(INDEX('CAMAGUI DATA UNIFICADA'!$C$2:$T1007,MATCH(1,($A112='CAMAGUI DATA UNIFICADA'!$A$2:$A1007)*($DF$1='CAMAGUI DATA UNIFICADA'!$B$2:$B1007),0),MATCH(DW$2,'CAMAGUI DATA UNIFICADA'!$C$1:$T$1,0)),"")</f>
        <v/>
      </c>
      <c r="DX112" s="144" t="str">
        <f t="array" ref="DX112">IFERROR(INDEX('CAMAGUI DATA UNIFICADA'!$C$2:$T1007,MATCH(1,($A112='CAMAGUI DATA UNIFICADA'!$A$2:$A1007)*($DX$1='CAMAGUI DATA UNIFICADA'!$B$2:$B1007),0),MATCH(DX$2,'CAMAGUI DATA UNIFICADA'!$C$1:$T$1,0)),"")</f>
        <v/>
      </c>
      <c r="DY112" s="60" t="str">
        <f t="array" ref="DY112">IFERROR(INDEX('CAMAGUI DATA UNIFICADA'!$C$2:$T1007,MATCH(1,($A112='CAMAGUI DATA UNIFICADA'!$A$2:$A1007)*($DX$1='CAMAGUI DATA UNIFICADA'!$B$2:$B1007),0),MATCH(DY$2,'CAMAGUI DATA UNIFICADA'!$C$1:$T$1,0)),"")</f>
        <v/>
      </c>
      <c r="DZ112" s="60" t="str">
        <f t="array" ref="DZ112">IFERROR(INDEX('CAMAGUI DATA UNIFICADA'!$C$2:$T1007,MATCH(1,($A112='CAMAGUI DATA UNIFICADA'!$A$2:$A1007)*($DX$1='CAMAGUI DATA UNIFICADA'!$B$2:$B1007),0),MATCH(DZ$2,'CAMAGUI DATA UNIFICADA'!$C$1:$T$1,0)),"")</f>
        <v/>
      </c>
      <c r="EA112" s="60" t="str">
        <f t="array" ref="EA112">IFERROR(INDEX('CAMAGUI DATA UNIFICADA'!$C$2:$T1007,MATCH(1,($A112='CAMAGUI DATA UNIFICADA'!$A$2:$A1007)*($DX$1='CAMAGUI DATA UNIFICADA'!$B$2:$B1007),0),MATCH(EA$2,'CAMAGUI DATA UNIFICADA'!$C$1:$T$1,0)),"")</f>
        <v/>
      </c>
      <c r="EB112" s="60" t="str">
        <f t="array" ref="EB112">IFERROR(INDEX('CAMAGUI DATA UNIFICADA'!$C$2:$T1007,MATCH(1,($A112='CAMAGUI DATA UNIFICADA'!$A$2:$A1007)*($DX$1='CAMAGUI DATA UNIFICADA'!$B$2:$B1007),0),MATCH(EB$2,'CAMAGUI DATA UNIFICADA'!$C$1:$T$1,0)),"")</f>
        <v/>
      </c>
      <c r="EC112" s="60" t="str">
        <f t="array" ref="EC112">IFERROR(INDEX('CAMAGUI DATA UNIFICADA'!$C$2:$T1007,MATCH(1,($A112='CAMAGUI DATA UNIFICADA'!$A$2:$A1007)*($DX$1='CAMAGUI DATA UNIFICADA'!$B$2:$B1007),0),MATCH(EC$2,'CAMAGUI DATA UNIFICADA'!$C$1:$T$1,0)),"")</f>
        <v/>
      </c>
      <c r="ED112" s="60" t="str">
        <f t="array" ref="ED112">IFERROR(INDEX('CAMAGUI DATA UNIFICADA'!$C$2:$T1007,MATCH(1,($A112='CAMAGUI DATA UNIFICADA'!$A$2:$A1007)*($DX$1='CAMAGUI DATA UNIFICADA'!$B$2:$B1007),0),MATCH(ED$2,'CAMAGUI DATA UNIFICADA'!$C$1:$T$1,0)),"")</f>
        <v/>
      </c>
      <c r="EE112" s="60" t="str">
        <f t="array" ref="EE112">IFERROR(INDEX('CAMAGUI DATA UNIFICADA'!$C$2:$T1007,MATCH(1,($A112='CAMAGUI DATA UNIFICADA'!$A$2:$A1007)*($DX$1='CAMAGUI DATA UNIFICADA'!$B$2:$B1007),0),MATCH(EE$2,'CAMAGUI DATA UNIFICADA'!$C$1:$T$1,0)),"")</f>
        <v/>
      </c>
      <c r="EF112" s="60" t="str">
        <f t="array" ref="EF112">IFERROR(INDEX('CAMAGUI DATA UNIFICADA'!$C$2:$T1007,MATCH(1,($A112='CAMAGUI DATA UNIFICADA'!$A$2:$A1007)*($DX$1='CAMAGUI DATA UNIFICADA'!$B$2:$B1007),0),MATCH(EF$2,'CAMAGUI DATA UNIFICADA'!$C$1:$T$1,0)),"")</f>
        <v/>
      </c>
      <c r="EG112" s="60" t="str">
        <f t="array" ref="EG112">IFERROR(INDEX('CAMAGUI DATA UNIFICADA'!$C$2:$T1007,MATCH(1,($A112='CAMAGUI DATA UNIFICADA'!$A$2:$A1007)*($DX$1='CAMAGUI DATA UNIFICADA'!$B$2:$B1007),0),MATCH(EG$2,'CAMAGUI DATA UNIFICADA'!$C$1:$T$1,0)),"")</f>
        <v/>
      </c>
      <c r="EH112" s="60" t="str">
        <f t="array" ref="EH112">IFERROR(INDEX('CAMAGUI DATA UNIFICADA'!$C$2:$T1007,MATCH(1,($A112='CAMAGUI DATA UNIFICADA'!$A$2:$A1007)*($DX$1='CAMAGUI DATA UNIFICADA'!$B$2:$B1007),0),MATCH(EH$2,'CAMAGUI DATA UNIFICADA'!$C$1:$T$1,0)),"")</f>
        <v/>
      </c>
      <c r="EI112" s="60" t="str">
        <f t="array" ref="EI112">IFERROR(INDEX('CAMAGUI DATA UNIFICADA'!$C$2:$T1007,MATCH(1,($A112='CAMAGUI DATA UNIFICADA'!$A$2:$A1007)*($DX$1='CAMAGUI DATA UNIFICADA'!$B$2:$B1007),0),MATCH(EI$2,'CAMAGUI DATA UNIFICADA'!$C$1:$T$1,0)),"")</f>
        <v/>
      </c>
      <c r="EJ112" s="60" t="str">
        <f t="array" ref="EJ112">IFERROR(INDEX('CAMAGUI DATA UNIFICADA'!$C$2:$T1007,MATCH(1,($A112='CAMAGUI DATA UNIFICADA'!$A$2:$A1007)*($DX$1='CAMAGUI DATA UNIFICADA'!$B$2:$B1007),0),MATCH(EJ$2,'CAMAGUI DATA UNIFICADA'!$C$1:$T$1,0)),"")</f>
        <v/>
      </c>
      <c r="EK112" s="60" t="str">
        <f t="array" ref="EK112">IFERROR(INDEX('CAMAGUI DATA UNIFICADA'!$C$2:$T1007,MATCH(1,($A112='CAMAGUI DATA UNIFICADA'!$A$2:$A1007)*($DX$1='CAMAGUI DATA UNIFICADA'!$B$2:$B1007),0),MATCH(EK$2,'CAMAGUI DATA UNIFICADA'!$C$1:$T$1,0)),"")</f>
        <v/>
      </c>
      <c r="EL112" s="60" t="str">
        <f t="array" ref="EL112">IFERROR(INDEX('CAMAGUI DATA UNIFICADA'!$C$2:$T1007,MATCH(1,($A112='CAMAGUI DATA UNIFICADA'!$A$2:$A1007)*($DX$1='CAMAGUI DATA UNIFICADA'!$B$2:$B1007),0),MATCH(EL$2,'CAMAGUI DATA UNIFICADA'!$C$1:$T$1,0)),"")</f>
        <v/>
      </c>
      <c r="EM112" s="60" t="str">
        <f t="array" ref="EM112">IFERROR(INDEX('CAMAGUI DATA UNIFICADA'!$C$2:$T1007,MATCH(1,($A112='CAMAGUI DATA UNIFICADA'!$A$2:$A1007)*($DX$1='CAMAGUI DATA UNIFICADA'!$B$2:$B1007),0),MATCH(EM$2,'CAMAGUI DATA UNIFICADA'!$C$1:$T$1,0)),"")</f>
        <v/>
      </c>
      <c r="EN112" s="60" t="str">
        <f t="array" ref="EN112">IFERROR(INDEX('CAMAGUI DATA UNIFICADA'!$C$2:$T1007,MATCH(1,($A112='CAMAGUI DATA UNIFICADA'!$A$2:$A1007)*($DX$1='CAMAGUI DATA UNIFICADA'!$B$2:$B1007),0),MATCH(EN$2,'CAMAGUI DATA UNIFICADA'!$C$1:$T$1,0)),"")</f>
        <v/>
      </c>
      <c r="EO112" s="140" t="str">
        <f t="array" ref="EO112">IFERROR(INDEX('CAMAGUI DATA UNIFICADA'!$C$2:$T1007,MATCH(1,($A112='CAMAGUI DATA UNIFICADA'!$A$2:$A1007)*($DX$1='CAMAGUI DATA UNIFICADA'!$B$2:$B1007),0),MATCH(EO$2,'CAMAGUI DATA UNIFICADA'!$C$1:$T$1,0)),"")</f>
        <v/>
      </c>
    </row>
    <row r="113">
      <c r="A113" s="137">
        <v>45719.0</v>
      </c>
      <c r="B113" s="138" t="str">
        <f t="array" ref="B113">IFERROR(INDEX('CAMAGUI DATA UNIFICADA'!$C$2:$T1007,MATCH(1,($A113='CAMAGUI DATA UNIFICADA'!$A$2:$A1007)*($B$1='CAMAGUI DATA UNIFICADA'!$B$2:$B1007),0),MATCH(B$2,'CAMAGUI DATA UNIFICADA'!$C$1:$T$1,0)),"")</f>
        <v>CA1220225</v>
      </c>
      <c r="C113" s="2">
        <f t="array" ref="C113">IFERROR(INDEX('CAMAGUI DATA UNIFICADA'!$C$2:$T1007,MATCH(1,($A113='CAMAGUI DATA UNIFICADA'!$A$2:$A1007)*($B$1='CAMAGUI DATA UNIFICADA'!$B$2:$B1007),0),MATCH(C$2,'CAMAGUI DATA UNIFICADA'!$C$1:$T$1,0)),"")</f>
        <v>225</v>
      </c>
      <c r="D113" s="2">
        <f t="array" ref="D113">IFERROR(INDEX('CAMAGUI DATA UNIFICADA'!$C$2:$T1007,MATCH(1,($A113='CAMAGUI DATA UNIFICADA'!$A$2:$A1007)*($B$1='CAMAGUI DATA UNIFICADA'!$B$2:$B1007),0),MATCH(D$2,'CAMAGUI DATA UNIFICADA'!$C$1:$T$1,0)),"")</f>
        <v>1050</v>
      </c>
      <c r="E113" s="2" t="str">
        <f t="array" ref="E113">IFERROR(INDEX('CAMAGUI DATA UNIFICADA'!$C$2:$T1007,MATCH(1,($A113='CAMAGUI DATA UNIFICADA'!$A$2:$A1007)*($B$1='CAMAGUI DATA UNIFICADA'!$B$2:$B1007),0),MATCH(E$2,'CAMAGUI DATA UNIFICADA'!$C$1:$T$1,0)),"")</f>
        <v>SKR NW#4</v>
      </c>
      <c r="F113" s="139">
        <f t="array" ref="F113">IFERROR(INDEX('CAMAGUI DATA UNIFICADA'!$C$2:$T1007,MATCH(1,($A113='CAMAGUI DATA UNIFICADA'!$A$2:$A1007)*($B$1='CAMAGUI DATA UNIFICADA'!$B$2:$B1007),0),MATCH(F$2,'CAMAGUI DATA UNIFICADA'!$C$1:$T$1,0)),"")</f>
        <v>1411.2</v>
      </c>
      <c r="G113" s="2">
        <f t="array" ref="G113">IFERROR(INDEX('CAMAGUI DATA UNIFICADA'!$C$2:$T1007,MATCH(1,($A113='CAMAGUI DATA UNIFICADA'!$A$2:$A1007)*($B$1='CAMAGUI DATA UNIFICADA'!$B$2:$B1007),0),MATCH(G$2,'CAMAGUI DATA UNIFICADA'!$C$1:$T$1,0)),"")</f>
        <v>3.42</v>
      </c>
      <c r="H113" s="2">
        <f t="array" ref="H113">IFERROR(INDEX('CAMAGUI DATA UNIFICADA'!$C$2:$T1007,MATCH(1,($A113='CAMAGUI DATA UNIFICADA'!$A$2:$A1007)*($B$1='CAMAGUI DATA UNIFICADA'!$B$2:$B1007),0),MATCH(H$2,'CAMAGUI DATA UNIFICADA'!$C$1:$T$1,0)),"")</f>
        <v>2.47</v>
      </c>
      <c r="I113" s="33">
        <f t="array" ref="I113">IFERROR(INDEX('CAMAGUI DATA UNIFICADA'!$C$2:$T1007,MATCH(1,($A113='CAMAGUI DATA UNIFICADA'!$A$2:$A1007)*($B$1='CAMAGUI DATA UNIFICADA'!$B$2:$B1007),0),MATCH(I$2,'CAMAGUI DATA UNIFICADA'!$C$1:$T$1,0)),"")</f>
        <v>9.16536</v>
      </c>
      <c r="J113" s="60">
        <f t="array" ref="J113">IFERROR(INDEX('CAMAGUI DATA UNIFICADA'!$C$2:$T1007,MATCH(1,($A113='CAMAGUI DATA UNIFICADA'!$A$2:$A1007)*($B$1='CAMAGUI DATA UNIFICADA'!$B$2:$B1007),0),MATCH(J$2,'CAMAGUI DATA UNIFICADA'!$C$1:$T$1,0)),"")</f>
        <v>717805.6692</v>
      </c>
      <c r="K113" s="33">
        <f t="array" ref="K113">IFERROR(INDEX('CAMAGUI DATA UNIFICADA'!$C$2:$T1007,MATCH(1,($A113='CAMAGUI DATA UNIFICADA'!$A$2:$A1007)*($B$1='CAMAGUI DATA UNIFICADA'!$B$2:$B1007),0),MATCH(K$2,'CAMAGUI DATA UNIFICADA'!$C$1:$T$1,0)),"")</f>
        <v>0.5060728745</v>
      </c>
      <c r="L113" s="23">
        <f t="array" ref="L113">IFERROR(INDEX('CAMAGUI DATA UNIFICADA'!$C$2:$T1007,MATCH(1,($A113='CAMAGUI DATA UNIFICADA'!$A$2:$A1007)*($B$1='CAMAGUI DATA UNIFICADA'!$B$2:$B1007),0),MATCH(L$2,'CAMAGUI DATA UNIFICADA'!$C$1:$T$1,0)),"")</f>
        <v>0.598171391</v>
      </c>
      <c r="M113" s="23">
        <f t="array" ref="M113">IFERROR(INDEX('CAMAGUI DATA UNIFICADA'!$C$2:$T1007,MATCH(1,($A113='CAMAGUI DATA UNIFICADA'!$A$2:$A1007)*($B$1='CAMAGUI DATA UNIFICADA'!$B$2:$B1007),0),MATCH(M$2,'CAMAGUI DATA UNIFICADA'!$C$1:$T$1,0)),"")</f>
        <v>0.7</v>
      </c>
      <c r="N113" s="60">
        <f t="array" ref="N113">IFERROR(INDEX('CAMAGUI DATA UNIFICADA'!$C$2:$T1007,MATCH(1,($A113='CAMAGUI DATA UNIFICADA'!$A$2:$A1007)*($B$1='CAMAGUI DATA UNIFICADA'!$B$2:$B1007),0),MATCH(N$2,'CAMAGUI DATA UNIFICADA'!$C$1:$T$1,0)),"")</f>
        <v>102564.1026</v>
      </c>
      <c r="O113" s="2">
        <f t="array" ref="O113">IFERROR(INDEX('CAMAGUI DATA UNIFICADA'!$C$2:$T1007,MATCH(1,($A113='CAMAGUI DATA UNIFICADA'!$A$2:$A1007)*($B$1='CAMAGUI DATA UNIFICADA'!$B$2:$B1007),0),MATCH(O$2,'CAMAGUI DATA UNIFICADA'!$C$1:$T$1,0)),"")</f>
        <v>3</v>
      </c>
      <c r="P113" s="2">
        <f t="array" ref="P113">IFERROR(INDEX('CAMAGUI DATA UNIFICADA'!$C$2:$T1007,MATCH(1,($A113='CAMAGUI DATA UNIFICADA'!$A$2:$A1007)*($B$1='CAMAGUI DATA UNIFICADA'!$B$2:$B1007),0),MATCH(P$2,'CAMAGUI DATA UNIFICADA'!$C$1:$T$1,0)),"")</f>
        <v>6.42</v>
      </c>
      <c r="Q113" s="33">
        <f t="array" ref="Q113">IFERROR(INDEX('CAMAGUI DATA UNIFICADA'!$C$2:$T1007,MATCH(1,($A113='CAMAGUI DATA UNIFICADA'!$A$2:$A1007)*($B$1='CAMAGUI DATA UNIFICADA'!$B$2:$B1007),0),MATCH(Q$2,'CAMAGUI DATA UNIFICADA'!$C$1:$T$1,0)),"")</f>
        <v>6.64104</v>
      </c>
      <c r="R113" s="60">
        <f t="array" ref="R113">IFERROR(INDEX('CAMAGUI DATA UNIFICADA'!$C$2:$T1007,MATCH(1,($A113='CAMAGUI DATA UNIFICADA'!$A$2:$A1007)*($B$1='CAMAGUI DATA UNIFICADA'!$B$2:$B1007),0),MATCH(R$2,'CAMAGUI DATA UNIFICADA'!$C$1:$T$1,0)),"")</f>
        <v>416.7335218</v>
      </c>
      <c r="S113" s="140">
        <f t="array" ref="S113">IFERROR(INDEX('CAMAGUI DATA UNIFICADA'!$C$2:$T1007,MATCH(1,($A113='CAMAGUI DATA UNIFICADA'!$A$2:$A1007)*($B$1='CAMAGUI DATA UNIFICADA'!$B$2:$B1007),0),MATCH(S$2,'CAMAGUI DATA UNIFICADA'!$C$1:$T$1,0)),"")</f>
        <v>47.93338046</v>
      </c>
      <c r="T113" s="138" t="str">
        <f t="array" ref="T113">IFERROR(INDEX('CAMAGUI DATA UNIFICADA'!$C$2:$T1007,MATCH(1,($A113='CAMAGUI DATA UNIFICADA'!$A$2:$A1007)*($T$1='CAMAGUI DATA UNIFICADA'!$B$2:$B1007),0),MATCH(T$2,'CAMAGUI DATA UNIFICADA'!$C$1:$T$1,0)),"")</f>
        <v>CA2220225</v>
      </c>
      <c r="U113" s="2">
        <f t="array" ref="U113">IFERROR(INDEX('CAMAGUI DATA UNIFICADA'!$C$2:$T1007,MATCH(1,($A113='CAMAGUI DATA UNIFICADA'!$A$2:$A1007)*($T$1='CAMAGUI DATA UNIFICADA'!$B$2:$B1007),0),MATCH(U$2,'CAMAGUI DATA UNIFICADA'!$C$1:$T$1,0)),"")</f>
        <v>150</v>
      </c>
      <c r="V113" s="2">
        <f t="array" ref="V113">IFERROR(INDEX('CAMAGUI DATA UNIFICADA'!$C$2:$T1007,MATCH(1,($A113='CAMAGUI DATA UNIFICADA'!$A$2:$A1007)*($T$1='CAMAGUI DATA UNIFICADA'!$B$2:$B1007),0),MATCH(V$2,'CAMAGUI DATA UNIFICADA'!$C$1:$T$1,0)),"")</f>
        <v>700</v>
      </c>
      <c r="W113" s="2" t="str">
        <f t="array" ref="W113">IFERROR(INDEX('CAMAGUI DATA UNIFICADA'!$C$2:$T1007,MATCH(1,($A113='CAMAGUI DATA UNIFICADA'!$A$2:$A1007)*($T$1='CAMAGUI DATA UNIFICADA'!$B$2:$B1007),0),MATCH(W$2,'CAMAGUI DATA UNIFICADA'!$C$1:$T$1,0)),"")</f>
        <v>SKR NW#4</v>
      </c>
      <c r="X113" s="139">
        <f t="array" ref="X113">IFERROR(INDEX('CAMAGUI DATA UNIFICADA'!$C$2:$T1007,MATCH(1,($A113='CAMAGUI DATA UNIFICADA'!$A$2:$A1007)*($T$1='CAMAGUI DATA UNIFICADA'!$B$2:$B1007),0),MATCH(X$2,'CAMAGUI DATA UNIFICADA'!$C$1:$T$1,0)),"")</f>
        <v>940.8</v>
      </c>
      <c r="Y113" s="2">
        <f t="array" ref="Y113">IFERROR(INDEX('CAMAGUI DATA UNIFICADA'!$C$2:$T1007,MATCH(1,($A113='CAMAGUI DATA UNIFICADA'!$A$2:$A1007)*($T$1='CAMAGUI DATA UNIFICADA'!$B$2:$B1007),0),MATCH(Y$2,'CAMAGUI DATA UNIFICADA'!$C$1:$T$1,0)),"")</f>
        <v>2.62</v>
      </c>
      <c r="Z113" s="2">
        <f t="array" ref="Z113">IFERROR(INDEX('CAMAGUI DATA UNIFICADA'!$C$2:$T1007,MATCH(1,($A113='CAMAGUI DATA UNIFICADA'!$A$2:$A1007)*($T$1='CAMAGUI DATA UNIFICADA'!$B$2:$B1007),0),MATCH(Z$2,'CAMAGUI DATA UNIFICADA'!$C$1:$T$1,0)),"")</f>
        <v>2.02</v>
      </c>
      <c r="AA113" s="2">
        <f t="array" ref="AA113">IFERROR(INDEX('CAMAGUI DATA UNIFICADA'!$C$2:$T1007,MATCH(1,($A113='CAMAGUI DATA UNIFICADA'!$A$2:$A1007)*($T$1='CAMAGUI DATA UNIFICADA'!$B$2:$B1007),0),MATCH(AA$2,'CAMAGUI DATA UNIFICADA'!$C$1:$T$1,0)),"")</f>
        <v>10.1832</v>
      </c>
      <c r="AB113" s="60">
        <f t="array" ref="AB113">IFERROR(INDEX('CAMAGUI DATA UNIFICADA'!$C$2:$T1007,MATCH(1,($A113='CAMAGUI DATA UNIFICADA'!$A$2:$A1007)*($T$1='CAMAGUI DATA UNIFICADA'!$B$2:$B1007),0),MATCH(AB$2,'CAMAGUI DATA UNIFICADA'!$C$1:$T$1,0)),"")</f>
        <v>562219.2277</v>
      </c>
      <c r="AC113" s="33">
        <f t="array" ref="AC113">IFERROR(INDEX('CAMAGUI DATA UNIFICADA'!$C$2:$T1007,MATCH(1,($A113='CAMAGUI DATA UNIFICADA'!$A$2:$A1007)*($T$1='CAMAGUI DATA UNIFICADA'!$B$2:$B1007),0),MATCH(AC$2,'CAMAGUI DATA UNIFICADA'!$C$1:$T$1,0)),"")</f>
        <v>0.5824111823</v>
      </c>
      <c r="AD113" s="23">
        <f t="array" ref="AD113">IFERROR(INDEX('CAMAGUI DATA UNIFICADA'!$C$2:$T1007,MATCH(1,($A113='CAMAGUI DATA UNIFICADA'!$A$2:$A1007)*($T$1='CAMAGUI DATA UNIFICADA'!$B$2:$B1007),0),MATCH(AD$2,'CAMAGUI DATA UNIFICADA'!$C$1:$T$1,0)),"")</f>
        <v>0.6614343856</v>
      </c>
      <c r="AE113" s="23">
        <f t="array" ref="AE113">IFERROR(INDEX('CAMAGUI DATA UNIFICADA'!$C$2:$T1007,MATCH(1,($A113='CAMAGUI DATA UNIFICADA'!$A$2:$A1007)*($T$1='CAMAGUI DATA UNIFICADA'!$B$2:$B1007),0),MATCH(AE$2,'CAMAGUI DATA UNIFICADA'!$C$1:$T$1,0)),"")</f>
        <v>0.7</v>
      </c>
      <c r="AF113" s="60">
        <f t="array" ref="AF113">IFERROR(INDEX('CAMAGUI DATA UNIFICADA'!$C$2:$T1007,MATCH(1,($A113='CAMAGUI DATA UNIFICADA'!$A$2:$A1007)*($T$1='CAMAGUI DATA UNIFICADA'!$B$2:$B1007),0),MATCH(AF$2,'CAMAGUI DATA UNIFICADA'!$C$1:$T$1,0)),"")</f>
        <v>99166.66667</v>
      </c>
      <c r="AG113" s="2">
        <f t="array" ref="AG113">IFERROR(INDEX('CAMAGUI DATA UNIFICADA'!$C$2:$T1007,MATCH(1,($A113='CAMAGUI DATA UNIFICADA'!$A$2:$A1007)*($T$1='CAMAGUI DATA UNIFICADA'!$B$2:$B1007),0),MATCH(AG$2,'CAMAGUI DATA UNIFICADA'!$C$1:$T$1,0)),"")</f>
        <v>3</v>
      </c>
      <c r="AH113" s="2">
        <f t="array" ref="AH113">IFERROR(INDEX('CAMAGUI DATA UNIFICADA'!$C$2:$T1007,MATCH(1,($A113='CAMAGUI DATA UNIFICADA'!$A$2:$A1007)*($T$1='CAMAGUI DATA UNIFICADA'!$B$2:$B1007),0),MATCH(AH$2,'CAMAGUI DATA UNIFICADA'!$C$1:$T$1,0)),"")</f>
        <v>5.62</v>
      </c>
      <c r="AI113" s="33">
        <f t="array" ref="AI113">IFERROR(INDEX('CAMAGUI DATA UNIFICADA'!$C$2:$T1007,MATCH(1,($A113='CAMAGUI DATA UNIFICADA'!$A$2:$A1007)*($T$1='CAMAGUI DATA UNIFICADA'!$B$2:$B1007),0),MATCH(AI$2,'CAMAGUI DATA UNIFICADA'!$C$1:$T$1,0)),"")</f>
        <v>7.11888</v>
      </c>
      <c r="AJ113" s="60">
        <f t="array" ref="AJ113">IFERROR(INDEX('CAMAGUI DATA UNIFICADA'!$C$2:$T1007,MATCH(1,($A113='CAMAGUI DATA UNIFICADA'!$A$2:$A1007)*($T$1='CAMAGUI DATA UNIFICADA'!$B$2:$B1007),0),MATCH(AJ$2,'CAMAGUI DATA UNIFICADA'!$C$1:$T$1,0)),"")</f>
        <v>282.8542777</v>
      </c>
      <c r="AK113" s="140">
        <f t="array" ref="AK113">IFERROR(INDEX('CAMAGUI DATA UNIFICADA'!$C$2:$T1007,MATCH(1,($A113='CAMAGUI DATA UNIFICADA'!$A$2:$A1007)*($T$1='CAMAGUI DATA UNIFICADA'!$B$2:$B1007),0),MATCH(AK$2,'CAMAGUI DATA UNIFICADA'!$C$1:$T$1,0)),"")</f>
        <v>33.21356943</v>
      </c>
      <c r="AL113" s="138" t="str">
        <f t="array" ref="AL113">IFERROR(INDEX('CAMAGUI DATA UNIFICADA'!$C$2:$T1007,MATCH(1,($A113='CAMAGUI DATA UNIFICADA'!$A$2:$A1007)*($AL$1='CAMAGUI DATA UNIFICADA'!$B$2:$B1007),0),MATCH(AL$2,'CAMAGUI DATA UNIFICADA'!$C$1:$T$1,0)),"")</f>
        <v>CA3220225</v>
      </c>
      <c r="AM113" s="2">
        <f t="array" ref="AM113">IFERROR(INDEX('CAMAGUI DATA UNIFICADA'!$C$2:$T1007,MATCH(1,($A113='CAMAGUI DATA UNIFICADA'!$A$2:$A1007)*($AL$1='CAMAGUI DATA UNIFICADA'!$B$2:$B1007),0),MATCH(AM$2,'CAMAGUI DATA UNIFICADA'!$C$1:$T$1,0)),"")</f>
        <v>200</v>
      </c>
      <c r="AN113" s="2">
        <f t="array" ref="AN113">IFERROR(INDEX('CAMAGUI DATA UNIFICADA'!$C$2:$T1007,MATCH(1,($A113='CAMAGUI DATA UNIFICADA'!$A$2:$A1007)*($AL$1='CAMAGUI DATA UNIFICADA'!$B$2:$B1007),0),MATCH(AN$2,'CAMAGUI DATA UNIFICADA'!$C$1:$T$1,0)),"")</f>
        <v>923</v>
      </c>
      <c r="AO113" s="2" t="str">
        <f t="array" ref="AO113">IFERROR(INDEX('CAMAGUI DATA UNIFICADA'!$C$2:$T1007,MATCH(1,($A113='CAMAGUI DATA UNIFICADA'!$A$2:$A1007)*($AL$1='CAMAGUI DATA UNIFICADA'!$B$2:$B1007),0),MATCH(AO$2,'CAMAGUI DATA UNIFICADA'!$C$1:$T$1,0)),"")</f>
        <v>SKR NW#4</v>
      </c>
      <c r="AP113" s="139">
        <f t="array" ref="AP113">IFERROR(INDEX('CAMAGUI DATA UNIFICADA'!$C$2:$T1007,MATCH(1,($A113='CAMAGUI DATA UNIFICADA'!$A$2:$A1007)*($AL$1='CAMAGUI DATA UNIFICADA'!$B$2:$B1007),0),MATCH(AP$2,'CAMAGUI DATA UNIFICADA'!$C$1:$T$1,0)),"")</f>
        <v>1240.512</v>
      </c>
      <c r="AQ113" s="2">
        <f t="array" ref="AQ113">IFERROR(INDEX('CAMAGUI DATA UNIFICADA'!$C$2:$T1007,MATCH(1,($A113='CAMAGUI DATA UNIFICADA'!$A$2:$A1007)*($AL$1='CAMAGUI DATA UNIFICADA'!$B$2:$B1007),0),MATCH(AQ$2,'CAMAGUI DATA UNIFICADA'!$C$1:$T$1,0)),"")</f>
        <v>3.01</v>
      </c>
      <c r="AR113" s="2">
        <f t="array" ref="AR113">IFERROR(INDEX('CAMAGUI DATA UNIFICADA'!$C$2:$T1007,MATCH(1,($A113='CAMAGUI DATA UNIFICADA'!$A$2:$A1007)*($AL$1='CAMAGUI DATA UNIFICADA'!$B$2:$B1007),0),MATCH(AR$2,'CAMAGUI DATA UNIFICADA'!$C$1:$T$1,0)),"")</f>
        <v>2.21</v>
      </c>
      <c r="AS113" s="33">
        <f t="array" ref="AS113">IFERROR(INDEX('CAMAGUI DATA UNIFICADA'!$C$2:$T1007,MATCH(1,($A113='CAMAGUI DATA UNIFICADA'!$A$2:$A1007)*($AL$1='CAMAGUI DATA UNIFICADA'!$B$2:$B1007),0),MATCH(AS$2,'CAMAGUI DATA UNIFICADA'!$C$1:$T$1,0)),"")</f>
        <v>9.61308</v>
      </c>
      <c r="AT113" s="60">
        <f t="array" ref="AT113">IFERROR(INDEX('CAMAGUI DATA UNIFICADA'!$C$2:$T1007,MATCH(1,($A113='CAMAGUI DATA UNIFICADA'!$A$2:$A1007)*($AL$1='CAMAGUI DATA UNIFICADA'!$B$2:$B1007),0),MATCH(AT$2,'CAMAGUI DATA UNIFICADA'!$C$1:$T$1,0)),"")</f>
        <v>691195.5661</v>
      </c>
      <c r="AU113" s="33">
        <f t="array" ref="AU113">IFERROR(INDEX('CAMAGUI DATA UNIFICADA'!$C$2:$T1007,MATCH(1,($A113='CAMAGUI DATA UNIFICADA'!$A$2:$A1007)*($AL$1='CAMAGUI DATA UNIFICADA'!$B$2:$B1007),0),MATCH(AU$2,'CAMAGUI DATA UNIFICADA'!$C$1:$T$1,0)),"")</f>
        <v>0.5682272909</v>
      </c>
      <c r="AV113" s="23">
        <f t="array" ref="AV113">IFERROR(INDEX('CAMAGUI DATA UNIFICADA'!$C$2:$T1007,MATCH(1,($A113='CAMAGUI DATA UNIFICADA'!$A$2:$A1007)*($AL$1='CAMAGUI DATA UNIFICADA'!$B$2:$B1007),0),MATCH(AV$2,'CAMAGUI DATA UNIFICADA'!$C$1:$T$1,0)),"")</f>
        <v>0.6582814915</v>
      </c>
      <c r="AW113" s="23">
        <f t="array" ref="AW113">IFERROR(INDEX('CAMAGUI DATA UNIFICADA'!$C$2:$T1007,MATCH(1,($A113='CAMAGUI DATA UNIFICADA'!$A$2:$A1007)*($AL$1='CAMAGUI DATA UNIFICADA'!$B$2:$B1007),0),MATCH(AW$2,'CAMAGUI DATA UNIFICADA'!$C$1:$T$1,0)),"")</f>
        <v>0.7</v>
      </c>
      <c r="AX113" s="60">
        <f t="array" ref="AX113">IFERROR(INDEX('CAMAGUI DATA UNIFICADA'!$C$2:$T1007,MATCH(1,($A113='CAMAGUI DATA UNIFICADA'!$A$2:$A1007)*($AL$1='CAMAGUI DATA UNIFICADA'!$B$2:$B1007),0),MATCH(AX$2,'CAMAGUI DATA UNIFICADA'!$C$1:$T$1,0)),"")</f>
        <v>105000</v>
      </c>
      <c r="AY113" s="2">
        <f t="array" ref="AY113">IFERROR(INDEX('CAMAGUI DATA UNIFICADA'!$C$2:$T1007,MATCH(1,($A113='CAMAGUI DATA UNIFICADA'!$A$2:$A1007)*($AL$1='CAMAGUI DATA UNIFICADA'!$B$2:$B1007),0),MATCH(AY$2,'CAMAGUI DATA UNIFICADA'!$C$1:$T$1,0)),"")</f>
        <v>3</v>
      </c>
      <c r="AZ113" s="2">
        <f t="array" ref="AZ113">IFERROR(INDEX('CAMAGUI DATA UNIFICADA'!$C$2:$T1007,MATCH(1,($A113='CAMAGUI DATA UNIFICADA'!$A$2:$A1007)*($AL$1='CAMAGUI DATA UNIFICADA'!$B$2:$B1007),0),MATCH(AZ$2,'CAMAGUI DATA UNIFICADA'!$C$1:$T$1,0)),"")</f>
        <v>6.01</v>
      </c>
      <c r="BA113" s="33">
        <f t="array" ref="BA113">IFERROR(INDEX('CAMAGUI DATA UNIFICADA'!$C$2:$T1007,MATCH(1,($A113='CAMAGUI DATA UNIFICADA'!$A$2:$A1007)*($AL$1='CAMAGUI DATA UNIFICADA'!$B$2:$B1007),0),MATCH(BA$2,'CAMAGUI DATA UNIFICADA'!$C$1:$T$1,0)),"")</f>
        <v>6.88212</v>
      </c>
      <c r="BB113" s="60">
        <f t="array" ref="BB113">IFERROR(INDEX('CAMAGUI DATA UNIFICADA'!$C$2:$T1007,MATCH(1,($A113='CAMAGUI DATA UNIFICADA'!$A$2:$A1007)*($AL$1='CAMAGUI DATA UNIFICADA'!$B$2:$B1007),0),MATCH(BB$2,'CAMAGUI DATA UNIFICADA'!$C$1:$T$1,0)),"")</f>
        <v>356.2300491</v>
      </c>
      <c r="BC113" s="140">
        <f t="array" ref="BC113">IFERROR(INDEX('CAMAGUI DATA UNIFICADA'!$C$2:$T1007,MATCH(1,($A113='CAMAGUI DATA UNIFICADA'!$A$2:$A1007)*($AL$1='CAMAGUI DATA UNIFICADA'!$B$2:$B1007),0),MATCH(BC$2,'CAMAGUI DATA UNIFICADA'!$C$1:$T$1,0)),"")</f>
        <v>39.05751228</v>
      </c>
      <c r="BD113" s="138" t="str">
        <f t="array" ref="BD113">IFERROR(INDEX('CAMAGUI DATA UNIFICADA'!$C$2:$T1007,MATCH(1,($A113='CAMAGUI DATA UNIFICADA'!$A$2:$A1007)*($BD$1='CAMAGUI DATA UNIFICADA'!$B$2:$B1007),0),MATCH(BD$2,'CAMAGUI DATA UNIFICADA'!$C$1:$T$1,0)),"")</f>
        <v>CA4240125</v>
      </c>
      <c r="BE113" s="2">
        <f t="array" ref="BE113">IFERROR(INDEX('CAMAGUI DATA UNIFICADA'!$C$2:$T1007,MATCH(1,($A113='CAMAGUI DATA UNIFICADA'!$A$2:$A1007)*($BD$1='CAMAGUI DATA UNIFICADA'!$B$2:$B1007),0),MATCH(BE$2,'CAMAGUI DATA UNIFICADA'!$C$1:$T$1,0)),"")</f>
        <v>475</v>
      </c>
      <c r="BF113" s="2">
        <f t="array" ref="BF113">IFERROR(INDEX('CAMAGUI DATA UNIFICADA'!$C$2:$T1007,MATCH(1,($A113='CAMAGUI DATA UNIFICADA'!$A$2:$A1007)*($BD$1='CAMAGUI DATA UNIFICADA'!$B$2:$B1007),0),MATCH(BF$2,'CAMAGUI DATA UNIFICADA'!$C$1:$T$1,0)),"")</f>
        <v>3250</v>
      </c>
      <c r="BG113" s="2" t="str">
        <f t="array" ref="BG113">IFERROR(INDEX('CAMAGUI DATA UNIFICADA'!$C$2:$T1007,MATCH(1,($A113='CAMAGUI DATA UNIFICADA'!$A$2:$A1007)*($BD$1='CAMAGUI DATA UNIFICADA'!$B$2:$B1007),0),MATCH(BG$2,'CAMAGUI DATA UNIFICADA'!$C$1:$T$1,0)),"")</f>
        <v>SKR MAST E AD</v>
      </c>
      <c r="BH113" s="139">
        <f t="array" ref="BH113">IFERROR(INDEX('CAMAGUI DATA UNIFICADA'!$C$2:$T1007,MATCH(1,($A113='CAMAGUI DATA UNIFICADA'!$A$2:$A1007)*($BD$1='CAMAGUI DATA UNIFICADA'!$B$2:$B1007),0),MATCH(BH$2,'CAMAGUI DATA UNIFICADA'!$C$1:$T$1,0)),"")</f>
        <v>3326.7</v>
      </c>
      <c r="BI113" s="2">
        <f t="array" ref="BI113">IFERROR(INDEX('CAMAGUI DATA UNIFICADA'!$C$2:$T1007,MATCH(1,($A113='CAMAGUI DATA UNIFICADA'!$A$2:$A1007)*($BD$1='CAMAGUI DATA UNIFICADA'!$B$2:$B1007),0),MATCH(BI$2,'CAMAGUI DATA UNIFICADA'!$C$1:$T$1,0)),"")</f>
        <v>16.07</v>
      </c>
      <c r="BJ113" s="2">
        <f t="array" ref="BJ113">IFERROR(INDEX('CAMAGUI DATA UNIFICADA'!$C$2:$T1007,MATCH(1,($A113='CAMAGUI DATA UNIFICADA'!$A$2:$A1007)*($BD$1='CAMAGUI DATA UNIFICADA'!$B$2:$B1007),0),MATCH(BJ$2,'CAMAGUI DATA UNIFICADA'!$C$1:$T$1,0)),"")</f>
        <v>3.25</v>
      </c>
      <c r="BK113" s="33">
        <f t="array" ref="BK113">IFERROR(INDEX('CAMAGUI DATA UNIFICADA'!$C$2:$T1007,MATCH(1,($A113='CAMAGUI DATA UNIFICADA'!$A$2:$A1007)*($BD$1='CAMAGUI DATA UNIFICADA'!$B$2:$B1007),0),MATCH(BK$2,'CAMAGUI DATA UNIFICADA'!$C$1:$T$1,0)),"")</f>
        <v>3.78276</v>
      </c>
      <c r="BL113" s="60">
        <f t="array" ref="BL113">IFERROR(INDEX('CAMAGUI DATA UNIFICADA'!$C$2:$T1007,MATCH(1,($A113='CAMAGUI DATA UNIFICADA'!$A$2:$A1007)*($BD$1='CAMAGUI DATA UNIFICADA'!$B$2:$B1007),0),MATCH(BL$2,'CAMAGUI DATA UNIFICADA'!$C$1:$T$1,0)),"")</f>
        <v>781391.9717</v>
      </c>
      <c r="BM113" s="33">
        <f t="array" ref="BM113">IFERROR(INDEX('CAMAGUI DATA UNIFICADA'!$C$2:$T1007,MATCH(1,($A113='CAMAGUI DATA UNIFICADA'!$A$2:$A1007)*($BD$1='CAMAGUI DATA UNIFICADA'!$B$2:$B1007),0),MATCH(BM$2,'CAMAGUI DATA UNIFICADA'!$C$1:$T$1,0)),"")</f>
        <v>1.428571429</v>
      </c>
      <c r="BN113" s="23">
        <f t="array" ref="BN113">IFERROR(INDEX('CAMAGUI DATA UNIFICADA'!$C$2:$T1007,MATCH(1,($A113='CAMAGUI DATA UNIFICADA'!$A$2:$A1007)*($BD$1='CAMAGUI DATA UNIFICADA'!$B$2:$B1007),0),MATCH(BN$2,'CAMAGUI DATA UNIFICADA'!$C$1:$T$1,0)),"")</f>
        <v>0.9767399647</v>
      </c>
      <c r="BO113" s="23">
        <f t="array" ref="BO113">IFERROR(INDEX('CAMAGUI DATA UNIFICADA'!$C$2:$T1007,MATCH(1,($A113='CAMAGUI DATA UNIFICADA'!$A$2:$A1007)*($BD$1='CAMAGUI DATA UNIFICADA'!$B$2:$B1007),0),MATCH(BO$2,'CAMAGUI DATA UNIFICADA'!$C$1:$T$1,0)),"")</f>
        <v>0.875</v>
      </c>
      <c r="BP113" s="60">
        <f t="array" ref="BP113">IFERROR(INDEX('CAMAGUI DATA UNIFICADA'!$C$2:$T1007,MATCH(1,($A113='CAMAGUI DATA UNIFICADA'!$A$2:$A1007)*($BD$1='CAMAGUI DATA UNIFICADA'!$B$2:$B1007),0),MATCH(BP$2,'CAMAGUI DATA UNIFICADA'!$C$1:$T$1,0)),"")</f>
        <v>145833.3333</v>
      </c>
      <c r="BQ113" s="2">
        <f t="array" ref="BQ113">IFERROR(INDEX('CAMAGUI DATA UNIFICADA'!$C$2:$T1007,MATCH(1,($A113='CAMAGUI DATA UNIFICADA'!$A$2:$A1007)*($BD$1='CAMAGUI DATA UNIFICADA'!$B$2:$B1007),0),MATCH(BQ$2,'CAMAGUI DATA UNIFICADA'!$C$1:$T$1,0)),"")</f>
        <v>3</v>
      </c>
      <c r="BR113" s="2">
        <f t="array" ref="BR113">IFERROR(INDEX('CAMAGUI DATA UNIFICADA'!$C$2:$T1007,MATCH(1,($A113='CAMAGUI DATA UNIFICADA'!$A$2:$A1007)*($BD$1='CAMAGUI DATA UNIFICADA'!$B$2:$B1007),0),MATCH(BR$2,'CAMAGUI DATA UNIFICADA'!$C$1:$T$1,0)),"")</f>
        <v>19.07</v>
      </c>
      <c r="BS113" s="33">
        <f t="array" ref="BS113">IFERROR(INDEX('CAMAGUI DATA UNIFICADA'!$C$2:$T1007,MATCH(1,($A113='CAMAGUI DATA UNIFICADA'!$A$2:$A1007)*($BD$1='CAMAGUI DATA UNIFICADA'!$B$2:$B1007),0),MATCH(BS$2,'CAMAGUI DATA UNIFICADA'!$C$1:$T$1,0)),"")</f>
        <v>3.40128</v>
      </c>
      <c r="BT113" s="60">
        <f t="array" ref="BT113">IFERROR(INDEX('CAMAGUI DATA UNIFICADA'!$C$2:$T1007,MATCH(1,($A113='CAMAGUI DATA UNIFICADA'!$A$2:$A1007)*($BD$1='CAMAGUI DATA UNIFICADA'!$B$2:$B1007),0),MATCH(BT$2,'CAMAGUI DATA UNIFICADA'!$C$1:$T$1,0)),"")</f>
        <v>470.97518</v>
      </c>
      <c r="BU113" s="140">
        <f t="array" ref="BU113">IFERROR(INDEX('CAMAGUI DATA UNIFICADA'!$C$2:$T1007,MATCH(1,($A113='CAMAGUI DATA UNIFICADA'!$A$2:$A1007)*($BD$1='CAMAGUI DATA UNIFICADA'!$B$2:$B1007),0),MATCH(BU$2,'CAMAGUI DATA UNIFICADA'!$C$1:$T$1,0)),"")</f>
        <v>-1.006204994</v>
      </c>
      <c r="BV113" s="138" t="str">
        <f t="array" ref="BV113">IFERROR(INDEX('CAMAGUI DATA UNIFICADA'!$C$2:$T1007,MATCH(1,($A113='CAMAGUI DATA UNIFICADA'!$A$2:$A1007)*($BV$1='CAMAGUI DATA UNIFICADA'!$B$2:$B1007),0),MATCH(BV$2,'CAMAGUI DATA UNIFICADA'!$C$1:$T$1,0)),"")</f>
        <v>CA5240125</v>
      </c>
      <c r="BW113" s="2">
        <f t="array" ref="BW113">IFERROR(INDEX('CAMAGUI DATA UNIFICADA'!$C$2:$T1007,MATCH(1,($A113='CAMAGUI DATA UNIFICADA'!$A$2:$A1007)*($BV$1='CAMAGUI DATA UNIFICADA'!$B$2:$B1007),0),MATCH(BW$2,'CAMAGUI DATA UNIFICADA'!$C$1:$T$1,0)),"")</f>
        <v>450</v>
      </c>
      <c r="BX113" s="2">
        <f t="array" ref="BX113">IFERROR(INDEX('CAMAGUI DATA UNIFICADA'!$C$2:$T1007,MATCH(1,($A113='CAMAGUI DATA UNIFICADA'!$A$2:$A1007)*($BV$1='CAMAGUI DATA UNIFICADA'!$B$2:$B1007),0),MATCH(BX$2,'CAMAGUI DATA UNIFICADA'!$C$1:$T$1,0)),"")</f>
        <v>3050</v>
      </c>
      <c r="BY113" s="2" t="str">
        <f t="array" ref="BY113">IFERROR(INDEX('CAMAGUI DATA UNIFICADA'!$C$2:$T1007,MATCH(1,($A113='CAMAGUI DATA UNIFICADA'!$A$2:$A1007)*($BV$1='CAMAGUI DATA UNIFICADA'!$B$2:$B1007),0),MATCH(BY$2,'CAMAGUI DATA UNIFICADA'!$C$1:$T$1,0)),"")</f>
        <v>SKR MAST E AD</v>
      </c>
      <c r="BZ113" s="139">
        <f t="array" ref="BZ113">IFERROR(INDEX('CAMAGUI DATA UNIFICADA'!$C$2:$T1007,MATCH(1,($A113='CAMAGUI DATA UNIFICADA'!$A$2:$A1007)*($BV$1='CAMAGUI DATA UNIFICADA'!$B$2:$B1007),0),MATCH(BZ$2,'CAMAGUI DATA UNIFICADA'!$C$1:$T$1,0)),"")</f>
        <v>3121.98</v>
      </c>
      <c r="CA113" s="2">
        <f t="array" ref="CA113">IFERROR(INDEX('CAMAGUI DATA UNIFICADA'!$C$2:$T1007,MATCH(1,($A113='CAMAGUI DATA UNIFICADA'!$A$2:$A1007)*($BV$1='CAMAGUI DATA UNIFICADA'!$B$2:$B1007),0),MATCH(CA$2,'CAMAGUI DATA UNIFICADA'!$C$1:$T$1,0)),"")</f>
        <v>17.13</v>
      </c>
      <c r="CB113" s="2">
        <f t="array" ref="CB113">IFERROR(INDEX('CAMAGUI DATA UNIFICADA'!$C$2:$T1007,MATCH(1,($A113='CAMAGUI DATA UNIFICADA'!$A$2:$A1007)*($BV$1='CAMAGUI DATA UNIFICADA'!$B$2:$B1007),0),MATCH(CB$2,'CAMAGUI DATA UNIFICADA'!$C$1:$T$1,0)),"")</f>
        <v>3.75</v>
      </c>
      <c r="CC113" s="33">
        <f t="array" ref="CC113">IFERROR(INDEX('CAMAGUI DATA UNIFICADA'!$C$2:$T1007,MATCH(1,($A113='CAMAGUI DATA UNIFICADA'!$A$2:$A1007)*($BV$1='CAMAGUI DATA UNIFICADA'!$B$2:$B1007),0),MATCH(CC$2,'CAMAGUI DATA UNIFICADA'!$C$1:$T$1,0)),"")</f>
        <v>3.63396</v>
      </c>
      <c r="CD113" s="60">
        <f t="array" ref="CD113">IFERROR(INDEX('CAMAGUI DATA UNIFICADA'!$C$2:$T1007,MATCH(1,($A113='CAMAGUI DATA UNIFICADA'!$A$2:$A1007)*($BV$1='CAMAGUI DATA UNIFICADA'!$B$2:$B1007),0),MATCH(CD$2,'CAMAGUI DATA UNIFICADA'!$C$1:$T$1,0)),"")</f>
        <v>722894.646</v>
      </c>
      <c r="CE113" s="33">
        <f t="array" ref="CE113">IFERROR(INDEX('CAMAGUI DATA UNIFICADA'!$C$2:$T1007,MATCH(1,($A113='CAMAGUI DATA UNIFICADA'!$A$2:$A1007)*($BV$1='CAMAGUI DATA UNIFICADA'!$B$2:$B1007),0),MATCH(CE$2,'CAMAGUI DATA UNIFICADA'!$C$1:$T$1,0)),"")</f>
        <v>1.282101806</v>
      </c>
      <c r="CF113" s="23">
        <f t="array" ref="CF113">IFERROR(INDEX('CAMAGUI DATA UNIFICADA'!$C$2:$T1007,MATCH(1,($A113='CAMAGUI DATA UNIFICADA'!$A$2:$A1007)*($BV$1='CAMAGUI DATA UNIFICADA'!$B$2:$B1007),0),MATCH(CF$2,'CAMAGUI DATA UNIFICADA'!$C$1:$T$1,0)),"")</f>
        <v>0.9970960634</v>
      </c>
      <c r="CG113" s="23">
        <f t="array" ref="CG113">IFERROR(INDEX('CAMAGUI DATA UNIFICADA'!$C$2:$T1007,MATCH(1,($A113='CAMAGUI DATA UNIFICADA'!$A$2:$A1007)*($BV$1='CAMAGUI DATA UNIFICADA'!$B$2:$B1007),0),MATCH(CG$2,'CAMAGUI DATA UNIFICADA'!$C$1:$T$1,0)),"")</f>
        <v>0.875</v>
      </c>
      <c r="CH113" s="60">
        <f t="array" ref="CH113">IFERROR(INDEX('CAMAGUI DATA UNIFICADA'!$C$2:$T1007,MATCH(1,($A113='CAMAGUI DATA UNIFICADA'!$A$2:$A1007)*($BV$1='CAMAGUI DATA UNIFICADA'!$B$2:$B1007),0),MATCH(CH$2,'CAMAGUI DATA UNIFICADA'!$C$1:$T$1,0)),"")</f>
        <v>151041.6667</v>
      </c>
      <c r="CI113" s="2">
        <f t="array" ref="CI113">IFERROR(INDEX('CAMAGUI DATA UNIFICADA'!$C$2:$T1007,MATCH(1,($A113='CAMAGUI DATA UNIFICADA'!$A$2:$A1007)*($BV$1='CAMAGUI DATA UNIFICADA'!$B$2:$B1007),0),MATCH(CI$2,'CAMAGUI DATA UNIFICADA'!$C$1:$T$1,0)),"")</f>
        <v>3</v>
      </c>
      <c r="CJ113" s="2">
        <f t="array" ref="CJ113">IFERROR(INDEX('CAMAGUI DATA UNIFICADA'!$C$2:$T1007,MATCH(1,($A113='CAMAGUI DATA UNIFICADA'!$A$2:$A1007)*($BV$1='CAMAGUI DATA UNIFICADA'!$B$2:$B1007),0),MATCH(CJ$2,'CAMAGUI DATA UNIFICADA'!$C$1:$T$1,0)),"")</f>
        <v>20.13</v>
      </c>
      <c r="CK113" s="33">
        <f t="array" ref="CK113">IFERROR(INDEX('CAMAGUI DATA UNIFICADA'!$C$2:$T1007,MATCH(1,($A113='CAMAGUI DATA UNIFICADA'!$A$2:$A1007)*($BV$1='CAMAGUI DATA UNIFICADA'!$B$2:$B1007),0),MATCH(CK$2,'CAMAGUI DATA UNIFICADA'!$C$1:$T$1,0)),"")</f>
        <v>3.28752</v>
      </c>
      <c r="CL113" s="60">
        <f t="array" ref="CL113">IFERROR(INDEX('CAMAGUI DATA UNIFICADA'!$C$2:$T1007,MATCH(1,($A113='CAMAGUI DATA UNIFICADA'!$A$2:$A1007)*($BV$1='CAMAGUI DATA UNIFICADA'!$B$2:$B1007),0),MATCH(CL$2,'CAMAGUI DATA UNIFICADA'!$C$1:$T$1,0)),"")</f>
        <v>434.0795726</v>
      </c>
      <c r="CM113" s="140">
        <f t="array" ref="CM113">IFERROR(INDEX('CAMAGUI DATA UNIFICADA'!$C$2:$T1007,MATCH(1,($A113='CAMAGUI DATA UNIFICADA'!$A$2:$A1007)*($BV$1='CAMAGUI DATA UNIFICADA'!$B$2:$B1007),0),MATCH(CM$2,'CAMAGUI DATA UNIFICADA'!$C$1:$T$1,0)),"")</f>
        <v>-3.980106861</v>
      </c>
      <c r="CN113" s="138" t="str">
        <f t="array" ref="CN113">IFERROR(INDEX('CAMAGUI DATA UNIFICADA'!$C$2:$T1007,MATCH(1,($A113='CAMAGUI DATA UNIFICADA'!$A$2:$A1007)*($CN$1='CAMAGUI DATA UNIFICADA'!$B$2:$B1007),0),MATCH(CN$2,'CAMAGUI DATA UNIFICADA'!$C$1:$T$1,0)),"")</f>
        <v>CA6240125</v>
      </c>
      <c r="CO113" s="2">
        <f t="array" ref="CO113">IFERROR(INDEX('CAMAGUI DATA UNIFICADA'!$C$2:$T1007,MATCH(1,($A113='CAMAGUI DATA UNIFICADA'!$A$2:$A1007)*($CN$1='CAMAGUI DATA UNIFICADA'!$B$2:$B1007),0),MATCH(CO$2,'CAMAGUI DATA UNIFICADA'!$C$1:$T$1,0)),"")</f>
        <v>700</v>
      </c>
      <c r="CP113" s="2">
        <f t="array" ref="CP113">IFERROR(INDEX('CAMAGUI DATA UNIFICADA'!$C$2:$T1007,MATCH(1,($A113='CAMAGUI DATA UNIFICADA'!$A$2:$A1007)*($CN$1='CAMAGUI DATA UNIFICADA'!$B$2:$B1007),0),MATCH(CP$2,'CAMAGUI DATA UNIFICADA'!$C$1:$T$1,0)),"")</f>
        <v>4650</v>
      </c>
      <c r="CQ113" s="2" t="str">
        <f t="array" ref="CQ113">IFERROR(INDEX('CAMAGUI DATA UNIFICADA'!$C$2:$T1007,MATCH(1,($A113='CAMAGUI DATA UNIFICADA'!$A$2:$A1007)*($CN$1='CAMAGUI DATA UNIFICADA'!$B$2:$B1007),0),MATCH(CQ$2,'CAMAGUI DATA UNIFICADA'!$C$1:$T$1,0)),"")</f>
        <v>SKR MAST E AD</v>
      </c>
      <c r="CR113" s="139">
        <f t="array" ref="CR113">IFERROR(INDEX('CAMAGUI DATA UNIFICADA'!$C$2:$T1007,MATCH(1,($A113='CAMAGUI DATA UNIFICADA'!$A$2:$A1007)*($CN$1='CAMAGUI DATA UNIFICADA'!$B$2:$B1007),0),MATCH(CR$2,'CAMAGUI DATA UNIFICADA'!$C$1:$T$1,0)),"")</f>
        <v>4759.74</v>
      </c>
      <c r="CS113" s="2">
        <f t="array" ref="CS113">IFERROR(INDEX('CAMAGUI DATA UNIFICADA'!$C$2:$T1007,MATCH(1,($A113='CAMAGUI DATA UNIFICADA'!$A$2:$A1007)*($CN$1='CAMAGUI DATA UNIFICADA'!$B$2:$B1007),0),MATCH(CS$2,'CAMAGUI DATA UNIFICADA'!$C$1:$T$1,0)),"")</f>
        <v>16</v>
      </c>
      <c r="CT113" s="2">
        <f t="array" ref="CT113">IFERROR(INDEX('CAMAGUI DATA UNIFICADA'!$C$2:$T1007,MATCH(1,($A113='CAMAGUI DATA UNIFICADA'!$A$2:$A1007)*($CN$1='CAMAGUI DATA UNIFICADA'!$B$2:$B1007),0),MATCH(CT$2,'CAMAGUI DATA UNIFICADA'!$C$1:$T$1,0)),"")</f>
        <v>2.1</v>
      </c>
      <c r="CU113" s="33">
        <f t="array" ref="CU113">IFERROR(INDEX('CAMAGUI DATA UNIFICADA'!$C$2:$T1007,MATCH(1,($A113='CAMAGUI DATA UNIFICADA'!$A$2:$A1007)*($CN$1='CAMAGUI DATA UNIFICADA'!$B$2:$B1007),0),MATCH(CU$2,'CAMAGUI DATA UNIFICADA'!$C$1:$T$1,0)),"")</f>
        <v>3.792</v>
      </c>
      <c r="CV113" s="60">
        <f t="array" ref="CV113">IFERROR(INDEX('CAMAGUI DATA UNIFICADA'!$C$2:$T1007,MATCH(1,($A113='CAMAGUI DATA UNIFICADA'!$A$2:$A1007)*($CN$1='CAMAGUI DATA UNIFICADA'!$B$2:$B1007),0),MATCH(CV$2,'CAMAGUI DATA UNIFICADA'!$C$1:$T$1,0)),"")</f>
        <v>1153744.726</v>
      </c>
      <c r="CW113" s="33">
        <f t="array" ref="CW113">IFERROR(INDEX('CAMAGUI DATA UNIFICADA'!$C$2:$T1007,MATCH(1,($A113='CAMAGUI DATA UNIFICADA'!$A$2:$A1007)*($CN$1='CAMAGUI DATA UNIFICADA'!$B$2:$B1007),0),MATCH(CW$2,'CAMAGUI DATA UNIFICADA'!$C$1:$T$1,0)),"")</f>
        <v>2.170868347</v>
      </c>
      <c r="CX113" s="23">
        <f t="array" ref="CX113">IFERROR(INDEX('CAMAGUI DATA UNIFICADA'!$C$2:$T1007,MATCH(1,($A113='CAMAGUI DATA UNIFICADA'!$A$2:$A1007)*($CN$1='CAMAGUI DATA UNIFICADA'!$B$2:$B1007),0),MATCH(CX$2,'CAMAGUI DATA UNIFICADA'!$C$1:$T$1,0)),"")</f>
        <v>0.9614539381</v>
      </c>
      <c r="CY113" s="23">
        <f t="array" ref="CY113">IFERROR(INDEX('CAMAGUI DATA UNIFICADA'!$C$2:$T1007,MATCH(1,($A113='CAMAGUI DATA UNIFICADA'!$A$2:$A1007)*($CN$1='CAMAGUI DATA UNIFICADA'!$B$2:$B1007),0),MATCH(CY$2,'CAMAGUI DATA UNIFICADA'!$C$1:$T$1,0)),"")</f>
        <v>0.85</v>
      </c>
      <c r="CZ113" s="60">
        <f t="array" ref="CZ113">IFERROR(INDEX('CAMAGUI DATA UNIFICADA'!$C$2:$T1007,MATCH(1,($A113='CAMAGUI DATA UNIFICADA'!$A$2:$A1007)*($CN$1='CAMAGUI DATA UNIFICADA'!$B$2:$B1007),0),MATCH(CZ$2,'CAMAGUI DATA UNIFICADA'!$C$1:$T$1,0)),"")</f>
        <v>116571.4286</v>
      </c>
      <c r="DA113" s="2">
        <f t="array" ref="DA113">IFERROR(INDEX('CAMAGUI DATA UNIFICADA'!$C$2:$T1007,MATCH(1,($A113='CAMAGUI DATA UNIFICADA'!$A$2:$A1007)*($CN$1='CAMAGUI DATA UNIFICADA'!$B$2:$B1007),0),MATCH(DA$2,'CAMAGUI DATA UNIFICADA'!$C$1:$T$1,0)),"")</f>
        <v>3.5</v>
      </c>
      <c r="DB113" s="2">
        <f t="array" ref="DB113">IFERROR(INDEX('CAMAGUI DATA UNIFICADA'!$C$2:$T1007,MATCH(1,($A113='CAMAGUI DATA UNIFICADA'!$A$2:$A1007)*($CN$1='CAMAGUI DATA UNIFICADA'!$B$2:$B1007),0),MATCH(DB$2,'CAMAGUI DATA UNIFICADA'!$C$1:$T$1,0)),"")</f>
        <v>19.5</v>
      </c>
      <c r="DC113" s="33">
        <f t="array" ref="DC113">IFERROR(INDEX('CAMAGUI DATA UNIFICADA'!$C$2:$T1007,MATCH(1,($A113='CAMAGUI DATA UNIFICADA'!$A$2:$A1007)*($CN$1='CAMAGUI DATA UNIFICADA'!$B$2:$B1007),0),MATCH(DC$2,'CAMAGUI DATA UNIFICADA'!$C$1:$T$1,0)),"")</f>
        <v>3.36</v>
      </c>
      <c r="DD113" s="60">
        <f t="array" ref="DD113">IFERROR(INDEX('CAMAGUI DATA UNIFICADA'!$C$2:$T1007,MATCH(1,($A113='CAMAGUI DATA UNIFICADA'!$A$2:$A1007)*($CN$1='CAMAGUI DATA UNIFICADA'!$B$2:$B1007),0),MATCH(DD$2,'CAMAGUI DATA UNIFICADA'!$C$1:$T$1,0)),"")</f>
        <v>698.2510617</v>
      </c>
      <c r="DE113" s="140">
        <f t="array" ref="DE113">IFERROR(INDEX('CAMAGUI DATA UNIFICADA'!$C$2:$T1007,MATCH(1,($A113='CAMAGUI DATA UNIFICADA'!$A$2:$A1007)*($CN$1='CAMAGUI DATA UNIFICADA'!$B$2:$B1007),0),MATCH(DE$2,'CAMAGUI DATA UNIFICADA'!$C$1:$T$1,0)),"")</f>
        <v>-0.437234584</v>
      </c>
      <c r="DF113" s="138" t="str">
        <f t="array" ref="DF113">IFERROR(INDEX('CAMAGUI DATA UNIFICADA'!$C$2:$T1007,MATCH(1,($A113='CAMAGUI DATA UNIFICADA'!$A$2:$A1007)*($DF$1='CAMAGUI DATA UNIFICADA'!$B$2:$B1007),0),MATCH(DF$2,'CAMAGUI DATA UNIFICADA'!$C$1:$T$1,0)),"")</f>
        <v/>
      </c>
      <c r="DG113" s="2" t="str">
        <f t="array" ref="DG113">IFERROR(INDEX('CAMAGUI DATA UNIFICADA'!$C$2:$T1007,MATCH(1,($A113='CAMAGUI DATA UNIFICADA'!$A$2:$A1007)*($DF$1='CAMAGUI DATA UNIFICADA'!$B$2:$B1007),0),MATCH(DG$2,'CAMAGUI DATA UNIFICADA'!$C$1:$T$1,0)),"")</f>
        <v/>
      </c>
      <c r="DH113" s="2" t="str">
        <f t="array" ref="DH113">IFERROR(INDEX('CAMAGUI DATA UNIFICADA'!$C$2:$T1007,MATCH(1,($A113='CAMAGUI DATA UNIFICADA'!$A$2:$A1007)*($DF$1='CAMAGUI DATA UNIFICADA'!$B$2:$B1007),0),MATCH(DH$2,'CAMAGUI DATA UNIFICADA'!$C$1:$T$1,0)),"")</f>
        <v/>
      </c>
      <c r="DI113" s="2" t="str">
        <f t="array" ref="DI113">IFERROR(INDEX('CAMAGUI DATA UNIFICADA'!$C$2:$T1007,MATCH(1,($A113='CAMAGUI DATA UNIFICADA'!$A$2:$A1007)*($DF$1='CAMAGUI DATA UNIFICADA'!$B$2:$B1007),0),MATCH(DI$2,'CAMAGUI DATA UNIFICADA'!$C$1:$T$1,0)),"")</f>
        <v/>
      </c>
      <c r="DJ113" s="139" t="str">
        <f t="array" ref="DJ113">IFERROR(INDEX('CAMAGUI DATA UNIFICADA'!$C$2:$T1007,MATCH(1,($A113='CAMAGUI DATA UNIFICADA'!$A$2:$A1007)*($DF$1='CAMAGUI DATA UNIFICADA'!$B$2:$B1007),0),MATCH(DJ$2,'CAMAGUI DATA UNIFICADA'!$C$1:$T$1,0)),"")</f>
        <v/>
      </c>
      <c r="DK113" s="2" t="str">
        <f t="array" ref="DK113">IFERROR(INDEX('CAMAGUI DATA UNIFICADA'!$C$2:$T1007,MATCH(1,($A113='CAMAGUI DATA UNIFICADA'!$A$2:$A1007)*($DF$1='CAMAGUI DATA UNIFICADA'!$B$2:$B1007),0),MATCH(DK$2,'CAMAGUI DATA UNIFICADA'!$C$1:$T$1,0)),"")</f>
        <v/>
      </c>
      <c r="DL113" s="2" t="str">
        <f t="array" ref="DL113">IFERROR(INDEX('CAMAGUI DATA UNIFICADA'!$C$2:$T1007,MATCH(1,($A113='CAMAGUI DATA UNIFICADA'!$A$2:$A1007)*($DF$1='CAMAGUI DATA UNIFICADA'!$B$2:$B1007),0),MATCH(DL$2,'CAMAGUI DATA UNIFICADA'!$C$1:$T$1,0)),"")</f>
        <v/>
      </c>
      <c r="DM113" s="33" t="str">
        <f t="array" ref="DM113">IFERROR(INDEX('CAMAGUI DATA UNIFICADA'!$C$2:$T1007,MATCH(1,($A113='CAMAGUI DATA UNIFICADA'!$A$2:$A1007)*($DF$1='CAMAGUI DATA UNIFICADA'!$B$2:$B1007),0),MATCH(DM$2,'CAMAGUI DATA UNIFICADA'!$C$1:$T$1,0)),"")</f>
        <v/>
      </c>
      <c r="DN113" s="60" t="str">
        <f t="array" ref="DN113">IFERROR(INDEX('CAMAGUI DATA UNIFICADA'!$C$2:$T1007,MATCH(1,($A113='CAMAGUI DATA UNIFICADA'!$A$2:$A1007)*($DF$1='CAMAGUI DATA UNIFICADA'!$B$2:$B1007),0),MATCH(DN$2,'CAMAGUI DATA UNIFICADA'!$C$1:$T$1,0)),"")</f>
        <v/>
      </c>
      <c r="DO113" s="33" t="str">
        <f t="array" ref="DO113">IFERROR(INDEX('CAMAGUI DATA UNIFICADA'!$C$2:$T1007,MATCH(1,($A113='CAMAGUI DATA UNIFICADA'!$A$2:$A1007)*($DF$1='CAMAGUI DATA UNIFICADA'!$B$2:$B1007),0),MATCH(DO$2,'CAMAGUI DATA UNIFICADA'!$C$1:$T$1,0)),"")</f>
        <v/>
      </c>
      <c r="DP113" s="23" t="str">
        <f t="array" ref="DP113">IFERROR(INDEX('CAMAGUI DATA UNIFICADA'!$C$2:$T1007,MATCH(1,($A113='CAMAGUI DATA UNIFICADA'!$A$2:$A1007)*($DF$1='CAMAGUI DATA UNIFICADA'!$B$2:$B1007),0),MATCH(DP$2,'CAMAGUI DATA UNIFICADA'!$C$1:$T$1,0)),"")</f>
        <v/>
      </c>
      <c r="DQ113" s="23" t="str">
        <f t="array" ref="DQ113">IFERROR(INDEX('CAMAGUI DATA UNIFICADA'!$C$2:$T1007,MATCH(1,($A113='CAMAGUI DATA UNIFICADA'!$A$2:$A1007)*($DF$1='CAMAGUI DATA UNIFICADA'!$B$2:$B1007),0),MATCH(DQ$2,'CAMAGUI DATA UNIFICADA'!$C$1:$T$1,0)),"")</f>
        <v/>
      </c>
      <c r="DR113" s="2" t="str">
        <f t="array" ref="DR113">IFERROR(INDEX('CAMAGUI DATA UNIFICADA'!$C$2:$T1007,MATCH(1,($A113='CAMAGUI DATA UNIFICADA'!$A$2:$A1007)*($DF$1='CAMAGUI DATA UNIFICADA'!$B$2:$B1007),0),MATCH(DR$2,'CAMAGUI DATA UNIFICADA'!$C$1:$T$1,0)),"")</f>
        <v/>
      </c>
      <c r="DS113" s="2" t="str">
        <f t="array" ref="DS113">IFERROR(INDEX('CAMAGUI DATA UNIFICADA'!$C$2:$T1007,MATCH(1,($A113='CAMAGUI DATA UNIFICADA'!$A$2:$A1007)*($DF$1='CAMAGUI DATA UNIFICADA'!$B$2:$B1007),0),MATCH(DS$2,'CAMAGUI DATA UNIFICADA'!$C$1:$T$1,0)),"")</f>
        <v/>
      </c>
      <c r="DT113" s="2" t="str">
        <f t="array" ref="DT113">IFERROR(INDEX('CAMAGUI DATA UNIFICADA'!$C$2:$T1007,MATCH(1,($A113='CAMAGUI DATA UNIFICADA'!$A$2:$A1007)*($DF$1='CAMAGUI DATA UNIFICADA'!$B$2:$B1007),0),MATCH(DT$2,'CAMAGUI DATA UNIFICADA'!$C$1:$T$1,0)),"")</f>
        <v/>
      </c>
      <c r="DU113" s="33" t="str">
        <f t="array" ref="DU113">IFERROR(INDEX('CAMAGUI DATA UNIFICADA'!$C$2:$T1007,MATCH(1,($A113='CAMAGUI DATA UNIFICADA'!$A$2:$A1007)*($DF$1='CAMAGUI DATA UNIFICADA'!$B$2:$B1007),0),MATCH(DU$2,'CAMAGUI DATA UNIFICADA'!$C$1:$T$1,0)),"")</f>
        <v/>
      </c>
      <c r="DV113" s="60" t="str">
        <f t="array" ref="DV113">IFERROR(INDEX('CAMAGUI DATA UNIFICADA'!$C$2:$T1007,MATCH(1,($A113='CAMAGUI DATA UNIFICADA'!$A$2:$A1007)*($DF$1='CAMAGUI DATA UNIFICADA'!$B$2:$B1007),0),MATCH(DV$2,'CAMAGUI DATA UNIFICADA'!$C$1:$T$1,0)),"")</f>
        <v/>
      </c>
      <c r="DW113" s="140" t="str">
        <f t="array" ref="DW113">IFERROR(INDEX('CAMAGUI DATA UNIFICADA'!$C$2:$T1007,MATCH(1,($A113='CAMAGUI DATA UNIFICADA'!$A$2:$A1007)*($DF$1='CAMAGUI DATA UNIFICADA'!$B$2:$B1007),0),MATCH(DW$2,'CAMAGUI DATA UNIFICADA'!$C$1:$T$1,0)),"")</f>
        <v/>
      </c>
      <c r="DX113" s="144" t="str">
        <f t="array" ref="DX113">IFERROR(INDEX('CAMAGUI DATA UNIFICADA'!$C$2:$T1007,MATCH(1,($A113='CAMAGUI DATA UNIFICADA'!$A$2:$A1007)*($DX$1='CAMAGUI DATA UNIFICADA'!$B$2:$B1007),0),MATCH(DX$2,'CAMAGUI DATA UNIFICADA'!$C$1:$T$1,0)),"")</f>
        <v/>
      </c>
      <c r="DY113" s="60" t="str">
        <f t="array" ref="DY113">IFERROR(INDEX('CAMAGUI DATA UNIFICADA'!$C$2:$T1007,MATCH(1,($A113='CAMAGUI DATA UNIFICADA'!$A$2:$A1007)*($DX$1='CAMAGUI DATA UNIFICADA'!$B$2:$B1007),0),MATCH(DY$2,'CAMAGUI DATA UNIFICADA'!$C$1:$T$1,0)),"")</f>
        <v/>
      </c>
      <c r="DZ113" s="60" t="str">
        <f t="array" ref="DZ113">IFERROR(INDEX('CAMAGUI DATA UNIFICADA'!$C$2:$T1007,MATCH(1,($A113='CAMAGUI DATA UNIFICADA'!$A$2:$A1007)*($DX$1='CAMAGUI DATA UNIFICADA'!$B$2:$B1007),0),MATCH(DZ$2,'CAMAGUI DATA UNIFICADA'!$C$1:$T$1,0)),"")</f>
        <v/>
      </c>
      <c r="EA113" s="60" t="str">
        <f t="array" ref="EA113">IFERROR(INDEX('CAMAGUI DATA UNIFICADA'!$C$2:$T1007,MATCH(1,($A113='CAMAGUI DATA UNIFICADA'!$A$2:$A1007)*($DX$1='CAMAGUI DATA UNIFICADA'!$B$2:$B1007),0),MATCH(EA$2,'CAMAGUI DATA UNIFICADA'!$C$1:$T$1,0)),"")</f>
        <v/>
      </c>
      <c r="EB113" s="60" t="str">
        <f t="array" ref="EB113">IFERROR(INDEX('CAMAGUI DATA UNIFICADA'!$C$2:$T1007,MATCH(1,($A113='CAMAGUI DATA UNIFICADA'!$A$2:$A1007)*($DX$1='CAMAGUI DATA UNIFICADA'!$B$2:$B1007),0),MATCH(EB$2,'CAMAGUI DATA UNIFICADA'!$C$1:$T$1,0)),"")</f>
        <v/>
      </c>
      <c r="EC113" s="60" t="str">
        <f t="array" ref="EC113">IFERROR(INDEX('CAMAGUI DATA UNIFICADA'!$C$2:$T1007,MATCH(1,($A113='CAMAGUI DATA UNIFICADA'!$A$2:$A1007)*($DX$1='CAMAGUI DATA UNIFICADA'!$B$2:$B1007),0),MATCH(EC$2,'CAMAGUI DATA UNIFICADA'!$C$1:$T$1,0)),"")</f>
        <v/>
      </c>
      <c r="ED113" s="60" t="str">
        <f t="array" ref="ED113">IFERROR(INDEX('CAMAGUI DATA UNIFICADA'!$C$2:$T1007,MATCH(1,($A113='CAMAGUI DATA UNIFICADA'!$A$2:$A1007)*($DX$1='CAMAGUI DATA UNIFICADA'!$B$2:$B1007),0),MATCH(ED$2,'CAMAGUI DATA UNIFICADA'!$C$1:$T$1,0)),"")</f>
        <v/>
      </c>
      <c r="EE113" s="60" t="str">
        <f t="array" ref="EE113">IFERROR(INDEX('CAMAGUI DATA UNIFICADA'!$C$2:$T1007,MATCH(1,($A113='CAMAGUI DATA UNIFICADA'!$A$2:$A1007)*($DX$1='CAMAGUI DATA UNIFICADA'!$B$2:$B1007),0),MATCH(EE$2,'CAMAGUI DATA UNIFICADA'!$C$1:$T$1,0)),"")</f>
        <v/>
      </c>
      <c r="EF113" s="60" t="str">
        <f t="array" ref="EF113">IFERROR(INDEX('CAMAGUI DATA UNIFICADA'!$C$2:$T1007,MATCH(1,($A113='CAMAGUI DATA UNIFICADA'!$A$2:$A1007)*($DX$1='CAMAGUI DATA UNIFICADA'!$B$2:$B1007),0),MATCH(EF$2,'CAMAGUI DATA UNIFICADA'!$C$1:$T$1,0)),"")</f>
        <v/>
      </c>
      <c r="EG113" s="60" t="str">
        <f t="array" ref="EG113">IFERROR(INDEX('CAMAGUI DATA UNIFICADA'!$C$2:$T1007,MATCH(1,($A113='CAMAGUI DATA UNIFICADA'!$A$2:$A1007)*($DX$1='CAMAGUI DATA UNIFICADA'!$B$2:$B1007),0),MATCH(EG$2,'CAMAGUI DATA UNIFICADA'!$C$1:$T$1,0)),"")</f>
        <v/>
      </c>
      <c r="EH113" s="60" t="str">
        <f t="array" ref="EH113">IFERROR(INDEX('CAMAGUI DATA UNIFICADA'!$C$2:$T1007,MATCH(1,($A113='CAMAGUI DATA UNIFICADA'!$A$2:$A1007)*($DX$1='CAMAGUI DATA UNIFICADA'!$B$2:$B1007),0),MATCH(EH$2,'CAMAGUI DATA UNIFICADA'!$C$1:$T$1,0)),"")</f>
        <v/>
      </c>
      <c r="EI113" s="60" t="str">
        <f t="array" ref="EI113">IFERROR(INDEX('CAMAGUI DATA UNIFICADA'!$C$2:$T1007,MATCH(1,($A113='CAMAGUI DATA UNIFICADA'!$A$2:$A1007)*($DX$1='CAMAGUI DATA UNIFICADA'!$B$2:$B1007),0),MATCH(EI$2,'CAMAGUI DATA UNIFICADA'!$C$1:$T$1,0)),"")</f>
        <v/>
      </c>
      <c r="EJ113" s="60" t="str">
        <f t="array" ref="EJ113">IFERROR(INDEX('CAMAGUI DATA UNIFICADA'!$C$2:$T1007,MATCH(1,($A113='CAMAGUI DATA UNIFICADA'!$A$2:$A1007)*($DX$1='CAMAGUI DATA UNIFICADA'!$B$2:$B1007),0),MATCH(EJ$2,'CAMAGUI DATA UNIFICADA'!$C$1:$T$1,0)),"")</f>
        <v/>
      </c>
      <c r="EK113" s="60" t="str">
        <f t="array" ref="EK113">IFERROR(INDEX('CAMAGUI DATA UNIFICADA'!$C$2:$T1007,MATCH(1,($A113='CAMAGUI DATA UNIFICADA'!$A$2:$A1007)*($DX$1='CAMAGUI DATA UNIFICADA'!$B$2:$B1007),0),MATCH(EK$2,'CAMAGUI DATA UNIFICADA'!$C$1:$T$1,0)),"")</f>
        <v/>
      </c>
      <c r="EL113" s="60" t="str">
        <f t="array" ref="EL113">IFERROR(INDEX('CAMAGUI DATA UNIFICADA'!$C$2:$T1007,MATCH(1,($A113='CAMAGUI DATA UNIFICADA'!$A$2:$A1007)*($DX$1='CAMAGUI DATA UNIFICADA'!$B$2:$B1007),0),MATCH(EL$2,'CAMAGUI DATA UNIFICADA'!$C$1:$T$1,0)),"")</f>
        <v/>
      </c>
      <c r="EM113" s="60" t="str">
        <f t="array" ref="EM113">IFERROR(INDEX('CAMAGUI DATA UNIFICADA'!$C$2:$T1007,MATCH(1,($A113='CAMAGUI DATA UNIFICADA'!$A$2:$A1007)*($DX$1='CAMAGUI DATA UNIFICADA'!$B$2:$B1007),0),MATCH(EM$2,'CAMAGUI DATA UNIFICADA'!$C$1:$T$1,0)),"")</f>
        <v/>
      </c>
      <c r="EN113" s="60" t="str">
        <f t="array" ref="EN113">IFERROR(INDEX('CAMAGUI DATA UNIFICADA'!$C$2:$T1007,MATCH(1,($A113='CAMAGUI DATA UNIFICADA'!$A$2:$A1007)*($DX$1='CAMAGUI DATA UNIFICADA'!$B$2:$B1007),0),MATCH(EN$2,'CAMAGUI DATA UNIFICADA'!$C$1:$T$1,0)),"")</f>
        <v/>
      </c>
      <c r="EO113" s="140" t="str">
        <f t="array" ref="EO113">IFERROR(INDEX('CAMAGUI DATA UNIFICADA'!$C$2:$T1007,MATCH(1,($A113='CAMAGUI DATA UNIFICADA'!$A$2:$A1007)*($DX$1='CAMAGUI DATA UNIFICADA'!$B$2:$B1007),0),MATCH(EO$2,'CAMAGUI DATA UNIFICADA'!$C$1:$T$1,0)),"")</f>
        <v/>
      </c>
    </row>
    <row r="114">
      <c r="A114" s="137">
        <v>45726.0</v>
      </c>
      <c r="B114" s="138" t="str">
        <f t="array" ref="B114">IFERROR(INDEX('CAMAGUI DATA UNIFICADA'!$C$2:$T1007,MATCH(1,($A114='CAMAGUI DATA UNIFICADA'!$A$2:$A1007)*($B$1='CAMAGUI DATA UNIFICADA'!$B$2:$B1007),0),MATCH(B$2,'CAMAGUI DATA UNIFICADA'!$C$1:$T$1,0)),"")</f>
        <v>CA1220225</v>
      </c>
      <c r="C114" s="2">
        <f t="array" ref="C114">IFERROR(INDEX('CAMAGUI DATA UNIFICADA'!$C$2:$T1007,MATCH(1,($A114='CAMAGUI DATA UNIFICADA'!$A$2:$A1007)*($B$1='CAMAGUI DATA UNIFICADA'!$B$2:$B1007),0),MATCH(C$2,'CAMAGUI DATA UNIFICADA'!$C$1:$T$1,0)),"")</f>
        <v>400</v>
      </c>
      <c r="D114" s="2">
        <f t="array" ref="D114">IFERROR(INDEX('CAMAGUI DATA UNIFICADA'!$C$2:$T1007,MATCH(1,($A114='CAMAGUI DATA UNIFICADA'!$A$2:$A1007)*($B$1='CAMAGUI DATA UNIFICADA'!$B$2:$B1007),0),MATCH(D$2,'CAMAGUI DATA UNIFICADA'!$C$1:$T$1,0)),"")</f>
        <v>2275</v>
      </c>
      <c r="E114" s="2" t="str">
        <f t="array" ref="E114">IFERROR(INDEX('CAMAGUI DATA UNIFICADA'!$C$2:$T1007,MATCH(1,($A114='CAMAGUI DATA UNIFICADA'!$A$2:$A1007)*($B$1='CAMAGUI DATA UNIFICADA'!$B$2:$B1007),0),MATCH(E$2,'CAMAGUI DATA UNIFICADA'!$C$1:$T$1,0)),"")</f>
        <v>SKR MAST E AD</v>
      </c>
      <c r="F114" s="139">
        <f t="array" ref="F114">IFERROR(INDEX('CAMAGUI DATA UNIFICADA'!$C$2:$T1007,MATCH(1,($A114='CAMAGUI DATA UNIFICADA'!$A$2:$A1007)*($B$1='CAMAGUI DATA UNIFICADA'!$B$2:$B1007),0),MATCH(F$2,'CAMAGUI DATA UNIFICADA'!$C$1:$T$1,0)),"")</f>
        <v>2328.69</v>
      </c>
      <c r="G114" s="2">
        <f t="array" ref="G114">IFERROR(INDEX('CAMAGUI DATA UNIFICADA'!$C$2:$T1007,MATCH(1,($A114='CAMAGUI DATA UNIFICADA'!$A$2:$A1007)*($B$1='CAMAGUI DATA UNIFICADA'!$B$2:$B1007),0),MATCH(G$2,'CAMAGUI DATA UNIFICADA'!$C$1:$T$1,0)),"")</f>
        <v>6.3</v>
      </c>
      <c r="H114" s="2">
        <f t="array" ref="H114">IFERROR(INDEX('CAMAGUI DATA UNIFICADA'!$C$2:$T1007,MATCH(1,($A114='CAMAGUI DATA UNIFICADA'!$A$2:$A1007)*($B$1='CAMAGUI DATA UNIFICADA'!$B$2:$B1007),0),MATCH(H$2,'CAMAGUI DATA UNIFICADA'!$C$1:$T$1,0)),"")</f>
        <v>2.88</v>
      </c>
      <c r="I114" s="33">
        <f t="array" ref="I114">IFERROR(INDEX('CAMAGUI DATA UNIFICADA'!$C$2:$T1007,MATCH(1,($A114='CAMAGUI DATA UNIFICADA'!$A$2:$A1007)*($B$1='CAMAGUI DATA UNIFICADA'!$B$2:$B1007),0),MATCH(I$2,'CAMAGUI DATA UNIFICADA'!$C$1:$T$1,0)),"")</f>
        <v>6.7116</v>
      </c>
      <c r="J114" s="60">
        <f t="array" ref="J114">IFERROR(INDEX('CAMAGUI DATA UNIFICADA'!$C$2:$T1007,MATCH(1,($A114='CAMAGUI DATA UNIFICADA'!$A$2:$A1007)*($B$1='CAMAGUI DATA UNIFICADA'!$B$2:$B1007),0),MATCH(J$2,'CAMAGUI DATA UNIFICADA'!$C$1:$T$1,0)),"")</f>
        <v>946004.8795</v>
      </c>
      <c r="K114" s="33">
        <f t="array" ref="K114">IFERROR(INDEX('CAMAGUI DATA UNIFICADA'!$C$2:$T1007,MATCH(1,($A114='CAMAGUI DATA UNIFICADA'!$A$2:$A1007)*($B$1='CAMAGUI DATA UNIFICADA'!$B$2:$B1007),0),MATCH(K$2,'CAMAGUI DATA UNIFICADA'!$C$1:$T$1,0)),"")</f>
        <v>0.8777006173</v>
      </c>
      <c r="L114" s="23">
        <f t="array" ref="L114">IFERROR(INDEX('CAMAGUI DATA UNIFICADA'!$C$2:$T1007,MATCH(1,($A114='CAMAGUI DATA UNIFICADA'!$A$2:$A1007)*($B$1='CAMAGUI DATA UNIFICADA'!$B$2:$B1007),0),MATCH(L$2,'CAMAGUI DATA UNIFICADA'!$C$1:$T$1,0)),"")</f>
        <v>0.7883373996</v>
      </c>
      <c r="M114" s="23">
        <f t="array" ref="M114">IFERROR(INDEX('CAMAGUI DATA UNIFICADA'!$C$2:$T1007,MATCH(1,($A114='CAMAGUI DATA UNIFICADA'!$A$2:$A1007)*($B$1='CAMAGUI DATA UNIFICADA'!$B$2:$B1007),0),MATCH(M$2,'CAMAGUI DATA UNIFICADA'!$C$1:$T$1,0)),"")</f>
        <v>0.75</v>
      </c>
      <c r="N114" s="60">
        <f t="array" ref="N114">IFERROR(INDEX('CAMAGUI DATA UNIFICADA'!$C$2:$T1007,MATCH(1,($A114='CAMAGUI DATA UNIFICADA'!$A$2:$A1007)*($B$1='CAMAGUI DATA UNIFICADA'!$B$2:$B1007),0),MATCH(N$2,'CAMAGUI DATA UNIFICADA'!$C$1:$T$1,0)),"")</f>
        <v>109890.1099</v>
      </c>
      <c r="O114" s="2">
        <f t="array" ref="O114">IFERROR(INDEX('CAMAGUI DATA UNIFICADA'!$C$2:$T1007,MATCH(1,($A114='CAMAGUI DATA UNIFICADA'!$A$2:$A1007)*($B$1='CAMAGUI DATA UNIFICADA'!$B$2:$B1007),0),MATCH(O$2,'CAMAGUI DATA UNIFICADA'!$C$1:$T$1,0)),"")</f>
        <v>3</v>
      </c>
      <c r="P114" s="2">
        <f t="array" ref="P114">IFERROR(INDEX('CAMAGUI DATA UNIFICADA'!$C$2:$T1007,MATCH(1,($A114='CAMAGUI DATA UNIFICADA'!$A$2:$A1007)*($B$1='CAMAGUI DATA UNIFICADA'!$B$2:$B1007),0),MATCH(P$2,'CAMAGUI DATA UNIFICADA'!$C$1:$T$1,0)),"")</f>
        <v>9.3</v>
      </c>
      <c r="Q114" s="33">
        <f t="array" ref="Q114">IFERROR(INDEX('CAMAGUI DATA UNIFICADA'!$C$2:$T1007,MATCH(1,($A114='CAMAGUI DATA UNIFICADA'!$A$2:$A1007)*($B$1='CAMAGUI DATA UNIFICADA'!$B$2:$B1007),0),MATCH(Q$2,'CAMAGUI DATA UNIFICADA'!$C$1:$T$1,0)),"")</f>
        <v>5.2176</v>
      </c>
      <c r="R114" s="60">
        <f t="array" ref="R114">IFERROR(INDEX('CAMAGUI DATA UNIFICADA'!$C$2:$T1007,MATCH(1,($A114='CAMAGUI DATA UNIFICADA'!$A$2:$A1007)*($B$1='CAMAGUI DATA UNIFICADA'!$B$2:$B1007),0),MATCH(R$2,'CAMAGUI DATA UNIFICADA'!$C$1:$T$1,0)),"")</f>
        <v>488.8835099</v>
      </c>
      <c r="S114" s="140">
        <f t="array" ref="S114">IFERROR(INDEX('CAMAGUI DATA UNIFICADA'!$C$2:$T1007,MATCH(1,($A114='CAMAGUI DATA UNIFICADA'!$A$2:$A1007)*($B$1='CAMAGUI DATA UNIFICADA'!$B$2:$B1007),0),MATCH(S$2,'CAMAGUI DATA UNIFICADA'!$C$1:$T$1,0)),"")</f>
        <v>22.22087746</v>
      </c>
      <c r="T114" s="138" t="str">
        <f t="array" ref="T114">IFERROR(INDEX('CAMAGUI DATA UNIFICADA'!$C$2:$T1007,MATCH(1,($A114='CAMAGUI DATA UNIFICADA'!$A$2:$A1007)*($T$1='CAMAGUI DATA UNIFICADA'!$B$2:$B1007),0),MATCH(T$2,'CAMAGUI DATA UNIFICADA'!$C$1:$T$1,0)),"")</f>
        <v>CA2220225</v>
      </c>
      <c r="U114" s="2">
        <f t="array" ref="U114">IFERROR(INDEX('CAMAGUI DATA UNIFICADA'!$C$2:$T1007,MATCH(1,($A114='CAMAGUI DATA UNIFICADA'!$A$2:$A1007)*($T$1='CAMAGUI DATA UNIFICADA'!$B$2:$B1007),0),MATCH(U$2,'CAMAGUI DATA UNIFICADA'!$C$1:$T$1,0)),"")</f>
        <v>325</v>
      </c>
      <c r="V114" s="2">
        <f t="array" ref="V114">IFERROR(INDEX('CAMAGUI DATA UNIFICADA'!$C$2:$T1007,MATCH(1,($A114='CAMAGUI DATA UNIFICADA'!$A$2:$A1007)*($T$1='CAMAGUI DATA UNIFICADA'!$B$2:$B1007),0),MATCH(V$2,'CAMAGUI DATA UNIFICADA'!$C$1:$T$1,0)),"")</f>
        <v>1800</v>
      </c>
      <c r="W114" s="2" t="str">
        <f t="array" ref="W114">IFERROR(INDEX('CAMAGUI DATA UNIFICADA'!$C$2:$T1007,MATCH(1,($A114='CAMAGUI DATA UNIFICADA'!$A$2:$A1007)*($T$1='CAMAGUI DATA UNIFICADA'!$B$2:$B1007),0),MATCH(W$2,'CAMAGUI DATA UNIFICADA'!$C$1:$T$1,0)),"")</f>
        <v>SKR MAST E AD</v>
      </c>
      <c r="X114" s="139">
        <f t="array" ref="X114">IFERROR(INDEX('CAMAGUI DATA UNIFICADA'!$C$2:$T1007,MATCH(1,($A114='CAMAGUI DATA UNIFICADA'!$A$2:$A1007)*($T$1='CAMAGUI DATA UNIFICADA'!$B$2:$B1007),0),MATCH(X$2,'CAMAGUI DATA UNIFICADA'!$C$1:$T$1,0)),"")</f>
        <v>1842.48</v>
      </c>
      <c r="Y114" s="2">
        <f t="array" ref="Y114">IFERROR(INDEX('CAMAGUI DATA UNIFICADA'!$C$2:$T1007,MATCH(1,($A114='CAMAGUI DATA UNIFICADA'!$A$2:$A1007)*($T$1='CAMAGUI DATA UNIFICADA'!$B$2:$B1007),0),MATCH(Y$2,'CAMAGUI DATA UNIFICADA'!$C$1:$T$1,0)),"")</f>
        <v>6.44</v>
      </c>
      <c r="Z114" s="2">
        <f t="array" ref="Z114">IFERROR(INDEX('CAMAGUI DATA UNIFICADA'!$C$2:$T1007,MATCH(1,($A114='CAMAGUI DATA UNIFICADA'!$A$2:$A1007)*($T$1='CAMAGUI DATA UNIFICADA'!$B$2:$B1007),0),MATCH(Z$2,'CAMAGUI DATA UNIFICADA'!$C$1:$T$1,0)),"")</f>
        <v>3.82</v>
      </c>
      <c r="AA114" s="2">
        <f t="array" ref="AA114">IFERROR(INDEX('CAMAGUI DATA UNIFICADA'!$C$2:$T1007,MATCH(1,($A114='CAMAGUI DATA UNIFICADA'!$A$2:$A1007)*($T$1='CAMAGUI DATA UNIFICADA'!$B$2:$B1007),0),MATCH(AA$2,'CAMAGUI DATA UNIFICADA'!$C$1:$T$1,0)),"")</f>
        <v>6.62928</v>
      </c>
      <c r="AB114" s="60">
        <f t="array" ref="AB114">IFERROR(INDEX('CAMAGUI DATA UNIFICADA'!$C$2:$T1007,MATCH(1,($A114='CAMAGUI DATA UNIFICADA'!$A$2:$A1007)*($T$1='CAMAGUI DATA UNIFICADA'!$B$2:$B1007),0),MATCH(AB$2,'CAMAGUI DATA UNIFICADA'!$C$1:$T$1,0)),"")</f>
        <v>761256.7052</v>
      </c>
      <c r="AC114" s="33">
        <f t="array" ref="AC114">IFERROR(INDEX('CAMAGUI DATA UNIFICADA'!$C$2:$T1007,MATCH(1,($A114='CAMAGUI DATA UNIFICADA'!$A$2:$A1007)*($T$1='CAMAGUI DATA UNIFICADA'!$B$2:$B1007),0),MATCH(AC$2,'CAMAGUI DATA UNIFICADA'!$C$1:$T$1,0)),"")</f>
        <v>0.7391438251</v>
      </c>
      <c r="AD114" s="23">
        <f t="array" ref="AD114">IFERROR(INDEX('CAMAGUI DATA UNIFICADA'!$C$2:$T1007,MATCH(1,($A114='CAMAGUI DATA UNIFICADA'!$A$2:$A1007)*($T$1='CAMAGUI DATA UNIFICADA'!$B$2:$B1007),0),MATCH(AD$2,'CAMAGUI DATA UNIFICADA'!$C$1:$T$1,0)),"")</f>
        <v>0.8955961238</v>
      </c>
      <c r="AE114" s="23">
        <f t="array" ref="AE114">IFERROR(INDEX('CAMAGUI DATA UNIFICADA'!$C$2:$T1007,MATCH(1,($A114='CAMAGUI DATA UNIFICADA'!$A$2:$A1007)*($T$1='CAMAGUI DATA UNIFICADA'!$B$2:$B1007),0),MATCH(AE$2,'CAMAGUI DATA UNIFICADA'!$C$1:$T$1,0)),"")</f>
        <v>0.75</v>
      </c>
      <c r="AF114" s="60">
        <f t="array" ref="AF114">IFERROR(INDEX('CAMAGUI DATA UNIFICADA'!$C$2:$T1007,MATCH(1,($A114='CAMAGUI DATA UNIFICADA'!$A$2:$A1007)*($T$1='CAMAGUI DATA UNIFICADA'!$B$2:$B1007),0),MATCH(AF$2,'CAMAGUI DATA UNIFICADA'!$C$1:$T$1,0)),"")</f>
        <v>106250</v>
      </c>
      <c r="AG114" s="2">
        <f t="array" ref="AG114">IFERROR(INDEX('CAMAGUI DATA UNIFICADA'!$C$2:$T1007,MATCH(1,($A114='CAMAGUI DATA UNIFICADA'!$A$2:$A1007)*($T$1='CAMAGUI DATA UNIFICADA'!$B$2:$B1007),0),MATCH(AG$2,'CAMAGUI DATA UNIFICADA'!$C$1:$T$1,0)),"")</f>
        <v>3</v>
      </c>
      <c r="AH114" s="2">
        <f t="array" ref="AH114">IFERROR(INDEX('CAMAGUI DATA UNIFICADA'!$C$2:$T1007,MATCH(1,($A114='CAMAGUI DATA UNIFICADA'!$A$2:$A1007)*($T$1='CAMAGUI DATA UNIFICADA'!$B$2:$B1007),0),MATCH(AH$2,'CAMAGUI DATA UNIFICADA'!$C$1:$T$1,0)),"")</f>
        <v>9.44</v>
      </c>
      <c r="AI114" s="33">
        <f t="array" ref="AI114">IFERROR(INDEX('CAMAGUI DATA UNIFICADA'!$C$2:$T1007,MATCH(1,($A114='CAMAGUI DATA UNIFICADA'!$A$2:$A1007)*($T$1='CAMAGUI DATA UNIFICADA'!$B$2:$B1007),0),MATCH(AI$2,'CAMAGUI DATA UNIFICADA'!$C$1:$T$1,0)),"")</f>
        <v>5.17728</v>
      </c>
      <c r="AJ114" s="60">
        <f t="array" ref="AJ114">IFERROR(INDEX('CAMAGUI DATA UNIFICADA'!$C$2:$T1007,MATCH(1,($A114='CAMAGUI DATA UNIFICADA'!$A$2:$A1007)*($T$1='CAMAGUI DATA UNIFICADA'!$B$2:$B1007),0),MATCH(AJ$2,'CAMAGUI DATA UNIFICADA'!$C$1:$T$1,0)),"")</f>
        <v>347.8917843</v>
      </c>
      <c r="AK114" s="140">
        <f t="array" ref="AK114">IFERROR(INDEX('CAMAGUI DATA UNIFICADA'!$C$2:$T1007,MATCH(1,($A114='CAMAGUI DATA UNIFICADA'!$A$2:$A1007)*($T$1='CAMAGUI DATA UNIFICADA'!$B$2:$B1007),0),MATCH(AK$2,'CAMAGUI DATA UNIFICADA'!$C$1:$T$1,0)),"")</f>
        <v>5.722946081</v>
      </c>
      <c r="AL114" s="138" t="str">
        <f t="array" ref="AL114">IFERROR(INDEX('CAMAGUI DATA UNIFICADA'!$C$2:$T1007,MATCH(1,($A114='CAMAGUI DATA UNIFICADA'!$A$2:$A1007)*($AL$1='CAMAGUI DATA UNIFICADA'!$B$2:$B1007),0),MATCH(AL$2,'CAMAGUI DATA UNIFICADA'!$C$1:$T$1,0)),"")</f>
        <v>CA3220225</v>
      </c>
      <c r="AM114" s="2">
        <f t="array" ref="AM114">IFERROR(INDEX('CAMAGUI DATA UNIFICADA'!$C$2:$T1007,MATCH(1,($A114='CAMAGUI DATA UNIFICADA'!$A$2:$A1007)*($AL$1='CAMAGUI DATA UNIFICADA'!$B$2:$B1007),0),MATCH(AM$2,'CAMAGUI DATA UNIFICADA'!$C$1:$T$1,0)),"")</f>
        <v>375</v>
      </c>
      <c r="AN114" s="2">
        <f t="array" ref="AN114">IFERROR(INDEX('CAMAGUI DATA UNIFICADA'!$C$2:$T1007,MATCH(1,($A114='CAMAGUI DATA UNIFICADA'!$A$2:$A1007)*($AL$1='CAMAGUI DATA UNIFICADA'!$B$2:$B1007),0),MATCH(AN$2,'CAMAGUI DATA UNIFICADA'!$C$1:$T$1,0)),"")</f>
        <v>2125</v>
      </c>
      <c r="AO114" s="2" t="str">
        <f t="array" ref="AO114">IFERROR(INDEX('CAMAGUI DATA UNIFICADA'!$C$2:$T1007,MATCH(1,($A114='CAMAGUI DATA UNIFICADA'!$A$2:$A1007)*($AL$1='CAMAGUI DATA UNIFICADA'!$B$2:$B1007),0),MATCH(AO$2,'CAMAGUI DATA UNIFICADA'!$C$1:$T$1,0)),"")</f>
        <v>SKR MAST E AD</v>
      </c>
      <c r="AP114" s="139">
        <f t="array" ref="AP114">IFERROR(INDEX('CAMAGUI DATA UNIFICADA'!$C$2:$T1007,MATCH(1,($A114='CAMAGUI DATA UNIFICADA'!$A$2:$A1007)*($AL$1='CAMAGUI DATA UNIFICADA'!$B$2:$B1007),0),MATCH(AP$2,'CAMAGUI DATA UNIFICADA'!$C$1:$T$1,0)),"")</f>
        <v>2175.15</v>
      </c>
      <c r="AQ114" s="2">
        <f t="array" ref="AQ114">IFERROR(INDEX('CAMAGUI DATA UNIFICADA'!$C$2:$T1007,MATCH(1,($A114='CAMAGUI DATA UNIFICADA'!$A$2:$A1007)*($AL$1='CAMAGUI DATA UNIFICADA'!$B$2:$B1007),0),MATCH(AQ$2,'CAMAGUI DATA UNIFICADA'!$C$1:$T$1,0)),"")</f>
        <v>6</v>
      </c>
      <c r="AR114" s="2">
        <f t="array" ref="AR114">IFERROR(INDEX('CAMAGUI DATA UNIFICADA'!$C$2:$T1007,MATCH(1,($A114='CAMAGUI DATA UNIFICADA'!$A$2:$A1007)*($AL$1='CAMAGUI DATA UNIFICADA'!$B$2:$B1007),0),MATCH(AR$2,'CAMAGUI DATA UNIFICADA'!$C$1:$T$1,0)),"")</f>
        <v>2.99</v>
      </c>
      <c r="AS114" s="33">
        <f t="array" ref="AS114">IFERROR(INDEX('CAMAGUI DATA UNIFICADA'!$C$2:$T1007,MATCH(1,($A114='CAMAGUI DATA UNIFICADA'!$A$2:$A1007)*($AL$1='CAMAGUI DATA UNIFICADA'!$B$2:$B1007),0),MATCH(AS$2,'CAMAGUI DATA UNIFICADA'!$C$1:$T$1,0)),"")</f>
        <v>6.888</v>
      </c>
      <c r="AT114" s="60">
        <f t="array" ref="AT114">IFERROR(INDEX('CAMAGUI DATA UNIFICADA'!$C$2:$T1007,MATCH(1,($A114='CAMAGUI DATA UNIFICADA'!$A$2:$A1007)*($AL$1='CAMAGUI DATA UNIFICADA'!$B$2:$B1007),0),MATCH(AT$2,'CAMAGUI DATA UNIFICADA'!$C$1:$T$1,0)),"")</f>
        <v>907375.1452</v>
      </c>
      <c r="AU114" s="33">
        <f t="array" ref="AU114">IFERROR(INDEX('CAMAGUI DATA UNIFICADA'!$C$2:$T1007,MATCH(1,($A114='CAMAGUI DATA UNIFICADA'!$A$2:$A1007)*($AL$1='CAMAGUI DATA UNIFICADA'!$B$2:$B1007),0),MATCH(AU$2,'CAMAGUI DATA UNIFICADA'!$C$1:$T$1,0)),"")</f>
        <v>0.9024791633</v>
      </c>
      <c r="AV114" s="23">
        <f t="array" ref="AV114">IFERROR(INDEX('CAMAGUI DATA UNIFICADA'!$C$2:$T1007,MATCH(1,($A114='CAMAGUI DATA UNIFICADA'!$A$2:$A1007)*($AL$1='CAMAGUI DATA UNIFICADA'!$B$2:$B1007),0),MATCH(AV$2,'CAMAGUI DATA UNIFICADA'!$C$1:$T$1,0)),"")</f>
        <v>0.8641668049</v>
      </c>
      <c r="AW114" s="23">
        <f t="array" ref="AW114">IFERROR(INDEX('CAMAGUI DATA UNIFICADA'!$C$2:$T1007,MATCH(1,($A114='CAMAGUI DATA UNIFICADA'!$A$2:$A1007)*($AL$1='CAMAGUI DATA UNIFICADA'!$B$2:$B1007),0),MATCH(AW$2,'CAMAGUI DATA UNIFICADA'!$C$1:$T$1,0)),"")</f>
        <v>0.75</v>
      </c>
      <c r="AX114" s="60">
        <f t="array" ref="AX114">IFERROR(INDEX('CAMAGUI DATA UNIFICADA'!$C$2:$T1007,MATCH(1,($A114='CAMAGUI DATA UNIFICADA'!$A$2:$A1007)*($AL$1='CAMAGUI DATA UNIFICADA'!$B$2:$B1007),0),MATCH(AX$2,'CAMAGUI DATA UNIFICADA'!$C$1:$T$1,0)),"")</f>
        <v>112500</v>
      </c>
      <c r="AY114" s="2">
        <f t="array" ref="AY114">IFERROR(INDEX('CAMAGUI DATA UNIFICADA'!$C$2:$T1007,MATCH(1,($A114='CAMAGUI DATA UNIFICADA'!$A$2:$A1007)*($AL$1='CAMAGUI DATA UNIFICADA'!$B$2:$B1007),0),MATCH(AY$2,'CAMAGUI DATA UNIFICADA'!$C$1:$T$1,0)),"")</f>
        <v>3</v>
      </c>
      <c r="AZ114" s="2">
        <f t="array" ref="AZ114">IFERROR(INDEX('CAMAGUI DATA UNIFICADA'!$C$2:$T1007,MATCH(1,($A114='CAMAGUI DATA UNIFICADA'!$A$2:$A1007)*($AL$1='CAMAGUI DATA UNIFICADA'!$B$2:$B1007),0),MATCH(AZ$2,'CAMAGUI DATA UNIFICADA'!$C$1:$T$1,0)),"")</f>
        <v>9</v>
      </c>
      <c r="BA114" s="33">
        <f t="array" ref="BA114">IFERROR(INDEX('CAMAGUI DATA UNIFICADA'!$C$2:$T1007,MATCH(1,($A114='CAMAGUI DATA UNIFICADA'!$A$2:$A1007)*($AL$1='CAMAGUI DATA UNIFICADA'!$B$2:$B1007),0),MATCH(BA$2,'CAMAGUI DATA UNIFICADA'!$C$1:$T$1,0)),"")</f>
        <v>5.304</v>
      </c>
      <c r="BB114" s="60">
        <f t="array" ref="BB114">IFERROR(INDEX('CAMAGUI DATA UNIFICADA'!$C$2:$T1007,MATCH(1,($A114='CAMAGUI DATA UNIFICADA'!$A$2:$A1007)*($AL$1='CAMAGUI DATA UNIFICADA'!$B$2:$B1007),0),MATCH(BB$2,'CAMAGUI DATA UNIFICADA'!$C$1:$T$1,0)),"")</f>
        <v>423.0937761</v>
      </c>
      <c r="BC114" s="140">
        <f t="array" ref="BC114">IFERROR(INDEX('CAMAGUI DATA UNIFICADA'!$C$2:$T1007,MATCH(1,($A114='CAMAGUI DATA UNIFICADA'!$A$2:$A1007)*($AL$1='CAMAGUI DATA UNIFICADA'!$B$2:$B1007),0),MATCH(BC$2,'CAMAGUI DATA UNIFICADA'!$C$1:$T$1,0)),"")</f>
        <v>12.02344403</v>
      </c>
      <c r="BD114" s="138" t="str">
        <f t="array" ref="BD114">IFERROR(INDEX('CAMAGUI DATA UNIFICADA'!$C$2:$T1007,MATCH(1,($A114='CAMAGUI DATA UNIFICADA'!$A$2:$A1007)*($BD$1='CAMAGUI DATA UNIFICADA'!$B$2:$B1007),0),MATCH(BD$2,'CAMAGUI DATA UNIFICADA'!$C$1:$T$1,0)),"")</f>
        <v>CA4240125</v>
      </c>
      <c r="BE114" s="2">
        <f t="array" ref="BE114">IFERROR(INDEX('CAMAGUI DATA UNIFICADA'!$C$2:$T1007,MATCH(1,($A114='CAMAGUI DATA UNIFICADA'!$A$2:$A1007)*($BD$1='CAMAGUI DATA UNIFICADA'!$B$2:$B1007),0),MATCH(BE$2,'CAMAGUI DATA UNIFICADA'!$C$1:$T$1,0)),"")</f>
        <v>300</v>
      </c>
      <c r="BF114" s="2">
        <f t="array" ref="BF114">IFERROR(INDEX('CAMAGUI DATA UNIFICADA'!$C$2:$T1007,MATCH(1,($A114='CAMAGUI DATA UNIFICADA'!$A$2:$A1007)*($BD$1='CAMAGUI DATA UNIFICADA'!$B$2:$B1007),0),MATCH(BF$2,'CAMAGUI DATA UNIFICADA'!$C$1:$T$1,0)),"")</f>
        <v>2425</v>
      </c>
      <c r="BG114" s="2" t="str">
        <f t="array" ref="BG114">IFERROR(INDEX('CAMAGUI DATA UNIFICADA'!$C$2:$T1007,MATCH(1,($A114='CAMAGUI DATA UNIFICADA'!$A$2:$A1007)*($BD$1='CAMAGUI DATA UNIFICADA'!$B$2:$B1007),0),MATCH(BG$2,'CAMAGUI DATA UNIFICADA'!$C$1:$T$1,0)),"")</f>
        <v>SKR MAST E AD</v>
      </c>
      <c r="BH114" s="139">
        <f t="array" ref="BH114">IFERROR(INDEX('CAMAGUI DATA UNIFICADA'!$C$2:$T1007,MATCH(1,($A114='CAMAGUI DATA UNIFICADA'!$A$2:$A1007)*($BD$1='CAMAGUI DATA UNIFICADA'!$B$2:$B1007),0),MATCH(BH$2,'CAMAGUI DATA UNIFICADA'!$C$1:$T$1,0)),"")</f>
        <v>2482.23</v>
      </c>
      <c r="BI114" s="2">
        <f t="array" ref="BI114">IFERROR(INDEX('CAMAGUI DATA UNIFICADA'!$C$2:$T1007,MATCH(1,($A114='CAMAGUI DATA UNIFICADA'!$A$2:$A1007)*($BD$1='CAMAGUI DATA UNIFICADA'!$B$2:$B1007),0),MATCH(BI$2,'CAMAGUI DATA UNIFICADA'!$C$1:$T$1,0)),"")</f>
        <v>19.53</v>
      </c>
      <c r="BJ114" s="2">
        <f t="array" ref="BJ114">IFERROR(INDEX('CAMAGUI DATA UNIFICADA'!$C$2:$T1007,MATCH(1,($A114='CAMAGUI DATA UNIFICADA'!$A$2:$A1007)*($BD$1='CAMAGUI DATA UNIFICADA'!$B$2:$B1007),0),MATCH(BJ$2,'CAMAGUI DATA UNIFICADA'!$C$1:$T$1,0)),"")</f>
        <v>3.46</v>
      </c>
      <c r="BK114" s="33">
        <f t="array" ref="BK114">IFERROR(INDEX('CAMAGUI DATA UNIFICADA'!$C$2:$T1007,MATCH(1,($A114='CAMAGUI DATA UNIFICADA'!$A$2:$A1007)*($BD$1='CAMAGUI DATA UNIFICADA'!$B$2:$B1007),0),MATCH(BK$2,'CAMAGUI DATA UNIFICADA'!$C$1:$T$1,0)),"")</f>
        <v>3.35712</v>
      </c>
      <c r="BL114" s="60">
        <f t="array" ref="BL114">IFERROR(INDEX('CAMAGUI DATA UNIFICADA'!$C$2:$T1007,MATCH(1,($A114='CAMAGUI DATA UNIFICADA'!$A$2:$A1007)*($BD$1='CAMAGUI DATA UNIFICADA'!$B$2:$B1007),0),MATCH(BL$2,'CAMAGUI DATA UNIFICADA'!$C$1:$T$1,0)),"")</f>
        <v>457564.3141</v>
      </c>
      <c r="BM114" s="33">
        <f t="array" ref="BM114">IFERROR(INDEX('CAMAGUI DATA UNIFICADA'!$C$2:$T1007,MATCH(1,($A114='CAMAGUI DATA UNIFICADA'!$A$2:$A1007)*($BD$1='CAMAGUI DATA UNIFICADA'!$B$2:$B1007),0),MATCH(BM$2,'CAMAGUI DATA UNIFICADA'!$C$1:$T$1,0)),"")</f>
        <v>1.592879664</v>
      </c>
      <c r="BN114" s="23">
        <f t="array" ref="BN114">IFERROR(INDEX('CAMAGUI DATA UNIFICADA'!$C$2:$T1007,MATCH(1,($A114='CAMAGUI DATA UNIFICADA'!$A$2:$A1007)*($BD$1='CAMAGUI DATA UNIFICADA'!$B$2:$B1007),0),MATCH(BN$2,'CAMAGUI DATA UNIFICADA'!$C$1:$T$1,0)),"")</f>
        <v>0.5719553927</v>
      </c>
      <c r="BO114" s="23">
        <f t="array" ref="BO114">IFERROR(INDEX('CAMAGUI DATA UNIFICADA'!$C$2:$T1007,MATCH(1,($A114='CAMAGUI DATA UNIFICADA'!$A$2:$A1007)*($BD$1='CAMAGUI DATA UNIFICADA'!$B$2:$B1007),0),MATCH(BO$2,'CAMAGUI DATA UNIFICADA'!$C$1:$T$1,0)),"")</f>
        <v>0.55</v>
      </c>
      <c r="BP114" s="60">
        <f t="array" ref="BP114">IFERROR(INDEX('CAMAGUI DATA UNIFICADA'!$C$2:$T1007,MATCH(1,($A114='CAMAGUI DATA UNIFICADA'!$A$2:$A1007)*($BD$1='CAMAGUI DATA UNIFICADA'!$B$2:$B1007),0),MATCH(BP$2,'CAMAGUI DATA UNIFICADA'!$C$1:$T$1,0)),"")</f>
        <v>91666.66667</v>
      </c>
      <c r="BQ114" s="2">
        <f t="array" ref="BQ114">IFERROR(INDEX('CAMAGUI DATA UNIFICADA'!$C$2:$T1007,MATCH(1,($A114='CAMAGUI DATA UNIFICADA'!$A$2:$A1007)*($BD$1='CAMAGUI DATA UNIFICADA'!$B$2:$B1007),0),MATCH(BQ$2,'CAMAGUI DATA UNIFICADA'!$C$1:$T$1,0)),"")</f>
        <v>4</v>
      </c>
      <c r="BR114" s="2">
        <f t="array" ref="BR114">IFERROR(INDEX('CAMAGUI DATA UNIFICADA'!$C$2:$T1007,MATCH(1,($A114='CAMAGUI DATA UNIFICADA'!$A$2:$A1007)*($BD$1='CAMAGUI DATA UNIFICADA'!$B$2:$B1007),0),MATCH(BR$2,'CAMAGUI DATA UNIFICADA'!$C$1:$T$1,0)),"")</f>
        <v>23.53</v>
      </c>
      <c r="BS114" s="33">
        <f t="array" ref="BS114">IFERROR(INDEX('CAMAGUI DATA UNIFICADA'!$C$2:$T1007,MATCH(1,($A114='CAMAGUI DATA UNIFICADA'!$A$2:$A1007)*($BD$1='CAMAGUI DATA UNIFICADA'!$B$2:$B1007),0),MATCH(BS$2,'CAMAGUI DATA UNIFICADA'!$C$1:$T$1,0)),"")</f>
        <v>3.23148</v>
      </c>
      <c r="BT114" s="60">
        <f t="array" ref="BT114">IFERROR(INDEX('CAMAGUI DATA UNIFICADA'!$C$2:$T1007,MATCH(1,($A114='CAMAGUI DATA UNIFICADA'!$A$2:$A1007)*($BD$1='CAMAGUI DATA UNIFICADA'!$B$2:$B1007),0),MATCH(BT$2,'CAMAGUI DATA UNIFICADA'!$C$1:$T$1,0)),"")</f>
        <v>331.4201362</v>
      </c>
      <c r="BU114" s="140">
        <f t="array" ref="BU114">IFERROR(INDEX('CAMAGUI DATA UNIFICADA'!$C$2:$T1007,MATCH(1,($A114='CAMAGUI DATA UNIFICADA'!$A$2:$A1007)*($BD$1='CAMAGUI DATA UNIFICADA'!$B$2:$B1007),0),MATCH(BU$2,'CAMAGUI DATA UNIFICADA'!$C$1:$T$1,0)),"")</f>
        <v>7.855034044</v>
      </c>
      <c r="BV114" s="138" t="str">
        <f t="array" ref="BV114">IFERROR(INDEX('CAMAGUI DATA UNIFICADA'!$C$2:$T1007,MATCH(1,($A114='CAMAGUI DATA UNIFICADA'!$A$2:$A1007)*($BV$1='CAMAGUI DATA UNIFICADA'!$B$2:$B1007),0),MATCH(BV$2,'CAMAGUI DATA UNIFICADA'!$C$1:$T$1,0)),"")</f>
        <v>CA5240125</v>
      </c>
      <c r="BW114" s="2">
        <f t="array" ref="BW114">IFERROR(INDEX('CAMAGUI DATA UNIFICADA'!$C$2:$T1007,MATCH(1,($A114='CAMAGUI DATA UNIFICADA'!$A$2:$A1007)*($BV$1='CAMAGUI DATA UNIFICADA'!$B$2:$B1007),0),MATCH(BW$2,'CAMAGUI DATA UNIFICADA'!$C$1:$T$1,0)),"")</f>
        <v>200</v>
      </c>
      <c r="BX114" s="2">
        <f t="array" ref="BX114">IFERROR(INDEX('CAMAGUI DATA UNIFICADA'!$C$2:$T1007,MATCH(1,($A114='CAMAGUI DATA UNIFICADA'!$A$2:$A1007)*($BV$1='CAMAGUI DATA UNIFICADA'!$B$2:$B1007),0),MATCH(BX$2,'CAMAGUI DATA UNIFICADA'!$C$1:$T$1,0)),"")</f>
        <v>2425</v>
      </c>
      <c r="BY114" s="2" t="str">
        <f t="array" ref="BY114">IFERROR(INDEX('CAMAGUI DATA UNIFICADA'!$C$2:$T1007,MATCH(1,($A114='CAMAGUI DATA UNIFICADA'!$A$2:$A1007)*($BV$1='CAMAGUI DATA UNIFICADA'!$B$2:$B1007),0),MATCH(BY$2,'CAMAGUI DATA UNIFICADA'!$C$1:$T$1,0)),"")</f>
        <v>SKR MAST E AD</v>
      </c>
      <c r="BZ114" s="139">
        <f t="array" ref="BZ114">IFERROR(INDEX('CAMAGUI DATA UNIFICADA'!$C$2:$T1007,MATCH(1,($A114='CAMAGUI DATA UNIFICADA'!$A$2:$A1007)*($BV$1='CAMAGUI DATA UNIFICADA'!$B$2:$B1007),0),MATCH(BZ$2,'CAMAGUI DATA UNIFICADA'!$C$1:$T$1,0)),"")</f>
        <v>2482.23</v>
      </c>
      <c r="CA114" s="2">
        <f t="array" ref="CA114">IFERROR(INDEX('CAMAGUI DATA UNIFICADA'!$C$2:$T1007,MATCH(1,($A114='CAMAGUI DATA UNIFICADA'!$A$2:$A1007)*($BV$1='CAMAGUI DATA UNIFICADA'!$B$2:$B1007),0),MATCH(CA$2,'CAMAGUI DATA UNIFICADA'!$C$1:$T$1,0)),"")</f>
        <v>19.52</v>
      </c>
      <c r="CB114" s="2">
        <f t="array" ref="CB114">IFERROR(INDEX('CAMAGUI DATA UNIFICADA'!$C$2:$T1007,MATCH(1,($A114='CAMAGUI DATA UNIFICADA'!$A$2:$A1007)*($BV$1='CAMAGUI DATA UNIFICADA'!$B$2:$B1007),0),MATCH(CB$2,'CAMAGUI DATA UNIFICADA'!$C$1:$T$1,0)),"")</f>
        <v>2.39</v>
      </c>
      <c r="CC114" s="33">
        <f t="array" ref="CC114">IFERROR(INDEX('CAMAGUI DATA UNIFICADA'!$C$2:$T1007,MATCH(1,($A114='CAMAGUI DATA UNIFICADA'!$A$2:$A1007)*($BV$1='CAMAGUI DATA UNIFICADA'!$B$2:$B1007),0),MATCH(CC$2,'CAMAGUI DATA UNIFICADA'!$C$1:$T$1,0)),"")</f>
        <v>3.35808</v>
      </c>
      <c r="CD114" s="60">
        <f t="array" ref="CD114">IFERROR(INDEX('CAMAGUI DATA UNIFICADA'!$C$2:$T1007,MATCH(1,($A114='CAMAGUI DATA UNIFICADA'!$A$2:$A1007)*($BV$1='CAMAGUI DATA UNIFICADA'!$B$2:$B1007),0),MATCH(CD$2,'CAMAGUI DATA UNIFICADA'!$C$1:$T$1,0)),"")</f>
        <v>305111.8984</v>
      </c>
      <c r="CE114" s="33">
        <f t="array" ref="CE114">IFERROR(INDEX('CAMAGUI DATA UNIFICADA'!$C$2:$T1007,MATCH(1,($A114='CAMAGUI DATA UNIFICADA'!$A$2:$A1007)*($BV$1='CAMAGUI DATA UNIFICADA'!$B$2:$B1007),0),MATCH(CE$2,'CAMAGUI DATA UNIFICADA'!$C$1:$T$1,0)),"")</f>
        <v>2.544562637</v>
      </c>
      <c r="CF114" s="23">
        <f t="array" ref="CF114">IFERROR(INDEX('CAMAGUI DATA UNIFICADA'!$C$2:$T1007,MATCH(1,($A114='CAMAGUI DATA UNIFICADA'!$A$2:$A1007)*($BV$1='CAMAGUI DATA UNIFICADA'!$B$2:$B1007),0),MATCH(CF$2,'CAMAGUI DATA UNIFICADA'!$C$1:$T$1,0)),"")</f>
        <v>0.4208439979</v>
      </c>
      <c r="CG114" s="23">
        <f t="array" ref="CG114">IFERROR(INDEX('CAMAGUI DATA UNIFICADA'!$C$2:$T1007,MATCH(1,($A114='CAMAGUI DATA UNIFICADA'!$A$2:$A1007)*($BV$1='CAMAGUI DATA UNIFICADA'!$B$2:$B1007),0),MATCH(CG$2,'CAMAGUI DATA UNIFICADA'!$C$1:$T$1,0)),"")</f>
        <v>0.55</v>
      </c>
      <c r="CH114" s="60">
        <f t="array" ref="CH114">IFERROR(INDEX('CAMAGUI DATA UNIFICADA'!$C$2:$T1007,MATCH(1,($A114='CAMAGUI DATA UNIFICADA'!$A$2:$A1007)*($BV$1='CAMAGUI DATA UNIFICADA'!$B$2:$B1007),0),MATCH(CH$2,'CAMAGUI DATA UNIFICADA'!$C$1:$T$1,0)),"")</f>
        <v>94940.47619</v>
      </c>
      <c r="CI114" s="2">
        <f t="array" ref="CI114">IFERROR(INDEX('CAMAGUI DATA UNIFICADA'!$C$2:$T1007,MATCH(1,($A114='CAMAGUI DATA UNIFICADA'!$A$2:$A1007)*($BV$1='CAMAGUI DATA UNIFICADA'!$B$2:$B1007),0),MATCH(CI$2,'CAMAGUI DATA UNIFICADA'!$C$1:$T$1,0)),"")</f>
        <v>4</v>
      </c>
      <c r="CJ114" s="2">
        <f t="array" ref="CJ114">IFERROR(INDEX('CAMAGUI DATA UNIFICADA'!$C$2:$T1007,MATCH(1,($A114='CAMAGUI DATA UNIFICADA'!$A$2:$A1007)*($BV$1='CAMAGUI DATA UNIFICADA'!$B$2:$B1007),0),MATCH(CJ$2,'CAMAGUI DATA UNIFICADA'!$C$1:$T$1,0)),"")</f>
        <v>23.52</v>
      </c>
      <c r="CK114" s="33">
        <f t="array" ref="CK114">IFERROR(INDEX('CAMAGUI DATA UNIFICADA'!$C$2:$T1007,MATCH(1,($A114='CAMAGUI DATA UNIFICADA'!$A$2:$A1007)*($BV$1='CAMAGUI DATA UNIFICADA'!$B$2:$B1007),0),MATCH(CK$2,'CAMAGUI DATA UNIFICADA'!$C$1:$T$1,0)),"")</f>
        <v>3.23232</v>
      </c>
      <c r="CL114" s="60">
        <f t="array" ref="CL114">IFERROR(INDEX('CAMAGUI DATA UNIFICADA'!$C$2:$T1007,MATCH(1,($A114='CAMAGUI DATA UNIFICADA'!$A$2:$A1007)*($BV$1='CAMAGUI DATA UNIFICADA'!$B$2:$B1007),0),MATCH(CL$2,'CAMAGUI DATA UNIFICADA'!$C$1:$T$1,0)),"")</f>
        <v>300.3038734</v>
      </c>
      <c r="CM114" s="140">
        <f t="array" ref="CM114">IFERROR(INDEX('CAMAGUI DATA UNIFICADA'!$C$2:$T1007,MATCH(1,($A114='CAMAGUI DATA UNIFICADA'!$A$2:$A1007)*($BV$1='CAMAGUI DATA UNIFICADA'!$B$2:$B1007),0),MATCH(CM$2,'CAMAGUI DATA UNIFICADA'!$C$1:$T$1,0)),"")</f>
        <v>25.07596836</v>
      </c>
      <c r="CN114" s="138" t="str">
        <f t="array" ref="CN114">IFERROR(INDEX('CAMAGUI DATA UNIFICADA'!$C$2:$T1007,MATCH(1,($A114='CAMAGUI DATA UNIFICADA'!$A$2:$A1007)*($CN$1='CAMAGUI DATA UNIFICADA'!$B$2:$B1007),0),MATCH(CN$2,'CAMAGUI DATA UNIFICADA'!$C$1:$T$1,0)),"")</f>
        <v>CA6240125</v>
      </c>
      <c r="CO114" s="2">
        <f t="array" ref="CO114">IFERROR(INDEX('CAMAGUI DATA UNIFICADA'!$C$2:$T1007,MATCH(1,($A114='CAMAGUI DATA UNIFICADA'!$A$2:$A1007)*($CN$1='CAMAGUI DATA UNIFICADA'!$B$2:$B1007),0),MATCH(CO$2,'CAMAGUI DATA UNIFICADA'!$C$1:$T$1,0)),"")</f>
        <v>300</v>
      </c>
      <c r="CP114" s="2">
        <f t="array" ref="CP114">IFERROR(INDEX('CAMAGUI DATA UNIFICADA'!$C$2:$T1007,MATCH(1,($A114='CAMAGUI DATA UNIFICADA'!$A$2:$A1007)*($CN$1='CAMAGUI DATA UNIFICADA'!$B$2:$B1007),0),MATCH(CP$2,'CAMAGUI DATA UNIFICADA'!$C$1:$T$1,0)),"")</f>
        <v>3850</v>
      </c>
      <c r="CQ114" s="2" t="str">
        <f t="array" ref="CQ114">IFERROR(INDEX('CAMAGUI DATA UNIFICADA'!$C$2:$T1007,MATCH(1,($A114='CAMAGUI DATA UNIFICADA'!$A$2:$A1007)*($CN$1='CAMAGUI DATA UNIFICADA'!$B$2:$B1007),0),MATCH(CQ$2,'CAMAGUI DATA UNIFICADA'!$C$1:$T$1,0)),"")</f>
        <v>SKR MAST E AD</v>
      </c>
      <c r="CR114" s="139">
        <f t="array" ref="CR114">IFERROR(INDEX('CAMAGUI DATA UNIFICADA'!$C$2:$T1007,MATCH(1,($A114='CAMAGUI DATA UNIFICADA'!$A$2:$A1007)*($CN$1='CAMAGUI DATA UNIFICADA'!$B$2:$B1007),0),MATCH(CR$2,'CAMAGUI DATA UNIFICADA'!$C$1:$T$1,0)),"")</f>
        <v>3940.86</v>
      </c>
      <c r="CS114" s="2">
        <f t="array" ref="CS114">IFERROR(INDEX('CAMAGUI DATA UNIFICADA'!$C$2:$T1007,MATCH(1,($A114='CAMAGUI DATA UNIFICADA'!$A$2:$A1007)*($CN$1='CAMAGUI DATA UNIFICADA'!$B$2:$B1007),0),MATCH(CS$2,'CAMAGUI DATA UNIFICADA'!$C$1:$T$1,0)),"")</f>
        <v>18.79</v>
      </c>
      <c r="CT114" s="2">
        <f t="array" ref="CT114">IFERROR(INDEX('CAMAGUI DATA UNIFICADA'!$C$2:$T1007,MATCH(1,($A114='CAMAGUI DATA UNIFICADA'!$A$2:$A1007)*($CN$1='CAMAGUI DATA UNIFICADA'!$B$2:$B1007),0),MATCH(CT$2,'CAMAGUI DATA UNIFICADA'!$C$1:$T$1,0)),"")</f>
        <v>2.79</v>
      </c>
      <c r="CU114" s="33">
        <f t="array" ref="CU114">IFERROR(INDEX('CAMAGUI DATA UNIFICADA'!$C$2:$T1007,MATCH(1,($A114='CAMAGUI DATA UNIFICADA'!$A$2:$A1007)*($CN$1='CAMAGUI DATA UNIFICADA'!$B$2:$B1007),0),MATCH(CU$2,'CAMAGUI DATA UNIFICADA'!$C$1:$T$1,0)),"")</f>
        <v>3.44268</v>
      </c>
      <c r="CV114" s="60">
        <f t="array" ref="CV114">IFERROR(INDEX('CAMAGUI DATA UNIFICADA'!$C$2:$T1007,MATCH(1,($A114='CAMAGUI DATA UNIFICADA'!$A$2:$A1007)*($CN$1='CAMAGUI DATA UNIFICADA'!$B$2:$B1007),0),MATCH(CV$2,'CAMAGUI DATA UNIFICADA'!$C$1:$T$1,0)),"")</f>
        <v>463764.8381</v>
      </c>
      <c r="CW114" s="33">
        <f t="array" ref="CW114">IFERROR(INDEX('CAMAGUI DATA UNIFICADA'!$C$2:$T1007,MATCH(1,($A114='CAMAGUI DATA UNIFICADA'!$A$2:$A1007)*($CN$1='CAMAGUI DATA UNIFICADA'!$B$2:$B1007),0),MATCH(CW$2,'CAMAGUI DATA UNIFICADA'!$C$1:$T$1,0)),"")</f>
        <v>2.090800478</v>
      </c>
      <c r="CX114" s="23">
        <f t="array" ref="CX114">IFERROR(INDEX('CAMAGUI DATA UNIFICADA'!$C$2:$T1007,MATCH(1,($A114='CAMAGUI DATA UNIFICADA'!$A$2:$A1007)*($CN$1='CAMAGUI DATA UNIFICADA'!$B$2:$B1007),0),MATCH(CX$2,'CAMAGUI DATA UNIFICADA'!$C$1:$T$1,0)),"")</f>
        <v>0.3864706984</v>
      </c>
      <c r="CY114" s="23">
        <f t="array" ref="CY114">IFERROR(INDEX('CAMAGUI DATA UNIFICADA'!$C$2:$T1007,MATCH(1,($A114='CAMAGUI DATA UNIFICADA'!$A$2:$A1007)*($CN$1='CAMAGUI DATA UNIFICADA'!$B$2:$B1007),0),MATCH(CY$2,'CAMAGUI DATA UNIFICADA'!$C$1:$T$1,0)),"")</f>
        <v>0.55</v>
      </c>
      <c r="CZ114" s="60">
        <f t="array" ref="CZ114">IFERROR(INDEX('CAMAGUI DATA UNIFICADA'!$C$2:$T1007,MATCH(1,($A114='CAMAGUI DATA UNIFICADA'!$A$2:$A1007)*($CN$1='CAMAGUI DATA UNIFICADA'!$B$2:$B1007),0),MATCH(CZ$2,'CAMAGUI DATA UNIFICADA'!$C$1:$T$1,0)),"")</f>
        <v>75428.57143</v>
      </c>
      <c r="DA114" s="2">
        <f t="array" ref="DA114">IFERROR(INDEX('CAMAGUI DATA UNIFICADA'!$C$2:$T1007,MATCH(1,($A114='CAMAGUI DATA UNIFICADA'!$A$2:$A1007)*($CN$1='CAMAGUI DATA UNIFICADA'!$B$2:$B1007),0),MATCH(DA$2,'CAMAGUI DATA UNIFICADA'!$C$1:$T$1,0)),"")</f>
        <v>4</v>
      </c>
      <c r="DB114" s="2">
        <f t="array" ref="DB114">IFERROR(INDEX('CAMAGUI DATA UNIFICADA'!$C$2:$T1007,MATCH(1,($A114='CAMAGUI DATA UNIFICADA'!$A$2:$A1007)*($CN$1='CAMAGUI DATA UNIFICADA'!$B$2:$B1007),0),MATCH(DB$2,'CAMAGUI DATA UNIFICADA'!$C$1:$T$1,0)),"")</f>
        <v>22.79</v>
      </c>
      <c r="DC114" s="33">
        <f t="array" ref="DC114">IFERROR(INDEX('CAMAGUI DATA UNIFICADA'!$C$2:$T1007,MATCH(1,($A114='CAMAGUI DATA UNIFICADA'!$A$2:$A1007)*($CN$1='CAMAGUI DATA UNIFICADA'!$B$2:$B1007),0),MATCH(DC$2,'CAMAGUI DATA UNIFICADA'!$C$1:$T$1,0)),"")</f>
        <v>3.18564</v>
      </c>
      <c r="DD114" s="60">
        <f t="array" ref="DD114">IFERROR(INDEX('CAMAGUI DATA UNIFICADA'!$C$2:$T1007,MATCH(1,($A114='CAMAGUI DATA UNIFICADA'!$A$2:$A1007)*($CN$1='CAMAGUI DATA UNIFICADA'!$B$2:$B1007),0),MATCH(DD$2,'CAMAGUI DATA UNIFICADA'!$C$1:$T$1,0)),"")</f>
        <v>484.3985936</v>
      </c>
      <c r="DE114" s="140">
        <f t="array" ref="DE114">IFERROR(INDEX('CAMAGUI DATA UNIFICADA'!$C$2:$T1007,MATCH(1,($A114='CAMAGUI DATA UNIFICADA'!$A$2:$A1007)*($CN$1='CAMAGUI DATA UNIFICADA'!$B$2:$B1007),0),MATCH(DE$2,'CAMAGUI DATA UNIFICADA'!$C$1:$T$1,0)),"")</f>
        <v>46.0996484</v>
      </c>
      <c r="DF114" s="138" t="str">
        <f t="array" ref="DF114">IFERROR(INDEX('CAMAGUI DATA UNIFICADA'!$C$2:$T1007,MATCH(1,($A114='CAMAGUI DATA UNIFICADA'!$A$2:$A1007)*($DF$1='CAMAGUI DATA UNIFICADA'!$B$2:$B1007),0),MATCH(DF$2,'CAMAGUI DATA UNIFICADA'!$C$1:$T$1,0)),"")</f>
        <v/>
      </c>
      <c r="DG114" s="2" t="str">
        <f t="array" ref="DG114">IFERROR(INDEX('CAMAGUI DATA UNIFICADA'!$C$2:$T1007,MATCH(1,($A114='CAMAGUI DATA UNIFICADA'!$A$2:$A1007)*($DF$1='CAMAGUI DATA UNIFICADA'!$B$2:$B1007),0),MATCH(DG$2,'CAMAGUI DATA UNIFICADA'!$C$1:$T$1,0)),"")</f>
        <v/>
      </c>
      <c r="DH114" s="2" t="str">
        <f t="array" ref="DH114">IFERROR(INDEX('CAMAGUI DATA UNIFICADA'!$C$2:$T1007,MATCH(1,($A114='CAMAGUI DATA UNIFICADA'!$A$2:$A1007)*($DF$1='CAMAGUI DATA UNIFICADA'!$B$2:$B1007),0),MATCH(DH$2,'CAMAGUI DATA UNIFICADA'!$C$1:$T$1,0)),"")</f>
        <v/>
      </c>
      <c r="DI114" s="2" t="str">
        <f t="array" ref="DI114">IFERROR(INDEX('CAMAGUI DATA UNIFICADA'!$C$2:$T1007,MATCH(1,($A114='CAMAGUI DATA UNIFICADA'!$A$2:$A1007)*($DF$1='CAMAGUI DATA UNIFICADA'!$B$2:$B1007),0),MATCH(DI$2,'CAMAGUI DATA UNIFICADA'!$C$1:$T$1,0)),"")</f>
        <v/>
      </c>
      <c r="DJ114" s="139" t="str">
        <f t="array" ref="DJ114">IFERROR(INDEX('CAMAGUI DATA UNIFICADA'!$C$2:$T1007,MATCH(1,($A114='CAMAGUI DATA UNIFICADA'!$A$2:$A1007)*($DF$1='CAMAGUI DATA UNIFICADA'!$B$2:$B1007),0),MATCH(DJ$2,'CAMAGUI DATA UNIFICADA'!$C$1:$T$1,0)),"")</f>
        <v/>
      </c>
      <c r="DK114" s="2" t="str">
        <f t="array" ref="DK114">IFERROR(INDEX('CAMAGUI DATA UNIFICADA'!$C$2:$T1007,MATCH(1,($A114='CAMAGUI DATA UNIFICADA'!$A$2:$A1007)*($DF$1='CAMAGUI DATA UNIFICADA'!$B$2:$B1007),0),MATCH(DK$2,'CAMAGUI DATA UNIFICADA'!$C$1:$T$1,0)),"")</f>
        <v/>
      </c>
      <c r="DL114" s="2" t="str">
        <f t="array" ref="DL114">IFERROR(INDEX('CAMAGUI DATA UNIFICADA'!$C$2:$T1007,MATCH(1,($A114='CAMAGUI DATA UNIFICADA'!$A$2:$A1007)*($DF$1='CAMAGUI DATA UNIFICADA'!$B$2:$B1007),0),MATCH(DL$2,'CAMAGUI DATA UNIFICADA'!$C$1:$T$1,0)),"")</f>
        <v/>
      </c>
      <c r="DM114" s="33" t="str">
        <f t="array" ref="DM114">IFERROR(INDEX('CAMAGUI DATA UNIFICADA'!$C$2:$T1007,MATCH(1,($A114='CAMAGUI DATA UNIFICADA'!$A$2:$A1007)*($DF$1='CAMAGUI DATA UNIFICADA'!$B$2:$B1007),0),MATCH(DM$2,'CAMAGUI DATA UNIFICADA'!$C$1:$T$1,0)),"")</f>
        <v/>
      </c>
      <c r="DN114" s="60" t="str">
        <f t="array" ref="DN114">IFERROR(INDEX('CAMAGUI DATA UNIFICADA'!$C$2:$T1007,MATCH(1,($A114='CAMAGUI DATA UNIFICADA'!$A$2:$A1007)*($DF$1='CAMAGUI DATA UNIFICADA'!$B$2:$B1007),0),MATCH(DN$2,'CAMAGUI DATA UNIFICADA'!$C$1:$T$1,0)),"")</f>
        <v/>
      </c>
      <c r="DO114" s="33" t="str">
        <f t="array" ref="DO114">IFERROR(INDEX('CAMAGUI DATA UNIFICADA'!$C$2:$T1007,MATCH(1,($A114='CAMAGUI DATA UNIFICADA'!$A$2:$A1007)*($DF$1='CAMAGUI DATA UNIFICADA'!$B$2:$B1007),0),MATCH(DO$2,'CAMAGUI DATA UNIFICADA'!$C$1:$T$1,0)),"")</f>
        <v/>
      </c>
      <c r="DP114" s="23" t="str">
        <f t="array" ref="DP114">IFERROR(INDEX('CAMAGUI DATA UNIFICADA'!$C$2:$T1007,MATCH(1,($A114='CAMAGUI DATA UNIFICADA'!$A$2:$A1007)*($DF$1='CAMAGUI DATA UNIFICADA'!$B$2:$B1007),0),MATCH(DP$2,'CAMAGUI DATA UNIFICADA'!$C$1:$T$1,0)),"")</f>
        <v/>
      </c>
      <c r="DQ114" s="23" t="str">
        <f t="array" ref="DQ114">IFERROR(INDEX('CAMAGUI DATA UNIFICADA'!$C$2:$T1007,MATCH(1,($A114='CAMAGUI DATA UNIFICADA'!$A$2:$A1007)*($DF$1='CAMAGUI DATA UNIFICADA'!$B$2:$B1007),0),MATCH(DQ$2,'CAMAGUI DATA UNIFICADA'!$C$1:$T$1,0)),"")</f>
        <v/>
      </c>
      <c r="DR114" s="2" t="str">
        <f t="array" ref="DR114">IFERROR(INDEX('CAMAGUI DATA UNIFICADA'!$C$2:$T1007,MATCH(1,($A114='CAMAGUI DATA UNIFICADA'!$A$2:$A1007)*($DF$1='CAMAGUI DATA UNIFICADA'!$B$2:$B1007),0),MATCH(DR$2,'CAMAGUI DATA UNIFICADA'!$C$1:$T$1,0)),"")</f>
        <v/>
      </c>
      <c r="DS114" s="2" t="str">
        <f t="array" ref="DS114">IFERROR(INDEX('CAMAGUI DATA UNIFICADA'!$C$2:$T1007,MATCH(1,($A114='CAMAGUI DATA UNIFICADA'!$A$2:$A1007)*($DF$1='CAMAGUI DATA UNIFICADA'!$B$2:$B1007),0),MATCH(DS$2,'CAMAGUI DATA UNIFICADA'!$C$1:$T$1,0)),"")</f>
        <v/>
      </c>
      <c r="DT114" s="2" t="str">
        <f t="array" ref="DT114">IFERROR(INDEX('CAMAGUI DATA UNIFICADA'!$C$2:$T1007,MATCH(1,($A114='CAMAGUI DATA UNIFICADA'!$A$2:$A1007)*($DF$1='CAMAGUI DATA UNIFICADA'!$B$2:$B1007),0),MATCH(DT$2,'CAMAGUI DATA UNIFICADA'!$C$1:$T$1,0)),"")</f>
        <v/>
      </c>
      <c r="DU114" s="33" t="str">
        <f t="array" ref="DU114">IFERROR(INDEX('CAMAGUI DATA UNIFICADA'!$C$2:$T1007,MATCH(1,($A114='CAMAGUI DATA UNIFICADA'!$A$2:$A1007)*($DF$1='CAMAGUI DATA UNIFICADA'!$B$2:$B1007),0),MATCH(DU$2,'CAMAGUI DATA UNIFICADA'!$C$1:$T$1,0)),"")</f>
        <v/>
      </c>
      <c r="DV114" s="60" t="str">
        <f t="array" ref="DV114">IFERROR(INDEX('CAMAGUI DATA UNIFICADA'!$C$2:$T1007,MATCH(1,($A114='CAMAGUI DATA UNIFICADA'!$A$2:$A1007)*($DF$1='CAMAGUI DATA UNIFICADA'!$B$2:$B1007),0),MATCH(DV$2,'CAMAGUI DATA UNIFICADA'!$C$1:$T$1,0)),"")</f>
        <v/>
      </c>
      <c r="DW114" s="140" t="str">
        <f t="array" ref="DW114">IFERROR(INDEX('CAMAGUI DATA UNIFICADA'!$C$2:$T1007,MATCH(1,($A114='CAMAGUI DATA UNIFICADA'!$A$2:$A1007)*($DF$1='CAMAGUI DATA UNIFICADA'!$B$2:$B1007),0),MATCH(DW$2,'CAMAGUI DATA UNIFICADA'!$C$1:$T$1,0)),"")</f>
        <v/>
      </c>
      <c r="DX114" s="144" t="str">
        <f t="array" ref="DX114">IFERROR(INDEX('CAMAGUI DATA UNIFICADA'!$C$2:$T1007,MATCH(1,($A114='CAMAGUI DATA UNIFICADA'!$A$2:$A1007)*($DX$1='CAMAGUI DATA UNIFICADA'!$B$2:$B1007),0),MATCH(DX$2,'CAMAGUI DATA UNIFICADA'!$C$1:$T$1,0)),"")</f>
        <v/>
      </c>
      <c r="DY114" s="60" t="str">
        <f t="array" ref="DY114">IFERROR(INDEX('CAMAGUI DATA UNIFICADA'!$C$2:$T1007,MATCH(1,($A114='CAMAGUI DATA UNIFICADA'!$A$2:$A1007)*($DX$1='CAMAGUI DATA UNIFICADA'!$B$2:$B1007),0),MATCH(DY$2,'CAMAGUI DATA UNIFICADA'!$C$1:$T$1,0)),"")</f>
        <v/>
      </c>
      <c r="DZ114" s="60" t="str">
        <f t="array" ref="DZ114">IFERROR(INDEX('CAMAGUI DATA UNIFICADA'!$C$2:$T1007,MATCH(1,($A114='CAMAGUI DATA UNIFICADA'!$A$2:$A1007)*($DX$1='CAMAGUI DATA UNIFICADA'!$B$2:$B1007),0),MATCH(DZ$2,'CAMAGUI DATA UNIFICADA'!$C$1:$T$1,0)),"")</f>
        <v/>
      </c>
      <c r="EA114" s="60" t="str">
        <f t="array" ref="EA114">IFERROR(INDEX('CAMAGUI DATA UNIFICADA'!$C$2:$T1007,MATCH(1,($A114='CAMAGUI DATA UNIFICADA'!$A$2:$A1007)*($DX$1='CAMAGUI DATA UNIFICADA'!$B$2:$B1007),0),MATCH(EA$2,'CAMAGUI DATA UNIFICADA'!$C$1:$T$1,0)),"")</f>
        <v/>
      </c>
      <c r="EB114" s="60" t="str">
        <f t="array" ref="EB114">IFERROR(INDEX('CAMAGUI DATA UNIFICADA'!$C$2:$T1007,MATCH(1,($A114='CAMAGUI DATA UNIFICADA'!$A$2:$A1007)*($DX$1='CAMAGUI DATA UNIFICADA'!$B$2:$B1007),0),MATCH(EB$2,'CAMAGUI DATA UNIFICADA'!$C$1:$T$1,0)),"")</f>
        <v/>
      </c>
      <c r="EC114" s="60" t="str">
        <f t="array" ref="EC114">IFERROR(INDEX('CAMAGUI DATA UNIFICADA'!$C$2:$T1007,MATCH(1,($A114='CAMAGUI DATA UNIFICADA'!$A$2:$A1007)*($DX$1='CAMAGUI DATA UNIFICADA'!$B$2:$B1007),0),MATCH(EC$2,'CAMAGUI DATA UNIFICADA'!$C$1:$T$1,0)),"")</f>
        <v/>
      </c>
      <c r="ED114" s="60" t="str">
        <f t="array" ref="ED114">IFERROR(INDEX('CAMAGUI DATA UNIFICADA'!$C$2:$T1007,MATCH(1,($A114='CAMAGUI DATA UNIFICADA'!$A$2:$A1007)*($DX$1='CAMAGUI DATA UNIFICADA'!$B$2:$B1007),0),MATCH(ED$2,'CAMAGUI DATA UNIFICADA'!$C$1:$T$1,0)),"")</f>
        <v/>
      </c>
      <c r="EE114" s="60" t="str">
        <f t="array" ref="EE114">IFERROR(INDEX('CAMAGUI DATA UNIFICADA'!$C$2:$T1007,MATCH(1,($A114='CAMAGUI DATA UNIFICADA'!$A$2:$A1007)*($DX$1='CAMAGUI DATA UNIFICADA'!$B$2:$B1007),0),MATCH(EE$2,'CAMAGUI DATA UNIFICADA'!$C$1:$T$1,0)),"")</f>
        <v/>
      </c>
      <c r="EF114" s="60" t="str">
        <f t="array" ref="EF114">IFERROR(INDEX('CAMAGUI DATA UNIFICADA'!$C$2:$T1007,MATCH(1,($A114='CAMAGUI DATA UNIFICADA'!$A$2:$A1007)*($DX$1='CAMAGUI DATA UNIFICADA'!$B$2:$B1007),0),MATCH(EF$2,'CAMAGUI DATA UNIFICADA'!$C$1:$T$1,0)),"")</f>
        <v/>
      </c>
      <c r="EG114" s="60" t="str">
        <f t="array" ref="EG114">IFERROR(INDEX('CAMAGUI DATA UNIFICADA'!$C$2:$T1007,MATCH(1,($A114='CAMAGUI DATA UNIFICADA'!$A$2:$A1007)*($DX$1='CAMAGUI DATA UNIFICADA'!$B$2:$B1007),0),MATCH(EG$2,'CAMAGUI DATA UNIFICADA'!$C$1:$T$1,0)),"")</f>
        <v/>
      </c>
      <c r="EH114" s="60" t="str">
        <f t="array" ref="EH114">IFERROR(INDEX('CAMAGUI DATA UNIFICADA'!$C$2:$T1007,MATCH(1,($A114='CAMAGUI DATA UNIFICADA'!$A$2:$A1007)*($DX$1='CAMAGUI DATA UNIFICADA'!$B$2:$B1007),0),MATCH(EH$2,'CAMAGUI DATA UNIFICADA'!$C$1:$T$1,0)),"")</f>
        <v/>
      </c>
      <c r="EI114" s="60" t="str">
        <f t="array" ref="EI114">IFERROR(INDEX('CAMAGUI DATA UNIFICADA'!$C$2:$T1007,MATCH(1,($A114='CAMAGUI DATA UNIFICADA'!$A$2:$A1007)*($DX$1='CAMAGUI DATA UNIFICADA'!$B$2:$B1007),0),MATCH(EI$2,'CAMAGUI DATA UNIFICADA'!$C$1:$T$1,0)),"")</f>
        <v/>
      </c>
      <c r="EJ114" s="60" t="str">
        <f t="array" ref="EJ114">IFERROR(INDEX('CAMAGUI DATA UNIFICADA'!$C$2:$T1007,MATCH(1,($A114='CAMAGUI DATA UNIFICADA'!$A$2:$A1007)*($DX$1='CAMAGUI DATA UNIFICADA'!$B$2:$B1007),0),MATCH(EJ$2,'CAMAGUI DATA UNIFICADA'!$C$1:$T$1,0)),"")</f>
        <v/>
      </c>
      <c r="EK114" s="60" t="str">
        <f t="array" ref="EK114">IFERROR(INDEX('CAMAGUI DATA UNIFICADA'!$C$2:$T1007,MATCH(1,($A114='CAMAGUI DATA UNIFICADA'!$A$2:$A1007)*($DX$1='CAMAGUI DATA UNIFICADA'!$B$2:$B1007),0),MATCH(EK$2,'CAMAGUI DATA UNIFICADA'!$C$1:$T$1,0)),"")</f>
        <v/>
      </c>
      <c r="EL114" s="60" t="str">
        <f t="array" ref="EL114">IFERROR(INDEX('CAMAGUI DATA UNIFICADA'!$C$2:$T1007,MATCH(1,($A114='CAMAGUI DATA UNIFICADA'!$A$2:$A1007)*($DX$1='CAMAGUI DATA UNIFICADA'!$B$2:$B1007),0),MATCH(EL$2,'CAMAGUI DATA UNIFICADA'!$C$1:$T$1,0)),"")</f>
        <v/>
      </c>
      <c r="EM114" s="60" t="str">
        <f t="array" ref="EM114">IFERROR(INDEX('CAMAGUI DATA UNIFICADA'!$C$2:$T1007,MATCH(1,($A114='CAMAGUI DATA UNIFICADA'!$A$2:$A1007)*($DX$1='CAMAGUI DATA UNIFICADA'!$B$2:$B1007),0),MATCH(EM$2,'CAMAGUI DATA UNIFICADA'!$C$1:$T$1,0)),"")</f>
        <v/>
      </c>
      <c r="EN114" s="60" t="str">
        <f t="array" ref="EN114">IFERROR(INDEX('CAMAGUI DATA UNIFICADA'!$C$2:$T1007,MATCH(1,($A114='CAMAGUI DATA UNIFICADA'!$A$2:$A1007)*($DX$1='CAMAGUI DATA UNIFICADA'!$B$2:$B1007),0),MATCH(EN$2,'CAMAGUI DATA UNIFICADA'!$C$1:$T$1,0)),"")</f>
        <v/>
      </c>
      <c r="EO114" s="140" t="str">
        <f t="array" ref="EO114">IFERROR(INDEX('CAMAGUI DATA UNIFICADA'!$C$2:$T1007,MATCH(1,($A114='CAMAGUI DATA UNIFICADA'!$A$2:$A1007)*($DX$1='CAMAGUI DATA UNIFICADA'!$B$2:$B1007),0),MATCH(EO$2,'CAMAGUI DATA UNIFICADA'!$C$1:$T$1,0)),"")</f>
        <v/>
      </c>
    </row>
    <row r="115">
      <c r="A115" s="137">
        <v>45733.0</v>
      </c>
      <c r="B115" s="138" t="str">
        <f t="array" ref="B115">IFERROR(INDEX('CAMAGUI DATA UNIFICADA'!$C$2:$T1007,MATCH(1,($A115='CAMAGUI DATA UNIFICADA'!$A$2:$A1007)*($B$1='CAMAGUI DATA UNIFICADA'!$B$2:$B1007),0),MATCH(B$2,'CAMAGUI DATA UNIFICADA'!$C$1:$T$1,0)),"")</f>
        <v>CA1220225</v>
      </c>
      <c r="C115" s="2">
        <f t="array" ref="C115">IFERROR(INDEX('CAMAGUI DATA UNIFICADA'!$C$2:$T1007,MATCH(1,($A115='CAMAGUI DATA UNIFICADA'!$A$2:$A1007)*($B$1='CAMAGUI DATA UNIFICADA'!$B$2:$B1007),0),MATCH(C$2,'CAMAGUI DATA UNIFICADA'!$C$1:$T$1,0)),"")</f>
        <v>625</v>
      </c>
      <c r="D115" s="2">
        <f t="array" ref="D115">IFERROR(INDEX('CAMAGUI DATA UNIFICADA'!$C$2:$T1007,MATCH(1,($A115='CAMAGUI DATA UNIFICADA'!$A$2:$A1007)*($B$1='CAMAGUI DATA UNIFICADA'!$B$2:$B1007),0),MATCH(D$2,'CAMAGUI DATA UNIFICADA'!$C$1:$T$1,0)),"")</f>
        <v>3825</v>
      </c>
      <c r="E115" s="2" t="str">
        <f t="array" ref="E115">IFERROR(INDEX('CAMAGUI DATA UNIFICADA'!$C$2:$T1007,MATCH(1,($A115='CAMAGUI DATA UNIFICADA'!$A$2:$A1007)*($B$1='CAMAGUI DATA UNIFICADA'!$B$2:$B1007),0),MATCH(E$2,'CAMAGUI DATA UNIFICADA'!$C$1:$T$1,0)),"")</f>
        <v>SKR MAST E AD</v>
      </c>
      <c r="F115" s="139">
        <f t="array" ref="F115">IFERROR(INDEX('CAMAGUI DATA UNIFICADA'!$C$2:$T1007,MATCH(1,($A115='CAMAGUI DATA UNIFICADA'!$A$2:$A1007)*($B$1='CAMAGUI DATA UNIFICADA'!$B$2:$B1007),0),MATCH(F$2,'CAMAGUI DATA UNIFICADA'!$C$1:$T$1,0)),"")</f>
        <v>3915.27</v>
      </c>
      <c r="G115" s="2">
        <f t="array" ref="G115">IFERROR(INDEX('CAMAGUI DATA UNIFICADA'!$C$2:$T1007,MATCH(1,($A115='CAMAGUI DATA UNIFICADA'!$A$2:$A1007)*($B$1='CAMAGUI DATA UNIFICADA'!$B$2:$B1007),0),MATCH(G$2,'CAMAGUI DATA UNIFICADA'!$C$1:$T$1,0)),"")</f>
        <v>8.96</v>
      </c>
      <c r="H115" s="2">
        <f t="array" ref="H115">IFERROR(INDEX('CAMAGUI DATA UNIFICADA'!$C$2:$T1007,MATCH(1,($A115='CAMAGUI DATA UNIFICADA'!$A$2:$A1007)*($B$1='CAMAGUI DATA UNIFICADA'!$B$2:$B1007),0),MATCH(H$2,'CAMAGUI DATA UNIFICADA'!$C$1:$T$1,0)),"")</f>
        <v>2.66</v>
      </c>
      <c r="I115" s="33">
        <f t="array" ref="I115">IFERROR(INDEX('CAMAGUI DATA UNIFICADA'!$C$2:$T1007,MATCH(1,($A115='CAMAGUI DATA UNIFICADA'!$A$2:$A1007)*($B$1='CAMAGUI DATA UNIFICADA'!$B$2:$B1007),0),MATCH(I$2,'CAMAGUI DATA UNIFICADA'!$C$1:$T$1,0)),"")</f>
        <v>5.32752</v>
      </c>
      <c r="J115" s="60">
        <f t="array" ref="J115">IFERROR(INDEX('CAMAGUI DATA UNIFICADA'!$C$2:$T1007,MATCH(1,($A115='CAMAGUI DATA UNIFICADA'!$A$2:$A1007)*($B$1='CAMAGUI DATA UNIFICADA'!$B$2:$B1007),0),MATCH(J$2,'CAMAGUI DATA UNIFICADA'!$C$1:$T$1,0)),"")</f>
        <v>1309323.368</v>
      </c>
      <c r="K115" s="33">
        <f t="array" ref="K115">IFERROR(INDEX('CAMAGUI DATA UNIFICADA'!$C$2:$T1007,MATCH(1,($A115='CAMAGUI DATA UNIFICADA'!$A$2:$A1007)*($B$1='CAMAGUI DATA UNIFICADA'!$B$2:$B1007),0),MATCH(K$2,'CAMAGUI DATA UNIFICADA'!$C$1:$T$1,0)),"")</f>
        <v>1.331453634</v>
      </c>
      <c r="L115" s="23">
        <f t="array" ref="L115">IFERROR(INDEX('CAMAGUI DATA UNIFICADA'!$C$2:$T1007,MATCH(1,($A115='CAMAGUI DATA UNIFICADA'!$A$2:$A1007)*($B$1='CAMAGUI DATA UNIFICADA'!$B$2:$B1007),0),MATCH(L$2,'CAMAGUI DATA UNIFICADA'!$C$1:$T$1,0)),"")</f>
        <v>1.091102807</v>
      </c>
      <c r="M115" s="23">
        <f t="array" ref="M115">IFERROR(INDEX('CAMAGUI DATA UNIFICADA'!$C$2:$T1007,MATCH(1,($A115='CAMAGUI DATA UNIFICADA'!$A$2:$A1007)*($B$1='CAMAGUI DATA UNIFICADA'!$B$2:$B1007),0),MATCH(M$2,'CAMAGUI DATA UNIFICADA'!$C$1:$T$1,0)),"")</f>
        <v>0.9</v>
      </c>
      <c r="N115" s="60">
        <f t="array" ref="N115">IFERROR(INDEX('CAMAGUI DATA UNIFICADA'!$C$2:$T1007,MATCH(1,($A115='CAMAGUI DATA UNIFICADA'!$A$2:$A1007)*($B$1='CAMAGUI DATA UNIFICADA'!$B$2:$B1007),0),MATCH(N$2,'CAMAGUI DATA UNIFICADA'!$C$1:$T$1,0)),"")</f>
        <v>131868.1319</v>
      </c>
      <c r="O115" s="2">
        <f t="array" ref="O115">IFERROR(INDEX('CAMAGUI DATA UNIFICADA'!$C$2:$T1007,MATCH(1,($A115='CAMAGUI DATA UNIFICADA'!$A$2:$A1007)*($B$1='CAMAGUI DATA UNIFICADA'!$B$2:$B1007),0),MATCH(O$2,'CAMAGUI DATA UNIFICADA'!$C$1:$T$1,0)),"")</f>
        <v>3.5</v>
      </c>
      <c r="P115" s="2">
        <f t="array" ref="P115">IFERROR(INDEX('CAMAGUI DATA UNIFICADA'!$C$2:$T1007,MATCH(1,($A115='CAMAGUI DATA UNIFICADA'!$A$2:$A1007)*($B$1='CAMAGUI DATA UNIFICADA'!$B$2:$B1007),0),MATCH(P$2,'CAMAGUI DATA UNIFICADA'!$C$1:$T$1,0)),"")</f>
        <v>12.46</v>
      </c>
      <c r="Q115" s="33">
        <f t="array" ref="Q115">IFERROR(INDEX('CAMAGUI DATA UNIFICADA'!$C$2:$T1007,MATCH(1,($A115='CAMAGUI DATA UNIFICADA'!$A$2:$A1007)*($B$1='CAMAGUI DATA UNIFICADA'!$B$2:$B1007),0),MATCH(Q$2,'CAMAGUI DATA UNIFICADA'!$C$1:$T$1,0)),"")</f>
        <v>4.33776</v>
      </c>
      <c r="R115" s="60">
        <f t="array" ref="R115">IFERROR(INDEX('CAMAGUI DATA UNIFICADA'!$C$2:$T1007,MATCH(1,($A115='CAMAGUI DATA UNIFICADA'!$A$2:$A1007)*($B$1='CAMAGUI DATA UNIFICADA'!$B$2:$B1007),0),MATCH(R$2,'CAMAGUI DATA UNIFICADA'!$C$1:$T$1,0)),"")</f>
        <v>639.0797472</v>
      </c>
      <c r="S115" s="140">
        <f t="array" ref="S115">IFERROR(INDEX('CAMAGUI DATA UNIFICADA'!$C$2:$T1007,MATCH(1,($A115='CAMAGUI DATA UNIFICADA'!$A$2:$A1007)*($B$1='CAMAGUI DATA UNIFICADA'!$B$2:$B1007),0),MATCH(S$2,'CAMAGUI DATA UNIFICADA'!$C$1:$T$1,0)),"")</f>
        <v>3.51993681</v>
      </c>
      <c r="T115" s="138" t="str">
        <f t="array" ref="T115">IFERROR(INDEX('CAMAGUI DATA UNIFICADA'!$C$2:$T1007,MATCH(1,($A115='CAMAGUI DATA UNIFICADA'!$A$2:$A1007)*($T$1='CAMAGUI DATA UNIFICADA'!$B$2:$B1007),0),MATCH(T$2,'CAMAGUI DATA UNIFICADA'!$C$1:$T$1,0)),"")</f>
        <v>CA2220225</v>
      </c>
      <c r="U115" s="2">
        <f t="array" ref="U115">IFERROR(INDEX('CAMAGUI DATA UNIFICADA'!$C$2:$T1007,MATCH(1,($A115='CAMAGUI DATA UNIFICADA'!$A$2:$A1007)*($T$1='CAMAGUI DATA UNIFICADA'!$B$2:$B1007),0),MATCH(U$2,'CAMAGUI DATA UNIFICADA'!$C$1:$T$1,0)),"")</f>
        <v>450</v>
      </c>
      <c r="V115" s="2">
        <f t="array" ref="V115">IFERROR(INDEX('CAMAGUI DATA UNIFICADA'!$C$2:$T1007,MATCH(1,($A115='CAMAGUI DATA UNIFICADA'!$A$2:$A1007)*($T$1='CAMAGUI DATA UNIFICADA'!$B$2:$B1007),0),MATCH(V$2,'CAMAGUI DATA UNIFICADA'!$C$1:$T$1,0)),"")</f>
        <v>2825</v>
      </c>
      <c r="W115" s="2" t="str">
        <f t="array" ref="W115">IFERROR(INDEX('CAMAGUI DATA UNIFICADA'!$C$2:$T1007,MATCH(1,($A115='CAMAGUI DATA UNIFICADA'!$A$2:$A1007)*($T$1='CAMAGUI DATA UNIFICADA'!$B$2:$B1007),0),MATCH(W$2,'CAMAGUI DATA UNIFICADA'!$C$1:$T$1,0)),"")</f>
        <v>SKR MAST E AD</v>
      </c>
      <c r="X115" s="139">
        <f t="array" ref="X115">IFERROR(INDEX('CAMAGUI DATA UNIFICADA'!$C$2:$T1007,MATCH(1,($A115='CAMAGUI DATA UNIFICADA'!$A$2:$A1007)*($T$1='CAMAGUI DATA UNIFICADA'!$B$2:$B1007),0),MATCH(X$2,'CAMAGUI DATA UNIFICADA'!$C$1:$T$1,0)),"")</f>
        <v>2891.67</v>
      </c>
      <c r="Y115" s="2">
        <f t="array" ref="Y115">IFERROR(INDEX('CAMAGUI DATA UNIFICADA'!$C$2:$T1007,MATCH(1,($A115='CAMAGUI DATA UNIFICADA'!$A$2:$A1007)*($T$1='CAMAGUI DATA UNIFICADA'!$B$2:$B1007),0),MATCH(Y$2,'CAMAGUI DATA UNIFICADA'!$C$1:$T$1,0)),"")</f>
        <v>8.91</v>
      </c>
      <c r="Z115" s="2">
        <f t="array" ref="Z115">IFERROR(INDEX('CAMAGUI DATA UNIFICADA'!$C$2:$T1007,MATCH(1,($A115='CAMAGUI DATA UNIFICADA'!$A$2:$A1007)*($T$1='CAMAGUI DATA UNIFICADA'!$B$2:$B1007),0),MATCH(Z$2,'CAMAGUI DATA UNIFICADA'!$C$1:$T$1,0)),"")</f>
        <v>2.47</v>
      </c>
      <c r="AA115" s="2">
        <f t="array" ref="AA115">IFERROR(INDEX('CAMAGUI DATA UNIFICADA'!$C$2:$T1007,MATCH(1,($A115='CAMAGUI DATA UNIFICADA'!$A$2:$A1007)*($T$1='CAMAGUI DATA UNIFICADA'!$B$2:$B1007),0),MATCH(AA$2,'CAMAGUI DATA UNIFICADA'!$C$1:$T$1,0)),"")</f>
        <v>5.34192</v>
      </c>
      <c r="AB115" s="60">
        <f t="array" ref="AB115">IFERROR(INDEX('CAMAGUI DATA UNIFICADA'!$C$2:$T1007,MATCH(1,($A115='CAMAGUI DATA UNIFICADA'!$A$2:$A1007)*($T$1='CAMAGUI DATA UNIFICADA'!$B$2:$B1007),0),MATCH(AB$2,'CAMAGUI DATA UNIFICADA'!$C$1:$T$1,0)),"")</f>
        <v>945447.5265</v>
      </c>
      <c r="AC115" s="33">
        <f t="array" ref="AC115">IFERROR(INDEX('CAMAGUI DATA UNIFICADA'!$C$2:$T1007,MATCH(1,($A115='CAMAGUI DATA UNIFICADA'!$A$2:$A1007)*($T$1='CAMAGUI DATA UNIFICADA'!$B$2:$B1007),0),MATCH(AC$2,'CAMAGUI DATA UNIFICADA'!$C$1:$T$1,0)),"")</f>
        <v>1.495064963</v>
      </c>
      <c r="AD115" s="23">
        <f t="array" ref="AD115">IFERROR(INDEX('CAMAGUI DATA UNIFICADA'!$C$2:$T1007,MATCH(1,($A115='CAMAGUI DATA UNIFICADA'!$A$2:$A1007)*($T$1='CAMAGUI DATA UNIFICADA'!$B$2:$B1007),0),MATCH(AD$2,'CAMAGUI DATA UNIFICADA'!$C$1:$T$1,0)),"")</f>
        <v>1.112291208</v>
      </c>
      <c r="AE115" s="23">
        <f t="array" ref="AE115">IFERROR(INDEX('CAMAGUI DATA UNIFICADA'!$C$2:$T1007,MATCH(1,($A115='CAMAGUI DATA UNIFICADA'!$A$2:$A1007)*($T$1='CAMAGUI DATA UNIFICADA'!$B$2:$B1007),0),MATCH(AE$2,'CAMAGUI DATA UNIFICADA'!$C$1:$T$1,0)),"")</f>
        <v>0.9</v>
      </c>
      <c r="AF115" s="60">
        <f t="array" ref="AF115">IFERROR(INDEX('CAMAGUI DATA UNIFICADA'!$C$2:$T1007,MATCH(1,($A115='CAMAGUI DATA UNIFICADA'!$A$2:$A1007)*($T$1='CAMAGUI DATA UNIFICADA'!$B$2:$B1007),0),MATCH(AF$2,'CAMAGUI DATA UNIFICADA'!$C$1:$T$1,0)),"")</f>
        <v>127500</v>
      </c>
      <c r="AG115" s="2">
        <f t="array" ref="AG115">IFERROR(INDEX('CAMAGUI DATA UNIFICADA'!$C$2:$T1007,MATCH(1,($A115='CAMAGUI DATA UNIFICADA'!$A$2:$A1007)*($T$1='CAMAGUI DATA UNIFICADA'!$B$2:$B1007),0),MATCH(AG$2,'CAMAGUI DATA UNIFICADA'!$C$1:$T$1,0)),"")</f>
        <v>3.5</v>
      </c>
      <c r="AH115" s="2">
        <f t="array" ref="AH115">IFERROR(INDEX('CAMAGUI DATA UNIFICADA'!$C$2:$T1007,MATCH(1,($A115='CAMAGUI DATA UNIFICADA'!$A$2:$A1007)*($T$1='CAMAGUI DATA UNIFICADA'!$B$2:$B1007),0),MATCH(AH$2,'CAMAGUI DATA UNIFICADA'!$C$1:$T$1,0)),"")</f>
        <v>12.41</v>
      </c>
      <c r="AI115" s="33">
        <f t="array" ref="AI115">IFERROR(INDEX('CAMAGUI DATA UNIFICADA'!$C$2:$T1007,MATCH(1,($A115='CAMAGUI DATA UNIFICADA'!$A$2:$A1007)*($T$1='CAMAGUI DATA UNIFICADA'!$B$2:$B1007),0),MATCH(AI$2,'CAMAGUI DATA UNIFICADA'!$C$1:$T$1,0)),"")</f>
        <v>4.34496</v>
      </c>
      <c r="AJ115" s="60">
        <f t="array" ref="AJ115">IFERROR(INDEX('CAMAGUI DATA UNIFICADA'!$C$2:$T1007,MATCH(1,($A115='CAMAGUI DATA UNIFICADA'!$A$2:$A1007)*($T$1='CAMAGUI DATA UNIFICADA'!$B$2:$B1007),0),MATCH(AJ$2,'CAMAGUI DATA UNIFICADA'!$C$1:$T$1,0)),"")</f>
        <v>451.8725432</v>
      </c>
      <c r="AK115" s="140">
        <f t="array" ref="AK115">IFERROR(INDEX('CAMAGUI DATA UNIFICADA'!$C$2:$T1007,MATCH(1,($A115='CAMAGUI DATA UNIFICADA'!$A$2:$A1007)*($T$1='CAMAGUI DATA UNIFICADA'!$B$2:$B1007),0),MATCH(AK$2,'CAMAGUI DATA UNIFICADA'!$C$1:$T$1,0)),"")</f>
        <v>0.4681358113</v>
      </c>
      <c r="AL115" s="138" t="str">
        <f t="array" ref="AL115">IFERROR(INDEX('CAMAGUI DATA UNIFICADA'!$C$2:$T1007,MATCH(1,($A115='CAMAGUI DATA UNIFICADA'!$A$2:$A1007)*($AL$1='CAMAGUI DATA UNIFICADA'!$B$2:$B1007),0),MATCH(AL$2,'CAMAGUI DATA UNIFICADA'!$C$1:$T$1,0)),"")</f>
        <v>CA3220225</v>
      </c>
      <c r="AM115" s="2">
        <f t="array" ref="AM115">IFERROR(INDEX('CAMAGUI DATA UNIFICADA'!$C$2:$T1007,MATCH(1,($A115='CAMAGUI DATA UNIFICADA'!$A$2:$A1007)*($AL$1='CAMAGUI DATA UNIFICADA'!$B$2:$B1007),0),MATCH(AM$2,'CAMAGUI DATA UNIFICADA'!$C$1:$T$1,0)),"")</f>
        <v>450</v>
      </c>
      <c r="AN115" s="2">
        <f t="array" ref="AN115">IFERROR(INDEX('CAMAGUI DATA UNIFICADA'!$C$2:$T1007,MATCH(1,($A115='CAMAGUI DATA UNIFICADA'!$A$2:$A1007)*($AL$1='CAMAGUI DATA UNIFICADA'!$B$2:$B1007),0),MATCH(AN$2,'CAMAGUI DATA UNIFICADA'!$C$1:$T$1,0)),"")</f>
        <v>3975</v>
      </c>
      <c r="AO115" s="2" t="str">
        <f t="array" ref="AO115">IFERROR(INDEX('CAMAGUI DATA UNIFICADA'!$C$2:$T1007,MATCH(1,($A115='CAMAGUI DATA UNIFICADA'!$A$2:$A1007)*($AL$1='CAMAGUI DATA UNIFICADA'!$B$2:$B1007),0),MATCH(AO$2,'CAMAGUI DATA UNIFICADA'!$C$1:$T$1,0)),"")</f>
        <v>SKR MAST E AD</v>
      </c>
      <c r="AP115" s="139">
        <f t="array" ref="AP115">IFERROR(INDEX('CAMAGUI DATA UNIFICADA'!$C$2:$T1007,MATCH(1,($A115='CAMAGUI DATA UNIFICADA'!$A$2:$A1007)*($AL$1='CAMAGUI DATA UNIFICADA'!$B$2:$B1007),0),MATCH(AP$2,'CAMAGUI DATA UNIFICADA'!$C$1:$T$1,0)),"")</f>
        <v>4068.81</v>
      </c>
      <c r="AQ115" s="2">
        <f t="array" ref="AQ115">IFERROR(INDEX('CAMAGUI DATA UNIFICADA'!$C$2:$T1007,MATCH(1,($A115='CAMAGUI DATA UNIFICADA'!$A$2:$A1007)*($AL$1='CAMAGUI DATA UNIFICADA'!$B$2:$B1007),0),MATCH(AQ$2,'CAMAGUI DATA UNIFICADA'!$C$1:$T$1,0)),"")</f>
        <v>8.3</v>
      </c>
      <c r="AR115" s="2">
        <f t="array" ref="AR115">IFERROR(INDEX('CAMAGUI DATA UNIFICADA'!$C$2:$T1007,MATCH(1,($A115='CAMAGUI DATA UNIFICADA'!$A$2:$A1007)*($AL$1='CAMAGUI DATA UNIFICADA'!$B$2:$B1007),0),MATCH(AR$2,'CAMAGUI DATA UNIFICADA'!$C$1:$T$1,0)),"")</f>
        <v>2.3</v>
      </c>
      <c r="AS115" s="33">
        <f t="array" ref="AS115">IFERROR(INDEX('CAMAGUI DATA UNIFICADA'!$C$2:$T1007,MATCH(1,($A115='CAMAGUI DATA UNIFICADA'!$A$2:$A1007)*($AL$1='CAMAGUI DATA UNIFICADA'!$B$2:$B1007),0),MATCH(AS$2,'CAMAGUI DATA UNIFICADA'!$C$1:$T$1,0)),"")</f>
        <v>5.5176</v>
      </c>
      <c r="AT115" s="60">
        <f t="array" ref="AT115">IFERROR(INDEX('CAMAGUI DATA UNIFICADA'!$C$2:$T1007,MATCH(1,($A115='CAMAGUI DATA UNIFICADA'!$A$2:$A1007)*($AL$1='CAMAGUI DATA UNIFICADA'!$B$2:$B1007),0),MATCH(AT$2,'CAMAGUI DATA UNIFICADA'!$C$1:$T$1,0)),"")</f>
        <v>982616.8528</v>
      </c>
      <c r="AU115" s="33">
        <f t="array" ref="AU115">IFERROR(INDEX('CAMAGUI DATA UNIFICADA'!$C$2:$T1007,MATCH(1,($A115='CAMAGUI DATA UNIFICADA'!$A$2:$A1007)*($AL$1='CAMAGUI DATA UNIFICADA'!$B$2:$B1007),0),MATCH(AU$2,'CAMAGUI DATA UNIFICADA'!$C$1:$T$1,0)),"")</f>
        <v>1.936426745</v>
      </c>
      <c r="AV115" s="23">
        <f t="array" ref="AV115">IFERROR(INDEX('CAMAGUI DATA UNIFICADA'!$C$2:$T1007,MATCH(1,($A115='CAMAGUI DATA UNIFICADA'!$A$2:$A1007)*($AL$1='CAMAGUI DATA UNIFICADA'!$B$2:$B1007),0),MATCH(AV$2,'CAMAGUI DATA UNIFICADA'!$C$1:$T$1,0)),"")</f>
        <v>0.9358255741</v>
      </c>
      <c r="AW115" s="23">
        <f t="array" ref="AW115">IFERROR(INDEX('CAMAGUI DATA UNIFICADA'!$C$2:$T1007,MATCH(1,($A115='CAMAGUI DATA UNIFICADA'!$A$2:$A1007)*($AL$1='CAMAGUI DATA UNIFICADA'!$B$2:$B1007),0),MATCH(AW$2,'CAMAGUI DATA UNIFICADA'!$C$1:$T$1,0)),"")</f>
        <v>0.85</v>
      </c>
      <c r="AX115" s="60">
        <f t="array" ref="AX115">IFERROR(INDEX('CAMAGUI DATA UNIFICADA'!$C$2:$T1007,MATCH(1,($A115='CAMAGUI DATA UNIFICADA'!$A$2:$A1007)*($AL$1='CAMAGUI DATA UNIFICADA'!$B$2:$B1007),0),MATCH(AX$2,'CAMAGUI DATA UNIFICADA'!$C$1:$T$1,0)),"")</f>
        <v>127500</v>
      </c>
      <c r="AY115" s="2">
        <f t="array" ref="AY115">IFERROR(INDEX('CAMAGUI DATA UNIFICADA'!$C$2:$T1007,MATCH(1,($A115='CAMAGUI DATA UNIFICADA'!$A$2:$A1007)*($AL$1='CAMAGUI DATA UNIFICADA'!$B$2:$B1007),0),MATCH(AY$2,'CAMAGUI DATA UNIFICADA'!$C$1:$T$1,0)),"")</f>
        <v>3.5</v>
      </c>
      <c r="AZ115" s="2">
        <f t="array" ref="AZ115">IFERROR(INDEX('CAMAGUI DATA UNIFICADA'!$C$2:$T1007,MATCH(1,($A115='CAMAGUI DATA UNIFICADA'!$A$2:$A1007)*($AL$1='CAMAGUI DATA UNIFICADA'!$B$2:$B1007),0),MATCH(AZ$2,'CAMAGUI DATA UNIFICADA'!$C$1:$T$1,0)),"")</f>
        <v>11.8</v>
      </c>
      <c r="BA115" s="33">
        <f t="array" ref="BA115">IFERROR(INDEX('CAMAGUI DATA UNIFICADA'!$C$2:$T1007,MATCH(1,($A115='CAMAGUI DATA UNIFICADA'!$A$2:$A1007)*($AL$1='CAMAGUI DATA UNIFICADA'!$B$2:$B1007),0),MATCH(BA$2,'CAMAGUI DATA UNIFICADA'!$C$1:$T$1,0)),"")</f>
        <v>4.4544</v>
      </c>
      <c r="BB115" s="60">
        <f t="array" ref="BB115">IFERROR(INDEX('CAMAGUI DATA UNIFICADA'!$C$2:$T1007,MATCH(1,($A115='CAMAGUI DATA UNIFICADA'!$A$2:$A1007)*($AL$1='CAMAGUI DATA UNIFICADA'!$B$2:$B1007),0),MATCH(BB$2,'CAMAGUI DATA UNIFICADA'!$C$1:$T$1,0)),"")</f>
        <v>515.491867</v>
      </c>
      <c r="BC115" s="140">
        <f t="array" ref="BC115">IFERROR(INDEX('CAMAGUI DATA UNIFICADA'!$C$2:$T1007,MATCH(1,($A115='CAMAGUI DATA UNIFICADA'!$A$2:$A1007)*($AL$1='CAMAGUI DATA UNIFICADA'!$B$2:$B1007),0),MATCH(BC$2,'CAMAGUI DATA UNIFICADA'!$C$1:$T$1,0)),"")</f>
        <v>16.37296674</v>
      </c>
      <c r="BD115" s="138" t="str">
        <f t="array" ref="BD115">IFERROR(INDEX('CAMAGUI DATA UNIFICADA'!$C$2:$T1007,MATCH(1,($A115='CAMAGUI DATA UNIFICADA'!$A$2:$A1007)*($BD$1='CAMAGUI DATA UNIFICADA'!$B$2:$B1007),0),MATCH(BD$2,'CAMAGUI DATA UNIFICADA'!$C$1:$T$1,0)),"")</f>
        <v>CA4240125</v>
      </c>
      <c r="BE115" s="2">
        <f t="array" ref="BE115">IFERROR(INDEX('CAMAGUI DATA UNIFICADA'!$C$2:$T1007,MATCH(1,($A115='CAMAGUI DATA UNIFICADA'!$A$2:$A1007)*($BD$1='CAMAGUI DATA UNIFICADA'!$B$2:$B1007),0),MATCH(BE$2,'CAMAGUI DATA UNIFICADA'!$C$1:$T$1,0)),"")</f>
        <v>400</v>
      </c>
      <c r="BF115" s="2">
        <f t="array" ref="BF115">IFERROR(INDEX('CAMAGUI DATA UNIFICADA'!$C$2:$T1007,MATCH(1,($A115='CAMAGUI DATA UNIFICADA'!$A$2:$A1007)*($BD$1='CAMAGUI DATA UNIFICADA'!$B$2:$B1007),0),MATCH(BF$2,'CAMAGUI DATA UNIFICADA'!$C$1:$T$1,0)),"")</f>
        <v>3762</v>
      </c>
      <c r="BG115" s="2" t="str">
        <f t="array" ref="BG115">IFERROR(INDEX('CAMAGUI DATA UNIFICADA'!$C$2:$T1007,MATCH(1,($A115='CAMAGUI DATA UNIFICADA'!$A$2:$A1007)*($BD$1='CAMAGUI DATA UNIFICADA'!$B$2:$B1007),0),MATCH(BG$2,'CAMAGUI DATA UNIFICADA'!$C$1:$T$1,0)),"")</f>
        <v>SKR MAST E AD</v>
      </c>
      <c r="BH115" s="139">
        <f t="array" ref="BH115">IFERROR(INDEX('CAMAGUI DATA UNIFICADA'!$C$2:$T1007,MATCH(1,($A115='CAMAGUI DATA UNIFICADA'!$A$2:$A1007)*($BD$1='CAMAGUI DATA UNIFICADA'!$B$2:$B1007),0),MATCH(BH$2,'CAMAGUI DATA UNIFICADA'!$C$1:$T$1,0)),"")</f>
        <v>3850.7832</v>
      </c>
      <c r="BI115" s="2">
        <f t="array" ref="BI115">IFERROR(INDEX('CAMAGUI DATA UNIFICADA'!$C$2:$T1007,MATCH(1,($A115='CAMAGUI DATA UNIFICADA'!$A$2:$A1007)*($BD$1='CAMAGUI DATA UNIFICADA'!$B$2:$B1007),0),MATCH(BI$2,'CAMAGUI DATA UNIFICADA'!$C$1:$T$1,0)),"")</f>
        <v>22.8</v>
      </c>
      <c r="BJ115" s="2">
        <f t="array" ref="BJ115">IFERROR(INDEX('CAMAGUI DATA UNIFICADA'!$C$2:$T1007,MATCH(1,($A115='CAMAGUI DATA UNIFICADA'!$A$2:$A1007)*($BD$1='CAMAGUI DATA UNIFICADA'!$B$2:$B1007),0),MATCH(BJ$2,'CAMAGUI DATA UNIFICADA'!$C$1:$T$1,0)),"")</f>
        <v>3.27</v>
      </c>
      <c r="BK115" s="33">
        <f t="array" ref="BK115">IFERROR(INDEX('CAMAGUI DATA UNIFICADA'!$C$2:$T1007,MATCH(1,($A115='CAMAGUI DATA UNIFICADA'!$A$2:$A1007)*($BD$1='CAMAGUI DATA UNIFICADA'!$B$2:$B1007),0),MATCH(BK$2,'CAMAGUI DATA UNIFICADA'!$C$1:$T$1,0)),"")</f>
        <v>3.1848</v>
      </c>
      <c r="BL115" s="60">
        <f t="array" ref="BL115">IFERROR(INDEX('CAMAGUI DATA UNIFICADA'!$C$2:$T1007,MATCH(1,($A115='CAMAGUI DATA UNIFICADA'!$A$2:$A1007)*($BD$1='CAMAGUI DATA UNIFICADA'!$B$2:$B1007),0),MATCH(BL$2,'CAMAGUI DATA UNIFICADA'!$C$1:$T$1,0)),"")</f>
        <v>550862.2095</v>
      </c>
      <c r="BM115" s="33">
        <f t="array" ref="BM115">IFERROR(INDEX('CAMAGUI DATA UNIFICADA'!$C$2:$T1007,MATCH(1,($A115='CAMAGUI DATA UNIFICADA'!$A$2:$A1007)*($BD$1='CAMAGUI DATA UNIFICADA'!$B$2:$B1007),0),MATCH(BM$2,'CAMAGUI DATA UNIFICADA'!$C$1:$T$1,0)),"")</f>
        <v>2.614678899</v>
      </c>
      <c r="BN115" s="23">
        <f t="array" ref="BN115">IFERROR(INDEX('CAMAGUI DATA UNIFICADA'!$C$2:$T1007,MATCH(1,($A115='CAMAGUI DATA UNIFICADA'!$A$2:$A1007)*($BD$1='CAMAGUI DATA UNIFICADA'!$B$2:$B1007),0),MATCH(BN$2,'CAMAGUI DATA UNIFICADA'!$C$1:$T$1,0)),"")</f>
        <v>0.6885777619</v>
      </c>
      <c r="BO115" s="23">
        <f t="array" ref="BO115">IFERROR(INDEX('CAMAGUI DATA UNIFICADA'!$C$2:$T1007,MATCH(1,($A115='CAMAGUI DATA UNIFICADA'!$A$2:$A1007)*($BD$1='CAMAGUI DATA UNIFICADA'!$B$2:$B1007),0),MATCH(BO$2,'CAMAGUI DATA UNIFICADA'!$C$1:$T$1,0)),"")</f>
        <v>0.55</v>
      </c>
      <c r="BP115" s="60">
        <f t="array" ref="BP115">IFERROR(INDEX('CAMAGUI DATA UNIFICADA'!$C$2:$T1007,MATCH(1,($A115='CAMAGUI DATA UNIFICADA'!$A$2:$A1007)*($BD$1='CAMAGUI DATA UNIFICADA'!$B$2:$B1007),0),MATCH(BP$2,'CAMAGUI DATA UNIFICADA'!$C$1:$T$1,0)),"")</f>
        <v>91666.66667</v>
      </c>
      <c r="BQ115" s="2">
        <f t="array" ref="BQ115">IFERROR(INDEX('CAMAGUI DATA UNIFICADA'!$C$2:$T1007,MATCH(1,($A115='CAMAGUI DATA UNIFICADA'!$A$2:$A1007)*($BD$1='CAMAGUI DATA UNIFICADA'!$B$2:$B1007),0),MATCH(BQ$2,'CAMAGUI DATA UNIFICADA'!$C$1:$T$1,0)),"")</f>
        <v>3</v>
      </c>
      <c r="BR115" s="2">
        <f t="array" ref="BR115">IFERROR(INDEX('CAMAGUI DATA UNIFICADA'!$C$2:$T1007,MATCH(1,($A115='CAMAGUI DATA UNIFICADA'!$A$2:$A1007)*($BD$1='CAMAGUI DATA UNIFICADA'!$B$2:$B1007),0),MATCH(BR$2,'CAMAGUI DATA UNIFICADA'!$C$1:$T$1,0)),"")</f>
        <v>25.8</v>
      </c>
      <c r="BS115" s="33">
        <f t="array" ref="BS115">IFERROR(INDEX('CAMAGUI DATA UNIFICADA'!$C$2:$T1007,MATCH(1,($A115='CAMAGUI DATA UNIFICADA'!$A$2:$A1007)*($BD$1='CAMAGUI DATA UNIFICADA'!$B$2:$B1007),0),MATCH(BS$2,'CAMAGUI DATA UNIFICADA'!$C$1:$T$1,0)),"")</f>
        <v>3.1056</v>
      </c>
      <c r="BT115" s="60">
        <f t="array" ref="BT115">IFERROR(INDEX('CAMAGUI DATA UNIFICADA'!$C$2:$T1007,MATCH(1,($A115='CAMAGUI DATA UNIFICADA'!$A$2:$A1007)*($BD$1='CAMAGUI DATA UNIFICADA'!$B$2:$B1007),0),MATCH(BT$2,'CAMAGUI DATA UNIFICADA'!$C$1:$T$1,0)),"")</f>
        <v>346.945925</v>
      </c>
      <c r="BU115" s="140">
        <f t="array" ref="BU115">IFERROR(INDEX('CAMAGUI DATA UNIFICADA'!$C$2:$T1007,MATCH(1,($A115='CAMAGUI DATA UNIFICADA'!$A$2:$A1007)*($BD$1='CAMAGUI DATA UNIFICADA'!$B$2:$B1007),0),MATCH(BU$2,'CAMAGUI DATA UNIFICADA'!$C$1:$T$1,0)),"")</f>
        <v>-13.26351875</v>
      </c>
      <c r="BV115" s="138" t="str">
        <f t="array" ref="BV115">IFERROR(INDEX('CAMAGUI DATA UNIFICADA'!$C$2:$T1007,MATCH(1,($A115='CAMAGUI DATA UNIFICADA'!$A$2:$A1007)*($BV$1='CAMAGUI DATA UNIFICADA'!$B$2:$B1007),0),MATCH(BV$2,'CAMAGUI DATA UNIFICADA'!$C$1:$T$1,0)),"")</f>
        <v>CA5240125</v>
      </c>
      <c r="BW115" s="2">
        <f t="array" ref="BW115">IFERROR(INDEX('CAMAGUI DATA UNIFICADA'!$C$2:$T1007,MATCH(1,($A115='CAMAGUI DATA UNIFICADA'!$A$2:$A1007)*($BV$1='CAMAGUI DATA UNIFICADA'!$B$2:$B1007),0),MATCH(BW$2,'CAMAGUI DATA UNIFICADA'!$C$1:$T$1,0)),"")</f>
        <v>325</v>
      </c>
      <c r="BX115" s="2">
        <f t="array" ref="BX115">IFERROR(INDEX('CAMAGUI DATA UNIFICADA'!$C$2:$T1007,MATCH(1,($A115='CAMAGUI DATA UNIFICADA'!$A$2:$A1007)*($BV$1='CAMAGUI DATA UNIFICADA'!$B$2:$B1007),0),MATCH(BX$2,'CAMAGUI DATA UNIFICADA'!$C$1:$T$1,0)),"")</f>
        <v>2200</v>
      </c>
      <c r="BY115" s="2" t="str">
        <f t="array" ref="BY115">IFERROR(INDEX('CAMAGUI DATA UNIFICADA'!$C$2:$T1007,MATCH(1,($A115='CAMAGUI DATA UNIFICADA'!$A$2:$A1007)*($BV$1='CAMAGUI DATA UNIFICADA'!$B$2:$B1007),0),MATCH(BY$2,'CAMAGUI DATA UNIFICADA'!$C$1:$T$1,0)),"")</f>
        <v>SKR MAST E AD</v>
      </c>
      <c r="BZ115" s="139">
        <f t="array" ref="BZ115">IFERROR(INDEX('CAMAGUI DATA UNIFICADA'!$C$2:$T1007,MATCH(1,($A115='CAMAGUI DATA UNIFICADA'!$A$2:$A1007)*($BV$1='CAMAGUI DATA UNIFICADA'!$B$2:$B1007),0),MATCH(BZ$2,'CAMAGUI DATA UNIFICADA'!$C$1:$T$1,0)),"")</f>
        <v>2251.92</v>
      </c>
      <c r="CA115" s="2">
        <f t="array" ref="CA115">IFERROR(INDEX('CAMAGUI DATA UNIFICADA'!$C$2:$T1007,MATCH(1,($A115='CAMAGUI DATA UNIFICADA'!$A$2:$A1007)*($BV$1='CAMAGUI DATA UNIFICADA'!$B$2:$B1007),0),MATCH(CA$2,'CAMAGUI DATA UNIFICADA'!$C$1:$T$1,0)),"")</f>
        <v>23.36</v>
      </c>
      <c r="CB115" s="2">
        <f t="array" ref="CB115">IFERROR(INDEX('CAMAGUI DATA UNIFICADA'!$C$2:$T1007,MATCH(1,($A115='CAMAGUI DATA UNIFICADA'!$A$2:$A1007)*($BV$1='CAMAGUI DATA UNIFICADA'!$B$2:$B1007),0),MATCH(CB$2,'CAMAGUI DATA UNIFICADA'!$C$1:$T$1,0)),"")</f>
        <v>3.84</v>
      </c>
      <c r="CC115" s="33">
        <f t="array" ref="CC115">IFERROR(INDEX('CAMAGUI DATA UNIFICADA'!$C$2:$T1007,MATCH(1,($A115='CAMAGUI DATA UNIFICADA'!$A$2:$A1007)*($BV$1='CAMAGUI DATA UNIFICADA'!$B$2:$B1007),0),MATCH(CC$2,'CAMAGUI DATA UNIFICADA'!$C$1:$T$1,0)),"")</f>
        <v>3.24576</v>
      </c>
      <c r="CD115" s="60">
        <f t="array" ref="CD115">IFERROR(INDEX('CAMAGUI DATA UNIFICADA'!$C$2:$T1007,MATCH(1,($A115='CAMAGUI DATA UNIFICADA'!$A$2:$A1007)*($BV$1='CAMAGUI DATA UNIFICADA'!$B$2:$B1007),0),MATCH(CD$2,'CAMAGUI DATA UNIFICADA'!$C$1:$T$1,0)),"")</f>
        <v>428641.404</v>
      </c>
      <c r="CE115" s="33">
        <f t="array" ref="CE115">IFERROR(INDEX('CAMAGUI DATA UNIFICADA'!$C$2:$T1007,MATCH(1,($A115='CAMAGUI DATA UNIFICADA'!$A$2:$A1007)*($BV$1='CAMAGUI DATA UNIFICADA'!$B$2:$B1007),0),MATCH(CE$2,'CAMAGUI DATA UNIFICADA'!$C$1:$T$1,0)),"")</f>
        <v>1.436781609</v>
      </c>
      <c r="CF115" s="23">
        <f t="array" ref="CF115">IFERROR(INDEX('CAMAGUI DATA UNIFICADA'!$C$2:$T1007,MATCH(1,($A115='CAMAGUI DATA UNIFICADA'!$A$2:$A1007)*($BV$1='CAMAGUI DATA UNIFICADA'!$B$2:$B1007),0),MATCH(CF$2,'CAMAGUI DATA UNIFICADA'!$C$1:$T$1,0)),"")</f>
        <v>0.5912295227</v>
      </c>
      <c r="CG115" s="23">
        <f t="array" ref="CG115">IFERROR(INDEX('CAMAGUI DATA UNIFICADA'!$C$2:$T1007,MATCH(1,($A115='CAMAGUI DATA UNIFICADA'!$A$2:$A1007)*($BV$1='CAMAGUI DATA UNIFICADA'!$B$2:$B1007),0),MATCH(CG$2,'CAMAGUI DATA UNIFICADA'!$C$1:$T$1,0)),"")</f>
        <v>0.55</v>
      </c>
      <c r="CH115" s="60">
        <f t="array" ref="CH115">IFERROR(INDEX('CAMAGUI DATA UNIFICADA'!$C$2:$T1007,MATCH(1,($A115='CAMAGUI DATA UNIFICADA'!$A$2:$A1007)*($BV$1='CAMAGUI DATA UNIFICADA'!$B$2:$B1007),0),MATCH(CH$2,'CAMAGUI DATA UNIFICADA'!$C$1:$T$1,0)),"")</f>
        <v>94940.47619</v>
      </c>
      <c r="CI115" s="2">
        <f t="array" ref="CI115">IFERROR(INDEX('CAMAGUI DATA UNIFICADA'!$C$2:$T1007,MATCH(1,($A115='CAMAGUI DATA UNIFICADA'!$A$2:$A1007)*($BV$1='CAMAGUI DATA UNIFICADA'!$B$2:$B1007),0),MATCH(CI$2,'CAMAGUI DATA UNIFICADA'!$C$1:$T$1,0)),"")</f>
        <v>3</v>
      </c>
      <c r="CJ115" s="2">
        <f t="array" ref="CJ115">IFERROR(INDEX('CAMAGUI DATA UNIFICADA'!$C$2:$T1007,MATCH(1,($A115='CAMAGUI DATA UNIFICADA'!$A$2:$A1007)*($BV$1='CAMAGUI DATA UNIFICADA'!$B$2:$B1007),0),MATCH(CJ$2,'CAMAGUI DATA UNIFICADA'!$C$1:$T$1,0)),"")</f>
        <v>26.36</v>
      </c>
      <c r="CK115" s="33">
        <f t="array" ref="CK115">IFERROR(INDEX('CAMAGUI DATA UNIFICADA'!$C$2:$T1007,MATCH(1,($A115='CAMAGUI DATA UNIFICADA'!$A$2:$A1007)*($BV$1='CAMAGUI DATA UNIFICADA'!$B$2:$B1007),0),MATCH(CK$2,'CAMAGUI DATA UNIFICADA'!$C$1:$T$1,0)),"")</f>
        <v>3.03744</v>
      </c>
      <c r="CL115" s="60">
        <f t="array" ref="CL115">IFERROR(INDEX('CAMAGUI DATA UNIFICADA'!$C$2:$T1007,MATCH(1,($A115='CAMAGUI DATA UNIFICADA'!$A$2:$A1007)*($BV$1='CAMAGUI DATA UNIFICADA'!$B$2:$B1007),0),MATCH(CL$2,'CAMAGUI DATA UNIFICADA'!$C$1:$T$1,0)),"")</f>
        <v>320.8766624</v>
      </c>
      <c r="CM115" s="140">
        <f t="array" ref="CM115">IFERROR(INDEX('CAMAGUI DATA UNIFICADA'!$C$2:$T1007,MATCH(1,($A115='CAMAGUI DATA UNIFICADA'!$A$2:$A1007)*($BV$1='CAMAGUI DATA UNIFICADA'!$B$2:$B1007),0),MATCH(CM$2,'CAMAGUI DATA UNIFICADA'!$C$1:$T$1,0)),"")</f>
        <v>-1.030834388</v>
      </c>
      <c r="CN115" s="138" t="str">
        <f t="array" ref="CN115">IFERROR(INDEX('CAMAGUI DATA UNIFICADA'!$C$2:$T1007,MATCH(1,($A115='CAMAGUI DATA UNIFICADA'!$A$2:$A1007)*($CN$1='CAMAGUI DATA UNIFICADA'!$B$2:$B1007),0),MATCH(CN$2,'CAMAGUI DATA UNIFICADA'!$C$1:$T$1,0)),"")</f>
        <v>CA6240125</v>
      </c>
      <c r="CO115" s="2">
        <f t="array" ref="CO115">IFERROR(INDEX('CAMAGUI DATA UNIFICADA'!$C$2:$T1007,MATCH(1,($A115='CAMAGUI DATA UNIFICADA'!$A$2:$A1007)*($CN$1='CAMAGUI DATA UNIFICADA'!$B$2:$B1007),0),MATCH(CO$2,'CAMAGUI DATA UNIFICADA'!$C$1:$T$1,0)),"")</f>
        <v>525</v>
      </c>
      <c r="CP115" s="2">
        <f t="array" ref="CP115">IFERROR(INDEX('CAMAGUI DATA UNIFICADA'!$C$2:$T1007,MATCH(1,($A115='CAMAGUI DATA UNIFICADA'!$A$2:$A1007)*($CN$1='CAMAGUI DATA UNIFICADA'!$B$2:$B1007),0),MATCH(CP$2,'CAMAGUI DATA UNIFICADA'!$C$1:$T$1,0)),"")</f>
        <v>3575</v>
      </c>
      <c r="CQ115" s="2" t="str">
        <f t="array" ref="CQ115">IFERROR(INDEX('CAMAGUI DATA UNIFICADA'!$C$2:$T1007,MATCH(1,($A115='CAMAGUI DATA UNIFICADA'!$A$2:$A1007)*($CN$1='CAMAGUI DATA UNIFICADA'!$B$2:$B1007),0),MATCH(CQ$2,'CAMAGUI DATA UNIFICADA'!$C$1:$T$1,0)),"")</f>
        <v>SKR MAST E AD</v>
      </c>
      <c r="CR115" s="139">
        <f t="array" ref="CR115">IFERROR(INDEX('CAMAGUI DATA UNIFICADA'!$C$2:$T1007,MATCH(1,($A115='CAMAGUI DATA UNIFICADA'!$A$2:$A1007)*($CN$1='CAMAGUI DATA UNIFICADA'!$B$2:$B1007),0),MATCH(CR$2,'CAMAGUI DATA UNIFICADA'!$C$1:$T$1,0)),"")</f>
        <v>3659.37</v>
      </c>
      <c r="CS115" s="2">
        <f t="array" ref="CS115">IFERROR(INDEX('CAMAGUI DATA UNIFICADA'!$C$2:$T1007,MATCH(1,($A115='CAMAGUI DATA UNIFICADA'!$A$2:$A1007)*($CN$1='CAMAGUI DATA UNIFICADA'!$B$2:$B1007),0),MATCH(CS$2,'CAMAGUI DATA UNIFICADA'!$C$1:$T$1,0)),"")</f>
        <v>22.34</v>
      </c>
      <c r="CT115" s="2">
        <f t="array" ref="CT115">IFERROR(INDEX('CAMAGUI DATA UNIFICADA'!$C$2:$T1007,MATCH(1,($A115='CAMAGUI DATA UNIFICADA'!$A$2:$A1007)*($CN$1='CAMAGUI DATA UNIFICADA'!$B$2:$B1007),0),MATCH(CT$2,'CAMAGUI DATA UNIFICADA'!$C$1:$T$1,0)),"")</f>
        <v>3.55</v>
      </c>
      <c r="CU115" s="33">
        <f t="array" ref="CU115">IFERROR(INDEX('CAMAGUI DATA UNIFICADA'!$C$2:$T1007,MATCH(1,($A115='CAMAGUI DATA UNIFICADA'!$A$2:$A1007)*($CN$1='CAMAGUI DATA UNIFICADA'!$B$2:$B1007),0),MATCH(CU$2,'CAMAGUI DATA UNIFICADA'!$C$1:$T$1,0)),"")</f>
        <v>3.22344</v>
      </c>
      <c r="CV115" s="60">
        <f t="array" ref="CV115">IFERROR(INDEX('CAMAGUI DATA UNIFICADA'!$C$2:$T1007,MATCH(1,($A115='CAMAGUI DATA UNIFICADA'!$A$2:$A1007)*($CN$1='CAMAGUI DATA UNIFICADA'!$B$2:$B1007),0),MATCH(CV$2,'CAMAGUI DATA UNIFICADA'!$C$1:$T$1,0)),"")</f>
        <v>729048.7066</v>
      </c>
      <c r="CW115" s="33">
        <f t="array" ref="CW115">IFERROR(INDEX('CAMAGUI DATA UNIFICADA'!$C$2:$T1007,MATCH(1,($A115='CAMAGUI DATA UNIFICADA'!$A$2:$A1007)*($CN$1='CAMAGUI DATA UNIFICADA'!$B$2:$B1007),0),MATCH(CW$2,'CAMAGUI DATA UNIFICADA'!$C$1:$T$1,0)),"")</f>
        <v>1.525821596</v>
      </c>
      <c r="CX115" s="23">
        <f t="array" ref="CX115">IFERROR(INDEX('CAMAGUI DATA UNIFICADA'!$C$2:$T1007,MATCH(1,($A115='CAMAGUI DATA UNIFICADA'!$A$2:$A1007)*($CN$1='CAMAGUI DATA UNIFICADA'!$B$2:$B1007),0),MATCH(CX$2,'CAMAGUI DATA UNIFICADA'!$C$1:$T$1,0)),"")</f>
        <v>0.6075405888</v>
      </c>
      <c r="CY115" s="23">
        <f t="array" ref="CY115">IFERROR(INDEX('CAMAGUI DATA UNIFICADA'!$C$2:$T1007,MATCH(1,($A115='CAMAGUI DATA UNIFICADA'!$A$2:$A1007)*($CN$1='CAMAGUI DATA UNIFICADA'!$B$2:$B1007),0),MATCH(CY$2,'CAMAGUI DATA UNIFICADA'!$C$1:$T$1,0)),"")</f>
        <v>0.55</v>
      </c>
      <c r="CZ115" s="60">
        <f t="array" ref="CZ115">IFERROR(INDEX('CAMAGUI DATA UNIFICADA'!$C$2:$T1007,MATCH(1,($A115='CAMAGUI DATA UNIFICADA'!$A$2:$A1007)*($CN$1='CAMAGUI DATA UNIFICADA'!$B$2:$B1007),0),MATCH(CZ$2,'CAMAGUI DATA UNIFICADA'!$C$1:$T$1,0)),"")</f>
        <v>75428.57143</v>
      </c>
      <c r="DA115" s="2">
        <f t="array" ref="DA115">IFERROR(INDEX('CAMAGUI DATA UNIFICADA'!$C$2:$T1007,MATCH(1,($A115='CAMAGUI DATA UNIFICADA'!$A$2:$A1007)*($CN$1='CAMAGUI DATA UNIFICADA'!$B$2:$B1007),0),MATCH(DA$2,'CAMAGUI DATA UNIFICADA'!$C$1:$T$1,0)),"")</f>
        <v>3</v>
      </c>
      <c r="DB115" s="2">
        <f t="array" ref="DB115">IFERROR(INDEX('CAMAGUI DATA UNIFICADA'!$C$2:$T1007,MATCH(1,($A115='CAMAGUI DATA UNIFICADA'!$A$2:$A1007)*($CN$1='CAMAGUI DATA UNIFICADA'!$B$2:$B1007),0),MATCH(DB$2,'CAMAGUI DATA UNIFICADA'!$C$1:$T$1,0)),"")</f>
        <v>25.34</v>
      </c>
      <c r="DC115" s="33">
        <f t="array" ref="DC115">IFERROR(INDEX('CAMAGUI DATA UNIFICADA'!$C$2:$T1007,MATCH(1,($A115='CAMAGUI DATA UNIFICADA'!$A$2:$A1007)*($CN$1='CAMAGUI DATA UNIFICADA'!$B$2:$B1007),0),MATCH(DC$2,'CAMAGUI DATA UNIFICADA'!$C$1:$T$1,0)),"")</f>
        <v>3.15528</v>
      </c>
      <c r="DD115" s="60">
        <f t="array" ref="DD115">IFERROR(INDEX('CAMAGUI DATA UNIFICADA'!$C$2:$T1007,MATCH(1,($A115='CAMAGUI DATA UNIFICADA'!$A$2:$A1007)*($CN$1='CAMAGUI DATA UNIFICADA'!$B$2:$B1007),0),MATCH(DD$2,'CAMAGUI DATA UNIFICADA'!$C$1:$T$1,0)),"")</f>
        <v>518.3167344</v>
      </c>
      <c r="DE115" s="140">
        <f t="array" ref="DE115">IFERROR(INDEX('CAMAGUI DATA UNIFICADA'!$C$2:$T1007,MATCH(1,($A115='CAMAGUI DATA UNIFICADA'!$A$2:$A1007)*($CN$1='CAMAGUI DATA UNIFICADA'!$B$2:$B1007),0),MATCH(DE$2,'CAMAGUI DATA UNIFICADA'!$C$1:$T$1,0)),"")</f>
        <v>-1.6708164</v>
      </c>
      <c r="DF115" s="138" t="str">
        <f t="array" ref="DF115">IFERROR(INDEX('CAMAGUI DATA UNIFICADA'!$C$2:$T1007,MATCH(1,($A115='CAMAGUI DATA UNIFICADA'!$A$2:$A1007)*($DF$1='CAMAGUI DATA UNIFICADA'!$B$2:$B1007),0),MATCH(DF$2,'CAMAGUI DATA UNIFICADA'!$C$1:$T$1,0)),"")</f>
        <v/>
      </c>
      <c r="DG115" s="2" t="str">
        <f t="array" ref="DG115">IFERROR(INDEX('CAMAGUI DATA UNIFICADA'!$C$2:$T1007,MATCH(1,($A115='CAMAGUI DATA UNIFICADA'!$A$2:$A1007)*($DF$1='CAMAGUI DATA UNIFICADA'!$B$2:$B1007),0),MATCH(DG$2,'CAMAGUI DATA UNIFICADA'!$C$1:$T$1,0)),"")</f>
        <v/>
      </c>
      <c r="DH115" s="2" t="str">
        <f t="array" ref="DH115">IFERROR(INDEX('CAMAGUI DATA UNIFICADA'!$C$2:$T1007,MATCH(1,($A115='CAMAGUI DATA UNIFICADA'!$A$2:$A1007)*($DF$1='CAMAGUI DATA UNIFICADA'!$B$2:$B1007),0),MATCH(DH$2,'CAMAGUI DATA UNIFICADA'!$C$1:$T$1,0)),"")</f>
        <v/>
      </c>
      <c r="DI115" s="2" t="str">
        <f t="array" ref="DI115">IFERROR(INDEX('CAMAGUI DATA UNIFICADA'!$C$2:$T1007,MATCH(1,($A115='CAMAGUI DATA UNIFICADA'!$A$2:$A1007)*($DF$1='CAMAGUI DATA UNIFICADA'!$B$2:$B1007),0),MATCH(DI$2,'CAMAGUI DATA UNIFICADA'!$C$1:$T$1,0)),"")</f>
        <v/>
      </c>
      <c r="DJ115" s="139" t="str">
        <f t="array" ref="DJ115">IFERROR(INDEX('CAMAGUI DATA UNIFICADA'!$C$2:$T1007,MATCH(1,($A115='CAMAGUI DATA UNIFICADA'!$A$2:$A1007)*($DF$1='CAMAGUI DATA UNIFICADA'!$B$2:$B1007),0),MATCH(DJ$2,'CAMAGUI DATA UNIFICADA'!$C$1:$T$1,0)),"")</f>
        <v/>
      </c>
      <c r="DK115" s="2" t="str">
        <f t="array" ref="DK115">IFERROR(INDEX('CAMAGUI DATA UNIFICADA'!$C$2:$T1007,MATCH(1,($A115='CAMAGUI DATA UNIFICADA'!$A$2:$A1007)*($DF$1='CAMAGUI DATA UNIFICADA'!$B$2:$B1007),0),MATCH(DK$2,'CAMAGUI DATA UNIFICADA'!$C$1:$T$1,0)),"")</f>
        <v/>
      </c>
      <c r="DL115" s="2" t="str">
        <f t="array" ref="DL115">IFERROR(INDEX('CAMAGUI DATA UNIFICADA'!$C$2:$T1007,MATCH(1,($A115='CAMAGUI DATA UNIFICADA'!$A$2:$A1007)*($DF$1='CAMAGUI DATA UNIFICADA'!$B$2:$B1007),0),MATCH(DL$2,'CAMAGUI DATA UNIFICADA'!$C$1:$T$1,0)),"")</f>
        <v/>
      </c>
      <c r="DM115" s="33" t="str">
        <f t="array" ref="DM115">IFERROR(INDEX('CAMAGUI DATA UNIFICADA'!$C$2:$T1007,MATCH(1,($A115='CAMAGUI DATA UNIFICADA'!$A$2:$A1007)*($DF$1='CAMAGUI DATA UNIFICADA'!$B$2:$B1007),0),MATCH(DM$2,'CAMAGUI DATA UNIFICADA'!$C$1:$T$1,0)),"")</f>
        <v/>
      </c>
      <c r="DN115" s="60" t="str">
        <f t="array" ref="DN115">IFERROR(INDEX('CAMAGUI DATA UNIFICADA'!$C$2:$T1007,MATCH(1,($A115='CAMAGUI DATA UNIFICADA'!$A$2:$A1007)*($DF$1='CAMAGUI DATA UNIFICADA'!$B$2:$B1007),0),MATCH(DN$2,'CAMAGUI DATA UNIFICADA'!$C$1:$T$1,0)),"")</f>
        <v/>
      </c>
      <c r="DO115" s="33" t="str">
        <f t="array" ref="DO115">IFERROR(INDEX('CAMAGUI DATA UNIFICADA'!$C$2:$T1007,MATCH(1,($A115='CAMAGUI DATA UNIFICADA'!$A$2:$A1007)*($DF$1='CAMAGUI DATA UNIFICADA'!$B$2:$B1007),0),MATCH(DO$2,'CAMAGUI DATA UNIFICADA'!$C$1:$T$1,0)),"")</f>
        <v/>
      </c>
      <c r="DP115" s="23" t="str">
        <f t="array" ref="DP115">IFERROR(INDEX('CAMAGUI DATA UNIFICADA'!$C$2:$T1007,MATCH(1,($A115='CAMAGUI DATA UNIFICADA'!$A$2:$A1007)*($DF$1='CAMAGUI DATA UNIFICADA'!$B$2:$B1007),0),MATCH(DP$2,'CAMAGUI DATA UNIFICADA'!$C$1:$T$1,0)),"")</f>
        <v/>
      </c>
      <c r="DQ115" s="23" t="str">
        <f t="array" ref="DQ115">IFERROR(INDEX('CAMAGUI DATA UNIFICADA'!$C$2:$T1007,MATCH(1,($A115='CAMAGUI DATA UNIFICADA'!$A$2:$A1007)*($DF$1='CAMAGUI DATA UNIFICADA'!$B$2:$B1007),0),MATCH(DQ$2,'CAMAGUI DATA UNIFICADA'!$C$1:$T$1,0)),"")</f>
        <v/>
      </c>
      <c r="DR115" s="2" t="str">
        <f t="array" ref="DR115">IFERROR(INDEX('CAMAGUI DATA UNIFICADA'!$C$2:$T1007,MATCH(1,($A115='CAMAGUI DATA UNIFICADA'!$A$2:$A1007)*($DF$1='CAMAGUI DATA UNIFICADA'!$B$2:$B1007),0),MATCH(DR$2,'CAMAGUI DATA UNIFICADA'!$C$1:$T$1,0)),"")</f>
        <v/>
      </c>
      <c r="DS115" s="2" t="str">
        <f t="array" ref="DS115">IFERROR(INDEX('CAMAGUI DATA UNIFICADA'!$C$2:$T1007,MATCH(1,($A115='CAMAGUI DATA UNIFICADA'!$A$2:$A1007)*($DF$1='CAMAGUI DATA UNIFICADA'!$B$2:$B1007),0),MATCH(DS$2,'CAMAGUI DATA UNIFICADA'!$C$1:$T$1,0)),"")</f>
        <v/>
      </c>
      <c r="DT115" s="2" t="str">
        <f t="array" ref="DT115">IFERROR(INDEX('CAMAGUI DATA UNIFICADA'!$C$2:$T1007,MATCH(1,($A115='CAMAGUI DATA UNIFICADA'!$A$2:$A1007)*($DF$1='CAMAGUI DATA UNIFICADA'!$B$2:$B1007),0),MATCH(DT$2,'CAMAGUI DATA UNIFICADA'!$C$1:$T$1,0)),"")</f>
        <v/>
      </c>
      <c r="DU115" s="33" t="str">
        <f t="array" ref="DU115">IFERROR(INDEX('CAMAGUI DATA UNIFICADA'!$C$2:$T1007,MATCH(1,($A115='CAMAGUI DATA UNIFICADA'!$A$2:$A1007)*($DF$1='CAMAGUI DATA UNIFICADA'!$B$2:$B1007),0),MATCH(DU$2,'CAMAGUI DATA UNIFICADA'!$C$1:$T$1,0)),"")</f>
        <v/>
      </c>
      <c r="DV115" s="60" t="str">
        <f t="array" ref="DV115">IFERROR(INDEX('CAMAGUI DATA UNIFICADA'!$C$2:$T1007,MATCH(1,($A115='CAMAGUI DATA UNIFICADA'!$A$2:$A1007)*($DF$1='CAMAGUI DATA UNIFICADA'!$B$2:$B1007),0),MATCH(DV$2,'CAMAGUI DATA UNIFICADA'!$C$1:$T$1,0)),"")</f>
        <v/>
      </c>
      <c r="DW115" s="140" t="str">
        <f t="array" ref="DW115">IFERROR(INDEX('CAMAGUI DATA UNIFICADA'!$C$2:$T1007,MATCH(1,($A115='CAMAGUI DATA UNIFICADA'!$A$2:$A1007)*($DF$1='CAMAGUI DATA UNIFICADA'!$B$2:$B1007),0),MATCH(DW$2,'CAMAGUI DATA UNIFICADA'!$C$1:$T$1,0)),"")</f>
        <v/>
      </c>
      <c r="DX115" s="144" t="str">
        <f t="array" ref="DX115">IFERROR(INDEX('CAMAGUI DATA UNIFICADA'!$C$2:$T1007,MATCH(1,($A115='CAMAGUI DATA UNIFICADA'!$A$2:$A1007)*($DX$1='CAMAGUI DATA UNIFICADA'!$B$2:$B1007),0),MATCH(DX$2,'CAMAGUI DATA UNIFICADA'!$C$1:$T$1,0)),"")</f>
        <v/>
      </c>
      <c r="DY115" s="60" t="str">
        <f t="array" ref="DY115">IFERROR(INDEX('CAMAGUI DATA UNIFICADA'!$C$2:$T1007,MATCH(1,($A115='CAMAGUI DATA UNIFICADA'!$A$2:$A1007)*($DX$1='CAMAGUI DATA UNIFICADA'!$B$2:$B1007),0),MATCH(DY$2,'CAMAGUI DATA UNIFICADA'!$C$1:$T$1,0)),"")</f>
        <v/>
      </c>
      <c r="DZ115" s="60" t="str">
        <f t="array" ref="DZ115">IFERROR(INDEX('CAMAGUI DATA UNIFICADA'!$C$2:$T1007,MATCH(1,($A115='CAMAGUI DATA UNIFICADA'!$A$2:$A1007)*($DX$1='CAMAGUI DATA UNIFICADA'!$B$2:$B1007),0),MATCH(DZ$2,'CAMAGUI DATA UNIFICADA'!$C$1:$T$1,0)),"")</f>
        <v/>
      </c>
      <c r="EA115" s="60" t="str">
        <f t="array" ref="EA115">IFERROR(INDEX('CAMAGUI DATA UNIFICADA'!$C$2:$T1007,MATCH(1,($A115='CAMAGUI DATA UNIFICADA'!$A$2:$A1007)*($DX$1='CAMAGUI DATA UNIFICADA'!$B$2:$B1007),0),MATCH(EA$2,'CAMAGUI DATA UNIFICADA'!$C$1:$T$1,0)),"")</f>
        <v/>
      </c>
      <c r="EB115" s="60" t="str">
        <f t="array" ref="EB115">IFERROR(INDEX('CAMAGUI DATA UNIFICADA'!$C$2:$T1007,MATCH(1,($A115='CAMAGUI DATA UNIFICADA'!$A$2:$A1007)*($DX$1='CAMAGUI DATA UNIFICADA'!$B$2:$B1007),0),MATCH(EB$2,'CAMAGUI DATA UNIFICADA'!$C$1:$T$1,0)),"")</f>
        <v/>
      </c>
      <c r="EC115" s="60" t="str">
        <f t="array" ref="EC115">IFERROR(INDEX('CAMAGUI DATA UNIFICADA'!$C$2:$T1007,MATCH(1,($A115='CAMAGUI DATA UNIFICADA'!$A$2:$A1007)*($DX$1='CAMAGUI DATA UNIFICADA'!$B$2:$B1007),0),MATCH(EC$2,'CAMAGUI DATA UNIFICADA'!$C$1:$T$1,0)),"")</f>
        <v/>
      </c>
      <c r="ED115" s="60" t="str">
        <f t="array" ref="ED115">IFERROR(INDEX('CAMAGUI DATA UNIFICADA'!$C$2:$T1007,MATCH(1,($A115='CAMAGUI DATA UNIFICADA'!$A$2:$A1007)*($DX$1='CAMAGUI DATA UNIFICADA'!$B$2:$B1007),0),MATCH(ED$2,'CAMAGUI DATA UNIFICADA'!$C$1:$T$1,0)),"")</f>
        <v/>
      </c>
      <c r="EE115" s="60" t="str">
        <f t="array" ref="EE115">IFERROR(INDEX('CAMAGUI DATA UNIFICADA'!$C$2:$T1007,MATCH(1,($A115='CAMAGUI DATA UNIFICADA'!$A$2:$A1007)*($DX$1='CAMAGUI DATA UNIFICADA'!$B$2:$B1007),0),MATCH(EE$2,'CAMAGUI DATA UNIFICADA'!$C$1:$T$1,0)),"")</f>
        <v/>
      </c>
      <c r="EF115" s="60" t="str">
        <f t="array" ref="EF115">IFERROR(INDEX('CAMAGUI DATA UNIFICADA'!$C$2:$T1007,MATCH(1,($A115='CAMAGUI DATA UNIFICADA'!$A$2:$A1007)*($DX$1='CAMAGUI DATA UNIFICADA'!$B$2:$B1007),0),MATCH(EF$2,'CAMAGUI DATA UNIFICADA'!$C$1:$T$1,0)),"")</f>
        <v/>
      </c>
      <c r="EG115" s="60" t="str">
        <f t="array" ref="EG115">IFERROR(INDEX('CAMAGUI DATA UNIFICADA'!$C$2:$T1007,MATCH(1,($A115='CAMAGUI DATA UNIFICADA'!$A$2:$A1007)*($DX$1='CAMAGUI DATA UNIFICADA'!$B$2:$B1007),0),MATCH(EG$2,'CAMAGUI DATA UNIFICADA'!$C$1:$T$1,0)),"")</f>
        <v/>
      </c>
      <c r="EH115" s="60" t="str">
        <f t="array" ref="EH115">IFERROR(INDEX('CAMAGUI DATA UNIFICADA'!$C$2:$T1007,MATCH(1,($A115='CAMAGUI DATA UNIFICADA'!$A$2:$A1007)*($DX$1='CAMAGUI DATA UNIFICADA'!$B$2:$B1007),0),MATCH(EH$2,'CAMAGUI DATA UNIFICADA'!$C$1:$T$1,0)),"")</f>
        <v/>
      </c>
      <c r="EI115" s="60" t="str">
        <f t="array" ref="EI115">IFERROR(INDEX('CAMAGUI DATA UNIFICADA'!$C$2:$T1007,MATCH(1,($A115='CAMAGUI DATA UNIFICADA'!$A$2:$A1007)*($DX$1='CAMAGUI DATA UNIFICADA'!$B$2:$B1007),0),MATCH(EI$2,'CAMAGUI DATA UNIFICADA'!$C$1:$T$1,0)),"")</f>
        <v/>
      </c>
      <c r="EJ115" s="60" t="str">
        <f t="array" ref="EJ115">IFERROR(INDEX('CAMAGUI DATA UNIFICADA'!$C$2:$T1007,MATCH(1,($A115='CAMAGUI DATA UNIFICADA'!$A$2:$A1007)*($DX$1='CAMAGUI DATA UNIFICADA'!$B$2:$B1007),0),MATCH(EJ$2,'CAMAGUI DATA UNIFICADA'!$C$1:$T$1,0)),"")</f>
        <v/>
      </c>
      <c r="EK115" s="60" t="str">
        <f t="array" ref="EK115">IFERROR(INDEX('CAMAGUI DATA UNIFICADA'!$C$2:$T1007,MATCH(1,($A115='CAMAGUI DATA UNIFICADA'!$A$2:$A1007)*($DX$1='CAMAGUI DATA UNIFICADA'!$B$2:$B1007),0),MATCH(EK$2,'CAMAGUI DATA UNIFICADA'!$C$1:$T$1,0)),"")</f>
        <v/>
      </c>
      <c r="EL115" s="60" t="str">
        <f t="array" ref="EL115">IFERROR(INDEX('CAMAGUI DATA UNIFICADA'!$C$2:$T1007,MATCH(1,($A115='CAMAGUI DATA UNIFICADA'!$A$2:$A1007)*($DX$1='CAMAGUI DATA UNIFICADA'!$B$2:$B1007),0),MATCH(EL$2,'CAMAGUI DATA UNIFICADA'!$C$1:$T$1,0)),"")</f>
        <v/>
      </c>
      <c r="EM115" s="60" t="str">
        <f t="array" ref="EM115">IFERROR(INDEX('CAMAGUI DATA UNIFICADA'!$C$2:$T1007,MATCH(1,($A115='CAMAGUI DATA UNIFICADA'!$A$2:$A1007)*($DX$1='CAMAGUI DATA UNIFICADA'!$B$2:$B1007),0),MATCH(EM$2,'CAMAGUI DATA UNIFICADA'!$C$1:$T$1,0)),"")</f>
        <v/>
      </c>
      <c r="EN115" s="60" t="str">
        <f t="array" ref="EN115">IFERROR(INDEX('CAMAGUI DATA UNIFICADA'!$C$2:$T1007,MATCH(1,($A115='CAMAGUI DATA UNIFICADA'!$A$2:$A1007)*($DX$1='CAMAGUI DATA UNIFICADA'!$B$2:$B1007),0),MATCH(EN$2,'CAMAGUI DATA UNIFICADA'!$C$1:$T$1,0)),"")</f>
        <v/>
      </c>
      <c r="EO115" s="140" t="str">
        <f t="array" ref="EO115">IFERROR(INDEX('CAMAGUI DATA UNIFICADA'!$C$2:$T1007,MATCH(1,($A115='CAMAGUI DATA UNIFICADA'!$A$2:$A1007)*($DX$1='CAMAGUI DATA UNIFICADA'!$B$2:$B1007),0),MATCH(EO$2,'CAMAGUI DATA UNIFICADA'!$C$1:$T$1,0)),"")</f>
        <v/>
      </c>
    </row>
    <row r="116">
      <c r="A116" s="137">
        <v>45740.0</v>
      </c>
      <c r="B116" s="138" t="str">
        <f t="array" ref="B116">IFERROR(INDEX('CAMAGUI DATA UNIFICADA'!$C$2:$T1007,MATCH(1,($A116='CAMAGUI DATA UNIFICADA'!$A$2:$A1007)*($B$1='CAMAGUI DATA UNIFICADA'!$B$2:$B1007),0),MATCH(B$2,'CAMAGUI DATA UNIFICADA'!$C$1:$T$1,0)),"")</f>
        <v>CA1220225</v>
      </c>
      <c r="C116" s="2">
        <f t="array" ref="C116">IFERROR(INDEX('CAMAGUI DATA UNIFICADA'!$C$2:$T1007,MATCH(1,($A116='CAMAGUI DATA UNIFICADA'!$A$2:$A1007)*($B$1='CAMAGUI DATA UNIFICADA'!$B$2:$B1007),0),MATCH(C$2,'CAMAGUI DATA UNIFICADA'!$C$1:$T$1,0)),"")</f>
        <v>650</v>
      </c>
      <c r="D116" s="2">
        <f t="array" ref="D116">IFERROR(INDEX('CAMAGUI DATA UNIFICADA'!$C$2:$T1007,MATCH(1,($A116='CAMAGUI DATA UNIFICADA'!$A$2:$A1007)*($B$1='CAMAGUI DATA UNIFICADA'!$B$2:$B1007),0),MATCH(D$2,'CAMAGUI DATA UNIFICADA'!$C$1:$T$1,0)),"")</f>
        <v>4325</v>
      </c>
      <c r="E116" s="2" t="str">
        <f t="array" ref="E116">IFERROR(INDEX('CAMAGUI DATA UNIFICADA'!$C$2:$T1007,MATCH(1,($A116='CAMAGUI DATA UNIFICADA'!$A$2:$A1007)*($B$1='CAMAGUI DATA UNIFICADA'!$B$2:$B1007),0),MATCH(E$2,'CAMAGUI DATA UNIFICADA'!$C$1:$T$1,0)),"")</f>
        <v>SKR MAST E AD</v>
      </c>
      <c r="F116" s="139">
        <f t="array" ref="F116">IFERROR(INDEX('CAMAGUI DATA UNIFICADA'!$C$2:$T1007,MATCH(1,($A116='CAMAGUI DATA UNIFICADA'!$A$2:$A1007)*($B$1='CAMAGUI DATA UNIFICADA'!$B$2:$B1007),0),MATCH(F$2,'CAMAGUI DATA UNIFICADA'!$C$1:$T$1,0)),"")</f>
        <v>4427.07</v>
      </c>
      <c r="G116" s="2">
        <f t="array" ref="G116">IFERROR(INDEX('CAMAGUI DATA UNIFICADA'!$C$2:$T1007,MATCH(1,($A116='CAMAGUI DATA UNIFICADA'!$A$2:$A1007)*($B$1='CAMAGUI DATA UNIFICADA'!$B$2:$B1007),0),MATCH(G$2,'CAMAGUI DATA UNIFICADA'!$C$1:$T$1,0)),"")</f>
        <v>13.78</v>
      </c>
      <c r="H116" s="2">
        <f t="array" ref="H116">IFERROR(INDEX('CAMAGUI DATA UNIFICADA'!$C$2:$T1007,MATCH(1,($A116='CAMAGUI DATA UNIFICADA'!$A$2:$A1007)*($B$1='CAMAGUI DATA UNIFICADA'!$B$2:$B1007),0),MATCH(H$2,'CAMAGUI DATA UNIFICADA'!$C$1:$T$1,0)),"")</f>
        <v>4.82</v>
      </c>
      <c r="I116" s="33">
        <f t="array" ref="I116">IFERROR(INDEX('CAMAGUI DATA UNIFICADA'!$C$2:$T1007,MATCH(1,($A116='CAMAGUI DATA UNIFICADA'!$A$2:$A1007)*($B$1='CAMAGUI DATA UNIFICADA'!$B$2:$B1007),0),MATCH(I$2,'CAMAGUI DATA UNIFICADA'!$C$1:$T$1,0)),"")</f>
        <v>4.12632</v>
      </c>
      <c r="J116" s="60">
        <f t="array" ref="J116">IFERROR(INDEX('CAMAGUI DATA UNIFICADA'!$C$2:$T1007,MATCH(1,($A116='CAMAGUI DATA UNIFICADA'!$A$2:$A1007)*($B$1='CAMAGUI DATA UNIFICADA'!$B$2:$B1007),0),MATCH(J$2,'CAMAGUI DATA UNIFICADA'!$C$1:$T$1,0)),"")</f>
        <v>1143144.771</v>
      </c>
      <c r="K116" s="33">
        <f t="array" ref="K116">IFERROR(INDEX('CAMAGUI DATA UNIFICADA'!$C$2:$T1007,MATCH(1,($A116='CAMAGUI DATA UNIFICADA'!$A$2:$A1007)*($B$1='CAMAGUI DATA UNIFICADA'!$B$2:$B1007),0),MATCH(K$2,'CAMAGUI DATA UNIFICADA'!$C$1:$T$1,0)),"")</f>
        <v>0.8308360227</v>
      </c>
      <c r="L116" s="23">
        <f t="array" ref="L116">IFERROR(INDEX('CAMAGUI DATA UNIFICADA'!$C$2:$T1007,MATCH(1,($A116='CAMAGUI DATA UNIFICADA'!$A$2:$A1007)*($B$1='CAMAGUI DATA UNIFICADA'!$B$2:$B1007),0),MATCH(L$2,'CAMAGUI DATA UNIFICADA'!$C$1:$T$1,0)),"")</f>
        <v>0.9526206426</v>
      </c>
      <c r="M116" s="23">
        <f t="array" ref="M116">IFERROR(INDEX('CAMAGUI DATA UNIFICADA'!$C$2:$T1007,MATCH(1,($A116='CAMAGUI DATA UNIFICADA'!$A$2:$A1007)*($B$1='CAMAGUI DATA UNIFICADA'!$B$2:$B1007),0),MATCH(M$2,'CAMAGUI DATA UNIFICADA'!$C$1:$T$1,0)),"")</f>
        <v>0.9</v>
      </c>
      <c r="N116" s="60">
        <f t="array" ref="N116">IFERROR(INDEX('CAMAGUI DATA UNIFICADA'!$C$2:$T1007,MATCH(1,($A116='CAMAGUI DATA UNIFICADA'!$A$2:$A1007)*($B$1='CAMAGUI DATA UNIFICADA'!$B$2:$B1007),0),MATCH(N$2,'CAMAGUI DATA UNIFICADA'!$C$1:$T$1,0)),"")</f>
        <v>131868.1319</v>
      </c>
      <c r="O116" s="2">
        <f t="array" ref="O116">IFERROR(INDEX('CAMAGUI DATA UNIFICADA'!$C$2:$T1007,MATCH(1,($A116='CAMAGUI DATA UNIFICADA'!$A$2:$A1007)*($B$1='CAMAGUI DATA UNIFICADA'!$B$2:$B1007),0),MATCH(O$2,'CAMAGUI DATA UNIFICADA'!$C$1:$T$1,0)),"")</f>
        <v>3</v>
      </c>
      <c r="P116" s="2">
        <f t="array" ref="P116">IFERROR(INDEX('CAMAGUI DATA UNIFICADA'!$C$2:$T1007,MATCH(1,($A116='CAMAGUI DATA UNIFICADA'!$A$2:$A1007)*($B$1='CAMAGUI DATA UNIFICADA'!$B$2:$B1007),0),MATCH(P$2,'CAMAGUI DATA UNIFICADA'!$C$1:$T$1,0)),"")</f>
        <v>16.78</v>
      </c>
      <c r="Q116" s="33">
        <f t="array" ref="Q116">IFERROR(INDEX('CAMAGUI DATA UNIFICADA'!$C$2:$T1007,MATCH(1,($A116='CAMAGUI DATA UNIFICADA'!$A$2:$A1007)*($B$1='CAMAGUI DATA UNIFICADA'!$B$2:$B1007),0),MATCH(Q$2,'CAMAGUI DATA UNIFICADA'!$C$1:$T$1,0)),"")</f>
        <v>3.68904</v>
      </c>
      <c r="R116" s="60">
        <f t="array" ref="R116">IFERROR(INDEX('CAMAGUI DATA UNIFICADA'!$C$2:$T1007,MATCH(1,($A116='CAMAGUI DATA UNIFICADA'!$A$2:$A1007)*($B$1='CAMAGUI DATA UNIFICADA'!$B$2:$B1007),0),MATCH(R$2,'CAMAGUI DATA UNIFICADA'!$C$1:$T$1,0)),"")</f>
        <v>695.9267285</v>
      </c>
      <c r="S116" s="140">
        <f t="array" ref="S116">IFERROR(INDEX('CAMAGUI DATA UNIFICADA'!$C$2:$T1007,MATCH(1,($A116='CAMAGUI DATA UNIFICADA'!$A$2:$A1007)*($B$1='CAMAGUI DATA UNIFICADA'!$B$2:$B1007),0),MATCH(S$2,'CAMAGUI DATA UNIFICADA'!$C$1:$T$1,0)),"")</f>
        <v>11.48168213</v>
      </c>
      <c r="T116" s="138" t="str">
        <f t="array" ref="T116">IFERROR(INDEX('CAMAGUI DATA UNIFICADA'!$C$2:$T1007,MATCH(1,($A116='CAMAGUI DATA UNIFICADA'!$A$2:$A1007)*($T$1='CAMAGUI DATA UNIFICADA'!$B$2:$B1007),0),MATCH(T$2,'CAMAGUI DATA UNIFICADA'!$C$1:$T$1,0)),"")</f>
        <v>CA2220225</v>
      </c>
      <c r="U116" s="2">
        <f t="array" ref="U116">IFERROR(INDEX('CAMAGUI DATA UNIFICADA'!$C$2:$T1007,MATCH(1,($A116='CAMAGUI DATA UNIFICADA'!$A$2:$A1007)*($T$1='CAMAGUI DATA UNIFICADA'!$B$2:$B1007),0),MATCH(U$2,'CAMAGUI DATA UNIFICADA'!$C$1:$T$1,0)),"")</f>
        <v>475</v>
      </c>
      <c r="V116" s="2">
        <f t="array" ref="V116">IFERROR(INDEX('CAMAGUI DATA UNIFICADA'!$C$2:$T1007,MATCH(1,($A116='CAMAGUI DATA UNIFICADA'!$A$2:$A1007)*($T$1='CAMAGUI DATA UNIFICADA'!$B$2:$B1007),0),MATCH(V$2,'CAMAGUI DATA UNIFICADA'!$C$1:$T$1,0)),"")</f>
        <v>3175</v>
      </c>
      <c r="W116" s="2" t="str">
        <f t="array" ref="W116">IFERROR(INDEX('CAMAGUI DATA UNIFICADA'!$C$2:$T1007,MATCH(1,($A116='CAMAGUI DATA UNIFICADA'!$A$2:$A1007)*($T$1='CAMAGUI DATA UNIFICADA'!$B$2:$B1007),0),MATCH(W$2,'CAMAGUI DATA UNIFICADA'!$C$1:$T$1,0)),"")</f>
        <v>SKR MAST E AD</v>
      </c>
      <c r="X116" s="139">
        <f t="array" ref="X116">IFERROR(INDEX('CAMAGUI DATA UNIFICADA'!$C$2:$T1007,MATCH(1,($A116='CAMAGUI DATA UNIFICADA'!$A$2:$A1007)*($T$1='CAMAGUI DATA UNIFICADA'!$B$2:$B1007),0),MATCH(X$2,'CAMAGUI DATA UNIFICADA'!$C$1:$T$1,0)),"")</f>
        <v>3249.93</v>
      </c>
      <c r="Y116" s="2">
        <f t="array" ref="Y116">IFERROR(INDEX('CAMAGUI DATA UNIFICADA'!$C$2:$T1007,MATCH(1,($A116='CAMAGUI DATA UNIFICADA'!$A$2:$A1007)*($T$1='CAMAGUI DATA UNIFICADA'!$B$2:$B1007),0),MATCH(Y$2,'CAMAGUI DATA UNIFICADA'!$C$1:$T$1,0)),"")</f>
        <v>13.61</v>
      </c>
      <c r="Z116" s="2">
        <f t="array" ref="Z116">IFERROR(INDEX('CAMAGUI DATA UNIFICADA'!$C$2:$T1007,MATCH(1,($A116='CAMAGUI DATA UNIFICADA'!$A$2:$A1007)*($T$1='CAMAGUI DATA UNIFICADA'!$B$2:$B1007),0),MATCH(Z$2,'CAMAGUI DATA UNIFICADA'!$C$1:$T$1,0)),"")</f>
        <v>4.7</v>
      </c>
      <c r="AA116" s="2">
        <f t="array" ref="AA116">IFERROR(INDEX('CAMAGUI DATA UNIFICADA'!$C$2:$T1007,MATCH(1,($A116='CAMAGUI DATA UNIFICADA'!$A$2:$A1007)*($T$1='CAMAGUI DATA UNIFICADA'!$B$2:$B1007),0),MATCH(AA$2,'CAMAGUI DATA UNIFICADA'!$C$1:$T$1,0)),"")</f>
        <v>4.15284</v>
      </c>
      <c r="AB116" s="60">
        <f t="array" ref="AB116">IFERROR(INDEX('CAMAGUI DATA UNIFICADA'!$C$2:$T1007,MATCH(1,($A116='CAMAGUI DATA UNIFICADA'!$A$2:$A1007)*($T$1='CAMAGUI DATA UNIFICADA'!$B$2:$B1007),0),MATCH(AB$2,'CAMAGUI DATA UNIFICADA'!$C$1:$T$1,0)),"")</f>
        <v>840408.2081</v>
      </c>
      <c r="AC116" s="33">
        <f t="array" ref="AC116">IFERROR(INDEX('CAMAGUI DATA UNIFICADA'!$C$2:$T1007,MATCH(1,($A116='CAMAGUI DATA UNIFICADA'!$A$2:$A1007)*($T$1='CAMAGUI DATA UNIFICADA'!$B$2:$B1007),0),MATCH(AC$2,'CAMAGUI DATA UNIFICADA'!$C$1:$T$1,0)),"")</f>
        <v>0.8830482548</v>
      </c>
      <c r="AD116" s="23">
        <f t="array" ref="AD116">IFERROR(INDEX('CAMAGUI DATA UNIFICADA'!$C$2:$T1007,MATCH(1,($A116='CAMAGUI DATA UNIFICADA'!$A$2:$A1007)*($T$1='CAMAGUI DATA UNIFICADA'!$B$2:$B1007),0),MATCH(AD$2,'CAMAGUI DATA UNIFICADA'!$C$1:$T$1,0)),"")</f>
        <v>0.9887155389</v>
      </c>
      <c r="AE116" s="23">
        <f t="array" ref="AE116">IFERROR(INDEX('CAMAGUI DATA UNIFICADA'!$C$2:$T1007,MATCH(1,($A116='CAMAGUI DATA UNIFICADA'!$A$2:$A1007)*($T$1='CAMAGUI DATA UNIFICADA'!$B$2:$B1007),0),MATCH(AE$2,'CAMAGUI DATA UNIFICADA'!$C$1:$T$1,0)),"")</f>
        <v>0.9</v>
      </c>
      <c r="AF116" s="60">
        <f t="array" ref="AF116">IFERROR(INDEX('CAMAGUI DATA UNIFICADA'!$C$2:$T1007,MATCH(1,($A116='CAMAGUI DATA UNIFICADA'!$A$2:$A1007)*($T$1='CAMAGUI DATA UNIFICADA'!$B$2:$B1007),0),MATCH(AF$2,'CAMAGUI DATA UNIFICADA'!$C$1:$T$1,0)),"")</f>
        <v>127500</v>
      </c>
      <c r="AG116" s="2">
        <f t="array" ref="AG116">IFERROR(INDEX('CAMAGUI DATA UNIFICADA'!$C$2:$T1007,MATCH(1,($A116='CAMAGUI DATA UNIFICADA'!$A$2:$A1007)*($T$1='CAMAGUI DATA UNIFICADA'!$B$2:$B1007),0),MATCH(AG$2,'CAMAGUI DATA UNIFICADA'!$C$1:$T$1,0)),"")</f>
        <v>3</v>
      </c>
      <c r="AH116" s="2">
        <f t="array" ref="AH116">IFERROR(INDEX('CAMAGUI DATA UNIFICADA'!$C$2:$T1007,MATCH(1,($A116='CAMAGUI DATA UNIFICADA'!$A$2:$A1007)*($T$1='CAMAGUI DATA UNIFICADA'!$B$2:$B1007),0),MATCH(AH$2,'CAMAGUI DATA UNIFICADA'!$C$1:$T$1,0)),"")</f>
        <v>16.61</v>
      </c>
      <c r="AI116" s="33">
        <f t="array" ref="AI116">IFERROR(INDEX('CAMAGUI DATA UNIFICADA'!$C$2:$T1007,MATCH(1,($A116='CAMAGUI DATA UNIFICADA'!$A$2:$A1007)*($T$1='CAMAGUI DATA UNIFICADA'!$B$2:$B1007),0),MATCH(AI$2,'CAMAGUI DATA UNIFICADA'!$C$1:$T$1,0)),"")</f>
        <v>3.71148</v>
      </c>
      <c r="AJ116" s="60">
        <f t="array" ref="AJ116">IFERROR(INDEX('CAMAGUI DATA UNIFICADA'!$C$2:$T1007,MATCH(1,($A116='CAMAGUI DATA UNIFICADA'!$A$2:$A1007)*($T$1='CAMAGUI DATA UNIFICADA'!$B$2:$B1007),0),MATCH(AJ$2,'CAMAGUI DATA UNIFICADA'!$C$1:$T$1,0)),"")</f>
        <v>491.0108187</v>
      </c>
      <c r="AK116" s="140">
        <f t="array" ref="AK116">IFERROR(INDEX('CAMAGUI DATA UNIFICADA'!$C$2:$T1007,MATCH(1,($A116='CAMAGUI DATA UNIFICADA'!$A$2:$A1007)*($T$1='CAMAGUI DATA UNIFICADA'!$B$2:$B1007),0),MATCH(AK$2,'CAMAGUI DATA UNIFICADA'!$C$1:$T$1,0)),"")</f>
        <v>4.002704686</v>
      </c>
      <c r="AL116" s="138" t="str">
        <f t="array" ref="AL116">IFERROR(INDEX('CAMAGUI DATA UNIFICADA'!$C$2:$T1007,MATCH(1,($A116='CAMAGUI DATA UNIFICADA'!$A$2:$A1007)*($AL$1='CAMAGUI DATA UNIFICADA'!$B$2:$B1007),0),MATCH(AL$2,'CAMAGUI DATA UNIFICADA'!$C$1:$T$1,0)),"")</f>
        <v>CA3220225</v>
      </c>
      <c r="AM116" s="2">
        <f t="array" ref="AM116">IFERROR(INDEX('CAMAGUI DATA UNIFICADA'!$C$2:$T1007,MATCH(1,($A116='CAMAGUI DATA UNIFICADA'!$A$2:$A1007)*($AL$1='CAMAGUI DATA UNIFICADA'!$B$2:$B1007),0),MATCH(AM$2,'CAMAGUI DATA UNIFICADA'!$C$1:$T$1,0)),"")</f>
        <v>525</v>
      </c>
      <c r="AN116" s="2">
        <f t="array" ref="AN116">IFERROR(INDEX('CAMAGUI DATA UNIFICADA'!$C$2:$T1007,MATCH(1,($A116='CAMAGUI DATA UNIFICADA'!$A$2:$A1007)*($AL$1='CAMAGUI DATA UNIFICADA'!$B$2:$B1007),0),MATCH(AN$2,'CAMAGUI DATA UNIFICADA'!$C$1:$T$1,0)),"")</f>
        <v>3450</v>
      </c>
      <c r="AO116" s="2" t="str">
        <f t="array" ref="AO116">IFERROR(INDEX('CAMAGUI DATA UNIFICADA'!$C$2:$T1007,MATCH(1,($A116='CAMAGUI DATA UNIFICADA'!$A$2:$A1007)*($AL$1='CAMAGUI DATA UNIFICADA'!$B$2:$B1007),0),MATCH(AO$2,'CAMAGUI DATA UNIFICADA'!$C$1:$T$1,0)),"")</f>
        <v>SKR MAST E AD</v>
      </c>
      <c r="AP116" s="139">
        <f t="array" ref="AP116">IFERROR(INDEX('CAMAGUI DATA UNIFICADA'!$C$2:$T1007,MATCH(1,($A116='CAMAGUI DATA UNIFICADA'!$A$2:$A1007)*($AL$1='CAMAGUI DATA UNIFICADA'!$B$2:$B1007),0),MATCH(AP$2,'CAMAGUI DATA UNIFICADA'!$C$1:$T$1,0)),"")</f>
        <v>3531.42</v>
      </c>
      <c r="AQ116" s="2">
        <f t="array" ref="AQ116">IFERROR(INDEX('CAMAGUI DATA UNIFICADA'!$C$2:$T1007,MATCH(1,($A116='CAMAGUI DATA UNIFICADA'!$A$2:$A1007)*($AL$1='CAMAGUI DATA UNIFICADA'!$B$2:$B1007),0),MATCH(AQ$2,'CAMAGUI DATA UNIFICADA'!$C$1:$T$1,0)),"")</f>
        <v>13.09</v>
      </c>
      <c r="AR116" s="2">
        <f t="array" ref="AR116">IFERROR(INDEX('CAMAGUI DATA UNIFICADA'!$C$2:$T1007,MATCH(1,($A116='CAMAGUI DATA UNIFICADA'!$A$2:$A1007)*($AL$1='CAMAGUI DATA UNIFICADA'!$B$2:$B1007),0),MATCH(AR$2,'CAMAGUI DATA UNIFICADA'!$C$1:$T$1,0)),"")</f>
        <v>4.79</v>
      </c>
      <c r="AS116" s="33">
        <f t="array" ref="AS116">IFERROR(INDEX('CAMAGUI DATA UNIFICADA'!$C$2:$T1007,MATCH(1,($A116='CAMAGUI DATA UNIFICADA'!$A$2:$A1007)*($AL$1='CAMAGUI DATA UNIFICADA'!$B$2:$B1007),0),MATCH(AS$2,'CAMAGUI DATA UNIFICADA'!$C$1:$T$1,0)),"")</f>
        <v>4.23396</v>
      </c>
      <c r="AT116" s="60">
        <f t="array" ref="AT116">IFERROR(INDEX('CAMAGUI DATA UNIFICADA'!$C$2:$T1007,MATCH(1,($A116='CAMAGUI DATA UNIFICADA'!$A$2:$A1007)*($AL$1='CAMAGUI DATA UNIFICADA'!$B$2:$B1007),0),MATCH(AT$2,'CAMAGUI DATA UNIFICADA'!$C$1:$T$1,0)),"")</f>
        <v>947268.0864</v>
      </c>
      <c r="AU116" s="33">
        <f t="array" ref="AU116">IFERROR(INDEX('CAMAGUI DATA UNIFICADA'!$C$2:$T1007,MATCH(1,($A116='CAMAGUI DATA UNIFICADA'!$A$2:$A1007)*($AL$1='CAMAGUI DATA UNIFICADA'!$B$2:$B1007),0),MATCH(AU$2,'CAMAGUI DATA UNIFICADA'!$C$1:$T$1,0)),"")</f>
        <v>0.8070033859</v>
      </c>
      <c r="AV116" s="23">
        <f t="array" ref="AV116">IFERROR(INDEX('CAMAGUI DATA UNIFICADA'!$C$2:$T1007,MATCH(1,($A116='CAMAGUI DATA UNIFICADA'!$A$2:$A1007)*($AL$1='CAMAGUI DATA UNIFICADA'!$B$2:$B1007),0),MATCH(AV$2,'CAMAGUI DATA UNIFICADA'!$C$1:$T$1,0)),"")</f>
        <v>0.9021600823</v>
      </c>
      <c r="AW116" s="23">
        <f t="array" ref="AW116">IFERROR(INDEX('CAMAGUI DATA UNIFICADA'!$C$2:$T1007,MATCH(1,($A116='CAMAGUI DATA UNIFICADA'!$A$2:$A1007)*($AL$1='CAMAGUI DATA UNIFICADA'!$B$2:$B1007),0),MATCH(AW$2,'CAMAGUI DATA UNIFICADA'!$C$1:$T$1,0)),"")</f>
        <v>0.85</v>
      </c>
      <c r="AX116" s="60">
        <f t="array" ref="AX116">IFERROR(INDEX('CAMAGUI DATA UNIFICADA'!$C$2:$T1007,MATCH(1,($A116='CAMAGUI DATA UNIFICADA'!$A$2:$A1007)*($AL$1='CAMAGUI DATA UNIFICADA'!$B$2:$B1007),0),MATCH(AX$2,'CAMAGUI DATA UNIFICADA'!$C$1:$T$1,0)),"")</f>
        <v>127500</v>
      </c>
      <c r="AY116" s="2">
        <f t="array" ref="AY116">IFERROR(INDEX('CAMAGUI DATA UNIFICADA'!$C$2:$T1007,MATCH(1,($A116='CAMAGUI DATA UNIFICADA'!$A$2:$A1007)*($AL$1='CAMAGUI DATA UNIFICADA'!$B$2:$B1007),0),MATCH(AY$2,'CAMAGUI DATA UNIFICADA'!$C$1:$T$1,0)),"")</f>
        <v>3</v>
      </c>
      <c r="AZ116" s="2">
        <f t="array" ref="AZ116">IFERROR(INDEX('CAMAGUI DATA UNIFICADA'!$C$2:$T1007,MATCH(1,($A116='CAMAGUI DATA UNIFICADA'!$A$2:$A1007)*($AL$1='CAMAGUI DATA UNIFICADA'!$B$2:$B1007),0),MATCH(AZ$2,'CAMAGUI DATA UNIFICADA'!$C$1:$T$1,0)),"")</f>
        <v>16.09</v>
      </c>
      <c r="BA116" s="33">
        <f t="array" ref="BA116">IFERROR(INDEX('CAMAGUI DATA UNIFICADA'!$C$2:$T1007,MATCH(1,($A116='CAMAGUI DATA UNIFICADA'!$A$2:$A1007)*($AL$1='CAMAGUI DATA UNIFICADA'!$B$2:$B1007),0),MATCH(BA$2,'CAMAGUI DATA UNIFICADA'!$C$1:$T$1,0)),"")</f>
        <v>3.78012</v>
      </c>
      <c r="BB116" s="60">
        <f t="array" ref="BB116">IFERROR(INDEX('CAMAGUI DATA UNIFICADA'!$C$2:$T1007,MATCH(1,($A116='CAMAGUI DATA UNIFICADA'!$A$2:$A1007)*($AL$1='CAMAGUI DATA UNIFICADA'!$B$2:$B1007),0),MATCH(BB$2,'CAMAGUI DATA UNIFICADA'!$C$1:$T$1,0)),"")</f>
        <v>564.8943853</v>
      </c>
      <c r="BC116" s="140">
        <f t="array" ref="BC116">IFERROR(INDEX('CAMAGUI DATA UNIFICADA'!$C$2:$T1007,MATCH(1,($A116='CAMAGUI DATA UNIFICADA'!$A$2:$A1007)*($AL$1='CAMAGUI DATA UNIFICADA'!$B$2:$B1007),0),MATCH(BC$2,'CAMAGUI DATA UNIFICADA'!$C$1:$T$1,0)),"")</f>
        <v>9.973596314</v>
      </c>
      <c r="BD116" s="138" t="str">
        <f t="array" ref="BD116">IFERROR(INDEX('CAMAGUI DATA UNIFICADA'!$C$2:$T1007,MATCH(1,($A116='CAMAGUI DATA UNIFICADA'!$A$2:$A1007)*($BD$1='CAMAGUI DATA UNIFICADA'!$B$2:$B1007),0),MATCH(BD$2,'CAMAGUI DATA UNIFICADA'!$C$1:$T$1,0)),"")</f>
        <v/>
      </c>
      <c r="BE116" s="2" t="str">
        <f t="array" ref="BE116">IFERROR(INDEX('CAMAGUI DATA UNIFICADA'!$C$2:$T1007,MATCH(1,($A116='CAMAGUI DATA UNIFICADA'!$A$2:$A1007)*($BD$1='CAMAGUI DATA UNIFICADA'!$B$2:$B1007),0),MATCH(BE$2,'CAMAGUI DATA UNIFICADA'!$C$1:$T$1,0)),"")</f>
        <v/>
      </c>
      <c r="BF116" s="2" t="str">
        <f t="array" ref="BF116">IFERROR(INDEX('CAMAGUI DATA UNIFICADA'!$C$2:$T1007,MATCH(1,($A116='CAMAGUI DATA UNIFICADA'!$A$2:$A1007)*($BD$1='CAMAGUI DATA UNIFICADA'!$B$2:$B1007),0),MATCH(BF$2,'CAMAGUI DATA UNIFICADA'!$C$1:$T$1,0)),"")</f>
        <v/>
      </c>
      <c r="BG116" s="2" t="str">
        <f t="array" ref="BG116">IFERROR(INDEX('CAMAGUI DATA UNIFICADA'!$C$2:$T1007,MATCH(1,($A116='CAMAGUI DATA UNIFICADA'!$A$2:$A1007)*($BD$1='CAMAGUI DATA UNIFICADA'!$B$2:$B1007),0),MATCH(BG$2,'CAMAGUI DATA UNIFICADA'!$C$1:$T$1,0)),"")</f>
        <v/>
      </c>
      <c r="BH116" s="139" t="str">
        <f t="array" ref="BH116">IFERROR(INDEX('CAMAGUI DATA UNIFICADA'!$C$2:$T1007,MATCH(1,($A116='CAMAGUI DATA UNIFICADA'!$A$2:$A1007)*($BD$1='CAMAGUI DATA UNIFICADA'!$B$2:$B1007),0),MATCH(BH$2,'CAMAGUI DATA UNIFICADA'!$C$1:$T$1,0)),"")</f>
        <v/>
      </c>
      <c r="BI116" s="2" t="str">
        <f t="array" ref="BI116">IFERROR(INDEX('CAMAGUI DATA UNIFICADA'!$C$2:$T1007,MATCH(1,($A116='CAMAGUI DATA UNIFICADA'!$A$2:$A1007)*($BD$1='CAMAGUI DATA UNIFICADA'!$B$2:$B1007),0),MATCH(BI$2,'CAMAGUI DATA UNIFICADA'!$C$1:$T$1,0)),"")</f>
        <v/>
      </c>
      <c r="BJ116" s="2" t="str">
        <f t="array" ref="BJ116">IFERROR(INDEX('CAMAGUI DATA UNIFICADA'!$C$2:$T1007,MATCH(1,($A116='CAMAGUI DATA UNIFICADA'!$A$2:$A1007)*($BD$1='CAMAGUI DATA UNIFICADA'!$B$2:$B1007),0),MATCH(BJ$2,'CAMAGUI DATA UNIFICADA'!$C$1:$T$1,0)),"")</f>
        <v/>
      </c>
      <c r="BK116" s="33" t="str">
        <f t="array" ref="BK116">IFERROR(INDEX('CAMAGUI DATA UNIFICADA'!$C$2:$T1007,MATCH(1,($A116='CAMAGUI DATA UNIFICADA'!$A$2:$A1007)*($BD$1='CAMAGUI DATA UNIFICADA'!$B$2:$B1007),0),MATCH(BK$2,'CAMAGUI DATA UNIFICADA'!$C$1:$T$1,0)),"")</f>
        <v/>
      </c>
      <c r="BL116" s="60" t="str">
        <f t="array" ref="BL116">IFERROR(INDEX('CAMAGUI DATA UNIFICADA'!$C$2:$T1007,MATCH(1,($A116='CAMAGUI DATA UNIFICADA'!$A$2:$A1007)*($BD$1='CAMAGUI DATA UNIFICADA'!$B$2:$B1007),0),MATCH(BL$2,'CAMAGUI DATA UNIFICADA'!$C$1:$T$1,0)),"")</f>
        <v/>
      </c>
      <c r="BM116" s="33" t="str">
        <f t="array" ref="BM116">IFERROR(INDEX('CAMAGUI DATA UNIFICADA'!$C$2:$T1007,MATCH(1,($A116='CAMAGUI DATA UNIFICADA'!$A$2:$A1007)*($BD$1='CAMAGUI DATA UNIFICADA'!$B$2:$B1007),0),MATCH(BM$2,'CAMAGUI DATA UNIFICADA'!$C$1:$T$1,0)),"")</f>
        <v/>
      </c>
      <c r="BN116" s="23" t="str">
        <f t="array" ref="BN116">IFERROR(INDEX('CAMAGUI DATA UNIFICADA'!$C$2:$T1007,MATCH(1,($A116='CAMAGUI DATA UNIFICADA'!$A$2:$A1007)*($BD$1='CAMAGUI DATA UNIFICADA'!$B$2:$B1007),0),MATCH(BN$2,'CAMAGUI DATA UNIFICADA'!$C$1:$T$1,0)),"")</f>
        <v/>
      </c>
      <c r="BO116" s="23" t="str">
        <f t="array" ref="BO116">IFERROR(INDEX('CAMAGUI DATA UNIFICADA'!$C$2:$T1007,MATCH(1,($A116='CAMAGUI DATA UNIFICADA'!$A$2:$A1007)*($BD$1='CAMAGUI DATA UNIFICADA'!$B$2:$B1007),0),MATCH(BO$2,'CAMAGUI DATA UNIFICADA'!$C$1:$T$1,0)),"")</f>
        <v/>
      </c>
      <c r="BP116" s="60" t="str">
        <f t="array" ref="BP116">IFERROR(INDEX('CAMAGUI DATA UNIFICADA'!$C$2:$T1007,MATCH(1,($A116='CAMAGUI DATA UNIFICADA'!$A$2:$A1007)*($BD$1='CAMAGUI DATA UNIFICADA'!$B$2:$B1007),0),MATCH(BP$2,'CAMAGUI DATA UNIFICADA'!$C$1:$T$1,0)),"")</f>
        <v/>
      </c>
      <c r="BQ116" s="2" t="str">
        <f t="array" ref="BQ116">IFERROR(INDEX('CAMAGUI DATA UNIFICADA'!$C$2:$T1007,MATCH(1,($A116='CAMAGUI DATA UNIFICADA'!$A$2:$A1007)*($BD$1='CAMAGUI DATA UNIFICADA'!$B$2:$B1007),0),MATCH(BQ$2,'CAMAGUI DATA UNIFICADA'!$C$1:$T$1,0)),"")</f>
        <v/>
      </c>
      <c r="BR116" s="2" t="str">
        <f t="array" ref="BR116">IFERROR(INDEX('CAMAGUI DATA UNIFICADA'!$C$2:$T1007,MATCH(1,($A116='CAMAGUI DATA UNIFICADA'!$A$2:$A1007)*($BD$1='CAMAGUI DATA UNIFICADA'!$B$2:$B1007),0),MATCH(BR$2,'CAMAGUI DATA UNIFICADA'!$C$1:$T$1,0)),"")</f>
        <v/>
      </c>
      <c r="BS116" s="33" t="str">
        <f t="array" ref="BS116">IFERROR(INDEX('CAMAGUI DATA UNIFICADA'!$C$2:$T1007,MATCH(1,($A116='CAMAGUI DATA UNIFICADA'!$A$2:$A1007)*($BD$1='CAMAGUI DATA UNIFICADA'!$B$2:$B1007),0),MATCH(BS$2,'CAMAGUI DATA UNIFICADA'!$C$1:$T$1,0)),"")</f>
        <v/>
      </c>
      <c r="BT116" s="60" t="str">
        <f t="array" ref="BT116">IFERROR(INDEX('CAMAGUI DATA UNIFICADA'!$C$2:$T1007,MATCH(1,($A116='CAMAGUI DATA UNIFICADA'!$A$2:$A1007)*($BD$1='CAMAGUI DATA UNIFICADA'!$B$2:$B1007),0),MATCH(BT$2,'CAMAGUI DATA UNIFICADA'!$C$1:$T$1,0)),"")</f>
        <v/>
      </c>
      <c r="BU116" s="140" t="str">
        <f t="array" ref="BU116">IFERROR(INDEX('CAMAGUI DATA UNIFICADA'!$C$2:$T1007,MATCH(1,($A116='CAMAGUI DATA UNIFICADA'!$A$2:$A1007)*($BD$1='CAMAGUI DATA UNIFICADA'!$B$2:$B1007),0),MATCH(BU$2,'CAMAGUI DATA UNIFICADA'!$C$1:$T$1,0)),"")</f>
        <v/>
      </c>
      <c r="BV116" s="138" t="str">
        <f t="array" ref="BV116">IFERROR(INDEX('CAMAGUI DATA UNIFICADA'!$C$2:$T1007,MATCH(1,($A116='CAMAGUI DATA UNIFICADA'!$A$2:$A1007)*($BV$1='CAMAGUI DATA UNIFICADA'!$B$2:$B1007),0),MATCH(BV$2,'CAMAGUI DATA UNIFICADA'!$C$1:$T$1,0)),"")</f>
        <v>CA5240125</v>
      </c>
      <c r="BW116" s="2" t="str">
        <f t="array" ref="BW116">IFERROR(INDEX('CAMAGUI DATA UNIFICADA'!$C$2:$T1007,MATCH(1,($A116='CAMAGUI DATA UNIFICADA'!$A$2:$A1007)*($BV$1='CAMAGUI DATA UNIFICADA'!$B$2:$B1007),0),MATCH(BW$2,'CAMAGUI DATA UNIFICADA'!$C$1:$T$1,0)),"")</f>
        <v/>
      </c>
      <c r="BX116" s="2">
        <f t="array" ref="BX116">IFERROR(INDEX('CAMAGUI DATA UNIFICADA'!$C$2:$T1007,MATCH(1,($A116='CAMAGUI DATA UNIFICADA'!$A$2:$A1007)*($BV$1='CAMAGUI DATA UNIFICADA'!$B$2:$B1007),0),MATCH(BX$2,'CAMAGUI DATA UNIFICADA'!$C$1:$T$1,0)),"")</f>
        <v>325</v>
      </c>
      <c r="BY116" s="2" t="str">
        <f t="array" ref="BY116">IFERROR(INDEX('CAMAGUI DATA UNIFICADA'!$C$2:$T1007,MATCH(1,($A116='CAMAGUI DATA UNIFICADA'!$A$2:$A1007)*($BV$1='CAMAGUI DATA UNIFICADA'!$B$2:$B1007),0),MATCH(BY$2,'CAMAGUI DATA UNIFICADA'!$C$1:$T$1,0)),"")</f>
        <v>SKR MAST E AD</v>
      </c>
      <c r="BZ116" s="139">
        <f t="array" ref="BZ116">IFERROR(INDEX('CAMAGUI DATA UNIFICADA'!$C$2:$T1007,MATCH(1,($A116='CAMAGUI DATA UNIFICADA'!$A$2:$A1007)*($BV$1='CAMAGUI DATA UNIFICADA'!$B$2:$B1007),0),MATCH(BZ$2,'CAMAGUI DATA UNIFICADA'!$C$1:$T$1,0)),"")</f>
        <v>332.67</v>
      </c>
      <c r="CA116" s="2" t="str">
        <f t="array" ref="CA116">IFERROR(INDEX('CAMAGUI DATA UNIFICADA'!$C$2:$T1007,MATCH(1,($A116='CAMAGUI DATA UNIFICADA'!$A$2:$A1007)*($BV$1='CAMAGUI DATA UNIFICADA'!$B$2:$B1007),0),MATCH(CA$2,'CAMAGUI DATA UNIFICADA'!$C$1:$T$1,0)),"")</f>
        <v/>
      </c>
      <c r="CB116" s="2">
        <f t="array" ref="CB116">IFERROR(INDEX('CAMAGUI DATA UNIFICADA'!$C$2:$T1007,MATCH(1,($A116='CAMAGUI DATA UNIFICADA'!$A$2:$A1007)*($BV$1='CAMAGUI DATA UNIFICADA'!$B$2:$B1007),0),MATCH(CB$2,'CAMAGUI DATA UNIFICADA'!$C$1:$T$1,0)),"")</f>
        <v>-23.36</v>
      </c>
      <c r="CC116" s="33" t="str">
        <f t="array" ref="CC116">IFERROR(INDEX('CAMAGUI DATA UNIFICADA'!$C$2:$T1007,MATCH(1,($A116='CAMAGUI DATA UNIFICADA'!$A$2:$A1007)*($BV$1='CAMAGUI DATA UNIFICADA'!$B$2:$B1007),0),MATCH(CC$2,'CAMAGUI DATA UNIFICADA'!$C$1:$T$1,0)),"")</f>
        <v/>
      </c>
      <c r="CD116" s="60" t="str">
        <f t="array" ref="CD116">IFERROR(INDEX('CAMAGUI DATA UNIFICADA'!$C$2:$T1007,MATCH(1,($A116='CAMAGUI DATA UNIFICADA'!$A$2:$A1007)*($BV$1='CAMAGUI DATA UNIFICADA'!$B$2:$B1007),0),MATCH(CD$2,'CAMAGUI DATA UNIFICADA'!$C$1:$T$1,0)),"")</f>
        <v/>
      </c>
      <c r="CE116" s="33" t="str">
        <f t="array" ref="CE116">IFERROR(INDEX('CAMAGUI DATA UNIFICADA'!$C$2:$T1007,MATCH(1,($A116='CAMAGUI DATA UNIFICADA'!$A$2:$A1007)*($BV$1='CAMAGUI DATA UNIFICADA'!$B$2:$B1007),0),MATCH(CE$2,'CAMAGUI DATA UNIFICADA'!$C$1:$T$1,0)),"")</f>
        <v/>
      </c>
      <c r="CF116" s="23">
        <f t="array" ref="CF116">IFERROR(INDEX('CAMAGUI DATA UNIFICADA'!$C$2:$T1007,MATCH(1,($A116='CAMAGUI DATA UNIFICADA'!$A$2:$A1007)*($BV$1='CAMAGUI DATA UNIFICADA'!$B$2:$B1007),0),MATCH(CF$2,'CAMAGUI DATA UNIFICADA'!$C$1:$T$1,0)),"")</f>
        <v>0</v>
      </c>
      <c r="CG116" s="23">
        <f t="array" ref="CG116">IFERROR(INDEX('CAMAGUI DATA UNIFICADA'!$C$2:$T1007,MATCH(1,($A116='CAMAGUI DATA UNIFICADA'!$A$2:$A1007)*($BV$1='CAMAGUI DATA UNIFICADA'!$B$2:$B1007),0),MATCH(CG$2,'CAMAGUI DATA UNIFICADA'!$C$1:$T$1,0)),"")</f>
        <v>0</v>
      </c>
      <c r="CH116" s="60">
        <f t="array" ref="CH116">IFERROR(INDEX('CAMAGUI DATA UNIFICADA'!$C$2:$T1007,MATCH(1,($A116='CAMAGUI DATA UNIFICADA'!$A$2:$A1007)*($BV$1='CAMAGUI DATA UNIFICADA'!$B$2:$B1007),0),MATCH(CH$2,'CAMAGUI DATA UNIFICADA'!$C$1:$T$1,0)),"")</f>
        <v>0</v>
      </c>
      <c r="CI116" s="2">
        <f t="array" ref="CI116">IFERROR(INDEX('CAMAGUI DATA UNIFICADA'!$C$2:$T1007,MATCH(1,($A116='CAMAGUI DATA UNIFICADA'!$A$2:$A1007)*($BV$1='CAMAGUI DATA UNIFICADA'!$B$2:$B1007),0),MATCH(CI$2,'CAMAGUI DATA UNIFICADA'!$C$1:$T$1,0)),"")</f>
        <v>0</v>
      </c>
      <c r="CJ116" s="2">
        <f t="array" ref="CJ116">IFERROR(INDEX('CAMAGUI DATA UNIFICADA'!$C$2:$T1007,MATCH(1,($A116='CAMAGUI DATA UNIFICADA'!$A$2:$A1007)*($BV$1='CAMAGUI DATA UNIFICADA'!$B$2:$B1007),0),MATCH(CJ$2,'CAMAGUI DATA UNIFICADA'!$C$1:$T$1,0)),"")</f>
        <v>0</v>
      </c>
      <c r="CK116" s="33" t="str">
        <f t="array" ref="CK116">IFERROR(INDEX('CAMAGUI DATA UNIFICADA'!$C$2:$T1007,MATCH(1,($A116='CAMAGUI DATA UNIFICADA'!$A$2:$A1007)*($BV$1='CAMAGUI DATA UNIFICADA'!$B$2:$B1007),0),MATCH(CK$2,'CAMAGUI DATA UNIFICADA'!$C$1:$T$1,0)),"")</f>
        <v/>
      </c>
      <c r="CL116" s="60">
        <f t="array" ref="CL116">IFERROR(INDEX('CAMAGUI DATA UNIFICADA'!$C$2:$T1007,MATCH(1,($A116='CAMAGUI DATA UNIFICADA'!$A$2:$A1007)*($BV$1='CAMAGUI DATA UNIFICADA'!$B$2:$B1007),0),MATCH(CL$2,'CAMAGUI DATA UNIFICADA'!$C$1:$T$1,0)),"")</f>
        <v>0</v>
      </c>
      <c r="CM116" s="140">
        <f t="array" ref="CM116">IFERROR(INDEX('CAMAGUI DATA UNIFICADA'!$C$2:$T1007,MATCH(1,($A116='CAMAGUI DATA UNIFICADA'!$A$2:$A1007)*($BV$1='CAMAGUI DATA UNIFICADA'!$B$2:$B1007),0),MATCH(CM$2,'CAMAGUI DATA UNIFICADA'!$C$1:$T$1,0)),"")</f>
        <v>0</v>
      </c>
      <c r="CN116" s="138" t="str">
        <f t="array" ref="CN116">IFERROR(INDEX('CAMAGUI DATA UNIFICADA'!$C$2:$T1007,MATCH(1,($A116='CAMAGUI DATA UNIFICADA'!$A$2:$A1007)*($CN$1='CAMAGUI DATA UNIFICADA'!$B$2:$B1007),0),MATCH(CN$2,'CAMAGUI DATA UNIFICADA'!$C$1:$T$1,0)),"")</f>
        <v>CA6240125</v>
      </c>
      <c r="CO116" s="2" t="str">
        <f t="array" ref="CO116">IFERROR(INDEX('CAMAGUI DATA UNIFICADA'!$C$2:$T1007,MATCH(1,($A116='CAMAGUI DATA UNIFICADA'!$A$2:$A1007)*($CN$1='CAMAGUI DATA UNIFICADA'!$B$2:$B1007),0),MATCH(CO$2,'CAMAGUI DATA UNIFICADA'!$C$1:$T$1,0)),"")</f>
        <v/>
      </c>
      <c r="CP116" s="2">
        <f t="array" ref="CP116">IFERROR(INDEX('CAMAGUI DATA UNIFICADA'!$C$2:$T1007,MATCH(1,($A116='CAMAGUI DATA UNIFICADA'!$A$2:$A1007)*($CN$1='CAMAGUI DATA UNIFICADA'!$B$2:$B1007),0),MATCH(CP$2,'CAMAGUI DATA UNIFICADA'!$C$1:$T$1,0)),"")</f>
        <v>1050</v>
      </c>
      <c r="CQ116" s="2" t="str">
        <f t="array" ref="CQ116">IFERROR(INDEX('CAMAGUI DATA UNIFICADA'!$C$2:$T1007,MATCH(1,($A116='CAMAGUI DATA UNIFICADA'!$A$2:$A1007)*($CN$1='CAMAGUI DATA UNIFICADA'!$B$2:$B1007),0),MATCH(CQ$2,'CAMAGUI DATA UNIFICADA'!$C$1:$T$1,0)),"")</f>
        <v>SKR MAST E AD</v>
      </c>
      <c r="CR116" s="139">
        <f t="array" ref="CR116">IFERROR(INDEX('CAMAGUI DATA UNIFICADA'!$C$2:$T1007,MATCH(1,($A116='CAMAGUI DATA UNIFICADA'!$A$2:$A1007)*($CN$1='CAMAGUI DATA UNIFICADA'!$B$2:$B1007),0),MATCH(CR$2,'CAMAGUI DATA UNIFICADA'!$C$1:$T$1,0)),"")</f>
        <v>1074.78</v>
      </c>
      <c r="CS116" s="2" t="str">
        <f t="array" ref="CS116">IFERROR(INDEX('CAMAGUI DATA UNIFICADA'!$C$2:$T1007,MATCH(1,($A116='CAMAGUI DATA UNIFICADA'!$A$2:$A1007)*($CN$1='CAMAGUI DATA UNIFICADA'!$B$2:$B1007),0),MATCH(CS$2,'CAMAGUI DATA UNIFICADA'!$C$1:$T$1,0)),"")</f>
        <v/>
      </c>
      <c r="CT116" s="2">
        <f t="array" ref="CT116">IFERROR(INDEX('CAMAGUI DATA UNIFICADA'!$C$2:$T1007,MATCH(1,($A116='CAMAGUI DATA UNIFICADA'!$A$2:$A1007)*($CN$1='CAMAGUI DATA UNIFICADA'!$B$2:$B1007),0),MATCH(CT$2,'CAMAGUI DATA UNIFICADA'!$C$1:$T$1,0)),"")</f>
        <v>-22.34</v>
      </c>
      <c r="CU116" s="33" t="str">
        <f t="array" ref="CU116">IFERROR(INDEX('CAMAGUI DATA UNIFICADA'!$C$2:$T1007,MATCH(1,($A116='CAMAGUI DATA UNIFICADA'!$A$2:$A1007)*($CN$1='CAMAGUI DATA UNIFICADA'!$B$2:$B1007),0),MATCH(CU$2,'CAMAGUI DATA UNIFICADA'!$C$1:$T$1,0)),"")</f>
        <v/>
      </c>
      <c r="CV116" s="60" t="str">
        <f t="array" ref="CV116">IFERROR(INDEX('CAMAGUI DATA UNIFICADA'!$C$2:$T1007,MATCH(1,($A116='CAMAGUI DATA UNIFICADA'!$A$2:$A1007)*($CN$1='CAMAGUI DATA UNIFICADA'!$B$2:$B1007),0),MATCH(CV$2,'CAMAGUI DATA UNIFICADA'!$C$1:$T$1,0)),"")</f>
        <v/>
      </c>
      <c r="CW116" s="33" t="str">
        <f t="array" ref="CW116">IFERROR(INDEX('CAMAGUI DATA UNIFICADA'!$C$2:$T1007,MATCH(1,($A116='CAMAGUI DATA UNIFICADA'!$A$2:$A1007)*($CN$1='CAMAGUI DATA UNIFICADA'!$B$2:$B1007),0),MATCH(CW$2,'CAMAGUI DATA UNIFICADA'!$C$1:$T$1,0)),"")</f>
        <v/>
      </c>
      <c r="CX116" s="23">
        <f t="array" ref="CX116">IFERROR(INDEX('CAMAGUI DATA UNIFICADA'!$C$2:$T1007,MATCH(1,($A116='CAMAGUI DATA UNIFICADA'!$A$2:$A1007)*($CN$1='CAMAGUI DATA UNIFICADA'!$B$2:$B1007),0),MATCH(CX$2,'CAMAGUI DATA UNIFICADA'!$C$1:$T$1,0)),"")</f>
        <v>0</v>
      </c>
      <c r="CY116" s="23">
        <f t="array" ref="CY116">IFERROR(INDEX('CAMAGUI DATA UNIFICADA'!$C$2:$T1007,MATCH(1,($A116='CAMAGUI DATA UNIFICADA'!$A$2:$A1007)*($CN$1='CAMAGUI DATA UNIFICADA'!$B$2:$B1007),0),MATCH(CY$2,'CAMAGUI DATA UNIFICADA'!$C$1:$T$1,0)),"")</f>
        <v>0</v>
      </c>
      <c r="CZ116" s="60">
        <f t="array" ref="CZ116">IFERROR(INDEX('CAMAGUI DATA UNIFICADA'!$C$2:$T1007,MATCH(1,($A116='CAMAGUI DATA UNIFICADA'!$A$2:$A1007)*($CN$1='CAMAGUI DATA UNIFICADA'!$B$2:$B1007),0),MATCH(CZ$2,'CAMAGUI DATA UNIFICADA'!$C$1:$T$1,0)),"")</f>
        <v>0</v>
      </c>
      <c r="DA116" s="2">
        <f t="array" ref="DA116">IFERROR(INDEX('CAMAGUI DATA UNIFICADA'!$C$2:$T1007,MATCH(1,($A116='CAMAGUI DATA UNIFICADA'!$A$2:$A1007)*($CN$1='CAMAGUI DATA UNIFICADA'!$B$2:$B1007),0),MATCH(DA$2,'CAMAGUI DATA UNIFICADA'!$C$1:$T$1,0)),"")</f>
        <v>0</v>
      </c>
      <c r="DB116" s="2">
        <f t="array" ref="DB116">IFERROR(INDEX('CAMAGUI DATA UNIFICADA'!$C$2:$T1007,MATCH(1,($A116='CAMAGUI DATA UNIFICADA'!$A$2:$A1007)*($CN$1='CAMAGUI DATA UNIFICADA'!$B$2:$B1007),0),MATCH(DB$2,'CAMAGUI DATA UNIFICADA'!$C$1:$T$1,0)),"")</f>
        <v>0</v>
      </c>
      <c r="DC116" s="33" t="str">
        <f t="array" ref="DC116">IFERROR(INDEX('CAMAGUI DATA UNIFICADA'!$C$2:$T1007,MATCH(1,($A116='CAMAGUI DATA UNIFICADA'!$A$2:$A1007)*($CN$1='CAMAGUI DATA UNIFICADA'!$B$2:$B1007),0),MATCH(DC$2,'CAMAGUI DATA UNIFICADA'!$C$1:$T$1,0)),"")</f>
        <v/>
      </c>
      <c r="DD116" s="60">
        <f t="array" ref="DD116">IFERROR(INDEX('CAMAGUI DATA UNIFICADA'!$C$2:$T1007,MATCH(1,($A116='CAMAGUI DATA UNIFICADA'!$A$2:$A1007)*($CN$1='CAMAGUI DATA UNIFICADA'!$B$2:$B1007),0),MATCH(DD$2,'CAMAGUI DATA UNIFICADA'!$C$1:$T$1,0)),"")</f>
        <v>0</v>
      </c>
      <c r="DE116" s="140">
        <f t="array" ref="DE116">IFERROR(INDEX('CAMAGUI DATA UNIFICADA'!$C$2:$T1007,MATCH(1,($A116='CAMAGUI DATA UNIFICADA'!$A$2:$A1007)*($CN$1='CAMAGUI DATA UNIFICADA'!$B$2:$B1007),0),MATCH(DE$2,'CAMAGUI DATA UNIFICADA'!$C$1:$T$1,0)),"")</f>
        <v>0</v>
      </c>
      <c r="DF116" s="138" t="str">
        <f t="array" ref="DF116">IFERROR(INDEX('CAMAGUI DATA UNIFICADA'!$C$2:$T1007,MATCH(1,($A116='CAMAGUI DATA UNIFICADA'!$A$2:$A1007)*($DF$1='CAMAGUI DATA UNIFICADA'!$B$2:$B1007),0),MATCH(DF$2,'CAMAGUI DATA UNIFICADA'!$C$1:$T$1,0)),"")</f>
        <v/>
      </c>
      <c r="DG116" s="2" t="str">
        <f t="array" ref="DG116">IFERROR(INDEX('CAMAGUI DATA UNIFICADA'!$C$2:$T1007,MATCH(1,($A116='CAMAGUI DATA UNIFICADA'!$A$2:$A1007)*($DF$1='CAMAGUI DATA UNIFICADA'!$B$2:$B1007),0),MATCH(DG$2,'CAMAGUI DATA UNIFICADA'!$C$1:$T$1,0)),"")</f>
        <v/>
      </c>
      <c r="DH116" s="2" t="str">
        <f t="array" ref="DH116">IFERROR(INDEX('CAMAGUI DATA UNIFICADA'!$C$2:$T1007,MATCH(1,($A116='CAMAGUI DATA UNIFICADA'!$A$2:$A1007)*($DF$1='CAMAGUI DATA UNIFICADA'!$B$2:$B1007),0),MATCH(DH$2,'CAMAGUI DATA UNIFICADA'!$C$1:$T$1,0)),"")</f>
        <v/>
      </c>
      <c r="DI116" s="2" t="str">
        <f t="array" ref="DI116">IFERROR(INDEX('CAMAGUI DATA UNIFICADA'!$C$2:$T1007,MATCH(1,($A116='CAMAGUI DATA UNIFICADA'!$A$2:$A1007)*($DF$1='CAMAGUI DATA UNIFICADA'!$B$2:$B1007),0),MATCH(DI$2,'CAMAGUI DATA UNIFICADA'!$C$1:$T$1,0)),"")</f>
        <v/>
      </c>
      <c r="DJ116" s="139" t="str">
        <f t="array" ref="DJ116">IFERROR(INDEX('CAMAGUI DATA UNIFICADA'!$C$2:$T1007,MATCH(1,($A116='CAMAGUI DATA UNIFICADA'!$A$2:$A1007)*($DF$1='CAMAGUI DATA UNIFICADA'!$B$2:$B1007),0),MATCH(DJ$2,'CAMAGUI DATA UNIFICADA'!$C$1:$T$1,0)),"")</f>
        <v/>
      </c>
      <c r="DK116" s="2" t="str">
        <f t="array" ref="DK116">IFERROR(INDEX('CAMAGUI DATA UNIFICADA'!$C$2:$T1007,MATCH(1,($A116='CAMAGUI DATA UNIFICADA'!$A$2:$A1007)*($DF$1='CAMAGUI DATA UNIFICADA'!$B$2:$B1007),0),MATCH(DK$2,'CAMAGUI DATA UNIFICADA'!$C$1:$T$1,0)),"")</f>
        <v/>
      </c>
      <c r="DL116" s="2" t="str">
        <f t="array" ref="DL116">IFERROR(INDEX('CAMAGUI DATA UNIFICADA'!$C$2:$T1007,MATCH(1,($A116='CAMAGUI DATA UNIFICADA'!$A$2:$A1007)*($DF$1='CAMAGUI DATA UNIFICADA'!$B$2:$B1007),0),MATCH(DL$2,'CAMAGUI DATA UNIFICADA'!$C$1:$T$1,0)),"")</f>
        <v/>
      </c>
      <c r="DM116" s="33" t="str">
        <f t="array" ref="DM116">IFERROR(INDEX('CAMAGUI DATA UNIFICADA'!$C$2:$T1007,MATCH(1,($A116='CAMAGUI DATA UNIFICADA'!$A$2:$A1007)*($DF$1='CAMAGUI DATA UNIFICADA'!$B$2:$B1007),0),MATCH(DM$2,'CAMAGUI DATA UNIFICADA'!$C$1:$T$1,0)),"")</f>
        <v/>
      </c>
      <c r="DN116" s="60" t="str">
        <f t="array" ref="DN116">IFERROR(INDEX('CAMAGUI DATA UNIFICADA'!$C$2:$T1007,MATCH(1,($A116='CAMAGUI DATA UNIFICADA'!$A$2:$A1007)*($DF$1='CAMAGUI DATA UNIFICADA'!$B$2:$B1007),0),MATCH(DN$2,'CAMAGUI DATA UNIFICADA'!$C$1:$T$1,0)),"")</f>
        <v/>
      </c>
      <c r="DO116" s="33" t="str">
        <f t="array" ref="DO116">IFERROR(INDEX('CAMAGUI DATA UNIFICADA'!$C$2:$T1007,MATCH(1,($A116='CAMAGUI DATA UNIFICADA'!$A$2:$A1007)*($DF$1='CAMAGUI DATA UNIFICADA'!$B$2:$B1007),0),MATCH(DO$2,'CAMAGUI DATA UNIFICADA'!$C$1:$T$1,0)),"")</f>
        <v/>
      </c>
      <c r="DP116" s="23" t="str">
        <f t="array" ref="DP116">IFERROR(INDEX('CAMAGUI DATA UNIFICADA'!$C$2:$T1007,MATCH(1,($A116='CAMAGUI DATA UNIFICADA'!$A$2:$A1007)*($DF$1='CAMAGUI DATA UNIFICADA'!$B$2:$B1007),0),MATCH(DP$2,'CAMAGUI DATA UNIFICADA'!$C$1:$T$1,0)),"")</f>
        <v/>
      </c>
      <c r="DQ116" s="23" t="str">
        <f t="array" ref="DQ116">IFERROR(INDEX('CAMAGUI DATA UNIFICADA'!$C$2:$T1007,MATCH(1,($A116='CAMAGUI DATA UNIFICADA'!$A$2:$A1007)*($DF$1='CAMAGUI DATA UNIFICADA'!$B$2:$B1007),0),MATCH(DQ$2,'CAMAGUI DATA UNIFICADA'!$C$1:$T$1,0)),"")</f>
        <v/>
      </c>
      <c r="DR116" s="2" t="str">
        <f t="array" ref="DR116">IFERROR(INDEX('CAMAGUI DATA UNIFICADA'!$C$2:$T1007,MATCH(1,($A116='CAMAGUI DATA UNIFICADA'!$A$2:$A1007)*($DF$1='CAMAGUI DATA UNIFICADA'!$B$2:$B1007),0),MATCH(DR$2,'CAMAGUI DATA UNIFICADA'!$C$1:$T$1,0)),"")</f>
        <v/>
      </c>
      <c r="DS116" s="2" t="str">
        <f t="array" ref="DS116">IFERROR(INDEX('CAMAGUI DATA UNIFICADA'!$C$2:$T1007,MATCH(1,($A116='CAMAGUI DATA UNIFICADA'!$A$2:$A1007)*($DF$1='CAMAGUI DATA UNIFICADA'!$B$2:$B1007),0),MATCH(DS$2,'CAMAGUI DATA UNIFICADA'!$C$1:$T$1,0)),"")</f>
        <v/>
      </c>
      <c r="DT116" s="2" t="str">
        <f t="array" ref="DT116">IFERROR(INDEX('CAMAGUI DATA UNIFICADA'!$C$2:$T1007,MATCH(1,($A116='CAMAGUI DATA UNIFICADA'!$A$2:$A1007)*($DF$1='CAMAGUI DATA UNIFICADA'!$B$2:$B1007),0),MATCH(DT$2,'CAMAGUI DATA UNIFICADA'!$C$1:$T$1,0)),"")</f>
        <v/>
      </c>
      <c r="DU116" s="33" t="str">
        <f t="array" ref="DU116">IFERROR(INDEX('CAMAGUI DATA UNIFICADA'!$C$2:$T1007,MATCH(1,($A116='CAMAGUI DATA UNIFICADA'!$A$2:$A1007)*($DF$1='CAMAGUI DATA UNIFICADA'!$B$2:$B1007),0),MATCH(DU$2,'CAMAGUI DATA UNIFICADA'!$C$1:$T$1,0)),"")</f>
        <v/>
      </c>
      <c r="DV116" s="60" t="str">
        <f t="array" ref="DV116">IFERROR(INDEX('CAMAGUI DATA UNIFICADA'!$C$2:$T1007,MATCH(1,($A116='CAMAGUI DATA UNIFICADA'!$A$2:$A1007)*($DF$1='CAMAGUI DATA UNIFICADA'!$B$2:$B1007),0),MATCH(DV$2,'CAMAGUI DATA UNIFICADA'!$C$1:$T$1,0)),"")</f>
        <v/>
      </c>
      <c r="DW116" s="140" t="str">
        <f t="array" ref="DW116">IFERROR(INDEX('CAMAGUI DATA UNIFICADA'!$C$2:$T1007,MATCH(1,($A116='CAMAGUI DATA UNIFICADA'!$A$2:$A1007)*($DF$1='CAMAGUI DATA UNIFICADA'!$B$2:$B1007),0),MATCH(DW$2,'CAMAGUI DATA UNIFICADA'!$C$1:$T$1,0)),"")</f>
        <v/>
      </c>
      <c r="DX116" s="144" t="str">
        <f t="array" ref="DX116">IFERROR(INDEX('CAMAGUI DATA UNIFICADA'!$C$2:$T1007,MATCH(1,($A116='CAMAGUI DATA UNIFICADA'!$A$2:$A1007)*($DX$1='CAMAGUI DATA UNIFICADA'!$B$2:$B1007),0),MATCH(DX$2,'CAMAGUI DATA UNIFICADA'!$C$1:$T$1,0)),"")</f>
        <v/>
      </c>
      <c r="DY116" s="60" t="str">
        <f t="array" ref="DY116">IFERROR(INDEX('CAMAGUI DATA UNIFICADA'!$C$2:$T1007,MATCH(1,($A116='CAMAGUI DATA UNIFICADA'!$A$2:$A1007)*($DX$1='CAMAGUI DATA UNIFICADA'!$B$2:$B1007),0),MATCH(DY$2,'CAMAGUI DATA UNIFICADA'!$C$1:$T$1,0)),"")</f>
        <v/>
      </c>
      <c r="DZ116" s="60" t="str">
        <f t="array" ref="DZ116">IFERROR(INDEX('CAMAGUI DATA UNIFICADA'!$C$2:$T1007,MATCH(1,($A116='CAMAGUI DATA UNIFICADA'!$A$2:$A1007)*($DX$1='CAMAGUI DATA UNIFICADA'!$B$2:$B1007),0),MATCH(DZ$2,'CAMAGUI DATA UNIFICADA'!$C$1:$T$1,0)),"")</f>
        <v/>
      </c>
      <c r="EA116" s="60" t="str">
        <f t="array" ref="EA116">IFERROR(INDEX('CAMAGUI DATA UNIFICADA'!$C$2:$T1007,MATCH(1,($A116='CAMAGUI DATA UNIFICADA'!$A$2:$A1007)*($DX$1='CAMAGUI DATA UNIFICADA'!$B$2:$B1007),0),MATCH(EA$2,'CAMAGUI DATA UNIFICADA'!$C$1:$T$1,0)),"")</f>
        <v/>
      </c>
      <c r="EB116" s="60" t="str">
        <f t="array" ref="EB116">IFERROR(INDEX('CAMAGUI DATA UNIFICADA'!$C$2:$T1007,MATCH(1,($A116='CAMAGUI DATA UNIFICADA'!$A$2:$A1007)*($DX$1='CAMAGUI DATA UNIFICADA'!$B$2:$B1007),0),MATCH(EB$2,'CAMAGUI DATA UNIFICADA'!$C$1:$T$1,0)),"")</f>
        <v/>
      </c>
      <c r="EC116" s="60" t="str">
        <f t="array" ref="EC116">IFERROR(INDEX('CAMAGUI DATA UNIFICADA'!$C$2:$T1007,MATCH(1,($A116='CAMAGUI DATA UNIFICADA'!$A$2:$A1007)*($DX$1='CAMAGUI DATA UNIFICADA'!$B$2:$B1007),0),MATCH(EC$2,'CAMAGUI DATA UNIFICADA'!$C$1:$T$1,0)),"")</f>
        <v/>
      </c>
      <c r="ED116" s="60" t="str">
        <f t="array" ref="ED116">IFERROR(INDEX('CAMAGUI DATA UNIFICADA'!$C$2:$T1007,MATCH(1,($A116='CAMAGUI DATA UNIFICADA'!$A$2:$A1007)*($DX$1='CAMAGUI DATA UNIFICADA'!$B$2:$B1007),0),MATCH(ED$2,'CAMAGUI DATA UNIFICADA'!$C$1:$T$1,0)),"")</f>
        <v/>
      </c>
      <c r="EE116" s="60" t="str">
        <f t="array" ref="EE116">IFERROR(INDEX('CAMAGUI DATA UNIFICADA'!$C$2:$T1007,MATCH(1,($A116='CAMAGUI DATA UNIFICADA'!$A$2:$A1007)*($DX$1='CAMAGUI DATA UNIFICADA'!$B$2:$B1007),0),MATCH(EE$2,'CAMAGUI DATA UNIFICADA'!$C$1:$T$1,0)),"")</f>
        <v/>
      </c>
      <c r="EF116" s="60" t="str">
        <f t="array" ref="EF116">IFERROR(INDEX('CAMAGUI DATA UNIFICADA'!$C$2:$T1007,MATCH(1,($A116='CAMAGUI DATA UNIFICADA'!$A$2:$A1007)*($DX$1='CAMAGUI DATA UNIFICADA'!$B$2:$B1007),0),MATCH(EF$2,'CAMAGUI DATA UNIFICADA'!$C$1:$T$1,0)),"")</f>
        <v/>
      </c>
      <c r="EG116" s="60" t="str">
        <f t="array" ref="EG116">IFERROR(INDEX('CAMAGUI DATA UNIFICADA'!$C$2:$T1007,MATCH(1,($A116='CAMAGUI DATA UNIFICADA'!$A$2:$A1007)*($DX$1='CAMAGUI DATA UNIFICADA'!$B$2:$B1007),0),MATCH(EG$2,'CAMAGUI DATA UNIFICADA'!$C$1:$T$1,0)),"")</f>
        <v/>
      </c>
      <c r="EH116" s="60" t="str">
        <f t="array" ref="EH116">IFERROR(INDEX('CAMAGUI DATA UNIFICADA'!$C$2:$T1007,MATCH(1,($A116='CAMAGUI DATA UNIFICADA'!$A$2:$A1007)*($DX$1='CAMAGUI DATA UNIFICADA'!$B$2:$B1007),0),MATCH(EH$2,'CAMAGUI DATA UNIFICADA'!$C$1:$T$1,0)),"")</f>
        <v/>
      </c>
      <c r="EI116" s="60" t="str">
        <f t="array" ref="EI116">IFERROR(INDEX('CAMAGUI DATA UNIFICADA'!$C$2:$T1007,MATCH(1,($A116='CAMAGUI DATA UNIFICADA'!$A$2:$A1007)*($DX$1='CAMAGUI DATA UNIFICADA'!$B$2:$B1007),0),MATCH(EI$2,'CAMAGUI DATA UNIFICADA'!$C$1:$T$1,0)),"")</f>
        <v/>
      </c>
      <c r="EJ116" s="60" t="str">
        <f t="array" ref="EJ116">IFERROR(INDEX('CAMAGUI DATA UNIFICADA'!$C$2:$T1007,MATCH(1,($A116='CAMAGUI DATA UNIFICADA'!$A$2:$A1007)*($DX$1='CAMAGUI DATA UNIFICADA'!$B$2:$B1007),0),MATCH(EJ$2,'CAMAGUI DATA UNIFICADA'!$C$1:$T$1,0)),"")</f>
        <v/>
      </c>
      <c r="EK116" s="60" t="str">
        <f t="array" ref="EK116">IFERROR(INDEX('CAMAGUI DATA UNIFICADA'!$C$2:$T1007,MATCH(1,($A116='CAMAGUI DATA UNIFICADA'!$A$2:$A1007)*($DX$1='CAMAGUI DATA UNIFICADA'!$B$2:$B1007),0),MATCH(EK$2,'CAMAGUI DATA UNIFICADA'!$C$1:$T$1,0)),"")</f>
        <v/>
      </c>
      <c r="EL116" s="60" t="str">
        <f t="array" ref="EL116">IFERROR(INDEX('CAMAGUI DATA UNIFICADA'!$C$2:$T1007,MATCH(1,($A116='CAMAGUI DATA UNIFICADA'!$A$2:$A1007)*($DX$1='CAMAGUI DATA UNIFICADA'!$B$2:$B1007),0),MATCH(EL$2,'CAMAGUI DATA UNIFICADA'!$C$1:$T$1,0)),"")</f>
        <v/>
      </c>
      <c r="EM116" s="60" t="str">
        <f t="array" ref="EM116">IFERROR(INDEX('CAMAGUI DATA UNIFICADA'!$C$2:$T1007,MATCH(1,($A116='CAMAGUI DATA UNIFICADA'!$A$2:$A1007)*($DX$1='CAMAGUI DATA UNIFICADA'!$B$2:$B1007),0),MATCH(EM$2,'CAMAGUI DATA UNIFICADA'!$C$1:$T$1,0)),"")</f>
        <v/>
      </c>
      <c r="EN116" s="60" t="str">
        <f t="array" ref="EN116">IFERROR(INDEX('CAMAGUI DATA UNIFICADA'!$C$2:$T1007,MATCH(1,($A116='CAMAGUI DATA UNIFICADA'!$A$2:$A1007)*($DX$1='CAMAGUI DATA UNIFICADA'!$B$2:$B1007),0),MATCH(EN$2,'CAMAGUI DATA UNIFICADA'!$C$1:$T$1,0)),"")</f>
        <v/>
      </c>
      <c r="EO116" s="140" t="str">
        <f t="array" ref="EO116">IFERROR(INDEX('CAMAGUI DATA UNIFICADA'!$C$2:$T1007,MATCH(1,($A116='CAMAGUI DATA UNIFICADA'!$A$2:$A1007)*($DX$1='CAMAGUI DATA UNIFICADA'!$B$2:$B1007),0),MATCH(EO$2,'CAMAGUI DATA UNIFICADA'!$C$1:$T$1,0)),"")</f>
        <v/>
      </c>
    </row>
    <row r="117">
      <c r="A117" s="137">
        <v>45747.0</v>
      </c>
      <c r="B117" s="138" t="str">
        <f t="array" ref="B117">IFERROR(INDEX('CAMAGUI DATA UNIFICADA'!$C$2:$T1007,MATCH(1,($A117='CAMAGUI DATA UNIFICADA'!$A$2:$A1007)*($B$1='CAMAGUI DATA UNIFICADA'!$B$2:$B1007),0),MATCH(B$2,'CAMAGUI DATA UNIFICADA'!$C$1:$T$1,0)),"")</f>
        <v>CA1220225</v>
      </c>
      <c r="C117" s="2">
        <f t="array" ref="C117">IFERROR(INDEX('CAMAGUI DATA UNIFICADA'!$C$2:$T1007,MATCH(1,($A117='CAMAGUI DATA UNIFICADA'!$A$2:$A1007)*($B$1='CAMAGUI DATA UNIFICADA'!$B$2:$B1007),0),MATCH(C$2,'CAMAGUI DATA UNIFICADA'!$C$1:$T$1,0)),"")</f>
        <v>725</v>
      </c>
      <c r="D117" s="2">
        <f t="array" ref="D117">IFERROR(INDEX('CAMAGUI DATA UNIFICADA'!$C$2:$T1007,MATCH(1,($A117='CAMAGUI DATA UNIFICADA'!$A$2:$A1007)*($B$1='CAMAGUI DATA UNIFICADA'!$B$2:$B1007),0),MATCH(D$2,'CAMAGUI DATA UNIFICADA'!$C$1:$T$1,0)),"")</f>
        <v>4975</v>
      </c>
      <c r="E117" s="2" t="str">
        <f t="array" ref="E117">IFERROR(INDEX('CAMAGUI DATA UNIFICADA'!$C$2:$T1007,MATCH(1,($A117='CAMAGUI DATA UNIFICADA'!$A$2:$A1007)*($B$1='CAMAGUI DATA UNIFICADA'!$B$2:$B1007),0),MATCH(E$2,'CAMAGUI DATA UNIFICADA'!$C$1:$T$1,0)),"")</f>
        <v>SKR MAST E AD</v>
      </c>
      <c r="F117" s="139">
        <f t="array" ref="F117">IFERROR(INDEX('CAMAGUI DATA UNIFICADA'!$C$2:$T1007,MATCH(1,($A117='CAMAGUI DATA UNIFICADA'!$A$2:$A1007)*($B$1='CAMAGUI DATA UNIFICADA'!$B$2:$B1007),0),MATCH(F$2,'CAMAGUI DATA UNIFICADA'!$C$1:$T$1,0)),"")</f>
        <v>5092.41</v>
      </c>
      <c r="G117" s="2">
        <f t="array" ref="G117">IFERROR(INDEX('CAMAGUI DATA UNIFICADA'!$C$2:$T1007,MATCH(1,($A117='CAMAGUI DATA UNIFICADA'!$A$2:$A1007)*($B$1='CAMAGUI DATA UNIFICADA'!$B$2:$B1007),0),MATCH(G$2,'CAMAGUI DATA UNIFICADA'!$C$1:$T$1,0)),"")</f>
        <v>18.1</v>
      </c>
      <c r="H117" s="2">
        <f t="array" ref="H117">IFERROR(INDEX('CAMAGUI DATA UNIFICADA'!$C$2:$T1007,MATCH(1,($A117='CAMAGUI DATA UNIFICADA'!$A$2:$A1007)*($B$1='CAMAGUI DATA UNIFICADA'!$B$2:$B1007),0),MATCH(H$2,'CAMAGUI DATA UNIFICADA'!$C$1:$T$1,0)),"")</f>
        <v>4.32</v>
      </c>
      <c r="I117" s="33">
        <f t="array" ref="I117">IFERROR(INDEX('CAMAGUI DATA UNIFICADA'!$C$2:$T1007,MATCH(1,($A117='CAMAGUI DATA UNIFICADA'!$A$2:$A1007)*($B$1='CAMAGUI DATA UNIFICADA'!$B$2:$B1007),0),MATCH(I$2,'CAMAGUI DATA UNIFICADA'!$C$1:$T$1,0)),"")</f>
        <v>3.5172</v>
      </c>
      <c r="J117" s="60">
        <f t="array" ref="J117">IFERROR(INDEX('CAMAGUI DATA UNIFICADA'!$C$2:$T1007,MATCH(1,($A117='CAMAGUI DATA UNIFICADA'!$A$2:$A1007)*($B$1='CAMAGUI DATA UNIFICADA'!$B$2:$B1007),0),MATCH(J$2,'CAMAGUI DATA UNIFICADA'!$C$1:$T$1,0)),"")</f>
        <v>1138839.094</v>
      </c>
      <c r="K117" s="33">
        <f t="array" ref="K117">IFERROR(INDEX('CAMAGUI DATA UNIFICADA'!$C$2:$T1007,MATCH(1,($A117='CAMAGUI DATA UNIFICADA'!$A$2:$A1007)*($B$1='CAMAGUI DATA UNIFICADA'!$B$2:$B1007),0),MATCH(K$2,'CAMAGUI DATA UNIFICADA'!$C$1:$T$1,0)),"")</f>
        <v>1.654626969</v>
      </c>
      <c r="L117" s="23">
        <f t="array" ref="L117">IFERROR(INDEX('CAMAGUI DATA UNIFICADA'!$C$2:$T1007,MATCH(1,($A117='CAMAGUI DATA UNIFICADA'!$A$2:$A1007)*($B$1='CAMAGUI DATA UNIFICADA'!$B$2:$B1007),0),MATCH(L$2,'CAMAGUI DATA UNIFICADA'!$C$1:$T$1,0)),"")</f>
        <v>0.9490325784</v>
      </c>
      <c r="M117" s="23">
        <f t="array" ref="M117">IFERROR(INDEX('CAMAGUI DATA UNIFICADA'!$C$2:$T1007,MATCH(1,($A117='CAMAGUI DATA UNIFICADA'!$A$2:$A1007)*($B$1='CAMAGUI DATA UNIFICADA'!$B$2:$B1007),0),MATCH(M$2,'CAMAGUI DATA UNIFICADA'!$C$1:$T$1,0)),"")</f>
        <v>0.58</v>
      </c>
      <c r="N117" s="60">
        <f t="array" ref="N117">IFERROR(INDEX('CAMAGUI DATA UNIFICADA'!$C$2:$T1007,MATCH(1,($A117='CAMAGUI DATA UNIFICADA'!$A$2:$A1007)*($B$1='CAMAGUI DATA UNIFICADA'!$B$2:$B1007),0),MATCH(N$2,'CAMAGUI DATA UNIFICADA'!$C$1:$T$1,0)),"")</f>
        <v>84981.68498</v>
      </c>
      <c r="O117" s="2">
        <f t="array" ref="O117">IFERROR(INDEX('CAMAGUI DATA UNIFICADA'!$C$2:$T1007,MATCH(1,($A117='CAMAGUI DATA UNIFICADA'!$A$2:$A1007)*($B$1='CAMAGUI DATA UNIFICADA'!$B$2:$B1007),0),MATCH(O$2,'CAMAGUI DATA UNIFICADA'!$C$1:$T$1,0)),"")</f>
        <v>4</v>
      </c>
      <c r="P117" s="2">
        <f t="array" ref="P117">IFERROR(INDEX('CAMAGUI DATA UNIFICADA'!$C$2:$T1007,MATCH(1,($A117='CAMAGUI DATA UNIFICADA'!$A$2:$A1007)*($B$1='CAMAGUI DATA UNIFICADA'!$B$2:$B1007),0),MATCH(P$2,'CAMAGUI DATA UNIFICADA'!$C$1:$T$1,0)),"")</f>
        <v>22.1</v>
      </c>
      <c r="Q117" s="33">
        <f t="array" ref="Q117">IFERROR(INDEX('CAMAGUI DATA UNIFICADA'!$C$2:$T1007,MATCH(1,($A117='CAMAGUI DATA UNIFICADA'!$A$2:$A1007)*($B$1='CAMAGUI DATA UNIFICADA'!$B$2:$B1007),0),MATCH(Q$2,'CAMAGUI DATA UNIFICADA'!$C$1:$T$1,0)),"")</f>
        <v>3.2436</v>
      </c>
      <c r="R117" s="60">
        <f t="array" ref="R117">IFERROR(INDEX('CAMAGUI DATA UNIFICADA'!$C$2:$T1007,MATCH(1,($A117='CAMAGUI DATA UNIFICADA'!$A$2:$A1007)*($B$1='CAMAGUI DATA UNIFICADA'!$B$2:$B1007),0),MATCH(R$2,'CAMAGUI DATA UNIFICADA'!$C$1:$T$1,0)),"")</f>
        <v>506.0157241</v>
      </c>
      <c r="S117" s="140">
        <f t="array" ref="S117">IFERROR(INDEX('CAMAGUI DATA UNIFICADA'!$C$2:$T1007,MATCH(1,($A117='CAMAGUI DATA UNIFICADA'!$A$2:$A1007)*($B$1='CAMAGUI DATA UNIFICADA'!$B$2:$B1007),0),MATCH(S$2,'CAMAGUI DATA UNIFICADA'!$C$1:$T$1,0)),"")</f>
        <v>-54.74606897</v>
      </c>
      <c r="T117" s="138" t="str">
        <f t="array" ref="T117">IFERROR(INDEX('CAMAGUI DATA UNIFICADA'!$C$2:$T1007,MATCH(1,($A117='CAMAGUI DATA UNIFICADA'!$A$2:$A1007)*($T$1='CAMAGUI DATA UNIFICADA'!$B$2:$B1007),0),MATCH(T$2,'CAMAGUI DATA UNIFICADA'!$C$1:$T$1,0)),"")</f>
        <v>CA2220225</v>
      </c>
      <c r="U117" s="2">
        <f t="array" ref="U117">IFERROR(INDEX('CAMAGUI DATA UNIFICADA'!$C$2:$T1007,MATCH(1,($A117='CAMAGUI DATA UNIFICADA'!$A$2:$A1007)*($T$1='CAMAGUI DATA UNIFICADA'!$B$2:$B1007),0),MATCH(U$2,'CAMAGUI DATA UNIFICADA'!$C$1:$T$1,0)),"")</f>
        <v>550</v>
      </c>
      <c r="V117" s="2">
        <f t="array" ref="V117">IFERROR(INDEX('CAMAGUI DATA UNIFICADA'!$C$2:$T1007,MATCH(1,($A117='CAMAGUI DATA UNIFICADA'!$A$2:$A1007)*($T$1='CAMAGUI DATA UNIFICADA'!$B$2:$B1007),0),MATCH(V$2,'CAMAGUI DATA UNIFICADA'!$C$1:$T$1,0)),"")</f>
        <v>3600</v>
      </c>
      <c r="W117" s="2" t="str">
        <f t="array" ref="W117">IFERROR(INDEX('CAMAGUI DATA UNIFICADA'!$C$2:$T1007,MATCH(1,($A117='CAMAGUI DATA UNIFICADA'!$A$2:$A1007)*($T$1='CAMAGUI DATA UNIFICADA'!$B$2:$B1007),0),MATCH(W$2,'CAMAGUI DATA UNIFICADA'!$C$1:$T$1,0)),"")</f>
        <v>SKR MAST E AD</v>
      </c>
      <c r="X117" s="139">
        <f t="array" ref="X117">IFERROR(INDEX('CAMAGUI DATA UNIFICADA'!$C$2:$T1007,MATCH(1,($A117='CAMAGUI DATA UNIFICADA'!$A$2:$A1007)*($T$1='CAMAGUI DATA UNIFICADA'!$B$2:$B1007),0),MATCH(X$2,'CAMAGUI DATA UNIFICADA'!$C$1:$T$1,0)),"")</f>
        <v>3684.96</v>
      </c>
      <c r="Y117" s="2">
        <f t="array" ref="Y117">IFERROR(INDEX('CAMAGUI DATA UNIFICADA'!$C$2:$T1007,MATCH(1,($A117='CAMAGUI DATA UNIFICADA'!$A$2:$A1007)*($T$1='CAMAGUI DATA UNIFICADA'!$B$2:$B1007),0),MATCH(Y$2,'CAMAGUI DATA UNIFICADA'!$C$1:$T$1,0)),"")</f>
        <v>16</v>
      </c>
      <c r="Z117" s="2">
        <f t="array" ref="Z117">IFERROR(INDEX('CAMAGUI DATA UNIFICADA'!$C$2:$T1007,MATCH(1,($A117='CAMAGUI DATA UNIFICADA'!$A$2:$A1007)*($T$1='CAMAGUI DATA UNIFICADA'!$B$2:$B1007),0),MATCH(Z$2,'CAMAGUI DATA UNIFICADA'!$C$1:$T$1,0)),"")</f>
        <v>2.39</v>
      </c>
      <c r="AA117" s="2">
        <f t="array" ref="AA117">IFERROR(INDEX('CAMAGUI DATA UNIFICADA'!$C$2:$T1007,MATCH(1,($A117='CAMAGUI DATA UNIFICADA'!$A$2:$A1007)*($T$1='CAMAGUI DATA UNIFICADA'!$B$2:$B1007),0),MATCH(AA$2,'CAMAGUI DATA UNIFICADA'!$C$1:$T$1,0)),"")</f>
        <v>3.792</v>
      </c>
      <c r="AB117" s="60">
        <f t="array" ref="AB117">IFERROR(INDEX('CAMAGUI DATA UNIFICADA'!$C$2:$T1007,MATCH(1,($A117='CAMAGUI DATA UNIFICADA'!$A$2:$A1007)*($T$1='CAMAGUI DATA UNIFICADA'!$B$2:$B1007),0),MATCH(AB$2,'CAMAGUI DATA UNIFICADA'!$C$1:$T$1,0)),"")</f>
        <v>906513.7131</v>
      </c>
      <c r="AC117" s="33">
        <f t="array" ref="AC117">IFERROR(INDEX('CAMAGUI DATA UNIFICADA'!$C$2:$T1007,MATCH(1,($A117='CAMAGUI DATA UNIFICADA'!$A$2:$A1007)*($T$1='CAMAGUI DATA UNIFICADA'!$B$2:$B1007),0),MATCH(AC$2,'CAMAGUI DATA UNIFICADA'!$C$1:$T$1,0)),"")</f>
        <v>3.055326878</v>
      </c>
      <c r="AD117" s="23">
        <f t="array" ref="AD117">IFERROR(INDEX('CAMAGUI DATA UNIFICADA'!$C$2:$T1007,MATCH(1,($A117='CAMAGUI DATA UNIFICADA'!$A$2:$A1007)*($T$1='CAMAGUI DATA UNIFICADA'!$B$2:$B1007),0),MATCH(AD$2,'CAMAGUI DATA UNIFICADA'!$C$1:$T$1,0)),"")</f>
        <v>1.066486721</v>
      </c>
      <c r="AE117" s="23">
        <f t="array" ref="AE117">IFERROR(INDEX('CAMAGUI DATA UNIFICADA'!$C$2:$T1007,MATCH(1,($A117='CAMAGUI DATA UNIFICADA'!$A$2:$A1007)*($T$1='CAMAGUI DATA UNIFICADA'!$B$2:$B1007),0),MATCH(AE$2,'CAMAGUI DATA UNIFICADA'!$C$1:$T$1,0)),"")</f>
        <v>0.58</v>
      </c>
      <c r="AF117" s="60">
        <f t="array" ref="AF117">IFERROR(INDEX('CAMAGUI DATA UNIFICADA'!$C$2:$T1007,MATCH(1,($A117='CAMAGUI DATA UNIFICADA'!$A$2:$A1007)*($T$1='CAMAGUI DATA UNIFICADA'!$B$2:$B1007),0),MATCH(AF$2,'CAMAGUI DATA UNIFICADA'!$C$1:$T$1,0)),"")</f>
        <v>82166.66667</v>
      </c>
      <c r="AG117" s="2">
        <f t="array" ref="AG117">IFERROR(INDEX('CAMAGUI DATA UNIFICADA'!$C$2:$T1007,MATCH(1,($A117='CAMAGUI DATA UNIFICADA'!$A$2:$A1007)*($T$1='CAMAGUI DATA UNIFICADA'!$B$2:$B1007),0),MATCH(AG$2,'CAMAGUI DATA UNIFICADA'!$C$1:$T$1,0)),"")</f>
        <v>4</v>
      </c>
      <c r="AH117" s="2">
        <f t="array" ref="AH117">IFERROR(INDEX('CAMAGUI DATA UNIFICADA'!$C$2:$T1007,MATCH(1,($A117='CAMAGUI DATA UNIFICADA'!$A$2:$A1007)*($T$1='CAMAGUI DATA UNIFICADA'!$B$2:$B1007),0),MATCH(AH$2,'CAMAGUI DATA UNIFICADA'!$C$1:$T$1,0)),"")</f>
        <v>20</v>
      </c>
      <c r="AI117" s="33">
        <f t="array" ref="AI117">IFERROR(INDEX('CAMAGUI DATA UNIFICADA'!$C$2:$T1007,MATCH(1,($A117='CAMAGUI DATA UNIFICADA'!$A$2:$A1007)*($T$1='CAMAGUI DATA UNIFICADA'!$B$2:$B1007),0),MATCH(AI$2,'CAMAGUI DATA UNIFICADA'!$C$1:$T$1,0)),"")</f>
        <v>3.3</v>
      </c>
      <c r="AJ117" s="60">
        <f t="array" ref="AJ117">IFERROR(INDEX('CAMAGUI DATA UNIFICADA'!$C$2:$T1007,MATCH(1,($A117='CAMAGUI DATA UNIFICADA'!$A$2:$A1007)*($T$1='CAMAGUI DATA UNIFICADA'!$B$2:$B1007),0),MATCH(AJ$2,'CAMAGUI DATA UNIFICADA'!$C$1:$T$1,0)),"")</f>
        <v>340.2593377</v>
      </c>
      <c r="AK117" s="140">
        <f t="array" ref="AK117">IFERROR(INDEX('CAMAGUI DATA UNIFICADA'!$C$2:$T1007,MATCH(1,($A117='CAMAGUI DATA UNIFICADA'!$A$2:$A1007)*($T$1='CAMAGUI DATA UNIFICADA'!$B$2:$B1007),0),MATCH(AK$2,'CAMAGUI DATA UNIFICADA'!$C$1:$T$1,0)),"")</f>
        <v>-52.43516557</v>
      </c>
      <c r="AL117" s="138" t="str">
        <f t="array" ref="AL117">IFERROR(INDEX('CAMAGUI DATA UNIFICADA'!$C$2:$T1007,MATCH(1,($A117='CAMAGUI DATA UNIFICADA'!$A$2:$A1007)*($AL$1='CAMAGUI DATA UNIFICADA'!$B$2:$B1007),0),MATCH(AL$2,'CAMAGUI DATA UNIFICADA'!$C$1:$T$1,0)),"")</f>
        <v>CA3220225</v>
      </c>
      <c r="AM117" s="2">
        <f t="array" ref="AM117">IFERROR(INDEX('CAMAGUI DATA UNIFICADA'!$C$2:$T1007,MATCH(1,($A117='CAMAGUI DATA UNIFICADA'!$A$2:$A1007)*($AL$1='CAMAGUI DATA UNIFICADA'!$B$2:$B1007),0),MATCH(AM$2,'CAMAGUI DATA UNIFICADA'!$C$1:$T$1,0)),"")</f>
        <v>625</v>
      </c>
      <c r="AN117" s="2">
        <f t="array" ref="AN117">IFERROR(INDEX('CAMAGUI DATA UNIFICADA'!$C$2:$T1007,MATCH(1,($A117='CAMAGUI DATA UNIFICADA'!$A$2:$A1007)*($AL$1='CAMAGUI DATA UNIFICADA'!$B$2:$B1007),0),MATCH(AN$2,'CAMAGUI DATA UNIFICADA'!$C$1:$T$1,0)),"")</f>
        <v>4100</v>
      </c>
      <c r="AO117" s="2" t="str">
        <f t="array" ref="AO117">IFERROR(INDEX('CAMAGUI DATA UNIFICADA'!$C$2:$T1007,MATCH(1,($A117='CAMAGUI DATA UNIFICADA'!$A$2:$A1007)*($AL$1='CAMAGUI DATA UNIFICADA'!$B$2:$B1007),0),MATCH(AO$2,'CAMAGUI DATA UNIFICADA'!$C$1:$T$1,0)),"")</f>
        <v>SKR MAST E AD</v>
      </c>
      <c r="AP117" s="139">
        <f t="array" ref="AP117">IFERROR(INDEX('CAMAGUI DATA UNIFICADA'!$C$2:$T1007,MATCH(1,($A117='CAMAGUI DATA UNIFICADA'!$A$2:$A1007)*($AL$1='CAMAGUI DATA UNIFICADA'!$B$2:$B1007),0),MATCH(AP$2,'CAMAGUI DATA UNIFICADA'!$C$1:$T$1,0)),"")</f>
        <v>4196.76</v>
      </c>
      <c r="AQ117" s="2">
        <f t="array" ref="AQ117">IFERROR(INDEX('CAMAGUI DATA UNIFICADA'!$C$2:$T1007,MATCH(1,($A117='CAMAGUI DATA UNIFICADA'!$A$2:$A1007)*($AL$1='CAMAGUI DATA UNIFICADA'!$B$2:$B1007),0),MATCH(AQ$2,'CAMAGUI DATA UNIFICADA'!$C$1:$T$1,0)),"")</f>
        <v>17.11</v>
      </c>
      <c r="AR117" s="2">
        <f t="array" ref="AR117">IFERROR(INDEX('CAMAGUI DATA UNIFICADA'!$C$2:$T1007,MATCH(1,($A117='CAMAGUI DATA UNIFICADA'!$A$2:$A1007)*($AL$1='CAMAGUI DATA UNIFICADA'!$B$2:$B1007),0),MATCH(AR$2,'CAMAGUI DATA UNIFICADA'!$C$1:$T$1,0)),"")</f>
        <v>4.02</v>
      </c>
      <c r="AS117" s="33">
        <f t="array" ref="AS117">IFERROR(INDEX('CAMAGUI DATA UNIFICADA'!$C$2:$T1007,MATCH(1,($A117='CAMAGUI DATA UNIFICADA'!$A$2:$A1007)*($AL$1='CAMAGUI DATA UNIFICADA'!$B$2:$B1007),0),MATCH(AS$2,'CAMAGUI DATA UNIFICADA'!$C$1:$T$1,0)),"")</f>
        <v>3.63612</v>
      </c>
      <c r="AT117" s="60">
        <f t="array" ref="AT117">IFERROR(INDEX('CAMAGUI DATA UNIFICADA'!$C$2:$T1007,MATCH(1,($A117='CAMAGUI DATA UNIFICADA'!$A$2:$A1007)*($AL$1='CAMAGUI DATA UNIFICADA'!$B$2:$B1007),0),MATCH(AT$2,'CAMAGUI DATA UNIFICADA'!$C$1:$T$1,0)),"")</f>
        <v>1004596.823</v>
      </c>
      <c r="AU117" s="33">
        <f t="array" ref="AU117">IFERROR(INDEX('CAMAGUI DATA UNIFICADA'!$C$2:$T1007,MATCH(1,($A117='CAMAGUI DATA UNIFICADA'!$A$2:$A1007)*($AL$1='CAMAGUI DATA UNIFICADA'!$B$2:$B1007),0),MATCH(AU$2,'CAMAGUI DATA UNIFICADA'!$C$1:$T$1,0)),"")</f>
        <v>1.734524656</v>
      </c>
      <c r="AV117" s="23">
        <f t="array" ref="AV117">IFERROR(INDEX('CAMAGUI DATA UNIFICADA'!$C$2:$T1007,MATCH(1,($A117='CAMAGUI DATA UNIFICADA'!$A$2:$A1007)*($AL$1='CAMAGUI DATA UNIFICADA'!$B$2:$B1007),0),MATCH(AV$2,'CAMAGUI DATA UNIFICADA'!$C$1:$T$1,0)),"")</f>
        <v>0.9567588789</v>
      </c>
      <c r="AW117" s="23">
        <f t="array" ref="AW117">IFERROR(INDEX('CAMAGUI DATA UNIFICADA'!$C$2:$T1007,MATCH(1,($A117='CAMAGUI DATA UNIFICADA'!$A$2:$A1007)*($AL$1='CAMAGUI DATA UNIFICADA'!$B$2:$B1007),0),MATCH(AW$2,'CAMAGUI DATA UNIFICADA'!$C$1:$T$1,0)),"")</f>
        <v>0.56</v>
      </c>
      <c r="AX117" s="60">
        <f t="array" ref="AX117">IFERROR(INDEX('CAMAGUI DATA UNIFICADA'!$C$2:$T1007,MATCH(1,($A117='CAMAGUI DATA UNIFICADA'!$A$2:$A1007)*($AL$1='CAMAGUI DATA UNIFICADA'!$B$2:$B1007),0),MATCH(AX$2,'CAMAGUI DATA UNIFICADA'!$C$1:$T$1,0)),"")</f>
        <v>84000</v>
      </c>
      <c r="AY117" s="2">
        <f t="array" ref="AY117">IFERROR(INDEX('CAMAGUI DATA UNIFICADA'!$C$2:$T1007,MATCH(1,($A117='CAMAGUI DATA UNIFICADA'!$A$2:$A1007)*($AL$1='CAMAGUI DATA UNIFICADA'!$B$2:$B1007),0),MATCH(AY$2,'CAMAGUI DATA UNIFICADA'!$C$1:$T$1,0)),"")</f>
        <v>4</v>
      </c>
      <c r="AZ117" s="2">
        <f t="array" ref="AZ117">IFERROR(INDEX('CAMAGUI DATA UNIFICADA'!$C$2:$T1007,MATCH(1,($A117='CAMAGUI DATA UNIFICADA'!$A$2:$A1007)*($AL$1='CAMAGUI DATA UNIFICADA'!$B$2:$B1007),0),MATCH(AZ$2,'CAMAGUI DATA UNIFICADA'!$C$1:$T$1,0)),"")</f>
        <v>21.11</v>
      </c>
      <c r="BA117" s="33">
        <f t="array" ref="BA117">IFERROR(INDEX('CAMAGUI DATA UNIFICADA'!$C$2:$T1007,MATCH(1,($A117='CAMAGUI DATA UNIFICADA'!$A$2:$A1007)*($AL$1='CAMAGUI DATA UNIFICADA'!$B$2:$B1007),0),MATCH(BA$2,'CAMAGUI DATA UNIFICADA'!$C$1:$T$1,0)),"")</f>
        <v>3.32808</v>
      </c>
      <c r="BB117" s="60">
        <f t="array" ref="BB117">IFERROR(INDEX('CAMAGUI DATA UNIFICADA'!$C$2:$T1007,MATCH(1,($A117='CAMAGUI DATA UNIFICADA'!$A$2:$A1007)*($AL$1='CAMAGUI DATA UNIFICADA'!$B$2:$B1007),0),MATCH(BB$2,'CAMAGUI DATA UNIFICADA'!$C$1:$T$1,0)),"")</f>
        <v>420.2169662</v>
      </c>
      <c r="BC117" s="140">
        <f t="array" ref="BC117">IFERROR(INDEX('CAMAGUI DATA UNIFICADA'!$C$2:$T1007,MATCH(1,($A117='CAMAGUI DATA UNIFICADA'!$A$2:$A1007)*($AL$1='CAMAGUI DATA UNIFICADA'!$B$2:$B1007),0),MATCH(BC$2,'CAMAGUI DATA UNIFICADA'!$C$1:$T$1,0)),"")</f>
        <v>-51.19575846</v>
      </c>
      <c r="BD117" s="138" t="str">
        <f t="array" ref="BD117">IFERROR(INDEX('CAMAGUI DATA UNIFICADA'!$C$2:$T1007,MATCH(1,($A117='CAMAGUI DATA UNIFICADA'!$A$2:$A1007)*($BD$1='CAMAGUI DATA UNIFICADA'!$B$2:$B1007),0),MATCH(BD$2,'CAMAGUI DATA UNIFICADA'!$C$1:$T$1,0)),"")</f>
        <v>CA4270325</v>
      </c>
      <c r="BE117" s="2">
        <f t="array" ref="BE117">IFERROR(INDEX('CAMAGUI DATA UNIFICADA'!$C$2:$T1007,MATCH(1,($A117='CAMAGUI DATA UNIFICADA'!$A$2:$A1007)*($BD$1='CAMAGUI DATA UNIFICADA'!$B$2:$B1007),0),MATCH(BE$2,'CAMAGUI DATA UNIFICADA'!$C$1:$T$1,0)),"")</f>
        <v>87.5</v>
      </c>
      <c r="BF117" s="2">
        <f t="array" ref="BF117">IFERROR(INDEX('CAMAGUI DATA UNIFICADA'!$C$2:$T1007,MATCH(1,($A117='CAMAGUI DATA UNIFICADA'!$A$2:$A1007)*($BD$1='CAMAGUI DATA UNIFICADA'!$B$2:$B1007),0),MATCH(BF$2,'CAMAGUI DATA UNIFICADA'!$C$1:$T$1,0)),"")</f>
        <v>274</v>
      </c>
      <c r="BG117" s="2" t="str">
        <f t="array" ref="BG117">IFERROR(INDEX('CAMAGUI DATA UNIFICADA'!$C$2:$T1007,MATCH(1,($A117='CAMAGUI DATA UNIFICADA'!$A$2:$A1007)*($BD$1='CAMAGUI DATA UNIFICADA'!$B$2:$B1007),0),MATCH(BG$2,'CAMAGUI DATA UNIFICADA'!$C$1:$T$1,0)),"")</f>
        <v>SKR NW#4</v>
      </c>
      <c r="BH117" s="139">
        <f t="array" ref="BH117">IFERROR(INDEX('CAMAGUI DATA UNIFICADA'!$C$2:$T1007,MATCH(1,($A117='CAMAGUI DATA UNIFICADA'!$A$2:$A1007)*($BD$1='CAMAGUI DATA UNIFICADA'!$B$2:$B1007),0),MATCH(BH$2,'CAMAGUI DATA UNIFICADA'!$C$1:$T$1,0)),"")</f>
        <v>368.256</v>
      </c>
      <c r="BI117" s="2">
        <f t="array" ref="BI117">IFERROR(INDEX('CAMAGUI DATA UNIFICADA'!$C$2:$T1007,MATCH(1,($A117='CAMAGUI DATA UNIFICADA'!$A$2:$A1007)*($BD$1='CAMAGUI DATA UNIFICADA'!$B$2:$B1007),0),MATCH(BI$2,'CAMAGUI DATA UNIFICADA'!$C$1:$T$1,0)),"")</f>
        <v>1.52</v>
      </c>
      <c r="BJ117" s="2">
        <f t="array" ref="BJ117">IFERROR(INDEX('CAMAGUI DATA UNIFICADA'!$C$2:$T1007,MATCH(1,($A117='CAMAGUI DATA UNIFICADA'!$A$2:$A1007)*($BD$1='CAMAGUI DATA UNIFICADA'!$B$2:$B1007),0),MATCH(BJ$2,'CAMAGUI DATA UNIFICADA'!$C$1:$T$1,0)),"")</f>
        <v>0</v>
      </c>
      <c r="BK117" s="33">
        <f t="array" ref="BK117">IFERROR(INDEX('CAMAGUI DATA UNIFICADA'!$C$2:$T1007,MATCH(1,($A117='CAMAGUI DATA UNIFICADA'!$A$2:$A1007)*($BD$1='CAMAGUI DATA UNIFICADA'!$B$2:$B1007),0),MATCH(BK$2,'CAMAGUI DATA UNIFICADA'!$C$1:$T$1,0)),"")</f>
        <v>13.13856</v>
      </c>
      <c r="BL117" s="60">
        <f t="array" ref="BL117">IFERROR(INDEX('CAMAGUI DATA UNIFICADA'!$C$2:$T1007,MATCH(1,($A117='CAMAGUI DATA UNIFICADA'!$A$2:$A1007)*($BD$1='CAMAGUI DATA UNIFICADA'!$B$2:$B1007),0),MATCH(BL$2,'CAMAGUI DATA UNIFICADA'!$C$1:$T$1,0)),"")</f>
        <v>438143.8261</v>
      </c>
      <c r="BM117" s="33" t="str">
        <f t="array" ref="BM117">IFERROR(INDEX('CAMAGUI DATA UNIFICADA'!$C$2:$T1007,MATCH(1,($A117='CAMAGUI DATA UNIFICADA'!$A$2:$A1007)*($BD$1='CAMAGUI DATA UNIFICADA'!$B$2:$B1007),0),MATCH(BM$2,'CAMAGUI DATA UNIFICADA'!$C$1:$T$1,0)),"")</f>
        <v/>
      </c>
      <c r="BN117" s="23">
        <f t="array" ref="BN117">IFERROR(INDEX('CAMAGUI DATA UNIFICADA'!$C$2:$T1007,MATCH(1,($A117='CAMAGUI DATA UNIFICADA'!$A$2:$A1007)*($BD$1='CAMAGUI DATA UNIFICADA'!$B$2:$B1007),0),MATCH(BN$2,'CAMAGUI DATA UNIFICADA'!$C$1:$T$1,0)),"")</f>
        <v>0.5476797826</v>
      </c>
      <c r="BO117" s="23">
        <f t="array" ref="BO117">IFERROR(INDEX('CAMAGUI DATA UNIFICADA'!$C$2:$T1007,MATCH(1,($A117='CAMAGUI DATA UNIFICADA'!$A$2:$A1007)*($BD$1='CAMAGUI DATA UNIFICADA'!$B$2:$B1007),0),MATCH(BO$2,'CAMAGUI DATA UNIFICADA'!$C$1:$T$1,0)),"")</f>
        <v>0.55</v>
      </c>
      <c r="BP117" s="60">
        <f t="array" ref="BP117">IFERROR(INDEX('CAMAGUI DATA UNIFICADA'!$C$2:$T1007,MATCH(1,($A117='CAMAGUI DATA UNIFICADA'!$A$2:$A1007)*($BD$1='CAMAGUI DATA UNIFICADA'!$B$2:$B1007),0),MATCH(BP$2,'CAMAGUI DATA UNIFICADA'!$C$1:$T$1,0)),"")</f>
        <v>91666.66667</v>
      </c>
      <c r="BQ117" s="2">
        <f t="array" ref="BQ117">IFERROR(INDEX('CAMAGUI DATA UNIFICADA'!$C$2:$T1007,MATCH(1,($A117='CAMAGUI DATA UNIFICADA'!$A$2:$A1007)*($BD$1='CAMAGUI DATA UNIFICADA'!$B$2:$B1007),0),MATCH(BQ$2,'CAMAGUI DATA UNIFICADA'!$C$1:$T$1,0)),"")</f>
        <v>2.5</v>
      </c>
      <c r="BR117" s="2">
        <f t="array" ref="BR117">IFERROR(INDEX('CAMAGUI DATA UNIFICADA'!$C$2:$T1007,MATCH(1,($A117='CAMAGUI DATA UNIFICADA'!$A$2:$A1007)*($BD$1='CAMAGUI DATA UNIFICADA'!$B$2:$B1007),0),MATCH(BR$2,'CAMAGUI DATA UNIFICADA'!$C$1:$T$1,0)),"")</f>
        <v>4.02</v>
      </c>
      <c r="BS117" s="33">
        <f t="array" ref="BS117">IFERROR(INDEX('CAMAGUI DATA UNIFICADA'!$C$2:$T1007,MATCH(1,($A117='CAMAGUI DATA UNIFICADA'!$A$2:$A1007)*($BD$1='CAMAGUI DATA UNIFICADA'!$B$2:$B1007),0),MATCH(BS$2,'CAMAGUI DATA UNIFICADA'!$C$1:$T$1,0)),"")</f>
        <v>8.49936</v>
      </c>
      <c r="BT117" s="60">
        <f t="array" ref="BT117">IFERROR(INDEX('CAMAGUI DATA UNIFICADA'!$C$2:$T1007,MATCH(1,($A117='CAMAGUI DATA UNIFICADA'!$A$2:$A1007)*($BD$1='CAMAGUI DATA UNIFICADA'!$B$2:$B1007),0),MATCH(BT$2,'CAMAGUI DATA UNIFICADA'!$C$1:$T$1,0)),"")</f>
        <v>185.9539407</v>
      </c>
      <c r="BU117" s="140">
        <f t="array" ref="BU117">IFERROR(INDEX('CAMAGUI DATA UNIFICADA'!$C$2:$T1007,MATCH(1,($A117='CAMAGUI DATA UNIFICADA'!$A$2:$A1007)*($BD$1='CAMAGUI DATA UNIFICADA'!$B$2:$B1007),0),MATCH(BU$2,'CAMAGUI DATA UNIFICADA'!$C$1:$T$1,0)),"")</f>
        <v>24.61348517</v>
      </c>
      <c r="BV117" s="138" t="str">
        <f t="array" ref="BV117">IFERROR(INDEX('CAMAGUI DATA UNIFICADA'!$C$2:$T1007,MATCH(1,($A117='CAMAGUI DATA UNIFICADA'!$A$2:$A1007)*($BV$1='CAMAGUI DATA UNIFICADA'!$B$2:$B1007),0),MATCH(BV$2,'CAMAGUI DATA UNIFICADA'!$C$1:$T$1,0)),"")</f>
        <v>CA5270325</v>
      </c>
      <c r="BW117" s="2">
        <f t="array" ref="BW117">IFERROR(INDEX('CAMAGUI DATA UNIFICADA'!$C$2:$T1007,MATCH(1,($A117='CAMAGUI DATA UNIFICADA'!$A$2:$A1007)*($BV$1='CAMAGUI DATA UNIFICADA'!$B$2:$B1007),0),MATCH(BW$2,'CAMAGUI DATA UNIFICADA'!$C$1:$T$1,0)),"")</f>
        <v>75</v>
      </c>
      <c r="BX117" s="2">
        <f t="array" ref="BX117">IFERROR(INDEX('CAMAGUI DATA UNIFICADA'!$C$2:$T1007,MATCH(1,($A117='CAMAGUI DATA UNIFICADA'!$A$2:$A1007)*($BV$1='CAMAGUI DATA UNIFICADA'!$B$2:$B1007),0),MATCH(BX$2,'CAMAGUI DATA UNIFICADA'!$C$1:$T$1,0)),"")</f>
        <v>224</v>
      </c>
      <c r="BY117" s="2" t="str">
        <f t="array" ref="BY117">IFERROR(INDEX('CAMAGUI DATA UNIFICADA'!$C$2:$T1007,MATCH(1,($A117='CAMAGUI DATA UNIFICADA'!$A$2:$A1007)*($BV$1='CAMAGUI DATA UNIFICADA'!$B$2:$B1007),0),MATCH(BY$2,'CAMAGUI DATA UNIFICADA'!$C$1:$T$1,0)),"")</f>
        <v>SKR NW#4</v>
      </c>
      <c r="BZ117" s="139">
        <f t="array" ref="BZ117">IFERROR(INDEX('CAMAGUI DATA UNIFICADA'!$C$2:$T1007,MATCH(1,($A117='CAMAGUI DATA UNIFICADA'!$A$2:$A1007)*($BV$1='CAMAGUI DATA UNIFICADA'!$B$2:$B1007),0),MATCH(BZ$2,'CAMAGUI DATA UNIFICADA'!$C$1:$T$1,0)),"")</f>
        <v>301.056</v>
      </c>
      <c r="CA117" s="2">
        <f t="array" ref="CA117">IFERROR(INDEX('CAMAGUI DATA UNIFICADA'!$C$2:$T1007,MATCH(1,($A117='CAMAGUI DATA UNIFICADA'!$A$2:$A1007)*($BV$1='CAMAGUI DATA UNIFICADA'!$B$2:$B1007),0),MATCH(CA$2,'CAMAGUI DATA UNIFICADA'!$C$1:$T$1,0)),"")</f>
        <v>1.79</v>
      </c>
      <c r="CB117" s="2">
        <f t="array" ref="CB117">IFERROR(INDEX('CAMAGUI DATA UNIFICADA'!$C$2:$T1007,MATCH(1,($A117='CAMAGUI DATA UNIFICADA'!$A$2:$A1007)*($BV$1='CAMAGUI DATA UNIFICADA'!$B$2:$B1007),0),MATCH(CB$2,'CAMAGUI DATA UNIFICADA'!$C$1:$T$1,0)),"")</f>
        <v>0</v>
      </c>
      <c r="CC117" s="33">
        <f t="array" ref="CC117">IFERROR(INDEX('CAMAGUI DATA UNIFICADA'!$C$2:$T1007,MATCH(1,($A117='CAMAGUI DATA UNIFICADA'!$A$2:$A1007)*($BV$1='CAMAGUI DATA UNIFICADA'!$B$2:$B1007),0),MATCH(CC$2,'CAMAGUI DATA UNIFICADA'!$C$1:$T$1,0)),"")</f>
        <v>12.63312</v>
      </c>
      <c r="CD117" s="60">
        <f t="array" ref="CD117">IFERROR(INDEX('CAMAGUI DATA UNIFICADA'!$C$2:$T1007,MATCH(1,($A117='CAMAGUI DATA UNIFICADA'!$A$2:$A1007)*($BV$1='CAMAGUI DATA UNIFICADA'!$B$2:$B1007),0),MATCH(CD$2,'CAMAGUI DATA UNIFICADA'!$C$1:$T$1,0)),"")</f>
        <v>331663.4477</v>
      </c>
      <c r="CE117" s="33" t="str">
        <f t="array" ref="CE117">IFERROR(INDEX('CAMAGUI DATA UNIFICADA'!$C$2:$T1007,MATCH(1,($A117='CAMAGUI DATA UNIFICADA'!$A$2:$A1007)*($BV$1='CAMAGUI DATA UNIFICADA'!$B$2:$B1007),0),MATCH(CE$2,'CAMAGUI DATA UNIFICADA'!$C$1:$T$1,0)),"")</f>
        <v/>
      </c>
      <c r="CF117" s="23">
        <f t="array" ref="CF117">IFERROR(INDEX('CAMAGUI DATA UNIFICADA'!$C$2:$T1007,MATCH(1,($A117='CAMAGUI DATA UNIFICADA'!$A$2:$A1007)*($BV$1='CAMAGUI DATA UNIFICADA'!$B$2:$B1007),0),MATCH(CF$2,'CAMAGUI DATA UNIFICADA'!$C$1:$T$1,0)),"")</f>
        <v>0.4574668244</v>
      </c>
      <c r="CG117" s="23">
        <f t="array" ref="CG117">IFERROR(INDEX('CAMAGUI DATA UNIFICADA'!$C$2:$T1007,MATCH(1,($A117='CAMAGUI DATA UNIFICADA'!$A$2:$A1007)*($BV$1='CAMAGUI DATA UNIFICADA'!$B$2:$B1007),0),MATCH(CG$2,'CAMAGUI DATA UNIFICADA'!$C$1:$T$1,0)),"")</f>
        <v>0.55</v>
      </c>
      <c r="CH117" s="60">
        <f t="array" ref="CH117">IFERROR(INDEX('CAMAGUI DATA UNIFICADA'!$C$2:$T1007,MATCH(1,($A117='CAMAGUI DATA UNIFICADA'!$A$2:$A1007)*($BV$1='CAMAGUI DATA UNIFICADA'!$B$2:$B1007),0),MATCH(CH$2,'CAMAGUI DATA UNIFICADA'!$C$1:$T$1,0)),"")</f>
        <v>94940.47619</v>
      </c>
      <c r="CI117" s="2">
        <f t="array" ref="CI117">IFERROR(INDEX('CAMAGUI DATA UNIFICADA'!$C$2:$T1007,MATCH(1,($A117='CAMAGUI DATA UNIFICADA'!$A$2:$A1007)*($BV$1='CAMAGUI DATA UNIFICADA'!$B$2:$B1007),0),MATCH(CI$2,'CAMAGUI DATA UNIFICADA'!$C$1:$T$1,0)),"")</f>
        <v>2.5</v>
      </c>
      <c r="CJ117" s="2">
        <f t="array" ref="CJ117">IFERROR(INDEX('CAMAGUI DATA UNIFICADA'!$C$2:$T1007,MATCH(1,($A117='CAMAGUI DATA UNIFICADA'!$A$2:$A1007)*($BV$1='CAMAGUI DATA UNIFICADA'!$B$2:$B1007),0),MATCH(CJ$2,'CAMAGUI DATA UNIFICADA'!$C$1:$T$1,0)),"")</f>
        <v>4.29</v>
      </c>
      <c r="CK117" s="33">
        <f t="array" ref="CK117">IFERROR(INDEX('CAMAGUI DATA UNIFICADA'!$C$2:$T1007,MATCH(1,($A117='CAMAGUI DATA UNIFICADA'!$A$2:$A1007)*($BV$1='CAMAGUI DATA UNIFICADA'!$B$2:$B1007),0),MATCH(CK$2,'CAMAGUI DATA UNIFICADA'!$C$1:$T$1,0)),"")</f>
        <v>8.22072</v>
      </c>
      <c r="CL117" s="60">
        <f t="array" ref="CL117">IFERROR(INDEX('CAMAGUI DATA UNIFICADA'!$C$2:$T1007,MATCH(1,($A117='CAMAGUI DATA UNIFICADA'!$A$2:$A1007)*($BV$1='CAMAGUI DATA UNIFICADA'!$B$2:$B1007),0),MATCH(CL$2,'CAMAGUI DATA UNIFICADA'!$C$1:$T$1,0)),"")</f>
        <v>173.3225904</v>
      </c>
      <c r="CM117" s="140">
        <f t="array" ref="CM117">IFERROR(INDEX('CAMAGUI DATA UNIFICADA'!$C$2:$T1007,MATCH(1,($A117='CAMAGUI DATA UNIFICADA'!$A$2:$A1007)*($BV$1='CAMAGUI DATA UNIFICADA'!$B$2:$B1007),0),MATCH(CM$2,'CAMAGUI DATA UNIFICADA'!$C$1:$T$1,0)),"")</f>
        <v>24.5806476</v>
      </c>
      <c r="CN117" s="138" t="str">
        <f t="array" ref="CN117">IFERROR(INDEX('CAMAGUI DATA UNIFICADA'!$C$2:$T1007,MATCH(1,($A117='CAMAGUI DATA UNIFICADA'!$A$2:$A1007)*($CN$1='CAMAGUI DATA UNIFICADA'!$B$2:$B1007),0),MATCH(CN$2,'CAMAGUI DATA UNIFICADA'!$C$1:$T$1,0)),"")</f>
        <v>CA6270325</v>
      </c>
      <c r="CO117" s="2">
        <f t="array" ref="CO117">IFERROR(INDEX('CAMAGUI DATA UNIFICADA'!$C$2:$T1007,MATCH(1,($A117='CAMAGUI DATA UNIFICADA'!$A$2:$A1007)*($CN$1='CAMAGUI DATA UNIFICADA'!$B$2:$B1007),0),MATCH(CO$2,'CAMAGUI DATA UNIFICADA'!$C$1:$T$1,0)),"")</f>
        <v>100</v>
      </c>
      <c r="CP117" s="2">
        <f t="array" ref="CP117">IFERROR(INDEX('CAMAGUI DATA UNIFICADA'!$C$2:$T1007,MATCH(1,($A117='CAMAGUI DATA UNIFICADA'!$A$2:$A1007)*($CN$1='CAMAGUI DATA UNIFICADA'!$B$2:$B1007),0),MATCH(CP$2,'CAMAGUI DATA UNIFICADA'!$C$1:$T$1,0)),"")</f>
        <v>324</v>
      </c>
      <c r="CQ117" s="2" t="str">
        <f t="array" ref="CQ117">IFERROR(INDEX('CAMAGUI DATA UNIFICADA'!$C$2:$T1007,MATCH(1,($A117='CAMAGUI DATA UNIFICADA'!$A$2:$A1007)*($CN$1='CAMAGUI DATA UNIFICADA'!$B$2:$B1007),0),MATCH(CQ$2,'CAMAGUI DATA UNIFICADA'!$C$1:$T$1,0)),"")</f>
        <v>SKR NW#4</v>
      </c>
      <c r="CR117" s="139">
        <f t="array" ref="CR117">IFERROR(INDEX('CAMAGUI DATA UNIFICADA'!$C$2:$T1007,MATCH(1,($A117='CAMAGUI DATA UNIFICADA'!$A$2:$A1007)*($CN$1='CAMAGUI DATA UNIFICADA'!$B$2:$B1007),0),MATCH(CR$2,'CAMAGUI DATA UNIFICADA'!$C$1:$T$1,0)),"")</f>
        <v>435.456</v>
      </c>
      <c r="CS117" s="2">
        <f t="array" ref="CS117">IFERROR(INDEX('CAMAGUI DATA UNIFICADA'!$C$2:$T1007,MATCH(1,($A117='CAMAGUI DATA UNIFICADA'!$A$2:$A1007)*($CN$1='CAMAGUI DATA UNIFICADA'!$B$2:$B1007),0),MATCH(CS$2,'CAMAGUI DATA UNIFICADA'!$C$1:$T$1,0)),"")</f>
        <v>1.9</v>
      </c>
      <c r="CT117" s="2">
        <f t="array" ref="CT117">IFERROR(INDEX('CAMAGUI DATA UNIFICADA'!$C$2:$T1007,MATCH(1,($A117='CAMAGUI DATA UNIFICADA'!$A$2:$A1007)*($CN$1='CAMAGUI DATA UNIFICADA'!$B$2:$B1007),0),MATCH(CT$2,'CAMAGUI DATA UNIFICADA'!$C$1:$T$1,0)),"")</f>
        <v>0</v>
      </c>
      <c r="CU117" s="33">
        <f t="array" ref="CU117">IFERROR(INDEX('CAMAGUI DATA UNIFICADA'!$C$2:$T1007,MATCH(1,($A117='CAMAGUI DATA UNIFICADA'!$A$2:$A1007)*($CN$1='CAMAGUI DATA UNIFICADA'!$B$2:$B1007),0),MATCH(CU$2,'CAMAGUI DATA UNIFICADA'!$C$1:$T$1,0)),"")</f>
        <v>12.4272</v>
      </c>
      <c r="CV117" s="60">
        <f t="array" ref="CV117">IFERROR(INDEX('CAMAGUI DATA UNIFICADA'!$C$2:$T1007,MATCH(1,($A117='CAMAGUI DATA UNIFICADA'!$A$2:$A1007)*($CN$1='CAMAGUI DATA UNIFICADA'!$B$2:$B1007),0),MATCH(CV$2,'CAMAGUI DATA UNIFICADA'!$C$1:$T$1,0)),"")</f>
        <v>423519.2074</v>
      </c>
      <c r="CW117" s="33" t="str">
        <f t="array" ref="CW117">IFERROR(INDEX('CAMAGUI DATA UNIFICADA'!$C$2:$T1007,MATCH(1,($A117='CAMAGUI DATA UNIFICADA'!$A$2:$A1007)*($CN$1='CAMAGUI DATA UNIFICADA'!$B$2:$B1007),0),MATCH(CW$2,'CAMAGUI DATA UNIFICADA'!$C$1:$T$1,0)),"")</f>
        <v/>
      </c>
      <c r="CX117" s="23">
        <f t="array" ref="CX117">IFERROR(INDEX('CAMAGUI DATA UNIFICADA'!$C$2:$T1007,MATCH(1,($A117='CAMAGUI DATA UNIFICADA'!$A$2:$A1007)*($CN$1='CAMAGUI DATA UNIFICADA'!$B$2:$B1007),0),MATCH(CX$2,'CAMAGUI DATA UNIFICADA'!$C$1:$T$1,0)),"")</f>
        <v>0.338815366</v>
      </c>
      <c r="CY117" s="23">
        <f t="array" ref="CY117">IFERROR(INDEX('CAMAGUI DATA UNIFICADA'!$C$2:$T1007,MATCH(1,($A117='CAMAGUI DATA UNIFICADA'!$A$2:$A1007)*($CN$1='CAMAGUI DATA UNIFICADA'!$B$2:$B1007),0),MATCH(CY$2,'CAMAGUI DATA UNIFICADA'!$C$1:$T$1,0)),"")</f>
        <v>0.55</v>
      </c>
      <c r="CZ117" s="60">
        <f t="array" ref="CZ117">IFERROR(INDEX('CAMAGUI DATA UNIFICADA'!$C$2:$T1007,MATCH(1,($A117='CAMAGUI DATA UNIFICADA'!$A$2:$A1007)*($CN$1='CAMAGUI DATA UNIFICADA'!$B$2:$B1007),0),MATCH(CZ$2,'CAMAGUI DATA UNIFICADA'!$C$1:$T$1,0)),"")</f>
        <v>78571.42857</v>
      </c>
      <c r="DA117" s="2">
        <f t="array" ref="DA117">IFERROR(INDEX('CAMAGUI DATA UNIFICADA'!$C$2:$T1007,MATCH(1,($A117='CAMAGUI DATA UNIFICADA'!$A$2:$A1007)*($CN$1='CAMAGUI DATA UNIFICADA'!$B$2:$B1007),0),MATCH(DA$2,'CAMAGUI DATA UNIFICADA'!$C$1:$T$1,0)),"")</f>
        <v>2.5</v>
      </c>
      <c r="DB117" s="2">
        <f t="array" ref="DB117">IFERROR(INDEX('CAMAGUI DATA UNIFICADA'!$C$2:$T1007,MATCH(1,($A117='CAMAGUI DATA UNIFICADA'!$A$2:$A1007)*($CN$1='CAMAGUI DATA UNIFICADA'!$B$2:$B1007),0),MATCH(DB$2,'CAMAGUI DATA UNIFICADA'!$C$1:$T$1,0)),"")</f>
        <v>4.4</v>
      </c>
      <c r="DC117" s="33">
        <f t="array" ref="DC117">IFERROR(INDEX('CAMAGUI DATA UNIFICADA'!$C$2:$T1007,MATCH(1,($A117='CAMAGUI DATA UNIFICADA'!$A$2:$A1007)*($CN$1='CAMAGUI DATA UNIFICADA'!$B$2:$B1007),0),MATCH(DC$2,'CAMAGUI DATA UNIFICADA'!$C$1:$T$1,0)),"")</f>
        <v>8.1072</v>
      </c>
      <c r="DD117" s="60">
        <f t="array" ref="DD117">IFERROR(INDEX('CAMAGUI DATA UNIFICADA'!$C$2:$T1007,MATCH(1,($A117='CAMAGUI DATA UNIFICADA'!$A$2:$A1007)*($CN$1='CAMAGUI DATA UNIFICADA'!$B$2:$B1007),0),MATCH(DD$2,'CAMAGUI DATA UNIFICADA'!$C$1:$T$1,0)),"")</f>
        <v>301.7995184</v>
      </c>
      <c r="DE117" s="140">
        <f t="array" ref="DE117">IFERROR(INDEX('CAMAGUI DATA UNIFICADA'!$C$2:$T1007,MATCH(1,($A117='CAMAGUI DATA UNIFICADA'!$A$2:$A1007)*($CN$1='CAMAGUI DATA UNIFICADA'!$B$2:$B1007),0),MATCH(DE$2,'CAMAGUI DATA UNIFICADA'!$C$1:$T$1,0)),"")</f>
        <v>50.4498796</v>
      </c>
      <c r="DF117" s="138" t="str">
        <f t="array" ref="DF117">IFERROR(INDEX('CAMAGUI DATA UNIFICADA'!$C$2:$T1007,MATCH(1,($A117='CAMAGUI DATA UNIFICADA'!$A$2:$A1007)*($DF$1='CAMAGUI DATA UNIFICADA'!$B$2:$B1007),0),MATCH(DF$2,'CAMAGUI DATA UNIFICADA'!$C$1:$T$1,0)),"")</f>
        <v/>
      </c>
      <c r="DG117" s="2" t="str">
        <f t="array" ref="DG117">IFERROR(INDEX('CAMAGUI DATA UNIFICADA'!$C$2:$T1007,MATCH(1,($A117='CAMAGUI DATA UNIFICADA'!$A$2:$A1007)*($DF$1='CAMAGUI DATA UNIFICADA'!$B$2:$B1007),0),MATCH(DG$2,'CAMAGUI DATA UNIFICADA'!$C$1:$T$1,0)),"")</f>
        <v/>
      </c>
      <c r="DH117" s="2" t="str">
        <f t="array" ref="DH117">IFERROR(INDEX('CAMAGUI DATA UNIFICADA'!$C$2:$T1007,MATCH(1,($A117='CAMAGUI DATA UNIFICADA'!$A$2:$A1007)*($DF$1='CAMAGUI DATA UNIFICADA'!$B$2:$B1007),0),MATCH(DH$2,'CAMAGUI DATA UNIFICADA'!$C$1:$T$1,0)),"")</f>
        <v/>
      </c>
      <c r="DI117" s="2" t="str">
        <f t="array" ref="DI117">IFERROR(INDEX('CAMAGUI DATA UNIFICADA'!$C$2:$T1007,MATCH(1,($A117='CAMAGUI DATA UNIFICADA'!$A$2:$A1007)*($DF$1='CAMAGUI DATA UNIFICADA'!$B$2:$B1007),0),MATCH(DI$2,'CAMAGUI DATA UNIFICADA'!$C$1:$T$1,0)),"")</f>
        <v/>
      </c>
      <c r="DJ117" s="139" t="str">
        <f t="array" ref="DJ117">IFERROR(INDEX('CAMAGUI DATA UNIFICADA'!$C$2:$T1007,MATCH(1,($A117='CAMAGUI DATA UNIFICADA'!$A$2:$A1007)*($DF$1='CAMAGUI DATA UNIFICADA'!$B$2:$B1007),0),MATCH(DJ$2,'CAMAGUI DATA UNIFICADA'!$C$1:$T$1,0)),"")</f>
        <v/>
      </c>
      <c r="DK117" s="2" t="str">
        <f t="array" ref="DK117">IFERROR(INDEX('CAMAGUI DATA UNIFICADA'!$C$2:$T1007,MATCH(1,($A117='CAMAGUI DATA UNIFICADA'!$A$2:$A1007)*($DF$1='CAMAGUI DATA UNIFICADA'!$B$2:$B1007),0),MATCH(DK$2,'CAMAGUI DATA UNIFICADA'!$C$1:$T$1,0)),"")</f>
        <v/>
      </c>
      <c r="DL117" s="2" t="str">
        <f t="array" ref="DL117">IFERROR(INDEX('CAMAGUI DATA UNIFICADA'!$C$2:$T1007,MATCH(1,($A117='CAMAGUI DATA UNIFICADA'!$A$2:$A1007)*($DF$1='CAMAGUI DATA UNIFICADA'!$B$2:$B1007),0),MATCH(DL$2,'CAMAGUI DATA UNIFICADA'!$C$1:$T$1,0)),"")</f>
        <v/>
      </c>
      <c r="DM117" s="33" t="str">
        <f t="array" ref="DM117">IFERROR(INDEX('CAMAGUI DATA UNIFICADA'!$C$2:$T1007,MATCH(1,($A117='CAMAGUI DATA UNIFICADA'!$A$2:$A1007)*($DF$1='CAMAGUI DATA UNIFICADA'!$B$2:$B1007),0),MATCH(DM$2,'CAMAGUI DATA UNIFICADA'!$C$1:$T$1,0)),"")</f>
        <v/>
      </c>
      <c r="DN117" s="60" t="str">
        <f t="array" ref="DN117">IFERROR(INDEX('CAMAGUI DATA UNIFICADA'!$C$2:$T1007,MATCH(1,($A117='CAMAGUI DATA UNIFICADA'!$A$2:$A1007)*($DF$1='CAMAGUI DATA UNIFICADA'!$B$2:$B1007),0),MATCH(DN$2,'CAMAGUI DATA UNIFICADA'!$C$1:$T$1,0)),"")</f>
        <v/>
      </c>
      <c r="DO117" s="33" t="str">
        <f t="array" ref="DO117">IFERROR(INDEX('CAMAGUI DATA UNIFICADA'!$C$2:$T1007,MATCH(1,($A117='CAMAGUI DATA UNIFICADA'!$A$2:$A1007)*($DF$1='CAMAGUI DATA UNIFICADA'!$B$2:$B1007),0),MATCH(DO$2,'CAMAGUI DATA UNIFICADA'!$C$1:$T$1,0)),"")</f>
        <v/>
      </c>
      <c r="DP117" s="23" t="str">
        <f t="array" ref="DP117">IFERROR(INDEX('CAMAGUI DATA UNIFICADA'!$C$2:$T1007,MATCH(1,($A117='CAMAGUI DATA UNIFICADA'!$A$2:$A1007)*($DF$1='CAMAGUI DATA UNIFICADA'!$B$2:$B1007),0),MATCH(DP$2,'CAMAGUI DATA UNIFICADA'!$C$1:$T$1,0)),"")</f>
        <v/>
      </c>
      <c r="DQ117" s="23" t="str">
        <f t="array" ref="DQ117">IFERROR(INDEX('CAMAGUI DATA UNIFICADA'!$C$2:$T1007,MATCH(1,($A117='CAMAGUI DATA UNIFICADA'!$A$2:$A1007)*($DF$1='CAMAGUI DATA UNIFICADA'!$B$2:$B1007),0),MATCH(DQ$2,'CAMAGUI DATA UNIFICADA'!$C$1:$T$1,0)),"")</f>
        <v/>
      </c>
      <c r="DR117" s="2" t="str">
        <f t="array" ref="DR117">IFERROR(INDEX('CAMAGUI DATA UNIFICADA'!$C$2:$T1007,MATCH(1,($A117='CAMAGUI DATA UNIFICADA'!$A$2:$A1007)*($DF$1='CAMAGUI DATA UNIFICADA'!$B$2:$B1007),0),MATCH(DR$2,'CAMAGUI DATA UNIFICADA'!$C$1:$T$1,0)),"")</f>
        <v/>
      </c>
      <c r="DS117" s="2" t="str">
        <f t="array" ref="DS117">IFERROR(INDEX('CAMAGUI DATA UNIFICADA'!$C$2:$T1007,MATCH(1,($A117='CAMAGUI DATA UNIFICADA'!$A$2:$A1007)*($DF$1='CAMAGUI DATA UNIFICADA'!$B$2:$B1007),0),MATCH(DS$2,'CAMAGUI DATA UNIFICADA'!$C$1:$T$1,0)),"")</f>
        <v/>
      </c>
      <c r="DT117" s="2" t="str">
        <f t="array" ref="DT117">IFERROR(INDEX('CAMAGUI DATA UNIFICADA'!$C$2:$T1007,MATCH(1,($A117='CAMAGUI DATA UNIFICADA'!$A$2:$A1007)*($DF$1='CAMAGUI DATA UNIFICADA'!$B$2:$B1007),0),MATCH(DT$2,'CAMAGUI DATA UNIFICADA'!$C$1:$T$1,0)),"")</f>
        <v/>
      </c>
      <c r="DU117" s="33" t="str">
        <f t="array" ref="DU117">IFERROR(INDEX('CAMAGUI DATA UNIFICADA'!$C$2:$T1007,MATCH(1,($A117='CAMAGUI DATA UNIFICADA'!$A$2:$A1007)*($DF$1='CAMAGUI DATA UNIFICADA'!$B$2:$B1007),0),MATCH(DU$2,'CAMAGUI DATA UNIFICADA'!$C$1:$T$1,0)),"")</f>
        <v/>
      </c>
      <c r="DV117" s="60" t="str">
        <f t="array" ref="DV117">IFERROR(INDEX('CAMAGUI DATA UNIFICADA'!$C$2:$T1007,MATCH(1,($A117='CAMAGUI DATA UNIFICADA'!$A$2:$A1007)*($DF$1='CAMAGUI DATA UNIFICADA'!$B$2:$B1007),0),MATCH(DV$2,'CAMAGUI DATA UNIFICADA'!$C$1:$T$1,0)),"")</f>
        <v/>
      </c>
      <c r="DW117" s="140" t="str">
        <f t="array" ref="DW117">IFERROR(INDEX('CAMAGUI DATA UNIFICADA'!$C$2:$T1007,MATCH(1,($A117='CAMAGUI DATA UNIFICADA'!$A$2:$A1007)*($DF$1='CAMAGUI DATA UNIFICADA'!$B$2:$B1007),0),MATCH(DW$2,'CAMAGUI DATA UNIFICADA'!$C$1:$T$1,0)),"")</f>
        <v/>
      </c>
      <c r="DX117" s="144" t="str">
        <f t="array" ref="DX117">IFERROR(INDEX('CAMAGUI DATA UNIFICADA'!$C$2:$T1007,MATCH(1,($A117='CAMAGUI DATA UNIFICADA'!$A$2:$A1007)*($DX$1='CAMAGUI DATA UNIFICADA'!$B$2:$B1007),0),MATCH(DX$2,'CAMAGUI DATA UNIFICADA'!$C$1:$T$1,0)),"")</f>
        <v/>
      </c>
      <c r="DY117" s="60" t="str">
        <f t="array" ref="DY117">IFERROR(INDEX('CAMAGUI DATA UNIFICADA'!$C$2:$T1007,MATCH(1,($A117='CAMAGUI DATA UNIFICADA'!$A$2:$A1007)*($DX$1='CAMAGUI DATA UNIFICADA'!$B$2:$B1007),0),MATCH(DY$2,'CAMAGUI DATA UNIFICADA'!$C$1:$T$1,0)),"")</f>
        <v/>
      </c>
      <c r="DZ117" s="60" t="str">
        <f t="array" ref="DZ117">IFERROR(INDEX('CAMAGUI DATA UNIFICADA'!$C$2:$T1007,MATCH(1,($A117='CAMAGUI DATA UNIFICADA'!$A$2:$A1007)*($DX$1='CAMAGUI DATA UNIFICADA'!$B$2:$B1007),0),MATCH(DZ$2,'CAMAGUI DATA UNIFICADA'!$C$1:$T$1,0)),"")</f>
        <v/>
      </c>
      <c r="EA117" s="60" t="str">
        <f t="array" ref="EA117">IFERROR(INDEX('CAMAGUI DATA UNIFICADA'!$C$2:$T1007,MATCH(1,($A117='CAMAGUI DATA UNIFICADA'!$A$2:$A1007)*($DX$1='CAMAGUI DATA UNIFICADA'!$B$2:$B1007),0),MATCH(EA$2,'CAMAGUI DATA UNIFICADA'!$C$1:$T$1,0)),"")</f>
        <v/>
      </c>
      <c r="EB117" s="60" t="str">
        <f t="array" ref="EB117">IFERROR(INDEX('CAMAGUI DATA UNIFICADA'!$C$2:$T1007,MATCH(1,($A117='CAMAGUI DATA UNIFICADA'!$A$2:$A1007)*($DX$1='CAMAGUI DATA UNIFICADA'!$B$2:$B1007),0),MATCH(EB$2,'CAMAGUI DATA UNIFICADA'!$C$1:$T$1,0)),"")</f>
        <v/>
      </c>
      <c r="EC117" s="60" t="str">
        <f t="array" ref="EC117">IFERROR(INDEX('CAMAGUI DATA UNIFICADA'!$C$2:$T1007,MATCH(1,($A117='CAMAGUI DATA UNIFICADA'!$A$2:$A1007)*($DX$1='CAMAGUI DATA UNIFICADA'!$B$2:$B1007),0),MATCH(EC$2,'CAMAGUI DATA UNIFICADA'!$C$1:$T$1,0)),"")</f>
        <v/>
      </c>
      <c r="ED117" s="60" t="str">
        <f t="array" ref="ED117">IFERROR(INDEX('CAMAGUI DATA UNIFICADA'!$C$2:$T1007,MATCH(1,($A117='CAMAGUI DATA UNIFICADA'!$A$2:$A1007)*($DX$1='CAMAGUI DATA UNIFICADA'!$B$2:$B1007),0),MATCH(ED$2,'CAMAGUI DATA UNIFICADA'!$C$1:$T$1,0)),"")</f>
        <v/>
      </c>
      <c r="EE117" s="60" t="str">
        <f t="array" ref="EE117">IFERROR(INDEX('CAMAGUI DATA UNIFICADA'!$C$2:$T1007,MATCH(1,($A117='CAMAGUI DATA UNIFICADA'!$A$2:$A1007)*($DX$1='CAMAGUI DATA UNIFICADA'!$B$2:$B1007),0),MATCH(EE$2,'CAMAGUI DATA UNIFICADA'!$C$1:$T$1,0)),"")</f>
        <v/>
      </c>
      <c r="EF117" s="60" t="str">
        <f t="array" ref="EF117">IFERROR(INDEX('CAMAGUI DATA UNIFICADA'!$C$2:$T1007,MATCH(1,($A117='CAMAGUI DATA UNIFICADA'!$A$2:$A1007)*($DX$1='CAMAGUI DATA UNIFICADA'!$B$2:$B1007),0),MATCH(EF$2,'CAMAGUI DATA UNIFICADA'!$C$1:$T$1,0)),"")</f>
        <v/>
      </c>
      <c r="EG117" s="60" t="str">
        <f t="array" ref="EG117">IFERROR(INDEX('CAMAGUI DATA UNIFICADA'!$C$2:$T1007,MATCH(1,($A117='CAMAGUI DATA UNIFICADA'!$A$2:$A1007)*($DX$1='CAMAGUI DATA UNIFICADA'!$B$2:$B1007),0),MATCH(EG$2,'CAMAGUI DATA UNIFICADA'!$C$1:$T$1,0)),"")</f>
        <v/>
      </c>
      <c r="EH117" s="60" t="str">
        <f t="array" ref="EH117">IFERROR(INDEX('CAMAGUI DATA UNIFICADA'!$C$2:$T1007,MATCH(1,($A117='CAMAGUI DATA UNIFICADA'!$A$2:$A1007)*($DX$1='CAMAGUI DATA UNIFICADA'!$B$2:$B1007),0),MATCH(EH$2,'CAMAGUI DATA UNIFICADA'!$C$1:$T$1,0)),"")</f>
        <v/>
      </c>
      <c r="EI117" s="60" t="str">
        <f t="array" ref="EI117">IFERROR(INDEX('CAMAGUI DATA UNIFICADA'!$C$2:$T1007,MATCH(1,($A117='CAMAGUI DATA UNIFICADA'!$A$2:$A1007)*($DX$1='CAMAGUI DATA UNIFICADA'!$B$2:$B1007),0),MATCH(EI$2,'CAMAGUI DATA UNIFICADA'!$C$1:$T$1,0)),"")</f>
        <v/>
      </c>
      <c r="EJ117" s="60" t="str">
        <f t="array" ref="EJ117">IFERROR(INDEX('CAMAGUI DATA UNIFICADA'!$C$2:$T1007,MATCH(1,($A117='CAMAGUI DATA UNIFICADA'!$A$2:$A1007)*($DX$1='CAMAGUI DATA UNIFICADA'!$B$2:$B1007),0),MATCH(EJ$2,'CAMAGUI DATA UNIFICADA'!$C$1:$T$1,0)),"")</f>
        <v/>
      </c>
      <c r="EK117" s="60" t="str">
        <f t="array" ref="EK117">IFERROR(INDEX('CAMAGUI DATA UNIFICADA'!$C$2:$T1007,MATCH(1,($A117='CAMAGUI DATA UNIFICADA'!$A$2:$A1007)*($DX$1='CAMAGUI DATA UNIFICADA'!$B$2:$B1007),0),MATCH(EK$2,'CAMAGUI DATA UNIFICADA'!$C$1:$T$1,0)),"")</f>
        <v/>
      </c>
      <c r="EL117" s="60" t="str">
        <f t="array" ref="EL117">IFERROR(INDEX('CAMAGUI DATA UNIFICADA'!$C$2:$T1007,MATCH(1,($A117='CAMAGUI DATA UNIFICADA'!$A$2:$A1007)*($DX$1='CAMAGUI DATA UNIFICADA'!$B$2:$B1007),0),MATCH(EL$2,'CAMAGUI DATA UNIFICADA'!$C$1:$T$1,0)),"")</f>
        <v/>
      </c>
      <c r="EM117" s="60" t="str">
        <f t="array" ref="EM117">IFERROR(INDEX('CAMAGUI DATA UNIFICADA'!$C$2:$T1007,MATCH(1,($A117='CAMAGUI DATA UNIFICADA'!$A$2:$A1007)*($DX$1='CAMAGUI DATA UNIFICADA'!$B$2:$B1007),0),MATCH(EM$2,'CAMAGUI DATA UNIFICADA'!$C$1:$T$1,0)),"")</f>
        <v/>
      </c>
      <c r="EN117" s="60" t="str">
        <f t="array" ref="EN117">IFERROR(INDEX('CAMAGUI DATA UNIFICADA'!$C$2:$T1007,MATCH(1,($A117='CAMAGUI DATA UNIFICADA'!$A$2:$A1007)*($DX$1='CAMAGUI DATA UNIFICADA'!$B$2:$B1007),0),MATCH(EN$2,'CAMAGUI DATA UNIFICADA'!$C$1:$T$1,0)),"")</f>
        <v/>
      </c>
      <c r="EO117" s="140" t="str">
        <f t="array" ref="EO117">IFERROR(INDEX('CAMAGUI DATA UNIFICADA'!$C$2:$T1007,MATCH(1,($A117='CAMAGUI DATA UNIFICADA'!$A$2:$A1007)*($DX$1='CAMAGUI DATA UNIFICADA'!$B$2:$B1007),0),MATCH(EO$2,'CAMAGUI DATA UNIFICADA'!$C$1:$T$1,0)),"")</f>
        <v/>
      </c>
    </row>
    <row r="118">
      <c r="A118" s="137">
        <v>45754.0</v>
      </c>
      <c r="B118" s="138" t="str">
        <f t="array" ref="B118">IFERROR(INDEX('CAMAGUI DATA UNIFICADA'!$C$2:$T1007,MATCH(1,($A118='CAMAGUI DATA UNIFICADA'!$A$2:$A1007)*($B$1='CAMAGUI DATA UNIFICADA'!$B$2:$B1007),0),MATCH(B$2,'CAMAGUI DATA UNIFICADA'!$C$1:$T$1,0)),"")</f>
        <v>CA1220225</v>
      </c>
      <c r="C118" s="2">
        <f t="array" ref="C118">IFERROR(INDEX('CAMAGUI DATA UNIFICADA'!$C$2:$T1007,MATCH(1,($A118='CAMAGUI DATA UNIFICADA'!$A$2:$A1007)*($B$1='CAMAGUI DATA UNIFICADA'!$B$2:$B1007),0),MATCH(C$2,'CAMAGUI DATA UNIFICADA'!$C$1:$T$1,0)),"")</f>
        <v>550</v>
      </c>
      <c r="D118" s="2">
        <f t="array" ref="D118">IFERROR(INDEX('CAMAGUI DATA UNIFICADA'!$C$2:$T1007,MATCH(1,($A118='CAMAGUI DATA UNIFICADA'!$A$2:$A1007)*($B$1='CAMAGUI DATA UNIFICADA'!$B$2:$B1007),0),MATCH(D$2,'CAMAGUI DATA UNIFICADA'!$C$1:$T$1,0)),"")</f>
        <v>3075</v>
      </c>
      <c r="E118" s="2" t="str">
        <f t="array" ref="E118">IFERROR(INDEX('CAMAGUI DATA UNIFICADA'!$C$2:$T1007,MATCH(1,($A118='CAMAGUI DATA UNIFICADA'!$A$2:$A1007)*($B$1='CAMAGUI DATA UNIFICADA'!$B$2:$B1007),0),MATCH(E$2,'CAMAGUI DATA UNIFICADA'!$C$1:$T$1,0)),"")</f>
        <v>SKR MAST E AD</v>
      </c>
      <c r="F118" s="139">
        <f t="array" ref="F118">IFERROR(INDEX('CAMAGUI DATA UNIFICADA'!$C$2:$T1007,MATCH(1,($A118='CAMAGUI DATA UNIFICADA'!$A$2:$A1007)*($B$1='CAMAGUI DATA UNIFICADA'!$B$2:$B1007),0),MATCH(F$2,'CAMAGUI DATA UNIFICADA'!$C$1:$T$1,0)),"")</f>
        <v>3147.57</v>
      </c>
      <c r="G118" s="2">
        <f t="array" ref="G118">IFERROR(INDEX('CAMAGUI DATA UNIFICADA'!$C$2:$T1007,MATCH(1,($A118='CAMAGUI DATA UNIFICADA'!$A$2:$A1007)*($B$1='CAMAGUI DATA UNIFICADA'!$B$2:$B1007),0),MATCH(G$2,'CAMAGUI DATA UNIFICADA'!$C$1:$T$1,0)),"")</f>
        <v>22.88</v>
      </c>
      <c r="H118" s="2">
        <f t="array" ref="H118">IFERROR(INDEX('CAMAGUI DATA UNIFICADA'!$C$2:$T1007,MATCH(1,($A118='CAMAGUI DATA UNIFICADA'!$A$2:$A1007)*($B$1='CAMAGUI DATA UNIFICADA'!$B$2:$B1007),0),MATCH(H$2,'CAMAGUI DATA UNIFICADA'!$C$1:$T$1,0)),"")</f>
        <v>4.78</v>
      </c>
      <c r="I118" s="33">
        <f t="array" ref="I118">IFERROR(INDEX('CAMAGUI DATA UNIFICADA'!$C$2:$T1007,MATCH(1,($A118='CAMAGUI DATA UNIFICADA'!$A$2:$A1007)*($B$1='CAMAGUI DATA UNIFICADA'!$B$2:$B1007),0),MATCH(I$2,'CAMAGUI DATA UNIFICADA'!$C$1:$T$1,0)),"")</f>
        <v>3.17808</v>
      </c>
      <c r="J118" s="60">
        <f t="array" ref="J118">IFERROR(INDEX('CAMAGUI DATA UNIFICADA'!$C$2:$T1007,MATCH(1,($A118='CAMAGUI DATA UNIFICADA'!$A$2:$A1007)*($B$1='CAMAGUI DATA UNIFICADA'!$B$2:$B1007),0),MATCH(J$2,'CAMAGUI DATA UNIFICADA'!$C$1:$T$1,0)),"")</f>
        <v>756383.1476</v>
      </c>
      <c r="K118" s="33">
        <f t="array" ref="K118">IFERROR(INDEX('CAMAGUI DATA UNIFICADA'!$C$2:$T1007,MATCH(1,($A118='CAMAGUI DATA UNIFICADA'!$A$2:$A1007)*($B$1='CAMAGUI DATA UNIFICADA'!$B$2:$B1007),0),MATCH(K$2,'CAMAGUI DATA UNIFICADA'!$C$1:$T$1,0)),"")</f>
        <v>0.9242894243</v>
      </c>
      <c r="L118" s="23">
        <f t="array" ref="L118">IFERROR(INDEX('CAMAGUI DATA UNIFICADA'!$C$2:$T1007,MATCH(1,($A118='CAMAGUI DATA UNIFICADA'!$A$2:$A1007)*($B$1='CAMAGUI DATA UNIFICADA'!$B$2:$B1007),0),MATCH(L$2,'CAMAGUI DATA UNIFICADA'!$C$1:$T$1,0)),"")</f>
        <v>0.6303192897</v>
      </c>
      <c r="M118" s="23">
        <f t="array" ref="M118">IFERROR(INDEX('CAMAGUI DATA UNIFICADA'!$C$2:$T1007,MATCH(1,($A118='CAMAGUI DATA UNIFICADA'!$A$2:$A1007)*($B$1='CAMAGUI DATA UNIFICADA'!$B$2:$B1007),0),MATCH(M$2,'CAMAGUI DATA UNIFICADA'!$C$1:$T$1,0)),"")</f>
        <v>0.58</v>
      </c>
      <c r="N118" s="60">
        <f t="array" ref="N118">IFERROR(INDEX('CAMAGUI DATA UNIFICADA'!$C$2:$T1007,MATCH(1,($A118='CAMAGUI DATA UNIFICADA'!$A$2:$A1007)*($B$1='CAMAGUI DATA UNIFICADA'!$B$2:$B1007),0),MATCH(N$2,'CAMAGUI DATA UNIFICADA'!$C$1:$T$1,0)),"")</f>
        <v>84981.68498</v>
      </c>
      <c r="O118" s="2">
        <f t="array" ref="O118">IFERROR(INDEX('CAMAGUI DATA UNIFICADA'!$C$2:$T1007,MATCH(1,($A118='CAMAGUI DATA UNIFICADA'!$A$2:$A1007)*($B$1='CAMAGUI DATA UNIFICADA'!$B$2:$B1007),0),MATCH(O$2,'CAMAGUI DATA UNIFICADA'!$C$1:$T$1,0)),"")</f>
        <v>4</v>
      </c>
      <c r="P118" s="2">
        <f t="array" ref="P118">IFERROR(INDEX('CAMAGUI DATA UNIFICADA'!$C$2:$T1007,MATCH(1,($A118='CAMAGUI DATA UNIFICADA'!$A$2:$A1007)*($B$1='CAMAGUI DATA UNIFICADA'!$B$2:$B1007),0),MATCH(P$2,'CAMAGUI DATA UNIFICADA'!$C$1:$T$1,0)),"")</f>
        <v>26.88</v>
      </c>
      <c r="Q118" s="33">
        <f t="array" ref="Q118">IFERROR(INDEX('CAMAGUI DATA UNIFICADA'!$C$2:$T1007,MATCH(1,($A118='CAMAGUI DATA UNIFICADA'!$A$2:$A1007)*($B$1='CAMAGUI DATA UNIFICADA'!$B$2:$B1007),0),MATCH(Q$2,'CAMAGUI DATA UNIFICADA'!$C$1:$T$1,0)),"")</f>
        <v>2.98752</v>
      </c>
      <c r="R118" s="60">
        <f t="array" ref="R118">IFERROR(INDEX('CAMAGUI DATA UNIFICADA'!$C$2:$T1007,MATCH(1,($A118='CAMAGUI DATA UNIFICADA'!$A$2:$A1007)*($B$1='CAMAGUI DATA UNIFICADA'!$B$2:$B1007),0),MATCH(R$2,'CAMAGUI DATA UNIFICADA'!$C$1:$T$1,0)),"")</f>
        <v>561.278311</v>
      </c>
      <c r="S118" s="140">
        <f t="array" ref="S118">IFERROR(INDEX('CAMAGUI DATA UNIFICADA'!$C$2:$T1007,MATCH(1,($A118='CAMAGUI DATA UNIFICADA'!$A$2:$A1007)*($B$1='CAMAGUI DATA UNIFICADA'!$B$2:$B1007),0),MATCH(S$2,'CAMAGUI DATA UNIFICADA'!$C$1:$T$1,0)),"")</f>
        <v>2.819577746</v>
      </c>
      <c r="T118" s="138" t="str">
        <f t="array" ref="T118">IFERROR(INDEX('CAMAGUI DATA UNIFICADA'!$C$2:$T1007,MATCH(1,($A118='CAMAGUI DATA UNIFICADA'!$A$2:$A1007)*($T$1='CAMAGUI DATA UNIFICADA'!$B$2:$B1007),0),MATCH(T$2,'CAMAGUI DATA UNIFICADA'!$C$1:$T$1,0)),"")</f>
        <v>CA2220225</v>
      </c>
      <c r="U118" s="2">
        <f t="array" ref="U118">IFERROR(INDEX('CAMAGUI DATA UNIFICADA'!$C$2:$T1007,MATCH(1,($A118='CAMAGUI DATA UNIFICADA'!$A$2:$A1007)*($T$1='CAMAGUI DATA UNIFICADA'!$B$2:$B1007),0),MATCH(U$2,'CAMAGUI DATA UNIFICADA'!$C$1:$T$1,0)),"")</f>
        <v>400</v>
      </c>
      <c r="V118" s="2">
        <f t="array" ref="V118">IFERROR(INDEX('CAMAGUI DATA UNIFICADA'!$C$2:$T1007,MATCH(1,($A118='CAMAGUI DATA UNIFICADA'!$A$2:$A1007)*($T$1='CAMAGUI DATA UNIFICADA'!$B$2:$B1007),0),MATCH(V$2,'CAMAGUI DATA UNIFICADA'!$C$1:$T$1,0)),"")</f>
        <v>2400</v>
      </c>
      <c r="W118" s="2" t="str">
        <f t="array" ref="W118">IFERROR(INDEX('CAMAGUI DATA UNIFICADA'!$C$2:$T1007,MATCH(1,($A118='CAMAGUI DATA UNIFICADA'!$A$2:$A1007)*($T$1='CAMAGUI DATA UNIFICADA'!$B$2:$B1007),0),MATCH(W$2,'CAMAGUI DATA UNIFICADA'!$C$1:$T$1,0)),"")</f>
        <v>SKR MAST E AD</v>
      </c>
      <c r="X118" s="139">
        <f t="array" ref="X118">IFERROR(INDEX('CAMAGUI DATA UNIFICADA'!$C$2:$T1007,MATCH(1,($A118='CAMAGUI DATA UNIFICADA'!$A$2:$A1007)*($T$1='CAMAGUI DATA UNIFICADA'!$B$2:$B1007),0),MATCH(X$2,'CAMAGUI DATA UNIFICADA'!$C$1:$T$1,0)),"")</f>
        <v>2456.64</v>
      </c>
      <c r="Y118" s="2">
        <f t="array" ref="Y118">IFERROR(INDEX('CAMAGUI DATA UNIFICADA'!$C$2:$T1007,MATCH(1,($A118='CAMAGUI DATA UNIFICADA'!$A$2:$A1007)*($T$1='CAMAGUI DATA UNIFICADA'!$B$2:$B1007),0),MATCH(Y$2,'CAMAGUI DATA UNIFICADA'!$C$1:$T$1,0)),"")</f>
        <v>19.53</v>
      </c>
      <c r="Z118" s="2">
        <f t="array" ref="Z118">IFERROR(INDEX('CAMAGUI DATA UNIFICADA'!$C$2:$T1007,MATCH(1,($A118='CAMAGUI DATA UNIFICADA'!$A$2:$A1007)*($T$1='CAMAGUI DATA UNIFICADA'!$B$2:$B1007),0),MATCH(Z$2,'CAMAGUI DATA UNIFICADA'!$C$1:$T$1,0)),"")</f>
        <v>3.53</v>
      </c>
      <c r="AA118" s="2">
        <f t="array" ref="AA118">IFERROR(INDEX('CAMAGUI DATA UNIFICADA'!$C$2:$T1007,MATCH(1,($A118='CAMAGUI DATA UNIFICADA'!$A$2:$A1007)*($T$1='CAMAGUI DATA UNIFICADA'!$B$2:$B1007),0),MATCH(AA$2,'CAMAGUI DATA UNIFICADA'!$C$1:$T$1,0)),"")</f>
        <v>3.35712</v>
      </c>
      <c r="AB118" s="60">
        <f t="array" ref="AB118">IFERROR(INDEX('CAMAGUI DATA UNIFICADA'!$C$2:$T1007,MATCH(1,($A118='CAMAGUI DATA UNIFICADA'!$A$2:$A1007)*($T$1='CAMAGUI DATA UNIFICADA'!$B$2:$B1007),0),MATCH(AB$2,'CAMAGUI DATA UNIFICADA'!$C$1:$T$1,0)),"")</f>
        <v>610085.7522</v>
      </c>
      <c r="AC118" s="33">
        <f t="array" ref="AC118">IFERROR(INDEX('CAMAGUI DATA UNIFICADA'!$C$2:$T1007,MATCH(1,($A118='CAMAGUI DATA UNIFICADA'!$A$2:$A1007)*($T$1='CAMAGUI DATA UNIFICADA'!$B$2:$B1007),0),MATCH(AC$2,'CAMAGUI DATA UNIFICADA'!$C$1:$T$1,0)),"")</f>
        <v>1.379080498</v>
      </c>
      <c r="AD118" s="23">
        <f t="array" ref="AD118">IFERROR(INDEX('CAMAGUI DATA UNIFICADA'!$C$2:$T1007,MATCH(1,($A118='CAMAGUI DATA UNIFICADA'!$A$2:$A1007)*($T$1='CAMAGUI DATA UNIFICADA'!$B$2:$B1007),0),MATCH(AD$2,'CAMAGUI DATA UNIFICADA'!$C$1:$T$1,0)),"")</f>
        <v>0.7177479438</v>
      </c>
      <c r="AE118" s="23">
        <f t="array" ref="AE118">IFERROR(INDEX('CAMAGUI DATA UNIFICADA'!$C$2:$T1007,MATCH(1,($A118='CAMAGUI DATA UNIFICADA'!$A$2:$A1007)*($T$1='CAMAGUI DATA UNIFICADA'!$B$2:$B1007),0),MATCH(AE$2,'CAMAGUI DATA UNIFICADA'!$C$1:$T$1,0)),"")</f>
        <v>0.58</v>
      </c>
      <c r="AF118" s="60">
        <f t="array" ref="AF118">IFERROR(INDEX('CAMAGUI DATA UNIFICADA'!$C$2:$T1007,MATCH(1,($A118='CAMAGUI DATA UNIFICADA'!$A$2:$A1007)*($T$1='CAMAGUI DATA UNIFICADA'!$B$2:$B1007),0),MATCH(AF$2,'CAMAGUI DATA UNIFICADA'!$C$1:$T$1,0)),"")</f>
        <v>82166.66667</v>
      </c>
      <c r="AG118" s="2">
        <f t="array" ref="AG118">IFERROR(INDEX('CAMAGUI DATA UNIFICADA'!$C$2:$T1007,MATCH(1,($A118='CAMAGUI DATA UNIFICADA'!$A$2:$A1007)*($T$1='CAMAGUI DATA UNIFICADA'!$B$2:$B1007),0),MATCH(AG$2,'CAMAGUI DATA UNIFICADA'!$C$1:$T$1,0)),"")</f>
        <v>4</v>
      </c>
      <c r="AH118" s="2">
        <f t="array" ref="AH118">IFERROR(INDEX('CAMAGUI DATA UNIFICADA'!$C$2:$T1007,MATCH(1,($A118='CAMAGUI DATA UNIFICADA'!$A$2:$A1007)*($T$1='CAMAGUI DATA UNIFICADA'!$B$2:$B1007),0),MATCH(AH$2,'CAMAGUI DATA UNIFICADA'!$C$1:$T$1,0)),"")</f>
        <v>23.53</v>
      </c>
      <c r="AI118" s="33">
        <f t="array" ref="AI118">IFERROR(INDEX('CAMAGUI DATA UNIFICADA'!$C$2:$T1007,MATCH(1,($A118='CAMAGUI DATA UNIFICADA'!$A$2:$A1007)*($T$1='CAMAGUI DATA UNIFICADA'!$B$2:$B1007),0),MATCH(AI$2,'CAMAGUI DATA UNIFICADA'!$C$1:$T$1,0)),"")</f>
        <v>3.23148</v>
      </c>
      <c r="AJ118" s="60">
        <f t="array" ref="AJ118">IFERROR(INDEX('CAMAGUI DATA UNIFICADA'!$C$2:$T1007,MATCH(1,($A118='CAMAGUI DATA UNIFICADA'!$A$2:$A1007)*($T$1='CAMAGUI DATA UNIFICADA'!$B$2:$B1007),0),MATCH(AJ$2,'CAMAGUI DATA UNIFICADA'!$C$1:$T$1,0)),"")</f>
        <v>371.9001888</v>
      </c>
      <c r="AK118" s="140">
        <f t="array" ref="AK118">IFERROR(INDEX('CAMAGUI DATA UNIFICADA'!$C$2:$T1007,MATCH(1,($A118='CAMAGUI DATA UNIFICADA'!$A$2:$A1007)*($T$1='CAMAGUI DATA UNIFICADA'!$B$2:$B1007),0),MATCH(AK$2,'CAMAGUI DATA UNIFICADA'!$C$1:$T$1,0)),"")</f>
        <v>-7.024952792</v>
      </c>
      <c r="AL118" s="138" t="str">
        <f t="array" ref="AL118">IFERROR(INDEX('CAMAGUI DATA UNIFICADA'!$C$2:$T1007,MATCH(1,($A118='CAMAGUI DATA UNIFICADA'!$A$2:$A1007)*($AL$1='CAMAGUI DATA UNIFICADA'!$B$2:$B1007),0),MATCH(AL$2,'CAMAGUI DATA UNIFICADA'!$C$1:$T$1,0)),"")</f>
        <v>CA3220225</v>
      </c>
      <c r="AM118" s="2">
        <f t="array" ref="AM118">IFERROR(INDEX('CAMAGUI DATA UNIFICADA'!$C$2:$T1007,MATCH(1,($A118='CAMAGUI DATA UNIFICADA'!$A$2:$A1007)*($AL$1='CAMAGUI DATA UNIFICADA'!$B$2:$B1007),0),MATCH(AM$2,'CAMAGUI DATA UNIFICADA'!$C$1:$T$1,0)),"")</f>
        <v>375</v>
      </c>
      <c r="AN118" s="2">
        <f t="array" ref="AN118">IFERROR(INDEX('CAMAGUI DATA UNIFICADA'!$C$2:$T1007,MATCH(1,($A118='CAMAGUI DATA UNIFICADA'!$A$2:$A1007)*($AL$1='CAMAGUI DATA UNIFICADA'!$B$2:$B1007),0),MATCH(AN$2,'CAMAGUI DATA UNIFICADA'!$C$1:$T$1,0)),"")</f>
        <v>3700</v>
      </c>
      <c r="AO118" s="2" t="str">
        <f t="array" ref="AO118">IFERROR(INDEX('CAMAGUI DATA UNIFICADA'!$C$2:$T1007,MATCH(1,($A118='CAMAGUI DATA UNIFICADA'!$A$2:$A1007)*($AL$1='CAMAGUI DATA UNIFICADA'!$B$2:$B1007),0),MATCH(AO$2,'CAMAGUI DATA UNIFICADA'!$C$1:$T$1,0)),"")</f>
        <v>SKR MAST E AD</v>
      </c>
      <c r="AP118" s="139">
        <f t="array" ref="AP118">IFERROR(INDEX('CAMAGUI DATA UNIFICADA'!$C$2:$T1007,MATCH(1,($A118='CAMAGUI DATA UNIFICADA'!$A$2:$A1007)*($AL$1='CAMAGUI DATA UNIFICADA'!$B$2:$B1007),0),MATCH(AP$2,'CAMAGUI DATA UNIFICADA'!$C$1:$T$1,0)),"")</f>
        <v>3787.32</v>
      </c>
      <c r="AQ118" s="2">
        <f t="array" ref="AQ118">IFERROR(INDEX('CAMAGUI DATA UNIFICADA'!$C$2:$T1007,MATCH(1,($A118='CAMAGUI DATA UNIFICADA'!$A$2:$A1007)*($AL$1='CAMAGUI DATA UNIFICADA'!$B$2:$B1007),0),MATCH(AQ$2,'CAMAGUI DATA UNIFICADA'!$C$1:$T$1,0)),"")</f>
        <v>20.53</v>
      </c>
      <c r="AR118" s="2">
        <f t="array" ref="AR118">IFERROR(INDEX('CAMAGUI DATA UNIFICADA'!$C$2:$T1007,MATCH(1,($A118='CAMAGUI DATA UNIFICADA'!$A$2:$A1007)*($AL$1='CAMAGUI DATA UNIFICADA'!$B$2:$B1007),0),MATCH(AR$2,'CAMAGUI DATA UNIFICADA'!$C$1:$T$1,0)),"")</f>
        <v>3.42</v>
      </c>
      <c r="AS118" s="33">
        <f t="array" ref="AS118">IFERROR(INDEX('CAMAGUI DATA UNIFICADA'!$C$2:$T1007,MATCH(1,($A118='CAMAGUI DATA UNIFICADA'!$A$2:$A1007)*($AL$1='CAMAGUI DATA UNIFICADA'!$B$2:$B1007),0),MATCH(AS$2,'CAMAGUI DATA UNIFICADA'!$C$1:$T$1,0)),"")</f>
        <v>3.24912</v>
      </c>
      <c r="AT118" s="60">
        <f t="array" ref="AT118">IFERROR(INDEX('CAMAGUI DATA UNIFICADA'!$C$2:$T1007,MATCH(1,($A118='CAMAGUI DATA UNIFICADA'!$A$2:$A1007)*($AL$1='CAMAGUI DATA UNIFICADA'!$B$2:$B1007),0),MATCH(AT$2,'CAMAGUI DATA UNIFICADA'!$C$1:$T$1,0)),"")</f>
        <v>562181.5219</v>
      </c>
      <c r="AU118" s="33">
        <f t="array" ref="AU118">IFERROR(INDEX('CAMAGUI DATA UNIFICADA'!$C$2:$T1007,MATCH(1,($A118='CAMAGUI DATA UNIFICADA'!$A$2:$A1007)*($AL$1='CAMAGUI DATA UNIFICADA'!$B$2:$B1007),0),MATCH(AU$2,'CAMAGUI DATA UNIFICADA'!$C$1:$T$1,0)),"")</f>
        <v>1.839917253</v>
      </c>
      <c r="AV118" s="23">
        <f t="array" ref="AV118">IFERROR(INDEX('CAMAGUI DATA UNIFICADA'!$C$2:$T1007,MATCH(1,($A118='CAMAGUI DATA UNIFICADA'!$A$2:$A1007)*($AL$1='CAMAGUI DATA UNIFICADA'!$B$2:$B1007),0),MATCH(AV$2,'CAMAGUI DATA UNIFICADA'!$C$1:$T$1,0)),"")</f>
        <v>0.5354109733</v>
      </c>
      <c r="AW118" s="23">
        <f t="array" ref="AW118">IFERROR(INDEX('CAMAGUI DATA UNIFICADA'!$C$2:$T1007,MATCH(1,($A118='CAMAGUI DATA UNIFICADA'!$A$2:$A1007)*($AL$1='CAMAGUI DATA UNIFICADA'!$B$2:$B1007),0),MATCH(AW$2,'CAMAGUI DATA UNIFICADA'!$C$1:$T$1,0)),"")</f>
        <v>0.56</v>
      </c>
      <c r="AX118" s="60">
        <f t="array" ref="AX118">IFERROR(INDEX('CAMAGUI DATA UNIFICADA'!$C$2:$T1007,MATCH(1,($A118='CAMAGUI DATA UNIFICADA'!$A$2:$A1007)*($AL$1='CAMAGUI DATA UNIFICADA'!$B$2:$B1007),0),MATCH(AX$2,'CAMAGUI DATA UNIFICADA'!$C$1:$T$1,0)),"")</f>
        <v>84000</v>
      </c>
      <c r="AY118" s="2">
        <f t="array" ref="AY118">IFERROR(INDEX('CAMAGUI DATA UNIFICADA'!$C$2:$T1007,MATCH(1,($A118='CAMAGUI DATA UNIFICADA'!$A$2:$A1007)*($AL$1='CAMAGUI DATA UNIFICADA'!$B$2:$B1007),0),MATCH(AY$2,'CAMAGUI DATA UNIFICADA'!$C$1:$T$1,0)),"")</f>
        <v>4</v>
      </c>
      <c r="AZ118" s="2">
        <f t="array" ref="AZ118">IFERROR(INDEX('CAMAGUI DATA UNIFICADA'!$C$2:$T1007,MATCH(1,($A118='CAMAGUI DATA UNIFICADA'!$A$2:$A1007)*($AL$1='CAMAGUI DATA UNIFICADA'!$B$2:$B1007),0),MATCH(AZ$2,'CAMAGUI DATA UNIFICADA'!$C$1:$T$1,0)),"")</f>
        <v>24.53</v>
      </c>
      <c r="BA118" s="33">
        <f t="array" ref="BA118">IFERROR(INDEX('CAMAGUI DATA UNIFICADA'!$C$2:$T1007,MATCH(1,($A118='CAMAGUI DATA UNIFICADA'!$A$2:$A1007)*($AL$1='CAMAGUI DATA UNIFICADA'!$B$2:$B1007),0),MATCH(BA$2,'CAMAGUI DATA UNIFICADA'!$C$1:$T$1,0)),"")</f>
        <v>3.14184</v>
      </c>
      <c r="BB118" s="60">
        <f t="array" ref="BB118">IFERROR(INDEX('CAMAGUI DATA UNIFICADA'!$C$2:$T1007,MATCH(1,($A118='CAMAGUI DATA UNIFICADA'!$A$2:$A1007)*($AL$1='CAMAGUI DATA UNIFICADA'!$B$2:$B1007),0),MATCH(BB$2,'CAMAGUI DATA UNIFICADA'!$C$1:$T$1,0)),"")</f>
        <v>448.1029081</v>
      </c>
      <c r="BC118" s="140">
        <f t="array" ref="BC118">IFERROR(INDEX('CAMAGUI DATA UNIFICADA'!$C$2:$T1007,MATCH(1,($A118='CAMAGUI DATA UNIFICADA'!$A$2:$A1007)*($AL$1='CAMAGUI DATA UNIFICADA'!$B$2:$B1007),0),MATCH(BC$2,'CAMAGUI DATA UNIFICADA'!$C$1:$T$1,0)),"")</f>
        <v>18.27572703</v>
      </c>
      <c r="BD118" s="138" t="str">
        <f t="array" ref="BD118">IFERROR(INDEX('CAMAGUI DATA UNIFICADA'!$C$2:$T1007,MATCH(1,($A118='CAMAGUI DATA UNIFICADA'!$A$2:$A1007)*($BD$1='CAMAGUI DATA UNIFICADA'!$B$2:$B1007),0),MATCH(BD$2,'CAMAGUI DATA UNIFICADA'!$C$1:$T$1,0)),"")</f>
        <v>CA4270325</v>
      </c>
      <c r="BE118" s="2">
        <f t="array" ref="BE118">IFERROR(INDEX('CAMAGUI DATA UNIFICADA'!$C$2:$T1007,MATCH(1,($A118='CAMAGUI DATA UNIFICADA'!$A$2:$A1007)*($BD$1='CAMAGUI DATA UNIFICADA'!$B$2:$B1007),0),MATCH(BE$2,'CAMAGUI DATA UNIFICADA'!$C$1:$T$1,0)),"")</f>
        <v>225</v>
      </c>
      <c r="BF118" s="2">
        <f t="array" ref="BF118">IFERROR(INDEX('CAMAGUI DATA UNIFICADA'!$C$2:$T1007,MATCH(1,($A118='CAMAGUI DATA UNIFICADA'!$A$2:$A1007)*($BD$1='CAMAGUI DATA UNIFICADA'!$B$2:$B1007),0),MATCH(BF$2,'CAMAGUI DATA UNIFICADA'!$C$1:$T$1,0)),"")</f>
        <v>1087</v>
      </c>
      <c r="BG118" s="2" t="str">
        <f t="array" ref="BG118">IFERROR(INDEX('CAMAGUI DATA UNIFICADA'!$C$2:$T1007,MATCH(1,($A118='CAMAGUI DATA UNIFICADA'!$A$2:$A1007)*($BD$1='CAMAGUI DATA UNIFICADA'!$B$2:$B1007),0),MATCH(BG$2,'CAMAGUI DATA UNIFICADA'!$C$1:$T$1,0)),"")</f>
        <v>SKR NW#4</v>
      </c>
      <c r="BH118" s="139">
        <f t="array" ref="BH118">IFERROR(INDEX('CAMAGUI DATA UNIFICADA'!$C$2:$T1007,MATCH(1,($A118='CAMAGUI DATA UNIFICADA'!$A$2:$A1007)*($BD$1='CAMAGUI DATA UNIFICADA'!$B$2:$B1007),0),MATCH(BH$2,'CAMAGUI DATA UNIFICADA'!$C$1:$T$1,0)),"")</f>
        <v>1460.928</v>
      </c>
      <c r="BI118" s="2">
        <f t="array" ref="BI118">IFERROR(INDEX('CAMAGUI DATA UNIFICADA'!$C$2:$T1007,MATCH(1,($A118='CAMAGUI DATA UNIFICADA'!$A$2:$A1007)*($BD$1='CAMAGUI DATA UNIFICADA'!$B$2:$B1007),0),MATCH(BI$2,'CAMAGUI DATA UNIFICADA'!$C$1:$T$1,0)),"")</f>
        <v>4</v>
      </c>
      <c r="BJ118" s="2">
        <f t="array" ref="BJ118">IFERROR(INDEX('CAMAGUI DATA UNIFICADA'!$C$2:$T1007,MATCH(1,($A118='CAMAGUI DATA UNIFICADA'!$A$2:$A1007)*($BD$1='CAMAGUI DATA UNIFICADA'!$B$2:$B1007),0),MATCH(BJ$2,'CAMAGUI DATA UNIFICADA'!$C$1:$T$1,0)),"")</f>
        <v>2.48</v>
      </c>
      <c r="BK118" s="33">
        <f t="array" ref="BK118">IFERROR(INDEX('CAMAGUI DATA UNIFICADA'!$C$2:$T1007,MATCH(1,($A118='CAMAGUI DATA UNIFICADA'!$A$2:$A1007)*($BD$1='CAMAGUI DATA UNIFICADA'!$B$2:$B1007),0),MATCH(BK$2,'CAMAGUI DATA UNIFICADA'!$C$1:$T$1,0)),"")</f>
        <v>8.52</v>
      </c>
      <c r="BL118" s="60">
        <f t="array" ref="BL118">IFERROR(INDEX('CAMAGUI DATA UNIFICADA'!$C$2:$T1007,MATCH(1,($A118='CAMAGUI DATA UNIFICADA'!$A$2:$A1007)*($BD$1='CAMAGUI DATA UNIFICADA'!$B$2:$B1007),0),MATCH(BL$2,'CAMAGUI DATA UNIFICADA'!$C$1:$T$1,0)),"")</f>
        <v>660211.2676</v>
      </c>
      <c r="BM118" s="33">
        <f t="array" ref="BM118">IFERROR(INDEX('CAMAGUI DATA UNIFICADA'!$C$2:$T1007,MATCH(1,($A118='CAMAGUI DATA UNIFICADA'!$A$2:$A1007)*($BD$1='CAMAGUI DATA UNIFICADA'!$B$2:$B1007),0),MATCH(BM$2,'CAMAGUI DATA UNIFICADA'!$C$1:$T$1,0)),"")</f>
        <v>0.7826900922</v>
      </c>
      <c r="BN118" s="23">
        <f t="array" ref="BN118">IFERROR(INDEX('CAMAGUI DATA UNIFICADA'!$C$2:$T1007,MATCH(1,($A118='CAMAGUI DATA UNIFICADA'!$A$2:$A1007)*($BD$1='CAMAGUI DATA UNIFICADA'!$B$2:$B1007),0),MATCH(BN$2,'CAMAGUI DATA UNIFICADA'!$C$1:$T$1,0)),"")</f>
        <v>0.8252640845</v>
      </c>
      <c r="BO118" s="23">
        <f t="array" ref="BO118">IFERROR(INDEX('CAMAGUI DATA UNIFICADA'!$C$2:$T1007,MATCH(1,($A118='CAMAGUI DATA UNIFICADA'!$A$2:$A1007)*($BD$1='CAMAGUI DATA UNIFICADA'!$B$2:$B1007),0),MATCH(BO$2,'CAMAGUI DATA UNIFICADA'!$C$1:$T$1,0)),"")</f>
        <v>0.7</v>
      </c>
      <c r="BP118" s="60">
        <f t="array" ref="BP118">IFERROR(INDEX('CAMAGUI DATA UNIFICADA'!$C$2:$T1007,MATCH(1,($A118='CAMAGUI DATA UNIFICADA'!$A$2:$A1007)*($BD$1='CAMAGUI DATA UNIFICADA'!$B$2:$B1007),0),MATCH(BP$2,'CAMAGUI DATA UNIFICADA'!$C$1:$T$1,0)),"")</f>
        <v>116666.6667</v>
      </c>
      <c r="BQ118" s="2">
        <f t="array" ref="BQ118">IFERROR(INDEX('CAMAGUI DATA UNIFICADA'!$C$2:$T1007,MATCH(1,($A118='CAMAGUI DATA UNIFICADA'!$A$2:$A1007)*($BD$1='CAMAGUI DATA UNIFICADA'!$B$2:$B1007),0),MATCH(BQ$2,'CAMAGUI DATA UNIFICADA'!$C$1:$T$1,0)),"")</f>
        <v>3</v>
      </c>
      <c r="BR118" s="2">
        <f t="array" ref="BR118">IFERROR(INDEX('CAMAGUI DATA UNIFICADA'!$C$2:$T1007,MATCH(1,($A118='CAMAGUI DATA UNIFICADA'!$A$2:$A1007)*($BD$1='CAMAGUI DATA UNIFICADA'!$B$2:$B1007),0),MATCH(BR$2,'CAMAGUI DATA UNIFICADA'!$C$1:$T$1,0)),"")</f>
        <v>7</v>
      </c>
      <c r="BS118" s="33">
        <f t="array" ref="BS118">IFERROR(INDEX('CAMAGUI DATA UNIFICADA'!$C$2:$T1007,MATCH(1,($A118='CAMAGUI DATA UNIFICADA'!$A$2:$A1007)*($BD$1='CAMAGUI DATA UNIFICADA'!$B$2:$B1007),0),MATCH(BS$2,'CAMAGUI DATA UNIFICADA'!$C$1:$T$1,0)),"")</f>
        <v>6.348</v>
      </c>
      <c r="BT118" s="60">
        <f t="array" ref="BT118">IFERROR(INDEX('CAMAGUI DATA UNIFICADA'!$C$2:$T1007,MATCH(1,($A118='CAMAGUI DATA UNIFICADA'!$A$2:$A1007)*($BD$1='CAMAGUI DATA UNIFICADA'!$B$2:$B1007),0),MATCH(BT$2,'CAMAGUI DATA UNIFICADA'!$C$1:$T$1,0)),"")</f>
        <v>284.9376076</v>
      </c>
      <c r="BU118" s="140">
        <f t="array" ref="BU118">IFERROR(INDEX('CAMAGUI DATA UNIFICADA'!$C$2:$T1007,MATCH(1,($A118='CAMAGUI DATA UNIFICADA'!$A$2:$A1007)*($BD$1='CAMAGUI DATA UNIFICADA'!$B$2:$B1007),0),MATCH(BU$2,'CAMAGUI DATA UNIFICADA'!$C$1:$T$1,0)),"")</f>
        <v>14.9844019</v>
      </c>
      <c r="BV118" s="138" t="str">
        <f t="array" ref="BV118">IFERROR(INDEX('CAMAGUI DATA UNIFICADA'!$C$2:$T1007,MATCH(1,($A118='CAMAGUI DATA UNIFICADA'!$A$2:$A1007)*($BV$1='CAMAGUI DATA UNIFICADA'!$B$2:$B1007),0),MATCH(BV$2,'CAMAGUI DATA UNIFICADA'!$C$1:$T$1,0)),"")</f>
        <v>CA5270325</v>
      </c>
      <c r="BW118" s="2">
        <f t="array" ref="BW118">IFERROR(INDEX('CAMAGUI DATA UNIFICADA'!$C$2:$T1007,MATCH(1,($A118='CAMAGUI DATA UNIFICADA'!$A$2:$A1007)*($BV$1='CAMAGUI DATA UNIFICADA'!$B$2:$B1007),0),MATCH(BW$2,'CAMAGUI DATA UNIFICADA'!$C$1:$T$1,0)),"")</f>
        <v>200</v>
      </c>
      <c r="BX118" s="2">
        <f t="array" ref="BX118">IFERROR(INDEX('CAMAGUI DATA UNIFICADA'!$C$2:$T1007,MATCH(1,($A118='CAMAGUI DATA UNIFICADA'!$A$2:$A1007)*($BV$1='CAMAGUI DATA UNIFICADA'!$B$2:$B1007),0),MATCH(BX$2,'CAMAGUI DATA UNIFICADA'!$C$1:$T$1,0)),"")</f>
        <v>949</v>
      </c>
      <c r="BY118" s="2" t="str">
        <f t="array" ref="BY118">IFERROR(INDEX('CAMAGUI DATA UNIFICADA'!$C$2:$T1007,MATCH(1,($A118='CAMAGUI DATA UNIFICADA'!$A$2:$A1007)*($BV$1='CAMAGUI DATA UNIFICADA'!$B$2:$B1007),0),MATCH(BY$2,'CAMAGUI DATA UNIFICADA'!$C$1:$T$1,0)),"")</f>
        <v>SKR NW#4</v>
      </c>
      <c r="BZ118" s="139">
        <f t="array" ref="BZ118">IFERROR(INDEX('CAMAGUI DATA UNIFICADA'!$C$2:$T1007,MATCH(1,($A118='CAMAGUI DATA UNIFICADA'!$A$2:$A1007)*($BV$1='CAMAGUI DATA UNIFICADA'!$B$2:$B1007),0),MATCH(BZ$2,'CAMAGUI DATA UNIFICADA'!$C$1:$T$1,0)),"")</f>
        <v>1275.456</v>
      </c>
      <c r="CA118" s="2">
        <f t="array" ref="CA118">IFERROR(INDEX('CAMAGUI DATA UNIFICADA'!$C$2:$T1007,MATCH(1,($A118='CAMAGUI DATA UNIFICADA'!$A$2:$A1007)*($BV$1='CAMAGUI DATA UNIFICADA'!$B$2:$B1007),0),MATCH(CA$2,'CAMAGUI DATA UNIFICADA'!$C$1:$T$1,0)),"")</f>
        <v>4</v>
      </c>
      <c r="CB118" s="2">
        <f t="array" ref="CB118">IFERROR(INDEX('CAMAGUI DATA UNIFICADA'!$C$2:$T1007,MATCH(1,($A118='CAMAGUI DATA UNIFICADA'!$A$2:$A1007)*($BV$1='CAMAGUI DATA UNIFICADA'!$B$2:$B1007),0),MATCH(CB$2,'CAMAGUI DATA UNIFICADA'!$C$1:$T$1,0)),"")</f>
        <v>2.21</v>
      </c>
      <c r="CC118" s="33">
        <f t="array" ref="CC118">IFERROR(INDEX('CAMAGUI DATA UNIFICADA'!$C$2:$T1007,MATCH(1,($A118='CAMAGUI DATA UNIFICADA'!$A$2:$A1007)*($BV$1='CAMAGUI DATA UNIFICADA'!$B$2:$B1007),0),MATCH(CC$2,'CAMAGUI DATA UNIFICADA'!$C$1:$T$1,0)),"")</f>
        <v>8.52</v>
      </c>
      <c r="CD118" s="60">
        <f t="array" ref="CD118">IFERROR(INDEX('CAMAGUI DATA UNIFICADA'!$C$2:$T1007,MATCH(1,($A118='CAMAGUI DATA UNIFICADA'!$A$2:$A1007)*($BV$1='CAMAGUI DATA UNIFICADA'!$B$2:$B1007),0),MATCH(CD$2,'CAMAGUI DATA UNIFICADA'!$C$1:$T$1,0)),"")</f>
        <v>586854.4601</v>
      </c>
      <c r="CE118" s="33">
        <f t="array" ref="CE118">IFERROR(INDEX('CAMAGUI DATA UNIFICADA'!$C$2:$T1007,MATCH(1,($A118='CAMAGUI DATA UNIFICADA'!$A$2:$A1007)*($BV$1='CAMAGUI DATA UNIFICADA'!$B$2:$B1007),0),MATCH(CE$2,'CAMAGUI DATA UNIFICADA'!$C$1:$T$1,0)),"")</f>
        <v>0.8461315561</v>
      </c>
      <c r="CF118" s="23">
        <f t="array" ref="CF118">IFERROR(INDEX('CAMAGUI DATA UNIFICADA'!$C$2:$T1007,MATCH(1,($A118='CAMAGUI DATA UNIFICADA'!$A$2:$A1007)*($BV$1='CAMAGUI DATA UNIFICADA'!$B$2:$B1007),0),MATCH(CF$2,'CAMAGUI DATA UNIFICADA'!$C$1:$T$1,0)),"")</f>
        <v>0.8094544277</v>
      </c>
      <c r="CG118" s="23">
        <f t="array" ref="CG118">IFERROR(INDEX('CAMAGUI DATA UNIFICADA'!$C$2:$T1007,MATCH(1,($A118='CAMAGUI DATA UNIFICADA'!$A$2:$A1007)*($BV$1='CAMAGUI DATA UNIFICADA'!$B$2:$B1007),0),MATCH(CG$2,'CAMAGUI DATA UNIFICADA'!$C$1:$T$1,0)),"")</f>
        <v>0.7</v>
      </c>
      <c r="CH118" s="60">
        <f t="array" ref="CH118">IFERROR(INDEX('CAMAGUI DATA UNIFICADA'!$C$2:$T1007,MATCH(1,($A118='CAMAGUI DATA UNIFICADA'!$A$2:$A1007)*($BV$1='CAMAGUI DATA UNIFICADA'!$B$2:$B1007),0),MATCH(CH$2,'CAMAGUI DATA UNIFICADA'!$C$1:$T$1,0)),"")</f>
        <v>120833.3333</v>
      </c>
      <c r="CI118" s="2">
        <f t="array" ref="CI118">IFERROR(INDEX('CAMAGUI DATA UNIFICADA'!$C$2:$T1007,MATCH(1,($A118='CAMAGUI DATA UNIFICADA'!$A$2:$A1007)*($BV$1='CAMAGUI DATA UNIFICADA'!$B$2:$B1007),0),MATCH(CI$2,'CAMAGUI DATA UNIFICADA'!$C$1:$T$1,0)),"")</f>
        <v>3</v>
      </c>
      <c r="CJ118" s="2">
        <f t="array" ref="CJ118">IFERROR(INDEX('CAMAGUI DATA UNIFICADA'!$C$2:$T1007,MATCH(1,($A118='CAMAGUI DATA UNIFICADA'!$A$2:$A1007)*($BV$1='CAMAGUI DATA UNIFICADA'!$B$2:$B1007),0),MATCH(CJ$2,'CAMAGUI DATA UNIFICADA'!$C$1:$T$1,0)),"")</f>
        <v>7</v>
      </c>
      <c r="CK118" s="33">
        <f t="array" ref="CK118">IFERROR(INDEX('CAMAGUI DATA UNIFICADA'!$C$2:$T1007,MATCH(1,($A118='CAMAGUI DATA UNIFICADA'!$A$2:$A1007)*($BV$1='CAMAGUI DATA UNIFICADA'!$B$2:$B1007),0),MATCH(CK$2,'CAMAGUI DATA UNIFICADA'!$C$1:$T$1,0)),"")</f>
        <v>6.348</v>
      </c>
      <c r="CL118" s="60">
        <f t="array" ref="CL118">IFERROR(INDEX('CAMAGUI DATA UNIFICADA'!$C$2:$T1007,MATCH(1,($A118='CAMAGUI DATA UNIFICADA'!$A$2:$A1007)*($BV$1='CAMAGUI DATA UNIFICADA'!$B$2:$B1007),0),MATCH(CL$2,'CAMAGUI DATA UNIFICADA'!$C$1:$T$1,0)),"")</f>
        <v>258.2247069</v>
      </c>
      <c r="CM118" s="140">
        <f t="array" ref="CM118">IFERROR(INDEX('CAMAGUI DATA UNIFICADA'!$C$2:$T1007,MATCH(1,($A118='CAMAGUI DATA UNIFICADA'!$A$2:$A1007)*($BV$1='CAMAGUI DATA UNIFICADA'!$B$2:$B1007),0),MATCH(CM$2,'CAMAGUI DATA UNIFICADA'!$C$1:$T$1,0)),"")</f>
        <v>14.55617672</v>
      </c>
      <c r="CN118" s="138" t="str">
        <f t="array" ref="CN118">IFERROR(INDEX('CAMAGUI DATA UNIFICADA'!$C$2:$T1007,MATCH(1,($A118='CAMAGUI DATA UNIFICADA'!$A$2:$A1007)*($CN$1='CAMAGUI DATA UNIFICADA'!$B$2:$B1007),0),MATCH(CN$2,'CAMAGUI DATA UNIFICADA'!$C$1:$T$1,0)),"")</f>
        <v>CA6270325</v>
      </c>
      <c r="CO118" s="2">
        <f t="array" ref="CO118">IFERROR(INDEX('CAMAGUI DATA UNIFICADA'!$C$2:$T1007,MATCH(1,($A118='CAMAGUI DATA UNIFICADA'!$A$2:$A1007)*($CN$1='CAMAGUI DATA UNIFICADA'!$B$2:$B1007),0),MATCH(CO$2,'CAMAGUI DATA UNIFICADA'!$C$1:$T$1,0)),"")</f>
        <v>325</v>
      </c>
      <c r="CP118" s="2">
        <f t="array" ref="CP118">IFERROR(INDEX('CAMAGUI DATA UNIFICADA'!$C$2:$T1007,MATCH(1,($A118='CAMAGUI DATA UNIFICADA'!$A$2:$A1007)*($CN$1='CAMAGUI DATA UNIFICADA'!$B$2:$B1007),0),MATCH(CP$2,'CAMAGUI DATA UNIFICADA'!$C$1:$T$1,0)),"")</f>
        <v>1525</v>
      </c>
      <c r="CQ118" s="2" t="str">
        <f t="array" ref="CQ118">IFERROR(INDEX('CAMAGUI DATA UNIFICADA'!$C$2:$T1007,MATCH(1,($A118='CAMAGUI DATA UNIFICADA'!$A$2:$A1007)*($CN$1='CAMAGUI DATA UNIFICADA'!$B$2:$B1007),0),MATCH(CQ$2,'CAMAGUI DATA UNIFICADA'!$C$1:$T$1,0)),"")</f>
        <v>SKR NW#4</v>
      </c>
      <c r="CR118" s="139">
        <f t="array" ref="CR118">IFERROR(INDEX('CAMAGUI DATA UNIFICADA'!$C$2:$T1007,MATCH(1,($A118='CAMAGUI DATA UNIFICADA'!$A$2:$A1007)*($CN$1='CAMAGUI DATA UNIFICADA'!$B$2:$B1007),0),MATCH(CR$2,'CAMAGUI DATA UNIFICADA'!$C$1:$T$1,0)),"")</f>
        <v>2049.6</v>
      </c>
      <c r="CS118" s="2">
        <f t="array" ref="CS118">IFERROR(INDEX('CAMAGUI DATA UNIFICADA'!$C$2:$T1007,MATCH(1,($A118='CAMAGUI DATA UNIFICADA'!$A$2:$A1007)*($CN$1='CAMAGUI DATA UNIFICADA'!$B$2:$B1007),0),MATCH(CS$2,'CAMAGUI DATA UNIFICADA'!$C$1:$T$1,0)),"")</f>
        <v>4</v>
      </c>
      <c r="CT118" s="2">
        <f t="array" ref="CT118">IFERROR(INDEX('CAMAGUI DATA UNIFICADA'!$C$2:$T1007,MATCH(1,($A118='CAMAGUI DATA UNIFICADA'!$A$2:$A1007)*($CN$1='CAMAGUI DATA UNIFICADA'!$B$2:$B1007),0),MATCH(CT$2,'CAMAGUI DATA UNIFICADA'!$C$1:$T$1,0)),"")</f>
        <v>2.1</v>
      </c>
      <c r="CU118" s="33">
        <f t="array" ref="CU118">IFERROR(INDEX('CAMAGUI DATA UNIFICADA'!$C$2:$T1007,MATCH(1,($A118='CAMAGUI DATA UNIFICADA'!$A$2:$A1007)*($CN$1='CAMAGUI DATA UNIFICADA'!$B$2:$B1007),0),MATCH(CU$2,'CAMAGUI DATA UNIFICADA'!$C$1:$T$1,0)),"")</f>
        <v>8.52</v>
      </c>
      <c r="CV118" s="60">
        <f t="array" ref="CV118">IFERROR(INDEX('CAMAGUI DATA UNIFICADA'!$C$2:$T1007,MATCH(1,($A118='CAMAGUI DATA UNIFICADA'!$A$2:$A1007)*($CN$1='CAMAGUI DATA UNIFICADA'!$B$2:$B1007),0),MATCH(CV$2,'CAMAGUI DATA UNIFICADA'!$C$1:$T$1,0)),"")</f>
        <v>953638.4977</v>
      </c>
      <c r="CW118" s="33">
        <f t="array" ref="CW118">IFERROR(INDEX('CAMAGUI DATA UNIFICADA'!$C$2:$T1007,MATCH(1,($A118='CAMAGUI DATA UNIFICADA'!$A$2:$A1007)*($CN$1='CAMAGUI DATA UNIFICADA'!$B$2:$B1007),0),MATCH(CW$2,'CAMAGUI DATA UNIFICADA'!$C$1:$T$1,0)),"")</f>
        <v>0.8299319728</v>
      </c>
      <c r="CX118" s="23">
        <f t="array" ref="CX118">IFERROR(INDEX('CAMAGUI DATA UNIFICADA'!$C$2:$T1007,MATCH(1,($A118='CAMAGUI DATA UNIFICADA'!$A$2:$A1007)*($CN$1='CAMAGUI DATA UNIFICADA'!$B$2:$B1007),0),MATCH(CX$2,'CAMAGUI DATA UNIFICADA'!$C$1:$T$1,0)),"")</f>
        <v>0.7629107981</v>
      </c>
      <c r="CY118" s="23">
        <f t="array" ref="CY118">IFERROR(INDEX('CAMAGUI DATA UNIFICADA'!$C$2:$T1007,MATCH(1,($A118='CAMAGUI DATA UNIFICADA'!$A$2:$A1007)*($CN$1='CAMAGUI DATA UNIFICADA'!$B$2:$B1007),0),MATCH(CY$2,'CAMAGUI DATA UNIFICADA'!$C$1:$T$1,0)),"")</f>
        <v>0.7</v>
      </c>
      <c r="CZ118" s="60">
        <f t="array" ref="CZ118">IFERROR(INDEX('CAMAGUI DATA UNIFICADA'!$C$2:$T1007,MATCH(1,($A118='CAMAGUI DATA UNIFICADA'!$A$2:$A1007)*($CN$1='CAMAGUI DATA UNIFICADA'!$B$2:$B1007),0),MATCH(CZ$2,'CAMAGUI DATA UNIFICADA'!$C$1:$T$1,0)),"")</f>
        <v>100000</v>
      </c>
      <c r="DA118" s="2">
        <f t="array" ref="DA118">IFERROR(INDEX('CAMAGUI DATA UNIFICADA'!$C$2:$T1007,MATCH(1,($A118='CAMAGUI DATA UNIFICADA'!$A$2:$A1007)*($CN$1='CAMAGUI DATA UNIFICADA'!$B$2:$B1007),0),MATCH(DA$2,'CAMAGUI DATA UNIFICADA'!$C$1:$T$1,0)),"")</f>
        <v>3</v>
      </c>
      <c r="DB118" s="2">
        <f t="array" ref="DB118">IFERROR(INDEX('CAMAGUI DATA UNIFICADA'!$C$2:$T1007,MATCH(1,($A118='CAMAGUI DATA UNIFICADA'!$A$2:$A1007)*($CN$1='CAMAGUI DATA UNIFICADA'!$B$2:$B1007),0),MATCH(DB$2,'CAMAGUI DATA UNIFICADA'!$C$1:$T$1,0)),"")</f>
        <v>7</v>
      </c>
      <c r="DC118" s="33">
        <f t="array" ref="DC118">IFERROR(INDEX('CAMAGUI DATA UNIFICADA'!$C$2:$T1007,MATCH(1,($A118='CAMAGUI DATA UNIFICADA'!$A$2:$A1007)*($CN$1='CAMAGUI DATA UNIFICADA'!$B$2:$B1007),0),MATCH(DC$2,'CAMAGUI DATA UNIFICADA'!$C$1:$T$1,0)),"")</f>
        <v>6.348</v>
      </c>
      <c r="DD118" s="60">
        <f t="array" ref="DD118">IFERROR(INDEX('CAMAGUI DATA UNIFICADA'!$C$2:$T1007,MATCH(1,($A118='CAMAGUI DATA UNIFICADA'!$A$2:$A1007)*($CN$1='CAMAGUI DATA UNIFICADA'!$B$2:$B1007),0),MATCH(DD$2,'CAMAGUI DATA UNIFICADA'!$C$1:$T$1,0)),"")</f>
        <v>445.2150119</v>
      </c>
      <c r="DE118" s="140">
        <f t="array" ref="DE118">IFERROR(INDEX('CAMAGUI DATA UNIFICADA'!$C$2:$T1007,MATCH(1,($A118='CAMAGUI DATA UNIFICADA'!$A$2:$A1007)*($CN$1='CAMAGUI DATA UNIFICADA'!$B$2:$B1007),0),MATCH(DE$2,'CAMAGUI DATA UNIFICADA'!$C$1:$T$1,0)),"")</f>
        <v>30.05375296</v>
      </c>
      <c r="DF118" s="138" t="str">
        <f t="array" ref="DF118">IFERROR(INDEX('CAMAGUI DATA UNIFICADA'!$C$2:$T1007,MATCH(1,($A118='CAMAGUI DATA UNIFICADA'!$A$2:$A1007)*($DF$1='CAMAGUI DATA UNIFICADA'!$B$2:$B1007),0),MATCH(DF$2,'CAMAGUI DATA UNIFICADA'!$C$1:$T$1,0)),"")</f>
        <v/>
      </c>
      <c r="DG118" s="2" t="str">
        <f t="array" ref="DG118">IFERROR(INDEX('CAMAGUI DATA UNIFICADA'!$C$2:$T1007,MATCH(1,($A118='CAMAGUI DATA UNIFICADA'!$A$2:$A1007)*($DF$1='CAMAGUI DATA UNIFICADA'!$B$2:$B1007),0),MATCH(DG$2,'CAMAGUI DATA UNIFICADA'!$C$1:$T$1,0)),"")</f>
        <v/>
      </c>
      <c r="DH118" s="2" t="str">
        <f t="array" ref="DH118">IFERROR(INDEX('CAMAGUI DATA UNIFICADA'!$C$2:$T1007,MATCH(1,($A118='CAMAGUI DATA UNIFICADA'!$A$2:$A1007)*($DF$1='CAMAGUI DATA UNIFICADA'!$B$2:$B1007),0),MATCH(DH$2,'CAMAGUI DATA UNIFICADA'!$C$1:$T$1,0)),"")</f>
        <v/>
      </c>
      <c r="DI118" s="2" t="str">
        <f t="array" ref="DI118">IFERROR(INDEX('CAMAGUI DATA UNIFICADA'!$C$2:$T1007,MATCH(1,($A118='CAMAGUI DATA UNIFICADA'!$A$2:$A1007)*($DF$1='CAMAGUI DATA UNIFICADA'!$B$2:$B1007),0),MATCH(DI$2,'CAMAGUI DATA UNIFICADA'!$C$1:$T$1,0)),"")</f>
        <v/>
      </c>
      <c r="DJ118" s="139" t="str">
        <f t="array" ref="DJ118">IFERROR(INDEX('CAMAGUI DATA UNIFICADA'!$C$2:$T1007,MATCH(1,($A118='CAMAGUI DATA UNIFICADA'!$A$2:$A1007)*($DF$1='CAMAGUI DATA UNIFICADA'!$B$2:$B1007),0),MATCH(DJ$2,'CAMAGUI DATA UNIFICADA'!$C$1:$T$1,0)),"")</f>
        <v/>
      </c>
      <c r="DK118" s="2" t="str">
        <f t="array" ref="DK118">IFERROR(INDEX('CAMAGUI DATA UNIFICADA'!$C$2:$T1007,MATCH(1,($A118='CAMAGUI DATA UNIFICADA'!$A$2:$A1007)*($DF$1='CAMAGUI DATA UNIFICADA'!$B$2:$B1007),0),MATCH(DK$2,'CAMAGUI DATA UNIFICADA'!$C$1:$T$1,0)),"")</f>
        <v/>
      </c>
      <c r="DL118" s="2" t="str">
        <f t="array" ref="DL118">IFERROR(INDEX('CAMAGUI DATA UNIFICADA'!$C$2:$T1007,MATCH(1,($A118='CAMAGUI DATA UNIFICADA'!$A$2:$A1007)*($DF$1='CAMAGUI DATA UNIFICADA'!$B$2:$B1007),0),MATCH(DL$2,'CAMAGUI DATA UNIFICADA'!$C$1:$T$1,0)),"")</f>
        <v/>
      </c>
      <c r="DM118" s="33" t="str">
        <f t="array" ref="DM118">IFERROR(INDEX('CAMAGUI DATA UNIFICADA'!$C$2:$T1007,MATCH(1,($A118='CAMAGUI DATA UNIFICADA'!$A$2:$A1007)*($DF$1='CAMAGUI DATA UNIFICADA'!$B$2:$B1007),0),MATCH(DM$2,'CAMAGUI DATA UNIFICADA'!$C$1:$T$1,0)),"")</f>
        <v/>
      </c>
      <c r="DN118" s="60" t="str">
        <f t="array" ref="DN118">IFERROR(INDEX('CAMAGUI DATA UNIFICADA'!$C$2:$T1007,MATCH(1,($A118='CAMAGUI DATA UNIFICADA'!$A$2:$A1007)*($DF$1='CAMAGUI DATA UNIFICADA'!$B$2:$B1007),0),MATCH(DN$2,'CAMAGUI DATA UNIFICADA'!$C$1:$T$1,0)),"")</f>
        <v/>
      </c>
      <c r="DO118" s="33" t="str">
        <f t="array" ref="DO118">IFERROR(INDEX('CAMAGUI DATA UNIFICADA'!$C$2:$T1007,MATCH(1,($A118='CAMAGUI DATA UNIFICADA'!$A$2:$A1007)*($DF$1='CAMAGUI DATA UNIFICADA'!$B$2:$B1007),0),MATCH(DO$2,'CAMAGUI DATA UNIFICADA'!$C$1:$T$1,0)),"")</f>
        <v/>
      </c>
      <c r="DP118" s="23" t="str">
        <f t="array" ref="DP118">IFERROR(INDEX('CAMAGUI DATA UNIFICADA'!$C$2:$T1007,MATCH(1,($A118='CAMAGUI DATA UNIFICADA'!$A$2:$A1007)*($DF$1='CAMAGUI DATA UNIFICADA'!$B$2:$B1007),0),MATCH(DP$2,'CAMAGUI DATA UNIFICADA'!$C$1:$T$1,0)),"")</f>
        <v/>
      </c>
      <c r="DQ118" s="23" t="str">
        <f t="array" ref="DQ118">IFERROR(INDEX('CAMAGUI DATA UNIFICADA'!$C$2:$T1007,MATCH(1,($A118='CAMAGUI DATA UNIFICADA'!$A$2:$A1007)*($DF$1='CAMAGUI DATA UNIFICADA'!$B$2:$B1007),0),MATCH(DQ$2,'CAMAGUI DATA UNIFICADA'!$C$1:$T$1,0)),"")</f>
        <v/>
      </c>
      <c r="DR118" s="2" t="str">
        <f t="array" ref="DR118">IFERROR(INDEX('CAMAGUI DATA UNIFICADA'!$C$2:$T1007,MATCH(1,($A118='CAMAGUI DATA UNIFICADA'!$A$2:$A1007)*($DF$1='CAMAGUI DATA UNIFICADA'!$B$2:$B1007),0),MATCH(DR$2,'CAMAGUI DATA UNIFICADA'!$C$1:$T$1,0)),"")</f>
        <v/>
      </c>
      <c r="DS118" s="2" t="str">
        <f t="array" ref="DS118">IFERROR(INDEX('CAMAGUI DATA UNIFICADA'!$C$2:$T1007,MATCH(1,($A118='CAMAGUI DATA UNIFICADA'!$A$2:$A1007)*($DF$1='CAMAGUI DATA UNIFICADA'!$B$2:$B1007),0),MATCH(DS$2,'CAMAGUI DATA UNIFICADA'!$C$1:$T$1,0)),"")</f>
        <v/>
      </c>
      <c r="DT118" s="2" t="str">
        <f t="array" ref="DT118">IFERROR(INDEX('CAMAGUI DATA UNIFICADA'!$C$2:$T1007,MATCH(1,($A118='CAMAGUI DATA UNIFICADA'!$A$2:$A1007)*($DF$1='CAMAGUI DATA UNIFICADA'!$B$2:$B1007),0),MATCH(DT$2,'CAMAGUI DATA UNIFICADA'!$C$1:$T$1,0)),"")</f>
        <v/>
      </c>
      <c r="DU118" s="33" t="str">
        <f t="array" ref="DU118">IFERROR(INDEX('CAMAGUI DATA UNIFICADA'!$C$2:$T1007,MATCH(1,($A118='CAMAGUI DATA UNIFICADA'!$A$2:$A1007)*($DF$1='CAMAGUI DATA UNIFICADA'!$B$2:$B1007),0),MATCH(DU$2,'CAMAGUI DATA UNIFICADA'!$C$1:$T$1,0)),"")</f>
        <v/>
      </c>
      <c r="DV118" s="60" t="str">
        <f t="array" ref="DV118">IFERROR(INDEX('CAMAGUI DATA UNIFICADA'!$C$2:$T1007,MATCH(1,($A118='CAMAGUI DATA UNIFICADA'!$A$2:$A1007)*($DF$1='CAMAGUI DATA UNIFICADA'!$B$2:$B1007),0),MATCH(DV$2,'CAMAGUI DATA UNIFICADA'!$C$1:$T$1,0)),"")</f>
        <v/>
      </c>
      <c r="DW118" s="140" t="str">
        <f t="array" ref="DW118">IFERROR(INDEX('CAMAGUI DATA UNIFICADA'!$C$2:$T1007,MATCH(1,($A118='CAMAGUI DATA UNIFICADA'!$A$2:$A1007)*($DF$1='CAMAGUI DATA UNIFICADA'!$B$2:$B1007),0),MATCH(DW$2,'CAMAGUI DATA UNIFICADA'!$C$1:$T$1,0)),"")</f>
        <v/>
      </c>
      <c r="DX118" s="144" t="str">
        <f t="array" ref="DX118">IFERROR(INDEX('CAMAGUI DATA UNIFICADA'!$C$2:$T1007,MATCH(1,($A118='CAMAGUI DATA UNIFICADA'!$A$2:$A1007)*($DX$1='CAMAGUI DATA UNIFICADA'!$B$2:$B1007),0),MATCH(DX$2,'CAMAGUI DATA UNIFICADA'!$C$1:$T$1,0)),"")</f>
        <v/>
      </c>
      <c r="DY118" s="60" t="str">
        <f t="array" ref="DY118">IFERROR(INDEX('CAMAGUI DATA UNIFICADA'!$C$2:$T1007,MATCH(1,($A118='CAMAGUI DATA UNIFICADA'!$A$2:$A1007)*($DX$1='CAMAGUI DATA UNIFICADA'!$B$2:$B1007),0),MATCH(DY$2,'CAMAGUI DATA UNIFICADA'!$C$1:$T$1,0)),"")</f>
        <v/>
      </c>
      <c r="DZ118" s="60" t="str">
        <f t="array" ref="DZ118">IFERROR(INDEX('CAMAGUI DATA UNIFICADA'!$C$2:$T1007,MATCH(1,($A118='CAMAGUI DATA UNIFICADA'!$A$2:$A1007)*($DX$1='CAMAGUI DATA UNIFICADA'!$B$2:$B1007),0),MATCH(DZ$2,'CAMAGUI DATA UNIFICADA'!$C$1:$T$1,0)),"")</f>
        <v/>
      </c>
      <c r="EA118" s="60" t="str">
        <f t="array" ref="EA118">IFERROR(INDEX('CAMAGUI DATA UNIFICADA'!$C$2:$T1007,MATCH(1,($A118='CAMAGUI DATA UNIFICADA'!$A$2:$A1007)*($DX$1='CAMAGUI DATA UNIFICADA'!$B$2:$B1007),0),MATCH(EA$2,'CAMAGUI DATA UNIFICADA'!$C$1:$T$1,0)),"")</f>
        <v/>
      </c>
      <c r="EB118" s="60" t="str">
        <f t="array" ref="EB118">IFERROR(INDEX('CAMAGUI DATA UNIFICADA'!$C$2:$T1007,MATCH(1,($A118='CAMAGUI DATA UNIFICADA'!$A$2:$A1007)*($DX$1='CAMAGUI DATA UNIFICADA'!$B$2:$B1007),0),MATCH(EB$2,'CAMAGUI DATA UNIFICADA'!$C$1:$T$1,0)),"")</f>
        <v/>
      </c>
      <c r="EC118" s="60" t="str">
        <f t="array" ref="EC118">IFERROR(INDEX('CAMAGUI DATA UNIFICADA'!$C$2:$T1007,MATCH(1,($A118='CAMAGUI DATA UNIFICADA'!$A$2:$A1007)*($DX$1='CAMAGUI DATA UNIFICADA'!$B$2:$B1007),0),MATCH(EC$2,'CAMAGUI DATA UNIFICADA'!$C$1:$T$1,0)),"")</f>
        <v/>
      </c>
      <c r="ED118" s="60" t="str">
        <f t="array" ref="ED118">IFERROR(INDEX('CAMAGUI DATA UNIFICADA'!$C$2:$T1007,MATCH(1,($A118='CAMAGUI DATA UNIFICADA'!$A$2:$A1007)*($DX$1='CAMAGUI DATA UNIFICADA'!$B$2:$B1007),0),MATCH(ED$2,'CAMAGUI DATA UNIFICADA'!$C$1:$T$1,0)),"")</f>
        <v/>
      </c>
      <c r="EE118" s="60" t="str">
        <f t="array" ref="EE118">IFERROR(INDEX('CAMAGUI DATA UNIFICADA'!$C$2:$T1007,MATCH(1,($A118='CAMAGUI DATA UNIFICADA'!$A$2:$A1007)*($DX$1='CAMAGUI DATA UNIFICADA'!$B$2:$B1007),0),MATCH(EE$2,'CAMAGUI DATA UNIFICADA'!$C$1:$T$1,0)),"")</f>
        <v/>
      </c>
      <c r="EF118" s="60" t="str">
        <f t="array" ref="EF118">IFERROR(INDEX('CAMAGUI DATA UNIFICADA'!$C$2:$T1007,MATCH(1,($A118='CAMAGUI DATA UNIFICADA'!$A$2:$A1007)*($DX$1='CAMAGUI DATA UNIFICADA'!$B$2:$B1007),0),MATCH(EF$2,'CAMAGUI DATA UNIFICADA'!$C$1:$T$1,0)),"")</f>
        <v/>
      </c>
      <c r="EG118" s="60" t="str">
        <f t="array" ref="EG118">IFERROR(INDEX('CAMAGUI DATA UNIFICADA'!$C$2:$T1007,MATCH(1,($A118='CAMAGUI DATA UNIFICADA'!$A$2:$A1007)*($DX$1='CAMAGUI DATA UNIFICADA'!$B$2:$B1007),0),MATCH(EG$2,'CAMAGUI DATA UNIFICADA'!$C$1:$T$1,0)),"")</f>
        <v/>
      </c>
      <c r="EH118" s="60" t="str">
        <f t="array" ref="EH118">IFERROR(INDEX('CAMAGUI DATA UNIFICADA'!$C$2:$T1007,MATCH(1,($A118='CAMAGUI DATA UNIFICADA'!$A$2:$A1007)*($DX$1='CAMAGUI DATA UNIFICADA'!$B$2:$B1007),0),MATCH(EH$2,'CAMAGUI DATA UNIFICADA'!$C$1:$T$1,0)),"")</f>
        <v/>
      </c>
      <c r="EI118" s="60" t="str">
        <f t="array" ref="EI118">IFERROR(INDEX('CAMAGUI DATA UNIFICADA'!$C$2:$T1007,MATCH(1,($A118='CAMAGUI DATA UNIFICADA'!$A$2:$A1007)*($DX$1='CAMAGUI DATA UNIFICADA'!$B$2:$B1007),0),MATCH(EI$2,'CAMAGUI DATA UNIFICADA'!$C$1:$T$1,0)),"")</f>
        <v/>
      </c>
      <c r="EJ118" s="60" t="str">
        <f t="array" ref="EJ118">IFERROR(INDEX('CAMAGUI DATA UNIFICADA'!$C$2:$T1007,MATCH(1,($A118='CAMAGUI DATA UNIFICADA'!$A$2:$A1007)*($DX$1='CAMAGUI DATA UNIFICADA'!$B$2:$B1007),0),MATCH(EJ$2,'CAMAGUI DATA UNIFICADA'!$C$1:$T$1,0)),"")</f>
        <v/>
      </c>
      <c r="EK118" s="60" t="str">
        <f t="array" ref="EK118">IFERROR(INDEX('CAMAGUI DATA UNIFICADA'!$C$2:$T1007,MATCH(1,($A118='CAMAGUI DATA UNIFICADA'!$A$2:$A1007)*($DX$1='CAMAGUI DATA UNIFICADA'!$B$2:$B1007),0),MATCH(EK$2,'CAMAGUI DATA UNIFICADA'!$C$1:$T$1,0)),"")</f>
        <v/>
      </c>
      <c r="EL118" s="60" t="str">
        <f t="array" ref="EL118">IFERROR(INDEX('CAMAGUI DATA UNIFICADA'!$C$2:$T1007,MATCH(1,($A118='CAMAGUI DATA UNIFICADA'!$A$2:$A1007)*($DX$1='CAMAGUI DATA UNIFICADA'!$B$2:$B1007),0),MATCH(EL$2,'CAMAGUI DATA UNIFICADA'!$C$1:$T$1,0)),"")</f>
        <v/>
      </c>
      <c r="EM118" s="60" t="str">
        <f t="array" ref="EM118">IFERROR(INDEX('CAMAGUI DATA UNIFICADA'!$C$2:$T1007,MATCH(1,($A118='CAMAGUI DATA UNIFICADA'!$A$2:$A1007)*($DX$1='CAMAGUI DATA UNIFICADA'!$B$2:$B1007),0),MATCH(EM$2,'CAMAGUI DATA UNIFICADA'!$C$1:$T$1,0)),"")</f>
        <v/>
      </c>
      <c r="EN118" s="60" t="str">
        <f t="array" ref="EN118">IFERROR(INDEX('CAMAGUI DATA UNIFICADA'!$C$2:$T1007,MATCH(1,($A118='CAMAGUI DATA UNIFICADA'!$A$2:$A1007)*($DX$1='CAMAGUI DATA UNIFICADA'!$B$2:$B1007),0),MATCH(EN$2,'CAMAGUI DATA UNIFICADA'!$C$1:$T$1,0)),"")</f>
        <v/>
      </c>
      <c r="EO118" s="140" t="str">
        <f t="array" ref="EO118">IFERROR(INDEX('CAMAGUI DATA UNIFICADA'!$C$2:$T1007,MATCH(1,($A118='CAMAGUI DATA UNIFICADA'!$A$2:$A1007)*($DX$1='CAMAGUI DATA UNIFICADA'!$B$2:$B1007),0),MATCH(EO$2,'CAMAGUI DATA UNIFICADA'!$C$1:$T$1,0)),"")</f>
        <v/>
      </c>
    </row>
    <row r="119">
      <c r="A119" s="137">
        <v>45761.0</v>
      </c>
      <c r="B119" s="138" t="str">
        <f t="array" ref="B119">IFERROR(INDEX('CAMAGUI DATA UNIFICADA'!$C$2:$T1007,MATCH(1,($A119='CAMAGUI DATA UNIFICADA'!$A$2:$A1007)*($B$1='CAMAGUI DATA UNIFICADA'!$B$2:$B1007),0),MATCH(B$2,'CAMAGUI DATA UNIFICADA'!$C$1:$T$1,0)),"")</f>
        <v>CA1220225</v>
      </c>
      <c r="C119" s="2">
        <f t="array" ref="C119">IFERROR(INDEX('CAMAGUI DATA UNIFICADA'!$C$2:$T1007,MATCH(1,($A119='CAMAGUI DATA UNIFICADA'!$A$2:$A1007)*($B$1='CAMAGUI DATA UNIFICADA'!$B$2:$B1007),0),MATCH(C$2,'CAMAGUI DATA UNIFICADA'!$C$1:$T$1,0)),"")</f>
        <v>625</v>
      </c>
      <c r="D119" s="2">
        <f t="array" ref="D119">IFERROR(INDEX('CAMAGUI DATA UNIFICADA'!$C$2:$T1007,MATCH(1,($A119='CAMAGUI DATA UNIFICADA'!$A$2:$A1007)*($B$1='CAMAGUI DATA UNIFICADA'!$B$2:$B1007),0),MATCH(D$2,'CAMAGUI DATA UNIFICADA'!$C$1:$T$1,0)),"")</f>
        <v>4150</v>
      </c>
      <c r="E119" s="2" t="str">
        <f t="array" ref="E119">IFERROR(INDEX('CAMAGUI DATA UNIFICADA'!$C$2:$T1007,MATCH(1,($A119='CAMAGUI DATA UNIFICADA'!$A$2:$A1007)*($B$1='CAMAGUI DATA UNIFICADA'!$B$2:$B1007),0),MATCH(E$2,'CAMAGUI DATA UNIFICADA'!$C$1:$T$1,0)),"")</f>
        <v>SKR MAST E AD</v>
      </c>
      <c r="F119" s="139">
        <f t="array" ref="F119">IFERROR(INDEX('CAMAGUI DATA UNIFICADA'!$C$2:$T1007,MATCH(1,($A119='CAMAGUI DATA UNIFICADA'!$A$2:$A1007)*($B$1='CAMAGUI DATA UNIFICADA'!$B$2:$B1007),0),MATCH(F$2,'CAMAGUI DATA UNIFICADA'!$C$1:$T$1,0)),"")</f>
        <v>4247.94</v>
      </c>
      <c r="G119" s="2">
        <f t="array" ref="G119">IFERROR(INDEX('CAMAGUI DATA UNIFICADA'!$C$2:$T1007,MATCH(1,($A119='CAMAGUI DATA UNIFICADA'!$A$2:$A1007)*($B$1='CAMAGUI DATA UNIFICADA'!$B$2:$B1007),0),MATCH(G$2,'CAMAGUI DATA UNIFICADA'!$C$1:$T$1,0)),"")</f>
        <v>25.9</v>
      </c>
      <c r="H119" s="2">
        <f t="array" ref="H119">IFERROR(INDEX('CAMAGUI DATA UNIFICADA'!$C$2:$T1007,MATCH(1,($A119='CAMAGUI DATA UNIFICADA'!$A$2:$A1007)*($B$1='CAMAGUI DATA UNIFICADA'!$B$2:$B1007),0),MATCH(H$2,'CAMAGUI DATA UNIFICADA'!$C$1:$T$1,0)),"")</f>
        <v>3.02</v>
      </c>
      <c r="I119" s="33">
        <f t="array" ref="I119">IFERROR(INDEX('CAMAGUI DATA UNIFICADA'!$C$2:$T1007,MATCH(1,($A119='CAMAGUI DATA UNIFICADA'!$A$2:$A1007)*($B$1='CAMAGUI DATA UNIFICADA'!$B$2:$B1007),0),MATCH(I$2,'CAMAGUI DATA UNIFICADA'!$C$1:$T$1,0)),"")</f>
        <v>3.0948</v>
      </c>
      <c r="J119" s="60">
        <f t="array" ref="J119">IFERROR(INDEX('CAMAGUI DATA UNIFICADA'!$C$2:$T1007,MATCH(1,($A119='CAMAGUI DATA UNIFICADA'!$A$2:$A1007)*($B$1='CAMAGUI DATA UNIFICADA'!$B$2:$B1007),0),MATCH(J$2,'CAMAGUI DATA UNIFICADA'!$C$1:$T$1,0)),"")</f>
        <v>779736.1423</v>
      </c>
      <c r="K119" s="33">
        <f t="array" ref="K119">IFERROR(INDEX('CAMAGUI DATA UNIFICADA'!$C$2:$T1007,MATCH(1,($A119='CAMAGUI DATA UNIFICADA'!$A$2:$A1007)*($B$1='CAMAGUI DATA UNIFICADA'!$B$2:$B1007),0),MATCH(K$2,'CAMAGUI DATA UNIFICADA'!$C$1:$T$1,0)),"")</f>
        <v>1.974385324</v>
      </c>
      <c r="L119" s="23">
        <f t="array" ref="L119">IFERROR(INDEX('CAMAGUI DATA UNIFICADA'!$C$2:$T1007,MATCH(1,($A119='CAMAGUI DATA UNIFICADA'!$A$2:$A1007)*($B$1='CAMAGUI DATA UNIFICADA'!$B$2:$B1007),0),MATCH(L$2,'CAMAGUI DATA UNIFICADA'!$C$1:$T$1,0)),"")</f>
        <v>0.6497801186</v>
      </c>
      <c r="M119" s="23">
        <f t="array" ref="M119">IFERROR(INDEX('CAMAGUI DATA UNIFICADA'!$C$2:$T1007,MATCH(1,($A119='CAMAGUI DATA UNIFICADA'!$A$2:$A1007)*($B$1='CAMAGUI DATA UNIFICADA'!$B$2:$B1007),0),MATCH(M$2,'CAMAGUI DATA UNIFICADA'!$C$1:$T$1,0)),"")</f>
        <v>0.58</v>
      </c>
      <c r="N119" s="60">
        <f t="array" ref="N119">IFERROR(INDEX('CAMAGUI DATA UNIFICADA'!$C$2:$T1007,MATCH(1,($A119='CAMAGUI DATA UNIFICADA'!$A$2:$A1007)*($B$1='CAMAGUI DATA UNIFICADA'!$B$2:$B1007),0),MATCH(N$2,'CAMAGUI DATA UNIFICADA'!$C$1:$T$1,0)),"")</f>
        <v>84981.68498</v>
      </c>
      <c r="O119" s="2">
        <f t="array" ref="O119">IFERROR(INDEX('CAMAGUI DATA UNIFICADA'!$C$2:$T1007,MATCH(1,($A119='CAMAGUI DATA UNIFICADA'!$A$2:$A1007)*($B$1='CAMAGUI DATA UNIFICADA'!$B$2:$B1007),0),MATCH(O$2,'CAMAGUI DATA UNIFICADA'!$C$1:$T$1,0)),"")</f>
        <v>4</v>
      </c>
      <c r="P119" s="2">
        <f t="array" ref="P119">IFERROR(INDEX('CAMAGUI DATA UNIFICADA'!$C$2:$T1007,MATCH(1,($A119='CAMAGUI DATA UNIFICADA'!$A$2:$A1007)*($B$1='CAMAGUI DATA UNIFICADA'!$B$2:$B1007),0),MATCH(P$2,'CAMAGUI DATA UNIFICADA'!$C$1:$T$1,0)),"")</f>
        <v>29.9</v>
      </c>
      <c r="Q119" s="33">
        <f t="array" ref="Q119">IFERROR(INDEX('CAMAGUI DATA UNIFICADA'!$C$2:$T1007,MATCH(1,($A119='CAMAGUI DATA UNIFICADA'!$A$2:$A1007)*($B$1='CAMAGUI DATA UNIFICADA'!$B$2:$B1007),0),MATCH(Q$2,'CAMAGUI DATA UNIFICADA'!$C$1:$T$1,0)),"")</f>
        <v>2.6532</v>
      </c>
      <c r="R119" s="60">
        <f t="array" ref="R119">IFERROR(INDEX('CAMAGUI DATA UNIFICADA'!$C$2:$T1007,MATCH(1,($A119='CAMAGUI DATA UNIFICADA'!$A$2:$A1007)*($B$1='CAMAGUI DATA UNIFICADA'!$B$2:$B1007),0),MATCH(R$2,'CAMAGUI DATA UNIFICADA'!$C$1:$T$1,0)),"")</f>
        <v>582.0517481</v>
      </c>
      <c r="S119" s="140">
        <f t="array" ref="S119">IFERROR(INDEX('CAMAGUI DATA UNIFICADA'!$C$2:$T1007,MATCH(1,($A119='CAMAGUI DATA UNIFICADA'!$A$2:$A1007)*($B$1='CAMAGUI DATA UNIFICADA'!$B$2:$B1007),0),MATCH(S$2,'CAMAGUI DATA UNIFICADA'!$C$1:$T$1,0)),"")</f>
        <v>-10.73706298</v>
      </c>
      <c r="T119" s="138" t="str">
        <f t="array" ref="T119">IFERROR(INDEX('CAMAGUI DATA UNIFICADA'!$C$2:$T1007,MATCH(1,($A119='CAMAGUI DATA UNIFICADA'!$A$2:$A1007)*($T$1='CAMAGUI DATA UNIFICADA'!$B$2:$B1007),0),MATCH(T$2,'CAMAGUI DATA UNIFICADA'!$C$1:$T$1,0)),"")</f>
        <v>CA2220225</v>
      </c>
      <c r="U119" s="2">
        <f t="array" ref="U119">IFERROR(INDEX('CAMAGUI DATA UNIFICADA'!$C$2:$T1007,MATCH(1,($A119='CAMAGUI DATA UNIFICADA'!$A$2:$A1007)*($T$1='CAMAGUI DATA UNIFICADA'!$B$2:$B1007),0),MATCH(U$2,'CAMAGUI DATA UNIFICADA'!$C$1:$T$1,0)),"")</f>
        <v>400</v>
      </c>
      <c r="V119" s="2">
        <f t="array" ref="V119">IFERROR(INDEX('CAMAGUI DATA UNIFICADA'!$C$2:$T1007,MATCH(1,($A119='CAMAGUI DATA UNIFICADA'!$A$2:$A1007)*($T$1='CAMAGUI DATA UNIFICADA'!$B$2:$B1007),0),MATCH(V$2,'CAMAGUI DATA UNIFICADA'!$C$1:$T$1,0)),"")</f>
        <v>2875</v>
      </c>
      <c r="W119" s="2" t="str">
        <f t="array" ref="W119">IFERROR(INDEX('CAMAGUI DATA UNIFICADA'!$C$2:$T1007,MATCH(1,($A119='CAMAGUI DATA UNIFICADA'!$A$2:$A1007)*($T$1='CAMAGUI DATA UNIFICADA'!$B$2:$B1007),0),MATCH(W$2,'CAMAGUI DATA UNIFICADA'!$C$1:$T$1,0)),"")</f>
        <v>SKR MAST E AD</v>
      </c>
      <c r="X119" s="139">
        <f t="array" ref="X119">IFERROR(INDEX('CAMAGUI DATA UNIFICADA'!$C$2:$T1007,MATCH(1,($A119='CAMAGUI DATA UNIFICADA'!$A$2:$A1007)*($T$1='CAMAGUI DATA UNIFICADA'!$B$2:$B1007),0),MATCH(X$2,'CAMAGUI DATA UNIFICADA'!$C$1:$T$1,0)),"")</f>
        <v>2942.85</v>
      </c>
      <c r="Y119" s="2">
        <f t="array" ref="Y119">IFERROR(INDEX('CAMAGUI DATA UNIFICADA'!$C$2:$T1007,MATCH(1,($A119='CAMAGUI DATA UNIFICADA'!$A$2:$A1007)*($T$1='CAMAGUI DATA UNIFICADA'!$B$2:$B1007),0),MATCH(Y$2,'CAMAGUI DATA UNIFICADA'!$C$1:$T$1,0)),"")</f>
        <v>23.13</v>
      </c>
      <c r="Z119" s="2">
        <f t="array" ref="Z119">IFERROR(INDEX('CAMAGUI DATA UNIFICADA'!$C$2:$T1007,MATCH(1,($A119='CAMAGUI DATA UNIFICADA'!$A$2:$A1007)*($T$1='CAMAGUI DATA UNIFICADA'!$B$2:$B1007),0),MATCH(Z$2,'CAMAGUI DATA UNIFICADA'!$C$1:$T$1,0)),"")</f>
        <v>3.6</v>
      </c>
      <c r="AA119" s="2">
        <f t="array" ref="AA119">IFERROR(INDEX('CAMAGUI DATA UNIFICADA'!$C$2:$T1007,MATCH(1,($A119='CAMAGUI DATA UNIFICADA'!$A$2:$A1007)*($T$1='CAMAGUI DATA UNIFICADA'!$B$2:$B1007),0),MATCH(AA$2,'CAMAGUI DATA UNIFICADA'!$C$1:$T$1,0)),"")</f>
        <v>3.26508</v>
      </c>
      <c r="AB119" s="60">
        <f t="array" ref="AB119">IFERROR(INDEX('CAMAGUI DATA UNIFICADA'!$C$2:$T1007,MATCH(1,($A119='CAMAGUI DATA UNIFICADA'!$A$2:$A1007)*($T$1='CAMAGUI DATA UNIFICADA'!$B$2:$B1007),0),MATCH(AB$2,'CAMAGUI DATA UNIFICADA'!$C$1:$T$1,0)),"")</f>
        <v>529651.8967</v>
      </c>
      <c r="AC119" s="33">
        <f t="array" ref="AC119">IFERROR(INDEX('CAMAGUI DATA UNIFICADA'!$C$2:$T1007,MATCH(1,($A119='CAMAGUI DATA UNIFICADA'!$A$2:$A1007)*($T$1='CAMAGUI DATA UNIFICADA'!$B$2:$B1007),0),MATCH(AC$2,'CAMAGUI DATA UNIFICADA'!$C$1:$T$1,0)),"")</f>
        <v>1.619900834</v>
      </c>
      <c r="AD119" s="23">
        <f t="array" ref="AD119">IFERROR(INDEX('CAMAGUI DATA UNIFICADA'!$C$2:$T1007,MATCH(1,($A119='CAMAGUI DATA UNIFICADA'!$A$2:$A1007)*($T$1='CAMAGUI DATA UNIFICADA'!$B$2:$B1007),0),MATCH(AD$2,'CAMAGUI DATA UNIFICADA'!$C$1:$T$1,0)),"")</f>
        <v>0.6231198785</v>
      </c>
      <c r="AE119" s="23">
        <f t="array" ref="AE119">IFERROR(INDEX('CAMAGUI DATA UNIFICADA'!$C$2:$T1007,MATCH(1,($A119='CAMAGUI DATA UNIFICADA'!$A$2:$A1007)*($T$1='CAMAGUI DATA UNIFICADA'!$B$2:$B1007),0),MATCH(AE$2,'CAMAGUI DATA UNIFICADA'!$C$1:$T$1,0)),"")</f>
        <v>0.58</v>
      </c>
      <c r="AF119" s="60">
        <f t="array" ref="AF119">IFERROR(INDEX('CAMAGUI DATA UNIFICADA'!$C$2:$T1007,MATCH(1,($A119='CAMAGUI DATA UNIFICADA'!$A$2:$A1007)*($T$1='CAMAGUI DATA UNIFICADA'!$B$2:$B1007),0),MATCH(AF$2,'CAMAGUI DATA UNIFICADA'!$C$1:$T$1,0)),"")</f>
        <v>82166.66667</v>
      </c>
      <c r="AG119" s="2">
        <f t="array" ref="AG119">IFERROR(INDEX('CAMAGUI DATA UNIFICADA'!$C$2:$T1007,MATCH(1,($A119='CAMAGUI DATA UNIFICADA'!$A$2:$A1007)*($T$1='CAMAGUI DATA UNIFICADA'!$B$2:$B1007),0),MATCH(AG$2,'CAMAGUI DATA UNIFICADA'!$C$1:$T$1,0)),"")</f>
        <v>4</v>
      </c>
      <c r="AH119" s="2">
        <f t="array" ref="AH119">IFERROR(INDEX('CAMAGUI DATA UNIFICADA'!$C$2:$T1007,MATCH(1,($A119='CAMAGUI DATA UNIFICADA'!$A$2:$A1007)*($T$1='CAMAGUI DATA UNIFICADA'!$B$2:$B1007),0),MATCH(AH$2,'CAMAGUI DATA UNIFICADA'!$C$1:$T$1,0)),"")</f>
        <v>27.13</v>
      </c>
      <c r="AI119" s="33">
        <f t="array" ref="AI119">IFERROR(INDEX('CAMAGUI DATA UNIFICADA'!$C$2:$T1007,MATCH(1,($A119='CAMAGUI DATA UNIFICADA'!$A$2:$A1007)*($T$1='CAMAGUI DATA UNIFICADA'!$B$2:$B1007),0),MATCH(AI$2,'CAMAGUI DATA UNIFICADA'!$C$1:$T$1,0)),"")</f>
        <v>2.95464</v>
      </c>
      <c r="AJ119" s="60">
        <f t="array" ref="AJ119">IFERROR(INDEX('CAMAGUI DATA UNIFICADA'!$C$2:$T1007,MATCH(1,($A119='CAMAGUI DATA UNIFICADA'!$A$2:$A1007)*($T$1='CAMAGUI DATA UNIFICADA'!$B$2:$B1007),0),MATCH(AJ$2,'CAMAGUI DATA UNIFICADA'!$C$1:$T$1,0)),"")</f>
        <v>404.7920342</v>
      </c>
      <c r="AK119" s="140">
        <f t="array" ref="AK119">IFERROR(INDEX('CAMAGUI DATA UNIFICADA'!$C$2:$T1007,MATCH(1,($A119='CAMAGUI DATA UNIFICADA'!$A$2:$A1007)*($T$1='CAMAGUI DATA UNIFICADA'!$B$2:$B1007),0),MATCH(AK$2,'CAMAGUI DATA UNIFICADA'!$C$1:$T$1,0)),"")</f>
        <v>1.19800855</v>
      </c>
      <c r="AL119" s="138" t="str">
        <f t="array" ref="AL119">IFERROR(INDEX('CAMAGUI DATA UNIFICADA'!$C$2:$T1007,MATCH(1,($A119='CAMAGUI DATA UNIFICADA'!$A$2:$A1007)*($AL$1='CAMAGUI DATA UNIFICADA'!$B$2:$B1007),0),MATCH(AL$2,'CAMAGUI DATA UNIFICADA'!$C$1:$T$1,0)),"")</f>
        <v>CA3220225</v>
      </c>
      <c r="AM119" s="2">
        <f t="array" ref="AM119">IFERROR(INDEX('CAMAGUI DATA UNIFICADA'!$C$2:$T1007,MATCH(1,($A119='CAMAGUI DATA UNIFICADA'!$A$2:$A1007)*($AL$1='CAMAGUI DATA UNIFICADA'!$B$2:$B1007),0),MATCH(AM$2,'CAMAGUI DATA UNIFICADA'!$C$1:$T$1,0)),"")</f>
        <v>475</v>
      </c>
      <c r="AN119" s="2">
        <f t="array" ref="AN119">IFERROR(INDEX('CAMAGUI DATA UNIFICADA'!$C$2:$T1007,MATCH(1,($A119='CAMAGUI DATA UNIFICADA'!$A$2:$A1007)*($AL$1='CAMAGUI DATA UNIFICADA'!$B$2:$B1007),0),MATCH(AN$2,'CAMAGUI DATA UNIFICADA'!$C$1:$T$1,0)),"")</f>
        <v>3175</v>
      </c>
      <c r="AO119" s="2" t="str">
        <f t="array" ref="AO119">IFERROR(INDEX('CAMAGUI DATA UNIFICADA'!$C$2:$T1007,MATCH(1,($A119='CAMAGUI DATA UNIFICADA'!$A$2:$A1007)*($AL$1='CAMAGUI DATA UNIFICADA'!$B$2:$B1007),0),MATCH(AO$2,'CAMAGUI DATA UNIFICADA'!$C$1:$T$1,0)),"")</f>
        <v>SKR MAST E AD</v>
      </c>
      <c r="AP119" s="139">
        <f t="array" ref="AP119">IFERROR(INDEX('CAMAGUI DATA UNIFICADA'!$C$2:$T1007,MATCH(1,($A119='CAMAGUI DATA UNIFICADA'!$A$2:$A1007)*($AL$1='CAMAGUI DATA UNIFICADA'!$B$2:$B1007),0),MATCH(AP$2,'CAMAGUI DATA UNIFICADA'!$C$1:$T$1,0)),"")</f>
        <v>3249.93</v>
      </c>
      <c r="AQ119" s="2">
        <f t="array" ref="AQ119">IFERROR(INDEX('CAMAGUI DATA UNIFICADA'!$C$2:$T1007,MATCH(1,($A119='CAMAGUI DATA UNIFICADA'!$A$2:$A1007)*($AL$1='CAMAGUI DATA UNIFICADA'!$B$2:$B1007),0),MATCH(AQ$2,'CAMAGUI DATA UNIFICADA'!$C$1:$T$1,0)),"")</f>
        <v>23.85</v>
      </c>
      <c r="AR119" s="2">
        <f t="array" ref="AR119">IFERROR(INDEX('CAMAGUI DATA UNIFICADA'!$C$2:$T1007,MATCH(1,($A119='CAMAGUI DATA UNIFICADA'!$A$2:$A1007)*($AL$1='CAMAGUI DATA UNIFICADA'!$B$2:$B1007),0),MATCH(AR$2,'CAMAGUI DATA UNIFICADA'!$C$1:$T$1,0)),"")</f>
        <v>3.32</v>
      </c>
      <c r="AS119" s="33">
        <f t="array" ref="AS119">IFERROR(INDEX('CAMAGUI DATA UNIFICADA'!$C$2:$T1007,MATCH(1,($A119='CAMAGUI DATA UNIFICADA'!$A$2:$A1007)*($AL$1='CAMAGUI DATA UNIFICADA'!$B$2:$B1007),0),MATCH(AS$2,'CAMAGUI DATA UNIFICADA'!$C$1:$T$1,0)),"")</f>
        <v>3.2046</v>
      </c>
      <c r="AT119" s="60">
        <f t="array" ref="AT119">IFERROR(INDEX('CAMAGUI DATA UNIFICADA'!$C$2:$T1007,MATCH(1,($A119='CAMAGUI DATA UNIFICADA'!$A$2:$A1007)*($AL$1='CAMAGUI DATA UNIFICADA'!$B$2:$B1007),0),MATCH(AT$2,'CAMAGUI DATA UNIFICADA'!$C$1:$T$1,0)),"")</f>
        <v>621486.0687</v>
      </c>
      <c r="AU119" s="33">
        <f t="array" ref="AU119">IFERROR(INDEX('CAMAGUI DATA UNIFICADA'!$C$2:$T1007,MATCH(1,($A119='CAMAGUI DATA UNIFICADA'!$A$2:$A1007)*($AL$1='CAMAGUI DATA UNIFICADA'!$B$2:$B1007),0),MATCH(AU$2,'CAMAGUI DATA UNIFICADA'!$C$1:$T$1,0)),"")</f>
        <v>1.626403573</v>
      </c>
      <c r="AV119" s="23">
        <f t="array" ref="AV119">IFERROR(INDEX('CAMAGUI DATA UNIFICADA'!$C$2:$T1007,MATCH(1,($A119='CAMAGUI DATA UNIFICADA'!$A$2:$A1007)*($AL$1='CAMAGUI DATA UNIFICADA'!$B$2:$B1007),0),MATCH(AV$2,'CAMAGUI DATA UNIFICADA'!$C$1:$T$1,0)),"")</f>
        <v>0.591891494</v>
      </c>
      <c r="AW119" s="23">
        <f t="array" ref="AW119">IFERROR(INDEX('CAMAGUI DATA UNIFICADA'!$C$2:$T1007,MATCH(1,($A119='CAMAGUI DATA UNIFICADA'!$A$2:$A1007)*($AL$1='CAMAGUI DATA UNIFICADA'!$B$2:$B1007),0),MATCH(AW$2,'CAMAGUI DATA UNIFICADA'!$C$1:$T$1,0)),"")</f>
        <v>0.56</v>
      </c>
      <c r="AX119" s="60">
        <f t="array" ref="AX119">IFERROR(INDEX('CAMAGUI DATA UNIFICADA'!$C$2:$T1007,MATCH(1,($A119='CAMAGUI DATA UNIFICADA'!$A$2:$A1007)*($AL$1='CAMAGUI DATA UNIFICADA'!$B$2:$B1007),0),MATCH(AX$2,'CAMAGUI DATA UNIFICADA'!$C$1:$T$1,0)),"")</f>
        <v>84000</v>
      </c>
      <c r="AY119" s="2">
        <f t="array" ref="AY119">IFERROR(INDEX('CAMAGUI DATA UNIFICADA'!$C$2:$T1007,MATCH(1,($A119='CAMAGUI DATA UNIFICADA'!$A$2:$A1007)*($AL$1='CAMAGUI DATA UNIFICADA'!$B$2:$B1007),0),MATCH(AY$2,'CAMAGUI DATA UNIFICADA'!$C$1:$T$1,0)),"")</f>
        <v>4</v>
      </c>
      <c r="AZ119" s="2">
        <f t="array" ref="AZ119">IFERROR(INDEX('CAMAGUI DATA UNIFICADA'!$C$2:$T1007,MATCH(1,($A119='CAMAGUI DATA UNIFICADA'!$A$2:$A1007)*($AL$1='CAMAGUI DATA UNIFICADA'!$B$2:$B1007),0),MATCH(AZ$2,'CAMAGUI DATA UNIFICADA'!$C$1:$T$1,0)),"")</f>
        <v>27.85</v>
      </c>
      <c r="BA119" s="33">
        <f t="array" ref="BA119">IFERROR(INDEX('CAMAGUI DATA UNIFICADA'!$C$2:$T1007,MATCH(1,($A119='CAMAGUI DATA UNIFICADA'!$A$2:$A1007)*($AL$1='CAMAGUI DATA UNIFICADA'!$B$2:$B1007),0),MATCH(BA$2,'CAMAGUI DATA UNIFICADA'!$C$1:$T$1,0)),"")</f>
        <v>2.9028</v>
      </c>
      <c r="BB119" s="60">
        <f t="array" ref="BB119">IFERROR(INDEX('CAMAGUI DATA UNIFICADA'!$C$2:$T1007,MATCH(1,($A119='CAMAGUI DATA UNIFICADA'!$A$2:$A1007)*($AL$1='CAMAGUI DATA UNIFICADA'!$B$2:$B1007),0),MATCH(BB$2,'CAMAGUI DATA UNIFICADA'!$C$1:$T$1,0)),"")</f>
        <v>486.1784213</v>
      </c>
      <c r="BC119" s="140">
        <f t="array" ref="BC119">IFERROR(INDEX('CAMAGUI DATA UNIFICADA'!$C$2:$T1007,MATCH(1,($A119='CAMAGUI DATA UNIFICADA'!$A$2:$A1007)*($AL$1='CAMAGUI DATA UNIFICADA'!$B$2:$B1007),0),MATCH(BC$2,'CAMAGUI DATA UNIFICADA'!$C$1:$T$1,0)),"")</f>
        <v>2.794605332</v>
      </c>
      <c r="BD119" s="138" t="str">
        <f t="array" ref="BD119">IFERROR(INDEX('CAMAGUI DATA UNIFICADA'!$C$2:$T1007,MATCH(1,($A119='CAMAGUI DATA UNIFICADA'!$A$2:$A1007)*($BD$1='CAMAGUI DATA UNIFICADA'!$B$2:$B1007),0),MATCH(BD$2,'CAMAGUI DATA UNIFICADA'!$C$1:$T$1,0)),"")</f>
        <v>CA4270325</v>
      </c>
      <c r="BE119" s="2">
        <f t="array" ref="BE119">IFERROR(INDEX('CAMAGUI DATA UNIFICADA'!$C$2:$T1007,MATCH(1,($A119='CAMAGUI DATA UNIFICADA'!$A$2:$A1007)*($BD$1='CAMAGUI DATA UNIFICADA'!$B$2:$B1007),0),MATCH(BE$2,'CAMAGUI DATA UNIFICADA'!$C$1:$T$1,0)),"")</f>
        <v>400</v>
      </c>
      <c r="BF119" s="2">
        <f t="array" ref="BF119">IFERROR(INDEX('CAMAGUI DATA UNIFICADA'!$C$2:$T1007,MATCH(1,($A119='CAMAGUI DATA UNIFICADA'!$A$2:$A1007)*($BD$1='CAMAGUI DATA UNIFICADA'!$B$2:$B1007),0),MATCH(BF$2,'CAMAGUI DATA UNIFICADA'!$C$1:$T$1,0)),"")</f>
        <v>2325</v>
      </c>
      <c r="BG119" s="2" t="str">
        <f t="array" ref="BG119">IFERROR(INDEX('CAMAGUI DATA UNIFICADA'!$C$2:$T1007,MATCH(1,($A119='CAMAGUI DATA UNIFICADA'!$A$2:$A1007)*($BD$1='CAMAGUI DATA UNIFICADA'!$B$2:$B1007),0),MATCH(BG$2,'CAMAGUI DATA UNIFICADA'!$C$1:$T$1,0)),"")</f>
        <v>SKR MAST E AD</v>
      </c>
      <c r="BH119" s="139">
        <f t="array" ref="BH119">IFERROR(INDEX('CAMAGUI DATA UNIFICADA'!$C$2:$T1007,MATCH(1,($A119='CAMAGUI DATA UNIFICADA'!$A$2:$A1007)*($BD$1='CAMAGUI DATA UNIFICADA'!$B$2:$B1007),0),MATCH(BH$2,'CAMAGUI DATA UNIFICADA'!$C$1:$T$1,0)),"")</f>
        <v>2379.87</v>
      </c>
      <c r="BI119" s="2">
        <f t="array" ref="BI119">IFERROR(INDEX('CAMAGUI DATA UNIFICADA'!$C$2:$T1007,MATCH(1,($A119='CAMAGUI DATA UNIFICADA'!$A$2:$A1007)*($BD$1='CAMAGUI DATA UNIFICADA'!$B$2:$B1007),0),MATCH(BI$2,'CAMAGUI DATA UNIFICADA'!$C$1:$T$1,0)),"")</f>
        <v>6.59</v>
      </c>
      <c r="BJ119" s="2">
        <f t="array" ref="BJ119">IFERROR(INDEX('CAMAGUI DATA UNIFICADA'!$C$2:$T1007,MATCH(1,($A119='CAMAGUI DATA UNIFICADA'!$A$2:$A1007)*($BD$1='CAMAGUI DATA UNIFICADA'!$B$2:$B1007),0),MATCH(BJ$2,'CAMAGUI DATA UNIFICADA'!$C$1:$T$1,0)),"")</f>
        <v>2.59</v>
      </c>
      <c r="BK119" s="33">
        <f t="array" ref="BK119">IFERROR(INDEX('CAMAGUI DATA UNIFICADA'!$C$2:$T1007,MATCH(1,($A119='CAMAGUI DATA UNIFICADA'!$A$2:$A1007)*($BD$1='CAMAGUI DATA UNIFICADA'!$B$2:$B1007),0),MATCH(BK$2,'CAMAGUI DATA UNIFICADA'!$C$1:$T$1,0)),"")</f>
        <v>6.54108</v>
      </c>
      <c r="BL119" s="60">
        <f t="array" ref="BL119">IFERROR(INDEX('CAMAGUI DATA UNIFICADA'!$C$2:$T1007,MATCH(1,($A119='CAMAGUI DATA UNIFICADA'!$A$2:$A1007)*($BD$1='CAMAGUI DATA UNIFICADA'!$B$2:$B1007),0),MATCH(BL$2,'CAMAGUI DATA UNIFICADA'!$C$1:$T$1,0)),"")</f>
        <v>927951.1535</v>
      </c>
      <c r="BM119" s="33">
        <f t="array" ref="BM119">IFERROR(INDEX('CAMAGUI DATA UNIFICADA'!$C$2:$T1007,MATCH(1,($A119='CAMAGUI DATA UNIFICADA'!$A$2:$A1007)*($BD$1='CAMAGUI DATA UNIFICADA'!$B$2:$B1007),0),MATCH(BM$2,'CAMAGUI DATA UNIFICADA'!$C$1:$T$1,0)),"")</f>
        <v>1.122104247</v>
      </c>
      <c r="BN119" s="23">
        <f t="array" ref="BN119">IFERROR(INDEX('CAMAGUI DATA UNIFICADA'!$C$2:$T1007,MATCH(1,($A119='CAMAGUI DATA UNIFICADA'!$A$2:$A1007)*($BD$1='CAMAGUI DATA UNIFICADA'!$B$2:$B1007),0),MATCH(BN$2,'CAMAGUI DATA UNIFICADA'!$C$1:$T$1,0)),"")</f>
        <v>1.159938942</v>
      </c>
      <c r="BO119" s="23">
        <f t="array" ref="BO119">IFERROR(INDEX('CAMAGUI DATA UNIFICADA'!$C$2:$T1007,MATCH(1,($A119='CAMAGUI DATA UNIFICADA'!$A$2:$A1007)*($BD$1='CAMAGUI DATA UNIFICADA'!$B$2:$B1007),0),MATCH(BO$2,'CAMAGUI DATA UNIFICADA'!$C$1:$T$1,0)),"")</f>
        <v>1</v>
      </c>
      <c r="BP119" s="60">
        <f t="array" ref="BP119">IFERROR(INDEX('CAMAGUI DATA UNIFICADA'!$C$2:$T1007,MATCH(1,($A119='CAMAGUI DATA UNIFICADA'!$A$2:$A1007)*($BD$1='CAMAGUI DATA UNIFICADA'!$B$2:$B1007),0),MATCH(BP$2,'CAMAGUI DATA UNIFICADA'!$C$1:$T$1,0)),"")</f>
        <v>166666.6667</v>
      </c>
      <c r="BQ119" s="2">
        <f t="array" ref="BQ119">IFERROR(INDEX('CAMAGUI DATA UNIFICADA'!$C$2:$T1007,MATCH(1,($A119='CAMAGUI DATA UNIFICADA'!$A$2:$A1007)*($BD$1='CAMAGUI DATA UNIFICADA'!$B$2:$B1007),0),MATCH(BQ$2,'CAMAGUI DATA UNIFICADA'!$C$1:$T$1,0)),"")</f>
        <v>2.5</v>
      </c>
      <c r="BR119" s="2">
        <f t="array" ref="BR119">IFERROR(INDEX('CAMAGUI DATA UNIFICADA'!$C$2:$T1007,MATCH(1,($A119='CAMAGUI DATA UNIFICADA'!$A$2:$A1007)*($BD$1='CAMAGUI DATA UNIFICADA'!$B$2:$B1007),0),MATCH(BR$2,'CAMAGUI DATA UNIFICADA'!$C$1:$T$1,0)),"")</f>
        <v>9.09</v>
      </c>
      <c r="BS119" s="33">
        <f t="array" ref="BS119">IFERROR(INDEX('CAMAGUI DATA UNIFICADA'!$C$2:$T1007,MATCH(1,($A119='CAMAGUI DATA UNIFICADA'!$A$2:$A1007)*($BD$1='CAMAGUI DATA UNIFICADA'!$B$2:$B1007),0),MATCH(BS$2,'CAMAGUI DATA UNIFICADA'!$C$1:$T$1,0)),"")</f>
        <v>5.27808</v>
      </c>
      <c r="BT119" s="60">
        <f t="array" ref="BT119">IFERROR(INDEX('CAMAGUI DATA UNIFICADA'!$C$2:$T1007,MATCH(1,($A119='CAMAGUI DATA UNIFICADA'!$A$2:$A1007)*($BD$1='CAMAGUI DATA UNIFICADA'!$B$2:$B1007),0),MATCH(BT$2,'CAMAGUI DATA UNIFICADA'!$C$1:$T$1,0)),"")</f>
        <v>423.0604092</v>
      </c>
      <c r="BU119" s="140">
        <f t="array" ref="BU119">IFERROR(INDEX('CAMAGUI DATA UNIFICADA'!$C$2:$T1007,MATCH(1,($A119='CAMAGUI DATA UNIFICADA'!$A$2:$A1007)*($BD$1='CAMAGUI DATA UNIFICADA'!$B$2:$B1007),0),MATCH(BU$2,'CAMAGUI DATA UNIFICADA'!$C$1:$T$1,0)),"")</f>
        <v>5.765102299</v>
      </c>
      <c r="BV119" s="138" t="str">
        <f t="array" ref="BV119">IFERROR(INDEX('CAMAGUI DATA UNIFICADA'!$C$2:$T1007,MATCH(1,($A119='CAMAGUI DATA UNIFICADA'!$A$2:$A1007)*($BV$1='CAMAGUI DATA UNIFICADA'!$B$2:$B1007),0),MATCH(BV$2,'CAMAGUI DATA UNIFICADA'!$C$1:$T$1,0)),"")</f>
        <v>CA5270325</v>
      </c>
      <c r="BW119" s="2">
        <f t="array" ref="BW119">IFERROR(INDEX('CAMAGUI DATA UNIFICADA'!$C$2:$T1007,MATCH(1,($A119='CAMAGUI DATA UNIFICADA'!$A$2:$A1007)*($BV$1='CAMAGUI DATA UNIFICADA'!$B$2:$B1007),0),MATCH(BW$2,'CAMAGUI DATA UNIFICADA'!$C$1:$T$1,0)),"")</f>
        <v>350</v>
      </c>
      <c r="BX119" s="2">
        <f t="array" ref="BX119">IFERROR(INDEX('CAMAGUI DATA UNIFICADA'!$C$2:$T1007,MATCH(1,($A119='CAMAGUI DATA UNIFICADA'!$A$2:$A1007)*($BV$1='CAMAGUI DATA UNIFICADA'!$B$2:$B1007),0),MATCH(BX$2,'CAMAGUI DATA UNIFICADA'!$C$1:$T$1,0)),"")</f>
        <v>2025</v>
      </c>
      <c r="BY119" s="2" t="str">
        <f t="array" ref="BY119">IFERROR(INDEX('CAMAGUI DATA UNIFICADA'!$C$2:$T1007,MATCH(1,($A119='CAMAGUI DATA UNIFICADA'!$A$2:$A1007)*($BV$1='CAMAGUI DATA UNIFICADA'!$B$2:$B1007),0),MATCH(BY$2,'CAMAGUI DATA UNIFICADA'!$C$1:$T$1,0)),"")</f>
        <v>SKR MAST E AD</v>
      </c>
      <c r="BZ119" s="139">
        <f t="array" ref="BZ119">IFERROR(INDEX('CAMAGUI DATA UNIFICADA'!$C$2:$T1007,MATCH(1,($A119='CAMAGUI DATA UNIFICADA'!$A$2:$A1007)*($BV$1='CAMAGUI DATA UNIFICADA'!$B$2:$B1007),0),MATCH(BZ$2,'CAMAGUI DATA UNIFICADA'!$C$1:$T$1,0)),"")</f>
        <v>2072.79</v>
      </c>
      <c r="CA119" s="2">
        <f t="array" ref="CA119">IFERROR(INDEX('CAMAGUI DATA UNIFICADA'!$C$2:$T1007,MATCH(1,($A119='CAMAGUI DATA UNIFICADA'!$A$2:$A1007)*($BV$1='CAMAGUI DATA UNIFICADA'!$B$2:$B1007),0),MATCH(CA$2,'CAMAGUI DATA UNIFICADA'!$C$1:$T$1,0)),"")</f>
        <v>6.69</v>
      </c>
      <c r="CB119" s="2">
        <f t="array" ref="CB119">IFERROR(INDEX('CAMAGUI DATA UNIFICADA'!$C$2:$T1007,MATCH(1,($A119='CAMAGUI DATA UNIFICADA'!$A$2:$A1007)*($BV$1='CAMAGUI DATA UNIFICADA'!$B$2:$B1007),0),MATCH(CB$2,'CAMAGUI DATA UNIFICADA'!$C$1:$T$1,0)),"")</f>
        <v>2.69</v>
      </c>
      <c r="CC119" s="33">
        <f t="array" ref="CC119">IFERROR(INDEX('CAMAGUI DATA UNIFICADA'!$C$2:$T1007,MATCH(1,($A119='CAMAGUI DATA UNIFICADA'!$A$2:$A1007)*($BV$1='CAMAGUI DATA UNIFICADA'!$B$2:$B1007),0),MATCH(CC$2,'CAMAGUI DATA UNIFICADA'!$C$1:$T$1,0)),"")</f>
        <v>6.48228</v>
      </c>
      <c r="CD119" s="60">
        <f t="array" ref="CD119">IFERROR(INDEX('CAMAGUI DATA UNIFICADA'!$C$2:$T1007,MATCH(1,($A119='CAMAGUI DATA UNIFICADA'!$A$2:$A1007)*($BV$1='CAMAGUI DATA UNIFICADA'!$B$2:$B1007),0),MATCH(CD$2,'CAMAGUI DATA UNIFICADA'!$C$1:$T$1,0)),"")</f>
        <v>807075.4562</v>
      </c>
      <c r="CE119" s="33">
        <f t="array" ref="CE119">IFERROR(INDEX('CAMAGUI DATA UNIFICADA'!$C$2:$T1007,MATCH(1,($A119='CAMAGUI DATA UNIFICADA'!$A$2:$A1007)*($BV$1='CAMAGUI DATA UNIFICADA'!$B$2:$B1007),0),MATCH(CE$2,'CAMAGUI DATA UNIFICADA'!$C$1:$T$1,0)),"")</f>
        <v>1.092977284</v>
      </c>
      <c r="CF119" s="23">
        <f t="array" ref="CF119">IFERROR(INDEX('CAMAGUI DATA UNIFICADA'!$C$2:$T1007,MATCH(1,($A119='CAMAGUI DATA UNIFICADA'!$A$2:$A1007)*($BV$1='CAMAGUI DATA UNIFICADA'!$B$2:$B1007),0),MATCH(CF$2,'CAMAGUI DATA UNIFICADA'!$C$1:$T$1,0)),"")</f>
        <v>1.113207526</v>
      </c>
      <c r="CG119" s="23">
        <f t="array" ref="CG119">IFERROR(INDEX('CAMAGUI DATA UNIFICADA'!$C$2:$T1007,MATCH(1,($A119='CAMAGUI DATA UNIFICADA'!$A$2:$A1007)*($BV$1='CAMAGUI DATA UNIFICADA'!$B$2:$B1007),0),MATCH(CG$2,'CAMAGUI DATA UNIFICADA'!$C$1:$T$1,0)),"")</f>
        <v>0.95</v>
      </c>
      <c r="CH119" s="60">
        <f t="array" ref="CH119">IFERROR(INDEX('CAMAGUI DATA UNIFICADA'!$C$2:$T1007,MATCH(1,($A119='CAMAGUI DATA UNIFICADA'!$A$2:$A1007)*($BV$1='CAMAGUI DATA UNIFICADA'!$B$2:$B1007),0),MATCH(CH$2,'CAMAGUI DATA UNIFICADA'!$C$1:$T$1,0)),"")</f>
        <v>163988.0952</v>
      </c>
      <c r="CI119" s="2">
        <f t="array" ref="CI119">IFERROR(INDEX('CAMAGUI DATA UNIFICADA'!$C$2:$T1007,MATCH(1,($A119='CAMAGUI DATA UNIFICADA'!$A$2:$A1007)*($BV$1='CAMAGUI DATA UNIFICADA'!$B$2:$B1007),0),MATCH(CI$2,'CAMAGUI DATA UNIFICADA'!$C$1:$T$1,0)),"")</f>
        <v>2.5</v>
      </c>
      <c r="CJ119" s="2">
        <f t="array" ref="CJ119">IFERROR(INDEX('CAMAGUI DATA UNIFICADA'!$C$2:$T1007,MATCH(1,($A119='CAMAGUI DATA UNIFICADA'!$A$2:$A1007)*($BV$1='CAMAGUI DATA UNIFICADA'!$B$2:$B1007),0),MATCH(CJ$2,'CAMAGUI DATA UNIFICADA'!$C$1:$T$1,0)),"")</f>
        <v>9.19</v>
      </c>
      <c r="CK119" s="33">
        <f t="array" ref="CK119">IFERROR(INDEX('CAMAGUI DATA UNIFICADA'!$C$2:$T1007,MATCH(1,($A119='CAMAGUI DATA UNIFICADA'!$A$2:$A1007)*($BV$1='CAMAGUI DATA UNIFICADA'!$B$2:$B1007),0),MATCH(CK$2,'CAMAGUI DATA UNIFICADA'!$C$1:$T$1,0)),"")</f>
        <v>5.24928</v>
      </c>
      <c r="CL119" s="60">
        <f t="array" ref="CL119">IFERROR(INDEX('CAMAGUI DATA UNIFICADA'!$C$2:$T1007,MATCH(1,($A119='CAMAGUI DATA UNIFICADA'!$A$2:$A1007)*($BV$1='CAMAGUI DATA UNIFICADA'!$B$2:$B1007),0),MATCH(CL$2,'CAMAGUI DATA UNIFICADA'!$C$1:$T$1,0)),"")</f>
        <v>365.2022947</v>
      </c>
      <c r="CM119" s="140">
        <f t="array" ref="CM119">IFERROR(INDEX('CAMAGUI DATA UNIFICADA'!$C$2:$T1007,MATCH(1,($A119='CAMAGUI DATA UNIFICADA'!$A$2:$A1007)*($BV$1='CAMAGUI DATA UNIFICADA'!$B$2:$B1007),0),MATCH(CM$2,'CAMAGUI DATA UNIFICADA'!$C$1:$T$1,0)),"")</f>
        <v>3.800573679</v>
      </c>
      <c r="CN119" s="138" t="str">
        <f t="array" ref="CN119">IFERROR(INDEX('CAMAGUI DATA UNIFICADA'!$C$2:$T1007,MATCH(1,($A119='CAMAGUI DATA UNIFICADA'!$A$2:$A1007)*($CN$1='CAMAGUI DATA UNIFICADA'!$B$2:$B1007),0),MATCH(CN$2,'CAMAGUI DATA UNIFICADA'!$C$1:$T$1,0)),"")</f>
        <v>CA6270325</v>
      </c>
      <c r="CO119" s="2">
        <f t="array" ref="CO119">IFERROR(INDEX('CAMAGUI DATA UNIFICADA'!$C$2:$T1007,MATCH(1,($A119='CAMAGUI DATA UNIFICADA'!$A$2:$A1007)*($CN$1='CAMAGUI DATA UNIFICADA'!$B$2:$B1007),0),MATCH(CO$2,'CAMAGUI DATA UNIFICADA'!$C$1:$T$1,0)),"")</f>
        <v>525</v>
      </c>
      <c r="CP119" s="2">
        <f t="array" ref="CP119">IFERROR(INDEX('CAMAGUI DATA UNIFICADA'!$C$2:$T1007,MATCH(1,($A119='CAMAGUI DATA UNIFICADA'!$A$2:$A1007)*($CN$1='CAMAGUI DATA UNIFICADA'!$B$2:$B1007),0),MATCH(CP$2,'CAMAGUI DATA UNIFICADA'!$C$1:$T$1,0)),"")</f>
        <v>3400</v>
      </c>
      <c r="CQ119" s="2" t="str">
        <f t="array" ref="CQ119">IFERROR(INDEX('CAMAGUI DATA UNIFICADA'!$C$2:$T1007,MATCH(1,($A119='CAMAGUI DATA UNIFICADA'!$A$2:$A1007)*($CN$1='CAMAGUI DATA UNIFICADA'!$B$2:$B1007),0),MATCH(CQ$2,'CAMAGUI DATA UNIFICADA'!$C$1:$T$1,0)),"")</f>
        <v>SKR MAST E AD</v>
      </c>
      <c r="CR119" s="139">
        <f t="array" ref="CR119">IFERROR(INDEX('CAMAGUI DATA UNIFICADA'!$C$2:$T1007,MATCH(1,($A119='CAMAGUI DATA UNIFICADA'!$A$2:$A1007)*($CN$1='CAMAGUI DATA UNIFICADA'!$B$2:$B1007),0),MATCH(CR$2,'CAMAGUI DATA UNIFICADA'!$C$1:$T$1,0)),"")</f>
        <v>3480.24</v>
      </c>
      <c r="CS119" s="2">
        <f t="array" ref="CS119">IFERROR(INDEX('CAMAGUI DATA UNIFICADA'!$C$2:$T1007,MATCH(1,($A119='CAMAGUI DATA UNIFICADA'!$A$2:$A1007)*($CN$1='CAMAGUI DATA UNIFICADA'!$B$2:$B1007),0),MATCH(CS$2,'CAMAGUI DATA UNIFICADA'!$C$1:$T$1,0)),"")</f>
        <v>7.05</v>
      </c>
      <c r="CT119" s="2">
        <f t="array" ref="CT119">IFERROR(INDEX('CAMAGUI DATA UNIFICADA'!$C$2:$T1007,MATCH(1,($A119='CAMAGUI DATA UNIFICADA'!$A$2:$A1007)*($CN$1='CAMAGUI DATA UNIFICADA'!$B$2:$B1007),0),MATCH(CT$2,'CAMAGUI DATA UNIFICADA'!$C$1:$T$1,0)),"")</f>
        <v>3.05</v>
      </c>
      <c r="CU119" s="33">
        <f t="array" ref="CU119">IFERROR(INDEX('CAMAGUI DATA UNIFICADA'!$C$2:$T1007,MATCH(1,($A119='CAMAGUI DATA UNIFICADA'!$A$2:$A1007)*($CN$1='CAMAGUI DATA UNIFICADA'!$B$2:$B1007),0),MATCH(CU$2,'CAMAGUI DATA UNIFICADA'!$C$1:$T$1,0)),"")</f>
        <v>6.3168</v>
      </c>
      <c r="CV119" s="60">
        <f t="array" ref="CV119">IFERROR(INDEX('CAMAGUI DATA UNIFICADA'!$C$2:$T1007,MATCH(1,($A119='CAMAGUI DATA UNIFICADA'!$A$2:$A1007)*($CN$1='CAMAGUI DATA UNIFICADA'!$B$2:$B1007),0),MATCH(CV$2,'CAMAGUI DATA UNIFICADA'!$C$1:$T$1,0)),"")</f>
        <v>1178889.392</v>
      </c>
      <c r="CW119" s="33">
        <f t="array" ref="CW119">IFERROR(INDEX('CAMAGUI DATA UNIFICADA'!$C$2:$T1007,MATCH(1,($A119='CAMAGUI DATA UNIFICADA'!$A$2:$A1007)*($CN$1='CAMAGUI DATA UNIFICADA'!$B$2:$B1007),0),MATCH(CW$2,'CAMAGUI DATA UNIFICADA'!$C$1:$T$1,0)),"")</f>
        <v>1.049180328</v>
      </c>
      <c r="CX119" s="23">
        <f t="array" ref="CX119">IFERROR(INDEX('CAMAGUI DATA UNIFICADA'!$C$2:$T1007,MATCH(1,($A119='CAMAGUI DATA UNIFICADA'!$A$2:$A1007)*($CN$1='CAMAGUI DATA UNIFICADA'!$B$2:$B1007),0),MATCH(CX$2,'CAMAGUI DATA UNIFICADA'!$C$1:$T$1,0)),"")</f>
        <v>0.9431115135</v>
      </c>
      <c r="CY119" s="23">
        <f t="array" ref="CY119">IFERROR(INDEX('CAMAGUI DATA UNIFICADA'!$C$2:$T1007,MATCH(1,($A119='CAMAGUI DATA UNIFICADA'!$A$2:$A1007)*($CN$1='CAMAGUI DATA UNIFICADA'!$B$2:$B1007),0),MATCH(CY$2,'CAMAGUI DATA UNIFICADA'!$C$1:$T$1,0)),"")</f>
        <v>0.85</v>
      </c>
      <c r="CZ119" s="60">
        <f t="array" ref="CZ119">IFERROR(INDEX('CAMAGUI DATA UNIFICADA'!$C$2:$T1007,MATCH(1,($A119='CAMAGUI DATA UNIFICADA'!$A$2:$A1007)*($CN$1='CAMAGUI DATA UNIFICADA'!$B$2:$B1007),0),MATCH(CZ$2,'CAMAGUI DATA UNIFICADA'!$C$1:$T$1,0)),"")</f>
        <v>121428.5714</v>
      </c>
      <c r="DA119" s="2">
        <f t="array" ref="DA119">IFERROR(INDEX('CAMAGUI DATA UNIFICADA'!$C$2:$T1007,MATCH(1,($A119='CAMAGUI DATA UNIFICADA'!$A$2:$A1007)*($CN$1='CAMAGUI DATA UNIFICADA'!$B$2:$B1007),0),MATCH(DA$2,'CAMAGUI DATA UNIFICADA'!$C$1:$T$1,0)),"")</f>
        <v>2.5</v>
      </c>
      <c r="DB119" s="2">
        <f t="array" ref="DB119">IFERROR(INDEX('CAMAGUI DATA UNIFICADA'!$C$2:$T1007,MATCH(1,($A119='CAMAGUI DATA UNIFICADA'!$A$2:$A1007)*($CN$1='CAMAGUI DATA UNIFICADA'!$B$2:$B1007),0),MATCH(DB$2,'CAMAGUI DATA UNIFICADA'!$C$1:$T$1,0)),"")</f>
        <v>9.55</v>
      </c>
      <c r="DC119" s="33">
        <f t="array" ref="DC119">IFERROR(INDEX('CAMAGUI DATA UNIFICADA'!$C$2:$T1007,MATCH(1,($A119='CAMAGUI DATA UNIFICADA'!$A$2:$A1007)*($CN$1='CAMAGUI DATA UNIFICADA'!$B$2:$B1007),0),MATCH(DC$2,'CAMAGUI DATA UNIFICADA'!$C$1:$T$1,0)),"")</f>
        <v>5.1456</v>
      </c>
      <c r="DD119" s="60">
        <f t="array" ref="DD119">IFERROR(INDEX('CAMAGUI DATA UNIFICADA'!$C$2:$T1007,MATCH(1,($A119='CAMAGUI DATA UNIFICADA'!$A$2:$A1007)*($CN$1='CAMAGUI DATA UNIFICADA'!$B$2:$B1007),0),MATCH(DD$2,'CAMAGUI DATA UNIFICADA'!$C$1:$T$1,0)),"")</f>
        <v>570.8962443</v>
      </c>
      <c r="DE119" s="140">
        <f t="array" ref="DE119">IFERROR(INDEX('CAMAGUI DATA UNIFICADA'!$C$2:$T1007,MATCH(1,($A119='CAMAGUI DATA UNIFICADA'!$A$2:$A1007)*($CN$1='CAMAGUI DATA UNIFICADA'!$B$2:$B1007),0),MATCH(DE$2,'CAMAGUI DATA UNIFICADA'!$C$1:$T$1,0)),"")</f>
        <v>11.47406106</v>
      </c>
      <c r="DF119" s="138" t="str">
        <f t="array" ref="DF119">IFERROR(INDEX('CAMAGUI DATA UNIFICADA'!$C$2:$T1007,MATCH(1,($A119='CAMAGUI DATA UNIFICADA'!$A$2:$A1007)*($DF$1='CAMAGUI DATA UNIFICADA'!$B$2:$B1007),0),MATCH(DF$2,'CAMAGUI DATA UNIFICADA'!$C$1:$T$1,0)),"")</f>
        <v/>
      </c>
      <c r="DG119" s="2" t="str">
        <f t="array" ref="DG119">IFERROR(INDEX('CAMAGUI DATA UNIFICADA'!$C$2:$T1007,MATCH(1,($A119='CAMAGUI DATA UNIFICADA'!$A$2:$A1007)*($DF$1='CAMAGUI DATA UNIFICADA'!$B$2:$B1007),0),MATCH(DG$2,'CAMAGUI DATA UNIFICADA'!$C$1:$T$1,0)),"")</f>
        <v/>
      </c>
      <c r="DH119" s="2" t="str">
        <f t="array" ref="DH119">IFERROR(INDEX('CAMAGUI DATA UNIFICADA'!$C$2:$T1007,MATCH(1,($A119='CAMAGUI DATA UNIFICADA'!$A$2:$A1007)*($DF$1='CAMAGUI DATA UNIFICADA'!$B$2:$B1007),0),MATCH(DH$2,'CAMAGUI DATA UNIFICADA'!$C$1:$T$1,0)),"")</f>
        <v/>
      </c>
      <c r="DI119" s="2" t="str">
        <f t="array" ref="DI119">IFERROR(INDEX('CAMAGUI DATA UNIFICADA'!$C$2:$T1007,MATCH(1,($A119='CAMAGUI DATA UNIFICADA'!$A$2:$A1007)*($DF$1='CAMAGUI DATA UNIFICADA'!$B$2:$B1007),0),MATCH(DI$2,'CAMAGUI DATA UNIFICADA'!$C$1:$T$1,0)),"")</f>
        <v/>
      </c>
      <c r="DJ119" s="139" t="str">
        <f t="array" ref="DJ119">IFERROR(INDEX('CAMAGUI DATA UNIFICADA'!$C$2:$T1007,MATCH(1,($A119='CAMAGUI DATA UNIFICADA'!$A$2:$A1007)*($DF$1='CAMAGUI DATA UNIFICADA'!$B$2:$B1007),0),MATCH(DJ$2,'CAMAGUI DATA UNIFICADA'!$C$1:$T$1,0)),"")</f>
        <v/>
      </c>
      <c r="DK119" s="2" t="str">
        <f t="array" ref="DK119">IFERROR(INDEX('CAMAGUI DATA UNIFICADA'!$C$2:$T1007,MATCH(1,($A119='CAMAGUI DATA UNIFICADA'!$A$2:$A1007)*($DF$1='CAMAGUI DATA UNIFICADA'!$B$2:$B1007),0),MATCH(DK$2,'CAMAGUI DATA UNIFICADA'!$C$1:$T$1,0)),"")</f>
        <v/>
      </c>
      <c r="DL119" s="2" t="str">
        <f t="array" ref="DL119">IFERROR(INDEX('CAMAGUI DATA UNIFICADA'!$C$2:$T1007,MATCH(1,($A119='CAMAGUI DATA UNIFICADA'!$A$2:$A1007)*($DF$1='CAMAGUI DATA UNIFICADA'!$B$2:$B1007),0),MATCH(DL$2,'CAMAGUI DATA UNIFICADA'!$C$1:$T$1,0)),"")</f>
        <v/>
      </c>
      <c r="DM119" s="33" t="str">
        <f t="array" ref="DM119">IFERROR(INDEX('CAMAGUI DATA UNIFICADA'!$C$2:$T1007,MATCH(1,($A119='CAMAGUI DATA UNIFICADA'!$A$2:$A1007)*($DF$1='CAMAGUI DATA UNIFICADA'!$B$2:$B1007),0),MATCH(DM$2,'CAMAGUI DATA UNIFICADA'!$C$1:$T$1,0)),"")</f>
        <v/>
      </c>
      <c r="DN119" s="60" t="str">
        <f t="array" ref="DN119">IFERROR(INDEX('CAMAGUI DATA UNIFICADA'!$C$2:$T1007,MATCH(1,($A119='CAMAGUI DATA UNIFICADA'!$A$2:$A1007)*($DF$1='CAMAGUI DATA UNIFICADA'!$B$2:$B1007),0),MATCH(DN$2,'CAMAGUI DATA UNIFICADA'!$C$1:$T$1,0)),"")</f>
        <v/>
      </c>
      <c r="DO119" s="33" t="str">
        <f t="array" ref="DO119">IFERROR(INDEX('CAMAGUI DATA UNIFICADA'!$C$2:$T1007,MATCH(1,($A119='CAMAGUI DATA UNIFICADA'!$A$2:$A1007)*($DF$1='CAMAGUI DATA UNIFICADA'!$B$2:$B1007),0),MATCH(DO$2,'CAMAGUI DATA UNIFICADA'!$C$1:$T$1,0)),"")</f>
        <v/>
      </c>
      <c r="DP119" s="23" t="str">
        <f t="array" ref="DP119">IFERROR(INDEX('CAMAGUI DATA UNIFICADA'!$C$2:$T1007,MATCH(1,($A119='CAMAGUI DATA UNIFICADA'!$A$2:$A1007)*($DF$1='CAMAGUI DATA UNIFICADA'!$B$2:$B1007),0),MATCH(DP$2,'CAMAGUI DATA UNIFICADA'!$C$1:$T$1,0)),"")</f>
        <v/>
      </c>
      <c r="DQ119" s="23" t="str">
        <f t="array" ref="DQ119">IFERROR(INDEX('CAMAGUI DATA UNIFICADA'!$C$2:$T1007,MATCH(1,($A119='CAMAGUI DATA UNIFICADA'!$A$2:$A1007)*($DF$1='CAMAGUI DATA UNIFICADA'!$B$2:$B1007),0),MATCH(DQ$2,'CAMAGUI DATA UNIFICADA'!$C$1:$T$1,0)),"")</f>
        <v/>
      </c>
      <c r="DR119" s="2" t="str">
        <f t="array" ref="DR119">IFERROR(INDEX('CAMAGUI DATA UNIFICADA'!$C$2:$T1007,MATCH(1,($A119='CAMAGUI DATA UNIFICADA'!$A$2:$A1007)*($DF$1='CAMAGUI DATA UNIFICADA'!$B$2:$B1007),0),MATCH(DR$2,'CAMAGUI DATA UNIFICADA'!$C$1:$T$1,0)),"")</f>
        <v/>
      </c>
      <c r="DS119" s="2" t="str">
        <f t="array" ref="DS119">IFERROR(INDEX('CAMAGUI DATA UNIFICADA'!$C$2:$T1007,MATCH(1,($A119='CAMAGUI DATA UNIFICADA'!$A$2:$A1007)*($DF$1='CAMAGUI DATA UNIFICADA'!$B$2:$B1007),0),MATCH(DS$2,'CAMAGUI DATA UNIFICADA'!$C$1:$T$1,0)),"")</f>
        <v/>
      </c>
      <c r="DT119" s="2" t="str">
        <f t="array" ref="DT119">IFERROR(INDEX('CAMAGUI DATA UNIFICADA'!$C$2:$T1007,MATCH(1,($A119='CAMAGUI DATA UNIFICADA'!$A$2:$A1007)*($DF$1='CAMAGUI DATA UNIFICADA'!$B$2:$B1007),0),MATCH(DT$2,'CAMAGUI DATA UNIFICADA'!$C$1:$T$1,0)),"")</f>
        <v/>
      </c>
      <c r="DU119" s="33" t="str">
        <f t="array" ref="DU119">IFERROR(INDEX('CAMAGUI DATA UNIFICADA'!$C$2:$T1007,MATCH(1,($A119='CAMAGUI DATA UNIFICADA'!$A$2:$A1007)*($DF$1='CAMAGUI DATA UNIFICADA'!$B$2:$B1007),0),MATCH(DU$2,'CAMAGUI DATA UNIFICADA'!$C$1:$T$1,0)),"")</f>
        <v/>
      </c>
      <c r="DV119" s="60" t="str">
        <f t="array" ref="DV119">IFERROR(INDEX('CAMAGUI DATA UNIFICADA'!$C$2:$T1007,MATCH(1,($A119='CAMAGUI DATA UNIFICADA'!$A$2:$A1007)*($DF$1='CAMAGUI DATA UNIFICADA'!$B$2:$B1007),0),MATCH(DV$2,'CAMAGUI DATA UNIFICADA'!$C$1:$T$1,0)),"")</f>
        <v/>
      </c>
      <c r="DW119" s="140" t="str">
        <f t="array" ref="DW119">IFERROR(INDEX('CAMAGUI DATA UNIFICADA'!$C$2:$T1007,MATCH(1,($A119='CAMAGUI DATA UNIFICADA'!$A$2:$A1007)*($DF$1='CAMAGUI DATA UNIFICADA'!$B$2:$B1007),0),MATCH(DW$2,'CAMAGUI DATA UNIFICADA'!$C$1:$T$1,0)),"")</f>
        <v/>
      </c>
      <c r="DX119" s="144" t="str">
        <f t="array" ref="DX119">IFERROR(INDEX('CAMAGUI DATA UNIFICADA'!$C$2:$T1007,MATCH(1,($A119='CAMAGUI DATA UNIFICADA'!$A$2:$A1007)*($DX$1='CAMAGUI DATA UNIFICADA'!$B$2:$B1007),0),MATCH(DX$2,'CAMAGUI DATA UNIFICADA'!$C$1:$T$1,0)),"")</f>
        <v/>
      </c>
      <c r="DY119" s="60" t="str">
        <f t="array" ref="DY119">IFERROR(INDEX('CAMAGUI DATA UNIFICADA'!$C$2:$T1007,MATCH(1,($A119='CAMAGUI DATA UNIFICADA'!$A$2:$A1007)*($DX$1='CAMAGUI DATA UNIFICADA'!$B$2:$B1007),0),MATCH(DY$2,'CAMAGUI DATA UNIFICADA'!$C$1:$T$1,0)),"")</f>
        <v/>
      </c>
      <c r="DZ119" s="60" t="str">
        <f t="array" ref="DZ119">IFERROR(INDEX('CAMAGUI DATA UNIFICADA'!$C$2:$T1007,MATCH(1,($A119='CAMAGUI DATA UNIFICADA'!$A$2:$A1007)*($DX$1='CAMAGUI DATA UNIFICADA'!$B$2:$B1007),0),MATCH(DZ$2,'CAMAGUI DATA UNIFICADA'!$C$1:$T$1,0)),"")</f>
        <v/>
      </c>
      <c r="EA119" s="60" t="str">
        <f t="array" ref="EA119">IFERROR(INDEX('CAMAGUI DATA UNIFICADA'!$C$2:$T1007,MATCH(1,($A119='CAMAGUI DATA UNIFICADA'!$A$2:$A1007)*($DX$1='CAMAGUI DATA UNIFICADA'!$B$2:$B1007),0),MATCH(EA$2,'CAMAGUI DATA UNIFICADA'!$C$1:$T$1,0)),"")</f>
        <v/>
      </c>
      <c r="EB119" s="60" t="str">
        <f t="array" ref="EB119">IFERROR(INDEX('CAMAGUI DATA UNIFICADA'!$C$2:$T1007,MATCH(1,($A119='CAMAGUI DATA UNIFICADA'!$A$2:$A1007)*($DX$1='CAMAGUI DATA UNIFICADA'!$B$2:$B1007),0),MATCH(EB$2,'CAMAGUI DATA UNIFICADA'!$C$1:$T$1,0)),"")</f>
        <v/>
      </c>
      <c r="EC119" s="60" t="str">
        <f t="array" ref="EC119">IFERROR(INDEX('CAMAGUI DATA UNIFICADA'!$C$2:$T1007,MATCH(1,($A119='CAMAGUI DATA UNIFICADA'!$A$2:$A1007)*($DX$1='CAMAGUI DATA UNIFICADA'!$B$2:$B1007),0),MATCH(EC$2,'CAMAGUI DATA UNIFICADA'!$C$1:$T$1,0)),"")</f>
        <v/>
      </c>
      <c r="ED119" s="60" t="str">
        <f t="array" ref="ED119">IFERROR(INDEX('CAMAGUI DATA UNIFICADA'!$C$2:$T1007,MATCH(1,($A119='CAMAGUI DATA UNIFICADA'!$A$2:$A1007)*($DX$1='CAMAGUI DATA UNIFICADA'!$B$2:$B1007),0),MATCH(ED$2,'CAMAGUI DATA UNIFICADA'!$C$1:$T$1,0)),"")</f>
        <v/>
      </c>
      <c r="EE119" s="60" t="str">
        <f t="array" ref="EE119">IFERROR(INDEX('CAMAGUI DATA UNIFICADA'!$C$2:$T1007,MATCH(1,($A119='CAMAGUI DATA UNIFICADA'!$A$2:$A1007)*($DX$1='CAMAGUI DATA UNIFICADA'!$B$2:$B1007),0),MATCH(EE$2,'CAMAGUI DATA UNIFICADA'!$C$1:$T$1,0)),"")</f>
        <v/>
      </c>
      <c r="EF119" s="60" t="str">
        <f t="array" ref="EF119">IFERROR(INDEX('CAMAGUI DATA UNIFICADA'!$C$2:$T1007,MATCH(1,($A119='CAMAGUI DATA UNIFICADA'!$A$2:$A1007)*($DX$1='CAMAGUI DATA UNIFICADA'!$B$2:$B1007),0),MATCH(EF$2,'CAMAGUI DATA UNIFICADA'!$C$1:$T$1,0)),"")</f>
        <v/>
      </c>
      <c r="EG119" s="60" t="str">
        <f t="array" ref="EG119">IFERROR(INDEX('CAMAGUI DATA UNIFICADA'!$C$2:$T1007,MATCH(1,($A119='CAMAGUI DATA UNIFICADA'!$A$2:$A1007)*($DX$1='CAMAGUI DATA UNIFICADA'!$B$2:$B1007),0),MATCH(EG$2,'CAMAGUI DATA UNIFICADA'!$C$1:$T$1,0)),"")</f>
        <v/>
      </c>
      <c r="EH119" s="60" t="str">
        <f t="array" ref="EH119">IFERROR(INDEX('CAMAGUI DATA UNIFICADA'!$C$2:$T1007,MATCH(1,($A119='CAMAGUI DATA UNIFICADA'!$A$2:$A1007)*($DX$1='CAMAGUI DATA UNIFICADA'!$B$2:$B1007),0),MATCH(EH$2,'CAMAGUI DATA UNIFICADA'!$C$1:$T$1,0)),"")</f>
        <v/>
      </c>
      <c r="EI119" s="60" t="str">
        <f t="array" ref="EI119">IFERROR(INDEX('CAMAGUI DATA UNIFICADA'!$C$2:$T1007,MATCH(1,($A119='CAMAGUI DATA UNIFICADA'!$A$2:$A1007)*($DX$1='CAMAGUI DATA UNIFICADA'!$B$2:$B1007),0),MATCH(EI$2,'CAMAGUI DATA UNIFICADA'!$C$1:$T$1,0)),"")</f>
        <v/>
      </c>
      <c r="EJ119" s="60" t="str">
        <f t="array" ref="EJ119">IFERROR(INDEX('CAMAGUI DATA UNIFICADA'!$C$2:$T1007,MATCH(1,($A119='CAMAGUI DATA UNIFICADA'!$A$2:$A1007)*($DX$1='CAMAGUI DATA UNIFICADA'!$B$2:$B1007),0),MATCH(EJ$2,'CAMAGUI DATA UNIFICADA'!$C$1:$T$1,0)),"")</f>
        <v/>
      </c>
      <c r="EK119" s="60" t="str">
        <f t="array" ref="EK119">IFERROR(INDEX('CAMAGUI DATA UNIFICADA'!$C$2:$T1007,MATCH(1,($A119='CAMAGUI DATA UNIFICADA'!$A$2:$A1007)*($DX$1='CAMAGUI DATA UNIFICADA'!$B$2:$B1007),0),MATCH(EK$2,'CAMAGUI DATA UNIFICADA'!$C$1:$T$1,0)),"")</f>
        <v/>
      </c>
      <c r="EL119" s="60" t="str">
        <f t="array" ref="EL119">IFERROR(INDEX('CAMAGUI DATA UNIFICADA'!$C$2:$T1007,MATCH(1,($A119='CAMAGUI DATA UNIFICADA'!$A$2:$A1007)*($DX$1='CAMAGUI DATA UNIFICADA'!$B$2:$B1007),0),MATCH(EL$2,'CAMAGUI DATA UNIFICADA'!$C$1:$T$1,0)),"")</f>
        <v/>
      </c>
      <c r="EM119" s="60" t="str">
        <f t="array" ref="EM119">IFERROR(INDEX('CAMAGUI DATA UNIFICADA'!$C$2:$T1007,MATCH(1,($A119='CAMAGUI DATA UNIFICADA'!$A$2:$A1007)*($DX$1='CAMAGUI DATA UNIFICADA'!$B$2:$B1007),0),MATCH(EM$2,'CAMAGUI DATA UNIFICADA'!$C$1:$T$1,0)),"")</f>
        <v/>
      </c>
      <c r="EN119" s="60" t="str">
        <f t="array" ref="EN119">IFERROR(INDEX('CAMAGUI DATA UNIFICADA'!$C$2:$T1007,MATCH(1,($A119='CAMAGUI DATA UNIFICADA'!$A$2:$A1007)*($DX$1='CAMAGUI DATA UNIFICADA'!$B$2:$B1007),0),MATCH(EN$2,'CAMAGUI DATA UNIFICADA'!$C$1:$T$1,0)),"")</f>
        <v/>
      </c>
      <c r="EO119" s="140" t="str">
        <f t="array" ref="EO119">IFERROR(INDEX('CAMAGUI DATA UNIFICADA'!$C$2:$T1007,MATCH(1,($A119='CAMAGUI DATA UNIFICADA'!$A$2:$A1007)*($DX$1='CAMAGUI DATA UNIFICADA'!$B$2:$B1007),0),MATCH(EO$2,'CAMAGUI DATA UNIFICADA'!$C$1:$T$1,0)),"")</f>
        <v/>
      </c>
    </row>
    <row r="120">
      <c r="A120" s="137">
        <v>45768.0</v>
      </c>
      <c r="B120" s="138" t="str">
        <f t="array" ref="B120">IFERROR(INDEX('CAMAGUI DATA UNIFICADA'!$C$2:$T1007,MATCH(1,($A120='CAMAGUI DATA UNIFICADA'!$A$2:$A1007)*($B$1='CAMAGUI DATA UNIFICADA'!$B$2:$B1007),0),MATCH(B$2,'CAMAGUI DATA UNIFICADA'!$C$1:$T$1,0)),"")</f>
        <v>CA1220225</v>
      </c>
      <c r="C120" s="2">
        <f t="array" ref="C120">IFERROR(INDEX('CAMAGUI DATA UNIFICADA'!$C$2:$T1007,MATCH(1,($A120='CAMAGUI DATA UNIFICADA'!$A$2:$A1007)*($B$1='CAMAGUI DATA UNIFICADA'!$B$2:$B1007),0),MATCH(C$2,'CAMAGUI DATA UNIFICADA'!$C$1:$T$1,0)),"")</f>
        <v>625</v>
      </c>
      <c r="D120" s="2">
        <f t="array" ref="D120">IFERROR(INDEX('CAMAGUI DATA UNIFICADA'!$C$2:$T1007,MATCH(1,($A120='CAMAGUI DATA UNIFICADA'!$A$2:$A1007)*($B$1='CAMAGUI DATA UNIFICADA'!$B$2:$B1007),0),MATCH(D$2,'CAMAGUI DATA UNIFICADA'!$C$1:$T$1,0)),"")</f>
        <v>4250</v>
      </c>
      <c r="E120" s="2" t="str">
        <f t="array" ref="E120">IFERROR(INDEX('CAMAGUI DATA UNIFICADA'!$C$2:$T1007,MATCH(1,($A120='CAMAGUI DATA UNIFICADA'!$A$2:$A1007)*($B$1='CAMAGUI DATA UNIFICADA'!$B$2:$B1007),0),MATCH(E$2,'CAMAGUI DATA UNIFICADA'!$C$1:$T$1,0)),"")</f>
        <v>SKR MAST E AD</v>
      </c>
      <c r="F120" s="139">
        <f t="array" ref="F120">IFERROR(INDEX('CAMAGUI DATA UNIFICADA'!$C$2:$T1007,MATCH(1,($A120='CAMAGUI DATA UNIFICADA'!$A$2:$A1007)*($B$1='CAMAGUI DATA UNIFICADA'!$B$2:$B1007),0),MATCH(F$2,'CAMAGUI DATA UNIFICADA'!$C$1:$T$1,0)),"")</f>
        <v>4350.3</v>
      </c>
      <c r="G120" s="2">
        <f t="array" ref="G120">IFERROR(INDEX('CAMAGUI DATA UNIFICADA'!$C$2:$T1007,MATCH(1,($A120='CAMAGUI DATA UNIFICADA'!$A$2:$A1007)*($B$1='CAMAGUI DATA UNIFICADA'!$B$2:$B1007),0),MATCH(G$2,'CAMAGUI DATA UNIFICADA'!$C$1:$T$1,0)),"")</f>
        <v>30.69</v>
      </c>
      <c r="H120" s="2">
        <f t="array" ref="H120">IFERROR(INDEX('CAMAGUI DATA UNIFICADA'!$C$2:$T1007,MATCH(1,($A120='CAMAGUI DATA UNIFICADA'!$A$2:$A1007)*($B$1='CAMAGUI DATA UNIFICADA'!$B$2:$B1007),0),MATCH(H$2,'CAMAGUI DATA UNIFICADA'!$C$1:$T$1,0)),"")</f>
        <v>4.79</v>
      </c>
      <c r="I120" s="33">
        <f t="array" ref="I120">IFERROR(INDEX('CAMAGUI DATA UNIFICADA'!$C$2:$T1007,MATCH(1,($A120='CAMAGUI DATA UNIFICADA'!$A$2:$A1007)*($B$1='CAMAGUI DATA UNIFICADA'!$B$2:$B1007),0),MATCH(I$2,'CAMAGUI DATA UNIFICADA'!$C$1:$T$1,0)),"")</f>
        <v>2.5866</v>
      </c>
      <c r="J120" s="60">
        <f t="array" ref="J120">IFERROR(INDEX('CAMAGUI DATA UNIFICADA'!$C$2:$T1007,MATCH(1,($A120='CAMAGUI DATA UNIFICADA'!$A$2:$A1007)*($B$1='CAMAGUI DATA UNIFICADA'!$B$2:$B1007),0),MATCH(J$2,'CAMAGUI DATA UNIFICADA'!$C$1:$T$1,0)),"")</f>
        <v>787324.6625</v>
      </c>
      <c r="K120" s="33">
        <f t="array" ref="K120">IFERROR(INDEX('CAMAGUI DATA UNIFICADA'!$C$2:$T1007,MATCH(1,($A120='CAMAGUI DATA UNIFICADA'!$A$2:$A1007)*($B$1='CAMAGUI DATA UNIFICADA'!$B$2:$B1007),0),MATCH(K$2,'CAMAGUI DATA UNIFICADA'!$C$1:$T$1,0)),"")</f>
        <v>1.274806229</v>
      </c>
      <c r="L120" s="23">
        <f t="array" ref="L120">IFERROR(INDEX('CAMAGUI DATA UNIFICADA'!$C$2:$T1007,MATCH(1,($A120='CAMAGUI DATA UNIFICADA'!$A$2:$A1007)*($B$1='CAMAGUI DATA UNIFICADA'!$B$2:$B1007),0),MATCH(L$2,'CAMAGUI DATA UNIFICADA'!$C$1:$T$1,0)),"")</f>
        <v>0.6561038854</v>
      </c>
      <c r="M120" s="23">
        <f t="array" ref="M120">IFERROR(INDEX('CAMAGUI DATA UNIFICADA'!$C$2:$T1007,MATCH(1,($A120='CAMAGUI DATA UNIFICADA'!$A$2:$A1007)*($B$1='CAMAGUI DATA UNIFICADA'!$B$2:$B1007),0),MATCH(M$2,'CAMAGUI DATA UNIFICADA'!$C$1:$T$1,0)),"")</f>
        <v>0.58</v>
      </c>
      <c r="N120" s="60">
        <f t="array" ref="N120">IFERROR(INDEX('CAMAGUI DATA UNIFICADA'!$C$2:$T1007,MATCH(1,($A120='CAMAGUI DATA UNIFICADA'!$A$2:$A1007)*($B$1='CAMAGUI DATA UNIFICADA'!$B$2:$B1007),0),MATCH(N$2,'CAMAGUI DATA UNIFICADA'!$C$1:$T$1,0)),"")</f>
        <v>84981.68498</v>
      </c>
      <c r="O120" s="2">
        <f t="array" ref="O120">IFERROR(INDEX('CAMAGUI DATA UNIFICADA'!$C$2:$T1007,MATCH(1,($A120='CAMAGUI DATA UNIFICADA'!$A$2:$A1007)*($B$1='CAMAGUI DATA UNIFICADA'!$B$2:$B1007),0),MATCH(O$2,'CAMAGUI DATA UNIFICADA'!$C$1:$T$1,0)),"")</f>
        <v>4</v>
      </c>
      <c r="P120" s="2">
        <f t="array" ref="P120">IFERROR(INDEX('CAMAGUI DATA UNIFICADA'!$C$2:$T1007,MATCH(1,($A120='CAMAGUI DATA UNIFICADA'!$A$2:$A1007)*($B$1='CAMAGUI DATA UNIFICADA'!$B$2:$B1007),0),MATCH(P$2,'CAMAGUI DATA UNIFICADA'!$C$1:$T$1,0)),"")</f>
        <v>34.69</v>
      </c>
      <c r="Q120" s="33">
        <f t="array" ref="Q120">IFERROR(INDEX('CAMAGUI DATA UNIFICADA'!$C$2:$T1007,MATCH(1,($A120='CAMAGUI DATA UNIFICADA'!$A$2:$A1007)*($B$1='CAMAGUI DATA UNIFICADA'!$B$2:$B1007),0),MATCH(Q$2,'CAMAGUI DATA UNIFICADA'!$C$1:$T$1,0)),"")</f>
        <v>2.5866</v>
      </c>
      <c r="R120" s="60">
        <f t="array" ref="R120">IFERROR(INDEX('CAMAGUI DATA UNIFICADA'!$C$2:$T1007,MATCH(1,($A120='CAMAGUI DATA UNIFICADA'!$A$2:$A1007)*($B$1='CAMAGUI DATA UNIFICADA'!$B$2:$B1007),0),MATCH(R$2,'CAMAGUI DATA UNIFICADA'!$C$1:$T$1,0)),"")</f>
        <v>607.7671447</v>
      </c>
      <c r="S120" s="140">
        <f t="array" ref="S120">IFERROR(INDEX('CAMAGUI DATA UNIFICADA'!$C$2:$T1007,MATCH(1,($A120='CAMAGUI DATA UNIFICADA'!$A$2:$A1007)*($B$1='CAMAGUI DATA UNIFICADA'!$B$2:$B1007),0),MATCH(S$2,'CAMAGUI DATA UNIFICADA'!$C$1:$T$1,0)),"")</f>
        <v>-4.308213824</v>
      </c>
      <c r="T120" s="138" t="str">
        <f t="array" ref="T120">IFERROR(INDEX('CAMAGUI DATA UNIFICADA'!$C$2:$T1007,MATCH(1,($A120='CAMAGUI DATA UNIFICADA'!$A$2:$A1007)*($T$1='CAMAGUI DATA UNIFICADA'!$B$2:$B1007),0),MATCH(T$2,'CAMAGUI DATA UNIFICADA'!$C$1:$T$1,0)),"")</f>
        <v>CA2220225</v>
      </c>
      <c r="U120" s="2">
        <f t="array" ref="U120">IFERROR(INDEX('CAMAGUI DATA UNIFICADA'!$C$2:$T1007,MATCH(1,($A120='CAMAGUI DATA UNIFICADA'!$A$2:$A1007)*($T$1='CAMAGUI DATA UNIFICADA'!$B$2:$B1007),0),MATCH(U$2,'CAMAGUI DATA UNIFICADA'!$C$1:$T$1,0)),"")</f>
        <v>425</v>
      </c>
      <c r="V120" s="2">
        <f t="array" ref="V120">IFERROR(INDEX('CAMAGUI DATA UNIFICADA'!$C$2:$T1007,MATCH(1,($A120='CAMAGUI DATA UNIFICADA'!$A$2:$A1007)*($T$1='CAMAGUI DATA UNIFICADA'!$B$2:$B1007),0),MATCH(V$2,'CAMAGUI DATA UNIFICADA'!$C$1:$T$1,0)),"")</f>
        <v>2975</v>
      </c>
      <c r="W120" s="2" t="str">
        <f t="array" ref="W120">IFERROR(INDEX('CAMAGUI DATA UNIFICADA'!$C$2:$T1007,MATCH(1,($A120='CAMAGUI DATA UNIFICADA'!$A$2:$A1007)*($T$1='CAMAGUI DATA UNIFICADA'!$B$2:$B1007),0),MATCH(W$2,'CAMAGUI DATA UNIFICADA'!$C$1:$T$1,0)),"")</f>
        <v>SKR MAST E AD</v>
      </c>
      <c r="X120" s="139">
        <f t="array" ref="X120">IFERROR(INDEX('CAMAGUI DATA UNIFICADA'!$C$2:$T1007,MATCH(1,($A120='CAMAGUI DATA UNIFICADA'!$A$2:$A1007)*($T$1='CAMAGUI DATA UNIFICADA'!$B$2:$B1007),0),MATCH(X$2,'CAMAGUI DATA UNIFICADA'!$C$1:$T$1,0)),"")</f>
        <v>3045.21</v>
      </c>
      <c r="Y120" s="2">
        <f t="array" ref="Y120">IFERROR(INDEX('CAMAGUI DATA UNIFICADA'!$C$2:$T1007,MATCH(1,($A120='CAMAGUI DATA UNIFICADA'!$A$2:$A1007)*($T$1='CAMAGUI DATA UNIFICADA'!$B$2:$B1007),0),MATCH(Y$2,'CAMAGUI DATA UNIFICADA'!$C$1:$T$1,0)),"")</f>
        <v>27.13</v>
      </c>
      <c r="Z120" s="2">
        <f t="array" ref="Z120">IFERROR(INDEX('CAMAGUI DATA UNIFICADA'!$C$2:$T1007,MATCH(1,($A120='CAMAGUI DATA UNIFICADA'!$A$2:$A1007)*($T$1='CAMAGUI DATA UNIFICADA'!$B$2:$B1007),0),MATCH(Z$2,'CAMAGUI DATA UNIFICADA'!$C$1:$T$1,0)),"")</f>
        <v>4</v>
      </c>
      <c r="AA120" s="2">
        <f t="array" ref="AA120">IFERROR(INDEX('CAMAGUI DATA UNIFICADA'!$C$2:$T1007,MATCH(1,($A120='CAMAGUI DATA UNIFICADA'!$A$2:$A1007)*($T$1='CAMAGUI DATA UNIFICADA'!$B$2:$B1007),0),MATCH(AA$2,'CAMAGUI DATA UNIFICADA'!$C$1:$T$1,0)),"")</f>
        <v>2.95464</v>
      </c>
      <c r="AB120" s="60">
        <f t="array" ref="AB120">IFERROR(INDEX('CAMAGUI DATA UNIFICADA'!$C$2:$T1007,MATCH(1,($A120='CAMAGUI DATA UNIFICADA'!$A$2:$A1007)*($T$1='CAMAGUI DATA UNIFICADA'!$B$2:$B1007),0),MATCH(AB$2,'CAMAGUI DATA UNIFICADA'!$C$1:$T$1,0)),"")</f>
        <v>530193.7004</v>
      </c>
      <c r="AC120" s="33">
        <f t="array" ref="AC120">IFERROR(INDEX('CAMAGUI DATA UNIFICADA'!$C$2:$T1007,MATCH(1,($A120='CAMAGUI DATA UNIFICADA'!$A$2:$A1007)*($T$1='CAMAGUI DATA UNIFICADA'!$B$2:$B1007),0),MATCH(AC$2,'CAMAGUI DATA UNIFICADA'!$C$1:$T$1,0)),"")</f>
        <v>1.50862069</v>
      </c>
      <c r="AD120" s="23">
        <f t="array" ref="AD120">IFERROR(INDEX('CAMAGUI DATA UNIFICADA'!$C$2:$T1007,MATCH(1,($A120='CAMAGUI DATA UNIFICADA'!$A$2:$A1007)*($T$1='CAMAGUI DATA UNIFICADA'!$B$2:$B1007),0),MATCH(AD$2,'CAMAGUI DATA UNIFICADA'!$C$1:$T$1,0)),"")</f>
        <v>0.6237572946</v>
      </c>
      <c r="AE120" s="23">
        <f t="array" ref="AE120">IFERROR(INDEX('CAMAGUI DATA UNIFICADA'!$C$2:$T1007,MATCH(1,($A120='CAMAGUI DATA UNIFICADA'!$A$2:$A1007)*($T$1='CAMAGUI DATA UNIFICADA'!$B$2:$B1007),0),MATCH(AE$2,'CAMAGUI DATA UNIFICADA'!$C$1:$T$1,0)),"")</f>
        <v>0.58</v>
      </c>
      <c r="AF120" s="60">
        <f t="array" ref="AF120">IFERROR(INDEX('CAMAGUI DATA UNIFICADA'!$C$2:$T1007,MATCH(1,($A120='CAMAGUI DATA UNIFICADA'!$A$2:$A1007)*($T$1='CAMAGUI DATA UNIFICADA'!$B$2:$B1007),0),MATCH(AF$2,'CAMAGUI DATA UNIFICADA'!$C$1:$T$1,0)),"")</f>
        <v>82166.66667</v>
      </c>
      <c r="AG120" s="2">
        <f t="array" ref="AG120">IFERROR(INDEX('CAMAGUI DATA UNIFICADA'!$C$2:$T1007,MATCH(1,($A120='CAMAGUI DATA UNIFICADA'!$A$2:$A1007)*($T$1='CAMAGUI DATA UNIFICADA'!$B$2:$B1007),0),MATCH(AG$2,'CAMAGUI DATA UNIFICADA'!$C$1:$T$1,0)),"")</f>
        <v>4</v>
      </c>
      <c r="AH120" s="2">
        <f t="array" ref="AH120">IFERROR(INDEX('CAMAGUI DATA UNIFICADA'!$C$2:$T1007,MATCH(1,($A120='CAMAGUI DATA UNIFICADA'!$A$2:$A1007)*($T$1='CAMAGUI DATA UNIFICADA'!$B$2:$B1007),0),MATCH(AH$2,'CAMAGUI DATA UNIFICADA'!$C$1:$T$1,0)),"")</f>
        <v>31.13</v>
      </c>
      <c r="AI120" s="33">
        <f t="array" ref="AI120">IFERROR(INDEX('CAMAGUI DATA UNIFICADA'!$C$2:$T1007,MATCH(1,($A120='CAMAGUI DATA UNIFICADA'!$A$2:$A1007)*($T$1='CAMAGUI DATA UNIFICADA'!$B$2:$B1007),0),MATCH(AI$2,'CAMAGUI DATA UNIFICADA'!$C$1:$T$1,0)),"")</f>
        <v>2.6202</v>
      </c>
      <c r="AJ120" s="60">
        <f t="array" ref="AJ120">IFERROR(INDEX('CAMAGUI DATA UNIFICADA'!$C$2:$T1007,MATCH(1,($A120='CAMAGUI DATA UNIFICADA'!$A$2:$A1007)*($T$1='CAMAGUI DATA UNIFICADA'!$B$2:$B1007),0),MATCH(AJ$2,'CAMAGUI DATA UNIFICADA'!$C$1:$T$1,0)),"")</f>
        <v>416.3157659</v>
      </c>
      <c r="AK120" s="140">
        <f t="array" ref="AK120">IFERROR(INDEX('CAMAGUI DATA UNIFICADA'!$C$2:$T1007,MATCH(1,($A120='CAMAGUI DATA UNIFICADA'!$A$2:$A1007)*($T$1='CAMAGUI DATA UNIFICADA'!$B$2:$B1007),0),MATCH(AK$2,'CAMAGUI DATA UNIFICADA'!$C$1:$T$1,0)),"")</f>
        <v>-2.171058529</v>
      </c>
      <c r="AL120" s="138" t="str">
        <f t="array" ref="AL120">IFERROR(INDEX('CAMAGUI DATA UNIFICADA'!$C$2:$T1007,MATCH(1,($A120='CAMAGUI DATA UNIFICADA'!$A$2:$A1007)*($AL$1='CAMAGUI DATA UNIFICADA'!$B$2:$B1007),0),MATCH(AL$2,'CAMAGUI DATA UNIFICADA'!$C$1:$T$1,0)),"")</f>
        <v>CA3220225</v>
      </c>
      <c r="AM120" s="2">
        <f t="array" ref="AM120">IFERROR(INDEX('CAMAGUI DATA UNIFICADA'!$C$2:$T1007,MATCH(1,($A120='CAMAGUI DATA UNIFICADA'!$A$2:$A1007)*($AL$1='CAMAGUI DATA UNIFICADA'!$B$2:$B1007),0),MATCH(AM$2,'CAMAGUI DATA UNIFICADA'!$C$1:$T$1,0)),"")</f>
        <v>500</v>
      </c>
      <c r="AN120" s="2">
        <f t="array" ref="AN120">IFERROR(INDEX('CAMAGUI DATA UNIFICADA'!$C$2:$T1007,MATCH(1,($A120='CAMAGUI DATA UNIFICADA'!$A$2:$A1007)*($AL$1='CAMAGUI DATA UNIFICADA'!$B$2:$B1007),0),MATCH(AN$2,'CAMAGUI DATA UNIFICADA'!$C$1:$T$1,0)),"")</f>
        <v>3375</v>
      </c>
      <c r="AO120" s="2" t="str">
        <f t="array" ref="AO120">IFERROR(INDEX('CAMAGUI DATA UNIFICADA'!$C$2:$T1007,MATCH(1,($A120='CAMAGUI DATA UNIFICADA'!$A$2:$A1007)*($AL$1='CAMAGUI DATA UNIFICADA'!$B$2:$B1007),0),MATCH(AO$2,'CAMAGUI DATA UNIFICADA'!$C$1:$T$1,0)),"")</f>
        <v>SKR MAST E AD</v>
      </c>
      <c r="AP120" s="139">
        <f t="array" ref="AP120">IFERROR(INDEX('CAMAGUI DATA UNIFICADA'!$C$2:$T1007,MATCH(1,($A120='CAMAGUI DATA UNIFICADA'!$A$2:$A1007)*($AL$1='CAMAGUI DATA UNIFICADA'!$B$2:$B1007),0),MATCH(AP$2,'CAMAGUI DATA UNIFICADA'!$C$1:$T$1,0)),"")</f>
        <v>3454.65</v>
      </c>
      <c r="AQ120" s="2">
        <f t="array" ref="AQ120">IFERROR(INDEX('CAMAGUI DATA UNIFICADA'!$C$2:$T1007,MATCH(1,($A120='CAMAGUI DATA UNIFICADA'!$A$2:$A1007)*($AL$1='CAMAGUI DATA UNIFICADA'!$B$2:$B1007),0),MATCH(AQ$2,'CAMAGUI DATA UNIFICADA'!$C$1:$T$1,0)),"")</f>
        <v>29.05</v>
      </c>
      <c r="AR120" s="2">
        <f t="array" ref="AR120">IFERROR(INDEX('CAMAGUI DATA UNIFICADA'!$C$2:$T1007,MATCH(1,($A120='CAMAGUI DATA UNIFICADA'!$A$2:$A1007)*($AL$1='CAMAGUI DATA UNIFICADA'!$B$2:$B1007),0),MATCH(AR$2,'CAMAGUI DATA UNIFICADA'!$C$1:$T$1,0)),"")</f>
        <v>5.2</v>
      </c>
      <c r="AS120" s="33">
        <f t="array" ref="AS120">IFERROR(INDEX('CAMAGUI DATA UNIFICADA'!$C$2:$T1007,MATCH(1,($A120='CAMAGUI DATA UNIFICADA'!$A$2:$A1007)*($AL$1='CAMAGUI DATA UNIFICADA'!$B$2:$B1007),0),MATCH(AS$2,'CAMAGUI DATA UNIFICADA'!$C$1:$T$1,0)),"")</f>
        <v>2.7654</v>
      </c>
      <c r="AT120" s="60">
        <f t="array" ref="AT120">IFERROR(INDEX('CAMAGUI DATA UNIFICADA'!$C$2:$T1007,MATCH(1,($A120='CAMAGUI DATA UNIFICADA'!$A$2:$A1007)*($AL$1='CAMAGUI DATA UNIFICADA'!$B$2:$B1007),0),MATCH(AT$2,'CAMAGUI DATA UNIFICADA'!$C$1:$T$1,0)),"")</f>
        <v>622394.7334</v>
      </c>
      <c r="AU120" s="33">
        <f t="array" ref="AU120">IFERROR(INDEX('CAMAGUI DATA UNIFICADA'!$C$2:$T1007,MATCH(1,($A120='CAMAGUI DATA UNIFICADA'!$A$2:$A1007)*($AL$1='CAMAGUI DATA UNIFICADA'!$B$2:$B1007),0),MATCH(AU$2,'CAMAGUI DATA UNIFICADA'!$C$1:$T$1,0)),"")</f>
        <v>1.103806907</v>
      </c>
      <c r="AV120" s="23">
        <f t="array" ref="AV120">IFERROR(INDEX('CAMAGUI DATA UNIFICADA'!$C$2:$T1007,MATCH(1,($A120='CAMAGUI DATA UNIFICADA'!$A$2:$A1007)*($AL$1='CAMAGUI DATA UNIFICADA'!$B$2:$B1007),0),MATCH(AV$2,'CAMAGUI DATA UNIFICADA'!$C$1:$T$1,0)),"")</f>
        <v>0.592756889</v>
      </c>
      <c r="AW120" s="23">
        <f t="array" ref="AW120">IFERROR(INDEX('CAMAGUI DATA UNIFICADA'!$C$2:$T1007,MATCH(1,($A120='CAMAGUI DATA UNIFICADA'!$A$2:$A1007)*($AL$1='CAMAGUI DATA UNIFICADA'!$B$2:$B1007),0),MATCH(AW$2,'CAMAGUI DATA UNIFICADA'!$C$1:$T$1,0)),"")</f>
        <v>0.56</v>
      </c>
      <c r="AX120" s="60">
        <f t="array" ref="AX120">IFERROR(INDEX('CAMAGUI DATA UNIFICADA'!$C$2:$T1007,MATCH(1,($A120='CAMAGUI DATA UNIFICADA'!$A$2:$A1007)*($AL$1='CAMAGUI DATA UNIFICADA'!$B$2:$B1007),0),MATCH(AX$2,'CAMAGUI DATA UNIFICADA'!$C$1:$T$1,0)),"")</f>
        <v>84000</v>
      </c>
      <c r="AY120" s="2">
        <f t="array" ref="AY120">IFERROR(INDEX('CAMAGUI DATA UNIFICADA'!$C$2:$T1007,MATCH(1,($A120='CAMAGUI DATA UNIFICADA'!$A$2:$A1007)*($AL$1='CAMAGUI DATA UNIFICADA'!$B$2:$B1007),0),MATCH(AY$2,'CAMAGUI DATA UNIFICADA'!$C$1:$T$1,0)),"")</f>
        <v>4</v>
      </c>
      <c r="AZ120" s="2">
        <f t="array" ref="AZ120">IFERROR(INDEX('CAMAGUI DATA UNIFICADA'!$C$2:$T1007,MATCH(1,($A120='CAMAGUI DATA UNIFICADA'!$A$2:$A1007)*($AL$1='CAMAGUI DATA UNIFICADA'!$B$2:$B1007),0),MATCH(AZ$2,'CAMAGUI DATA UNIFICADA'!$C$1:$T$1,0)),"")</f>
        <v>33.05</v>
      </c>
      <c r="BA120" s="33">
        <f t="array" ref="BA120">IFERROR(INDEX('CAMAGUI DATA UNIFICADA'!$C$2:$T1007,MATCH(1,($A120='CAMAGUI DATA UNIFICADA'!$A$2:$A1007)*($AL$1='CAMAGUI DATA UNIFICADA'!$B$2:$B1007),0),MATCH(BA$2,'CAMAGUI DATA UNIFICADA'!$C$1:$T$1,0)),"")</f>
        <v>2.625</v>
      </c>
      <c r="BB120" s="60">
        <f t="array" ref="BB120">IFERROR(INDEX('CAMAGUI DATA UNIFICADA'!$C$2:$T1007,MATCH(1,($A120='CAMAGUI DATA UNIFICADA'!$A$2:$A1007)*($AL$1='CAMAGUI DATA UNIFICADA'!$B$2:$B1007),0),MATCH(BB$2,'CAMAGUI DATA UNIFICADA'!$C$1:$T$1,0)),"")</f>
        <v>509.2213129</v>
      </c>
      <c r="BC120" s="140">
        <f t="array" ref="BC120">IFERROR(INDEX('CAMAGUI DATA UNIFICADA'!$C$2:$T1007,MATCH(1,($A120='CAMAGUI DATA UNIFICADA'!$A$2:$A1007)*($AL$1='CAMAGUI DATA UNIFICADA'!$B$2:$B1007),0),MATCH(BC$2,'CAMAGUI DATA UNIFICADA'!$C$1:$T$1,0)),"")</f>
        <v>2.305328228</v>
      </c>
      <c r="BD120" s="138" t="str">
        <f t="array" ref="BD120">IFERROR(INDEX('CAMAGUI DATA UNIFICADA'!$C$2:$T1007,MATCH(1,($A120='CAMAGUI DATA UNIFICADA'!$A$2:$A1007)*($BD$1='CAMAGUI DATA UNIFICADA'!$B$2:$B1007),0),MATCH(BD$2,'CAMAGUI DATA UNIFICADA'!$C$1:$T$1,0)),"")</f>
        <v>CA4270325</v>
      </c>
      <c r="BE120" s="2">
        <f t="array" ref="BE120">IFERROR(INDEX('CAMAGUI DATA UNIFICADA'!$C$2:$T1007,MATCH(1,($A120='CAMAGUI DATA UNIFICADA'!$A$2:$A1007)*($BD$1='CAMAGUI DATA UNIFICADA'!$B$2:$B1007),0),MATCH(BE$2,'CAMAGUI DATA UNIFICADA'!$C$1:$T$1,0)),"")</f>
        <v>425</v>
      </c>
      <c r="BF120" s="2">
        <f t="array" ref="BF120">IFERROR(INDEX('CAMAGUI DATA UNIFICADA'!$C$2:$T1007,MATCH(1,($A120='CAMAGUI DATA UNIFICADA'!$A$2:$A1007)*($BD$1='CAMAGUI DATA UNIFICADA'!$B$2:$B1007),0),MATCH(BF$2,'CAMAGUI DATA UNIFICADA'!$C$1:$T$1,0)),"")</f>
        <v>2800</v>
      </c>
      <c r="BG120" s="2" t="str">
        <f t="array" ref="BG120">IFERROR(INDEX('CAMAGUI DATA UNIFICADA'!$C$2:$T1007,MATCH(1,($A120='CAMAGUI DATA UNIFICADA'!$A$2:$A1007)*($BD$1='CAMAGUI DATA UNIFICADA'!$B$2:$B1007),0),MATCH(BG$2,'CAMAGUI DATA UNIFICADA'!$C$1:$T$1,0)),"")</f>
        <v>SKR MAST E AD</v>
      </c>
      <c r="BH120" s="139">
        <f t="array" ref="BH120">IFERROR(INDEX('CAMAGUI DATA UNIFICADA'!$C$2:$T1007,MATCH(1,($A120='CAMAGUI DATA UNIFICADA'!$A$2:$A1007)*($BD$1='CAMAGUI DATA UNIFICADA'!$B$2:$B1007),0),MATCH(BH$2,'CAMAGUI DATA UNIFICADA'!$C$1:$T$1,0)),"")</f>
        <v>2866.08</v>
      </c>
      <c r="BI120" s="2">
        <f t="array" ref="BI120">IFERROR(INDEX('CAMAGUI DATA UNIFICADA'!$C$2:$T1007,MATCH(1,($A120='CAMAGUI DATA UNIFICADA'!$A$2:$A1007)*($BD$1='CAMAGUI DATA UNIFICADA'!$B$2:$B1007),0),MATCH(BI$2,'CAMAGUI DATA UNIFICADA'!$C$1:$T$1,0)),"")</f>
        <v>9.37</v>
      </c>
      <c r="BJ120" s="2">
        <f t="array" ref="BJ120">IFERROR(INDEX('CAMAGUI DATA UNIFICADA'!$C$2:$T1007,MATCH(1,($A120='CAMAGUI DATA UNIFICADA'!$A$2:$A1007)*($BD$1='CAMAGUI DATA UNIFICADA'!$B$2:$B1007),0),MATCH(BJ$2,'CAMAGUI DATA UNIFICADA'!$C$1:$T$1,0)),"")</f>
        <v>2.78</v>
      </c>
      <c r="BK120" s="33">
        <f t="array" ref="BK120">IFERROR(INDEX('CAMAGUI DATA UNIFICADA'!$C$2:$T1007,MATCH(1,($A120='CAMAGUI DATA UNIFICADA'!$A$2:$A1007)*($BD$1='CAMAGUI DATA UNIFICADA'!$B$2:$B1007),0),MATCH(BK$2,'CAMAGUI DATA UNIFICADA'!$C$1:$T$1,0)),"")</f>
        <v>5.19744</v>
      </c>
      <c r="BL120" s="60">
        <f t="array" ref="BL120">IFERROR(INDEX('CAMAGUI DATA UNIFICADA'!$C$2:$T1007,MATCH(1,($A120='CAMAGUI DATA UNIFICADA'!$A$2:$A1007)*($BD$1='CAMAGUI DATA UNIFICADA'!$B$2:$B1007),0),MATCH(BL$2,'CAMAGUI DATA UNIFICADA'!$C$1:$T$1,0)),"")</f>
        <v>872689.709</v>
      </c>
      <c r="BM120" s="33">
        <f t="array" ref="BM120">IFERROR(INDEX('CAMAGUI DATA UNIFICADA'!$C$2:$T1007,MATCH(1,($A120='CAMAGUI DATA UNIFICADA'!$A$2:$A1007)*($BD$1='CAMAGUI DATA UNIFICADA'!$B$2:$B1007),0),MATCH(BM$2,'CAMAGUI DATA UNIFICADA'!$C$1:$T$1,0)),"")</f>
        <v>1.291274673</v>
      </c>
      <c r="BN120" s="23">
        <f t="array" ref="BN120">IFERROR(INDEX('CAMAGUI DATA UNIFICADA'!$C$2:$T1007,MATCH(1,($A120='CAMAGUI DATA UNIFICADA'!$A$2:$A1007)*($BD$1='CAMAGUI DATA UNIFICADA'!$B$2:$B1007),0),MATCH(BN$2,'CAMAGUI DATA UNIFICADA'!$C$1:$T$1,0)),"")</f>
        <v>1.090862136</v>
      </c>
      <c r="BO120" s="23">
        <f t="array" ref="BO120">IFERROR(INDEX('CAMAGUI DATA UNIFICADA'!$C$2:$T1007,MATCH(1,($A120='CAMAGUI DATA UNIFICADA'!$A$2:$A1007)*($BD$1='CAMAGUI DATA UNIFICADA'!$B$2:$B1007),0),MATCH(BO$2,'CAMAGUI DATA UNIFICADA'!$C$1:$T$1,0)),"")</f>
        <v>0.975</v>
      </c>
      <c r="BP120" s="60">
        <f t="array" ref="BP120">IFERROR(INDEX('CAMAGUI DATA UNIFICADA'!$C$2:$T1007,MATCH(1,($A120='CAMAGUI DATA UNIFICADA'!$A$2:$A1007)*($BD$1='CAMAGUI DATA UNIFICADA'!$B$2:$B1007),0),MATCH(BP$2,'CAMAGUI DATA UNIFICADA'!$C$1:$T$1,0)),"")</f>
        <v>162500</v>
      </c>
      <c r="BQ120" s="2">
        <f t="array" ref="BQ120">IFERROR(INDEX('CAMAGUI DATA UNIFICADA'!$C$2:$T1007,MATCH(1,($A120='CAMAGUI DATA UNIFICADA'!$A$2:$A1007)*($BD$1='CAMAGUI DATA UNIFICADA'!$B$2:$B1007),0),MATCH(BQ$2,'CAMAGUI DATA UNIFICADA'!$C$1:$T$1,0)),"")</f>
        <v>3</v>
      </c>
      <c r="BR120" s="2">
        <f t="array" ref="BR120">IFERROR(INDEX('CAMAGUI DATA UNIFICADA'!$C$2:$T1007,MATCH(1,($A120='CAMAGUI DATA UNIFICADA'!$A$2:$A1007)*($BD$1='CAMAGUI DATA UNIFICADA'!$B$2:$B1007),0),MATCH(BR$2,'CAMAGUI DATA UNIFICADA'!$C$1:$T$1,0)),"")</f>
        <v>12.37</v>
      </c>
      <c r="BS120" s="33">
        <f t="array" ref="BS120">IFERROR(INDEX('CAMAGUI DATA UNIFICADA'!$C$2:$T1007,MATCH(1,($A120='CAMAGUI DATA UNIFICADA'!$A$2:$A1007)*($BD$1='CAMAGUI DATA UNIFICADA'!$B$2:$B1007),0),MATCH(BS$2,'CAMAGUI DATA UNIFICADA'!$C$1:$T$1,0)),"")</f>
        <v>4.35072</v>
      </c>
      <c r="BT120" s="60">
        <f t="array" ref="BT120">IFERROR(INDEX('CAMAGUI DATA UNIFICADA'!$C$2:$T1007,MATCH(1,($A120='CAMAGUI DATA UNIFICADA'!$A$2:$A1007)*($BD$1='CAMAGUI DATA UNIFICADA'!$B$2:$B1007),0),MATCH(BT$2,'CAMAGUI DATA UNIFICADA'!$C$1:$T$1,0)),"")</f>
        <v>453.2835051</v>
      </c>
      <c r="BU120" s="140">
        <f t="array" ref="BU120">IFERROR(INDEX('CAMAGUI DATA UNIFICADA'!$C$2:$T1007,MATCH(1,($A120='CAMAGUI DATA UNIFICADA'!$A$2:$A1007)*($BD$1='CAMAGUI DATA UNIFICADA'!$B$2:$B1007),0),MATCH(BU$2,'CAMAGUI DATA UNIFICADA'!$C$1:$T$1,0)),"")</f>
        <v>7.070876282</v>
      </c>
      <c r="BV120" s="138" t="str">
        <f t="array" ref="BV120">IFERROR(INDEX('CAMAGUI DATA UNIFICADA'!$C$2:$T1007,MATCH(1,($A120='CAMAGUI DATA UNIFICADA'!$A$2:$A1007)*($BV$1='CAMAGUI DATA UNIFICADA'!$B$2:$B1007),0),MATCH(BV$2,'CAMAGUI DATA UNIFICADA'!$C$1:$T$1,0)),"")</f>
        <v>CA5270325</v>
      </c>
      <c r="BW120" s="2">
        <f t="array" ref="BW120">IFERROR(INDEX('CAMAGUI DATA UNIFICADA'!$C$2:$T1007,MATCH(1,($A120='CAMAGUI DATA UNIFICADA'!$A$2:$A1007)*($BV$1='CAMAGUI DATA UNIFICADA'!$B$2:$B1007),0),MATCH(BW$2,'CAMAGUI DATA UNIFICADA'!$C$1:$T$1,0)),"")</f>
        <v>375</v>
      </c>
      <c r="BX120" s="2">
        <f t="array" ref="BX120">IFERROR(INDEX('CAMAGUI DATA UNIFICADA'!$C$2:$T1007,MATCH(1,($A120='CAMAGUI DATA UNIFICADA'!$A$2:$A1007)*($BV$1='CAMAGUI DATA UNIFICADA'!$B$2:$B1007),0),MATCH(BX$2,'CAMAGUI DATA UNIFICADA'!$C$1:$T$1,0)),"")</f>
        <v>2450</v>
      </c>
      <c r="BY120" s="2" t="str">
        <f t="array" ref="BY120">IFERROR(INDEX('CAMAGUI DATA UNIFICADA'!$C$2:$T1007,MATCH(1,($A120='CAMAGUI DATA UNIFICADA'!$A$2:$A1007)*($BV$1='CAMAGUI DATA UNIFICADA'!$B$2:$B1007),0),MATCH(BY$2,'CAMAGUI DATA UNIFICADA'!$C$1:$T$1,0)),"")</f>
        <v>SKR MAST E AD</v>
      </c>
      <c r="BZ120" s="139">
        <f t="array" ref="BZ120">IFERROR(INDEX('CAMAGUI DATA UNIFICADA'!$C$2:$T1007,MATCH(1,($A120='CAMAGUI DATA UNIFICADA'!$A$2:$A1007)*($BV$1='CAMAGUI DATA UNIFICADA'!$B$2:$B1007),0),MATCH(BZ$2,'CAMAGUI DATA UNIFICADA'!$C$1:$T$1,0)),"")</f>
        <v>2507.82</v>
      </c>
      <c r="CA120" s="2">
        <f t="array" ref="CA120">IFERROR(INDEX('CAMAGUI DATA UNIFICADA'!$C$2:$T1007,MATCH(1,($A120='CAMAGUI DATA UNIFICADA'!$A$2:$A1007)*($BV$1='CAMAGUI DATA UNIFICADA'!$B$2:$B1007),0),MATCH(CA$2,'CAMAGUI DATA UNIFICADA'!$C$1:$T$1,0)),"")</f>
        <v>9.2</v>
      </c>
      <c r="CB120" s="2">
        <f t="array" ref="CB120">IFERROR(INDEX('CAMAGUI DATA UNIFICADA'!$C$2:$T1007,MATCH(1,($A120='CAMAGUI DATA UNIFICADA'!$A$2:$A1007)*($BV$1='CAMAGUI DATA UNIFICADA'!$B$2:$B1007),0),MATCH(CB$2,'CAMAGUI DATA UNIFICADA'!$C$1:$T$1,0)),"")</f>
        <v>2.51</v>
      </c>
      <c r="CC120" s="33">
        <f t="array" ref="CC120">IFERROR(INDEX('CAMAGUI DATA UNIFICADA'!$C$2:$T1007,MATCH(1,($A120='CAMAGUI DATA UNIFICADA'!$A$2:$A1007)*($BV$1='CAMAGUI DATA UNIFICADA'!$B$2:$B1007),0),MATCH(CC$2,'CAMAGUI DATA UNIFICADA'!$C$1:$T$1,0)),"")</f>
        <v>5.2464</v>
      </c>
      <c r="CD120" s="60">
        <f t="array" ref="CD120">IFERROR(INDEX('CAMAGUI DATA UNIFICADA'!$C$2:$T1007,MATCH(1,($A120='CAMAGUI DATA UNIFICADA'!$A$2:$A1007)*($BV$1='CAMAGUI DATA UNIFICADA'!$B$2:$B1007),0),MATCH(CD$2,'CAMAGUI DATA UNIFICADA'!$C$1:$T$1,0)),"")</f>
        <v>776930.2677</v>
      </c>
      <c r="CE120" s="33">
        <f t="array" ref="CE120">IFERROR(INDEX('CAMAGUI DATA UNIFICADA'!$C$2:$T1007,MATCH(1,($A120='CAMAGUI DATA UNIFICADA'!$A$2:$A1007)*($BV$1='CAMAGUI DATA UNIFICADA'!$B$2:$B1007),0),MATCH(CE$2,'CAMAGUI DATA UNIFICADA'!$C$1:$T$1,0)),"")</f>
        <v>1.417198719</v>
      </c>
      <c r="CF120" s="23">
        <f t="array" ref="CF120">IFERROR(INDEX('CAMAGUI DATA UNIFICADA'!$C$2:$T1007,MATCH(1,($A120='CAMAGUI DATA UNIFICADA'!$A$2:$A1007)*($BV$1='CAMAGUI DATA UNIFICADA'!$B$2:$B1007),0),MATCH(CF$2,'CAMAGUI DATA UNIFICADA'!$C$1:$T$1,0)),"")</f>
        <v>1.071627955</v>
      </c>
      <c r="CG120" s="23">
        <f t="array" ref="CG120">IFERROR(INDEX('CAMAGUI DATA UNIFICADA'!$C$2:$T1007,MATCH(1,($A120='CAMAGUI DATA UNIFICADA'!$A$2:$A1007)*($BV$1='CAMAGUI DATA UNIFICADA'!$B$2:$B1007),0),MATCH(CG$2,'CAMAGUI DATA UNIFICADA'!$C$1:$T$1,0)),"")</f>
        <v>0.95</v>
      </c>
      <c r="CH120" s="60">
        <f t="array" ref="CH120">IFERROR(INDEX('CAMAGUI DATA UNIFICADA'!$C$2:$T1007,MATCH(1,($A120='CAMAGUI DATA UNIFICADA'!$A$2:$A1007)*($BV$1='CAMAGUI DATA UNIFICADA'!$B$2:$B1007),0),MATCH(CH$2,'CAMAGUI DATA UNIFICADA'!$C$1:$T$1,0)),"")</f>
        <v>163988.0952</v>
      </c>
      <c r="CI120" s="2">
        <f t="array" ref="CI120">IFERROR(INDEX('CAMAGUI DATA UNIFICADA'!$C$2:$T1007,MATCH(1,($A120='CAMAGUI DATA UNIFICADA'!$A$2:$A1007)*($BV$1='CAMAGUI DATA UNIFICADA'!$B$2:$B1007),0),MATCH(CI$2,'CAMAGUI DATA UNIFICADA'!$C$1:$T$1,0)),"")</f>
        <v>3</v>
      </c>
      <c r="CJ120" s="2">
        <f t="array" ref="CJ120">IFERROR(INDEX('CAMAGUI DATA UNIFICADA'!$C$2:$T1007,MATCH(1,($A120='CAMAGUI DATA UNIFICADA'!$A$2:$A1007)*($BV$1='CAMAGUI DATA UNIFICADA'!$B$2:$B1007),0),MATCH(CJ$2,'CAMAGUI DATA UNIFICADA'!$C$1:$T$1,0)),"")</f>
        <v>12.2</v>
      </c>
      <c r="CK120" s="33">
        <f t="array" ref="CK120">IFERROR(INDEX('CAMAGUI DATA UNIFICADA'!$C$2:$T1007,MATCH(1,($A120='CAMAGUI DATA UNIFICADA'!$A$2:$A1007)*($BV$1='CAMAGUI DATA UNIFICADA'!$B$2:$B1007),0),MATCH(CK$2,'CAMAGUI DATA UNIFICADA'!$C$1:$T$1,0)),"")</f>
        <v>4.3752</v>
      </c>
      <c r="CL120" s="60">
        <f t="array" ref="CL120">IFERROR(INDEX('CAMAGUI DATA UNIFICADA'!$C$2:$T1007,MATCH(1,($A120='CAMAGUI DATA UNIFICADA'!$A$2:$A1007)*($BV$1='CAMAGUI DATA UNIFICADA'!$B$2:$B1007),0),MATCH(CL$2,'CAMAGUI DATA UNIFICADA'!$C$1:$T$1,0)),"")</f>
        <v>397.6210326</v>
      </c>
      <c r="CM120" s="140">
        <f t="array" ref="CM120">IFERROR(INDEX('CAMAGUI DATA UNIFICADA'!$C$2:$T1007,MATCH(1,($A120='CAMAGUI DATA UNIFICADA'!$A$2:$A1007)*($BV$1='CAMAGUI DATA UNIFICADA'!$B$2:$B1007),0),MATCH(CM$2,'CAMAGUI DATA UNIFICADA'!$C$1:$T$1,0)),"")</f>
        <v>5.655258161</v>
      </c>
      <c r="CN120" s="138" t="str">
        <f t="array" ref="CN120">IFERROR(INDEX('CAMAGUI DATA UNIFICADA'!$C$2:$T1007,MATCH(1,($A120='CAMAGUI DATA UNIFICADA'!$A$2:$A1007)*($CN$1='CAMAGUI DATA UNIFICADA'!$B$2:$B1007),0),MATCH(CN$2,'CAMAGUI DATA UNIFICADA'!$C$1:$T$1,0)),"")</f>
        <v>CA6270325</v>
      </c>
      <c r="CO120" s="2">
        <f t="array" ref="CO120">IFERROR(INDEX('CAMAGUI DATA UNIFICADA'!$C$2:$T1007,MATCH(1,($A120='CAMAGUI DATA UNIFICADA'!$A$2:$A1007)*($CN$1='CAMAGUI DATA UNIFICADA'!$B$2:$B1007),0),MATCH(CO$2,'CAMAGUI DATA UNIFICADA'!$C$1:$T$1,0)),"")</f>
        <v>550</v>
      </c>
      <c r="CP120" s="2">
        <f t="array" ref="CP120">IFERROR(INDEX('CAMAGUI DATA UNIFICADA'!$C$2:$T1007,MATCH(1,($A120='CAMAGUI DATA UNIFICADA'!$A$2:$A1007)*($CN$1='CAMAGUI DATA UNIFICADA'!$B$2:$B1007),0),MATCH(CP$2,'CAMAGUI DATA UNIFICADA'!$C$1:$T$1,0)),"")</f>
        <v>3375</v>
      </c>
      <c r="CQ120" s="2" t="str">
        <f t="array" ref="CQ120">IFERROR(INDEX('CAMAGUI DATA UNIFICADA'!$C$2:$T1007,MATCH(1,($A120='CAMAGUI DATA UNIFICADA'!$A$2:$A1007)*($CN$1='CAMAGUI DATA UNIFICADA'!$B$2:$B1007),0),MATCH(CQ$2,'CAMAGUI DATA UNIFICADA'!$C$1:$T$1,0)),"")</f>
        <v>SKR MAST E AD</v>
      </c>
      <c r="CR120" s="139">
        <f t="array" ref="CR120">IFERROR(INDEX('CAMAGUI DATA UNIFICADA'!$C$2:$T1007,MATCH(1,($A120='CAMAGUI DATA UNIFICADA'!$A$2:$A1007)*($CN$1='CAMAGUI DATA UNIFICADA'!$B$2:$B1007),0),MATCH(CR$2,'CAMAGUI DATA UNIFICADA'!$C$1:$T$1,0)),"")</f>
        <v>3454.65</v>
      </c>
      <c r="CS120" s="2">
        <f t="array" ref="CS120">IFERROR(INDEX('CAMAGUI DATA UNIFICADA'!$C$2:$T1007,MATCH(1,($A120='CAMAGUI DATA UNIFICADA'!$A$2:$A1007)*($CN$1='CAMAGUI DATA UNIFICADA'!$B$2:$B1007),0),MATCH(CS$2,'CAMAGUI DATA UNIFICADA'!$C$1:$T$1,0)),"")</f>
        <v>10.35</v>
      </c>
      <c r="CT120" s="2">
        <f t="array" ref="CT120">IFERROR(INDEX('CAMAGUI DATA UNIFICADA'!$C$2:$T1007,MATCH(1,($A120='CAMAGUI DATA UNIFICADA'!$A$2:$A1007)*($CN$1='CAMAGUI DATA UNIFICADA'!$B$2:$B1007),0),MATCH(CT$2,'CAMAGUI DATA UNIFICADA'!$C$1:$T$1,0)),"")</f>
        <v>3.3</v>
      </c>
      <c r="CU120" s="33">
        <f t="array" ref="CU120">IFERROR(INDEX('CAMAGUI DATA UNIFICADA'!$C$2:$T1007,MATCH(1,($A120='CAMAGUI DATA UNIFICADA'!$A$2:$A1007)*($CN$1='CAMAGUI DATA UNIFICADA'!$B$2:$B1007),0),MATCH(CU$2,'CAMAGUI DATA UNIFICADA'!$C$1:$T$1,0)),"")</f>
        <v>4.7604</v>
      </c>
      <c r="CV120" s="60">
        <f t="array" ref="CV120">IFERROR(INDEX('CAMAGUI DATA UNIFICADA'!$C$2:$T1007,MATCH(1,($A120='CAMAGUI DATA UNIFICADA'!$A$2:$A1007)*($CN$1='CAMAGUI DATA UNIFICADA'!$B$2:$B1007),0),MATCH(CV$2,'CAMAGUI DATA UNIFICADA'!$C$1:$T$1,0)),"")</f>
        <v>1116294.778</v>
      </c>
      <c r="CW120" s="33">
        <f t="array" ref="CW120">IFERROR(INDEX('CAMAGUI DATA UNIFICADA'!$C$2:$T1007,MATCH(1,($A120='CAMAGUI DATA UNIFICADA'!$A$2:$A1007)*($CN$1='CAMAGUI DATA UNIFICADA'!$B$2:$B1007),0),MATCH(CW$2,'CAMAGUI DATA UNIFICADA'!$C$1:$T$1,0)),"")</f>
        <v>1.022727273</v>
      </c>
      <c r="CX120" s="23">
        <f t="array" ref="CX120">IFERROR(INDEX('CAMAGUI DATA UNIFICADA'!$C$2:$T1007,MATCH(1,($A120='CAMAGUI DATA UNIFICADA'!$A$2:$A1007)*($CN$1='CAMAGUI DATA UNIFICADA'!$B$2:$B1007),0),MATCH(CX$2,'CAMAGUI DATA UNIFICADA'!$C$1:$T$1,0)),"")</f>
        <v>0.8930358225</v>
      </c>
      <c r="CY120" s="23">
        <f t="array" ref="CY120">IFERROR(INDEX('CAMAGUI DATA UNIFICADA'!$C$2:$T1007,MATCH(1,($A120='CAMAGUI DATA UNIFICADA'!$A$2:$A1007)*($CN$1='CAMAGUI DATA UNIFICADA'!$B$2:$B1007),0),MATCH(CY$2,'CAMAGUI DATA UNIFICADA'!$C$1:$T$1,0)),"")</f>
        <v>0.8</v>
      </c>
      <c r="CZ120" s="60">
        <f t="array" ref="CZ120">IFERROR(INDEX('CAMAGUI DATA UNIFICADA'!$C$2:$T1007,MATCH(1,($A120='CAMAGUI DATA UNIFICADA'!$A$2:$A1007)*($CN$1='CAMAGUI DATA UNIFICADA'!$B$2:$B1007),0),MATCH(CZ$2,'CAMAGUI DATA UNIFICADA'!$C$1:$T$1,0)),"")</f>
        <v>114285.7143</v>
      </c>
      <c r="DA120" s="2">
        <f t="array" ref="DA120">IFERROR(INDEX('CAMAGUI DATA UNIFICADA'!$C$2:$T1007,MATCH(1,($A120='CAMAGUI DATA UNIFICADA'!$A$2:$A1007)*($CN$1='CAMAGUI DATA UNIFICADA'!$B$2:$B1007),0),MATCH(DA$2,'CAMAGUI DATA UNIFICADA'!$C$1:$T$1,0)),"")</f>
        <v>3</v>
      </c>
      <c r="DB120" s="2">
        <f t="array" ref="DB120">IFERROR(INDEX('CAMAGUI DATA UNIFICADA'!$C$2:$T1007,MATCH(1,($A120='CAMAGUI DATA UNIFICADA'!$A$2:$A1007)*($CN$1='CAMAGUI DATA UNIFICADA'!$B$2:$B1007),0),MATCH(DB$2,'CAMAGUI DATA UNIFICADA'!$C$1:$T$1,0)),"")</f>
        <v>13.35</v>
      </c>
      <c r="DC120" s="33">
        <f t="array" ref="DC120">IFERROR(INDEX('CAMAGUI DATA UNIFICADA'!$C$2:$T1007,MATCH(1,($A120='CAMAGUI DATA UNIFICADA'!$A$2:$A1007)*($CN$1='CAMAGUI DATA UNIFICADA'!$B$2:$B1007),0),MATCH(DC$2,'CAMAGUI DATA UNIFICADA'!$C$1:$T$1,0)),"")</f>
        <v>4.1934</v>
      </c>
      <c r="DD120" s="60">
        <f t="array" ref="DD120">IFERROR(INDEX('CAMAGUI DATA UNIFICADA'!$C$2:$T1007,MATCH(1,($A120='CAMAGUI DATA UNIFICADA'!$A$2:$A1007)*($CN$1='CAMAGUI DATA UNIFICADA'!$B$2:$B1007),0),MATCH(DD$2,'CAMAGUI DATA UNIFICADA'!$C$1:$T$1,0)),"")</f>
        <v>586.0460259</v>
      </c>
      <c r="DE120" s="140">
        <f t="array" ref="DE120">IFERROR(INDEX('CAMAGUI DATA UNIFICADA'!$C$2:$T1007,MATCH(1,($A120='CAMAGUI DATA UNIFICADA'!$A$2:$A1007)*($CN$1='CAMAGUI DATA UNIFICADA'!$B$2:$B1007),0),MATCH(DE$2,'CAMAGUI DATA UNIFICADA'!$C$1:$T$1,0)),"")</f>
        <v>9.01150647</v>
      </c>
      <c r="DF120" s="138" t="str">
        <f t="array" ref="DF120">IFERROR(INDEX('CAMAGUI DATA UNIFICADA'!$C$2:$T1007,MATCH(1,($A120='CAMAGUI DATA UNIFICADA'!$A$2:$A1007)*($DF$1='CAMAGUI DATA UNIFICADA'!$B$2:$B1007),0),MATCH(DF$2,'CAMAGUI DATA UNIFICADA'!$C$1:$T$1,0)),"")</f>
        <v/>
      </c>
      <c r="DG120" s="2" t="str">
        <f t="array" ref="DG120">IFERROR(INDEX('CAMAGUI DATA UNIFICADA'!$C$2:$T1007,MATCH(1,($A120='CAMAGUI DATA UNIFICADA'!$A$2:$A1007)*($DF$1='CAMAGUI DATA UNIFICADA'!$B$2:$B1007),0),MATCH(DG$2,'CAMAGUI DATA UNIFICADA'!$C$1:$T$1,0)),"")</f>
        <v/>
      </c>
      <c r="DH120" s="2" t="str">
        <f t="array" ref="DH120">IFERROR(INDEX('CAMAGUI DATA UNIFICADA'!$C$2:$T1007,MATCH(1,($A120='CAMAGUI DATA UNIFICADA'!$A$2:$A1007)*($DF$1='CAMAGUI DATA UNIFICADA'!$B$2:$B1007),0),MATCH(DH$2,'CAMAGUI DATA UNIFICADA'!$C$1:$T$1,0)),"")</f>
        <v/>
      </c>
      <c r="DI120" s="2" t="str">
        <f t="array" ref="DI120">IFERROR(INDEX('CAMAGUI DATA UNIFICADA'!$C$2:$T1007,MATCH(1,($A120='CAMAGUI DATA UNIFICADA'!$A$2:$A1007)*($DF$1='CAMAGUI DATA UNIFICADA'!$B$2:$B1007),0),MATCH(DI$2,'CAMAGUI DATA UNIFICADA'!$C$1:$T$1,0)),"")</f>
        <v/>
      </c>
      <c r="DJ120" s="139" t="str">
        <f t="array" ref="DJ120">IFERROR(INDEX('CAMAGUI DATA UNIFICADA'!$C$2:$T1007,MATCH(1,($A120='CAMAGUI DATA UNIFICADA'!$A$2:$A1007)*($DF$1='CAMAGUI DATA UNIFICADA'!$B$2:$B1007),0),MATCH(DJ$2,'CAMAGUI DATA UNIFICADA'!$C$1:$T$1,0)),"")</f>
        <v/>
      </c>
      <c r="DK120" s="2" t="str">
        <f t="array" ref="DK120">IFERROR(INDEX('CAMAGUI DATA UNIFICADA'!$C$2:$T1007,MATCH(1,($A120='CAMAGUI DATA UNIFICADA'!$A$2:$A1007)*($DF$1='CAMAGUI DATA UNIFICADA'!$B$2:$B1007),0),MATCH(DK$2,'CAMAGUI DATA UNIFICADA'!$C$1:$T$1,0)),"")</f>
        <v/>
      </c>
      <c r="DL120" s="2" t="str">
        <f t="array" ref="DL120">IFERROR(INDEX('CAMAGUI DATA UNIFICADA'!$C$2:$T1007,MATCH(1,($A120='CAMAGUI DATA UNIFICADA'!$A$2:$A1007)*($DF$1='CAMAGUI DATA UNIFICADA'!$B$2:$B1007),0),MATCH(DL$2,'CAMAGUI DATA UNIFICADA'!$C$1:$T$1,0)),"")</f>
        <v/>
      </c>
      <c r="DM120" s="33" t="str">
        <f t="array" ref="DM120">IFERROR(INDEX('CAMAGUI DATA UNIFICADA'!$C$2:$T1007,MATCH(1,($A120='CAMAGUI DATA UNIFICADA'!$A$2:$A1007)*($DF$1='CAMAGUI DATA UNIFICADA'!$B$2:$B1007),0),MATCH(DM$2,'CAMAGUI DATA UNIFICADA'!$C$1:$T$1,0)),"")</f>
        <v/>
      </c>
      <c r="DN120" s="60" t="str">
        <f t="array" ref="DN120">IFERROR(INDEX('CAMAGUI DATA UNIFICADA'!$C$2:$T1007,MATCH(1,($A120='CAMAGUI DATA UNIFICADA'!$A$2:$A1007)*($DF$1='CAMAGUI DATA UNIFICADA'!$B$2:$B1007),0),MATCH(DN$2,'CAMAGUI DATA UNIFICADA'!$C$1:$T$1,0)),"")</f>
        <v/>
      </c>
      <c r="DO120" s="33" t="str">
        <f t="array" ref="DO120">IFERROR(INDEX('CAMAGUI DATA UNIFICADA'!$C$2:$T1007,MATCH(1,($A120='CAMAGUI DATA UNIFICADA'!$A$2:$A1007)*($DF$1='CAMAGUI DATA UNIFICADA'!$B$2:$B1007),0),MATCH(DO$2,'CAMAGUI DATA UNIFICADA'!$C$1:$T$1,0)),"")</f>
        <v/>
      </c>
      <c r="DP120" s="23" t="str">
        <f t="array" ref="DP120">IFERROR(INDEX('CAMAGUI DATA UNIFICADA'!$C$2:$T1007,MATCH(1,($A120='CAMAGUI DATA UNIFICADA'!$A$2:$A1007)*($DF$1='CAMAGUI DATA UNIFICADA'!$B$2:$B1007),0),MATCH(DP$2,'CAMAGUI DATA UNIFICADA'!$C$1:$T$1,0)),"")</f>
        <v/>
      </c>
      <c r="DQ120" s="23" t="str">
        <f t="array" ref="DQ120">IFERROR(INDEX('CAMAGUI DATA UNIFICADA'!$C$2:$T1007,MATCH(1,($A120='CAMAGUI DATA UNIFICADA'!$A$2:$A1007)*($DF$1='CAMAGUI DATA UNIFICADA'!$B$2:$B1007),0),MATCH(DQ$2,'CAMAGUI DATA UNIFICADA'!$C$1:$T$1,0)),"")</f>
        <v/>
      </c>
      <c r="DR120" s="2" t="str">
        <f t="array" ref="DR120">IFERROR(INDEX('CAMAGUI DATA UNIFICADA'!$C$2:$T1007,MATCH(1,($A120='CAMAGUI DATA UNIFICADA'!$A$2:$A1007)*($DF$1='CAMAGUI DATA UNIFICADA'!$B$2:$B1007),0),MATCH(DR$2,'CAMAGUI DATA UNIFICADA'!$C$1:$T$1,0)),"")</f>
        <v/>
      </c>
      <c r="DS120" s="2" t="str">
        <f t="array" ref="DS120">IFERROR(INDEX('CAMAGUI DATA UNIFICADA'!$C$2:$T1007,MATCH(1,($A120='CAMAGUI DATA UNIFICADA'!$A$2:$A1007)*($DF$1='CAMAGUI DATA UNIFICADA'!$B$2:$B1007),0),MATCH(DS$2,'CAMAGUI DATA UNIFICADA'!$C$1:$T$1,0)),"")</f>
        <v/>
      </c>
      <c r="DT120" s="2" t="str">
        <f t="array" ref="DT120">IFERROR(INDEX('CAMAGUI DATA UNIFICADA'!$C$2:$T1007,MATCH(1,($A120='CAMAGUI DATA UNIFICADA'!$A$2:$A1007)*($DF$1='CAMAGUI DATA UNIFICADA'!$B$2:$B1007),0),MATCH(DT$2,'CAMAGUI DATA UNIFICADA'!$C$1:$T$1,0)),"")</f>
        <v/>
      </c>
      <c r="DU120" s="33" t="str">
        <f t="array" ref="DU120">IFERROR(INDEX('CAMAGUI DATA UNIFICADA'!$C$2:$T1007,MATCH(1,($A120='CAMAGUI DATA UNIFICADA'!$A$2:$A1007)*($DF$1='CAMAGUI DATA UNIFICADA'!$B$2:$B1007),0),MATCH(DU$2,'CAMAGUI DATA UNIFICADA'!$C$1:$T$1,0)),"")</f>
        <v/>
      </c>
      <c r="DV120" s="60" t="str">
        <f t="array" ref="DV120">IFERROR(INDEX('CAMAGUI DATA UNIFICADA'!$C$2:$T1007,MATCH(1,($A120='CAMAGUI DATA UNIFICADA'!$A$2:$A1007)*($DF$1='CAMAGUI DATA UNIFICADA'!$B$2:$B1007),0),MATCH(DV$2,'CAMAGUI DATA UNIFICADA'!$C$1:$T$1,0)),"")</f>
        <v/>
      </c>
      <c r="DW120" s="140" t="str">
        <f t="array" ref="DW120">IFERROR(INDEX('CAMAGUI DATA UNIFICADA'!$C$2:$T1007,MATCH(1,($A120='CAMAGUI DATA UNIFICADA'!$A$2:$A1007)*($DF$1='CAMAGUI DATA UNIFICADA'!$B$2:$B1007),0),MATCH(DW$2,'CAMAGUI DATA UNIFICADA'!$C$1:$T$1,0)),"")</f>
        <v/>
      </c>
      <c r="DX120" s="144" t="str">
        <f t="array" ref="DX120">IFERROR(INDEX('CAMAGUI DATA UNIFICADA'!$C$2:$T1007,MATCH(1,($A120='CAMAGUI DATA UNIFICADA'!$A$2:$A1007)*($DX$1='CAMAGUI DATA UNIFICADA'!$B$2:$B1007),0),MATCH(DX$2,'CAMAGUI DATA UNIFICADA'!$C$1:$T$1,0)),"")</f>
        <v/>
      </c>
      <c r="DY120" s="60" t="str">
        <f t="array" ref="DY120">IFERROR(INDEX('CAMAGUI DATA UNIFICADA'!$C$2:$T1007,MATCH(1,($A120='CAMAGUI DATA UNIFICADA'!$A$2:$A1007)*($DX$1='CAMAGUI DATA UNIFICADA'!$B$2:$B1007),0),MATCH(DY$2,'CAMAGUI DATA UNIFICADA'!$C$1:$T$1,0)),"")</f>
        <v/>
      </c>
      <c r="DZ120" s="60" t="str">
        <f t="array" ref="DZ120">IFERROR(INDEX('CAMAGUI DATA UNIFICADA'!$C$2:$T1007,MATCH(1,($A120='CAMAGUI DATA UNIFICADA'!$A$2:$A1007)*($DX$1='CAMAGUI DATA UNIFICADA'!$B$2:$B1007),0),MATCH(DZ$2,'CAMAGUI DATA UNIFICADA'!$C$1:$T$1,0)),"")</f>
        <v/>
      </c>
      <c r="EA120" s="60" t="str">
        <f t="array" ref="EA120">IFERROR(INDEX('CAMAGUI DATA UNIFICADA'!$C$2:$T1007,MATCH(1,($A120='CAMAGUI DATA UNIFICADA'!$A$2:$A1007)*($DX$1='CAMAGUI DATA UNIFICADA'!$B$2:$B1007),0),MATCH(EA$2,'CAMAGUI DATA UNIFICADA'!$C$1:$T$1,0)),"")</f>
        <v/>
      </c>
      <c r="EB120" s="60" t="str">
        <f t="array" ref="EB120">IFERROR(INDEX('CAMAGUI DATA UNIFICADA'!$C$2:$T1007,MATCH(1,($A120='CAMAGUI DATA UNIFICADA'!$A$2:$A1007)*($DX$1='CAMAGUI DATA UNIFICADA'!$B$2:$B1007),0),MATCH(EB$2,'CAMAGUI DATA UNIFICADA'!$C$1:$T$1,0)),"")</f>
        <v/>
      </c>
      <c r="EC120" s="60" t="str">
        <f t="array" ref="EC120">IFERROR(INDEX('CAMAGUI DATA UNIFICADA'!$C$2:$T1007,MATCH(1,($A120='CAMAGUI DATA UNIFICADA'!$A$2:$A1007)*($DX$1='CAMAGUI DATA UNIFICADA'!$B$2:$B1007),0),MATCH(EC$2,'CAMAGUI DATA UNIFICADA'!$C$1:$T$1,0)),"")</f>
        <v/>
      </c>
      <c r="ED120" s="60" t="str">
        <f t="array" ref="ED120">IFERROR(INDEX('CAMAGUI DATA UNIFICADA'!$C$2:$T1007,MATCH(1,($A120='CAMAGUI DATA UNIFICADA'!$A$2:$A1007)*($DX$1='CAMAGUI DATA UNIFICADA'!$B$2:$B1007),0),MATCH(ED$2,'CAMAGUI DATA UNIFICADA'!$C$1:$T$1,0)),"")</f>
        <v/>
      </c>
      <c r="EE120" s="60" t="str">
        <f t="array" ref="EE120">IFERROR(INDEX('CAMAGUI DATA UNIFICADA'!$C$2:$T1007,MATCH(1,($A120='CAMAGUI DATA UNIFICADA'!$A$2:$A1007)*($DX$1='CAMAGUI DATA UNIFICADA'!$B$2:$B1007),0),MATCH(EE$2,'CAMAGUI DATA UNIFICADA'!$C$1:$T$1,0)),"")</f>
        <v/>
      </c>
      <c r="EF120" s="60" t="str">
        <f t="array" ref="EF120">IFERROR(INDEX('CAMAGUI DATA UNIFICADA'!$C$2:$T1007,MATCH(1,($A120='CAMAGUI DATA UNIFICADA'!$A$2:$A1007)*($DX$1='CAMAGUI DATA UNIFICADA'!$B$2:$B1007),0),MATCH(EF$2,'CAMAGUI DATA UNIFICADA'!$C$1:$T$1,0)),"")</f>
        <v/>
      </c>
      <c r="EG120" s="60" t="str">
        <f t="array" ref="EG120">IFERROR(INDEX('CAMAGUI DATA UNIFICADA'!$C$2:$T1007,MATCH(1,($A120='CAMAGUI DATA UNIFICADA'!$A$2:$A1007)*($DX$1='CAMAGUI DATA UNIFICADA'!$B$2:$B1007),0),MATCH(EG$2,'CAMAGUI DATA UNIFICADA'!$C$1:$T$1,0)),"")</f>
        <v/>
      </c>
      <c r="EH120" s="60" t="str">
        <f t="array" ref="EH120">IFERROR(INDEX('CAMAGUI DATA UNIFICADA'!$C$2:$T1007,MATCH(1,($A120='CAMAGUI DATA UNIFICADA'!$A$2:$A1007)*($DX$1='CAMAGUI DATA UNIFICADA'!$B$2:$B1007),0),MATCH(EH$2,'CAMAGUI DATA UNIFICADA'!$C$1:$T$1,0)),"")</f>
        <v/>
      </c>
      <c r="EI120" s="60" t="str">
        <f t="array" ref="EI120">IFERROR(INDEX('CAMAGUI DATA UNIFICADA'!$C$2:$T1007,MATCH(1,($A120='CAMAGUI DATA UNIFICADA'!$A$2:$A1007)*($DX$1='CAMAGUI DATA UNIFICADA'!$B$2:$B1007),0),MATCH(EI$2,'CAMAGUI DATA UNIFICADA'!$C$1:$T$1,0)),"")</f>
        <v/>
      </c>
      <c r="EJ120" s="60" t="str">
        <f t="array" ref="EJ120">IFERROR(INDEX('CAMAGUI DATA UNIFICADA'!$C$2:$T1007,MATCH(1,($A120='CAMAGUI DATA UNIFICADA'!$A$2:$A1007)*($DX$1='CAMAGUI DATA UNIFICADA'!$B$2:$B1007),0),MATCH(EJ$2,'CAMAGUI DATA UNIFICADA'!$C$1:$T$1,0)),"")</f>
        <v/>
      </c>
      <c r="EK120" s="60" t="str">
        <f t="array" ref="EK120">IFERROR(INDEX('CAMAGUI DATA UNIFICADA'!$C$2:$T1007,MATCH(1,($A120='CAMAGUI DATA UNIFICADA'!$A$2:$A1007)*($DX$1='CAMAGUI DATA UNIFICADA'!$B$2:$B1007),0),MATCH(EK$2,'CAMAGUI DATA UNIFICADA'!$C$1:$T$1,0)),"")</f>
        <v/>
      </c>
      <c r="EL120" s="60" t="str">
        <f t="array" ref="EL120">IFERROR(INDEX('CAMAGUI DATA UNIFICADA'!$C$2:$T1007,MATCH(1,($A120='CAMAGUI DATA UNIFICADA'!$A$2:$A1007)*($DX$1='CAMAGUI DATA UNIFICADA'!$B$2:$B1007),0),MATCH(EL$2,'CAMAGUI DATA UNIFICADA'!$C$1:$T$1,0)),"")</f>
        <v/>
      </c>
      <c r="EM120" s="60" t="str">
        <f t="array" ref="EM120">IFERROR(INDEX('CAMAGUI DATA UNIFICADA'!$C$2:$T1007,MATCH(1,($A120='CAMAGUI DATA UNIFICADA'!$A$2:$A1007)*($DX$1='CAMAGUI DATA UNIFICADA'!$B$2:$B1007),0),MATCH(EM$2,'CAMAGUI DATA UNIFICADA'!$C$1:$T$1,0)),"")</f>
        <v/>
      </c>
      <c r="EN120" s="60" t="str">
        <f t="array" ref="EN120">IFERROR(INDEX('CAMAGUI DATA UNIFICADA'!$C$2:$T1007,MATCH(1,($A120='CAMAGUI DATA UNIFICADA'!$A$2:$A1007)*($DX$1='CAMAGUI DATA UNIFICADA'!$B$2:$B1007),0),MATCH(EN$2,'CAMAGUI DATA UNIFICADA'!$C$1:$T$1,0)),"")</f>
        <v/>
      </c>
      <c r="EO120" s="140" t="str">
        <f t="array" ref="EO120">IFERROR(INDEX('CAMAGUI DATA UNIFICADA'!$C$2:$T1007,MATCH(1,($A120='CAMAGUI DATA UNIFICADA'!$A$2:$A1007)*($DX$1='CAMAGUI DATA UNIFICADA'!$B$2:$B1007),0),MATCH(EO$2,'CAMAGUI DATA UNIFICADA'!$C$1:$T$1,0)),"")</f>
        <v/>
      </c>
    </row>
    <row r="121">
      <c r="A121" s="137">
        <v>45775.0</v>
      </c>
      <c r="B121" s="138" t="str">
        <f t="array" ref="B121">IFERROR(INDEX('CAMAGUI DATA UNIFICADA'!$C$2:$T1007,MATCH(1,($A121='CAMAGUI DATA UNIFICADA'!$A$2:$A1007)*($B$1='CAMAGUI DATA UNIFICADA'!$B$2:$B1007),0),MATCH(B$2,'CAMAGUI DATA UNIFICADA'!$C$1:$T$1,0)),"")</f>
        <v>CA1220225</v>
      </c>
      <c r="C121" s="2" t="str">
        <f t="array" ref="C121">IFERROR(INDEX('CAMAGUI DATA UNIFICADA'!$C$2:$T1007,MATCH(1,($A121='CAMAGUI DATA UNIFICADA'!$A$2:$A1007)*($B$1='CAMAGUI DATA UNIFICADA'!$B$2:$B1007),0),MATCH(C$2,'CAMAGUI DATA UNIFICADA'!$C$1:$T$1,0)),"")</f>
        <v/>
      </c>
      <c r="D121" s="2">
        <f t="array" ref="D121">IFERROR(INDEX('CAMAGUI DATA UNIFICADA'!$C$2:$T1007,MATCH(1,($A121='CAMAGUI DATA UNIFICADA'!$A$2:$A1007)*($B$1='CAMAGUI DATA UNIFICADA'!$B$2:$B1007),0),MATCH(D$2,'CAMAGUI DATA UNIFICADA'!$C$1:$T$1,0)),"")</f>
        <v>1250</v>
      </c>
      <c r="E121" s="2" t="str">
        <f t="array" ref="E121">IFERROR(INDEX('CAMAGUI DATA UNIFICADA'!$C$2:$T1007,MATCH(1,($A121='CAMAGUI DATA UNIFICADA'!$A$2:$A1007)*($B$1='CAMAGUI DATA UNIFICADA'!$B$2:$B1007),0),MATCH(E$2,'CAMAGUI DATA UNIFICADA'!$C$1:$T$1,0)),"")</f>
        <v>SKR MAST E AD</v>
      </c>
      <c r="F121" s="139">
        <f t="array" ref="F121">IFERROR(INDEX('CAMAGUI DATA UNIFICADA'!$C$2:$T1007,MATCH(1,($A121='CAMAGUI DATA UNIFICADA'!$A$2:$A1007)*($B$1='CAMAGUI DATA UNIFICADA'!$B$2:$B1007),0),MATCH(F$2,'CAMAGUI DATA UNIFICADA'!$C$1:$T$1,0)),"")</f>
        <v>1279.5</v>
      </c>
      <c r="G121" s="2" t="str">
        <f t="array" ref="G121">IFERROR(INDEX('CAMAGUI DATA UNIFICADA'!$C$2:$T1007,MATCH(1,($A121='CAMAGUI DATA UNIFICADA'!$A$2:$A1007)*($B$1='CAMAGUI DATA UNIFICADA'!$B$2:$B1007),0),MATCH(G$2,'CAMAGUI DATA UNIFICADA'!$C$1:$T$1,0)),"")</f>
        <v/>
      </c>
      <c r="H121" s="2">
        <f t="array" ref="H121">IFERROR(INDEX('CAMAGUI DATA UNIFICADA'!$C$2:$T1007,MATCH(1,($A121='CAMAGUI DATA UNIFICADA'!$A$2:$A1007)*($B$1='CAMAGUI DATA UNIFICADA'!$B$2:$B1007),0),MATCH(H$2,'CAMAGUI DATA UNIFICADA'!$C$1:$T$1,0)),"")</f>
        <v>-30.69</v>
      </c>
      <c r="I121" s="33" t="str">
        <f t="array" ref="I121">IFERROR(INDEX('CAMAGUI DATA UNIFICADA'!$C$2:$T1007,MATCH(1,($A121='CAMAGUI DATA UNIFICADA'!$A$2:$A1007)*($B$1='CAMAGUI DATA UNIFICADA'!$B$2:$B1007),0),MATCH(I$2,'CAMAGUI DATA UNIFICADA'!$C$1:$T$1,0)),"")</f>
        <v/>
      </c>
      <c r="J121" s="60" t="str">
        <f t="array" ref="J121">IFERROR(INDEX('CAMAGUI DATA UNIFICADA'!$C$2:$T1007,MATCH(1,($A121='CAMAGUI DATA UNIFICADA'!$A$2:$A1007)*($B$1='CAMAGUI DATA UNIFICADA'!$B$2:$B1007),0),MATCH(J$2,'CAMAGUI DATA UNIFICADA'!$C$1:$T$1,0)),"")</f>
        <v/>
      </c>
      <c r="K121" s="33" t="str">
        <f t="array" ref="K121">IFERROR(INDEX('CAMAGUI DATA UNIFICADA'!$C$2:$T1007,MATCH(1,($A121='CAMAGUI DATA UNIFICADA'!$A$2:$A1007)*($B$1='CAMAGUI DATA UNIFICADA'!$B$2:$B1007),0),MATCH(K$2,'CAMAGUI DATA UNIFICADA'!$C$1:$T$1,0)),"")</f>
        <v/>
      </c>
      <c r="L121" s="23">
        <f t="array" ref="L121">IFERROR(INDEX('CAMAGUI DATA UNIFICADA'!$C$2:$T1007,MATCH(1,($A121='CAMAGUI DATA UNIFICADA'!$A$2:$A1007)*($B$1='CAMAGUI DATA UNIFICADA'!$B$2:$B1007),0),MATCH(L$2,'CAMAGUI DATA UNIFICADA'!$C$1:$T$1,0)),"")</f>
        <v>0</v>
      </c>
      <c r="M121" s="23" t="str">
        <f t="array" ref="M121">IFERROR(INDEX('CAMAGUI DATA UNIFICADA'!$C$2:$T1007,MATCH(1,($A121='CAMAGUI DATA UNIFICADA'!$A$2:$A1007)*($B$1='CAMAGUI DATA UNIFICADA'!$B$2:$B1007),0),MATCH(M$2,'CAMAGUI DATA UNIFICADA'!$C$1:$T$1,0)),"")</f>
        <v/>
      </c>
      <c r="N121" s="60">
        <f t="array" ref="N121">IFERROR(INDEX('CAMAGUI DATA UNIFICADA'!$C$2:$T1007,MATCH(1,($A121='CAMAGUI DATA UNIFICADA'!$A$2:$A1007)*($B$1='CAMAGUI DATA UNIFICADA'!$B$2:$B1007),0),MATCH(N$2,'CAMAGUI DATA UNIFICADA'!$C$1:$T$1,0)),"")</f>
        <v>0</v>
      </c>
      <c r="O121" s="2" t="str">
        <f t="array" ref="O121">IFERROR(INDEX('CAMAGUI DATA UNIFICADA'!$C$2:$T1007,MATCH(1,($A121='CAMAGUI DATA UNIFICADA'!$A$2:$A1007)*($B$1='CAMAGUI DATA UNIFICADA'!$B$2:$B1007),0),MATCH(O$2,'CAMAGUI DATA UNIFICADA'!$C$1:$T$1,0)),"")</f>
        <v/>
      </c>
      <c r="P121" s="2">
        <f t="array" ref="P121">IFERROR(INDEX('CAMAGUI DATA UNIFICADA'!$C$2:$T1007,MATCH(1,($A121='CAMAGUI DATA UNIFICADA'!$A$2:$A1007)*($B$1='CAMAGUI DATA UNIFICADA'!$B$2:$B1007),0),MATCH(P$2,'CAMAGUI DATA UNIFICADA'!$C$1:$T$1,0)),"")</f>
        <v>0</v>
      </c>
      <c r="Q121" s="33" t="str">
        <f t="array" ref="Q121">IFERROR(INDEX('CAMAGUI DATA UNIFICADA'!$C$2:$T1007,MATCH(1,($A121='CAMAGUI DATA UNIFICADA'!$A$2:$A1007)*($B$1='CAMAGUI DATA UNIFICADA'!$B$2:$B1007),0),MATCH(Q$2,'CAMAGUI DATA UNIFICADA'!$C$1:$T$1,0)),"")</f>
        <v/>
      </c>
      <c r="R121" s="60">
        <f t="array" ref="R121">IFERROR(INDEX('CAMAGUI DATA UNIFICADA'!$C$2:$T1007,MATCH(1,($A121='CAMAGUI DATA UNIFICADA'!$A$2:$A1007)*($B$1='CAMAGUI DATA UNIFICADA'!$B$2:$B1007),0),MATCH(R$2,'CAMAGUI DATA UNIFICADA'!$C$1:$T$1,0)),"")</f>
        <v>0</v>
      </c>
      <c r="S121" s="140">
        <f t="array" ref="S121">IFERROR(INDEX('CAMAGUI DATA UNIFICADA'!$C$2:$T1007,MATCH(1,($A121='CAMAGUI DATA UNIFICADA'!$A$2:$A1007)*($B$1='CAMAGUI DATA UNIFICADA'!$B$2:$B1007),0),MATCH(S$2,'CAMAGUI DATA UNIFICADA'!$C$1:$T$1,0)),"")</f>
        <v>0</v>
      </c>
      <c r="T121" s="138" t="str">
        <f t="array" ref="T121">IFERROR(INDEX('CAMAGUI DATA UNIFICADA'!$C$2:$T1007,MATCH(1,($A121='CAMAGUI DATA UNIFICADA'!$A$2:$A1007)*($T$1='CAMAGUI DATA UNIFICADA'!$B$2:$B1007),0),MATCH(T$2,'CAMAGUI DATA UNIFICADA'!$C$1:$T$1,0)),"")</f>
        <v>CA2220225</v>
      </c>
      <c r="U121" s="2" t="str">
        <f t="array" ref="U121">IFERROR(INDEX('CAMAGUI DATA UNIFICADA'!$C$2:$T1007,MATCH(1,($A121='CAMAGUI DATA UNIFICADA'!$A$2:$A1007)*($T$1='CAMAGUI DATA UNIFICADA'!$B$2:$B1007),0),MATCH(U$2,'CAMAGUI DATA UNIFICADA'!$C$1:$T$1,0)),"")</f>
        <v/>
      </c>
      <c r="V121" s="2">
        <f t="array" ref="V121">IFERROR(INDEX('CAMAGUI DATA UNIFICADA'!$C$2:$T1007,MATCH(1,($A121='CAMAGUI DATA UNIFICADA'!$A$2:$A1007)*($T$1='CAMAGUI DATA UNIFICADA'!$B$2:$B1007),0),MATCH(V$2,'CAMAGUI DATA UNIFICADA'!$C$1:$T$1,0)),"")</f>
        <v>2125</v>
      </c>
      <c r="W121" s="2" t="str">
        <f t="array" ref="W121">IFERROR(INDEX('CAMAGUI DATA UNIFICADA'!$C$2:$T1007,MATCH(1,($A121='CAMAGUI DATA UNIFICADA'!$A$2:$A1007)*($T$1='CAMAGUI DATA UNIFICADA'!$B$2:$B1007),0),MATCH(W$2,'CAMAGUI DATA UNIFICADA'!$C$1:$T$1,0)),"")</f>
        <v>SKR MAST E AD</v>
      </c>
      <c r="X121" s="139">
        <f t="array" ref="X121">IFERROR(INDEX('CAMAGUI DATA UNIFICADA'!$C$2:$T1007,MATCH(1,($A121='CAMAGUI DATA UNIFICADA'!$A$2:$A1007)*($T$1='CAMAGUI DATA UNIFICADA'!$B$2:$B1007),0),MATCH(X$2,'CAMAGUI DATA UNIFICADA'!$C$1:$T$1,0)),"")</f>
        <v>2175.15</v>
      </c>
      <c r="Y121" s="2" t="str">
        <f t="array" ref="Y121">IFERROR(INDEX('CAMAGUI DATA UNIFICADA'!$C$2:$T1007,MATCH(1,($A121='CAMAGUI DATA UNIFICADA'!$A$2:$A1007)*($T$1='CAMAGUI DATA UNIFICADA'!$B$2:$B1007),0),MATCH(Y$2,'CAMAGUI DATA UNIFICADA'!$C$1:$T$1,0)),"")</f>
        <v/>
      </c>
      <c r="Z121" s="2">
        <f t="array" ref="Z121">IFERROR(INDEX('CAMAGUI DATA UNIFICADA'!$C$2:$T1007,MATCH(1,($A121='CAMAGUI DATA UNIFICADA'!$A$2:$A1007)*($T$1='CAMAGUI DATA UNIFICADA'!$B$2:$B1007),0),MATCH(Z$2,'CAMAGUI DATA UNIFICADA'!$C$1:$T$1,0)),"")</f>
        <v>-27.13</v>
      </c>
      <c r="AA121" s="2" t="str">
        <f t="array" ref="AA121">IFERROR(INDEX('CAMAGUI DATA UNIFICADA'!$C$2:$T1007,MATCH(1,($A121='CAMAGUI DATA UNIFICADA'!$A$2:$A1007)*($T$1='CAMAGUI DATA UNIFICADA'!$B$2:$B1007),0),MATCH(AA$2,'CAMAGUI DATA UNIFICADA'!$C$1:$T$1,0)),"")</f>
        <v/>
      </c>
      <c r="AB121" s="60" t="str">
        <f t="array" ref="AB121">IFERROR(INDEX('CAMAGUI DATA UNIFICADA'!$C$2:$T1007,MATCH(1,($A121='CAMAGUI DATA UNIFICADA'!$A$2:$A1007)*($T$1='CAMAGUI DATA UNIFICADA'!$B$2:$B1007),0),MATCH(AB$2,'CAMAGUI DATA UNIFICADA'!$C$1:$T$1,0)),"")</f>
        <v/>
      </c>
      <c r="AC121" s="33" t="str">
        <f t="array" ref="AC121">IFERROR(INDEX('CAMAGUI DATA UNIFICADA'!$C$2:$T1007,MATCH(1,($A121='CAMAGUI DATA UNIFICADA'!$A$2:$A1007)*($T$1='CAMAGUI DATA UNIFICADA'!$B$2:$B1007),0),MATCH(AC$2,'CAMAGUI DATA UNIFICADA'!$C$1:$T$1,0)),"")</f>
        <v/>
      </c>
      <c r="AD121" s="23">
        <f t="array" ref="AD121">IFERROR(INDEX('CAMAGUI DATA UNIFICADA'!$C$2:$T1007,MATCH(1,($A121='CAMAGUI DATA UNIFICADA'!$A$2:$A1007)*($T$1='CAMAGUI DATA UNIFICADA'!$B$2:$B1007),0),MATCH(AD$2,'CAMAGUI DATA UNIFICADA'!$C$1:$T$1,0)),"")</f>
        <v>0</v>
      </c>
      <c r="AE121" s="23" t="str">
        <f t="array" ref="AE121">IFERROR(INDEX('CAMAGUI DATA UNIFICADA'!$C$2:$T1007,MATCH(1,($A121='CAMAGUI DATA UNIFICADA'!$A$2:$A1007)*($T$1='CAMAGUI DATA UNIFICADA'!$B$2:$B1007),0),MATCH(AE$2,'CAMAGUI DATA UNIFICADA'!$C$1:$T$1,0)),"")</f>
        <v/>
      </c>
      <c r="AF121" s="60">
        <f t="array" ref="AF121">IFERROR(INDEX('CAMAGUI DATA UNIFICADA'!$C$2:$T1007,MATCH(1,($A121='CAMAGUI DATA UNIFICADA'!$A$2:$A1007)*($T$1='CAMAGUI DATA UNIFICADA'!$B$2:$B1007),0),MATCH(AF$2,'CAMAGUI DATA UNIFICADA'!$C$1:$T$1,0)),"")</f>
        <v>0</v>
      </c>
      <c r="AG121" s="2" t="str">
        <f t="array" ref="AG121">IFERROR(INDEX('CAMAGUI DATA UNIFICADA'!$C$2:$T1007,MATCH(1,($A121='CAMAGUI DATA UNIFICADA'!$A$2:$A1007)*($T$1='CAMAGUI DATA UNIFICADA'!$B$2:$B1007),0),MATCH(AG$2,'CAMAGUI DATA UNIFICADA'!$C$1:$T$1,0)),"")</f>
        <v/>
      </c>
      <c r="AH121" s="2">
        <f t="array" ref="AH121">IFERROR(INDEX('CAMAGUI DATA UNIFICADA'!$C$2:$T1007,MATCH(1,($A121='CAMAGUI DATA UNIFICADA'!$A$2:$A1007)*($T$1='CAMAGUI DATA UNIFICADA'!$B$2:$B1007),0),MATCH(AH$2,'CAMAGUI DATA UNIFICADA'!$C$1:$T$1,0)),"")</f>
        <v>0</v>
      </c>
      <c r="AI121" s="33" t="str">
        <f t="array" ref="AI121">IFERROR(INDEX('CAMAGUI DATA UNIFICADA'!$C$2:$T1007,MATCH(1,($A121='CAMAGUI DATA UNIFICADA'!$A$2:$A1007)*($T$1='CAMAGUI DATA UNIFICADA'!$B$2:$B1007),0),MATCH(AI$2,'CAMAGUI DATA UNIFICADA'!$C$1:$T$1,0)),"")</f>
        <v/>
      </c>
      <c r="AJ121" s="60">
        <f t="array" ref="AJ121">IFERROR(INDEX('CAMAGUI DATA UNIFICADA'!$C$2:$T1007,MATCH(1,($A121='CAMAGUI DATA UNIFICADA'!$A$2:$A1007)*($T$1='CAMAGUI DATA UNIFICADA'!$B$2:$B1007),0),MATCH(AJ$2,'CAMAGUI DATA UNIFICADA'!$C$1:$T$1,0)),"")</f>
        <v>0</v>
      </c>
      <c r="AK121" s="140">
        <f t="array" ref="AK121">IFERROR(INDEX('CAMAGUI DATA UNIFICADA'!$C$2:$T1007,MATCH(1,($A121='CAMAGUI DATA UNIFICADA'!$A$2:$A1007)*($T$1='CAMAGUI DATA UNIFICADA'!$B$2:$B1007),0),MATCH(AK$2,'CAMAGUI DATA UNIFICADA'!$C$1:$T$1,0)),"")</f>
        <v>0</v>
      </c>
      <c r="AL121" s="138" t="str">
        <f t="array" ref="AL121">IFERROR(INDEX('CAMAGUI DATA UNIFICADA'!$C$2:$T1007,MATCH(1,($A121='CAMAGUI DATA UNIFICADA'!$A$2:$A1007)*($AL$1='CAMAGUI DATA UNIFICADA'!$B$2:$B1007),0),MATCH(AL$2,'CAMAGUI DATA UNIFICADA'!$C$1:$T$1,0)),"")</f>
        <v>CA3220225</v>
      </c>
      <c r="AM121" s="2" t="str">
        <f t="array" ref="AM121">IFERROR(INDEX('CAMAGUI DATA UNIFICADA'!$C$2:$T1007,MATCH(1,($A121='CAMAGUI DATA UNIFICADA'!$A$2:$A1007)*($AL$1='CAMAGUI DATA UNIFICADA'!$B$2:$B1007),0),MATCH(AM$2,'CAMAGUI DATA UNIFICADA'!$C$1:$T$1,0)),"")</f>
        <v/>
      </c>
      <c r="AN121" s="2">
        <f t="array" ref="AN121">IFERROR(INDEX('CAMAGUI DATA UNIFICADA'!$C$2:$T1007,MATCH(1,($A121='CAMAGUI DATA UNIFICADA'!$A$2:$A1007)*($AL$1='CAMAGUI DATA UNIFICADA'!$B$2:$B1007),0),MATCH(AN$2,'CAMAGUI DATA UNIFICADA'!$C$1:$T$1,0)),"")</f>
        <v>1950</v>
      </c>
      <c r="AO121" s="2" t="str">
        <f t="array" ref="AO121">IFERROR(INDEX('CAMAGUI DATA UNIFICADA'!$C$2:$T1007,MATCH(1,($A121='CAMAGUI DATA UNIFICADA'!$A$2:$A1007)*($AL$1='CAMAGUI DATA UNIFICADA'!$B$2:$B1007),0),MATCH(AO$2,'CAMAGUI DATA UNIFICADA'!$C$1:$T$1,0)),"")</f>
        <v>SKR MAST E AD</v>
      </c>
      <c r="AP121" s="139">
        <f t="array" ref="AP121">IFERROR(INDEX('CAMAGUI DATA UNIFICADA'!$C$2:$T1007,MATCH(1,($A121='CAMAGUI DATA UNIFICADA'!$A$2:$A1007)*($AL$1='CAMAGUI DATA UNIFICADA'!$B$2:$B1007),0),MATCH(AP$2,'CAMAGUI DATA UNIFICADA'!$C$1:$T$1,0)),"")</f>
        <v>1996.02</v>
      </c>
      <c r="AQ121" s="2" t="str">
        <f t="array" ref="AQ121">IFERROR(INDEX('CAMAGUI DATA UNIFICADA'!$C$2:$T1007,MATCH(1,($A121='CAMAGUI DATA UNIFICADA'!$A$2:$A1007)*($AL$1='CAMAGUI DATA UNIFICADA'!$B$2:$B1007),0),MATCH(AQ$2,'CAMAGUI DATA UNIFICADA'!$C$1:$T$1,0)),"")</f>
        <v/>
      </c>
      <c r="AR121" s="2">
        <f t="array" ref="AR121">IFERROR(INDEX('CAMAGUI DATA UNIFICADA'!$C$2:$T1007,MATCH(1,($A121='CAMAGUI DATA UNIFICADA'!$A$2:$A1007)*($AL$1='CAMAGUI DATA UNIFICADA'!$B$2:$B1007),0),MATCH(AR$2,'CAMAGUI DATA UNIFICADA'!$C$1:$T$1,0)),"")</f>
        <v>-29.05</v>
      </c>
      <c r="AS121" s="33" t="str">
        <f t="array" ref="AS121">IFERROR(INDEX('CAMAGUI DATA UNIFICADA'!$C$2:$T1007,MATCH(1,($A121='CAMAGUI DATA UNIFICADA'!$A$2:$A1007)*($AL$1='CAMAGUI DATA UNIFICADA'!$B$2:$B1007),0),MATCH(AS$2,'CAMAGUI DATA UNIFICADA'!$C$1:$T$1,0)),"")</f>
        <v/>
      </c>
      <c r="AT121" s="60" t="str">
        <f t="array" ref="AT121">IFERROR(INDEX('CAMAGUI DATA UNIFICADA'!$C$2:$T1007,MATCH(1,($A121='CAMAGUI DATA UNIFICADA'!$A$2:$A1007)*($AL$1='CAMAGUI DATA UNIFICADA'!$B$2:$B1007),0),MATCH(AT$2,'CAMAGUI DATA UNIFICADA'!$C$1:$T$1,0)),"")</f>
        <v/>
      </c>
      <c r="AU121" s="33" t="str">
        <f t="array" ref="AU121">IFERROR(INDEX('CAMAGUI DATA UNIFICADA'!$C$2:$T1007,MATCH(1,($A121='CAMAGUI DATA UNIFICADA'!$A$2:$A1007)*($AL$1='CAMAGUI DATA UNIFICADA'!$B$2:$B1007),0),MATCH(AU$2,'CAMAGUI DATA UNIFICADA'!$C$1:$T$1,0)),"")</f>
        <v/>
      </c>
      <c r="AV121" s="23">
        <f t="array" ref="AV121">IFERROR(INDEX('CAMAGUI DATA UNIFICADA'!$C$2:$T1007,MATCH(1,($A121='CAMAGUI DATA UNIFICADA'!$A$2:$A1007)*($AL$1='CAMAGUI DATA UNIFICADA'!$B$2:$B1007),0),MATCH(AV$2,'CAMAGUI DATA UNIFICADA'!$C$1:$T$1,0)),"")</f>
        <v>0</v>
      </c>
      <c r="AW121" s="23" t="str">
        <f t="array" ref="AW121">IFERROR(INDEX('CAMAGUI DATA UNIFICADA'!$C$2:$T1007,MATCH(1,($A121='CAMAGUI DATA UNIFICADA'!$A$2:$A1007)*($AL$1='CAMAGUI DATA UNIFICADA'!$B$2:$B1007),0),MATCH(AW$2,'CAMAGUI DATA UNIFICADA'!$C$1:$T$1,0)),"")</f>
        <v/>
      </c>
      <c r="AX121" s="60">
        <f t="array" ref="AX121">IFERROR(INDEX('CAMAGUI DATA UNIFICADA'!$C$2:$T1007,MATCH(1,($A121='CAMAGUI DATA UNIFICADA'!$A$2:$A1007)*($AL$1='CAMAGUI DATA UNIFICADA'!$B$2:$B1007),0),MATCH(AX$2,'CAMAGUI DATA UNIFICADA'!$C$1:$T$1,0)),"")</f>
        <v>0</v>
      </c>
      <c r="AY121" s="2" t="str">
        <f t="array" ref="AY121">IFERROR(INDEX('CAMAGUI DATA UNIFICADA'!$C$2:$T1007,MATCH(1,($A121='CAMAGUI DATA UNIFICADA'!$A$2:$A1007)*($AL$1='CAMAGUI DATA UNIFICADA'!$B$2:$B1007),0),MATCH(AY$2,'CAMAGUI DATA UNIFICADA'!$C$1:$T$1,0)),"")</f>
        <v/>
      </c>
      <c r="AZ121" s="2">
        <f t="array" ref="AZ121">IFERROR(INDEX('CAMAGUI DATA UNIFICADA'!$C$2:$T1007,MATCH(1,($A121='CAMAGUI DATA UNIFICADA'!$A$2:$A1007)*($AL$1='CAMAGUI DATA UNIFICADA'!$B$2:$B1007),0),MATCH(AZ$2,'CAMAGUI DATA UNIFICADA'!$C$1:$T$1,0)),"")</f>
        <v>0</v>
      </c>
      <c r="BA121" s="33" t="str">
        <f t="array" ref="BA121">IFERROR(INDEX('CAMAGUI DATA UNIFICADA'!$C$2:$T1007,MATCH(1,($A121='CAMAGUI DATA UNIFICADA'!$A$2:$A1007)*($AL$1='CAMAGUI DATA UNIFICADA'!$B$2:$B1007),0),MATCH(BA$2,'CAMAGUI DATA UNIFICADA'!$C$1:$T$1,0)),"")</f>
        <v/>
      </c>
      <c r="BB121" s="60">
        <f t="array" ref="BB121">IFERROR(INDEX('CAMAGUI DATA UNIFICADA'!$C$2:$T1007,MATCH(1,($A121='CAMAGUI DATA UNIFICADA'!$A$2:$A1007)*($AL$1='CAMAGUI DATA UNIFICADA'!$B$2:$B1007),0),MATCH(BB$2,'CAMAGUI DATA UNIFICADA'!$C$1:$T$1,0)),"")</f>
        <v>0</v>
      </c>
      <c r="BC121" s="140">
        <f t="array" ref="BC121">IFERROR(INDEX('CAMAGUI DATA UNIFICADA'!$C$2:$T1007,MATCH(1,($A121='CAMAGUI DATA UNIFICADA'!$A$2:$A1007)*($AL$1='CAMAGUI DATA UNIFICADA'!$B$2:$B1007),0),MATCH(BC$2,'CAMAGUI DATA UNIFICADA'!$C$1:$T$1,0)),"")</f>
        <v>0</v>
      </c>
      <c r="BD121" s="138" t="str">
        <f t="array" ref="BD121">IFERROR(INDEX('CAMAGUI DATA UNIFICADA'!$C$2:$T1007,MATCH(1,($A121='CAMAGUI DATA UNIFICADA'!$A$2:$A1007)*($BD$1='CAMAGUI DATA UNIFICADA'!$B$2:$B1007),0),MATCH(BD$2,'CAMAGUI DATA UNIFICADA'!$C$1:$T$1,0)),"")</f>
        <v>CA4270325</v>
      </c>
      <c r="BE121" s="2">
        <f t="array" ref="BE121">IFERROR(INDEX('CAMAGUI DATA UNIFICADA'!$C$2:$T1007,MATCH(1,($A121='CAMAGUI DATA UNIFICADA'!$A$2:$A1007)*($BD$1='CAMAGUI DATA UNIFICADA'!$B$2:$B1007),0),MATCH(BE$2,'CAMAGUI DATA UNIFICADA'!$C$1:$T$1,0)),"")</f>
        <v>475</v>
      </c>
      <c r="BF121" s="2">
        <f t="array" ref="BF121">IFERROR(INDEX('CAMAGUI DATA UNIFICADA'!$C$2:$T1007,MATCH(1,($A121='CAMAGUI DATA UNIFICADA'!$A$2:$A1007)*($BD$1='CAMAGUI DATA UNIFICADA'!$B$2:$B1007),0),MATCH(BF$2,'CAMAGUI DATA UNIFICADA'!$C$1:$T$1,0)),"")</f>
        <v>2925</v>
      </c>
      <c r="BG121" s="2" t="str">
        <f t="array" ref="BG121">IFERROR(INDEX('CAMAGUI DATA UNIFICADA'!$C$2:$T1007,MATCH(1,($A121='CAMAGUI DATA UNIFICADA'!$A$2:$A1007)*($BD$1='CAMAGUI DATA UNIFICADA'!$B$2:$B1007),0),MATCH(BG$2,'CAMAGUI DATA UNIFICADA'!$C$1:$T$1,0)),"")</f>
        <v>SKR OPTILINE E</v>
      </c>
      <c r="BH121" s="139">
        <f t="array" ref="BH121">IFERROR(INDEX('CAMAGUI DATA UNIFICADA'!$C$2:$T1007,MATCH(1,($A121='CAMAGUI DATA UNIFICADA'!$A$2:$A1007)*($BD$1='CAMAGUI DATA UNIFICADA'!$B$2:$B1007),0),MATCH(BH$2,'CAMAGUI DATA UNIFICADA'!$C$1:$T$1,0)),"")</f>
        <v>3451.5</v>
      </c>
      <c r="BI121" s="2">
        <f t="array" ref="BI121">IFERROR(INDEX('CAMAGUI DATA UNIFICADA'!$C$2:$T1007,MATCH(1,($A121='CAMAGUI DATA UNIFICADA'!$A$2:$A1007)*($BD$1='CAMAGUI DATA UNIFICADA'!$B$2:$B1007),0),MATCH(BI$2,'CAMAGUI DATA UNIFICADA'!$C$1:$T$1,0)),"")</f>
        <v>12.34</v>
      </c>
      <c r="BJ121" s="2">
        <f t="array" ref="BJ121">IFERROR(INDEX('CAMAGUI DATA UNIFICADA'!$C$2:$T1007,MATCH(1,($A121='CAMAGUI DATA UNIFICADA'!$A$2:$A1007)*($BD$1='CAMAGUI DATA UNIFICADA'!$B$2:$B1007),0),MATCH(BJ$2,'CAMAGUI DATA UNIFICADA'!$C$1:$T$1,0)),"")</f>
        <v>2.97</v>
      </c>
      <c r="BK121" s="33">
        <f t="array" ref="BK121">IFERROR(INDEX('CAMAGUI DATA UNIFICADA'!$C$2:$T1007,MATCH(1,($A121='CAMAGUI DATA UNIFICADA'!$A$2:$A1007)*($BD$1='CAMAGUI DATA UNIFICADA'!$B$2:$B1007),0),MATCH(BK$2,'CAMAGUI DATA UNIFICADA'!$C$1:$T$1,0)),"")</f>
        <v>4.35504</v>
      </c>
      <c r="BL121" s="60">
        <f t="array" ref="BL121">IFERROR(INDEX('CAMAGUI DATA UNIFICADA'!$C$2:$T1007,MATCH(1,($A121='CAMAGUI DATA UNIFICADA'!$A$2:$A1007)*($BD$1='CAMAGUI DATA UNIFICADA'!$B$2:$B1007),0),MATCH(BL$2,'CAMAGUI DATA UNIFICADA'!$C$1:$T$1,0)),"")</f>
        <v>883865.7428</v>
      </c>
      <c r="BM121" s="33">
        <f t="array" ref="BM121">IFERROR(INDEX('CAMAGUI DATA UNIFICADA'!$C$2:$T1007,MATCH(1,($A121='CAMAGUI DATA UNIFICADA'!$A$2:$A1007)*($BD$1='CAMAGUI DATA UNIFICADA'!$B$2:$B1007),0),MATCH(BM$2,'CAMAGUI DATA UNIFICADA'!$C$1:$T$1,0)),"")</f>
        <v>1.231060606</v>
      </c>
      <c r="BN121" s="23">
        <f t="array" ref="BN121">IFERROR(INDEX('CAMAGUI DATA UNIFICADA'!$C$2:$T1007,MATCH(1,($A121='CAMAGUI DATA UNIFICADA'!$A$2:$A1007)*($BD$1='CAMAGUI DATA UNIFICADA'!$B$2:$B1007),0),MATCH(BN$2,'CAMAGUI DATA UNIFICADA'!$C$1:$T$1,0)),"")</f>
        <v>1.104832178</v>
      </c>
      <c r="BO121" s="23">
        <f t="array" ref="BO121">IFERROR(INDEX('CAMAGUI DATA UNIFICADA'!$C$2:$T1007,MATCH(1,($A121='CAMAGUI DATA UNIFICADA'!$A$2:$A1007)*($BD$1='CAMAGUI DATA UNIFICADA'!$B$2:$B1007),0),MATCH(BO$2,'CAMAGUI DATA UNIFICADA'!$C$1:$T$1,0)),"")</f>
        <v>1</v>
      </c>
      <c r="BP121" s="60">
        <f t="array" ref="BP121">IFERROR(INDEX('CAMAGUI DATA UNIFICADA'!$C$2:$T1007,MATCH(1,($A121='CAMAGUI DATA UNIFICADA'!$A$2:$A1007)*($BD$1='CAMAGUI DATA UNIFICADA'!$B$2:$B1007),0),MATCH(BP$2,'CAMAGUI DATA UNIFICADA'!$C$1:$T$1,0)),"")</f>
        <v>166666.6667</v>
      </c>
      <c r="BQ121" s="2">
        <f t="array" ref="BQ121">IFERROR(INDEX('CAMAGUI DATA UNIFICADA'!$C$2:$T1007,MATCH(1,($A121='CAMAGUI DATA UNIFICADA'!$A$2:$A1007)*($BD$1='CAMAGUI DATA UNIFICADA'!$B$2:$B1007),0),MATCH(BQ$2,'CAMAGUI DATA UNIFICADA'!$C$1:$T$1,0)),"")</f>
        <v>2.5</v>
      </c>
      <c r="BR121" s="2">
        <f t="array" ref="BR121">IFERROR(INDEX('CAMAGUI DATA UNIFICADA'!$C$2:$T1007,MATCH(1,($A121='CAMAGUI DATA UNIFICADA'!$A$2:$A1007)*($BD$1='CAMAGUI DATA UNIFICADA'!$B$2:$B1007),0),MATCH(BR$2,'CAMAGUI DATA UNIFICADA'!$C$1:$T$1,0)),"")</f>
        <v>14.84</v>
      </c>
      <c r="BS121" s="33">
        <f t="array" ref="BS121">IFERROR(INDEX('CAMAGUI DATA UNIFICADA'!$C$2:$T1007,MATCH(1,($A121='CAMAGUI DATA UNIFICADA'!$A$2:$A1007)*($BD$1='CAMAGUI DATA UNIFICADA'!$B$2:$B1007),0),MATCH(BS$2,'CAMAGUI DATA UNIFICADA'!$C$1:$T$1,0)),"")</f>
        <v>3.95904</v>
      </c>
      <c r="BT121" s="60">
        <f t="array" ref="BT121">IFERROR(INDEX('CAMAGUI DATA UNIFICADA'!$C$2:$T1007,MATCH(1,($A121='CAMAGUI DATA UNIFICADA'!$A$2:$A1007)*($BD$1='CAMAGUI DATA UNIFICADA'!$B$2:$B1007),0),MATCH(BT$2,'CAMAGUI DATA UNIFICADA'!$C$1:$T$1,0)),"")</f>
        <v>485.8475198</v>
      </c>
      <c r="BU121" s="140">
        <f t="array" ref="BU121">IFERROR(INDEX('CAMAGUI DATA UNIFICADA'!$C$2:$T1007,MATCH(1,($A121='CAMAGUI DATA UNIFICADA'!$A$2:$A1007)*($BD$1='CAMAGUI DATA UNIFICADA'!$B$2:$B1007),0),MATCH(BU$2,'CAMAGUI DATA UNIFICADA'!$C$1:$T$1,0)),"")</f>
        <v>2.711879947</v>
      </c>
      <c r="BV121" s="138" t="str">
        <f t="array" ref="BV121">IFERROR(INDEX('CAMAGUI DATA UNIFICADA'!$C$2:$T1007,MATCH(1,($A121='CAMAGUI DATA UNIFICADA'!$A$2:$A1007)*($BV$1='CAMAGUI DATA UNIFICADA'!$B$2:$B1007),0),MATCH(BV$2,'CAMAGUI DATA UNIFICADA'!$C$1:$T$1,0)),"")</f>
        <v>CA5270325</v>
      </c>
      <c r="BW121" s="2">
        <f t="array" ref="BW121">IFERROR(INDEX('CAMAGUI DATA UNIFICADA'!$C$2:$T1007,MATCH(1,($A121='CAMAGUI DATA UNIFICADA'!$A$2:$A1007)*($BV$1='CAMAGUI DATA UNIFICADA'!$B$2:$B1007),0),MATCH(BW$2,'CAMAGUI DATA UNIFICADA'!$C$1:$T$1,0)),"")</f>
        <v>425</v>
      </c>
      <c r="BX121" s="2">
        <f t="array" ref="BX121">IFERROR(INDEX('CAMAGUI DATA UNIFICADA'!$C$2:$T1007,MATCH(1,($A121='CAMAGUI DATA UNIFICADA'!$A$2:$A1007)*($BV$1='CAMAGUI DATA UNIFICADA'!$B$2:$B1007),0),MATCH(BX$2,'CAMAGUI DATA UNIFICADA'!$C$1:$T$1,0)),"")</f>
        <v>2800</v>
      </c>
      <c r="BY121" s="2" t="str">
        <f t="array" ref="BY121">IFERROR(INDEX('CAMAGUI DATA UNIFICADA'!$C$2:$T1007,MATCH(1,($A121='CAMAGUI DATA UNIFICADA'!$A$2:$A1007)*($BV$1='CAMAGUI DATA UNIFICADA'!$B$2:$B1007),0),MATCH(BY$2,'CAMAGUI DATA UNIFICADA'!$C$1:$T$1,0)),"")</f>
        <v>SKR MAST E AD</v>
      </c>
      <c r="BZ121" s="139">
        <f t="array" ref="BZ121">IFERROR(INDEX('CAMAGUI DATA UNIFICADA'!$C$2:$T1007,MATCH(1,($A121='CAMAGUI DATA UNIFICADA'!$A$2:$A1007)*($BV$1='CAMAGUI DATA UNIFICADA'!$B$2:$B1007),0),MATCH(BZ$2,'CAMAGUI DATA UNIFICADA'!$C$1:$T$1,0)),"")</f>
        <v>2866.08</v>
      </c>
      <c r="CA121" s="2">
        <f t="array" ref="CA121">IFERROR(INDEX('CAMAGUI DATA UNIFICADA'!$C$2:$T1007,MATCH(1,($A121='CAMAGUI DATA UNIFICADA'!$A$2:$A1007)*($BV$1='CAMAGUI DATA UNIFICADA'!$B$2:$B1007),0),MATCH(CA$2,'CAMAGUI DATA UNIFICADA'!$C$1:$T$1,0)),"")</f>
        <v>12.4</v>
      </c>
      <c r="CB121" s="2">
        <f t="array" ref="CB121">IFERROR(INDEX('CAMAGUI DATA UNIFICADA'!$C$2:$T1007,MATCH(1,($A121='CAMAGUI DATA UNIFICADA'!$A$2:$A1007)*($BV$1='CAMAGUI DATA UNIFICADA'!$B$2:$B1007),0),MATCH(CB$2,'CAMAGUI DATA UNIFICADA'!$C$1:$T$1,0)),"")</f>
        <v>3.2</v>
      </c>
      <c r="CC121" s="33">
        <f t="array" ref="CC121">IFERROR(INDEX('CAMAGUI DATA UNIFICADA'!$C$2:$T1007,MATCH(1,($A121='CAMAGUI DATA UNIFICADA'!$A$2:$A1007)*($BV$1='CAMAGUI DATA UNIFICADA'!$B$2:$B1007),0),MATCH(CC$2,'CAMAGUI DATA UNIFICADA'!$C$1:$T$1,0)),"")</f>
        <v>4.3464</v>
      </c>
      <c r="CD121" s="60">
        <f t="array" ref="CD121">IFERROR(INDEX('CAMAGUI DATA UNIFICADA'!$C$2:$T1007,MATCH(1,($A121='CAMAGUI DATA UNIFICADA'!$A$2:$A1007)*($BV$1='CAMAGUI DATA UNIFICADA'!$B$2:$B1007),0),MATCH(CD$2,'CAMAGUI DATA UNIFICADA'!$C$1:$T$1,0)),"")</f>
        <v>788565.101</v>
      </c>
      <c r="CE121" s="33">
        <f t="array" ref="CE121">IFERROR(INDEX('CAMAGUI DATA UNIFICADA'!$C$2:$T1007,MATCH(1,($A121='CAMAGUI DATA UNIFICADA'!$A$2:$A1007)*($BV$1='CAMAGUI DATA UNIFICADA'!$B$2:$B1007),0),MATCH(CE$2,'CAMAGUI DATA UNIFICADA'!$C$1:$T$1,0)),"")</f>
        <v>1.231527094</v>
      </c>
      <c r="CF121" s="23">
        <f t="array" ref="CF121">IFERROR(INDEX('CAMAGUI DATA UNIFICADA'!$C$2:$T1007,MATCH(1,($A121='CAMAGUI DATA UNIFICADA'!$A$2:$A1007)*($BV$1='CAMAGUI DATA UNIFICADA'!$B$2:$B1007),0),MATCH(CF$2,'CAMAGUI DATA UNIFICADA'!$C$1:$T$1,0)),"")</f>
        <v>1.087676001</v>
      </c>
      <c r="CG121" s="23">
        <f t="array" ref="CG121">IFERROR(INDEX('CAMAGUI DATA UNIFICADA'!$C$2:$T1007,MATCH(1,($A121='CAMAGUI DATA UNIFICADA'!$A$2:$A1007)*($BV$1='CAMAGUI DATA UNIFICADA'!$B$2:$B1007),0),MATCH(CG$2,'CAMAGUI DATA UNIFICADA'!$C$1:$T$1,0)),"")</f>
        <v>0.98</v>
      </c>
      <c r="CH121" s="60">
        <f t="array" ref="CH121">IFERROR(INDEX('CAMAGUI DATA UNIFICADA'!$C$2:$T1007,MATCH(1,($A121='CAMAGUI DATA UNIFICADA'!$A$2:$A1007)*($BV$1='CAMAGUI DATA UNIFICADA'!$B$2:$B1007),0),MATCH(CH$2,'CAMAGUI DATA UNIFICADA'!$C$1:$T$1,0)),"")</f>
        <v>169166.6667</v>
      </c>
      <c r="CI121" s="2">
        <f t="array" ref="CI121">IFERROR(INDEX('CAMAGUI DATA UNIFICADA'!$C$2:$T1007,MATCH(1,($A121='CAMAGUI DATA UNIFICADA'!$A$2:$A1007)*($BV$1='CAMAGUI DATA UNIFICADA'!$B$2:$B1007),0),MATCH(CI$2,'CAMAGUI DATA UNIFICADA'!$C$1:$T$1,0)),"")</f>
        <v>2.5</v>
      </c>
      <c r="CJ121" s="2">
        <f t="array" ref="CJ121">IFERROR(INDEX('CAMAGUI DATA UNIFICADA'!$C$2:$T1007,MATCH(1,($A121='CAMAGUI DATA UNIFICADA'!$A$2:$A1007)*($BV$1='CAMAGUI DATA UNIFICADA'!$B$2:$B1007),0),MATCH(CJ$2,'CAMAGUI DATA UNIFICADA'!$C$1:$T$1,0)),"")</f>
        <v>14.9</v>
      </c>
      <c r="CK121" s="33">
        <f t="array" ref="CK121">IFERROR(INDEX('CAMAGUI DATA UNIFICADA'!$C$2:$T1007,MATCH(1,($A121='CAMAGUI DATA UNIFICADA'!$A$2:$A1007)*($BV$1='CAMAGUI DATA UNIFICADA'!$B$2:$B1007),0),MATCH(CK$2,'CAMAGUI DATA UNIFICADA'!$C$1:$T$1,0)),"")</f>
        <v>3.9504</v>
      </c>
      <c r="CL121" s="60">
        <f t="array" ref="CL121">IFERROR(INDEX('CAMAGUI DATA UNIFICADA'!$C$2:$T1007,MATCH(1,($A121='CAMAGUI DATA UNIFICADA'!$A$2:$A1007)*($BV$1='CAMAGUI DATA UNIFICADA'!$B$2:$B1007),0),MATCH(CL$2,'CAMAGUI DATA UNIFICADA'!$C$1:$T$1,0)),"")</f>
        <v>432.1980636</v>
      </c>
      <c r="CM121" s="140">
        <f t="array" ref="CM121">IFERROR(INDEX('CAMAGUI DATA UNIFICADA'!$C$2:$T1007,MATCH(1,($A121='CAMAGUI DATA UNIFICADA'!$A$2:$A1007)*($BV$1='CAMAGUI DATA UNIFICADA'!$B$2:$B1007),0),MATCH(CM$2,'CAMAGUI DATA UNIFICADA'!$C$1:$T$1,0)),"")</f>
        <v>1.799515906</v>
      </c>
      <c r="CN121" s="138" t="str">
        <f t="array" ref="CN121">IFERROR(INDEX('CAMAGUI DATA UNIFICADA'!$C$2:$T1007,MATCH(1,($A121='CAMAGUI DATA UNIFICADA'!$A$2:$A1007)*($CN$1='CAMAGUI DATA UNIFICADA'!$B$2:$B1007),0),MATCH(CN$2,'CAMAGUI DATA UNIFICADA'!$C$1:$T$1,0)),"")</f>
        <v>CA6270325</v>
      </c>
      <c r="CO121" s="2">
        <f t="array" ref="CO121">IFERROR(INDEX('CAMAGUI DATA UNIFICADA'!$C$2:$T1007,MATCH(1,($A121='CAMAGUI DATA UNIFICADA'!$A$2:$A1007)*($CN$1='CAMAGUI DATA UNIFICADA'!$B$2:$B1007),0),MATCH(CO$2,'CAMAGUI DATA UNIFICADA'!$C$1:$T$1,0)),"")</f>
        <v>625</v>
      </c>
      <c r="CP121" s="2">
        <f t="array" ref="CP121">IFERROR(INDEX('CAMAGUI DATA UNIFICADA'!$C$2:$T1007,MATCH(1,($A121='CAMAGUI DATA UNIFICADA'!$A$2:$A1007)*($CN$1='CAMAGUI DATA UNIFICADA'!$B$2:$B1007),0),MATCH(CP$2,'CAMAGUI DATA UNIFICADA'!$C$1:$T$1,0)),"")</f>
        <v>3950</v>
      </c>
      <c r="CQ121" s="2" t="str">
        <f t="array" ref="CQ121">IFERROR(INDEX('CAMAGUI DATA UNIFICADA'!$C$2:$T1007,MATCH(1,($A121='CAMAGUI DATA UNIFICADA'!$A$2:$A1007)*($CN$1='CAMAGUI DATA UNIFICADA'!$B$2:$B1007),0),MATCH(CQ$2,'CAMAGUI DATA UNIFICADA'!$C$1:$T$1,0)),"")</f>
        <v>SKR MAST E AD</v>
      </c>
      <c r="CR121" s="139">
        <f t="array" ref="CR121">IFERROR(INDEX('CAMAGUI DATA UNIFICADA'!$C$2:$T1007,MATCH(1,($A121='CAMAGUI DATA UNIFICADA'!$A$2:$A1007)*($CN$1='CAMAGUI DATA UNIFICADA'!$B$2:$B1007),0),MATCH(CR$2,'CAMAGUI DATA UNIFICADA'!$C$1:$T$1,0)),"")</f>
        <v>4043.22</v>
      </c>
      <c r="CS121" s="2">
        <f t="array" ref="CS121">IFERROR(INDEX('CAMAGUI DATA UNIFICADA'!$C$2:$T1007,MATCH(1,($A121='CAMAGUI DATA UNIFICADA'!$A$2:$A1007)*($CN$1='CAMAGUI DATA UNIFICADA'!$B$2:$B1007),0),MATCH(CS$2,'CAMAGUI DATA UNIFICADA'!$C$1:$T$1,0)),"")</f>
        <v>12.72</v>
      </c>
      <c r="CT121" s="2">
        <f t="array" ref="CT121">IFERROR(INDEX('CAMAGUI DATA UNIFICADA'!$C$2:$T1007,MATCH(1,($A121='CAMAGUI DATA UNIFICADA'!$A$2:$A1007)*($CN$1='CAMAGUI DATA UNIFICADA'!$B$2:$B1007),0),MATCH(CT$2,'CAMAGUI DATA UNIFICADA'!$C$1:$T$1,0)),"")</f>
        <v>2.37</v>
      </c>
      <c r="CU121" s="33">
        <f t="array" ref="CU121">IFERROR(INDEX('CAMAGUI DATA UNIFICADA'!$C$2:$T1007,MATCH(1,($A121='CAMAGUI DATA UNIFICADA'!$A$2:$A1007)*($CN$1='CAMAGUI DATA UNIFICADA'!$B$2:$B1007),0),MATCH(CU$2,'CAMAGUI DATA UNIFICADA'!$C$1:$T$1,0)),"")</f>
        <v>4.30032</v>
      </c>
      <c r="CV121" s="60">
        <f t="array" ref="CV121">IFERROR(INDEX('CAMAGUI DATA UNIFICADA'!$C$2:$T1007,MATCH(1,($A121='CAMAGUI DATA UNIFICADA'!$A$2:$A1007)*($CN$1='CAMAGUI DATA UNIFICADA'!$B$2:$B1007),0),MATCH(CV$2,'CAMAGUI DATA UNIFICADA'!$C$1:$T$1,0)),"")</f>
        <v>1142594.508</v>
      </c>
      <c r="CW121" s="33">
        <f t="array" ref="CW121">IFERROR(INDEX('CAMAGUI DATA UNIFICADA'!$C$2:$T1007,MATCH(1,($A121='CAMAGUI DATA UNIFICADA'!$A$2:$A1007)*($CN$1='CAMAGUI DATA UNIFICADA'!$B$2:$B1007),0),MATCH(CW$2,'CAMAGUI DATA UNIFICADA'!$C$1:$T$1,0)),"")</f>
        <v>1.606425703</v>
      </c>
      <c r="CX121" s="23">
        <f t="array" ref="CX121">IFERROR(INDEX('CAMAGUI DATA UNIFICADA'!$C$2:$T1007,MATCH(1,($A121='CAMAGUI DATA UNIFICADA'!$A$2:$A1007)*($CN$1='CAMAGUI DATA UNIFICADA'!$B$2:$B1007),0),MATCH(CX$2,'CAMAGUI DATA UNIFICADA'!$C$1:$T$1,0)),"")</f>
        <v>0.914075606</v>
      </c>
      <c r="CY121" s="23">
        <f t="array" ref="CY121">IFERROR(INDEX('CAMAGUI DATA UNIFICADA'!$C$2:$T1007,MATCH(1,($A121='CAMAGUI DATA UNIFICADA'!$A$2:$A1007)*($CN$1='CAMAGUI DATA UNIFICADA'!$B$2:$B1007),0),MATCH(CY$2,'CAMAGUI DATA UNIFICADA'!$C$1:$T$1,0)),"")</f>
        <v>0.83</v>
      </c>
      <c r="CZ121" s="60">
        <f t="array" ref="CZ121">IFERROR(INDEX('CAMAGUI DATA UNIFICADA'!$C$2:$T1007,MATCH(1,($A121='CAMAGUI DATA UNIFICADA'!$A$2:$A1007)*($CN$1='CAMAGUI DATA UNIFICADA'!$B$2:$B1007),0),MATCH(CZ$2,'CAMAGUI DATA UNIFICADA'!$C$1:$T$1,0)),"")</f>
        <v>118571.4286</v>
      </c>
      <c r="DA121" s="2">
        <f t="array" ref="DA121">IFERROR(INDEX('CAMAGUI DATA UNIFICADA'!$C$2:$T1007,MATCH(1,($A121='CAMAGUI DATA UNIFICADA'!$A$2:$A1007)*($CN$1='CAMAGUI DATA UNIFICADA'!$B$2:$B1007),0),MATCH(DA$2,'CAMAGUI DATA UNIFICADA'!$C$1:$T$1,0)),"")</f>
        <v>3</v>
      </c>
      <c r="DB121" s="2">
        <f t="array" ref="DB121">IFERROR(INDEX('CAMAGUI DATA UNIFICADA'!$C$2:$T1007,MATCH(1,($A121='CAMAGUI DATA UNIFICADA'!$A$2:$A1007)*($CN$1='CAMAGUI DATA UNIFICADA'!$B$2:$B1007),0),MATCH(DB$2,'CAMAGUI DATA UNIFICADA'!$C$1:$T$1,0)),"")</f>
        <v>15.72</v>
      </c>
      <c r="DC121" s="33">
        <f t="array" ref="DC121">IFERROR(INDEX('CAMAGUI DATA UNIFICADA'!$C$2:$T1007,MATCH(1,($A121='CAMAGUI DATA UNIFICADA'!$A$2:$A1007)*($CN$1='CAMAGUI DATA UNIFICADA'!$B$2:$B1007),0),MATCH(DC$2,'CAMAGUI DATA UNIFICADA'!$C$1:$T$1,0)),"")</f>
        <v>3.8376</v>
      </c>
      <c r="DD121" s="60">
        <f t="array" ref="DD121">IFERROR(INDEX('CAMAGUI DATA UNIFICADA'!$C$2:$T1007,MATCH(1,($A121='CAMAGUI DATA UNIFICADA'!$A$2:$A1007)*($CN$1='CAMAGUI DATA UNIFICADA'!$B$2:$B1007),0),MATCH(DD$2,'CAMAGUI DATA UNIFICADA'!$C$1:$T$1,0)),"")</f>
        <v>651.1908205</v>
      </c>
      <c r="DE121" s="140">
        <f t="array" ref="DE121">IFERROR(INDEX('CAMAGUI DATA UNIFICADA'!$C$2:$T1007,MATCH(1,($A121='CAMAGUI DATA UNIFICADA'!$A$2:$A1007)*($CN$1='CAMAGUI DATA UNIFICADA'!$B$2:$B1007),0),MATCH(DE$2,'CAMAGUI DATA UNIFICADA'!$C$1:$T$1,0)),"")</f>
        <v>6.547705136</v>
      </c>
      <c r="DF121" s="138" t="str">
        <f t="array" ref="DF121">IFERROR(INDEX('CAMAGUI DATA UNIFICADA'!$C$2:$T1007,MATCH(1,($A121='CAMAGUI DATA UNIFICADA'!$A$2:$A1007)*($DF$1='CAMAGUI DATA UNIFICADA'!$B$2:$B1007),0),MATCH(DF$2,'CAMAGUI DATA UNIFICADA'!$C$1:$T$1,0)),"")</f>
        <v/>
      </c>
      <c r="DG121" s="2" t="str">
        <f t="array" ref="DG121">IFERROR(INDEX('CAMAGUI DATA UNIFICADA'!$C$2:$T1007,MATCH(1,($A121='CAMAGUI DATA UNIFICADA'!$A$2:$A1007)*($DF$1='CAMAGUI DATA UNIFICADA'!$B$2:$B1007),0),MATCH(DG$2,'CAMAGUI DATA UNIFICADA'!$C$1:$T$1,0)),"")</f>
        <v/>
      </c>
      <c r="DH121" s="2" t="str">
        <f t="array" ref="DH121">IFERROR(INDEX('CAMAGUI DATA UNIFICADA'!$C$2:$T1007,MATCH(1,($A121='CAMAGUI DATA UNIFICADA'!$A$2:$A1007)*($DF$1='CAMAGUI DATA UNIFICADA'!$B$2:$B1007),0),MATCH(DH$2,'CAMAGUI DATA UNIFICADA'!$C$1:$T$1,0)),"")</f>
        <v/>
      </c>
      <c r="DI121" s="2" t="str">
        <f t="array" ref="DI121">IFERROR(INDEX('CAMAGUI DATA UNIFICADA'!$C$2:$T1007,MATCH(1,($A121='CAMAGUI DATA UNIFICADA'!$A$2:$A1007)*($DF$1='CAMAGUI DATA UNIFICADA'!$B$2:$B1007),0),MATCH(DI$2,'CAMAGUI DATA UNIFICADA'!$C$1:$T$1,0)),"")</f>
        <v/>
      </c>
      <c r="DJ121" s="139" t="str">
        <f t="array" ref="DJ121">IFERROR(INDEX('CAMAGUI DATA UNIFICADA'!$C$2:$T1007,MATCH(1,($A121='CAMAGUI DATA UNIFICADA'!$A$2:$A1007)*($DF$1='CAMAGUI DATA UNIFICADA'!$B$2:$B1007),0),MATCH(DJ$2,'CAMAGUI DATA UNIFICADA'!$C$1:$T$1,0)),"")</f>
        <v/>
      </c>
      <c r="DK121" s="2" t="str">
        <f t="array" ref="DK121">IFERROR(INDEX('CAMAGUI DATA UNIFICADA'!$C$2:$T1007,MATCH(1,($A121='CAMAGUI DATA UNIFICADA'!$A$2:$A1007)*($DF$1='CAMAGUI DATA UNIFICADA'!$B$2:$B1007),0),MATCH(DK$2,'CAMAGUI DATA UNIFICADA'!$C$1:$T$1,0)),"")</f>
        <v/>
      </c>
      <c r="DL121" s="2" t="str">
        <f t="array" ref="DL121">IFERROR(INDEX('CAMAGUI DATA UNIFICADA'!$C$2:$T1007,MATCH(1,($A121='CAMAGUI DATA UNIFICADA'!$A$2:$A1007)*($DF$1='CAMAGUI DATA UNIFICADA'!$B$2:$B1007),0),MATCH(DL$2,'CAMAGUI DATA UNIFICADA'!$C$1:$T$1,0)),"")</f>
        <v/>
      </c>
      <c r="DM121" s="33" t="str">
        <f t="array" ref="DM121">IFERROR(INDEX('CAMAGUI DATA UNIFICADA'!$C$2:$T1007,MATCH(1,($A121='CAMAGUI DATA UNIFICADA'!$A$2:$A1007)*($DF$1='CAMAGUI DATA UNIFICADA'!$B$2:$B1007),0),MATCH(DM$2,'CAMAGUI DATA UNIFICADA'!$C$1:$T$1,0)),"")</f>
        <v/>
      </c>
      <c r="DN121" s="60" t="str">
        <f t="array" ref="DN121">IFERROR(INDEX('CAMAGUI DATA UNIFICADA'!$C$2:$T1007,MATCH(1,($A121='CAMAGUI DATA UNIFICADA'!$A$2:$A1007)*($DF$1='CAMAGUI DATA UNIFICADA'!$B$2:$B1007),0),MATCH(DN$2,'CAMAGUI DATA UNIFICADA'!$C$1:$T$1,0)),"")</f>
        <v/>
      </c>
      <c r="DO121" s="33" t="str">
        <f t="array" ref="DO121">IFERROR(INDEX('CAMAGUI DATA UNIFICADA'!$C$2:$T1007,MATCH(1,($A121='CAMAGUI DATA UNIFICADA'!$A$2:$A1007)*($DF$1='CAMAGUI DATA UNIFICADA'!$B$2:$B1007),0),MATCH(DO$2,'CAMAGUI DATA UNIFICADA'!$C$1:$T$1,0)),"")</f>
        <v/>
      </c>
      <c r="DP121" s="23" t="str">
        <f t="array" ref="DP121">IFERROR(INDEX('CAMAGUI DATA UNIFICADA'!$C$2:$T1007,MATCH(1,($A121='CAMAGUI DATA UNIFICADA'!$A$2:$A1007)*($DF$1='CAMAGUI DATA UNIFICADA'!$B$2:$B1007),0),MATCH(DP$2,'CAMAGUI DATA UNIFICADA'!$C$1:$T$1,0)),"")</f>
        <v/>
      </c>
      <c r="DQ121" s="23" t="str">
        <f t="array" ref="DQ121">IFERROR(INDEX('CAMAGUI DATA UNIFICADA'!$C$2:$T1007,MATCH(1,($A121='CAMAGUI DATA UNIFICADA'!$A$2:$A1007)*($DF$1='CAMAGUI DATA UNIFICADA'!$B$2:$B1007),0),MATCH(DQ$2,'CAMAGUI DATA UNIFICADA'!$C$1:$T$1,0)),"")</f>
        <v/>
      </c>
      <c r="DR121" s="2" t="str">
        <f t="array" ref="DR121">IFERROR(INDEX('CAMAGUI DATA UNIFICADA'!$C$2:$T1007,MATCH(1,($A121='CAMAGUI DATA UNIFICADA'!$A$2:$A1007)*($DF$1='CAMAGUI DATA UNIFICADA'!$B$2:$B1007),0),MATCH(DR$2,'CAMAGUI DATA UNIFICADA'!$C$1:$T$1,0)),"")</f>
        <v/>
      </c>
      <c r="DS121" s="2" t="str">
        <f t="array" ref="DS121">IFERROR(INDEX('CAMAGUI DATA UNIFICADA'!$C$2:$T1007,MATCH(1,($A121='CAMAGUI DATA UNIFICADA'!$A$2:$A1007)*($DF$1='CAMAGUI DATA UNIFICADA'!$B$2:$B1007),0),MATCH(DS$2,'CAMAGUI DATA UNIFICADA'!$C$1:$T$1,0)),"")</f>
        <v/>
      </c>
      <c r="DT121" s="2" t="str">
        <f t="array" ref="DT121">IFERROR(INDEX('CAMAGUI DATA UNIFICADA'!$C$2:$T1007,MATCH(1,($A121='CAMAGUI DATA UNIFICADA'!$A$2:$A1007)*($DF$1='CAMAGUI DATA UNIFICADA'!$B$2:$B1007),0),MATCH(DT$2,'CAMAGUI DATA UNIFICADA'!$C$1:$T$1,0)),"")</f>
        <v/>
      </c>
      <c r="DU121" s="33" t="str">
        <f t="array" ref="DU121">IFERROR(INDEX('CAMAGUI DATA UNIFICADA'!$C$2:$T1007,MATCH(1,($A121='CAMAGUI DATA UNIFICADA'!$A$2:$A1007)*($DF$1='CAMAGUI DATA UNIFICADA'!$B$2:$B1007),0),MATCH(DU$2,'CAMAGUI DATA UNIFICADA'!$C$1:$T$1,0)),"")</f>
        <v/>
      </c>
      <c r="DV121" s="60" t="str">
        <f t="array" ref="DV121">IFERROR(INDEX('CAMAGUI DATA UNIFICADA'!$C$2:$T1007,MATCH(1,($A121='CAMAGUI DATA UNIFICADA'!$A$2:$A1007)*($DF$1='CAMAGUI DATA UNIFICADA'!$B$2:$B1007),0),MATCH(DV$2,'CAMAGUI DATA UNIFICADA'!$C$1:$T$1,0)),"")</f>
        <v/>
      </c>
      <c r="DW121" s="140" t="str">
        <f t="array" ref="DW121">IFERROR(INDEX('CAMAGUI DATA UNIFICADA'!$C$2:$T1007,MATCH(1,($A121='CAMAGUI DATA UNIFICADA'!$A$2:$A1007)*($DF$1='CAMAGUI DATA UNIFICADA'!$B$2:$B1007),0),MATCH(DW$2,'CAMAGUI DATA UNIFICADA'!$C$1:$T$1,0)),"")</f>
        <v/>
      </c>
      <c r="DX121" s="144" t="str">
        <f t="array" ref="DX121">IFERROR(INDEX('CAMAGUI DATA UNIFICADA'!$C$2:$T1007,MATCH(1,($A121='CAMAGUI DATA UNIFICADA'!$A$2:$A1007)*($DX$1='CAMAGUI DATA UNIFICADA'!$B$2:$B1007),0),MATCH(DX$2,'CAMAGUI DATA UNIFICADA'!$C$1:$T$1,0)),"")</f>
        <v/>
      </c>
      <c r="DY121" s="60" t="str">
        <f t="array" ref="DY121">IFERROR(INDEX('CAMAGUI DATA UNIFICADA'!$C$2:$T1007,MATCH(1,($A121='CAMAGUI DATA UNIFICADA'!$A$2:$A1007)*($DX$1='CAMAGUI DATA UNIFICADA'!$B$2:$B1007),0),MATCH(DY$2,'CAMAGUI DATA UNIFICADA'!$C$1:$T$1,0)),"")</f>
        <v/>
      </c>
      <c r="DZ121" s="60" t="str">
        <f t="array" ref="DZ121">IFERROR(INDEX('CAMAGUI DATA UNIFICADA'!$C$2:$T1007,MATCH(1,($A121='CAMAGUI DATA UNIFICADA'!$A$2:$A1007)*($DX$1='CAMAGUI DATA UNIFICADA'!$B$2:$B1007),0),MATCH(DZ$2,'CAMAGUI DATA UNIFICADA'!$C$1:$T$1,0)),"")</f>
        <v/>
      </c>
      <c r="EA121" s="60" t="str">
        <f t="array" ref="EA121">IFERROR(INDEX('CAMAGUI DATA UNIFICADA'!$C$2:$T1007,MATCH(1,($A121='CAMAGUI DATA UNIFICADA'!$A$2:$A1007)*($DX$1='CAMAGUI DATA UNIFICADA'!$B$2:$B1007),0),MATCH(EA$2,'CAMAGUI DATA UNIFICADA'!$C$1:$T$1,0)),"")</f>
        <v/>
      </c>
      <c r="EB121" s="60" t="str">
        <f t="array" ref="EB121">IFERROR(INDEX('CAMAGUI DATA UNIFICADA'!$C$2:$T1007,MATCH(1,($A121='CAMAGUI DATA UNIFICADA'!$A$2:$A1007)*($DX$1='CAMAGUI DATA UNIFICADA'!$B$2:$B1007),0),MATCH(EB$2,'CAMAGUI DATA UNIFICADA'!$C$1:$T$1,0)),"")</f>
        <v/>
      </c>
      <c r="EC121" s="60" t="str">
        <f t="array" ref="EC121">IFERROR(INDEX('CAMAGUI DATA UNIFICADA'!$C$2:$T1007,MATCH(1,($A121='CAMAGUI DATA UNIFICADA'!$A$2:$A1007)*($DX$1='CAMAGUI DATA UNIFICADA'!$B$2:$B1007),0),MATCH(EC$2,'CAMAGUI DATA UNIFICADA'!$C$1:$T$1,0)),"")</f>
        <v/>
      </c>
      <c r="ED121" s="60" t="str">
        <f t="array" ref="ED121">IFERROR(INDEX('CAMAGUI DATA UNIFICADA'!$C$2:$T1007,MATCH(1,($A121='CAMAGUI DATA UNIFICADA'!$A$2:$A1007)*($DX$1='CAMAGUI DATA UNIFICADA'!$B$2:$B1007),0),MATCH(ED$2,'CAMAGUI DATA UNIFICADA'!$C$1:$T$1,0)),"")</f>
        <v/>
      </c>
      <c r="EE121" s="60" t="str">
        <f t="array" ref="EE121">IFERROR(INDEX('CAMAGUI DATA UNIFICADA'!$C$2:$T1007,MATCH(1,($A121='CAMAGUI DATA UNIFICADA'!$A$2:$A1007)*($DX$1='CAMAGUI DATA UNIFICADA'!$B$2:$B1007),0),MATCH(EE$2,'CAMAGUI DATA UNIFICADA'!$C$1:$T$1,0)),"")</f>
        <v/>
      </c>
      <c r="EF121" s="60" t="str">
        <f t="array" ref="EF121">IFERROR(INDEX('CAMAGUI DATA UNIFICADA'!$C$2:$T1007,MATCH(1,($A121='CAMAGUI DATA UNIFICADA'!$A$2:$A1007)*($DX$1='CAMAGUI DATA UNIFICADA'!$B$2:$B1007),0),MATCH(EF$2,'CAMAGUI DATA UNIFICADA'!$C$1:$T$1,0)),"")</f>
        <v/>
      </c>
      <c r="EG121" s="60" t="str">
        <f t="array" ref="EG121">IFERROR(INDEX('CAMAGUI DATA UNIFICADA'!$C$2:$T1007,MATCH(1,($A121='CAMAGUI DATA UNIFICADA'!$A$2:$A1007)*($DX$1='CAMAGUI DATA UNIFICADA'!$B$2:$B1007),0),MATCH(EG$2,'CAMAGUI DATA UNIFICADA'!$C$1:$T$1,0)),"")</f>
        <v/>
      </c>
      <c r="EH121" s="60" t="str">
        <f t="array" ref="EH121">IFERROR(INDEX('CAMAGUI DATA UNIFICADA'!$C$2:$T1007,MATCH(1,($A121='CAMAGUI DATA UNIFICADA'!$A$2:$A1007)*($DX$1='CAMAGUI DATA UNIFICADA'!$B$2:$B1007),0),MATCH(EH$2,'CAMAGUI DATA UNIFICADA'!$C$1:$T$1,0)),"")</f>
        <v/>
      </c>
      <c r="EI121" s="60" t="str">
        <f t="array" ref="EI121">IFERROR(INDEX('CAMAGUI DATA UNIFICADA'!$C$2:$T1007,MATCH(1,($A121='CAMAGUI DATA UNIFICADA'!$A$2:$A1007)*($DX$1='CAMAGUI DATA UNIFICADA'!$B$2:$B1007),0),MATCH(EI$2,'CAMAGUI DATA UNIFICADA'!$C$1:$T$1,0)),"")</f>
        <v/>
      </c>
      <c r="EJ121" s="60" t="str">
        <f t="array" ref="EJ121">IFERROR(INDEX('CAMAGUI DATA UNIFICADA'!$C$2:$T1007,MATCH(1,($A121='CAMAGUI DATA UNIFICADA'!$A$2:$A1007)*($DX$1='CAMAGUI DATA UNIFICADA'!$B$2:$B1007),0),MATCH(EJ$2,'CAMAGUI DATA UNIFICADA'!$C$1:$T$1,0)),"")</f>
        <v/>
      </c>
      <c r="EK121" s="60" t="str">
        <f t="array" ref="EK121">IFERROR(INDEX('CAMAGUI DATA UNIFICADA'!$C$2:$T1007,MATCH(1,($A121='CAMAGUI DATA UNIFICADA'!$A$2:$A1007)*($DX$1='CAMAGUI DATA UNIFICADA'!$B$2:$B1007),0),MATCH(EK$2,'CAMAGUI DATA UNIFICADA'!$C$1:$T$1,0)),"")</f>
        <v/>
      </c>
      <c r="EL121" s="60" t="str">
        <f t="array" ref="EL121">IFERROR(INDEX('CAMAGUI DATA UNIFICADA'!$C$2:$T1007,MATCH(1,($A121='CAMAGUI DATA UNIFICADA'!$A$2:$A1007)*($DX$1='CAMAGUI DATA UNIFICADA'!$B$2:$B1007),0),MATCH(EL$2,'CAMAGUI DATA UNIFICADA'!$C$1:$T$1,0)),"")</f>
        <v/>
      </c>
      <c r="EM121" s="60" t="str">
        <f t="array" ref="EM121">IFERROR(INDEX('CAMAGUI DATA UNIFICADA'!$C$2:$T1007,MATCH(1,($A121='CAMAGUI DATA UNIFICADA'!$A$2:$A1007)*($DX$1='CAMAGUI DATA UNIFICADA'!$B$2:$B1007),0),MATCH(EM$2,'CAMAGUI DATA UNIFICADA'!$C$1:$T$1,0)),"")</f>
        <v/>
      </c>
      <c r="EN121" s="60" t="str">
        <f t="array" ref="EN121">IFERROR(INDEX('CAMAGUI DATA UNIFICADA'!$C$2:$T1007,MATCH(1,($A121='CAMAGUI DATA UNIFICADA'!$A$2:$A1007)*($DX$1='CAMAGUI DATA UNIFICADA'!$B$2:$B1007),0),MATCH(EN$2,'CAMAGUI DATA UNIFICADA'!$C$1:$T$1,0)),"")</f>
        <v/>
      </c>
      <c r="EO121" s="140" t="str">
        <f t="array" ref="EO121">IFERROR(INDEX('CAMAGUI DATA UNIFICADA'!$C$2:$T1007,MATCH(1,($A121='CAMAGUI DATA UNIFICADA'!$A$2:$A1007)*($DX$1='CAMAGUI DATA UNIFICADA'!$B$2:$B1007),0),MATCH(EO$2,'CAMAGUI DATA UNIFICADA'!$C$1:$T$1,0)),"")</f>
        <v/>
      </c>
    </row>
    <row r="122">
      <c r="A122" s="137">
        <v>45782.0</v>
      </c>
      <c r="B122" s="138" t="str">
        <f t="array" ref="B122">IFERROR(INDEX('CAMAGUI DATA UNIFICADA'!$C$2:$T1007,MATCH(1,($A122='CAMAGUI DATA UNIFICADA'!$A$2:$A1007)*($B$1='CAMAGUI DATA UNIFICADA'!$B$2:$B1007),0),MATCH(B$2,'CAMAGUI DATA UNIFICADA'!$C$1:$T$1,0)),"")</f>
        <v/>
      </c>
      <c r="C122" s="2" t="str">
        <f t="array" ref="C122">IFERROR(INDEX('CAMAGUI DATA UNIFICADA'!$C$2:$T1007,MATCH(1,($A122='CAMAGUI DATA UNIFICADA'!$A$2:$A1007)*($B$1='CAMAGUI DATA UNIFICADA'!$B$2:$B1007),0),MATCH(C$2,'CAMAGUI DATA UNIFICADA'!$C$1:$T$1,0)),"")</f>
        <v/>
      </c>
      <c r="D122" s="2" t="str">
        <f t="array" ref="D122">IFERROR(INDEX('CAMAGUI DATA UNIFICADA'!$C$2:$T1007,MATCH(1,($A122='CAMAGUI DATA UNIFICADA'!$A$2:$A1007)*($B$1='CAMAGUI DATA UNIFICADA'!$B$2:$B1007),0),MATCH(D$2,'CAMAGUI DATA UNIFICADA'!$C$1:$T$1,0)),"")</f>
        <v/>
      </c>
      <c r="E122" s="2" t="str">
        <f t="array" ref="E122">IFERROR(INDEX('CAMAGUI DATA UNIFICADA'!$C$2:$T1007,MATCH(1,($A122='CAMAGUI DATA UNIFICADA'!$A$2:$A1007)*($B$1='CAMAGUI DATA UNIFICADA'!$B$2:$B1007),0),MATCH(E$2,'CAMAGUI DATA UNIFICADA'!$C$1:$T$1,0)),"")</f>
        <v/>
      </c>
      <c r="F122" s="139" t="str">
        <f t="array" ref="F122">IFERROR(INDEX('CAMAGUI DATA UNIFICADA'!$C$2:$T1007,MATCH(1,($A122='CAMAGUI DATA UNIFICADA'!$A$2:$A1007)*($B$1='CAMAGUI DATA UNIFICADA'!$B$2:$B1007),0),MATCH(F$2,'CAMAGUI DATA UNIFICADA'!$C$1:$T$1,0)),"")</f>
        <v/>
      </c>
      <c r="G122" s="2" t="str">
        <f t="array" ref="G122">IFERROR(INDEX('CAMAGUI DATA UNIFICADA'!$C$2:$T1007,MATCH(1,($A122='CAMAGUI DATA UNIFICADA'!$A$2:$A1007)*($B$1='CAMAGUI DATA UNIFICADA'!$B$2:$B1007),0),MATCH(G$2,'CAMAGUI DATA UNIFICADA'!$C$1:$T$1,0)),"")</f>
        <v/>
      </c>
      <c r="H122" s="2" t="str">
        <f t="array" ref="H122">IFERROR(INDEX('CAMAGUI DATA UNIFICADA'!$C$2:$T1007,MATCH(1,($A122='CAMAGUI DATA UNIFICADA'!$A$2:$A1007)*($B$1='CAMAGUI DATA UNIFICADA'!$B$2:$B1007),0),MATCH(H$2,'CAMAGUI DATA UNIFICADA'!$C$1:$T$1,0)),"")</f>
        <v/>
      </c>
      <c r="I122" s="33" t="str">
        <f t="array" ref="I122">IFERROR(INDEX('CAMAGUI DATA UNIFICADA'!$C$2:$T1007,MATCH(1,($A122='CAMAGUI DATA UNIFICADA'!$A$2:$A1007)*($B$1='CAMAGUI DATA UNIFICADA'!$B$2:$B1007),0),MATCH(I$2,'CAMAGUI DATA UNIFICADA'!$C$1:$T$1,0)),"")</f>
        <v/>
      </c>
      <c r="J122" s="60" t="str">
        <f t="array" ref="J122">IFERROR(INDEX('CAMAGUI DATA UNIFICADA'!$C$2:$T1007,MATCH(1,($A122='CAMAGUI DATA UNIFICADA'!$A$2:$A1007)*($B$1='CAMAGUI DATA UNIFICADA'!$B$2:$B1007),0),MATCH(J$2,'CAMAGUI DATA UNIFICADA'!$C$1:$T$1,0)),"")</f>
        <v/>
      </c>
      <c r="K122" s="33" t="str">
        <f t="array" ref="K122">IFERROR(INDEX('CAMAGUI DATA UNIFICADA'!$C$2:$T1007,MATCH(1,($A122='CAMAGUI DATA UNIFICADA'!$A$2:$A1007)*($B$1='CAMAGUI DATA UNIFICADA'!$B$2:$B1007),0),MATCH(K$2,'CAMAGUI DATA UNIFICADA'!$C$1:$T$1,0)),"")</f>
        <v/>
      </c>
      <c r="L122" s="23" t="str">
        <f t="array" ref="L122">IFERROR(INDEX('CAMAGUI DATA UNIFICADA'!$C$2:$T1007,MATCH(1,($A122='CAMAGUI DATA UNIFICADA'!$A$2:$A1007)*($B$1='CAMAGUI DATA UNIFICADA'!$B$2:$B1007),0),MATCH(L$2,'CAMAGUI DATA UNIFICADA'!$C$1:$T$1,0)),"")</f>
        <v/>
      </c>
      <c r="M122" s="23" t="str">
        <f t="array" ref="M122">IFERROR(INDEX('CAMAGUI DATA UNIFICADA'!$C$2:$T1007,MATCH(1,($A122='CAMAGUI DATA UNIFICADA'!$A$2:$A1007)*($B$1='CAMAGUI DATA UNIFICADA'!$B$2:$B1007),0),MATCH(M$2,'CAMAGUI DATA UNIFICADA'!$C$1:$T$1,0)),"")</f>
        <v/>
      </c>
      <c r="N122" s="60" t="str">
        <f t="array" ref="N122">IFERROR(INDEX('CAMAGUI DATA UNIFICADA'!$C$2:$T1007,MATCH(1,($A122='CAMAGUI DATA UNIFICADA'!$A$2:$A1007)*($B$1='CAMAGUI DATA UNIFICADA'!$B$2:$B1007),0),MATCH(N$2,'CAMAGUI DATA UNIFICADA'!$C$1:$T$1,0)),"")</f>
        <v/>
      </c>
      <c r="O122" s="2" t="str">
        <f t="array" ref="O122">IFERROR(INDEX('CAMAGUI DATA UNIFICADA'!$C$2:$T1007,MATCH(1,($A122='CAMAGUI DATA UNIFICADA'!$A$2:$A1007)*($B$1='CAMAGUI DATA UNIFICADA'!$B$2:$B1007),0),MATCH(O$2,'CAMAGUI DATA UNIFICADA'!$C$1:$T$1,0)),"")</f>
        <v/>
      </c>
      <c r="P122" s="2" t="str">
        <f t="array" ref="P122">IFERROR(INDEX('CAMAGUI DATA UNIFICADA'!$C$2:$T1007,MATCH(1,($A122='CAMAGUI DATA UNIFICADA'!$A$2:$A1007)*($B$1='CAMAGUI DATA UNIFICADA'!$B$2:$B1007),0),MATCH(P$2,'CAMAGUI DATA UNIFICADA'!$C$1:$T$1,0)),"")</f>
        <v/>
      </c>
      <c r="Q122" s="33" t="str">
        <f t="array" ref="Q122">IFERROR(INDEX('CAMAGUI DATA UNIFICADA'!$C$2:$T1007,MATCH(1,($A122='CAMAGUI DATA UNIFICADA'!$A$2:$A1007)*($B$1='CAMAGUI DATA UNIFICADA'!$B$2:$B1007),0),MATCH(Q$2,'CAMAGUI DATA UNIFICADA'!$C$1:$T$1,0)),"")</f>
        <v/>
      </c>
      <c r="R122" s="60" t="str">
        <f t="array" ref="R122">IFERROR(INDEX('CAMAGUI DATA UNIFICADA'!$C$2:$T1007,MATCH(1,($A122='CAMAGUI DATA UNIFICADA'!$A$2:$A1007)*($B$1='CAMAGUI DATA UNIFICADA'!$B$2:$B1007),0),MATCH(R$2,'CAMAGUI DATA UNIFICADA'!$C$1:$T$1,0)),"")</f>
        <v/>
      </c>
      <c r="S122" s="140" t="str">
        <f t="array" ref="S122">IFERROR(INDEX('CAMAGUI DATA UNIFICADA'!$C$2:$T1007,MATCH(1,($A122='CAMAGUI DATA UNIFICADA'!$A$2:$A1007)*($B$1='CAMAGUI DATA UNIFICADA'!$B$2:$B1007),0),MATCH(S$2,'CAMAGUI DATA UNIFICADA'!$C$1:$T$1,0)),"")</f>
        <v/>
      </c>
      <c r="T122" s="138" t="str">
        <f t="array" ref="T122">IFERROR(INDEX('CAMAGUI DATA UNIFICADA'!$C$2:$T1007,MATCH(1,($A122='CAMAGUI DATA UNIFICADA'!$A$2:$A1007)*($T$1='CAMAGUI DATA UNIFICADA'!$B$2:$B1007),0),MATCH(T$2,'CAMAGUI DATA UNIFICADA'!$C$1:$T$1,0)),"")</f>
        <v/>
      </c>
      <c r="U122" s="2" t="str">
        <f t="array" ref="U122">IFERROR(INDEX('CAMAGUI DATA UNIFICADA'!$C$2:$T1007,MATCH(1,($A122='CAMAGUI DATA UNIFICADA'!$A$2:$A1007)*($T$1='CAMAGUI DATA UNIFICADA'!$B$2:$B1007),0),MATCH(U$2,'CAMAGUI DATA UNIFICADA'!$C$1:$T$1,0)),"")</f>
        <v/>
      </c>
      <c r="V122" s="2" t="str">
        <f t="array" ref="V122">IFERROR(INDEX('CAMAGUI DATA UNIFICADA'!$C$2:$T1007,MATCH(1,($A122='CAMAGUI DATA UNIFICADA'!$A$2:$A1007)*($T$1='CAMAGUI DATA UNIFICADA'!$B$2:$B1007),0),MATCH(V$2,'CAMAGUI DATA UNIFICADA'!$C$1:$T$1,0)),"")</f>
        <v/>
      </c>
      <c r="W122" s="2" t="str">
        <f t="array" ref="W122">IFERROR(INDEX('CAMAGUI DATA UNIFICADA'!$C$2:$T1007,MATCH(1,($A122='CAMAGUI DATA UNIFICADA'!$A$2:$A1007)*($T$1='CAMAGUI DATA UNIFICADA'!$B$2:$B1007),0),MATCH(W$2,'CAMAGUI DATA UNIFICADA'!$C$1:$T$1,0)),"")</f>
        <v/>
      </c>
      <c r="X122" s="139" t="str">
        <f t="array" ref="X122">IFERROR(INDEX('CAMAGUI DATA UNIFICADA'!$C$2:$T1007,MATCH(1,($A122='CAMAGUI DATA UNIFICADA'!$A$2:$A1007)*($T$1='CAMAGUI DATA UNIFICADA'!$B$2:$B1007),0),MATCH(X$2,'CAMAGUI DATA UNIFICADA'!$C$1:$T$1,0)),"")</f>
        <v/>
      </c>
      <c r="Y122" s="2" t="str">
        <f t="array" ref="Y122">IFERROR(INDEX('CAMAGUI DATA UNIFICADA'!$C$2:$T1007,MATCH(1,($A122='CAMAGUI DATA UNIFICADA'!$A$2:$A1007)*($T$1='CAMAGUI DATA UNIFICADA'!$B$2:$B1007),0),MATCH(Y$2,'CAMAGUI DATA UNIFICADA'!$C$1:$T$1,0)),"")</f>
        <v/>
      </c>
      <c r="Z122" s="2" t="str">
        <f t="array" ref="Z122">IFERROR(INDEX('CAMAGUI DATA UNIFICADA'!$C$2:$T1007,MATCH(1,($A122='CAMAGUI DATA UNIFICADA'!$A$2:$A1007)*($T$1='CAMAGUI DATA UNIFICADA'!$B$2:$B1007),0),MATCH(Z$2,'CAMAGUI DATA UNIFICADA'!$C$1:$T$1,0)),"")</f>
        <v/>
      </c>
      <c r="AA122" s="2" t="str">
        <f t="array" ref="AA122">IFERROR(INDEX('CAMAGUI DATA UNIFICADA'!$C$2:$T1007,MATCH(1,($A122='CAMAGUI DATA UNIFICADA'!$A$2:$A1007)*($T$1='CAMAGUI DATA UNIFICADA'!$B$2:$B1007),0),MATCH(AA$2,'CAMAGUI DATA UNIFICADA'!$C$1:$T$1,0)),"")</f>
        <v/>
      </c>
      <c r="AB122" s="60" t="str">
        <f t="array" ref="AB122">IFERROR(INDEX('CAMAGUI DATA UNIFICADA'!$C$2:$T1007,MATCH(1,($A122='CAMAGUI DATA UNIFICADA'!$A$2:$A1007)*($T$1='CAMAGUI DATA UNIFICADA'!$B$2:$B1007),0),MATCH(AB$2,'CAMAGUI DATA UNIFICADA'!$C$1:$T$1,0)),"")</f>
        <v/>
      </c>
      <c r="AC122" s="33" t="str">
        <f t="array" ref="AC122">IFERROR(INDEX('CAMAGUI DATA UNIFICADA'!$C$2:$T1007,MATCH(1,($A122='CAMAGUI DATA UNIFICADA'!$A$2:$A1007)*($T$1='CAMAGUI DATA UNIFICADA'!$B$2:$B1007),0),MATCH(AC$2,'CAMAGUI DATA UNIFICADA'!$C$1:$T$1,0)),"")</f>
        <v/>
      </c>
      <c r="AD122" s="23" t="str">
        <f t="array" ref="AD122">IFERROR(INDEX('CAMAGUI DATA UNIFICADA'!$C$2:$T1007,MATCH(1,($A122='CAMAGUI DATA UNIFICADA'!$A$2:$A1007)*($T$1='CAMAGUI DATA UNIFICADA'!$B$2:$B1007),0),MATCH(AD$2,'CAMAGUI DATA UNIFICADA'!$C$1:$T$1,0)),"")</f>
        <v/>
      </c>
      <c r="AE122" s="23" t="str">
        <f t="array" ref="AE122">IFERROR(INDEX('CAMAGUI DATA UNIFICADA'!$C$2:$T1007,MATCH(1,($A122='CAMAGUI DATA UNIFICADA'!$A$2:$A1007)*($T$1='CAMAGUI DATA UNIFICADA'!$B$2:$B1007),0),MATCH(AE$2,'CAMAGUI DATA UNIFICADA'!$C$1:$T$1,0)),"")</f>
        <v/>
      </c>
      <c r="AF122" s="60" t="str">
        <f t="array" ref="AF122">IFERROR(INDEX('CAMAGUI DATA UNIFICADA'!$C$2:$T1007,MATCH(1,($A122='CAMAGUI DATA UNIFICADA'!$A$2:$A1007)*($T$1='CAMAGUI DATA UNIFICADA'!$B$2:$B1007),0),MATCH(AF$2,'CAMAGUI DATA UNIFICADA'!$C$1:$T$1,0)),"")</f>
        <v/>
      </c>
      <c r="AG122" s="2" t="str">
        <f t="array" ref="AG122">IFERROR(INDEX('CAMAGUI DATA UNIFICADA'!$C$2:$T1007,MATCH(1,($A122='CAMAGUI DATA UNIFICADA'!$A$2:$A1007)*($T$1='CAMAGUI DATA UNIFICADA'!$B$2:$B1007),0),MATCH(AG$2,'CAMAGUI DATA UNIFICADA'!$C$1:$T$1,0)),"")</f>
        <v/>
      </c>
      <c r="AH122" s="2" t="str">
        <f t="array" ref="AH122">IFERROR(INDEX('CAMAGUI DATA UNIFICADA'!$C$2:$T1007,MATCH(1,($A122='CAMAGUI DATA UNIFICADA'!$A$2:$A1007)*($T$1='CAMAGUI DATA UNIFICADA'!$B$2:$B1007),0),MATCH(AH$2,'CAMAGUI DATA UNIFICADA'!$C$1:$T$1,0)),"")</f>
        <v/>
      </c>
      <c r="AI122" s="33" t="str">
        <f t="array" ref="AI122">IFERROR(INDEX('CAMAGUI DATA UNIFICADA'!$C$2:$T1007,MATCH(1,($A122='CAMAGUI DATA UNIFICADA'!$A$2:$A1007)*($T$1='CAMAGUI DATA UNIFICADA'!$B$2:$B1007),0),MATCH(AI$2,'CAMAGUI DATA UNIFICADA'!$C$1:$T$1,0)),"")</f>
        <v/>
      </c>
      <c r="AJ122" s="60" t="str">
        <f t="array" ref="AJ122">IFERROR(INDEX('CAMAGUI DATA UNIFICADA'!$C$2:$T1007,MATCH(1,($A122='CAMAGUI DATA UNIFICADA'!$A$2:$A1007)*($T$1='CAMAGUI DATA UNIFICADA'!$B$2:$B1007),0),MATCH(AJ$2,'CAMAGUI DATA UNIFICADA'!$C$1:$T$1,0)),"")</f>
        <v/>
      </c>
      <c r="AK122" s="140" t="str">
        <f t="array" ref="AK122">IFERROR(INDEX('CAMAGUI DATA UNIFICADA'!$C$2:$T1007,MATCH(1,($A122='CAMAGUI DATA UNIFICADA'!$A$2:$A1007)*($T$1='CAMAGUI DATA UNIFICADA'!$B$2:$B1007),0),MATCH(AK$2,'CAMAGUI DATA UNIFICADA'!$C$1:$T$1,0)),"")</f>
        <v/>
      </c>
      <c r="AL122" s="138" t="str">
        <f t="array" ref="AL122">IFERROR(INDEX('CAMAGUI DATA UNIFICADA'!$C$2:$T1007,MATCH(1,($A122='CAMAGUI DATA UNIFICADA'!$A$2:$A1007)*($AL$1='CAMAGUI DATA UNIFICADA'!$B$2:$B1007),0),MATCH(AL$2,'CAMAGUI DATA UNIFICADA'!$C$1:$T$1,0)),"")</f>
        <v/>
      </c>
      <c r="AM122" s="2" t="str">
        <f t="array" ref="AM122">IFERROR(INDEX('CAMAGUI DATA UNIFICADA'!$C$2:$T1007,MATCH(1,($A122='CAMAGUI DATA UNIFICADA'!$A$2:$A1007)*($AL$1='CAMAGUI DATA UNIFICADA'!$B$2:$B1007),0),MATCH(AM$2,'CAMAGUI DATA UNIFICADA'!$C$1:$T$1,0)),"")</f>
        <v/>
      </c>
      <c r="AN122" s="2" t="str">
        <f t="array" ref="AN122">IFERROR(INDEX('CAMAGUI DATA UNIFICADA'!$C$2:$T1007,MATCH(1,($A122='CAMAGUI DATA UNIFICADA'!$A$2:$A1007)*($AL$1='CAMAGUI DATA UNIFICADA'!$B$2:$B1007),0),MATCH(AN$2,'CAMAGUI DATA UNIFICADA'!$C$1:$T$1,0)),"")</f>
        <v/>
      </c>
      <c r="AO122" s="2" t="str">
        <f t="array" ref="AO122">IFERROR(INDEX('CAMAGUI DATA UNIFICADA'!$C$2:$T1007,MATCH(1,($A122='CAMAGUI DATA UNIFICADA'!$A$2:$A1007)*($AL$1='CAMAGUI DATA UNIFICADA'!$B$2:$B1007),0),MATCH(AO$2,'CAMAGUI DATA UNIFICADA'!$C$1:$T$1,0)),"")</f>
        <v/>
      </c>
      <c r="AP122" s="139" t="str">
        <f t="array" ref="AP122">IFERROR(INDEX('CAMAGUI DATA UNIFICADA'!$C$2:$T1007,MATCH(1,($A122='CAMAGUI DATA UNIFICADA'!$A$2:$A1007)*($AL$1='CAMAGUI DATA UNIFICADA'!$B$2:$B1007),0),MATCH(AP$2,'CAMAGUI DATA UNIFICADA'!$C$1:$T$1,0)),"")</f>
        <v/>
      </c>
      <c r="AQ122" s="2" t="str">
        <f t="array" ref="AQ122">IFERROR(INDEX('CAMAGUI DATA UNIFICADA'!$C$2:$T1007,MATCH(1,($A122='CAMAGUI DATA UNIFICADA'!$A$2:$A1007)*($AL$1='CAMAGUI DATA UNIFICADA'!$B$2:$B1007),0),MATCH(AQ$2,'CAMAGUI DATA UNIFICADA'!$C$1:$T$1,0)),"")</f>
        <v/>
      </c>
      <c r="AR122" s="2" t="str">
        <f t="array" ref="AR122">IFERROR(INDEX('CAMAGUI DATA UNIFICADA'!$C$2:$T1007,MATCH(1,($A122='CAMAGUI DATA UNIFICADA'!$A$2:$A1007)*($AL$1='CAMAGUI DATA UNIFICADA'!$B$2:$B1007),0),MATCH(AR$2,'CAMAGUI DATA UNIFICADA'!$C$1:$T$1,0)),"")</f>
        <v/>
      </c>
      <c r="AS122" s="33" t="str">
        <f t="array" ref="AS122">IFERROR(INDEX('CAMAGUI DATA UNIFICADA'!$C$2:$T1007,MATCH(1,($A122='CAMAGUI DATA UNIFICADA'!$A$2:$A1007)*($AL$1='CAMAGUI DATA UNIFICADA'!$B$2:$B1007),0),MATCH(AS$2,'CAMAGUI DATA UNIFICADA'!$C$1:$T$1,0)),"")</f>
        <v/>
      </c>
      <c r="AT122" s="60" t="str">
        <f t="array" ref="AT122">IFERROR(INDEX('CAMAGUI DATA UNIFICADA'!$C$2:$T1007,MATCH(1,($A122='CAMAGUI DATA UNIFICADA'!$A$2:$A1007)*($AL$1='CAMAGUI DATA UNIFICADA'!$B$2:$B1007),0),MATCH(AT$2,'CAMAGUI DATA UNIFICADA'!$C$1:$T$1,0)),"")</f>
        <v/>
      </c>
      <c r="AU122" s="33" t="str">
        <f t="array" ref="AU122">IFERROR(INDEX('CAMAGUI DATA UNIFICADA'!$C$2:$T1007,MATCH(1,($A122='CAMAGUI DATA UNIFICADA'!$A$2:$A1007)*($AL$1='CAMAGUI DATA UNIFICADA'!$B$2:$B1007),0),MATCH(AU$2,'CAMAGUI DATA UNIFICADA'!$C$1:$T$1,0)),"")</f>
        <v/>
      </c>
      <c r="AV122" s="23" t="str">
        <f t="array" ref="AV122">IFERROR(INDEX('CAMAGUI DATA UNIFICADA'!$C$2:$T1007,MATCH(1,($A122='CAMAGUI DATA UNIFICADA'!$A$2:$A1007)*($AL$1='CAMAGUI DATA UNIFICADA'!$B$2:$B1007),0),MATCH(AV$2,'CAMAGUI DATA UNIFICADA'!$C$1:$T$1,0)),"")</f>
        <v/>
      </c>
      <c r="AW122" s="23" t="str">
        <f t="array" ref="AW122">IFERROR(INDEX('CAMAGUI DATA UNIFICADA'!$C$2:$T1007,MATCH(1,($A122='CAMAGUI DATA UNIFICADA'!$A$2:$A1007)*($AL$1='CAMAGUI DATA UNIFICADA'!$B$2:$B1007),0),MATCH(AW$2,'CAMAGUI DATA UNIFICADA'!$C$1:$T$1,0)),"")</f>
        <v/>
      </c>
      <c r="AX122" s="60" t="str">
        <f t="array" ref="AX122">IFERROR(INDEX('CAMAGUI DATA UNIFICADA'!$C$2:$T1007,MATCH(1,($A122='CAMAGUI DATA UNIFICADA'!$A$2:$A1007)*($AL$1='CAMAGUI DATA UNIFICADA'!$B$2:$B1007),0),MATCH(AX$2,'CAMAGUI DATA UNIFICADA'!$C$1:$T$1,0)),"")</f>
        <v/>
      </c>
      <c r="AY122" s="2" t="str">
        <f t="array" ref="AY122">IFERROR(INDEX('CAMAGUI DATA UNIFICADA'!$C$2:$T1007,MATCH(1,($A122='CAMAGUI DATA UNIFICADA'!$A$2:$A1007)*($AL$1='CAMAGUI DATA UNIFICADA'!$B$2:$B1007),0),MATCH(AY$2,'CAMAGUI DATA UNIFICADA'!$C$1:$T$1,0)),"")</f>
        <v/>
      </c>
      <c r="AZ122" s="2" t="str">
        <f t="array" ref="AZ122">IFERROR(INDEX('CAMAGUI DATA UNIFICADA'!$C$2:$T1007,MATCH(1,($A122='CAMAGUI DATA UNIFICADA'!$A$2:$A1007)*($AL$1='CAMAGUI DATA UNIFICADA'!$B$2:$B1007),0),MATCH(AZ$2,'CAMAGUI DATA UNIFICADA'!$C$1:$T$1,0)),"")</f>
        <v/>
      </c>
      <c r="BA122" s="33" t="str">
        <f t="array" ref="BA122">IFERROR(INDEX('CAMAGUI DATA UNIFICADA'!$C$2:$T1007,MATCH(1,($A122='CAMAGUI DATA UNIFICADA'!$A$2:$A1007)*($AL$1='CAMAGUI DATA UNIFICADA'!$B$2:$B1007),0),MATCH(BA$2,'CAMAGUI DATA UNIFICADA'!$C$1:$T$1,0)),"")</f>
        <v/>
      </c>
      <c r="BB122" s="60" t="str">
        <f t="array" ref="BB122">IFERROR(INDEX('CAMAGUI DATA UNIFICADA'!$C$2:$T1007,MATCH(1,($A122='CAMAGUI DATA UNIFICADA'!$A$2:$A1007)*($AL$1='CAMAGUI DATA UNIFICADA'!$B$2:$B1007),0),MATCH(BB$2,'CAMAGUI DATA UNIFICADA'!$C$1:$T$1,0)),"")</f>
        <v/>
      </c>
      <c r="BC122" s="140" t="str">
        <f t="array" ref="BC122">IFERROR(INDEX('CAMAGUI DATA UNIFICADA'!$C$2:$T1007,MATCH(1,($A122='CAMAGUI DATA UNIFICADA'!$A$2:$A1007)*($AL$1='CAMAGUI DATA UNIFICADA'!$B$2:$B1007),0),MATCH(BC$2,'CAMAGUI DATA UNIFICADA'!$C$1:$T$1,0)),"")</f>
        <v/>
      </c>
      <c r="BD122" s="138" t="str">
        <f t="array" ref="BD122">IFERROR(INDEX('CAMAGUI DATA UNIFICADA'!$C$2:$T1007,MATCH(1,($A122='CAMAGUI DATA UNIFICADA'!$A$2:$A1007)*($BD$1='CAMAGUI DATA UNIFICADA'!$B$2:$B1007),0),MATCH(BD$2,'CAMAGUI DATA UNIFICADA'!$C$1:$T$1,0)),"")</f>
        <v>CA4270325</v>
      </c>
      <c r="BE122" s="2">
        <f t="array" ref="BE122">IFERROR(INDEX('CAMAGUI DATA UNIFICADA'!$C$2:$T1007,MATCH(1,($A122='CAMAGUI DATA UNIFICADA'!$A$2:$A1007)*($BD$1='CAMAGUI DATA UNIFICADA'!$B$2:$B1007),0),MATCH(BE$2,'CAMAGUI DATA UNIFICADA'!$C$1:$T$1,0)),"")</f>
        <v>500</v>
      </c>
      <c r="BF122" s="2">
        <f t="array" ref="BF122">IFERROR(INDEX('CAMAGUI DATA UNIFICADA'!$C$2:$T1007,MATCH(1,($A122='CAMAGUI DATA UNIFICADA'!$A$2:$A1007)*($BD$1='CAMAGUI DATA UNIFICADA'!$B$2:$B1007),0),MATCH(BF$2,'CAMAGUI DATA UNIFICADA'!$C$1:$T$1,0)),"")</f>
        <v>2750</v>
      </c>
      <c r="BG122" s="2" t="str">
        <f t="array" ref="BG122">IFERROR(INDEX('CAMAGUI DATA UNIFICADA'!$C$2:$T1007,MATCH(1,($A122='CAMAGUI DATA UNIFICADA'!$A$2:$A1007)*($BD$1='CAMAGUI DATA UNIFICADA'!$B$2:$B1007),0),MATCH(BG$2,'CAMAGUI DATA UNIFICADA'!$C$1:$T$1,0)),"")</f>
        <v>SKR OPTILINE E</v>
      </c>
      <c r="BH122" s="139">
        <f t="array" ref="BH122">IFERROR(INDEX('CAMAGUI DATA UNIFICADA'!$C$2:$T1007,MATCH(1,($A122='CAMAGUI DATA UNIFICADA'!$A$2:$A1007)*($BD$1='CAMAGUI DATA UNIFICADA'!$B$2:$B1007),0),MATCH(BH$2,'CAMAGUI DATA UNIFICADA'!$C$1:$T$1,0)),"")</f>
        <v>3245</v>
      </c>
      <c r="BI122" s="2">
        <f t="array" ref="BI122">IFERROR(INDEX('CAMAGUI DATA UNIFICADA'!$C$2:$T1007,MATCH(1,($A122='CAMAGUI DATA UNIFICADA'!$A$2:$A1007)*($BD$1='CAMAGUI DATA UNIFICADA'!$B$2:$B1007),0),MATCH(BI$2,'CAMAGUI DATA UNIFICADA'!$C$1:$T$1,0)),"")</f>
        <v>16.15</v>
      </c>
      <c r="BJ122" s="2">
        <f t="array" ref="BJ122">IFERROR(INDEX('CAMAGUI DATA UNIFICADA'!$C$2:$T1007,MATCH(1,($A122='CAMAGUI DATA UNIFICADA'!$A$2:$A1007)*($BD$1='CAMAGUI DATA UNIFICADA'!$B$2:$B1007),0),MATCH(BJ$2,'CAMAGUI DATA UNIFICADA'!$C$1:$T$1,0)),"")</f>
        <v>3.81</v>
      </c>
      <c r="BK122" s="33">
        <f t="array" ref="BK122">IFERROR(INDEX('CAMAGUI DATA UNIFICADA'!$C$2:$T1007,MATCH(1,($A122='CAMAGUI DATA UNIFICADA'!$A$2:$A1007)*($BD$1='CAMAGUI DATA UNIFICADA'!$B$2:$B1007),0),MATCH(BK$2,'CAMAGUI DATA UNIFICADA'!$C$1:$T$1,0)),"")</f>
        <v>3.7722</v>
      </c>
      <c r="BL122" s="60">
        <f t="array" ref="BL122">IFERROR(INDEX('CAMAGUI DATA UNIFICADA'!$C$2:$T1007,MATCH(1,($A122='CAMAGUI DATA UNIFICADA'!$A$2:$A1007)*($BD$1='CAMAGUI DATA UNIFICADA'!$B$2:$B1007),0),MATCH(BL$2,'CAMAGUI DATA UNIFICADA'!$C$1:$T$1,0)),"")</f>
        <v>820734.6461</v>
      </c>
      <c r="BM122" s="33">
        <f t="array" ref="BM122">IFERROR(INDEX('CAMAGUI DATA UNIFICADA'!$C$2:$T1007,MATCH(1,($A122='CAMAGUI DATA UNIFICADA'!$A$2:$A1007)*($BD$1='CAMAGUI DATA UNIFICADA'!$B$2:$B1007),0),MATCH(BM$2,'CAMAGUI DATA UNIFICADA'!$C$1:$T$1,0)),"")</f>
        <v>1.503718285</v>
      </c>
      <c r="BN122" s="23">
        <f t="array" ref="BN122">IFERROR(INDEX('CAMAGUI DATA UNIFICADA'!$C$2:$T1007,MATCH(1,($A122='CAMAGUI DATA UNIFICADA'!$A$2:$A1007)*($BD$1='CAMAGUI DATA UNIFICADA'!$B$2:$B1007),0),MATCH(BN$2,'CAMAGUI DATA UNIFICADA'!$C$1:$T$1,0)),"")</f>
        <v>1.025918308</v>
      </c>
      <c r="BO122" s="23">
        <f t="array" ref="BO122">IFERROR(INDEX('CAMAGUI DATA UNIFICADA'!$C$2:$T1007,MATCH(1,($A122='CAMAGUI DATA UNIFICADA'!$A$2:$A1007)*($BD$1='CAMAGUI DATA UNIFICADA'!$B$2:$B1007),0),MATCH(BO$2,'CAMAGUI DATA UNIFICADA'!$C$1:$T$1,0)),"")</f>
        <v>0.6</v>
      </c>
      <c r="BP122" s="60">
        <f t="array" ref="BP122">IFERROR(INDEX('CAMAGUI DATA UNIFICADA'!$C$2:$T1007,MATCH(1,($A122='CAMAGUI DATA UNIFICADA'!$A$2:$A1007)*($BD$1='CAMAGUI DATA UNIFICADA'!$B$2:$B1007),0),MATCH(BP$2,'CAMAGUI DATA UNIFICADA'!$C$1:$T$1,0)),"")</f>
        <v>100000</v>
      </c>
      <c r="BQ122" s="2">
        <f t="array" ref="BQ122">IFERROR(INDEX('CAMAGUI DATA UNIFICADA'!$C$2:$T1007,MATCH(1,($A122='CAMAGUI DATA UNIFICADA'!$A$2:$A1007)*($BD$1='CAMAGUI DATA UNIFICADA'!$B$2:$B1007),0),MATCH(BQ$2,'CAMAGUI DATA UNIFICADA'!$C$1:$T$1,0)),"")</f>
        <v>3</v>
      </c>
      <c r="BR122" s="2">
        <f t="array" ref="BR122">IFERROR(INDEX('CAMAGUI DATA UNIFICADA'!$C$2:$T1007,MATCH(1,($A122='CAMAGUI DATA UNIFICADA'!$A$2:$A1007)*($BD$1='CAMAGUI DATA UNIFICADA'!$B$2:$B1007),0),MATCH(BR$2,'CAMAGUI DATA UNIFICADA'!$C$1:$T$1,0)),"")</f>
        <v>19.15</v>
      </c>
      <c r="BS122" s="33">
        <f t="array" ref="BS122">IFERROR(INDEX('CAMAGUI DATA UNIFICADA'!$C$2:$T1007,MATCH(1,($A122='CAMAGUI DATA UNIFICADA'!$A$2:$A1007)*($BD$1='CAMAGUI DATA UNIFICADA'!$B$2:$B1007),0),MATCH(BS$2,'CAMAGUI DATA UNIFICADA'!$C$1:$T$1,0)),"")</f>
        <v>3.3936</v>
      </c>
      <c r="BT122" s="60">
        <f t="array" ref="BT122">IFERROR(INDEX('CAMAGUI DATA UNIFICADA'!$C$2:$T1007,MATCH(1,($A122='CAMAGUI DATA UNIFICADA'!$A$2:$A1007)*($BD$1='CAMAGUI DATA UNIFICADA'!$B$2:$B1007),0),MATCH(BT$2,'CAMAGUI DATA UNIFICADA'!$C$1:$T$1,0)),"")</f>
        <v>320.802573</v>
      </c>
      <c r="BU122" s="140">
        <f t="array" ref="BU122">IFERROR(INDEX('CAMAGUI DATA UNIFICADA'!$C$2:$T1007,MATCH(1,($A122='CAMAGUI DATA UNIFICADA'!$A$2:$A1007)*($BD$1='CAMAGUI DATA UNIFICADA'!$B$2:$B1007),0),MATCH(BU$2,'CAMAGUI DATA UNIFICADA'!$C$1:$T$1,0)),"")</f>
        <v>-44.79935674</v>
      </c>
      <c r="BV122" s="138" t="str">
        <f t="array" ref="BV122">IFERROR(INDEX('CAMAGUI DATA UNIFICADA'!$C$2:$T1007,MATCH(1,($A122='CAMAGUI DATA UNIFICADA'!$A$2:$A1007)*($BV$1='CAMAGUI DATA UNIFICADA'!$B$2:$B1007),0),MATCH(BV$2,'CAMAGUI DATA UNIFICADA'!$C$1:$T$1,0)),"")</f>
        <v>CA5270325</v>
      </c>
      <c r="BW122" s="2">
        <f t="array" ref="BW122">IFERROR(INDEX('CAMAGUI DATA UNIFICADA'!$C$2:$T1007,MATCH(1,($A122='CAMAGUI DATA UNIFICADA'!$A$2:$A1007)*($BV$1='CAMAGUI DATA UNIFICADA'!$B$2:$B1007),0),MATCH(BW$2,'CAMAGUI DATA UNIFICADA'!$C$1:$T$1,0)),"")</f>
        <v>450</v>
      </c>
      <c r="BX122" s="2">
        <f t="array" ref="BX122">IFERROR(INDEX('CAMAGUI DATA UNIFICADA'!$C$2:$T1007,MATCH(1,($A122='CAMAGUI DATA UNIFICADA'!$A$2:$A1007)*($BV$1='CAMAGUI DATA UNIFICADA'!$B$2:$B1007),0),MATCH(BX$2,'CAMAGUI DATA UNIFICADA'!$C$1:$T$1,0)),"")</f>
        <v>2900</v>
      </c>
      <c r="BY122" s="2" t="str">
        <f t="array" ref="BY122">IFERROR(INDEX('CAMAGUI DATA UNIFICADA'!$C$2:$T1007,MATCH(1,($A122='CAMAGUI DATA UNIFICADA'!$A$2:$A1007)*($BV$1='CAMAGUI DATA UNIFICADA'!$B$2:$B1007),0),MATCH(BY$2,'CAMAGUI DATA UNIFICADA'!$C$1:$T$1,0)),"")</f>
        <v>SKR OPTILINE E</v>
      </c>
      <c r="BZ122" s="139">
        <f t="array" ref="BZ122">IFERROR(INDEX('CAMAGUI DATA UNIFICADA'!$C$2:$T1007,MATCH(1,($A122='CAMAGUI DATA UNIFICADA'!$A$2:$A1007)*($BV$1='CAMAGUI DATA UNIFICADA'!$B$2:$B1007),0),MATCH(BZ$2,'CAMAGUI DATA UNIFICADA'!$C$1:$T$1,0)),"")</f>
        <v>3422</v>
      </c>
      <c r="CA122" s="2">
        <f t="array" ref="CA122">IFERROR(INDEX('CAMAGUI DATA UNIFICADA'!$C$2:$T1007,MATCH(1,($A122='CAMAGUI DATA UNIFICADA'!$A$2:$A1007)*($BV$1='CAMAGUI DATA UNIFICADA'!$B$2:$B1007),0),MATCH(CA$2,'CAMAGUI DATA UNIFICADA'!$C$1:$T$1,0)),"")</f>
        <v>16.36</v>
      </c>
      <c r="CB122" s="2">
        <f t="array" ref="CB122">IFERROR(INDEX('CAMAGUI DATA UNIFICADA'!$C$2:$T1007,MATCH(1,($A122='CAMAGUI DATA UNIFICADA'!$A$2:$A1007)*($BV$1='CAMAGUI DATA UNIFICADA'!$B$2:$B1007),0),MATCH(CB$2,'CAMAGUI DATA UNIFICADA'!$C$1:$T$1,0)),"")</f>
        <v>3.96</v>
      </c>
      <c r="CC122" s="33">
        <f t="array" ref="CC122">IFERROR(INDEX('CAMAGUI DATA UNIFICADA'!$C$2:$T1007,MATCH(1,($A122='CAMAGUI DATA UNIFICADA'!$A$2:$A1007)*($BV$1='CAMAGUI DATA UNIFICADA'!$B$2:$B1007),0),MATCH(CC$2,'CAMAGUI DATA UNIFICADA'!$C$1:$T$1,0)),"")</f>
        <v>3.74448</v>
      </c>
      <c r="CD122" s="60">
        <f t="array" ref="CD122">IFERROR(INDEX('CAMAGUI DATA UNIFICADA'!$C$2:$T1007,MATCH(1,($A122='CAMAGUI DATA UNIFICADA'!$A$2:$A1007)*($BV$1='CAMAGUI DATA UNIFICADA'!$B$2:$B1007),0),MATCH(CD$2,'CAMAGUI DATA UNIFICADA'!$C$1:$T$1,0)),"")</f>
        <v>734577.6308</v>
      </c>
      <c r="CE122" s="33">
        <f t="array" ref="CE122">IFERROR(INDEX('CAMAGUI DATA UNIFICADA'!$C$2:$T1007,MATCH(1,($A122='CAMAGUI DATA UNIFICADA'!$A$2:$A1007)*($BV$1='CAMAGUI DATA UNIFICADA'!$B$2:$B1007),0),MATCH(CE$2,'CAMAGUI DATA UNIFICADA'!$C$1:$T$1,0)),"")</f>
        <v>1.40291807</v>
      </c>
      <c r="CF122" s="23">
        <f t="array" ref="CF122">IFERROR(INDEX('CAMAGUI DATA UNIFICADA'!$C$2:$T1007,MATCH(1,($A122='CAMAGUI DATA UNIFICADA'!$A$2:$A1007)*($BV$1='CAMAGUI DATA UNIFICADA'!$B$2:$B1007),0),MATCH(CF$2,'CAMAGUI DATA UNIFICADA'!$C$1:$T$1,0)),"")</f>
        <v>1.013210525</v>
      </c>
      <c r="CG122" s="23">
        <f t="array" ref="CG122">IFERROR(INDEX('CAMAGUI DATA UNIFICADA'!$C$2:$T1007,MATCH(1,($A122='CAMAGUI DATA UNIFICADA'!$A$2:$A1007)*($BV$1='CAMAGUI DATA UNIFICADA'!$B$2:$B1007),0),MATCH(CG$2,'CAMAGUI DATA UNIFICADA'!$C$1:$T$1,0)),"")</f>
        <v>0.72</v>
      </c>
      <c r="CH122" s="60">
        <f t="array" ref="CH122">IFERROR(INDEX('CAMAGUI DATA UNIFICADA'!$C$2:$T1007,MATCH(1,($A122='CAMAGUI DATA UNIFICADA'!$A$2:$A1007)*($BV$1='CAMAGUI DATA UNIFICADA'!$B$2:$B1007),0),MATCH(CH$2,'CAMAGUI DATA UNIFICADA'!$C$1:$T$1,0)),"")</f>
        <v>124285.7143</v>
      </c>
      <c r="CI122" s="2">
        <f t="array" ref="CI122">IFERROR(INDEX('CAMAGUI DATA UNIFICADA'!$C$2:$T1007,MATCH(1,($A122='CAMAGUI DATA UNIFICADA'!$A$2:$A1007)*($BV$1='CAMAGUI DATA UNIFICADA'!$B$2:$B1007),0),MATCH(CI$2,'CAMAGUI DATA UNIFICADA'!$C$1:$T$1,0)),"")</f>
        <v>3</v>
      </c>
      <c r="CJ122" s="2">
        <f t="array" ref="CJ122">IFERROR(INDEX('CAMAGUI DATA UNIFICADA'!$C$2:$T1007,MATCH(1,($A122='CAMAGUI DATA UNIFICADA'!$A$2:$A1007)*($BV$1='CAMAGUI DATA UNIFICADA'!$B$2:$B1007),0),MATCH(CJ$2,'CAMAGUI DATA UNIFICADA'!$C$1:$T$1,0)),"")</f>
        <v>19.36</v>
      </c>
      <c r="CK122" s="33">
        <f t="array" ref="CK122">IFERROR(INDEX('CAMAGUI DATA UNIFICADA'!$C$2:$T1007,MATCH(1,($A122='CAMAGUI DATA UNIFICADA'!$A$2:$A1007)*($BV$1='CAMAGUI DATA UNIFICADA'!$B$2:$B1007),0),MATCH(CK$2,'CAMAGUI DATA UNIFICADA'!$C$1:$T$1,0)),"")</f>
        <v>3.37344</v>
      </c>
      <c r="CL122" s="60">
        <f t="array" ref="CL122">IFERROR(INDEX('CAMAGUI DATA UNIFICADA'!$C$2:$T1007,MATCH(1,($A122='CAMAGUI DATA UNIFICADA'!$A$2:$A1007)*($BV$1='CAMAGUI DATA UNIFICADA'!$B$2:$B1007),0),MATCH(CL$2,'CAMAGUI DATA UNIFICADA'!$C$1:$T$1,0)),"")</f>
        <v>351.8958733</v>
      </c>
      <c r="CM122" s="140">
        <f t="array" ref="CM122">IFERROR(INDEX('CAMAGUI DATA UNIFICADA'!$C$2:$T1007,MATCH(1,($A122='CAMAGUI DATA UNIFICADA'!$A$2:$A1007)*($BV$1='CAMAGUI DATA UNIFICADA'!$B$2:$B1007),0),MATCH(CM$2,'CAMAGUI DATA UNIFICADA'!$C$1:$T$1,0)),"")</f>
        <v>-24.52603167</v>
      </c>
      <c r="CN122" s="138" t="str">
        <f t="array" ref="CN122">IFERROR(INDEX('CAMAGUI DATA UNIFICADA'!$C$2:$T1007,MATCH(1,($A122='CAMAGUI DATA UNIFICADA'!$A$2:$A1007)*($CN$1='CAMAGUI DATA UNIFICADA'!$B$2:$B1007),0),MATCH(CN$2,'CAMAGUI DATA UNIFICADA'!$C$1:$T$1,0)),"")</f>
        <v>CA6270325</v>
      </c>
      <c r="CO122" s="2">
        <f t="array" ref="CO122">IFERROR(INDEX('CAMAGUI DATA UNIFICADA'!$C$2:$T1007,MATCH(1,($A122='CAMAGUI DATA UNIFICADA'!$A$2:$A1007)*($CN$1='CAMAGUI DATA UNIFICADA'!$B$2:$B1007),0),MATCH(CO$2,'CAMAGUI DATA UNIFICADA'!$C$1:$T$1,0)),"")</f>
        <v>650</v>
      </c>
      <c r="CP122" s="2">
        <f t="array" ref="CP122">IFERROR(INDEX('CAMAGUI DATA UNIFICADA'!$C$2:$T1007,MATCH(1,($A122='CAMAGUI DATA UNIFICADA'!$A$2:$A1007)*($CN$1='CAMAGUI DATA UNIFICADA'!$B$2:$B1007),0),MATCH(CP$2,'CAMAGUI DATA UNIFICADA'!$C$1:$T$1,0)),"")</f>
        <v>4325</v>
      </c>
      <c r="CQ122" s="2" t="str">
        <f t="array" ref="CQ122">IFERROR(INDEX('CAMAGUI DATA UNIFICADA'!$C$2:$T1007,MATCH(1,($A122='CAMAGUI DATA UNIFICADA'!$A$2:$A1007)*($CN$1='CAMAGUI DATA UNIFICADA'!$B$2:$B1007),0),MATCH(CQ$2,'CAMAGUI DATA UNIFICADA'!$C$1:$T$1,0)),"")</f>
        <v>SKR MAST E AD</v>
      </c>
      <c r="CR122" s="139">
        <f t="array" ref="CR122">IFERROR(INDEX('CAMAGUI DATA UNIFICADA'!$C$2:$T1007,MATCH(1,($A122='CAMAGUI DATA UNIFICADA'!$A$2:$A1007)*($CN$1='CAMAGUI DATA UNIFICADA'!$B$2:$B1007),0),MATCH(CR$2,'CAMAGUI DATA UNIFICADA'!$C$1:$T$1,0)),"")</f>
        <v>4427.07</v>
      </c>
      <c r="CS122" s="2">
        <f t="array" ref="CS122">IFERROR(INDEX('CAMAGUI DATA UNIFICADA'!$C$2:$T1007,MATCH(1,($A122='CAMAGUI DATA UNIFICADA'!$A$2:$A1007)*($CN$1='CAMAGUI DATA UNIFICADA'!$B$2:$B1007),0),MATCH(CS$2,'CAMAGUI DATA UNIFICADA'!$C$1:$T$1,0)),"")</f>
        <v>16</v>
      </c>
      <c r="CT122" s="2">
        <f t="array" ref="CT122">IFERROR(INDEX('CAMAGUI DATA UNIFICADA'!$C$2:$T1007,MATCH(1,($A122='CAMAGUI DATA UNIFICADA'!$A$2:$A1007)*($CN$1='CAMAGUI DATA UNIFICADA'!$B$2:$B1007),0),MATCH(CT$2,'CAMAGUI DATA UNIFICADA'!$C$1:$T$1,0)),"")</f>
        <v>3.28</v>
      </c>
      <c r="CU122" s="33">
        <f t="array" ref="CU122">IFERROR(INDEX('CAMAGUI DATA UNIFICADA'!$C$2:$T1007,MATCH(1,($A122='CAMAGUI DATA UNIFICADA'!$A$2:$A1007)*($CN$1='CAMAGUI DATA UNIFICADA'!$B$2:$B1007),0),MATCH(CU$2,'CAMAGUI DATA UNIFICADA'!$C$1:$T$1,0)),"")</f>
        <v>3.792</v>
      </c>
      <c r="CV122" s="60">
        <f t="array" ref="CV122">IFERROR(INDEX('CAMAGUI DATA UNIFICADA'!$C$2:$T1007,MATCH(1,($A122='CAMAGUI DATA UNIFICADA'!$A$2:$A1007)*($CN$1='CAMAGUI DATA UNIFICADA'!$B$2:$B1007),0),MATCH(CV$2,'CAMAGUI DATA UNIFICADA'!$C$1:$T$1,0)),"")</f>
        <v>1071334.388</v>
      </c>
      <c r="CW122" s="33">
        <f t="array" ref="CW122">IFERROR(INDEX('CAMAGUI DATA UNIFICADA'!$C$2:$T1007,MATCH(1,($A122='CAMAGUI DATA UNIFICADA'!$A$2:$A1007)*($CN$1='CAMAGUI DATA UNIFICADA'!$B$2:$B1007),0),MATCH(CW$2,'CAMAGUI DATA UNIFICADA'!$C$1:$T$1,0)),"")</f>
        <v>1.425510877</v>
      </c>
      <c r="CX122" s="23">
        <f t="array" ref="CX122">IFERROR(INDEX('CAMAGUI DATA UNIFICADA'!$C$2:$T1007,MATCH(1,($A122='CAMAGUI DATA UNIFICADA'!$A$2:$A1007)*($CN$1='CAMAGUI DATA UNIFICADA'!$B$2:$B1007),0),MATCH(CX$2,'CAMAGUI DATA UNIFICADA'!$C$1:$T$1,0)),"")</f>
        <v>0.8570675105</v>
      </c>
      <c r="CY122" s="23">
        <f t="array" ref="CY122">IFERROR(INDEX('CAMAGUI DATA UNIFICADA'!$C$2:$T1007,MATCH(1,($A122='CAMAGUI DATA UNIFICADA'!$A$2:$A1007)*($CN$1='CAMAGUI DATA UNIFICADA'!$B$2:$B1007),0),MATCH(CY$2,'CAMAGUI DATA UNIFICADA'!$C$1:$T$1,0)),"")</f>
        <v>0.74</v>
      </c>
      <c r="CZ122" s="60">
        <f t="array" ref="CZ122">IFERROR(INDEX('CAMAGUI DATA UNIFICADA'!$C$2:$T1007,MATCH(1,($A122='CAMAGUI DATA UNIFICADA'!$A$2:$A1007)*($CN$1='CAMAGUI DATA UNIFICADA'!$B$2:$B1007),0),MATCH(CZ$2,'CAMAGUI DATA UNIFICADA'!$C$1:$T$1,0)),"")</f>
        <v>105714.2857</v>
      </c>
      <c r="DA122" s="2">
        <f t="array" ref="DA122">IFERROR(INDEX('CAMAGUI DATA UNIFICADA'!$C$2:$T1007,MATCH(1,($A122='CAMAGUI DATA UNIFICADA'!$A$2:$A1007)*($CN$1='CAMAGUI DATA UNIFICADA'!$B$2:$B1007),0),MATCH(DA$2,'CAMAGUI DATA UNIFICADA'!$C$1:$T$1,0)),"")</f>
        <v>3</v>
      </c>
      <c r="DB122" s="2">
        <f t="array" ref="DB122">IFERROR(INDEX('CAMAGUI DATA UNIFICADA'!$C$2:$T1007,MATCH(1,($A122='CAMAGUI DATA UNIFICADA'!$A$2:$A1007)*($CN$1='CAMAGUI DATA UNIFICADA'!$B$2:$B1007),0),MATCH(DB$2,'CAMAGUI DATA UNIFICADA'!$C$1:$T$1,0)),"")</f>
        <v>19</v>
      </c>
      <c r="DC122" s="33">
        <f t="array" ref="DC122">IFERROR(INDEX('CAMAGUI DATA UNIFICADA'!$C$2:$T1007,MATCH(1,($A122='CAMAGUI DATA UNIFICADA'!$A$2:$A1007)*($CN$1='CAMAGUI DATA UNIFICADA'!$B$2:$B1007),0),MATCH(DC$2,'CAMAGUI DATA UNIFICADA'!$C$1:$T$1,0)),"")</f>
        <v>3.408</v>
      </c>
      <c r="DD122" s="60">
        <f t="array" ref="DD122">IFERROR(INDEX('CAMAGUI DATA UNIFICADA'!$C$2:$T1007,MATCH(1,($A122='CAMAGUI DATA UNIFICADA'!$A$2:$A1007)*($CN$1='CAMAGUI DATA UNIFICADA'!$B$2:$B1007),0),MATCH(DD$2,'CAMAGUI DATA UNIFICADA'!$C$1:$T$1,0)),"")</f>
        <v>619.40133</v>
      </c>
      <c r="DE122" s="140">
        <f t="array" ref="DE122">IFERROR(INDEX('CAMAGUI DATA UNIFICADA'!$C$2:$T1007,MATCH(1,($A122='CAMAGUI DATA UNIFICADA'!$A$2:$A1007)*($CN$1='CAMAGUI DATA UNIFICADA'!$B$2:$B1007),0),MATCH(DE$2,'CAMAGUI DATA UNIFICADA'!$C$1:$T$1,0)),"")</f>
        <v>-7.6496675</v>
      </c>
      <c r="DF122" s="138" t="str">
        <f t="array" ref="DF122">IFERROR(INDEX('CAMAGUI DATA UNIFICADA'!$C$2:$T1007,MATCH(1,($A122='CAMAGUI DATA UNIFICADA'!$A$2:$A1007)*($DF$1='CAMAGUI DATA UNIFICADA'!$B$2:$B1007),0),MATCH(DF$2,'CAMAGUI DATA UNIFICADA'!$C$1:$T$1,0)),"")</f>
        <v/>
      </c>
      <c r="DG122" s="2" t="str">
        <f t="array" ref="DG122">IFERROR(INDEX('CAMAGUI DATA UNIFICADA'!$C$2:$T1007,MATCH(1,($A122='CAMAGUI DATA UNIFICADA'!$A$2:$A1007)*($DF$1='CAMAGUI DATA UNIFICADA'!$B$2:$B1007),0),MATCH(DG$2,'CAMAGUI DATA UNIFICADA'!$C$1:$T$1,0)),"")</f>
        <v/>
      </c>
      <c r="DH122" s="2" t="str">
        <f t="array" ref="DH122">IFERROR(INDEX('CAMAGUI DATA UNIFICADA'!$C$2:$T1007,MATCH(1,($A122='CAMAGUI DATA UNIFICADA'!$A$2:$A1007)*($DF$1='CAMAGUI DATA UNIFICADA'!$B$2:$B1007),0),MATCH(DH$2,'CAMAGUI DATA UNIFICADA'!$C$1:$T$1,0)),"")</f>
        <v/>
      </c>
      <c r="DI122" s="2" t="str">
        <f t="array" ref="DI122">IFERROR(INDEX('CAMAGUI DATA UNIFICADA'!$C$2:$T1007,MATCH(1,($A122='CAMAGUI DATA UNIFICADA'!$A$2:$A1007)*($DF$1='CAMAGUI DATA UNIFICADA'!$B$2:$B1007),0),MATCH(DI$2,'CAMAGUI DATA UNIFICADA'!$C$1:$T$1,0)),"")</f>
        <v/>
      </c>
      <c r="DJ122" s="139" t="str">
        <f t="array" ref="DJ122">IFERROR(INDEX('CAMAGUI DATA UNIFICADA'!$C$2:$T1007,MATCH(1,($A122='CAMAGUI DATA UNIFICADA'!$A$2:$A1007)*($DF$1='CAMAGUI DATA UNIFICADA'!$B$2:$B1007),0),MATCH(DJ$2,'CAMAGUI DATA UNIFICADA'!$C$1:$T$1,0)),"")</f>
        <v/>
      </c>
      <c r="DK122" s="2" t="str">
        <f t="array" ref="DK122">IFERROR(INDEX('CAMAGUI DATA UNIFICADA'!$C$2:$T1007,MATCH(1,($A122='CAMAGUI DATA UNIFICADA'!$A$2:$A1007)*($DF$1='CAMAGUI DATA UNIFICADA'!$B$2:$B1007),0),MATCH(DK$2,'CAMAGUI DATA UNIFICADA'!$C$1:$T$1,0)),"")</f>
        <v/>
      </c>
      <c r="DL122" s="2" t="str">
        <f t="array" ref="DL122">IFERROR(INDEX('CAMAGUI DATA UNIFICADA'!$C$2:$T1007,MATCH(1,($A122='CAMAGUI DATA UNIFICADA'!$A$2:$A1007)*($DF$1='CAMAGUI DATA UNIFICADA'!$B$2:$B1007),0),MATCH(DL$2,'CAMAGUI DATA UNIFICADA'!$C$1:$T$1,0)),"")</f>
        <v/>
      </c>
      <c r="DM122" s="33" t="str">
        <f t="array" ref="DM122">IFERROR(INDEX('CAMAGUI DATA UNIFICADA'!$C$2:$T1007,MATCH(1,($A122='CAMAGUI DATA UNIFICADA'!$A$2:$A1007)*($DF$1='CAMAGUI DATA UNIFICADA'!$B$2:$B1007),0),MATCH(DM$2,'CAMAGUI DATA UNIFICADA'!$C$1:$T$1,0)),"")</f>
        <v/>
      </c>
      <c r="DN122" s="60" t="str">
        <f t="array" ref="DN122">IFERROR(INDEX('CAMAGUI DATA UNIFICADA'!$C$2:$T1007,MATCH(1,($A122='CAMAGUI DATA UNIFICADA'!$A$2:$A1007)*($DF$1='CAMAGUI DATA UNIFICADA'!$B$2:$B1007),0),MATCH(DN$2,'CAMAGUI DATA UNIFICADA'!$C$1:$T$1,0)),"")</f>
        <v/>
      </c>
      <c r="DO122" s="33" t="str">
        <f t="array" ref="DO122">IFERROR(INDEX('CAMAGUI DATA UNIFICADA'!$C$2:$T1007,MATCH(1,($A122='CAMAGUI DATA UNIFICADA'!$A$2:$A1007)*($DF$1='CAMAGUI DATA UNIFICADA'!$B$2:$B1007),0),MATCH(DO$2,'CAMAGUI DATA UNIFICADA'!$C$1:$T$1,0)),"")</f>
        <v/>
      </c>
      <c r="DP122" s="23" t="str">
        <f t="array" ref="DP122">IFERROR(INDEX('CAMAGUI DATA UNIFICADA'!$C$2:$T1007,MATCH(1,($A122='CAMAGUI DATA UNIFICADA'!$A$2:$A1007)*($DF$1='CAMAGUI DATA UNIFICADA'!$B$2:$B1007),0),MATCH(DP$2,'CAMAGUI DATA UNIFICADA'!$C$1:$T$1,0)),"")</f>
        <v/>
      </c>
      <c r="DQ122" s="23" t="str">
        <f t="array" ref="DQ122">IFERROR(INDEX('CAMAGUI DATA UNIFICADA'!$C$2:$T1007,MATCH(1,($A122='CAMAGUI DATA UNIFICADA'!$A$2:$A1007)*($DF$1='CAMAGUI DATA UNIFICADA'!$B$2:$B1007),0),MATCH(DQ$2,'CAMAGUI DATA UNIFICADA'!$C$1:$T$1,0)),"")</f>
        <v/>
      </c>
      <c r="DR122" s="2" t="str">
        <f t="array" ref="DR122">IFERROR(INDEX('CAMAGUI DATA UNIFICADA'!$C$2:$T1007,MATCH(1,($A122='CAMAGUI DATA UNIFICADA'!$A$2:$A1007)*($DF$1='CAMAGUI DATA UNIFICADA'!$B$2:$B1007),0),MATCH(DR$2,'CAMAGUI DATA UNIFICADA'!$C$1:$T$1,0)),"")</f>
        <v/>
      </c>
      <c r="DS122" s="2" t="str">
        <f t="array" ref="DS122">IFERROR(INDEX('CAMAGUI DATA UNIFICADA'!$C$2:$T1007,MATCH(1,($A122='CAMAGUI DATA UNIFICADA'!$A$2:$A1007)*($DF$1='CAMAGUI DATA UNIFICADA'!$B$2:$B1007),0),MATCH(DS$2,'CAMAGUI DATA UNIFICADA'!$C$1:$T$1,0)),"")</f>
        <v/>
      </c>
      <c r="DT122" s="2" t="str">
        <f t="array" ref="DT122">IFERROR(INDEX('CAMAGUI DATA UNIFICADA'!$C$2:$T1007,MATCH(1,($A122='CAMAGUI DATA UNIFICADA'!$A$2:$A1007)*($DF$1='CAMAGUI DATA UNIFICADA'!$B$2:$B1007),0),MATCH(DT$2,'CAMAGUI DATA UNIFICADA'!$C$1:$T$1,0)),"")</f>
        <v/>
      </c>
      <c r="DU122" s="33" t="str">
        <f t="array" ref="DU122">IFERROR(INDEX('CAMAGUI DATA UNIFICADA'!$C$2:$T1007,MATCH(1,($A122='CAMAGUI DATA UNIFICADA'!$A$2:$A1007)*($DF$1='CAMAGUI DATA UNIFICADA'!$B$2:$B1007),0),MATCH(DU$2,'CAMAGUI DATA UNIFICADA'!$C$1:$T$1,0)),"")</f>
        <v/>
      </c>
      <c r="DV122" s="60" t="str">
        <f t="array" ref="DV122">IFERROR(INDEX('CAMAGUI DATA UNIFICADA'!$C$2:$T1007,MATCH(1,($A122='CAMAGUI DATA UNIFICADA'!$A$2:$A1007)*($DF$1='CAMAGUI DATA UNIFICADA'!$B$2:$B1007),0),MATCH(DV$2,'CAMAGUI DATA UNIFICADA'!$C$1:$T$1,0)),"")</f>
        <v/>
      </c>
      <c r="DW122" s="140" t="str">
        <f t="array" ref="DW122">IFERROR(INDEX('CAMAGUI DATA UNIFICADA'!$C$2:$T1007,MATCH(1,($A122='CAMAGUI DATA UNIFICADA'!$A$2:$A1007)*($DF$1='CAMAGUI DATA UNIFICADA'!$B$2:$B1007),0),MATCH(DW$2,'CAMAGUI DATA UNIFICADA'!$C$1:$T$1,0)),"")</f>
        <v/>
      </c>
      <c r="DX122" s="144" t="str">
        <f t="array" ref="DX122">IFERROR(INDEX('CAMAGUI DATA UNIFICADA'!$C$2:$T1007,MATCH(1,($A122='CAMAGUI DATA UNIFICADA'!$A$2:$A1007)*($DX$1='CAMAGUI DATA UNIFICADA'!$B$2:$B1007),0),MATCH(DX$2,'CAMAGUI DATA UNIFICADA'!$C$1:$T$1,0)),"")</f>
        <v/>
      </c>
      <c r="DY122" s="60" t="str">
        <f t="array" ref="DY122">IFERROR(INDEX('CAMAGUI DATA UNIFICADA'!$C$2:$T1007,MATCH(1,($A122='CAMAGUI DATA UNIFICADA'!$A$2:$A1007)*($DX$1='CAMAGUI DATA UNIFICADA'!$B$2:$B1007),0),MATCH(DY$2,'CAMAGUI DATA UNIFICADA'!$C$1:$T$1,0)),"")</f>
        <v/>
      </c>
      <c r="DZ122" s="60" t="str">
        <f t="array" ref="DZ122">IFERROR(INDEX('CAMAGUI DATA UNIFICADA'!$C$2:$T1007,MATCH(1,($A122='CAMAGUI DATA UNIFICADA'!$A$2:$A1007)*($DX$1='CAMAGUI DATA UNIFICADA'!$B$2:$B1007),0),MATCH(DZ$2,'CAMAGUI DATA UNIFICADA'!$C$1:$T$1,0)),"")</f>
        <v/>
      </c>
      <c r="EA122" s="60" t="str">
        <f t="array" ref="EA122">IFERROR(INDEX('CAMAGUI DATA UNIFICADA'!$C$2:$T1007,MATCH(1,($A122='CAMAGUI DATA UNIFICADA'!$A$2:$A1007)*($DX$1='CAMAGUI DATA UNIFICADA'!$B$2:$B1007),0),MATCH(EA$2,'CAMAGUI DATA UNIFICADA'!$C$1:$T$1,0)),"")</f>
        <v/>
      </c>
      <c r="EB122" s="60" t="str">
        <f t="array" ref="EB122">IFERROR(INDEX('CAMAGUI DATA UNIFICADA'!$C$2:$T1007,MATCH(1,($A122='CAMAGUI DATA UNIFICADA'!$A$2:$A1007)*($DX$1='CAMAGUI DATA UNIFICADA'!$B$2:$B1007),0),MATCH(EB$2,'CAMAGUI DATA UNIFICADA'!$C$1:$T$1,0)),"")</f>
        <v/>
      </c>
      <c r="EC122" s="60" t="str">
        <f t="array" ref="EC122">IFERROR(INDEX('CAMAGUI DATA UNIFICADA'!$C$2:$T1007,MATCH(1,($A122='CAMAGUI DATA UNIFICADA'!$A$2:$A1007)*($DX$1='CAMAGUI DATA UNIFICADA'!$B$2:$B1007),0),MATCH(EC$2,'CAMAGUI DATA UNIFICADA'!$C$1:$T$1,0)),"")</f>
        <v/>
      </c>
      <c r="ED122" s="60" t="str">
        <f t="array" ref="ED122">IFERROR(INDEX('CAMAGUI DATA UNIFICADA'!$C$2:$T1007,MATCH(1,($A122='CAMAGUI DATA UNIFICADA'!$A$2:$A1007)*($DX$1='CAMAGUI DATA UNIFICADA'!$B$2:$B1007),0),MATCH(ED$2,'CAMAGUI DATA UNIFICADA'!$C$1:$T$1,0)),"")</f>
        <v/>
      </c>
      <c r="EE122" s="60" t="str">
        <f t="array" ref="EE122">IFERROR(INDEX('CAMAGUI DATA UNIFICADA'!$C$2:$T1007,MATCH(1,($A122='CAMAGUI DATA UNIFICADA'!$A$2:$A1007)*($DX$1='CAMAGUI DATA UNIFICADA'!$B$2:$B1007),0),MATCH(EE$2,'CAMAGUI DATA UNIFICADA'!$C$1:$T$1,0)),"")</f>
        <v/>
      </c>
      <c r="EF122" s="60" t="str">
        <f t="array" ref="EF122">IFERROR(INDEX('CAMAGUI DATA UNIFICADA'!$C$2:$T1007,MATCH(1,($A122='CAMAGUI DATA UNIFICADA'!$A$2:$A1007)*($DX$1='CAMAGUI DATA UNIFICADA'!$B$2:$B1007),0),MATCH(EF$2,'CAMAGUI DATA UNIFICADA'!$C$1:$T$1,0)),"")</f>
        <v/>
      </c>
      <c r="EG122" s="60" t="str">
        <f t="array" ref="EG122">IFERROR(INDEX('CAMAGUI DATA UNIFICADA'!$C$2:$T1007,MATCH(1,($A122='CAMAGUI DATA UNIFICADA'!$A$2:$A1007)*($DX$1='CAMAGUI DATA UNIFICADA'!$B$2:$B1007),0),MATCH(EG$2,'CAMAGUI DATA UNIFICADA'!$C$1:$T$1,0)),"")</f>
        <v/>
      </c>
      <c r="EH122" s="60" t="str">
        <f t="array" ref="EH122">IFERROR(INDEX('CAMAGUI DATA UNIFICADA'!$C$2:$T1007,MATCH(1,($A122='CAMAGUI DATA UNIFICADA'!$A$2:$A1007)*($DX$1='CAMAGUI DATA UNIFICADA'!$B$2:$B1007),0),MATCH(EH$2,'CAMAGUI DATA UNIFICADA'!$C$1:$T$1,0)),"")</f>
        <v/>
      </c>
      <c r="EI122" s="60" t="str">
        <f t="array" ref="EI122">IFERROR(INDEX('CAMAGUI DATA UNIFICADA'!$C$2:$T1007,MATCH(1,($A122='CAMAGUI DATA UNIFICADA'!$A$2:$A1007)*($DX$1='CAMAGUI DATA UNIFICADA'!$B$2:$B1007),0),MATCH(EI$2,'CAMAGUI DATA UNIFICADA'!$C$1:$T$1,0)),"")</f>
        <v/>
      </c>
      <c r="EJ122" s="60" t="str">
        <f t="array" ref="EJ122">IFERROR(INDEX('CAMAGUI DATA UNIFICADA'!$C$2:$T1007,MATCH(1,($A122='CAMAGUI DATA UNIFICADA'!$A$2:$A1007)*($DX$1='CAMAGUI DATA UNIFICADA'!$B$2:$B1007),0),MATCH(EJ$2,'CAMAGUI DATA UNIFICADA'!$C$1:$T$1,0)),"")</f>
        <v/>
      </c>
      <c r="EK122" s="60" t="str">
        <f t="array" ref="EK122">IFERROR(INDEX('CAMAGUI DATA UNIFICADA'!$C$2:$T1007,MATCH(1,($A122='CAMAGUI DATA UNIFICADA'!$A$2:$A1007)*($DX$1='CAMAGUI DATA UNIFICADA'!$B$2:$B1007),0),MATCH(EK$2,'CAMAGUI DATA UNIFICADA'!$C$1:$T$1,0)),"")</f>
        <v/>
      </c>
      <c r="EL122" s="60" t="str">
        <f t="array" ref="EL122">IFERROR(INDEX('CAMAGUI DATA UNIFICADA'!$C$2:$T1007,MATCH(1,($A122='CAMAGUI DATA UNIFICADA'!$A$2:$A1007)*($DX$1='CAMAGUI DATA UNIFICADA'!$B$2:$B1007),0),MATCH(EL$2,'CAMAGUI DATA UNIFICADA'!$C$1:$T$1,0)),"")</f>
        <v/>
      </c>
      <c r="EM122" s="60" t="str">
        <f t="array" ref="EM122">IFERROR(INDEX('CAMAGUI DATA UNIFICADA'!$C$2:$T1007,MATCH(1,($A122='CAMAGUI DATA UNIFICADA'!$A$2:$A1007)*($DX$1='CAMAGUI DATA UNIFICADA'!$B$2:$B1007),0),MATCH(EM$2,'CAMAGUI DATA UNIFICADA'!$C$1:$T$1,0)),"")</f>
        <v/>
      </c>
      <c r="EN122" s="60" t="str">
        <f t="array" ref="EN122">IFERROR(INDEX('CAMAGUI DATA UNIFICADA'!$C$2:$T1007,MATCH(1,($A122='CAMAGUI DATA UNIFICADA'!$A$2:$A1007)*($DX$1='CAMAGUI DATA UNIFICADA'!$B$2:$B1007),0),MATCH(EN$2,'CAMAGUI DATA UNIFICADA'!$C$1:$T$1,0)),"")</f>
        <v/>
      </c>
      <c r="EO122" s="140" t="str">
        <f t="array" ref="EO122">IFERROR(INDEX('CAMAGUI DATA UNIFICADA'!$C$2:$T1007,MATCH(1,($A122='CAMAGUI DATA UNIFICADA'!$A$2:$A1007)*($DX$1='CAMAGUI DATA UNIFICADA'!$B$2:$B1007),0),MATCH(EO$2,'CAMAGUI DATA UNIFICADA'!$C$1:$T$1,0)),"")</f>
        <v/>
      </c>
    </row>
    <row r="123">
      <c r="A123" s="137">
        <v>45789.0</v>
      </c>
      <c r="B123" s="138" t="str">
        <f t="array" ref="B123">IFERROR(INDEX('CAMAGUI DATA UNIFICADA'!$C$2:$T1007,MATCH(1,($A123='CAMAGUI DATA UNIFICADA'!$A$2:$A1007)*($B$1='CAMAGUI DATA UNIFICADA'!$B$2:$B1007),0),MATCH(B$2,'CAMAGUI DATA UNIFICADA'!$C$1:$T$1,0)),"")</f>
        <v>CA1070525</v>
      </c>
      <c r="C123" s="2">
        <f t="array" ref="C123">IFERROR(INDEX('CAMAGUI DATA UNIFICADA'!$C$2:$T1007,MATCH(1,($A123='CAMAGUI DATA UNIFICADA'!$A$2:$A1007)*($B$1='CAMAGUI DATA UNIFICADA'!$B$2:$B1007),0),MATCH(C$2,'CAMAGUI DATA UNIFICADA'!$C$1:$T$1,0)),"")</f>
        <v>125</v>
      </c>
      <c r="D123" s="2">
        <f t="array" ref="D123">IFERROR(INDEX('CAMAGUI DATA UNIFICADA'!$C$2:$T1007,MATCH(1,($A123='CAMAGUI DATA UNIFICADA'!$A$2:$A1007)*($B$1='CAMAGUI DATA UNIFICADA'!$B$2:$B1007),0),MATCH(D$2,'CAMAGUI DATA UNIFICADA'!$C$1:$T$1,0)),"")</f>
        <v>412</v>
      </c>
      <c r="E123" s="2" t="str">
        <f t="array" ref="E123">IFERROR(INDEX('CAMAGUI DATA UNIFICADA'!$C$2:$T1007,MATCH(1,($A123='CAMAGUI DATA UNIFICADA'!$A$2:$A1007)*($B$1='CAMAGUI DATA UNIFICADA'!$B$2:$B1007),0),MATCH(E$2,'CAMAGUI DATA UNIFICADA'!$C$1:$T$1,0)),"")</f>
        <v>SKR MAST#4</v>
      </c>
      <c r="F123" s="139">
        <f t="array" ref="F123">IFERROR(INDEX('CAMAGUI DATA UNIFICADA'!$C$2:$T1007,MATCH(1,($A123='CAMAGUI DATA UNIFICADA'!$A$2:$A1007)*($B$1='CAMAGUI DATA UNIFICADA'!$B$2:$B1007),0),MATCH(F$2,'CAMAGUI DATA UNIFICADA'!$C$1:$T$1,0)),"")</f>
        <v>508.5728</v>
      </c>
      <c r="G123" s="2">
        <f t="array" ref="G123">IFERROR(INDEX('CAMAGUI DATA UNIFICADA'!$C$2:$T1007,MATCH(1,($A123='CAMAGUI DATA UNIFICADA'!$A$2:$A1007)*($B$1='CAMAGUI DATA UNIFICADA'!$B$2:$B1007),0),MATCH(G$2,'CAMAGUI DATA UNIFICADA'!$C$1:$T$1,0)),"")</f>
        <v>2.21</v>
      </c>
      <c r="H123" s="2">
        <f t="array" ref="H123">IFERROR(INDEX('CAMAGUI DATA UNIFICADA'!$C$2:$T1007,MATCH(1,($A123='CAMAGUI DATA UNIFICADA'!$A$2:$A1007)*($B$1='CAMAGUI DATA UNIFICADA'!$B$2:$B1007),0),MATCH(H$2,'CAMAGUI DATA UNIFICADA'!$C$1:$T$1,0)),"")</f>
        <v>0</v>
      </c>
      <c r="I123" s="33">
        <f t="array" ref="I123">IFERROR(INDEX('CAMAGUI DATA UNIFICADA'!$C$2:$T1007,MATCH(1,($A123='CAMAGUI DATA UNIFICADA'!$A$2:$A1007)*($B$1='CAMAGUI DATA UNIFICADA'!$B$2:$B1007),0),MATCH(I$2,'CAMAGUI DATA UNIFICADA'!$C$1:$T$1,0)),"")</f>
        <v>10.7736</v>
      </c>
      <c r="J123" s="60">
        <f t="array" ref="J123">IFERROR(INDEX('CAMAGUI DATA UNIFICADA'!$C$2:$T1007,MATCH(1,($A123='CAMAGUI DATA UNIFICADA'!$A$2:$A1007)*($B$1='CAMAGUI DATA UNIFICADA'!$B$2:$B1007),0),MATCH(J$2,'CAMAGUI DATA UNIFICADA'!$C$1:$T$1,0)),"")</f>
        <v>524997.0852</v>
      </c>
      <c r="K123" s="33" t="str">
        <f t="array" ref="K123">IFERROR(INDEX('CAMAGUI DATA UNIFICADA'!$C$2:$T1007,MATCH(1,($A123='CAMAGUI DATA UNIFICADA'!$A$2:$A1007)*($B$1='CAMAGUI DATA UNIFICADA'!$B$2:$B1007),0),MATCH(K$2,'CAMAGUI DATA UNIFICADA'!$C$1:$T$1,0)),"")</f>
        <v/>
      </c>
      <c r="L123" s="23">
        <f t="array" ref="L123">IFERROR(INDEX('CAMAGUI DATA UNIFICADA'!$C$2:$T1007,MATCH(1,($A123='CAMAGUI DATA UNIFICADA'!$A$2:$A1007)*($B$1='CAMAGUI DATA UNIFICADA'!$B$2:$B1007),0),MATCH(L$2,'CAMAGUI DATA UNIFICADA'!$C$1:$T$1,0)),"")</f>
        <v>0.437497571</v>
      </c>
      <c r="M123" s="23">
        <f t="array" ref="M123">IFERROR(INDEX('CAMAGUI DATA UNIFICADA'!$C$2:$T1007,MATCH(1,($A123='CAMAGUI DATA UNIFICADA'!$A$2:$A1007)*($B$1='CAMAGUI DATA UNIFICADA'!$B$2:$B1007),0),MATCH(M$2,'CAMAGUI DATA UNIFICADA'!$C$1:$T$1,0)),"")</f>
        <v>0.55</v>
      </c>
      <c r="N123" s="60">
        <f t="array" ref="N123">IFERROR(INDEX('CAMAGUI DATA UNIFICADA'!$C$2:$T1007,MATCH(1,($A123='CAMAGUI DATA UNIFICADA'!$A$2:$A1007)*($B$1='CAMAGUI DATA UNIFICADA'!$B$2:$B1007),0),MATCH(N$2,'CAMAGUI DATA UNIFICADA'!$C$1:$T$1,0)),"")</f>
        <v>80586.08059</v>
      </c>
      <c r="O123" s="2">
        <f t="array" ref="O123">IFERROR(INDEX('CAMAGUI DATA UNIFICADA'!$C$2:$T1007,MATCH(1,($A123='CAMAGUI DATA UNIFICADA'!$A$2:$A1007)*($B$1='CAMAGUI DATA UNIFICADA'!$B$2:$B1007),0),MATCH(O$2,'CAMAGUI DATA UNIFICADA'!$C$1:$T$1,0)),"")</f>
        <v>2.5</v>
      </c>
      <c r="P123" s="2">
        <f t="array" ref="P123">IFERROR(INDEX('CAMAGUI DATA UNIFICADA'!$C$2:$T1007,MATCH(1,($A123='CAMAGUI DATA UNIFICADA'!$A$2:$A1007)*($B$1='CAMAGUI DATA UNIFICADA'!$B$2:$B1007),0),MATCH(P$2,'CAMAGUI DATA UNIFICADA'!$C$1:$T$1,0)),"")</f>
        <v>4.71</v>
      </c>
      <c r="Q123" s="33">
        <f t="array" ref="Q123">IFERROR(INDEX('CAMAGUI DATA UNIFICADA'!$C$2:$T1007,MATCH(1,($A123='CAMAGUI DATA UNIFICADA'!$A$2:$A1007)*($B$1='CAMAGUI DATA UNIFICADA'!$B$2:$B1007),0),MATCH(Q$2,'CAMAGUI DATA UNIFICADA'!$C$1:$T$1,0)),"")</f>
        <v>7.78728</v>
      </c>
      <c r="R123" s="60">
        <f t="array" ref="R123">IFERROR(INDEX('CAMAGUI DATA UNIFICADA'!$C$2:$T1007,MATCH(1,($A123='CAMAGUI DATA UNIFICADA'!$A$2:$A1007)*($B$1='CAMAGUI DATA UNIFICADA'!$B$2:$B1007),0),MATCH(R$2,'CAMAGUI DATA UNIFICADA'!$C$1:$T$1,0)),"")</f>
        <v>280.3332109</v>
      </c>
      <c r="S123" s="140">
        <f t="array" ref="S123">IFERROR(INDEX('CAMAGUI DATA UNIFICADA'!$C$2:$T1007,MATCH(1,($A123='CAMAGUI DATA UNIFICADA'!$A$2:$A1007)*($B$1='CAMAGUI DATA UNIFICADA'!$B$2:$B1007),0),MATCH(S$2,'CAMAGUI DATA UNIFICADA'!$C$1:$T$1,0)),"")</f>
        <v>38.83330273</v>
      </c>
      <c r="T123" s="138" t="str">
        <f t="array" ref="T123">IFERROR(INDEX('CAMAGUI DATA UNIFICADA'!$C$2:$T1007,MATCH(1,($A123='CAMAGUI DATA UNIFICADA'!$A$2:$A1007)*($T$1='CAMAGUI DATA UNIFICADA'!$B$2:$B1007),0),MATCH(T$2,'CAMAGUI DATA UNIFICADA'!$C$1:$T$1,0)),"")</f>
        <v/>
      </c>
      <c r="U123" s="2" t="str">
        <f t="array" ref="U123">IFERROR(INDEX('CAMAGUI DATA UNIFICADA'!$C$2:$T1007,MATCH(1,($A123='CAMAGUI DATA UNIFICADA'!$A$2:$A1007)*($T$1='CAMAGUI DATA UNIFICADA'!$B$2:$B1007),0),MATCH(U$2,'CAMAGUI DATA UNIFICADA'!$C$1:$T$1,0)),"")</f>
        <v/>
      </c>
      <c r="V123" s="2" t="str">
        <f t="array" ref="V123">IFERROR(INDEX('CAMAGUI DATA UNIFICADA'!$C$2:$T1007,MATCH(1,($A123='CAMAGUI DATA UNIFICADA'!$A$2:$A1007)*($T$1='CAMAGUI DATA UNIFICADA'!$B$2:$B1007),0),MATCH(V$2,'CAMAGUI DATA UNIFICADA'!$C$1:$T$1,0)),"")</f>
        <v/>
      </c>
      <c r="W123" s="2" t="str">
        <f t="array" ref="W123">IFERROR(INDEX('CAMAGUI DATA UNIFICADA'!$C$2:$T1007,MATCH(1,($A123='CAMAGUI DATA UNIFICADA'!$A$2:$A1007)*($T$1='CAMAGUI DATA UNIFICADA'!$B$2:$B1007),0),MATCH(W$2,'CAMAGUI DATA UNIFICADA'!$C$1:$T$1,0)),"")</f>
        <v/>
      </c>
      <c r="X123" s="139" t="str">
        <f t="array" ref="X123">IFERROR(INDEX('CAMAGUI DATA UNIFICADA'!$C$2:$T1007,MATCH(1,($A123='CAMAGUI DATA UNIFICADA'!$A$2:$A1007)*($T$1='CAMAGUI DATA UNIFICADA'!$B$2:$B1007),0),MATCH(X$2,'CAMAGUI DATA UNIFICADA'!$C$1:$T$1,0)),"")</f>
        <v/>
      </c>
      <c r="Y123" s="2" t="str">
        <f t="array" ref="Y123">IFERROR(INDEX('CAMAGUI DATA UNIFICADA'!$C$2:$T1007,MATCH(1,($A123='CAMAGUI DATA UNIFICADA'!$A$2:$A1007)*($T$1='CAMAGUI DATA UNIFICADA'!$B$2:$B1007),0),MATCH(Y$2,'CAMAGUI DATA UNIFICADA'!$C$1:$T$1,0)),"")</f>
        <v/>
      </c>
      <c r="Z123" s="2" t="str">
        <f t="array" ref="Z123">IFERROR(INDEX('CAMAGUI DATA UNIFICADA'!$C$2:$T1007,MATCH(1,($A123='CAMAGUI DATA UNIFICADA'!$A$2:$A1007)*($T$1='CAMAGUI DATA UNIFICADA'!$B$2:$B1007),0),MATCH(Z$2,'CAMAGUI DATA UNIFICADA'!$C$1:$T$1,0)),"")</f>
        <v/>
      </c>
      <c r="AA123" s="2" t="str">
        <f t="array" ref="AA123">IFERROR(INDEX('CAMAGUI DATA UNIFICADA'!$C$2:$T1007,MATCH(1,($A123='CAMAGUI DATA UNIFICADA'!$A$2:$A1007)*($T$1='CAMAGUI DATA UNIFICADA'!$B$2:$B1007),0),MATCH(AA$2,'CAMAGUI DATA UNIFICADA'!$C$1:$T$1,0)),"")</f>
        <v/>
      </c>
      <c r="AB123" s="60" t="str">
        <f t="array" ref="AB123">IFERROR(INDEX('CAMAGUI DATA UNIFICADA'!$C$2:$T1007,MATCH(1,($A123='CAMAGUI DATA UNIFICADA'!$A$2:$A1007)*($T$1='CAMAGUI DATA UNIFICADA'!$B$2:$B1007),0),MATCH(AB$2,'CAMAGUI DATA UNIFICADA'!$C$1:$T$1,0)),"")</f>
        <v/>
      </c>
      <c r="AC123" s="33" t="str">
        <f t="array" ref="AC123">IFERROR(INDEX('CAMAGUI DATA UNIFICADA'!$C$2:$T1007,MATCH(1,($A123='CAMAGUI DATA UNIFICADA'!$A$2:$A1007)*($T$1='CAMAGUI DATA UNIFICADA'!$B$2:$B1007),0),MATCH(AC$2,'CAMAGUI DATA UNIFICADA'!$C$1:$T$1,0)),"")</f>
        <v/>
      </c>
      <c r="AD123" s="23" t="str">
        <f t="array" ref="AD123">IFERROR(INDEX('CAMAGUI DATA UNIFICADA'!$C$2:$T1007,MATCH(1,($A123='CAMAGUI DATA UNIFICADA'!$A$2:$A1007)*($T$1='CAMAGUI DATA UNIFICADA'!$B$2:$B1007),0),MATCH(AD$2,'CAMAGUI DATA UNIFICADA'!$C$1:$T$1,0)),"")</f>
        <v/>
      </c>
      <c r="AE123" s="23" t="str">
        <f t="array" ref="AE123">IFERROR(INDEX('CAMAGUI DATA UNIFICADA'!$C$2:$T1007,MATCH(1,($A123='CAMAGUI DATA UNIFICADA'!$A$2:$A1007)*($T$1='CAMAGUI DATA UNIFICADA'!$B$2:$B1007),0),MATCH(AE$2,'CAMAGUI DATA UNIFICADA'!$C$1:$T$1,0)),"")</f>
        <v/>
      </c>
      <c r="AF123" s="60" t="str">
        <f t="array" ref="AF123">IFERROR(INDEX('CAMAGUI DATA UNIFICADA'!$C$2:$T1007,MATCH(1,($A123='CAMAGUI DATA UNIFICADA'!$A$2:$A1007)*($T$1='CAMAGUI DATA UNIFICADA'!$B$2:$B1007),0),MATCH(AF$2,'CAMAGUI DATA UNIFICADA'!$C$1:$T$1,0)),"")</f>
        <v/>
      </c>
      <c r="AG123" s="2" t="str">
        <f t="array" ref="AG123">IFERROR(INDEX('CAMAGUI DATA UNIFICADA'!$C$2:$T1007,MATCH(1,($A123='CAMAGUI DATA UNIFICADA'!$A$2:$A1007)*($T$1='CAMAGUI DATA UNIFICADA'!$B$2:$B1007),0),MATCH(AG$2,'CAMAGUI DATA UNIFICADA'!$C$1:$T$1,0)),"")</f>
        <v/>
      </c>
      <c r="AH123" s="2" t="str">
        <f t="array" ref="AH123">IFERROR(INDEX('CAMAGUI DATA UNIFICADA'!$C$2:$T1007,MATCH(1,($A123='CAMAGUI DATA UNIFICADA'!$A$2:$A1007)*($T$1='CAMAGUI DATA UNIFICADA'!$B$2:$B1007),0),MATCH(AH$2,'CAMAGUI DATA UNIFICADA'!$C$1:$T$1,0)),"")</f>
        <v/>
      </c>
      <c r="AI123" s="33" t="str">
        <f t="array" ref="AI123">IFERROR(INDEX('CAMAGUI DATA UNIFICADA'!$C$2:$T1007,MATCH(1,($A123='CAMAGUI DATA UNIFICADA'!$A$2:$A1007)*($T$1='CAMAGUI DATA UNIFICADA'!$B$2:$B1007),0),MATCH(AI$2,'CAMAGUI DATA UNIFICADA'!$C$1:$T$1,0)),"")</f>
        <v/>
      </c>
      <c r="AJ123" s="60" t="str">
        <f t="array" ref="AJ123">IFERROR(INDEX('CAMAGUI DATA UNIFICADA'!$C$2:$T1007,MATCH(1,($A123='CAMAGUI DATA UNIFICADA'!$A$2:$A1007)*($T$1='CAMAGUI DATA UNIFICADA'!$B$2:$B1007),0),MATCH(AJ$2,'CAMAGUI DATA UNIFICADA'!$C$1:$T$1,0)),"")</f>
        <v/>
      </c>
      <c r="AK123" s="140" t="str">
        <f t="array" ref="AK123">IFERROR(INDEX('CAMAGUI DATA UNIFICADA'!$C$2:$T1007,MATCH(1,($A123='CAMAGUI DATA UNIFICADA'!$A$2:$A1007)*($T$1='CAMAGUI DATA UNIFICADA'!$B$2:$B1007),0),MATCH(AK$2,'CAMAGUI DATA UNIFICADA'!$C$1:$T$1,0)),"")</f>
        <v/>
      </c>
      <c r="AL123" s="138" t="str">
        <f t="array" ref="AL123">IFERROR(INDEX('CAMAGUI DATA UNIFICADA'!$C$2:$T1007,MATCH(1,($A123='CAMAGUI DATA UNIFICADA'!$A$2:$A1007)*($AL$1='CAMAGUI DATA UNIFICADA'!$B$2:$B1007),0),MATCH(AL$2,'CAMAGUI DATA UNIFICADA'!$C$1:$T$1,0)),"")</f>
        <v>CA3070525</v>
      </c>
      <c r="AM123" s="2">
        <f t="array" ref="AM123">IFERROR(INDEX('CAMAGUI DATA UNIFICADA'!$C$2:$T1007,MATCH(1,($A123='CAMAGUI DATA UNIFICADA'!$A$2:$A1007)*($AL$1='CAMAGUI DATA UNIFICADA'!$B$2:$B1007),0),MATCH(AM$2,'CAMAGUI DATA UNIFICADA'!$C$1:$T$1,0)),"")</f>
        <v>87.5</v>
      </c>
      <c r="AN123" s="2">
        <f t="array" ref="AN123">IFERROR(INDEX('CAMAGUI DATA UNIFICADA'!$C$2:$T1007,MATCH(1,($A123='CAMAGUI DATA UNIFICADA'!$A$2:$A1007)*($AL$1='CAMAGUI DATA UNIFICADA'!$B$2:$B1007),0),MATCH(AN$2,'CAMAGUI DATA UNIFICADA'!$C$1:$T$1,0)),"")</f>
        <v>311</v>
      </c>
      <c r="AO123" s="2" t="str">
        <f t="array" ref="AO123">IFERROR(INDEX('CAMAGUI DATA UNIFICADA'!$C$2:$T1007,MATCH(1,($A123='CAMAGUI DATA UNIFICADA'!$A$2:$A1007)*($AL$1='CAMAGUI DATA UNIFICADA'!$B$2:$B1007),0),MATCH(AO$2,'CAMAGUI DATA UNIFICADA'!$C$1:$T$1,0)),"")</f>
        <v>SKR MAST#4</v>
      </c>
      <c r="AP123" s="139">
        <f t="array" ref="AP123">IFERROR(INDEX('CAMAGUI DATA UNIFICADA'!$C$2:$T1007,MATCH(1,($A123='CAMAGUI DATA UNIFICADA'!$A$2:$A1007)*($AL$1='CAMAGUI DATA UNIFICADA'!$B$2:$B1007),0),MATCH(AP$2,'CAMAGUI DATA UNIFICADA'!$C$1:$T$1,0)),"")</f>
        <v>383.8984</v>
      </c>
      <c r="AQ123" s="2">
        <f t="array" ref="AQ123">IFERROR(INDEX('CAMAGUI DATA UNIFICADA'!$C$2:$T1007,MATCH(1,($A123='CAMAGUI DATA UNIFICADA'!$A$2:$A1007)*($AL$1='CAMAGUI DATA UNIFICADA'!$B$2:$B1007),0),MATCH(AQ$2,'CAMAGUI DATA UNIFICADA'!$C$1:$T$1,0)),"")</f>
        <v>1.89</v>
      </c>
      <c r="AR123" s="2">
        <f t="array" ref="AR123">IFERROR(INDEX('CAMAGUI DATA UNIFICADA'!$C$2:$T1007,MATCH(1,($A123='CAMAGUI DATA UNIFICADA'!$A$2:$A1007)*($AL$1='CAMAGUI DATA UNIFICADA'!$B$2:$B1007),0),MATCH(AR$2,'CAMAGUI DATA UNIFICADA'!$C$1:$T$1,0)),"")</f>
        <v>0</v>
      </c>
      <c r="AS123" s="33">
        <f t="array" ref="AS123">IFERROR(INDEX('CAMAGUI DATA UNIFICADA'!$C$2:$T1007,MATCH(1,($A123='CAMAGUI DATA UNIFICADA'!$A$2:$A1007)*($AL$1='CAMAGUI DATA UNIFICADA'!$B$2:$B1007),0),MATCH(AS$2,'CAMAGUI DATA UNIFICADA'!$C$1:$T$1,0)),"")</f>
        <v>12.44592</v>
      </c>
      <c r="AT123" s="60">
        <f t="array" ref="AT123">IFERROR(INDEX('CAMAGUI DATA UNIFICADA'!$C$2:$T1007,MATCH(1,($A123='CAMAGUI DATA UNIFICADA'!$A$2:$A1007)*($AL$1='CAMAGUI DATA UNIFICADA'!$B$2:$B1007),0),MATCH(AT$2,'CAMAGUI DATA UNIFICADA'!$C$1:$T$1,0)),"")</f>
        <v>371979.7034</v>
      </c>
      <c r="AU123" s="33" t="str">
        <f t="array" ref="AU123">IFERROR(INDEX('CAMAGUI DATA UNIFICADA'!$C$2:$T1007,MATCH(1,($A123='CAMAGUI DATA UNIFICADA'!$A$2:$A1007)*($AL$1='CAMAGUI DATA UNIFICADA'!$B$2:$B1007),0),MATCH(AU$2,'CAMAGUI DATA UNIFICADA'!$C$1:$T$1,0)),"")</f>
        <v/>
      </c>
      <c r="AV123" s="23">
        <f t="array" ref="AV123">IFERROR(INDEX('CAMAGUI DATA UNIFICADA'!$C$2:$T1007,MATCH(1,($A123='CAMAGUI DATA UNIFICADA'!$A$2:$A1007)*($AL$1='CAMAGUI DATA UNIFICADA'!$B$2:$B1007),0),MATCH(AV$2,'CAMAGUI DATA UNIFICADA'!$C$1:$T$1,0)),"")</f>
        <v>0.3719797034</v>
      </c>
      <c r="AW123" s="23">
        <f t="array" ref="AW123">IFERROR(INDEX('CAMAGUI DATA UNIFICADA'!$C$2:$T1007,MATCH(1,($A123='CAMAGUI DATA UNIFICADA'!$A$2:$A1007)*($AL$1='CAMAGUI DATA UNIFICADA'!$B$2:$B1007),0),MATCH(AW$2,'CAMAGUI DATA UNIFICADA'!$C$1:$T$1,0)),"")</f>
        <v>0.55</v>
      </c>
      <c r="AX123" s="60">
        <f t="array" ref="AX123">IFERROR(INDEX('CAMAGUI DATA UNIFICADA'!$C$2:$T1007,MATCH(1,($A123='CAMAGUI DATA UNIFICADA'!$A$2:$A1007)*($AL$1='CAMAGUI DATA UNIFICADA'!$B$2:$B1007),0),MATCH(AX$2,'CAMAGUI DATA UNIFICADA'!$C$1:$T$1,0)),"")</f>
        <v>78571.42857</v>
      </c>
      <c r="AY123" s="2">
        <f t="array" ref="AY123">IFERROR(INDEX('CAMAGUI DATA UNIFICADA'!$C$2:$T1007,MATCH(1,($A123='CAMAGUI DATA UNIFICADA'!$A$2:$A1007)*($AL$1='CAMAGUI DATA UNIFICADA'!$B$2:$B1007),0),MATCH(AY$2,'CAMAGUI DATA UNIFICADA'!$C$1:$T$1,0)),"")</f>
        <v>2.5</v>
      </c>
      <c r="AZ123" s="2">
        <f t="array" ref="AZ123">IFERROR(INDEX('CAMAGUI DATA UNIFICADA'!$C$2:$T1007,MATCH(1,($A123='CAMAGUI DATA UNIFICADA'!$A$2:$A1007)*($AL$1='CAMAGUI DATA UNIFICADA'!$B$2:$B1007),0),MATCH(AZ$2,'CAMAGUI DATA UNIFICADA'!$C$1:$T$1,0)),"")</f>
        <v>4.39</v>
      </c>
      <c r="BA123" s="33">
        <f t="array" ref="BA123">IFERROR(INDEX('CAMAGUI DATA UNIFICADA'!$C$2:$T1007,MATCH(1,($A123='CAMAGUI DATA UNIFICADA'!$A$2:$A1007)*($AL$1='CAMAGUI DATA UNIFICADA'!$B$2:$B1007),0),MATCH(BA$2,'CAMAGUI DATA UNIFICADA'!$C$1:$T$1,0)),"")</f>
        <v>8.11752</v>
      </c>
      <c r="BB123" s="60">
        <f t="array" ref="BB123">IFERROR(INDEX('CAMAGUI DATA UNIFICADA'!$C$2:$T1007,MATCH(1,($A123='CAMAGUI DATA UNIFICADA'!$A$2:$A1007)*($AL$1='CAMAGUI DATA UNIFICADA'!$B$2:$B1007),0),MATCH(BB$2,'CAMAGUI DATA UNIFICADA'!$C$1:$T$1,0)),"")</f>
        <v>241.2315592</v>
      </c>
      <c r="BC123" s="140">
        <f t="array" ref="BC123">IFERROR(INDEX('CAMAGUI DATA UNIFICADA'!$C$2:$T1007,MATCH(1,($A123='CAMAGUI DATA UNIFICADA'!$A$2:$A1007)*($AL$1='CAMAGUI DATA UNIFICADA'!$B$2:$B1007),0),MATCH(BC$2,'CAMAGUI DATA UNIFICADA'!$C$1:$T$1,0)),"")</f>
        <v>38.4328898</v>
      </c>
      <c r="BD123" s="138" t="str">
        <f t="array" ref="BD123">IFERROR(INDEX('CAMAGUI DATA UNIFICADA'!$C$2:$T1007,MATCH(1,($A123='CAMAGUI DATA UNIFICADA'!$A$2:$A1007)*($BD$1='CAMAGUI DATA UNIFICADA'!$B$2:$B1007),0),MATCH(BD$2,'CAMAGUI DATA UNIFICADA'!$C$1:$T$1,0)),"")</f>
        <v>CA4270325</v>
      </c>
      <c r="BE123" s="2">
        <f t="array" ref="BE123">IFERROR(INDEX('CAMAGUI DATA UNIFICADA'!$C$2:$T1007,MATCH(1,($A123='CAMAGUI DATA UNIFICADA'!$A$2:$A1007)*($BD$1='CAMAGUI DATA UNIFICADA'!$B$2:$B1007),0),MATCH(BE$2,'CAMAGUI DATA UNIFICADA'!$C$1:$T$1,0)),"")</f>
        <v>400</v>
      </c>
      <c r="BF123" s="2">
        <f t="array" ref="BF123">IFERROR(INDEX('CAMAGUI DATA UNIFICADA'!$C$2:$T1007,MATCH(1,($A123='CAMAGUI DATA UNIFICADA'!$A$2:$A1007)*($BD$1='CAMAGUI DATA UNIFICADA'!$B$2:$B1007),0),MATCH(BF$2,'CAMAGUI DATA UNIFICADA'!$C$1:$T$1,0)),"")</f>
        <v>2600</v>
      </c>
      <c r="BG123" s="2" t="str">
        <f t="array" ref="BG123">IFERROR(INDEX('CAMAGUI DATA UNIFICADA'!$C$2:$T1007,MATCH(1,($A123='CAMAGUI DATA UNIFICADA'!$A$2:$A1007)*($BD$1='CAMAGUI DATA UNIFICADA'!$B$2:$B1007),0),MATCH(BG$2,'CAMAGUI DATA UNIFICADA'!$C$1:$T$1,0)),"")</f>
        <v>SKR MAST E AD</v>
      </c>
      <c r="BH123" s="139">
        <f t="array" ref="BH123">IFERROR(INDEX('CAMAGUI DATA UNIFICADA'!$C$2:$T1007,MATCH(1,($A123='CAMAGUI DATA UNIFICADA'!$A$2:$A1007)*($BD$1='CAMAGUI DATA UNIFICADA'!$B$2:$B1007),0),MATCH(BH$2,'CAMAGUI DATA UNIFICADA'!$C$1:$T$1,0)),"")</f>
        <v>2661.36</v>
      </c>
      <c r="BI123" s="2">
        <f t="array" ref="BI123">IFERROR(INDEX('CAMAGUI DATA UNIFICADA'!$C$2:$T1007,MATCH(1,($A123='CAMAGUI DATA UNIFICADA'!$A$2:$A1007)*($BD$1='CAMAGUI DATA UNIFICADA'!$B$2:$B1007),0),MATCH(BI$2,'CAMAGUI DATA UNIFICADA'!$C$1:$T$1,0)),"")</f>
        <v>18.34</v>
      </c>
      <c r="BJ123" s="2">
        <f t="array" ref="BJ123">IFERROR(INDEX('CAMAGUI DATA UNIFICADA'!$C$2:$T1007,MATCH(1,($A123='CAMAGUI DATA UNIFICADA'!$A$2:$A1007)*($BD$1='CAMAGUI DATA UNIFICADA'!$B$2:$B1007),0),MATCH(BJ$2,'CAMAGUI DATA UNIFICADA'!$C$1:$T$1,0)),"")</f>
        <v>2.19</v>
      </c>
      <c r="BK123" s="33">
        <f t="array" ref="BK123">IFERROR(INDEX('CAMAGUI DATA UNIFICADA'!$C$2:$T1007,MATCH(1,($A123='CAMAGUI DATA UNIFICADA'!$A$2:$A1007)*($BD$1='CAMAGUI DATA UNIFICADA'!$B$2:$B1007),0),MATCH(BK$2,'CAMAGUI DATA UNIFICADA'!$C$1:$T$1,0)),"")</f>
        <v>3.49128</v>
      </c>
      <c r="BL123" s="60">
        <f t="array" ref="BL123">IFERROR(INDEX('CAMAGUI DATA UNIFICADA'!$C$2:$T1007,MATCH(1,($A123='CAMAGUI DATA UNIFICADA'!$A$2:$A1007)*($BD$1='CAMAGUI DATA UNIFICADA'!$B$2:$B1007),0),MATCH(BL$2,'CAMAGUI DATA UNIFICADA'!$C$1:$T$1,0)),"")</f>
        <v>624706.4348</v>
      </c>
      <c r="BM123" s="33">
        <f t="array" ref="BM123">IFERROR(INDEX('CAMAGUI DATA UNIFICADA'!$C$2:$T1007,MATCH(1,($A123='CAMAGUI DATA UNIFICADA'!$A$2:$A1007)*($BD$1='CAMAGUI DATA UNIFICADA'!$B$2:$B1007),0),MATCH(BM$2,'CAMAGUI DATA UNIFICADA'!$C$1:$T$1,0)),"")</f>
        <v>2.473363775</v>
      </c>
      <c r="BN123" s="23">
        <f t="array" ref="BN123">IFERROR(INDEX('CAMAGUI DATA UNIFICADA'!$C$2:$T1007,MATCH(1,($A123='CAMAGUI DATA UNIFICADA'!$A$2:$A1007)*($BD$1='CAMAGUI DATA UNIFICADA'!$B$2:$B1007),0),MATCH(BN$2,'CAMAGUI DATA UNIFICADA'!$C$1:$T$1,0)),"")</f>
        <v>0.7808830435</v>
      </c>
      <c r="BO123" s="23">
        <f t="array" ref="BO123">IFERROR(INDEX('CAMAGUI DATA UNIFICADA'!$C$2:$T1007,MATCH(1,($A123='CAMAGUI DATA UNIFICADA'!$A$2:$A1007)*($BD$1='CAMAGUI DATA UNIFICADA'!$B$2:$B1007),0),MATCH(BO$2,'CAMAGUI DATA UNIFICADA'!$C$1:$T$1,0)),"")</f>
        <v>0.6</v>
      </c>
      <c r="BP123" s="60">
        <f t="array" ref="BP123">IFERROR(INDEX('CAMAGUI DATA UNIFICADA'!$C$2:$T1007,MATCH(1,($A123='CAMAGUI DATA UNIFICADA'!$A$2:$A1007)*($BD$1='CAMAGUI DATA UNIFICADA'!$B$2:$B1007),0),MATCH(BP$2,'CAMAGUI DATA UNIFICADA'!$C$1:$T$1,0)),"")</f>
        <v>100000</v>
      </c>
      <c r="BQ123" s="2">
        <f t="array" ref="BQ123">IFERROR(INDEX('CAMAGUI DATA UNIFICADA'!$C$2:$T1007,MATCH(1,($A123='CAMAGUI DATA UNIFICADA'!$A$2:$A1007)*($BD$1='CAMAGUI DATA UNIFICADA'!$B$2:$B1007),0),MATCH(BQ$2,'CAMAGUI DATA UNIFICADA'!$C$1:$T$1,0)),"")</f>
        <v>3</v>
      </c>
      <c r="BR123" s="2">
        <f t="array" ref="BR123">IFERROR(INDEX('CAMAGUI DATA UNIFICADA'!$C$2:$T1007,MATCH(1,($A123='CAMAGUI DATA UNIFICADA'!$A$2:$A1007)*($BD$1='CAMAGUI DATA UNIFICADA'!$B$2:$B1007),0),MATCH(BR$2,'CAMAGUI DATA UNIFICADA'!$C$1:$T$1,0)),"")</f>
        <v>21.34</v>
      </c>
      <c r="BS123" s="33">
        <f t="array" ref="BS123">IFERROR(INDEX('CAMAGUI DATA UNIFICADA'!$C$2:$T1007,MATCH(1,($A123='CAMAGUI DATA UNIFICADA'!$A$2:$A1007)*($BD$1='CAMAGUI DATA UNIFICADA'!$B$2:$B1007),0),MATCH(BS$2,'CAMAGUI DATA UNIFICADA'!$C$1:$T$1,0)),"")</f>
        <v>3.31152</v>
      </c>
      <c r="BT123" s="60">
        <f t="array" ref="BT123">IFERROR(INDEX('CAMAGUI DATA UNIFICADA'!$C$2:$T1007,MATCH(1,($A123='CAMAGUI DATA UNIFICADA'!$A$2:$A1007)*($BD$1='CAMAGUI DATA UNIFICADA'!$B$2:$B1007),0),MATCH(BT$2,'CAMAGUI DATA UNIFICADA'!$C$1:$T$1,0)),"")</f>
        <v>339.3801991</v>
      </c>
      <c r="BU123" s="140">
        <f t="array" ref="BU123">IFERROR(INDEX('CAMAGUI DATA UNIFICADA'!$C$2:$T1007,MATCH(1,($A123='CAMAGUI DATA UNIFICADA'!$A$2:$A1007)*($BD$1='CAMAGUI DATA UNIFICADA'!$B$2:$B1007),0),MATCH(BU$2,'CAMAGUI DATA UNIFICADA'!$C$1:$T$1,0)),"")</f>
        <v>-15.15495023</v>
      </c>
      <c r="BV123" s="138" t="str">
        <f t="array" ref="BV123">IFERROR(INDEX('CAMAGUI DATA UNIFICADA'!$C$2:$T1007,MATCH(1,($A123='CAMAGUI DATA UNIFICADA'!$A$2:$A1007)*($BV$1='CAMAGUI DATA UNIFICADA'!$B$2:$B1007),0),MATCH(BV$2,'CAMAGUI DATA UNIFICADA'!$C$1:$T$1,0)),"")</f>
        <v>CA5270325</v>
      </c>
      <c r="BW123" s="2">
        <f t="array" ref="BW123">IFERROR(INDEX('CAMAGUI DATA UNIFICADA'!$C$2:$T1007,MATCH(1,($A123='CAMAGUI DATA UNIFICADA'!$A$2:$A1007)*($BV$1='CAMAGUI DATA UNIFICADA'!$B$2:$B1007),0),MATCH(BW$2,'CAMAGUI DATA UNIFICADA'!$C$1:$T$1,0)),"")</f>
        <v>400</v>
      </c>
      <c r="BX123" s="2">
        <f t="array" ref="BX123">IFERROR(INDEX('CAMAGUI DATA UNIFICADA'!$C$2:$T1007,MATCH(1,($A123='CAMAGUI DATA UNIFICADA'!$A$2:$A1007)*($BV$1='CAMAGUI DATA UNIFICADA'!$B$2:$B1007),0),MATCH(BX$2,'CAMAGUI DATA UNIFICADA'!$C$1:$T$1,0)),"")</f>
        <v>2275</v>
      </c>
      <c r="BY123" s="2" t="str">
        <f t="array" ref="BY123">IFERROR(INDEX('CAMAGUI DATA UNIFICADA'!$C$2:$T1007,MATCH(1,($A123='CAMAGUI DATA UNIFICADA'!$A$2:$A1007)*($BV$1='CAMAGUI DATA UNIFICADA'!$B$2:$B1007),0),MATCH(BY$2,'CAMAGUI DATA UNIFICADA'!$C$1:$T$1,0)),"")</f>
        <v>SKR MAST E AD</v>
      </c>
      <c r="BZ123" s="139">
        <f t="array" ref="BZ123">IFERROR(INDEX('CAMAGUI DATA UNIFICADA'!$C$2:$T1007,MATCH(1,($A123='CAMAGUI DATA UNIFICADA'!$A$2:$A1007)*($BV$1='CAMAGUI DATA UNIFICADA'!$B$2:$B1007),0),MATCH(BZ$2,'CAMAGUI DATA UNIFICADA'!$C$1:$T$1,0)),"")</f>
        <v>2328.69</v>
      </c>
      <c r="CA123" s="2">
        <f t="array" ref="CA123">IFERROR(INDEX('CAMAGUI DATA UNIFICADA'!$C$2:$T1007,MATCH(1,($A123='CAMAGUI DATA UNIFICADA'!$A$2:$A1007)*($BV$1='CAMAGUI DATA UNIFICADA'!$B$2:$B1007),0),MATCH(CA$2,'CAMAGUI DATA UNIFICADA'!$C$1:$T$1,0)),"")</f>
        <v>18.96</v>
      </c>
      <c r="CB123" s="2">
        <f t="array" ref="CB123">IFERROR(INDEX('CAMAGUI DATA UNIFICADA'!$C$2:$T1007,MATCH(1,($A123='CAMAGUI DATA UNIFICADA'!$A$2:$A1007)*($BV$1='CAMAGUI DATA UNIFICADA'!$B$2:$B1007),0),MATCH(CB$2,'CAMAGUI DATA UNIFICADA'!$C$1:$T$1,0)),"")</f>
        <v>2.6</v>
      </c>
      <c r="CC123" s="33">
        <f t="array" ref="CC123">IFERROR(INDEX('CAMAGUI DATA UNIFICADA'!$C$2:$T1007,MATCH(1,($A123='CAMAGUI DATA UNIFICADA'!$A$2:$A1007)*($BV$1='CAMAGUI DATA UNIFICADA'!$B$2:$B1007),0),MATCH(CC$2,'CAMAGUI DATA UNIFICADA'!$C$1:$T$1,0)),"")</f>
        <v>3.42432</v>
      </c>
      <c r="CD123" s="60">
        <f t="array" ref="CD123">IFERROR(INDEX('CAMAGUI DATA UNIFICADA'!$C$2:$T1007,MATCH(1,($A123='CAMAGUI DATA UNIFICADA'!$A$2:$A1007)*($BV$1='CAMAGUI DATA UNIFICADA'!$B$2:$B1007),0),MATCH(CD$2,'CAMAGUI DATA UNIFICADA'!$C$1:$T$1,0)),"")</f>
        <v>616094.4775</v>
      </c>
      <c r="CE123" s="33">
        <f t="array" ref="CE123">IFERROR(INDEX('CAMAGUI DATA UNIFICADA'!$C$2:$T1007,MATCH(1,($A123='CAMAGUI DATA UNIFICADA'!$A$2:$A1007)*($BV$1='CAMAGUI DATA UNIFICADA'!$B$2:$B1007),0),MATCH(CE$2,'CAMAGUI DATA UNIFICADA'!$C$1:$T$1,0)),"")</f>
        <v>1.676245211</v>
      </c>
      <c r="CF123" s="23">
        <f t="array" ref="CF123">IFERROR(INDEX('CAMAGUI DATA UNIFICADA'!$C$2:$T1007,MATCH(1,($A123='CAMAGUI DATA UNIFICADA'!$A$2:$A1007)*($BV$1='CAMAGUI DATA UNIFICADA'!$B$2:$B1007),0),MATCH(CF$2,'CAMAGUI DATA UNIFICADA'!$C$1:$T$1,0)),"")</f>
        <v>0.8497854863</v>
      </c>
      <c r="CG123" s="23">
        <f t="array" ref="CG123">IFERROR(INDEX('CAMAGUI DATA UNIFICADA'!$C$2:$T1007,MATCH(1,($A123='CAMAGUI DATA UNIFICADA'!$A$2:$A1007)*($BV$1='CAMAGUI DATA UNIFICADA'!$B$2:$B1007),0),MATCH(CG$2,'CAMAGUI DATA UNIFICADA'!$C$1:$T$1,0)),"")</f>
        <v>0.72</v>
      </c>
      <c r="CH123" s="60">
        <f t="array" ref="CH123">IFERROR(INDEX('CAMAGUI DATA UNIFICADA'!$C$2:$T1007,MATCH(1,($A123='CAMAGUI DATA UNIFICADA'!$A$2:$A1007)*($BV$1='CAMAGUI DATA UNIFICADA'!$B$2:$B1007),0),MATCH(CH$2,'CAMAGUI DATA UNIFICADA'!$C$1:$T$1,0)),"")</f>
        <v>124285.7143</v>
      </c>
      <c r="CI123" s="2">
        <f t="array" ref="CI123">IFERROR(INDEX('CAMAGUI DATA UNIFICADA'!$C$2:$T1007,MATCH(1,($A123='CAMAGUI DATA UNIFICADA'!$A$2:$A1007)*($BV$1='CAMAGUI DATA UNIFICADA'!$B$2:$B1007),0),MATCH(CI$2,'CAMAGUI DATA UNIFICADA'!$C$1:$T$1,0)),"")</f>
        <v>3</v>
      </c>
      <c r="CJ123" s="2">
        <f t="array" ref="CJ123">IFERROR(INDEX('CAMAGUI DATA UNIFICADA'!$C$2:$T1007,MATCH(1,($A123='CAMAGUI DATA UNIFICADA'!$A$2:$A1007)*($BV$1='CAMAGUI DATA UNIFICADA'!$B$2:$B1007),0),MATCH(CJ$2,'CAMAGUI DATA UNIFICADA'!$C$1:$T$1,0)),"")</f>
        <v>21.96</v>
      </c>
      <c r="CK123" s="33">
        <f t="array" ref="CK123">IFERROR(INDEX('CAMAGUI DATA UNIFICADA'!$C$2:$T1007,MATCH(1,($A123='CAMAGUI DATA UNIFICADA'!$A$2:$A1007)*($BV$1='CAMAGUI DATA UNIFICADA'!$B$2:$B1007),0),MATCH(CK$2,'CAMAGUI DATA UNIFICADA'!$C$1:$T$1,0)),"")</f>
        <v>3.26688</v>
      </c>
      <c r="CL123" s="60">
        <f t="array" ref="CL123">IFERROR(INDEX('CAMAGUI DATA UNIFICADA'!$C$2:$T1007,MATCH(1,($A123='CAMAGUI DATA UNIFICADA'!$A$2:$A1007)*($BV$1='CAMAGUI DATA UNIFICADA'!$B$2:$B1007),0),MATCH(CL$2,'CAMAGUI DATA UNIFICADA'!$C$1:$T$1,0)),"")</f>
        <v>375.2252583</v>
      </c>
      <c r="CM123" s="140">
        <f t="array" ref="CM123">IFERROR(INDEX('CAMAGUI DATA UNIFICADA'!$C$2:$T1007,MATCH(1,($A123='CAMAGUI DATA UNIFICADA'!$A$2:$A1007)*($BV$1='CAMAGUI DATA UNIFICADA'!$B$2:$B1007),0),MATCH(CM$2,'CAMAGUI DATA UNIFICADA'!$C$1:$T$1,0)),"")</f>
        <v>-6.193685417</v>
      </c>
      <c r="CN123" s="138" t="str">
        <f t="array" ref="CN123">IFERROR(INDEX('CAMAGUI DATA UNIFICADA'!$C$2:$T1007,MATCH(1,($A123='CAMAGUI DATA UNIFICADA'!$A$2:$A1007)*($CN$1='CAMAGUI DATA UNIFICADA'!$B$2:$B1007),0),MATCH(CN$2,'CAMAGUI DATA UNIFICADA'!$C$1:$T$1,0)),"")</f>
        <v>CA6270325</v>
      </c>
      <c r="CO123" s="2">
        <f t="array" ref="CO123">IFERROR(INDEX('CAMAGUI DATA UNIFICADA'!$C$2:$T1007,MATCH(1,($A123='CAMAGUI DATA UNIFICADA'!$A$2:$A1007)*($CN$1='CAMAGUI DATA UNIFICADA'!$B$2:$B1007),0),MATCH(CO$2,'CAMAGUI DATA UNIFICADA'!$C$1:$T$1,0)),"")</f>
        <v>675</v>
      </c>
      <c r="CP123" s="2">
        <f t="array" ref="CP123">IFERROR(INDEX('CAMAGUI DATA UNIFICADA'!$C$2:$T1007,MATCH(1,($A123='CAMAGUI DATA UNIFICADA'!$A$2:$A1007)*($CN$1='CAMAGUI DATA UNIFICADA'!$B$2:$B1007),0),MATCH(CP$2,'CAMAGUI DATA UNIFICADA'!$C$1:$T$1,0)),"")</f>
        <v>4200</v>
      </c>
      <c r="CQ123" s="2" t="str">
        <f t="array" ref="CQ123">IFERROR(INDEX('CAMAGUI DATA UNIFICADA'!$C$2:$T1007,MATCH(1,($A123='CAMAGUI DATA UNIFICADA'!$A$2:$A1007)*($CN$1='CAMAGUI DATA UNIFICADA'!$B$2:$B1007),0),MATCH(CQ$2,'CAMAGUI DATA UNIFICADA'!$C$1:$T$1,0)),"")</f>
        <v>SKR MAST E AD</v>
      </c>
      <c r="CR123" s="139">
        <f t="array" ref="CR123">IFERROR(INDEX('CAMAGUI DATA UNIFICADA'!$C$2:$T1007,MATCH(1,($A123='CAMAGUI DATA UNIFICADA'!$A$2:$A1007)*($CN$1='CAMAGUI DATA UNIFICADA'!$B$2:$B1007),0),MATCH(CR$2,'CAMAGUI DATA UNIFICADA'!$C$1:$T$1,0)),"")</f>
        <v>4299.12</v>
      </c>
      <c r="CS123" s="2">
        <f t="array" ref="CS123">IFERROR(INDEX('CAMAGUI DATA UNIFICADA'!$C$2:$T1007,MATCH(1,($A123='CAMAGUI DATA UNIFICADA'!$A$2:$A1007)*($CN$1='CAMAGUI DATA UNIFICADA'!$B$2:$B1007),0),MATCH(CS$2,'CAMAGUI DATA UNIFICADA'!$C$1:$T$1,0)),"")</f>
        <v>18.61</v>
      </c>
      <c r="CT123" s="2">
        <f t="array" ref="CT123">IFERROR(INDEX('CAMAGUI DATA UNIFICADA'!$C$2:$T1007,MATCH(1,($A123='CAMAGUI DATA UNIFICADA'!$A$2:$A1007)*($CN$1='CAMAGUI DATA UNIFICADA'!$B$2:$B1007),0),MATCH(CT$2,'CAMAGUI DATA UNIFICADA'!$C$1:$T$1,0)),"")</f>
        <v>2.61</v>
      </c>
      <c r="CU123" s="33">
        <f t="array" ref="CU123">IFERROR(INDEX('CAMAGUI DATA UNIFICADA'!$C$2:$T1007,MATCH(1,($A123='CAMAGUI DATA UNIFICADA'!$A$2:$A1007)*($CN$1='CAMAGUI DATA UNIFICADA'!$B$2:$B1007),0),MATCH(CU$2,'CAMAGUI DATA UNIFICADA'!$C$1:$T$1,0)),"")</f>
        <v>3.46212</v>
      </c>
      <c r="CV123" s="60">
        <f t="array" ref="CV123">IFERROR(INDEX('CAMAGUI DATA UNIFICADA'!$C$2:$T1007,MATCH(1,($A123='CAMAGUI DATA UNIFICADA'!$A$2:$A1007)*($CN$1='CAMAGUI DATA UNIFICADA'!$B$2:$B1007),0),MATCH(CV$2,'CAMAGUI DATA UNIFICADA'!$C$1:$T$1,0)),"")</f>
        <v>1047647.746</v>
      </c>
      <c r="CW123" s="33">
        <f t="array" ref="CW123">IFERROR(INDEX('CAMAGUI DATA UNIFICADA'!$C$2:$T1007,MATCH(1,($A123='CAMAGUI DATA UNIFICADA'!$A$2:$A1007)*($CN$1='CAMAGUI DATA UNIFICADA'!$B$2:$B1007),0),MATCH(CW$2,'CAMAGUI DATA UNIFICADA'!$C$1:$T$1,0)),"")</f>
        <v>1.739670705</v>
      </c>
      <c r="CX123" s="23">
        <f t="array" ref="CX123">IFERROR(INDEX('CAMAGUI DATA UNIFICADA'!$C$2:$T1007,MATCH(1,($A123='CAMAGUI DATA UNIFICADA'!$A$2:$A1007)*($CN$1='CAMAGUI DATA UNIFICADA'!$B$2:$B1007),0),MATCH(CX$2,'CAMAGUI DATA UNIFICADA'!$C$1:$T$1,0)),"")</f>
        <v>0.8381181967</v>
      </c>
      <c r="CY123" s="23">
        <f t="array" ref="CY123">IFERROR(INDEX('CAMAGUI DATA UNIFICADA'!$C$2:$T1007,MATCH(1,($A123='CAMAGUI DATA UNIFICADA'!$A$2:$A1007)*($CN$1='CAMAGUI DATA UNIFICADA'!$B$2:$B1007),0),MATCH(CY$2,'CAMAGUI DATA UNIFICADA'!$C$1:$T$1,0)),"")</f>
        <v>0.74</v>
      </c>
      <c r="CZ123" s="60">
        <f t="array" ref="CZ123">IFERROR(INDEX('CAMAGUI DATA UNIFICADA'!$C$2:$T1007,MATCH(1,($A123='CAMAGUI DATA UNIFICADA'!$A$2:$A1007)*($CN$1='CAMAGUI DATA UNIFICADA'!$B$2:$B1007),0),MATCH(CZ$2,'CAMAGUI DATA UNIFICADA'!$C$1:$T$1,0)),"")</f>
        <v>105714.2857</v>
      </c>
      <c r="DA123" s="2">
        <f t="array" ref="DA123">IFERROR(INDEX('CAMAGUI DATA UNIFICADA'!$C$2:$T1007,MATCH(1,($A123='CAMAGUI DATA UNIFICADA'!$A$2:$A1007)*($CN$1='CAMAGUI DATA UNIFICADA'!$B$2:$B1007),0),MATCH(DA$2,'CAMAGUI DATA UNIFICADA'!$C$1:$T$1,0)),"")</f>
        <v>3</v>
      </c>
      <c r="DB123" s="2">
        <f t="array" ref="DB123">IFERROR(INDEX('CAMAGUI DATA UNIFICADA'!$C$2:$T1007,MATCH(1,($A123='CAMAGUI DATA UNIFICADA'!$A$2:$A1007)*($CN$1='CAMAGUI DATA UNIFICADA'!$B$2:$B1007),0),MATCH(DB$2,'CAMAGUI DATA UNIFICADA'!$C$1:$T$1,0)),"")</f>
        <v>21.61</v>
      </c>
      <c r="DC123" s="33">
        <f t="array" ref="DC123">IFERROR(INDEX('CAMAGUI DATA UNIFICADA'!$C$2:$T1007,MATCH(1,($A123='CAMAGUI DATA UNIFICADA'!$A$2:$A1007)*($CN$1='CAMAGUI DATA UNIFICADA'!$B$2:$B1007),0),MATCH(DC$2,'CAMAGUI DATA UNIFICADA'!$C$1:$T$1,0)),"")</f>
        <v>3.29208</v>
      </c>
      <c r="DD123" s="60">
        <f t="array" ref="DD123">IFERROR(INDEX('CAMAGUI DATA UNIFICADA'!$C$2:$T1007,MATCH(1,($A123='CAMAGUI DATA UNIFICADA'!$A$2:$A1007)*($CN$1='CAMAGUI DATA UNIFICADA'!$B$2:$B1007),0),MATCH(DD$2,'CAMAGUI DATA UNIFICADA'!$C$1:$T$1,0)),"")</f>
        <v>660.8679942</v>
      </c>
      <c r="DE123" s="140">
        <f t="array" ref="DE123">IFERROR(INDEX('CAMAGUI DATA UNIFICADA'!$C$2:$T1007,MATCH(1,($A123='CAMAGUI DATA UNIFICADA'!$A$2:$A1007)*($CN$1='CAMAGUI DATA UNIFICADA'!$B$2:$B1007),0),MATCH(DE$2,'CAMAGUI DATA UNIFICADA'!$C$1:$T$1,0)),"")</f>
        <v>-3.533001449</v>
      </c>
      <c r="DF123" s="138" t="str">
        <f t="array" ref="DF123">IFERROR(INDEX('CAMAGUI DATA UNIFICADA'!$C$2:$T1007,MATCH(1,($A123='CAMAGUI DATA UNIFICADA'!$A$2:$A1007)*($DF$1='CAMAGUI DATA UNIFICADA'!$B$2:$B1007),0),MATCH(DF$2,'CAMAGUI DATA UNIFICADA'!$C$1:$T$1,0)),"")</f>
        <v/>
      </c>
      <c r="DG123" s="2" t="str">
        <f t="array" ref="DG123">IFERROR(INDEX('CAMAGUI DATA UNIFICADA'!$C$2:$T1007,MATCH(1,($A123='CAMAGUI DATA UNIFICADA'!$A$2:$A1007)*($DF$1='CAMAGUI DATA UNIFICADA'!$B$2:$B1007),0),MATCH(DG$2,'CAMAGUI DATA UNIFICADA'!$C$1:$T$1,0)),"")</f>
        <v/>
      </c>
      <c r="DH123" s="2" t="str">
        <f t="array" ref="DH123">IFERROR(INDEX('CAMAGUI DATA UNIFICADA'!$C$2:$T1007,MATCH(1,($A123='CAMAGUI DATA UNIFICADA'!$A$2:$A1007)*($DF$1='CAMAGUI DATA UNIFICADA'!$B$2:$B1007),0),MATCH(DH$2,'CAMAGUI DATA UNIFICADA'!$C$1:$T$1,0)),"")</f>
        <v/>
      </c>
      <c r="DI123" s="2" t="str">
        <f t="array" ref="DI123">IFERROR(INDEX('CAMAGUI DATA UNIFICADA'!$C$2:$T1007,MATCH(1,($A123='CAMAGUI DATA UNIFICADA'!$A$2:$A1007)*($DF$1='CAMAGUI DATA UNIFICADA'!$B$2:$B1007),0),MATCH(DI$2,'CAMAGUI DATA UNIFICADA'!$C$1:$T$1,0)),"")</f>
        <v/>
      </c>
      <c r="DJ123" s="139" t="str">
        <f t="array" ref="DJ123">IFERROR(INDEX('CAMAGUI DATA UNIFICADA'!$C$2:$T1007,MATCH(1,($A123='CAMAGUI DATA UNIFICADA'!$A$2:$A1007)*($DF$1='CAMAGUI DATA UNIFICADA'!$B$2:$B1007),0),MATCH(DJ$2,'CAMAGUI DATA UNIFICADA'!$C$1:$T$1,0)),"")</f>
        <v/>
      </c>
      <c r="DK123" s="2" t="str">
        <f t="array" ref="DK123">IFERROR(INDEX('CAMAGUI DATA UNIFICADA'!$C$2:$T1007,MATCH(1,($A123='CAMAGUI DATA UNIFICADA'!$A$2:$A1007)*($DF$1='CAMAGUI DATA UNIFICADA'!$B$2:$B1007),0),MATCH(DK$2,'CAMAGUI DATA UNIFICADA'!$C$1:$T$1,0)),"")</f>
        <v/>
      </c>
      <c r="DL123" s="2" t="str">
        <f t="array" ref="DL123">IFERROR(INDEX('CAMAGUI DATA UNIFICADA'!$C$2:$T1007,MATCH(1,($A123='CAMAGUI DATA UNIFICADA'!$A$2:$A1007)*($DF$1='CAMAGUI DATA UNIFICADA'!$B$2:$B1007),0),MATCH(DL$2,'CAMAGUI DATA UNIFICADA'!$C$1:$T$1,0)),"")</f>
        <v/>
      </c>
      <c r="DM123" s="33" t="str">
        <f t="array" ref="DM123">IFERROR(INDEX('CAMAGUI DATA UNIFICADA'!$C$2:$T1007,MATCH(1,($A123='CAMAGUI DATA UNIFICADA'!$A$2:$A1007)*($DF$1='CAMAGUI DATA UNIFICADA'!$B$2:$B1007),0),MATCH(DM$2,'CAMAGUI DATA UNIFICADA'!$C$1:$T$1,0)),"")</f>
        <v/>
      </c>
      <c r="DN123" s="60" t="str">
        <f t="array" ref="DN123">IFERROR(INDEX('CAMAGUI DATA UNIFICADA'!$C$2:$T1007,MATCH(1,($A123='CAMAGUI DATA UNIFICADA'!$A$2:$A1007)*($DF$1='CAMAGUI DATA UNIFICADA'!$B$2:$B1007),0),MATCH(DN$2,'CAMAGUI DATA UNIFICADA'!$C$1:$T$1,0)),"")</f>
        <v/>
      </c>
      <c r="DO123" s="33" t="str">
        <f t="array" ref="DO123">IFERROR(INDEX('CAMAGUI DATA UNIFICADA'!$C$2:$T1007,MATCH(1,($A123='CAMAGUI DATA UNIFICADA'!$A$2:$A1007)*($DF$1='CAMAGUI DATA UNIFICADA'!$B$2:$B1007),0),MATCH(DO$2,'CAMAGUI DATA UNIFICADA'!$C$1:$T$1,0)),"")</f>
        <v/>
      </c>
      <c r="DP123" s="23" t="str">
        <f t="array" ref="DP123">IFERROR(INDEX('CAMAGUI DATA UNIFICADA'!$C$2:$T1007,MATCH(1,($A123='CAMAGUI DATA UNIFICADA'!$A$2:$A1007)*($DF$1='CAMAGUI DATA UNIFICADA'!$B$2:$B1007),0),MATCH(DP$2,'CAMAGUI DATA UNIFICADA'!$C$1:$T$1,0)),"")</f>
        <v/>
      </c>
      <c r="DQ123" s="23" t="str">
        <f t="array" ref="DQ123">IFERROR(INDEX('CAMAGUI DATA UNIFICADA'!$C$2:$T1007,MATCH(1,($A123='CAMAGUI DATA UNIFICADA'!$A$2:$A1007)*($DF$1='CAMAGUI DATA UNIFICADA'!$B$2:$B1007),0),MATCH(DQ$2,'CAMAGUI DATA UNIFICADA'!$C$1:$T$1,0)),"")</f>
        <v/>
      </c>
      <c r="DR123" s="2" t="str">
        <f t="array" ref="DR123">IFERROR(INDEX('CAMAGUI DATA UNIFICADA'!$C$2:$T1007,MATCH(1,($A123='CAMAGUI DATA UNIFICADA'!$A$2:$A1007)*($DF$1='CAMAGUI DATA UNIFICADA'!$B$2:$B1007),0),MATCH(DR$2,'CAMAGUI DATA UNIFICADA'!$C$1:$T$1,0)),"")</f>
        <v/>
      </c>
      <c r="DS123" s="2" t="str">
        <f t="array" ref="DS123">IFERROR(INDEX('CAMAGUI DATA UNIFICADA'!$C$2:$T1007,MATCH(1,($A123='CAMAGUI DATA UNIFICADA'!$A$2:$A1007)*($DF$1='CAMAGUI DATA UNIFICADA'!$B$2:$B1007),0),MATCH(DS$2,'CAMAGUI DATA UNIFICADA'!$C$1:$T$1,0)),"")</f>
        <v/>
      </c>
      <c r="DT123" s="2" t="str">
        <f t="array" ref="DT123">IFERROR(INDEX('CAMAGUI DATA UNIFICADA'!$C$2:$T1007,MATCH(1,($A123='CAMAGUI DATA UNIFICADA'!$A$2:$A1007)*($DF$1='CAMAGUI DATA UNIFICADA'!$B$2:$B1007),0),MATCH(DT$2,'CAMAGUI DATA UNIFICADA'!$C$1:$T$1,0)),"")</f>
        <v/>
      </c>
      <c r="DU123" s="33" t="str">
        <f t="array" ref="DU123">IFERROR(INDEX('CAMAGUI DATA UNIFICADA'!$C$2:$T1007,MATCH(1,($A123='CAMAGUI DATA UNIFICADA'!$A$2:$A1007)*($DF$1='CAMAGUI DATA UNIFICADA'!$B$2:$B1007),0),MATCH(DU$2,'CAMAGUI DATA UNIFICADA'!$C$1:$T$1,0)),"")</f>
        <v/>
      </c>
      <c r="DV123" s="60" t="str">
        <f t="array" ref="DV123">IFERROR(INDEX('CAMAGUI DATA UNIFICADA'!$C$2:$T1007,MATCH(1,($A123='CAMAGUI DATA UNIFICADA'!$A$2:$A1007)*($DF$1='CAMAGUI DATA UNIFICADA'!$B$2:$B1007),0),MATCH(DV$2,'CAMAGUI DATA UNIFICADA'!$C$1:$T$1,0)),"")</f>
        <v/>
      </c>
      <c r="DW123" s="140" t="str">
        <f t="array" ref="DW123">IFERROR(INDEX('CAMAGUI DATA UNIFICADA'!$C$2:$T1007,MATCH(1,($A123='CAMAGUI DATA UNIFICADA'!$A$2:$A1007)*($DF$1='CAMAGUI DATA UNIFICADA'!$B$2:$B1007),0),MATCH(DW$2,'CAMAGUI DATA UNIFICADA'!$C$1:$T$1,0)),"")</f>
        <v/>
      </c>
      <c r="DX123" s="144" t="str">
        <f t="array" ref="DX123">IFERROR(INDEX('CAMAGUI DATA UNIFICADA'!$C$2:$T1007,MATCH(1,($A123='CAMAGUI DATA UNIFICADA'!$A$2:$A1007)*($DX$1='CAMAGUI DATA UNIFICADA'!$B$2:$B1007),0),MATCH(DX$2,'CAMAGUI DATA UNIFICADA'!$C$1:$T$1,0)),"")</f>
        <v/>
      </c>
      <c r="DY123" s="60" t="str">
        <f t="array" ref="DY123">IFERROR(INDEX('CAMAGUI DATA UNIFICADA'!$C$2:$T1007,MATCH(1,($A123='CAMAGUI DATA UNIFICADA'!$A$2:$A1007)*($DX$1='CAMAGUI DATA UNIFICADA'!$B$2:$B1007),0),MATCH(DY$2,'CAMAGUI DATA UNIFICADA'!$C$1:$T$1,0)),"")</f>
        <v/>
      </c>
      <c r="DZ123" s="60" t="str">
        <f t="array" ref="DZ123">IFERROR(INDEX('CAMAGUI DATA UNIFICADA'!$C$2:$T1007,MATCH(1,($A123='CAMAGUI DATA UNIFICADA'!$A$2:$A1007)*($DX$1='CAMAGUI DATA UNIFICADA'!$B$2:$B1007),0),MATCH(DZ$2,'CAMAGUI DATA UNIFICADA'!$C$1:$T$1,0)),"")</f>
        <v/>
      </c>
      <c r="EA123" s="60" t="str">
        <f t="array" ref="EA123">IFERROR(INDEX('CAMAGUI DATA UNIFICADA'!$C$2:$T1007,MATCH(1,($A123='CAMAGUI DATA UNIFICADA'!$A$2:$A1007)*($DX$1='CAMAGUI DATA UNIFICADA'!$B$2:$B1007),0),MATCH(EA$2,'CAMAGUI DATA UNIFICADA'!$C$1:$T$1,0)),"")</f>
        <v/>
      </c>
      <c r="EB123" s="60" t="str">
        <f t="array" ref="EB123">IFERROR(INDEX('CAMAGUI DATA UNIFICADA'!$C$2:$T1007,MATCH(1,($A123='CAMAGUI DATA UNIFICADA'!$A$2:$A1007)*($DX$1='CAMAGUI DATA UNIFICADA'!$B$2:$B1007),0),MATCH(EB$2,'CAMAGUI DATA UNIFICADA'!$C$1:$T$1,0)),"")</f>
        <v/>
      </c>
      <c r="EC123" s="60" t="str">
        <f t="array" ref="EC123">IFERROR(INDEX('CAMAGUI DATA UNIFICADA'!$C$2:$T1007,MATCH(1,($A123='CAMAGUI DATA UNIFICADA'!$A$2:$A1007)*($DX$1='CAMAGUI DATA UNIFICADA'!$B$2:$B1007),0),MATCH(EC$2,'CAMAGUI DATA UNIFICADA'!$C$1:$T$1,0)),"")</f>
        <v/>
      </c>
      <c r="ED123" s="60" t="str">
        <f t="array" ref="ED123">IFERROR(INDEX('CAMAGUI DATA UNIFICADA'!$C$2:$T1007,MATCH(1,($A123='CAMAGUI DATA UNIFICADA'!$A$2:$A1007)*($DX$1='CAMAGUI DATA UNIFICADA'!$B$2:$B1007),0),MATCH(ED$2,'CAMAGUI DATA UNIFICADA'!$C$1:$T$1,0)),"")</f>
        <v/>
      </c>
      <c r="EE123" s="60" t="str">
        <f t="array" ref="EE123">IFERROR(INDEX('CAMAGUI DATA UNIFICADA'!$C$2:$T1007,MATCH(1,($A123='CAMAGUI DATA UNIFICADA'!$A$2:$A1007)*($DX$1='CAMAGUI DATA UNIFICADA'!$B$2:$B1007),0),MATCH(EE$2,'CAMAGUI DATA UNIFICADA'!$C$1:$T$1,0)),"")</f>
        <v/>
      </c>
      <c r="EF123" s="60" t="str">
        <f t="array" ref="EF123">IFERROR(INDEX('CAMAGUI DATA UNIFICADA'!$C$2:$T1007,MATCH(1,($A123='CAMAGUI DATA UNIFICADA'!$A$2:$A1007)*($DX$1='CAMAGUI DATA UNIFICADA'!$B$2:$B1007),0),MATCH(EF$2,'CAMAGUI DATA UNIFICADA'!$C$1:$T$1,0)),"")</f>
        <v/>
      </c>
      <c r="EG123" s="60" t="str">
        <f t="array" ref="EG123">IFERROR(INDEX('CAMAGUI DATA UNIFICADA'!$C$2:$T1007,MATCH(1,($A123='CAMAGUI DATA UNIFICADA'!$A$2:$A1007)*($DX$1='CAMAGUI DATA UNIFICADA'!$B$2:$B1007),0),MATCH(EG$2,'CAMAGUI DATA UNIFICADA'!$C$1:$T$1,0)),"")</f>
        <v/>
      </c>
      <c r="EH123" s="60" t="str">
        <f t="array" ref="EH123">IFERROR(INDEX('CAMAGUI DATA UNIFICADA'!$C$2:$T1007,MATCH(1,($A123='CAMAGUI DATA UNIFICADA'!$A$2:$A1007)*($DX$1='CAMAGUI DATA UNIFICADA'!$B$2:$B1007),0),MATCH(EH$2,'CAMAGUI DATA UNIFICADA'!$C$1:$T$1,0)),"")</f>
        <v/>
      </c>
      <c r="EI123" s="60" t="str">
        <f t="array" ref="EI123">IFERROR(INDEX('CAMAGUI DATA UNIFICADA'!$C$2:$T1007,MATCH(1,($A123='CAMAGUI DATA UNIFICADA'!$A$2:$A1007)*($DX$1='CAMAGUI DATA UNIFICADA'!$B$2:$B1007),0),MATCH(EI$2,'CAMAGUI DATA UNIFICADA'!$C$1:$T$1,0)),"")</f>
        <v/>
      </c>
      <c r="EJ123" s="60" t="str">
        <f t="array" ref="EJ123">IFERROR(INDEX('CAMAGUI DATA UNIFICADA'!$C$2:$T1007,MATCH(1,($A123='CAMAGUI DATA UNIFICADA'!$A$2:$A1007)*($DX$1='CAMAGUI DATA UNIFICADA'!$B$2:$B1007),0),MATCH(EJ$2,'CAMAGUI DATA UNIFICADA'!$C$1:$T$1,0)),"")</f>
        <v/>
      </c>
      <c r="EK123" s="60" t="str">
        <f t="array" ref="EK123">IFERROR(INDEX('CAMAGUI DATA UNIFICADA'!$C$2:$T1007,MATCH(1,($A123='CAMAGUI DATA UNIFICADA'!$A$2:$A1007)*($DX$1='CAMAGUI DATA UNIFICADA'!$B$2:$B1007),0),MATCH(EK$2,'CAMAGUI DATA UNIFICADA'!$C$1:$T$1,0)),"")</f>
        <v/>
      </c>
      <c r="EL123" s="60" t="str">
        <f t="array" ref="EL123">IFERROR(INDEX('CAMAGUI DATA UNIFICADA'!$C$2:$T1007,MATCH(1,($A123='CAMAGUI DATA UNIFICADA'!$A$2:$A1007)*($DX$1='CAMAGUI DATA UNIFICADA'!$B$2:$B1007),0),MATCH(EL$2,'CAMAGUI DATA UNIFICADA'!$C$1:$T$1,0)),"")</f>
        <v/>
      </c>
      <c r="EM123" s="60" t="str">
        <f t="array" ref="EM123">IFERROR(INDEX('CAMAGUI DATA UNIFICADA'!$C$2:$T1007,MATCH(1,($A123='CAMAGUI DATA UNIFICADA'!$A$2:$A1007)*($DX$1='CAMAGUI DATA UNIFICADA'!$B$2:$B1007),0),MATCH(EM$2,'CAMAGUI DATA UNIFICADA'!$C$1:$T$1,0)),"")</f>
        <v/>
      </c>
      <c r="EN123" s="60" t="str">
        <f t="array" ref="EN123">IFERROR(INDEX('CAMAGUI DATA UNIFICADA'!$C$2:$T1007,MATCH(1,($A123='CAMAGUI DATA UNIFICADA'!$A$2:$A1007)*($DX$1='CAMAGUI DATA UNIFICADA'!$B$2:$B1007),0),MATCH(EN$2,'CAMAGUI DATA UNIFICADA'!$C$1:$T$1,0)),"")</f>
        <v/>
      </c>
      <c r="EO123" s="140" t="str">
        <f t="array" ref="EO123">IFERROR(INDEX('CAMAGUI DATA UNIFICADA'!$C$2:$T1007,MATCH(1,($A123='CAMAGUI DATA UNIFICADA'!$A$2:$A1007)*($DX$1='CAMAGUI DATA UNIFICADA'!$B$2:$B1007),0),MATCH(EO$2,'CAMAGUI DATA UNIFICADA'!$C$1:$T$1,0)),"")</f>
        <v/>
      </c>
    </row>
    <row r="124">
      <c r="A124" s="137">
        <v>45796.0</v>
      </c>
      <c r="B124" s="138" t="str">
        <f t="array" ref="B124">IFERROR(INDEX('CAMAGUI DATA UNIFICADA'!$C$2:$T1007,MATCH(1,($A124='CAMAGUI DATA UNIFICADA'!$A$2:$A1007)*($B$1='CAMAGUI DATA UNIFICADA'!$B$2:$B1007),0),MATCH(B$2,'CAMAGUI DATA UNIFICADA'!$C$1:$T$1,0)),"")</f>
        <v>CA1070525</v>
      </c>
      <c r="C124" s="2">
        <f t="array" ref="C124">IFERROR(INDEX('CAMAGUI DATA UNIFICADA'!$C$2:$T1007,MATCH(1,($A124='CAMAGUI DATA UNIFICADA'!$A$2:$A1007)*($B$1='CAMAGUI DATA UNIFICADA'!$B$2:$B1007),0),MATCH(C$2,'CAMAGUI DATA UNIFICADA'!$C$1:$T$1,0)),"")</f>
        <v>375</v>
      </c>
      <c r="D124" s="2">
        <f t="array" ref="D124">IFERROR(INDEX('CAMAGUI DATA UNIFICADA'!$C$2:$T1007,MATCH(1,($A124='CAMAGUI DATA UNIFICADA'!$A$2:$A1007)*($B$1='CAMAGUI DATA UNIFICADA'!$B$2:$B1007),0),MATCH(D$2,'CAMAGUI DATA UNIFICADA'!$C$1:$T$1,0)),"")</f>
        <v>1800</v>
      </c>
      <c r="E124" s="2" t="str">
        <f t="array" ref="E124">IFERROR(INDEX('CAMAGUI DATA UNIFICADA'!$C$2:$T1007,MATCH(1,($A124='CAMAGUI DATA UNIFICADA'!$A$2:$A1007)*($B$1='CAMAGUI DATA UNIFICADA'!$B$2:$B1007),0),MATCH(E$2,'CAMAGUI DATA UNIFICADA'!$C$1:$T$1,0)),"")</f>
        <v>SKR MAST#4</v>
      </c>
      <c r="F124" s="139">
        <f t="array" ref="F124">IFERROR(INDEX('CAMAGUI DATA UNIFICADA'!$C$2:$T1007,MATCH(1,($A124='CAMAGUI DATA UNIFICADA'!$A$2:$A1007)*($B$1='CAMAGUI DATA UNIFICADA'!$B$2:$B1007),0),MATCH(F$2,'CAMAGUI DATA UNIFICADA'!$C$1:$T$1,0)),"")</f>
        <v>2221.92</v>
      </c>
      <c r="G124" s="2">
        <f t="array" ref="G124">IFERROR(INDEX('CAMAGUI DATA UNIFICADA'!$C$2:$T1007,MATCH(1,($A124='CAMAGUI DATA UNIFICADA'!$A$2:$A1007)*($B$1='CAMAGUI DATA UNIFICADA'!$B$2:$B1007),0),MATCH(G$2,'CAMAGUI DATA UNIFICADA'!$C$1:$T$1,0)),"")</f>
        <v>4.59</v>
      </c>
      <c r="H124" s="2">
        <f t="array" ref="H124">IFERROR(INDEX('CAMAGUI DATA UNIFICADA'!$C$2:$T1007,MATCH(1,($A124='CAMAGUI DATA UNIFICADA'!$A$2:$A1007)*($B$1='CAMAGUI DATA UNIFICADA'!$B$2:$B1007),0),MATCH(H$2,'CAMAGUI DATA UNIFICADA'!$C$1:$T$1,0)),"")</f>
        <v>2.38</v>
      </c>
      <c r="I124" s="33">
        <f t="array" ref="I124">IFERROR(INDEX('CAMAGUI DATA UNIFICADA'!$C$2:$T1007,MATCH(1,($A124='CAMAGUI DATA UNIFICADA'!$A$2:$A1007)*($B$1='CAMAGUI DATA UNIFICADA'!$B$2:$B1007),0),MATCH(I$2,'CAMAGUI DATA UNIFICADA'!$C$1:$T$1,0)),"")</f>
        <v>7.91112</v>
      </c>
      <c r="J124" s="60">
        <f t="array" ref="J124">IFERROR(INDEX('CAMAGUI DATA UNIFICADA'!$C$2:$T1007,MATCH(1,($A124='CAMAGUI DATA UNIFICADA'!$A$2:$A1007)*($B$1='CAMAGUI DATA UNIFICADA'!$B$2:$B1007),0),MATCH(J$2,'CAMAGUI DATA UNIFICADA'!$C$1:$T$1,0)),"")</f>
        <v>1032715.297</v>
      </c>
      <c r="K124" s="33">
        <f t="array" ref="K124">IFERROR(INDEX('CAMAGUI DATA UNIFICADA'!$C$2:$T1007,MATCH(1,($A124='CAMAGUI DATA UNIFICADA'!$A$2:$A1007)*($B$1='CAMAGUI DATA UNIFICADA'!$B$2:$B1007),0),MATCH(K$2,'CAMAGUI DATA UNIFICADA'!$C$1:$T$1,0)),"")</f>
        <v>0.8403361345</v>
      </c>
      <c r="L124" s="23">
        <f t="array" ref="L124">IFERROR(INDEX('CAMAGUI DATA UNIFICADA'!$C$2:$T1007,MATCH(1,($A124='CAMAGUI DATA UNIFICADA'!$A$2:$A1007)*($B$1='CAMAGUI DATA UNIFICADA'!$B$2:$B1007),0),MATCH(L$2,'CAMAGUI DATA UNIFICADA'!$C$1:$T$1,0)),"")</f>
        <v>0.8605960808</v>
      </c>
      <c r="M124" s="23">
        <f t="array" ref="M124">IFERROR(INDEX('CAMAGUI DATA UNIFICADA'!$C$2:$T1007,MATCH(1,($A124='CAMAGUI DATA UNIFICADA'!$A$2:$A1007)*($B$1='CAMAGUI DATA UNIFICADA'!$B$2:$B1007),0),MATCH(M$2,'CAMAGUI DATA UNIFICADA'!$C$1:$T$1,0)),"")</f>
        <v>0.75</v>
      </c>
      <c r="N124" s="60">
        <f t="array" ref="N124">IFERROR(INDEX('CAMAGUI DATA UNIFICADA'!$C$2:$T1007,MATCH(1,($A124='CAMAGUI DATA UNIFICADA'!$A$2:$A1007)*($B$1='CAMAGUI DATA UNIFICADA'!$B$2:$B1007),0),MATCH(N$2,'CAMAGUI DATA UNIFICADA'!$C$1:$T$1,0)),"")</f>
        <v>109890.1099</v>
      </c>
      <c r="O124" s="2">
        <f t="array" ref="O124">IFERROR(INDEX('CAMAGUI DATA UNIFICADA'!$C$2:$T1007,MATCH(1,($A124='CAMAGUI DATA UNIFICADA'!$A$2:$A1007)*($B$1='CAMAGUI DATA UNIFICADA'!$B$2:$B1007),0),MATCH(O$2,'CAMAGUI DATA UNIFICADA'!$C$1:$T$1,0)),"")</f>
        <v>2.5</v>
      </c>
      <c r="P124" s="2">
        <f t="array" ref="P124">IFERROR(INDEX('CAMAGUI DATA UNIFICADA'!$C$2:$T1007,MATCH(1,($A124='CAMAGUI DATA UNIFICADA'!$A$2:$A1007)*($B$1='CAMAGUI DATA UNIFICADA'!$B$2:$B1007),0),MATCH(P$2,'CAMAGUI DATA UNIFICADA'!$C$1:$T$1,0)),"")</f>
        <v>7.09</v>
      </c>
      <c r="Q124" s="33">
        <f t="array" ref="Q124">IFERROR(INDEX('CAMAGUI DATA UNIFICADA'!$C$2:$T1007,MATCH(1,($A124='CAMAGUI DATA UNIFICADA'!$A$2:$A1007)*($B$1='CAMAGUI DATA UNIFICADA'!$B$2:$B1007),0),MATCH(Q$2,'CAMAGUI DATA UNIFICADA'!$C$1:$T$1,0)),"")</f>
        <v>6.29184</v>
      </c>
      <c r="R124" s="60">
        <f t="array" ref="R124">IFERROR(INDEX('CAMAGUI DATA UNIFICADA'!$C$2:$T1007,MATCH(1,($A124='CAMAGUI DATA UNIFICADA'!$A$2:$A1007)*($B$1='CAMAGUI DATA UNIFICADA'!$B$2:$B1007),0),MATCH(R$2,'CAMAGUI DATA UNIFICADA'!$C$1:$T$1,0)),"")</f>
        <v>443.7478066</v>
      </c>
      <c r="S124" s="140">
        <f t="array" ref="S124">IFERROR(INDEX('CAMAGUI DATA UNIFICADA'!$C$2:$T1007,MATCH(1,($A124='CAMAGUI DATA UNIFICADA'!$A$2:$A1007)*($B$1='CAMAGUI DATA UNIFICADA'!$B$2:$B1007),0),MATCH(S$2,'CAMAGUI DATA UNIFICADA'!$C$1:$T$1,0)),"")</f>
        <v>17.18695165</v>
      </c>
      <c r="T124" s="138" t="str">
        <f t="array" ref="T124">IFERROR(INDEX('CAMAGUI DATA UNIFICADA'!$C$2:$T1007,MATCH(1,($A124='CAMAGUI DATA UNIFICADA'!$A$2:$A1007)*($T$1='CAMAGUI DATA UNIFICADA'!$B$2:$B1007),0),MATCH(T$2,'CAMAGUI DATA UNIFICADA'!$C$1:$T$1,0)),"")</f>
        <v/>
      </c>
      <c r="U124" s="2" t="str">
        <f t="array" ref="U124">IFERROR(INDEX('CAMAGUI DATA UNIFICADA'!$C$2:$T1007,MATCH(1,($A124='CAMAGUI DATA UNIFICADA'!$A$2:$A1007)*($T$1='CAMAGUI DATA UNIFICADA'!$B$2:$B1007),0),MATCH(U$2,'CAMAGUI DATA UNIFICADA'!$C$1:$T$1,0)),"")</f>
        <v/>
      </c>
      <c r="V124" s="2" t="str">
        <f t="array" ref="V124">IFERROR(INDEX('CAMAGUI DATA UNIFICADA'!$C$2:$T1007,MATCH(1,($A124='CAMAGUI DATA UNIFICADA'!$A$2:$A1007)*($T$1='CAMAGUI DATA UNIFICADA'!$B$2:$B1007),0),MATCH(V$2,'CAMAGUI DATA UNIFICADA'!$C$1:$T$1,0)),"")</f>
        <v/>
      </c>
      <c r="W124" s="2" t="str">
        <f t="array" ref="W124">IFERROR(INDEX('CAMAGUI DATA UNIFICADA'!$C$2:$T1007,MATCH(1,($A124='CAMAGUI DATA UNIFICADA'!$A$2:$A1007)*($T$1='CAMAGUI DATA UNIFICADA'!$B$2:$B1007),0),MATCH(W$2,'CAMAGUI DATA UNIFICADA'!$C$1:$T$1,0)),"")</f>
        <v/>
      </c>
      <c r="X124" s="139" t="str">
        <f t="array" ref="X124">IFERROR(INDEX('CAMAGUI DATA UNIFICADA'!$C$2:$T1007,MATCH(1,($A124='CAMAGUI DATA UNIFICADA'!$A$2:$A1007)*($T$1='CAMAGUI DATA UNIFICADA'!$B$2:$B1007),0),MATCH(X$2,'CAMAGUI DATA UNIFICADA'!$C$1:$T$1,0)),"")</f>
        <v/>
      </c>
      <c r="Y124" s="2" t="str">
        <f t="array" ref="Y124">IFERROR(INDEX('CAMAGUI DATA UNIFICADA'!$C$2:$T1007,MATCH(1,($A124='CAMAGUI DATA UNIFICADA'!$A$2:$A1007)*($T$1='CAMAGUI DATA UNIFICADA'!$B$2:$B1007),0),MATCH(Y$2,'CAMAGUI DATA UNIFICADA'!$C$1:$T$1,0)),"")</f>
        <v/>
      </c>
      <c r="Z124" s="2" t="str">
        <f t="array" ref="Z124">IFERROR(INDEX('CAMAGUI DATA UNIFICADA'!$C$2:$T1007,MATCH(1,($A124='CAMAGUI DATA UNIFICADA'!$A$2:$A1007)*($T$1='CAMAGUI DATA UNIFICADA'!$B$2:$B1007),0),MATCH(Z$2,'CAMAGUI DATA UNIFICADA'!$C$1:$T$1,0)),"")</f>
        <v/>
      </c>
      <c r="AA124" s="2" t="str">
        <f t="array" ref="AA124">IFERROR(INDEX('CAMAGUI DATA UNIFICADA'!$C$2:$T1007,MATCH(1,($A124='CAMAGUI DATA UNIFICADA'!$A$2:$A1007)*($T$1='CAMAGUI DATA UNIFICADA'!$B$2:$B1007),0),MATCH(AA$2,'CAMAGUI DATA UNIFICADA'!$C$1:$T$1,0)),"")</f>
        <v/>
      </c>
      <c r="AB124" s="60" t="str">
        <f t="array" ref="AB124">IFERROR(INDEX('CAMAGUI DATA UNIFICADA'!$C$2:$T1007,MATCH(1,($A124='CAMAGUI DATA UNIFICADA'!$A$2:$A1007)*($T$1='CAMAGUI DATA UNIFICADA'!$B$2:$B1007),0),MATCH(AB$2,'CAMAGUI DATA UNIFICADA'!$C$1:$T$1,0)),"")</f>
        <v/>
      </c>
      <c r="AC124" s="33" t="str">
        <f t="array" ref="AC124">IFERROR(INDEX('CAMAGUI DATA UNIFICADA'!$C$2:$T1007,MATCH(1,($A124='CAMAGUI DATA UNIFICADA'!$A$2:$A1007)*($T$1='CAMAGUI DATA UNIFICADA'!$B$2:$B1007),0),MATCH(AC$2,'CAMAGUI DATA UNIFICADA'!$C$1:$T$1,0)),"")</f>
        <v/>
      </c>
      <c r="AD124" s="23" t="str">
        <f t="array" ref="AD124">IFERROR(INDEX('CAMAGUI DATA UNIFICADA'!$C$2:$T1007,MATCH(1,($A124='CAMAGUI DATA UNIFICADA'!$A$2:$A1007)*($T$1='CAMAGUI DATA UNIFICADA'!$B$2:$B1007),0),MATCH(AD$2,'CAMAGUI DATA UNIFICADA'!$C$1:$T$1,0)),"")</f>
        <v/>
      </c>
      <c r="AE124" s="23" t="str">
        <f t="array" ref="AE124">IFERROR(INDEX('CAMAGUI DATA UNIFICADA'!$C$2:$T1007,MATCH(1,($A124='CAMAGUI DATA UNIFICADA'!$A$2:$A1007)*($T$1='CAMAGUI DATA UNIFICADA'!$B$2:$B1007),0),MATCH(AE$2,'CAMAGUI DATA UNIFICADA'!$C$1:$T$1,0)),"")</f>
        <v/>
      </c>
      <c r="AF124" s="60" t="str">
        <f t="array" ref="AF124">IFERROR(INDEX('CAMAGUI DATA UNIFICADA'!$C$2:$T1007,MATCH(1,($A124='CAMAGUI DATA UNIFICADA'!$A$2:$A1007)*($T$1='CAMAGUI DATA UNIFICADA'!$B$2:$B1007),0),MATCH(AF$2,'CAMAGUI DATA UNIFICADA'!$C$1:$T$1,0)),"")</f>
        <v/>
      </c>
      <c r="AG124" s="2" t="str">
        <f t="array" ref="AG124">IFERROR(INDEX('CAMAGUI DATA UNIFICADA'!$C$2:$T1007,MATCH(1,($A124='CAMAGUI DATA UNIFICADA'!$A$2:$A1007)*($T$1='CAMAGUI DATA UNIFICADA'!$B$2:$B1007),0),MATCH(AG$2,'CAMAGUI DATA UNIFICADA'!$C$1:$T$1,0)),"")</f>
        <v/>
      </c>
      <c r="AH124" s="2" t="str">
        <f t="array" ref="AH124">IFERROR(INDEX('CAMAGUI DATA UNIFICADA'!$C$2:$T1007,MATCH(1,($A124='CAMAGUI DATA UNIFICADA'!$A$2:$A1007)*($T$1='CAMAGUI DATA UNIFICADA'!$B$2:$B1007),0),MATCH(AH$2,'CAMAGUI DATA UNIFICADA'!$C$1:$T$1,0)),"")</f>
        <v/>
      </c>
      <c r="AI124" s="33" t="str">
        <f t="array" ref="AI124">IFERROR(INDEX('CAMAGUI DATA UNIFICADA'!$C$2:$T1007,MATCH(1,($A124='CAMAGUI DATA UNIFICADA'!$A$2:$A1007)*($T$1='CAMAGUI DATA UNIFICADA'!$B$2:$B1007),0),MATCH(AI$2,'CAMAGUI DATA UNIFICADA'!$C$1:$T$1,0)),"")</f>
        <v/>
      </c>
      <c r="AJ124" s="60" t="str">
        <f t="array" ref="AJ124">IFERROR(INDEX('CAMAGUI DATA UNIFICADA'!$C$2:$T1007,MATCH(1,($A124='CAMAGUI DATA UNIFICADA'!$A$2:$A1007)*($T$1='CAMAGUI DATA UNIFICADA'!$B$2:$B1007),0),MATCH(AJ$2,'CAMAGUI DATA UNIFICADA'!$C$1:$T$1,0)),"")</f>
        <v/>
      </c>
      <c r="AK124" s="140" t="str">
        <f t="array" ref="AK124">IFERROR(INDEX('CAMAGUI DATA UNIFICADA'!$C$2:$T1007,MATCH(1,($A124='CAMAGUI DATA UNIFICADA'!$A$2:$A1007)*($T$1='CAMAGUI DATA UNIFICADA'!$B$2:$B1007),0),MATCH(AK$2,'CAMAGUI DATA UNIFICADA'!$C$1:$T$1,0)),"")</f>
        <v/>
      </c>
      <c r="AL124" s="138" t="str">
        <f t="array" ref="AL124">IFERROR(INDEX('CAMAGUI DATA UNIFICADA'!$C$2:$T1007,MATCH(1,($A124='CAMAGUI DATA UNIFICADA'!$A$2:$A1007)*($AL$1='CAMAGUI DATA UNIFICADA'!$B$2:$B1007),0),MATCH(AL$2,'CAMAGUI DATA UNIFICADA'!$C$1:$T$1,0)),"")</f>
        <v>CA3070525</v>
      </c>
      <c r="AM124" s="2">
        <f t="array" ref="AM124">IFERROR(INDEX('CAMAGUI DATA UNIFICADA'!$C$2:$T1007,MATCH(1,($A124='CAMAGUI DATA UNIFICADA'!$A$2:$A1007)*($AL$1='CAMAGUI DATA UNIFICADA'!$B$2:$B1007),0),MATCH(AM$2,'CAMAGUI DATA UNIFICADA'!$C$1:$T$1,0)),"")</f>
        <v>250</v>
      </c>
      <c r="AN124" s="2">
        <f t="array" ref="AN124">IFERROR(INDEX('CAMAGUI DATA UNIFICADA'!$C$2:$T1007,MATCH(1,($A124='CAMAGUI DATA UNIFICADA'!$A$2:$A1007)*($AL$1='CAMAGUI DATA UNIFICADA'!$B$2:$B1007),0),MATCH(AN$2,'CAMAGUI DATA UNIFICADA'!$C$1:$T$1,0)),"")</f>
        <v>1275</v>
      </c>
      <c r="AO124" s="2" t="str">
        <f t="array" ref="AO124">IFERROR(INDEX('CAMAGUI DATA UNIFICADA'!$C$2:$T1007,MATCH(1,($A124='CAMAGUI DATA UNIFICADA'!$A$2:$A1007)*($AL$1='CAMAGUI DATA UNIFICADA'!$B$2:$B1007),0),MATCH(AO$2,'CAMAGUI DATA UNIFICADA'!$C$1:$T$1,0)),"")</f>
        <v>SKR MAST#4</v>
      </c>
      <c r="AP124" s="139">
        <f t="array" ref="AP124">IFERROR(INDEX('CAMAGUI DATA UNIFICADA'!$C$2:$T1007,MATCH(1,($A124='CAMAGUI DATA UNIFICADA'!$A$2:$A1007)*($AL$1='CAMAGUI DATA UNIFICADA'!$B$2:$B1007),0),MATCH(AP$2,'CAMAGUI DATA UNIFICADA'!$C$1:$T$1,0)),"")</f>
        <v>1573.86</v>
      </c>
      <c r="AQ124" s="2">
        <f t="array" ref="AQ124">IFERROR(INDEX('CAMAGUI DATA UNIFICADA'!$C$2:$T1007,MATCH(1,($A124='CAMAGUI DATA UNIFICADA'!$A$2:$A1007)*($AL$1='CAMAGUI DATA UNIFICADA'!$B$2:$B1007),0),MATCH(AQ$2,'CAMAGUI DATA UNIFICADA'!$C$1:$T$1,0)),"")</f>
        <v>4</v>
      </c>
      <c r="AR124" s="2">
        <f t="array" ref="AR124">IFERROR(INDEX('CAMAGUI DATA UNIFICADA'!$C$2:$T1007,MATCH(1,($A124='CAMAGUI DATA UNIFICADA'!$A$2:$A1007)*($AL$1='CAMAGUI DATA UNIFICADA'!$B$2:$B1007),0),MATCH(AR$2,'CAMAGUI DATA UNIFICADA'!$C$1:$T$1,0)),"")</f>
        <v>2.11</v>
      </c>
      <c r="AS124" s="33">
        <f t="array" ref="AS124">IFERROR(INDEX('CAMAGUI DATA UNIFICADA'!$C$2:$T1007,MATCH(1,($A124='CAMAGUI DATA UNIFICADA'!$A$2:$A1007)*($AL$1='CAMAGUI DATA UNIFICADA'!$B$2:$B1007),0),MATCH(AS$2,'CAMAGUI DATA UNIFICADA'!$C$1:$T$1,0)),"")</f>
        <v>8.52</v>
      </c>
      <c r="AT124" s="60">
        <f t="array" ref="AT124">IFERROR(INDEX('CAMAGUI DATA UNIFICADA'!$C$2:$T1007,MATCH(1,($A124='CAMAGUI DATA UNIFICADA'!$A$2:$A1007)*($AL$1='CAMAGUI DATA UNIFICADA'!$B$2:$B1007),0),MATCH(AT$2,'CAMAGUI DATA UNIFICADA'!$C$1:$T$1,0)),"")</f>
        <v>733568.0751</v>
      </c>
      <c r="AU124" s="33">
        <f t="array" ref="AU124">IFERROR(INDEX('CAMAGUI DATA UNIFICADA'!$C$2:$T1007,MATCH(1,($A124='CAMAGUI DATA UNIFICADA'!$A$2:$A1007)*($AL$1='CAMAGUI DATA UNIFICADA'!$B$2:$B1007),0),MATCH(AU$2,'CAMAGUI DATA UNIFICADA'!$C$1:$T$1,0)),"")</f>
        <v>0.8632362898</v>
      </c>
      <c r="AV124" s="23">
        <f t="array" ref="AV124">IFERROR(INDEX('CAMAGUI DATA UNIFICADA'!$C$2:$T1007,MATCH(1,($A124='CAMAGUI DATA UNIFICADA'!$A$2:$A1007)*($AL$1='CAMAGUI DATA UNIFICADA'!$B$2:$B1007),0),MATCH(AV$2,'CAMAGUI DATA UNIFICADA'!$C$1:$T$1,0)),"")</f>
        <v>0.7335680751</v>
      </c>
      <c r="AW124" s="23">
        <f t="array" ref="AW124">IFERROR(INDEX('CAMAGUI DATA UNIFICADA'!$C$2:$T1007,MATCH(1,($A124='CAMAGUI DATA UNIFICADA'!$A$2:$A1007)*($AL$1='CAMAGUI DATA UNIFICADA'!$B$2:$B1007),0),MATCH(AW$2,'CAMAGUI DATA UNIFICADA'!$C$1:$T$1,0)),"")</f>
        <v>0.7</v>
      </c>
      <c r="AX124" s="60">
        <f t="array" ref="AX124">IFERROR(INDEX('CAMAGUI DATA UNIFICADA'!$C$2:$T1007,MATCH(1,($A124='CAMAGUI DATA UNIFICADA'!$A$2:$A1007)*($AL$1='CAMAGUI DATA UNIFICADA'!$B$2:$B1007),0),MATCH(AX$2,'CAMAGUI DATA UNIFICADA'!$C$1:$T$1,0)),"")</f>
        <v>100000</v>
      </c>
      <c r="AY124" s="2">
        <f t="array" ref="AY124">IFERROR(INDEX('CAMAGUI DATA UNIFICADA'!$C$2:$T1007,MATCH(1,($A124='CAMAGUI DATA UNIFICADA'!$A$2:$A1007)*($AL$1='CAMAGUI DATA UNIFICADA'!$B$2:$B1007),0),MATCH(AY$2,'CAMAGUI DATA UNIFICADA'!$C$1:$T$1,0)),"")</f>
        <v>2.5</v>
      </c>
      <c r="AZ124" s="2">
        <f t="array" ref="AZ124">IFERROR(INDEX('CAMAGUI DATA UNIFICADA'!$C$2:$T1007,MATCH(1,($A124='CAMAGUI DATA UNIFICADA'!$A$2:$A1007)*($AL$1='CAMAGUI DATA UNIFICADA'!$B$2:$B1007),0),MATCH(AZ$2,'CAMAGUI DATA UNIFICADA'!$C$1:$T$1,0)),"")</f>
        <v>6.5</v>
      </c>
      <c r="BA124" s="33">
        <f t="array" ref="BA124">IFERROR(INDEX('CAMAGUI DATA UNIFICADA'!$C$2:$T1007,MATCH(1,($A124='CAMAGUI DATA UNIFICADA'!$A$2:$A1007)*($AL$1='CAMAGUI DATA UNIFICADA'!$B$2:$B1007),0),MATCH(BA$2,'CAMAGUI DATA UNIFICADA'!$C$1:$T$1,0)),"")</f>
        <v>6.594</v>
      </c>
      <c r="BB124" s="60">
        <f t="array" ref="BB124">IFERROR(INDEX('CAMAGUI DATA UNIFICADA'!$C$2:$T1007,MATCH(1,($A124='CAMAGUI DATA UNIFICADA'!$A$2:$A1007)*($AL$1='CAMAGUI DATA UNIFICADA'!$B$2:$B1007),0),MATCH(BB$2,'CAMAGUI DATA UNIFICADA'!$C$1:$T$1,0)),"")</f>
        <v>336.2032974</v>
      </c>
      <c r="BC124" s="140">
        <f t="array" ref="BC124">IFERROR(INDEX('CAMAGUI DATA UNIFICADA'!$C$2:$T1007,MATCH(1,($A124='CAMAGUI DATA UNIFICADA'!$A$2:$A1007)*($AL$1='CAMAGUI DATA UNIFICADA'!$B$2:$B1007),0),MATCH(BC$2,'CAMAGUI DATA UNIFICADA'!$C$1:$T$1,0)),"")</f>
        <v>21.55082436</v>
      </c>
      <c r="BD124" s="138" t="str">
        <f t="array" ref="BD124">IFERROR(INDEX('CAMAGUI DATA UNIFICADA'!$C$2:$T1007,MATCH(1,($A124='CAMAGUI DATA UNIFICADA'!$A$2:$A1007)*($BD$1='CAMAGUI DATA UNIFICADA'!$B$2:$B1007),0),MATCH(BD$2,'CAMAGUI DATA UNIFICADA'!$C$1:$T$1,0)),"")</f>
        <v>CA4270325</v>
      </c>
      <c r="BE124" s="2">
        <f t="array" ref="BE124">IFERROR(INDEX('CAMAGUI DATA UNIFICADA'!$C$2:$T1007,MATCH(1,($A124='CAMAGUI DATA UNIFICADA'!$A$2:$A1007)*($BD$1='CAMAGUI DATA UNIFICADA'!$B$2:$B1007),0),MATCH(BE$2,'CAMAGUI DATA UNIFICADA'!$C$1:$T$1,0)),"")</f>
        <v>400</v>
      </c>
      <c r="BF124" s="2">
        <f t="array" ref="BF124">IFERROR(INDEX('CAMAGUI DATA UNIFICADA'!$C$2:$T1007,MATCH(1,($A124='CAMAGUI DATA UNIFICADA'!$A$2:$A1007)*($BD$1='CAMAGUI DATA UNIFICADA'!$B$2:$B1007),0),MATCH(BF$2,'CAMAGUI DATA UNIFICADA'!$C$1:$T$1,0)),"")</f>
        <v>2725</v>
      </c>
      <c r="BG124" s="2" t="str">
        <f t="array" ref="BG124">IFERROR(INDEX('CAMAGUI DATA UNIFICADA'!$C$2:$T1007,MATCH(1,($A124='CAMAGUI DATA UNIFICADA'!$A$2:$A1007)*($BD$1='CAMAGUI DATA UNIFICADA'!$B$2:$B1007),0),MATCH(BG$2,'CAMAGUI DATA UNIFICADA'!$C$1:$T$1,0)),"")</f>
        <v>SKR MAST E AD</v>
      </c>
      <c r="BH124" s="139">
        <f t="array" ref="BH124">IFERROR(INDEX('CAMAGUI DATA UNIFICADA'!$C$2:$T1007,MATCH(1,($A124='CAMAGUI DATA UNIFICADA'!$A$2:$A1007)*($BD$1='CAMAGUI DATA UNIFICADA'!$B$2:$B1007),0),MATCH(BH$2,'CAMAGUI DATA UNIFICADA'!$C$1:$T$1,0)),"")</f>
        <v>2789.31</v>
      </c>
      <c r="BI124" s="2">
        <f t="array" ref="BI124">IFERROR(INDEX('CAMAGUI DATA UNIFICADA'!$C$2:$T1007,MATCH(1,($A124='CAMAGUI DATA UNIFICADA'!$A$2:$A1007)*($BD$1='CAMAGUI DATA UNIFICADA'!$B$2:$B1007),0),MATCH(BI$2,'CAMAGUI DATA UNIFICADA'!$C$1:$T$1,0)),"")</f>
        <v>22.06</v>
      </c>
      <c r="BJ124" s="2">
        <f t="array" ref="BJ124">IFERROR(INDEX('CAMAGUI DATA UNIFICADA'!$C$2:$T1007,MATCH(1,($A124='CAMAGUI DATA UNIFICADA'!$A$2:$A1007)*($BD$1='CAMAGUI DATA UNIFICADA'!$B$2:$B1007),0),MATCH(BJ$2,'CAMAGUI DATA UNIFICADA'!$C$1:$T$1,0)),"")</f>
        <v>3.72</v>
      </c>
      <c r="BK124" s="33">
        <f t="array" ref="BK124">IFERROR(INDEX('CAMAGUI DATA UNIFICADA'!$C$2:$T1007,MATCH(1,($A124='CAMAGUI DATA UNIFICADA'!$A$2:$A1007)*($BD$1='CAMAGUI DATA UNIFICADA'!$B$2:$B1007),0),MATCH(BK$2,'CAMAGUI DATA UNIFICADA'!$C$1:$T$1,0)),"")</f>
        <v>3.24696</v>
      </c>
      <c r="BL124" s="60">
        <f t="array" ref="BL124">IFERROR(INDEX('CAMAGUI DATA UNIFICADA'!$C$2:$T1007,MATCH(1,($A124='CAMAGUI DATA UNIFICADA'!$A$2:$A1007)*($BD$1='CAMAGUI DATA UNIFICADA'!$B$2:$B1007),0),MATCH(BL$2,'CAMAGUI DATA UNIFICADA'!$C$1:$T$1,0)),"")</f>
        <v>558441.3197</v>
      </c>
      <c r="BM124" s="33">
        <f t="array" ref="BM124">IFERROR(INDEX('CAMAGUI DATA UNIFICADA'!$C$2:$T1007,MATCH(1,($A124='CAMAGUI DATA UNIFICADA'!$A$2:$A1007)*($BD$1='CAMAGUI DATA UNIFICADA'!$B$2:$B1007),0),MATCH(BM$2,'CAMAGUI DATA UNIFICADA'!$C$1:$T$1,0)),"")</f>
        <v>1.52609767</v>
      </c>
      <c r="BN124" s="23">
        <f t="array" ref="BN124">IFERROR(INDEX('CAMAGUI DATA UNIFICADA'!$C$2:$T1007,MATCH(1,($A124='CAMAGUI DATA UNIFICADA'!$A$2:$A1007)*($BD$1='CAMAGUI DATA UNIFICADA'!$B$2:$B1007),0),MATCH(BN$2,'CAMAGUI DATA UNIFICADA'!$C$1:$T$1,0)),"")</f>
        <v>0.6980516496</v>
      </c>
      <c r="BO124" s="23">
        <f t="array" ref="BO124">IFERROR(INDEX('CAMAGUI DATA UNIFICADA'!$C$2:$T1007,MATCH(1,($A124='CAMAGUI DATA UNIFICADA'!$A$2:$A1007)*($BD$1='CAMAGUI DATA UNIFICADA'!$B$2:$B1007),0),MATCH(BO$2,'CAMAGUI DATA UNIFICADA'!$C$1:$T$1,0)),"")</f>
        <v>0.6</v>
      </c>
      <c r="BP124" s="60">
        <f t="array" ref="BP124">IFERROR(INDEX('CAMAGUI DATA UNIFICADA'!$C$2:$T1007,MATCH(1,($A124='CAMAGUI DATA UNIFICADA'!$A$2:$A1007)*($BD$1='CAMAGUI DATA UNIFICADA'!$B$2:$B1007),0),MATCH(BP$2,'CAMAGUI DATA UNIFICADA'!$C$1:$T$1,0)),"")</f>
        <v>100000</v>
      </c>
      <c r="BQ124" s="2">
        <f t="array" ref="BQ124">IFERROR(INDEX('CAMAGUI DATA UNIFICADA'!$C$2:$T1007,MATCH(1,($A124='CAMAGUI DATA UNIFICADA'!$A$2:$A1007)*($BD$1='CAMAGUI DATA UNIFICADA'!$B$2:$B1007),0),MATCH(BQ$2,'CAMAGUI DATA UNIFICADA'!$C$1:$T$1,0)),"")</f>
        <v>3</v>
      </c>
      <c r="BR124" s="2">
        <f t="array" ref="BR124">IFERROR(INDEX('CAMAGUI DATA UNIFICADA'!$C$2:$T1007,MATCH(1,($A124='CAMAGUI DATA UNIFICADA'!$A$2:$A1007)*($BD$1='CAMAGUI DATA UNIFICADA'!$B$2:$B1007),0),MATCH(BR$2,'CAMAGUI DATA UNIFICADA'!$C$1:$T$1,0)),"")</f>
        <v>25.06</v>
      </c>
      <c r="BS124" s="33">
        <f t="array" ref="BS124">IFERROR(INDEX('CAMAGUI DATA UNIFICADA'!$C$2:$T1007,MATCH(1,($A124='CAMAGUI DATA UNIFICADA'!$A$2:$A1007)*($BD$1='CAMAGUI DATA UNIFICADA'!$B$2:$B1007),0),MATCH(BS$2,'CAMAGUI DATA UNIFICADA'!$C$1:$T$1,0)),"")</f>
        <v>3.18552</v>
      </c>
      <c r="BT124" s="60">
        <f t="array" ref="BT124">IFERROR(INDEX('CAMAGUI DATA UNIFICADA'!$C$2:$T1007,MATCH(1,($A124='CAMAGUI DATA UNIFICADA'!$A$2:$A1007)*($BD$1='CAMAGUI DATA UNIFICADA'!$B$2:$B1007),0),MATCH(BT$2,'CAMAGUI DATA UNIFICADA'!$C$1:$T$1,0)),"")</f>
        <v>376.8459855</v>
      </c>
      <c r="BU124" s="140">
        <f t="array" ref="BU124">IFERROR(INDEX('CAMAGUI DATA UNIFICADA'!$C$2:$T1007,MATCH(1,($A124='CAMAGUI DATA UNIFICADA'!$A$2:$A1007)*($BD$1='CAMAGUI DATA UNIFICADA'!$B$2:$B1007),0),MATCH(BU$2,'CAMAGUI DATA UNIFICADA'!$C$1:$T$1,0)),"")</f>
        <v>-5.788503616</v>
      </c>
      <c r="BV124" s="138" t="str">
        <f t="array" ref="BV124">IFERROR(INDEX('CAMAGUI DATA UNIFICADA'!$C$2:$T1007,MATCH(1,($A124='CAMAGUI DATA UNIFICADA'!$A$2:$A1007)*($BV$1='CAMAGUI DATA UNIFICADA'!$B$2:$B1007),0),MATCH(BV$2,'CAMAGUI DATA UNIFICADA'!$C$1:$T$1,0)),"")</f>
        <v>CA5270325</v>
      </c>
      <c r="BW124" s="2">
        <f t="array" ref="BW124">IFERROR(INDEX('CAMAGUI DATA UNIFICADA'!$C$2:$T1007,MATCH(1,($A124='CAMAGUI DATA UNIFICADA'!$A$2:$A1007)*($BV$1='CAMAGUI DATA UNIFICADA'!$B$2:$B1007),0),MATCH(BW$2,'CAMAGUI DATA UNIFICADA'!$C$1:$T$1,0)),"")</f>
        <v>375</v>
      </c>
      <c r="BX124" s="2">
        <f t="array" ref="BX124">IFERROR(INDEX('CAMAGUI DATA UNIFICADA'!$C$2:$T1007,MATCH(1,($A124='CAMAGUI DATA UNIFICADA'!$A$2:$A1007)*($BV$1='CAMAGUI DATA UNIFICADA'!$B$2:$B1007),0),MATCH(BX$2,'CAMAGUI DATA UNIFICADA'!$C$1:$T$1,0)),"")</f>
        <v>2775</v>
      </c>
      <c r="BY124" s="2" t="str">
        <f t="array" ref="BY124">IFERROR(INDEX('CAMAGUI DATA UNIFICADA'!$C$2:$T1007,MATCH(1,($A124='CAMAGUI DATA UNIFICADA'!$A$2:$A1007)*($BV$1='CAMAGUI DATA UNIFICADA'!$B$2:$B1007),0),MATCH(BY$2,'CAMAGUI DATA UNIFICADA'!$C$1:$T$1,0)),"")</f>
        <v>SKR MAST E AD</v>
      </c>
      <c r="BZ124" s="139">
        <f t="array" ref="BZ124">IFERROR(INDEX('CAMAGUI DATA UNIFICADA'!$C$2:$T1007,MATCH(1,($A124='CAMAGUI DATA UNIFICADA'!$A$2:$A1007)*($BV$1='CAMAGUI DATA UNIFICADA'!$B$2:$B1007),0),MATCH(BZ$2,'CAMAGUI DATA UNIFICADA'!$C$1:$T$1,0)),"")</f>
        <v>2840.49</v>
      </c>
      <c r="CA124" s="2">
        <f t="array" ref="CA124">IFERROR(INDEX('CAMAGUI DATA UNIFICADA'!$C$2:$T1007,MATCH(1,($A124='CAMAGUI DATA UNIFICADA'!$A$2:$A1007)*($BV$1='CAMAGUI DATA UNIFICADA'!$B$2:$B1007),0),MATCH(CA$2,'CAMAGUI DATA UNIFICADA'!$C$1:$T$1,0)),"")</f>
        <v>21.76</v>
      </c>
      <c r="CB124" s="2">
        <f t="array" ref="CB124">IFERROR(INDEX('CAMAGUI DATA UNIFICADA'!$C$2:$T1007,MATCH(1,($A124='CAMAGUI DATA UNIFICADA'!$A$2:$A1007)*($BV$1='CAMAGUI DATA UNIFICADA'!$B$2:$B1007),0),MATCH(CB$2,'CAMAGUI DATA UNIFICADA'!$C$1:$T$1,0)),"")</f>
        <v>2.8</v>
      </c>
      <c r="CC124" s="33">
        <f t="array" ref="CC124">IFERROR(INDEX('CAMAGUI DATA UNIFICADA'!$C$2:$T1007,MATCH(1,($A124='CAMAGUI DATA UNIFICADA'!$A$2:$A1007)*($BV$1='CAMAGUI DATA UNIFICADA'!$B$2:$B1007),0),MATCH(CC$2,'CAMAGUI DATA UNIFICADA'!$C$1:$T$1,0)),"")</f>
        <v>3.28128</v>
      </c>
      <c r="CD124" s="60">
        <f t="array" ref="CD124">IFERROR(INDEX('CAMAGUI DATA UNIFICADA'!$C$2:$T1007,MATCH(1,($A124='CAMAGUI DATA UNIFICADA'!$A$2:$A1007)*($BV$1='CAMAGUI DATA UNIFICADA'!$B$2:$B1007),0),MATCH(CD$2,'CAMAGUI DATA UNIFICADA'!$C$1:$T$1,0)),"")</f>
        <v>525205.2822</v>
      </c>
      <c r="CE124" s="33">
        <f t="array" ref="CE124">IFERROR(INDEX('CAMAGUI DATA UNIFICADA'!$C$2:$T1007,MATCH(1,($A124='CAMAGUI DATA UNIFICADA'!$A$2:$A1007)*($BV$1='CAMAGUI DATA UNIFICADA'!$B$2:$B1007),0),MATCH(CE$2,'CAMAGUI DATA UNIFICADA'!$C$1:$T$1,0)),"")</f>
        <v>2.316940803</v>
      </c>
      <c r="CF124" s="23">
        <f t="array" ref="CF124">IFERROR(INDEX('CAMAGUI DATA UNIFICADA'!$C$2:$T1007,MATCH(1,($A124='CAMAGUI DATA UNIFICADA'!$A$2:$A1007)*($BV$1='CAMAGUI DATA UNIFICADA'!$B$2:$B1007),0),MATCH(CF$2,'CAMAGUI DATA UNIFICADA'!$C$1:$T$1,0)),"")</f>
        <v>0.7244210788</v>
      </c>
      <c r="CG124" s="23">
        <f t="array" ref="CG124">IFERROR(INDEX('CAMAGUI DATA UNIFICADA'!$C$2:$T1007,MATCH(1,($A124='CAMAGUI DATA UNIFICADA'!$A$2:$A1007)*($BV$1='CAMAGUI DATA UNIFICADA'!$B$2:$B1007),0),MATCH(CG$2,'CAMAGUI DATA UNIFICADA'!$C$1:$T$1,0)),"")</f>
        <v>0.59</v>
      </c>
      <c r="CH124" s="60">
        <f t="array" ref="CH124">IFERROR(INDEX('CAMAGUI DATA UNIFICADA'!$C$2:$T1007,MATCH(1,($A124='CAMAGUI DATA UNIFICADA'!$A$2:$A1007)*($BV$1='CAMAGUI DATA UNIFICADA'!$B$2:$B1007),0),MATCH(CH$2,'CAMAGUI DATA UNIFICADA'!$C$1:$T$1,0)),"")</f>
        <v>101845.2381</v>
      </c>
      <c r="CI124" s="2">
        <f t="array" ref="CI124">IFERROR(INDEX('CAMAGUI DATA UNIFICADA'!$C$2:$T1007,MATCH(1,($A124='CAMAGUI DATA UNIFICADA'!$A$2:$A1007)*($BV$1='CAMAGUI DATA UNIFICADA'!$B$2:$B1007),0),MATCH(CI$2,'CAMAGUI DATA UNIFICADA'!$C$1:$T$1,0)),"")</f>
        <v>3</v>
      </c>
      <c r="CJ124" s="2">
        <f t="array" ref="CJ124">IFERROR(INDEX('CAMAGUI DATA UNIFICADA'!$C$2:$T1007,MATCH(1,($A124='CAMAGUI DATA UNIFICADA'!$A$2:$A1007)*($BV$1='CAMAGUI DATA UNIFICADA'!$B$2:$B1007),0),MATCH(CJ$2,'CAMAGUI DATA UNIFICADA'!$C$1:$T$1,0)),"")</f>
        <v>24.76</v>
      </c>
      <c r="CK124" s="33">
        <f t="array" ref="CK124">IFERROR(INDEX('CAMAGUI DATA UNIFICADA'!$C$2:$T1007,MATCH(1,($A124='CAMAGUI DATA UNIFICADA'!$A$2:$A1007)*($BV$1='CAMAGUI DATA UNIFICADA'!$B$2:$B1007),0),MATCH(CK$2,'CAMAGUI DATA UNIFICADA'!$C$1:$T$1,0)),"")</f>
        <v>3.12528</v>
      </c>
      <c r="CL124" s="60">
        <f t="array" ref="CL124">IFERROR(INDEX('CAMAGUI DATA UNIFICADA'!$C$2:$T1007,MATCH(1,($A124='CAMAGUI DATA UNIFICADA'!$A$2:$A1007)*($BV$1='CAMAGUI DATA UNIFICADA'!$B$2:$B1007),0),MATCH(CL$2,'CAMAGUI DATA UNIFICADA'!$C$1:$T$1,0)),"")</f>
        <v>330.3183943</v>
      </c>
      <c r="CM124" s="140">
        <f t="array" ref="CM124">IFERROR(INDEX('CAMAGUI DATA UNIFICADA'!$C$2:$T1007,MATCH(1,($A124='CAMAGUI DATA UNIFICADA'!$A$2:$A1007)*($BV$1='CAMAGUI DATA UNIFICADA'!$B$2:$B1007),0),MATCH(CM$2,'CAMAGUI DATA UNIFICADA'!$C$1:$T$1,0)),"")</f>
        <v>-11.17040141</v>
      </c>
      <c r="CN124" s="138" t="str">
        <f t="array" ref="CN124">IFERROR(INDEX('CAMAGUI DATA UNIFICADA'!$C$2:$T1007,MATCH(1,($A124='CAMAGUI DATA UNIFICADA'!$A$2:$A1007)*($CN$1='CAMAGUI DATA UNIFICADA'!$B$2:$B1007),0),MATCH(CN$2,'CAMAGUI DATA UNIFICADA'!$C$1:$T$1,0)),"")</f>
        <v>CA6270325</v>
      </c>
      <c r="CO124" s="2">
        <f t="array" ref="CO124">IFERROR(INDEX('CAMAGUI DATA UNIFICADA'!$C$2:$T1007,MATCH(1,($A124='CAMAGUI DATA UNIFICADA'!$A$2:$A1007)*($CN$1='CAMAGUI DATA UNIFICADA'!$B$2:$B1007),0),MATCH(CO$2,'CAMAGUI DATA UNIFICADA'!$C$1:$T$1,0)),"")</f>
        <v>475</v>
      </c>
      <c r="CP124" s="2">
        <f t="array" ref="CP124">IFERROR(INDEX('CAMAGUI DATA UNIFICADA'!$C$2:$T1007,MATCH(1,($A124='CAMAGUI DATA UNIFICADA'!$A$2:$A1007)*($CN$1='CAMAGUI DATA UNIFICADA'!$B$2:$B1007),0),MATCH(CP$2,'CAMAGUI DATA UNIFICADA'!$C$1:$T$1,0)),"")</f>
        <v>2875</v>
      </c>
      <c r="CQ124" s="2" t="str">
        <f t="array" ref="CQ124">IFERROR(INDEX('CAMAGUI DATA UNIFICADA'!$C$2:$T1007,MATCH(1,($A124='CAMAGUI DATA UNIFICADA'!$A$2:$A1007)*($CN$1='CAMAGUI DATA UNIFICADA'!$B$2:$B1007),0),MATCH(CQ$2,'CAMAGUI DATA UNIFICADA'!$C$1:$T$1,0)),"")</f>
        <v>SKR MAST E AD</v>
      </c>
      <c r="CR124" s="139">
        <f t="array" ref="CR124">IFERROR(INDEX('CAMAGUI DATA UNIFICADA'!$C$2:$T1007,MATCH(1,($A124='CAMAGUI DATA UNIFICADA'!$A$2:$A1007)*($CN$1='CAMAGUI DATA UNIFICADA'!$B$2:$B1007),0),MATCH(CR$2,'CAMAGUI DATA UNIFICADA'!$C$1:$T$1,0)),"")</f>
        <v>2942.85</v>
      </c>
      <c r="CS124" s="2">
        <f t="array" ref="CS124">IFERROR(INDEX('CAMAGUI DATA UNIFICADA'!$C$2:$T1007,MATCH(1,($A124='CAMAGUI DATA UNIFICADA'!$A$2:$A1007)*($CN$1='CAMAGUI DATA UNIFICADA'!$B$2:$B1007),0),MATCH(CS$2,'CAMAGUI DATA UNIFICADA'!$C$1:$T$1,0)),"")</f>
        <v>21.05</v>
      </c>
      <c r="CT124" s="2">
        <f t="array" ref="CT124">IFERROR(INDEX('CAMAGUI DATA UNIFICADA'!$C$2:$T1007,MATCH(1,($A124='CAMAGUI DATA UNIFICADA'!$A$2:$A1007)*($CN$1='CAMAGUI DATA UNIFICADA'!$B$2:$B1007),0),MATCH(CT$2,'CAMAGUI DATA UNIFICADA'!$C$1:$T$1,0)),"")</f>
        <v>2.44</v>
      </c>
      <c r="CU124" s="33">
        <f t="array" ref="CU124">IFERROR(INDEX('CAMAGUI DATA UNIFICADA'!$C$2:$T1007,MATCH(1,($A124='CAMAGUI DATA UNIFICADA'!$A$2:$A1007)*($CN$1='CAMAGUI DATA UNIFICADA'!$B$2:$B1007),0),MATCH(CU$2,'CAMAGUI DATA UNIFICADA'!$C$1:$T$1,0)),"")</f>
        <v>3.3324</v>
      </c>
      <c r="CV124" s="60">
        <f t="array" ref="CV124">IFERROR(INDEX('CAMAGUI DATA UNIFICADA'!$C$2:$T1007,MATCH(1,($A124='CAMAGUI DATA UNIFICADA'!$A$2:$A1007)*($CN$1='CAMAGUI DATA UNIFICADA'!$B$2:$B1007),0),MATCH(CV$2,'CAMAGUI DATA UNIFICADA'!$C$1:$T$1,0)),"")</f>
        <v>677149.2217</v>
      </c>
      <c r="CW124" s="33">
        <f t="array" ref="CW124">IFERROR(INDEX('CAMAGUI DATA UNIFICADA'!$C$2:$T1007,MATCH(1,($A124='CAMAGUI DATA UNIFICADA'!$A$2:$A1007)*($CN$1='CAMAGUI DATA UNIFICADA'!$B$2:$B1007),0),MATCH(CW$2,'CAMAGUI DATA UNIFICADA'!$C$1:$T$1,0)),"")</f>
        <v>1.885245902</v>
      </c>
      <c r="CX124" s="23">
        <f t="array" ref="CX124">IFERROR(INDEX('CAMAGUI DATA UNIFICADA'!$C$2:$T1007,MATCH(1,($A124='CAMAGUI DATA UNIFICADA'!$A$2:$A1007)*($CN$1='CAMAGUI DATA UNIFICADA'!$B$2:$B1007),0),MATCH(CX$2,'CAMAGUI DATA UNIFICADA'!$C$1:$T$1,0)),"")</f>
        <v>0.5417193774</v>
      </c>
      <c r="CY124" s="23">
        <f t="array" ref="CY124">IFERROR(INDEX('CAMAGUI DATA UNIFICADA'!$C$2:$T1007,MATCH(1,($A124='CAMAGUI DATA UNIFICADA'!$A$2:$A1007)*($CN$1='CAMAGUI DATA UNIFICADA'!$B$2:$B1007),0),MATCH(CY$2,'CAMAGUI DATA UNIFICADA'!$C$1:$T$1,0)),"")</f>
        <v>0.5</v>
      </c>
      <c r="CZ124" s="60">
        <f t="array" ref="CZ124">IFERROR(INDEX('CAMAGUI DATA UNIFICADA'!$C$2:$T1007,MATCH(1,($A124='CAMAGUI DATA UNIFICADA'!$A$2:$A1007)*($CN$1='CAMAGUI DATA UNIFICADA'!$B$2:$B1007),0),MATCH(CZ$2,'CAMAGUI DATA UNIFICADA'!$C$1:$T$1,0)),"")</f>
        <v>71428.57143</v>
      </c>
      <c r="DA124" s="2">
        <f t="array" ref="DA124">IFERROR(INDEX('CAMAGUI DATA UNIFICADA'!$C$2:$T1007,MATCH(1,($A124='CAMAGUI DATA UNIFICADA'!$A$2:$A1007)*($CN$1='CAMAGUI DATA UNIFICADA'!$B$2:$B1007),0),MATCH(DA$2,'CAMAGUI DATA UNIFICADA'!$C$1:$T$1,0)),"")</f>
        <v>3</v>
      </c>
      <c r="DB124" s="2">
        <f t="array" ref="DB124">IFERROR(INDEX('CAMAGUI DATA UNIFICADA'!$C$2:$T1007,MATCH(1,($A124='CAMAGUI DATA UNIFICADA'!$A$2:$A1007)*($CN$1='CAMAGUI DATA UNIFICADA'!$B$2:$B1007),0),MATCH(DB$2,'CAMAGUI DATA UNIFICADA'!$C$1:$T$1,0)),"")</f>
        <v>24.05</v>
      </c>
      <c r="DC124" s="33">
        <f t="array" ref="DC124">IFERROR(INDEX('CAMAGUI DATA UNIFICADA'!$C$2:$T1007,MATCH(1,($A124='CAMAGUI DATA UNIFICADA'!$A$2:$A1007)*($CN$1='CAMAGUI DATA UNIFICADA'!$B$2:$B1007),0),MATCH(DC$2,'CAMAGUI DATA UNIFICADA'!$C$1:$T$1,0)),"")</f>
        <v>3.1764</v>
      </c>
      <c r="DD124" s="60">
        <f t="array" ref="DD124">IFERROR(INDEX('CAMAGUI DATA UNIFICADA'!$C$2:$T1007,MATCH(1,($A124='CAMAGUI DATA UNIFICADA'!$A$2:$A1007)*($CN$1='CAMAGUI DATA UNIFICADA'!$B$2:$B1007),0),MATCH(DD$2,'CAMAGUI DATA UNIFICADA'!$C$1:$T$1,0)),"")</f>
        <v>473.9596819</v>
      </c>
      <c r="DE124" s="140">
        <f t="array" ref="DE124">IFERROR(INDEX('CAMAGUI DATA UNIFICADA'!$C$2:$T1007,MATCH(1,($A124='CAMAGUI DATA UNIFICADA'!$A$2:$A1007)*($CN$1='CAMAGUI DATA UNIFICADA'!$B$2:$B1007),0),MATCH(DE$2,'CAMAGUI DATA UNIFICADA'!$C$1:$T$1,0)),"")</f>
        <v>-0.260079529</v>
      </c>
      <c r="DF124" s="138" t="str">
        <f t="array" ref="DF124">IFERROR(INDEX('CAMAGUI DATA UNIFICADA'!$C$2:$T1007,MATCH(1,($A124='CAMAGUI DATA UNIFICADA'!$A$2:$A1007)*($DF$1='CAMAGUI DATA UNIFICADA'!$B$2:$B1007),0),MATCH(DF$2,'CAMAGUI DATA UNIFICADA'!$C$1:$T$1,0)),"")</f>
        <v/>
      </c>
      <c r="DG124" s="2" t="str">
        <f t="array" ref="DG124">IFERROR(INDEX('CAMAGUI DATA UNIFICADA'!$C$2:$T1007,MATCH(1,($A124='CAMAGUI DATA UNIFICADA'!$A$2:$A1007)*($DF$1='CAMAGUI DATA UNIFICADA'!$B$2:$B1007),0),MATCH(DG$2,'CAMAGUI DATA UNIFICADA'!$C$1:$T$1,0)),"")</f>
        <v/>
      </c>
      <c r="DH124" s="2" t="str">
        <f t="array" ref="DH124">IFERROR(INDEX('CAMAGUI DATA UNIFICADA'!$C$2:$T1007,MATCH(1,($A124='CAMAGUI DATA UNIFICADA'!$A$2:$A1007)*($DF$1='CAMAGUI DATA UNIFICADA'!$B$2:$B1007),0),MATCH(DH$2,'CAMAGUI DATA UNIFICADA'!$C$1:$T$1,0)),"")</f>
        <v/>
      </c>
      <c r="DI124" s="2" t="str">
        <f t="array" ref="DI124">IFERROR(INDEX('CAMAGUI DATA UNIFICADA'!$C$2:$T1007,MATCH(1,($A124='CAMAGUI DATA UNIFICADA'!$A$2:$A1007)*($DF$1='CAMAGUI DATA UNIFICADA'!$B$2:$B1007),0),MATCH(DI$2,'CAMAGUI DATA UNIFICADA'!$C$1:$T$1,0)),"")</f>
        <v/>
      </c>
      <c r="DJ124" s="139" t="str">
        <f t="array" ref="DJ124">IFERROR(INDEX('CAMAGUI DATA UNIFICADA'!$C$2:$T1007,MATCH(1,($A124='CAMAGUI DATA UNIFICADA'!$A$2:$A1007)*($DF$1='CAMAGUI DATA UNIFICADA'!$B$2:$B1007),0),MATCH(DJ$2,'CAMAGUI DATA UNIFICADA'!$C$1:$T$1,0)),"")</f>
        <v/>
      </c>
      <c r="DK124" s="2" t="str">
        <f t="array" ref="DK124">IFERROR(INDEX('CAMAGUI DATA UNIFICADA'!$C$2:$T1007,MATCH(1,($A124='CAMAGUI DATA UNIFICADA'!$A$2:$A1007)*($DF$1='CAMAGUI DATA UNIFICADA'!$B$2:$B1007),0),MATCH(DK$2,'CAMAGUI DATA UNIFICADA'!$C$1:$T$1,0)),"")</f>
        <v/>
      </c>
      <c r="DL124" s="2" t="str">
        <f t="array" ref="DL124">IFERROR(INDEX('CAMAGUI DATA UNIFICADA'!$C$2:$T1007,MATCH(1,($A124='CAMAGUI DATA UNIFICADA'!$A$2:$A1007)*($DF$1='CAMAGUI DATA UNIFICADA'!$B$2:$B1007),0),MATCH(DL$2,'CAMAGUI DATA UNIFICADA'!$C$1:$T$1,0)),"")</f>
        <v/>
      </c>
      <c r="DM124" s="33" t="str">
        <f t="array" ref="DM124">IFERROR(INDEX('CAMAGUI DATA UNIFICADA'!$C$2:$T1007,MATCH(1,($A124='CAMAGUI DATA UNIFICADA'!$A$2:$A1007)*($DF$1='CAMAGUI DATA UNIFICADA'!$B$2:$B1007),0),MATCH(DM$2,'CAMAGUI DATA UNIFICADA'!$C$1:$T$1,0)),"")</f>
        <v/>
      </c>
      <c r="DN124" s="60" t="str">
        <f t="array" ref="DN124">IFERROR(INDEX('CAMAGUI DATA UNIFICADA'!$C$2:$T1007,MATCH(1,($A124='CAMAGUI DATA UNIFICADA'!$A$2:$A1007)*($DF$1='CAMAGUI DATA UNIFICADA'!$B$2:$B1007),0),MATCH(DN$2,'CAMAGUI DATA UNIFICADA'!$C$1:$T$1,0)),"")</f>
        <v/>
      </c>
      <c r="DO124" s="33" t="str">
        <f t="array" ref="DO124">IFERROR(INDEX('CAMAGUI DATA UNIFICADA'!$C$2:$T1007,MATCH(1,($A124='CAMAGUI DATA UNIFICADA'!$A$2:$A1007)*($DF$1='CAMAGUI DATA UNIFICADA'!$B$2:$B1007),0),MATCH(DO$2,'CAMAGUI DATA UNIFICADA'!$C$1:$T$1,0)),"")</f>
        <v/>
      </c>
      <c r="DP124" s="23" t="str">
        <f t="array" ref="DP124">IFERROR(INDEX('CAMAGUI DATA UNIFICADA'!$C$2:$T1007,MATCH(1,($A124='CAMAGUI DATA UNIFICADA'!$A$2:$A1007)*($DF$1='CAMAGUI DATA UNIFICADA'!$B$2:$B1007),0),MATCH(DP$2,'CAMAGUI DATA UNIFICADA'!$C$1:$T$1,0)),"")</f>
        <v/>
      </c>
      <c r="DQ124" s="23" t="str">
        <f t="array" ref="DQ124">IFERROR(INDEX('CAMAGUI DATA UNIFICADA'!$C$2:$T1007,MATCH(1,($A124='CAMAGUI DATA UNIFICADA'!$A$2:$A1007)*($DF$1='CAMAGUI DATA UNIFICADA'!$B$2:$B1007),0),MATCH(DQ$2,'CAMAGUI DATA UNIFICADA'!$C$1:$T$1,0)),"")</f>
        <v/>
      </c>
      <c r="DR124" s="2" t="str">
        <f t="array" ref="DR124">IFERROR(INDEX('CAMAGUI DATA UNIFICADA'!$C$2:$T1007,MATCH(1,($A124='CAMAGUI DATA UNIFICADA'!$A$2:$A1007)*($DF$1='CAMAGUI DATA UNIFICADA'!$B$2:$B1007),0),MATCH(DR$2,'CAMAGUI DATA UNIFICADA'!$C$1:$T$1,0)),"")</f>
        <v/>
      </c>
      <c r="DS124" s="2" t="str">
        <f t="array" ref="DS124">IFERROR(INDEX('CAMAGUI DATA UNIFICADA'!$C$2:$T1007,MATCH(1,($A124='CAMAGUI DATA UNIFICADA'!$A$2:$A1007)*($DF$1='CAMAGUI DATA UNIFICADA'!$B$2:$B1007),0),MATCH(DS$2,'CAMAGUI DATA UNIFICADA'!$C$1:$T$1,0)),"")</f>
        <v/>
      </c>
      <c r="DT124" s="2" t="str">
        <f t="array" ref="DT124">IFERROR(INDEX('CAMAGUI DATA UNIFICADA'!$C$2:$T1007,MATCH(1,($A124='CAMAGUI DATA UNIFICADA'!$A$2:$A1007)*($DF$1='CAMAGUI DATA UNIFICADA'!$B$2:$B1007),0),MATCH(DT$2,'CAMAGUI DATA UNIFICADA'!$C$1:$T$1,0)),"")</f>
        <v/>
      </c>
      <c r="DU124" s="33" t="str">
        <f t="array" ref="DU124">IFERROR(INDEX('CAMAGUI DATA UNIFICADA'!$C$2:$T1007,MATCH(1,($A124='CAMAGUI DATA UNIFICADA'!$A$2:$A1007)*($DF$1='CAMAGUI DATA UNIFICADA'!$B$2:$B1007),0),MATCH(DU$2,'CAMAGUI DATA UNIFICADA'!$C$1:$T$1,0)),"")</f>
        <v/>
      </c>
      <c r="DV124" s="60" t="str">
        <f t="array" ref="DV124">IFERROR(INDEX('CAMAGUI DATA UNIFICADA'!$C$2:$T1007,MATCH(1,($A124='CAMAGUI DATA UNIFICADA'!$A$2:$A1007)*($DF$1='CAMAGUI DATA UNIFICADA'!$B$2:$B1007),0),MATCH(DV$2,'CAMAGUI DATA UNIFICADA'!$C$1:$T$1,0)),"")</f>
        <v/>
      </c>
      <c r="DW124" s="140" t="str">
        <f t="array" ref="DW124">IFERROR(INDEX('CAMAGUI DATA UNIFICADA'!$C$2:$T1007,MATCH(1,($A124='CAMAGUI DATA UNIFICADA'!$A$2:$A1007)*($DF$1='CAMAGUI DATA UNIFICADA'!$B$2:$B1007),0),MATCH(DW$2,'CAMAGUI DATA UNIFICADA'!$C$1:$T$1,0)),"")</f>
        <v/>
      </c>
      <c r="DX124" s="144" t="str">
        <f t="array" ref="DX124">IFERROR(INDEX('CAMAGUI DATA UNIFICADA'!$C$2:$T1007,MATCH(1,($A124='CAMAGUI DATA UNIFICADA'!$A$2:$A1007)*($DX$1='CAMAGUI DATA UNIFICADA'!$B$2:$B1007),0),MATCH(DX$2,'CAMAGUI DATA UNIFICADA'!$C$1:$T$1,0)),"")</f>
        <v/>
      </c>
      <c r="DY124" s="60" t="str">
        <f t="array" ref="DY124">IFERROR(INDEX('CAMAGUI DATA UNIFICADA'!$C$2:$T1007,MATCH(1,($A124='CAMAGUI DATA UNIFICADA'!$A$2:$A1007)*($DX$1='CAMAGUI DATA UNIFICADA'!$B$2:$B1007),0),MATCH(DY$2,'CAMAGUI DATA UNIFICADA'!$C$1:$T$1,0)),"")</f>
        <v/>
      </c>
      <c r="DZ124" s="60" t="str">
        <f t="array" ref="DZ124">IFERROR(INDEX('CAMAGUI DATA UNIFICADA'!$C$2:$T1007,MATCH(1,($A124='CAMAGUI DATA UNIFICADA'!$A$2:$A1007)*($DX$1='CAMAGUI DATA UNIFICADA'!$B$2:$B1007),0),MATCH(DZ$2,'CAMAGUI DATA UNIFICADA'!$C$1:$T$1,0)),"")</f>
        <v/>
      </c>
      <c r="EA124" s="60" t="str">
        <f t="array" ref="EA124">IFERROR(INDEX('CAMAGUI DATA UNIFICADA'!$C$2:$T1007,MATCH(1,($A124='CAMAGUI DATA UNIFICADA'!$A$2:$A1007)*($DX$1='CAMAGUI DATA UNIFICADA'!$B$2:$B1007),0),MATCH(EA$2,'CAMAGUI DATA UNIFICADA'!$C$1:$T$1,0)),"")</f>
        <v/>
      </c>
      <c r="EB124" s="60" t="str">
        <f t="array" ref="EB124">IFERROR(INDEX('CAMAGUI DATA UNIFICADA'!$C$2:$T1007,MATCH(1,($A124='CAMAGUI DATA UNIFICADA'!$A$2:$A1007)*($DX$1='CAMAGUI DATA UNIFICADA'!$B$2:$B1007),0),MATCH(EB$2,'CAMAGUI DATA UNIFICADA'!$C$1:$T$1,0)),"")</f>
        <v/>
      </c>
      <c r="EC124" s="60" t="str">
        <f t="array" ref="EC124">IFERROR(INDEX('CAMAGUI DATA UNIFICADA'!$C$2:$T1007,MATCH(1,($A124='CAMAGUI DATA UNIFICADA'!$A$2:$A1007)*($DX$1='CAMAGUI DATA UNIFICADA'!$B$2:$B1007),0),MATCH(EC$2,'CAMAGUI DATA UNIFICADA'!$C$1:$T$1,0)),"")</f>
        <v/>
      </c>
      <c r="ED124" s="60" t="str">
        <f t="array" ref="ED124">IFERROR(INDEX('CAMAGUI DATA UNIFICADA'!$C$2:$T1007,MATCH(1,($A124='CAMAGUI DATA UNIFICADA'!$A$2:$A1007)*($DX$1='CAMAGUI DATA UNIFICADA'!$B$2:$B1007),0),MATCH(ED$2,'CAMAGUI DATA UNIFICADA'!$C$1:$T$1,0)),"")</f>
        <v/>
      </c>
      <c r="EE124" s="60" t="str">
        <f t="array" ref="EE124">IFERROR(INDEX('CAMAGUI DATA UNIFICADA'!$C$2:$T1007,MATCH(1,($A124='CAMAGUI DATA UNIFICADA'!$A$2:$A1007)*($DX$1='CAMAGUI DATA UNIFICADA'!$B$2:$B1007),0),MATCH(EE$2,'CAMAGUI DATA UNIFICADA'!$C$1:$T$1,0)),"")</f>
        <v/>
      </c>
      <c r="EF124" s="60" t="str">
        <f t="array" ref="EF124">IFERROR(INDEX('CAMAGUI DATA UNIFICADA'!$C$2:$T1007,MATCH(1,($A124='CAMAGUI DATA UNIFICADA'!$A$2:$A1007)*($DX$1='CAMAGUI DATA UNIFICADA'!$B$2:$B1007),0),MATCH(EF$2,'CAMAGUI DATA UNIFICADA'!$C$1:$T$1,0)),"")</f>
        <v/>
      </c>
      <c r="EG124" s="60" t="str">
        <f t="array" ref="EG124">IFERROR(INDEX('CAMAGUI DATA UNIFICADA'!$C$2:$T1007,MATCH(1,($A124='CAMAGUI DATA UNIFICADA'!$A$2:$A1007)*($DX$1='CAMAGUI DATA UNIFICADA'!$B$2:$B1007),0),MATCH(EG$2,'CAMAGUI DATA UNIFICADA'!$C$1:$T$1,0)),"")</f>
        <v/>
      </c>
      <c r="EH124" s="60" t="str">
        <f t="array" ref="EH124">IFERROR(INDEX('CAMAGUI DATA UNIFICADA'!$C$2:$T1007,MATCH(1,($A124='CAMAGUI DATA UNIFICADA'!$A$2:$A1007)*($DX$1='CAMAGUI DATA UNIFICADA'!$B$2:$B1007),0),MATCH(EH$2,'CAMAGUI DATA UNIFICADA'!$C$1:$T$1,0)),"")</f>
        <v/>
      </c>
      <c r="EI124" s="60" t="str">
        <f t="array" ref="EI124">IFERROR(INDEX('CAMAGUI DATA UNIFICADA'!$C$2:$T1007,MATCH(1,($A124='CAMAGUI DATA UNIFICADA'!$A$2:$A1007)*($DX$1='CAMAGUI DATA UNIFICADA'!$B$2:$B1007),0),MATCH(EI$2,'CAMAGUI DATA UNIFICADA'!$C$1:$T$1,0)),"")</f>
        <v/>
      </c>
      <c r="EJ124" s="60" t="str">
        <f t="array" ref="EJ124">IFERROR(INDEX('CAMAGUI DATA UNIFICADA'!$C$2:$T1007,MATCH(1,($A124='CAMAGUI DATA UNIFICADA'!$A$2:$A1007)*($DX$1='CAMAGUI DATA UNIFICADA'!$B$2:$B1007),0),MATCH(EJ$2,'CAMAGUI DATA UNIFICADA'!$C$1:$T$1,0)),"")</f>
        <v/>
      </c>
      <c r="EK124" s="60" t="str">
        <f t="array" ref="EK124">IFERROR(INDEX('CAMAGUI DATA UNIFICADA'!$C$2:$T1007,MATCH(1,($A124='CAMAGUI DATA UNIFICADA'!$A$2:$A1007)*($DX$1='CAMAGUI DATA UNIFICADA'!$B$2:$B1007),0),MATCH(EK$2,'CAMAGUI DATA UNIFICADA'!$C$1:$T$1,0)),"")</f>
        <v/>
      </c>
      <c r="EL124" s="60" t="str">
        <f t="array" ref="EL124">IFERROR(INDEX('CAMAGUI DATA UNIFICADA'!$C$2:$T1007,MATCH(1,($A124='CAMAGUI DATA UNIFICADA'!$A$2:$A1007)*($DX$1='CAMAGUI DATA UNIFICADA'!$B$2:$B1007),0),MATCH(EL$2,'CAMAGUI DATA UNIFICADA'!$C$1:$T$1,0)),"")</f>
        <v/>
      </c>
      <c r="EM124" s="60" t="str">
        <f t="array" ref="EM124">IFERROR(INDEX('CAMAGUI DATA UNIFICADA'!$C$2:$T1007,MATCH(1,($A124='CAMAGUI DATA UNIFICADA'!$A$2:$A1007)*($DX$1='CAMAGUI DATA UNIFICADA'!$B$2:$B1007),0),MATCH(EM$2,'CAMAGUI DATA UNIFICADA'!$C$1:$T$1,0)),"")</f>
        <v/>
      </c>
      <c r="EN124" s="60" t="str">
        <f t="array" ref="EN124">IFERROR(INDEX('CAMAGUI DATA UNIFICADA'!$C$2:$T1007,MATCH(1,($A124='CAMAGUI DATA UNIFICADA'!$A$2:$A1007)*($DX$1='CAMAGUI DATA UNIFICADA'!$B$2:$B1007),0),MATCH(EN$2,'CAMAGUI DATA UNIFICADA'!$C$1:$T$1,0)),"")</f>
        <v/>
      </c>
      <c r="EO124" s="140" t="str">
        <f t="array" ref="EO124">IFERROR(INDEX('CAMAGUI DATA UNIFICADA'!$C$2:$T1007,MATCH(1,($A124='CAMAGUI DATA UNIFICADA'!$A$2:$A1007)*($DX$1='CAMAGUI DATA UNIFICADA'!$B$2:$B1007),0),MATCH(EO$2,'CAMAGUI DATA UNIFICADA'!$C$1:$T$1,0)),"")</f>
        <v/>
      </c>
    </row>
    <row r="125">
      <c r="A125" s="137">
        <v>45803.0</v>
      </c>
      <c r="B125" s="138" t="str">
        <f t="array" ref="B125">IFERROR(INDEX('CAMAGUI DATA UNIFICADA'!$C$2:$T1007,MATCH(1,($A125='CAMAGUI DATA UNIFICADA'!$A$2:$A1007)*($B$1='CAMAGUI DATA UNIFICADA'!$B$2:$B1007),0),MATCH(B$2,'CAMAGUI DATA UNIFICADA'!$C$1:$T$1,0)),"")</f>
        <v>CA1070525</v>
      </c>
      <c r="C125" s="2">
        <f t="array" ref="C125">IFERROR(INDEX('CAMAGUI DATA UNIFICADA'!$C$2:$T1007,MATCH(1,($A125='CAMAGUI DATA UNIFICADA'!$A$2:$A1007)*($B$1='CAMAGUI DATA UNIFICADA'!$B$2:$B1007),0),MATCH(C$2,'CAMAGUI DATA UNIFICADA'!$C$1:$T$1,0)),"")</f>
        <v>400</v>
      </c>
      <c r="D125" s="2">
        <f t="array" ref="D125">IFERROR(INDEX('CAMAGUI DATA UNIFICADA'!$C$2:$T1007,MATCH(1,($A125='CAMAGUI DATA UNIFICADA'!$A$2:$A1007)*($B$1='CAMAGUI DATA UNIFICADA'!$B$2:$B1007),0),MATCH(D$2,'CAMAGUI DATA UNIFICADA'!$C$1:$T$1,0)),"")</f>
        <v>2625</v>
      </c>
      <c r="E125" s="2" t="str">
        <f t="array" ref="E125">IFERROR(INDEX('CAMAGUI DATA UNIFICADA'!$C$2:$T1007,MATCH(1,($A125='CAMAGUI DATA UNIFICADA'!$A$2:$A1007)*($B$1='CAMAGUI DATA UNIFICADA'!$B$2:$B1007),0),MATCH(E$2,'CAMAGUI DATA UNIFICADA'!$C$1:$T$1,0)),"")</f>
        <v>SKR MAST E AD</v>
      </c>
      <c r="F125" s="139">
        <f t="array" ref="F125">IFERROR(INDEX('CAMAGUI DATA UNIFICADA'!$C$2:$T1007,MATCH(1,($A125='CAMAGUI DATA UNIFICADA'!$A$2:$A1007)*($B$1='CAMAGUI DATA UNIFICADA'!$B$2:$B1007),0),MATCH(F$2,'CAMAGUI DATA UNIFICADA'!$C$1:$T$1,0)),"")</f>
        <v>2686.95</v>
      </c>
      <c r="G125" s="2">
        <f t="array" ref="G125">IFERROR(INDEX('CAMAGUI DATA UNIFICADA'!$C$2:$T1007,MATCH(1,($A125='CAMAGUI DATA UNIFICADA'!$A$2:$A1007)*($B$1='CAMAGUI DATA UNIFICADA'!$B$2:$B1007),0),MATCH(G$2,'CAMAGUI DATA UNIFICADA'!$C$1:$T$1,0)),"")</f>
        <v>7.35</v>
      </c>
      <c r="H125" s="2">
        <f t="array" ref="H125">IFERROR(INDEX('CAMAGUI DATA UNIFICADA'!$C$2:$T1007,MATCH(1,($A125='CAMAGUI DATA UNIFICADA'!$A$2:$A1007)*($B$1='CAMAGUI DATA UNIFICADA'!$B$2:$B1007),0),MATCH(H$2,'CAMAGUI DATA UNIFICADA'!$C$1:$T$1,0)),"")</f>
        <v>2.76</v>
      </c>
      <c r="I125" s="33">
        <f t="array" ref="I125">IFERROR(INDEX('CAMAGUI DATA UNIFICADA'!$C$2:$T1007,MATCH(1,($A125='CAMAGUI DATA UNIFICADA'!$A$2:$A1007)*($B$1='CAMAGUI DATA UNIFICADA'!$B$2:$B1007),0),MATCH(I$2,'CAMAGUI DATA UNIFICADA'!$C$1:$T$1,0)),"")</f>
        <v>6.1296</v>
      </c>
      <c r="J125" s="60">
        <f t="array" ref="J125">IFERROR(INDEX('CAMAGUI DATA UNIFICADA'!$C$2:$T1007,MATCH(1,($A125='CAMAGUI DATA UNIFICADA'!$A$2:$A1007)*($B$1='CAMAGUI DATA UNIFICADA'!$B$2:$B1007),0),MATCH(J$2,'CAMAGUI DATA UNIFICADA'!$C$1:$T$1,0)),"")</f>
        <v>887851.8779</v>
      </c>
      <c r="K125" s="33">
        <f t="array" ref="K125">IFERROR(INDEX('CAMAGUI DATA UNIFICADA'!$C$2:$T1007,MATCH(1,($A125='CAMAGUI DATA UNIFICADA'!$A$2:$A1007)*($B$1='CAMAGUI DATA UNIFICADA'!$B$2:$B1007),0),MATCH(K$2,'CAMAGUI DATA UNIFICADA'!$C$1:$T$1,0)),"")</f>
        <v>1.219342252</v>
      </c>
      <c r="L125" s="23">
        <f t="array" ref="L125">IFERROR(INDEX('CAMAGUI DATA UNIFICADA'!$C$2:$T1007,MATCH(1,($A125='CAMAGUI DATA UNIFICADA'!$A$2:$A1007)*($B$1='CAMAGUI DATA UNIFICADA'!$B$2:$B1007),0),MATCH(L$2,'CAMAGUI DATA UNIFICADA'!$C$1:$T$1,0)),"")</f>
        <v>0.7398765649</v>
      </c>
      <c r="M125" s="23">
        <f t="array" ref="M125">IFERROR(INDEX('CAMAGUI DATA UNIFICADA'!$C$2:$T1007,MATCH(1,($A125='CAMAGUI DATA UNIFICADA'!$A$2:$A1007)*($B$1='CAMAGUI DATA UNIFICADA'!$B$2:$B1007),0),MATCH(M$2,'CAMAGUI DATA UNIFICADA'!$C$1:$T$1,0)),"")</f>
        <v>0.65</v>
      </c>
      <c r="N125" s="60">
        <f t="array" ref="N125">IFERROR(INDEX('CAMAGUI DATA UNIFICADA'!$C$2:$T1007,MATCH(1,($A125='CAMAGUI DATA UNIFICADA'!$A$2:$A1007)*($B$1='CAMAGUI DATA UNIFICADA'!$B$2:$B1007),0),MATCH(N$2,'CAMAGUI DATA UNIFICADA'!$C$1:$T$1,0)),"")</f>
        <v>95238.09524</v>
      </c>
      <c r="O125" s="2">
        <f t="array" ref="O125">IFERROR(INDEX('CAMAGUI DATA UNIFICADA'!$C$2:$T1007,MATCH(1,($A125='CAMAGUI DATA UNIFICADA'!$A$2:$A1007)*($B$1='CAMAGUI DATA UNIFICADA'!$B$2:$B1007),0),MATCH(O$2,'CAMAGUI DATA UNIFICADA'!$C$1:$T$1,0)),"")</f>
        <v>3</v>
      </c>
      <c r="P125" s="2">
        <f t="array" ref="P125">IFERROR(INDEX('CAMAGUI DATA UNIFICADA'!$C$2:$T1007,MATCH(1,($A125='CAMAGUI DATA UNIFICADA'!$A$2:$A1007)*($B$1='CAMAGUI DATA UNIFICADA'!$B$2:$B1007),0),MATCH(P$2,'CAMAGUI DATA UNIFICADA'!$C$1:$T$1,0)),"")</f>
        <v>10.35</v>
      </c>
      <c r="Q125" s="33">
        <f t="array" ref="Q125">IFERROR(INDEX('CAMAGUI DATA UNIFICADA'!$C$2:$T1007,MATCH(1,($A125='CAMAGUI DATA UNIFICADA'!$A$2:$A1007)*($B$1='CAMAGUI DATA UNIFICADA'!$B$2:$B1007),0),MATCH(Q$2,'CAMAGUI DATA UNIFICADA'!$C$1:$T$1,0)),"")</f>
        <v>4.7604</v>
      </c>
      <c r="R125" s="60">
        <f t="array" ref="R125">IFERROR(INDEX('CAMAGUI DATA UNIFICADA'!$C$2:$T1007,MATCH(1,($A125='CAMAGUI DATA UNIFICADA'!$A$2:$A1007)*($B$1='CAMAGUI DATA UNIFICADA'!$B$2:$B1007),0),MATCH(R$2,'CAMAGUI DATA UNIFICADA'!$C$1:$T$1,0)),"")</f>
        <v>429.056162</v>
      </c>
      <c r="S125" s="140">
        <f t="array" ref="S125">IFERROR(INDEX('CAMAGUI DATA UNIFICADA'!$C$2:$T1007,MATCH(1,($A125='CAMAGUI DATA UNIFICADA'!$A$2:$A1007)*($B$1='CAMAGUI DATA UNIFICADA'!$B$2:$B1007),0),MATCH(S$2,'CAMAGUI DATA UNIFICADA'!$C$1:$T$1,0)),"")</f>
        <v>7.264040494</v>
      </c>
      <c r="T125" s="138" t="str">
        <f t="array" ref="T125">IFERROR(INDEX('CAMAGUI DATA UNIFICADA'!$C$2:$T1007,MATCH(1,($A125='CAMAGUI DATA UNIFICADA'!$A$2:$A1007)*($T$1='CAMAGUI DATA UNIFICADA'!$B$2:$B1007),0),MATCH(T$2,'CAMAGUI DATA UNIFICADA'!$C$1:$T$1,0)),"")</f>
        <v>CA2050525</v>
      </c>
      <c r="U125" s="2">
        <f t="array" ref="U125">IFERROR(INDEX('CAMAGUI DATA UNIFICADA'!$C$2:$T1007,MATCH(1,($A125='CAMAGUI DATA UNIFICADA'!$A$2:$A1007)*($T$1='CAMAGUI DATA UNIFICADA'!$B$2:$B1007),0),MATCH(U$2,'CAMAGUI DATA UNIFICADA'!$C$1:$T$1,0)),"")</f>
        <v>150</v>
      </c>
      <c r="V125" s="2">
        <f t="array" ref="V125">IFERROR(INDEX('CAMAGUI DATA UNIFICADA'!$C$2:$T1007,MATCH(1,($A125='CAMAGUI DATA UNIFICADA'!$A$2:$A1007)*($T$1='CAMAGUI DATA UNIFICADA'!$B$2:$B1007),0),MATCH(V$2,'CAMAGUI DATA UNIFICADA'!$C$1:$T$1,0)),"")</f>
        <v>325</v>
      </c>
      <c r="W125" s="2" t="str">
        <f t="array" ref="W125">IFERROR(INDEX('CAMAGUI DATA UNIFICADA'!$C$2:$T1007,MATCH(1,($A125='CAMAGUI DATA UNIFICADA'!$A$2:$A1007)*($T$1='CAMAGUI DATA UNIFICADA'!$B$2:$B1007),0),MATCH(W$2,'CAMAGUI DATA UNIFICADA'!$C$1:$T$1,0)),"")</f>
        <v>SKR MAST E AD</v>
      </c>
      <c r="X125" s="139">
        <f t="array" ref="X125">IFERROR(INDEX('CAMAGUI DATA UNIFICADA'!$C$2:$T1007,MATCH(1,($A125='CAMAGUI DATA UNIFICADA'!$A$2:$A1007)*($T$1='CAMAGUI DATA UNIFICADA'!$B$2:$B1007),0),MATCH(X$2,'CAMAGUI DATA UNIFICADA'!$C$1:$T$1,0)),"")</f>
        <v>332.67</v>
      </c>
      <c r="Y125" s="2">
        <f t="array" ref="Y125">IFERROR(INDEX('CAMAGUI DATA UNIFICADA'!$C$2:$T1007,MATCH(1,($A125='CAMAGUI DATA UNIFICADA'!$A$2:$A1007)*($T$1='CAMAGUI DATA UNIFICADA'!$B$2:$B1007),0),MATCH(Y$2,'CAMAGUI DATA UNIFICADA'!$C$1:$T$1,0)),"")</f>
        <v>6.95</v>
      </c>
      <c r="Z125" s="2">
        <f t="array" ref="Z125">IFERROR(INDEX('CAMAGUI DATA UNIFICADA'!$C$2:$T1007,MATCH(1,($A125='CAMAGUI DATA UNIFICADA'!$A$2:$A1007)*($T$1='CAMAGUI DATA UNIFICADA'!$B$2:$B1007),0),MATCH(Z$2,'CAMAGUI DATA UNIFICADA'!$C$1:$T$1,0)),"")</f>
        <v>0</v>
      </c>
      <c r="AA125" s="2">
        <f t="array" ref="AA125">IFERROR(INDEX('CAMAGUI DATA UNIFICADA'!$C$2:$T1007,MATCH(1,($A125='CAMAGUI DATA UNIFICADA'!$A$2:$A1007)*($T$1='CAMAGUI DATA UNIFICADA'!$B$2:$B1007),0),MATCH(AA$2,'CAMAGUI DATA UNIFICADA'!$C$1:$T$1,0)),"")</f>
        <v>6.3294</v>
      </c>
      <c r="AB125" s="60">
        <f t="array" ref="AB125">IFERROR(INDEX('CAMAGUI DATA UNIFICADA'!$C$2:$T1007,MATCH(1,($A125='CAMAGUI DATA UNIFICADA'!$A$2:$A1007)*($T$1='CAMAGUI DATA UNIFICADA'!$B$2:$B1007),0),MATCH(AB$2,'CAMAGUI DATA UNIFICADA'!$C$1:$T$1,0)),"")</f>
        <v>340991.7814</v>
      </c>
      <c r="AC125" s="33" t="str">
        <f t="array" ref="AC125">IFERROR(INDEX('CAMAGUI DATA UNIFICADA'!$C$2:$T1007,MATCH(1,($A125='CAMAGUI DATA UNIFICADA'!$A$2:$A1007)*($T$1='CAMAGUI DATA UNIFICADA'!$B$2:$B1007),0),MATCH(AC$2,'CAMAGUI DATA UNIFICADA'!$C$1:$T$1,0)),"")</f>
        <v/>
      </c>
      <c r="AD125" s="23">
        <f t="array" ref="AD125">IFERROR(INDEX('CAMAGUI DATA UNIFICADA'!$C$2:$T1007,MATCH(1,($A125='CAMAGUI DATA UNIFICADA'!$A$2:$A1007)*($T$1='CAMAGUI DATA UNIFICADA'!$B$2:$B1007),0),MATCH(AD$2,'CAMAGUI DATA UNIFICADA'!$C$1:$T$1,0)),"")</f>
        <v>0.6819835628</v>
      </c>
      <c r="AE125" s="23">
        <f t="array" ref="AE125">IFERROR(INDEX('CAMAGUI DATA UNIFICADA'!$C$2:$T1007,MATCH(1,($A125='CAMAGUI DATA UNIFICADA'!$A$2:$A1007)*($T$1='CAMAGUI DATA UNIFICADA'!$B$2:$B1007),0),MATCH(AE$2,'CAMAGUI DATA UNIFICADA'!$C$1:$T$1,0)),"")</f>
        <v>0.85</v>
      </c>
      <c r="AF125" s="60">
        <f t="array" ref="AF125">IFERROR(INDEX('CAMAGUI DATA UNIFICADA'!$C$2:$T1007,MATCH(1,($A125='CAMAGUI DATA UNIFICADA'!$A$2:$A1007)*($T$1='CAMAGUI DATA UNIFICADA'!$B$2:$B1007),0),MATCH(AF$2,'CAMAGUI DATA UNIFICADA'!$C$1:$T$1,0)),"")</f>
        <v>70833.33333</v>
      </c>
      <c r="AG125" s="2">
        <f t="array" ref="AG125">IFERROR(INDEX('CAMAGUI DATA UNIFICADA'!$C$2:$T1007,MATCH(1,($A125='CAMAGUI DATA UNIFICADA'!$A$2:$A1007)*($T$1='CAMAGUI DATA UNIFICADA'!$B$2:$B1007),0),MATCH(AG$2,'CAMAGUI DATA UNIFICADA'!$C$1:$T$1,0)),"")</f>
        <v>3</v>
      </c>
      <c r="AH125" s="2">
        <f t="array" ref="AH125">IFERROR(INDEX('CAMAGUI DATA UNIFICADA'!$C$2:$T1007,MATCH(1,($A125='CAMAGUI DATA UNIFICADA'!$A$2:$A1007)*($T$1='CAMAGUI DATA UNIFICADA'!$B$2:$B1007),0),MATCH(AH$2,'CAMAGUI DATA UNIFICADA'!$C$1:$T$1,0)),"")</f>
        <v>9.95</v>
      </c>
      <c r="AI125" s="33">
        <f t="array" ref="AI125">IFERROR(INDEX('CAMAGUI DATA UNIFICADA'!$C$2:$T1007,MATCH(1,($A125='CAMAGUI DATA UNIFICADA'!$A$2:$A1007)*($T$1='CAMAGUI DATA UNIFICADA'!$B$2:$B1007),0),MATCH(AI$2,'CAMAGUI DATA UNIFICADA'!$C$1:$T$1,0)),"")</f>
        <v>5.0304</v>
      </c>
      <c r="AJ125" s="60">
        <f t="array" ref="AJ125">IFERROR(INDEX('CAMAGUI DATA UNIFICADA'!$C$2:$T1007,MATCH(1,($A125='CAMAGUI DATA UNIFICADA'!$A$2:$A1007)*($T$1='CAMAGUI DATA UNIFICADA'!$B$2:$B1007),0),MATCH(AJ$2,'CAMAGUI DATA UNIFICADA'!$C$1:$T$1,0)),"")</f>
        <v>235.7935993</v>
      </c>
      <c r="AK125" s="140">
        <f t="array" ref="AK125">IFERROR(INDEX('CAMAGUI DATA UNIFICADA'!$C$2:$T1007,MATCH(1,($A125='CAMAGUI DATA UNIFICADA'!$A$2:$A1007)*($T$1='CAMAGUI DATA UNIFICADA'!$B$2:$B1007),0),MATCH(AK$2,'CAMAGUI DATA UNIFICADA'!$C$1:$T$1,0)),"")</f>
        <v>21.44839983</v>
      </c>
      <c r="AL125" s="138" t="str">
        <f t="array" ref="AL125">IFERROR(INDEX('CAMAGUI DATA UNIFICADA'!$C$2:$T1007,MATCH(1,($A125='CAMAGUI DATA UNIFICADA'!$A$2:$A1007)*($AL$1='CAMAGUI DATA UNIFICADA'!$B$2:$B1007),0),MATCH(AL$2,'CAMAGUI DATA UNIFICADA'!$C$1:$T$1,0)),"")</f>
        <v>CA3070525</v>
      </c>
      <c r="AM125" s="2">
        <f t="array" ref="AM125">IFERROR(INDEX('CAMAGUI DATA UNIFICADA'!$C$2:$T1007,MATCH(1,($A125='CAMAGUI DATA UNIFICADA'!$A$2:$A1007)*($AL$1='CAMAGUI DATA UNIFICADA'!$B$2:$B1007),0),MATCH(AM$2,'CAMAGUI DATA UNIFICADA'!$C$1:$T$1,0)),"")</f>
        <v>350</v>
      </c>
      <c r="AN125" s="2">
        <f t="array" ref="AN125">IFERROR(INDEX('CAMAGUI DATA UNIFICADA'!$C$2:$T1007,MATCH(1,($A125='CAMAGUI DATA UNIFICADA'!$A$2:$A1007)*($AL$1='CAMAGUI DATA UNIFICADA'!$B$2:$B1007),0),MATCH(AN$2,'CAMAGUI DATA UNIFICADA'!$C$1:$T$1,0)),"")</f>
        <v>2100</v>
      </c>
      <c r="AO125" s="2" t="str">
        <f t="array" ref="AO125">IFERROR(INDEX('CAMAGUI DATA UNIFICADA'!$C$2:$T1007,MATCH(1,($A125='CAMAGUI DATA UNIFICADA'!$A$2:$A1007)*($AL$1='CAMAGUI DATA UNIFICADA'!$B$2:$B1007),0),MATCH(AO$2,'CAMAGUI DATA UNIFICADA'!$C$1:$T$1,0)),"")</f>
        <v>SKR MAST E AD</v>
      </c>
      <c r="AP125" s="139">
        <f t="array" ref="AP125">IFERROR(INDEX('CAMAGUI DATA UNIFICADA'!$C$2:$T1007,MATCH(1,($A125='CAMAGUI DATA UNIFICADA'!$A$2:$A1007)*($AL$1='CAMAGUI DATA UNIFICADA'!$B$2:$B1007),0),MATCH(AP$2,'CAMAGUI DATA UNIFICADA'!$C$1:$T$1,0)),"")</f>
        <v>2149.56</v>
      </c>
      <c r="AQ125" s="2">
        <f t="array" ref="AQ125">IFERROR(INDEX('CAMAGUI DATA UNIFICADA'!$C$2:$T1007,MATCH(1,($A125='CAMAGUI DATA UNIFICADA'!$A$2:$A1007)*($AL$1='CAMAGUI DATA UNIFICADA'!$B$2:$B1007),0),MATCH(AQ$2,'CAMAGUI DATA UNIFICADA'!$C$1:$T$1,0)),"")</f>
        <v>6.3</v>
      </c>
      <c r="AR125" s="2">
        <f t="array" ref="AR125">IFERROR(INDEX('CAMAGUI DATA UNIFICADA'!$C$2:$T1007,MATCH(1,($A125='CAMAGUI DATA UNIFICADA'!$A$2:$A1007)*($AL$1='CAMAGUI DATA UNIFICADA'!$B$2:$B1007),0),MATCH(AR$2,'CAMAGUI DATA UNIFICADA'!$C$1:$T$1,0)),"")</f>
        <v>2.3</v>
      </c>
      <c r="AS125" s="33">
        <f t="array" ref="AS125">IFERROR(INDEX('CAMAGUI DATA UNIFICADA'!$C$2:$T1007,MATCH(1,($A125='CAMAGUI DATA UNIFICADA'!$A$2:$A1007)*($AL$1='CAMAGUI DATA UNIFICADA'!$B$2:$B1007),0),MATCH(AS$2,'CAMAGUI DATA UNIFICADA'!$C$1:$T$1,0)),"")</f>
        <v>6.7116</v>
      </c>
      <c r="AT125" s="60">
        <f t="array" ref="AT125">IFERROR(INDEX('CAMAGUI DATA UNIFICADA'!$C$2:$T1007,MATCH(1,($A125='CAMAGUI DATA UNIFICADA'!$A$2:$A1007)*($AL$1='CAMAGUI DATA UNIFICADA'!$B$2:$B1007),0),MATCH(AT$2,'CAMAGUI DATA UNIFICADA'!$C$1:$T$1,0)),"")</f>
        <v>827754.2696</v>
      </c>
      <c r="AU125" s="33">
        <f t="array" ref="AU125">IFERROR(INDEX('CAMAGUI DATA UNIFICADA'!$C$2:$T1007,MATCH(1,($A125='CAMAGUI DATA UNIFICADA'!$A$2:$A1007)*($AL$1='CAMAGUI DATA UNIFICADA'!$B$2:$B1007),0),MATCH(AU$2,'CAMAGUI DATA UNIFICADA'!$C$1:$T$1,0)),"")</f>
        <v>1.449275362</v>
      </c>
      <c r="AV125" s="23">
        <f t="array" ref="AV125">IFERROR(INDEX('CAMAGUI DATA UNIFICADA'!$C$2:$T1007,MATCH(1,($A125='CAMAGUI DATA UNIFICADA'!$A$2:$A1007)*($AL$1='CAMAGUI DATA UNIFICADA'!$B$2:$B1007),0),MATCH(AV$2,'CAMAGUI DATA UNIFICADA'!$C$1:$T$1,0)),"")</f>
        <v>0.8277542696</v>
      </c>
      <c r="AW125" s="23">
        <f t="array" ref="AW125">IFERROR(INDEX('CAMAGUI DATA UNIFICADA'!$C$2:$T1007,MATCH(1,($A125='CAMAGUI DATA UNIFICADA'!$A$2:$A1007)*($AL$1='CAMAGUI DATA UNIFICADA'!$B$2:$B1007),0),MATCH(AW$2,'CAMAGUI DATA UNIFICADA'!$C$1:$T$1,0)),"")</f>
        <v>0.63</v>
      </c>
      <c r="AX125" s="60">
        <f t="array" ref="AX125">IFERROR(INDEX('CAMAGUI DATA UNIFICADA'!$C$2:$T1007,MATCH(1,($A125='CAMAGUI DATA UNIFICADA'!$A$2:$A1007)*($AL$1='CAMAGUI DATA UNIFICADA'!$B$2:$B1007),0),MATCH(AX$2,'CAMAGUI DATA UNIFICADA'!$C$1:$T$1,0)),"")</f>
        <v>90000</v>
      </c>
      <c r="AY125" s="2">
        <f t="array" ref="AY125">IFERROR(INDEX('CAMAGUI DATA UNIFICADA'!$C$2:$T1007,MATCH(1,($A125='CAMAGUI DATA UNIFICADA'!$A$2:$A1007)*($AL$1='CAMAGUI DATA UNIFICADA'!$B$2:$B1007),0),MATCH(AY$2,'CAMAGUI DATA UNIFICADA'!$C$1:$T$1,0)),"")</f>
        <v>3.5</v>
      </c>
      <c r="AZ125" s="2">
        <f t="array" ref="AZ125">IFERROR(INDEX('CAMAGUI DATA UNIFICADA'!$C$2:$T1007,MATCH(1,($A125='CAMAGUI DATA UNIFICADA'!$A$2:$A1007)*($AL$1='CAMAGUI DATA UNIFICADA'!$B$2:$B1007),0),MATCH(AZ$2,'CAMAGUI DATA UNIFICADA'!$C$1:$T$1,0)),"")</f>
        <v>9.8</v>
      </c>
      <c r="BA125" s="33">
        <f t="array" ref="BA125">IFERROR(INDEX('CAMAGUI DATA UNIFICADA'!$C$2:$T1007,MATCH(1,($A125='CAMAGUI DATA UNIFICADA'!$A$2:$A1007)*($AL$1='CAMAGUI DATA UNIFICADA'!$B$2:$B1007),0),MATCH(BA$2,'CAMAGUI DATA UNIFICADA'!$C$1:$T$1,0)),"")</f>
        <v>5.0736</v>
      </c>
      <c r="BB125" s="60">
        <f t="array" ref="BB125">IFERROR(INDEX('CAMAGUI DATA UNIFICADA'!$C$2:$T1007,MATCH(1,($A125='CAMAGUI DATA UNIFICADA'!$A$2:$A1007)*($AL$1='CAMAGUI DATA UNIFICADA'!$B$2:$B1007),0),MATCH(BB$2,'CAMAGUI DATA UNIFICADA'!$C$1:$T$1,0)),"")</f>
        <v>354.827081</v>
      </c>
      <c r="BC125" s="140">
        <f t="array" ref="BC125">IFERROR(INDEX('CAMAGUI DATA UNIFICADA'!$C$2:$T1007,MATCH(1,($A125='CAMAGUI DATA UNIFICADA'!$A$2:$A1007)*($AL$1='CAMAGUI DATA UNIFICADA'!$B$2:$B1007),0),MATCH(BC$2,'CAMAGUI DATA UNIFICADA'!$C$1:$T$1,0)),"")</f>
        <v>1.20677024</v>
      </c>
      <c r="BD125" s="138" t="str">
        <f t="array" ref="BD125">IFERROR(INDEX('CAMAGUI DATA UNIFICADA'!$C$2:$T1007,MATCH(1,($A125='CAMAGUI DATA UNIFICADA'!$A$2:$A1007)*($BD$1='CAMAGUI DATA UNIFICADA'!$B$2:$B1007),0),MATCH(BD$2,'CAMAGUI DATA UNIFICADA'!$C$1:$T$1,0)),"")</f>
        <v>CA4270325</v>
      </c>
      <c r="BE125" s="2">
        <f t="array" ref="BE125">IFERROR(INDEX('CAMAGUI DATA UNIFICADA'!$C$2:$T1007,MATCH(1,($A125='CAMAGUI DATA UNIFICADA'!$A$2:$A1007)*($BD$1='CAMAGUI DATA UNIFICADA'!$B$2:$B1007),0),MATCH(BE$2,'CAMAGUI DATA UNIFICADA'!$C$1:$T$1,0)),"")</f>
        <v>375</v>
      </c>
      <c r="BF125" s="2">
        <f t="array" ref="BF125">IFERROR(INDEX('CAMAGUI DATA UNIFICADA'!$C$2:$T1007,MATCH(1,($A125='CAMAGUI DATA UNIFICADA'!$A$2:$A1007)*($BD$1='CAMAGUI DATA UNIFICADA'!$B$2:$B1007),0),MATCH(BF$2,'CAMAGUI DATA UNIFICADA'!$C$1:$T$1,0)),"")</f>
        <v>2675</v>
      </c>
      <c r="BG125" s="2" t="str">
        <f t="array" ref="BG125">IFERROR(INDEX('CAMAGUI DATA UNIFICADA'!$C$2:$T1007,MATCH(1,($A125='CAMAGUI DATA UNIFICADA'!$A$2:$A1007)*($BD$1='CAMAGUI DATA UNIFICADA'!$B$2:$B1007),0),MATCH(BG$2,'CAMAGUI DATA UNIFICADA'!$C$1:$T$1,0)),"")</f>
        <v>SKR MAST E AD</v>
      </c>
      <c r="BH125" s="139">
        <f t="array" ref="BH125">IFERROR(INDEX('CAMAGUI DATA UNIFICADA'!$C$2:$T1007,MATCH(1,($A125='CAMAGUI DATA UNIFICADA'!$A$2:$A1007)*($BD$1='CAMAGUI DATA UNIFICADA'!$B$2:$B1007),0),MATCH(BH$2,'CAMAGUI DATA UNIFICADA'!$C$1:$T$1,0)),"")</f>
        <v>2738.13</v>
      </c>
      <c r="BI125" s="2">
        <f t="array" ref="BI125">IFERROR(INDEX('CAMAGUI DATA UNIFICADA'!$C$2:$T1007,MATCH(1,($A125='CAMAGUI DATA UNIFICADA'!$A$2:$A1007)*($BD$1='CAMAGUI DATA UNIFICADA'!$B$2:$B1007),0),MATCH(BI$2,'CAMAGUI DATA UNIFICADA'!$C$1:$T$1,0)),"")</f>
        <v>26.15</v>
      </c>
      <c r="BJ125" s="2">
        <f t="array" ref="BJ125">IFERROR(INDEX('CAMAGUI DATA UNIFICADA'!$C$2:$T1007,MATCH(1,($A125='CAMAGUI DATA UNIFICADA'!$A$2:$A1007)*($BD$1='CAMAGUI DATA UNIFICADA'!$B$2:$B1007),0),MATCH(BJ$2,'CAMAGUI DATA UNIFICADA'!$C$1:$T$1,0)),"")</f>
        <v>4.09</v>
      </c>
      <c r="BK125" s="33">
        <f t="array" ref="BK125">IFERROR(INDEX('CAMAGUI DATA UNIFICADA'!$C$2:$T1007,MATCH(1,($A125='CAMAGUI DATA UNIFICADA'!$A$2:$A1007)*($BD$1='CAMAGUI DATA UNIFICADA'!$B$2:$B1007),0),MATCH(BK$2,'CAMAGUI DATA UNIFICADA'!$C$1:$T$1,0)),"")</f>
        <v>3.0576</v>
      </c>
      <c r="BL125" s="60">
        <f t="array" ref="BL125">IFERROR(INDEX('CAMAGUI DATA UNIFICADA'!$C$2:$T1007,MATCH(1,($A125='CAMAGUI DATA UNIFICADA'!$A$2:$A1007)*($BD$1='CAMAGUI DATA UNIFICADA'!$B$2:$B1007),0),MATCH(BL$2,'CAMAGUI DATA UNIFICADA'!$C$1:$T$1,0)),"")</f>
        <v>469006.5466</v>
      </c>
      <c r="BM125" s="33">
        <f t="array" ref="BM125">IFERROR(INDEX('CAMAGUI DATA UNIFICADA'!$C$2:$T1007,MATCH(1,($A125='CAMAGUI DATA UNIFICADA'!$A$2:$A1007)*($BD$1='CAMAGUI DATA UNIFICADA'!$B$2:$B1007),0),MATCH(BM$2,'CAMAGUI DATA UNIFICADA'!$C$1:$T$1,0)),"")</f>
        <v>1.362571312</v>
      </c>
      <c r="BN125" s="23">
        <f t="array" ref="BN125">IFERROR(INDEX('CAMAGUI DATA UNIFICADA'!$C$2:$T1007,MATCH(1,($A125='CAMAGUI DATA UNIFICADA'!$A$2:$A1007)*($BD$1='CAMAGUI DATA UNIFICADA'!$B$2:$B1007),0),MATCH(BN$2,'CAMAGUI DATA UNIFICADA'!$C$1:$T$1,0)),"")</f>
        <v>0.5862581832</v>
      </c>
      <c r="BO125" s="23">
        <f t="array" ref="BO125">IFERROR(INDEX('CAMAGUI DATA UNIFICADA'!$C$2:$T1007,MATCH(1,($A125='CAMAGUI DATA UNIFICADA'!$A$2:$A1007)*($BD$1='CAMAGUI DATA UNIFICADA'!$B$2:$B1007),0),MATCH(BO$2,'CAMAGUI DATA UNIFICADA'!$C$1:$T$1,0)),"")</f>
        <v>0.6</v>
      </c>
      <c r="BP125" s="60">
        <f t="array" ref="BP125">IFERROR(INDEX('CAMAGUI DATA UNIFICADA'!$C$2:$T1007,MATCH(1,($A125='CAMAGUI DATA UNIFICADA'!$A$2:$A1007)*($BD$1='CAMAGUI DATA UNIFICADA'!$B$2:$B1007),0),MATCH(BP$2,'CAMAGUI DATA UNIFICADA'!$C$1:$T$1,0)),"")</f>
        <v>100000</v>
      </c>
      <c r="BQ125" s="2">
        <f t="array" ref="BQ125">IFERROR(INDEX('CAMAGUI DATA UNIFICADA'!$C$2:$T1007,MATCH(1,($A125='CAMAGUI DATA UNIFICADA'!$A$2:$A1007)*($BD$1='CAMAGUI DATA UNIFICADA'!$B$2:$B1007),0),MATCH(BQ$2,'CAMAGUI DATA UNIFICADA'!$C$1:$T$1,0)),"")</f>
        <v>3</v>
      </c>
      <c r="BR125" s="2">
        <f t="array" ref="BR125">IFERROR(INDEX('CAMAGUI DATA UNIFICADA'!$C$2:$T1007,MATCH(1,($A125='CAMAGUI DATA UNIFICADA'!$A$2:$A1007)*($BD$1='CAMAGUI DATA UNIFICADA'!$B$2:$B1007),0),MATCH(BR$2,'CAMAGUI DATA UNIFICADA'!$C$1:$T$1,0)),"")</f>
        <v>29.15</v>
      </c>
      <c r="BS125" s="33">
        <f t="array" ref="BS125">IFERROR(INDEX('CAMAGUI DATA UNIFICADA'!$C$2:$T1007,MATCH(1,($A125='CAMAGUI DATA UNIFICADA'!$A$2:$A1007)*($BD$1='CAMAGUI DATA UNIFICADA'!$B$2:$B1007),0),MATCH(BS$2,'CAMAGUI DATA UNIFICADA'!$C$1:$T$1,0)),"")</f>
        <v>2.7522</v>
      </c>
      <c r="BT125" s="60">
        <f t="array" ref="BT125">IFERROR(INDEX('CAMAGUI DATA UNIFICADA'!$C$2:$T1007,MATCH(1,($A125='CAMAGUI DATA UNIFICADA'!$A$2:$A1007)*($BD$1='CAMAGUI DATA UNIFICADA'!$B$2:$B1007),0),MATCH(BT$2,'CAMAGUI DATA UNIFICADA'!$C$1:$T$1,0)),"")</f>
        <v>395.9169756</v>
      </c>
      <c r="BU125" s="140">
        <f t="array" ref="BU125">IFERROR(INDEX('CAMAGUI DATA UNIFICADA'!$C$2:$T1007,MATCH(1,($A125='CAMAGUI DATA UNIFICADA'!$A$2:$A1007)*($BD$1='CAMAGUI DATA UNIFICADA'!$B$2:$B1007),0),MATCH(BU$2,'CAMAGUI DATA UNIFICADA'!$C$1:$T$1,0)),"")</f>
        <v>5.229243909</v>
      </c>
      <c r="BV125" s="138" t="str">
        <f t="array" ref="BV125">IFERROR(INDEX('CAMAGUI DATA UNIFICADA'!$C$2:$T1007,MATCH(1,($A125='CAMAGUI DATA UNIFICADA'!$A$2:$A1007)*($BV$1='CAMAGUI DATA UNIFICADA'!$B$2:$B1007),0),MATCH(BV$2,'CAMAGUI DATA UNIFICADA'!$C$1:$T$1,0)),"")</f>
        <v>CA5270325</v>
      </c>
      <c r="BW125" s="2">
        <f t="array" ref="BW125">IFERROR(INDEX('CAMAGUI DATA UNIFICADA'!$C$2:$T1007,MATCH(1,($A125='CAMAGUI DATA UNIFICADA'!$A$2:$A1007)*($BV$1='CAMAGUI DATA UNIFICADA'!$B$2:$B1007),0),MATCH(BW$2,'CAMAGUI DATA UNIFICADA'!$C$1:$T$1,0)),"")</f>
        <v>350</v>
      </c>
      <c r="BX125" s="2">
        <f t="array" ref="BX125">IFERROR(INDEX('CAMAGUI DATA UNIFICADA'!$C$2:$T1007,MATCH(1,($A125='CAMAGUI DATA UNIFICADA'!$A$2:$A1007)*($BV$1='CAMAGUI DATA UNIFICADA'!$B$2:$B1007),0),MATCH(BX$2,'CAMAGUI DATA UNIFICADA'!$C$1:$T$1,0)),"")</f>
        <v>2475</v>
      </c>
      <c r="BY125" s="2" t="str">
        <f t="array" ref="BY125">IFERROR(INDEX('CAMAGUI DATA UNIFICADA'!$C$2:$T1007,MATCH(1,($A125='CAMAGUI DATA UNIFICADA'!$A$2:$A1007)*($BV$1='CAMAGUI DATA UNIFICADA'!$B$2:$B1007),0),MATCH(BY$2,'CAMAGUI DATA UNIFICADA'!$C$1:$T$1,0)),"")</f>
        <v>SKR MAST E AD</v>
      </c>
      <c r="BZ125" s="139">
        <f t="array" ref="BZ125">IFERROR(INDEX('CAMAGUI DATA UNIFICADA'!$C$2:$T1007,MATCH(1,($A125='CAMAGUI DATA UNIFICADA'!$A$2:$A1007)*($BV$1='CAMAGUI DATA UNIFICADA'!$B$2:$B1007),0),MATCH(BZ$2,'CAMAGUI DATA UNIFICADA'!$C$1:$T$1,0)),"")</f>
        <v>2533.41</v>
      </c>
      <c r="CA125" s="2">
        <f t="array" ref="CA125">IFERROR(INDEX('CAMAGUI DATA UNIFICADA'!$C$2:$T1007,MATCH(1,($A125='CAMAGUI DATA UNIFICADA'!$A$2:$A1007)*($BV$1='CAMAGUI DATA UNIFICADA'!$B$2:$B1007),0),MATCH(CA$2,'CAMAGUI DATA UNIFICADA'!$C$1:$T$1,0)),"")</f>
        <v>24.21</v>
      </c>
      <c r="CB125" s="2">
        <f t="array" ref="CB125">IFERROR(INDEX('CAMAGUI DATA UNIFICADA'!$C$2:$T1007,MATCH(1,($A125='CAMAGUI DATA UNIFICADA'!$A$2:$A1007)*($BV$1='CAMAGUI DATA UNIFICADA'!$B$2:$B1007),0),MATCH(CB$2,'CAMAGUI DATA UNIFICADA'!$C$1:$T$1,0)),"")</f>
        <v>2.45</v>
      </c>
      <c r="CC125" s="33">
        <f t="array" ref="CC125">IFERROR(INDEX('CAMAGUI DATA UNIFICADA'!$C$2:$T1007,MATCH(1,($A125='CAMAGUI DATA UNIFICADA'!$A$2:$A1007)*($BV$1='CAMAGUI DATA UNIFICADA'!$B$2:$B1007),0),MATCH(CC$2,'CAMAGUI DATA UNIFICADA'!$C$1:$T$1,0)),"")</f>
        <v>3.16488</v>
      </c>
      <c r="CD125" s="60">
        <f t="array" ref="CD125">IFERROR(INDEX('CAMAGUI DATA UNIFICADA'!$C$2:$T1007,MATCH(1,($A125='CAMAGUI DATA UNIFICADA'!$A$2:$A1007)*($BV$1='CAMAGUI DATA UNIFICADA'!$B$2:$B1007),0),MATCH(CD$2,'CAMAGUI DATA UNIFICADA'!$C$1:$T$1,0)),"")</f>
        <v>456789.3891</v>
      </c>
      <c r="CE125" s="33">
        <f t="array" ref="CE125">IFERROR(INDEX('CAMAGUI DATA UNIFICADA'!$C$2:$T1007,MATCH(1,($A125='CAMAGUI DATA UNIFICADA'!$A$2:$A1007)*($BV$1='CAMAGUI DATA UNIFICADA'!$B$2:$B1007),0),MATCH(CE$2,'CAMAGUI DATA UNIFICADA'!$C$1:$T$1,0)),"")</f>
        <v>2.36166939</v>
      </c>
      <c r="CF125" s="23">
        <f t="array" ref="CF125">IFERROR(INDEX('CAMAGUI DATA UNIFICADA'!$C$2:$T1007,MATCH(1,($A125='CAMAGUI DATA UNIFICADA'!$A$2:$A1007)*($BV$1='CAMAGUI DATA UNIFICADA'!$B$2:$B1007),0),MATCH(CF$2,'CAMAGUI DATA UNIFICADA'!$C$1:$T$1,0)),"")</f>
        <v>0.6300543298</v>
      </c>
      <c r="CG125" s="23">
        <f t="array" ref="CG125">IFERROR(INDEX('CAMAGUI DATA UNIFICADA'!$C$2:$T1007,MATCH(1,($A125='CAMAGUI DATA UNIFICADA'!$A$2:$A1007)*($BV$1='CAMAGUI DATA UNIFICADA'!$B$2:$B1007),0),MATCH(CG$2,'CAMAGUI DATA UNIFICADA'!$C$1:$T$1,0)),"")</f>
        <v>0.59</v>
      </c>
      <c r="CH125" s="60">
        <f t="array" ref="CH125">IFERROR(INDEX('CAMAGUI DATA UNIFICADA'!$C$2:$T1007,MATCH(1,($A125='CAMAGUI DATA UNIFICADA'!$A$2:$A1007)*($BV$1='CAMAGUI DATA UNIFICADA'!$B$2:$B1007),0),MATCH(CH$2,'CAMAGUI DATA UNIFICADA'!$C$1:$T$1,0)),"")</f>
        <v>101845.2381</v>
      </c>
      <c r="CI125" s="2">
        <f t="array" ref="CI125">IFERROR(INDEX('CAMAGUI DATA UNIFICADA'!$C$2:$T1007,MATCH(1,($A125='CAMAGUI DATA UNIFICADA'!$A$2:$A1007)*($BV$1='CAMAGUI DATA UNIFICADA'!$B$2:$B1007),0),MATCH(CI$2,'CAMAGUI DATA UNIFICADA'!$C$1:$T$1,0)),"")</f>
        <v>3</v>
      </c>
      <c r="CJ125" s="2">
        <f t="array" ref="CJ125">IFERROR(INDEX('CAMAGUI DATA UNIFICADA'!$C$2:$T1007,MATCH(1,($A125='CAMAGUI DATA UNIFICADA'!$A$2:$A1007)*($BV$1='CAMAGUI DATA UNIFICADA'!$B$2:$B1007),0),MATCH(CJ$2,'CAMAGUI DATA UNIFICADA'!$C$1:$T$1,0)),"")</f>
        <v>27.21</v>
      </c>
      <c r="CK125" s="33">
        <f t="array" ref="CK125">IFERROR(INDEX('CAMAGUI DATA UNIFICADA'!$C$2:$T1007,MATCH(1,($A125='CAMAGUI DATA UNIFICADA'!$A$2:$A1007)*($BV$1='CAMAGUI DATA UNIFICADA'!$B$2:$B1007),0),MATCH(CK$2,'CAMAGUI DATA UNIFICADA'!$C$1:$T$1,0)),"")</f>
        <v>2.94888</v>
      </c>
      <c r="CL125" s="60">
        <f t="array" ref="CL125">IFERROR(INDEX('CAMAGUI DATA UNIFICADA'!$C$2:$T1007,MATCH(1,($A125='CAMAGUI DATA UNIFICADA'!$A$2:$A1007)*($BV$1='CAMAGUI DATA UNIFICADA'!$B$2:$B1007),0),MATCH(CL$2,'CAMAGUI DATA UNIFICADA'!$C$1:$T$1,0)),"")</f>
        <v>346.4129736</v>
      </c>
      <c r="CM125" s="140">
        <f t="array" ref="CM125">IFERROR(INDEX('CAMAGUI DATA UNIFICADA'!$C$2:$T1007,MATCH(1,($A125='CAMAGUI DATA UNIFICADA'!$A$2:$A1007)*($BV$1='CAMAGUI DATA UNIFICADA'!$B$2:$B1007),0),MATCH(CM$2,'CAMAGUI DATA UNIFICADA'!$C$1:$T$1,0)),"")</f>
        <v>-0.8967565916</v>
      </c>
      <c r="CN125" s="138" t="str">
        <f t="array" ref="CN125">IFERROR(INDEX('CAMAGUI DATA UNIFICADA'!$C$2:$T1007,MATCH(1,($A125='CAMAGUI DATA UNIFICADA'!$A$2:$A1007)*($CN$1='CAMAGUI DATA UNIFICADA'!$B$2:$B1007),0),MATCH(CN$2,'CAMAGUI DATA UNIFICADA'!$C$1:$T$1,0)),"")</f>
        <v>CA6270325</v>
      </c>
      <c r="CO125" s="2">
        <f t="array" ref="CO125">IFERROR(INDEX('CAMAGUI DATA UNIFICADA'!$C$2:$T1007,MATCH(1,($A125='CAMAGUI DATA UNIFICADA'!$A$2:$A1007)*($CN$1='CAMAGUI DATA UNIFICADA'!$B$2:$B1007),0),MATCH(CO$2,'CAMAGUI DATA UNIFICADA'!$C$1:$T$1,0)),"")</f>
        <v>525</v>
      </c>
      <c r="CP125" s="2">
        <f t="array" ref="CP125">IFERROR(INDEX('CAMAGUI DATA UNIFICADA'!$C$2:$T1007,MATCH(1,($A125='CAMAGUI DATA UNIFICADA'!$A$2:$A1007)*($CN$1='CAMAGUI DATA UNIFICADA'!$B$2:$B1007),0),MATCH(CP$2,'CAMAGUI DATA UNIFICADA'!$C$1:$T$1,0)),"")</f>
        <v>3475</v>
      </c>
      <c r="CQ125" s="2" t="str">
        <f t="array" ref="CQ125">IFERROR(INDEX('CAMAGUI DATA UNIFICADA'!$C$2:$T1007,MATCH(1,($A125='CAMAGUI DATA UNIFICADA'!$A$2:$A1007)*($CN$1='CAMAGUI DATA UNIFICADA'!$B$2:$B1007),0),MATCH(CQ$2,'CAMAGUI DATA UNIFICADA'!$C$1:$T$1,0)),"")</f>
        <v>SKR MAST E AD</v>
      </c>
      <c r="CR125" s="139">
        <f t="array" ref="CR125">IFERROR(INDEX('CAMAGUI DATA UNIFICADA'!$C$2:$T1007,MATCH(1,($A125='CAMAGUI DATA UNIFICADA'!$A$2:$A1007)*($CN$1='CAMAGUI DATA UNIFICADA'!$B$2:$B1007),0),MATCH(CR$2,'CAMAGUI DATA UNIFICADA'!$C$1:$T$1,0)),"")</f>
        <v>3557.01</v>
      </c>
      <c r="CS125" s="2">
        <f t="array" ref="CS125">IFERROR(INDEX('CAMAGUI DATA UNIFICADA'!$C$2:$T1007,MATCH(1,($A125='CAMAGUI DATA UNIFICADA'!$A$2:$A1007)*($CN$1='CAMAGUI DATA UNIFICADA'!$B$2:$B1007),0),MATCH(CS$2,'CAMAGUI DATA UNIFICADA'!$C$1:$T$1,0)),"")</f>
        <v>23.15</v>
      </c>
      <c r="CT125" s="2">
        <f t="array" ref="CT125">IFERROR(INDEX('CAMAGUI DATA UNIFICADA'!$C$2:$T1007,MATCH(1,($A125='CAMAGUI DATA UNIFICADA'!$A$2:$A1007)*($CN$1='CAMAGUI DATA UNIFICADA'!$B$2:$B1007),0),MATCH(CT$2,'CAMAGUI DATA UNIFICADA'!$C$1:$T$1,0)),"")</f>
        <v>2.1</v>
      </c>
      <c r="CU125" s="33">
        <f t="array" ref="CU125">IFERROR(INDEX('CAMAGUI DATA UNIFICADA'!$C$2:$T1007,MATCH(1,($A125='CAMAGUI DATA UNIFICADA'!$A$2:$A1007)*($CN$1='CAMAGUI DATA UNIFICADA'!$B$2:$B1007),0),MATCH(CU$2,'CAMAGUI DATA UNIFICADA'!$C$1:$T$1,0)),"")</f>
        <v>3.2634</v>
      </c>
      <c r="CV125" s="60">
        <f t="array" ref="CV125">IFERROR(INDEX('CAMAGUI DATA UNIFICADA'!$C$2:$T1007,MATCH(1,($A125='CAMAGUI DATA UNIFICADA'!$A$2:$A1007)*($CN$1='CAMAGUI DATA UNIFICADA'!$B$2:$B1007),0),MATCH(CV$2,'CAMAGUI DATA UNIFICADA'!$C$1:$T$1,0)),"")</f>
        <v>694925.101</v>
      </c>
      <c r="CW125" s="33">
        <f t="array" ref="CW125">IFERROR(INDEX('CAMAGUI DATA UNIFICADA'!$C$2:$T1007,MATCH(1,($A125='CAMAGUI DATA UNIFICADA'!$A$2:$A1007)*($CN$1='CAMAGUI DATA UNIFICADA'!$B$2:$B1007),0),MATCH(CW$2,'CAMAGUI DATA UNIFICADA'!$C$1:$T$1,0)),"")</f>
        <v>2.406926407</v>
      </c>
      <c r="CX125" s="23">
        <f t="array" ref="CX125">IFERROR(INDEX('CAMAGUI DATA UNIFICADA'!$C$2:$T1007,MATCH(1,($A125='CAMAGUI DATA UNIFICADA'!$A$2:$A1007)*($CN$1='CAMAGUI DATA UNIFICADA'!$B$2:$B1007),0),MATCH(CX$2,'CAMAGUI DATA UNIFICADA'!$C$1:$T$1,0)),"")</f>
        <v>0.5559400808</v>
      </c>
      <c r="CY125" s="23">
        <f t="array" ref="CY125">IFERROR(INDEX('CAMAGUI DATA UNIFICADA'!$C$2:$T1007,MATCH(1,($A125='CAMAGUI DATA UNIFICADA'!$A$2:$A1007)*($CN$1='CAMAGUI DATA UNIFICADA'!$B$2:$B1007),0),MATCH(CY$2,'CAMAGUI DATA UNIFICADA'!$C$1:$T$1,0)),"")</f>
        <v>0.55</v>
      </c>
      <c r="CZ125" s="60">
        <f t="array" ref="CZ125">IFERROR(INDEX('CAMAGUI DATA UNIFICADA'!$C$2:$T1007,MATCH(1,($A125='CAMAGUI DATA UNIFICADA'!$A$2:$A1007)*($CN$1='CAMAGUI DATA UNIFICADA'!$B$2:$B1007),0),MATCH(CZ$2,'CAMAGUI DATA UNIFICADA'!$C$1:$T$1,0)),"")</f>
        <v>78571.42857</v>
      </c>
      <c r="DA125" s="2">
        <f t="array" ref="DA125">IFERROR(INDEX('CAMAGUI DATA UNIFICADA'!$C$2:$T1007,MATCH(1,($A125='CAMAGUI DATA UNIFICADA'!$A$2:$A1007)*($CN$1='CAMAGUI DATA UNIFICADA'!$B$2:$B1007),0),MATCH(DA$2,'CAMAGUI DATA UNIFICADA'!$C$1:$T$1,0)),"")</f>
        <v>3</v>
      </c>
      <c r="DB125" s="2">
        <f t="array" ref="DB125">IFERROR(INDEX('CAMAGUI DATA UNIFICADA'!$C$2:$T1007,MATCH(1,($A125='CAMAGUI DATA UNIFICADA'!$A$2:$A1007)*($CN$1='CAMAGUI DATA UNIFICADA'!$B$2:$B1007),0),MATCH(DB$2,'CAMAGUI DATA UNIFICADA'!$C$1:$T$1,0)),"")</f>
        <v>26.15</v>
      </c>
      <c r="DC125" s="33">
        <f t="array" ref="DC125">IFERROR(INDEX('CAMAGUI DATA UNIFICADA'!$C$2:$T1007,MATCH(1,($A125='CAMAGUI DATA UNIFICADA'!$A$2:$A1007)*($CN$1='CAMAGUI DATA UNIFICADA'!$B$2:$B1007),0),MATCH(DC$2,'CAMAGUI DATA UNIFICADA'!$C$1:$T$1,0)),"")</f>
        <v>3.0576</v>
      </c>
      <c r="DD125" s="60">
        <f t="array" ref="DD125">IFERROR(INDEX('CAMAGUI DATA UNIFICADA'!$C$2:$T1007,MATCH(1,($A125='CAMAGUI DATA UNIFICADA'!$A$2:$A1007)*($CN$1='CAMAGUI DATA UNIFICADA'!$B$2:$B1007),0),MATCH(DD$2,'CAMAGUI DATA UNIFICADA'!$C$1:$T$1,0)),"")</f>
        <v>552.1299831</v>
      </c>
      <c r="DE125" s="140">
        <f t="array" ref="DE125">IFERROR(INDEX('CAMAGUI DATA UNIFICADA'!$C$2:$T1007,MATCH(1,($A125='CAMAGUI DATA UNIFICADA'!$A$2:$A1007)*($CN$1='CAMAGUI DATA UNIFICADA'!$B$2:$B1007),0),MATCH(DE$2,'CAMAGUI DATA UNIFICADA'!$C$1:$T$1,0)),"")</f>
        <v>6.782495767</v>
      </c>
      <c r="DF125" s="138" t="str">
        <f t="array" ref="DF125">IFERROR(INDEX('CAMAGUI DATA UNIFICADA'!$C$2:$T1007,MATCH(1,($A125='CAMAGUI DATA UNIFICADA'!$A$2:$A1007)*($DF$1='CAMAGUI DATA UNIFICADA'!$B$2:$B1007),0),MATCH(DF$2,'CAMAGUI DATA UNIFICADA'!$C$1:$T$1,0)),"")</f>
        <v/>
      </c>
      <c r="DG125" s="2" t="str">
        <f t="array" ref="DG125">IFERROR(INDEX('CAMAGUI DATA UNIFICADA'!$C$2:$T1007,MATCH(1,($A125='CAMAGUI DATA UNIFICADA'!$A$2:$A1007)*($DF$1='CAMAGUI DATA UNIFICADA'!$B$2:$B1007),0),MATCH(DG$2,'CAMAGUI DATA UNIFICADA'!$C$1:$T$1,0)),"")</f>
        <v/>
      </c>
      <c r="DH125" s="2" t="str">
        <f t="array" ref="DH125">IFERROR(INDEX('CAMAGUI DATA UNIFICADA'!$C$2:$T1007,MATCH(1,($A125='CAMAGUI DATA UNIFICADA'!$A$2:$A1007)*($DF$1='CAMAGUI DATA UNIFICADA'!$B$2:$B1007),0),MATCH(DH$2,'CAMAGUI DATA UNIFICADA'!$C$1:$T$1,0)),"")</f>
        <v/>
      </c>
      <c r="DI125" s="2" t="str">
        <f t="array" ref="DI125">IFERROR(INDEX('CAMAGUI DATA UNIFICADA'!$C$2:$T1007,MATCH(1,($A125='CAMAGUI DATA UNIFICADA'!$A$2:$A1007)*($DF$1='CAMAGUI DATA UNIFICADA'!$B$2:$B1007),0),MATCH(DI$2,'CAMAGUI DATA UNIFICADA'!$C$1:$T$1,0)),"")</f>
        <v/>
      </c>
      <c r="DJ125" s="139" t="str">
        <f t="array" ref="DJ125">IFERROR(INDEX('CAMAGUI DATA UNIFICADA'!$C$2:$T1007,MATCH(1,($A125='CAMAGUI DATA UNIFICADA'!$A$2:$A1007)*($DF$1='CAMAGUI DATA UNIFICADA'!$B$2:$B1007),0),MATCH(DJ$2,'CAMAGUI DATA UNIFICADA'!$C$1:$T$1,0)),"")</f>
        <v/>
      </c>
      <c r="DK125" s="2" t="str">
        <f t="array" ref="DK125">IFERROR(INDEX('CAMAGUI DATA UNIFICADA'!$C$2:$T1007,MATCH(1,($A125='CAMAGUI DATA UNIFICADA'!$A$2:$A1007)*($DF$1='CAMAGUI DATA UNIFICADA'!$B$2:$B1007),0),MATCH(DK$2,'CAMAGUI DATA UNIFICADA'!$C$1:$T$1,0)),"")</f>
        <v/>
      </c>
      <c r="DL125" s="2" t="str">
        <f t="array" ref="DL125">IFERROR(INDEX('CAMAGUI DATA UNIFICADA'!$C$2:$T1007,MATCH(1,($A125='CAMAGUI DATA UNIFICADA'!$A$2:$A1007)*($DF$1='CAMAGUI DATA UNIFICADA'!$B$2:$B1007),0),MATCH(DL$2,'CAMAGUI DATA UNIFICADA'!$C$1:$T$1,0)),"")</f>
        <v/>
      </c>
      <c r="DM125" s="33" t="str">
        <f t="array" ref="DM125">IFERROR(INDEX('CAMAGUI DATA UNIFICADA'!$C$2:$T1007,MATCH(1,($A125='CAMAGUI DATA UNIFICADA'!$A$2:$A1007)*($DF$1='CAMAGUI DATA UNIFICADA'!$B$2:$B1007),0),MATCH(DM$2,'CAMAGUI DATA UNIFICADA'!$C$1:$T$1,0)),"")</f>
        <v/>
      </c>
      <c r="DN125" s="60" t="str">
        <f t="array" ref="DN125">IFERROR(INDEX('CAMAGUI DATA UNIFICADA'!$C$2:$T1007,MATCH(1,($A125='CAMAGUI DATA UNIFICADA'!$A$2:$A1007)*($DF$1='CAMAGUI DATA UNIFICADA'!$B$2:$B1007),0),MATCH(DN$2,'CAMAGUI DATA UNIFICADA'!$C$1:$T$1,0)),"")</f>
        <v/>
      </c>
      <c r="DO125" s="33" t="str">
        <f t="array" ref="DO125">IFERROR(INDEX('CAMAGUI DATA UNIFICADA'!$C$2:$T1007,MATCH(1,($A125='CAMAGUI DATA UNIFICADA'!$A$2:$A1007)*($DF$1='CAMAGUI DATA UNIFICADA'!$B$2:$B1007),0),MATCH(DO$2,'CAMAGUI DATA UNIFICADA'!$C$1:$T$1,0)),"")</f>
        <v/>
      </c>
      <c r="DP125" s="23" t="str">
        <f t="array" ref="DP125">IFERROR(INDEX('CAMAGUI DATA UNIFICADA'!$C$2:$T1007,MATCH(1,($A125='CAMAGUI DATA UNIFICADA'!$A$2:$A1007)*($DF$1='CAMAGUI DATA UNIFICADA'!$B$2:$B1007),0),MATCH(DP$2,'CAMAGUI DATA UNIFICADA'!$C$1:$T$1,0)),"")</f>
        <v/>
      </c>
      <c r="DQ125" s="23" t="str">
        <f t="array" ref="DQ125">IFERROR(INDEX('CAMAGUI DATA UNIFICADA'!$C$2:$T1007,MATCH(1,($A125='CAMAGUI DATA UNIFICADA'!$A$2:$A1007)*($DF$1='CAMAGUI DATA UNIFICADA'!$B$2:$B1007),0),MATCH(DQ$2,'CAMAGUI DATA UNIFICADA'!$C$1:$T$1,0)),"")</f>
        <v/>
      </c>
      <c r="DR125" s="2" t="str">
        <f t="array" ref="DR125">IFERROR(INDEX('CAMAGUI DATA UNIFICADA'!$C$2:$T1007,MATCH(1,($A125='CAMAGUI DATA UNIFICADA'!$A$2:$A1007)*($DF$1='CAMAGUI DATA UNIFICADA'!$B$2:$B1007),0),MATCH(DR$2,'CAMAGUI DATA UNIFICADA'!$C$1:$T$1,0)),"")</f>
        <v/>
      </c>
      <c r="DS125" s="2" t="str">
        <f t="array" ref="DS125">IFERROR(INDEX('CAMAGUI DATA UNIFICADA'!$C$2:$T1007,MATCH(1,($A125='CAMAGUI DATA UNIFICADA'!$A$2:$A1007)*($DF$1='CAMAGUI DATA UNIFICADA'!$B$2:$B1007),0),MATCH(DS$2,'CAMAGUI DATA UNIFICADA'!$C$1:$T$1,0)),"")</f>
        <v/>
      </c>
      <c r="DT125" s="2" t="str">
        <f t="array" ref="DT125">IFERROR(INDEX('CAMAGUI DATA UNIFICADA'!$C$2:$T1007,MATCH(1,($A125='CAMAGUI DATA UNIFICADA'!$A$2:$A1007)*($DF$1='CAMAGUI DATA UNIFICADA'!$B$2:$B1007),0),MATCH(DT$2,'CAMAGUI DATA UNIFICADA'!$C$1:$T$1,0)),"")</f>
        <v/>
      </c>
      <c r="DU125" s="33" t="str">
        <f t="array" ref="DU125">IFERROR(INDEX('CAMAGUI DATA UNIFICADA'!$C$2:$T1007,MATCH(1,($A125='CAMAGUI DATA UNIFICADA'!$A$2:$A1007)*($DF$1='CAMAGUI DATA UNIFICADA'!$B$2:$B1007),0),MATCH(DU$2,'CAMAGUI DATA UNIFICADA'!$C$1:$T$1,0)),"")</f>
        <v/>
      </c>
      <c r="DV125" s="60" t="str">
        <f t="array" ref="DV125">IFERROR(INDEX('CAMAGUI DATA UNIFICADA'!$C$2:$T1007,MATCH(1,($A125='CAMAGUI DATA UNIFICADA'!$A$2:$A1007)*($DF$1='CAMAGUI DATA UNIFICADA'!$B$2:$B1007),0),MATCH(DV$2,'CAMAGUI DATA UNIFICADA'!$C$1:$T$1,0)),"")</f>
        <v/>
      </c>
      <c r="DW125" s="140" t="str">
        <f t="array" ref="DW125">IFERROR(INDEX('CAMAGUI DATA UNIFICADA'!$C$2:$T1007,MATCH(1,($A125='CAMAGUI DATA UNIFICADA'!$A$2:$A1007)*($DF$1='CAMAGUI DATA UNIFICADA'!$B$2:$B1007),0),MATCH(DW$2,'CAMAGUI DATA UNIFICADA'!$C$1:$T$1,0)),"")</f>
        <v/>
      </c>
      <c r="DX125" s="144" t="str">
        <f t="array" ref="DX125">IFERROR(INDEX('CAMAGUI DATA UNIFICADA'!$C$2:$T1007,MATCH(1,($A125='CAMAGUI DATA UNIFICADA'!$A$2:$A1007)*($DX$1='CAMAGUI DATA UNIFICADA'!$B$2:$B1007),0),MATCH(DX$2,'CAMAGUI DATA UNIFICADA'!$C$1:$T$1,0)),"")</f>
        <v/>
      </c>
      <c r="DY125" s="60" t="str">
        <f t="array" ref="DY125">IFERROR(INDEX('CAMAGUI DATA UNIFICADA'!$C$2:$T1007,MATCH(1,($A125='CAMAGUI DATA UNIFICADA'!$A$2:$A1007)*($DX$1='CAMAGUI DATA UNIFICADA'!$B$2:$B1007),0),MATCH(DY$2,'CAMAGUI DATA UNIFICADA'!$C$1:$T$1,0)),"")</f>
        <v/>
      </c>
      <c r="DZ125" s="60" t="str">
        <f t="array" ref="DZ125">IFERROR(INDEX('CAMAGUI DATA UNIFICADA'!$C$2:$T1007,MATCH(1,($A125='CAMAGUI DATA UNIFICADA'!$A$2:$A1007)*($DX$1='CAMAGUI DATA UNIFICADA'!$B$2:$B1007),0),MATCH(DZ$2,'CAMAGUI DATA UNIFICADA'!$C$1:$T$1,0)),"")</f>
        <v/>
      </c>
      <c r="EA125" s="60" t="str">
        <f t="array" ref="EA125">IFERROR(INDEX('CAMAGUI DATA UNIFICADA'!$C$2:$T1007,MATCH(1,($A125='CAMAGUI DATA UNIFICADA'!$A$2:$A1007)*($DX$1='CAMAGUI DATA UNIFICADA'!$B$2:$B1007),0),MATCH(EA$2,'CAMAGUI DATA UNIFICADA'!$C$1:$T$1,0)),"")</f>
        <v/>
      </c>
      <c r="EB125" s="60" t="str">
        <f t="array" ref="EB125">IFERROR(INDEX('CAMAGUI DATA UNIFICADA'!$C$2:$T1007,MATCH(1,($A125='CAMAGUI DATA UNIFICADA'!$A$2:$A1007)*($DX$1='CAMAGUI DATA UNIFICADA'!$B$2:$B1007),0),MATCH(EB$2,'CAMAGUI DATA UNIFICADA'!$C$1:$T$1,0)),"")</f>
        <v/>
      </c>
      <c r="EC125" s="60" t="str">
        <f t="array" ref="EC125">IFERROR(INDEX('CAMAGUI DATA UNIFICADA'!$C$2:$T1007,MATCH(1,($A125='CAMAGUI DATA UNIFICADA'!$A$2:$A1007)*($DX$1='CAMAGUI DATA UNIFICADA'!$B$2:$B1007),0),MATCH(EC$2,'CAMAGUI DATA UNIFICADA'!$C$1:$T$1,0)),"")</f>
        <v/>
      </c>
      <c r="ED125" s="60" t="str">
        <f t="array" ref="ED125">IFERROR(INDEX('CAMAGUI DATA UNIFICADA'!$C$2:$T1007,MATCH(1,($A125='CAMAGUI DATA UNIFICADA'!$A$2:$A1007)*($DX$1='CAMAGUI DATA UNIFICADA'!$B$2:$B1007),0),MATCH(ED$2,'CAMAGUI DATA UNIFICADA'!$C$1:$T$1,0)),"")</f>
        <v/>
      </c>
      <c r="EE125" s="60" t="str">
        <f t="array" ref="EE125">IFERROR(INDEX('CAMAGUI DATA UNIFICADA'!$C$2:$T1007,MATCH(1,($A125='CAMAGUI DATA UNIFICADA'!$A$2:$A1007)*($DX$1='CAMAGUI DATA UNIFICADA'!$B$2:$B1007),0),MATCH(EE$2,'CAMAGUI DATA UNIFICADA'!$C$1:$T$1,0)),"")</f>
        <v/>
      </c>
      <c r="EF125" s="60" t="str">
        <f t="array" ref="EF125">IFERROR(INDEX('CAMAGUI DATA UNIFICADA'!$C$2:$T1007,MATCH(1,($A125='CAMAGUI DATA UNIFICADA'!$A$2:$A1007)*($DX$1='CAMAGUI DATA UNIFICADA'!$B$2:$B1007),0),MATCH(EF$2,'CAMAGUI DATA UNIFICADA'!$C$1:$T$1,0)),"")</f>
        <v/>
      </c>
      <c r="EG125" s="60" t="str">
        <f t="array" ref="EG125">IFERROR(INDEX('CAMAGUI DATA UNIFICADA'!$C$2:$T1007,MATCH(1,($A125='CAMAGUI DATA UNIFICADA'!$A$2:$A1007)*($DX$1='CAMAGUI DATA UNIFICADA'!$B$2:$B1007),0),MATCH(EG$2,'CAMAGUI DATA UNIFICADA'!$C$1:$T$1,0)),"")</f>
        <v/>
      </c>
      <c r="EH125" s="60" t="str">
        <f t="array" ref="EH125">IFERROR(INDEX('CAMAGUI DATA UNIFICADA'!$C$2:$T1007,MATCH(1,($A125='CAMAGUI DATA UNIFICADA'!$A$2:$A1007)*($DX$1='CAMAGUI DATA UNIFICADA'!$B$2:$B1007),0),MATCH(EH$2,'CAMAGUI DATA UNIFICADA'!$C$1:$T$1,0)),"")</f>
        <v/>
      </c>
      <c r="EI125" s="60" t="str">
        <f t="array" ref="EI125">IFERROR(INDEX('CAMAGUI DATA UNIFICADA'!$C$2:$T1007,MATCH(1,($A125='CAMAGUI DATA UNIFICADA'!$A$2:$A1007)*($DX$1='CAMAGUI DATA UNIFICADA'!$B$2:$B1007),0),MATCH(EI$2,'CAMAGUI DATA UNIFICADA'!$C$1:$T$1,0)),"")</f>
        <v/>
      </c>
      <c r="EJ125" s="60" t="str">
        <f t="array" ref="EJ125">IFERROR(INDEX('CAMAGUI DATA UNIFICADA'!$C$2:$T1007,MATCH(1,($A125='CAMAGUI DATA UNIFICADA'!$A$2:$A1007)*($DX$1='CAMAGUI DATA UNIFICADA'!$B$2:$B1007),0),MATCH(EJ$2,'CAMAGUI DATA UNIFICADA'!$C$1:$T$1,0)),"")</f>
        <v/>
      </c>
      <c r="EK125" s="60" t="str">
        <f t="array" ref="EK125">IFERROR(INDEX('CAMAGUI DATA UNIFICADA'!$C$2:$T1007,MATCH(1,($A125='CAMAGUI DATA UNIFICADA'!$A$2:$A1007)*($DX$1='CAMAGUI DATA UNIFICADA'!$B$2:$B1007),0),MATCH(EK$2,'CAMAGUI DATA UNIFICADA'!$C$1:$T$1,0)),"")</f>
        <v/>
      </c>
      <c r="EL125" s="60" t="str">
        <f t="array" ref="EL125">IFERROR(INDEX('CAMAGUI DATA UNIFICADA'!$C$2:$T1007,MATCH(1,($A125='CAMAGUI DATA UNIFICADA'!$A$2:$A1007)*($DX$1='CAMAGUI DATA UNIFICADA'!$B$2:$B1007),0),MATCH(EL$2,'CAMAGUI DATA UNIFICADA'!$C$1:$T$1,0)),"")</f>
        <v/>
      </c>
      <c r="EM125" s="60" t="str">
        <f t="array" ref="EM125">IFERROR(INDEX('CAMAGUI DATA UNIFICADA'!$C$2:$T1007,MATCH(1,($A125='CAMAGUI DATA UNIFICADA'!$A$2:$A1007)*($DX$1='CAMAGUI DATA UNIFICADA'!$B$2:$B1007),0),MATCH(EM$2,'CAMAGUI DATA UNIFICADA'!$C$1:$T$1,0)),"")</f>
        <v/>
      </c>
      <c r="EN125" s="60" t="str">
        <f t="array" ref="EN125">IFERROR(INDEX('CAMAGUI DATA UNIFICADA'!$C$2:$T1007,MATCH(1,($A125='CAMAGUI DATA UNIFICADA'!$A$2:$A1007)*($DX$1='CAMAGUI DATA UNIFICADA'!$B$2:$B1007),0),MATCH(EN$2,'CAMAGUI DATA UNIFICADA'!$C$1:$T$1,0)),"")</f>
        <v/>
      </c>
      <c r="EO125" s="140" t="str">
        <f t="array" ref="EO125">IFERROR(INDEX('CAMAGUI DATA UNIFICADA'!$C$2:$T1007,MATCH(1,($A125='CAMAGUI DATA UNIFICADA'!$A$2:$A1007)*($DX$1='CAMAGUI DATA UNIFICADA'!$B$2:$B1007),0),MATCH(EO$2,'CAMAGUI DATA UNIFICADA'!$C$1:$T$1,0)),"")</f>
        <v/>
      </c>
    </row>
    <row r="126">
      <c r="A126" s="137">
        <v>45810.0</v>
      </c>
      <c r="B126" s="138" t="str">
        <f t="array" ref="B126">IFERROR(INDEX('CAMAGUI DATA UNIFICADA'!$C$2:$T1007,MATCH(1,($A126='CAMAGUI DATA UNIFICADA'!$A$2:$A1007)*($B$1='CAMAGUI DATA UNIFICADA'!$B$2:$B1007),0),MATCH(B$2,'CAMAGUI DATA UNIFICADA'!$C$1:$T$1,0)),"")</f>
        <v>CA1070525</v>
      </c>
      <c r="C126" s="2">
        <f t="array" ref="C126">IFERROR(INDEX('CAMAGUI DATA UNIFICADA'!$C$2:$T1007,MATCH(1,($A126='CAMAGUI DATA UNIFICADA'!$A$2:$A1007)*($B$1='CAMAGUI DATA UNIFICADA'!$B$2:$B1007),0),MATCH(C$2,'CAMAGUI DATA UNIFICADA'!$C$1:$T$1,0)),"")</f>
        <v>475</v>
      </c>
      <c r="D126" s="2">
        <f t="array" ref="D126">IFERROR(INDEX('CAMAGUI DATA UNIFICADA'!$C$2:$T1007,MATCH(1,($A126='CAMAGUI DATA UNIFICADA'!$A$2:$A1007)*($B$1='CAMAGUI DATA UNIFICADA'!$B$2:$B1007),0),MATCH(D$2,'CAMAGUI DATA UNIFICADA'!$C$1:$T$1,0)),"")</f>
        <v>3025</v>
      </c>
      <c r="E126" s="2" t="str">
        <f t="array" ref="E126">IFERROR(INDEX('CAMAGUI DATA UNIFICADA'!$C$2:$T1007,MATCH(1,($A126='CAMAGUI DATA UNIFICADA'!$A$2:$A1007)*($B$1='CAMAGUI DATA UNIFICADA'!$B$2:$B1007),0),MATCH(E$2,'CAMAGUI DATA UNIFICADA'!$C$1:$T$1,0)),"")</f>
        <v>SKR MAST E AD</v>
      </c>
      <c r="F126" s="139">
        <f t="array" ref="F126">IFERROR(INDEX('CAMAGUI DATA UNIFICADA'!$C$2:$T1007,MATCH(1,($A126='CAMAGUI DATA UNIFICADA'!$A$2:$A1007)*($B$1='CAMAGUI DATA UNIFICADA'!$B$2:$B1007),0),MATCH(F$2,'CAMAGUI DATA UNIFICADA'!$C$1:$T$1,0)),"")</f>
        <v>3096.39</v>
      </c>
      <c r="G126" s="2">
        <f t="array" ref="G126">IFERROR(INDEX('CAMAGUI DATA UNIFICADA'!$C$2:$T1007,MATCH(1,($A126='CAMAGUI DATA UNIFICADA'!$A$2:$A1007)*($B$1='CAMAGUI DATA UNIFICADA'!$B$2:$B1007),0),MATCH(G$2,'CAMAGUI DATA UNIFICADA'!$C$1:$T$1,0)),"")</f>
        <v>9.84</v>
      </c>
      <c r="H126" s="2">
        <f t="array" ref="H126">IFERROR(INDEX('CAMAGUI DATA UNIFICADA'!$C$2:$T1007,MATCH(1,($A126='CAMAGUI DATA UNIFICADA'!$A$2:$A1007)*($B$1='CAMAGUI DATA UNIFICADA'!$B$2:$B1007),0),MATCH(H$2,'CAMAGUI DATA UNIFICADA'!$C$1:$T$1,0)),"")</f>
        <v>2.49</v>
      </c>
      <c r="I126" s="33">
        <f t="array" ref="I126">IFERROR(INDEX('CAMAGUI DATA UNIFICADA'!$C$2:$T1007,MATCH(1,($A126='CAMAGUI DATA UNIFICADA'!$A$2:$A1007)*($B$1='CAMAGUI DATA UNIFICADA'!$B$2:$B1007),0),MATCH(I$2,'CAMAGUI DATA UNIFICADA'!$C$1:$T$1,0)),"")</f>
        <v>5.06208</v>
      </c>
      <c r="J126" s="60">
        <f t="array" ref="J126">IFERROR(INDEX('CAMAGUI DATA UNIFICADA'!$C$2:$T1007,MATCH(1,($A126='CAMAGUI DATA UNIFICADA'!$A$2:$A1007)*($B$1='CAMAGUI DATA UNIFICADA'!$B$2:$B1007),0),MATCH(J$2,'CAMAGUI DATA UNIFICADA'!$C$1:$T$1,0)),"")</f>
        <v>953607.1679</v>
      </c>
      <c r="K126" s="33">
        <f t="array" ref="K126">IFERROR(INDEX('CAMAGUI DATA UNIFICADA'!$C$2:$T1007,MATCH(1,($A126='CAMAGUI DATA UNIFICADA'!$A$2:$A1007)*($B$1='CAMAGUI DATA UNIFICADA'!$B$2:$B1007),0),MATCH(K$2,'CAMAGUI DATA UNIFICADA'!$C$1:$T$1,0)),"")</f>
        <v>1.5575121</v>
      </c>
      <c r="L126" s="23">
        <f t="array" ref="L126">IFERROR(INDEX('CAMAGUI DATA UNIFICADA'!$C$2:$T1007,MATCH(1,($A126='CAMAGUI DATA UNIFICADA'!$A$2:$A1007)*($B$1='CAMAGUI DATA UNIFICADA'!$B$2:$B1007),0),MATCH(L$2,'CAMAGUI DATA UNIFICADA'!$C$1:$T$1,0)),"")</f>
        <v>0.7946726399</v>
      </c>
      <c r="M126" s="23">
        <f t="array" ref="M126">IFERROR(INDEX('CAMAGUI DATA UNIFICADA'!$C$2:$T1007,MATCH(1,($A126='CAMAGUI DATA UNIFICADA'!$A$2:$A1007)*($B$1='CAMAGUI DATA UNIFICADA'!$B$2:$B1007),0),MATCH(M$2,'CAMAGUI DATA UNIFICADA'!$C$1:$T$1,0)),"")</f>
        <v>0.65</v>
      </c>
      <c r="N126" s="60">
        <f t="array" ref="N126">IFERROR(INDEX('CAMAGUI DATA UNIFICADA'!$C$2:$T1007,MATCH(1,($A126='CAMAGUI DATA UNIFICADA'!$A$2:$A1007)*($B$1='CAMAGUI DATA UNIFICADA'!$B$2:$B1007),0),MATCH(N$2,'CAMAGUI DATA UNIFICADA'!$C$1:$T$1,0)),"")</f>
        <v>95238.09524</v>
      </c>
      <c r="O126" s="2">
        <f t="array" ref="O126">IFERROR(INDEX('CAMAGUI DATA UNIFICADA'!$C$2:$T1007,MATCH(1,($A126='CAMAGUI DATA UNIFICADA'!$A$2:$A1007)*($B$1='CAMAGUI DATA UNIFICADA'!$B$2:$B1007),0),MATCH(O$2,'CAMAGUI DATA UNIFICADA'!$C$1:$T$1,0)),"")</f>
        <v>3</v>
      </c>
      <c r="P126" s="2">
        <f t="array" ref="P126">IFERROR(INDEX('CAMAGUI DATA UNIFICADA'!$C$2:$T1007,MATCH(1,($A126='CAMAGUI DATA UNIFICADA'!$A$2:$A1007)*($B$1='CAMAGUI DATA UNIFICADA'!$B$2:$B1007),0),MATCH(P$2,'CAMAGUI DATA UNIFICADA'!$C$1:$T$1,0)),"")</f>
        <v>12.84</v>
      </c>
      <c r="Q126" s="33">
        <f t="array" ref="Q126">IFERROR(INDEX('CAMAGUI DATA UNIFICADA'!$C$2:$T1007,MATCH(1,($A126='CAMAGUI DATA UNIFICADA'!$A$2:$A1007)*($B$1='CAMAGUI DATA UNIFICADA'!$B$2:$B1007),0),MATCH(Q$2,'CAMAGUI DATA UNIFICADA'!$C$1:$T$1,0)),"")</f>
        <v>4.28304</v>
      </c>
      <c r="R126" s="60">
        <f t="array" ref="R126">IFERROR(INDEX('CAMAGUI DATA UNIFICADA'!$C$2:$T1007,MATCH(1,($A126='CAMAGUI DATA UNIFICADA'!$A$2:$A1007)*($B$1='CAMAGUI DATA UNIFICADA'!$B$2:$B1007),0),MATCH(R$2,'CAMAGUI DATA UNIFICADA'!$C$1:$T$1,0)),"")</f>
        <v>456.7681572</v>
      </c>
      <c r="S126" s="140">
        <f t="array" ref="S126">IFERROR(INDEX('CAMAGUI DATA UNIFICADA'!$C$2:$T1007,MATCH(1,($A126='CAMAGUI DATA UNIFICADA'!$A$2:$A1007)*($B$1='CAMAGUI DATA UNIFICADA'!$B$2:$B1007),0),MATCH(S$2,'CAMAGUI DATA UNIFICADA'!$C$1:$T$1,0)),"")</f>
        <v>-4.557960692</v>
      </c>
      <c r="T126" s="138" t="str">
        <f t="array" ref="T126">IFERROR(INDEX('CAMAGUI DATA UNIFICADA'!$C$2:$T1007,MATCH(1,($A126='CAMAGUI DATA UNIFICADA'!$A$2:$A1007)*($T$1='CAMAGUI DATA UNIFICADA'!$B$2:$B1007),0),MATCH(T$2,'CAMAGUI DATA UNIFICADA'!$C$1:$T$1,0)),"")</f>
        <v>CA2050525</v>
      </c>
      <c r="U126" s="2">
        <f t="array" ref="U126">IFERROR(INDEX('CAMAGUI DATA UNIFICADA'!$C$2:$T1007,MATCH(1,($A126='CAMAGUI DATA UNIFICADA'!$A$2:$A1007)*($T$1='CAMAGUI DATA UNIFICADA'!$B$2:$B1007),0),MATCH(U$2,'CAMAGUI DATA UNIFICADA'!$C$1:$T$1,0)),"")</f>
        <v>250</v>
      </c>
      <c r="V126" s="2">
        <f t="array" ref="V126">IFERROR(INDEX('CAMAGUI DATA UNIFICADA'!$C$2:$T1007,MATCH(1,($A126='CAMAGUI DATA UNIFICADA'!$A$2:$A1007)*($T$1='CAMAGUI DATA UNIFICADA'!$B$2:$B1007),0),MATCH(V$2,'CAMAGUI DATA UNIFICADA'!$C$1:$T$1,0)),"")</f>
        <v>1575</v>
      </c>
      <c r="W126" s="2" t="str">
        <f t="array" ref="W126">IFERROR(INDEX('CAMAGUI DATA UNIFICADA'!$C$2:$T1007,MATCH(1,($A126='CAMAGUI DATA UNIFICADA'!$A$2:$A1007)*($T$1='CAMAGUI DATA UNIFICADA'!$B$2:$B1007),0),MATCH(W$2,'CAMAGUI DATA UNIFICADA'!$C$1:$T$1,0)),"")</f>
        <v>SKR MAST E AD</v>
      </c>
      <c r="X126" s="139">
        <f t="array" ref="X126">IFERROR(INDEX('CAMAGUI DATA UNIFICADA'!$C$2:$T1007,MATCH(1,($A126='CAMAGUI DATA UNIFICADA'!$A$2:$A1007)*($T$1='CAMAGUI DATA UNIFICADA'!$B$2:$B1007),0),MATCH(X$2,'CAMAGUI DATA UNIFICADA'!$C$1:$T$1,0)),"")</f>
        <v>1612.17</v>
      </c>
      <c r="Y126" s="2">
        <f t="array" ref="Y126">IFERROR(INDEX('CAMAGUI DATA UNIFICADA'!$C$2:$T1007,MATCH(1,($A126='CAMAGUI DATA UNIFICADA'!$A$2:$A1007)*($T$1='CAMAGUI DATA UNIFICADA'!$B$2:$B1007),0),MATCH(Y$2,'CAMAGUI DATA UNIFICADA'!$C$1:$T$1,0)),"")</f>
        <v>10.22</v>
      </c>
      <c r="Z126" s="2">
        <f t="array" ref="Z126">IFERROR(INDEX('CAMAGUI DATA UNIFICADA'!$C$2:$T1007,MATCH(1,($A126='CAMAGUI DATA UNIFICADA'!$A$2:$A1007)*($T$1='CAMAGUI DATA UNIFICADA'!$B$2:$B1007),0),MATCH(Z$2,'CAMAGUI DATA UNIFICADA'!$C$1:$T$1,0)),"")</f>
        <v>3.27</v>
      </c>
      <c r="AA126" s="2">
        <f t="array" ref="AA126">IFERROR(INDEX('CAMAGUI DATA UNIFICADA'!$C$2:$T1007,MATCH(1,($A126='CAMAGUI DATA UNIFICADA'!$A$2:$A1007)*($T$1='CAMAGUI DATA UNIFICADA'!$B$2:$B1007),0),MATCH(AA$2,'CAMAGUI DATA UNIFICADA'!$C$1:$T$1,0)),"")</f>
        <v>4.78848</v>
      </c>
      <c r="AB126" s="60">
        <f t="array" ref="AB126">IFERROR(INDEX('CAMAGUI DATA UNIFICADA'!$C$2:$T1007,MATCH(1,($A126='CAMAGUI DATA UNIFICADA'!$A$2:$A1007)*($T$1='CAMAGUI DATA UNIFICADA'!$B$2:$B1007),0),MATCH(AB$2,'CAMAGUI DATA UNIFICADA'!$C$1:$T$1,0)),"")</f>
        <v>510847.6913</v>
      </c>
      <c r="AC126" s="33">
        <f t="array" ref="AC126">IFERROR(INDEX('CAMAGUI DATA UNIFICADA'!$C$2:$T1007,MATCH(1,($A126='CAMAGUI DATA UNIFICADA'!$A$2:$A1007)*($T$1='CAMAGUI DATA UNIFICADA'!$B$2:$B1007),0),MATCH(AC$2,'CAMAGUI DATA UNIFICADA'!$C$1:$T$1,0)),"")</f>
        <v>1.014002897</v>
      </c>
      <c r="AD126" s="23">
        <f t="array" ref="AD126">IFERROR(INDEX('CAMAGUI DATA UNIFICADA'!$C$2:$T1007,MATCH(1,($A126='CAMAGUI DATA UNIFICADA'!$A$2:$A1007)*($T$1='CAMAGUI DATA UNIFICADA'!$B$2:$B1007),0),MATCH(AD$2,'CAMAGUI DATA UNIFICADA'!$C$1:$T$1,0)),"")</f>
        <v>1.021695383</v>
      </c>
      <c r="AE126" s="23">
        <f t="array" ref="AE126">IFERROR(INDEX('CAMAGUI DATA UNIFICADA'!$C$2:$T1007,MATCH(1,($A126='CAMAGUI DATA UNIFICADA'!$A$2:$A1007)*($T$1='CAMAGUI DATA UNIFICADA'!$B$2:$B1007),0),MATCH(AE$2,'CAMAGUI DATA UNIFICADA'!$C$1:$T$1,0)),"")</f>
        <v>0.95</v>
      </c>
      <c r="AF126" s="60">
        <f t="array" ref="AF126">IFERROR(INDEX('CAMAGUI DATA UNIFICADA'!$C$2:$T1007,MATCH(1,($A126='CAMAGUI DATA UNIFICADA'!$A$2:$A1007)*($T$1='CAMAGUI DATA UNIFICADA'!$B$2:$B1007),0),MATCH(AF$2,'CAMAGUI DATA UNIFICADA'!$C$1:$T$1,0)),"")</f>
        <v>79166.66667</v>
      </c>
      <c r="AG126" s="2">
        <f t="array" ref="AG126">IFERROR(INDEX('CAMAGUI DATA UNIFICADA'!$C$2:$T1007,MATCH(1,($A126='CAMAGUI DATA UNIFICADA'!$A$2:$A1007)*($T$1='CAMAGUI DATA UNIFICADA'!$B$2:$B1007),0),MATCH(AG$2,'CAMAGUI DATA UNIFICADA'!$C$1:$T$1,0)),"")</f>
        <v>3</v>
      </c>
      <c r="AH126" s="2">
        <f t="array" ref="AH126">IFERROR(INDEX('CAMAGUI DATA UNIFICADA'!$C$2:$T1007,MATCH(1,($A126='CAMAGUI DATA UNIFICADA'!$A$2:$A1007)*($T$1='CAMAGUI DATA UNIFICADA'!$B$2:$B1007),0),MATCH(AH$2,'CAMAGUI DATA UNIFICADA'!$C$1:$T$1,0)),"")</f>
        <v>13.22</v>
      </c>
      <c r="AI126" s="33">
        <f t="array" ref="AI126">IFERROR(INDEX('CAMAGUI DATA UNIFICADA'!$C$2:$T1007,MATCH(1,($A126='CAMAGUI DATA UNIFICADA'!$A$2:$A1007)*($T$1='CAMAGUI DATA UNIFICADA'!$B$2:$B1007),0),MATCH(AI$2,'CAMAGUI DATA UNIFICADA'!$C$1:$T$1,0)),"")</f>
        <v>4.21368</v>
      </c>
      <c r="AJ126" s="60">
        <f t="array" ref="AJ126">IFERROR(INDEX('CAMAGUI DATA UNIFICADA'!$C$2:$T1007,MATCH(1,($A126='CAMAGUI DATA UNIFICADA'!$A$2:$A1007)*($T$1='CAMAGUI DATA UNIFICADA'!$B$2:$B1007),0),MATCH(AJ$2,'CAMAGUI DATA UNIFICADA'!$C$1:$T$1,0)),"")</f>
        <v>278.0176709</v>
      </c>
      <c r="AK126" s="140">
        <f t="array" ref="AK126">IFERROR(INDEX('CAMAGUI DATA UNIFICADA'!$C$2:$T1007,MATCH(1,($A126='CAMAGUI DATA UNIFICADA'!$A$2:$A1007)*($T$1='CAMAGUI DATA UNIFICADA'!$B$2:$B1007),0),MATCH(AK$2,'CAMAGUI DATA UNIFICADA'!$C$1:$T$1,0)),"")</f>
        <v>7.004417733</v>
      </c>
      <c r="AL126" s="138" t="str">
        <f t="array" ref="AL126">IFERROR(INDEX('CAMAGUI DATA UNIFICADA'!$C$2:$T1007,MATCH(1,($A126='CAMAGUI DATA UNIFICADA'!$A$2:$A1007)*($AL$1='CAMAGUI DATA UNIFICADA'!$B$2:$B1007),0),MATCH(AL$2,'CAMAGUI DATA UNIFICADA'!$C$1:$T$1,0)),"")</f>
        <v>CA3070525</v>
      </c>
      <c r="AM126" s="2">
        <f t="array" ref="AM126">IFERROR(INDEX('CAMAGUI DATA UNIFICADA'!$C$2:$T1007,MATCH(1,($A126='CAMAGUI DATA UNIFICADA'!$A$2:$A1007)*($AL$1='CAMAGUI DATA UNIFICADA'!$B$2:$B1007),0),MATCH(AM$2,'CAMAGUI DATA UNIFICADA'!$C$1:$T$1,0)),"")</f>
        <v>400</v>
      </c>
      <c r="AN126" s="2">
        <f t="array" ref="AN126">IFERROR(INDEX('CAMAGUI DATA UNIFICADA'!$C$2:$T1007,MATCH(1,($A126='CAMAGUI DATA UNIFICADA'!$A$2:$A1007)*($AL$1='CAMAGUI DATA UNIFICADA'!$B$2:$B1007),0),MATCH(AN$2,'CAMAGUI DATA UNIFICADA'!$C$1:$T$1,0)),"")</f>
        <v>2575</v>
      </c>
      <c r="AO126" s="2" t="str">
        <f t="array" ref="AO126">IFERROR(INDEX('CAMAGUI DATA UNIFICADA'!$C$2:$T1007,MATCH(1,($A126='CAMAGUI DATA UNIFICADA'!$A$2:$A1007)*($AL$1='CAMAGUI DATA UNIFICADA'!$B$2:$B1007),0),MATCH(AO$2,'CAMAGUI DATA UNIFICADA'!$C$1:$T$1,0)),"")</f>
        <v>SKR MAST E AD</v>
      </c>
      <c r="AP126" s="139">
        <f t="array" ref="AP126">IFERROR(INDEX('CAMAGUI DATA UNIFICADA'!$C$2:$T1007,MATCH(1,($A126='CAMAGUI DATA UNIFICADA'!$A$2:$A1007)*($AL$1='CAMAGUI DATA UNIFICADA'!$B$2:$B1007),0),MATCH(AP$2,'CAMAGUI DATA UNIFICADA'!$C$1:$T$1,0)),"")</f>
        <v>2635.77</v>
      </c>
      <c r="AQ126" s="2">
        <f t="array" ref="AQ126">IFERROR(INDEX('CAMAGUI DATA UNIFICADA'!$C$2:$T1007,MATCH(1,($A126='CAMAGUI DATA UNIFICADA'!$A$2:$A1007)*($AL$1='CAMAGUI DATA UNIFICADA'!$B$2:$B1007),0),MATCH(AQ$2,'CAMAGUI DATA UNIFICADA'!$C$1:$T$1,0)),"")</f>
        <v>8.95</v>
      </c>
      <c r="AR126" s="2">
        <f t="array" ref="AR126">IFERROR(INDEX('CAMAGUI DATA UNIFICADA'!$C$2:$T1007,MATCH(1,($A126='CAMAGUI DATA UNIFICADA'!$A$2:$A1007)*($AL$1='CAMAGUI DATA UNIFICADA'!$B$2:$B1007),0),MATCH(AR$2,'CAMAGUI DATA UNIFICADA'!$C$1:$T$1,0)),"")</f>
        <v>2.65</v>
      </c>
      <c r="AS126" s="33">
        <f t="array" ref="AS126">IFERROR(INDEX('CAMAGUI DATA UNIFICADA'!$C$2:$T1007,MATCH(1,($A126='CAMAGUI DATA UNIFICADA'!$A$2:$A1007)*($AL$1='CAMAGUI DATA UNIFICADA'!$B$2:$B1007),0),MATCH(AS$2,'CAMAGUI DATA UNIFICADA'!$C$1:$T$1,0)),"")</f>
        <v>5.3304</v>
      </c>
      <c r="AT126" s="60">
        <f t="array" ref="AT126">IFERROR(INDEX('CAMAGUI DATA UNIFICADA'!$C$2:$T1007,MATCH(1,($A126='CAMAGUI DATA UNIFICADA'!$A$2:$A1007)*($AL$1='CAMAGUI DATA UNIFICADA'!$B$2:$B1007),0),MATCH(AT$2,'CAMAGUI DATA UNIFICADA'!$C$1:$T$1,0)),"")</f>
        <v>838449.9743</v>
      </c>
      <c r="AU126" s="33">
        <f t="array" ref="AU126">IFERROR(INDEX('CAMAGUI DATA UNIFICADA'!$C$2:$T1007,MATCH(1,($A126='CAMAGUI DATA UNIFICADA'!$A$2:$A1007)*($AL$1='CAMAGUI DATA UNIFICADA'!$B$2:$B1007),0),MATCH(AU$2,'CAMAGUI DATA UNIFICADA'!$C$1:$T$1,0)),"")</f>
        <v>1.46120017</v>
      </c>
      <c r="AV126" s="23">
        <f t="array" ref="AV126">IFERROR(INDEX('CAMAGUI DATA UNIFICADA'!$C$2:$T1007,MATCH(1,($A126='CAMAGUI DATA UNIFICADA'!$A$2:$A1007)*($AL$1='CAMAGUI DATA UNIFICADA'!$B$2:$B1007),0),MATCH(AV$2,'CAMAGUI DATA UNIFICADA'!$C$1:$T$1,0)),"")</f>
        <v>0.8384499743</v>
      </c>
      <c r="AW126" s="23">
        <f t="array" ref="AW126">IFERROR(INDEX('CAMAGUI DATA UNIFICADA'!$C$2:$T1007,MATCH(1,($A126='CAMAGUI DATA UNIFICADA'!$A$2:$A1007)*($AL$1='CAMAGUI DATA UNIFICADA'!$B$2:$B1007),0),MATCH(AW$2,'CAMAGUI DATA UNIFICADA'!$C$1:$T$1,0)),"")</f>
        <v>0.665</v>
      </c>
      <c r="AX126" s="60">
        <f t="array" ref="AX126">IFERROR(INDEX('CAMAGUI DATA UNIFICADA'!$C$2:$T1007,MATCH(1,($A126='CAMAGUI DATA UNIFICADA'!$A$2:$A1007)*($AL$1='CAMAGUI DATA UNIFICADA'!$B$2:$B1007),0),MATCH(AX$2,'CAMAGUI DATA UNIFICADA'!$C$1:$T$1,0)),"")</f>
        <v>95000</v>
      </c>
      <c r="AY126" s="2">
        <f t="array" ref="AY126">IFERROR(INDEX('CAMAGUI DATA UNIFICADA'!$C$2:$T1007,MATCH(1,($A126='CAMAGUI DATA UNIFICADA'!$A$2:$A1007)*($AL$1='CAMAGUI DATA UNIFICADA'!$B$2:$B1007),0),MATCH(AY$2,'CAMAGUI DATA UNIFICADA'!$C$1:$T$1,0)),"")</f>
        <v>3</v>
      </c>
      <c r="AZ126" s="2">
        <f t="array" ref="AZ126">IFERROR(INDEX('CAMAGUI DATA UNIFICADA'!$C$2:$T1007,MATCH(1,($A126='CAMAGUI DATA UNIFICADA'!$A$2:$A1007)*($AL$1='CAMAGUI DATA UNIFICADA'!$B$2:$B1007),0),MATCH(AZ$2,'CAMAGUI DATA UNIFICADA'!$C$1:$T$1,0)),"")</f>
        <v>11.95</v>
      </c>
      <c r="BA126" s="33">
        <f t="array" ref="BA126">IFERROR(INDEX('CAMAGUI DATA UNIFICADA'!$C$2:$T1007,MATCH(1,($A126='CAMAGUI DATA UNIFICADA'!$A$2:$A1007)*($AL$1='CAMAGUI DATA UNIFICADA'!$B$2:$B1007),0),MATCH(BA$2,'CAMAGUI DATA UNIFICADA'!$C$1:$T$1,0)),"")</f>
        <v>4.4256</v>
      </c>
      <c r="BB126" s="60">
        <f t="array" ref="BB126">IFERROR(INDEX('CAMAGUI DATA UNIFICADA'!$C$2:$T1007,MATCH(1,($A126='CAMAGUI DATA UNIFICADA'!$A$2:$A1007)*($AL$1='CAMAGUI DATA UNIFICADA'!$B$2:$B1007),0),MATCH(BB$2,'CAMAGUI DATA UNIFICADA'!$C$1:$T$1,0)),"")</f>
        <v>378.5757118</v>
      </c>
      <c r="BC126" s="140">
        <f t="array" ref="BC126">IFERROR(INDEX('CAMAGUI DATA UNIFICADA'!$C$2:$T1007,MATCH(1,($A126='CAMAGUI DATA UNIFICADA'!$A$2:$A1007)*($AL$1='CAMAGUI DATA UNIFICADA'!$B$2:$B1007),0),MATCH(BC$2,'CAMAGUI DATA UNIFICADA'!$C$1:$T$1,0)),"")</f>
        <v>-5.356072058</v>
      </c>
      <c r="BD126" s="138" t="str">
        <f t="array" ref="BD126">IFERROR(INDEX('CAMAGUI DATA UNIFICADA'!$C$2:$T1007,MATCH(1,($A126='CAMAGUI DATA UNIFICADA'!$A$2:$A1007)*($BD$1='CAMAGUI DATA UNIFICADA'!$B$2:$B1007),0),MATCH(BD$2,'CAMAGUI DATA UNIFICADA'!$C$1:$T$1,0)),"")</f>
        <v/>
      </c>
      <c r="BE126" s="2" t="str">
        <f t="array" ref="BE126">IFERROR(INDEX('CAMAGUI DATA UNIFICADA'!$C$2:$T1007,MATCH(1,($A126='CAMAGUI DATA UNIFICADA'!$A$2:$A1007)*($BD$1='CAMAGUI DATA UNIFICADA'!$B$2:$B1007),0),MATCH(BE$2,'CAMAGUI DATA UNIFICADA'!$C$1:$T$1,0)),"")</f>
        <v/>
      </c>
      <c r="BF126" s="2" t="str">
        <f t="array" ref="BF126">IFERROR(INDEX('CAMAGUI DATA UNIFICADA'!$C$2:$T1007,MATCH(1,($A126='CAMAGUI DATA UNIFICADA'!$A$2:$A1007)*($BD$1='CAMAGUI DATA UNIFICADA'!$B$2:$B1007),0),MATCH(BF$2,'CAMAGUI DATA UNIFICADA'!$C$1:$T$1,0)),"")</f>
        <v/>
      </c>
      <c r="BG126" s="2" t="str">
        <f t="array" ref="BG126">IFERROR(INDEX('CAMAGUI DATA UNIFICADA'!$C$2:$T1007,MATCH(1,($A126='CAMAGUI DATA UNIFICADA'!$A$2:$A1007)*($BD$1='CAMAGUI DATA UNIFICADA'!$B$2:$B1007),0),MATCH(BG$2,'CAMAGUI DATA UNIFICADA'!$C$1:$T$1,0)),"")</f>
        <v/>
      </c>
      <c r="BH126" s="139" t="str">
        <f t="array" ref="BH126">IFERROR(INDEX('CAMAGUI DATA UNIFICADA'!$C$2:$T1007,MATCH(1,($A126='CAMAGUI DATA UNIFICADA'!$A$2:$A1007)*($BD$1='CAMAGUI DATA UNIFICADA'!$B$2:$B1007),0),MATCH(BH$2,'CAMAGUI DATA UNIFICADA'!$C$1:$T$1,0)),"")</f>
        <v/>
      </c>
      <c r="BI126" s="2" t="str">
        <f t="array" ref="BI126">IFERROR(INDEX('CAMAGUI DATA UNIFICADA'!$C$2:$T1007,MATCH(1,($A126='CAMAGUI DATA UNIFICADA'!$A$2:$A1007)*($BD$1='CAMAGUI DATA UNIFICADA'!$B$2:$B1007),0),MATCH(BI$2,'CAMAGUI DATA UNIFICADA'!$C$1:$T$1,0)),"")</f>
        <v/>
      </c>
      <c r="BJ126" s="2" t="str">
        <f t="array" ref="BJ126">IFERROR(INDEX('CAMAGUI DATA UNIFICADA'!$C$2:$T1007,MATCH(1,($A126='CAMAGUI DATA UNIFICADA'!$A$2:$A1007)*($BD$1='CAMAGUI DATA UNIFICADA'!$B$2:$B1007),0),MATCH(BJ$2,'CAMAGUI DATA UNIFICADA'!$C$1:$T$1,0)),"")</f>
        <v/>
      </c>
      <c r="BK126" s="33" t="str">
        <f t="array" ref="BK126">IFERROR(INDEX('CAMAGUI DATA UNIFICADA'!$C$2:$T1007,MATCH(1,($A126='CAMAGUI DATA UNIFICADA'!$A$2:$A1007)*($BD$1='CAMAGUI DATA UNIFICADA'!$B$2:$B1007),0),MATCH(BK$2,'CAMAGUI DATA UNIFICADA'!$C$1:$T$1,0)),"")</f>
        <v/>
      </c>
      <c r="BL126" s="60" t="str">
        <f t="array" ref="BL126">IFERROR(INDEX('CAMAGUI DATA UNIFICADA'!$C$2:$T1007,MATCH(1,($A126='CAMAGUI DATA UNIFICADA'!$A$2:$A1007)*($BD$1='CAMAGUI DATA UNIFICADA'!$B$2:$B1007),0),MATCH(BL$2,'CAMAGUI DATA UNIFICADA'!$C$1:$T$1,0)),"")</f>
        <v/>
      </c>
      <c r="BM126" s="33" t="str">
        <f t="array" ref="BM126">IFERROR(INDEX('CAMAGUI DATA UNIFICADA'!$C$2:$T1007,MATCH(1,($A126='CAMAGUI DATA UNIFICADA'!$A$2:$A1007)*($BD$1='CAMAGUI DATA UNIFICADA'!$B$2:$B1007),0),MATCH(BM$2,'CAMAGUI DATA UNIFICADA'!$C$1:$T$1,0)),"")</f>
        <v/>
      </c>
      <c r="BN126" s="23" t="str">
        <f t="array" ref="BN126">IFERROR(INDEX('CAMAGUI DATA UNIFICADA'!$C$2:$T1007,MATCH(1,($A126='CAMAGUI DATA UNIFICADA'!$A$2:$A1007)*($BD$1='CAMAGUI DATA UNIFICADA'!$B$2:$B1007),0),MATCH(BN$2,'CAMAGUI DATA UNIFICADA'!$C$1:$T$1,0)),"")</f>
        <v/>
      </c>
      <c r="BO126" s="23" t="str">
        <f t="array" ref="BO126">IFERROR(INDEX('CAMAGUI DATA UNIFICADA'!$C$2:$T1007,MATCH(1,($A126='CAMAGUI DATA UNIFICADA'!$A$2:$A1007)*($BD$1='CAMAGUI DATA UNIFICADA'!$B$2:$B1007),0),MATCH(BO$2,'CAMAGUI DATA UNIFICADA'!$C$1:$T$1,0)),"")</f>
        <v/>
      </c>
      <c r="BP126" s="60" t="str">
        <f t="array" ref="BP126">IFERROR(INDEX('CAMAGUI DATA UNIFICADA'!$C$2:$T1007,MATCH(1,($A126='CAMAGUI DATA UNIFICADA'!$A$2:$A1007)*($BD$1='CAMAGUI DATA UNIFICADA'!$B$2:$B1007),0),MATCH(BP$2,'CAMAGUI DATA UNIFICADA'!$C$1:$T$1,0)),"")</f>
        <v/>
      </c>
      <c r="BQ126" s="2" t="str">
        <f t="array" ref="BQ126">IFERROR(INDEX('CAMAGUI DATA UNIFICADA'!$C$2:$T1007,MATCH(1,($A126='CAMAGUI DATA UNIFICADA'!$A$2:$A1007)*($BD$1='CAMAGUI DATA UNIFICADA'!$B$2:$B1007),0),MATCH(BQ$2,'CAMAGUI DATA UNIFICADA'!$C$1:$T$1,0)),"")</f>
        <v/>
      </c>
      <c r="BR126" s="2" t="str">
        <f t="array" ref="BR126">IFERROR(INDEX('CAMAGUI DATA UNIFICADA'!$C$2:$T1007,MATCH(1,($A126='CAMAGUI DATA UNIFICADA'!$A$2:$A1007)*($BD$1='CAMAGUI DATA UNIFICADA'!$B$2:$B1007),0),MATCH(BR$2,'CAMAGUI DATA UNIFICADA'!$C$1:$T$1,0)),"")</f>
        <v/>
      </c>
      <c r="BS126" s="33" t="str">
        <f t="array" ref="BS126">IFERROR(INDEX('CAMAGUI DATA UNIFICADA'!$C$2:$T1007,MATCH(1,($A126='CAMAGUI DATA UNIFICADA'!$A$2:$A1007)*($BD$1='CAMAGUI DATA UNIFICADA'!$B$2:$B1007),0),MATCH(BS$2,'CAMAGUI DATA UNIFICADA'!$C$1:$T$1,0)),"")</f>
        <v/>
      </c>
      <c r="BT126" s="60" t="str">
        <f t="array" ref="BT126">IFERROR(INDEX('CAMAGUI DATA UNIFICADA'!$C$2:$T1007,MATCH(1,($A126='CAMAGUI DATA UNIFICADA'!$A$2:$A1007)*($BD$1='CAMAGUI DATA UNIFICADA'!$B$2:$B1007),0),MATCH(BT$2,'CAMAGUI DATA UNIFICADA'!$C$1:$T$1,0)),"")</f>
        <v/>
      </c>
      <c r="BU126" s="140" t="str">
        <f t="array" ref="BU126">IFERROR(INDEX('CAMAGUI DATA UNIFICADA'!$C$2:$T1007,MATCH(1,($A126='CAMAGUI DATA UNIFICADA'!$A$2:$A1007)*($BD$1='CAMAGUI DATA UNIFICADA'!$B$2:$B1007),0),MATCH(BU$2,'CAMAGUI DATA UNIFICADA'!$C$1:$T$1,0)),"")</f>
        <v/>
      </c>
      <c r="BV126" s="138" t="str">
        <f t="array" ref="BV126">IFERROR(INDEX('CAMAGUI DATA UNIFICADA'!$C$2:$T1007,MATCH(1,($A126='CAMAGUI DATA UNIFICADA'!$A$2:$A1007)*($BV$1='CAMAGUI DATA UNIFICADA'!$B$2:$B1007),0),MATCH(BV$2,'CAMAGUI DATA UNIFICADA'!$C$1:$T$1,0)),"")</f>
        <v>CA5270325</v>
      </c>
      <c r="BW126" s="2" t="str">
        <f t="array" ref="BW126">IFERROR(INDEX('CAMAGUI DATA UNIFICADA'!$C$2:$T1007,MATCH(1,($A126='CAMAGUI DATA UNIFICADA'!$A$2:$A1007)*($BV$1='CAMAGUI DATA UNIFICADA'!$B$2:$B1007),0),MATCH(BW$2,'CAMAGUI DATA UNIFICADA'!$C$1:$T$1,0)),"")</f>
        <v/>
      </c>
      <c r="BX126" s="2">
        <f t="array" ref="BX126">IFERROR(INDEX('CAMAGUI DATA UNIFICADA'!$C$2:$T1007,MATCH(1,($A126='CAMAGUI DATA UNIFICADA'!$A$2:$A1007)*($BV$1='CAMAGUI DATA UNIFICADA'!$B$2:$B1007),0),MATCH(BX$2,'CAMAGUI DATA UNIFICADA'!$C$1:$T$1,0)),"")</f>
        <v>350</v>
      </c>
      <c r="BY126" s="2" t="str">
        <f t="array" ref="BY126">IFERROR(INDEX('CAMAGUI DATA UNIFICADA'!$C$2:$T1007,MATCH(1,($A126='CAMAGUI DATA UNIFICADA'!$A$2:$A1007)*($BV$1='CAMAGUI DATA UNIFICADA'!$B$2:$B1007),0),MATCH(BY$2,'CAMAGUI DATA UNIFICADA'!$C$1:$T$1,0)),"")</f>
        <v>SKR MAST E AD</v>
      </c>
      <c r="BZ126" s="139">
        <f t="array" ref="BZ126">IFERROR(INDEX('CAMAGUI DATA UNIFICADA'!$C$2:$T1007,MATCH(1,($A126='CAMAGUI DATA UNIFICADA'!$A$2:$A1007)*($BV$1='CAMAGUI DATA UNIFICADA'!$B$2:$B1007),0),MATCH(BZ$2,'CAMAGUI DATA UNIFICADA'!$C$1:$T$1,0)),"")</f>
        <v>358.26</v>
      </c>
      <c r="CA126" s="2" t="str">
        <f t="array" ref="CA126">IFERROR(INDEX('CAMAGUI DATA UNIFICADA'!$C$2:$T1007,MATCH(1,($A126='CAMAGUI DATA UNIFICADA'!$A$2:$A1007)*($BV$1='CAMAGUI DATA UNIFICADA'!$B$2:$B1007),0),MATCH(CA$2,'CAMAGUI DATA UNIFICADA'!$C$1:$T$1,0)),"")</f>
        <v/>
      </c>
      <c r="CB126" s="2">
        <f t="array" ref="CB126">IFERROR(INDEX('CAMAGUI DATA UNIFICADA'!$C$2:$T1007,MATCH(1,($A126='CAMAGUI DATA UNIFICADA'!$A$2:$A1007)*($BV$1='CAMAGUI DATA UNIFICADA'!$B$2:$B1007),0),MATCH(CB$2,'CAMAGUI DATA UNIFICADA'!$C$1:$T$1,0)),"")</f>
        <v>-24.21</v>
      </c>
      <c r="CC126" s="33" t="str">
        <f t="array" ref="CC126">IFERROR(INDEX('CAMAGUI DATA UNIFICADA'!$C$2:$T1007,MATCH(1,($A126='CAMAGUI DATA UNIFICADA'!$A$2:$A1007)*($BV$1='CAMAGUI DATA UNIFICADA'!$B$2:$B1007),0),MATCH(CC$2,'CAMAGUI DATA UNIFICADA'!$C$1:$T$1,0)),"")</f>
        <v/>
      </c>
      <c r="CD126" s="60" t="str">
        <f t="array" ref="CD126">IFERROR(INDEX('CAMAGUI DATA UNIFICADA'!$C$2:$T1007,MATCH(1,($A126='CAMAGUI DATA UNIFICADA'!$A$2:$A1007)*($BV$1='CAMAGUI DATA UNIFICADA'!$B$2:$B1007),0),MATCH(CD$2,'CAMAGUI DATA UNIFICADA'!$C$1:$T$1,0)),"")</f>
        <v/>
      </c>
      <c r="CE126" s="33" t="str">
        <f t="array" ref="CE126">IFERROR(INDEX('CAMAGUI DATA UNIFICADA'!$C$2:$T1007,MATCH(1,($A126='CAMAGUI DATA UNIFICADA'!$A$2:$A1007)*($BV$1='CAMAGUI DATA UNIFICADA'!$B$2:$B1007),0),MATCH(CE$2,'CAMAGUI DATA UNIFICADA'!$C$1:$T$1,0)),"")</f>
        <v/>
      </c>
      <c r="CF126" s="23">
        <f t="array" ref="CF126">IFERROR(INDEX('CAMAGUI DATA UNIFICADA'!$C$2:$T1007,MATCH(1,($A126='CAMAGUI DATA UNIFICADA'!$A$2:$A1007)*($BV$1='CAMAGUI DATA UNIFICADA'!$B$2:$B1007),0),MATCH(CF$2,'CAMAGUI DATA UNIFICADA'!$C$1:$T$1,0)),"")</f>
        <v>0</v>
      </c>
      <c r="CG126" s="23">
        <f t="array" ref="CG126">IFERROR(INDEX('CAMAGUI DATA UNIFICADA'!$C$2:$T1007,MATCH(1,($A126='CAMAGUI DATA UNIFICADA'!$A$2:$A1007)*($BV$1='CAMAGUI DATA UNIFICADA'!$B$2:$B1007),0),MATCH(CG$2,'CAMAGUI DATA UNIFICADA'!$C$1:$T$1,0)),"")</f>
        <v>0</v>
      </c>
      <c r="CH126" s="60">
        <f t="array" ref="CH126">IFERROR(INDEX('CAMAGUI DATA UNIFICADA'!$C$2:$T1007,MATCH(1,($A126='CAMAGUI DATA UNIFICADA'!$A$2:$A1007)*($BV$1='CAMAGUI DATA UNIFICADA'!$B$2:$B1007),0),MATCH(CH$2,'CAMAGUI DATA UNIFICADA'!$C$1:$T$1,0)),"")</f>
        <v>0</v>
      </c>
      <c r="CI126" s="2">
        <f t="array" ref="CI126">IFERROR(INDEX('CAMAGUI DATA UNIFICADA'!$C$2:$T1007,MATCH(1,($A126='CAMAGUI DATA UNIFICADA'!$A$2:$A1007)*($BV$1='CAMAGUI DATA UNIFICADA'!$B$2:$B1007),0),MATCH(CI$2,'CAMAGUI DATA UNIFICADA'!$C$1:$T$1,0)),"")</f>
        <v>0</v>
      </c>
      <c r="CJ126" s="2">
        <f t="array" ref="CJ126">IFERROR(INDEX('CAMAGUI DATA UNIFICADA'!$C$2:$T1007,MATCH(1,($A126='CAMAGUI DATA UNIFICADA'!$A$2:$A1007)*($BV$1='CAMAGUI DATA UNIFICADA'!$B$2:$B1007),0),MATCH(CJ$2,'CAMAGUI DATA UNIFICADA'!$C$1:$T$1,0)),"")</f>
        <v>0</v>
      </c>
      <c r="CK126" s="33" t="str">
        <f t="array" ref="CK126">IFERROR(INDEX('CAMAGUI DATA UNIFICADA'!$C$2:$T1007,MATCH(1,($A126='CAMAGUI DATA UNIFICADA'!$A$2:$A1007)*($BV$1='CAMAGUI DATA UNIFICADA'!$B$2:$B1007),0),MATCH(CK$2,'CAMAGUI DATA UNIFICADA'!$C$1:$T$1,0)),"")</f>
        <v/>
      </c>
      <c r="CL126" s="60">
        <f t="array" ref="CL126">IFERROR(INDEX('CAMAGUI DATA UNIFICADA'!$C$2:$T1007,MATCH(1,($A126='CAMAGUI DATA UNIFICADA'!$A$2:$A1007)*($BV$1='CAMAGUI DATA UNIFICADA'!$B$2:$B1007),0),MATCH(CL$2,'CAMAGUI DATA UNIFICADA'!$C$1:$T$1,0)),"")</f>
        <v>0</v>
      </c>
      <c r="CM126" s="140">
        <f t="array" ref="CM126">IFERROR(INDEX('CAMAGUI DATA UNIFICADA'!$C$2:$T1007,MATCH(1,($A126='CAMAGUI DATA UNIFICADA'!$A$2:$A1007)*($BV$1='CAMAGUI DATA UNIFICADA'!$B$2:$B1007),0),MATCH(CM$2,'CAMAGUI DATA UNIFICADA'!$C$1:$T$1,0)),"")</f>
        <v>0</v>
      </c>
      <c r="CN126" s="138" t="str">
        <f t="array" ref="CN126">IFERROR(INDEX('CAMAGUI DATA UNIFICADA'!$C$2:$T1007,MATCH(1,($A126='CAMAGUI DATA UNIFICADA'!$A$2:$A1007)*($CN$1='CAMAGUI DATA UNIFICADA'!$B$2:$B1007),0),MATCH(CN$2,'CAMAGUI DATA UNIFICADA'!$C$1:$T$1,0)),"")</f>
        <v>CA6270325</v>
      </c>
      <c r="CO126" s="2" t="str">
        <f t="array" ref="CO126">IFERROR(INDEX('CAMAGUI DATA UNIFICADA'!$C$2:$T1007,MATCH(1,($A126='CAMAGUI DATA UNIFICADA'!$A$2:$A1007)*($CN$1='CAMAGUI DATA UNIFICADA'!$B$2:$B1007),0),MATCH(CO$2,'CAMAGUI DATA UNIFICADA'!$C$1:$T$1,0)),"")</f>
        <v/>
      </c>
      <c r="CP126" s="2">
        <f t="array" ref="CP126">IFERROR(INDEX('CAMAGUI DATA UNIFICADA'!$C$2:$T1007,MATCH(1,($A126='CAMAGUI DATA UNIFICADA'!$A$2:$A1007)*($CN$1='CAMAGUI DATA UNIFICADA'!$B$2:$B1007),0),MATCH(CP$2,'CAMAGUI DATA UNIFICADA'!$C$1:$T$1,0)),"")</f>
        <v>1575</v>
      </c>
      <c r="CQ126" s="2" t="str">
        <f t="array" ref="CQ126">IFERROR(INDEX('CAMAGUI DATA UNIFICADA'!$C$2:$T1007,MATCH(1,($A126='CAMAGUI DATA UNIFICADA'!$A$2:$A1007)*($CN$1='CAMAGUI DATA UNIFICADA'!$B$2:$B1007),0),MATCH(CQ$2,'CAMAGUI DATA UNIFICADA'!$C$1:$T$1,0)),"")</f>
        <v>SKR MAST E AD</v>
      </c>
      <c r="CR126" s="139">
        <f t="array" ref="CR126">IFERROR(INDEX('CAMAGUI DATA UNIFICADA'!$C$2:$T1007,MATCH(1,($A126='CAMAGUI DATA UNIFICADA'!$A$2:$A1007)*($CN$1='CAMAGUI DATA UNIFICADA'!$B$2:$B1007),0),MATCH(CR$2,'CAMAGUI DATA UNIFICADA'!$C$1:$T$1,0)),"")</f>
        <v>1612.17</v>
      </c>
      <c r="CS126" s="2" t="str">
        <f t="array" ref="CS126">IFERROR(INDEX('CAMAGUI DATA UNIFICADA'!$C$2:$T1007,MATCH(1,($A126='CAMAGUI DATA UNIFICADA'!$A$2:$A1007)*($CN$1='CAMAGUI DATA UNIFICADA'!$B$2:$B1007),0),MATCH(CS$2,'CAMAGUI DATA UNIFICADA'!$C$1:$T$1,0)),"")</f>
        <v/>
      </c>
      <c r="CT126" s="2">
        <f t="array" ref="CT126">IFERROR(INDEX('CAMAGUI DATA UNIFICADA'!$C$2:$T1007,MATCH(1,($A126='CAMAGUI DATA UNIFICADA'!$A$2:$A1007)*($CN$1='CAMAGUI DATA UNIFICADA'!$B$2:$B1007),0),MATCH(CT$2,'CAMAGUI DATA UNIFICADA'!$C$1:$T$1,0)),"")</f>
        <v>-23.15</v>
      </c>
      <c r="CU126" s="33" t="str">
        <f t="array" ref="CU126">IFERROR(INDEX('CAMAGUI DATA UNIFICADA'!$C$2:$T1007,MATCH(1,($A126='CAMAGUI DATA UNIFICADA'!$A$2:$A1007)*($CN$1='CAMAGUI DATA UNIFICADA'!$B$2:$B1007),0),MATCH(CU$2,'CAMAGUI DATA UNIFICADA'!$C$1:$T$1,0)),"")</f>
        <v/>
      </c>
      <c r="CV126" s="60" t="str">
        <f t="array" ref="CV126">IFERROR(INDEX('CAMAGUI DATA UNIFICADA'!$C$2:$T1007,MATCH(1,($A126='CAMAGUI DATA UNIFICADA'!$A$2:$A1007)*($CN$1='CAMAGUI DATA UNIFICADA'!$B$2:$B1007),0),MATCH(CV$2,'CAMAGUI DATA UNIFICADA'!$C$1:$T$1,0)),"")</f>
        <v/>
      </c>
      <c r="CW126" s="33" t="str">
        <f t="array" ref="CW126">IFERROR(INDEX('CAMAGUI DATA UNIFICADA'!$C$2:$T1007,MATCH(1,($A126='CAMAGUI DATA UNIFICADA'!$A$2:$A1007)*($CN$1='CAMAGUI DATA UNIFICADA'!$B$2:$B1007),0),MATCH(CW$2,'CAMAGUI DATA UNIFICADA'!$C$1:$T$1,0)),"")</f>
        <v/>
      </c>
      <c r="CX126" s="23">
        <f t="array" ref="CX126">IFERROR(INDEX('CAMAGUI DATA UNIFICADA'!$C$2:$T1007,MATCH(1,($A126='CAMAGUI DATA UNIFICADA'!$A$2:$A1007)*($CN$1='CAMAGUI DATA UNIFICADA'!$B$2:$B1007),0),MATCH(CX$2,'CAMAGUI DATA UNIFICADA'!$C$1:$T$1,0)),"")</f>
        <v>0</v>
      </c>
      <c r="CY126" s="23">
        <f t="array" ref="CY126">IFERROR(INDEX('CAMAGUI DATA UNIFICADA'!$C$2:$T1007,MATCH(1,($A126='CAMAGUI DATA UNIFICADA'!$A$2:$A1007)*($CN$1='CAMAGUI DATA UNIFICADA'!$B$2:$B1007),0),MATCH(CY$2,'CAMAGUI DATA UNIFICADA'!$C$1:$T$1,0)),"")</f>
        <v>0</v>
      </c>
      <c r="CZ126" s="60">
        <f t="array" ref="CZ126">IFERROR(INDEX('CAMAGUI DATA UNIFICADA'!$C$2:$T1007,MATCH(1,($A126='CAMAGUI DATA UNIFICADA'!$A$2:$A1007)*($CN$1='CAMAGUI DATA UNIFICADA'!$B$2:$B1007),0),MATCH(CZ$2,'CAMAGUI DATA UNIFICADA'!$C$1:$T$1,0)),"")</f>
        <v>0</v>
      </c>
      <c r="DA126" s="2">
        <f t="array" ref="DA126">IFERROR(INDEX('CAMAGUI DATA UNIFICADA'!$C$2:$T1007,MATCH(1,($A126='CAMAGUI DATA UNIFICADA'!$A$2:$A1007)*($CN$1='CAMAGUI DATA UNIFICADA'!$B$2:$B1007),0),MATCH(DA$2,'CAMAGUI DATA UNIFICADA'!$C$1:$T$1,0)),"")</f>
        <v>0</v>
      </c>
      <c r="DB126" s="2">
        <f t="array" ref="DB126">IFERROR(INDEX('CAMAGUI DATA UNIFICADA'!$C$2:$T1007,MATCH(1,($A126='CAMAGUI DATA UNIFICADA'!$A$2:$A1007)*($CN$1='CAMAGUI DATA UNIFICADA'!$B$2:$B1007),0),MATCH(DB$2,'CAMAGUI DATA UNIFICADA'!$C$1:$T$1,0)),"")</f>
        <v>0</v>
      </c>
      <c r="DC126" s="33" t="str">
        <f t="array" ref="DC126">IFERROR(INDEX('CAMAGUI DATA UNIFICADA'!$C$2:$T1007,MATCH(1,($A126='CAMAGUI DATA UNIFICADA'!$A$2:$A1007)*($CN$1='CAMAGUI DATA UNIFICADA'!$B$2:$B1007),0),MATCH(DC$2,'CAMAGUI DATA UNIFICADA'!$C$1:$T$1,0)),"")</f>
        <v/>
      </c>
      <c r="DD126" s="60">
        <f t="array" ref="DD126">IFERROR(INDEX('CAMAGUI DATA UNIFICADA'!$C$2:$T1007,MATCH(1,($A126='CAMAGUI DATA UNIFICADA'!$A$2:$A1007)*($CN$1='CAMAGUI DATA UNIFICADA'!$B$2:$B1007),0),MATCH(DD$2,'CAMAGUI DATA UNIFICADA'!$C$1:$T$1,0)),"")</f>
        <v>0</v>
      </c>
      <c r="DE126" s="140">
        <f t="array" ref="DE126">IFERROR(INDEX('CAMAGUI DATA UNIFICADA'!$C$2:$T1007,MATCH(1,($A126='CAMAGUI DATA UNIFICADA'!$A$2:$A1007)*($CN$1='CAMAGUI DATA UNIFICADA'!$B$2:$B1007),0),MATCH(DE$2,'CAMAGUI DATA UNIFICADA'!$C$1:$T$1,0)),"")</f>
        <v>0</v>
      </c>
      <c r="DF126" s="138" t="str">
        <f t="array" ref="DF126">IFERROR(INDEX('CAMAGUI DATA UNIFICADA'!$C$2:$T1007,MATCH(1,($A126='CAMAGUI DATA UNIFICADA'!$A$2:$A1007)*($DF$1='CAMAGUI DATA UNIFICADA'!$B$2:$B1007),0),MATCH(DF$2,'CAMAGUI DATA UNIFICADA'!$C$1:$T$1,0)),"")</f>
        <v/>
      </c>
      <c r="DG126" s="2" t="str">
        <f t="array" ref="DG126">IFERROR(INDEX('CAMAGUI DATA UNIFICADA'!$C$2:$T1007,MATCH(1,($A126='CAMAGUI DATA UNIFICADA'!$A$2:$A1007)*($DF$1='CAMAGUI DATA UNIFICADA'!$B$2:$B1007),0),MATCH(DG$2,'CAMAGUI DATA UNIFICADA'!$C$1:$T$1,0)),"")</f>
        <v/>
      </c>
      <c r="DH126" s="2" t="str">
        <f t="array" ref="DH126">IFERROR(INDEX('CAMAGUI DATA UNIFICADA'!$C$2:$T1007,MATCH(1,($A126='CAMAGUI DATA UNIFICADA'!$A$2:$A1007)*($DF$1='CAMAGUI DATA UNIFICADA'!$B$2:$B1007),0),MATCH(DH$2,'CAMAGUI DATA UNIFICADA'!$C$1:$T$1,0)),"")</f>
        <v/>
      </c>
      <c r="DI126" s="2" t="str">
        <f t="array" ref="DI126">IFERROR(INDEX('CAMAGUI DATA UNIFICADA'!$C$2:$T1007,MATCH(1,($A126='CAMAGUI DATA UNIFICADA'!$A$2:$A1007)*($DF$1='CAMAGUI DATA UNIFICADA'!$B$2:$B1007),0),MATCH(DI$2,'CAMAGUI DATA UNIFICADA'!$C$1:$T$1,0)),"")</f>
        <v/>
      </c>
      <c r="DJ126" s="139" t="str">
        <f t="array" ref="DJ126">IFERROR(INDEX('CAMAGUI DATA UNIFICADA'!$C$2:$T1007,MATCH(1,($A126='CAMAGUI DATA UNIFICADA'!$A$2:$A1007)*($DF$1='CAMAGUI DATA UNIFICADA'!$B$2:$B1007),0),MATCH(DJ$2,'CAMAGUI DATA UNIFICADA'!$C$1:$T$1,0)),"")</f>
        <v/>
      </c>
      <c r="DK126" s="2" t="str">
        <f t="array" ref="DK126">IFERROR(INDEX('CAMAGUI DATA UNIFICADA'!$C$2:$T1007,MATCH(1,($A126='CAMAGUI DATA UNIFICADA'!$A$2:$A1007)*($DF$1='CAMAGUI DATA UNIFICADA'!$B$2:$B1007),0),MATCH(DK$2,'CAMAGUI DATA UNIFICADA'!$C$1:$T$1,0)),"")</f>
        <v/>
      </c>
      <c r="DL126" s="2" t="str">
        <f t="array" ref="DL126">IFERROR(INDEX('CAMAGUI DATA UNIFICADA'!$C$2:$T1007,MATCH(1,($A126='CAMAGUI DATA UNIFICADA'!$A$2:$A1007)*($DF$1='CAMAGUI DATA UNIFICADA'!$B$2:$B1007),0),MATCH(DL$2,'CAMAGUI DATA UNIFICADA'!$C$1:$T$1,0)),"")</f>
        <v/>
      </c>
      <c r="DM126" s="33" t="str">
        <f t="array" ref="DM126">IFERROR(INDEX('CAMAGUI DATA UNIFICADA'!$C$2:$T1007,MATCH(1,($A126='CAMAGUI DATA UNIFICADA'!$A$2:$A1007)*($DF$1='CAMAGUI DATA UNIFICADA'!$B$2:$B1007),0),MATCH(DM$2,'CAMAGUI DATA UNIFICADA'!$C$1:$T$1,0)),"")</f>
        <v/>
      </c>
      <c r="DN126" s="60" t="str">
        <f t="array" ref="DN126">IFERROR(INDEX('CAMAGUI DATA UNIFICADA'!$C$2:$T1007,MATCH(1,($A126='CAMAGUI DATA UNIFICADA'!$A$2:$A1007)*($DF$1='CAMAGUI DATA UNIFICADA'!$B$2:$B1007),0),MATCH(DN$2,'CAMAGUI DATA UNIFICADA'!$C$1:$T$1,0)),"")</f>
        <v/>
      </c>
      <c r="DO126" s="33" t="str">
        <f t="array" ref="DO126">IFERROR(INDEX('CAMAGUI DATA UNIFICADA'!$C$2:$T1007,MATCH(1,($A126='CAMAGUI DATA UNIFICADA'!$A$2:$A1007)*($DF$1='CAMAGUI DATA UNIFICADA'!$B$2:$B1007),0),MATCH(DO$2,'CAMAGUI DATA UNIFICADA'!$C$1:$T$1,0)),"")</f>
        <v/>
      </c>
      <c r="DP126" s="23" t="str">
        <f t="array" ref="DP126">IFERROR(INDEX('CAMAGUI DATA UNIFICADA'!$C$2:$T1007,MATCH(1,($A126='CAMAGUI DATA UNIFICADA'!$A$2:$A1007)*($DF$1='CAMAGUI DATA UNIFICADA'!$B$2:$B1007),0),MATCH(DP$2,'CAMAGUI DATA UNIFICADA'!$C$1:$T$1,0)),"")</f>
        <v/>
      </c>
      <c r="DQ126" s="23" t="str">
        <f t="array" ref="DQ126">IFERROR(INDEX('CAMAGUI DATA UNIFICADA'!$C$2:$T1007,MATCH(1,($A126='CAMAGUI DATA UNIFICADA'!$A$2:$A1007)*($DF$1='CAMAGUI DATA UNIFICADA'!$B$2:$B1007),0),MATCH(DQ$2,'CAMAGUI DATA UNIFICADA'!$C$1:$T$1,0)),"")</f>
        <v/>
      </c>
      <c r="DR126" s="2" t="str">
        <f t="array" ref="DR126">IFERROR(INDEX('CAMAGUI DATA UNIFICADA'!$C$2:$T1007,MATCH(1,($A126='CAMAGUI DATA UNIFICADA'!$A$2:$A1007)*($DF$1='CAMAGUI DATA UNIFICADA'!$B$2:$B1007),0),MATCH(DR$2,'CAMAGUI DATA UNIFICADA'!$C$1:$T$1,0)),"")</f>
        <v/>
      </c>
      <c r="DS126" s="2" t="str">
        <f t="array" ref="DS126">IFERROR(INDEX('CAMAGUI DATA UNIFICADA'!$C$2:$T1007,MATCH(1,($A126='CAMAGUI DATA UNIFICADA'!$A$2:$A1007)*($DF$1='CAMAGUI DATA UNIFICADA'!$B$2:$B1007),0),MATCH(DS$2,'CAMAGUI DATA UNIFICADA'!$C$1:$T$1,0)),"")</f>
        <v/>
      </c>
      <c r="DT126" s="2" t="str">
        <f t="array" ref="DT126">IFERROR(INDEX('CAMAGUI DATA UNIFICADA'!$C$2:$T1007,MATCH(1,($A126='CAMAGUI DATA UNIFICADA'!$A$2:$A1007)*($DF$1='CAMAGUI DATA UNIFICADA'!$B$2:$B1007),0),MATCH(DT$2,'CAMAGUI DATA UNIFICADA'!$C$1:$T$1,0)),"")</f>
        <v/>
      </c>
      <c r="DU126" s="33" t="str">
        <f t="array" ref="DU126">IFERROR(INDEX('CAMAGUI DATA UNIFICADA'!$C$2:$T1007,MATCH(1,($A126='CAMAGUI DATA UNIFICADA'!$A$2:$A1007)*($DF$1='CAMAGUI DATA UNIFICADA'!$B$2:$B1007),0),MATCH(DU$2,'CAMAGUI DATA UNIFICADA'!$C$1:$T$1,0)),"")</f>
        <v/>
      </c>
      <c r="DV126" s="60" t="str">
        <f t="array" ref="DV126">IFERROR(INDEX('CAMAGUI DATA UNIFICADA'!$C$2:$T1007,MATCH(1,($A126='CAMAGUI DATA UNIFICADA'!$A$2:$A1007)*($DF$1='CAMAGUI DATA UNIFICADA'!$B$2:$B1007),0),MATCH(DV$2,'CAMAGUI DATA UNIFICADA'!$C$1:$T$1,0)),"")</f>
        <v/>
      </c>
      <c r="DW126" s="140" t="str">
        <f t="array" ref="DW126">IFERROR(INDEX('CAMAGUI DATA UNIFICADA'!$C$2:$T1007,MATCH(1,($A126='CAMAGUI DATA UNIFICADA'!$A$2:$A1007)*($DF$1='CAMAGUI DATA UNIFICADA'!$B$2:$B1007),0),MATCH(DW$2,'CAMAGUI DATA UNIFICADA'!$C$1:$T$1,0)),"")</f>
        <v/>
      </c>
      <c r="DX126" s="144" t="str">
        <f t="array" ref="DX126">IFERROR(INDEX('CAMAGUI DATA UNIFICADA'!$C$2:$T1007,MATCH(1,($A126='CAMAGUI DATA UNIFICADA'!$A$2:$A1007)*($DX$1='CAMAGUI DATA UNIFICADA'!$B$2:$B1007),0),MATCH(DX$2,'CAMAGUI DATA UNIFICADA'!$C$1:$T$1,0)),"")</f>
        <v/>
      </c>
      <c r="DY126" s="60" t="str">
        <f t="array" ref="DY126">IFERROR(INDEX('CAMAGUI DATA UNIFICADA'!$C$2:$T1007,MATCH(1,($A126='CAMAGUI DATA UNIFICADA'!$A$2:$A1007)*($DX$1='CAMAGUI DATA UNIFICADA'!$B$2:$B1007),0),MATCH(DY$2,'CAMAGUI DATA UNIFICADA'!$C$1:$T$1,0)),"")</f>
        <v/>
      </c>
      <c r="DZ126" s="60" t="str">
        <f t="array" ref="DZ126">IFERROR(INDEX('CAMAGUI DATA UNIFICADA'!$C$2:$T1007,MATCH(1,($A126='CAMAGUI DATA UNIFICADA'!$A$2:$A1007)*($DX$1='CAMAGUI DATA UNIFICADA'!$B$2:$B1007),0),MATCH(DZ$2,'CAMAGUI DATA UNIFICADA'!$C$1:$T$1,0)),"")</f>
        <v/>
      </c>
      <c r="EA126" s="60" t="str">
        <f t="array" ref="EA126">IFERROR(INDEX('CAMAGUI DATA UNIFICADA'!$C$2:$T1007,MATCH(1,($A126='CAMAGUI DATA UNIFICADA'!$A$2:$A1007)*($DX$1='CAMAGUI DATA UNIFICADA'!$B$2:$B1007),0),MATCH(EA$2,'CAMAGUI DATA UNIFICADA'!$C$1:$T$1,0)),"")</f>
        <v/>
      </c>
      <c r="EB126" s="60" t="str">
        <f t="array" ref="EB126">IFERROR(INDEX('CAMAGUI DATA UNIFICADA'!$C$2:$T1007,MATCH(1,($A126='CAMAGUI DATA UNIFICADA'!$A$2:$A1007)*($DX$1='CAMAGUI DATA UNIFICADA'!$B$2:$B1007),0),MATCH(EB$2,'CAMAGUI DATA UNIFICADA'!$C$1:$T$1,0)),"")</f>
        <v/>
      </c>
      <c r="EC126" s="60" t="str">
        <f t="array" ref="EC126">IFERROR(INDEX('CAMAGUI DATA UNIFICADA'!$C$2:$T1007,MATCH(1,($A126='CAMAGUI DATA UNIFICADA'!$A$2:$A1007)*($DX$1='CAMAGUI DATA UNIFICADA'!$B$2:$B1007),0),MATCH(EC$2,'CAMAGUI DATA UNIFICADA'!$C$1:$T$1,0)),"")</f>
        <v/>
      </c>
      <c r="ED126" s="60" t="str">
        <f t="array" ref="ED126">IFERROR(INDEX('CAMAGUI DATA UNIFICADA'!$C$2:$T1007,MATCH(1,($A126='CAMAGUI DATA UNIFICADA'!$A$2:$A1007)*($DX$1='CAMAGUI DATA UNIFICADA'!$B$2:$B1007),0),MATCH(ED$2,'CAMAGUI DATA UNIFICADA'!$C$1:$T$1,0)),"")</f>
        <v/>
      </c>
      <c r="EE126" s="60" t="str">
        <f t="array" ref="EE126">IFERROR(INDEX('CAMAGUI DATA UNIFICADA'!$C$2:$T1007,MATCH(1,($A126='CAMAGUI DATA UNIFICADA'!$A$2:$A1007)*($DX$1='CAMAGUI DATA UNIFICADA'!$B$2:$B1007),0),MATCH(EE$2,'CAMAGUI DATA UNIFICADA'!$C$1:$T$1,0)),"")</f>
        <v/>
      </c>
      <c r="EF126" s="60" t="str">
        <f t="array" ref="EF126">IFERROR(INDEX('CAMAGUI DATA UNIFICADA'!$C$2:$T1007,MATCH(1,($A126='CAMAGUI DATA UNIFICADA'!$A$2:$A1007)*($DX$1='CAMAGUI DATA UNIFICADA'!$B$2:$B1007),0),MATCH(EF$2,'CAMAGUI DATA UNIFICADA'!$C$1:$T$1,0)),"")</f>
        <v/>
      </c>
      <c r="EG126" s="60" t="str">
        <f t="array" ref="EG126">IFERROR(INDEX('CAMAGUI DATA UNIFICADA'!$C$2:$T1007,MATCH(1,($A126='CAMAGUI DATA UNIFICADA'!$A$2:$A1007)*($DX$1='CAMAGUI DATA UNIFICADA'!$B$2:$B1007),0),MATCH(EG$2,'CAMAGUI DATA UNIFICADA'!$C$1:$T$1,0)),"")</f>
        <v/>
      </c>
      <c r="EH126" s="60" t="str">
        <f t="array" ref="EH126">IFERROR(INDEX('CAMAGUI DATA UNIFICADA'!$C$2:$T1007,MATCH(1,($A126='CAMAGUI DATA UNIFICADA'!$A$2:$A1007)*($DX$1='CAMAGUI DATA UNIFICADA'!$B$2:$B1007),0),MATCH(EH$2,'CAMAGUI DATA UNIFICADA'!$C$1:$T$1,0)),"")</f>
        <v/>
      </c>
      <c r="EI126" s="60" t="str">
        <f t="array" ref="EI126">IFERROR(INDEX('CAMAGUI DATA UNIFICADA'!$C$2:$T1007,MATCH(1,($A126='CAMAGUI DATA UNIFICADA'!$A$2:$A1007)*($DX$1='CAMAGUI DATA UNIFICADA'!$B$2:$B1007),0),MATCH(EI$2,'CAMAGUI DATA UNIFICADA'!$C$1:$T$1,0)),"")</f>
        <v/>
      </c>
      <c r="EJ126" s="60" t="str">
        <f t="array" ref="EJ126">IFERROR(INDEX('CAMAGUI DATA UNIFICADA'!$C$2:$T1007,MATCH(1,($A126='CAMAGUI DATA UNIFICADA'!$A$2:$A1007)*($DX$1='CAMAGUI DATA UNIFICADA'!$B$2:$B1007),0),MATCH(EJ$2,'CAMAGUI DATA UNIFICADA'!$C$1:$T$1,0)),"")</f>
        <v/>
      </c>
      <c r="EK126" s="60" t="str">
        <f t="array" ref="EK126">IFERROR(INDEX('CAMAGUI DATA UNIFICADA'!$C$2:$T1007,MATCH(1,($A126='CAMAGUI DATA UNIFICADA'!$A$2:$A1007)*($DX$1='CAMAGUI DATA UNIFICADA'!$B$2:$B1007),0),MATCH(EK$2,'CAMAGUI DATA UNIFICADA'!$C$1:$T$1,0)),"")</f>
        <v/>
      </c>
      <c r="EL126" s="60" t="str">
        <f t="array" ref="EL126">IFERROR(INDEX('CAMAGUI DATA UNIFICADA'!$C$2:$T1007,MATCH(1,($A126='CAMAGUI DATA UNIFICADA'!$A$2:$A1007)*($DX$1='CAMAGUI DATA UNIFICADA'!$B$2:$B1007),0),MATCH(EL$2,'CAMAGUI DATA UNIFICADA'!$C$1:$T$1,0)),"")</f>
        <v/>
      </c>
      <c r="EM126" s="60" t="str">
        <f t="array" ref="EM126">IFERROR(INDEX('CAMAGUI DATA UNIFICADA'!$C$2:$T1007,MATCH(1,($A126='CAMAGUI DATA UNIFICADA'!$A$2:$A1007)*($DX$1='CAMAGUI DATA UNIFICADA'!$B$2:$B1007),0),MATCH(EM$2,'CAMAGUI DATA UNIFICADA'!$C$1:$T$1,0)),"")</f>
        <v/>
      </c>
      <c r="EN126" s="60" t="str">
        <f t="array" ref="EN126">IFERROR(INDEX('CAMAGUI DATA UNIFICADA'!$C$2:$T1007,MATCH(1,($A126='CAMAGUI DATA UNIFICADA'!$A$2:$A1007)*($DX$1='CAMAGUI DATA UNIFICADA'!$B$2:$B1007),0),MATCH(EN$2,'CAMAGUI DATA UNIFICADA'!$C$1:$T$1,0)),"")</f>
        <v/>
      </c>
      <c r="EO126" s="140" t="str">
        <f t="array" ref="EO126">IFERROR(INDEX('CAMAGUI DATA UNIFICADA'!$C$2:$T1007,MATCH(1,($A126='CAMAGUI DATA UNIFICADA'!$A$2:$A1007)*($DX$1='CAMAGUI DATA UNIFICADA'!$B$2:$B1007),0),MATCH(EO$2,'CAMAGUI DATA UNIFICADA'!$C$1:$T$1,0)),"")</f>
        <v/>
      </c>
    </row>
    <row r="127">
      <c r="A127" s="137">
        <v>45817.0</v>
      </c>
      <c r="B127" s="138" t="str">
        <f t="array" ref="B127">IFERROR(INDEX('CAMAGUI DATA UNIFICADA'!$C$2:$T1007,MATCH(1,($A127='CAMAGUI DATA UNIFICADA'!$A$2:$A1007)*($B$1='CAMAGUI DATA UNIFICADA'!$B$2:$B1007),0),MATCH(B$2,'CAMAGUI DATA UNIFICADA'!$C$1:$T$1,0)),"")</f>
        <v>CA1070525</v>
      </c>
      <c r="C127" s="2">
        <f t="array" ref="C127">IFERROR(INDEX('CAMAGUI DATA UNIFICADA'!$C$2:$T1007,MATCH(1,($A127='CAMAGUI DATA UNIFICADA'!$A$2:$A1007)*($B$1='CAMAGUI DATA UNIFICADA'!$B$2:$B1007),0),MATCH(C$2,'CAMAGUI DATA UNIFICADA'!$C$1:$T$1,0)),"")</f>
        <v>475</v>
      </c>
      <c r="D127" s="2">
        <f t="array" ref="D127">IFERROR(INDEX('CAMAGUI DATA UNIFICADA'!$C$2:$T1007,MATCH(1,($A127='CAMAGUI DATA UNIFICADA'!$A$2:$A1007)*($B$1='CAMAGUI DATA UNIFICADA'!$B$2:$B1007),0),MATCH(D$2,'CAMAGUI DATA UNIFICADA'!$C$1:$T$1,0)),"")</f>
        <v>3425</v>
      </c>
      <c r="E127" s="2" t="str">
        <f t="array" ref="E127">IFERROR(INDEX('CAMAGUI DATA UNIFICADA'!$C$2:$T1007,MATCH(1,($A127='CAMAGUI DATA UNIFICADA'!$A$2:$A1007)*($B$1='CAMAGUI DATA UNIFICADA'!$B$2:$B1007),0),MATCH(E$2,'CAMAGUI DATA UNIFICADA'!$C$1:$T$1,0)),"")</f>
        <v>SKR MAST E AD</v>
      </c>
      <c r="F127" s="139">
        <f t="array" ref="F127">IFERROR(INDEX('CAMAGUI DATA UNIFICADA'!$C$2:$T1007,MATCH(1,($A127='CAMAGUI DATA UNIFICADA'!$A$2:$A1007)*($B$1='CAMAGUI DATA UNIFICADA'!$B$2:$B1007),0),MATCH(F$2,'CAMAGUI DATA UNIFICADA'!$C$1:$T$1,0)),"")</f>
        <v>3505.83</v>
      </c>
      <c r="G127" s="2">
        <f t="array" ref="G127">IFERROR(INDEX('CAMAGUI DATA UNIFICADA'!$C$2:$T1007,MATCH(1,($A127='CAMAGUI DATA UNIFICADA'!$A$2:$A1007)*($B$1='CAMAGUI DATA UNIFICADA'!$B$2:$B1007),0),MATCH(G$2,'CAMAGUI DATA UNIFICADA'!$C$1:$T$1,0)),"")</f>
        <v>14.52</v>
      </c>
      <c r="H127" s="2">
        <f t="array" ref="H127">IFERROR(INDEX('CAMAGUI DATA UNIFICADA'!$C$2:$T1007,MATCH(1,($A127='CAMAGUI DATA UNIFICADA'!$A$2:$A1007)*($B$1='CAMAGUI DATA UNIFICADA'!$B$2:$B1007),0),MATCH(H$2,'CAMAGUI DATA UNIFICADA'!$C$1:$T$1,0)),"")</f>
        <v>4.68</v>
      </c>
      <c r="I127" s="33">
        <f t="array" ref="I127">IFERROR(INDEX('CAMAGUI DATA UNIFICADA'!$C$2:$T1007,MATCH(1,($A127='CAMAGUI DATA UNIFICADA'!$A$2:$A1007)*($B$1='CAMAGUI DATA UNIFICADA'!$B$2:$B1007),0),MATCH(I$2,'CAMAGUI DATA UNIFICADA'!$C$1:$T$1,0)),"")</f>
        <v>4.00512</v>
      </c>
      <c r="J127" s="60">
        <f t="array" ref="J127">IFERROR(INDEX('CAMAGUI DATA UNIFICADA'!$C$2:$T1007,MATCH(1,($A127='CAMAGUI DATA UNIFICADA'!$A$2:$A1007)*($B$1='CAMAGUI DATA UNIFICADA'!$B$2:$B1007),0),MATCH(J$2,'CAMAGUI DATA UNIFICADA'!$C$1:$T$1,0)),"")</f>
        <v>816791.9718</v>
      </c>
      <c r="K127" s="33">
        <f t="array" ref="K127">IFERROR(INDEX('CAMAGUI DATA UNIFICADA'!$C$2:$T1007,MATCH(1,($A127='CAMAGUI DATA UNIFICADA'!$A$2:$A1007)*($B$1='CAMAGUI DATA UNIFICADA'!$B$2:$B1007),0),MATCH(K$2,'CAMAGUI DATA UNIFICADA'!$C$1:$T$1,0)),"")</f>
        <v>0.9382533421</v>
      </c>
      <c r="L127" s="23">
        <f t="array" ref="L127">IFERROR(INDEX('CAMAGUI DATA UNIFICADA'!$C$2:$T1007,MATCH(1,($A127='CAMAGUI DATA UNIFICADA'!$A$2:$A1007)*($B$1='CAMAGUI DATA UNIFICADA'!$B$2:$B1007),0),MATCH(L$2,'CAMAGUI DATA UNIFICADA'!$C$1:$T$1,0)),"")</f>
        <v>0.6806599765</v>
      </c>
      <c r="M127" s="23">
        <f t="array" ref="M127">IFERROR(INDEX('CAMAGUI DATA UNIFICADA'!$C$2:$T1007,MATCH(1,($A127='CAMAGUI DATA UNIFICADA'!$A$2:$A1007)*($B$1='CAMAGUI DATA UNIFICADA'!$B$2:$B1007),0),MATCH(M$2,'CAMAGUI DATA UNIFICADA'!$C$1:$T$1,0)),"")</f>
        <v>0.65</v>
      </c>
      <c r="N127" s="60">
        <f t="array" ref="N127">IFERROR(INDEX('CAMAGUI DATA UNIFICADA'!$C$2:$T1007,MATCH(1,($A127='CAMAGUI DATA UNIFICADA'!$A$2:$A1007)*($B$1='CAMAGUI DATA UNIFICADA'!$B$2:$B1007),0),MATCH(N$2,'CAMAGUI DATA UNIFICADA'!$C$1:$T$1,0)),"")</f>
        <v>95238.09524</v>
      </c>
      <c r="O127" s="2">
        <f t="array" ref="O127">IFERROR(INDEX('CAMAGUI DATA UNIFICADA'!$C$2:$T1007,MATCH(1,($A127='CAMAGUI DATA UNIFICADA'!$A$2:$A1007)*($B$1='CAMAGUI DATA UNIFICADA'!$B$2:$B1007),0),MATCH(O$2,'CAMAGUI DATA UNIFICADA'!$C$1:$T$1,0)),"")</f>
        <v>3</v>
      </c>
      <c r="P127" s="2">
        <f t="array" ref="P127">IFERROR(INDEX('CAMAGUI DATA UNIFICADA'!$C$2:$T1007,MATCH(1,($A127='CAMAGUI DATA UNIFICADA'!$A$2:$A1007)*($B$1='CAMAGUI DATA UNIFICADA'!$B$2:$B1007),0),MATCH(P$2,'CAMAGUI DATA UNIFICADA'!$C$1:$T$1,0)),"")</f>
        <v>17.52</v>
      </c>
      <c r="Q127" s="33">
        <f t="array" ref="Q127">IFERROR(INDEX('CAMAGUI DATA UNIFICADA'!$C$2:$T1007,MATCH(1,($A127='CAMAGUI DATA UNIFICADA'!$A$2:$A1007)*($B$1='CAMAGUI DATA UNIFICADA'!$B$2:$B1007),0),MATCH(Q$2,'CAMAGUI DATA UNIFICADA'!$C$1:$T$1,0)),"")</f>
        <v>3.59184</v>
      </c>
      <c r="R127" s="60">
        <f t="array" ref="R127">IFERROR(INDEX('CAMAGUI DATA UNIFICADA'!$C$2:$T1007,MATCH(1,($A127='CAMAGUI DATA UNIFICADA'!$A$2:$A1007)*($B$1='CAMAGUI DATA UNIFICADA'!$B$2:$B1007),0),MATCH(R$2,'CAMAGUI DATA UNIFICADA'!$C$1:$T$1,0)),"")</f>
        <v>506.6637761</v>
      </c>
      <c r="S127" s="140">
        <f t="array" ref="S127">IFERROR(INDEX('CAMAGUI DATA UNIFICADA'!$C$2:$T1007,MATCH(1,($A127='CAMAGUI DATA UNIFICADA'!$A$2:$A1007)*($B$1='CAMAGUI DATA UNIFICADA'!$B$2:$B1007),0),MATCH(S$2,'CAMAGUI DATA UNIFICADA'!$C$1:$T$1,0)),"")</f>
        <v>7.915944036</v>
      </c>
      <c r="T127" s="138" t="str">
        <f t="array" ref="T127">IFERROR(INDEX('CAMAGUI DATA UNIFICADA'!$C$2:$T1007,MATCH(1,($A127='CAMAGUI DATA UNIFICADA'!$A$2:$A1007)*($T$1='CAMAGUI DATA UNIFICADA'!$B$2:$B1007),0),MATCH(T$2,'CAMAGUI DATA UNIFICADA'!$C$1:$T$1,0)),"")</f>
        <v>CA2050525</v>
      </c>
      <c r="U127" s="2">
        <f t="array" ref="U127">IFERROR(INDEX('CAMAGUI DATA UNIFICADA'!$C$2:$T1007,MATCH(1,($A127='CAMAGUI DATA UNIFICADA'!$A$2:$A1007)*($T$1='CAMAGUI DATA UNIFICADA'!$B$2:$B1007),0),MATCH(U$2,'CAMAGUI DATA UNIFICADA'!$C$1:$T$1,0)),"")</f>
        <v>250</v>
      </c>
      <c r="V127" s="2">
        <f t="array" ref="V127">IFERROR(INDEX('CAMAGUI DATA UNIFICADA'!$C$2:$T1007,MATCH(1,($A127='CAMAGUI DATA UNIFICADA'!$A$2:$A1007)*($T$1='CAMAGUI DATA UNIFICADA'!$B$2:$B1007),0),MATCH(V$2,'CAMAGUI DATA UNIFICADA'!$C$1:$T$1,0)),"")</f>
        <v>1800</v>
      </c>
      <c r="W127" s="2" t="str">
        <f t="array" ref="W127">IFERROR(INDEX('CAMAGUI DATA UNIFICADA'!$C$2:$T1007,MATCH(1,($A127='CAMAGUI DATA UNIFICADA'!$A$2:$A1007)*($T$1='CAMAGUI DATA UNIFICADA'!$B$2:$B1007),0),MATCH(W$2,'CAMAGUI DATA UNIFICADA'!$C$1:$T$1,0)),"")</f>
        <v>SKR MAST E AD</v>
      </c>
      <c r="X127" s="139">
        <f t="array" ref="X127">IFERROR(INDEX('CAMAGUI DATA UNIFICADA'!$C$2:$T1007,MATCH(1,($A127='CAMAGUI DATA UNIFICADA'!$A$2:$A1007)*($T$1='CAMAGUI DATA UNIFICADA'!$B$2:$B1007),0),MATCH(X$2,'CAMAGUI DATA UNIFICADA'!$C$1:$T$1,0)),"")</f>
        <v>1842.48</v>
      </c>
      <c r="Y127" s="2">
        <f t="array" ref="Y127">IFERROR(INDEX('CAMAGUI DATA UNIFICADA'!$C$2:$T1007,MATCH(1,($A127='CAMAGUI DATA UNIFICADA'!$A$2:$A1007)*($T$1='CAMAGUI DATA UNIFICADA'!$B$2:$B1007),0),MATCH(Y$2,'CAMAGUI DATA UNIFICADA'!$C$1:$T$1,0)),"")</f>
        <v>13.73</v>
      </c>
      <c r="Z127" s="2">
        <f t="array" ref="Z127">IFERROR(INDEX('CAMAGUI DATA UNIFICADA'!$C$2:$T1007,MATCH(1,($A127='CAMAGUI DATA UNIFICADA'!$A$2:$A1007)*($T$1='CAMAGUI DATA UNIFICADA'!$B$2:$B1007),0),MATCH(Z$2,'CAMAGUI DATA UNIFICADA'!$C$1:$T$1,0)),"")</f>
        <v>3.51</v>
      </c>
      <c r="AA127" s="2">
        <f t="array" ref="AA127">IFERROR(INDEX('CAMAGUI DATA UNIFICADA'!$C$2:$T1007,MATCH(1,($A127='CAMAGUI DATA UNIFICADA'!$A$2:$A1007)*($T$1='CAMAGUI DATA UNIFICADA'!$B$2:$B1007),0),MATCH(AA$2,'CAMAGUI DATA UNIFICADA'!$C$1:$T$1,0)),"")</f>
        <v>4.13412</v>
      </c>
      <c r="AB127" s="60">
        <f t="array" ref="AB127">IFERROR(INDEX('CAMAGUI DATA UNIFICADA'!$C$2:$T1007,MATCH(1,($A127='CAMAGUI DATA UNIFICADA'!$A$2:$A1007)*($T$1='CAMAGUI DATA UNIFICADA'!$B$2:$B1007),0),MATCH(AB$2,'CAMAGUI DATA UNIFICADA'!$C$1:$T$1,0)),"")</f>
        <v>440439.6337</v>
      </c>
      <c r="AC127" s="33">
        <f t="array" ref="AC127">IFERROR(INDEX('CAMAGUI DATA UNIFICADA'!$C$2:$T1007,MATCH(1,($A127='CAMAGUI DATA UNIFICADA'!$A$2:$A1007)*($T$1='CAMAGUI DATA UNIFICADA'!$B$2:$B1007),0),MATCH(AC$2,'CAMAGUI DATA UNIFICADA'!$C$1:$T$1,0)),"")</f>
        <v>1.178897731</v>
      </c>
      <c r="AD127" s="23">
        <f t="array" ref="AD127">IFERROR(INDEX('CAMAGUI DATA UNIFICADA'!$C$2:$T1007,MATCH(1,($A127='CAMAGUI DATA UNIFICADA'!$A$2:$A1007)*($T$1='CAMAGUI DATA UNIFICADA'!$B$2:$B1007),0),MATCH(AD$2,'CAMAGUI DATA UNIFICADA'!$C$1:$T$1,0)),"")</f>
        <v>0.8808792675</v>
      </c>
      <c r="AE127" s="23">
        <f t="array" ref="AE127">IFERROR(INDEX('CAMAGUI DATA UNIFICADA'!$C$2:$T1007,MATCH(1,($A127='CAMAGUI DATA UNIFICADA'!$A$2:$A1007)*($T$1='CAMAGUI DATA UNIFICADA'!$B$2:$B1007),0),MATCH(AE$2,'CAMAGUI DATA UNIFICADA'!$C$1:$T$1,0)),"")</f>
        <v>0.87</v>
      </c>
      <c r="AF127" s="60">
        <f t="array" ref="AF127">IFERROR(INDEX('CAMAGUI DATA UNIFICADA'!$C$2:$T1007,MATCH(1,($A127='CAMAGUI DATA UNIFICADA'!$A$2:$A1007)*($T$1='CAMAGUI DATA UNIFICADA'!$B$2:$B1007),0),MATCH(AF$2,'CAMAGUI DATA UNIFICADA'!$C$1:$T$1,0)),"")</f>
        <v>72500</v>
      </c>
      <c r="AG127" s="2">
        <f t="array" ref="AG127">IFERROR(INDEX('CAMAGUI DATA UNIFICADA'!$C$2:$T1007,MATCH(1,($A127='CAMAGUI DATA UNIFICADA'!$A$2:$A1007)*($T$1='CAMAGUI DATA UNIFICADA'!$B$2:$B1007),0),MATCH(AG$2,'CAMAGUI DATA UNIFICADA'!$C$1:$T$1,0)),"")</f>
        <v>3</v>
      </c>
      <c r="AH127" s="2">
        <f t="array" ref="AH127">IFERROR(INDEX('CAMAGUI DATA UNIFICADA'!$C$2:$T1007,MATCH(1,($A127='CAMAGUI DATA UNIFICADA'!$A$2:$A1007)*($T$1='CAMAGUI DATA UNIFICADA'!$B$2:$B1007),0),MATCH(AH$2,'CAMAGUI DATA UNIFICADA'!$C$1:$T$1,0)),"")</f>
        <v>16.73</v>
      </c>
      <c r="AI127" s="33">
        <f t="array" ref="AI127">IFERROR(INDEX('CAMAGUI DATA UNIFICADA'!$C$2:$T1007,MATCH(1,($A127='CAMAGUI DATA UNIFICADA'!$A$2:$A1007)*($T$1='CAMAGUI DATA UNIFICADA'!$B$2:$B1007),0),MATCH(AI$2,'CAMAGUI DATA UNIFICADA'!$C$1:$T$1,0)),"")</f>
        <v>3.69564</v>
      </c>
      <c r="AJ127" s="60">
        <f t="array" ref="AJ127">IFERROR(INDEX('CAMAGUI DATA UNIFICADA'!$C$2:$T1007,MATCH(1,($A127='CAMAGUI DATA UNIFICADA'!$A$2:$A1007)*($T$1='CAMAGUI DATA UNIFICADA'!$B$2:$B1007),0),MATCH(AJ$2,'CAMAGUI DATA UNIFICADA'!$C$1:$T$1,0)),"")</f>
        <v>279.81373</v>
      </c>
      <c r="AK127" s="140">
        <f t="array" ref="AK127">IFERROR(INDEX('CAMAGUI DATA UNIFICADA'!$C$2:$T1007,MATCH(1,($A127='CAMAGUI DATA UNIFICADA'!$A$2:$A1007)*($T$1='CAMAGUI DATA UNIFICADA'!$B$2:$B1007),0),MATCH(AK$2,'CAMAGUI DATA UNIFICADA'!$C$1:$T$1,0)),"")</f>
        <v>7.4534325</v>
      </c>
      <c r="AL127" s="138" t="str">
        <f t="array" ref="AL127">IFERROR(INDEX('CAMAGUI DATA UNIFICADA'!$C$2:$T1007,MATCH(1,($A127='CAMAGUI DATA UNIFICADA'!$A$2:$A1007)*($AL$1='CAMAGUI DATA UNIFICADA'!$B$2:$B1007),0),MATCH(AL$2,'CAMAGUI DATA UNIFICADA'!$C$1:$T$1,0)),"")</f>
        <v>CA3070525</v>
      </c>
      <c r="AM127" s="2">
        <f t="array" ref="AM127">IFERROR(INDEX('CAMAGUI DATA UNIFICADA'!$C$2:$T1007,MATCH(1,($A127='CAMAGUI DATA UNIFICADA'!$A$2:$A1007)*($AL$1='CAMAGUI DATA UNIFICADA'!$B$2:$B1007),0),MATCH(AM$2,'CAMAGUI DATA UNIFICADA'!$C$1:$T$1,0)),"")</f>
        <v>425</v>
      </c>
      <c r="AN127" s="2">
        <f t="array" ref="AN127">IFERROR(INDEX('CAMAGUI DATA UNIFICADA'!$C$2:$T1007,MATCH(1,($A127='CAMAGUI DATA UNIFICADA'!$A$2:$A1007)*($AL$1='CAMAGUI DATA UNIFICADA'!$B$2:$B1007),0),MATCH(AN$2,'CAMAGUI DATA UNIFICADA'!$C$1:$T$1,0)),"")</f>
        <v>2900</v>
      </c>
      <c r="AO127" s="2" t="str">
        <f t="array" ref="AO127">IFERROR(INDEX('CAMAGUI DATA UNIFICADA'!$C$2:$T1007,MATCH(1,($A127='CAMAGUI DATA UNIFICADA'!$A$2:$A1007)*($AL$1='CAMAGUI DATA UNIFICADA'!$B$2:$B1007),0),MATCH(AO$2,'CAMAGUI DATA UNIFICADA'!$C$1:$T$1,0)),"")</f>
        <v>SKR MAST E AD</v>
      </c>
      <c r="AP127" s="139">
        <f t="array" ref="AP127">IFERROR(INDEX('CAMAGUI DATA UNIFICADA'!$C$2:$T1007,MATCH(1,($A127='CAMAGUI DATA UNIFICADA'!$A$2:$A1007)*($AL$1='CAMAGUI DATA UNIFICADA'!$B$2:$B1007),0),MATCH(AP$2,'CAMAGUI DATA UNIFICADA'!$C$1:$T$1,0)),"")</f>
        <v>2968.44</v>
      </c>
      <c r="AQ127" s="2">
        <f t="array" ref="AQ127">IFERROR(INDEX('CAMAGUI DATA UNIFICADA'!$C$2:$T1007,MATCH(1,($A127='CAMAGUI DATA UNIFICADA'!$A$2:$A1007)*($AL$1='CAMAGUI DATA UNIFICADA'!$B$2:$B1007),0),MATCH(AQ$2,'CAMAGUI DATA UNIFICADA'!$C$1:$T$1,0)),"")</f>
        <v>11.32</v>
      </c>
      <c r="AR127" s="2">
        <f t="array" ref="AR127">IFERROR(INDEX('CAMAGUI DATA UNIFICADA'!$C$2:$T1007,MATCH(1,($A127='CAMAGUI DATA UNIFICADA'!$A$2:$A1007)*($AL$1='CAMAGUI DATA UNIFICADA'!$B$2:$B1007),0),MATCH(AR$2,'CAMAGUI DATA UNIFICADA'!$C$1:$T$1,0)),"")</f>
        <v>2.37</v>
      </c>
      <c r="AS127" s="33">
        <f t="array" ref="AS127">IFERROR(INDEX('CAMAGUI DATA UNIFICADA'!$C$2:$T1007,MATCH(1,($A127='CAMAGUI DATA UNIFICADA'!$A$2:$A1007)*($AL$1='CAMAGUI DATA UNIFICADA'!$B$2:$B1007),0),MATCH(AS$2,'CAMAGUI DATA UNIFICADA'!$C$1:$T$1,0)),"")</f>
        <v>4.54656</v>
      </c>
      <c r="AT127" s="60">
        <f t="array" ref="AT127">IFERROR(INDEX('CAMAGUI DATA UNIFICADA'!$C$2:$T1007,MATCH(1,($A127='CAMAGUI DATA UNIFICADA'!$A$2:$A1007)*($AL$1='CAMAGUI DATA UNIFICADA'!$B$2:$B1007),0),MATCH(AT$2,'CAMAGUI DATA UNIFICADA'!$C$1:$T$1,0)),"")</f>
        <v>825770.904</v>
      </c>
      <c r="AU127" s="33">
        <f t="array" ref="AU127">IFERROR(INDEX('CAMAGUI DATA UNIFICADA'!$C$2:$T1007,MATCH(1,($A127='CAMAGUI DATA UNIFICADA'!$A$2:$A1007)*($AL$1='CAMAGUI DATA UNIFICADA'!$B$2:$B1007),0),MATCH(AU$2,'CAMAGUI DATA UNIFICADA'!$C$1:$T$1,0)),"")</f>
        <v>1.529535865</v>
      </c>
      <c r="AV127" s="23">
        <f t="array" ref="AV127">IFERROR(INDEX('CAMAGUI DATA UNIFICADA'!$C$2:$T1007,MATCH(1,($A127='CAMAGUI DATA UNIFICADA'!$A$2:$A1007)*($AL$1='CAMAGUI DATA UNIFICADA'!$B$2:$B1007),0),MATCH(AV$2,'CAMAGUI DATA UNIFICADA'!$C$1:$T$1,0)),"")</f>
        <v>0.825770904</v>
      </c>
      <c r="AW127" s="23">
        <f t="array" ref="AW127">IFERROR(INDEX('CAMAGUI DATA UNIFICADA'!$C$2:$T1007,MATCH(1,($A127='CAMAGUI DATA UNIFICADA'!$A$2:$A1007)*($AL$1='CAMAGUI DATA UNIFICADA'!$B$2:$B1007),0),MATCH(AW$2,'CAMAGUI DATA UNIFICADA'!$C$1:$T$1,0)),"")</f>
        <v>0.8</v>
      </c>
      <c r="AX127" s="60">
        <f t="array" ref="AX127">IFERROR(INDEX('CAMAGUI DATA UNIFICADA'!$C$2:$T1007,MATCH(1,($A127='CAMAGUI DATA UNIFICADA'!$A$2:$A1007)*($AL$1='CAMAGUI DATA UNIFICADA'!$B$2:$B1007),0),MATCH(AX$2,'CAMAGUI DATA UNIFICADA'!$C$1:$T$1,0)),"")</f>
        <v>114285.7143</v>
      </c>
      <c r="AY127" s="2">
        <f t="array" ref="AY127">IFERROR(INDEX('CAMAGUI DATA UNIFICADA'!$C$2:$T1007,MATCH(1,($A127='CAMAGUI DATA UNIFICADA'!$A$2:$A1007)*($AL$1='CAMAGUI DATA UNIFICADA'!$B$2:$B1007),0),MATCH(AY$2,'CAMAGUI DATA UNIFICADA'!$C$1:$T$1,0)),"")</f>
        <v>3.5</v>
      </c>
      <c r="AZ127" s="2">
        <f t="array" ref="AZ127">IFERROR(INDEX('CAMAGUI DATA UNIFICADA'!$C$2:$T1007,MATCH(1,($A127='CAMAGUI DATA UNIFICADA'!$A$2:$A1007)*($AL$1='CAMAGUI DATA UNIFICADA'!$B$2:$B1007),0),MATCH(AZ$2,'CAMAGUI DATA UNIFICADA'!$C$1:$T$1,0)),"")</f>
        <v>14.82</v>
      </c>
      <c r="BA127" s="33">
        <f t="array" ref="BA127">IFERROR(INDEX('CAMAGUI DATA UNIFICADA'!$C$2:$T1007,MATCH(1,($A127='CAMAGUI DATA UNIFICADA'!$A$2:$A1007)*($AL$1='CAMAGUI DATA UNIFICADA'!$B$2:$B1007),0),MATCH(BA$2,'CAMAGUI DATA UNIFICADA'!$C$1:$T$1,0)),"")</f>
        <v>3.96192</v>
      </c>
      <c r="BB127" s="60">
        <f t="array" ref="BB127">IFERROR(INDEX('CAMAGUI DATA UNIFICADA'!$C$2:$T1007,MATCH(1,($A127='CAMAGUI DATA UNIFICADA'!$A$2:$A1007)*($AL$1='CAMAGUI DATA UNIFICADA'!$B$2:$B1007),0),MATCH(BB$2,'CAMAGUI DATA UNIFICADA'!$C$1:$T$1,0)),"")</f>
        <v>494.5762339</v>
      </c>
      <c r="BC127" s="140">
        <f t="array" ref="BC127">IFERROR(INDEX('CAMAGUI DATA UNIFICADA'!$C$2:$T1007,MATCH(1,($A127='CAMAGUI DATA UNIFICADA'!$A$2:$A1007)*($AL$1='CAMAGUI DATA UNIFICADA'!$B$2:$B1007),0),MATCH(BC$2,'CAMAGUI DATA UNIFICADA'!$C$1:$T$1,0)),"")</f>
        <v>17.39405847</v>
      </c>
      <c r="BD127" s="138" t="str">
        <f t="array" ref="BD127">IFERROR(INDEX('CAMAGUI DATA UNIFICADA'!$C$2:$T1007,MATCH(1,($A127='CAMAGUI DATA UNIFICADA'!$A$2:$A1007)*($BD$1='CAMAGUI DATA UNIFICADA'!$B$2:$B1007),0),MATCH(BD$2,'CAMAGUI DATA UNIFICADA'!$C$1:$T$1,0)),"")</f>
        <v>CA4070625</v>
      </c>
      <c r="BE127" s="2">
        <f t="array" ref="BE127">IFERROR(INDEX('CAMAGUI DATA UNIFICADA'!$C$2:$T1007,MATCH(1,($A127='CAMAGUI DATA UNIFICADA'!$A$2:$A1007)*($BD$1='CAMAGUI DATA UNIFICADA'!$B$2:$B1007),0),MATCH(BE$2,'CAMAGUI DATA UNIFICADA'!$C$1:$T$1,0)),"")</f>
        <v>50</v>
      </c>
      <c r="BF127" s="2">
        <f t="array" ref="BF127">IFERROR(INDEX('CAMAGUI DATA UNIFICADA'!$C$2:$T1007,MATCH(1,($A127='CAMAGUI DATA UNIFICADA'!$A$2:$A1007)*($BD$1='CAMAGUI DATA UNIFICADA'!$B$2:$B1007),0),MATCH(BF$2,'CAMAGUI DATA UNIFICADA'!$C$1:$T$1,0)),"")</f>
        <v>87.5</v>
      </c>
      <c r="BG127" s="2" t="str">
        <f t="array" ref="BG127">IFERROR(INDEX('CAMAGUI DATA UNIFICADA'!$C$2:$T1007,MATCH(1,($A127='CAMAGUI DATA UNIFICADA'!$A$2:$A1007)*($BD$1='CAMAGUI DATA UNIFICADA'!$B$2:$B1007),0),MATCH(BG$2,'CAMAGUI DATA UNIFICADA'!$C$1:$T$1,0)),"")</f>
        <v>SKR NW#4</v>
      </c>
      <c r="BH127" s="139">
        <f t="array" ref="BH127">IFERROR(INDEX('CAMAGUI DATA UNIFICADA'!$C$2:$T1007,MATCH(1,($A127='CAMAGUI DATA UNIFICADA'!$A$2:$A1007)*($BD$1='CAMAGUI DATA UNIFICADA'!$B$2:$B1007),0),MATCH(BH$2,'CAMAGUI DATA UNIFICADA'!$C$1:$T$1,0)),"")</f>
        <v>117.6</v>
      </c>
      <c r="BI127" s="2">
        <f t="array" ref="BI127">IFERROR(INDEX('CAMAGUI DATA UNIFICADA'!$C$2:$T1007,MATCH(1,($A127='CAMAGUI DATA UNIFICADA'!$A$2:$A1007)*($BD$1='CAMAGUI DATA UNIFICADA'!$B$2:$B1007),0),MATCH(BI$2,'CAMAGUI DATA UNIFICADA'!$C$1:$T$1,0)),"")</f>
        <v>0.93</v>
      </c>
      <c r="BJ127" s="2">
        <f t="array" ref="BJ127">IFERROR(INDEX('CAMAGUI DATA UNIFICADA'!$C$2:$T1007,MATCH(1,($A127='CAMAGUI DATA UNIFICADA'!$A$2:$A1007)*($BD$1='CAMAGUI DATA UNIFICADA'!$B$2:$B1007),0),MATCH(BJ$2,'CAMAGUI DATA UNIFICADA'!$C$1:$T$1,0)),"")</f>
        <v>0</v>
      </c>
      <c r="BK127" s="33">
        <f t="array" ref="BK127">IFERROR(INDEX('CAMAGUI DATA UNIFICADA'!$C$2:$T1007,MATCH(1,($A127='CAMAGUI DATA UNIFICADA'!$A$2:$A1007)*($BD$1='CAMAGUI DATA UNIFICADA'!$B$2:$B1007),0),MATCH(BK$2,'CAMAGUI DATA UNIFICADA'!$C$1:$T$1,0)),"")</f>
        <v>14.29956</v>
      </c>
      <c r="BL127" s="60">
        <f t="array" ref="BL127">IFERROR(INDEX('CAMAGUI DATA UNIFICADA'!$C$2:$T1007,MATCH(1,($A127='CAMAGUI DATA UNIFICADA'!$A$2:$A1007)*($BD$1='CAMAGUI DATA UNIFICADA'!$B$2:$B1007),0),MATCH(BL$2,'CAMAGUI DATA UNIFICADA'!$C$1:$T$1,0)),"")</f>
        <v>375979.6865</v>
      </c>
      <c r="BM127" s="33" t="str">
        <f t="array" ref="BM127">IFERROR(INDEX('CAMAGUI DATA UNIFICADA'!$C$2:$T1007,MATCH(1,($A127='CAMAGUI DATA UNIFICADA'!$A$2:$A1007)*($BD$1='CAMAGUI DATA UNIFICADA'!$B$2:$B1007),0),MATCH(BM$2,'CAMAGUI DATA UNIFICADA'!$C$1:$T$1,0)),"")</f>
        <v/>
      </c>
      <c r="BN127" s="23">
        <f t="array" ref="BN127">IFERROR(INDEX('CAMAGUI DATA UNIFICADA'!$C$2:$T1007,MATCH(1,($A127='CAMAGUI DATA UNIFICADA'!$A$2:$A1007)*($BD$1='CAMAGUI DATA UNIFICADA'!$B$2:$B1007),0),MATCH(BN$2,'CAMAGUI DATA UNIFICADA'!$C$1:$T$1,0)),"")</f>
        <v>0.5013062487</v>
      </c>
      <c r="BO127" s="23">
        <f t="array" ref="BO127">IFERROR(INDEX('CAMAGUI DATA UNIFICADA'!$C$2:$T1007,MATCH(1,($A127='CAMAGUI DATA UNIFICADA'!$A$2:$A1007)*($BD$1='CAMAGUI DATA UNIFICADA'!$B$2:$B1007),0),MATCH(BO$2,'CAMAGUI DATA UNIFICADA'!$C$1:$T$1,0)),"")</f>
        <v>0.5</v>
      </c>
      <c r="BP127" s="60">
        <f t="array" ref="BP127">IFERROR(INDEX('CAMAGUI DATA UNIFICADA'!$C$2:$T1007,MATCH(1,($A127='CAMAGUI DATA UNIFICADA'!$A$2:$A1007)*($BD$1='CAMAGUI DATA UNIFICADA'!$B$2:$B1007),0),MATCH(BP$2,'CAMAGUI DATA UNIFICADA'!$C$1:$T$1,0)),"")</f>
        <v>78125</v>
      </c>
      <c r="BQ127" s="2">
        <f t="array" ref="BQ127">IFERROR(INDEX('CAMAGUI DATA UNIFICADA'!$C$2:$T1007,MATCH(1,($A127='CAMAGUI DATA UNIFICADA'!$A$2:$A1007)*($BD$1='CAMAGUI DATA UNIFICADA'!$B$2:$B1007),0),MATCH(BQ$2,'CAMAGUI DATA UNIFICADA'!$C$1:$T$1,0)),"")</f>
        <v>2.5</v>
      </c>
      <c r="BR127" s="2">
        <f t="array" ref="BR127">IFERROR(INDEX('CAMAGUI DATA UNIFICADA'!$C$2:$T1007,MATCH(1,($A127='CAMAGUI DATA UNIFICADA'!$A$2:$A1007)*($BD$1='CAMAGUI DATA UNIFICADA'!$B$2:$B1007),0),MATCH(BR$2,'CAMAGUI DATA UNIFICADA'!$C$1:$T$1,0)),"")</f>
        <v>3.43</v>
      </c>
      <c r="BS127" s="33">
        <f t="array" ref="BS127">IFERROR(INDEX('CAMAGUI DATA UNIFICADA'!$C$2:$T1007,MATCH(1,($A127='CAMAGUI DATA UNIFICADA'!$A$2:$A1007)*($BD$1='CAMAGUI DATA UNIFICADA'!$B$2:$B1007),0),MATCH(BS$2,'CAMAGUI DATA UNIFICADA'!$C$1:$T$1,0)),"")</f>
        <v>9.15444</v>
      </c>
      <c r="BT127" s="60">
        <f t="array" ref="BT127">IFERROR(INDEX('CAMAGUI DATA UNIFICADA'!$C$2:$T1007,MATCH(1,($A127='CAMAGUI DATA UNIFICADA'!$A$2:$A1007)*($BD$1='CAMAGUI DATA UNIFICADA'!$B$2:$B1007),0),MATCH(BT$2,'CAMAGUI DATA UNIFICADA'!$C$1:$T$1,0)),"")</f>
        <v>146.1462523</v>
      </c>
      <c r="BU127" s="140">
        <f t="array" ref="BU127">IFERROR(INDEX('CAMAGUI DATA UNIFICADA'!$C$2:$T1007,MATCH(1,($A127='CAMAGUI DATA UNIFICADA'!$A$2:$A1007)*($BD$1='CAMAGUI DATA UNIFICADA'!$B$2:$B1007),0),MATCH(BU$2,'CAMAGUI DATA UNIFICADA'!$C$1:$T$1,0)),"")</f>
        <v>24.03656307</v>
      </c>
      <c r="BV127" s="138" t="str">
        <f t="array" ref="BV127">IFERROR(INDEX('CAMAGUI DATA UNIFICADA'!$C$2:$T1007,MATCH(1,($A127='CAMAGUI DATA UNIFICADA'!$A$2:$A1007)*($BV$1='CAMAGUI DATA UNIFICADA'!$B$2:$B1007),0),MATCH(BV$2,'CAMAGUI DATA UNIFICADA'!$C$1:$T$1,0)),"")</f>
        <v>CA5070625</v>
      </c>
      <c r="BW127" s="2">
        <f t="array" ref="BW127">IFERROR(INDEX('CAMAGUI DATA UNIFICADA'!$C$2:$T1007,MATCH(1,($A127='CAMAGUI DATA UNIFICADA'!$A$2:$A1007)*($BV$1='CAMAGUI DATA UNIFICADA'!$B$2:$B1007),0),MATCH(BW$2,'CAMAGUI DATA UNIFICADA'!$C$1:$T$1,0)),"")</f>
        <v>50</v>
      </c>
      <c r="BX127" s="2">
        <f t="array" ref="BX127">IFERROR(INDEX('CAMAGUI DATA UNIFICADA'!$C$2:$T1007,MATCH(1,($A127='CAMAGUI DATA UNIFICADA'!$A$2:$A1007)*($BV$1='CAMAGUI DATA UNIFICADA'!$B$2:$B1007),0),MATCH(BX$2,'CAMAGUI DATA UNIFICADA'!$C$1:$T$1,0)),"")</f>
        <v>87.5</v>
      </c>
      <c r="BY127" s="2" t="str">
        <f t="array" ref="BY127">IFERROR(INDEX('CAMAGUI DATA UNIFICADA'!$C$2:$T1007,MATCH(1,($A127='CAMAGUI DATA UNIFICADA'!$A$2:$A1007)*($BV$1='CAMAGUI DATA UNIFICADA'!$B$2:$B1007),0),MATCH(BY$2,'CAMAGUI DATA UNIFICADA'!$C$1:$T$1,0)),"")</f>
        <v>SKR NW#4</v>
      </c>
      <c r="BZ127" s="139">
        <f t="array" ref="BZ127">IFERROR(INDEX('CAMAGUI DATA UNIFICADA'!$C$2:$T1007,MATCH(1,($A127='CAMAGUI DATA UNIFICADA'!$A$2:$A1007)*($BV$1='CAMAGUI DATA UNIFICADA'!$B$2:$B1007),0),MATCH(BZ$2,'CAMAGUI DATA UNIFICADA'!$C$1:$T$1,0)),"")</f>
        <v>117.6</v>
      </c>
      <c r="CA127" s="2">
        <f t="array" ref="CA127">IFERROR(INDEX('CAMAGUI DATA UNIFICADA'!$C$2:$T1007,MATCH(1,($A127='CAMAGUI DATA UNIFICADA'!$A$2:$A1007)*($BV$1='CAMAGUI DATA UNIFICADA'!$B$2:$B1007),0),MATCH(CA$2,'CAMAGUI DATA UNIFICADA'!$C$1:$T$1,0)),"")</f>
        <v>0.9</v>
      </c>
      <c r="CB127" s="2">
        <f t="array" ref="CB127">IFERROR(INDEX('CAMAGUI DATA UNIFICADA'!$C$2:$T1007,MATCH(1,($A127='CAMAGUI DATA UNIFICADA'!$A$2:$A1007)*($BV$1='CAMAGUI DATA UNIFICADA'!$B$2:$B1007),0),MATCH(CB$2,'CAMAGUI DATA UNIFICADA'!$C$1:$T$1,0)),"")</f>
        <v>0</v>
      </c>
      <c r="CC127" s="33">
        <f t="array" ref="CC127">IFERROR(INDEX('CAMAGUI DATA UNIFICADA'!$C$2:$T1007,MATCH(1,($A127='CAMAGUI DATA UNIFICADA'!$A$2:$A1007)*($BV$1='CAMAGUI DATA UNIFICADA'!$B$2:$B1007),0),MATCH(CC$2,'CAMAGUI DATA UNIFICADA'!$C$1:$T$1,0)),"")</f>
        <v>14.3748</v>
      </c>
      <c r="CD127" s="60">
        <f t="array" ref="CD127">IFERROR(INDEX('CAMAGUI DATA UNIFICADA'!$C$2:$T1007,MATCH(1,($A127='CAMAGUI DATA UNIFICADA'!$A$2:$A1007)*($BV$1='CAMAGUI DATA UNIFICADA'!$B$2:$B1007),0),MATCH(CD$2,'CAMAGUI DATA UNIFICADA'!$C$1:$T$1,0)),"")</f>
        <v>386478.807</v>
      </c>
      <c r="CE127" s="33" t="str">
        <f t="array" ref="CE127">IFERROR(INDEX('CAMAGUI DATA UNIFICADA'!$C$2:$T1007,MATCH(1,($A127='CAMAGUI DATA UNIFICADA'!$A$2:$A1007)*($BV$1='CAMAGUI DATA UNIFICADA'!$B$2:$B1007),0),MATCH(CE$2,'CAMAGUI DATA UNIFICADA'!$C$1:$T$1,0)),"")</f>
        <v/>
      </c>
      <c r="CF127" s="23">
        <f t="array" ref="CF127">IFERROR(INDEX('CAMAGUI DATA UNIFICADA'!$C$2:$T1007,MATCH(1,($A127='CAMAGUI DATA UNIFICADA'!$A$2:$A1007)*($BV$1='CAMAGUI DATA UNIFICADA'!$B$2:$B1007),0),MATCH(CF$2,'CAMAGUI DATA UNIFICADA'!$C$1:$T$1,0)),"")</f>
        <v>0.5725611956</v>
      </c>
      <c r="CG127" s="23">
        <f t="array" ref="CG127">IFERROR(INDEX('CAMAGUI DATA UNIFICADA'!$C$2:$T1007,MATCH(1,($A127='CAMAGUI DATA UNIFICADA'!$A$2:$A1007)*($BV$1='CAMAGUI DATA UNIFICADA'!$B$2:$B1007),0),MATCH(CG$2,'CAMAGUI DATA UNIFICADA'!$C$1:$T$1,0)),"")</f>
        <v>0.5</v>
      </c>
      <c r="CH127" s="60">
        <f t="array" ref="CH127">IFERROR(INDEX('CAMAGUI DATA UNIFICADA'!$C$2:$T1007,MATCH(1,($A127='CAMAGUI DATA UNIFICADA'!$A$2:$A1007)*($BV$1='CAMAGUI DATA UNIFICADA'!$B$2:$B1007),0),MATCH(CH$2,'CAMAGUI DATA UNIFICADA'!$C$1:$T$1,0)),"")</f>
        <v>80357.14286</v>
      </c>
      <c r="CI127" s="2">
        <f t="array" ref="CI127">IFERROR(INDEX('CAMAGUI DATA UNIFICADA'!$C$2:$T1007,MATCH(1,($A127='CAMAGUI DATA UNIFICADA'!$A$2:$A1007)*($BV$1='CAMAGUI DATA UNIFICADA'!$B$2:$B1007),0),MATCH(CI$2,'CAMAGUI DATA UNIFICADA'!$C$1:$T$1,0)),"")</f>
        <v>2.5</v>
      </c>
      <c r="CJ127" s="2">
        <f t="array" ref="CJ127">IFERROR(INDEX('CAMAGUI DATA UNIFICADA'!$C$2:$T1007,MATCH(1,($A127='CAMAGUI DATA UNIFICADA'!$A$2:$A1007)*($BV$1='CAMAGUI DATA UNIFICADA'!$B$2:$B1007),0),MATCH(CJ$2,'CAMAGUI DATA UNIFICADA'!$C$1:$T$1,0)),"")</f>
        <v>3.4</v>
      </c>
      <c r="CK127" s="33">
        <f t="array" ref="CK127">IFERROR(INDEX('CAMAGUI DATA UNIFICADA'!$C$2:$T1007,MATCH(1,($A127='CAMAGUI DATA UNIFICADA'!$A$2:$A1007)*($BV$1='CAMAGUI DATA UNIFICADA'!$B$2:$B1007),0),MATCH(CK$2,'CAMAGUI DATA UNIFICADA'!$C$1:$T$1,0)),"")</f>
        <v>9.1872</v>
      </c>
      <c r="CL127" s="60">
        <f t="array" ref="CL127">IFERROR(INDEX('CAMAGUI DATA UNIFICADA'!$C$2:$T1007,MATCH(1,($A127='CAMAGUI DATA UNIFICADA'!$A$2:$A1007)*($BV$1='CAMAGUI DATA UNIFICADA'!$B$2:$B1007),0),MATCH(CL$2,'CAMAGUI DATA UNIFICADA'!$C$1:$T$1,0)),"")</f>
        <v>130.9815786</v>
      </c>
      <c r="CM127" s="140">
        <f t="array" ref="CM127">IFERROR(INDEX('CAMAGUI DATA UNIFICADA'!$C$2:$T1007,MATCH(1,($A127='CAMAGUI DATA UNIFICADA'!$A$2:$A1007)*($BV$1='CAMAGUI DATA UNIFICADA'!$B$2:$B1007),0),MATCH(CM$2,'CAMAGUI DATA UNIFICADA'!$C$1:$T$1,0)),"")</f>
        <v>20.24539465</v>
      </c>
      <c r="CN127" s="138" t="str">
        <f t="array" ref="CN127">IFERROR(INDEX('CAMAGUI DATA UNIFICADA'!$C$2:$T1007,MATCH(1,($A127='CAMAGUI DATA UNIFICADA'!$A$2:$A1007)*($CN$1='CAMAGUI DATA UNIFICADA'!$B$2:$B1007),0),MATCH(CN$2,'CAMAGUI DATA UNIFICADA'!$C$1:$T$1,0)),"")</f>
        <v>CA6070625</v>
      </c>
      <c r="CO127" s="2">
        <f t="array" ref="CO127">IFERROR(INDEX('CAMAGUI DATA UNIFICADA'!$C$2:$T1007,MATCH(1,($A127='CAMAGUI DATA UNIFICADA'!$A$2:$A1007)*($CN$1='CAMAGUI DATA UNIFICADA'!$B$2:$B1007),0),MATCH(CO$2,'CAMAGUI DATA UNIFICADA'!$C$1:$T$1,0)),"")</f>
        <v>62.5</v>
      </c>
      <c r="CP127" s="2">
        <f t="array" ref="CP127">IFERROR(INDEX('CAMAGUI DATA UNIFICADA'!$C$2:$T1007,MATCH(1,($A127='CAMAGUI DATA UNIFICADA'!$A$2:$A1007)*($CN$1='CAMAGUI DATA UNIFICADA'!$B$2:$B1007),0),MATCH(CP$2,'CAMAGUI DATA UNIFICADA'!$C$1:$T$1,0)),"")</f>
        <v>112.5</v>
      </c>
      <c r="CQ127" s="2" t="str">
        <f t="array" ref="CQ127">IFERROR(INDEX('CAMAGUI DATA UNIFICADA'!$C$2:$T1007,MATCH(1,($A127='CAMAGUI DATA UNIFICADA'!$A$2:$A1007)*($CN$1='CAMAGUI DATA UNIFICADA'!$B$2:$B1007),0),MATCH(CQ$2,'CAMAGUI DATA UNIFICADA'!$C$1:$T$1,0)),"")</f>
        <v>SKR NW#4</v>
      </c>
      <c r="CR127" s="139">
        <f t="array" ref="CR127">IFERROR(INDEX('CAMAGUI DATA UNIFICADA'!$C$2:$T1007,MATCH(1,($A127='CAMAGUI DATA UNIFICADA'!$A$2:$A1007)*($CN$1='CAMAGUI DATA UNIFICADA'!$B$2:$B1007),0),MATCH(CR$2,'CAMAGUI DATA UNIFICADA'!$C$1:$T$1,0)),"")</f>
        <v>151.2</v>
      </c>
      <c r="CS127" s="2">
        <f t="array" ref="CS127">IFERROR(INDEX('CAMAGUI DATA UNIFICADA'!$C$2:$T1007,MATCH(1,($A127='CAMAGUI DATA UNIFICADA'!$A$2:$A1007)*($CN$1='CAMAGUI DATA UNIFICADA'!$B$2:$B1007),0),MATCH(CS$2,'CAMAGUI DATA UNIFICADA'!$C$1:$T$1,0)),"")</f>
        <v>0.81</v>
      </c>
      <c r="CT127" s="2">
        <f t="array" ref="CT127">IFERROR(INDEX('CAMAGUI DATA UNIFICADA'!$C$2:$T1007,MATCH(1,($A127='CAMAGUI DATA UNIFICADA'!$A$2:$A1007)*($CN$1='CAMAGUI DATA UNIFICADA'!$B$2:$B1007),0),MATCH(CT$2,'CAMAGUI DATA UNIFICADA'!$C$1:$T$1,0)),"")</f>
        <v>0</v>
      </c>
      <c r="CU127" s="33">
        <f t="array" ref="CU127">IFERROR(INDEX('CAMAGUI DATA UNIFICADA'!$C$2:$T1007,MATCH(1,($A127='CAMAGUI DATA UNIFICADA'!$A$2:$A1007)*($CN$1='CAMAGUI DATA UNIFICADA'!$B$2:$B1007),0),MATCH(CU$2,'CAMAGUI DATA UNIFICADA'!$C$1:$T$1,0)),"")</f>
        <v>14.60052</v>
      </c>
      <c r="CV127" s="60">
        <f t="array" ref="CV127">IFERROR(INDEX('CAMAGUI DATA UNIFICADA'!$C$2:$T1007,MATCH(1,($A127='CAMAGUI DATA UNIFICADA'!$A$2:$A1007)*($CN$1='CAMAGUI DATA UNIFICADA'!$B$2:$B1007),0),MATCH(CV$2,'CAMAGUI DATA UNIFICADA'!$C$1:$T$1,0)),"")</f>
        <v>528477.7106</v>
      </c>
      <c r="CW127" s="33" t="str">
        <f t="array" ref="CW127">IFERROR(INDEX('CAMAGUI DATA UNIFICADA'!$C$2:$T1007,MATCH(1,($A127='CAMAGUI DATA UNIFICADA'!$A$2:$A1007)*($CN$1='CAMAGUI DATA UNIFICADA'!$B$2:$B1007),0),MATCH(CW$2,'CAMAGUI DATA UNIFICADA'!$C$1:$T$1,0)),"")</f>
        <v/>
      </c>
      <c r="CX127" s="23">
        <f t="array" ref="CX127">IFERROR(INDEX('CAMAGUI DATA UNIFICADA'!$C$2:$T1007,MATCH(1,($A127='CAMAGUI DATA UNIFICADA'!$A$2:$A1007)*($CN$1='CAMAGUI DATA UNIFICADA'!$B$2:$B1007),0),MATCH(CX$2,'CAMAGUI DATA UNIFICADA'!$C$1:$T$1,0)),"")</f>
        <v>0.5033121053</v>
      </c>
      <c r="CY127" s="23">
        <f t="array" ref="CY127">IFERROR(INDEX('CAMAGUI DATA UNIFICADA'!$C$2:$T1007,MATCH(1,($A127='CAMAGUI DATA UNIFICADA'!$A$2:$A1007)*($CN$1='CAMAGUI DATA UNIFICADA'!$B$2:$B1007),0),MATCH(CY$2,'CAMAGUI DATA UNIFICADA'!$C$1:$T$1,0)),"")</f>
        <v>0.5</v>
      </c>
      <c r="CZ127" s="60">
        <f t="array" ref="CZ127">IFERROR(INDEX('CAMAGUI DATA UNIFICADA'!$C$2:$T1007,MATCH(1,($A127='CAMAGUI DATA UNIFICADA'!$A$2:$A1007)*($CN$1='CAMAGUI DATA UNIFICADA'!$B$2:$B1007),0),MATCH(CZ$2,'CAMAGUI DATA UNIFICADA'!$C$1:$T$1,0)),"")</f>
        <v>60000</v>
      </c>
      <c r="DA127" s="2">
        <f t="array" ref="DA127">IFERROR(INDEX('CAMAGUI DATA UNIFICADA'!$C$2:$T1007,MATCH(1,($A127='CAMAGUI DATA UNIFICADA'!$A$2:$A1007)*($CN$1='CAMAGUI DATA UNIFICADA'!$B$2:$B1007),0),MATCH(DA$2,'CAMAGUI DATA UNIFICADA'!$C$1:$T$1,0)),"")</f>
        <v>2.5</v>
      </c>
      <c r="DB127" s="2">
        <f t="array" ref="DB127">IFERROR(INDEX('CAMAGUI DATA UNIFICADA'!$C$2:$T1007,MATCH(1,($A127='CAMAGUI DATA UNIFICADA'!$A$2:$A1007)*($CN$1='CAMAGUI DATA UNIFICADA'!$B$2:$B1007),0),MATCH(DB$2,'CAMAGUI DATA UNIFICADA'!$C$1:$T$1,0)),"")</f>
        <v>3.31</v>
      </c>
      <c r="DC127" s="33">
        <f t="array" ref="DC127">IFERROR(INDEX('CAMAGUI DATA UNIFICADA'!$C$2:$T1007,MATCH(1,($A127='CAMAGUI DATA UNIFICADA'!$A$2:$A1007)*($CN$1='CAMAGUI DATA UNIFICADA'!$B$2:$B1007),0),MATCH(DC$2,'CAMAGUI DATA UNIFICADA'!$C$1:$T$1,0)),"")</f>
        <v>9.28548</v>
      </c>
      <c r="DD127" s="60">
        <f t="array" ref="DD127">IFERROR(INDEX('CAMAGUI DATA UNIFICADA'!$C$2:$T1007,MATCH(1,($A127='CAMAGUI DATA UNIFICADA'!$A$2:$A1007)*($CN$1='CAMAGUI DATA UNIFICADA'!$B$2:$B1007),0),MATCH(DD$2,'CAMAGUI DATA UNIFICADA'!$C$1:$T$1,0)),"")</f>
        <v>201.0833443</v>
      </c>
      <c r="DE127" s="140">
        <f t="array" ref="DE127">IFERROR(INDEX('CAMAGUI DATA UNIFICADA'!$C$2:$T1007,MATCH(1,($A127='CAMAGUI DATA UNIFICADA'!$A$2:$A1007)*($CN$1='CAMAGUI DATA UNIFICADA'!$B$2:$B1007),0),MATCH(DE$2,'CAMAGUI DATA UNIFICADA'!$C$1:$T$1,0)),"")</f>
        <v>34.64583607</v>
      </c>
      <c r="DF127" s="138" t="str">
        <f t="array" ref="DF127">IFERROR(INDEX('CAMAGUI DATA UNIFICADA'!$C$2:$T1007,MATCH(1,($A127='CAMAGUI DATA UNIFICADA'!$A$2:$A1007)*($DF$1='CAMAGUI DATA UNIFICADA'!$B$2:$B1007),0),MATCH(DF$2,'CAMAGUI DATA UNIFICADA'!$C$1:$T$1,0)),"")</f>
        <v/>
      </c>
      <c r="DG127" s="2" t="str">
        <f t="array" ref="DG127">IFERROR(INDEX('CAMAGUI DATA UNIFICADA'!$C$2:$T1007,MATCH(1,($A127='CAMAGUI DATA UNIFICADA'!$A$2:$A1007)*($DF$1='CAMAGUI DATA UNIFICADA'!$B$2:$B1007),0),MATCH(DG$2,'CAMAGUI DATA UNIFICADA'!$C$1:$T$1,0)),"")</f>
        <v/>
      </c>
      <c r="DH127" s="2" t="str">
        <f t="array" ref="DH127">IFERROR(INDEX('CAMAGUI DATA UNIFICADA'!$C$2:$T1007,MATCH(1,($A127='CAMAGUI DATA UNIFICADA'!$A$2:$A1007)*($DF$1='CAMAGUI DATA UNIFICADA'!$B$2:$B1007),0),MATCH(DH$2,'CAMAGUI DATA UNIFICADA'!$C$1:$T$1,0)),"")</f>
        <v/>
      </c>
      <c r="DI127" s="2" t="str">
        <f t="array" ref="DI127">IFERROR(INDEX('CAMAGUI DATA UNIFICADA'!$C$2:$T1007,MATCH(1,($A127='CAMAGUI DATA UNIFICADA'!$A$2:$A1007)*($DF$1='CAMAGUI DATA UNIFICADA'!$B$2:$B1007),0),MATCH(DI$2,'CAMAGUI DATA UNIFICADA'!$C$1:$T$1,0)),"")</f>
        <v/>
      </c>
      <c r="DJ127" s="139" t="str">
        <f t="array" ref="DJ127">IFERROR(INDEX('CAMAGUI DATA UNIFICADA'!$C$2:$T1007,MATCH(1,($A127='CAMAGUI DATA UNIFICADA'!$A$2:$A1007)*($DF$1='CAMAGUI DATA UNIFICADA'!$B$2:$B1007),0),MATCH(DJ$2,'CAMAGUI DATA UNIFICADA'!$C$1:$T$1,0)),"")</f>
        <v/>
      </c>
      <c r="DK127" s="2" t="str">
        <f t="array" ref="DK127">IFERROR(INDEX('CAMAGUI DATA UNIFICADA'!$C$2:$T1007,MATCH(1,($A127='CAMAGUI DATA UNIFICADA'!$A$2:$A1007)*($DF$1='CAMAGUI DATA UNIFICADA'!$B$2:$B1007),0),MATCH(DK$2,'CAMAGUI DATA UNIFICADA'!$C$1:$T$1,0)),"")</f>
        <v/>
      </c>
      <c r="DL127" s="2" t="str">
        <f t="array" ref="DL127">IFERROR(INDEX('CAMAGUI DATA UNIFICADA'!$C$2:$T1007,MATCH(1,($A127='CAMAGUI DATA UNIFICADA'!$A$2:$A1007)*($DF$1='CAMAGUI DATA UNIFICADA'!$B$2:$B1007),0),MATCH(DL$2,'CAMAGUI DATA UNIFICADA'!$C$1:$T$1,0)),"")</f>
        <v/>
      </c>
      <c r="DM127" s="33" t="str">
        <f t="array" ref="DM127">IFERROR(INDEX('CAMAGUI DATA UNIFICADA'!$C$2:$T1007,MATCH(1,($A127='CAMAGUI DATA UNIFICADA'!$A$2:$A1007)*($DF$1='CAMAGUI DATA UNIFICADA'!$B$2:$B1007),0),MATCH(DM$2,'CAMAGUI DATA UNIFICADA'!$C$1:$T$1,0)),"")</f>
        <v/>
      </c>
      <c r="DN127" s="60" t="str">
        <f t="array" ref="DN127">IFERROR(INDEX('CAMAGUI DATA UNIFICADA'!$C$2:$T1007,MATCH(1,($A127='CAMAGUI DATA UNIFICADA'!$A$2:$A1007)*($DF$1='CAMAGUI DATA UNIFICADA'!$B$2:$B1007),0),MATCH(DN$2,'CAMAGUI DATA UNIFICADA'!$C$1:$T$1,0)),"")</f>
        <v/>
      </c>
      <c r="DO127" s="33" t="str">
        <f t="array" ref="DO127">IFERROR(INDEX('CAMAGUI DATA UNIFICADA'!$C$2:$T1007,MATCH(1,($A127='CAMAGUI DATA UNIFICADA'!$A$2:$A1007)*($DF$1='CAMAGUI DATA UNIFICADA'!$B$2:$B1007),0),MATCH(DO$2,'CAMAGUI DATA UNIFICADA'!$C$1:$T$1,0)),"")</f>
        <v/>
      </c>
      <c r="DP127" s="23" t="str">
        <f t="array" ref="DP127">IFERROR(INDEX('CAMAGUI DATA UNIFICADA'!$C$2:$T1007,MATCH(1,($A127='CAMAGUI DATA UNIFICADA'!$A$2:$A1007)*($DF$1='CAMAGUI DATA UNIFICADA'!$B$2:$B1007),0),MATCH(DP$2,'CAMAGUI DATA UNIFICADA'!$C$1:$T$1,0)),"")</f>
        <v/>
      </c>
      <c r="DQ127" s="23" t="str">
        <f t="array" ref="DQ127">IFERROR(INDEX('CAMAGUI DATA UNIFICADA'!$C$2:$T1007,MATCH(1,($A127='CAMAGUI DATA UNIFICADA'!$A$2:$A1007)*($DF$1='CAMAGUI DATA UNIFICADA'!$B$2:$B1007),0),MATCH(DQ$2,'CAMAGUI DATA UNIFICADA'!$C$1:$T$1,0)),"")</f>
        <v/>
      </c>
      <c r="DR127" s="2" t="str">
        <f t="array" ref="DR127">IFERROR(INDEX('CAMAGUI DATA UNIFICADA'!$C$2:$T1007,MATCH(1,($A127='CAMAGUI DATA UNIFICADA'!$A$2:$A1007)*($DF$1='CAMAGUI DATA UNIFICADA'!$B$2:$B1007),0),MATCH(DR$2,'CAMAGUI DATA UNIFICADA'!$C$1:$T$1,0)),"")</f>
        <v/>
      </c>
      <c r="DS127" s="2" t="str">
        <f t="array" ref="DS127">IFERROR(INDEX('CAMAGUI DATA UNIFICADA'!$C$2:$T1007,MATCH(1,($A127='CAMAGUI DATA UNIFICADA'!$A$2:$A1007)*($DF$1='CAMAGUI DATA UNIFICADA'!$B$2:$B1007),0),MATCH(DS$2,'CAMAGUI DATA UNIFICADA'!$C$1:$T$1,0)),"")</f>
        <v/>
      </c>
      <c r="DT127" s="2" t="str">
        <f t="array" ref="DT127">IFERROR(INDEX('CAMAGUI DATA UNIFICADA'!$C$2:$T1007,MATCH(1,($A127='CAMAGUI DATA UNIFICADA'!$A$2:$A1007)*($DF$1='CAMAGUI DATA UNIFICADA'!$B$2:$B1007),0),MATCH(DT$2,'CAMAGUI DATA UNIFICADA'!$C$1:$T$1,0)),"")</f>
        <v/>
      </c>
      <c r="DU127" s="33" t="str">
        <f t="array" ref="DU127">IFERROR(INDEX('CAMAGUI DATA UNIFICADA'!$C$2:$T1007,MATCH(1,($A127='CAMAGUI DATA UNIFICADA'!$A$2:$A1007)*($DF$1='CAMAGUI DATA UNIFICADA'!$B$2:$B1007),0),MATCH(DU$2,'CAMAGUI DATA UNIFICADA'!$C$1:$T$1,0)),"")</f>
        <v/>
      </c>
      <c r="DV127" s="60" t="str">
        <f t="array" ref="DV127">IFERROR(INDEX('CAMAGUI DATA UNIFICADA'!$C$2:$T1007,MATCH(1,($A127='CAMAGUI DATA UNIFICADA'!$A$2:$A1007)*($DF$1='CAMAGUI DATA UNIFICADA'!$B$2:$B1007),0),MATCH(DV$2,'CAMAGUI DATA UNIFICADA'!$C$1:$T$1,0)),"")</f>
        <v/>
      </c>
      <c r="DW127" s="140" t="str">
        <f t="array" ref="DW127">IFERROR(INDEX('CAMAGUI DATA UNIFICADA'!$C$2:$T1007,MATCH(1,($A127='CAMAGUI DATA UNIFICADA'!$A$2:$A1007)*($DF$1='CAMAGUI DATA UNIFICADA'!$B$2:$B1007),0),MATCH(DW$2,'CAMAGUI DATA UNIFICADA'!$C$1:$T$1,0)),"")</f>
        <v/>
      </c>
      <c r="DX127" s="144" t="str">
        <f t="array" ref="DX127">IFERROR(INDEX('CAMAGUI DATA UNIFICADA'!$C$2:$T1007,MATCH(1,($A127='CAMAGUI DATA UNIFICADA'!$A$2:$A1007)*($DX$1='CAMAGUI DATA UNIFICADA'!$B$2:$B1007),0),MATCH(DX$2,'CAMAGUI DATA UNIFICADA'!$C$1:$T$1,0)),"")</f>
        <v/>
      </c>
      <c r="DY127" s="60" t="str">
        <f t="array" ref="DY127">IFERROR(INDEX('CAMAGUI DATA UNIFICADA'!$C$2:$T1007,MATCH(1,($A127='CAMAGUI DATA UNIFICADA'!$A$2:$A1007)*($DX$1='CAMAGUI DATA UNIFICADA'!$B$2:$B1007),0),MATCH(DY$2,'CAMAGUI DATA UNIFICADA'!$C$1:$T$1,0)),"")</f>
        <v/>
      </c>
      <c r="DZ127" s="60" t="str">
        <f t="array" ref="DZ127">IFERROR(INDEX('CAMAGUI DATA UNIFICADA'!$C$2:$T1007,MATCH(1,($A127='CAMAGUI DATA UNIFICADA'!$A$2:$A1007)*($DX$1='CAMAGUI DATA UNIFICADA'!$B$2:$B1007),0),MATCH(DZ$2,'CAMAGUI DATA UNIFICADA'!$C$1:$T$1,0)),"")</f>
        <v/>
      </c>
      <c r="EA127" s="60" t="str">
        <f t="array" ref="EA127">IFERROR(INDEX('CAMAGUI DATA UNIFICADA'!$C$2:$T1007,MATCH(1,($A127='CAMAGUI DATA UNIFICADA'!$A$2:$A1007)*($DX$1='CAMAGUI DATA UNIFICADA'!$B$2:$B1007),0),MATCH(EA$2,'CAMAGUI DATA UNIFICADA'!$C$1:$T$1,0)),"")</f>
        <v/>
      </c>
      <c r="EB127" s="60" t="str">
        <f t="array" ref="EB127">IFERROR(INDEX('CAMAGUI DATA UNIFICADA'!$C$2:$T1007,MATCH(1,($A127='CAMAGUI DATA UNIFICADA'!$A$2:$A1007)*($DX$1='CAMAGUI DATA UNIFICADA'!$B$2:$B1007),0),MATCH(EB$2,'CAMAGUI DATA UNIFICADA'!$C$1:$T$1,0)),"")</f>
        <v/>
      </c>
      <c r="EC127" s="60" t="str">
        <f t="array" ref="EC127">IFERROR(INDEX('CAMAGUI DATA UNIFICADA'!$C$2:$T1007,MATCH(1,($A127='CAMAGUI DATA UNIFICADA'!$A$2:$A1007)*($DX$1='CAMAGUI DATA UNIFICADA'!$B$2:$B1007),0),MATCH(EC$2,'CAMAGUI DATA UNIFICADA'!$C$1:$T$1,0)),"")</f>
        <v/>
      </c>
      <c r="ED127" s="60" t="str">
        <f t="array" ref="ED127">IFERROR(INDEX('CAMAGUI DATA UNIFICADA'!$C$2:$T1007,MATCH(1,($A127='CAMAGUI DATA UNIFICADA'!$A$2:$A1007)*($DX$1='CAMAGUI DATA UNIFICADA'!$B$2:$B1007),0),MATCH(ED$2,'CAMAGUI DATA UNIFICADA'!$C$1:$T$1,0)),"")</f>
        <v/>
      </c>
      <c r="EE127" s="60" t="str">
        <f t="array" ref="EE127">IFERROR(INDEX('CAMAGUI DATA UNIFICADA'!$C$2:$T1007,MATCH(1,($A127='CAMAGUI DATA UNIFICADA'!$A$2:$A1007)*($DX$1='CAMAGUI DATA UNIFICADA'!$B$2:$B1007),0),MATCH(EE$2,'CAMAGUI DATA UNIFICADA'!$C$1:$T$1,0)),"")</f>
        <v/>
      </c>
      <c r="EF127" s="60" t="str">
        <f t="array" ref="EF127">IFERROR(INDEX('CAMAGUI DATA UNIFICADA'!$C$2:$T1007,MATCH(1,($A127='CAMAGUI DATA UNIFICADA'!$A$2:$A1007)*($DX$1='CAMAGUI DATA UNIFICADA'!$B$2:$B1007),0),MATCH(EF$2,'CAMAGUI DATA UNIFICADA'!$C$1:$T$1,0)),"")</f>
        <v/>
      </c>
      <c r="EG127" s="60" t="str">
        <f t="array" ref="EG127">IFERROR(INDEX('CAMAGUI DATA UNIFICADA'!$C$2:$T1007,MATCH(1,($A127='CAMAGUI DATA UNIFICADA'!$A$2:$A1007)*($DX$1='CAMAGUI DATA UNIFICADA'!$B$2:$B1007),0),MATCH(EG$2,'CAMAGUI DATA UNIFICADA'!$C$1:$T$1,0)),"")</f>
        <v/>
      </c>
      <c r="EH127" s="60" t="str">
        <f t="array" ref="EH127">IFERROR(INDEX('CAMAGUI DATA UNIFICADA'!$C$2:$T1007,MATCH(1,($A127='CAMAGUI DATA UNIFICADA'!$A$2:$A1007)*($DX$1='CAMAGUI DATA UNIFICADA'!$B$2:$B1007),0),MATCH(EH$2,'CAMAGUI DATA UNIFICADA'!$C$1:$T$1,0)),"")</f>
        <v/>
      </c>
      <c r="EI127" s="60" t="str">
        <f t="array" ref="EI127">IFERROR(INDEX('CAMAGUI DATA UNIFICADA'!$C$2:$T1007,MATCH(1,($A127='CAMAGUI DATA UNIFICADA'!$A$2:$A1007)*($DX$1='CAMAGUI DATA UNIFICADA'!$B$2:$B1007),0),MATCH(EI$2,'CAMAGUI DATA UNIFICADA'!$C$1:$T$1,0)),"")</f>
        <v/>
      </c>
      <c r="EJ127" s="60" t="str">
        <f t="array" ref="EJ127">IFERROR(INDEX('CAMAGUI DATA UNIFICADA'!$C$2:$T1007,MATCH(1,($A127='CAMAGUI DATA UNIFICADA'!$A$2:$A1007)*($DX$1='CAMAGUI DATA UNIFICADA'!$B$2:$B1007),0),MATCH(EJ$2,'CAMAGUI DATA UNIFICADA'!$C$1:$T$1,0)),"")</f>
        <v/>
      </c>
      <c r="EK127" s="60" t="str">
        <f t="array" ref="EK127">IFERROR(INDEX('CAMAGUI DATA UNIFICADA'!$C$2:$T1007,MATCH(1,($A127='CAMAGUI DATA UNIFICADA'!$A$2:$A1007)*($DX$1='CAMAGUI DATA UNIFICADA'!$B$2:$B1007),0),MATCH(EK$2,'CAMAGUI DATA UNIFICADA'!$C$1:$T$1,0)),"")</f>
        <v/>
      </c>
      <c r="EL127" s="60" t="str">
        <f t="array" ref="EL127">IFERROR(INDEX('CAMAGUI DATA UNIFICADA'!$C$2:$T1007,MATCH(1,($A127='CAMAGUI DATA UNIFICADA'!$A$2:$A1007)*($DX$1='CAMAGUI DATA UNIFICADA'!$B$2:$B1007),0),MATCH(EL$2,'CAMAGUI DATA UNIFICADA'!$C$1:$T$1,0)),"")</f>
        <v/>
      </c>
      <c r="EM127" s="60" t="str">
        <f t="array" ref="EM127">IFERROR(INDEX('CAMAGUI DATA UNIFICADA'!$C$2:$T1007,MATCH(1,($A127='CAMAGUI DATA UNIFICADA'!$A$2:$A1007)*($DX$1='CAMAGUI DATA UNIFICADA'!$B$2:$B1007),0),MATCH(EM$2,'CAMAGUI DATA UNIFICADA'!$C$1:$T$1,0)),"")</f>
        <v/>
      </c>
      <c r="EN127" s="60" t="str">
        <f t="array" ref="EN127">IFERROR(INDEX('CAMAGUI DATA UNIFICADA'!$C$2:$T1007,MATCH(1,($A127='CAMAGUI DATA UNIFICADA'!$A$2:$A1007)*($DX$1='CAMAGUI DATA UNIFICADA'!$B$2:$B1007),0),MATCH(EN$2,'CAMAGUI DATA UNIFICADA'!$C$1:$T$1,0)),"")</f>
        <v/>
      </c>
      <c r="EO127" s="140" t="str">
        <f t="array" ref="EO127">IFERROR(INDEX('CAMAGUI DATA UNIFICADA'!$C$2:$T1007,MATCH(1,($A127='CAMAGUI DATA UNIFICADA'!$A$2:$A1007)*($DX$1='CAMAGUI DATA UNIFICADA'!$B$2:$B1007),0),MATCH(EO$2,'CAMAGUI DATA UNIFICADA'!$C$1:$T$1,0)),"")</f>
        <v/>
      </c>
    </row>
    <row r="128">
      <c r="A128" s="137">
        <v>45824.0</v>
      </c>
      <c r="B128" s="138" t="str">
        <f t="array" ref="B128">IFERROR(INDEX('CAMAGUI DATA UNIFICADA'!$C$2:$T1007,MATCH(1,($A128='CAMAGUI DATA UNIFICADA'!$A$2:$A1007)*($B$1='CAMAGUI DATA UNIFICADA'!$B$2:$B1007),0),MATCH(B$2,'CAMAGUI DATA UNIFICADA'!$C$1:$T$1,0)),"")</f>
        <v>CA1070525</v>
      </c>
      <c r="C128" s="2">
        <f t="array" ref="C128">IFERROR(INDEX('CAMAGUI DATA UNIFICADA'!$C$2:$T1007,MATCH(1,($A128='CAMAGUI DATA UNIFICADA'!$A$2:$A1007)*($B$1='CAMAGUI DATA UNIFICADA'!$B$2:$B1007),0),MATCH(C$2,'CAMAGUI DATA UNIFICADA'!$C$1:$T$1,0)),"")</f>
        <v>525</v>
      </c>
      <c r="D128" s="2">
        <f t="array" ref="D128">IFERROR(INDEX('CAMAGUI DATA UNIFICADA'!$C$2:$T1007,MATCH(1,($A128='CAMAGUI DATA UNIFICADA'!$A$2:$A1007)*($B$1='CAMAGUI DATA UNIFICADA'!$B$2:$B1007),0),MATCH(D$2,'CAMAGUI DATA UNIFICADA'!$C$1:$T$1,0)),"")</f>
        <v>3550</v>
      </c>
      <c r="E128" s="2" t="str">
        <f t="array" ref="E128">IFERROR(INDEX('CAMAGUI DATA UNIFICADA'!$C$2:$T1007,MATCH(1,($A128='CAMAGUI DATA UNIFICADA'!$A$2:$A1007)*($B$1='CAMAGUI DATA UNIFICADA'!$B$2:$B1007),0),MATCH(E$2,'CAMAGUI DATA UNIFICADA'!$C$1:$T$1,0)),"")</f>
        <v>SKR MAST E AD</v>
      </c>
      <c r="F128" s="139">
        <f t="array" ref="F128">IFERROR(INDEX('CAMAGUI DATA UNIFICADA'!$C$2:$T1007,MATCH(1,($A128='CAMAGUI DATA UNIFICADA'!$A$2:$A1007)*($B$1='CAMAGUI DATA UNIFICADA'!$B$2:$B1007),0),MATCH(F$2,'CAMAGUI DATA UNIFICADA'!$C$1:$T$1,0)),"")</f>
        <v>3633.78</v>
      </c>
      <c r="G128" s="2">
        <f t="array" ref="G128">IFERROR(INDEX('CAMAGUI DATA UNIFICADA'!$C$2:$T1007,MATCH(1,($A128='CAMAGUI DATA UNIFICADA'!$A$2:$A1007)*($B$1='CAMAGUI DATA UNIFICADA'!$B$2:$B1007),0),MATCH(G$2,'CAMAGUI DATA UNIFICADA'!$C$1:$T$1,0)),"")</f>
        <v>18.5</v>
      </c>
      <c r="H128" s="2">
        <f t="array" ref="H128">IFERROR(INDEX('CAMAGUI DATA UNIFICADA'!$C$2:$T1007,MATCH(1,($A128='CAMAGUI DATA UNIFICADA'!$A$2:$A1007)*($B$1='CAMAGUI DATA UNIFICADA'!$B$2:$B1007),0),MATCH(H$2,'CAMAGUI DATA UNIFICADA'!$C$1:$T$1,0)),"")</f>
        <v>3.98</v>
      </c>
      <c r="I128" s="33">
        <f t="array" ref="I128">IFERROR(INDEX('CAMAGUI DATA UNIFICADA'!$C$2:$T1007,MATCH(1,($A128='CAMAGUI DATA UNIFICADA'!$A$2:$A1007)*($B$1='CAMAGUI DATA UNIFICADA'!$B$2:$B1007),0),MATCH(I$2,'CAMAGUI DATA UNIFICADA'!$C$1:$T$1,0)),"")</f>
        <v>3.474</v>
      </c>
      <c r="J128" s="60">
        <f t="array" ref="J128">IFERROR(INDEX('CAMAGUI DATA UNIFICADA'!$C$2:$T1007,MATCH(1,($A128='CAMAGUI DATA UNIFICADA'!$A$2:$A1007)*($B$1='CAMAGUI DATA UNIFICADA'!$B$2:$B1007),0),MATCH(J$2,'CAMAGUI DATA UNIFICADA'!$C$1:$T$1,0)),"")</f>
        <v>816879.0552</v>
      </c>
      <c r="K128" s="33">
        <f t="array" ref="K128">IFERROR(INDEX('CAMAGUI DATA UNIFICADA'!$C$2:$T1007,MATCH(1,($A128='CAMAGUI DATA UNIFICADA'!$A$2:$A1007)*($B$1='CAMAGUI DATA UNIFICADA'!$B$2:$B1007),0),MATCH(K$2,'CAMAGUI DATA UNIFICADA'!$C$1:$T$1,0)),"")</f>
        <v>1.143538204</v>
      </c>
      <c r="L128" s="23">
        <f t="array" ref="L128">IFERROR(INDEX('CAMAGUI DATA UNIFICADA'!$C$2:$T1007,MATCH(1,($A128='CAMAGUI DATA UNIFICADA'!$A$2:$A1007)*($B$1='CAMAGUI DATA UNIFICADA'!$B$2:$B1007),0),MATCH(L$2,'CAMAGUI DATA UNIFICADA'!$C$1:$T$1,0)),"")</f>
        <v>0.680732546</v>
      </c>
      <c r="M128" s="23">
        <f t="array" ref="M128">IFERROR(INDEX('CAMAGUI DATA UNIFICADA'!$C$2:$T1007,MATCH(1,($A128='CAMAGUI DATA UNIFICADA'!$A$2:$A1007)*($B$1='CAMAGUI DATA UNIFICADA'!$B$2:$B1007),0),MATCH(M$2,'CAMAGUI DATA UNIFICADA'!$C$1:$T$1,0)),"")</f>
        <v>0.65</v>
      </c>
      <c r="N128" s="60">
        <f t="array" ref="N128">IFERROR(INDEX('CAMAGUI DATA UNIFICADA'!$C$2:$T1007,MATCH(1,($A128='CAMAGUI DATA UNIFICADA'!$A$2:$A1007)*($B$1='CAMAGUI DATA UNIFICADA'!$B$2:$B1007),0),MATCH(N$2,'CAMAGUI DATA UNIFICADA'!$C$1:$T$1,0)),"")</f>
        <v>95238.09524</v>
      </c>
      <c r="O128" s="2">
        <f t="array" ref="O128">IFERROR(INDEX('CAMAGUI DATA UNIFICADA'!$C$2:$T1007,MATCH(1,($A128='CAMAGUI DATA UNIFICADA'!$A$2:$A1007)*($B$1='CAMAGUI DATA UNIFICADA'!$B$2:$B1007),0),MATCH(O$2,'CAMAGUI DATA UNIFICADA'!$C$1:$T$1,0)),"")</f>
        <v>3.5</v>
      </c>
      <c r="P128" s="2">
        <f t="array" ref="P128">IFERROR(INDEX('CAMAGUI DATA UNIFICADA'!$C$2:$T1007,MATCH(1,($A128='CAMAGUI DATA UNIFICADA'!$A$2:$A1007)*($B$1='CAMAGUI DATA UNIFICADA'!$B$2:$B1007),0),MATCH(P$2,'CAMAGUI DATA UNIFICADA'!$C$1:$T$1,0)),"")</f>
        <v>22</v>
      </c>
      <c r="Q128" s="33">
        <f t="array" ref="Q128">IFERROR(INDEX('CAMAGUI DATA UNIFICADA'!$C$2:$T1007,MATCH(1,($A128='CAMAGUI DATA UNIFICADA'!$A$2:$A1007)*($B$1='CAMAGUI DATA UNIFICADA'!$B$2:$B1007),0),MATCH(Q$2,'CAMAGUI DATA UNIFICADA'!$C$1:$T$1,0)),"")</f>
        <v>3.252</v>
      </c>
      <c r="R128" s="60">
        <f t="array" ref="R128">IFERROR(INDEX('CAMAGUI DATA UNIFICADA'!$C$2:$T1007,MATCH(1,($A128='CAMAGUI DATA UNIFICADA'!$A$2:$A1007)*($B$1='CAMAGUI DATA UNIFICADA'!$B$2:$B1007),0),MATCH(R$2,'CAMAGUI DATA UNIFICADA'!$C$1:$T$1,0)),"")</f>
        <v>563.2814611</v>
      </c>
      <c r="S128" s="140">
        <f t="array" ref="S128">IFERROR(INDEX('CAMAGUI DATA UNIFICADA'!$C$2:$T1007,MATCH(1,($A128='CAMAGUI DATA UNIFICADA'!$A$2:$A1007)*($B$1='CAMAGUI DATA UNIFICADA'!$B$2:$B1007),0),MATCH(S$2,'CAMAGUI DATA UNIFICADA'!$C$1:$T$1,0)),"")</f>
        <v>9.570365268</v>
      </c>
      <c r="T128" s="138" t="str">
        <f t="array" ref="T128">IFERROR(INDEX('CAMAGUI DATA UNIFICADA'!$C$2:$T1007,MATCH(1,($A128='CAMAGUI DATA UNIFICADA'!$A$2:$A1007)*($T$1='CAMAGUI DATA UNIFICADA'!$B$2:$B1007),0),MATCH(T$2,'CAMAGUI DATA UNIFICADA'!$C$1:$T$1,0)),"")</f>
        <v>CA2050525</v>
      </c>
      <c r="U128" s="2">
        <f t="array" ref="U128">IFERROR(INDEX('CAMAGUI DATA UNIFICADA'!$C$2:$T1007,MATCH(1,($A128='CAMAGUI DATA UNIFICADA'!$A$2:$A1007)*($T$1='CAMAGUI DATA UNIFICADA'!$B$2:$B1007),0),MATCH(U$2,'CAMAGUI DATA UNIFICADA'!$C$1:$T$1,0)),"")</f>
        <v>275</v>
      </c>
      <c r="V128" s="2">
        <f t="array" ref="V128">IFERROR(INDEX('CAMAGUI DATA UNIFICADA'!$C$2:$T1007,MATCH(1,($A128='CAMAGUI DATA UNIFICADA'!$A$2:$A1007)*($T$1='CAMAGUI DATA UNIFICADA'!$B$2:$B1007),0),MATCH(V$2,'CAMAGUI DATA UNIFICADA'!$C$1:$T$1,0)),"")</f>
        <v>1875</v>
      </c>
      <c r="W128" s="2" t="str">
        <f t="array" ref="W128">IFERROR(INDEX('CAMAGUI DATA UNIFICADA'!$C$2:$T1007,MATCH(1,($A128='CAMAGUI DATA UNIFICADA'!$A$2:$A1007)*($T$1='CAMAGUI DATA UNIFICADA'!$B$2:$B1007),0),MATCH(W$2,'CAMAGUI DATA UNIFICADA'!$C$1:$T$1,0)),"")</f>
        <v>SKR MAST E AD</v>
      </c>
      <c r="X128" s="139">
        <f t="array" ref="X128">IFERROR(INDEX('CAMAGUI DATA UNIFICADA'!$C$2:$T1007,MATCH(1,($A128='CAMAGUI DATA UNIFICADA'!$A$2:$A1007)*($T$1='CAMAGUI DATA UNIFICADA'!$B$2:$B1007),0),MATCH(X$2,'CAMAGUI DATA UNIFICADA'!$C$1:$T$1,0)),"")</f>
        <v>1919.25</v>
      </c>
      <c r="Y128" s="2">
        <f t="array" ref="Y128">IFERROR(INDEX('CAMAGUI DATA UNIFICADA'!$C$2:$T1007,MATCH(1,($A128='CAMAGUI DATA UNIFICADA'!$A$2:$A1007)*($T$1='CAMAGUI DATA UNIFICADA'!$B$2:$B1007),0),MATCH(Y$2,'CAMAGUI DATA UNIFICADA'!$C$1:$T$1,0)),"")</f>
        <v>17.54</v>
      </c>
      <c r="Z128" s="2">
        <f t="array" ref="Z128">IFERROR(INDEX('CAMAGUI DATA UNIFICADA'!$C$2:$T1007,MATCH(1,($A128='CAMAGUI DATA UNIFICADA'!$A$2:$A1007)*($T$1='CAMAGUI DATA UNIFICADA'!$B$2:$B1007),0),MATCH(Z$2,'CAMAGUI DATA UNIFICADA'!$C$1:$T$1,0)),"")</f>
        <v>3.81</v>
      </c>
      <c r="AA128" s="2">
        <f t="array" ref="AA128">IFERROR(INDEX('CAMAGUI DATA UNIFICADA'!$C$2:$T1007,MATCH(1,($A128='CAMAGUI DATA UNIFICADA'!$A$2:$A1007)*($T$1='CAMAGUI DATA UNIFICADA'!$B$2:$B1007),0),MATCH(AA$2,'CAMAGUI DATA UNIFICADA'!$C$1:$T$1,0)),"")</f>
        <v>3.58968</v>
      </c>
      <c r="AB128" s="60">
        <f t="array" ref="AB128">IFERROR(INDEX('CAMAGUI DATA UNIFICADA'!$C$2:$T1007,MATCH(1,($A128='CAMAGUI DATA UNIFICADA'!$A$2:$A1007)*($T$1='CAMAGUI DATA UNIFICADA'!$B$2:$B1007),0),MATCH(AB$2,'CAMAGUI DATA UNIFICADA'!$C$1:$T$1,0)),"")</f>
        <v>436764.5378</v>
      </c>
      <c r="AC128" s="33">
        <f t="array" ref="AC128">IFERROR(INDEX('CAMAGUI DATA UNIFICADA'!$C$2:$T1007,MATCH(1,($A128='CAMAGUI DATA UNIFICADA'!$A$2:$A1007)*($T$1='CAMAGUI DATA UNIFICADA'!$B$2:$B1007),0),MATCH(AC$2,'CAMAGUI DATA UNIFICADA'!$C$1:$T$1,0)),"")</f>
        <v>1.131324102</v>
      </c>
      <c r="AD128" s="23">
        <f t="array" ref="AD128">IFERROR(INDEX('CAMAGUI DATA UNIFICADA'!$C$2:$T1007,MATCH(1,($A128='CAMAGUI DATA UNIFICADA'!$A$2:$A1007)*($T$1='CAMAGUI DATA UNIFICADA'!$B$2:$B1007),0),MATCH(AD$2,'CAMAGUI DATA UNIFICADA'!$C$1:$T$1,0)),"")</f>
        <v>0.8735290755</v>
      </c>
      <c r="AE128" s="23">
        <f t="array" ref="AE128">IFERROR(INDEX('CAMAGUI DATA UNIFICADA'!$C$2:$T1007,MATCH(1,($A128='CAMAGUI DATA UNIFICADA'!$A$2:$A1007)*($T$1='CAMAGUI DATA UNIFICADA'!$B$2:$B1007),0),MATCH(AE$2,'CAMAGUI DATA UNIFICADA'!$C$1:$T$1,0)),"")</f>
        <v>0.87</v>
      </c>
      <c r="AF128" s="60">
        <f t="array" ref="AF128">IFERROR(INDEX('CAMAGUI DATA UNIFICADA'!$C$2:$T1007,MATCH(1,($A128='CAMAGUI DATA UNIFICADA'!$A$2:$A1007)*($T$1='CAMAGUI DATA UNIFICADA'!$B$2:$B1007),0),MATCH(AF$2,'CAMAGUI DATA UNIFICADA'!$C$1:$T$1,0)),"")</f>
        <v>72500</v>
      </c>
      <c r="AG128" s="2">
        <f t="array" ref="AG128">IFERROR(INDEX('CAMAGUI DATA UNIFICADA'!$C$2:$T1007,MATCH(1,($A128='CAMAGUI DATA UNIFICADA'!$A$2:$A1007)*($T$1='CAMAGUI DATA UNIFICADA'!$B$2:$B1007),0),MATCH(AG$2,'CAMAGUI DATA UNIFICADA'!$C$1:$T$1,0)),"")</f>
        <v>3.5</v>
      </c>
      <c r="AH128" s="2">
        <f t="array" ref="AH128">IFERROR(INDEX('CAMAGUI DATA UNIFICADA'!$C$2:$T1007,MATCH(1,($A128='CAMAGUI DATA UNIFICADA'!$A$2:$A1007)*($T$1='CAMAGUI DATA UNIFICADA'!$B$2:$B1007),0),MATCH(AH$2,'CAMAGUI DATA UNIFICADA'!$C$1:$T$1,0)),"")</f>
        <v>21.04</v>
      </c>
      <c r="AI128" s="33">
        <f t="array" ref="AI128">IFERROR(INDEX('CAMAGUI DATA UNIFICADA'!$C$2:$T1007,MATCH(1,($A128='CAMAGUI DATA UNIFICADA'!$A$2:$A1007)*($T$1='CAMAGUI DATA UNIFICADA'!$B$2:$B1007),0),MATCH(AI$2,'CAMAGUI DATA UNIFICADA'!$C$1:$T$1,0)),"")</f>
        <v>3.33312</v>
      </c>
      <c r="AJ128" s="60">
        <f t="array" ref="AJ128">IFERROR(INDEX('CAMAGUI DATA UNIFICADA'!$C$2:$T1007,MATCH(1,($A128='CAMAGUI DATA UNIFICADA'!$A$2:$A1007)*($T$1='CAMAGUI DATA UNIFICADA'!$B$2:$B1007),0),MATCH(AJ$2,'CAMAGUI DATA UNIFICADA'!$C$1:$T$1,0)),"")</f>
        <v>311.1373512</v>
      </c>
      <c r="AK128" s="140">
        <f t="array" ref="AK128">IFERROR(INDEX('CAMAGUI DATA UNIFICADA'!$C$2:$T1007,MATCH(1,($A128='CAMAGUI DATA UNIFICADA'!$A$2:$A1007)*($T$1='CAMAGUI DATA UNIFICADA'!$B$2:$B1007),0),MATCH(AK$2,'CAMAGUI DATA UNIFICADA'!$C$1:$T$1,0)),"")</f>
        <v>9.03433781</v>
      </c>
      <c r="AL128" s="138" t="str">
        <f t="array" ref="AL128">IFERROR(INDEX('CAMAGUI DATA UNIFICADA'!$C$2:$T1007,MATCH(1,($A128='CAMAGUI DATA UNIFICADA'!$A$2:$A1007)*($AL$1='CAMAGUI DATA UNIFICADA'!$B$2:$B1007),0),MATCH(AL$2,'CAMAGUI DATA UNIFICADA'!$C$1:$T$1,0)),"")</f>
        <v>CA3070525</v>
      </c>
      <c r="AM128" s="2">
        <f t="array" ref="AM128">IFERROR(INDEX('CAMAGUI DATA UNIFICADA'!$C$2:$T1007,MATCH(1,($A128='CAMAGUI DATA UNIFICADA'!$A$2:$A1007)*($AL$1='CAMAGUI DATA UNIFICADA'!$B$2:$B1007),0),MATCH(AM$2,'CAMAGUI DATA UNIFICADA'!$C$1:$T$1,0)),"")</f>
        <v>500</v>
      </c>
      <c r="AN128" s="2">
        <f t="array" ref="AN128">IFERROR(INDEX('CAMAGUI DATA UNIFICADA'!$C$2:$T1007,MATCH(1,($A128='CAMAGUI DATA UNIFICADA'!$A$2:$A1007)*($AL$1='CAMAGUI DATA UNIFICADA'!$B$2:$B1007),0),MATCH(AN$2,'CAMAGUI DATA UNIFICADA'!$C$1:$T$1,0)),"")</f>
        <v>3250</v>
      </c>
      <c r="AO128" s="2" t="str">
        <f t="array" ref="AO128">IFERROR(INDEX('CAMAGUI DATA UNIFICADA'!$C$2:$T1007,MATCH(1,($A128='CAMAGUI DATA UNIFICADA'!$A$2:$A1007)*($AL$1='CAMAGUI DATA UNIFICADA'!$B$2:$B1007),0),MATCH(AO$2,'CAMAGUI DATA UNIFICADA'!$C$1:$T$1,0)),"")</f>
        <v>SKR MAST E AD</v>
      </c>
      <c r="AP128" s="139">
        <f t="array" ref="AP128">IFERROR(INDEX('CAMAGUI DATA UNIFICADA'!$C$2:$T1007,MATCH(1,($A128='CAMAGUI DATA UNIFICADA'!$A$2:$A1007)*($AL$1='CAMAGUI DATA UNIFICADA'!$B$2:$B1007),0),MATCH(AP$2,'CAMAGUI DATA UNIFICADA'!$C$1:$T$1,0)),"")</f>
        <v>3326.7</v>
      </c>
      <c r="AQ128" s="2">
        <f t="array" ref="AQ128">IFERROR(INDEX('CAMAGUI DATA UNIFICADA'!$C$2:$T1007,MATCH(1,($A128='CAMAGUI DATA UNIFICADA'!$A$2:$A1007)*($AL$1='CAMAGUI DATA UNIFICADA'!$B$2:$B1007),0),MATCH(AQ$2,'CAMAGUI DATA UNIFICADA'!$C$1:$T$1,0)),"")</f>
        <v>13.83</v>
      </c>
      <c r="AR128" s="2">
        <f t="array" ref="AR128">IFERROR(INDEX('CAMAGUI DATA UNIFICADA'!$C$2:$T1007,MATCH(1,($A128='CAMAGUI DATA UNIFICADA'!$A$2:$A1007)*($AL$1='CAMAGUI DATA UNIFICADA'!$B$2:$B1007),0),MATCH(AR$2,'CAMAGUI DATA UNIFICADA'!$C$1:$T$1,0)),"")</f>
        <v>2.51</v>
      </c>
      <c r="AS128" s="33">
        <f t="array" ref="AS128">IFERROR(INDEX('CAMAGUI DATA UNIFICADA'!$C$2:$T1007,MATCH(1,($A128='CAMAGUI DATA UNIFICADA'!$A$2:$A1007)*($AL$1='CAMAGUI DATA UNIFICADA'!$B$2:$B1007),0),MATCH(AS$2,'CAMAGUI DATA UNIFICADA'!$C$1:$T$1,0)),"")</f>
        <v>4.11852</v>
      </c>
      <c r="AT128" s="60">
        <f t="array" ref="AT128">IFERROR(INDEX('CAMAGUI DATA UNIFICADA'!$C$2:$T1007,MATCH(1,($A128='CAMAGUI DATA UNIFICADA'!$A$2:$A1007)*($AL$1='CAMAGUI DATA UNIFICADA'!$B$2:$B1007),0),MATCH(AT$2,'CAMAGUI DATA UNIFICADA'!$C$1:$T$1,0)),"")</f>
        <v>877822.3719</v>
      </c>
      <c r="AU128" s="33">
        <f t="array" ref="AU128">IFERROR(INDEX('CAMAGUI DATA UNIFICADA'!$C$2:$T1007,MATCH(1,($A128='CAMAGUI DATA UNIFICADA'!$A$2:$A1007)*($AL$1='CAMAGUI DATA UNIFICADA'!$B$2:$B1007),0),MATCH(AU$2,'CAMAGUI DATA UNIFICADA'!$C$1:$T$1,0)),"")</f>
        <v>1.618525896</v>
      </c>
      <c r="AV128" s="23">
        <f t="array" ref="AV128">IFERROR(INDEX('CAMAGUI DATA UNIFICADA'!$C$2:$T1007,MATCH(1,($A128='CAMAGUI DATA UNIFICADA'!$A$2:$A1007)*($AL$1='CAMAGUI DATA UNIFICADA'!$B$2:$B1007),0),MATCH(AV$2,'CAMAGUI DATA UNIFICADA'!$C$1:$T$1,0)),"")</f>
        <v>0.8778223719</v>
      </c>
      <c r="AW128" s="23">
        <f t="array" ref="AW128">IFERROR(INDEX('CAMAGUI DATA UNIFICADA'!$C$2:$T1007,MATCH(1,($A128='CAMAGUI DATA UNIFICADA'!$A$2:$A1007)*($AL$1='CAMAGUI DATA UNIFICADA'!$B$2:$B1007),0),MATCH(AW$2,'CAMAGUI DATA UNIFICADA'!$C$1:$T$1,0)),"")</f>
        <v>0.8</v>
      </c>
      <c r="AX128" s="60">
        <f t="array" ref="AX128">IFERROR(INDEX('CAMAGUI DATA UNIFICADA'!$C$2:$T1007,MATCH(1,($A128='CAMAGUI DATA UNIFICADA'!$A$2:$A1007)*($AL$1='CAMAGUI DATA UNIFICADA'!$B$2:$B1007),0),MATCH(AX$2,'CAMAGUI DATA UNIFICADA'!$C$1:$T$1,0)),"")</f>
        <v>114285.7143</v>
      </c>
      <c r="AY128" s="2">
        <f t="array" ref="AY128">IFERROR(INDEX('CAMAGUI DATA UNIFICADA'!$C$2:$T1007,MATCH(1,($A128='CAMAGUI DATA UNIFICADA'!$A$2:$A1007)*($AL$1='CAMAGUI DATA UNIFICADA'!$B$2:$B1007),0),MATCH(AY$2,'CAMAGUI DATA UNIFICADA'!$C$1:$T$1,0)),"")</f>
        <v>3</v>
      </c>
      <c r="AZ128" s="2">
        <f t="array" ref="AZ128">IFERROR(INDEX('CAMAGUI DATA UNIFICADA'!$C$2:$T1007,MATCH(1,($A128='CAMAGUI DATA UNIFICADA'!$A$2:$A1007)*($AL$1='CAMAGUI DATA UNIFICADA'!$B$2:$B1007),0),MATCH(AZ$2,'CAMAGUI DATA UNIFICADA'!$C$1:$T$1,0)),"")</f>
        <v>16.83</v>
      </c>
      <c r="BA128" s="33">
        <f t="array" ref="BA128">IFERROR(INDEX('CAMAGUI DATA UNIFICADA'!$C$2:$T1007,MATCH(1,($A128='CAMAGUI DATA UNIFICADA'!$A$2:$A1007)*($AL$1='CAMAGUI DATA UNIFICADA'!$B$2:$B1007),0),MATCH(BA$2,'CAMAGUI DATA UNIFICADA'!$C$1:$T$1,0)),"")</f>
        <v>3.68244</v>
      </c>
      <c r="BB128" s="60">
        <f t="array" ref="BB128">IFERROR(INDEX('CAMAGUI DATA UNIFICADA'!$C$2:$T1007,MATCH(1,($A128='CAMAGUI DATA UNIFICADA'!$A$2:$A1007)*($AL$1='CAMAGUI DATA UNIFICADA'!$B$2:$B1007),0),MATCH(BB$2,'CAMAGUI DATA UNIFICADA'!$C$1:$T$1,0)),"")</f>
        <v>514.9501917</v>
      </c>
      <c r="BC128" s="140">
        <f t="array" ref="BC128">IFERROR(INDEX('CAMAGUI DATA UNIFICADA'!$C$2:$T1007,MATCH(1,($A128='CAMAGUI DATA UNIFICADA'!$A$2:$A1007)*($AL$1='CAMAGUI DATA UNIFICADA'!$B$2:$B1007),0),MATCH(BC$2,'CAMAGUI DATA UNIFICADA'!$C$1:$T$1,0)),"")</f>
        <v>3.737547926</v>
      </c>
      <c r="BD128" s="138" t="str">
        <f t="array" ref="BD128">IFERROR(INDEX('CAMAGUI DATA UNIFICADA'!$C$2:$T1007,MATCH(1,($A128='CAMAGUI DATA UNIFICADA'!$A$2:$A1007)*($BD$1='CAMAGUI DATA UNIFICADA'!$B$2:$B1007),0),MATCH(BD$2,'CAMAGUI DATA UNIFICADA'!$C$1:$T$1,0)),"")</f>
        <v>CA4070625</v>
      </c>
      <c r="BE128" s="2">
        <f t="array" ref="BE128">IFERROR(INDEX('CAMAGUI DATA UNIFICADA'!$C$2:$T1007,MATCH(1,($A128='CAMAGUI DATA UNIFICADA'!$A$2:$A1007)*($BD$1='CAMAGUI DATA UNIFICADA'!$B$2:$B1007),0),MATCH(BE$2,'CAMAGUI DATA UNIFICADA'!$C$1:$T$1,0)),"")</f>
        <v>125</v>
      </c>
      <c r="BF128" s="2">
        <f t="array" ref="BF128">IFERROR(INDEX('CAMAGUI DATA UNIFICADA'!$C$2:$T1007,MATCH(1,($A128='CAMAGUI DATA UNIFICADA'!$A$2:$A1007)*($BD$1='CAMAGUI DATA UNIFICADA'!$B$2:$B1007),0),MATCH(BF$2,'CAMAGUI DATA UNIFICADA'!$C$1:$T$1,0)),"")</f>
        <v>587</v>
      </c>
      <c r="BG128" s="2" t="str">
        <f t="array" ref="BG128">IFERROR(INDEX('CAMAGUI DATA UNIFICADA'!$C$2:$T1007,MATCH(1,($A128='CAMAGUI DATA UNIFICADA'!$A$2:$A1007)*($BD$1='CAMAGUI DATA UNIFICADA'!$B$2:$B1007),0),MATCH(BG$2,'CAMAGUI DATA UNIFICADA'!$C$1:$T$1,0)),"")</f>
        <v>SKR NW#4</v>
      </c>
      <c r="BH128" s="139">
        <f t="array" ref="BH128">IFERROR(INDEX('CAMAGUI DATA UNIFICADA'!$C$2:$T1007,MATCH(1,($A128='CAMAGUI DATA UNIFICADA'!$A$2:$A1007)*($BD$1='CAMAGUI DATA UNIFICADA'!$B$2:$B1007),0),MATCH(BH$2,'CAMAGUI DATA UNIFICADA'!$C$1:$T$1,0)),"")</f>
        <v>788.928</v>
      </c>
      <c r="BI128" s="2">
        <f t="array" ref="BI128">IFERROR(INDEX('CAMAGUI DATA UNIFICADA'!$C$2:$T1007,MATCH(1,($A128='CAMAGUI DATA UNIFICADA'!$A$2:$A1007)*($BD$1='CAMAGUI DATA UNIFICADA'!$B$2:$B1007),0),MATCH(BI$2,'CAMAGUI DATA UNIFICADA'!$C$1:$T$1,0)),"")</f>
        <v>2.85</v>
      </c>
      <c r="BJ128" s="2">
        <f t="array" ref="BJ128">IFERROR(INDEX('CAMAGUI DATA UNIFICADA'!$C$2:$T1007,MATCH(1,($A128='CAMAGUI DATA UNIFICADA'!$A$2:$A1007)*($BD$1='CAMAGUI DATA UNIFICADA'!$B$2:$B1007),0),MATCH(BJ$2,'CAMAGUI DATA UNIFICADA'!$C$1:$T$1,0)),"")</f>
        <v>1.92</v>
      </c>
      <c r="BK128" s="33">
        <f t="array" ref="BK128">IFERROR(INDEX('CAMAGUI DATA UNIFICADA'!$C$2:$T1007,MATCH(1,($A128='CAMAGUI DATA UNIFICADA'!$A$2:$A1007)*($BD$1='CAMAGUI DATA UNIFICADA'!$B$2:$B1007),0),MATCH(BK$2,'CAMAGUI DATA UNIFICADA'!$C$1:$T$1,0)),"")</f>
        <v>9.852</v>
      </c>
      <c r="BL128" s="60">
        <f t="array" ref="BL128">IFERROR(INDEX('CAMAGUI DATA UNIFICADA'!$C$2:$T1007,MATCH(1,($A128='CAMAGUI DATA UNIFICADA'!$A$2:$A1007)*($BD$1='CAMAGUI DATA UNIFICADA'!$B$2:$B1007),0),MATCH(BL$2,'CAMAGUI DATA UNIFICADA'!$C$1:$T$1,0)),"")</f>
        <v>445185.2327</v>
      </c>
      <c r="BM128" s="33">
        <f t="array" ref="BM128">IFERROR(INDEX('CAMAGUI DATA UNIFICADA'!$C$2:$T1007,MATCH(1,($A128='CAMAGUI DATA UNIFICADA'!$A$2:$A1007)*($BD$1='CAMAGUI DATA UNIFICADA'!$B$2:$B1007),0),MATCH(BM$2,'CAMAGUI DATA UNIFICADA'!$C$1:$T$1,0)),"")</f>
        <v>0.6271367521</v>
      </c>
      <c r="BN128" s="23">
        <f t="array" ref="BN128">IFERROR(INDEX('CAMAGUI DATA UNIFICADA'!$C$2:$T1007,MATCH(1,($A128='CAMAGUI DATA UNIFICADA'!$A$2:$A1007)*($BD$1='CAMAGUI DATA UNIFICADA'!$B$2:$B1007),0),MATCH(BN$2,'CAMAGUI DATA UNIFICADA'!$C$1:$T$1,0)),"")</f>
        <v>0.5935803102</v>
      </c>
      <c r="BO128" s="23">
        <f t="array" ref="BO128">IFERROR(INDEX('CAMAGUI DATA UNIFICADA'!$C$2:$T1007,MATCH(1,($A128='CAMAGUI DATA UNIFICADA'!$A$2:$A1007)*($BD$1='CAMAGUI DATA UNIFICADA'!$B$2:$B1007),0),MATCH(BO$2,'CAMAGUI DATA UNIFICADA'!$C$1:$T$1,0)),"")</f>
        <v>0.65</v>
      </c>
      <c r="BP128" s="60">
        <f t="array" ref="BP128">IFERROR(INDEX('CAMAGUI DATA UNIFICADA'!$C$2:$T1007,MATCH(1,($A128='CAMAGUI DATA UNIFICADA'!$A$2:$A1007)*($BD$1='CAMAGUI DATA UNIFICADA'!$B$2:$B1007),0),MATCH(BP$2,'CAMAGUI DATA UNIFICADA'!$C$1:$T$1,0)),"")</f>
        <v>101562.5</v>
      </c>
      <c r="BQ128" s="2">
        <f t="array" ref="BQ128">IFERROR(INDEX('CAMAGUI DATA UNIFICADA'!$C$2:$T1007,MATCH(1,($A128='CAMAGUI DATA UNIFICADA'!$A$2:$A1007)*($BD$1='CAMAGUI DATA UNIFICADA'!$B$2:$B1007),0),MATCH(BQ$2,'CAMAGUI DATA UNIFICADA'!$C$1:$T$1,0)),"")</f>
        <v>2.5</v>
      </c>
      <c r="BR128" s="2">
        <f t="array" ref="BR128">IFERROR(INDEX('CAMAGUI DATA UNIFICADA'!$C$2:$T1007,MATCH(1,($A128='CAMAGUI DATA UNIFICADA'!$A$2:$A1007)*($BD$1='CAMAGUI DATA UNIFICADA'!$B$2:$B1007),0),MATCH(BR$2,'CAMAGUI DATA UNIFICADA'!$C$1:$T$1,0)),"")</f>
        <v>5.35</v>
      </c>
      <c r="BS128" s="33">
        <f t="array" ref="BS128">IFERROR(INDEX('CAMAGUI DATA UNIFICADA'!$C$2:$T1007,MATCH(1,($A128='CAMAGUI DATA UNIFICADA'!$A$2:$A1007)*($BD$1='CAMAGUI DATA UNIFICADA'!$B$2:$B1007),0),MATCH(BS$2,'CAMAGUI DATA UNIFICADA'!$C$1:$T$1,0)),"")</f>
        <v>7.2744</v>
      </c>
      <c r="BT128" s="60">
        <f t="array" ref="BT128">IFERROR(INDEX('CAMAGUI DATA UNIFICADA'!$C$2:$T1007,MATCH(1,($A128='CAMAGUI DATA UNIFICADA'!$A$2:$A1007)*($BD$1='CAMAGUI DATA UNIFICADA'!$B$2:$B1007),0),MATCH(BT$2,'CAMAGUI DATA UNIFICADA'!$C$1:$T$1,0)),"")</f>
        <v>217.9946305</v>
      </c>
      <c r="BU128" s="140">
        <f t="array" ref="BU128">IFERROR(INDEX('CAMAGUI DATA UNIFICADA'!$C$2:$T1007,MATCH(1,($A128='CAMAGUI DATA UNIFICADA'!$A$2:$A1007)*($BD$1='CAMAGUI DATA UNIFICADA'!$B$2:$B1007),0),MATCH(BU$2,'CAMAGUI DATA UNIFICADA'!$C$1:$T$1,0)),"")</f>
        <v>23.24865762</v>
      </c>
      <c r="BV128" s="138" t="str">
        <f t="array" ref="BV128">IFERROR(INDEX('CAMAGUI DATA UNIFICADA'!$C$2:$T1007,MATCH(1,($A128='CAMAGUI DATA UNIFICADA'!$A$2:$A1007)*($BV$1='CAMAGUI DATA UNIFICADA'!$B$2:$B1007),0),MATCH(BV$2,'CAMAGUI DATA UNIFICADA'!$C$1:$T$1,0)),"")</f>
        <v>CA5070625</v>
      </c>
      <c r="BW128" s="2">
        <f t="array" ref="BW128">IFERROR(INDEX('CAMAGUI DATA UNIFICADA'!$C$2:$T1007,MATCH(1,($A128='CAMAGUI DATA UNIFICADA'!$A$2:$A1007)*($BV$1='CAMAGUI DATA UNIFICADA'!$B$2:$B1007),0),MATCH(BW$2,'CAMAGUI DATA UNIFICADA'!$C$1:$T$1,0)),"")</f>
        <v>125</v>
      </c>
      <c r="BX128" s="2">
        <f t="array" ref="BX128">IFERROR(INDEX('CAMAGUI DATA UNIFICADA'!$C$2:$T1007,MATCH(1,($A128='CAMAGUI DATA UNIFICADA'!$A$2:$A1007)*($BV$1='CAMAGUI DATA UNIFICADA'!$B$2:$B1007),0),MATCH(BX$2,'CAMAGUI DATA UNIFICADA'!$C$1:$T$1,0)),"")</f>
        <v>587</v>
      </c>
      <c r="BY128" s="2" t="str">
        <f t="array" ref="BY128">IFERROR(INDEX('CAMAGUI DATA UNIFICADA'!$C$2:$T1007,MATCH(1,($A128='CAMAGUI DATA UNIFICADA'!$A$2:$A1007)*($BV$1='CAMAGUI DATA UNIFICADA'!$B$2:$B1007),0),MATCH(BY$2,'CAMAGUI DATA UNIFICADA'!$C$1:$T$1,0)),"")</f>
        <v>SKR NW#4</v>
      </c>
      <c r="BZ128" s="139">
        <f t="array" ref="BZ128">IFERROR(INDEX('CAMAGUI DATA UNIFICADA'!$C$2:$T1007,MATCH(1,($A128='CAMAGUI DATA UNIFICADA'!$A$2:$A1007)*($BV$1='CAMAGUI DATA UNIFICADA'!$B$2:$B1007),0),MATCH(BZ$2,'CAMAGUI DATA UNIFICADA'!$C$1:$T$1,0)),"")</f>
        <v>788.928</v>
      </c>
      <c r="CA128" s="2">
        <f t="array" ref="CA128">IFERROR(INDEX('CAMAGUI DATA UNIFICADA'!$C$2:$T1007,MATCH(1,($A128='CAMAGUI DATA UNIFICADA'!$A$2:$A1007)*($BV$1='CAMAGUI DATA UNIFICADA'!$B$2:$B1007),0),MATCH(CA$2,'CAMAGUI DATA UNIFICADA'!$C$1:$T$1,0)),"")</f>
        <v>3</v>
      </c>
      <c r="CB128" s="2">
        <f t="array" ref="CB128">IFERROR(INDEX('CAMAGUI DATA UNIFICADA'!$C$2:$T1007,MATCH(1,($A128='CAMAGUI DATA UNIFICADA'!$A$2:$A1007)*($BV$1='CAMAGUI DATA UNIFICADA'!$B$2:$B1007),0),MATCH(CB$2,'CAMAGUI DATA UNIFICADA'!$C$1:$T$1,0)),"")</f>
        <v>2.1</v>
      </c>
      <c r="CC128" s="33">
        <f t="array" ref="CC128">IFERROR(INDEX('CAMAGUI DATA UNIFICADA'!$C$2:$T1007,MATCH(1,($A128='CAMAGUI DATA UNIFICADA'!$A$2:$A1007)*($BV$1='CAMAGUI DATA UNIFICADA'!$B$2:$B1007),0),MATCH(CC$2,'CAMAGUI DATA UNIFICADA'!$C$1:$T$1,0)),"")</f>
        <v>9.624</v>
      </c>
      <c r="CD128" s="60">
        <f t="array" ref="CD128">IFERROR(INDEX('CAMAGUI DATA UNIFICADA'!$C$2:$T1007,MATCH(1,($A128='CAMAGUI DATA UNIFICADA'!$A$2:$A1007)*($BV$1='CAMAGUI DATA UNIFICADA'!$B$2:$B1007),0),MATCH(CD$2,'CAMAGUI DATA UNIFICADA'!$C$1:$T$1,0)),"")</f>
        <v>432945.4142</v>
      </c>
      <c r="CE128" s="33">
        <f t="array" ref="CE128">IFERROR(INDEX('CAMAGUI DATA UNIFICADA'!$C$2:$T1007,MATCH(1,($A128='CAMAGUI DATA UNIFICADA'!$A$2:$A1007)*($BV$1='CAMAGUI DATA UNIFICADA'!$B$2:$B1007),0),MATCH(CE$2,'CAMAGUI DATA UNIFICADA'!$C$1:$T$1,0)),"")</f>
        <v>0.6370913038</v>
      </c>
      <c r="CF128" s="23">
        <f t="array" ref="CF128">IFERROR(INDEX('CAMAGUI DATA UNIFICADA'!$C$2:$T1007,MATCH(1,($A128='CAMAGUI DATA UNIFICADA'!$A$2:$A1007)*($BV$1='CAMAGUI DATA UNIFICADA'!$B$2:$B1007),0),MATCH(CF$2,'CAMAGUI DATA UNIFICADA'!$C$1:$T$1,0)),"")</f>
        <v>0.6414006137</v>
      </c>
      <c r="CG128" s="23">
        <f t="array" ref="CG128">IFERROR(INDEX('CAMAGUI DATA UNIFICADA'!$C$2:$T1007,MATCH(1,($A128='CAMAGUI DATA UNIFICADA'!$A$2:$A1007)*($BV$1='CAMAGUI DATA UNIFICADA'!$B$2:$B1007),0),MATCH(CG$2,'CAMAGUI DATA UNIFICADA'!$C$1:$T$1,0)),"")</f>
        <v>0.65</v>
      </c>
      <c r="CH128" s="60">
        <f t="array" ref="CH128">IFERROR(INDEX('CAMAGUI DATA UNIFICADA'!$C$2:$T1007,MATCH(1,($A128='CAMAGUI DATA UNIFICADA'!$A$2:$A1007)*($BV$1='CAMAGUI DATA UNIFICADA'!$B$2:$B1007),0),MATCH(CH$2,'CAMAGUI DATA UNIFICADA'!$C$1:$T$1,0)),"")</f>
        <v>104464.2857</v>
      </c>
      <c r="CI128" s="2">
        <f t="array" ref="CI128">IFERROR(INDEX('CAMAGUI DATA UNIFICADA'!$C$2:$T1007,MATCH(1,($A128='CAMAGUI DATA UNIFICADA'!$A$2:$A1007)*($BV$1='CAMAGUI DATA UNIFICADA'!$B$2:$B1007),0),MATCH(CI$2,'CAMAGUI DATA UNIFICADA'!$C$1:$T$1,0)),"")</f>
        <v>2.5</v>
      </c>
      <c r="CJ128" s="2">
        <f t="array" ref="CJ128">IFERROR(INDEX('CAMAGUI DATA UNIFICADA'!$C$2:$T1007,MATCH(1,($A128='CAMAGUI DATA UNIFICADA'!$A$2:$A1007)*($BV$1='CAMAGUI DATA UNIFICADA'!$B$2:$B1007),0),MATCH(CJ$2,'CAMAGUI DATA UNIFICADA'!$C$1:$T$1,0)),"")</f>
        <v>5.5</v>
      </c>
      <c r="CK128" s="33">
        <f t="array" ref="CK128">IFERROR(INDEX('CAMAGUI DATA UNIFICADA'!$C$2:$T1007,MATCH(1,($A128='CAMAGUI DATA UNIFICADA'!$A$2:$A1007)*($BV$1='CAMAGUI DATA UNIFICADA'!$B$2:$B1007),0),MATCH(CK$2,'CAMAGUI DATA UNIFICADA'!$C$1:$T$1,0)),"")</f>
        <v>7.188</v>
      </c>
      <c r="CL128" s="60">
        <f t="array" ref="CL128">IFERROR(INDEX('CAMAGUI DATA UNIFICADA'!$C$2:$T1007,MATCH(1,($A128='CAMAGUI DATA UNIFICADA'!$A$2:$A1007)*($BV$1='CAMAGUI DATA UNIFICADA'!$B$2:$B1007),0),MATCH(CL$2,'CAMAGUI DATA UNIFICADA'!$C$1:$T$1,0)),"")</f>
        <v>197.9933079</v>
      </c>
      <c r="CM128" s="140">
        <f t="array" ref="CM128">IFERROR(INDEX('CAMAGUI DATA UNIFICADA'!$C$2:$T1007,MATCH(1,($A128='CAMAGUI DATA UNIFICADA'!$A$2:$A1007)*($BV$1='CAMAGUI DATA UNIFICADA'!$B$2:$B1007),0),MATCH(CM$2,'CAMAGUI DATA UNIFICADA'!$C$1:$T$1,0)),"")</f>
        <v>18.24832699</v>
      </c>
      <c r="CN128" s="138" t="str">
        <f t="array" ref="CN128">IFERROR(INDEX('CAMAGUI DATA UNIFICADA'!$C$2:$T1007,MATCH(1,($A128='CAMAGUI DATA UNIFICADA'!$A$2:$A1007)*($CN$1='CAMAGUI DATA UNIFICADA'!$B$2:$B1007),0),MATCH(CN$2,'CAMAGUI DATA UNIFICADA'!$C$1:$T$1,0)),"")</f>
        <v>CA6070625</v>
      </c>
      <c r="CO128" s="2">
        <f t="array" ref="CO128">IFERROR(INDEX('CAMAGUI DATA UNIFICADA'!$C$2:$T1007,MATCH(1,($A128='CAMAGUI DATA UNIFICADA'!$A$2:$A1007)*($CN$1='CAMAGUI DATA UNIFICADA'!$B$2:$B1007),0),MATCH(CO$2,'CAMAGUI DATA UNIFICADA'!$C$1:$T$1,0)),"")</f>
        <v>175</v>
      </c>
      <c r="CP128" s="2">
        <f t="array" ref="CP128">IFERROR(INDEX('CAMAGUI DATA UNIFICADA'!$C$2:$T1007,MATCH(1,($A128='CAMAGUI DATA UNIFICADA'!$A$2:$A1007)*($CN$1='CAMAGUI DATA UNIFICADA'!$B$2:$B1007),0),MATCH(CP$2,'CAMAGUI DATA UNIFICADA'!$C$1:$T$1,0)),"")</f>
        <v>850</v>
      </c>
      <c r="CQ128" s="2" t="str">
        <f t="array" ref="CQ128">IFERROR(INDEX('CAMAGUI DATA UNIFICADA'!$C$2:$T1007,MATCH(1,($A128='CAMAGUI DATA UNIFICADA'!$A$2:$A1007)*($CN$1='CAMAGUI DATA UNIFICADA'!$B$2:$B1007),0),MATCH(CQ$2,'CAMAGUI DATA UNIFICADA'!$C$1:$T$1,0)),"")</f>
        <v>SKR NW#4</v>
      </c>
      <c r="CR128" s="139">
        <f t="array" ref="CR128">IFERROR(INDEX('CAMAGUI DATA UNIFICADA'!$C$2:$T1007,MATCH(1,($A128='CAMAGUI DATA UNIFICADA'!$A$2:$A1007)*($CN$1='CAMAGUI DATA UNIFICADA'!$B$2:$B1007),0),MATCH(CR$2,'CAMAGUI DATA UNIFICADA'!$C$1:$T$1,0)),"")</f>
        <v>1142.4</v>
      </c>
      <c r="CS128" s="2">
        <f t="array" ref="CS128">IFERROR(INDEX('CAMAGUI DATA UNIFICADA'!$C$2:$T1007,MATCH(1,($A128='CAMAGUI DATA UNIFICADA'!$A$2:$A1007)*($CN$1='CAMAGUI DATA UNIFICADA'!$B$2:$B1007),0),MATCH(CS$2,'CAMAGUI DATA UNIFICADA'!$C$1:$T$1,0)),"")</f>
        <v>2.75</v>
      </c>
      <c r="CT128" s="2">
        <f t="array" ref="CT128">IFERROR(INDEX('CAMAGUI DATA UNIFICADA'!$C$2:$T1007,MATCH(1,($A128='CAMAGUI DATA UNIFICADA'!$A$2:$A1007)*($CN$1='CAMAGUI DATA UNIFICADA'!$B$2:$B1007),0),MATCH(CT$2,'CAMAGUI DATA UNIFICADA'!$C$1:$T$1,0)),"")</f>
        <v>1.94</v>
      </c>
      <c r="CU128" s="33">
        <f t="array" ref="CU128">IFERROR(INDEX('CAMAGUI DATA UNIFICADA'!$C$2:$T1007,MATCH(1,($A128='CAMAGUI DATA UNIFICADA'!$A$2:$A1007)*($CN$1='CAMAGUI DATA UNIFICADA'!$B$2:$B1007),0),MATCH(CU$2,'CAMAGUI DATA UNIFICADA'!$C$1:$T$1,0)),"")</f>
        <v>9.996</v>
      </c>
      <c r="CV128" s="60">
        <f t="array" ref="CV128">IFERROR(INDEX('CAMAGUI DATA UNIFICADA'!$C$2:$T1007,MATCH(1,($A128='CAMAGUI DATA UNIFICADA'!$A$2:$A1007)*($CN$1='CAMAGUI DATA UNIFICADA'!$B$2:$B1007),0),MATCH(CV$2,'CAMAGUI DATA UNIFICADA'!$C$1:$T$1,0)),"")</f>
        <v>636618.2837</v>
      </c>
      <c r="CW128" s="33">
        <f t="array" ref="CW128">IFERROR(INDEX('CAMAGUI DATA UNIFICADA'!$C$2:$T1007,MATCH(1,($A128='CAMAGUI DATA UNIFICADA'!$A$2:$A1007)*($CN$1='CAMAGUI DATA UNIFICADA'!$B$2:$B1007),0),MATCH(CW$2,'CAMAGUI DATA UNIFICADA'!$C$1:$T$1,0)),"")</f>
        <v>0.6419697141</v>
      </c>
      <c r="CX128" s="23">
        <f t="array" ref="CX128">IFERROR(INDEX('CAMAGUI DATA UNIFICADA'!$C$2:$T1007,MATCH(1,($A128='CAMAGUI DATA UNIFICADA'!$A$2:$A1007)*($CN$1='CAMAGUI DATA UNIFICADA'!$B$2:$B1007),0),MATCH(CX$2,'CAMAGUI DATA UNIFICADA'!$C$1:$T$1,0)),"")</f>
        <v>0.6063031273</v>
      </c>
      <c r="CY128" s="23">
        <f t="array" ref="CY128">IFERROR(INDEX('CAMAGUI DATA UNIFICADA'!$C$2:$T1007,MATCH(1,($A128='CAMAGUI DATA UNIFICADA'!$A$2:$A1007)*($CN$1='CAMAGUI DATA UNIFICADA'!$B$2:$B1007),0),MATCH(CY$2,'CAMAGUI DATA UNIFICADA'!$C$1:$T$1,0)),"")</f>
        <v>0.65</v>
      </c>
      <c r="CZ128" s="60">
        <f t="array" ref="CZ128">IFERROR(INDEX('CAMAGUI DATA UNIFICADA'!$C$2:$T1007,MATCH(1,($A128='CAMAGUI DATA UNIFICADA'!$A$2:$A1007)*($CN$1='CAMAGUI DATA UNIFICADA'!$B$2:$B1007),0),MATCH(CZ$2,'CAMAGUI DATA UNIFICADA'!$C$1:$T$1,0)),"")</f>
        <v>78000</v>
      </c>
      <c r="DA128" s="2">
        <f t="array" ref="DA128">IFERROR(INDEX('CAMAGUI DATA UNIFICADA'!$C$2:$T1007,MATCH(1,($A128='CAMAGUI DATA UNIFICADA'!$A$2:$A1007)*($CN$1='CAMAGUI DATA UNIFICADA'!$B$2:$B1007),0),MATCH(DA$2,'CAMAGUI DATA UNIFICADA'!$C$1:$T$1,0)),"")</f>
        <v>2.5</v>
      </c>
      <c r="DB128" s="2">
        <f t="array" ref="DB128">IFERROR(INDEX('CAMAGUI DATA UNIFICADA'!$C$2:$T1007,MATCH(1,($A128='CAMAGUI DATA UNIFICADA'!$A$2:$A1007)*($CN$1='CAMAGUI DATA UNIFICADA'!$B$2:$B1007),0),MATCH(DB$2,'CAMAGUI DATA UNIFICADA'!$C$1:$T$1,0)),"")</f>
        <v>5.25</v>
      </c>
      <c r="DC128" s="33">
        <f t="array" ref="DC128">IFERROR(INDEX('CAMAGUI DATA UNIFICADA'!$C$2:$T1007,MATCH(1,($A128='CAMAGUI DATA UNIFICADA'!$A$2:$A1007)*($CN$1='CAMAGUI DATA UNIFICADA'!$B$2:$B1007),0),MATCH(DC$2,'CAMAGUI DATA UNIFICADA'!$C$1:$T$1,0)),"")</f>
        <v>7.332</v>
      </c>
      <c r="DD128" s="60">
        <f t="array" ref="DD128">IFERROR(INDEX('CAMAGUI DATA UNIFICADA'!$C$2:$T1007,MATCH(1,($A128='CAMAGUI DATA UNIFICADA'!$A$2:$A1007)*($CN$1='CAMAGUI DATA UNIFICADA'!$B$2:$B1007),0),MATCH(DD$2,'CAMAGUI DATA UNIFICADA'!$C$1:$T$1,0)),"")</f>
        <v>303.0133129</v>
      </c>
      <c r="DE128" s="140">
        <f t="array" ref="DE128">IFERROR(INDEX('CAMAGUI DATA UNIFICADA'!$C$2:$T1007,MATCH(1,($A128='CAMAGUI DATA UNIFICADA'!$A$2:$A1007)*($CN$1='CAMAGUI DATA UNIFICADA'!$B$2:$B1007),0),MATCH(DE$2,'CAMAGUI DATA UNIFICADA'!$C$1:$T$1,0)),"")</f>
        <v>32.00332823</v>
      </c>
      <c r="DF128" s="138" t="str">
        <f t="array" ref="DF128">IFERROR(INDEX('CAMAGUI DATA UNIFICADA'!$C$2:$T1007,MATCH(1,($A128='CAMAGUI DATA UNIFICADA'!$A$2:$A1007)*($DF$1='CAMAGUI DATA UNIFICADA'!$B$2:$B1007),0),MATCH(DF$2,'CAMAGUI DATA UNIFICADA'!$C$1:$T$1,0)),"")</f>
        <v/>
      </c>
      <c r="DG128" s="2" t="str">
        <f t="array" ref="DG128">IFERROR(INDEX('CAMAGUI DATA UNIFICADA'!$C$2:$T1007,MATCH(1,($A128='CAMAGUI DATA UNIFICADA'!$A$2:$A1007)*($DF$1='CAMAGUI DATA UNIFICADA'!$B$2:$B1007),0),MATCH(DG$2,'CAMAGUI DATA UNIFICADA'!$C$1:$T$1,0)),"")</f>
        <v/>
      </c>
      <c r="DH128" s="2" t="str">
        <f t="array" ref="DH128">IFERROR(INDEX('CAMAGUI DATA UNIFICADA'!$C$2:$T1007,MATCH(1,($A128='CAMAGUI DATA UNIFICADA'!$A$2:$A1007)*($DF$1='CAMAGUI DATA UNIFICADA'!$B$2:$B1007),0),MATCH(DH$2,'CAMAGUI DATA UNIFICADA'!$C$1:$T$1,0)),"")</f>
        <v/>
      </c>
      <c r="DI128" s="2" t="str">
        <f t="array" ref="DI128">IFERROR(INDEX('CAMAGUI DATA UNIFICADA'!$C$2:$T1007,MATCH(1,($A128='CAMAGUI DATA UNIFICADA'!$A$2:$A1007)*($DF$1='CAMAGUI DATA UNIFICADA'!$B$2:$B1007),0),MATCH(DI$2,'CAMAGUI DATA UNIFICADA'!$C$1:$T$1,0)),"")</f>
        <v/>
      </c>
      <c r="DJ128" s="139" t="str">
        <f t="array" ref="DJ128">IFERROR(INDEX('CAMAGUI DATA UNIFICADA'!$C$2:$T1007,MATCH(1,($A128='CAMAGUI DATA UNIFICADA'!$A$2:$A1007)*($DF$1='CAMAGUI DATA UNIFICADA'!$B$2:$B1007),0),MATCH(DJ$2,'CAMAGUI DATA UNIFICADA'!$C$1:$T$1,0)),"")</f>
        <v/>
      </c>
      <c r="DK128" s="2" t="str">
        <f t="array" ref="DK128">IFERROR(INDEX('CAMAGUI DATA UNIFICADA'!$C$2:$T1007,MATCH(1,($A128='CAMAGUI DATA UNIFICADA'!$A$2:$A1007)*($DF$1='CAMAGUI DATA UNIFICADA'!$B$2:$B1007),0),MATCH(DK$2,'CAMAGUI DATA UNIFICADA'!$C$1:$T$1,0)),"")</f>
        <v/>
      </c>
      <c r="DL128" s="2" t="str">
        <f t="array" ref="DL128">IFERROR(INDEX('CAMAGUI DATA UNIFICADA'!$C$2:$T1007,MATCH(1,($A128='CAMAGUI DATA UNIFICADA'!$A$2:$A1007)*($DF$1='CAMAGUI DATA UNIFICADA'!$B$2:$B1007),0),MATCH(DL$2,'CAMAGUI DATA UNIFICADA'!$C$1:$T$1,0)),"")</f>
        <v/>
      </c>
      <c r="DM128" s="33" t="str">
        <f t="array" ref="DM128">IFERROR(INDEX('CAMAGUI DATA UNIFICADA'!$C$2:$T1007,MATCH(1,($A128='CAMAGUI DATA UNIFICADA'!$A$2:$A1007)*($DF$1='CAMAGUI DATA UNIFICADA'!$B$2:$B1007),0),MATCH(DM$2,'CAMAGUI DATA UNIFICADA'!$C$1:$T$1,0)),"")</f>
        <v/>
      </c>
      <c r="DN128" s="60" t="str">
        <f t="array" ref="DN128">IFERROR(INDEX('CAMAGUI DATA UNIFICADA'!$C$2:$T1007,MATCH(1,($A128='CAMAGUI DATA UNIFICADA'!$A$2:$A1007)*($DF$1='CAMAGUI DATA UNIFICADA'!$B$2:$B1007),0),MATCH(DN$2,'CAMAGUI DATA UNIFICADA'!$C$1:$T$1,0)),"")</f>
        <v/>
      </c>
      <c r="DO128" s="33" t="str">
        <f t="array" ref="DO128">IFERROR(INDEX('CAMAGUI DATA UNIFICADA'!$C$2:$T1007,MATCH(1,($A128='CAMAGUI DATA UNIFICADA'!$A$2:$A1007)*($DF$1='CAMAGUI DATA UNIFICADA'!$B$2:$B1007),0),MATCH(DO$2,'CAMAGUI DATA UNIFICADA'!$C$1:$T$1,0)),"")</f>
        <v/>
      </c>
      <c r="DP128" s="23" t="str">
        <f t="array" ref="DP128">IFERROR(INDEX('CAMAGUI DATA UNIFICADA'!$C$2:$T1007,MATCH(1,($A128='CAMAGUI DATA UNIFICADA'!$A$2:$A1007)*($DF$1='CAMAGUI DATA UNIFICADA'!$B$2:$B1007),0),MATCH(DP$2,'CAMAGUI DATA UNIFICADA'!$C$1:$T$1,0)),"")</f>
        <v/>
      </c>
      <c r="DQ128" s="23" t="str">
        <f t="array" ref="DQ128">IFERROR(INDEX('CAMAGUI DATA UNIFICADA'!$C$2:$T1007,MATCH(1,($A128='CAMAGUI DATA UNIFICADA'!$A$2:$A1007)*($DF$1='CAMAGUI DATA UNIFICADA'!$B$2:$B1007),0),MATCH(DQ$2,'CAMAGUI DATA UNIFICADA'!$C$1:$T$1,0)),"")</f>
        <v/>
      </c>
      <c r="DR128" s="2" t="str">
        <f t="array" ref="DR128">IFERROR(INDEX('CAMAGUI DATA UNIFICADA'!$C$2:$T1007,MATCH(1,($A128='CAMAGUI DATA UNIFICADA'!$A$2:$A1007)*($DF$1='CAMAGUI DATA UNIFICADA'!$B$2:$B1007),0),MATCH(DR$2,'CAMAGUI DATA UNIFICADA'!$C$1:$T$1,0)),"")</f>
        <v/>
      </c>
      <c r="DS128" s="2" t="str">
        <f t="array" ref="DS128">IFERROR(INDEX('CAMAGUI DATA UNIFICADA'!$C$2:$T1007,MATCH(1,($A128='CAMAGUI DATA UNIFICADA'!$A$2:$A1007)*($DF$1='CAMAGUI DATA UNIFICADA'!$B$2:$B1007),0),MATCH(DS$2,'CAMAGUI DATA UNIFICADA'!$C$1:$T$1,0)),"")</f>
        <v/>
      </c>
      <c r="DT128" s="2" t="str">
        <f t="array" ref="DT128">IFERROR(INDEX('CAMAGUI DATA UNIFICADA'!$C$2:$T1007,MATCH(1,($A128='CAMAGUI DATA UNIFICADA'!$A$2:$A1007)*($DF$1='CAMAGUI DATA UNIFICADA'!$B$2:$B1007),0),MATCH(DT$2,'CAMAGUI DATA UNIFICADA'!$C$1:$T$1,0)),"")</f>
        <v/>
      </c>
      <c r="DU128" s="33" t="str">
        <f t="array" ref="DU128">IFERROR(INDEX('CAMAGUI DATA UNIFICADA'!$C$2:$T1007,MATCH(1,($A128='CAMAGUI DATA UNIFICADA'!$A$2:$A1007)*($DF$1='CAMAGUI DATA UNIFICADA'!$B$2:$B1007),0),MATCH(DU$2,'CAMAGUI DATA UNIFICADA'!$C$1:$T$1,0)),"")</f>
        <v/>
      </c>
      <c r="DV128" s="60" t="str">
        <f t="array" ref="DV128">IFERROR(INDEX('CAMAGUI DATA UNIFICADA'!$C$2:$T1007,MATCH(1,($A128='CAMAGUI DATA UNIFICADA'!$A$2:$A1007)*($DF$1='CAMAGUI DATA UNIFICADA'!$B$2:$B1007),0),MATCH(DV$2,'CAMAGUI DATA UNIFICADA'!$C$1:$T$1,0)),"")</f>
        <v/>
      </c>
      <c r="DW128" s="140" t="str">
        <f t="array" ref="DW128">IFERROR(INDEX('CAMAGUI DATA UNIFICADA'!$C$2:$T1007,MATCH(1,($A128='CAMAGUI DATA UNIFICADA'!$A$2:$A1007)*($DF$1='CAMAGUI DATA UNIFICADA'!$B$2:$B1007),0),MATCH(DW$2,'CAMAGUI DATA UNIFICADA'!$C$1:$T$1,0)),"")</f>
        <v/>
      </c>
      <c r="DX128" s="144" t="str">
        <f t="array" ref="DX128">IFERROR(INDEX('CAMAGUI DATA UNIFICADA'!$C$2:$T1007,MATCH(1,($A128='CAMAGUI DATA UNIFICADA'!$A$2:$A1007)*($DX$1='CAMAGUI DATA UNIFICADA'!$B$2:$B1007),0),MATCH(DX$2,'CAMAGUI DATA UNIFICADA'!$C$1:$T$1,0)),"")</f>
        <v/>
      </c>
      <c r="DY128" s="60" t="str">
        <f t="array" ref="DY128">IFERROR(INDEX('CAMAGUI DATA UNIFICADA'!$C$2:$T1007,MATCH(1,($A128='CAMAGUI DATA UNIFICADA'!$A$2:$A1007)*($DX$1='CAMAGUI DATA UNIFICADA'!$B$2:$B1007),0),MATCH(DY$2,'CAMAGUI DATA UNIFICADA'!$C$1:$T$1,0)),"")</f>
        <v/>
      </c>
      <c r="DZ128" s="60" t="str">
        <f t="array" ref="DZ128">IFERROR(INDEX('CAMAGUI DATA UNIFICADA'!$C$2:$T1007,MATCH(1,($A128='CAMAGUI DATA UNIFICADA'!$A$2:$A1007)*($DX$1='CAMAGUI DATA UNIFICADA'!$B$2:$B1007),0),MATCH(DZ$2,'CAMAGUI DATA UNIFICADA'!$C$1:$T$1,0)),"")</f>
        <v/>
      </c>
      <c r="EA128" s="60" t="str">
        <f t="array" ref="EA128">IFERROR(INDEX('CAMAGUI DATA UNIFICADA'!$C$2:$T1007,MATCH(1,($A128='CAMAGUI DATA UNIFICADA'!$A$2:$A1007)*($DX$1='CAMAGUI DATA UNIFICADA'!$B$2:$B1007),0),MATCH(EA$2,'CAMAGUI DATA UNIFICADA'!$C$1:$T$1,0)),"")</f>
        <v/>
      </c>
      <c r="EB128" s="60" t="str">
        <f t="array" ref="EB128">IFERROR(INDEX('CAMAGUI DATA UNIFICADA'!$C$2:$T1007,MATCH(1,($A128='CAMAGUI DATA UNIFICADA'!$A$2:$A1007)*($DX$1='CAMAGUI DATA UNIFICADA'!$B$2:$B1007),0),MATCH(EB$2,'CAMAGUI DATA UNIFICADA'!$C$1:$T$1,0)),"")</f>
        <v/>
      </c>
      <c r="EC128" s="60" t="str">
        <f t="array" ref="EC128">IFERROR(INDEX('CAMAGUI DATA UNIFICADA'!$C$2:$T1007,MATCH(1,($A128='CAMAGUI DATA UNIFICADA'!$A$2:$A1007)*($DX$1='CAMAGUI DATA UNIFICADA'!$B$2:$B1007),0),MATCH(EC$2,'CAMAGUI DATA UNIFICADA'!$C$1:$T$1,0)),"")</f>
        <v/>
      </c>
      <c r="ED128" s="60" t="str">
        <f t="array" ref="ED128">IFERROR(INDEX('CAMAGUI DATA UNIFICADA'!$C$2:$T1007,MATCH(1,($A128='CAMAGUI DATA UNIFICADA'!$A$2:$A1007)*($DX$1='CAMAGUI DATA UNIFICADA'!$B$2:$B1007),0),MATCH(ED$2,'CAMAGUI DATA UNIFICADA'!$C$1:$T$1,0)),"")</f>
        <v/>
      </c>
      <c r="EE128" s="60" t="str">
        <f t="array" ref="EE128">IFERROR(INDEX('CAMAGUI DATA UNIFICADA'!$C$2:$T1007,MATCH(1,($A128='CAMAGUI DATA UNIFICADA'!$A$2:$A1007)*($DX$1='CAMAGUI DATA UNIFICADA'!$B$2:$B1007),0),MATCH(EE$2,'CAMAGUI DATA UNIFICADA'!$C$1:$T$1,0)),"")</f>
        <v/>
      </c>
      <c r="EF128" s="60" t="str">
        <f t="array" ref="EF128">IFERROR(INDEX('CAMAGUI DATA UNIFICADA'!$C$2:$T1007,MATCH(1,($A128='CAMAGUI DATA UNIFICADA'!$A$2:$A1007)*($DX$1='CAMAGUI DATA UNIFICADA'!$B$2:$B1007),0),MATCH(EF$2,'CAMAGUI DATA UNIFICADA'!$C$1:$T$1,0)),"")</f>
        <v/>
      </c>
      <c r="EG128" s="60" t="str">
        <f t="array" ref="EG128">IFERROR(INDEX('CAMAGUI DATA UNIFICADA'!$C$2:$T1007,MATCH(1,($A128='CAMAGUI DATA UNIFICADA'!$A$2:$A1007)*($DX$1='CAMAGUI DATA UNIFICADA'!$B$2:$B1007),0),MATCH(EG$2,'CAMAGUI DATA UNIFICADA'!$C$1:$T$1,0)),"")</f>
        <v/>
      </c>
      <c r="EH128" s="60" t="str">
        <f t="array" ref="EH128">IFERROR(INDEX('CAMAGUI DATA UNIFICADA'!$C$2:$T1007,MATCH(1,($A128='CAMAGUI DATA UNIFICADA'!$A$2:$A1007)*($DX$1='CAMAGUI DATA UNIFICADA'!$B$2:$B1007),0),MATCH(EH$2,'CAMAGUI DATA UNIFICADA'!$C$1:$T$1,0)),"")</f>
        <v/>
      </c>
      <c r="EI128" s="60" t="str">
        <f t="array" ref="EI128">IFERROR(INDEX('CAMAGUI DATA UNIFICADA'!$C$2:$T1007,MATCH(1,($A128='CAMAGUI DATA UNIFICADA'!$A$2:$A1007)*($DX$1='CAMAGUI DATA UNIFICADA'!$B$2:$B1007),0),MATCH(EI$2,'CAMAGUI DATA UNIFICADA'!$C$1:$T$1,0)),"")</f>
        <v/>
      </c>
      <c r="EJ128" s="60" t="str">
        <f t="array" ref="EJ128">IFERROR(INDEX('CAMAGUI DATA UNIFICADA'!$C$2:$T1007,MATCH(1,($A128='CAMAGUI DATA UNIFICADA'!$A$2:$A1007)*($DX$1='CAMAGUI DATA UNIFICADA'!$B$2:$B1007),0),MATCH(EJ$2,'CAMAGUI DATA UNIFICADA'!$C$1:$T$1,0)),"")</f>
        <v/>
      </c>
      <c r="EK128" s="60" t="str">
        <f t="array" ref="EK128">IFERROR(INDEX('CAMAGUI DATA UNIFICADA'!$C$2:$T1007,MATCH(1,($A128='CAMAGUI DATA UNIFICADA'!$A$2:$A1007)*($DX$1='CAMAGUI DATA UNIFICADA'!$B$2:$B1007),0),MATCH(EK$2,'CAMAGUI DATA UNIFICADA'!$C$1:$T$1,0)),"")</f>
        <v/>
      </c>
      <c r="EL128" s="60" t="str">
        <f t="array" ref="EL128">IFERROR(INDEX('CAMAGUI DATA UNIFICADA'!$C$2:$T1007,MATCH(1,($A128='CAMAGUI DATA UNIFICADA'!$A$2:$A1007)*($DX$1='CAMAGUI DATA UNIFICADA'!$B$2:$B1007),0),MATCH(EL$2,'CAMAGUI DATA UNIFICADA'!$C$1:$T$1,0)),"")</f>
        <v/>
      </c>
      <c r="EM128" s="60" t="str">
        <f t="array" ref="EM128">IFERROR(INDEX('CAMAGUI DATA UNIFICADA'!$C$2:$T1007,MATCH(1,($A128='CAMAGUI DATA UNIFICADA'!$A$2:$A1007)*($DX$1='CAMAGUI DATA UNIFICADA'!$B$2:$B1007),0),MATCH(EM$2,'CAMAGUI DATA UNIFICADA'!$C$1:$T$1,0)),"")</f>
        <v/>
      </c>
      <c r="EN128" s="60" t="str">
        <f t="array" ref="EN128">IFERROR(INDEX('CAMAGUI DATA UNIFICADA'!$C$2:$T1007,MATCH(1,($A128='CAMAGUI DATA UNIFICADA'!$A$2:$A1007)*($DX$1='CAMAGUI DATA UNIFICADA'!$B$2:$B1007),0),MATCH(EN$2,'CAMAGUI DATA UNIFICADA'!$C$1:$T$1,0)),"")</f>
        <v/>
      </c>
      <c r="EO128" s="140" t="str">
        <f t="array" ref="EO128">IFERROR(INDEX('CAMAGUI DATA UNIFICADA'!$C$2:$T1007,MATCH(1,($A128='CAMAGUI DATA UNIFICADA'!$A$2:$A1007)*($DX$1='CAMAGUI DATA UNIFICADA'!$B$2:$B1007),0),MATCH(EO$2,'CAMAGUI DATA UNIFICADA'!$C$1:$T$1,0)),"")</f>
        <v/>
      </c>
    </row>
    <row r="129">
      <c r="A129" s="137">
        <v>45831.0</v>
      </c>
      <c r="B129" s="138" t="str">
        <f t="array" ref="B129">IFERROR(INDEX('CAMAGUI DATA UNIFICADA'!$C$2:$T1007,MATCH(1,($A129='CAMAGUI DATA UNIFICADA'!$A$2:$A1007)*($B$1='CAMAGUI DATA UNIFICADA'!$B$2:$B1007),0),MATCH(B$2,'CAMAGUI DATA UNIFICADA'!$C$1:$T$1,0)),"")</f>
        <v>CA1070525</v>
      </c>
      <c r="C129" s="2">
        <f t="array" ref="C129">IFERROR(INDEX('CAMAGUI DATA UNIFICADA'!$C$2:$T1007,MATCH(1,($A129='CAMAGUI DATA UNIFICADA'!$A$2:$A1007)*($B$1='CAMAGUI DATA UNIFICADA'!$B$2:$B1007),0),MATCH(C$2,'CAMAGUI DATA UNIFICADA'!$C$1:$T$1,0)),"")</f>
        <v>575</v>
      </c>
      <c r="D129" s="2">
        <f t="array" ref="D129">IFERROR(INDEX('CAMAGUI DATA UNIFICADA'!$C$2:$T1007,MATCH(1,($A129='CAMAGUI DATA UNIFICADA'!$A$2:$A1007)*($B$1='CAMAGUI DATA UNIFICADA'!$B$2:$B1007),0),MATCH(D$2,'CAMAGUI DATA UNIFICADA'!$C$1:$T$1,0)),"")</f>
        <v>3825</v>
      </c>
      <c r="E129" s="2" t="str">
        <f t="array" ref="E129">IFERROR(INDEX('CAMAGUI DATA UNIFICADA'!$C$2:$T1007,MATCH(1,($A129='CAMAGUI DATA UNIFICADA'!$A$2:$A1007)*($B$1='CAMAGUI DATA UNIFICADA'!$B$2:$B1007),0),MATCH(E$2,'CAMAGUI DATA UNIFICADA'!$C$1:$T$1,0)),"")</f>
        <v>SKR MAST E AD</v>
      </c>
      <c r="F129" s="139">
        <f t="array" ref="F129">IFERROR(INDEX('CAMAGUI DATA UNIFICADA'!$C$2:$T1007,MATCH(1,($A129='CAMAGUI DATA UNIFICADA'!$A$2:$A1007)*($B$1='CAMAGUI DATA UNIFICADA'!$B$2:$B1007),0),MATCH(F$2,'CAMAGUI DATA UNIFICADA'!$C$1:$T$1,0)),"")</f>
        <v>3915.27</v>
      </c>
      <c r="G129" s="2">
        <f t="array" ref="G129">IFERROR(INDEX('CAMAGUI DATA UNIFICADA'!$C$2:$T1007,MATCH(1,($A129='CAMAGUI DATA UNIFICADA'!$A$2:$A1007)*($B$1='CAMAGUI DATA UNIFICADA'!$B$2:$B1007),0),MATCH(G$2,'CAMAGUI DATA UNIFICADA'!$C$1:$T$1,0)),"")</f>
        <v>21.12</v>
      </c>
      <c r="H129" s="2">
        <f t="array" ref="H129">IFERROR(INDEX('CAMAGUI DATA UNIFICADA'!$C$2:$T1007,MATCH(1,($A129='CAMAGUI DATA UNIFICADA'!$A$2:$A1007)*($B$1='CAMAGUI DATA UNIFICADA'!$B$2:$B1007),0),MATCH(H$2,'CAMAGUI DATA UNIFICADA'!$C$1:$T$1,0)),"")</f>
        <v>2.62</v>
      </c>
      <c r="I129" s="33">
        <f t="array" ref="I129">IFERROR(INDEX('CAMAGUI DATA UNIFICADA'!$C$2:$T1007,MATCH(1,($A129='CAMAGUI DATA UNIFICADA'!$A$2:$A1007)*($B$1='CAMAGUI DATA UNIFICADA'!$B$2:$B1007),0),MATCH(I$2,'CAMAGUI DATA UNIFICADA'!$C$1:$T$1,0)),"")</f>
        <v>3.32736</v>
      </c>
      <c r="J129" s="60">
        <f t="array" ref="J129">IFERROR(INDEX('CAMAGUI DATA UNIFICADA'!$C$2:$T1007,MATCH(1,($A129='CAMAGUI DATA UNIFICADA'!$A$2:$A1007)*($B$1='CAMAGUI DATA UNIFICADA'!$B$2:$B1007),0),MATCH(J$2,'CAMAGUI DATA UNIFICADA'!$C$1:$T$1,0)),"")</f>
        <v>818227.6275</v>
      </c>
      <c r="K129" s="33">
        <f t="array" ref="K129">IFERROR(INDEX('CAMAGUI DATA UNIFICADA'!$C$2:$T1007,MATCH(1,($A129='CAMAGUI DATA UNIFICADA'!$A$2:$A1007)*($B$1='CAMAGUI DATA UNIFICADA'!$B$2:$B1007),0),MATCH(K$2,'CAMAGUI DATA UNIFICADA'!$C$1:$T$1,0)),"")</f>
        <v>1.871697005</v>
      </c>
      <c r="L129" s="23">
        <f t="array" ref="L129">IFERROR(INDEX('CAMAGUI DATA UNIFICADA'!$C$2:$T1007,MATCH(1,($A129='CAMAGUI DATA UNIFICADA'!$A$2:$A1007)*($B$1='CAMAGUI DATA UNIFICADA'!$B$2:$B1007),0),MATCH(L$2,'CAMAGUI DATA UNIFICADA'!$C$1:$T$1,0)),"")</f>
        <v>0.6818563563</v>
      </c>
      <c r="M129" s="23">
        <f t="array" ref="M129">IFERROR(INDEX('CAMAGUI DATA UNIFICADA'!$C$2:$T1007,MATCH(1,($A129='CAMAGUI DATA UNIFICADA'!$A$2:$A1007)*($B$1='CAMAGUI DATA UNIFICADA'!$B$2:$B1007),0),MATCH(M$2,'CAMAGUI DATA UNIFICADA'!$C$1:$T$1,0)),"")</f>
        <v>0.65</v>
      </c>
      <c r="N129" s="60">
        <f t="array" ref="N129">IFERROR(INDEX('CAMAGUI DATA UNIFICADA'!$C$2:$T1007,MATCH(1,($A129='CAMAGUI DATA UNIFICADA'!$A$2:$A1007)*($B$1='CAMAGUI DATA UNIFICADA'!$B$2:$B1007),0),MATCH(N$2,'CAMAGUI DATA UNIFICADA'!$C$1:$T$1,0)),"")</f>
        <v>95238.09524</v>
      </c>
      <c r="O129" s="2">
        <f t="array" ref="O129">IFERROR(INDEX('CAMAGUI DATA UNIFICADA'!$C$2:$T1007,MATCH(1,($A129='CAMAGUI DATA UNIFICADA'!$A$2:$A1007)*($B$1='CAMAGUI DATA UNIFICADA'!$B$2:$B1007),0),MATCH(O$2,'CAMAGUI DATA UNIFICADA'!$C$1:$T$1,0)),"")</f>
        <v>3</v>
      </c>
      <c r="P129" s="2">
        <f t="array" ref="P129">IFERROR(INDEX('CAMAGUI DATA UNIFICADA'!$C$2:$T1007,MATCH(1,($A129='CAMAGUI DATA UNIFICADA'!$A$2:$A1007)*($B$1='CAMAGUI DATA UNIFICADA'!$B$2:$B1007),0),MATCH(P$2,'CAMAGUI DATA UNIFICADA'!$C$1:$T$1,0)),"")</f>
        <v>24.12</v>
      </c>
      <c r="Q129" s="33">
        <f t="array" ref="Q129">IFERROR(INDEX('CAMAGUI DATA UNIFICADA'!$C$2:$T1007,MATCH(1,($A129='CAMAGUI DATA UNIFICADA'!$A$2:$A1007)*($B$1='CAMAGUI DATA UNIFICADA'!$B$2:$B1007),0),MATCH(Q$2,'CAMAGUI DATA UNIFICADA'!$C$1:$T$1,0)),"")</f>
        <v>3.17136</v>
      </c>
      <c r="R129" s="60">
        <f t="array" ref="R129">IFERROR(INDEX('CAMAGUI DATA UNIFICADA'!$C$2:$T1007,MATCH(1,($A129='CAMAGUI DATA UNIFICADA'!$A$2:$A1007)*($B$1='CAMAGUI DATA UNIFICADA'!$B$2:$B1007),0),MATCH(R$2,'CAMAGUI DATA UNIFICADA'!$C$1:$T$1,0)),"")</f>
        <v>596.6931375</v>
      </c>
      <c r="S129" s="140">
        <f t="array" ref="S129">IFERROR(INDEX('CAMAGUI DATA UNIFICADA'!$C$2:$T1007,MATCH(1,($A129='CAMAGUI DATA UNIFICADA'!$A$2:$A1007)*($B$1='CAMAGUI DATA UNIFICADA'!$B$2:$B1007),0),MATCH(S$2,'CAMAGUI DATA UNIFICADA'!$C$1:$T$1,0)),"")</f>
        <v>5.423284372</v>
      </c>
      <c r="T129" s="138" t="str">
        <f t="array" ref="T129">IFERROR(INDEX('CAMAGUI DATA UNIFICADA'!$C$2:$T1007,MATCH(1,($A129='CAMAGUI DATA UNIFICADA'!$A$2:$A1007)*($T$1='CAMAGUI DATA UNIFICADA'!$B$2:$B1007),0),MATCH(T$2,'CAMAGUI DATA UNIFICADA'!$C$1:$T$1,0)),"")</f>
        <v>CA2050525</v>
      </c>
      <c r="U129" s="2">
        <f t="array" ref="U129">IFERROR(INDEX('CAMAGUI DATA UNIFICADA'!$C$2:$T1007,MATCH(1,($A129='CAMAGUI DATA UNIFICADA'!$A$2:$A1007)*($T$1='CAMAGUI DATA UNIFICADA'!$B$2:$B1007),0),MATCH(U$2,'CAMAGUI DATA UNIFICADA'!$C$1:$T$1,0)),"")</f>
        <v>300</v>
      </c>
      <c r="V129" s="2">
        <f t="array" ref="V129">IFERROR(INDEX('CAMAGUI DATA UNIFICADA'!$C$2:$T1007,MATCH(1,($A129='CAMAGUI DATA UNIFICADA'!$A$2:$A1007)*($T$1='CAMAGUI DATA UNIFICADA'!$B$2:$B1007),0),MATCH(V$2,'CAMAGUI DATA UNIFICADA'!$C$1:$T$1,0)),"")</f>
        <v>2100</v>
      </c>
      <c r="W129" s="2" t="str">
        <f t="array" ref="W129">IFERROR(INDEX('CAMAGUI DATA UNIFICADA'!$C$2:$T1007,MATCH(1,($A129='CAMAGUI DATA UNIFICADA'!$A$2:$A1007)*($T$1='CAMAGUI DATA UNIFICADA'!$B$2:$B1007),0),MATCH(W$2,'CAMAGUI DATA UNIFICADA'!$C$1:$T$1,0)),"")</f>
        <v>SKR MAST E AD</v>
      </c>
      <c r="X129" s="139">
        <f t="array" ref="X129">IFERROR(INDEX('CAMAGUI DATA UNIFICADA'!$C$2:$T1007,MATCH(1,($A129='CAMAGUI DATA UNIFICADA'!$A$2:$A1007)*($T$1='CAMAGUI DATA UNIFICADA'!$B$2:$B1007),0),MATCH(X$2,'CAMAGUI DATA UNIFICADA'!$C$1:$T$1,0)),"")</f>
        <v>2149.56</v>
      </c>
      <c r="Y129" s="2">
        <f t="array" ref="Y129">IFERROR(INDEX('CAMAGUI DATA UNIFICADA'!$C$2:$T1007,MATCH(1,($A129='CAMAGUI DATA UNIFICADA'!$A$2:$A1007)*($T$1='CAMAGUI DATA UNIFICADA'!$B$2:$B1007),0),MATCH(Y$2,'CAMAGUI DATA UNIFICADA'!$C$1:$T$1,0)),"")</f>
        <v>20.3</v>
      </c>
      <c r="Z129" s="2">
        <f t="array" ref="Z129">IFERROR(INDEX('CAMAGUI DATA UNIFICADA'!$C$2:$T1007,MATCH(1,($A129='CAMAGUI DATA UNIFICADA'!$A$2:$A1007)*($T$1='CAMAGUI DATA UNIFICADA'!$B$2:$B1007),0),MATCH(Z$2,'CAMAGUI DATA UNIFICADA'!$C$1:$T$1,0)),"")</f>
        <v>2.76</v>
      </c>
      <c r="AA129" s="2">
        <f t="array" ref="AA129">IFERROR(INDEX('CAMAGUI DATA UNIFICADA'!$C$2:$T1007,MATCH(1,($A129='CAMAGUI DATA UNIFICADA'!$A$2:$A1007)*($T$1='CAMAGUI DATA UNIFICADA'!$B$2:$B1007),0),MATCH(AA$2,'CAMAGUI DATA UNIFICADA'!$C$1:$T$1,0)),"")</f>
        <v>3.2712</v>
      </c>
      <c r="AB129" s="60">
        <f t="array" ref="AB129">IFERROR(INDEX('CAMAGUI DATA UNIFICADA'!$C$2:$T1007,MATCH(1,($A129='CAMAGUI DATA UNIFICADA'!$A$2:$A1007)*($T$1='CAMAGUI DATA UNIFICADA'!$B$2:$B1007),0),MATCH(AB$2,'CAMAGUI DATA UNIFICADA'!$C$1:$T$1,0)),"")</f>
        <v>451770.7607</v>
      </c>
      <c r="AC129" s="33">
        <f t="array" ref="AC129">IFERROR(INDEX('CAMAGUI DATA UNIFICADA'!$C$2:$T1007,MATCH(1,($A129='CAMAGUI DATA UNIFICADA'!$A$2:$A1007)*($T$1='CAMAGUI DATA UNIFICADA'!$B$2:$B1007),0),MATCH(AC$2,'CAMAGUI DATA UNIFICADA'!$C$1:$T$1,0)),"")</f>
        <v>1.749125437</v>
      </c>
      <c r="AD129" s="23">
        <f t="array" ref="AD129">IFERROR(INDEX('CAMAGUI DATA UNIFICADA'!$C$2:$T1007,MATCH(1,($A129='CAMAGUI DATA UNIFICADA'!$A$2:$A1007)*($T$1='CAMAGUI DATA UNIFICADA'!$B$2:$B1007),0),MATCH(AD$2,'CAMAGUI DATA UNIFICADA'!$C$1:$T$1,0)),"")</f>
        <v>0.9035415213</v>
      </c>
      <c r="AE129" s="23">
        <f t="array" ref="AE129">IFERROR(INDEX('CAMAGUI DATA UNIFICADA'!$C$2:$T1007,MATCH(1,($A129='CAMAGUI DATA UNIFICADA'!$A$2:$A1007)*($T$1='CAMAGUI DATA UNIFICADA'!$B$2:$B1007),0),MATCH(AE$2,'CAMAGUI DATA UNIFICADA'!$C$1:$T$1,0)),"")</f>
        <v>0.87</v>
      </c>
      <c r="AF129" s="60">
        <f t="array" ref="AF129">IFERROR(INDEX('CAMAGUI DATA UNIFICADA'!$C$2:$T1007,MATCH(1,($A129='CAMAGUI DATA UNIFICADA'!$A$2:$A1007)*($T$1='CAMAGUI DATA UNIFICADA'!$B$2:$B1007),0),MATCH(AF$2,'CAMAGUI DATA UNIFICADA'!$C$1:$T$1,0)),"")</f>
        <v>72500</v>
      </c>
      <c r="AG129" s="2">
        <f t="array" ref="AG129">IFERROR(INDEX('CAMAGUI DATA UNIFICADA'!$C$2:$T1007,MATCH(1,($A129='CAMAGUI DATA UNIFICADA'!$A$2:$A1007)*($T$1='CAMAGUI DATA UNIFICADA'!$B$2:$B1007),0),MATCH(AG$2,'CAMAGUI DATA UNIFICADA'!$C$1:$T$1,0)),"")</f>
        <v>3</v>
      </c>
      <c r="AH129" s="2">
        <f t="array" ref="AH129">IFERROR(INDEX('CAMAGUI DATA UNIFICADA'!$C$2:$T1007,MATCH(1,($A129='CAMAGUI DATA UNIFICADA'!$A$2:$A1007)*($T$1='CAMAGUI DATA UNIFICADA'!$B$2:$B1007),0),MATCH(AH$2,'CAMAGUI DATA UNIFICADA'!$C$1:$T$1,0)),"")</f>
        <v>23.3</v>
      </c>
      <c r="AI129" s="33">
        <f t="array" ref="AI129">IFERROR(INDEX('CAMAGUI DATA UNIFICADA'!$C$2:$T1007,MATCH(1,($A129='CAMAGUI DATA UNIFICADA'!$A$2:$A1007)*($T$1='CAMAGUI DATA UNIFICADA'!$B$2:$B1007),0),MATCH(AI$2,'CAMAGUI DATA UNIFICADA'!$C$1:$T$1,0)),"")</f>
        <v>3.2508</v>
      </c>
      <c r="AJ129" s="60">
        <f t="array" ref="AJ129">IFERROR(INDEX('CAMAGUI DATA UNIFICADA'!$C$2:$T1007,MATCH(1,($A129='CAMAGUI DATA UNIFICADA'!$A$2:$A1007)*($T$1='CAMAGUI DATA UNIFICADA'!$B$2:$B1007),0),MATCH(AJ$2,'CAMAGUI DATA UNIFICADA'!$C$1:$T$1,0)),"")</f>
        <v>324.6095893</v>
      </c>
      <c r="AK129" s="140">
        <f t="array" ref="AK129">IFERROR(INDEX('CAMAGUI DATA UNIFICADA'!$C$2:$T1007,MATCH(1,($A129='CAMAGUI DATA UNIFICADA'!$A$2:$A1007)*($T$1='CAMAGUI DATA UNIFICADA'!$B$2:$B1007),0),MATCH(AK$2,'CAMAGUI DATA UNIFICADA'!$C$1:$T$1,0)),"")</f>
        <v>6.152397325</v>
      </c>
      <c r="AL129" s="138" t="str">
        <f t="array" ref="AL129">IFERROR(INDEX('CAMAGUI DATA UNIFICADA'!$C$2:$T1007,MATCH(1,($A129='CAMAGUI DATA UNIFICADA'!$A$2:$A1007)*($AL$1='CAMAGUI DATA UNIFICADA'!$B$2:$B1007),0),MATCH(AL$2,'CAMAGUI DATA UNIFICADA'!$C$1:$T$1,0)),"")</f>
        <v>CA3070525</v>
      </c>
      <c r="AM129" s="2">
        <f t="array" ref="AM129">IFERROR(INDEX('CAMAGUI DATA UNIFICADA'!$C$2:$T1007,MATCH(1,($A129='CAMAGUI DATA UNIFICADA'!$A$2:$A1007)*($AL$1='CAMAGUI DATA UNIFICADA'!$B$2:$B1007),0),MATCH(AM$2,'CAMAGUI DATA UNIFICADA'!$C$1:$T$1,0)),"")</f>
        <v>525</v>
      </c>
      <c r="AN129" s="2">
        <f t="array" ref="AN129">IFERROR(INDEX('CAMAGUI DATA UNIFICADA'!$C$2:$T1007,MATCH(1,($A129='CAMAGUI DATA UNIFICADA'!$A$2:$A1007)*($AL$1='CAMAGUI DATA UNIFICADA'!$B$2:$B1007),0),MATCH(AN$2,'CAMAGUI DATA UNIFICADA'!$C$1:$T$1,0)),"")</f>
        <v>3325</v>
      </c>
      <c r="AO129" s="2" t="str">
        <f t="array" ref="AO129">IFERROR(INDEX('CAMAGUI DATA UNIFICADA'!$C$2:$T1007,MATCH(1,($A129='CAMAGUI DATA UNIFICADA'!$A$2:$A1007)*($AL$1='CAMAGUI DATA UNIFICADA'!$B$2:$B1007),0),MATCH(AO$2,'CAMAGUI DATA UNIFICADA'!$C$1:$T$1,0)),"")</f>
        <v>SKR MAST E AD</v>
      </c>
      <c r="AP129" s="139">
        <f t="array" ref="AP129">IFERROR(INDEX('CAMAGUI DATA UNIFICADA'!$C$2:$T1007,MATCH(1,($A129='CAMAGUI DATA UNIFICADA'!$A$2:$A1007)*($AL$1='CAMAGUI DATA UNIFICADA'!$B$2:$B1007),0),MATCH(AP$2,'CAMAGUI DATA UNIFICADA'!$C$1:$T$1,0)),"")</f>
        <v>3403.47</v>
      </c>
      <c r="AQ129" s="2">
        <f t="array" ref="AQ129">IFERROR(INDEX('CAMAGUI DATA UNIFICADA'!$C$2:$T1007,MATCH(1,($A129='CAMAGUI DATA UNIFICADA'!$A$2:$A1007)*($AL$1='CAMAGUI DATA UNIFICADA'!$B$2:$B1007),0),MATCH(AQ$2,'CAMAGUI DATA UNIFICADA'!$C$1:$T$1,0)),"")</f>
        <v>16.6</v>
      </c>
      <c r="AR129" s="2">
        <f t="array" ref="AR129">IFERROR(INDEX('CAMAGUI DATA UNIFICADA'!$C$2:$T1007,MATCH(1,($A129='CAMAGUI DATA UNIFICADA'!$A$2:$A1007)*($AL$1='CAMAGUI DATA UNIFICADA'!$B$2:$B1007),0),MATCH(AR$2,'CAMAGUI DATA UNIFICADA'!$C$1:$T$1,0)),"")</f>
        <v>2.77</v>
      </c>
      <c r="AS129" s="33">
        <f t="array" ref="AS129">IFERROR(INDEX('CAMAGUI DATA UNIFICADA'!$C$2:$T1007,MATCH(1,($A129='CAMAGUI DATA UNIFICADA'!$A$2:$A1007)*($AL$1='CAMAGUI DATA UNIFICADA'!$B$2:$B1007),0),MATCH(AS$2,'CAMAGUI DATA UNIFICADA'!$C$1:$T$1,0)),"")</f>
        <v>3.7128</v>
      </c>
      <c r="AT129" s="60">
        <f t="array" ref="AT129">IFERROR(INDEX('CAMAGUI DATA UNIFICADA'!$C$2:$T1007,MATCH(1,($A129='CAMAGUI DATA UNIFICADA'!$A$2:$A1007)*($AL$1='CAMAGUI DATA UNIFICADA'!$B$2:$B1007),0),MATCH(AT$2,'CAMAGUI DATA UNIFICADA'!$C$1:$T$1,0)),"")</f>
        <v>851823.5839</v>
      </c>
      <c r="AU129" s="33">
        <f t="array" ref="AU129">IFERROR(INDEX('CAMAGUI DATA UNIFICADA'!$C$2:$T1007,MATCH(1,($A129='CAMAGUI DATA UNIFICADA'!$A$2:$A1007)*($AL$1='CAMAGUI DATA UNIFICADA'!$B$2:$B1007),0),MATCH(AU$2,'CAMAGUI DATA UNIFICADA'!$C$1:$T$1,0)),"")</f>
        <v>1.500451264</v>
      </c>
      <c r="AV129" s="23">
        <f t="array" ref="AV129">IFERROR(INDEX('CAMAGUI DATA UNIFICADA'!$C$2:$T1007,MATCH(1,($A129='CAMAGUI DATA UNIFICADA'!$A$2:$A1007)*($AL$1='CAMAGUI DATA UNIFICADA'!$B$2:$B1007),0),MATCH(AV$2,'CAMAGUI DATA UNIFICADA'!$C$1:$T$1,0)),"")</f>
        <v>0.8518235839</v>
      </c>
      <c r="AW129" s="23">
        <f t="array" ref="AW129">IFERROR(INDEX('CAMAGUI DATA UNIFICADA'!$C$2:$T1007,MATCH(1,($A129='CAMAGUI DATA UNIFICADA'!$A$2:$A1007)*($AL$1='CAMAGUI DATA UNIFICADA'!$B$2:$B1007),0),MATCH(AW$2,'CAMAGUI DATA UNIFICADA'!$C$1:$T$1,0)),"")</f>
        <v>0.8</v>
      </c>
      <c r="AX129" s="60">
        <f t="array" ref="AX129">IFERROR(INDEX('CAMAGUI DATA UNIFICADA'!$C$2:$T1007,MATCH(1,($A129='CAMAGUI DATA UNIFICADA'!$A$2:$A1007)*($AL$1='CAMAGUI DATA UNIFICADA'!$B$2:$B1007),0),MATCH(AX$2,'CAMAGUI DATA UNIFICADA'!$C$1:$T$1,0)),"")</f>
        <v>114285.7143</v>
      </c>
      <c r="AY129" s="2">
        <f t="array" ref="AY129">IFERROR(INDEX('CAMAGUI DATA UNIFICADA'!$C$2:$T1007,MATCH(1,($A129='CAMAGUI DATA UNIFICADA'!$A$2:$A1007)*($AL$1='CAMAGUI DATA UNIFICADA'!$B$2:$B1007),0),MATCH(AY$2,'CAMAGUI DATA UNIFICADA'!$C$1:$T$1,0)),"")</f>
        <v>3</v>
      </c>
      <c r="AZ129" s="2">
        <f t="array" ref="AZ129">IFERROR(INDEX('CAMAGUI DATA UNIFICADA'!$C$2:$T1007,MATCH(1,($A129='CAMAGUI DATA UNIFICADA'!$A$2:$A1007)*($AL$1='CAMAGUI DATA UNIFICADA'!$B$2:$B1007),0),MATCH(AZ$2,'CAMAGUI DATA UNIFICADA'!$C$1:$T$1,0)),"")</f>
        <v>19.6</v>
      </c>
      <c r="BA129" s="33">
        <f t="array" ref="BA129">IFERROR(INDEX('CAMAGUI DATA UNIFICADA'!$C$2:$T1007,MATCH(1,($A129='CAMAGUI DATA UNIFICADA'!$A$2:$A1007)*($AL$1='CAMAGUI DATA UNIFICADA'!$B$2:$B1007),0),MATCH(BA$2,'CAMAGUI DATA UNIFICADA'!$C$1:$T$1,0)),"")</f>
        <v>3.3504</v>
      </c>
      <c r="BB129" s="60">
        <f t="array" ref="BB129">IFERROR(INDEX('CAMAGUI DATA UNIFICADA'!$C$2:$T1007,MATCH(1,($A129='CAMAGUI DATA UNIFICADA'!$A$2:$A1007)*($AL$1='CAMAGUI DATA UNIFICADA'!$B$2:$B1007),0),MATCH(BB$2,'CAMAGUI DATA UNIFICADA'!$C$1:$T$1,0)),"")</f>
        <v>542.9885007</v>
      </c>
      <c r="BC129" s="140">
        <f t="array" ref="BC129">IFERROR(INDEX('CAMAGUI DATA UNIFICADA'!$C$2:$T1007,MATCH(1,($A129='CAMAGUI DATA UNIFICADA'!$A$2:$A1007)*($AL$1='CAMAGUI DATA UNIFICADA'!$B$2:$B1007),0),MATCH(BC$2,'CAMAGUI DATA UNIFICADA'!$C$1:$T$1,0)),"")</f>
        <v>4.497125186</v>
      </c>
      <c r="BD129" s="138" t="str">
        <f t="array" ref="BD129">IFERROR(INDEX('CAMAGUI DATA UNIFICADA'!$C$2:$T1007,MATCH(1,($A129='CAMAGUI DATA UNIFICADA'!$A$2:$A1007)*($BD$1='CAMAGUI DATA UNIFICADA'!$B$2:$B1007),0),MATCH(BD$2,'CAMAGUI DATA UNIFICADA'!$C$1:$T$1,0)),"")</f>
        <v>CA4070625</v>
      </c>
      <c r="BE129" s="2">
        <f t="array" ref="BE129">IFERROR(INDEX('CAMAGUI DATA UNIFICADA'!$C$2:$T1007,MATCH(1,($A129='CAMAGUI DATA UNIFICADA'!$A$2:$A1007)*($BD$1='CAMAGUI DATA UNIFICADA'!$B$2:$B1007),0),MATCH(BE$2,'CAMAGUI DATA UNIFICADA'!$C$1:$T$1,0)),"")</f>
        <v>250</v>
      </c>
      <c r="BF129" s="2">
        <f t="array" ref="BF129">IFERROR(INDEX('CAMAGUI DATA UNIFICADA'!$C$2:$T1007,MATCH(1,($A129='CAMAGUI DATA UNIFICADA'!$A$2:$A1007)*($BD$1='CAMAGUI DATA UNIFICADA'!$B$2:$B1007),0),MATCH(BF$2,'CAMAGUI DATA UNIFICADA'!$C$1:$T$1,0)),"")</f>
        <v>1450</v>
      </c>
      <c r="BG129" s="2" t="str">
        <f t="array" ref="BG129">IFERROR(INDEX('CAMAGUI DATA UNIFICADA'!$C$2:$T1007,MATCH(1,($A129='CAMAGUI DATA UNIFICADA'!$A$2:$A1007)*($BD$1='CAMAGUI DATA UNIFICADA'!$B$2:$B1007),0),MATCH(BG$2,'CAMAGUI DATA UNIFICADA'!$C$1:$T$1,0)),"")</f>
        <v>SKR NW#4</v>
      </c>
      <c r="BH129" s="139">
        <f t="array" ref="BH129">IFERROR(INDEX('CAMAGUI DATA UNIFICADA'!$C$2:$T1007,MATCH(1,($A129='CAMAGUI DATA UNIFICADA'!$A$2:$A1007)*($BD$1='CAMAGUI DATA UNIFICADA'!$B$2:$B1007),0),MATCH(BH$2,'CAMAGUI DATA UNIFICADA'!$C$1:$T$1,0)),"")</f>
        <v>1948.8</v>
      </c>
      <c r="BI129" s="2">
        <f t="array" ref="BI129">IFERROR(INDEX('CAMAGUI DATA UNIFICADA'!$C$2:$T1007,MATCH(1,($A129='CAMAGUI DATA UNIFICADA'!$A$2:$A1007)*($BD$1='CAMAGUI DATA UNIFICADA'!$B$2:$B1007),0),MATCH(BI$2,'CAMAGUI DATA UNIFICADA'!$C$1:$T$1,0)),"")</f>
        <v>4.83</v>
      </c>
      <c r="BJ129" s="2">
        <f t="array" ref="BJ129">IFERROR(INDEX('CAMAGUI DATA UNIFICADA'!$C$2:$T1007,MATCH(1,($A129='CAMAGUI DATA UNIFICADA'!$A$2:$A1007)*($BD$1='CAMAGUI DATA UNIFICADA'!$B$2:$B1007),0),MATCH(BJ$2,'CAMAGUI DATA UNIFICADA'!$C$1:$T$1,0)),"")</f>
        <v>1.98</v>
      </c>
      <c r="BK129" s="33">
        <f t="array" ref="BK129">IFERROR(INDEX('CAMAGUI DATA UNIFICADA'!$C$2:$T1007,MATCH(1,($A129='CAMAGUI DATA UNIFICADA'!$A$2:$A1007)*($BD$1='CAMAGUI DATA UNIFICADA'!$B$2:$B1007),0),MATCH(BK$2,'CAMAGUI DATA UNIFICADA'!$C$1:$T$1,0)),"")</f>
        <v>7.66344</v>
      </c>
      <c r="BL129" s="60">
        <f t="array" ref="BL129">IFERROR(INDEX('CAMAGUI DATA UNIFICADA'!$C$2:$T1007,MATCH(1,($A129='CAMAGUI DATA UNIFICADA'!$A$2:$A1007)*($BD$1='CAMAGUI DATA UNIFICADA'!$B$2:$B1007),0),MATCH(BL$2,'CAMAGUI DATA UNIFICADA'!$C$1:$T$1,0)),"")</f>
        <v>675412.535</v>
      </c>
      <c r="BM129" s="33">
        <f t="array" ref="BM129">IFERROR(INDEX('CAMAGUI DATA UNIFICADA'!$C$2:$T1007,MATCH(1,($A129='CAMAGUI DATA UNIFICADA'!$A$2:$A1007)*($BD$1='CAMAGUI DATA UNIFICADA'!$B$2:$B1007),0),MATCH(BM$2,'CAMAGUI DATA UNIFICADA'!$C$1:$T$1,0)),"")</f>
        <v>1.220538721</v>
      </c>
      <c r="BN129" s="23">
        <f t="array" ref="BN129">IFERROR(INDEX('CAMAGUI DATA UNIFICADA'!$C$2:$T1007,MATCH(1,($A129='CAMAGUI DATA UNIFICADA'!$A$2:$A1007)*($BD$1='CAMAGUI DATA UNIFICADA'!$B$2:$B1007),0),MATCH(BN$2,'CAMAGUI DATA UNIFICADA'!$C$1:$T$1,0)),"")</f>
        <v>0.9005500466</v>
      </c>
      <c r="BO129" s="23">
        <f t="array" ref="BO129">IFERROR(INDEX('CAMAGUI DATA UNIFICADA'!$C$2:$T1007,MATCH(1,($A129='CAMAGUI DATA UNIFICADA'!$A$2:$A1007)*($BD$1='CAMAGUI DATA UNIFICADA'!$B$2:$B1007),0),MATCH(BO$2,'CAMAGUI DATA UNIFICADA'!$C$1:$T$1,0)),"")</f>
        <v>0.8</v>
      </c>
      <c r="BP129" s="60">
        <f t="array" ref="BP129">IFERROR(INDEX('CAMAGUI DATA UNIFICADA'!$C$2:$T1007,MATCH(1,($A129='CAMAGUI DATA UNIFICADA'!$A$2:$A1007)*($BD$1='CAMAGUI DATA UNIFICADA'!$B$2:$B1007),0),MATCH(BP$2,'CAMAGUI DATA UNIFICADA'!$C$1:$T$1,0)),"")</f>
        <v>125000</v>
      </c>
      <c r="BQ129" s="2">
        <f t="array" ref="BQ129">IFERROR(INDEX('CAMAGUI DATA UNIFICADA'!$C$2:$T1007,MATCH(1,($A129='CAMAGUI DATA UNIFICADA'!$A$2:$A1007)*($BD$1='CAMAGUI DATA UNIFICADA'!$B$2:$B1007),0),MATCH(BQ$2,'CAMAGUI DATA UNIFICADA'!$C$1:$T$1,0)),"")</f>
        <v>3</v>
      </c>
      <c r="BR129" s="2">
        <f t="array" ref="BR129">IFERROR(INDEX('CAMAGUI DATA UNIFICADA'!$C$2:$T1007,MATCH(1,($A129='CAMAGUI DATA UNIFICADA'!$A$2:$A1007)*($BD$1='CAMAGUI DATA UNIFICADA'!$B$2:$B1007),0),MATCH(BR$2,'CAMAGUI DATA UNIFICADA'!$C$1:$T$1,0)),"")</f>
        <v>7.83</v>
      </c>
      <c r="BS129" s="33">
        <f t="array" ref="BS129">IFERROR(INDEX('CAMAGUI DATA UNIFICADA'!$C$2:$T1007,MATCH(1,($A129='CAMAGUI DATA UNIFICADA'!$A$2:$A1007)*($BD$1='CAMAGUI DATA UNIFICADA'!$B$2:$B1007),0),MATCH(BS$2,'CAMAGUI DATA UNIFICADA'!$C$1:$T$1,0)),"")</f>
        <v>5.83008</v>
      </c>
      <c r="BT129" s="60">
        <f t="array" ref="BT129">IFERROR(INDEX('CAMAGUI DATA UNIFICADA'!$C$2:$T1007,MATCH(1,($A129='CAMAGUI DATA UNIFICADA'!$A$2:$A1007)*($BD$1='CAMAGUI DATA UNIFICADA'!$B$2:$B1007),0),MATCH(BT$2,'CAMAGUI DATA UNIFICADA'!$C$1:$T$1,0)),"")</f>
        <v>310.8002359</v>
      </c>
      <c r="BU129" s="140">
        <f t="array" ref="BU129">IFERROR(INDEX('CAMAGUI DATA UNIFICADA'!$C$2:$T1007,MATCH(1,($A129='CAMAGUI DATA UNIFICADA'!$A$2:$A1007)*($BD$1='CAMAGUI DATA UNIFICADA'!$B$2:$B1007),0),MATCH(BU$2,'CAMAGUI DATA UNIFICADA'!$C$1:$T$1,0)),"")</f>
        <v>15.20005896</v>
      </c>
      <c r="BV129" s="138" t="str">
        <f t="array" ref="BV129">IFERROR(INDEX('CAMAGUI DATA UNIFICADA'!$C$2:$T1007,MATCH(1,($A129='CAMAGUI DATA UNIFICADA'!$A$2:$A1007)*($BV$1='CAMAGUI DATA UNIFICADA'!$B$2:$B1007),0),MATCH(BV$2,'CAMAGUI DATA UNIFICADA'!$C$1:$T$1,0)),"")</f>
        <v>CA5070625</v>
      </c>
      <c r="BW129" s="2">
        <f t="array" ref="BW129">IFERROR(INDEX('CAMAGUI DATA UNIFICADA'!$C$2:$T1007,MATCH(1,($A129='CAMAGUI DATA UNIFICADA'!$A$2:$A1007)*($BV$1='CAMAGUI DATA UNIFICADA'!$B$2:$B1007),0),MATCH(BW$2,'CAMAGUI DATA UNIFICADA'!$C$1:$T$1,0)),"")</f>
        <v>225</v>
      </c>
      <c r="BX129" s="2">
        <f t="array" ref="BX129">IFERROR(INDEX('CAMAGUI DATA UNIFICADA'!$C$2:$T1007,MATCH(1,($A129='CAMAGUI DATA UNIFICADA'!$A$2:$A1007)*($BV$1='CAMAGUI DATA UNIFICADA'!$B$2:$B1007),0),MATCH(BX$2,'CAMAGUI DATA UNIFICADA'!$C$1:$T$1,0)),"")</f>
        <v>1287</v>
      </c>
      <c r="BY129" s="2" t="str">
        <f t="array" ref="BY129">IFERROR(INDEX('CAMAGUI DATA UNIFICADA'!$C$2:$T1007,MATCH(1,($A129='CAMAGUI DATA UNIFICADA'!$A$2:$A1007)*($BV$1='CAMAGUI DATA UNIFICADA'!$B$2:$B1007),0),MATCH(BY$2,'CAMAGUI DATA UNIFICADA'!$C$1:$T$1,0)),"")</f>
        <v>SKR NW#4</v>
      </c>
      <c r="BZ129" s="139">
        <f t="array" ref="BZ129">IFERROR(INDEX('CAMAGUI DATA UNIFICADA'!$C$2:$T1007,MATCH(1,($A129='CAMAGUI DATA UNIFICADA'!$A$2:$A1007)*($BV$1='CAMAGUI DATA UNIFICADA'!$B$2:$B1007),0),MATCH(BZ$2,'CAMAGUI DATA UNIFICADA'!$C$1:$T$1,0)),"")</f>
        <v>1729.728</v>
      </c>
      <c r="CA129" s="2">
        <f t="array" ref="CA129">IFERROR(INDEX('CAMAGUI DATA UNIFICADA'!$C$2:$T1007,MATCH(1,($A129='CAMAGUI DATA UNIFICADA'!$A$2:$A1007)*($BV$1='CAMAGUI DATA UNIFICADA'!$B$2:$B1007),0),MATCH(CA$2,'CAMAGUI DATA UNIFICADA'!$C$1:$T$1,0)),"")</f>
        <v>4.6</v>
      </c>
      <c r="CB129" s="2">
        <f t="array" ref="CB129">IFERROR(INDEX('CAMAGUI DATA UNIFICADA'!$C$2:$T1007,MATCH(1,($A129='CAMAGUI DATA UNIFICADA'!$A$2:$A1007)*($BV$1='CAMAGUI DATA UNIFICADA'!$B$2:$B1007),0),MATCH(CB$2,'CAMAGUI DATA UNIFICADA'!$C$1:$T$1,0)),"")</f>
        <v>1.6</v>
      </c>
      <c r="CC129" s="33">
        <f t="array" ref="CC129">IFERROR(INDEX('CAMAGUI DATA UNIFICADA'!$C$2:$T1007,MATCH(1,($A129='CAMAGUI DATA UNIFICADA'!$A$2:$A1007)*($BV$1='CAMAGUI DATA UNIFICADA'!$B$2:$B1007),0),MATCH(CC$2,'CAMAGUI DATA UNIFICADA'!$C$1:$T$1,0)),"")</f>
        <v>7.9008</v>
      </c>
      <c r="CD129" s="60">
        <f t="array" ref="CD129">IFERROR(INDEX('CAMAGUI DATA UNIFICADA'!$C$2:$T1007,MATCH(1,($A129='CAMAGUI DATA UNIFICADA'!$A$2:$A1007)*($BV$1='CAMAGUI DATA UNIFICADA'!$B$2:$B1007),0),MATCH(CD$2,'CAMAGUI DATA UNIFICADA'!$C$1:$T$1,0)),"")</f>
        <v>619089.7565</v>
      </c>
      <c r="CE129" s="33">
        <f t="array" ref="CE129">IFERROR(INDEX('CAMAGUI DATA UNIFICADA'!$C$2:$T1007,MATCH(1,($A129='CAMAGUI DATA UNIFICADA'!$A$2:$A1007)*($BV$1='CAMAGUI DATA UNIFICADA'!$B$2:$B1007),0),MATCH(CE$2,'CAMAGUI DATA UNIFICADA'!$C$1:$T$1,0)),"")</f>
        <v>1.489583333</v>
      </c>
      <c r="CF129" s="23">
        <f t="array" ref="CF129">IFERROR(INDEX('CAMAGUI DATA UNIFICADA'!$C$2:$T1007,MATCH(1,($A129='CAMAGUI DATA UNIFICADA'!$A$2:$A1007)*($BV$1='CAMAGUI DATA UNIFICADA'!$B$2:$B1007),0),MATCH(CF$2,'CAMAGUI DATA UNIFICADA'!$C$1:$T$1,0)),"")</f>
        <v>0.9171700096</v>
      </c>
      <c r="CG129" s="23">
        <f t="array" ref="CG129">IFERROR(INDEX('CAMAGUI DATA UNIFICADA'!$C$2:$T1007,MATCH(1,($A129='CAMAGUI DATA UNIFICADA'!$A$2:$A1007)*($BV$1='CAMAGUI DATA UNIFICADA'!$B$2:$B1007),0),MATCH(CG$2,'CAMAGUI DATA UNIFICADA'!$C$1:$T$1,0)),"")</f>
        <v>0.8</v>
      </c>
      <c r="CH129" s="60">
        <f t="array" ref="CH129">IFERROR(INDEX('CAMAGUI DATA UNIFICADA'!$C$2:$T1007,MATCH(1,($A129='CAMAGUI DATA UNIFICADA'!$A$2:$A1007)*($BV$1='CAMAGUI DATA UNIFICADA'!$B$2:$B1007),0),MATCH(CH$2,'CAMAGUI DATA UNIFICADA'!$C$1:$T$1,0)),"")</f>
        <v>128571.4286</v>
      </c>
      <c r="CI129" s="2">
        <f t="array" ref="CI129">IFERROR(INDEX('CAMAGUI DATA UNIFICADA'!$C$2:$T1007,MATCH(1,($A129='CAMAGUI DATA UNIFICADA'!$A$2:$A1007)*($BV$1='CAMAGUI DATA UNIFICADA'!$B$2:$B1007),0),MATCH(CI$2,'CAMAGUI DATA UNIFICADA'!$C$1:$T$1,0)),"")</f>
        <v>3</v>
      </c>
      <c r="CJ129" s="2">
        <f t="array" ref="CJ129">IFERROR(INDEX('CAMAGUI DATA UNIFICADA'!$C$2:$T1007,MATCH(1,($A129='CAMAGUI DATA UNIFICADA'!$A$2:$A1007)*($BV$1='CAMAGUI DATA UNIFICADA'!$B$2:$B1007),0),MATCH(CJ$2,'CAMAGUI DATA UNIFICADA'!$C$1:$T$1,0)),"")</f>
        <v>7.6</v>
      </c>
      <c r="CK129" s="33">
        <f t="array" ref="CK129">IFERROR(INDEX('CAMAGUI DATA UNIFICADA'!$C$2:$T1007,MATCH(1,($A129='CAMAGUI DATA UNIFICADA'!$A$2:$A1007)*($BV$1='CAMAGUI DATA UNIFICADA'!$B$2:$B1007),0),MATCH(CK$2,'CAMAGUI DATA UNIFICADA'!$C$1:$T$1,0)),"")</f>
        <v>5.9736</v>
      </c>
      <c r="CL129" s="60">
        <f t="array" ref="CL129">IFERROR(INDEX('CAMAGUI DATA UNIFICADA'!$C$2:$T1007,MATCH(1,($A129='CAMAGUI DATA UNIFICADA'!$A$2:$A1007)*($BV$1='CAMAGUI DATA UNIFICADA'!$B$2:$B1007),0),MATCH(CL$2,'CAMAGUI DATA UNIFICADA'!$C$1:$T$1,0)),"")</f>
        <v>279.167356</v>
      </c>
      <c r="CM129" s="140">
        <f t="array" ref="CM129">IFERROR(INDEX('CAMAGUI DATA UNIFICADA'!$C$2:$T1007,MATCH(1,($A129='CAMAGUI DATA UNIFICADA'!$A$2:$A1007)*($BV$1='CAMAGUI DATA UNIFICADA'!$B$2:$B1007),0),MATCH(CM$2,'CAMAGUI DATA UNIFICADA'!$C$1:$T$1,0)),"")</f>
        <v>13.541839</v>
      </c>
      <c r="CN129" s="138" t="str">
        <f t="array" ref="CN129">IFERROR(INDEX('CAMAGUI DATA UNIFICADA'!$C$2:$T1007,MATCH(1,($A129='CAMAGUI DATA UNIFICADA'!$A$2:$A1007)*($CN$1='CAMAGUI DATA UNIFICADA'!$B$2:$B1007),0),MATCH(CN$2,'CAMAGUI DATA UNIFICADA'!$C$1:$T$1,0)),"")</f>
        <v>CA6070625</v>
      </c>
      <c r="CO129" s="2">
        <f t="array" ref="CO129">IFERROR(INDEX('CAMAGUI DATA UNIFICADA'!$C$2:$T1007,MATCH(1,($A129='CAMAGUI DATA UNIFICADA'!$A$2:$A1007)*($CN$1='CAMAGUI DATA UNIFICADA'!$B$2:$B1007),0),MATCH(CO$2,'CAMAGUI DATA UNIFICADA'!$C$1:$T$1,0)),"")</f>
        <v>275</v>
      </c>
      <c r="CP129" s="2">
        <f t="array" ref="CP129">IFERROR(INDEX('CAMAGUI DATA UNIFICADA'!$C$2:$T1007,MATCH(1,($A129='CAMAGUI DATA UNIFICADA'!$A$2:$A1007)*($CN$1='CAMAGUI DATA UNIFICADA'!$B$2:$B1007),0),MATCH(CP$2,'CAMAGUI DATA UNIFICADA'!$C$1:$T$1,0)),"")</f>
        <v>1600</v>
      </c>
      <c r="CQ129" s="2" t="str">
        <f t="array" ref="CQ129">IFERROR(INDEX('CAMAGUI DATA UNIFICADA'!$C$2:$T1007,MATCH(1,($A129='CAMAGUI DATA UNIFICADA'!$A$2:$A1007)*($CN$1='CAMAGUI DATA UNIFICADA'!$B$2:$B1007),0),MATCH(CQ$2,'CAMAGUI DATA UNIFICADA'!$C$1:$T$1,0)),"")</f>
        <v>SKR NW#4</v>
      </c>
      <c r="CR129" s="139">
        <f t="array" ref="CR129">IFERROR(INDEX('CAMAGUI DATA UNIFICADA'!$C$2:$T1007,MATCH(1,($A129='CAMAGUI DATA UNIFICADA'!$A$2:$A1007)*($CN$1='CAMAGUI DATA UNIFICADA'!$B$2:$B1007),0),MATCH(CR$2,'CAMAGUI DATA UNIFICADA'!$C$1:$T$1,0)),"")</f>
        <v>2150.4</v>
      </c>
      <c r="CS129" s="2">
        <f t="array" ref="CS129">IFERROR(INDEX('CAMAGUI DATA UNIFICADA'!$C$2:$T1007,MATCH(1,($A129='CAMAGUI DATA UNIFICADA'!$A$2:$A1007)*($CN$1='CAMAGUI DATA UNIFICADA'!$B$2:$B1007),0),MATCH(CS$2,'CAMAGUI DATA UNIFICADA'!$C$1:$T$1,0)),"")</f>
        <v>4.14</v>
      </c>
      <c r="CT129" s="2">
        <f t="array" ref="CT129">IFERROR(INDEX('CAMAGUI DATA UNIFICADA'!$C$2:$T1007,MATCH(1,($A129='CAMAGUI DATA UNIFICADA'!$A$2:$A1007)*($CN$1='CAMAGUI DATA UNIFICADA'!$B$2:$B1007),0),MATCH(CT$2,'CAMAGUI DATA UNIFICADA'!$C$1:$T$1,0)),"")</f>
        <v>1.39</v>
      </c>
      <c r="CU129" s="33">
        <f t="array" ref="CU129">IFERROR(INDEX('CAMAGUI DATA UNIFICADA'!$C$2:$T1007,MATCH(1,($A129='CAMAGUI DATA UNIFICADA'!$A$2:$A1007)*($CN$1='CAMAGUI DATA UNIFICADA'!$B$2:$B1007),0),MATCH(CU$2,'CAMAGUI DATA UNIFICADA'!$C$1:$T$1,0)),"")</f>
        <v>8.37552</v>
      </c>
      <c r="CV129" s="60">
        <f t="array" ref="CV129">IFERROR(INDEX('CAMAGUI DATA UNIFICADA'!$C$2:$T1007,MATCH(1,($A129='CAMAGUI DATA UNIFICADA'!$A$2:$A1007)*($CN$1='CAMAGUI DATA UNIFICADA'!$B$2:$B1007),0),MATCH(CV$2,'CAMAGUI DATA UNIFICADA'!$C$1:$T$1,0)),"")</f>
        <v>793086.528</v>
      </c>
      <c r="CW129" s="33">
        <f t="array" ref="CW129">IFERROR(INDEX('CAMAGUI DATA UNIFICADA'!$C$2:$T1007,MATCH(1,($A129='CAMAGUI DATA UNIFICADA'!$A$2:$A1007)*($CN$1='CAMAGUI DATA UNIFICADA'!$B$2:$B1007),0),MATCH(CW$2,'CAMAGUI DATA UNIFICADA'!$C$1:$T$1,0)),"")</f>
        <v>1.566094064</v>
      </c>
      <c r="CX129" s="23">
        <f t="array" ref="CX129">IFERROR(INDEX('CAMAGUI DATA UNIFICADA'!$C$2:$T1007,MATCH(1,($A129='CAMAGUI DATA UNIFICADA'!$A$2:$A1007)*($CN$1='CAMAGUI DATA UNIFICADA'!$B$2:$B1007),0),MATCH(CX$2,'CAMAGUI DATA UNIFICADA'!$C$1:$T$1,0)),"")</f>
        <v>0.7553205029</v>
      </c>
      <c r="CY129" s="23">
        <f t="array" ref="CY129">IFERROR(INDEX('CAMAGUI DATA UNIFICADA'!$C$2:$T1007,MATCH(1,($A129='CAMAGUI DATA UNIFICADA'!$A$2:$A1007)*($CN$1='CAMAGUI DATA UNIFICADA'!$B$2:$B1007),0),MATCH(CY$2,'CAMAGUI DATA UNIFICADA'!$C$1:$T$1,0)),"")</f>
        <v>0.7</v>
      </c>
      <c r="CZ129" s="60">
        <f t="array" ref="CZ129">IFERROR(INDEX('CAMAGUI DATA UNIFICADA'!$C$2:$T1007,MATCH(1,($A129='CAMAGUI DATA UNIFICADA'!$A$2:$A1007)*($CN$1='CAMAGUI DATA UNIFICADA'!$B$2:$B1007),0),MATCH(CZ$2,'CAMAGUI DATA UNIFICADA'!$C$1:$T$1,0)),"")</f>
        <v>84000</v>
      </c>
      <c r="DA129" s="2">
        <f t="array" ref="DA129">IFERROR(INDEX('CAMAGUI DATA UNIFICADA'!$C$2:$T1007,MATCH(1,($A129='CAMAGUI DATA UNIFICADA'!$A$2:$A1007)*($CN$1='CAMAGUI DATA UNIFICADA'!$B$2:$B1007),0),MATCH(DA$2,'CAMAGUI DATA UNIFICADA'!$C$1:$T$1,0)),"")</f>
        <v>3</v>
      </c>
      <c r="DB129" s="2">
        <f t="array" ref="DB129">IFERROR(INDEX('CAMAGUI DATA UNIFICADA'!$C$2:$T1007,MATCH(1,($A129='CAMAGUI DATA UNIFICADA'!$A$2:$A1007)*($CN$1='CAMAGUI DATA UNIFICADA'!$B$2:$B1007),0),MATCH(DB$2,'CAMAGUI DATA UNIFICADA'!$C$1:$T$1,0)),"")</f>
        <v>7.14</v>
      </c>
      <c r="DC129" s="33">
        <f t="array" ref="DC129">IFERROR(INDEX('CAMAGUI DATA UNIFICADA'!$C$2:$T1007,MATCH(1,($A129='CAMAGUI DATA UNIFICADA'!$A$2:$A1007)*($CN$1='CAMAGUI DATA UNIFICADA'!$B$2:$B1007),0),MATCH(DC$2,'CAMAGUI DATA UNIFICADA'!$C$1:$T$1,0)),"")</f>
        <v>6.26064</v>
      </c>
      <c r="DD129" s="60">
        <f t="array" ref="DD129">IFERROR(INDEX('CAMAGUI DATA UNIFICADA'!$C$2:$T1007,MATCH(1,($A129='CAMAGUI DATA UNIFICADA'!$A$2:$A1007)*($CN$1='CAMAGUI DATA UNIFICADA'!$B$2:$B1007),0),MATCH(DD$2,'CAMAGUI DATA UNIFICADA'!$C$1:$T$1,0)),"")</f>
        <v>375.5120289</v>
      </c>
      <c r="DE129" s="140">
        <f t="array" ref="DE129">IFERROR(INDEX('CAMAGUI DATA UNIFICADA'!$C$2:$T1007,MATCH(1,($A129='CAMAGUI DATA UNIFICADA'!$A$2:$A1007)*($CN$1='CAMAGUI DATA UNIFICADA'!$B$2:$B1007),0),MATCH(DE$2,'CAMAGUI DATA UNIFICADA'!$C$1:$T$1,0)),"")</f>
        <v>25.12800721</v>
      </c>
      <c r="DF129" s="138" t="str">
        <f t="array" ref="DF129">IFERROR(INDEX('CAMAGUI DATA UNIFICADA'!$C$2:$T1007,MATCH(1,($A129='CAMAGUI DATA UNIFICADA'!$A$2:$A1007)*($DF$1='CAMAGUI DATA UNIFICADA'!$B$2:$B1007),0),MATCH(DF$2,'CAMAGUI DATA UNIFICADA'!$C$1:$T$1,0)),"")</f>
        <v/>
      </c>
      <c r="DG129" s="2" t="str">
        <f t="array" ref="DG129">IFERROR(INDEX('CAMAGUI DATA UNIFICADA'!$C$2:$T1007,MATCH(1,($A129='CAMAGUI DATA UNIFICADA'!$A$2:$A1007)*($DF$1='CAMAGUI DATA UNIFICADA'!$B$2:$B1007),0),MATCH(DG$2,'CAMAGUI DATA UNIFICADA'!$C$1:$T$1,0)),"")</f>
        <v/>
      </c>
      <c r="DH129" s="2" t="str">
        <f t="array" ref="DH129">IFERROR(INDEX('CAMAGUI DATA UNIFICADA'!$C$2:$T1007,MATCH(1,($A129='CAMAGUI DATA UNIFICADA'!$A$2:$A1007)*($DF$1='CAMAGUI DATA UNIFICADA'!$B$2:$B1007),0),MATCH(DH$2,'CAMAGUI DATA UNIFICADA'!$C$1:$T$1,0)),"")</f>
        <v/>
      </c>
      <c r="DI129" s="2" t="str">
        <f t="array" ref="DI129">IFERROR(INDEX('CAMAGUI DATA UNIFICADA'!$C$2:$T1007,MATCH(1,($A129='CAMAGUI DATA UNIFICADA'!$A$2:$A1007)*($DF$1='CAMAGUI DATA UNIFICADA'!$B$2:$B1007),0),MATCH(DI$2,'CAMAGUI DATA UNIFICADA'!$C$1:$T$1,0)),"")</f>
        <v/>
      </c>
      <c r="DJ129" s="139" t="str">
        <f t="array" ref="DJ129">IFERROR(INDEX('CAMAGUI DATA UNIFICADA'!$C$2:$T1007,MATCH(1,($A129='CAMAGUI DATA UNIFICADA'!$A$2:$A1007)*($DF$1='CAMAGUI DATA UNIFICADA'!$B$2:$B1007),0),MATCH(DJ$2,'CAMAGUI DATA UNIFICADA'!$C$1:$T$1,0)),"")</f>
        <v/>
      </c>
      <c r="DK129" s="2" t="str">
        <f t="array" ref="DK129">IFERROR(INDEX('CAMAGUI DATA UNIFICADA'!$C$2:$T1007,MATCH(1,($A129='CAMAGUI DATA UNIFICADA'!$A$2:$A1007)*($DF$1='CAMAGUI DATA UNIFICADA'!$B$2:$B1007),0),MATCH(DK$2,'CAMAGUI DATA UNIFICADA'!$C$1:$T$1,0)),"")</f>
        <v/>
      </c>
      <c r="DL129" s="2" t="str">
        <f t="array" ref="DL129">IFERROR(INDEX('CAMAGUI DATA UNIFICADA'!$C$2:$T1007,MATCH(1,($A129='CAMAGUI DATA UNIFICADA'!$A$2:$A1007)*($DF$1='CAMAGUI DATA UNIFICADA'!$B$2:$B1007),0),MATCH(DL$2,'CAMAGUI DATA UNIFICADA'!$C$1:$T$1,0)),"")</f>
        <v/>
      </c>
      <c r="DM129" s="33" t="str">
        <f t="array" ref="DM129">IFERROR(INDEX('CAMAGUI DATA UNIFICADA'!$C$2:$T1007,MATCH(1,($A129='CAMAGUI DATA UNIFICADA'!$A$2:$A1007)*($DF$1='CAMAGUI DATA UNIFICADA'!$B$2:$B1007),0),MATCH(DM$2,'CAMAGUI DATA UNIFICADA'!$C$1:$T$1,0)),"")</f>
        <v/>
      </c>
      <c r="DN129" s="60" t="str">
        <f t="array" ref="DN129">IFERROR(INDEX('CAMAGUI DATA UNIFICADA'!$C$2:$T1007,MATCH(1,($A129='CAMAGUI DATA UNIFICADA'!$A$2:$A1007)*($DF$1='CAMAGUI DATA UNIFICADA'!$B$2:$B1007),0),MATCH(DN$2,'CAMAGUI DATA UNIFICADA'!$C$1:$T$1,0)),"")</f>
        <v/>
      </c>
      <c r="DO129" s="33" t="str">
        <f t="array" ref="DO129">IFERROR(INDEX('CAMAGUI DATA UNIFICADA'!$C$2:$T1007,MATCH(1,($A129='CAMAGUI DATA UNIFICADA'!$A$2:$A1007)*($DF$1='CAMAGUI DATA UNIFICADA'!$B$2:$B1007),0),MATCH(DO$2,'CAMAGUI DATA UNIFICADA'!$C$1:$T$1,0)),"")</f>
        <v/>
      </c>
      <c r="DP129" s="23" t="str">
        <f t="array" ref="DP129">IFERROR(INDEX('CAMAGUI DATA UNIFICADA'!$C$2:$T1007,MATCH(1,($A129='CAMAGUI DATA UNIFICADA'!$A$2:$A1007)*($DF$1='CAMAGUI DATA UNIFICADA'!$B$2:$B1007),0),MATCH(DP$2,'CAMAGUI DATA UNIFICADA'!$C$1:$T$1,0)),"")</f>
        <v/>
      </c>
      <c r="DQ129" s="23" t="str">
        <f t="array" ref="DQ129">IFERROR(INDEX('CAMAGUI DATA UNIFICADA'!$C$2:$T1007,MATCH(1,($A129='CAMAGUI DATA UNIFICADA'!$A$2:$A1007)*($DF$1='CAMAGUI DATA UNIFICADA'!$B$2:$B1007),0),MATCH(DQ$2,'CAMAGUI DATA UNIFICADA'!$C$1:$T$1,0)),"")</f>
        <v/>
      </c>
      <c r="DR129" s="2" t="str">
        <f t="array" ref="DR129">IFERROR(INDEX('CAMAGUI DATA UNIFICADA'!$C$2:$T1007,MATCH(1,($A129='CAMAGUI DATA UNIFICADA'!$A$2:$A1007)*($DF$1='CAMAGUI DATA UNIFICADA'!$B$2:$B1007),0),MATCH(DR$2,'CAMAGUI DATA UNIFICADA'!$C$1:$T$1,0)),"")</f>
        <v/>
      </c>
      <c r="DS129" s="2" t="str">
        <f t="array" ref="DS129">IFERROR(INDEX('CAMAGUI DATA UNIFICADA'!$C$2:$T1007,MATCH(1,($A129='CAMAGUI DATA UNIFICADA'!$A$2:$A1007)*($DF$1='CAMAGUI DATA UNIFICADA'!$B$2:$B1007),0),MATCH(DS$2,'CAMAGUI DATA UNIFICADA'!$C$1:$T$1,0)),"")</f>
        <v/>
      </c>
      <c r="DT129" s="2" t="str">
        <f t="array" ref="DT129">IFERROR(INDEX('CAMAGUI DATA UNIFICADA'!$C$2:$T1007,MATCH(1,($A129='CAMAGUI DATA UNIFICADA'!$A$2:$A1007)*($DF$1='CAMAGUI DATA UNIFICADA'!$B$2:$B1007),0),MATCH(DT$2,'CAMAGUI DATA UNIFICADA'!$C$1:$T$1,0)),"")</f>
        <v/>
      </c>
      <c r="DU129" s="33" t="str">
        <f t="array" ref="DU129">IFERROR(INDEX('CAMAGUI DATA UNIFICADA'!$C$2:$T1007,MATCH(1,($A129='CAMAGUI DATA UNIFICADA'!$A$2:$A1007)*($DF$1='CAMAGUI DATA UNIFICADA'!$B$2:$B1007),0),MATCH(DU$2,'CAMAGUI DATA UNIFICADA'!$C$1:$T$1,0)),"")</f>
        <v/>
      </c>
      <c r="DV129" s="60" t="str">
        <f t="array" ref="DV129">IFERROR(INDEX('CAMAGUI DATA UNIFICADA'!$C$2:$T1007,MATCH(1,($A129='CAMAGUI DATA UNIFICADA'!$A$2:$A1007)*($DF$1='CAMAGUI DATA UNIFICADA'!$B$2:$B1007),0),MATCH(DV$2,'CAMAGUI DATA UNIFICADA'!$C$1:$T$1,0)),"")</f>
        <v/>
      </c>
      <c r="DW129" s="140" t="str">
        <f t="array" ref="DW129">IFERROR(INDEX('CAMAGUI DATA UNIFICADA'!$C$2:$T1007,MATCH(1,($A129='CAMAGUI DATA UNIFICADA'!$A$2:$A1007)*($DF$1='CAMAGUI DATA UNIFICADA'!$B$2:$B1007),0),MATCH(DW$2,'CAMAGUI DATA UNIFICADA'!$C$1:$T$1,0)),"")</f>
        <v/>
      </c>
      <c r="DX129" s="144" t="str">
        <f t="array" ref="DX129">IFERROR(INDEX('CAMAGUI DATA UNIFICADA'!$C$2:$T1007,MATCH(1,($A129='CAMAGUI DATA UNIFICADA'!$A$2:$A1007)*($DX$1='CAMAGUI DATA UNIFICADA'!$B$2:$B1007),0),MATCH(DX$2,'CAMAGUI DATA UNIFICADA'!$C$1:$T$1,0)),"")</f>
        <v/>
      </c>
      <c r="DY129" s="60" t="str">
        <f t="array" ref="DY129">IFERROR(INDEX('CAMAGUI DATA UNIFICADA'!$C$2:$T1007,MATCH(1,($A129='CAMAGUI DATA UNIFICADA'!$A$2:$A1007)*($DX$1='CAMAGUI DATA UNIFICADA'!$B$2:$B1007),0),MATCH(DY$2,'CAMAGUI DATA UNIFICADA'!$C$1:$T$1,0)),"")</f>
        <v/>
      </c>
      <c r="DZ129" s="60" t="str">
        <f t="array" ref="DZ129">IFERROR(INDEX('CAMAGUI DATA UNIFICADA'!$C$2:$T1007,MATCH(1,($A129='CAMAGUI DATA UNIFICADA'!$A$2:$A1007)*($DX$1='CAMAGUI DATA UNIFICADA'!$B$2:$B1007),0),MATCH(DZ$2,'CAMAGUI DATA UNIFICADA'!$C$1:$T$1,0)),"")</f>
        <v/>
      </c>
      <c r="EA129" s="60" t="str">
        <f t="array" ref="EA129">IFERROR(INDEX('CAMAGUI DATA UNIFICADA'!$C$2:$T1007,MATCH(1,($A129='CAMAGUI DATA UNIFICADA'!$A$2:$A1007)*($DX$1='CAMAGUI DATA UNIFICADA'!$B$2:$B1007),0),MATCH(EA$2,'CAMAGUI DATA UNIFICADA'!$C$1:$T$1,0)),"")</f>
        <v/>
      </c>
      <c r="EB129" s="60" t="str">
        <f t="array" ref="EB129">IFERROR(INDEX('CAMAGUI DATA UNIFICADA'!$C$2:$T1007,MATCH(1,($A129='CAMAGUI DATA UNIFICADA'!$A$2:$A1007)*($DX$1='CAMAGUI DATA UNIFICADA'!$B$2:$B1007),0),MATCH(EB$2,'CAMAGUI DATA UNIFICADA'!$C$1:$T$1,0)),"")</f>
        <v/>
      </c>
      <c r="EC129" s="60" t="str">
        <f t="array" ref="EC129">IFERROR(INDEX('CAMAGUI DATA UNIFICADA'!$C$2:$T1007,MATCH(1,($A129='CAMAGUI DATA UNIFICADA'!$A$2:$A1007)*($DX$1='CAMAGUI DATA UNIFICADA'!$B$2:$B1007),0),MATCH(EC$2,'CAMAGUI DATA UNIFICADA'!$C$1:$T$1,0)),"")</f>
        <v/>
      </c>
      <c r="ED129" s="60" t="str">
        <f t="array" ref="ED129">IFERROR(INDEX('CAMAGUI DATA UNIFICADA'!$C$2:$T1007,MATCH(1,($A129='CAMAGUI DATA UNIFICADA'!$A$2:$A1007)*($DX$1='CAMAGUI DATA UNIFICADA'!$B$2:$B1007),0),MATCH(ED$2,'CAMAGUI DATA UNIFICADA'!$C$1:$T$1,0)),"")</f>
        <v/>
      </c>
      <c r="EE129" s="60" t="str">
        <f t="array" ref="EE129">IFERROR(INDEX('CAMAGUI DATA UNIFICADA'!$C$2:$T1007,MATCH(1,($A129='CAMAGUI DATA UNIFICADA'!$A$2:$A1007)*($DX$1='CAMAGUI DATA UNIFICADA'!$B$2:$B1007),0),MATCH(EE$2,'CAMAGUI DATA UNIFICADA'!$C$1:$T$1,0)),"")</f>
        <v/>
      </c>
      <c r="EF129" s="60" t="str">
        <f t="array" ref="EF129">IFERROR(INDEX('CAMAGUI DATA UNIFICADA'!$C$2:$T1007,MATCH(1,($A129='CAMAGUI DATA UNIFICADA'!$A$2:$A1007)*($DX$1='CAMAGUI DATA UNIFICADA'!$B$2:$B1007),0),MATCH(EF$2,'CAMAGUI DATA UNIFICADA'!$C$1:$T$1,0)),"")</f>
        <v/>
      </c>
      <c r="EG129" s="60" t="str">
        <f t="array" ref="EG129">IFERROR(INDEX('CAMAGUI DATA UNIFICADA'!$C$2:$T1007,MATCH(1,($A129='CAMAGUI DATA UNIFICADA'!$A$2:$A1007)*($DX$1='CAMAGUI DATA UNIFICADA'!$B$2:$B1007),0),MATCH(EG$2,'CAMAGUI DATA UNIFICADA'!$C$1:$T$1,0)),"")</f>
        <v/>
      </c>
      <c r="EH129" s="60" t="str">
        <f t="array" ref="EH129">IFERROR(INDEX('CAMAGUI DATA UNIFICADA'!$C$2:$T1007,MATCH(1,($A129='CAMAGUI DATA UNIFICADA'!$A$2:$A1007)*($DX$1='CAMAGUI DATA UNIFICADA'!$B$2:$B1007),0),MATCH(EH$2,'CAMAGUI DATA UNIFICADA'!$C$1:$T$1,0)),"")</f>
        <v/>
      </c>
      <c r="EI129" s="60" t="str">
        <f t="array" ref="EI129">IFERROR(INDEX('CAMAGUI DATA UNIFICADA'!$C$2:$T1007,MATCH(1,($A129='CAMAGUI DATA UNIFICADA'!$A$2:$A1007)*($DX$1='CAMAGUI DATA UNIFICADA'!$B$2:$B1007),0),MATCH(EI$2,'CAMAGUI DATA UNIFICADA'!$C$1:$T$1,0)),"")</f>
        <v/>
      </c>
      <c r="EJ129" s="60" t="str">
        <f t="array" ref="EJ129">IFERROR(INDEX('CAMAGUI DATA UNIFICADA'!$C$2:$T1007,MATCH(1,($A129='CAMAGUI DATA UNIFICADA'!$A$2:$A1007)*($DX$1='CAMAGUI DATA UNIFICADA'!$B$2:$B1007),0),MATCH(EJ$2,'CAMAGUI DATA UNIFICADA'!$C$1:$T$1,0)),"")</f>
        <v/>
      </c>
      <c r="EK129" s="60" t="str">
        <f t="array" ref="EK129">IFERROR(INDEX('CAMAGUI DATA UNIFICADA'!$C$2:$T1007,MATCH(1,($A129='CAMAGUI DATA UNIFICADA'!$A$2:$A1007)*($DX$1='CAMAGUI DATA UNIFICADA'!$B$2:$B1007),0),MATCH(EK$2,'CAMAGUI DATA UNIFICADA'!$C$1:$T$1,0)),"")</f>
        <v/>
      </c>
      <c r="EL129" s="60" t="str">
        <f t="array" ref="EL129">IFERROR(INDEX('CAMAGUI DATA UNIFICADA'!$C$2:$T1007,MATCH(1,($A129='CAMAGUI DATA UNIFICADA'!$A$2:$A1007)*($DX$1='CAMAGUI DATA UNIFICADA'!$B$2:$B1007),0),MATCH(EL$2,'CAMAGUI DATA UNIFICADA'!$C$1:$T$1,0)),"")</f>
        <v/>
      </c>
      <c r="EM129" s="60" t="str">
        <f t="array" ref="EM129">IFERROR(INDEX('CAMAGUI DATA UNIFICADA'!$C$2:$T1007,MATCH(1,($A129='CAMAGUI DATA UNIFICADA'!$A$2:$A1007)*($DX$1='CAMAGUI DATA UNIFICADA'!$B$2:$B1007),0),MATCH(EM$2,'CAMAGUI DATA UNIFICADA'!$C$1:$T$1,0)),"")</f>
        <v/>
      </c>
      <c r="EN129" s="60" t="str">
        <f t="array" ref="EN129">IFERROR(INDEX('CAMAGUI DATA UNIFICADA'!$C$2:$T1007,MATCH(1,($A129='CAMAGUI DATA UNIFICADA'!$A$2:$A1007)*($DX$1='CAMAGUI DATA UNIFICADA'!$B$2:$B1007),0),MATCH(EN$2,'CAMAGUI DATA UNIFICADA'!$C$1:$T$1,0)),"")</f>
        <v/>
      </c>
      <c r="EO129" s="140" t="str">
        <f t="array" ref="EO129">IFERROR(INDEX('CAMAGUI DATA UNIFICADA'!$C$2:$T1007,MATCH(1,($A129='CAMAGUI DATA UNIFICADA'!$A$2:$A1007)*($DX$1='CAMAGUI DATA UNIFICADA'!$B$2:$B1007),0),MATCH(EO$2,'CAMAGUI DATA UNIFICADA'!$C$1:$T$1,0)),"")</f>
        <v/>
      </c>
    </row>
    <row r="130">
      <c r="A130" s="137">
        <v>45838.0</v>
      </c>
      <c r="B130" s="138" t="str">
        <f t="array" ref="B130">IFERROR(INDEX('CAMAGUI DATA UNIFICADA'!$C$2:$T1007,MATCH(1,($A130='CAMAGUI DATA UNIFICADA'!$A$2:$A1007)*($B$1='CAMAGUI DATA UNIFICADA'!$B$2:$B1007),0),MATCH(B$2,'CAMAGUI DATA UNIFICADA'!$C$1:$T$1,0)),"")</f>
        <v>CA1070525</v>
      </c>
      <c r="C130" s="2">
        <f t="array" ref="C130">IFERROR(INDEX('CAMAGUI DATA UNIFICADA'!$C$2:$T1007,MATCH(1,($A130='CAMAGUI DATA UNIFICADA'!$A$2:$A1007)*($B$1='CAMAGUI DATA UNIFICADA'!$B$2:$B1007),0),MATCH(C$2,'CAMAGUI DATA UNIFICADA'!$C$1:$T$1,0)),"")</f>
        <v>575</v>
      </c>
      <c r="D130" s="2">
        <f t="array" ref="D130">IFERROR(INDEX('CAMAGUI DATA UNIFICADA'!$C$2:$T1007,MATCH(1,($A130='CAMAGUI DATA UNIFICADA'!$A$2:$A1007)*($B$1='CAMAGUI DATA UNIFICADA'!$B$2:$B1007),0),MATCH(D$2,'CAMAGUI DATA UNIFICADA'!$C$1:$T$1,0)),"")</f>
        <v>4025</v>
      </c>
      <c r="E130" s="2" t="str">
        <f t="array" ref="E130">IFERROR(INDEX('CAMAGUI DATA UNIFICADA'!$C$2:$T1007,MATCH(1,($A130='CAMAGUI DATA UNIFICADA'!$A$2:$A1007)*($B$1='CAMAGUI DATA UNIFICADA'!$B$2:$B1007),0),MATCH(E$2,'CAMAGUI DATA UNIFICADA'!$C$1:$T$1,0)),"")</f>
        <v>SKR MAST E AD</v>
      </c>
      <c r="F130" s="139">
        <f t="array" ref="F130">IFERROR(INDEX('CAMAGUI DATA UNIFICADA'!$C$2:$T1007,MATCH(1,($A130='CAMAGUI DATA UNIFICADA'!$A$2:$A1007)*($B$1='CAMAGUI DATA UNIFICADA'!$B$2:$B1007),0),MATCH(F$2,'CAMAGUI DATA UNIFICADA'!$C$1:$T$1,0)),"")</f>
        <v>4119.99</v>
      </c>
      <c r="G130" s="2">
        <f t="array" ref="G130">IFERROR(INDEX('CAMAGUI DATA UNIFICADA'!$C$2:$T1007,MATCH(1,($A130='CAMAGUI DATA UNIFICADA'!$A$2:$A1007)*($B$1='CAMAGUI DATA UNIFICADA'!$B$2:$B1007),0),MATCH(G$2,'CAMAGUI DATA UNIFICADA'!$C$1:$T$1,0)),"")</f>
        <v>24.68</v>
      </c>
      <c r="H130" s="2">
        <f t="array" ref="H130">IFERROR(INDEX('CAMAGUI DATA UNIFICADA'!$C$2:$T1007,MATCH(1,($A130='CAMAGUI DATA UNIFICADA'!$A$2:$A1007)*($B$1='CAMAGUI DATA UNIFICADA'!$B$2:$B1007),0),MATCH(H$2,'CAMAGUI DATA UNIFICADA'!$C$1:$T$1,0)),"")</f>
        <v>3.56</v>
      </c>
      <c r="I130" s="33">
        <f t="array" ref="I130">IFERROR(INDEX('CAMAGUI DATA UNIFICADA'!$C$2:$T1007,MATCH(1,($A130='CAMAGUI DATA UNIFICADA'!$A$2:$A1007)*($B$1='CAMAGUI DATA UNIFICADA'!$B$2:$B1007),0),MATCH(I$2,'CAMAGUI DATA UNIFICADA'!$C$1:$T$1,0)),"")</f>
        <v>3.13104</v>
      </c>
      <c r="J130" s="60">
        <f t="array" ref="J130">IFERROR(INDEX('CAMAGUI DATA UNIFICADA'!$C$2:$T1007,MATCH(1,($A130='CAMAGUI DATA UNIFICADA'!$A$2:$A1007)*($B$1='CAMAGUI DATA UNIFICADA'!$B$2:$B1007),0),MATCH(J$2,'CAMAGUI DATA UNIFICADA'!$C$1:$T$1,0)),"")</f>
        <v>744104.7441</v>
      </c>
      <c r="K130" s="33">
        <f t="array" ref="K130">IFERROR(INDEX('CAMAGUI DATA UNIFICADA'!$C$2:$T1007,MATCH(1,($A130='CAMAGUI DATA UNIFICADA'!$A$2:$A1007)*($B$1='CAMAGUI DATA UNIFICADA'!$B$2:$B1007),0),MATCH(K$2,'CAMAGUI DATA UNIFICADA'!$C$1:$T$1,0)),"")</f>
        <v>1.544560079</v>
      </c>
      <c r="L130" s="23">
        <f t="array" ref="L130">IFERROR(INDEX('CAMAGUI DATA UNIFICADA'!$C$2:$T1007,MATCH(1,($A130='CAMAGUI DATA UNIFICADA'!$A$2:$A1007)*($B$1='CAMAGUI DATA UNIFICADA'!$B$2:$B1007),0),MATCH(L$2,'CAMAGUI DATA UNIFICADA'!$C$1:$T$1,0)),"")</f>
        <v>0.6200872868</v>
      </c>
      <c r="M130" s="23">
        <f t="array" ref="M130">IFERROR(INDEX('CAMAGUI DATA UNIFICADA'!$C$2:$T1007,MATCH(1,($A130='CAMAGUI DATA UNIFICADA'!$A$2:$A1007)*($B$1='CAMAGUI DATA UNIFICADA'!$B$2:$B1007),0),MATCH(M$2,'CAMAGUI DATA UNIFICADA'!$C$1:$T$1,0)),"")</f>
        <v>0.61</v>
      </c>
      <c r="N130" s="60">
        <f t="array" ref="N130">IFERROR(INDEX('CAMAGUI DATA UNIFICADA'!$C$2:$T1007,MATCH(1,($A130='CAMAGUI DATA UNIFICADA'!$A$2:$A1007)*($B$1='CAMAGUI DATA UNIFICADA'!$B$2:$B1007),0),MATCH(N$2,'CAMAGUI DATA UNIFICADA'!$C$1:$T$1,0)),"")</f>
        <v>89377.28938</v>
      </c>
      <c r="O130" s="2">
        <f t="array" ref="O130">IFERROR(INDEX('CAMAGUI DATA UNIFICADA'!$C$2:$T1007,MATCH(1,($A130='CAMAGUI DATA UNIFICADA'!$A$2:$A1007)*($B$1='CAMAGUI DATA UNIFICADA'!$B$2:$B1007),0),MATCH(O$2,'CAMAGUI DATA UNIFICADA'!$C$1:$T$1,0)),"")</f>
        <v>3.5</v>
      </c>
      <c r="P130" s="2">
        <f t="array" ref="P130">IFERROR(INDEX('CAMAGUI DATA UNIFICADA'!$C$2:$T1007,MATCH(1,($A130='CAMAGUI DATA UNIFICADA'!$A$2:$A1007)*($B$1='CAMAGUI DATA UNIFICADA'!$B$2:$B1007),0),MATCH(P$2,'CAMAGUI DATA UNIFICADA'!$C$1:$T$1,0)),"")</f>
        <v>28.18</v>
      </c>
      <c r="Q130" s="33">
        <f t="array" ref="Q130">IFERROR(INDEX('CAMAGUI DATA UNIFICADA'!$C$2:$T1007,MATCH(1,($A130='CAMAGUI DATA UNIFICADA'!$A$2:$A1007)*($B$1='CAMAGUI DATA UNIFICADA'!$B$2:$B1007),0),MATCH(Q$2,'CAMAGUI DATA UNIFICADA'!$C$1:$T$1,0)),"")</f>
        <v>2.86056</v>
      </c>
      <c r="R130" s="60">
        <f t="array" ref="R130">IFERROR(INDEX('CAMAGUI DATA UNIFICADA'!$C$2:$T1007,MATCH(1,($A130='CAMAGUI DATA UNIFICADA'!$A$2:$A1007)*($B$1='CAMAGUI DATA UNIFICADA'!$B$2:$B1007),0),MATCH(R$2,'CAMAGUI DATA UNIFICADA'!$C$1:$T$1,0)),"")</f>
        <v>602.2093031</v>
      </c>
      <c r="S130" s="140">
        <f t="array" ref="S130">IFERROR(INDEX('CAMAGUI DATA UNIFICADA'!$C$2:$T1007,MATCH(1,($A130='CAMAGUI DATA UNIFICADA'!$A$2:$A1007)*($B$1='CAMAGUI DATA UNIFICADA'!$B$2:$B1007),0),MATCH(S$2,'CAMAGUI DATA UNIFICADA'!$C$1:$T$1,0)),"")</f>
        <v>6.802325768</v>
      </c>
      <c r="T130" s="138" t="str">
        <f t="array" ref="T130">IFERROR(INDEX('CAMAGUI DATA UNIFICADA'!$C$2:$T1007,MATCH(1,($A130='CAMAGUI DATA UNIFICADA'!$A$2:$A1007)*($T$1='CAMAGUI DATA UNIFICADA'!$B$2:$B1007),0),MATCH(T$2,'CAMAGUI DATA UNIFICADA'!$C$1:$T$1,0)),"")</f>
        <v>CA2050525</v>
      </c>
      <c r="U130" s="2">
        <f t="array" ref="U130">IFERROR(INDEX('CAMAGUI DATA UNIFICADA'!$C$2:$T1007,MATCH(1,($A130='CAMAGUI DATA UNIFICADA'!$A$2:$A1007)*($T$1='CAMAGUI DATA UNIFICADA'!$B$2:$B1007),0),MATCH(U$2,'CAMAGUI DATA UNIFICADA'!$C$1:$T$1,0)),"")</f>
        <v>325</v>
      </c>
      <c r="V130" s="2">
        <f t="array" ref="V130">IFERROR(INDEX('CAMAGUI DATA UNIFICADA'!$C$2:$T1007,MATCH(1,($A130='CAMAGUI DATA UNIFICADA'!$A$2:$A1007)*($T$1='CAMAGUI DATA UNIFICADA'!$B$2:$B1007),0),MATCH(V$2,'CAMAGUI DATA UNIFICADA'!$C$1:$T$1,0)),"")</f>
        <v>2275</v>
      </c>
      <c r="W130" s="2" t="str">
        <f t="array" ref="W130">IFERROR(INDEX('CAMAGUI DATA UNIFICADA'!$C$2:$T1007,MATCH(1,($A130='CAMAGUI DATA UNIFICADA'!$A$2:$A1007)*($T$1='CAMAGUI DATA UNIFICADA'!$B$2:$B1007),0),MATCH(W$2,'CAMAGUI DATA UNIFICADA'!$C$1:$T$1,0)),"")</f>
        <v>SKR MAST E AD</v>
      </c>
      <c r="X130" s="139">
        <f t="array" ref="X130">IFERROR(INDEX('CAMAGUI DATA UNIFICADA'!$C$2:$T1007,MATCH(1,($A130='CAMAGUI DATA UNIFICADA'!$A$2:$A1007)*($T$1='CAMAGUI DATA UNIFICADA'!$B$2:$B1007),0),MATCH(X$2,'CAMAGUI DATA UNIFICADA'!$C$1:$T$1,0)),"")</f>
        <v>2328.69</v>
      </c>
      <c r="Y130" s="2">
        <f t="array" ref="Y130">IFERROR(INDEX('CAMAGUI DATA UNIFICADA'!$C$2:$T1007,MATCH(1,($A130='CAMAGUI DATA UNIFICADA'!$A$2:$A1007)*($T$1='CAMAGUI DATA UNIFICADA'!$B$2:$B1007),0),MATCH(Y$2,'CAMAGUI DATA UNIFICADA'!$C$1:$T$1,0)),"")</f>
        <v>23.69</v>
      </c>
      <c r="Z130" s="2">
        <f t="array" ref="Z130">IFERROR(INDEX('CAMAGUI DATA UNIFICADA'!$C$2:$T1007,MATCH(1,($A130='CAMAGUI DATA UNIFICADA'!$A$2:$A1007)*($T$1='CAMAGUI DATA UNIFICADA'!$B$2:$B1007),0),MATCH(Z$2,'CAMAGUI DATA UNIFICADA'!$C$1:$T$1,0)),"")</f>
        <v>3.39</v>
      </c>
      <c r="AA130" s="2">
        <f t="array" ref="AA130">IFERROR(INDEX('CAMAGUI DATA UNIFICADA'!$C$2:$T1007,MATCH(1,($A130='CAMAGUI DATA UNIFICADA'!$A$2:$A1007)*($T$1='CAMAGUI DATA UNIFICADA'!$B$2:$B1007),0),MATCH(AA$2,'CAMAGUI DATA UNIFICADA'!$C$1:$T$1,0)),"")</f>
        <v>3.21804</v>
      </c>
      <c r="AB130" s="60">
        <f t="array" ref="AB130">IFERROR(INDEX('CAMAGUI DATA UNIFICADA'!$C$2:$T1007,MATCH(1,($A130='CAMAGUI DATA UNIFICADA'!$A$2:$A1007)*($T$1='CAMAGUI DATA UNIFICADA'!$B$2:$B1007),0),MATCH(AB$2,'CAMAGUI DATA UNIFICADA'!$C$1:$T$1,0)),"")</f>
        <v>426311.3175</v>
      </c>
      <c r="AC130" s="33">
        <f t="array" ref="AC130">IFERROR(INDEX('CAMAGUI DATA UNIFICADA'!$C$2:$T1007,MATCH(1,($A130='CAMAGUI DATA UNIFICADA'!$A$2:$A1007)*($T$1='CAMAGUI DATA UNIFICADA'!$B$2:$B1007),0),MATCH(AC$2,'CAMAGUI DATA UNIFICADA'!$C$1:$T$1,0)),"")</f>
        <v>1.579038695</v>
      </c>
      <c r="AD130" s="23">
        <f t="array" ref="AD130">IFERROR(INDEX('CAMAGUI DATA UNIFICADA'!$C$2:$T1007,MATCH(1,($A130='CAMAGUI DATA UNIFICADA'!$A$2:$A1007)*($T$1='CAMAGUI DATA UNIFICADA'!$B$2:$B1007),0),MATCH(AD$2,'CAMAGUI DATA UNIFICADA'!$C$1:$T$1,0)),"")</f>
        <v>0.852622635</v>
      </c>
      <c r="AE130" s="23">
        <f t="array" ref="AE130">IFERROR(INDEX('CAMAGUI DATA UNIFICADA'!$C$2:$T1007,MATCH(1,($A130='CAMAGUI DATA UNIFICADA'!$A$2:$A1007)*($T$1='CAMAGUI DATA UNIFICADA'!$B$2:$B1007),0),MATCH(AE$2,'CAMAGUI DATA UNIFICADA'!$C$1:$T$1,0)),"")</f>
        <v>0.85</v>
      </c>
      <c r="AF130" s="60">
        <f t="array" ref="AF130">IFERROR(INDEX('CAMAGUI DATA UNIFICADA'!$C$2:$T1007,MATCH(1,($A130='CAMAGUI DATA UNIFICADA'!$A$2:$A1007)*($T$1='CAMAGUI DATA UNIFICADA'!$B$2:$B1007),0),MATCH(AF$2,'CAMAGUI DATA UNIFICADA'!$C$1:$T$1,0)),"")</f>
        <v>70833.33333</v>
      </c>
      <c r="AG130" s="2">
        <f t="array" ref="AG130">IFERROR(INDEX('CAMAGUI DATA UNIFICADA'!$C$2:$T1007,MATCH(1,($A130='CAMAGUI DATA UNIFICADA'!$A$2:$A1007)*($T$1='CAMAGUI DATA UNIFICADA'!$B$2:$B1007),0),MATCH(AG$2,'CAMAGUI DATA UNIFICADA'!$C$1:$T$1,0)),"")</f>
        <v>3.5</v>
      </c>
      <c r="AH130" s="2">
        <f t="array" ref="AH130">IFERROR(INDEX('CAMAGUI DATA UNIFICADA'!$C$2:$T1007,MATCH(1,($A130='CAMAGUI DATA UNIFICADA'!$A$2:$A1007)*($T$1='CAMAGUI DATA UNIFICADA'!$B$2:$B1007),0),MATCH(AH$2,'CAMAGUI DATA UNIFICADA'!$C$1:$T$1,0)),"")</f>
        <v>27.19</v>
      </c>
      <c r="AI130" s="33">
        <f t="array" ref="AI130">IFERROR(INDEX('CAMAGUI DATA UNIFICADA'!$C$2:$T1007,MATCH(1,($A130='CAMAGUI DATA UNIFICADA'!$A$2:$A1007)*($T$1='CAMAGUI DATA UNIFICADA'!$B$2:$B1007),0),MATCH(AI$2,'CAMAGUI DATA UNIFICADA'!$C$1:$T$1,0)),"")</f>
        <v>2.95032</v>
      </c>
      <c r="AJ130" s="60">
        <f t="array" ref="AJ130">IFERROR(INDEX('CAMAGUI DATA UNIFICADA'!$C$2:$T1007,MATCH(1,($A130='CAMAGUI DATA UNIFICADA'!$A$2:$A1007)*($T$1='CAMAGUI DATA UNIFICADA'!$B$2:$B1007),0),MATCH(AJ$2,'CAMAGUI DATA UNIFICADA'!$C$1:$T$1,0)),"")</f>
        <v>349.8784273</v>
      </c>
      <c r="AK130" s="140">
        <f t="array" ref="AK130">IFERROR(INDEX('CAMAGUI DATA UNIFICADA'!$C$2:$T1007,MATCH(1,($A130='CAMAGUI DATA UNIFICADA'!$A$2:$A1007)*($T$1='CAMAGUI DATA UNIFICADA'!$B$2:$B1007),0),MATCH(AK$2,'CAMAGUI DATA UNIFICADA'!$C$1:$T$1,0)),"")</f>
        <v>6.219606815</v>
      </c>
      <c r="AL130" s="138" t="str">
        <f t="array" ref="AL130">IFERROR(INDEX('CAMAGUI DATA UNIFICADA'!$C$2:$T1007,MATCH(1,($A130='CAMAGUI DATA UNIFICADA'!$A$2:$A1007)*($AL$1='CAMAGUI DATA UNIFICADA'!$B$2:$B1007),0),MATCH(AL$2,'CAMAGUI DATA UNIFICADA'!$C$1:$T$1,0)),"")</f>
        <v>CA3070525</v>
      </c>
      <c r="AM130" s="2">
        <f t="array" ref="AM130">IFERROR(INDEX('CAMAGUI DATA UNIFICADA'!$C$2:$T1007,MATCH(1,($A130='CAMAGUI DATA UNIFICADA'!$A$2:$A1007)*($AL$1='CAMAGUI DATA UNIFICADA'!$B$2:$B1007),0),MATCH(AM$2,'CAMAGUI DATA UNIFICADA'!$C$1:$T$1,0)),"")</f>
        <v>550</v>
      </c>
      <c r="AN130" s="2">
        <f t="array" ref="AN130">IFERROR(INDEX('CAMAGUI DATA UNIFICADA'!$C$2:$T1007,MATCH(1,($A130='CAMAGUI DATA UNIFICADA'!$A$2:$A1007)*($AL$1='CAMAGUI DATA UNIFICADA'!$B$2:$B1007),0),MATCH(AN$2,'CAMAGUI DATA UNIFICADA'!$C$1:$T$1,0)),"")</f>
        <v>3500</v>
      </c>
      <c r="AO130" s="2" t="str">
        <f t="array" ref="AO130">IFERROR(INDEX('CAMAGUI DATA UNIFICADA'!$C$2:$T1007,MATCH(1,($A130='CAMAGUI DATA UNIFICADA'!$A$2:$A1007)*($AL$1='CAMAGUI DATA UNIFICADA'!$B$2:$B1007),0),MATCH(AO$2,'CAMAGUI DATA UNIFICADA'!$C$1:$T$1,0)),"")</f>
        <v>SKR MAST E AD</v>
      </c>
      <c r="AP130" s="139">
        <f t="array" ref="AP130">IFERROR(INDEX('CAMAGUI DATA UNIFICADA'!$C$2:$T1007,MATCH(1,($A130='CAMAGUI DATA UNIFICADA'!$A$2:$A1007)*($AL$1='CAMAGUI DATA UNIFICADA'!$B$2:$B1007),0),MATCH(AP$2,'CAMAGUI DATA UNIFICADA'!$C$1:$T$1,0)),"")</f>
        <v>3582.6</v>
      </c>
      <c r="AQ130" s="2">
        <f t="array" ref="AQ130">IFERROR(INDEX('CAMAGUI DATA UNIFICADA'!$C$2:$T1007,MATCH(1,($A130='CAMAGUI DATA UNIFICADA'!$A$2:$A1007)*($AL$1='CAMAGUI DATA UNIFICADA'!$B$2:$B1007),0),MATCH(AQ$2,'CAMAGUI DATA UNIFICADA'!$C$1:$T$1,0)),"")</f>
        <v>19</v>
      </c>
      <c r="AR130" s="2">
        <f t="array" ref="AR130">IFERROR(INDEX('CAMAGUI DATA UNIFICADA'!$C$2:$T1007,MATCH(1,($A130='CAMAGUI DATA UNIFICADA'!$A$2:$A1007)*($AL$1='CAMAGUI DATA UNIFICADA'!$B$2:$B1007),0),MATCH(AR$2,'CAMAGUI DATA UNIFICADA'!$C$1:$T$1,0)),"")</f>
        <v>2.4</v>
      </c>
      <c r="AS130" s="33">
        <f t="array" ref="AS130">IFERROR(INDEX('CAMAGUI DATA UNIFICADA'!$C$2:$T1007,MATCH(1,($A130='CAMAGUI DATA UNIFICADA'!$A$2:$A1007)*($AL$1='CAMAGUI DATA UNIFICADA'!$B$2:$B1007),0),MATCH(AS$2,'CAMAGUI DATA UNIFICADA'!$C$1:$T$1,0)),"")</f>
        <v>3.408</v>
      </c>
      <c r="AT130" s="60">
        <f t="array" ref="AT130">IFERROR(INDEX('CAMAGUI DATA UNIFICADA'!$C$2:$T1007,MATCH(1,($A130='CAMAGUI DATA UNIFICADA'!$A$2:$A1007)*($AL$1='CAMAGUI DATA UNIFICADA'!$B$2:$B1007),0),MATCH(AT$2,'CAMAGUI DATA UNIFICADA'!$C$1:$T$1,0)),"")</f>
        <v>849394.6133</v>
      </c>
      <c r="AU130" s="33">
        <f t="array" ref="AU130">IFERROR(INDEX('CAMAGUI DATA UNIFICADA'!$C$2:$T1007,MATCH(1,($A130='CAMAGUI DATA UNIFICADA'!$A$2:$A1007)*($AL$1='CAMAGUI DATA UNIFICADA'!$B$2:$B1007),0),MATCH(AU$2,'CAMAGUI DATA UNIFICADA'!$C$1:$T$1,0)),"")</f>
        <v>1.845991561</v>
      </c>
      <c r="AV130" s="23">
        <f t="array" ref="AV130">IFERROR(INDEX('CAMAGUI DATA UNIFICADA'!$C$2:$T1007,MATCH(1,($A130='CAMAGUI DATA UNIFICADA'!$A$2:$A1007)*($AL$1='CAMAGUI DATA UNIFICADA'!$B$2:$B1007),0),MATCH(AV$2,'CAMAGUI DATA UNIFICADA'!$C$1:$T$1,0)),"")</f>
        <v>0.8493946133</v>
      </c>
      <c r="AW130" s="23">
        <f t="array" ref="AW130">IFERROR(INDEX('CAMAGUI DATA UNIFICADA'!$C$2:$T1007,MATCH(1,($A130='CAMAGUI DATA UNIFICADA'!$A$2:$A1007)*($AL$1='CAMAGUI DATA UNIFICADA'!$B$2:$B1007),0),MATCH(AW$2,'CAMAGUI DATA UNIFICADA'!$C$1:$T$1,0)),"")</f>
        <v>0.79</v>
      </c>
      <c r="AX130" s="60">
        <f t="array" ref="AX130">IFERROR(INDEX('CAMAGUI DATA UNIFICADA'!$C$2:$T1007,MATCH(1,($A130='CAMAGUI DATA UNIFICADA'!$A$2:$A1007)*($AL$1='CAMAGUI DATA UNIFICADA'!$B$2:$B1007),0),MATCH(AX$2,'CAMAGUI DATA UNIFICADA'!$C$1:$T$1,0)),"")</f>
        <v>112857.1429</v>
      </c>
      <c r="AY130" s="2">
        <f t="array" ref="AY130">IFERROR(INDEX('CAMAGUI DATA UNIFICADA'!$C$2:$T1007,MATCH(1,($A130='CAMAGUI DATA UNIFICADA'!$A$2:$A1007)*($AL$1='CAMAGUI DATA UNIFICADA'!$B$2:$B1007),0),MATCH(AY$2,'CAMAGUI DATA UNIFICADA'!$C$1:$T$1,0)),"")</f>
        <v>3.5</v>
      </c>
      <c r="AZ130" s="2">
        <f t="array" ref="AZ130">IFERROR(INDEX('CAMAGUI DATA UNIFICADA'!$C$2:$T1007,MATCH(1,($A130='CAMAGUI DATA UNIFICADA'!$A$2:$A1007)*($AL$1='CAMAGUI DATA UNIFICADA'!$B$2:$B1007),0),MATCH(AZ$2,'CAMAGUI DATA UNIFICADA'!$C$1:$T$1,0)),"")</f>
        <v>22.5</v>
      </c>
      <c r="BA130" s="33">
        <f t="array" ref="BA130">IFERROR(INDEX('CAMAGUI DATA UNIFICADA'!$C$2:$T1007,MATCH(1,($A130='CAMAGUI DATA UNIFICADA'!$A$2:$A1007)*($AL$1='CAMAGUI DATA UNIFICADA'!$B$2:$B1007),0),MATCH(BA$2,'CAMAGUI DATA UNIFICADA'!$C$1:$T$1,0)),"")</f>
        <v>3.21</v>
      </c>
      <c r="BB130" s="60">
        <f t="array" ref="BB130">IFERROR(INDEX('CAMAGUI DATA UNIFICADA'!$C$2:$T1007,MATCH(1,($A130='CAMAGUI DATA UNIFICADA'!$A$2:$A1007)*($AL$1='CAMAGUI DATA UNIFICADA'!$B$2:$B1007),0),MATCH(BB$2,'CAMAGUI DATA UNIFICADA'!$C$1:$T$1,0)),"")</f>
        <v>576.5944082</v>
      </c>
      <c r="BC130" s="140">
        <f t="array" ref="BC130">IFERROR(INDEX('CAMAGUI DATA UNIFICADA'!$C$2:$T1007,MATCH(1,($A130='CAMAGUI DATA UNIFICADA'!$A$2:$A1007)*($AL$1='CAMAGUI DATA UNIFICADA'!$B$2:$B1007),0),MATCH(BC$2,'CAMAGUI DATA UNIFICADA'!$C$1:$T$1,0)),"")</f>
        <v>6.648602038</v>
      </c>
      <c r="BD130" s="138" t="str">
        <f t="array" ref="BD130">IFERROR(INDEX('CAMAGUI DATA UNIFICADA'!$C$2:$T1007,MATCH(1,($A130='CAMAGUI DATA UNIFICADA'!$A$2:$A1007)*($BD$1='CAMAGUI DATA UNIFICADA'!$B$2:$B1007),0),MATCH(BD$2,'CAMAGUI DATA UNIFICADA'!$C$1:$T$1,0)),"")</f>
        <v>CA4070625</v>
      </c>
      <c r="BE130" s="2">
        <f t="array" ref="BE130">IFERROR(INDEX('CAMAGUI DATA UNIFICADA'!$C$2:$T1007,MATCH(1,($A130='CAMAGUI DATA UNIFICADA'!$A$2:$A1007)*($BD$1='CAMAGUI DATA UNIFICADA'!$B$2:$B1007),0),MATCH(BE$2,'CAMAGUI DATA UNIFICADA'!$C$1:$T$1,0)),"")</f>
        <v>262.5</v>
      </c>
      <c r="BF130" s="2">
        <f t="array" ref="BF130">IFERROR(INDEX('CAMAGUI DATA UNIFICADA'!$C$2:$T1007,MATCH(1,($A130='CAMAGUI DATA UNIFICADA'!$A$2:$A1007)*($BD$1='CAMAGUI DATA UNIFICADA'!$B$2:$B1007),0),MATCH(BF$2,'CAMAGUI DATA UNIFICADA'!$C$1:$T$1,0)),"")</f>
        <v>1637</v>
      </c>
      <c r="BG130" s="2" t="str">
        <f t="array" ref="BG130">IFERROR(INDEX('CAMAGUI DATA UNIFICADA'!$C$2:$T1007,MATCH(1,($A130='CAMAGUI DATA UNIFICADA'!$A$2:$A1007)*($BD$1='CAMAGUI DATA UNIFICADA'!$B$2:$B1007),0),MATCH(BG$2,'CAMAGUI DATA UNIFICADA'!$C$1:$T$1,0)),"")</f>
        <v>SKR MAST E AD</v>
      </c>
      <c r="BH130" s="139">
        <f t="array" ref="BH130">IFERROR(INDEX('CAMAGUI DATA UNIFICADA'!$C$2:$T1007,MATCH(1,($A130='CAMAGUI DATA UNIFICADA'!$A$2:$A1007)*($BD$1='CAMAGUI DATA UNIFICADA'!$B$2:$B1007),0),MATCH(BH$2,'CAMAGUI DATA UNIFICADA'!$C$1:$T$1,0)),"")</f>
        <v>1675.6332</v>
      </c>
      <c r="BI130" s="2">
        <f t="array" ref="BI130">IFERROR(INDEX('CAMAGUI DATA UNIFICADA'!$C$2:$T1007,MATCH(1,($A130='CAMAGUI DATA UNIFICADA'!$A$2:$A1007)*($BD$1='CAMAGUI DATA UNIFICADA'!$B$2:$B1007),0),MATCH(BI$2,'CAMAGUI DATA UNIFICADA'!$C$1:$T$1,0)),"")</f>
        <v>7.21</v>
      </c>
      <c r="BJ130" s="2">
        <f t="array" ref="BJ130">IFERROR(INDEX('CAMAGUI DATA UNIFICADA'!$C$2:$T1007,MATCH(1,($A130='CAMAGUI DATA UNIFICADA'!$A$2:$A1007)*($BD$1='CAMAGUI DATA UNIFICADA'!$B$2:$B1007),0),MATCH(BJ$2,'CAMAGUI DATA UNIFICADA'!$C$1:$T$1,0)),"")</f>
        <v>2.38</v>
      </c>
      <c r="BK130" s="33">
        <f t="array" ref="BK130">IFERROR(INDEX('CAMAGUI DATA UNIFICADA'!$C$2:$T1007,MATCH(1,($A130='CAMAGUI DATA UNIFICADA'!$A$2:$A1007)*($BD$1='CAMAGUI DATA UNIFICADA'!$B$2:$B1007),0),MATCH(BK$2,'CAMAGUI DATA UNIFICADA'!$C$1:$T$1,0)),"")</f>
        <v>6.21696</v>
      </c>
      <c r="BL130" s="60">
        <f t="array" ref="BL130">IFERROR(INDEX('CAMAGUI DATA UNIFICADA'!$C$2:$T1007,MATCH(1,($A130='CAMAGUI DATA UNIFICADA'!$A$2:$A1007)*($BD$1='CAMAGUI DATA UNIFICADA'!$B$2:$B1007),0),MATCH(BL$2,'CAMAGUI DATA UNIFICADA'!$C$1:$T$1,0)),"")</f>
        <v>585620.0939</v>
      </c>
      <c r="BM130" s="33">
        <f t="array" ref="BM130">IFERROR(INDEX('CAMAGUI DATA UNIFICADA'!$C$2:$T1007,MATCH(1,($A130='CAMAGUI DATA UNIFICADA'!$A$2:$A1007)*($BD$1='CAMAGUI DATA UNIFICADA'!$B$2:$B1007),0),MATCH(BM$2,'CAMAGUI DATA UNIFICADA'!$C$1:$T$1,0)),"")</f>
        <v>1.146358543</v>
      </c>
      <c r="BN130" s="23">
        <f t="array" ref="BN130">IFERROR(INDEX('CAMAGUI DATA UNIFICADA'!$C$2:$T1007,MATCH(1,($A130='CAMAGUI DATA UNIFICADA'!$A$2:$A1007)*($BD$1='CAMAGUI DATA UNIFICADA'!$B$2:$B1007),0),MATCH(BN$2,'CAMAGUI DATA UNIFICADA'!$C$1:$T$1,0)),"")</f>
        <v>0.7808267919</v>
      </c>
      <c r="BO130" s="23">
        <f t="array" ref="BO130">IFERROR(INDEX('CAMAGUI DATA UNIFICADA'!$C$2:$T1007,MATCH(1,($A130='CAMAGUI DATA UNIFICADA'!$A$2:$A1007)*($BD$1='CAMAGUI DATA UNIFICADA'!$B$2:$B1007),0),MATCH(BO$2,'CAMAGUI DATA UNIFICADA'!$C$1:$T$1,0)),"")</f>
        <v>0.8</v>
      </c>
      <c r="BP130" s="60">
        <f t="array" ref="BP130">IFERROR(INDEX('CAMAGUI DATA UNIFICADA'!$C$2:$T1007,MATCH(1,($A130='CAMAGUI DATA UNIFICADA'!$A$2:$A1007)*($BD$1='CAMAGUI DATA UNIFICADA'!$B$2:$B1007),0),MATCH(BP$2,'CAMAGUI DATA UNIFICADA'!$C$1:$T$1,0)),"")</f>
        <v>125000</v>
      </c>
      <c r="BQ130" s="2">
        <f t="array" ref="BQ130">IFERROR(INDEX('CAMAGUI DATA UNIFICADA'!$C$2:$T1007,MATCH(1,($A130='CAMAGUI DATA UNIFICADA'!$A$2:$A1007)*($BD$1='CAMAGUI DATA UNIFICADA'!$B$2:$B1007),0),MATCH(BQ$2,'CAMAGUI DATA UNIFICADA'!$C$1:$T$1,0)),"")</f>
        <v>3.5</v>
      </c>
      <c r="BR130" s="2">
        <f t="array" ref="BR130">IFERROR(INDEX('CAMAGUI DATA UNIFICADA'!$C$2:$T1007,MATCH(1,($A130='CAMAGUI DATA UNIFICADA'!$A$2:$A1007)*($BD$1='CAMAGUI DATA UNIFICADA'!$B$2:$B1007),0),MATCH(BR$2,'CAMAGUI DATA UNIFICADA'!$C$1:$T$1,0)),"")</f>
        <v>10.71</v>
      </c>
      <c r="BS130" s="33">
        <f t="array" ref="BS130">IFERROR(INDEX('CAMAGUI DATA UNIFICADA'!$C$2:$T1007,MATCH(1,($A130='CAMAGUI DATA UNIFICADA'!$A$2:$A1007)*($BD$1='CAMAGUI DATA UNIFICADA'!$B$2:$B1007),0),MATCH(BS$2,'CAMAGUI DATA UNIFICADA'!$C$1:$T$1,0)),"")</f>
        <v>4.68264</v>
      </c>
      <c r="BT130" s="60">
        <f t="array" ref="BT130">IFERROR(INDEX('CAMAGUI DATA UNIFICADA'!$C$2:$T1007,MATCH(1,($A130='CAMAGUI DATA UNIFICADA'!$A$2:$A1007)*($BD$1='CAMAGUI DATA UNIFICADA'!$B$2:$B1007),0),MATCH(BT$2,'CAMAGUI DATA UNIFICADA'!$C$1:$T$1,0)),"")</f>
        <v>343.3953039</v>
      </c>
      <c r="BU130" s="140">
        <f t="array" ref="BU130">IFERROR(INDEX('CAMAGUI DATA UNIFICADA'!$C$2:$T1007,MATCH(1,($A130='CAMAGUI DATA UNIFICADA'!$A$2:$A1007)*($BD$1='CAMAGUI DATA UNIFICADA'!$B$2:$B1007),0),MATCH(BU$2,'CAMAGUI DATA UNIFICADA'!$C$1:$T$1,0)),"")</f>
        <v>20.22382596</v>
      </c>
      <c r="BV130" s="138" t="str">
        <f t="array" ref="BV130">IFERROR(INDEX('CAMAGUI DATA UNIFICADA'!$C$2:$T1007,MATCH(1,($A130='CAMAGUI DATA UNIFICADA'!$A$2:$A1007)*($BV$1='CAMAGUI DATA UNIFICADA'!$B$2:$B1007),0),MATCH(BV$2,'CAMAGUI DATA UNIFICADA'!$C$1:$T$1,0)),"")</f>
        <v>CA5070625</v>
      </c>
      <c r="BW130" s="2">
        <f t="array" ref="BW130">IFERROR(INDEX('CAMAGUI DATA UNIFICADA'!$C$2:$T1007,MATCH(1,($A130='CAMAGUI DATA UNIFICADA'!$A$2:$A1007)*($BV$1='CAMAGUI DATA UNIFICADA'!$B$2:$B1007),0),MATCH(BW$2,'CAMAGUI DATA UNIFICADA'!$C$1:$T$1,0)),"")</f>
        <v>250</v>
      </c>
      <c r="BX130" s="2">
        <f t="array" ref="BX130">IFERROR(INDEX('CAMAGUI DATA UNIFICADA'!$C$2:$T1007,MATCH(1,($A130='CAMAGUI DATA UNIFICADA'!$A$2:$A1007)*($BV$1='CAMAGUI DATA UNIFICADA'!$B$2:$B1007),0),MATCH(BX$2,'CAMAGUI DATA UNIFICADA'!$C$1:$T$1,0)),"")</f>
        <v>1512</v>
      </c>
      <c r="BY130" s="2" t="str">
        <f t="array" ref="BY130">IFERROR(INDEX('CAMAGUI DATA UNIFICADA'!$C$2:$T1007,MATCH(1,($A130='CAMAGUI DATA UNIFICADA'!$A$2:$A1007)*($BV$1='CAMAGUI DATA UNIFICADA'!$B$2:$B1007),0),MATCH(BY$2,'CAMAGUI DATA UNIFICADA'!$C$1:$T$1,0)),"")</f>
        <v>SKR MAST E AD</v>
      </c>
      <c r="BZ130" s="139">
        <f t="array" ref="BZ130">IFERROR(INDEX('CAMAGUI DATA UNIFICADA'!$C$2:$T1007,MATCH(1,($A130='CAMAGUI DATA UNIFICADA'!$A$2:$A1007)*($BV$1='CAMAGUI DATA UNIFICADA'!$B$2:$B1007),0),MATCH(BZ$2,'CAMAGUI DATA UNIFICADA'!$C$1:$T$1,0)),"")</f>
        <v>1547.6832</v>
      </c>
      <c r="CA130" s="2">
        <f t="array" ref="CA130">IFERROR(INDEX('CAMAGUI DATA UNIFICADA'!$C$2:$T1007,MATCH(1,($A130='CAMAGUI DATA UNIFICADA'!$A$2:$A1007)*($BV$1='CAMAGUI DATA UNIFICADA'!$B$2:$B1007),0),MATCH(CA$2,'CAMAGUI DATA UNIFICADA'!$C$1:$T$1,0)),"")</f>
        <v>8</v>
      </c>
      <c r="CB130" s="2">
        <f t="array" ref="CB130">IFERROR(INDEX('CAMAGUI DATA UNIFICADA'!$C$2:$T1007,MATCH(1,($A130='CAMAGUI DATA UNIFICADA'!$A$2:$A1007)*($BV$1='CAMAGUI DATA UNIFICADA'!$B$2:$B1007),0),MATCH(CB$2,'CAMAGUI DATA UNIFICADA'!$C$1:$T$1,0)),"")</f>
        <v>3.4</v>
      </c>
      <c r="CC130" s="33">
        <f t="array" ref="CC130">IFERROR(INDEX('CAMAGUI DATA UNIFICADA'!$C$2:$T1007,MATCH(1,($A130='CAMAGUI DATA UNIFICADA'!$A$2:$A1007)*($BV$1='CAMAGUI DATA UNIFICADA'!$B$2:$B1007),0),MATCH(CC$2,'CAMAGUI DATA UNIFICADA'!$C$1:$T$1,0)),"")</f>
        <v>5.604</v>
      </c>
      <c r="CD130" s="60">
        <f t="array" ref="CD130">IFERROR(INDEX('CAMAGUI DATA UNIFICADA'!$C$2:$T1007,MATCH(1,($A130='CAMAGUI DATA UNIFICADA'!$A$2:$A1007)*($BV$1='CAMAGUI DATA UNIFICADA'!$B$2:$B1007),0),MATCH(CD$2,'CAMAGUI DATA UNIFICADA'!$C$1:$T$1,0)),"")</f>
        <v>557637.4019</v>
      </c>
      <c r="CE130" s="33">
        <f t="array" ref="CE130">IFERROR(INDEX('CAMAGUI DATA UNIFICADA'!$C$2:$T1007,MATCH(1,($A130='CAMAGUI DATA UNIFICADA'!$A$2:$A1007)*($BV$1='CAMAGUI DATA UNIFICADA'!$B$2:$B1007),0),MATCH(CE$2,'CAMAGUI DATA UNIFICADA'!$C$1:$T$1,0)),"")</f>
        <v>0.8235294118</v>
      </c>
      <c r="CF130" s="23">
        <f t="array" ref="CF130">IFERROR(INDEX('CAMAGUI DATA UNIFICADA'!$C$2:$T1007,MATCH(1,($A130='CAMAGUI DATA UNIFICADA'!$A$2:$A1007)*($BV$1='CAMAGUI DATA UNIFICADA'!$B$2:$B1007),0),MATCH(CF$2,'CAMAGUI DATA UNIFICADA'!$C$1:$T$1,0)),"")</f>
        <v>0.8261294842</v>
      </c>
      <c r="CG130" s="23">
        <f t="array" ref="CG130">IFERROR(INDEX('CAMAGUI DATA UNIFICADA'!$C$2:$T1007,MATCH(1,($A130='CAMAGUI DATA UNIFICADA'!$A$2:$A1007)*($BV$1='CAMAGUI DATA UNIFICADA'!$B$2:$B1007),0),MATCH(CG$2,'CAMAGUI DATA UNIFICADA'!$C$1:$T$1,0)),"")</f>
        <v>0.8</v>
      </c>
      <c r="CH130" s="60">
        <f t="array" ref="CH130">IFERROR(INDEX('CAMAGUI DATA UNIFICADA'!$C$2:$T1007,MATCH(1,($A130='CAMAGUI DATA UNIFICADA'!$A$2:$A1007)*($BV$1='CAMAGUI DATA UNIFICADA'!$B$2:$B1007),0),MATCH(CH$2,'CAMAGUI DATA UNIFICADA'!$C$1:$T$1,0)),"")</f>
        <v>128571.4286</v>
      </c>
      <c r="CI130" s="2">
        <f t="array" ref="CI130">IFERROR(INDEX('CAMAGUI DATA UNIFICADA'!$C$2:$T1007,MATCH(1,($A130='CAMAGUI DATA UNIFICADA'!$A$2:$A1007)*($BV$1='CAMAGUI DATA UNIFICADA'!$B$2:$B1007),0),MATCH(CI$2,'CAMAGUI DATA UNIFICADA'!$C$1:$T$1,0)),"")</f>
        <v>3</v>
      </c>
      <c r="CJ130" s="2">
        <f t="array" ref="CJ130">IFERROR(INDEX('CAMAGUI DATA UNIFICADA'!$C$2:$T1007,MATCH(1,($A130='CAMAGUI DATA UNIFICADA'!$A$2:$A1007)*($BV$1='CAMAGUI DATA UNIFICADA'!$B$2:$B1007),0),MATCH(CJ$2,'CAMAGUI DATA UNIFICADA'!$C$1:$T$1,0)),"")</f>
        <v>11</v>
      </c>
      <c r="CK130" s="33">
        <f t="array" ref="CK130">IFERROR(INDEX('CAMAGUI DATA UNIFICADA'!$C$2:$T1007,MATCH(1,($A130='CAMAGUI DATA UNIFICADA'!$A$2:$A1007)*($BV$1='CAMAGUI DATA UNIFICADA'!$B$2:$B1007),0),MATCH(CK$2,'CAMAGUI DATA UNIFICADA'!$C$1:$T$1,0)),"")</f>
        <v>4.608</v>
      </c>
      <c r="CL130" s="60">
        <f t="array" ref="CL130">IFERROR(INDEX('CAMAGUI DATA UNIFICADA'!$C$2:$T1007,MATCH(1,($A130='CAMAGUI DATA UNIFICADA'!$A$2:$A1007)*($BV$1='CAMAGUI DATA UNIFICADA'!$B$2:$B1007),0),MATCH(CL$2,'CAMAGUI DATA UNIFICADA'!$C$1:$T$1,0)),"")</f>
        <v>297.3995597</v>
      </c>
      <c r="CM130" s="140">
        <f t="array" ref="CM130">IFERROR(INDEX('CAMAGUI DATA UNIFICADA'!$C$2:$T1007,MATCH(1,($A130='CAMAGUI DATA UNIFICADA'!$A$2:$A1007)*($BV$1='CAMAGUI DATA UNIFICADA'!$B$2:$B1007),0),MATCH(CM$2,'CAMAGUI DATA UNIFICADA'!$C$1:$T$1,0)),"")</f>
        <v>11.84988994</v>
      </c>
      <c r="CN130" s="138" t="str">
        <f t="array" ref="CN130">IFERROR(INDEX('CAMAGUI DATA UNIFICADA'!$C$2:$T1007,MATCH(1,($A130='CAMAGUI DATA UNIFICADA'!$A$2:$A1007)*($CN$1='CAMAGUI DATA UNIFICADA'!$B$2:$B1007),0),MATCH(CN$2,'CAMAGUI DATA UNIFICADA'!$C$1:$T$1,0)),"")</f>
        <v>CA6070625</v>
      </c>
      <c r="CO130" s="2">
        <f t="array" ref="CO130">IFERROR(INDEX('CAMAGUI DATA UNIFICADA'!$C$2:$T1007,MATCH(1,($A130='CAMAGUI DATA UNIFICADA'!$A$2:$A1007)*($CN$1='CAMAGUI DATA UNIFICADA'!$B$2:$B1007),0),MATCH(CO$2,'CAMAGUI DATA UNIFICADA'!$C$1:$T$1,0)),"")</f>
        <v>325</v>
      </c>
      <c r="CP130" s="2">
        <f t="array" ref="CP130">IFERROR(INDEX('CAMAGUI DATA UNIFICADA'!$C$2:$T1007,MATCH(1,($A130='CAMAGUI DATA UNIFICADA'!$A$2:$A1007)*($CN$1='CAMAGUI DATA UNIFICADA'!$B$2:$B1007),0),MATCH(CP$2,'CAMAGUI DATA UNIFICADA'!$C$1:$T$1,0)),"")</f>
        <v>2025</v>
      </c>
      <c r="CQ130" s="2" t="str">
        <f t="array" ref="CQ130">IFERROR(INDEX('CAMAGUI DATA UNIFICADA'!$C$2:$T1007,MATCH(1,($A130='CAMAGUI DATA UNIFICADA'!$A$2:$A1007)*($CN$1='CAMAGUI DATA UNIFICADA'!$B$2:$B1007),0),MATCH(CQ$2,'CAMAGUI DATA UNIFICADA'!$C$1:$T$1,0)),"")</f>
        <v>SKR MAST E AD</v>
      </c>
      <c r="CR130" s="139">
        <f t="array" ref="CR130">IFERROR(INDEX('CAMAGUI DATA UNIFICADA'!$C$2:$T1007,MATCH(1,($A130='CAMAGUI DATA UNIFICADA'!$A$2:$A1007)*($CN$1='CAMAGUI DATA UNIFICADA'!$B$2:$B1007),0),MATCH(CR$2,'CAMAGUI DATA UNIFICADA'!$C$1:$T$1,0)),"")</f>
        <v>2072.79</v>
      </c>
      <c r="CS130" s="2">
        <f t="array" ref="CS130">IFERROR(INDEX('CAMAGUI DATA UNIFICADA'!$C$2:$T1007,MATCH(1,($A130='CAMAGUI DATA UNIFICADA'!$A$2:$A1007)*($CN$1='CAMAGUI DATA UNIFICADA'!$B$2:$B1007),0),MATCH(CS$2,'CAMAGUI DATA UNIFICADA'!$C$1:$T$1,0)),"")</f>
        <v>7.56</v>
      </c>
      <c r="CT130" s="2">
        <f t="array" ref="CT130">IFERROR(INDEX('CAMAGUI DATA UNIFICADA'!$C$2:$T1007,MATCH(1,($A130='CAMAGUI DATA UNIFICADA'!$A$2:$A1007)*($CN$1='CAMAGUI DATA UNIFICADA'!$B$2:$B1007),0),MATCH(CT$2,'CAMAGUI DATA UNIFICADA'!$C$1:$T$1,0)),"")</f>
        <v>3.42</v>
      </c>
      <c r="CU130" s="33">
        <f t="array" ref="CU130">IFERROR(INDEX('CAMAGUI DATA UNIFICADA'!$C$2:$T1007,MATCH(1,($A130='CAMAGUI DATA UNIFICADA'!$A$2:$A1007)*($CN$1='CAMAGUI DATA UNIFICADA'!$B$2:$B1007),0),MATCH(CU$2,'CAMAGUI DATA UNIFICADA'!$C$1:$T$1,0)),"")</f>
        <v>5.99856</v>
      </c>
      <c r="CV130" s="60">
        <f t="array" ref="CV130">IFERROR(INDEX('CAMAGUI DATA UNIFICADA'!$C$2:$T1007,MATCH(1,($A130='CAMAGUI DATA UNIFICADA'!$A$2:$A1007)*($CN$1='CAMAGUI DATA UNIFICADA'!$B$2:$B1007),0),MATCH(CV$2,'CAMAGUI DATA UNIFICADA'!$C$1:$T$1,0)),"")</f>
        <v>716662.2988</v>
      </c>
      <c r="CW130" s="33">
        <f t="array" ref="CW130">IFERROR(INDEX('CAMAGUI DATA UNIFICADA'!$C$2:$T1007,MATCH(1,($A130='CAMAGUI DATA UNIFICADA'!$A$2:$A1007)*($CN$1='CAMAGUI DATA UNIFICADA'!$B$2:$B1007),0),MATCH(CW$2,'CAMAGUI DATA UNIFICADA'!$C$1:$T$1,0)),"")</f>
        <v>0.7518796992</v>
      </c>
      <c r="CX130" s="23">
        <f t="array" ref="CX130">IFERROR(INDEX('CAMAGUI DATA UNIFICADA'!$C$2:$T1007,MATCH(1,($A130='CAMAGUI DATA UNIFICADA'!$A$2:$A1007)*($CN$1='CAMAGUI DATA UNIFICADA'!$B$2:$B1007),0),MATCH(CX$2,'CAMAGUI DATA UNIFICADA'!$C$1:$T$1,0)),"")</f>
        <v>0.6825355226</v>
      </c>
      <c r="CY130" s="23">
        <f t="array" ref="CY130">IFERROR(INDEX('CAMAGUI DATA UNIFICADA'!$C$2:$T1007,MATCH(1,($A130='CAMAGUI DATA UNIFICADA'!$A$2:$A1007)*($CN$1='CAMAGUI DATA UNIFICADA'!$B$2:$B1007),0),MATCH(CY$2,'CAMAGUI DATA UNIFICADA'!$C$1:$T$1,0)),"")</f>
        <v>0.75</v>
      </c>
      <c r="CZ130" s="60">
        <f t="array" ref="CZ130">IFERROR(INDEX('CAMAGUI DATA UNIFICADA'!$C$2:$T1007,MATCH(1,($A130='CAMAGUI DATA UNIFICADA'!$A$2:$A1007)*($CN$1='CAMAGUI DATA UNIFICADA'!$B$2:$B1007),0),MATCH(CZ$2,'CAMAGUI DATA UNIFICADA'!$C$1:$T$1,0)),"")</f>
        <v>90000</v>
      </c>
      <c r="DA130" s="2">
        <f t="array" ref="DA130">IFERROR(INDEX('CAMAGUI DATA UNIFICADA'!$C$2:$T1007,MATCH(1,($A130='CAMAGUI DATA UNIFICADA'!$A$2:$A1007)*($CN$1='CAMAGUI DATA UNIFICADA'!$B$2:$B1007),0),MATCH(DA$2,'CAMAGUI DATA UNIFICADA'!$C$1:$T$1,0)),"")</f>
        <v>3</v>
      </c>
      <c r="DB130" s="2">
        <f t="array" ref="DB130">IFERROR(INDEX('CAMAGUI DATA UNIFICADA'!$C$2:$T1007,MATCH(1,($A130='CAMAGUI DATA UNIFICADA'!$A$2:$A1007)*($CN$1='CAMAGUI DATA UNIFICADA'!$B$2:$B1007),0),MATCH(DB$2,'CAMAGUI DATA UNIFICADA'!$C$1:$T$1,0)),"")</f>
        <v>10.56</v>
      </c>
      <c r="DC130" s="33">
        <f t="array" ref="DC130">IFERROR(INDEX('CAMAGUI DATA UNIFICADA'!$C$2:$T1007,MATCH(1,($A130='CAMAGUI DATA UNIFICADA'!$A$2:$A1007)*($CN$1='CAMAGUI DATA UNIFICADA'!$B$2:$B1007),0),MATCH(DC$2,'CAMAGUI DATA UNIFICADA'!$C$1:$T$1,0)),"")</f>
        <v>4.71504</v>
      </c>
      <c r="DD130" s="60">
        <f t="array" ref="DD130">IFERROR(INDEX('CAMAGUI DATA UNIFICADA'!$C$2:$T1007,MATCH(1,($A130='CAMAGUI DATA UNIFICADA'!$A$2:$A1007)*($CN$1='CAMAGUI DATA UNIFICADA'!$B$2:$B1007),0),MATCH(DD$2,'CAMAGUI DATA UNIFICADA'!$C$1:$T$1,0)),"")</f>
        <v>436.2330033</v>
      </c>
      <c r="DE130" s="140">
        <f t="array" ref="DE130">IFERROR(INDEX('CAMAGUI DATA UNIFICADA'!$C$2:$T1007,MATCH(1,($A130='CAMAGUI DATA UNIFICADA'!$A$2:$A1007)*($CN$1='CAMAGUI DATA UNIFICADA'!$B$2:$B1007),0),MATCH(DE$2,'CAMAGUI DATA UNIFICADA'!$C$1:$T$1,0)),"")</f>
        <v>27.80825083</v>
      </c>
      <c r="DF130" s="138" t="str">
        <f t="array" ref="DF130">IFERROR(INDEX('CAMAGUI DATA UNIFICADA'!$C$2:$T1007,MATCH(1,($A130='CAMAGUI DATA UNIFICADA'!$A$2:$A1007)*($DF$1='CAMAGUI DATA UNIFICADA'!$B$2:$B1007),0),MATCH(DF$2,'CAMAGUI DATA UNIFICADA'!$C$1:$T$1,0)),"")</f>
        <v/>
      </c>
      <c r="DG130" s="2" t="str">
        <f t="array" ref="DG130">IFERROR(INDEX('CAMAGUI DATA UNIFICADA'!$C$2:$T1007,MATCH(1,($A130='CAMAGUI DATA UNIFICADA'!$A$2:$A1007)*($DF$1='CAMAGUI DATA UNIFICADA'!$B$2:$B1007),0),MATCH(DG$2,'CAMAGUI DATA UNIFICADA'!$C$1:$T$1,0)),"")</f>
        <v/>
      </c>
      <c r="DH130" s="2" t="str">
        <f t="array" ref="DH130">IFERROR(INDEX('CAMAGUI DATA UNIFICADA'!$C$2:$T1007,MATCH(1,($A130='CAMAGUI DATA UNIFICADA'!$A$2:$A1007)*($DF$1='CAMAGUI DATA UNIFICADA'!$B$2:$B1007),0),MATCH(DH$2,'CAMAGUI DATA UNIFICADA'!$C$1:$T$1,0)),"")</f>
        <v/>
      </c>
      <c r="DI130" s="2" t="str">
        <f t="array" ref="DI130">IFERROR(INDEX('CAMAGUI DATA UNIFICADA'!$C$2:$T1007,MATCH(1,($A130='CAMAGUI DATA UNIFICADA'!$A$2:$A1007)*($DF$1='CAMAGUI DATA UNIFICADA'!$B$2:$B1007),0),MATCH(DI$2,'CAMAGUI DATA UNIFICADA'!$C$1:$T$1,0)),"")</f>
        <v/>
      </c>
      <c r="DJ130" s="139" t="str">
        <f t="array" ref="DJ130">IFERROR(INDEX('CAMAGUI DATA UNIFICADA'!$C$2:$T1007,MATCH(1,($A130='CAMAGUI DATA UNIFICADA'!$A$2:$A1007)*($DF$1='CAMAGUI DATA UNIFICADA'!$B$2:$B1007),0),MATCH(DJ$2,'CAMAGUI DATA UNIFICADA'!$C$1:$T$1,0)),"")</f>
        <v/>
      </c>
      <c r="DK130" s="2" t="str">
        <f t="array" ref="DK130">IFERROR(INDEX('CAMAGUI DATA UNIFICADA'!$C$2:$T1007,MATCH(1,($A130='CAMAGUI DATA UNIFICADA'!$A$2:$A1007)*($DF$1='CAMAGUI DATA UNIFICADA'!$B$2:$B1007),0),MATCH(DK$2,'CAMAGUI DATA UNIFICADA'!$C$1:$T$1,0)),"")</f>
        <v/>
      </c>
      <c r="DL130" s="2" t="str">
        <f t="array" ref="DL130">IFERROR(INDEX('CAMAGUI DATA UNIFICADA'!$C$2:$T1007,MATCH(1,($A130='CAMAGUI DATA UNIFICADA'!$A$2:$A1007)*($DF$1='CAMAGUI DATA UNIFICADA'!$B$2:$B1007),0),MATCH(DL$2,'CAMAGUI DATA UNIFICADA'!$C$1:$T$1,0)),"")</f>
        <v/>
      </c>
      <c r="DM130" s="33" t="str">
        <f t="array" ref="DM130">IFERROR(INDEX('CAMAGUI DATA UNIFICADA'!$C$2:$T1007,MATCH(1,($A130='CAMAGUI DATA UNIFICADA'!$A$2:$A1007)*($DF$1='CAMAGUI DATA UNIFICADA'!$B$2:$B1007),0),MATCH(DM$2,'CAMAGUI DATA UNIFICADA'!$C$1:$T$1,0)),"")</f>
        <v/>
      </c>
      <c r="DN130" s="60" t="str">
        <f t="array" ref="DN130">IFERROR(INDEX('CAMAGUI DATA UNIFICADA'!$C$2:$T1007,MATCH(1,($A130='CAMAGUI DATA UNIFICADA'!$A$2:$A1007)*($DF$1='CAMAGUI DATA UNIFICADA'!$B$2:$B1007),0),MATCH(DN$2,'CAMAGUI DATA UNIFICADA'!$C$1:$T$1,0)),"")</f>
        <v/>
      </c>
      <c r="DO130" s="33" t="str">
        <f t="array" ref="DO130">IFERROR(INDEX('CAMAGUI DATA UNIFICADA'!$C$2:$T1007,MATCH(1,($A130='CAMAGUI DATA UNIFICADA'!$A$2:$A1007)*($DF$1='CAMAGUI DATA UNIFICADA'!$B$2:$B1007),0),MATCH(DO$2,'CAMAGUI DATA UNIFICADA'!$C$1:$T$1,0)),"")</f>
        <v/>
      </c>
      <c r="DP130" s="23" t="str">
        <f t="array" ref="DP130">IFERROR(INDEX('CAMAGUI DATA UNIFICADA'!$C$2:$T1007,MATCH(1,($A130='CAMAGUI DATA UNIFICADA'!$A$2:$A1007)*($DF$1='CAMAGUI DATA UNIFICADA'!$B$2:$B1007),0),MATCH(DP$2,'CAMAGUI DATA UNIFICADA'!$C$1:$T$1,0)),"")</f>
        <v/>
      </c>
      <c r="DQ130" s="23" t="str">
        <f t="array" ref="DQ130">IFERROR(INDEX('CAMAGUI DATA UNIFICADA'!$C$2:$T1007,MATCH(1,($A130='CAMAGUI DATA UNIFICADA'!$A$2:$A1007)*($DF$1='CAMAGUI DATA UNIFICADA'!$B$2:$B1007),0),MATCH(DQ$2,'CAMAGUI DATA UNIFICADA'!$C$1:$T$1,0)),"")</f>
        <v/>
      </c>
      <c r="DR130" s="2" t="str">
        <f t="array" ref="DR130">IFERROR(INDEX('CAMAGUI DATA UNIFICADA'!$C$2:$T1007,MATCH(1,($A130='CAMAGUI DATA UNIFICADA'!$A$2:$A1007)*($DF$1='CAMAGUI DATA UNIFICADA'!$B$2:$B1007),0),MATCH(DR$2,'CAMAGUI DATA UNIFICADA'!$C$1:$T$1,0)),"")</f>
        <v/>
      </c>
      <c r="DS130" s="2" t="str">
        <f t="array" ref="DS130">IFERROR(INDEX('CAMAGUI DATA UNIFICADA'!$C$2:$T1007,MATCH(1,($A130='CAMAGUI DATA UNIFICADA'!$A$2:$A1007)*($DF$1='CAMAGUI DATA UNIFICADA'!$B$2:$B1007),0),MATCH(DS$2,'CAMAGUI DATA UNIFICADA'!$C$1:$T$1,0)),"")</f>
        <v/>
      </c>
      <c r="DT130" s="2" t="str">
        <f t="array" ref="DT130">IFERROR(INDEX('CAMAGUI DATA UNIFICADA'!$C$2:$T1007,MATCH(1,($A130='CAMAGUI DATA UNIFICADA'!$A$2:$A1007)*($DF$1='CAMAGUI DATA UNIFICADA'!$B$2:$B1007),0),MATCH(DT$2,'CAMAGUI DATA UNIFICADA'!$C$1:$T$1,0)),"")</f>
        <v/>
      </c>
      <c r="DU130" s="33" t="str">
        <f t="array" ref="DU130">IFERROR(INDEX('CAMAGUI DATA UNIFICADA'!$C$2:$T1007,MATCH(1,($A130='CAMAGUI DATA UNIFICADA'!$A$2:$A1007)*($DF$1='CAMAGUI DATA UNIFICADA'!$B$2:$B1007),0),MATCH(DU$2,'CAMAGUI DATA UNIFICADA'!$C$1:$T$1,0)),"")</f>
        <v/>
      </c>
      <c r="DV130" s="60" t="str">
        <f t="array" ref="DV130">IFERROR(INDEX('CAMAGUI DATA UNIFICADA'!$C$2:$T1007,MATCH(1,($A130='CAMAGUI DATA UNIFICADA'!$A$2:$A1007)*($DF$1='CAMAGUI DATA UNIFICADA'!$B$2:$B1007),0),MATCH(DV$2,'CAMAGUI DATA UNIFICADA'!$C$1:$T$1,0)),"")</f>
        <v/>
      </c>
      <c r="DW130" s="140" t="str">
        <f t="array" ref="DW130">IFERROR(INDEX('CAMAGUI DATA UNIFICADA'!$C$2:$T1007,MATCH(1,($A130='CAMAGUI DATA UNIFICADA'!$A$2:$A1007)*($DF$1='CAMAGUI DATA UNIFICADA'!$B$2:$B1007),0),MATCH(DW$2,'CAMAGUI DATA UNIFICADA'!$C$1:$T$1,0)),"")</f>
        <v/>
      </c>
      <c r="DX130" s="144" t="str">
        <f t="array" ref="DX130">IFERROR(INDEX('CAMAGUI DATA UNIFICADA'!$C$2:$T1007,MATCH(1,($A130='CAMAGUI DATA UNIFICADA'!$A$2:$A1007)*($DX$1='CAMAGUI DATA UNIFICADA'!$B$2:$B1007),0),MATCH(DX$2,'CAMAGUI DATA UNIFICADA'!$C$1:$T$1,0)),"")</f>
        <v/>
      </c>
      <c r="DY130" s="60" t="str">
        <f t="array" ref="DY130">IFERROR(INDEX('CAMAGUI DATA UNIFICADA'!$C$2:$T1007,MATCH(1,($A130='CAMAGUI DATA UNIFICADA'!$A$2:$A1007)*($DX$1='CAMAGUI DATA UNIFICADA'!$B$2:$B1007),0),MATCH(DY$2,'CAMAGUI DATA UNIFICADA'!$C$1:$T$1,0)),"")</f>
        <v/>
      </c>
      <c r="DZ130" s="60" t="str">
        <f t="array" ref="DZ130">IFERROR(INDEX('CAMAGUI DATA UNIFICADA'!$C$2:$T1007,MATCH(1,($A130='CAMAGUI DATA UNIFICADA'!$A$2:$A1007)*($DX$1='CAMAGUI DATA UNIFICADA'!$B$2:$B1007),0),MATCH(DZ$2,'CAMAGUI DATA UNIFICADA'!$C$1:$T$1,0)),"")</f>
        <v/>
      </c>
      <c r="EA130" s="60" t="str">
        <f t="array" ref="EA130">IFERROR(INDEX('CAMAGUI DATA UNIFICADA'!$C$2:$T1007,MATCH(1,($A130='CAMAGUI DATA UNIFICADA'!$A$2:$A1007)*($DX$1='CAMAGUI DATA UNIFICADA'!$B$2:$B1007),0),MATCH(EA$2,'CAMAGUI DATA UNIFICADA'!$C$1:$T$1,0)),"")</f>
        <v/>
      </c>
      <c r="EB130" s="60" t="str">
        <f t="array" ref="EB130">IFERROR(INDEX('CAMAGUI DATA UNIFICADA'!$C$2:$T1007,MATCH(1,($A130='CAMAGUI DATA UNIFICADA'!$A$2:$A1007)*($DX$1='CAMAGUI DATA UNIFICADA'!$B$2:$B1007),0),MATCH(EB$2,'CAMAGUI DATA UNIFICADA'!$C$1:$T$1,0)),"")</f>
        <v/>
      </c>
      <c r="EC130" s="60" t="str">
        <f t="array" ref="EC130">IFERROR(INDEX('CAMAGUI DATA UNIFICADA'!$C$2:$T1007,MATCH(1,($A130='CAMAGUI DATA UNIFICADA'!$A$2:$A1007)*($DX$1='CAMAGUI DATA UNIFICADA'!$B$2:$B1007),0),MATCH(EC$2,'CAMAGUI DATA UNIFICADA'!$C$1:$T$1,0)),"")</f>
        <v/>
      </c>
      <c r="ED130" s="60" t="str">
        <f t="array" ref="ED130">IFERROR(INDEX('CAMAGUI DATA UNIFICADA'!$C$2:$T1007,MATCH(1,($A130='CAMAGUI DATA UNIFICADA'!$A$2:$A1007)*($DX$1='CAMAGUI DATA UNIFICADA'!$B$2:$B1007),0),MATCH(ED$2,'CAMAGUI DATA UNIFICADA'!$C$1:$T$1,0)),"")</f>
        <v/>
      </c>
      <c r="EE130" s="60" t="str">
        <f t="array" ref="EE130">IFERROR(INDEX('CAMAGUI DATA UNIFICADA'!$C$2:$T1007,MATCH(1,($A130='CAMAGUI DATA UNIFICADA'!$A$2:$A1007)*($DX$1='CAMAGUI DATA UNIFICADA'!$B$2:$B1007),0),MATCH(EE$2,'CAMAGUI DATA UNIFICADA'!$C$1:$T$1,0)),"")</f>
        <v/>
      </c>
      <c r="EF130" s="60" t="str">
        <f t="array" ref="EF130">IFERROR(INDEX('CAMAGUI DATA UNIFICADA'!$C$2:$T1007,MATCH(1,($A130='CAMAGUI DATA UNIFICADA'!$A$2:$A1007)*($DX$1='CAMAGUI DATA UNIFICADA'!$B$2:$B1007),0),MATCH(EF$2,'CAMAGUI DATA UNIFICADA'!$C$1:$T$1,0)),"")</f>
        <v/>
      </c>
      <c r="EG130" s="60" t="str">
        <f t="array" ref="EG130">IFERROR(INDEX('CAMAGUI DATA UNIFICADA'!$C$2:$T1007,MATCH(1,($A130='CAMAGUI DATA UNIFICADA'!$A$2:$A1007)*($DX$1='CAMAGUI DATA UNIFICADA'!$B$2:$B1007),0),MATCH(EG$2,'CAMAGUI DATA UNIFICADA'!$C$1:$T$1,0)),"")</f>
        <v/>
      </c>
      <c r="EH130" s="60" t="str">
        <f t="array" ref="EH130">IFERROR(INDEX('CAMAGUI DATA UNIFICADA'!$C$2:$T1007,MATCH(1,($A130='CAMAGUI DATA UNIFICADA'!$A$2:$A1007)*($DX$1='CAMAGUI DATA UNIFICADA'!$B$2:$B1007),0),MATCH(EH$2,'CAMAGUI DATA UNIFICADA'!$C$1:$T$1,0)),"")</f>
        <v/>
      </c>
      <c r="EI130" s="60" t="str">
        <f t="array" ref="EI130">IFERROR(INDEX('CAMAGUI DATA UNIFICADA'!$C$2:$T1007,MATCH(1,($A130='CAMAGUI DATA UNIFICADA'!$A$2:$A1007)*($DX$1='CAMAGUI DATA UNIFICADA'!$B$2:$B1007),0),MATCH(EI$2,'CAMAGUI DATA UNIFICADA'!$C$1:$T$1,0)),"")</f>
        <v/>
      </c>
      <c r="EJ130" s="60" t="str">
        <f t="array" ref="EJ130">IFERROR(INDEX('CAMAGUI DATA UNIFICADA'!$C$2:$T1007,MATCH(1,($A130='CAMAGUI DATA UNIFICADA'!$A$2:$A1007)*($DX$1='CAMAGUI DATA UNIFICADA'!$B$2:$B1007),0),MATCH(EJ$2,'CAMAGUI DATA UNIFICADA'!$C$1:$T$1,0)),"")</f>
        <v/>
      </c>
      <c r="EK130" s="60" t="str">
        <f t="array" ref="EK130">IFERROR(INDEX('CAMAGUI DATA UNIFICADA'!$C$2:$T1007,MATCH(1,($A130='CAMAGUI DATA UNIFICADA'!$A$2:$A1007)*($DX$1='CAMAGUI DATA UNIFICADA'!$B$2:$B1007),0),MATCH(EK$2,'CAMAGUI DATA UNIFICADA'!$C$1:$T$1,0)),"")</f>
        <v/>
      </c>
      <c r="EL130" s="60" t="str">
        <f t="array" ref="EL130">IFERROR(INDEX('CAMAGUI DATA UNIFICADA'!$C$2:$T1007,MATCH(1,($A130='CAMAGUI DATA UNIFICADA'!$A$2:$A1007)*($DX$1='CAMAGUI DATA UNIFICADA'!$B$2:$B1007),0),MATCH(EL$2,'CAMAGUI DATA UNIFICADA'!$C$1:$T$1,0)),"")</f>
        <v/>
      </c>
      <c r="EM130" s="60" t="str">
        <f t="array" ref="EM130">IFERROR(INDEX('CAMAGUI DATA UNIFICADA'!$C$2:$T1007,MATCH(1,($A130='CAMAGUI DATA UNIFICADA'!$A$2:$A1007)*($DX$1='CAMAGUI DATA UNIFICADA'!$B$2:$B1007),0),MATCH(EM$2,'CAMAGUI DATA UNIFICADA'!$C$1:$T$1,0)),"")</f>
        <v/>
      </c>
      <c r="EN130" s="60" t="str">
        <f t="array" ref="EN130">IFERROR(INDEX('CAMAGUI DATA UNIFICADA'!$C$2:$T1007,MATCH(1,($A130='CAMAGUI DATA UNIFICADA'!$A$2:$A1007)*($DX$1='CAMAGUI DATA UNIFICADA'!$B$2:$B1007),0),MATCH(EN$2,'CAMAGUI DATA UNIFICADA'!$C$1:$T$1,0)),"")</f>
        <v/>
      </c>
      <c r="EO130" s="140" t="str">
        <f t="array" ref="EO130">IFERROR(INDEX('CAMAGUI DATA UNIFICADA'!$C$2:$T1007,MATCH(1,($A130='CAMAGUI DATA UNIFICADA'!$A$2:$A1007)*($DX$1='CAMAGUI DATA UNIFICADA'!$B$2:$B1007),0),MATCH(EO$2,'CAMAGUI DATA UNIFICADA'!$C$1:$T$1,0)),"")</f>
        <v/>
      </c>
    </row>
    <row r="131">
      <c r="A131" s="137">
        <v>45845.0</v>
      </c>
      <c r="B131" s="138" t="str">
        <f t="array" ref="B131">IFERROR(INDEX('CAMAGUI DATA UNIFICADA'!$C$2:$T1007,MATCH(1,($A131='CAMAGUI DATA UNIFICADA'!$A$2:$A1007)*($B$1='CAMAGUI DATA UNIFICADA'!$B$2:$B1007),0),MATCH(B$2,'CAMAGUI DATA UNIFICADA'!$C$1:$T$1,0)),"")</f>
        <v>CA1070525</v>
      </c>
      <c r="C131" s="2">
        <f t="array" ref="C131">IFERROR(INDEX('CAMAGUI DATA UNIFICADA'!$C$2:$T1007,MATCH(1,($A131='CAMAGUI DATA UNIFICADA'!$A$2:$A1007)*($B$1='CAMAGUI DATA UNIFICADA'!$B$2:$B1007),0),MATCH(C$2,'CAMAGUI DATA UNIFICADA'!$C$1:$T$1,0)),"")</f>
        <v>600</v>
      </c>
      <c r="D131" s="2">
        <f t="array" ref="D131">IFERROR(INDEX('CAMAGUI DATA UNIFICADA'!$C$2:$T1007,MATCH(1,($A131='CAMAGUI DATA UNIFICADA'!$A$2:$A1007)*($B$1='CAMAGUI DATA UNIFICADA'!$B$2:$B1007),0),MATCH(D$2,'CAMAGUI DATA UNIFICADA'!$C$1:$T$1,0)),"")</f>
        <v>4100</v>
      </c>
      <c r="E131" s="2" t="str">
        <f t="array" ref="E131">IFERROR(INDEX('CAMAGUI DATA UNIFICADA'!$C$2:$T1007,MATCH(1,($A131='CAMAGUI DATA UNIFICADA'!$A$2:$A1007)*($B$1='CAMAGUI DATA UNIFICADA'!$B$2:$B1007),0),MATCH(E$2,'CAMAGUI DATA UNIFICADA'!$C$1:$T$1,0)),"")</f>
        <v>SKR MAST E AD</v>
      </c>
      <c r="F131" s="139">
        <f t="array" ref="F131">IFERROR(INDEX('CAMAGUI DATA UNIFICADA'!$C$2:$T1007,MATCH(1,($A131='CAMAGUI DATA UNIFICADA'!$A$2:$A1007)*($B$1='CAMAGUI DATA UNIFICADA'!$B$2:$B1007),0),MATCH(F$2,'CAMAGUI DATA UNIFICADA'!$C$1:$T$1,0)),"")</f>
        <v>4196.76</v>
      </c>
      <c r="G131" s="2">
        <f t="array" ref="G131">IFERROR(INDEX('CAMAGUI DATA UNIFICADA'!$C$2:$T1007,MATCH(1,($A131='CAMAGUI DATA UNIFICADA'!$A$2:$A1007)*($B$1='CAMAGUI DATA UNIFICADA'!$B$2:$B1007),0),MATCH(G$2,'CAMAGUI DATA UNIFICADA'!$C$1:$T$1,0)),"")</f>
        <v>29.12</v>
      </c>
      <c r="H131" s="2">
        <f t="array" ref="H131">IFERROR(INDEX('CAMAGUI DATA UNIFICADA'!$C$2:$T1007,MATCH(1,($A131='CAMAGUI DATA UNIFICADA'!$A$2:$A1007)*($B$1='CAMAGUI DATA UNIFICADA'!$B$2:$B1007),0),MATCH(H$2,'CAMAGUI DATA UNIFICADA'!$C$1:$T$1,0)),"")</f>
        <v>4.44</v>
      </c>
      <c r="I131" s="33">
        <f t="array" ref="I131">IFERROR(INDEX('CAMAGUI DATA UNIFICADA'!$C$2:$T1007,MATCH(1,($A131='CAMAGUI DATA UNIFICADA'!$A$2:$A1007)*($B$1='CAMAGUI DATA UNIFICADA'!$B$2:$B1007),0),MATCH(I$2,'CAMAGUI DATA UNIFICADA'!$C$1:$T$1,0)),"")</f>
        <v>2.75616</v>
      </c>
      <c r="J131" s="60">
        <f t="array" ref="J131">IFERROR(INDEX('CAMAGUI DATA UNIFICADA'!$C$2:$T1007,MATCH(1,($A131='CAMAGUI DATA UNIFICADA'!$A$2:$A1007)*($B$1='CAMAGUI DATA UNIFICADA'!$B$2:$B1007),0),MATCH(J$2,'CAMAGUI DATA UNIFICADA'!$C$1:$T$1,0)),"")</f>
        <v>747576.1786</v>
      </c>
      <c r="K131" s="33">
        <f t="array" ref="K131">IFERROR(INDEX('CAMAGUI DATA UNIFICADA'!$C$2:$T1007,MATCH(1,($A131='CAMAGUI DATA UNIFICADA'!$A$2:$A1007)*($B$1='CAMAGUI DATA UNIFICADA'!$B$2:$B1007),0),MATCH(K$2,'CAMAGUI DATA UNIFICADA'!$C$1:$T$1,0)),"")</f>
        <v>1.261507409</v>
      </c>
      <c r="L131" s="23">
        <f t="array" ref="L131">IFERROR(INDEX('CAMAGUI DATA UNIFICADA'!$C$2:$T1007,MATCH(1,($A131='CAMAGUI DATA UNIFICADA'!$A$2:$A1007)*($B$1='CAMAGUI DATA UNIFICADA'!$B$2:$B1007),0),MATCH(L$2,'CAMAGUI DATA UNIFICADA'!$C$1:$T$1,0)),"")</f>
        <v>0.6229801488</v>
      </c>
      <c r="M131" s="23">
        <f t="array" ref="M131">IFERROR(INDEX('CAMAGUI DATA UNIFICADA'!$C$2:$T1007,MATCH(1,($A131='CAMAGUI DATA UNIFICADA'!$A$2:$A1007)*($B$1='CAMAGUI DATA UNIFICADA'!$B$2:$B1007),0),MATCH(M$2,'CAMAGUI DATA UNIFICADA'!$C$1:$T$1,0)),"")</f>
        <v>0.61</v>
      </c>
      <c r="N131" s="60">
        <f t="array" ref="N131">IFERROR(INDEX('CAMAGUI DATA UNIFICADA'!$C$2:$T1007,MATCH(1,($A131='CAMAGUI DATA UNIFICADA'!$A$2:$A1007)*($B$1='CAMAGUI DATA UNIFICADA'!$B$2:$B1007),0),MATCH(N$2,'CAMAGUI DATA UNIFICADA'!$C$1:$T$1,0)),"")</f>
        <v>89377.28938</v>
      </c>
      <c r="O131" s="2">
        <f t="array" ref="O131">IFERROR(INDEX('CAMAGUI DATA UNIFICADA'!$C$2:$T1007,MATCH(1,($A131='CAMAGUI DATA UNIFICADA'!$A$2:$A1007)*($B$1='CAMAGUI DATA UNIFICADA'!$B$2:$B1007),0),MATCH(O$2,'CAMAGUI DATA UNIFICADA'!$C$1:$T$1,0)),"")</f>
        <v>3</v>
      </c>
      <c r="P131" s="2">
        <f t="array" ref="P131">IFERROR(INDEX('CAMAGUI DATA UNIFICADA'!$C$2:$T1007,MATCH(1,($A131='CAMAGUI DATA UNIFICADA'!$A$2:$A1007)*($B$1='CAMAGUI DATA UNIFICADA'!$B$2:$B1007),0),MATCH(P$2,'CAMAGUI DATA UNIFICADA'!$C$1:$T$1,0)),"")</f>
        <v>32.12</v>
      </c>
      <c r="Q131" s="33">
        <f t="array" ref="Q131">IFERROR(INDEX('CAMAGUI DATA UNIFICADA'!$C$2:$T1007,MATCH(1,($A131='CAMAGUI DATA UNIFICADA'!$A$2:$A1007)*($B$1='CAMAGUI DATA UNIFICADA'!$B$2:$B1007),0),MATCH(Q$2,'CAMAGUI DATA UNIFICADA'!$C$1:$T$1,0)),"")</f>
        <v>2.6208</v>
      </c>
      <c r="R131" s="60">
        <f t="array" ref="R131">IFERROR(INDEX('CAMAGUI DATA UNIFICADA'!$C$2:$T1007,MATCH(1,($A131='CAMAGUI DATA UNIFICADA'!$A$2:$A1007)*($B$1='CAMAGUI DATA UNIFICADA'!$B$2:$B1007),0),MATCH(R$2,'CAMAGUI DATA UNIFICADA'!$C$1:$T$1,0)),"")</f>
        <v>615.9933188</v>
      </c>
      <c r="S131" s="140">
        <f t="array" ref="S131">IFERROR(INDEX('CAMAGUI DATA UNIFICADA'!$C$2:$T1007,MATCH(1,($A131='CAMAGUI DATA UNIFICADA'!$A$2:$A1007)*($B$1='CAMAGUI DATA UNIFICADA'!$B$2:$B1007),0),MATCH(S$2,'CAMAGUI DATA UNIFICADA'!$C$1:$T$1,0)),"")</f>
        <v>3.998329705</v>
      </c>
      <c r="T131" s="138" t="str">
        <f t="array" ref="T131">IFERROR(INDEX('CAMAGUI DATA UNIFICADA'!$C$2:$T1007,MATCH(1,($A131='CAMAGUI DATA UNIFICADA'!$A$2:$A1007)*($T$1='CAMAGUI DATA UNIFICADA'!$B$2:$B1007),0),MATCH(T$2,'CAMAGUI DATA UNIFICADA'!$C$1:$T$1,0)),"")</f>
        <v>CA2050525</v>
      </c>
      <c r="U131" s="2">
        <f t="array" ref="U131">IFERROR(INDEX('CAMAGUI DATA UNIFICADA'!$C$2:$T1007,MATCH(1,($A131='CAMAGUI DATA UNIFICADA'!$A$2:$A1007)*($T$1='CAMAGUI DATA UNIFICADA'!$B$2:$B1007),0),MATCH(U$2,'CAMAGUI DATA UNIFICADA'!$C$1:$T$1,0)),"")</f>
        <v>350</v>
      </c>
      <c r="V131" s="2">
        <f t="array" ref="V131">IFERROR(INDEX('CAMAGUI DATA UNIFICADA'!$C$2:$T1007,MATCH(1,($A131='CAMAGUI DATA UNIFICADA'!$A$2:$A1007)*($T$1='CAMAGUI DATA UNIFICADA'!$B$2:$B1007),0),MATCH(V$2,'CAMAGUI DATA UNIFICADA'!$C$1:$T$1,0)),"")</f>
        <v>2325</v>
      </c>
      <c r="W131" s="2" t="str">
        <f t="array" ref="W131">IFERROR(INDEX('CAMAGUI DATA UNIFICADA'!$C$2:$T1007,MATCH(1,($A131='CAMAGUI DATA UNIFICADA'!$A$2:$A1007)*($T$1='CAMAGUI DATA UNIFICADA'!$B$2:$B1007),0),MATCH(W$2,'CAMAGUI DATA UNIFICADA'!$C$1:$T$1,0)),"")</f>
        <v>SKR MAST E AD</v>
      </c>
      <c r="X131" s="139">
        <f t="array" ref="X131">IFERROR(INDEX('CAMAGUI DATA UNIFICADA'!$C$2:$T1007,MATCH(1,($A131='CAMAGUI DATA UNIFICADA'!$A$2:$A1007)*($T$1='CAMAGUI DATA UNIFICADA'!$B$2:$B1007),0),MATCH(X$2,'CAMAGUI DATA UNIFICADA'!$C$1:$T$1,0)),"")</f>
        <v>2379.87</v>
      </c>
      <c r="Y131" s="2">
        <f t="array" ref="Y131">IFERROR(INDEX('CAMAGUI DATA UNIFICADA'!$C$2:$T1007,MATCH(1,($A131='CAMAGUI DATA UNIFICADA'!$A$2:$A1007)*($T$1='CAMAGUI DATA UNIFICADA'!$B$2:$B1007),0),MATCH(Y$2,'CAMAGUI DATA UNIFICADA'!$C$1:$T$1,0)),"")</f>
        <v>25.65</v>
      </c>
      <c r="Z131" s="2">
        <f t="array" ref="Z131">IFERROR(INDEX('CAMAGUI DATA UNIFICADA'!$C$2:$T1007,MATCH(1,($A131='CAMAGUI DATA UNIFICADA'!$A$2:$A1007)*($T$1='CAMAGUI DATA UNIFICADA'!$B$2:$B1007),0),MATCH(Z$2,'CAMAGUI DATA UNIFICADA'!$C$1:$T$1,0)),"")</f>
        <v>1.96</v>
      </c>
      <c r="AA131" s="2">
        <f t="array" ref="AA131">IFERROR(INDEX('CAMAGUI DATA UNIFICADA'!$C$2:$T1007,MATCH(1,($A131='CAMAGUI DATA UNIFICADA'!$A$2:$A1007)*($T$1='CAMAGUI DATA UNIFICADA'!$B$2:$B1007),0),MATCH(AA$2,'CAMAGUI DATA UNIFICADA'!$C$1:$T$1,0)),"")</f>
        <v>3.1218</v>
      </c>
      <c r="AB131" s="60">
        <f t="array" ref="AB131">IFERROR(INDEX('CAMAGUI DATA UNIFICADA'!$C$2:$T1007,MATCH(1,($A131='CAMAGUI DATA UNIFICADA'!$A$2:$A1007)*($T$1='CAMAGUI DATA UNIFICADA'!$B$2:$B1007),0),MATCH(AB$2,'CAMAGUI DATA UNIFICADA'!$C$1:$T$1,0)),"")</f>
        <v>437094.7585</v>
      </c>
      <c r="AC131" s="33">
        <f t="array" ref="AC131">IFERROR(INDEX('CAMAGUI DATA UNIFICADA'!$C$2:$T1007,MATCH(1,($A131='CAMAGUI DATA UNIFICADA'!$A$2:$A1007)*($T$1='CAMAGUI DATA UNIFICADA'!$B$2:$B1007),0),MATCH(AC$2,'CAMAGUI DATA UNIFICADA'!$C$1:$T$1,0)),"")</f>
        <v>2.791116447</v>
      </c>
      <c r="AD131" s="23">
        <f t="array" ref="AD131">IFERROR(INDEX('CAMAGUI DATA UNIFICADA'!$C$2:$T1007,MATCH(1,($A131='CAMAGUI DATA UNIFICADA'!$A$2:$A1007)*($T$1='CAMAGUI DATA UNIFICADA'!$B$2:$B1007),0),MATCH(AD$2,'CAMAGUI DATA UNIFICADA'!$C$1:$T$1,0)),"")</f>
        <v>0.874189517</v>
      </c>
      <c r="AE131" s="23">
        <f t="array" ref="AE131">IFERROR(INDEX('CAMAGUI DATA UNIFICADA'!$C$2:$T1007,MATCH(1,($A131='CAMAGUI DATA UNIFICADA'!$A$2:$A1007)*($T$1='CAMAGUI DATA UNIFICADA'!$B$2:$B1007),0),MATCH(AE$2,'CAMAGUI DATA UNIFICADA'!$C$1:$T$1,0)),"")</f>
        <v>0.85</v>
      </c>
      <c r="AF131" s="60">
        <f t="array" ref="AF131">IFERROR(INDEX('CAMAGUI DATA UNIFICADA'!$C$2:$T1007,MATCH(1,($A131='CAMAGUI DATA UNIFICADA'!$A$2:$A1007)*($T$1='CAMAGUI DATA UNIFICADA'!$B$2:$B1007),0),MATCH(AF$2,'CAMAGUI DATA UNIFICADA'!$C$1:$T$1,0)),"")</f>
        <v>70833.33333</v>
      </c>
      <c r="AG131" s="2">
        <f t="array" ref="AG131">IFERROR(INDEX('CAMAGUI DATA UNIFICADA'!$C$2:$T1007,MATCH(1,($A131='CAMAGUI DATA UNIFICADA'!$A$2:$A1007)*($T$1='CAMAGUI DATA UNIFICADA'!$B$2:$B1007),0),MATCH(AG$2,'CAMAGUI DATA UNIFICADA'!$C$1:$T$1,0)),"")</f>
        <v>3.5</v>
      </c>
      <c r="AH131" s="2">
        <f t="array" ref="AH131">IFERROR(INDEX('CAMAGUI DATA UNIFICADA'!$C$2:$T1007,MATCH(1,($A131='CAMAGUI DATA UNIFICADA'!$A$2:$A1007)*($T$1='CAMAGUI DATA UNIFICADA'!$B$2:$B1007),0),MATCH(AH$2,'CAMAGUI DATA UNIFICADA'!$C$1:$T$1,0)),"")</f>
        <v>29.15</v>
      </c>
      <c r="AI131" s="33">
        <f t="array" ref="AI131">IFERROR(INDEX('CAMAGUI DATA UNIFICADA'!$C$2:$T1007,MATCH(1,($A131='CAMAGUI DATA UNIFICADA'!$A$2:$A1007)*($T$1='CAMAGUI DATA UNIFICADA'!$B$2:$B1007),0),MATCH(AI$2,'CAMAGUI DATA UNIFICADA'!$C$1:$T$1,0)),"")</f>
        <v>2.7522</v>
      </c>
      <c r="AJ131" s="60">
        <f t="array" ref="AJ131">IFERROR(INDEX('CAMAGUI DATA UNIFICADA'!$C$2:$T1007,MATCH(1,($A131='CAMAGUI DATA UNIFICADA'!$A$2:$A1007)*($T$1='CAMAGUI DATA UNIFICADA'!$B$2:$B1007),0),MATCH(AJ$2,'CAMAGUI DATA UNIFICADA'!$C$1:$T$1,0)),"")</f>
        <v>357.1994217</v>
      </c>
      <c r="AK131" s="140">
        <f t="array" ref="AK131">IFERROR(INDEX('CAMAGUI DATA UNIFICADA'!$C$2:$T1007,MATCH(1,($A131='CAMAGUI DATA UNIFICADA'!$A$2:$A1007)*($T$1='CAMAGUI DATA UNIFICADA'!$B$2:$B1007),0),MATCH(AK$2,'CAMAGUI DATA UNIFICADA'!$C$1:$T$1,0)),"")</f>
        <v>1.799855429</v>
      </c>
      <c r="AL131" s="138" t="str">
        <f t="array" ref="AL131">IFERROR(INDEX('CAMAGUI DATA UNIFICADA'!$C$2:$T1007,MATCH(1,($A131='CAMAGUI DATA UNIFICADA'!$A$2:$A1007)*($AL$1='CAMAGUI DATA UNIFICADA'!$B$2:$B1007),0),MATCH(AL$2,'CAMAGUI DATA UNIFICADA'!$C$1:$T$1,0)),"")</f>
        <v>CA3070525</v>
      </c>
      <c r="AM131" s="2">
        <f t="array" ref="AM131">IFERROR(INDEX('CAMAGUI DATA UNIFICADA'!$C$2:$T1007,MATCH(1,($A131='CAMAGUI DATA UNIFICADA'!$A$2:$A1007)*($AL$1='CAMAGUI DATA UNIFICADA'!$B$2:$B1007),0),MATCH(AM$2,'CAMAGUI DATA UNIFICADA'!$C$1:$T$1,0)),"")</f>
        <v>575</v>
      </c>
      <c r="AN131" s="2">
        <f t="array" ref="AN131">IFERROR(INDEX('CAMAGUI DATA UNIFICADA'!$C$2:$T1007,MATCH(1,($A131='CAMAGUI DATA UNIFICADA'!$A$2:$A1007)*($AL$1='CAMAGUI DATA UNIFICADA'!$B$2:$B1007),0),MATCH(AN$2,'CAMAGUI DATA UNIFICADA'!$C$1:$T$1,0)),"")</f>
        <v>3575</v>
      </c>
      <c r="AO131" s="2" t="str">
        <f t="array" ref="AO131">IFERROR(INDEX('CAMAGUI DATA UNIFICADA'!$C$2:$T1007,MATCH(1,($A131='CAMAGUI DATA UNIFICADA'!$A$2:$A1007)*($AL$1='CAMAGUI DATA UNIFICADA'!$B$2:$B1007),0),MATCH(AO$2,'CAMAGUI DATA UNIFICADA'!$C$1:$T$1,0)),"")</f>
        <v>SKR MAST E AD</v>
      </c>
      <c r="AP131" s="139">
        <f t="array" ref="AP131">IFERROR(INDEX('CAMAGUI DATA UNIFICADA'!$C$2:$T1007,MATCH(1,($A131='CAMAGUI DATA UNIFICADA'!$A$2:$A1007)*($AL$1='CAMAGUI DATA UNIFICADA'!$B$2:$B1007),0),MATCH(AP$2,'CAMAGUI DATA UNIFICADA'!$C$1:$T$1,0)),"")</f>
        <v>3659.37</v>
      </c>
      <c r="AQ131" s="2">
        <f t="array" ref="AQ131">IFERROR(INDEX('CAMAGUI DATA UNIFICADA'!$C$2:$T1007,MATCH(1,($A131='CAMAGUI DATA UNIFICADA'!$A$2:$A1007)*($AL$1='CAMAGUI DATA UNIFICADA'!$B$2:$B1007),0),MATCH(AQ$2,'CAMAGUI DATA UNIFICADA'!$C$1:$T$1,0)),"")</f>
        <v>21.71</v>
      </c>
      <c r="AR131" s="2">
        <f t="array" ref="AR131">IFERROR(INDEX('CAMAGUI DATA UNIFICADA'!$C$2:$T1007,MATCH(1,($A131='CAMAGUI DATA UNIFICADA'!$A$2:$A1007)*($AL$1='CAMAGUI DATA UNIFICADA'!$B$2:$B1007),0),MATCH(AR$2,'CAMAGUI DATA UNIFICADA'!$C$1:$T$1,0)),"")</f>
        <v>2.71</v>
      </c>
      <c r="AS131" s="33">
        <f t="array" ref="AS131">IFERROR(INDEX('CAMAGUI DATA UNIFICADA'!$C$2:$T1007,MATCH(1,($A131='CAMAGUI DATA UNIFICADA'!$A$2:$A1007)*($AL$1='CAMAGUI DATA UNIFICADA'!$B$2:$B1007),0),MATCH(AS$2,'CAMAGUI DATA UNIFICADA'!$C$1:$T$1,0)),"")</f>
        <v>3.28488</v>
      </c>
      <c r="AT131" s="60">
        <f t="array" ref="AT131">IFERROR(INDEX('CAMAGUI DATA UNIFICADA'!$C$2:$T1007,MATCH(1,($A131='CAMAGUI DATA UNIFICADA'!$A$2:$A1007)*($AL$1='CAMAGUI DATA UNIFICADA'!$B$2:$B1007),0),MATCH(AT$2,'CAMAGUI DATA UNIFICADA'!$C$1:$T$1,0)),"")</f>
        <v>806284.8736</v>
      </c>
      <c r="AU131" s="33">
        <f t="array" ref="AU131">IFERROR(INDEX('CAMAGUI DATA UNIFICADA'!$C$2:$T1007,MATCH(1,($A131='CAMAGUI DATA UNIFICADA'!$A$2:$A1007)*($AL$1='CAMAGUI DATA UNIFICADA'!$B$2:$B1007),0),MATCH(AU$2,'CAMAGUI DATA UNIFICADA'!$C$1:$T$1,0)),"")</f>
        <v>1.669858471</v>
      </c>
      <c r="AV131" s="23">
        <f t="array" ref="AV131">IFERROR(INDEX('CAMAGUI DATA UNIFICADA'!$C$2:$T1007,MATCH(1,($A131='CAMAGUI DATA UNIFICADA'!$A$2:$A1007)*($AL$1='CAMAGUI DATA UNIFICADA'!$B$2:$B1007),0),MATCH(AV$2,'CAMAGUI DATA UNIFICADA'!$C$1:$T$1,0)),"")</f>
        <v>0.8062848736</v>
      </c>
      <c r="AW131" s="23">
        <f t="array" ref="AW131">IFERROR(INDEX('CAMAGUI DATA UNIFICADA'!$C$2:$T1007,MATCH(1,($A131='CAMAGUI DATA UNIFICADA'!$A$2:$A1007)*($AL$1='CAMAGUI DATA UNIFICADA'!$B$2:$B1007),0),MATCH(AW$2,'CAMAGUI DATA UNIFICADA'!$C$1:$T$1,0)),"")</f>
        <v>0.79</v>
      </c>
      <c r="AX131" s="60">
        <f t="array" ref="AX131">IFERROR(INDEX('CAMAGUI DATA UNIFICADA'!$C$2:$T1007,MATCH(1,($A131='CAMAGUI DATA UNIFICADA'!$A$2:$A1007)*($AL$1='CAMAGUI DATA UNIFICADA'!$B$2:$B1007),0),MATCH(AX$2,'CAMAGUI DATA UNIFICADA'!$C$1:$T$1,0)),"")</f>
        <v>112857.1429</v>
      </c>
      <c r="AY131" s="2">
        <f t="array" ref="AY131">IFERROR(INDEX('CAMAGUI DATA UNIFICADA'!$C$2:$T1007,MATCH(1,($A131='CAMAGUI DATA UNIFICADA'!$A$2:$A1007)*($AL$1='CAMAGUI DATA UNIFICADA'!$B$2:$B1007),0),MATCH(AY$2,'CAMAGUI DATA UNIFICADA'!$C$1:$T$1,0)),"")</f>
        <v>2</v>
      </c>
      <c r="AZ131" s="2">
        <f t="array" ref="AZ131">IFERROR(INDEX('CAMAGUI DATA UNIFICADA'!$C$2:$T1007,MATCH(1,($A131='CAMAGUI DATA UNIFICADA'!$A$2:$A1007)*($AL$1='CAMAGUI DATA UNIFICADA'!$B$2:$B1007),0),MATCH(AZ$2,'CAMAGUI DATA UNIFICADA'!$C$1:$T$1,0)),"")</f>
        <v>23.71</v>
      </c>
      <c r="BA131" s="33">
        <f t="array" ref="BA131">IFERROR(INDEX('CAMAGUI DATA UNIFICADA'!$C$2:$T1007,MATCH(1,($A131='CAMAGUI DATA UNIFICADA'!$A$2:$A1007)*($AL$1='CAMAGUI DATA UNIFICADA'!$B$2:$B1007),0),MATCH(BA$2,'CAMAGUI DATA UNIFICADA'!$C$1:$T$1,0)),"")</f>
        <v>3.21636</v>
      </c>
      <c r="BB131" s="60">
        <f t="array" ref="BB131">IFERROR(INDEX('CAMAGUI DATA UNIFICADA'!$C$2:$T1007,MATCH(1,($A131='CAMAGUI DATA UNIFICADA'!$A$2:$A1007)*($AL$1='CAMAGUI DATA UNIFICADA'!$B$2:$B1007),0),MATCH(BB$2,'CAMAGUI DATA UNIFICADA'!$C$1:$T$1,0)),"")</f>
        <v>596.8825716</v>
      </c>
      <c r="BC131" s="140">
        <f t="array" ref="BC131">IFERROR(INDEX('CAMAGUI DATA UNIFICADA'!$C$2:$T1007,MATCH(1,($A131='CAMAGUI DATA UNIFICADA'!$A$2:$A1007)*($AL$1='CAMAGUI DATA UNIFICADA'!$B$2:$B1007),0),MATCH(BC$2,'CAMAGUI DATA UNIFICADA'!$C$1:$T$1,0)),"")</f>
        <v>5.47064289</v>
      </c>
      <c r="BD131" s="138" t="str">
        <f t="array" ref="BD131">IFERROR(INDEX('CAMAGUI DATA UNIFICADA'!$C$2:$T1007,MATCH(1,($A131='CAMAGUI DATA UNIFICADA'!$A$2:$A1007)*($BD$1='CAMAGUI DATA UNIFICADA'!$B$2:$B1007),0),MATCH(BD$2,'CAMAGUI DATA UNIFICADA'!$C$1:$T$1,0)),"")</f>
        <v>CA4070625</v>
      </c>
      <c r="BE131" s="2">
        <f t="array" ref="BE131">IFERROR(INDEX('CAMAGUI DATA UNIFICADA'!$C$2:$T1007,MATCH(1,($A131='CAMAGUI DATA UNIFICADA'!$A$2:$A1007)*($BD$1='CAMAGUI DATA UNIFICADA'!$B$2:$B1007),0),MATCH(BE$2,'CAMAGUI DATA UNIFICADA'!$C$1:$T$1,0)),"")</f>
        <v>350</v>
      </c>
      <c r="BF131" s="2">
        <f t="array" ref="BF131">IFERROR(INDEX('CAMAGUI DATA UNIFICADA'!$C$2:$T1007,MATCH(1,($A131='CAMAGUI DATA UNIFICADA'!$A$2:$A1007)*($BD$1='CAMAGUI DATA UNIFICADA'!$B$2:$B1007),0),MATCH(BF$2,'CAMAGUI DATA UNIFICADA'!$C$1:$T$1,0)),"")</f>
        <v>2288</v>
      </c>
      <c r="BG131" s="2" t="str">
        <f t="array" ref="BG131">IFERROR(INDEX('CAMAGUI DATA UNIFICADA'!$C$2:$T1007,MATCH(1,($A131='CAMAGUI DATA UNIFICADA'!$A$2:$A1007)*($BD$1='CAMAGUI DATA UNIFICADA'!$B$2:$B1007),0),MATCH(BG$2,'CAMAGUI DATA UNIFICADA'!$C$1:$T$1,0)),"")</f>
        <v>SKR MAST E AD</v>
      </c>
      <c r="BH131" s="139">
        <f t="array" ref="BH131">IFERROR(INDEX('CAMAGUI DATA UNIFICADA'!$C$2:$T1007,MATCH(1,($A131='CAMAGUI DATA UNIFICADA'!$A$2:$A1007)*($BD$1='CAMAGUI DATA UNIFICADA'!$B$2:$B1007),0),MATCH(BH$2,'CAMAGUI DATA UNIFICADA'!$C$1:$T$1,0)),"")</f>
        <v>2341.9968</v>
      </c>
      <c r="BI131" s="2">
        <f t="array" ref="BI131">IFERROR(INDEX('CAMAGUI DATA UNIFICADA'!$C$2:$T1007,MATCH(1,($A131='CAMAGUI DATA UNIFICADA'!$A$2:$A1007)*($BD$1='CAMAGUI DATA UNIFICADA'!$B$2:$B1007),0),MATCH(BI$2,'CAMAGUI DATA UNIFICADA'!$C$1:$T$1,0)),"")</f>
        <v>11.06</v>
      </c>
      <c r="BJ131" s="2">
        <f t="array" ref="BJ131">IFERROR(INDEX('CAMAGUI DATA UNIFICADA'!$C$2:$T1007,MATCH(1,($A131='CAMAGUI DATA UNIFICADA'!$A$2:$A1007)*($BD$1='CAMAGUI DATA UNIFICADA'!$B$2:$B1007),0),MATCH(BJ$2,'CAMAGUI DATA UNIFICADA'!$C$1:$T$1,0)),"")</f>
        <v>3.85</v>
      </c>
      <c r="BK131" s="33">
        <f t="array" ref="BK131">IFERROR(INDEX('CAMAGUI DATA UNIFICADA'!$C$2:$T1007,MATCH(1,($A131='CAMAGUI DATA UNIFICADA'!$A$2:$A1007)*($BD$1='CAMAGUI DATA UNIFICADA'!$B$2:$B1007),0),MATCH(BK$2,'CAMAGUI DATA UNIFICADA'!$C$1:$T$1,0)),"")</f>
        <v>4.59648</v>
      </c>
      <c r="BL131" s="60">
        <f t="array" ref="BL131">IFERROR(INDEX('CAMAGUI DATA UNIFICADA'!$C$2:$T1007,MATCH(1,($A131='CAMAGUI DATA UNIFICADA'!$A$2:$A1007)*($BD$1='CAMAGUI DATA UNIFICADA'!$B$2:$B1007),0),MATCH(BL$2,'CAMAGUI DATA UNIFICADA'!$C$1:$T$1,0)),"")</f>
        <v>688473.9979</v>
      </c>
      <c r="BM131" s="33">
        <f t="array" ref="BM131">IFERROR(INDEX('CAMAGUI DATA UNIFICADA'!$C$2:$T1007,MATCH(1,($A131='CAMAGUI DATA UNIFICADA'!$A$2:$A1007)*($BD$1='CAMAGUI DATA UNIFICADA'!$B$2:$B1007),0),MATCH(BM$2,'CAMAGUI DATA UNIFICADA'!$C$1:$T$1,0)),"")</f>
        <v>0.9004329004</v>
      </c>
      <c r="BN131" s="23">
        <f t="array" ref="BN131">IFERROR(INDEX('CAMAGUI DATA UNIFICADA'!$C$2:$T1007,MATCH(1,($A131='CAMAGUI DATA UNIFICADA'!$A$2:$A1007)*($BD$1='CAMAGUI DATA UNIFICADA'!$B$2:$B1007),0),MATCH(BN$2,'CAMAGUI DATA UNIFICADA'!$C$1:$T$1,0)),"")</f>
        <v>0.9179653306</v>
      </c>
      <c r="BO131" s="23">
        <f t="array" ref="BO131">IFERROR(INDEX('CAMAGUI DATA UNIFICADA'!$C$2:$T1007,MATCH(1,($A131='CAMAGUI DATA UNIFICADA'!$A$2:$A1007)*($BD$1='CAMAGUI DATA UNIFICADA'!$B$2:$B1007),0),MATCH(BO$2,'CAMAGUI DATA UNIFICADA'!$C$1:$T$1,0)),"")</f>
        <v>0.88</v>
      </c>
      <c r="BP131" s="60">
        <f t="array" ref="BP131">IFERROR(INDEX('CAMAGUI DATA UNIFICADA'!$C$2:$T1007,MATCH(1,($A131='CAMAGUI DATA UNIFICADA'!$A$2:$A1007)*($BD$1='CAMAGUI DATA UNIFICADA'!$B$2:$B1007),0),MATCH(BP$2,'CAMAGUI DATA UNIFICADA'!$C$1:$T$1,0)),"")</f>
        <v>137500</v>
      </c>
      <c r="BQ131" s="2">
        <f t="array" ref="BQ131">IFERROR(INDEX('CAMAGUI DATA UNIFICADA'!$C$2:$T1007,MATCH(1,($A131='CAMAGUI DATA UNIFICADA'!$A$2:$A1007)*($BD$1='CAMAGUI DATA UNIFICADA'!$B$2:$B1007),0),MATCH(BQ$2,'CAMAGUI DATA UNIFICADA'!$C$1:$T$1,0)),"")</f>
        <v>3</v>
      </c>
      <c r="BR131" s="2">
        <f t="array" ref="BR131">IFERROR(INDEX('CAMAGUI DATA UNIFICADA'!$C$2:$T1007,MATCH(1,($A131='CAMAGUI DATA UNIFICADA'!$A$2:$A1007)*($BD$1='CAMAGUI DATA UNIFICADA'!$B$2:$B1007),0),MATCH(BR$2,'CAMAGUI DATA UNIFICADA'!$C$1:$T$1,0)),"")</f>
        <v>14.06</v>
      </c>
      <c r="BS131" s="33">
        <f t="array" ref="BS131">IFERROR(INDEX('CAMAGUI DATA UNIFICADA'!$C$2:$T1007,MATCH(1,($A131='CAMAGUI DATA UNIFICADA'!$A$2:$A1007)*($BD$1='CAMAGUI DATA UNIFICADA'!$B$2:$B1007),0),MATCH(BS$2,'CAMAGUI DATA UNIFICADA'!$C$1:$T$1,0)),"")</f>
        <v>4.07136</v>
      </c>
      <c r="BT131" s="60">
        <f t="array" ref="BT131">IFERROR(INDEX('CAMAGUI DATA UNIFICADA'!$C$2:$T1007,MATCH(1,($A131='CAMAGUI DATA UNIFICADA'!$A$2:$A1007)*($BD$1='CAMAGUI DATA UNIFICADA'!$B$2:$B1007),0),MATCH(BT$2,'CAMAGUI DATA UNIFICADA'!$C$1:$T$1,0)),"")</f>
        <v>395.0620778</v>
      </c>
      <c r="BU131" s="140">
        <f t="array" ref="BU131">IFERROR(INDEX('CAMAGUI DATA UNIFICADA'!$C$2:$T1007,MATCH(1,($A131='CAMAGUI DATA UNIFICADA'!$A$2:$A1007)*($BD$1='CAMAGUI DATA UNIFICADA'!$B$2:$B1007),0),MATCH(BU$2,'CAMAGUI DATA UNIFICADA'!$C$1:$T$1,0)),"")</f>
        <v>11.26551945</v>
      </c>
      <c r="BV131" s="138" t="str">
        <f t="array" ref="BV131">IFERROR(INDEX('CAMAGUI DATA UNIFICADA'!$C$2:$T1007,MATCH(1,($A131='CAMAGUI DATA UNIFICADA'!$A$2:$A1007)*($BV$1='CAMAGUI DATA UNIFICADA'!$B$2:$B1007),0),MATCH(BV$2,'CAMAGUI DATA UNIFICADA'!$C$1:$T$1,0)),"")</f>
        <v>CA5070625</v>
      </c>
      <c r="BW131" s="2">
        <f t="array" ref="BW131">IFERROR(INDEX('CAMAGUI DATA UNIFICADA'!$C$2:$T1007,MATCH(1,($A131='CAMAGUI DATA UNIFICADA'!$A$2:$A1007)*($BV$1='CAMAGUI DATA UNIFICADA'!$B$2:$B1007),0),MATCH(BW$2,'CAMAGUI DATA UNIFICADA'!$C$1:$T$1,0)),"")</f>
        <v>300</v>
      </c>
      <c r="BX131" s="2">
        <f t="array" ref="BX131">IFERROR(INDEX('CAMAGUI DATA UNIFICADA'!$C$2:$T1007,MATCH(1,($A131='CAMAGUI DATA UNIFICADA'!$A$2:$A1007)*($BV$1='CAMAGUI DATA UNIFICADA'!$B$2:$B1007),0),MATCH(BX$2,'CAMAGUI DATA UNIFICADA'!$C$1:$T$1,0)),"")</f>
        <v>2000</v>
      </c>
      <c r="BY131" s="2" t="str">
        <f t="array" ref="BY131">IFERROR(INDEX('CAMAGUI DATA UNIFICADA'!$C$2:$T1007,MATCH(1,($A131='CAMAGUI DATA UNIFICADA'!$A$2:$A1007)*($BV$1='CAMAGUI DATA UNIFICADA'!$B$2:$B1007),0),MATCH(BY$2,'CAMAGUI DATA UNIFICADA'!$C$1:$T$1,0)),"")</f>
        <v>SKR MAST E AD</v>
      </c>
      <c r="BZ131" s="139">
        <f t="array" ref="BZ131">IFERROR(INDEX('CAMAGUI DATA UNIFICADA'!$C$2:$T1007,MATCH(1,($A131='CAMAGUI DATA UNIFICADA'!$A$2:$A1007)*($BV$1='CAMAGUI DATA UNIFICADA'!$B$2:$B1007),0),MATCH(BZ$2,'CAMAGUI DATA UNIFICADA'!$C$1:$T$1,0)),"")</f>
        <v>2047.2</v>
      </c>
      <c r="CA131" s="2">
        <f t="array" ref="CA131">IFERROR(INDEX('CAMAGUI DATA UNIFICADA'!$C$2:$T1007,MATCH(1,($A131='CAMAGUI DATA UNIFICADA'!$A$2:$A1007)*($BV$1='CAMAGUI DATA UNIFICADA'!$B$2:$B1007),0),MATCH(CA$2,'CAMAGUI DATA UNIFICADA'!$C$1:$T$1,0)),"")</f>
        <v>11</v>
      </c>
      <c r="CB131" s="2">
        <f t="array" ref="CB131">IFERROR(INDEX('CAMAGUI DATA UNIFICADA'!$C$2:$T1007,MATCH(1,($A131='CAMAGUI DATA UNIFICADA'!$A$2:$A1007)*($BV$1='CAMAGUI DATA UNIFICADA'!$B$2:$B1007),0),MATCH(CB$2,'CAMAGUI DATA UNIFICADA'!$C$1:$T$1,0)),"")</f>
        <v>3</v>
      </c>
      <c r="CC131" s="33">
        <f t="array" ref="CC131">IFERROR(INDEX('CAMAGUI DATA UNIFICADA'!$C$2:$T1007,MATCH(1,($A131='CAMAGUI DATA UNIFICADA'!$A$2:$A1007)*($BV$1='CAMAGUI DATA UNIFICADA'!$B$2:$B1007),0),MATCH(CC$2,'CAMAGUI DATA UNIFICADA'!$C$1:$T$1,0)),"")</f>
        <v>4.608</v>
      </c>
      <c r="CD131" s="60">
        <f t="array" ref="CD131">IFERROR(INDEX('CAMAGUI DATA UNIFICADA'!$C$2:$T1007,MATCH(1,($A131='CAMAGUI DATA UNIFICADA'!$A$2:$A1007)*($BV$1='CAMAGUI DATA UNIFICADA'!$B$2:$B1007),0),MATCH(CD$2,'CAMAGUI DATA UNIFICADA'!$C$1:$T$1,0)),"")</f>
        <v>591856.0606</v>
      </c>
      <c r="CE131" s="33">
        <f t="array" ref="CE131">IFERROR(INDEX('CAMAGUI DATA UNIFICADA'!$C$2:$T1007,MATCH(1,($A131='CAMAGUI DATA UNIFICADA'!$A$2:$A1007)*($BV$1='CAMAGUI DATA UNIFICADA'!$B$2:$B1007),0),MATCH(CE$2,'CAMAGUI DATA UNIFICADA'!$C$1:$T$1,0)),"")</f>
        <v>1.16194626</v>
      </c>
      <c r="CF131" s="23">
        <f t="array" ref="CF131">IFERROR(INDEX('CAMAGUI DATA UNIFICADA'!$C$2:$T1007,MATCH(1,($A131='CAMAGUI DATA UNIFICADA'!$A$2:$A1007)*($BV$1='CAMAGUI DATA UNIFICADA'!$B$2:$B1007),0),MATCH(CF$2,'CAMAGUI DATA UNIFICADA'!$C$1:$T$1,0)),"")</f>
        <v>0.8768237935</v>
      </c>
      <c r="CG131" s="23">
        <f t="array" ref="CG131">IFERROR(INDEX('CAMAGUI DATA UNIFICADA'!$C$2:$T1007,MATCH(1,($A131='CAMAGUI DATA UNIFICADA'!$A$2:$A1007)*($BV$1='CAMAGUI DATA UNIFICADA'!$B$2:$B1007),0),MATCH(CG$2,'CAMAGUI DATA UNIFICADA'!$C$1:$T$1,0)),"")</f>
        <v>0.85</v>
      </c>
      <c r="CH131" s="60">
        <f t="array" ref="CH131">IFERROR(INDEX('CAMAGUI DATA UNIFICADA'!$C$2:$T1007,MATCH(1,($A131='CAMAGUI DATA UNIFICADA'!$A$2:$A1007)*($BV$1='CAMAGUI DATA UNIFICADA'!$B$2:$B1007),0),MATCH(CH$2,'CAMAGUI DATA UNIFICADA'!$C$1:$T$1,0)),"")</f>
        <v>136607.1429</v>
      </c>
      <c r="CI131" s="2">
        <f t="array" ref="CI131">IFERROR(INDEX('CAMAGUI DATA UNIFICADA'!$C$2:$T1007,MATCH(1,($A131='CAMAGUI DATA UNIFICADA'!$A$2:$A1007)*($BV$1='CAMAGUI DATA UNIFICADA'!$B$2:$B1007),0),MATCH(CI$2,'CAMAGUI DATA UNIFICADA'!$C$1:$T$1,0)),"")</f>
        <v>3</v>
      </c>
      <c r="CJ131" s="2">
        <f t="array" ref="CJ131">IFERROR(INDEX('CAMAGUI DATA UNIFICADA'!$C$2:$T1007,MATCH(1,($A131='CAMAGUI DATA UNIFICADA'!$A$2:$A1007)*($BV$1='CAMAGUI DATA UNIFICADA'!$B$2:$B1007),0),MATCH(CJ$2,'CAMAGUI DATA UNIFICADA'!$C$1:$T$1,0)),"")</f>
        <v>14</v>
      </c>
      <c r="CK131" s="33">
        <f t="array" ref="CK131">IFERROR(INDEX('CAMAGUI DATA UNIFICADA'!$C$2:$T1007,MATCH(1,($A131='CAMAGUI DATA UNIFICADA'!$A$2:$A1007)*($BV$1='CAMAGUI DATA UNIFICADA'!$B$2:$B1007),0),MATCH(CK$2,'CAMAGUI DATA UNIFICADA'!$C$1:$T$1,0)),"")</f>
        <v>4.08</v>
      </c>
      <c r="CL131" s="60">
        <f t="array" ref="CL131">IFERROR(INDEX('CAMAGUI DATA UNIFICADA'!$C$2:$T1007,MATCH(1,($A131='CAMAGUI DATA UNIFICADA'!$A$2:$A1007)*($BV$1='CAMAGUI DATA UNIFICADA'!$B$2:$B1007),0),MATCH(CL$2,'CAMAGUI DATA UNIFICADA'!$C$1:$T$1,0)),"")</f>
        <v>342.5467586</v>
      </c>
      <c r="CM131" s="140">
        <f t="array" ref="CM131">IFERROR(INDEX('CAMAGUI DATA UNIFICADA'!$C$2:$T1007,MATCH(1,($A131='CAMAGUI DATA UNIFICADA'!$A$2:$A1007)*($BV$1='CAMAGUI DATA UNIFICADA'!$B$2:$B1007),0),MATCH(CM$2,'CAMAGUI DATA UNIFICADA'!$C$1:$T$1,0)),"")</f>
        <v>10.63668964</v>
      </c>
      <c r="CN131" s="138" t="str">
        <f t="array" ref="CN131">IFERROR(INDEX('CAMAGUI DATA UNIFICADA'!$C$2:$T1007,MATCH(1,($A131='CAMAGUI DATA UNIFICADA'!$A$2:$A1007)*($CN$1='CAMAGUI DATA UNIFICADA'!$B$2:$B1007),0),MATCH(CN$2,'CAMAGUI DATA UNIFICADA'!$C$1:$T$1,0)),"")</f>
        <v>CA6070625</v>
      </c>
      <c r="CO131" s="2">
        <f t="array" ref="CO131">IFERROR(INDEX('CAMAGUI DATA UNIFICADA'!$C$2:$T1007,MATCH(1,($A131='CAMAGUI DATA UNIFICADA'!$A$2:$A1007)*($CN$1='CAMAGUI DATA UNIFICADA'!$B$2:$B1007),0),MATCH(CO$2,'CAMAGUI DATA UNIFICADA'!$C$1:$T$1,0)),"")</f>
        <v>425</v>
      </c>
      <c r="CP131" s="2">
        <f t="array" ref="CP131">IFERROR(INDEX('CAMAGUI DATA UNIFICADA'!$C$2:$T1007,MATCH(1,($A131='CAMAGUI DATA UNIFICADA'!$A$2:$A1007)*($CN$1='CAMAGUI DATA UNIFICADA'!$B$2:$B1007),0),MATCH(CP$2,'CAMAGUI DATA UNIFICADA'!$C$1:$T$1,0)),"")</f>
        <v>2863</v>
      </c>
      <c r="CQ131" s="2" t="str">
        <f t="array" ref="CQ131">IFERROR(INDEX('CAMAGUI DATA UNIFICADA'!$C$2:$T1007,MATCH(1,($A131='CAMAGUI DATA UNIFICADA'!$A$2:$A1007)*($CN$1='CAMAGUI DATA UNIFICADA'!$B$2:$B1007),0),MATCH(CQ$2,'CAMAGUI DATA UNIFICADA'!$C$1:$T$1,0)),"")</f>
        <v>SKR MAST E AD</v>
      </c>
      <c r="CR131" s="139">
        <f t="array" ref="CR131">IFERROR(INDEX('CAMAGUI DATA UNIFICADA'!$C$2:$T1007,MATCH(1,($A131='CAMAGUI DATA UNIFICADA'!$A$2:$A1007)*($CN$1='CAMAGUI DATA UNIFICADA'!$B$2:$B1007),0),MATCH(CR$2,'CAMAGUI DATA UNIFICADA'!$C$1:$T$1,0)),"")</f>
        <v>2930.5668</v>
      </c>
      <c r="CS131" s="2">
        <f t="array" ref="CS131">IFERROR(INDEX('CAMAGUI DATA UNIFICADA'!$C$2:$T1007,MATCH(1,($A131='CAMAGUI DATA UNIFICADA'!$A$2:$A1007)*($CN$1='CAMAGUI DATA UNIFICADA'!$B$2:$B1007),0),MATCH(CS$2,'CAMAGUI DATA UNIFICADA'!$C$1:$T$1,0)),"")</f>
        <v>10.4</v>
      </c>
      <c r="CT131" s="2">
        <f t="array" ref="CT131">IFERROR(INDEX('CAMAGUI DATA UNIFICADA'!$C$2:$T1007,MATCH(1,($A131='CAMAGUI DATA UNIFICADA'!$A$2:$A1007)*($CN$1='CAMAGUI DATA UNIFICADA'!$B$2:$B1007),0),MATCH(CT$2,'CAMAGUI DATA UNIFICADA'!$C$1:$T$1,0)),"")</f>
        <v>2.84</v>
      </c>
      <c r="CU131" s="33">
        <f t="array" ref="CU131">IFERROR(INDEX('CAMAGUI DATA UNIFICADA'!$C$2:$T1007,MATCH(1,($A131='CAMAGUI DATA UNIFICADA'!$A$2:$A1007)*($CN$1='CAMAGUI DATA UNIFICADA'!$B$2:$B1007),0),MATCH(CU$2,'CAMAGUI DATA UNIFICADA'!$C$1:$T$1,0)),"")</f>
        <v>4.7496</v>
      </c>
      <c r="CV131" s="60">
        <f t="array" ref="CV131">IFERROR(INDEX('CAMAGUI DATA UNIFICADA'!$C$2:$T1007,MATCH(1,($A131='CAMAGUI DATA UNIFICADA'!$A$2:$A1007)*($CN$1='CAMAGUI DATA UNIFICADA'!$B$2:$B1007),0),MATCH(CV$2,'CAMAGUI DATA UNIFICADA'!$C$1:$T$1,0)),"")</f>
        <v>860396.3411</v>
      </c>
      <c r="CW131" s="33">
        <f t="array" ref="CW131">IFERROR(INDEX('CAMAGUI DATA UNIFICADA'!$C$2:$T1007,MATCH(1,($A131='CAMAGUI DATA UNIFICADA'!$A$2:$A1007)*($CN$1='CAMAGUI DATA UNIFICADA'!$B$2:$B1007),0),MATCH(CW$2,'CAMAGUI DATA UNIFICADA'!$C$1:$T$1,0)),"")</f>
        <v>1.200117371</v>
      </c>
      <c r="CX131" s="23">
        <f t="array" ref="CX131">IFERROR(INDEX('CAMAGUI DATA UNIFICADA'!$C$2:$T1007,MATCH(1,($A131='CAMAGUI DATA UNIFICADA'!$A$2:$A1007)*($CN$1='CAMAGUI DATA UNIFICADA'!$B$2:$B1007),0),MATCH(CX$2,'CAMAGUI DATA UNIFICADA'!$C$1:$T$1,0)),"")</f>
        <v>0.8194250867</v>
      </c>
      <c r="CY131" s="23">
        <f t="array" ref="CY131">IFERROR(INDEX('CAMAGUI DATA UNIFICADA'!$C$2:$T1007,MATCH(1,($A131='CAMAGUI DATA UNIFICADA'!$A$2:$A1007)*($CN$1='CAMAGUI DATA UNIFICADA'!$B$2:$B1007),0),MATCH(CY$2,'CAMAGUI DATA UNIFICADA'!$C$1:$T$1,0)),"")</f>
        <v>0.8</v>
      </c>
      <c r="CZ131" s="60">
        <f t="array" ref="CZ131">IFERROR(INDEX('CAMAGUI DATA UNIFICADA'!$C$2:$T1007,MATCH(1,($A131='CAMAGUI DATA UNIFICADA'!$A$2:$A1007)*($CN$1='CAMAGUI DATA UNIFICADA'!$B$2:$B1007),0),MATCH(CZ$2,'CAMAGUI DATA UNIFICADA'!$C$1:$T$1,0)),"")</f>
        <v>96000</v>
      </c>
      <c r="DA131" s="2">
        <f t="array" ref="DA131">IFERROR(INDEX('CAMAGUI DATA UNIFICADA'!$C$2:$T1007,MATCH(1,($A131='CAMAGUI DATA UNIFICADA'!$A$2:$A1007)*($CN$1='CAMAGUI DATA UNIFICADA'!$B$2:$B1007),0),MATCH(DA$2,'CAMAGUI DATA UNIFICADA'!$C$1:$T$1,0)),"")</f>
        <v>3</v>
      </c>
      <c r="DB131" s="2">
        <f t="array" ref="DB131">IFERROR(INDEX('CAMAGUI DATA UNIFICADA'!$C$2:$T1007,MATCH(1,($A131='CAMAGUI DATA UNIFICADA'!$A$2:$A1007)*($CN$1='CAMAGUI DATA UNIFICADA'!$B$2:$B1007),0),MATCH(DB$2,'CAMAGUI DATA UNIFICADA'!$C$1:$T$1,0)),"")</f>
        <v>13.4</v>
      </c>
      <c r="DC131" s="33">
        <f t="array" ref="DC131">IFERROR(INDEX('CAMAGUI DATA UNIFICADA'!$C$2:$T1007,MATCH(1,($A131='CAMAGUI DATA UNIFICADA'!$A$2:$A1007)*($CN$1='CAMAGUI DATA UNIFICADA'!$B$2:$B1007),0),MATCH(DC$2,'CAMAGUI DATA UNIFICADA'!$C$1:$T$1,0)),"")</f>
        <v>4.1856</v>
      </c>
      <c r="DD131" s="60">
        <f t="array" ref="DD131">IFERROR(INDEX('CAMAGUI DATA UNIFICADA'!$C$2:$T1007,MATCH(1,($A131='CAMAGUI DATA UNIFICADA'!$A$2:$A1007)*($CN$1='CAMAGUI DATA UNIFICADA'!$B$2:$B1007),0),MATCH(DD$2,'CAMAGUI DATA UNIFICADA'!$C$1:$T$1,0)),"")</f>
        <v>493.0959466</v>
      </c>
      <c r="DE131" s="140">
        <f t="array" ref="DE131">IFERROR(INDEX('CAMAGUI DATA UNIFICADA'!$C$2:$T1007,MATCH(1,($A131='CAMAGUI DATA UNIFICADA'!$A$2:$A1007)*($CN$1='CAMAGUI DATA UNIFICADA'!$B$2:$B1007),0),MATCH(DE$2,'CAMAGUI DATA UNIFICADA'!$C$1:$T$1,0)),"")</f>
        <v>17.02398665</v>
      </c>
      <c r="DF131" s="138" t="str">
        <f t="array" ref="DF131">IFERROR(INDEX('CAMAGUI DATA UNIFICADA'!$C$2:$T1007,MATCH(1,($A131='CAMAGUI DATA UNIFICADA'!$A$2:$A1007)*($DF$1='CAMAGUI DATA UNIFICADA'!$B$2:$B1007),0),MATCH(DF$2,'CAMAGUI DATA UNIFICADA'!$C$1:$T$1,0)),"")</f>
        <v/>
      </c>
      <c r="DG131" s="2" t="str">
        <f t="array" ref="DG131">IFERROR(INDEX('CAMAGUI DATA UNIFICADA'!$C$2:$T1007,MATCH(1,($A131='CAMAGUI DATA UNIFICADA'!$A$2:$A1007)*($DF$1='CAMAGUI DATA UNIFICADA'!$B$2:$B1007),0),MATCH(DG$2,'CAMAGUI DATA UNIFICADA'!$C$1:$T$1,0)),"")</f>
        <v/>
      </c>
      <c r="DH131" s="2" t="str">
        <f t="array" ref="DH131">IFERROR(INDEX('CAMAGUI DATA UNIFICADA'!$C$2:$T1007,MATCH(1,($A131='CAMAGUI DATA UNIFICADA'!$A$2:$A1007)*($DF$1='CAMAGUI DATA UNIFICADA'!$B$2:$B1007),0),MATCH(DH$2,'CAMAGUI DATA UNIFICADA'!$C$1:$T$1,0)),"")</f>
        <v/>
      </c>
      <c r="DI131" s="2" t="str">
        <f t="array" ref="DI131">IFERROR(INDEX('CAMAGUI DATA UNIFICADA'!$C$2:$T1007,MATCH(1,($A131='CAMAGUI DATA UNIFICADA'!$A$2:$A1007)*($DF$1='CAMAGUI DATA UNIFICADA'!$B$2:$B1007),0),MATCH(DI$2,'CAMAGUI DATA UNIFICADA'!$C$1:$T$1,0)),"")</f>
        <v/>
      </c>
      <c r="DJ131" s="139" t="str">
        <f t="array" ref="DJ131">IFERROR(INDEX('CAMAGUI DATA UNIFICADA'!$C$2:$T1007,MATCH(1,($A131='CAMAGUI DATA UNIFICADA'!$A$2:$A1007)*($DF$1='CAMAGUI DATA UNIFICADA'!$B$2:$B1007),0),MATCH(DJ$2,'CAMAGUI DATA UNIFICADA'!$C$1:$T$1,0)),"")</f>
        <v/>
      </c>
      <c r="DK131" s="2" t="str">
        <f t="array" ref="DK131">IFERROR(INDEX('CAMAGUI DATA UNIFICADA'!$C$2:$T1007,MATCH(1,($A131='CAMAGUI DATA UNIFICADA'!$A$2:$A1007)*($DF$1='CAMAGUI DATA UNIFICADA'!$B$2:$B1007),0),MATCH(DK$2,'CAMAGUI DATA UNIFICADA'!$C$1:$T$1,0)),"")</f>
        <v/>
      </c>
      <c r="DL131" s="2" t="str">
        <f t="array" ref="DL131">IFERROR(INDEX('CAMAGUI DATA UNIFICADA'!$C$2:$T1007,MATCH(1,($A131='CAMAGUI DATA UNIFICADA'!$A$2:$A1007)*($DF$1='CAMAGUI DATA UNIFICADA'!$B$2:$B1007),0),MATCH(DL$2,'CAMAGUI DATA UNIFICADA'!$C$1:$T$1,0)),"")</f>
        <v/>
      </c>
      <c r="DM131" s="33" t="str">
        <f t="array" ref="DM131">IFERROR(INDEX('CAMAGUI DATA UNIFICADA'!$C$2:$T1007,MATCH(1,($A131='CAMAGUI DATA UNIFICADA'!$A$2:$A1007)*($DF$1='CAMAGUI DATA UNIFICADA'!$B$2:$B1007),0),MATCH(DM$2,'CAMAGUI DATA UNIFICADA'!$C$1:$T$1,0)),"")</f>
        <v/>
      </c>
      <c r="DN131" s="60" t="str">
        <f t="array" ref="DN131">IFERROR(INDEX('CAMAGUI DATA UNIFICADA'!$C$2:$T1007,MATCH(1,($A131='CAMAGUI DATA UNIFICADA'!$A$2:$A1007)*($DF$1='CAMAGUI DATA UNIFICADA'!$B$2:$B1007),0),MATCH(DN$2,'CAMAGUI DATA UNIFICADA'!$C$1:$T$1,0)),"")</f>
        <v/>
      </c>
      <c r="DO131" s="33" t="str">
        <f t="array" ref="DO131">IFERROR(INDEX('CAMAGUI DATA UNIFICADA'!$C$2:$T1007,MATCH(1,($A131='CAMAGUI DATA UNIFICADA'!$A$2:$A1007)*($DF$1='CAMAGUI DATA UNIFICADA'!$B$2:$B1007),0),MATCH(DO$2,'CAMAGUI DATA UNIFICADA'!$C$1:$T$1,0)),"")</f>
        <v/>
      </c>
      <c r="DP131" s="23" t="str">
        <f t="array" ref="DP131">IFERROR(INDEX('CAMAGUI DATA UNIFICADA'!$C$2:$T1007,MATCH(1,($A131='CAMAGUI DATA UNIFICADA'!$A$2:$A1007)*($DF$1='CAMAGUI DATA UNIFICADA'!$B$2:$B1007),0),MATCH(DP$2,'CAMAGUI DATA UNIFICADA'!$C$1:$T$1,0)),"")</f>
        <v/>
      </c>
      <c r="DQ131" s="23" t="str">
        <f t="array" ref="DQ131">IFERROR(INDEX('CAMAGUI DATA UNIFICADA'!$C$2:$T1007,MATCH(1,($A131='CAMAGUI DATA UNIFICADA'!$A$2:$A1007)*($DF$1='CAMAGUI DATA UNIFICADA'!$B$2:$B1007),0),MATCH(DQ$2,'CAMAGUI DATA UNIFICADA'!$C$1:$T$1,0)),"")</f>
        <v/>
      </c>
      <c r="DR131" s="2" t="str">
        <f t="array" ref="DR131">IFERROR(INDEX('CAMAGUI DATA UNIFICADA'!$C$2:$T1007,MATCH(1,($A131='CAMAGUI DATA UNIFICADA'!$A$2:$A1007)*($DF$1='CAMAGUI DATA UNIFICADA'!$B$2:$B1007),0),MATCH(DR$2,'CAMAGUI DATA UNIFICADA'!$C$1:$T$1,0)),"")</f>
        <v/>
      </c>
      <c r="DS131" s="2" t="str">
        <f t="array" ref="DS131">IFERROR(INDEX('CAMAGUI DATA UNIFICADA'!$C$2:$T1007,MATCH(1,($A131='CAMAGUI DATA UNIFICADA'!$A$2:$A1007)*($DF$1='CAMAGUI DATA UNIFICADA'!$B$2:$B1007),0),MATCH(DS$2,'CAMAGUI DATA UNIFICADA'!$C$1:$T$1,0)),"")</f>
        <v/>
      </c>
      <c r="DT131" s="2" t="str">
        <f t="array" ref="DT131">IFERROR(INDEX('CAMAGUI DATA UNIFICADA'!$C$2:$T1007,MATCH(1,($A131='CAMAGUI DATA UNIFICADA'!$A$2:$A1007)*($DF$1='CAMAGUI DATA UNIFICADA'!$B$2:$B1007),0),MATCH(DT$2,'CAMAGUI DATA UNIFICADA'!$C$1:$T$1,0)),"")</f>
        <v/>
      </c>
      <c r="DU131" s="33" t="str">
        <f t="array" ref="DU131">IFERROR(INDEX('CAMAGUI DATA UNIFICADA'!$C$2:$T1007,MATCH(1,($A131='CAMAGUI DATA UNIFICADA'!$A$2:$A1007)*($DF$1='CAMAGUI DATA UNIFICADA'!$B$2:$B1007),0),MATCH(DU$2,'CAMAGUI DATA UNIFICADA'!$C$1:$T$1,0)),"")</f>
        <v/>
      </c>
      <c r="DV131" s="60" t="str">
        <f t="array" ref="DV131">IFERROR(INDEX('CAMAGUI DATA UNIFICADA'!$C$2:$T1007,MATCH(1,($A131='CAMAGUI DATA UNIFICADA'!$A$2:$A1007)*($DF$1='CAMAGUI DATA UNIFICADA'!$B$2:$B1007),0),MATCH(DV$2,'CAMAGUI DATA UNIFICADA'!$C$1:$T$1,0)),"")</f>
        <v/>
      </c>
      <c r="DW131" s="140" t="str">
        <f t="array" ref="DW131">IFERROR(INDEX('CAMAGUI DATA UNIFICADA'!$C$2:$T1007,MATCH(1,($A131='CAMAGUI DATA UNIFICADA'!$A$2:$A1007)*($DF$1='CAMAGUI DATA UNIFICADA'!$B$2:$B1007),0),MATCH(DW$2,'CAMAGUI DATA UNIFICADA'!$C$1:$T$1,0)),"")</f>
        <v/>
      </c>
      <c r="DX131" s="144" t="str">
        <f t="array" ref="DX131">IFERROR(INDEX('CAMAGUI DATA UNIFICADA'!$C$2:$T1007,MATCH(1,($A131='CAMAGUI DATA UNIFICADA'!$A$2:$A1007)*($DX$1='CAMAGUI DATA UNIFICADA'!$B$2:$B1007),0),MATCH(DX$2,'CAMAGUI DATA UNIFICADA'!$C$1:$T$1,0)),"")</f>
        <v/>
      </c>
      <c r="DY131" s="60" t="str">
        <f t="array" ref="DY131">IFERROR(INDEX('CAMAGUI DATA UNIFICADA'!$C$2:$T1007,MATCH(1,($A131='CAMAGUI DATA UNIFICADA'!$A$2:$A1007)*($DX$1='CAMAGUI DATA UNIFICADA'!$B$2:$B1007),0),MATCH(DY$2,'CAMAGUI DATA UNIFICADA'!$C$1:$T$1,0)),"")</f>
        <v/>
      </c>
      <c r="DZ131" s="60" t="str">
        <f t="array" ref="DZ131">IFERROR(INDEX('CAMAGUI DATA UNIFICADA'!$C$2:$T1007,MATCH(1,($A131='CAMAGUI DATA UNIFICADA'!$A$2:$A1007)*($DX$1='CAMAGUI DATA UNIFICADA'!$B$2:$B1007),0),MATCH(DZ$2,'CAMAGUI DATA UNIFICADA'!$C$1:$T$1,0)),"")</f>
        <v/>
      </c>
      <c r="EA131" s="60" t="str">
        <f t="array" ref="EA131">IFERROR(INDEX('CAMAGUI DATA UNIFICADA'!$C$2:$T1007,MATCH(1,($A131='CAMAGUI DATA UNIFICADA'!$A$2:$A1007)*($DX$1='CAMAGUI DATA UNIFICADA'!$B$2:$B1007),0),MATCH(EA$2,'CAMAGUI DATA UNIFICADA'!$C$1:$T$1,0)),"")</f>
        <v/>
      </c>
      <c r="EB131" s="60" t="str">
        <f t="array" ref="EB131">IFERROR(INDEX('CAMAGUI DATA UNIFICADA'!$C$2:$T1007,MATCH(1,($A131='CAMAGUI DATA UNIFICADA'!$A$2:$A1007)*($DX$1='CAMAGUI DATA UNIFICADA'!$B$2:$B1007),0),MATCH(EB$2,'CAMAGUI DATA UNIFICADA'!$C$1:$T$1,0)),"")</f>
        <v/>
      </c>
      <c r="EC131" s="60" t="str">
        <f t="array" ref="EC131">IFERROR(INDEX('CAMAGUI DATA UNIFICADA'!$C$2:$T1007,MATCH(1,($A131='CAMAGUI DATA UNIFICADA'!$A$2:$A1007)*($DX$1='CAMAGUI DATA UNIFICADA'!$B$2:$B1007),0),MATCH(EC$2,'CAMAGUI DATA UNIFICADA'!$C$1:$T$1,0)),"")</f>
        <v/>
      </c>
      <c r="ED131" s="60" t="str">
        <f t="array" ref="ED131">IFERROR(INDEX('CAMAGUI DATA UNIFICADA'!$C$2:$T1007,MATCH(1,($A131='CAMAGUI DATA UNIFICADA'!$A$2:$A1007)*($DX$1='CAMAGUI DATA UNIFICADA'!$B$2:$B1007),0),MATCH(ED$2,'CAMAGUI DATA UNIFICADA'!$C$1:$T$1,0)),"")</f>
        <v/>
      </c>
      <c r="EE131" s="60" t="str">
        <f t="array" ref="EE131">IFERROR(INDEX('CAMAGUI DATA UNIFICADA'!$C$2:$T1007,MATCH(1,($A131='CAMAGUI DATA UNIFICADA'!$A$2:$A1007)*($DX$1='CAMAGUI DATA UNIFICADA'!$B$2:$B1007),0),MATCH(EE$2,'CAMAGUI DATA UNIFICADA'!$C$1:$T$1,0)),"")</f>
        <v/>
      </c>
      <c r="EF131" s="60" t="str">
        <f t="array" ref="EF131">IFERROR(INDEX('CAMAGUI DATA UNIFICADA'!$C$2:$T1007,MATCH(1,($A131='CAMAGUI DATA UNIFICADA'!$A$2:$A1007)*($DX$1='CAMAGUI DATA UNIFICADA'!$B$2:$B1007),0),MATCH(EF$2,'CAMAGUI DATA UNIFICADA'!$C$1:$T$1,0)),"")</f>
        <v/>
      </c>
      <c r="EG131" s="60" t="str">
        <f t="array" ref="EG131">IFERROR(INDEX('CAMAGUI DATA UNIFICADA'!$C$2:$T1007,MATCH(1,($A131='CAMAGUI DATA UNIFICADA'!$A$2:$A1007)*($DX$1='CAMAGUI DATA UNIFICADA'!$B$2:$B1007),0),MATCH(EG$2,'CAMAGUI DATA UNIFICADA'!$C$1:$T$1,0)),"")</f>
        <v/>
      </c>
      <c r="EH131" s="60" t="str">
        <f t="array" ref="EH131">IFERROR(INDEX('CAMAGUI DATA UNIFICADA'!$C$2:$T1007,MATCH(1,($A131='CAMAGUI DATA UNIFICADA'!$A$2:$A1007)*($DX$1='CAMAGUI DATA UNIFICADA'!$B$2:$B1007),0),MATCH(EH$2,'CAMAGUI DATA UNIFICADA'!$C$1:$T$1,0)),"")</f>
        <v/>
      </c>
      <c r="EI131" s="60" t="str">
        <f t="array" ref="EI131">IFERROR(INDEX('CAMAGUI DATA UNIFICADA'!$C$2:$T1007,MATCH(1,($A131='CAMAGUI DATA UNIFICADA'!$A$2:$A1007)*($DX$1='CAMAGUI DATA UNIFICADA'!$B$2:$B1007),0),MATCH(EI$2,'CAMAGUI DATA UNIFICADA'!$C$1:$T$1,0)),"")</f>
        <v/>
      </c>
      <c r="EJ131" s="60" t="str">
        <f t="array" ref="EJ131">IFERROR(INDEX('CAMAGUI DATA UNIFICADA'!$C$2:$T1007,MATCH(1,($A131='CAMAGUI DATA UNIFICADA'!$A$2:$A1007)*($DX$1='CAMAGUI DATA UNIFICADA'!$B$2:$B1007),0),MATCH(EJ$2,'CAMAGUI DATA UNIFICADA'!$C$1:$T$1,0)),"")</f>
        <v/>
      </c>
      <c r="EK131" s="60" t="str">
        <f t="array" ref="EK131">IFERROR(INDEX('CAMAGUI DATA UNIFICADA'!$C$2:$T1007,MATCH(1,($A131='CAMAGUI DATA UNIFICADA'!$A$2:$A1007)*($DX$1='CAMAGUI DATA UNIFICADA'!$B$2:$B1007),0),MATCH(EK$2,'CAMAGUI DATA UNIFICADA'!$C$1:$T$1,0)),"")</f>
        <v/>
      </c>
      <c r="EL131" s="60" t="str">
        <f t="array" ref="EL131">IFERROR(INDEX('CAMAGUI DATA UNIFICADA'!$C$2:$T1007,MATCH(1,($A131='CAMAGUI DATA UNIFICADA'!$A$2:$A1007)*($DX$1='CAMAGUI DATA UNIFICADA'!$B$2:$B1007),0),MATCH(EL$2,'CAMAGUI DATA UNIFICADA'!$C$1:$T$1,0)),"")</f>
        <v/>
      </c>
      <c r="EM131" s="60" t="str">
        <f t="array" ref="EM131">IFERROR(INDEX('CAMAGUI DATA UNIFICADA'!$C$2:$T1007,MATCH(1,($A131='CAMAGUI DATA UNIFICADA'!$A$2:$A1007)*($DX$1='CAMAGUI DATA UNIFICADA'!$B$2:$B1007),0),MATCH(EM$2,'CAMAGUI DATA UNIFICADA'!$C$1:$T$1,0)),"")</f>
        <v/>
      </c>
      <c r="EN131" s="60" t="str">
        <f t="array" ref="EN131">IFERROR(INDEX('CAMAGUI DATA UNIFICADA'!$C$2:$T1007,MATCH(1,($A131='CAMAGUI DATA UNIFICADA'!$A$2:$A1007)*($DX$1='CAMAGUI DATA UNIFICADA'!$B$2:$B1007),0),MATCH(EN$2,'CAMAGUI DATA UNIFICADA'!$C$1:$T$1,0)),"")</f>
        <v/>
      </c>
      <c r="EO131" s="140" t="str">
        <f t="array" ref="EO131">IFERROR(INDEX('CAMAGUI DATA UNIFICADA'!$C$2:$T1007,MATCH(1,($A131='CAMAGUI DATA UNIFICADA'!$A$2:$A1007)*($DX$1='CAMAGUI DATA UNIFICADA'!$B$2:$B1007),0),MATCH(EO$2,'CAMAGUI DATA UNIFICADA'!$C$1:$T$1,0)),"")</f>
        <v/>
      </c>
    </row>
    <row r="132">
      <c r="A132" s="137">
        <v>45852.0</v>
      </c>
      <c r="B132" s="138" t="str">
        <f t="array" ref="B132">IFERROR(INDEX('CAMAGUI DATA UNIFICADA'!$C$2:$T1007,MATCH(1,($A132='CAMAGUI DATA UNIFICADA'!$A$2:$A1007)*($B$1='CAMAGUI DATA UNIFICADA'!$B$2:$B1007),0),MATCH(B$2,'CAMAGUI DATA UNIFICADA'!$C$1:$T$1,0)),"")</f>
        <v>CA1070525</v>
      </c>
      <c r="C132" s="2" t="str">
        <f t="array" ref="C132">IFERROR(INDEX('CAMAGUI DATA UNIFICADA'!$C$2:$T1007,MATCH(1,($A132='CAMAGUI DATA UNIFICADA'!$A$2:$A1007)*($B$1='CAMAGUI DATA UNIFICADA'!$B$2:$B1007),0),MATCH(C$2,'CAMAGUI DATA UNIFICADA'!$C$1:$T$1,0)),"")</f>
        <v/>
      </c>
      <c r="D132" s="2">
        <f t="array" ref="D132">IFERROR(INDEX('CAMAGUI DATA UNIFICADA'!$C$2:$T1007,MATCH(1,($A132='CAMAGUI DATA UNIFICADA'!$A$2:$A1007)*($B$1='CAMAGUI DATA UNIFICADA'!$B$2:$B1007),0),MATCH(D$2,'CAMAGUI DATA UNIFICADA'!$C$1:$T$1,0)),"")</f>
        <v>600</v>
      </c>
      <c r="E132" s="2" t="str">
        <f t="array" ref="E132">IFERROR(INDEX('CAMAGUI DATA UNIFICADA'!$C$2:$T1007,MATCH(1,($A132='CAMAGUI DATA UNIFICADA'!$A$2:$A1007)*($B$1='CAMAGUI DATA UNIFICADA'!$B$2:$B1007),0),MATCH(E$2,'CAMAGUI DATA UNIFICADA'!$C$1:$T$1,0)),"")</f>
        <v>SKR MAST E AD</v>
      </c>
      <c r="F132" s="139">
        <f t="array" ref="F132">IFERROR(INDEX('CAMAGUI DATA UNIFICADA'!$C$2:$T1007,MATCH(1,($A132='CAMAGUI DATA UNIFICADA'!$A$2:$A1007)*($B$1='CAMAGUI DATA UNIFICADA'!$B$2:$B1007),0),MATCH(F$2,'CAMAGUI DATA UNIFICADA'!$C$1:$T$1,0)),"")</f>
        <v>614.16</v>
      </c>
      <c r="G132" s="2" t="str">
        <f t="array" ref="G132">IFERROR(INDEX('CAMAGUI DATA UNIFICADA'!$C$2:$T1007,MATCH(1,($A132='CAMAGUI DATA UNIFICADA'!$A$2:$A1007)*($B$1='CAMAGUI DATA UNIFICADA'!$B$2:$B1007),0),MATCH(G$2,'CAMAGUI DATA UNIFICADA'!$C$1:$T$1,0)),"")</f>
        <v/>
      </c>
      <c r="H132" s="2">
        <f t="array" ref="H132">IFERROR(INDEX('CAMAGUI DATA UNIFICADA'!$C$2:$T1007,MATCH(1,($A132='CAMAGUI DATA UNIFICADA'!$A$2:$A1007)*($B$1='CAMAGUI DATA UNIFICADA'!$B$2:$B1007),0),MATCH(H$2,'CAMAGUI DATA UNIFICADA'!$C$1:$T$1,0)),"")</f>
        <v>-29.12</v>
      </c>
      <c r="I132" s="33" t="str">
        <f t="array" ref="I132">IFERROR(INDEX('CAMAGUI DATA UNIFICADA'!$C$2:$T1007,MATCH(1,($A132='CAMAGUI DATA UNIFICADA'!$A$2:$A1007)*($B$1='CAMAGUI DATA UNIFICADA'!$B$2:$B1007),0),MATCH(I$2,'CAMAGUI DATA UNIFICADA'!$C$1:$T$1,0)),"")</f>
        <v/>
      </c>
      <c r="J132" s="60" t="str">
        <f t="array" ref="J132">IFERROR(INDEX('CAMAGUI DATA UNIFICADA'!$C$2:$T1007,MATCH(1,($A132='CAMAGUI DATA UNIFICADA'!$A$2:$A1007)*($B$1='CAMAGUI DATA UNIFICADA'!$B$2:$B1007),0),MATCH(J$2,'CAMAGUI DATA UNIFICADA'!$C$1:$T$1,0)),"")</f>
        <v/>
      </c>
      <c r="K132" s="33" t="str">
        <f t="array" ref="K132">IFERROR(INDEX('CAMAGUI DATA UNIFICADA'!$C$2:$T1007,MATCH(1,($A132='CAMAGUI DATA UNIFICADA'!$A$2:$A1007)*($B$1='CAMAGUI DATA UNIFICADA'!$B$2:$B1007),0),MATCH(K$2,'CAMAGUI DATA UNIFICADA'!$C$1:$T$1,0)),"")</f>
        <v/>
      </c>
      <c r="L132" s="23">
        <f t="array" ref="L132">IFERROR(INDEX('CAMAGUI DATA UNIFICADA'!$C$2:$T1007,MATCH(1,($A132='CAMAGUI DATA UNIFICADA'!$A$2:$A1007)*($B$1='CAMAGUI DATA UNIFICADA'!$B$2:$B1007),0),MATCH(L$2,'CAMAGUI DATA UNIFICADA'!$C$1:$T$1,0)),"")</f>
        <v>0</v>
      </c>
      <c r="M132" s="23">
        <f t="array" ref="M132">IFERROR(INDEX('CAMAGUI DATA UNIFICADA'!$C$2:$T1007,MATCH(1,($A132='CAMAGUI DATA UNIFICADA'!$A$2:$A1007)*($B$1='CAMAGUI DATA UNIFICADA'!$B$2:$B1007),0),MATCH(M$2,'CAMAGUI DATA UNIFICADA'!$C$1:$T$1,0)),"")</f>
        <v>0</v>
      </c>
      <c r="N132" s="60">
        <f t="array" ref="N132">IFERROR(INDEX('CAMAGUI DATA UNIFICADA'!$C$2:$T1007,MATCH(1,($A132='CAMAGUI DATA UNIFICADA'!$A$2:$A1007)*($B$1='CAMAGUI DATA UNIFICADA'!$B$2:$B1007),0),MATCH(N$2,'CAMAGUI DATA UNIFICADA'!$C$1:$T$1,0)),"")</f>
        <v>0</v>
      </c>
      <c r="O132" s="2">
        <f t="array" ref="O132">IFERROR(INDEX('CAMAGUI DATA UNIFICADA'!$C$2:$T1007,MATCH(1,($A132='CAMAGUI DATA UNIFICADA'!$A$2:$A1007)*($B$1='CAMAGUI DATA UNIFICADA'!$B$2:$B1007),0),MATCH(O$2,'CAMAGUI DATA UNIFICADA'!$C$1:$T$1,0)),"")</f>
        <v>3</v>
      </c>
      <c r="P132" s="2">
        <f t="array" ref="P132">IFERROR(INDEX('CAMAGUI DATA UNIFICADA'!$C$2:$T1007,MATCH(1,($A132='CAMAGUI DATA UNIFICADA'!$A$2:$A1007)*($B$1='CAMAGUI DATA UNIFICADA'!$B$2:$B1007),0),MATCH(P$2,'CAMAGUI DATA UNIFICADA'!$C$1:$T$1,0)),"")</f>
        <v>3</v>
      </c>
      <c r="Q132" s="33">
        <f t="array" ref="Q132">IFERROR(INDEX('CAMAGUI DATA UNIFICADA'!$C$2:$T1007,MATCH(1,($A132='CAMAGUI DATA UNIFICADA'!$A$2:$A1007)*($B$1='CAMAGUI DATA UNIFICADA'!$B$2:$B1007),0),MATCH(Q$2,'CAMAGUI DATA UNIFICADA'!$C$1:$T$1,0)),"")</f>
        <v>9.624</v>
      </c>
      <c r="R132" s="60">
        <f t="array" ref="R132">IFERROR(INDEX('CAMAGUI DATA UNIFICADA'!$C$2:$T1007,MATCH(1,($A132='CAMAGUI DATA UNIFICADA'!$A$2:$A1007)*($B$1='CAMAGUI DATA UNIFICADA'!$B$2:$B1007),0),MATCH(R$2,'CAMAGUI DATA UNIFICADA'!$C$1:$T$1,0)),"")</f>
        <v>-2.694450528</v>
      </c>
      <c r="S132" s="140">
        <f t="array" ref="S132">IFERROR(INDEX('CAMAGUI DATA UNIFICADA'!$C$2:$T1007,MATCH(1,($A132='CAMAGUI DATA UNIFICADA'!$A$2:$A1007)*($B$1='CAMAGUI DATA UNIFICADA'!$B$2:$B1007),0),MATCH(S$2,'CAMAGUI DATA UNIFICADA'!$C$1:$T$1,0)),"")</f>
        <v>-0.673612632</v>
      </c>
      <c r="T132" s="138" t="str">
        <f t="array" ref="T132">IFERROR(INDEX('CAMAGUI DATA UNIFICADA'!$C$2:$T1007,MATCH(1,($A132='CAMAGUI DATA UNIFICADA'!$A$2:$A1007)*($T$1='CAMAGUI DATA UNIFICADA'!$B$2:$B1007),0),MATCH(T$2,'CAMAGUI DATA UNIFICADA'!$C$1:$T$1,0)),"")</f>
        <v>CA2050525</v>
      </c>
      <c r="U132" s="2" t="str">
        <f t="array" ref="U132">IFERROR(INDEX('CAMAGUI DATA UNIFICADA'!$C$2:$T1007,MATCH(1,($A132='CAMAGUI DATA UNIFICADA'!$A$2:$A1007)*($T$1='CAMAGUI DATA UNIFICADA'!$B$2:$B1007),0),MATCH(U$2,'CAMAGUI DATA UNIFICADA'!$C$1:$T$1,0)),"")</f>
        <v/>
      </c>
      <c r="V132" s="2">
        <f t="array" ref="V132">IFERROR(INDEX('CAMAGUI DATA UNIFICADA'!$C$2:$T1007,MATCH(1,($A132='CAMAGUI DATA UNIFICADA'!$A$2:$A1007)*($T$1='CAMAGUI DATA UNIFICADA'!$B$2:$B1007),0),MATCH(V$2,'CAMAGUI DATA UNIFICADA'!$C$1:$T$1,0)),"")</f>
        <v>750</v>
      </c>
      <c r="W132" s="2" t="str">
        <f t="array" ref="W132">IFERROR(INDEX('CAMAGUI DATA UNIFICADA'!$C$2:$T1007,MATCH(1,($A132='CAMAGUI DATA UNIFICADA'!$A$2:$A1007)*($T$1='CAMAGUI DATA UNIFICADA'!$B$2:$B1007),0),MATCH(W$2,'CAMAGUI DATA UNIFICADA'!$C$1:$T$1,0)),"")</f>
        <v>SKR MAST E AD</v>
      </c>
      <c r="X132" s="139">
        <f t="array" ref="X132">IFERROR(INDEX('CAMAGUI DATA UNIFICADA'!$C$2:$T1007,MATCH(1,($A132='CAMAGUI DATA UNIFICADA'!$A$2:$A1007)*($T$1='CAMAGUI DATA UNIFICADA'!$B$2:$B1007),0),MATCH(X$2,'CAMAGUI DATA UNIFICADA'!$C$1:$T$1,0)),"")</f>
        <v>767.7</v>
      </c>
      <c r="Y132" s="2" t="str">
        <f t="array" ref="Y132">IFERROR(INDEX('CAMAGUI DATA UNIFICADA'!$C$2:$T1007,MATCH(1,($A132='CAMAGUI DATA UNIFICADA'!$A$2:$A1007)*($T$1='CAMAGUI DATA UNIFICADA'!$B$2:$B1007),0),MATCH(Y$2,'CAMAGUI DATA UNIFICADA'!$C$1:$T$1,0)),"")</f>
        <v/>
      </c>
      <c r="Z132" s="2">
        <f t="array" ref="Z132">IFERROR(INDEX('CAMAGUI DATA UNIFICADA'!$C$2:$T1007,MATCH(1,($A132='CAMAGUI DATA UNIFICADA'!$A$2:$A1007)*($T$1='CAMAGUI DATA UNIFICADA'!$B$2:$B1007),0),MATCH(Z$2,'CAMAGUI DATA UNIFICADA'!$C$1:$T$1,0)),"")</f>
        <v>-25.65</v>
      </c>
      <c r="AA132" s="2" t="str">
        <f t="array" ref="AA132">IFERROR(INDEX('CAMAGUI DATA UNIFICADA'!$C$2:$T1007,MATCH(1,($A132='CAMAGUI DATA UNIFICADA'!$A$2:$A1007)*($T$1='CAMAGUI DATA UNIFICADA'!$B$2:$B1007),0),MATCH(AA$2,'CAMAGUI DATA UNIFICADA'!$C$1:$T$1,0)),"")</f>
        <v/>
      </c>
      <c r="AB132" s="60" t="str">
        <f t="array" ref="AB132">IFERROR(INDEX('CAMAGUI DATA UNIFICADA'!$C$2:$T1007,MATCH(1,($A132='CAMAGUI DATA UNIFICADA'!$A$2:$A1007)*($T$1='CAMAGUI DATA UNIFICADA'!$B$2:$B1007),0),MATCH(AB$2,'CAMAGUI DATA UNIFICADA'!$C$1:$T$1,0)),"")</f>
        <v/>
      </c>
      <c r="AC132" s="33" t="str">
        <f t="array" ref="AC132">IFERROR(INDEX('CAMAGUI DATA UNIFICADA'!$C$2:$T1007,MATCH(1,($A132='CAMAGUI DATA UNIFICADA'!$A$2:$A1007)*($T$1='CAMAGUI DATA UNIFICADA'!$B$2:$B1007),0),MATCH(AC$2,'CAMAGUI DATA UNIFICADA'!$C$1:$T$1,0)),"")</f>
        <v/>
      </c>
      <c r="AD132" s="23">
        <f t="array" ref="AD132">IFERROR(INDEX('CAMAGUI DATA UNIFICADA'!$C$2:$T1007,MATCH(1,($A132='CAMAGUI DATA UNIFICADA'!$A$2:$A1007)*($T$1='CAMAGUI DATA UNIFICADA'!$B$2:$B1007),0),MATCH(AD$2,'CAMAGUI DATA UNIFICADA'!$C$1:$T$1,0)),"")</f>
        <v>0</v>
      </c>
      <c r="AE132" s="23">
        <f t="array" ref="AE132">IFERROR(INDEX('CAMAGUI DATA UNIFICADA'!$C$2:$T1007,MATCH(1,($A132='CAMAGUI DATA UNIFICADA'!$A$2:$A1007)*($T$1='CAMAGUI DATA UNIFICADA'!$B$2:$B1007),0),MATCH(AE$2,'CAMAGUI DATA UNIFICADA'!$C$1:$T$1,0)),"")</f>
        <v>0</v>
      </c>
      <c r="AF132" s="60">
        <f t="array" ref="AF132">IFERROR(INDEX('CAMAGUI DATA UNIFICADA'!$C$2:$T1007,MATCH(1,($A132='CAMAGUI DATA UNIFICADA'!$A$2:$A1007)*($T$1='CAMAGUI DATA UNIFICADA'!$B$2:$B1007),0),MATCH(AF$2,'CAMAGUI DATA UNIFICADA'!$C$1:$T$1,0)),"")</f>
        <v>0</v>
      </c>
      <c r="AG132" s="2">
        <f t="array" ref="AG132">IFERROR(INDEX('CAMAGUI DATA UNIFICADA'!$C$2:$T1007,MATCH(1,($A132='CAMAGUI DATA UNIFICADA'!$A$2:$A1007)*($T$1='CAMAGUI DATA UNIFICADA'!$B$2:$B1007),0),MATCH(AG$2,'CAMAGUI DATA UNIFICADA'!$C$1:$T$1,0)),"")</f>
        <v>3</v>
      </c>
      <c r="AH132" s="2">
        <f t="array" ref="AH132">IFERROR(INDEX('CAMAGUI DATA UNIFICADA'!$C$2:$T1007,MATCH(1,($A132='CAMAGUI DATA UNIFICADA'!$A$2:$A1007)*($T$1='CAMAGUI DATA UNIFICADA'!$B$2:$B1007),0),MATCH(AH$2,'CAMAGUI DATA UNIFICADA'!$C$1:$T$1,0)),"")</f>
        <v>3</v>
      </c>
      <c r="AI132" s="33">
        <f t="array" ref="AI132">IFERROR(INDEX('CAMAGUI DATA UNIFICADA'!$C$2:$T1007,MATCH(1,($A132='CAMAGUI DATA UNIFICADA'!$A$2:$A1007)*($T$1='CAMAGUI DATA UNIFICADA'!$B$2:$B1007),0),MATCH(AI$2,'CAMAGUI DATA UNIFICADA'!$C$1:$T$1,0)),"")</f>
        <v>9.624</v>
      </c>
      <c r="AJ132" s="60">
        <f t="array" ref="AJ132">IFERROR(INDEX('CAMAGUI DATA UNIFICADA'!$C$2:$T1007,MATCH(1,($A132='CAMAGUI DATA UNIFICADA'!$A$2:$A1007)*($T$1='CAMAGUI DATA UNIFICADA'!$B$2:$B1007),0),MATCH(AJ$2,'CAMAGUI DATA UNIFICADA'!$C$1:$T$1,0)),"")</f>
        <v>-1.12268772</v>
      </c>
      <c r="AK132" s="140">
        <f t="array" ref="AK132">IFERROR(INDEX('CAMAGUI DATA UNIFICADA'!$C$2:$T1007,MATCH(1,($A132='CAMAGUI DATA UNIFICADA'!$A$2:$A1007)*($T$1='CAMAGUI DATA UNIFICADA'!$B$2:$B1007),0),MATCH(AK$2,'CAMAGUI DATA UNIFICADA'!$C$1:$T$1,0)),"")</f>
        <v>-0.28067193</v>
      </c>
      <c r="AL132" s="138" t="str">
        <f t="array" ref="AL132">IFERROR(INDEX('CAMAGUI DATA UNIFICADA'!$C$2:$T1007,MATCH(1,($A132='CAMAGUI DATA UNIFICADA'!$A$2:$A1007)*($AL$1='CAMAGUI DATA UNIFICADA'!$B$2:$B1007),0),MATCH(AL$2,'CAMAGUI DATA UNIFICADA'!$C$1:$T$1,0)),"")</f>
        <v/>
      </c>
      <c r="AM132" s="2" t="str">
        <f t="array" ref="AM132">IFERROR(INDEX('CAMAGUI DATA UNIFICADA'!$C$2:$T1007,MATCH(1,($A132='CAMAGUI DATA UNIFICADA'!$A$2:$A1007)*($AL$1='CAMAGUI DATA UNIFICADA'!$B$2:$B1007),0),MATCH(AM$2,'CAMAGUI DATA UNIFICADA'!$C$1:$T$1,0)),"")</f>
        <v/>
      </c>
      <c r="AN132" s="2" t="str">
        <f t="array" ref="AN132">IFERROR(INDEX('CAMAGUI DATA UNIFICADA'!$C$2:$T1007,MATCH(1,($A132='CAMAGUI DATA UNIFICADA'!$A$2:$A1007)*($AL$1='CAMAGUI DATA UNIFICADA'!$B$2:$B1007),0),MATCH(AN$2,'CAMAGUI DATA UNIFICADA'!$C$1:$T$1,0)),"")</f>
        <v/>
      </c>
      <c r="AO132" s="2" t="str">
        <f t="array" ref="AO132">IFERROR(INDEX('CAMAGUI DATA UNIFICADA'!$C$2:$T1007,MATCH(1,($A132='CAMAGUI DATA UNIFICADA'!$A$2:$A1007)*($AL$1='CAMAGUI DATA UNIFICADA'!$B$2:$B1007),0),MATCH(AO$2,'CAMAGUI DATA UNIFICADA'!$C$1:$T$1,0)),"")</f>
        <v/>
      </c>
      <c r="AP132" s="139" t="str">
        <f t="array" ref="AP132">IFERROR(INDEX('CAMAGUI DATA UNIFICADA'!$C$2:$T1007,MATCH(1,($A132='CAMAGUI DATA UNIFICADA'!$A$2:$A1007)*($AL$1='CAMAGUI DATA UNIFICADA'!$B$2:$B1007),0),MATCH(AP$2,'CAMAGUI DATA UNIFICADA'!$C$1:$T$1,0)),"")</f>
        <v/>
      </c>
      <c r="AQ132" s="2" t="str">
        <f t="array" ref="AQ132">IFERROR(INDEX('CAMAGUI DATA UNIFICADA'!$C$2:$T1007,MATCH(1,($A132='CAMAGUI DATA UNIFICADA'!$A$2:$A1007)*($AL$1='CAMAGUI DATA UNIFICADA'!$B$2:$B1007),0),MATCH(AQ$2,'CAMAGUI DATA UNIFICADA'!$C$1:$T$1,0)),"")</f>
        <v/>
      </c>
      <c r="AR132" s="2" t="str">
        <f t="array" ref="AR132">IFERROR(INDEX('CAMAGUI DATA UNIFICADA'!$C$2:$T1007,MATCH(1,($A132='CAMAGUI DATA UNIFICADA'!$A$2:$A1007)*($AL$1='CAMAGUI DATA UNIFICADA'!$B$2:$B1007),0),MATCH(AR$2,'CAMAGUI DATA UNIFICADA'!$C$1:$T$1,0)),"")</f>
        <v/>
      </c>
      <c r="AS132" s="33" t="str">
        <f t="array" ref="AS132">IFERROR(INDEX('CAMAGUI DATA UNIFICADA'!$C$2:$T1007,MATCH(1,($A132='CAMAGUI DATA UNIFICADA'!$A$2:$A1007)*($AL$1='CAMAGUI DATA UNIFICADA'!$B$2:$B1007),0),MATCH(AS$2,'CAMAGUI DATA UNIFICADA'!$C$1:$T$1,0)),"")</f>
        <v/>
      </c>
      <c r="AT132" s="60" t="str">
        <f t="array" ref="AT132">IFERROR(INDEX('CAMAGUI DATA UNIFICADA'!$C$2:$T1007,MATCH(1,($A132='CAMAGUI DATA UNIFICADA'!$A$2:$A1007)*($AL$1='CAMAGUI DATA UNIFICADA'!$B$2:$B1007),0),MATCH(AT$2,'CAMAGUI DATA UNIFICADA'!$C$1:$T$1,0)),"")</f>
        <v/>
      </c>
      <c r="AU132" s="33" t="str">
        <f t="array" ref="AU132">IFERROR(INDEX('CAMAGUI DATA UNIFICADA'!$C$2:$T1007,MATCH(1,($A132='CAMAGUI DATA UNIFICADA'!$A$2:$A1007)*($AL$1='CAMAGUI DATA UNIFICADA'!$B$2:$B1007),0),MATCH(AU$2,'CAMAGUI DATA UNIFICADA'!$C$1:$T$1,0)),"")</f>
        <v/>
      </c>
      <c r="AV132" s="23" t="str">
        <f t="array" ref="AV132">IFERROR(INDEX('CAMAGUI DATA UNIFICADA'!$C$2:$T1007,MATCH(1,($A132='CAMAGUI DATA UNIFICADA'!$A$2:$A1007)*($AL$1='CAMAGUI DATA UNIFICADA'!$B$2:$B1007),0),MATCH(AV$2,'CAMAGUI DATA UNIFICADA'!$C$1:$T$1,0)),"")</f>
        <v/>
      </c>
      <c r="AW132" s="23" t="str">
        <f t="array" ref="AW132">IFERROR(INDEX('CAMAGUI DATA UNIFICADA'!$C$2:$T1007,MATCH(1,($A132='CAMAGUI DATA UNIFICADA'!$A$2:$A1007)*($AL$1='CAMAGUI DATA UNIFICADA'!$B$2:$B1007),0),MATCH(AW$2,'CAMAGUI DATA UNIFICADA'!$C$1:$T$1,0)),"")</f>
        <v/>
      </c>
      <c r="AX132" s="60" t="str">
        <f t="array" ref="AX132">IFERROR(INDEX('CAMAGUI DATA UNIFICADA'!$C$2:$T1007,MATCH(1,($A132='CAMAGUI DATA UNIFICADA'!$A$2:$A1007)*($AL$1='CAMAGUI DATA UNIFICADA'!$B$2:$B1007),0),MATCH(AX$2,'CAMAGUI DATA UNIFICADA'!$C$1:$T$1,0)),"")</f>
        <v/>
      </c>
      <c r="AY132" s="2" t="str">
        <f t="array" ref="AY132">IFERROR(INDEX('CAMAGUI DATA UNIFICADA'!$C$2:$T1007,MATCH(1,($A132='CAMAGUI DATA UNIFICADA'!$A$2:$A1007)*($AL$1='CAMAGUI DATA UNIFICADA'!$B$2:$B1007),0),MATCH(AY$2,'CAMAGUI DATA UNIFICADA'!$C$1:$T$1,0)),"")</f>
        <v/>
      </c>
      <c r="AZ132" s="2" t="str">
        <f t="array" ref="AZ132">IFERROR(INDEX('CAMAGUI DATA UNIFICADA'!$C$2:$T1007,MATCH(1,($A132='CAMAGUI DATA UNIFICADA'!$A$2:$A1007)*($AL$1='CAMAGUI DATA UNIFICADA'!$B$2:$B1007),0),MATCH(AZ$2,'CAMAGUI DATA UNIFICADA'!$C$1:$T$1,0)),"")</f>
        <v/>
      </c>
      <c r="BA132" s="33" t="str">
        <f t="array" ref="BA132">IFERROR(INDEX('CAMAGUI DATA UNIFICADA'!$C$2:$T1007,MATCH(1,($A132='CAMAGUI DATA UNIFICADA'!$A$2:$A1007)*($AL$1='CAMAGUI DATA UNIFICADA'!$B$2:$B1007),0),MATCH(BA$2,'CAMAGUI DATA UNIFICADA'!$C$1:$T$1,0)),"")</f>
        <v/>
      </c>
      <c r="BB132" s="60" t="str">
        <f t="array" ref="BB132">IFERROR(INDEX('CAMAGUI DATA UNIFICADA'!$C$2:$T1007,MATCH(1,($A132='CAMAGUI DATA UNIFICADA'!$A$2:$A1007)*($AL$1='CAMAGUI DATA UNIFICADA'!$B$2:$B1007),0),MATCH(BB$2,'CAMAGUI DATA UNIFICADA'!$C$1:$T$1,0)),"")</f>
        <v/>
      </c>
      <c r="BC132" s="140" t="str">
        <f t="array" ref="BC132">IFERROR(INDEX('CAMAGUI DATA UNIFICADA'!$C$2:$T1007,MATCH(1,($A132='CAMAGUI DATA UNIFICADA'!$A$2:$A1007)*($AL$1='CAMAGUI DATA UNIFICADA'!$B$2:$B1007),0),MATCH(BC$2,'CAMAGUI DATA UNIFICADA'!$C$1:$T$1,0)),"")</f>
        <v/>
      </c>
      <c r="BD132" s="138" t="str">
        <f t="array" ref="BD132">IFERROR(INDEX('CAMAGUI DATA UNIFICADA'!$C$2:$T1007,MATCH(1,($A132='CAMAGUI DATA UNIFICADA'!$A$2:$A1007)*($BD$1='CAMAGUI DATA UNIFICADA'!$B$2:$B1007),0),MATCH(BD$2,'CAMAGUI DATA UNIFICADA'!$C$1:$T$1,0)),"")</f>
        <v>CA4070625</v>
      </c>
      <c r="BE132" s="2">
        <f t="array" ref="BE132">IFERROR(INDEX('CAMAGUI DATA UNIFICADA'!$C$2:$T1007,MATCH(1,($A132='CAMAGUI DATA UNIFICADA'!$A$2:$A1007)*($BD$1='CAMAGUI DATA UNIFICADA'!$B$2:$B1007),0),MATCH(BE$2,'CAMAGUI DATA UNIFICADA'!$C$1:$T$1,0)),"")</f>
        <v>375</v>
      </c>
      <c r="BF132" s="2">
        <f t="array" ref="BF132">IFERROR(INDEX('CAMAGUI DATA UNIFICADA'!$C$2:$T1007,MATCH(1,($A132='CAMAGUI DATA UNIFICADA'!$A$2:$A1007)*($BD$1='CAMAGUI DATA UNIFICADA'!$B$2:$B1007),0),MATCH(BF$2,'CAMAGUI DATA UNIFICADA'!$C$1:$T$1,0)),"")</f>
        <v>2512</v>
      </c>
      <c r="BG132" s="2" t="str">
        <f t="array" ref="BG132">IFERROR(INDEX('CAMAGUI DATA UNIFICADA'!$C$2:$T1007,MATCH(1,($A132='CAMAGUI DATA UNIFICADA'!$A$2:$A1007)*($BD$1='CAMAGUI DATA UNIFICADA'!$B$2:$B1007),0),MATCH(BG$2,'CAMAGUI DATA UNIFICADA'!$C$1:$T$1,0)),"")</f>
        <v>SKR MAST E AD</v>
      </c>
      <c r="BH132" s="139">
        <f t="array" ref="BH132">IFERROR(INDEX('CAMAGUI DATA UNIFICADA'!$C$2:$T1007,MATCH(1,($A132='CAMAGUI DATA UNIFICADA'!$A$2:$A1007)*($BD$1='CAMAGUI DATA UNIFICADA'!$B$2:$B1007),0),MATCH(BH$2,'CAMAGUI DATA UNIFICADA'!$C$1:$T$1,0)),"")</f>
        <v>2571.2832</v>
      </c>
      <c r="BI132" s="2">
        <f t="array" ref="BI132">IFERROR(INDEX('CAMAGUI DATA UNIFICADA'!$C$2:$T1007,MATCH(1,($A132='CAMAGUI DATA UNIFICADA'!$A$2:$A1007)*($BD$1='CAMAGUI DATA UNIFICADA'!$B$2:$B1007),0),MATCH(BI$2,'CAMAGUI DATA UNIFICADA'!$C$1:$T$1,0)),"")</f>
        <v>14.38</v>
      </c>
      <c r="BJ132" s="2">
        <f t="array" ref="BJ132">IFERROR(INDEX('CAMAGUI DATA UNIFICADA'!$C$2:$T1007,MATCH(1,($A132='CAMAGUI DATA UNIFICADA'!$A$2:$A1007)*($BD$1='CAMAGUI DATA UNIFICADA'!$B$2:$B1007),0),MATCH(BJ$2,'CAMAGUI DATA UNIFICADA'!$C$1:$T$1,0)),"")</f>
        <v>3.32</v>
      </c>
      <c r="BK132" s="33">
        <f t="array" ref="BK132">IFERROR(INDEX('CAMAGUI DATA UNIFICADA'!$C$2:$T1007,MATCH(1,($A132='CAMAGUI DATA UNIFICADA'!$A$2:$A1007)*($BD$1='CAMAGUI DATA UNIFICADA'!$B$2:$B1007),0),MATCH(BK$2,'CAMAGUI DATA UNIFICADA'!$C$1:$T$1,0)),"")</f>
        <v>4.02528</v>
      </c>
      <c r="BL132" s="60">
        <f t="array" ref="BL132">IFERROR(INDEX('CAMAGUI DATA UNIFICADA'!$C$2:$T1007,MATCH(1,($A132='CAMAGUI DATA UNIFICADA'!$A$2:$A1007)*($BD$1='CAMAGUI DATA UNIFICADA'!$B$2:$B1007),0),MATCH(BL$2,'CAMAGUI DATA UNIFICADA'!$C$1:$T$1,0)),"")</f>
        <v>647852.7196</v>
      </c>
      <c r="BM132" s="33">
        <f t="array" ref="BM132">IFERROR(INDEX('CAMAGUI DATA UNIFICADA'!$C$2:$T1007,MATCH(1,($A132='CAMAGUI DATA UNIFICADA'!$A$2:$A1007)*($BD$1='CAMAGUI DATA UNIFICADA'!$B$2:$B1007),0),MATCH(BM$2,'CAMAGUI DATA UNIFICADA'!$C$1:$T$1,0)),"")</f>
        <v>1.215464267</v>
      </c>
      <c r="BN132" s="23">
        <f t="array" ref="BN132">IFERROR(INDEX('CAMAGUI DATA UNIFICADA'!$C$2:$T1007,MATCH(1,($A132='CAMAGUI DATA UNIFICADA'!$A$2:$A1007)*($BD$1='CAMAGUI DATA UNIFICADA'!$B$2:$B1007),0),MATCH(BN$2,'CAMAGUI DATA UNIFICADA'!$C$1:$T$1,0)),"")</f>
        <v>0.8638036262</v>
      </c>
      <c r="BO132" s="23">
        <f t="array" ref="BO132">IFERROR(INDEX('CAMAGUI DATA UNIFICADA'!$C$2:$T1007,MATCH(1,($A132='CAMAGUI DATA UNIFICADA'!$A$2:$A1007)*($BD$1='CAMAGUI DATA UNIFICADA'!$B$2:$B1007),0),MATCH(BO$2,'CAMAGUI DATA UNIFICADA'!$C$1:$T$1,0)),"")</f>
        <v>0.83</v>
      </c>
      <c r="BP132" s="60">
        <f t="array" ref="BP132">IFERROR(INDEX('CAMAGUI DATA UNIFICADA'!$C$2:$T1007,MATCH(1,($A132='CAMAGUI DATA UNIFICADA'!$A$2:$A1007)*($BD$1='CAMAGUI DATA UNIFICADA'!$B$2:$B1007),0),MATCH(BP$2,'CAMAGUI DATA UNIFICADA'!$C$1:$T$1,0)),"")</f>
        <v>129687.5</v>
      </c>
      <c r="BQ132" s="2">
        <f t="array" ref="BQ132">IFERROR(INDEX('CAMAGUI DATA UNIFICADA'!$C$2:$T1007,MATCH(1,($A132='CAMAGUI DATA UNIFICADA'!$A$2:$A1007)*($BD$1='CAMAGUI DATA UNIFICADA'!$B$2:$B1007),0),MATCH(BQ$2,'CAMAGUI DATA UNIFICADA'!$C$1:$T$1,0)),"")</f>
        <v>3</v>
      </c>
      <c r="BR132" s="2">
        <f t="array" ref="BR132">IFERROR(INDEX('CAMAGUI DATA UNIFICADA'!$C$2:$T1007,MATCH(1,($A132='CAMAGUI DATA UNIFICADA'!$A$2:$A1007)*($BD$1='CAMAGUI DATA UNIFICADA'!$B$2:$B1007),0),MATCH(BR$2,'CAMAGUI DATA UNIFICADA'!$C$1:$T$1,0)),"")</f>
        <v>17.38</v>
      </c>
      <c r="BS132" s="33">
        <f t="array" ref="BS132">IFERROR(INDEX('CAMAGUI DATA UNIFICADA'!$C$2:$T1007,MATCH(1,($A132='CAMAGUI DATA UNIFICADA'!$A$2:$A1007)*($BD$1='CAMAGUI DATA UNIFICADA'!$B$2:$B1007),0),MATCH(BS$2,'CAMAGUI DATA UNIFICADA'!$C$1:$T$1,0)),"")</f>
        <v>3.60696</v>
      </c>
      <c r="BT132" s="60">
        <f t="array" ref="BT132">IFERROR(INDEX('CAMAGUI DATA UNIFICADA'!$C$2:$T1007,MATCH(1,($A132='CAMAGUI DATA UNIFICADA'!$A$2:$A1007)*($BD$1='CAMAGUI DATA UNIFICADA'!$B$2:$B1007),0),MATCH(BT$2,'CAMAGUI DATA UNIFICADA'!$C$1:$T$1,0)),"")</f>
        <v>405.1308853</v>
      </c>
      <c r="BU132" s="140">
        <f t="array" ref="BU132">IFERROR(INDEX('CAMAGUI DATA UNIFICADA'!$C$2:$T1007,MATCH(1,($A132='CAMAGUI DATA UNIFICADA'!$A$2:$A1007)*($BD$1='CAMAGUI DATA UNIFICADA'!$B$2:$B1007),0),MATCH(BU$2,'CAMAGUI DATA UNIFICADA'!$C$1:$T$1,0)),"")</f>
        <v>7.53272133</v>
      </c>
      <c r="BV132" s="138" t="str">
        <f t="array" ref="BV132">IFERROR(INDEX('CAMAGUI DATA UNIFICADA'!$C$2:$T1007,MATCH(1,($A132='CAMAGUI DATA UNIFICADA'!$A$2:$A1007)*($BV$1='CAMAGUI DATA UNIFICADA'!$B$2:$B1007),0),MATCH(BV$2,'CAMAGUI DATA UNIFICADA'!$C$1:$T$1,0)),"")</f>
        <v>CA5070625</v>
      </c>
      <c r="BW132" s="2">
        <f t="array" ref="BW132">IFERROR(INDEX('CAMAGUI DATA UNIFICADA'!$C$2:$T1007,MATCH(1,($A132='CAMAGUI DATA UNIFICADA'!$A$2:$A1007)*($BV$1='CAMAGUI DATA UNIFICADA'!$B$2:$B1007),0),MATCH(BW$2,'CAMAGUI DATA UNIFICADA'!$C$1:$T$1,0)),"")</f>
        <v>337.5</v>
      </c>
      <c r="BX132" s="2">
        <f t="array" ref="BX132">IFERROR(INDEX('CAMAGUI DATA UNIFICADA'!$C$2:$T1007,MATCH(1,($A132='CAMAGUI DATA UNIFICADA'!$A$2:$A1007)*($BV$1='CAMAGUI DATA UNIFICADA'!$B$2:$B1007),0),MATCH(BX$2,'CAMAGUI DATA UNIFICADA'!$C$1:$T$1,0)),"")</f>
        <v>2200</v>
      </c>
      <c r="BY132" s="2" t="str">
        <f t="array" ref="BY132">IFERROR(INDEX('CAMAGUI DATA UNIFICADA'!$C$2:$T1007,MATCH(1,($A132='CAMAGUI DATA UNIFICADA'!$A$2:$A1007)*($BV$1='CAMAGUI DATA UNIFICADA'!$B$2:$B1007),0),MATCH(BY$2,'CAMAGUI DATA UNIFICADA'!$C$1:$T$1,0)),"")</f>
        <v>SKR MAST E AD</v>
      </c>
      <c r="BZ132" s="139">
        <f t="array" ref="BZ132">IFERROR(INDEX('CAMAGUI DATA UNIFICADA'!$C$2:$T1007,MATCH(1,($A132='CAMAGUI DATA UNIFICADA'!$A$2:$A1007)*($BV$1='CAMAGUI DATA UNIFICADA'!$B$2:$B1007),0),MATCH(BZ$2,'CAMAGUI DATA UNIFICADA'!$C$1:$T$1,0)),"")</f>
        <v>2251.92</v>
      </c>
      <c r="CA132" s="2">
        <f t="array" ref="CA132">IFERROR(INDEX('CAMAGUI DATA UNIFICADA'!$C$2:$T1007,MATCH(1,($A132='CAMAGUI DATA UNIFICADA'!$A$2:$A1007)*($BV$1='CAMAGUI DATA UNIFICADA'!$B$2:$B1007),0),MATCH(CA$2,'CAMAGUI DATA UNIFICADA'!$C$1:$T$1,0)),"")</f>
        <v>14.48</v>
      </c>
      <c r="CB132" s="2">
        <f t="array" ref="CB132">IFERROR(INDEX('CAMAGUI DATA UNIFICADA'!$C$2:$T1007,MATCH(1,($A132='CAMAGUI DATA UNIFICADA'!$A$2:$A1007)*($BV$1='CAMAGUI DATA UNIFICADA'!$B$2:$B1007),0),MATCH(CB$2,'CAMAGUI DATA UNIFICADA'!$C$1:$T$1,0)),"")</f>
        <v>3.48</v>
      </c>
      <c r="CC132" s="33">
        <f t="array" ref="CC132">IFERROR(INDEX('CAMAGUI DATA UNIFICADA'!$C$2:$T1007,MATCH(1,($A132='CAMAGUI DATA UNIFICADA'!$A$2:$A1007)*($BV$1='CAMAGUI DATA UNIFICADA'!$B$2:$B1007),0),MATCH(CC$2,'CAMAGUI DATA UNIFICADA'!$C$1:$T$1,0)),"")</f>
        <v>4.01088</v>
      </c>
      <c r="CD132" s="60">
        <f t="array" ref="CD132">IFERROR(INDEX('CAMAGUI DATA UNIFICADA'!$C$2:$T1007,MATCH(1,($A132='CAMAGUI DATA UNIFICADA'!$A$2:$A1007)*($BV$1='CAMAGUI DATA UNIFICADA'!$B$2:$B1007),0),MATCH(CD$2,'CAMAGUI DATA UNIFICADA'!$C$1:$T$1,0)),"")</f>
        <v>581119.6308</v>
      </c>
      <c r="CE132" s="33">
        <f t="array" ref="CE132">IFERROR(INDEX('CAMAGUI DATA UNIFICADA'!$C$2:$T1007,MATCH(1,($A132='CAMAGUI DATA UNIFICADA'!$A$2:$A1007)*($BV$1='CAMAGUI DATA UNIFICADA'!$B$2:$B1007),0),MATCH(CE$2,'CAMAGUI DATA UNIFICADA'!$C$1:$T$1,0)),"")</f>
        <v>1.101845591</v>
      </c>
      <c r="CF132" s="23">
        <f t="array" ref="CF132">IFERROR(INDEX('CAMAGUI DATA UNIFICADA'!$C$2:$T1007,MATCH(1,($A132='CAMAGUI DATA UNIFICADA'!$A$2:$A1007)*($BV$1='CAMAGUI DATA UNIFICADA'!$B$2:$B1007),0),MATCH(CF$2,'CAMAGUI DATA UNIFICADA'!$C$1:$T$1,0)),"")</f>
        <v>0.8609179716</v>
      </c>
      <c r="CG132" s="23">
        <f t="array" ref="CG132">IFERROR(INDEX('CAMAGUI DATA UNIFICADA'!$C$2:$T1007,MATCH(1,($A132='CAMAGUI DATA UNIFICADA'!$A$2:$A1007)*($BV$1='CAMAGUI DATA UNIFICADA'!$B$2:$B1007),0),MATCH(CG$2,'CAMAGUI DATA UNIFICADA'!$C$1:$T$1,0)),"")</f>
        <v>0.85</v>
      </c>
      <c r="CH132" s="60">
        <f t="array" ref="CH132">IFERROR(INDEX('CAMAGUI DATA UNIFICADA'!$C$2:$T1007,MATCH(1,($A132='CAMAGUI DATA UNIFICADA'!$A$2:$A1007)*($BV$1='CAMAGUI DATA UNIFICADA'!$B$2:$B1007),0),MATCH(CH$2,'CAMAGUI DATA UNIFICADA'!$C$1:$T$1,0)),"")</f>
        <v>136607.1429</v>
      </c>
      <c r="CI132" s="2">
        <f t="array" ref="CI132">IFERROR(INDEX('CAMAGUI DATA UNIFICADA'!$C$2:$T1007,MATCH(1,($A132='CAMAGUI DATA UNIFICADA'!$A$2:$A1007)*($BV$1='CAMAGUI DATA UNIFICADA'!$B$2:$B1007),0),MATCH(CI$2,'CAMAGUI DATA UNIFICADA'!$C$1:$T$1,0)),"")</f>
        <v>3</v>
      </c>
      <c r="CJ132" s="2">
        <f t="array" ref="CJ132">IFERROR(INDEX('CAMAGUI DATA UNIFICADA'!$C$2:$T1007,MATCH(1,($A132='CAMAGUI DATA UNIFICADA'!$A$2:$A1007)*($BV$1='CAMAGUI DATA UNIFICADA'!$B$2:$B1007),0),MATCH(CJ$2,'CAMAGUI DATA UNIFICADA'!$C$1:$T$1,0)),"")</f>
        <v>17.48</v>
      </c>
      <c r="CK132" s="33">
        <f t="array" ref="CK132">IFERROR(INDEX('CAMAGUI DATA UNIFICADA'!$C$2:$T1007,MATCH(1,($A132='CAMAGUI DATA UNIFICADA'!$A$2:$A1007)*($BV$1='CAMAGUI DATA UNIFICADA'!$B$2:$B1007),0),MATCH(CK$2,'CAMAGUI DATA UNIFICADA'!$C$1:$T$1,0)),"")</f>
        <v>3.59616</v>
      </c>
      <c r="CL132" s="60">
        <f t="array" ref="CL132">IFERROR(INDEX('CAMAGUI DATA UNIFICADA'!$C$2:$T1007,MATCH(1,($A132='CAMAGUI DATA UNIFICADA'!$A$2:$A1007)*($BV$1='CAMAGUI DATA UNIFICADA'!$B$2:$B1007),0),MATCH(CL$2,'CAMAGUI DATA UNIFICADA'!$C$1:$T$1,0)),"")</f>
        <v>374.4804436</v>
      </c>
      <c r="CM132" s="140">
        <f t="array" ref="CM132">IFERROR(INDEX('CAMAGUI DATA UNIFICADA'!$C$2:$T1007,MATCH(1,($A132='CAMAGUI DATA UNIFICADA'!$A$2:$A1007)*($BV$1='CAMAGUI DATA UNIFICADA'!$B$2:$B1007),0),MATCH(CM$2,'CAMAGUI DATA UNIFICADA'!$C$1:$T$1,0)),"")</f>
        <v>9.245110893</v>
      </c>
      <c r="CN132" s="138" t="str">
        <f t="array" ref="CN132">IFERROR(INDEX('CAMAGUI DATA UNIFICADA'!$C$2:$T1007,MATCH(1,($A132='CAMAGUI DATA UNIFICADA'!$A$2:$A1007)*($CN$1='CAMAGUI DATA UNIFICADA'!$B$2:$B1007),0),MATCH(CN$2,'CAMAGUI DATA UNIFICADA'!$C$1:$T$1,0)),"")</f>
        <v>CA6070625</v>
      </c>
      <c r="CO132" s="2">
        <f t="array" ref="CO132">IFERROR(INDEX('CAMAGUI DATA UNIFICADA'!$C$2:$T1007,MATCH(1,($A132='CAMAGUI DATA UNIFICADA'!$A$2:$A1007)*($CN$1='CAMAGUI DATA UNIFICADA'!$B$2:$B1007),0),MATCH(CO$2,'CAMAGUI DATA UNIFICADA'!$C$1:$T$1,0)),"")</f>
        <v>475</v>
      </c>
      <c r="CP132" s="2">
        <f t="array" ref="CP132">IFERROR(INDEX('CAMAGUI DATA UNIFICADA'!$C$2:$T1007,MATCH(1,($A132='CAMAGUI DATA UNIFICADA'!$A$2:$A1007)*($CN$1='CAMAGUI DATA UNIFICADA'!$B$2:$B1007),0),MATCH(CP$2,'CAMAGUI DATA UNIFICADA'!$C$1:$T$1,0)),"")</f>
        <v>3175</v>
      </c>
      <c r="CQ132" s="2" t="str">
        <f t="array" ref="CQ132">IFERROR(INDEX('CAMAGUI DATA UNIFICADA'!$C$2:$T1007,MATCH(1,($A132='CAMAGUI DATA UNIFICADA'!$A$2:$A1007)*($CN$1='CAMAGUI DATA UNIFICADA'!$B$2:$B1007),0),MATCH(CQ$2,'CAMAGUI DATA UNIFICADA'!$C$1:$T$1,0)),"")</f>
        <v>SKR MAST E AD</v>
      </c>
      <c r="CR132" s="139">
        <f t="array" ref="CR132">IFERROR(INDEX('CAMAGUI DATA UNIFICADA'!$C$2:$T1007,MATCH(1,($A132='CAMAGUI DATA UNIFICADA'!$A$2:$A1007)*($CN$1='CAMAGUI DATA UNIFICADA'!$B$2:$B1007),0),MATCH(CR$2,'CAMAGUI DATA UNIFICADA'!$C$1:$T$1,0)),"")</f>
        <v>3249.93</v>
      </c>
      <c r="CS132" s="2">
        <f t="array" ref="CS132">IFERROR(INDEX('CAMAGUI DATA UNIFICADA'!$C$2:$T1007,MATCH(1,($A132='CAMAGUI DATA UNIFICADA'!$A$2:$A1007)*($CN$1='CAMAGUI DATA UNIFICADA'!$B$2:$B1007),0),MATCH(CS$2,'CAMAGUI DATA UNIFICADA'!$C$1:$T$1,0)),"")</f>
        <v>14.44</v>
      </c>
      <c r="CT132" s="2">
        <f t="array" ref="CT132">IFERROR(INDEX('CAMAGUI DATA UNIFICADA'!$C$2:$T1007,MATCH(1,($A132='CAMAGUI DATA UNIFICADA'!$A$2:$A1007)*($CN$1='CAMAGUI DATA UNIFICADA'!$B$2:$B1007),0),MATCH(CT$2,'CAMAGUI DATA UNIFICADA'!$C$1:$T$1,0)),"")</f>
        <v>4.04</v>
      </c>
      <c r="CU132" s="33">
        <f t="array" ref="CU132">IFERROR(INDEX('CAMAGUI DATA UNIFICADA'!$C$2:$T1007,MATCH(1,($A132='CAMAGUI DATA UNIFICADA'!$A$2:$A1007)*($CN$1='CAMAGUI DATA UNIFICADA'!$B$2:$B1007),0),MATCH(CU$2,'CAMAGUI DATA UNIFICADA'!$C$1:$T$1,0)),"")</f>
        <v>4.01664</v>
      </c>
      <c r="CV132" s="60">
        <f t="array" ref="CV132">IFERROR(INDEX('CAMAGUI DATA UNIFICADA'!$C$2:$T1007,MATCH(1,($A132='CAMAGUI DATA UNIFICADA'!$A$2:$A1007)*($CN$1='CAMAGUI DATA UNIFICADA'!$B$2:$B1007),0),MATCH(CV$2,'CAMAGUI DATA UNIFICADA'!$C$1:$T$1,0)),"")</f>
        <v>818961.541</v>
      </c>
      <c r="CW132" s="33">
        <f t="array" ref="CW132">IFERROR(INDEX('CAMAGUI DATA UNIFICADA'!$C$2:$T1007,MATCH(1,($A132='CAMAGUI DATA UNIFICADA'!$A$2:$A1007)*($CN$1='CAMAGUI DATA UNIFICADA'!$B$2:$B1007),0),MATCH(CW$2,'CAMAGUI DATA UNIFICADA'!$C$1:$T$1,0)),"")</f>
        <v>0.9720359791</v>
      </c>
      <c r="CX132" s="23">
        <f t="array" ref="CX132">IFERROR(INDEX('CAMAGUI DATA UNIFICADA'!$C$2:$T1007,MATCH(1,($A132='CAMAGUI DATA UNIFICADA'!$A$2:$A1007)*($CN$1='CAMAGUI DATA UNIFICADA'!$B$2:$B1007),0),MATCH(CX$2,'CAMAGUI DATA UNIFICADA'!$C$1:$T$1,0)),"")</f>
        <v>0.7799633724</v>
      </c>
      <c r="CY132" s="23">
        <f t="array" ref="CY132">IFERROR(INDEX('CAMAGUI DATA UNIFICADA'!$C$2:$T1007,MATCH(1,($A132='CAMAGUI DATA UNIFICADA'!$A$2:$A1007)*($CN$1='CAMAGUI DATA UNIFICADA'!$B$2:$B1007),0),MATCH(CY$2,'CAMAGUI DATA UNIFICADA'!$C$1:$T$1,0)),"")</f>
        <v>0.77</v>
      </c>
      <c r="CZ132" s="60">
        <f t="array" ref="CZ132">IFERROR(INDEX('CAMAGUI DATA UNIFICADA'!$C$2:$T1007,MATCH(1,($A132='CAMAGUI DATA UNIFICADA'!$A$2:$A1007)*($CN$1='CAMAGUI DATA UNIFICADA'!$B$2:$B1007),0),MATCH(CZ$2,'CAMAGUI DATA UNIFICADA'!$C$1:$T$1,0)),"")</f>
        <v>92400</v>
      </c>
      <c r="DA132" s="2">
        <f t="array" ref="DA132">IFERROR(INDEX('CAMAGUI DATA UNIFICADA'!$C$2:$T1007,MATCH(1,($A132='CAMAGUI DATA UNIFICADA'!$A$2:$A1007)*($CN$1='CAMAGUI DATA UNIFICADA'!$B$2:$B1007),0),MATCH(DA$2,'CAMAGUI DATA UNIFICADA'!$C$1:$T$1,0)),"")</f>
        <v>3</v>
      </c>
      <c r="DB132" s="2">
        <f t="array" ref="DB132">IFERROR(INDEX('CAMAGUI DATA UNIFICADA'!$C$2:$T1007,MATCH(1,($A132='CAMAGUI DATA UNIFICADA'!$A$2:$A1007)*($CN$1='CAMAGUI DATA UNIFICADA'!$B$2:$B1007),0),MATCH(DB$2,'CAMAGUI DATA UNIFICADA'!$C$1:$T$1,0)),"")</f>
        <v>17.44</v>
      </c>
      <c r="DC132" s="33">
        <f t="array" ref="DC132">IFERROR(INDEX('CAMAGUI DATA UNIFICADA'!$C$2:$T1007,MATCH(1,($A132='CAMAGUI DATA UNIFICADA'!$A$2:$A1007)*($CN$1='CAMAGUI DATA UNIFICADA'!$B$2:$B1007),0),MATCH(DC$2,'CAMAGUI DATA UNIFICADA'!$C$1:$T$1,0)),"")</f>
        <v>3.60048</v>
      </c>
      <c r="DD132" s="60">
        <f t="array" ref="DD132">IFERROR(INDEX('CAMAGUI DATA UNIFICADA'!$C$2:$T1007,MATCH(1,($A132='CAMAGUI DATA UNIFICADA'!$A$2:$A1007)*($CN$1='CAMAGUI DATA UNIFICADA'!$B$2:$B1007),0),MATCH(DD$2,'CAMAGUI DATA UNIFICADA'!$C$1:$T$1,0)),"")</f>
        <v>526.1683753</v>
      </c>
      <c r="DE132" s="140">
        <f t="array" ref="DE132">IFERROR(INDEX('CAMAGUI DATA UNIFICADA'!$C$2:$T1007,MATCH(1,($A132='CAMAGUI DATA UNIFICADA'!$A$2:$A1007)*($CN$1='CAMAGUI DATA UNIFICADA'!$B$2:$B1007),0),MATCH(DE$2,'CAMAGUI DATA UNIFICADA'!$C$1:$T$1,0)),"")</f>
        <v>12.79209383</v>
      </c>
      <c r="DF132" s="138" t="str">
        <f t="array" ref="DF132">IFERROR(INDEX('CAMAGUI DATA UNIFICADA'!$C$2:$T1007,MATCH(1,($A132='CAMAGUI DATA UNIFICADA'!$A$2:$A1007)*($DF$1='CAMAGUI DATA UNIFICADA'!$B$2:$B1007),0),MATCH(DF$2,'CAMAGUI DATA UNIFICADA'!$C$1:$T$1,0)),"")</f>
        <v/>
      </c>
      <c r="DG132" s="2" t="str">
        <f t="array" ref="DG132">IFERROR(INDEX('CAMAGUI DATA UNIFICADA'!$C$2:$T1007,MATCH(1,($A132='CAMAGUI DATA UNIFICADA'!$A$2:$A1007)*($DF$1='CAMAGUI DATA UNIFICADA'!$B$2:$B1007),0),MATCH(DG$2,'CAMAGUI DATA UNIFICADA'!$C$1:$T$1,0)),"")</f>
        <v/>
      </c>
      <c r="DH132" s="2" t="str">
        <f t="array" ref="DH132">IFERROR(INDEX('CAMAGUI DATA UNIFICADA'!$C$2:$T1007,MATCH(1,($A132='CAMAGUI DATA UNIFICADA'!$A$2:$A1007)*($DF$1='CAMAGUI DATA UNIFICADA'!$B$2:$B1007),0),MATCH(DH$2,'CAMAGUI DATA UNIFICADA'!$C$1:$T$1,0)),"")</f>
        <v/>
      </c>
      <c r="DI132" s="2" t="str">
        <f t="array" ref="DI132">IFERROR(INDEX('CAMAGUI DATA UNIFICADA'!$C$2:$T1007,MATCH(1,($A132='CAMAGUI DATA UNIFICADA'!$A$2:$A1007)*($DF$1='CAMAGUI DATA UNIFICADA'!$B$2:$B1007),0),MATCH(DI$2,'CAMAGUI DATA UNIFICADA'!$C$1:$T$1,0)),"")</f>
        <v/>
      </c>
      <c r="DJ132" s="139" t="str">
        <f t="array" ref="DJ132">IFERROR(INDEX('CAMAGUI DATA UNIFICADA'!$C$2:$T1007,MATCH(1,($A132='CAMAGUI DATA UNIFICADA'!$A$2:$A1007)*($DF$1='CAMAGUI DATA UNIFICADA'!$B$2:$B1007),0),MATCH(DJ$2,'CAMAGUI DATA UNIFICADA'!$C$1:$T$1,0)),"")</f>
        <v/>
      </c>
      <c r="DK132" s="2" t="str">
        <f t="array" ref="DK132">IFERROR(INDEX('CAMAGUI DATA UNIFICADA'!$C$2:$T1007,MATCH(1,($A132='CAMAGUI DATA UNIFICADA'!$A$2:$A1007)*($DF$1='CAMAGUI DATA UNIFICADA'!$B$2:$B1007),0),MATCH(DK$2,'CAMAGUI DATA UNIFICADA'!$C$1:$T$1,0)),"")</f>
        <v/>
      </c>
      <c r="DL132" s="2" t="str">
        <f t="array" ref="DL132">IFERROR(INDEX('CAMAGUI DATA UNIFICADA'!$C$2:$T1007,MATCH(1,($A132='CAMAGUI DATA UNIFICADA'!$A$2:$A1007)*($DF$1='CAMAGUI DATA UNIFICADA'!$B$2:$B1007),0),MATCH(DL$2,'CAMAGUI DATA UNIFICADA'!$C$1:$T$1,0)),"")</f>
        <v/>
      </c>
      <c r="DM132" s="33" t="str">
        <f t="array" ref="DM132">IFERROR(INDEX('CAMAGUI DATA UNIFICADA'!$C$2:$T1007,MATCH(1,($A132='CAMAGUI DATA UNIFICADA'!$A$2:$A1007)*($DF$1='CAMAGUI DATA UNIFICADA'!$B$2:$B1007),0),MATCH(DM$2,'CAMAGUI DATA UNIFICADA'!$C$1:$T$1,0)),"")</f>
        <v/>
      </c>
      <c r="DN132" s="60" t="str">
        <f t="array" ref="DN132">IFERROR(INDEX('CAMAGUI DATA UNIFICADA'!$C$2:$T1007,MATCH(1,($A132='CAMAGUI DATA UNIFICADA'!$A$2:$A1007)*($DF$1='CAMAGUI DATA UNIFICADA'!$B$2:$B1007),0),MATCH(DN$2,'CAMAGUI DATA UNIFICADA'!$C$1:$T$1,0)),"")</f>
        <v/>
      </c>
      <c r="DO132" s="33" t="str">
        <f t="array" ref="DO132">IFERROR(INDEX('CAMAGUI DATA UNIFICADA'!$C$2:$T1007,MATCH(1,($A132='CAMAGUI DATA UNIFICADA'!$A$2:$A1007)*($DF$1='CAMAGUI DATA UNIFICADA'!$B$2:$B1007),0),MATCH(DO$2,'CAMAGUI DATA UNIFICADA'!$C$1:$T$1,0)),"")</f>
        <v/>
      </c>
      <c r="DP132" s="23" t="str">
        <f t="array" ref="DP132">IFERROR(INDEX('CAMAGUI DATA UNIFICADA'!$C$2:$T1007,MATCH(1,($A132='CAMAGUI DATA UNIFICADA'!$A$2:$A1007)*($DF$1='CAMAGUI DATA UNIFICADA'!$B$2:$B1007),0),MATCH(DP$2,'CAMAGUI DATA UNIFICADA'!$C$1:$T$1,0)),"")</f>
        <v/>
      </c>
      <c r="DQ132" s="23" t="str">
        <f t="array" ref="DQ132">IFERROR(INDEX('CAMAGUI DATA UNIFICADA'!$C$2:$T1007,MATCH(1,($A132='CAMAGUI DATA UNIFICADA'!$A$2:$A1007)*($DF$1='CAMAGUI DATA UNIFICADA'!$B$2:$B1007),0),MATCH(DQ$2,'CAMAGUI DATA UNIFICADA'!$C$1:$T$1,0)),"")</f>
        <v/>
      </c>
      <c r="DR132" s="2" t="str">
        <f t="array" ref="DR132">IFERROR(INDEX('CAMAGUI DATA UNIFICADA'!$C$2:$T1007,MATCH(1,($A132='CAMAGUI DATA UNIFICADA'!$A$2:$A1007)*($DF$1='CAMAGUI DATA UNIFICADA'!$B$2:$B1007),0),MATCH(DR$2,'CAMAGUI DATA UNIFICADA'!$C$1:$T$1,0)),"")</f>
        <v/>
      </c>
      <c r="DS132" s="2" t="str">
        <f t="array" ref="DS132">IFERROR(INDEX('CAMAGUI DATA UNIFICADA'!$C$2:$T1007,MATCH(1,($A132='CAMAGUI DATA UNIFICADA'!$A$2:$A1007)*($DF$1='CAMAGUI DATA UNIFICADA'!$B$2:$B1007),0),MATCH(DS$2,'CAMAGUI DATA UNIFICADA'!$C$1:$T$1,0)),"")</f>
        <v/>
      </c>
      <c r="DT132" s="2" t="str">
        <f t="array" ref="DT132">IFERROR(INDEX('CAMAGUI DATA UNIFICADA'!$C$2:$T1007,MATCH(1,($A132='CAMAGUI DATA UNIFICADA'!$A$2:$A1007)*($DF$1='CAMAGUI DATA UNIFICADA'!$B$2:$B1007),0),MATCH(DT$2,'CAMAGUI DATA UNIFICADA'!$C$1:$T$1,0)),"")</f>
        <v/>
      </c>
      <c r="DU132" s="33" t="str">
        <f t="array" ref="DU132">IFERROR(INDEX('CAMAGUI DATA UNIFICADA'!$C$2:$T1007,MATCH(1,($A132='CAMAGUI DATA UNIFICADA'!$A$2:$A1007)*($DF$1='CAMAGUI DATA UNIFICADA'!$B$2:$B1007),0),MATCH(DU$2,'CAMAGUI DATA UNIFICADA'!$C$1:$T$1,0)),"")</f>
        <v/>
      </c>
      <c r="DV132" s="60" t="str">
        <f t="array" ref="DV132">IFERROR(INDEX('CAMAGUI DATA UNIFICADA'!$C$2:$T1007,MATCH(1,($A132='CAMAGUI DATA UNIFICADA'!$A$2:$A1007)*($DF$1='CAMAGUI DATA UNIFICADA'!$B$2:$B1007),0),MATCH(DV$2,'CAMAGUI DATA UNIFICADA'!$C$1:$T$1,0)),"")</f>
        <v/>
      </c>
      <c r="DW132" s="140" t="str">
        <f t="array" ref="DW132">IFERROR(INDEX('CAMAGUI DATA UNIFICADA'!$C$2:$T1007,MATCH(1,($A132='CAMAGUI DATA UNIFICADA'!$A$2:$A1007)*($DF$1='CAMAGUI DATA UNIFICADA'!$B$2:$B1007),0),MATCH(DW$2,'CAMAGUI DATA UNIFICADA'!$C$1:$T$1,0)),"")</f>
        <v/>
      </c>
      <c r="DX132" s="144" t="str">
        <f t="array" ref="DX132">IFERROR(INDEX('CAMAGUI DATA UNIFICADA'!$C$2:$T1007,MATCH(1,($A132='CAMAGUI DATA UNIFICADA'!$A$2:$A1007)*($DX$1='CAMAGUI DATA UNIFICADA'!$B$2:$B1007),0),MATCH(DX$2,'CAMAGUI DATA UNIFICADA'!$C$1:$T$1,0)),"")</f>
        <v/>
      </c>
      <c r="DY132" s="60" t="str">
        <f t="array" ref="DY132">IFERROR(INDEX('CAMAGUI DATA UNIFICADA'!$C$2:$T1007,MATCH(1,($A132='CAMAGUI DATA UNIFICADA'!$A$2:$A1007)*($DX$1='CAMAGUI DATA UNIFICADA'!$B$2:$B1007),0),MATCH(DY$2,'CAMAGUI DATA UNIFICADA'!$C$1:$T$1,0)),"")</f>
        <v/>
      </c>
      <c r="DZ132" s="60" t="str">
        <f t="array" ref="DZ132">IFERROR(INDEX('CAMAGUI DATA UNIFICADA'!$C$2:$T1007,MATCH(1,($A132='CAMAGUI DATA UNIFICADA'!$A$2:$A1007)*($DX$1='CAMAGUI DATA UNIFICADA'!$B$2:$B1007),0),MATCH(DZ$2,'CAMAGUI DATA UNIFICADA'!$C$1:$T$1,0)),"")</f>
        <v/>
      </c>
      <c r="EA132" s="60" t="str">
        <f t="array" ref="EA132">IFERROR(INDEX('CAMAGUI DATA UNIFICADA'!$C$2:$T1007,MATCH(1,($A132='CAMAGUI DATA UNIFICADA'!$A$2:$A1007)*($DX$1='CAMAGUI DATA UNIFICADA'!$B$2:$B1007),0),MATCH(EA$2,'CAMAGUI DATA UNIFICADA'!$C$1:$T$1,0)),"")</f>
        <v/>
      </c>
      <c r="EB132" s="60" t="str">
        <f t="array" ref="EB132">IFERROR(INDEX('CAMAGUI DATA UNIFICADA'!$C$2:$T1007,MATCH(1,($A132='CAMAGUI DATA UNIFICADA'!$A$2:$A1007)*($DX$1='CAMAGUI DATA UNIFICADA'!$B$2:$B1007),0),MATCH(EB$2,'CAMAGUI DATA UNIFICADA'!$C$1:$T$1,0)),"")</f>
        <v/>
      </c>
      <c r="EC132" s="60" t="str">
        <f t="array" ref="EC132">IFERROR(INDEX('CAMAGUI DATA UNIFICADA'!$C$2:$T1007,MATCH(1,($A132='CAMAGUI DATA UNIFICADA'!$A$2:$A1007)*($DX$1='CAMAGUI DATA UNIFICADA'!$B$2:$B1007),0),MATCH(EC$2,'CAMAGUI DATA UNIFICADA'!$C$1:$T$1,0)),"")</f>
        <v/>
      </c>
      <c r="ED132" s="60" t="str">
        <f t="array" ref="ED132">IFERROR(INDEX('CAMAGUI DATA UNIFICADA'!$C$2:$T1007,MATCH(1,($A132='CAMAGUI DATA UNIFICADA'!$A$2:$A1007)*($DX$1='CAMAGUI DATA UNIFICADA'!$B$2:$B1007),0),MATCH(ED$2,'CAMAGUI DATA UNIFICADA'!$C$1:$T$1,0)),"")</f>
        <v/>
      </c>
      <c r="EE132" s="60" t="str">
        <f t="array" ref="EE132">IFERROR(INDEX('CAMAGUI DATA UNIFICADA'!$C$2:$T1007,MATCH(1,($A132='CAMAGUI DATA UNIFICADA'!$A$2:$A1007)*($DX$1='CAMAGUI DATA UNIFICADA'!$B$2:$B1007),0),MATCH(EE$2,'CAMAGUI DATA UNIFICADA'!$C$1:$T$1,0)),"")</f>
        <v/>
      </c>
      <c r="EF132" s="60" t="str">
        <f t="array" ref="EF132">IFERROR(INDEX('CAMAGUI DATA UNIFICADA'!$C$2:$T1007,MATCH(1,($A132='CAMAGUI DATA UNIFICADA'!$A$2:$A1007)*($DX$1='CAMAGUI DATA UNIFICADA'!$B$2:$B1007),0),MATCH(EF$2,'CAMAGUI DATA UNIFICADA'!$C$1:$T$1,0)),"")</f>
        <v/>
      </c>
      <c r="EG132" s="60" t="str">
        <f t="array" ref="EG132">IFERROR(INDEX('CAMAGUI DATA UNIFICADA'!$C$2:$T1007,MATCH(1,($A132='CAMAGUI DATA UNIFICADA'!$A$2:$A1007)*($DX$1='CAMAGUI DATA UNIFICADA'!$B$2:$B1007),0),MATCH(EG$2,'CAMAGUI DATA UNIFICADA'!$C$1:$T$1,0)),"")</f>
        <v/>
      </c>
      <c r="EH132" s="60" t="str">
        <f t="array" ref="EH132">IFERROR(INDEX('CAMAGUI DATA UNIFICADA'!$C$2:$T1007,MATCH(1,($A132='CAMAGUI DATA UNIFICADA'!$A$2:$A1007)*($DX$1='CAMAGUI DATA UNIFICADA'!$B$2:$B1007),0),MATCH(EH$2,'CAMAGUI DATA UNIFICADA'!$C$1:$T$1,0)),"")</f>
        <v/>
      </c>
      <c r="EI132" s="60" t="str">
        <f t="array" ref="EI132">IFERROR(INDEX('CAMAGUI DATA UNIFICADA'!$C$2:$T1007,MATCH(1,($A132='CAMAGUI DATA UNIFICADA'!$A$2:$A1007)*($DX$1='CAMAGUI DATA UNIFICADA'!$B$2:$B1007),0),MATCH(EI$2,'CAMAGUI DATA UNIFICADA'!$C$1:$T$1,0)),"")</f>
        <v/>
      </c>
      <c r="EJ132" s="60" t="str">
        <f t="array" ref="EJ132">IFERROR(INDEX('CAMAGUI DATA UNIFICADA'!$C$2:$T1007,MATCH(1,($A132='CAMAGUI DATA UNIFICADA'!$A$2:$A1007)*($DX$1='CAMAGUI DATA UNIFICADA'!$B$2:$B1007),0),MATCH(EJ$2,'CAMAGUI DATA UNIFICADA'!$C$1:$T$1,0)),"")</f>
        <v/>
      </c>
      <c r="EK132" s="60" t="str">
        <f t="array" ref="EK132">IFERROR(INDEX('CAMAGUI DATA UNIFICADA'!$C$2:$T1007,MATCH(1,($A132='CAMAGUI DATA UNIFICADA'!$A$2:$A1007)*($DX$1='CAMAGUI DATA UNIFICADA'!$B$2:$B1007),0),MATCH(EK$2,'CAMAGUI DATA UNIFICADA'!$C$1:$T$1,0)),"")</f>
        <v/>
      </c>
      <c r="EL132" s="60" t="str">
        <f t="array" ref="EL132">IFERROR(INDEX('CAMAGUI DATA UNIFICADA'!$C$2:$T1007,MATCH(1,($A132='CAMAGUI DATA UNIFICADA'!$A$2:$A1007)*($DX$1='CAMAGUI DATA UNIFICADA'!$B$2:$B1007),0),MATCH(EL$2,'CAMAGUI DATA UNIFICADA'!$C$1:$T$1,0)),"")</f>
        <v/>
      </c>
      <c r="EM132" s="60" t="str">
        <f t="array" ref="EM132">IFERROR(INDEX('CAMAGUI DATA UNIFICADA'!$C$2:$T1007,MATCH(1,($A132='CAMAGUI DATA UNIFICADA'!$A$2:$A1007)*($DX$1='CAMAGUI DATA UNIFICADA'!$B$2:$B1007),0),MATCH(EM$2,'CAMAGUI DATA UNIFICADA'!$C$1:$T$1,0)),"")</f>
        <v/>
      </c>
      <c r="EN132" s="60" t="str">
        <f t="array" ref="EN132">IFERROR(INDEX('CAMAGUI DATA UNIFICADA'!$C$2:$T1007,MATCH(1,($A132='CAMAGUI DATA UNIFICADA'!$A$2:$A1007)*($DX$1='CAMAGUI DATA UNIFICADA'!$B$2:$B1007),0),MATCH(EN$2,'CAMAGUI DATA UNIFICADA'!$C$1:$T$1,0)),"")</f>
        <v/>
      </c>
      <c r="EO132" s="140" t="str">
        <f t="array" ref="EO132">IFERROR(INDEX('CAMAGUI DATA UNIFICADA'!$C$2:$T1007,MATCH(1,($A132='CAMAGUI DATA UNIFICADA'!$A$2:$A1007)*($DX$1='CAMAGUI DATA UNIFICADA'!$B$2:$B1007),0),MATCH(EO$2,'CAMAGUI DATA UNIFICADA'!$C$1:$T$1,0)),"")</f>
        <v/>
      </c>
    </row>
    <row r="133">
      <c r="A133" s="137">
        <v>45859.0</v>
      </c>
      <c r="B133" s="138" t="str">
        <f t="array" ref="B133">IFERROR(INDEX('CAMAGUI DATA UNIFICADA'!$C$2:$T1007,MATCH(1,($A133='CAMAGUI DATA UNIFICADA'!$A$2:$A1007)*($B$1='CAMAGUI DATA UNIFICADA'!$B$2:$B1007),0),MATCH(B$2,'CAMAGUI DATA UNIFICADA'!$C$1:$T$1,0)),"")</f>
        <v>CA1190725</v>
      </c>
      <c r="C133" s="2">
        <f t="array" ref="C133">IFERROR(INDEX('CAMAGUI DATA UNIFICADA'!$C$2:$T1007,MATCH(1,($A133='CAMAGUI DATA UNIFICADA'!$A$2:$A1007)*($B$1='CAMAGUI DATA UNIFICADA'!$B$2:$B1007),0),MATCH(C$2,'CAMAGUI DATA UNIFICADA'!$C$1:$T$1,0)),"")</f>
        <v>97.5</v>
      </c>
      <c r="D133" s="2">
        <f t="array" ref="D133">IFERROR(INDEX('CAMAGUI DATA UNIFICADA'!$C$2:$T1007,MATCH(1,($A133='CAMAGUI DATA UNIFICADA'!$A$2:$A1007)*($B$1='CAMAGUI DATA UNIFICADA'!$B$2:$B1007),0),MATCH(D$2,'CAMAGUI DATA UNIFICADA'!$C$1:$T$1,0)),"")</f>
        <v>175.5</v>
      </c>
      <c r="E133" s="2" t="str">
        <f t="array" ref="E133">IFERROR(INDEX('CAMAGUI DATA UNIFICADA'!$C$2:$T1007,MATCH(1,($A133='CAMAGUI DATA UNIFICADA'!$A$2:$A1007)*($B$1='CAMAGUI DATA UNIFICADA'!$B$2:$B1007),0),MATCH(E$2,'CAMAGUI DATA UNIFICADA'!$C$1:$T$1,0)),"")</f>
        <v>SKR LORICA#4</v>
      </c>
      <c r="F133" s="139">
        <f t="array" ref="F133">IFERROR(INDEX('CAMAGUI DATA UNIFICADA'!$C$2:$T1007,MATCH(1,($A133='CAMAGUI DATA UNIFICADA'!$A$2:$A1007)*($B$1='CAMAGUI DATA UNIFICADA'!$B$2:$B1007),0),MATCH(F$2,'CAMAGUI DATA UNIFICADA'!$C$1:$T$1,0)),"")</f>
        <v>252.72</v>
      </c>
      <c r="G133" s="2">
        <f t="array" ref="G133">IFERROR(INDEX('CAMAGUI DATA UNIFICADA'!$C$2:$T1007,MATCH(1,($A133='CAMAGUI DATA UNIFICADA'!$A$2:$A1007)*($B$1='CAMAGUI DATA UNIFICADA'!$B$2:$B1007),0),MATCH(G$2,'CAMAGUI DATA UNIFICADA'!$C$1:$T$1,0)),"")</f>
        <v>0.96</v>
      </c>
      <c r="H133" s="2">
        <f t="array" ref="H133">IFERROR(INDEX('CAMAGUI DATA UNIFICADA'!$C$2:$T1007,MATCH(1,($A133='CAMAGUI DATA UNIFICADA'!$A$2:$A1007)*($B$1='CAMAGUI DATA UNIFICADA'!$B$2:$B1007),0),MATCH(H$2,'CAMAGUI DATA UNIFICADA'!$C$1:$T$1,0)),"")</f>
        <v>0</v>
      </c>
      <c r="I133" s="33">
        <f t="array" ref="I133">IFERROR(INDEX('CAMAGUI DATA UNIFICADA'!$C$2:$T1007,MATCH(1,($A133='CAMAGUI DATA UNIFICADA'!$A$2:$A1007)*($B$1='CAMAGUI DATA UNIFICADA'!$B$2:$B1007),0),MATCH(I$2,'CAMAGUI DATA UNIFICADA'!$C$1:$T$1,0)),"")</f>
        <v>14.22432</v>
      </c>
      <c r="J133" s="60">
        <f t="array" ref="J133">IFERROR(INDEX('CAMAGUI DATA UNIFICADA'!$C$2:$T1007,MATCH(1,($A133='CAMAGUI DATA UNIFICADA'!$A$2:$A1007)*($B$1='CAMAGUI DATA UNIFICADA'!$B$2:$B1007),0),MATCH(J$2,'CAMAGUI DATA UNIFICADA'!$C$1:$T$1,0)),"")</f>
        <v>714006.0122</v>
      </c>
      <c r="K133" s="33" t="str">
        <f t="array" ref="K133">IFERROR(INDEX('CAMAGUI DATA UNIFICADA'!$C$2:$T1007,MATCH(1,($A133='CAMAGUI DATA UNIFICADA'!$A$2:$A1007)*($B$1='CAMAGUI DATA UNIFICADA'!$B$2:$B1007),0),MATCH(K$2,'CAMAGUI DATA UNIFICADA'!$C$1:$T$1,0)),"")</f>
        <v/>
      </c>
      <c r="L133" s="23">
        <f t="array" ref="L133">IFERROR(INDEX('CAMAGUI DATA UNIFICADA'!$C$2:$T1007,MATCH(1,($A133='CAMAGUI DATA UNIFICADA'!$A$2:$A1007)*($B$1='CAMAGUI DATA UNIFICADA'!$B$2:$B1007),0),MATCH(L$2,'CAMAGUI DATA UNIFICADA'!$C$1:$T$1,0)),"")</f>
        <v>0.549235394</v>
      </c>
      <c r="M133" s="23">
        <f t="array" ref="M133">IFERROR(INDEX('CAMAGUI DATA UNIFICADA'!$C$2:$T1007,MATCH(1,($A133='CAMAGUI DATA UNIFICADA'!$A$2:$A1007)*($B$1='CAMAGUI DATA UNIFICADA'!$B$2:$B1007),0),MATCH(M$2,'CAMAGUI DATA UNIFICADA'!$C$1:$T$1,0)),"")</f>
        <v>0.55</v>
      </c>
      <c r="N133" s="60">
        <f t="array" ref="N133">IFERROR(INDEX('CAMAGUI DATA UNIFICADA'!$C$2:$T1007,MATCH(1,($A133='CAMAGUI DATA UNIFICADA'!$A$2:$A1007)*($B$1='CAMAGUI DATA UNIFICADA'!$B$2:$B1007),0),MATCH(N$2,'CAMAGUI DATA UNIFICADA'!$C$1:$T$1,0)),"")</f>
        <v>87301.5873</v>
      </c>
      <c r="O133" s="2">
        <f t="array" ref="O133">IFERROR(INDEX('CAMAGUI DATA UNIFICADA'!$C$2:$T1007,MATCH(1,($A133='CAMAGUI DATA UNIFICADA'!$A$2:$A1007)*($B$1='CAMAGUI DATA UNIFICADA'!$B$2:$B1007),0),MATCH(O$2,'CAMAGUI DATA UNIFICADA'!$C$1:$T$1,0)),"")</f>
        <v>2.25</v>
      </c>
      <c r="P133" s="2">
        <f t="array" ref="P133">IFERROR(INDEX('CAMAGUI DATA UNIFICADA'!$C$2:$T1007,MATCH(1,($A133='CAMAGUI DATA UNIFICADA'!$A$2:$A1007)*($B$1='CAMAGUI DATA UNIFICADA'!$B$2:$B1007),0),MATCH(P$2,'CAMAGUI DATA UNIFICADA'!$C$1:$T$1,0)),"")</f>
        <v>3.21</v>
      </c>
      <c r="Q133" s="33">
        <f t="array" ref="Q133">IFERROR(INDEX('CAMAGUI DATA UNIFICADA'!$C$2:$T1007,MATCH(1,($A133='CAMAGUI DATA UNIFICADA'!$A$2:$A1007)*($B$1='CAMAGUI DATA UNIFICADA'!$B$2:$B1007),0),MATCH(Q$2,'CAMAGUI DATA UNIFICADA'!$C$1:$T$1,0)),"")</f>
        <v>9.39468</v>
      </c>
      <c r="R133" s="60">
        <f t="array" ref="R133">IFERROR(INDEX('CAMAGUI DATA UNIFICADA'!$C$2:$T1007,MATCH(1,($A133='CAMAGUI DATA UNIFICADA'!$A$2:$A1007)*($B$1='CAMAGUI DATA UNIFICADA'!$B$2:$B1007),0),MATCH(R$2,'CAMAGUI DATA UNIFICADA'!$C$1:$T$1,0)),"")</f>
        <v>263.3805657</v>
      </c>
      <c r="S133" s="140">
        <f t="array" ref="S133">IFERROR(INDEX('CAMAGUI DATA UNIFICADA'!$C$2:$T1007,MATCH(1,($A133='CAMAGUI DATA UNIFICADA'!$A$2:$A1007)*($B$1='CAMAGUI DATA UNIFICADA'!$B$2:$B1007),0),MATCH(S$2,'CAMAGUI DATA UNIFICADA'!$C$1:$T$1,0)),"")</f>
        <v>41.47014144</v>
      </c>
      <c r="T133" s="138" t="str">
        <f t="array" ref="T133">IFERROR(INDEX('CAMAGUI DATA UNIFICADA'!$C$2:$T1007,MATCH(1,($A133='CAMAGUI DATA UNIFICADA'!$A$2:$A1007)*($T$1='CAMAGUI DATA UNIFICADA'!$B$2:$B1007),0),MATCH(T$2,'CAMAGUI DATA UNIFICADA'!$C$1:$T$1,0)),"")</f>
        <v>CA2190725</v>
      </c>
      <c r="U133" s="2">
        <f t="array" ref="U133">IFERROR(INDEX('CAMAGUI DATA UNIFICADA'!$C$2:$T1007,MATCH(1,($A133='CAMAGUI DATA UNIFICADA'!$A$2:$A1007)*($T$1='CAMAGUI DATA UNIFICADA'!$B$2:$B1007),0),MATCH(U$2,'CAMAGUI DATA UNIFICADA'!$C$1:$T$1,0)),"")</f>
        <v>67.5</v>
      </c>
      <c r="V133" s="2">
        <f t="array" ref="V133">IFERROR(INDEX('CAMAGUI DATA UNIFICADA'!$C$2:$T1007,MATCH(1,($A133='CAMAGUI DATA UNIFICADA'!$A$2:$A1007)*($T$1='CAMAGUI DATA UNIFICADA'!$B$2:$B1007),0),MATCH(V$2,'CAMAGUI DATA UNIFICADA'!$C$1:$T$1,0)),"")</f>
        <v>121.5</v>
      </c>
      <c r="W133" s="2" t="str">
        <f t="array" ref="W133">IFERROR(INDEX('CAMAGUI DATA UNIFICADA'!$C$2:$T1007,MATCH(1,($A133='CAMAGUI DATA UNIFICADA'!$A$2:$A1007)*($T$1='CAMAGUI DATA UNIFICADA'!$B$2:$B1007),0),MATCH(W$2,'CAMAGUI DATA UNIFICADA'!$C$1:$T$1,0)),"")</f>
        <v>SKR LORICA#4</v>
      </c>
      <c r="X133" s="139">
        <f t="array" ref="X133">IFERROR(INDEX('CAMAGUI DATA UNIFICADA'!$C$2:$T1007,MATCH(1,($A133='CAMAGUI DATA UNIFICADA'!$A$2:$A1007)*($T$1='CAMAGUI DATA UNIFICADA'!$B$2:$B1007),0),MATCH(X$2,'CAMAGUI DATA UNIFICADA'!$C$1:$T$1,0)),"")</f>
        <v>174.96</v>
      </c>
      <c r="Y133" s="2">
        <f t="array" ref="Y133">IFERROR(INDEX('CAMAGUI DATA UNIFICADA'!$C$2:$T1007,MATCH(1,($A133='CAMAGUI DATA UNIFICADA'!$A$2:$A1007)*($T$1='CAMAGUI DATA UNIFICADA'!$B$2:$B1007),0),MATCH(Y$2,'CAMAGUI DATA UNIFICADA'!$C$1:$T$1,0)),"")</f>
        <v>1</v>
      </c>
      <c r="Z133" s="2">
        <f t="array" ref="Z133">IFERROR(INDEX('CAMAGUI DATA UNIFICADA'!$C$2:$T1007,MATCH(1,($A133='CAMAGUI DATA UNIFICADA'!$A$2:$A1007)*($T$1='CAMAGUI DATA UNIFICADA'!$B$2:$B1007),0),MATCH(Z$2,'CAMAGUI DATA UNIFICADA'!$C$1:$T$1,0)),"")</f>
        <v>0</v>
      </c>
      <c r="AA133" s="2">
        <f t="array" ref="AA133">IFERROR(INDEX('CAMAGUI DATA UNIFICADA'!$C$2:$T1007,MATCH(1,($A133='CAMAGUI DATA UNIFICADA'!$A$2:$A1007)*($T$1='CAMAGUI DATA UNIFICADA'!$B$2:$B1007),0),MATCH(AA$2,'CAMAGUI DATA UNIFICADA'!$C$1:$T$1,0)),"")</f>
        <v>14.112</v>
      </c>
      <c r="AB133" s="60">
        <f t="array" ref="AB133">IFERROR(INDEX('CAMAGUI DATA UNIFICADA'!$C$2:$T1007,MATCH(1,($A133='CAMAGUI DATA UNIFICADA'!$A$2:$A1007)*($T$1='CAMAGUI DATA UNIFICADA'!$B$2:$B1007),0),MATCH(AB$2,'CAMAGUI DATA UNIFICADA'!$C$1:$T$1,0)),"")</f>
        <v>478316.3265</v>
      </c>
      <c r="AC133" s="33" t="str">
        <f t="array" ref="AC133">IFERROR(INDEX('CAMAGUI DATA UNIFICADA'!$C$2:$T1007,MATCH(1,($A133='CAMAGUI DATA UNIFICADA'!$A$2:$A1007)*($T$1='CAMAGUI DATA UNIFICADA'!$B$2:$B1007),0),MATCH(AC$2,'CAMAGUI DATA UNIFICADA'!$C$1:$T$1,0)),"")</f>
        <v/>
      </c>
      <c r="AD133" s="23">
        <f t="array" ref="AD133">IFERROR(INDEX('CAMAGUI DATA UNIFICADA'!$C$2:$T1007,MATCH(1,($A133='CAMAGUI DATA UNIFICADA'!$A$2:$A1007)*($T$1='CAMAGUI DATA UNIFICADA'!$B$2:$B1007),0),MATCH(AD$2,'CAMAGUI DATA UNIFICADA'!$C$1:$T$1,0)),"")</f>
        <v>0.531462585</v>
      </c>
      <c r="AE133" s="23">
        <f t="array" ref="AE133">IFERROR(INDEX('CAMAGUI DATA UNIFICADA'!$C$2:$T1007,MATCH(1,($A133='CAMAGUI DATA UNIFICADA'!$A$2:$A1007)*($T$1='CAMAGUI DATA UNIFICADA'!$B$2:$B1007),0),MATCH(AE$2,'CAMAGUI DATA UNIFICADA'!$C$1:$T$1,0)),"")</f>
        <v>0.55</v>
      </c>
      <c r="AF133" s="60">
        <f t="array" ref="AF133">IFERROR(INDEX('CAMAGUI DATA UNIFICADA'!$C$2:$T1007,MATCH(1,($A133='CAMAGUI DATA UNIFICADA'!$A$2:$A1007)*($T$1='CAMAGUI DATA UNIFICADA'!$B$2:$B1007),0),MATCH(AF$2,'CAMAGUI DATA UNIFICADA'!$C$1:$T$1,0)),"")</f>
        <v>82500</v>
      </c>
      <c r="AG133" s="2">
        <f t="array" ref="AG133">IFERROR(INDEX('CAMAGUI DATA UNIFICADA'!$C$2:$T1007,MATCH(1,($A133='CAMAGUI DATA UNIFICADA'!$A$2:$A1007)*($T$1='CAMAGUI DATA UNIFICADA'!$B$2:$B1007),0),MATCH(AG$2,'CAMAGUI DATA UNIFICADA'!$C$1:$T$1,0)),"")</f>
        <v>2.25</v>
      </c>
      <c r="AH133" s="2">
        <f t="array" ref="AH133">IFERROR(INDEX('CAMAGUI DATA UNIFICADA'!$C$2:$T1007,MATCH(1,($A133='CAMAGUI DATA UNIFICADA'!$A$2:$A1007)*($T$1='CAMAGUI DATA UNIFICADA'!$B$2:$B1007),0),MATCH(AH$2,'CAMAGUI DATA UNIFICADA'!$C$1:$T$1,0)),"")</f>
        <v>3.25</v>
      </c>
      <c r="AI133" s="33">
        <f t="array" ref="AI133">IFERROR(INDEX('CAMAGUI DATA UNIFICADA'!$C$2:$T1007,MATCH(1,($A133='CAMAGUI DATA UNIFICADA'!$A$2:$A1007)*($T$1='CAMAGUI DATA UNIFICADA'!$B$2:$B1007),0),MATCH(AI$2,'CAMAGUI DATA UNIFICADA'!$C$1:$T$1,0)),"")</f>
        <v>9.351</v>
      </c>
      <c r="AJ133" s="60">
        <f t="array" ref="AJ133">IFERROR(INDEX('CAMAGUI DATA UNIFICADA'!$C$2:$T1007,MATCH(1,($A133='CAMAGUI DATA UNIFICADA'!$A$2:$A1007)*($T$1='CAMAGUI DATA UNIFICADA'!$B$2:$B1007),0),MATCH(AJ$2,'CAMAGUI DATA UNIFICADA'!$C$1:$T$1,0)),"")</f>
        <v>183.3932075</v>
      </c>
      <c r="AK133" s="140">
        <f t="array" ref="AK133">IFERROR(INDEX('CAMAGUI DATA UNIFICADA'!$C$2:$T1007,MATCH(1,($A133='CAMAGUI DATA UNIFICADA'!$A$2:$A1007)*($T$1='CAMAGUI DATA UNIFICADA'!$B$2:$B1007),0),MATCH(AK$2,'CAMAGUI DATA UNIFICADA'!$C$1:$T$1,0)),"")</f>
        <v>28.97330188</v>
      </c>
      <c r="AL133" s="138" t="str">
        <f t="array" ref="AL133">IFERROR(INDEX('CAMAGUI DATA UNIFICADA'!$C$2:$T1007,MATCH(1,($A133='CAMAGUI DATA UNIFICADA'!$A$2:$A1007)*($AL$1='CAMAGUI DATA UNIFICADA'!$B$2:$B1007),0),MATCH(AL$2,'CAMAGUI DATA UNIFICADA'!$C$1:$T$1,0)),"")</f>
        <v>CA3190725</v>
      </c>
      <c r="AM133" s="2">
        <f t="array" ref="AM133">IFERROR(INDEX('CAMAGUI DATA UNIFICADA'!$C$2:$T1007,MATCH(1,($A133='CAMAGUI DATA UNIFICADA'!$A$2:$A1007)*($AL$1='CAMAGUI DATA UNIFICADA'!$B$2:$B1007),0),MATCH(AM$2,'CAMAGUI DATA UNIFICADA'!$C$1:$T$1,0)),"")</f>
        <v>86.5</v>
      </c>
      <c r="AN133" s="2">
        <f t="array" ref="AN133">IFERROR(INDEX('CAMAGUI DATA UNIFICADA'!$C$2:$T1007,MATCH(1,($A133='CAMAGUI DATA UNIFICADA'!$A$2:$A1007)*($AL$1='CAMAGUI DATA UNIFICADA'!$B$2:$B1007),0),MATCH(AN$2,'CAMAGUI DATA UNIFICADA'!$C$1:$T$1,0)),"")</f>
        <v>155.5</v>
      </c>
      <c r="AO133" s="2" t="str">
        <f t="array" ref="AO133">IFERROR(INDEX('CAMAGUI DATA UNIFICADA'!$C$2:$T1007,MATCH(1,($A133='CAMAGUI DATA UNIFICADA'!$A$2:$A1007)*($AL$1='CAMAGUI DATA UNIFICADA'!$B$2:$B1007),0),MATCH(AO$2,'CAMAGUI DATA UNIFICADA'!$C$1:$T$1,0)),"")</f>
        <v>SKR LORICA#4</v>
      </c>
      <c r="AP133" s="139">
        <f t="array" ref="AP133">IFERROR(INDEX('CAMAGUI DATA UNIFICADA'!$C$2:$T1007,MATCH(1,($A133='CAMAGUI DATA UNIFICADA'!$A$2:$A1007)*($AL$1='CAMAGUI DATA UNIFICADA'!$B$2:$B1007),0),MATCH(AP$2,'CAMAGUI DATA UNIFICADA'!$C$1:$T$1,0)),"")</f>
        <v>223.92</v>
      </c>
      <c r="AQ133" s="2">
        <f t="array" ref="AQ133">IFERROR(INDEX('CAMAGUI DATA UNIFICADA'!$C$2:$T1007,MATCH(1,($A133='CAMAGUI DATA UNIFICADA'!$A$2:$A1007)*($AL$1='CAMAGUI DATA UNIFICADA'!$B$2:$B1007),0),MATCH(AQ$2,'CAMAGUI DATA UNIFICADA'!$C$1:$T$1,0)),"")</f>
        <v>1.05</v>
      </c>
      <c r="AR133" s="2">
        <f t="array" ref="AR133">IFERROR(INDEX('CAMAGUI DATA UNIFICADA'!$C$2:$T1007,MATCH(1,($A133='CAMAGUI DATA UNIFICADA'!$A$2:$A1007)*($AL$1='CAMAGUI DATA UNIFICADA'!$B$2:$B1007),0),MATCH(AR$2,'CAMAGUI DATA UNIFICADA'!$C$1:$T$1,0)),"")</f>
        <v>0</v>
      </c>
      <c r="AS133" s="33">
        <f t="array" ref="AS133">IFERROR(INDEX('CAMAGUI DATA UNIFICADA'!$C$2:$T1007,MATCH(1,($A133='CAMAGUI DATA UNIFICADA'!$A$2:$A1007)*($AL$1='CAMAGUI DATA UNIFICADA'!$B$2:$B1007),0),MATCH(AS$2,'CAMAGUI DATA UNIFICADA'!$C$1:$T$1,0)),"")</f>
        <v>14.0184</v>
      </c>
      <c r="AT133" s="60">
        <f t="array" ref="AT133">IFERROR(INDEX('CAMAGUI DATA UNIFICADA'!$C$2:$T1007,MATCH(1,($A133='CAMAGUI DATA UNIFICADA'!$A$2:$A1007)*($AL$1='CAMAGUI DATA UNIFICADA'!$B$2:$B1007),0),MATCH(AT$2,'CAMAGUI DATA UNIFICADA'!$C$1:$T$1,0)),"")</f>
        <v>587663.017</v>
      </c>
      <c r="AU133" s="33" t="str">
        <f t="array" ref="AU133">IFERROR(INDEX('CAMAGUI DATA UNIFICADA'!$C$2:$T1007,MATCH(1,($A133='CAMAGUI DATA UNIFICADA'!$A$2:$A1007)*($AL$1='CAMAGUI DATA UNIFICADA'!$B$2:$B1007),0),MATCH(AU$2,'CAMAGUI DATA UNIFICADA'!$C$1:$T$1,0)),"")</f>
        <v/>
      </c>
      <c r="AV133" s="23">
        <f t="array" ref="AV133">IFERROR(INDEX('CAMAGUI DATA UNIFICADA'!$C$2:$T1007,MATCH(1,($A133='CAMAGUI DATA UNIFICADA'!$A$2:$A1007)*($AL$1='CAMAGUI DATA UNIFICADA'!$B$2:$B1007),0),MATCH(AV$2,'CAMAGUI DATA UNIFICADA'!$C$1:$T$1,0)),"")</f>
        <v>0.5110113192</v>
      </c>
      <c r="AW133" s="23">
        <f t="array" ref="AW133">IFERROR(INDEX('CAMAGUI DATA UNIFICADA'!$C$2:$T1007,MATCH(1,($A133='CAMAGUI DATA UNIFICADA'!$A$2:$A1007)*($AL$1='CAMAGUI DATA UNIFICADA'!$B$2:$B1007),0),MATCH(AW$2,'CAMAGUI DATA UNIFICADA'!$C$1:$T$1,0)),"")</f>
        <v>0.55</v>
      </c>
      <c r="AX133" s="60">
        <f t="array" ref="AX133">IFERROR(INDEX('CAMAGUI DATA UNIFICADA'!$C$2:$T1007,MATCH(1,($A133='CAMAGUI DATA UNIFICADA'!$A$2:$A1007)*($AL$1='CAMAGUI DATA UNIFICADA'!$B$2:$B1007),0),MATCH(AX$2,'CAMAGUI DATA UNIFICADA'!$C$1:$T$1,0)),"")</f>
        <v>90357.14286</v>
      </c>
      <c r="AY133" s="2">
        <f t="array" ref="AY133">IFERROR(INDEX('CAMAGUI DATA UNIFICADA'!$C$2:$T1007,MATCH(1,($A133='CAMAGUI DATA UNIFICADA'!$A$2:$A1007)*($AL$1='CAMAGUI DATA UNIFICADA'!$B$2:$B1007),0),MATCH(AY$2,'CAMAGUI DATA UNIFICADA'!$C$1:$T$1,0)),"")</f>
        <v>2.25</v>
      </c>
      <c r="AZ133" s="2">
        <f t="array" ref="AZ133">IFERROR(INDEX('CAMAGUI DATA UNIFICADA'!$C$2:$T1007,MATCH(1,($A133='CAMAGUI DATA UNIFICADA'!$A$2:$A1007)*($AL$1='CAMAGUI DATA UNIFICADA'!$B$2:$B1007),0),MATCH(AZ$2,'CAMAGUI DATA UNIFICADA'!$C$1:$T$1,0)),"")</f>
        <v>3.3</v>
      </c>
      <c r="BA133" s="33">
        <f t="array" ref="BA133">IFERROR(INDEX('CAMAGUI DATA UNIFICADA'!$C$2:$T1007,MATCH(1,($A133='CAMAGUI DATA UNIFICADA'!$A$2:$A1007)*($AL$1='CAMAGUI DATA UNIFICADA'!$B$2:$B1007),0),MATCH(BA$2,'CAMAGUI DATA UNIFICADA'!$C$1:$T$1,0)),"")</f>
        <v>9.2964</v>
      </c>
      <c r="BB133" s="60">
        <f t="array" ref="BB133">IFERROR(INDEX('CAMAGUI DATA UNIFICADA'!$C$2:$T1007,MATCH(1,($A133='CAMAGUI DATA UNIFICADA'!$A$2:$A1007)*($AL$1='CAMAGUI DATA UNIFICADA'!$B$2:$B1007),0),MATCH(BB$2,'CAMAGUI DATA UNIFICADA'!$C$1:$T$1,0)),"")</f>
        <v>236.4380179</v>
      </c>
      <c r="BC133" s="140">
        <f t="array" ref="BC133">IFERROR(INDEX('CAMAGUI DATA UNIFICADA'!$C$2:$T1007,MATCH(1,($A133='CAMAGUI DATA UNIFICADA'!$A$2:$A1007)*($AL$1='CAMAGUI DATA UNIFICADA'!$B$2:$B1007),0),MATCH(BC$2,'CAMAGUI DATA UNIFICADA'!$C$1:$T$1,0)),"")</f>
        <v>37.48450447</v>
      </c>
      <c r="BD133" s="138" t="str">
        <f t="array" ref="BD133">IFERROR(INDEX('CAMAGUI DATA UNIFICADA'!$C$2:$T1007,MATCH(1,($A133='CAMAGUI DATA UNIFICADA'!$A$2:$A1007)*($BD$1='CAMAGUI DATA UNIFICADA'!$B$2:$B1007),0),MATCH(BD$2,'CAMAGUI DATA UNIFICADA'!$C$1:$T$1,0)),"")</f>
        <v>CA4070625</v>
      </c>
      <c r="BE133" s="2">
        <f t="array" ref="BE133">IFERROR(INDEX('CAMAGUI DATA UNIFICADA'!$C$2:$T1007,MATCH(1,($A133='CAMAGUI DATA UNIFICADA'!$A$2:$A1007)*($BD$1='CAMAGUI DATA UNIFICADA'!$B$2:$B1007),0),MATCH(BE$2,'CAMAGUI DATA UNIFICADA'!$C$1:$T$1,0)),"")</f>
        <v>425</v>
      </c>
      <c r="BF133" s="2">
        <f t="array" ref="BF133">IFERROR(INDEX('CAMAGUI DATA UNIFICADA'!$C$2:$T1007,MATCH(1,($A133='CAMAGUI DATA UNIFICADA'!$A$2:$A1007)*($BD$1='CAMAGUI DATA UNIFICADA'!$B$2:$B1007),0),MATCH(BF$2,'CAMAGUI DATA UNIFICADA'!$C$1:$T$1,0)),"")</f>
        <v>2775</v>
      </c>
      <c r="BG133" s="2" t="str">
        <f t="array" ref="BG133">IFERROR(INDEX('CAMAGUI DATA UNIFICADA'!$C$2:$T1007,MATCH(1,($A133='CAMAGUI DATA UNIFICADA'!$A$2:$A1007)*($BD$1='CAMAGUI DATA UNIFICADA'!$B$2:$B1007),0),MATCH(BG$2,'CAMAGUI DATA UNIFICADA'!$C$1:$T$1,0)),"")</f>
        <v>SKR MAST E AD</v>
      </c>
      <c r="BH133" s="139">
        <f t="array" ref="BH133">IFERROR(INDEX('CAMAGUI DATA UNIFICADA'!$C$2:$T1007,MATCH(1,($A133='CAMAGUI DATA UNIFICADA'!$A$2:$A1007)*($BD$1='CAMAGUI DATA UNIFICADA'!$B$2:$B1007),0),MATCH(BH$2,'CAMAGUI DATA UNIFICADA'!$C$1:$T$1,0)),"")</f>
        <v>2840.49</v>
      </c>
      <c r="BI133" s="2">
        <f t="array" ref="BI133">IFERROR(INDEX('CAMAGUI DATA UNIFICADA'!$C$2:$T1007,MATCH(1,($A133='CAMAGUI DATA UNIFICADA'!$A$2:$A1007)*($BD$1='CAMAGUI DATA UNIFICADA'!$B$2:$B1007),0),MATCH(BI$2,'CAMAGUI DATA UNIFICADA'!$C$1:$T$1,0)),"")</f>
        <v>17.72</v>
      </c>
      <c r="BJ133" s="2">
        <f t="array" ref="BJ133">IFERROR(INDEX('CAMAGUI DATA UNIFICADA'!$C$2:$T1007,MATCH(1,($A133='CAMAGUI DATA UNIFICADA'!$A$2:$A1007)*($BD$1='CAMAGUI DATA UNIFICADA'!$B$2:$B1007),0),MATCH(BJ$2,'CAMAGUI DATA UNIFICADA'!$C$1:$T$1,0)),"")</f>
        <v>3.34</v>
      </c>
      <c r="BK133" s="33">
        <f t="array" ref="BK133">IFERROR(INDEX('CAMAGUI DATA UNIFICADA'!$C$2:$T1007,MATCH(1,($A133='CAMAGUI DATA UNIFICADA'!$A$2:$A1007)*($BD$1='CAMAGUI DATA UNIFICADA'!$B$2:$B1007),0),MATCH(BK$2,'CAMAGUI DATA UNIFICADA'!$C$1:$T$1,0)),"")</f>
        <v>3.57024</v>
      </c>
      <c r="BL133" s="60">
        <f t="array" ref="BL133">IFERROR(INDEX('CAMAGUI DATA UNIFICADA'!$C$2:$T1007,MATCH(1,($A133='CAMAGUI DATA UNIFICADA'!$A$2:$A1007)*($BD$1='CAMAGUI DATA UNIFICADA'!$B$2:$B1007),0),MATCH(BL$2,'CAMAGUI DATA UNIFICADA'!$C$1:$T$1,0)),"")</f>
        <v>671781.1308</v>
      </c>
      <c r="BM133" s="33">
        <f t="array" ref="BM133">IFERROR(INDEX('CAMAGUI DATA UNIFICADA'!$C$2:$T1007,MATCH(1,($A133='CAMAGUI DATA UNIFICADA'!$A$2:$A1007)*($BD$1='CAMAGUI DATA UNIFICADA'!$B$2:$B1007),0),MATCH(BM$2,'CAMAGUI DATA UNIFICADA'!$C$1:$T$1,0)),"")</f>
        <v>2.090159304</v>
      </c>
      <c r="BN133" s="23">
        <f t="array" ref="BN133">IFERROR(INDEX('CAMAGUI DATA UNIFICADA'!$C$2:$T1007,MATCH(1,($A133='CAMAGUI DATA UNIFICADA'!$A$2:$A1007)*($BD$1='CAMAGUI DATA UNIFICADA'!$B$2:$B1007),0),MATCH(BN$2,'CAMAGUI DATA UNIFICADA'!$C$1:$T$1,0)),"")</f>
        <v>0.8957081744</v>
      </c>
      <c r="BO133" s="23">
        <f t="array" ref="BO133">IFERROR(INDEX('CAMAGUI DATA UNIFICADA'!$C$2:$T1007,MATCH(1,($A133='CAMAGUI DATA UNIFICADA'!$A$2:$A1007)*($BD$1='CAMAGUI DATA UNIFICADA'!$B$2:$B1007),0),MATCH(BO$2,'CAMAGUI DATA UNIFICADA'!$C$1:$T$1,0)),"")</f>
        <v>0.53</v>
      </c>
      <c r="BP133" s="60">
        <f t="array" ref="BP133">IFERROR(INDEX('CAMAGUI DATA UNIFICADA'!$C$2:$T1007,MATCH(1,($A133='CAMAGUI DATA UNIFICADA'!$A$2:$A1007)*($BD$1='CAMAGUI DATA UNIFICADA'!$B$2:$B1007),0),MATCH(BP$2,'CAMAGUI DATA UNIFICADA'!$C$1:$T$1,0)),"")</f>
        <v>82812.5</v>
      </c>
      <c r="BQ133" s="2">
        <f t="array" ref="BQ133">IFERROR(INDEX('CAMAGUI DATA UNIFICADA'!$C$2:$T1007,MATCH(1,($A133='CAMAGUI DATA UNIFICADA'!$A$2:$A1007)*($BD$1='CAMAGUI DATA UNIFICADA'!$B$2:$B1007),0),MATCH(BQ$2,'CAMAGUI DATA UNIFICADA'!$C$1:$T$1,0)),"")</f>
        <v>3</v>
      </c>
      <c r="BR133" s="2">
        <f t="array" ref="BR133">IFERROR(INDEX('CAMAGUI DATA UNIFICADA'!$C$2:$T1007,MATCH(1,($A133='CAMAGUI DATA UNIFICADA'!$A$2:$A1007)*($BD$1='CAMAGUI DATA UNIFICADA'!$B$2:$B1007),0),MATCH(BR$2,'CAMAGUI DATA UNIFICADA'!$C$1:$T$1,0)),"")</f>
        <v>20.72</v>
      </c>
      <c r="BS133" s="33">
        <f t="array" ref="BS133">IFERROR(INDEX('CAMAGUI DATA UNIFICADA'!$C$2:$T1007,MATCH(1,($A133='CAMAGUI DATA UNIFICADA'!$A$2:$A1007)*($BD$1='CAMAGUI DATA UNIFICADA'!$B$2:$B1007),0),MATCH(BS$2,'CAMAGUI DATA UNIFICADA'!$C$1:$T$1,0)),"")</f>
        <v>3.23088</v>
      </c>
      <c r="BT133" s="60">
        <f t="array" ref="BT133">IFERROR(INDEX('CAMAGUI DATA UNIFICADA'!$C$2:$T1007,MATCH(1,($A133='CAMAGUI DATA UNIFICADA'!$A$2:$A1007)*($BD$1='CAMAGUI DATA UNIFICADA'!$B$2:$B1007),0),MATCH(BT$2,'CAMAGUI DATA UNIFICADA'!$C$1:$T$1,0)),"")</f>
        <v>271.8574577</v>
      </c>
      <c r="BU133" s="140">
        <f t="array" ref="BU133">IFERROR(INDEX('CAMAGUI DATA UNIFICADA'!$C$2:$T1007,MATCH(1,($A133='CAMAGUI DATA UNIFICADA'!$A$2:$A1007)*($BD$1='CAMAGUI DATA UNIFICADA'!$B$2:$B1007),0),MATCH(BU$2,'CAMAGUI DATA UNIFICADA'!$C$1:$T$1,0)),"")</f>
        <v>-38.28563557</v>
      </c>
      <c r="BV133" s="138" t="str">
        <f t="array" ref="BV133">IFERROR(INDEX('CAMAGUI DATA UNIFICADA'!$C$2:$T1007,MATCH(1,($A133='CAMAGUI DATA UNIFICADA'!$A$2:$A1007)*($BV$1='CAMAGUI DATA UNIFICADA'!$B$2:$B1007),0),MATCH(BV$2,'CAMAGUI DATA UNIFICADA'!$C$1:$T$1,0)),"")</f>
        <v>CA5070625</v>
      </c>
      <c r="BW133" s="2">
        <f t="array" ref="BW133">IFERROR(INDEX('CAMAGUI DATA UNIFICADA'!$C$2:$T1007,MATCH(1,($A133='CAMAGUI DATA UNIFICADA'!$A$2:$A1007)*($BV$1='CAMAGUI DATA UNIFICADA'!$B$2:$B1007),0),MATCH(BW$2,'CAMAGUI DATA UNIFICADA'!$C$1:$T$1,0)),"")</f>
        <v>400</v>
      </c>
      <c r="BX133" s="2">
        <f t="array" ref="BX133">IFERROR(INDEX('CAMAGUI DATA UNIFICADA'!$C$2:$T1007,MATCH(1,($A133='CAMAGUI DATA UNIFICADA'!$A$2:$A1007)*($BV$1='CAMAGUI DATA UNIFICADA'!$B$2:$B1007),0),MATCH(BX$2,'CAMAGUI DATA UNIFICADA'!$C$1:$T$1,0)),"")</f>
        <v>2575</v>
      </c>
      <c r="BY133" s="2" t="str">
        <f t="array" ref="BY133">IFERROR(INDEX('CAMAGUI DATA UNIFICADA'!$C$2:$T1007,MATCH(1,($A133='CAMAGUI DATA UNIFICADA'!$A$2:$A1007)*($BV$1='CAMAGUI DATA UNIFICADA'!$B$2:$B1007),0),MATCH(BY$2,'CAMAGUI DATA UNIFICADA'!$C$1:$T$1,0)),"")</f>
        <v>SKR MAST E AD</v>
      </c>
      <c r="BZ133" s="139">
        <f t="array" ref="BZ133">IFERROR(INDEX('CAMAGUI DATA UNIFICADA'!$C$2:$T1007,MATCH(1,($A133='CAMAGUI DATA UNIFICADA'!$A$2:$A1007)*($BV$1='CAMAGUI DATA UNIFICADA'!$B$2:$B1007),0),MATCH(BZ$2,'CAMAGUI DATA UNIFICADA'!$C$1:$T$1,0)),"")</f>
        <v>2635.77</v>
      </c>
      <c r="CA133" s="2">
        <f t="array" ref="CA133">IFERROR(INDEX('CAMAGUI DATA UNIFICADA'!$C$2:$T1007,MATCH(1,($A133='CAMAGUI DATA UNIFICADA'!$A$2:$A1007)*($BV$1='CAMAGUI DATA UNIFICADA'!$B$2:$B1007),0),MATCH(CA$2,'CAMAGUI DATA UNIFICADA'!$C$1:$T$1,0)),"")</f>
        <v>17.66</v>
      </c>
      <c r="CB133" s="2">
        <f t="array" ref="CB133">IFERROR(INDEX('CAMAGUI DATA UNIFICADA'!$C$2:$T1007,MATCH(1,($A133='CAMAGUI DATA UNIFICADA'!$A$2:$A1007)*($BV$1='CAMAGUI DATA UNIFICADA'!$B$2:$B1007),0),MATCH(CB$2,'CAMAGUI DATA UNIFICADA'!$C$1:$T$1,0)),"")</f>
        <v>3.18</v>
      </c>
      <c r="CC133" s="33">
        <f t="array" ref="CC133">IFERROR(INDEX('CAMAGUI DATA UNIFICADA'!$C$2:$T1007,MATCH(1,($A133='CAMAGUI DATA UNIFICADA'!$A$2:$A1007)*($BV$1='CAMAGUI DATA UNIFICADA'!$B$2:$B1007),0),MATCH(CC$2,'CAMAGUI DATA UNIFICADA'!$C$1:$T$1,0)),"")</f>
        <v>3.57672</v>
      </c>
      <c r="CD133" s="60">
        <f t="array" ref="CD133">IFERROR(INDEX('CAMAGUI DATA UNIFICADA'!$C$2:$T1007,MATCH(1,($A133='CAMAGUI DATA UNIFICADA'!$A$2:$A1007)*($BV$1='CAMAGUI DATA UNIFICADA'!$B$2:$B1007),0),MATCH(CD$2,'CAMAGUI DATA UNIFICADA'!$C$1:$T$1,0)),"")</f>
        <v>633263.3425</v>
      </c>
      <c r="CE133" s="33">
        <f t="array" ref="CE133">IFERROR(INDEX('CAMAGUI DATA UNIFICADA'!$C$2:$T1007,MATCH(1,($A133='CAMAGUI DATA UNIFICADA'!$A$2:$A1007)*($BV$1='CAMAGUI DATA UNIFICADA'!$B$2:$B1007),0),MATCH(CE$2,'CAMAGUI DATA UNIFICADA'!$C$1:$T$1,0)),"")</f>
        <v>2.181140546</v>
      </c>
      <c r="CF133" s="23">
        <f t="array" ref="CF133">IFERROR(INDEX('CAMAGUI DATA UNIFICADA'!$C$2:$T1007,MATCH(1,($A133='CAMAGUI DATA UNIFICADA'!$A$2:$A1007)*($BV$1='CAMAGUI DATA UNIFICADA'!$B$2:$B1007),0),MATCH(CF$2,'CAMAGUI DATA UNIFICADA'!$C$1:$T$1,0)),"")</f>
        <v>0.9381679149</v>
      </c>
      <c r="CG133" s="23">
        <f t="array" ref="CG133">IFERROR(INDEX('CAMAGUI DATA UNIFICADA'!$C$2:$T1007,MATCH(1,($A133='CAMAGUI DATA UNIFICADA'!$A$2:$A1007)*($BV$1='CAMAGUI DATA UNIFICADA'!$B$2:$B1007),0),MATCH(CG$2,'CAMAGUI DATA UNIFICADA'!$C$1:$T$1,0)),"")</f>
        <v>0.55</v>
      </c>
      <c r="CH133" s="60">
        <f t="array" ref="CH133">IFERROR(INDEX('CAMAGUI DATA UNIFICADA'!$C$2:$T1007,MATCH(1,($A133='CAMAGUI DATA UNIFICADA'!$A$2:$A1007)*($BV$1='CAMAGUI DATA UNIFICADA'!$B$2:$B1007),0),MATCH(CH$2,'CAMAGUI DATA UNIFICADA'!$C$1:$T$1,0)),"")</f>
        <v>88392.85714</v>
      </c>
      <c r="CI133" s="2">
        <f t="array" ref="CI133">IFERROR(INDEX('CAMAGUI DATA UNIFICADA'!$C$2:$T1007,MATCH(1,($A133='CAMAGUI DATA UNIFICADA'!$A$2:$A1007)*($BV$1='CAMAGUI DATA UNIFICADA'!$B$2:$B1007),0),MATCH(CI$2,'CAMAGUI DATA UNIFICADA'!$C$1:$T$1,0)),"")</f>
        <v>3</v>
      </c>
      <c r="CJ133" s="2">
        <f t="array" ref="CJ133">IFERROR(INDEX('CAMAGUI DATA UNIFICADA'!$C$2:$T1007,MATCH(1,($A133='CAMAGUI DATA UNIFICADA'!$A$2:$A1007)*($BV$1='CAMAGUI DATA UNIFICADA'!$B$2:$B1007),0),MATCH(CJ$2,'CAMAGUI DATA UNIFICADA'!$C$1:$T$1,0)),"")</f>
        <v>20.66</v>
      </c>
      <c r="CK133" s="33">
        <f t="array" ref="CK133">IFERROR(INDEX('CAMAGUI DATA UNIFICADA'!$C$2:$T1007,MATCH(1,($A133='CAMAGUI DATA UNIFICADA'!$A$2:$A1007)*($BV$1='CAMAGUI DATA UNIFICADA'!$B$2:$B1007),0),MATCH(CK$2,'CAMAGUI DATA UNIFICADA'!$C$1:$T$1,0)),"")</f>
        <v>3.23664</v>
      </c>
      <c r="CL133" s="60">
        <f t="array" ref="CL133">IFERROR(INDEX('CAMAGUI DATA UNIFICADA'!$C$2:$T1007,MATCH(1,($A133='CAMAGUI DATA UNIFICADA'!$A$2:$A1007)*($BV$1='CAMAGUI DATA UNIFICADA'!$B$2:$B1007),0),MATCH(CL$2,'CAMAGUI DATA UNIFICADA'!$C$1:$T$1,0)),"")</f>
        <v>253.9038358</v>
      </c>
      <c r="CM133" s="140">
        <f t="array" ref="CM133">IFERROR(INDEX('CAMAGUI DATA UNIFICADA'!$C$2:$T1007,MATCH(1,($A133='CAMAGUI DATA UNIFICADA'!$A$2:$A1007)*($BV$1='CAMAGUI DATA UNIFICADA'!$B$2:$B1007),0),MATCH(CM$2,'CAMAGUI DATA UNIFICADA'!$C$1:$T$1,0)),"")</f>
        <v>-36.52404106</v>
      </c>
      <c r="CN133" s="138" t="str">
        <f t="array" ref="CN133">IFERROR(INDEX('CAMAGUI DATA UNIFICADA'!$C$2:$T1007,MATCH(1,($A133='CAMAGUI DATA UNIFICADA'!$A$2:$A1007)*($CN$1='CAMAGUI DATA UNIFICADA'!$B$2:$B1007),0),MATCH(CN$2,'CAMAGUI DATA UNIFICADA'!$C$1:$T$1,0)),"")</f>
        <v>CA6070625</v>
      </c>
      <c r="CO133" s="2">
        <f t="array" ref="CO133">IFERROR(INDEX('CAMAGUI DATA UNIFICADA'!$C$2:$T1007,MATCH(1,($A133='CAMAGUI DATA UNIFICADA'!$A$2:$A1007)*($CN$1='CAMAGUI DATA UNIFICADA'!$B$2:$B1007),0),MATCH(CO$2,'CAMAGUI DATA UNIFICADA'!$C$1:$T$1,0)),"")</f>
        <v>550</v>
      </c>
      <c r="CP133" s="2">
        <f t="array" ref="CP133">IFERROR(INDEX('CAMAGUI DATA UNIFICADA'!$C$2:$T1007,MATCH(1,($A133='CAMAGUI DATA UNIFICADA'!$A$2:$A1007)*($CN$1='CAMAGUI DATA UNIFICADA'!$B$2:$B1007),0),MATCH(CP$2,'CAMAGUI DATA UNIFICADA'!$C$1:$T$1,0)),"")</f>
        <v>3575</v>
      </c>
      <c r="CQ133" s="2" t="str">
        <f t="array" ref="CQ133">IFERROR(INDEX('CAMAGUI DATA UNIFICADA'!$C$2:$T1007,MATCH(1,($A133='CAMAGUI DATA UNIFICADA'!$A$2:$A1007)*($CN$1='CAMAGUI DATA UNIFICADA'!$B$2:$B1007),0),MATCH(CQ$2,'CAMAGUI DATA UNIFICADA'!$C$1:$T$1,0)),"")</f>
        <v>SKR MAST E AD</v>
      </c>
      <c r="CR133" s="139">
        <f t="array" ref="CR133">IFERROR(INDEX('CAMAGUI DATA UNIFICADA'!$C$2:$T1007,MATCH(1,($A133='CAMAGUI DATA UNIFICADA'!$A$2:$A1007)*($CN$1='CAMAGUI DATA UNIFICADA'!$B$2:$B1007),0),MATCH(CR$2,'CAMAGUI DATA UNIFICADA'!$C$1:$T$1,0)),"")</f>
        <v>3659.37</v>
      </c>
      <c r="CS133" s="2">
        <f t="array" ref="CS133">IFERROR(INDEX('CAMAGUI DATA UNIFICADA'!$C$2:$T1007,MATCH(1,($A133='CAMAGUI DATA UNIFICADA'!$A$2:$A1007)*($CN$1='CAMAGUI DATA UNIFICADA'!$B$2:$B1007),0),MATCH(CS$2,'CAMAGUI DATA UNIFICADA'!$C$1:$T$1,0)),"")</f>
        <v>17.22</v>
      </c>
      <c r="CT133" s="2">
        <f t="array" ref="CT133">IFERROR(INDEX('CAMAGUI DATA UNIFICADA'!$C$2:$T1007,MATCH(1,($A133='CAMAGUI DATA UNIFICADA'!$A$2:$A1007)*($CN$1='CAMAGUI DATA UNIFICADA'!$B$2:$B1007),0),MATCH(CT$2,'CAMAGUI DATA UNIFICADA'!$C$1:$T$1,0)),"")</f>
        <v>2.78</v>
      </c>
      <c r="CU133" s="33">
        <f t="array" ref="CU133">IFERROR(INDEX('CAMAGUI DATA UNIFICADA'!$C$2:$T1007,MATCH(1,($A133='CAMAGUI DATA UNIFICADA'!$A$2:$A1007)*($CN$1='CAMAGUI DATA UNIFICADA'!$B$2:$B1007),0),MATCH(CU$2,'CAMAGUI DATA UNIFICADA'!$C$1:$T$1,0)),"")</f>
        <v>3.62424</v>
      </c>
      <c r="CV133" s="60">
        <f t="array" ref="CV133">IFERROR(INDEX('CAMAGUI DATA UNIFICADA'!$C$2:$T1007,MATCH(1,($A133='CAMAGUI DATA UNIFICADA'!$A$2:$A1007)*($CN$1='CAMAGUI DATA UNIFICADA'!$B$2:$B1007),0),MATCH(CV$2,'CAMAGUI DATA UNIFICADA'!$C$1:$T$1,0)),"")</f>
        <v>881277.3191</v>
      </c>
      <c r="CW133" s="33">
        <f t="array" ref="CW133">IFERROR(INDEX('CAMAGUI DATA UNIFICADA'!$C$2:$T1007,MATCH(1,($A133='CAMAGUI DATA UNIFICADA'!$A$2:$A1007)*($CN$1='CAMAGUI DATA UNIFICADA'!$B$2:$B1007),0),MATCH(CW$2,'CAMAGUI DATA UNIFICADA'!$C$1:$T$1,0)),"")</f>
        <v>3.061836245</v>
      </c>
      <c r="CX133" s="23">
        <f t="array" ref="CX133">IFERROR(INDEX('CAMAGUI DATA UNIFICADA'!$C$2:$T1007,MATCH(1,($A133='CAMAGUI DATA UNIFICADA'!$A$2:$A1007)*($CN$1='CAMAGUI DATA UNIFICADA'!$B$2:$B1007),0),MATCH(CX$2,'CAMAGUI DATA UNIFICADA'!$C$1:$T$1,0)),"")</f>
        <v>0.8393117325</v>
      </c>
      <c r="CY133" s="23">
        <f t="array" ref="CY133">IFERROR(INDEX('CAMAGUI DATA UNIFICADA'!$C$2:$T1007,MATCH(1,($A133='CAMAGUI DATA UNIFICADA'!$A$2:$A1007)*($CN$1='CAMAGUI DATA UNIFICADA'!$B$2:$B1007),0),MATCH(CY$2,'CAMAGUI DATA UNIFICADA'!$C$1:$T$1,0)),"")</f>
        <v>0.4</v>
      </c>
      <c r="CZ133" s="60">
        <f t="array" ref="CZ133">IFERROR(INDEX('CAMAGUI DATA UNIFICADA'!$C$2:$T1007,MATCH(1,($A133='CAMAGUI DATA UNIFICADA'!$A$2:$A1007)*($CN$1='CAMAGUI DATA UNIFICADA'!$B$2:$B1007),0),MATCH(CZ$2,'CAMAGUI DATA UNIFICADA'!$C$1:$T$1,0)),"")</f>
        <v>48000</v>
      </c>
      <c r="DA133" s="2">
        <f t="array" ref="DA133">IFERROR(INDEX('CAMAGUI DATA UNIFICADA'!$C$2:$T1007,MATCH(1,($A133='CAMAGUI DATA UNIFICADA'!$A$2:$A1007)*($CN$1='CAMAGUI DATA UNIFICADA'!$B$2:$B1007),0),MATCH(DA$2,'CAMAGUI DATA UNIFICADA'!$C$1:$T$1,0)),"")</f>
        <v>3</v>
      </c>
      <c r="DB133" s="2">
        <f t="array" ref="DB133">IFERROR(INDEX('CAMAGUI DATA UNIFICADA'!$C$2:$T1007,MATCH(1,($A133='CAMAGUI DATA UNIFICADA'!$A$2:$A1007)*($CN$1='CAMAGUI DATA UNIFICADA'!$B$2:$B1007),0),MATCH(DB$2,'CAMAGUI DATA UNIFICADA'!$C$1:$T$1,0)),"")</f>
        <v>20.22</v>
      </c>
      <c r="DC133" s="33">
        <f t="array" ref="DC133">IFERROR(INDEX('CAMAGUI DATA UNIFICADA'!$C$2:$T1007,MATCH(1,($A133='CAMAGUI DATA UNIFICADA'!$A$2:$A1007)*($CN$1='CAMAGUI DATA UNIFICADA'!$B$2:$B1007),0),MATCH(DC$2,'CAMAGUI DATA UNIFICADA'!$C$1:$T$1,0)),"")</f>
        <v>3.27888</v>
      </c>
      <c r="DD133" s="60">
        <f t="array" ref="DD133">IFERROR(INDEX('CAMAGUI DATA UNIFICADA'!$C$2:$T1007,MATCH(1,($A133='CAMAGUI DATA UNIFICADA'!$A$2:$A1007)*($CN$1='CAMAGUI DATA UNIFICADA'!$B$2:$B1007),0),MATCH(DD$2,'CAMAGUI DATA UNIFICADA'!$C$1:$T$1,0)),"")</f>
        <v>281.7222993</v>
      </c>
      <c r="DE133" s="140">
        <f t="array" ref="DE133">IFERROR(INDEX('CAMAGUI DATA UNIFICADA'!$C$2:$T1007,MATCH(1,($A133='CAMAGUI DATA UNIFICADA'!$A$2:$A1007)*($CN$1='CAMAGUI DATA UNIFICADA'!$B$2:$B1007),0),MATCH(DE$2,'CAMAGUI DATA UNIFICADA'!$C$1:$T$1,0)),"")</f>
        <v>-67.06942518</v>
      </c>
      <c r="DF133" s="138" t="str">
        <f t="array" ref="DF133">IFERROR(INDEX('CAMAGUI DATA UNIFICADA'!$C$2:$T1007,MATCH(1,($A133='CAMAGUI DATA UNIFICADA'!$A$2:$A1007)*($DF$1='CAMAGUI DATA UNIFICADA'!$B$2:$B1007),0),MATCH(DF$2,'CAMAGUI DATA UNIFICADA'!$C$1:$T$1,0)),"")</f>
        <v/>
      </c>
      <c r="DG133" s="2" t="str">
        <f t="array" ref="DG133">IFERROR(INDEX('CAMAGUI DATA UNIFICADA'!$C$2:$T1007,MATCH(1,($A133='CAMAGUI DATA UNIFICADA'!$A$2:$A1007)*($DF$1='CAMAGUI DATA UNIFICADA'!$B$2:$B1007),0),MATCH(DG$2,'CAMAGUI DATA UNIFICADA'!$C$1:$T$1,0)),"")</f>
        <v/>
      </c>
      <c r="DH133" s="2" t="str">
        <f t="array" ref="DH133">IFERROR(INDEX('CAMAGUI DATA UNIFICADA'!$C$2:$T1007,MATCH(1,($A133='CAMAGUI DATA UNIFICADA'!$A$2:$A1007)*($DF$1='CAMAGUI DATA UNIFICADA'!$B$2:$B1007),0),MATCH(DH$2,'CAMAGUI DATA UNIFICADA'!$C$1:$T$1,0)),"")</f>
        <v/>
      </c>
      <c r="DI133" s="2" t="str">
        <f t="array" ref="DI133">IFERROR(INDEX('CAMAGUI DATA UNIFICADA'!$C$2:$T1007,MATCH(1,($A133='CAMAGUI DATA UNIFICADA'!$A$2:$A1007)*($DF$1='CAMAGUI DATA UNIFICADA'!$B$2:$B1007),0),MATCH(DI$2,'CAMAGUI DATA UNIFICADA'!$C$1:$T$1,0)),"")</f>
        <v/>
      </c>
      <c r="DJ133" s="139" t="str">
        <f t="array" ref="DJ133">IFERROR(INDEX('CAMAGUI DATA UNIFICADA'!$C$2:$T1007,MATCH(1,($A133='CAMAGUI DATA UNIFICADA'!$A$2:$A1007)*($DF$1='CAMAGUI DATA UNIFICADA'!$B$2:$B1007),0),MATCH(DJ$2,'CAMAGUI DATA UNIFICADA'!$C$1:$T$1,0)),"")</f>
        <v/>
      </c>
      <c r="DK133" s="2" t="str">
        <f t="array" ref="DK133">IFERROR(INDEX('CAMAGUI DATA UNIFICADA'!$C$2:$T1007,MATCH(1,($A133='CAMAGUI DATA UNIFICADA'!$A$2:$A1007)*($DF$1='CAMAGUI DATA UNIFICADA'!$B$2:$B1007),0),MATCH(DK$2,'CAMAGUI DATA UNIFICADA'!$C$1:$T$1,0)),"")</f>
        <v/>
      </c>
      <c r="DL133" s="2" t="str">
        <f t="array" ref="DL133">IFERROR(INDEX('CAMAGUI DATA UNIFICADA'!$C$2:$T1007,MATCH(1,($A133='CAMAGUI DATA UNIFICADA'!$A$2:$A1007)*($DF$1='CAMAGUI DATA UNIFICADA'!$B$2:$B1007),0),MATCH(DL$2,'CAMAGUI DATA UNIFICADA'!$C$1:$T$1,0)),"")</f>
        <v/>
      </c>
      <c r="DM133" s="33" t="str">
        <f t="array" ref="DM133">IFERROR(INDEX('CAMAGUI DATA UNIFICADA'!$C$2:$T1007,MATCH(1,($A133='CAMAGUI DATA UNIFICADA'!$A$2:$A1007)*($DF$1='CAMAGUI DATA UNIFICADA'!$B$2:$B1007),0),MATCH(DM$2,'CAMAGUI DATA UNIFICADA'!$C$1:$T$1,0)),"")</f>
        <v/>
      </c>
      <c r="DN133" s="60" t="str">
        <f t="array" ref="DN133">IFERROR(INDEX('CAMAGUI DATA UNIFICADA'!$C$2:$T1007,MATCH(1,($A133='CAMAGUI DATA UNIFICADA'!$A$2:$A1007)*($DF$1='CAMAGUI DATA UNIFICADA'!$B$2:$B1007),0),MATCH(DN$2,'CAMAGUI DATA UNIFICADA'!$C$1:$T$1,0)),"")</f>
        <v/>
      </c>
      <c r="DO133" s="33" t="str">
        <f t="array" ref="DO133">IFERROR(INDEX('CAMAGUI DATA UNIFICADA'!$C$2:$T1007,MATCH(1,($A133='CAMAGUI DATA UNIFICADA'!$A$2:$A1007)*($DF$1='CAMAGUI DATA UNIFICADA'!$B$2:$B1007),0),MATCH(DO$2,'CAMAGUI DATA UNIFICADA'!$C$1:$T$1,0)),"")</f>
        <v/>
      </c>
      <c r="DP133" s="23" t="str">
        <f t="array" ref="DP133">IFERROR(INDEX('CAMAGUI DATA UNIFICADA'!$C$2:$T1007,MATCH(1,($A133='CAMAGUI DATA UNIFICADA'!$A$2:$A1007)*($DF$1='CAMAGUI DATA UNIFICADA'!$B$2:$B1007),0),MATCH(DP$2,'CAMAGUI DATA UNIFICADA'!$C$1:$T$1,0)),"")</f>
        <v/>
      </c>
      <c r="DQ133" s="23" t="str">
        <f t="array" ref="DQ133">IFERROR(INDEX('CAMAGUI DATA UNIFICADA'!$C$2:$T1007,MATCH(1,($A133='CAMAGUI DATA UNIFICADA'!$A$2:$A1007)*($DF$1='CAMAGUI DATA UNIFICADA'!$B$2:$B1007),0),MATCH(DQ$2,'CAMAGUI DATA UNIFICADA'!$C$1:$T$1,0)),"")</f>
        <v/>
      </c>
      <c r="DR133" s="2" t="str">
        <f t="array" ref="DR133">IFERROR(INDEX('CAMAGUI DATA UNIFICADA'!$C$2:$T1007,MATCH(1,($A133='CAMAGUI DATA UNIFICADA'!$A$2:$A1007)*($DF$1='CAMAGUI DATA UNIFICADA'!$B$2:$B1007),0),MATCH(DR$2,'CAMAGUI DATA UNIFICADA'!$C$1:$T$1,0)),"")</f>
        <v/>
      </c>
      <c r="DS133" s="2" t="str">
        <f t="array" ref="DS133">IFERROR(INDEX('CAMAGUI DATA UNIFICADA'!$C$2:$T1007,MATCH(1,($A133='CAMAGUI DATA UNIFICADA'!$A$2:$A1007)*($DF$1='CAMAGUI DATA UNIFICADA'!$B$2:$B1007),0),MATCH(DS$2,'CAMAGUI DATA UNIFICADA'!$C$1:$T$1,0)),"")</f>
        <v/>
      </c>
      <c r="DT133" s="2" t="str">
        <f t="array" ref="DT133">IFERROR(INDEX('CAMAGUI DATA UNIFICADA'!$C$2:$T1007,MATCH(1,($A133='CAMAGUI DATA UNIFICADA'!$A$2:$A1007)*($DF$1='CAMAGUI DATA UNIFICADA'!$B$2:$B1007),0),MATCH(DT$2,'CAMAGUI DATA UNIFICADA'!$C$1:$T$1,0)),"")</f>
        <v/>
      </c>
      <c r="DU133" s="33" t="str">
        <f t="array" ref="DU133">IFERROR(INDEX('CAMAGUI DATA UNIFICADA'!$C$2:$T1007,MATCH(1,($A133='CAMAGUI DATA UNIFICADA'!$A$2:$A1007)*($DF$1='CAMAGUI DATA UNIFICADA'!$B$2:$B1007),0),MATCH(DU$2,'CAMAGUI DATA UNIFICADA'!$C$1:$T$1,0)),"")</f>
        <v/>
      </c>
      <c r="DV133" s="60" t="str">
        <f t="array" ref="DV133">IFERROR(INDEX('CAMAGUI DATA UNIFICADA'!$C$2:$T1007,MATCH(1,($A133='CAMAGUI DATA UNIFICADA'!$A$2:$A1007)*($DF$1='CAMAGUI DATA UNIFICADA'!$B$2:$B1007),0),MATCH(DV$2,'CAMAGUI DATA UNIFICADA'!$C$1:$T$1,0)),"")</f>
        <v/>
      </c>
      <c r="DW133" s="140" t="str">
        <f t="array" ref="DW133">IFERROR(INDEX('CAMAGUI DATA UNIFICADA'!$C$2:$T1007,MATCH(1,($A133='CAMAGUI DATA UNIFICADA'!$A$2:$A1007)*($DF$1='CAMAGUI DATA UNIFICADA'!$B$2:$B1007),0),MATCH(DW$2,'CAMAGUI DATA UNIFICADA'!$C$1:$T$1,0)),"")</f>
        <v/>
      </c>
      <c r="DX133" s="144" t="str">
        <f t="array" ref="DX133">IFERROR(INDEX('CAMAGUI DATA UNIFICADA'!$C$2:$T1007,MATCH(1,($A133='CAMAGUI DATA UNIFICADA'!$A$2:$A1007)*($DX$1='CAMAGUI DATA UNIFICADA'!$B$2:$B1007),0),MATCH(DX$2,'CAMAGUI DATA UNIFICADA'!$C$1:$T$1,0)),"")</f>
        <v/>
      </c>
      <c r="DY133" s="60" t="str">
        <f t="array" ref="DY133">IFERROR(INDEX('CAMAGUI DATA UNIFICADA'!$C$2:$T1007,MATCH(1,($A133='CAMAGUI DATA UNIFICADA'!$A$2:$A1007)*($DX$1='CAMAGUI DATA UNIFICADA'!$B$2:$B1007),0),MATCH(DY$2,'CAMAGUI DATA UNIFICADA'!$C$1:$T$1,0)),"")</f>
        <v/>
      </c>
      <c r="DZ133" s="60" t="str">
        <f t="array" ref="DZ133">IFERROR(INDEX('CAMAGUI DATA UNIFICADA'!$C$2:$T1007,MATCH(1,($A133='CAMAGUI DATA UNIFICADA'!$A$2:$A1007)*($DX$1='CAMAGUI DATA UNIFICADA'!$B$2:$B1007),0),MATCH(DZ$2,'CAMAGUI DATA UNIFICADA'!$C$1:$T$1,0)),"")</f>
        <v/>
      </c>
      <c r="EA133" s="60" t="str">
        <f t="array" ref="EA133">IFERROR(INDEX('CAMAGUI DATA UNIFICADA'!$C$2:$T1007,MATCH(1,($A133='CAMAGUI DATA UNIFICADA'!$A$2:$A1007)*($DX$1='CAMAGUI DATA UNIFICADA'!$B$2:$B1007),0),MATCH(EA$2,'CAMAGUI DATA UNIFICADA'!$C$1:$T$1,0)),"")</f>
        <v/>
      </c>
      <c r="EB133" s="60" t="str">
        <f t="array" ref="EB133">IFERROR(INDEX('CAMAGUI DATA UNIFICADA'!$C$2:$T1007,MATCH(1,($A133='CAMAGUI DATA UNIFICADA'!$A$2:$A1007)*($DX$1='CAMAGUI DATA UNIFICADA'!$B$2:$B1007),0),MATCH(EB$2,'CAMAGUI DATA UNIFICADA'!$C$1:$T$1,0)),"")</f>
        <v/>
      </c>
      <c r="EC133" s="60" t="str">
        <f t="array" ref="EC133">IFERROR(INDEX('CAMAGUI DATA UNIFICADA'!$C$2:$T1007,MATCH(1,($A133='CAMAGUI DATA UNIFICADA'!$A$2:$A1007)*($DX$1='CAMAGUI DATA UNIFICADA'!$B$2:$B1007),0),MATCH(EC$2,'CAMAGUI DATA UNIFICADA'!$C$1:$T$1,0)),"")</f>
        <v/>
      </c>
      <c r="ED133" s="60" t="str">
        <f t="array" ref="ED133">IFERROR(INDEX('CAMAGUI DATA UNIFICADA'!$C$2:$T1007,MATCH(1,($A133='CAMAGUI DATA UNIFICADA'!$A$2:$A1007)*($DX$1='CAMAGUI DATA UNIFICADA'!$B$2:$B1007),0),MATCH(ED$2,'CAMAGUI DATA UNIFICADA'!$C$1:$T$1,0)),"")</f>
        <v/>
      </c>
      <c r="EE133" s="60" t="str">
        <f t="array" ref="EE133">IFERROR(INDEX('CAMAGUI DATA UNIFICADA'!$C$2:$T1007,MATCH(1,($A133='CAMAGUI DATA UNIFICADA'!$A$2:$A1007)*($DX$1='CAMAGUI DATA UNIFICADA'!$B$2:$B1007),0),MATCH(EE$2,'CAMAGUI DATA UNIFICADA'!$C$1:$T$1,0)),"")</f>
        <v/>
      </c>
      <c r="EF133" s="60" t="str">
        <f t="array" ref="EF133">IFERROR(INDEX('CAMAGUI DATA UNIFICADA'!$C$2:$T1007,MATCH(1,($A133='CAMAGUI DATA UNIFICADA'!$A$2:$A1007)*($DX$1='CAMAGUI DATA UNIFICADA'!$B$2:$B1007),0),MATCH(EF$2,'CAMAGUI DATA UNIFICADA'!$C$1:$T$1,0)),"")</f>
        <v/>
      </c>
      <c r="EG133" s="60" t="str">
        <f t="array" ref="EG133">IFERROR(INDEX('CAMAGUI DATA UNIFICADA'!$C$2:$T1007,MATCH(1,($A133='CAMAGUI DATA UNIFICADA'!$A$2:$A1007)*($DX$1='CAMAGUI DATA UNIFICADA'!$B$2:$B1007),0),MATCH(EG$2,'CAMAGUI DATA UNIFICADA'!$C$1:$T$1,0)),"")</f>
        <v/>
      </c>
      <c r="EH133" s="60" t="str">
        <f t="array" ref="EH133">IFERROR(INDEX('CAMAGUI DATA UNIFICADA'!$C$2:$T1007,MATCH(1,($A133='CAMAGUI DATA UNIFICADA'!$A$2:$A1007)*($DX$1='CAMAGUI DATA UNIFICADA'!$B$2:$B1007),0),MATCH(EH$2,'CAMAGUI DATA UNIFICADA'!$C$1:$T$1,0)),"")</f>
        <v/>
      </c>
      <c r="EI133" s="60" t="str">
        <f t="array" ref="EI133">IFERROR(INDEX('CAMAGUI DATA UNIFICADA'!$C$2:$T1007,MATCH(1,($A133='CAMAGUI DATA UNIFICADA'!$A$2:$A1007)*($DX$1='CAMAGUI DATA UNIFICADA'!$B$2:$B1007),0),MATCH(EI$2,'CAMAGUI DATA UNIFICADA'!$C$1:$T$1,0)),"")</f>
        <v/>
      </c>
      <c r="EJ133" s="60" t="str">
        <f t="array" ref="EJ133">IFERROR(INDEX('CAMAGUI DATA UNIFICADA'!$C$2:$T1007,MATCH(1,($A133='CAMAGUI DATA UNIFICADA'!$A$2:$A1007)*($DX$1='CAMAGUI DATA UNIFICADA'!$B$2:$B1007),0),MATCH(EJ$2,'CAMAGUI DATA UNIFICADA'!$C$1:$T$1,0)),"")</f>
        <v/>
      </c>
      <c r="EK133" s="60" t="str">
        <f t="array" ref="EK133">IFERROR(INDEX('CAMAGUI DATA UNIFICADA'!$C$2:$T1007,MATCH(1,($A133='CAMAGUI DATA UNIFICADA'!$A$2:$A1007)*($DX$1='CAMAGUI DATA UNIFICADA'!$B$2:$B1007),0),MATCH(EK$2,'CAMAGUI DATA UNIFICADA'!$C$1:$T$1,0)),"")</f>
        <v/>
      </c>
      <c r="EL133" s="60" t="str">
        <f t="array" ref="EL133">IFERROR(INDEX('CAMAGUI DATA UNIFICADA'!$C$2:$T1007,MATCH(1,($A133='CAMAGUI DATA UNIFICADA'!$A$2:$A1007)*($DX$1='CAMAGUI DATA UNIFICADA'!$B$2:$B1007),0),MATCH(EL$2,'CAMAGUI DATA UNIFICADA'!$C$1:$T$1,0)),"")</f>
        <v/>
      </c>
      <c r="EM133" s="60" t="str">
        <f t="array" ref="EM133">IFERROR(INDEX('CAMAGUI DATA UNIFICADA'!$C$2:$T1007,MATCH(1,($A133='CAMAGUI DATA UNIFICADA'!$A$2:$A1007)*($DX$1='CAMAGUI DATA UNIFICADA'!$B$2:$B1007),0),MATCH(EM$2,'CAMAGUI DATA UNIFICADA'!$C$1:$T$1,0)),"")</f>
        <v/>
      </c>
      <c r="EN133" s="60" t="str">
        <f t="array" ref="EN133">IFERROR(INDEX('CAMAGUI DATA UNIFICADA'!$C$2:$T1007,MATCH(1,($A133='CAMAGUI DATA UNIFICADA'!$A$2:$A1007)*($DX$1='CAMAGUI DATA UNIFICADA'!$B$2:$B1007),0),MATCH(EN$2,'CAMAGUI DATA UNIFICADA'!$C$1:$T$1,0)),"")</f>
        <v/>
      </c>
      <c r="EO133" s="140" t="str">
        <f t="array" ref="EO133">IFERROR(INDEX('CAMAGUI DATA UNIFICADA'!$C$2:$T1007,MATCH(1,($A133='CAMAGUI DATA UNIFICADA'!$A$2:$A1007)*($DX$1='CAMAGUI DATA UNIFICADA'!$B$2:$B1007),0),MATCH(EO$2,'CAMAGUI DATA UNIFICADA'!$C$1:$T$1,0)),"")</f>
        <v/>
      </c>
    </row>
    <row r="134">
      <c r="A134" s="137">
        <v>45866.0</v>
      </c>
      <c r="B134" s="138" t="str">
        <f t="array" ref="B134">IFERROR(INDEX('CAMAGUI DATA UNIFICADA'!$C$2:$T1007,MATCH(1,($A134='CAMAGUI DATA UNIFICADA'!$A$2:$A1007)*($B$1='CAMAGUI DATA UNIFICADA'!$B$2:$B1007),0),MATCH(B$2,'CAMAGUI DATA UNIFICADA'!$C$1:$T$1,0)),"")</f>
        <v>CA1190725</v>
      </c>
      <c r="C134" s="2">
        <f t="array" ref="C134">IFERROR(INDEX('CAMAGUI DATA UNIFICADA'!$C$2:$T1007,MATCH(1,($A134='CAMAGUI DATA UNIFICADA'!$A$2:$A1007)*($B$1='CAMAGUI DATA UNIFICADA'!$B$2:$B1007),0),MATCH(C$2,'CAMAGUI DATA UNIFICADA'!$C$1:$T$1,0)),"")</f>
        <v>175</v>
      </c>
      <c r="D134" s="2">
        <f t="array" ref="D134">IFERROR(INDEX('CAMAGUI DATA UNIFICADA'!$C$2:$T1007,MATCH(1,($A134='CAMAGUI DATA UNIFICADA'!$A$2:$A1007)*($B$1='CAMAGUI DATA UNIFICADA'!$B$2:$B1007),0),MATCH(D$2,'CAMAGUI DATA UNIFICADA'!$C$1:$T$1,0)),"")</f>
        <v>961.5</v>
      </c>
      <c r="E134" s="2" t="str">
        <f t="array" ref="E134">IFERROR(INDEX('CAMAGUI DATA UNIFICADA'!$C$2:$T1007,MATCH(1,($A134='CAMAGUI DATA UNIFICADA'!$A$2:$A1007)*($B$1='CAMAGUI DATA UNIFICADA'!$B$2:$B1007),0),MATCH(E$2,'CAMAGUI DATA UNIFICADA'!$C$1:$T$1,0)),"")</f>
        <v>SKR LORICA#4</v>
      </c>
      <c r="F134" s="139">
        <f t="array" ref="F134">IFERROR(INDEX('CAMAGUI DATA UNIFICADA'!$C$2:$T1007,MATCH(1,($A134='CAMAGUI DATA UNIFICADA'!$A$2:$A1007)*($B$1='CAMAGUI DATA UNIFICADA'!$B$2:$B1007),0),MATCH(F$2,'CAMAGUI DATA UNIFICADA'!$C$1:$T$1,0)),"")</f>
        <v>1384.56</v>
      </c>
      <c r="G134" s="2">
        <f t="array" ref="G134">IFERROR(INDEX('CAMAGUI DATA UNIFICADA'!$C$2:$T1007,MATCH(1,($A134='CAMAGUI DATA UNIFICADA'!$A$2:$A1007)*($B$1='CAMAGUI DATA UNIFICADA'!$B$2:$B1007),0),MATCH(G$2,'CAMAGUI DATA UNIFICADA'!$C$1:$T$1,0)),"")</f>
        <v>2.38</v>
      </c>
      <c r="H134" s="2">
        <f t="array" ref="H134">IFERROR(INDEX('CAMAGUI DATA UNIFICADA'!$C$2:$T1007,MATCH(1,($A134='CAMAGUI DATA UNIFICADA'!$A$2:$A1007)*($B$1='CAMAGUI DATA UNIFICADA'!$B$2:$B1007),0),MATCH(H$2,'CAMAGUI DATA UNIFICADA'!$C$1:$T$1,0)),"")</f>
        <v>1.42</v>
      </c>
      <c r="I134" s="33">
        <f t="array" ref="I134">IFERROR(INDEX('CAMAGUI DATA UNIFICADA'!$C$2:$T1007,MATCH(1,($A134='CAMAGUI DATA UNIFICADA'!$A$2:$A1007)*($B$1='CAMAGUI DATA UNIFICADA'!$B$2:$B1007),0),MATCH(I$2,'CAMAGUI DATA UNIFICADA'!$C$1:$T$1,0)),"")</f>
        <v>10.5288</v>
      </c>
      <c r="J134" s="60">
        <f t="array" ref="J134">IFERROR(INDEX('CAMAGUI DATA UNIFICADA'!$C$2:$T1007,MATCH(1,($A134='CAMAGUI DATA UNIFICADA'!$A$2:$A1007)*($B$1='CAMAGUI DATA UNIFICADA'!$B$2:$B1007),0),MATCH(J$2,'CAMAGUI DATA UNIFICADA'!$C$1:$T$1,0)),"")</f>
        <v>698364.5977</v>
      </c>
      <c r="K134" s="33">
        <f t="array" ref="K134">IFERROR(INDEX('CAMAGUI DATA UNIFICADA'!$C$2:$T1007,MATCH(1,($A134='CAMAGUI DATA UNIFICADA'!$A$2:$A1007)*($B$1='CAMAGUI DATA UNIFICADA'!$B$2:$B1007),0),MATCH(K$2,'CAMAGUI DATA UNIFICADA'!$C$1:$T$1,0)),"")</f>
        <v>0.8013167764</v>
      </c>
      <c r="L134" s="23">
        <f t="array" ref="L134">IFERROR(INDEX('CAMAGUI DATA UNIFICADA'!$C$2:$T1007,MATCH(1,($A134='CAMAGUI DATA UNIFICADA'!$A$2:$A1007)*($B$1='CAMAGUI DATA UNIFICADA'!$B$2:$B1007),0),MATCH(L$2,'CAMAGUI DATA UNIFICADA'!$C$1:$T$1,0)),"")</f>
        <v>0.5372035367</v>
      </c>
      <c r="M134" s="23">
        <f t="array" ref="M134">IFERROR(INDEX('CAMAGUI DATA UNIFICADA'!$C$2:$T1007,MATCH(1,($A134='CAMAGUI DATA UNIFICADA'!$A$2:$A1007)*($B$1='CAMAGUI DATA UNIFICADA'!$B$2:$B1007),0),MATCH(M$2,'CAMAGUI DATA UNIFICADA'!$C$1:$T$1,0)),"")</f>
        <v>0.65</v>
      </c>
      <c r="N134" s="60">
        <f t="array" ref="N134">IFERROR(INDEX('CAMAGUI DATA UNIFICADA'!$C$2:$T1007,MATCH(1,($A134='CAMAGUI DATA UNIFICADA'!$A$2:$A1007)*($B$1='CAMAGUI DATA UNIFICADA'!$B$2:$B1007),0),MATCH(N$2,'CAMAGUI DATA UNIFICADA'!$C$1:$T$1,0)),"")</f>
        <v>103174.6032</v>
      </c>
      <c r="O134" s="2">
        <f t="array" ref="O134">IFERROR(INDEX('CAMAGUI DATA UNIFICADA'!$C$2:$T1007,MATCH(1,($A134='CAMAGUI DATA UNIFICADA'!$A$2:$A1007)*($B$1='CAMAGUI DATA UNIFICADA'!$B$2:$B1007),0),MATCH(O$2,'CAMAGUI DATA UNIFICADA'!$C$1:$T$1,0)),"")</f>
        <v>2.5</v>
      </c>
      <c r="P134" s="2">
        <f t="array" ref="P134">IFERROR(INDEX('CAMAGUI DATA UNIFICADA'!$C$2:$T1007,MATCH(1,($A134='CAMAGUI DATA UNIFICADA'!$A$2:$A1007)*($B$1='CAMAGUI DATA UNIFICADA'!$B$2:$B1007),0),MATCH(P$2,'CAMAGUI DATA UNIFICADA'!$C$1:$T$1,0)),"")</f>
        <v>4.88</v>
      </c>
      <c r="Q134" s="33">
        <f t="array" ref="Q134">IFERROR(INDEX('CAMAGUI DATA UNIFICADA'!$C$2:$T1007,MATCH(1,($A134='CAMAGUI DATA UNIFICADA'!$A$2:$A1007)*($B$1='CAMAGUI DATA UNIFICADA'!$B$2:$B1007),0),MATCH(Q$2,'CAMAGUI DATA UNIFICADA'!$C$1:$T$1,0)),"")</f>
        <v>7.61184</v>
      </c>
      <c r="R134" s="60">
        <f t="array" ref="R134">IFERROR(INDEX('CAMAGUI DATA UNIFICADA'!$C$2:$T1007,MATCH(1,($A134='CAMAGUI DATA UNIFICADA'!$A$2:$A1007)*($B$1='CAMAGUI DATA UNIFICADA'!$B$2:$B1007),0),MATCH(R$2,'CAMAGUI DATA UNIFICADA'!$C$1:$T$1,0)),"")</f>
        <v>365.0736157</v>
      </c>
      <c r="S134" s="140">
        <f t="array" ref="S134">IFERROR(INDEX('CAMAGUI DATA UNIFICADA'!$C$2:$T1007,MATCH(1,($A134='CAMAGUI DATA UNIFICADA'!$A$2:$A1007)*($B$1='CAMAGUI DATA UNIFICADA'!$B$2:$B1007),0),MATCH(S$2,'CAMAGUI DATA UNIFICADA'!$C$1:$T$1,0)),"")</f>
        <v>47.51840393</v>
      </c>
      <c r="T134" s="138" t="str">
        <f t="array" ref="T134">IFERROR(INDEX('CAMAGUI DATA UNIFICADA'!$C$2:$T1007,MATCH(1,($A134='CAMAGUI DATA UNIFICADA'!$A$2:$A1007)*($T$1='CAMAGUI DATA UNIFICADA'!$B$2:$B1007),0),MATCH(T$2,'CAMAGUI DATA UNIFICADA'!$C$1:$T$1,0)),"")</f>
        <v>CA2190725</v>
      </c>
      <c r="U134" s="2">
        <f t="array" ref="U134">IFERROR(INDEX('CAMAGUI DATA UNIFICADA'!$C$2:$T1007,MATCH(1,($A134='CAMAGUI DATA UNIFICADA'!$A$2:$A1007)*($T$1='CAMAGUI DATA UNIFICADA'!$B$2:$B1007),0),MATCH(U$2,'CAMAGUI DATA UNIFICADA'!$C$1:$T$1,0)),"")</f>
        <v>150</v>
      </c>
      <c r="V134" s="2">
        <f t="array" ref="V134">IFERROR(INDEX('CAMAGUI DATA UNIFICADA'!$C$2:$T1007,MATCH(1,($A134='CAMAGUI DATA UNIFICADA'!$A$2:$A1007)*($T$1='CAMAGUI DATA UNIFICADA'!$B$2:$B1007),0),MATCH(V$2,'CAMAGUI DATA UNIFICADA'!$C$1:$T$1,0)),"")</f>
        <v>737</v>
      </c>
      <c r="W134" s="2" t="str">
        <f t="array" ref="W134">IFERROR(INDEX('CAMAGUI DATA UNIFICADA'!$C$2:$T1007,MATCH(1,($A134='CAMAGUI DATA UNIFICADA'!$A$2:$A1007)*($T$1='CAMAGUI DATA UNIFICADA'!$B$2:$B1007),0),MATCH(W$2,'CAMAGUI DATA UNIFICADA'!$C$1:$T$1,0)),"")</f>
        <v>SKR LORICA#4</v>
      </c>
      <c r="X134" s="139">
        <f t="array" ref="X134">IFERROR(INDEX('CAMAGUI DATA UNIFICADA'!$C$2:$T1007,MATCH(1,($A134='CAMAGUI DATA UNIFICADA'!$A$2:$A1007)*($T$1='CAMAGUI DATA UNIFICADA'!$B$2:$B1007),0),MATCH(X$2,'CAMAGUI DATA UNIFICADA'!$C$1:$T$1,0)),"")</f>
        <v>1061.28</v>
      </c>
      <c r="Y134" s="2">
        <f t="array" ref="Y134">IFERROR(INDEX('CAMAGUI DATA UNIFICADA'!$C$2:$T1007,MATCH(1,($A134='CAMAGUI DATA UNIFICADA'!$A$2:$A1007)*($T$1='CAMAGUI DATA UNIFICADA'!$B$2:$B1007),0),MATCH(Y$2,'CAMAGUI DATA UNIFICADA'!$C$1:$T$1,0)),"")</f>
        <v>2.4</v>
      </c>
      <c r="Z134" s="2">
        <f t="array" ref="Z134">IFERROR(INDEX('CAMAGUI DATA UNIFICADA'!$C$2:$T1007,MATCH(1,($A134='CAMAGUI DATA UNIFICADA'!$A$2:$A1007)*($T$1='CAMAGUI DATA UNIFICADA'!$B$2:$B1007),0),MATCH(Z$2,'CAMAGUI DATA UNIFICADA'!$C$1:$T$1,0)),"")</f>
        <v>1.4</v>
      </c>
      <c r="AA134" s="2">
        <f t="array" ref="AA134">IFERROR(INDEX('CAMAGUI DATA UNIFICADA'!$C$2:$T1007,MATCH(1,($A134='CAMAGUI DATA UNIFICADA'!$A$2:$A1007)*($T$1='CAMAGUI DATA UNIFICADA'!$B$2:$B1007),0),MATCH(AA$2,'CAMAGUI DATA UNIFICADA'!$C$1:$T$1,0)),"")</f>
        <v>10.5</v>
      </c>
      <c r="AB134" s="60">
        <f t="array" ref="AB134">IFERROR(INDEX('CAMAGUI DATA UNIFICADA'!$C$2:$T1007,MATCH(1,($A134='CAMAGUI DATA UNIFICADA'!$A$2:$A1007)*($T$1='CAMAGUI DATA UNIFICADA'!$B$2:$B1007),0),MATCH(AB$2,'CAMAGUI DATA UNIFICADA'!$C$1:$T$1,0)),"")</f>
        <v>595238.0952</v>
      </c>
      <c r="AC134" s="33">
        <f t="array" ref="AC134">IFERROR(INDEX('CAMAGUI DATA UNIFICADA'!$C$2:$T1007,MATCH(1,($A134='CAMAGUI DATA UNIFICADA'!$A$2:$A1007)*($T$1='CAMAGUI DATA UNIFICADA'!$B$2:$B1007),0),MATCH(AC$2,'CAMAGUI DATA UNIFICADA'!$C$1:$T$1,0)),"")</f>
        <v>0.8998778999</v>
      </c>
      <c r="AD134" s="23">
        <f t="array" ref="AD134">IFERROR(INDEX('CAMAGUI DATA UNIFICADA'!$C$2:$T1007,MATCH(1,($A134='CAMAGUI DATA UNIFICADA'!$A$2:$A1007)*($T$1='CAMAGUI DATA UNIFICADA'!$B$2:$B1007),0),MATCH(AD$2,'CAMAGUI DATA UNIFICADA'!$C$1:$T$1,0)),"")</f>
        <v>0.6613756614</v>
      </c>
      <c r="AE134" s="23">
        <f t="array" ref="AE134">IFERROR(INDEX('CAMAGUI DATA UNIFICADA'!$C$2:$T1007,MATCH(1,($A134='CAMAGUI DATA UNIFICADA'!$A$2:$A1007)*($T$1='CAMAGUI DATA UNIFICADA'!$B$2:$B1007),0),MATCH(AE$2,'CAMAGUI DATA UNIFICADA'!$C$1:$T$1,0)),"")</f>
        <v>0.65</v>
      </c>
      <c r="AF134" s="60">
        <f t="array" ref="AF134">IFERROR(INDEX('CAMAGUI DATA UNIFICADA'!$C$2:$T1007,MATCH(1,($A134='CAMAGUI DATA UNIFICADA'!$A$2:$A1007)*($T$1='CAMAGUI DATA UNIFICADA'!$B$2:$B1007),0),MATCH(AF$2,'CAMAGUI DATA UNIFICADA'!$C$1:$T$1,0)),"")</f>
        <v>97500</v>
      </c>
      <c r="AG134" s="2">
        <f t="array" ref="AG134">IFERROR(INDEX('CAMAGUI DATA UNIFICADA'!$C$2:$T1007,MATCH(1,($A134='CAMAGUI DATA UNIFICADA'!$A$2:$A1007)*($T$1='CAMAGUI DATA UNIFICADA'!$B$2:$B1007),0),MATCH(AG$2,'CAMAGUI DATA UNIFICADA'!$C$1:$T$1,0)),"")</f>
        <v>2.5</v>
      </c>
      <c r="AH134" s="2">
        <f t="array" ref="AH134">IFERROR(INDEX('CAMAGUI DATA UNIFICADA'!$C$2:$T1007,MATCH(1,($A134='CAMAGUI DATA UNIFICADA'!$A$2:$A1007)*($T$1='CAMAGUI DATA UNIFICADA'!$B$2:$B1007),0),MATCH(AH$2,'CAMAGUI DATA UNIFICADA'!$C$1:$T$1,0)),"")</f>
        <v>4.9</v>
      </c>
      <c r="AI134" s="33">
        <f t="array" ref="AI134">IFERROR(INDEX('CAMAGUI DATA UNIFICADA'!$C$2:$T1007,MATCH(1,($A134='CAMAGUI DATA UNIFICADA'!$A$2:$A1007)*($T$1='CAMAGUI DATA UNIFICADA'!$B$2:$B1007),0),MATCH(AI$2,'CAMAGUI DATA UNIFICADA'!$C$1:$T$1,0)),"")</f>
        <v>7.5912</v>
      </c>
      <c r="AJ134" s="60">
        <f t="array" ref="AJ134">IFERROR(INDEX('CAMAGUI DATA UNIFICADA'!$C$2:$T1007,MATCH(1,($A134='CAMAGUI DATA UNIFICADA'!$A$2:$A1007)*($T$1='CAMAGUI DATA UNIFICADA'!$B$2:$B1007),0),MATCH(AJ$2,'CAMAGUI DATA UNIFICADA'!$C$1:$T$1,0)),"")</f>
        <v>253.0874629</v>
      </c>
      <c r="AK134" s="140">
        <f t="array" ref="AK134">IFERROR(INDEX('CAMAGUI DATA UNIFICADA'!$C$2:$T1007,MATCH(1,($A134='CAMAGUI DATA UNIFICADA'!$A$2:$A1007)*($T$1='CAMAGUI DATA UNIFICADA'!$B$2:$B1007),0),MATCH(AK$2,'CAMAGUI DATA UNIFICADA'!$C$1:$T$1,0)),"")</f>
        <v>25.77186573</v>
      </c>
      <c r="AL134" s="138" t="str">
        <f t="array" ref="AL134">IFERROR(INDEX('CAMAGUI DATA UNIFICADA'!$C$2:$T1007,MATCH(1,($A134='CAMAGUI DATA UNIFICADA'!$A$2:$A1007)*($AL$1='CAMAGUI DATA UNIFICADA'!$B$2:$B1007),0),MATCH(AL$2,'CAMAGUI DATA UNIFICADA'!$C$1:$T$1,0)),"")</f>
        <v>CA3190725</v>
      </c>
      <c r="AM134" s="2">
        <f t="array" ref="AM134">IFERROR(INDEX('CAMAGUI DATA UNIFICADA'!$C$2:$T1007,MATCH(1,($A134='CAMAGUI DATA UNIFICADA'!$A$2:$A1007)*($AL$1='CAMAGUI DATA UNIFICADA'!$B$2:$B1007),0),MATCH(AM$2,'CAMAGUI DATA UNIFICADA'!$C$1:$T$1,0)),"")</f>
        <v>175</v>
      </c>
      <c r="AN134" s="2">
        <f t="array" ref="AN134">IFERROR(INDEX('CAMAGUI DATA UNIFICADA'!$C$2:$T1007,MATCH(1,($A134='CAMAGUI DATA UNIFICADA'!$A$2:$A1007)*($AL$1='CAMAGUI DATA UNIFICADA'!$B$2:$B1007),0),MATCH(AN$2,'CAMAGUI DATA UNIFICADA'!$C$1:$T$1,0)),"")</f>
        <v>906.75</v>
      </c>
      <c r="AO134" s="2" t="str">
        <f t="array" ref="AO134">IFERROR(INDEX('CAMAGUI DATA UNIFICADA'!$C$2:$T1007,MATCH(1,($A134='CAMAGUI DATA UNIFICADA'!$A$2:$A1007)*($AL$1='CAMAGUI DATA UNIFICADA'!$B$2:$B1007),0),MATCH(AO$2,'CAMAGUI DATA UNIFICADA'!$C$1:$T$1,0)),"")</f>
        <v>SKR LORICA#4</v>
      </c>
      <c r="AP134" s="139">
        <f t="array" ref="AP134">IFERROR(INDEX('CAMAGUI DATA UNIFICADA'!$C$2:$T1007,MATCH(1,($A134='CAMAGUI DATA UNIFICADA'!$A$2:$A1007)*($AL$1='CAMAGUI DATA UNIFICADA'!$B$2:$B1007),0),MATCH(AP$2,'CAMAGUI DATA UNIFICADA'!$C$1:$T$1,0)),"")</f>
        <v>1305.72</v>
      </c>
      <c r="AQ134" s="2">
        <f t="array" ref="AQ134">IFERROR(INDEX('CAMAGUI DATA UNIFICADA'!$C$2:$T1007,MATCH(1,($A134='CAMAGUI DATA UNIFICADA'!$A$2:$A1007)*($AL$1='CAMAGUI DATA UNIFICADA'!$B$2:$B1007),0),MATCH(AQ$2,'CAMAGUI DATA UNIFICADA'!$C$1:$T$1,0)),"")</f>
        <v>2.5</v>
      </c>
      <c r="AR134" s="2">
        <f t="array" ref="AR134">IFERROR(INDEX('CAMAGUI DATA UNIFICADA'!$C$2:$T1007,MATCH(1,($A134='CAMAGUI DATA UNIFICADA'!$A$2:$A1007)*($AL$1='CAMAGUI DATA UNIFICADA'!$B$2:$B1007),0),MATCH(AR$2,'CAMAGUI DATA UNIFICADA'!$C$1:$T$1,0)),"")</f>
        <v>1.45</v>
      </c>
      <c r="AS134" s="33">
        <f t="array" ref="AS134">IFERROR(INDEX('CAMAGUI DATA UNIFICADA'!$C$2:$T1007,MATCH(1,($A134='CAMAGUI DATA UNIFICADA'!$A$2:$A1007)*($AL$1='CAMAGUI DATA UNIFICADA'!$B$2:$B1007),0),MATCH(AS$2,'CAMAGUI DATA UNIFICADA'!$C$1:$T$1,0)),"")</f>
        <v>10.356</v>
      </c>
      <c r="AT134" s="60">
        <f t="array" ref="AT134">IFERROR(INDEX('CAMAGUI DATA UNIFICADA'!$C$2:$T1007,MATCH(1,($A134='CAMAGUI DATA UNIFICADA'!$A$2:$A1007)*($AL$1='CAMAGUI DATA UNIFICADA'!$B$2:$B1007),0),MATCH(AT$2,'CAMAGUI DATA UNIFICADA'!$C$1:$T$1,0)),"")</f>
        <v>675936.6551</v>
      </c>
      <c r="AU134" s="33">
        <f t="array" ref="AU134">IFERROR(INDEX('CAMAGUI DATA UNIFICADA'!$C$2:$T1007,MATCH(1,($A134='CAMAGUI DATA UNIFICADA'!$A$2:$A1007)*($AL$1='CAMAGUI DATA UNIFICADA'!$B$2:$B1007),0),MATCH(AU$2,'CAMAGUI DATA UNIFICADA'!$C$1:$T$1,0)),"")</f>
        <v>0.8365817091</v>
      </c>
      <c r="AV134" s="23">
        <f t="array" ref="AV134">IFERROR(INDEX('CAMAGUI DATA UNIFICADA'!$C$2:$T1007,MATCH(1,($A134='CAMAGUI DATA UNIFICADA'!$A$2:$A1007)*($AL$1='CAMAGUI DATA UNIFICADA'!$B$2:$B1007),0),MATCH(AV$2,'CAMAGUI DATA UNIFICADA'!$C$1:$T$1,0)),"")</f>
        <v>0.5877710044</v>
      </c>
      <c r="AW134" s="23">
        <f t="array" ref="AW134">IFERROR(INDEX('CAMAGUI DATA UNIFICADA'!$C$2:$T1007,MATCH(1,($A134='CAMAGUI DATA UNIFICADA'!$A$2:$A1007)*($AL$1='CAMAGUI DATA UNIFICADA'!$B$2:$B1007),0),MATCH(AW$2,'CAMAGUI DATA UNIFICADA'!$C$1:$T$1,0)),"")</f>
        <v>0.65</v>
      </c>
      <c r="AX134" s="60">
        <f t="array" ref="AX134">IFERROR(INDEX('CAMAGUI DATA UNIFICADA'!$C$2:$T1007,MATCH(1,($A134='CAMAGUI DATA UNIFICADA'!$A$2:$A1007)*($AL$1='CAMAGUI DATA UNIFICADA'!$B$2:$B1007),0),MATCH(AX$2,'CAMAGUI DATA UNIFICADA'!$C$1:$T$1,0)),"")</f>
        <v>106785.7143</v>
      </c>
      <c r="AY134" s="2">
        <f t="array" ref="AY134">IFERROR(INDEX('CAMAGUI DATA UNIFICADA'!$C$2:$T1007,MATCH(1,($A134='CAMAGUI DATA UNIFICADA'!$A$2:$A1007)*($AL$1='CAMAGUI DATA UNIFICADA'!$B$2:$B1007),0),MATCH(AY$2,'CAMAGUI DATA UNIFICADA'!$C$1:$T$1,0)),"")</f>
        <v>2.5</v>
      </c>
      <c r="AZ134" s="2">
        <f t="array" ref="AZ134">IFERROR(INDEX('CAMAGUI DATA UNIFICADA'!$C$2:$T1007,MATCH(1,($A134='CAMAGUI DATA UNIFICADA'!$A$2:$A1007)*($AL$1='CAMAGUI DATA UNIFICADA'!$B$2:$B1007),0),MATCH(AZ$2,'CAMAGUI DATA UNIFICADA'!$C$1:$T$1,0)),"")</f>
        <v>5</v>
      </c>
      <c r="BA134" s="33">
        <f t="array" ref="BA134">IFERROR(INDEX('CAMAGUI DATA UNIFICADA'!$C$2:$T1007,MATCH(1,($A134='CAMAGUI DATA UNIFICADA'!$A$2:$A1007)*($AL$1='CAMAGUI DATA UNIFICADA'!$B$2:$B1007),0),MATCH(BA$2,'CAMAGUI DATA UNIFICADA'!$C$1:$T$1,0)),"")</f>
        <v>7.476</v>
      </c>
      <c r="BB134" s="60">
        <f t="array" ref="BB134">IFERROR(INDEX('CAMAGUI DATA UNIFICADA'!$C$2:$T1007,MATCH(1,($A134='CAMAGUI DATA UNIFICADA'!$A$2:$A1007)*($AL$1='CAMAGUI DATA UNIFICADA'!$B$2:$B1007),0),MATCH(BB$2,'CAMAGUI DATA UNIFICADA'!$C$1:$T$1,0)),"")</f>
        <v>325.2614308</v>
      </c>
      <c r="BC134" s="140">
        <f t="array" ref="BC134">IFERROR(INDEX('CAMAGUI DATA UNIFICADA'!$C$2:$T1007,MATCH(1,($A134='CAMAGUI DATA UNIFICADA'!$A$2:$A1007)*($AL$1='CAMAGUI DATA UNIFICADA'!$B$2:$B1007),0),MATCH(BC$2,'CAMAGUI DATA UNIFICADA'!$C$1:$T$1,0)),"")</f>
        <v>37.56535771</v>
      </c>
      <c r="BD134" s="138" t="str">
        <f t="array" ref="BD134">IFERROR(INDEX('CAMAGUI DATA UNIFICADA'!$C$2:$T1007,MATCH(1,($A134='CAMAGUI DATA UNIFICADA'!$A$2:$A1007)*($BD$1='CAMAGUI DATA UNIFICADA'!$B$2:$B1007),0),MATCH(BD$2,'CAMAGUI DATA UNIFICADA'!$C$1:$T$1,0)),"")</f>
        <v>CA4070625</v>
      </c>
      <c r="BE134" s="2">
        <f t="array" ref="BE134">IFERROR(INDEX('CAMAGUI DATA UNIFICADA'!$C$2:$T1007,MATCH(1,($A134='CAMAGUI DATA UNIFICADA'!$A$2:$A1007)*($BD$1='CAMAGUI DATA UNIFICADA'!$B$2:$B1007),0),MATCH(BE$2,'CAMAGUI DATA UNIFICADA'!$C$1:$T$1,0)),"")</f>
        <v>275</v>
      </c>
      <c r="BF134" s="2">
        <f t="array" ref="BF134">IFERROR(INDEX('CAMAGUI DATA UNIFICADA'!$C$2:$T1007,MATCH(1,($A134='CAMAGUI DATA UNIFICADA'!$A$2:$A1007)*($BD$1='CAMAGUI DATA UNIFICADA'!$B$2:$B1007),0),MATCH(BF$2,'CAMAGUI DATA UNIFICADA'!$C$1:$T$1,0)),"")</f>
        <v>2300</v>
      </c>
      <c r="BG134" s="2" t="str">
        <f t="array" ref="BG134">IFERROR(INDEX('CAMAGUI DATA UNIFICADA'!$C$2:$T1007,MATCH(1,($A134='CAMAGUI DATA UNIFICADA'!$A$2:$A1007)*($BD$1='CAMAGUI DATA UNIFICADA'!$B$2:$B1007),0),MATCH(BG$2,'CAMAGUI DATA UNIFICADA'!$C$1:$T$1,0)),"")</f>
        <v>SKR OPTILINE AD</v>
      </c>
      <c r="BH134" s="139">
        <f t="array" ref="BH134">IFERROR(INDEX('CAMAGUI DATA UNIFICADA'!$C$2:$T1007,MATCH(1,($A134='CAMAGUI DATA UNIFICADA'!$A$2:$A1007)*($BD$1='CAMAGUI DATA UNIFICADA'!$B$2:$B1007),0),MATCH(BH$2,'CAMAGUI DATA UNIFICADA'!$C$1:$T$1,0)),"")</f>
        <v>2589.8</v>
      </c>
      <c r="BI134" s="2">
        <f t="array" ref="BI134">IFERROR(INDEX('CAMAGUI DATA UNIFICADA'!$C$2:$T1007,MATCH(1,($A134='CAMAGUI DATA UNIFICADA'!$A$2:$A1007)*($BD$1='CAMAGUI DATA UNIFICADA'!$B$2:$B1007),0),MATCH(BI$2,'CAMAGUI DATA UNIFICADA'!$C$1:$T$1,0)),"")</f>
        <v>21.7</v>
      </c>
      <c r="BJ134" s="2">
        <f t="array" ref="BJ134">IFERROR(INDEX('CAMAGUI DATA UNIFICADA'!$C$2:$T1007,MATCH(1,($A134='CAMAGUI DATA UNIFICADA'!$A$2:$A1007)*($BD$1='CAMAGUI DATA UNIFICADA'!$B$2:$B1007),0),MATCH(BJ$2,'CAMAGUI DATA UNIFICADA'!$C$1:$T$1,0)),"")</f>
        <v>3.98</v>
      </c>
      <c r="BK134" s="33">
        <f t="array" ref="BK134">IFERROR(INDEX('CAMAGUI DATA UNIFICADA'!$C$2:$T1007,MATCH(1,($A134='CAMAGUI DATA UNIFICADA'!$A$2:$A1007)*($BD$1='CAMAGUI DATA UNIFICADA'!$B$2:$B1007),0),MATCH(BK$2,'CAMAGUI DATA UNIFICADA'!$C$1:$T$1,0)),"")</f>
        <v>3.2856</v>
      </c>
      <c r="BL134" s="60">
        <f t="array" ref="BL134">IFERROR(INDEX('CAMAGUI DATA UNIFICADA'!$C$2:$T1007,MATCH(1,($A134='CAMAGUI DATA UNIFICADA'!$A$2:$A1007)*($BD$1='CAMAGUI DATA UNIFICADA'!$B$2:$B1007),0),MATCH(BL$2,'CAMAGUI DATA UNIFICADA'!$C$1:$T$1,0)),"")</f>
        <v>385707.6656</v>
      </c>
      <c r="BM134" s="33">
        <f t="array" ref="BM134">IFERROR(INDEX('CAMAGUI DATA UNIFICADA'!$C$2:$T1007,MATCH(1,($A134='CAMAGUI DATA UNIFICADA'!$A$2:$A1007)*($BD$1='CAMAGUI DATA UNIFICADA'!$B$2:$B1007),0),MATCH(BM$2,'CAMAGUI DATA UNIFICADA'!$C$1:$T$1,0)),"")</f>
        <v>1.510822084</v>
      </c>
      <c r="BN134" s="23">
        <f t="array" ref="BN134">IFERROR(INDEX('CAMAGUI DATA UNIFICADA'!$C$2:$T1007,MATCH(1,($A134='CAMAGUI DATA UNIFICADA'!$A$2:$A1007)*($BD$1='CAMAGUI DATA UNIFICADA'!$B$2:$B1007),0),MATCH(BN$2,'CAMAGUI DATA UNIFICADA'!$C$1:$T$1,0)),"")</f>
        <v>0.5142768874</v>
      </c>
      <c r="BO134" s="23">
        <f t="array" ref="BO134">IFERROR(INDEX('CAMAGUI DATA UNIFICADA'!$C$2:$T1007,MATCH(1,($A134='CAMAGUI DATA UNIFICADA'!$A$2:$A1007)*($BD$1='CAMAGUI DATA UNIFICADA'!$B$2:$B1007),0),MATCH(BO$2,'CAMAGUI DATA UNIFICADA'!$C$1:$T$1,0)),"")</f>
        <v>0.51</v>
      </c>
      <c r="BP134" s="60">
        <f t="array" ref="BP134">IFERROR(INDEX('CAMAGUI DATA UNIFICADA'!$C$2:$T1007,MATCH(1,($A134='CAMAGUI DATA UNIFICADA'!$A$2:$A1007)*($BD$1='CAMAGUI DATA UNIFICADA'!$B$2:$B1007),0),MATCH(BP$2,'CAMAGUI DATA UNIFICADA'!$C$1:$T$1,0)),"")</f>
        <v>79687.5</v>
      </c>
      <c r="BQ134" s="2">
        <f t="array" ref="BQ134">IFERROR(INDEX('CAMAGUI DATA UNIFICADA'!$C$2:$T1007,MATCH(1,($A134='CAMAGUI DATA UNIFICADA'!$A$2:$A1007)*($BD$1='CAMAGUI DATA UNIFICADA'!$B$2:$B1007),0),MATCH(BQ$2,'CAMAGUI DATA UNIFICADA'!$C$1:$T$1,0)),"")</f>
        <v>4</v>
      </c>
      <c r="BR134" s="2">
        <f t="array" ref="BR134">IFERROR(INDEX('CAMAGUI DATA UNIFICADA'!$C$2:$T1007,MATCH(1,($A134='CAMAGUI DATA UNIFICADA'!$A$2:$A1007)*($BD$1='CAMAGUI DATA UNIFICADA'!$B$2:$B1007),0),MATCH(BR$2,'CAMAGUI DATA UNIFICADA'!$C$1:$T$1,0)),"")</f>
        <v>25.7</v>
      </c>
      <c r="BS134" s="33">
        <f t="array" ref="BS134">IFERROR(INDEX('CAMAGUI DATA UNIFICADA'!$C$2:$T1007,MATCH(1,($A134='CAMAGUI DATA UNIFICADA'!$A$2:$A1007)*($BD$1='CAMAGUI DATA UNIFICADA'!$B$2:$B1007),0),MATCH(BS$2,'CAMAGUI DATA UNIFICADA'!$C$1:$T$1,0)),"")</f>
        <v>3.1164</v>
      </c>
      <c r="BT134" s="60">
        <f t="array" ref="BT134">IFERROR(INDEX('CAMAGUI DATA UNIFICADA'!$C$2:$T1007,MATCH(1,($A134='CAMAGUI DATA UNIFICADA'!$A$2:$A1007)*($BD$1='CAMAGUI DATA UNIFICADA'!$B$2:$B1007),0),MATCH(BT$2,'CAMAGUI DATA UNIFICADA'!$C$1:$T$1,0)),"")</f>
        <v>305.0695973</v>
      </c>
      <c r="BU134" s="140">
        <f t="array" ref="BU134">IFERROR(INDEX('CAMAGUI DATA UNIFICADA'!$C$2:$T1007,MATCH(1,($A134='CAMAGUI DATA UNIFICADA'!$A$2:$A1007)*($BD$1='CAMAGUI DATA UNIFICADA'!$B$2:$B1007),0),MATCH(BU$2,'CAMAGUI DATA UNIFICADA'!$C$1:$T$1,0)),"")</f>
        <v>7.517399317</v>
      </c>
      <c r="BV134" s="138" t="str">
        <f t="array" ref="BV134">IFERROR(INDEX('CAMAGUI DATA UNIFICADA'!$C$2:$T1007,MATCH(1,($A134='CAMAGUI DATA UNIFICADA'!$A$2:$A1007)*($BV$1='CAMAGUI DATA UNIFICADA'!$B$2:$B1007),0),MATCH(BV$2,'CAMAGUI DATA UNIFICADA'!$C$1:$T$1,0)),"")</f>
        <v>CA5070625</v>
      </c>
      <c r="BW134" s="2">
        <f t="array" ref="BW134">IFERROR(INDEX('CAMAGUI DATA UNIFICADA'!$C$2:$T1007,MATCH(1,($A134='CAMAGUI DATA UNIFICADA'!$A$2:$A1007)*($BV$1='CAMAGUI DATA UNIFICADA'!$B$2:$B1007),0),MATCH(BW$2,'CAMAGUI DATA UNIFICADA'!$C$1:$T$1,0)),"")</f>
        <v>250</v>
      </c>
      <c r="BX134" s="2">
        <f t="array" ref="BX134">IFERROR(INDEX('CAMAGUI DATA UNIFICADA'!$C$2:$T1007,MATCH(1,($A134='CAMAGUI DATA UNIFICADA'!$A$2:$A1007)*($BV$1='CAMAGUI DATA UNIFICADA'!$B$2:$B1007),0),MATCH(BX$2,'CAMAGUI DATA UNIFICADA'!$C$1:$T$1,0)),"")</f>
        <v>2312</v>
      </c>
      <c r="BY134" s="2" t="str">
        <f t="array" ref="BY134">IFERROR(INDEX('CAMAGUI DATA UNIFICADA'!$C$2:$T1007,MATCH(1,($A134='CAMAGUI DATA UNIFICADA'!$A$2:$A1007)*($BV$1='CAMAGUI DATA UNIFICADA'!$B$2:$B1007),0),MATCH(BY$2,'CAMAGUI DATA UNIFICADA'!$C$1:$T$1,0)),"")</f>
        <v>SKR OPTILINE AD</v>
      </c>
      <c r="BZ134" s="139">
        <f t="array" ref="BZ134">IFERROR(INDEX('CAMAGUI DATA UNIFICADA'!$C$2:$T1007,MATCH(1,($A134='CAMAGUI DATA UNIFICADA'!$A$2:$A1007)*($BV$1='CAMAGUI DATA UNIFICADA'!$B$2:$B1007),0),MATCH(BZ$2,'CAMAGUI DATA UNIFICADA'!$C$1:$T$1,0)),"")</f>
        <v>2603.312</v>
      </c>
      <c r="CA134" s="2">
        <f t="array" ref="CA134">IFERROR(INDEX('CAMAGUI DATA UNIFICADA'!$C$2:$T1007,MATCH(1,($A134='CAMAGUI DATA UNIFICADA'!$A$2:$A1007)*($BV$1='CAMAGUI DATA UNIFICADA'!$B$2:$B1007),0),MATCH(CA$2,'CAMAGUI DATA UNIFICADA'!$C$1:$T$1,0)),"")</f>
        <v>21.53</v>
      </c>
      <c r="CB134" s="2">
        <f t="array" ref="CB134">IFERROR(INDEX('CAMAGUI DATA UNIFICADA'!$C$2:$T1007,MATCH(1,($A134='CAMAGUI DATA UNIFICADA'!$A$2:$A1007)*($BV$1='CAMAGUI DATA UNIFICADA'!$B$2:$B1007),0),MATCH(CB$2,'CAMAGUI DATA UNIFICADA'!$C$1:$T$1,0)),"")</f>
        <v>3.87</v>
      </c>
      <c r="CC134" s="33">
        <f t="array" ref="CC134">IFERROR(INDEX('CAMAGUI DATA UNIFICADA'!$C$2:$T1007,MATCH(1,($A134='CAMAGUI DATA UNIFICADA'!$A$2:$A1007)*($BV$1='CAMAGUI DATA UNIFICADA'!$B$2:$B1007),0),MATCH(CC$2,'CAMAGUI DATA UNIFICADA'!$C$1:$T$1,0)),"")</f>
        <v>3.29784</v>
      </c>
      <c r="CD134" s="60">
        <f t="array" ref="CD134">IFERROR(INDEX('CAMAGUI DATA UNIFICADA'!$C$2:$T1007,MATCH(1,($A134='CAMAGUI DATA UNIFICADA'!$A$2:$A1007)*($BV$1='CAMAGUI DATA UNIFICADA'!$B$2:$B1007),0),MATCH(CD$2,'CAMAGUI DATA UNIFICADA'!$C$1:$T$1,0)),"")</f>
        <v>352100.302</v>
      </c>
      <c r="CE134" s="33">
        <f t="array" ref="CE134">IFERROR(INDEX('CAMAGUI DATA UNIFICADA'!$C$2:$T1007,MATCH(1,($A134='CAMAGUI DATA UNIFICADA'!$A$2:$A1007)*($BV$1='CAMAGUI DATA UNIFICADA'!$B$2:$B1007),0),MATCH(CE$2,'CAMAGUI DATA UNIFICADA'!$C$1:$T$1,0)),"")</f>
        <v>1.594704093</v>
      </c>
      <c r="CF134" s="23">
        <f t="array" ref="CF134">IFERROR(INDEX('CAMAGUI DATA UNIFICADA'!$C$2:$T1007,MATCH(1,($A134='CAMAGUI DATA UNIFICADA'!$A$2:$A1007)*($BV$1='CAMAGUI DATA UNIFICADA'!$B$2:$B1007),0),MATCH(CF$2,'CAMAGUI DATA UNIFICADA'!$C$1:$T$1,0)),"")</f>
        <v>0.521630077</v>
      </c>
      <c r="CG134" s="23">
        <f t="array" ref="CG134">IFERROR(INDEX('CAMAGUI DATA UNIFICADA'!$C$2:$T1007,MATCH(1,($A134='CAMAGUI DATA UNIFICADA'!$A$2:$A1007)*($BV$1='CAMAGUI DATA UNIFICADA'!$B$2:$B1007),0),MATCH(CG$2,'CAMAGUI DATA UNIFICADA'!$C$1:$T$1,0)),"")</f>
        <v>0.555</v>
      </c>
      <c r="CH134" s="60">
        <f t="array" ref="CH134">IFERROR(INDEX('CAMAGUI DATA UNIFICADA'!$C$2:$T1007,MATCH(1,($A134='CAMAGUI DATA UNIFICADA'!$A$2:$A1007)*($BV$1='CAMAGUI DATA UNIFICADA'!$B$2:$B1007),0),MATCH(CH$2,'CAMAGUI DATA UNIFICADA'!$C$1:$T$1,0)),"")</f>
        <v>89196.42857</v>
      </c>
      <c r="CI134" s="2">
        <f t="array" ref="CI134">IFERROR(INDEX('CAMAGUI DATA UNIFICADA'!$C$2:$T1007,MATCH(1,($A134='CAMAGUI DATA UNIFICADA'!$A$2:$A1007)*($BV$1='CAMAGUI DATA UNIFICADA'!$B$2:$B1007),0),MATCH(CI$2,'CAMAGUI DATA UNIFICADA'!$C$1:$T$1,0)),"")</f>
        <v>4</v>
      </c>
      <c r="CJ134" s="2">
        <f t="array" ref="CJ134">IFERROR(INDEX('CAMAGUI DATA UNIFICADA'!$C$2:$T1007,MATCH(1,($A134='CAMAGUI DATA UNIFICADA'!$A$2:$A1007)*($BV$1='CAMAGUI DATA UNIFICADA'!$B$2:$B1007),0),MATCH(CJ$2,'CAMAGUI DATA UNIFICADA'!$C$1:$T$1,0)),"")</f>
        <v>25.53</v>
      </c>
      <c r="CK134" s="33">
        <f t="array" ref="CK134">IFERROR(INDEX('CAMAGUI DATA UNIFICADA'!$C$2:$T1007,MATCH(1,($A134='CAMAGUI DATA UNIFICADA'!$A$2:$A1007)*($BV$1='CAMAGUI DATA UNIFICADA'!$B$2:$B1007),0),MATCH(CK$2,'CAMAGUI DATA UNIFICADA'!$C$1:$T$1,0)),"")</f>
        <v>3.13476</v>
      </c>
      <c r="CL134" s="60">
        <f t="array" ref="CL134">IFERROR(INDEX('CAMAGUI DATA UNIFICADA'!$C$2:$T1007,MATCH(1,($A134='CAMAGUI DATA UNIFICADA'!$A$2:$A1007)*($BV$1='CAMAGUI DATA UNIFICADA'!$B$2:$B1007),0),MATCH(CL$2,'CAMAGUI DATA UNIFICADA'!$C$1:$T$1,0)),"")</f>
        <v>298.9916883</v>
      </c>
      <c r="CM134" s="140">
        <f t="array" ref="CM134">IFERROR(INDEX('CAMAGUI DATA UNIFICADA'!$C$2:$T1007,MATCH(1,($A134='CAMAGUI DATA UNIFICADA'!$A$2:$A1007)*($BV$1='CAMAGUI DATA UNIFICADA'!$B$2:$B1007),0),MATCH(CM$2,'CAMAGUI DATA UNIFICADA'!$C$1:$T$1,0)),"")</f>
        <v>12.24792208</v>
      </c>
      <c r="CN134" s="138" t="str">
        <f t="array" ref="CN134">IFERROR(INDEX('CAMAGUI DATA UNIFICADA'!$C$2:$T1007,MATCH(1,($A134='CAMAGUI DATA UNIFICADA'!$A$2:$A1007)*($CN$1='CAMAGUI DATA UNIFICADA'!$B$2:$B1007),0),MATCH(CN$2,'CAMAGUI DATA UNIFICADA'!$C$1:$T$1,0)),"")</f>
        <v>CA6070625</v>
      </c>
      <c r="CO134" s="2">
        <f t="array" ref="CO134">IFERROR(INDEX('CAMAGUI DATA UNIFICADA'!$C$2:$T1007,MATCH(1,($A134='CAMAGUI DATA UNIFICADA'!$A$2:$A1007)*($CN$1='CAMAGUI DATA UNIFICADA'!$B$2:$B1007),0),MATCH(CO$2,'CAMAGUI DATA UNIFICADA'!$C$1:$T$1,0)),"")</f>
        <v>275</v>
      </c>
      <c r="CP134" s="2">
        <f t="array" ref="CP134">IFERROR(INDEX('CAMAGUI DATA UNIFICADA'!$C$2:$T1007,MATCH(1,($A134='CAMAGUI DATA UNIFICADA'!$A$2:$A1007)*($CN$1='CAMAGUI DATA UNIFICADA'!$B$2:$B1007),0),MATCH(CP$2,'CAMAGUI DATA UNIFICADA'!$C$1:$T$1,0)),"")</f>
        <v>2500</v>
      </c>
      <c r="CQ134" s="2" t="str">
        <f t="array" ref="CQ134">IFERROR(INDEX('CAMAGUI DATA UNIFICADA'!$C$2:$T1007,MATCH(1,($A134='CAMAGUI DATA UNIFICADA'!$A$2:$A1007)*($CN$1='CAMAGUI DATA UNIFICADA'!$B$2:$B1007),0),MATCH(CQ$2,'CAMAGUI DATA UNIFICADA'!$C$1:$T$1,0)),"")</f>
        <v>SKR MAST E AD</v>
      </c>
      <c r="CR134" s="139">
        <f t="array" ref="CR134">IFERROR(INDEX('CAMAGUI DATA UNIFICADA'!$C$2:$T1007,MATCH(1,($A134='CAMAGUI DATA UNIFICADA'!$A$2:$A1007)*($CN$1='CAMAGUI DATA UNIFICADA'!$B$2:$B1007),0),MATCH(CR$2,'CAMAGUI DATA UNIFICADA'!$C$1:$T$1,0)),"")</f>
        <v>2559</v>
      </c>
      <c r="CS134" s="2">
        <f t="array" ref="CS134">IFERROR(INDEX('CAMAGUI DATA UNIFICADA'!$C$2:$T1007,MATCH(1,($A134='CAMAGUI DATA UNIFICADA'!$A$2:$A1007)*($CN$1='CAMAGUI DATA UNIFICADA'!$B$2:$B1007),0),MATCH(CS$2,'CAMAGUI DATA UNIFICADA'!$C$1:$T$1,0)),"")</f>
        <v>19.59</v>
      </c>
      <c r="CT134" s="2">
        <f t="array" ref="CT134">IFERROR(INDEX('CAMAGUI DATA UNIFICADA'!$C$2:$T1007,MATCH(1,($A134='CAMAGUI DATA UNIFICADA'!$A$2:$A1007)*($CN$1='CAMAGUI DATA UNIFICADA'!$B$2:$B1007),0),MATCH(CT$2,'CAMAGUI DATA UNIFICADA'!$C$1:$T$1,0)),"")</f>
        <v>2.37</v>
      </c>
      <c r="CU134" s="33">
        <f t="array" ref="CU134">IFERROR(INDEX('CAMAGUI DATA UNIFICADA'!$C$2:$T1007,MATCH(1,($A134='CAMAGUI DATA UNIFICADA'!$A$2:$A1007)*($CN$1='CAMAGUI DATA UNIFICADA'!$B$2:$B1007),0),MATCH(CU$2,'CAMAGUI DATA UNIFICADA'!$C$1:$T$1,0)),"")</f>
        <v>3.35136</v>
      </c>
      <c r="CV134" s="60">
        <f t="array" ref="CV134">IFERROR(INDEX('CAMAGUI DATA UNIFICADA'!$C$2:$T1007,MATCH(1,($A134='CAMAGUI DATA UNIFICADA'!$A$2:$A1007)*($CN$1='CAMAGUI DATA UNIFICADA'!$B$2:$B1007),0),MATCH(CV$2,'CAMAGUI DATA UNIFICADA'!$C$1:$T$1,0)),"")</f>
        <v>418867.9931</v>
      </c>
      <c r="CW134" s="33">
        <f t="array" ref="CW134">IFERROR(INDEX('CAMAGUI DATA UNIFICADA'!$C$2:$T1007,MATCH(1,($A134='CAMAGUI DATA UNIFICADA'!$A$2:$A1007)*($CN$1='CAMAGUI DATA UNIFICADA'!$B$2:$B1007),0),MATCH(CW$2,'CAMAGUI DATA UNIFICADA'!$C$1:$T$1,0)),"")</f>
        <v>2.137492038</v>
      </c>
      <c r="CX134" s="23">
        <f t="array" ref="CX134">IFERROR(INDEX('CAMAGUI DATA UNIFICADA'!$C$2:$T1007,MATCH(1,($A134='CAMAGUI DATA UNIFICADA'!$A$2:$A1007)*($CN$1='CAMAGUI DATA UNIFICADA'!$B$2:$B1007),0),MATCH(CX$2,'CAMAGUI DATA UNIFICADA'!$C$1:$T$1,0)),"")</f>
        <v>0.3989218982</v>
      </c>
      <c r="CY134" s="23">
        <f t="array" ref="CY134">IFERROR(INDEX('CAMAGUI DATA UNIFICADA'!$C$2:$T1007,MATCH(1,($A134='CAMAGUI DATA UNIFICADA'!$A$2:$A1007)*($CN$1='CAMAGUI DATA UNIFICADA'!$B$2:$B1007),0),MATCH(CY$2,'CAMAGUI DATA UNIFICADA'!$C$1:$T$1,0)),"")</f>
        <v>0.47</v>
      </c>
      <c r="CZ134" s="60">
        <f t="array" ref="CZ134">IFERROR(INDEX('CAMAGUI DATA UNIFICADA'!$C$2:$T1007,MATCH(1,($A134='CAMAGUI DATA UNIFICADA'!$A$2:$A1007)*($CN$1='CAMAGUI DATA UNIFICADA'!$B$2:$B1007),0),MATCH(CZ$2,'CAMAGUI DATA UNIFICADA'!$C$1:$T$1,0)),"")</f>
        <v>56400</v>
      </c>
      <c r="DA134" s="2">
        <f t="array" ref="DA134">IFERROR(INDEX('CAMAGUI DATA UNIFICADA'!$C$2:$T1007,MATCH(1,($A134='CAMAGUI DATA UNIFICADA'!$A$2:$A1007)*($CN$1='CAMAGUI DATA UNIFICADA'!$B$2:$B1007),0),MATCH(DA$2,'CAMAGUI DATA UNIFICADA'!$C$1:$T$1,0)),"")</f>
        <v>4</v>
      </c>
      <c r="DB134" s="2">
        <f t="array" ref="DB134">IFERROR(INDEX('CAMAGUI DATA UNIFICADA'!$C$2:$T1007,MATCH(1,($A134='CAMAGUI DATA UNIFICADA'!$A$2:$A1007)*($CN$1='CAMAGUI DATA UNIFICADA'!$B$2:$B1007),0),MATCH(DB$2,'CAMAGUI DATA UNIFICADA'!$C$1:$T$1,0)),"")</f>
        <v>23.59</v>
      </c>
      <c r="DC134" s="33">
        <f t="array" ref="DC134">IFERROR(INDEX('CAMAGUI DATA UNIFICADA'!$C$2:$T1007,MATCH(1,($A134='CAMAGUI DATA UNIFICADA'!$A$2:$A1007)*($CN$1='CAMAGUI DATA UNIFICADA'!$B$2:$B1007),0),MATCH(DC$2,'CAMAGUI DATA UNIFICADA'!$C$1:$T$1,0)),"")</f>
        <v>3.22644</v>
      </c>
      <c r="DD134" s="60">
        <f t="array" ref="DD134">IFERROR(INDEX('CAMAGUI DATA UNIFICADA'!$C$2:$T1007,MATCH(1,($A134='CAMAGUI DATA UNIFICADA'!$A$2:$A1007)*($CN$1='CAMAGUI DATA UNIFICADA'!$B$2:$B1007),0),MATCH(DD$2,'CAMAGUI DATA UNIFICADA'!$C$1:$T$1,0)),"")</f>
        <v>370.2117461</v>
      </c>
      <c r="DE134" s="140">
        <f t="array" ref="DE134">IFERROR(INDEX('CAMAGUI DATA UNIFICADA'!$C$2:$T1007,MATCH(1,($A134='CAMAGUI DATA UNIFICADA'!$A$2:$A1007)*($CN$1='CAMAGUI DATA UNIFICADA'!$B$2:$B1007),0),MATCH(DE$2,'CAMAGUI DATA UNIFICADA'!$C$1:$T$1,0)),"")</f>
        <v>23.80293652</v>
      </c>
      <c r="DF134" s="138" t="str">
        <f t="array" ref="DF134">IFERROR(INDEX('CAMAGUI DATA UNIFICADA'!$C$2:$T1007,MATCH(1,($A134='CAMAGUI DATA UNIFICADA'!$A$2:$A1007)*($DF$1='CAMAGUI DATA UNIFICADA'!$B$2:$B1007),0),MATCH(DF$2,'CAMAGUI DATA UNIFICADA'!$C$1:$T$1,0)),"")</f>
        <v/>
      </c>
      <c r="DG134" s="2" t="str">
        <f t="array" ref="DG134">IFERROR(INDEX('CAMAGUI DATA UNIFICADA'!$C$2:$T1007,MATCH(1,($A134='CAMAGUI DATA UNIFICADA'!$A$2:$A1007)*($DF$1='CAMAGUI DATA UNIFICADA'!$B$2:$B1007),0),MATCH(DG$2,'CAMAGUI DATA UNIFICADA'!$C$1:$T$1,0)),"")</f>
        <v/>
      </c>
      <c r="DH134" s="2" t="str">
        <f t="array" ref="DH134">IFERROR(INDEX('CAMAGUI DATA UNIFICADA'!$C$2:$T1007,MATCH(1,($A134='CAMAGUI DATA UNIFICADA'!$A$2:$A1007)*($DF$1='CAMAGUI DATA UNIFICADA'!$B$2:$B1007),0),MATCH(DH$2,'CAMAGUI DATA UNIFICADA'!$C$1:$T$1,0)),"")</f>
        <v/>
      </c>
      <c r="DI134" s="2" t="str">
        <f t="array" ref="DI134">IFERROR(INDEX('CAMAGUI DATA UNIFICADA'!$C$2:$T1007,MATCH(1,($A134='CAMAGUI DATA UNIFICADA'!$A$2:$A1007)*($DF$1='CAMAGUI DATA UNIFICADA'!$B$2:$B1007),0),MATCH(DI$2,'CAMAGUI DATA UNIFICADA'!$C$1:$T$1,0)),"")</f>
        <v/>
      </c>
      <c r="DJ134" s="139" t="str">
        <f t="array" ref="DJ134">IFERROR(INDEX('CAMAGUI DATA UNIFICADA'!$C$2:$T1007,MATCH(1,($A134='CAMAGUI DATA UNIFICADA'!$A$2:$A1007)*($DF$1='CAMAGUI DATA UNIFICADA'!$B$2:$B1007),0),MATCH(DJ$2,'CAMAGUI DATA UNIFICADA'!$C$1:$T$1,0)),"")</f>
        <v/>
      </c>
      <c r="DK134" s="2" t="str">
        <f t="array" ref="DK134">IFERROR(INDEX('CAMAGUI DATA UNIFICADA'!$C$2:$T1007,MATCH(1,($A134='CAMAGUI DATA UNIFICADA'!$A$2:$A1007)*($DF$1='CAMAGUI DATA UNIFICADA'!$B$2:$B1007),0),MATCH(DK$2,'CAMAGUI DATA UNIFICADA'!$C$1:$T$1,0)),"")</f>
        <v/>
      </c>
      <c r="DL134" s="2" t="str">
        <f t="array" ref="DL134">IFERROR(INDEX('CAMAGUI DATA UNIFICADA'!$C$2:$T1007,MATCH(1,($A134='CAMAGUI DATA UNIFICADA'!$A$2:$A1007)*($DF$1='CAMAGUI DATA UNIFICADA'!$B$2:$B1007),0),MATCH(DL$2,'CAMAGUI DATA UNIFICADA'!$C$1:$T$1,0)),"")</f>
        <v/>
      </c>
      <c r="DM134" s="33" t="str">
        <f t="array" ref="DM134">IFERROR(INDEX('CAMAGUI DATA UNIFICADA'!$C$2:$T1007,MATCH(1,($A134='CAMAGUI DATA UNIFICADA'!$A$2:$A1007)*($DF$1='CAMAGUI DATA UNIFICADA'!$B$2:$B1007),0),MATCH(DM$2,'CAMAGUI DATA UNIFICADA'!$C$1:$T$1,0)),"")</f>
        <v/>
      </c>
      <c r="DN134" s="60" t="str">
        <f t="array" ref="DN134">IFERROR(INDEX('CAMAGUI DATA UNIFICADA'!$C$2:$T1007,MATCH(1,($A134='CAMAGUI DATA UNIFICADA'!$A$2:$A1007)*($DF$1='CAMAGUI DATA UNIFICADA'!$B$2:$B1007),0),MATCH(DN$2,'CAMAGUI DATA UNIFICADA'!$C$1:$T$1,0)),"")</f>
        <v/>
      </c>
      <c r="DO134" s="33" t="str">
        <f t="array" ref="DO134">IFERROR(INDEX('CAMAGUI DATA UNIFICADA'!$C$2:$T1007,MATCH(1,($A134='CAMAGUI DATA UNIFICADA'!$A$2:$A1007)*($DF$1='CAMAGUI DATA UNIFICADA'!$B$2:$B1007),0),MATCH(DO$2,'CAMAGUI DATA UNIFICADA'!$C$1:$T$1,0)),"")</f>
        <v/>
      </c>
      <c r="DP134" s="23" t="str">
        <f t="array" ref="DP134">IFERROR(INDEX('CAMAGUI DATA UNIFICADA'!$C$2:$T1007,MATCH(1,($A134='CAMAGUI DATA UNIFICADA'!$A$2:$A1007)*($DF$1='CAMAGUI DATA UNIFICADA'!$B$2:$B1007),0),MATCH(DP$2,'CAMAGUI DATA UNIFICADA'!$C$1:$T$1,0)),"")</f>
        <v/>
      </c>
      <c r="DQ134" s="23" t="str">
        <f t="array" ref="DQ134">IFERROR(INDEX('CAMAGUI DATA UNIFICADA'!$C$2:$T1007,MATCH(1,($A134='CAMAGUI DATA UNIFICADA'!$A$2:$A1007)*($DF$1='CAMAGUI DATA UNIFICADA'!$B$2:$B1007),0),MATCH(DQ$2,'CAMAGUI DATA UNIFICADA'!$C$1:$T$1,0)),"")</f>
        <v/>
      </c>
      <c r="DR134" s="2" t="str">
        <f t="array" ref="DR134">IFERROR(INDEX('CAMAGUI DATA UNIFICADA'!$C$2:$T1007,MATCH(1,($A134='CAMAGUI DATA UNIFICADA'!$A$2:$A1007)*($DF$1='CAMAGUI DATA UNIFICADA'!$B$2:$B1007),0),MATCH(DR$2,'CAMAGUI DATA UNIFICADA'!$C$1:$T$1,0)),"")</f>
        <v/>
      </c>
      <c r="DS134" s="2" t="str">
        <f t="array" ref="DS134">IFERROR(INDEX('CAMAGUI DATA UNIFICADA'!$C$2:$T1007,MATCH(1,($A134='CAMAGUI DATA UNIFICADA'!$A$2:$A1007)*($DF$1='CAMAGUI DATA UNIFICADA'!$B$2:$B1007),0),MATCH(DS$2,'CAMAGUI DATA UNIFICADA'!$C$1:$T$1,0)),"")</f>
        <v/>
      </c>
      <c r="DT134" s="2" t="str">
        <f t="array" ref="DT134">IFERROR(INDEX('CAMAGUI DATA UNIFICADA'!$C$2:$T1007,MATCH(1,($A134='CAMAGUI DATA UNIFICADA'!$A$2:$A1007)*($DF$1='CAMAGUI DATA UNIFICADA'!$B$2:$B1007),0),MATCH(DT$2,'CAMAGUI DATA UNIFICADA'!$C$1:$T$1,0)),"")</f>
        <v/>
      </c>
      <c r="DU134" s="33" t="str">
        <f t="array" ref="DU134">IFERROR(INDEX('CAMAGUI DATA UNIFICADA'!$C$2:$T1007,MATCH(1,($A134='CAMAGUI DATA UNIFICADA'!$A$2:$A1007)*($DF$1='CAMAGUI DATA UNIFICADA'!$B$2:$B1007),0),MATCH(DU$2,'CAMAGUI DATA UNIFICADA'!$C$1:$T$1,0)),"")</f>
        <v/>
      </c>
      <c r="DV134" s="60" t="str">
        <f t="array" ref="DV134">IFERROR(INDEX('CAMAGUI DATA UNIFICADA'!$C$2:$T1007,MATCH(1,($A134='CAMAGUI DATA UNIFICADA'!$A$2:$A1007)*($DF$1='CAMAGUI DATA UNIFICADA'!$B$2:$B1007),0),MATCH(DV$2,'CAMAGUI DATA UNIFICADA'!$C$1:$T$1,0)),"")</f>
        <v/>
      </c>
      <c r="DW134" s="140" t="str">
        <f t="array" ref="DW134">IFERROR(INDEX('CAMAGUI DATA UNIFICADA'!$C$2:$T1007,MATCH(1,($A134='CAMAGUI DATA UNIFICADA'!$A$2:$A1007)*($DF$1='CAMAGUI DATA UNIFICADA'!$B$2:$B1007),0),MATCH(DW$2,'CAMAGUI DATA UNIFICADA'!$C$1:$T$1,0)),"")</f>
        <v/>
      </c>
      <c r="DX134" s="144" t="str">
        <f t="array" ref="DX134">IFERROR(INDEX('CAMAGUI DATA UNIFICADA'!$C$2:$T1007,MATCH(1,($A134='CAMAGUI DATA UNIFICADA'!$A$2:$A1007)*($DX$1='CAMAGUI DATA UNIFICADA'!$B$2:$B1007),0),MATCH(DX$2,'CAMAGUI DATA UNIFICADA'!$C$1:$T$1,0)),"")</f>
        <v/>
      </c>
      <c r="DY134" s="60" t="str">
        <f t="array" ref="DY134">IFERROR(INDEX('CAMAGUI DATA UNIFICADA'!$C$2:$T1007,MATCH(1,($A134='CAMAGUI DATA UNIFICADA'!$A$2:$A1007)*($DX$1='CAMAGUI DATA UNIFICADA'!$B$2:$B1007),0),MATCH(DY$2,'CAMAGUI DATA UNIFICADA'!$C$1:$T$1,0)),"")</f>
        <v/>
      </c>
      <c r="DZ134" s="60" t="str">
        <f t="array" ref="DZ134">IFERROR(INDEX('CAMAGUI DATA UNIFICADA'!$C$2:$T1007,MATCH(1,($A134='CAMAGUI DATA UNIFICADA'!$A$2:$A1007)*($DX$1='CAMAGUI DATA UNIFICADA'!$B$2:$B1007),0),MATCH(DZ$2,'CAMAGUI DATA UNIFICADA'!$C$1:$T$1,0)),"")</f>
        <v/>
      </c>
      <c r="EA134" s="60" t="str">
        <f t="array" ref="EA134">IFERROR(INDEX('CAMAGUI DATA UNIFICADA'!$C$2:$T1007,MATCH(1,($A134='CAMAGUI DATA UNIFICADA'!$A$2:$A1007)*($DX$1='CAMAGUI DATA UNIFICADA'!$B$2:$B1007),0),MATCH(EA$2,'CAMAGUI DATA UNIFICADA'!$C$1:$T$1,0)),"")</f>
        <v/>
      </c>
      <c r="EB134" s="60" t="str">
        <f t="array" ref="EB134">IFERROR(INDEX('CAMAGUI DATA UNIFICADA'!$C$2:$T1007,MATCH(1,($A134='CAMAGUI DATA UNIFICADA'!$A$2:$A1007)*($DX$1='CAMAGUI DATA UNIFICADA'!$B$2:$B1007),0),MATCH(EB$2,'CAMAGUI DATA UNIFICADA'!$C$1:$T$1,0)),"")</f>
        <v/>
      </c>
      <c r="EC134" s="60" t="str">
        <f t="array" ref="EC134">IFERROR(INDEX('CAMAGUI DATA UNIFICADA'!$C$2:$T1007,MATCH(1,($A134='CAMAGUI DATA UNIFICADA'!$A$2:$A1007)*($DX$1='CAMAGUI DATA UNIFICADA'!$B$2:$B1007),0),MATCH(EC$2,'CAMAGUI DATA UNIFICADA'!$C$1:$T$1,0)),"")</f>
        <v/>
      </c>
      <c r="ED134" s="60" t="str">
        <f t="array" ref="ED134">IFERROR(INDEX('CAMAGUI DATA UNIFICADA'!$C$2:$T1007,MATCH(1,($A134='CAMAGUI DATA UNIFICADA'!$A$2:$A1007)*($DX$1='CAMAGUI DATA UNIFICADA'!$B$2:$B1007),0),MATCH(ED$2,'CAMAGUI DATA UNIFICADA'!$C$1:$T$1,0)),"")</f>
        <v/>
      </c>
      <c r="EE134" s="60" t="str">
        <f t="array" ref="EE134">IFERROR(INDEX('CAMAGUI DATA UNIFICADA'!$C$2:$T1007,MATCH(1,($A134='CAMAGUI DATA UNIFICADA'!$A$2:$A1007)*($DX$1='CAMAGUI DATA UNIFICADA'!$B$2:$B1007),0),MATCH(EE$2,'CAMAGUI DATA UNIFICADA'!$C$1:$T$1,0)),"")</f>
        <v/>
      </c>
      <c r="EF134" s="60" t="str">
        <f t="array" ref="EF134">IFERROR(INDEX('CAMAGUI DATA UNIFICADA'!$C$2:$T1007,MATCH(1,($A134='CAMAGUI DATA UNIFICADA'!$A$2:$A1007)*($DX$1='CAMAGUI DATA UNIFICADA'!$B$2:$B1007),0),MATCH(EF$2,'CAMAGUI DATA UNIFICADA'!$C$1:$T$1,0)),"")</f>
        <v/>
      </c>
      <c r="EG134" s="60" t="str">
        <f t="array" ref="EG134">IFERROR(INDEX('CAMAGUI DATA UNIFICADA'!$C$2:$T1007,MATCH(1,($A134='CAMAGUI DATA UNIFICADA'!$A$2:$A1007)*($DX$1='CAMAGUI DATA UNIFICADA'!$B$2:$B1007),0),MATCH(EG$2,'CAMAGUI DATA UNIFICADA'!$C$1:$T$1,0)),"")</f>
        <v/>
      </c>
      <c r="EH134" s="60" t="str">
        <f t="array" ref="EH134">IFERROR(INDEX('CAMAGUI DATA UNIFICADA'!$C$2:$T1007,MATCH(1,($A134='CAMAGUI DATA UNIFICADA'!$A$2:$A1007)*($DX$1='CAMAGUI DATA UNIFICADA'!$B$2:$B1007),0),MATCH(EH$2,'CAMAGUI DATA UNIFICADA'!$C$1:$T$1,0)),"")</f>
        <v/>
      </c>
      <c r="EI134" s="60" t="str">
        <f t="array" ref="EI134">IFERROR(INDEX('CAMAGUI DATA UNIFICADA'!$C$2:$T1007,MATCH(1,($A134='CAMAGUI DATA UNIFICADA'!$A$2:$A1007)*($DX$1='CAMAGUI DATA UNIFICADA'!$B$2:$B1007),0),MATCH(EI$2,'CAMAGUI DATA UNIFICADA'!$C$1:$T$1,0)),"")</f>
        <v/>
      </c>
      <c r="EJ134" s="60" t="str">
        <f t="array" ref="EJ134">IFERROR(INDEX('CAMAGUI DATA UNIFICADA'!$C$2:$T1007,MATCH(1,($A134='CAMAGUI DATA UNIFICADA'!$A$2:$A1007)*($DX$1='CAMAGUI DATA UNIFICADA'!$B$2:$B1007),0),MATCH(EJ$2,'CAMAGUI DATA UNIFICADA'!$C$1:$T$1,0)),"")</f>
        <v/>
      </c>
      <c r="EK134" s="60" t="str">
        <f t="array" ref="EK134">IFERROR(INDEX('CAMAGUI DATA UNIFICADA'!$C$2:$T1007,MATCH(1,($A134='CAMAGUI DATA UNIFICADA'!$A$2:$A1007)*($DX$1='CAMAGUI DATA UNIFICADA'!$B$2:$B1007),0),MATCH(EK$2,'CAMAGUI DATA UNIFICADA'!$C$1:$T$1,0)),"")</f>
        <v/>
      </c>
      <c r="EL134" s="60" t="str">
        <f t="array" ref="EL134">IFERROR(INDEX('CAMAGUI DATA UNIFICADA'!$C$2:$T1007,MATCH(1,($A134='CAMAGUI DATA UNIFICADA'!$A$2:$A1007)*($DX$1='CAMAGUI DATA UNIFICADA'!$B$2:$B1007),0),MATCH(EL$2,'CAMAGUI DATA UNIFICADA'!$C$1:$T$1,0)),"")</f>
        <v/>
      </c>
      <c r="EM134" s="60" t="str">
        <f t="array" ref="EM134">IFERROR(INDEX('CAMAGUI DATA UNIFICADA'!$C$2:$T1007,MATCH(1,($A134='CAMAGUI DATA UNIFICADA'!$A$2:$A1007)*($DX$1='CAMAGUI DATA UNIFICADA'!$B$2:$B1007),0),MATCH(EM$2,'CAMAGUI DATA UNIFICADA'!$C$1:$T$1,0)),"")</f>
        <v/>
      </c>
      <c r="EN134" s="60" t="str">
        <f t="array" ref="EN134">IFERROR(INDEX('CAMAGUI DATA UNIFICADA'!$C$2:$T1007,MATCH(1,($A134='CAMAGUI DATA UNIFICADA'!$A$2:$A1007)*($DX$1='CAMAGUI DATA UNIFICADA'!$B$2:$B1007),0),MATCH(EN$2,'CAMAGUI DATA UNIFICADA'!$C$1:$T$1,0)),"")</f>
        <v/>
      </c>
      <c r="EO134" s="140" t="str">
        <f t="array" ref="EO134">IFERROR(INDEX('CAMAGUI DATA UNIFICADA'!$C$2:$T1007,MATCH(1,($A134='CAMAGUI DATA UNIFICADA'!$A$2:$A1007)*($DX$1='CAMAGUI DATA UNIFICADA'!$B$2:$B1007),0),MATCH(EO$2,'CAMAGUI DATA UNIFICADA'!$C$1:$T$1,0)),"")</f>
        <v/>
      </c>
    </row>
    <row r="135">
      <c r="A135" s="137">
        <v>45873.0</v>
      </c>
      <c r="B135" s="138" t="str">
        <f t="array" ref="B135">IFERROR(INDEX('CAMAGUI DATA UNIFICADA'!$C$2:$T1007,MATCH(1,($A135='CAMAGUI DATA UNIFICADA'!$A$2:$A1007)*($B$1='CAMAGUI DATA UNIFICADA'!$B$2:$B1007),0),MATCH(B$2,'CAMAGUI DATA UNIFICADA'!$C$1:$T$1,0)),"")</f>
        <v>CA1190725</v>
      </c>
      <c r="C135" s="2">
        <f t="array" ref="C135">IFERROR(INDEX('CAMAGUI DATA UNIFICADA'!$C$2:$T1007,MATCH(1,($A135='CAMAGUI DATA UNIFICADA'!$A$2:$A1007)*($B$1='CAMAGUI DATA UNIFICADA'!$B$2:$B1007),0),MATCH(C$2,'CAMAGUI DATA UNIFICADA'!$C$1:$T$1,0)),"")</f>
        <v>362.5</v>
      </c>
      <c r="D135" s="2">
        <f t="array" ref="D135">IFERROR(INDEX('CAMAGUI DATA UNIFICADA'!$C$2:$T1007,MATCH(1,($A135='CAMAGUI DATA UNIFICADA'!$A$2:$A1007)*($B$1='CAMAGUI DATA UNIFICADA'!$B$2:$B1007),0),MATCH(D$2,'CAMAGUI DATA UNIFICADA'!$C$1:$T$1,0)),"")</f>
        <v>1972</v>
      </c>
      <c r="E135" s="2" t="str">
        <f t="array" ref="E135">IFERROR(INDEX('CAMAGUI DATA UNIFICADA'!$C$2:$T1007,MATCH(1,($A135='CAMAGUI DATA UNIFICADA'!$A$2:$A1007)*($B$1='CAMAGUI DATA UNIFICADA'!$B$2:$B1007),0),MATCH(E$2,'CAMAGUI DATA UNIFICADA'!$C$1:$T$1,0)),"")</f>
        <v>SKR MAST#4</v>
      </c>
      <c r="F135" s="139">
        <f t="array" ref="F135">IFERROR(INDEX('CAMAGUI DATA UNIFICADA'!$C$2:$T1007,MATCH(1,($A135='CAMAGUI DATA UNIFICADA'!$A$2:$A1007)*($B$1='CAMAGUI DATA UNIFICADA'!$B$2:$B1007),0),MATCH(F$2,'CAMAGUI DATA UNIFICADA'!$C$1:$T$1,0)),"")</f>
        <v>2434.2368</v>
      </c>
      <c r="G135" s="2">
        <f t="array" ref="G135">IFERROR(INDEX('CAMAGUI DATA UNIFICADA'!$C$2:$T1007,MATCH(1,($A135='CAMAGUI DATA UNIFICADA'!$A$2:$A1007)*($B$1='CAMAGUI DATA UNIFICADA'!$B$2:$B1007),0),MATCH(G$2,'CAMAGUI DATA UNIFICADA'!$C$1:$T$1,0)),"")</f>
        <v>5.11</v>
      </c>
      <c r="H135" s="2">
        <f t="array" ref="H135">IFERROR(INDEX('CAMAGUI DATA UNIFICADA'!$C$2:$T1007,MATCH(1,($A135='CAMAGUI DATA UNIFICADA'!$A$2:$A1007)*($B$1='CAMAGUI DATA UNIFICADA'!$B$2:$B1007),0),MATCH(H$2,'CAMAGUI DATA UNIFICADA'!$C$1:$T$1,0)),"")</f>
        <v>2.73</v>
      </c>
      <c r="I135" s="33">
        <f t="array" ref="I135">IFERROR(INDEX('CAMAGUI DATA UNIFICADA'!$C$2:$T1007,MATCH(1,($A135='CAMAGUI DATA UNIFICADA'!$A$2:$A1007)*($B$1='CAMAGUI DATA UNIFICADA'!$B$2:$B1007),0),MATCH(I$2,'CAMAGUI DATA UNIFICADA'!$C$1:$T$1,0)),"")</f>
        <v>7.41264</v>
      </c>
      <c r="J135" s="60">
        <f t="array" ref="J135">IFERROR(INDEX('CAMAGUI DATA UNIFICADA'!$C$2:$T1007,MATCH(1,($A135='CAMAGUI DATA UNIFICADA'!$A$2:$A1007)*($B$1='CAMAGUI DATA UNIFICADA'!$B$2:$B1007),0),MATCH(J$2,'CAMAGUI DATA UNIFICADA'!$C$1:$T$1,0)),"")</f>
        <v>957004.9893</v>
      </c>
      <c r="K135" s="33">
        <f t="array" ref="K135">IFERROR(INDEX('CAMAGUI DATA UNIFICADA'!$C$2:$T1007,MATCH(1,($A135='CAMAGUI DATA UNIFICADA'!$A$2:$A1007)*($B$1='CAMAGUI DATA UNIFICADA'!$B$2:$B1007),0),MATCH(K$2,'CAMAGUI DATA UNIFICADA'!$C$1:$T$1,0)),"")</f>
        <v>0.7408659716</v>
      </c>
      <c r="L135" s="23">
        <f t="array" ref="L135">IFERROR(INDEX('CAMAGUI DATA UNIFICADA'!$C$2:$T1007,MATCH(1,($A135='CAMAGUI DATA UNIFICADA'!$A$2:$A1007)*($B$1='CAMAGUI DATA UNIFICADA'!$B$2:$B1007),0),MATCH(L$2,'CAMAGUI DATA UNIFICADA'!$C$1:$T$1,0)),"")</f>
        <v>0.7361576841</v>
      </c>
      <c r="M135" s="23">
        <f t="array" ref="M135">IFERROR(INDEX('CAMAGUI DATA UNIFICADA'!$C$2:$T1007,MATCH(1,($A135='CAMAGUI DATA UNIFICADA'!$A$2:$A1007)*($B$1='CAMAGUI DATA UNIFICADA'!$B$2:$B1007),0),MATCH(M$2,'CAMAGUI DATA UNIFICADA'!$C$1:$T$1,0)),"")</f>
        <v>0.75</v>
      </c>
      <c r="N135" s="60">
        <f t="array" ref="N135">IFERROR(INDEX('CAMAGUI DATA UNIFICADA'!$C$2:$T1007,MATCH(1,($A135='CAMAGUI DATA UNIFICADA'!$A$2:$A1007)*($B$1='CAMAGUI DATA UNIFICADA'!$B$2:$B1007),0),MATCH(N$2,'CAMAGUI DATA UNIFICADA'!$C$1:$T$1,0)),"")</f>
        <v>119047.619</v>
      </c>
      <c r="O135" s="2">
        <f t="array" ref="O135">IFERROR(INDEX('CAMAGUI DATA UNIFICADA'!$C$2:$T1007,MATCH(1,($A135='CAMAGUI DATA UNIFICADA'!$A$2:$A1007)*($B$1='CAMAGUI DATA UNIFICADA'!$B$2:$B1007),0),MATCH(O$2,'CAMAGUI DATA UNIFICADA'!$C$1:$T$1,0)),"")</f>
        <v>3</v>
      </c>
      <c r="P135" s="2">
        <f t="array" ref="P135">IFERROR(INDEX('CAMAGUI DATA UNIFICADA'!$C$2:$T1007,MATCH(1,($A135='CAMAGUI DATA UNIFICADA'!$A$2:$A1007)*($B$1='CAMAGUI DATA UNIFICADA'!$B$2:$B1007),0),MATCH(P$2,'CAMAGUI DATA UNIFICADA'!$C$1:$T$1,0)),"")</f>
        <v>8.11</v>
      </c>
      <c r="Q135" s="33">
        <f t="array" ref="Q135">IFERROR(INDEX('CAMAGUI DATA UNIFICADA'!$C$2:$T1007,MATCH(1,($A135='CAMAGUI DATA UNIFICADA'!$A$2:$A1007)*($B$1='CAMAGUI DATA UNIFICADA'!$B$2:$B1007),0),MATCH(Q$2,'CAMAGUI DATA UNIFICADA'!$C$1:$T$1,0)),"")</f>
        <v>5.57232</v>
      </c>
      <c r="R135" s="60">
        <f t="array" ref="R135">IFERROR(INDEX('CAMAGUI DATA UNIFICADA'!$C$2:$T1007,MATCH(1,($A135='CAMAGUI DATA UNIFICADA'!$A$2:$A1007)*($B$1='CAMAGUI DATA UNIFICADA'!$B$2:$B1007),0),MATCH(R$2,'CAMAGUI DATA UNIFICADA'!$C$1:$T$1,0)),"")</f>
        <v>502.7298781</v>
      </c>
      <c r="S135" s="140">
        <f t="array" ref="S135">IFERROR(INDEX('CAMAGUI DATA UNIFICADA'!$C$2:$T1007,MATCH(1,($A135='CAMAGUI DATA UNIFICADA'!$A$2:$A1007)*($B$1='CAMAGUI DATA UNIFICADA'!$B$2:$B1007),0),MATCH(S$2,'CAMAGUI DATA UNIFICADA'!$C$1:$T$1,0)),"")</f>
        <v>35.05746953</v>
      </c>
      <c r="T135" s="138" t="str">
        <f t="array" ref="T135">IFERROR(INDEX('CAMAGUI DATA UNIFICADA'!$C$2:$T1007,MATCH(1,($A135='CAMAGUI DATA UNIFICADA'!$A$2:$A1007)*($T$1='CAMAGUI DATA UNIFICADA'!$B$2:$B1007),0),MATCH(T$2,'CAMAGUI DATA UNIFICADA'!$C$1:$T$1,0)),"")</f>
        <v>CA2190725</v>
      </c>
      <c r="U135" s="2">
        <f t="array" ref="U135">IFERROR(INDEX('CAMAGUI DATA UNIFICADA'!$C$2:$T1007,MATCH(1,($A135='CAMAGUI DATA UNIFICADA'!$A$2:$A1007)*($T$1='CAMAGUI DATA UNIFICADA'!$B$2:$B1007),0),MATCH(U$2,'CAMAGUI DATA UNIFICADA'!$C$1:$T$1,0)),"")</f>
        <v>240</v>
      </c>
      <c r="V135" s="2">
        <f t="array" ref="V135">IFERROR(INDEX('CAMAGUI DATA UNIFICADA'!$C$2:$T1007,MATCH(1,($A135='CAMAGUI DATA UNIFICADA'!$A$2:$A1007)*($T$1='CAMAGUI DATA UNIFICADA'!$B$2:$B1007),0),MATCH(V$2,'CAMAGUI DATA UNIFICADA'!$C$1:$T$1,0)),"")</f>
        <v>1470</v>
      </c>
      <c r="W135" s="2" t="str">
        <f t="array" ref="W135">IFERROR(INDEX('CAMAGUI DATA UNIFICADA'!$C$2:$T1007,MATCH(1,($A135='CAMAGUI DATA UNIFICADA'!$A$2:$A1007)*($T$1='CAMAGUI DATA UNIFICADA'!$B$2:$B1007),0),MATCH(W$2,'CAMAGUI DATA UNIFICADA'!$C$1:$T$1,0)),"")</f>
        <v>SKR MAST#4</v>
      </c>
      <c r="X135" s="139">
        <f t="array" ref="X135">IFERROR(INDEX('CAMAGUI DATA UNIFICADA'!$C$2:$T1007,MATCH(1,($A135='CAMAGUI DATA UNIFICADA'!$A$2:$A1007)*($T$1='CAMAGUI DATA UNIFICADA'!$B$2:$B1007),0),MATCH(X$2,'CAMAGUI DATA UNIFICADA'!$C$1:$T$1,0)),"")</f>
        <v>1814.568</v>
      </c>
      <c r="Y135" s="2">
        <f t="array" ref="Y135">IFERROR(INDEX('CAMAGUI DATA UNIFICADA'!$C$2:$T1007,MATCH(1,($A135='CAMAGUI DATA UNIFICADA'!$A$2:$A1007)*($T$1='CAMAGUI DATA UNIFICADA'!$B$2:$B1007),0),MATCH(Y$2,'CAMAGUI DATA UNIFICADA'!$C$1:$T$1,0)),"")</f>
        <v>4.44</v>
      </c>
      <c r="Z135" s="2">
        <f t="array" ref="Z135">IFERROR(INDEX('CAMAGUI DATA UNIFICADA'!$C$2:$T1007,MATCH(1,($A135='CAMAGUI DATA UNIFICADA'!$A$2:$A1007)*($T$1='CAMAGUI DATA UNIFICADA'!$B$2:$B1007),0),MATCH(Z$2,'CAMAGUI DATA UNIFICADA'!$C$1:$T$1,0)),"")</f>
        <v>2.04</v>
      </c>
      <c r="AA135" s="2">
        <f t="array" ref="AA135">IFERROR(INDEX('CAMAGUI DATA UNIFICADA'!$C$2:$T1007,MATCH(1,($A135='CAMAGUI DATA UNIFICADA'!$A$2:$A1007)*($T$1='CAMAGUI DATA UNIFICADA'!$B$2:$B1007),0),MATCH(AA$2,'CAMAGUI DATA UNIFICADA'!$C$1:$T$1,0)),"")</f>
        <v>8.06592</v>
      </c>
      <c r="AB135" s="60">
        <f t="array" ref="AB135">IFERROR(INDEX('CAMAGUI DATA UNIFICADA'!$C$2:$T1007,MATCH(1,($A135='CAMAGUI DATA UNIFICADA'!$A$2:$A1007)*($T$1='CAMAGUI DATA UNIFICADA'!$B$2:$B1007),0),MATCH(AB$2,'CAMAGUI DATA UNIFICADA'!$C$1:$T$1,0)),"")</f>
        <v>670153.6099</v>
      </c>
      <c r="AC135" s="33">
        <f t="array" ref="AC135">IFERROR(INDEX('CAMAGUI DATA UNIFICADA'!$C$2:$T1007,MATCH(1,($A135='CAMAGUI DATA UNIFICADA'!$A$2:$A1007)*($T$1='CAMAGUI DATA UNIFICADA'!$B$2:$B1007),0),MATCH(AC$2,'CAMAGUI DATA UNIFICADA'!$C$1:$T$1,0)),"")</f>
        <v>1.067538126</v>
      </c>
      <c r="AD135" s="23">
        <f t="array" ref="AD135">IFERROR(INDEX('CAMAGUI DATA UNIFICADA'!$C$2:$T1007,MATCH(1,($A135='CAMAGUI DATA UNIFICADA'!$A$2:$A1007)*($T$1='CAMAGUI DATA UNIFICADA'!$B$2:$B1007),0),MATCH(AD$2,'CAMAGUI DATA UNIFICADA'!$C$1:$T$1,0)),"")</f>
        <v>0.7446151221</v>
      </c>
      <c r="AE135" s="23">
        <f t="array" ref="AE135">IFERROR(INDEX('CAMAGUI DATA UNIFICADA'!$C$2:$T1007,MATCH(1,($A135='CAMAGUI DATA UNIFICADA'!$A$2:$A1007)*($T$1='CAMAGUI DATA UNIFICADA'!$B$2:$B1007),0),MATCH(AE$2,'CAMAGUI DATA UNIFICADA'!$C$1:$T$1,0)),"")</f>
        <v>0.75</v>
      </c>
      <c r="AF135" s="60">
        <f t="array" ref="AF135">IFERROR(INDEX('CAMAGUI DATA UNIFICADA'!$C$2:$T1007,MATCH(1,($A135='CAMAGUI DATA UNIFICADA'!$A$2:$A1007)*($T$1='CAMAGUI DATA UNIFICADA'!$B$2:$B1007),0),MATCH(AF$2,'CAMAGUI DATA UNIFICADA'!$C$1:$T$1,0)),"")</f>
        <v>112500</v>
      </c>
      <c r="AG135" s="2">
        <f t="array" ref="AG135">IFERROR(INDEX('CAMAGUI DATA UNIFICADA'!$C$2:$T1007,MATCH(1,($A135='CAMAGUI DATA UNIFICADA'!$A$2:$A1007)*($T$1='CAMAGUI DATA UNIFICADA'!$B$2:$B1007),0),MATCH(AG$2,'CAMAGUI DATA UNIFICADA'!$C$1:$T$1,0)),"")</f>
        <v>3</v>
      </c>
      <c r="AH135" s="2">
        <f t="array" ref="AH135">IFERROR(INDEX('CAMAGUI DATA UNIFICADA'!$C$2:$T1007,MATCH(1,($A135='CAMAGUI DATA UNIFICADA'!$A$2:$A1007)*($T$1='CAMAGUI DATA UNIFICADA'!$B$2:$B1007),0),MATCH(AH$2,'CAMAGUI DATA UNIFICADA'!$C$1:$T$1,0)),"")</f>
        <v>7.44</v>
      </c>
      <c r="AI135" s="33">
        <f t="array" ref="AI135">IFERROR(INDEX('CAMAGUI DATA UNIFICADA'!$C$2:$T1007,MATCH(1,($A135='CAMAGUI DATA UNIFICADA'!$A$2:$A1007)*($T$1='CAMAGUI DATA UNIFICADA'!$B$2:$B1007),0),MATCH(AI$2,'CAMAGUI DATA UNIFICADA'!$C$1:$T$1,0)),"")</f>
        <v>6.07344</v>
      </c>
      <c r="AJ135" s="60">
        <f t="array" ref="AJ135">IFERROR(INDEX('CAMAGUI DATA UNIFICADA'!$C$2:$T1007,MATCH(1,($A135='CAMAGUI DATA UNIFICADA'!$A$2:$A1007)*($T$1='CAMAGUI DATA UNIFICADA'!$B$2:$B1007),0),MATCH(AJ$2,'CAMAGUI DATA UNIFICADA'!$C$1:$T$1,0)),"")</f>
        <v>347.6762873</v>
      </c>
      <c r="AK135" s="140">
        <f t="array" ref="AK135">IFERROR(INDEX('CAMAGUI DATA UNIFICADA'!$C$2:$T1007,MATCH(1,($A135='CAMAGUI DATA UNIFICADA'!$A$2:$A1007)*($T$1='CAMAGUI DATA UNIFICADA'!$B$2:$B1007),0),MATCH(AK$2,'CAMAGUI DATA UNIFICADA'!$C$1:$T$1,0)),"")</f>
        <v>26.91907182</v>
      </c>
      <c r="AL135" s="138" t="str">
        <f t="array" ref="AL135">IFERROR(INDEX('CAMAGUI DATA UNIFICADA'!$C$2:$T1007,MATCH(1,($A135='CAMAGUI DATA UNIFICADA'!$A$2:$A1007)*($AL$1='CAMAGUI DATA UNIFICADA'!$B$2:$B1007),0),MATCH(AL$2,'CAMAGUI DATA UNIFICADA'!$C$1:$T$1,0)),"")</f>
        <v>CA3190725</v>
      </c>
      <c r="AM135" s="2">
        <f t="array" ref="AM135">IFERROR(INDEX('CAMAGUI DATA UNIFICADA'!$C$2:$T1007,MATCH(1,($A135='CAMAGUI DATA UNIFICADA'!$A$2:$A1007)*($AL$1='CAMAGUI DATA UNIFICADA'!$B$2:$B1007),0),MATCH(AM$2,'CAMAGUI DATA UNIFICADA'!$C$1:$T$1,0)),"")</f>
        <v>290</v>
      </c>
      <c r="AN135" s="2">
        <f t="array" ref="AN135">IFERROR(INDEX('CAMAGUI DATA UNIFICADA'!$C$2:$T1007,MATCH(1,($A135='CAMAGUI DATA UNIFICADA'!$A$2:$A1007)*($AL$1='CAMAGUI DATA UNIFICADA'!$B$2:$B1007),0),MATCH(AN$2,'CAMAGUI DATA UNIFICADA'!$C$1:$T$1,0)),"")</f>
        <v>1795</v>
      </c>
      <c r="AO135" s="2" t="str">
        <f t="array" ref="AO135">IFERROR(INDEX('CAMAGUI DATA UNIFICADA'!$C$2:$T1007,MATCH(1,($A135='CAMAGUI DATA UNIFICADA'!$A$2:$A1007)*($AL$1='CAMAGUI DATA UNIFICADA'!$B$2:$B1007),0),MATCH(AO$2,'CAMAGUI DATA UNIFICADA'!$C$1:$T$1,0)),"")</f>
        <v>SKR MAST#4</v>
      </c>
      <c r="AP135" s="139">
        <f t="array" ref="AP135">IFERROR(INDEX('CAMAGUI DATA UNIFICADA'!$C$2:$T1007,MATCH(1,($A135='CAMAGUI DATA UNIFICADA'!$A$2:$A1007)*($AL$1='CAMAGUI DATA UNIFICADA'!$B$2:$B1007),0),MATCH(AP$2,'CAMAGUI DATA UNIFICADA'!$C$1:$T$1,0)),"")</f>
        <v>2215.748</v>
      </c>
      <c r="AQ135" s="2">
        <f t="array" ref="AQ135">IFERROR(INDEX('CAMAGUI DATA UNIFICADA'!$C$2:$T1007,MATCH(1,($A135='CAMAGUI DATA UNIFICADA'!$A$2:$A1007)*($AL$1='CAMAGUI DATA UNIFICADA'!$B$2:$B1007),0),MATCH(AQ$2,'CAMAGUI DATA UNIFICADA'!$C$1:$T$1,0)),"")</f>
        <v>4.27</v>
      </c>
      <c r="AR135" s="2">
        <f t="array" ref="AR135">IFERROR(INDEX('CAMAGUI DATA UNIFICADA'!$C$2:$T1007,MATCH(1,($A135='CAMAGUI DATA UNIFICADA'!$A$2:$A1007)*($AL$1='CAMAGUI DATA UNIFICADA'!$B$2:$B1007),0),MATCH(AR$2,'CAMAGUI DATA UNIFICADA'!$C$1:$T$1,0)),"")</f>
        <v>1.77</v>
      </c>
      <c r="AS135" s="33">
        <f t="array" ref="AS135">IFERROR(INDEX('CAMAGUI DATA UNIFICADA'!$C$2:$T1007,MATCH(1,($A135='CAMAGUI DATA UNIFICADA'!$A$2:$A1007)*($AL$1='CAMAGUI DATA UNIFICADA'!$B$2:$B1007),0),MATCH(AS$2,'CAMAGUI DATA UNIFICADA'!$C$1:$T$1,0)),"")</f>
        <v>8.24136</v>
      </c>
      <c r="AT135" s="60">
        <f t="array" ref="AT135">IFERROR(INDEX('CAMAGUI DATA UNIFICADA'!$C$2:$T1007,MATCH(1,($A135='CAMAGUI DATA UNIFICADA'!$A$2:$A1007)*($AL$1='CAMAGUI DATA UNIFICADA'!$B$2:$B1007),0),MATCH(AT$2,'CAMAGUI DATA UNIFICADA'!$C$1:$T$1,0)),"")</f>
        <v>824083.5356</v>
      </c>
      <c r="AU135" s="33">
        <f t="array" ref="AU135">IFERROR(INDEX('CAMAGUI DATA UNIFICADA'!$C$2:$T1007,MATCH(1,($A135='CAMAGUI DATA UNIFICADA'!$A$2:$A1007)*($AL$1='CAMAGUI DATA UNIFICADA'!$B$2:$B1007),0),MATCH(AU$2,'CAMAGUI DATA UNIFICADA'!$C$1:$T$1,0)),"")</f>
        <v>1.175796283</v>
      </c>
      <c r="AV135" s="23">
        <f t="array" ref="AV135">IFERROR(INDEX('CAMAGUI DATA UNIFICADA'!$C$2:$T1007,MATCH(1,($A135='CAMAGUI DATA UNIFICADA'!$A$2:$A1007)*($AL$1='CAMAGUI DATA UNIFICADA'!$B$2:$B1007),0),MATCH(AV$2,'CAMAGUI DATA UNIFICADA'!$C$1:$T$1,0)),"")</f>
        <v>0.7165943788</v>
      </c>
      <c r="AW135" s="23">
        <f t="array" ref="AW135">IFERROR(INDEX('CAMAGUI DATA UNIFICADA'!$C$2:$T1007,MATCH(1,($A135='CAMAGUI DATA UNIFICADA'!$A$2:$A1007)*($AL$1='CAMAGUI DATA UNIFICADA'!$B$2:$B1007),0),MATCH(AW$2,'CAMAGUI DATA UNIFICADA'!$C$1:$T$1,0)),"")</f>
        <v>0.75</v>
      </c>
      <c r="AX135" s="60">
        <f t="array" ref="AX135">IFERROR(INDEX('CAMAGUI DATA UNIFICADA'!$C$2:$T1007,MATCH(1,($A135='CAMAGUI DATA UNIFICADA'!$A$2:$A1007)*($AL$1='CAMAGUI DATA UNIFICADA'!$B$2:$B1007),0),MATCH(AX$2,'CAMAGUI DATA UNIFICADA'!$C$1:$T$1,0)),"")</f>
        <v>123214.2857</v>
      </c>
      <c r="AY135" s="2">
        <f t="array" ref="AY135">IFERROR(INDEX('CAMAGUI DATA UNIFICADA'!$C$2:$T1007,MATCH(1,($A135='CAMAGUI DATA UNIFICADA'!$A$2:$A1007)*($AL$1='CAMAGUI DATA UNIFICADA'!$B$2:$B1007),0),MATCH(AY$2,'CAMAGUI DATA UNIFICADA'!$C$1:$T$1,0)),"")</f>
        <v>3</v>
      </c>
      <c r="AZ135" s="2">
        <f t="array" ref="AZ135">IFERROR(INDEX('CAMAGUI DATA UNIFICADA'!$C$2:$T1007,MATCH(1,($A135='CAMAGUI DATA UNIFICADA'!$A$2:$A1007)*($AL$1='CAMAGUI DATA UNIFICADA'!$B$2:$B1007),0),MATCH(AZ$2,'CAMAGUI DATA UNIFICADA'!$C$1:$T$1,0)),"")</f>
        <v>7.27</v>
      </c>
      <c r="BA135" s="33">
        <f t="array" ref="BA135">IFERROR(INDEX('CAMAGUI DATA UNIFICADA'!$C$2:$T1007,MATCH(1,($A135='CAMAGUI DATA UNIFICADA'!$A$2:$A1007)*($AL$1='CAMAGUI DATA UNIFICADA'!$B$2:$B1007),0),MATCH(BA$2,'CAMAGUI DATA UNIFICADA'!$C$1:$T$1,0)),"")</f>
        <v>6.17952</v>
      </c>
      <c r="BB135" s="60">
        <f t="array" ref="BB135">IFERROR(INDEX('CAMAGUI DATA UNIFICADA'!$C$2:$T1007,MATCH(1,($A135='CAMAGUI DATA UNIFICADA'!$A$2:$A1007)*($AL$1='CAMAGUI DATA UNIFICADA'!$B$2:$B1007),0),MATCH(BB$2,'CAMAGUI DATA UNIFICADA'!$C$1:$T$1,0)),"")</f>
        <v>442.7452274</v>
      </c>
      <c r="BC135" s="140">
        <f t="array" ref="BC135">IFERROR(INDEX('CAMAGUI DATA UNIFICADA'!$C$2:$T1007,MATCH(1,($A135='CAMAGUI DATA UNIFICADA'!$A$2:$A1007)*($AL$1='CAMAGUI DATA UNIFICADA'!$B$2:$B1007),0),MATCH(BC$2,'CAMAGUI DATA UNIFICADA'!$C$1:$T$1,0)),"")</f>
        <v>38.18630686</v>
      </c>
      <c r="BD135" s="138" t="str">
        <f t="array" ref="BD135">IFERROR(INDEX('CAMAGUI DATA UNIFICADA'!$C$2:$T1007,MATCH(1,($A135='CAMAGUI DATA UNIFICADA'!$A$2:$A1007)*($BD$1='CAMAGUI DATA UNIFICADA'!$B$2:$B1007),0),MATCH(BD$2,'CAMAGUI DATA UNIFICADA'!$C$1:$T$1,0)),"")</f>
        <v>CA4070625</v>
      </c>
      <c r="BE135" s="2">
        <f t="array" ref="BE135">IFERROR(INDEX('CAMAGUI DATA UNIFICADA'!$C$2:$T1007,MATCH(1,($A135='CAMAGUI DATA UNIFICADA'!$A$2:$A1007)*($BD$1='CAMAGUI DATA UNIFICADA'!$B$2:$B1007),0),MATCH(BE$2,'CAMAGUI DATA UNIFICADA'!$C$1:$T$1,0)),"")</f>
        <v>300</v>
      </c>
      <c r="BF135" s="2">
        <f t="array" ref="BF135">IFERROR(INDEX('CAMAGUI DATA UNIFICADA'!$C$2:$T1007,MATCH(1,($A135='CAMAGUI DATA UNIFICADA'!$A$2:$A1007)*($BD$1='CAMAGUI DATA UNIFICADA'!$B$2:$B1007),0),MATCH(BF$2,'CAMAGUI DATA UNIFICADA'!$C$1:$T$1,0)),"")</f>
        <v>2050</v>
      </c>
      <c r="BG135" s="2" t="str">
        <f t="array" ref="BG135">IFERROR(INDEX('CAMAGUI DATA UNIFICADA'!$C$2:$T1007,MATCH(1,($A135='CAMAGUI DATA UNIFICADA'!$A$2:$A1007)*($BD$1='CAMAGUI DATA UNIFICADA'!$B$2:$B1007),0),MATCH(BG$2,'CAMAGUI DATA UNIFICADA'!$C$1:$T$1,0)),"")</f>
        <v>SKR MAST E AD</v>
      </c>
      <c r="BH135" s="139">
        <f t="array" ref="BH135">IFERROR(INDEX('CAMAGUI DATA UNIFICADA'!$C$2:$T1007,MATCH(1,($A135='CAMAGUI DATA UNIFICADA'!$A$2:$A1007)*($BD$1='CAMAGUI DATA UNIFICADA'!$B$2:$B1007),0),MATCH(BH$2,'CAMAGUI DATA UNIFICADA'!$C$1:$T$1,0)),"")</f>
        <v>2098.38</v>
      </c>
      <c r="BI135" s="2">
        <f t="array" ref="BI135">IFERROR(INDEX('CAMAGUI DATA UNIFICADA'!$C$2:$T1007,MATCH(1,($A135='CAMAGUI DATA UNIFICADA'!$A$2:$A1007)*($BD$1='CAMAGUI DATA UNIFICADA'!$B$2:$B1007),0),MATCH(BI$2,'CAMAGUI DATA UNIFICADA'!$C$1:$T$1,0)),"")</f>
        <v>25.04</v>
      </c>
      <c r="BJ135" s="2">
        <f t="array" ref="BJ135">IFERROR(INDEX('CAMAGUI DATA UNIFICADA'!$C$2:$T1007,MATCH(1,($A135='CAMAGUI DATA UNIFICADA'!$A$2:$A1007)*($BD$1='CAMAGUI DATA UNIFICADA'!$B$2:$B1007),0),MATCH(BJ$2,'CAMAGUI DATA UNIFICADA'!$C$1:$T$1,0)),"")</f>
        <v>3.34</v>
      </c>
      <c r="BK135" s="33">
        <f t="array" ref="BK135">IFERROR(INDEX('CAMAGUI DATA UNIFICADA'!$C$2:$T1007,MATCH(1,($A135='CAMAGUI DATA UNIFICADA'!$A$2:$A1007)*($BD$1='CAMAGUI DATA UNIFICADA'!$B$2:$B1007),0),MATCH(BK$2,'CAMAGUI DATA UNIFICADA'!$C$1:$T$1,0)),"")</f>
        <v>3.18768</v>
      </c>
      <c r="BL135" s="60">
        <f t="array" ref="BL135">IFERROR(INDEX('CAMAGUI DATA UNIFICADA'!$C$2:$T1007,MATCH(1,($A135='CAMAGUI DATA UNIFICADA'!$A$2:$A1007)*($BD$1='CAMAGUI DATA UNIFICADA'!$B$2:$B1007),0),MATCH(BL$2,'CAMAGUI DATA UNIFICADA'!$C$1:$T$1,0)),"")</f>
        <v>375847.9732</v>
      </c>
      <c r="BM135" s="33">
        <f t="array" ref="BM135">IFERROR(INDEX('CAMAGUI DATA UNIFICADA'!$C$2:$T1007,MATCH(1,($A135='CAMAGUI DATA UNIFICADA'!$A$2:$A1007)*($BD$1='CAMAGUI DATA UNIFICADA'!$B$2:$B1007),0),MATCH(BM$2,'CAMAGUI DATA UNIFICADA'!$C$1:$T$1,0)),"")</f>
        <v>1.636726547</v>
      </c>
      <c r="BN135" s="23">
        <f t="array" ref="BN135">IFERROR(INDEX('CAMAGUI DATA UNIFICADA'!$C$2:$T1007,MATCH(1,($A135='CAMAGUI DATA UNIFICADA'!$A$2:$A1007)*($BD$1='CAMAGUI DATA UNIFICADA'!$B$2:$B1007),0),MATCH(BN$2,'CAMAGUI DATA UNIFICADA'!$C$1:$T$1,0)),"")</f>
        <v>0.5011306309</v>
      </c>
      <c r="BO135" s="23">
        <f t="array" ref="BO135">IFERROR(INDEX('CAMAGUI DATA UNIFICADA'!$C$2:$T1007,MATCH(1,($A135='CAMAGUI DATA UNIFICADA'!$A$2:$A1007)*($BD$1='CAMAGUI DATA UNIFICADA'!$B$2:$B1007),0),MATCH(BO$2,'CAMAGUI DATA UNIFICADA'!$C$1:$T$1,0)),"")</f>
        <v>0.5</v>
      </c>
      <c r="BP135" s="60">
        <f t="array" ref="BP135">IFERROR(INDEX('CAMAGUI DATA UNIFICADA'!$C$2:$T1007,MATCH(1,($A135='CAMAGUI DATA UNIFICADA'!$A$2:$A1007)*($BD$1='CAMAGUI DATA UNIFICADA'!$B$2:$B1007),0),MATCH(BP$2,'CAMAGUI DATA UNIFICADA'!$C$1:$T$1,0)),"")</f>
        <v>78125</v>
      </c>
      <c r="BQ135" s="2">
        <f t="array" ref="BQ135">IFERROR(INDEX('CAMAGUI DATA UNIFICADA'!$C$2:$T1007,MATCH(1,($A135='CAMAGUI DATA UNIFICADA'!$A$2:$A1007)*($BD$1='CAMAGUI DATA UNIFICADA'!$B$2:$B1007),0),MATCH(BQ$2,'CAMAGUI DATA UNIFICADA'!$C$1:$T$1,0)),"")</f>
        <v>4</v>
      </c>
      <c r="BR135" s="2">
        <f t="array" ref="BR135">IFERROR(INDEX('CAMAGUI DATA UNIFICADA'!$C$2:$T1007,MATCH(1,($A135='CAMAGUI DATA UNIFICADA'!$A$2:$A1007)*($BD$1='CAMAGUI DATA UNIFICADA'!$B$2:$B1007),0),MATCH(BR$2,'CAMAGUI DATA UNIFICADA'!$C$1:$T$1,0)),"")</f>
        <v>29.04</v>
      </c>
      <c r="BS135" s="33">
        <f t="array" ref="BS135">IFERROR(INDEX('CAMAGUI DATA UNIFICADA'!$C$2:$T1007,MATCH(1,($A135='CAMAGUI DATA UNIFICADA'!$A$2:$A1007)*($BD$1='CAMAGUI DATA UNIFICADA'!$B$2:$B1007),0),MATCH(BS$2,'CAMAGUI DATA UNIFICADA'!$C$1:$T$1,0)),"")</f>
        <v>2.76672</v>
      </c>
      <c r="BT135" s="60">
        <f t="array" ref="BT135">IFERROR(INDEX('CAMAGUI DATA UNIFICADA'!$C$2:$T1007,MATCH(1,($A135='CAMAGUI DATA UNIFICADA'!$A$2:$A1007)*($BD$1='CAMAGUI DATA UNIFICADA'!$B$2:$B1007),0),MATCH(BT$2,'CAMAGUI DATA UNIFICADA'!$C$1:$T$1,0)),"")</f>
        <v>314.1313351</v>
      </c>
      <c r="BU135" s="140">
        <f t="array" ref="BU135">IFERROR(INDEX('CAMAGUI DATA UNIFICADA'!$C$2:$T1007,MATCH(1,($A135='CAMAGUI DATA UNIFICADA'!$A$2:$A1007)*($BD$1='CAMAGUI DATA UNIFICADA'!$B$2:$B1007),0),MATCH(BU$2,'CAMAGUI DATA UNIFICADA'!$C$1:$T$1,0)),"")</f>
        <v>3.532833769</v>
      </c>
      <c r="BV135" s="138" t="str">
        <f t="array" ref="BV135">IFERROR(INDEX('CAMAGUI DATA UNIFICADA'!$C$2:$T1007,MATCH(1,($A135='CAMAGUI DATA UNIFICADA'!$A$2:$A1007)*($BV$1='CAMAGUI DATA UNIFICADA'!$B$2:$B1007),0),MATCH(BV$2,'CAMAGUI DATA UNIFICADA'!$C$1:$T$1,0)),"")</f>
        <v>CA5070625</v>
      </c>
      <c r="BW135" s="2">
        <f t="array" ref="BW135">IFERROR(INDEX('CAMAGUI DATA UNIFICADA'!$C$2:$T1007,MATCH(1,($A135='CAMAGUI DATA UNIFICADA'!$A$2:$A1007)*($BV$1='CAMAGUI DATA UNIFICADA'!$B$2:$B1007),0),MATCH(BW$2,'CAMAGUI DATA UNIFICADA'!$C$1:$T$1,0)),"")</f>
        <v>275</v>
      </c>
      <c r="BX135" s="2">
        <f t="array" ref="BX135">IFERROR(INDEX('CAMAGUI DATA UNIFICADA'!$C$2:$T1007,MATCH(1,($A135='CAMAGUI DATA UNIFICADA'!$A$2:$A1007)*($BV$1='CAMAGUI DATA UNIFICADA'!$B$2:$B1007),0),MATCH(BX$2,'CAMAGUI DATA UNIFICADA'!$C$1:$T$1,0)),"")</f>
        <v>1875</v>
      </c>
      <c r="BY135" s="2" t="str">
        <f t="array" ref="BY135">IFERROR(INDEX('CAMAGUI DATA UNIFICADA'!$C$2:$T1007,MATCH(1,($A135='CAMAGUI DATA UNIFICADA'!$A$2:$A1007)*($BV$1='CAMAGUI DATA UNIFICADA'!$B$2:$B1007),0),MATCH(BY$2,'CAMAGUI DATA UNIFICADA'!$C$1:$T$1,0)),"")</f>
        <v>SKR MAST E AD</v>
      </c>
      <c r="BZ135" s="139">
        <f t="array" ref="BZ135">IFERROR(INDEX('CAMAGUI DATA UNIFICADA'!$C$2:$T1007,MATCH(1,($A135='CAMAGUI DATA UNIFICADA'!$A$2:$A1007)*($BV$1='CAMAGUI DATA UNIFICADA'!$B$2:$B1007),0),MATCH(BZ$2,'CAMAGUI DATA UNIFICADA'!$C$1:$T$1,0)),"")</f>
        <v>1919.25</v>
      </c>
      <c r="CA135" s="2">
        <f t="array" ref="CA135">IFERROR(INDEX('CAMAGUI DATA UNIFICADA'!$C$2:$T1007,MATCH(1,($A135='CAMAGUI DATA UNIFICADA'!$A$2:$A1007)*($BV$1='CAMAGUI DATA UNIFICADA'!$B$2:$B1007),0),MATCH(CA$2,'CAMAGUI DATA UNIFICADA'!$C$1:$T$1,0)),"")</f>
        <v>25.72</v>
      </c>
      <c r="CB135" s="2">
        <f t="array" ref="CB135">IFERROR(INDEX('CAMAGUI DATA UNIFICADA'!$C$2:$T1007,MATCH(1,($A135='CAMAGUI DATA UNIFICADA'!$A$2:$A1007)*($BV$1='CAMAGUI DATA UNIFICADA'!$B$2:$B1007),0),MATCH(CB$2,'CAMAGUI DATA UNIFICADA'!$C$1:$T$1,0)),"")</f>
        <v>4.19</v>
      </c>
      <c r="CC135" s="33">
        <f t="array" ref="CC135">IFERROR(INDEX('CAMAGUI DATA UNIFICADA'!$C$2:$T1007,MATCH(1,($A135='CAMAGUI DATA UNIFICADA'!$A$2:$A1007)*($BV$1='CAMAGUI DATA UNIFICADA'!$B$2:$B1007),0),MATCH(CC$2,'CAMAGUI DATA UNIFICADA'!$C$1:$T$1,0)),"")</f>
        <v>3.11424</v>
      </c>
      <c r="CD135" s="60">
        <f t="array" ref="CD135">IFERROR(INDEX('CAMAGUI DATA UNIFICADA'!$C$2:$T1007,MATCH(1,($A135='CAMAGUI DATA UNIFICADA'!$A$2:$A1007)*($BV$1='CAMAGUI DATA UNIFICADA'!$B$2:$B1007),0),MATCH(CD$2,'CAMAGUI DATA UNIFICADA'!$C$1:$T$1,0)),"")</f>
        <v>343328.3379</v>
      </c>
      <c r="CE135" s="33">
        <f t="array" ref="CE135">IFERROR(INDEX('CAMAGUI DATA UNIFICADA'!$C$2:$T1007,MATCH(1,($A135='CAMAGUI DATA UNIFICADA'!$A$2:$A1007)*($BV$1='CAMAGUI DATA UNIFICADA'!$B$2:$B1007),0),MATCH(CE$2,'CAMAGUI DATA UNIFICADA'!$C$1:$T$1,0)),"")</f>
        <v>1.299910046</v>
      </c>
      <c r="CF135" s="23">
        <f t="array" ref="CF135">IFERROR(INDEX('CAMAGUI DATA UNIFICADA'!$C$2:$T1007,MATCH(1,($A135='CAMAGUI DATA UNIFICADA'!$A$2:$A1007)*($BV$1='CAMAGUI DATA UNIFICADA'!$B$2:$B1007),0),MATCH(CF$2,'CAMAGUI DATA UNIFICADA'!$C$1:$T$1,0)),"")</f>
        <v>0.5086345746</v>
      </c>
      <c r="CG135" s="23">
        <f t="array" ref="CG135">IFERROR(INDEX('CAMAGUI DATA UNIFICADA'!$C$2:$T1007,MATCH(1,($A135='CAMAGUI DATA UNIFICADA'!$A$2:$A1007)*($BV$1='CAMAGUI DATA UNIFICADA'!$B$2:$B1007),0),MATCH(CG$2,'CAMAGUI DATA UNIFICADA'!$C$1:$T$1,0)),"")</f>
        <v>0.51</v>
      </c>
      <c r="CH135" s="60">
        <f t="array" ref="CH135">IFERROR(INDEX('CAMAGUI DATA UNIFICADA'!$C$2:$T1007,MATCH(1,($A135='CAMAGUI DATA UNIFICADA'!$A$2:$A1007)*($BV$1='CAMAGUI DATA UNIFICADA'!$B$2:$B1007),0),MATCH(CH$2,'CAMAGUI DATA UNIFICADA'!$C$1:$T$1,0)),"")</f>
        <v>81964.28571</v>
      </c>
      <c r="CI135" s="2">
        <f t="array" ref="CI135">IFERROR(INDEX('CAMAGUI DATA UNIFICADA'!$C$2:$T1007,MATCH(1,($A135='CAMAGUI DATA UNIFICADA'!$A$2:$A1007)*($BV$1='CAMAGUI DATA UNIFICADA'!$B$2:$B1007),0),MATCH(CI$2,'CAMAGUI DATA UNIFICADA'!$C$1:$T$1,0)),"")</f>
        <v>4</v>
      </c>
      <c r="CJ135" s="2">
        <f t="array" ref="CJ135">IFERROR(INDEX('CAMAGUI DATA UNIFICADA'!$C$2:$T1007,MATCH(1,($A135='CAMAGUI DATA UNIFICADA'!$A$2:$A1007)*($BV$1='CAMAGUI DATA UNIFICADA'!$B$2:$B1007),0),MATCH(CJ$2,'CAMAGUI DATA UNIFICADA'!$C$1:$T$1,0)),"")</f>
        <v>29.72</v>
      </c>
      <c r="CK135" s="33">
        <f t="array" ref="CK135">IFERROR(INDEX('CAMAGUI DATA UNIFICADA'!$C$2:$T1007,MATCH(1,($A135='CAMAGUI DATA UNIFICADA'!$A$2:$A1007)*($BV$1='CAMAGUI DATA UNIFICADA'!$B$2:$B1007),0),MATCH(CK$2,'CAMAGUI DATA UNIFICADA'!$C$1:$T$1,0)),"")</f>
        <v>2.67696</v>
      </c>
      <c r="CL135" s="60">
        <f t="array" ref="CL135">IFERROR(INDEX('CAMAGUI DATA UNIFICADA'!$C$2:$T1007,MATCH(1,($A135='CAMAGUI DATA UNIFICADA'!$A$2:$A1007)*($BV$1='CAMAGUI DATA UNIFICADA'!$B$2:$B1007),0),MATCH(CL$2,'CAMAGUI DATA UNIFICADA'!$C$1:$T$1,0)),"")</f>
        <v>287.2169154</v>
      </c>
      <c r="CM135" s="140">
        <f t="array" ref="CM135">IFERROR(INDEX('CAMAGUI DATA UNIFICADA'!$C$2:$T1007,MATCH(1,($A135='CAMAGUI DATA UNIFICADA'!$A$2:$A1007)*($BV$1='CAMAGUI DATA UNIFICADA'!$B$2:$B1007),0),MATCH(CM$2,'CAMAGUI DATA UNIFICADA'!$C$1:$T$1,0)),"")</f>
        <v>3.05422885</v>
      </c>
      <c r="CN135" s="138" t="str">
        <f t="array" ref="CN135">IFERROR(INDEX('CAMAGUI DATA UNIFICADA'!$C$2:$T1007,MATCH(1,($A135='CAMAGUI DATA UNIFICADA'!$A$2:$A1007)*($CN$1='CAMAGUI DATA UNIFICADA'!$B$2:$B1007),0),MATCH(CN$2,'CAMAGUI DATA UNIFICADA'!$C$1:$T$1,0)),"")</f>
        <v>CA6070625</v>
      </c>
      <c r="CO135" s="2">
        <f t="array" ref="CO135">IFERROR(INDEX('CAMAGUI DATA UNIFICADA'!$C$2:$T1007,MATCH(1,($A135='CAMAGUI DATA UNIFICADA'!$A$2:$A1007)*($CN$1='CAMAGUI DATA UNIFICADA'!$B$2:$B1007),0),MATCH(CO$2,'CAMAGUI DATA UNIFICADA'!$C$1:$T$1,0)),"")</f>
        <v>375</v>
      </c>
      <c r="CP135" s="2">
        <f t="array" ref="CP135">IFERROR(INDEX('CAMAGUI DATA UNIFICADA'!$C$2:$T1007,MATCH(1,($A135='CAMAGUI DATA UNIFICADA'!$A$2:$A1007)*($CN$1='CAMAGUI DATA UNIFICADA'!$B$2:$B1007),0),MATCH(CP$2,'CAMAGUI DATA UNIFICADA'!$C$1:$T$1,0)),"")</f>
        <v>2325</v>
      </c>
      <c r="CQ135" s="2" t="str">
        <f t="array" ref="CQ135">IFERROR(INDEX('CAMAGUI DATA UNIFICADA'!$C$2:$T1007,MATCH(1,($A135='CAMAGUI DATA UNIFICADA'!$A$2:$A1007)*($CN$1='CAMAGUI DATA UNIFICADA'!$B$2:$B1007),0),MATCH(CQ$2,'CAMAGUI DATA UNIFICADA'!$C$1:$T$1,0)),"")</f>
        <v>SKR MAST E AD</v>
      </c>
      <c r="CR135" s="139">
        <f t="array" ref="CR135">IFERROR(INDEX('CAMAGUI DATA UNIFICADA'!$C$2:$T1007,MATCH(1,($A135='CAMAGUI DATA UNIFICADA'!$A$2:$A1007)*($CN$1='CAMAGUI DATA UNIFICADA'!$B$2:$B1007),0),MATCH(CR$2,'CAMAGUI DATA UNIFICADA'!$C$1:$T$1,0)),"")</f>
        <v>2379.87</v>
      </c>
      <c r="CS135" s="2">
        <f t="array" ref="CS135">IFERROR(INDEX('CAMAGUI DATA UNIFICADA'!$C$2:$T1007,MATCH(1,($A135='CAMAGUI DATA UNIFICADA'!$A$2:$A1007)*($CN$1='CAMAGUI DATA UNIFICADA'!$B$2:$B1007),0),MATCH(CS$2,'CAMAGUI DATA UNIFICADA'!$C$1:$T$1,0)),"")</f>
        <v>22.79</v>
      </c>
      <c r="CT135" s="2">
        <f t="array" ref="CT135">IFERROR(INDEX('CAMAGUI DATA UNIFICADA'!$C$2:$T1007,MATCH(1,($A135='CAMAGUI DATA UNIFICADA'!$A$2:$A1007)*($CN$1='CAMAGUI DATA UNIFICADA'!$B$2:$B1007),0),MATCH(CT$2,'CAMAGUI DATA UNIFICADA'!$C$1:$T$1,0)),"")</f>
        <v>3.2</v>
      </c>
      <c r="CU135" s="33">
        <f t="array" ref="CU135">IFERROR(INDEX('CAMAGUI DATA UNIFICADA'!$C$2:$T1007,MATCH(1,($A135='CAMAGUI DATA UNIFICADA'!$A$2:$A1007)*($CN$1='CAMAGUI DATA UNIFICADA'!$B$2:$B1007),0),MATCH(CU$2,'CAMAGUI DATA UNIFICADA'!$C$1:$T$1,0)),"")</f>
        <v>3.18564</v>
      </c>
      <c r="CV135" s="60">
        <f t="array" ref="CV135">IFERROR(INDEX('CAMAGUI DATA UNIFICADA'!$C$2:$T1007,MATCH(1,($A135='CAMAGUI DATA UNIFICADA'!$A$2:$A1007)*($CN$1='CAMAGUI DATA UNIFICADA'!$B$2:$B1007),0),MATCH(CV$2,'CAMAGUI DATA UNIFICADA'!$C$1:$T$1,0)),"")</f>
        <v>516523.6921</v>
      </c>
      <c r="CW135" s="33">
        <f t="array" ref="CW135">IFERROR(INDEX('CAMAGUI DATA UNIFICADA'!$C$2:$T1007,MATCH(1,($A135='CAMAGUI DATA UNIFICADA'!$A$2:$A1007)*($CN$1='CAMAGUI DATA UNIFICADA'!$B$2:$B1007),0),MATCH(CW$2,'CAMAGUI DATA UNIFICADA'!$C$1:$T$1,0)),"")</f>
        <v>1.537698413</v>
      </c>
      <c r="CX135" s="23">
        <f t="array" ref="CX135">IFERROR(INDEX('CAMAGUI DATA UNIFICADA'!$C$2:$T1007,MATCH(1,($A135='CAMAGUI DATA UNIFICADA'!$A$2:$A1007)*($CN$1='CAMAGUI DATA UNIFICADA'!$B$2:$B1007),0),MATCH(CX$2,'CAMAGUI DATA UNIFICADA'!$C$1:$T$1,0)),"")</f>
        <v>0.4919273258</v>
      </c>
      <c r="CY135" s="23">
        <f t="array" ref="CY135">IFERROR(INDEX('CAMAGUI DATA UNIFICADA'!$C$2:$T1007,MATCH(1,($A135='CAMAGUI DATA UNIFICADA'!$A$2:$A1007)*($CN$1='CAMAGUI DATA UNIFICADA'!$B$2:$B1007),0),MATCH(CY$2,'CAMAGUI DATA UNIFICADA'!$C$1:$T$1,0)),"")</f>
        <v>0.45</v>
      </c>
      <c r="CZ135" s="60">
        <f t="array" ref="CZ135">IFERROR(INDEX('CAMAGUI DATA UNIFICADA'!$C$2:$T1007,MATCH(1,($A135='CAMAGUI DATA UNIFICADA'!$A$2:$A1007)*($CN$1='CAMAGUI DATA UNIFICADA'!$B$2:$B1007),0),MATCH(CZ$2,'CAMAGUI DATA UNIFICADA'!$C$1:$T$1,0)),"")</f>
        <v>54000</v>
      </c>
      <c r="DA135" s="2">
        <f t="array" ref="DA135">IFERROR(INDEX('CAMAGUI DATA UNIFICADA'!$C$2:$T1007,MATCH(1,($A135='CAMAGUI DATA UNIFICADA'!$A$2:$A1007)*($CN$1='CAMAGUI DATA UNIFICADA'!$B$2:$B1007),0),MATCH(DA$2,'CAMAGUI DATA UNIFICADA'!$C$1:$T$1,0)),"")</f>
        <v>4</v>
      </c>
      <c r="DB135" s="2">
        <f t="array" ref="DB135">IFERROR(INDEX('CAMAGUI DATA UNIFICADA'!$C$2:$T1007,MATCH(1,($A135='CAMAGUI DATA UNIFICADA'!$A$2:$A1007)*($CN$1='CAMAGUI DATA UNIFICADA'!$B$2:$B1007),0),MATCH(DB$2,'CAMAGUI DATA UNIFICADA'!$C$1:$T$1,0)),"")</f>
        <v>26.79</v>
      </c>
      <c r="DC135" s="33">
        <f t="array" ref="DC135">IFERROR(INDEX('CAMAGUI DATA UNIFICADA'!$C$2:$T1007,MATCH(1,($A135='CAMAGUI DATA UNIFICADA'!$A$2:$A1007)*($CN$1='CAMAGUI DATA UNIFICADA'!$B$2:$B1007),0),MATCH(DC$2,'CAMAGUI DATA UNIFICADA'!$C$1:$T$1,0)),"")</f>
        <v>2.99616</v>
      </c>
      <c r="DD135" s="60">
        <f t="array" ref="DD135">IFERROR(INDEX('CAMAGUI DATA UNIFICADA'!$C$2:$T1007,MATCH(1,($A135='CAMAGUI DATA UNIFICADA'!$A$2:$A1007)*($CN$1='CAMAGUI DATA UNIFICADA'!$B$2:$B1007),0),MATCH(DD$2,'CAMAGUI DATA UNIFICADA'!$C$1:$T$1,0)),"")</f>
        <v>377.7311233</v>
      </c>
      <c r="DE135" s="140">
        <f t="array" ref="DE135">IFERROR(INDEX('CAMAGUI DATA UNIFICADA'!$C$2:$T1007,MATCH(1,($A135='CAMAGUI DATA UNIFICADA'!$A$2:$A1007)*($CN$1='CAMAGUI DATA UNIFICADA'!$B$2:$B1007),0),MATCH(DE$2,'CAMAGUI DATA UNIFICADA'!$C$1:$T$1,0)),"")</f>
        <v>0.6827808325</v>
      </c>
      <c r="DF135" s="138" t="str">
        <f t="array" ref="DF135">IFERROR(INDEX('CAMAGUI DATA UNIFICADA'!$C$2:$T1007,MATCH(1,($A135='CAMAGUI DATA UNIFICADA'!$A$2:$A1007)*($DF$1='CAMAGUI DATA UNIFICADA'!$B$2:$B1007),0),MATCH(DF$2,'CAMAGUI DATA UNIFICADA'!$C$1:$T$1,0)),"")</f>
        <v/>
      </c>
      <c r="DG135" s="2" t="str">
        <f t="array" ref="DG135">IFERROR(INDEX('CAMAGUI DATA UNIFICADA'!$C$2:$T1007,MATCH(1,($A135='CAMAGUI DATA UNIFICADA'!$A$2:$A1007)*($DF$1='CAMAGUI DATA UNIFICADA'!$B$2:$B1007),0),MATCH(DG$2,'CAMAGUI DATA UNIFICADA'!$C$1:$T$1,0)),"")</f>
        <v/>
      </c>
      <c r="DH135" s="2" t="str">
        <f t="array" ref="DH135">IFERROR(INDEX('CAMAGUI DATA UNIFICADA'!$C$2:$T1007,MATCH(1,($A135='CAMAGUI DATA UNIFICADA'!$A$2:$A1007)*($DF$1='CAMAGUI DATA UNIFICADA'!$B$2:$B1007),0),MATCH(DH$2,'CAMAGUI DATA UNIFICADA'!$C$1:$T$1,0)),"")</f>
        <v/>
      </c>
      <c r="DI135" s="2" t="str">
        <f t="array" ref="DI135">IFERROR(INDEX('CAMAGUI DATA UNIFICADA'!$C$2:$T1007,MATCH(1,($A135='CAMAGUI DATA UNIFICADA'!$A$2:$A1007)*($DF$1='CAMAGUI DATA UNIFICADA'!$B$2:$B1007),0),MATCH(DI$2,'CAMAGUI DATA UNIFICADA'!$C$1:$T$1,0)),"")</f>
        <v/>
      </c>
      <c r="DJ135" s="139" t="str">
        <f t="array" ref="DJ135">IFERROR(INDEX('CAMAGUI DATA UNIFICADA'!$C$2:$T1007,MATCH(1,($A135='CAMAGUI DATA UNIFICADA'!$A$2:$A1007)*($DF$1='CAMAGUI DATA UNIFICADA'!$B$2:$B1007),0),MATCH(DJ$2,'CAMAGUI DATA UNIFICADA'!$C$1:$T$1,0)),"")</f>
        <v/>
      </c>
      <c r="DK135" s="2" t="str">
        <f t="array" ref="DK135">IFERROR(INDEX('CAMAGUI DATA UNIFICADA'!$C$2:$T1007,MATCH(1,($A135='CAMAGUI DATA UNIFICADA'!$A$2:$A1007)*($DF$1='CAMAGUI DATA UNIFICADA'!$B$2:$B1007),0),MATCH(DK$2,'CAMAGUI DATA UNIFICADA'!$C$1:$T$1,0)),"")</f>
        <v/>
      </c>
      <c r="DL135" s="2" t="str">
        <f t="array" ref="DL135">IFERROR(INDEX('CAMAGUI DATA UNIFICADA'!$C$2:$T1007,MATCH(1,($A135='CAMAGUI DATA UNIFICADA'!$A$2:$A1007)*($DF$1='CAMAGUI DATA UNIFICADA'!$B$2:$B1007),0),MATCH(DL$2,'CAMAGUI DATA UNIFICADA'!$C$1:$T$1,0)),"")</f>
        <v/>
      </c>
      <c r="DM135" s="33" t="str">
        <f t="array" ref="DM135">IFERROR(INDEX('CAMAGUI DATA UNIFICADA'!$C$2:$T1007,MATCH(1,($A135='CAMAGUI DATA UNIFICADA'!$A$2:$A1007)*($DF$1='CAMAGUI DATA UNIFICADA'!$B$2:$B1007),0),MATCH(DM$2,'CAMAGUI DATA UNIFICADA'!$C$1:$T$1,0)),"")</f>
        <v/>
      </c>
      <c r="DN135" s="60" t="str">
        <f t="array" ref="DN135">IFERROR(INDEX('CAMAGUI DATA UNIFICADA'!$C$2:$T1007,MATCH(1,($A135='CAMAGUI DATA UNIFICADA'!$A$2:$A1007)*($DF$1='CAMAGUI DATA UNIFICADA'!$B$2:$B1007),0),MATCH(DN$2,'CAMAGUI DATA UNIFICADA'!$C$1:$T$1,0)),"")</f>
        <v/>
      </c>
      <c r="DO135" s="33" t="str">
        <f t="array" ref="DO135">IFERROR(INDEX('CAMAGUI DATA UNIFICADA'!$C$2:$T1007,MATCH(1,($A135='CAMAGUI DATA UNIFICADA'!$A$2:$A1007)*($DF$1='CAMAGUI DATA UNIFICADA'!$B$2:$B1007),0),MATCH(DO$2,'CAMAGUI DATA UNIFICADA'!$C$1:$T$1,0)),"")</f>
        <v/>
      </c>
      <c r="DP135" s="23" t="str">
        <f t="array" ref="DP135">IFERROR(INDEX('CAMAGUI DATA UNIFICADA'!$C$2:$T1007,MATCH(1,($A135='CAMAGUI DATA UNIFICADA'!$A$2:$A1007)*($DF$1='CAMAGUI DATA UNIFICADA'!$B$2:$B1007),0),MATCH(DP$2,'CAMAGUI DATA UNIFICADA'!$C$1:$T$1,0)),"")</f>
        <v/>
      </c>
      <c r="DQ135" s="23" t="str">
        <f t="array" ref="DQ135">IFERROR(INDEX('CAMAGUI DATA UNIFICADA'!$C$2:$T1007,MATCH(1,($A135='CAMAGUI DATA UNIFICADA'!$A$2:$A1007)*($DF$1='CAMAGUI DATA UNIFICADA'!$B$2:$B1007),0),MATCH(DQ$2,'CAMAGUI DATA UNIFICADA'!$C$1:$T$1,0)),"")</f>
        <v/>
      </c>
      <c r="DR135" s="2" t="str">
        <f t="array" ref="DR135">IFERROR(INDEX('CAMAGUI DATA UNIFICADA'!$C$2:$T1007,MATCH(1,($A135='CAMAGUI DATA UNIFICADA'!$A$2:$A1007)*($DF$1='CAMAGUI DATA UNIFICADA'!$B$2:$B1007),0),MATCH(DR$2,'CAMAGUI DATA UNIFICADA'!$C$1:$T$1,0)),"")</f>
        <v/>
      </c>
      <c r="DS135" s="2" t="str">
        <f t="array" ref="DS135">IFERROR(INDEX('CAMAGUI DATA UNIFICADA'!$C$2:$T1007,MATCH(1,($A135='CAMAGUI DATA UNIFICADA'!$A$2:$A1007)*($DF$1='CAMAGUI DATA UNIFICADA'!$B$2:$B1007),0),MATCH(DS$2,'CAMAGUI DATA UNIFICADA'!$C$1:$T$1,0)),"")</f>
        <v/>
      </c>
      <c r="DT135" s="2" t="str">
        <f t="array" ref="DT135">IFERROR(INDEX('CAMAGUI DATA UNIFICADA'!$C$2:$T1007,MATCH(1,($A135='CAMAGUI DATA UNIFICADA'!$A$2:$A1007)*($DF$1='CAMAGUI DATA UNIFICADA'!$B$2:$B1007),0),MATCH(DT$2,'CAMAGUI DATA UNIFICADA'!$C$1:$T$1,0)),"")</f>
        <v/>
      </c>
      <c r="DU135" s="33" t="str">
        <f t="array" ref="DU135">IFERROR(INDEX('CAMAGUI DATA UNIFICADA'!$C$2:$T1007,MATCH(1,($A135='CAMAGUI DATA UNIFICADA'!$A$2:$A1007)*($DF$1='CAMAGUI DATA UNIFICADA'!$B$2:$B1007),0),MATCH(DU$2,'CAMAGUI DATA UNIFICADA'!$C$1:$T$1,0)),"")</f>
        <v/>
      </c>
      <c r="DV135" s="60" t="str">
        <f t="array" ref="DV135">IFERROR(INDEX('CAMAGUI DATA UNIFICADA'!$C$2:$T1007,MATCH(1,($A135='CAMAGUI DATA UNIFICADA'!$A$2:$A1007)*($DF$1='CAMAGUI DATA UNIFICADA'!$B$2:$B1007),0),MATCH(DV$2,'CAMAGUI DATA UNIFICADA'!$C$1:$T$1,0)),"")</f>
        <v/>
      </c>
      <c r="DW135" s="140" t="str">
        <f t="array" ref="DW135">IFERROR(INDEX('CAMAGUI DATA UNIFICADA'!$C$2:$T1007,MATCH(1,($A135='CAMAGUI DATA UNIFICADA'!$A$2:$A1007)*($DF$1='CAMAGUI DATA UNIFICADA'!$B$2:$B1007),0),MATCH(DW$2,'CAMAGUI DATA UNIFICADA'!$C$1:$T$1,0)),"")</f>
        <v/>
      </c>
      <c r="DX135" s="144" t="str">
        <f t="array" ref="DX135">IFERROR(INDEX('CAMAGUI DATA UNIFICADA'!$C$2:$T1007,MATCH(1,($A135='CAMAGUI DATA UNIFICADA'!$A$2:$A1007)*($DX$1='CAMAGUI DATA UNIFICADA'!$B$2:$B1007),0),MATCH(DX$2,'CAMAGUI DATA UNIFICADA'!$C$1:$T$1,0)),"")</f>
        <v/>
      </c>
      <c r="DY135" s="60" t="str">
        <f t="array" ref="DY135">IFERROR(INDEX('CAMAGUI DATA UNIFICADA'!$C$2:$T1007,MATCH(1,($A135='CAMAGUI DATA UNIFICADA'!$A$2:$A1007)*($DX$1='CAMAGUI DATA UNIFICADA'!$B$2:$B1007),0),MATCH(DY$2,'CAMAGUI DATA UNIFICADA'!$C$1:$T$1,0)),"")</f>
        <v/>
      </c>
      <c r="DZ135" s="60" t="str">
        <f t="array" ref="DZ135">IFERROR(INDEX('CAMAGUI DATA UNIFICADA'!$C$2:$T1007,MATCH(1,($A135='CAMAGUI DATA UNIFICADA'!$A$2:$A1007)*($DX$1='CAMAGUI DATA UNIFICADA'!$B$2:$B1007),0),MATCH(DZ$2,'CAMAGUI DATA UNIFICADA'!$C$1:$T$1,0)),"")</f>
        <v/>
      </c>
      <c r="EA135" s="60" t="str">
        <f t="array" ref="EA135">IFERROR(INDEX('CAMAGUI DATA UNIFICADA'!$C$2:$T1007,MATCH(1,($A135='CAMAGUI DATA UNIFICADA'!$A$2:$A1007)*($DX$1='CAMAGUI DATA UNIFICADA'!$B$2:$B1007),0),MATCH(EA$2,'CAMAGUI DATA UNIFICADA'!$C$1:$T$1,0)),"")</f>
        <v/>
      </c>
      <c r="EB135" s="60" t="str">
        <f t="array" ref="EB135">IFERROR(INDEX('CAMAGUI DATA UNIFICADA'!$C$2:$T1007,MATCH(1,($A135='CAMAGUI DATA UNIFICADA'!$A$2:$A1007)*($DX$1='CAMAGUI DATA UNIFICADA'!$B$2:$B1007),0),MATCH(EB$2,'CAMAGUI DATA UNIFICADA'!$C$1:$T$1,0)),"")</f>
        <v/>
      </c>
      <c r="EC135" s="60" t="str">
        <f t="array" ref="EC135">IFERROR(INDEX('CAMAGUI DATA UNIFICADA'!$C$2:$T1007,MATCH(1,($A135='CAMAGUI DATA UNIFICADA'!$A$2:$A1007)*($DX$1='CAMAGUI DATA UNIFICADA'!$B$2:$B1007),0),MATCH(EC$2,'CAMAGUI DATA UNIFICADA'!$C$1:$T$1,0)),"")</f>
        <v/>
      </c>
      <c r="ED135" s="60" t="str">
        <f t="array" ref="ED135">IFERROR(INDEX('CAMAGUI DATA UNIFICADA'!$C$2:$T1007,MATCH(1,($A135='CAMAGUI DATA UNIFICADA'!$A$2:$A1007)*($DX$1='CAMAGUI DATA UNIFICADA'!$B$2:$B1007),0),MATCH(ED$2,'CAMAGUI DATA UNIFICADA'!$C$1:$T$1,0)),"")</f>
        <v/>
      </c>
      <c r="EE135" s="60" t="str">
        <f t="array" ref="EE135">IFERROR(INDEX('CAMAGUI DATA UNIFICADA'!$C$2:$T1007,MATCH(1,($A135='CAMAGUI DATA UNIFICADA'!$A$2:$A1007)*($DX$1='CAMAGUI DATA UNIFICADA'!$B$2:$B1007),0),MATCH(EE$2,'CAMAGUI DATA UNIFICADA'!$C$1:$T$1,0)),"")</f>
        <v/>
      </c>
      <c r="EF135" s="60" t="str">
        <f t="array" ref="EF135">IFERROR(INDEX('CAMAGUI DATA UNIFICADA'!$C$2:$T1007,MATCH(1,($A135='CAMAGUI DATA UNIFICADA'!$A$2:$A1007)*($DX$1='CAMAGUI DATA UNIFICADA'!$B$2:$B1007),0),MATCH(EF$2,'CAMAGUI DATA UNIFICADA'!$C$1:$T$1,0)),"")</f>
        <v/>
      </c>
      <c r="EG135" s="60" t="str">
        <f t="array" ref="EG135">IFERROR(INDEX('CAMAGUI DATA UNIFICADA'!$C$2:$T1007,MATCH(1,($A135='CAMAGUI DATA UNIFICADA'!$A$2:$A1007)*($DX$1='CAMAGUI DATA UNIFICADA'!$B$2:$B1007),0),MATCH(EG$2,'CAMAGUI DATA UNIFICADA'!$C$1:$T$1,0)),"")</f>
        <v/>
      </c>
      <c r="EH135" s="60" t="str">
        <f t="array" ref="EH135">IFERROR(INDEX('CAMAGUI DATA UNIFICADA'!$C$2:$T1007,MATCH(1,($A135='CAMAGUI DATA UNIFICADA'!$A$2:$A1007)*($DX$1='CAMAGUI DATA UNIFICADA'!$B$2:$B1007),0),MATCH(EH$2,'CAMAGUI DATA UNIFICADA'!$C$1:$T$1,0)),"")</f>
        <v/>
      </c>
      <c r="EI135" s="60" t="str">
        <f t="array" ref="EI135">IFERROR(INDEX('CAMAGUI DATA UNIFICADA'!$C$2:$T1007,MATCH(1,($A135='CAMAGUI DATA UNIFICADA'!$A$2:$A1007)*($DX$1='CAMAGUI DATA UNIFICADA'!$B$2:$B1007),0),MATCH(EI$2,'CAMAGUI DATA UNIFICADA'!$C$1:$T$1,0)),"")</f>
        <v/>
      </c>
      <c r="EJ135" s="60" t="str">
        <f t="array" ref="EJ135">IFERROR(INDEX('CAMAGUI DATA UNIFICADA'!$C$2:$T1007,MATCH(1,($A135='CAMAGUI DATA UNIFICADA'!$A$2:$A1007)*($DX$1='CAMAGUI DATA UNIFICADA'!$B$2:$B1007),0),MATCH(EJ$2,'CAMAGUI DATA UNIFICADA'!$C$1:$T$1,0)),"")</f>
        <v/>
      </c>
      <c r="EK135" s="60" t="str">
        <f t="array" ref="EK135">IFERROR(INDEX('CAMAGUI DATA UNIFICADA'!$C$2:$T1007,MATCH(1,($A135='CAMAGUI DATA UNIFICADA'!$A$2:$A1007)*($DX$1='CAMAGUI DATA UNIFICADA'!$B$2:$B1007),0),MATCH(EK$2,'CAMAGUI DATA UNIFICADA'!$C$1:$T$1,0)),"")</f>
        <v/>
      </c>
      <c r="EL135" s="60" t="str">
        <f t="array" ref="EL135">IFERROR(INDEX('CAMAGUI DATA UNIFICADA'!$C$2:$T1007,MATCH(1,($A135='CAMAGUI DATA UNIFICADA'!$A$2:$A1007)*($DX$1='CAMAGUI DATA UNIFICADA'!$B$2:$B1007),0),MATCH(EL$2,'CAMAGUI DATA UNIFICADA'!$C$1:$T$1,0)),"")</f>
        <v/>
      </c>
      <c r="EM135" s="60" t="str">
        <f t="array" ref="EM135">IFERROR(INDEX('CAMAGUI DATA UNIFICADA'!$C$2:$T1007,MATCH(1,($A135='CAMAGUI DATA UNIFICADA'!$A$2:$A1007)*($DX$1='CAMAGUI DATA UNIFICADA'!$B$2:$B1007),0),MATCH(EM$2,'CAMAGUI DATA UNIFICADA'!$C$1:$T$1,0)),"")</f>
        <v/>
      </c>
      <c r="EN135" s="60" t="str">
        <f t="array" ref="EN135">IFERROR(INDEX('CAMAGUI DATA UNIFICADA'!$C$2:$T1007,MATCH(1,($A135='CAMAGUI DATA UNIFICADA'!$A$2:$A1007)*($DX$1='CAMAGUI DATA UNIFICADA'!$B$2:$B1007),0),MATCH(EN$2,'CAMAGUI DATA UNIFICADA'!$C$1:$T$1,0)),"")</f>
        <v/>
      </c>
      <c r="EO135" s="140" t="str">
        <f t="array" ref="EO135">IFERROR(INDEX('CAMAGUI DATA UNIFICADA'!$C$2:$T1007,MATCH(1,($A135='CAMAGUI DATA UNIFICADA'!$A$2:$A1007)*($DX$1='CAMAGUI DATA UNIFICADA'!$B$2:$B1007),0),MATCH(EO$2,'CAMAGUI DATA UNIFICADA'!$C$1:$T$1,0)),"")</f>
        <v/>
      </c>
    </row>
    <row r="136">
      <c r="A136" s="137">
        <v>45880.0</v>
      </c>
      <c r="B136" s="138" t="str">
        <f t="array" ref="B136">IFERROR(INDEX('CAMAGUI DATA UNIFICADA'!$C$2:$T1007,MATCH(1,($A136='CAMAGUI DATA UNIFICADA'!$A$2:$A1007)*($B$1='CAMAGUI DATA UNIFICADA'!$B$2:$B1007),0),MATCH(B$2,'CAMAGUI DATA UNIFICADA'!$C$1:$T$1,0)),"")</f>
        <v>CA1190725</v>
      </c>
      <c r="C136" s="2">
        <f t="array" ref="C136">IFERROR(INDEX('CAMAGUI DATA UNIFICADA'!$C$2:$T1007,MATCH(1,($A136='CAMAGUI DATA UNIFICADA'!$A$2:$A1007)*($B$1='CAMAGUI DATA UNIFICADA'!$B$2:$B1007),0),MATCH(C$2,'CAMAGUI DATA UNIFICADA'!$C$1:$T$1,0)),"")</f>
        <v>525</v>
      </c>
      <c r="D136" s="2">
        <f t="array" ref="D136">IFERROR(INDEX('CAMAGUI DATA UNIFICADA'!$C$2:$T1007,MATCH(1,($A136='CAMAGUI DATA UNIFICADA'!$A$2:$A1007)*($B$1='CAMAGUI DATA UNIFICADA'!$B$2:$B1007),0),MATCH(D$2,'CAMAGUI DATA UNIFICADA'!$C$1:$T$1,0)),"")</f>
        <v>3212</v>
      </c>
      <c r="E136" s="2" t="str">
        <f t="array" ref="E136">IFERROR(INDEX('CAMAGUI DATA UNIFICADA'!$C$2:$T1007,MATCH(1,($A136='CAMAGUI DATA UNIFICADA'!$A$2:$A1007)*($B$1='CAMAGUI DATA UNIFICADA'!$B$2:$B1007),0),MATCH(E$2,'CAMAGUI DATA UNIFICADA'!$C$1:$T$1,0)),"")</f>
        <v>SKR MAST E AD</v>
      </c>
      <c r="F136" s="139">
        <f t="array" ref="F136">IFERROR(INDEX('CAMAGUI DATA UNIFICADA'!$C$2:$T1007,MATCH(1,($A136='CAMAGUI DATA UNIFICADA'!$A$2:$A1007)*($B$1='CAMAGUI DATA UNIFICADA'!$B$2:$B1007),0),MATCH(F$2,'CAMAGUI DATA UNIFICADA'!$C$1:$T$1,0)),"")</f>
        <v>3287.8032</v>
      </c>
      <c r="G136" s="2">
        <f t="array" ref="G136">IFERROR(INDEX('CAMAGUI DATA UNIFICADA'!$C$2:$T1007,MATCH(1,($A136='CAMAGUI DATA UNIFICADA'!$A$2:$A1007)*($B$1='CAMAGUI DATA UNIFICADA'!$B$2:$B1007),0),MATCH(G$2,'CAMAGUI DATA UNIFICADA'!$C$1:$T$1,0)),"")</f>
        <v>7.5</v>
      </c>
      <c r="H136" s="2">
        <f t="array" ref="H136">IFERROR(INDEX('CAMAGUI DATA UNIFICADA'!$C$2:$T1007,MATCH(1,($A136='CAMAGUI DATA UNIFICADA'!$A$2:$A1007)*($B$1='CAMAGUI DATA UNIFICADA'!$B$2:$B1007),0),MATCH(H$2,'CAMAGUI DATA UNIFICADA'!$C$1:$T$1,0)),"")</f>
        <v>2.39</v>
      </c>
      <c r="I136" s="33">
        <f t="array" ref="I136">IFERROR(INDEX('CAMAGUI DATA UNIFICADA'!$C$2:$T1007,MATCH(1,($A136='CAMAGUI DATA UNIFICADA'!$A$2:$A1007)*($B$1='CAMAGUI DATA UNIFICADA'!$B$2:$B1007),0),MATCH(I$2,'CAMAGUI DATA UNIFICADA'!$C$1:$T$1,0)),"")</f>
        <v>6.036</v>
      </c>
      <c r="J136" s="60">
        <f t="array" ref="J136">IFERROR(INDEX('CAMAGUI DATA UNIFICADA'!$C$2:$T1007,MATCH(1,($A136='CAMAGUI DATA UNIFICADA'!$A$2:$A1007)*($B$1='CAMAGUI DATA UNIFICADA'!$B$2:$B1007),0),MATCH(J$2,'CAMAGUI DATA UNIFICADA'!$C$1:$T$1,0)),"")</f>
        <v>1159708.416</v>
      </c>
      <c r="K136" s="33">
        <f t="array" ref="K136">IFERROR(INDEX('CAMAGUI DATA UNIFICADA'!$C$2:$T1007,MATCH(1,($A136='CAMAGUI DATA UNIFICADA'!$A$2:$A1007)*($B$1='CAMAGUI DATA UNIFICADA'!$B$2:$B1007),0),MATCH(K$2,'CAMAGUI DATA UNIFICADA'!$C$1:$T$1,0)),"")</f>
        <v>1.230707925</v>
      </c>
      <c r="L136" s="23">
        <f t="array" ref="L136">IFERROR(INDEX('CAMAGUI DATA UNIFICADA'!$C$2:$T1007,MATCH(1,($A136='CAMAGUI DATA UNIFICADA'!$A$2:$A1007)*($B$1='CAMAGUI DATA UNIFICADA'!$B$2:$B1007),0),MATCH(L$2,'CAMAGUI DATA UNIFICADA'!$C$1:$T$1,0)),"")</f>
        <v>0.8920833971</v>
      </c>
      <c r="M136" s="23">
        <f t="array" ref="M136">IFERROR(INDEX('CAMAGUI DATA UNIFICADA'!$C$2:$T1007,MATCH(1,($A136='CAMAGUI DATA UNIFICADA'!$A$2:$A1007)*($B$1='CAMAGUI DATA UNIFICADA'!$B$2:$B1007),0),MATCH(M$2,'CAMAGUI DATA UNIFICADA'!$C$1:$T$1,0)),"")</f>
        <v>0.84</v>
      </c>
      <c r="N136" s="60">
        <f t="array" ref="N136">IFERROR(INDEX('CAMAGUI DATA UNIFICADA'!$C$2:$T1007,MATCH(1,($A136='CAMAGUI DATA UNIFICADA'!$A$2:$A1007)*($B$1='CAMAGUI DATA UNIFICADA'!$B$2:$B1007),0),MATCH(N$2,'CAMAGUI DATA UNIFICADA'!$C$1:$T$1,0)),"")</f>
        <v>133333.3333</v>
      </c>
      <c r="O136" s="2">
        <f t="array" ref="O136">IFERROR(INDEX('CAMAGUI DATA UNIFICADA'!$C$2:$T1007,MATCH(1,($A136='CAMAGUI DATA UNIFICADA'!$A$2:$A1007)*($B$1='CAMAGUI DATA UNIFICADA'!$B$2:$B1007),0),MATCH(O$2,'CAMAGUI DATA UNIFICADA'!$C$1:$T$1,0)),"")</f>
        <v>3</v>
      </c>
      <c r="P136" s="2">
        <f t="array" ref="P136">IFERROR(INDEX('CAMAGUI DATA UNIFICADA'!$C$2:$T1007,MATCH(1,($A136='CAMAGUI DATA UNIFICADA'!$A$2:$A1007)*($B$1='CAMAGUI DATA UNIFICADA'!$B$2:$B1007),0),MATCH(P$2,'CAMAGUI DATA UNIFICADA'!$C$1:$T$1,0)),"")</f>
        <v>10.5</v>
      </c>
      <c r="Q136" s="33">
        <f t="array" ref="Q136">IFERROR(INDEX('CAMAGUI DATA UNIFICADA'!$C$2:$T1007,MATCH(1,($A136='CAMAGUI DATA UNIFICADA'!$A$2:$A1007)*($B$1='CAMAGUI DATA UNIFICADA'!$B$2:$B1007),0),MATCH(Q$2,'CAMAGUI DATA UNIFICADA'!$C$1:$T$1,0)),"")</f>
        <v>4.728</v>
      </c>
      <c r="R136" s="60">
        <f t="array" ref="R136">IFERROR(INDEX('CAMAGUI DATA UNIFICADA'!$C$2:$T1007,MATCH(1,($A136='CAMAGUI DATA UNIFICADA'!$A$2:$A1007)*($B$1='CAMAGUI DATA UNIFICADA'!$B$2:$B1007),0),MATCH(R$2,'CAMAGUI DATA UNIFICADA'!$C$1:$T$1,0)),"")</f>
        <v>605.6734828</v>
      </c>
      <c r="S136" s="140">
        <f t="array" ref="S136">IFERROR(INDEX('CAMAGUI DATA UNIFICADA'!$C$2:$T1007,MATCH(1,($A136='CAMAGUI DATA UNIFICADA'!$A$2:$A1007)*($B$1='CAMAGUI DATA UNIFICADA'!$B$2:$B1007),0),MATCH(S$2,'CAMAGUI DATA UNIFICADA'!$C$1:$T$1,0)),"")</f>
        <v>20.16837069</v>
      </c>
      <c r="T136" s="138" t="str">
        <f t="array" ref="T136">IFERROR(INDEX('CAMAGUI DATA UNIFICADA'!$C$2:$T1007,MATCH(1,($A136='CAMAGUI DATA UNIFICADA'!$A$2:$A1007)*($T$1='CAMAGUI DATA UNIFICADA'!$B$2:$B1007),0),MATCH(T$2,'CAMAGUI DATA UNIFICADA'!$C$1:$T$1,0)),"")</f>
        <v>CA2190725</v>
      </c>
      <c r="U136" s="2">
        <f t="array" ref="U136">IFERROR(INDEX('CAMAGUI DATA UNIFICADA'!$C$2:$T1007,MATCH(1,($A136='CAMAGUI DATA UNIFICADA'!$A$2:$A1007)*($T$1='CAMAGUI DATA UNIFICADA'!$B$2:$B1007),0),MATCH(U$2,'CAMAGUI DATA UNIFICADA'!$C$1:$T$1,0)),"")</f>
        <v>350</v>
      </c>
      <c r="V136" s="2">
        <f t="array" ref="V136">IFERROR(INDEX('CAMAGUI DATA UNIFICADA'!$C$2:$T1007,MATCH(1,($A136='CAMAGUI DATA UNIFICADA'!$A$2:$A1007)*($T$1='CAMAGUI DATA UNIFICADA'!$B$2:$B1007),0),MATCH(V$2,'CAMAGUI DATA UNIFICADA'!$C$1:$T$1,0)),"")</f>
        <v>2150</v>
      </c>
      <c r="W136" s="2" t="str">
        <f t="array" ref="W136">IFERROR(INDEX('CAMAGUI DATA UNIFICADA'!$C$2:$T1007,MATCH(1,($A136='CAMAGUI DATA UNIFICADA'!$A$2:$A1007)*($T$1='CAMAGUI DATA UNIFICADA'!$B$2:$B1007),0),MATCH(W$2,'CAMAGUI DATA UNIFICADA'!$C$1:$T$1,0)),"")</f>
        <v>SKR MAST E AD</v>
      </c>
      <c r="X136" s="139">
        <f t="array" ref="X136">IFERROR(INDEX('CAMAGUI DATA UNIFICADA'!$C$2:$T1007,MATCH(1,($A136='CAMAGUI DATA UNIFICADA'!$A$2:$A1007)*($T$1='CAMAGUI DATA UNIFICADA'!$B$2:$B1007),0),MATCH(X$2,'CAMAGUI DATA UNIFICADA'!$C$1:$T$1,0)),"")</f>
        <v>2200.74</v>
      </c>
      <c r="Y136" s="2">
        <f t="array" ref="Y136">IFERROR(INDEX('CAMAGUI DATA UNIFICADA'!$C$2:$T1007,MATCH(1,($A136='CAMAGUI DATA UNIFICADA'!$A$2:$A1007)*($T$1='CAMAGUI DATA UNIFICADA'!$B$2:$B1007),0),MATCH(Y$2,'CAMAGUI DATA UNIFICADA'!$C$1:$T$1,0)),"")</f>
        <v>7.51</v>
      </c>
      <c r="Z136" s="2">
        <f t="array" ref="Z136">IFERROR(INDEX('CAMAGUI DATA UNIFICADA'!$C$2:$T1007,MATCH(1,($A136='CAMAGUI DATA UNIFICADA'!$A$2:$A1007)*($T$1='CAMAGUI DATA UNIFICADA'!$B$2:$B1007),0),MATCH(Z$2,'CAMAGUI DATA UNIFICADA'!$C$1:$T$1,0)),"")</f>
        <v>3.07</v>
      </c>
      <c r="AA136" s="2">
        <f t="array" ref="AA136">IFERROR(INDEX('CAMAGUI DATA UNIFICADA'!$C$2:$T1007,MATCH(1,($A136='CAMAGUI DATA UNIFICADA'!$A$2:$A1007)*($T$1='CAMAGUI DATA UNIFICADA'!$B$2:$B1007),0),MATCH(AA$2,'CAMAGUI DATA UNIFICADA'!$C$1:$T$1,0)),"")</f>
        <v>6.02976</v>
      </c>
      <c r="AB136" s="60">
        <f t="array" ref="AB136">IFERROR(INDEX('CAMAGUI DATA UNIFICADA'!$C$2:$T1007,MATCH(1,($A136='CAMAGUI DATA UNIFICADA'!$A$2:$A1007)*($T$1='CAMAGUI DATA UNIFICADA'!$B$2:$B1007),0),MATCH(AB$2,'CAMAGUI DATA UNIFICADA'!$C$1:$T$1,0)),"")</f>
        <v>772908.4955</v>
      </c>
      <c r="AC136" s="33">
        <f t="array" ref="AC136">IFERROR(INDEX('CAMAGUI DATA UNIFICADA'!$C$2:$T1007,MATCH(1,($A136='CAMAGUI DATA UNIFICADA'!$A$2:$A1007)*($T$1='CAMAGUI DATA UNIFICADA'!$B$2:$B1007),0),MATCH(AC$2,'CAMAGUI DATA UNIFICADA'!$C$1:$T$1,0)),"")</f>
        <v>0.9606663003</v>
      </c>
      <c r="AD136" s="23">
        <f t="array" ref="AD136">IFERROR(INDEX('CAMAGUI DATA UNIFICADA'!$C$2:$T1007,MATCH(1,($A136='CAMAGUI DATA UNIFICADA'!$A$2:$A1007)*($T$1='CAMAGUI DATA UNIFICADA'!$B$2:$B1007),0),MATCH(AD$2,'CAMAGUI DATA UNIFICADA'!$C$1:$T$1,0)),"")</f>
        <v>0.8587872172</v>
      </c>
      <c r="AE136" s="23">
        <f t="array" ref="AE136">IFERROR(INDEX('CAMAGUI DATA UNIFICADA'!$C$2:$T1007,MATCH(1,($A136='CAMAGUI DATA UNIFICADA'!$A$2:$A1007)*($T$1='CAMAGUI DATA UNIFICADA'!$B$2:$B1007),0),MATCH(AE$2,'CAMAGUI DATA UNIFICADA'!$C$1:$T$1,0)),"")</f>
        <v>0.81</v>
      </c>
      <c r="AF136" s="60">
        <f t="array" ref="AF136">IFERROR(INDEX('CAMAGUI DATA UNIFICADA'!$C$2:$T1007,MATCH(1,($A136='CAMAGUI DATA UNIFICADA'!$A$2:$A1007)*($T$1='CAMAGUI DATA UNIFICADA'!$B$2:$B1007),0),MATCH(AF$2,'CAMAGUI DATA UNIFICADA'!$C$1:$T$1,0)),"")</f>
        <v>121500</v>
      </c>
      <c r="AG136" s="2">
        <f t="array" ref="AG136">IFERROR(INDEX('CAMAGUI DATA UNIFICADA'!$C$2:$T1007,MATCH(1,($A136='CAMAGUI DATA UNIFICADA'!$A$2:$A1007)*($T$1='CAMAGUI DATA UNIFICADA'!$B$2:$B1007),0),MATCH(AG$2,'CAMAGUI DATA UNIFICADA'!$C$1:$T$1,0)),"")</f>
        <v>3</v>
      </c>
      <c r="AH136" s="2">
        <f t="array" ref="AH136">IFERROR(INDEX('CAMAGUI DATA UNIFICADA'!$C$2:$T1007,MATCH(1,($A136='CAMAGUI DATA UNIFICADA'!$A$2:$A1007)*($T$1='CAMAGUI DATA UNIFICADA'!$B$2:$B1007),0),MATCH(AH$2,'CAMAGUI DATA UNIFICADA'!$C$1:$T$1,0)),"")</f>
        <v>10.51</v>
      </c>
      <c r="AI136" s="33">
        <f t="array" ref="AI136">IFERROR(INDEX('CAMAGUI DATA UNIFICADA'!$C$2:$T1007,MATCH(1,($A136='CAMAGUI DATA UNIFICADA'!$A$2:$A1007)*($T$1='CAMAGUI DATA UNIFICADA'!$B$2:$B1007),0),MATCH(AI$2,'CAMAGUI DATA UNIFICADA'!$C$1:$T$1,0)),"")</f>
        <v>4.72584</v>
      </c>
      <c r="AJ136" s="60">
        <f t="array" ref="AJ136">IFERROR(INDEX('CAMAGUI DATA UNIFICADA'!$C$2:$T1007,MATCH(1,($A136='CAMAGUI DATA UNIFICADA'!$A$2:$A1007)*($T$1='CAMAGUI DATA UNIFICADA'!$B$2:$B1007),0),MATCH(AJ$2,'CAMAGUI DATA UNIFICADA'!$C$1:$T$1,0)),"")</f>
        <v>404.123639</v>
      </c>
      <c r="AK136" s="140">
        <f t="array" ref="AK136">IFERROR(INDEX('CAMAGUI DATA UNIFICADA'!$C$2:$T1007,MATCH(1,($A136='CAMAGUI DATA UNIFICADA'!$A$2:$A1007)*($T$1='CAMAGUI DATA UNIFICADA'!$B$2:$B1007),0),MATCH(AK$2,'CAMAGUI DATA UNIFICADA'!$C$1:$T$1,0)),"")</f>
        <v>13.53090975</v>
      </c>
      <c r="AL136" s="138" t="str">
        <f t="array" ref="AL136">IFERROR(INDEX('CAMAGUI DATA UNIFICADA'!$C$2:$T1007,MATCH(1,($A136='CAMAGUI DATA UNIFICADA'!$A$2:$A1007)*($AL$1='CAMAGUI DATA UNIFICADA'!$B$2:$B1007),0),MATCH(AL$2,'CAMAGUI DATA UNIFICADA'!$C$1:$T$1,0)),"")</f>
        <v>CA3190725</v>
      </c>
      <c r="AM136" s="2">
        <f t="array" ref="AM136">IFERROR(INDEX('CAMAGUI DATA UNIFICADA'!$C$2:$T1007,MATCH(1,($A136='CAMAGUI DATA UNIFICADA'!$A$2:$A1007)*($AL$1='CAMAGUI DATA UNIFICADA'!$B$2:$B1007),0),MATCH(AM$2,'CAMAGUI DATA UNIFICADA'!$C$1:$T$1,0)),"")</f>
        <v>450</v>
      </c>
      <c r="AN136" s="2">
        <f t="array" ref="AN136">IFERROR(INDEX('CAMAGUI DATA UNIFICADA'!$C$2:$T1007,MATCH(1,($A136='CAMAGUI DATA UNIFICADA'!$A$2:$A1007)*($AL$1='CAMAGUI DATA UNIFICADA'!$B$2:$B1007),0),MATCH(AN$2,'CAMAGUI DATA UNIFICADA'!$C$1:$T$1,0)),"")</f>
        <v>2650</v>
      </c>
      <c r="AO136" s="2" t="str">
        <f t="array" ref="AO136">IFERROR(INDEX('CAMAGUI DATA UNIFICADA'!$C$2:$T1007,MATCH(1,($A136='CAMAGUI DATA UNIFICADA'!$A$2:$A1007)*($AL$1='CAMAGUI DATA UNIFICADA'!$B$2:$B1007),0),MATCH(AO$2,'CAMAGUI DATA UNIFICADA'!$C$1:$T$1,0)),"")</f>
        <v>SKR MAST E AD</v>
      </c>
      <c r="AP136" s="139">
        <f t="array" ref="AP136">IFERROR(INDEX('CAMAGUI DATA UNIFICADA'!$C$2:$T1007,MATCH(1,($A136='CAMAGUI DATA UNIFICADA'!$A$2:$A1007)*($AL$1='CAMAGUI DATA UNIFICADA'!$B$2:$B1007),0),MATCH(AP$2,'CAMAGUI DATA UNIFICADA'!$C$1:$T$1,0)),"")</f>
        <v>2712.54</v>
      </c>
      <c r="AQ136" s="2">
        <f t="array" ref="AQ136">IFERROR(INDEX('CAMAGUI DATA UNIFICADA'!$C$2:$T1007,MATCH(1,($A136='CAMAGUI DATA UNIFICADA'!$A$2:$A1007)*($AL$1='CAMAGUI DATA UNIFICADA'!$B$2:$B1007),0),MATCH(AQ$2,'CAMAGUI DATA UNIFICADA'!$C$1:$T$1,0)),"")</f>
        <v>6.85</v>
      </c>
      <c r="AR136" s="2">
        <f t="array" ref="AR136">IFERROR(INDEX('CAMAGUI DATA UNIFICADA'!$C$2:$T1007,MATCH(1,($A136='CAMAGUI DATA UNIFICADA'!$A$2:$A1007)*($AL$1='CAMAGUI DATA UNIFICADA'!$B$2:$B1007),0),MATCH(AR$2,'CAMAGUI DATA UNIFICADA'!$C$1:$T$1,0)),"")</f>
        <v>2.58</v>
      </c>
      <c r="AS136" s="33">
        <f t="array" ref="AS136">IFERROR(INDEX('CAMAGUI DATA UNIFICADA'!$C$2:$T1007,MATCH(1,($A136='CAMAGUI DATA UNIFICADA'!$A$2:$A1007)*($AL$1='CAMAGUI DATA UNIFICADA'!$B$2:$B1007),0),MATCH(AS$2,'CAMAGUI DATA UNIFICADA'!$C$1:$T$1,0)),"")</f>
        <v>6.3882</v>
      </c>
      <c r="AT136" s="60">
        <f t="array" ref="AT136">IFERROR(INDEX('CAMAGUI DATA UNIFICADA'!$C$2:$T1007,MATCH(1,($A136='CAMAGUI DATA UNIFICADA'!$A$2:$A1007)*($AL$1='CAMAGUI DATA UNIFICADA'!$B$2:$B1007),0),MATCH(AT$2,'CAMAGUI DATA UNIFICADA'!$C$1:$T$1,0)),"")</f>
        <v>1028355.885</v>
      </c>
      <c r="AU136" s="33">
        <f t="array" ref="AU136">IFERROR(INDEX('CAMAGUI DATA UNIFICADA'!$C$2:$T1007,MATCH(1,($A136='CAMAGUI DATA UNIFICADA'!$A$2:$A1007)*($AL$1='CAMAGUI DATA UNIFICADA'!$B$2:$B1007),0),MATCH(AU$2,'CAMAGUI DATA UNIFICADA'!$C$1:$T$1,0)),"")</f>
        <v>1.063283419</v>
      </c>
      <c r="AV136" s="23">
        <f t="array" ref="AV136">IFERROR(INDEX('CAMAGUI DATA UNIFICADA'!$C$2:$T1007,MATCH(1,($A136='CAMAGUI DATA UNIFICADA'!$A$2:$A1007)*($AL$1='CAMAGUI DATA UNIFICADA'!$B$2:$B1007),0),MATCH(AV$2,'CAMAGUI DATA UNIFICADA'!$C$1:$T$1,0)),"")</f>
        <v>0.8942225089</v>
      </c>
      <c r="AW136" s="23">
        <f t="array" ref="AW136">IFERROR(INDEX('CAMAGUI DATA UNIFICADA'!$C$2:$T1007,MATCH(1,($A136='CAMAGUI DATA UNIFICADA'!$A$2:$A1007)*($AL$1='CAMAGUI DATA UNIFICADA'!$B$2:$B1007),0),MATCH(AW$2,'CAMAGUI DATA UNIFICADA'!$C$1:$T$1,0)),"")</f>
        <v>0.84</v>
      </c>
      <c r="AX136" s="60">
        <f t="array" ref="AX136">IFERROR(INDEX('CAMAGUI DATA UNIFICADA'!$C$2:$T1007,MATCH(1,($A136='CAMAGUI DATA UNIFICADA'!$A$2:$A1007)*($AL$1='CAMAGUI DATA UNIFICADA'!$B$2:$B1007),0),MATCH(AX$2,'CAMAGUI DATA UNIFICADA'!$C$1:$T$1,0)),"")</f>
        <v>138000</v>
      </c>
      <c r="AY136" s="2">
        <f t="array" ref="AY136">IFERROR(INDEX('CAMAGUI DATA UNIFICADA'!$C$2:$T1007,MATCH(1,($A136='CAMAGUI DATA UNIFICADA'!$A$2:$A1007)*($AL$1='CAMAGUI DATA UNIFICADA'!$B$2:$B1007),0),MATCH(AY$2,'CAMAGUI DATA UNIFICADA'!$C$1:$T$1,0)),"")</f>
        <v>3</v>
      </c>
      <c r="AZ136" s="2">
        <f t="array" ref="AZ136">IFERROR(INDEX('CAMAGUI DATA UNIFICADA'!$C$2:$T1007,MATCH(1,($A136='CAMAGUI DATA UNIFICADA'!$A$2:$A1007)*($AL$1='CAMAGUI DATA UNIFICADA'!$B$2:$B1007),0),MATCH(AZ$2,'CAMAGUI DATA UNIFICADA'!$C$1:$T$1,0)),"")</f>
        <v>9.85</v>
      </c>
      <c r="BA136" s="33">
        <f t="array" ref="BA136">IFERROR(INDEX('CAMAGUI DATA UNIFICADA'!$C$2:$T1007,MATCH(1,($A136='CAMAGUI DATA UNIFICADA'!$A$2:$A1007)*($AL$1='CAMAGUI DATA UNIFICADA'!$B$2:$B1007),0),MATCH(BA$2,'CAMAGUI DATA UNIFICADA'!$C$1:$T$1,0)),"")</f>
        <v>5.0592</v>
      </c>
      <c r="BB136" s="60">
        <f t="array" ref="BB136">IFERROR(INDEX('CAMAGUI DATA UNIFICADA'!$C$2:$T1007,MATCH(1,($A136='CAMAGUI DATA UNIFICADA'!$A$2:$A1007)*($AL$1='CAMAGUI DATA UNIFICADA'!$B$2:$B1007),0),MATCH(BB$2,'CAMAGUI DATA UNIFICADA'!$C$1:$T$1,0)),"")</f>
        <v>534.5313099</v>
      </c>
      <c r="BC136" s="140">
        <f t="array" ref="BC136">IFERROR(INDEX('CAMAGUI DATA UNIFICADA'!$C$2:$T1007,MATCH(1,($A136='CAMAGUI DATA UNIFICADA'!$A$2:$A1007)*($AL$1='CAMAGUI DATA UNIFICADA'!$B$2:$B1007),0),MATCH(BC$2,'CAMAGUI DATA UNIFICADA'!$C$1:$T$1,0)),"")</f>
        <v>21.13282747</v>
      </c>
      <c r="BD136" s="138" t="str">
        <f t="array" ref="BD136">IFERROR(INDEX('CAMAGUI DATA UNIFICADA'!$C$2:$T1007,MATCH(1,($A136='CAMAGUI DATA UNIFICADA'!$A$2:$A1007)*($BD$1='CAMAGUI DATA UNIFICADA'!$B$2:$B1007),0),MATCH(BD$2,'CAMAGUI DATA UNIFICADA'!$C$1:$T$1,0)),"")</f>
        <v>CA4070625</v>
      </c>
      <c r="BE136" s="2">
        <f t="array" ref="BE136">IFERROR(INDEX('CAMAGUI DATA UNIFICADA'!$C$2:$T1007,MATCH(1,($A136='CAMAGUI DATA UNIFICADA'!$A$2:$A1007)*($BD$1='CAMAGUI DATA UNIFICADA'!$B$2:$B1007),0),MATCH(BE$2,'CAMAGUI DATA UNIFICADA'!$C$1:$T$1,0)),"")</f>
        <v>300</v>
      </c>
      <c r="BF136" s="2">
        <f t="array" ref="BF136">IFERROR(INDEX('CAMAGUI DATA UNIFICADA'!$C$2:$T1007,MATCH(1,($A136='CAMAGUI DATA UNIFICADA'!$A$2:$A1007)*($BD$1='CAMAGUI DATA UNIFICADA'!$B$2:$B1007),0),MATCH(BF$2,'CAMAGUI DATA UNIFICADA'!$C$1:$T$1,0)),"")</f>
        <v>1925</v>
      </c>
      <c r="BG136" s="2" t="str">
        <f t="array" ref="BG136">IFERROR(INDEX('CAMAGUI DATA UNIFICADA'!$C$2:$T1007,MATCH(1,($A136='CAMAGUI DATA UNIFICADA'!$A$2:$A1007)*($BD$1='CAMAGUI DATA UNIFICADA'!$B$2:$B1007),0),MATCH(BG$2,'CAMAGUI DATA UNIFICADA'!$C$1:$T$1,0)),"")</f>
        <v>SKR MAST E AD</v>
      </c>
      <c r="BH136" s="139">
        <f t="array" ref="BH136">IFERROR(INDEX('CAMAGUI DATA UNIFICADA'!$C$2:$T1007,MATCH(1,($A136='CAMAGUI DATA UNIFICADA'!$A$2:$A1007)*($BD$1='CAMAGUI DATA UNIFICADA'!$B$2:$B1007),0),MATCH(BH$2,'CAMAGUI DATA UNIFICADA'!$C$1:$T$1,0)),"")</f>
        <v>1970.43</v>
      </c>
      <c r="BI136" s="2">
        <f t="array" ref="BI136">IFERROR(INDEX('CAMAGUI DATA UNIFICADA'!$C$2:$T1007,MATCH(1,($A136='CAMAGUI DATA UNIFICADA'!$A$2:$A1007)*($BD$1='CAMAGUI DATA UNIFICADA'!$B$2:$B1007),0),MATCH(BI$2,'CAMAGUI DATA UNIFICADA'!$C$1:$T$1,0)),"")</f>
        <v>29.1</v>
      </c>
      <c r="BJ136" s="2">
        <f t="array" ref="BJ136">IFERROR(INDEX('CAMAGUI DATA UNIFICADA'!$C$2:$T1007,MATCH(1,($A136='CAMAGUI DATA UNIFICADA'!$A$2:$A1007)*($BD$1='CAMAGUI DATA UNIFICADA'!$B$2:$B1007),0),MATCH(BJ$2,'CAMAGUI DATA UNIFICADA'!$C$1:$T$1,0)),"")</f>
        <v>4.06</v>
      </c>
      <c r="BK136" s="33">
        <f t="array" ref="BK136">IFERROR(INDEX('CAMAGUI DATA UNIFICADA'!$C$2:$T1007,MATCH(1,($A136='CAMAGUI DATA UNIFICADA'!$A$2:$A1007)*($BD$1='CAMAGUI DATA UNIFICADA'!$B$2:$B1007),0),MATCH(BK$2,'CAMAGUI DATA UNIFICADA'!$C$1:$T$1,0)),"")</f>
        <v>2.7588</v>
      </c>
      <c r="BL136" s="60">
        <f t="array" ref="BL136">IFERROR(INDEX('CAMAGUI DATA UNIFICADA'!$C$2:$T1007,MATCH(1,($A136='CAMAGUI DATA UNIFICADA'!$A$2:$A1007)*($BD$1='CAMAGUI DATA UNIFICADA'!$B$2:$B1007),0),MATCH(BL$2,'CAMAGUI DATA UNIFICADA'!$C$1:$T$1,0)),"")</f>
        <v>373687.0505</v>
      </c>
      <c r="BM136" s="33" t="str">
        <f t="array" ref="BM136">IFERROR(INDEX('CAMAGUI DATA UNIFICADA'!$C$2:$T1007,MATCH(1,($A136='CAMAGUI DATA UNIFICADA'!$A$2:$A1007)*($BD$1='CAMAGUI DATA UNIFICADA'!$B$2:$B1007),0),MATCH(BM$2,'CAMAGUI DATA UNIFICADA'!$C$1:$T$1,0)),"")</f>
        <v/>
      </c>
      <c r="BN136" s="23">
        <f t="array" ref="BN136">IFERROR(INDEX('CAMAGUI DATA UNIFICADA'!$C$2:$T1007,MATCH(1,($A136='CAMAGUI DATA UNIFICADA'!$A$2:$A1007)*($BD$1='CAMAGUI DATA UNIFICADA'!$B$2:$B1007),0),MATCH(BN$2,'CAMAGUI DATA UNIFICADA'!$C$1:$T$1,0)),"")</f>
        <v>0.4982494007</v>
      </c>
      <c r="BO136" s="23">
        <f t="array" ref="BO136">IFERROR(INDEX('CAMAGUI DATA UNIFICADA'!$C$2:$T1007,MATCH(1,($A136='CAMAGUI DATA UNIFICADA'!$A$2:$A1007)*($BD$1='CAMAGUI DATA UNIFICADA'!$B$2:$B1007),0),MATCH(BO$2,'CAMAGUI DATA UNIFICADA'!$C$1:$T$1,0)),"")</f>
        <v>0</v>
      </c>
      <c r="BP136" s="60">
        <f t="array" ref="BP136">IFERROR(INDEX('CAMAGUI DATA UNIFICADA'!$C$2:$T1007,MATCH(1,($A136='CAMAGUI DATA UNIFICADA'!$A$2:$A1007)*($BD$1='CAMAGUI DATA UNIFICADA'!$B$2:$B1007),0),MATCH(BP$2,'CAMAGUI DATA UNIFICADA'!$C$1:$T$1,0)),"")</f>
        <v>0</v>
      </c>
      <c r="BQ136" s="2">
        <f t="array" ref="BQ136">IFERROR(INDEX('CAMAGUI DATA UNIFICADA'!$C$2:$T1007,MATCH(1,($A136='CAMAGUI DATA UNIFICADA'!$A$2:$A1007)*($BD$1='CAMAGUI DATA UNIFICADA'!$B$2:$B1007),0),MATCH(BQ$2,'CAMAGUI DATA UNIFICADA'!$C$1:$T$1,0)),"")</f>
        <v>0</v>
      </c>
      <c r="BR136" s="2">
        <f t="array" ref="BR136">IFERROR(INDEX('CAMAGUI DATA UNIFICADA'!$C$2:$T1007,MATCH(1,($A136='CAMAGUI DATA UNIFICADA'!$A$2:$A1007)*($BD$1='CAMAGUI DATA UNIFICADA'!$B$2:$B1007),0),MATCH(BR$2,'CAMAGUI DATA UNIFICADA'!$C$1:$T$1,0)),"")</f>
        <v>29.1</v>
      </c>
      <c r="BS136" s="33">
        <f t="array" ref="BS136">IFERROR(INDEX('CAMAGUI DATA UNIFICADA'!$C$2:$T1007,MATCH(1,($A136='CAMAGUI DATA UNIFICADA'!$A$2:$A1007)*($BD$1='CAMAGUI DATA UNIFICADA'!$B$2:$B1007),0),MATCH(BS$2,'CAMAGUI DATA UNIFICADA'!$C$1:$T$1,0)),"")</f>
        <v>2.7588</v>
      </c>
      <c r="BT136" s="60">
        <f t="array" ref="BT136">IFERROR(INDEX('CAMAGUI DATA UNIFICADA'!$C$2:$T1007,MATCH(1,($A136='CAMAGUI DATA UNIFICADA'!$A$2:$A1007)*($BD$1='CAMAGUI DATA UNIFICADA'!$B$2:$B1007),0),MATCH(BT$2,'CAMAGUI DATA UNIFICADA'!$C$1:$T$1,0)),"")</f>
        <v>-9.365189387</v>
      </c>
      <c r="BU136" s="140">
        <f t="array" ref="BU136">IFERROR(INDEX('CAMAGUI DATA UNIFICADA'!$C$2:$T1007,MATCH(1,($A136='CAMAGUI DATA UNIFICADA'!$A$2:$A1007)*($BD$1='CAMAGUI DATA UNIFICADA'!$B$2:$B1007),0),MATCH(BU$2,'CAMAGUI DATA UNIFICADA'!$C$1:$T$1,0)),"")</f>
        <v>-77.34129735</v>
      </c>
      <c r="BV136" s="138" t="str">
        <f t="array" ref="BV136">IFERROR(INDEX('CAMAGUI DATA UNIFICADA'!$C$2:$T1007,MATCH(1,($A136='CAMAGUI DATA UNIFICADA'!$A$2:$A1007)*($BV$1='CAMAGUI DATA UNIFICADA'!$B$2:$B1007),0),MATCH(BV$2,'CAMAGUI DATA UNIFICADA'!$C$1:$T$1,0)),"")</f>
        <v>CA5070625</v>
      </c>
      <c r="BW136" s="2">
        <f t="array" ref="BW136">IFERROR(INDEX('CAMAGUI DATA UNIFICADA'!$C$2:$T1007,MATCH(1,($A136='CAMAGUI DATA UNIFICADA'!$A$2:$A1007)*($BV$1='CAMAGUI DATA UNIFICADA'!$B$2:$B1007),0),MATCH(BW$2,'CAMAGUI DATA UNIFICADA'!$C$1:$T$1,0)),"")</f>
        <v>275</v>
      </c>
      <c r="BX136" s="2">
        <f t="array" ref="BX136">IFERROR(INDEX('CAMAGUI DATA UNIFICADA'!$C$2:$T1007,MATCH(1,($A136='CAMAGUI DATA UNIFICADA'!$A$2:$A1007)*($BV$1='CAMAGUI DATA UNIFICADA'!$B$2:$B1007),0),MATCH(BX$2,'CAMAGUI DATA UNIFICADA'!$C$1:$T$1,0)),"")</f>
        <v>1925</v>
      </c>
      <c r="BY136" s="2" t="str">
        <f t="array" ref="BY136">IFERROR(INDEX('CAMAGUI DATA UNIFICADA'!$C$2:$T1007,MATCH(1,($A136='CAMAGUI DATA UNIFICADA'!$A$2:$A1007)*($BV$1='CAMAGUI DATA UNIFICADA'!$B$2:$B1007),0),MATCH(BY$2,'CAMAGUI DATA UNIFICADA'!$C$1:$T$1,0)),"")</f>
        <v>SKR MAST E AD</v>
      </c>
      <c r="BZ136" s="139">
        <f t="array" ref="BZ136">IFERROR(INDEX('CAMAGUI DATA UNIFICADA'!$C$2:$T1007,MATCH(1,($A136='CAMAGUI DATA UNIFICADA'!$A$2:$A1007)*($BV$1='CAMAGUI DATA UNIFICADA'!$B$2:$B1007),0),MATCH(BZ$2,'CAMAGUI DATA UNIFICADA'!$C$1:$T$1,0)),"")</f>
        <v>1970.43</v>
      </c>
      <c r="CA136" s="2">
        <f t="array" ref="CA136">IFERROR(INDEX('CAMAGUI DATA UNIFICADA'!$C$2:$T1007,MATCH(1,($A136='CAMAGUI DATA UNIFICADA'!$A$2:$A1007)*($BV$1='CAMAGUI DATA UNIFICADA'!$B$2:$B1007),0),MATCH(CA$2,'CAMAGUI DATA UNIFICADA'!$C$1:$T$1,0)),"")</f>
        <v>29.04</v>
      </c>
      <c r="CB136" s="2">
        <f t="array" ref="CB136">IFERROR(INDEX('CAMAGUI DATA UNIFICADA'!$C$2:$T1007,MATCH(1,($A136='CAMAGUI DATA UNIFICADA'!$A$2:$A1007)*($BV$1='CAMAGUI DATA UNIFICADA'!$B$2:$B1007),0),MATCH(CB$2,'CAMAGUI DATA UNIFICADA'!$C$1:$T$1,0)),"")</f>
        <v>3.32</v>
      </c>
      <c r="CC136" s="33">
        <f t="array" ref="CC136">IFERROR(INDEX('CAMAGUI DATA UNIFICADA'!$C$2:$T1007,MATCH(1,($A136='CAMAGUI DATA UNIFICADA'!$A$2:$A1007)*($BV$1='CAMAGUI DATA UNIFICADA'!$B$2:$B1007),0),MATCH(CC$2,'CAMAGUI DATA UNIFICADA'!$C$1:$T$1,0)),"")</f>
        <v>2.76672</v>
      </c>
      <c r="CD136" s="60">
        <f t="array" ref="CD136">IFERROR(INDEX('CAMAGUI DATA UNIFICADA'!$C$2:$T1007,MATCH(1,($A136='CAMAGUI DATA UNIFICADA'!$A$2:$A1007)*($BV$1='CAMAGUI DATA UNIFICADA'!$B$2:$B1007),0),MATCH(CD$2,'CAMAGUI DATA UNIFICADA'!$C$1:$T$1,0)),"")</f>
        <v>342271.6057</v>
      </c>
      <c r="CE136" s="33" t="str">
        <f t="array" ref="CE136">IFERROR(INDEX('CAMAGUI DATA UNIFICADA'!$C$2:$T1007,MATCH(1,($A136='CAMAGUI DATA UNIFICADA'!$A$2:$A1007)*($BV$1='CAMAGUI DATA UNIFICADA'!$B$2:$B1007),0),MATCH(CE$2,'CAMAGUI DATA UNIFICADA'!$C$1:$T$1,0)),"")</f>
        <v/>
      </c>
      <c r="CF136" s="23">
        <f t="array" ref="CF136">IFERROR(INDEX('CAMAGUI DATA UNIFICADA'!$C$2:$T1007,MATCH(1,($A136='CAMAGUI DATA UNIFICADA'!$A$2:$A1007)*($BV$1='CAMAGUI DATA UNIFICADA'!$B$2:$B1007),0),MATCH(CF$2,'CAMAGUI DATA UNIFICADA'!$C$1:$T$1,0)),"")</f>
        <v>0.5070690455</v>
      </c>
      <c r="CG136" s="23">
        <f t="array" ref="CG136">IFERROR(INDEX('CAMAGUI DATA UNIFICADA'!$C$2:$T1007,MATCH(1,($A136='CAMAGUI DATA UNIFICADA'!$A$2:$A1007)*($BV$1='CAMAGUI DATA UNIFICADA'!$B$2:$B1007),0),MATCH(CG$2,'CAMAGUI DATA UNIFICADA'!$C$1:$T$1,0)),"")</f>
        <v>0</v>
      </c>
      <c r="CH136" s="60">
        <f t="array" ref="CH136">IFERROR(INDEX('CAMAGUI DATA UNIFICADA'!$C$2:$T1007,MATCH(1,($A136='CAMAGUI DATA UNIFICADA'!$A$2:$A1007)*($BV$1='CAMAGUI DATA UNIFICADA'!$B$2:$B1007),0),MATCH(CH$2,'CAMAGUI DATA UNIFICADA'!$C$1:$T$1,0)),"")</f>
        <v>0</v>
      </c>
      <c r="CI136" s="2">
        <f t="array" ref="CI136">IFERROR(INDEX('CAMAGUI DATA UNIFICADA'!$C$2:$T1007,MATCH(1,($A136='CAMAGUI DATA UNIFICADA'!$A$2:$A1007)*($BV$1='CAMAGUI DATA UNIFICADA'!$B$2:$B1007),0),MATCH(CI$2,'CAMAGUI DATA UNIFICADA'!$C$1:$T$1,0)),"")</f>
        <v>0</v>
      </c>
      <c r="CJ136" s="2">
        <f t="array" ref="CJ136">IFERROR(INDEX('CAMAGUI DATA UNIFICADA'!$C$2:$T1007,MATCH(1,($A136='CAMAGUI DATA UNIFICADA'!$A$2:$A1007)*($BV$1='CAMAGUI DATA UNIFICADA'!$B$2:$B1007),0),MATCH(CJ$2,'CAMAGUI DATA UNIFICADA'!$C$1:$T$1,0)),"")</f>
        <v>29.04</v>
      </c>
      <c r="CK136" s="33">
        <f t="array" ref="CK136">IFERROR(INDEX('CAMAGUI DATA UNIFICADA'!$C$2:$T1007,MATCH(1,($A136='CAMAGUI DATA UNIFICADA'!$A$2:$A1007)*($BV$1='CAMAGUI DATA UNIFICADA'!$B$2:$B1007),0),MATCH(CK$2,'CAMAGUI DATA UNIFICADA'!$C$1:$T$1,0)),"")</f>
        <v>2.76672</v>
      </c>
      <c r="CL136" s="60">
        <f t="array" ref="CL136">IFERROR(INDEX('CAMAGUI DATA UNIFICADA'!$C$2:$T1007,MATCH(1,($A136='CAMAGUI DATA UNIFICADA'!$A$2:$A1007)*($BV$1='CAMAGUI DATA UNIFICADA'!$B$2:$B1007),0),MATCH(CL$2,'CAMAGUI DATA UNIFICADA'!$C$1:$T$1,0)),"")</f>
        <v>-8.435438996</v>
      </c>
      <c r="CM136" s="140">
        <f t="array" ref="CM136">IFERROR(INDEX('CAMAGUI DATA UNIFICADA'!$C$2:$T1007,MATCH(1,($A136='CAMAGUI DATA UNIFICADA'!$A$2:$A1007)*($BV$1='CAMAGUI DATA UNIFICADA'!$B$2:$B1007),0),MATCH(CM$2,'CAMAGUI DATA UNIFICADA'!$C$1:$T$1,0)),"")</f>
        <v>-70.85885975</v>
      </c>
      <c r="CN136" s="138" t="str">
        <f t="array" ref="CN136">IFERROR(INDEX('CAMAGUI DATA UNIFICADA'!$C$2:$T1007,MATCH(1,($A136='CAMAGUI DATA UNIFICADA'!$A$2:$A1007)*($CN$1='CAMAGUI DATA UNIFICADA'!$B$2:$B1007),0),MATCH(CN$2,'CAMAGUI DATA UNIFICADA'!$C$1:$T$1,0)),"")</f>
        <v>CA6070625</v>
      </c>
      <c r="CO136" s="2">
        <f t="array" ref="CO136">IFERROR(INDEX('CAMAGUI DATA UNIFICADA'!$C$2:$T1007,MATCH(1,($A136='CAMAGUI DATA UNIFICADA'!$A$2:$A1007)*($CN$1='CAMAGUI DATA UNIFICADA'!$B$2:$B1007),0),MATCH(CO$2,'CAMAGUI DATA UNIFICADA'!$C$1:$T$1,0)),"")</f>
        <v>375</v>
      </c>
      <c r="CP136" s="2">
        <f t="array" ref="CP136">IFERROR(INDEX('CAMAGUI DATA UNIFICADA'!$C$2:$T1007,MATCH(1,($A136='CAMAGUI DATA UNIFICADA'!$A$2:$A1007)*($CN$1='CAMAGUI DATA UNIFICADA'!$B$2:$B1007),0),MATCH(CP$2,'CAMAGUI DATA UNIFICADA'!$C$1:$T$1,0)),"")</f>
        <v>2625</v>
      </c>
      <c r="CQ136" s="2" t="str">
        <f t="array" ref="CQ136">IFERROR(INDEX('CAMAGUI DATA UNIFICADA'!$C$2:$T1007,MATCH(1,($A136='CAMAGUI DATA UNIFICADA'!$A$2:$A1007)*($CN$1='CAMAGUI DATA UNIFICADA'!$B$2:$B1007),0),MATCH(CQ$2,'CAMAGUI DATA UNIFICADA'!$C$1:$T$1,0)),"")</f>
        <v>SKR MAST E AD</v>
      </c>
      <c r="CR136" s="139">
        <f t="array" ref="CR136">IFERROR(INDEX('CAMAGUI DATA UNIFICADA'!$C$2:$T1007,MATCH(1,($A136='CAMAGUI DATA UNIFICADA'!$A$2:$A1007)*($CN$1='CAMAGUI DATA UNIFICADA'!$B$2:$B1007),0),MATCH(CR$2,'CAMAGUI DATA UNIFICADA'!$C$1:$T$1,0)),"")</f>
        <v>2686.95</v>
      </c>
      <c r="CS136" s="2">
        <f t="array" ref="CS136">IFERROR(INDEX('CAMAGUI DATA UNIFICADA'!$C$2:$T1007,MATCH(1,($A136='CAMAGUI DATA UNIFICADA'!$A$2:$A1007)*($CN$1='CAMAGUI DATA UNIFICADA'!$B$2:$B1007),0),MATCH(CS$2,'CAMAGUI DATA UNIFICADA'!$C$1:$T$1,0)),"")</f>
        <v>26.02</v>
      </c>
      <c r="CT136" s="2">
        <f t="array" ref="CT136">IFERROR(INDEX('CAMAGUI DATA UNIFICADA'!$C$2:$T1007,MATCH(1,($A136='CAMAGUI DATA UNIFICADA'!$A$2:$A1007)*($CN$1='CAMAGUI DATA UNIFICADA'!$B$2:$B1007),0),MATCH(CT$2,'CAMAGUI DATA UNIFICADA'!$C$1:$T$1,0)),"")</f>
        <v>3.23</v>
      </c>
      <c r="CU136" s="33">
        <f t="array" ref="CU136">IFERROR(INDEX('CAMAGUI DATA UNIFICADA'!$C$2:$T1007,MATCH(1,($A136='CAMAGUI DATA UNIFICADA'!$A$2:$A1007)*($CN$1='CAMAGUI DATA UNIFICADA'!$B$2:$B1007),0),MATCH(CU$2,'CAMAGUI DATA UNIFICADA'!$C$1:$T$1,0)),"")</f>
        <v>3.07008</v>
      </c>
      <c r="CV136" s="60">
        <f t="array" ref="CV136">IFERROR(INDEX('CAMAGUI DATA UNIFICADA'!$C$2:$T1007,MATCH(1,($A136='CAMAGUI DATA UNIFICADA'!$A$2:$A1007)*($CN$1='CAMAGUI DATA UNIFICADA'!$B$2:$B1007),0),MATCH(CV$2,'CAMAGUI DATA UNIFICADA'!$C$1:$T$1,0)),"")</f>
        <v>469433.7208</v>
      </c>
      <c r="CW136" s="33" t="str">
        <f t="array" ref="CW136">IFERROR(INDEX('CAMAGUI DATA UNIFICADA'!$C$2:$T1007,MATCH(1,($A136='CAMAGUI DATA UNIFICADA'!$A$2:$A1007)*($CN$1='CAMAGUI DATA UNIFICADA'!$B$2:$B1007),0),MATCH(CW$2,'CAMAGUI DATA UNIFICADA'!$C$1:$T$1,0)),"")</f>
        <v/>
      </c>
      <c r="CX136" s="23">
        <f t="array" ref="CX136">IFERROR(INDEX('CAMAGUI DATA UNIFICADA'!$C$2:$T1007,MATCH(1,($A136='CAMAGUI DATA UNIFICADA'!$A$2:$A1007)*($CN$1='CAMAGUI DATA UNIFICADA'!$B$2:$B1007),0),MATCH(CX$2,'CAMAGUI DATA UNIFICADA'!$C$1:$T$1,0)),"")</f>
        <v>0.4470797341</v>
      </c>
      <c r="CY136" s="23">
        <f t="array" ref="CY136">IFERROR(INDEX('CAMAGUI DATA UNIFICADA'!$C$2:$T1007,MATCH(1,($A136='CAMAGUI DATA UNIFICADA'!$A$2:$A1007)*($CN$1='CAMAGUI DATA UNIFICADA'!$B$2:$B1007),0),MATCH(CY$2,'CAMAGUI DATA UNIFICADA'!$C$1:$T$1,0)),"")</f>
        <v>0</v>
      </c>
      <c r="CZ136" s="60">
        <f t="array" ref="CZ136">IFERROR(INDEX('CAMAGUI DATA UNIFICADA'!$C$2:$T1007,MATCH(1,($A136='CAMAGUI DATA UNIFICADA'!$A$2:$A1007)*($CN$1='CAMAGUI DATA UNIFICADA'!$B$2:$B1007),0),MATCH(CZ$2,'CAMAGUI DATA UNIFICADA'!$C$1:$T$1,0)),"")</f>
        <v>0</v>
      </c>
      <c r="DA136" s="2">
        <f t="array" ref="DA136">IFERROR(INDEX('CAMAGUI DATA UNIFICADA'!$C$2:$T1007,MATCH(1,($A136='CAMAGUI DATA UNIFICADA'!$A$2:$A1007)*($CN$1='CAMAGUI DATA UNIFICADA'!$B$2:$B1007),0),MATCH(DA$2,'CAMAGUI DATA UNIFICADA'!$C$1:$T$1,0)),"")</f>
        <v>0</v>
      </c>
      <c r="DB136" s="2">
        <f t="array" ref="DB136">IFERROR(INDEX('CAMAGUI DATA UNIFICADA'!$C$2:$T1007,MATCH(1,($A136='CAMAGUI DATA UNIFICADA'!$A$2:$A1007)*($CN$1='CAMAGUI DATA UNIFICADA'!$B$2:$B1007),0),MATCH(DB$2,'CAMAGUI DATA UNIFICADA'!$C$1:$T$1,0)),"")</f>
        <v>26.02</v>
      </c>
      <c r="DC136" s="33">
        <f t="array" ref="DC136">IFERROR(INDEX('CAMAGUI DATA UNIFICADA'!$C$2:$T1007,MATCH(1,($A136='CAMAGUI DATA UNIFICADA'!$A$2:$A1007)*($CN$1='CAMAGUI DATA UNIFICADA'!$B$2:$B1007),0),MATCH(DC$2,'CAMAGUI DATA UNIFICADA'!$C$1:$T$1,0)),"")</f>
        <v>3.07008</v>
      </c>
      <c r="DD136" s="60">
        <f t="array" ref="DD136">IFERROR(INDEX('CAMAGUI DATA UNIFICADA'!$C$2:$T1007,MATCH(1,($A136='CAMAGUI DATA UNIFICADA'!$A$2:$A1007)*($CN$1='CAMAGUI DATA UNIFICADA'!$B$2:$B1007),0),MATCH(DD$2,'CAMAGUI DATA UNIFICADA'!$C$1:$T$1,0)),"")</f>
        <v>-13.04633056</v>
      </c>
      <c r="DE136" s="140">
        <f t="array" ref="DE136">IFERROR(INDEX('CAMAGUI DATA UNIFICADA'!$C$2:$T1007,MATCH(1,($A136='CAMAGUI DATA UNIFICADA'!$A$2:$A1007)*($CN$1='CAMAGUI DATA UNIFICADA'!$B$2:$B1007),0),MATCH(DE$2,'CAMAGUI DATA UNIFICADA'!$C$1:$T$1,0)),"")</f>
        <v>-97.01158264</v>
      </c>
      <c r="DF136" s="138" t="str">
        <f t="array" ref="DF136">IFERROR(INDEX('CAMAGUI DATA UNIFICADA'!$C$2:$T1007,MATCH(1,($A136='CAMAGUI DATA UNIFICADA'!$A$2:$A1007)*($DF$1='CAMAGUI DATA UNIFICADA'!$B$2:$B1007),0),MATCH(DF$2,'CAMAGUI DATA UNIFICADA'!$C$1:$T$1,0)),"")</f>
        <v/>
      </c>
      <c r="DG136" s="2" t="str">
        <f t="array" ref="DG136">IFERROR(INDEX('CAMAGUI DATA UNIFICADA'!$C$2:$T1007,MATCH(1,($A136='CAMAGUI DATA UNIFICADA'!$A$2:$A1007)*($DF$1='CAMAGUI DATA UNIFICADA'!$B$2:$B1007),0),MATCH(DG$2,'CAMAGUI DATA UNIFICADA'!$C$1:$T$1,0)),"")</f>
        <v/>
      </c>
      <c r="DH136" s="2" t="str">
        <f t="array" ref="DH136">IFERROR(INDEX('CAMAGUI DATA UNIFICADA'!$C$2:$T1007,MATCH(1,($A136='CAMAGUI DATA UNIFICADA'!$A$2:$A1007)*($DF$1='CAMAGUI DATA UNIFICADA'!$B$2:$B1007),0),MATCH(DH$2,'CAMAGUI DATA UNIFICADA'!$C$1:$T$1,0)),"")</f>
        <v/>
      </c>
      <c r="DI136" s="2" t="str">
        <f t="array" ref="DI136">IFERROR(INDEX('CAMAGUI DATA UNIFICADA'!$C$2:$T1007,MATCH(1,($A136='CAMAGUI DATA UNIFICADA'!$A$2:$A1007)*($DF$1='CAMAGUI DATA UNIFICADA'!$B$2:$B1007),0),MATCH(DI$2,'CAMAGUI DATA UNIFICADA'!$C$1:$T$1,0)),"")</f>
        <v/>
      </c>
      <c r="DJ136" s="139" t="str">
        <f t="array" ref="DJ136">IFERROR(INDEX('CAMAGUI DATA UNIFICADA'!$C$2:$T1007,MATCH(1,($A136='CAMAGUI DATA UNIFICADA'!$A$2:$A1007)*($DF$1='CAMAGUI DATA UNIFICADA'!$B$2:$B1007),0),MATCH(DJ$2,'CAMAGUI DATA UNIFICADA'!$C$1:$T$1,0)),"")</f>
        <v/>
      </c>
      <c r="DK136" s="2" t="str">
        <f t="array" ref="DK136">IFERROR(INDEX('CAMAGUI DATA UNIFICADA'!$C$2:$T1007,MATCH(1,($A136='CAMAGUI DATA UNIFICADA'!$A$2:$A1007)*($DF$1='CAMAGUI DATA UNIFICADA'!$B$2:$B1007),0),MATCH(DK$2,'CAMAGUI DATA UNIFICADA'!$C$1:$T$1,0)),"")</f>
        <v/>
      </c>
      <c r="DL136" s="2" t="str">
        <f t="array" ref="DL136">IFERROR(INDEX('CAMAGUI DATA UNIFICADA'!$C$2:$T1007,MATCH(1,($A136='CAMAGUI DATA UNIFICADA'!$A$2:$A1007)*($DF$1='CAMAGUI DATA UNIFICADA'!$B$2:$B1007),0),MATCH(DL$2,'CAMAGUI DATA UNIFICADA'!$C$1:$T$1,0)),"")</f>
        <v/>
      </c>
      <c r="DM136" s="33" t="str">
        <f t="array" ref="DM136">IFERROR(INDEX('CAMAGUI DATA UNIFICADA'!$C$2:$T1007,MATCH(1,($A136='CAMAGUI DATA UNIFICADA'!$A$2:$A1007)*($DF$1='CAMAGUI DATA UNIFICADA'!$B$2:$B1007),0),MATCH(DM$2,'CAMAGUI DATA UNIFICADA'!$C$1:$T$1,0)),"")</f>
        <v/>
      </c>
      <c r="DN136" s="60" t="str">
        <f t="array" ref="DN136">IFERROR(INDEX('CAMAGUI DATA UNIFICADA'!$C$2:$T1007,MATCH(1,($A136='CAMAGUI DATA UNIFICADA'!$A$2:$A1007)*($DF$1='CAMAGUI DATA UNIFICADA'!$B$2:$B1007),0),MATCH(DN$2,'CAMAGUI DATA UNIFICADA'!$C$1:$T$1,0)),"")</f>
        <v/>
      </c>
      <c r="DO136" s="33" t="str">
        <f t="array" ref="DO136">IFERROR(INDEX('CAMAGUI DATA UNIFICADA'!$C$2:$T1007,MATCH(1,($A136='CAMAGUI DATA UNIFICADA'!$A$2:$A1007)*($DF$1='CAMAGUI DATA UNIFICADA'!$B$2:$B1007),0),MATCH(DO$2,'CAMAGUI DATA UNIFICADA'!$C$1:$T$1,0)),"")</f>
        <v/>
      </c>
      <c r="DP136" s="23" t="str">
        <f t="array" ref="DP136">IFERROR(INDEX('CAMAGUI DATA UNIFICADA'!$C$2:$T1007,MATCH(1,($A136='CAMAGUI DATA UNIFICADA'!$A$2:$A1007)*($DF$1='CAMAGUI DATA UNIFICADA'!$B$2:$B1007),0),MATCH(DP$2,'CAMAGUI DATA UNIFICADA'!$C$1:$T$1,0)),"")</f>
        <v/>
      </c>
      <c r="DQ136" s="23" t="str">
        <f t="array" ref="DQ136">IFERROR(INDEX('CAMAGUI DATA UNIFICADA'!$C$2:$T1007,MATCH(1,($A136='CAMAGUI DATA UNIFICADA'!$A$2:$A1007)*($DF$1='CAMAGUI DATA UNIFICADA'!$B$2:$B1007),0),MATCH(DQ$2,'CAMAGUI DATA UNIFICADA'!$C$1:$T$1,0)),"")</f>
        <v/>
      </c>
      <c r="DR136" s="2" t="str">
        <f t="array" ref="DR136">IFERROR(INDEX('CAMAGUI DATA UNIFICADA'!$C$2:$T1007,MATCH(1,($A136='CAMAGUI DATA UNIFICADA'!$A$2:$A1007)*($DF$1='CAMAGUI DATA UNIFICADA'!$B$2:$B1007),0),MATCH(DR$2,'CAMAGUI DATA UNIFICADA'!$C$1:$T$1,0)),"")</f>
        <v/>
      </c>
      <c r="DS136" s="2" t="str">
        <f t="array" ref="DS136">IFERROR(INDEX('CAMAGUI DATA UNIFICADA'!$C$2:$T1007,MATCH(1,($A136='CAMAGUI DATA UNIFICADA'!$A$2:$A1007)*($DF$1='CAMAGUI DATA UNIFICADA'!$B$2:$B1007),0),MATCH(DS$2,'CAMAGUI DATA UNIFICADA'!$C$1:$T$1,0)),"")</f>
        <v/>
      </c>
      <c r="DT136" s="2" t="str">
        <f t="array" ref="DT136">IFERROR(INDEX('CAMAGUI DATA UNIFICADA'!$C$2:$T1007,MATCH(1,($A136='CAMAGUI DATA UNIFICADA'!$A$2:$A1007)*($DF$1='CAMAGUI DATA UNIFICADA'!$B$2:$B1007),0),MATCH(DT$2,'CAMAGUI DATA UNIFICADA'!$C$1:$T$1,0)),"")</f>
        <v/>
      </c>
      <c r="DU136" s="33" t="str">
        <f t="array" ref="DU136">IFERROR(INDEX('CAMAGUI DATA UNIFICADA'!$C$2:$T1007,MATCH(1,($A136='CAMAGUI DATA UNIFICADA'!$A$2:$A1007)*($DF$1='CAMAGUI DATA UNIFICADA'!$B$2:$B1007),0),MATCH(DU$2,'CAMAGUI DATA UNIFICADA'!$C$1:$T$1,0)),"")</f>
        <v/>
      </c>
      <c r="DV136" s="60" t="str">
        <f t="array" ref="DV136">IFERROR(INDEX('CAMAGUI DATA UNIFICADA'!$C$2:$T1007,MATCH(1,($A136='CAMAGUI DATA UNIFICADA'!$A$2:$A1007)*($DF$1='CAMAGUI DATA UNIFICADA'!$B$2:$B1007),0),MATCH(DV$2,'CAMAGUI DATA UNIFICADA'!$C$1:$T$1,0)),"")</f>
        <v/>
      </c>
      <c r="DW136" s="140" t="str">
        <f t="array" ref="DW136">IFERROR(INDEX('CAMAGUI DATA UNIFICADA'!$C$2:$T1007,MATCH(1,($A136='CAMAGUI DATA UNIFICADA'!$A$2:$A1007)*($DF$1='CAMAGUI DATA UNIFICADA'!$B$2:$B1007),0),MATCH(DW$2,'CAMAGUI DATA UNIFICADA'!$C$1:$T$1,0)),"")</f>
        <v/>
      </c>
      <c r="DX136" s="144" t="str">
        <f t="array" ref="DX136">IFERROR(INDEX('CAMAGUI DATA UNIFICADA'!$C$2:$T1007,MATCH(1,($A136='CAMAGUI DATA UNIFICADA'!$A$2:$A1007)*($DX$1='CAMAGUI DATA UNIFICADA'!$B$2:$B1007),0),MATCH(DX$2,'CAMAGUI DATA UNIFICADA'!$C$1:$T$1,0)),"")</f>
        <v/>
      </c>
      <c r="DY136" s="60" t="str">
        <f t="array" ref="DY136">IFERROR(INDEX('CAMAGUI DATA UNIFICADA'!$C$2:$T1007,MATCH(1,($A136='CAMAGUI DATA UNIFICADA'!$A$2:$A1007)*($DX$1='CAMAGUI DATA UNIFICADA'!$B$2:$B1007),0),MATCH(DY$2,'CAMAGUI DATA UNIFICADA'!$C$1:$T$1,0)),"")</f>
        <v/>
      </c>
      <c r="DZ136" s="60" t="str">
        <f t="array" ref="DZ136">IFERROR(INDEX('CAMAGUI DATA UNIFICADA'!$C$2:$T1007,MATCH(1,($A136='CAMAGUI DATA UNIFICADA'!$A$2:$A1007)*($DX$1='CAMAGUI DATA UNIFICADA'!$B$2:$B1007),0),MATCH(DZ$2,'CAMAGUI DATA UNIFICADA'!$C$1:$T$1,0)),"")</f>
        <v/>
      </c>
      <c r="EA136" s="60" t="str">
        <f t="array" ref="EA136">IFERROR(INDEX('CAMAGUI DATA UNIFICADA'!$C$2:$T1007,MATCH(1,($A136='CAMAGUI DATA UNIFICADA'!$A$2:$A1007)*($DX$1='CAMAGUI DATA UNIFICADA'!$B$2:$B1007),0),MATCH(EA$2,'CAMAGUI DATA UNIFICADA'!$C$1:$T$1,0)),"")</f>
        <v/>
      </c>
      <c r="EB136" s="60" t="str">
        <f t="array" ref="EB136">IFERROR(INDEX('CAMAGUI DATA UNIFICADA'!$C$2:$T1007,MATCH(1,($A136='CAMAGUI DATA UNIFICADA'!$A$2:$A1007)*($DX$1='CAMAGUI DATA UNIFICADA'!$B$2:$B1007),0),MATCH(EB$2,'CAMAGUI DATA UNIFICADA'!$C$1:$T$1,0)),"")</f>
        <v/>
      </c>
      <c r="EC136" s="60" t="str">
        <f t="array" ref="EC136">IFERROR(INDEX('CAMAGUI DATA UNIFICADA'!$C$2:$T1007,MATCH(1,($A136='CAMAGUI DATA UNIFICADA'!$A$2:$A1007)*($DX$1='CAMAGUI DATA UNIFICADA'!$B$2:$B1007),0),MATCH(EC$2,'CAMAGUI DATA UNIFICADA'!$C$1:$T$1,0)),"")</f>
        <v/>
      </c>
      <c r="ED136" s="60" t="str">
        <f t="array" ref="ED136">IFERROR(INDEX('CAMAGUI DATA UNIFICADA'!$C$2:$T1007,MATCH(1,($A136='CAMAGUI DATA UNIFICADA'!$A$2:$A1007)*($DX$1='CAMAGUI DATA UNIFICADA'!$B$2:$B1007),0),MATCH(ED$2,'CAMAGUI DATA UNIFICADA'!$C$1:$T$1,0)),"")</f>
        <v/>
      </c>
      <c r="EE136" s="60" t="str">
        <f t="array" ref="EE136">IFERROR(INDEX('CAMAGUI DATA UNIFICADA'!$C$2:$T1007,MATCH(1,($A136='CAMAGUI DATA UNIFICADA'!$A$2:$A1007)*($DX$1='CAMAGUI DATA UNIFICADA'!$B$2:$B1007),0),MATCH(EE$2,'CAMAGUI DATA UNIFICADA'!$C$1:$T$1,0)),"")</f>
        <v/>
      </c>
      <c r="EF136" s="60" t="str">
        <f t="array" ref="EF136">IFERROR(INDEX('CAMAGUI DATA UNIFICADA'!$C$2:$T1007,MATCH(1,($A136='CAMAGUI DATA UNIFICADA'!$A$2:$A1007)*($DX$1='CAMAGUI DATA UNIFICADA'!$B$2:$B1007),0),MATCH(EF$2,'CAMAGUI DATA UNIFICADA'!$C$1:$T$1,0)),"")</f>
        <v/>
      </c>
      <c r="EG136" s="60" t="str">
        <f t="array" ref="EG136">IFERROR(INDEX('CAMAGUI DATA UNIFICADA'!$C$2:$T1007,MATCH(1,($A136='CAMAGUI DATA UNIFICADA'!$A$2:$A1007)*($DX$1='CAMAGUI DATA UNIFICADA'!$B$2:$B1007),0),MATCH(EG$2,'CAMAGUI DATA UNIFICADA'!$C$1:$T$1,0)),"")</f>
        <v/>
      </c>
      <c r="EH136" s="60" t="str">
        <f t="array" ref="EH136">IFERROR(INDEX('CAMAGUI DATA UNIFICADA'!$C$2:$T1007,MATCH(1,($A136='CAMAGUI DATA UNIFICADA'!$A$2:$A1007)*($DX$1='CAMAGUI DATA UNIFICADA'!$B$2:$B1007),0),MATCH(EH$2,'CAMAGUI DATA UNIFICADA'!$C$1:$T$1,0)),"")</f>
        <v/>
      </c>
      <c r="EI136" s="60" t="str">
        <f t="array" ref="EI136">IFERROR(INDEX('CAMAGUI DATA UNIFICADA'!$C$2:$T1007,MATCH(1,($A136='CAMAGUI DATA UNIFICADA'!$A$2:$A1007)*($DX$1='CAMAGUI DATA UNIFICADA'!$B$2:$B1007),0),MATCH(EI$2,'CAMAGUI DATA UNIFICADA'!$C$1:$T$1,0)),"")</f>
        <v/>
      </c>
      <c r="EJ136" s="60" t="str">
        <f t="array" ref="EJ136">IFERROR(INDEX('CAMAGUI DATA UNIFICADA'!$C$2:$T1007,MATCH(1,($A136='CAMAGUI DATA UNIFICADA'!$A$2:$A1007)*($DX$1='CAMAGUI DATA UNIFICADA'!$B$2:$B1007),0),MATCH(EJ$2,'CAMAGUI DATA UNIFICADA'!$C$1:$T$1,0)),"")</f>
        <v/>
      </c>
      <c r="EK136" s="60" t="str">
        <f t="array" ref="EK136">IFERROR(INDEX('CAMAGUI DATA UNIFICADA'!$C$2:$T1007,MATCH(1,($A136='CAMAGUI DATA UNIFICADA'!$A$2:$A1007)*($DX$1='CAMAGUI DATA UNIFICADA'!$B$2:$B1007),0),MATCH(EK$2,'CAMAGUI DATA UNIFICADA'!$C$1:$T$1,0)),"")</f>
        <v/>
      </c>
      <c r="EL136" s="60" t="str">
        <f t="array" ref="EL136">IFERROR(INDEX('CAMAGUI DATA UNIFICADA'!$C$2:$T1007,MATCH(1,($A136='CAMAGUI DATA UNIFICADA'!$A$2:$A1007)*($DX$1='CAMAGUI DATA UNIFICADA'!$B$2:$B1007),0),MATCH(EL$2,'CAMAGUI DATA UNIFICADA'!$C$1:$T$1,0)),"")</f>
        <v/>
      </c>
      <c r="EM136" s="60" t="str">
        <f t="array" ref="EM136">IFERROR(INDEX('CAMAGUI DATA UNIFICADA'!$C$2:$T1007,MATCH(1,($A136='CAMAGUI DATA UNIFICADA'!$A$2:$A1007)*($DX$1='CAMAGUI DATA UNIFICADA'!$B$2:$B1007),0),MATCH(EM$2,'CAMAGUI DATA UNIFICADA'!$C$1:$T$1,0)),"")</f>
        <v/>
      </c>
      <c r="EN136" s="60" t="str">
        <f t="array" ref="EN136">IFERROR(INDEX('CAMAGUI DATA UNIFICADA'!$C$2:$T1007,MATCH(1,($A136='CAMAGUI DATA UNIFICADA'!$A$2:$A1007)*($DX$1='CAMAGUI DATA UNIFICADA'!$B$2:$B1007),0),MATCH(EN$2,'CAMAGUI DATA UNIFICADA'!$C$1:$T$1,0)),"")</f>
        <v/>
      </c>
      <c r="EO136" s="140" t="str">
        <f t="array" ref="EO136">IFERROR(INDEX('CAMAGUI DATA UNIFICADA'!$C$2:$T1007,MATCH(1,($A136='CAMAGUI DATA UNIFICADA'!$A$2:$A1007)*($DX$1='CAMAGUI DATA UNIFICADA'!$B$2:$B1007),0),MATCH(EO$2,'CAMAGUI DATA UNIFICADA'!$C$1:$T$1,0)),"")</f>
        <v/>
      </c>
    </row>
    <row r="137">
      <c r="A137" s="137">
        <v>45887.0</v>
      </c>
      <c r="B137" s="138" t="str">
        <f t="array" ref="B137">IFERROR(INDEX('CAMAGUI DATA UNIFICADA'!$C$2:$T1007,MATCH(1,($A137='CAMAGUI DATA UNIFICADA'!$A$2:$A1007)*($B$1='CAMAGUI DATA UNIFICADA'!$B$2:$B1007),0),MATCH(B$2,'CAMAGUI DATA UNIFICADA'!$C$1:$T$1,0)),"")</f>
        <v>CA1190725</v>
      </c>
      <c r="C137" s="2">
        <f t="array" ref="C137">IFERROR(INDEX('CAMAGUI DATA UNIFICADA'!$C$2:$T1007,MATCH(1,($A137='CAMAGUI DATA UNIFICADA'!$A$2:$A1007)*($B$1='CAMAGUI DATA UNIFICADA'!$B$2:$B1007),0),MATCH(C$2,'CAMAGUI DATA UNIFICADA'!$C$1:$T$1,0)),"")</f>
        <v>625</v>
      </c>
      <c r="D137" s="2">
        <f t="array" ref="D137">IFERROR(INDEX('CAMAGUI DATA UNIFICADA'!$C$2:$T1007,MATCH(1,($A137='CAMAGUI DATA UNIFICADA'!$A$2:$A1007)*($B$1='CAMAGUI DATA UNIFICADA'!$B$2:$B1007),0),MATCH(D$2,'CAMAGUI DATA UNIFICADA'!$C$1:$T$1,0)),"")</f>
        <v>4012</v>
      </c>
      <c r="E137" s="2" t="str">
        <f t="array" ref="E137">IFERROR(INDEX('CAMAGUI DATA UNIFICADA'!$C$2:$T1007,MATCH(1,($A137='CAMAGUI DATA UNIFICADA'!$A$2:$A1007)*($B$1='CAMAGUI DATA UNIFICADA'!$B$2:$B1007),0),MATCH(E$2,'CAMAGUI DATA UNIFICADA'!$C$1:$T$1,0)),"")</f>
        <v>SKR MAST E AD</v>
      </c>
      <c r="F137" s="139">
        <f t="array" ref="F137">IFERROR(INDEX('CAMAGUI DATA UNIFICADA'!$C$2:$T1007,MATCH(1,($A137='CAMAGUI DATA UNIFICADA'!$A$2:$A1007)*($B$1='CAMAGUI DATA UNIFICADA'!$B$2:$B1007),0),MATCH(F$2,'CAMAGUI DATA UNIFICADA'!$C$1:$T$1,0)),"")</f>
        <v>4106.6832</v>
      </c>
      <c r="G137" s="2">
        <f t="array" ref="G137">IFERROR(INDEX('CAMAGUI DATA UNIFICADA'!$C$2:$T1007,MATCH(1,($A137='CAMAGUI DATA UNIFICADA'!$A$2:$A1007)*($B$1='CAMAGUI DATA UNIFICADA'!$B$2:$B1007),0),MATCH(G$2,'CAMAGUI DATA UNIFICADA'!$C$1:$T$1,0)),"")</f>
        <v>10.64</v>
      </c>
      <c r="H137" s="2">
        <f t="array" ref="H137">IFERROR(INDEX('CAMAGUI DATA UNIFICADA'!$C$2:$T1007,MATCH(1,($A137='CAMAGUI DATA UNIFICADA'!$A$2:$A1007)*($B$1='CAMAGUI DATA UNIFICADA'!$B$2:$B1007),0),MATCH(H$2,'CAMAGUI DATA UNIFICADA'!$C$1:$T$1,0)),"")</f>
        <v>3.14</v>
      </c>
      <c r="I137" s="33">
        <f t="array" ref="I137">IFERROR(INDEX('CAMAGUI DATA UNIFICADA'!$C$2:$T1007,MATCH(1,($A137='CAMAGUI DATA UNIFICADA'!$A$2:$A1007)*($B$1='CAMAGUI DATA UNIFICADA'!$B$2:$B1007),0),MATCH(I$2,'CAMAGUI DATA UNIFICADA'!$C$1:$T$1,0)),"")</f>
        <v>4.69776</v>
      </c>
      <c r="J137" s="60">
        <f t="array" ref="J137">IFERROR(INDEX('CAMAGUI DATA UNIFICADA'!$C$2:$T1007,MATCH(1,($A137='CAMAGUI DATA UNIFICADA'!$A$2:$A1007)*($B$1='CAMAGUI DATA UNIFICADA'!$B$2:$B1007),0),MATCH(J$2,'CAMAGUI DATA UNIFICADA'!$C$1:$T$1,0)),"")</f>
        <v>1250395.965</v>
      </c>
      <c r="K137" s="33">
        <f t="array" ref="K137">IFERROR(INDEX('CAMAGUI DATA UNIFICADA'!$C$2:$T1007,MATCH(1,($A137='CAMAGUI DATA UNIFICADA'!$A$2:$A1007)*($B$1='CAMAGUI DATA UNIFICADA'!$B$2:$B1007),0),MATCH(K$2,'CAMAGUI DATA UNIFICADA'!$C$1:$T$1,0)),"")</f>
        <v>1.142850632</v>
      </c>
      <c r="L137" s="23">
        <f t="array" ref="L137">IFERROR(INDEX('CAMAGUI DATA UNIFICADA'!$C$2:$T1007,MATCH(1,($A137='CAMAGUI DATA UNIFICADA'!$A$2:$A1007)*($B$1='CAMAGUI DATA UNIFICADA'!$B$2:$B1007),0),MATCH(L$2,'CAMAGUI DATA UNIFICADA'!$C$1:$T$1,0)),"")</f>
        <v>0.9618430503</v>
      </c>
      <c r="M137" s="23">
        <f t="array" ref="M137">IFERROR(INDEX('CAMAGUI DATA UNIFICADA'!$C$2:$T1007,MATCH(1,($A137='CAMAGUI DATA UNIFICADA'!$A$2:$A1007)*($B$1='CAMAGUI DATA UNIFICADA'!$B$2:$B1007),0),MATCH(M$2,'CAMAGUI DATA UNIFICADA'!$C$1:$T$1,0)),"")</f>
        <v>0.86</v>
      </c>
      <c r="N137" s="60">
        <f t="array" ref="N137">IFERROR(INDEX('CAMAGUI DATA UNIFICADA'!$C$2:$T1007,MATCH(1,($A137='CAMAGUI DATA UNIFICADA'!$A$2:$A1007)*($B$1='CAMAGUI DATA UNIFICADA'!$B$2:$B1007),0),MATCH(N$2,'CAMAGUI DATA UNIFICADA'!$C$1:$T$1,0)),"")</f>
        <v>136507.9365</v>
      </c>
      <c r="O137" s="2">
        <f t="array" ref="O137">IFERROR(INDEX('CAMAGUI DATA UNIFICADA'!$C$2:$T1007,MATCH(1,($A137='CAMAGUI DATA UNIFICADA'!$A$2:$A1007)*($B$1='CAMAGUI DATA UNIFICADA'!$B$2:$B1007),0),MATCH(O$2,'CAMAGUI DATA UNIFICADA'!$C$1:$T$1,0)),"")</f>
        <v>3</v>
      </c>
      <c r="P137" s="2">
        <f t="array" ref="P137">IFERROR(INDEX('CAMAGUI DATA UNIFICADA'!$C$2:$T1007,MATCH(1,($A137='CAMAGUI DATA UNIFICADA'!$A$2:$A1007)*($B$1='CAMAGUI DATA UNIFICADA'!$B$2:$B1007),0),MATCH(P$2,'CAMAGUI DATA UNIFICADA'!$C$1:$T$1,0)),"")</f>
        <v>13.64</v>
      </c>
      <c r="Q137" s="33">
        <f t="array" ref="Q137">IFERROR(INDEX('CAMAGUI DATA UNIFICADA'!$C$2:$T1007,MATCH(1,($A137='CAMAGUI DATA UNIFICADA'!$A$2:$A1007)*($B$1='CAMAGUI DATA UNIFICADA'!$B$2:$B1007),0),MATCH(Q$2,'CAMAGUI DATA UNIFICADA'!$C$1:$T$1,0)),"")</f>
        <v>4.14816</v>
      </c>
      <c r="R137" s="60">
        <f t="array" ref="R137">IFERROR(INDEX('CAMAGUI DATA UNIFICADA'!$C$2:$T1007,MATCH(1,($A137='CAMAGUI DATA UNIFICADA'!$A$2:$A1007)*($B$1='CAMAGUI DATA UNIFICADA'!$B$2:$B1007),0),MATCH(R$2,'CAMAGUI DATA UNIFICADA'!$C$1:$T$1,0)),"")</f>
        <v>662.2814901</v>
      </c>
      <c r="S137" s="140">
        <f t="array" ref="S137">IFERROR(INDEX('CAMAGUI DATA UNIFICADA'!$C$2:$T1007,MATCH(1,($A137='CAMAGUI DATA UNIFICADA'!$A$2:$A1007)*($B$1='CAMAGUI DATA UNIFICADA'!$B$2:$B1007),0),MATCH(S$2,'CAMAGUI DATA UNIFICADA'!$C$1:$T$1,0)),"")</f>
        <v>9.320372517</v>
      </c>
      <c r="T137" s="138" t="str">
        <f t="array" ref="T137">IFERROR(INDEX('CAMAGUI DATA UNIFICADA'!$C$2:$T1007,MATCH(1,($A137='CAMAGUI DATA UNIFICADA'!$A$2:$A1007)*($T$1='CAMAGUI DATA UNIFICADA'!$B$2:$B1007),0),MATCH(T$2,'CAMAGUI DATA UNIFICADA'!$C$1:$T$1,0)),"")</f>
        <v>CA2190725</v>
      </c>
      <c r="U137" s="2">
        <f t="array" ref="U137">IFERROR(INDEX('CAMAGUI DATA UNIFICADA'!$C$2:$T1007,MATCH(1,($A137='CAMAGUI DATA UNIFICADA'!$A$2:$A1007)*($T$1='CAMAGUI DATA UNIFICADA'!$B$2:$B1007),0),MATCH(U$2,'CAMAGUI DATA UNIFICADA'!$C$1:$T$1,0)),"")</f>
        <v>425</v>
      </c>
      <c r="V137" s="2">
        <f t="array" ref="V137">IFERROR(INDEX('CAMAGUI DATA UNIFICADA'!$C$2:$T1007,MATCH(1,($A137='CAMAGUI DATA UNIFICADA'!$A$2:$A1007)*($T$1='CAMAGUI DATA UNIFICADA'!$B$2:$B1007),0),MATCH(V$2,'CAMAGUI DATA UNIFICADA'!$C$1:$T$1,0)),"")</f>
        <v>2575</v>
      </c>
      <c r="W137" s="2" t="str">
        <f t="array" ref="W137">IFERROR(INDEX('CAMAGUI DATA UNIFICADA'!$C$2:$T1007,MATCH(1,($A137='CAMAGUI DATA UNIFICADA'!$A$2:$A1007)*($T$1='CAMAGUI DATA UNIFICADA'!$B$2:$B1007),0),MATCH(W$2,'CAMAGUI DATA UNIFICADA'!$C$1:$T$1,0)),"")</f>
        <v>SKR MAST E AD</v>
      </c>
      <c r="X137" s="139">
        <f t="array" ref="X137">IFERROR(INDEX('CAMAGUI DATA UNIFICADA'!$C$2:$T1007,MATCH(1,($A137='CAMAGUI DATA UNIFICADA'!$A$2:$A1007)*($T$1='CAMAGUI DATA UNIFICADA'!$B$2:$B1007),0),MATCH(X$2,'CAMAGUI DATA UNIFICADA'!$C$1:$T$1,0)),"")</f>
        <v>2635.77</v>
      </c>
      <c r="Y137" s="2">
        <f t="array" ref="Y137">IFERROR(INDEX('CAMAGUI DATA UNIFICADA'!$C$2:$T1007,MATCH(1,($A137='CAMAGUI DATA UNIFICADA'!$A$2:$A1007)*($T$1='CAMAGUI DATA UNIFICADA'!$B$2:$B1007),0),MATCH(Y$2,'CAMAGUI DATA UNIFICADA'!$C$1:$T$1,0)),"")</f>
        <v>10.24</v>
      </c>
      <c r="Z137" s="2">
        <f t="array" ref="Z137">IFERROR(INDEX('CAMAGUI DATA UNIFICADA'!$C$2:$T1007,MATCH(1,($A137='CAMAGUI DATA UNIFICADA'!$A$2:$A1007)*($T$1='CAMAGUI DATA UNIFICADA'!$B$2:$B1007),0),MATCH(Z$2,'CAMAGUI DATA UNIFICADA'!$C$1:$T$1,0)),"")</f>
        <v>2.73</v>
      </c>
      <c r="AA137" s="2">
        <f t="array" ref="AA137">IFERROR(INDEX('CAMAGUI DATA UNIFICADA'!$C$2:$T1007,MATCH(1,($A137='CAMAGUI DATA UNIFICADA'!$A$2:$A1007)*($T$1='CAMAGUI DATA UNIFICADA'!$B$2:$B1007),0),MATCH(AA$2,'CAMAGUI DATA UNIFICADA'!$C$1:$T$1,0)),"")</f>
        <v>4.78416</v>
      </c>
      <c r="AB137" s="60">
        <f t="array" ref="AB137">IFERROR(INDEX('CAMAGUI DATA UNIFICADA'!$C$2:$T1007,MATCH(1,($A137='CAMAGUI DATA UNIFICADA'!$A$2:$A1007)*($T$1='CAMAGUI DATA UNIFICADA'!$B$2:$B1007),0),MATCH(AB$2,'CAMAGUI DATA UNIFICADA'!$C$1:$T$1,0)),"")</f>
        <v>867527.5545</v>
      </c>
      <c r="AC137" s="33">
        <f t="array" ref="AC137">IFERROR(INDEX('CAMAGUI DATA UNIFICADA'!$C$2:$T1007,MATCH(1,($A137='CAMAGUI DATA UNIFICADA'!$A$2:$A1007)*($T$1='CAMAGUI DATA UNIFICADA'!$B$2:$B1007),0),MATCH(AC$2,'CAMAGUI DATA UNIFICADA'!$C$1:$T$1,0)),"")</f>
        <v>1.232971821</v>
      </c>
      <c r="AD137" s="23">
        <f t="array" ref="AD137">IFERROR(INDEX('CAMAGUI DATA UNIFICADA'!$C$2:$T1007,MATCH(1,($A137='CAMAGUI DATA UNIFICADA'!$A$2:$A1007)*($T$1='CAMAGUI DATA UNIFICADA'!$B$2:$B1007),0),MATCH(AD$2,'CAMAGUI DATA UNIFICADA'!$C$1:$T$1,0)),"")</f>
        <v>0.963919505</v>
      </c>
      <c r="AE137" s="23">
        <f t="array" ref="AE137">IFERROR(INDEX('CAMAGUI DATA UNIFICADA'!$C$2:$T1007,MATCH(1,($A137='CAMAGUI DATA UNIFICADA'!$A$2:$A1007)*($T$1='CAMAGUI DATA UNIFICADA'!$B$2:$B1007),0),MATCH(AE$2,'CAMAGUI DATA UNIFICADA'!$C$1:$T$1,0)),"")</f>
        <v>0.85</v>
      </c>
      <c r="AF137" s="60">
        <f t="array" ref="AF137">IFERROR(INDEX('CAMAGUI DATA UNIFICADA'!$C$2:$T1007,MATCH(1,($A137='CAMAGUI DATA UNIFICADA'!$A$2:$A1007)*($T$1='CAMAGUI DATA UNIFICADA'!$B$2:$B1007),0),MATCH(AF$2,'CAMAGUI DATA UNIFICADA'!$C$1:$T$1,0)),"")</f>
        <v>127500</v>
      </c>
      <c r="AG137" s="2">
        <f t="array" ref="AG137">IFERROR(INDEX('CAMAGUI DATA UNIFICADA'!$C$2:$T1007,MATCH(1,($A137='CAMAGUI DATA UNIFICADA'!$A$2:$A1007)*($T$1='CAMAGUI DATA UNIFICADA'!$B$2:$B1007),0),MATCH(AG$2,'CAMAGUI DATA UNIFICADA'!$C$1:$T$1,0)),"")</f>
        <v>3</v>
      </c>
      <c r="AH137" s="2">
        <f t="array" ref="AH137">IFERROR(INDEX('CAMAGUI DATA UNIFICADA'!$C$2:$T1007,MATCH(1,($A137='CAMAGUI DATA UNIFICADA'!$A$2:$A1007)*($T$1='CAMAGUI DATA UNIFICADA'!$B$2:$B1007),0),MATCH(AH$2,'CAMAGUI DATA UNIFICADA'!$C$1:$T$1,0)),"")</f>
        <v>13.24</v>
      </c>
      <c r="AI137" s="33">
        <f t="array" ref="AI137">IFERROR(INDEX('CAMAGUI DATA UNIFICADA'!$C$2:$T1007,MATCH(1,($A137='CAMAGUI DATA UNIFICADA'!$A$2:$A1007)*($T$1='CAMAGUI DATA UNIFICADA'!$B$2:$B1007),0),MATCH(AI$2,'CAMAGUI DATA UNIFICADA'!$C$1:$T$1,0)),"")</f>
        <v>4.21056</v>
      </c>
      <c r="AJ137" s="60">
        <f t="array" ref="AJ137">IFERROR(INDEX('CAMAGUI DATA UNIFICADA'!$C$2:$T1007,MATCH(1,($A137='CAMAGUI DATA UNIFICADA'!$A$2:$A1007)*($T$1='CAMAGUI DATA UNIFICADA'!$B$2:$B1007),0),MATCH(AJ$2,'CAMAGUI DATA UNIFICADA'!$C$1:$T$1,0)),"")</f>
        <v>447.1841321</v>
      </c>
      <c r="AK137" s="140">
        <f t="array" ref="AK137">IFERROR(INDEX('CAMAGUI DATA UNIFICADA'!$C$2:$T1007,MATCH(1,($A137='CAMAGUI DATA UNIFICADA'!$A$2:$A1007)*($T$1='CAMAGUI DATA UNIFICADA'!$B$2:$B1007),0),MATCH(AK$2,'CAMAGUI DATA UNIFICADA'!$C$1:$T$1,0)),"")</f>
        <v>5.546033024</v>
      </c>
      <c r="AL137" s="138" t="str">
        <f t="array" ref="AL137">IFERROR(INDEX('CAMAGUI DATA UNIFICADA'!$C$2:$T1007,MATCH(1,($A137='CAMAGUI DATA UNIFICADA'!$A$2:$A1007)*($AL$1='CAMAGUI DATA UNIFICADA'!$B$2:$B1007),0),MATCH(AL$2,'CAMAGUI DATA UNIFICADA'!$C$1:$T$1,0)),"")</f>
        <v>CA3190725</v>
      </c>
      <c r="AM137" s="2">
        <f t="array" ref="AM137">IFERROR(INDEX('CAMAGUI DATA UNIFICADA'!$C$2:$T1007,MATCH(1,($A137='CAMAGUI DATA UNIFICADA'!$A$2:$A1007)*($AL$1='CAMAGUI DATA UNIFICADA'!$B$2:$B1007),0),MATCH(AM$2,'CAMAGUI DATA UNIFICADA'!$C$1:$T$1,0)),"")</f>
        <v>500</v>
      </c>
      <c r="AN137" s="2">
        <f t="array" ref="AN137">IFERROR(INDEX('CAMAGUI DATA UNIFICADA'!$C$2:$T1007,MATCH(1,($A137='CAMAGUI DATA UNIFICADA'!$A$2:$A1007)*($AL$1='CAMAGUI DATA UNIFICADA'!$B$2:$B1007),0),MATCH(AN$2,'CAMAGUI DATA UNIFICADA'!$C$1:$T$1,0)),"")</f>
        <v>3325</v>
      </c>
      <c r="AO137" s="2" t="str">
        <f t="array" ref="AO137">IFERROR(INDEX('CAMAGUI DATA UNIFICADA'!$C$2:$T1007,MATCH(1,($A137='CAMAGUI DATA UNIFICADA'!$A$2:$A1007)*($AL$1='CAMAGUI DATA UNIFICADA'!$B$2:$B1007),0),MATCH(AO$2,'CAMAGUI DATA UNIFICADA'!$C$1:$T$1,0)),"")</f>
        <v>SKR MAST E AD</v>
      </c>
      <c r="AP137" s="139">
        <f t="array" ref="AP137">IFERROR(INDEX('CAMAGUI DATA UNIFICADA'!$C$2:$T1007,MATCH(1,($A137='CAMAGUI DATA UNIFICADA'!$A$2:$A1007)*($AL$1='CAMAGUI DATA UNIFICADA'!$B$2:$B1007),0),MATCH(AP$2,'CAMAGUI DATA UNIFICADA'!$C$1:$T$1,0)),"")</f>
        <v>3403.47</v>
      </c>
      <c r="AQ137" s="2">
        <f t="array" ref="AQ137">IFERROR(INDEX('CAMAGUI DATA UNIFICADA'!$C$2:$T1007,MATCH(1,($A137='CAMAGUI DATA UNIFICADA'!$A$2:$A1007)*($AL$1='CAMAGUI DATA UNIFICADA'!$B$2:$B1007),0),MATCH(AQ$2,'CAMAGUI DATA UNIFICADA'!$C$1:$T$1,0)),"")</f>
        <v>10.07</v>
      </c>
      <c r="AR137" s="2">
        <f t="array" ref="AR137">IFERROR(INDEX('CAMAGUI DATA UNIFICADA'!$C$2:$T1007,MATCH(1,($A137='CAMAGUI DATA UNIFICADA'!$A$2:$A1007)*($AL$1='CAMAGUI DATA UNIFICADA'!$B$2:$B1007),0),MATCH(AR$2,'CAMAGUI DATA UNIFICADA'!$C$1:$T$1,0)),"")</f>
        <v>3.22</v>
      </c>
      <c r="AS137" s="33">
        <f t="array" ref="AS137">IFERROR(INDEX('CAMAGUI DATA UNIFICADA'!$C$2:$T1007,MATCH(1,($A137='CAMAGUI DATA UNIFICADA'!$A$2:$A1007)*($AL$1='CAMAGUI DATA UNIFICADA'!$B$2:$B1007),0),MATCH(AS$2,'CAMAGUI DATA UNIFICADA'!$C$1:$T$1,0)),"")</f>
        <v>4.82088</v>
      </c>
      <c r="AT137" s="60">
        <f t="array" ref="AT137">IFERROR(INDEX('CAMAGUI DATA UNIFICADA'!$C$2:$T1007,MATCH(1,($A137='CAMAGUI DATA UNIFICADA'!$A$2:$A1007)*($AL$1='CAMAGUI DATA UNIFICADA'!$B$2:$B1007),0),MATCH(AT$2,'CAMAGUI DATA UNIFICADA'!$C$1:$T$1,0)),"")</f>
        <v>1029945.424</v>
      </c>
      <c r="AU137" s="33">
        <f t="array" ref="AU137">IFERROR(INDEX('CAMAGUI DATA UNIFICADA'!$C$2:$T1007,MATCH(1,($A137='CAMAGUI DATA UNIFICADA'!$A$2:$A1007)*($AL$1='CAMAGUI DATA UNIFICADA'!$B$2:$B1007),0),MATCH(AU$2,'CAMAGUI DATA UNIFICADA'!$C$1:$T$1,0)),"")</f>
        <v>1.068953101</v>
      </c>
      <c r="AV137" s="23">
        <f t="array" ref="AV137">IFERROR(INDEX('CAMAGUI DATA UNIFICADA'!$C$2:$T1007,MATCH(1,($A137='CAMAGUI DATA UNIFICADA'!$A$2:$A1007)*($AL$1='CAMAGUI DATA UNIFICADA'!$B$2:$B1007),0),MATCH(AV$2,'CAMAGUI DATA UNIFICADA'!$C$1:$T$1,0)),"")</f>
        <v>0.8956047168</v>
      </c>
      <c r="AW137" s="23">
        <f t="array" ref="AW137">IFERROR(INDEX('CAMAGUI DATA UNIFICADA'!$C$2:$T1007,MATCH(1,($A137='CAMAGUI DATA UNIFICADA'!$A$2:$A1007)*($AL$1='CAMAGUI DATA UNIFICADA'!$B$2:$B1007),0),MATCH(AW$2,'CAMAGUI DATA UNIFICADA'!$C$1:$T$1,0)),"")</f>
        <v>0.84</v>
      </c>
      <c r="AX137" s="60">
        <f t="array" ref="AX137">IFERROR(INDEX('CAMAGUI DATA UNIFICADA'!$C$2:$T1007,MATCH(1,($A137='CAMAGUI DATA UNIFICADA'!$A$2:$A1007)*($AL$1='CAMAGUI DATA UNIFICADA'!$B$2:$B1007),0),MATCH(AX$2,'CAMAGUI DATA UNIFICADA'!$C$1:$T$1,0)),"")</f>
        <v>138000</v>
      </c>
      <c r="AY137" s="2">
        <f t="array" ref="AY137">IFERROR(INDEX('CAMAGUI DATA UNIFICADA'!$C$2:$T1007,MATCH(1,($A137='CAMAGUI DATA UNIFICADA'!$A$2:$A1007)*($AL$1='CAMAGUI DATA UNIFICADA'!$B$2:$B1007),0),MATCH(AY$2,'CAMAGUI DATA UNIFICADA'!$C$1:$T$1,0)),"")</f>
        <v>3</v>
      </c>
      <c r="AZ137" s="2">
        <f t="array" ref="AZ137">IFERROR(INDEX('CAMAGUI DATA UNIFICADA'!$C$2:$T1007,MATCH(1,($A137='CAMAGUI DATA UNIFICADA'!$A$2:$A1007)*($AL$1='CAMAGUI DATA UNIFICADA'!$B$2:$B1007),0),MATCH(AZ$2,'CAMAGUI DATA UNIFICADA'!$C$1:$T$1,0)),"")</f>
        <v>13.07</v>
      </c>
      <c r="BA137" s="33">
        <f t="array" ref="BA137">IFERROR(INDEX('CAMAGUI DATA UNIFICADA'!$C$2:$T1007,MATCH(1,($A137='CAMAGUI DATA UNIFICADA'!$A$2:$A1007)*($AL$1='CAMAGUI DATA UNIFICADA'!$B$2:$B1007),0),MATCH(BA$2,'CAMAGUI DATA UNIFICADA'!$C$1:$T$1,0)),"")</f>
        <v>4.23708</v>
      </c>
      <c r="BB137" s="60">
        <f t="array" ref="BB137">IFERROR(INDEX('CAMAGUI DATA UNIFICADA'!$C$2:$T1007,MATCH(1,($A137='CAMAGUI DATA UNIFICADA'!$A$2:$A1007)*($AL$1='CAMAGUI DATA UNIFICADA'!$B$2:$B1007),0),MATCH(BB$2,'CAMAGUI DATA UNIFICADA'!$C$1:$T$1,0)),"")</f>
        <v>561.2237561</v>
      </c>
      <c r="BC137" s="140">
        <f t="array" ref="BC137">IFERROR(INDEX('CAMAGUI DATA UNIFICADA'!$C$2:$T1007,MATCH(1,($A137='CAMAGUI DATA UNIFICADA'!$A$2:$A1007)*($AL$1='CAMAGUI DATA UNIFICADA'!$B$2:$B1007),0),MATCH(BC$2,'CAMAGUI DATA UNIFICADA'!$C$1:$T$1,0)),"")</f>
        <v>15.30593902</v>
      </c>
      <c r="BD137" s="138" t="str">
        <f t="array" ref="BD137">IFERROR(INDEX('CAMAGUI DATA UNIFICADA'!$C$2:$T1007,MATCH(1,($A137='CAMAGUI DATA UNIFICADA'!$A$2:$A1007)*($BD$1='CAMAGUI DATA UNIFICADA'!$B$2:$B1007),0),MATCH(BD$2,'CAMAGUI DATA UNIFICADA'!$C$1:$T$1,0)),"")</f>
        <v/>
      </c>
      <c r="BE137" s="2" t="str">
        <f t="array" ref="BE137">IFERROR(INDEX('CAMAGUI DATA UNIFICADA'!$C$2:$T1007,MATCH(1,($A137='CAMAGUI DATA UNIFICADA'!$A$2:$A1007)*($BD$1='CAMAGUI DATA UNIFICADA'!$B$2:$B1007),0),MATCH(BE$2,'CAMAGUI DATA UNIFICADA'!$C$1:$T$1,0)),"")</f>
        <v/>
      </c>
      <c r="BF137" s="2" t="str">
        <f t="array" ref="BF137">IFERROR(INDEX('CAMAGUI DATA UNIFICADA'!$C$2:$T1007,MATCH(1,($A137='CAMAGUI DATA UNIFICADA'!$A$2:$A1007)*($BD$1='CAMAGUI DATA UNIFICADA'!$B$2:$B1007),0),MATCH(BF$2,'CAMAGUI DATA UNIFICADA'!$C$1:$T$1,0)),"")</f>
        <v/>
      </c>
      <c r="BG137" s="2" t="str">
        <f t="array" ref="BG137">IFERROR(INDEX('CAMAGUI DATA UNIFICADA'!$C$2:$T1007,MATCH(1,($A137='CAMAGUI DATA UNIFICADA'!$A$2:$A1007)*($BD$1='CAMAGUI DATA UNIFICADA'!$B$2:$B1007),0),MATCH(BG$2,'CAMAGUI DATA UNIFICADA'!$C$1:$T$1,0)),"")</f>
        <v/>
      </c>
      <c r="BH137" s="139" t="str">
        <f t="array" ref="BH137">IFERROR(INDEX('CAMAGUI DATA UNIFICADA'!$C$2:$T1007,MATCH(1,($A137='CAMAGUI DATA UNIFICADA'!$A$2:$A1007)*($BD$1='CAMAGUI DATA UNIFICADA'!$B$2:$B1007),0),MATCH(BH$2,'CAMAGUI DATA UNIFICADA'!$C$1:$T$1,0)),"")</f>
        <v/>
      </c>
      <c r="BI137" s="2" t="str">
        <f t="array" ref="BI137">IFERROR(INDEX('CAMAGUI DATA UNIFICADA'!$C$2:$T1007,MATCH(1,($A137='CAMAGUI DATA UNIFICADA'!$A$2:$A1007)*($BD$1='CAMAGUI DATA UNIFICADA'!$B$2:$B1007),0),MATCH(BI$2,'CAMAGUI DATA UNIFICADA'!$C$1:$T$1,0)),"")</f>
        <v/>
      </c>
      <c r="BJ137" s="2" t="str">
        <f t="array" ref="BJ137">IFERROR(INDEX('CAMAGUI DATA UNIFICADA'!$C$2:$T1007,MATCH(1,($A137='CAMAGUI DATA UNIFICADA'!$A$2:$A1007)*($BD$1='CAMAGUI DATA UNIFICADA'!$B$2:$B1007),0),MATCH(BJ$2,'CAMAGUI DATA UNIFICADA'!$C$1:$T$1,0)),"")</f>
        <v/>
      </c>
      <c r="BK137" s="33" t="str">
        <f t="array" ref="BK137">IFERROR(INDEX('CAMAGUI DATA UNIFICADA'!$C$2:$T1007,MATCH(1,($A137='CAMAGUI DATA UNIFICADA'!$A$2:$A1007)*($BD$1='CAMAGUI DATA UNIFICADA'!$B$2:$B1007),0),MATCH(BK$2,'CAMAGUI DATA UNIFICADA'!$C$1:$T$1,0)),"")</f>
        <v/>
      </c>
      <c r="BL137" s="60" t="str">
        <f t="array" ref="BL137">IFERROR(INDEX('CAMAGUI DATA UNIFICADA'!$C$2:$T1007,MATCH(1,($A137='CAMAGUI DATA UNIFICADA'!$A$2:$A1007)*($BD$1='CAMAGUI DATA UNIFICADA'!$B$2:$B1007),0),MATCH(BL$2,'CAMAGUI DATA UNIFICADA'!$C$1:$T$1,0)),"")</f>
        <v/>
      </c>
      <c r="BM137" s="33" t="str">
        <f t="array" ref="BM137">IFERROR(INDEX('CAMAGUI DATA UNIFICADA'!$C$2:$T1007,MATCH(1,($A137='CAMAGUI DATA UNIFICADA'!$A$2:$A1007)*($BD$1='CAMAGUI DATA UNIFICADA'!$B$2:$B1007),0),MATCH(BM$2,'CAMAGUI DATA UNIFICADA'!$C$1:$T$1,0)),"")</f>
        <v/>
      </c>
      <c r="BN137" s="23" t="str">
        <f t="array" ref="BN137">IFERROR(INDEX('CAMAGUI DATA UNIFICADA'!$C$2:$T1007,MATCH(1,($A137='CAMAGUI DATA UNIFICADA'!$A$2:$A1007)*($BD$1='CAMAGUI DATA UNIFICADA'!$B$2:$B1007),0),MATCH(BN$2,'CAMAGUI DATA UNIFICADA'!$C$1:$T$1,0)),"")</f>
        <v/>
      </c>
      <c r="BO137" s="23" t="str">
        <f t="array" ref="BO137">IFERROR(INDEX('CAMAGUI DATA UNIFICADA'!$C$2:$T1007,MATCH(1,($A137='CAMAGUI DATA UNIFICADA'!$A$2:$A1007)*($BD$1='CAMAGUI DATA UNIFICADA'!$B$2:$B1007),0),MATCH(BO$2,'CAMAGUI DATA UNIFICADA'!$C$1:$T$1,0)),"")</f>
        <v/>
      </c>
      <c r="BP137" s="60" t="str">
        <f t="array" ref="BP137">IFERROR(INDEX('CAMAGUI DATA UNIFICADA'!$C$2:$T1007,MATCH(1,($A137='CAMAGUI DATA UNIFICADA'!$A$2:$A1007)*($BD$1='CAMAGUI DATA UNIFICADA'!$B$2:$B1007),0),MATCH(BP$2,'CAMAGUI DATA UNIFICADA'!$C$1:$T$1,0)),"")</f>
        <v/>
      </c>
      <c r="BQ137" s="2" t="str">
        <f t="array" ref="BQ137">IFERROR(INDEX('CAMAGUI DATA UNIFICADA'!$C$2:$T1007,MATCH(1,($A137='CAMAGUI DATA UNIFICADA'!$A$2:$A1007)*($BD$1='CAMAGUI DATA UNIFICADA'!$B$2:$B1007),0),MATCH(BQ$2,'CAMAGUI DATA UNIFICADA'!$C$1:$T$1,0)),"")</f>
        <v/>
      </c>
      <c r="BR137" s="2" t="str">
        <f t="array" ref="BR137">IFERROR(INDEX('CAMAGUI DATA UNIFICADA'!$C$2:$T1007,MATCH(1,($A137='CAMAGUI DATA UNIFICADA'!$A$2:$A1007)*($BD$1='CAMAGUI DATA UNIFICADA'!$B$2:$B1007),0),MATCH(BR$2,'CAMAGUI DATA UNIFICADA'!$C$1:$T$1,0)),"")</f>
        <v/>
      </c>
      <c r="BS137" s="33" t="str">
        <f t="array" ref="BS137">IFERROR(INDEX('CAMAGUI DATA UNIFICADA'!$C$2:$T1007,MATCH(1,($A137='CAMAGUI DATA UNIFICADA'!$A$2:$A1007)*($BD$1='CAMAGUI DATA UNIFICADA'!$B$2:$B1007),0),MATCH(BS$2,'CAMAGUI DATA UNIFICADA'!$C$1:$T$1,0)),"")</f>
        <v/>
      </c>
      <c r="BT137" s="60" t="str">
        <f t="array" ref="BT137">IFERROR(INDEX('CAMAGUI DATA UNIFICADA'!$C$2:$T1007,MATCH(1,($A137='CAMAGUI DATA UNIFICADA'!$A$2:$A1007)*($BD$1='CAMAGUI DATA UNIFICADA'!$B$2:$B1007),0),MATCH(BT$2,'CAMAGUI DATA UNIFICADA'!$C$1:$T$1,0)),"")</f>
        <v/>
      </c>
      <c r="BU137" s="140" t="str">
        <f t="array" ref="BU137">IFERROR(INDEX('CAMAGUI DATA UNIFICADA'!$C$2:$T1007,MATCH(1,($A137='CAMAGUI DATA UNIFICADA'!$A$2:$A1007)*($BD$1='CAMAGUI DATA UNIFICADA'!$B$2:$B1007),0),MATCH(BU$2,'CAMAGUI DATA UNIFICADA'!$C$1:$T$1,0)),"")</f>
        <v/>
      </c>
      <c r="BV137" s="138" t="str">
        <f t="array" ref="BV137">IFERROR(INDEX('CAMAGUI DATA UNIFICADA'!$C$2:$T1007,MATCH(1,($A137='CAMAGUI DATA UNIFICADA'!$A$2:$A1007)*($BV$1='CAMAGUI DATA UNIFICADA'!$B$2:$B1007),0),MATCH(BV$2,'CAMAGUI DATA UNIFICADA'!$C$1:$T$1,0)),"")</f>
        <v>CA5070625</v>
      </c>
      <c r="BW137" s="2" t="str">
        <f t="array" ref="BW137">IFERROR(INDEX('CAMAGUI DATA UNIFICADA'!$C$2:$T1007,MATCH(1,($A137='CAMAGUI DATA UNIFICADA'!$A$2:$A1007)*($BV$1='CAMAGUI DATA UNIFICADA'!$B$2:$B1007),0),MATCH(BW$2,'CAMAGUI DATA UNIFICADA'!$C$1:$T$1,0)),"")</f>
        <v/>
      </c>
      <c r="BX137" s="2">
        <f t="array" ref="BX137">IFERROR(INDEX('CAMAGUI DATA UNIFICADA'!$C$2:$T1007,MATCH(1,($A137='CAMAGUI DATA UNIFICADA'!$A$2:$A1007)*($BV$1='CAMAGUI DATA UNIFICADA'!$B$2:$B1007),0),MATCH(BX$2,'CAMAGUI DATA UNIFICADA'!$C$1:$T$1,0)),"")</f>
        <v>125</v>
      </c>
      <c r="BY137" s="2" t="str">
        <f t="array" ref="BY137">IFERROR(INDEX('CAMAGUI DATA UNIFICADA'!$C$2:$T1007,MATCH(1,($A137='CAMAGUI DATA UNIFICADA'!$A$2:$A1007)*($BV$1='CAMAGUI DATA UNIFICADA'!$B$2:$B1007),0),MATCH(BY$2,'CAMAGUI DATA UNIFICADA'!$C$1:$T$1,0)),"")</f>
        <v>SKR MAST E AD</v>
      </c>
      <c r="BZ137" s="139">
        <f t="array" ref="BZ137">IFERROR(INDEX('CAMAGUI DATA UNIFICADA'!$C$2:$T1007,MATCH(1,($A137='CAMAGUI DATA UNIFICADA'!$A$2:$A1007)*($BV$1='CAMAGUI DATA UNIFICADA'!$B$2:$B1007),0),MATCH(BZ$2,'CAMAGUI DATA UNIFICADA'!$C$1:$T$1,0)),"")</f>
        <v>127.95</v>
      </c>
      <c r="CA137" s="2">
        <f t="array" ref="CA137">IFERROR(INDEX('CAMAGUI DATA UNIFICADA'!$C$2:$T1007,MATCH(1,($A137='CAMAGUI DATA UNIFICADA'!$A$2:$A1007)*($BV$1='CAMAGUI DATA UNIFICADA'!$B$2:$B1007),0),MATCH(CA$2,'CAMAGUI DATA UNIFICADA'!$C$1:$T$1,0)),"")</f>
        <v>0</v>
      </c>
      <c r="CB137" s="2">
        <f t="array" ref="CB137">IFERROR(INDEX('CAMAGUI DATA UNIFICADA'!$C$2:$T1007,MATCH(1,($A137='CAMAGUI DATA UNIFICADA'!$A$2:$A1007)*($BV$1='CAMAGUI DATA UNIFICADA'!$B$2:$B1007),0),MATCH(CB$2,'CAMAGUI DATA UNIFICADA'!$C$1:$T$1,0)),"")</f>
        <v>-29.04</v>
      </c>
      <c r="CC137" s="33" t="str">
        <f t="array" ref="CC137">IFERROR(INDEX('CAMAGUI DATA UNIFICADA'!$C$2:$T1007,MATCH(1,($A137='CAMAGUI DATA UNIFICADA'!$A$2:$A1007)*($BV$1='CAMAGUI DATA UNIFICADA'!$B$2:$B1007),0),MATCH(CC$2,'CAMAGUI DATA UNIFICADA'!$C$1:$T$1,0)),"")</f>
        <v/>
      </c>
      <c r="CD137" s="60" t="str">
        <f t="array" ref="CD137">IFERROR(INDEX('CAMAGUI DATA UNIFICADA'!$C$2:$T1007,MATCH(1,($A137='CAMAGUI DATA UNIFICADA'!$A$2:$A1007)*($BV$1='CAMAGUI DATA UNIFICADA'!$B$2:$B1007),0),MATCH(CD$2,'CAMAGUI DATA UNIFICADA'!$C$1:$T$1,0)),"")</f>
        <v/>
      </c>
      <c r="CE137" s="33" t="str">
        <f t="array" ref="CE137">IFERROR(INDEX('CAMAGUI DATA UNIFICADA'!$C$2:$T1007,MATCH(1,($A137='CAMAGUI DATA UNIFICADA'!$A$2:$A1007)*($BV$1='CAMAGUI DATA UNIFICADA'!$B$2:$B1007),0),MATCH(CE$2,'CAMAGUI DATA UNIFICADA'!$C$1:$T$1,0)),"")</f>
        <v/>
      </c>
      <c r="CF137" s="23">
        <f t="array" ref="CF137">IFERROR(INDEX('CAMAGUI DATA UNIFICADA'!$C$2:$T1007,MATCH(1,($A137='CAMAGUI DATA UNIFICADA'!$A$2:$A1007)*($BV$1='CAMAGUI DATA UNIFICADA'!$B$2:$B1007),0),MATCH(CF$2,'CAMAGUI DATA UNIFICADA'!$C$1:$T$1,0)),"")</f>
        <v>0</v>
      </c>
      <c r="CG137" s="23">
        <f t="array" ref="CG137">IFERROR(INDEX('CAMAGUI DATA UNIFICADA'!$C$2:$T1007,MATCH(1,($A137='CAMAGUI DATA UNIFICADA'!$A$2:$A1007)*($BV$1='CAMAGUI DATA UNIFICADA'!$B$2:$B1007),0),MATCH(CG$2,'CAMAGUI DATA UNIFICADA'!$C$1:$T$1,0)),"")</f>
        <v>0</v>
      </c>
      <c r="CH137" s="60">
        <f t="array" ref="CH137">IFERROR(INDEX('CAMAGUI DATA UNIFICADA'!$C$2:$T1007,MATCH(1,($A137='CAMAGUI DATA UNIFICADA'!$A$2:$A1007)*($BV$1='CAMAGUI DATA UNIFICADA'!$B$2:$B1007),0),MATCH(CH$2,'CAMAGUI DATA UNIFICADA'!$C$1:$T$1,0)),"")</f>
        <v>0</v>
      </c>
      <c r="CI137" s="2">
        <f t="array" ref="CI137">IFERROR(INDEX('CAMAGUI DATA UNIFICADA'!$C$2:$T1007,MATCH(1,($A137='CAMAGUI DATA UNIFICADA'!$A$2:$A1007)*($BV$1='CAMAGUI DATA UNIFICADA'!$B$2:$B1007),0),MATCH(CI$2,'CAMAGUI DATA UNIFICADA'!$C$1:$T$1,0)),"")</f>
        <v>0</v>
      </c>
      <c r="CJ137" s="2">
        <f t="array" ref="CJ137">IFERROR(INDEX('CAMAGUI DATA UNIFICADA'!$C$2:$T1007,MATCH(1,($A137='CAMAGUI DATA UNIFICADA'!$A$2:$A1007)*($BV$1='CAMAGUI DATA UNIFICADA'!$B$2:$B1007),0),MATCH(CJ$2,'CAMAGUI DATA UNIFICADA'!$C$1:$T$1,0)),"")</f>
        <v>0</v>
      </c>
      <c r="CK137" s="33" t="str">
        <f t="array" ref="CK137">IFERROR(INDEX('CAMAGUI DATA UNIFICADA'!$C$2:$T1007,MATCH(1,($A137='CAMAGUI DATA UNIFICADA'!$A$2:$A1007)*($BV$1='CAMAGUI DATA UNIFICADA'!$B$2:$B1007),0),MATCH(CK$2,'CAMAGUI DATA UNIFICADA'!$C$1:$T$1,0)),"")</f>
        <v/>
      </c>
      <c r="CL137" s="60">
        <f t="array" ref="CL137">IFERROR(INDEX('CAMAGUI DATA UNIFICADA'!$C$2:$T1007,MATCH(1,($A137='CAMAGUI DATA UNIFICADA'!$A$2:$A1007)*($BV$1='CAMAGUI DATA UNIFICADA'!$B$2:$B1007),0),MATCH(CL$2,'CAMAGUI DATA UNIFICADA'!$C$1:$T$1,0)),"")</f>
        <v>0</v>
      </c>
      <c r="CM137" s="140">
        <f t="array" ref="CM137">IFERROR(INDEX('CAMAGUI DATA UNIFICADA'!$C$2:$T1007,MATCH(1,($A137='CAMAGUI DATA UNIFICADA'!$A$2:$A1007)*($BV$1='CAMAGUI DATA UNIFICADA'!$B$2:$B1007),0),MATCH(CM$2,'CAMAGUI DATA UNIFICADA'!$C$1:$T$1,0)),"")</f>
        <v>0</v>
      </c>
      <c r="CN137" s="138" t="str">
        <f t="array" ref="CN137">IFERROR(INDEX('CAMAGUI DATA UNIFICADA'!$C$2:$T1007,MATCH(1,($A137='CAMAGUI DATA UNIFICADA'!$A$2:$A1007)*($CN$1='CAMAGUI DATA UNIFICADA'!$B$2:$B1007),0),MATCH(CN$2,'CAMAGUI DATA UNIFICADA'!$C$1:$T$1,0)),"")</f>
        <v>CA6070625</v>
      </c>
      <c r="CO137" s="2" t="str">
        <f t="array" ref="CO137">IFERROR(INDEX('CAMAGUI DATA UNIFICADA'!$C$2:$T1007,MATCH(1,($A137='CAMAGUI DATA UNIFICADA'!$A$2:$A1007)*($CN$1='CAMAGUI DATA UNIFICADA'!$B$2:$B1007),0),MATCH(CO$2,'CAMAGUI DATA UNIFICADA'!$C$1:$T$1,0)),"")</f>
        <v/>
      </c>
      <c r="CP137" s="2">
        <f t="array" ref="CP137">IFERROR(INDEX('CAMAGUI DATA UNIFICADA'!$C$2:$T1007,MATCH(1,($A137='CAMAGUI DATA UNIFICADA'!$A$2:$A1007)*($CN$1='CAMAGUI DATA UNIFICADA'!$B$2:$B1007),0),MATCH(CP$2,'CAMAGUI DATA UNIFICADA'!$C$1:$T$1,0)),"")</f>
        <v>550</v>
      </c>
      <c r="CQ137" s="2" t="str">
        <f t="array" ref="CQ137">IFERROR(INDEX('CAMAGUI DATA UNIFICADA'!$C$2:$T1007,MATCH(1,($A137='CAMAGUI DATA UNIFICADA'!$A$2:$A1007)*($CN$1='CAMAGUI DATA UNIFICADA'!$B$2:$B1007),0),MATCH(CQ$2,'CAMAGUI DATA UNIFICADA'!$C$1:$T$1,0)),"")</f>
        <v>SKR MAST E AD</v>
      </c>
      <c r="CR137" s="139">
        <f t="array" ref="CR137">IFERROR(INDEX('CAMAGUI DATA UNIFICADA'!$C$2:$T1007,MATCH(1,($A137='CAMAGUI DATA UNIFICADA'!$A$2:$A1007)*($CN$1='CAMAGUI DATA UNIFICADA'!$B$2:$B1007),0),MATCH(CR$2,'CAMAGUI DATA UNIFICADA'!$C$1:$T$1,0)),"")</f>
        <v>562.98</v>
      </c>
      <c r="CS137" s="2">
        <f t="array" ref="CS137">IFERROR(INDEX('CAMAGUI DATA UNIFICADA'!$C$2:$T1007,MATCH(1,($A137='CAMAGUI DATA UNIFICADA'!$A$2:$A1007)*($CN$1='CAMAGUI DATA UNIFICADA'!$B$2:$B1007),0),MATCH(CS$2,'CAMAGUI DATA UNIFICADA'!$C$1:$T$1,0)),"")</f>
        <v>0</v>
      </c>
      <c r="CT137" s="2">
        <f t="array" ref="CT137">IFERROR(INDEX('CAMAGUI DATA UNIFICADA'!$C$2:$T1007,MATCH(1,($A137='CAMAGUI DATA UNIFICADA'!$A$2:$A1007)*($CN$1='CAMAGUI DATA UNIFICADA'!$B$2:$B1007),0),MATCH(CT$2,'CAMAGUI DATA UNIFICADA'!$C$1:$T$1,0)),"")</f>
        <v>-26.02</v>
      </c>
      <c r="CU137" s="33" t="str">
        <f t="array" ref="CU137">IFERROR(INDEX('CAMAGUI DATA UNIFICADA'!$C$2:$T1007,MATCH(1,($A137='CAMAGUI DATA UNIFICADA'!$A$2:$A1007)*($CN$1='CAMAGUI DATA UNIFICADA'!$B$2:$B1007),0),MATCH(CU$2,'CAMAGUI DATA UNIFICADA'!$C$1:$T$1,0)),"")</f>
        <v/>
      </c>
      <c r="CV137" s="60" t="str">
        <f t="array" ref="CV137">IFERROR(INDEX('CAMAGUI DATA UNIFICADA'!$C$2:$T1007,MATCH(1,($A137='CAMAGUI DATA UNIFICADA'!$A$2:$A1007)*($CN$1='CAMAGUI DATA UNIFICADA'!$B$2:$B1007),0),MATCH(CV$2,'CAMAGUI DATA UNIFICADA'!$C$1:$T$1,0)),"")</f>
        <v/>
      </c>
      <c r="CW137" s="33" t="str">
        <f t="array" ref="CW137">IFERROR(INDEX('CAMAGUI DATA UNIFICADA'!$C$2:$T1007,MATCH(1,($A137='CAMAGUI DATA UNIFICADA'!$A$2:$A1007)*($CN$1='CAMAGUI DATA UNIFICADA'!$B$2:$B1007),0),MATCH(CW$2,'CAMAGUI DATA UNIFICADA'!$C$1:$T$1,0)),"")</f>
        <v/>
      </c>
      <c r="CX137" s="23">
        <f t="array" ref="CX137">IFERROR(INDEX('CAMAGUI DATA UNIFICADA'!$C$2:$T1007,MATCH(1,($A137='CAMAGUI DATA UNIFICADA'!$A$2:$A1007)*($CN$1='CAMAGUI DATA UNIFICADA'!$B$2:$B1007),0),MATCH(CX$2,'CAMAGUI DATA UNIFICADA'!$C$1:$T$1,0)),"")</f>
        <v>0</v>
      </c>
      <c r="CY137" s="23">
        <f t="array" ref="CY137">IFERROR(INDEX('CAMAGUI DATA UNIFICADA'!$C$2:$T1007,MATCH(1,($A137='CAMAGUI DATA UNIFICADA'!$A$2:$A1007)*($CN$1='CAMAGUI DATA UNIFICADA'!$B$2:$B1007),0),MATCH(CY$2,'CAMAGUI DATA UNIFICADA'!$C$1:$T$1,0)),"")</f>
        <v>0</v>
      </c>
      <c r="CZ137" s="60">
        <f t="array" ref="CZ137">IFERROR(INDEX('CAMAGUI DATA UNIFICADA'!$C$2:$T1007,MATCH(1,($A137='CAMAGUI DATA UNIFICADA'!$A$2:$A1007)*($CN$1='CAMAGUI DATA UNIFICADA'!$B$2:$B1007),0),MATCH(CZ$2,'CAMAGUI DATA UNIFICADA'!$C$1:$T$1,0)),"")</f>
        <v>0</v>
      </c>
      <c r="DA137" s="2">
        <f t="array" ref="DA137">IFERROR(INDEX('CAMAGUI DATA UNIFICADA'!$C$2:$T1007,MATCH(1,($A137='CAMAGUI DATA UNIFICADA'!$A$2:$A1007)*($CN$1='CAMAGUI DATA UNIFICADA'!$B$2:$B1007),0),MATCH(DA$2,'CAMAGUI DATA UNIFICADA'!$C$1:$T$1,0)),"")</f>
        <v>0</v>
      </c>
      <c r="DB137" s="2">
        <f t="array" ref="DB137">IFERROR(INDEX('CAMAGUI DATA UNIFICADA'!$C$2:$T1007,MATCH(1,($A137='CAMAGUI DATA UNIFICADA'!$A$2:$A1007)*($CN$1='CAMAGUI DATA UNIFICADA'!$B$2:$B1007),0),MATCH(DB$2,'CAMAGUI DATA UNIFICADA'!$C$1:$T$1,0)),"")</f>
        <v>0</v>
      </c>
      <c r="DC137" s="33" t="str">
        <f t="array" ref="DC137">IFERROR(INDEX('CAMAGUI DATA UNIFICADA'!$C$2:$T1007,MATCH(1,($A137='CAMAGUI DATA UNIFICADA'!$A$2:$A1007)*($CN$1='CAMAGUI DATA UNIFICADA'!$B$2:$B1007),0),MATCH(DC$2,'CAMAGUI DATA UNIFICADA'!$C$1:$T$1,0)),"")</f>
        <v/>
      </c>
      <c r="DD137" s="60">
        <f t="array" ref="DD137">IFERROR(INDEX('CAMAGUI DATA UNIFICADA'!$C$2:$T1007,MATCH(1,($A137='CAMAGUI DATA UNIFICADA'!$A$2:$A1007)*($CN$1='CAMAGUI DATA UNIFICADA'!$B$2:$B1007),0),MATCH(DD$2,'CAMAGUI DATA UNIFICADA'!$C$1:$T$1,0)),"")</f>
        <v>0</v>
      </c>
      <c r="DE137" s="140">
        <f t="array" ref="DE137">IFERROR(INDEX('CAMAGUI DATA UNIFICADA'!$C$2:$T1007,MATCH(1,($A137='CAMAGUI DATA UNIFICADA'!$A$2:$A1007)*($CN$1='CAMAGUI DATA UNIFICADA'!$B$2:$B1007),0),MATCH(DE$2,'CAMAGUI DATA UNIFICADA'!$C$1:$T$1,0)),"")</f>
        <v>0</v>
      </c>
      <c r="DF137" s="138" t="str">
        <f t="array" ref="DF137">IFERROR(INDEX('CAMAGUI DATA UNIFICADA'!$C$2:$T1007,MATCH(1,($A137='CAMAGUI DATA UNIFICADA'!$A$2:$A1007)*($DF$1='CAMAGUI DATA UNIFICADA'!$B$2:$B1007),0),MATCH(DF$2,'CAMAGUI DATA UNIFICADA'!$C$1:$T$1,0)),"")</f>
        <v/>
      </c>
      <c r="DG137" s="2" t="str">
        <f t="array" ref="DG137">IFERROR(INDEX('CAMAGUI DATA UNIFICADA'!$C$2:$T1007,MATCH(1,($A137='CAMAGUI DATA UNIFICADA'!$A$2:$A1007)*($DF$1='CAMAGUI DATA UNIFICADA'!$B$2:$B1007),0),MATCH(DG$2,'CAMAGUI DATA UNIFICADA'!$C$1:$T$1,0)),"")</f>
        <v/>
      </c>
      <c r="DH137" s="2" t="str">
        <f t="array" ref="DH137">IFERROR(INDEX('CAMAGUI DATA UNIFICADA'!$C$2:$T1007,MATCH(1,($A137='CAMAGUI DATA UNIFICADA'!$A$2:$A1007)*($DF$1='CAMAGUI DATA UNIFICADA'!$B$2:$B1007),0),MATCH(DH$2,'CAMAGUI DATA UNIFICADA'!$C$1:$T$1,0)),"")</f>
        <v/>
      </c>
      <c r="DI137" s="2" t="str">
        <f t="array" ref="DI137">IFERROR(INDEX('CAMAGUI DATA UNIFICADA'!$C$2:$T1007,MATCH(1,($A137='CAMAGUI DATA UNIFICADA'!$A$2:$A1007)*($DF$1='CAMAGUI DATA UNIFICADA'!$B$2:$B1007),0),MATCH(DI$2,'CAMAGUI DATA UNIFICADA'!$C$1:$T$1,0)),"")</f>
        <v/>
      </c>
      <c r="DJ137" s="139" t="str">
        <f t="array" ref="DJ137">IFERROR(INDEX('CAMAGUI DATA UNIFICADA'!$C$2:$T1007,MATCH(1,($A137='CAMAGUI DATA UNIFICADA'!$A$2:$A1007)*($DF$1='CAMAGUI DATA UNIFICADA'!$B$2:$B1007),0),MATCH(DJ$2,'CAMAGUI DATA UNIFICADA'!$C$1:$T$1,0)),"")</f>
        <v/>
      </c>
      <c r="DK137" s="2" t="str">
        <f t="array" ref="DK137">IFERROR(INDEX('CAMAGUI DATA UNIFICADA'!$C$2:$T1007,MATCH(1,($A137='CAMAGUI DATA UNIFICADA'!$A$2:$A1007)*($DF$1='CAMAGUI DATA UNIFICADA'!$B$2:$B1007),0),MATCH(DK$2,'CAMAGUI DATA UNIFICADA'!$C$1:$T$1,0)),"")</f>
        <v/>
      </c>
      <c r="DL137" s="2" t="str">
        <f t="array" ref="DL137">IFERROR(INDEX('CAMAGUI DATA UNIFICADA'!$C$2:$T1007,MATCH(1,($A137='CAMAGUI DATA UNIFICADA'!$A$2:$A1007)*($DF$1='CAMAGUI DATA UNIFICADA'!$B$2:$B1007),0),MATCH(DL$2,'CAMAGUI DATA UNIFICADA'!$C$1:$T$1,0)),"")</f>
        <v/>
      </c>
      <c r="DM137" s="33" t="str">
        <f t="array" ref="DM137">IFERROR(INDEX('CAMAGUI DATA UNIFICADA'!$C$2:$T1007,MATCH(1,($A137='CAMAGUI DATA UNIFICADA'!$A$2:$A1007)*($DF$1='CAMAGUI DATA UNIFICADA'!$B$2:$B1007),0),MATCH(DM$2,'CAMAGUI DATA UNIFICADA'!$C$1:$T$1,0)),"")</f>
        <v/>
      </c>
      <c r="DN137" s="60" t="str">
        <f t="array" ref="DN137">IFERROR(INDEX('CAMAGUI DATA UNIFICADA'!$C$2:$T1007,MATCH(1,($A137='CAMAGUI DATA UNIFICADA'!$A$2:$A1007)*($DF$1='CAMAGUI DATA UNIFICADA'!$B$2:$B1007),0),MATCH(DN$2,'CAMAGUI DATA UNIFICADA'!$C$1:$T$1,0)),"")</f>
        <v/>
      </c>
      <c r="DO137" s="33" t="str">
        <f t="array" ref="DO137">IFERROR(INDEX('CAMAGUI DATA UNIFICADA'!$C$2:$T1007,MATCH(1,($A137='CAMAGUI DATA UNIFICADA'!$A$2:$A1007)*($DF$1='CAMAGUI DATA UNIFICADA'!$B$2:$B1007),0),MATCH(DO$2,'CAMAGUI DATA UNIFICADA'!$C$1:$T$1,0)),"")</f>
        <v/>
      </c>
      <c r="DP137" s="23" t="str">
        <f t="array" ref="DP137">IFERROR(INDEX('CAMAGUI DATA UNIFICADA'!$C$2:$T1007,MATCH(1,($A137='CAMAGUI DATA UNIFICADA'!$A$2:$A1007)*($DF$1='CAMAGUI DATA UNIFICADA'!$B$2:$B1007),0),MATCH(DP$2,'CAMAGUI DATA UNIFICADA'!$C$1:$T$1,0)),"")</f>
        <v/>
      </c>
      <c r="DQ137" s="23" t="str">
        <f t="array" ref="DQ137">IFERROR(INDEX('CAMAGUI DATA UNIFICADA'!$C$2:$T1007,MATCH(1,($A137='CAMAGUI DATA UNIFICADA'!$A$2:$A1007)*($DF$1='CAMAGUI DATA UNIFICADA'!$B$2:$B1007),0),MATCH(DQ$2,'CAMAGUI DATA UNIFICADA'!$C$1:$T$1,0)),"")</f>
        <v/>
      </c>
      <c r="DR137" s="2" t="str">
        <f t="array" ref="DR137">IFERROR(INDEX('CAMAGUI DATA UNIFICADA'!$C$2:$T1007,MATCH(1,($A137='CAMAGUI DATA UNIFICADA'!$A$2:$A1007)*($DF$1='CAMAGUI DATA UNIFICADA'!$B$2:$B1007),0),MATCH(DR$2,'CAMAGUI DATA UNIFICADA'!$C$1:$T$1,0)),"")</f>
        <v/>
      </c>
      <c r="DS137" s="2" t="str">
        <f t="array" ref="DS137">IFERROR(INDEX('CAMAGUI DATA UNIFICADA'!$C$2:$T1007,MATCH(1,($A137='CAMAGUI DATA UNIFICADA'!$A$2:$A1007)*($DF$1='CAMAGUI DATA UNIFICADA'!$B$2:$B1007),0),MATCH(DS$2,'CAMAGUI DATA UNIFICADA'!$C$1:$T$1,0)),"")</f>
        <v/>
      </c>
      <c r="DT137" s="2" t="str">
        <f t="array" ref="DT137">IFERROR(INDEX('CAMAGUI DATA UNIFICADA'!$C$2:$T1007,MATCH(1,($A137='CAMAGUI DATA UNIFICADA'!$A$2:$A1007)*($DF$1='CAMAGUI DATA UNIFICADA'!$B$2:$B1007),0),MATCH(DT$2,'CAMAGUI DATA UNIFICADA'!$C$1:$T$1,0)),"")</f>
        <v/>
      </c>
      <c r="DU137" s="33" t="str">
        <f t="array" ref="DU137">IFERROR(INDEX('CAMAGUI DATA UNIFICADA'!$C$2:$T1007,MATCH(1,($A137='CAMAGUI DATA UNIFICADA'!$A$2:$A1007)*($DF$1='CAMAGUI DATA UNIFICADA'!$B$2:$B1007),0),MATCH(DU$2,'CAMAGUI DATA UNIFICADA'!$C$1:$T$1,0)),"")</f>
        <v/>
      </c>
      <c r="DV137" s="60" t="str">
        <f t="array" ref="DV137">IFERROR(INDEX('CAMAGUI DATA UNIFICADA'!$C$2:$T1007,MATCH(1,($A137='CAMAGUI DATA UNIFICADA'!$A$2:$A1007)*($DF$1='CAMAGUI DATA UNIFICADA'!$B$2:$B1007),0),MATCH(DV$2,'CAMAGUI DATA UNIFICADA'!$C$1:$T$1,0)),"")</f>
        <v/>
      </c>
      <c r="DW137" s="140" t="str">
        <f t="array" ref="DW137">IFERROR(INDEX('CAMAGUI DATA UNIFICADA'!$C$2:$T1007,MATCH(1,($A137='CAMAGUI DATA UNIFICADA'!$A$2:$A1007)*($DF$1='CAMAGUI DATA UNIFICADA'!$B$2:$B1007),0),MATCH(DW$2,'CAMAGUI DATA UNIFICADA'!$C$1:$T$1,0)),"")</f>
        <v/>
      </c>
      <c r="DX137" s="144" t="str">
        <f t="array" ref="DX137">IFERROR(INDEX('CAMAGUI DATA UNIFICADA'!$C$2:$T1007,MATCH(1,($A137='CAMAGUI DATA UNIFICADA'!$A$2:$A1007)*($DX$1='CAMAGUI DATA UNIFICADA'!$B$2:$B1007),0),MATCH(DX$2,'CAMAGUI DATA UNIFICADA'!$C$1:$T$1,0)),"")</f>
        <v/>
      </c>
      <c r="DY137" s="60" t="str">
        <f t="array" ref="DY137">IFERROR(INDEX('CAMAGUI DATA UNIFICADA'!$C$2:$T1007,MATCH(1,($A137='CAMAGUI DATA UNIFICADA'!$A$2:$A1007)*($DX$1='CAMAGUI DATA UNIFICADA'!$B$2:$B1007),0),MATCH(DY$2,'CAMAGUI DATA UNIFICADA'!$C$1:$T$1,0)),"")</f>
        <v/>
      </c>
      <c r="DZ137" s="60" t="str">
        <f t="array" ref="DZ137">IFERROR(INDEX('CAMAGUI DATA UNIFICADA'!$C$2:$T1007,MATCH(1,($A137='CAMAGUI DATA UNIFICADA'!$A$2:$A1007)*($DX$1='CAMAGUI DATA UNIFICADA'!$B$2:$B1007),0),MATCH(DZ$2,'CAMAGUI DATA UNIFICADA'!$C$1:$T$1,0)),"")</f>
        <v/>
      </c>
      <c r="EA137" s="60" t="str">
        <f t="array" ref="EA137">IFERROR(INDEX('CAMAGUI DATA UNIFICADA'!$C$2:$T1007,MATCH(1,($A137='CAMAGUI DATA UNIFICADA'!$A$2:$A1007)*($DX$1='CAMAGUI DATA UNIFICADA'!$B$2:$B1007),0),MATCH(EA$2,'CAMAGUI DATA UNIFICADA'!$C$1:$T$1,0)),"")</f>
        <v/>
      </c>
      <c r="EB137" s="60" t="str">
        <f t="array" ref="EB137">IFERROR(INDEX('CAMAGUI DATA UNIFICADA'!$C$2:$T1007,MATCH(1,($A137='CAMAGUI DATA UNIFICADA'!$A$2:$A1007)*($DX$1='CAMAGUI DATA UNIFICADA'!$B$2:$B1007),0),MATCH(EB$2,'CAMAGUI DATA UNIFICADA'!$C$1:$T$1,0)),"")</f>
        <v/>
      </c>
      <c r="EC137" s="60" t="str">
        <f t="array" ref="EC137">IFERROR(INDEX('CAMAGUI DATA UNIFICADA'!$C$2:$T1007,MATCH(1,($A137='CAMAGUI DATA UNIFICADA'!$A$2:$A1007)*($DX$1='CAMAGUI DATA UNIFICADA'!$B$2:$B1007),0),MATCH(EC$2,'CAMAGUI DATA UNIFICADA'!$C$1:$T$1,0)),"")</f>
        <v/>
      </c>
      <c r="ED137" s="60" t="str">
        <f t="array" ref="ED137">IFERROR(INDEX('CAMAGUI DATA UNIFICADA'!$C$2:$T1007,MATCH(1,($A137='CAMAGUI DATA UNIFICADA'!$A$2:$A1007)*($DX$1='CAMAGUI DATA UNIFICADA'!$B$2:$B1007),0),MATCH(ED$2,'CAMAGUI DATA UNIFICADA'!$C$1:$T$1,0)),"")</f>
        <v/>
      </c>
      <c r="EE137" s="60" t="str">
        <f t="array" ref="EE137">IFERROR(INDEX('CAMAGUI DATA UNIFICADA'!$C$2:$T1007,MATCH(1,($A137='CAMAGUI DATA UNIFICADA'!$A$2:$A1007)*($DX$1='CAMAGUI DATA UNIFICADA'!$B$2:$B1007),0),MATCH(EE$2,'CAMAGUI DATA UNIFICADA'!$C$1:$T$1,0)),"")</f>
        <v/>
      </c>
      <c r="EF137" s="60" t="str">
        <f t="array" ref="EF137">IFERROR(INDEX('CAMAGUI DATA UNIFICADA'!$C$2:$T1007,MATCH(1,($A137='CAMAGUI DATA UNIFICADA'!$A$2:$A1007)*($DX$1='CAMAGUI DATA UNIFICADA'!$B$2:$B1007),0),MATCH(EF$2,'CAMAGUI DATA UNIFICADA'!$C$1:$T$1,0)),"")</f>
        <v/>
      </c>
      <c r="EG137" s="60" t="str">
        <f t="array" ref="EG137">IFERROR(INDEX('CAMAGUI DATA UNIFICADA'!$C$2:$T1007,MATCH(1,($A137='CAMAGUI DATA UNIFICADA'!$A$2:$A1007)*($DX$1='CAMAGUI DATA UNIFICADA'!$B$2:$B1007),0),MATCH(EG$2,'CAMAGUI DATA UNIFICADA'!$C$1:$T$1,0)),"")</f>
        <v/>
      </c>
      <c r="EH137" s="60" t="str">
        <f t="array" ref="EH137">IFERROR(INDEX('CAMAGUI DATA UNIFICADA'!$C$2:$T1007,MATCH(1,($A137='CAMAGUI DATA UNIFICADA'!$A$2:$A1007)*($DX$1='CAMAGUI DATA UNIFICADA'!$B$2:$B1007),0),MATCH(EH$2,'CAMAGUI DATA UNIFICADA'!$C$1:$T$1,0)),"")</f>
        <v/>
      </c>
      <c r="EI137" s="60" t="str">
        <f t="array" ref="EI137">IFERROR(INDEX('CAMAGUI DATA UNIFICADA'!$C$2:$T1007,MATCH(1,($A137='CAMAGUI DATA UNIFICADA'!$A$2:$A1007)*($DX$1='CAMAGUI DATA UNIFICADA'!$B$2:$B1007),0),MATCH(EI$2,'CAMAGUI DATA UNIFICADA'!$C$1:$T$1,0)),"")</f>
        <v/>
      </c>
      <c r="EJ137" s="60" t="str">
        <f t="array" ref="EJ137">IFERROR(INDEX('CAMAGUI DATA UNIFICADA'!$C$2:$T1007,MATCH(1,($A137='CAMAGUI DATA UNIFICADA'!$A$2:$A1007)*($DX$1='CAMAGUI DATA UNIFICADA'!$B$2:$B1007),0),MATCH(EJ$2,'CAMAGUI DATA UNIFICADA'!$C$1:$T$1,0)),"")</f>
        <v/>
      </c>
      <c r="EK137" s="60" t="str">
        <f t="array" ref="EK137">IFERROR(INDEX('CAMAGUI DATA UNIFICADA'!$C$2:$T1007,MATCH(1,($A137='CAMAGUI DATA UNIFICADA'!$A$2:$A1007)*($DX$1='CAMAGUI DATA UNIFICADA'!$B$2:$B1007),0),MATCH(EK$2,'CAMAGUI DATA UNIFICADA'!$C$1:$T$1,0)),"")</f>
        <v/>
      </c>
      <c r="EL137" s="60" t="str">
        <f t="array" ref="EL137">IFERROR(INDEX('CAMAGUI DATA UNIFICADA'!$C$2:$T1007,MATCH(1,($A137='CAMAGUI DATA UNIFICADA'!$A$2:$A1007)*($DX$1='CAMAGUI DATA UNIFICADA'!$B$2:$B1007),0),MATCH(EL$2,'CAMAGUI DATA UNIFICADA'!$C$1:$T$1,0)),"")</f>
        <v/>
      </c>
      <c r="EM137" s="60" t="str">
        <f t="array" ref="EM137">IFERROR(INDEX('CAMAGUI DATA UNIFICADA'!$C$2:$T1007,MATCH(1,($A137='CAMAGUI DATA UNIFICADA'!$A$2:$A1007)*($DX$1='CAMAGUI DATA UNIFICADA'!$B$2:$B1007),0),MATCH(EM$2,'CAMAGUI DATA UNIFICADA'!$C$1:$T$1,0)),"")</f>
        <v/>
      </c>
      <c r="EN137" s="60" t="str">
        <f t="array" ref="EN137">IFERROR(INDEX('CAMAGUI DATA UNIFICADA'!$C$2:$T1007,MATCH(1,($A137='CAMAGUI DATA UNIFICADA'!$A$2:$A1007)*($DX$1='CAMAGUI DATA UNIFICADA'!$B$2:$B1007),0),MATCH(EN$2,'CAMAGUI DATA UNIFICADA'!$C$1:$T$1,0)),"")</f>
        <v/>
      </c>
      <c r="EO137" s="140" t="str">
        <f t="array" ref="EO137">IFERROR(INDEX('CAMAGUI DATA UNIFICADA'!$C$2:$T1007,MATCH(1,($A137='CAMAGUI DATA UNIFICADA'!$A$2:$A1007)*($DX$1='CAMAGUI DATA UNIFICADA'!$B$2:$B1007),0),MATCH(EO$2,'CAMAGUI DATA UNIFICADA'!$C$1:$T$1,0)),"")</f>
        <v/>
      </c>
    </row>
    <row r="138">
      <c r="A138" s="137">
        <v>45894.0</v>
      </c>
      <c r="B138" s="138" t="str">
        <f t="array" ref="B138">IFERROR(INDEX('CAMAGUI DATA UNIFICADA'!$C$2:$T1007,MATCH(1,($A138='CAMAGUI DATA UNIFICADA'!$A$2:$A1007)*($B$1='CAMAGUI DATA UNIFICADA'!$B$2:$B1007),0),MATCH(B$2,'CAMAGUI DATA UNIFICADA'!$C$1:$T$1,0)),"")</f>
        <v>CA1190725</v>
      </c>
      <c r="C138" s="2">
        <f t="array" ref="C138">IFERROR(INDEX('CAMAGUI DATA UNIFICADA'!$C$2:$T1007,MATCH(1,($A138='CAMAGUI DATA UNIFICADA'!$A$2:$A1007)*($B$1='CAMAGUI DATA UNIFICADA'!$B$2:$B1007),0),MATCH(C$2,'CAMAGUI DATA UNIFICADA'!$C$1:$T$1,0)),"")</f>
        <v>650</v>
      </c>
      <c r="D138" s="2">
        <f t="array" ref="D138">IFERROR(INDEX('CAMAGUI DATA UNIFICADA'!$C$2:$T1007,MATCH(1,($A138='CAMAGUI DATA UNIFICADA'!$A$2:$A1007)*($B$1='CAMAGUI DATA UNIFICADA'!$B$2:$B1007),0),MATCH(D$2,'CAMAGUI DATA UNIFICADA'!$C$1:$T$1,0)),"")</f>
        <v>4450</v>
      </c>
      <c r="E138" s="2" t="str">
        <f t="array" ref="E138">IFERROR(INDEX('CAMAGUI DATA UNIFICADA'!$C$2:$T1007,MATCH(1,($A138='CAMAGUI DATA UNIFICADA'!$A$2:$A1007)*($B$1='CAMAGUI DATA UNIFICADA'!$B$2:$B1007),0),MATCH(E$2,'CAMAGUI DATA UNIFICADA'!$C$1:$T$1,0)),"")</f>
        <v>SKR MAST E AD</v>
      </c>
      <c r="F138" s="139">
        <f t="array" ref="F138">IFERROR(INDEX('CAMAGUI DATA UNIFICADA'!$C$2:$T1007,MATCH(1,($A138='CAMAGUI DATA UNIFICADA'!$A$2:$A1007)*($B$1='CAMAGUI DATA UNIFICADA'!$B$2:$B1007),0),MATCH(F$2,'CAMAGUI DATA UNIFICADA'!$C$1:$T$1,0)),"")</f>
        <v>4555.02</v>
      </c>
      <c r="G138" s="2">
        <f t="array" ref="G138">IFERROR(INDEX('CAMAGUI DATA UNIFICADA'!$C$2:$T1007,MATCH(1,($A138='CAMAGUI DATA UNIFICADA'!$A$2:$A1007)*($B$1='CAMAGUI DATA UNIFICADA'!$B$2:$B1007),0),MATCH(G$2,'CAMAGUI DATA UNIFICADA'!$C$1:$T$1,0)),"")</f>
        <v>14.5</v>
      </c>
      <c r="H138" s="2">
        <f t="array" ref="H138">IFERROR(INDEX('CAMAGUI DATA UNIFICADA'!$C$2:$T1007,MATCH(1,($A138='CAMAGUI DATA UNIFICADA'!$A$2:$A1007)*($B$1='CAMAGUI DATA UNIFICADA'!$B$2:$B1007),0),MATCH(H$2,'CAMAGUI DATA UNIFICADA'!$C$1:$T$1,0)),"")</f>
        <v>3.86</v>
      </c>
      <c r="I138" s="33">
        <f t="array" ref="I138">IFERROR(INDEX('CAMAGUI DATA UNIFICADA'!$C$2:$T1007,MATCH(1,($A138='CAMAGUI DATA UNIFICADA'!$A$2:$A1007)*($B$1='CAMAGUI DATA UNIFICADA'!$B$2:$B1007),0),MATCH(I$2,'CAMAGUI DATA UNIFICADA'!$C$1:$T$1,0)),"")</f>
        <v>4.008</v>
      </c>
      <c r="J138" s="60">
        <f t="array" ref="J138">IFERROR(INDEX('CAMAGUI DATA UNIFICADA'!$C$2:$T1007,MATCH(1,($A138='CAMAGUI DATA UNIFICADA'!$A$2:$A1007)*($B$1='CAMAGUI DATA UNIFICADA'!$B$2:$B1007),0),MATCH(J$2,'CAMAGUI DATA UNIFICADA'!$C$1:$T$1,0)),"")</f>
        <v>1118452.75</v>
      </c>
      <c r="K138" s="33">
        <f t="array" ref="K138">IFERROR(INDEX('CAMAGUI DATA UNIFICADA'!$C$2:$T1007,MATCH(1,($A138='CAMAGUI DATA UNIFICADA'!$A$2:$A1007)*($B$1='CAMAGUI DATA UNIFICADA'!$B$2:$B1007),0),MATCH(K$2,'CAMAGUI DATA UNIFICADA'!$C$1:$T$1,0)),"")</f>
        <v>1.555802619</v>
      </c>
      <c r="L138" s="23">
        <f t="array" ref="L138">IFERROR(INDEX('CAMAGUI DATA UNIFICADA'!$C$2:$T1007,MATCH(1,($A138='CAMAGUI DATA UNIFICADA'!$A$2:$A1007)*($B$1='CAMAGUI DATA UNIFICADA'!$B$2:$B1007),0),MATCH(L$2,'CAMAGUI DATA UNIFICADA'!$C$1:$T$1,0)),"")</f>
        <v>0.860348269</v>
      </c>
      <c r="M138" s="23">
        <f t="array" ref="M138">IFERROR(INDEX('CAMAGUI DATA UNIFICADA'!$C$2:$T1007,MATCH(1,($A138='CAMAGUI DATA UNIFICADA'!$A$2:$A1007)*($B$1='CAMAGUI DATA UNIFICADA'!$B$2:$B1007),0),MATCH(M$2,'CAMAGUI DATA UNIFICADA'!$C$1:$T$1,0)),"")</f>
        <v>0.57</v>
      </c>
      <c r="N138" s="60">
        <f t="array" ref="N138">IFERROR(INDEX('CAMAGUI DATA UNIFICADA'!$C$2:$T1007,MATCH(1,($A138='CAMAGUI DATA UNIFICADA'!$A$2:$A1007)*($B$1='CAMAGUI DATA UNIFICADA'!$B$2:$B1007),0),MATCH(N$2,'CAMAGUI DATA UNIFICADA'!$C$1:$T$1,0)),"")</f>
        <v>90476.19048</v>
      </c>
      <c r="O138" s="2">
        <f t="array" ref="O138">IFERROR(INDEX('CAMAGUI DATA UNIFICADA'!$C$2:$T1007,MATCH(1,($A138='CAMAGUI DATA UNIFICADA'!$A$2:$A1007)*($B$1='CAMAGUI DATA UNIFICADA'!$B$2:$B1007),0),MATCH(O$2,'CAMAGUI DATA UNIFICADA'!$C$1:$T$1,0)),"")</f>
        <v>3.7</v>
      </c>
      <c r="P138" s="2">
        <f t="array" ref="P138">IFERROR(INDEX('CAMAGUI DATA UNIFICADA'!$C$2:$T1007,MATCH(1,($A138='CAMAGUI DATA UNIFICADA'!$A$2:$A1007)*($B$1='CAMAGUI DATA UNIFICADA'!$B$2:$B1007),0),MATCH(P$2,'CAMAGUI DATA UNIFICADA'!$C$1:$T$1,0)),"")</f>
        <v>18.2</v>
      </c>
      <c r="Q138" s="33">
        <f t="array" ref="Q138">IFERROR(INDEX('CAMAGUI DATA UNIFICADA'!$C$2:$T1007,MATCH(1,($A138='CAMAGUI DATA UNIFICADA'!$A$2:$A1007)*($B$1='CAMAGUI DATA UNIFICADA'!$B$2:$B1007),0),MATCH(Q$2,'CAMAGUI DATA UNIFICADA'!$C$1:$T$1,0)),"")</f>
        <v>3.5064</v>
      </c>
      <c r="R138" s="60">
        <f t="array" ref="R138">IFERROR(INDEX('CAMAGUI DATA UNIFICADA'!$C$2:$T1007,MATCH(1,($A138='CAMAGUI DATA UNIFICADA'!$A$2:$A1007)*($B$1='CAMAGUI DATA UNIFICADA'!$B$2:$B1007),0),MATCH(R$2,'CAMAGUI DATA UNIFICADA'!$C$1:$T$1,0)),"")</f>
        <v>492.8767233</v>
      </c>
      <c r="S138" s="140">
        <f t="array" ref="S138">IFERROR(INDEX('CAMAGUI DATA UNIFICADA'!$C$2:$T1007,MATCH(1,($A138='CAMAGUI DATA UNIFICADA'!$A$2:$A1007)*($B$1='CAMAGUI DATA UNIFICADA'!$B$2:$B1007),0),MATCH(S$2,'CAMAGUI DATA UNIFICADA'!$C$1:$T$1,0)),"")</f>
        <v>-39.28081916</v>
      </c>
      <c r="T138" s="138" t="str">
        <f t="array" ref="T138">IFERROR(INDEX('CAMAGUI DATA UNIFICADA'!$C$2:$T1007,MATCH(1,($A138='CAMAGUI DATA UNIFICADA'!$A$2:$A1007)*($T$1='CAMAGUI DATA UNIFICADA'!$B$2:$B1007),0),MATCH(T$2,'CAMAGUI DATA UNIFICADA'!$C$1:$T$1,0)),"")</f>
        <v>CA2190725</v>
      </c>
      <c r="U138" s="2">
        <f t="array" ref="U138">IFERROR(INDEX('CAMAGUI DATA UNIFICADA'!$C$2:$T1007,MATCH(1,($A138='CAMAGUI DATA UNIFICADA'!$A$2:$A1007)*($T$1='CAMAGUI DATA UNIFICADA'!$B$2:$B1007),0),MATCH(U$2,'CAMAGUI DATA UNIFICADA'!$C$1:$T$1,0)),"")</f>
        <v>450</v>
      </c>
      <c r="V138" s="2">
        <f t="array" ref="V138">IFERROR(INDEX('CAMAGUI DATA UNIFICADA'!$C$2:$T1007,MATCH(1,($A138='CAMAGUI DATA UNIFICADA'!$A$2:$A1007)*($T$1='CAMAGUI DATA UNIFICADA'!$B$2:$B1007),0),MATCH(V$2,'CAMAGUI DATA UNIFICADA'!$C$1:$T$1,0)),"")</f>
        <v>2975</v>
      </c>
      <c r="W138" s="2" t="str">
        <f t="array" ref="W138">IFERROR(INDEX('CAMAGUI DATA UNIFICADA'!$C$2:$T1007,MATCH(1,($A138='CAMAGUI DATA UNIFICADA'!$A$2:$A1007)*($T$1='CAMAGUI DATA UNIFICADA'!$B$2:$B1007),0),MATCH(W$2,'CAMAGUI DATA UNIFICADA'!$C$1:$T$1,0)),"")</f>
        <v>SKR MAST E AD</v>
      </c>
      <c r="X138" s="139">
        <f t="array" ref="X138">IFERROR(INDEX('CAMAGUI DATA UNIFICADA'!$C$2:$T1007,MATCH(1,($A138='CAMAGUI DATA UNIFICADA'!$A$2:$A1007)*($T$1='CAMAGUI DATA UNIFICADA'!$B$2:$B1007),0),MATCH(X$2,'CAMAGUI DATA UNIFICADA'!$C$1:$T$1,0)),"")</f>
        <v>3045.21</v>
      </c>
      <c r="Y138" s="2">
        <f t="array" ref="Y138">IFERROR(INDEX('CAMAGUI DATA UNIFICADA'!$C$2:$T1007,MATCH(1,($A138='CAMAGUI DATA UNIFICADA'!$A$2:$A1007)*($T$1='CAMAGUI DATA UNIFICADA'!$B$2:$B1007),0),MATCH(Y$2,'CAMAGUI DATA UNIFICADA'!$C$1:$T$1,0)),"")</f>
        <v>13.7</v>
      </c>
      <c r="Z138" s="2">
        <f t="array" ref="Z138">IFERROR(INDEX('CAMAGUI DATA UNIFICADA'!$C$2:$T1007,MATCH(1,($A138='CAMAGUI DATA UNIFICADA'!$A$2:$A1007)*($T$1='CAMAGUI DATA UNIFICADA'!$B$2:$B1007),0),MATCH(Z$2,'CAMAGUI DATA UNIFICADA'!$C$1:$T$1,0)),"")</f>
        <v>3.46</v>
      </c>
      <c r="AA138" s="2">
        <f t="array" ref="AA138">IFERROR(INDEX('CAMAGUI DATA UNIFICADA'!$C$2:$T1007,MATCH(1,($A138='CAMAGUI DATA UNIFICADA'!$A$2:$A1007)*($T$1='CAMAGUI DATA UNIFICADA'!$B$2:$B1007),0),MATCH(AA$2,'CAMAGUI DATA UNIFICADA'!$C$1:$T$1,0)),"")</f>
        <v>4.1388</v>
      </c>
      <c r="AB138" s="60">
        <f t="array" ref="AB138">IFERROR(INDEX('CAMAGUI DATA UNIFICADA'!$C$2:$T1007,MATCH(1,($A138='CAMAGUI DATA UNIFICADA'!$A$2:$A1007)*($T$1='CAMAGUI DATA UNIFICADA'!$B$2:$B1007),0),MATCH(AB$2,'CAMAGUI DATA UNIFICADA'!$C$1:$T$1,0)),"")</f>
        <v>793628.9584</v>
      </c>
      <c r="AC138" s="33">
        <f t="array" ref="AC138">IFERROR(INDEX('CAMAGUI DATA UNIFICADA'!$C$2:$T1007,MATCH(1,($A138='CAMAGUI DATA UNIFICADA'!$A$2:$A1007)*($T$1='CAMAGUI DATA UNIFICADA'!$B$2:$B1007),0),MATCH(AC$2,'CAMAGUI DATA UNIFICADA'!$C$1:$T$1,0)),"")</f>
        <v>1.706005138</v>
      </c>
      <c r="AD138" s="23">
        <f t="array" ref="AD138">IFERROR(INDEX('CAMAGUI DATA UNIFICADA'!$C$2:$T1007,MATCH(1,($A138='CAMAGUI DATA UNIFICADA'!$A$2:$A1007)*($T$1='CAMAGUI DATA UNIFICADA'!$B$2:$B1007),0),MATCH(AD$2,'CAMAGUI DATA UNIFICADA'!$C$1:$T$1,0)),"")</f>
        <v>0.8818099537</v>
      </c>
      <c r="AE138" s="23">
        <f t="array" ref="AE138">IFERROR(INDEX('CAMAGUI DATA UNIFICADA'!$C$2:$T1007,MATCH(1,($A138='CAMAGUI DATA UNIFICADA'!$A$2:$A1007)*($T$1='CAMAGUI DATA UNIFICADA'!$B$2:$B1007),0),MATCH(AE$2,'CAMAGUI DATA UNIFICADA'!$C$1:$T$1,0)),"")</f>
        <v>0.56</v>
      </c>
      <c r="AF138" s="60">
        <f t="array" ref="AF138">IFERROR(INDEX('CAMAGUI DATA UNIFICADA'!$C$2:$T1007,MATCH(1,($A138='CAMAGUI DATA UNIFICADA'!$A$2:$A1007)*($T$1='CAMAGUI DATA UNIFICADA'!$B$2:$B1007),0),MATCH(AF$2,'CAMAGUI DATA UNIFICADA'!$C$1:$T$1,0)),"")</f>
        <v>84000</v>
      </c>
      <c r="AG138" s="2">
        <f t="array" ref="AG138">IFERROR(INDEX('CAMAGUI DATA UNIFICADA'!$C$2:$T1007,MATCH(1,($A138='CAMAGUI DATA UNIFICADA'!$A$2:$A1007)*($T$1='CAMAGUI DATA UNIFICADA'!$B$2:$B1007),0),MATCH(AG$2,'CAMAGUI DATA UNIFICADA'!$C$1:$T$1,0)),"")</f>
        <v>3.3</v>
      </c>
      <c r="AH138" s="2">
        <f t="array" ref="AH138">IFERROR(INDEX('CAMAGUI DATA UNIFICADA'!$C$2:$T1007,MATCH(1,($A138='CAMAGUI DATA UNIFICADA'!$A$2:$A1007)*($T$1='CAMAGUI DATA UNIFICADA'!$B$2:$B1007),0),MATCH(AH$2,'CAMAGUI DATA UNIFICADA'!$C$1:$T$1,0)),"")</f>
        <v>17</v>
      </c>
      <c r="AI138" s="33">
        <f t="array" ref="AI138">IFERROR(INDEX('CAMAGUI DATA UNIFICADA'!$C$2:$T1007,MATCH(1,($A138='CAMAGUI DATA UNIFICADA'!$A$2:$A1007)*($T$1='CAMAGUI DATA UNIFICADA'!$B$2:$B1007),0),MATCH(AI$2,'CAMAGUI DATA UNIFICADA'!$C$1:$T$1,0)),"")</f>
        <v>3.648</v>
      </c>
      <c r="AJ138" s="60">
        <f t="array" ref="AJ138">IFERROR(INDEX('CAMAGUI DATA UNIFICADA'!$C$2:$T1007,MATCH(1,($A138='CAMAGUI DATA UNIFICADA'!$A$2:$A1007)*($T$1='CAMAGUI DATA UNIFICADA'!$B$2:$B1007),0),MATCH(AJ$2,'CAMAGUI DATA UNIFICADA'!$C$1:$T$1,0)),"")</f>
        <v>324.3211466</v>
      </c>
      <c r="AK138" s="140">
        <f t="array" ref="AK138">IFERROR(INDEX('CAMAGUI DATA UNIFICADA'!$C$2:$T1007,MATCH(1,($A138='CAMAGUI DATA UNIFICADA'!$A$2:$A1007)*($T$1='CAMAGUI DATA UNIFICADA'!$B$2:$B1007),0),MATCH(AK$2,'CAMAGUI DATA UNIFICADA'!$C$1:$T$1,0)),"")</f>
        <v>-31.41971334</v>
      </c>
      <c r="AL138" s="138" t="str">
        <f t="array" ref="AL138">IFERROR(INDEX('CAMAGUI DATA UNIFICADA'!$C$2:$T1007,MATCH(1,($A138='CAMAGUI DATA UNIFICADA'!$A$2:$A1007)*($AL$1='CAMAGUI DATA UNIFICADA'!$B$2:$B1007),0),MATCH(AL$2,'CAMAGUI DATA UNIFICADA'!$C$1:$T$1,0)),"")</f>
        <v>CA3190725</v>
      </c>
      <c r="AM138" s="2">
        <f t="array" ref="AM138">IFERROR(INDEX('CAMAGUI DATA UNIFICADA'!$C$2:$T1007,MATCH(1,($A138='CAMAGUI DATA UNIFICADA'!$A$2:$A1007)*($AL$1='CAMAGUI DATA UNIFICADA'!$B$2:$B1007),0),MATCH(AM$2,'CAMAGUI DATA UNIFICADA'!$C$1:$T$1,0)),"")</f>
        <v>575</v>
      </c>
      <c r="AN138" s="2">
        <f t="array" ref="AN138">IFERROR(INDEX('CAMAGUI DATA UNIFICADA'!$C$2:$T1007,MATCH(1,($A138='CAMAGUI DATA UNIFICADA'!$A$2:$A1007)*($AL$1='CAMAGUI DATA UNIFICADA'!$B$2:$B1007),0),MATCH(AN$2,'CAMAGUI DATA UNIFICADA'!$C$1:$T$1,0)),"")</f>
        <v>3375</v>
      </c>
      <c r="AO138" s="2" t="str">
        <f t="array" ref="AO138">IFERROR(INDEX('CAMAGUI DATA UNIFICADA'!$C$2:$T1007,MATCH(1,($A138='CAMAGUI DATA UNIFICADA'!$A$2:$A1007)*($AL$1='CAMAGUI DATA UNIFICADA'!$B$2:$B1007),0),MATCH(AO$2,'CAMAGUI DATA UNIFICADA'!$C$1:$T$1,0)),"")</f>
        <v>SKR MAST E AD</v>
      </c>
      <c r="AP138" s="139">
        <f t="array" ref="AP138">IFERROR(INDEX('CAMAGUI DATA UNIFICADA'!$C$2:$T1007,MATCH(1,($A138='CAMAGUI DATA UNIFICADA'!$A$2:$A1007)*($AL$1='CAMAGUI DATA UNIFICADA'!$B$2:$B1007),0),MATCH(AP$2,'CAMAGUI DATA UNIFICADA'!$C$1:$T$1,0)),"")</f>
        <v>3454.65</v>
      </c>
      <c r="AQ138" s="2">
        <f t="array" ref="AQ138">IFERROR(INDEX('CAMAGUI DATA UNIFICADA'!$C$2:$T1007,MATCH(1,($A138='CAMAGUI DATA UNIFICADA'!$A$2:$A1007)*($AL$1='CAMAGUI DATA UNIFICADA'!$B$2:$B1007),0),MATCH(AQ$2,'CAMAGUI DATA UNIFICADA'!$C$1:$T$1,0)),"")</f>
        <v>12.76</v>
      </c>
      <c r="AR138" s="2">
        <f t="array" ref="AR138">IFERROR(INDEX('CAMAGUI DATA UNIFICADA'!$C$2:$T1007,MATCH(1,($A138='CAMAGUI DATA UNIFICADA'!$A$2:$A1007)*($AL$1='CAMAGUI DATA UNIFICADA'!$B$2:$B1007),0),MATCH(AR$2,'CAMAGUI DATA UNIFICADA'!$C$1:$T$1,0)),"")</f>
        <v>2.69</v>
      </c>
      <c r="AS138" s="33">
        <f t="array" ref="AS138">IFERROR(INDEX('CAMAGUI DATA UNIFICADA'!$C$2:$T1007,MATCH(1,($A138='CAMAGUI DATA UNIFICADA'!$A$2:$A1007)*($AL$1='CAMAGUI DATA UNIFICADA'!$B$2:$B1007),0),MATCH(AS$2,'CAMAGUI DATA UNIFICADA'!$C$1:$T$1,0)),"")</f>
        <v>4.29456</v>
      </c>
      <c r="AT138" s="60">
        <f t="array" ref="AT138">IFERROR(INDEX('CAMAGUI DATA UNIFICADA'!$C$2:$T1007,MATCH(1,($A138='CAMAGUI DATA UNIFICADA'!$A$2:$A1007)*($AL$1='CAMAGUI DATA UNIFICADA'!$B$2:$B1007),0),MATCH(AT$2,'CAMAGUI DATA UNIFICADA'!$C$1:$T$1,0)),"")</f>
        <v>1049297.156</v>
      </c>
      <c r="AU138" s="33">
        <f t="array" ref="AU138">IFERROR(INDEX('CAMAGUI DATA UNIFICADA'!$C$2:$T1007,MATCH(1,($A138='CAMAGUI DATA UNIFICADA'!$A$2:$A1007)*($AL$1='CAMAGUI DATA UNIFICADA'!$B$2:$B1007),0),MATCH(AU$2,'CAMAGUI DATA UNIFICADA'!$C$1:$T$1,0)),"")</f>
        <v>1.881029745</v>
      </c>
      <c r="AV138" s="23">
        <f t="array" ref="AV138">IFERROR(INDEX('CAMAGUI DATA UNIFICADA'!$C$2:$T1007,MATCH(1,($A138='CAMAGUI DATA UNIFICADA'!$A$2:$A1007)*($AL$1='CAMAGUI DATA UNIFICADA'!$B$2:$B1007),0),MATCH(AV$2,'CAMAGUI DATA UNIFICADA'!$C$1:$T$1,0)),"")</f>
        <v>0.9124323092</v>
      </c>
      <c r="AW138" s="23">
        <f t="array" ref="AW138">IFERROR(INDEX('CAMAGUI DATA UNIFICADA'!$C$2:$T1007,MATCH(1,($A138='CAMAGUI DATA UNIFICADA'!$A$2:$A1007)*($AL$1='CAMAGUI DATA UNIFICADA'!$B$2:$B1007),0),MATCH(AW$2,'CAMAGUI DATA UNIFICADA'!$C$1:$T$1,0)),"")</f>
        <v>0.58</v>
      </c>
      <c r="AX138" s="60">
        <f t="array" ref="AX138">IFERROR(INDEX('CAMAGUI DATA UNIFICADA'!$C$2:$T1007,MATCH(1,($A138='CAMAGUI DATA UNIFICADA'!$A$2:$A1007)*($AL$1='CAMAGUI DATA UNIFICADA'!$B$2:$B1007),0),MATCH(AX$2,'CAMAGUI DATA UNIFICADA'!$C$1:$T$1,0)),"")</f>
        <v>95285.71429</v>
      </c>
      <c r="AY138" s="2">
        <f t="array" ref="AY138">IFERROR(INDEX('CAMAGUI DATA UNIFICADA'!$C$2:$T1007,MATCH(1,($A138='CAMAGUI DATA UNIFICADA'!$A$2:$A1007)*($AL$1='CAMAGUI DATA UNIFICADA'!$B$2:$B1007),0),MATCH(AY$2,'CAMAGUI DATA UNIFICADA'!$C$1:$T$1,0)),"")</f>
        <v>3.5</v>
      </c>
      <c r="AZ138" s="2">
        <f t="array" ref="AZ138">IFERROR(INDEX('CAMAGUI DATA UNIFICADA'!$C$2:$T1007,MATCH(1,($A138='CAMAGUI DATA UNIFICADA'!$A$2:$A1007)*($AL$1='CAMAGUI DATA UNIFICADA'!$B$2:$B1007),0),MATCH(AZ$2,'CAMAGUI DATA UNIFICADA'!$C$1:$T$1,0)),"")</f>
        <v>16.26</v>
      </c>
      <c r="BA138" s="33">
        <f t="array" ref="BA138">IFERROR(INDEX('CAMAGUI DATA UNIFICADA'!$C$2:$T1007,MATCH(1,($A138='CAMAGUI DATA UNIFICADA'!$A$2:$A1007)*($AL$1='CAMAGUI DATA UNIFICADA'!$B$2:$B1007),0),MATCH(BA$2,'CAMAGUI DATA UNIFICADA'!$C$1:$T$1,0)),"")</f>
        <v>3.75768</v>
      </c>
      <c r="BB138" s="60">
        <f t="array" ref="BB138">IFERROR(INDEX('CAMAGUI DATA UNIFICADA'!$C$2:$T1007,MATCH(1,($A138='CAMAGUI DATA UNIFICADA'!$A$2:$A1007)*($AL$1='CAMAGUI DATA UNIFICADA'!$B$2:$B1007),0),MATCH(BB$2,'CAMAGUI DATA UNIFICADA'!$C$1:$T$1,0)),"")</f>
        <v>424.9398853</v>
      </c>
      <c r="BC138" s="140">
        <f t="array" ref="BC138">IFERROR(INDEX('CAMAGUI DATA UNIFICADA'!$C$2:$T1007,MATCH(1,($A138='CAMAGUI DATA UNIFICADA'!$A$2:$A1007)*($AL$1='CAMAGUI DATA UNIFICADA'!$B$2:$B1007),0),MATCH(BC$2,'CAMAGUI DATA UNIFICADA'!$C$1:$T$1,0)),"")</f>
        <v>-37.51502866</v>
      </c>
      <c r="BD138" s="138" t="str">
        <f t="array" ref="BD138">IFERROR(INDEX('CAMAGUI DATA UNIFICADA'!$C$2:$T1007,MATCH(1,($A138='CAMAGUI DATA UNIFICADA'!$A$2:$A1007)*($BD$1='CAMAGUI DATA UNIFICADA'!$B$2:$B1007),0),MATCH(BD$2,'CAMAGUI DATA UNIFICADA'!$C$1:$T$1,0)),"")</f>
        <v>CA4210825</v>
      </c>
      <c r="BE138" s="2">
        <f t="array" ref="BE138">IFERROR(INDEX('CAMAGUI DATA UNIFICADA'!$C$2:$T1007,MATCH(1,($A138='CAMAGUI DATA UNIFICADA'!$A$2:$A1007)*($BD$1='CAMAGUI DATA UNIFICADA'!$B$2:$B1007),0),MATCH(BE$2,'CAMAGUI DATA UNIFICADA'!$C$1:$T$1,0)),"")</f>
        <v>81</v>
      </c>
      <c r="BF138" s="2">
        <f t="array" ref="BF138">IFERROR(INDEX('CAMAGUI DATA UNIFICADA'!$C$2:$T1007,MATCH(1,($A138='CAMAGUI DATA UNIFICADA'!$A$2:$A1007)*($BD$1='CAMAGUI DATA UNIFICADA'!$B$2:$B1007),0),MATCH(BF$2,'CAMAGUI DATA UNIFICADA'!$C$1:$T$1,0)),"")</f>
        <v>276</v>
      </c>
      <c r="BG138" s="2" t="str">
        <f t="array" ref="BG138">IFERROR(INDEX('CAMAGUI DATA UNIFICADA'!$C$2:$T1007,MATCH(1,($A138='CAMAGUI DATA UNIFICADA'!$A$2:$A1007)*($BD$1='CAMAGUI DATA UNIFICADA'!$B$2:$B1007),0),MATCH(BG$2,'CAMAGUI DATA UNIFICADA'!$C$1:$T$1,0)),"")</f>
        <v>SKR LORICA#4</v>
      </c>
      <c r="BH138" s="139">
        <f t="array" ref="BH138">IFERROR(INDEX('CAMAGUI DATA UNIFICADA'!$C$2:$T1007,MATCH(1,($A138='CAMAGUI DATA UNIFICADA'!$A$2:$A1007)*($BD$1='CAMAGUI DATA UNIFICADA'!$B$2:$B1007),0),MATCH(BH$2,'CAMAGUI DATA UNIFICADA'!$C$1:$T$1,0)),"")</f>
        <v>397.44</v>
      </c>
      <c r="BI138" s="2">
        <f t="array" ref="BI138">IFERROR(INDEX('CAMAGUI DATA UNIFICADA'!$C$2:$T1007,MATCH(1,($A138='CAMAGUI DATA UNIFICADA'!$A$2:$A1007)*($BD$1='CAMAGUI DATA UNIFICADA'!$B$2:$B1007),0),MATCH(BI$2,'CAMAGUI DATA UNIFICADA'!$C$1:$T$1,0)),"")</f>
        <v>1.28</v>
      </c>
      <c r="BJ138" s="2">
        <f t="array" ref="BJ138">IFERROR(INDEX('CAMAGUI DATA UNIFICADA'!$C$2:$T1007,MATCH(1,($A138='CAMAGUI DATA UNIFICADA'!$A$2:$A1007)*($BD$1='CAMAGUI DATA UNIFICADA'!$B$2:$B1007),0),MATCH(BJ$2,'CAMAGUI DATA UNIFICADA'!$C$1:$T$1,0)),"")</f>
        <v>0</v>
      </c>
      <c r="BK138" s="33">
        <f t="array" ref="BK138">IFERROR(INDEX('CAMAGUI DATA UNIFICADA'!$C$2:$T1007,MATCH(1,($A138='CAMAGUI DATA UNIFICADA'!$A$2:$A1007)*($BD$1='CAMAGUI DATA UNIFICADA'!$B$2:$B1007),0),MATCH(BK$2,'CAMAGUI DATA UNIFICADA'!$C$1:$T$1,0)),"")</f>
        <v>13.58784</v>
      </c>
      <c r="BL138" s="60">
        <f t="array" ref="BL138">IFERROR(INDEX('CAMAGUI DATA UNIFICADA'!$C$2:$T1007,MATCH(1,($A138='CAMAGUI DATA UNIFICADA'!$A$2:$A1007)*($BD$1='CAMAGUI DATA UNIFICADA'!$B$2:$B1007),0),MATCH(BL$2,'CAMAGUI DATA UNIFICADA'!$C$1:$T$1,0)),"")</f>
        <v>465719.717</v>
      </c>
      <c r="BM138" s="33" t="str">
        <f t="array" ref="BM138">IFERROR(INDEX('CAMAGUI DATA UNIFICADA'!$C$2:$T1007,MATCH(1,($A138='CAMAGUI DATA UNIFICADA'!$A$2:$A1007)*($BD$1='CAMAGUI DATA UNIFICADA'!$B$2:$B1007),0),MATCH(BM$2,'CAMAGUI DATA UNIFICADA'!$C$1:$T$1,0)),"")</f>
        <v/>
      </c>
      <c r="BN138" s="23">
        <f t="array" ref="BN138">IFERROR(INDEX('CAMAGUI DATA UNIFICADA'!$C$2:$T1007,MATCH(1,($A138='CAMAGUI DATA UNIFICADA'!$A$2:$A1007)*($BD$1='CAMAGUI DATA UNIFICADA'!$B$2:$B1007),0),MATCH(BN$2,'CAMAGUI DATA UNIFICADA'!$C$1:$T$1,0)),"")</f>
        <v>0.5749626136</v>
      </c>
      <c r="BO138" s="23">
        <f t="array" ref="BO138">IFERROR(INDEX('CAMAGUI DATA UNIFICADA'!$C$2:$T1007,MATCH(1,($A138='CAMAGUI DATA UNIFICADA'!$A$2:$A1007)*($BD$1='CAMAGUI DATA UNIFICADA'!$B$2:$B1007),0),MATCH(BO$2,'CAMAGUI DATA UNIFICADA'!$C$1:$T$1,0)),"")</f>
        <v>0.5</v>
      </c>
      <c r="BP138" s="60">
        <f t="array" ref="BP138">IFERROR(INDEX('CAMAGUI DATA UNIFICADA'!$C$2:$T1007,MATCH(1,($A138='CAMAGUI DATA UNIFICADA'!$A$2:$A1007)*($BD$1='CAMAGUI DATA UNIFICADA'!$B$2:$B1007),0),MATCH(BP$2,'CAMAGUI DATA UNIFICADA'!$C$1:$T$1,0)),"")</f>
        <v>84375</v>
      </c>
      <c r="BQ138" s="2">
        <f t="array" ref="BQ138">IFERROR(INDEX('CAMAGUI DATA UNIFICADA'!$C$2:$T1007,MATCH(1,($A138='CAMAGUI DATA UNIFICADA'!$A$2:$A1007)*($BD$1='CAMAGUI DATA UNIFICADA'!$B$2:$B1007),0),MATCH(BQ$2,'CAMAGUI DATA UNIFICADA'!$C$1:$T$1,0)),"")</f>
        <v>2.4</v>
      </c>
      <c r="BR138" s="2">
        <f t="array" ref="BR138">IFERROR(INDEX('CAMAGUI DATA UNIFICADA'!$C$2:$T1007,MATCH(1,($A138='CAMAGUI DATA UNIFICADA'!$A$2:$A1007)*($BD$1='CAMAGUI DATA UNIFICADA'!$B$2:$B1007),0),MATCH(BR$2,'CAMAGUI DATA UNIFICADA'!$C$1:$T$1,0)),"")</f>
        <v>3.68</v>
      </c>
      <c r="BS138" s="33">
        <f t="array" ref="BS138">IFERROR(INDEX('CAMAGUI DATA UNIFICADA'!$C$2:$T1007,MATCH(1,($A138='CAMAGUI DATA UNIFICADA'!$A$2:$A1007)*($BD$1='CAMAGUI DATA UNIFICADA'!$B$2:$B1007),0),MATCH(BS$2,'CAMAGUI DATA UNIFICADA'!$C$1:$T$1,0)),"")</f>
        <v>8.88144</v>
      </c>
      <c r="BT138" s="60">
        <f t="array" ref="BT138">IFERROR(INDEX('CAMAGUI DATA UNIFICADA'!$C$2:$T1007,MATCH(1,($A138='CAMAGUI DATA UNIFICADA'!$A$2:$A1007)*($BD$1='CAMAGUI DATA UNIFICADA'!$B$2:$B1007),0),MATCH(BT$2,'CAMAGUI DATA UNIFICADA'!$C$1:$T$1,0)),"")</f>
        <v>162.2323176</v>
      </c>
      <c r="BU138" s="140">
        <f t="array" ref="BU138">IFERROR(INDEX('CAMAGUI DATA UNIFICADA'!$C$2:$T1007,MATCH(1,($A138='CAMAGUI DATA UNIFICADA'!$A$2:$A1007)*($BD$1='CAMAGUI DATA UNIFICADA'!$B$2:$B1007),0),MATCH(BU$2,'CAMAGUI DATA UNIFICADA'!$C$1:$T$1,0)),"")</f>
        <v>20.3080794</v>
      </c>
      <c r="BV138" s="138" t="str">
        <f t="array" ref="BV138">IFERROR(INDEX('CAMAGUI DATA UNIFICADA'!$C$2:$T1007,MATCH(1,($A138='CAMAGUI DATA UNIFICADA'!$A$2:$A1007)*($BV$1='CAMAGUI DATA UNIFICADA'!$B$2:$B1007),0),MATCH(BV$2,'CAMAGUI DATA UNIFICADA'!$C$1:$T$1,0)),"")</f>
        <v>CA5210825</v>
      </c>
      <c r="BW138" s="2">
        <f t="array" ref="BW138">IFERROR(INDEX('CAMAGUI DATA UNIFICADA'!$C$2:$T1007,MATCH(1,($A138='CAMAGUI DATA UNIFICADA'!$A$2:$A1007)*($BV$1='CAMAGUI DATA UNIFICADA'!$B$2:$B1007),0),MATCH(BW$2,'CAMAGUI DATA UNIFICADA'!$C$1:$T$1,0)),"")</f>
        <v>72</v>
      </c>
      <c r="BX138" s="2">
        <f t="array" ref="BX138">IFERROR(INDEX('CAMAGUI DATA UNIFICADA'!$C$2:$T1007,MATCH(1,($A138='CAMAGUI DATA UNIFICADA'!$A$2:$A1007)*($BV$1='CAMAGUI DATA UNIFICADA'!$B$2:$B1007),0),MATCH(BX$2,'CAMAGUI DATA UNIFICADA'!$C$1:$T$1,0)),"")</f>
        <v>224.5</v>
      </c>
      <c r="BY138" s="2" t="str">
        <f t="array" ref="BY138">IFERROR(INDEX('CAMAGUI DATA UNIFICADA'!$C$2:$T1007,MATCH(1,($A138='CAMAGUI DATA UNIFICADA'!$A$2:$A1007)*($BV$1='CAMAGUI DATA UNIFICADA'!$B$2:$B1007),0),MATCH(BY$2,'CAMAGUI DATA UNIFICADA'!$C$1:$T$1,0)),"")</f>
        <v>SKR LORICA#4</v>
      </c>
      <c r="BZ138" s="139">
        <f t="array" ref="BZ138">IFERROR(INDEX('CAMAGUI DATA UNIFICADA'!$C$2:$T1007,MATCH(1,($A138='CAMAGUI DATA UNIFICADA'!$A$2:$A1007)*($BV$1='CAMAGUI DATA UNIFICADA'!$B$2:$B1007),0),MATCH(BZ$2,'CAMAGUI DATA UNIFICADA'!$C$1:$T$1,0)),"")</f>
        <v>323.28</v>
      </c>
      <c r="CA138" s="2">
        <f t="array" ref="CA138">IFERROR(INDEX('CAMAGUI DATA UNIFICADA'!$C$2:$T1007,MATCH(1,($A138='CAMAGUI DATA UNIFICADA'!$A$2:$A1007)*($BV$1='CAMAGUI DATA UNIFICADA'!$B$2:$B1007),0),MATCH(CA$2,'CAMAGUI DATA UNIFICADA'!$C$1:$T$1,0)),"")</f>
        <v>1.16</v>
      </c>
      <c r="CB138" s="2">
        <f t="array" ref="CB138">IFERROR(INDEX('CAMAGUI DATA UNIFICADA'!$C$2:$T1007,MATCH(1,($A138='CAMAGUI DATA UNIFICADA'!$A$2:$A1007)*($BV$1='CAMAGUI DATA UNIFICADA'!$B$2:$B1007),0),MATCH(CB$2,'CAMAGUI DATA UNIFICADA'!$C$1:$T$1,0)),"")</f>
        <v>0</v>
      </c>
      <c r="CC138" s="33">
        <f t="array" ref="CC138">IFERROR(INDEX('CAMAGUI DATA UNIFICADA'!$C$2:$T1007,MATCH(1,($A138='CAMAGUI DATA UNIFICADA'!$A$2:$A1007)*($BV$1='CAMAGUI DATA UNIFICADA'!$B$2:$B1007),0),MATCH(CC$2,'CAMAGUI DATA UNIFICADA'!$C$1:$T$1,0)),"")</f>
        <v>13.81248</v>
      </c>
      <c r="CD138" s="60">
        <f t="array" ref="CD138">IFERROR(INDEX('CAMAGUI DATA UNIFICADA'!$C$2:$T1007,MATCH(1,($A138='CAMAGUI DATA UNIFICADA'!$A$2:$A1007)*($BV$1='CAMAGUI DATA UNIFICADA'!$B$2:$B1007),0),MATCH(CD$2,'CAMAGUI DATA UNIFICADA'!$C$1:$T$1,0)),"")</f>
        <v>449368.7268</v>
      </c>
      <c r="CE138" s="33" t="str">
        <f t="array" ref="CE138">IFERROR(INDEX('CAMAGUI DATA UNIFICADA'!$C$2:$T1007,MATCH(1,($A138='CAMAGUI DATA UNIFICADA'!$A$2:$A1007)*($BV$1='CAMAGUI DATA UNIFICADA'!$B$2:$B1007),0),MATCH(CE$2,'CAMAGUI DATA UNIFICADA'!$C$1:$T$1,0)),"")</f>
        <v/>
      </c>
      <c r="CF138" s="23">
        <f t="array" ref="CF138">IFERROR(INDEX('CAMAGUI DATA UNIFICADA'!$C$2:$T1007,MATCH(1,($A138='CAMAGUI DATA UNIFICADA'!$A$2:$A1007)*($BV$1='CAMAGUI DATA UNIFICADA'!$B$2:$B1007),0),MATCH(CF$2,'CAMAGUI DATA UNIFICADA'!$C$1:$T$1,0)),"")</f>
        <v>0.6241232317</v>
      </c>
      <c r="CG138" s="23">
        <f t="array" ref="CG138">IFERROR(INDEX('CAMAGUI DATA UNIFICADA'!$C$2:$T1007,MATCH(1,($A138='CAMAGUI DATA UNIFICADA'!$A$2:$A1007)*($BV$1='CAMAGUI DATA UNIFICADA'!$B$2:$B1007),0),MATCH(CG$2,'CAMAGUI DATA UNIFICADA'!$C$1:$T$1,0)),"")</f>
        <v>0.5</v>
      </c>
      <c r="CH138" s="60">
        <f t="array" ref="CH138">IFERROR(INDEX('CAMAGUI DATA UNIFICADA'!$C$2:$T1007,MATCH(1,($A138='CAMAGUI DATA UNIFICADA'!$A$2:$A1007)*($BV$1='CAMAGUI DATA UNIFICADA'!$B$2:$B1007),0),MATCH(CH$2,'CAMAGUI DATA UNIFICADA'!$C$1:$T$1,0)),"")</f>
        <v>85714.28571</v>
      </c>
      <c r="CI138" s="2">
        <f t="array" ref="CI138">IFERROR(INDEX('CAMAGUI DATA UNIFICADA'!$C$2:$T1007,MATCH(1,($A138='CAMAGUI DATA UNIFICADA'!$A$2:$A1007)*($BV$1='CAMAGUI DATA UNIFICADA'!$B$2:$B1007),0),MATCH(CI$2,'CAMAGUI DATA UNIFICADA'!$C$1:$T$1,0)),"")</f>
        <v>2.4</v>
      </c>
      <c r="CJ138" s="2">
        <f t="array" ref="CJ138">IFERROR(INDEX('CAMAGUI DATA UNIFICADA'!$C$2:$T1007,MATCH(1,($A138='CAMAGUI DATA UNIFICADA'!$A$2:$A1007)*($BV$1='CAMAGUI DATA UNIFICADA'!$B$2:$B1007),0),MATCH(CJ$2,'CAMAGUI DATA UNIFICADA'!$C$1:$T$1,0)),"")</f>
        <v>3.56</v>
      </c>
      <c r="CK138" s="33">
        <f t="array" ref="CK138">IFERROR(INDEX('CAMAGUI DATA UNIFICADA'!$C$2:$T1007,MATCH(1,($A138='CAMAGUI DATA UNIFICADA'!$A$2:$A1007)*($BV$1='CAMAGUI DATA UNIFICADA'!$B$2:$B1007),0),MATCH(CK$2,'CAMAGUI DATA UNIFICADA'!$C$1:$T$1,0)),"")</f>
        <v>9.01248</v>
      </c>
      <c r="CL138" s="60">
        <f t="array" ref="CL138">IFERROR(INDEX('CAMAGUI DATA UNIFICADA'!$C$2:$T1007,MATCH(1,($A138='CAMAGUI DATA UNIFICADA'!$A$2:$A1007)*($BV$1='CAMAGUI DATA UNIFICADA'!$B$2:$B1007),0),MATCH(CL$2,'CAMAGUI DATA UNIFICADA'!$C$1:$T$1,0)),"")</f>
        <v>141.7124147</v>
      </c>
      <c r="CM138" s="140">
        <f t="array" ref="CM138">IFERROR(INDEX('CAMAGUI DATA UNIFICADA'!$C$2:$T1007,MATCH(1,($A138='CAMAGUI DATA UNIFICADA'!$A$2:$A1007)*($BV$1='CAMAGUI DATA UNIFICADA'!$B$2:$B1007),0),MATCH(CM$2,'CAMAGUI DATA UNIFICADA'!$C$1:$T$1,0)),"")</f>
        <v>17.42810367</v>
      </c>
      <c r="CN138" s="138" t="str">
        <f t="array" ref="CN138">IFERROR(INDEX('CAMAGUI DATA UNIFICADA'!$C$2:$T1007,MATCH(1,($A138='CAMAGUI DATA UNIFICADA'!$A$2:$A1007)*($CN$1='CAMAGUI DATA UNIFICADA'!$B$2:$B1007),0),MATCH(CN$2,'CAMAGUI DATA UNIFICADA'!$C$1:$T$1,0)),"")</f>
        <v>CA6210825</v>
      </c>
      <c r="CO138" s="2">
        <f t="array" ref="CO138">IFERROR(INDEX('CAMAGUI DATA UNIFICADA'!$C$2:$T1007,MATCH(1,($A138='CAMAGUI DATA UNIFICADA'!$A$2:$A1007)*($CN$1='CAMAGUI DATA UNIFICADA'!$B$2:$B1007),0),MATCH(CO$2,'CAMAGUI DATA UNIFICADA'!$C$1:$T$1,0)),"")</f>
        <v>125</v>
      </c>
      <c r="CP138" s="2">
        <f t="array" ref="CP138">IFERROR(INDEX('CAMAGUI DATA UNIFICADA'!$C$2:$T1007,MATCH(1,($A138='CAMAGUI DATA UNIFICADA'!$A$2:$A1007)*($CN$1='CAMAGUI DATA UNIFICADA'!$B$2:$B1007),0),MATCH(CP$2,'CAMAGUI DATA UNIFICADA'!$C$1:$T$1,0)),"")</f>
        <v>425</v>
      </c>
      <c r="CQ138" s="2" t="str">
        <f t="array" ref="CQ138">IFERROR(INDEX('CAMAGUI DATA UNIFICADA'!$C$2:$T1007,MATCH(1,($A138='CAMAGUI DATA UNIFICADA'!$A$2:$A1007)*($CN$1='CAMAGUI DATA UNIFICADA'!$B$2:$B1007),0),MATCH(CQ$2,'CAMAGUI DATA UNIFICADA'!$C$1:$T$1,0)),"")</f>
        <v>SKR LORICA#4</v>
      </c>
      <c r="CR138" s="139">
        <f t="array" ref="CR138">IFERROR(INDEX('CAMAGUI DATA UNIFICADA'!$C$2:$T1007,MATCH(1,($A138='CAMAGUI DATA UNIFICADA'!$A$2:$A1007)*($CN$1='CAMAGUI DATA UNIFICADA'!$B$2:$B1007),0),MATCH(CR$2,'CAMAGUI DATA UNIFICADA'!$C$1:$T$1,0)),"")</f>
        <v>612</v>
      </c>
      <c r="CS138" s="2">
        <f t="array" ref="CS138">IFERROR(INDEX('CAMAGUI DATA UNIFICADA'!$C$2:$T1007,MATCH(1,($A138='CAMAGUI DATA UNIFICADA'!$A$2:$A1007)*($CN$1='CAMAGUI DATA UNIFICADA'!$B$2:$B1007),0),MATCH(CS$2,'CAMAGUI DATA UNIFICADA'!$C$1:$T$1,0)),"")</f>
        <v>0.9</v>
      </c>
      <c r="CT138" s="2">
        <f t="array" ref="CT138">IFERROR(INDEX('CAMAGUI DATA UNIFICADA'!$C$2:$T1007,MATCH(1,($A138='CAMAGUI DATA UNIFICADA'!$A$2:$A1007)*($CN$1='CAMAGUI DATA UNIFICADA'!$B$2:$B1007),0),MATCH(CT$2,'CAMAGUI DATA UNIFICADA'!$C$1:$T$1,0)),"")</f>
        <v>0</v>
      </c>
      <c r="CU138" s="33">
        <f t="array" ref="CU138">IFERROR(INDEX('CAMAGUI DATA UNIFICADA'!$C$2:$T1007,MATCH(1,($A138='CAMAGUI DATA UNIFICADA'!$A$2:$A1007)*($CN$1='CAMAGUI DATA UNIFICADA'!$B$2:$B1007),0),MATCH(CU$2,'CAMAGUI DATA UNIFICADA'!$C$1:$T$1,0)),"")</f>
        <v>14.3748</v>
      </c>
      <c r="CV138" s="60">
        <f t="array" ref="CV138">IFERROR(INDEX('CAMAGUI DATA UNIFICADA'!$C$2:$T1007,MATCH(1,($A138='CAMAGUI DATA UNIFICADA'!$A$2:$A1007)*($CN$1='CAMAGUI DATA UNIFICADA'!$B$2:$B1007),0),MATCH(CV$2,'CAMAGUI DATA UNIFICADA'!$C$1:$T$1,0)),"")</f>
        <v>966197.0176</v>
      </c>
      <c r="CW138" s="33" t="str">
        <f t="array" ref="CW138">IFERROR(INDEX('CAMAGUI DATA UNIFICADA'!$C$2:$T1007,MATCH(1,($A138='CAMAGUI DATA UNIFICADA'!$A$2:$A1007)*($CN$1='CAMAGUI DATA UNIFICADA'!$B$2:$B1007),0),MATCH(CW$2,'CAMAGUI DATA UNIFICADA'!$C$1:$T$1,0)),"")</f>
        <v/>
      </c>
      <c r="CX138" s="23">
        <f t="array" ref="CX138">IFERROR(INDEX('CAMAGUI DATA UNIFICADA'!$C$2:$T1007,MATCH(1,($A138='CAMAGUI DATA UNIFICADA'!$A$2:$A1007)*($CN$1='CAMAGUI DATA UNIFICADA'!$B$2:$B1007),0),MATCH(CX$2,'CAMAGUI DATA UNIFICADA'!$C$1:$T$1,0)),"")</f>
        <v>0.7729576141</v>
      </c>
      <c r="CY138" s="23">
        <f t="array" ref="CY138">IFERROR(INDEX('CAMAGUI DATA UNIFICADA'!$C$2:$T1007,MATCH(1,($A138='CAMAGUI DATA UNIFICADA'!$A$2:$A1007)*($CN$1='CAMAGUI DATA UNIFICADA'!$B$2:$B1007),0),MATCH(CY$2,'CAMAGUI DATA UNIFICADA'!$C$1:$T$1,0)),"")</f>
        <v>0.5</v>
      </c>
      <c r="CZ138" s="60">
        <f t="array" ref="CZ138">IFERROR(INDEX('CAMAGUI DATA UNIFICADA'!$C$2:$T1007,MATCH(1,($A138='CAMAGUI DATA UNIFICADA'!$A$2:$A1007)*($CN$1='CAMAGUI DATA UNIFICADA'!$B$2:$B1007),0),MATCH(CZ$2,'CAMAGUI DATA UNIFICADA'!$C$1:$T$1,0)),"")</f>
        <v>71428.57143</v>
      </c>
      <c r="DA138" s="2">
        <f t="array" ref="DA138">IFERROR(INDEX('CAMAGUI DATA UNIFICADA'!$C$2:$T1007,MATCH(1,($A138='CAMAGUI DATA UNIFICADA'!$A$2:$A1007)*($CN$1='CAMAGUI DATA UNIFICADA'!$B$2:$B1007),0),MATCH(DA$2,'CAMAGUI DATA UNIFICADA'!$C$1:$T$1,0)),"")</f>
        <v>2.6</v>
      </c>
      <c r="DB138" s="2">
        <f t="array" ref="DB138">IFERROR(INDEX('CAMAGUI DATA UNIFICADA'!$C$2:$T1007,MATCH(1,($A138='CAMAGUI DATA UNIFICADA'!$A$2:$A1007)*($CN$1='CAMAGUI DATA UNIFICADA'!$B$2:$B1007),0),MATCH(DB$2,'CAMAGUI DATA UNIFICADA'!$C$1:$T$1,0)),"")</f>
        <v>3.5</v>
      </c>
      <c r="DC138" s="33">
        <f t="array" ref="DC138">IFERROR(INDEX('CAMAGUI DATA UNIFICADA'!$C$2:$T1007,MATCH(1,($A138='CAMAGUI DATA UNIFICADA'!$A$2:$A1007)*($CN$1='CAMAGUI DATA UNIFICADA'!$B$2:$B1007),0),MATCH(DC$2,'CAMAGUI DATA UNIFICADA'!$C$1:$T$1,0)),"")</f>
        <v>9.078</v>
      </c>
      <c r="DD138" s="60">
        <f t="array" ref="DD138">IFERROR(INDEX('CAMAGUI DATA UNIFICADA'!$C$2:$T1007,MATCH(1,($A138='CAMAGUI DATA UNIFICADA'!$A$2:$A1007)*($CN$1='CAMAGUI DATA UNIFICADA'!$B$2:$B1007),0),MATCH(DD$2,'CAMAGUI DATA UNIFICADA'!$C$1:$T$1,0)),"")</f>
        <v>248.5353314</v>
      </c>
      <c r="DE138" s="140">
        <f t="array" ref="DE138">IFERROR(INDEX('CAMAGUI DATA UNIFICADA'!$C$2:$T1007,MATCH(1,($A138='CAMAGUI DATA UNIFICADA'!$A$2:$A1007)*($CN$1='CAMAGUI DATA UNIFICADA'!$B$2:$B1007),0),MATCH(DE$2,'CAMAGUI DATA UNIFICADA'!$C$1:$T$1,0)),"")</f>
        <v>30.88383285</v>
      </c>
      <c r="DF138" s="138" t="str">
        <f t="array" ref="DF138">IFERROR(INDEX('CAMAGUI DATA UNIFICADA'!$C$2:$T1007,MATCH(1,($A138='CAMAGUI DATA UNIFICADA'!$A$2:$A1007)*($DF$1='CAMAGUI DATA UNIFICADA'!$B$2:$B1007),0),MATCH(DF$2,'CAMAGUI DATA UNIFICADA'!$C$1:$T$1,0)),"")</f>
        <v/>
      </c>
      <c r="DG138" s="2" t="str">
        <f t="array" ref="DG138">IFERROR(INDEX('CAMAGUI DATA UNIFICADA'!$C$2:$T1007,MATCH(1,($A138='CAMAGUI DATA UNIFICADA'!$A$2:$A1007)*($DF$1='CAMAGUI DATA UNIFICADA'!$B$2:$B1007),0),MATCH(DG$2,'CAMAGUI DATA UNIFICADA'!$C$1:$T$1,0)),"")</f>
        <v/>
      </c>
      <c r="DH138" s="2" t="str">
        <f t="array" ref="DH138">IFERROR(INDEX('CAMAGUI DATA UNIFICADA'!$C$2:$T1007,MATCH(1,($A138='CAMAGUI DATA UNIFICADA'!$A$2:$A1007)*($DF$1='CAMAGUI DATA UNIFICADA'!$B$2:$B1007),0),MATCH(DH$2,'CAMAGUI DATA UNIFICADA'!$C$1:$T$1,0)),"")</f>
        <v/>
      </c>
      <c r="DI138" s="2" t="str">
        <f t="array" ref="DI138">IFERROR(INDEX('CAMAGUI DATA UNIFICADA'!$C$2:$T1007,MATCH(1,($A138='CAMAGUI DATA UNIFICADA'!$A$2:$A1007)*($DF$1='CAMAGUI DATA UNIFICADA'!$B$2:$B1007),0),MATCH(DI$2,'CAMAGUI DATA UNIFICADA'!$C$1:$T$1,0)),"")</f>
        <v/>
      </c>
      <c r="DJ138" s="139" t="str">
        <f t="array" ref="DJ138">IFERROR(INDEX('CAMAGUI DATA UNIFICADA'!$C$2:$T1007,MATCH(1,($A138='CAMAGUI DATA UNIFICADA'!$A$2:$A1007)*($DF$1='CAMAGUI DATA UNIFICADA'!$B$2:$B1007),0),MATCH(DJ$2,'CAMAGUI DATA UNIFICADA'!$C$1:$T$1,0)),"")</f>
        <v/>
      </c>
      <c r="DK138" s="2" t="str">
        <f t="array" ref="DK138">IFERROR(INDEX('CAMAGUI DATA UNIFICADA'!$C$2:$T1007,MATCH(1,($A138='CAMAGUI DATA UNIFICADA'!$A$2:$A1007)*($DF$1='CAMAGUI DATA UNIFICADA'!$B$2:$B1007),0),MATCH(DK$2,'CAMAGUI DATA UNIFICADA'!$C$1:$T$1,0)),"")</f>
        <v/>
      </c>
      <c r="DL138" s="2" t="str">
        <f t="array" ref="DL138">IFERROR(INDEX('CAMAGUI DATA UNIFICADA'!$C$2:$T1007,MATCH(1,($A138='CAMAGUI DATA UNIFICADA'!$A$2:$A1007)*($DF$1='CAMAGUI DATA UNIFICADA'!$B$2:$B1007),0),MATCH(DL$2,'CAMAGUI DATA UNIFICADA'!$C$1:$T$1,0)),"")</f>
        <v/>
      </c>
      <c r="DM138" s="33" t="str">
        <f t="array" ref="DM138">IFERROR(INDEX('CAMAGUI DATA UNIFICADA'!$C$2:$T1007,MATCH(1,($A138='CAMAGUI DATA UNIFICADA'!$A$2:$A1007)*($DF$1='CAMAGUI DATA UNIFICADA'!$B$2:$B1007),0),MATCH(DM$2,'CAMAGUI DATA UNIFICADA'!$C$1:$T$1,0)),"")</f>
        <v/>
      </c>
      <c r="DN138" s="60" t="str">
        <f t="array" ref="DN138">IFERROR(INDEX('CAMAGUI DATA UNIFICADA'!$C$2:$T1007,MATCH(1,($A138='CAMAGUI DATA UNIFICADA'!$A$2:$A1007)*($DF$1='CAMAGUI DATA UNIFICADA'!$B$2:$B1007),0),MATCH(DN$2,'CAMAGUI DATA UNIFICADA'!$C$1:$T$1,0)),"")</f>
        <v/>
      </c>
      <c r="DO138" s="33" t="str">
        <f t="array" ref="DO138">IFERROR(INDEX('CAMAGUI DATA UNIFICADA'!$C$2:$T1007,MATCH(1,($A138='CAMAGUI DATA UNIFICADA'!$A$2:$A1007)*($DF$1='CAMAGUI DATA UNIFICADA'!$B$2:$B1007),0),MATCH(DO$2,'CAMAGUI DATA UNIFICADA'!$C$1:$T$1,0)),"")</f>
        <v/>
      </c>
      <c r="DP138" s="23" t="str">
        <f t="array" ref="DP138">IFERROR(INDEX('CAMAGUI DATA UNIFICADA'!$C$2:$T1007,MATCH(1,($A138='CAMAGUI DATA UNIFICADA'!$A$2:$A1007)*($DF$1='CAMAGUI DATA UNIFICADA'!$B$2:$B1007),0),MATCH(DP$2,'CAMAGUI DATA UNIFICADA'!$C$1:$T$1,0)),"")</f>
        <v/>
      </c>
      <c r="DQ138" s="23" t="str">
        <f t="array" ref="DQ138">IFERROR(INDEX('CAMAGUI DATA UNIFICADA'!$C$2:$T1007,MATCH(1,($A138='CAMAGUI DATA UNIFICADA'!$A$2:$A1007)*($DF$1='CAMAGUI DATA UNIFICADA'!$B$2:$B1007),0),MATCH(DQ$2,'CAMAGUI DATA UNIFICADA'!$C$1:$T$1,0)),"")</f>
        <v/>
      </c>
      <c r="DR138" s="2" t="str">
        <f t="array" ref="DR138">IFERROR(INDEX('CAMAGUI DATA UNIFICADA'!$C$2:$T1007,MATCH(1,($A138='CAMAGUI DATA UNIFICADA'!$A$2:$A1007)*($DF$1='CAMAGUI DATA UNIFICADA'!$B$2:$B1007),0),MATCH(DR$2,'CAMAGUI DATA UNIFICADA'!$C$1:$T$1,0)),"")</f>
        <v/>
      </c>
      <c r="DS138" s="2" t="str">
        <f t="array" ref="DS138">IFERROR(INDEX('CAMAGUI DATA UNIFICADA'!$C$2:$T1007,MATCH(1,($A138='CAMAGUI DATA UNIFICADA'!$A$2:$A1007)*($DF$1='CAMAGUI DATA UNIFICADA'!$B$2:$B1007),0),MATCH(DS$2,'CAMAGUI DATA UNIFICADA'!$C$1:$T$1,0)),"")</f>
        <v/>
      </c>
      <c r="DT138" s="2" t="str">
        <f t="array" ref="DT138">IFERROR(INDEX('CAMAGUI DATA UNIFICADA'!$C$2:$T1007,MATCH(1,($A138='CAMAGUI DATA UNIFICADA'!$A$2:$A1007)*($DF$1='CAMAGUI DATA UNIFICADA'!$B$2:$B1007),0),MATCH(DT$2,'CAMAGUI DATA UNIFICADA'!$C$1:$T$1,0)),"")</f>
        <v/>
      </c>
      <c r="DU138" s="33" t="str">
        <f t="array" ref="DU138">IFERROR(INDEX('CAMAGUI DATA UNIFICADA'!$C$2:$T1007,MATCH(1,($A138='CAMAGUI DATA UNIFICADA'!$A$2:$A1007)*($DF$1='CAMAGUI DATA UNIFICADA'!$B$2:$B1007),0),MATCH(DU$2,'CAMAGUI DATA UNIFICADA'!$C$1:$T$1,0)),"")</f>
        <v/>
      </c>
      <c r="DV138" s="60" t="str">
        <f t="array" ref="DV138">IFERROR(INDEX('CAMAGUI DATA UNIFICADA'!$C$2:$T1007,MATCH(1,($A138='CAMAGUI DATA UNIFICADA'!$A$2:$A1007)*($DF$1='CAMAGUI DATA UNIFICADA'!$B$2:$B1007),0),MATCH(DV$2,'CAMAGUI DATA UNIFICADA'!$C$1:$T$1,0)),"")</f>
        <v/>
      </c>
      <c r="DW138" s="140" t="str">
        <f t="array" ref="DW138">IFERROR(INDEX('CAMAGUI DATA UNIFICADA'!$C$2:$T1007,MATCH(1,($A138='CAMAGUI DATA UNIFICADA'!$A$2:$A1007)*($DF$1='CAMAGUI DATA UNIFICADA'!$B$2:$B1007),0),MATCH(DW$2,'CAMAGUI DATA UNIFICADA'!$C$1:$T$1,0)),"")</f>
        <v/>
      </c>
      <c r="DX138" s="144" t="str">
        <f t="array" ref="DX138">IFERROR(INDEX('CAMAGUI DATA UNIFICADA'!$C$2:$T1007,MATCH(1,($A138='CAMAGUI DATA UNIFICADA'!$A$2:$A1007)*($DX$1='CAMAGUI DATA UNIFICADA'!$B$2:$B1007),0),MATCH(DX$2,'CAMAGUI DATA UNIFICADA'!$C$1:$T$1,0)),"")</f>
        <v/>
      </c>
      <c r="DY138" s="60" t="str">
        <f t="array" ref="DY138">IFERROR(INDEX('CAMAGUI DATA UNIFICADA'!$C$2:$T1007,MATCH(1,($A138='CAMAGUI DATA UNIFICADA'!$A$2:$A1007)*($DX$1='CAMAGUI DATA UNIFICADA'!$B$2:$B1007),0),MATCH(DY$2,'CAMAGUI DATA UNIFICADA'!$C$1:$T$1,0)),"")</f>
        <v/>
      </c>
      <c r="DZ138" s="60" t="str">
        <f t="array" ref="DZ138">IFERROR(INDEX('CAMAGUI DATA UNIFICADA'!$C$2:$T1007,MATCH(1,($A138='CAMAGUI DATA UNIFICADA'!$A$2:$A1007)*($DX$1='CAMAGUI DATA UNIFICADA'!$B$2:$B1007),0),MATCH(DZ$2,'CAMAGUI DATA UNIFICADA'!$C$1:$T$1,0)),"")</f>
        <v/>
      </c>
      <c r="EA138" s="60" t="str">
        <f t="array" ref="EA138">IFERROR(INDEX('CAMAGUI DATA UNIFICADA'!$C$2:$T1007,MATCH(1,($A138='CAMAGUI DATA UNIFICADA'!$A$2:$A1007)*($DX$1='CAMAGUI DATA UNIFICADA'!$B$2:$B1007),0),MATCH(EA$2,'CAMAGUI DATA UNIFICADA'!$C$1:$T$1,0)),"")</f>
        <v/>
      </c>
      <c r="EB138" s="60" t="str">
        <f t="array" ref="EB138">IFERROR(INDEX('CAMAGUI DATA UNIFICADA'!$C$2:$T1007,MATCH(1,($A138='CAMAGUI DATA UNIFICADA'!$A$2:$A1007)*($DX$1='CAMAGUI DATA UNIFICADA'!$B$2:$B1007),0),MATCH(EB$2,'CAMAGUI DATA UNIFICADA'!$C$1:$T$1,0)),"")</f>
        <v/>
      </c>
      <c r="EC138" s="60" t="str">
        <f t="array" ref="EC138">IFERROR(INDEX('CAMAGUI DATA UNIFICADA'!$C$2:$T1007,MATCH(1,($A138='CAMAGUI DATA UNIFICADA'!$A$2:$A1007)*($DX$1='CAMAGUI DATA UNIFICADA'!$B$2:$B1007),0),MATCH(EC$2,'CAMAGUI DATA UNIFICADA'!$C$1:$T$1,0)),"")</f>
        <v/>
      </c>
      <c r="ED138" s="60" t="str">
        <f t="array" ref="ED138">IFERROR(INDEX('CAMAGUI DATA UNIFICADA'!$C$2:$T1007,MATCH(1,($A138='CAMAGUI DATA UNIFICADA'!$A$2:$A1007)*($DX$1='CAMAGUI DATA UNIFICADA'!$B$2:$B1007),0),MATCH(ED$2,'CAMAGUI DATA UNIFICADA'!$C$1:$T$1,0)),"")</f>
        <v/>
      </c>
      <c r="EE138" s="60" t="str">
        <f t="array" ref="EE138">IFERROR(INDEX('CAMAGUI DATA UNIFICADA'!$C$2:$T1007,MATCH(1,($A138='CAMAGUI DATA UNIFICADA'!$A$2:$A1007)*($DX$1='CAMAGUI DATA UNIFICADA'!$B$2:$B1007),0),MATCH(EE$2,'CAMAGUI DATA UNIFICADA'!$C$1:$T$1,0)),"")</f>
        <v/>
      </c>
      <c r="EF138" s="60" t="str">
        <f t="array" ref="EF138">IFERROR(INDEX('CAMAGUI DATA UNIFICADA'!$C$2:$T1007,MATCH(1,($A138='CAMAGUI DATA UNIFICADA'!$A$2:$A1007)*($DX$1='CAMAGUI DATA UNIFICADA'!$B$2:$B1007),0),MATCH(EF$2,'CAMAGUI DATA UNIFICADA'!$C$1:$T$1,0)),"")</f>
        <v/>
      </c>
      <c r="EG138" s="60" t="str">
        <f t="array" ref="EG138">IFERROR(INDEX('CAMAGUI DATA UNIFICADA'!$C$2:$T1007,MATCH(1,($A138='CAMAGUI DATA UNIFICADA'!$A$2:$A1007)*($DX$1='CAMAGUI DATA UNIFICADA'!$B$2:$B1007),0),MATCH(EG$2,'CAMAGUI DATA UNIFICADA'!$C$1:$T$1,0)),"")</f>
        <v/>
      </c>
      <c r="EH138" s="60" t="str">
        <f t="array" ref="EH138">IFERROR(INDEX('CAMAGUI DATA UNIFICADA'!$C$2:$T1007,MATCH(1,($A138='CAMAGUI DATA UNIFICADA'!$A$2:$A1007)*($DX$1='CAMAGUI DATA UNIFICADA'!$B$2:$B1007),0),MATCH(EH$2,'CAMAGUI DATA UNIFICADA'!$C$1:$T$1,0)),"")</f>
        <v/>
      </c>
      <c r="EI138" s="60" t="str">
        <f t="array" ref="EI138">IFERROR(INDEX('CAMAGUI DATA UNIFICADA'!$C$2:$T1007,MATCH(1,($A138='CAMAGUI DATA UNIFICADA'!$A$2:$A1007)*($DX$1='CAMAGUI DATA UNIFICADA'!$B$2:$B1007),0),MATCH(EI$2,'CAMAGUI DATA UNIFICADA'!$C$1:$T$1,0)),"")</f>
        <v/>
      </c>
      <c r="EJ138" s="60" t="str">
        <f t="array" ref="EJ138">IFERROR(INDEX('CAMAGUI DATA UNIFICADA'!$C$2:$T1007,MATCH(1,($A138='CAMAGUI DATA UNIFICADA'!$A$2:$A1007)*($DX$1='CAMAGUI DATA UNIFICADA'!$B$2:$B1007),0),MATCH(EJ$2,'CAMAGUI DATA UNIFICADA'!$C$1:$T$1,0)),"")</f>
        <v/>
      </c>
      <c r="EK138" s="60" t="str">
        <f t="array" ref="EK138">IFERROR(INDEX('CAMAGUI DATA UNIFICADA'!$C$2:$T1007,MATCH(1,($A138='CAMAGUI DATA UNIFICADA'!$A$2:$A1007)*($DX$1='CAMAGUI DATA UNIFICADA'!$B$2:$B1007),0),MATCH(EK$2,'CAMAGUI DATA UNIFICADA'!$C$1:$T$1,0)),"")</f>
        <v/>
      </c>
      <c r="EL138" s="60" t="str">
        <f t="array" ref="EL138">IFERROR(INDEX('CAMAGUI DATA UNIFICADA'!$C$2:$T1007,MATCH(1,($A138='CAMAGUI DATA UNIFICADA'!$A$2:$A1007)*($DX$1='CAMAGUI DATA UNIFICADA'!$B$2:$B1007),0),MATCH(EL$2,'CAMAGUI DATA UNIFICADA'!$C$1:$T$1,0)),"")</f>
        <v/>
      </c>
      <c r="EM138" s="60" t="str">
        <f t="array" ref="EM138">IFERROR(INDEX('CAMAGUI DATA UNIFICADA'!$C$2:$T1007,MATCH(1,($A138='CAMAGUI DATA UNIFICADA'!$A$2:$A1007)*($DX$1='CAMAGUI DATA UNIFICADA'!$B$2:$B1007),0),MATCH(EM$2,'CAMAGUI DATA UNIFICADA'!$C$1:$T$1,0)),"")</f>
        <v/>
      </c>
      <c r="EN138" s="60" t="str">
        <f t="array" ref="EN138">IFERROR(INDEX('CAMAGUI DATA UNIFICADA'!$C$2:$T1007,MATCH(1,($A138='CAMAGUI DATA UNIFICADA'!$A$2:$A1007)*($DX$1='CAMAGUI DATA UNIFICADA'!$B$2:$B1007),0),MATCH(EN$2,'CAMAGUI DATA UNIFICADA'!$C$1:$T$1,0)),"")</f>
        <v/>
      </c>
      <c r="EO138" s="140" t="str">
        <f t="array" ref="EO138">IFERROR(INDEX('CAMAGUI DATA UNIFICADA'!$C$2:$T1007,MATCH(1,($A138='CAMAGUI DATA UNIFICADA'!$A$2:$A1007)*($DX$1='CAMAGUI DATA UNIFICADA'!$B$2:$B1007),0),MATCH(EO$2,'CAMAGUI DATA UNIFICADA'!$C$1:$T$1,0)),"")</f>
        <v/>
      </c>
    </row>
    <row r="139">
      <c r="A139" s="137">
        <v>45901.0</v>
      </c>
      <c r="B139" s="138" t="str">
        <f t="array" ref="B139">IFERROR(INDEX('CAMAGUI DATA UNIFICADA'!$C$2:$T1007,MATCH(1,($A139='CAMAGUI DATA UNIFICADA'!$A$2:$A1007)*($B$1='CAMAGUI DATA UNIFICADA'!$B$2:$B1007),0),MATCH(B$2,'CAMAGUI DATA UNIFICADA'!$C$1:$T$1,0)),"")</f>
        <v>CA1190725</v>
      </c>
      <c r="C139" s="2">
        <f t="array" ref="C139">IFERROR(INDEX('CAMAGUI DATA UNIFICADA'!$C$2:$T1007,MATCH(1,($A139='CAMAGUI DATA UNIFICADA'!$A$2:$A1007)*($B$1='CAMAGUI DATA UNIFICADA'!$B$2:$B1007),0),MATCH(C$2,'CAMAGUI DATA UNIFICADA'!$C$1:$T$1,0)),"")</f>
        <v>450</v>
      </c>
      <c r="D139" s="2">
        <f t="array" ref="D139">IFERROR(INDEX('CAMAGUI DATA UNIFICADA'!$C$2:$T1007,MATCH(1,($A139='CAMAGUI DATA UNIFICADA'!$A$2:$A1007)*($B$1='CAMAGUI DATA UNIFICADA'!$B$2:$B1007),0),MATCH(D$2,'CAMAGUI DATA UNIFICADA'!$C$1:$T$1,0)),"")</f>
        <v>3800</v>
      </c>
      <c r="E139" s="2" t="str">
        <f t="array" ref="E139">IFERROR(INDEX('CAMAGUI DATA UNIFICADA'!$C$2:$T1007,MATCH(1,($A139='CAMAGUI DATA UNIFICADA'!$A$2:$A1007)*($B$1='CAMAGUI DATA UNIFICADA'!$B$2:$B1007),0),MATCH(E$2,'CAMAGUI DATA UNIFICADA'!$C$1:$T$1,0)),"")</f>
        <v>SKR MAST E AD</v>
      </c>
      <c r="F139" s="139">
        <f t="array" ref="F139">IFERROR(INDEX('CAMAGUI DATA UNIFICADA'!$C$2:$T1007,MATCH(1,($A139='CAMAGUI DATA UNIFICADA'!$A$2:$A1007)*($B$1='CAMAGUI DATA UNIFICADA'!$B$2:$B1007),0),MATCH(F$2,'CAMAGUI DATA UNIFICADA'!$C$1:$T$1,0)),"")</f>
        <v>3889.68</v>
      </c>
      <c r="G139" s="2">
        <f t="array" ref="G139">IFERROR(INDEX('CAMAGUI DATA UNIFICADA'!$C$2:$T1007,MATCH(1,($A139='CAMAGUI DATA UNIFICADA'!$A$2:$A1007)*($B$1='CAMAGUI DATA UNIFICADA'!$B$2:$B1007),0),MATCH(G$2,'CAMAGUI DATA UNIFICADA'!$C$1:$T$1,0)),"")</f>
        <v>18.15</v>
      </c>
      <c r="H139" s="2">
        <f t="array" ref="H139">IFERROR(INDEX('CAMAGUI DATA UNIFICADA'!$C$2:$T1007,MATCH(1,($A139='CAMAGUI DATA UNIFICADA'!$A$2:$A1007)*($B$1='CAMAGUI DATA UNIFICADA'!$B$2:$B1007),0),MATCH(H$2,'CAMAGUI DATA UNIFICADA'!$C$1:$T$1,0)),"")</f>
        <v>3.65</v>
      </c>
      <c r="I139" s="33">
        <f t="array" ref="I139">IFERROR(INDEX('CAMAGUI DATA UNIFICADA'!$C$2:$T1007,MATCH(1,($A139='CAMAGUI DATA UNIFICADA'!$A$2:$A1007)*($B$1='CAMAGUI DATA UNIFICADA'!$B$2:$B1007),0),MATCH(I$2,'CAMAGUI DATA UNIFICADA'!$C$1:$T$1,0)),"")</f>
        <v>3.5118</v>
      </c>
      <c r="J139" s="60">
        <f t="array" ref="J139">IFERROR(INDEX('CAMAGUI DATA UNIFICADA'!$C$2:$T1007,MATCH(1,($A139='CAMAGUI DATA UNIFICADA'!$A$2:$A1007)*($B$1='CAMAGUI DATA UNIFICADA'!$B$2:$B1007),0),MATCH(J$2,'CAMAGUI DATA UNIFICADA'!$C$1:$T$1,0)),"")</f>
        <v>706002.2903</v>
      </c>
      <c r="K139" s="33">
        <f t="array" ref="K139">IFERROR(INDEX('CAMAGUI DATA UNIFICADA'!$C$2:$T1007,MATCH(1,($A139='CAMAGUI DATA UNIFICADA'!$A$2:$A1007)*($B$1='CAMAGUI DATA UNIFICADA'!$B$2:$B1007),0),MATCH(K$2,'CAMAGUI DATA UNIFICADA'!$C$1:$T$1,0)),"")</f>
        <v>1.404987706</v>
      </c>
      <c r="L139" s="23">
        <f t="array" ref="L139">IFERROR(INDEX('CAMAGUI DATA UNIFICADA'!$C$2:$T1007,MATCH(1,($A139='CAMAGUI DATA UNIFICADA'!$A$2:$A1007)*($B$1='CAMAGUI DATA UNIFICADA'!$B$2:$B1007),0),MATCH(L$2,'CAMAGUI DATA UNIFICADA'!$C$1:$T$1,0)),"")</f>
        <v>0.5430786848</v>
      </c>
      <c r="M139" s="23">
        <f t="array" ref="M139">IFERROR(INDEX('CAMAGUI DATA UNIFICADA'!$C$2:$T1007,MATCH(1,($A139='CAMAGUI DATA UNIFICADA'!$A$2:$A1007)*($B$1='CAMAGUI DATA UNIFICADA'!$B$2:$B1007),0),MATCH(M$2,'CAMAGUI DATA UNIFICADA'!$C$1:$T$1,0)),"")</f>
        <v>0.57</v>
      </c>
      <c r="N139" s="60">
        <f t="array" ref="N139">IFERROR(INDEX('CAMAGUI DATA UNIFICADA'!$C$2:$T1007,MATCH(1,($A139='CAMAGUI DATA UNIFICADA'!$A$2:$A1007)*($B$1='CAMAGUI DATA UNIFICADA'!$B$2:$B1007),0),MATCH(N$2,'CAMAGUI DATA UNIFICADA'!$C$1:$T$1,0)),"")</f>
        <v>90476.19048</v>
      </c>
      <c r="O139" s="2">
        <f t="array" ref="O139">IFERROR(INDEX('CAMAGUI DATA UNIFICADA'!$C$2:$T1007,MATCH(1,($A139='CAMAGUI DATA UNIFICADA'!$A$2:$A1007)*($B$1='CAMAGUI DATA UNIFICADA'!$B$2:$B1007),0),MATCH(O$2,'CAMAGUI DATA UNIFICADA'!$C$1:$T$1,0)),"")</f>
        <v>3.5</v>
      </c>
      <c r="P139" s="2">
        <f t="array" ref="P139">IFERROR(INDEX('CAMAGUI DATA UNIFICADA'!$C$2:$T1007,MATCH(1,($A139='CAMAGUI DATA UNIFICADA'!$A$2:$A1007)*($B$1='CAMAGUI DATA UNIFICADA'!$B$2:$B1007),0),MATCH(P$2,'CAMAGUI DATA UNIFICADA'!$C$1:$T$1,0)),"")</f>
        <v>21.65</v>
      </c>
      <c r="Q139" s="33">
        <f t="array" ref="Q139">IFERROR(INDEX('CAMAGUI DATA UNIFICADA'!$C$2:$T1007,MATCH(1,($A139='CAMAGUI DATA UNIFICADA'!$A$2:$A1007)*($B$1='CAMAGUI DATA UNIFICADA'!$B$2:$B1007),0),MATCH(Q$2,'CAMAGUI DATA UNIFICADA'!$C$1:$T$1,0)),"")</f>
        <v>3.2892</v>
      </c>
      <c r="R139" s="60">
        <f t="array" ref="R139">IFERROR(INDEX('CAMAGUI DATA UNIFICADA'!$C$2:$T1007,MATCH(1,($A139='CAMAGUI DATA UNIFICADA'!$A$2:$A1007)*($B$1='CAMAGUI DATA UNIFICADA'!$B$2:$B1007),0),MATCH(R$2,'CAMAGUI DATA UNIFICADA'!$C$1:$T$1,0)),"")</f>
        <v>530.6440352</v>
      </c>
      <c r="S139" s="140">
        <f t="array" ref="S139">IFERROR(INDEX('CAMAGUI DATA UNIFICADA'!$C$2:$T1007,MATCH(1,($A139='CAMAGUI DATA UNIFICADA'!$A$2:$A1007)*($B$1='CAMAGUI DATA UNIFICADA'!$B$2:$B1007),0),MATCH(S$2,'CAMAGUI DATA UNIFICADA'!$C$1:$T$1,0)),"")</f>
        <v>20.1610088</v>
      </c>
      <c r="T139" s="138" t="str">
        <f t="array" ref="T139">IFERROR(INDEX('CAMAGUI DATA UNIFICADA'!$C$2:$T1007,MATCH(1,($A139='CAMAGUI DATA UNIFICADA'!$A$2:$A1007)*($T$1='CAMAGUI DATA UNIFICADA'!$B$2:$B1007),0),MATCH(T$2,'CAMAGUI DATA UNIFICADA'!$C$1:$T$1,0)),"")</f>
        <v>CA2190725</v>
      </c>
      <c r="U139" s="2">
        <f t="array" ref="U139">IFERROR(INDEX('CAMAGUI DATA UNIFICADA'!$C$2:$T1007,MATCH(1,($A139='CAMAGUI DATA UNIFICADA'!$A$2:$A1007)*($T$1='CAMAGUI DATA UNIFICADA'!$B$2:$B1007),0),MATCH(U$2,'CAMAGUI DATA UNIFICADA'!$C$1:$T$1,0)),"")</f>
        <v>325</v>
      </c>
      <c r="V139" s="2">
        <f t="array" ref="V139">IFERROR(INDEX('CAMAGUI DATA UNIFICADA'!$C$2:$T1007,MATCH(1,($A139='CAMAGUI DATA UNIFICADA'!$A$2:$A1007)*($T$1='CAMAGUI DATA UNIFICADA'!$B$2:$B1007),0),MATCH(V$2,'CAMAGUI DATA UNIFICADA'!$C$1:$T$1,0)),"")</f>
        <v>2750</v>
      </c>
      <c r="W139" s="2" t="str">
        <f t="array" ref="W139">IFERROR(INDEX('CAMAGUI DATA UNIFICADA'!$C$2:$T1007,MATCH(1,($A139='CAMAGUI DATA UNIFICADA'!$A$2:$A1007)*($T$1='CAMAGUI DATA UNIFICADA'!$B$2:$B1007),0),MATCH(W$2,'CAMAGUI DATA UNIFICADA'!$C$1:$T$1,0)),"")</f>
        <v>SKR MAST E AD</v>
      </c>
      <c r="X139" s="139">
        <f t="array" ref="X139">IFERROR(INDEX('CAMAGUI DATA UNIFICADA'!$C$2:$T1007,MATCH(1,($A139='CAMAGUI DATA UNIFICADA'!$A$2:$A1007)*($T$1='CAMAGUI DATA UNIFICADA'!$B$2:$B1007),0),MATCH(X$2,'CAMAGUI DATA UNIFICADA'!$C$1:$T$1,0)),"")</f>
        <v>2814.9</v>
      </c>
      <c r="Y139" s="2">
        <f t="array" ref="Y139">IFERROR(INDEX('CAMAGUI DATA UNIFICADA'!$C$2:$T1007,MATCH(1,($A139='CAMAGUI DATA UNIFICADA'!$A$2:$A1007)*($T$1='CAMAGUI DATA UNIFICADA'!$B$2:$B1007),0),MATCH(Y$2,'CAMAGUI DATA UNIFICADA'!$C$1:$T$1,0)),"")</f>
        <v>16.82</v>
      </c>
      <c r="Z139" s="2">
        <f t="array" ref="Z139">IFERROR(INDEX('CAMAGUI DATA UNIFICADA'!$C$2:$T1007,MATCH(1,($A139='CAMAGUI DATA UNIFICADA'!$A$2:$A1007)*($T$1='CAMAGUI DATA UNIFICADA'!$B$2:$B1007),0),MATCH(Z$2,'CAMAGUI DATA UNIFICADA'!$C$1:$T$1,0)),"")</f>
        <v>3.12</v>
      </c>
      <c r="AA139" s="2">
        <f t="array" ref="AA139">IFERROR(INDEX('CAMAGUI DATA UNIFICADA'!$C$2:$T1007,MATCH(1,($A139='CAMAGUI DATA UNIFICADA'!$A$2:$A1007)*($T$1='CAMAGUI DATA UNIFICADA'!$B$2:$B1007),0),MATCH(AA$2,'CAMAGUI DATA UNIFICADA'!$C$1:$T$1,0)),"")</f>
        <v>3.68376</v>
      </c>
      <c r="AB139" s="60">
        <f t="array" ref="AB139">IFERROR(INDEX('CAMAGUI DATA UNIFICADA'!$C$2:$T1007,MATCH(1,($A139='CAMAGUI DATA UNIFICADA'!$A$2:$A1007)*($T$1='CAMAGUI DATA UNIFICADA'!$B$2:$B1007),0),MATCH(AB$2,'CAMAGUI DATA UNIFICADA'!$C$1:$T$1,0)),"")</f>
        <v>524524.818</v>
      </c>
      <c r="AC139" s="33">
        <f t="array" ref="AC139">IFERROR(INDEX('CAMAGUI DATA UNIFICADA'!$C$2:$T1007,MATCH(1,($A139='CAMAGUI DATA UNIFICADA'!$A$2:$A1007)*($T$1='CAMAGUI DATA UNIFICADA'!$B$2:$B1007),0),MATCH(AC$2,'CAMAGUI DATA UNIFICADA'!$C$1:$T$1,0)),"")</f>
        <v>1.748829874</v>
      </c>
      <c r="AD139" s="23">
        <f t="array" ref="AD139">IFERROR(INDEX('CAMAGUI DATA UNIFICADA'!$C$2:$T1007,MATCH(1,($A139='CAMAGUI DATA UNIFICADA'!$A$2:$A1007)*($T$1='CAMAGUI DATA UNIFICADA'!$B$2:$B1007),0),MATCH(AD$2,'CAMAGUI DATA UNIFICADA'!$C$1:$T$1,0)),"")</f>
        <v>0.5828053533</v>
      </c>
      <c r="AE139" s="23">
        <f t="array" ref="AE139">IFERROR(INDEX('CAMAGUI DATA UNIFICADA'!$C$2:$T1007,MATCH(1,($A139='CAMAGUI DATA UNIFICADA'!$A$2:$A1007)*($T$1='CAMAGUI DATA UNIFICADA'!$B$2:$B1007),0),MATCH(AE$2,'CAMAGUI DATA UNIFICADA'!$C$1:$T$1,0)),"")</f>
        <v>0.56</v>
      </c>
      <c r="AF139" s="60">
        <f t="array" ref="AF139">IFERROR(INDEX('CAMAGUI DATA UNIFICADA'!$C$2:$T1007,MATCH(1,($A139='CAMAGUI DATA UNIFICADA'!$A$2:$A1007)*($T$1='CAMAGUI DATA UNIFICADA'!$B$2:$B1007),0),MATCH(AF$2,'CAMAGUI DATA UNIFICADA'!$C$1:$T$1,0)),"")</f>
        <v>84000</v>
      </c>
      <c r="AG139" s="2">
        <f t="array" ref="AG139">IFERROR(INDEX('CAMAGUI DATA UNIFICADA'!$C$2:$T1007,MATCH(1,($A139='CAMAGUI DATA UNIFICADA'!$A$2:$A1007)*($T$1='CAMAGUI DATA UNIFICADA'!$B$2:$B1007),0),MATCH(AG$2,'CAMAGUI DATA UNIFICADA'!$C$1:$T$1,0)),"")</f>
        <v>3.5</v>
      </c>
      <c r="AH139" s="2">
        <f t="array" ref="AH139">IFERROR(INDEX('CAMAGUI DATA UNIFICADA'!$C$2:$T1007,MATCH(1,($A139='CAMAGUI DATA UNIFICADA'!$A$2:$A1007)*($T$1='CAMAGUI DATA UNIFICADA'!$B$2:$B1007),0),MATCH(AH$2,'CAMAGUI DATA UNIFICADA'!$C$1:$T$1,0)),"")</f>
        <v>20.32</v>
      </c>
      <c r="AI139" s="33">
        <f t="array" ref="AI139">IFERROR(INDEX('CAMAGUI DATA UNIFICADA'!$C$2:$T1007,MATCH(1,($A139='CAMAGUI DATA UNIFICADA'!$A$2:$A1007)*($T$1='CAMAGUI DATA UNIFICADA'!$B$2:$B1007),0),MATCH(AI$2,'CAMAGUI DATA UNIFICADA'!$C$1:$T$1,0)),"")</f>
        <v>3.26928</v>
      </c>
      <c r="AJ139" s="60">
        <f t="array" ref="AJ139">IFERROR(INDEX('CAMAGUI DATA UNIFICADA'!$C$2:$T1007,MATCH(1,($A139='CAMAGUI DATA UNIFICADA'!$A$2:$A1007)*($T$1='CAMAGUI DATA UNIFICADA'!$B$2:$B1007),0),MATCH(AJ$2,'CAMAGUI DATA UNIFICADA'!$C$1:$T$1,0)),"")</f>
        <v>346.1511324</v>
      </c>
      <c r="AK139" s="140">
        <f t="array" ref="AK139">IFERROR(INDEX('CAMAGUI DATA UNIFICADA'!$C$2:$T1007,MATCH(1,($A139='CAMAGUI DATA UNIFICADA'!$A$2:$A1007)*($T$1='CAMAGUI DATA UNIFICADA'!$B$2:$B1007),0),MATCH(AK$2,'CAMAGUI DATA UNIFICADA'!$C$1:$T$1,0)),"")</f>
        <v>5.28778309</v>
      </c>
      <c r="AL139" s="138" t="str">
        <f t="array" ref="AL139">IFERROR(INDEX('CAMAGUI DATA UNIFICADA'!$C$2:$T1007,MATCH(1,($A139='CAMAGUI DATA UNIFICADA'!$A$2:$A1007)*($AL$1='CAMAGUI DATA UNIFICADA'!$B$2:$B1007),0),MATCH(AL$2,'CAMAGUI DATA UNIFICADA'!$C$1:$T$1,0)),"")</f>
        <v>CA3190725</v>
      </c>
      <c r="AM139" s="2">
        <f t="array" ref="AM139">IFERROR(INDEX('CAMAGUI DATA UNIFICADA'!$C$2:$T1007,MATCH(1,($A139='CAMAGUI DATA UNIFICADA'!$A$2:$A1007)*($AL$1='CAMAGUI DATA UNIFICADA'!$B$2:$B1007),0),MATCH(AM$2,'CAMAGUI DATA UNIFICADA'!$C$1:$T$1,0)),"")</f>
        <v>425</v>
      </c>
      <c r="AN139" s="2">
        <f t="array" ref="AN139">IFERROR(INDEX('CAMAGUI DATA UNIFICADA'!$C$2:$T1007,MATCH(1,($A139='CAMAGUI DATA UNIFICADA'!$A$2:$A1007)*($AL$1='CAMAGUI DATA UNIFICADA'!$B$2:$B1007),0),MATCH(AN$2,'CAMAGUI DATA UNIFICADA'!$C$1:$T$1,0)),"")</f>
        <v>3625</v>
      </c>
      <c r="AO139" s="2" t="str">
        <f t="array" ref="AO139">IFERROR(INDEX('CAMAGUI DATA UNIFICADA'!$C$2:$T1007,MATCH(1,($A139='CAMAGUI DATA UNIFICADA'!$A$2:$A1007)*($AL$1='CAMAGUI DATA UNIFICADA'!$B$2:$B1007),0),MATCH(AO$2,'CAMAGUI DATA UNIFICADA'!$C$1:$T$1,0)),"")</f>
        <v>SKR MAST E AD</v>
      </c>
      <c r="AP139" s="139">
        <f t="array" ref="AP139">IFERROR(INDEX('CAMAGUI DATA UNIFICADA'!$C$2:$T1007,MATCH(1,($A139='CAMAGUI DATA UNIFICADA'!$A$2:$A1007)*($AL$1='CAMAGUI DATA UNIFICADA'!$B$2:$B1007),0),MATCH(AP$2,'CAMAGUI DATA UNIFICADA'!$C$1:$T$1,0)),"")</f>
        <v>3710.55</v>
      </c>
      <c r="AQ139" s="2">
        <f t="array" ref="AQ139">IFERROR(INDEX('CAMAGUI DATA UNIFICADA'!$C$2:$T1007,MATCH(1,($A139='CAMAGUI DATA UNIFICADA'!$A$2:$A1007)*($AL$1='CAMAGUI DATA UNIFICADA'!$B$2:$B1007),0),MATCH(AQ$2,'CAMAGUI DATA UNIFICADA'!$C$1:$T$1,0)),"")</f>
        <v>16.6</v>
      </c>
      <c r="AR139" s="2">
        <f t="array" ref="AR139">IFERROR(INDEX('CAMAGUI DATA UNIFICADA'!$C$2:$T1007,MATCH(1,($A139='CAMAGUI DATA UNIFICADA'!$A$2:$A1007)*($AL$1='CAMAGUI DATA UNIFICADA'!$B$2:$B1007),0),MATCH(AR$2,'CAMAGUI DATA UNIFICADA'!$C$1:$T$1,0)),"")</f>
        <v>3.84</v>
      </c>
      <c r="AS139" s="33">
        <f t="array" ref="AS139">IFERROR(INDEX('CAMAGUI DATA UNIFICADA'!$C$2:$T1007,MATCH(1,($A139='CAMAGUI DATA UNIFICADA'!$A$2:$A1007)*($AL$1='CAMAGUI DATA UNIFICADA'!$B$2:$B1007),0),MATCH(AS$2,'CAMAGUI DATA UNIFICADA'!$C$1:$T$1,0)),"")</f>
        <v>3.7128</v>
      </c>
      <c r="AT139" s="60">
        <f t="array" ref="AT139">IFERROR(INDEX('CAMAGUI DATA UNIFICADA'!$C$2:$T1007,MATCH(1,($A139='CAMAGUI DATA UNIFICADA'!$A$2:$A1007)*($AL$1='CAMAGUI DATA UNIFICADA'!$B$2:$B1007),0),MATCH(AT$2,'CAMAGUI DATA UNIFICADA'!$C$1:$T$1,0)),"")</f>
        <v>689571.4727</v>
      </c>
      <c r="AU139" s="33">
        <f t="array" ref="AU139">IFERROR(INDEX('CAMAGUI DATA UNIFICADA'!$C$2:$T1007,MATCH(1,($A139='CAMAGUI DATA UNIFICADA'!$A$2:$A1007)*($AL$1='CAMAGUI DATA UNIFICADA'!$B$2:$B1007),0),MATCH(AU$2,'CAMAGUI DATA UNIFICADA'!$C$1:$T$1,0)),"")</f>
        <v>1.368131039</v>
      </c>
      <c r="AV139" s="23">
        <f t="array" ref="AV139">IFERROR(INDEX('CAMAGUI DATA UNIFICADA'!$C$2:$T1007,MATCH(1,($A139='CAMAGUI DATA UNIFICADA'!$A$2:$A1007)*($AL$1='CAMAGUI DATA UNIFICADA'!$B$2:$B1007),0),MATCH(AV$2,'CAMAGUI DATA UNIFICADA'!$C$1:$T$1,0)),"")</f>
        <v>0.5996273676</v>
      </c>
      <c r="AW139" s="23">
        <f t="array" ref="AW139">IFERROR(INDEX('CAMAGUI DATA UNIFICADA'!$C$2:$T1007,MATCH(1,($A139='CAMAGUI DATA UNIFICADA'!$A$2:$A1007)*($AL$1='CAMAGUI DATA UNIFICADA'!$B$2:$B1007),0),MATCH(AW$2,'CAMAGUI DATA UNIFICADA'!$C$1:$T$1,0)),"")</f>
        <v>0.6</v>
      </c>
      <c r="AX139" s="60">
        <f t="array" ref="AX139">IFERROR(INDEX('CAMAGUI DATA UNIFICADA'!$C$2:$T1007,MATCH(1,($A139='CAMAGUI DATA UNIFICADA'!$A$2:$A1007)*($AL$1='CAMAGUI DATA UNIFICADA'!$B$2:$B1007),0),MATCH(AX$2,'CAMAGUI DATA UNIFICADA'!$C$1:$T$1,0)),"")</f>
        <v>98571.42857</v>
      </c>
      <c r="AY139" s="2">
        <f t="array" ref="AY139">IFERROR(INDEX('CAMAGUI DATA UNIFICADA'!$C$2:$T1007,MATCH(1,($A139='CAMAGUI DATA UNIFICADA'!$A$2:$A1007)*($AL$1='CAMAGUI DATA UNIFICADA'!$B$2:$B1007),0),MATCH(AY$2,'CAMAGUI DATA UNIFICADA'!$C$1:$T$1,0)),"")</f>
        <v>3.5</v>
      </c>
      <c r="AZ139" s="2">
        <f t="array" ref="AZ139">IFERROR(INDEX('CAMAGUI DATA UNIFICADA'!$C$2:$T1007,MATCH(1,($A139='CAMAGUI DATA UNIFICADA'!$A$2:$A1007)*($AL$1='CAMAGUI DATA UNIFICADA'!$B$2:$B1007),0),MATCH(AZ$2,'CAMAGUI DATA UNIFICADA'!$C$1:$T$1,0)),"")</f>
        <v>20.1</v>
      </c>
      <c r="BA139" s="33">
        <f t="array" ref="BA139">IFERROR(INDEX('CAMAGUI DATA UNIFICADA'!$C$2:$T1007,MATCH(1,($A139='CAMAGUI DATA UNIFICADA'!$A$2:$A1007)*($AL$1='CAMAGUI DATA UNIFICADA'!$B$2:$B1007),0),MATCH(BA$2,'CAMAGUI DATA UNIFICADA'!$C$1:$T$1,0)),"")</f>
        <v>3.2904</v>
      </c>
      <c r="BB139" s="60">
        <f t="array" ref="BB139">IFERROR(INDEX('CAMAGUI DATA UNIFICADA'!$C$2:$T1007,MATCH(1,($A139='CAMAGUI DATA UNIFICADA'!$A$2:$A1007)*($AL$1='CAMAGUI DATA UNIFICADA'!$B$2:$B1007),0),MATCH(BB$2,'CAMAGUI DATA UNIFICADA'!$C$1:$T$1,0)),"")</f>
        <v>473.0475767</v>
      </c>
      <c r="BC139" s="140">
        <f t="array" ref="BC139">IFERROR(INDEX('CAMAGUI DATA UNIFICADA'!$C$2:$T1007,MATCH(1,($A139='CAMAGUI DATA UNIFICADA'!$A$2:$A1007)*($AL$1='CAMAGUI DATA UNIFICADA'!$B$2:$B1007),0),MATCH(BC$2,'CAMAGUI DATA UNIFICADA'!$C$1:$T$1,0)),"")</f>
        <v>12.01189416</v>
      </c>
      <c r="BD139" s="138" t="str">
        <f t="array" ref="BD139">IFERROR(INDEX('CAMAGUI DATA UNIFICADA'!$C$2:$T1007,MATCH(1,($A139='CAMAGUI DATA UNIFICADA'!$A$2:$A1007)*($BD$1='CAMAGUI DATA UNIFICADA'!$B$2:$B1007),0),MATCH(BD$2,'CAMAGUI DATA UNIFICADA'!$C$1:$T$1,0)),"")</f>
        <v>CA4210825</v>
      </c>
      <c r="BE139" s="2">
        <f t="array" ref="BE139">IFERROR(INDEX('CAMAGUI DATA UNIFICADA'!$C$2:$T1007,MATCH(1,($A139='CAMAGUI DATA UNIFICADA'!$A$2:$A1007)*($BD$1='CAMAGUI DATA UNIFICADA'!$B$2:$B1007),0),MATCH(BE$2,'CAMAGUI DATA UNIFICADA'!$C$1:$T$1,0)),"")</f>
        <v>137</v>
      </c>
      <c r="BF139" s="2">
        <f t="array" ref="BF139">IFERROR(INDEX('CAMAGUI DATA UNIFICADA'!$C$2:$T1007,MATCH(1,($A139='CAMAGUI DATA UNIFICADA'!$A$2:$A1007)*($BD$1='CAMAGUI DATA UNIFICADA'!$B$2:$B1007),0),MATCH(BF$2,'CAMAGUI DATA UNIFICADA'!$C$1:$T$1,0)),"")</f>
        <v>746</v>
      </c>
      <c r="BG139" s="2" t="str">
        <f t="array" ref="BG139">IFERROR(INDEX('CAMAGUI DATA UNIFICADA'!$C$2:$T1007,MATCH(1,($A139='CAMAGUI DATA UNIFICADA'!$A$2:$A1007)*($BD$1='CAMAGUI DATA UNIFICADA'!$B$2:$B1007),0),MATCH(BG$2,'CAMAGUI DATA UNIFICADA'!$C$1:$T$1,0)),"")</f>
        <v>SKR LORICA#4</v>
      </c>
      <c r="BH139" s="139">
        <f t="array" ref="BH139">IFERROR(INDEX('CAMAGUI DATA UNIFICADA'!$C$2:$T1007,MATCH(1,($A139='CAMAGUI DATA UNIFICADA'!$A$2:$A1007)*($BD$1='CAMAGUI DATA UNIFICADA'!$B$2:$B1007),0),MATCH(BH$2,'CAMAGUI DATA UNIFICADA'!$C$1:$T$1,0)),"")</f>
        <v>1074.24</v>
      </c>
      <c r="BI139" s="2">
        <f t="array" ref="BI139">IFERROR(INDEX('CAMAGUI DATA UNIFICADA'!$C$2:$T1007,MATCH(1,($A139='CAMAGUI DATA UNIFICADA'!$A$2:$A1007)*($BD$1='CAMAGUI DATA UNIFICADA'!$B$2:$B1007),0),MATCH(BI$2,'CAMAGUI DATA UNIFICADA'!$C$1:$T$1,0)),"")</f>
        <v>3</v>
      </c>
      <c r="BJ139" s="2">
        <f t="array" ref="BJ139">IFERROR(INDEX('CAMAGUI DATA UNIFICADA'!$C$2:$T1007,MATCH(1,($A139='CAMAGUI DATA UNIFICADA'!$A$2:$A1007)*($BD$1='CAMAGUI DATA UNIFICADA'!$B$2:$B1007),0),MATCH(BJ$2,'CAMAGUI DATA UNIFICADA'!$C$1:$T$1,0)),"")</f>
        <v>1.72</v>
      </c>
      <c r="BK139" s="33">
        <f t="array" ref="BK139">IFERROR(INDEX('CAMAGUI DATA UNIFICADA'!$C$2:$T1007,MATCH(1,($A139='CAMAGUI DATA UNIFICADA'!$A$2:$A1007)*($BD$1='CAMAGUI DATA UNIFICADA'!$B$2:$B1007),0),MATCH(BK$2,'CAMAGUI DATA UNIFICADA'!$C$1:$T$1,0)),"")</f>
        <v>9.624</v>
      </c>
      <c r="BL139" s="60">
        <f t="array" ref="BL139">IFERROR(INDEX('CAMAGUI DATA UNIFICADA'!$C$2:$T1007,MATCH(1,($A139='CAMAGUI DATA UNIFICADA'!$A$2:$A1007)*($BD$1='CAMAGUI DATA UNIFICADA'!$B$2:$B1007),0),MATCH(BL$2,'CAMAGUI DATA UNIFICADA'!$C$1:$T$1,0)),"")</f>
        <v>474508.174</v>
      </c>
      <c r="BM139" s="33">
        <f t="array" ref="BM139">IFERROR(INDEX('CAMAGUI DATA UNIFICADA'!$C$2:$T1007,MATCH(1,($A139='CAMAGUI DATA UNIFICADA'!$A$2:$A1007)*($BD$1='CAMAGUI DATA UNIFICADA'!$B$2:$B1007),0),MATCH(BM$2,'CAMAGUI DATA UNIFICADA'!$C$1:$T$1,0)),"")</f>
        <v>0.7649399122</v>
      </c>
      <c r="BN139" s="23">
        <f t="array" ref="BN139">IFERROR(INDEX('CAMAGUI DATA UNIFICADA'!$C$2:$T1007,MATCH(1,($A139='CAMAGUI DATA UNIFICADA'!$A$2:$A1007)*($BD$1='CAMAGUI DATA UNIFICADA'!$B$2:$B1007),0),MATCH(BN$2,'CAMAGUI DATA UNIFICADA'!$C$1:$T$1,0)),"")</f>
        <v>0.5858125605</v>
      </c>
      <c r="BO139" s="23">
        <f t="array" ref="BO139">IFERROR(INDEX('CAMAGUI DATA UNIFICADA'!$C$2:$T1007,MATCH(1,($A139='CAMAGUI DATA UNIFICADA'!$A$2:$A1007)*($BD$1='CAMAGUI DATA UNIFICADA'!$B$2:$B1007),0),MATCH(BO$2,'CAMAGUI DATA UNIFICADA'!$C$1:$T$1,0)),"")</f>
        <v>0.7</v>
      </c>
      <c r="BP139" s="60">
        <f t="array" ref="BP139">IFERROR(INDEX('CAMAGUI DATA UNIFICADA'!$C$2:$T1007,MATCH(1,($A139='CAMAGUI DATA UNIFICADA'!$A$2:$A1007)*($BD$1='CAMAGUI DATA UNIFICADA'!$B$2:$B1007),0),MATCH(BP$2,'CAMAGUI DATA UNIFICADA'!$C$1:$T$1,0)),"")</f>
        <v>118125</v>
      </c>
      <c r="BQ139" s="2">
        <f t="array" ref="BQ139">IFERROR(INDEX('CAMAGUI DATA UNIFICADA'!$C$2:$T1007,MATCH(1,($A139='CAMAGUI DATA UNIFICADA'!$A$2:$A1007)*($BD$1='CAMAGUI DATA UNIFICADA'!$B$2:$B1007),0),MATCH(BQ$2,'CAMAGUI DATA UNIFICADA'!$C$1:$T$1,0)),"")</f>
        <v>3</v>
      </c>
      <c r="BR139" s="2">
        <f t="array" ref="BR139">IFERROR(INDEX('CAMAGUI DATA UNIFICADA'!$C$2:$T1007,MATCH(1,($A139='CAMAGUI DATA UNIFICADA'!$A$2:$A1007)*($BD$1='CAMAGUI DATA UNIFICADA'!$B$2:$B1007),0),MATCH(BR$2,'CAMAGUI DATA UNIFICADA'!$C$1:$T$1,0)),"")</f>
        <v>6</v>
      </c>
      <c r="BS139" s="33">
        <f t="array" ref="BS139">IFERROR(INDEX('CAMAGUI DATA UNIFICADA'!$C$2:$T1007,MATCH(1,($A139='CAMAGUI DATA UNIFICADA'!$A$2:$A1007)*($BD$1='CAMAGUI DATA UNIFICADA'!$B$2:$B1007),0),MATCH(BS$2,'CAMAGUI DATA UNIFICADA'!$C$1:$T$1,0)),"")</f>
        <v>6.888</v>
      </c>
      <c r="BT139" s="60">
        <f t="array" ref="BT139">IFERROR(INDEX('CAMAGUI DATA UNIFICADA'!$C$2:$T1007,MATCH(1,($A139='CAMAGUI DATA UNIFICADA'!$A$2:$A1007)*($BD$1='CAMAGUI DATA UNIFICADA'!$B$2:$B1007),0),MATCH(BT$2,'CAMAGUI DATA UNIFICADA'!$C$1:$T$1,0)),"")</f>
        <v>274.6282082</v>
      </c>
      <c r="BU139" s="140">
        <f t="array" ref="BU139">IFERROR(INDEX('CAMAGUI DATA UNIFICADA'!$C$2:$T1007,MATCH(1,($A139='CAMAGUI DATA UNIFICADA'!$A$2:$A1007)*($BD$1='CAMAGUI DATA UNIFICADA'!$B$2:$B1007),0),MATCH(BU$2,'CAMAGUI DATA UNIFICADA'!$C$1:$T$1,0)),"")</f>
        <v>34.40705204</v>
      </c>
      <c r="BV139" s="138" t="str">
        <f t="array" ref="BV139">IFERROR(INDEX('CAMAGUI DATA UNIFICADA'!$C$2:$T1007,MATCH(1,($A139='CAMAGUI DATA UNIFICADA'!$A$2:$A1007)*($BV$1='CAMAGUI DATA UNIFICADA'!$B$2:$B1007),0),MATCH(BV$2,'CAMAGUI DATA UNIFICADA'!$C$1:$T$1,0)),"")</f>
        <v>CA5210825</v>
      </c>
      <c r="BW139" s="2">
        <f t="array" ref="BW139">IFERROR(INDEX('CAMAGUI DATA UNIFICADA'!$C$2:$T1007,MATCH(1,($A139='CAMAGUI DATA UNIFICADA'!$A$2:$A1007)*($BV$1='CAMAGUI DATA UNIFICADA'!$B$2:$B1007),0),MATCH(BW$2,'CAMAGUI DATA UNIFICADA'!$C$1:$T$1,0)),"")</f>
        <v>125</v>
      </c>
      <c r="BX139" s="2">
        <f t="array" ref="BX139">IFERROR(INDEX('CAMAGUI DATA UNIFICADA'!$C$2:$T1007,MATCH(1,($A139='CAMAGUI DATA UNIFICADA'!$A$2:$A1007)*($BV$1='CAMAGUI DATA UNIFICADA'!$B$2:$B1007),0),MATCH(BX$2,'CAMAGUI DATA UNIFICADA'!$C$1:$T$1,0)),"")</f>
        <v>667.5</v>
      </c>
      <c r="BY139" s="2" t="str">
        <f t="array" ref="BY139">IFERROR(INDEX('CAMAGUI DATA UNIFICADA'!$C$2:$T1007,MATCH(1,($A139='CAMAGUI DATA UNIFICADA'!$A$2:$A1007)*($BV$1='CAMAGUI DATA UNIFICADA'!$B$2:$B1007),0),MATCH(BY$2,'CAMAGUI DATA UNIFICADA'!$C$1:$T$1,0)),"")</f>
        <v>SKR LORICA#4</v>
      </c>
      <c r="BZ139" s="139">
        <f t="array" ref="BZ139">IFERROR(INDEX('CAMAGUI DATA UNIFICADA'!$C$2:$T1007,MATCH(1,($A139='CAMAGUI DATA UNIFICADA'!$A$2:$A1007)*($BV$1='CAMAGUI DATA UNIFICADA'!$B$2:$B1007),0),MATCH(BZ$2,'CAMAGUI DATA UNIFICADA'!$C$1:$T$1,0)),"")</f>
        <v>961.2</v>
      </c>
      <c r="CA139" s="2">
        <f t="array" ref="CA139">IFERROR(INDEX('CAMAGUI DATA UNIFICADA'!$C$2:$T1007,MATCH(1,($A139='CAMAGUI DATA UNIFICADA'!$A$2:$A1007)*($BV$1='CAMAGUI DATA UNIFICADA'!$B$2:$B1007),0),MATCH(CA$2,'CAMAGUI DATA UNIFICADA'!$C$1:$T$1,0)),"")</f>
        <v>3.1</v>
      </c>
      <c r="CB139" s="2">
        <f t="array" ref="CB139">IFERROR(INDEX('CAMAGUI DATA UNIFICADA'!$C$2:$T1007,MATCH(1,($A139='CAMAGUI DATA UNIFICADA'!$A$2:$A1007)*($BV$1='CAMAGUI DATA UNIFICADA'!$B$2:$B1007),0),MATCH(CB$2,'CAMAGUI DATA UNIFICADA'!$C$1:$T$1,0)),"")</f>
        <v>1.94</v>
      </c>
      <c r="CC139" s="33">
        <f t="array" ref="CC139">IFERROR(INDEX('CAMAGUI DATA UNIFICADA'!$C$2:$T1007,MATCH(1,($A139='CAMAGUI DATA UNIFICADA'!$A$2:$A1007)*($BV$1='CAMAGUI DATA UNIFICADA'!$B$2:$B1007),0),MATCH(CC$2,'CAMAGUI DATA UNIFICADA'!$C$1:$T$1,0)),"")</f>
        <v>9.5148</v>
      </c>
      <c r="CD139" s="60">
        <f t="array" ref="CD139">IFERROR(INDEX('CAMAGUI DATA UNIFICADA'!$C$2:$T1007,MATCH(1,($A139='CAMAGUI DATA UNIFICADA'!$A$2:$A1007)*($BV$1='CAMAGUI DATA UNIFICADA'!$B$2:$B1007),0),MATCH(CD$2,'CAMAGUI DATA UNIFICADA'!$C$1:$T$1,0)),"")</f>
        <v>423788.0002</v>
      </c>
      <c r="CE139" s="33">
        <f t="array" ref="CE139">IFERROR(INDEX('CAMAGUI DATA UNIFICADA'!$C$2:$T1007,MATCH(1,($A139='CAMAGUI DATA UNIFICADA'!$A$2:$A1007)*($BV$1='CAMAGUI DATA UNIFICADA'!$B$2:$B1007),0),MATCH(CE$2,'CAMAGUI DATA UNIFICADA'!$C$1:$T$1,0)),"")</f>
        <v>0.682682867</v>
      </c>
      <c r="CF139" s="23">
        <f t="array" ref="CF139">IFERROR(INDEX('CAMAGUI DATA UNIFICADA'!$C$2:$T1007,MATCH(1,($A139='CAMAGUI DATA UNIFICADA'!$A$2:$A1007)*($BV$1='CAMAGUI DATA UNIFICADA'!$B$2:$B1007),0),MATCH(CF$2,'CAMAGUI DATA UNIFICADA'!$C$1:$T$1,0)),"")</f>
        <v>0.5885944448</v>
      </c>
      <c r="CG139" s="23">
        <f t="array" ref="CG139">IFERROR(INDEX('CAMAGUI DATA UNIFICADA'!$C$2:$T1007,MATCH(1,($A139='CAMAGUI DATA UNIFICADA'!$A$2:$A1007)*($BV$1='CAMAGUI DATA UNIFICADA'!$B$2:$B1007),0),MATCH(CG$2,'CAMAGUI DATA UNIFICADA'!$C$1:$T$1,0)),"")</f>
        <v>0.7</v>
      </c>
      <c r="CH139" s="60">
        <f t="array" ref="CH139">IFERROR(INDEX('CAMAGUI DATA UNIFICADA'!$C$2:$T1007,MATCH(1,($A139='CAMAGUI DATA UNIFICADA'!$A$2:$A1007)*($BV$1='CAMAGUI DATA UNIFICADA'!$B$2:$B1007),0),MATCH(CH$2,'CAMAGUI DATA UNIFICADA'!$C$1:$T$1,0)),"")</f>
        <v>120000</v>
      </c>
      <c r="CI139" s="2">
        <f t="array" ref="CI139">IFERROR(INDEX('CAMAGUI DATA UNIFICADA'!$C$2:$T1007,MATCH(1,($A139='CAMAGUI DATA UNIFICADA'!$A$2:$A1007)*($BV$1='CAMAGUI DATA UNIFICADA'!$B$2:$B1007),0),MATCH(CI$2,'CAMAGUI DATA UNIFICADA'!$C$1:$T$1,0)),"")</f>
        <v>3</v>
      </c>
      <c r="CJ139" s="2">
        <f t="array" ref="CJ139">IFERROR(INDEX('CAMAGUI DATA UNIFICADA'!$C$2:$T1007,MATCH(1,($A139='CAMAGUI DATA UNIFICADA'!$A$2:$A1007)*($BV$1='CAMAGUI DATA UNIFICADA'!$B$2:$B1007),0),MATCH(CJ$2,'CAMAGUI DATA UNIFICADA'!$C$1:$T$1,0)),"")</f>
        <v>6.1</v>
      </c>
      <c r="CK139" s="33">
        <f t="array" ref="CK139">IFERROR(INDEX('CAMAGUI DATA UNIFICADA'!$C$2:$T1007,MATCH(1,($A139='CAMAGUI DATA UNIFICADA'!$A$2:$A1007)*($BV$1='CAMAGUI DATA UNIFICADA'!$B$2:$B1007),0),MATCH(CK$2,'CAMAGUI DATA UNIFICADA'!$C$1:$T$1,0)),"")</f>
        <v>6.8292</v>
      </c>
      <c r="CL139" s="60">
        <f t="array" ref="CL139">IFERROR(INDEX('CAMAGUI DATA UNIFICADA'!$C$2:$T1007,MATCH(1,($A139='CAMAGUI DATA UNIFICADA'!$A$2:$A1007)*($BV$1='CAMAGUI DATA UNIFICADA'!$B$2:$B1007),0),MATCH(CL$2,'CAMAGUI DATA UNIFICADA'!$C$1:$T$1,0)),"")</f>
        <v>245.6574159</v>
      </c>
      <c r="CM139" s="140">
        <f t="array" ref="CM139">IFERROR(INDEX('CAMAGUI DATA UNIFICADA'!$C$2:$T1007,MATCH(1,($A139='CAMAGUI DATA UNIFICADA'!$A$2:$A1007)*($BV$1='CAMAGUI DATA UNIFICADA'!$B$2:$B1007),0),MATCH(CM$2,'CAMAGUI DATA UNIFICADA'!$C$1:$T$1,0)),"")</f>
        <v>30.16435398</v>
      </c>
      <c r="CN139" s="138" t="str">
        <f t="array" ref="CN139">IFERROR(INDEX('CAMAGUI DATA UNIFICADA'!$C$2:$T1007,MATCH(1,($A139='CAMAGUI DATA UNIFICADA'!$A$2:$A1007)*($CN$1='CAMAGUI DATA UNIFICADA'!$B$2:$B1007),0),MATCH(CN$2,'CAMAGUI DATA UNIFICADA'!$C$1:$T$1,0)),"")</f>
        <v>CA6210825</v>
      </c>
      <c r="CO139" s="2">
        <f t="array" ref="CO139">IFERROR(INDEX('CAMAGUI DATA UNIFICADA'!$C$2:$T1007,MATCH(1,($A139='CAMAGUI DATA UNIFICADA'!$A$2:$A1007)*($CN$1='CAMAGUI DATA UNIFICADA'!$B$2:$B1007),0),MATCH(CO$2,'CAMAGUI DATA UNIFICADA'!$C$1:$T$1,0)),"")</f>
        <v>175</v>
      </c>
      <c r="CP139" s="2">
        <f t="array" ref="CP139">IFERROR(INDEX('CAMAGUI DATA UNIFICADA'!$C$2:$T1007,MATCH(1,($A139='CAMAGUI DATA UNIFICADA'!$A$2:$A1007)*($CN$1='CAMAGUI DATA UNIFICADA'!$B$2:$B1007),0),MATCH(CP$2,'CAMAGUI DATA UNIFICADA'!$C$1:$T$1,0)),"")</f>
        <v>1094</v>
      </c>
      <c r="CQ139" s="2" t="str">
        <f t="array" ref="CQ139">IFERROR(INDEX('CAMAGUI DATA UNIFICADA'!$C$2:$T1007,MATCH(1,($A139='CAMAGUI DATA UNIFICADA'!$A$2:$A1007)*($CN$1='CAMAGUI DATA UNIFICADA'!$B$2:$B1007),0),MATCH(CQ$2,'CAMAGUI DATA UNIFICADA'!$C$1:$T$1,0)),"")</f>
        <v>SKR LORICA#4</v>
      </c>
      <c r="CR139" s="139">
        <f t="array" ref="CR139">IFERROR(INDEX('CAMAGUI DATA UNIFICADA'!$C$2:$T1007,MATCH(1,($A139='CAMAGUI DATA UNIFICADA'!$A$2:$A1007)*($CN$1='CAMAGUI DATA UNIFICADA'!$B$2:$B1007),0),MATCH(CR$2,'CAMAGUI DATA UNIFICADA'!$C$1:$T$1,0)),"")</f>
        <v>1575.36</v>
      </c>
      <c r="CS139" s="2">
        <f t="array" ref="CS139">IFERROR(INDEX('CAMAGUI DATA UNIFICADA'!$C$2:$T1007,MATCH(1,($A139='CAMAGUI DATA UNIFICADA'!$A$2:$A1007)*($CN$1='CAMAGUI DATA UNIFICADA'!$B$2:$B1007),0),MATCH(CS$2,'CAMAGUI DATA UNIFICADA'!$C$1:$T$1,0)),"")</f>
        <v>3.5</v>
      </c>
      <c r="CT139" s="2">
        <f t="array" ref="CT139">IFERROR(INDEX('CAMAGUI DATA UNIFICADA'!$C$2:$T1007,MATCH(1,($A139='CAMAGUI DATA UNIFICADA'!$A$2:$A1007)*($CN$1='CAMAGUI DATA UNIFICADA'!$B$2:$B1007),0),MATCH(CT$2,'CAMAGUI DATA UNIFICADA'!$C$1:$T$1,0)),"")</f>
        <v>2.6</v>
      </c>
      <c r="CU139" s="33">
        <f t="array" ref="CU139">IFERROR(INDEX('CAMAGUI DATA UNIFICADA'!$C$2:$T1007,MATCH(1,($A139='CAMAGUI DATA UNIFICADA'!$A$2:$A1007)*($CN$1='CAMAGUI DATA UNIFICADA'!$B$2:$B1007),0),MATCH(CU$2,'CAMAGUI DATA UNIFICADA'!$C$1:$T$1,0)),"")</f>
        <v>9.078</v>
      </c>
      <c r="CV139" s="60">
        <f t="array" ref="CV139">IFERROR(INDEX('CAMAGUI DATA UNIFICADA'!$C$2:$T1007,MATCH(1,($A139='CAMAGUI DATA UNIFICADA'!$A$2:$A1007)*($CN$1='CAMAGUI DATA UNIFICADA'!$B$2:$B1007),0),MATCH(CV$2,'CAMAGUI DATA UNIFICADA'!$C$1:$T$1,0)),"")</f>
        <v>550782.1106</v>
      </c>
      <c r="CW139" s="33">
        <f t="array" ref="CW139">IFERROR(INDEX('CAMAGUI DATA UNIFICADA'!$C$2:$T1007,MATCH(1,($A139='CAMAGUI DATA UNIFICADA'!$A$2:$A1007)*($CN$1='CAMAGUI DATA UNIFICADA'!$B$2:$B1007),0),MATCH(CW$2,'CAMAGUI DATA UNIFICADA'!$C$1:$T$1,0)),"")</f>
        <v>0.5429280397</v>
      </c>
      <c r="CX139" s="23">
        <f t="array" ref="CX139">IFERROR(INDEX('CAMAGUI DATA UNIFICADA'!$C$2:$T1007,MATCH(1,($A139='CAMAGUI DATA UNIFICADA'!$A$2:$A1007)*($CN$1='CAMAGUI DATA UNIFICADA'!$B$2:$B1007),0),MATCH(CX$2,'CAMAGUI DATA UNIFICADA'!$C$1:$T$1,0)),"")</f>
        <v>0.4406256885</v>
      </c>
      <c r="CY139" s="23">
        <f t="array" ref="CY139">IFERROR(INDEX('CAMAGUI DATA UNIFICADA'!$C$2:$T1007,MATCH(1,($A139='CAMAGUI DATA UNIFICADA'!$A$2:$A1007)*($CN$1='CAMAGUI DATA UNIFICADA'!$B$2:$B1007),0),MATCH(CY$2,'CAMAGUI DATA UNIFICADA'!$C$1:$T$1,0)),"")</f>
        <v>0.62</v>
      </c>
      <c r="CZ139" s="60">
        <f t="array" ref="CZ139">IFERROR(INDEX('CAMAGUI DATA UNIFICADA'!$C$2:$T1007,MATCH(1,($A139='CAMAGUI DATA UNIFICADA'!$A$2:$A1007)*($CN$1='CAMAGUI DATA UNIFICADA'!$B$2:$B1007),0),MATCH(CZ$2,'CAMAGUI DATA UNIFICADA'!$C$1:$T$1,0)),"")</f>
        <v>88571.42857</v>
      </c>
      <c r="DA139" s="2">
        <f t="array" ref="DA139">IFERROR(INDEX('CAMAGUI DATA UNIFICADA'!$C$2:$T1007,MATCH(1,($A139='CAMAGUI DATA UNIFICADA'!$A$2:$A1007)*($CN$1='CAMAGUI DATA UNIFICADA'!$B$2:$B1007),0),MATCH(DA$2,'CAMAGUI DATA UNIFICADA'!$C$1:$T$1,0)),"")</f>
        <v>3</v>
      </c>
      <c r="DB139" s="2">
        <f t="array" ref="DB139">IFERROR(INDEX('CAMAGUI DATA UNIFICADA'!$C$2:$T1007,MATCH(1,($A139='CAMAGUI DATA UNIFICADA'!$A$2:$A1007)*($CN$1='CAMAGUI DATA UNIFICADA'!$B$2:$B1007),0),MATCH(DB$2,'CAMAGUI DATA UNIFICADA'!$C$1:$T$1,0)),"")</f>
        <v>6.5</v>
      </c>
      <c r="DC139" s="33">
        <f t="array" ref="DC139">IFERROR(INDEX('CAMAGUI DATA UNIFICADA'!$C$2:$T1007,MATCH(1,($A139='CAMAGUI DATA UNIFICADA'!$A$2:$A1007)*($CN$1='CAMAGUI DATA UNIFICADA'!$B$2:$B1007),0),MATCH(DC$2,'CAMAGUI DATA UNIFICADA'!$C$1:$T$1,0)),"")</f>
        <v>6.594</v>
      </c>
      <c r="DD139" s="60">
        <f t="array" ref="DD139">IFERROR(INDEX('CAMAGUI DATA UNIFICADA'!$C$2:$T1007,MATCH(1,($A139='CAMAGUI DATA UNIFICADA'!$A$2:$A1007)*($CN$1='CAMAGUI DATA UNIFICADA'!$B$2:$B1007),0),MATCH(DD$2,'CAMAGUI DATA UNIFICADA'!$C$1:$T$1,0)),"")</f>
        <v>384.8356571</v>
      </c>
      <c r="DE139" s="140">
        <f t="array" ref="DE139">IFERROR(INDEX('CAMAGUI DATA UNIFICADA'!$C$2:$T1007,MATCH(1,($A139='CAMAGUI DATA UNIFICADA'!$A$2:$A1007)*($CN$1='CAMAGUI DATA UNIFICADA'!$B$2:$B1007),0),MATCH(DE$2,'CAMAGUI DATA UNIFICADA'!$C$1:$T$1,0)),"")</f>
        <v>52.45891426</v>
      </c>
      <c r="DF139" s="138" t="str">
        <f t="array" ref="DF139">IFERROR(INDEX('CAMAGUI DATA UNIFICADA'!$C$2:$T1007,MATCH(1,($A139='CAMAGUI DATA UNIFICADA'!$A$2:$A1007)*($DF$1='CAMAGUI DATA UNIFICADA'!$B$2:$B1007),0),MATCH(DF$2,'CAMAGUI DATA UNIFICADA'!$C$1:$T$1,0)),"")</f>
        <v/>
      </c>
      <c r="DG139" s="2" t="str">
        <f t="array" ref="DG139">IFERROR(INDEX('CAMAGUI DATA UNIFICADA'!$C$2:$T1007,MATCH(1,($A139='CAMAGUI DATA UNIFICADA'!$A$2:$A1007)*($DF$1='CAMAGUI DATA UNIFICADA'!$B$2:$B1007),0),MATCH(DG$2,'CAMAGUI DATA UNIFICADA'!$C$1:$T$1,0)),"")</f>
        <v/>
      </c>
      <c r="DH139" s="2" t="str">
        <f t="array" ref="DH139">IFERROR(INDEX('CAMAGUI DATA UNIFICADA'!$C$2:$T1007,MATCH(1,($A139='CAMAGUI DATA UNIFICADA'!$A$2:$A1007)*($DF$1='CAMAGUI DATA UNIFICADA'!$B$2:$B1007),0),MATCH(DH$2,'CAMAGUI DATA UNIFICADA'!$C$1:$T$1,0)),"")</f>
        <v/>
      </c>
      <c r="DI139" s="2" t="str">
        <f t="array" ref="DI139">IFERROR(INDEX('CAMAGUI DATA UNIFICADA'!$C$2:$T1007,MATCH(1,($A139='CAMAGUI DATA UNIFICADA'!$A$2:$A1007)*($DF$1='CAMAGUI DATA UNIFICADA'!$B$2:$B1007),0),MATCH(DI$2,'CAMAGUI DATA UNIFICADA'!$C$1:$T$1,0)),"")</f>
        <v/>
      </c>
      <c r="DJ139" s="139" t="str">
        <f t="array" ref="DJ139">IFERROR(INDEX('CAMAGUI DATA UNIFICADA'!$C$2:$T1007,MATCH(1,($A139='CAMAGUI DATA UNIFICADA'!$A$2:$A1007)*($DF$1='CAMAGUI DATA UNIFICADA'!$B$2:$B1007),0),MATCH(DJ$2,'CAMAGUI DATA UNIFICADA'!$C$1:$T$1,0)),"")</f>
        <v/>
      </c>
      <c r="DK139" s="2" t="str">
        <f t="array" ref="DK139">IFERROR(INDEX('CAMAGUI DATA UNIFICADA'!$C$2:$T1007,MATCH(1,($A139='CAMAGUI DATA UNIFICADA'!$A$2:$A1007)*($DF$1='CAMAGUI DATA UNIFICADA'!$B$2:$B1007),0),MATCH(DK$2,'CAMAGUI DATA UNIFICADA'!$C$1:$T$1,0)),"")</f>
        <v/>
      </c>
      <c r="DL139" s="2" t="str">
        <f t="array" ref="DL139">IFERROR(INDEX('CAMAGUI DATA UNIFICADA'!$C$2:$T1007,MATCH(1,($A139='CAMAGUI DATA UNIFICADA'!$A$2:$A1007)*($DF$1='CAMAGUI DATA UNIFICADA'!$B$2:$B1007),0),MATCH(DL$2,'CAMAGUI DATA UNIFICADA'!$C$1:$T$1,0)),"")</f>
        <v/>
      </c>
      <c r="DM139" s="33" t="str">
        <f t="array" ref="DM139">IFERROR(INDEX('CAMAGUI DATA UNIFICADA'!$C$2:$T1007,MATCH(1,($A139='CAMAGUI DATA UNIFICADA'!$A$2:$A1007)*($DF$1='CAMAGUI DATA UNIFICADA'!$B$2:$B1007),0),MATCH(DM$2,'CAMAGUI DATA UNIFICADA'!$C$1:$T$1,0)),"")</f>
        <v/>
      </c>
      <c r="DN139" s="60" t="str">
        <f t="array" ref="DN139">IFERROR(INDEX('CAMAGUI DATA UNIFICADA'!$C$2:$T1007,MATCH(1,($A139='CAMAGUI DATA UNIFICADA'!$A$2:$A1007)*($DF$1='CAMAGUI DATA UNIFICADA'!$B$2:$B1007),0),MATCH(DN$2,'CAMAGUI DATA UNIFICADA'!$C$1:$T$1,0)),"")</f>
        <v/>
      </c>
      <c r="DO139" s="33" t="str">
        <f t="array" ref="DO139">IFERROR(INDEX('CAMAGUI DATA UNIFICADA'!$C$2:$T1007,MATCH(1,($A139='CAMAGUI DATA UNIFICADA'!$A$2:$A1007)*($DF$1='CAMAGUI DATA UNIFICADA'!$B$2:$B1007),0),MATCH(DO$2,'CAMAGUI DATA UNIFICADA'!$C$1:$T$1,0)),"")</f>
        <v/>
      </c>
      <c r="DP139" s="23" t="str">
        <f t="array" ref="DP139">IFERROR(INDEX('CAMAGUI DATA UNIFICADA'!$C$2:$T1007,MATCH(1,($A139='CAMAGUI DATA UNIFICADA'!$A$2:$A1007)*($DF$1='CAMAGUI DATA UNIFICADA'!$B$2:$B1007),0),MATCH(DP$2,'CAMAGUI DATA UNIFICADA'!$C$1:$T$1,0)),"")</f>
        <v/>
      </c>
      <c r="DQ139" s="23" t="str">
        <f t="array" ref="DQ139">IFERROR(INDEX('CAMAGUI DATA UNIFICADA'!$C$2:$T1007,MATCH(1,($A139='CAMAGUI DATA UNIFICADA'!$A$2:$A1007)*($DF$1='CAMAGUI DATA UNIFICADA'!$B$2:$B1007),0),MATCH(DQ$2,'CAMAGUI DATA UNIFICADA'!$C$1:$T$1,0)),"")</f>
        <v/>
      </c>
      <c r="DR139" s="2" t="str">
        <f t="array" ref="DR139">IFERROR(INDEX('CAMAGUI DATA UNIFICADA'!$C$2:$T1007,MATCH(1,($A139='CAMAGUI DATA UNIFICADA'!$A$2:$A1007)*($DF$1='CAMAGUI DATA UNIFICADA'!$B$2:$B1007),0),MATCH(DR$2,'CAMAGUI DATA UNIFICADA'!$C$1:$T$1,0)),"")</f>
        <v/>
      </c>
      <c r="DS139" s="2" t="str">
        <f t="array" ref="DS139">IFERROR(INDEX('CAMAGUI DATA UNIFICADA'!$C$2:$T1007,MATCH(1,($A139='CAMAGUI DATA UNIFICADA'!$A$2:$A1007)*($DF$1='CAMAGUI DATA UNIFICADA'!$B$2:$B1007),0),MATCH(DS$2,'CAMAGUI DATA UNIFICADA'!$C$1:$T$1,0)),"")</f>
        <v/>
      </c>
      <c r="DT139" s="2" t="str">
        <f t="array" ref="DT139">IFERROR(INDEX('CAMAGUI DATA UNIFICADA'!$C$2:$T1007,MATCH(1,($A139='CAMAGUI DATA UNIFICADA'!$A$2:$A1007)*($DF$1='CAMAGUI DATA UNIFICADA'!$B$2:$B1007),0),MATCH(DT$2,'CAMAGUI DATA UNIFICADA'!$C$1:$T$1,0)),"")</f>
        <v/>
      </c>
      <c r="DU139" s="33" t="str">
        <f t="array" ref="DU139">IFERROR(INDEX('CAMAGUI DATA UNIFICADA'!$C$2:$T1007,MATCH(1,($A139='CAMAGUI DATA UNIFICADA'!$A$2:$A1007)*($DF$1='CAMAGUI DATA UNIFICADA'!$B$2:$B1007),0),MATCH(DU$2,'CAMAGUI DATA UNIFICADA'!$C$1:$T$1,0)),"")</f>
        <v/>
      </c>
      <c r="DV139" s="60" t="str">
        <f t="array" ref="DV139">IFERROR(INDEX('CAMAGUI DATA UNIFICADA'!$C$2:$T1007,MATCH(1,($A139='CAMAGUI DATA UNIFICADA'!$A$2:$A1007)*($DF$1='CAMAGUI DATA UNIFICADA'!$B$2:$B1007),0),MATCH(DV$2,'CAMAGUI DATA UNIFICADA'!$C$1:$T$1,0)),"")</f>
        <v/>
      </c>
      <c r="DW139" s="140" t="str">
        <f t="array" ref="DW139">IFERROR(INDEX('CAMAGUI DATA UNIFICADA'!$C$2:$T1007,MATCH(1,($A139='CAMAGUI DATA UNIFICADA'!$A$2:$A1007)*($DF$1='CAMAGUI DATA UNIFICADA'!$B$2:$B1007),0),MATCH(DW$2,'CAMAGUI DATA UNIFICADA'!$C$1:$T$1,0)),"")</f>
        <v/>
      </c>
      <c r="DX139" s="144" t="str">
        <f t="array" ref="DX139">IFERROR(INDEX('CAMAGUI DATA UNIFICADA'!$C$2:$T1007,MATCH(1,($A139='CAMAGUI DATA UNIFICADA'!$A$2:$A1007)*($DX$1='CAMAGUI DATA UNIFICADA'!$B$2:$B1007),0),MATCH(DX$2,'CAMAGUI DATA UNIFICADA'!$C$1:$T$1,0)),"")</f>
        <v/>
      </c>
      <c r="DY139" s="60" t="str">
        <f t="array" ref="DY139">IFERROR(INDEX('CAMAGUI DATA UNIFICADA'!$C$2:$T1007,MATCH(1,($A139='CAMAGUI DATA UNIFICADA'!$A$2:$A1007)*($DX$1='CAMAGUI DATA UNIFICADA'!$B$2:$B1007),0),MATCH(DY$2,'CAMAGUI DATA UNIFICADA'!$C$1:$T$1,0)),"")</f>
        <v/>
      </c>
      <c r="DZ139" s="60" t="str">
        <f t="array" ref="DZ139">IFERROR(INDEX('CAMAGUI DATA UNIFICADA'!$C$2:$T1007,MATCH(1,($A139='CAMAGUI DATA UNIFICADA'!$A$2:$A1007)*($DX$1='CAMAGUI DATA UNIFICADA'!$B$2:$B1007),0),MATCH(DZ$2,'CAMAGUI DATA UNIFICADA'!$C$1:$T$1,0)),"")</f>
        <v/>
      </c>
      <c r="EA139" s="60" t="str">
        <f t="array" ref="EA139">IFERROR(INDEX('CAMAGUI DATA UNIFICADA'!$C$2:$T1007,MATCH(1,($A139='CAMAGUI DATA UNIFICADA'!$A$2:$A1007)*($DX$1='CAMAGUI DATA UNIFICADA'!$B$2:$B1007),0),MATCH(EA$2,'CAMAGUI DATA UNIFICADA'!$C$1:$T$1,0)),"")</f>
        <v/>
      </c>
      <c r="EB139" s="60" t="str">
        <f t="array" ref="EB139">IFERROR(INDEX('CAMAGUI DATA UNIFICADA'!$C$2:$T1007,MATCH(1,($A139='CAMAGUI DATA UNIFICADA'!$A$2:$A1007)*($DX$1='CAMAGUI DATA UNIFICADA'!$B$2:$B1007),0),MATCH(EB$2,'CAMAGUI DATA UNIFICADA'!$C$1:$T$1,0)),"")</f>
        <v/>
      </c>
      <c r="EC139" s="60" t="str">
        <f t="array" ref="EC139">IFERROR(INDEX('CAMAGUI DATA UNIFICADA'!$C$2:$T1007,MATCH(1,($A139='CAMAGUI DATA UNIFICADA'!$A$2:$A1007)*($DX$1='CAMAGUI DATA UNIFICADA'!$B$2:$B1007),0),MATCH(EC$2,'CAMAGUI DATA UNIFICADA'!$C$1:$T$1,0)),"")</f>
        <v/>
      </c>
      <c r="ED139" s="60" t="str">
        <f t="array" ref="ED139">IFERROR(INDEX('CAMAGUI DATA UNIFICADA'!$C$2:$T1007,MATCH(1,($A139='CAMAGUI DATA UNIFICADA'!$A$2:$A1007)*($DX$1='CAMAGUI DATA UNIFICADA'!$B$2:$B1007),0),MATCH(ED$2,'CAMAGUI DATA UNIFICADA'!$C$1:$T$1,0)),"")</f>
        <v/>
      </c>
      <c r="EE139" s="60" t="str">
        <f t="array" ref="EE139">IFERROR(INDEX('CAMAGUI DATA UNIFICADA'!$C$2:$T1007,MATCH(1,($A139='CAMAGUI DATA UNIFICADA'!$A$2:$A1007)*($DX$1='CAMAGUI DATA UNIFICADA'!$B$2:$B1007),0),MATCH(EE$2,'CAMAGUI DATA UNIFICADA'!$C$1:$T$1,0)),"")</f>
        <v/>
      </c>
      <c r="EF139" s="60" t="str">
        <f t="array" ref="EF139">IFERROR(INDEX('CAMAGUI DATA UNIFICADA'!$C$2:$T1007,MATCH(1,($A139='CAMAGUI DATA UNIFICADA'!$A$2:$A1007)*($DX$1='CAMAGUI DATA UNIFICADA'!$B$2:$B1007),0),MATCH(EF$2,'CAMAGUI DATA UNIFICADA'!$C$1:$T$1,0)),"")</f>
        <v/>
      </c>
      <c r="EG139" s="60" t="str">
        <f t="array" ref="EG139">IFERROR(INDEX('CAMAGUI DATA UNIFICADA'!$C$2:$T1007,MATCH(1,($A139='CAMAGUI DATA UNIFICADA'!$A$2:$A1007)*($DX$1='CAMAGUI DATA UNIFICADA'!$B$2:$B1007),0),MATCH(EG$2,'CAMAGUI DATA UNIFICADA'!$C$1:$T$1,0)),"")</f>
        <v/>
      </c>
      <c r="EH139" s="60" t="str">
        <f t="array" ref="EH139">IFERROR(INDEX('CAMAGUI DATA UNIFICADA'!$C$2:$T1007,MATCH(1,($A139='CAMAGUI DATA UNIFICADA'!$A$2:$A1007)*($DX$1='CAMAGUI DATA UNIFICADA'!$B$2:$B1007),0),MATCH(EH$2,'CAMAGUI DATA UNIFICADA'!$C$1:$T$1,0)),"")</f>
        <v/>
      </c>
      <c r="EI139" s="60" t="str">
        <f t="array" ref="EI139">IFERROR(INDEX('CAMAGUI DATA UNIFICADA'!$C$2:$T1007,MATCH(1,($A139='CAMAGUI DATA UNIFICADA'!$A$2:$A1007)*($DX$1='CAMAGUI DATA UNIFICADA'!$B$2:$B1007),0),MATCH(EI$2,'CAMAGUI DATA UNIFICADA'!$C$1:$T$1,0)),"")</f>
        <v/>
      </c>
      <c r="EJ139" s="60" t="str">
        <f t="array" ref="EJ139">IFERROR(INDEX('CAMAGUI DATA UNIFICADA'!$C$2:$T1007,MATCH(1,($A139='CAMAGUI DATA UNIFICADA'!$A$2:$A1007)*($DX$1='CAMAGUI DATA UNIFICADA'!$B$2:$B1007),0),MATCH(EJ$2,'CAMAGUI DATA UNIFICADA'!$C$1:$T$1,0)),"")</f>
        <v/>
      </c>
      <c r="EK139" s="60" t="str">
        <f t="array" ref="EK139">IFERROR(INDEX('CAMAGUI DATA UNIFICADA'!$C$2:$T1007,MATCH(1,($A139='CAMAGUI DATA UNIFICADA'!$A$2:$A1007)*($DX$1='CAMAGUI DATA UNIFICADA'!$B$2:$B1007),0),MATCH(EK$2,'CAMAGUI DATA UNIFICADA'!$C$1:$T$1,0)),"")</f>
        <v/>
      </c>
      <c r="EL139" s="60" t="str">
        <f t="array" ref="EL139">IFERROR(INDEX('CAMAGUI DATA UNIFICADA'!$C$2:$T1007,MATCH(1,($A139='CAMAGUI DATA UNIFICADA'!$A$2:$A1007)*($DX$1='CAMAGUI DATA UNIFICADA'!$B$2:$B1007),0),MATCH(EL$2,'CAMAGUI DATA UNIFICADA'!$C$1:$T$1,0)),"")</f>
        <v/>
      </c>
      <c r="EM139" s="60" t="str">
        <f t="array" ref="EM139">IFERROR(INDEX('CAMAGUI DATA UNIFICADA'!$C$2:$T1007,MATCH(1,($A139='CAMAGUI DATA UNIFICADA'!$A$2:$A1007)*($DX$1='CAMAGUI DATA UNIFICADA'!$B$2:$B1007),0),MATCH(EM$2,'CAMAGUI DATA UNIFICADA'!$C$1:$T$1,0)),"")</f>
        <v/>
      </c>
      <c r="EN139" s="60" t="str">
        <f t="array" ref="EN139">IFERROR(INDEX('CAMAGUI DATA UNIFICADA'!$C$2:$T1007,MATCH(1,($A139='CAMAGUI DATA UNIFICADA'!$A$2:$A1007)*($DX$1='CAMAGUI DATA UNIFICADA'!$B$2:$B1007),0),MATCH(EN$2,'CAMAGUI DATA UNIFICADA'!$C$1:$T$1,0)),"")</f>
        <v/>
      </c>
      <c r="EO139" s="140" t="str">
        <f t="array" ref="EO139">IFERROR(INDEX('CAMAGUI DATA UNIFICADA'!$C$2:$T1007,MATCH(1,($A139='CAMAGUI DATA UNIFICADA'!$A$2:$A1007)*($DX$1='CAMAGUI DATA UNIFICADA'!$B$2:$B1007),0),MATCH(EO$2,'CAMAGUI DATA UNIFICADA'!$C$1:$T$1,0)),"")</f>
        <v/>
      </c>
    </row>
    <row r="140">
      <c r="A140" s="137">
        <v>45908.0</v>
      </c>
      <c r="B140" s="138" t="str">
        <f t="array" ref="B140">IFERROR(INDEX('CAMAGUI DATA UNIFICADA'!$C$2:$T1007,MATCH(1,($A140='CAMAGUI DATA UNIFICADA'!$A$2:$A1007)*($B$1='CAMAGUI DATA UNIFICADA'!$B$2:$B1007),0),MATCH(B$2,'CAMAGUI DATA UNIFICADA'!$C$1:$T$1,0)),"")</f>
        <v>CA1190725</v>
      </c>
      <c r="C140" s="2">
        <f t="array" ref="C140">IFERROR(INDEX('CAMAGUI DATA UNIFICADA'!$C$2:$T1007,MATCH(1,($A140='CAMAGUI DATA UNIFICADA'!$A$2:$A1007)*($B$1='CAMAGUI DATA UNIFICADA'!$B$2:$B1007),0),MATCH(C$2,'CAMAGUI DATA UNIFICADA'!$C$1:$T$1,0)),"")</f>
        <v>575</v>
      </c>
      <c r="D140" s="2">
        <f t="array" ref="D140">IFERROR(INDEX('CAMAGUI DATA UNIFICADA'!$C$2:$T1007,MATCH(1,($A140='CAMAGUI DATA UNIFICADA'!$A$2:$A1007)*($B$1='CAMAGUI DATA UNIFICADA'!$B$2:$B1007),0),MATCH(D$2,'CAMAGUI DATA UNIFICADA'!$C$1:$T$1,0)),"")</f>
        <v>3439</v>
      </c>
      <c r="E140" s="2" t="str">
        <f t="array" ref="E140">IFERROR(INDEX('CAMAGUI DATA UNIFICADA'!$C$2:$T1007,MATCH(1,($A140='CAMAGUI DATA UNIFICADA'!$A$2:$A1007)*($B$1='CAMAGUI DATA UNIFICADA'!$B$2:$B1007),0),MATCH(E$2,'CAMAGUI DATA UNIFICADA'!$C$1:$T$1,0)),"")</f>
        <v>SKR MAST E AD</v>
      </c>
      <c r="F140" s="139">
        <f t="array" ref="F140">IFERROR(INDEX('CAMAGUI DATA UNIFICADA'!$C$2:$T1007,MATCH(1,($A140='CAMAGUI DATA UNIFICADA'!$A$2:$A1007)*($B$1='CAMAGUI DATA UNIFICADA'!$B$2:$B1007),0),MATCH(F$2,'CAMAGUI DATA UNIFICADA'!$C$1:$T$1,0)),"")</f>
        <v>3520.1604</v>
      </c>
      <c r="G140" s="2">
        <f t="array" ref="G140">IFERROR(INDEX('CAMAGUI DATA UNIFICADA'!$C$2:$T1007,MATCH(1,($A140='CAMAGUI DATA UNIFICADA'!$A$2:$A1007)*($B$1='CAMAGUI DATA UNIFICADA'!$B$2:$B1007),0),MATCH(G$2,'CAMAGUI DATA UNIFICADA'!$C$1:$T$1,0)),"")</f>
        <v>21.93</v>
      </c>
      <c r="H140" s="2">
        <f t="array" ref="H140">IFERROR(INDEX('CAMAGUI DATA UNIFICADA'!$C$2:$T1007,MATCH(1,($A140='CAMAGUI DATA UNIFICADA'!$A$2:$A1007)*($B$1='CAMAGUI DATA UNIFICADA'!$B$2:$B1007),0),MATCH(H$2,'CAMAGUI DATA UNIFICADA'!$C$1:$T$1,0)),"")</f>
        <v>3.78</v>
      </c>
      <c r="I140" s="33">
        <f t="array" ref="I140">IFERROR(INDEX('CAMAGUI DATA UNIFICADA'!$C$2:$T1007,MATCH(1,($A140='CAMAGUI DATA UNIFICADA'!$A$2:$A1007)*($B$1='CAMAGUI DATA UNIFICADA'!$B$2:$B1007),0),MATCH(I$2,'CAMAGUI DATA UNIFICADA'!$C$1:$T$1,0)),"")</f>
        <v>3.26904</v>
      </c>
      <c r="J140" s="60">
        <f t="array" ref="J140">IFERROR(INDEX('CAMAGUI DATA UNIFICADA'!$C$2:$T1007,MATCH(1,($A140='CAMAGUI DATA UNIFICADA'!$A$2:$A1007)*($B$1='CAMAGUI DATA UNIFICADA'!$B$2:$B1007),0),MATCH(J$2,'CAMAGUI DATA UNIFICADA'!$C$1:$T$1,0)),"")</f>
        <v>802063.9161</v>
      </c>
      <c r="K140" s="33">
        <f t="array" ref="K140">IFERROR(INDEX('CAMAGUI DATA UNIFICADA'!$C$2:$T1007,MATCH(1,($A140='CAMAGUI DATA UNIFICADA'!$A$2:$A1007)*($B$1='CAMAGUI DATA UNIFICADA'!$B$2:$B1007),0),MATCH(K$2,'CAMAGUI DATA UNIFICADA'!$C$1:$T$1,0)),"")</f>
        <v>1.227784561</v>
      </c>
      <c r="L140" s="23">
        <f t="array" ref="L140">IFERROR(INDEX('CAMAGUI DATA UNIFICADA'!$C$2:$T1007,MATCH(1,($A140='CAMAGUI DATA UNIFICADA'!$A$2:$A1007)*($B$1='CAMAGUI DATA UNIFICADA'!$B$2:$B1007),0),MATCH(L$2,'CAMAGUI DATA UNIFICADA'!$C$1:$T$1,0)),"")</f>
        <v>0.6169722431</v>
      </c>
      <c r="M140" s="23">
        <f t="array" ref="M140">IFERROR(INDEX('CAMAGUI DATA UNIFICADA'!$C$2:$T1007,MATCH(1,($A140='CAMAGUI DATA UNIFICADA'!$A$2:$A1007)*($B$1='CAMAGUI DATA UNIFICADA'!$B$2:$B1007),0),MATCH(M$2,'CAMAGUI DATA UNIFICADA'!$C$1:$T$1,0)),"")</f>
        <v>0.57</v>
      </c>
      <c r="N140" s="60">
        <f t="array" ref="N140">IFERROR(INDEX('CAMAGUI DATA UNIFICADA'!$C$2:$T1007,MATCH(1,($A140='CAMAGUI DATA UNIFICADA'!$A$2:$A1007)*($B$1='CAMAGUI DATA UNIFICADA'!$B$2:$B1007),0),MATCH(N$2,'CAMAGUI DATA UNIFICADA'!$C$1:$T$1,0)),"")</f>
        <v>90476.19048</v>
      </c>
      <c r="O140" s="2">
        <f t="array" ref="O140">IFERROR(INDEX('CAMAGUI DATA UNIFICADA'!$C$2:$T1007,MATCH(1,($A140='CAMAGUI DATA UNIFICADA'!$A$2:$A1007)*($B$1='CAMAGUI DATA UNIFICADA'!$B$2:$B1007),0),MATCH(O$2,'CAMAGUI DATA UNIFICADA'!$C$1:$T$1,0)),"")</f>
        <v>3.5</v>
      </c>
      <c r="P140" s="2">
        <f t="array" ref="P140">IFERROR(INDEX('CAMAGUI DATA UNIFICADA'!$C$2:$T1007,MATCH(1,($A140='CAMAGUI DATA UNIFICADA'!$A$2:$A1007)*($B$1='CAMAGUI DATA UNIFICADA'!$B$2:$B1007),0),MATCH(P$2,'CAMAGUI DATA UNIFICADA'!$C$1:$T$1,0)),"")</f>
        <v>25.43</v>
      </c>
      <c r="Q140" s="33">
        <f t="array" ref="Q140">IFERROR(INDEX('CAMAGUI DATA UNIFICADA'!$C$2:$T1007,MATCH(1,($A140='CAMAGUI DATA UNIFICADA'!$A$2:$A1007)*($B$1='CAMAGUI DATA UNIFICADA'!$B$2:$B1007),0),MATCH(Q$2,'CAMAGUI DATA UNIFICADA'!$C$1:$T$1,0)),"")</f>
        <v>3.14556</v>
      </c>
      <c r="R140" s="60">
        <f t="array" ref="R140">IFERROR(INDEX('CAMAGUI DATA UNIFICADA'!$C$2:$T1007,MATCH(1,($A140='CAMAGUI DATA UNIFICADA'!$A$2:$A1007)*($B$1='CAMAGUI DATA UNIFICADA'!$B$2:$B1007),0),MATCH(R$2,'CAMAGUI DATA UNIFICADA'!$C$1:$T$1,0)),"")</f>
        <v>587.8798185</v>
      </c>
      <c r="S140" s="140">
        <f t="array" ref="S140">IFERROR(INDEX('CAMAGUI DATA UNIFICADA'!$C$2:$T1007,MATCH(1,($A140='CAMAGUI DATA UNIFICADA'!$A$2:$A1007)*($B$1='CAMAGUI DATA UNIFICADA'!$B$2:$B1007),0),MATCH(S$2,'CAMAGUI DATA UNIFICADA'!$C$1:$T$1,0)),"")</f>
        <v>3.219954615</v>
      </c>
      <c r="T140" s="138" t="str">
        <f t="array" ref="T140">IFERROR(INDEX('CAMAGUI DATA UNIFICADA'!$C$2:$T1007,MATCH(1,($A140='CAMAGUI DATA UNIFICADA'!$A$2:$A1007)*($T$1='CAMAGUI DATA UNIFICADA'!$B$2:$B1007),0),MATCH(T$2,'CAMAGUI DATA UNIFICADA'!$C$1:$T$1,0)),"")</f>
        <v>CA2190725</v>
      </c>
      <c r="U140" s="2">
        <f t="array" ref="U140">IFERROR(INDEX('CAMAGUI DATA UNIFICADA'!$C$2:$T1007,MATCH(1,($A140='CAMAGUI DATA UNIFICADA'!$A$2:$A1007)*($T$1='CAMAGUI DATA UNIFICADA'!$B$2:$B1007),0),MATCH(U$2,'CAMAGUI DATA UNIFICADA'!$C$1:$T$1,0)),"")</f>
        <v>350</v>
      </c>
      <c r="V140" s="2">
        <f t="array" ref="V140">IFERROR(INDEX('CAMAGUI DATA UNIFICADA'!$C$2:$T1007,MATCH(1,($A140='CAMAGUI DATA UNIFICADA'!$A$2:$A1007)*($T$1='CAMAGUI DATA UNIFICADA'!$B$2:$B1007),0),MATCH(V$2,'CAMAGUI DATA UNIFICADA'!$C$1:$T$1,0)),"")</f>
        <v>2425</v>
      </c>
      <c r="W140" s="2" t="str">
        <f t="array" ref="W140">IFERROR(INDEX('CAMAGUI DATA UNIFICADA'!$C$2:$T1007,MATCH(1,($A140='CAMAGUI DATA UNIFICADA'!$A$2:$A1007)*($T$1='CAMAGUI DATA UNIFICADA'!$B$2:$B1007),0),MATCH(W$2,'CAMAGUI DATA UNIFICADA'!$C$1:$T$1,0)),"")</f>
        <v>SKR MAST E AD</v>
      </c>
      <c r="X140" s="139">
        <f t="array" ref="X140">IFERROR(INDEX('CAMAGUI DATA UNIFICADA'!$C$2:$T1007,MATCH(1,($A140='CAMAGUI DATA UNIFICADA'!$A$2:$A1007)*($T$1='CAMAGUI DATA UNIFICADA'!$B$2:$B1007),0),MATCH(X$2,'CAMAGUI DATA UNIFICADA'!$C$1:$T$1,0)),"")</f>
        <v>2482.23</v>
      </c>
      <c r="Y140" s="2">
        <f t="array" ref="Y140">IFERROR(INDEX('CAMAGUI DATA UNIFICADA'!$C$2:$T1007,MATCH(1,($A140='CAMAGUI DATA UNIFICADA'!$A$2:$A1007)*($T$1='CAMAGUI DATA UNIFICADA'!$B$2:$B1007),0),MATCH(Y$2,'CAMAGUI DATA UNIFICADA'!$C$1:$T$1,0)),"")</f>
        <v>20.96</v>
      </c>
      <c r="Z140" s="2">
        <f t="array" ref="Z140">IFERROR(INDEX('CAMAGUI DATA UNIFICADA'!$C$2:$T1007,MATCH(1,($A140='CAMAGUI DATA UNIFICADA'!$A$2:$A1007)*($T$1='CAMAGUI DATA UNIFICADA'!$B$2:$B1007),0),MATCH(Z$2,'CAMAGUI DATA UNIFICADA'!$C$1:$T$1,0)),"")</f>
        <v>4.14</v>
      </c>
      <c r="AA140" s="2">
        <f t="array" ref="AA140">IFERROR(INDEX('CAMAGUI DATA UNIFICADA'!$C$2:$T1007,MATCH(1,($A140='CAMAGUI DATA UNIFICADA'!$A$2:$A1007)*($T$1='CAMAGUI DATA UNIFICADA'!$B$2:$B1007),0),MATCH(AA$2,'CAMAGUI DATA UNIFICADA'!$C$1:$T$1,0)),"")</f>
        <v>3.20784</v>
      </c>
      <c r="AB140" s="60">
        <f t="array" ref="AB140">IFERROR(INDEX('CAMAGUI DATA UNIFICADA'!$C$2:$T1007,MATCH(1,($A140='CAMAGUI DATA UNIFICADA'!$A$2:$A1007)*($T$1='CAMAGUI DATA UNIFICADA'!$B$2:$B1007),0),MATCH(AB$2,'CAMAGUI DATA UNIFICADA'!$C$1:$T$1,0)),"")</f>
        <v>520551.9378</v>
      </c>
      <c r="AC140" s="33">
        <f t="array" ref="AC140">IFERROR(INDEX('CAMAGUI DATA UNIFICADA'!$C$2:$T1007,MATCH(1,($A140='CAMAGUI DATA UNIFICADA'!$A$2:$A1007)*($T$1='CAMAGUI DATA UNIFICADA'!$B$2:$B1007),0),MATCH(AC$2,'CAMAGUI DATA UNIFICADA'!$C$1:$T$1,0)),"")</f>
        <v>1.162199985</v>
      </c>
      <c r="AD140" s="23">
        <f t="array" ref="AD140">IFERROR(INDEX('CAMAGUI DATA UNIFICADA'!$C$2:$T1007,MATCH(1,($A140='CAMAGUI DATA UNIFICADA'!$A$2:$A1007)*($T$1='CAMAGUI DATA UNIFICADA'!$B$2:$B1007),0),MATCH(AD$2,'CAMAGUI DATA UNIFICADA'!$C$1:$T$1,0)),"")</f>
        <v>0.578391042</v>
      </c>
      <c r="AE140" s="23">
        <f t="array" ref="AE140">IFERROR(INDEX('CAMAGUI DATA UNIFICADA'!$C$2:$T1007,MATCH(1,($A140='CAMAGUI DATA UNIFICADA'!$A$2:$A1007)*($T$1='CAMAGUI DATA UNIFICADA'!$B$2:$B1007),0),MATCH(AE$2,'CAMAGUI DATA UNIFICADA'!$C$1:$T$1,0)),"")</f>
        <v>0.56</v>
      </c>
      <c r="AF140" s="60">
        <f t="array" ref="AF140">IFERROR(INDEX('CAMAGUI DATA UNIFICADA'!$C$2:$T1007,MATCH(1,($A140='CAMAGUI DATA UNIFICADA'!$A$2:$A1007)*($T$1='CAMAGUI DATA UNIFICADA'!$B$2:$B1007),0),MATCH(AF$2,'CAMAGUI DATA UNIFICADA'!$C$1:$T$1,0)),"")</f>
        <v>84000</v>
      </c>
      <c r="AG140" s="2">
        <f t="array" ref="AG140">IFERROR(INDEX('CAMAGUI DATA UNIFICADA'!$C$2:$T1007,MATCH(1,($A140='CAMAGUI DATA UNIFICADA'!$A$2:$A1007)*($T$1='CAMAGUI DATA UNIFICADA'!$B$2:$B1007),0),MATCH(AG$2,'CAMAGUI DATA UNIFICADA'!$C$1:$T$1,0)),"")</f>
        <v>3.5</v>
      </c>
      <c r="AH140" s="2">
        <f t="array" ref="AH140">IFERROR(INDEX('CAMAGUI DATA UNIFICADA'!$C$2:$T1007,MATCH(1,($A140='CAMAGUI DATA UNIFICADA'!$A$2:$A1007)*($T$1='CAMAGUI DATA UNIFICADA'!$B$2:$B1007),0),MATCH(AH$2,'CAMAGUI DATA UNIFICADA'!$C$1:$T$1,0)),"")</f>
        <v>24.46</v>
      </c>
      <c r="AI140" s="33">
        <f t="array" ref="AI140">IFERROR(INDEX('CAMAGUI DATA UNIFICADA'!$C$2:$T1007,MATCH(1,($A140='CAMAGUI DATA UNIFICADA'!$A$2:$A1007)*($T$1='CAMAGUI DATA UNIFICADA'!$B$2:$B1007),0),MATCH(AI$2,'CAMAGUI DATA UNIFICADA'!$C$1:$T$1,0)),"")</f>
        <v>3.14688</v>
      </c>
      <c r="AJ140" s="60">
        <f t="array" ref="AJ140">IFERROR(INDEX('CAMAGUI DATA UNIFICADA'!$C$2:$T1007,MATCH(1,($A140='CAMAGUI DATA UNIFICADA'!$A$2:$A1007)*($T$1='CAMAGUI DATA UNIFICADA'!$B$2:$B1007),0),MATCH(AJ$2,'CAMAGUI DATA UNIFICADA'!$C$1:$T$1,0)),"")</f>
        <v>380.8203935</v>
      </c>
      <c r="AK140" s="140">
        <f t="array" ref="AK140">IFERROR(INDEX('CAMAGUI DATA UNIFICADA'!$C$2:$T1007,MATCH(1,($A140='CAMAGUI DATA UNIFICADA'!$A$2:$A1007)*($T$1='CAMAGUI DATA UNIFICADA'!$B$2:$B1007),0),MATCH(AK$2,'CAMAGUI DATA UNIFICADA'!$C$1:$T$1,0)),"")</f>
        <v>7.705098374</v>
      </c>
      <c r="AL140" s="138" t="str">
        <f t="array" ref="AL140">IFERROR(INDEX('CAMAGUI DATA UNIFICADA'!$C$2:$T1007,MATCH(1,($A140='CAMAGUI DATA UNIFICADA'!$A$2:$A1007)*($AL$1='CAMAGUI DATA UNIFICADA'!$B$2:$B1007),0),MATCH(AL$2,'CAMAGUI DATA UNIFICADA'!$C$1:$T$1,0)),"")</f>
        <v>CA3190725</v>
      </c>
      <c r="AM140" s="2">
        <f t="array" ref="AM140">IFERROR(INDEX('CAMAGUI DATA UNIFICADA'!$C$2:$T1007,MATCH(1,($A140='CAMAGUI DATA UNIFICADA'!$A$2:$A1007)*($AL$1='CAMAGUI DATA UNIFICADA'!$B$2:$B1007),0),MATCH(AM$2,'CAMAGUI DATA UNIFICADA'!$C$1:$T$1,0)),"")</f>
        <v>525</v>
      </c>
      <c r="AN140" s="2">
        <f t="array" ref="AN140">IFERROR(INDEX('CAMAGUI DATA UNIFICADA'!$C$2:$T1007,MATCH(1,($A140='CAMAGUI DATA UNIFICADA'!$A$2:$A1007)*($AL$1='CAMAGUI DATA UNIFICADA'!$B$2:$B1007),0),MATCH(AN$2,'CAMAGUI DATA UNIFICADA'!$C$1:$T$1,0)),"")</f>
        <v>3097</v>
      </c>
      <c r="AO140" s="2" t="str">
        <f t="array" ref="AO140">IFERROR(INDEX('CAMAGUI DATA UNIFICADA'!$C$2:$T1007,MATCH(1,($A140='CAMAGUI DATA UNIFICADA'!$A$2:$A1007)*($AL$1='CAMAGUI DATA UNIFICADA'!$B$2:$B1007),0),MATCH(AO$2,'CAMAGUI DATA UNIFICADA'!$C$1:$T$1,0)),"")</f>
        <v>SKR MAST E AD</v>
      </c>
      <c r="AP140" s="139">
        <f t="array" ref="AP140">IFERROR(INDEX('CAMAGUI DATA UNIFICADA'!$C$2:$T1007,MATCH(1,($A140='CAMAGUI DATA UNIFICADA'!$A$2:$A1007)*($AL$1='CAMAGUI DATA UNIFICADA'!$B$2:$B1007),0),MATCH(AP$2,'CAMAGUI DATA UNIFICADA'!$C$1:$T$1,0)),"")</f>
        <v>3170.0892</v>
      </c>
      <c r="AQ140" s="2">
        <f t="array" ref="AQ140">IFERROR(INDEX('CAMAGUI DATA UNIFICADA'!$C$2:$T1007,MATCH(1,($A140='CAMAGUI DATA UNIFICADA'!$A$2:$A1007)*($AL$1='CAMAGUI DATA UNIFICADA'!$B$2:$B1007),0),MATCH(AQ$2,'CAMAGUI DATA UNIFICADA'!$C$1:$T$1,0)),"")</f>
        <v>20.88</v>
      </c>
      <c r="AR140" s="2">
        <f t="array" ref="AR140">IFERROR(INDEX('CAMAGUI DATA UNIFICADA'!$C$2:$T1007,MATCH(1,($A140='CAMAGUI DATA UNIFICADA'!$A$2:$A1007)*($AL$1='CAMAGUI DATA UNIFICADA'!$B$2:$B1007),0),MATCH(AR$2,'CAMAGUI DATA UNIFICADA'!$C$1:$T$1,0)),"")</f>
        <v>4.28</v>
      </c>
      <c r="AS140" s="33">
        <f t="array" ref="AS140">IFERROR(INDEX('CAMAGUI DATA UNIFICADA'!$C$2:$T1007,MATCH(1,($A140='CAMAGUI DATA UNIFICADA'!$A$2:$A1007)*($AL$1='CAMAGUI DATA UNIFICADA'!$B$2:$B1007),0),MATCH(AS$2,'CAMAGUI DATA UNIFICADA'!$C$1:$T$1,0)),"")</f>
        <v>3.21552</v>
      </c>
      <c r="AT140" s="60">
        <f t="array" ref="AT140">IFERROR(INDEX('CAMAGUI DATA UNIFICADA'!$C$2:$T1007,MATCH(1,($A140='CAMAGUI DATA UNIFICADA'!$A$2:$A1007)*($AL$1='CAMAGUI DATA UNIFICADA'!$B$2:$B1007),0),MATCH(AT$2,'CAMAGUI DATA UNIFICADA'!$C$1:$T$1,0)),"")</f>
        <v>781947.4972</v>
      </c>
      <c r="AU140" s="33">
        <f t="array" ref="AU140">IFERROR(INDEX('CAMAGUI DATA UNIFICADA'!$C$2:$T1007,MATCH(1,($A140='CAMAGUI DATA UNIFICADA'!$A$2:$A1007)*($AL$1='CAMAGUI DATA UNIFICADA'!$B$2:$B1007),0),MATCH(AU$2,'CAMAGUI DATA UNIFICADA'!$C$1:$T$1,0)),"")</f>
        <v>1.048692943</v>
      </c>
      <c r="AV140" s="23">
        <f t="array" ref="AV140">IFERROR(INDEX('CAMAGUI DATA UNIFICADA'!$C$2:$T1007,MATCH(1,($A140='CAMAGUI DATA UNIFICADA'!$A$2:$A1007)*($AL$1='CAMAGUI DATA UNIFICADA'!$B$2:$B1007),0),MATCH(AV$2,'CAMAGUI DATA UNIFICADA'!$C$1:$T$1,0)),"")</f>
        <v>0.6799543454</v>
      </c>
      <c r="AW140" s="23">
        <f t="array" ref="AW140">IFERROR(INDEX('CAMAGUI DATA UNIFICADA'!$C$2:$T1007,MATCH(1,($A140='CAMAGUI DATA UNIFICADA'!$A$2:$A1007)*($AL$1='CAMAGUI DATA UNIFICADA'!$B$2:$B1007),0),MATCH(AW$2,'CAMAGUI DATA UNIFICADA'!$C$1:$T$1,0)),"")</f>
        <v>0.6</v>
      </c>
      <c r="AX140" s="60">
        <f t="array" ref="AX140">IFERROR(INDEX('CAMAGUI DATA UNIFICADA'!$C$2:$T1007,MATCH(1,($A140='CAMAGUI DATA UNIFICADA'!$A$2:$A1007)*($AL$1='CAMAGUI DATA UNIFICADA'!$B$2:$B1007),0),MATCH(AX$2,'CAMAGUI DATA UNIFICADA'!$C$1:$T$1,0)),"")</f>
        <v>98571.42857</v>
      </c>
      <c r="AY140" s="2">
        <f t="array" ref="AY140">IFERROR(INDEX('CAMAGUI DATA UNIFICADA'!$C$2:$T1007,MATCH(1,($A140='CAMAGUI DATA UNIFICADA'!$A$2:$A1007)*($AL$1='CAMAGUI DATA UNIFICADA'!$B$2:$B1007),0),MATCH(AY$2,'CAMAGUI DATA UNIFICADA'!$C$1:$T$1,0)),"")</f>
        <v>3.5</v>
      </c>
      <c r="AZ140" s="2">
        <f t="array" ref="AZ140">IFERROR(INDEX('CAMAGUI DATA UNIFICADA'!$C$2:$T1007,MATCH(1,($A140='CAMAGUI DATA UNIFICADA'!$A$2:$A1007)*($AL$1='CAMAGUI DATA UNIFICADA'!$B$2:$B1007),0),MATCH(AZ$2,'CAMAGUI DATA UNIFICADA'!$C$1:$T$1,0)),"")</f>
        <v>24.38</v>
      </c>
      <c r="BA140" s="33">
        <f t="array" ref="BA140">IFERROR(INDEX('CAMAGUI DATA UNIFICADA'!$C$2:$T1007,MATCH(1,($A140='CAMAGUI DATA UNIFICADA'!$A$2:$A1007)*($AL$1='CAMAGUI DATA UNIFICADA'!$B$2:$B1007),0),MATCH(BA$2,'CAMAGUI DATA UNIFICADA'!$C$1:$T$1,0)),"")</f>
        <v>3.15264</v>
      </c>
      <c r="BB140" s="60">
        <f t="array" ref="BB140">IFERROR(INDEX('CAMAGUI DATA UNIFICADA'!$C$2:$T1007,MATCH(1,($A140='CAMAGUI DATA UNIFICADA'!$A$2:$A1007)*($AL$1='CAMAGUI DATA UNIFICADA'!$B$2:$B1007),0),MATCH(BB$2,'CAMAGUI DATA UNIFICADA'!$C$1:$T$1,0)),"")</f>
        <v>521.746931</v>
      </c>
      <c r="BC140" s="140">
        <f t="array" ref="BC140">IFERROR(INDEX('CAMAGUI DATA UNIFICADA'!$C$2:$T1007,MATCH(1,($A140='CAMAGUI DATA UNIFICADA'!$A$2:$A1007)*($AL$1='CAMAGUI DATA UNIFICADA'!$B$2:$B1007),0),MATCH(BC$2,'CAMAGUI DATA UNIFICADA'!$C$1:$T$1,0)),"")</f>
        <v>-0.8132672616</v>
      </c>
      <c r="BD140" s="138" t="str">
        <f t="array" ref="BD140">IFERROR(INDEX('CAMAGUI DATA UNIFICADA'!$C$2:$T1007,MATCH(1,($A140='CAMAGUI DATA UNIFICADA'!$A$2:$A1007)*($BD$1='CAMAGUI DATA UNIFICADA'!$B$2:$B1007),0),MATCH(BD$2,'CAMAGUI DATA UNIFICADA'!$C$1:$T$1,0)),"")</f>
        <v>CA4210825</v>
      </c>
      <c r="BE140" s="2">
        <f t="array" ref="BE140">IFERROR(INDEX('CAMAGUI DATA UNIFICADA'!$C$2:$T1007,MATCH(1,($A140='CAMAGUI DATA UNIFICADA'!$A$2:$A1007)*($BD$1='CAMAGUI DATA UNIFICADA'!$B$2:$B1007),0),MATCH(BE$2,'CAMAGUI DATA UNIFICADA'!$C$1:$T$1,0)),"")</f>
        <v>287</v>
      </c>
      <c r="BF140" s="2">
        <f t="array" ref="BF140">IFERROR(INDEX('CAMAGUI DATA UNIFICADA'!$C$2:$T1007,MATCH(1,($A140='CAMAGUI DATA UNIFICADA'!$A$2:$A1007)*($BD$1='CAMAGUI DATA UNIFICADA'!$B$2:$B1007),0),MATCH(BF$2,'CAMAGUI DATA UNIFICADA'!$C$1:$T$1,0)),"")</f>
        <v>1684</v>
      </c>
      <c r="BG140" s="2" t="str">
        <f t="array" ref="BG140">IFERROR(INDEX('CAMAGUI DATA UNIFICADA'!$C$2:$T1007,MATCH(1,($A140='CAMAGUI DATA UNIFICADA'!$A$2:$A1007)*($BD$1='CAMAGUI DATA UNIFICADA'!$B$2:$B1007),0),MATCH(BG$2,'CAMAGUI DATA UNIFICADA'!$C$1:$T$1,0)),"")</f>
        <v>SKR LORICA#4</v>
      </c>
      <c r="BH140" s="139">
        <f t="array" ref="BH140">IFERROR(INDEX('CAMAGUI DATA UNIFICADA'!$C$2:$T1007,MATCH(1,($A140='CAMAGUI DATA UNIFICADA'!$A$2:$A1007)*($BD$1='CAMAGUI DATA UNIFICADA'!$B$2:$B1007),0),MATCH(BH$2,'CAMAGUI DATA UNIFICADA'!$C$1:$T$1,0)),"")</f>
        <v>2424.96</v>
      </c>
      <c r="BI140" s="2">
        <f t="array" ref="BI140">IFERROR(INDEX('CAMAGUI DATA UNIFICADA'!$C$2:$T1007,MATCH(1,($A140='CAMAGUI DATA UNIFICADA'!$A$2:$A1007)*($BD$1='CAMAGUI DATA UNIFICADA'!$B$2:$B1007),0),MATCH(BI$2,'CAMAGUI DATA UNIFICADA'!$C$1:$T$1,0)),"")</f>
        <v>5.05</v>
      </c>
      <c r="BJ140" s="2">
        <f t="array" ref="BJ140">IFERROR(INDEX('CAMAGUI DATA UNIFICADA'!$C$2:$T1007,MATCH(1,($A140='CAMAGUI DATA UNIFICADA'!$A$2:$A1007)*($BD$1='CAMAGUI DATA UNIFICADA'!$B$2:$B1007),0),MATCH(BJ$2,'CAMAGUI DATA UNIFICADA'!$C$1:$T$1,0)),"")</f>
        <v>2.05</v>
      </c>
      <c r="BK140" s="33">
        <f t="array" ref="BK140">IFERROR(INDEX('CAMAGUI DATA UNIFICADA'!$C$2:$T1007,MATCH(1,($A140='CAMAGUI DATA UNIFICADA'!$A$2:$A1007)*($BD$1='CAMAGUI DATA UNIFICADA'!$B$2:$B1007),0),MATCH(BK$2,'CAMAGUI DATA UNIFICADA'!$C$1:$T$1,0)),"")</f>
        <v>7.4472</v>
      </c>
      <c r="BL140" s="60">
        <f t="array" ref="BL140">IFERROR(INDEX('CAMAGUI DATA UNIFICADA'!$C$2:$T1007,MATCH(1,($A140='CAMAGUI DATA UNIFICADA'!$A$2:$A1007)*($BD$1='CAMAGUI DATA UNIFICADA'!$B$2:$B1007),0),MATCH(BL$2,'CAMAGUI DATA UNIFICADA'!$C$1:$T$1,0)),"")</f>
        <v>763128.1981</v>
      </c>
      <c r="BM140" s="33">
        <f t="array" ref="BM140">IFERROR(INDEX('CAMAGUI DATA UNIFICADA'!$C$2:$T1007,MATCH(1,($A140='CAMAGUI DATA UNIFICADA'!$A$2:$A1007)*($BD$1='CAMAGUI DATA UNIFICADA'!$B$2:$B1007),0),MATCH(BM$2,'CAMAGUI DATA UNIFICADA'!$C$1:$T$1,0)),"")</f>
        <v>1.193120428</v>
      </c>
      <c r="BN140" s="23">
        <f t="array" ref="BN140">IFERROR(INDEX('CAMAGUI DATA UNIFICADA'!$C$2:$T1007,MATCH(1,($A140='CAMAGUI DATA UNIFICADA'!$A$2:$A1007)*($BD$1='CAMAGUI DATA UNIFICADA'!$B$2:$B1007),0),MATCH(BN$2,'CAMAGUI DATA UNIFICADA'!$C$1:$T$1,0)),"")</f>
        <v>0.9421335779</v>
      </c>
      <c r="BO140" s="23">
        <f t="array" ref="BO140">IFERROR(INDEX('CAMAGUI DATA UNIFICADA'!$C$2:$T1007,MATCH(1,($A140='CAMAGUI DATA UNIFICADA'!$A$2:$A1007)*($BD$1='CAMAGUI DATA UNIFICADA'!$B$2:$B1007),0),MATCH(BO$2,'CAMAGUI DATA UNIFICADA'!$C$1:$T$1,0)),"")</f>
        <v>0.85</v>
      </c>
      <c r="BP140" s="60">
        <f t="array" ref="BP140">IFERROR(INDEX('CAMAGUI DATA UNIFICADA'!$C$2:$T1007,MATCH(1,($A140='CAMAGUI DATA UNIFICADA'!$A$2:$A1007)*($BD$1='CAMAGUI DATA UNIFICADA'!$B$2:$B1007),0),MATCH(BP$2,'CAMAGUI DATA UNIFICADA'!$C$1:$T$1,0)),"")</f>
        <v>143437.5</v>
      </c>
      <c r="BQ140" s="2">
        <f t="array" ref="BQ140">IFERROR(INDEX('CAMAGUI DATA UNIFICADA'!$C$2:$T1007,MATCH(1,($A140='CAMAGUI DATA UNIFICADA'!$A$2:$A1007)*($BD$1='CAMAGUI DATA UNIFICADA'!$B$2:$B1007),0),MATCH(BQ$2,'CAMAGUI DATA UNIFICADA'!$C$1:$T$1,0)),"")</f>
        <v>3</v>
      </c>
      <c r="BR140" s="2">
        <f t="array" ref="BR140">IFERROR(INDEX('CAMAGUI DATA UNIFICADA'!$C$2:$T1007,MATCH(1,($A140='CAMAGUI DATA UNIFICADA'!$A$2:$A1007)*($BD$1='CAMAGUI DATA UNIFICADA'!$B$2:$B1007),0),MATCH(BR$2,'CAMAGUI DATA UNIFICADA'!$C$1:$T$1,0)),"")</f>
        <v>8.05</v>
      </c>
      <c r="BS140" s="33">
        <f t="array" ref="BS140">IFERROR(INDEX('CAMAGUI DATA UNIFICADA'!$C$2:$T1007,MATCH(1,($A140='CAMAGUI DATA UNIFICADA'!$A$2:$A1007)*($BD$1='CAMAGUI DATA UNIFICADA'!$B$2:$B1007),0),MATCH(BS$2,'CAMAGUI DATA UNIFICADA'!$C$1:$T$1,0)),"")</f>
        <v>5.5896</v>
      </c>
      <c r="BT140" s="60">
        <f t="array" ref="BT140">IFERROR(INDEX('CAMAGUI DATA UNIFICADA'!$C$2:$T1007,MATCH(1,($A140='CAMAGUI DATA UNIFICADA'!$A$2:$A1007)*($BD$1='CAMAGUI DATA UNIFICADA'!$B$2:$B1007),0),MATCH(BT$2,'CAMAGUI DATA UNIFICADA'!$C$1:$T$1,0)),"")</f>
        <v>354.6664792</v>
      </c>
      <c r="BU140" s="140">
        <f t="array" ref="BU140">IFERROR(INDEX('CAMAGUI DATA UNIFICADA'!$C$2:$T1007,MATCH(1,($A140='CAMAGUI DATA UNIFICADA'!$A$2:$A1007)*($BD$1='CAMAGUI DATA UNIFICADA'!$B$2:$B1007),0),MATCH(BU$2,'CAMAGUI DATA UNIFICADA'!$C$1:$T$1,0)),"")</f>
        <v>16.91661981</v>
      </c>
      <c r="BV140" s="138" t="str">
        <f t="array" ref="BV140">IFERROR(INDEX('CAMAGUI DATA UNIFICADA'!$C$2:$T1007,MATCH(1,($A140='CAMAGUI DATA UNIFICADA'!$A$2:$A1007)*($BV$1='CAMAGUI DATA UNIFICADA'!$B$2:$B1007),0),MATCH(BV$2,'CAMAGUI DATA UNIFICADA'!$C$1:$T$1,0)),"")</f>
        <v>CA5210825</v>
      </c>
      <c r="BW140" s="2">
        <f t="array" ref="BW140">IFERROR(INDEX('CAMAGUI DATA UNIFICADA'!$C$2:$T1007,MATCH(1,($A140='CAMAGUI DATA UNIFICADA'!$A$2:$A1007)*($BV$1='CAMAGUI DATA UNIFICADA'!$B$2:$B1007),0),MATCH(BW$2,'CAMAGUI DATA UNIFICADA'!$C$1:$T$1,0)),"")</f>
        <v>250</v>
      </c>
      <c r="BX140" s="2">
        <f t="array" ref="BX140">IFERROR(INDEX('CAMAGUI DATA UNIFICADA'!$C$2:$T1007,MATCH(1,($A140='CAMAGUI DATA UNIFICADA'!$A$2:$A1007)*($BV$1='CAMAGUI DATA UNIFICADA'!$B$2:$B1007),0),MATCH(BX$2,'CAMAGUI DATA UNIFICADA'!$C$1:$T$1,0)),"")</f>
        <v>1450</v>
      </c>
      <c r="BY140" s="2" t="str">
        <f t="array" ref="BY140">IFERROR(INDEX('CAMAGUI DATA UNIFICADA'!$C$2:$T1007,MATCH(1,($A140='CAMAGUI DATA UNIFICADA'!$A$2:$A1007)*($BV$1='CAMAGUI DATA UNIFICADA'!$B$2:$B1007),0),MATCH(BY$2,'CAMAGUI DATA UNIFICADA'!$C$1:$T$1,0)),"")</f>
        <v>SKR LORICA#4</v>
      </c>
      <c r="BZ140" s="139">
        <f t="array" ref="BZ140">IFERROR(INDEX('CAMAGUI DATA UNIFICADA'!$C$2:$T1007,MATCH(1,($A140='CAMAGUI DATA UNIFICADA'!$A$2:$A1007)*($BV$1='CAMAGUI DATA UNIFICADA'!$B$2:$B1007),0),MATCH(BZ$2,'CAMAGUI DATA UNIFICADA'!$C$1:$T$1,0)),"")</f>
        <v>2088</v>
      </c>
      <c r="CA140" s="2">
        <f t="array" ref="CA140">IFERROR(INDEX('CAMAGUI DATA UNIFICADA'!$C$2:$T1007,MATCH(1,($A140='CAMAGUI DATA UNIFICADA'!$A$2:$A1007)*($BV$1='CAMAGUI DATA UNIFICADA'!$B$2:$B1007),0),MATCH(CA$2,'CAMAGUI DATA UNIFICADA'!$C$1:$T$1,0)),"")</f>
        <v>4.87</v>
      </c>
      <c r="CB140" s="2">
        <f t="array" ref="CB140">IFERROR(INDEX('CAMAGUI DATA UNIFICADA'!$C$2:$T1007,MATCH(1,($A140='CAMAGUI DATA UNIFICADA'!$A$2:$A1007)*($BV$1='CAMAGUI DATA UNIFICADA'!$B$2:$B1007),0),MATCH(CB$2,'CAMAGUI DATA UNIFICADA'!$C$1:$T$1,0)),"")</f>
        <v>1.77</v>
      </c>
      <c r="CC140" s="33">
        <f t="array" ref="CC140">IFERROR(INDEX('CAMAGUI DATA UNIFICADA'!$C$2:$T1007,MATCH(1,($A140='CAMAGUI DATA UNIFICADA'!$A$2:$A1007)*($BV$1='CAMAGUI DATA UNIFICADA'!$B$2:$B1007),0),MATCH(CC$2,'CAMAGUI DATA UNIFICADA'!$C$1:$T$1,0)),"")</f>
        <v>7.62216</v>
      </c>
      <c r="CD140" s="60">
        <f t="array" ref="CD140">IFERROR(INDEX('CAMAGUI DATA UNIFICADA'!$C$2:$T1007,MATCH(1,($A140='CAMAGUI DATA UNIFICADA'!$A$2:$A1007)*($BV$1='CAMAGUI DATA UNIFICADA'!$B$2:$B1007),0),MATCH(CD$2,'CAMAGUI DATA UNIFICADA'!$C$1:$T$1,0)),"")</f>
        <v>673492.8453</v>
      </c>
      <c r="CE140" s="33">
        <f t="array" ref="CE140">IFERROR(INDEX('CAMAGUI DATA UNIFICADA'!$C$2:$T1007,MATCH(1,($A140='CAMAGUI DATA UNIFICADA'!$A$2:$A1007)*($BV$1='CAMAGUI DATA UNIFICADA'!$B$2:$B1007),0),MATCH(CE$2,'CAMAGUI DATA UNIFICADA'!$C$1:$T$1,0)),"")</f>
        <v>1.338576862</v>
      </c>
      <c r="CF140" s="23">
        <f t="array" ref="CF140">IFERROR(INDEX('CAMAGUI DATA UNIFICADA'!$C$2:$T1007,MATCH(1,($A140='CAMAGUI DATA UNIFICADA'!$A$2:$A1007)*($BV$1='CAMAGUI DATA UNIFICADA'!$B$2:$B1007),0),MATCH(CF$2,'CAMAGUI DATA UNIFICADA'!$C$1:$T$1,0)),"")</f>
        <v>0.9354067296</v>
      </c>
      <c r="CG140" s="23">
        <f t="array" ref="CG140">IFERROR(INDEX('CAMAGUI DATA UNIFICADA'!$C$2:$T1007,MATCH(1,($A140='CAMAGUI DATA UNIFICADA'!$A$2:$A1007)*($BV$1='CAMAGUI DATA UNIFICADA'!$B$2:$B1007),0),MATCH(CG$2,'CAMAGUI DATA UNIFICADA'!$C$1:$T$1,0)),"")</f>
        <v>0.85</v>
      </c>
      <c r="CH140" s="60">
        <f t="array" ref="CH140">IFERROR(INDEX('CAMAGUI DATA UNIFICADA'!$C$2:$T1007,MATCH(1,($A140='CAMAGUI DATA UNIFICADA'!$A$2:$A1007)*($BV$1='CAMAGUI DATA UNIFICADA'!$B$2:$B1007),0),MATCH(CH$2,'CAMAGUI DATA UNIFICADA'!$C$1:$T$1,0)),"")</f>
        <v>145714.2857</v>
      </c>
      <c r="CI140" s="2">
        <f t="array" ref="CI140">IFERROR(INDEX('CAMAGUI DATA UNIFICADA'!$C$2:$T1007,MATCH(1,($A140='CAMAGUI DATA UNIFICADA'!$A$2:$A1007)*($BV$1='CAMAGUI DATA UNIFICADA'!$B$2:$B1007),0),MATCH(CI$2,'CAMAGUI DATA UNIFICADA'!$C$1:$T$1,0)),"")</f>
        <v>3</v>
      </c>
      <c r="CJ140" s="2">
        <f t="array" ref="CJ140">IFERROR(INDEX('CAMAGUI DATA UNIFICADA'!$C$2:$T1007,MATCH(1,($A140='CAMAGUI DATA UNIFICADA'!$A$2:$A1007)*($BV$1='CAMAGUI DATA UNIFICADA'!$B$2:$B1007),0),MATCH(CJ$2,'CAMAGUI DATA UNIFICADA'!$C$1:$T$1,0)),"")</f>
        <v>7.87</v>
      </c>
      <c r="CK140" s="33">
        <f t="array" ref="CK140">IFERROR(INDEX('CAMAGUI DATA UNIFICADA'!$C$2:$T1007,MATCH(1,($A140='CAMAGUI DATA UNIFICADA'!$A$2:$A1007)*($BV$1='CAMAGUI DATA UNIFICADA'!$B$2:$B1007),0),MATCH(CK$2,'CAMAGUI DATA UNIFICADA'!$C$1:$T$1,0)),"")</f>
        <v>5.80512</v>
      </c>
      <c r="CL140" s="60">
        <f t="array" ref="CL140">IFERROR(INDEX('CAMAGUI DATA UNIFICADA'!$C$2:$T1007,MATCH(1,($A140='CAMAGUI DATA UNIFICADA'!$A$2:$A1007)*($BV$1='CAMAGUI DATA UNIFICADA'!$B$2:$B1007),0),MATCH(CL$2,'CAMAGUI DATA UNIFICADA'!$C$1:$T$1,0)),"")</f>
        <v>317.4413633</v>
      </c>
      <c r="CM140" s="140">
        <f t="array" ref="CM140">IFERROR(INDEX('CAMAGUI DATA UNIFICADA'!$C$2:$T1007,MATCH(1,($A140='CAMAGUI DATA UNIFICADA'!$A$2:$A1007)*($BV$1='CAMAGUI DATA UNIFICADA'!$B$2:$B1007),0),MATCH(CM$2,'CAMAGUI DATA UNIFICADA'!$C$1:$T$1,0)),"")</f>
        <v>16.86034084</v>
      </c>
      <c r="CN140" s="138" t="str">
        <f t="array" ref="CN140">IFERROR(INDEX('CAMAGUI DATA UNIFICADA'!$C$2:$T1007,MATCH(1,($A140='CAMAGUI DATA UNIFICADA'!$A$2:$A1007)*($CN$1='CAMAGUI DATA UNIFICADA'!$B$2:$B1007),0),MATCH(CN$2,'CAMAGUI DATA UNIFICADA'!$C$1:$T$1,0)),"")</f>
        <v>CA6210825</v>
      </c>
      <c r="CO140" s="2">
        <f t="array" ref="CO140">IFERROR(INDEX('CAMAGUI DATA UNIFICADA'!$C$2:$T1007,MATCH(1,($A140='CAMAGUI DATA UNIFICADA'!$A$2:$A1007)*($CN$1='CAMAGUI DATA UNIFICADA'!$B$2:$B1007),0),MATCH(CO$2,'CAMAGUI DATA UNIFICADA'!$C$1:$T$1,0)),"")</f>
        <v>350</v>
      </c>
      <c r="CP140" s="2">
        <f t="array" ref="CP140">IFERROR(INDEX('CAMAGUI DATA UNIFICADA'!$C$2:$T1007,MATCH(1,($A140='CAMAGUI DATA UNIFICADA'!$A$2:$A1007)*($CN$1='CAMAGUI DATA UNIFICADA'!$B$2:$B1007),0),MATCH(CP$2,'CAMAGUI DATA UNIFICADA'!$C$1:$T$1,0)),"")</f>
        <v>1825</v>
      </c>
      <c r="CQ140" s="2" t="str">
        <f t="array" ref="CQ140">IFERROR(INDEX('CAMAGUI DATA UNIFICADA'!$C$2:$T1007,MATCH(1,($A140='CAMAGUI DATA UNIFICADA'!$A$2:$A1007)*($CN$1='CAMAGUI DATA UNIFICADA'!$B$2:$B1007),0),MATCH(CQ$2,'CAMAGUI DATA UNIFICADA'!$C$1:$T$1,0)),"")</f>
        <v>SKR LORICA#4</v>
      </c>
      <c r="CR140" s="139">
        <f t="array" ref="CR140">IFERROR(INDEX('CAMAGUI DATA UNIFICADA'!$C$2:$T1007,MATCH(1,($A140='CAMAGUI DATA UNIFICADA'!$A$2:$A1007)*($CN$1='CAMAGUI DATA UNIFICADA'!$B$2:$B1007),0),MATCH(CR$2,'CAMAGUI DATA UNIFICADA'!$C$1:$T$1,0)),"")</f>
        <v>2628</v>
      </c>
      <c r="CS140" s="2">
        <f t="array" ref="CS140">IFERROR(INDEX('CAMAGUI DATA UNIFICADA'!$C$2:$T1007,MATCH(1,($A140='CAMAGUI DATA UNIFICADA'!$A$2:$A1007)*($CN$1='CAMAGUI DATA UNIFICADA'!$B$2:$B1007),0),MATCH(CS$2,'CAMAGUI DATA UNIFICADA'!$C$1:$T$1,0)),"")</f>
        <v>5.64</v>
      </c>
      <c r="CT140" s="2">
        <f t="array" ref="CT140">IFERROR(INDEX('CAMAGUI DATA UNIFICADA'!$C$2:$T1007,MATCH(1,($A140='CAMAGUI DATA UNIFICADA'!$A$2:$A1007)*($CN$1='CAMAGUI DATA UNIFICADA'!$B$2:$B1007),0),MATCH(CT$2,'CAMAGUI DATA UNIFICADA'!$C$1:$T$1,0)),"")</f>
        <v>2.14</v>
      </c>
      <c r="CU140" s="33">
        <f t="array" ref="CU140">IFERROR(INDEX('CAMAGUI DATA UNIFICADA'!$C$2:$T1007,MATCH(1,($A140='CAMAGUI DATA UNIFICADA'!$A$2:$A1007)*($CN$1='CAMAGUI DATA UNIFICADA'!$B$2:$B1007),0),MATCH(CU$2,'CAMAGUI DATA UNIFICADA'!$C$1:$T$1,0)),"")</f>
        <v>7.10736</v>
      </c>
      <c r="CV140" s="60">
        <f t="array" ref="CV140">IFERROR(INDEX('CAMAGUI DATA UNIFICADA'!$C$2:$T1007,MATCH(1,($A140='CAMAGUI DATA UNIFICADA'!$A$2:$A1007)*($CN$1='CAMAGUI DATA UNIFICADA'!$B$2:$B1007),0),MATCH(CV$2,'CAMAGUI DATA UNIFICADA'!$C$1:$T$1,0)),"")</f>
        <v>873133.4502</v>
      </c>
      <c r="CW140" s="33">
        <f t="array" ref="CW140">IFERROR(INDEX('CAMAGUI DATA UNIFICADA'!$C$2:$T1007,MATCH(1,($A140='CAMAGUI DATA UNIFICADA'!$A$2:$A1007)*($CN$1='CAMAGUI DATA UNIFICADA'!$B$2:$B1007),0),MATCH(CW$2,'CAMAGUI DATA UNIFICADA'!$C$1:$T$1,0)),"")</f>
        <v>0.9746328438</v>
      </c>
      <c r="CX140" s="23">
        <f t="array" ref="CX140">IFERROR(INDEX('CAMAGUI DATA UNIFICADA'!$C$2:$T1007,MATCH(1,($A140='CAMAGUI DATA UNIFICADA'!$A$2:$A1007)*($CN$1='CAMAGUI DATA UNIFICADA'!$B$2:$B1007),0),MATCH(CX$2,'CAMAGUI DATA UNIFICADA'!$C$1:$T$1,0)),"")</f>
        <v>0.6985067602</v>
      </c>
      <c r="CY140" s="23">
        <f t="array" ref="CY140">IFERROR(INDEX('CAMAGUI DATA UNIFICADA'!$C$2:$T1007,MATCH(1,($A140='CAMAGUI DATA UNIFICADA'!$A$2:$A1007)*($CN$1='CAMAGUI DATA UNIFICADA'!$B$2:$B1007),0),MATCH(CY$2,'CAMAGUI DATA UNIFICADA'!$C$1:$T$1,0)),"")</f>
        <v>0.7</v>
      </c>
      <c r="CZ140" s="60">
        <f t="array" ref="CZ140">IFERROR(INDEX('CAMAGUI DATA UNIFICADA'!$C$2:$T1007,MATCH(1,($A140='CAMAGUI DATA UNIFICADA'!$A$2:$A1007)*($CN$1='CAMAGUI DATA UNIFICADA'!$B$2:$B1007),0),MATCH(CZ$2,'CAMAGUI DATA UNIFICADA'!$C$1:$T$1,0)),"")</f>
        <v>100000</v>
      </c>
      <c r="DA140" s="2">
        <f t="array" ref="DA140">IFERROR(INDEX('CAMAGUI DATA UNIFICADA'!$C$2:$T1007,MATCH(1,($A140='CAMAGUI DATA UNIFICADA'!$A$2:$A1007)*($CN$1='CAMAGUI DATA UNIFICADA'!$B$2:$B1007),0),MATCH(DA$2,'CAMAGUI DATA UNIFICADA'!$C$1:$T$1,0)),"")</f>
        <v>3</v>
      </c>
      <c r="DB140" s="2">
        <f t="array" ref="DB140">IFERROR(INDEX('CAMAGUI DATA UNIFICADA'!$C$2:$T1007,MATCH(1,($A140='CAMAGUI DATA UNIFICADA'!$A$2:$A1007)*($CN$1='CAMAGUI DATA UNIFICADA'!$B$2:$B1007),0),MATCH(DB$2,'CAMAGUI DATA UNIFICADA'!$C$1:$T$1,0)),"")</f>
        <v>8.64</v>
      </c>
      <c r="DC140" s="33">
        <f t="array" ref="DC140">IFERROR(INDEX('CAMAGUI DATA UNIFICADA'!$C$2:$T1007,MATCH(1,($A140='CAMAGUI DATA UNIFICADA'!$A$2:$A1007)*($CN$1='CAMAGUI DATA UNIFICADA'!$B$2:$B1007),0),MATCH(DC$2,'CAMAGUI DATA UNIFICADA'!$C$1:$T$1,0)),"")</f>
        <v>5.41968</v>
      </c>
      <c r="DD140" s="60">
        <f t="array" ref="DD140">IFERROR(INDEX('CAMAGUI DATA UNIFICADA'!$C$2:$T1007,MATCH(1,($A140='CAMAGUI DATA UNIFICADA'!$A$2:$A1007)*($CN$1='CAMAGUI DATA UNIFICADA'!$B$2:$B1007),0),MATCH(DD$2,'CAMAGUI DATA UNIFICADA'!$C$1:$T$1,0)),"")</f>
        <v>463.0004507</v>
      </c>
      <c r="DE140" s="140">
        <f t="array" ref="DE140">IFERROR(INDEX('CAMAGUI DATA UNIFICADA'!$C$2:$T1007,MATCH(1,($A140='CAMAGUI DATA UNIFICADA'!$A$2:$A1007)*($CN$1='CAMAGUI DATA UNIFICADA'!$B$2:$B1007),0),MATCH(DE$2,'CAMAGUI DATA UNIFICADA'!$C$1:$T$1,0)),"")</f>
        <v>28.25011267</v>
      </c>
      <c r="DF140" s="138" t="str">
        <f t="array" ref="DF140">IFERROR(INDEX('CAMAGUI DATA UNIFICADA'!$C$2:$T1007,MATCH(1,($A140='CAMAGUI DATA UNIFICADA'!$A$2:$A1007)*($DF$1='CAMAGUI DATA UNIFICADA'!$B$2:$B1007),0),MATCH(DF$2,'CAMAGUI DATA UNIFICADA'!$C$1:$T$1,0)),"")</f>
        <v/>
      </c>
      <c r="DG140" s="2" t="str">
        <f t="array" ref="DG140">IFERROR(INDEX('CAMAGUI DATA UNIFICADA'!$C$2:$T1007,MATCH(1,($A140='CAMAGUI DATA UNIFICADA'!$A$2:$A1007)*($DF$1='CAMAGUI DATA UNIFICADA'!$B$2:$B1007),0),MATCH(DG$2,'CAMAGUI DATA UNIFICADA'!$C$1:$T$1,0)),"")</f>
        <v/>
      </c>
      <c r="DH140" s="2" t="str">
        <f t="array" ref="DH140">IFERROR(INDEX('CAMAGUI DATA UNIFICADA'!$C$2:$T1007,MATCH(1,($A140='CAMAGUI DATA UNIFICADA'!$A$2:$A1007)*($DF$1='CAMAGUI DATA UNIFICADA'!$B$2:$B1007),0),MATCH(DH$2,'CAMAGUI DATA UNIFICADA'!$C$1:$T$1,0)),"")</f>
        <v/>
      </c>
      <c r="DI140" s="2" t="str">
        <f t="array" ref="DI140">IFERROR(INDEX('CAMAGUI DATA UNIFICADA'!$C$2:$T1007,MATCH(1,($A140='CAMAGUI DATA UNIFICADA'!$A$2:$A1007)*($DF$1='CAMAGUI DATA UNIFICADA'!$B$2:$B1007),0),MATCH(DI$2,'CAMAGUI DATA UNIFICADA'!$C$1:$T$1,0)),"")</f>
        <v/>
      </c>
      <c r="DJ140" s="139" t="str">
        <f t="array" ref="DJ140">IFERROR(INDEX('CAMAGUI DATA UNIFICADA'!$C$2:$T1007,MATCH(1,($A140='CAMAGUI DATA UNIFICADA'!$A$2:$A1007)*($DF$1='CAMAGUI DATA UNIFICADA'!$B$2:$B1007),0),MATCH(DJ$2,'CAMAGUI DATA UNIFICADA'!$C$1:$T$1,0)),"")</f>
        <v/>
      </c>
      <c r="DK140" s="2" t="str">
        <f t="array" ref="DK140">IFERROR(INDEX('CAMAGUI DATA UNIFICADA'!$C$2:$T1007,MATCH(1,($A140='CAMAGUI DATA UNIFICADA'!$A$2:$A1007)*($DF$1='CAMAGUI DATA UNIFICADA'!$B$2:$B1007),0),MATCH(DK$2,'CAMAGUI DATA UNIFICADA'!$C$1:$T$1,0)),"")</f>
        <v/>
      </c>
      <c r="DL140" s="2" t="str">
        <f t="array" ref="DL140">IFERROR(INDEX('CAMAGUI DATA UNIFICADA'!$C$2:$T1007,MATCH(1,($A140='CAMAGUI DATA UNIFICADA'!$A$2:$A1007)*($DF$1='CAMAGUI DATA UNIFICADA'!$B$2:$B1007),0),MATCH(DL$2,'CAMAGUI DATA UNIFICADA'!$C$1:$T$1,0)),"")</f>
        <v/>
      </c>
      <c r="DM140" s="33" t="str">
        <f t="array" ref="DM140">IFERROR(INDEX('CAMAGUI DATA UNIFICADA'!$C$2:$T1007,MATCH(1,($A140='CAMAGUI DATA UNIFICADA'!$A$2:$A1007)*($DF$1='CAMAGUI DATA UNIFICADA'!$B$2:$B1007),0),MATCH(DM$2,'CAMAGUI DATA UNIFICADA'!$C$1:$T$1,0)),"")</f>
        <v/>
      </c>
      <c r="DN140" s="60" t="str">
        <f t="array" ref="DN140">IFERROR(INDEX('CAMAGUI DATA UNIFICADA'!$C$2:$T1007,MATCH(1,($A140='CAMAGUI DATA UNIFICADA'!$A$2:$A1007)*($DF$1='CAMAGUI DATA UNIFICADA'!$B$2:$B1007),0),MATCH(DN$2,'CAMAGUI DATA UNIFICADA'!$C$1:$T$1,0)),"")</f>
        <v/>
      </c>
      <c r="DO140" s="33" t="str">
        <f t="array" ref="DO140">IFERROR(INDEX('CAMAGUI DATA UNIFICADA'!$C$2:$T1007,MATCH(1,($A140='CAMAGUI DATA UNIFICADA'!$A$2:$A1007)*($DF$1='CAMAGUI DATA UNIFICADA'!$B$2:$B1007),0),MATCH(DO$2,'CAMAGUI DATA UNIFICADA'!$C$1:$T$1,0)),"")</f>
        <v/>
      </c>
      <c r="DP140" s="23" t="str">
        <f t="array" ref="DP140">IFERROR(INDEX('CAMAGUI DATA UNIFICADA'!$C$2:$T1007,MATCH(1,($A140='CAMAGUI DATA UNIFICADA'!$A$2:$A1007)*($DF$1='CAMAGUI DATA UNIFICADA'!$B$2:$B1007),0),MATCH(DP$2,'CAMAGUI DATA UNIFICADA'!$C$1:$T$1,0)),"")</f>
        <v/>
      </c>
      <c r="DQ140" s="23" t="str">
        <f t="array" ref="DQ140">IFERROR(INDEX('CAMAGUI DATA UNIFICADA'!$C$2:$T1007,MATCH(1,($A140='CAMAGUI DATA UNIFICADA'!$A$2:$A1007)*($DF$1='CAMAGUI DATA UNIFICADA'!$B$2:$B1007),0),MATCH(DQ$2,'CAMAGUI DATA UNIFICADA'!$C$1:$T$1,0)),"")</f>
        <v/>
      </c>
      <c r="DR140" s="2" t="str">
        <f t="array" ref="DR140">IFERROR(INDEX('CAMAGUI DATA UNIFICADA'!$C$2:$T1007,MATCH(1,($A140='CAMAGUI DATA UNIFICADA'!$A$2:$A1007)*($DF$1='CAMAGUI DATA UNIFICADA'!$B$2:$B1007),0),MATCH(DR$2,'CAMAGUI DATA UNIFICADA'!$C$1:$T$1,0)),"")</f>
        <v/>
      </c>
      <c r="DS140" s="2" t="str">
        <f t="array" ref="DS140">IFERROR(INDEX('CAMAGUI DATA UNIFICADA'!$C$2:$T1007,MATCH(1,($A140='CAMAGUI DATA UNIFICADA'!$A$2:$A1007)*($DF$1='CAMAGUI DATA UNIFICADA'!$B$2:$B1007),0),MATCH(DS$2,'CAMAGUI DATA UNIFICADA'!$C$1:$T$1,0)),"")</f>
        <v/>
      </c>
      <c r="DT140" s="2" t="str">
        <f t="array" ref="DT140">IFERROR(INDEX('CAMAGUI DATA UNIFICADA'!$C$2:$T1007,MATCH(1,($A140='CAMAGUI DATA UNIFICADA'!$A$2:$A1007)*($DF$1='CAMAGUI DATA UNIFICADA'!$B$2:$B1007),0),MATCH(DT$2,'CAMAGUI DATA UNIFICADA'!$C$1:$T$1,0)),"")</f>
        <v/>
      </c>
      <c r="DU140" s="33" t="str">
        <f t="array" ref="DU140">IFERROR(INDEX('CAMAGUI DATA UNIFICADA'!$C$2:$T1007,MATCH(1,($A140='CAMAGUI DATA UNIFICADA'!$A$2:$A1007)*($DF$1='CAMAGUI DATA UNIFICADA'!$B$2:$B1007),0),MATCH(DU$2,'CAMAGUI DATA UNIFICADA'!$C$1:$T$1,0)),"")</f>
        <v/>
      </c>
      <c r="DV140" s="60" t="str">
        <f t="array" ref="DV140">IFERROR(INDEX('CAMAGUI DATA UNIFICADA'!$C$2:$T1007,MATCH(1,($A140='CAMAGUI DATA UNIFICADA'!$A$2:$A1007)*($DF$1='CAMAGUI DATA UNIFICADA'!$B$2:$B1007),0),MATCH(DV$2,'CAMAGUI DATA UNIFICADA'!$C$1:$T$1,0)),"")</f>
        <v/>
      </c>
      <c r="DW140" s="140" t="str">
        <f t="array" ref="DW140">IFERROR(INDEX('CAMAGUI DATA UNIFICADA'!$C$2:$T1007,MATCH(1,($A140='CAMAGUI DATA UNIFICADA'!$A$2:$A1007)*($DF$1='CAMAGUI DATA UNIFICADA'!$B$2:$B1007),0),MATCH(DW$2,'CAMAGUI DATA UNIFICADA'!$C$1:$T$1,0)),"")</f>
        <v/>
      </c>
      <c r="DX140" s="144" t="str">
        <f t="array" ref="DX140">IFERROR(INDEX('CAMAGUI DATA UNIFICADA'!$C$2:$T1007,MATCH(1,($A140='CAMAGUI DATA UNIFICADA'!$A$2:$A1007)*($DX$1='CAMAGUI DATA UNIFICADA'!$B$2:$B1007),0),MATCH(DX$2,'CAMAGUI DATA UNIFICADA'!$C$1:$T$1,0)),"")</f>
        <v/>
      </c>
      <c r="DY140" s="60" t="str">
        <f t="array" ref="DY140">IFERROR(INDEX('CAMAGUI DATA UNIFICADA'!$C$2:$T1007,MATCH(1,($A140='CAMAGUI DATA UNIFICADA'!$A$2:$A1007)*($DX$1='CAMAGUI DATA UNIFICADA'!$B$2:$B1007),0),MATCH(DY$2,'CAMAGUI DATA UNIFICADA'!$C$1:$T$1,0)),"")</f>
        <v/>
      </c>
      <c r="DZ140" s="60" t="str">
        <f t="array" ref="DZ140">IFERROR(INDEX('CAMAGUI DATA UNIFICADA'!$C$2:$T1007,MATCH(1,($A140='CAMAGUI DATA UNIFICADA'!$A$2:$A1007)*($DX$1='CAMAGUI DATA UNIFICADA'!$B$2:$B1007),0),MATCH(DZ$2,'CAMAGUI DATA UNIFICADA'!$C$1:$T$1,0)),"")</f>
        <v/>
      </c>
      <c r="EA140" s="60" t="str">
        <f t="array" ref="EA140">IFERROR(INDEX('CAMAGUI DATA UNIFICADA'!$C$2:$T1007,MATCH(1,($A140='CAMAGUI DATA UNIFICADA'!$A$2:$A1007)*($DX$1='CAMAGUI DATA UNIFICADA'!$B$2:$B1007),0),MATCH(EA$2,'CAMAGUI DATA UNIFICADA'!$C$1:$T$1,0)),"")</f>
        <v/>
      </c>
      <c r="EB140" s="60" t="str">
        <f t="array" ref="EB140">IFERROR(INDEX('CAMAGUI DATA UNIFICADA'!$C$2:$T1007,MATCH(1,($A140='CAMAGUI DATA UNIFICADA'!$A$2:$A1007)*($DX$1='CAMAGUI DATA UNIFICADA'!$B$2:$B1007),0),MATCH(EB$2,'CAMAGUI DATA UNIFICADA'!$C$1:$T$1,0)),"")</f>
        <v/>
      </c>
      <c r="EC140" s="60" t="str">
        <f t="array" ref="EC140">IFERROR(INDEX('CAMAGUI DATA UNIFICADA'!$C$2:$T1007,MATCH(1,($A140='CAMAGUI DATA UNIFICADA'!$A$2:$A1007)*($DX$1='CAMAGUI DATA UNIFICADA'!$B$2:$B1007),0),MATCH(EC$2,'CAMAGUI DATA UNIFICADA'!$C$1:$T$1,0)),"")</f>
        <v/>
      </c>
      <c r="ED140" s="60" t="str">
        <f t="array" ref="ED140">IFERROR(INDEX('CAMAGUI DATA UNIFICADA'!$C$2:$T1007,MATCH(1,($A140='CAMAGUI DATA UNIFICADA'!$A$2:$A1007)*($DX$1='CAMAGUI DATA UNIFICADA'!$B$2:$B1007),0),MATCH(ED$2,'CAMAGUI DATA UNIFICADA'!$C$1:$T$1,0)),"")</f>
        <v/>
      </c>
      <c r="EE140" s="60" t="str">
        <f t="array" ref="EE140">IFERROR(INDEX('CAMAGUI DATA UNIFICADA'!$C$2:$T1007,MATCH(1,($A140='CAMAGUI DATA UNIFICADA'!$A$2:$A1007)*($DX$1='CAMAGUI DATA UNIFICADA'!$B$2:$B1007),0),MATCH(EE$2,'CAMAGUI DATA UNIFICADA'!$C$1:$T$1,0)),"")</f>
        <v/>
      </c>
      <c r="EF140" s="60" t="str">
        <f t="array" ref="EF140">IFERROR(INDEX('CAMAGUI DATA UNIFICADA'!$C$2:$T1007,MATCH(1,($A140='CAMAGUI DATA UNIFICADA'!$A$2:$A1007)*($DX$1='CAMAGUI DATA UNIFICADA'!$B$2:$B1007),0),MATCH(EF$2,'CAMAGUI DATA UNIFICADA'!$C$1:$T$1,0)),"")</f>
        <v/>
      </c>
      <c r="EG140" s="60" t="str">
        <f t="array" ref="EG140">IFERROR(INDEX('CAMAGUI DATA UNIFICADA'!$C$2:$T1007,MATCH(1,($A140='CAMAGUI DATA UNIFICADA'!$A$2:$A1007)*($DX$1='CAMAGUI DATA UNIFICADA'!$B$2:$B1007),0),MATCH(EG$2,'CAMAGUI DATA UNIFICADA'!$C$1:$T$1,0)),"")</f>
        <v/>
      </c>
      <c r="EH140" s="60" t="str">
        <f t="array" ref="EH140">IFERROR(INDEX('CAMAGUI DATA UNIFICADA'!$C$2:$T1007,MATCH(1,($A140='CAMAGUI DATA UNIFICADA'!$A$2:$A1007)*($DX$1='CAMAGUI DATA UNIFICADA'!$B$2:$B1007),0),MATCH(EH$2,'CAMAGUI DATA UNIFICADA'!$C$1:$T$1,0)),"")</f>
        <v/>
      </c>
      <c r="EI140" s="60" t="str">
        <f t="array" ref="EI140">IFERROR(INDEX('CAMAGUI DATA UNIFICADA'!$C$2:$T1007,MATCH(1,($A140='CAMAGUI DATA UNIFICADA'!$A$2:$A1007)*($DX$1='CAMAGUI DATA UNIFICADA'!$B$2:$B1007),0),MATCH(EI$2,'CAMAGUI DATA UNIFICADA'!$C$1:$T$1,0)),"")</f>
        <v/>
      </c>
      <c r="EJ140" s="60" t="str">
        <f t="array" ref="EJ140">IFERROR(INDEX('CAMAGUI DATA UNIFICADA'!$C$2:$T1007,MATCH(1,($A140='CAMAGUI DATA UNIFICADA'!$A$2:$A1007)*($DX$1='CAMAGUI DATA UNIFICADA'!$B$2:$B1007),0),MATCH(EJ$2,'CAMAGUI DATA UNIFICADA'!$C$1:$T$1,0)),"")</f>
        <v/>
      </c>
      <c r="EK140" s="60" t="str">
        <f t="array" ref="EK140">IFERROR(INDEX('CAMAGUI DATA UNIFICADA'!$C$2:$T1007,MATCH(1,($A140='CAMAGUI DATA UNIFICADA'!$A$2:$A1007)*($DX$1='CAMAGUI DATA UNIFICADA'!$B$2:$B1007),0),MATCH(EK$2,'CAMAGUI DATA UNIFICADA'!$C$1:$T$1,0)),"")</f>
        <v/>
      </c>
      <c r="EL140" s="60" t="str">
        <f t="array" ref="EL140">IFERROR(INDEX('CAMAGUI DATA UNIFICADA'!$C$2:$T1007,MATCH(1,($A140='CAMAGUI DATA UNIFICADA'!$A$2:$A1007)*($DX$1='CAMAGUI DATA UNIFICADA'!$B$2:$B1007),0),MATCH(EL$2,'CAMAGUI DATA UNIFICADA'!$C$1:$T$1,0)),"")</f>
        <v/>
      </c>
      <c r="EM140" s="60" t="str">
        <f t="array" ref="EM140">IFERROR(INDEX('CAMAGUI DATA UNIFICADA'!$C$2:$T1007,MATCH(1,($A140='CAMAGUI DATA UNIFICADA'!$A$2:$A1007)*($DX$1='CAMAGUI DATA UNIFICADA'!$B$2:$B1007),0),MATCH(EM$2,'CAMAGUI DATA UNIFICADA'!$C$1:$T$1,0)),"")</f>
        <v/>
      </c>
      <c r="EN140" s="60" t="str">
        <f t="array" ref="EN140">IFERROR(INDEX('CAMAGUI DATA UNIFICADA'!$C$2:$T1007,MATCH(1,($A140='CAMAGUI DATA UNIFICADA'!$A$2:$A1007)*($DX$1='CAMAGUI DATA UNIFICADA'!$B$2:$B1007),0),MATCH(EN$2,'CAMAGUI DATA UNIFICADA'!$C$1:$T$1,0)),"")</f>
        <v/>
      </c>
      <c r="EO140" s="140" t="str">
        <f t="array" ref="EO140">IFERROR(INDEX('CAMAGUI DATA UNIFICADA'!$C$2:$T1007,MATCH(1,($A140='CAMAGUI DATA UNIFICADA'!$A$2:$A1007)*($DX$1='CAMAGUI DATA UNIFICADA'!$B$2:$B1007),0),MATCH(EO$2,'CAMAGUI DATA UNIFICADA'!$C$1:$T$1,0)),"")</f>
        <v/>
      </c>
    </row>
    <row r="141">
      <c r="A141" s="137">
        <v>45915.0</v>
      </c>
      <c r="B141" s="138" t="str">
        <f t="array" ref="B141">IFERROR(INDEX('CAMAGUI DATA UNIFICADA'!$C$2:$T1007,MATCH(1,($A141='CAMAGUI DATA UNIFICADA'!$A$2:$A1007)*($B$1='CAMAGUI DATA UNIFICADA'!$B$2:$B1007),0),MATCH(B$2,'CAMAGUI DATA UNIFICADA'!$C$1:$T$1,0)),"")</f>
        <v>CA1190725</v>
      </c>
      <c r="C141" s="2">
        <f t="array" ref="C141">IFERROR(INDEX('CAMAGUI DATA UNIFICADA'!$C$2:$T1007,MATCH(1,($A141='CAMAGUI DATA UNIFICADA'!$A$2:$A1007)*($B$1='CAMAGUI DATA UNIFICADA'!$B$2:$B1007),0),MATCH(C$2,'CAMAGUI DATA UNIFICADA'!$C$1:$T$1,0)),"")</f>
        <v>550</v>
      </c>
      <c r="D141" s="2">
        <f t="array" ref="D141">IFERROR(INDEX('CAMAGUI DATA UNIFICADA'!$C$2:$T1007,MATCH(1,($A141='CAMAGUI DATA UNIFICADA'!$A$2:$A1007)*($B$1='CAMAGUI DATA UNIFICADA'!$B$2:$B1007),0),MATCH(D$2,'CAMAGUI DATA UNIFICADA'!$C$1:$T$1,0)),"")</f>
        <v>3850</v>
      </c>
      <c r="E141" s="2" t="str">
        <f t="array" ref="E141">IFERROR(INDEX('CAMAGUI DATA UNIFICADA'!$C$2:$T1007,MATCH(1,($A141='CAMAGUI DATA UNIFICADA'!$A$2:$A1007)*($B$1='CAMAGUI DATA UNIFICADA'!$B$2:$B1007),0),MATCH(E$2,'CAMAGUI DATA UNIFICADA'!$C$1:$T$1,0)),"")</f>
        <v>SKR MAST E AD</v>
      </c>
      <c r="F141" s="139">
        <f t="array" ref="F141">IFERROR(INDEX('CAMAGUI DATA UNIFICADA'!$C$2:$T1007,MATCH(1,($A141='CAMAGUI DATA UNIFICADA'!$A$2:$A1007)*($B$1='CAMAGUI DATA UNIFICADA'!$B$2:$B1007),0),MATCH(F$2,'CAMAGUI DATA UNIFICADA'!$C$1:$T$1,0)),"")</f>
        <v>3940.86</v>
      </c>
      <c r="G141" s="2">
        <f t="array" ref="G141">IFERROR(INDEX('CAMAGUI DATA UNIFICADA'!$C$2:$T1007,MATCH(1,($A141='CAMAGUI DATA UNIFICADA'!$A$2:$A1007)*($B$1='CAMAGUI DATA UNIFICADA'!$B$2:$B1007),0),MATCH(G$2,'CAMAGUI DATA UNIFICADA'!$C$1:$T$1,0)),"")</f>
        <v>25.35</v>
      </c>
      <c r="H141" s="2">
        <f t="array" ref="H141">IFERROR(INDEX('CAMAGUI DATA UNIFICADA'!$C$2:$T1007,MATCH(1,($A141='CAMAGUI DATA UNIFICADA'!$A$2:$A1007)*($B$1='CAMAGUI DATA UNIFICADA'!$B$2:$B1007),0),MATCH(H$2,'CAMAGUI DATA UNIFICADA'!$C$1:$T$1,0)),"")</f>
        <v>3.42</v>
      </c>
      <c r="I141" s="33">
        <f t="array" ref="I141">IFERROR(INDEX('CAMAGUI DATA UNIFICADA'!$C$2:$T1007,MATCH(1,($A141='CAMAGUI DATA UNIFICADA'!$A$2:$A1007)*($B$1='CAMAGUI DATA UNIFICADA'!$B$2:$B1007),0),MATCH(I$2,'CAMAGUI DATA UNIFICADA'!$C$1:$T$1,0)),"")</f>
        <v>3.1542</v>
      </c>
      <c r="J141" s="60">
        <f t="array" ref="J141">IFERROR(INDEX('CAMAGUI DATA UNIFICADA'!$C$2:$T1007,MATCH(1,($A141='CAMAGUI DATA UNIFICADA'!$A$2:$A1007)*($B$1='CAMAGUI DATA UNIFICADA'!$B$2:$B1007),0),MATCH(J$2,'CAMAGUI DATA UNIFICADA'!$C$1:$T$1,0)),"")</f>
        <v>687852.7825</v>
      </c>
      <c r="K141" s="33">
        <f t="array" ref="K141">IFERROR(INDEX('CAMAGUI DATA UNIFICADA'!$C$2:$T1007,MATCH(1,($A141='CAMAGUI DATA UNIFICADA'!$A$2:$A1007)*($B$1='CAMAGUI DATA UNIFICADA'!$B$2:$B1007),0),MATCH(K$2,'CAMAGUI DATA UNIFICADA'!$C$1:$T$1,0)),"")</f>
        <v>1.80405608</v>
      </c>
      <c r="L141" s="23">
        <f t="array" ref="L141">IFERROR(INDEX('CAMAGUI DATA UNIFICADA'!$C$2:$T1007,MATCH(1,($A141='CAMAGUI DATA UNIFICADA'!$A$2:$A1007)*($B$1='CAMAGUI DATA UNIFICADA'!$B$2:$B1007),0),MATCH(L$2,'CAMAGUI DATA UNIFICADA'!$C$1:$T$1,0)),"")</f>
        <v>0.529117525</v>
      </c>
      <c r="M141" s="23">
        <f t="array" ref="M141">IFERROR(INDEX('CAMAGUI DATA UNIFICADA'!$C$2:$T1007,MATCH(1,($A141='CAMAGUI DATA UNIFICADA'!$A$2:$A1007)*($B$1='CAMAGUI DATA UNIFICADA'!$B$2:$B1007),0),MATCH(M$2,'CAMAGUI DATA UNIFICADA'!$C$1:$T$1,0)),"")</f>
        <v>0.48</v>
      </c>
      <c r="N141" s="60">
        <f t="array" ref="N141">IFERROR(INDEX('CAMAGUI DATA UNIFICADA'!$C$2:$T1007,MATCH(1,($A141='CAMAGUI DATA UNIFICADA'!$A$2:$A1007)*($B$1='CAMAGUI DATA UNIFICADA'!$B$2:$B1007),0),MATCH(N$2,'CAMAGUI DATA UNIFICADA'!$C$1:$T$1,0)),"")</f>
        <v>76190.47619</v>
      </c>
      <c r="O141" s="2">
        <f t="array" ref="O141">IFERROR(INDEX('CAMAGUI DATA UNIFICADA'!$C$2:$T1007,MATCH(1,($A141='CAMAGUI DATA UNIFICADA'!$A$2:$A1007)*($B$1='CAMAGUI DATA UNIFICADA'!$B$2:$B1007),0),MATCH(O$2,'CAMAGUI DATA UNIFICADA'!$C$1:$T$1,0)),"")</f>
        <v>3.5</v>
      </c>
      <c r="P141" s="2">
        <f t="array" ref="P141">IFERROR(INDEX('CAMAGUI DATA UNIFICADA'!$C$2:$T1007,MATCH(1,($A141='CAMAGUI DATA UNIFICADA'!$A$2:$A1007)*($B$1='CAMAGUI DATA UNIFICADA'!$B$2:$B1007),0),MATCH(P$2,'CAMAGUI DATA UNIFICADA'!$C$1:$T$1,0)),"")</f>
        <v>28.85</v>
      </c>
      <c r="Q141" s="33">
        <f t="array" ref="Q141">IFERROR(INDEX('CAMAGUI DATA UNIFICADA'!$C$2:$T1007,MATCH(1,($A141='CAMAGUI DATA UNIFICADA'!$A$2:$A1007)*($B$1='CAMAGUI DATA UNIFICADA'!$B$2:$B1007),0),MATCH(Q$2,'CAMAGUI DATA UNIFICADA'!$C$1:$T$1,0)),"")</f>
        <v>2.7882</v>
      </c>
      <c r="R141" s="60">
        <f t="array" ref="R141">IFERROR(INDEX('CAMAGUI DATA UNIFICADA'!$C$2:$T1007,MATCH(1,($A141='CAMAGUI DATA UNIFICADA'!$A$2:$A1007)*($B$1='CAMAGUI DATA UNIFICADA'!$B$2:$B1007),0),MATCH(R$2,'CAMAGUI DATA UNIFICADA'!$C$1:$T$1,0)),"")</f>
        <v>517.5547313</v>
      </c>
      <c r="S141" s="140">
        <f t="array" ref="S141">IFERROR(INDEX('CAMAGUI DATA UNIFICADA'!$C$2:$T1007,MATCH(1,($A141='CAMAGUI DATA UNIFICADA'!$A$2:$A1007)*($B$1='CAMAGUI DATA UNIFICADA'!$B$2:$B1007),0),MATCH(S$2,'CAMAGUI DATA UNIFICADA'!$C$1:$T$1,0)),"")</f>
        <v>-8.111317176</v>
      </c>
      <c r="T141" s="138" t="str">
        <f t="array" ref="T141">IFERROR(INDEX('CAMAGUI DATA UNIFICADA'!$C$2:$T1007,MATCH(1,($A141='CAMAGUI DATA UNIFICADA'!$A$2:$A1007)*($T$1='CAMAGUI DATA UNIFICADA'!$B$2:$B1007),0),MATCH(T$2,'CAMAGUI DATA UNIFICADA'!$C$1:$T$1,0)),"")</f>
        <v>CA2190725</v>
      </c>
      <c r="U141" s="2">
        <f t="array" ref="U141">IFERROR(INDEX('CAMAGUI DATA UNIFICADA'!$C$2:$T1007,MATCH(1,($A141='CAMAGUI DATA UNIFICADA'!$A$2:$A1007)*($T$1='CAMAGUI DATA UNIFICADA'!$B$2:$B1007),0),MATCH(U$2,'CAMAGUI DATA UNIFICADA'!$C$1:$T$1,0)),"")</f>
        <v>350</v>
      </c>
      <c r="V141" s="2">
        <f t="array" ref="V141">IFERROR(INDEX('CAMAGUI DATA UNIFICADA'!$C$2:$T1007,MATCH(1,($A141='CAMAGUI DATA UNIFICADA'!$A$2:$A1007)*($T$1='CAMAGUI DATA UNIFICADA'!$B$2:$B1007),0),MATCH(V$2,'CAMAGUI DATA UNIFICADA'!$C$1:$T$1,0)),"")</f>
        <v>2500</v>
      </c>
      <c r="W141" s="2" t="str">
        <f t="array" ref="W141">IFERROR(INDEX('CAMAGUI DATA UNIFICADA'!$C$2:$T1007,MATCH(1,($A141='CAMAGUI DATA UNIFICADA'!$A$2:$A1007)*($T$1='CAMAGUI DATA UNIFICADA'!$B$2:$B1007),0),MATCH(W$2,'CAMAGUI DATA UNIFICADA'!$C$1:$T$1,0)),"")</f>
        <v>SKR MAST E AD</v>
      </c>
      <c r="X141" s="139">
        <f t="array" ref="X141">IFERROR(INDEX('CAMAGUI DATA UNIFICADA'!$C$2:$T1007,MATCH(1,($A141='CAMAGUI DATA UNIFICADA'!$A$2:$A1007)*($T$1='CAMAGUI DATA UNIFICADA'!$B$2:$B1007),0),MATCH(X$2,'CAMAGUI DATA UNIFICADA'!$C$1:$T$1,0)),"")</f>
        <v>2559</v>
      </c>
      <c r="Y141" s="2">
        <f t="array" ref="Y141">IFERROR(INDEX('CAMAGUI DATA UNIFICADA'!$C$2:$T1007,MATCH(1,($A141='CAMAGUI DATA UNIFICADA'!$A$2:$A1007)*($T$1='CAMAGUI DATA UNIFICADA'!$B$2:$B1007),0),MATCH(Y$2,'CAMAGUI DATA UNIFICADA'!$C$1:$T$1,0)),"")</f>
        <v>24.35</v>
      </c>
      <c r="Z141" s="2">
        <f t="array" ref="Z141">IFERROR(INDEX('CAMAGUI DATA UNIFICADA'!$C$2:$T1007,MATCH(1,($A141='CAMAGUI DATA UNIFICADA'!$A$2:$A1007)*($T$1='CAMAGUI DATA UNIFICADA'!$B$2:$B1007),0),MATCH(Z$2,'CAMAGUI DATA UNIFICADA'!$C$1:$T$1,0)),"")</f>
        <v>3.39</v>
      </c>
      <c r="AA141" s="2">
        <f t="array" ref="AA141">IFERROR(INDEX('CAMAGUI DATA UNIFICADA'!$C$2:$T1007,MATCH(1,($A141='CAMAGUI DATA UNIFICADA'!$A$2:$A1007)*($T$1='CAMAGUI DATA UNIFICADA'!$B$2:$B1007),0),MATCH(AA$2,'CAMAGUI DATA UNIFICADA'!$C$1:$T$1,0)),"")</f>
        <v>3.1548</v>
      </c>
      <c r="AB141" s="60">
        <f t="array" ref="AB141">IFERROR(INDEX('CAMAGUI DATA UNIFICADA'!$C$2:$T1007,MATCH(1,($A141='CAMAGUI DATA UNIFICADA'!$A$2:$A1007)*($T$1='CAMAGUI DATA UNIFICADA'!$B$2:$B1007),0),MATCH(AB$2,'CAMAGUI DATA UNIFICADA'!$C$1:$T$1,0)),"")</f>
        <v>455614.1953</v>
      </c>
      <c r="AC141" s="33">
        <f t="array" ref="AC141">IFERROR(INDEX('CAMAGUI DATA UNIFICADA'!$C$2:$T1007,MATCH(1,($A141='CAMAGUI DATA UNIFICADA'!$A$2:$A1007)*($T$1='CAMAGUI DATA UNIFICADA'!$B$2:$B1007),0),MATCH(AC$2,'CAMAGUI DATA UNIFICADA'!$C$1:$T$1,0)),"")</f>
        <v>1.743411647</v>
      </c>
      <c r="AD141" s="23">
        <f t="array" ref="AD141">IFERROR(INDEX('CAMAGUI DATA UNIFICADA'!$C$2:$T1007,MATCH(1,($A141='CAMAGUI DATA UNIFICADA'!$A$2:$A1007)*($T$1='CAMAGUI DATA UNIFICADA'!$B$2:$B1007),0),MATCH(AD$2,'CAMAGUI DATA UNIFICADA'!$C$1:$T$1,0)),"")</f>
        <v>0.5062379947</v>
      </c>
      <c r="AE141" s="23">
        <f t="array" ref="AE141">IFERROR(INDEX('CAMAGUI DATA UNIFICADA'!$C$2:$T1007,MATCH(1,($A141='CAMAGUI DATA UNIFICADA'!$A$2:$A1007)*($T$1='CAMAGUI DATA UNIFICADA'!$B$2:$B1007),0),MATCH(AE$2,'CAMAGUI DATA UNIFICADA'!$C$1:$T$1,0)),"")</f>
        <v>0.47</v>
      </c>
      <c r="AF141" s="60">
        <f t="array" ref="AF141">IFERROR(INDEX('CAMAGUI DATA UNIFICADA'!$C$2:$T1007,MATCH(1,($A141='CAMAGUI DATA UNIFICADA'!$A$2:$A1007)*($T$1='CAMAGUI DATA UNIFICADA'!$B$2:$B1007),0),MATCH(AF$2,'CAMAGUI DATA UNIFICADA'!$C$1:$T$1,0)),"")</f>
        <v>70500</v>
      </c>
      <c r="AG141" s="2">
        <f t="array" ref="AG141">IFERROR(INDEX('CAMAGUI DATA UNIFICADA'!$C$2:$T1007,MATCH(1,($A141='CAMAGUI DATA UNIFICADA'!$A$2:$A1007)*($T$1='CAMAGUI DATA UNIFICADA'!$B$2:$B1007),0),MATCH(AG$2,'CAMAGUI DATA UNIFICADA'!$C$1:$T$1,0)),"")</f>
        <v>3.5</v>
      </c>
      <c r="AH141" s="2">
        <f t="array" ref="AH141">IFERROR(INDEX('CAMAGUI DATA UNIFICADA'!$C$2:$T1007,MATCH(1,($A141='CAMAGUI DATA UNIFICADA'!$A$2:$A1007)*($T$1='CAMAGUI DATA UNIFICADA'!$B$2:$B1007),0),MATCH(AH$2,'CAMAGUI DATA UNIFICADA'!$C$1:$T$1,0)),"")</f>
        <v>27.85</v>
      </c>
      <c r="AI141" s="33">
        <f t="array" ref="AI141">IFERROR(INDEX('CAMAGUI DATA UNIFICADA'!$C$2:$T1007,MATCH(1,($A141='CAMAGUI DATA UNIFICADA'!$A$2:$A1007)*($T$1='CAMAGUI DATA UNIFICADA'!$B$2:$B1007),0),MATCH(AI$2,'CAMAGUI DATA UNIFICADA'!$C$1:$T$1,0)),"")</f>
        <v>2.9028</v>
      </c>
      <c r="AJ141" s="60">
        <f t="array" ref="AJ141">IFERROR(INDEX('CAMAGUI DATA UNIFICADA'!$C$2:$T1007,MATCH(1,($A141='CAMAGUI DATA UNIFICADA'!$A$2:$A1007)*($T$1='CAMAGUI DATA UNIFICADA'!$B$2:$B1007),0),MATCH(AJ$2,'CAMAGUI DATA UNIFICADA'!$C$1:$T$1,0)),"")</f>
        <v>345.0011881</v>
      </c>
      <c r="AK141" s="140">
        <f t="array" ref="AK141">IFERROR(INDEX('CAMAGUI DATA UNIFICADA'!$C$2:$T1007,MATCH(1,($A141='CAMAGUI DATA UNIFICADA'!$A$2:$A1007)*($T$1='CAMAGUI DATA UNIFICADA'!$B$2:$B1007),0),MATCH(AK$2,'CAMAGUI DATA UNIFICADA'!$C$1:$T$1,0)),"")</f>
        <v>-1.249702968</v>
      </c>
      <c r="AL141" s="138" t="str">
        <f t="array" ref="AL141">IFERROR(INDEX('CAMAGUI DATA UNIFICADA'!$C$2:$T1007,MATCH(1,($A141='CAMAGUI DATA UNIFICADA'!$A$2:$A1007)*($AL$1='CAMAGUI DATA UNIFICADA'!$B$2:$B1007),0),MATCH(AL$2,'CAMAGUI DATA UNIFICADA'!$C$1:$T$1,0)),"")</f>
        <v>CA3190725</v>
      </c>
      <c r="AM141" s="2">
        <f t="array" ref="AM141">IFERROR(INDEX('CAMAGUI DATA UNIFICADA'!$C$2:$T1007,MATCH(1,($A141='CAMAGUI DATA UNIFICADA'!$A$2:$A1007)*($AL$1='CAMAGUI DATA UNIFICADA'!$B$2:$B1007),0),MATCH(AM$2,'CAMAGUI DATA UNIFICADA'!$C$1:$T$1,0)),"")</f>
        <v>525</v>
      </c>
      <c r="AN141" s="2">
        <f t="array" ref="AN141">IFERROR(INDEX('CAMAGUI DATA UNIFICADA'!$C$2:$T1007,MATCH(1,($A141='CAMAGUI DATA UNIFICADA'!$A$2:$A1007)*($AL$1='CAMAGUI DATA UNIFICADA'!$B$2:$B1007),0),MATCH(AN$2,'CAMAGUI DATA UNIFICADA'!$C$1:$T$1,0)),"")</f>
        <v>3700</v>
      </c>
      <c r="AO141" s="2" t="str">
        <f t="array" ref="AO141">IFERROR(INDEX('CAMAGUI DATA UNIFICADA'!$C$2:$T1007,MATCH(1,($A141='CAMAGUI DATA UNIFICADA'!$A$2:$A1007)*($AL$1='CAMAGUI DATA UNIFICADA'!$B$2:$B1007),0),MATCH(AO$2,'CAMAGUI DATA UNIFICADA'!$C$1:$T$1,0)),"")</f>
        <v>SKR MAST E AD</v>
      </c>
      <c r="AP141" s="139">
        <f t="array" ref="AP141">IFERROR(INDEX('CAMAGUI DATA UNIFICADA'!$C$2:$T1007,MATCH(1,($A141='CAMAGUI DATA UNIFICADA'!$A$2:$A1007)*($AL$1='CAMAGUI DATA UNIFICADA'!$B$2:$B1007),0),MATCH(AP$2,'CAMAGUI DATA UNIFICADA'!$C$1:$T$1,0)),"")</f>
        <v>3787.32</v>
      </c>
      <c r="AQ141" s="2">
        <f t="array" ref="AQ141">IFERROR(INDEX('CAMAGUI DATA UNIFICADA'!$C$2:$T1007,MATCH(1,($A141='CAMAGUI DATA UNIFICADA'!$A$2:$A1007)*($AL$1='CAMAGUI DATA UNIFICADA'!$B$2:$B1007),0),MATCH(AQ$2,'CAMAGUI DATA UNIFICADA'!$C$1:$T$1,0)),"")</f>
        <v>24.3</v>
      </c>
      <c r="AR141" s="2">
        <f t="array" ref="AR141">IFERROR(INDEX('CAMAGUI DATA UNIFICADA'!$C$2:$T1007,MATCH(1,($A141='CAMAGUI DATA UNIFICADA'!$A$2:$A1007)*($AL$1='CAMAGUI DATA UNIFICADA'!$B$2:$B1007),0),MATCH(AR$2,'CAMAGUI DATA UNIFICADA'!$C$1:$T$1,0)),"")</f>
        <v>3.42</v>
      </c>
      <c r="AS141" s="33">
        <f t="array" ref="AS141">IFERROR(INDEX('CAMAGUI DATA UNIFICADA'!$C$2:$T1007,MATCH(1,($A141='CAMAGUI DATA UNIFICADA'!$A$2:$A1007)*($AL$1='CAMAGUI DATA UNIFICADA'!$B$2:$B1007),0),MATCH(AS$2,'CAMAGUI DATA UNIFICADA'!$C$1:$T$1,0)),"")</f>
        <v>3.1584</v>
      </c>
      <c r="AT141" s="60">
        <f t="array" ref="AT141">IFERROR(INDEX('CAMAGUI DATA UNIFICADA'!$C$2:$T1007,MATCH(1,($A141='CAMAGUI DATA UNIFICADA'!$A$2:$A1007)*($AL$1='CAMAGUI DATA UNIFICADA'!$B$2:$B1007),0),MATCH(AT$2,'CAMAGUI DATA UNIFICADA'!$C$1:$T$1,0)),"")</f>
        <v>684046.9311</v>
      </c>
      <c r="AU141" s="33">
        <f t="array" ref="AU141">IFERROR(INDEX('CAMAGUI DATA UNIFICADA'!$C$2:$T1007,MATCH(1,($A141='CAMAGUI DATA UNIFICADA'!$A$2:$A1007)*($AL$1='CAMAGUI DATA UNIFICADA'!$B$2:$B1007),0),MATCH(AU$2,'CAMAGUI DATA UNIFICADA'!$C$1:$T$1,0)),"")</f>
        <v>1.679924449</v>
      </c>
      <c r="AV141" s="23">
        <f t="array" ref="AV141">IFERROR(INDEX('CAMAGUI DATA UNIFICADA'!$C$2:$T1007,MATCH(1,($A141='CAMAGUI DATA UNIFICADA'!$A$2:$A1007)*($AL$1='CAMAGUI DATA UNIFICADA'!$B$2:$B1007),0),MATCH(AV$2,'CAMAGUI DATA UNIFICADA'!$C$1:$T$1,0)),"")</f>
        <v>0.5948234183</v>
      </c>
      <c r="AW141" s="23">
        <f t="array" ref="AW141">IFERROR(INDEX('CAMAGUI DATA UNIFICADA'!$C$2:$T1007,MATCH(1,($A141='CAMAGUI DATA UNIFICADA'!$A$2:$A1007)*($AL$1='CAMAGUI DATA UNIFICADA'!$B$2:$B1007),0),MATCH(AW$2,'CAMAGUI DATA UNIFICADA'!$C$1:$T$1,0)),"")</f>
        <v>0.56</v>
      </c>
      <c r="AX141" s="60">
        <f t="array" ref="AX141">IFERROR(INDEX('CAMAGUI DATA UNIFICADA'!$C$2:$T1007,MATCH(1,($A141='CAMAGUI DATA UNIFICADA'!$A$2:$A1007)*($AL$1='CAMAGUI DATA UNIFICADA'!$B$2:$B1007),0),MATCH(AX$2,'CAMAGUI DATA UNIFICADA'!$C$1:$T$1,0)),"")</f>
        <v>92000</v>
      </c>
      <c r="AY141" s="2">
        <f t="array" ref="AY141">IFERROR(INDEX('CAMAGUI DATA UNIFICADA'!$C$2:$T1007,MATCH(1,($A141='CAMAGUI DATA UNIFICADA'!$A$2:$A1007)*($AL$1='CAMAGUI DATA UNIFICADA'!$B$2:$B1007),0),MATCH(AY$2,'CAMAGUI DATA UNIFICADA'!$C$1:$T$1,0)),"")</f>
        <v>3.5</v>
      </c>
      <c r="AZ141" s="2">
        <f t="array" ref="AZ141">IFERROR(INDEX('CAMAGUI DATA UNIFICADA'!$C$2:$T1007,MATCH(1,($A141='CAMAGUI DATA UNIFICADA'!$A$2:$A1007)*($AL$1='CAMAGUI DATA UNIFICADA'!$B$2:$B1007),0),MATCH(AZ$2,'CAMAGUI DATA UNIFICADA'!$C$1:$T$1,0)),"")</f>
        <v>27.8</v>
      </c>
      <c r="BA141" s="33">
        <f t="array" ref="BA141">IFERROR(INDEX('CAMAGUI DATA UNIFICADA'!$C$2:$T1007,MATCH(1,($A141='CAMAGUI DATA UNIFICADA'!$A$2:$A1007)*($AL$1='CAMAGUI DATA UNIFICADA'!$B$2:$B1007),0),MATCH(BA$2,'CAMAGUI DATA UNIFICADA'!$C$1:$T$1,0)),"")</f>
        <v>2.9064</v>
      </c>
      <c r="BB141" s="60">
        <f t="array" ref="BB141">IFERROR(INDEX('CAMAGUI DATA UNIFICADA'!$C$2:$T1007,MATCH(1,($A141='CAMAGUI DATA UNIFICADA'!$A$2:$A1007)*($AL$1='CAMAGUI DATA UNIFICADA'!$B$2:$B1007),0),MATCH(BB$2,'CAMAGUI DATA UNIFICADA'!$C$1:$T$1,0)),"")</f>
        <v>527.8176827</v>
      </c>
      <c r="BC141" s="140">
        <f t="array" ref="BC141">IFERROR(INDEX('CAMAGUI DATA UNIFICADA'!$C$2:$T1007,MATCH(1,($A141='CAMAGUI DATA UNIFICADA'!$A$2:$A1007)*($AL$1='CAMAGUI DATA UNIFICADA'!$B$2:$B1007),0),MATCH(BC$2,'CAMAGUI DATA UNIFICADA'!$C$1:$T$1,0)),"")</f>
        <v>0.7044206782</v>
      </c>
      <c r="BD141" s="138" t="str">
        <f t="array" ref="BD141">IFERROR(INDEX('CAMAGUI DATA UNIFICADA'!$C$2:$T1007,MATCH(1,($A141='CAMAGUI DATA UNIFICADA'!$A$2:$A1007)*($BD$1='CAMAGUI DATA UNIFICADA'!$B$2:$B1007),0),MATCH(BD$2,'CAMAGUI DATA UNIFICADA'!$C$1:$T$1,0)),"")</f>
        <v>CA4210825</v>
      </c>
      <c r="BE141" s="2">
        <f t="array" ref="BE141">IFERROR(INDEX('CAMAGUI DATA UNIFICADA'!$C$2:$T1007,MATCH(1,($A141='CAMAGUI DATA UNIFICADA'!$A$2:$A1007)*($BD$1='CAMAGUI DATA UNIFICADA'!$B$2:$B1007),0),MATCH(BE$2,'CAMAGUI DATA UNIFICADA'!$C$1:$T$1,0)),"")</f>
        <v>325</v>
      </c>
      <c r="BF141" s="2">
        <f t="array" ref="BF141">IFERROR(INDEX('CAMAGUI DATA UNIFICADA'!$C$2:$T1007,MATCH(1,($A141='CAMAGUI DATA UNIFICADA'!$A$2:$A1007)*($BD$1='CAMAGUI DATA UNIFICADA'!$B$2:$B1007),0),MATCH(BF$2,'CAMAGUI DATA UNIFICADA'!$C$1:$T$1,0)),"")</f>
        <v>2250</v>
      </c>
      <c r="BG141" s="2" t="str">
        <f t="array" ref="BG141">IFERROR(INDEX('CAMAGUI DATA UNIFICADA'!$C$2:$T1007,MATCH(1,($A141='CAMAGUI DATA UNIFICADA'!$A$2:$A1007)*($BD$1='CAMAGUI DATA UNIFICADA'!$B$2:$B1007),0),MATCH(BG$2,'CAMAGUI DATA UNIFICADA'!$C$1:$T$1,0)),"")</f>
        <v>SKR MAST E AD</v>
      </c>
      <c r="BH141" s="139">
        <f t="array" ref="BH141">IFERROR(INDEX('CAMAGUI DATA UNIFICADA'!$C$2:$T1007,MATCH(1,($A141='CAMAGUI DATA UNIFICADA'!$A$2:$A1007)*($BD$1='CAMAGUI DATA UNIFICADA'!$B$2:$B1007),0),MATCH(BH$2,'CAMAGUI DATA UNIFICADA'!$C$1:$T$1,0)),"")</f>
        <v>2303.1</v>
      </c>
      <c r="BI141" s="2">
        <f t="array" ref="BI141">IFERROR(INDEX('CAMAGUI DATA UNIFICADA'!$C$2:$T1007,MATCH(1,($A141='CAMAGUI DATA UNIFICADA'!$A$2:$A1007)*($BD$1='CAMAGUI DATA UNIFICADA'!$B$2:$B1007),0),MATCH(BI$2,'CAMAGUI DATA UNIFICADA'!$C$1:$T$1,0)),"")</f>
        <v>8.1</v>
      </c>
      <c r="BJ141" s="2">
        <f t="array" ref="BJ141">IFERROR(INDEX('CAMAGUI DATA UNIFICADA'!$C$2:$T1007,MATCH(1,($A141='CAMAGUI DATA UNIFICADA'!$A$2:$A1007)*($BD$1='CAMAGUI DATA UNIFICADA'!$B$2:$B1007),0),MATCH(BJ$2,'CAMAGUI DATA UNIFICADA'!$C$1:$T$1,0)),"")</f>
        <v>3.05</v>
      </c>
      <c r="BK141" s="33">
        <f t="array" ref="BK141">IFERROR(INDEX('CAMAGUI DATA UNIFICADA'!$C$2:$T1007,MATCH(1,($A141='CAMAGUI DATA UNIFICADA'!$A$2:$A1007)*($BD$1='CAMAGUI DATA UNIFICADA'!$B$2:$B1007),0),MATCH(BK$2,'CAMAGUI DATA UNIFICADA'!$C$1:$T$1,0)),"")</f>
        <v>5.5752</v>
      </c>
      <c r="BL141" s="60">
        <f t="array" ref="BL141">IFERROR(INDEX('CAMAGUI DATA UNIFICADA'!$C$2:$T1007,MATCH(1,($A141='CAMAGUI DATA UNIFICADA'!$A$2:$A1007)*($BD$1='CAMAGUI DATA UNIFICADA'!$B$2:$B1007),0),MATCH(BL$2,'CAMAGUI DATA UNIFICADA'!$C$1:$T$1,0)),"")</f>
        <v>719677.4428</v>
      </c>
      <c r="BM141" s="33">
        <f t="array" ref="BM141">IFERROR(INDEX('CAMAGUI DATA UNIFICADA'!$C$2:$T1007,MATCH(1,($A141='CAMAGUI DATA UNIFICADA'!$A$2:$A1007)*($BD$1='CAMAGUI DATA UNIFICADA'!$B$2:$B1007),0),MATCH(BM$2,'CAMAGUI DATA UNIFICADA'!$C$1:$T$1,0)),"")</f>
        <v>1.084222396</v>
      </c>
      <c r="BN141" s="23">
        <f t="array" ref="BN141">IFERROR(INDEX('CAMAGUI DATA UNIFICADA'!$C$2:$T1007,MATCH(1,($A141='CAMAGUI DATA UNIFICADA'!$A$2:$A1007)*($BD$1='CAMAGUI DATA UNIFICADA'!$B$2:$B1007),0),MATCH(BN$2,'CAMAGUI DATA UNIFICADA'!$C$1:$T$1,0)),"")</f>
        <v>0.8884906701</v>
      </c>
      <c r="BO141" s="23">
        <f t="array" ref="BO141">IFERROR(INDEX('CAMAGUI DATA UNIFICADA'!$C$2:$T1007,MATCH(1,($A141='CAMAGUI DATA UNIFICADA'!$A$2:$A1007)*($BD$1='CAMAGUI DATA UNIFICADA'!$B$2:$B1007),0),MATCH(BO$2,'CAMAGUI DATA UNIFICADA'!$C$1:$T$1,0)),"")</f>
        <v>0.84</v>
      </c>
      <c r="BP141" s="60">
        <f t="array" ref="BP141">IFERROR(INDEX('CAMAGUI DATA UNIFICADA'!$C$2:$T1007,MATCH(1,($A141='CAMAGUI DATA UNIFICADA'!$A$2:$A1007)*($BD$1='CAMAGUI DATA UNIFICADA'!$B$2:$B1007),0),MATCH(BP$2,'CAMAGUI DATA UNIFICADA'!$C$1:$T$1,0)),"")</f>
        <v>141750</v>
      </c>
      <c r="BQ141" s="2">
        <f t="array" ref="BQ141">IFERROR(INDEX('CAMAGUI DATA UNIFICADA'!$C$2:$T1007,MATCH(1,($A141='CAMAGUI DATA UNIFICADA'!$A$2:$A1007)*($BD$1='CAMAGUI DATA UNIFICADA'!$B$2:$B1007),0),MATCH(BQ$2,'CAMAGUI DATA UNIFICADA'!$C$1:$T$1,0)),"")</f>
        <v>3</v>
      </c>
      <c r="BR141" s="2">
        <f t="array" ref="BR141">IFERROR(INDEX('CAMAGUI DATA UNIFICADA'!$C$2:$T1007,MATCH(1,($A141='CAMAGUI DATA UNIFICADA'!$A$2:$A1007)*($BD$1='CAMAGUI DATA UNIFICADA'!$B$2:$B1007),0),MATCH(BR$2,'CAMAGUI DATA UNIFICADA'!$C$1:$T$1,0)),"")</f>
        <v>11.1</v>
      </c>
      <c r="BS141" s="33">
        <f t="array" ref="BS141">IFERROR(INDEX('CAMAGUI DATA UNIFICADA'!$C$2:$T1007,MATCH(1,($A141='CAMAGUI DATA UNIFICADA'!$A$2:$A1007)*($BD$1='CAMAGUI DATA UNIFICADA'!$B$2:$B1007),0),MATCH(BS$2,'CAMAGUI DATA UNIFICADA'!$C$1:$T$1,0)),"")</f>
        <v>4.5888</v>
      </c>
      <c r="BT141" s="60">
        <f t="array" ref="BT141">IFERROR(INDEX('CAMAGUI DATA UNIFICADA'!$C$2:$T1007,MATCH(1,($A141='CAMAGUI DATA UNIFICADA'!$A$2:$A1007)*($BD$1='CAMAGUI DATA UNIFICADA'!$B$2:$B1007),0),MATCH(BT$2,'CAMAGUI DATA UNIFICADA'!$C$1:$T$1,0)),"")</f>
        <v>376.7080264</v>
      </c>
      <c r="BU141" s="140">
        <f t="array" ref="BU141">IFERROR(INDEX('CAMAGUI DATA UNIFICADA'!$C$2:$T1007,MATCH(1,($A141='CAMAGUI DATA UNIFICADA'!$A$2:$A1007)*($BD$1='CAMAGUI DATA UNIFICADA'!$B$2:$B1007),0),MATCH(BU$2,'CAMAGUI DATA UNIFICADA'!$C$1:$T$1,0)),"")</f>
        <v>12.92700659</v>
      </c>
      <c r="BV141" s="138" t="str">
        <f t="array" ref="BV141">IFERROR(INDEX('CAMAGUI DATA UNIFICADA'!$C$2:$T1007,MATCH(1,($A141='CAMAGUI DATA UNIFICADA'!$A$2:$A1007)*($BV$1='CAMAGUI DATA UNIFICADA'!$B$2:$B1007),0),MATCH(BV$2,'CAMAGUI DATA UNIFICADA'!$C$1:$T$1,0)),"")</f>
        <v>CA5210825</v>
      </c>
      <c r="BW141" s="2">
        <f t="array" ref="BW141">IFERROR(INDEX('CAMAGUI DATA UNIFICADA'!$C$2:$T1007,MATCH(1,($A141='CAMAGUI DATA UNIFICADA'!$A$2:$A1007)*($BV$1='CAMAGUI DATA UNIFICADA'!$B$2:$B1007),0),MATCH(BW$2,'CAMAGUI DATA UNIFICADA'!$C$1:$T$1,0)),"")</f>
        <v>300</v>
      </c>
      <c r="BX141" s="2">
        <f t="array" ref="BX141">IFERROR(INDEX('CAMAGUI DATA UNIFICADA'!$C$2:$T1007,MATCH(1,($A141='CAMAGUI DATA UNIFICADA'!$A$2:$A1007)*($BV$1='CAMAGUI DATA UNIFICADA'!$B$2:$B1007),0),MATCH(BX$2,'CAMAGUI DATA UNIFICADA'!$C$1:$T$1,0)),"")</f>
        <v>2000</v>
      </c>
      <c r="BY141" s="2" t="str">
        <f t="array" ref="BY141">IFERROR(INDEX('CAMAGUI DATA UNIFICADA'!$C$2:$T1007,MATCH(1,($A141='CAMAGUI DATA UNIFICADA'!$A$2:$A1007)*($BV$1='CAMAGUI DATA UNIFICADA'!$B$2:$B1007),0),MATCH(BY$2,'CAMAGUI DATA UNIFICADA'!$C$1:$T$1,0)),"")</f>
        <v>SKR MAST E AD</v>
      </c>
      <c r="BZ141" s="139">
        <f t="array" ref="BZ141">IFERROR(INDEX('CAMAGUI DATA UNIFICADA'!$C$2:$T1007,MATCH(1,($A141='CAMAGUI DATA UNIFICADA'!$A$2:$A1007)*($BV$1='CAMAGUI DATA UNIFICADA'!$B$2:$B1007),0),MATCH(BZ$2,'CAMAGUI DATA UNIFICADA'!$C$1:$T$1,0)),"")</f>
        <v>2047.2</v>
      </c>
      <c r="CA141" s="2">
        <f t="array" ref="CA141">IFERROR(INDEX('CAMAGUI DATA UNIFICADA'!$C$2:$T1007,MATCH(1,($A141='CAMAGUI DATA UNIFICADA'!$A$2:$A1007)*($BV$1='CAMAGUI DATA UNIFICADA'!$B$2:$B1007),0),MATCH(CA$2,'CAMAGUI DATA UNIFICADA'!$C$1:$T$1,0)),"")</f>
        <v>8.38</v>
      </c>
      <c r="CB141" s="2">
        <f t="array" ref="CB141">IFERROR(INDEX('CAMAGUI DATA UNIFICADA'!$C$2:$T1007,MATCH(1,($A141='CAMAGUI DATA UNIFICADA'!$A$2:$A1007)*($BV$1='CAMAGUI DATA UNIFICADA'!$B$2:$B1007),0),MATCH(CB$2,'CAMAGUI DATA UNIFICADA'!$C$1:$T$1,0)),"")</f>
        <v>3.51</v>
      </c>
      <c r="CC141" s="33">
        <f t="array" ref="CC141">IFERROR(INDEX('CAMAGUI DATA UNIFICADA'!$C$2:$T1007,MATCH(1,($A141='CAMAGUI DATA UNIFICADA'!$A$2:$A1007)*($BV$1='CAMAGUI DATA UNIFICADA'!$B$2:$B1007),0),MATCH(CC$2,'CAMAGUI DATA UNIFICADA'!$C$1:$T$1,0)),"")</f>
        <v>5.49456</v>
      </c>
      <c r="CD141" s="60">
        <f t="array" ref="CD141">IFERROR(INDEX('CAMAGUI DATA UNIFICADA'!$C$2:$T1007,MATCH(1,($A141='CAMAGUI DATA UNIFICADA'!$A$2:$A1007)*($BV$1='CAMAGUI DATA UNIFICADA'!$B$2:$B1007),0),MATCH(CD$2,'CAMAGUI DATA UNIFICADA'!$C$1:$T$1,0)),"")</f>
        <v>651544.8493</v>
      </c>
      <c r="CE141" s="33">
        <f t="array" ref="CE141">IFERROR(INDEX('CAMAGUI DATA UNIFICADA'!$C$2:$T1007,MATCH(1,($A141='CAMAGUI DATA UNIFICADA'!$A$2:$A1007)*($BV$1='CAMAGUI DATA UNIFICADA'!$B$2:$B1007),0),MATCH(CE$2,'CAMAGUI DATA UNIFICADA'!$C$1:$T$1,0)),"")</f>
        <v>0.9202205585</v>
      </c>
      <c r="CF141" s="23">
        <f t="array" ref="CF141">IFERROR(INDEX('CAMAGUI DATA UNIFICADA'!$C$2:$T1007,MATCH(1,($A141='CAMAGUI DATA UNIFICADA'!$A$2:$A1007)*($BV$1='CAMAGUI DATA UNIFICADA'!$B$2:$B1007),0),MATCH(CF$2,'CAMAGUI DATA UNIFICADA'!$C$1:$T$1,0)),"")</f>
        <v>0.9049234018</v>
      </c>
      <c r="CG141" s="23">
        <f t="array" ref="CG141">IFERROR(INDEX('CAMAGUI DATA UNIFICADA'!$C$2:$T1007,MATCH(1,($A141='CAMAGUI DATA UNIFICADA'!$A$2:$A1007)*($BV$1='CAMAGUI DATA UNIFICADA'!$B$2:$B1007),0),MATCH(CG$2,'CAMAGUI DATA UNIFICADA'!$C$1:$T$1,0)),"")</f>
        <v>0.86</v>
      </c>
      <c r="CH141" s="60">
        <f t="array" ref="CH141">IFERROR(INDEX('CAMAGUI DATA UNIFICADA'!$C$2:$T1007,MATCH(1,($A141='CAMAGUI DATA UNIFICADA'!$A$2:$A1007)*($BV$1='CAMAGUI DATA UNIFICADA'!$B$2:$B1007),0),MATCH(CH$2,'CAMAGUI DATA UNIFICADA'!$C$1:$T$1,0)),"")</f>
        <v>147428.5714</v>
      </c>
      <c r="CI141" s="2">
        <f t="array" ref="CI141">IFERROR(INDEX('CAMAGUI DATA UNIFICADA'!$C$2:$T1007,MATCH(1,($A141='CAMAGUI DATA UNIFICADA'!$A$2:$A1007)*($BV$1='CAMAGUI DATA UNIFICADA'!$B$2:$B1007),0),MATCH(CI$2,'CAMAGUI DATA UNIFICADA'!$C$1:$T$1,0)),"")</f>
        <v>3</v>
      </c>
      <c r="CJ141" s="2">
        <f t="array" ref="CJ141">IFERROR(INDEX('CAMAGUI DATA UNIFICADA'!$C$2:$T1007,MATCH(1,($A141='CAMAGUI DATA UNIFICADA'!$A$2:$A1007)*($BV$1='CAMAGUI DATA UNIFICADA'!$B$2:$B1007),0),MATCH(CJ$2,'CAMAGUI DATA UNIFICADA'!$C$1:$T$1,0)),"")</f>
        <v>11.38</v>
      </c>
      <c r="CK141" s="33">
        <f t="array" ref="CK141">IFERROR(INDEX('CAMAGUI DATA UNIFICADA'!$C$2:$T1007,MATCH(1,($A141='CAMAGUI DATA UNIFICADA'!$A$2:$A1007)*($BV$1='CAMAGUI DATA UNIFICADA'!$B$2:$B1007),0),MATCH(CK$2,'CAMAGUI DATA UNIFICADA'!$C$1:$T$1,0)),"")</f>
        <v>4.53504</v>
      </c>
      <c r="CL141" s="60">
        <f t="array" ref="CL141">IFERROR(INDEX('CAMAGUI DATA UNIFICADA'!$C$2:$T1007,MATCH(1,($A141='CAMAGUI DATA UNIFICADA'!$A$2:$A1007)*($BV$1='CAMAGUI DATA UNIFICADA'!$B$2:$B1007),0),MATCH(CL$2,'CAMAGUI DATA UNIFICADA'!$C$1:$T$1,0)),"")</f>
        <v>346.9766571</v>
      </c>
      <c r="CM141" s="140">
        <f t="array" ref="CM141">IFERROR(INDEX('CAMAGUI DATA UNIFICADA'!$C$2:$T1007,MATCH(1,($A141='CAMAGUI DATA UNIFICADA'!$A$2:$A1007)*($BV$1='CAMAGUI DATA UNIFICADA'!$B$2:$B1007),0),MATCH(CM$2,'CAMAGUI DATA UNIFICADA'!$C$1:$T$1,0)),"")</f>
        <v>11.74416427</v>
      </c>
      <c r="CN141" s="138" t="str">
        <f t="array" ref="CN141">IFERROR(INDEX('CAMAGUI DATA UNIFICADA'!$C$2:$T1007,MATCH(1,($A141='CAMAGUI DATA UNIFICADA'!$A$2:$A1007)*($CN$1='CAMAGUI DATA UNIFICADA'!$B$2:$B1007),0),MATCH(CN$2,'CAMAGUI DATA UNIFICADA'!$C$1:$T$1,0)),"")</f>
        <v>CA6210825</v>
      </c>
      <c r="CO141" s="2">
        <f t="array" ref="CO141">IFERROR(INDEX('CAMAGUI DATA UNIFICADA'!$C$2:$T1007,MATCH(1,($A141='CAMAGUI DATA UNIFICADA'!$A$2:$A1007)*($CN$1='CAMAGUI DATA UNIFICADA'!$B$2:$B1007),0),MATCH(CO$2,'CAMAGUI DATA UNIFICADA'!$C$1:$T$1,0)),"")</f>
        <v>500</v>
      </c>
      <c r="CP141" s="2">
        <f t="array" ref="CP141">IFERROR(INDEX('CAMAGUI DATA UNIFICADA'!$C$2:$T1007,MATCH(1,($A141='CAMAGUI DATA UNIFICADA'!$A$2:$A1007)*($CN$1='CAMAGUI DATA UNIFICADA'!$B$2:$B1007),0),MATCH(CP$2,'CAMAGUI DATA UNIFICADA'!$C$1:$T$1,0)),"")</f>
        <v>3200</v>
      </c>
      <c r="CQ141" s="2" t="str">
        <f t="array" ref="CQ141">IFERROR(INDEX('CAMAGUI DATA UNIFICADA'!$C$2:$T1007,MATCH(1,($A141='CAMAGUI DATA UNIFICADA'!$A$2:$A1007)*($CN$1='CAMAGUI DATA UNIFICADA'!$B$2:$B1007),0),MATCH(CQ$2,'CAMAGUI DATA UNIFICADA'!$C$1:$T$1,0)),"")</f>
        <v>SKR MAST E AD</v>
      </c>
      <c r="CR141" s="139">
        <f t="array" ref="CR141">IFERROR(INDEX('CAMAGUI DATA UNIFICADA'!$C$2:$T1007,MATCH(1,($A141='CAMAGUI DATA UNIFICADA'!$A$2:$A1007)*($CN$1='CAMAGUI DATA UNIFICADA'!$B$2:$B1007),0),MATCH(CR$2,'CAMAGUI DATA UNIFICADA'!$C$1:$T$1,0)),"")</f>
        <v>3275.52</v>
      </c>
      <c r="CS141" s="2">
        <f t="array" ref="CS141">IFERROR(INDEX('CAMAGUI DATA UNIFICADA'!$C$2:$T1007,MATCH(1,($A141='CAMAGUI DATA UNIFICADA'!$A$2:$A1007)*($CN$1='CAMAGUI DATA UNIFICADA'!$B$2:$B1007),0),MATCH(CS$2,'CAMAGUI DATA UNIFICADA'!$C$1:$T$1,0)),"")</f>
        <v>9.1</v>
      </c>
      <c r="CT141" s="2">
        <f t="array" ref="CT141">IFERROR(INDEX('CAMAGUI DATA UNIFICADA'!$C$2:$T1007,MATCH(1,($A141='CAMAGUI DATA UNIFICADA'!$A$2:$A1007)*($CN$1='CAMAGUI DATA UNIFICADA'!$B$2:$B1007),0),MATCH(CT$2,'CAMAGUI DATA UNIFICADA'!$C$1:$T$1,0)),"")</f>
        <v>3.46</v>
      </c>
      <c r="CU141" s="33">
        <f t="array" ref="CU141">IFERROR(INDEX('CAMAGUI DATA UNIFICADA'!$C$2:$T1007,MATCH(1,($A141='CAMAGUI DATA UNIFICADA'!$A$2:$A1007)*($CN$1='CAMAGUI DATA UNIFICADA'!$B$2:$B1007),0),MATCH(CU$2,'CAMAGUI DATA UNIFICADA'!$C$1:$T$1,0)),"")</f>
        <v>5.2752</v>
      </c>
      <c r="CV141" s="60">
        <f t="array" ref="CV141">IFERROR(INDEX('CAMAGUI DATA UNIFICADA'!$C$2:$T1007,MATCH(1,($A141='CAMAGUI DATA UNIFICADA'!$A$2:$A1007)*($CN$1='CAMAGUI DATA UNIFICADA'!$B$2:$B1007),0),MATCH(CV$2,'CAMAGUI DATA UNIFICADA'!$C$1:$T$1,0)),"")</f>
        <v>1041572.925</v>
      </c>
      <c r="CW141" s="33">
        <f t="array" ref="CW141">IFERROR(INDEX('CAMAGUI DATA UNIFICADA'!$C$2:$T1007,MATCH(1,($A141='CAMAGUI DATA UNIFICADA'!$A$2:$A1007)*($CN$1='CAMAGUI DATA UNIFICADA'!$B$2:$B1007),0),MATCH(CW$2,'CAMAGUI DATA UNIFICADA'!$C$1:$T$1,0)),"")</f>
        <v>0.9248554913</v>
      </c>
      <c r="CX141" s="23">
        <f t="array" ref="CX141">IFERROR(INDEX('CAMAGUI DATA UNIFICADA'!$C$2:$T1007,MATCH(1,($A141='CAMAGUI DATA UNIFICADA'!$A$2:$A1007)*($CN$1='CAMAGUI DATA UNIFICADA'!$B$2:$B1007),0),MATCH(CX$2,'CAMAGUI DATA UNIFICADA'!$C$1:$T$1,0)),"")</f>
        <v>0.8332583401</v>
      </c>
      <c r="CY141" s="23">
        <f t="array" ref="CY141">IFERROR(INDEX('CAMAGUI DATA UNIFICADA'!$C$2:$T1007,MATCH(1,($A141='CAMAGUI DATA UNIFICADA'!$A$2:$A1007)*($CN$1='CAMAGUI DATA UNIFICADA'!$B$2:$B1007),0),MATCH(CY$2,'CAMAGUI DATA UNIFICADA'!$C$1:$T$1,0)),"")</f>
        <v>0.8</v>
      </c>
      <c r="CZ141" s="60">
        <f t="array" ref="CZ141">IFERROR(INDEX('CAMAGUI DATA UNIFICADA'!$C$2:$T1007,MATCH(1,($A141='CAMAGUI DATA UNIFICADA'!$A$2:$A1007)*($CN$1='CAMAGUI DATA UNIFICADA'!$B$2:$B1007),0),MATCH(CZ$2,'CAMAGUI DATA UNIFICADA'!$C$1:$T$1,0)),"")</f>
        <v>114285.7143</v>
      </c>
      <c r="DA141" s="2">
        <f t="array" ref="DA141">IFERROR(INDEX('CAMAGUI DATA UNIFICADA'!$C$2:$T1007,MATCH(1,($A141='CAMAGUI DATA UNIFICADA'!$A$2:$A1007)*($CN$1='CAMAGUI DATA UNIFICADA'!$B$2:$B1007),0),MATCH(DA$2,'CAMAGUI DATA UNIFICADA'!$C$1:$T$1,0)),"")</f>
        <v>3</v>
      </c>
      <c r="DB141" s="2">
        <f t="array" ref="DB141">IFERROR(INDEX('CAMAGUI DATA UNIFICADA'!$C$2:$T1007,MATCH(1,($A141='CAMAGUI DATA UNIFICADA'!$A$2:$A1007)*($CN$1='CAMAGUI DATA UNIFICADA'!$B$2:$B1007),0),MATCH(DB$2,'CAMAGUI DATA UNIFICADA'!$C$1:$T$1,0)),"")</f>
        <v>12.1</v>
      </c>
      <c r="DC141" s="33">
        <f t="array" ref="DC141">IFERROR(INDEX('CAMAGUI DATA UNIFICADA'!$C$2:$T1007,MATCH(1,($A141='CAMAGUI DATA UNIFICADA'!$A$2:$A1007)*($CN$1='CAMAGUI DATA UNIFICADA'!$B$2:$B1007),0),MATCH(DC$2,'CAMAGUI DATA UNIFICADA'!$C$1:$T$1,0)),"")</f>
        <v>4.3896</v>
      </c>
      <c r="DD141" s="60">
        <f t="array" ref="DD141">IFERROR(INDEX('CAMAGUI DATA UNIFICADA'!$C$2:$T1007,MATCH(1,($A141='CAMAGUI DATA UNIFICADA'!$A$2:$A1007)*($CN$1='CAMAGUI DATA UNIFICADA'!$B$2:$B1007),0),MATCH(DD$2,'CAMAGUI DATA UNIFICADA'!$C$1:$T$1,0)),"")</f>
        <v>573.3519736</v>
      </c>
      <c r="DE141" s="140">
        <f t="array" ref="DE141">IFERROR(INDEX('CAMAGUI DATA UNIFICADA'!$C$2:$T1007,MATCH(1,($A141='CAMAGUI DATA UNIFICADA'!$A$2:$A1007)*($CN$1='CAMAGUI DATA UNIFICADA'!$B$2:$B1007),0),MATCH(DE$2,'CAMAGUI DATA UNIFICADA'!$C$1:$T$1,0)),"")</f>
        <v>18.33799341</v>
      </c>
      <c r="DF141" s="138" t="str">
        <f t="array" ref="DF141">IFERROR(INDEX('CAMAGUI DATA UNIFICADA'!$C$2:$T1007,MATCH(1,($A141='CAMAGUI DATA UNIFICADA'!$A$2:$A1007)*($DF$1='CAMAGUI DATA UNIFICADA'!$B$2:$B1007),0),MATCH(DF$2,'CAMAGUI DATA UNIFICADA'!$C$1:$T$1,0)),"")</f>
        <v/>
      </c>
      <c r="DG141" s="2" t="str">
        <f t="array" ref="DG141">IFERROR(INDEX('CAMAGUI DATA UNIFICADA'!$C$2:$T1007,MATCH(1,($A141='CAMAGUI DATA UNIFICADA'!$A$2:$A1007)*($DF$1='CAMAGUI DATA UNIFICADA'!$B$2:$B1007),0),MATCH(DG$2,'CAMAGUI DATA UNIFICADA'!$C$1:$T$1,0)),"")</f>
        <v/>
      </c>
      <c r="DH141" s="2" t="str">
        <f t="array" ref="DH141">IFERROR(INDEX('CAMAGUI DATA UNIFICADA'!$C$2:$T1007,MATCH(1,($A141='CAMAGUI DATA UNIFICADA'!$A$2:$A1007)*($DF$1='CAMAGUI DATA UNIFICADA'!$B$2:$B1007),0),MATCH(DH$2,'CAMAGUI DATA UNIFICADA'!$C$1:$T$1,0)),"")</f>
        <v/>
      </c>
      <c r="DI141" s="2" t="str">
        <f t="array" ref="DI141">IFERROR(INDEX('CAMAGUI DATA UNIFICADA'!$C$2:$T1007,MATCH(1,($A141='CAMAGUI DATA UNIFICADA'!$A$2:$A1007)*($DF$1='CAMAGUI DATA UNIFICADA'!$B$2:$B1007),0),MATCH(DI$2,'CAMAGUI DATA UNIFICADA'!$C$1:$T$1,0)),"")</f>
        <v/>
      </c>
      <c r="DJ141" s="139" t="str">
        <f t="array" ref="DJ141">IFERROR(INDEX('CAMAGUI DATA UNIFICADA'!$C$2:$T1007,MATCH(1,($A141='CAMAGUI DATA UNIFICADA'!$A$2:$A1007)*($DF$1='CAMAGUI DATA UNIFICADA'!$B$2:$B1007),0),MATCH(DJ$2,'CAMAGUI DATA UNIFICADA'!$C$1:$T$1,0)),"")</f>
        <v/>
      </c>
      <c r="DK141" s="2" t="str">
        <f t="array" ref="DK141">IFERROR(INDEX('CAMAGUI DATA UNIFICADA'!$C$2:$T1007,MATCH(1,($A141='CAMAGUI DATA UNIFICADA'!$A$2:$A1007)*($DF$1='CAMAGUI DATA UNIFICADA'!$B$2:$B1007),0),MATCH(DK$2,'CAMAGUI DATA UNIFICADA'!$C$1:$T$1,0)),"")</f>
        <v/>
      </c>
      <c r="DL141" s="2" t="str">
        <f t="array" ref="DL141">IFERROR(INDEX('CAMAGUI DATA UNIFICADA'!$C$2:$T1007,MATCH(1,($A141='CAMAGUI DATA UNIFICADA'!$A$2:$A1007)*($DF$1='CAMAGUI DATA UNIFICADA'!$B$2:$B1007),0),MATCH(DL$2,'CAMAGUI DATA UNIFICADA'!$C$1:$T$1,0)),"")</f>
        <v/>
      </c>
      <c r="DM141" s="33" t="str">
        <f t="array" ref="DM141">IFERROR(INDEX('CAMAGUI DATA UNIFICADA'!$C$2:$T1007,MATCH(1,($A141='CAMAGUI DATA UNIFICADA'!$A$2:$A1007)*($DF$1='CAMAGUI DATA UNIFICADA'!$B$2:$B1007),0),MATCH(DM$2,'CAMAGUI DATA UNIFICADA'!$C$1:$T$1,0)),"")</f>
        <v/>
      </c>
      <c r="DN141" s="60" t="str">
        <f t="array" ref="DN141">IFERROR(INDEX('CAMAGUI DATA UNIFICADA'!$C$2:$T1007,MATCH(1,($A141='CAMAGUI DATA UNIFICADA'!$A$2:$A1007)*($DF$1='CAMAGUI DATA UNIFICADA'!$B$2:$B1007),0),MATCH(DN$2,'CAMAGUI DATA UNIFICADA'!$C$1:$T$1,0)),"")</f>
        <v/>
      </c>
      <c r="DO141" s="33" t="str">
        <f t="array" ref="DO141">IFERROR(INDEX('CAMAGUI DATA UNIFICADA'!$C$2:$T1007,MATCH(1,($A141='CAMAGUI DATA UNIFICADA'!$A$2:$A1007)*($DF$1='CAMAGUI DATA UNIFICADA'!$B$2:$B1007),0),MATCH(DO$2,'CAMAGUI DATA UNIFICADA'!$C$1:$T$1,0)),"")</f>
        <v/>
      </c>
      <c r="DP141" s="23" t="str">
        <f t="array" ref="DP141">IFERROR(INDEX('CAMAGUI DATA UNIFICADA'!$C$2:$T1007,MATCH(1,($A141='CAMAGUI DATA UNIFICADA'!$A$2:$A1007)*($DF$1='CAMAGUI DATA UNIFICADA'!$B$2:$B1007),0),MATCH(DP$2,'CAMAGUI DATA UNIFICADA'!$C$1:$T$1,0)),"")</f>
        <v/>
      </c>
      <c r="DQ141" s="23" t="str">
        <f t="array" ref="DQ141">IFERROR(INDEX('CAMAGUI DATA UNIFICADA'!$C$2:$T1007,MATCH(1,($A141='CAMAGUI DATA UNIFICADA'!$A$2:$A1007)*($DF$1='CAMAGUI DATA UNIFICADA'!$B$2:$B1007),0),MATCH(DQ$2,'CAMAGUI DATA UNIFICADA'!$C$1:$T$1,0)),"")</f>
        <v/>
      </c>
      <c r="DR141" s="2" t="str">
        <f t="array" ref="DR141">IFERROR(INDEX('CAMAGUI DATA UNIFICADA'!$C$2:$T1007,MATCH(1,($A141='CAMAGUI DATA UNIFICADA'!$A$2:$A1007)*($DF$1='CAMAGUI DATA UNIFICADA'!$B$2:$B1007),0),MATCH(DR$2,'CAMAGUI DATA UNIFICADA'!$C$1:$T$1,0)),"")</f>
        <v/>
      </c>
      <c r="DS141" s="2" t="str">
        <f t="array" ref="DS141">IFERROR(INDEX('CAMAGUI DATA UNIFICADA'!$C$2:$T1007,MATCH(1,($A141='CAMAGUI DATA UNIFICADA'!$A$2:$A1007)*($DF$1='CAMAGUI DATA UNIFICADA'!$B$2:$B1007),0),MATCH(DS$2,'CAMAGUI DATA UNIFICADA'!$C$1:$T$1,0)),"")</f>
        <v/>
      </c>
      <c r="DT141" s="2" t="str">
        <f t="array" ref="DT141">IFERROR(INDEX('CAMAGUI DATA UNIFICADA'!$C$2:$T1007,MATCH(1,($A141='CAMAGUI DATA UNIFICADA'!$A$2:$A1007)*($DF$1='CAMAGUI DATA UNIFICADA'!$B$2:$B1007),0),MATCH(DT$2,'CAMAGUI DATA UNIFICADA'!$C$1:$T$1,0)),"")</f>
        <v/>
      </c>
      <c r="DU141" s="33" t="str">
        <f t="array" ref="DU141">IFERROR(INDEX('CAMAGUI DATA UNIFICADA'!$C$2:$T1007,MATCH(1,($A141='CAMAGUI DATA UNIFICADA'!$A$2:$A1007)*($DF$1='CAMAGUI DATA UNIFICADA'!$B$2:$B1007),0),MATCH(DU$2,'CAMAGUI DATA UNIFICADA'!$C$1:$T$1,0)),"")</f>
        <v/>
      </c>
      <c r="DV141" s="60" t="str">
        <f t="array" ref="DV141">IFERROR(INDEX('CAMAGUI DATA UNIFICADA'!$C$2:$T1007,MATCH(1,($A141='CAMAGUI DATA UNIFICADA'!$A$2:$A1007)*($DF$1='CAMAGUI DATA UNIFICADA'!$B$2:$B1007),0),MATCH(DV$2,'CAMAGUI DATA UNIFICADA'!$C$1:$T$1,0)),"")</f>
        <v/>
      </c>
      <c r="DW141" s="140" t="str">
        <f t="array" ref="DW141">IFERROR(INDEX('CAMAGUI DATA UNIFICADA'!$C$2:$T1007,MATCH(1,($A141='CAMAGUI DATA UNIFICADA'!$A$2:$A1007)*($DF$1='CAMAGUI DATA UNIFICADA'!$B$2:$B1007),0),MATCH(DW$2,'CAMAGUI DATA UNIFICADA'!$C$1:$T$1,0)),"")</f>
        <v/>
      </c>
      <c r="DX141" s="144" t="str">
        <f t="array" ref="DX141">IFERROR(INDEX('CAMAGUI DATA UNIFICADA'!$C$2:$T1007,MATCH(1,($A141='CAMAGUI DATA UNIFICADA'!$A$2:$A1007)*($DX$1='CAMAGUI DATA UNIFICADA'!$B$2:$B1007),0),MATCH(DX$2,'CAMAGUI DATA UNIFICADA'!$C$1:$T$1,0)),"")</f>
        <v/>
      </c>
      <c r="DY141" s="60" t="str">
        <f t="array" ref="DY141">IFERROR(INDEX('CAMAGUI DATA UNIFICADA'!$C$2:$T1007,MATCH(1,($A141='CAMAGUI DATA UNIFICADA'!$A$2:$A1007)*($DX$1='CAMAGUI DATA UNIFICADA'!$B$2:$B1007),0),MATCH(DY$2,'CAMAGUI DATA UNIFICADA'!$C$1:$T$1,0)),"")</f>
        <v/>
      </c>
      <c r="DZ141" s="60" t="str">
        <f t="array" ref="DZ141">IFERROR(INDEX('CAMAGUI DATA UNIFICADA'!$C$2:$T1007,MATCH(1,($A141='CAMAGUI DATA UNIFICADA'!$A$2:$A1007)*($DX$1='CAMAGUI DATA UNIFICADA'!$B$2:$B1007),0),MATCH(DZ$2,'CAMAGUI DATA UNIFICADA'!$C$1:$T$1,0)),"")</f>
        <v/>
      </c>
      <c r="EA141" s="60" t="str">
        <f t="array" ref="EA141">IFERROR(INDEX('CAMAGUI DATA UNIFICADA'!$C$2:$T1007,MATCH(1,($A141='CAMAGUI DATA UNIFICADA'!$A$2:$A1007)*($DX$1='CAMAGUI DATA UNIFICADA'!$B$2:$B1007),0),MATCH(EA$2,'CAMAGUI DATA UNIFICADA'!$C$1:$T$1,0)),"")</f>
        <v/>
      </c>
      <c r="EB141" s="60" t="str">
        <f t="array" ref="EB141">IFERROR(INDEX('CAMAGUI DATA UNIFICADA'!$C$2:$T1007,MATCH(1,($A141='CAMAGUI DATA UNIFICADA'!$A$2:$A1007)*($DX$1='CAMAGUI DATA UNIFICADA'!$B$2:$B1007),0),MATCH(EB$2,'CAMAGUI DATA UNIFICADA'!$C$1:$T$1,0)),"")</f>
        <v/>
      </c>
      <c r="EC141" s="60" t="str">
        <f t="array" ref="EC141">IFERROR(INDEX('CAMAGUI DATA UNIFICADA'!$C$2:$T1007,MATCH(1,($A141='CAMAGUI DATA UNIFICADA'!$A$2:$A1007)*($DX$1='CAMAGUI DATA UNIFICADA'!$B$2:$B1007),0),MATCH(EC$2,'CAMAGUI DATA UNIFICADA'!$C$1:$T$1,0)),"")</f>
        <v/>
      </c>
      <c r="ED141" s="60" t="str">
        <f t="array" ref="ED141">IFERROR(INDEX('CAMAGUI DATA UNIFICADA'!$C$2:$T1007,MATCH(1,($A141='CAMAGUI DATA UNIFICADA'!$A$2:$A1007)*($DX$1='CAMAGUI DATA UNIFICADA'!$B$2:$B1007),0),MATCH(ED$2,'CAMAGUI DATA UNIFICADA'!$C$1:$T$1,0)),"")</f>
        <v/>
      </c>
      <c r="EE141" s="60" t="str">
        <f t="array" ref="EE141">IFERROR(INDEX('CAMAGUI DATA UNIFICADA'!$C$2:$T1007,MATCH(1,($A141='CAMAGUI DATA UNIFICADA'!$A$2:$A1007)*($DX$1='CAMAGUI DATA UNIFICADA'!$B$2:$B1007),0),MATCH(EE$2,'CAMAGUI DATA UNIFICADA'!$C$1:$T$1,0)),"")</f>
        <v/>
      </c>
      <c r="EF141" s="60" t="str">
        <f t="array" ref="EF141">IFERROR(INDEX('CAMAGUI DATA UNIFICADA'!$C$2:$T1007,MATCH(1,($A141='CAMAGUI DATA UNIFICADA'!$A$2:$A1007)*($DX$1='CAMAGUI DATA UNIFICADA'!$B$2:$B1007),0),MATCH(EF$2,'CAMAGUI DATA UNIFICADA'!$C$1:$T$1,0)),"")</f>
        <v/>
      </c>
      <c r="EG141" s="60" t="str">
        <f t="array" ref="EG141">IFERROR(INDEX('CAMAGUI DATA UNIFICADA'!$C$2:$T1007,MATCH(1,($A141='CAMAGUI DATA UNIFICADA'!$A$2:$A1007)*($DX$1='CAMAGUI DATA UNIFICADA'!$B$2:$B1007),0),MATCH(EG$2,'CAMAGUI DATA UNIFICADA'!$C$1:$T$1,0)),"")</f>
        <v/>
      </c>
      <c r="EH141" s="60" t="str">
        <f t="array" ref="EH141">IFERROR(INDEX('CAMAGUI DATA UNIFICADA'!$C$2:$T1007,MATCH(1,($A141='CAMAGUI DATA UNIFICADA'!$A$2:$A1007)*($DX$1='CAMAGUI DATA UNIFICADA'!$B$2:$B1007),0),MATCH(EH$2,'CAMAGUI DATA UNIFICADA'!$C$1:$T$1,0)),"")</f>
        <v/>
      </c>
      <c r="EI141" s="60" t="str">
        <f t="array" ref="EI141">IFERROR(INDEX('CAMAGUI DATA UNIFICADA'!$C$2:$T1007,MATCH(1,($A141='CAMAGUI DATA UNIFICADA'!$A$2:$A1007)*($DX$1='CAMAGUI DATA UNIFICADA'!$B$2:$B1007),0),MATCH(EI$2,'CAMAGUI DATA UNIFICADA'!$C$1:$T$1,0)),"")</f>
        <v/>
      </c>
      <c r="EJ141" s="60" t="str">
        <f t="array" ref="EJ141">IFERROR(INDEX('CAMAGUI DATA UNIFICADA'!$C$2:$T1007,MATCH(1,($A141='CAMAGUI DATA UNIFICADA'!$A$2:$A1007)*($DX$1='CAMAGUI DATA UNIFICADA'!$B$2:$B1007),0),MATCH(EJ$2,'CAMAGUI DATA UNIFICADA'!$C$1:$T$1,0)),"")</f>
        <v/>
      </c>
      <c r="EK141" s="60" t="str">
        <f t="array" ref="EK141">IFERROR(INDEX('CAMAGUI DATA UNIFICADA'!$C$2:$T1007,MATCH(1,($A141='CAMAGUI DATA UNIFICADA'!$A$2:$A1007)*($DX$1='CAMAGUI DATA UNIFICADA'!$B$2:$B1007),0),MATCH(EK$2,'CAMAGUI DATA UNIFICADA'!$C$1:$T$1,0)),"")</f>
        <v/>
      </c>
      <c r="EL141" s="60" t="str">
        <f t="array" ref="EL141">IFERROR(INDEX('CAMAGUI DATA UNIFICADA'!$C$2:$T1007,MATCH(1,($A141='CAMAGUI DATA UNIFICADA'!$A$2:$A1007)*($DX$1='CAMAGUI DATA UNIFICADA'!$B$2:$B1007),0),MATCH(EL$2,'CAMAGUI DATA UNIFICADA'!$C$1:$T$1,0)),"")</f>
        <v/>
      </c>
      <c r="EM141" s="60" t="str">
        <f t="array" ref="EM141">IFERROR(INDEX('CAMAGUI DATA UNIFICADA'!$C$2:$T1007,MATCH(1,($A141='CAMAGUI DATA UNIFICADA'!$A$2:$A1007)*($DX$1='CAMAGUI DATA UNIFICADA'!$B$2:$B1007),0),MATCH(EM$2,'CAMAGUI DATA UNIFICADA'!$C$1:$T$1,0)),"")</f>
        <v/>
      </c>
      <c r="EN141" s="60" t="str">
        <f t="array" ref="EN141">IFERROR(INDEX('CAMAGUI DATA UNIFICADA'!$C$2:$T1007,MATCH(1,($A141='CAMAGUI DATA UNIFICADA'!$A$2:$A1007)*($DX$1='CAMAGUI DATA UNIFICADA'!$B$2:$B1007),0),MATCH(EN$2,'CAMAGUI DATA UNIFICADA'!$C$1:$T$1,0)),"")</f>
        <v/>
      </c>
      <c r="EO141" s="140" t="str">
        <f t="array" ref="EO141">IFERROR(INDEX('CAMAGUI DATA UNIFICADA'!$C$2:$T1007,MATCH(1,($A141='CAMAGUI DATA UNIFICADA'!$A$2:$A1007)*($DX$1='CAMAGUI DATA UNIFICADA'!$B$2:$B1007),0),MATCH(EO$2,'CAMAGUI DATA UNIFICADA'!$C$1:$T$1,0)),"")</f>
        <v/>
      </c>
    </row>
    <row r="142">
      <c r="A142" s="137">
        <v>45922.0</v>
      </c>
      <c r="B142" s="138" t="str">
        <f t="array" ref="B142">IFERROR(INDEX('CAMAGUI DATA UNIFICADA'!$C$2:$T1007,MATCH(1,($A142='CAMAGUI DATA UNIFICADA'!$A$2:$A1007)*($B$1='CAMAGUI DATA UNIFICADA'!$B$2:$B1007),0),MATCH(B$2,'CAMAGUI DATA UNIFICADA'!$C$1:$T$1,0)),"")</f>
        <v>CA1190725</v>
      </c>
      <c r="C142" s="2">
        <f t="array" ref="C142">IFERROR(INDEX('CAMAGUI DATA UNIFICADA'!$C$2:$T1007,MATCH(1,($A142='CAMAGUI DATA UNIFICADA'!$A$2:$A1007)*($B$1='CAMAGUI DATA UNIFICADA'!$B$2:$B1007),0),MATCH(C$2,'CAMAGUI DATA UNIFICADA'!$C$1:$T$1,0)),"")</f>
        <v>500</v>
      </c>
      <c r="D142" s="2">
        <f t="array" ref="D142">IFERROR(INDEX('CAMAGUI DATA UNIFICADA'!$C$2:$T1007,MATCH(1,($A142='CAMAGUI DATA UNIFICADA'!$A$2:$A1007)*($B$1='CAMAGUI DATA UNIFICADA'!$B$2:$B1007),0),MATCH(D$2,'CAMAGUI DATA UNIFICADA'!$C$1:$T$1,0)),"")</f>
        <v>3225</v>
      </c>
      <c r="E142" s="2" t="str">
        <f t="array" ref="E142">IFERROR(INDEX('CAMAGUI DATA UNIFICADA'!$C$2:$T1007,MATCH(1,($A142='CAMAGUI DATA UNIFICADA'!$A$2:$A1007)*($B$1='CAMAGUI DATA UNIFICADA'!$B$2:$B1007),0),MATCH(E$2,'CAMAGUI DATA UNIFICADA'!$C$1:$T$1,0)),"")</f>
        <v>SKR MAST E AD</v>
      </c>
      <c r="F142" s="139">
        <f t="array" ref="F142">IFERROR(INDEX('CAMAGUI DATA UNIFICADA'!$C$2:$T1007,MATCH(1,($A142='CAMAGUI DATA UNIFICADA'!$A$2:$A1007)*($B$1='CAMAGUI DATA UNIFICADA'!$B$2:$B1007),0),MATCH(F$2,'CAMAGUI DATA UNIFICADA'!$C$1:$T$1,0)),"")</f>
        <v>3301.11</v>
      </c>
      <c r="G142" s="2">
        <f t="array" ref="G142">IFERROR(INDEX('CAMAGUI DATA UNIFICADA'!$C$2:$T1007,MATCH(1,($A142='CAMAGUI DATA UNIFICADA'!$A$2:$A1007)*($B$1='CAMAGUI DATA UNIFICADA'!$B$2:$B1007),0),MATCH(G$2,'CAMAGUI DATA UNIFICADA'!$C$1:$T$1,0)),"")</f>
        <v>30</v>
      </c>
      <c r="H142" s="2">
        <f t="array" ref="H142">IFERROR(INDEX('CAMAGUI DATA UNIFICADA'!$C$2:$T1007,MATCH(1,($A142='CAMAGUI DATA UNIFICADA'!$A$2:$A1007)*($B$1='CAMAGUI DATA UNIFICADA'!$B$2:$B1007),0),MATCH(H$2,'CAMAGUI DATA UNIFICADA'!$C$1:$T$1,0)),"")</f>
        <v>4.65</v>
      </c>
      <c r="I142" s="33">
        <f t="array" ref="I142">IFERROR(INDEX('CAMAGUI DATA UNIFICADA'!$C$2:$T1007,MATCH(1,($A142='CAMAGUI DATA UNIFICADA'!$A$2:$A1007)*($B$1='CAMAGUI DATA UNIFICADA'!$B$2:$B1007),0),MATCH(I$2,'CAMAGUI DATA UNIFICADA'!$C$1:$T$1,0)),"")</f>
        <v>2.628</v>
      </c>
      <c r="J142" s="60">
        <f t="array" ref="J142">IFERROR(INDEX('CAMAGUI DATA UNIFICADA'!$C$2:$T1007,MATCH(1,($A142='CAMAGUI DATA UNIFICADA'!$A$2:$A1007)*($B$1='CAMAGUI DATA UNIFICADA'!$B$2:$B1007),0),MATCH(J$2,'CAMAGUI DATA UNIFICADA'!$C$1:$T$1,0)),"")</f>
        <v>634195.8397</v>
      </c>
      <c r="K142" s="33">
        <f t="array" ref="K142">IFERROR(INDEX('CAMAGUI DATA UNIFICADA'!$C$2:$T1007,MATCH(1,($A142='CAMAGUI DATA UNIFICADA'!$A$2:$A1007)*($B$1='CAMAGUI DATA UNIFICADA'!$B$2:$B1007),0),MATCH(K$2,'CAMAGUI DATA UNIFICADA'!$C$1:$T$1,0)),"")</f>
        <v>1.111455749</v>
      </c>
      <c r="L142" s="23">
        <f t="array" ref="L142">IFERROR(INDEX('CAMAGUI DATA UNIFICADA'!$C$2:$T1007,MATCH(1,($A142='CAMAGUI DATA UNIFICADA'!$A$2:$A1007)*($B$1='CAMAGUI DATA UNIFICADA'!$B$2:$B1007),0),MATCH(L$2,'CAMAGUI DATA UNIFICADA'!$C$1:$T$1,0)),"")</f>
        <v>0.4878429536</v>
      </c>
      <c r="M142" s="23">
        <f t="array" ref="M142">IFERROR(INDEX('CAMAGUI DATA UNIFICADA'!$C$2:$T1007,MATCH(1,($A142='CAMAGUI DATA UNIFICADA'!$A$2:$A1007)*($B$1='CAMAGUI DATA UNIFICADA'!$B$2:$B1007),0),MATCH(M$2,'CAMAGUI DATA UNIFICADA'!$C$1:$T$1,0)),"")</f>
        <v>0.48</v>
      </c>
      <c r="N142" s="60">
        <f t="array" ref="N142">IFERROR(INDEX('CAMAGUI DATA UNIFICADA'!$C$2:$T1007,MATCH(1,($A142='CAMAGUI DATA UNIFICADA'!$A$2:$A1007)*($B$1='CAMAGUI DATA UNIFICADA'!$B$2:$B1007),0),MATCH(N$2,'CAMAGUI DATA UNIFICADA'!$C$1:$T$1,0)),"")</f>
        <v>76190.47619</v>
      </c>
      <c r="O142" s="2">
        <f t="array" ref="O142">IFERROR(INDEX('CAMAGUI DATA UNIFICADA'!$C$2:$T1007,MATCH(1,($A142='CAMAGUI DATA UNIFICADA'!$A$2:$A1007)*($B$1='CAMAGUI DATA UNIFICADA'!$B$2:$B1007),0),MATCH(O$2,'CAMAGUI DATA UNIFICADA'!$C$1:$T$1,0)),"")</f>
        <v>3</v>
      </c>
      <c r="P142" s="2">
        <f t="array" ref="P142">IFERROR(INDEX('CAMAGUI DATA UNIFICADA'!$C$2:$T1007,MATCH(1,($A142='CAMAGUI DATA UNIFICADA'!$A$2:$A1007)*($B$1='CAMAGUI DATA UNIFICADA'!$B$2:$B1007),0),MATCH(P$2,'CAMAGUI DATA UNIFICADA'!$C$1:$T$1,0)),"")</f>
        <v>33</v>
      </c>
      <c r="Q142" s="33">
        <f t="array" ref="Q142">IFERROR(INDEX('CAMAGUI DATA UNIFICADA'!$C$2:$T1007,MATCH(1,($A142='CAMAGUI DATA UNIFICADA'!$A$2:$A1007)*($B$1='CAMAGUI DATA UNIFICADA'!$B$2:$B1007),0),MATCH(Q$2,'CAMAGUI DATA UNIFICADA'!$C$1:$T$1,0)),"")</f>
        <v>2.628</v>
      </c>
      <c r="R142" s="60">
        <f t="array" ref="R142">IFERROR(INDEX('CAMAGUI DATA UNIFICADA'!$C$2:$T1007,MATCH(1,($A142='CAMAGUI DATA UNIFICADA'!$A$2:$A1007)*($B$1='CAMAGUI DATA UNIFICADA'!$B$2:$B1007),0),MATCH(R$2,'CAMAGUI DATA UNIFICADA'!$C$1:$T$1,0)),"")</f>
        <v>523.6219938</v>
      </c>
      <c r="S142" s="140">
        <f t="array" ref="S142">IFERROR(INDEX('CAMAGUI DATA UNIFICADA'!$C$2:$T1007,MATCH(1,($A142='CAMAGUI DATA UNIFICADA'!$A$2:$A1007)*($B$1='CAMAGUI DATA UNIFICADA'!$B$2:$B1007),0),MATCH(S$2,'CAMAGUI DATA UNIFICADA'!$C$1:$T$1,0)),"")</f>
        <v>5.905498438</v>
      </c>
      <c r="T142" s="138" t="str">
        <f t="array" ref="T142">IFERROR(INDEX('CAMAGUI DATA UNIFICADA'!$C$2:$T1007,MATCH(1,($A142='CAMAGUI DATA UNIFICADA'!$A$2:$A1007)*($T$1='CAMAGUI DATA UNIFICADA'!$B$2:$B1007),0),MATCH(T$2,'CAMAGUI DATA UNIFICADA'!$C$1:$T$1,0)),"")</f>
        <v>CA2190725</v>
      </c>
      <c r="U142" s="2">
        <f t="array" ref="U142">IFERROR(INDEX('CAMAGUI DATA UNIFICADA'!$C$2:$T1007,MATCH(1,($A142='CAMAGUI DATA UNIFICADA'!$A$2:$A1007)*($T$1='CAMAGUI DATA UNIFICADA'!$B$2:$B1007),0),MATCH(U$2,'CAMAGUI DATA UNIFICADA'!$C$1:$T$1,0)),"")</f>
        <v>175</v>
      </c>
      <c r="V142" s="2">
        <f t="array" ref="V142">IFERROR(INDEX('CAMAGUI DATA UNIFICADA'!$C$2:$T1007,MATCH(1,($A142='CAMAGUI DATA UNIFICADA'!$A$2:$A1007)*($T$1='CAMAGUI DATA UNIFICADA'!$B$2:$B1007),0),MATCH(V$2,'CAMAGUI DATA UNIFICADA'!$C$1:$T$1,0)),"")</f>
        <v>2225</v>
      </c>
      <c r="W142" s="2" t="str">
        <f t="array" ref="W142">IFERROR(INDEX('CAMAGUI DATA UNIFICADA'!$C$2:$T1007,MATCH(1,($A142='CAMAGUI DATA UNIFICADA'!$A$2:$A1007)*($T$1='CAMAGUI DATA UNIFICADA'!$B$2:$B1007),0),MATCH(W$2,'CAMAGUI DATA UNIFICADA'!$C$1:$T$1,0)),"")</f>
        <v>SKR MAST E AD</v>
      </c>
      <c r="X142" s="139">
        <f t="array" ref="X142">IFERROR(INDEX('CAMAGUI DATA UNIFICADA'!$C$2:$T1007,MATCH(1,($A142='CAMAGUI DATA UNIFICADA'!$A$2:$A1007)*($T$1='CAMAGUI DATA UNIFICADA'!$B$2:$B1007),0),MATCH(X$2,'CAMAGUI DATA UNIFICADA'!$C$1:$T$1,0)),"")</f>
        <v>2277.51</v>
      </c>
      <c r="Y142" s="2">
        <f t="array" ref="Y142">IFERROR(INDEX('CAMAGUI DATA UNIFICADA'!$C$2:$T1007,MATCH(1,($A142='CAMAGUI DATA UNIFICADA'!$A$2:$A1007)*($T$1='CAMAGUI DATA UNIFICADA'!$B$2:$B1007),0),MATCH(Y$2,'CAMAGUI DATA UNIFICADA'!$C$1:$T$1,0)),"")</f>
        <v>28</v>
      </c>
      <c r="Z142" s="2">
        <f t="array" ref="Z142">IFERROR(INDEX('CAMAGUI DATA UNIFICADA'!$C$2:$T1007,MATCH(1,($A142='CAMAGUI DATA UNIFICADA'!$A$2:$A1007)*($T$1='CAMAGUI DATA UNIFICADA'!$B$2:$B1007),0),MATCH(Z$2,'CAMAGUI DATA UNIFICADA'!$C$1:$T$1,0)),"")</f>
        <v>3.65</v>
      </c>
      <c r="AA142" s="2">
        <f t="array" ref="AA142">IFERROR(INDEX('CAMAGUI DATA UNIFICADA'!$C$2:$T1007,MATCH(1,($A142='CAMAGUI DATA UNIFICADA'!$A$2:$A1007)*($T$1='CAMAGUI DATA UNIFICADA'!$B$2:$B1007),0),MATCH(AA$2,'CAMAGUI DATA UNIFICADA'!$C$1:$T$1,0)),"")</f>
        <v>2.88</v>
      </c>
      <c r="AB142" s="60">
        <f t="array" ref="AB142">IFERROR(INDEX('CAMAGUI DATA UNIFICADA'!$C$2:$T1007,MATCH(1,($A142='CAMAGUI DATA UNIFICADA'!$A$2:$A1007)*($T$1='CAMAGUI DATA UNIFICADA'!$B$2:$B1007),0),MATCH(AB$2,'CAMAGUI DATA UNIFICADA'!$C$1:$T$1,0)),"")</f>
        <v>217013.8889</v>
      </c>
      <c r="AC142" s="33">
        <f t="array" ref="AC142">IFERROR(INDEX('CAMAGUI DATA UNIFICADA'!$C$2:$T1007,MATCH(1,($A142='CAMAGUI DATA UNIFICADA'!$A$2:$A1007)*($T$1='CAMAGUI DATA UNIFICADA'!$B$2:$B1007),0),MATCH(AC$2,'CAMAGUI DATA UNIFICADA'!$C$1:$T$1,0)),"")</f>
        <v>1.441108844</v>
      </c>
      <c r="AD142" s="23">
        <f t="array" ref="AD142">IFERROR(INDEX('CAMAGUI DATA UNIFICADA'!$C$2:$T1007,MATCH(1,($A142='CAMAGUI DATA UNIFICADA'!$A$2:$A1007)*($T$1='CAMAGUI DATA UNIFICADA'!$B$2:$B1007),0),MATCH(AD$2,'CAMAGUI DATA UNIFICADA'!$C$1:$T$1,0)),"")</f>
        <v>0.2411265432</v>
      </c>
      <c r="AE142" s="23">
        <f t="array" ref="AE142">IFERROR(INDEX('CAMAGUI DATA UNIFICADA'!$C$2:$T1007,MATCH(1,($A142='CAMAGUI DATA UNIFICADA'!$A$2:$A1007)*($T$1='CAMAGUI DATA UNIFICADA'!$B$2:$B1007),0),MATCH(AE$2,'CAMAGUI DATA UNIFICADA'!$C$1:$T$1,0)),"")</f>
        <v>0.47</v>
      </c>
      <c r="AF142" s="60">
        <f t="array" ref="AF142">IFERROR(INDEX('CAMAGUI DATA UNIFICADA'!$C$2:$T1007,MATCH(1,($A142='CAMAGUI DATA UNIFICADA'!$A$2:$A1007)*($T$1='CAMAGUI DATA UNIFICADA'!$B$2:$B1007),0),MATCH(AF$2,'CAMAGUI DATA UNIFICADA'!$C$1:$T$1,0)),"")</f>
        <v>70500</v>
      </c>
      <c r="AG142" s="2">
        <f t="array" ref="AG142">IFERROR(INDEX('CAMAGUI DATA UNIFICADA'!$C$2:$T1007,MATCH(1,($A142='CAMAGUI DATA UNIFICADA'!$A$2:$A1007)*($T$1='CAMAGUI DATA UNIFICADA'!$B$2:$B1007),0),MATCH(AG$2,'CAMAGUI DATA UNIFICADA'!$C$1:$T$1,0)),"")</f>
        <v>3</v>
      </c>
      <c r="AH142" s="2">
        <f t="array" ref="AH142">IFERROR(INDEX('CAMAGUI DATA UNIFICADA'!$C$2:$T1007,MATCH(1,($A142='CAMAGUI DATA UNIFICADA'!$A$2:$A1007)*($T$1='CAMAGUI DATA UNIFICADA'!$B$2:$B1007),0),MATCH(AH$2,'CAMAGUI DATA UNIFICADA'!$C$1:$T$1,0)),"")</f>
        <v>31</v>
      </c>
      <c r="AI142" s="33">
        <f t="array" ref="AI142">IFERROR(INDEX('CAMAGUI DATA UNIFICADA'!$C$2:$T1007,MATCH(1,($A142='CAMAGUI DATA UNIFICADA'!$A$2:$A1007)*($T$1='CAMAGUI DATA UNIFICADA'!$B$2:$B1007),0),MATCH(AI$2,'CAMAGUI DATA UNIFICADA'!$C$1:$T$1,0)),"")</f>
        <v>2.628</v>
      </c>
      <c r="AJ142" s="60">
        <f t="array" ref="AJ142">IFERROR(INDEX('CAMAGUI DATA UNIFICADA'!$C$2:$T1007,MATCH(1,($A142='CAMAGUI DATA UNIFICADA'!$A$2:$A1007)*($T$1='CAMAGUI DATA UNIFICADA'!$B$2:$B1007),0),MATCH(AJ$2,'CAMAGUI DATA UNIFICADA'!$C$1:$T$1,0)),"")</f>
        <v>349.1808552</v>
      </c>
      <c r="AK142" s="140">
        <f t="array" ref="AK142">IFERROR(INDEX('CAMAGUI DATA UNIFICADA'!$C$2:$T1007,MATCH(1,($A142='CAMAGUI DATA UNIFICADA'!$A$2:$A1007)*($T$1='CAMAGUI DATA UNIFICADA'!$B$2:$B1007),0),MATCH(AK$2,'CAMAGUI DATA UNIFICADA'!$C$1:$T$1,0)),"")</f>
        <v>43.54521381</v>
      </c>
      <c r="AL142" s="138" t="str">
        <f t="array" ref="AL142">IFERROR(INDEX('CAMAGUI DATA UNIFICADA'!$C$2:$T1007,MATCH(1,($A142='CAMAGUI DATA UNIFICADA'!$A$2:$A1007)*($AL$1='CAMAGUI DATA UNIFICADA'!$B$2:$B1007),0),MATCH(AL$2,'CAMAGUI DATA UNIFICADA'!$C$1:$T$1,0)),"")</f>
        <v>CA3190725</v>
      </c>
      <c r="AM142" s="2">
        <f t="array" ref="AM142">IFERROR(INDEX('CAMAGUI DATA UNIFICADA'!$C$2:$T1007,MATCH(1,($A142='CAMAGUI DATA UNIFICADA'!$A$2:$A1007)*($AL$1='CAMAGUI DATA UNIFICADA'!$B$2:$B1007),0),MATCH(AM$2,'CAMAGUI DATA UNIFICADA'!$C$1:$T$1,0)),"")</f>
        <v>525</v>
      </c>
      <c r="AN142" s="2">
        <f t="array" ref="AN142">IFERROR(INDEX('CAMAGUI DATA UNIFICADA'!$C$2:$T1007,MATCH(1,($A142='CAMAGUI DATA UNIFICADA'!$A$2:$A1007)*($AL$1='CAMAGUI DATA UNIFICADA'!$B$2:$B1007),0),MATCH(AN$2,'CAMAGUI DATA UNIFICADA'!$C$1:$T$1,0)),"")</f>
        <v>3200</v>
      </c>
      <c r="AO142" s="2" t="str">
        <f t="array" ref="AO142">IFERROR(INDEX('CAMAGUI DATA UNIFICADA'!$C$2:$T1007,MATCH(1,($A142='CAMAGUI DATA UNIFICADA'!$A$2:$A1007)*($AL$1='CAMAGUI DATA UNIFICADA'!$B$2:$B1007),0),MATCH(AO$2,'CAMAGUI DATA UNIFICADA'!$C$1:$T$1,0)),"")</f>
        <v>SKR MAST E AD</v>
      </c>
      <c r="AP142" s="139">
        <f t="array" ref="AP142">IFERROR(INDEX('CAMAGUI DATA UNIFICADA'!$C$2:$T1007,MATCH(1,($A142='CAMAGUI DATA UNIFICADA'!$A$2:$A1007)*($AL$1='CAMAGUI DATA UNIFICADA'!$B$2:$B1007),0),MATCH(AP$2,'CAMAGUI DATA UNIFICADA'!$C$1:$T$1,0)),"")</f>
        <v>3275.52</v>
      </c>
      <c r="AQ142" s="2">
        <f t="array" ref="AQ142">IFERROR(INDEX('CAMAGUI DATA UNIFICADA'!$C$2:$T1007,MATCH(1,($A142='CAMAGUI DATA UNIFICADA'!$A$2:$A1007)*($AL$1='CAMAGUI DATA UNIFICADA'!$B$2:$B1007),0),MATCH(AQ$2,'CAMAGUI DATA UNIFICADA'!$C$1:$T$1,0)),"")</f>
        <v>27.5</v>
      </c>
      <c r="AR142" s="2">
        <f t="array" ref="AR142">IFERROR(INDEX('CAMAGUI DATA UNIFICADA'!$C$2:$T1007,MATCH(1,($A142='CAMAGUI DATA UNIFICADA'!$A$2:$A1007)*($AL$1='CAMAGUI DATA UNIFICADA'!$B$2:$B1007),0),MATCH(AR$2,'CAMAGUI DATA UNIFICADA'!$C$1:$T$1,0)),"")</f>
        <v>3.2</v>
      </c>
      <c r="AS142" s="33">
        <f t="array" ref="AS142">IFERROR(INDEX('CAMAGUI DATA UNIFICADA'!$C$2:$T1007,MATCH(1,($A142='CAMAGUI DATA UNIFICADA'!$A$2:$A1007)*($AL$1='CAMAGUI DATA UNIFICADA'!$B$2:$B1007),0),MATCH(AS$2,'CAMAGUI DATA UNIFICADA'!$C$1:$T$1,0)),"")</f>
        <v>2.928</v>
      </c>
      <c r="AT142" s="60">
        <f t="array" ref="AT142">IFERROR(INDEX('CAMAGUI DATA UNIFICADA'!$C$2:$T1007,MATCH(1,($A142='CAMAGUI DATA UNIFICADA'!$A$2:$A1007)*($AL$1='CAMAGUI DATA UNIFICADA'!$B$2:$B1007),0),MATCH(AT$2,'CAMAGUI DATA UNIFICADA'!$C$1:$T$1,0)),"")</f>
        <v>652011.9225</v>
      </c>
      <c r="AU142" s="33">
        <f t="array" ref="AU142">IFERROR(INDEX('CAMAGUI DATA UNIFICADA'!$C$2:$T1007,MATCH(1,($A142='CAMAGUI DATA UNIFICADA'!$A$2:$A1007)*($AL$1='CAMAGUI DATA UNIFICADA'!$B$2:$B1007),0),MATCH(AU$2,'CAMAGUI DATA UNIFICADA'!$C$1:$T$1,0)),"")</f>
        <v>1.552795031</v>
      </c>
      <c r="AV142" s="23">
        <f t="array" ref="AV142">IFERROR(INDEX('CAMAGUI DATA UNIFICADA'!$C$2:$T1007,MATCH(1,($A142='CAMAGUI DATA UNIFICADA'!$A$2:$A1007)*($AL$1='CAMAGUI DATA UNIFICADA'!$B$2:$B1007),0),MATCH(AV$2,'CAMAGUI DATA UNIFICADA'!$C$1:$T$1,0)),"")</f>
        <v>0.5669668891</v>
      </c>
      <c r="AW142" s="23">
        <f t="array" ref="AW142">IFERROR(INDEX('CAMAGUI DATA UNIFICADA'!$C$2:$T1007,MATCH(1,($A142='CAMAGUI DATA UNIFICADA'!$A$2:$A1007)*($AL$1='CAMAGUI DATA UNIFICADA'!$B$2:$B1007),0),MATCH(AW$2,'CAMAGUI DATA UNIFICADA'!$C$1:$T$1,0)),"")</f>
        <v>0.56</v>
      </c>
      <c r="AX142" s="60">
        <f t="array" ref="AX142">IFERROR(INDEX('CAMAGUI DATA UNIFICADA'!$C$2:$T1007,MATCH(1,($A142='CAMAGUI DATA UNIFICADA'!$A$2:$A1007)*($AL$1='CAMAGUI DATA UNIFICADA'!$B$2:$B1007),0),MATCH(AX$2,'CAMAGUI DATA UNIFICADA'!$C$1:$T$1,0)),"")</f>
        <v>92000</v>
      </c>
      <c r="AY142" s="2">
        <f t="array" ref="AY142">IFERROR(INDEX('CAMAGUI DATA UNIFICADA'!$C$2:$T1007,MATCH(1,($A142='CAMAGUI DATA UNIFICADA'!$A$2:$A1007)*($AL$1='CAMAGUI DATA UNIFICADA'!$B$2:$B1007),0),MATCH(AY$2,'CAMAGUI DATA UNIFICADA'!$C$1:$T$1,0)),"")</f>
        <v>3</v>
      </c>
      <c r="AZ142" s="2">
        <f t="array" ref="AZ142">IFERROR(INDEX('CAMAGUI DATA UNIFICADA'!$C$2:$T1007,MATCH(1,($A142='CAMAGUI DATA UNIFICADA'!$A$2:$A1007)*($AL$1='CAMAGUI DATA UNIFICADA'!$B$2:$B1007),0),MATCH(AZ$2,'CAMAGUI DATA UNIFICADA'!$C$1:$T$1,0)),"")</f>
        <v>30.5</v>
      </c>
      <c r="BA142" s="33">
        <f t="array" ref="BA142">IFERROR(INDEX('CAMAGUI DATA UNIFICADA'!$C$2:$T1007,MATCH(1,($A142='CAMAGUI DATA UNIFICADA'!$A$2:$A1007)*($AL$1='CAMAGUI DATA UNIFICADA'!$B$2:$B1007),0),MATCH(BA$2,'CAMAGUI DATA UNIFICADA'!$C$1:$T$1,0)),"")</f>
        <v>2.598</v>
      </c>
      <c r="BB142" s="60">
        <f t="array" ref="BB142">IFERROR(INDEX('CAMAGUI DATA UNIFICADA'!$C$2:$T1007,MATCH(1,($A142='CAMAGUI DATA UNIFICADA'!$A$2:$A1007)*($AL$1='CAMAGUI DATA UNIFICADA'!$B$2:$B1007),0),MATCH(BB$2,'CAMAGUI DATA UNIFICADA'!$C$1:$T$1,0)),"")</f>
        <v>527.6347325</v>
      </c>
      <c r="BC142" s="140">
        <f t="array" ref="BC142">IFERROR(INDEX('CAMAGUI DATA UNIFICADA'!$C$2:$T1007,MATCH(1,($A142='CAMAGUI DATA UNIFICADA'!$A$2:$A1007)*($AL$1='CAMAGUI DATA UNIFICADA'!$B$2:$B1007),0),MATCH(BC$2,'CAMAGUI DATA UNIFICADA'!$C$1:$T$1,0)),"")</f>
        <v>0.6586831309</v>
      </c>
      <c r="BD142" s="138" t="str">
        <f t="array" ref="BD142">IFERROR(INDEX('CAMAGUI DATA UNIFICADA'!$C$2:$T1007,MATCH(1,($A142='CAMAGUI DATA UNIFICADA'!$A$2:$A1007)*($BD$1='CAMAGUI DATA UNIFICADA'!$B$2:$B1007),0),MATCH(BD$2,'CAMAGUI DATA UNIFICADA'!$C$1:$T$1,0)),"")</f>
        <v>CA4210825</v>
      </c>
      <c r="BE142" s="2">
        <f t="array" ref="BE142">IFERROR(INDEX('CAMAGUI DATA UNIFICADA'!$C$2:$T1007,MATCH(1,($A142='CAMAGUI DATA UNIFICADA'!$A$2:$A1007)*($BD$1='CAMAGUI DATA UNIFICADA'!$B$2:$B1007),0),MATCH(BE$2,'CAMAGUI DATA UNIFICADA'!$C$1:$T$1,0)),"")</f>
        <v>400</v>
      </c>
      <c r="BF142" s="2">
        <f t="array" ref="BF142">IFERROR(INDEX('CAMAGUI DATA UNIFICADA'!$C$2:$T1007,MATCH(1,($A142='CAMAGUI DATA UNIFICADA'!$A$2:$A1007)*($BD$1='CAMAGUI DATA UNIFICADA'!$B$2:$B1007),0),MATCH(BF$2,'CAMAGUI DATA UNIFICADA'!$C$1:$T$1,0)),"")</f>
        <v>2424</v>
      </c>
      <c r="BG142" s="2" t="str">
        <f t="array" ref="BG142">IFERROR(INDEX('CAMAGUI DATA UNIFICADA'!$C$2:$T1007,MATCH(1,($A142='CAMAGUI DATA UNIFICADA'!$A$2:$A1007)*($BD$1='CAMAGUI DATA UNIFICADA'!$B$2:$B1007),0),MATCH(BG$2,'CAMAGUI DATA UNIFICADA'!$C$1:$T$1,0)),"")</f>
        <v>SKR MAST E AD</v>
      </c>
      <c r="BH142" s="139">
        <f t="array" ref="BH142">IFERROR(INDEX('CAMAGUI DATA UNIFICADA'!$C$2:$T1007,MATCH(1,($A142='CAMAGUI DATA UNIFICADA'!$A$2:$A1007)*($BD$1='CAMAGUI DATA UNIFICADA'!$B$2:$B1007),0),MATCH(BH$2,'CAMAGUI DATA UNIFICADA'!$C$1:$T$1,0)),"")</f>
        <v>2481.2064</v>
      </c>
      <c r="BI142" s="2">
        <f t="array" ref="BI142">IFERROR(INDEX('CAMAGUI DATA UNIFICADA'!$C$2:$T1007,MATCH(1,($A142='CAMAGUI DATA UNIFICADA'!$A$2:$A1007)*($BD$1='CAMAGUI DATA UNIFICADA'!$B$2:$B1007),0),MATCH(BI$2,'CAMAGUI DATA UNIFICADA'!$C$1:$T$1,0)),"")</f>
        <v>12.07</v>
      </c>
      <c r="BJ142" s="2">
        <f t="array" ref="BJ142">IFERROR(INDEX('CAMAGUI DATA UNIFICADA'!$C$2:$T1007,MATCH(1,($A142='CAMAGUI DATA UNIFICADA'!$A$2:$A1007)*($BD$1='CAMAGUI DATA UNIFICADA'!$B$2:$B1007),0),MATCH(BJ$2,'CAMAGUI DATA UNIFICADA'!$C$1:$T$1,0)),"")</f>
        <v>3.97</v>
      </c>
      <c r="BK142" s="33">
        <f t="array" ref="BK142">IFERROR(INDEX('CAMAGUI DATA UNIFICADA'!$C$2:$T1007,MATCH(1,($A142='CAMAGUI DATA UNIFICADA'!$A$2:$A1007)*($BD$1='CAMAGUI DATA UNIFICADA'!$B$2:$B1007),0),MATCH(BK$2,'CAMAGUI DATA UNIFICADA'!$C$1:$T$1,0)),"")</f>
        <v>4.39392</v>
      </c>
      <c r="BL142" s="60">
        <f t="array" ref="BL142">IFERROR(INDEX('CAMAGUI DATA UNIFICADA'!$C$2:$T1007,MATCH(1,($A142='CAMAGUI DATA UNIFICADA'!$A$2:$A1007)*($BD$1='CAMAGUI DATA UNIFICADA'!$B$2:$B1007),0),MATCH(BL$2,'CAMAGUI DATA UNIFICADA'!$C$1:$T$1,0)),"")</f>
        <v>754224.3958</v>
      </c>
      <c r="BM142" s="33">
        <f t="array" ref="BM142">IFERROR(INDEX('CAMAGUI DATA UNIFICADA'!$C$2:$T1007,MATCH(1,($A142='CAMAGUI DATA UNIFICADA'!$A$2:$A1007)*($BD$1='CAMAGUI DATA UNIFICADA'!$B$2:$B1007),0),MATCH(BM$2,'CAMAGUI DATA UNIFICADA'!$C$1:$T$1,0)),"")</f>
        <v>0.8973829293</v>
      </c>
      <c r="BN142" s="23">
        <f t="array" ref="BN142">IFERROR(INDEX('CAMAGUI DATA UNIFICADA'!$C$2:$T1007,MATCH(1,($A142='CAMAGUI DATA UNIFICADA'!$A$2:$A1007)*($BD$1='CAMAGUI DATA UNIFICADA'!$B$2:$B1007),0),MATCH(BN$2,'CAMAGUI DATA UNIFICADA'!$C$1:$T$1,0)),"")</f>
        <v>0.9311412293</v>
      </c>
      <c r="BO142" s="23">
        <f t="array" ref="BO142">IFERROR(INDEX('CAMAGUI DATA UNIFICADA'!$C$2:$T1007,MATCH(1,($A142='CAMAGUI DATA UNIFICADA'!$A$2:$A1007)*($BD$1='CAMAGUI DATA UNIFICADA'!$B$2:$B1007),0),MATCH(BO$2,'CAMAGUI DATA UNIFICADA'!$C$1:$T$1,0)),"")</f>
        <v>0.84</v>
      </c>
      <c r="BP142" s="60">
        <f t="array" ref="BP142">IFERROR(INDEX('CAMAGUI DATA UNIFICADA'!$C$2:$T1007,MATCH(1,($A142='CAMAGUI DATA UNIFICADA'!$A$2:$A1007)*($BD$1='CAMAGUI DATA UNIFICADA'!$B$2:$B1007),0),MATCH(BP$2,'CAMAGUI DATA UNIFICADA'!$C$1:$T$1,0)),"")</f>
        <v>141750</v>
      </c>
      <c r="BQ142" s="2">
        <f t="array" ref="BQ142">IFERROR(INDEX('CAMAGUI DATA UNIFICADA'!$C$2:$T1007,MATCH(1,($A142='CAMAGUI DATA UNIFICADA'!$A$2:$A1007)*($BD$1='CAMAGUI DATA UNIFICADA'!$B$2:$B1007),0),MATCH(BQ$2,'CAMAGUI DATA UNIFICADA'!$C$1:$T$1,0)),"")</f>
        <v>3</v>
      </c>
      <c r="BR142" s="2">
        <f t="array" ref="BR142">IFERROR(INDEX('CAMAGUI DATA UNIFICADA'!$C$2:$T1007,MATCH(1,($A142='CAMAGUI DATA UNIFICADA'!$A$2:$A1007)*($BD$1='CAMAGUI DATA UNIFICADA'!$B$2:$B1007),0),MATCH(BR$2,'CAMAGUI DATA UNIFICADA'!$C$1:$T$1,0)),"")</f>
        <v>15.07</v>
      </c>
      <c r="BS142" s="33">
        <f t="array" ref="BS142">IFERROR(INDEX('CAMAGUI DATA UNIFICADA'!$C$2:$T1007,MATCH(1,($A142='CAMAGUI DATA UNIFICADA'!$A$2:$A1007)*($BD$1='CAMAGUI DATA UNIFICADA'!$B$2:$B1007),0),MATCH(BS$2,'CAMAGUI DATA UNIFICADA'!$C$1:$T$1,0)),"")</f>
        <v>3.9156</v>
      </c>
      <c r="BT142" s="60">
        <f t="array" ref="BT142">IFERROR(INDEX('CAMAGUI DATA UNIFICADA'!$C$2:$T1007,MATCH(1,($A142='CAMAGUI DATA UNIFICADA'!$A$2:$A1007)*($BD$1='CAMAGUI DATA UNIFICADA'!$B$2:$B1007),0),MATCH(BT$2,'CAMAGUI DATA UNIFICADA'!$C$1:$T$1,0)),"")</f>
        <v>418.1252822</v>
      </c>
      <c r="BU142" s="140">
        <f t="array" ref="BU142">IFERROR(INDEX('CAMAGUI DATA UNIFICADA'!$C$2:$T1007,MATCH(1,($A142='CAMAGUI DATA UNIFICADA'!$A$2:$A1007)*($BD$1='CAMAGUI DATA UNIFICADA'!$B$2:$B1007),0),MATCH(BU$2,'CAMAGUI DATA UNIFICADA'!$C$1:$T$1,0)),"")</f>
        <v>4.531320556</v>
      </c>
      <c r="BV142" s="138" t="str">
        <f t="array" ref="BV142">IFERROR(INDEX('CAMAGUI DATA UNIFICADA'!$C$2:$T1007,MATCH(1,($A142='CAMAGUI DATA UNIFICADA'!$A$2:$A1007)*($BV$1='CAMAGUI DATA UNIFICADA'!$B$2:$B1007),0),MATCH(BV$2,'CAMAGUI DATA UNIFICADA'!$C$1:$T$1,0)),"")</f>
        <v>CA5210825</v>
      </c>
      <c r="BW142" s="2">
        <f t="array" ref="BW142">IFERROR(INDEX('CAMAGUI DATA UNIFICADA'!$C$2:$T1007,MATCH(1,($A142='CAMAGUI DATA UNIFICADA'!$A$2:$A1007)*($BV$1='CAMAGUI DATA UNIFICADA'!$B$2:$B1007),0),MATCH(BW$2,'CAMAGUI DATA UNIFICADA'!$C$1:$T$1,0)),"")</f>
        <v>325</v>
      </c>
      <c r="BX142" s="2">
        <f t="array" ref="BX142">IFERROR(INDEX('CAMAGUI DATA UNIFICADA'!$C$2:$T1007,MATCH(1,($A142='CAMAGUI DATA UNIFICADA'!$A$2:$A1007)*($BV$1='CAMAGUI DATA UNIFICADA'!$B$2:$B1007),0),MATCH(BX$2,'CAMAGUI DATA UNIFICADA'!$C$1:$T$1,0)),"")</f>
        <v>2100</v>
      </c>
      <c r="BY142" s="2" t="str">
        <f t="array" ref="BY142">IFERROR(INDEX('CAMAGUI DATA UNIFICADA'!$C$2:$T1007,MATCH(1,($A142='CAMAGUI DATA UNIFICADA'!$A$2:$A1007)*($BV$1='CAMAGUI DATA UNIFICADA'!$B$2:$B1007),0),MATCH(BY$2,'CAMAGUI DATA UNIFICADA'!$C$1:$T$1,0)),"")</f>
        <v>SKR MAST E AD</v>
      </c>
      <c r="BZ142" s="139">
        <f t="array" ref="BZ142">IFERROR(INDEX('CAMAGUI DATA UNIFICADA'!$C$2:$T1007,MATCH(1,($A142='CAMAGUI DATA UNIFICADA'!$A$2:$A1007)*($BV$1='CAMAGUI DATA UNIFICADA'!$B$2:$B1007),0),MATCH(BZ$2,'CAMAGUI DATA UNIFICADA'!$C$1:$T$1,0)),"")</f>
        <v>2149.56</v>
      </c>
      <c r="CA142" s="2">
        <f t="array" ref="CA142">IFERROR(INDEX('CAMAGUI DATA UNIFICADA'!$C$2:$T1007,MATCH(1,($A142='CAMAGUI DATA UNIFICADA'!$A$2:$A1007)*($BV$1='CAMAGUI DATA UNIFICADA'!$B$2:$B1007),0),MATCH(CA$2,'CAMAGUI DATA UNIFICADA'!$C$1:$T$1,0)),"")</f>
        <v>11.82</v>
      </c>
      <c r="CB142" s="2">
        <f t="array" ref="CB142">IFERROR(INDEX('CAMAGUI DATA UNIFICADA'!$C$2:$T1007,MATCH(1,($A142='CAMAGUI DATA UNIFICADA'!$A$2:$A1007)*($BV$1='CAMAGUI DATA UNIFICADA'!$B$2:$B1007),0),MATCH(CB$2,'CAMAGUI DATA UNIFICADA'!$C$1:$T$1,0)),"")</f>
        <v>3.44</v>
      </c>
      <c r="CC142" s="33">
        <f t="array" ref="CC142">IFERROR(INDEX('CAMAGUI DATA UNIFICADA'!$C$2:$T1007,MATCH(1,($A142='CAMAGUI DATA UNIFICADA'!$A$2:$A1007)*($BV$1='CAMAGUI DATA UNIFICADA'!$B$2:$B1007),0),MATCH(CC$2,'CAMAGUI DATA UNIFICADA'!$C$1:$T$1,0)),"")</f>
        <v>4.45056</v>
      </c>
      <c r="CD142" s="60">
        <f t="array" ref="CD142">IFERROR(INDEX('CAMAGUI DATA UNIFICADA'!$C$2:$T1007,MATCH(1,($A142='CAMAGUI DATA UNIFICADA'!$A$2:$A1007)*($BV$1='CAMAGUI DATA UNIFICADA'!$B$2:$B1007),0),MATCH(CD$2,'CAMAGUI DATA UNIFICADA'!$C$1:$T$1,0)),"")</f>
        <v>617804.723</v>
      </c>
      <c r="CE142" s="33">
        <f t="array" ref="CE142">IFERROR(INDEX('CAMAGUI DATA UNIFICADA'!$C$2:$T1007,MATCH(1,($A142='CAMAGUI DATA UNIFICADA'!$A$2:$A1007)*($BV$1='CAMAGUI DATA UNIFICADA'!$B$2:$B1007),0),MATCH(CE$2,'CAMAGUI DATA UNIFICADA'!$C$1:$T$1,0)),"")</f>
        <v>1.009366925</v>
      </c>
      <c r="CF142" s="23">
        <f t="array" ref="CF142">IFERROR(INDEX('CAMAGUI DATA UNIFICADA'!$C$2:$T1007,MATCH(1,($A142='CAMAGUI DATA UNIFICADA'!$A$2:$A1007)*($BV$1='CAMAGUI DATA UNIFICADA'!$B$2:$B1007),0),MATCH(CF$2,'CAMAGUI DATA UNIFICADA'!$C$1:$T$1,0)),"")</f>
        <v>0.8580621153</v>
      </c>
      <c r="CG142" s="23">
        <f t="array" ref="CG142">IFERROR(INDEX('CAMAGUI DATA UNIFICADA'!$C$2:$T1007,MATCH(1,($A142='CAMAGUI DATA UNIFICADA'!$A$2:$A1007)*($BV$1='CAMAGUI DATA UNIFICADA'!$B$2:$B1007),0),MATCH(CG$2,'CAMAGUI DATA UNIFICADA'!$C$1:$T$1,0)),"")</f>
        <v>0.84</v>
      </c>
      <c r="CH142" s="60">
        <f t="array" ref="CH142">IFERROR(INDEX('CAMAGUI DATA UNIFICADA'!$C$2:$T1007,MATCH(1,($A142='CAMAGUI DATA UNIFICADA'!$A$2:$A1007)*($BV$1='CAMAGUI DATA UNIFICADA'!$B$2:$B1007),0),MATCH(CH$2,'CAMAGUI DATA UNIFICADA'!$C$1:$T$1,0)),"")</f>
        <v>144000</v>
      </c>
      <c r="CI142" s="2">
        <f t="array" ref="CI142">IFERROR(INDEX('CAMAGUI DATA UNIFICADA'!$C$2:$T1007,MATCH(1,($A142='CAMAGUI DATA UNIFICADA'!$A$2:$A1007)*($BV$1='CAMAGUI DATA UNIFICADA'!$B$2:$B1007),0),MATCH(CI$2,'CAMAGUI DATA UNIFICADA'!$C$1:$T$1,0)),"")</f>
        <v>3</v>
      </c>
      <c r="CJ142" s="2">
        <f t="array" ref="CJ142">IFERROR(INDEX('CAMAGUI DATA UNIFICADA'!$C$2:$T1007,MATCH(1,($A142='CAMAGUI DATA UNIFICADA'!$A$2:$A1007)*($BV$1='CAMAGUI DATA UNIFICADA'!$B$2:$B1007),0),MATCH(CJ$2,'CAMAGUI DATA UNIFICADA'!$C$1:$T$1,0)),"")</f>
        <v>14.82</v>
      </c>
      <c r="CK142" s="33">
        <f t="array" ref="CK142">IFERROR(INDEX('CAMAGUI DATA UNIFICADA'!$C$2:$T1007,MATCH(1,($A142='CAMAGUI DATA UNIFICADA'!$A$2:$A1007)*($BV$1='CAMAGUI DATA UNIFICADA'!$B$2:$B1007),0),MATCH(CK$2,'CAMAGUI DATA UNIFICADA'!$C$1:$T$1,0)),"")</f>
        <v>3.96192</v>
      </c>
      <c r="CL142" s="60">
        <f t="array" ref="CL142">IFERROR(INDEX('CAMAGUI DATA UNIFICADA'!$C$2:$T1007,MATCH(1,($A142='CAMAGUI DATA UNIFICADA'!$A$2:$A1007)*($BV$1='CAMAGUI DATA UNIFICADA'!$B$2:$B1007),0),MATCH(CL$2,'CAMAGUI DATA UNIFICADA'!$C$1:$T$1,0)),"")</f>
        <v>370.0300245</v>
      </c>
      <c r="CM142" s="140">
        <f t="array" ref="CM142">IFERROR(INDEX('CAMAGUI DATA UNIFICADA'!$C$2:$T1007,MATCH(1,($A142='CAMAGUI DATA UNIFICADA'!$A$2:$A1007)*($BV$1='CAMAGUI DATA UNIFICADA'!$B$2:$B1007),0),MATCH(CM$2,'CAMAGUI DATA UNIFICADA'!$C$1:$T$1,0)),"")</f>
        <v>11.25750611</v>
      </c>
      <c r="CN142" s="138" t="str">
        <f t="array" ref="CN142">IFERROR(INDEX('CAMAGUI DATA UNIFICADA'!$C$2:$T1007,MATCH(1,($A142='CAMAGUI DATA UNIFICADA'!$A$2:$A1007)*($CN$1='CAMAGUI DATA UNIFICADA'!$B$2:$B1007),0),MATCH(CN$2,'CAMAGUI DATA UNIFICADA'!$C$1:$T$1,0)),"")</f>
        <v>CA6210825</v>
      </c>
      <c r="CO142" s="2">
        <f t="array" ref="CO142">IFERROR(INDEX('CAMAGUI DATA UNIFICADA'!$C$2:$T1007,MATCH(1,($A142='CAMAGUI DATA UNIFICADA'!$A$2:$A1007)*($CN$1='CAMAGUI DATA UNIFICADA'!$B$2:$B1007),0),MATCH(CO$2,'CAMAGUI DATA UNIFICADA'!$C$1:$T$1,0)),"")</f>
        <v>525</v>
      </c>
      <c r="CP142" s="2">
        <f t="array" ref="CP142">IFERROR(INDEX('CAMAGUI DATA UNIFICADA'!$C$2:$T1007,MATCH(1,($A142='CAMAGUI DATA UNIFICADA'!$A$2:$A1007)*($CN$1='CAMAGUI DATA UNIFICADA'!$B$2:$B1007),0),MATCH(CP$2,'CAMAGUI DATA UNIFICADA'!$C$1:$T$1,0)),"")</f>
        <v>3650</v>
      </c>
      <c r="CQ142" s="2" t="str">
        <f t="array" ref="CQ142">IFERROR(INDEX('CAMAGUI DATA UNIFICADA'!$C$2:$T1007,MATCH(1,($A142='CAMAGUI DATA UNIFICADA'!$A$2:$A1007)*($CN$1='CAMAGUI DATA UNIFICADA'!$B$2:$B1007),0),MATCH(CQ$2,'CAMAGUI DATA UNIFICADA'!$C$1:$T$1,0)),"")</f>
        <v>SKR MAST E AD</v>
      </c>
      <c r="CR142" s="139">
        <f t="array" ref="CR142">IFERROR(INDEX('CAMAGUI DATA UNIFICADA'!$C$2:$T1007,MATCH(1,($A142='CAMAGUI DATA UNIFICADA'!$A$2:$A1007)*($CN$1='CAMAGUI DATA UNIFICADA'!$B$2:$B1007),0),MATCH(CR$2,'CAMAGUI DATA UNIFICADA'!$C$1:$T$1,0)),"")</f>
        <v>3736.14</v>
      </c>
      <c r="CS142" s="2">
        <f t="array" ref="CS142">IFERROR(INDEX('CAMAGUI DATA UNIFICADA'!$C$2:$T1007,MATCH(1,($A142='CAMAGUI DATA UNIFICADA'!$A$2:$A1007)*($CN$1='CAMAGUI DATA UNIFICADA'!$B$2:$B1007),0),MATCH(CS$2,'CAMAGUI DATA UNIFICADA'!$C$1:$T$1,0)),"")</f>
        <v>13.47</v>
      </c>
      <c r="CT142" s="2">
        <f t="array" ref="CT142">IFERROR(INDEX('CAMAGUI DATA UNIFICADA'!$C$2:$T1007,MATCH(1,($A142='CAMAGUI DATA UNIFICADA'!$A$2:$A1007)*($CN$1='CAMAGUI DATA UNIFICADA'!$B$2:$B1007),0),MATCH(CT$2,'CAMAGUI DATA UNIFICADA'!$C$1:$T$1,0)),"")</f>
        <v>4.37</v>
      </c>
      <c r="CU142" s="33">
        <f t="array" ref="CU142">IFERROR(INDEX('CAMAGUI DATA UNIFICADA'!$C$2:$T1007,MATCH(1,($A142='CAMAGUI DATA UNIFICADA'!$A$2:$A1007)*($CN$1='CAMAGUI DATA UNIFICADA'!$B$2:$B1007),0),MATCH(CU$2,'CAMAGUI DATA UNIFICADA'!$C$1:$T$1,0)),"")</f>
        <v>4.17468</v>
      </c>
      <c r="CV142" s="60">
        <f t="array" ref="CV142">IFERROR(INDEX('CAMAGUI DATA UNIFICADA'!$C$2:$T1007,MATCH(1,($A142='CAMAGUI DATA UNIFICADA'!$A$2:$A1007)*($CN$1='CAMAGUI DATA UNIFICADA'!$B$2:$B1007),0),MATCH(CV$2,'CAMAGUI DATA UNIFICADA'!$C$1:$T$1,0)),"")</f>
        <v>933616.4955</v>
      </c>
      <c r="CW142" s="33">
        <f t="array" ref="CW142">IFERROR(INDEX('CAMAGUI DATA UNIFICADA'!$C$2:$T1007,MATCH(1,($A142='CAMAGUI DATA UNIFICADA'!$A$2:$A1007)*($CN$1='CAMAGUI DATA UNIFICADA'!$B$2:$B1007),0),MATCH(CW$2,'CAMAGUI DATA UNIFICADA'!$C$1:$T$1,0)),"")</f>
        <v>0.8909229596</v>
      </c>
      <c r="CX142" s="23">
        <f t="array" ref="CX142">IFERROR(INDEX('CAMAGUI DATA UNIFICADA'!$C$2:$T1007,MATCH(1,($A142='CAMAGUI DATA UNIFICADA'!$A$2:$A1007)*($CN$1='CAMAGUI DATA UNIFICADA'!$B$2:$B1007),0),MATCH(CX$2,'CAMAGUI DATA UNIFICADA'!$C$1:$T$1,0)),"")</f>
        <v>0.7468931964</v>
      </c>
      <c r="CY142" s="23">
        <f t="array" ref="CY142">IFERROR(INDEX('CAMAGUI DATA UNIFICADA'!$C$2:$T1007,MATCH(1,($A142='CAMAGUI DATA UNIFICADA'!$A$2:$A1007)*($CN$1='CAMAGUI DATA UNIFICADA'!$B$2:$B1007),0),MATCH(CY$2,'CAMAGUI DATA UNIFICADA'!$C$1:$T$1,0)),"")</f>
        <v>0.75</v>
      </c>
      <c r="CZ142" s="60">
        <f t="array" ref="CZ142">IFERROR(INDEX('CAMAGUI DATA UNIFICADA'!$C$2:$T1007,MATCH(1,($A142='CAMAGUI DATA UNIFICADA'!$A$2:$A1007)*($CN$1='CAMAGUI DATA UNIFICADA'!$B$2:$B1007),0),MATCH(CZ$2,'CAMAGUI DATA UNIFICADA'!$C$1:$T$1,0)),"")</f>
        <v>107142.8571</v>
      </c>
      <c r="DA142" s="2">
        <f t="array" ref="DA142">IFERROR(INDEX('CAMAGUI DATA UNIFICADA'!$C$2:$T1007,MATCH(1,($A142='CAMAGUI DATA UNIFICADA'!$A$2:$A1007)*($CN$1='CAMAGUI DATA UNIFICADA'!$B$2:$B1007),0),MATCH(DA$2,'CAMAGUI DATA UNIFICADA'!$C$1:$T$1,0)),"")</f>
        <v>3</v>
      </c>
      <c r="DB142" s="2">
        <f t="array" ref="DB142">IFERROR(INDEX('CAMAGUI DATA UNIFICADA'!$C$2:$T1007,MATCH(1,($A142='CAMAGUI DATA UNIFICADA'!$A$2:$A1007)*($CN$1='CAMAGUI DATA UNIFICADA'!$B$2:$B1007),0),MATCH(DB$2,'CAMAGUI DATA UNIFICADA'!$C$1:$T$1,0)),"")</f>
        <v>16.47</v>
      </c>
      <c r="DC142" s="33">
        <f t="array" ref="DC142">IFERROR(INDEX('CAMAGUI DATA UNIFICADA'!$C$2:$T1007,MATCH(1,($A142='CAMAGUI DATA UNIFICADA'!$A$2:$A1007)*($CN$1='CAMAGUI DATA UNIFICADA'!$B$2:$B1007),0),MATCH(DC$2,'CAMAGUI DATA UNIFICADA'!$C$1:$T$1,0)),"")</f>
        <v>3.72996</v>
      </c>
      <c r="DD142" s="60">
        <f t="array" ref="DD142">IFERROR(INDEX('CAMAGUI DATA UNIFICADA'!$C$2:$T1007,MATCH(1,($A142='CAMAGUI DATA UNIFICADA'!$A$2:$A1007)*($CN$1='CAMAGUI DATA UNIFICADA'!$B$2:$B1007),0),MATCH(DD$2,'CAMAGUI DATA UNIFICADA'!$C$1:$T$1,0)),"")</f>
        <v>597.6068709</v>
      </c>
      <c r="DE142" s="140">
        <f t="array" ref="DE142">IFERROR(INDEX('CAMAGUI DATA UNIFICADA'!$C$2:$T1007,MATCH(1,($A142='CAMAGUI DATA UNIFICADA'!$A$2:$A1007)*($CN$1='CAMAGUI DATA UNIFICADA'!$B$2:$B1007),0),MATCH(DE$2,'CAMAGUI DATA UNIFICADA'!$C$1:$T$1,0)),"")</f>
        <v>18.15171773</v>
      </c>
      <c r="DF142" s="138" t="str">
        <f t="array" ref="DF142">IFERROR(INDEX('CAMAGUI DATA UNIFICADA'!$C$2:$T1007,MATCH(1,($A142='CAMAGUI DATA UNIFICADA'!$A$2:$A1007)*($DF$1='CAMAGUI DATA UNIFICADA'!$B$2:$B1007),0),MATCH(DF$2,'CAMAGUI DATA UNIFICADA'!$C$1:$T$1,0)),"")</f>
        <v/>
      </c>
      <c r="DG142" s="2" t="str">
        <f t="array" ref="DG142">IFERROR(INDEX('CAMAGUI DATA UNIFICADA'!$C$2:$T1007,MATCH(1,($A142='CAMAGUI DATA UNIFICADA'!$A$2:$A1007)*($DF$1='CAMAGUI DATA UNIFICADA'!$B$2:$B1007),0),MATCH(DG$2,'CAMAGUI DATA UNIFICADA'!$C$1:$T$1,0)),"")</f>
        <v/>
      </c>
      <c r="DH142" s="2" t="str">
        <f t="array" ref="DH142">IFERROR(INDEX('CAMAGUI DATA UNIFICADA'!$C$2:$T1007,MATCH(1,($A142='CAMAGUI DATA UNIFICADA'!$A$2:$A1007)*($DF$1='CAMAGUI DATA UNIFICADA'!$B$2:$B1007),0),MATCH(DH$2,'CAMAGUI DATA UNIFICADA'!$C$1:$T$1,0)),"")</f>
        <v/>
      </c>
      <c r="DI142" s="2" t="str">
        <f t="array" ref="DI142">IFERROR(INDEX('CAMAGUI DATA UNIFICADA'!$C$2:$T1007,MATCH(1,($A142='CAMAGUI DATA UNIFICADA'!$A$2:$A1007)*($DF$1='CAMAGUI DATA UNIFICADA'!$B$2:$B1007),0),MATCH(DI$2,'CAMAGUI DATA UNIFICADA'!$C$1:$T$1,0)),"")</f>
        <v/>
      </c>
      <c r="DJ142" s="139" t="str">
        <f t="array" ref="DJ142">IFERROR(INDEX('CAMAGUI DATA UNIFICADA'!$C$2:$T1007,MATCH(1,($A142='CAMAGUI DATA UNIFICADA'!$A$2:$A1007)*($DF$1='CAMAGUI DATA UNIFICADA'!$B$2:$B1007),0),MATCH(DJ$2,'CAMAGUI DATA UNIFICADA'!$C$1:$T$1,0)),"")</f>
        <v/>
      </c>
      <c r="DK142" s="2" t="str">
        <f t="array" ref="DK142">IFERROR(INDEX('CAMAGUI DATA UNIFICADA'!$C$2:$T1007,MATCH(1,($A142='CAMAGUI DATA UNIFICADA'!$A$2:$A1007)*($DF$1='CAMAGUI DATA UNIFICADA'!$B$2:$B1007),0),MATCH(DK$2,'CAMAGUI DATA UNIFICADA'!$C$1:$T$1,0)),"")</f>
        <v/>
      </c>
      <c r="DL142" s="2" t="str">
        <f t="array" ref="DL142">IFERROR(INDEX('CAMAGUI DATA UNIFICADA'!$C$2:$T1007,MATCH(1,($A142='CAMAGUI DATA UNIFICADA'!$A$2:$A1007)*($DF$1='CAMAGUI DATA UNIFICADA'!$B$2:$B1007),0),MATCH(DL$2,'CAMAGUI DATA UNIFICADA'!$C$1:$T$1,0)),"")</f>
        <v/>
      </c>
      <c r="DM142" s="33" t="str">
        <f t="array" ref="DM142">IFERROR(INDEX('CAMAGUI DATA UNIFICADA'!$C$2:$T1007,MATCH(1,($A142='CAMAGUI DATA UNIFICADA'!$A$2:$A1007)*($DF$1='CAMAGUI DATA UNIFICADA'!$B$2:$B1007),0),MATCH(DM$2,'CAMAGUI DATA UNIFICADA'!$C$1:$T$1,0)),"")</f>
        <v/>
      </c>
      <c r="DN142" s="60" t="str">
        <f t="array" ref="DN142">IFERROR(INDEX('CAMAGUI DATA UNIFICADA'!$C$2:$T1007,MATCH(1,($A142='CAMAGUI DATA UNIFICADA'!$A$2:$A1007)*($DF$1='CAMAGUI DATA UNIFICADA'!$B$2:$B1007),0),MATCH(DN$2,'CAMAGUI DATA UNIFICADA'!$C$1:$T$1,0)),"")</f>
        <v/>
      </c>
      <c r="DO142" s="33" t="str">
        <f t="array" ref="DO142">IFERROR(INDEX('CAMAGUI DATA UNIFICADA'!$C$2:$T1007,MATCH(1,($A142='CAMAGUI DATA UNIFICADA'!$A$2:$A1007)*($DF$1='CAMAGUI DATA UNIFICADA'!$B$2:$B1007),0),MATCH(DO$2,'CAMAGUI DATA UNIFICADA'!$C$1:$T$1,0)),"")</f>
        <v/>
      </c>
      <c r="DP142" s="23" t="str">
        <f t="array" ref="DP142">IFERROR(INDEX('CAMAGUI DATA UNIFICADA'!$C$2:$T1007,MATCH(1,($A142='CAMAGUI DATA UNIFICADA'!$A$2:$A1007)*($DF$1='CAMAGUI DATA UNIFICADA'!$B$2:$B1007),0),MATCH(DP$2,'CAMAGUI DATA UNIFICADA'!$C$1:$T$1,0)),"")</f>
        <v/>
      </c>
      <c r="DQ142" s="23" t="str">
        <f t="array" ref="DQ142">IFERROR(INDEX('CAMAGUI DATA UNIFICADA'!$C$2:$T1007,MATCH(1,($A142='CAMAGUI DATA UNIFICADA'!$A$2:$A1007)*($DF$1='CAMAGUI DATA UNIFICADA'!$B$2:$B1007),0),MATCH(DQ$2,'CAMAGUI DATA UNIFICADA'!$C$1:$T$1,0)),"")</f>
        <v/>
      </c>
      <c r="DR142" s="2" t="str">
        <f t="array" ref="DR142">IFERROR(INDEX('CAMAGUI DATA UNIFICADA'!$C$2:$T1007,MATCH(1,($A142='CAMAGUI DATA UNIFICADA'!$A$2:$A1007)*($DF$1='CAMAGUI DATA UNIFICADA'!$B$2:$B1007),0),MATCH(DR$2,'CAMAGUI DATA UNIFICADA'!$C$1:$T$1,0)),"")</f>
        <v/>
      </c>
      <c r="DS142" s="2" t="str">
        <f t="array" ref="DS142">IFERROR(INDEX('CAMAGUI DATA UNIFICADA'!$C$2:$T1007,MATCH(1,($A142='CAMAGUI DATA UNIFICADA'!$A$2:$A1007)*($DF$1='CAMAGUI DATA UNIFICADA'!$B$2:$B1007),0),MATCH(DS$2,'CAMAGUI DATA UNIFICADA'!$C$1:$T$1,0)),"")</f>
        <v/>
      </c>
      <c r="DT142" s="2" t="str">
        <f t="array" ref="DT142">IFERROR(INDEX('CAMAGUI DATA UNIFICADA'!$C$2:$T1007,MATCH(1,($A142='CAMAGUI DATA UNIFICADA'!$A$2:$A1007)*($DF$1='CAMAGUI DATA UNIFICADA'!$B$2:$B1007),0),MATCH(DT$2,'CAMAGUI DATA UNIFICADA'!$C$1:$T$1,0)),"")</f>
        <v/>
      </c>
      <c r="DU142" s="33" t="str">
        <f t="array" ref="DU142">IFERROR(INDEX('CAMAGUI DATA UNIFICADA'!$C$2:$T1007,MATCH(1,($A142='CAMAGUI DATA UNIFICADA'!$A$2:$A1007)*($DF$1='CAMAGUI DATA UNIFICADA'!$B$2:$B1007),0),MATCH(DU$2,'CAMAGUI DATA UNIFICADA'!$C$1:$T$1,0)),"")</f>
        <v/>
      </c>
      <c r="DV142" s="60" t="str">
        <f t="array" ref="DV142">IFERROR(INDEX('CAMAGUI DATA UNIFICADA'!$C$2:$T1007,MATCH(1,($A142='CAMAGUI DATA UNIFICADA'!$A$2:$A1007)*($DF$1='CAMAGUI DATA UNIFICADA'!$B$2:$B1007),0),MATCH(DV$2,'CAMAGUI DATA UNIFICADA'!$C$1:$T$1,0)),"")</f>
        <v/>
      </c>
      <c r="DW142" s="140" t="str">
        <f t="array" ref="DW142">IFERROR(INDEX('CAMAGUI DATA UNIFICADA'!$C$2:$T1007,MATCH(1,($A142='CAMAGUI DATA UNIFICADA'!$A$2:$A1007)*($DF$1='CAMAGUI DATA UNIFICADA'!$B$2:$B1007),0),MATCH(DW$2,'CAMAGUI DATA UNIFICADA'!$C$1:$T$1,0)),"")</f>
        <v/>
      </c>
      <c r="DX142" s="144" t="str">
        <f t="array" ref="DX142">IFERROR(INDEX('CAMAGUI DATA UNIFICADA'!$C$2:$T1007,MATCH(1,($A142='CAMAGUI DATA UNIFICADA'!$A$2:$A1007)*($DX$1='CAMAGUI DATA UNIFICADA'!$B$2:$B1007),0),MATCH(DX$2,'CAMAGUI DATA UNIFICADA'!$C$1:$T$1,0)),"")</f>
        <v/>
      </c>
      <c r="DY142" s="60" t="str">
        <f t="array" ref="DY142">IFERROR(INDEX('CAMAGUI DATA UNIFICADA'!$C$2:$T1007,MATCH(1,($A142='CAMAGUI DATA UNIFICADA'!$A$2:$A1007)*($DX$1='CAMAGUI DATA UNIFICADA'!$B$2:$B1007),0),MATCH(DY$2,'CAMAGUI DATA UNIFICADA'!$C$1:$T$1,0)),"")</f>
        <v/>
      </c>
      <c r="DZ142" s="60" t="str">
        <f t="array" ref="DZ142">IFERROR(INDEX('CAMAGUI DATA UNIFICADA'!$C$2:$T1007,MATCH(1,($A142='CAMAGUI DATA UNIFICADA'!$A$2:$A1007)*($DX$1='CAMAGUI DATA UNIFICADA'!$B$2:$B1007),0),MATCH(DZ$2,'CAMAGUI DATA UNIFICADA'!$C$1:$T$1,0)),"")</f>
        <v/>
      </c>
      <c r="EA142" s="60" t="str">
        <f t="array" ref="EA142">IFERROR(INDEX('CAMAGUI DATA UNIFICADA'!$C$2:$T1007,MATCH(1,($A142='CAMAGUI DATA UNIFICADA'!$A$2:$A1007)*($DX$1='CAMAGUI DATA UNIFICADA'!$B$2:$B1007),0),MATCH(EA$2,'CAMAGUI DATA UNIFICADA'!$C$1:$T$1,0)),"")</f>
        <v/>
      </c>
      <c r="EB142" s="60" t="str">
        <f t="array" ref="EB142">IFERROR(INDEX('CAMAGUI DATA UNIFICADA'!$C$2:$T1007,MATCH(1,($A142='CAMAGUI DATA UNIFICADA'!$A$2:$A1007)*($DX$1='CAMAGUI DATA UNIFICADA'!$B$2:$B1007),0),MATCH(EB$2,'CAMAGUI DATA UNIFICADA'!$C$1:$T$1,0)),"")</f>
        <v/>
      </c>
      <c r="EC142" s="60" t="str">
        <f t="array" ref="EC142">IFERROR(INDEX('CAMAGUI DATA UNIFICADA'!$C$2:$T1007,MATCH(1,($A142='CAMAGUI DATA UNIFICADA'!$A$2:$A1007)*($DX$1='CAMAGUI DATA UNIFICADA'!$B$2:$B1007),0),MATCH(EC$2,'CAMAGUI DATA UNIFICADA'!$C$1:$T$1,0)),"")</f>
        <v/>
      </c>
      <c r="ED142" s="60" t="str">
        <f t="array" ref="ED142">IFERROR(INDEX('CAMAGUI DATA UNIFICADA'!$C$2:$T1007,MATCH(1,($A142='CAMAGUI DATA UNIFICADA'!$A$2:$A1007)*($DX$1='CAMAGUI DATA UNIFICADA'!$B$2:$B1007),0),MATCH(ED$2,'CAMAGUI DATA UNIFICADA'!$C$1:$T$1,0)),"")</f>
        <v/>
      </c>
      <c r="EE142" s="60" t="str">
        <f t="array" ref="EE142">IFERROR(INDEX('CAMAGUI DATA UNIFICADA'!$C$2:$T1007,MATCH(1,($A142='CAMAGUI DATA UNIFICADA'!$A$2:$A1007)*($DX$1='CAMAGUI DATA UNIFICADA'!$B$2:$B1007),0),MATCH(EE$2,'CAMAGUI DATA UNIFICADA'!$C$1:$T$1,0)),"")</f>
        <v/>
      </c>
      <c r="EF142" s="60" t="str">
        <f t="array" ref="EF142">IFERROR(INDEX('CAMAGUI DATA UNIFICADA'!$C$2:$T1007,MATCH(1,($A142='CAMAGUI DATA UNIFICADA'!$A$2:$A1007)*($DX$1='CAMAGUI DATA UNIFICADA'!$B$2:$B1007),0),MATCH(EF$2,'CAMAGUI DATA UNIFICADA'!$C$1:$T$1,0)),"")</f>
        <v/>
      </c>
      <c r="EG142" s="60" t="str">
        <f t="array" ref="EG142">IFERROR(INDEX('CAMAGUI DATA UNIFICADA'!$C$2:$T1007,MATCH(1,($A142='CAMAGUI DATA UNIFICADA'!$A$2:$A1007)*($DX$1='CAMAGUI DATA UNIFICADA'!$B$2:$B1007),0),MATCH(EG$2,'CAMAGUI DATA UNIFICADA'!$C$1:$T$1,0)),"")</f>
        <v/>
      </c>
      <c r="EH142" s="60" t="str">
        <f t="array" ref="EH142">IFERROR(INDEX('CAMAGUI DATA UNIFICADA'!$C$2:$T1007,MATCH(1,($A142='CAMAGUI DATA UNIFICADA'!$A$2:$A1007)*($DX$1='CAMAGUI DATA UNIFICADA'!$B$2:$B1007),0),MATCH(EH$2,'CAMAGUI DATA UNIFICADA'!$C$1:$T$1,0)),"")</f>
        <v/>
      </c>
      <c r="EI142" s="60" t="str">
        <f t="array" ref="EI142">IFERROR(INDEX('CAMAGUI DATA UNIFICADA'!$C$2:$T1007,MATCH(1,($A142='CAMAGUI DATA UNIFICADA'!$A$2:$A1007)*($DX$1='CAMAGUI DATA UNIFICADA'!$B$2:$B1007),0),MATCH(EI$2,'CAMAGUI DATA UNIFICADA'!$C$1:$T$1,0)),"")</f>
        <v/>
      </c>
      <c r="EJ142" s="60" t="str">
        <f t="array" ref="EJ142">IFERROR(INDEX('CAMAGUI DATA UNIFICADA'!$C$2:$T1007,MATCH(1,($A142='CAMAGUI DATA UNIFICADA'!$A$2:$A1007)*($DX$1='CAMAGUI DATA UNIFICADA'!$B$2:$B1007),0),MATCH(EJ$2,'CAMAGUI DATA UNIFICADA'!$C$1:$T$1,0)),"")</f>
        <v/>
      </c>
      <c r="EK142" s="60" t="str">
        <f t="array" ref="EK142">IFERROR(INDEX('CAMAGUI DATA UNIFICADA'!$C$2:$T1007,MATCH(1,($A142='CAMAGUI DATA UNIFICADA'!$A$2:$A1007)*($DX$1='CAMAGUI DATA UNIFICADA'!$B$2:$B1007),0),MATCH(EK$2,'CAMAGUI DATA UNIFICADA'!$C$1:$T$1,0)),"")</f>
        <v/>
      </c>
      <c r="EL142" s="60" t="str">
        <f t="array" ref="EL142">IFERROR(INDEX('CAMAGUI DATA UNIFICADA'!$C$2:$T1007,MATCH(1,($A142='CAMAGUI DATA UNIFICADA'!$A$2:$A1007)*($DX$1='CAMAGUI DATA UNIFICADA'!$B$2:$B1007),0),MATCH(EL$2,'CAMAGUI DATA UNIFICADA'!$C$1:$T$1,0)),"")</f>
        <v/>
      </c>
      <c r="EM142" s="60" t="str">
        <f t="array" ref="EM142">IFERROR(INDEX('CAMAGUI DATA UNIFICADA'!$C$2:$T1007,MATCH(1,($A142='CAMAGUI DATA UNIFICADA'!$A$2:$A1007)*($DX$1='CAMAGUI DATA UNIFICADA'!$B$2:$B1007),0),MATCH(EM$2,'CAMAGUI DATA UNIFICADA'!$C$1:$T$1,0)),"")</f>
        <v/>
      </c>
      <c r="EN142" s="60" t="str">
        <f t="array" ref="EN142">IFERROR(INDEX('CAMAGUI DATA UNIFICADA'!$C$2:$T1007,MATCH(1,($A142='CAMAGUI DATA UNIFICADA'!$A$2:$A1007)*($DX$1='CAMAGUI DATA UNIFICADA'!$B$2:$B1007),0),MATCH(EN$2,'CAMAGUI DATA UNIFICADA'!$C$1:$T$1,0)),"")</f>
        <v/>
      </c>
      <c r="EO142" s="140" t="str">
        <f t="array" ref="EO142">IFERROR(INDEX('CAMAGUI DATA UNIFICADA'!$C$2:$T1007,MATCH(1,($A142='CAMAGUI DATA UNIFICADA'!$A$2:$A1007)*($DX$1='CAMAGUI DATA UNIFICADA'!$B$2:$B1007),0),MATCH(EO$2,'CAMAGUI DATA UNIFICADA'!$C$1:$T$1,0)),"")</f>
        <v/>
      </c>
    </row>
    <row r="143">
      <c r="A143" s="137">
        <v>45929.0</v>
      </c>
      <c r="B143" s="138" t="str">
        <f t="array" ref="B143">IFERROR(INDEX('CAMAGUI DATA UNIFICADA'!$C$2:$T1007,MATCH(1,($A143='CAMAGUI DATA UNIFICADA'!$A$2:$A1007)*($B$1='CAMAGUI DATA UNIFICADA'!$B$2:$B1007),0),MATCH(B$2,'CAMAGUI DATA UNIFICADA'!$C$1:$T$1,0)),"")</f>
        <v/>
      </c>
      <c r="C143" s="2" t="str">
        <f t="array" ref="C143">IFERROR(INDEX('CAMAGUI DATA UNIFICADA'!$C$2:$T1007,MATCH(1,($A143='CAMAGUI DATA UNIFICADA'!$A$2:$A1007)*($B$1='CAMAGUI DATA UNIFICADA'!$B$2:$B1007),0),MATCH(C$2,'CAMAGUI DATA UNIFICADA'!$C$1:$T$1,0)),"")</f>
        <v/>
      </c>
      <c r="D143" s="2" t="str">
        <f t="array" ref="D143">IFERROR(INDEX('CAMAGUI DATA UNIFICADA'!$C$2:$T1007,MATCH(1,($A143='CAMAGUI DATA UNIFICADA'!$A$2:$A1007)*($B$1='CAMAGUI DATA UNIFICADA'!$B$2:$B1007),0),MATCH(D$2,'CAMAGUI DATA UNIFICADA'!$C$1:$T$1,0)),"")</f>
        <v/>
      </c>
      <c r="E143" s="2" t="str">
        <f t="array" ref="E143">IFERROR(INDEX('CAMAGUI DATA UNIFICADA'!$C$2:$T1007,MATCH(1,($A143='CAMAGUI DATA UNIFICADA'!$A$2:$A1007)*($B$1='CAMAGUI DATA UNIFICADA'!$B$2:$B1007),0),MATCH(E$2,'CAMAGUI DATA UNIFICADA'!$C$1:$T$1,0)),"")</f>
        <v/>
      </c>
      <c r="F143" s="139" t="str">
        <f t="array" ref="F143">IFERROR(INDEX('CAMAGUI DATA UNIFICADA'!$C$2:$T1007,MATCH(1,($A143='CAMAGUI DATA UNIFICADA'!$A$2:$A1007)*($B$1='CAMAGUI DATA UNIFICADA'!$B$2:$B1007),0),MATCH(F$2,'CAMAGUI DATA UNIFICADA'!$C$1:$T$1,0)),"")</f>
        <v/>
      </c>
      <c r="G143" s="2" t="str">
        <f t="array" ref="G143">IFERROR(INDEX('CAMAGUI DATA UNIFICADA'!$C$2:$T1007,MATCH(1,($A143='CAMAGUI DATA UNIFICADA'!$A$2:$A1007)*($B$1='CAMAGUI DATA UNIFICADA'!$B$2:$B1007),0),MATCH(G$2,'CAMAGUI DATA UNIFICADA'!$C$1:$T$1,0)),"")</f>
        <v/>
      </c>
      <c r="H143" s="2" t="str">
        <f t="array" ref="H143">IFERROR(INDEX('CAMAGUI DATA UNIFICADA'!$C$2:$T1007,MATCH(1,($A143='CAMAGUI DATA UNIFICADA'!$A$2:$A1007)*($B$1='CAMAGUI DATA UNIFICADA'!$B$2:$B1007),0),MATCH(H$2,'CAMAGUI DATA UNIFICADA'!$C$1:$T$1,0)),"")</f>
        <v/>
      </c>
      <c r="I143" s="33" t="str">
        <f t="array" ref="I143">IFERROR(INDEX('CAMAGUI DATA UNIFICADA'!$C$2:$T1007,MATCH(1,($A143='CAMAGUI DATA UNIFICADA'!$A$2:$A1007)*($B$1='CAMAGUI DATA UNIFICADA'!$B$2:$B1007),0),MATCH(I$2,'CAMAGUI DATA UNIFICADA'!$C$1:$T$1,0)),"")</f>
        <v/>
      </c>
      <c r="J143" s="60" t="str">
        <f t="array" ref="J143">IFERROR(INDEX('CAMAGUI DATA UNIFICADA'!$C$2:$T1007,MATCH(1,($A143='CAMAGUI DATA UNIFICADA'!$A$2:$A1007)*($B$1='CAMAGUI DATA UNIFICADA'!$B$2:$B1007),0),MATCH(J$2,'CAMAGUI DATA UNIFICADA'!$C$1:$T$1,0)),"")</f>
        <v/>
      </c>
      <c r="K143" s="33" t="str">
        <f t="array" ref="K143">IFERROR(INDEX('CAMAGUI DATA UNIFICADA'!$C$2:$T1007,MATCH(1,($A143='CAMAGUI DATA UNIFICADA'!$A$2:$A1007)*($B$1='CAMAGUI DATA UNIFICADA'!$B$2:$B1007),0),MATCH(K$2,'CAMAGUI DATA UNIFICADA'!$C$1:$T$1,0)),"")</f>
        <v/>
      </c>
      <c r="L143" s="23" t="str">
        <f t="array" ref="L143">IFERROR(INDEX('CAMAGUI DATA UNIFICADA'!$C$2:$T1007,MATCH(1,($A143='CAMAGUI DATA UNIFICADA'!$A$2:$A1007)*($B$1='CAMAGUI DATA UNIFICADA'!$B$2:$B1007),0),MATCH(L$2,'CAMAGUI DATA UNIFICADA'!$C$1:$T$1,0)),"")</f>
        <v/>
      </c>
      <c r="M143" s="23" t="str">
        <f t="array" ref="M143">IFERROR(INDEX('CAMAGUI DATA UNIFICADA'!$C$2:$T1007,MATCH(1,($A143='CAMAGUI DATA UNIFICADA'!$A$2:$A1007)*($B$1='CAMAGUI DATA UNIFICADA'!$B$2:$B1007),0),MATCH(M$2,'CAMAGUI DATA UNIFICADA'!$C$1:$T$1,0)),"")</f>
        <v/>
      </c>
      <c r="N143" s="60" t="str">
        <f t="array" ref="N143">IFERROR(INDEX('CAMAGUI DATA UNIFICADA'!$C$2:$T1007,MATCH(1,($A143='CAMAGUI DATA UNIFICADA'!$A$2:$A1007)*($B$1='CAMAGUI DATA UNIFICADA'!$B$2:$B1007),0),MATCH(N$2,'CAMAGUI DATA UNIFICADA'!$C$1:$T$1,0)),"")</f>
        <v/>
      </c>
      <c r="O143" s="2" t="str">
        <f t="array" ref="O143">IFERROR(INDEX('CAMAGUI DATA UNIFICADA'!$C$2:$T1007,MATCH(1,($A143='CAMAGUI DATA UNIFICADA'!$A$2:$A1007)*($B$1='CAMAGUI DATA UNIFICADA'!$B$2:$B1007),0),MATCH(O$2,'CAMAGUI DATA UNIFICADA'!$C$1:$T$1,0)),"")</f>
        <v/>
      </c>
      <c r="P143" s="2" t="str">
        <f t="array" ref="P143">IFERROR(INDEX('CAMAGUI DATA UNIFICADA'!$C$2:$T1007,MATCH(1,($A143='CAMAGUI DATA UNIFICADA'!$A$2:$A1007)*($B$1='CAMAGUI DATA UNIFICADA'!$B$2:$B1007),0),MATCH(P$2,'CAMAGUI DATA UNIFICADA'!$C$1:$T$1,0)),"")</f>
        <v/>
      </c>
      <c r="Q143" s="33" t="str">
        <f t="array" ref="Q143">IFERROR(INDEX('CAMAGUI DATA UNIFICADA'!$C$2:$T1007,MATCH(1,($A143='CAMAGUI DATA UNIFICADA'!$A$2:$A1007)*($B$1='CAMAGUI DATA UNIFICADA'!$B$2:$B1007),0),MATCH(Q$2,'CAMAGUI DATA UNIFICADA'!$C$1:$T$1,0)),"")</f>
        <v/>
      </c>
      <c r="R143" s="60" t="str">
        <f t="array" ref="R143">IFERROR(INDEX('CAMAGUI DATA UNIFICADA'!$C$2:$T1007,MATCH(1,($A143='CAMAGUI DATA UNIFICADA'!$A$2:$A1007)*($B$1='CAMAGUI DATA UNIFICADA'!$B$2:$B1007),0),MATCH(R$2,'CAMAGUI DATA UNIFICADA'!$C$1:$T$1,0)),"")</f>
        <v/>
      </c>
      <c r="S143" s="140" t="str">
        <f t="array" ref="S143">IFERROR(INDEX('CAMAGUI DATA UNIFICADA'!$C$2:$T1007,MATCH(1,($A143='CAMAGUI DATA UNIFICADA'!$A$2:$A1007)*($B$1='CAMAGUI DATA UNIFICADA'!$B$2:$B1007),0),MATCH(S$2,'CAMAGUI DATA UNIFICADA'!$C$1:$T$1,0)),"")</f>
        <v/>
      </c>
      <c r="T143" s="138" t="str">
        <f t="array" ref="T143">IFERROR(INDEX('CAMAGUI DATA UNIFICADA'!$C$2:$T1007,MATCH(1,($A143='CAMAGUI DATA UNIFICADA'!$A$2:$A1007)*($T$1='CAMAGUI DATA UNIFICADA'!$B$2:$B1007),0),MATCH(T$2,'CAMAGUI DATA UNIFICADA'!$C$1:$T$1,0)),"")</f>
        <v/>
      </c>
      <c r="U143" s="2" t="str">
        <f t="array" ref="U143">IFERROR(INDEX('CAMAGUI DATA UNIFICADA'!$C$2:$T1007,MATCH(1,($A143='CAMAGUI DATA UNIFICADA'!$A$2:$A1007)*($T$1='CAMAGUI DATA UNIFICADA'!$B$2:$B1007),0),MATCH(U$2,'CAMAGUI DATA UNIFICADA'!$C$1:$T$1,0)),"")</f>
        <v/>
      </c>
      <c r="V143" s="2" t="str">
        <f t="array" ref="V143">IFERROR(INDEX('CAMAGUI DATA UNIFICADA'!$C$2:$T1007,MATCH(1,($A143='CAMAGUI DATA UNIFICADA'!$A$2:$A1007)*($T$1='CAMAGUI DATA UNIFICADA'!$B$2:$B1007),0),MATCH(V$2,'CAMAGUI DATA UNIFICADA'!$C$1:$T$1,0)),"")</f>
        <v/>
      </c>
      <c r="W143" s="2" t="str">
        <f t="array" ref="W143">IFERROR(INDEX('CAMAGUI DATA UNIFICADA'!$C$2:$T1007,MATCH(1,($A143='CAMAGUI DATA UNIFICADA'!$A$2:$A1007)*($T$1='CAMAGUI DATA UNIFICADA'!$B$2:$B1007),0),MATCH(W$2,'CAMAGUI DATA UNIFICADA'!$C$1:$T$1,0)),"")</f>
        <v/>
      </c>
      <c r="X143" s="139" t="str">
        <f t="array" ref="X143">IFERROR(INDEX('CAMAGUI DATA UNIFICADA'!$C$2:$T1007,MATCH(1,($A143='CAMAGUI DATA UNIFICADA'!$A$2:$A1007)*($T$1='CAMAGUI DATA UNIFICADA'!$B$2:$B1007),0),MATCH(X$2,'CAMAGUI DATA UNIFICADA'!$C$1:$T$1,0)),"")</f>
        <v/>
      </c>
      <c r="Y143" s="2" t="str">
        <f t="array" ref="Y143">IFERROR(INDEX('CAMAGUI DATA UNIFICADA'!$C$2:$T1007,MATCH(1,($A143='CAMAGUI DATA UNIFICADA'!$A$2:$A1007)*($T$1='CAMAGUI DATA UNIFICADA'!$B$2:$B1007),0),MATCH(Y$2,'CAMAGUI DATA UNIFICADA'!$C$1:$T$1,0)),"")</f>
        <v/>
      </c>
      <c r="Z143" s="2" t="str">
        <f t="array" ref="Z143">IFERROR(INDEX('CAMAGUI DATA UNIFICADA'!$C$2:$T1007,MATCH(1,($A143='CAMAGUI DATA UNIFICADA'!$A$2:$A1007)*($T$1='CAMAGUI DATA UNIFICADA'!$B$2:$B1007),0),MATCH(Z$2,'CAMAGUI DATA UNIFICADA'!$C$1:$T$1,0)),"")</f>
        <v/>
      </c>
      <c r="AA143" s="2" t="str">
        <f t="array" ref="AA143">IFERROR(INDEX('CAMAGUI DATA UNIFICADA'!$C$2:$T1007,MATCH(1,($A143='CAMAGUI DATA UNIFICADA'!$A$2:$A1007)*($T$1='CAMAGUI DATA UNIFICADA'!$B$2:$B1007),0),MATCH(AA$2,'CAMAGUI DATA UNIFICADA'!$C$1:$T$1,0)),"")</f>
        <v/>
      </c>
      <c r="AB143" s="60" t="str">
        <f t="array" ref="AB143">IFERROR(INDEX('CAMAGUI DATA UNIFICADA'!$C$2:$T1007,MATCH(1,($A143='CAMAGUI DATA UNIFICADA'!$A$2:$A1007)*($T$1='CAMAGUI DATA UNIFICADA'!$B$2:$B1007),0),MATCH(AB$2,'CAMAGUI DATA UNIFICADA'!$C$1:$T$1,0)),"")</f>
        <v/>
      </c>
      <c r="AC143" s="33" t="str">
        <f t="array" ref="AC143">IFERROR(INDEX('CAMAGUI DATA UNIFICADA'!$C$2:$T1007,MATCH(1,($A143='CAMAGUI DATA UNIFICADA'!$A$2:$A1007)*($T$1='CAMAGUI DATA UNIFICADA'!$B$2:$B1007),0),MATCH(AC$2,'CAMAGUI DATA UNIFICADA'!$C$1:$T$1,0)),"")</f>
        <v/>
      </c>
      <c r="AD143" s="23" t="str">
        <f t="array" ref="AD143">IFERROR(INDEX('CAMAGUI DATA UNIFICADA'!$C$2:$T1007,MATCH(1,($A143='CAMAGUI DATA UNIFICADA'!$A$2:$A1007)*($T$1='CAMAGUI DATA UNIFICADA'!$B$2:$B1007),0),MATCH(AD$2,'CAMAGUI DATA UNIFICADA'!$C$1:$T$1,0)),"")</f>
        <v/>
      </c>
      <c r="AE143" s="23" t="str">
        <f t="array" ref="AE143">IFERROR(INDEX('CAMAGUI DATA UNIFICADA'!$C$2:$T1007,MATCH(1,($A143='CAMAGUI DATA UNIFICADA'!$A$2:$A1007)*($T$1='CAMAGUI DATA UNIFICADA'!$B$2:$B1007),0),MATCH(AE$2,'CAMAGUI DATA UNIFICADA'!$C$1:$T$1,0)),"")</f>
        <v/>
      </c>
      <c r="AF143" s="60" t="str">
        <f t="array" ref="AF143">IFERROR(INDEX('CAMAGUI DATA UNIFICADA'!$C$2:$T1007,MATCH(1,($A143='CAMAGUI DATA UNIFICADA'!$A$2:$A1007)*($T$1='CAMAGUI DATA UNIFICADA'!$B$2:$B1007),0),MATCH(AF$2,'CAMAGUI DATA UNIFICADA'!$C$1:$T$1,0)),"")</f>
        <v/>
      </c>
      <c r="AG143" s="2" t="str">
        <f t="array" ref="AG143">IFERROR(INDEX('CAMAGUI DATA UNIFICADA'!$C$2:$T1007,MATCH(1,($A143='CAMAGUI DATA UNIFICADA'!$A$2:$A1007)*($T$1='CAMAGUI DATA UNIFICADA'!$B$2:$B1007),0),MATCH(AG$2,'CAMAGUI DATA UNIFICADA'!$C$1:$T$1,0)),"")</f>
        <v/>
      </c>
      <c r="AH143" s="2" t="str">
        <f t="array" ref="AH143">IFERROR(INDEX('CAMAGUI DATA UNIFICADA'!$C$2:$T1007,MATCH(1,($A143='CAMAGUI DATA UNIFICADA'!$A$2:$A1007)*($T$1='CAMAGUI DATA UNIFICADA'!$B$2:$B1007),0),MATCH(AH$2,'CAMAGUI DATA UNIFICADA'!$C$1:$T$1,0)),"")</f>
        <v/>
      </c>
      <c r="AI143" s="33" t="str">
        <f t="array" ref="AI143">IFERROR(INDEX('CAMAGUI DATA UNIFICADA'!$C$2:$T1007,MATCH(1,($A143='CAMAGUI DATA UNIFICADA'!$A$2:$A1007)*($T$1='CAMAGUI DATA UNIFICADA'!$B$2:$B1007),0),MATCH(AI$2,'CAMAGUI DATA UNIFICADA'!$C$1:$T$1,0)),"")</f>
        <v/>
      </c>
      <c r="AJ143" s="60" t="str">
        <f t="array" ref="AJ143">IFERROR(INDEX('CAMAGUI DATA UNIFICADA'!$C$2:$T1007,MATCH(1,($A143='CAMAGUI DATA UNIFICADA'!$A$2:$A1007)*($T$1='CAMAGUI DATA UNIFICADA'!$B$2:$B1007),0),MATCH(AJ$2,'CAMAGUI DATA UNIFICADA'!$C$1:$T$1,0)),"")</f>
        <v/>
      </c>
      <c r="AK143" s="140" t="str">
        <f t="array" ref="AK143">IFERROR(INDEX('CAMAGUI DATA UNIFICADA'!$C$2:$T1007,MATCH(1,($A143='CAMAGUI DATA UNIFICADA'!$A$2:$A1007)*($T$1='CAMAGUI DATA UNIFICADA'!$B$2:$B1007),0),MATCH(AK$2,'CAMAGUI DATA UNIFICADA'!$C$1:$T$1,0)),"")</f>
        <v/>
      </c>
      <c r="AL143" s="138" t="str">
        <f t="array" ref="AL143">IFERROR(INDEX('CAMAGUI DATA UNIFICADA'!$C$2:$T1007,MATCH(1,($A143='CAMAGUI DATA UNIFICADA'!$A$2:$A1007)*($AL$1='CAMAGUI DATA UNIFICADA'!$B$2:$B1007),0),MATCH(AL$2,'CAMAGUI DATA UNIFICADA'!$C$1:$T$1,0)),"")</f>
        <v>CA3190725</v>
      </c>
      <c r="AM143" s="2">
        <f t="array" ref="AM143">IFERROR(INDEX('CAMAGUI DATA UNIFICADA'!$C$2:$T1007,MATCH(1,($A143='CAMAGUI DATA UNIFICADA'!$A$2:$A1007)*($AL$1='CAMAGUI DATA UNIFICADA'!$B$2:$B1007),0),MATCH(AM$2,'CAMAGUI DATA UNIFICADA'!$C$1:$T$1,0)),"")</f>
        <v>0</v>
      </c>
      <c r="AN143" s="2">
        <f t="array" ref="AN143">IFERROR(INDEX('CAMAGUI DATA UNIFICADA'!$C$2:$T1007,MATCH(1,($A143='CAMAGUI DATA UNIFICADA'!$A$2:$A1007)*($AL$1='CAMAGUI DATA UNIFICADA'!$B$2:$B1007),0),MATCH(AN$2,'CAMAGUI DATA UNIFICADA'!$C$1:$T$1,0)),"")</f>
        <v>250</v>
      </c>
      <c r="AO143" s="2" t="str">
        <f t="array" ref="AO143">IFERROR(INDEX('CAMAGUI DATA UNIFICADA'!$C$2:$T1007,MATCH(1,($A143='CAMAGUI DATA UNIFICADA'!$A$2:$A1007)*($AL$1='CAMAGUI DATA UNIFICADA'!$B$2:$B1007),0),MATCH(AO$2,'CAMAGUI DATA UNIFICADA'!$C$1:$T$1,0)),"")</f>
        <v>SKR MAST E AD</v>
      </c>
      <c r="AP143" s="139">
        <f t="array" ref="AP143">IFERROR(INDEX('CAMAGUI DATA UNIFICADA'!$C$2:$T1007,MATCH(1,($A143='CAMAGUI DATA UNIFICADA'!$A$2:$A1007)*($AL$1='CAMAGUI DATA UNIFICADA'!$B$2:$B1007),0),MATCH(AP$2,'CAMAGUI DATA UNIFICADA'!$C$1:$T$1,0)),"")</f>
        <v>255.9</v>
      </c>
      <c r="AQ143" s="2" t="str">
        <f t="array" ref="AQ143">IFERROR(INDEX('CAMAGUI DATA UNIFICADA'!$C$2:$T1007,MATCH(1,($A143='CAMAGUI DATA UNIFICADA'!$A$2:$A1007)*($AL$1='CAMAGUI DATA UNIFICADA'!$B$2:$B1007),0),MATCH(AQ$2,'CAMAGUI DATA UNIFICADA'!$C$1:$T$1,0)),"")</f>
        <v/>
      </c>
      <c r="AR143" s="2">
        <f t="array" ref="AR143">IFERROR(INDEX('CAMAGUI DATA UNIFICADA'!$C$2:$T1007,MATCH(1,($A143='CAMAGUI DATA UNIFICADA'!$A$2:$A1007)*($AL$1='CAMAGUI DATA UNIFICADA'!$B$2:$B1007),0),MATCH(AR$2,'CAMAGUI DATA UNIFICADA'!$C$1:$T$1,0)),"")</f>
        <v>-27.5</v>
      </c>
      <c r="AS143" s="33" t="str">
        <f t="array" ref="AS143">IFERROR(INDEX('CAMAGUI DATA UNIFICADA'!$C$2:$T1007,MATCH(1,($A143='CAMAGUI DATA UNIFICADA'!$A$2:$A1007)*($AL$1='CAMAGUI DATA UNIFICADA'!$B$2:$B1007),0),MATCH(AS$2,'CAMAGUI DATA UNIFICADA'!$C$1:$T$1,0)),"")</f>
        <v/>
      </c>
      <c r="AT143" s="60" t="str">
        <f t="array" ref="AT143">IFERROR(INDEX('CAMAGUI DATA UNIFICADA'!$C$2:$T1007,MATCH(1,($A143='CAMAGUI DATA UNIFICADA'!$A$2:$A1007)*($AL$1='CAMAGUI DATA UNIFICADA'!$B$2:$B1007),0),MATCH(AT$2,'CAMAGUI DATA UNIFICADA'!$C$1:$T$1,0)),"")</f>
        <v/>
      </c>
      <c r="AU143" s="33" t="str">
        <f t="array" ref="AU143">IFERROR(INDEX('CAMAGUI DATA UNIFICADA'!$C$2:$T1007,MATCH(1,($A143='CAMAGUI DATA UNIFICADA'!$A$2:$A1007)*($AL$1='CAMAGUI DATA UNIFICADA'!$B$2:$B1007),0),MATCH(AU$2,'CAMAGUI DATA UNIFICADA'!$C$1:$T$1,0)),"")</f>
        <v/>
      </c>
      <c r="AV143" s="23">
        <f t="array" ref="AV143">IFERROR(INDEX('CAMAGUI DATA UNIFICADA'!$C$2:$T1007,MATCH(1,($A143='CAMAGUI DATA UNIFICADA'!$A$2:$A1007)*($AL$1='CAMAGUI DATA UNIFICADA'!$B$2:$B1007),0),MATCH(AV$2,'CAMAGUI DATA UNIFICADA'!$C$1:$T$1,0)),"")</f>
        <v>0</v>
      </c>
      <c r="AW143" s="23">
        <f t="array" ref="AW143">IFERROR(INDEX('CAMAGUI DATA UNIFICADA'!$C$2:$T1007,MATCH(1,($A143='CAMAGUI DATA UNIFICADA'!$A$2:$A1007)*($AL$1='CAMAGUI DATA UNIFICADA'!$B$2:$B1007),0),MATCH(AW$2,'CAMAGUI DATA UNIFICADA'!$C$1:$T$1,0)),"")</f>
        <v>0</v>
      </c>
      <c r="AX143" s="60">
        <f t="array" ref="AX143">IFERROR(INDEX('CAMAGUI DATA UNIFICADA'!$C$2:$T1007,MATCH(1,($A143='CAMAGUI DATA UNIFICADA'!$A$2:$A1007)*($AL$1='CAMAGUI DATA UNIFICADA'!$B$2:$B1007),0),MATCH(AX$2,'CAMAGUI DATA UNIFICADA'!$C$1:$T$1,0)),"")</f>
        <v>0</v>
      </c>
      <c r="AY143" s="2">
        <f t="array" ref="AY143">IFERROR(INDEX('CAMAGUI DATA UNIFICADA'!$C$2:$T1007,MATCH(1,($A143='CAMAGUI DATA UNIFICADA'!$A$2:$A1007)*($AL$1='CAMAGUI DATA UNIFICADA'!$B$2:$B1007),0),MATCH(AY$2,'CAMAGUI DATA UNIFICADA'!$C$1:$T$1,0)),"")</f>
        <v>3</v>
      </c>
      <c r="AZ143" s="2">
        <f t="array" ref="AZ143">IFERROR(INDEX('CAMAGUI DATA UNIFICADA'!$C$2:$T1007,MATCH(1,($A143='CAMAGUI DATA UNIFICADA'!$A$2:$A1007)*($AL$1='CAMAGUI DATA UNIFICADA'!$B$2:$B1007),0),MATCH(AZ$2,'CAMAGUI DATA UNIFICADA'!$C$1:$T$1,0)),"")</f>
        <v>3</v>
      </c>
      <c r="BA143" s="33">
        <f t="array" ref="BA143">IFERROR(INDEX('CAMAGUI DATA UNIFICADA'!$C$2:$T1007,MATCH(1,($A143='CAMAGUI DATA UNIFICADA'!$A$2:$A1007)*($AL$1='CAMAGUI DATA UNIFICADA'!$B$2:$B1007),0),MATCH(BA$2,'CAMAGUI DATA UNIFICADA'!$C$1:$T$1,0)),"")</f>
        <v>9.624</v>
      </c>
      <c r="BB143" s="60">
        <f t="array" ref="BB143">IFERROR(INDEX('CAMAGUI DATA UNIFICADA'!$C$2:$T1007,MATCH(1,($A143='CAMAGUI DATA UNIFICADA'!$A$2:$A1007)*($AL$1='CAMAGUI DATA UNIFICADA'!$B$2:$B1007),0),MATCH(BB$2,'CAMAGUI DATA UNIFICADA'!$C$1:$T$1,0)),"")</f>
        <v>-2.582181756</v>
      </c>
      <c r="BC143" s="140">
        <f t="array" ref="BC143">IFERROR(INDEX('CAMAGUI DATA UNIFICADA'!$C$2:$T1007,MATCH(1,($A143='CAMAGUI DATA UNIFICADA'!$A$2:$A1007)*($AL$1='CAMAGUI DATA UNIFICADA'!$B$2:$B1007),0),MATCH(BC$2,'CAMAGUI DATA UNIFICADA'!$C$1:$T$1,0)),"")</f>
        <v>-0.645545439</v>
      </c>
      <c r="BD143" s="138" t="str">
        <f t="array" ref="BD143">IFERROR(INDEX('CAMAGUI DATA UNIFICADA'!$C$2:$T1007,MATCH(1,($A143='CAMAGUI DATA UNIFICADA'!$A$2:$A1007)*($BD$1='CAMAGUI DATA UNIFICADA'!$B$2:$B1007),0),MATCH(BD$2,'CAMAGUI DATA UNIFICADA'!$C$1:$T$1,0)),"")</f>
        <v>CA4210825</v>
      </c>
      <c r="BE143" s="2">
        <f t="array" ref="BE143">IFERROR(INDEX('CAMAGUI DATA UNIFICADA'!$C$2:$T1007,MATCH(1,($A143='CAMAGUI DATA UNIFICADA'!$A$2:$A1007)*($BD$1='CAMAGUI DATA UNIFICADA'!$B$2:$B1007),0),MATCH(BE$2,'CAMAGUI DATA UNIFICADA'!$C$1:$T$1,0)),"")</f>
        <v>300</v>
      </c>
      <c r="BF143" s="2">
        <f t="array" ref="BF143">IFERROR(INDEX('CAMAGUI DATA UNIFICADA'!$C$2:$T1007,MATCH(1,($A143='CAMAGUI DATA UNIFICADA'!$A$2:$A1007)*($BD$1='CAMAGUI DATA UNIFICADA'!$B$2:$B1007),0),MATCH(BF$2,'CAMAGUI DATA UNIFICADA'!$C$1:$T$1,0)),"")</f>
        <v>2037</v>
      </c>
      <c r="BG143" s="2" t="str">
        <f t="array" ref="BG143">IFERROR(INDEX('CAMAGUI DATA UNIFICADA'!$C$2:$T1007,MATCH(1,($A143='CAMAGUI DATA UNIFICADA'!$A$2:$A1007)*($BD$1='CAMAGUI DATA UNIFICADA'!$B$2:$B1007),0),MATCH(BG$2,'CAMAGUI DATA UNIFICADA'!$C$1:$T$1,0)),"")</f>
        <v>SKR OPTILINE E</v>
      </c>
      <c r="BH143" s="139">
        <f t="array" ref="BH143">IFERROR(INDEX('CAMAGUI DATA UNIFICADA'!$C$2:$T1007,MATCH(1,($A143='CAMAGUI DATA UNIFICADA'!$A$2:$A1007)*($BD$1='CAMAGUI DATA UNIFICADA'!$B$2:$B1007),0),MATCH(BH$2,'CAMAGUI DATA UNIFICADA'!$C$1:$T$1,0)),"")</f>
        <v>2403.66</v>
      </c>
      <c r="BI143" s="2">
        <f t="array" ref="BI143">IFERROR(INDEX('CAMAGUI DATA UNIFICADA'!$C$2:$T1007,MATCH(1,($A143='CAMAGUI DATA UNIFICADA'!$A$2:$A1007)*($BD$1='CAMAGUI DATA UNIFICADA'!$B$2:$B1007),0),MATCH(BI$2,'CAMAGUI DATA UNIFICADA'!$C$1:$T$1,0)),"")</f>
        <v>15.6</v>
      </c>
      <c r="BJ143" s="2">
        <f t="array" ref="BJ143">IFERROR(INDEX('CAMAGUI DATA UNIFICADA'!$C$2:$T1007,MATCH(1,($A143='CAMAGUI DATA UNIFICADA'!$A$2:$A1007)*($BD$1='CAMAGUI DATA UNIFICADA'!$B$2:$B1007),0),MATCH(BJ$2,'CAMAGUI DATA UNIFICADA'!$C$1:$T$1,0)),"")</f>
        <v>3.53</v>
      </c>
      <c r="BK143" s="33">
        <f t="array" ref="BK143">IFERROR(INDEX('CAMAGUI DATA UNIFICADA'!$C$2:$T1007,MATCH(1,($A143='CAMAGUI DATA UNIFICADA'!$A$2:$A1007)*($BD$1='CAMAGUI DATA UNIFICADA'!$B$2:$B1007),0),MATCH(BK$2,'CAMAGUI DATA UNIFICADA'!$C$1:$T$1,0)),"")</f>
        <v>3.852</v>
      </c>
      <c r="BL143" s="60">
        <f t="array" ref="BL143">IFERROR(INDEX('CAMAGUI DATA UNIFICADA'!$C$2:$T1007,MATCH(1,($A143='CAMAGUI DATA UNIFICADA'!$A$2:$A1007)*($BD$1='CAMAGUI DATA UNIFICADA'!$B$2:$B1007),0),MATCH(BL$2,'CAMAGUI DATA UNIFICADA'!$C$1:$T$1,0)),"")</f>
        <v>499241.1534</v>
      </c>
      <c r="BM143" s="33">
        <f t="array" ref="BM143">IFERROR(INDEX('CAMAGUI DATA UNIFICADA'!$C$2:$T1007,MATCH(1,($A143='CAMAGUI DATA UNIFICADA'!$A$2:$A1007)*($BD$1='CAMAGUI DATA UNIFICADA'!$B$2:$B1007),0),MATCH(BM$2,'CAMAGUI DATA UNIFICADA'!$C$1:$T$1,0)),"")</f>
        <v>1.29529478</v>
      </c>
      <c r="BN143" s="23">
        <f t="array" ref="BN143">IFERROR(INDEX('CAMAGUI DATA UNIFICADA'!$C$2:$T1007,MATCH(1,($A143='CAMAGUI DATA UNIFICADA'!$A$2:$A1007)*($BD$1='CAMAGUI DATA UNIFICADA'!$B$2:$B1007),0),MATCH(BN$2,'CAMAGUI DATA UNIFICADA'!$C$1:$T$1,0)),"")</f>
        <v>0.616347103</v>
      </c>
      <c r="BO143" s="23">
        <f t="array" ref="BO143">IFERROR(INDEX('CAMAGUI DATA UNIFICADA'!$C$2:$T1007,MATCH(1,($A143='CAMAGUI DATA UNIFICADA'!$A$2:$A1007)*($BD$1='CAMAGUI DATA UNIFICADA'!$B$2:$B1007),0),MATCH(BO$2,'CAMAGUI DATA UNIFICADA'!$C$1:$T$1,0)),"")</f>
        <v>0.55</v>
      </c>
      <c r="BP143" s="60">
        <f t="array" ref="BP143">IFERROR(INDEX('CAMAGUI DATA UNIFICADA'!$C$2:$T1007,MATCH(1,($A143='CAMAGUI DATA UNIFICADA'!$A$2:$A1007)*($BD$1='CAMAGUI DATA UNIFICADA'!$B$2:$B1007),0),MATCH(BP$2,'CAMAGUI DATA UNIFICADA'!$C$1:$T$1,0)),"")</f>
        <v>92812.5</v>
      </c>
      <c r="BQ143" s="2">
        <f t="array" ref="BQ143">IFERROR(INDEX('CAMAGUI DATA UNIFICADA'!$C$2:$T1007,MATCH(1,($A143='CAMAGUI DATA UNIFICADA'!$A$2:$A1007)*($BD$1='CAMAGUI DATA UNIFICADA'!$B$2:$B1007),0),MATCH(BQ$2,'CAMAGUI DATA UNIFICADA'!$C$1:$T$1,0)),"")</f>
        <v>3</v>
      </c>
      <c r="BR143" s="2">
        <f t="array" ref="BR143">IFERROR(INDEX('CAMAGUI DATA UNIFICADA'!$C$2:$T1007,MATCH(1,($A143='CAMAGUI DATA UNIFICADA'!$A$2:$A1007)*($BD$1='CAMAGUI DATA UNIFICADA'!$B$2:$B1007),0),MATCH(BR$2,'CAMAGUI DATA UNIFICADA'!$C$1:$T$1,0)),"")</f>
        <v>18.6</v>
      </c>
      <c r="BS143" s="33">
        <f t="array" ref="BS143">IFERROR(INDEX('CAMAGUI DATA UNIFICADA'!$C$2:$T1007,MATCH(1,($A143='CAMAGUI DATA UNIFICADA'!$A$2:$A1007)*($BD$1='CAMAGUI DATA UNIFICADA'!$B$2:$B1007),0),MATCH(BS$2,'CAMAGUI DATA UNIFICADA'!$C$1:$T$1,0)),"")</f>
        <v>3.4632</v>
      </c>
      <c r="BT143" s="60">
        <f t="array" ref="BT143">IFERROR(INDEX('CAMAGUI DATA UNIFICADA'!$C$2:$T1007,MATCH(1,($A143='CAMAGUI DATA UNIFICADA'!$A$2:$A1007)*($BD$1='CAMAGUI DATA UNIFICADA'!$B$2:$B1007),0),MATCH(BT$2,'CAMAGUI DATA UNIFICADA'!$C$1:$T$1,0)),"")</f>
        <v>294.5086146</v>
      </c>
      <c r="BU143" s="140">
        <f t="array" ref="BU143">IFERROR(INDEX('CAMAGUI DATA UNIFICADA'!$C$2:$T1007,MATCH(1,($A143='CAMAGUI DATA UNIFICADA'!$A$2:$A1007)*($BD$1='CAMAGUI DATA UNIFICADA'!$B$2:$B1007),0),MATCH(BU$2,'CAMAGUI DATA UNIFICADA'!$C$1:$T$1,0)),"")</f>
        <v>-1.372846341</v>
      </c>
      <c r="BV143" s="138" t="str">
        <f t="array" ref="BV143">IFERROR(INDEX('CAMAGUI DATA UNIFICADA'!$C$2:$T1007,MATCH(1,($A143='CAMAGUI DATA UNIFICADA'!$A$2:$A1007)*($BV$1='CAMAGUI DATA UNIFICADA'!$B$2:$B1007),0),MATCH(BV$2,'CAMAGUI DATA UNIFICADA'!$C$1:$T$1,0)),"")</f>
        <v>CA5210825</v>
      </c>
      <c r="BW143" s="2">
        <f t="array" ref="BW143">IFERROR(INDEX('CAMAGUI DATA UNIFICADA'!$C$2:$T1007,MATCH(1,($A143='CAMAGUI DATA UNIFICADA'!$A$2:$A1007)*($BV$1='CAMAGUI DATA UNIFICADA'!$B$2:$B1007),0),MATCH(BW$2,'CAMAGUI DATA UNIFICADA'!$C$1:$T$1,0)),"")</f>
        <v>275</v>
      </c>
      <c r="BX143" s="2">
        <f t="array" ref="BX143">IFERROR(INDEX('CAMAGUI DATA UNIFICADA'!$C$2:$T1007,MATCH(1,($A143='CAMAGUI DATA UNIFICADA'!$A$2:$A1007)*($BV$1='CAMAGUI DATA UNIFICADA'!$B$2:$B1007),0),MATCH(BX$2,'CAMAGUI DATA UNIFICADA'!$C$1:$T$1,0)),"")</f>
        <v>2050</v>
      </c>
      <c r="BY143" s="2" t="str">
        <f t="array" ref="BY143">IFERROR(INDEX('CAMAGUI DATA UNIFICADA'!$C$2:$T1007,MATCH(1,($A143='CAMAGUI DATA UNIFICADA'!$A$2:$A1007)*($BV$1='CAMAGUI DATA UNIFICADA'!$B$2:$B1007),0),MATCH(BY$2,'CAMAGUI DATA UNIFICADA'!$C$1:$T$1,0)),"")</f>
        <v>SKR OPTILINE E</v>
      </c>
      <c r="BZ143" s="139">
        <f t="array" ref="BZ143">IFERROR(INDEX('CAMAGUI DATA UNIFICADA'!$C$2:$T1007,MATCH(1,($A143='CAMAGUI DATA UNIFICADA'!$A$2:$A1007)*($BV$1='CAMAGUI DATA UNIFICADA'!$B$2:$B1007),0),MATCH(BZ$2,'CAMAGUI DATA UNIFICADA'!$C$1:$T$1,0)),"")</f>
        <v>2419</v>
      </c>
      <c r="CA143" s="2">
        <f t="array" ref="CA143">IFERROR(INDEX('CAMAGUI DATA UNIFICADA'!$C$2:$T1007,MATCH(1,($A143='CAMAGUI DATA UNIFICADA'!$A$2:$A1007)*($BV$1='CAMAGUI DATA UNIFICADA'!$B$2:$B1007),0),MATCH(CA$2,'CAMAGUI DATA UNIFICADA'!$C$1:$T$1,0)),"")</f>
        <v>15.5</v>
      </c>
      <c r="CB143" s="2">
        <f t="array" ref="CB143">IFERROR(INDEX('CAMAGUI DATA UNIFICADA'!$C$2:$T1007,MATCH(1,($A143='CAMAGUI DATA UNIFICADA'!$A$2:$A1007)*($BV$1='CAMAGUI DATA UNIFICADA'!$B$2:$B1007),0),MATCH(CB$2,'CAMAGUI DATA UNIFICADA'!$C$1:$T$1,0)),"")</f>
        <v>3.68</v>
      </c>
      <c r="CC143" s="33">
        <f t="array" ref="CC143">IFERROR(INDEX('CAMAGUI DATA UNIFICADA'!$C$2:$T1007,MATCH(1,($A143='CAMAGUI DATA UNIFICADA'!$A$2:$A1007)*($BV$1='CAMAGUI DATA UNIFICADA'!$B$2:$B1007),0),MATCH(CC$2,'CAMAGUI DATA UNIFICADA'!$C$1:$T$1,0)),"")</f>
        <v>3.864</v>
      </c>
      <c r="CD143" s="60">
        <f t="array" ref="CD143">IFERROR(INDEX('CAMAGUI DATA UNIFICADA'!$C$2:$T1007,MATCH(1,($A143='CAMAGUI DATA UNIFICADA'!$A$2:$A1007)*($BV$1='CAMAGUI DATA UNIFICADA'!$B$2:$B1007),0),MATCH(CD$2,'CAMAGUI DATA UNIFICADA'!$C$1:$T$1,0)),"")</f>
        <v>459159.821</v>
      </c>
      <c r="CE143" s="33">
        <f t="array" ref="CE143">IFERROR(INDEX('CAMAGUI DATA UNIFICADA'!$C$2:$T1007,MATCH(1,($A143='CAMAGUI DATA UNIFICADA'!$A$2:$A1007)*($BV$1='CAMAGUI DATA UNIFICADA'!$B$2:$B1007),0),MATCH(CE$2,'CAMAGUI DATA UNIFICADA'!$C$1:$T$1,0)),"")</f>
        <v>1.237922705</v>
      </c>
      <c r="CF143" s="23">
        <f t="array" ref="CF143">IFERROR(INDEX('CAMAGUI DATA UNIFICADA'!$C$2:$T1007,MATCH(1,($A143='CAMAGUI DATA UNIFICADA'!$A$2:$A1007)*($BV$1='CAMAGUI DATA UNIFICADA'!$B$2:$B1007),0),MATCH(CF$2,'CAMAGUI DATA UNIFICADA'!$C$1:$T$1,0)),"")</f>
        <v>0.6377219736</v>
      </c>
      <c r="CG143" s="23">
        <f t="array" ref="CG143">IFERROR(INDEX('CAMAGUI DATA UNIFICADA'!$C$2:$T1007,MATCH(1,($A143='CAMAGUI DATA UNIFICADA'!$A$2:$A1007)*($BV$1='CAMAGUI DATA UNIFICADA'!$B$2:$B1007),0),MATCH(CG$2,'CAMAGUI DATA UNIFICADA'!$C$1:$T$1,0)),"")</f>
        <v>0.625</v>
      </c>
      <c r="CH143" s="60">
        <f t="array" ref="CH143">IFERROR(INDEX('CAMAGUI DATA UNIFICADA'!$C$2:$T1007,MATCH(1,($A143='CAMAGUI DATA UNIFICADA'!$A$2:$A1007)*($BV$1='CAMAGUI DATA UNIFICADA'!$B$2:$B1007),0),MATCH(CH$2,'CAMAGUI DATA UNIFICADA'!$C$1:$T$1,0)),"")</f>
        <v>107142.8571</v>
      </c>
      <c r="CI143" s="2">
        <f t="array" ref="CI143">IFERROR(INDEX('CAMAGUI DATA UNIFICADA'!$C$2:$T1007,MATCH(1,($A143='CAMAGUI DATA UNIFICADA'!$A$2:$A1007)*($BV$1='CAMAGUI DATA UNIFICADA'!$B$2:$B1007),0),MATCH(CI$2,'CAMAGUI DATA UNIFICADA'!$C$1:$T$1,0)),"")</f>
        <v>3</v>
      </c>
      <c r="CJ143" s="2">
        <f t="array" ref="CJ143">IFERROR(INDEX('CAMAGUI DATA UNIFICADA'!$C$2:$T1007,MATCH(1,($A143='CAMAGUI DATA UNIFICADA'!$A$2:$A1007)*($BV$1='CAMAGUI DATA UNIFICADA'!$B$2:$B1007),0),MATCH(CJ$2,'CAMAGUI DATA UNIFICADA'!$C$1:$T$1,0)),"")</f>
        <v>18.5</v>
      </c>
      <c r="CK143" s="33">
        <f t="array" ref="CK143">IFERROR(INDEX('CAMAGUI DATA UNIFICADA'!$C$2:$T1007,MATCH(1,($A143='CAMAGUI DATA UNIFICADA'!$A$2:$A1007)*($BV$1='CAMAGUI DATA UNIFICADA'!$B$2:$B1007),0),MATCH(CK$2,'CAMAGUI DATA UNIFICADA'!$C$1:$T$1,0)),"")</f>
        <v>3.474</v>
      </c>
      <c r="CL143" s="60">
        <f t="array" ref="CL143">IFERROR(INDEX('CAMAGUI DATA UNIFICADA'!$C$2:$T1007,MATCH(1,($A143='CAMAGUI DATA UNIFICADA'!$A$2:$A1007)*($BV$1='CAMAGUI DATA UNIFICADA'!$B$2:$B1007),0),MATCH(CL$2,'CAMAGUI DATA UNIFICADA'!$C$1:$T$1,0)),"")</f>
        <v>297.8428422</v>
      </c>
      <c r="CM143" s="140">
        <f t="array" ref="CM143">IFERROR(INDEX('CAMAGUI DATA UNIFICADA'!$C$2:$T1007,MATCH(1,($A143='CAMAGUI DATA UNIFICADA'!$A$2:$A1007)*($BV$1='CAMAGUI DATA UNIFICADA'!$B$2:$B1007),0),MATCH(CM$2,'CAMAGUI DATA UNIFICADA'!$C$1:$T$1,0)),"")</f>
        <v>5.710710554</v>
      </c>
      <c r="CN143" s="138" t="str">
        <f t="array" ref="CN143">IFERROR(INDEX('CAMAGUI DATA UNIFICADA'!$C$2:$T1007,MATCH(1,($A143='CAMAGUI DATA UNIFICADA'!$A$2:$A1007)*($CN$1='CAMAGUI DATA UNIFICADA'!$B$2:$B1007),0),MATCH(CN$2,'CAMAGUI DATA UNIFICADA'!$C$1:$T$1,0)),"")</f>
        <v>CA6210825</v>
      </c>
      <c r="CO143" s="2">
        <f t="array" ref="CO143">IFERROR(INDEX('CAMAGUI DATA UNIFICADA'!$C$2:$T1007,MATCH(1,($A143='CAMAGUI DATA UNIFICADA'!$A$2:$A1007)*($CN$1='CAMAGUI DATA UNIFICADA'!$B$2:$B1007),0),MATCH(CO$2,'CAMAGUI DATA UNIFICADA'!$C$1:$T$1,0)),"")</f>
        <v>550</v>
      </c>
      <c r="CP143" s="2">
        <f t="array" ref="CP143">IFERROR(INDEX('CAMAGUI DATA UNIFICADA'!$C$2:$T1007,MATCH(1,($A143='CAMAGUI DATA UNIFICADA'!$A$2:$A1007)*($CN$1='CAMAGUI DATA UNIFICADA'!$B$2:$B1007),0),MATCH(CP$2,'CAMAGUI DATA UNIFICADA'!$C$1:$T$1,0)),"")</f>
        <v>2179</v>
      </c>
      <c r="CQ143" s="2" t="str">
        <f t="array" ref="CQ143">IFERROR(INDEX('CAMAGUI DATA UNIFICADA'!$C$2:$T1007,MATCH(1,($A143='CAMAGUI DATA UNIFICADA'!$A$2:$A1007)*($CN$1='CAMAGUI DATA UNIFICADA'!$B$2:$B1007),0),MATCH(CQ$2,'CAMAGUI DATA UNIFICADA'!$C$1:$T$1,0)),"")</f>
        <v>SKR MAST E AD</v>
      </c>
      <c r="CR143" s="139">
        <f t="array" ref="CR143">IFERROR(INDEX('CAMAGUI DATA UNIFICADA'!$C$2:$T1007,MATCH(1,($A143='CAMAGUI DATA UNIFICADA'!$A$2:$A1007)*($CN$1='CAMAGUI DATA UNIFICADA'!$B$2:$B1007),0),MATCH(CR$2,'CAMAGUI DATA UNIFICADA'!$C$1:$T$1,0)),"")</f>
        <v>2230.4244</v>
      </c>
      <c r="CS143" s="2">
        <f t="array" ref="CS143">IFERROR(INDEX('CAMAGUI DATA UNIFICADA'!$C$2:$T1007,MATCH(1,($A143='CAMAGUI DATA UNIFICADA'!$A$2:$A1007)*($CN$1='CAMAGUI DATA UNIFICADA'!$B$2:$B1007),0),MATCH(CS$2,'CAMAGUI DATA UNIFICADA'!$C$1:$T$1,0)),"")</f>
        <v>16.55</v>
      </c>
      <c r="CT143" s="2">
        <f t="array" ref="CT143">IFERROR(INDEX('CAMAGUI DATA UNIFICADA'!$C$2:$T1007,MATCH(1,($A143='CAMAGUI DATA UNIFICADA'!$A$2:$A1007)*($CN$1='CAMAGUI DATA UNIFICADA'!$B$2:$B1007),0),MATCH(CT$2,'CAMAGUI DATA UNIFICADA'!$C$1:$T$1,0)),"")</f>
        <v>3.08</v>
      </c>
      <c r="CU143" s="33">
        <f t="array" ref="CU143">IFERROR(INDEX('CAMAGUI DATA UNIFICADA'!$C$2:$T1007,MATCH(1,($A143='CAMAGUI DATA UNIFICADA'!$A$2:$A1007)*($CN$1='CAMAGUI DATA UNIFICADA'!$B$2:$B1007),0),MATCH(CU$2,'CAMAGUI DATA UNIFICADA'!$C$1:$T$1,0)),"")</f>
        <v>3.7194</v>
      </c>
      <c r="CV143" s="60">
        <f t="array" ref="CV143">IFERROR(INDEX('CAMAGUI DATA UNIFICADA'!$C$2:$T1007,MATCH(1,($A143='CAMAGUI DATA UNIFICADA'!$A$2:$A1007)*($CN$1='CAMAGUI DATA UNIFICADA'!$B$2:$B1007),0),MATCH(CV$2,'CAMAGUI DATA UNIFICADA'!$C$1:$T$1,0)),"")</f>
        <v>893494.3378</v>
      </c>
      <c r="CW143" s="33">
        <f t="array" ref="CW143">IFERROR(INDEX('CAMAGUI DATA UNIFICADA'!$C$2:$T1007,MATCH(1,($A143='CAMAGUI DATA UNIFICADA'!$A$2:$A1007)*($CN$1='CAMAGUI DATA UNIFICADA'!$B$2:$B1007),0),MATCH(CW$2,'CAMAGUI DATA UNIFICADA'!$C$1:$T$1,0)),"")</f>
        <v>0.7753068849</v>
      </c>
      <c r="CX143" s="23">
        <f t="array" ref="CX143">IFERROR(INDEX('CAMAGUI DATA UNIFICADA'!$C$2:$T1007,MATCH(1,($A143='CAMAGUI DATA UNIFICADA'!$A$2:$A1007)*($CN$1='CAMAGUI DATA UNIFICADA'!$B$2:$B1007),0),MATCH(CX$2,'CAMAGUI DATA UNIFICADA'!$C$1:$T$1,0)),"")</f>
        <v>0.7147954702</v>
      </c>
      <c r="CY143" s="23">
        <f t="array" ref="CY143">IFERROR(INDEX('CAMAGUI DATA UNIFICADA'!$C$2:$T1007,MATCH(1,($A143='CAMAGUI DATA UNIFICADA'!$A$2:$A1007)*($CN$1='CAMAGUI DATA UNIFICADA'!$B$2:$B1007),0),MATCH(CY$2,'CAMAGUI DATA UNIFICADA'!$C$1:$T$1,0)),"")</f>
        <v>0.73</v>
      </c>
      <c r="CZ143" s="60">
        <f t="array" ref="CZ143">IFERROR(INDEX('CAMAGUI DATA UNIFICADA'!$C$2:$T1007,MATCH(1,($A143='CAMAGUI DATA UNIFICADA'!$A$2:$A1007)*($CN$1='CAMAGUI DATA UNIFICADA'!$B$2:$B1007),0),MATCH(CZ$2,'CAMAGUI DATA UNIFICADA'!$C$1:$T$1,0)),"")</f>
        <v>104285.7143</v>
      </c>
      <c r="DA143" s="2">
        <f t="array" ref="DA143">IFERROR(INDEX('CAMAGUI DATA UNIFICADA'!$C$2:$T1007,MATCH(1,($A143='CAMAGUI DATA UNIFICADA'!$A$2:$A1007)*($CN$1='CAMAGUI DATA UNIFICADA'!$B$2:$B1007),0),MATCH(DA$2,'CAMAGUI DATA UNIFICADA'!$C$1:$T$1,0)),"")</f>
        <v>3</v>
      </c>
      <c r="DB143" s="2">
        <f t="array" ref="DB143">IFERROR(INDEX('CAMAGUI DATA UNIFICADA'!$C$2:$T1007,MATCH(1,($A143='CAMAGUI DATA UNIFICADA'!$A$2:$A1007)*($CN$1='CAMAGUI DATA UNIFICADA'!$B$2:$B1007),0),MATCH(DB$2,'CAMAGUI DATA UNIFICADA'!$C$1:$T$1,0)),"")</f>
        <v>19.55</v>
      </c>
      <c r="DC143" s="33">
        <f t="array" ref="DC143">IFERROR(INDEX('CAMAGUI DATA UNIFICADA'!$C$2:$T1007,MATCH(1,($A143='CAMAGUI DATA UNIFICADA'!$A$2:$A1007)*($CN$1='CAMAGUI DATA UNIFICADA'!$B$2:$B1007),0),MATCH(DC$2,'CAMAGUI DATA UNIFICADA'!$C$1:$T$1,0)),"")</f>
        <v>3.3552</v>
      </c>
      <c r="DD143" s="60">
        <f t="array" ref="DD143">IFERROR(INDEX('CAMAGUI DATA UNIFICADA'!$C$2:$T1007,MATCH(1,($A143='CAMAGUI DATA UNIFICADA'!$A$2:$A1007)*($CN$1='CAMAGUI DATA UNIFICADA'!$B$2:$B1007),0),MATCH(DD$2,'CAMAGUI DATA UNIFICADA'!$C$1:$T$1,0)),"")</f>
        <v>617.5869036</v>
      </c>
      <c r="DE143" s="140">
        <f t="array" ref="DE143">IFERROR(INDEX('CAMAGUI DATA UNIFICADA'!$C$2:$T1007,MATCH(1,($A143='CAMAGUI DATA UNIFICADA'!$A$2:$A1007)*($CN$1='CAMAGUI DATA UNIFICADA'!$B$2:$B1007),0),MATCH(DE$2,'CAMAGUI DATA UNIFICADA'!$C$1:$T$1,0)),"")</f>
        <v>16.89672591</v>
      </c>
      <c r="DF143" s="138" t="str">
        <f t="array" ref="DF143">IFERROR(INDEX('CAMAGUI DATA UNIFICADA'!$C$2:$T1007,MATCH(1,($A143='CAMAGUI DATA UNIFICADA'!$A$2:$A1007)*($DF$1='CAMAGUI DATA UNIFICADA'!$B$2:$B1007),0),MATCH(DF$2,'CAMAGUI DATA UNIFICADA'!$C$1:$T$1,0)),"")</f>
        <v/>
      </c>
      <c r="DG143" s="2" t="str">
        <f t="array" ref="DG143">IFERROR(INDEX('CAMAGUI DATA UNIFICADA'!$C$2:$T1007,MATCH(1,($A143='CAMAGUI DATA UNIFICADA'!$A$2:$A1007)*($DF$1='CAMAGUI DATA UNIFICADA'!$B$2:$B1007),0),MATCH(DG$2,'CAMAGUI DATA UNIFICADA'!$C$1:$T$1,0)),"")</f>
        <v/>
      </c>
      <c r="DH143" s="2" t="str">
        <f t="array" ref="DH143">IFERROR(INDEX('CAMAGUI DATA UNIFICADA'!$C$2:$T1007,MATCH(1,($A143='CAMAGUI DATA UNIFICADA'!$A$2:$A1007)*($DF$1='CAMAGUI DATA UNIFICADA'!$B$2:$B1007),0),MATCH(DH$2,'CAMAGUI DATA UNIFICADA'!$C$1:$T$1,0)),"")</f>
        <v/>
      </c>
      <c r="DI143" s="2" t="str">
        <f t="array" ref="DI143">IFERROR(INDEX('CAMAGUI DATA UNIFICADA'!$C$2:$T1007,MATCH(1,($A143='CAMAGUI DATA UNIFICADA'!$A$2:$A1007)*($DF$1='CAMAGUI DATA UNIFICADA'!$B$2:$B1007),0),MATCH(DI$2,'CAMAGUI DATA UNIFICADA'!$C$1:$T$1,0)),"")</f>
        <v/>
      </c>
      <c r="DJ143" s="139" t="str">
        <f t="array" ref="DJ143">IFERROR(INDEX('CAMAGUI DATA UNIFICADA'!$C$2:$T1007,MATCH(1,($A143='CAMAGUI DATA UNIFICADA'!$A$2:$A1007)*($DF$1='CAMAGUI DATA UNIFICADA'!$B$2:$B1007),0),MATCH(DJ$2,'CAMAGUI DATA UNIFICADA'!$C$1:$T$1,0)),"")</f>
        <v/>
      </c>
      <c r="DK143" s="2" t="str">
        <f t="array" ref="DK143">IFERROR(INDEX('CAMAGUI DATA UNIFICADA'!$C$2:$T1007,MATCH(1,($A143='CAMAGUI DATA UNIFICADA'!$A$2:$A1007)*($DF$1='CAMAGUI DATA UNIFICADA'!$B$2:$B1007),0),MATCH(DK$2,'CAMAGUI DATA UNIFICADA'!$C$1:$T$1,0)),"")</f>
        <v/>
      </c>
      <c r="DL143" s="2" t="str">
        <f t="array" ref="DL143">IFERROR(INDEX('CAMAGUI DATA UNIFICADA'!$C$2:$T1007,MATCH(1,($A143='CAMAGUI DATA UNIFICADA'!$A$2:$A1007)*($DF$1='CAMAGUI DATA UNIFICADA'!$B$2:$B1007),0),MATCH(DL$2,'CAMAGUI DATA UNIFICADA'!$C$1:$T$1,0)),"")</f>
        <v/>
      </c>
      <c r="DM143" s="33" t="str">
        <f t="array" ref="DM143">IFERROR(INDEX('CAMAGUI DATA UNIFICADA'!$C$2:$T1007,MATCH(1,($A143='CAMAGUI DATA UNIFICADA'!$A$2:$A1007)*($DF$1='CAMAGUI DATA UNIFICADA'!$B$2:$B1007),0),MATCH(DM$2,'CAMAGUI DATA UNIFICADA'!$C$1:$T$1,0)),"")</f>
        <v/>
      </c>
      <c r="DN143" s="60" t="str">
        <f t="array" ref="DN143">IFERROR(INDEX('CAMAGUI DATA UNIFICADA'!$C$2:$T1007,MATCH(1,($A143='CAMAGUI DATA UNIFICADA'!$A$2:$A1007)*($DF$1='CAMAGUI DATA UNIFICADA'!$B$2:$B1007),0),MATCH(DN$2,'CAMAGUI DATA UNIFICADA'!$C$1:$T$1,0)),"")</f>
        <v/>
      </c>
      <c r="DO143" s="33" t="str">
        <f t="array" ref="DO143">IFERROR(INDEX('CAMAGUI DATA UNIFICADA'!$C$2:$T1007,MATCH(1,($A143='CAMAGUI DATA UNIFICADA'!$A$2:$A1007)*($DF$1='CAMAGUI DATA UNIFICADA'!$B$2:$B1007),0),MATCH(DO$2,'CAMAGUI DATA UNIFICADA'!$C$1:$T$1,0)),"")</f>
        <v/>
      </c>
      <c r="DP143" s="23" t="str">
        <f t="array" ref="DP143">IFERROR(INDEX('CAMAGUI DATA UNIFICADA'!$C$2:$T1007,MATCH(1,($A143='CAMAGUI DATA UNIFICADA'!$A$2:$A1007)*($DF$1='CAMAGUI DATA UNIFICADA'!$B$2:$B1007),0),MATCH(DP$2,'CAMAGUI DATA UNIFICADA'!$C$1:$T$1,0)),"")</f>
        <v/>
      </c>
      <c r="DQ143" s="23" t="str">
        <f t="array" ref="DQ143">IFERROR(INDEX('CAMAGUI DATA UNIFICADA'!$C$2:$T1007,MATCH(1,($A143='CAMAGUI DATA UNIFICADA'!$A$2:$A1007)*($DF$1='CAMAGUI DATA UNIFICADA'!$B$2:$B1007),0),MATCH(DQ$2,'CAMAGUI DATA UNIFICADA'!$C$1:$T$1,0)),"")</f>
        <v/>
      </c>
      <c r="DR143" s="2" t="str">
        <f t="array" ref="DR143">IFERROR(INDEX('CAMAGUI DATA UNIFICADA'!$C$2:$T1007,MATCH(1,($A143='CAMAGUI DATA UNIFICADA'!$A$2:$A1007)*($DF$1='CAMAGUI DATA UNIFICADA'!$B$2:$B1007),0),MATCH(DR$2,'CAMAGUI DATA UNIFICADA'!$C$1:$T$1,0)),"")</f>
        <v/>
      </c>
      <c r="DS143" s="2" t="str">
        <f t="array" ref="DS143">IFERROR(INDEX('CAMAGUI DATA UNIFICADA'!$C$2:$T1007,MATCH(1,($A143='CAMAGUI DATA UNIFICADA'!$A$2:$A1007)*($DF$1='CAMAGUI DATA UNIFICADA'!$B$2:$B1007),0),MATCH(DS$2,'CAMAGUI DATA UNIFICADA'!$C$1:$T$1,0)),"")</f>
        <v/>
      </c>
      <c r="DT143" s="2" t="str">
        <f t="array" ref="DT143">IFERROR(INDEX('CAMAGUI DATA UNIFICADA'!$C$2:$T1007,MATCH(1,($A143='CAMAGUI DATA UNIFICADA'!$A$2:$A1007)*($DF$1='CAMAGUI DATA UNIFICADA'!$B$2:$B1007),0),MATCH(DT$2,'CAMAGUI DATA UNIFICADA'!$C$1:$T$1,0)),"")</f>
        <v/>
      </c>
      <c r="DU143" s="33" t="str">
        <f t="array" ref="DU143">IFERROR(INDEX('CAMAGUI DATA UNIFICADA'!$C$2:$T1007,MATCH(1,($A143='CAMAGUI DATA UNIFICADA'!$A$2:$A1007)*($DF$1='CAMAGUI DATA UNIFICADA'!$B$2:$B1007),0),MATCH(DU$2,'CAMAGUI DATA UNIFICADA'!$C$1:$T$1,0)),"")</f>
        <v/>
      </c>
      <c r="DV143" s="60" t="str">
        <f t="array" ref="DV143">IFERROR(INDEX('CAMAGUI DATA UNIFICADA'!$C$2:$T1007,MATCH(1,($A143='CAMAGUI DATA UNIFICADA'!$A$2:$A1007)*($DF$1='CAMAGUI DATA UNIFICADA'!$B$2:$B1007),0),MATCH(DV$2,'CAMAGUI DATA UNIFICADA'!$C$1:$T$1,0)),"")</f>
        <v/>
      </c>
      <c r="DW143" s="140" t="str">
        <f t="array" ref="DW143">IFERROR(INDEX('CAMAGUI DATA UNIFICADA'!$C$2:$T1007,MATCH(1,($A143='CAMAGUI DATA UNIFICADA'!$A$2:$A1007)*($DF$1='CAMAGUI DATA UNIFICADA'!$B$2:$B1007),0),MATCH(DW$2,'CAMAGUI DATA UNIFICADA'!$C$1:$T$1,0)),"")</f>
        <v/>
      </c>
      <c r="DX143" s="144" t="str">
        <f t="array" ref="DX143">IFERROR(INDEX('CAMAGUI DATA UNIFICADA'!$C$2:$T1007,MATCH(1,($A143='CAMAGUI DATA UNIFICADA'!$A$2:$A1007)*($DX$1='CAMAGUI DATA UNIFICADA'!$B$2:$B1007),0),MATCH(DX$2,'CAMAGUI DATA UNIFICADA'!$C$1:$T$1,0)),"")</f>
        <v/>
      </c>
      <c r="DY143" s="60" t="str">
        <f t="array" ref="DY143">IFERROR(INDEX('CAMAGUI DATA UNIFICADA'!$C$2:$T1007,MATCH(1,($A143='CAMAGUI DATA UNIFICADA'!$A$2:$A1007)*($DX$1='CAMAGUI DATA UNIFICADA'!$B$2:$B1007),0),MATCH(DY$2,'CAMAGUI DATA UNIFICADA'!$C$1:$T$1,0)),"")</f>
        <v/>
      </c>
      <c r="DZ143" s="60" t="str">
        <f t="array" ref="DZ143">IFERROR(INDEX('CAMAGUI DATA UNIFICADA'!$C$2:$T1007,MATCH(1,($A143='CAMAGUI DATA UNIFICADA'!$A$2:$A1007)*($DX$1='CAMAGUI DATA UNIFICADA'!$B$2:$B1007),0),MATCH(DZ$2,'CAMAGUI DATA UNIFICADA'!$C$1:$T$1,0)),"")</f>
        <v/>
      </c>
      <c r="EA143" s="60" t="str">
        <f t="array" ref="EA143">IFERROR(INDEX('CAMAGUI DATA UNIFICADA'!$C$2:$T1007,MATCH(1,($A143='CAMAGUI DATA UNIFICADA'!$A$2:$A1007)*($DX$1='CAMAGUI DATA UNIFICADA'!$B$2:$B1007),0),MATCH(EA$2,'CAMAGUI DATA UNIFICADA'!$C$1:$T$1,0)),"")</f>
        <v/>
      </c>
      <c r="EB143" s="60" t="str">
        <f t="array" ref="EB143">IFERROR(INDEX('CAMAGUI DATA UNIFICADA'!$C$2:$T1007,MATCH(1,($A143='CAMAGUI DATA UNIFICADA'!$A$2:$A1007)*($DX$1='CAMAGUI DATA UNIFICADA'!$B$2:$B1007),0),MATCH(EB$2,'CAMAGUI DATA UNIFICADA'!$C$1:$T$1,0)),"")</f>
        <v/>
      </c>
      <c r="EC143" s="60" t="str">
        <f t="array" ref="EC143">IFERROR(INDEX('CAMAGUI DATA UNIFICADA'!$C$2:$T1007,MATCH(1,($A143='CAMAGUI DATA UNIFICADA'!$A$2:$A1007)*($DX$1='CAMAGUI DATA UNIFICADA'!$B$2:$B1007),0),MATCH(EC$2,'CAMAGUI DATA UNIFICADA'!$C$1:$T$1,0)),"")</f>
        <v/>
      </c>
      <c r="ED143" s="60" t="str">
        <f t="array" ref="ED143">IFERROR(INDEX('CAMAGUI DATA UNIFICADA'!$C$2:$T1007,MATCH(1,($A143='CAMAGUI DATA UNIFICADA'!$A$2:$A1007)*($DX$1='CAMAGUI DATA UNIFICADA'!$B$2:$B1007),0),MATCH(ED$2,'CAMAGUI DATA UNIFICADA'!$C$1:$T$1,0)),"")</f>
        <v/>
      </c>
      <c r="EE143" s="60" t="str">
        <f t="array" ref="EE143">IFERROR(INDEX('CAMAGUI DATA UNIFICADA'!$C$2:$T1007,MATCH(1,($A143='CAMAGUI DATA UNIFICADA'!$A$2:$A1007)*($DX$1='CAMAGUI DATA UNIFICADA'!$B$2:$B1007),0),MATCH(EE$2,'CAMAGUI DATA UNIFICADA'!$C$1:$T$1,0)),"")</f>
        <v/>
      </c>
      <c r="EF143" s="60" t="str">
        <f t="array" ref="EF143">IFERROR(INDEX('CAMAGUI DATA UNIFICADA'!$C$2:$T1007,MATCH(1,($A143='CAMAGUI DATA UNIFICADA'!$A$2:$A1007)*($DX$1='CAMAGUI DATA UNIFICADA'!$B$2:$B1007),0),MATCH(EF$2,'CAMAGUI DATA UNIFICADA'!$C$1:$T$1,0)),"")</f>
        <v/>
      </c>
      <c r="EG143" s="60" t="str">
        <f t="array" ref="EG143">IFERROR(INDEX('CAMAGUI DATA UNIFICADA'!$C$2:$T1007,MATCH(1,($A143='CAMAGUI DATA UNIFICADA'!$A$2:$A1007)*($DX$1='CAMAGUI DATA UNIFICADA'!$B$2:$B1007),0),MATCH(EG$2,'CAMAGUI DATA UNIFICADA'!$C$1:$T$1,0)),"")</f>
        <v/>
      </c>
      <c r="EH143" s="60" t="str">
        <f t="array" ref="EH143">IFERROR(INDEX('CAMAGUI DATA UNIFICADA'!$C$2:$T1007,MATCH(1,($A143='CAMAGUI DATA UNIFICADA'!$A$2:$A1007)*($DX$1='CAMAGUI DATA UNIFICADA'!$B$2:$B1007),0),MATCH(EH$2,'CAMAGUI DATA UNIFICADA'!$C$1:$T$1,0)),"")</f>
        <v/>
      </c>
      <c r="EI143" s="60" t="str">
        <f t="array" ref="EI143">IFERROR(INDEX('CAMAGUI DATA UNIFICADA'!$C$2:$T1007,MATCH(1,($A143='CAMAGUI DATA UNIFICADA'!$A$2:$A1007)*($DX$1='CAMAGUI DATA UNIFICADA'!$B$2:$B1007),0),MATCH(EI$2,'CAMAGUI DATA UNIFICADA'!$C$1:$T$1,0)),"")</f>
        <v/>
      </c>
      <c r="EJ143" s="60" t="str">
        <f t="array" ref="EJ143">IFERROR(INDEX('CAMAGUI DATA UNIFICADA'!$C$2:$T1007,MATCH(1,($A143='CAMAGUI DATA UNIFICADA'!$A$2:$A1007)*($DX$1='CAMAGUI DATA UNIFICADA'!$B$2:$B1007),0),MATCH(EJ$2,'CAMAGUI DATA UNIFICADA'!$C$1:$T$1,0)),"")</f>
        <v/>
      </c>
      <c r="EK143" s="60" t="str">
        <f t="array" ref="EK143">IFERROR(INDEX('CAMAGUI DATA UNIFICADA'!$C$2:$T1007,MATCH(1,($A143='CAMAGUI DATA UNIFICADA'!$A$2:$A1007)*($DX$1='CAMAGUI DATA UNIFICADA'!$B$2:$B1007),0),MATCH(EK$2,'CAMAGUI DATA UNIFICADA'!$C$1:$T$1,0)),"")</f>
        <v/>
      </c>
      <c r="EL143" s="60" t="str">
        <f t="array" ref="EL143">IFERROR(INDEX('CAMAGUI DATA UNIFICADA'!$C$2:$T1007,MATCH(1,($A143='CAMAGUI DATA UNIFICADA'!$A$2:$A1007)*($DX$1='CAMAGUI DATA UNIFICADA'!$B$2:$B1007),0),MATCH(EL$2,'CAMAGUI DATA UNIFICADA'!$C$1:$T$1,0)),"")</f>
        <v/>
      </c>
      <c r="EM143" s="60" t="str">
        <f t="array" ref="EM143">IFERROR(INDEX('CAMAGUI DATA UNIFICADA'!$C$2:$T1007,MATCH(1,($A143='CAMAGUI DATA UNIFICADA'!$A$2:$A1007)*($DX$1='CAMAGUI DATA UNIFICADA'!$B$2:$B1007),0),MATCH(EM$2,'CAMAGUI DATA UNIFICADA'!$C$1:$T$1,0)),"")</f>
        <v/>
      </c>
      <c r="EN143" s="60" t="str">
        <f t="array" ref="EN143">IFERROR(INDEX('CAMAGUI DATA UNIFICADA'!$C$2:$T1007,MATCH(1,($A143='CAMAGUI DATA UNIFICADA'!$A$2:$A1007)*($DX$1='CAMAGUI DATA UNIFICADA'!$B$2:$B1007),0),MATCH(EN$2,'CAMAGUI DATA UNIFICADA'!$C$1:$T$1,0)),"")</f>
        <v/>
      </c>
      <c r="EO143" s="140" t="str">
        <f t="array" ref="EO143">IFERROR(INDEX('CAMAGUI DATA UNIFICADA'!$C$2:$T1007,MATCH(1,($A143='CAMAGUI DATA UNIFICADA'!$A$2:$A1007)*($DX$1='CAMAGUI DATA UNIFICADA'!$B$2:$B1007),0),MATCH(EO$2,'CAMAGUI DATA UNIFICADA'!$C$1:$T$1,0)),"")</f>
        <v/>
      </c>
    </row>
    <row r="144">
      <c r="A144" s="137">
        <v>45936.0</v>
      </c>
      <c r="B144" s="138" t="str">
        <f t="array" ref="B144">IFERROR(INDEX('CAMAGUI DATA UNIFICADA'!$C$2:$T1007,MATCH(1,($A144='CAMAGUI DATA UNIFICADA'!$A$2:$A1007)*($B$1='CAMAGUI DATA UNIFICADA'!$B$2:$B1007),0),MATCH(B$2,'CAMAGUI DATA UNIFICADA'!$C$1:$T$1,0)),"")</f>
        <v>CA1051025</v>
      </c>
      <c r="C144" s="2">
        <f t="array" ref="C144">IFERROR(INDEX('CAMAGUI DATA UNIFICADA'!$C$2:$T1007,MATCH(1,($A144='CAMAGUI DATA UNIFICADA'!$A$2:$A1007)*($B$1='CAMAGUI DATA UNIFICADA'!$B$2:$B1007),0),MATCH(C$2,'CAMAGUI DATA UNIFICADA'!$C$1:$T$1,0)),"")</f>
        <v>75</v>
      </c>
      <c r="D144" s="2">
        <f t="array" ref="D144">IFERROR(INDEX('CAMAGUI DATA UNIFICADA'!$C$2:$T1007,MATCH(1,($A144='CAMAGUI DATA UNIFICADA'!$A$2:$A1007)*($B$1='CAMAGUI DATA UNIFICADA'!$B$2:$B1007),0),MATCH(D$2,'CAMAGUI DATA UNIFICADA'!$C$1:$T$1,0)),"")</f>
        <v>75</v>
      </c>
      <c r="E144" s="2" t="str">
        <f t="array" ref="E144">IFERROR(INDEX('CAMAGUI DATA UNIFICADA'!$C$2:$T1007,MATCH(1,($A144='CAMAGUI DATA UNIFICADA'!$A$2:$A1007)*($B$1='CAMAGUI DATA UNIFICADA'!$B$2:$B1007),0),MATCH(E$2,'CAMAGUI DATA UNIFICADA'!$C$1:$T$1,0)),"")</f>
        <v>SKR LORICA#4</v>
      </c>
      <c r="F144" s="139">
        <f t="array" ref="F144">IFERROR(INDEX('CAMAGUI DATA UNIFICADA'!$C$2:$T1007,MATCH(1,($A144='CAMAGUI DATA UNIFICADA'!$A$2:$A1007)*($B$1='CAMAGUI DATA UNIFICADA'!$B$2:$B1007),0),MATCH(F$2,'CAMAGUI DATA UNIFICADA'!$C$1:$T$1,0)),"")</f>
        <v>108</v>
      </c>
      <c r="G144" s="2">
        <f t="array" ref="G144">IFERROR(INDEX('CAMAGUI DATA UNIFICADA'!$C$2:$T1007,MATCH(1,($A144='CAMAGUI DATA UNIFICADA'!$A$2:$A1007)*($B$1='CAMAGUI DATA UNIFICADA'!$B$2:$B1007),0),MATCH(G$2,'CAMAGUI DATA UNIFICADA'!$C$1:$T$1,0)),"")</f>
        <v>0.68</v>
      </c>
      <c r="H144" s="2">
        <f t="array" ref="H144">IFERROR(INDEX('CAMAGUI DATA UNIFICADA'!$C$2:$T1007,MATCH(1,($A144='CAMAGUI DATA UNIFICADA'!$A$2:$A1007)*($B$1='CAMAGUI DATA UNIFICADA'!$B$2:$B1007),0),MATCH(H$2,'CAMAGUI DATA UNIFICADA'!$C$1:$T$1,0)),"")</f>
        <v>0</v>
      </c>
      <c r="I144" s="33">
        <f t="array" ref="I144">IFERROR(INDEX('CAMAGUI DATA UNIFICADA'!$C$2:$T1007,MATCH(1,($A144='CAMAGUI DATA UNIFICADA'!$A$2:$A1007)*($B$1='CAMAGUI DATA UNIFICADA'!$B$2:$B1007),0),MATCH(I$2,'CAMAGUI DATA UNIFICADA'!$C$1:$T$1,0)),"")</f>
        <v>14.92656</v>
      </c>
      <c r="J144" s="60">
        <f t="array" ref="J144">IFERROR(INDEX('CAMAGUI DATA UNIFICADA'!$C$2:$T1007,MATCH(1,($A144='CAMAGUI DATA UNIFICADA'!$A$2:$A1007)*($B$1='CAMAGUI DATA UNIFICADA'!$B$2:$B1007),0),MATCH(J$2,'CAMAGUI DATA UNIFICADA'!$C$1:$T$1,0)),"")</f>
        <v>738911.83</v>
      </c>
      <c r="K144" s="33" t="str">
        <f t="array" ref="K144">IFERROR(INDEX('CAMAGUI DATA UNIFICADA'!$C$2:$T1007,MATCH(1,($A144='CAMAGUI DATA UNIFICADA'!$A$2:$A1007)*($B$1='CAMAGUI DATA UNIFICADA'!$B$2:$B1007),0),MATCH(K$2,'CAMAGUI DATA UNIFICADA'!$C$1:$T$1,0)),"")</f>
        <v/>
      </c>
      <c r="L144" s="23">
        <f t="array" ref="L144">IFERROR(INDEX('CAMAGUI DATA UNIFICADA'!$C$2:$T1007,MATCH(1,($A144='CAMAGUI DATA UNIFICADA'!$A$2:$A1007)*($B$1='CAMAGUI DATA UNIFICADA'!$B$2:$B1007),0),MATCH(L$2,'CAMAGUI DATA UNIFICADA'!$C$1:$T$1,0)),"")</f>
        <v>0.6315485726</v>
      </c>
      <c r="M144" s="23">
        <f t="array" ref="M144">IFERROR(INDEX('CAMAGUI DATA UNIFICADA'!$C$2:$T1007,MATCH(1,($A144='CAMAGUI DATA UNIFICADA'!$A$2:$A1007)*($B$1='CAMAGUI DATA UNIFICADA'!$B$2:$B1007),0),MATCH(M$2,'CAMAGUI DATA UNIFICADA'!$C$1:$T$1,0)),"")</f>
        <v>0.55</v>
      </c>
      <c r="N144" s="60">
        <f t="array" ref="N144">IFERROR(INDEX('CAMAGUI DATA UNIFICADA'!$C$2:$T1007,MATCH(1,($A144='CAMAGUI DATA UNIFICADA'!$A$2:$A1007)*($B$1='CAMAGUI DATA UNIFICADA'!$B$2:$B1007),0),MATCH(N$2,'CAMAGUI DATA UNIFICADA'!$C$1:$T$1,0)),"")</f>
        <v>78571.42857</v>
      </c>
      <c r="O144" s="2">
        <f t="array" ref="O144">IFERROR(INDEX('CAMAGUI DATA UNIFICADA'!$C$2:$T1007,MATCH(1,($A144='CAMAGUI DATA UNIFICADA'!$A$2:$A1007)*($B$1='CAMAGUI DATA UNIFICADA'!$B$2:$B1007),0),MATCH(O$2,'CAMAGUI DATA UNIFICADA'!$C$1:$T$1,0)),"")</f>
        <v>1.5</v>
      </c>
      <c r="P144" s="2">
        <f t="array" ref="P144">IFERROR(INDEX('CAMAGUI DATA UNIFICADA'!$C$2:$T1007,MATCH(1,($A144='CAMAGUI DATA UNIFICADA'!$A$2:$A1007)*($B$1='CAMAGUI DATA UNIFICADA'!$B$2:$B1007),0),MATCH(P$2,'CAMAGUI DATA UNIFICADA'!$C$1:$T$1,0)),"")</f>
        <v>2.18</v>
      </c>
      <c r="Q144" s="33">
        <f t="array" ref="Q144">IFERROR(INDEX('CAMAGUI DATA UNIFICADA'!$C$2:$T1007,MATCH(1,($A144='CAMAGUI DATA UNIFICADA'!$A$2:$A1007)*($B$1='CAMAGUI DATA UNIFICADA'!$B$2:$B1007),0),MATCH(Q$2,'CAMAGUI DATA UNIFICADA'!$C$1:$T$1,0)),"")</f>
        <v>10.8168</v>
      </c>
      <c r="R144" s="60">
        <f t="array" ref="R144">IFERROR(INDEX('CAMAGUI DATA UNIFICADA'!$C$2:$T1007,MATCH(1,($A144='CAMAGUI DATA UNIFICADA'!$A$2:$A1007)*($B$1='CAMAGUI DATA UNIFICADA'!$B$2:$B1007),0),MATCH(R$2,'CAMAGUI DATA UNIFICADA'!$C$1:$T$1,0)),"")</f>
        <v>175.4613315</v>
      </c>
      <c r="S144" s="140">
        <f t="array" ref="S144">IFERROR(INDEX('CAMAGUI DATA UNIFICADA'!$C$2:$T1007,MATCH(1,($A144='CAMAGUI DATA UNIFICADA'!$A$2:$A1007)*($B$1='CAMAGUI DATA UNIFICADA'!$B$2:$B1007),0),MATCH(S$2,'CAMAGUI DATA UNIFICADA'!$C$1:$T$1,0)),"")</f>
        <v>25.11533287</v>
      </c>
      <c r="T144" s="138" t="str">
        <f t="array" ref="T144">IFERROR(INDEX('CAMAGUI DATA UNIFICADA'!$C$2:$T1007,MATCH(1,($A144='CAMAGUI DATA UNIFICADA'!$A$2:$A1007)*($T$1='CAMAGUI DATA UNIFICADA'!$B$2:$B1007),0),MATCH(T$2,'CAMAGUI DATA UNIFICADA'!$C$1:$T$1,0)),"")</f>
        <v>CA2051025</v>
      </c>
      <c r="U144" s="2">
        <f t="array" ref="U144">IFERROR(INDEX('CAMAGUI DATA UNIFICADA'!$C$2:$T1007,MATCH(1,($A144='CAMAGUI DATA UNIFICADA'!$A$2:$A1007)*($T$1='CAMAGUI DATA UNIFICADA'!$B$2:$B1007),0),MATCH(U$2,'CAMAGUI DATA UNIFICADA'!$C$1:$T$1,0)),"")</f>
        <v>50</v>
      </c>
      <c r="V144" s="2">
        <f t="array" ref="V144">IFERROR(INDEX('CAMAGUI DATA UNIFICADA'!$C$2:$T1007,MATCH(1,($A144='CAMAGUI DATA UNIFICADA'!$A$2:$A1007)*($T$1='CAMAGUI DATA UNIFICADA'!$B$2:$B1007),0),MATCH(V$2,'CAMAGUI DATA UNIFICADA'!$C$1:$T$1,0)),"")</f>
        <v>50</v>
      </c>
      <c r="W144" s="2" t="str">
        <f t="array" ref="W144">IFERROR(INDEX('CAMAGUI DATA UNIFICADA'!$C$2:$T1007,MATCH(1,($A144='CAMAGUI DATA UNIFICADA'!$A$2:$A1007)*($T$1='CAMAGUI DATA UNIFICADA'!$B$2:$B1007),0),MATCH(W$2,'CAMAGUI DATA UNIFICADA'!$C$1:$T$1,0)),"")</f>
        <v>SKR LORICA#4</v>
      </c>
      <c r="X144" s="139">
        <f t="array" ref="X144">IFERROR(INDEX('CAMAGUI DATA UNIFICADA'!$C$2:$T1007,MATCH(1,($A144='CAMAGUI DATA UNIFICADA'!$A$2:$A1007)*($T$1='CAMAGUI DATA UNIFICADA'!$B$2:$B1007),0),MATCH(X$2,'CAMAGUI DATA UNIFICADA'!$C$1:$T$1,0)),"")</f>
        <v>72</v>
      </c>
      <c r="Y144" s="2">
        <f t="array" ref="Y144">IFERROR(INDEX('CAMAGUI DATA UNIFICADA'!$C$2:$T1007,MATCH(1,($A144='CAMAGUI DATA UNIFICADA'!$A$2:$A1007)*($T$1='CAMAGUI DATA UNIFICADA'!$B$2:$B1007),0),MATCH(Y$2,'CAMAGUI DATA UNIFICADA'!$C$1:$T$1,0)),"")</f>
        <v>0.57</v>
      </c>
      <c r="Z144" s="2">
        <f t="array" ref="Z144">IFERROR(INDEX('CAMAGUI DATA UNIFICADA'!$C$2:$T1007,MATCH(1,($A144='CAMAGUI DATA UNIFICADA'!$A$2:$A1007)*($T$1='CAMAGUI DATA UNIFICADA'!$B$2:$B1007),0),MATCH(Z$2,'CAMAGUI DATA UNIFICADA'!$C$1:$T$1,0)),"")</f>
        <v>0</v>
      </c>
      <c r="AA144" s="2">
        <f t="array" ref="AA144">IFERROR(INDEX('CAMAGUI DATA UNIFICADA'!$C$2:$T1007,MATCH(1,($A144='CAMAGUI DATA UNIFICADA'!$A$2:$A1007)*($T$1='CAMAGUI DATA UNIFICADA'!$B$2:$B1007),0),MATCH(AA$2,'CAMAGUI DATA UNIFICADA'!$C$1:$T$1,0)),"")</f>
        <v>15.20244</v>
      </c>
      <c r="AB144" s="60">
        <f t="array" ref="AB144">IFERROR(INDEX('CAMAGUI DATA UNIFICADA'!$C$2:$T1007,MATCH(1,($A144='CAMAGUI DATA UNIFICADA'!$A$2:$A1007)*($T$1='CAMAGUI DATA UNIFICADA'!$B$2:$B1007),0),MATCH(AB$2,'CAMAGUI DATA UNIFICADA'!$C$1:$T$1,0)),"")</f>
        <v>577008.0214</v>
      </c>
      <c r="AC144" s="33" t="str">
        <f t="array" ref="AC144">IFERROR(INDEX('CAMAGUI DATA UNIFICADA'!$C$2:$T1007,MATCH(1,($A144='CAMAGUI DATA UNIFICADA'!$A$2:$A1007)*($T$1='CAMAGUI DATA UNIFICADA'!$B$2:$B1007),0),MATCH(AC$2,'CAMAGUI DATA UNIFICADA'!$C$1:$T$1,0)),"")</f>
        <v/>
      </c>
      <c r="AD144" s="23">
        <f t="array" ref="AD144">IFERROR(INDEX('CAMAGUI DATA UNIFICADA'!$C$2:$T1007,MATCH(1,($A144='CAMAGUI DATA UNIFICADA'!$A$2:$A1007)*($T$1='CAMAGUI DATA UNIFICADA'!$B$2:$B1007),0),MATCH(AD$2,'CAMAGUI DATA UNIFICADA'!$C$1:$T$1,0)),"")</f>
        <v>0.6748631829</v>
      </c>
      <c r="AE144" s="23">
        <f t="array" ref="AE144">IFERROR(INDEX('CAMAGUI DATA UNIFICADA'!$C$2:$T1007,MATCH(1,($A144='CAMAGUI DATA UNIFICADA'!$A$2:$A1007)*($T$1='CAMAGUI DATA UNIFICADA'!$B$2:$B1007),0),MATCH(AE$2,'CAMAGUI DATA UNIFICADA'!$C$1:$T$1,0)),"")</f>
        <v>0.55</v>
      </c>
      <c r="AF144" s="60">
        <f t="array" ref="AF144">IFERROR(INDEX('CAMAGUI DATA UNIFICADA'!$C$2:$T1007,MATCH(1,($A144='CAMAGUI DATA UNIFICADA'!$A$2:$A1007)*($T$1='CAMAGUI DATA UNIFICADA'!$B$2:$B1007),0),MATCH(AF$2,'CAMAGUI DATA UNIFICADA'!$C$1:$T$1,0)),"")</f>
        <v>78375</v>
      </c>
      <c r="AG144" s="2">
        <f t="array" ref="AG144">IFERROR(INDEX('CAMAGUI DATA UNIFICADA'!$C$2:$T1007,MATCH(1,($A144='CAMAGUI DATA UNIFICADA'!$A$2:$A1007)*($T$1='CAMAGUI DATA UNIFICADA'!$B$2:$B1007),0),MATCH(AG$2,'CAMAGUI DATA UNIFICADA'!$C$1:$T$1,0)),"")</f>
        <v>1.6</v>
      </c>
      <c r="AH144" s="2">
        <f t="array" ref="AH144">IFERROR(INDEX('CAMAGUI DATA UNIFICADA'!$C$2:$T1007,MATCH(1,($A144='CAMAGUI DATA UNIFICADA'!$A$2:$A1007)*($T$1='CAMAGUI DATA UNIFICADA'!$B$2:$B1007),0),MATCH(AH$2,'CAMAGUI DATA UNIFICADA'!$C$1:$T$1,0)),"")</f>
        <v>2.17</v>
      </c>
      <c r="AI144" s="33">
        <f t="array" ref="AI144">IFERROR(INDEX('CAMAGUI DATA UNIFICADA'!$C$2:$T1007,MATCH(1,($A144='CAMAGUI DATA UNIFICADA'!$A$2:$A1007)*($T$1='CAMAGUI DATA UNIFICADA'!$B$2:$B1007),0),MATCH(AI$2,'CAMAGUI DATA UNIFICADA'!$C$1:$T$1,0)),"")</f>
        <v>10.8312</v>
      </c>
      <c r="AJ144" s="60">
        <f t="array" ref="AJ144">IFERROR(INDEX('CAMAGUI DATA UNIFICADA'!$C$2:$T1007,MATCH(1,($A144='CAMAGUI DATA UNIFICADA'!$A$2:$A1007)*($T$1='CAMAGUI DATA UNIFICADA'!$B$2:$B1007),0),MATCH(AJ$2,'CAMAGUI DATA UNIFICADA'!$C$1:$T$1,0)),"")</f>
        <v>129.0727547</v>
      </c>
      <c r="AK144" s="140">
        <f t="array" ref="AK144">IFERROR(INDEX('CAMAGUI DATA UNIFICADA'!$C$2:$T1007,MATCH(1,($A144='CAMAGUI DATA UNIFICADA'!$A$2:$A1007)*($T$1='CAMAGUI DATA UNIFICADA'!$B$2:$B1007),0),MATCH(AK$2,'CAMAGUI DATA UNIFICADA'!$C$1:$T$1,0)),"")</f>
        <v>19.76818867</v>
      </c>
      <c r="AL144" s="138" t="str">
        <f t="array" ref="AL144">IFERROR(INDEX('CAMAGUI DATA UNIFICADA'!$C$2:$T1007,MATCH(1,($A144='CAMAGUI DATA UNIFICADA'!$A$2:$A1007)*($AL$1='CAMAGUI DATA UNIFICADA'!$B$2:$B1007),0),MATCH(AL$2,'CAMAGUI DATA UNIFICADA'!$C$1:$T$1,0)),"")</f>
        <v>CA3051025</v>
      </c>
      <c r="AM144" s="2">
        <f t="array" ref="AM144">IFERROR(INDEX('CAMAGUI DATA UNIFICADA'!$C$2:$T1007,MATCH(1,($A144='CAMAGUI DATA UNIFICADA'!$A$2:$A1007)*($AL$1='CAMAGUI DATA UNIFICADA'!$B$2:$B1007),0),MATCH(AM$2,'CAMAGUI DATA UNIFICADA'!$C$1:$T$1,0)),"")</f>
        <v>62</v>
      </c>
      <c r="AN144" s="2">
        <f t="array" ref="AN144">IFERROR(INDEX('CAMAGUI DATA UNIFICADA'!$C$2:$T1007,MATCH(1,($A144='CAMAGUI DATA UNIFICADA'!$A$2:$A1007)*($AL$1='CAMAGUI DATA UNIFICADA'!$B$2:$B1007),0),MATCH(AN$2,'CAMAGUI DATA UNIFICADA'!$C$1:$T$1,0)),"")</f>
        <v>62</v>
      </c>
      <c r="AO144" s="2" t="str">
        <f t="array" ref="AO144">IFERROR(INDEX('CAMAGUI DATA UNIFICADA'!$C$2:$T1007,MATCH(1,($A144='CAMAGUI DATA UNIFICADA'!$A$2:$A1007)*($AL$1='CAMAGUI DATA UNIFICADA'!$B$2:$B1007),0),MATCH(AO$2,'CAMAGUI DATA UNIFICADA'!$C$1:$T$1,0)),"")</f>
        <v>SKR LORICA#4</v>
      </c>
      <c r="AP144" s="139">
        <f t="array" ref="AP144">IFERROR(INDEX('CAMAGUI DATA UNIFICADA'!$C$2:$T1007,MATCH(1,($A144='CAMAGUI DATA UNIFICADA'!$A$2:$A1007)*($AL$1='CAMAGUI DATA UNIFICADA'!$B$2:$B1007),0),MATCH(AP$2,'CAMAGUI DATA UNIFICADA'!$C$1:$T$1,0)),"")</f>
        <v>89.28</v>
      </c>
      <c r="AQ144" s="2">
        <f t="array" ref="AQ144">IFERROR(INDEX('CAMAGUI DATA UNIFICADA'!$C$2:$T1007,MATCH(1,($A144='CAMAGUI DATA UNIFICADA'!$A$2:$A1007)*($AL$1='CAMAGUI DATA UNIFICADA'!$B$2:$B1007),0),MATCH(AQ$2,'CAMAGUI DATA UNIFICADA'!$C$1:$T$1,0)),"")</f>
        <v>0.75</v>
      </c>
      <c r="AR144" s="2">
        <f t="array" ref="AR144">IFERROR(INDEX('CAMAGUI DATA UNIFICADA'!$C$2:$T1007,MATCH(1,($A144='CAMAGUI DATA UNIFICADA'!$A$2:$A1007)*($AL$1='CAMAGUI DATA UNIFICADA'!$B$2:$B1007),0),MATCH(AR$2,'CAMAGUI DATA UNIFICADA'!$C$1:$T$1,0)),"")</f>
        <v>0</v>
      </c>
      <c r="AS144" s="33">
        <f t="array" ref="AS144">IFERROR(INDEX('CAMAGUI DATA UNIFICADA'!$C$2:$T1007,MATCH(1,($A144='CAMAGUI DATA UNIFICADA'!$A$2:$A1007)*($AL$1='CAMAGUI DATA UNIFICADA'!$B$2:$B1007),0),MATCH(AS$2,'CAMAGUI DATA UNIFICADA'!$C$1:$T$1,0)),"")</f>
        <v>14.751</v>
      </c>
      <c r="AT144" s="60">
        <f t="array" ref="AT144">IFERROR(INDEX('CAMAGUI DATA UNIFICADA'!$C$2:$T1007,MATCH(1,($A144='CAMAGUI DATA UNIFICADA'!$A$2:$A1007)*($AL$1='CAMAGUI DATA UNIFICADA'!$B$2:$B1007),0),MATCH(AT$2,'CAMAGUI DATA UNIFICADA'!$C$1:$T$1,0)),"")</f>
        <v>560413.9832</v>
      </c>
      <c r="AU144" s="33" t="str">
        <f t="array" ref="AU144">IFERROR(INDEX('CAMAGUI DATA UNIFICADA'!$C$2:$T1007,MATCH(1,($A144='CAMAGUI DATA UNIFICADA'!$A$2:$A1007)*($AL$1='CAMAGUI DATA UNIFICADA'!$B$2:$B1007),0),MATCH(AU$2,'CAMAGUI DATA UNIFICADA'!$C$1:$T$1,0)),"")</f>
        <v/>
      </c>
      <c r="AV144" s="23">
        <f t="array" ref="AV144">IFERROR(INDEX('CAMAGUI DATA UNIFICADA'!$C$2:$T1007,MATCH(1,($A144='CAMAGUI DATA UNIFICADA'!$A$2:$A1007)*($AL$1='CAMAGUI DATA UNIFICADA'!$B$2:$B1007),0),MATCH(AV$2,'CAMAGUI DATA UNIFICADA'!$C$1:$T$1,0)),"")</f>
        <v>0.5414627857</v>
      </c>
      <c r="AW144" s="23">
        <f t="array" ref="AW144">IFERROR(INDEX('CAMAGUI DATA UNIFICADA'!$C$2:$T1007,MATCH(1,($A144='CAMAGUI DATA UNIFICADA'!$A$2:$A1007)*($AL$1='CAMAGUI DATA UNIFICADA'!$B$2:$B1007),0),MATCH(AW$2,'CAMAGUI DATA UNIFICADA'!$C$1:$T$1,0)),"")</f>
        <v>0.55</v>
      </c>
      <c r="AX144" s="60">
        <f t="array" ref="AX144">IFERROR(INDEX('CAMAGUI DATA UNIFICADA'!$C$2:$T1007,MATCH(1,($A144='CAMAGUI DATA UNIFICADA'!$A$2:$A1007)*($AL$1='CAMAGUI DATA UNIFICADA'!$B$2:$B1007),0),MATCH(AX$2,'CAMAGUI DATA UNIFICADA'!$C$1:$T$1,0)),"")</f>
        <v>81321.42857</v>
      </c>
      <c r="AY144" s="2">
        <f t="array" ref="AY144">IFERROR(INDEX('CAMAGUI DATA UNIFICADA'!$C$2:$T1007,MATCH(1,($A144='CAMAGUI DATA UNIFICADA'!$A$2:$A1007)*($AL$1='CAMAGUI DATA UNIFICADA'!$B$2:$B1007),0),MATCH(AY$2,'CAMAGUI DATA UNIFICADA'!$C$1:$T$1,0)),"")</f>
        <v>1.4</v>
      </c>
      <c r="AZ144" s="2">
        <f t="array" ref="AZ144">IFERROR(INDEX('CAMAGUI DATA UNIFICADA'!$C$2:$T1007,MATCH(1,($A144='CAMAGUI DATA UNIFICADA'!$A$2:$A1007)*($AL$1='CAMAGUI DATA UNIFICADA'!$B$2:$B1007),0),MATCH(AZ$2,'CAMAGUI DATA UNIFICADA'!$C$1:$T$1,0)),"")</f>
        <v>2.15</v>
      </c>
      <c r="BA144" s="33">
        <f t="array" ref="BA144">IFERROR(INDEX('CAMAGUI DATA UNIFICADA'!$C$2:$T1007,MATCH(1,($A144='CAMAGUI DATA UNIFICADA'!$A$2:$A1007)*($AL$1='CAMAGUI DATA UNIFICADA'!$B$2:$B1007),0),MATCH(BA$2,'CAMAGUI DATA UNIFICADA'!$C$1:$T$1,0)),"")</f>
        <v>10.86</v>
      </c>
      <c r="BB144" s="60">
        <f t="array" ref="BB144">IFERROR(INDEX('CAMAGUI DATA UNIFICADA'!$C$2:$T1007,MATCH(1,($A144='CAMAGUI DATA UNIFICADA'!$A$2:$A1007)*($AL$1='CAMAGUI DATA UNIFICADA'!$B$2:$B1007),0),MATCH(BB$2,'CAMAGUI DATA UNIFICADA'!$C$1:$T$1,0)),"")</f>
        <v>152.2927332</v>
      </c>
      <c r="BC144" s="140">
        <f t="array" ref="BC144">IFERROR(INDEX('CAMAGUI DATA UNIFICADA'!$C$2:$T1007,MATCH(1,($A144='CAMAGUI DATA UNIFICADA'!$A$2:$A1007)*($AL$1='CAMAGUI DATA UNIFICADA'!$B$2:$B1007),0),MATCH(BC$2,'CAMAGUI DATA UNIFICADA'!$C$1:$T$1,0)),"")</f>
        <v>22.57318331</v>
      </c>
      <c r="BD144" s="138" t="str">
        <f t="array" ref="BD144">IFERROR(INDEX('CAMAGUI DATA UNIFICADA'!$C$2:$T1007,MATCH(1,($A144='CAMAGUI DATA UNIFICADA'!$A$2:$A1007)*($BD$1='CAMAGUI DATA UNIFICADA'!$B$2:$B1007),0),MATCH(BD$2,'CAMAGUI DATA UNIFICADA'!$C$1:$T$1,0)),"")</f>
        <v>CA4210825</v>
      </c>
      <c r="BE144" s="2">
        <f t="array" ref="BE144">IFERROR(INDEX('CAMAGUI DATA UNIFICADA'!$C$2:$T1007,MATCH(1,($A144='CAMAGUI DATA UNIFICADA'!$A$2:$A1007)*($BD$1='CAMAGUI DATA UNIFICADA'!$B$2:$B1007),0),MATCH(BE$2,'CAMAGUI DATA UNIFICADA'!$C$1:$T$1,0)),"")</f>
        <v>300</v>
      </c>
      <c r="BF144" s="2">
        <f t="array" ref="BF144">IFERROR(INDEX('CAMAGUI DATA UNIFICADA'!$C$2:$T1007,MATCH(1,($A144='CAMAGUI DATA UNIFICADA'!$A$2:$A1007)*($BD$1='CAMAGUI DATA UNIFICADA'!$B$2:$B1007),0),MATCH(BF$2,'CAMAGUI DATA UNIFICADA'!$C$1:$T$1,0)),"")</f>
        <v>2100</v>
      </c>
      <c r="BG144" s="2" t="str">
        <f t="array" ref="BG144">IFERROR(INDEX('CAMAGUI DATA UNIFICADA'!$C$2:$T1007,MATCH(1,($A144='CAMAGUI DATA UNIFICADA'!$A$2:$A1007)*($BD$1='CAMAGUI DATA UNIFICADA'!$B$2:$B1007),0),MATCH(BG$2,'CAMAGUI DATA UNIFICADA'!$C$1:$T$1,0)),"")</f>
        <v>SKR MAST E AD</v>
      </c>
      <c r="BH144" s="139">
        <f t="array" ref="BH144">IFERROR(INDEX('CAMAGUI DATA UNIFICADA'!$C$2:$T1007,MATCH(1,($A144='CAMAGUI DATA UNIFICADA'!$A$2:$A1007)*($BD$1='CAMAGUI DATA UNIFICADA'!$B$2:$B1007),0),MATCH(BH$2,'CAMAGUI DATA UNIFICADA'!$C$1:$T$1,0)),"")</f>
        <v>2149.56</v>
      </c>
      <c r="BI144" s="2">
        <f t="array" ref="BI144">IFERROR(INDEX('CAMAGUI DATA UNIFICADA'!$C$2:$T1007,MATCH(1,($A144='CAMAGUI DATA UNIFICADA'!$A$2:$A1007)*($BD$1='CAMAGUI DATA UNIFICADA'!$B$2:$B1007),0),MATCH(BI$2,'CAMAGUI DATA UNIFICADA'!$C$1:$T$1,0)),"")</f>
        <v>19.71</v>
      </c>
      <c r="BJ144" s="2">
        <f t="array" ref="BJ144">IFERROR(INDEX('CAMAGUI DATA UNIFICADA'!$C$2:$T1007,MATCH(1,($A144='CAMAGUI DATA UNIFICADA'!$A$2:$A1007)*($BD$1='CAMAGUI DATA UNIFICADA'!$B$2:$B1007),0),MATCH(BJ$2,'CAMAGUI DATA UNIFICADA'!$C$1:$T$1,0)),"")</f>
        <v>4.11</v>
      </c>
      <c r="BK144" s="33">
        <f t="array" ref="BK144">IFERROR(INDEX('CAMAGUI DATA UNIFICADA'!$C$2:$T1007,MATCH(1,($A144='CAMAGUI DATA UNIFICADA'!$A$2:$A1007)*($BD$1='CAMAGUI DATA UNIFICADA'!$B$2:$B1007),0),MATCH(BK$2,'CAMAGUI DATA UNIFICADA'!$C$1:$T$1,0)),"")</f>
        <v>3.33984</v>
      </c>
      <c r="BL144" s="60">
        <f t="array" ref="BL144">IFERROR(INDEX('CAMAGUI DATA UNIFICADA'!$C$2:$T1007,MATCH(1,($A144='CAMAGUI DATA UNIFICADA'!$A$2:$A1007)*($BD$1='CAMAGUI DATA UNIFICADA'!$B$2:$B1007),0),MATCH(BL$2,'CAMAGUI DATA UNIFICADA'!$C$1:$T$1,0)),"")</f>
        <v>455731.4168</v>
      </c>
      <c r="BM144" s="33">
        <f t="array" ref="BM144">IFERROR(INDEX('CAMAGUI DATA UNIFICADA'!$C$2:$T1007,MATCH(1,($A144='CAMAGUI DATA UNIFICADA'!$A$2:$A1007)*($BD$1='CAMAGUI DATA UNIFICADA'!$B$2:$B1007),0),MATCH(BM$2,'CAMAGUI DATA UNIFICADA'!$C$1:$T$1,0)),"")</f>
        <v>1.146911123</v>
      </c>
      <c r="BN144" s="23">
        <f t="array" ref="BN144">IFERROR(INDEX('CAMAGUI DATA UNIFICADA'!$C$2:$T1007,MATCH(1,($A144='CAMAGUI DATA UNIFICADA'!$A$2:$A1007)*($BD$1='CAMAGUI DATA UNIFICADA'!$B$2:$B1007),0),MATCH(BN$2,'CAMAGUI DATA UNIFICADA'!$C$1:$T$1,0)),"")</f>
        <v>0.5626313788</v>
      </c>
      <c r="BO144" s="23">
        <f t="array" ref="BO144">IFERROR(INDEX('CAMAGUI DATA UNIFICADA'!$C$2:$T1007,MATCH(1,($A144='CAMAGUI DATA UNIFICADA'!$A$2:$A1007)*($BD$1='CAMAGUI DATA UNIFICADA'!$B$2:$B1007),0),MATCH(BO$2,'CAMAGUI DATA UNIFICADA'!$C$1:$T$1,0)),"")</f>
        <v>0.55</v>
      </c>
      <c r="BP144" s="60">
        <f t="array" ref="BP144">IFERROR(INDEX('CAMAGUI DATA UNIFICADA'!$C$2:$T1007,MATCH(1,($A144='CAMAGUI DATA UNIFICADA'!$A$2:$A1007)*($BD$1='CAMAGUI DATA UNIFICADA'!$B$2:$B1007),0),MATCH(BP$2,'CAMAGUI DATA UNIFICADA'!$C$1:$T$1,0)),"")</f>
        <v>92812.5</v>
      </c>
      <c r="BQ144" s="2">
        <f t="array" ref="BQ144">IFERROR(INDEX('CAMAGUI DATA UNIFICADA'!$C$2:$T1007,MATCH(1,($A144='CAMAGUI DATA UNIFICADA'!$A$2:$A1007)*($BD$1='CAMAGUI DATA UNIFICADA'!$B$2:$B1007),0),MATCH(BQ$2,'CAMAGUI DATA UNIFICADA'!$C$1:$T$1,0)),"")</f>
        <v>3</v>
      </c>
      <c r="BR144" s="2">
        <f t="array" ref="BR144">IFERROR(INDEX('CAMAGUI DATA UNIFICADA'!$C$2:$T1007,MATCH(1,($A144='CAMAGUI DATA UNIFICADA'!$A$2:$A1007)*($BD$1='CAMAGUI DATA UNIFICADA'!$B$2:$B1007),0),MATCH(BR$2,'CAMAGUI DATA UNIFICADA'!$C$1:$T$1,0)),"")</f>
        <v>22.71</v>
      </c>
      <c r="BS144" s="33">
        <f t="array" ref="BS144">IFERROR(INDEX('CAMAGUI DATA UNIFICADA'!$C$2:$T1007,MATCH(1,($A144='CAMAGUI DATA UNIFICADA'!$A$2:$A1007)*($BD$1='CAMAGUI DATA UNIFICADA'!$B$2:$B1007),0),MATCH(BS$2,'CAMAGUI DATA UNIFICADA'!$C$1:$T$1,0)),"")</f>
        <v>3.19236</v>
      </c>
      <c r="BT144" s="60">
        <f t="array" ref="BT144">IFERROR(INDEX('CAMAGUI DATA UNIFICADA'!$C$2:$T1007,MATCH(1,($A144='CAMAGUI DATA UNIFICADA'!$A$2:$A1007)*($BD$1='CAMAGUI DATA UNIFICADA'!$B$2:$B1007),0),MATCH(BT$2,'CAMAGUI DATA UNIFICADA'!$C$1:$T$1,0)),"")</f>
        <v>321.0964187</v>
      </c>
      <c r="BU144" s="140">
        <f t="array" ref="BU144">IFERROR(INDEX('CAMAGUI DATA UNIFICADA'!$C$2:$T1007,MATCH(1,($A144='CAMAGUI DATA UNIFICADA'!$A$2:$A1007)*($BD$1='CAMAGUI DATA UNIFICADA'!$B$2:$B1007),0),MATCH(BU$2,'CAMAGUI DATA UNIFICADA'!$C$1:$T$1,0)),"")</f>
        <v>5.27410467</v>
      </c>
      <c r="BV144" s="138" t="str">
        <f t="array" ref="BV144">IFERROR(INDEX('CAMAGUI DATA UNIFICADA'!$C$2:$T1007,MATCH(1,($A144='CAMAGUI DATA UNIFICADA'!$A$2:$A1007)*($BV$1='CAMAGUI DATA UNIFICADA'!$B$2:$B1007),0),MATCH(BV$2,'CAMAGUI DATA UNIFICADA'!$C$1:$T$1,0)),"")</f>
        <v>CA5210825</v>
      </c>
      <c r="BW144" s="2">
        <f t="array" ref="BW144">IFERROR(INDEX('CAMAGUI DATA UNIFICADA'!$C$2:$T1007,MATCH(1,($A144='CAMAGUI DATA UNIFICADA'!$A$2:$A1007)*($BV$1='CAMAGUI DATA UNIFICADA'!$B$2:$B1007),0),MATCH(BW$2,'CAMAGUI DATA UNIFICADA'!$C$1:$T$1,0)),"")</f>
        <v>275</v>
      </c>
      <c r="BX144" s="2">
        <f t="array" ref="BX144">IFERROR(INDEX('CAMAGUI DATA UNIFICADA'!$C$2:$T1007,MATCH(1,($A144='CAMAGUI DATA UNIFICADA'!$A$2:$A1007)*($BV$1='CAMAGUI DATA UNIFICADA'!$B$2:$B1007),0),MATCH(BX$2,'CAMAGUI DATA UNIFICADA'!$C$1:$T$1,0)),"")</f>
        <v>1925</v>
      </c>
      <c r="BY144" s="2" t="str">
        <f t="array" ref="BY144">IFERROR(INDEX('CAMAGUI DATA UNIFICADA'!$C$2:$T1007,MATCH(1,($A144='CAMAGUI DATA UNIFICADA'!$A$2:$A1007)*($BV$1='CAMAGUI DATA UNIFICADA'!$B$2:$B1007),0),MATCH(BY$2,'CAMAGUI DATA UNIFICADA'!$C$1:$T$1,0)),"")</f>
        <v>SKR MAST E AD</v>
      </c>
      <c r="BZ144" s="139">
        <f t="array" ref="BZ144">IFERROR(INDEX('CAMAGUI DATA UNIFICADA'!$C$2:$T1007,MATCH(1,($A144='CAMAGUI DATA UNIFICADA'!$A$2:$A1007)*($BV$1='CAMAGUI DATA UNIFICADA'!$B$2:$B1007),0),MATCH(BZ$2,'CAMAGUI DATA UNIFICADA'!$C$1:$T$1,0)),"")</f>
        <v>1970.43</v>
      </c>
      <c r="CA144" s="2">
        <f t="array" ref="CA144">IFERROR(INDEX('CAMAGUI DATA UNIFICADA'!$C$2:$T1007,MATCH(1,($A144='CAMAGUI DATA UNIFICADA'!$A$2:$A1007)*($BV$1='CAMAGUI DATA UNIFICADA'!$B$2:$B1007),0),MATCH(CA$2,'CAMAGUI DATA UNIFICADA'!$C$1:$T$1,0)),"")</f>
        <v>19.39</v>
      </c>
      <c r="CB144" s="2">
        <f t="array" ref="CB144">IFERROR(INDEX('CAMAGUI DATA UNIFICADA'!$C$2:$T1007,MATCH(1,($A144='CAMAGUI DATA UNIFICADA'!$A$2:$A1007)*($BV$1='CAMAGUI DATA UNIFICADA'!$B$2:$B1007),0),MATCH(CB$2,'CAMAGUI DATA UNIFICADA'!$C$1:$T$1,0)),"")</f>
        <v>3.89</v>
      </c>
      <c r="CC144" s="33">
        <f t="array" ref="CC144">IFERROR(INDEX('CAMAGUI DATA UNIFICADA'!$C$2:$T1007,MATCH(1,($A144='CAMAGUI DATA UNIFICADA'!$A$2:$A1007)*($BV$1='CAMAGUI DATA UNIFICADA'!$B$2:$B1007),0),MATCH(CC$2,'CAMAGUI DATA UNIFICADA'!$C$1:$T$1,0)),"")</f>
        <v>3.37056</v>
      </c>
      <c r="CD144" s="60">
        <f t="array" ref="CD144">IFERROR(INDEX('CAMAGUI DATA UNIFICADA'!$C$2:$T1007,MATCH(1,($A144='CAMAGUI DATA UNIFICADA'!$A$2:$A1007)*($BV$1='CAMAGUI DATA UNIFICADA'!$B$2:$B1007),0),MATCH(CD$2,'CAMAGUI DATA UNIFICADA'!$C$1:$T$1,0)),"")</f>
        <v>420777.8035</v>
      </c>
      <c r="CE144" s="33">
        <f t="array" ref="CE144">IFERROR(INDEX('CAMAGUI DATA UNIFICADA'!$C$2:$T1007,MATCH(1,($A144='CAMAGUI DATA UNIFICADA'!$A$2:$A1007)*($BV$1='CAMAGUI DATA UNIFICADA'!$B$2:$B1007),0),MATCH(CE$2,'CAMAGUI DATA UNIFICADA'!$C$1:$T$1,0)),"")</f>
        <v>1.164921403</v>
      </c>
      <c r="CF144" s="23">
        <f t="array" ref="CF144">IFERROR(INDEX('CAMAGUI DATA UNIFICADA'!$C$2:$T1007,MATCH(1,($A144='CAMAGUI DATA UNIFICADA'!$A$2:$A1007)*($BV$1='CAMAGUI DATA UNIFICADA'!$B$2:$B1007),0),MATCH(CF$2,'CAMAGUI DATA UNIFICADA'!$C$1:$T$1,0)),"")</f>
        <v>0.584413616</v>
      </c>
      <c r="CG144" s="23">
        <f t="array" ref="CG144">IFERROR(INDEX('CAMAGUI DATA UNIFICADA'!$C$2:$T1007,MATCH(1,($A144='CAMAGUI DATA UNIFICADA'!$A$2:$A1007)*($BV$1='CAMAGUI DATA UNIFICADA'!$B$2:$B1007),0),MATCH(CG$2,'CAMAGUI DATA UNIFICADA'!$C$1:$T$1,0)),"")</f>
        <v>0.59</v>
      </c>
      <c r="CH144" s="60">
        <f t="array" ref="CH144">IFERROR(INDEX('CAMAGUI DATA UNIFICADA'!$C$2:$T1007,MATCH(1,($A144='CAMAGUI DATA UNIFICADA'!$A$2:$A1007)*($BV$1='CAMAGUI DATA UNIFICADA'!$B$2:$B1007),0),MATCH(CH$2,'CAMAGUI DATA UNIFICADA'!$C$1:$T$1,0)),"")</f>
        <v>101142.8571</v>
      </c>
      <c r="CI144" s="2">
        <f t="array" ref="CI144">IFERROR(INDEX('CAMAGUI DATA UNIFICADA'!$C$2:$T1007,MATCH(1,($A144='CAMAGUI DATA UNIFICADA'!$A$2:$A1007)*($BV$1='CAMAGUI DATA UNIFICADA'!$B$2:$B1007),0),MATCH(CI$2,'CAMAGUI DATA UNIFICADA'!$C$1:$T$1,0)),"")</f>
        <v>3</v>
      </c>
      <c r="CJ144" s="2">
        <f t="array" ref="CJ144">IFERROR(INDEX('CAMAGUI DATA UNIFICADA'!$C$2:$T1007,MATCH(1,($A144='CAMAGUI DATA UNIFICADA'!$A$2:$A1007)*($BV$1='CAMAGUI DATA UNIFICADA'!$B$2:$B1007),0),MATCH(CJ$2,'CAMAGUI DATA UNIFICADA'!$C$1:$T$1,0)),"")</f>
        <v>22.39</v>
      </c>
      <c r="CK144" s="33">
        <f t="array" ref="CK144">IFERROR(INDEX('CAMAGUI DATA UNIFICADA'!$C$2:$T1007,MATCH(1,($A144='CAMAGUI DATA UNIFICADA'!$A$2:$A1007)*($BV$1='CAMAGUI DATA UNIFICADA'!$B$2:$B1007),0),MATCH(CK$2,'CAMAGUI DATA UNIFICADA'!$C$1:$T$1,0)),"")</f>
        <v>3.21924</v>
      </c>
      <c r="CL144" s="60">
        <f t="array" ref="CL144">IFERROR(INDEX('CAMAGUI DATA UNIFICADA'!$C$2:$T1007,MATCH(1,($A144='CAMAGUI DATA UNIFICADA'!$A$2:$A1007)*($BV$1='CAMAGUI DATA UNIFICADA'!$B$2:$B1007),0),MATCH(CL$2,'CAMAGUI DATA UNIFICADA'!$C$1:$T$1,0)),"")</f>
        <v>305.1251726</v>
      </c>
      <c r="CM144" s="140">
        <f t="array" ref="CM144">IFERROR(INDEX('CAMAGUI DATA UNIFICADA'!$C$2:$T1007,MATCH(1,($A144='CAMAGUI DATA UNIFICADA'!$A$2:$A1007)*($BV$1='CAMAGUI DATA UNIFICADA'!$B$2:$B1007),0),MATCH(CM$2,'CAMAGUI DATA UNIFICADA'!$C$1:$T$1,0)),"")</f>
        <v>7.531293138</v>
      </c>
      <c r="CN144" s="138" t="str">
        <f t="array" ref="CN144">IFERROR(INDEX('CAMAGUI DATA UNIFICADA'!$C$2:$T1007,MATCH(1,($A144='CAMAGUI DATA UNIFICADA'!$A$2:$A1007)*($CN$1='CAMAGUI DATA UNIFICADA'!$B$2:$B1007),0),MATCH(CN$2,'CAMAGUI DATA UNIFICADA'!$C$1:$T$1,0)),"")</f>
        <v>CA6210825</v>
      </c>
      <c r="CO144" s="2">
        <f t="array" ref="CO144">IFERROR(INDEX('CAMAGUI DATA UNIFICADA'!$C$2:$T1007,MATCH(1,($A144='CAMAGUI DATA UNIFICADA'!$A$2:$A1007)*($CN$1='CAMAGUI DATA UNIFICADA'!$B$2:$B1007),0),MATCH(CO$2,'CAMAGUI DATA UNIFICADA'!$C$1:$T$1,0)),"")</f>
        <v>550</v>
      </c>
      <c r="CP144" s="2">
        <f t="array" ref="CP144">IFERROR(INDEX('CAMAGUI DATA UNIFICADA'!$C$2:$T1007,MATCH(1,($A144='CAMAGUI DATA UNIFICADA'!$A$2:$A1007)*($CN$1='CAMAGUI DATA UNIFICADA'!$B$2:$B1007),0),MATCH(CP$2,'CAMAGUI DATA UNIFICADA'!$C$1:$T$1,0)),"")</f>
        <v>3900</v>
      </c>
      <c r="CQ144" s="2" t="str">
        <f t="array" ref="CQ144">IFERROR(INDEX('CAMAGUI DATA UNIFICADA'!$C$2:$T1007,MATCH(1,($A144='CAMAGUI DATA UNIFICADA'!$A$2:$A1007)*($CN$1='CAMAGUI DATA UNIFICADA'!$B$2:$B1007),0),MATCH(CQ$2,'CAMAGUI DATA UNIFICADA'!$C$1:$T$1,0)),"")</f>
        <v>SKR MAST E AD</v>
      </c>
      <c r="CR144" s="139">
        <f t="array" ref="CR144">IFERROR(INDEX('CAMAGUI DATA UNIFICADA'!$C$2:$T1007,MATCH(1,($A144='CAMAGUI DATA UNIFICADA'!$A$2:$A1007)*($CN$1='CAMAGUI DATA UNIFICADA'!$B$2:$B1007),0),MATCH(CR$2,'CAMAGUI DATA UNIFICADA'!$C$1:$T$1,0)),"")</f>
        <v>3992.04</v>
      </c>
      <c r="CS144" s="2">
        <f t="array" ref="CS144">IFERROR(INDEX('CAMAGUI DATA UNIFICADA'!$C$2:$T1007,MATCH(1,($A144='CAMAGUI DATA UNIFICADA'!$A$2:$A1007)*($CN$1='CAMAGUI DATA UNIFICADA'!$B$2:$B1007),0),MATCH(CS$2,'CAMAGUI DATA UNIFICADA'!$C$1:$T$1,0)),"")</f>
        <v>20.67</v>
      </c>
      <c r="CT144" s="2">
        <f t="array" ref="CT144">IFERROR(INDEX('CAMAGUI DATA UNIFICADA'!$C$2:$T1007,MATCH(1,($A144='CAMAGUI DATA UNIFICADA'!$A$2:$A1007)*($CN$1='CAMAGUI DATA UNIFICADA'!$B$2:$B1007),0),MATCH(CT$2,'CAMAGUI DATA UNIFICADA'!$C$1:$T$1,0)),"")</f>
        <v>4.12</v>
      </c>
      <c r="CU144" s="33">
        <f t="array" ref="CU144">IFERROR(INDEX('CAMAGUI DATA UNIFICADA'!$C$2:$T1007,MATCH(1,($A144='CAMAGUI DATA UNIFICADA'!$A$2:$A1007)*($CN$1='CAMAGUI DATA UNIFICADA'!$B$2:$B1007),0),MATCH(CU$2,'CAMAGUI DATA UNIFICADA'!$C$1:$T$1,0)),"")</f>
        <v>3.23568</v>
      </c>
      <c r="CV144" s="60">
        <f t="array" ref="CV144">IFERROR(INDEX('CAMAGUI DATA UNIFICADA'!$C$2:$T1007,MATCH(1,($A144='CAMAGUI DATA UNIFICADA'!$A$2:$A1007)*($CN$1='CAMAGUI DATA UNIFICADA'!$B$2:$B1007),0),MATCH(CV$2,'CAMAGUI DATA UNIFICADA'!$C$1:$T$1,0)),"")</f>
        <v>822349.9083</v>
      </c>
      <c r="CW144" s="33">
        <f t="array" ref="CW144">IFERROR(INDEX('CAMAGUI DATA UNIFICADA'!$C$2:$T1007,MATCH(1,($A144='CAMAGUI DATA UNIFICADA'!$A$2:$A1007)*($CN$1='CAMAGUI DATA UNIFICADA'!$B$2:$B1007),0),MATCH(CW$2,'CAMAGUI DATA UNIFICADA'!$C$1:$T$1,0)),"")</f>
        <v>1.262135922</v>
      </c>
      <c r="CX144" s="23">
        <f t="array" ref="CX144">IFERROR(INDEX('CAMAGUI DATA UNIFICADA'!$C$2:$T1007,MATCH(1,($A144='CAMAGUI DATA UNIFICADA'!$A$2:$A1007)*($CN$1='CAMAGUI DATA UNIFICADA'!$B$2:$B1007),0),MATCH(CX$2,'CAMAGUI DATA UNIFICADA'!$C$1:$T$1,0)),"")</f>
        <v>0.6578799267</v>
      </c>
      <c r="CY144" s="23">
        <f t="array" ref="CY144">IFERROR(INDEX('CAMAGUI DATA UNIFICADA'!$C$2:$T1007,MATCH(1,($A144='CAMAGUI DATA UNIFICADA'!$A$2:$A1007)*($CN$1='CAMAGUI DATA UNIFICADA'!$B$2:$B1007),0),MATCH(CY$2,'CAMAGUI DATA UNIFICADA'!$C$1:$T$1,0)),"")</f>
        <v>0.6</v>
      </c>
      <c r="CZ144" s="60">
        <f t="array" ref="CZ144">IFERROR(INDEX('CAMAGUI DATA UNIFICADA'!$C$2:$T1007,MATCH(1,($A144='CAMAGUI DATA UNIFICADA'!$A$2:$A1007)*($CN$1='CAMAGUI DATA UNIFICADA'!$B$2:$B1007),0),MATCH(CZ$2,'CAMAGUI DATA UNIFICADA'!$C$1:$T$1,0)),"")</f>
        <v>85714.28571</v>
      </c>
      <c r="DA144" s="2">
        <f t="array" ref="DA144">IFERROR(INDEX('CAMAGUI DATA UNIFICADA'!$C$2:$T1007,MATCH(1,($A144='CAMAGUI DATA UNIFICADA'!$A$2:$A1007)*($CN$1='CAMAGUI DATA UNIFICADA'!$B$2:$B1007),0),MATCH(DA$2,'CAMAGUI DATA UNIFICADA'!$C$1:$T$1,0)),"")</f>
        <v>3</v>
      </c>
      <c r="DB144" s="2">
        <f t="array" ref="DB144">IFERROR(INDEX('CAMAGUI DATA UNIFICADA'!$C$2:$T1007,MATCH(1,($A144='CAMAGUI DATA UNIFICADA'!$A$2:$A1007)*($CN$1='CAMAGUI DATA UNIFICADA'!$B$2:$B1007),0),MATCH(DB$2,'CAMAGUI DATA UNIFICADA'!$C$1:$T$1,0)),"")</f>
        <v>23.67</v>
      </c>
      <c r="DC144" s="33">
        <f t="array" ref="DC144">IFERROR(INDEX('CAMAGUI DATA UNIFICADA'!$C$2:$T1007,MATCH(1,($A144='CAMAGUI DATA UNIFICADA'!$A$2:$A1007)*($CN$1='CAMAGUI DATA UNIFICADA'!$B$2:$B1007),0),MATCH(DC$2,'CAMAGUI DATA UNIFICADA'!$C$1:$T$1,0)),"")</f>
        <v>3.21972</v>
      </c>
      <c r="DD144" s="60">
        <f t="array" ref="DD144">IFERROR(INDEX('CAMAGUI DATA UNIFICADA'!$C$2:$T1007,MATCH(1,($A144='CAMAGUI DATA UNIFICADA'!$A$2:$A1007)*($CN$1='CAMAGUI DATA UNIFICADA'!$B$2:$B1007),0),MATCH(DD$2,'CAMAGUI DATA UNIFICADA'!$C$1:$T$1,0)),"")</f>
        <v>558.1434388</v>
      </c>
      <c r="DE144" s="140">
        <f t="array" ref="DE144">IFERROR(INDEX('CAMAGUI DATA UNIFICADA'!$C$2:$T1007,MATCH(1,($A144='CAMAGUI DATA UNIFICADA'!$A$2:$A1007)*($CN$1='CAMAGUI DATA UNIFICADA'!$B$2:$B1007),0),MATCH(DE$2,'CAMAGUI DATA UNIFICADA'!$C$1:$T$1,0)),"")</f>
        <v>2.0358597</v>
      </c>
      <c r="DF144" s="138" t="str">
        <f t="array" ref="DF144">IFERROR(INDEX('CAMAGUI DATA UNIFICADA'!$C$2:$T1007,MATCH(1,($A144='CAMAGUI DATA UNIFICADA'!$A$2:$A1007)*($DF$1='CAMAGUI DATA UNIFICADA'!$B$2:$B1007),0),MATCH(DF$2,'CAMAGUI DATA UNIFICADA'!$C$1:$T$1,0)),"")</f>
        <v/>
      </c>
      <c r="DG144" s="2" t="str">
        <f t="array" ref="DG144">IFERROR(INDEX('CAMAGUI DATA UNIFICADA'!$C$2:$T1007,MATCH(1,($A144='CAMAGUI DATA UNIFICADA'!$A$2:$A1007)*($DF$1='CAMAGUI DATA UNIFICADA'!$B$2:$B1007),0),MATCH(DG$2,'CAMAGUI DATA UNIFICADA'!$C$1:$T$1,0)),"")</f>
        <v/>
      </c>
      <c r="DH144" s="2" t="str">
        <f t="array" ref="DH144">IFERROR(INDEX('CAMAGUI DATA UNIFICADA'!$C$2:$T1007,MATCH(1,($A144='CAMAGUI DATA UNIFICADA'!$A$2:$A1007)*($DF$1='CAMAGUI DATA UNIFICADA'!$B$2:$B1007),0),MATCH(DH$2,'CAMAGUI DATA UNIFICADA'!$C$1:$T$1,0)),"")</f>
        <v/>
      </c>
      <c r="DI144" s="2" t="str">
        <f t="array" ref="DI144">IFERROR(INDEX('CAMAGUI DATA UNIFICADA'!$C$2:$T1007,MATCH(1,($A144='CAMAGUI DATA UNIFICADA'!$A$2:$A1007)*($DF$1='CAMAGUI DATA UNIFICADA'!$B$2:$B1007),0),MATCH(DI$2,'CAMAGUI DATA UNIFICADA'!$C$1:$T$1,0)),"")</f>
        <v/>
      </c>
      <c r="DJ144" s="139" t="str">
        <f t="array" ref="DJ144">IFERROR(INDEX('CAMAGUI DATA UNIFICADA'!$C$2:$T1007,MATCH(1,($A144='CAMAGUI DATA UNIFICADA'!$A$2:$A1007)*($DF$1='CAMAGUI DATA UNIFICADA'!$B$2:$B1007),0),MATCH(DJ$2,'CAMAGUI DATA UNIFICADA'!$C$1:$T$1,0)),"")</f>
        <v/>
      </c>
      <c r="DK144" s="2" t="str">
        <f t="array" ref="DK144">IFERROR(INDEX('CAMAGUI DATA UNIFICADA'!$C$2:$T1007,MATCH(1,($A144='CAMAGUI DATA UNIFICADA'!$A$2:$A1007)*($DF$1='CAMAGUI DATA UNIFICADA'!$B$2:$B1007),0),MATCH(DK$2,'CAMAGUI DATA UNIFICADA'!$C$1:$T$1,0)),"")</f>
        <v/>
      </c>
      <c r="DL144" s="2" t="str">
        <f t="array" ref="DL144">IFERROR(INDEX('CAMAGUI DATA UNIFICADA'!$C$2:$T1007,MATCH(1,($A144='CAMAGUI DATA UNIFICADA'!$A$2:$A1007)*($DF$1='CAMAGUI DATA UNIFICADA'!$B$2:$B1007),0),MATCH(DL$2,'CAMAGUI DATA UNIFICADA'!$C$1:$T$1,0)),"")</f>
        <v/>
      </c>
      <c r="DM144" s="33" t="str">
        <f t="array" ref="DM144">IFERROR(INDEX('CAMAGUI DATA UNIFICADA'!$C$2:$T1007,MATCH(1,($A144='CAMAGUI DATA UNIFICADA'!$A$2:$A1007)*($DF$1='CAMAGUI DATA UNIFICADA'!$B$2:$B1007),0),MATCH(DM$2,'CAMAGUI DATA UNIFICADA'!$C$1:$T$1,0)),"")</f>
        <v/>
      </c>
      <c r="DN144" s="60" t="str">
        <f t="array" ref="DN144">IFERROR(INDEX('CAMAGUI DATA UNIFICADA'!$C$2:$T1007,MATCH(1,($A144='CAMAGUI DATA UNIFICADA'!$A$2:$A1007)*($DF$1='CAMAGUI DATA UNIFICADA'!$B$2:$B1007),0),MATCH(DN$2,'CAMAGUI DATA UNIFICADA'!$C$1:$T$1,0)),"")</f>
        <v/>
      </c>
      <c r="DO144" s="33" t="str">
        <f t="array" ref="DO144">IFERROR(INDEX('CAMAGUI DATA UNIFICADA'!$C$2:$T1007,MATCH(1,($A144='CAMAGUI DATA UNIFICADA'!$A$2:$A1007)*($DF$1='CAMAGUI DATA UNIFICADA'!$B$2:$B1007),0),MATCH(DO$2,'CAMAGUI DATA UNIFICADA'!$C$1:$T$1,0)),"")</f>
        <v/>
      </c>
      <c r="DP144" s="23" t="str">
        <f t="array" ref="DP144">IFERROR(INDEX('CAMAGUI DATA UNIFICADA'!$C$2:$T1007,MATCH(1,($A144='CAMAGUI DATA UNIFICADA'!$A$2:$A1007)*($DF$1='CAMAGUI DATA UNIFICADA'!$B$2:$B1007),0),MATCH(DP$2,'CAMAGUI DATA UNIFICADA'!$C$1:$T$1,0)),"")</f>
        <v/>
      </c>
      <c r="DQ144" s="23" t="str">
        <f t="array" ref="DQ144">IFERROR(INDEX('CAMAGUI DATA UNIFICADA'!$C$2:$T1007,MATCH(1,($A144='CAMAGUI DATA UNIFICADA'!$A$2:$A1007)*($DF$1='CAMAGUI DATA UNIFICADA'!$B$2:$B1007),0),MATCH(DQ$2,'CAMAGUI DATA UNIFICADA'!$C$1:$T$1,0)),"")</f>
        <v/>
      </c>
      <c r="DR144" s="2" t="str">
        <f t="array" ref="DR144">IFERROR(INDEX('CAMAGUI DATA UNIFICADA'!$C$2:$T1007,MATCH(1,($A144='CAMAGUI DATA UNIFICADA'!$A$2:$A1007)*($DF$1='CAMAGUI DATA UNIFICADA'!$B$2:$B1007),0),MATCH(DR$2,'CAMAGUI DATA UNIFICADA'!$C$1:$T$1,0)),"")</f>
        <v/>
      </c>
      <c r="DS144" s="2" t="str">
        <f t="array" ref="DS144">IFERROR(INDEX('CAMAGUI DATA UNIFICADA'!$C$2:$T1007,MATCH(1,($A144='CAMAGUI DATA UNIFICADA'!$A$2:$A1007)*($DF$1='CAMAGUI DATA UNIFICADA'!$B$2:$B1007),0),MATCH(DS$2,'CAMAGUI DATA UNIFICADA'!$C$1:$T$1,0)),"")</f>
        <v/>
      </c>
      <c r="DT144" s="2" t="str">
        <f t="array" ref="DT144">IFERROR(INDEX('CAMAGUI DATA UNIFICADA'!$C$2:$T1007,MATCH(1,($A144='CAMAGUI DATA UNIFICADA'!$A$2:$A1007)*($DF$1='CAMAGUI DATA UNIFICADA'!$B$2:$B1007),0),MATCH(DT$2,'CAMAGUI DATA UNIFICADA'!$C$1:$T$1,0)),"")</f>
        <v/>
      </c>
      <c r="DU144" s="33" t="str">
        <f t="array" ref="DU144">IFERROR(INDEX('CAMAGUI DATA UNIFICADA'!$C$2:$T1007,MATCH(1,($A144='CAMAGUI DATA UNIFICADA'!$A$2:$A1007)*($DF$1='CAMAGUI DATA UNIFICADA'!$B$2:$B1007),0),MATCH(DU$2,'CAMAGUI DATA UNIFICADA'!$C$1:$T$1,0)),"")</f>
        <v/>
      </c>
      <c r="DV144" s="60" t="str">
        <f t="array" ref="DV144">IFERROR(INDEX('CAMAGUI DATA UNIFICADA'!$C$2:$T1007,MATCH(1,($A144='CAMAGUI DATA UNIFICADA'!$A$2:$A1007)*($DF$1='CAMAGUI DATA UNIFICADA'!$B$2:$B1007),0),MATCH(DV$2,'CAMAGUI DATA UNIFICADA'!$C$1:$T$1,0)),"")</f>
        <v/>
      </c>
      <c r="DW144" s="140" t="str">
        <f t="array" ref="DW144">IFERROR(INDEX('CAMAGUI DATA UNIFICADA'!$C$2:$T1007,MATCH(1,($A144='CAMAGUI DATA UNIFICADA'!$A$2:$A1007)*($DF$1='CAMAGUI DATA UNIFICADA'!$B$2:$B1007),0),MATCH(DW$2,'CAMAGUI DATA UNIFICADA'!$C$1:$T$1,0)),"")</f>
        <v/>
      </c>
      <c r="DX144" s="144" t="str">
        <f t="array" ref="DX144">IFERROR(INDEX('CAMAGUI DATA UNIFICADA'!$C$2:$T1007,MATCH(1,($A144='CAMAGUI DATA UNIFICADA'!$A$2:$A1007)*($DX$1='CAMAGUI DATA UNIFICADA'!$B$2:$B1007),0),MATCH(DX$2,'CAMAGUI DATA UNIFICADA'!$C$1:$T$1,0)),"")</f>
        <v/>
      </c>
      <c r="DY144" s="60" t="str">
        <f t="array" ref="DY144">IFERROR(INDEX('CAMAGUI DATA UNIFICADA'!$C$2:$T1007,MATCH(1,($A144='CAMAGUI DATA UNIFICADA'!$A$2:$A1007)*($DX$1='CAMAGUI DATA UNIFICADA'!$B$2:$B1007),0),MATCH(DY$2,'CAMAGUI DATA UNIFICADA'!$C$1:$T$1,0)),"")</f>
        <v/>
      </c>
      <c r="DZ144" s="60" t="str">
        <f t="array" ref="DZ144">IFERROR(INDEX('CAMAGUI DATA UNIFICADA'!$C$2:$T1007,MATCH(1,($A144='CAMAGUI DATA UNIFICADA'!$A$2:$A1007)*($DX$1='CAMAGUI DATA UNIFICADA'!$B$2:$B1007),0),MATCH(DZ$2,'CAMAGUI DATA UNIFICADA'!$C$1:$T$1,0)),"")</f>
        <v/>
      </c>
      <c r="EA144" s="60" t="str">
        <f t="array" ref="EA144">IFERROR(INDEX('CAMAGUI DATA UNIFICADA'!$C$2:$T1007,MATCH(1,($A144='CAMAGUI DATA UNIFICADA'!$A$2:$A1007)*($DX$1='CAMAGUI DATA UNIFICADA'!$B$2:$B1007),0),MATCH(EA$2,'CAMAGUI DATA UNIFICADA'!$C$1:$T$1,0)),"")</f>
        <v/>
      </c>
      <c r="EB144" s="60" t="str">
        <f t="array" ref="EB144">IFERROR(INDEX('CAMAGUI DATA UNIFICADA'!$C$2:$T1007,MATCH(1,($A144='CAMAGUI DATA UNIFICADA'!$A$2:$A1007)*($DX$1='CAMAGUI DATA UNIFICADA'!$B$2:$B1007),0),MATCH(EB$2,'CAMAGUI DATA UNIFICADA'!$C$1:$T$1,0)),"")</f>
        <v/>
      </c>
      <c r="EC144" s="60" t="str">
        <f t="array" ref="EC144">IFERROR(INDEX('CAMAGUI DATA UNIFICADA'!$C$2:$T1007,MATCH(1,($A144='CAMAGUI DATA UNIFICADA'!$A$2:$A1007)*($DX$1='CAMAGUI DATA UNIFICADA'!$B$2:$B1007),0),MATCH(EC$2,'CAMAGUI DATA UNIFICADA'!$C$1:$T$1,0)),"")</f>
        <v/>
      </c>
      <c r="ED144" s="60" t="str">
        <f t="array" ref="ED144">IFERROR(INDEX('CAMAGUI DATA UNIFICADA'!$C$2:$T1007,MATCH(1,($A144='CAMAGUI DATA UNIFICADA'!$A$2:$A1007)*($DX$1='CAMAGUI DATA UNIFICADA'!$B$2:$B1007),0),MATCH(ED$2,'CAMAGUI DATA UNIFICADA'!$C$1:$T$1,0)),"")</f>
        <v/>
      </c>
      <c r="EE144" s="60" t="str">
        <f t="array" ref="EE144">IFERROR(INDEX('CAMAGUI DATA UNIFICADA'!$C$2:$T1007,MATCH(1,($A144='CAMAGUI DATA UNIFICADA'!$A$2:$A1007)*($DX$1='CAMAGUI DATA UNIFICADA'!$B$2:$B1007),0),MATCH(EE$2,'CAMAGUI DATA UNIFICADA'!$C$1:$T$1,0)),"")</f>
        <v/>
      </c>
      <c r="EF144" s="60" t="str">
        <f t="array" ref="EF144">IFERROR(INDEX('CAMAGUI DATA UNIFICADA'!$C$2:$T1007,MATCH(1,($A144='CAMAGUI DATA UNIFICADA'!$A$2:$A1007)*($DX$1='CAMAGUI DATA UNIFICADA'!$B$2:$B1007),0),MATCH(EF$2,'CAMAGUI DATA UNIFICADA'!$C$1:$T$1,0)),"")</f>
        <v/>
      </c>
      <c r="EG144" s="60" t="str">
        <f t="array" ref="EG144">IFERROR(INDEX('CAMAGUI DATA UNIFICADA'!$C$2:$T1007,MATCH(1,($A144='CAMAGUI DATA UNIFICADA'!$A$2:$A1007)*($DX$1='CAMAGUI DATA UNIFICADA'!$B$2:$B1007),0),MATCH(EG$2,'CAMAGUI DATA UNIFICADA'!$C$1:$T$1,0)),"")</f>
        <v/>
      </c>
      <c r="EH144" s="60" t="str">
        <f t="array" ref="EH144">IFERROR(INDEX('CAMAGUI DATA UNIFICADA'!$C$2:$T1007,MATCH(1,($A144='CAMAGUI DATA UNIFICADA'!$A$2:$A1007)*($DX$1='CAMAGUI DATA UNIFICADA'!$B$2:$B1007),0),MATCH(EH$2,'CAMAGUI DATA UNIFICADA'!$C$1:$T$1,0)),"")</f>
        <v/>
      </c>
      <c r="EI144" s="60" t="str">
        <f t="array" ref="EI144">IFERROR(INDEX('CAMAGUI DATA UNIFICADA'!$C$2:$T1007,MATCH(1,($A144='CAMAGUI DATA UNIFICADA'!$A$2:$A1007)*($DX$1='CAMAGUI DATA UNIFICADA'!$B$2:$B1007),0),MATCH(EI$2,'CAMAGUI DATA UNIFICADA'!$C$1:$T$1,0)),"")</f>
        <v/>
      </c>
      <c r="EJ144" s="60" t="str">
        <f t="array" ref="EJ144">IFERROR(INDEX('CAMAGUI DATA UNIFICADA'!$C$2:$T1007,MATCH(1,($A144='CAMAGUI DATA UNIFICADA'!$A$2:$A1007)*($DX$1='CAMAGUI DATA UNIFICADA'!$B$2:$B1007),0),MATCH(EJ$2,'CAMAGUI DATA UNIFICADA'!$C$1:$T$1,0)),"")</f>
        <v/>
      </c>
      <c r="EK144" s="60" t="str">
        <f t="array" ref="EK144">IFERROR(INDEX('CAMAGUI DATA UNIFICADA'!$C$2:$T1007,MATCH(1,($A144='CAMAGUI DATA UNIFICADA'!$A$2:$A1007)*($DX$1='CAMAGUI DATA UNIFICADA'!$B$2:$B1007),0),MATCH(EK$2,'CAMAGUI DATA UNIFICADA'!$C$1:$T$1,0)),"")</f>
        <v/>
      </c>
      <c r="EL144" s="60" t="str">
        <f t="array" ref="EL144">IFERROR(INDEX('CAMAGUI DATA UNIFICADA'!$C$2:$T1007,MATCH(1,($A144='CAMAGUI DATA UNIFICADA'!$A$2:$A1007)*($DX$1='CAMAGUI DATA UNIFICADA'!$B$2:$B1007),0),MATCH(EL$2,'CAMAGUI DATA UNIFICADA'!$C$1:$T$1,0)),"")</f>
        <v/>
      </c>
      <c r="EM144" s="60" t="str">
        <f t="array" ref="EM144">IFERROR(INDEX('CAMAGUI DATA UNIFICADA'!$C$2:$T1007,MATCH(1,($A144='CAMAGUI DATA UNIFICADA'!$A$2:$A1007)*($DX$1='CAMAGUI DATA UNIFICADA'!$B$2:$B1007),0),MATCH(EM$2,'CAMAGUI DATA UNIFICADA'!$C$1:$T$1,0)),"")</f>
        <v/>
      </c>
      <c r="EN144" s="60" t="str">
        <f t="array" ref="EN144">IFERROR(INDEX('CAMAGUI DATA UNIFICADA'!$C$2:$T1007,MATCH(1,($A144='CAMAGUI DATA UNIFICADA'!$A$2:$A1007)*($DX$1='CAMAGUI DATA UNIFICADA'!$B$2:$B1007),0),MATCH(EN$2,'CAMAGUI DATA UNIFICADA'!$C$1:$T$1,0)),"")</f>
        <v/>
      </c>
      <c r="EO144" s="140" t="str">
        <f t="array" ref="EO144">IFERROR(INDEX('CAMAGUI DATA UNIFICADA'!$C$2:$T1007,MATCH(1,($A144='CAMAGUI DATA UNIFICADA'!$A$2:$A1007)*($DX$1='CAMAGUI DATA UNIFICADA'!$B$2:$B1007),0),MATCH(EO$2,'CAMAGUI DATA UNIFICADA'!$C$1:$T$1,0)),"")</f>
        <v/>
      </c>
    </row>
    <row r="145">
      <c r="A145" s="137">
        <v>45943.0</v>
      </c>
      <c r="B145" s="138" t="str">
        <f t="array" ref="B145">IFERROR(INDEX('CAMAGUI DATA UNIFICADA'!$C$2:$T1007,MATCH(1,($A145='CAMAGUI DATA UNIFICADA'!$A$2:$A1007)*($B$1='CAMAGUI DATA UNIFICADA'!$B$2:$B1007),0),MATCH(B$2,'CAMAGUI DATA UNIFICADA'!$C$1:$T$1,0)),"")</f>
        <v>CA1051025</v>
      </c>
      <c r="C145" s="2">
        <f t="array" ref="C145">IFERROR(INDEX('CAMAGUI DATA UNIFICADA'!$C$2:$T1007,MATCH(1,($A145='CAMAGUI DATA UNIFICADA'!$A$2:$A1007)*($B$1='CAMAGUI DATA UNIFICADA'!$B$2:$B1007),0),MATCH(C$2,'CAMAGUI DATA UNIFICADA'!$C$1:$T$1,0)),"")</f>
        <v>190</v>
      </c>
      <c r="D145" s="2">
        <f t="array" ref="D145">IFERROR(INDEX('CAMAGUI DATA UNIFICADA'!$C$2:$T1007,MATCH(1,($A145='CAMAGUI DATA UNIFICADA'!$A$2:$A1007)*($B$1='CAMAGUI DATA UNIFICADA'!$B$2:$B1007),0),MATCH(D$2,'CAMAGUI DATA UNIFICADA'!$C$1:$T$1,0)),"")</f>
        <v>962</v>
      </c>
      <c r="E145" s="2" t="str">
        <f t="array" ref="E145">IFERROR(INDEX('CAMAGUI DATA UNIFICADA'!$C$2:$T1007,MATCH(1,($A145='CAMAGUI DATA UNIFICADA'!$A$2:$A1007)*($B$1='CAMAGUI DATA UNIFICADA'!$B$2:$B1007),0),MATCH(E$2,'CAMAGUI DATA UNIFICADA'!$C$1:$T$1,0)),"")</f>
        <v>SKR MAST#4</v>
      </c>
      <c r="F145" s="139">
        <f t="array" ref="F145">IFERROR(INDEX('CAMAGUI DATA UNIFICADA'!$C$2:$T1007,MATCH(1,($A145='CAMAGUI DATA UNIFICADA'!$A$2:$A1007)*($B$1='CAMAGUI DATA UNIFICADA'!$B$2:$B1007),0),MATCH(F$2,'CAMAGUI DATA UNIFICADA'!$C$1:$T$1,0)),"")</f>
        <v>1187.4928</v>
      </c>
      <c r="G145" s="2">
        <f t="array" ref="G145">IFERROR(INDEX('CAMAGUI DATA UNIFICADA'!$C$2:$T1007,MATCH(1,($A145='CAMAGUI DATA UNIFICADA'!$A$2:$A1007)*($B$1='CAMAGUI DATA UNIFICADA'!$B$2:$B1007),0),MATCH(G$2,'CAMAGUI DATA UNIFICADA'!$C$1:$T$1,0)),"")</f>
        <v>2.17</v>
      </c>
      <c r="H145" s="2">
        <f t="array" ref="H145">IFERROR(INDEX('CAMAGUI DATA UNIFICADA'!$C$2:$T1007,MATCH(1,($A145='CAMAGUI DATA UNIFICADA'!$A$2:$A1007)*($B$1='CAMAGUI DATA UNIFICADA'!$B$2:$B1007),0),MATCH(H$2,'CAMAGUI DATA UNIFICADA'!$C$1:$T$1,0)),"")</f>
        <v>1.49</v>
      </c>
      <c r="I145" s="33">
        <f t="array" ref="I145">IFERROR(INDEX('CAMAGUI DATA UNIFICADA'!$C$2:$T1007,MATCH(1,($A145='CAMAGUI DATA UNIFICADA'!$A$2:$A1007)*($B$1='CAMAGUI DATA UNIFICADA'!$B$2:$B1007),0),MATCH(I$2,'CAMAGUI DATA UNIFICADA'!$C$1:$T$1,0)),"")</f>
        <v>10.8312</v>
      </c>
      <c r="J145" s="60">
        <f t="array" ref="J145">IFERROR(INDEX('CAMAGUI DATA UNIFICADA'!$C$2:$T1007,MATCH(1,($A145='CAMAGUI DATA UNIFICADA'!$A$2:$A1007)*($B$1='CAMAGUI DATA UNIFICADA'!$B$2:$B1007),0),MATCH(J$2,'CAMAGUI DATA UNIFICADA'!$C$1:$T$1,0)),"")</f>
        <v>808383.2233</v>
      </c>
      <c r="K145" s="33">
        <f t="array" ref="K145">IFERROR(INDEX('CAMAGUI DATA UNIFICADA'!$C$2:$T1007,MATCH(1,($A145='CAMAGUI DATA UNIFICADA'!$A$2:$A1007)*($B$1='CAMAGUI DATA UNIFICADA'!$B$2:$B1007),0),MATCH(K$2,'CAMAGUI DATA UNIFICADA'!$C$1:$T$1,0)),"")</f>
        <v>0.7357693264</v>
      </c>
      <c r="L145" s="23">
        <f t="array" ref="L145">IFERROR(INDEX('CAMAGUI DATA UNIFICADA'!$C$2:$T1007,MATCH(1,($A145='CAMAGUI DATA UNIFICADA'!$A$2:$A1007)*($B$1='CAMAGUI DATA UNIFICADA'!$B$2:$B1007),0),MATCH(L$2,'CAMAGUI DATA UNIFICADA'!$C$1:$T$1,0)),"")</f>
        <v>0.6909258319</v>
      </c>
      <c r="M145" s="23">
        <f t="array" ref="M145">IFERROR(INDEX('CAMAGUI DATA UNIFICADA'!$C$2:$T1007,MATCH(1,($A145='CAMAGUI DATA UNIFICADA'!$A$2:$A1007)*($B$1='CAMAGUI DATA UNIFICADA'!$B$2:$B1007),0),MATCH(M$2,'CAMAGUI DATA UNIFICADA'!$C$1:$T$1,0)),"")</f>
        <v>0.75</v>
      </c>
      <c r="N145" s="60">
        <f t="array" ref="N145">IFERROR(INDEX('CAMAGUI DATA UNIFICADA'!$C$2:$T1007,MATCH(1,($A145='CAMAGUI DATA UNIFICADA'!$A$2:$A1007)*($B$1='CAMAGUI DATA UNIFICADA'!$B$2:$B1007),0),MATCH(N$2,'CAMAGUI DATA UNIFICADA'!$C$1:$T$1,0)),"")</f>
        <v>107142.8571</v>
      </c>
      <c r="O145" s="2">
        <f t="array" ref="O145">IFERROR(INDEX('CAMAGUI DATA UNIFICADA'!$C$2:$T1007,MATCH(1,($A145='CAMAGUI DATA UNIFICADA'!$A$2:$A1007)*($B$1='CAMAGUI DATA UNIFICADA'!$B$2:$B1007),0),MATCH(O$2,'CAMAGUI DATA UNIFICADA'!$C$1:$T$1,0)),"")</f>
        <v>2</v>
      </c>
      <c r="P145" s="2">
        <f t="array" ref="P145">IFERROR(INDEX('CAMAGUI DATA UNIFICADA'!$C$2:$T1007,MATCH(1,($A145='CAMAGUI DATA UNIFICADA'!$A$2:$A1007)*($B$1='CAMAGUI DATA UNIFICADA'!$B$2:$B1007),0),MATCH(P$2,'CAMAGUI DATA UNIFICADA'!$C$1:$T$1,0)),"")</f>
        <v>4.17</v>
      </c>
      <c r="Q145" s="33">
        <f t="array" ref="Q145">IFERROR(INDEX('CAMAGUI DATA UNIFICADA'!$C$2:$T1007,MATCH(1,($A145='CAMAGUI DATA UNIFICADA'!$A$2:$A1007)*($B$1='CAMAGUI DATA UNIFICADA'!$B$2:$B1007),0),MATCH(Q$2,'CAMAGUI DATA UNIFICADA'!$C$1:$T$1,0)),"")</f>
        <v>8.34456</v>
      </c>
      <c r="R145" s="60">
        <f t="array" ref="R145">IFERROR(INDEX('CAMAGUI DATA UNIFICADA'!$C$2:$T1007,MATCH(1,($A145='CAMAGUI DATA UNIFICADA'!$A$2:$A1007)*($B$1='CAMAGUI DATA UNIFICADA'!$B$2:$B1007),0),MATCH(R$2,'CAMAGUI DATA UNIFICADA'!$C$1:$T$1,0)),"")</f>
        <v>343.56141</v>
      </c>
      <c r="S145" s="140">
        <f t="array" ref="S145">IFERROR(INDEX('CAMAGUI DATA UNIFICADA'!$C$2:$T1007,MATCH(1,($A145='CAMAGUI DATA UNIFICADA'!$A$2:$A1007)*($B$1='CAMAGUI DATA UNIFICADA'!$B$2:$B1007),0),MATCH(S$2,'CAMAGUI DATA UNIFICADA'!$C$1:$T$1,0)),"")</f>
        <v>38.3903525</v>
      </c>
      <c r="T145" s="138" t="str">
        <f t="array" ref="T145">IFERROR(INDEX('CAMAGUI DATA UNIFICADA'!$C$2:$T1007,MATCH(1,($A145='CAMAGUI DATA UNIFICADA'!$A$2:$A1007)*($T$1='CAMAGUI DATA UNIFICADA'!$B$2:$B1007),0),MATCH(T$2,'CAMAGUI DATA UNIFICADA'!$C$1:$T$1,0)),"")</f>
        <v>CA2051025</v>
      </c>
      <c r="U145" s="2">
        <f t="array" ref="U145">IFERROR(INDEX('CAMAGUI DATA UNIFICADA'!$C$2:$T1007,MATCH(1,($A145='CAMAGUI DATA UNIFICADA'!$A$2:$A1007)*($T$1='CAMAGUI DATA UNIFICADA'!$B$2:$B1007),0),MATCH(U$2,'CAMAGUI DATA UNIFICADA'!$C$1:$T$1,0)),"")</f>
        <v>137</v>
      </c>
      <c r="V145" s="2">
        <f t="array" ref="V145">IFERROR(INDEX('CAMAGUI DATA UNIFICADA'!$C$2:$T1007,MATCH(1,($A145='CAMAGUI DATA UNIFICADA'!$A$2:$A1007)*($T$1='CAMAGUI DATA UNIFICADA'!$B$2:$B1007),0),MATCH(V$2,'CAMAGUI DATA UNIFICADA'!$C$1:$T$1,0)),"")</f>
        <v>696</v>
      </c>
      <c r="W145" s="2" t="str">
        <f t="array" ref="W145">IFERROR(INDEX('CAMAGUI DATA UNIFICADA'!$C$2:$T1007,MATCH(1,($A145='CAMAGUI DATA UNIFICADA'!$A$2:$A1007)*($T$1='CAMAGUI DATA UNIFICADA'!$B$2:$B1007),0),MATCH(W$2,'CAMAGUI DATA UNIFICADA'!$C$1:$T$1,0)),"")</f>
        <v>SKR MAST#4</v>
      </c>
      <c r="X145" s="139">
        <f t="array" ref="X145">IFERROR(INDEX('CAMAGUI DATA UNIFICADA'!$C$2:$T1007,MATCH(1,($A145='CAMAGUI DATA UNIFICADA'!$A$2:$A1007)*($T$1='CAMAGUI DATA UNIFICADA'!$B$2:$B1007),0),MATCH(X$2,'CAMAGUI DATA UNIFICADA'!$C$1:$T$1,0)),"")</f>
        <v>859.1424</v>
      </c>
      <c r="Y145" s="2">
        <f t="array" ref="Y145">IFERROR(INDEX('CAMAGUI DATA UNIFICADA'!$C$2:$T1007,MATCH(1,($A145='CAMAGUI DATA UNIFICADA'!$A$2:$A1007)*($T$1='CAMAGUI DATA UNIFICADA'!$B$2:$B1007),0),MATCH(Y$2,'CAMAGUI DATA UNIFICADA'!$C$1:$T$1,0)),"")</f>
        <v>2.38</v>
      </c>
      <c r="Z145" s="2">
        <f t="array" ref="Z145">IFERROR(INDEX('CAMAGUI DATA UNIFICADA'!$C$2:$T1007,MATCH(1,($A145='CAMAGUI DATA UNIFICADA'!$A$2:$A1007)*($T$1='CAMAGUI DATA UNIFICADA'!$B$2:$B1007),0),MATCH(Z$2,'CAMAGUI DATA UNIFICADA'!$C$1:$T$1,0)),"")</f>
        <v>1.81</v>
      </c>
      <c r="AA145" s="2">
        <f t="array" ref="AA145">IFERROR(INDEX('CAMAGUI DATA UNIFICADA'!$C$2:$T1007,MATCH(1,($A145='CAMAGUI DATA UNIFICADA'!$A$2:$A1007)*($T$1='CAMAGUI DATA UNIFICADA'!$B$2:$B1007),0),MATCH(AA$2,'CAMAGUI DATA UNIFICADA'!$C$1:$T$1,0)),"")</f>
        <v>10.5288</v>
      </c>
      <c r="AB145" s="60">
        <f t="array" ref="AB145">IFERROR(INDEX('CAMAGUI DATA UNIFICADA'!$C$2:$T1007,MATCH(1,($A145='CAMAGUI DATA UNIFICADA'!$A$2:$A1007)*($T$1='CAMAGUI DATA UNIFICADA'!$B$2:$B1007),0),MATCH(AB$2,'CAMAGUI DATA UNIFICADA'!$C$1:$T$1,0)),"")</f>
        <v>546719.7136</v>
      </c>
      <c r="AC145" s="33">
        <f t="array" ref="AC145">IFERROR(INDEX('CAMAGUI DATA UNIFICADA'!$C$2:$T1007,MATCH(1,($A145='CAMAGUI DATA UNIFICADA'!$A$2:$A1007)*($T$1='CAMAGUI DATA UNIFICADA'!$B$2:$B1007),0),MATCH(AC$2,'CAMAGUI DATA UNIFICADA'!$C$1:$T$1,0)),"")</f>
        <v>0.6424902034</v>
      </c>
      <c r="AD145" s="23">
        <f t="array" ref="AD145">IFERROR(INDEX('CAMAGUI DATA UNIFICADA'!$C$2:$T1007,MATCH(1,($A145='CAMAGUI DATA UNIFICADA'!$A$2:$A1007)*($T$1='CAMAGUI DATA UNIFICADA'!$B$2:$B1007),0),MATCH(AD$2,'CAMAGUI DATA UNIFICADA'!$C$1:$T$1,0)),"")</f>
        <v>0.6394382616</v>
      </c>
      <c r="AE145" s="23">
        <f t="array" ref="AE145">IFERROR(INDEX('CAMAGUI DATA UNIFICADA'!$C$2:$T1007,MATCH(1,($A145='CAMAGUI DATA UNIFICADA'!$A$2:$A1007)*($T$1='CAMAGUI DATA UNIFICADA'!$B$2:$B1007),0),MATCH(AE$2,'CAMAGUI DATA UNIFICADA'!$C$1:$T$1,0)),"")</f>
        <v>0.7</v>
      </c>
      <c r="AF145" s="60">
        <f t="array" ref="AF145">IFERROR(INDEX('CAMAGUI DATA UNIFICADA'!$C$2:$T1007,MATCH(1,($A145='CAMAGUI DATA UNIFICADA'!$A$2:$A1007)*($T$1='CAMAGUI DATA UNIFICADA'!$B$2:$B1007),0),MATCH(AF$2,'CAMAGUI DATA UNIFICADA'!$C$1:$T$1,0)),"")</f>
        <v>99750</v>
      </c>
      <c r="AG145" s="2">
        <f t="array" ref="AG145">IFERROR(INDEX('CAMAGUI DATA UNIFICADA'!$C$2:$T1007,MATCH(1,($A145='CAMAGUI DATA UNIFICADA'!$A$2:$A1007)*($T$1='CAMAGUI DATA UNIFICADA'!$B$2:$B1007),0),MATCH(AG$2,'CAMAGUI DATA UNIFICADA'!$C$1:$T$1,0)),"")</f>
        <v>2</v>
      </c>
      <c r="AH145" s="2">
        <f t="array" ref="AH145">IFERROR(INDEX('CAMAGUI DATA UNIFICADA'!$C$2:$T1007,MATCH(1,($A145='CAMAGUI DATA UNIFICADA'!$A$2:$A1007)*($T$1='CAMAGUI DATA UNIFICADA'!$B$2:$B1007),0),MATCH(AH$2,'CAMAGUI DATA UNIFICADA'!$C$1:$T$1,0)),"")</f>
        <v>4.38</v>
      </c>
      <c r="AI145" s="33">
        <f t="array" ref="AI145">IFERROR(INDEX('CAMAGUI DATA UNIFICADA'!$C$2:$T1007,MATCH(1,($A145='CAMAGUI DATA UNIFICADA'!$A$2:$A1007)*($T$1='CAMAGUI DATA UNIFICADA'!$B$2:$B1007),0),MATCH(AI$2,'CAMAGUI DATA UNIFICADA'!$C$1:$T$1,0)),"")</f>
        <v>8.12784</v>
      </c>
      <c r="AJ145" s="60">
        <f t="array" ref="AJ145">IFERROR(INDEX('CAMAGUI DATA UNIFICADA'!$C$2:$T1007,MATCH(1,($A145='CAMAGUI DATA UNIFICADA'!$A$2:$A1007)*($T$1='CAMAGUI DATA UNIFICADA'!$B$2:$B1007),0),MATCH(AJ$2,'CAMAGUI DATA UNIFICADA'!$C$1:$T$1,0)),"")</f>
        <v>239.1018029</v>
      </c>
      <c r="AK145" s="140">
        <f t="array" ref="AK145">IFERROR(INDEX('CAMAGUI DATA UNIFICADA'!$C$2:$T1007,MATCH(1,($A145='CAMAGUI DATA UNIFICADA'!$A$2:$A1007)*($T$1='CAMAGUI DATA UNIFICADA'!$B$2:$B1007),0),MATCH(AK$2,'CAMAGUI DATA UNIFICADA'!$C$1:$T$1,0)),"")</f>
        <v>25.52545071</v>
      </c>
      <c r="AL145" s="138" t="str">
        <f t="array" ref="AL145">IFERROR(INDEX('CAMAGUI DATA UNIFICADA'!$C$2:$T1007,MATCH(1,($A145='CAMAGUI DATA UNIFICADA'!$A$2:$A1007)*($AL$1='CAMAGUI DATA UNIFICADA'!$B$2:$B1007),0),MATCH(AL$2,'CAMAGUI DATA UNIFICADA'!$C$1:$T$1,0)),"")</f>
        <v>CA3051025</v>
      </c>
      <c r="AM145" s="2">
        <f t="array" ref="AM145">IFERROR(INDEX('CAMAGUI DATA UNIFICADA'!$C$2:$T1007,MATCH(1,($A145='CAMAGUI DATA UNIFICADA'!$A$2:$A1007)*($AL$1='CAMAGUI DATA UNIFICADA'!$B$2:$B1007),0),MATCH(AM$2,'CAMAGUI DATA UNIFICADA'!$C$1:$T$1,0)),"")</f>
        <v>200</v>
      </c>
      <c r="AN145" s="2">
        <f t="array" ref="AN145">IFERROR(INDEX('CAMAGUI DATA UNIFICADA'!$C$2:$T1007,MATCH(1,($A145='CAMAGUI DATA UNIFICADA'!$A$2:$A1007)*($AL$1='CAMAGUI DATA UNIFICADA'!$B$2:$B1007),0),MATCH(AN$2,'CAMAGUI DATA UNIFICADA'!$C$1:$T$1,0)),"")</f>
        <v>912</v>
      </c>
      <c r="AO145" s="2" t="str">
        <f t="array" ref="AO145">IFERROR(INDEX('CAMAGUI DATA UNIFICADA'!$C$2:$T1007,MATCH(1,($A145='CAMAGUI DATA UNIFICADA'!$A$2:$A1007)*($AL$1='CAMAGUI DATA UNIFICADA'!$B$2:$B1007),0),MATCH(AO$2,'CAMAGUI DATA UNIFICADA'!$C$1:$T$1,0)),"")</f>
        <v>SKR MAST#4</v>
      </c>
      <c r="AP145" s="139">
        <f t="array" ref="AP145">IFERROR(INDEX('CAMAGUI DATA UNIFICADA'!$C$2:$T1007,MATCH(1,($A145='CAMAGUI DATA UNIFICADA'!$A$2:$A1007)*($AL$1='CAMAGUI DATA UNIFICADA'!$B$2:$B1007),0),MATCH(AP$2,'CAMAGUI DATA UNIFICADA'!$C$1:$T$1,0)),"")</f>
        <v>1125.7728</v>
      </c>
      <c r="AQ145" s="2">
        <f t="array" ref="AQ145">IFERROR(INDEX('CAMAGUI DATA UNIFICADA'!$C$2:$T1007,MATCH(1,($A145='CAMAGUI DATA UNIFICADA'!$A$2:$A1007)*($AL$1='CAMAGUI DATA UNIFICADA'!$B$2:$B1007),0),MATCH(AQ$2,'CAMAGUI DATA UNIFICADA'!$C$1:$T$1,0)),"")</f>
        <v>2.31</v>
      </c>
      <c r="AR145" s="2">
        <f t="array" ref="AR145">IFERROR(INDEX('CAMAGUI DATA UNIFICADA'!$C$2:$T1007,MATCH(1,($A145='CAMAGUI DATA UNIFICADA'!$A$2:$A1007)*($AL$1='CAMAGUI DATA UNIFICADA'!$B$2:$B1007),0),MATCH(AR$2,'CAMAGUI DATA UNIFICADA'!$C$1:$T$1,0)),"")</f>
        <v>1.56</v>
      </c>
      <c r="AS145" s="33">
        <f t="array" ref="AS145">IFERROR(INDEX('CAMAGUI DATA UNIFICADA'!$C$2:$T1007,MATCH(1,($A145='CAMAGUI DATA UNIFICADA'!$A$2:$A1007)*($AL$1='CAMAGUI DATA UNIFICADA'!$B$2:$B1007),0),MATCH(AS$2,'CAMAGUI DATA UNIFICADA'!$C$1:$T$1,0)),"")</f>
        <v>10.6296</v>
      </c>
      <c r="AT145" s="60">
        <f t="array" ref="AT145">IFERROR(INDEX('CAMAGUI DATA UNIFICADA'!$C$2:$T1007,MATCH(1,($A145='CAMAGUI DATA UNIFICADA'!$A$2:$A1007)*($AL$1='CAMAGUI DATA UNIFICADA'!$B$2:$B1007),0),MATCH(AT$2,'CAMAGUI DATA UNIFICADA'!$C$1:$T$1,0)),"")</f>
        <v>814518.7644</v>
      </c>
      <c r="AU145" s="33">
        <f t="array" ref="AU145">IFERROR(INDEX('CAMAGUI DATA UNIFICADA'!$C$2:$T1007,MATCH(1,($A145='CAMAGUI DATA UNIFICADA'!$A$2:$A1007)*($AL$1='CAMAGUI DATA UNIFICADA'!$B$2:$B1007),0),MATCH(AU$2,'CAMAGUI DATA UNIFICADA'!$C$1:$T$1,0)),"")</f>
        <v>0.7531277096</v>
      </c>
      <c r="AV145" s="23">
        <f t="array" ref="AV145">IFERROR(INDEX('CAMAGUI DATA UNIFICADA'!$C$2:$T1007,MATCH(1,($A145='CAMAGUI DATA UNIFICADA'!$A$2:$A1007)*($AL$1='CAMAGUI DATA UNIFICADA'!$B$2:$B1007),0),MATCH(AV$2,'CAMAGUI DATA UNIFICADA'!$C$1:$T$1,0)),"")</f>
        <v>0.7869746516</v>
      </c>
      <c r="AW145" s="23">
        <f t="array" ref="AW145">IFERROR(INDEX('CAMAGUI DATA UNIFICADA'!$C$2:$T1007,MATCH(1,($A145='CAMAGUI DATA UNIFICADA'!$A$2:$A1007)*($AL$1='CAMAGUI DATA UNIFICADA'!$B$2:$B1007),0),MATCH(AW$2,'CAMAGUI DATA UNIFICADA'!$C$1:$T$1,0)),"")</f>
        <v>0.75</v>
      </c>
      <c r="AX145" s="60">
        <f t="array" ref="AX145">IFERROR(INDEX('CAMAGUI DATA UNIFICADA'!$C$2:$T1007,MATCH(1,($A145='CAMAGUI DATA UNIFICADA'!$A$2:$A1007)*($AL$1='CAMAGUI DATA UNIFICADA'!$B$2:$B1007),0),MATCH(AX$2,'CAMAGUI DATA UNIFICADA'!$C$1:$T$1,0)),"")</f>
        <v>110892.8571</v>
      </c>
      <c r="AY145" s="2">
        <f t="array" ref="AY145">IFERROR(INDEX('CAMAGUI DATA UNIFICADA'!$C$2:$T1007,MATCH(1,($A145='CAMAGUI DATA UNIFICADA'!$A$2:$A1007)*($AL$1='CAMAGUI DATA UNIFICADA'!$B$2:$B1007),0),MATCH(AY$2,'CAMAGUI DATA UNIFICADA'!$C$1:$T$1,0)),"")</f>
        <v>2</v>
      </c>
      <c r="AZ145" s="2">
        <f t="array" ref="AZ145">IFERROR(INDEX('CAMAGUI DATA UNIFICADA'!$C$2:$T1007,MATCH(1,($A145='CAMAGUI DATA UNIFICADA'!$A$2:$A1007)*($AL$1='CAMAGUI DATA UNIFICADA'!$B$2:$B1007),0),MATCH(AZ$2,'CAMAGUI DATA UNIFICADA'!$C$1:$T$1,0)),"")</f>
        <v>4.31</v>
      </c>
      <c r="BA145" s="33">
        <f t="array" ref="BA145">IFERROR(INDEX('CAMAGUI DATA UNIFICADA'!$C$2:$T1007,MATCH(1,($A145='CAMAGUI DATA UNIFICADA'!$A$2:$A1007)*($AL$1='CAMAGUI DATA UNIFICADA'!$B$2:$B1007),0),MATCH(BA$2,'CAMAGUI DATA UNIFICADA'!$C$1:$T$1,0)),"")</f>
        <v>8.20008</v>
      </c>
      <c r="BB145" s="60">
        <f t="array" ref="BB145">IFERROR(INDEX('CAMAGUI DATA UNIFICADA'!$C$2:$T1007,MATCH(1,($A145='CAMAGUI DATA UNIFICADA'!$A$2:$A1007)*($AL$1='CAMAGUI DATA UNIFICADA'!$B$2:$B1007),0),MATCH(BB$2,'CAMAGUI DATA UNIFICADA'!$C$1:$T$1,0)),"")</f>
        <v>308.4540193</v>
      </c>
      <c r="BC145" s="140">
        <f t="array" ref="BC145">IFERROR(INDEX('CAMAGUI DATA UNIFICADA'!$C$2:$T1007,MATCH(1,($A145='CAMAGUI DATA UNIFICADA'!$A$2:$A1007)*($AL$1='CAMAGUI DATA UNIFICADA'!$B$2:$B1007),0),MATCH(BC$2,'CAMAGUI DATA UNIFICADA'!$C$1:$T$1,0)),"")</f>
        <v>27.11350482</v>
      </c>
      <c r="BD145" s="138" t="str">
        <f t="array" ref="BD145">IFERROR(INDEX('CAMAGUI DATA UNIFICADA'!$C$2:$T1007,MATCH(1,($A145='CAMAGUI DATA UNIFICADA'!$A$2:$A1007)*($BD$1='CAMAGUI DATA UNIFICADA'!$B$2:$B1007),0),MATCH(BD$2,'CAMAGUI DATA UNIFICADA'!$C$1:$T$1,0)),"")</f>
        <v>CA4210825</v>
      </c>
      <c r="BE145" s="2">
        <f t="array" ref="BE145">IFERROR(INDEX('CAMAGUI DATA UNIFICADA'!$C$2:$T1007,MATCH(1,($A145='CAMAGUI DATA UNIFICADA'!$A$2:$A1007)*($BD$1='CAMAGUI DATA UNIFICADA'!$B$2:$B1007),0),MATCH(BE$2,'CAMAGUI DATA UNIFICADA'!$C$1:$T$1,0)),"")</f>
        <v>300</v>
      </c>
      <c r="BF145" s="2">
        <f t="array" ref="BF145">IFERROR(INDEX('CAMAGUI DATA UNIFICADA'!$C$2:$T1007,MATCH(1,($A145='CAMAGUI DATA UNIFICADA'!$A$2:$A1007)*($BD$1='CAMAGUI DATA UNIFICADA'!$B$2:$B1007),0),MATCH(BF$2,'CAMAGUI DATA UNIFICADA'!$C$1:$T$1,0)),"")</f>
        <v>2100</v>
      </c>
      <c r="BG145" s="2" t="str">
        <f t="array" ref="BG145">IFERROR(INDEX('CAMAGUI DATA UNIFICADA'!$C$2:$T1007,MATCH(1,($A145='CAMAGUI DATA UNIFICADA'!$A$2:$A1007)*($BD$1='CAMAGUI DATA UNIFICADA'!$B$2:$B1007),0),MATCH(BG$2,'CAMAGUI DATA UNIFICADA'!$C$1:$T$1,0)),"")</f>
        <v>SKR MAST E AD</v>
      </c>
      <c r="BH145" s="139">
        <f t="array" ref="BH145">IFERROR(INDEX('CAMAGUI DATA UNIFICADA'!$C$2:$T1007,MATCH(1,($A145='CAMAGUI DATA UNIFICADA'!$A$2:$A1007)*($BD$1='CAMAGUI DATA UNIFICADA'!$B$2:$B1007),0),MATCH(BH$2,'CAMAGUI DATA UNIFICADA'!$C$1:$T$1,0)),"")</f>
        <v>2149.56</v>
      </c>
      <c r="BI145" s="2">
        <f t="array" ref="BI145">IFERROR(INDEX('CAMAGUI DATA UNIFICADA'!$C$2:$T1007,MATCH(1,($A145='CAMAGUI DATA UNIFICADA'!$A$2:$A1007)*($BD$1='CAMAGUI DATA UNIFICADA'!$B$2:$B1007),0),MATCH(BI$2,'CAMAGUI DATA UNIFICADA'!$C$1:$T$1,0)),"")</f>
        <v>23.81</v>
      </c>
      <c r="BJ145" s="2">
        <f t="array" ref="BJ145">IFERROR(INDEX('CAMAGUI DATA UNIFICADA'!$C$2:$T1007,MATCH(1,($A145='CAMAGUI DATA UNIFICADA'!$A$2:$A1007)*($BD$1='CAMAGUI DATA UNIFICADA'!$B$2:$B1007),0),MATCH(BJ$2,'CAMAGUI DATA UNIFICADA'!$C$1:$T$1,0)),"")</f>
        <v>4.1</v>
      </c>
      <c r="BK145" s="33">
        <f t="array" ref="BK145">IFERROR(INDEX('CAMAGUI DATA UNIFICADA'!$C$2:$T1007,MATCH(1,($A145='CAMAGUI DATA UNIFICADA'!$A$2:$A1007)*($BD$1='CAMAGUI DATA UNIFICADA'!$B$2:$B1007),0),MATCH(BK$2,'CAMAGUI DATA UNIFICADA'!$C$1:$T$1,0)),"")</f>
        <v>3.20796</v>
      </c>
      <c r="BL145" s="60">
        <f t="array" ref="BL145">IFERROR(INDEX('CAMAGUI DATA UNIFICADA'!$C$2:$T1007,MATCH(1,($A145='CAMAGUI DATA UNIFICADA'!$A$2:$A1007)*($BD$1='CAMAGUI DATA UNIFICADA'!$B$2:$B1007),0),MATCH(BL$2,'CAMAGUI DATA UNIFICADA'!$C$1:$T$1,0)),"")</f>
        <v>392765.1219</v>
      </c>
      <c r="BM145" s="33">
        <f t="array" ref="BM145">IFERROR(INDEX('CAMAGUI DATA UNIFICADA'!$C$2:$T1007,MATCH(1,($A145='CAMAGUI DATA UNIFICADA'!$A$2:$A1007)*($BD$1='CAMAGUI DATA UNIFICADA'!$B$2:$B1007),0),MATCH(BM$2,'CAMAGUI DATA UNIFICADA'!$C$1:$T$1,0)),"")</f>
        <v>1.264679313</v>
      </c>
      <c r="BN145" s="23">
        <f t="array" ref="BN145">IFERROR(INDEX('CAMAGUI DATA UNIFICADA'!$C$2:$T1007,MATCH(1,($A145='CAMAGUI DATA UNIFICADA'!$A$2:$A1007)*($BD$1='CAMAGUI DATA UNIFICADA'!$B$2:$B1007),0),MATCH(BN$2,'CAMAGUI DATA UNIFICADA'!$C$1:$T$1,0)),"")</f>
        <v>0.4848952122</v>
      </c>
      <c r="BO145" s="23">
        <f t="array" ref="BO145">IFERROR(INDEX('CAMAGUI DATA UNIFICADA'!$C$2:$T1007,MATCH(1,($A145='CAMAGUI DATA UNIFICADA'!$A$2:$A1007)*($BD$1='CAMAGUI DATA UNIFICADA'!$B$2:$B1007),0),MATCH(BO$2,'CAMAGUI DATA UNIFICADA'!$C$1:$T$1,0)),"")</f>
        <v>0.5</v>
      </c>
      <c r="BP145" s="60">
        <f t="array" ref="BP145">IFERROR(INDEX('CAMAGUI DATA UNIFICADA'!$C$2:$T1007,MATCH(1,($A145='CAMAGUI DATA UNIFICADA'!$A$2:$A1007)*($BD$1='CAMAGUI DATA UNIFICADA'!$B$2:$B1007),0),MATCH(BP$2,'CAMAGUI DATA UNIFICADA'!$C$1:$T$1,0)),"")</f>
        <v>84375</v>
      </c>
      <c r="BQ145" s="2">
        <f t="array" ref="BQ145">IFERROR(INDEX('CAMAGUI DATA UNIFICADA'!$C$2:$T1007,MATCH(1,($A145='CAMAGUI DATA UNIFICADA'!$A$2:$A1007)*($BD$1='CAMAGUI DATA UNIFICADA'!$B$2:$B1007),0),MATCH(BQ$2,'CAMAGUI DATA UNIFICADA'!$C$1:$T$1,0)),"")</f>
        <v>3</v>
      </c>
      <c r="BR145" s="2">
        <f t="array" ref="BR145">IFERROR(INDEX('CAMAGUI DATA UNIFICADA'!$C$2:$T1007,MATCH(1,($A145='CAMAGUI DATA UNIFICADA'!$A$2:$A1007)*($BD$1='CAMAGUI DATA UNIFICADA'!$B$2:$B1007),0),MATCH(BR$2,'CAMAGUI DATA UNIFICADA'!$C$1:$T$1,0)),"")</f>
        <v>26.81</v>
      </c>
      <c r="BS145" s="33">
        <f t="array" ref="BS145">IFERROR(INDEX('CAMAGUI DATA UNIFICADA'!$C$2:$T1007,MATCH(1,($A145='CAMAGUI DATA UNIFICADA'!$A$2:$A1007)*($BD$1='CAMAGUI DATA UNIFICADA'!$B$2:$B1007),0),MATCH(BS$2,'CAMAGUI DATA UNIFICADA'!$C$1:$T$1,0)),"")</f>
        <v>2.99424</v>
      </c>
      <c r="BT145" s="60">
        <f t="array" ref="BT145">IFERROR(INDEX('CAMAGUI DATA UNIFICADA'!$C$2:$T1007,MATCH(1,($A145='CAMAGUI DATA UNIFICADA'!$A$2:$A1007)*($BD$1='CAMAGUI DATA UNIFICADA'!$B$2:$B1007),0),MATCH(BT$2,'CAMAGUI DATA UNIFICADA'!$C$1:$T$1,0)),"")</f>
        <v>326.2443343</v>
      </c>
      <c r="BU145" s="140">
        <f t="array" ref="BU145">IFERROR(INDEX('CAMAGUI DATA UNIFICADA'!$C$2:$T1007,MATCH(1,($A145='CAMAGUI DATA UNIFICADA'!$A$2:$A1007)*($BD$1='CAMAGUI DATA UNIFICADA'!$B$2:$B1007),0),MATCH(BU$2,'CAMAGUI DATA UNIFICADA'!$C$1:$T$1,0)),"")</f>
        <v>6.561083564</v>
      </c>
      <c r="BV145" s="138" t="str">
        <f t="array" ref="BV145">IFERROR(INDEX('CAMAGUI DATA UNIFICADA'!$C$2:$T1007,MATCH(1,($A145='CAMAGUI DATA UNIFICADA'!$A$2:$A1007)*($BV$1='CAMAGUI DATA UNIFICADA'!$B$2:$B1007),0),MATCH(BV$2,'CAMAGUI DATA UNIFICADA'!$C$1:$T$1,0)),"")</f>
        <v>CA5210825</v>
      </c>
      <c r="BW145" s="2">
        <f t="array" ref="BW145">IFERROR(INDEX('CAMAGUI DATA UNIFICADA'!$C$2:$T1007,MATCH(1,($A145='CAMAGUI DATA UNIFICADA'!$A$2:$A1007)*($BV$1='CAMAGUI DATA UNIFICADA'!$B$2:$B1007),0),MATCH(BW$2,'CAMAGUI DATA UNIFICADA'!$C$1:$T$1,0)),"")</f>
        <v>275</v>
      </c>
      <c r="BX145" s="2">
        <f t="array" ref="BX145">IFERROR(INDEX('CAMAGUI DATA UNIFICADA'!$C$2:$T1007,MATCH(1,($A145='CAMAGUI DATA UNIFICADA'!$A$2:$A1007)*($BV$1='CAMAGUI DATA UNIFICADA'!$B$2:$B1007),0),MATCH(BX$2,'CAMAGUI DATA UNIFICADA'!$C$1:$T$1,0)),"")</f>
        <v>1925</v>
      </c>
      <c r="BY145" s="2" t="str">
        <f t="array" ref="BY145">IFERROR(INDEX('CAMAGUI DATA UNIFICADA'!$C$2:$T1007,MATCH(1,($A145='CAMAGUI DATA UNIFICADA'!$A$2:$A1007)*($BV$1='CAMAGUI DATA UNIFICADA'!$B$2:$B1007),0),MATCH(BY$2,'CAMAGUI DATA UNIFICADA'!$C$1:$T$1,0)),"")</f>
        <v>SKR MAST E AD</v>
      </c>
      <c r="BZ145" s="139">
        <f t="array" ref="BZ145">IFERROR(INDEX('CAMAGUI DATA UNIFICADA'!$C$2:$T1007,MATCH(1,($A145='CAMAGUI DATA UNIFICADA'!$A$2:$A1007)*($BV$1='CAMAGUI DATA UNIFICADA'!$B$2:$B1007),0),MATCH(BZ$2,'CAMAGUI DATA UNIFICADA'!$C$1:$T$1,0)),"")</f>
        <v>1970.43</v>
      </c>
      <c r="CA145" s="2">
        <f t="array" ref="CA145">IFERROR(INDEX('CAMAGUI DATA UNIFICADA'!$C$2:$T1007,MATCH(1,($A145='CAMAGUI DATA UNIFICADA'!$A$2:$A1007)*($BV$1='CAMAGUI DATA UNIFICADA'!$B$2:$B1007),0),MATCH(CA$2,'CAMAGUI DATA UNIFICADA'!$C$1:$T$1,0)),"")</f>
        <v>23.95</v>
      </c>
      <c r="CB145" s="2">
        <f t="array" ref="CB145">IFERROR(INDEX('CAMAGUI DATA UNIFICADA'!$C$2:$T1007,MATCH(1,($A145='CAMAGUI DATA UNIFICADA'!$A$2:$A1007)*($BV$1='CAMAGUI DATA UNIFICADA'!$B$2:$B1007),0),MATCH(CB$2,'CAMAGUI DATA UNIFICADA'!$C$1:$T$1,0)),"")</f>
        <v>4.56</v>
      </c>
      <c r="CC145" s="33">
        <f t="array" ref="CC145">IFERROR(INDEX('CAMAGUI DATA UNIFICADA'!$C$2:$T1007,MATCH(1,($A145='CAMAGUI DATA UNIFICADA'!$A$2:$A1007)*($BV$1='CAMAGUI DATA UNIFICADA'!$B$2:$B1007),0),MATCH(CC$2,'CAMAGUI DATA UNIFICADA'!$C$1:$T$1,0)),"")</f>
        <v>3.1962</v>
      </c>
      <c r="CD145" s="60">
        <f t="array" ref="CD145">IFERROR(INDEX('CAMAGUI DATA UNIFICADA'!$C$2:$T1007,MATCH(1,($A145='CAMAGUI DATA UNIFICADA'!$A$2:$A1007)*($BV$1='CAMAGUI DATA UNIFICADA'!$B$2:$B1007),0),MATCH(CD$2,'CAMAGUI DATA UNIFICADA'!$C$1:$T$1,0)),"")</f>
        <v>359247.0652</v>
      </c>
      <c r="CE145" s="33">
        <f t="array" ref="CE145">IFERROR(INDEX('CAMAGUI DATA UNIFICADA'!$C$2:$T1007,MATCH(1,($A145='CAMAGUI DATA UNIFICADA'!$A$2:$A1007)*($BV$1='CAMAGUI DATA UNIFICADA'!$B$2:$B1007),0),MATCH(CE$2,'CAMAGUI DATA UNIFICADA'!$C$1:$T$1,0)),"")</f>
        <v>1.172636452</v>
      </c>
      <c r="CF145" s="23">
        <f t="array" ref="CF145">IFERROR(INDEX('CAMAGUI DATA UNIFICADA'!$C$2:$T1007,MATCH(1,($A145='CAMAGUI DATA UNIFICADA'!$A$2:$A1007)*($BV$1='CAMAGUI DATA UNIFICADA'!$B$2:$B1007),0),MATCH(CF$2,'CAMAGUI DATA UNIFICADA'!$C$1:$T$1,0)),"")</f>
        <v>0.4989542572</v>
      </c>
      <c r="CG145" s="23">
        <f t="array" ref="CG145">IFERROR(INDEX('CAMAGUI DATA UNIFICADA'!$C$2:$T1007,MATCH(1,($A145='CAMAGUI DATA UNIFICADA'!$A$2:$A1007)*($BV$1='CAMAGUI DATA UNIFICADA'!$B$2:$B1007),0),MATCH(CG$2,'CAMAGUI DATA UNIFICADA'!$C$1:$T$1,0)),"")</f>
        <v>0.5</v>
      </c>
      <c r="CH145" s="60">
        <f t="array" ref="CH145">IFERROR(INDEX('CAMAGUI DATA UNIFICADA'!$C$2:$T1007,MATCH(1,($A145='CAMAGUI DATA UNIFICADA'!$A$2:$A1007)*($BV$1='CAMAGUI DATA UNIFICADA'!$B$2:$B1007),0),MATCH(CH$2,'CAMAGUI DATA UNIFICADA'!$C$1:$T$1,0)),"")</f>
        <v>85714.28571</v>
      </c>
      <c r="CI145" s="2">
        <f t="array" ref="CI145">IFERROR(INDEX('CAMAGUI DATA UNIFICADA'!$C$2:$T1007,MATCH(1,($A145='CAMAGUI DATA UNIFICADA'!$A$2:$A1007)*($BV$1='CAMAGUI DATA UNIFICADA'!$B$2:$B1007),0),MATCH(CI$2,'CAMAGUI DATA UNIFICADA'!$C$1:$T$1,0)),"")</f>
        <v>3</v>
      </c>
      <c r="CJ145" s="2">
        <f t="array" ref="CJ145">IFERROR(INDEX('CAMAGUI DATA UNIFICADA'!$C$2:$T1007,MATCH(1,($A145='CAMAGUI DATA UNIFICADA'!$A$2:$A1007)*($BV$1='CAMAGUI DATA UNIFICADA'!$B$2:$B1007),0),MATCH(CJ$2,'CAMAGUI DATA UNIFICADA'!$C$1:$T$1,0)),"")</f>
        <v>26.95</v>
      </c>
      <c r="CK145" s="33">
        <f t="array" ref="CK145">IFERROR(INDEX('CAMAGUI DATA UNIFICADA'!$C$2:$T1007,MATCH(1,($A145='CAMAGUI DATA UNIFICADA'!$A$2:$A1007)*($BV$1='CAMAGUI DATA UNIFICADA'!$B$2:$B1007),0),MATCH(CK$2,'CAMAGUI DATA UNIFICADA'!$C$1:$T$1,0)),"")</f>
        <v>2.9808</v>
      </c>
      <c r="CL145" s="60">
        <f t="array" ref="CL145">IFERROR(INDEX('CAMAGUI DATA UNIFICADA'!$C$2:$T1007,MATCH(1,($A145='CAMAGUI DATA UNIFICADA'!$A$2:$A1007)*($BV$1='CAMAGUI DATA UNIFICADA'!$B$2:$B1007),0),MATCH(CL$2,'CAMAGUI DATA UNIFICADA'!$C$1:$T$1,0)),"")</f>
        <v>290.3248738</v>
      </c>
      <c r="CM145" s="140">
        <f t="array" ref="CM145">IFERROR(INDEX('CAMAGUI DATA UNIFICADA'!$C$2:$T1007,MATCH(1,($A145='CAMAGUI DATA UNIFICADA'!$A$2:$A1007)*($BV$1='CAMAGUI DATA UNIFICADA'!$B$2:$B1007),0),MATCH(CM$2,'CAMAGUI DATA UNIFICADA'!$C$1:$T$1,0)),"")</f>
        <v>3.831218458</v>
      </c>
      <c r="CN145" s="138" t="str">
        <f t="array" ref="CN145">IFERROR(INDEX('CAMAGUI DATA UNIFICADA'!$C$2:$T1007,MATCH(1,($A145='CAMAGUI DATA UNIFICADA'!$A$2:$A1007)*($CN$1='CAMAGUI DATA UNIFICADA'!$B$2:$B1007),0),MATCH(CN$2,'CAMAGUI DATA UNIFICADA'!$C$1:$T$1,0)),"")</f>
        <v/>
      </c>
      <c r="CO145" s="2" t="str">
        <f t="array" ref="CO145">IFERROR(INDEX('CAMAGUI DATA UNIFICADA'!$C$2:$T1007,MATCH(1,($A145='CAMAGUI DATA UNIFICADA'!$A$2:$A1007)*($CN$1='CAMAGUI DATA UNIFICADA'!$B$2:$B1007),0),MATCH(CO$2,'CAMAGUI DATA UNIFICADA'!$C$1:$T$1,0)),"")</f>
        <v/>
      </c>
      <c r="CP145" s="2" t="str">
        <f t="array" ref="CP145">IFERROR(INDEX('CAMAGUI DATA UNIFICADA'!$C$2:$T1007,MATCH(1,($A145='CAMAGUI DATA UNIFICADA'!$A$2:$A1007)*($CN$1='CAMAGUI DATA UNIFICADA'!$B$2:$B1007),0),MATCH(CP$2,'CAMAGUI DATA UNIFICADA'!$C$1:$T$1,0)),"")</f>
        <v/>
      </c>
      <c r="CQ145" s="2" t="str">
        <f t="array" ref="CQ145">IFERROR(INDEX('CAMAGUI DATA UNIFICADA'!$C$2:$T1007,MATCH(1,($A145='CAMAGUI DATA UNIFICADA'!$A$2:$A1007)*($CN$1='CAMAGUI DATA UNIFICADA'!$B$2:$B1007),0),MATCH(CQ$2,'CAMAGUI DATA UNIFICADA'!$C$1:$T$1,0)),"")</f>
        <v/>
      </c>
      <c r="CR145" s="139" t="str">
        <f t="array" ref="CR145">IFERROR(INDEX('CAMAGUI DATA UNIFICADA'!$C$2:$T1007,MATCH(1,($A145='CAMAGUI DATA UNIFICADA'!$A$2:$A1007)*($CN$1='CAMAGUI DATA UNIFICADA'!$B$2:$B1007),0),MATCH(CR$2,'CAMAGUI DATA UNIFICADA'!$C$1:$T$1,0)),"")</f>
        <v/>
      </c>
      <c r="CS145" s="2" t="str">
        <f t="array" ref="CS145">IFERROR(INDEX('CAMAGUI DATA UNIFICADA'!$C$2:$T1007,MATCH(1,($A145='CAMAGUI DATA UNIFICADA'!$A$2:$A1007)*($CN$1='CAMAGUI DATA UNIFICADA'!$B$2:$B1007),0),MATCH(CS$2,'CAMAGUI DATA UNIFICADA'!$C$1:$T$1,0)),"")</f>
        <v/>
      </c>
      <c r="CT145" s="2" t="str">
        <f t="array" ref="CT145">IFERROR(INDEX('CAMAGUI DATA UNIFICADA'!$C$2:$T1007,MATCH(1,($A145='CAMAGUI DATA UNIFICADA'!$A$2:$A1007)*($CN$1='CAMAGUI DATA UNIFICADA'!$B$2:$B1007),0),MATCH(CT$2,'CAMAGUI DATA UNIFICADA'!$C$1:$T$1,0)),"")</f>
        <v/>
      </c>
      <c r="CU145" s="33" t="str">
        <f t="array" ref="CU145">IFERROR(INDEX('CAMAGUI DATA UNIFICADA'!$C$2:$T1007,MATCH(1,($A145='CAMAGUI DATA UNIFICADA'!$A$2:$A1007)*($CN$1='CAMAGUI DATA UNIFICADA'!$B$2:$B1007),0),MATCH(CU$2,'CAMAGUI DATA UNIFICADA'!$C$1:$T$1,0)),"")</f>
        <v/>
      </c>
      <c r="CV145" s="60" t="str">
        <f t="array" ref="CV145">IFERROR(INDEX('CAMAGUI DATA UNIFICADA'!$C$2:$T1007,MATCH(1,($A145='CAMAGUI DATA UNIFICADA'!$A$2:$A1007)*($CN$1='CAMAGUI DATA UNIFICADA'!$B$2:$B1007),0),MATCH(CV$2,'CAMAGUI DATA UNIFICADA'!$C$1:$T$1,0)),"")</f>
        <v/>
      </c>
      <c r="CW145" s="33" t="str">
        <f t="array" ref="CW145">IFERROR(INDEX('CAMAGUI DATA UNIFICADA'!$C$2:$T1007,MATCH(1,($A145='CAMAGUI DATA UNIFICADA'!$A$2:$A1007)*($CN$1='CAMAGUI DATA UNIFICADA'!$B$2:$B1007),0),MATCH(CW$2,'CAMAGUI DATA UNIFICADA'!$C$1:$T$1,0)),"")</f>
        <v/>
      </c>
      <c r="CX145" s="23" t="str">
        <f t="array" ref="CX145">IFERROR(INDEX('CAMAGUI DATA UNIFICADA'!$C$2:$T1007,MATCH(1,($A145='CAMAGUI DATA UNIFICADA'!$A$2:$A1007)*($CN$1='CAMAGUI DATA UNIFICADA'!$B$2:$B1007),0),MATCH(CX$2,'CAMAGUI DATA UNIFICADA'!$C$1:$T$1,0)),"")</f>
        <v/>
      </c>
      <c r="CY145" s="23" t="str">
        <f t="array" ref="CY145">IFERROR(INDEX('CAMAGUI DATA UNIFICADA'!$C$2:$T1007,MATCH(1,($A145='CAMAGUI DATA UNIFICADA'!$A$2:$A1007)*($CN$1='CAMAGUI DATA UNIFICADA'!$B$2:$B1007),0),MATCH(CY$2,'CAMAGUI DATA UNIFICADA'!$C$1:$T$1,0)),"")</f>
        <v/>
      </c>
      <c r="CZ145" s="60" t="str">
        <f t="array" ref="CZ145">IFERROR(INDEX('CAMAGUI DATA UNIFICADA'!$C$2:$T1007,MATCH(1,($A145='CAMAGUI DATA UNIFICADA'!$A$2:$A1007)*($CN$1='CAMAGUI DATA UNIFICADA'!$B$2:$B1007),0),MATCH(CZ$2,'CAMAGUI DATA UNIFICADA'!$C$1:$T$1,0)),"")</f>
        <v/>
      </c>
      <c r="DA145" s="2" t="str">
        <f t="array" ref="DA145">IFERROR(INDEX('CAMAGUI DATA UNIFICADA'!$C$2:$T1007,MATCH(1,($A145='CAMAGUI DATA UNIFICADA'!$A$2:$A1007)*($CN$1='CAMAGUI DATA UNIFICADA'!$B$2:$B1007),0),MATCH(DA$2,'CAMAGUI DATA UNIFICADA'!$C$1:$T$1,0)),"")</f>
        <v/>
      </c>
      <c r="DB145" s="2" t="str">
        <f t="array" ref="DB145">IFERROR(INDEX('CAMAGUI DATA UNIFICADA'!$C$2:$T1007,MATCH(1,($A145='CAMAGUI DATA UNIFICADA'!$A$2:$A1007)*($CN$1='CAMAGUI DATA UNIFICADA'!$B$2:$B1007),0),MATCH(DB$2,'CAMAGUI DATA UNIFICADA'!$C$1:$T$1,0)),"")</f>
        <v/>
      </c>
      <c r="DC145" s="33" t="str">
        <f t="array" ref="DC145">IFERROR(INDEX('CAMAGUI DATA UNIFICADA'!$C$2:$T1007,MATCH(1,($A145='CAMAGUI DATA UNIFICADA'!$A$2:$A1007)*($CN$1='CAMAGUI DATA UNIFICADA'!$B$2:$B1007),0),MATCH(DC$2,'CAMAGUI DATA UNIFICADA'!$C$1:$T$1,0)),"")</f>
        <v/>
      </c>
      <c r="DD145" s="60" t="str">
        <f t="array" ref="DD145">IFERROR(INDEX('CAMAGUI DATA UNIFICADA'!$C$2:$T1007,MATCH(1,($A145='CAMAGUI DATA UNIFICADA'!$A$2:$A1007)*($CN$1='CAMAGUI DATA UNIFICADA'!$B$2:$B1007),0),MATCH(DD$2,'CAMAGUI DATA UNIFICADA'!$C$1:$T$1,0)),"")</f>
        <v/>
      </c>
      <c r="DE145" s="140" t="str">
        <f t="array" ref="DE145">IFERROR(INDEX('CAMAGUI DATA UNIFICADA'!$C$2:$T1007,MATCH(1,($A145='CAMAGUI DATA UNIFICADA'!$A$2:$A1007)*($CN$1='CAMAGUI DATA UNIFICADA'!$B$2:$B1007),0),MATCH(DE$2,'CAMAGUI DATA UNIFICADA'!$C$1:$T$1,0)),"")</f>
        <v/>
      </c>
      <c r="DF145" s="138" t="str">
        <f t="array" ref="DF145">IFERROR(INDEX('CAMAGUI DATA UNIFICADA'!$C$2:$T1007,MATCH(1,($A145='CAMAGUI DATA UNIFICADA'!$A$2:$A1007)*($DF$1='CAMAGUI DATA UNIFICADA'!$B$2:$B1007),0),MATCH(DF$2,'CAMAGUI DATA UNIFICADA'!$C$1:$T$1,0)),"")</f>
        <v/>
      </c>
      <c r="DG145" s="2" t="str">
        <f t="array" ref="DG145">IFERROR(INDEX('CAMAGUI DATA UNIFICADA'!$C$2:$T1007,MATCH(1,($A145='CAMAGUI DATA UNIFICADA'!$A$2:$A1007)*($DF$1='CAMAGUI DATA UNIFICADA'!$B$2:$B1007),0),MATCH(DG$2,'CAMAGUI DATA UNIFICADA'!$C$1:$T$1,0)),"")</f>
        <v/>
      </c>
      <c r="DH145" s="2" t="str">
        <f t="array" ref="DH145">IFERROR(INDEX('CAMAGUI DATA UNIFICADA'!$C$2:$T1007,MATCH(1,($A145='CAMAGUI DATA UNIFICADA'!$A$2:$A1007)*($DF$1='CAMAGUI DATA UNIFICADA'!$B$2:$B1007),0),MATCH(DH$2,'CAMAGUI DATA UNIFICADA'!$C$1:$T$1,0)),"")</f>
        <v/>
      </c>
      <c r="DI145" s="2" t="str">
        <f t="array" ref="DI145">IFERROR(INDEX('CAMAGUI DATA UNIFICADA'!$C$2:$T1007,MATCH(1,($A145='CAMAGUI DATA UNIFICADA'!$A$2:$A1007)*($DF$1='CAMAGUI DATA UNIFICADA'!$B$2:$B1007),0),MATCH(DI$2,'CAMAGUI DATA UNIFICADA'!$C$1:$T$1,0)),"")</f>
        <v/>
      </c>
      <c r="DJ145" s="139" t="str">
        <f t="array" ref="DJ145">IFERROR(INDEX('CAMAGUI DATA UNIFICADA'!$C$2:$T1007,MATCH(1,($A145='CAMAGUI DATA UNIFICADA'!$A$2:$A1007)*($DF$1='CAMAGUI DATA UNIFICADA'!$B$2:$B1007),0),MATCH(DJ$2,'CAMAGUI DATA UNIFICADA'!$C$1:$T$1,0)),"")</f>
        <v/>
      </c>
      <c r="DK145" s="2" t="str">
        <f t="array" ref="DK145">IFERROR(INDEX('CAMAGUI DATA UNIFICADA'!$C$2:$T1007,MATCH(1,($A145='CAMAGUI DATA UNIFICADA'!$A$2:$A1007)*($DF$1='CAMAGUI DATA UNIFICADA'!$B$2:$B1007),0),MATCH(DK$2,'CAMAGUI DATA UNIFICADA'!$C$1:$T$1,0)),"")</f>
        <v/>
      </c>
      <c r="DL145" s="2" t="str">
        <f t="array" ref="DL145">IFERROR(INDEX('CAMAGUI DATA UNIFICADA'!$C$2:$T1007,MATCH(1,($A145='CAMAGUI DATA UNIFICADA'!$A$2:$A1007)*($DF$1='CAMAGUI DATA UNIFICADA'!$B$2:$B1007),0),MATCH(DL$2,'CAMAGUI DATA UNIFICADA'!$C$1:$T$1,0)),"")</f>
        <v/>
      </c>
      <c r="DM145" s="33" t="str">
        <f t="array" ref="DM145">IFERROR(INDEX('CAMAGUI DATA UNIFICADA'!$C$2:$T1007,MATCH(1,($A145='CAMAGUI DATA UNIFICADA'!$A$2:$A1007)*($DF$1='CAMAGUI DATA UNIFICADA'!$B$2:$B1007),0),MATCH(DM$2,'CAMAGUI DATA UNIFICADA'!$C$1:$T$1,0)),"")</f>
        <v/>
      </c>
      <c r="DN145" s="60" t="str">
        <f t="array" ref="DN145">IFERROR(INDEX('CAMAGUI DATA UNIFICADA'!$C$2:$T1007,MATCH(1,($A145='CAMAGUI DATA UNIFICADA'!$A$2:$A1007)*($DF$1='CAMAGUI DATA UNIFICADA'!$B$2:$B1007),0),MATCH(DN$2,'CAMAGUI DATA UNIFICADA'!$C$1:$T$1,0)),"")</f>
        <v/>
      </c>
      <c r="DO145" s="33" t="str">
        <f t="array" ref="DO145">IFERROR(INDEX('CAMAGUI DATA UNIFICADA'!$C$2:$T1007,MATCH(1,($A145='CAMAGUI DATA UNIFICADA'!$A$2:$A1007)*($DF$1='CAMAGUI DATA UNIFICADA'!$B$2:$B1007),0),MATCH(DO$2,'CAMAGUI DATA UNIFICADA'!$C$1:$T$1,0)),"")</f>
        <v/>
      </c>
      <c r="DP145" s="23" t="str">
        <f t="array" ref="DP145">IFERROR(INDEX('CAMAGUI DATA UNIFICADA'!$C$2:$T1007,MATCH(1,($A145='CAMAGUI DATA UNIFICADA'!$A$2:$A1007)*($DF$1='CAMAGUI DATA UNIFICADA'!$B$2:$B1007),0),MATCH(DP$2,'CAMAGUI DATA UNIFICADA'!$C$1:$T$1,0)),"")</f>
        <v/>
      </c>
      <c r="DQ145" s="23" t="str">
        <f t="array" ref="DQ145">IFERROR(INDEX('CAMAGUI DATA UNIFICADA'!$C$2:$T1007,MATCH(1,($A145='CAMAGUI DATA UNIFICADA'!$A$2:$A1007)*($DF$1='CAMAGUI DATA UNIFICADA'!$B$2:$B1007),0),MATCH(DQ$2,'CAMAGUI DATA UNIFICADA'!$C$1:$T$1,0)),"")</f>
        <v/>
      </c>
      <c r="DR145" s="2" t="str">
        <f t="array" ref="DR145">IFERROR(INDEX('CAMAGUI DATA UNIFICADA'!$C$2:$T1007,MATCH(1,($A145='CAMAGUI DATA UNIFICADA'!$A$2:$A1007)*($DF$1='CAMAGUI DATA UNIFICADA'!$B$2:$B1007),0),MATCH(DR$2,'CAMAGUI DATA UNIFICADA'!$C$1:$T$1,0)),"")</f>
        <v/>
      </c>
      <c r="DS145" s="2" t="str">
        <f t="array" ref="DS145">IFERROR(INDEX('CAMAGUI DATA UNIFICADA'!$C$2:$T1007,MATCH(1,($A145='CAMAGUI DATA UNIFICADA'!$A$2:$A1007)*($DF$1='CAMAGUI DATA UNIFICADA'!$B$2:$B1007),0),MATCH(DS$2,'CAMAGUI DATA UNIFICADA'!$C$1:$T$1,0)),"")</f>
        <v/>
      </c>
      <c r="DT145" s="2" t="str">
        <f t="array" ref="DT145">IFERROR(INDEX('CAMAGUI DATA UNIFICADA'!$C$2:$T1007,MATCH(1,($A145='CAMAGUI DATA UNIFICADA'!$A$2:$A1007)*($DF$1='CAMAGUI DATA UNIFICADA'!$B$2:$B1007),0),MATCH(DT$2,'CAMAGUI DATA UNIFICADA'!$C$1:$T$1,0)),"")</f>
        <v/>
      </c>
      <c r="DU145" s="33" t="str">
        <f t="array" ref="DU145">IFERROR(INDEX('CAMAGUI DATA UNIFICADA'!$C$2:$T1007,MATCH(1,($A145='CAMAGUI DATA UNIFICADA'!$A$2:$A1007)*($DF$1='CAMAGUI DATA UNIFICADA'!$B$2:$B1007),0),MATCH(DU$2,'CAMAGUI DATA UNIFICADA'!$C$1:$T$1,0)),"")</f>
        <v/>
      </c>
      <c r="DV145" s="60" t="str">
        <f t="array" ref="DV145">IFERROR(INDEX('CAMAGUI DATA UNIFICADA'!$C$2:$T1007,MATCH(1,($A145='CAMAGUI DATA UNIFICADA'!$A$2:$A1007)*($DF$1='CAMAGUI DATA UNIFICADA'!$B$2:$B1007),0),MATCH(DV$2,'CAMAGUI DATA UNIFICADA'!$C$1:$T$1,0)),"")</f>
        <v/>
      </c>
      <c r="DW145" s="140" t="str">
        <f t="array" ref="DW145">IFERROR(INDEX('CAMAGUI DATA UNIFICADA'!$C$2:$T1007,MATCH(1,($A145='CAMAGUI DATA UNIFICADA'!$A$2:$A1007)*($DF$1='CAMAGUI DATA UNIFICADA'!$B$2:$B1007),0),MATCH(DW$2,'CAMAGUI DATA UNIFICADA'!$C$1:$T$1,0)),"")</f>
        <v/>
      </c>
      <c r="DX145" s="144" t="str">
        <f t="array" ref="DX145">IFERROR(INDEX('CAMAGUI DATA UNIFICADA'!$C$2:$T1007,MATCH(1,($A145='CAMAGUI DATA UNIFICADA'!$A$2:$A1007)*($DX$1='CAMAGUI DATA UNIFICADA'!$B$2:$B1007),0),MATCH(DX$2,'CAMAGUI DATA UNIFICADA'!$C$1:$T$1,0)),"")</f>
        <v/>
      </c>
      <c r="DY145" s="60" t="str">
        <f t="array" ref="DY145">IFERROR(INDEX('CAMAGUI DATA UNIFICADA'!$C$2:$T1007,MATCH(1,($A145='CAMAGUI DATA UNIFICADA'!$A$2:$A1007)*($DX$1='CAMAGUI DATA UNIFICADA'!$B$2:$B1007),0),MATCH(DY$2,'CAMAGUI DATA UNIFICADA'!$C$1:$T$1,0)),"")</f>
        <v/>
      </c>
      <c r="DZ145" s="60" t="str">
        <f t="array" ref="DZ145">IFERROR(INDEX('CAMAGUI DATA UNIFICADA'!$C$2:$T1007,MATCH(1,($A145='CAMAGUI DATA UNIFICADA'!$A$2:$A1007)*($DX$1='CAMAGUI DATA UNIFICADA'!$B$2:$B1007),0),MATCH(DZ$2,'CAMAGUI DATA UNIFICADA'!$C$1:$T$1,0)),"")</f>
        <v/>
      </c>
      <c r="EA145" s="60" t="str">
        <f t="array" ref="EA145">IFERROR(INDEX('CAMAGUI DATA UNIFICADA'!$C$2:$T1007,MATCH(1,($A145='CAMAGUI DATA UNIFICADA'!$A$2:$A1007)*($DX$1='CAMAGUI DATA UNIFICADA'!$B$2:$B1007),0),MATCH(EA$2,'CAMAGUI DATA UNIFICADA'!$C$1:$T$1,0)),"")</f>
        <v/>
      </c>
      <c r="EB145" s="60" t="str">
        <f t="array" ref="EB145">IFERROR(INDEX('CAMAGUI DATA UNIFICADA'!$C$2:$T1007,MATCH(1,($A145='CAMAGUI DATA UNIFICADA'!$A$2:$A1007)*($DX$1='CAMAGUI DATA UNIFICADA'!$B$2:$B1007),0),MATCH(EB$2,'CAMAGUI DATA UNIFICADA'!$C$1:$T$1,0)),"")</f>
        <v/>
      </c>
      <c r="EC145" s="60" t="str">
        <f t="array" ref="EC145">IFERROR(INDEX('CAMAGUI DATA UNIFICADA'!$C$2:$T1007,MATCH(1,($A145='CAMAGUI DATA UNIFICADA'!$A$2:$A1007)*($DX$1='CAMAGUI DATA UNIFICADA'!$B$2:$B1007),0),MATCH(EC$2,'CAMAGUI DATA UNIFICADA'!$C$1:$T$1,0)),"")</f>
        <v/>
      </c>
      <c r="ED145" s="60" t="str">
        <f t="array" ref="ED145">IFERROR(INDEX('CAMAGUI DATA UNIFICADA'!$C$2:$T1007,MATCH(1,($A145='CAMAGUI DATA UNIFICADA'!$A$2:$A1007)*($DX$1='CAMAGUI DATA UNIFICADA'!$B$2:$B1007),0),MATCH(ED$2,'CAMAGUI DATA UNIFICADA'!$C$1:$T$1,0)),"")</f>
        <v/>
      </c>
      <c r="EE145" s="60" t="str">
        <f t="array" ref="EE145">IFERROR(INDEX('CAMAGUI DATA UNIFICADA'!$C$2:$T1007,MATCH(1,($A145='CAMAGUI DATA UNIFICADA'!$A$2:$A1007)*($DX$1='CAMAGUI DATA UNIFICADA'!$B$2:$B1007),0),MATCH(EE$2,'CAMAGUI DATA UNIFICADA'!$C$1:$T$1,0)),"")</f>
        <v/>
      </c>
      <c r="EF145" s="60" t="str">
        <f t="array" ref="EF145">IFERROR(INDEX('CAMAGUI DATA UNIFICADA'!$C$2:$T1007,MATCH(1,($A145='CAMAGUI DATA UNIFICADA'!$A$2:$A1007)*($DX$1='CAMAGUI DATA UNIFICADA'!$B$2:$B1007),0),MATCH(EF$2,'CAMAGUI DATA UNIFICADA'!$C$1:$T$1,0)),"")</f>
        <v/>
      </c>
      <c r="EG145" s="60" t="str">
        <f t="array" ref="EG145">IFERROR(INDEX('CAMAGUI DATA UNIFICADA'!$C$2:$T1007,MATCH(1,($A145='CAMAGUI DATA UNIFICADA'!$A$2:$A1007)*($DX$1='CAMAGUI DATA UNIFICADA'!$B$2:$B1007),0),MATCH(EG$2,'CAMAGUI DATA UNIFICADA'!$C$1:$T$1,0)),"")</f>
        <v/>
      </c>
      <c r="EH145" s="60" t="str">
        <f t="array" ref="EH145">IFERROR(INDEX('CAMAGUI DATA UNIFICADA'!$C$2:$T1007,MATCH(1,($A145='CAMAGUI DATA UNIFICADA'!$A$2:$A1007)*($DX$1='CAMAGUI DATA UNIFICADA'!$B$2:$B1007),0),MATCH(EH$2,'CAMAGUI DATA UNIFICADA'!$C$1:$T$1,0)),"")</f>
        <v/>
      </c>
      <c r="EI145" s="60" t="str">
        <f t="array" ref="EI145">IFERROR(INDEX('CAMAGUI DATA UNIFICADA'!$C$2:$T1007,MATCH(1,($A145='CAMAGUI DATA UNIFICADA'!$A$2:$A1007)*($DX$1='CAMAGUI DATA UNIFICADA'!$B$2:$B1007),0),MATCH(EI$2,'CAMAGUI DATA UNIFICADA'!$C$1:$T$1,0)),"")</f>
        <v/>
      </c>
      <c r="EJ145" s="60" t="str">
        <f t="array" ref="EJ145">IFERROR(INDEX('CAMAGUI DATA UNIFICADA'!$C$2:$T1007,MATCH(1,($A145='CAMAGUI DATA UNIFICADA'!$A$2:$A1007)*($DX$1='CAMAGUI DATA UNIFICADA'!$B$2:$B1007),0),MATCH(EJ$2,'CAMAGUI DATA UNIFICADA'!$C$1:$T$1,0)),"")</f>
        <v/>
      </c>
      <c r="EK145" s="60" t="str">
        <f t="array" ref="EK145">IFERROR(INDEX('CAMAGUI DATA UNIFICADA'!$C$2:$T1007,MATCH(1,($A145='CAMAGUI DATA UNIFICADA'!$A$2:$A1007)*($DX$1='CAMAGUI DATA UNIFICADA'!$B$2:$B1007),0),MATCH(EK$2,'CAMAGUI DATA UNIFICADA'!$C$1:$T$1,0)),"")</f>
        <v/>
      </c>
      <c r="EL145" s="60" t="str">
        <f t="array" ref="EL145">IFERROR(INDEX('CAMAGUI DATA UNIFICADA'!$C$2:$T1007,MATCH(1,($A145='CAMAGUI DATA UNIFICADA'!$A$2:$A1007)*($DX$1='CAMAGUI DATA UNIFICADA'!$B$2:$B1007),0),MATCH(EL$2,'CAMAGUI DATA UNIFICADA'!$C$1:$T$1,0)),"")</f>
        <v/>
      </c>
      <c r="EM145" s="60" t="str">
        <f t="array" ref="EM145">IFERROR(INDEX('CAMAGUI DATA UNIFICADA'!$C$2:$T1007,MATCH(1,($A145='CAMAGUI DATA UNIFICADA'!$A$2:$A1007)*($DX$1='CAMAGUI DATA UNIFICADA'!$B$2:$B1007),0),MATCH(EM$2,'CAMAGUI DATA UNIFICADA'!$C$1:$T$1,0)),"")</f>
        <v/>
      </c>
      <c r="EN145" s="60" t="str">
        <f t="array" ref="EN145">IFERROR(INDEX('CAMAGUI DATA UNIFICADA'!$C$2:$T1007,MATCH(1,($A145='CAMAGUI DATA UNIFICADA'!$A$2:$A1007)*($DX$1='CAMAGUI DATA UNIFICADA'!$B$2:$B1007),0),MATCH(EN$2,'CAMAGUI DATA UNIFICADA'!$C$1:$T$1,0)),"")</f>
        <v/>
      </c>
      <c r="EO145" s="140" t="str">
        <f t="array" ref="EO145">IFERROR(INDEX('CAMAGUI DATA UNIFICADA'!$C$2:$T1007,MATCH(1,($A145='CAMAGUI DATA UNIFICADA'!$A$2:$A1007)*($DX$1='CAMAGUI DATA UNIFICADA'!$B$2:$B1007),0),MATCH(EO$2,'CAMAGUI DATA UNIFICADA'!$C$1:$T$1,0)),"")</f>
        <v/>
      </c>
    </row>
    <row r="146">
      <c r="A146" s="137">
        <v>45950.0</v>
      </c>
      <c r="B146" s="138" t="str">
        <f t="array" ref="B146">IFERROR(INDEX('CAMAGUI DATA UNIFICADA'!$C$2:$T1007,MATCH(1,($A146='CAMAGUI DATA UNIFICADA'!$A$2:$A1007)*($B$1='CAMAGUI DATA UNIFICADA'!$B$2:$B1007),0),MATCH(B$2,'CAMAGUI DATA UNIFICADA'!$C$1:$T$1,0)),"")</f>
        <v>CA1051025</v>
      </c>
      <c r="C146" s="2">
        <f t="array" ref="C146">IFERROR(INDEX('CAMAGUI DATA UNIFICADA'!$C$2:$T1007,MATCH(1,($A146='CAMAGUI DATA UNIFICADA'!$A$2:$A1007)*($B$1='CAMAGUI DATA UNIFICADA'!$B$2:$B1007),0),MATCH(C$2,'CAMAGUI DATA UNIFICADA'!$C$1:$T$1,0)),"")</f>
        <v>300</v>
      </c>
      <c r="D146" s="2">
        <f t="array" ref="D146">IFERROR(INDEX('CAMAGUI DATA UNIFICADA'!$C$2:$T1007,MATCH(1,($A146='CAMAGUI DATA UNIFICADA'!$A$2:$A1007)*($B$1='CAMAGUI DATA UNIFICADA'!$B$2:$B1007),0),MATCH(D$2,'CAMAGUI DATA UNIFICADA'!$C$1:$T$1,0)),"")</f>
        <v>1577</v>
      </c>
      <c r="E146" s="2" t="str">
        <f t="array" ref="E146">IFERROR(INDEX('CAMAGUI DATA UNIFICADA'!$C$2:$T1007,MATCH(1,($A146='CAMAGUI DATA UNIFICADA'!$A$2:$A1007)*($B$1='CAMAGUI DATA UNIFICADA'!$B$2:$B1007),0),MATCH(E$2,'CAMAGUI DATA UNIFICADA'!$C$1:$T$1,0)),"")</f>
        <v>SKR MAST#4</v>
      </c>
      <c r="F146" s="139">
        <f t="array" ref="F146">IFERROR(INDEX('CAMAGUI DATA UNIFICADA'!$C$2:$T1007,MATCH(1,($A146='CAMAGUI DATA UNIFICADA'!$A$2:$A1007)*($B$1='CAMAGUI DATA UNIFICADA'!$B$2:$B1007),0),MATCH(F$2,'CAMAGUI DATA UNIFICADA'!$C$1:$T$1,0)),"")</f>
        <v>1946.6488</v>
      </c>
      <c r="G146" s="2">
        <f t="array" ref="G146">IFERROR(INDEX('CAMAGUI DATA UNIFICADA'!$C$2:$T1007,MATCH(1,($A146='CAMAGUI DATA UNIFICADA'!$A$2:$A1007)*($B$1='CAMAGUI DATA UNIFICADA'!$B$2:$B1007),0),MATCH(G$2,'CAMAGUI DATA UNIFICADA'!$C$1:$T$1,0)),"")</f>
        <v>4.88</v>
      </c>
      <c r="H146" s="2">
        <f t="array" ref="H146">IFERROR(INDEX('CAMAGUI DATA UNIFICADA'!$C$2:$T1007,MATCH(1,($A146='CAMAGUI DATA UNIFICADA'!$A$2:$A1007)*($B$1='CAMAGUI DATA UNIFICADA'!$B$2:$B1007),0),MATCH(H$2,'CAMAGUI DATA UNIFICADA'!$C$1:$T$1,0)),"")</f>
        <v>2.71</v>
      </c>
      <c r="I146" s="33">
        <f t="array" ref="I146">IFERROR(INDEX('CAMAGUI DATA UNIFICADA'!$C$2:$T1007,MATCH(1,($A146='CAMAGUI DATA UNIFICADA'!$A$2:$A1007)*($B$1='CAMAGUI DATA UNIFICADA'!$B$2:$B1007),0),MATCH(I$2,'CAMAGUI DATA UNIFICADA'!$C$1:$T$1,0)),"")</f>
        <v>7.61184</v>
      </c>
      <c r="J146" s="60">
        <f t="array" ref="J146">IFERROR(INDEX('CAMAGUI DATA UNIFICADA'!$C$2:$T1007,MATCH(1,($A146='CAMAGUI DATA UNIFICADA'!$A$2:$A1007)*($B$1='CAMAGUI DATA UNIFICADA'!$B$2:$B1007),0),MATCH(J$2,'CAMAGUI DATA UNIFICADA'!$C$1:$T$1,0)),"")</f>
        <v>807628.7709</v>
      </c>
      <c r="K146" s="33">
        <f t="array" ref="K146">IFERROR(INDEX('CAMAGUI DATA UNIFICADA'!$C$2:$T1007,MATCH(1,($A146='CAMAGUI DATA UNIFICADA'!$A$2:$A1007)*($B$1='CAMAGUI DATA UNIFICADA'!$B$2:$B1007),0),MATCH(K$2,'CAMAGUI DATA UNIFICADA'!$C$1:$T$1,0)),"")</f>
        <v>0.720527599</v>
      </c>
      <c r="L146" s="23">
        <f t="array" ref="L146">IFERROR(INDEX('CAMAGUI DATA UNIFICADA'!$C$2:$T1007,MATCH(1,($A146='CAMAGUI DATA UNIFICADA'!$A$2:$A1007)*($B$1='CAMAGUI DATA UNIFICADA'!$B$2:$B1007),0),MATCH(L$2,'CAMAGUI DATA UNIFICADA'!$C$1:$T$1,0)),"")</f>
        <v>0.6902810008</v>
      </c>
      <c r="M146" s="23">
        <f t="array" ref="M146">IFERROR(INDEX('CAMAGUI DATA UNIFICADA'!$C$2:$T1007,MATCH(1,($A146='CAMAGUI DATA UNIFICADA'!$A$2:$A1007)*($B$1='CAMAGUI DATA UNIFICADA'!$B$2:$B1007),0),MATCH(M$2,'CAMAGUI DATA UNIFICADA'!$C$1:$T$1,0)),"")</f>
        <v>0.6902810008</v>
      </c>
      <c r="N146" s="60">
        <f t="array" ref="N146">IFERROR(INDEX('CAMAGUI DATA UNIFICADA'!$C$2:$T1007,MATCH(1,($A146='CAMAGUI DATA UNIFICADA'!$A$2:$A1007)*($B$1='CAMAGUI DATA UNIFICADA'!$B$2:$B1007),0),MATCH(N$2,'CAMAGUI DATA UNIFICADA'!$C$1:$T$1,0)),"")</f>
        <v>98611.57154</v>
      </c>
      <c r="O146" s="2">
        <f t="array" ref="O146">IFERROR(INDEX('CAMAGUI DATA UNIFICADA'!$C$2:$T1007,MATCH(1,($A146='CAMAGUI DATA UNIFICADA'!$A$2:$A1007)*($B$1='CAMAGUI DATA UNIFICADA'!$B$2:$B1007),0),MATCH(O$2,'CAMAGUI DATA UNIFICADA'!$C$1:$T$1,0)),"")</f>
        <v>3</v>
      </c>
      <c r="P146" s="2">
        <f t="array" ref="P146">IFERROR(INDEX('CAMAGUI DATA UNIFICADA'!$C$2:$T1007,MATCH(1,($A146='CAMAGUI DATA UNIFICADA'!$A$2:$A1007)*($B$1='CAMAGUI DATA UNIFICADA'!$B$2:$B1007),0),MATCH(P$2,'CAMAGUI DATA UNIFICADA'!$C$1:$T$1,0)),"")</f>
        <v>7.88</v>
      </c>
      <c r="Q146" s="33">
        <f t="array" ref="Q146">IFERROR(INDEX('CAMAGUI DATA UNIFICADA'!$C$2:$T1007,MATCH(1,($A146='CAMAGUI DATA UNIFICADA'!$A$2:$A1007)*($B$1='CAMAGUI DATA UNIFICADA'!$B$2:$B1007),0),MATCH(Q$2,'CAMAGUI DATA UNIFICADA'!$C$1:$T$1,0)),"")</f>
        <v>5.79888</v>
      </c>
      <c r="R146" s="60">
        <f t="array" ref="R146">IFERROR(INDEX('CAMAGUI DATA UNIFICADA'!$C$2:$T1007,MATCH(1,($A146='CAMAGUI DATA UNIFICADA'!$A$2:$A1007)*($B$1='CAMAGUI DATA UNIFICADA'!$B$2:$B1007),0),MATCH(R$2,'CAMAGUI DATA UNIFICADA'!$C$1:$T$1,0)),"")</f>
        <v>417.121205</v>
      </c>
      <c r="S146" s="140">
        <f t="array" ref="S146">IFERROR(INDEX('CAMAGUI DATA UNIFICADA'!$C$2:$T1007,MATCH(1,($A146='CAMAGUI DATA UNIFICADA'!$A$2:$A1007)*($B$1='CAMAGUI DATA UNIFICADA'!$B$2:$B1007),0),MATCH(S$2,'CAMAGUI DATA UNIFICADA'!$C$1:$T$1,0)),"")</f>
        <v>29.28030125</v>
      </c>
      <c r="T146" s="138" t="str">
        <f t="array" ref="T146">IFERROR(INDEX('CAMAGUI DATA UNIFICADA'!$C$2:$T1007,MATCH(1,($A146='CAMAGUI DATA UNIFICADA'!$A$2:$A1007)*($T$1='CAMAGUI DATA UNIFICADA'!$B$2:$B1007),0),MATCH(T$2,'CAMAGUI DATA UNIFICADA'!$C$1:$T$1,0)),"")</f>
        <v>CA2051025</v>
      </c>
      <c r="U146" s="2">
        <f t="array" ref="U146">IFERROR(INDEX('CAMAGUI DATA UNIFICADA'!$C$2:$T1007,MATCH(1,($A146='CAMAGUI DATA UNIFICADA'!$A$2:$A1007)*($T$1='CAMAGUI DATA UNIFICADA'!$B$2:$B1007),0),MATCH(U$2,'CAMAGUI DATA UNIFICADA'!$C$1:$T$1,0)),"")</f>
        <v>212</v>
      </c>
      <c r="V146" s="2">
        <f t="array" ref="V146">IFERROR(INDEX('CAMAGUI DATA UNIFICADA'!$C$2:$T1007,MATCH(1,($A146='CAMAGUI DATA UNIFICADA'!$A$2:$A1007)*($T$1='CAMAGUI DATA UNIFICADA'!$B$2:$B1007),0),MATCH(V$2,'CAMAGUI DATA UNIFICADA'!$C$1:$T$1,0)),"")</f>
        <v>1160</v>
      </c>
      <c r="W146" s="2" t="str">
        <f t="array" ref="W146">IFERROR(INDEX('CAMAGUI DATA UNIFICADA'!$C$2:$T1007,MATCH(1,($A146='CAMAGUI DATA UNIFICADA'!$A$2:$A1007)*($T$1='CAMAGUI DATA UNIFICADA'!$B$2:$B1007),0),MATCH(W$2,'CAMAGUI DATA UNIFICADA'!$C$1:$T$1,0)),"")</f>
        <v>SKR MAST#4</v>
      </c>
      <c r="X146" s="139">
        <f t="array" ref="X146">IFERROR(INDEX('CAMAGUI DATA UNIFICADA'!$C$2:$T1007,MATCH(1,($A146='CAMAGUI DATA UNIFICADA'!$A$2:$A1007)*($T$1='CAMAGUI DATA UNIFICADA'!$B$2:$B1007),0),MATCH(X$2,'CAMAGUI DATA UNIFICADA'!$C$1:$T$1,0)),"")</f>
        <v>1431.904</v>
      </c>
      <c r="Y146" s="2">
        <f t="array" ref="Y146">IFERROR(INDEX('CAMAGUI DATA UNIFICADA'!$C$2:$T1007,MATCH(1,($A146='CAMAGUI DATA UNIFICADA'!$A$2:$A1007)*($T$1='CAMAGUI DATA UNIFICADA'!$B$2:$B1007),0),MATCH(Y$2,'CAMAGUI DATA UNIFICADA'!$C$1:$T$1,0)),"")</f>
        <v>4.64</v>
      </c>
      <c r="Z146" s="2">
        <f t="array" ref="Z146">IFERROR(INDEX('CAMAGUI DATA UNIFICADA'!$C$2:$T1007,MATCH(1,($A146='CAMAGUI DATA UNIFICADA'!$A$2:$A1007)*($T$1='CAMAGUI DATA UNIFICADA'!$B$2:$B1007),0),MATCH(Z$2,'CAMAGUI DATA UNIFICADA'!$C$1:$T$1,0)),"")</f>
        <v>2.26</v>
      </c>
      <c r="AA146" s="2">
        <f t="array" ref="AA146">IFERROR(INDEX('CAMAGUI DATA UNIFICADA'!$C$2:$T1007,MATCH(1,($A146='CAMAGUI DATA UNIFICADA'!$A$2:$A1007)*($T$1='CAMAGUI DATA UNIFICADA'!$B$2:$B1007),0),MATCH(AA$2,'CAMAGUI DATA UNIFICADA'!$C$1:$T$1,0)),"")</f>
        <v>7.85952</v>
      </c>
      <c r="AB146" s="60">
        <f t="array" ref="AB146">IFERROR(INDEX('CAMAGUI DATA UNIFICADA'!$C$2:$T1007,MATCH(1,($A146='CAMAGUI DATA UNIFICADA'!$A$2:$A1007)*($T$1='CAMAGUI DATA UNIFICADA'!$B$2:$B1007),0),MATCH(AB$2,'CAMAGUI DATA UNIFICADA'!$C$1:$T$1,0)),"")</f>
        <v>581328.8238</v>
      </c>
      <c r="AC146" s="33">
        <f t="array" ref="AC146">IFERROR(INDEX('CAMAGUI DATA UNIFICADA'!$C$2:$T1007,MATCH(1,($A146='CAMAGUI DATA UNIFICADA'!$A$2:$A1007)*($T$1='CAMAGUI DATA UNIFICADA'!$B$2:$B1007),0),MATCH(AC$2,'CAMAGUI DATA UNIFICADA'!$C$1:$T$1,0)),"")</f>
        <v>0.8829328863</v>
      </c>
      <c r="AD146" s="23">
        <f t="array" ref="AD146">IFERROR(INDEX('CAMAGUI DATA UNIFICADA'!$C$2:$T1007,MATCH(1,($A146='CAMAGUI DATA UNIFICADA'!$A$2:$A1007)*($T$1='CAMAGUI DATA UNIFICADA'!$B$2:$B1007),0),MATCH(AD$2,'CAMAGUI DATA UNIFICADA'!$C$1:$T$1,0)),"")</f>
        <v>0.679916753</v>
      </c>
      <c r="AE146" s="23">
        <f t="array" ref="AE146">IFERROR(INDEX('CAMAGUI DATA UNIFICADA'!$C$2:$T1007,MATCH(1,($A146='CAMAGUI DATA UNIFICADA'!$A$2:$A1007)*($T$1='CAMAGUI DATA UNIFICADA'!$B$2:$B1007),0),MATCH(AE$2,'CAMAGUI DATA UNIFICADA'!$C$1:$T$1,0)),"")</f>
        <v>0.679916753</v>
      </c>
      <c r="AF146" s="60">
        <f t="array" ref="AF146">IFERROR(INDEX('CAMAGUI DATA UNIFICADA'!$C$2:$T1007,MATCH(1,($A146='CAMAGUI DATA UNIFICADA'!$A$2:$A1007)*($T$1='CAMAGUI DATA UNIFICADA'!$B$2:$B1007),0),MATCH(AF$2,'CAMAGUI DATA UNIFICADA'!$C$1:$T$1,0)),"")</f>
        <v>96888.1373</v>
      </c>
      <c r="AG146" s="2">
        <f t="array" ref="AG146">IFERROR(INDEX('CAMAGUI DATA UNIFICADA'!$C$2:$T1007,MATCH(1,($A146='CAMAGUI DATA UNIFICADA'!$A$2:$A1007)*($T$1='CAMAGUI DATA UNIFICADA'!$B$2:$B1007),0),MATCH(AG$2,'CAMAGUI DATA UNIFICADA'!$C$1:$T$1,0)),"")</f>
        <v>2.5</v>
      </c>
      <c r="AH146" s="2">
        <f t="array" ref="AH146">IFERROR(INDEX('CAMAGUI DATA UNIFICADA'!$C$2:$T1007,MATCH(1,($A146='CAMAGUI DATA UNIFICADA'!$A$2:$A1007)*($T$1='CAMAGUI DATA UNIFICADA'!$B$2:$B1007),0),MATCH(AH$2,'CAMAGUI DATA UNIFICADA'!$C$1:$T$1,0)),"")</f>
        <v>7.14</v>
      </c>
      <c r="AI146" s="33">
        <f t="array" ref="AI146">IFERROR(INDEX('CAMAGUI DATA UNIFICADA'!$C$2:$T1007,MATCH(1,($A146='CAMAGUI DATA UNIFICADA'!$A$2:$A1007)*($T$1='CAMAGUI DATA UNIFICADA'!$B$2:$B1007),0),MATCH(AI$2,'CAMAGUI DATA UNIFICADA'!$C$1:$T$1,0)),"")</f>
        <v>6.26064</v>
      </c>
      <c r="AJ146" s="60">
        <f t="array" ref="AJ146">IFERROR(INDEX('CAMAGUI DATA UNIFICADA'!$C$2:$T1007,MATCH(1,($A146='CAMAGUI DATA UNIFICADA'!$A$2:$A1007)*($T$1='CAMAGUI DATA UNIFICADA'!$B$2:$B1007),0),MATCH(AJ$2,'CAMAGUI DATA UNIFICADA'!$C$1:$T$1,0)),"")</f>
        <v>286.3381566</v>
      </c>
      <c r="AK146" s="140">
        <f t="array" ref="AK146">IFERROR(INDEX('CAMAGUI DATA UNIFICADA'!$C$2:$T1007,MATCH(1,($A146='CAMAGUI DATA UNIFICADA'!$A$2:$A1007)*($T$1='CAMAGUI DATA UNIFICADA'!$B$2:$B1007),0),MATCH(AK$2,'CAMAGUI DATA UNIFICADA'!$C$1:$T$1,0)),"")</f>
        <v>18.58453916</v>
      </c>
      <c r="AL146" s="138" t="str">
        <f t="array" ref="AL146">IFERROR(INDEX('CAMAGUI DATA UNIFICADA'!$C$2:$T1007,MATCH(1,($A146='CAMAGUI DATA UNIFICADA'!$A$2:$A1007)*($AL$1='CAMAGUI DATA UNIFICADA'!$B$2:$B1007),0),MATCH(AL$2,'CAMAGUI DATA UNIFICADA'!$C$1:$T$1,0)),"")</f>
        <v>CA3051025</v>
      </c>
      <c r="AM146" s="2">
        <f t="array" ref="AM146">IFERROR(INDEX('CAMAGUI DATA UNIFICADA'!$C$2:$T1007,MATCH(1,($A146='CAMAGUI DATA UNIFICADA'!$A$2:$A1007)*($AL$1='CAMAGUI DATA UNIFICADA'!$B$2:$B1007),0),MATCH(AM$2,'CAMAGUI DATA UNIFICADA'!$C$1:$T$1,0)),"")</f>
        <v>300</v>
      </c>
      <c r="AN146" s="2">
        <f t="array" ref="AN146">IFERROR(INDEX('CAMAGUI DATA UNIFICADA'!$C$2:$T1007,MATCH(1,($A146='CAMAGUI DATA UNIFICADA'!$A$2:$A1007)*($AL$1='CAMAGUI DATA UNIFICADA'!$B$2:$B1007),0),MATCH(AN$2,'CAMAGUI DATA UNIFICADA'!$C$1:$T$1,0)),"")</f>
        <v>1662</v>
      </c>
      <c r="AO146" s="2" t="str">
        <f t="array" ref="AO146">IFERROR(INDEX('CAMAGUI DATA UNIFICADA'!$C$2:$T1007,MATCH(1,($A146='CAMAGUI DATA UNIFICADA'!$A$2:$A1007)*($AL$1='CAMAGUI DATA UNIFICADA'!$B$2:$B1007),0),MATCH(AO$2,'CAMAGUI DATA UNIFICADA'!$C$1:$T$1,0)),"")</f>
        <v>SKR MAST#4</v>
      </c>
      <c r="AP146" s="139">
        <f t="array" ref="AP146">IFERROR(INDEX('CAMAGUI DATA UNIFICADA'!$C$2:$T1007,MATCH(1,($A146='CAMAGUI DATA UNIFICADA'!$A$2:$A1007)*($AL$1='CAMAGUI DATA UNIFICADA'!$B$2:$B1007),0),MATCH(AP$2,'CAMAGUI DATA UNIFICADA'!$C$1:$T$1,0)),"")</f>
        <v>2051.5728</v>
      </c>
      <c r="AQ146" s="2">
        <f t="array" ref="AQ146">IFERROR(INDEX('CAMAGUI DATA UNIFICADA'!$C$2:$T1007,MATCH(1,($A146='CAMAGUI DATA UNIFICADA'!$A$2:$A1007)*($AL$1='CAMAGUI DATA UNIFICADA'!$B$2:$B1007),0),MATCH(AQ$2,'CAMAGUI DATA UNIFICADA'!$C$1:$T$1,0)),"")</f>
        <v>4.5</v>
      </c>
      <c r="AR146" s="2">
        <f t="array" ref="AR146">IFERROR(INDEX('CAMAGUI DATA UNIFICADA'!$C$2:$T1007,MATCH(1,($A146='CAMAGUI DATA UNIFICADA'!$A$2:$A1007)*($AL$1='CAMAGUI DATA UNIFICADA'!$B$2:$B1007),0),MATCH(AR$2,'CAMAGUI DATA UNIFICADA'!$C$1:$T$1,0)),"")</f>
        <v>2.19</v>
      </c>
      <c r="AS146" s="33">
        <f t="array" ref="AS146">IFERROR(INDEX('CAMAGUI DATA UNIFICADA'!$C$2:$T1007,MATCH(1,($A146='CAMAGUI DATA UNIFICADA'!$A$2:$A1007)*($AL$1='CAMAGUI DATA UNIFICADA'!$B$2:$B1007),0),MATCH(AS$2,'CAMAGUI DATA UNIFICADA'!$C$1:$T$1,0)),"")</f>
        <v>8.004</v>
      </c>
      <c r="AT146" s="60">
        <f t="array" ref="AT146">IFERROR(INDEX('CAMAGUI DATA UNIFICADA'!$C$2:$T1007,MATCH(1,($A146='CAMAGUI DATA UNIFICADA'!$A$2:$A1007)*($AL$1='CAMAGUI DATA UNIFICADA'!$B$2:$B1007),0),MATCH(AT$2,'CAMAGUI DATA UNIFICADA'!$C$1:$T$1,0)),"")</f>
        <v>832916.8749</v>
      </c>
      <c r="AU146" s="33">
        <f t="array" ref="AU146">IFERROR(INDEX('CAMAGUI DATA UNIFICADA'!$C$2:$T1007,MATCH(1,($A146='CAMAGUI DATA UNIFICADA'!$A$2:$A1007)*($AL$1='CAMAGUI DATA UNIFICADA'!$B$2:$B1007),0),MATCH(AU$2,'CAMAGUI DATA UNIFICADA'!$C$1:$T$1,0)),"")</f>
        <v>0.911140274</v>
      </c>
      <c r="AV146" s="23">
        <f t="array" ref="AV146">IFERROR(INDEX('CAMAGUI DATA UNIFICADA'!$C$2:$T1007,MATCH(1,($A146='CAMAGUI DATA UNIFICADA'!$A$2:$A1007)*($AL$1='CAMAGUI DATA UNIFICADA'!$B$2:$B1007),0),MATCH(AV$2,'CAMAGUI DATA UNIFICADA'!$C$1:$T$1,0)),"")</f>
        <v>0.8047506038</v>
      </c>
      <c r="AW146" s="23">
        <f t="array" ref="AW146">IFERROR(INDEX('CAMAGUI DATA UNIFICADA'!$C$2:$T1007,MATCH(1,($A146='CAMAGUI DATA UNIFICADA'!$A$2:$A1007)*($AL$1='CAMAGUI DATA UNIFICADA'!$B$2:$B1007),0),MATCH(AW$2,'CAMAGUI DATA UNIFICADA'!$C$1:$T$1,0)),"")</f>
        <v>0.8047506038</v>
      </c>
      <c r="AX146" s="60">
        <f t="array" ref="AX146">IFERROR(INDEX('CAMAGUI DATA UNIFICADA'!$C$2:$T1007,MATCH(1,($A146='CAMAGUI DATA UNIFICADA'!$A$2:$A1007)*($AL$1='CAMAGUI DATA UNIFICADA'!$B$2:$B1007),0),MATCH(AX$2,'CAMAGUI DATA UNIFICADA'!$C$1:$T$1,0)),"")</f>
        <v>118988.125</v>
      </c>
      <c r="AY146" s="2">
        <f t="array" ref="AY146">IFERROR(INDEX('CAMAGUI DATA UNIFICADA'!$C$2:$T1007,MATCH(1,($A146='CAMAGUI DATA UNIFICADA'!$A$2:$A1007)*($AL$1='CAMAGUI DATA UNIFICADA'!$B$2:$B1007),0),MATCH(AY$2,'CAMAGUI DATA UNIFICADA'!$C$1:$T$1,0)),"")</f>
        <v>2.5</v>
      </c>
      <c r="AZ146" s="2">
        <f t="array" ref="AZ146">IFERROR(INDEX('CAMAGUI DATA UNIFICADA'!$C$2:$T1007,MATCH(1,($A146='CAMAGUI DATA UNIFICADA'!$A$2:$A1007)*($AL$1='CAMAGUI DATA UNIFICADA'!$B$2:$B1007),0),MATCH(AZ$2,'CAMAGUI DATA UNIFICADA'!$C$1:$T$1,0)),"")</f>
        <v>7</v>
      </c>
      <c r="BA146" s="33">
        <f t="array" ref="BA146">IFERROR(INDEX('CAMAGUI DATA UNIFICADA'!$C$2:$T1007,MATCH(1,($A146='CAMAGUI DATA UNIFICADA'!$A$2:$A1007)*($AL$1='CAMAGUI DATA UNIFICADA'!$B$2:$B1007),0),MATCH(BA$2,'CAMAGUI DATA UNIFICADA'!$C$1:$T$1,0)),"")</f>
        <v>6.348</v>
      </c>
      <c r="BB146" s="60">
        <f t="array" ref="BB146">IFERROR(INDEX('CAMAGUI DATA UNIFICADA'!$C$2:$T1007,MATCH(1,($A146='CAMAGUI DATA UNIFICADA'!$A$2:$A1007)*($AL$1='CAMAGUI DATA UNIFICADA'!$B$2:$B1007),0),MATCH(BB$2,'CAMAGUI DATA UNIFICADA'!$C$1:$T$1,0)),"")</f>
        <v>410.3042613</v>
      </c>
      <c r="BC146" s="140">
        <f t="array" ref="BC146">IFERROR(INDEX('CAMAGUI DATA UNIFICADA'!$C$2:$T1007,MATCH(1,($A146='CAMAGUI DATA UNIFICADA'!$A$2:$A1007)*($AL$1='CAMAGUI DATA UNIFICADA'!$B$2:$B1007),0),MATCH(BC$2,'CAMAGUI DATA UNIFICADA'!$C$1:$T$1,0)),"")</f>
        <v>27.57606533</v>
      </c>
      <c r="BD146" s="138" t="str">
        <f t="array" ref="BD146">IFERROR(INDEX('CAMAGUI DATA UNIFICADA'!$C$2:$T1007,MATCH(1,($A146='CAMAGUI DATA UNIFICADA'!$A$2:$A1007)*($BD$1='CAMAGUI DATA UNIFICADA'!$B$2:$B1007),0),MATCH(BD$2,'CAMAGUI DATA UNIFICADA'!$C$1:$T$1,0)),"")</f>
        <v>CA4210825</v>
      </c>
      <c r="BE146" s="2">
        <f t="array" ref="BE146">IFERROR(INDEX('CAMAGUI DATA UNIFICADA'!$C$2:$T1007,MATCH(1,($A146='CAMAGUI DATA UNIFICADA'!$A$2:$A1007)*($BD$1='CAMAGUI DATA UNIFICADA'!$B$2:$B1007),0),MATCH(BE$2,'CAMAGUI DATA UNIFICADA'!$C$1:$T$1,0)),"")</f>
        <v>300</v>
      </c>
      <c r="BF146" s="2">
        <f t="array" ref="BF146">IFERROR(INDEX('CAMAGUI DATA UNIFICADA'!$C$2:$T1007,MATCH(1,($A146='CAMAGUI DATA UNIFICADA'!$A$2:$A1007)*($BD$1='CAMAGUI DATA UNIFICADA'!$B$2:$B1007),0),MATCH(BF$2,'CAMAGUI DATA UNIFICADA'!$C$1:$T$1,0)),"")</f>
        <v>2100</v>
      </c>
      <c r="BG146" s="2" t="str">
        <f t="array" ref="BG146">IFERROR(INDEX('CAMAGUI DATA UNIFICADA'!$C$2:$T1007,MATCH(1,($A146='CAMAGUI DATA UNIFICADA'!$A$2:$A1007)*($BD$1='CAMAGUI DATA UNIFICADA'!$B$2:$B1007),0),MATCH(BG$2,'CAMAGUI DATA UNIFICADA'!$C$1:$T$1,0)),"")</f>
        <v>SKR MAST E AD</v>
      </c>
      <c r="BH146" s="139">
        <f t="array" ref="BH146">IFERROR(INDEX('CAMAGUI DATA UNIFICADA'!$C$2:$T1007,MATCH(1,($A146='CAMAGUI DATA UNIFICADA'!$A$2:$A1007)*($BD$1='CAMAGUI DATA UNIFICADA'!$B$2:$B1007),0),MATCH(BH$2,'CAMAGUI DATA UNIFICADA'!$C$1:$T$1,0)),"")</f>
        <v>2149.56</v>
      </c>
      <c r="BI146" s="2">
        <f t="array" ref="BI146">IFERROR(INDEX('CAMAGUI DATA UNIFICADA'!$C$2:$T1007,MATCH(1,($A146='CAMAGUI DATA UNIFICADA'!$A$2:$A1007)*($BD$1='CAMAGUI DATA UNIFICADA'!$B$2:$B1007),0),MATCH(BI$2,'CAMAGUI DATA UNIFICADA'!$C$1:$T$1,0)),"")</f>
        <v>26.12</v>
      </c>
      <c r="BJ146" s="2">
        <f t="array" ref="BJ146">IFERROR(INDEX('CAMAGUI DATA UNIFICADA'!$C$2:$T1007,MATCH(1,($A146='CAMAGUI DATA UNIFICADA'!$A$2:$A1007)*($BD$1='CAMAGUI DATA UNIFICADA'!$B$2:$B1007),0),MATCH(BJ$2,'CAMAGUI DATA UNIFICADA'!$C$1:$T$1,0)),"")</f>
        <v>2.31</v>
      </c>
      <c r="BK146" s="33">
        <f t="array" ref="BK146">IFERROR(INDEX('CAMAGUI DATA UNIFICADA'!$C$2:$T1007,MATCH(1,($A146='CAMAGUI DATA UNIFICADA'!$A$2:$A1007)*($BD$1='CAMAGUI DATA UNIFICADA'!$B$2:$B1007),0),MATCH(BK$2,'CAMAGUI DATA UNIFICADA'!$C$1:$T$1,0)),"")</f>
        <v>3.06048</v>
      </c>
      <c r="BL146" s="60">
        <f t="array" ref="BL146">IFERROR(INDEX('CAMAGUI DATA UNIFICADA'!$C$2:$T1007,MATCH(1,($A146='CAMAGUI DATA UNIFICADA'!$A$2:$A1007)*($BD$1='CAMAGUI DATA UNIFICADA'!$B$2:$B1007),0),MATCH(BL$2,'CAMAGUI DATA UNIFICADA'!$C$1:$T$1,0)),"")</f>
        <v>375282.6929</v>
      </c>
      <c r="BM146" s="33">
        <f t="array" ref="BM146">IFERROR(INDEX('CAMAGUI DATA UNIFICADA'!$C$2:$T1007,MATCH(1,($A146='CAMAGUI DATA UNIFICADA'!$A$2:$A1007)*($BD$1='CAMAGUI DATA UNIFICADA'!$B$2:$B1007),0),MATCH(BM$2,'CAMAGUI DATA UNIFICADA'!$C$1:$T$1,0)),"")</f>
        <v>2.422416291</v>
      </c>
      <c r="BN146" s="23">
        <f t="array" ref="BN146">IFERROR(INDEX('CAMAGUI DATA UNIFICADA'!$C$2:$T1007,MATCH(1,($A146='CAMAGUI DATA UNIFICADA'!$A$2:$A1007)*($BD$1='CAMAGUI DATA UNIFICADA'!$B$2:$B1007),0),MATCH(BN$2,'CAMAGUI DATA UNIFICADA'!$C$1:$T$1,0)),"")</f>
        <v>0.4633119666</v>
      </c>
      <c r="BO146" s="23">
        <f t="array" ref="BO146">IFERROR(INDEX('CAMAGUI DATA UNIFICADA'!$C$2:$T1007,MATCH(1,($A146='CAMAGUI DATA UNIFICADA'!$A$2:$A1007)*($BD$1='CAMAGUI DATA UNIFICADA'!$B$2:$B1007),0),MATCH(BO$2,'CAMAGUI DATA UNIFICADA'!$C$1:$T$1,0)),"")</f>
        <v>0.4633119666</v>
      </c>
      <c r="BP146" s="60">
        <f t="array" ref="BP146">IFERROR(INDEX('CAMAGUI DATA UNIFICADA'!$C$2:$T1007,MATCH(1,($A146='CAMAGUI DATA UNIFICADA'!$A$2:$A1007)*($BD$1='CAMAGUI DATA UNIFICADA'!$B$2:$B1007),0),MATCH(BP$2,'CAMAGUI DATA UNIFICADA'!$C$1:$T$1,0)),"")</f>
        <v>78183.89436</v>
      </c>
      <c r="BQ146" s="2">
        <f t="array" ref="BQ146">IFERROR(INDEX('CAMAGUI DATA UNIFICADA'!$C$2:$T1007,MATCH(1,($A146='CAMAGUI DATA UNIFICADA'!$A$2:$A1007)*($BD$1='CAMAGUI DATA UNIFICADA'!$B$2:$B1007),0),MATCH(BQ$2,'CAMAGUI DATA UNIFICADA'!$C$1:$T$1,0)),"")</f>
        <v>0</v>
      </c>
      <c r="BR146" s="2">
        <f t="array" ref="BR146">IFERROR(INDEX('CAMAGUI DATA UNIFICADA'!$C$2:$T1007,MATCH(1,($A146='CAMAGUI DATA UNIFICADA'!$A$2:$A1007)*($BD$1='CAMAGUI DATA UNIFICADA'!$B$2:$B1007),0),MATCH(BR$2,'CAMAGUI DATA UNIFICADA'!$C$1:$T$1,0)),"")</f>
        <v>26.12</v>
      </c>
      <c r="BS146" s="33">
        <f t="array" ref="BS146">IFERROR(INDEX('CAMAGUI DATA UNIFICADA'!$C$2:$T1007,MATCH(1,($A146='CAMAGUI DATA UNIFICADA'!$A$2:$A1007)*($BD$1='CAMAGUI DATA UNIFICADA'!$B$2:$B1007),0),MATCH(BS$2,'CAMAGUI DATA UNIFICADA'!$C$1:$T$1,0)),"")</f>
        <v>3.06048</v>
      </c>
      <c r="BT146" s="60">
        <f t="array" ref="BT146">IFERROR(INDEX('CAMAGUI DATA UNIFICADA'!$C$2:$T1007,MATCH(1,($A146='CAMAGUI DATA UNIFICADA'!$A$2:$A1007)*($BD$1='CAMAGUI DATA UNIFICADA'!$B$2:$B1007),0),MATCH(BT$2,'CAMAGUI DATA UNIFICADA'!$C$1:$T$1,0)),"")</f>
        <v>289.9286003</v>
      </c>
      <c r="BU146" s="140">
        <f t="array" ref="BU146">IFERROR(INDEX('CAMAGUI DATA UNIFICADA'!$C$2:$T1007,MATCH(1,($A146='CAMAGUI DATA UNIFICADA'!$A$2:$A1007)*($BD$1='CAMAGUI DATA UNIFICADA'!$B$2:$B1007),0),MATCH(BU$2,'CAMAGUI DATA UNIFICADA'!$C$1:$T$1,0)),"")</f>
        <v>-2.517849924</v>
      </c>
      <c r="BV146" s="138" t="str">
        <f t="array" ref="BV146">IFERROR(INDEX('CAMAGUI DATA UNIFICADA'!$C$2:$T1007,MATCH(1,($A146='CAMAGUI DATA UNIFICADA'!$A$2:$A1007)*($BV$1='CAMAGUI DATA UNIFICADA'!$B$2:$B1007),0),MATCH(BV$2,'CAMAGUI DATA UNIFICADA'!$C$1:$T$1,0)),"")</f>
        <v>CA5210825</v>
      </c>
      <c r="BW146" s="2">
        <f t="array" ref="BW146">IFERROR(INDEX('CAMAGUI DATA UNIFICADA'!$C$2:$T1007,MATCH(1,($A146='CAMAGUI DATA UNIFICADA'!$A$2:$A1007)*($BV$1='CAMAGUI DATA UNIFICADA'!$B$2:$B1007),0),MATCH(BW$2,'CAMAGUI DATA UNIFICADA'!$C$1:$T$1,0)),"")</f>
        <v>275</v>
      </c>
      <c r="BX146" s="2">
        <f t="array" ref="BX146">IFERROR(INDEX('CAMAGUI DATA UNIFICADA'!$C$2:$T1007,MATCH(1,($A146='CAMAGUI DATA UNIFICADA'!$A$2:$A1007)*($BV$1='CAMAGUI DATA UNIFICADA'!$B$2:$B1007),0),MATCH(BX$2,'CAMAGUI DATA UNIFICADA'!$C$1:$T$1,0)),"")</f>
        <v>1925</v>
      </c>
      <c r="BY146" s="2" t="str">
        <f t="array" ref="BY146">IFERROR(INDEX('CAMAGUI DATA UNIFICADA'!$C$2:$T1007,MATCH(1,($A146='CAMAGUI DATA UNIFICADA'!$A$2:$A1007)*($BV$1='CAMAGUI DATA UNIFICADA'!$B$2:$B1007),0),MATCH(BY$2,'CAMAGUI DATA UNIFICADA'!$C$1:$T$1,0)),"")</f>
        <v>SKR MAST E AD</v>
      </c>
      <c r="BZ146" s="139">
        <f t="array" ref="BZ146">IFERROR(INDEX('CAMAGUI DATA UNIFICADA'!$C$2:$T1007,MATCH(1,($A146='CAMAGUI DATA UNIFICADA'!$A$2:$A1007)*($BV$1='CAMAGUI DATA UNIFICADA'!$B$2:$B1007),0),MATCH(BZ$2,'CAMAGUI DATA UNIFICADA'!$C$1:$T$1,0)),"")</f>
        <v>1970.43</v>
      </c>
      <c r="CA146" s="2">
        <f t="array" ref="CA146">IFERROR(INDEX('CAMAGUI DATA UNIFICADA'!$C$2:$T1007,MATCH(1,($A146='CAMAGUI DATA UNIFICADA'!$A$2:$A1007)*($BV$1='CAMAGUI DATA UNIFICADA'!$B$2:$B1007),0),MATCH(CA$2,'CAMAGUI DATA UNIFICADA'!$C$1:$T$1,0)),"")</f>
        <v>26.42</v>
      </c>
      <c r="CB146" s="2">
        <f t="array" ref="CB146">IFERROR(INDEX('CAMAGUI DATA UNIFICADA'!$C$2:$T1007,MATCH(1,($A146='CAMAGUI DATA UNIFICADA'!$A$2:$A1007)*($BV$1='CAMAGUI DATA UNIFICADA'!$B$2:$B1007),0),MATCH(CB$2,'CAMAGUI DATA UNIFICADA'!$C$1:$T$1,0)),"")</f>
        <v>2.47</v>
      </c>
      <c r="CC146" s="33">
        <f t="array" ref="CC146">IFERROR(INDEX('CAMAGUI DATA UNIFICADA'!$C$2:$T1007,MATCH(1,($A146='CAMAGUI DATA UNIFICADA'!$A$2:$A1007)*($BV$1='CAMAGUI DATA UNIFICADA'!$B$2:$B1007),0),MATCH(CC$2,'CAMAGUI DATA UNIFICADA'!$C$1:$T$1,0)),"")</f>
        <v>3.03168</v>
      </c>
      <c r="CD146" s="60">
        <f t="array" ref="CD146">IFERROR(INDEX('CAMAGUI DATA UNIFICADA'!$C$2:$T1007,MATCH(1,($A146='CAMAGUI DATA UNIFICADA'!$A$2:$A1007)*($BV$1='CAMAGUI DATA UNIFICADA'!$B$2:$B1007),0),MATCH(CD$2,'CAMAGUI DATA UNIFICADA'!$C$1:$T$1,0)),"")</f>
        <v>343333.7696</v>
      </c>
      <c r="CE146" s="33">
        <f t="array" ref="CE146">IFERROR(INDEX('CAMAGUI DATA UNIFICADA'!$C$2:$T1007,MATCH(1,($A146='CAMAGUI DATA UNIFICADA'!$A$2:$A1007)*($BV$1='CAMAGUI DATA UNIFICADA'!$B$2:$B1007),0),MATCH(CE$2,'CAMAGUI DATA UNIFICADA'!$C$1:$T$1,0)),"")</f>
        <v>2.269955057</v>
      </c>
      <c r="CF146" s="23">
        <f t="array" ref="CF146">IFERROR(INDEX('CAMAGUI DATA UNIFICADA'!$C$2:$T1007,MATCH(1,($A146='CAMAGUI DATA UNIFICADA'!$A$2:$A1007)*($BV$1='CAMAGUI DATA UNIFICADA'!$B$2:$B1007),0),MATCH(CF$2,'CAMAGUI DATA UNIFICADA'!$C$1:$T$1,0)),"")</f>
        <v>0.4768524578</v>
      </c>
      <c r="CG146" s="23">
        <f t="array" ref="CG146">IFERROR(INDEX('CAMAGUI DATA UNIFICADA'!$C$2:$T1007,MATCH(1,($A146='CAMAGUI DATA UNIFICADA'!$A$2:$A1007)*($BV$1='CAMAGUI DATA UNIFICADA'!$B$2:$B1007),0),MATCH(CG$2,'CAMAGUI DATA UNIFICADA'!$C$1:$T$1,0)),"")</f>
        <v>0.4768524578</v>
      </c>
      <c r="CH146" s="60">
        <f t="array" ref="CH146">IFERROR(INDEX('CAMAGUI DATA UNIFICADA'!$C$2:$T1007,MATCH(1,($A146='CAMAGUI DATA UNIFICADA'!$A$2:$A1007)*($BV$1='CAMAGUI DATA UNIFICADA'!$B$2:$B1007),0),MATCH(CH$2,'CAMAGUI DATA UNIFICADA'!$C$1:$T$1,0)),"")</f>
        <v>81746.13562</v>
      </c>
      <c r="CI146" s="2">
        <f t="array" ref="CI146">IFERROR(INDEX('CAMAGUI DATA UNIFICADA'!$C$2:$T1007,MATCH(1,($A146='CAMAGUI DATA UNIFICADA'!$A$2:$A1007)*($BV$1='CAMAGUI DATA UNIFICADA'!$B$2:$B1007),0),MATCH(CI$2,'CAMAGUI DATA UNIFICADA'!$C$1:$T$1,0)),"")</f>
        <v>0</v>
      </c>
      <c r="CJ146" s="2">
        <f t="array" ref="CJ146">IFERROR(INDEX('CAMAGUI DATA UNIFICADA'!$C$2:$T1007,MATCH(1,($A146='CAMAGUI DATA UNIFICADA'!$A$2:$A1007)*($BV$1='CAMAGUI DATA UNIFICADA'!$B$2:$B1007),0),MATCH(CJ$2,'CAMAGUI DATA UNIFICADA'!$C$1:$T$1,0)),"")</f>
        <v>26.42</v>
      </c>
      <c r="CK146" s="33">
        <f t="array" ref="CK146">IFERROR(INDEX('CAMAGUI DATA UNIFICADA'!$C$2:$T1007,MATCH(1,($A146='CAMAGUI DATA UNIFICADA'!$A$2:$A1007)*($BV$1='CAMAGUI DATA UNIFICADA'!$B$2:$B1007),0),MATCH(CK$2,'CAMAGUI DATA UNIFICADA'!$C$1:$T$1,0)),"")</f>
        <v>3.03168</v>
      </c>
      <c r="CL146" s="60">
        <f t="array" ref="CL146">IFERROR(INDEX('CAMAGUI DATA UNIFICADA'!$C$2:$T1007,MATCH(1,($A146='CAMAGUI DATA UNIFICADA'!$A$2:$A1007)*($BV$1='CAMAGUI DATA UNIFICADA'!$B$2:$B1007),0),MATCH(CL$2,'CAMAGUI DATA UNIFICADA'!$C$1:$T$1,0)),"")</f>
        <v>266.0300347</v>
      </c>
      <c r="CM146" s="140">
        <f t="array" ref="CM146">IFERROR(INDEX('CAMAGUI DATA UNIFICADA'!$C$2:$T1007,MATCH(1,($A146='CAMAGUI DATA UNIFICADA'!$A$2:$A1007)*($BV$1='CAMAGUI DATA UNIFICADA'!$B$2:$B1007),0),MATCH(CM$2,'CAMAGUI DATA UNIFICADA'!$C$1:$T$1,0)),"")</f>
        <v>-2.242491325</v>
      </c>
      <c r="CN146" s="138" t="str">
        <f t="array" ref="CN146">IFERROR(INDEX('CAMAGUI DATA UNIFICADA'!$C$2:$T1007,MATCH(1,($A146='CAMAGUI DATA UNIFICADA'!$A$2:$A1007)*($CN$1='CAMAGUI DATA UNIFICADA'!$B$2:$B1007),0),MATCH(CN$2,'CAMAGUI DATA UNIFICADA'!$C$1:$T$1,0)),"")</f>
        <v/>
      </c>
      <c r="CO146" s="2" t="str">
        <f t="array" ref="CO146">IFERROR(INDEX('CAMAGUI DATA UNIFICADA'!$C$2:$T1007,MATCH(1,($A146='CAMAGUI DATA UNIFICADA'!$A$2:$A1007)*($CN$1='CAMAGUI DATA UNIFICADA'!$B$2:$B1007),0),MATCH(CO$2,'CAMAGUI DATA UNIFICADA'!$C$1:$T$1,0)),"")</f>
        <v/>
      </c>
      <c r="CP146" s="2" t="str">
        <f t="array" ref="CP146">IFERROR(INDEX('CAMAGUI DATA UNIFICADA'!$C$2:$T1007,MATCH(1,($A146='CAMAGUI DATA UNIFICADA'!$A$2:$A1007)*($CN$1='CAMAGUI DATA UNIFICADA'!$B$2:$B1007),0),MATCH(CP$2,'CAMAGUI DATA UNIFICADA'!$C$1:$T$1,0)),"")</f>
        <v/>
      </c>
      <c r="CQ146" s="2" t="str">
        <f t="array" ref="CQ146">IFERROR(INDEX('CAMAGUI DATA UNIFICADA'!$C$2:$T1007,MATCH(1,($A146='CAMAGUI DATA UNIFICADA'!$A$2:$A1007)*($CN$1='CAMAGUI DATA UNIFICADA'!$B$2:$B1007),0),MATCH(CQ$2,'CAMAGUI DATA UNIFICADA'!$C$1:$T$1,0)),"")</f>
        <v/>
      </c>
      <c r="CR146" s="139" t="str">
        <f t="array" ref="CR146">IFERROR(INDEX('CAMAGUI DATA UNIFICADA'!$C$2:$T1007,MATCH(1,($A146='CAMAGUI DATA UNIFICADA'!$A$2:$A1007)*($CN$1='CAMAGUI DATA UNIFICADA'!$B$2:$B1007),0),MATCH(CR$2,'CAMAGUI DATA UNIFICADA'!$C$1:$T$1,0)),"")</f>
        <v/>
      </c>
      <c r="CS146" s="2" t="str">
        <f t="array" ref="CS146">IFERROR(INDEX('CAMAGUI DATA UNIFICADA'!$C$2:$T1007,MATCH(1,($A146='CAMAGUI DATA UNIFICADA'!$A$2:$A1007)*($CN$1='CAMAGUI DATA UNIFICADA'!$B$2:$B1007),0),MATCH(CS$2,'CAMAGUI DATA UNIFICADA'!$C$1:$T$1,0)),"")</f>
        <v/>
      </c>
      <c r="CT146" s="2" t="str">
        <f t="array" ref="CT146">IFERROR(INDEX('CAMAGUI DATA UNIFICADA'!$C$2:$T1007,MATCH(1,($A146='CAMAGUI DATA UNIFICADA'!$A$2:$A1007)*($CN$1='CAMAGUI DATA UNIFICADA'!$B$2:$B1007),0),MATCH(CT$2,'CAMAGUI DATA UNIFICADA'!$C$1:$T$1,0)),"")</f>
        <v/>
      </c>
      <c r="CU146" s="33" t="str">
        <f t="array" ref="CU146">IFERROR(INDEX('CAMAGUI DATA UNIFICADA'!$C$2:$T1007,MATCH(1,($A146='CAMAGUI DATA UNIFICADA'!$A$2:$A1007)*($CN$1='CAMAGUI DATA UNIFICADA'!$B$2:$B1007),0),MATCH(CU$2,'CAMAGUI DATA UNIFICADA'!$C$1:$T$1,0)),"")</f>
        <v/>
      </c>
      <c r="CV146" s="60" t="str">
        <f t="array" ref="CV146">IFERROR(INDEX('CAMAGUI DATA UNIFICADA'!$C$2:$T1007,MATCH(1,($A146='CAMAGUI DATA UNIFICADA'!$A$2:$A1007)*($CN$1='CAMAGUI DATA UNIFICADA'!$B$2:$B1007),0),MATCH(CV$2,'CAMAGUI DATA UNIFICADA'!$C$1:$T$1,0)),"")</f>
        <v/>
      </c>
      <c r="CW146" s="33" t="str">
        <f t="array" ref="CW146">IFERROR(INDEX('CAMAGUI DATA UNIFICADA'!$C$2:$T1007,MATCH(1,($A146='CAMAGUI DATA UNIFICADA'!$A$2:$A1007)*($CN$1='CAMAGUI DATA UNIFICADA'!$B$2:$B1007),0),MATCH(CW$2,'CAMAGUI DATA UNIFICADA'!$C$1:$T$1,0)),"")</f>
        <v/>
      </c>
      <c r="CX146" s="23" t="str">
        <f t="array" ref="CX146">IFERROR(INDEX('CAMAGUI DATA UNIFICADA'!$C$2:$T1007,MATCH(1,($A146='CAMAGUI DATA UNIFICADA'!$A$2:$A1007)*($CN$1='CAMAGUI DATA UNIFICADA'!$B$2:$B1007),0),MATCH(CX$2,'CAMAGUI DATA UNIFICADA'!$C$1:$T$1,0)),"")</f>
        <v/>
      </c>
      <c r="CY146" s="23" t="str">
        <f t="array" ref="CY146">IFERROR(INDEX('CAMAGUI DATA UNIFICADA'!$C$2:$T1007,MATCH(1,($A146='CAMAGUI DATA UNIFICADA'!$A$2:$A1007)*($CN$1='CAMAGUI DATA UNIFICADA'!$B$2:$B1007),0),MATCH(CY$2,'CAMAGUI DATA UNIFICADA'!$C$1:$T$1,0)),"")</f>
        <v/>
      </c>
      <c r="CZ146" s="60" t="str">
        <f t="array" ref="CZ146">IFERROR(INDEX('CAMAGUI DATA UNIFICADA'!$C$2:$T1007,MATCH(1,($A146='CAMAGUI DATA UNIFICADA'!$A$2:$A1007)*($CN$1='CAMAGUI DATA UNIFICADA'!$B$2:$B1007),0),MATCH(CZ$2,'CAMAGUI DATA UNIFICADA'!$C$1:$T$1,0)),"")</f>
        <v/>
      </c>
      <c r="DA146" s="2" t="str">
        <f t="array" ref="DA146">IFERROR(INDEX('CAMAGUI DATA UNIFICADA'!$C$2:$T1007,MATCH(1,($A146='CAMAGUI DATA UNIFICADA'!$A$2:$A1007)*($CN$1='CAMAGUI DATA UNIFICADA'!$B$2:$B1007),0),MATCH(DA$2,'CAMAGUI DATA UNIFICADA'!$C$1:$T$1,0)),"")</f>
        <v/>
      </c>
      <c r="DB146" s="2" t="str">
        <f t="array" ref="DB146">IFERROR(INDEX('CAMAGUI DATA UNIFICADA'!$C$2:$T1007,MATCH(1,($A146='CAMAGUI DATA UNIFICADA'!$A$2:$A1007)*($CN$1='CAMAGUI DATA UNIFICADA'!$B$2:$B1007),0),MATCH(DB$2,'CAMAGUI DATA UNIFICADA'!$C$1:$T$1,0)),"")</f>
        <v/>
      </c>
      <c r="DC146" s="33" t="str">
        <f t="array" ref="DC146">IFERROR(INDEX('CAMAGUI DATA UNIFICADA'!$C$2:$T1007,MATCH(1,($A146='CAMAGUI DATA UNIFICADA'!$A$2:$A1007)*($CN$1='CAMAGUI DATA UNIFICADA'!$B$2:$B1007),0),MATCH(DC$2,'CAMAGUI DATA UNIFICADA'!$C$1:$T$1,0)),"")</f>
        <v/>
      </c>
      <c r="DD146" s="60" t="str">
        <f t="array" ref="DD146">IFERROR(INDEX('CAMAGUI DATA UNIFICADA'!$C$2:$T1007,MATCH(1,($A146='CAMAGUI DATA UNIFICADA'!$A$2:$A1007)*($CN$1='CAMAGUI DATA UNIFICADA'!$B$2:$B1007),0),MATCH(DD$2,'CAMAGUI DATA UNIFICADA'!$C$1:$T$1,0)),"")</f>
        <v/>
      </c>
      <c r="DE146" s="140" t="str">
        <f t="array" ref="DE146">IFERROR(INDEX('CAMAGUI DATA UNIFICADA'!$C$2:$T1007,MATCH(1,($A146='CAMAGUI DATA UNIFICADA'!$A$2:$A1007)*($CN$1='CAMAGUI DATA UNIFICADA'!$B$2:$B1007),0),MATCH(DE$2,'CAMAGUI DATA UNIFICADA'!$C$1:$T$1,0)),"")</f>
        <v/>
      </c>
      <c r="DF146" s="138" t="str">
        <f t="array" ref="DF146">IFERROR(INDEX('CAMAGUI DATA UNIFICADA'!$C$2:$T1007,MATCH(1,($A146='CAMAGUI DATA UNIFICADA'!$A$2:$A1007)*($DF$1='CAMAGUI DATA UNIFICADA'!$B$2:$B1007),0),MATCH(DF$2,'CAMAGUI DATA UNIFICADA'!$C$1:$T$1,0)),"")</f>
        <v/>
      </c>
      <c r="DG146" s="2" t="str">
        <f t="array" ref="DG146">IFERROR(INDEX('CAMAGUI DATA UNIFICADA'!$C$2:$T1007,MATCH(1,($A146='CAMAGUI DATA UNIFICADA'!$A$2:$A1007)*($DF$1='CAMAGUI DATA UNIFICADA'!$B$2:$B1007),0),MATCH(DG$2,'CAMAGUI DATA UNIFICADA'!$C$1:$T$1,0)),"")</f>
        <v/>
      </c>
      <c r="DH146" s="2" t="str">
        <f t="array" ref="DH146">IFERROR(INDEX('CAMAGUI DATA UNIFICADA'!$C$2:$T1007,MATCH(1,($A146='CAMAGUI DATA UNIFICADA'!$A$2:$A1007)*($DF$1='CAMAGUI DATA UNIFICADA'!$B$2:$B1007),0),MATCH(DH$2,'CAMAGUI DATA UNIFICADA'!$C$1:$T$1,0)),"")</f>
        <v/>
      </c>
      <c r="DI146" s="2" t="str">
        <f t="array" ref="DI146">IFERROR(INDEX('CAMAGUI DATA UNIFICADA'!$C$2:$T1007,MATCH(1,($A146='CAMAGUI DATA UNIFICADA'!$A$2:$A1007)*($DF$1='CAMAGUI DATA UNIFICADA'!$B$2:$B1007),0),MATCH(DI$2,'CAMAGUI DATA UNIFICADA'!$C$1:$T$1,0)),"")</f>
        <v/>
      </c>
      <c r="DJ146" s="139" t="str">
        <f t="array" ref="DJ146">IFERROR(INDEX('CAMAGUI DATA UNIFICADA'!$C$2:$T1007,MATCH(1,($A146='CAMAGUI DATA UNIFICADA'!$A$2:$A1007)*($DF$1='CAMAGUI DATA UNIFICADA'!$B$2:$B1007),0),MATCH(DJ$2,'CAMAGUI DATA UNIFICADA'!$C$1:$T$1,0)),"")</f>
        <v/>
      </c>
      <c r="DK146" s="2" t="str">
        <f t="array" ref="DK146">IFERROR(INDEX('CAMAGUI DATA UNIFICADA'!$C$2:$T1007,MATCH(1,($A146='CAMAGUI DATA UNIFICADA'!$A$2:$A1007)*($DF$1='CAMAGUI DATA UNIFICADA'!$B$2:$B1007),0),MATCH(DK$2,'CAMAGUI DATA UNIFICADA'!$C$1:$T$1,0)),"")</f>
        <v/>
      </c>
      <c r="DL146" s="2" t="str">
        <f t="array" ref="DL146">IFERROR(INDEX('CAMAGUI DATA UNIFICADA'!$C$2:$T1007,MATCH(1,($A146='CAMAGUI DATA UNIFICADA'!$A$2:$A1007)*($DF$1='CAMAGUI DATA UNIFICADA'!$B$2:$B1007),0),MATCH(DL$2,'CAMAGUI DATA UNIFICADA'!$C$1:$T$1,0)),"")</f>
        <v/>
      </c>
      <c r="DM146" s="33" t="str">
        <f t="array" ref="DM146">IFERROR(INDEX('CAMAGUI DATA UNIFICADA'!$C$2:$T1007,MATCH(1,($A146='CAMAGUI DATA UNIFICADA'!$A$2:$A1007)*($DF$1='CAMAGUI DATA UNIFICADA'!$B$2:$B1007),0),MATCH(DM$2,'CAMAGUI DATA UNIFICADA'!$C$1:$T$1,0)),"")</f>
        <v/>
      </c>
      <c r="DN146" s="60" t="str">
        <f t="array" ref="DN146">IFERROR(INDEX('CAMAGUI DATA UNIFICADA'!$C$2:$T1007,MATCH(1,($A146='CAMAGUI DATA UNIFICADA'!$A$2:$A1007)*($DF$1='CAMAGUI DATA UNIFICADA'!$B$2:$B1007),0),MATCH(DN$2,'CAMAGUI DATA UNIFICADA'!$C$1:$T$1,0)),"")</f>
        <v/>
      </c>
      <c r="DO146" s="33" t="str">
        <f t="array" ref="DO146">IFERROR(INDEX('CAMAGUI DATA UNIFICADA'!$C$2:$T1007,MATCH(1,($A146='CAMAGUI DATA UNIFICADA'!$A$2:$A1007)*($DF$1='CAMAGUI DATA UNIFICADA'!$B$2:$B1007),0),MATCH(DO$2,'CAMAGUI DATA UNIFICADA'!$C$1:$T$1,0)),"")</f>
        <v/>
      </c>
      <c r="DP146" s="23" t="str">
        <f t="array" ref="DP146">IFERROR(INDEX('CAMAGUI DATA UNIFICADA'!$C$2:$T1007,MATCH(1,($A146='CAMAGUI DATA UNIFICADA'!$A$2:$A1007)*($DF$1='CAMAGUI DATA UNIFICADA'!$B$2:$B1007),0),MATCH(DP$2,'CAMAGUI DATA UNIFICADA'!$C$1:$T$1,0)),"")</f>
        <v/>
      </c>
      <c r="DQ146" s="23" t="str">
        <f t="array" ref="DQ146">IFERROR(INDEX('CAMAGUI DATA UNIFICADA'!$C$2:$T1007,MATCH(1,($A146='CAMAGUI DATA UNIFICADA'!$A$2:$A1007)*($DF$1='CAMAGUI DATA UNIFICADA'!$B$2:$B1007),0),MATCH(DQ$2,'CAMAGUI DATA UNIFICADA'!$C$1:$T$1,0)),"")</f>
        <v/>
      </c>
      <c r="DR146" s="2" t="str">
        <f t="array" ref="DR146">IFERROR(INDEX('CAMAGUI DATA UNIFICADA'!$C$2:$T1007,MATCH(1,($A146='CAMAGUI DATA UNIFICADA'!$A$2:$A1007)*($DF$1='CAMAGUI DATA UNIFICADA'!$B$2:$B1007),0),MATCH(DR$2,'CAMAGUI DATA UNIFICADA'!$C$1:$T$1,0)),"")</f>
        <v/>
      </c>
      <c r="DS146" s="2" t="str">
        <f t="array" ref="DS146">IFERROR(INDEX('CAMAGUI DATA UNIFICADA'!$C$2:$T1007,MATCH(1,($A146='CAMAGUI DATA UNIFICADA'!$A$2:$A1007)*($DF$1='CAMAGUI DATA UNIFICADA'!$B$2:$B1007),0),MATCH(DS$2,'CAMAGUI DATA UNIFICADA'!$C$1:$T$1,0)),"")</f>
        <v/>
      </c>
      <c r="DT146" s="2" t="str">
        <f t="array" ref="DT146">IFERROR(INDEX('CAMAGUI DATA UNIFICADA'!$C$2:$T1007,MATCH(1,($A146='CAMAGUI DATA UNIFICADA'!$A$2:$A1007)*($DF$1='CAMAGUI DATA UNIFICADA'!$B$2:$B1007),0),MATCH(DT$2,'CAMAGUI DATA UNIFICADA'!$C$1:$T$1,0)),"")</f>
        <v/>
      </c>
      <c r="DU146" s="33" t="str">
        <f t="array" ref="DU146">IFERROR(INDEX('CAMAGUI DATA UNIFICADA'!$C$2:$T1007,MATCH(1,($A146='CAMAGUI DATA UNIFICADA'!$A$2:$A1007)*($DF$1='CAMAGUI DATA UNIFICADA'!$B$2:$B1007),0),MATCH(DU$2,'CAMAGUI DATA UNIFICADA'!$C$1:$T$1,0)),"")</f>
        <v/>
      </c>
      <c r="DV146" s="60" t="str">
        <f t="array" ref="DV146">IFERROR(INDEX('CAMAGUI DATA UNIFICADA'!$C$2:$T1007,MATCH(1,($A146='CAMAGUI DATA UNIFICADA'!$A$2:$A1007)*($DF$1='CAMAGUI DATA UNIFICADA'!$B$2:$B1007),0),MATCH(DV$2,'CAMAGUI DATA UNIFICADA'!$C$1:$T$1,0)),"")</f>
        <v/>
      </c>
      <c r="DW146" s="140" t="str">
        <f t="array" ref="DW146">IFERROR(INDEX('CAMAGUI DATA UNIFICADA'!$C$2:$T1007,MATCH(1,($A146='CAMAGUI DATA UNIFICADA'!$A$2:$A1007)*($DF$1='CAMAGUI DATA UNIFICADA'!$B$2:$B1007),0),MATCH(DW$2,'CAMAGUI DATA UNIFICADA'!$C$1:$T$1,0)),"")</f>
        <v/>
      </c>
      <c r="DX146" s="144" t="str">
        <f t="array" ref="DX146">IFERROR(INDEX('CAMAGUI DATA UNIFICADA'!$C$2:$T1007,MATCH(1,($A146='CAMAGUI DATA UNIFICADA'!$A$2:$A1007)*($DX$1='CAMAGUI DATA UNIFICADA'!$B$2:$B1007),0),MATCH(DX$2,'CAMAGUI DATA UNIFICADA'!$C$1:$T$1,0)),"")</f>
        <v/>
      </c>
      <c r="DY146" s="60" t="str">
        <f t="array" ref="DY146">IFERROR(INDEX('CAMAGUI DATA UNIFICADA'!$C$2:$T1007,MATCH(1,($A146='CAMAGUI DATA UNIFICADA'!$A$2:$A1007)*($DX$1='CAMAGUI DATA UNIFICADA'!$B$2:$B1007),0),MATCH(DY$2,'CAMAGUI DATA UNIFICADA'!$C$1:$T$1,0)),"")</f>
        <v/>
      </c>
      <c r="DZ146" s="60" t="str">
        <f t="array" ref="DZ146">IFERROR(INDEX('CAMAGUI DATA UNIFICADA'!$C$2:$T1007,MATCH(1,($A146='CAMAGUI DATA UNIFICADA'!$A$2:$A1007)*($DX$1='CAMAGUI DATA UNIFICADA'!$B$2:$B1007),0),MATCH(DZ$2,'CAMAGUI DATA UNIFICADA'!$C$1:$T$1,0)),"")</f>
        <v/>
      </c>
      <c r="EA146" s="60" t="str">
        <f t="array" ref="EA146">IFERROR(INDEX('CAMAGUI DATA UNIFICADA'!$C$2:$T1007,MATCH(1,($A146='CAMAGUI DATA UNIFICADA'!$A$2:$A1007)*($DX$1='CAMAGUI DATA UNIFICADA'!$B$2:$B1007),0),MATCH(EA$2,'CAMAGUI DATA UNIFICADA'!$C$1:$T$1,0)),"")</f>
        <v/>
      </c>
      <c r="EB146" s="60" t="str">
        <f t="array" ref="EB146">IFERROR(INDEX('CAMAGUI DATA UNIFICADA'!$C$2:$T1007,MATCH(1,($A146='CAMAGUI DATA UNIFICADA'!$A$2:$A1007)*($DX$1='CAMAGUI DATA UNIFICADA'!$B$2:$B1007),0),MATCH(EB$2,'CAMAGUI DATA UNIFICADA'!$C$1:$T$1,0)),"")</f>
        <v/>
      </c>
      <c r="EC146" s="60" t="str">
        <f t="array" ref="EC146">IFERROR(INDEX('CAMAGUI DATA UNIFICADA'!$C$2:$T1007,MATCH(1,($A146='CAMAGUI DATA UNIFICADA'!$A$2:$A1007)*($DX$1='CAMAGUI DATA UNIFICADA'!$B$2:$B1007),0),MATCH(EC$2,'CAMAGUI DATA UNIFICADA'!$C$1:$T$1,0)),"")</f>
        <v/>
      </c>
      <c r="ED146" s="60" t="str">
        <f t="array" ref="ED146">IFERROR(INDEX('CAMAGUI DATA UNIFICADA'!$C$2:$T1007,MATCH(1,($A146='CAMAGUI DATA UNIFICADA'!$A$2:$A1007)*($DX$1='CAMAGUI DATA UNIFICADA'!$B$2:$B1007),0),MATCH(ED$2,'CAMAGUI DATA UNIFICADA'!$C$1:$T$1,0)),"")</f>
        <v/>
      </c>
      <c r="EE146" s="60" t="str">
        <f t="array" ref="EE146">IFERROR(INDEX('CAMAGUI DATA UNIFICADA'!$C$2:$T1007,MATCH(1,($A146='CAMAGUI DATA UNIFICADA'!$A$2:$A1007)*($DX$1='CAMAGUI DATA UNIFICADA'!$B$2:$B1007),0),MATCH(EE$2,'CAMAGUI DATA UNIFICADA'!$C$1:$T$1,0)),"")</f>
        <v/>
      </c>
      <c r="EF146" s="60" t="str">
        <f t="array" ref="EF146">IFERROR(INDEX('CAMAGUI DATA UNIFICADA'!$C$2:$T1007,MATCH(1,($A146='CAMAGUI DATA UNIFICADA'!$A$2:$A1007)*($DX$1='CAMAGUI DATA UNIFICADA'!$B$2:$B1007),0),MATCH(EF$2,'CAMAGUI DATA UNIFICADA'!$C$1:$T$1,0)),"")</f>
        <v/>
      </c>
      <c r="EG146" s="60" t="str">
        <f t="array" ref="EG146">IFERROR(INDEX('CAMAGUI DATA UNIFICADA'!$C$2:$T1007,MATCH(1,($A146='CAMAGUI DATA UNIFICADA'!$A$2:$A1007)*($DX$1='CAMAGUI DATA UNIFICADA'!$B$2:$B1007),0),MATCH(EG$2,'CAMAGUI DATA UNIFICADA'!$C$1:$T$1,0)),"")</f>
        <v/>
      </c>
      <c r="EH146" s="60" t="str">
        <f t="array" ref="EH146">IFERROR(INDEX('CAMAGUI DATA UNIFICADA'!$C$2:$T1007,MATCH(1,($A146='CAMAGUI DATA UNIFICADA'!$A$2:$A1007)*($DX$1='CAMAGUI DATA UNIFICADA'!$B$2:$B1007),0),MATCH(EH$2,'CAMAGUI DATA UNIFICADA'!$C$1:$T$1,0)),"")</f>
        <v/>
      </c>
      <c r="EI146" s="60" t="str">
        <f t="array" ref="EI146">IFERROR(INDEX('CAMAGUI DATA UNIFICADA'!$C$2:$T1007,MATCH(1,($A146='CAMAGUI DATA UNIFICADA'!$A$2:$A1007)*($DX$1='CAMAGUI DATA UNIFICADA'!$B$2:$B1007),0),MATCH(EI$2,'CAMAGUI DATA UNIFICADA'!$C$1:$T$1,0)),"")</f>
        <v/>
      </c>
      <c r="EJ146" s="60" t="str">
        <f t="array" ref="EJ146">IFERROR(INDEX('CAMAGUI DATA UNIFICADA'!$C$2:$T1007,MATCH(1,($A146='CAMAGUI DATA UNIFICADA'!$A$2:$A1007)*($DX$1='CAMAGUI DATA UNIFICADA'!$B$2:$B1007),0),MATCH(EJ$2,'CAMAGUI DATA UNIFICADA'!$C$1:$T$1,0)),"")</f>
        <v/>
      </c>
      <c r="EK146" s="60" t="str">
        <f t="array" ref="EK146">IFERROR(INDEX('CAMAGUI DATA UNIFICADA'!$C$2:$T1007,MATCH(1,($A146='CAMAGUI DATA UNIFICADA'!$A$2:$A1007)*($DX$1='CAMAGUI DATA UNIFICADA'!$B$2:$B1007),0),MATCH(EK$2,'CAMAGUI DATA UNIFICADA'!$C$1:$T$1,0)),"")</f>
        <v/>
      </c>
      <c r="EL146" s="60" t="str">
        <f t="array" ref="EL146">IFERROR(INDEX('CAMAGUI DATA UNIFICADA'!$C$2:$T1007,MATCH(1,($A146='CAMAGUI DATA UNIFICADA'!$A$2:$A1007)*($DX$1='CAMAGUI DATA UNIFICADA'!$B$2:$B1007),0),MATCH(EL$2,'CAMAGUI DATA UNIFICADA'!$C$1:$T$1,0)),"")</f>
        <v/>
      </c>
      <c r="EM146" s="60" t="str">
        <f t="array" ref="EM146">IFERROR(INDEX('CAMAGUI DATA UNIFICADA'!$C$2:$T1007,MATCH(1,($A146='CAMAGUI DATA UNIFICADA'!$A$2:$A1007)*($DX$1='CAMAGUI DATA UNIFICADA'!$B$2:$B1007),0),MATCH(EM$2,'CAMAGUI DATA UNIFICADA'!$C$1:$T$1,0)),"")</f>
        <v/>
      </c>
      <c r="EN146" s="60" t="str">
        <f t="array" ref="EN146">IFERROR(INDEX('CAMAGUI DATA UNIFICADA'!$C$2:$T1007,MATCH(1,($A146='CAMAGUI DATA UNIFICADA'!$A$2:$A1007)*($DX$1='CAMAGUI DATA UNIFICADA'!$B$2:$B1007),0),MATCH(EN$2,'CAMAGUI DATA UNIFICADA'!$C$1:$T$1,0)),"")</f>
        <v/>
      </c>
      <c r="EO146" s="140" t="str">
        <f t="array" ref="EO146">IFERROR(INDEX('CAMAGUI DATA UNIFICADA'!$C$2:$T1007,MATCH(1,($A146='CAMAGUI DATA UNIFICADA'!$A$2:$A1007)*($DX$1='CAMAGUI DATA UNIFICADA'!$B$2:$B1007),0),MATCH(EO$2,'CAMAGUI DATA UNIFICADA'!$C$1:$T$1,0)),"")</f>
        <v/>
      </c>
    </row>
    <row r="147">
      <c r="A147" s="137">
        <v>45950.0</v>
      </c>
      <c r="B147" s="138" t="str">
        <f t="array" ref="B147">IFERROR(INDEX('CAMAGUI DATA UNIFICADA'!$C$2:$T1007,MATCH(1,($A147='CAMAGUI DATA UNIFICADA'!$A$2:$A1007)*($B$1='CAMAGUI DATA UNIFICADA'!$B$2:$B1007),0),MATCH(B$2,'CAMAGUI DATA UNIFICADA'!$C$1:$T$1,0)),"")</f>
        <v>CA1051025</v>
      </c>
      <c r="C147" s="2">
        <f t="array" ref="C147">IFERROR(INDEX('CAMAGUI DATA UNIFICADA'!$C$2:$T1007,MATCH(1,($A147='CAMAGUI DATA UNIFICADA'!$A$2:$A1007)*($B$1='CAMAGUI DATA UNIFICADA'!$B$2:$B1007),0),MATCH(C$2,'CAMAGUI DATA UNIFICADA'!$C$1:$T$1,0)),"")</f>
        <v>300</v>
      </c>
      <c r="D147" s="2">
        <f t="array" ref="D147">IFERROR(INDEX('CAMAGUI DATA UNIFICADA'!$C$2:$T1007,MATCH(1,($A147='CAMAGUI DATA UNIFICADA'!$A$2:$A1007)*($B$1='CAMAGUI DATA UNIFICADA'!$B$2:$B1007),0),MATCH(D$2,'CAMAGUI DATA UNIFICADA'!$C$1:$T$1,0)),"")</f>
        <v>1577</v>
      </c>
      <c r="E147" s="2" t="str">
        <f t="array" ref="E147">IFERROR(INDEX('CAMAGUI DATA UNIFICADA'!$C$2:$T1007,MATCH(1,($A147='CAMAGUI DATA UNIFICADA'!$A$2:$A1007)*($B$1='CAMAGUI DATA UNIFICADA'!$B$2:$B1007),0),MATCH(E$2,'CAMAGUI DATA UNIFICADA'!$C$1:$T$1,0)),"")</f>
        <v>SKR MAST#4</v>
      </c>
      <c r="F147" s="139">
        <f t="array" ref="F147">IFERROR(INDEX('CAMAGUI DATA UNIFICADA'!$C$2:$T1007,MATCH(1,($A147='CAMAGUI DATA UNIFICADA'!$A$2:$A1007)*($B$1='CAMAGUI DATA UNIFICADA'!$B$2:$B1007),0),MATCH(F$2,'CAMAGUI DATA UNIFICADA'!$C$1:$T$1,0)),"")</f>
        <v>1946.6488</v>
      </c>
      <c r="G147" s="2">
        <f t="array" ref="G147">IFERROR(INDEX('CAMAGUI DATA UNIFICADA'!$C$2:$T1007,MATCH(1,($A147='CAMAGUI DATA UNIFICADA'!$A$2:$A1007)*($B$1='CAMAGUI DATA UNIFICADA'!$B$2:$B1007),0),MATCH(G$2,'CAMAGUI DATA UNIFICADA'!$C$1:$T$1,0)),"")</f>
        <v>4.88</v>
      </c>
      <c r="H147" s="2">
        <f t="array" ref="H147">IFERROR(INDEX('CAMAGUI DATA UNIFICADA'!$C$2:$T1007,MATCH(1,($A147='CAMAGUI DATA UNIFICADA'!$A$2:$A1007)*($B$1='CAMAGUI DATA UNIFICADA'!$B$2:$B1007),0),MATCH(H$2,'CAMAGUI DATA UNIFICADA'!$C$1:$T$1,0)),"")</f>
        <v>2.71</v>
      </c>
      <c r="I147" s="33">
        <f t="array" ref="I147">IFERROR(INDEX('CAMAGUI DATA UNIFICADA'!$C$2:$T1007,MATCH(1,($A147='CAMAGUI DATA UNIFICADA'!$A$2:$A1007)*($B$1='CAMAGUI DATA UNIFICADA'!$B$2:$B1007),0),MATCH(I$2,'CAMAGUI DATA UNIFICADA'!$C$1:$T$1,0)),"")</f>
        <v>7.61184</v>
      </c>
      <c r="J147" s="60">
        <f t="array" ref="J147">IFERROR(INDEX('CAMAGUI DATA UNIFICADA'!$C$2:$T1007,MATCH(1,($A147='CAMAGUI DATA UNIFICADA'!$A$2:$A1007)*($B$1='CAMAGUI DATA UNIFICADA'!$B$2:$B1007),0),MATCH(J$2,'CAMAGUI DATA UNIFICADA'!$C$1:$T$1,0)),"")</f>
        <v>807628.7709</v>
      </c>
      <c r="K147" s="33">
        <f t="array" ref="K147">IFERROR(INDEX('CAMAGUI DATA UNIFICADA'!$C$2:$T1007,MATCH(1,($A147='CAMAGUI DATA UNIFICADA'!$A$2:$A1007)*($B$1='CAMAGUI DATA UNIFICADA'!$B$2:$B1007),0),MATCH(K$2,'CAMAGUI DATA UNIFICADA'!$C$1:$T$1,0)),"")</f>
        <v>0.720527599</v>
      </c>
      <c r="L147" s="23">
        <f t="array" ref="L147">IFERROR(INDEX('CAMAGUI DATA UNIFICADA'!$C$2:$T1007,MATCH(1,($A147='CAMAGUI DATA UNIFICADA'!$A$2:$A1007)*($B$1='CAMAGUI DATA UNIFICADA'!$B$2:$B1007),0),MATCH(L$2,'CAMAGUI DATA UNIFICADA'!$C$1:$T$1,0)),"")</f>
        <v>0.6902810008</v>
      </c>
      <c r="M147" s="23">
        <f t="array" ref="M147">IFERROR(INDEX('CAMAGUI DATA UNIFICADA'!$C$2:$T1007,MATCH(1,($A147='CAMAGUI DATA UNIFICADA'!$A$2:$A1007)*($B$1='CAMAGUI DATA UNIFICADA'!$B$2:$B1007),0),MATCH(M$2,'CAMAGUI DATA UNIFICADA'!$C$1:$T$1,0)),"")</f>
        <v>0.6902810008</v>
      </c>
      <c r="N147" s="60">
        <f t="array" ref="N147">IFERROR(INDEX('CAMAGUI DATA UNIFICADA'!$C$2:$T1007,MATCH(1,($A147='CAMAGUI DATA UNIFICADA'!$A$2:$A1007)*($B$1='CAMAGUI DATA UNIFICADA'!$B$2:$B1007),0),MATCH(N$2,'CAMAGUI DATA UNIFICADA'!$C$1:$T$1,0)),"")</f>
        <v>98611.57154</v>
      </c>
      <c r="O147" s="2">
        <f t="array" ref="O147">IFERROR(INDEX('CAMAGUI DATA UNIFICADA'!$C$2:$T1007,MATCH(1,($A147='CAMAGUI DATA UNIFICADA'!$A$2:$A1007)*($B$1='CAMAGUI DATA UNIFICADA'!$B$2:$B1007),0),MATCH(O$2,'CAMAGUI DATA UNIFICADA'!$C$1:$T$1,0)),"")</f>
        <v>3</v>
      </c>
      <c r="P147" s="2">
        <f t="array" ref="P147">IFERROR(INDEX('CAMAGUI DATA UNIFICADA'!$C$2:$T1007,MATCH(1,($A147='CAMAGUI DATA UNIFICADA'!$A$2:$A1007)*($B$1='CAMAGUI DATA UNIFICADA'!$B$2:$B1007),0),MATCH(P$2,'CAMAGUI DATA UNIFICADA'!$C$1:$T$1,0)),"")</f>
        <v>7.88</v>
      </c>
      <c r="Q147" s="33">
        <f t="array" ref="Q147">IFERROR(INDEX('CAMAGUI DATA UNIFICADA'!$C$2:$T1007,MATCH(1,($A147='CAMAGUI DATA UNIFICADA'!$A$2:$A1007)*($B$1='CAMAGUI DATA UNIFICADA'!$B$2:$B1007),0),MATCH(Q$2,'CAMAGUI DATA UNIFICADA'!$C$1:$T$1,0)),"")</f>
        <v>5.79888</v>
      </c>
      <c r="R147" s="60">
        <f t="array" ref="R147">IFERROR(INDEX('CAMAGUI DATA UNIFICADA'!$C$2:$T1007,MATCH(1,($A147='CAMAGUI DATA UNIFICADA'!$A$2:$A1007)*($B$1='CAMAGUI DATA UNIFICADA'!$B$2:$B1007),0),MATCH(R$2,'CAMAGUI DATA UNIFICADA'!$C$1:$T$1,0)),"")</f>
        <v>417.121205</v>
      </c>
      <c r="S147" s="140">
        <f t="array" ref="S147">IFERROR(INDEX('CAMAGUI DATA UNIFICADA'!$C$2:$T1007,MATCH(1,($A147='CAMAGUI DATA UNIFICADA'!$A$2:$A1007)*($B$1='CAMAGUI DATA UNIFICADA'!$B$2:$B1007),0),MATCH(S$2,'CAMAGUI DATA UNIFICADA'!$C$1:$T$1,0)),"")</f>
        <v>29.28030125</v>
      </c>
      <c r="T147" s="138" t="str">
        <f t="array" ref="T147">IFERROR(INDEX('CAMAGUI DATA UNIFICADA'!$C$2:$T1007,MATCH(1,($A147='CAMAGUI DATA UNIFICADA'!$A$2:$A1007)*($T$1='CAMAGUI DATA UNIFICADA'!$B$2:$B1007),0),MATCH(T$2,'CAMAGUI DATA UNIFICADA'!$C$1:$T$1,0)),"")</f>
        <v>CA2051025</v>
      </c>
      <c r="U147" s="2">
        <f t="array" ref="U147">IFERROR(INDEX('CAMAGUI DATA UNIFICADA'!$C$2:$T1007,MATCH(1,($A147='CAMAGUI DATA UNIFICADA'!$A$2:$A1007)*($T$1='CAMAGUI DATA UNIFICADA'!$B$2:$B1007),0),MATCH(U$2,'CAMAGUI DATA UNIFICADA'!$C$1:$T$1,0)),"")</f>
        <v>212</v>
      </c>
      <c r="V147" s="2">
        <f t="array" ref="V147">IFERROR(INDEX('CAMAGUI DATA UNIFICADA'!$C$2:$T1007,MATCH(1,($A147='CAMAGUI DATA UNIFICADA'!$A$2:$A1007)*($T$1='CAMAGUI DATA UNIFICADA'!$B$2:$B1007),0),MATCH(V$2,'CAMAGUI DATA UNIFICADA'!$C$1:$T$1,0)),"")</f>
        <v>1160</v>
      </c>
      <c r="W147" s="2" t="str">
        <f t="array" ref="W147">IFERROR(INDEX('CAMAGUI DATA UNIFICADA'!$C$2:$T1007,MATCH(1,($A147='CAMAGUI DATA UNIFICADA'!$A$2:$A1007)*($T$1='CAMAGUI DATA UNIFICADA'!$B$2:$B1007),0),MATCH(W$2,'CAMAGUI DATA UNIFICADA'!$C$1:$T$1,0)),"")</f>
        <v>SKR MAST#4</v>
      </c>
      <c r="X147" s="139">
        <f t="array" ref="X147">IFERROR(INDEX('CAMAGUI DATA UNIFICADA'!$C$2:$T1007,MATCH(1,($A147='CAMAGUI DATA UNIFICADA'!$A$2:$A1007)*($T$1='CAMAGUI DATA UNIFICADA'!$B$2:$B1007),0),MATCH(X$2,'CAMAGUI DATA UNIFICADA'!$C$1:$T$1,0)),"")</f>
        <v>1431.904</v>
      </c>
      <c r="Y147" s="2">
        <f t="array" ref="Y147">IFERROR(INDEX('CAMAGUI DATA UNIFICADA'!$C$2:$T1007,MATCH(1,($A147='CAMAGUI DATA UNIFICADA'!$A$2:$A1007)*($T$1='CAMAGUI DATA UNIFICADA'!$B$2:$B1007),0),MATCH(Y$2,'CAMAGUI DATA UNIFICADA'!$C$1:$T$1,0)),"")</f>
        <v>4.64</v>
      </c>
      <c r="Z147" s="2">
        <f t="array" ref="Z147">IFERROR(INDEX('CAMAGUI DATA UNIFICADA'!$C$2:$T1007,MATCH(1,($A147='CAMAGUI DATA UNIFICADA'!$A$2:$A1007)*($T$1='CAMAGUI DATA UNIFICADA'!$B$2:$B1007),0),MATCH(Z$2,'CAMAGUI DATA UNIFICADA'!$C$1:$T$1,0)),"")</f>
        <v>2.26</v>
      </c>
      <c r="AA147" s="2">
        <f t="array" ref="AA147">IFERROR(INDEX('CAMAGUI DATA UNIFICADA'!$C$2:$T1007,MATCH(1,($A147='CAMAGUI DATA UNIFICADA'!$A$2:$A1007)*($T$1='CAMAGUI DATA UNIFICADA'!$B$2:$B1007),0),MATCH(AA$2,'CAMAGUI DATA UNIFICADA'!$C$1:$T$1,0)),"")</f>
        <v>7.85952</v>
      </c>
      <c r="AB147" s="60">
        <f t="array" ref="AB147">IFERROR(INDEX('CAMAGUI DATA UNIFICADA'!$C$2:$T1007,MATCH(1,($A147='CAMAGUI DATA UNIFICADA'!$A$2:$A1007)*($T$1='CAMAGUI DATA UNIFICADA'!$B$2:$B1007),0),MATCH(AB$2,'CAMAGUI DATA UNIFICADA'!$C$1:$T$1,0)),"")</f>
        <v>581328.8238</v>
      </c>
      <c r="AC147" s="33">
        <f t="array" ref="AC147">IFERROR(INDEX('CAMAGUI DATA UNIFICADA'!$C$2:$T1007,MATCH(1,($A147='CAMAGUI DATA UNIFICADA'!$A$2:$A1007)*($T$1='CAMAGUI DATA UNIFICADA'!$B$2:$B1007),0),MATCH(AC$2,'CAMAGUI DATA UNIFICADA'!$C$1:$T$1,0)),"")</f>
        <v>0.8829328863</v>
      </c>
      <c r="AD147" s="23">
        <f t="array" ref="AD147">IFERROR(INDEX('CAMAGUI DATA UNIFICADA'!$C$2:$T1007,MATCH(1,($A147='CAMAGUI DATA UNIFICADA'!$A$2:$A1007)*($T$1='CAMAGUI DATA UNIFICADA'!$B$2:$B1007),0),MATCH(AD$2,'CAMAGUI DATA UNIFICADA'!$C$1:$T$1,0)),"")</f>
        <v>0.679916753</v>
      </c>
      <c r="AE147" s="23">
        <f t="array" ref="AE147">IFERROR(INDEX('CAMAGUI DATA UNIFICADA'!$C$2:$T1007,MATCH(1,($A147='CAMAGUI DATA UNIFICADA'!$A$2:$A1007)*($T$1='CAMAGUI DATA UNIFICADA'!$B$2:$B1007),0),MATCH(AE$2,'CAMAGUI DATA UNIFICADA'!$C$1:$T$1,0)),"")</f>
        <v>0.679916753</v>
      </c>
      <c r="AF147" s="60">
        <f t="array" ref="AF147">IFERROR(INDEX('CAMAGUI DATA UNIFICADA'!$C$2:$T1007,MATCH(1,($A147='CAMAGUI DATA UNIFICADA'!$A$2:$A1007)*($T$1='CAMAGUI DATA UNIFICADA'!$B$2:$B1007),0),MATCH(AF$2,'CAMAGUI DATA UNIFICADA'!$C$1:$T$1,0)),"")</f>
        <v>96888.1373</v>
      </c>
      <c r="AG147" s="2">
        <f t="array" ref="AG147">IFERROR(INDEX('CAMAGUI DATA UNIFICADA'!$C$2:$T1007,MATCH(1,($A147='CAMAGUI DATA UNIFICADA'!$A$2:$A1007)*($T$1='CAMAGUI DATA UNIFICADA'!$B$2:$B1007),0),MATCH(AG$2,'CAMAGUI DATA UNIFICADA'!$C$1:$T$1,0)),"")</f>
        <v>2.5</v>
      </c>
      <c r="AH147" s="2">
        <f t="array" ref="AH147">IFERROR(INDEX('CAMAGUI DATA UNIFICADA'!$C$2:$T1007,MATCH(1,($A147='CAMAGUI DATA UNIFICADA'!$A$2:$A1007)*($T$1='CAMAGUI DATA UNIFICADA'!$B$2:$B1007),0),MATCH(AH$2,'CAMAGUI DATA UNIFICADA'!$C$1:$T$1,0)),"")</f>
        <v>7.14</v>
      </c>
      <c r="AI147" s="33">
        <f t="array" ref="AI147">IFERROR(INDEX('CAMAGUI DATA UNIFICADA'!$C$2:$T1007,MATCH(1,($A147='CAMAGUI DATA UNIFICADA'!$A$2:$A1007)*($T$1='CAMAGUI DATA UNIFICADA'!$B$2:$B1007),0),MATCH(AI$2,'CAMAGUI DATA UNIFICADA'!$C$1:$T$1,0)),"")</f>
        <v>6.26064</v>
      </c>
      <c r="AJ147" s="60">
        <f t="array" ref="AJ147">IFERROR(INDEX('CAMAGUI DATA UNIFICADA'!$C$2:$T1007,MATCH(1,($A147='CAMAGUI DATA UNIFICADA'!$A$2:$A1007)*($T$1='CAMAGUI DATA UNIFICADA'!$B$2:$B1007),0),MATCH(AJ$2,'CAMAGUI DATA UNIFICADA'!$C$1:$T$1,0)),"")</f>
        <v>286.3381566</v>
      </c>
      <c r="AK147" s="140">
        <f t="array" ref="AK147">IFERROR(INDEX('CAMAGUI DATA UNIFICADA'!$C$2:$T1007,MATCH(1,($A147='CAMAGUI DATA UNIFICADA'!$A$2:$A1007)*($T$1='CAMAGUI DATA UNIFICADA'!$B$2:$B1007),0),MATCH(AK$2,'CAMAGUI DATA UNIFICADA'!$C$1:$T$1,0)),"")</f>
        <v>18.58453916</v>
      </c>
      <c r="AL147" s="138" t="str">
        <f t="array" ref="AL147">IFERROR(INDEX('CAMAGUI DATA UNIFICADA'!$C$2:$T1007,MATCH(1,($A147='CAMAGUI DATA UNIFICADA'!$A$2:$A1007)*($AL$1='CAMAGUI DATA UNIFICADA'!$B$2:$B1007),0),MATCH(AL$2,'CAMAGUI DATA UNIFICADA'!$C$1:$T$1,0)),"")</f>
        <v>CA3051025</v>
      </c>
      <c r="AM147" s="2">
        <f t="array" ref="AM147">IFERROR(INDEX('CAMAGUI DATA UNIFICADA'!$C$2:$T1007,MATCH(1,($A147='CAMAGUI DATA UNIFICADA'!$A$2:$A1007)*($AL$1='CAMAGUI DATA UNIFICADA'!$B$2:$B1007),0),MATCH(AM$2,'CAMAGUI DATA UNIFICADA'!$C$1:$T$1,0)),"")</f>
        <v>300</v>
      </c>
      <c r="AN147" s="2">
        <f t="array" ref="AN147">IFERROR(INDEX('CAMAGUI DATA UNIFICADA'!$C$2:$T1007,MATCH(1,($A147='CAMAGUI DATA UNIFICADA'!$A$2:$A1007)*($AL$1='CAMAGUI DATA UNIFICADA'!$B$2:$B1007),0),MATCH(AN$2,'CAMAGUI DATA UNIFICADA'!$C$1:$T$1,0)),"")</f>
        <v>1662</v>
      </c>
      <c r="AO147" s="2" t="str">
        <f t="array" ref="AO147">IFERROR(INDEX('CAMAGUI DATA UNIFICADA'!$C$2:$T1007,MATCH(1,($A147='CAMAGUI DATA UNIFICADA'!$A$2:$A1007)*($AL$1='CAMAGUI DATA UNIFICADA'!$B$2:$B1007),0),MATCH(AO$2,'CAMAGUI DATA UNIFICADA'!$C$1:$T$1,0)),"")</f>
        <v>SKR MAST#4</v>
      </c>
      <c r="AP147" s="139">
        <f t="array" ref="AP147">IFERROR(INDEX('CAMAGUI DATA UNIFICADA'!$C$2:$T1007,MATCH(1,($A147='CAMAGUI DATA UNIFICADA'!$A$2:$A1007)*($AL$1='CAMAGUI DATA UNIFICADA'!$B$2:$B1007),0),MATCH(AP$2,'CAMAGUI DATA UNIFICADA'!$C$1:$T$1,0)),"")</f>
        <v>2051.5728</v>
      </c>
      <c r="AQ147" s="2">
        <f t="array" ref="AQ147">IFERROR(INDEX('CAMAGUI DATA UNIFICADA'!$C$2:$T1007,MATCH(1,($A147='CAMAGUI DATA UNIFICADA'!$A$2:$A1007)*($AL$1='CAMAGUI DATA UNIFICADA'!$B$2:$B1007),0),MATCH(AQ$2,'CAMAGUI DATA UNIFICADA'!$C$1:$T$1,0)),"")</f>
        <v>4.5</v>
      </c>
      <c r="AR147" s="2">
        <f t="array" ref="AR147">IFERROR(INDEX('CAMAGUI DATA UNIFICADA'!$C$2:$T1007,MATCH(1,($A147='CAMAGUI DATA UNIFICADA'!$A$2:$A1007)*($AL$1='CAMAGUI DATA UNIFICADA'!$B$2:$B1007),0),MATCH(AR$2,'CAMAGUI DATA UNIFICADA'!$C$1:$T$1,0)),"")</f>
        <v>2.19</v>
      </c>
      <c r="AS147" s="33">
        <f t="array" ref="AS147">IFERROR(INDEX('CAMAGUI DATA UNIFICADA'!$C$2:$T1007,MATCH(1,($A147='CAMAGUI DATA UNIFICADA'!$A$2:$A1007)*($AL$1='CAMAGUI DATA UNIFICADA'!$B$2:$B1007),0),MATCH(AS$2,'CAMAGUI DATA UNIFICADA'!$C$1:$T$1,0)),"")</f>
        <v>8.004</v>
      </c>
      <c r="AT147" s="60">
        <f t="array" ref="AT147">IFERROR(INDEX('CAMAGUI DATA UNIFICADA'!$C$2:$T1007,MATCH(1,($A147='CAMAGUI DATA UNIFICADA'!$A$2:$A1007)*($AL$1='CAMAGUI DATA UNIFICADA'!$B$2:$B1007),0),MATCH(AT$2,'CAMAGUI DATA UNIFICADA'!$C$1:$T$1,0)),"")</f>
        <v>832916.8749</v>
      </c>
      <c r="AU147" s="33">
        <f t="array" ref="AU147">IFERROR(INDEX('CAMAGUI DATA UNIFICADA'!$C$2:$T1007,MATCH(1,($A147='CAMAGUI DATA UNIFICADA'!$A$2:$A1007)*($AL$1='CAMAGUI DATA UNIFICADA'!$B$2:$B1007),0),MATCH(AU$2,'CAMAGUI DATA UNIFICADA'!$C$1:$T$1,0)),"")</f>
        <v>0.911140274</v>
      </c>
      <c r="AV147" s="23">
        <f t="array" ref="AV147">IFERROR(INDEX('CAMAGUI DATA UNIFICADA'!$C$2:$T1007,MATCH(1,($A147='CAMAGUI DATA UNIFICADA'!$A$2:$A1007)*($AL$1='CAMAGUI DATA UNIFICADA'!$B$2:$B1007),0),MATCH(AV$2,'CAMAGUI DATA UNIFICADA'!$C$1:$T$1,0)),"")</f>
        <v>0.8047506038</v>
      </c>
      <c r="AW147" s="23">
        <f t="array" ref="AW147">IFERROR(INDEX('CAMAGUI DATA UNIFICADA'!$C$2:$T1007,MATCH(1,($A147='CAMAGUI DATA UNIFICADA'!$A$2:$A1007)*($AL$1='CAMAGUI DATA UNIFICADA'!$B$2:$B1007),0),MATCH(AW$2,'CAMAGUI DATA UNIFICADA'!$C$1:$T$1,0)),"")</f>
        <v>0.8047506038</v>
      </c>
      <c r="AX147" s="60">
        <f t="array" ref="AX147">IFERROR(INDEX('CAMAGUI DATA UNIFICADA'!$C$2:$T1007,MATCH(1,($A147='CAMAGUI DATA UNIFICADA'!$A$2:$A1007)*($AL$1='CAMAGUI DATA UNIFICADA'!$B$2:$B1007),0),MATCH(AX$2,'CAMAGUI DATA UNIFICADA'!$C$1:$T$1,0)),"")</f>
        <v>118988.125</v>
      </c>
      <c r="AY147" s="2">
        <f t="array" ref="AY147">IFERROR(INDEX('CAMAGUI DATA UNIFICADA'!$C$2:$T1007,MATCH(1,($A147='CAMAGUI DATA UNIFICADA'!$A$2:$A1007)*($AL$1='CAMAGUI DATA UNIFICADA'!$B$2:$B1007),0),MATCH(AY$2,'CAMAGUI DATA UNIFICADA'!$C$1:$T$1,0)),"")</f>
        <v>2.5</v>
      </c>
      <c r="AZ147" s="2">
        <f t="array" ref="AZ147">IFERROR(INDEX('CAMAGUI DATA UNIFICADA'!$C$2:$T1007,MATCH(1,($A147='CAMAGUI DATA UNIFICADA'!$A$2:$A1007)*($AL$1='CAMAGUI DATA UNIFICADA'!$B$2:$B1007),0),MATCH(AZ$2,'CAMAGUI DATA UNIFICADA'!$C$1:$T$1,0)),"")</f>
        <v>7</v>
      </c>
      <c r="BA147" s="33">
        <f t="array" ref="BA147">IFERROR(INDEX('CAMAGUI DATA UNIFICADA'!$C$2:$T1007,MATCH(1,($A147='CAMAGUI DATA UNIFICADA'!$A$2:$A1007)*($AL$1='CAMAGUI DATA UNIFICADA'!$B$2:$B1007),0),MATCH(BA$2,'CAMAGUI DATA UNIFICADA'!$C$1:$T$1,0)),"")</f>
        <v>6.348</v>
      </c>
      <c r="BB147" s="60">
        <f t="array" ref="BB147">IFERROR(INDEX('CAMAGUI DATA UNIFICADA'!$C$2:$T1007,MATCH(1,($A147='CAMAGUI DATA UNIFICADA'!$A$2:$A1007)*($AL$1='CAMAGUI DATA UNIFICADA'!$B$2:$B1007),0),MATCH(BB$2,'CAMAGUI DATA UNIFICADA'!$C$1:$T$1,0)),"")</f>
        <v>410.3042613</v>
      </c>
      <c r="BC147" s="140">
        <f t="array" ref="BC147">IFERROR(INDEX('CAMAGUI DATA UNIFICADA'!$C$2:$T1007,MATCH(1,($A147='CAMAGUI DATA UNIFICADA'!$A$2:$A1007)*($AL$1='CAMAGUI DATA UNIFICADA'!$B$2:$B1007),0),MATCH(BC$2,'CAMAGUI DATA UNIFICADA'!$C$1:$T$1,0)),"")</f>
        <v>27.57606533</v>
      </c>
      <c r="BD147" s="138" t="str">
        <f t="array" ref="BD147">IFERROR(INDEX('CAMAGUI DATA UNIFICADA'!$C$2:$T1007,MATCH(1,($A147='CAMAGUI DATA UNIFICADA'!$A$2:$A1007)*($BD$1='CAMAGUI DATA UNIFICADA'!$B$2:$B1007),0),MATCH(BD$2,'CAMAGUI DATA UNIFICADA'!$C$1:$T$1,0)),"")</f>
        <v>CA4210825</v>
      </c>
      <c r="BE147" s="2">
        <f t="array" ref="BE147">IFERROR(INDEX('CAMAGUI DATA UNIFICADA'!$C$2:$T1007,MATCH(1,($A147='CAMAGUI DATA UNIFICADA'!$A$2:$A1007)*($BD$1='CAMAGUI DATA UNIFICADA'!$B$2:$B1007),0),MATCH(BE$2,'CAMAGUI DATA UNIFICADA'!$C$1:$T$1,0)),"")</f>
        <v>300</v>
      </c>
      <c r="BF147" s="2">
        <f t="array" ref="BF147">IFERROR(INDEX('CAMAGUI DATA UNIFICADA'!$C$2:$T1007,MATCH(1,($A147='CAMAGUI DATA UNIFICADA'!$A$2:$A1007)*($BD$1='CAMAGUI DATA UNIFICADA'!$B$2:$B1007),0),MATCH(BF$2,'CAMAGUI DATA UNIFICADA'!$C$1:$T$1,0)),"")</f>
        <v>2100</v>
      </c>
      <c r="BG147" s="2" t="str">
        <f t="array" ref="BG147">IFERROR(INDEX('CAMAGUI DATA UNIFICADA'!$C$2:$T1007,MATCH(1,($A147='CAMAGUI DATA UNIFICADA'!$A$2:$A1007)*($BD$1='CAMAGUI DATA UNIFICADA'!$B$2:$B1007),0),MATCH(BG$2,'CAMAGUI DATA UNIFICADA'!$C$1:$T$1,0)),"")</f>
        <v>SKR MAST E AD</v>
      </c>
      <c r="BH147" s="139">
        <f t="array" ref="BH147">IFERROR(INDEX('CAMAGUI DATA UNIFICADA'!$C$2:$T1007,MATCH(1,($A147='CAMAGUI DATA UNIFICADA'!$A$2:$A1007)*($BD$1='CAMAGUI DATA UNIFICADA'!$B$2:$B1007),0),MATCH(BH$2,'CAMAGUI DATA UNIFICADA'!$C$1:$T$1,0)),"")</f>
        <v>2149.56</v>
      </c>
      <c r="BI147" s="2">
        <f t="array" ref="BI147">IFERROR(INDEX('CAMAGUI DATA UNIFICADA'!$C$2:$T1007,MATCH(1,($A147='CAMAGUI DATA UNIFICADA'!$A$2:$A1007)*($BD$1='CAMAGUI DATA UNIFICADA'!$B$2:$B1007),0),MATCH(BI$2,'CAMAGUI DATA UNIFICADA'!$C$1:$T$1,0)),"")</f>
        <v>26.12</v>
      </c>
      <c r="BJ147" s="2">
        <f t="array" ref="BJ147">IFERROR(INDEX('CAMAGUI DATA UNIFICADA'!$C$2:$T1007,MATCH(1,($A147='CAMAGUI DATA UNIFICADA'!$A$2:$A1007)*($BD$1='CAMAGUI DATA UNIFICADA'!$B$2:$B1007),0),MATCH(BJ$2,'CAMAGUI DATA UNIFICADA'!$C$1:$T$1,0)),"")</f>
        <v>2.31</v>
      </c>
      <c r="BK147" s="33">
        <f t="array" ref="BK147">IFERROR(INDEX('CAMAGUI DATA UNIFICADA'!$C$2:$T1007,MATCH(1,($A147='CAMAGUI DATA UNIFICADA'!$A$2:$A1007)*($BD$1='CAMAGUI DATA UNIFICADA'!$B$2:$B1007),0),MATCH(BK$2,'CAMAGUI DATA UNIFICADA'!$C$1:$T$1,0)),"")</f>
        <v>3.06048</v>
      </c>
      <c r="BL147" s="60">
        <f t="array" ref="BL147">IFERROR(INDEX('CAMAGUI DATA UNIFICADA'!$C$2:$T1007,MATCH(1,($A147='CAMAGUI DATA UNIFICADA'!$A$2:$A1007)*($BD$1='CAMAGUI DATA UNIFICADA'!$B$2:$B1007),0),MATCH(BL$2,'CAMAGUI DATA UNIFICADA'!$C$1:$T$1,0)),"")</f>
        <v>375282.6929</v>
      </c>
      <c r="BM147" s="33">
        <f t="array" ref="BM147">IFERROR(INDEX('CAMAGUI DATA UNIFICADA'!$C$2:$T1007,MATCH(1,($A147='CAMAGUI DATA UNIFICADA'!$A$2:$A1007)*($BD$1='CAMAGUI DATA UNIFICADA'!$B$2:$B1007),0),MATCH(BM$2,'CAMAGUI DATA UNIFICADA'!$C$1:$T$1,0)),"")</f>
        <v>2.422416291</v>
      </c>
      <c r="BN147" s="23">
        <f t="array" ref="BN147">IFERROR(INDEX('CAMAGUI DATA UNIFICADA'!$C$2:$T1007,MATCH(1,($A147='CAMAGUI DATA UNIFICADA'!$A$2:$A1007)*($BD$1='CAMAGUI DATA UNIFICADA'!$B$2:$B1007),0),MATCH(BN$2,'CAMAGUI DATA UNIFICADA'!$C$1:$T$1,0)),"")</f>
        <v>0.4633119666</v>
      </c>
      <c r="BO147" s="23">
        <f t="array" ref="BO147">IFERROR(INDEX('CAMAGUI DATA UNIFICADA'!$C$2:$T1007,MATCH(1,($A147='CAMAGUI DATA UNIFICADA'!$A$2:$A1007)*($BD$1='CAMAGUI DATA UNIFICADA'!$B$2:$B1007),0),MATCH(BO$2,'CAMAGUI DATA UNIFICADA'!$C$1:$T$1,0)),"")</f>
        <v>0.4633119666</v>
      </c>
      <c r="BP147" s="60">
        <f t="array" ref="BP147">IFERROR(INDEX('CAMAGUI DATA UNIFICADA'!$C$2:$T1007,MATCH(1,($A147='CAMAGUI DATA UNIFICADA'!$A$2:$A1007)*($BD$1='CAMAGUI DATA UNIFICADA'!$B$2:$B1007),0),MATCH(BP$2,'CAMAGUI DATA UNIFICADA'!$C$1:$T$1,0)),"")</f>
        <v>78183.89436</v>
      </c>
      <c r="BQ147" s="2">
        <f t="array" ref="BQ147">IFERROR(INDEX('CAMAGUI DATA UNIFICADA'!$C$2:$T1007,MATCH(1,($A147='CAMAGUI DATA UNIFICADA'!$A$2:$A1007)*($BD$1='CAMAGUI DATA UNIFICADA'!$B$2:$B1007),0),MATCH(BQ$2,'CAMAGUI DATA UNIFICADA'!$C$1:$T$1,0)),"")</f>
        <v>0</v>
      </c>
      <c r="BR147" s="2">
        <f t="array" ref="BR147">IFERROR(INDEX('CAMAGUI DATA UNIFICADA'!$C$2:$T1007,MATCH(1,($A147='CAMAGUI DATA UNIFICADA'!$A$2:$A1007)*($BD$1='CAMAGUI DATA UNIFICADA'!$B$2:$B1007),0),MATCH(BR$2,'CAMAGUI DATA UNIFICADA'!$C$1:$T$1,0)),"")</f>
        <v>26.12</v>
      </c>
      <c r="BS147" s="33">
        <f t="array" ref="BS147">IFERROR(INDEX('CAMAGUI DATA UNIFICADA'!$C$2:$T1007,MATCH(1,($A147='CAMAGUI DATA UNIFICADA'!$A$2:$A1007)*($BD$1='CAMAGUI DATA UNIFICADA'!$B$2:$B1007),0),MATCH(BS$2,'CAMAGUI DATA UNIFICADA'!$C$1:$T$1,0)),"")</f>
        <v>3.06048</v>
      </c>
      <c r="BT147" s="60">
        <f t="array" ref="BT147">IFERROR(INDEX('CAMAGUI DATA UNIFICADA'!$C$2:$T1007,MATCH(1,($A147='CAMAGUI DATA UNIFICADA'!$A$2:$A1007)*($BD$1='CAMAGUI DATA UNIFICADA'!$B$2:$B1007),0),MATCH(BT$2,'CAMAGUI DATA UNIFICADA'!$C$1:$T$1,0)),"")</f>
        <v>289.9286003</v>
      </c>
      <c r="BU147" s="140">
        <f t="array" ref="BU147">IFERROR(INDEX('CAMAGUI DATA UNIFICADA'!$C$2:$T1007,MATCH(1,($A147='CAMAGUI DATA UNIFICADA'!$A$2:$A1007)*($BD$1='CAMAGUI DATA UNIFICADA'!$B$2:$B1007),0),MATCH(BU$2,'CAMAGUI DATA UNIFICADA'!$C$1:$T$1,0)),"")</f>
        <v>-2.517849924</v>
      </c>
      <c r="BV147" s="138" t="str">
        <f t="array" ref="BV147">IFERROR(INDEX('CAMAGUI DATA UNIFICADA'!$C$2:$T1007,MATCH(1,($A147='CAMAGUI DATA UNIFICADA'!$A$2:$A1007)*($BV$1='CAMAGUI DATA UNIFICADA'!$B$2:$B1007),0),MATCH(BV$2,'CAMAGUI DATA UNIFICADA'!$C$1:$T$1,0)),"")</f>
        <v>CA5210825</v>
      </c>
      <c r="BW147" s="2">
        <f t="array" ref="BW147">IFERROR(INDEX('CAMAGUI DATA UNIFICADA'!$C$2:$T1007,MATCH(1,($A147='CAMAGUI DATA UNIFICADA'!$A$2:$A1007)*($BV$1='CAMAGUI DATA UNIFICADA'!$B$2:$B1007),0),MATCH(BW$2,'CAMAGUI DATA UNIFICADA'!$C$1:$T$1,0)),"")</f>
        <v>275</v>
      </c>
      <c r="BX147" s="2">
        <f t="array" ref="BX147">IFERROR(INDEX('CAMAGUI DATA UNIFICADA'!$C$2:$T1007,MATCH(1,($A147='CAMAGUI DATA UNIFICADA'!$A$2:$A1007)*($BV$1='CAMAGUI DATA UNIFICADA'!$B$2:$B1007),0),MATCH(BX$2,'CAMAGUI DATA UNIFICADA'!$C$1:$T$1,0)),"")</f>
        <v>1925</v>
      </c>
      <c r="BY147" s="2" t="str">
        <f t="array" ref="BY147">IFERROR(INDEX('CAMAGUI DATA UNIFICADA'!$C$2:$T1007,MATCH(1,($A147='CAMAGUI DATA UNIFICADA'!$A$2:$A1007)*($BV$1='CAMAGUI DATA UNIFICADA'!$B$2:$B1007),0),MATCH(BY$2,'CAMAGUI DATA UNIFICADA'!$C$1:$T$1,0)),"")</f>
        <v>SKR MAST E AD</v>
      </c>
      <c r="BZ147" s="139">
        <f t="array" ref="BZ147">IFERROR(INDEX('CAMAGUI DATA UNIFICADA'!$C$2:$T1007,MATCH(1,($A147='CAMAGUI DATA UNIFICADA'!$A$2:$A1007)*($BV$1='CAMAGUI DATA UNIFICADA'!$B$2:$B1007),0),MATCH(BZ$2,'CAMAGUI DATA UNIFICADA'!$C$1:$T$1,0)),"")</f>
        <v>1970.43</v>
      </c>
      <c r="CA147" s="2">
        <f t="array" ref="CA147">IFERROR(INDEX('CAMAGUI DATA UNIFICADA'!$C$2:$T1007,MATCH(1,($A147='CAMAGUI DATA UNIFICADA'!$A$2:$A1007)*($BV$1='CAMAGUI DATA UNIFICADA'!$B$2:$B1007),0),MATCH(CA$2,'CAMAGUI DATA UNIFICADA'!$C$1:$T$1,0)),"")</f>
        <v>26.42</v>
      </c>
      <c r="CB147" s="2">
        <f t="array" ref="CB147">IFERROR(INDEX('CAMAGUI DATA UNIFICADA'!$C$2:$T1007,MATCH(1,($A147='CAMAGUI DATA UNIFICADA'!$A$2:$A1007)*($BV$1='CAMAGUI DATA UNIFICADA'!$B$2:$B1007),0),MATCH(CB$2,'CAMAGUI DATA UNIFICADA'!$C$1:$T$1,0)),"")</f>
        <v>2.47</v>
      </c>
      <c r="CC147" s="33">
        <f t="array" ref="CC147">IFERROR(INDEX('CAMAGUI DATA UNIFICADA'!$C$2:$T1007,MATCH(1,($A147='CAMAGUI DATA UNIFICADA'!$A$2:$A1007)*($BV$1='CAMAGUI DATA UNIFICADA'!$B$2:$B1007),0),MATCH(CC$2,'CAMAGUI DATA UNIFICADA'!$C$1:$T$1,0)),"")</f>
        <v>3.03168</v>
      </c>
      <c r="CD147" s="60">
        <f t="array" ref="CD147">IFERROR(INDEX('CAMAGUI DATA UNIFICADA'!$C$2:$T1007,MATCH(1,($A147='CAMAGUI DATA UNIFICADA'!$A$2:$A1007)*($BV$1='CAMAGUI DATA UNIFICADA'!$B$2:$B1007),0),MATCH(CD$2,'CAMAGUI DATA UNIFICADA'!$C$1:$T$1,0)),"")</f>
        <v>343333.7696</v>
      </c>
      <c r="CE147" s="33">
        <f t="array" ref="CE147">IFERROR(INDEX('CAMAGUI DATA UNIFICADA'!$C$2:$T1007,MATCH(1,($A147='CAMAGUI DATA UNIFICADA'!$A$2:$A1007)*($BV$1='CAMAGUI DATA UNIFICADA'!$B$2:$B1007),0),MATCH(CE$2,'CAMAGUI DATA UNIFICADA'!$C$1:$T$1,0)),"")</f>
        <v>2.269955057</v>
      </c>
      <c r="CF147" s="23">
        <f t="array" ref="CF147">IFERROR(INDEX('CAMAGUI DATA UNIFICADA'!$C$2:$T1007,MATCH(1,($A147='CAMAGUI DATA UNIFICADA'!$A$2:$A1007)*($BV$1='CAMAGUI DATA UNIFICADA'!$B$2:$B1007),0),MATCH(CF$2,'CAMAGUI DATA UNIFICADA'!$C$1:$T$1,0)),"")</f>
        <v>0.4768524578</v>
      </c>
      <c r="CG147" s="23">
        <f t="array" ref="CG147">IFERROR(INDEX('CAMAGUI DATA UNIFICADA'!$C$2:$T1007,MATCH(1,($A147='CAMAGUI DATA UNIFICADA'!$A$2:$A1007)*($BV$1='CAMAGUI DATA UNIFICADA'!$B$2:$B1007),0),MATCH(CG$2,'CAMAGUI DATA UNIFICADA'!$C$1:$T$1,0)),"")</f>
        <v>0.4768524578</v>
      </c>
      <c r="CH147" s="60">
        <f t="array" ref="CH147">IFERROR(INDEX('CAMAGUI DATA UNIFICADA'!$C$2:$T1007,MATCH(1,($A147='CAMAGUI DATA UNIFICADA'!$A$2:$A1007)*($BV$1='CAMAGUI DATA UNIFICADA'!$B$2:$B1007),0),MATCH(CH$2,'CAMAGUI DATA UNIFICADA'!$C$1:$T$1,0)),"")</f>
        <v>81746.13562</v>
      </c>
      <c r="CI147" s="2">
        <f t="array" ref="CI147">IFERROR(INDEX('CAMAGUI DATA UNIFICADA'!$C$2:$T1007,MATCH(1,($A147='CAMAGUI DATA UNIFICADA'!$A$2:$A1007)*($BV$1='CAMAGUI DATA UNIFICADA'!$B$2:$B1007),0),MATCH(CI$2,'CAMAGUI DATA UNIFICADA'!$C$1:$T$1,0)),"")</f>
        <v>0</v>
      </c>
      <c r="CJ147" s="2">
        <f t="array" ref="CJ147">IFERROR(INDEX('CAMAGUI DATA UNIFICADA'!$C$2:$T1007,MATCH(1,($A147='CAMAGUI DATA UNIFICADA'!$A$2:$A1007)*($BV$1='CAMAGUI DATA UNIFICADA'!$B$2:$B1007),0),MATCH(CJ$2,'CAMAGUI DATA UNIFICADA'!$C$1:$T$1,0)),"")</f>
        <v>26.42</v>
      </c>
      <c r="CK147" s="33">
        <f t="array" ref="CK147">IFERROR(INDEX('CAMAGUI DATA UNIFICADA'!$C$2:$T1007,MATCH(1,($A147='CAMAGUI DATA UNIFICADA'!$A$2:$A1007)*($BV$1='CAMAGUI DATA UNIFICADA'!$B$2:$B1007),0),MATCH(CK$2,'CAMAGUI DATA UNIFICADA'!$C$1:$T$1,0)),"")</f>
        <v>3.03168</v>
      </c>
      <c r="CL147" s="60">
        <f t="array" ref="CL147">IFERROR(INDEX('CAMAGUI DATA UNIFICADA'!$C$2:$T1007,MATCH(1,($A147='CAMAGUI DATA UNIFICADA'!$A$2:$A1007)*($BV$1='CAMAGUI DATA UNIFICADA'!$B$2:$B1007),0),MATCH(CL$2,'CAMAGUI DATA UNIFICADA'!$C$1:$T$1,0)),"")</f>
        <v>266.0300347</v>
      </c>
      <c r="CM147" s="140">
        <f t="array" ref="CM147">IFERROR(INDEX('CAMAGUI DATA UNIFICADA'!$C$2:$T1007,MATCH(1,($A147='CAMAGUI DATA UNIFICADA'!$A$2:$A1007)*($BV$1='CAMAGUI DATA UNIFICADA'!$B$2:$B1007),0),MATCH(CM$2,'CAMAGUI DATA UNIFICADA'!$C$1:$T$1,0)),"")</f>
        <v>-2.242491325</v>
      </c>
      <c r="CN147" s="138" t="str">
        <f t="array" ref="CN147">IFERROR(INDEX('CAMAGUI DATA UNIFICADA'!$C$2:$T1007,MATCH(1,($A147='CAMAGUI DATA UNIFICADA'!$A$2:$A1007)*($CN$1='CAMAGUI DATA UNIFICADA'!$B$2:$B1007),0),MATCH(CN$2,'CAMAGUI DATA UNIFICADA'!$C$1:$T$1,0)),"")</f>
        <v/>
      </c>
      <c r="CO147" s="2" t="str">
        <f t="array" ref="CO147">IFERROR(INDEX('CAMAGUI DATA UNIFICADA'!$C$2:$T1007,MATCH(1,($A147='CAMAGUI DATA UNIFICADA'!$A$2:$A1007)*($CN$1='CAMAGUI DATA UNIFICADA'!$B$2:$B1007),0),MATCH(CO$2,'CAMAGUI DATA UNIFICADA'!$C$1:$T$1,0)),"")</f>
        <v/>
      </c>
      <c r="CP147" s="2" t="str">
        <f t="array" ref="CP147">IFERROR(INDEX('CAMAGUI DATA UNIFICADA'!$C$2:$T1007,MATCH(1,($A147='CAMAGUI DATA UNIFICADA'!$A$2:$A1007)*($CN$1='CAMAGUI DATA UNIFICADA'!$B$2:$B1007),0),MATCH(CP$2,'CAMAGUI DATA UNIFICADA'!$C$1:$T$1,0)),"")</f>
        <v/>
      </c>
      <c r="CQ147" s="2" t="str">
        <f t="array" ref="CQ147">IFERROR(INDEX('CAMAGUI DATA UNIFICADA'!$C$2:$T1007,MATCH(1,($A147='CAMAGUI DATA UNIFICADA'!$A$2:$A1007)*($CN$1='CAMAGUI DATA UNIFICADA'!$B$2:$B1007),0),MATCH(CQ$2,'CAMAGUI DATA UNIFICADA'!$C$1:$T$1,0)),"")</f>
        <v/>
      </c>
      <c r="CR147" s="139" t="str">
        <f t="array" ref="CR147">IFERROR(INDEX('CAMAGUI DATA UNIFICADA'!$C$2:$T1007,MATCH(1,($A147='CAMAGUI DATA UNIFICADA'!$A$2:$A1007)*($CN$1='CAMAGUI DATA UNIFICADA'!$B$2:$B1007),0),MATCH(CR$2,'CAMAGUI DATA UNIFICADA'!$C$1:$T$1,0)),"")</f>
        <v/>
      </c>
      <c r="CS147" s="2" t="str">
        <f t="array" ref="CS147">IFERROR(INDEX('CAMAGUI DATA UNIFICADA'!$C$2:$T1007,MATCH(1,($A147='CAMAGUI DATA UNIFICADA'!$A$2:$A1007)*($CN$1='CAMAGUI DATA UNIFICADA'!$B$2:$B1007),0),MATCH(CS$2,'CAMAGUI DATA UNIFICADA'!$C$1:$T$1,0)),"")</f>
        <v/>
      </c>
      <c r="CT147" s="2" t="str">
        <f t="array" ref="CT147">IFERROR(INDEX('CAMAGUI DATA UNIFICADA'!$C$2:$T1007,MATCH(1,($A147='CAMAGUI DATA UNIFICADA'!$A$2:$A1007)*($CN$1='CAMAGUI DATA UNIFICADA'!$B$2:$B1007),0),MATCH(CT$2,'CAMAGUI DATA UNIFICADA'!$C$1:$T$1,0)),"")</f>
        <v/>
      </c>
      <c r="CU147" s="33" t="str">
        <f t="array" ref="CU147">IFERROR(INDEX('CAMAGUI DATA UNIFICADA'!$C$2:$T1007,MATCH(1,($A147='CAMAGUI DATA UNIFICADA'!$A$2:$A1007)*($CN$1='CAMAGUI DATA UNIFICADA'!$B$2:$B1007),0),MATCH(CU$2,'CAMAGUI DATA UNIFICADA'!$C$1:$T$1,0)),"")</f>
        <v/>
      </c>
      <c r="CV147" s="60" t="str">
        <f t="array" ref="CV147">IFERROR(INDEX('CAMAGUI DATA UNIFICADA'!$C$2:$T1007,MATCH(1,($A147='CAMAGUI DATA UNIFICADA'!$A$2:$A1007)*($CN$1='CAMAGUI DATA UNIFICADA'!$B$2:$B1007),0),MATCH(CV$2,'CAMAGUI DATA UNIFICADA'!$C$1:$T$1,0)),"")</f>
        <v/>
      </c>
      <c r="CW147" s="33" t="str">
        <f t="array" ref="CW147">IFERROR(INDEX('CAMAGUI DATA UNIFICADA'!$C$2:$T1007,MATCH(1,($A147='CAMAGUI DATA UNIFICADA'!$A$2:$A1007)*($CN$1='CAMAGUI DATA UNIFICADA'!$B$2:$B1007),0),MATCH(CW$2,'CAMAGUI DATA UNIFICADA'!$C$1:$T$1,0)),"")</f>
        <v/>
      </c>
      <c r="CX147" s="23" t="str">
        <f t="array" ref="CX147">IFERROR(INDEX('CAMAGUI DATA UNIFICADA'!$C$2:$T1007,MATCH(1,($A147='CAMAGUI DATA UNIFICADA'!$A$2:$A1007)*($CN$1='CAMAGUI DATA UNIFICADA'!$B$2:$B1007),0),MATCH(CX$2,'CAMAGUI DATA UNIFICADA'!$C$1:$T$1,0)),"")</f>
        <v/>
      </c>
      <c r="CY147" s="23" t="str">
        <f t="array" ref="CY147">IFERROR(INDEX('CAMAGUI DATA UNIFICADA'!$C$2:$T1007,MATCH(1,($A147='CAMAGUI DATA UNIFICADA'!$A$2:$A1007)*($CN$1='CAMAGUI DATA UNIFICADA'!$B$2:$B1007),0),MATCH(CY$2,'CAMAGUI DATA UNIFICADA'!$C$1:$T$1,0)),"")</f>
        <v/>
      </c>
      <c r="CZ147" s="60" t="str">
        <f t="array" ref="CZ147">IFERROR(INDEX('CAMAGUI DATA UNIFICADA'!$C$2:$T1007,MATCH(1,($A147='CAMAGUI DATA UNIFICADA'!$A$2:$A1007)*($CN$1='CAMAGUI DATA UNIFICADA'!$B$2:$B1007),0),MATCH(CZ$2,'CAMAGUI DATA UNIFICADA'!$C$1:$T$1,0)),"")</f>
        <v/>
      </c>
      <c r="DA147" s="2" t="str">
        <f t="array" ref="DA147">IFERROR(INDEX('CAMAGUI DATA UNIFICADA'!$C$2:$T1007,MATCH(1,($A147='CAMAGUI DATA UNIFICADA'!$A$2:$A1007)*($CN$1='CAMAGUI DATA UNIFICADA'!$B$2:$B1007),0),MATCH(DA$2,'CAMAGUI DATA UNIFICADA'!$C$1:$T$1,0)),"")</f>
        <v/>
      </c>
      <c r="DB147" s="2" t="str">
        <f t="array" ref="DB147">IFERROR(INDEX('CAMAGUI DATA UNIFICADA'!$C$2:$T1007,MATCH(1,($A147='CAMAGUI DATA UNIFICADA'!$A$2:$A1007)*($CN$1='CAMAGUI DATA UNIFICADA'!$B$2:$B1007),0),MATCH(DB$2,'CAMAGUI DATA UNIFICADA'!$C$1:$T$1,0)),"")</f>
        <v/>
      </c>
      <c r="DC147" s="33" t="str">
        <f t="array" ref="DC147">IFERROR(INDEX('CAMAGUI DATA UNIFICADA'!$C$2:$T1007,MATCH(1,($A147='CAMAGUI DATA UNIFICADA'!$A$2:$A1007)*($CN$1='CAMAGUI DATA UNIFICADA'!$B$2:$B1007),0),MATCH(DC$2,'CAMAGUI DATA UNIFICADA'!$C$1:$T$1,0)),"")</f>
        <v/>
      </c>
      <c r="DD147" s="60" t="str">
        <f t="array" ref="DD147">IFERROR(INDEX('CAMAGUI DATA UNIFICADA'!$C$2:$T1007,MATCH(1,($A147='CAMAGUI DATA UNIFICADA'!$A$2:$A1007)*($CN$1='CAMAGUI DATA UNIFICADA'!$B$2:$B1007),0),MATCH(DD$2,'CAMAGUI DATA UNIFICADA'!$C$1:$T$1,0)),"")</f>
        <v/>
      </c>
      <c r="DE147" s="140" t="str">
        <f t="array" ref="DE147">IFERROR(INDEX('CAMAGUI DATA UNIFICADA'!$C$2:$T1007,MATCH(1,($A147='CAMAGUI DATA UNIFICADA'!$A$2:$A1007)*($CN$1='CAMAGUI DATA UNIFICADA'!$B$2:$B1007),0),MATCH(DE$2,'CAMAGUI DATA UNIFICADA'!$C$1:$T$1,0)),"")</f>
        <v/>
      </c>
      <c r="DF147" s="138" t="str">
        <f t="array" ref="DF147">IFERROR(INDEX('CAMAGUI DATA UNIFICADA'!$C$2:$T1007,MATCH(1,($A147='CAMAGUI DATA UNIFICADA'!$A$2:$A1007)*($DF$1='CAMAGUI DATA UNIFICADA'!$B$2:$B1007),0),MATCH(DF$2,'CAMAGUI DATA UNIFICADA'!$C$1:$T$1,0)),"")</f>
        <v/>
      </c>
      <c r="DG147" s="2" t="str">
        <f t="array" ref="DG147">IFERROR(INDEX('CAMAGUI DATA UNIFICADA'!$C$2:$T1007,MATCH(1,($A147='CAMAGUI DATA UNIFICADA'!$A$2:$A1007)*($DF$1='CAMAGUI DATA UNIFICADA'!$B$2:$B1007),0),MATCH(DG$2,'CAMAGUI DATA UNIFICADA'!$C$1:$T$1,0)),"")</f>
        <v/>
      </c>
      <c r="DH147" s="2" t="str">
        <f t="array" ref="DH147">IFERROR(INDEX('CAMAGUI DATA UNIFICADA'!$C$2:$T1007,MATCH(1,($A147='CAMAGUI DATA UNIFICADA'!$A$2:$A1007)*($DF$1='CAMAGUI DATA UNIFICADA'!$B$2:$B1007),0),MATCH(DH$2,'CAMAGUI DATA UNIFICADA'!$C$1:$T$1,0)),"")</f>
        <v/>
      </c>
      <c r="DI147" s="2" t="str">
        <f t="array" ref="DI147">IFERROR(INDEX('CAMAGUI DATA UNIFICADA'!$C$2:$T1007,MATCH(1,($A147='CAMAGUI DATA UNIFICADA'!$A$2:$A1007)*($DF$1='CAMAGUI DATA UNIFICADA'!$B$2:$B1007),0),MATCH(DI$2,'CAMAGUI DATA UNIFICADA'!$C$1:$T$1,0)),"")</f>
        <v/>
      </c>
      <c r="DJ147" s="139" t="str">
        <f t="array" ref="DJ147">IFERROR(INDEX('CAMAGUI DATA UNIFICADA'!$C$2:$T1007,MATCH(1,($A147='CAMAGUI DATA UNIFICADA'!$A$2:$A1007)*($DF$1='CAMAGUI DATA UNIFICADA'!$B$2:$B1007),0),MATCH(DJ$2,'CAMAGUI DATA UNIFICADA'!$C$1:$T$1,0)),"")</f>
        <v/>
      </c>
      <c r="DK147" s="2" t="str">
        <f t="array" ref="DK147">IFERROR(INDEX('CAMAGUI DATA UNIFICADA'!$C$2:$T1007,MATCH(1,($A147='CAMAGUI DATA UNIFICADA'!$A$2:$A1007)*($DF$1='CAMAGUI DATA UNIFICADA'!$B$2:$B1007),0),MATCH(DK$2,'CAMAGUI DATA UNIFICADA'!$C$1:$T$1,0)),"")</f>
        <v/>
      </c>
      <c r="DL147" s="2" t="str">
        <f t="array" ref="DL147">IFERROR(INDEX('CAMAGUI DATA UNIFICADA'!$C$2:$T1007,MATCH(1,($A147='CAMAGUI DATA UNIFICADA'!$A$2:$A1007)*($DF$1='CAMAGUI DATA UNIFICADA'!$B$2:$B1007),0),MATCH(DL$2,'CAMAGUI DATA UNIFICADA'!$C$1:$T$1,0)),"")</f>
        <v/>
      </c>
      <c r="DM147" s="33" t="str">
        <f t="array" ref="DM147">IFERROR(INDEX('CAMAGUI DATA UNIFICADA'!$C$2:$T1007,MATCH(1,($A147='CAMAGUI DATA UNIFICADA'!$A$2:$A1007)*($DF$1='CAMAGUI DATA UNIFICADA'!$B$2:$B1007),0),MATCH(DM$2,'CAMAGUI DATA UNIFICADA'!$C$1:$T$1,0)),"")</f>
        <v/>
      </c>
      <c r="DN147" s="60" t="str">
        <f t="array" ref="DN147">IFERROR(INDEX('CAMAGUI DATA UNIFICADA'!$C$2:$T1007,MATCH(1,($A147='CAMAGUI DATA UNIFICADA'!$A$2:$A1007)*($DF$1='CAMAGUI DATA UNIFICADA'!$B$2:$B1007),0),MATCH(DN$2,'CAMAGUI DATA UNIFICADA'!$C$1:$T$1,0)),"")</f>
        <v/>
      </c>
      <c r="DO147" s="33" t="str">
        <f t="array" ref="DO147">IFERROR(INDEX('CAMAGUI DATA UNIFICADA'!$C$2:$T1007,MATCH(1,($A147='CAMAGUI DATA UNIFICADA'!$A$2:$A1007)*($DF$1='CAMAGUI DATA UNIFICADA'!$B$2:$B1007),0),MATCH(DO$2,'CAMAGUI DATA UNIFICADA'!$C$1:$T$1,0)),"")</f>
        <v/>
      </c>
      <c r="DP147" s="23" t="str">
        <f t="array" ref="DP147">IFERROR(INDEX('CAMAGUI DATA UNIFICADA'!$C$2:$T1007,MATCH(1,($A147='CAMAGUI DATA UNIFICADA'!$A$2:$A1007)*($DF$1='CAMAGUI DATA UNIFICADA'!$B$2:$B1007),0),MATCH(DP$2,'CAMAGUI DATA UNIFICADA'!$C$1:$T$1,0)),"")</f>
        <v/>
      </c>
      <c r="DQ147" s="23" t="str">
        <f t="array" ref="DQ147">IFERROR(INDEX('CAMAGUI DATA UNIFICADA'!$C$2:$T1007,MATCH(1,($A147='CAMAGUI DATA UNIFICADA'!$A$2:$A1007)*($DF$1='CAMAGUI DATA UNIFICADA'!$B$2:$B1007),0),MATCH(DQ$2,'CAMAGUI DATA UNIFICADA'!$C$1:$T$1,0)),"")</f>
        <v/>
      </c>
      <c r="DR147" s="2" t="str">
        <f t="array" ref="DR147">IFERROR(INDEX('CAMAGUI DATA UNIFICADA'!$C$2:$T1007,MATCH(1,($A147='CAMAGUI DATA UNIFICADA'!$A$2:$A1007)*($DF$1='CAMAGUI DATA UNIFICADA'!$B$2:$B1007),0),MATCH(DR$2,'CAMAGUI DATA UNIFICADA'!$C$1:$T$1,0)),"")</f>
        <v/>
      </c>
      <c r="DS147" s="2" t="str">
        <f t="array" ref="DS147">IFERROR(INDEX('CAMAGUI DATA UNIFICADA'!$C$2:$T1007,MATCH(1,($A147='CAMAGUI DATA UNIFICADA'!$A$2:$A1007)*($DF$1='CAMAGUI DATA UNIFICADA'!$B$2:$B1007),0),MATCH(DS$2,'CAMAGUI DATA UNIFICADA'!$C$1:$T$1,0)),"")</f>
        <v/>
      </c>
      <c r="DT147" s="2" t="str">
        <f t="array" ref="DT147">IFERROR(INDEX('CAMAGUI DATA UNIFICADA'!$C$2:$T1007,MATCH(1,($A147='CAMAGUI DATA UNIFICADA'!$A$2:$A1007)*($DF$1='CAMAGUI DATA UNIFICADA'!$B$2:$B1007),0),MATCH(DT$2,'CAMAGUI DATA UNIFICADA'!$C$1:$T$1,0)),"")</f>
        <v/>
      </c>
      <c r="DU147" s="33" t="str">
        <f t="array" ref="DU147">IFERROR(INDEX('CAMAGUI DATA UNIFICADA'!$C$2:$T1007,MATCH(1,($A147='CAMAGUI DATA UNIFICADA'!$A$2:$A1007)*($DF$1='CAMAGUI DATA UNIFICADA'!$B$2:$B1007),0),MATCH(DU$2,'CAMAGUI DATA UNIFICADA'!$C$1:$T$1,0)),"")</f>
        <v/>
      </c>
      <c r="DV147" s="60" t="str">
        <f t="array" ref="DV147">IFERROR(INDEX('CAMAGUI DATA UNIFICADA'!$C$2:$T1007,MATCH(1,($A147='CAMAGUI DATA UNIFICADA'!$A$2:$A1007)*($DF$1='CAMAGUI DATA UNIFICADA'!$B$2:$B1007),0),MATCH(DV$2,'CAMAGUI DATA UNIFICADA'!$C$1:$T$1,0)),"")</f>
        <v/>
      </c>
      <c r="DW147" s="140" t="str">
        <f t="array" ref="DW147">IFERROR(INDEX('CAMAGUI DATA UNIFICADA'!$C$2:$T1007,MATCH(1,($A147='CAMAGUI DATA UNIFICADA'!$A$2:$A1007)*($DF$1='CAMAGUI DATA UNIFICADA'!$B$2:$B1007),0),MATCH(DW$2,'CAMAGUI DATA UNIFICADA'!$C$1:$T$1,0)),"")</f>
        <v/>
      </c>
      <c r="DX147" s="144" t="str">
        <f t="array" ref="DX147">IFERROR(INDEX('CAMAGUI DATA UNIFICADA'!$C$2:$T1007,MATCH(1,($A147='CAMAGUI DATA UNIFICADA'!$A$2:$A1007)*($DX$1='CAMAGUI DATA UNIFICADA'!$B$2:$B1007),0),MATCH(DX$2,'CAMAGUI DATA UNIFICADA'!$C$1:$T$1,0)),"")</f>
        <v/>
      </c>
      <c r="DY147" s="60" t="str">
        <f t="array" ref="DY147">IFERROR(INDEX('CAMAGUI DATA UNIFICADA'!$C$2:$T1007,MATCH(1,($A147='CAMAGUI DATA UNIFICADA'!$A$2:$A1007)*($DX$1='CAMAGUI DATA UNIFICADA'!$B$2:$B1007),0),MATCH(DY$2,'CAMAGUI DATA UNIFICADA'!$C$1:$T$1,0)),"")</f>
        <v/>
      </c>
      <c r="DZ147" s="60" t="str">
        <f t="array" ref="DZ147">IFERROR(INDEX('CAMAGUI DATA UNIFICADA'!$C$2:$T1007,MATCH(1,($A147='CAMAGUI DATA UNIFICADA'!$A$2:$A1007)*($DX$1='CAMAGUI DATA UNIFICADA'!$B$2:$B1007),0),MATCH(DZ$2,'CAMAGUI DATA UNIFICADA'!$C$1:$T$1,0)),"")</f>
        <v/>
      </c>
      <c r="EA147" s="60" t="str">
        <f t="array" ref="EA147">IFERROR(INDEX('CAMAGUI DATA UNIFICADA'!$C$2:$T1007,MATCH(1,($A147='CAMAGUI DATA UNIFICADA'!$A$2:$A1007)*($DX$1='CAMAGUI DATA UNIFICADA'!$B$2:$B1007),0),MATCH(EA$2,'CAMAGUI DATA UNIFICADA'!$C$1:$T$1,0)),"")</f>
        <v/>
      </c>
      <c r="EB147" s="60" t="str">
        <f t="array" ref="EB147">IFERROR(INDEX('CAMAGUI DATA UNIFICADA'!$C$2:$T1007,MATCH(1,($A147='CAMAGUI DATA UNIFICADA'!$A$2:$A1007)*($DX$1='CAMAGUI DATA UNIFICADA'!$B$2:$B1007),0),MATCH(EB$2,'CAMAGUI DATA UNIFICADA'!$C$1:$T$1,0)),"")</f>
        <v/>
      </c>
      <c r="EC147" s="60" t="str">
        <f t="array" ref="EC147">IFERROR(INDEX('CAMAGUI DATA UNIFICADA'!$C$2:$T1007,MATCH(1,($A147='CAMAGUI DATA UNIFICADA'!$A$2:$A1007)*($DX$1='CAMAGUI DATA UNIFICADA'!$B$2:$B1007),0),MATCH(EC$2,'CAMAGUI DATA UNIFICADA'!$C$1:$T$1,0)),"")</f>
        <v/>
      </c>
      <c r="ED147" s="60" t="str">
        <f t="array" ref="ED147">IFERROR(INDEX('CAMAGUI DATA UNIFICADA'!$C$2:$T1007,MATCH(1,($A147='CAMAGUI DATA UNIFICADA'!$A$2:$A1007)*($DX$1='CAMAGUI DATA UNIFICADA'!$B$2:$B1007),0),MATCH(ED$2,'CAMAGUI DATA UNIFICADA'!$C$1:$T$1,0)),"")</f>
        <v/>
      </c>
      <c r="EE147" s="60" t="str">
        <f t="array" ref="EE147">IFERROR(INDEX('CAMAGUI DATA UNIFICADA'!$C$2:$T1007,MATCH(1,($A147='CAMAGUI DATA UNIFICADA'!$A$2:$A1007)*($DX$1='CAMAGUI DATA UNIFICADA'!$B$2:$B1007),0),MATCH(EE$2,'CAMAGUI DATA UNIFICADA'!$C$1:$T$1,0)),"")</f>
        <v/>
      </c>
      <c r="EF147" s="60" t="str">
        <f t="array" ref="EF147">IFERROR(INDEX('CAMAGUI DATA UNIFICADA'!$C$2:$T1007,MATCH(1,($A147='CAMAGUI DATA UNIFICADA'!$A$2:$A1007)*($DX$1='CAMAGUI DATA UNIFICADA'!$B$2:$B1007),0),MATCH(EF$2,'CAMAGUI DATA UNIFICADA'!$C$1:$T$1,0)),"")</f>
        <v/>
      </c>
      <c r="EG147" s="60" t="str">
        <f t="array" ref="EG147">IFERROR(INDEX('CAMAGUI DATA UNIFICADA'!$C$2:$T1007,MATCH(1,($A147='CAMAGUI DATA UNIFICADA'!$A$2:$A1007)*($DX$1='CAMAGUI DATA UNIFICADA'!$B$2:$B1007),0),MATCH(EG$2,'CAMAGUI DATA UNIFICADA'!$C$1:$T$1,0)),"")</f>
        <v/>
      </c>
      <c r="EH147" s="60" t="str">
        <f t="array" ref="EH147">IFERROR(INDEX('CAMAGUI DATA UNIFICADA'!$C$2:$T1007,MATCH(1,($A147='CAMAGUI DATA UNIFICADA'!$A$2:$A1007)*($DX$1='CAMAGUI DATA UNIFICADA'!$B$2:$B1007),0),MATCH(EH$2,'CAMAGUI DATA UNIFICADA'!$C$1:$T$1,0)),"")</f>
        <v/>
      </c>
      <c r="EI147" s="60" t="str">
        <f t="array" ref="EI147">IFERROR(INDEX('CAMAGUI DATA UNIFICADA'!$C$2:$T1007,MATCH(1,($A147='CAMAGUI DATA UNIFICADA'!$A$2:$A1007)*($DX$1='CAMAGUI DATA UNIFICADA'!$B$2:$B1007),0),MATCH(EI$2,'CAMAGUI DATA UNIFICADA'!$C$1:$T$1,0)),"")</f>
        <v/>
      </c>
      <c r="EJ147" s="60" t="str">
        <f t="array" ref="EJ147">IFERROR(INDEX('CAMAGUI DATA UNIFICADA'!$C$2:$T1007,MATCH(1,($A147='CAMAGUI DATA UNIFICADA'!$A$2:$A1007)*($DX$1='CAMAGUI DATA UNIFICADA'!$B$2:$B1007),0),MATCH(EJ$2,'CAMAGUI DATA UNIFICADA'!$C$1:$T$1,0)),"")</f>
        <v/>
      </c>
      <c r="EK147" s="60" t="str">
        <f t="array" ref="EK147">IFERROR(INDEX('CAMAGUI DATA UNIFICADA'!$C$2:$T1007,MATCH(1,($A147='CAMAGUI DATA UNIFICADA'!$A$2:$A1007)*($DX$1='CAMAGUI DATA UNIFICADA'!$B$2:$B1007),0),MATCH(EK$2,'CAMAGUI DATA UNIFICADA'!$C$1:$T$1,0)),"")</f>
        <v/>
      </c>
      <c r="EL147" s="60" t="str">
        <f t="array" ref="EL147">IFERROR(INDEX('CAMAGUI DATA UNIFICADA'!$C$2:$T1007,MATCH(1,($A147='CAMAGUI DATA UNIFICADA'!$A$2:$A1007)*($DX$1='CAMAGUI DATA UNIFICADA'!$B$2:$B1007),0),MATCH(EL$2,'CAMAGUI DATA UNIFICADA'!$C$1:$T$1,0)),"")</f>
        <v/>
      </c>
      <c r="EM147" s="60" t="str">
        <f t="array" ref="EM147">IFERROR(INDEX('CAMAGUI DATA UNIFICADA'!$C$2:$T1007,MATCH(1,($A147='CAMAGUI DATA UNIFICADA'!$A$2:$A1007)*($DX$1='CAMAGUI DATA UNIFICADA'!$B$2:$B1007),0),MATCH(EM$2,'CAMAGUI DATA UNIFICADA'!$C$1:$T$1,0)),"")</f>
        <v/>
      </c>
      <c r="EN147" s="60" t="str">
        <f t="array" ref="EN147">IFERROR(INDEX('CAMAGUI DATA UNIFICADA'!$C$2:$T1007,MATCH(1,($A147='CAMAGUI DATA UNIFICADA'!$A$2:$A1007)*($DX$1='CAMAGUI DATA UNIFICADA'!$B$2:$B1007),0),MATCH(EN$2,'CAMAGUI DATA UNIFICADA'!$C$1:$T$1,0)),"")</f>
        <v/>
      </c>
      <c r="EO147" s="140" t="str">
        <f t="array" ref="EO147">IFERROR(INDEX('CAMAGUI DATA UNIFICADA'!$C$2:$T1007,MATCH(1,($A147='CAMAGUI DATA UNIFICADA'!$A$2:$A1007)*($DX$1='CAMAGUI DATA UNIFICADA'!$B$2:$B1007),0),MATCH(EO$2,'CAMAGUI DATA UNIFICADA'!$C$1:$T$1,0)),"")</f>
        <v/>
      </c>
    </row>
    <row r="148">
      <c r="A148" s="137">
        <v>45957.0</v>
      </c>
      <c r="B148" s="138" t="str">
        <f t="array" ref="B148">IFERROR(INDEX('CAMAGUI DATA UNIFICADA'!$C$2:$T1007,MATCH(1,($A148='CAMAGUI DATA UNIFICADA'!$A$2:$A1007)*($B$1='CAMAGUI DATA UNIFICADA'!$B$2:$B1007),0),MATCH(B$2,'CAMAGUI DATA UNIFICADA'!$C$1:$T$1,0)),"")</f>
        <v>CA1051025</v>
      </c>
      <c r="C148" s="2">
        <f t="array" ref="C148">IFERROR(INDEX('CAMAGUI DATA UNIFICADA'!$C$2:$T1007,MATCH(1,($A148='CAMAGUI DATA UNIFICADA'!$A$2:$A1007)*($B$1='CAMAGUI DATA UNIFICADA'!$B$2:$B1007),0),MATCH(C$2,'CAMAGUI DATA UNIFICADA'!$C$1:$T$1,0)),"")</f>
        <v>375</v>
      </c>
      <c r="D148" s="2">
        <f t="array" ref="D148">IFERROR(INDEX('CAMAGUI DATA UNIFICADA'!$C$2:$T1007,MATCH(1,($A148='CAMAGUI DATA UNIFICADA'!$A$2:$A1007)*($B$1='CAMAGUI DATA UNIFICADA'!$B$2:$B1007),0),MATCH(D$2,'CAMAGUI DATA UNIFICADA'!$C$1:$T$1,0)),"")</f>
        <v>2200</v>
      </c>
      <c r="E148" s="2" t="str">
        <f t="array" ref="E148">IFERROR(INDEX('CAMAGUI DATA UNIFICADA'!$C$2:$T1007,MATCH(1,($A148='CAMAGUI DATA UNIFICADA'!$A$2:$A1007)*($B$1='CAMAGUI DATA UNIFICADA'!$B$2:$B1007),0),MATCH(E$2,'CAMAGUI DATA UNIFICADA'!$C$1:$T$1,0)),"")</f>
        <v>SKR MAST E AD</v>
      </c>
      <c r="F148" s="139">
        <f t="array" ref="F148">IFERROR(INDEX('CAMAGUI DATA UNIFICADA'!$C$2:$T1007,MATCH(1,($A148='CAMAGUI DATA UNIFICADA'!$A$2:$A1007)*($B$1='CAMAGUI DATA UNIFICADA'!$B$2:$B1007),0),MATCH(F$2,'CAMAGUI DATA UNIFICADA'!$C$1:$T$1,0)),"")</f>
        <v>2251.92</v>
      </c>
      <c r="G148" s="2">
        <f t="array" ref="G148">IFERROR(INDEX('CAMAGUI DATA UNIFICADA'!$C$2:$T1007,MATCH(1,($A148='CAMAGUI DATA UNIFICADA'!$A$2:$A1007)*($B$1='CAMAGUI DATA UNIFICADA'!$B$2:$B1007),0),MATCH(G$2,'CAMAGUI DATA UNIFICADA'!$C$1:$T$1,0)),"")</f>
        <v>8.03</v>
      </c>
      <c r="H148" s="2">
        <f t="array" ref="H148">IFERROR(INDEX('CAMAGUI DATA UNIFICADA'!$C$2:$T1007,MATCH(1,($A148='CAMAGUI DATA UNIFICADA'!$A$2:$A1007)*($B$1='CAMAGUI DATA UNIFICADA'!$B$2:$B1007),0),MATCH(H$2,'CAMAGUI DATA UNIFICADA'!$C$1:$T$1,0)),"")</f>
        <v>3.15</v>
      </c>
      <c r="I148" s="33">
        <f t="array" ref="I148">IFERROR(INDEX('CAMAGUI DATA UNIFICADA'!$C$2:$T1007,MATCH(1,($A148='CAMAGUI DATA UNIFICADA'!$A$2:$A1007)*($B$1='CAMAGUI DATA UNIFICADA'!$B$2:$B1007),0),MATCH(I$2,'CAMAGUI DATA UNIFICADA'!$C$1:$T$1,0)),"")</f>
        <v>5.59536</v>
      </c>
      <c r="J148" s="60">
        <f t="array" ref="J148">IFERROR(INDEX('CAMAGUI DATA UNIFICADA'!$C$2:$T1007,MATCH(1,($A148='CAMAGUI DATA UNIFICADA'!$A$2:$A1007)*($B$1='CAMAGUI DATA UNIFICADA'!$B$2:$B1007),0),MATCH(J$2,'CAMAGUI DATA UNIFICADA'!$C$1:$T$1,0)),"")</f>
        <v>834617.8882</v>
      </c>
      <c r="K148" s="33">
        <f t="array" ref="K148">IFERROR(INDEX('CAMAGUI DATA UNIFICADA'!$C$2:$T1007,MATCH(1,($A148='CAMAGUI DATA UNIFICADA'!$A$2:$A1007)*($B$1='CAMAGUI DATA UNIFICADA'!$B$2:$B1007),0),MATCH(K$2,'CAMAGUI DATA UNIFICADA'!$C$1:$T$1,0)),"")</f>
        <v>0.8368053313</v>
      </c>
      <c r="L148" s="23">
        <f t="array" ref="L148">IFERROR(INDEX('CAMAGUI DATA UNIFICADA'!$C$2:$T1007,MATCH(1,($A148='CAMAGUI DATA UNIFICADA'!$A$2:$A1007)*($B$1='CAMAGUI DATA UNIFICADA'!$B$2:$B1007),0),MATCH(L$2,'CAMAGUI DATA UNIFICADA'!$C$1:$T$1,0)),"")</f>
        <v>0.7133486224</v>
      </c>
      <c r="M148" s="23">
        <f t="array" ref="M148">IFERROR(INDEX('CAMAGUI DATA UNIFICADA'!$C$2:$T1007,MATCH(1,($A148='CAMAGUI DATA UNIFICADA'!$A$2:$A1007)*($B$1='CAMAGUI DATA UNIFICADA'!$B$2:$B1007),0),MATCH(M$2,'CAMAGUI DATA UNIFICADA'!$C$1:$T$1,0)),"")</f>
        <v>0.7133486224</v>
      </c>
      <c r="N148" s="60">
        <f t="array" ref="N148">IFERROR(INDEX('CAMAGUI DATA UNIFICADA'!$C$2:$T1007,MATCH(1,($A148='CAMAGUI DATA UNIFICADA'!$A$2:$A1007)*($B$1='CAMAGUI DATA UNIFICADA'!$B$2:$B1007),0),MATCH(N$2,'CAMAGUI DATA UNIFICADA'!$C$1:$T$1,0)),"")</f>
        <v>101906.9461</v>
      </c>
      <c r="O148" s="2">
        <f t="array" ref="O148">IFERROR(INDEX('CAMAGUI DATA UNIFICADA'!$C$2:$T1007,MATCH(1,($A148='CAMAGUI DATA UNIFICADA'!$A$2:$A1007)*($B$1='CAMAGUI DATA UNIFICADA'!$B$2:$B1007),0),MATCH(O$2,'CAMAGUI DATA UNIFICADA'!$C$1:$T$1,0)),"")</f>
        <v>3</v>
      </c>
      <c r="P148" s="2">
        <f t="array" ref="P148">IFERROR(INDEX('CAMAGUI DATA UNIFICADA'!$C$2:$T1007,MATCH(1,($A148='CAMAGUI DATA UNIFICADA'!$A$2:$A1007)*($B$1='CAMAGUI DATA UNIFICADA'!$B$2:$B1007),0),MATCH(P$2,'CAMAGUI DATA UNIFICADA'!$C$1:$T$1,0)),"")</f>
        <v>11.03</v>
      </c>
      <c r="Q148" s="33">
        <f t="array" ref="Q148">IFERROR(INDEX('CAMAGUI DATA UNIFICADA'!$C$2:$T1007,MATCH(1,($A148='CAMAGUI DATA UNIFICADA'!$A$2:$A1007)*($B$1='CAMAGUI DATA UNIFICADA'!$B$2:$B1007),0),MATCH(Q$2,'CAMAGUI DATA UNIFICADA'!$C$1:$T$1,0)),"")</f>
        <v>4.60224</v>
      </c>
      <c r="R148" s="60">
        <f t="array" ref="R148">IFERROR(INDEX('CAMAGUI DATA UNIFICADA'!$C$2:$T1007,MATCH(1,($A148='CAMAGUI DATA UNIFICADA'!$A$2:$A1007)*($B$1='CAMAGUI DATA UNIFICADA'!$B$2:$B1007),0),MATCH(R$2,'CAMAGUI DATA UNIFICADA'!$C$1:$T$1,0)),"")</f>
        <v>459.1525171</v>
      </c>
      <c r="S148" s="140">
        <f t="array" ref="S148">IFERROR(INDEX('CAMAGUI DATA UNIFICADA'!$C$2:$T1007,MATCH(1,($A148='CAMAGUI DATA UNIFICADA'!$A$2:$A1007)*($B$1='CAMAGUI DATA UNIFICADA'!$B$2:$B1007),0),MATCH(S$2,'CAMAGUI DATA UNIFICADA'!$C$1:$T$1,0)),"")</f>
        <v>21.03812928</v>
      </c>
      <c r="T148" s="138" t="str">
        <f t="array" ref="T148">IFERROR(INDEX('CAMAGUI DATA UNIFICADA'!$C$2:$T1007,MATCH(1,($A148='CAMAGUI DATA UNIFICADA'!$A$2:$A1007)*($T$1='CAMAGUI DATA UNIFICADA'!$B$2:$B1007),0),MATCH(T$2,'CAMAGUI DATA UNIFICADA'!$C$1:$T$1,0)),"")</f>
        <v>CA2051025</v>
      </c>
      <c r="U148" s="2">
        <f t="array" ref="U148">IFERROR(INDEX('CAMAGUI DATA UNIFICADA'!$C$2:$T1007,MATCH(1,($A148='CAMAGUI DATA UNIFICADA'!$A$2:$A1007)*($T$1='CAMAGUI DATA UNIFICADA'!$B$2:$B1007),0),MATCH(U$2,'CAMAGUI DATA UNIFICADA'!$C$1:$T$1,0)),"")</f>
        <v>225</v>
      </c>
      <c r="V148" s="2">
        <f t="array" ref="V148">IFERROR(INDEX('CAMAGUI DATA UNIFICADA'!$C$2:$T1007,MATCH(1,($A148='CAMAGUI DATA UNIFICADA'!$A$2:$A1007)*($T$1='CAMAGUI DATA UNIFICADA'!$B$2:$B1007),0),MATCH(V$2,'CAMAGUI DATA UNIFICADA'!$C$1:$T$1,0)),"")</f>
        <v>1512</v>
      </c>
      <c r="W148" s="2" t="str">
        <f t="array" ref="W148">IFERROR(INDEX('CAMAGUI DATA UNIFICADA'!$C$2:$T1007,MATCH(1,($A148='CAMAGUI DATA UNIFICADA'!$A$2:$A1007)*($T$1='CAMAGUI DATA UNIFICADA'!$B$2:$B1007),0),MATCH(W$2,'CAMAGUI DATA UNIFICADA'!$C$1:$T$1,0)),"")</f>
        <v>SKR MAST E AD</v>
      </c>
      <c r="X148" s="139">
        <f t="array" ref="X148">IFERROR(INDEX('CAMAGUI DATA UNIFICADA'!$C$2:$T1007,MATCH(1,($A148='CAMAGUI DATA UNIFICADA'!$A$2:$A1007)*($T$1='CAMAGUI DATA UNIFICADA'!$B$2:$B1007),0),MATCH(X$2,'CAMAGUI DATA UNIFICADA'!$C$1:$T$1,0)),"")</f>
        <v>1547.6832</v>
      </c>
      <c r="Y148" s="2">
        <f t="array" ref="Y148">IFERROR(INDEX('CAMAGUI DATA UNIFICADA'!$C$2:$T1007,MATCH(1,($A148='CAMAGUI DATA UNIFICADA'!$A$2:$A1007)*($T$1='CAMAGUI DATA UNIFICADA'!$B$2:$B1007),0),MATCH(Y$2,'CAMAGUI DATA UNIFICADA'!$C$1:$T$1,0)),"")</f>
        <v>7.85</v>
      </c>
      <c r="Z148" s="2">
        <f t="array" ref="Z148">IFERROR(INDEX('CAMAGUI DATA UNIFICADA'!$C$2:$T1007,MATCH(1,($A148='CAMAGUI DATA UNIFICADA'!$A$2:$A1007)*($T$1='CAMAGUI DATA UNIFICADA'!$B$2:$B1007),0),MATCH(Z$2,'CAMAGUI DATA UNIFICADA'!$C$1:$T$1,0)),"")</f>
        <v>3.21</v>
      </c>
      <c r="AA148" s="2">
        <f t="array" ref="AA148">IFERROR(INDEX('CAMAGUI DATA UNIFICADA'!$C$2:$T1007,MATCH(1,($A148='CAMAGUI DATA UNIFICADA'!$A$2:$A1007)*($T$1='CAMAGUI DATA UNIFICADA'!$B$2:$B1007),0),MATCH(AA$2,'CAMAGUI DATA UNIFICADA'!$C$1:$T$1,0)),"")</f>
        <v>5.8176</v>
      </c>
      <c r="AB148" s="60">
        <f t="array" ref="AB148">IFERROR(INDEX('CAMAGUI DATA UNIFICADA'!$C$2:$T1007,MATCH(1,($A148='CAMAGUI DATA UNIFICADA'!$A$2:$A1007)*($T$1='CAMAGUI DATA UNIFICADA'!$B$2:$B1007),0),MATCH(AB$2,'CAMAGUI DATA UNIFICADA'!$C$1:$T$1,0)),"")</f>
        <v>492684.6188</v>
      </c>
      <c r="AC148" s="33">
        <f t="array" ref="AC148">IFERROR(INDEX('CAMAGUI DATA UNIFICADA'!$C$2:$T1007,MATCH(1,($A148='CAMAGUI DATA UNIFICADA'!$A$2:$A1007)*($T$1='CAMAGUI DATA UNIFICADA'!$B$2:$B1007),0),MATCH(AC$2,'CAMAGUI DATA UNIFICADA'!$C$1:$T$1,0)),"")</f>
        <v>0.9560437234</v>
      </c>
      <c r="AD148" s="23">
        <f t="array" ref="AD148">IFERROR(INDEX('CAMAGUI DATA UNIFICADA'!$C$2:$T1007,MATCH(1,($A148='CAMAGUI DATA UNIFICADA'!$A$2:$A1007)*($T$1='CAMAGUI DATA UNIFICADA'!$B$2:$B1007),0),MATCH(AD$2,'CAMAGUI DATA UNIFICADA'!$C$1:$T$1,0)),"")</f>
        <v>0.5762393202</v>
      </c>
      <c r="AE148" s="23">
        <f t="array" ref="AE148">IFERROR(INDEX('CAMAGUI DATA UNIFICADA'!$C$2:$T1007,MATCH(1,($A148='CAMAGUI DATA UNIFICADA'!$A$2:$A1007)*($T$1='CAMAGUI DATA UNIFICADA'!$B$2:$B1007),0),MATCH(AE$2,'CAMAGUI DATA UNIFICADA'!$C$1:$T$1,0)),"")</f>
        <v>0.5762393202</v>
      </c>
      <c r="AF148" s="60">
        <f t="array" ref="AF148">IFERROR(INDEX('CAMAGUI DATA UNIFICADA'!$C$2:$T1007,MATCH(1,($A148='CAMAGUI DATA UNIFICADA'!$A$2:$A1007)*($T$1='CAMAGUI DATA UNIFICADA'!$B$2:$B1007),0),MATCH(AF$2,'CAMAGUI DATA UNIFICADA'!$C$1:$T$1,0)),"")</f>
        <v>82114.10313</v>
      </c>
      <c r="AG148" s="2">
        <f t="array" ref="AG148">IFERROR(INDEX('CAMAGUI DATA UNIFICADA'!$C$2:$T1007,MATCH(1,($A148='CAMAGUI DATA UNIFICADA'!$A$2:$A1007)*($T$1='CAMAGUI DATA UNIFICADA'!$B$2:$B1007),0),MATCH(AG$2,'CAMAGUI DATA UNIFICADA'!$C$1:$T$1,0)),"")</f>
        <v>3</v>
      </c>
      <c r="AH148" s="2">
        <f t="array" ref="AH148">IFERROR(INDEX('CAMAGUI DATA UNIFICADA'!$C$2:$T1007,MATCH(1,($A148='CAMAGUI DATA UNIFICADA'!$A$2:$A1007)*($T$1='CAMAGUI DATA UNIFICADA'!$B$2:$B1007),0),MATCH(AH$2,'CAMAGUI DATA UNIFICADA'!$C$1:$T$1,0)),"")</f>
        <v>10.85</v>
      </c>
      <c r="AI148" s="33">
        <f t="array" ref="AI148">IFERROR(INDEX('CAMAGUI DATA UNIFICADA'!$C$2:$T1007,MATCH(1,($A148='CAMAGUI DATA UNIFICADA'!$A$2:$A1007)*($T$1='CAMAGUI DATA UNIFICADA'!$B$2:$B1007),0),MATCH(AI$2,'CAMAGUI DATA UNIFICADA'!$C$1:$T$1,0)),"")</f>
        <v>4.6524</v>
      </c>
      <c r="AJ148" s="60">
        <f t="array" ref="AJ148">IFERROR(INDEX('CAMAGUI DATA UNIFICADA'!$C$2:$T1007,MATCH(1,($A148='CAMAGUI DATA UNIFICADA'!$A$2:$A1007)*($T$1='CAMAGUI DATA UNIFICADA'!$B$2:$B1007),0),MATCH(AJ$2,'CAMAGUI DATA UNIFICADA'!$C$1:$T$1,0)),"")</f>
        <v>272.2900204</v>
      </c>
      <c r="AK148" s="140">
        <f t="array" ref="AK148">IFERROR(INDEX('CAMAGUI DATA UNIFICADA'!$C$2:$T1007,MATCH(1,($A148='CAMAGUI DATA UNIFICADA'!$A$2:$A1007)*($T$1='CAMAGUI DATA UNIFICADA'!$B$2:$B1007),0),MATCH(AK$2,'CAMAGUI DATA UNIFICADA'!$C$1:$T$1,0)),"")</f>
        <v>11.82250511</v>
      </c>
      <c r="AL148" s="138" t="str">
        <f t="array" ref="AL148">IFERROR(INDEX('CAMAGUI DATA UNIFICADA'!$C$2:$T1007,MATCH(1,($A148='CAMAGUI DATA UNIFICADA'!$A$2:$A1007)*($AL$1='CAMAGUI DATA UNIFICADA'!$B$2:$B1007),0),MATCH(AL$2,'CAMAGUI DATA UNIFICADA'!$C$1:$T$1,0)),"")</f>
        <v>CA3051025</v>
      </c>
      <c r="AM148" s="2">
        <f t="array" ref="AM148">IFERROR(INDEX('CAMAGUI DATA UNIFICADA'!$C$2:$T1007,MATCH(1,($A148='CAMAGUI DATA UNIFICADA'!$A$2:$A1007)*($AL$1='CAMAGUI DATA UNIFICADA'!$B$2:$B1007),0),MATCH(AM$2,'CAMAGUI DATA UNIFICADA'!$C$1:$T$1,0)),"")</f>
        <v>325</v>
      </c>
      <c r="AN148" s="2">
        <f t="array" ref="AN148">IFERROR(INDEX('CAMAGUI DATA UNIFICADA'!$C$2:$T1007,MATCH(1,($A148='CAMAGUI DATA UNIFICADA'!$A$2:$A1007)*($AL$1='CAMAGUI DATA UNIFICADA'!$B$2:$B1007),0),MATCH(AN$2,'CAMAGUI DATA UNIFICADA'!$C$1:$T$1,0)),"")</f>
        <v>2075</v>
      </c>
      <c r="AO148" s="2" t="str">
        <f t="array" ref="AO148">IFERROR(INDEX('CAMAGUI DATA UNIFICADA'!$C$2:$T1007,MATCH(1,($A148='CAMAGUI DATA UNIFICADA'!$A$2:$A1007)*($AL$1='CAMAGUI DATA UNIFICADA'!$B$2:$B1007),0),MATCH(AO$2,'CAMAGUI DATA UNIFICADA'!$C$1:$T$1,0)),"")</f>
        <v>SKR MAST E AD</v>
      </c>
      <c r="AP148" s="139">
        <f t="array" ref="AP148">IFERROR(INDEX('CAMAGUI DATA UNIFICADA'!$C$2:$T1007,MATCH(1,($A148='CAMAGUI DATA UNIFICADA'!$A$2:$A1007)*($AL$1='CAMAGUI DATA UNIFICADA'!$B$2:$B1007),0),MATCH(AP$2,'CAMAGUI DATA UNIFICADA'!$C$1:$T$1,0)),"")</f>
        <v>2123.97</v>
      </c>
      <c r="AQ148" s="2">
        <f t="array" ref="AQ148">IFERROR(INDEX('CAMAGUI DATA UNIFICADA'!$C$2:$T1007,MATCH(1,($A148='CAMAGUI DATA UNIFICADA'!$A$2:$A1007)*($AL$1='CAMAGUI DATA UNIFICADA'!$B$2:$B1007),0),MATCH(AQ$2,'CAMAGUI DATA UNIFICADA'!$C$1:$T$1,0)),"")</f>
        <v>7.22</v>
      </c>
      <c r="AR148" s="2">
        <f t="array" ref="AR148">IFERROR(INDEX('CAMAGUI DATA UNIFICADA'!$C$2:$T1007,MATCH(1,($A148='CAMAGUI DATA UNIFICADA'!$A$2:$A1007)*($AL$1='CAMAGUI DATA UNIFICADA'!$B$2:$B1007),0),MATCH(AR$2,'CAMAGUI DATA UNIFICADA'!$C$1:$T$1,0)),"")</f>
        <v>2.72</v>
      </c>
      <c r="AS148" s="33">
        <f t="array" ref="AS148">IFERROR(INDEX('CAMAGUI DATA UNIFICADA'!$C$2:$T1007,MATCH(1,($A148='CAMAGUI DATA UNIFICADA'!$A$2:$A1007)*($AL$1='CAMAGUI DATA UNIFICADA'!$B$2:$B1007),0),MATCH(AS$2,'CAMAGUI DATA UNIFICADA'!$C$1:$T$1,0)),"")</f>
        <v>6.21072</v>
      </c>
      <c r="AT148" s="60">
        <f t="array" ref="AT148">IFERROR(INDEX('CAMAGUI DATA UNIFICADA'!$C$2:$T1007,MATCH(1,($A148='CAMAGUI DATA UNIFICADA'!$A$2:$A1007)*($AL$1='CAMAGUI DATA UNIFICADA'!$B$2:$B1007),0),MATCH(AT$2,'CAMAGUI DATA UNIFICADA'!$C$1:$T$1,0)),"")</f>
        <v>724776.6831</v>
      </c>
      <c r="AU148" s="33">
        <f t="array" ref="AU148">IFERROR(INDEX('CAMAGUI DATA UNIFICADA'!$C$2:$T1007,MATCH(1,($A148='CAMAGUI DATA UNIFICADA'!$A$2:$A1007)*($AL$1='CAMAGUI DATA UNIFICADA'!$B$2:$B1007),0),MATCH(AU$2,'CAMAGUI DATA UNIFICADA'!$C$1:$T$1,0)),"")</f>
        <v>1.052555449</v>
      </c>
      <c r="AV148" s="23">
        <f t="array" ref="AV148">IFERROR(INDEX('CAMAGUI DATA UNIFICADA'!$C$2:$T1007,MATCH(1,($A148='CAMAGUI DATA UNIFICADA'!$A$2:$A1007)*($AL$1='CAMAGUI DATA UNIFICADA'!$B$2:$B1007),0),MATCH(AV$2,'CAMAGUI DATA UNIFICADA'!$C$1:$T$1,0)),"")</f>
        <v>0.7002673267</v>
      </c>
      <c r="AW148" s="23">
        <f t="array" ref="AW148">IFERROR(INDEX('CAMAGUI DATA UNIFICADA'!$C$2:$T1007,MATCH(1,($A148='CAMAGUI DATA UNIFICADA'!$A$2:$A1007)*($AL$1='CAMAGUI DATA UNIFICADA'!$B$2:$B1007),0),MATCH(AW$2,'CAMAGUI DATA UNIFICADA'!$C$1:$T$1,0)),"")</f>
        <v>0.7002673267</v>
      </c>
      <c r="AX148" s="60">
        <f t="array" ref="AX148">IFERROR(INDEX('CAMAGUI DATA UNIFICADA'!$C$2:$T1007,MATCH(1,($A148='CAMAGUI DATA UNIFICADA'!$A$2:$A1007)*($AL$1='CAMAGUI DATA UNIFICADA'!$B$2:$B1007),0),MATCH(AX$2,'CAMAGUI DATA UNIFICADA'!$C$1:$T$1,0)),"")</f>
        <v>103539.5262</v>
      </c>
      <c r="AY148" s="2">
        <f t="array" ref="AY148">IFERROR(INDEX('CAMAGUI DATA UNIFICADA'!$C$2:$T1007,MATCH(1,($A148='CAMAGUI DATA UNIFICADA'!$A$2:$A1007)*($AL$1='CAMAGUI DATA UNIFICADA'!$B$2:$B1007),0),MATCH(AY$2,'CAMAGUI DATA UNIFICADA'!$C$1:$T$1,0)),"")</f>
        <v>3</v>
      </c>
      <c r="AZ148" s="2">
        <f t="array" ref="AZ148">IFERROR(INDEX('CAMAGUI DATA UNIFICADA'!$C$2:$T1007,MATCH(1,($A148='CAMAGUI DATA UNIFICADA'!$A$2:$A1007)*($AL$1='CAMAGUI DATA UNIFICADA'!$B$2:$B1007),0),MATCH(AZ$2,'CAMAGUI DATA UNIFICADA'!$C$1:$T$1,0)),"")</f>
        <v>10.22</v>
      </c>
      <c r="BA148" s="33">
        <f t="array" ref="BA148">IFERROR(INDEX('CAMAGUI DATA UNIFICADA'!$C$2:$T1007,MATCH(1,($A148='CAMAGUI DATA UNIFICADA'!$A$2:$A1007)*($AL$1='CAMAGUI DATA UNIFICADA'!$B$2:$B1007),0),MATCH(BA$2,'CAMAGUI DATA UNIFICADA'!$C$1:$T$1,0)),"")</f>
        <v>4.78848</v>
      </c>
      <c r="BB148" s="60">
        <f t="array" ref="BB148">IFERROR(INDEX('CAMAGUI DATA UNIFICADA'!$C$2:$T1007,MATCH(1,($A148='CAMAGUI DATA UNIFICADA'!$A$2:$A1007)*($AL$1='CAMAGUI DATA UNIFICADA'!$B$2:$B1007),0),MATCH(BB$2,'CAMAGUI DATA UNIFICADA'!$C$1:$T$1,0)),"")</f>
        <v>398.3190978</v>
      </c>
      <c r="BC148" s="140">
        <f t="array" ref="BC148">IFERROR(INDEX('CAMAGUI DATA UNIFICADA'!$C$2:$T1007,MATCH(1,($A148='CAMAGUI DATA UNIFICADA'!$A$2:$A1007)*($AL$1='CAMAGUI DATA UNIFICADA'!$B$2:$B1007),0),MATCH(BC$2,'CAMAGUI DATA UNIFICADA'!$C$1:$T$1,0)),"")</f>
        <v>18.32977445</v>
      </c>
      <c r="BD148" s="138" t="str">
        <f t="array" ref="BD148">IFERROR(INDEX('CAMAGUI DATA UNIFICADA'!$C$2:$T1007,MATCH(1,($A148='CAMAGUI DATA UNIFICADA'!$A$2:$A1007)*($BD$1='CAMAGUI DATA UNIFICADA'!$B$2:$B1007),0),MATCH(BD$2,'CAMAGUI DATA UNIFICADA'!$C$1:$T$1,0)),"")</f>
        <v>CA4210825</v>
      </c>
      <c r="BE148" s="2" t="str">
        <f t="array" ref="BE148">IFERROR(INDEX('CAMAGUI DATA UNIFICADA'!$C$2:$T1007,MATCH(1,($A148='CAMAGUI DATA UNIFICADA'!$A$2:$A1007)*($BD$1='CAMAGUI DATA UNIFICADA'!$B$2:$B1007),0),MATCH(BE$2,'CAMAGUI DATA UNIFICADA'!$C$1:$T$1,0)),"")</f>
        <v/>
      </c>
      <c r="BF148" s="2">
        <f t="array" ref="BF148">IFERROR(INDEX('CAMAGUI DATA UNIFICADA'!$C$2:$T1007,MATCH(1,($A148='CAMAGUI DATA UNIFICADA'!$A$2:$A1007)*($BD$1='CAMAGUI DATA UNIFICADA'!$B$2:$B1007),0),MATCH(BF$2,'CAMAGUI DATA UNIFICADA'!$C$1:$T$1,0)),"")</f>
        <v>750</v>
      </c>
      <c r="BG148" s="2" t="str">
        <f t="array" ref="BG148">IFERROR(INDEX('CAMAGUI DATA UNIFICADA'!$C$2:$T1007,MATCH(1,($A148='CAMAGUI DATA UNIFICADA'!$A$2:$A1007)*($BD$1='CAMAGUI DATA UNIFICADA'!$B$2:$B1007),0),MATCH(BG$2,'CAMAGUI DATA UNIFICADA'!$C$1:$T$1,0)),"")</f>
        <v>SKR MAST E AD</v>
      </c>
      <c r="BH148" s="139">
        <f t="array" ref="BH148">IFERROR(INDEX('CAMAGUI DATA UNIFICADA'!$C$2:$T1007,MATCH(1,($A148='CAMAGUI DATA UNIFICADA'!$A$2:$A1007)*($BD$1='CAMAGUI DATA UNIFICADA'!$B$2:$B1007),0),MATCH(BH$2,'CAMAGUI DATA UNIFICADA'!$C$1:$T$1,0)),"")</f>
        <v>767.7</v>
      </c>
      <c r="BI148" s="2" t="str">
        <f t="array" ref="BI148">IFERROR(INDEX('CAMAGUI DATA UNIFICADA'!$C$2:$T1007,MATCH(1,($A148='CAMAGUI DATA UNIFICADA'!$A$2:$A1007)*($BD$1='CAMAGUI DATA UNIFICADA'!$B$2:$B1007),0),MATCH(BI$2,'CAMAGUI DATA UNIFICADA'!$C$1:$T$1,0)),"")</f>
        <v/>
      </c>
      <c r="BJ148" s="2">
        <f t="array" ref="BJ148">IFERROR(INDEX('CAMAGUI DATA UNIFICADA'!$C$2:$T1007,MATCH(1,($A148='CAMAGUI DATA UNIFICADA'!$A$2:$A1007)*($BD$1='CAMAGUI DATA UNIFICADA'!$B$2:$B1007),0),MATCH(BJ$2,'CAMAGUI DATA UNIFICADA'!$C$1:$T$1,0)),"")</f>
        <v>-26.12</v>
      </c>
      <c r="BK148" s="33" t="str">
        <f t="array" ref="BK148">IFERROR(INDEX('CAMAGUI DATA UNIFICADA'!$C$2:$T1007,MATCH(1,($A148='CAMAGUI DATA UNIFICADA'!$A$2:$A1007)*($BD$1='CAMAGUI DATA UNIFICADA'!$B$2:$B1007),0),MATCH(BK$2,'CAMAGUI DATA UNIFICADA'!$C$1:$T$1,0)),"")</f>
        <v/>
      </c>
      <c r="BL148" s="60" t="str">
        <f t="array" ref="BL148">IFERROR(INDEX('CAMAGUI DATA UNIFICADA'!$C$2:$T1007,MATCH(1,($A148='CAMAGUI DATA UNIFICADA'!$A$2:$A1007)*($BD$1='CAMAGUI DATA UNIFICADA'!$B$2:$B1007),0),MATCH(BL$2,'CAMAGUI DATA UNIFICADA'!$C$1:$T$1,0)),"")</f>
        <v/>
      </c>
      <c r="BM148" s="33" t="str">
        <f t="array" ref="BM148">IFERROR(INDEX('CAMAGUI DATA UNIFICADA'!$C$2:$T1007,MATCH(1,($A148='CAMAGUI DATA UNIFICADA'!$A$2:$A1007)*($BD$1='CAMAGUI DATA UNIFICADA'!$B$2:$B1007),0),MATCH(BM$2,'CAMAGUI DATA UNIFICADA'!$C$1:$T$1,0)),"")</f>
        <v/>
      </c>
      <c r="BN148" s="23">
        <f t="array" ref="BN148">IFERROR(INDEX('CAMAGUI DATA UNIFICADA'!$C$2:$T1007,MATCH(1,($A148='CAMAGUI DATA UNIFICADA'!$A$2:$A1007)*($BD$1='CAMAGUI DATA UNIFICADA'!$B$2:$B1007),0),MATCH(BN$2,'CAMAGUI DATA UNIFICADA'!$C$1:$T$1,0)),"")</f>
        <v>0</v>
      </c>
      <c r="BO148" s="23">
        <f t="array" ref="BO148">IFERROR(INDEX('CAMAGUI DATA UNIFICADA'!$C$2:$T1007,MATCH(1,($A148='CAMAGUI DATA UNIFICADA'!$A$2:$A1007)*($BD$1='CAMAGUI DATA UNIFICADA'!$B$2:$B1007),0),MATCH(BO$2,'CAMAGUI DATA UNIFICADA'!$C$1:$T$1,0)),"")</f>
        <v>0</v>
      </c>
      <c r="BP148" s="60">
        <f t="array" ref="BP148">IFERROR(INDEX('CAMAGUI DATA UNIFICADA'!$C$2:$T1007,MATCH(1,($A148='CAMAGUI DATA UNIFICADA'!$A$2:$A1007)*($BD$1='CAMAGUI DATA UNIFICADA'!$B$2:$B1007),0),MATCH(BP$2,'CAMAGUI DATA UNIFICADA'!$C$1:$T$1,0)),"")</f>
        <v>0</v>
      </c>
      <c r="BQ148" s="2">
        <f t="array" ref="BQ148">IFERROR(INDEX('CAMAGUI DATA UNIFICADA'!$C$2:$T1007,MATCH(1,($A148='CAMAGUI DATA UNIFICADA'!$A$2:$A1007)*($BD$1='CAMAGUI DATA UNIFICADA'!$B$2:$B1007),0),MATCH(BQ$2,'CAMAGUI DATA UNIFICADA'!$C$1:$T$1,0)),"")</f>
        <v>0</v>
      </c>
      <c r="BR148" s="2">
        <f t="array" ref="BR148">IFERROR(INDEX('CAMAGUI DATA UNIFICADA'!$C$2:$T1007,MATCH(1,($A148='CAMAGUI DATA UNIFICADA'!$A$2:$A1007)*($BD$1='CAMAGUI DATA UNIFICADA'!$B$2:$B1007),0),MATCH(BR$2,'CAMAGUI DATA UNIFICADA'!$C$1:$T$1,0)),"")</f>
        <v>0</v>
      </c>
      <c r="BS148" s="33" t="str">
        <f t="array" ref="BS148">IFERROR(INDEX('CAMAGUI DATA UNIFICADA'!$C$2:$T1007,MATCH(1,($A148='CAMAGUI DATA UNIFICADA'!$A$2:$A1007)*($BD$1='CAMAGUI DATA UNIFICADA'!$B$2:$B1007),0),MATCH(BS$2,'CAMAGUI DATA UNIFICADA'!$C$1:$T$1,0)),"")</f>
        <v/>
      </c>
      <c r="BT148" s="60">
        <f t="array" ref="BT148">IFERROR(INDEX('CAMAGUI DATA UNIFICADA'!$C$2:$T1007,MATCH(1,($A148='CAMAGUI DATA UNIFICADA'!$A$2:$A1007)*($BD$1='CAMAGUI DATA UNIFICADA'!$B$2:$B1007),0),MATCH(BT$2,'CAMAGUI DATA UNIFICADA'!$C$1:$T$1,0)),"")</f>
        <v>0</v>
      </c>
      <c r="BU148" s="140">
        <f t="array" ref="BU148">IFERROR(INDEX('CAMAGUI DATA UNIFICADA'!$C$2:$T1007,MATCH(1,($A148='CAMAGUI DATA UNIFICADA'!$A$2:$A1007)*($BD$1='CAMAGUI DATA UNIFICADA'!$B$2:$B1007),0),MATCH(BU$2,'CAMAGUI DATA UNIFICADA'!$C$1:$T$1,0)),"")</f>
        <v>0</v>
      </c>
      <c r="BV148" s="138" t="str">
        <f t="array" ref="BV148">IFERROR(INDEX('CAMAGUI DATA UNIFICADA'!$C$2:$T1007,MATCH(1,($A148='CAMAGUI DATA UNIFICADA'!$A$2:$A1007)*($BV$1='CAMAGUI DATA UNIFICADA'!$B$2:$B1007),0),MATCH(BV$2,'CAMAGUI DATA UNIFICADA'!$C$1:$T$1,0)),"")</f>
        <v>CA5210825</v>
      </c>
      <c r="BW148" s="2" t="str">
        <f t="array" ref="BW148">IFERROR(INDEX('CAMAGUI DATA UNIFICADA'!$C$2:$T1007,MATCH(1,($A148='CAMAGUI DATA UNIFICADA'!$A$2:$A1007)*($BV$1='CAMAGUI DATA UNIFICADA'!$B$2:$B1007),0),MATCH(BW$2,'CAMAGUI DATA UNIFICADA'!$C$1:$T$1,0)),"")</f>
        <v/>
      </c>
      <c r="BX148" s="2">
        <f t="array" ref="BX148">IFERROR(INDEX('CAMAGUI DATA UNIFICADA'!$C$2:$T1007,MATCH(1,($A148='CAMAGUI DATA UNIFICADA'!$A$2:$A1007)*($BV$1='CAMAGUI DATA UNIFICADA'!$B$2:$B1007),0),MATCH(BX$2,'CAMAGUI DATA UNIFICADA'!$C$1:$T$1,0)),"")</f>
        <v>400</v>
      </c>
      <c r="BY148" s="2" t="str">
        <f t="array" ref="BY148">IFERROR(INDEX('CAMAGUI DATA UNIFICADA'!$C$2:$T1007,MATCH(1,($A148='CAMAGUI DATA UNIFICADA'!$A$2:$A1007)*($BV$1='CAMAGUI DATA UNIFICADA'!$B$2:$B1007),0),MATCH(BY$2,'CAMAGUI DATA UNIFICADA'!$C$1:$T$1,0)),"")</f>
        <v>SKR MAST E AD</v>
      </c>
      <c r="BZ148" s="139">
        <f t="array" ref="BZ148">IFERROR(INDEX('CAMAGUI DATA UNIFICADA'!$C$2:$T1007,MATCH(1,($A148='CAMAGUI DATA UNIFICADA'!$A$2:$A1007)*($BV$1='CAMAGUI DATA UNIFICADA'!$B$2:$B1007),0),MATCH(BZ$2,'CAMAGUI DATA UNIFICADA'!$C$1:$T$1,0)),"")</f>
        <v>409.44</v>
      </c>
      <c r="CA148" s="2" t="str">
        <f t="array" ref="CA148">IFERROR(INDEX('CAMAGUI DATA UNIFICADA'!$C$2:$T1007,MATCH(1,($A148='CAMAGUI DATA UNIFICADA'!$A$2:$A1007)*($BV$1='CAMAGUI DATA UNIFICADA'!$B$2:$B1007),0),MATCH(CA$2,'CAMAGUI DATA UNIFICADA'!$C$1:$T$1,0)),"")</f>
        <v/>
      </c>
      <c r="CB148" s="2">
        <f t="array" ref="CB148">IFERROR(INDEX('CAMAGUI DATA UNIFICADA'!$C$2:$T1007,MATCH(1,($A148='CAMAGUI DATA UNIFICADA'!$A$2:$A1007)*($BV$1='CAMAGUI DATA UNIFICADA'!$B$2:$B1007),0),MATCH(CB$2,'CAMAGUI DATA UNIFICADA'!$C$1:$T$1,0)),"")</f>
        <v>-26.42</v>
      </c>
      <c r="CC148" s="33" t="str">
        <f t="array" ref="CC148">IFERROR(INDEX('CAMAGUI DATA UNIFICADA'!$C$2:$T1007,MATCH(1,($A148='CAMAGUI DATA UNIFICADA'!$A$2:$A1007)*($BV$1='CAMAGUI DATA UNIFICADA'!$B$2:$B1007),0),MATCH(CC$2,'CAMAGUI DATA UNIFICADA'!$C$1:$T$1,0)),"")</f>
        <v/>
      </c>
      <c r="CD148" s="60" t="str">
        <f t="array" ref="CD148">IFERROR(INDEX('CAMAGUI DATA UNIFICADA'!$C$2:$T1007,MATCH(1,($A148='CAMAGUI DATA UNIFICADA'!$A$2:$A1007)*($BV$1='CAMAGUI DATA UNIFICADA'!$B$2:$B1007),0),MATCH(CD$2,'CAMAGUI DATA UNIFICADA'!$C$1:$T$1,0)),"")</f>
        <v/>
      </c>
      <c r="CE148" s="33" t="str">
        <f t="array" ref="CE148">IFERROR(INDEX('CAMAGUI DATA UNIFICADA'!$C$2:$T1007,MATCH(1,($A148='CAMAGUI DATA UNIFICADA'!$A$2:$A1007)*($BV$1='CAMAGUI DATA UNIFICADA'!$B$2:$B1007),0),MATCH(CE$2,'CAMAGUI DATA UNIFICADA'!$C$1:$T$1,0)),"")</f>
        <v/>
      </c>
      <c r="CF148" s="23">
        <f t="array" ref="CF148">IFERROR(INDEX('CAMAGUI DATA UNIFICADA'!$C$2:$T1007,MATCH(1,($A148='CAMAGUI DATA UNIFICADA'!$A$2:$A1007)*($BV$1='CAMAGUI DATA UNIFICADA'!$B$2:$B1007),0),MATCH(CF$2,'CAMAGUI DATA UNIFICADA'!$C$1:$T$1,0)),"")</f>
        <v>0</v>
      </c>
      <c r="CG148" s="23">
        <f t="array" ref="CG148">IFERROR(INDEX('CAMAGUI DATA UNIFICADA'!$C$2:$T1007,MATCH(1,($A148='CAMAGUI DATA UNIFICADA'!$A$2:$A1007)*($BV$1='CAMAGUI DATA UNIFICADA'!$B$2:$B1007),0),MATCH(CG$2,'CAMAGUI DATA UNIFICADA'!$C$1:$T$1,0)),"")</f>
        <v>0</v>
      </c>
      <c r="CH148" s="60">
        <f t="array" ref="CH148">IFERROR(INDEX('CAMAGUI DATA UNIFICADA'!$C$2:$T1007,MATCH(1,($A148='CAMAGUI DATA UNIFICADA'!$A$2:$A1007)*($BV$1='CAMAGUI DATA UNIFICADA'!$B$2:$B1007),0),MATCH(CH$2,'CAMAGUI DATA UNIFICADA'!$C$1:$T$1,0)),"")</f>
        <v>0</v>
      </c>
      <c r="CI148" s="2">
        <f t="array" ref="CI148">IFERROR(INDEX('CAMAGUI DATA UNIFICADA'!$C$2:$T1007,MATCH(1,($A148='CAMAGUI DATA UNIFICADA'!$A$2:$A1007)*($BV$1='CAMAGUI DATA UNIFICADA'!$B$2:$B1007),0),MATCH(CI$2,'CAMAGUI DATA UNIFICADA'!$C$1:$T$1,0)),"")</f>
        <v>0</v>
      </c>
      <c r="CJ148" s="2">
        <f t="array" ref="CJ148">IFERROR(INDEX('CAMAGUI DATA UNIFICADA'!$C$2:$T1007,MATCH(1,($A148='CAMAGUI DATA UNIFICADA'!$A$2:$A1007)*($BV$1='CAMAGUI DATA UNIFICADA'!$B$2:$B1007),0),MATCH(CJ$2,'CAMAGUI DATA UNIFICADA'!$C$1:$T$1,0)),"")</f>
        <v>0</v>
      </c>
      <c r="CK148" s="33" t="str">
        <f t="array" ref="CK148">IFERROR(INDEX('CAMAGUI DATA UNIFICADA'!$C$2:$T1007,MATCH(1,($A148='CAMAGUI DATA UNIFICADA'!$A$2:$A1007)*($BV$1='CAMAGUI DATA UNIFICADA'!$B$2:$B1007),0),MATCH(CK$2,'CAMAGUI DATA UNIFICADA'!$C$1:$T$1,0)),"")</f>
        <v/>
      </c>
      <c r="CL148" s="60">
        <f t="array" ref="CL148">IFERROR(INDEX('CAMAGUI DATA UNIFICADA'!$C$2:$T1007,MATCH(1,($A148='CAMAGUI DATA UNIFICADA'!$A$2:$A1007)*($BV$1='CAMAGUI DATA UNIFICADA'!$B$2:$B1007),0),MATCH(CL$2,'CAMAGUI DATA UNIFICADA'!$C$1:$T$1,0)),"")</f>
        <v>0</v>
      </c>
      <c r="CM148" s="140">
        <f t="array" ref="CM148">IFERROR(INDEX('CAMAGUI DATA UNIFICADA'!$C$2:$T1007,MATCH(1,($A148='CAMAGUI DATA UNIFICADA'!$A$2:$A1007)*($BV$1='CAMAGUI DATA UNIFICADA'!$B$2:$B1007),0),MATCH(CM$2,'CAMAGUI DATA UNIFICADA'!$C$1:$T$1,0)),"")</f>
        <v>0</v>
      </c>
      <c r="CN148" s="138" t="str">
        <f t="array" ref="CN148">IFERROR(INDEX('CAMAGUI DATA UNIFICADA'!$C$2:$T1007,MATCH(1,($A148='CAMAGUI DATA UNIFICADA'!$A$2:$A1007)*($CN$1='CAMAGUI DATA UNIFICADA'!$B$2:$B1007),0),MATCH(CN$2,'CAMAGUI DATA UNIFICADA'!$C$1:$T$1,0)),"")</f>
        <v/>
      </c>
      <c r="CO148" s="2" t="str">
        <f t="array" ref="CO148">IFERROR(INDEX('CAMAGUI DATA UNIFICADA'!$C$2:$T1007,MATCH(1,($A148='CAMAGUI DATA UNIFICADA'!$A$2:$A1007)*($CN$1='CAMAGUI DATA UNIFICADA'!$B$2:$B1007),0),MATCH(CO$2,'CAMAGUI DATA UNIFICADA'!$C$1:$T$1,0)),"")</f>
        <v/>
      </c>
      <c r="CP148" s="2" t="str">
        <f t="array" ref="CP148">IFERROR(INDEX('CAMAGUI DATA UNIFICADA'!$C$2:$T1007,MATCH(1,($A148='CAMAGUI DATA UNIFICADA'!$A$2:$A1007)*($CN$1='CAMAGUI DATA UNIFICADA'!$B$2:$B1007),0),MATCH(CP$2,'CAMAGUI DATA UNIFICADA'!$C$1:$T$1,0)),"")</f>
        <v/>
      </c>
      <c r="CQ148" s="2" t="str">
        <f t="array" ref="CQ148">IFERROR(INDEX('CAMAGUI DATA UNIFICADA'!$C$2:$T1007,MATCH(1,($A148='CAMAGUI DATA UNIFICADA'!$A$2:$A1007)*($CN$1='CAMAGUI DATA UNIFICADA'!$B$2:$B1007),0),MATCH(CQ$2,'CAMAGUI DATA UNIFICADA'!$C$1:$T$1,0)),"")</f>
        <v/>
      </c>
      <c r="CR148" s="139" t="str">
        <f t="array" ref="CR148">IFERROR(INDEX('CAMAGUI DATA UNIFICADA'!$C$2:$T1007,MATCH(1,($A148='CAMAGUI DATA UNIFICADA'!$A$2:$A1007)*($CN$1='CAMAGUI DATA UNIFICADA'!$B$2:$B1007),0),MATCH(CR$2,'CAMAGUI DATA UNIFICADA'!$C$1:$T$1,0)),"")</f>
        <v/>
      </c>
      <c r="CS148" s="2" t="str">
        <f t="array" ref="CS148">IFERROR(INDEX('CAMAGUI DATA UNIFICADA'!$C$2:$T1007,MATCH(1,($A148='CAMAGUI DATA UNIFICADA'!$A$2:$A1007)*($CN$1='CAMAGUI DATA UNIFICADA'!$B$2:$B1007),0),MATCH(CS$2,'CAMAGUI DATA UNIFICADA'!$C$1:$T$1,0)),"")</f>
        <v/>
      </c>
      <c r="CT148" s="2" t="str">
        <f t="array" ref="CT148">IFERROR(INDEX('CAMAGUI DATA UNIFICADA'!$C$2:$T1007,MATCH(1,($A148='CAMAGUI DATA UNIFICADA'!$A$2:$A1007)*($CN$1='CAMAGUI DATA UNIFICADA'!$B$2:$B1007),0),MATCH(CT$2,'CAMAGUI DATA UNIFICADA'!$C$1:$T$1,0)),"")</f>
        <v/>
      </c>
      <c r="CU148" s="33" t="str">
        <f t="array" ref="CU148">IFERROR(INDEX('CAMAGUI DATA UNIFICADA'!$C$2:$T1007,MATCH(1,($A148='CAMAGUI DATA UNIFICADA'!$A$2:$A1007)*($CN$1='CAMAGUI DATA UNIFICADA'!$B$2:$B1007),0),MATCH(CU$2,'CAMAGUI DATA UNIFICADA'!$C$1:$T$1,0)),"")</f>
        <v/>
      </c>
      <c r="CV148" s="60" t="str">
        <f t="array" ref="CV148">IFERROR(INDEX('CAMAGUI DATA UNIFICADA'!$C$2:$T1007,MATCH(1,($A148='CAMAGUI DATA UNIFICADA'!$A$2:$A1007)*($CN$1='CAMAGUI DATA UNIFICADA'!$B$2:$B1007),0),MATCH(CV$2,'CAMAGUI DATA UNIFICADA'!$C$1:$T$1,0)),"")</f>
        <v/>
      </c>
      <c r="CW148" s="33" t="str">
        <f t="array" ref="CW148">IFERROR(INDEX('CAMAGUI DATA UNIFICADA'!$C$2:$T1007,MATCH(1,($A148='CAMAGUI DATA UNIFICADA'!$A$2:$A1007)*($CN$1='CAMAGUI DATA UNIFICADA'!$B$2:$B1007),0),MATCH(CW$2,'CAMAGUI DATA UNIFICADA'!$C$1:$T$1,0)),"")</f>
        <v/>
      </c>
      <c r="CX148" s="23" t="str">
        <f t="array" ref="CX148">IFERROR(INDEX('CAMAGUI DATA UNIFICADA'!$C$2:$T1007,MATCH(1,($A148='CAMAGUI DATA UNIFICADA'!$A$2:$A1007)*($CN$1='CAMAGUI DATA UNIFICADA'!$B$2:$B1007),0),MATCH(CX$2,'CAMAGUI DATA UNIFICADA'!$C$1:$T$1,0)),"")</f>
        <v/>
      </c>
      <c r="CY148" s="23" t="str">
        <f t="array" ref="CY148">IFERROR(INDEX('CAMAGUI DATA UNIFICADA'!$C$2:$T1007,MATCH(1,($A148='CAMAGUI DATA UNIFICADA'!$A$2:$A1007)*($CN$1='CAMAGUI DATA UNIFICADA'!$B$2:$B1007),0),MATCH(CY$2,'CAMAGUI DATA UNIFICADA'!$C$1:$T$1,0)),"")</f>
        <v/>
      </c>
      <c r="CZ148" s="60" t="str">
        <f t="array" ref="CZ148">IFERROR(INDEX('CAMAGUI DATA UNIFICADA'!$C$2:$T1007,MATCH(1,($A148='CAMAGUI DATA UNIFICADA'!$A$2:$A1007)*($CN$1='CAMAGUI DATA UNIFICADA'!$B$2:$B1007),0),MATCH(CZ$2,'CAMAGUI DATA UNIFICADA'!$C$1:$T$1,0)),"")</f>
        <v/>
      </c>
      <c r="DA148" s="2" t="str">
        <f t="array" ref="DA148">IFERROR(INDEX('CAMAGUI DATA UNIFICADA'!$C$2:$T1007,MATCH(1,($A148='CAMAGUI DATA UNIFICADA'!$A$2:$A1007)*($CN$1='CAMAGUI DATA UNIFICADA'!$B$2:$B1007),0),MATCH(DA$2,'CAMAGUI DATA UNIFICADA'!$C$1:$T$1,0)),"")</f>
        <v/>
      </c>
      <c r="DB148" s="2" t="str">
        <f t="array" ref="DB148">IFERROR(INDEX('CAMAGUI DATA UNIFICADA'!$C$2:$T1007,MATCH(1,($A148='CAMAGUI DATA UNIFICADA'!$A$2:$A1007)*($CN$1='CAMAGUI DATA UNIFICADA'!$B$2:$B1007),0),MATCH(DB$2,'CAMAGUI DATA UNIFICADA'!$C$1:$T$1,0)),"")</f>
        <v/>
      </c>
      <c r="DC148" s="33" t="str">
        <f t="array" ref="DC148">IFERROR(INDEX('CAMAGUI DATA UNIFICADA'!$C$2:$T1007,MATCH(1,($A148='CAMAGUI DATA UNIFICADA'!$A$2:$A1007)*($CN$1='CAMAGUI DATA UNIFICADA'!$B$2:$B1007),0),MATCH(DC$2,'CAMAGUI DATA UNIFICADA'!$C$1:$T$1,0)),"")</f>
        <v/>
      </c>
      <c r="DD148" s="60" t="str">
        <f t="array" ref="DD148">IFERROR(INDEX('CAMAGUI DATA UNIFICADA'!$C$2:$T1007,MATCH(1,($A148='CAMAGUI DATA UNIFICADA'!$A$2:$A1007)*($CN$1='CAMAGUI DATA UNIFICADA'!$B$2:$B1007),0),MATCH(DD$2,'CAMAGUI DATA UNIFICADA'!$C$1:$T$1,0)),"")</f>
        <v/>
      </c>
      <c r="DE148" s="140" t="str">
        <f t="array" ref="DE148">IFERROR(INDEX('CAMAGUI DATA UNIFICADA'!$C$2:$T1007,MATCH(1,($A148='CAMAGUI DATA UNIFICADA'!$A$2:$A1007)*($CN$1='CAMAGUI DATA UNIFICADA'!$B$2:$B1007),0),MATCH(DE$2,'CAMAGUI DATA UNIFICADA'!$C$1:$T$1,0)),"")</f>
        <v/>
      </c>
      <c r="DF148" s="138" t="str">
        <f t="array" ref="DF148">IFERROR(INDEX('CAMAGUI DATA UNIFICADA'!$C$2:$T1007,MATCH(1,($A148='CAMAGUI DATA UNIFICADA'!$A$2:$A1007)*($DF$1='CAMAGUI DATA UNIFICADA'!$B$2:$B1007),0),MATCH(DF$2,'CAMAGUI DATA UNIFICADA'!$C$1:$T$1,0)),"")</f>
        <v/>
      </c>
      <c r="DG148" s="2" t="str">
        <f t="array" ref="DG148">IFERROR(INDEX('CAMAGUI DATA UNIFICADA'!$C$2:$T1007,MATCH(1,($A148='CAMAGUI DATA UNIFICADA'!$A$2:$A1007)*($DF$1='CAMAGUI DATA UNIFICADA'!$B$2:$B1007),0),MATCH(DG$2,'CAMAGUI DATA UNIFICADA'!$C$1:$T$1,0)),"")</f>
        <v/>
      </c>
      <c r="DH148" s="2" t="str">
        <f t="array" ref="DH148">IFERROR(INDEX('CAMAGUI DATA UNIFICADA'!$C$2:$T1007,MATCH(1,($A148='CAMAGUI DATA UNIFICADA'!$A$2:$A1007)*($DF$1='CAMAGUI DATA UNIFICADA'!$B$2:$B1007),0),MATCH(DH$2,'CAMAGUI DATA UNIFICADA'!$C$1:$T$1,0)),"")</f>
        <v/>
      </c>
      <c r="DI148" s="2" t="str">
        <f t="array" ref="DI148">IFERROR(INDEX('CAMAGUI DATA UNIFICADA'!$C$2:$T1007,MATCH(1,($A148='CAMAGUI DATA UNIFICADA'!$A$2:$A1007)*($DF$1='CAMAGUI DATA UNIFICADA'!$B$2:$B1007),0),MATCH(DI$2,'CAMAGUI DATA UNIFICADA'!$C$1:$T$1,0)),"")</f>
        <v/>
      </c>
      <c r="DJ148" s="139" t="str">
        <f t="array" ref="DJ148">IFERROR(INDEX('CAMAGUI DATA UNIFICADA'!$C$2:$T1007,MATCH(1,($A148='CAMAGUI DATA UNIFICADA'!$A$2:$A1007)*($DF$1='CAMAGUI DATA UNIFICADA'!$B$2:$B1007),0),MATCH(DJ$2,'CAMAGUI DATA UNIFICADA'!$C$1:$T$1,0)),"")</f>
        <v/>
      </c>
      <c r="DK148" s="2" t="str">
        <f t="array" ref="DK148">IFERROR(INDEX('CAMAGUI DATA UNIFICADA'!$C$2:$T1007,MATCH(1,($A148='CAMAGUI DATA UNIFICADA'!$A$2:$A1007)*($DF$1='CAMAGUI DATA UNIFICADA'!$B$2:$B1007),0),MATCH(DK$2,'CAMAGUI DATA UNIFICADA'!$C$1:$T$1,0)),"")</f>
        <v/>
      </c>
      <c r="DL148" s="2" t="str">
        <f t="array" ref="DL148">IFERROR(INDEX('CAMAGUI DATA UNIFICADA'!$C$2:$T1007,MATCH(1,($A148='CAMAGUI DATA UNIFICADA'!$A$2:$A1007)*($DF$1='CAMAGUI DATA UNIFICADA'!$B$2:$B1007),0),MATCH(DL$2,'CAMAGUI DATA UNIFICADA'!$C$1:$T$1,0)),"")</f>
        <v/>
      </c>
      <c r="DM148" s="33" t="str">
        <f t="array" ref="DM148">IFERROR(INDEX('CAMAGUI DATA UNIFICADA'!$C$2:$T1007,MATCH(1,($A148='CAMAGUI DATA UNIFICADA'!$A$2:$A1007)*($DF$1='CAMAGUI DATA UNIFICADA'!$B$2:$B1007),0),MATCH(DM$2,'CAMAGUI DATA UNIFICADA'!$C$1:$T$1,0)),"")</f>
        <v/>
      </c>
      <c r="DN148" s="60" t="str">
        <f t="array" ref="DN148">IFERROR(INDEX('CAMAGUI DATA UNIFICADA'!$C$2:$T1007,MATCH(1,($A148='CAMAGUI DATA UNIFICADA'!$A$2:$A1007)*($DF$1='CAMAGUI DATA UNIFICADA'!$B$2:$B1007),0),MATCH(DN$2,'CAMAGUI DATA UNIFICADA'!$C$1:$T$1,0)),"")</f>
        <v/>
      </c>
      <c r="DO148" s="33" t="str">
        <f t="array" ref="DO148">IFERROR(INDEX('CAMAGUI DATA UNIFICADA'!$C$2:$T1007,MATCH(1,($A148='CAMAGUI DATA UNIFICADA'!$A$2:$A1007)*($DF$1='CAMAGUI DATA UNIFICADA'!$B$2:$B1007),0),MATCH(DO$2,'CAMAGUI DATA UNIFICADA'!$C$1:$T$1,0)),"")</f>
        <v/>
      </c>
      <c r="DP148" s="23" t="str">
        <f t="array" ref="DP148">IFERROR(INDEX('CAMAGUI DATA UNIFICADA'!$C$2:$T1007,MATCH(1,($A148='CAMAGUI DATA UNIFICADA'!$A$2:$A1007)*($DF$1='CAMAGUI DATA UNIFICADA'!$B$2:$B1007),0),MATCH(DP$2,'CAMAGUI DATA UNIFICADA'!$C$1:$T$1,0)),"")</f>
        <v/>
      </c>
      <c r="DQ148" s="23" t="str">
        <f t="array" ref="DQ148">IFERROR(INDEX('CAMAGUI DATA UNIFICADA'!$C$2:$T1007,MATCH(1,($A148='CAMAGUI DATA UNIFICADA'!$A$2:$A1007)*($DF$1='CAMAGUI DATA UNIFICADA'!$B$2:$B1007),0),MATCH(DQ$2,'CAMAGUI DATA UNIFICADA'!$C$1:$T$1,0)),"")</f>
        <v/>
      </c>
      <c r="DR148" s="2" t="str">
        <f t="array" ref="DR148">IFERROR(INDEX('CAMAGUI DATA UNIFICADA'!$C$2:$T1007,MATCH(1,($A148='CAMAGUI DATA UNIFICADA'!$A$2:$A1007)*($DF$1='CAMAGUI DATA UNIFICADA'!$B$2:$B1007),0),MATCH(DR$2,'CAMAGUI DATA UNIFICADA'!$C$1:$T$1,0)),"")</f>
        <v/>
      </c>
      <c r="DS148" s="2" t="str">
        <f t="array" ref="DS148">IFERROR(INDEX('CAMAGUI DATA UNIFICADA'!$C$2:$T1007,MATCH(1,($A148='CAMAGUI DATA UNIFICADA'!$A$2:$A1007)*($DF$1='CAMAGUI DATA UNIFICADA'!$B$2:$B1007),0),MATCH(DS$2,'CAMAGUI DATA UNIFICADA'!$C$1:$T$1,0)),"")</f>
        <v/>
      </c>
      <c r="DT148" s="2" t="str">
        <f t="array" ref="DT148">IFERROR(INDEX('CAMAGUI DATA UNIFICADA'!$C$2:$T1007,MATCH(1,($A148='CAMAGUI DATA UNIFICADA'!$A$2:$A1007)*($DF$1='CAMAGUI DATA UNIFICADA'!$B$2:$B1007),0),MATCH(DT$2,'CAMAGUI DATA UNIFICADA'!$C$1:$T$1,0)),"")</f>
        <v/>
      </c>
      <c r="DU148" s="33" t="str">
        <f t="array" ref="DU148">IFERROR(INDEX('CAMAGUI DATA UNIFICADA'!$C$2:$T1007,MATCH(1,($A148='CAMAGUI DATA UNIFICADA'!$A$2:$A1007)*($DF$1='CAMAGUI DATA UNIFICADA'!$B$2:$B1007),0),MATCH(DU$2,'CAMAGUI DATA UNIFICADA'!$C$1:$T$1,0)),"")</f>
        <v/>
      </c>
      <c r="DV148" s="60" t="str">
        <f t="array" ref="DV148">IFERROR(INDEX('CAMAGUI DATA UNIFICADA'!$C$2:$T1007,MATCH(1,($A148='CAMAGUI DATA UNIFICADA'!$A$2:$A1007)*($DF$1='CAMAGUI DATA UNIFICADA'!$B$2:$B1007),0),MATCH(DV$2,'CAMAGUI DATA UNIFICADA'!$C$1:$T$1,0)),"")</f>
        <v/>
      </c>
      <c r="DW148" s="140" t="str">
        <f t="array" ref="DW148">IFERROR(INDEX('CAMAGUI DATA UNIFICADA'!$C$2:$T1007,MATCH(1,($A148='CAMAGUI DATA UNIFICADA'!$A$2:$A1007)*($DF$1='CAMAGUI DATA UNIFICADA'!$B$2:$B1007),0),MATCH(DW$2,'CAMAGUI DATA UNIFICADA'!$C$1:$T$1,0)),"")</f>
        <v/>
      </c>
      <c r="DX148" s="144" t="str">
        <f t="array" ref="DX148">IFERROR(INDEX('CAMAGUI DATA UNIFICADA'!$C$2:$T1007,MATCH(1,($A148='CAMAGUI DATA UNIFICADA'!$A$2:$A1007)*($DX$1='CAMAGUI DATA UNIFICADA'!$B$2:$B1007),0),MATCH(DX$2,'CAMAGUI DATA UNIFICADA'!$C$1:$T$1,0)),"")</f>
        <v/>
      </c>
      <c r="DY148" s="60" t="str">
        <f t="array" ref="DY148">IFERROR(INDEX('CAMAGUI DATA UNIFICADA'!$C$2:$T1007,MATCH(1,($A148='CAMAGUI DATA UNIFICADA'!$A$2:$A1007)*($DX$1='CAMAGUI DATA UNIFICADA'!$B$2:$B1007),0),MATCH(DY$2,'CAMAGUI DATA UNIFICADA'!$C$1:$T$1,0)),"")</f>
        <v/>
      </c>
      <c r="DZ148" s="60" t="str">
        <f t="array" ref="DZ148">IFERROR(INDEX('CAMAGUI DATA UNIFICADA'!$C$2:$T1007,MATCH(1,($A148='CAMAGUI DATA UNIFICADA'!$A$2:$A1007)*($DX$1='CAMAGUI DATA UNIFICADA'!$B$2:$B1007),0),MATCH(DZ$2,'CAMAGUI DATA UNIFICADA'!$C$1:$T$1,0)),"")</f>
        <v/>
      </c>
      <c r="EA148" s="60" t="str">
        <f t="array" ref="EA148">IFERROR(INDEX('CAMAGUI DATA UNIFICADA'!$C$2:$T1007,MATCH(1,($A148='CAMAGUI DATA UNIFICADA'!$A$2:$A1007)*($DX$1='CAMAGUI DATA UNIFICADA'!$B$2:$B1007),0),MATCH(EA$2,'CAMAGUI DATA UNIFICADA'!$C$1:$T$1,0)),"")</f>
        <v/>
      </c>
      <c r="EB148" s="60" t="str">
        <f t="array" ref="EB148">IFERROR(INDEX('CAMAGUI DATA UNIFICADA'!$C$2:$T1007,MATCH(1,($A148='CAMAGUI DATA UNIFICADA'!$A$2:$A1007)*($DX$1='CAMAGUI DATA UNIFICADA'!$B$2:$B1007),0),MATCH(EB$2,'CAMAGUI DATA UNIFICADA'!$C$1:$T$1,0)),"")</f>
        <v/>
      </c>
      <c r="EC148" s="60" t="str">
        <f t="array" ref="EC148">IFERROR(INDEX('CAMAGUI DATA UNIFICADA'!$C$2:$T1007,MATCH(1,($A148='CAMAGUI DATA UNIFICADA'!$A$2:$A1007)*($DX$1='CAMAGUI DATA UNIFICADA'!$B$2:$B1007),0),MATCH(EC$2,'CAMAGUI DATA UNIFICADA'!$C$1:$T$1,0)),"")</f>
        <v/>
      </c>
      <c r="ED148" s="60" t="str">
        <f t="array" ref="ED148">IFERROR(INDEX('CAMAGUI DATA UNIFICADA'!$C$2:$T1007,MATCH(1,($A148='CAMAGUI DATA UNIFICADA'!$A$2:$A1007)*($DX$1='CAMAGUI DATA UNIFICADA'!$B$2:$B1007),0),MATCH(ED$2,'CAMAGUI DATA UNIFICADA'!$C$1:$T$1,0)),"")</f>
        <v/>
      </c>
      <c r="EE148" s="60" t="str">
        <f t="array" ref="EE148">IFERROR(INDEX('CAMAGUI DATA UNIFICADA'!$C$2:$T1007,MATCH(1,($A148='CAMAGUI DATA UNIFICADA'!$A$2:$A1007)*($DX$1='CAMAGUI DATA UNIFICADA'!$B$2:$B1007),0),MATCH(EE$2,'CAMAGUI DATA UNIFICADA'!$C$1:$T$1,0)),"")</f>
        <v/>
      </c>
      <c r="EF148" s="60" t="str">
        <f t="array" ref="EF148">IFERROR(INDEX('CAMAGUI DATA UNIFICADA'!$C$2:$T1007,MATCH(1,($A148='CAMAGUI DATA UNIFICADA'!$A$2:$A1007)*($DX$1='CAMAGUI DATA UNIFICADA'!$B$2:$B1007),0),MATCH(EF$2,'CAMAGUI DATA UNIFICADA'!$C$1:$T$1,0)),"")</f>
        <v/>
      </c>
      <c r="EG148" s="60" t="str">
        <f t="array" ref="EG148">IFERROR(INDEX('CAMAGUI DATA UNIFICADA'!$C$2:$T1007,MATCH(1,($A148='CAMAGUI DATA UNIFICADA'!$A$2:$A1007)*($DX$1='CAMAGUI DATA UNIFICADA'!$B$2:$B1007),0),MATCH(EG$2,'CAMAGUI DATA UNIFICADA'!$C$1:$T$1,0)),"")</f>
        <v/>
      </c>
      <c r="EH148" s="60" t="str">
        <f t="array" ref="EH148">IFERROR(INDEX('CAMAGUI DATA UNIFICADA'!$C$2:$T1007,MATCH(1,($A148='CAMAGUI DATA UNIFICADA'!$A$2:$A1007)*($DX$1='CAMAGUI DATA UNIFICADA'!$B$2:$B1007),0),MATCH(EH$2,'CAMAGUI DATA UNIFICADA'!$C$1:$T$1,0)),"")</f>
        <v/>
      </c>
      <c r="EI148" s="60" t="str">
        <f t="array" ref="EI148">IFERROR(INDEX('CAMAGUI DATA UNIFICADA'!$C$2:$T1007,MATCH(1,($A148='CAMAGUI DATA UNIFICADA'!$A$2:$A1007)*($DX$1='CAMAGUI DATA UNIFICADA'!$B$2:$B1007),0),MATCH(EI$2,'CAMAGUI DATA UNIFICADA'!$C$1:$T$1,0)),"")</f>
        <v/>
      </c>
      <c r="EJ148" s="60" t="str">
        <f t="array" ref="EJ148">IFERROR(INDEX('CAMAGUI DATA UNIFICADA'!$C$2:$T1007,MATCH(1,($A148='CAMAGUI DATA UNIFICADA'!$A$2:$A1007)*($DX$1='CAMAGUI DATA UNIFICADA'!$B$2:$B1007),0),MATCH(EJ$2,'CAMAGUI DATA UNIFICADA'!$C$1:$T$1,0)),"")</f>
        <v/>
      </c>
      <c r="EK148" s="60" t="str">
        <f t="array" ref="EK148">IFERROR(INDEX('CAMAGUI DATA UNIFICADA'!$C$2:$T1007,MATCH(1,($A148='CAMAGUI DATA UNIFICADA'!$A$2:$A1007)*($DX$1='CAMAGUI DATA UNIFICADA'!$B$2:$B1007),0),MATCH(EK$2,'CAMAGUI DATA UNIFICADA'!$C$1:$T$1,0)),"")</f>
        <v/>
      </c>
      <c r="EL148" s="60" t="str">
        <f t="array" ref="EL148">IFERROR(INDEX('CAMAGUI DATA UNIFICADA'!$C$2:$T1007,MATCH(1,($A148='CAMAGUI DATA UNIFICADA'!$A$2:$A1007)*($DX$1='CAMAGUI DATA UNIFICADA'!$B$2:$B1007),0),MATCH(EL$2,'CAMAGUI DATA UNIFICADA'!$C$1:$T$1,0)),"")</f>
        <v/>
      </c>
      <c r="EM148" s="60" t="str">
        <f t="array" ref="EM148">IFERROR(INDEX('CAMAGUI DATA UNIFICADA'!$C$2:$T1007,MATCH(1,($A148='CAMAGUI DATA UNIFICADA'!$A$2:$A1007)*($DX$1='CAMAGUI DATA UNIFICADA'!$B$2:$B1007),0),MATCH(EM$2,'CAMAGUI DATA UNIFICADA'!$C$1:$T$1,0)),"")</f>
        <v/>
      </c>
      <c r="EN148" s="60" t="str">
        <f t="array" ref="EN148">IFERROR(INDEX('CAMAGUI DATA UNIFICADA'!$C$2:$T1007,MATCH(1,($A148='CAMAGUI DATA UNIFICADA'!$A$2:$A1007)*($DX$1='CAMAGUI DATA UNIFICADA'!$B$2:$B1007),0),MATCH(EN$2,'CAMAGUI DATA UNIFICADA'!$C$1:$T$1,0)),"")</f>
        <v/>
      </c>
      <c r="EO148" s="140" t="str">
        <f t="array" ref="EO148">IFERROR(INDEX('CAMAGUI DATA UNIFICADA'!$C$2:$T1007,MATCH(1,($A148='CAMAGUI DATA UNIFICADA'!$A$2:$A1007)*($DX$1='CAMAGUI DATA UNIFICADA'!$B$2:$B1007),0),MATCH(EO$2,'CAMAGUI DATA UNIFICADA'!$C$1:$T$1,0)),"")</f>
        <v/>
      </c>
    </row>
    <row r="149">
      <c r="A149" s="137">
        <v>45964.0</v>
      </c>
      <c r="B149" s="138" t="str">
        <f t="array" ref="B149">IFERROR(INDEX('CAMAGUI DATA UNIFICADA'!$C$2:$T1007,MATCH(1,($A149='CAMAGUI DATA UNIFICADA'!$A$2:$A1007)*($B$1='CAMAGUI DATA UNIFICADA'!$B$2:$B1007),0),MATCH(B$2,'CAMAGUI DATA UNIFICADA'!$C$1:$T$1,0)),"")</f>
        <v>CA1051025</v>
      </c>
      <c r="C149" s="2">
        <f t="array" ref="C149">IFERROR(INDEX('CAMAGUI DATA UNIFICADA'!$C$2:$T1007,MATCH(1,($A149='CAMAGUI DATA UNIFICADA'!$A$2:$A1007)*($B$1='CAMAGUI DATA UNIFICADA'!$B$2:$B1007),0),MATCH(C$2,'CAMAGUI DATA UNIFICADA'!$C$1:$T$1,0)),"")</f>
        <v>425</v>
      </c>
      <c r="D149" s="2">
        <f t="array" ref="D149">IFERROR(INDEX('CAMAGUI DATA UNIFICADA'!$C$2:$T1007,MATCH(1,($A149='CAMAGUI DATA UNIFICADA'!$A$2:$A1007)*($B$1='CAMAGUI DATA UNIFICADA'!$B$2:$B1007),0),MATCH(D$2,'CAMAGUI DATA UNIFICADA'!$C$1:$T$1,0)),"")</f>
        <v>2725</v>
      </c>
      <c r="E149" s="2" t="str">
        <f t="array" ref="E149">IFERROR(INDEX('CAMAGUI DATA UNIFICADA'!$C$2:$T1007,MATCH(1,($A149='CAMAGUI DATA UNIFICADA'!$A$2:$A1007)*($B$1='CAMAGUI DATA UNIFICADA'!$B$2:$B1007),0),MATCH(E$2,'CAMAGUI DATA UNIFICADA'!$C$1:$T$1,0)),"")</f>
        <v>SKR MAST E AD</v>
      </c>
      <c r="F149" s="139">
        <f t="array" ref="F149">IFERROR(INDEX('CAMAGUI DATA UNIFICADA'!$C$2:$T1007,MATCH(1,($A149='CAMAGUI DATA UNIFICADA'!$A$2:$A1007)*($B$1='CAMAGUI DATA UNIFICADA'!$B$2:$B1007),0),MATCH(F$2,'CAMAGUI DATA UNIFICADA'!$C$1:$T$1,0)),"")</f>
        <v>2789.31</v>
      </c>
      <c r="G149" s="2">
        <f t="array" ref="G149">IFERROR(INDEX('CAMAGUI DATA UNIFICADA'!$C$2:$T1007,MATCH(1,($A149='CAMAGUI DATA UNIFICADA'!$A$2:$A1007)*($B$1='CAMAGUI DATA UNIFICADA'!$B$2:$B1007),0),MATCH(G$2,'CAMAGUI DATA UNIFICADA'!$C$1:$T$1,0)),"")</f>
        <v>12.2</v>
      </c>
      <c r="H149" s="2">
        <f t="array" ref="H149">IFERROR(INDEX('CAMAGUI DATA UNIFICADA'!$C$2:$T1007,MATCH(1,($A149='CAMAGUI DATA UNIFICADA'!$A$2:$A1007)*($B$1='CAMAGUI DATA UNIFICADA'!$B$2:$B1007),0),MATCH(H$2,'CAMAGUI DATA UNIFICADA'!$C$1:$T$1,0)),"")</f>
        <v>4.17</v>
      </c>
      <c r="I149" s="33">
        <f t="array" ref="I149">IFERROR(INDEX('CAMAGUI DATA UNIFICADA'!$C$2:$T1007,MATCH(1,($A149='CAMAGUI DATA UNIFICADA'!$A$2:$A1007)*($B$1='CAMAGUI DATA UNIFICADA'!$B$2:$B1007),0),MATCH(I$2,'CAMAGUI DATA UNIFICADA'!$C$1:$T$1,0)),"")</f>
        <v>4.3752</v>
      </c>
      <c r="J149" s="60">
        <f t="array" ref="J149">IFERROR(INDEX('CAMAGUI DATA UNIFICADA'!$C$2:$T1007,MATCH(1,($A149='CAMAGUI DATA UNIFICADA'!$A$2:$A1007)*($B$1='CAMAGUI DATA UNIFICADA'!$B$2:$B1007),0),MATCH(J$2,'CAMAGUI DATA UNIFICADA'!$C$1:$T$1,0)),"")</f>
        <v>796216.5289</v>
      </c>
      <c r="K149" s="33">
        <f t="array" ref="K149">IFERROR(INDEX('CAMAGUI DATA UNIFICADA'!$C$2:$T1007,MATCH(1,($A149='CAMAGUI DATA UNIFICADA'!$A$2:$A1007)*($B$1='CAMAGUI DATA UNIFICADA'!$B$2:$B1007),0),MATCH(K$2,'CAMAGUI DATA UNIFICADA'!$C$1:$T$1,0)),"")</f>
        <v>0.8207280237</v>
      </c>
      <c r="L149" s="23">
        <f t="array" ref="L149">IFERROR(INDEX('CAMAGUI DATA UNIFICADA'!$C$2:$T1007,MATCH(1,($A149='CAMAGUI DATA UNIFICADA'!$A$2:$A1007)*($B$1='CAMAGUI DATA UNIFICADA'!$B$2:$B1007),0),MATCH(L$2,'CAMAGUI DATA UNIFICADA'!$C$1:$T$1,0)),"")</f>
        <v>0.6805269478</v>
      </c>
      <c r="M149" s="23">
        <f t="array" ref="M149">IFERROR(INDEX('CAMAGUI DATA UNIFICADA'!$C$2:$T1007,MATCH(1,($A149='CAMAGUI DATA UNIFICADA'!$A$2:$A1007)*($B$1='CAMAGUI DATA UNIFICADA'!$B$2:$B1007),0),MATCH(M$2,'CAMAGUI DATA UNIFICADA'!$C$1:$T$1,0)),"")</f>
        <v>0.6805269478</v>
      </c>
      <c r="N149" s="60">
        <f t="array" ref="N149">IFERROR(INDEX('CAMAGUI DATA UNIFICADA'!$C$2:$T1007,MATCH(1,($A149='CAMAGUI DATA UNIFICADA'!$A$2:$A1007)*($B$1='CAMAGUI DATA UNIFICADA'!$B$2:$B1007),0),MATCH(N$2,'CAMAGUI DATA UNIFICADA'!$C$1:$T$1,0)),"")</f>
        <v>97218.1354</v>
      </c>
      <c r="O149" s="2">
        <f t="array" ref="O149">IFERROR(INDEX('CAMAGUI DATA UNIFICADA'!$C$2:$T1007,MATCH(1,($A149='CAMAGUI DATA UNIFICADA'!$A$2:$A1007)*($B$1='CAMAGUI DATA UNIFICADA'!$B$2:$B1007),0),MATCH(O$2,'CAMAGUI DATA UNIFICADA'!$C$1:$T$1,0)),"")</f>
        <v>3.5</v>
      </c>
      <c r="P149" s="2">
        <f t="array" ref="P149">IFERROR(INDEX('CAMAGUI DATA UNIFICADA'!$C$2:$T1007,MATCH(1,($A149='CAMAGUI DATA UNIFICADA'!$A$2:$A1007)*($B$1='CAMAGUI DATA UNIFICADA'!$B$2:$B1007),0),MATCH(P$2,'CAMAGUI DATA UNIFICADA'!$C$1:$T$1,0)),"")</f>
        <v>15.7</v>
      </c>
      <c r="Q149" s="33">
        <f t="array" ref="Q149">IFERROR(INDEX('CAMAGUI DATA UNIFICADA'!$C$2:$T1007,MATCH(1,($A149='CAMAGUI DATA UNIFICADA'!$A$2:$A1007)*($B$1='CAMAGUI DATA UNIFICADA'!$B$2:$B1007),0),MATCH(Q$2,'CAMAGUI DATA UNIFICADA'!$C$1:$T$1,0)),"")</f>
        <v>3.84</v>
      </c>
      <c r="R149" s="60">
        <f t="array" ref="R149">IFERROR(INDEX('CAMAGUI DATA UNIFICADA'!$C$2:$T1007,MATCH(1,($A149='CAMAGUI DATA UNIFICADA'!$A$2:$A1007)*($B$1='CAMAGUI DATA UNIFICADA'!$B$2:$B1007),0),MATCH(R$2,'CAMAGUI DATA UNIFICADA'!$C$1:$T$1,0)),"")</f>
        <v>501.7387427</v>
      </c>
      <c r="S149" s="140">
        <f t="array" ref="S149">IFERROR(INDEX('CAMAGUI DATA UNIFICADA'!$C$2:$T1007,MATCH(1,($A149='CAMAGUI DATA UNIFICADA'!$A$2:$A1007)*($B$1='CAMAGUI DATA UNIFICADA'!$B$2:$B1007),0),MATCH(S$2,'CAMAGUI DATA UNIFICADA'!$C$1:$T$1,0)),"")</f>
        <v>19.18468568</v>
      </c>
      <c r="T149" s="138" t="str">
        <f t="array" ref="T149">IFERROR(INDEX('CAMAGUI DATA UNIFICADA'!$C$2:$T1007,MATCH(1,($A149='CAMAGUI DATA UNIFICADA'!$A$2:$A1007)*($T$1='CAMAGUI DATA UNIFICADA'!$B$2:$B1007),0),MATCH(T$2,'CAMAGUI DATA UNIFICADA'!$C$1:$T$1,0)),"")</f>
        <v>CA2051025</v>
      </c>
      <c r="U149" s="2">
        <f t="array" ref="U149">IFERROR(INDEX('CAMAGUI DATA UNIFICADA'!$C$2:$T1007,MATCH(1,($A149='CAMAGUI DATA UNIFICADA'!$A$2:$A1007)*($T$1='CAMAGUI DATA UNIFICADA'!$B$2:$B1007),0),MATCH(U$2,'CAMAGUI DATA UNIFICADA'!$C$1:$T$1,0)),"")</f>
        <v>300</v>
      </c>
      <c r="V149" s="2">
        <f t="array" ref="V149">IFERROR(INDEX('CAMAGUI DATA UNIFICADA'!$C$2:$T1007,MATCH(1,($A149='CAMAGUI DATA UNIFICADA'!$A$2:$A1007)*($T$1='CAMAGUI DATA UNIFICADA'!$B$2:$B1007),0),MATCH(V$2,'CAMAGUI DATA UNIFICADA'!$C$1:$T$1,0)),"")</f>
        <v>1837</v>
      </c>
      <c r="W149" s="2" t="str">
        <f t="array" ref="W149">IFERROR(INDEX('CAMAGUI DATA UNIFICADA'!$C$2:$T1007,MATCH(1,($A149='CAMAGUI DATA UNIFICADA'!$A$2:$A1007)*($T$1='CAMAGUI DATA UNIFICADA'!$B$2:$B1007),0),MATCH(W$2,'CAMAGUI DATA UNIFICADA'!$C$1:$T$1,0)),"")</f>
        <v>SKR MAST E AD</v>
      </c>
      <c r="X149" s="139">
        <f t="array" ref="X149">IFERROR(INDEX('CAMAGUI DATA UNIFICADA'!$C$2:$T1007,MATCH(1,($A149='CAMAGUI DATA UNIFICADA'!$A$2:$A1007)*($T$1='CAMAGUI DATA UNIFICADA'!$B$2:$B1007),0),MATCH(X$2,'CAMAGUI DATA UNIFICADA'!$C$1:$T$1,0)),"")</f>
        <v>1880.3532</v>
      </c>
      <c r="Y149" s="2">
        <f t="array" ref="Y149">IFERROR(INDEX('CAMAGUI DATA UNIFICADA'!$C$2:$T1007,MATCH(1,($A149='CAMAGUI DATA UNIFICADA'!$A$2:$A1007)*($T$1='CAMAGUI DATA UNIFICADA'!$B$2:$B1007),0),MATCH(Y$2,'CAMAGUI DATA UNIFICADA'!$C$1:$T$1,0)),"")</f>
        <v>11.19</v>
      </c>
      <c r="Z149" s="2">
        <f t="array" ref="Z149">IFERROR(INDEX('CAMAGUI DATA UNIFICADA'!$C$2:$T1007,MATCH(1,($A149='CAMAGUI DATA UNIFICADA'!$A$2:$A1007)*($T$1='CAMAGUI DATA UNIFICADA'!$B$2:$B1007),0),MATCH(Z$2,'CAMAGUI DATA UNIFICADA'!$C$1:$T$1,0)),"")</f>
        <v>3.34</v>
      </c>
      <c r="AA149" s="2">
        <f t="array" ref="AA149">IFERROR(INDEX('CAMAGUI DATA UNIFICADA'!$C$2:$T1007,MATCH(1,($A149='CAMAGUI DATA UNIFICADA'!$A$2:$A1007)*($T$1='CAMAGUI DATA UNIFICADA'!$B$2:$B1007),0),MATCH(AA$2,'CAMAGUI DATA UNIFICADA'!$C$1:$T$1,0)),"")</f>
        <v>4.57152</v>
      </c>
      <c r="AB149" s="60">
        <f t="array" ref="AB149">IFERROR(INDEX('CAMAGUI DATA UNIFICADA'!$C$2:$T1007,MATCH(1,($A149='CAMAGUI DATA UNIFICADA'!$A$2:$A1007)*($T$1='CAMAGUI DATA UNIFICADA'!$B$2:$B1007),0),MATCH(AB$2,'CAMAGUI DATA UNIFICADA'!$C$1:$T$1,0)),"")</f>
        <v>586449.397</v>
      </c>
      <c r="AC149" s="33">
        <f t="array" ref="AC149">IFERROR(INDEX('CAMAGUI DATA UNIFICADA'!$C$2:$T1007,MATCH(1,($A149='CAMAGUI DATA UNIFICADA'!$A$2:$A1007)*($T$1='CAMAGUI DATA UNIFICADA'!$B$2:$B1007),0),MATCH(AC$2,'CAMAGUI DATA UNIFICADA'!$C$1:$T$1,0)),"")</f>
        <v>0.937847328</v>
      </c>
      <c r="AD149" s="23">
        <f t="array" ref="AD149">IFERROR(INDEX('CAMAGUI DATA UNIFICADA'!$C$2:$T1007,MATCH(1,($A149='CAMAGUI DATA UNIFICADA'!$A$2:$A1007)*($T$1='CAMAGUI DATA UNIFICADA'!$B$2:$B1007),0),MATCH(AD$2,'CAMAGUI DATA UNIFICADA'!$C$1:$T$1,0)),"")</f>
        <v>0.6859057275</v>
      </c>
      <c r="AE149" s="23">
        <f t="array" ref="AE149">IFERROR(INDEX('CAMAGUI DATA UNIFICADA'!$C$2:$T1007,MATCH(1,($A149='CAMAGUI DATA UNIFICADA'!$A$2:$A1007)*($T$1='CAMAGUI DATA UNIFICADA'!$B$2:$B1007),0),MATCH(AE$2,'CAMAGUI DATA UNIFICADA'!$C$1:$T$1,0)),"")</f>
        <v>0.6859057275</v>
      </c>
      <c r="AF149" s="60">
        <f t="array" ref="AF149">IFERROR(INDEX('CAMAGUI DATA UNIFICADA'!$C$2:$T1007,MATCH(1,($A149='CAMAGUI DATA UNIFICADA'!$A$2:$A1007)*($T$1='CAMAGUI DATA UNIFICADA'!$B$2:$B1007),0),MATCH(AF$2,'CAMAGUI DATA UNIFICADA'!$C$1:$T$1,0)),"")</f>
        <v>97741.56617</v>
      </c>
      <c r="AG149" s="2">
        <f t="array" ref="AG149">IFERROR(INDEX('CAMAGUI DATA UNIFICADA'!$C$2:$T1007,MATCH(1,($A149='CAMAGUI DATA UNIFICADA'!$A$2:$A1007)*($T$1='CAMAGUI DATA UNIFICADA'!$B$2:$B1007),0),MATCH(AG$2,'CAMAGUI DATA UNIFICADA'!$C$1:$T$1,0)),"")</f>
        <v>3</v>
      </c>
      <c r="AH149" s="2">
        <f t="array" ref="AH149">IFERROR(INDEX('CAMAGUI DATA UNIFICADA'!$C$2:$T1007,MATCH(1,($A149='CAMAGUI DATA UNIFICADA'!$A$2:$A1007)*($T$1='CAMAGUI DATA UNIFICADA'!$B$2:$B1007),0),MATCH(AH$2,'CAMAGUI DATA UNIFICADA'!$C$1:$T$1,0)),"")</f>
        <v>14.19</v>
      </c>
      <c r="AI149" s="33">
        <f t="array" ref="AI149">IFERROR(INDEX('CAMAGUI DATA UNIFICADA'!$C$2:$T1007,MATCH(1,($A149='CAMAGUI DATA UNIFICADA'!$A$2:$A1007)*($T$1='CAMAGUI DATA UNIFICADA'!$B$2:$B1007),0),MATCH(AI$2,'CAMAGUI DATA UNIFICADA'!$C$1:$T$1,0)),"")</f>
        <v>4.05264</v>
      </c>
      <c r="AJ149" s="60">
        <f t="array" ref="AJ149">IFERROR(INDEX('CAMAGUI DATA UNIFICADA'!$C$2:$T1007,MATCH(1,($A149='CAMAGUI DATA UNIFICADA'!$A$2:$A1007)*($T$1='CAMAGUI DATA UNIFICADA'!$B$2:$B1007),0),MATCH(AJ$2,'CAMAGUI DATA UNIFICADA'!$C$1:$T$1,0)),"")</f>
        <v>350.7018466</v>
      </c>
      <c r="AK149" s="140">
        <f t="array" ref="AK149">IFERROR(INDEX('CAMAGUI DATA UNIFICADA'!$C$2:$T1007,MATCH(1,($A149='CAMAGUI DATA UNIFICADA'!$A$2:$A1007)*($T$1='CAMAGUI DATA UNIFICADA'!$B$2:$B1007),0),MATCH(AK$2,'CAMAGUI DATA UNIFICADA'!$C$1:$T$1,0)),"")</f>
        <v>12.67546164</v>
      </c>
      <c r="AL149" s="138" t="str">
        <f t="array" ref="AL149">IFERROR(INDEX('CAMAGUI DATA UNIFICADA'!$C$2:$T1007,MATCH(1,($A149='CAMAGUI DATA UNIFICADA'!$A$2:$A1007)*($AL$1='CAMAGUI DATA UNIFICADA'!$B$2:$B1007),0),MATCH(AL$2,'CAMAGUI DATA UNIFICADA'!$C$1:$T$1,0)),"")</f>
        <v>CA3051025</v>
      </c>
      <c r="AM149" s="2">
        <f t="array" ref="AM149">IFERROR(INDEX('CAMAGUI DATA UNIFICADA'!$C$2:$T1007,MATCH(1,($A149='CAMAGUI DATA UNIFICADA'!$A$2:$A1007)*($AL$1='CAMAGUI DATA UNIFICADA'!$B$2:$B1007),0),MATCH(AM$2,'CAMAGUI DATA UNIFICADA'!$C$1:$T$1,0)),"")</f>
        <v>450</v>
      </c>
      <c r="AN149" s="2">
        <f t="array" ref="AN149">IFERROR(INDEX('CAMAGUI DATA UNIFICADA'!$C$2:$T1007,MATCH(1,($A149='CAMAGUI DATA UNIFICADA'!$A$2:$A1007)*($AL$1='CAMAGUI DATA UNIFICADA'!$B$2:$B1007),0),MATCH(AN$2,'CAMAGUI DATA UNIFICADA'!$C$1:$T$1,0)),"")</f>
        <v>2750</v>
      </c>
      <c r="AO149" s="2" t="str">
        <f t="array" ref="AO149">IFERROR(INDEX('CAMAGUI DATA UNIFICADA'!$C$2:$T1007,MATCH(1,($A149='CAMAGUI DATA UNIFICADA'!$A$2:$A1007)*($AL$1='CAMAGUI DATA UNIFICADA'!$B$2:$B1007),0),MATCH(AO$2,'CAMAGUI DATA UNIFICADA'!$C$1:$T$1,0)),"")</f>
        <v>SKR MAST E AD</v>
      </c>
      <c r="AP149" s="139">
        <f t="array" ref="AP149">IFERROR(INDEX('CAMAGUI DATA UNIFICADA'!$C$2:$T1007,MATCH(1,($A149='CAMAGUI DATA UNIFICADA'!$A$2:$A1007)*($AL$1='CAMAGUI DATA UNIFICADA'!$B$2:$B1007),0),MATCH(AP$2,'CAMAGUI DATA UNIFICADA'!$C$1:$T$1,0)),"")</f>
        <v>2814.9</v>
      </c>
      <c r="AQ149" s="2">
        <f t="array" ref="AQ149">IFERROR(INDEX('CAMAGUI DATA UNIFICADA'!$C$2:$T1007,MATCH(1,($A149='CAMAGUI DATA UNIFICADA'!$A$2:$A1007)*($AL$1='CAMAGUI DATA UNIFICADA'!$B$2:$B1007),0),MATCH(AQ$2,'CAMAGUI DATA UNIFICADA'!$C$1:$T$1,0)),"")</f>
        <v>9.84</v>
      </c>
      <c r="AR149" s="2">
        <f t="array" ref="AR149">IFERROR(INDEX('CAMAGUI DATA UNIFICADA'!$C$2:$T1007,MATCH(1,($A149='CAMAGUI DATA UNIFICADA'!$A$2:$A1007)*($AL$1='CAMAGUI DATA UNIFICADA'!$B$2:$B1007),0),MATCH(AR$2,'CAMAGUI DATA UNIFICADA'!$C$1:$T$1,0)),"")</f>
        <v>2.62</v>
      </c>
      <c r="AS149" s="33">
        <f t="array" ref="AS149">IFERROR(INDEX('CAMAGUI DATA UNIFICADA'!$C$2:$T1007,MATCH(1,($A149='CAMAGUI DATA UNIFICADA'!$A$2:$A1007)*($AL$1='CAMAGUI DATA UNIFICADA'!$B$2:$B1007),0),MATCH(AS$2,'CAMAGUI DATA UNIFICADA'!$C$1:$T$1,0)),"")</f>
        <v>5.06208</v>
      </c>
      <c r="AT149" s="60">
        <f t="array" ref="AT149">IFERROR(INDEX('CAMAGUI DATA UNIFICADA'!$C$2:$T1007,MATCH(1,($A149='CAMAGUI DATA UNIFICADA'!$A$2:$A1007)*($AL$1='CAMAGUI DATA UNIFICADA'!$B$2:$B1007),0),MATCH(AT$2,'CAMAGUI DATA UNIFICADA'!$C$1:$T$1,0)),"")</f>
        <v>903417.3169</v>
      </c>
      <c r="AU149" s="33">
        <f t="array" ref="AU149">IFERROR(INDEX('CAMAGUI DATA UNIFICADA'!$C$2:$T1007,MATCH(1,($A149='CAMAGUI DATA UNIFICADA'!$A$2:$A1007)*($AL$1='CAMAGUI DATA UNIFICADA'!$B$2:$B1007),0),MATCH(AU$2,'CAMAGUI DATA UNIFICADA'!$C$1:$T$1,0)),"")</f>
        <v>1.161831084</v>
      </c>
      <c r="AV149" s="23">
        <f t="array" ref="AV149">IFERROR(INDEX('CAMAGUI DATA UNIFICADA'!$C$2:$T1007,MATCH(1,($A149='CAMAGUI DATA UNIFICADA'!$A$2:$A1007)*($AL$1='CAMAGUI DATA UNIFICADA'!$B$2:$B1007),0),MATCH(AV$2,'CAMAGUI DATA UNIFICADA'!$C$1:$T$1,0)),"")</f>
        <v>0.8728669729</v>
      </c>
      <c r="AW149" s="23">
        <f t="array" ref="AW149">IFERROR(INDEX('CAMAGUI DATA UNIFICADA'!$C$2:$T1007,MATCH(1,($A149='CAMAGUI DATA UNIFICADA'!$A$2:$A1007)*($AL$1='CAMAGUI DATA UNIFICADA'!$B$2:$B1007),0),MATCH(AW$2,'CAMAGUI DATA UNIFICADA'!$C$1:$T$1,0)),"")</f>
        <v>0.8728669729</v>
      </c>
      <c r="AX149" s="60">
        <f t="array" ref="AX149">IFERROR(INDEX('CAMAGUI DATA UNIFICADA'!$C$2:$T1007,MATCH(1,($A149='CAMAGUI DATA UNIFICADA'!$A$2:$A1007)*($AL$1='CAMAGUI DATA UNIFICADA'!$B$2:$B1007),0),MATCH(AX$2,'CAMAGUI DATA UNIFICADA'!$C$1:$T$1,0)),"")</f>
        <v>129059.6167</v>
      </c>
      <c r="AY149" s="2">
        <f t="array" ref="AY149">IFERROR(INDEX('CAMAGUI DATA UNIFICADA'!$C$2:$T1007,MATCH(1,($A149='CAMAGUI DATA UNIFICADA'!$A$2:$A1007)*($AL$1='CAMAGUI DATA UNIFICADA'!$B$2:$B1007),0),MATCH(AY$2,'CAMAGUI DATA UNIFICADA'!$C$1:$T$1,0)),"")</f>
        <v>3</v>
      </c>
      <c r="AZ149" s="2">
        <f t="array" ref="AZ149">IFERROR(INDEX('CAMAGUI DATA UNIFICADA'!$C$2:$T1007,MATCH(1,($A149='CAMAGUI DATA UNIFICADA'!$A$2:$A1007)*($AL$1='CAMAGUI DATA UNIFICADA'!$B$2:$B1007),0),MATCH(AZ$2,'CAMAGUI DATA UNIFICADA'!$C$1:$T$1,0)),"")</f>
        <v>12.84</v>
      </c>
      <c r="BA149" s="33">
        <f t="array" ref="BA149">IFERROR(INDEX('CAMAGUI DATA UNIFICADA'!$C$2:$T1007,MATCH(1,($A149='CAMAGUI DATA UNIFICADA'!$A$2:$A1007)*($AL$1='CAMAGUI DATA UNIFICADA'!$B$2:$B1007),0),MATCH(BA$2,'CAMAGUI DATA UNIFICADA'!$C$1:$T$1,0)),"")</f>
        <v>4.28304</v>
      </c>
      <c r="BB149" s="60">
        <f t="array" ref="BB149">IFERROR(INDEX('CAMAGUI DATA UNIFICADA'!$C$2:$T1007,MATCH(1,($A149='CAMAGUI DATA UNIFICADA'!$A$2:$A1007)*($AL$1='CAMAGUI DATA UNIFICADA'!$B$2:$B1007),0),MATCH(BB$2,'CAMAGUI DATA UNIFICADA'!$C$1:$T$1,0)),"")</f>
        <v>532.3529388</v>
      </c>
      <c r="BC149" s="140">
        <f t="array" ref="BC149">IFERROR(INDEX('CAMAGUI DATA UNIFICADA'!$C$2:$T1007,MATCH(1,($A149='CAMAGUI DATA UNIFICADA'!$A$2:$A1007)*($AL$1='CAMAGUI DATA UNIFICADA'!$B$2:$B1007),0),MATCH(BC$2,'CAMAGUI DATA UNIFICADA'!$C$1:$T$1,0)),"")</f>
        <v>20.5882347</v>
      </c>
      <c r="BD149" s="138" t="str">
        <f t="array" ref="BD149">IFERROR(INDEX('CAMAGUI DATA UNIFICADA'!$C$2:$T1007,MATCH(1,($A149='CAMAGUI DATA UNIFICADA'!$A$2:$A1007)*($BD$1='CAMAGUI DATA UNIFICADA'!$B$2:$B1007),0),MATCH(BD$2,'CAMAGUI DATA UNIFICADA'!$C$1:$T$1,0)),"")</f>
        <v>CA4021125</v>
      </c>
      <c r="BE149" s="2" t="str">
        <f t="array" ref="BE149">IFERROR(INDEX('CAMAGUI DATA UNIFICADA'!$C$2:$T1007,MATCH(1,($A149='CAMAGUI DATA UNIFICADA'!$A$2:$A1007)*($BD$1='CAMAGUI DATA UNIFICADA'!$B$2:$B1007),0),MATCH(BE$2,'CAMAGUI DATA UNIFICADA'!$C$1:$T$1,0)),"")</f>
        <v/>
      </c>
      <c r="BF149" s="2">
        <f t="array" ref="BF149">IFERROR(INDEX('CAMAGUI DATA UNIFICADA'!$C$2:$T1007,MATCH(1,($A149='CAMAGUI DATA UNIFICADA'!$A$2:$A1007)*($BD$1='CAMAGUI DATA UNIFICADA'!$B$2:$B1007),0),MATCH(BF$2,'CAMAGUI DATA UNIFICADA'!$C$1:$T$1,0)),"")</f>
        <v>0</v>
      </c>
      <c r="BG149" s="2" t="str">
        <f t="array" ref="BG149">IFERROR(INDEX('CAMAGUI DATA UNIFICADA'!$C$2:$T1007,MATCH(1,($A149='CAMAGUI DATA UNIFICADA'!$A$2:$A1007)*($BD$1='CAMAGUI DATA UNIFICADA'!$B$2:$B1007),0),MATCH(BG$2,'CAMAGUI DATA UNIFICADA'!$C$1:$T$1,0)),"")</f>
        <v>SKR LORICA#4</v>
      </c>
      <c r="BH149" s="139">
        <f t="array" ref="BH149">IFERROR(INDEX('CAMAGUI DATA UNIFICADA'!$C$2:$T1007,MATCH(1,($A149='CAMAGUI DATA UNIFICADA'!$A$2:$A1007)*($BD$1='CAMAGUI DATA UNIFICADA'!$B$2:$B1007),0),MATCH(BH$2,'CAMAGUI DATA UNIFICADA'!$C$1:$T$1,0)),"")</f>
        <v>0</v>
      </c>
      <c r="BI149" s="2">
        <f t="array" ref="BI149">IFERROR(INDEX('CAMAGUI DATA UNIFICADA'!$C$2:$T1007,MATCH(1,($A149='CAMAGUI DATA UNIFICADA'!$A$2:$A1007)*($BD$1='CAMAGUI DATA UNIFICADA'!$B$2:$B1007),0),MATCH(BI$2,'CAMAGUI DATA UNIFICADA'!$C$1:$T$1,0)),"")</f>
        <v>0.42</v>
      </c>
      <c r="BJ149" s="2">
        <f t="array" ref="BJ149">IFERROR(INDEX('CAMAGUI DATA UNIFICADA'!$C$2:$T1007,MATCH(1,($A149='CAMAGUI DATA UNIFICADA'!$A$2:$A1007)*($BD$1='CAMAGUI DATA UNIFICADA'!$B$2:$B1007),0),MATCH(BJ$2,'CAMAGUI DATA UNIFICADA'!$C$1:$T$1,0)),"")</f>
        <v>0</v>
      </c>
      <c r="BK149" s="33">
        <f t="array" ref="BK149">IFERROR(INDEX('CAMAGUI DATA UNIFICADA'!$C$2:$T1007,MATCH(1,($A149='CAMAGUI DATA UNIFICADA'!$A$2:$A1007)*($BD$1='CAMAGUI DATA UNIFICADA'!$B$2:$B1007),0),MATCH(BK$2,'CAMAGUI DATA UNIFICADA'!$C$1:$T$1,0)),"")</f>
        <v>21.52032</v>
      </c>
      <c r="BL149" s="60">
        <f t="array" ref="BL149">IFERROR(INDEX('CAMAGUI DATA UNIFICADA'!$C$2:$T1007,MATCH(1,($A149='CAMAGUI DATA UNIFICADA'!$A$2:$A1007)*($BD$1='CAMAGUI DATA UNIFICADA'!$B$2:$B1007),0),MATCH(BL$2,'CAMAGUI DATA UNIFICADA'!$C$1:$T$1,0)),"")</f>
        <v>0</v>
      </c>
      <c r="BM149" s="33" t="str">
        <f t="array" ref="BM149">IFERROR(INDEX('CAMAGUI DATA UNIFICADA'!$C$2:$T1007,MATCH(1,($A149='CAMAGUI DATA UNIFICADA'!$A$2:$A1007)*($BD$1='CAMAGUI DATA UNIFICADA'!$B$2:$B1007),0),MATCH(BM$2,'CAMAGUI DATA UNIFICADA'!$C$1:$T$1,0)),"")</f>
        <v/>
      </c>
      <c r="BN149" s="23">
        <f t="array" ref="BN149">IFERROR(INDEX('CAMAGUI DATA UNIFICADA'!$C$2:$T1007,MATCH(1,($A149='CAMAGUI DATA UNIFICADA'!$A$2:$A1007)*($BD$1='CAMAGUI DATA UNIFICADA'!$B$2:$B1007),0),MATCH(BN$2,'CAMAGUI DATA UNIFICADA'!$C$1:$T$1,0)),"")</f>
        <v>0</v>
      </c>
      <c r="BO149" s="23">
        <f t="array" ref="BO149">IFERROR(INDEX('CAMAGUI DATA UNIFICADA'!$C$2:$T1007,MATCH(1,($A149='CAMAGUI DATA UNIFICADA'!$A$2:$A1007)*($BD$1='CAMAGUI DATA UNIFICADA'!$B$2:$B1007),0),MATCH(BO$2,'CAMAGUI DATA UNIFICADA'!$C$1:$T$1,0)),"")</f>
        <v>0</v>
      </c>
      <c r="BP149" s="60">
        <f t="array" ref="BP149">IFERROR(INDEX('CAMAGUI DATA UNIFICADA'!$C$2:$T1007,MATCH(1,($A149='CAMAGUI DATA UNIFICADA'!$A$2:$A1007)*($BD$1='CAMAGUI DATA UNIFICADA'!$B$2:$B1007),0),MATCH(BP$2,'CAMAGUI DATA UNIFICADA'!$C$1:$T$1,0)),"")</f>
        <v>0</v>
      </c>
      <c r="BQ149" s="2">
        <f t="array" ref="BQ149">IFERROR(INDEX('CAMAGUI DATA UNIFICADA'!$C$2:$T1007,MATCH(1,($A149='CAMAGUI DATA UNIFICADA'!$A$2:$A1007)*($BD$1='CAMAGUI DATA UNIFICADA'!$B$2:$B1007),0),MATCH(BQ$2,'CAMAGUI DATA UNIFICADA'!$C$1:$T$1,0)),"")</f>
        <v>1.5</v>
      </c>
      <c r="BR149" s="2">
        <f t="array" ref="BR149">IFERROR(INDEX('CAMAGUI DATA UNIFICADA'!$C$2:$T1007,MATCH(1,($A149='CAMAGUI DATA UNIFICADA'!$A$2:$A1007)*($BD$1='CAMAGUI DATA UNIFICADA'!$B$2:$B1007),0),MATCH(BR$2,'CAMAGUI DATA UNIFICADA'!$C$1:$T$1,0)),"")</f>
        <v>1.92</v>
      </c>
      <c r="BS149" s="33">
        <f t="array" ref="BS149">IFERROR(INDEX('CAMAGUI DATA UNIFICADA'!$C$2:$T1007,MATCH(1,($A149='CAMAGUI DATA UNIFICADA'!$A$2:$A1007)*($BD$1='CAMAGUI DATA UNIFICADA'!$B$2:$B1007),0),MATCH(BS$2,'CAMAGUI DATA UNIFICADA'!$C$1:$T$1,0)),"")</f>
        <v>12.38976</v>
      </c>
      <c r="BT149" s="60">
        <f t="array" ref="BT149">IFERROR(INDEX('CAMAGUI DATA UNIFICADA'!$C$2:$T1007,MATCH(1,($A149='CAMAGUI DATA UNIFICADA'!$A$2:$A1007)*($BD$1='CAMAGUI DATA UNIFICADA'!$B$2:$B1007),0),MATCH(BT$2,'CAMAGUI DATA UNIFICADA'!$C$1:$T$1,0)),"")</f>
        <v>-4.202621078</v>
      </c>
      <c r="BU149" s="140">
        <f t="array" ref="BU149">IFERROR(INDEX('CAMAGUI DATA UNIFICADA'!$C$2:$T1007,MATCH(1,($A149='CAMAGUI DATA UNIFICADA'!$A$2:$A1007)*($BD$1='CAMAGUI DATA UNIFICADA'!$B$2:$B1007),0),MATCH(BU$2,'CAMAGUI DATA UNIFICADA'!$C$1:$T$1,0)),"")</f>
        <v>-1.05065527</v>
      </c>
      <c r="BV149" s="138" t="str">
        <f t="array" ref="BV149">IFERROR(INDEX('CAMAGUI DATA UNIFICADA'!$C$2:$T1007,MATCH(1,($A149='CAMAGUI DATA UNIFICADA'!$A$2:$A1007)*($BV$1='CAMAGUI DATA UNIFICADA'!$B$2:$B1007),0),MATCH(BV$2,'CAMAGUI DATA UNIFICADA'!$C$1:$T$1,0)),"")</f>
        <v>CA5021125</v>
      </c>
      <c r="BW149" s="2" t="str">
        <f t="array" ref="BW149">IFERROR(INDEX('CAMAGUI DATA UNIFICADA'!$C$2:$T1007,MATCH(1,($A149='CAMAGUI DATA UNIFICADA'!$A$2:$A1007)*($BV$1='CAMAGUI DATA UNIFICADA'!$B$2:$B1007),0),MATCH(BW$2,'CAMAGUI DATA UNIFICADA'!$C$1:$T$1,0)),"")</f>
        <v/>
      </c>
      <c r="BX149" s="2">
        <f t="array" ref="BX149">IFERROR(INDEX('CAMAGUI DATA UNIFICADA'!$C$2:$T1007,MATCH(1,($A149='CAMAGUI DATA UNIFICADA'!$A$2:$A1007)*($BV$1='CAMAGUI DATA UNIFICADA'!$B$2:$B1007),0),MATCH(BX$2,'CAMAGUI DATA UNIFICADA'!$C$1:$T$1,0)),"")</f>
        <v>0</v>
      </c>
      <c r="BY149" s="2" t="str">
        <f t="array" ref="BY149">IFERROR(INDEX('CAMAGUI DATA UNIFICADA'!$C$2:$T1007,MATCH(1,($A149='CAMAGUI DATA UNIFICADA'!$A$2:$A1007)*($BV$1='CAMAGUI DATA UNIFICADA'!$B$2:$B1007),0),MATCH(BY$2,'CAMAGUI DATA UNIFICADA'!$C$1:$T$1,0)),"")</f>
        <v>SKR LORICA#4</v>
      </c>
      <c r="BZ149" s="139">
        <f t="array" ref="BZ149">IFERROR(INDEX('CAMAGUI DATA UNIFICADA'!$C$2:$T1007,MATCH(1,($A149='CAMAGUI DATA UNIFICADA'!$A$2:$A1007)*($BV$1='CAMAGUI DATA UNIFICADA'!$B$2:$B1007),0),MATCH(BZ$2,'CAMAGUI DATA UNIFICADA'!$C$1:$T$1,0)),"")</f>
        <v>0</v>
      </c>
      <c r="CA149" s="2">
        <f t="array" ref="CA149">IFERROR(INDEX('CAMAGUI DATA UNIFICADA'!$C$2:$T1007,MATCH(1,($A149='CAMAGUI DATA UNIFICADA'!$A$2:$A1007)*($BV$1='CAMAGUI DATA UNIFICADA'!$B$2:$B1007),0),MATCH(CA$2,'CAMAGUI DATA UNIFICADA'!$C$1:$T$1,0)),"")</f>
        <v>0.45</v>
      </c>
      <c r="CB149" s="2">
        <f t="array" ref="CB149">IFERROR(INDEX('CAMAGUI DATA UNIFICADA'!$C$2:$T1007,MATCH(1,($A149='CAMAGUI DATA UNIFICADA'!$A$2:$A1007)*($BV$1='CAMAGUI DATA UNIFICADA'!$B$2:$B1007),0),MATCH(CB$2,'CAMAGUI DATA UNIFICADA'!$C$1:$T$1,0)),"")</f>
        <v>0</v>
      </c>
      <c r="CC149" s="33">
        <f t="array" ref="CC149">IFERROR(INDEX('CAMAGUI DATA UNIFICADA'!$C$2:$T1007,MATCH(1,($A149='CAMAGUI DATA UNIFICADA'!$A$2:$A1007)*($BV$1='CAMAGUI DATA UNIFICADA'!$B$2:$B1007),0),MATCH(CC$2,'CAMAGUI DATA UNIFICADA'!$C$1:$T$1,0)),"")</f>
        <v>21.3612</v>
      </c>
      <c r="CD149" s="60">
        <f t="array" ref="CD149">IFERROR(INDEX('CAMAGUI DATA UNIFICADA'!$C$2:$T1007,MATCH(1,($A149='CAMAGUI DATA UNIFICADA'!$A$2:$A1007)*($BV$1='CAMAGUI DATA UNIFICADA'!$B$2:$B1007),0),MATCH(CD$2,'CAMAGUI DATA UNIFICADA'!$C$1:$T$1,0)),"")</f>
        <v>0</v>
      </c>
      <c r="CE149" s="33" t="str">
        <f t="array" ref="CE149">IFERROR(INDEX('CAMAGUI DATA UNIFICADA'!$C$2:$T1007,MATCH(1,($A149='CAMAGUI DATA UNIFICADA'!$A$2:$A1007)*($BV$1='CAMAGUI DATA UNIFICADA'!$B$2:$B1007),0),MATCH(CE$2,'CAMAGUI DATA UNIFICADA'!$C$1:$T$1,0)),"")</f>
        <v/>
      </c>
      <c r="CF149" s="23">
        <f t="array" ref="CF149">IFERROR(INDEX('CAMAGUI DATA UNIFICADA'!$C$2:$T1007,MATCH(1,($A149='CAMAGUI DATA UNIFICADA'!$A$2:$A1007)*($BV$1='CAMAGUI DATA UNIFICADA'!$B$2:$B1007),0),MATCH(CF$2,'CAMAGUI DATA UNIFICADA'!$C$1:$T$1,0)),"")</f>
        <v>0</v>
      </c>
      <c r="CG149" s="23">
        <f t="array" ref="CG149">IFERROR(INDEX('CAMAGUI DATA UNIFICADA'!$C$2:$T1007,MATCH(1,($A149='CAMAGUI DATA UNIFICADA'!$A$2:$A1007)*($BV$1='CAMAGUI DATA UNIFICADA'!$B$2:$B1007),0),MATCH(CG$2,'CAMAGUI DATA UNIFICADA'!$C$1:$T$1,0)),"")</f>
        <v>0</v>
      </c>
      <c r="CH149" s="60">
        <f t="array" ref="CH149">IFERROR(INDEX('CAMAGUI DATA UNIFICADA'!$C$2:$T1007,MATCH(1,($A149='CAMAGUI DATA UNIFICADA'!$A$2:$A1007)*($BV$1='CAMAGUI DATA UNIFICADA'!$B$2:$B1007),0),MATCH(CH$2,'CAMAGUI DATA UNIFICADA'!$C$1:$T$1,0)),"")</f>
        <v>0</v>
      </c>
      <c r="CI149" s="2">
        <f t="array" ref="CI149">IFERROR(INDEX('CAMAGUI DATA UNIFICADA'!$C$2:$T1007,MATCH(1,($A149='CAMAGUI DATA UNIFICADA'!$A$2:$A1007)*($BV$1='CAMAGUI DATA UNIFICADA'!$B$2:$B1007),0),MATCH(CI$2,'CAMAGUI DATA UNIFICADA'!$C$1:$T$1,0)),"")</f>
        <v>1.5</v>
      </c>
      <c r="CJ149" s="2">
        <f t="array" ref="CJ149">IFERROR(INDEX('CAMAGUI DATA UNIFICADA'!$C$2:$T1007,MATCH(1,($A149='CAMAGUI DATA UNIFICADA'!$A$2:$A1007)*($BV$1='CAMAGUI DATA UNIFICADA'!$B$2:$B1007),0),MATCH(CJ$2,'CAMAGUI DATA UNIFICADA'!$C$1:$T$1,0)),"")</f>
        <v>1.95</v>
      </c>
      <c r="CK149" s="33">
        <f t="array" ref="CK149">IFERROR(INDEX('CAMAGUI DATA UNIFICADA'!$C$2:$T1007,MATCH(1,($A149='CAMAGUI DATA UNIFICADA'!$A$2:$A1007)*($BV$1='CAMAGUI DATA UNIFICADA'!$B$2:$B1007),0),MATCH(CK$2,'CAMAGUI DATA UNIFICADA'!$C$1:$T$1,0)),"")</f>
        <v>12.3336</v>
      </c>
      <c r="CL149" s="60">
        <f t="array" ref="CL149">IFERROR(INDEX('CAMAGUI DATA UNIFICADA'!$C$2:$T1007,MATCH(1,($A149='CAMAGUI DATA UNIFICADA'!$A$2:$A1007)*($BV$1='CAMAGUI DATA UNIFICADA'!$B$2:$B1007),0),MATCH(CL$2,'CAMAGUI DATA UNIFICADA'!$C$1:$T$1,0)),"")</f>
        <v>-3.781301552</v>
      </c>
      <c r="CM149" s="140">
        <f t="array" ref="CM149">IFERROR(INDEX('CAMAGUI DATA UNIFICADA'!$C$2:$T1007,MATCH(1,($A149='CAMAGUI DATA UNIFICADA'!$A$2:$A1007)*($BV$1='CAMAGUI DATA UNIFICADA'!$B$2:$B1007),0),MATCH(CM$2,'CAMAGUI DATA UNIFICADA'!$C$1:$T$1,0)),"")</f>
        <v>-0.945325388</v>
      </c>
      <c r="CN149" s="138" t="str">
        <f t="array" ref="CN149">IFERROR(INDEX('CAMAGUI DATA UNIFICADA'!$C$2:$T1007,MATCH(1,($A149='CAMAGUI DATA UNIFICADA'!$A$2:$A1007)*($CN$1='CAMAGUI DATA UNIFICADA'!$B$2:$B1007),0),MATCH(CN$2,'CAMAGUI DATA UNIFICADA'!$C$1:$T$1,0)),"")</f>
        <v>CA6021125</v>
      </c>
      <c r="CO149" s="2" t="str">
        <f t="array" ref="CO149">IFERROR(INDEX('CAMAGUI DATA UNIFICADA'!$C$2:$T1007,MATCH(1,($A149='CAMAGUI DATA UNIFICADA'!$A$2:$A1007)*($CN$1='CAMAGUI DATA UNIFICADA'!$B$2:$B1007),0),MATCH(CO$2,'CAMAGUI DATA UNIFICADA'!$C$1:$T$1,0)),"")</f>
        <v/>
      </c>
      <c r="CP149" s="2">
        <f t="array" ref="CP149">IFERROR(INDEX('CAMAGUI DATA UNIFICADA'!$C$2:$T1007,MATCH(1,($A149='CAMAGUI DATA UNIFICADA'!$A$2:$A1007)*($CN$1='CAMAGUI DATA UNIFICADA'!$B$2:$B1007),0),MATCH(CP$2,'CAMAGUI DATA UNIFICADA'!$C$1:$T$1,0)),"")</f>
        <v>0</v>
      </c>
      <c r="CQ149" s="2" t="str">
        <f t="array" ref="CQ149">IFERROR(INDEX('CAMAGUI DATA UNIFICADA'!$C$2:$T1007,MATCH(1,($A149='CAMAGUI DATA UNIFICADA'!$A$2:$A1007)*($CN$1='CAMAGUI DATA UNIFICADA'!$B$2:$B1007),0),MATCH(CQ$2,'CAMAGUI DATA UNIFICADA'!$C$1:$T$1,0)),"")</f>
        <v>SKR LORICA#4</v>
      </c>
      <c r="CR149" s="139">
        <f t="array" ref="CR149">IFERROR(INDEX('CAMAGUI DATA UNIFICADA'!$C$2:$T1007,MATCH(1,($A149='CAMAGUI DATA UNIFICADA'!$A$2:$A1007)*($CN$1='CAMAGUI DATA UNIFICADA'!$B$2:$B1007),0),MATCH(CR$2,'CAMAGUI DATA UNIFICADA'!$C$1:$T$1,0)),"")</f>
        <v>0</v>
      </c>
      <c r="CS149" s="2">
        <f t="array" ref="CS149">IFERROR(INDEX('CAMAGUI DATA UNIFICADA'!$C$2:$T1007,MATCH(1,($A149='CAMAGUI DATA UNIFICADA'!$A$2:$A1007)*($CN$1='CAMAGUI DATA UNIFICADA'!$B$2:$B1007),0),MATCH(CS$2,'CAMAGUI DATA UNIFICADA'!$C$1:$T$1,0)),"")</f>
        <v>0.42</v>
      </c>
      <c r="CT149" s="2">
        <f t="array" ref="CT149">IFERROR(INDEX('CAMAGUI DATA UNIFICADA'!$C$2:$T1007,MATCH(1,($A149='CAMAGUI DATA UNIFICADA'!$A$2:$A1007)*($CN$1='CAMAGUI DATA UNIFICADA'!$B$2:$B1007),0),MATCH(CT$2,'CAMAGUI DATA UNIFICADA'!$C$1:$T$1,0)),"")</f>
        <v>0</v>
      </c>
      <c r="CU149" s="33">
        <f t="array" ref="CU149">IFERROR(INDEX('CAMAGUI DATA UNIFICADA'!$C$2:$T1007,MATCH(1,($A149='CAMAGUI DATA UNIFICADA'!$A$2:$A1007)*($CN$1='CAMAGUI DATA UNIFICADA'!$B$2:$B1007),0),MATCH(CU$2,'CAMAGUI DATA UNIFICADA'!$C$1:$T$1,0)),"")</f>
        <v>21.52032</v>
      </c>
      <c r="CV149" s="60">
        <f t="array" ref="CV149">IFERROR(INDEX('CAMAGUI DATA UNIFICADA'!$C$2:$T1007,MATCH(1,($A149='CAMAGUI DATA UNIFICADA'!$A$2:$A1007)*($CN$1='CAMAGUI DATA UNIFICADA'!$B$2:$B1007),0),MATCH(CV$2,'CAMAGUI DATA UNIFICADA'!$C$1:$T$1,0)),"")</f>
        <v>0</v>
      </c>
      <c r="CW149" s="33" t="str">
        <f t="array" ref="CW149">IFERROR(INDEX('CAMAGUI DATA UNIFICADA'!$C$2:$T1007,MATCH(1,($A149='CAMAGUI DATA UNIFICADA'!$A$2:$A1007)*($CN$1='CAMAGUI DATA UNIFICADA'!$B$2:$B1007),0),MATCH(CW$2,'CAMAGUI DATA UNIFICADA'!$C$1:$T$1,0)),"")</f>
        <v/>
      </c>
      <c r="CX149" s="23">
        <f t="array" ref="CX149">IFERROR(INDEX('CAMAGUI DATA UNIFICADA'!$C$2:$T1007,MATCH(1,($A149='CAMAGUI DATA UNIFICADA'!$A$2:$A1007)*($CN$1='CAMAGUI DATA UNIFICADA'!$B$2:$B1007),0),MATCH(CX$2,'CAMAGUI DATA UNIFICADA'!$C$1:$T$1,0)),"")</f>
        <v>0</v>
      </c>
      <c r="CY149" s="23">
        <f t="array" ref="CY149">IFERROR(INDEX('CAMAGUI DATA UNIFICADA'!$C$2:$T1007,MATCH(1,($A149='CAMAGUI DATA UNIFICADA'!$A$2:$A1007)*($CN$1='CAMAGUI DATA UNIFICADA'!$B$2:$B1007),0),MATCH(CY$2,'CAMAGUI DATA UNIFICADA'!$C$1:$T$1,0)),"")</f>
        <v>0</v>
      </c>
      <c r="CZ149" s="60">
        <f t="array" ref="CZ149">IFERROR(INDEX('CAMAGUI DATA UNIFICADA'!$C$2:$T1007,MATCH(1,($A149='CAMAGUI DATA UNIFICADA'!$A$2:$A1007)*($CN$1='CAMAGUI DATA UNIFICADA'!$B$2:$B1007),0),MATCH(CZ$2,'CAMAGUI DATA UNIFICADA'!$C$1:$T$1,0)),"")</f>
        <v>0</v>
      </c>
      <c r="DA149" s="2">
        <f t="array" ref="DA149">IFERROR(INDEX('CAMAGUI DATA UNIFICADA'!$C$2:$T1007,MATCH(1,($A149='CAMAGUI DATA UNIFICADA'!$A$2:$A1007)*($CN$1='CAMAGUI DATA UNIFICADA'!$B$2:$B1007),0),MATCH(DA$2,'CAMAGUI DATA UNIFICADA'!$C$1:$T$1,0)),"")</f>
        <v>1.5</v>
      </c>
      <c r="DB149" s="2">
        <f t="array" ref="DB149">IFERROR(INDEX('CAMAGUI DATA UNIFICADA'!$C$2:$T1007,MATCH(1,($A149='CAMAGUI DATA UNIFICADA'!$A$2:$A1007)*($CN$1='CAMAGUI DATA UNIFICADA'!$B$2:$B1007),0),MATCH(DB$2,'CAMAGUI DATA UNIFICADA'!$C$1:$T$1,0)),"")</f>
        <v>1.92</v>
      </c>
      <c r="DC149" s="33">
        <f t="array" ref="DC149">IFERROR(INDEX('CAMAGUI DATA UNIFICADA'!$C$2:$T1007,MATCH(1,($A149='CAMAGUI DATA UNIFICADA'!$A$2:$A1007)*($CN$1='CAMAGUI DATA UNIFICADA'!$B$2:$B1007),0),MATCH(DC$2,'CAMAGUI DATA UNIFICADA'!$C$1:$T$1,0)),"")</f>
        <v>12.38976</v>
      </c>
      <c r="DD149" s="60">
        <f t="array" ref="DD149">IFERROR(INDEX('CAMAGUI DATA UNIFICADA'!$C$2:$T1007,MATCH(1,($A149='CAMAGUI DATA UNIFICADA'!$A$2:$A1007)*($CN$1='CAMAGUI DATA UNIFICADA'!$B$2:$B1007),0),MATCH(DD$2,'CAMAGUI DATA UNIFICADA'!$C$1:$T$1,0)),"")</f>
        <v>-6.076078667</v>
      </c>
      <c r="DE149" s="140">
        <f t="array" ref="DE149">IFERROR(INDEX('CAMAGUI DATA UNIFICADA'!$C$2:$T1007,MATCH(1,($A149='CAMAGUI DATA UNIFICADA'!$A$2:$A1007)*($CN$1='CAMAGUI DATA UNIFICADA'!$B$2:$B1007),0),MATCH(DE$2,'CAMAGUI DATA UNIFICADA'!$C$1:$T$1,0)),"")</f>
        <v>-1.519019667</v>
      </c>
      <c r="DF149" s="138" t="str">
        <f t="array" ref="DF149">IFERROR(INDEX('CAMAGUI DATA UNIFICADA'!$C$2:$T1007,MATCH(1,($A149='CAMAGUI DATA UNIFICADA'!$A$2:$A1007)*($DF$1='CAMAGUI DATA UNIFICADA'!$B$2:$B1007),0),MATCH(DF$2,'CAMAGUI DATA UNIFICADA'!$C$1:$T$1,0)),"")</f>
        <v/>
      </c>
      <c r="DG149" s="2" t="str">
        <f t="array" ref="DG149">IFERROR(INDEX('CAMAGUI DATA UNIFICADA'!$C$2:$T1007,MATCH(1,($A149='CAMAGUI DATA UNIFICADA'!$A$2:$A1007)*($DF$1='CAMAGUI DATA UNIFICADA'!$B$2:$B1007),0),MATCH(DG$2,'CAMAGUI DATA UNIFICADA'!$C$1:$T$1,0)),"")</f>
        <v/>
      </c>
      <c r="DH149" s="2" t="str">
        <f t="array" ref="DH149">IFERROR(INDEX('CAMAGUI DATA UNIFICADA'!$C$2:$T1007,MATCH(1,($A149='CAMAGUI DATA UNIFICADA'!$A$2:$A1007)*($DF$1='CAMAGUI DATA UNIFICADA'!$B$2:$B1007),0),MATCH(DH$2,'CAMAGUI DATA UNIFICADA'!$C$1:$T$1,0)),"")</f>
        <v/>
      </c>
      <c r="DI149" s="2" t="str">
        <f t="array" ref="DI149">IFERROR(INDEX('CAMAGUI DATA UNIFICADA'!$C$2:$T1007,MATCH(1,($A149='CAMAGUI DATA UNIFICADA'!$A$2:$A1007)*($DF$1='CAMAGUI DATA UNIFICADA'!$B$2:$B1007),0),MATCH(DI$2,'CAMAGUI DATA UNIFICADA'!$C$1:$T$1,0)),"")</f>
        <v/>
      </c>
      <c r="DJ149" s="139" t="str">
        <f t="array" ref="DJ149">IFERROR(INDEX('CAMAGUI DATA UNIFICADA'!$C$2:$T1007,MATCH(1,($A149='CAMAGUI DATA UNIFICADA'!$A$2:$A1007)*($DF$1='CAMAGUI DATA UNIFICADA'!$B$2:$B1007),0),MATCH(DJ$2,'CAMAGUI DATA UNIFICADA'!$C$1:$T$1,0)),"")</f>
        <v/>
      </c>
      <c r="DK149" s="2" t="str">
        <f t="array" ref="DK149">IFERROR(INDEX('CAMAGUI DATA UNIFICADA'!$C$2:$T1007,MATCH(1,($A149='CAMAGUI DATA UNIFICADA'!$A$2:$A1007)*($DF$1='CAMAGUI DATA UNIFICADA'!$B$2:$B1007),0),MATCH(DK$2,'CAMAGUI DATA UNIFICADA'!$C$1:$T$1,0)),"")</f>
        <v/>
      </c>
      <c r="DL149" s="2" t="str">
        <f t="array" ref="DL149">IFERROR(INDEX('CAMAGUI DATA UNIFICADA'!$C$2:$T1007,MATCH(1,($A149='CAMAGUI DATA UNIFICADA'!$A$2:$A1007)*($DF$1='CAMAGUI DATA UNIFICADA'!$B$2:$B1007),0),MATCH(DL$2,'CAMAGUI DATA UNIFICADA'!$C$1:$T$1,0)),"")</f>
        <v/>
      </c>
      <c r="DM149" s="33" t="str">
        <f t="array" ref="DM149">IFERROR(INDEX('CAMAGUI DATA UNIFICADA'!$C$2:$T1007,MATCH(1,($A149='CAMAGUI DATA UNIFICADA'!$A$2:$A1007)*($DF$1='CAMAGUI DATA UNIFICADA'!$B$2:$B1007),0),MATCH(DM$2,'CAMAGUI DATA UNIFICADA'!$C$1:$T$1,0)),"")</f>
        <v/>
      </c>
      <c r="DN149" s="60" t="str">
        <f t="array" ref="DN149">IFERROR(INDEX('CAMAGUI DATA UNIFICADA'!$C$2:$T1007,MATCH(1,($A149='CAMAGUI DATA UNIFICADA'!$A$2:$A1007)*($DF$1='CAMAGUI DATA UNIFICADA'!$B$2:$B1007),0),MATCH(DN$2,'CAMAGUI DATA UNIFICADA'!$C$1:$T$1,0)),"")</f>
        <v/>
      </c>
      <c r="DO149" s="33" t="str">
        <f t="array" ref="DO149">IFERROR(INDEX('CAMAGUI DATA UNIFICADA'!$C$2:$T1007,MATCH(1,($A149='CAMAGUI DATA UNIFICADA'!$A$2:$A1007)*($DF$1='CAMAGUI DATA UNIFICADA'!$B$2:$B1007),0),MATCH(DO$2,'CAMAGUI DATA UNIFICADA'!$C$1:$T$1,0)),"")</f>
        <v/>
      </c>
      <c r="DP149" s="23" t="str">
        <f t="array" ref="DP149">IFERROR(INDEX('CAMAGUI DATA UNIFICADA'!$C$2:$T1007,MATCH(1,($A149='CAMAGUI DATA UNIFICADA'!$A$2:$A1007)*($DF$1='CAMAGUI DATA UNIFICADA'!$B$2:$B1007),0),MATCH(DP$2,'CAMAGUI DATA UNIFICADA'!$C$1:$T$1,0)),"")</f>
        <v/>
      </c>
      <c r="DQ149" s="23" t="str">
        <f t="array" ref="DQ149">IFERROR(INDEX('CAMAGUI DATA UNIFICADA'!$C$2:$T1007,MATCH(1,($A149='CAMAGUI DATA UNIFICADA'!$A$2:$A1007)*($DF$1='CAMAGUI DATA UNIFICADA'!$B$2:$B1007),0),MATCH(DQ$2,'CAMAGUI DATA UNIFICADA'!$C$1:$T$1,0)),"")</f>
        <v/>
      </c>
      <c r="DR149" s="2" t="str">
        <f t="array" ref="DR149">IFERROR(INDEX('CAMAGUI DATA UNIFICADA'!$C$2:$T1007,MATCH(1,($A149='CAMAGUI DATA UNIFICADA'!$A$2:$A1007)*($DF$1='CAMAGUI DATA UNIFICADA'!$B$2:$B1007),0),MATCH(DR$2,'CAMAGUI DATA UNIFICADA'!$C$1:$T$1,0)),"")</f>
        <v/>
      </c>
      <c r="DS149" s="2" t="str">
        <f t="array" ref="DS149">IFERROR(INDEX('CAMAGUI DATA UNIFICADA'!$C$2:$T1007,MATCH(1,($A149='CAMAGUI DATA UNIFICADA'!$A$2:$A1007)*($DF$1='CAMAGUI DATA UNIFICADA'!$B$2:$B1007),0),MATCH(DS$2,'CAMAGUI DATA UNIFICADA'!$C$1:$T$1,0)),"")</f>
        <v/>
      </c>
      <c r="DT149" s="2" t="str">
        <f t="array" ref="DT149">IFERROR(INDEX('CAMAGUI DATA UNIFICADA'!$C$2:$T1007,MATCH(1,($A149='CAMAGUI DATA UNIFICADA'!$A$2:$A1007)*($DF$1='CAMAGUI DATA UNIFICADA'!$B$2:$B1007),0),MATCH(DT$2,'CAMAGUI DATA UNIFICADA'!$C$1:$T$1,0)),"")</f>
        <v/>
      </c>
      <c r="DU149" s="33" t="str">
        <f t="array" ref="DU149">IFERROR(INDEX('CAMAGUI DATA UNIFICADA'!$C$2:$T1007,MATCH(1,($A149='CAMAGUI DATA UNIFICADA'!$A$2:$A1007)*($DF$1='CAMAGUI DATA UNIFICADA'!$B$2:$B1007),0),MATCH(DU$2,'CAMAGUI DATA UNIFICADA'!$C$1:$T$1,0)),"")</f>
        <v/>
      </c>
      <c r="DV149" s="60" t="str">
        <f t="array" ref="DV149">IFERROR(INDEX('CAMAGUI DATA UNIFICADA'!$C$2:$T1007,MATCH(1,($A149='CAMAGUI DATA UNIFICADA'!$A$2:$A1007)*($DF$1='CAMAGUI DATA UNIFICADA'!$B$2:$B1007),0),MATCH(DV$2,'CAMAGUI DATA UNIFICADA'!$C$1:$T$1,0)),"")</f>
        <v/>
      </c>
      <c r="DW149" s="140" t="str">
        <f t="array" ref="DW149">IFERROR(INDEX('CAMAGUI DATA UNIFICADA'!$C$2:$T1007,MATCH(1,($A149='CAMAGUI DATA UNIFICADA'!$A$2:$A1007)*($DF$1='CAMAGUI DATA UNIFICADA'!$B$2:$B1007),0),MATCH(DW$2,'CAMAGUI DATA UNIFICADA'!$C$1:$T$1,0)),"")</f>
        <v/>
      </c>
      <c r="DX149" s="144" t="str">
        <f t="array" ref="DX149">IFERROR(INDEX('CAMAGUI DATA UNIFICADA'!$C$2:$T1007,MATCH(1,($A149='CAMAGUI DATA UNIFICADA'!$A$2:$A1007)*($DX$1='CAMAGUI DATA UNIFICADA'!$B$2:$B1007),0),MATCH(DX$2,'CAMAGUI DATA UNIFICADA'!$C$1:$T$1,0)),"")</f>
        <v/>
      </c>
      <c r="DY149" s="60" t="str">
        <f t="array" ref="DY149">IFERROR(INDEX('CAMAGUI DATA UNIFICADA'!$C$2:$T1007,MATCH(1,($A149='CAMAGUI DATA UNIFICADA'!$A$2:$A1007)*($DX$1='CAMAGUI DATA UNIFICADA'!$B$2:$B1007),0),MATCH(DY$2,'CAMAGUI DATA UNIFICADA'!$C$1:$T$1,0)),"")</f>
        <v/>
      </c>
      <c r="DZ149" s="60" t="str">
        <f t="array" ref="DZ149">IFERROR(INDEX('CAMAGUI DATA UNIFICADA'!$C$2:$T1007,MATCH(1,($A149='CAMAGUI DATA UNIFICADA'!$A$2:$A1007)*($DX$1='CAMAGUI DATA UNIFICADA'!$B$2:$B1007),0),MATCH(DZ$2,'CAMAGUI DATA UNIFICADA'!$C$1:$T$1,0)),"")</f>
        <v/>
      </c>
      <c r="EA149" s="60" t="str">
        <f t="array" ref="EA149">IFERROR(INDEX('CAMAGUI DATA UNIFICADA'!$C$2:$T1007,MATCH(1,($A149='CAMAGUI DATA UNIFICADA'!$A$2:$A1007)*($DX$1='CAMAGUI DATA UNIFICADA'!$B$2:$B1007),0),MATCH(EA$2,'CAMAGUI DATA UNIFICADA'!$C$1:$T$1,0)),"")</f>
        <v/>
      </c>
      <c r="EB149" s="60" t="str">
        <f t="array" ref="EB149">IFERROR(INDEX('CAMAGUI DATA UNIFICADA'!$C$2:$T1007,MATCH(1,($A149='CAMAGUI DATA UNIFICADA'!$A$2:$A1007)*($DX$1='CAMAGUI DATA UNIFICADA'!$B$2:$B1007),0),MATCH(EB$2,'CAMAGUI DATA UNIFICADA'!$C$1:$T$1,0)),"")</f>
        <v/>
      </c>
      <c r="EC149" s="60" t="str">
        <f t="array" ref="EC149">IFERROR(INDEX('CAMAGUI DATA UNIFICADA'!$C$2:$T1007,MATCH(1,($A149='CAMAGUI DATA UNIFICADA'!$A$2:$A1007)*($DX$1='CAMAGUI DATA UNIFICADA'!$B$2:$B1007),0),MATCH(EC$2,'CAMAGUI DATA UNIFICADA'!$C$1:$T$1,0)),"")</f>
        <v/>
      </c>
      <c r="ED149" s="60" t="str">
        <f t="array" ref="ED149">IFERROR(INDEX('CAMAGUI DATA UNIFICADA'!$C$2:$T1007,MATCH(1,($A149='CAMAGUI DATA UNIFICADA'!$A$2:$A1007)*($DX$1='CAMAGUI DATA UNIFICADA'!$B$2:$B1007),0),MATCH(ED$2,'CAMAGUI DATA UNIFICADA'!$C$1:$T$1,0)),"")</f>
        <v/>
      </c>
      <c r="EE149" s="60" t="str">
        <f t="array" ref="EE149">IFERROR(INDEX('CAMAGUI DATA UNIFICADA'!$C$2:$T1007,MATCH(1,($A149='CAMAGUI DATA UNIFICADA'!$A$2:$A1007)*($DX$1='CAMAGUI DATA UNIFICADA'!$B$2:$B1007),0),MATCH(EE$2,'CAMAGUI DATA UNIFICADA'!$C$1:$T$1,0)),"")</f>
        <v/>
      </c>
      <c r="EF149" s="60" t="str">
        <f t="array" ref="EF149">IFERROR(INDEX('CAMAGUI DATA UNIFICADA'!$C$2:$T1007,MATCH(1,($A149='CAMAGUI DATA UNIFICADA'!$A$2:$A1007)*($DX$1='CAMAGUI DATA UNIFICADA'!$B$2:$B1007),0),MATCH(EF$2,'CAMAGUI DATA UNIFICADA'!$C$1:$T$1,0)),"")</f>
        <v/>
      </c>
      <c r="EG149" s="60" t="str">
        <f t="array" ref="EG149">IFERROR(INDEX('CAMAGUI DATA UNIFICADA'!$C$2:$T1007,MATCH(1,($A149='CAMAGUI DATA UNIFICADA'!$A$2:$A1007)*($DX$1='CAMAGUI DATA UNIFICADA'!$B$2:$B1007),0),MATCH(EG$2,'CAMAGUI DATA UNIFICADA'!$C$1:$T$1,0)),"")</f>
        <v/>
      </c>
      <c r="EH149" s="60" t="str">
        <f t="array" ref="EH149">IFERROR(INDEX('CAMAGUI DATA UNIFICADA'!$C$2:$T1007,MATCH(1,($A149='CAMAGUI DATA UNIFICADA'!$A$2:$A1007)*($DX$1='CAMAGUI DATA UNIFICADA'!$B$2:$B1007),0),MATCH(EH$2,'CAMAGUI DATA UNIFICADA'!$C$1:$T$1,0)),"")</f>
        <v/>
      </c>
      <c r="EI149" s="60" t="str">
        <f t="array" ref="EI149">IFERROR(INDEX('CAMAGUI DATA UNIFICADA'!$C$2:$T1007,MATCH(1,($A149='CAMAGUI DATA UNIFICADA'!$A$2:$A1007)*($DX$1='CAMAGUI DATA UNIFICADA'!$B$2:$B1007),0),MATCH(EI$2,'CAMAGUI DATA UNIFICADA'!$C$1:$T$1,0)),"")</f>
        <v/>
      </c>
      <c r="EJ149" s="60" t="str">
        <f t="array" ref="EJ149">IFERROR(INDEX('CAMAGUI DATA UNIFICADA'!$C$2:$T1007,MATCH(1,($A149='CAMAGUI DATA UNIFICADA'!$A$2:$A1007)*($DX$1='CAMAGUI DATA UNIFICADA'!$B$2:$B1007),0),MATCH(EJ$2,'CAMAGUI DATA UNIFICADA'!$C$1:$T$1,0)),"")</f>
        <v/>
      </c>
      <c r="EK149" s="60" t="str">
        <f t="array" ref="EK149">IFERROR(INDEX('CAMAGUI DATA UNIFICADA'!$C$2:$T1007,MATCH(1,($A149='CAMAGUI DATA UNIFICADA'!$A$2:$A1007)*($DX$1='CAMAGUI DATA UNIFICADA'!$B$2:$B1007),0),MATCH(EK$2,'CAMAGUI DATA UNIFICADA'!$C$1:$T$1,0)),"")</f>
        <v/>
      </c>
      <c r="EL149" s="60" t="str">
        <f t="array" ref="EL149">IFERROR(INDEX('CAMAGUI DATA UNIFICADA'!$C$2:$T1007,MATCH(1,($A149='CAMAGUI DATA UNIFICADA'!$A$2:$A1007)*($DX$1='CAMAGUI DATA UNIFICADA'!$B$2:$B1007),0),MATCH(EL$2,'CAMAGUI DATA UNIFICADA'!$C$1:$T$1,0)),"")</f>
        <v/>
      </c>
      <c r="EM149" s="60" t="str">
        <f t="array" ref="EM149">IFERROR(INDEX('CAMAGUI DATA UNIFICADA'!$C$2:$T1007,MATCH(1,($A149='CAMAGUI DATA UNIFICADA'!$A$2:$A1007)*($DX$1='CAMAGUI DATA UNIFICADA'!$B$2:$B1007),0),MATCH(EM$2,'CAMAGUI DATA UNIFICADA'!$C$1:$T$1,0)),"")</f>
        <v/>
      </c>
      <c r="EN149" s="60" t="str">
        <f t="array" ref="EN149">IFERROR(INDEX('CAMAGUI DATA UNIFICADA'!$C$2:$T1007,MATCH(1,($A149='CAMAGUI DATA UNIFICADA'!$A$2:$A1007)*($DX$1='CAMAGUI DATA UNIFICADA'!$B$2:$B1007),0),MATCH(EN$2,'CAMAGUI DATA UNIFICADA'!$C$1:$T$1,0)),"")</f>
        <v/>
      </c>
      <c r="EO149" s="140" t="str">
        <f t="array" ref="EO149">IFERROR(INDEX('CAMAGUI DATA UNIFICADA'!$C$2:$T1007,MATCH(1,($A149='CAMAGUI DATA UNIFICADA'!$A$2:$A1007)*($DX$1='CAMAGUI DATA UNIFICADA'!$B$2:$B1007),0),MATCH(EO$2,'CAMAGUI DATA UNIFICADA'!$C$1:$T$1,0)),"")</f>
        <v/>
      </c>
    </row>
    <row r="150">
      <c r="A150" s="137">
        <v>45971.0</v>
      </c>
      <c r="B150" s="138" t="str">
        <f t="array" ref="B150">IFERROR(INDEX('CAMAGUI DATA UNIFICADA'!$C$2:$T1007,MATCH(1,($A150='CAMAGUI DATA UNIFICADA'!$A$2:$A1007)*($B$1='CAMAGUI DATA UNIFICADA'!$B$2:$B1007),0),MATCH(B$2,'CAMAGUI DATA UNIFICADA'!$C$1:$T$1,0)),"")</f>
        <v>CA1051025</v>
      </c>
      <c r="C150" s="2">
        <f t="array" ref="C150">IFERROR(INDEX('CAMAGUI DATA UNIFICADA'!$C$2:$T1007,MATCH(1,($A150='CAMAGUI DATA UNIFICADA'!$A$2:$A1007)*($B$1='CAMAGUI DATA UNIFICADA'!$B$2:$B1007),0),MATCH(C$2,'CAMAGUI DATA UNIFICADA'!$C$1:$T$1,0)),"")</f>
        <v>475</v>
      </c>
      <c r="D150" s="2">
        <f t="array" ref="D150">IFERROR(INDEX('CAMAGUI DATA UNIFICADA'!$C$2:$T1007,MATCH(1,($A150='CAMAGUI DATA UNIFICADA'!$A$2:$A1007)*($B$1='CAMAGUI DATA UNIFICADA'!$B$2:$B1007),0),MATCH(D$2,'CAMAGUI DATA UNIFICADA'!$C$1:$T$1,0)),"")</f>
        <v>3200</v>
      </c>
      <c r="E150" s="2" t="str">
        <f t="array" ref="E150">IFERROR(INDEX('CAMAGUI DATA UNIFICADA'!$C$2:$T1007,MATCH(1,($A150='CAMAGUI DATA UNIFICADA'!$A$2:$A1007)*($B$1='CAMAGUI DATA UNIFICADA'!$B$2:$B1007),0),MATCH(E$2,'CAMAGUI DATA UNIFICADA'!$C$1:$T$1,0)),"")</f>
        <v>SKR MAST E AD</v>
      </c>
      <c r="F150" s="139">
        <f t="array" ref="F150">IFERROR(INDEX('CAMAGUI DATA UNIFICADA'!$C$2:$T1007,MATCH(1,($A150='CAMAGUI DATA UNIFICADA'!$A$2:$A1007)*($B$1='CAMAGUI DATA UNIFICADA'!$B$2:$B1007),0),MATCH(F$2,'CAMAGUI DATA UNIFICADA'!$C$1:$T$1,0)),"")</f>
        <v>3275.52</v>
      </c>
      <c r="G150" s="2">
        <f t="array" ref="G150">IFERROR(INDEX('CAMAGUI DATA UNIFICADA'!$C$2:$T1007,MATCH(1,($A150='CAMAGUI DATA UNIFICADA'!$A$2:$A1007)*($B$1='CAMAGUI DATA UNIFICADA'!$B$2:$B1007),0),MATCH(G$2,'CAMAGUI DATA UNIFICADA'!$C$1:$T$1,0)),"")</f>
        <v>15.92</v>
      </c>
      <c r="H150" s="2">
        <f t="array" ref="H150">IFERROR(INDEX('CAMAGUI DATA UNIFICADA'!$C$2:$T1007,MATCH(1,($A150='CAMAGUI DATA UNIFICADA'!$A$2:$A1007)*($B$1='CAMAGUI DATA UNIFICADA'!$B$2:$B1007),0),MATCH(H$2,'CAMAGUI DATA UNIFICADA'!$C$1:$T$1,0)),"")</f>
        <v>3.72</v>
      </c>
      <c r="I150" s="33">
        <f t="array" ref="I150">IFERROR(INDEX('CAMAGUI DATA UNIFICADA'!$C$2:$T1007,MATCH(1,($A150='CAMAGUI DATA UNIFICADA'!$A$2:$A1007)*($B$1='CAMAGUI DATA UNIFICADA'!$B$2:$B1007),0),MATCH(I$2,'CAMAGUI DATA UNIFICADA'!$C$1:$T$1,0)),"")</f>
        <v>3.8136</v>
      </c>
      <c r="J150" s="60">
        <f t="array" ref="J150">IFERROR(INDEX('CAMAGUI DATA UNIFICADA'!$C$2:$T1007,MATCH(1,($A150='CAMAGUI DATA UNIFICADA'!$A$2:$A1007)*($B$1='CAMAGUI DATA UNIFICADA'!$B$2:$B1007),0),MATCH(J$2,'CAMAGUI DATA UNIFICADA'!$C$1:$T$1,0)),"")</f>
        <v>782375.7976</v>
      </c>
      <c r="K150" s="33">
        <f t="array" ref="K150">IFERROR(INDEX('CAMAGUI DATA UNIFICADA'!$C$2:$T1007,MATCH(1,($A150='CAMAGUI DATA UNIFICADA'!$A$2:$A1007)*($B$1='CAMAGUI DATA UNIFICADA'!$B$2:$B1007),0),MATCH(K$2,'CAMAGUI DATA UNIFICADA'!$C$1:$T$1,0)),"")</f>
        <v>1.225377569</v>
      </c>
      <c r="L150" s="23">
        <f t="array" ref="L150">IFERROR(INDEX('CAMAGUI DATA UNIFICADA'!$C$2:$T1007,MATCH(1,($A150='CAMAGUI DATA UNIFICADA'!$A$2:$A1007)*($B$1='CAMAGUI DATA UNIFICADA'!$B$2:$B1007),0),MATCH(L$2,'CAMAGUI DATA UNIFICADA'!$C$1:$T$1,0)),"")</f>
        <v>0.6686972629</v>
      </c>
      <c r="M150" s="23">
        <f t="array" ref="M150">IFERROR(INDEX('CAMAGUI DATA UNIFICADA'!$C$2:$T1007,MATCH(1,($A150='CAMAGUI DATA UNIFICADA'!$A$2:$A1007)*($B$1='CAMAGUI DATA UNIFICADA'!$B$2:$B1007),0),MATCH(M$2,'CAMAGUI DATA UNIFICADA'!$C$1:$T$1,0)),"")</f>
        <v>0.6</v>
      </c>
      <c r="N150" s="60">
        <f t="array" ref="N150">IFERROR(INDEX('CAMAGUI DATA UNIFICADA'!$C$2:$T1007,MATCH(1,($A150='CAMAGUI DATA UNIFICADA'!$A$2:$A1007)*($B$1='CAMAGUI DATA UNIFICADA'!$B$2:$B1007),0),MATCH(N$2,'CAMAGUI DATA UNIFICADA'!$C$1:$T$1,0)),"")</f>
        <v>85714.28571</v>
      </c>
      <c r="O150" s="2">
        <f t="array" ref="O150">IFERROR(INDEX('CAMAGUI DATA UNIFICADA'!$C$2:$T1007,MATCH(1,($A150='CAMAGUI DATA UNIFICADA'!$A$2:$A1007)*($B$1='CAMAGUI DATA UNIFICADA'!$B$2:$B1007),0),MATCH(O$2,'CAMAGUI DATA UNIFICADA'!$C$1:$T$1,0)),"")</f>
        <v>3.5</v>
      </c>
      <c r="P150" s="2">
        <f t="array" ref="P150">IFERROR(INDEX('CAMAGUI DATA UNIFICADA'!$C$2:$T1007,MATCH(1,($A150='CAMAGUI DATA UNIFICADA'!$A$2:$A1007)*($B$1='CAMAGUI DATA UNIFICADA'!$B$2:$B1007),0),MATCH(P$2,'CAMAGUI DATA UNIFICADA'!$C$1:$T$1,0)),"")</f>
        <v>19.42</v>
      </c>
      <c r="Q150" s="33">
        <f t="array" ref="Q150">IFERROR(INDEX('CAMAGUI DATA UNIFICADA'!$C$2:$T1007,MATCH(1,($A150='CAMAGUI DATA UNIFICADA'!$A$2:$A1007)*($B$1='CAMAGUI DATA UNIFICADA'!$B$2:$B1007),0),MATCH(Q$2,'CAMAGUI DATA UNIFICADA'!$C$1:$T$1,0)),"")</f>
        <v>3.36768</v>
      </c>
      <c r="R150" s="60">
        <f t="array" ref="R150">IFERROR(INDEX('CAMAGUI DATA UNIFICADA'!$C$2:$T1007,MATCH(1,($A150='CAMAGUI DATA UNIFICADA'!$A$2:$A1007)*($B$1='CAMAGUI DATA UNIFICADA'!$B$2:$B1007),0),MATCH(R$2,'CAMAGUI DATA UNIFICADA'!$C$1:$T$1,0)),"")</f>
        <v>476.8165736</v>
      </c>
      <c r="S150" s="140">
        <f t="array" ref="S150">IFERROR(INDEX('CAMAGUI DATA UNIFICADA'!$C$2:$T1007,MATCH(1,($A150='CAMAGUI DATA UNIFICADA'!$A$2:$A1007)*($B$1='CAMAGUI DATA UNIFICADA'!$B$2:$B1007),0),MATCH(S$2,'CAMAGUI DATA UNIFICADA'!$C$1:$T$1,0)),"")</f>
        <v>0.4541434061</v>
      </c>
      <c r="T150" s="138" t="str">
        <f t="array" ref="T150">IFERROR(INDEX('CAMAGUI DATA UNIFICADA'!$C$2:$T1007,MATCH(1,($A150='CAMAGUI DATA UNIFICADA'!$A$2:$A1007)*($T$1='CAMAGUI DATA UNIFICADA'!$B$2:$B1007),0),MATCH(T$2,'CAMAGUI DATA UNIFICADA'!$C$1:$T$1,0)),"")</f>
        <v>CA2051025</v>
      </c>
      <c r="U150" s="2">
        <f t="array" ref="U150">IFERROR(INDEX('CAMAGUI DATA UNIFICADA'!$C$2:$T1007,MATCH(1,($A150='CAMAGUI DATA UNIFICADA'!$A$2:$A1007)*($T$1='CAMAGUI DATA UNIFICADA'!$B$2:$B1007),0),MATCH(U$2,'CAMAGUI DATA UNIFICADA'!$C$1:$T$1,0)),"")</f>
        <v>325</v>
      </c>
      <c r="V150" s="2">
        <f t="array" ref="V150">IFERROR(INDEX('CAMAGUI DATA UNIFICADA'!$C$2:$T1007,MATCH(1,($A150='CAMAGUI DATA UNIFICADA'!$A$2:$A1007)*($T$1='CAMAGUI DATA UNIFICADA'!$B$2:$B1007),0),MATCH(V$2,'CAMAGUI DATA UNIFICADA'!$C$1:$T$1,0)),"")</f>
        <v>2300</v>
      </c>
      <c r="W150" s="2" t="str">
        <f t="array" ref="W150">IFERROR(INDEX('CAMAGUI DATA UNIFICADA'!$C$2:$T1007,MATCH(1,($A150='CAMAGUI DATA UNIFICADA'!$A$2:$A1007)*($T$1='CAMAGUI DATA UNIFICADA'!$B$2:$B1007),0),MATCH(W$2,'CAMAGUI DATA UNIFICADA'!$C$1:$T$1,0)),"")</f>
        <v>SKR MAST E AD</v>
      </c>
      <c r="X150" s="139">
        <f t="array" ref="X150">IFERROR(INDEX('CAMAGUI DATA UNIFICADA'!$C$2:$T1007,MATCH(1,($A150='CAMAGUI DATA UNIFICADA'!$A$2:$A1007)*($T$1='CAMAGUI DATA UNIFICADA'!$B$2:$B1007),0),MATCH(X$2,'CAMAGUI DATA UNIFICADA'!$C$1:$T$1,0)),"")</f>
        <v>2354.28</v>
      </c>
      <c r="Y150" s="2">
        <f t="array" ref="Y150">IFERROR(INDEX('CAMAGUI DATA UNIFICADA'!$C$2:$T1007,MATCH(1,($A150='CAMAGUI DATA UNIFICADA'!$A$2:$A1007)*($T$1='CAMAGUI DATA UNIFICADA'!$B$2:$B1007),0),MATCH(Y$2,'CAMAGUI DATA UNIFICADA'!$C$1:$T$1,0)),"")</f>
        <v>13.98</v>
      </c>
      <c r="Z150" s="2">
        <f t="array" ref="Z150">IFERROR(INDEX('CAMAGUI DATA UNIFICADA'!$C$2:$T1007,MATCH(1,($A150='CAMAGUI DATA UNIFICADA'!$A$2:$A1007)*($T$1='CAMAGUI DATA UNIFICADA'!$B$2:$B1007),0),MATCH(Z$2,'CAMAGUI DATA UNIFICADA'!$C$1:$T$1,0)),"")</f>
        <v>2.79</v>
      </c>
      <c r="AA150" s="2">
        <f t="array" ref="AA150">IFERROR(INDEX('CAMAGUI DATA UNIFICADA'!$C$2:$T1007,MATCH(1,($A150='CAMAGUI DATA UNIFICADA'!$A$2:$A1007)*($T$1='CAMAGUI DATA UNIFICADA'!$B$2:$B1007),0),MATCH(AA$2,'CAMAGUI DATA UNIFICADA'!$C$1:$T$1,0)),"")</f>
        <v>4.09512</v>
      </c>
      <c r="AB150" s="60">
        <f t="array" ref="AB150">IFERROR(INDEX('CAMAGUI DATA UNIFICADA'!$C$2:$T1007,MATCH(1,($A150='CAMAGUI DATA UNIFICADA'!$A$2:$A1007)*($T$1='CAMAGUI DATA UNIFICADA'!$B$2:$B1007),0),MATCH(AB$2,'CAMAGUI DATA UNIFICADA'!$C$1:$T$1,0)),"")</f>
        <v>567687.7948</v>
      </c>
      <c r="AC150" s="33">
        <f t="array" ref="AC150">IFERROR(INDEX('CAMAGUI DATA UNIFICADA'!$C$2:$T1007,MATCH(1,($A150='CAMAGUI DATA UNIFICADA'!$A$2:$A1007)*($T$1='CAMAGUI DATA UNIFICADA'!$B$2:$B1007),0),MATCH(AC$2,'CAMAGUI DATA UNIFICADA'!$C$1:$T$1,0)),"")</f>
        <v>1.606964444</v>
      </c>
      <c r="AD150" s="23">
        <f t="array" ref="AD150">IFERROR(INDEX('CAMAGUI DATA UNIFICADA'!$C$2:$T1007,MATCH(1,($A150='CAMAGUI DATA UNIFICADA'!$A$2:$A1007)*($T$1='CAMAGUI DATA UNIFICADA'!$B$2:$B1007),0),MATCH(AD$2,'CAMAGUI DATA UNIFICADA'!$C$1:$T$1,0)),"")</f>
        <v>0.6639623331</v>
      </c>
      <c r="AE150" s="23">
        <f t="array" ref="AE150">IFERROR(INDEX('CAMAGUI DATA UNIFICADA'!$C$2:$T1007,MATCH(1,($A150='CAMAGUI DATA UNIFICADA'!$A$2:$A1007)*($T$1='CAMAGUI DATA UNIFICADA'!$B$2:$B1007),0),MATCH(AE$2,'CAMAGUI DATA UNIFICADA'!$C$1:$T$1,0)),"")</f>
        <v>0.6</v>
      </c>
      <c r="AF150" s="60">
        <f t="array" ref="AF150">IFERROR(INDEX('CAMAGUI DATA UNIFICADA'!$C$2:$T1007,MATCH(1,($A150='CAMAGUI DATA UNIFICADA'!$A$2:$A1007)*($T$1='CAMAGUI DATA UNIFICADA'!$B$2:$B1007),0),MATCH(AF$2,'CAMAGUI DATA UNIFICADA'!$C$1:$T$1,0)),"")</f>
        <v>85500</v>
      </c>
      <c r="AG150" s="2">
        <f t="array" ref="AG150">IFERROR(INDEX('CAMAGUI DATA UNIFICADA'!$C$2:$T1007,MATCH(1,($A150='CAMAGUI DATA UNIFICADA'!$A$2:$A1007)*($T$1='CAMAGUI DATA UNIFICADA'!$B$2:$B1007),0),MATCH(AG$2,'CAMAGUI DATA UNIFICADA'!$C$1:$T$1,0)),"")</f>
        <v>3</v>
      </c>
      <c r="AH150" s="2">
        <f t="array" ref="AH150">IFERROR(INDEX('CAMAGUI DATA UNIFICADA'!$C$2:$T1007,MATCH(1,($A150='CAMAGUI DATA UNIFICADA'!$A$2:$A1007)*($T$1='CAMAGUI DATA UNIFICADA'!$B$2:$B1007),0),MATCH(AH$2,'CAMAGUI DATA UNIFICADA'!$C$1:$T$1,0)),"")</f>
        <v>16.98</v>
      </c>
      <c r="AI150" s="33">
        <f t="array" ref="AI150">IFERROR(INDEX('CAMAGUI DATA UNIFICADA'!$C$2:$T1007,MATCH(1,($A150='CAMAGUI DATA UNIFICADA'!$A$2:$A1007)*($T$1='CAMAGUI DATA UNIFICADA'!$B$2:$B1007),0),MATCH(AI$2,'CAMAGUI DATA UNIFICADA'!$C$1:$T$1,0)),"")</f>
        <v>3.66264</v>
      </c>
      <c r="AJ150" s="60">
        <f t="array" ref="AJ150">IFERROR(INDEX('CAMAGUI DATA UNIFICADA'!$C$2:$T1007,MATCH(1,($A150='CAMAGUI DATA UNIFICADA'!$A$2:$A1007)*($T$1='CAMAGUI DATA UNIFICADA'!$B$2:$B1007),0),MATCH(AJ$2,'CAMAGUI DATA UNIFICADA'!$C$1:$T$1,0)),"")</f>
        <v>329.1201978</v>
      </c>
      <c r="AK150" s="140">
        <f t="array" ref="AK150">IFERROR(INDEX('CAMAGUI DATA UNIFICADA'!$C$2:$T1007,MATCH(1,($A150='CAMAGUI DATA UNIFICADA'!$A$2:$A1007)*($T$1='CAMAGUI DATA UNIFICADA'!$B$2:$B1007),0),MATCH(AK$2,'CAMAGUI DATA UNIFICADA'!$C$1:$T$1,0)),"")</f>
        <v>1.030049459</v>
      </c>
      <c r="AL150" s="138" t="str">
        <f t="array" ref="AL150">IFERROR(INDEX('CAMAGUI DATA UNIFICADA'!$C$2:$T1007,MATCH(1,($A150='CAMAGUI DATA UNIFICADA'!$A$2:$A1007)*($AL$1='CAMAGUI DATA UNIFICADA'!$B$2:$B1007),0),MATCH(AL$2,'CAMAGUI DATA UNIFICADA'!$C$1:$T$1,0)),"")</f>
        <v>CA3051025</v>
      </c>
      <c r="AM150" s="2">
        <f t="array" ref="AM150">IFERROR(INDEX('CAMAGUI DATA UNIFICADA'!$C$2:$T1007,MATCH(1,($A150='CAMAGUI DATA UNIFICADA'!$A$2:$A1007)*($AL$1='CAMAGUI DATA UNIFICADA'!$B$2:$B1007),0),MATCH(AM$2,'CAMAGUI DATA UNIFICADA'!$C$1:$T$1,0)),"")</f>
        <v>500</v>
      </c>
      <c r="AN150" s="2">
        <f t="array" ref="AN150">IFERROR(INDEX('CAMAGUI DATA UNIFICADA'!$C$2:$T1007,MATCH(1,($A150='CAMAGUI DATA UNIFICADA'!$A$2:$A1007)*($AL$1='CAMAGUI DATA UNIFICADA'!$B$2:$B1007),0),MATCH(AN$2,'CAMAGUI DATA UNIFICADA'!$C$1:$T$1,0)),"")</f>
        <v>3475</v>
      </c>
      <c r="AO150" s="2" t="str">
        <f t="array" ref="AO150">IFERROR(INDEX('CAMAGUI DATA UNIFICADA'!$C$2:$T1007,MATCH(1,($A150='CAMAGUI DATA UNIFICADA'!$A$2:$A1007)*($AL$1='CAMAGUI DATA UNIFICADA'!$B$2:$B1007),0),MATCH(AO$2,'CAMAGUI DATA UNIFICADA'!$C$1:$T$1,0)),"")</f>
        <v>SKR MAST E AD</v>
      </c>
      <c r="AP150" s="139">
        <f t="array" ref="AP150">IFERROR(INDEX('CAMAGUI DATA UNIFICADA'!$C$2:$T1007,MATCH(1,($A150='CAMAGUI DATA UNIFICADA'!$A$2:$A1007)*($AL$1='CAMAGUI DATA UNIFICADA'!$B$2:$B1007),0),MATCH(AP$2,'CAMAGUI DATA UNIFICADA'!$C$1:$T$1,0)),"")</f>
        <v>3557.01</v>
      </c>
      <c r="AQ150" s="2">
        <f t="array" ref="AQ150">IFERROR(INDEX('CAMAGUI DATA UNIFICADA'!$C$2:$T1007,MATCH(1,($A150='CAMAGUI DATA UNIFICADA'!$A$2:$A1007)*($AL$1='CAMAGUI DATA UNIFICADA'!$B$2:$B1007),0),MATCH(AQ$2,'CAMAGUI DATA UNIFICADA'!$C$1:$T$1,0)),"")</f>
        <v>13.3</v>
      </c>
      <c r="AR150" s="2">
        <f t="array" ref="AR150">IFERROR(INDEX('CAMAGUI DATA UNIFICADA'!$C$2:$T1007,MATCH(1,($A150='CAMAGUI DATA UNIFICADA'!$A$2:$A1007)*($AL$1='CAMAGUI DATA UNIFICADA'!$B$2:$B1007),0),MATCH(AR$2,'CAMAGUI DATA UNIFICADA'!$C$1:$T$1,0)),"")</f>
        <v>3.46</v>
      </c>
      <c r="AS150" s="33">
        <f t="array" ref="AS150">IFERROR(INDEX('CAMAGUI DATA UNIFICADA'!$C$2:$T1007,MATCH(1,($A150='CAMAGUI DATA UNIFICADA'!$A$2:$A1007)*($AL$1='CAMAGUI DATA UNIFICADA'!$B$2:$B1007),0),MATCH(AS$2,'CAMAGUI DATA UNIFICADA'!$C$1:$T$1,0)),"")</f>
        <v>4.2012</v>
      </c>
      <c r="AT150" s="60">
        <f t="array" ref="AT150">IFERROR(INDEX('CAMAGUI DATA UNIFICADA'!$C$2:$T1007,MATCH(1,($A150='CAMAGUI DATA UNIFICADA'!$A$2:$A1007)*($AL$1='CAMAGUI DATA UNIFICADA'!$B$2:$B1007),0),MATCH(AT$2,'CAMAGUI DATA UNIFICADA'!$C$1:$T$1,0)),"")</f>
        <v>894839.2117</v>
      </c>
      <c r="AU150" s="33">
        <f t="array" ref="AU150">IFERROR(INDEX('CAMAGUI DATA UNIFICADA'!$C$2:$T1007,MATCH(1,($A150='CAMAGUI DATA UNIFICADA'!$A$2:$A1007)*($AL$1='CAMAGUI DATA UNIFICADA'!$B$2:$B1007),0),MATCH(AU$2,'CAMAGUI DATA UNIFICADA'!$C$1:$T$1,0)),"")</f>
        <v>1.276805568</v>
      </c>
      <c r="AV150" s="23">
        <f t="array" ref="AV150">IFERROR(INDEX('CAMAGUI DATA UNIFICADA'!$C$2:$T1007,MATCH(1,($A150='CAMAGUI DATA UNIFICADA'!$A$2:$A1007)*($AL$1='CAMAGUI DATA UNIFICADA'!$B$2:$B1007),0),MATCH(AV$2,'CAMAGUI DATA UNIFICADA'!$C$1:$T$1,0)),"")</f>
        <v>0.8645789485</v>
      </c>
      <c r="AW150" s="23">
        <f t="array" ref="AW150">IFERROR(INDEX('CAMAGUI DATA UNIFICADA'!$C$2:$T1007,MATCH(1,($A150='CAMAGUI DATA UNIFICADA'!$A$2:$A1007)*($AL$1='CAMAGUI DATA UNIFICADA'!$B$2:$B1007),0),MATCH(AW$2,'CAMAGUI DATA UNIFICADA'!$C$1:$T$1,0)),"")</f>
        <v>0.76</v>
      </c>
      <c r="AX150" s="60">
        <f t="array" ref="AX150">IFERROR(INDEX('CAMAGUI DATA UNIFICADA'!$C$2:$T1007,MATCH(1,($A150='CAMAGUI DATA UNIFICADA'!$A$2:$A1007)*($AL$1='CAMAGUI DATA UNIFICADA'!$B$2:$B1007),0),MATCH(AX$2,'CAMAGUI DATA UNIFICADA'!$C$1:$T$1,0)),"")</f>
        <v>112371.4286</v>
      </c>
      <c r="AY150" s="2">
        <f t="array" ref="AY150">IFERROR(INDEX('CAMAGUI DATA UNIFICADA'!$C$2:$T1007,MATCH(1,($A150='CAMAGUI DATA UNIFICADA'!$A$2:$A1007)*($AL$1='CAMAGUI DATA UNIFICADA'!$B$2:$B1007),0),MATCH(AY$2,'CAMAGUI DATA UNIFICADA'!$C$1:$T$1,0)),"")</f>
        <v>3.25</v>
      </c>
      <c r="AZ150" s="2">
        <f t="array" ref="AZ150">IFERROR(INDEX('CAMAGUI DATA UNIFICADA'!$C$2:$T1007,MATCH(1,($A150='CAMAGUI DATA UNIFICADA'!$A$2:$A1007)*($AL$1='CAMAGUI DATA UNIFICADA'!$B$2:$B1007),0),MATCH(AZ$2,'CAMAGUI DATA UNIFICADA'!$C$1:$T$1,0)),"")</f>
        <v>16.55</v>
      </c>
      <c r="BA150" s="33">
        <f t="array" ref="BA150">IFERROR(INDEX('CAMAGUI DATA UNIFICADA'!$C$2:$T1007,MATCH(1,($A150='CAMAGUI DATA UNIFICADA'!$A$2:$A1007)*($AL$1='CAMAGUI DATA UNIFICADA'!$B$2:$B1007),0),MATCH(BA$2,'CAMAGUI DATA UNIFICADA'!$C$1:$T$1,0)),"")</f>
        <v>3.7194</v>
      </c>
      <c r="BB150" s="60">
        <f t="array" ref="BB150">IFERROR(INDEX('CAMAGUI DATA UNIFICADA'!$C$2:$T1007,MATCH(1,($A150='CAMAGUI DATA UNIFICADA'!$A$2:$A1007)*($AL$1='CAMAGUI DATA UNIFICADA'!$B$2:$B1007),0),MATCH(BB$2,'CAMAGUI DATA UNIFICADA'!$C$1:$T$1,0)),"")</f>
        <v>505.0096006</v>
      </c>
      <c r="BC150" s="140">
        <f t="array" ref="BC150">IFERROR(INDEX('CAMAGUI DATA UNIFICADA'!$C$2:$T1007,MATCH(1,($A150='CAMAGUI DATA UNIFICADA'!$A$2:$A1007)*($AL$1='CAMAGUI DATA UNIFICADA'!$B$2:$B1007),0),MATCH(BC$2,'CAMAGUI DATA UNIFICADA'!$C$1:$T$1,0)),"")</f>
        <v>1.252400142</v>
      </c>
      <c r="BD150" s="138" t="str">
        <f t="array" ref="BD150">IFERROR(INDEX('CAMAGUI DATA UNIFICADA'!$C$2:$T1007,MATCH(1,($A150='CAMAGUI DATA UNIFICADA'!$A$2:$A1007)*($BD$1='CAMAGUI DATA UNIFICADA'!$B$2:$B1007),0),MATCH(BD$2,'CAMAGUI DATA UNIFICADA'!$C$1:$T$1,0)),"")</f>
        <v>CA4021125</v>
      </c>
      <c r="BE150" s="2">
        <f t="array" ref="BE150">IFERROR(INDEX('CAMAGUI DATA UNIFICADA'!$C$2:$T1007,MATCH(1,($A150='CAMAGUI DATA UNIFICADA'!$A$2:$A1007)*($BD$1='CAMAGUI DATA UNIFICADA'!$B$2:$B1007),0),MATCH(BE$2,'CAMAGUI DATA UNIFICADA'!$C$1:$T$1,0)),"")</f>
        <v>125</v>
      </c>
      <c r="BF150" s="2">
        <f t="array" ref="BF150">IFERROR(INDEX('CAMAGUI DATA UNIFICADA'!$C$2:$T1007,MATCH(1,($A150='CAMAGUI DATA UNIFICADA'!$A$2:$A1007)*($BD$1='CAMAGUI DATA UNIFICADA'!$B$2:$B1007),0),MATCH(BF$2,'CAMAGUI DATA UNIFICADA'!$C$1:$T$1,0)),"")</f>
        <v>592</v>
      </c>
      <c r="BG150" s="2" t="str">
        <f t="array" ref="BG150">IFERROR(INDEX('CAMAGUI DATA UNIFICADA'!$C$2:$T1007,MATCH(1,($A150='CAMAGUI DATA UNIFICADA'!$A$2:$A1007)*($BD$1='CAMAGUI DATA UNIFICADA'!$B$2:$B1007),0),MATCH(BG$2,'CAMAGUI DATA UNIFICADA'!$C$1:$T$1,0)),"")</f>
        <v>SKR LORICA#4</v>
      </c>
      <c r="BH150" s="139">
        <f t="array" ref="BH150">IFERROR(INDEX('CAMAGUI DATA UNIFICADA'!$C$2:$T1007,MATCH(1,($A150='CAMAGUI DATA UNIFICADA'!$A$2:$A1007)*($BD$1='CAMAGUI DATA UNIFICADA'!$B$2:$B1007),0),MATCH(BH$2,'CAMAGUI DATA UNIFICADA'!$C$1:$T$1,0)),"")</f>
        <v>852.48</v>
      </c>
      <c r="BI150" s="2">
        <f t="array" ref="BI150">IFERROR(INDEX('CAMAGUI DATA UNIFICADA'!$C$2:$T1007,MATCH(1,($A150='CAMAGUI DATA UNIFICADA'!$A$2:$A1007)*($BD$1='CAMAGUI DATA UNIFICADA'!$B$2:$B1007),0),MATCH(BI$2,'CAMAGUI DATA UNIFICADA'!$C$1:$T$1,0)),"")</f>
        <v>1.57</v>
      </c>
      <c r="BJ150" s="2">
        <f t="array" ref="BJ150">IFERROR(INDEX('CAMAGUI DATA UNIFICADA'!$C$2:$T1007,MATCH(1,($A150='CAMAGUI DATA UNIFICADA'!$A$2:$A1007)*($BD$1='CAMAGUI DATA UNIFICADA'!$B$2:$B1007),0),MATCH(BJ$2,'CAMAGUI DATA UNIFICADA'!$C$1:$T$1,0)),"")</f>
        <v>1.15</v>
      </c>
      <c r="BK150" s="33">
        <f t="array" ref="BK150">IFERROR(INDEX('CAMAGUI DATA UNIFICADA'!$C$2:$T1007,MATCH(1,($A150='CAMAGUI DATA UNIFICADA'!$A$2:$A1007)*($BD$1='CAMAGUI DATA UNIFICADA'!$B$2:$B1007),0),MATCH(BK$2,'CAMAGUI DATA UNIFICADA'!$C$1:$T$1,0)),"")</f>
        <v>13.04496</v>
      </c>
      <c r="BL150" s="60">
        <f t="array" ref="BL150">IFERROR(INDEX('CAMAGUI DATA UNIFICADA'!$C$2:$T1007,MATCH(1,($A150='CAMAGUI DATA UNIFICADA'!$A$2:$A1007)*($BD$1='CAMAGUI DATA UNIFICADA'!$B$2:$B1007),0),MATCH(BL$2,'CAMAGUI DATA UNIFICADA'!$C$1:$T$1,0)),"")</f>
        <v>610334.0631</v>
      </c>
      <c r="BM150" s="33">
        <f t="array" ref="BM150">IFERROR(INDEX('CAMAGUI DATA UNIFICADA'!$C$2:$T1007,MATCH(1,($A150='CAMAGUI DATA UNIFICADA'!$A$2:$A1007)*($BD$1='CAMAGUI DATA UNIFICADA'!$B$2:$B1007),0),MATCH(BM$2,'CAMAGUI DATA UNIFICADA'!$C$1:$T$1,0)),"")</f>
        <v>0.826960014</v>
      </c>
      <c r="BN150" s="23">
        <f t="array" ref="BN150">IFERROR(INDEX('CAMAGUI DATA UNIFICADA'!$C$2:$T1007,MATCH(1,($A150='CAMAGUI DATA UNIFICADA'!$A$2:$A1007)*($BD$1='CAMAGUI DATA UNIFICADA'!$B$2:$B1007),0),MATCH(BN$2,'CAMAGUI DATA UNIFICADA'!$C$1:$T$1,0)),"")</f>
        <v>0.7353422447</v>
      </c>
      <c r="BO150" s="23">
        <f t="array" ref="BO150">IFERROR(INDEX('CAMAGUI DATA UNIFICADA'!$C$2:$T1007,MATCH(1,($A150='CAMAGUI DATA UNIFICADA'!$A$2:$A1007)*($BD$1='CAMAGUI DATA UNIFICADA'!$B$2:$B1007),0),MATCH(BO$2,'CAMAGUI DATA UNIFICADA'!$C$1:$T$1,0)),"")</f>
        <v>0.75</v>
      </c>
      <c r="BP150" s="60">
        <f t="array" ref="BP150">IFERROR(INDEX('CAMAGUI DATA UNIFICADA'!$C$2:$T1007,MATCH(1,($A150='CAMAGUI DATA UNIFICADA'!$A$2:$A1007)*($BD$1='CAMAGUI DATA UNIFICADA'!$B$2:$B1007),0),MATCH(BP$2,'CAMAGUI DATA UNIFICADA'!$C$1:$T$1,0)),"")</f>
        <v>129687.5</v>
      </c>
      <c r="BQ150" s="2">
        <f t="array" ref="BQ150">IFERROR(INDEX('CAMAGUI DATA UNIFICADA'!$C$2:$T1007,MATCH(1,($A150='CAMAGUI DATA UNIFICADA'!$A$2:$A1007)*($BD$1='CAMAGUI DATA UNIFICADA'!$B$2:$B1007),0),MATCH(BQ$2,'CAMAGUI DATA UNIFICADA'!$C$1:$T$1,0)),"")</f>
        <v>2.2</v>
      </c>
      <c r="BR150" s="2">
        <f t="array" ref="BR150">IFERROR(INDEX('CAMAGUI DATA UNIFICADA'!$C$2:$T1007,MATCH(1,($A150='CAMAGUI DATA UNIFICADA'!$A$2:$A1007)*($BD$1='CAMAGUI DATA UNIFICADA'!$B$2:$B1007),0),MATCH(BR$2,'CAMAGUI DATA UNIFICADA'!$C$1:$T$1,0)),"")</f>
        <v>3.77</v>
      </c>
      <c r="BS150" s="33">
        <f t="array" ref="BS150">IFERROR(INDEX('CAMAGUI DATA UNIFICADA'!$C$2:$T1007,MATCH(1,($A150='CAMAGUI DATA UNIFICADA'!$A$2:$A1007)*($BD$1='CAMAGUI DATA UNIFICADA'!$B$2:$B1007),0),MATCH(BS$2,'CAMAGUI DATA UNIFICADA'!$C$1:$T$1,0)),"")</f>
        <v>8.78316</v>
      </c>
      <c r="BT150" s="60">
        <f t="array" ref="BT150">IFERROR(INDEX('CAMAGUI DATA UNIFICADA'!$C$2:$T1007,MATCH(1,($A150='CAMAGUI DATA UNIFICADA'!$A$2:$A1007)*($BD$1='CAMAGUI DATA UNIFICADA'!$B$2:$B1007),0),MATCH(BT$2,'CAMAGUI DATA UNIFICADA'!$C$1:$T$1,0)),"")</f>
        <v>250.8220133</v>
      </c>
      <c r="BU150" s="140">
        <f t="array" ref="BU150">IFERROR(INDEX('CAMAGUI DATA UNIFICADA'!$C$2:$T1007,MATCH(1,($A150='CAMAGUI DATA UNIFICADA'!$A$2:$A1007)*($BD$1='CAMAGUI DATA UNIFICADA'!$B$2:$B1007),0),MATCH(BU$2,'CAMAGUI DATA UNIFICADA'!$C$1:$T$1,0)),"")</f>
        <v>31.45550331</v>
      </c>
      <c r="BV150" s="138" t="str">
        <f t="array" ref="BV150">IFERROR(INDEX('CAMAGUI DATA UNIFICADA'!$C$2:$T1007,MATCH(1,($A150='CAMAGUI DATA UNIFICADA'!$A$2:$A1007)*($BV$1='CAMAGUI DATA UNIFICADA'!$B$2:$B1007),0),MATCH(BV$2,'CAMAGUI DATA UNIFICADA'!$C$1:$T$1,0)),"")</f>
        <v>CA5021125</v>
      </c>
      <c r="BW150" s="2">
        <f t="array" ref="BW150">IFERROR(INDEX('CAMAGUI DATA UNIFICADA'!$C$2:$T1007,MATCH(1,($A150='CAMAGUI DATA UNIFICADA'!$A$2:$A1007)*($BV$1='CAMAGUI DATA UNIFICADA'!$B$2:$B1007),0),MATCH(BW$2,'CAMAGUI DATA UNIFICADA'!$C$1:$T$1,0)),"")</f>
        <v>125</v>
      </c>
      <c r="BX150" s="2">
        <f t="array" ref="BX150">IFERROR(INDEX('CAMAGUI DATA UNIFICADA'!$C$2:$T1007,MATCH(1,($A150='CAMAGUI DATA UNIFICADA'!$A$2:$A1007)*($BV$1='CAMAGUI DATA UNIFICADA'!$B$2:$B1007),0),MATCH(BX$2,'CAMAGUI DATA UNIFICADA'!$C$1:$T$1,0)),"")</f>
        <v>565</v>
      </c>
      <c r="BY150" s="2" t="str">
        <f t="array" ref="BY150">IFERROR(INDEX('CAMAGUI DATA UNIFICADA'!$C$2:$T1007,MATCH(1,($A150='CAMAGUI DATA UNIFICADA'!$A$2:$A1007)*($BV$1='CAMAGUI DATA UNIFICADA'!$B$2:$B1007),0),MATCH(BY$2,'CAMAGUI DATA UNIFICADA'!$C$1:$T$1,0)),"")</f>
        <v>SKR LORICA#4</v>
      </c>
      <c r="BZ150" s="139">
        <f t="array" ref="BZ150">IFERROR(INDEX('CAMAGUI DATA UNIFICADA'!$C$2:$T1007,MATCH(1,($A150='CAMAGUI DATA UNIFICADA'!$A$2:$A1007)*($BV$1='CAMAGUI DATA UNIFICADA'!$B$2:$B1007),0),MATCH(BZ$2,'CAMAGUI DATA UNIFICADA'!$C$1:$T$1,0)),"")</f>
        <v>813.6</v>
      </c>
      <c r="CA150" s="2">
        <f t="array" ref="CA150">IFERROR(INDEX('CAMAGUI DATA UNIFICADA'!$C$2:$T1007,MATCH(1,($A150='CAMAGUI DATA UNIFICADA'!$A$2:$A1007)*($BV$1='CAMAGUI DATA UNIFICADA'!$B$2:$B1007),0),MATCH(CA$2,'CAMAGUI DATA UNIFICADA'!$C$1:$T$1,0)),"")</f>
        <v>1.69</v>
      </c>
      <c r="CB150" s="2">
        <f t="array" ref="CB150">IFERROR(INDEX('CAMAGUI DATA UNIFICADA'!$C$2:$T1007,MATCH(1,($A150='CAMAGUI DATA UNIFICADA'!$A$2:$A1007)*($BV$1='CAMAGUI DATA UNIFICADA'!$B$2:$B1007),0),MATCH(CB$2,'CAMAGUI DATA UNIFICADA'!$C$1:$T$1,0)),"")</f>
        <v>1.24</v>
      </c>
      <c r="CC150" s="33">
        <f t="array" ref="CC150">IFERROR(INDEX('CAMAGUI DATA UNIFICADA'!$C$2:$T1007,MATCH(1,($A150='CAMAGUI DATA UNIFICADA'!$A$2:$A1007)*($BV$1='CAMAGUI DATA UNIFICADA'!$B$2:$B1007),0),MATCH(CC$2,'CAMAGUI DATA UNIFICADA'!$C$1:$T$1,0)),"")</f>
        <v>12.82032</v>
      </c>
      <c r="CD150" s="60">
        <f t="array" ref="CD150">IFERROR(INDEX('CAMAGUI DATA UNIFICADA'!$C$2:$T1007,MATCH(1,($A150='CAMAGUI DATA UNIFICADA'!$A$2:$A1007)*($BV$1='CAMAGUI DATA UNIFICADA'!$B$2:$B1007),0),MATCH(CD$2,'CAMAGUI DATA UNIFICADA'!$C$1:$T$1,0)),"")</f>
        <v>576931.754</v>
      </c>
      <c r="CE150" s="33">
        <f t="array" ref="CE150">IFERROR(INDEX('CAMAGUI DATA UNIFICADA'!$C$2:$T1007,MATCH(1,($A150='CAMAGUI DATA UNIFICADA'!$A$2:$A1007)*($BV$1='CAMAGUI DATA UNIFICADA'!$B$2:$B1007),0),MATCH(CE$2,'CAMAGUI DATA UNIFICADA'!$C$1:$T$1,0)),"")</f>
        <v>0.8209822726</v>
      </c>
      <c r="CF150" s="23">
        <f t="array" ref="CF150">IFERROR(INDEX('CAMAGUI DATA UNIFICADA'!$C$2:$T1007,MATCH(1,($A150='CAMAGUI DATA UNIFICADA'!$A$2:$A1007)*($BV$1='CAMAGUI DATA UNIFICADA'!$B$2:$B1007),0),MATCH(CF$2,'CAMAGUI DATA UNIFICADA'!$C$1:$T$1,0)),"")</f>
        <v>0.7796375054</v>
      </c>
      <c r="CG150" s="23">
        <f t="array" ref="CG150">IFERROR(INDEX('CAMAGUI DATA UNIFICADA'!$C$2:$T1007,MATCH(1,($A150='CAMAGUI DATA UNIFICADA'!$A$2:$A1007)*($BV$1='CAMAGUI DATA UNIFICADA'!$B$2:$B1007),0),MATCH(CG$2,'CAMAGUI DATA UNIFICADA'!$C$1:$T$1,0)),"")</f>
        <v>0.75</v>
      </c>
      <c r="CH150" s="60">
        <f t="array" ref="CH150">IFERROR(INDEX('CAMAGUI DATA UNIFICADA'!$C$2:$T1007,MATCH(1,($A150='CAMAGUI DATA UNIFICADA'!$A$2:$A1007)*($BV$1='CAMAGUI DATA UNIFICADA'!$B$2:$B1007),0),MATCH(CH$2,'CAMAGUI DATA UNIFICADA'!$C$1:$T$1,0)),"")</f>
        <v>132142.8571</v>
      </c>
      <c r="CI150" s="2">
        <f t="array" ref="CI150">IFERROR(INDEX('CAMAGUI DATA UNIFICADA'!$C$2:$T1007,MATCH(1,($A150='CAMAGUI DATA UNIFICADA'!$A$2:$A1007)*($BV$1='CAMAGUI DATA UNIFICADA'!$B$2:$B1007),0),MATCH(CI$2,'CAMAGUI DATA UNIFICADA'!$C$1:$T$1,0)),"")</f>
        <v>2.2</v>
      </c>
      <c r="CJ150" s="2">
        <f t="array" ref="CJ150">IFERROR(INDEX('CAMAGUI DATA UNIFICADA'!$C$2:$T1007,MATCH(1,($A150='CAMAGUI DATA UNIFICADA'!$A$2:$A1007)*($BV$1='CAMAGUI DATA UNIFICADA'!$B$2:$B1007),0),MATCH(CJ$2,'CAMAGUI DATA UNIFICADA'!$C$1:$T$1,0)),"")</f>
        <v>3.89</v>
      </c>
      <c r="CK150" s="33">
        <f t="array" ref="CK150">IFERROR(INDEX('CAMAGUI DATA UNIFICADA'!$C$2:$T1007,MATCH(1,($A150='CAMAGUI DATA UNIFICADA'!$A$2:$A1007)*($BV$1='CAMAGUI DATA UNIFICADA'!$B$2:$B1007),0),MATCH(CK$2,'CAMAGUI DATA UNIFICADA'!$C$1:$T$1,0)),"")</f>
        <v>8.65212</v>
      </c>
      <c r="CL150" s="60">
        <f t="array" ref="CL150">IFERROR(INDEX('CAMAGUI DATA UNIFICADA'!$C$2:$T1007,MATCH(1,($A150='CAMAGUI DATA UNIFICADA'!$A$2:$A1007)*($BV$1='CAMAGUI DATA UNIFICADA'!$B$2:$B1007),0),MATCH(CL$2,'CAMAGUI DATA UNIFICADA'!$C$1:$T$1,0)),"")</f>
        <v>226.982614</v>
      </c>
      <c r="CM150" s="140">
        <f t="array" ref="CM150">IFERROR(INDEX('CAMAGUI DATA UNIFICADA'!$C$2:$T1007,MATCH(1,($A150='CAMAGUI DATA UNIFICADA'!$A$2:$A1007)*($BV$1='CAMAGUI DATA UNIFICADA'!$B$2:$B1007),0),MATCH(CM$2,'CAMAGUI DATA UNIFICADA'!$C$1:$T$1,0)),"")</f>
        <v>25.4956535</v>
      </c>
      <c r="CN150" s="138" t="str">
        <f t="array" ref="CN150">IFERROR(INDEX('CAMAGUI DATA UNIFICADA'!$C$2:$T1007,MATCH(1,($A150='CAMAGUI DATA UNIFICADA'!$A$2:$A1007)*($CN$1='CAMAGUI DATA UNIFICADA'!$B$2:$B1007),0),MATCH(CN$2,'CAMAGUI DATA UNIFICADA'!$C$1:$T$1,0)),"")</f>
        <v>CA6021125</v>
      </c>
      <c r="CO150" s="2">
        <f t="array" ref="CO150">IFERROR(INDEX('CAMAGUI DATA UNIFICADA'!$C$2:$T1007,MATCH(1,($A150='CAMAGUI DATA UNIFICADA'!$A$2:$A1007)*($CN$1='CAMAGUI DATA UNIFICADA'!$B$2:$B1007),0),MATCH(CO$2,'CAMAGUI DATA UNIFICADA'!$C$1:$T$1,0)),"")</f>
        <v>175</v>
      </c>
      <c r="CP150" s="2">
        <f t="array" ref="CP150">IFERROR(INDEX('CAMAGUI DATA UNIFICADA'!$C$2:$T1007,MATCH(1,($A150='CAMAGUI DATA UNIFICADA'!$A$2:$A1007)*($CN$1='CAMAGUI DATA UNIFICADA'!$B$2:$B1007),0),MATCH(CP$2,'CAMAGUI DATA UNIFICADA'!$C$1:$T$1,0)),"")</f>
        <v>873</v>
      </c>
      <c r="CQ150" s="2" t="str">
        <f t="array" ref="CQ150">IFERROR(INDEX('CAMAGUI DATA UNIFICADA'!$C$2:$T1007,MATCH(1,($A150='CAMAGUI DATA UNIFICADA'!$A$2:$A1007)*($CN$1='CAMAGUI DATA UNIFICADA'!$B$2:$B1007),0),MATCH(CQ$2,'CAMAGUI DATA UNIFICADA'!$C$1:$T$1,0)),"")</f>
        <v>SKR LORICA#4</v>
      </c>
      <c r="CR150" s="139">
        <f t="array" ref="CR150">IFERROR(INDEX('CAMAGUI DATA UNIFICADA'!$C$2:$T1007,MATCH(1,($A150='CAMAGUI DATA UNIFICADA'!$A$2:$A1007)*($CN$1='CAMAGUI DATA UNIFICADA'!$B$2:$B1007),0),MATCH(CR$2,'CAMAGUI DATA UNIFICADA'!$C$1:$T$1,0)),"")</f>
        <v>1257.12</v>
      </c>
      <c r="CS150" s="2">
        <f t="array" ref="CS150">IFERROR(INDEX('CAMAGUI DATA UNIFICADA'!$C$2:$T1007,MATCH(1,($A150='CAMAGUI DATA UNIFICADA'!$A$2:$A1007)*($CN$1='CAMAGUI DATA UNIFICADA'!$B$2:$B1007),0),MATCH(CS$2,'CAMAGUI DATA UNIFICADA'!$C$1:$T$1,0)),"")</f>
        <v>1.5</v>
      </c>
      <c r="CT150" s="2">
        <f t="array" ref="CT150">IFERROR(INDEX('CAMAGUI DATA UNIFICADA'!$C$2:$T1007,MATCH(1,($A150='CAMAGUI DATA UNIFICADA'!$A$2:$A1007)*($CN$1='CAMAGUI DATA UNIFICADA'!$B$2:$B1007),0),MATCH(CT$2,'CAMAGUI DATA UNIFICADA'!$C$1:$T$1,0)),"")</f>
        <v>1.08</v>
      </c>
      <c r="CU150" s="33">
        <f t="array" ref="CU150">IFERROR(INDEX('CAMAGUI DATA UNIFICADA'!$C$2:$T1007,MATCH(1,($A150='CAMAGUI DATA UNIFICADA'!$A$2:$A1007)*($CN$1='CAMAGUI DATA UNIFICADA'!$B$2:$B1007),0),MATCH(CU$2,'CAMAGUI DATA UNIFICADA'!$C$1:$T$1,0)),"")</f>
        <v>13.176</v>
      </c>
      <c r="CV150" s="60">
        <f t="array" ref="CV150">IFERROR(INDEX('CAMAGUI DATA UNIFICADA'!$C$2:$T1007,MATCH(1,($A150='CAMAGUI DATA UNIFICADA'!$A$2:$A1007)*($CN$1='CAMAGUI DATA UNIFICADA'!$B$2:$B1007),0),MATCH(CV$2,'CAMAGUI DATA UNIFICADA'!$C$1:$T$1,0)),"")</f>
        <v>885448.2898</v>
      </c>
      <c r="CW150" s="33">
        <f t="array" ref="CW150">IFERROR(INDEX('CAMAGUI DATA UNIFICADA'!$C$2:$T1007,MATCH(1,($A150='CAMAGUI DATA UNIFICADA'!$A$2:$A1007)*($CN$1='CAMAGUI DATA UNIFICADA'!$B$2:$B1007),0),MATCH(CW$2,'CAMAGUI DATA UNIFICADA'!$C$1:$T$1,0)),"")</f>
        <v>0.8981481481</v>
      </c>
      <c r="CX150" s="23">
        <f t="array" ref="CX150">IFERROR(INDEX('CAMAGUI DATA UNIFICADA'!$C$2:$T1007,MATCH(1,($A150='CAMAGUI DATA UNIFICADA'!$A$2:$A1007)*($CN$1='CAMAGUI DATA UNIFICADA'!$B$2:$B1007),0),MATCH(CX$2,'CAMAGUI DATA UNIFICADA'!$C$1:$T$1,0)),"")</f>
        <v>0.7378735748</v>
      </c>
      <c r="CY150" s="23">
        <f t="array" ref="CY150">IFERROR(INDEX('CAMAGUI DATA UNIFICADA'!$C$2:$T1007,MATCH(1,($A150='CAMAGUI DATA UNIFICADA'!$A$2:$A1007)*($CN$1='CAMAGUI DATA UNIFICADA'!$B$2:$B1007),0),MATCH(CY$2,'CAMAGUI DATA UNIFICADA'!$C$1:$T$1,0)),"")</f>
        <v>0.75</v>
      </c>
      <c r="CZ150" s="60">
        <f t="array" ref="CZ150">IFERROR(INDEX('CAMAGUI DATA UNIFICADA'!$C$2:$T1007,MATCH(1,($A150='CAMAGUI DATA UNIFICADA'!$A$2:$A1007)*($CN$1='CAMAGUI DATA UNIFICADA'!$B$2:$B1007),0),MATCH(CZ$2,'CAMAGUI DATA UNIFICADA'!$C$1:$T$1,0)),"")</f>
        <v>102857.1429</v>
      </c>
      <c r="DA150" s="2">
        <f t="array" ref="DA150">IFERROR(INDEX('CAMAGUI DATA UNIFICADA'!$C$2:$T1007,MATCH(1,($A150='CAMAGUI DATA UNIFICADA'!$A$2:$A1007)*($CN$1='CAMAGUI DATA UNIFICADA'!$B$2:$B1007),0),MATCH(DA$2,'CAMAGUI DATA UNIFICADA'!$C$1:$T$1,0)),"")</f>
        <v>2.2</v>
      </c>
      <c r="DB150" s="2">
        <f t="array" ref="DB150">IFERROR(INDEX('CAMAGUI DATA UNIFICADA'!$C$2:$T1007,MATCH(1,($A150='CAMAGUI DATA UNIFICADA'!$A$2:$A1007)*($CN$1='CAMAGUI DATA UNIFICADA'!$B$2:$B1007),0),MATCH(DB$2,'CAMAGUI DATA UNIFICADA'!$C$1:$T$1,0)),"")</f>
        <v>3.7</v>
      </c>
      <c r="DC150" s="33">
        <f t="array" ref="DC150">IFERROR(INDEX('CAMAGUI DATA UNIFICADA'!$C$2:$T1007,MATCH(1,($A150='CAMAGUI DATA UNIFICADA'!$A$2:$A1007)*($CN$1='CAMAGUI DATA UNIFICADA'!$B$2:$B1007),0),MATCH(DC$2,'CAMAGUI DATA UNIFICADA'!$C$1:$T$1,0)),"")</f>
        <v>8.8596</v>
      </c>
      <c r="DD150" s="60">
        <f t="array" ref="DD150">IFERROR(INDEX('CAMAGUI DATA UNIFICADA'!$C$2:$T1007,MATCH(1,($A150='CAMAGUI DATA UNIFICADA'!$A$2:$A1007)*($CN$1='CAMAGUI DATA UNIFICADA'!$B$2:$B1007),0),MATCH(DD$2,'CAMAGUI DATA UNIFICADA'!$C$1:$T$1,0)),"")</f>
        <v>359.2838738</v>
      </c>
      <c r="DE150" s="140">
        <f t="array" ref="DE150">IFERROR(INDEX('CAMAGUI DATA UNIFICADA'!$C$2:$T1007,MATCH(1,($A150='CAMAGUI DATA UNIFICADA'!$A$2:$A1007)*($CN$1='CAMAGUI DATA UNIFICADA'!$B$2:$B1007),0),MATCH(DE$2,'CAMAGUI DATA UNIFICADA'!$C$1:$T$1,0)),"")</f>
        <v>46.07096844</v>
      </c>
      <c r="DF150" s="138" t="str">
        <f t="array" ref="DF150">IFERROR(INDEX('CAMAGUI DATA UNIFICADA'!$C$2:$T1007,MATCH(1,($A150='CAMAGUI DATA UNIFICADA'!$A$2:$A1007)*($DF$1='CAMAGUI DATA UNIFICADA'!$B$2:$B1007),0),MATCH(DF$2,'CAMAGUI DATA UNIFICADA'!$C$1:$T$1,0)),"")</f>
        <v/>
      </c>
      <c r="DG150" s="2" t="str">
        <f t="array" ref="DG150">IFERROR(INDEX('CAMAGUI DATA UNIFICADA'!$C$2:$T1007,MATCH(1,($A150='CAMAGUI DATA UNIFICADA'!$A$2:$A1007)*($DF$1='CAMAGUI DATA UNIFICADA'!$B$2:$B1007),0),MATCH(DG$2,'CAMAGUI DATA UNIFICADA'!$C$1:$T$1,0)),"")</f>
        <v/>
      </c>
      <c r="DH150" s="2" t="str">
        <f t="array" ref="DH150">IFERROR(INDEX('CAMAGUI DATA UNIFICADA'!$C$2:$T1007,MATCH(1,($A150='CAMAGUI DATA UNIFICADA'!$A$2:$A1007)*($DF$1='CAMAGUI DATA UNIFICADA'!$B$2:$B1007),0),MATCH(DH$2,'CAMAGUI DATA UNIFICADA'!$C$1:$T$1,0)),"")</f>
        <v/>
      </c>
      <c r="DI150" s="2" t="str">
        <f t="array" ref="DI150">IFERROR(INDEX('CAMAGUI DATA UNIFICADA'!$C$2:$T1007,MATCH(1,($A150='CAMAGUI DATA UNIFICADA'!$A$2:$A1007)*($DF$1='CAMAGUI DATA UNIFICADA'!$B$2:$B1007),0),MATCH(DI$2,'CAMAGUI DATA UNIFICADA'!$C$1:$T$1,0)),"")</f>
        <v/>
      </c>
      <c r="DJ150" s="139" t="str">
        <f t="array" ref="DJ150">IFERROR(INDEX('CAMAGUI DATA UNIFICADA'!$C$2:$T1007,MATCH(1,($A150='CAMAGUI DATA UNIFICADA'!$A$2:$A1007)*($DF$1='CAMAGUI DATA UNIFICADA'!$B$2:$B1007),0),MATCH(DJ$2,'CAMAGUI DATA UNIFICADA'!$C$1:$T$1,0)),"")</f>
        <v/>
      </c>
      <c r="DK150" s="2" t="str">
        <f t="array" ref="DK150">IFERROR(INDEX('CAMAGUI DATA UNIFICADA'!$C$2:$T1007,MATCH(1,($A150='CAMAGUI DATA UNIFICADA'!$A$2:$A1007)*($DF$1='CAMAGUI DATA UNIFICADA'!$B$2:$B1007),0),MATCH(DK$2,'CAMAGUI DATA UNIFICADA'!$C$1:$T$1,0)),"")</f>
        <v/>
      </c>
      <c r="DL150" s="2" t="str">
        <f t="array" ref="DL150">IFERROR(INDEX('CAMAGUI DATA UNIFICADA'!$C$2:$T1007,MATCH(1,($A150='CAMAGUI DATA UNIFICADA'!$A$2:$A1007)*($DF$1='CAMAGUI DATA UNIFICADA'!$B$2:$B1007),0),MATCH(DL$2,'CAMAGUI DATA UNIFICADA'!$C$1:$T$1,0)),"")</f>
        <v/>
      </c>
      <c r="DM150" s="33" t="str">
        <f t="array" ref="DM150">IFERROR(INDEX('CAMAGUI DATA UNIFICADA'!$C$2:$T1007,MATCH(1,($A150='CAMAGUI DATA UNIFICADA'!$A$2:$A1007)*($DF$1='CAMAGUI DATA UNIFICADA'!$B$2:$B1007),0),MATCH(DM$2,'CAMAGUI DATA UNIFICADA'!$C$1:$T$1,0)),"")</f>
        <v/>
      </c>
      <c r="DN150" s="60" t="str">
        <f t="array" ref="DN150">IFERROR(INDEX('CAMAGUI DATA UNIFICADA'!$C$2:$T1007,MATCH(1,($A150='CAMAGUI DATA UNIFICADA'!$A$2:$A1007)*($DF$1='CAMAGUI DATA UNIFICADA'!$B$2:$B1007),0),MATCH(DN$2,'CAMAGUI DATA UNIFICADA'!$C$1:$T$1,0)),"")</f>
        <v/>
      </c>
      <c r="DO150" s="33" t="str">
        <f t="array" ref="DO150">IFERROR(INDEX('CAMAGUI DATA UNIFICADA'!$C$2:$T1007,MATCH(1,($A150='CAMAGUI DATA UNIFICADA'!$A$2:$A1007)*($DF$1='CAMAGUI DATA UNIFICADA'!$B$2:$B1007),0),MATCH(DO$2,'CAMAGUI DATA UNIFICADA'!$C$1:$T$1,0)),"")</f>
        <v/>
      </c>
      <c r="DP150" s="23" t="str">
        <f t="array" ref="DP150">IFERROR(INDEX('CAMAGUI DATA UNIFICADA'!$C$2:$T1007,MATCH(1,($A150='CAMAGUI DATA UNIFICADA'!$A$2:$A1007)*($DF$1='CAMAGUI DATA UNIFICADA'!$B$2:$B1007),0),MATCH(DP$2,'CAMAGUI DATA UNIFICADA'!$C$1:$T$1,0)),"")</f>
        <v/>
      </c>
      <c r="DQ150" s="23" t="str">
        <f t="array" ref="DQ150">IFERROR(INDEX('CAMAGUI DATA UNIFICADA'!$C$2:$T1007,MATCH(1,($A150='CAMAGUI DATA UNIFICADA'!$A$2:$A1007)*($DF$1='CAMAGUI DATA UNIFICADA'!$B$2:$B1007),0),MATCH(DQ$2,'CAMAGUI DATA UNIFICADA'!$C$1:$T$1,0)),"")</f>
        <v/>
      </c>
      <c r="DR150" s="2" t="str">
        <f t="array" ref="DR150">IFERROR(INDEX('CAMAGUI DATA UNIFICADA'!$C$2:$T1007,MATCH(1,($A150='CAMAGUI DATA UNIFICADA'!$A$2:$A1007)*($DF$1='CAMAGUI DATA UNIFICADA'!$B$2:$B1007),0),MATCH(DR$2,'CAMAGUI DATA UNIFICADA'!$C$1:$T$1,0)),"")</f>
        <v/>
      </c>
      <c r="DS150" s="2" t="str">
        <f t="array" ref="DS150">IFERROR(INDEX('CAMAGUI DATA UNIFICADA'!$C$2:$T1007,MATCH(1,($A150='CAMAGUI DATA UNIFICADA'!$A$2:$A1007)*($DF$1='CAMAGUI DATA UNIFICADA'!$B$2:$B1007),0),MATCH(DS$2,'CAMAGUI DATA UNIFICADA'!$C$1:$T$1,0)),"")</f>
        <v/>
      </c>
      <c r="DT150" s="2" t="str">
        <f t="array" ref="DT150">IFERROR(INDEX('CAMAGUI DATA UNIFICADA'!$C$2:$T1007,MATCH(1,($A150='CAMAGUI DATA UNIFICADA'!$A$2:$A1007)*($DF$1='CAMAGUI DATA UNIFICADA'!$B$2:$B1007),0),MATCH(DT$2,'CAMAGUI DATA UNIFICADA'!$C$1:$T$1,0)),"")</f>
        <v/>
      </c>
      <c r="DU150" s="33" t="str">
        <f t="array" ref="DU150">IFERROR(INDEX('CAMAGUI DATA UNIFICADA'!$C$2:$T1007,MATCH(1,($A150='CAMAGUI DATA UNIFICADA'!$A$2:$A1007)*($DF$1='CAMAGUI DATA UNIFICADA'!$B$2:$B1007),0),MATCH(DU$2,'CAMAGUI DATA UNIFICADA'!$C$1:$T$1,0)),"")</f>
        <v/>
      </c>
      <c r="DV150" s="60" t="str">
        <f t="array" ref="DV150">IFERROR(INDEX('CAMAGUI DATA UNIFICADA'!$C$2:$T1007,MATCH(1,($A150='CAMAGUI DATA UNIFICADA'!$A$2:$A1007)*($DF$1='CAMAGUI DATA UNIFICADA'!$B$2:$B1007),0),MATCH(DV$2,'CAMAGUI DATA UNIFICADA'!$C$1:$T$1,0)),"")</f>
        <v/>
      </c>
      <c r="DW150" s="140" t="str">
        <f t="array" ref="DW150">IFERROR(INDEX('CAMAGUI DATA UNIFICADA'!$C$2:$T1007,MATCH(1,($A150='CAMAGUI DATA UNIFICADA'!$A$2:$A1007)*($DF$1='CAMAGUI DATA UNIFICADA'!$B$2:$B1007),0),MATCH(DW$2,'CAMAGUI DATA UNIFICADA'!$C$1:$T$1,0)),"")</f>
        <v/>
      </c>
      <c r="DX150" s="144" t="str">
        <f t="array" ref="DX150">IFERROR(INDEX('CAMAGUI DATA UNIFICADA'!$C$2:$T1007,MATCH(1,($A150='CAMAGUI DATA UNIFICADA'!$A$2:$A1007)*($DX$1='CAMAGUI DATA UNIFICADA'!$B$2:$B1007),0),MATCH(DX$2,'CAMAGUI DATA UNIFICADA'!$C$1:$T$1,0)),"")</f>
        <v/>
      </c>
      <c r="DY150" s="60" t="str">
        <f t="array" ref="DY150">IFERROR(INDEX('CAMAGUI DATA UNIFICADA'!$C$2:$T1007,MATCH(1,($A150='CAMAGUI DATA UNIFICADA'!$A$2:$A1007)*($DX$1='CAMAGUI DATA UNIFICADA'!$B$2:$B1007),0),MATCH(DY$2,'CAMAGUI DATA UNIFICADA'!$C$1:$T$1,0)),"")</f>
        <v/>
      </c>
      <c r="DZ150" s="60" t="str">
        <f t="array" ref="DZ150">IFERROR(INDEX('CAMAGUI DATA UNIFICADA'!$C$2:$T1007,MATCH(1,($A150='CAMAGUI DATA UNIFICADA'!$A$2:$A1007)*($DX$1='CAMAGUI DATA UNIFICADA'!$B$2:$B1007),0),MATCH(DZ$2,'CAMAGUI DATA UNIFICADA'!$C$1:$T$1,0)),"")</f>
        <v/>
      </c>
      <c r="EA150" s="60" t="str">
        <f t="array" ref="EA150">IFERROR(INDEX('CAMAGUI DATA UNIFICADA'!$C$2:$T1007,MATCH(1,($A150='CAMAGUI DATA UNIFICADA'!$A$2:$A1007)*($DX$1='CAMAGUI DATA UNIFICADA'!$B$2:$B1007),0),MATCH(EA$2,'CAMAGUI DATA UNIFICADA'!$C$1:$T$1,0)),"")</f>
        <v/>
      </c>
      <c r="EB150" s="60" t="str">
        <f t="array" ref="EB150">IFERROR(INDEX('CAMAGUI DATA UNIFICADA'!$C$2:$T1007,MATCH(1,($A150='CAMAGUI DATA UNIFICADA'!$A$2:$A1007)*($DX$1='CAMAGUI DATA UNIFICADA'!$B$2:$B1007),0),MATCH(EB$2,'CAMAGUI DATA UNIFICADA'!$C$1:$T$1,0)),"")</f>
        <v/>
      </c>
      <c r="EC150" s="60" t="str">
        <f t="array" ref="EC150">IFERROR(INDEX('CAMAGUI DATA UNIFICADA'!$C$2:$T1007,MATCH(1,($A150='CAMAGUI DATA UNIFICADA'!$A$2:$A1007)*($DX$1='CAMAGUI DATA UNIFICADA'!$B$2:$B1007),0),MATCH(EC$2,'CAMAGUI DATA UNIFICADA'!$C$1:$T$1,0)),"")</f>
        <v/>
      </c>
      <c r="ED150" s="60" t="str">
        <f t="array" ref="ED150">IFERROR(INDEX('CAMAGUI DATA UNIFICADA'!$C$2:$T1007,MATCH(1,($A150='CAMAGUI DATA UNIFICADA'!$A$2:$A1007)*($DX$1='CAMAGUI DATA UNIFICADA'!$B$2:$B1007),0),MATCH(ED$2,'CAMAGUI DATA UNIFICADA'!$C$1:$T$1,0)),"")</f>
        <v/>
      </c>
      <c r="EE150" s="60" t="str">
        <f t="array" ref="EE150">IFERROR(INDEX('CAMAGUI DATA UNIFICADA'!$C$2:$T1007,MATCH(1,($A150='CAMAGUI DATA UNIFICADA'!$A$2:$A1007)*($DX$1='CAMAGUI DATA UNIFICADA'!$B$2:$B1007),0),MATCH(EE$2,'CAMAGUI DATA UNIFICADA'!$C$1:$T$1,0)),"")</f>
        <v/>
      </c>
      <c r="EF150" s="60" t="str">
        <f t="array" ref="EF150">IFERROR(INDEX('CAMAGUI DATA UNIFICADA'!$C$2:$T1007,MATCH(1,($A150='CAMAGUI DATA UNIFICADA'!$A$2:$A1007)*($DX$1='CAMAGUI DATA UNIFICADA'!$B$2:$B1007),0),MATCH(EF$2,'CAMAGUI DATA UNIFICADA'!$C$1:$T$1,0)),"")</f>
        <v/>
      </c>
      <c r="EG150" s="60" t="str">
        <f t="array" ref="EG150">IFERROR(INDEX('CAMAGUI DATA UNIFICADA'!$C$2:$T1007,MATCH(1,($A150='CAMAGUI DATA UNIFICADA'!$A$2:$A1007)*($DX$1='CAMAGUI DATA UNIFICADA'!$B$2:$B1007),0),MATCH(EG$2,'CAMAGUI DATA UNIFICADA'!$C$1:$T$1,0)),"")</f>
        <v/>
      </c>
      <c r="EH150" s="60" t="str">
        <f t="array" ref="EH150">IFERROR(INDEX('CAMAGUI DATA UNIFICADA'!$C$2:$T1007,MATCH(1,($A150='CAMAGUI DATA UNIFICADA'!$A$2:$A1007)*($DX$1='CAMAGUI DATA UNIFICADA'!$B$2:$B1007),0),MATCH(EH$2,'CAMAGUI DATA UNIFICADA'!$C$1:$T$1,0)),"")</f>
        <v/>
      </c>
      <c r="EI150" s="60" t="str">
        <f t="array" ref="EI150">IFERROR(INDEX('CAMAGUI DATA UNIFICADA'!$C$2:$T1007,MATCH(1,($A150='CAMAGUI DATA UNIFICADA'!$A$2:$A1007)*($DX$1='CAMAGUI DATA UNIFICADA'!$B$2:$B1007),0),MATCH(EI$2,'CAMAGUI DATA UNIFICADA'!$C$1:$T$1,0)),"")</f>
        <v/>
      </c>
      <c r="EJ150" s="60" t="str">
        <f t="array" ref="EJ150">IFERROR(INDEX('CAMAGUI DATA UNIFICADA'!$C$2:$T1007,MATCH(1,($A150='CAMAGUI DATA UNIFICADA'!$A$2:$A1007)*($DX$1='CAMAGUI DATA UNIFICADA'!$B$2:$B1007),0),MATCH(EJ$2,'CAMAGUI DATA UNIFICADA'!$C$1:$T$1,0)),"")</f>
        <v/>
      </c>
      <c r="EK150" s="60" t="str">
        <f t="array" ref="EK150">IFERROR(INDEX('CAMAGUI DATA UNIFICADA'!$C$2:$T1007,MATCH(1,($A150='CAMAGUI DATA UNIFICADA'!$A$2:$A1007)*($DX$1='CAMAGUI DATA UNIFICADA'!$B$2:$B1007),0),MATCH(EK$2,'CAMAGUI DATA UNIFICADA'!$C$1:$T$1,0)),"")</f>
        <v/>
      </c>
      <c r="EL150" s="60" t="str">
        <f t="array" ref="EL150">IFERROR(INDEX('CAMAGUI DATA UNIFICADA'!$C$2:$T1007,MATCH(1,($A150='CAMAGUI DATA UNIFICADA'!$A$2:$A1007)*($DX$1='CAMAGUI DATA UNIFICADA'!$B$2:$B1007),0),MATCH(EL$2,'CAMAGUI DATA UNIFICADA'!$C$1:$T$1,0)),"")</f>
        <v/>
      </c>
      <c r="EM150" s="60" t="str">
        <f t="array" ref="EM150">IFERROR(INDEX('CAMAGUI DATA UNIFICADA'!$C$2:$T1007,MATCH(1,($A150='CAMAGUI DATA UNIFICADA'!$A$2:$A1007)*($DX$1='CAMAGUI DATA UNIFICADA'!$B$2:$B1007),0),MATCH(EM$2,'CAMAGUI DATA UNIFICADA'!$C$1:$T$1,0)),"")</f>
        <v/>
      </c>
      <c r="EN150" s="60" t="str">
        <f t="array" ref="EN150">IFERROR(INDEX('CAMAGUI DATA UNIFICADA'!$C$2:$T1007,MATCH(1,($A150='CAMAGUI DATA UNIFICADA'!$A$2:$A1007)*($DX$1='CAMAGUI DATA UNIFICADA'!$B$2:$B1007),0),MATCH(EN$2,'CAMAGUI DATA UNIFICADA'!$C$1:$T$1,0)),"")</f>
        <v/>
      </c>
      <c r="EO150" s="140" t="str">
        <f t="array" ref="EO150">IFERROR(INDEX('CAMAGUI DATA UNIFICADA'!$C$2:$T1007,MATCH(1,($A150='CAMAGUI DATA UNIFICADA'!$A$2:$A1007)*($DX$1='CAMAGUI DATA UNIFICADA'!$B$2:$B1007),0),MATCH(EO$2,'CAMAGUI DATA UNIFICADA'!$C$1:$T$1,0)),"")</f>
        <v/>
      </c>
    </row>
    <row r="151">
      <c r="A151" s="137">
        <v>45978.0</v>
      </c>
      <c r="B151" s="138" t="str">
        <f t="array" ref="B151">IFERROR(INDEX('CAMAGUI DATA UNIFICADA'!$C$2:$T1007,MATCH(1,($A151='CAMAGUI DATA UNIFICADA'!$A$2:$A1007)*($B$1='CAMAGUI DATA UNIFICADA'!$B$2:$B1007),0),MATCH(B$2,'CAMAGUI DATA UNIFICADA'!$C$1:$T$1,0)),"")</f>
        <v>CA1051025</v>
      </c>
      <c r="C151" s="2">
        <f t="array" ref="C151">IFERROR(INDEX('CAMAGUI DATA UNIFICADA'!$C$2:$T1007,MATCH(1,($A151='CAMAGUI DATA UNIFICADA'!$A$2:$A1007)*($B$1='CAMAGUI DATA UNIFICADA'!$B$2:$B1007),0),MATCH(C$2,'CAMAGUI DATA UNIFICADA'!$C$1:$T$1,0)),"")</f>
        <v>500</v>
      </c>
      <c r="D151" s="2">
        <f t="array" ref="D151">IFERROR(INDEX('CAMAGUI DATA UNIFICADA'!$C$2:$T1007,MATCH(1,($A151='CAMAGUI DATA UNIFICADA'!$A$2:$A1007)*($B$1='CAMAGUI DATA UNIFICADA'!$B$2:$B1007),0),MATCH(D$2,'CAMAGUI DATA UNIFICADA'!$C$1:$T$1,0)),"")</f>
        <v>3475</v>
      </c>
      <c r="E151" s="2" t="str">
        <f t="array" ref="E151">IFERROR(INDEX('CAMAGUI DATA UNIFICADA'!$C$2:$T1007,MATCH(1,($A151='CAMAGUI DATA UNIFICADA'!$A$2:$A1007)*($B$1='CAMAGUI DATA UNIFICADA'!$B$2:$B1007),0),MATCH(E$2,'CAMAGUI DATA UNIFICADA'!$C$1:$T$1,0)),"")</f>
        <v>SKR MAST E AD</v>
      </c>
      <c r="F151" s="139">
        <f t="array" ref="F151">IFERROR(INDEX('CAMAGUI DATA UNIFICADA'!$C$2:$T1007,MATCH(1,($A151='CAMAGUI DATA UNIFICADA'!$A$2:$A1007)*($B$1='CAMAGUI DATA UNIFICADA'!$B$2:$B1007),0),MATCH(F$2,'CAMAGUI DATA UNIFICADA'!$C$1:$T$1,0)),"")</f>
        <v>3557.01</v>
      </c>
      <c r="G151" s="2">
        <f t="array" ref="G151">IFERROR(INDEX('CAMAGUI DATA UNIFICADA'!$C$2:$T1007,MATCH(1,($A151='CAMAGUI DATA UNIFICADA'!$A$2:$A1007)*($B$1='CAMAGUI DATA UNIFICADA'!$B$2:$B1007),0),MATCH(G$2,'CAMAGUI DATA UNIFICADA'!$C$1:$T$1,0)),"")</f>
        <v>20.18</v>
      </c>
      <c r="H151" s="2">
        <f t="array" ref="H151">IFERROR(INDEX('CAMAGUI DATA UNIFICADA'!$C$2:$T1007,MATCH(1,($A151='CAMAGUI DATA UNIFICADA'!$A$2:$A1007)*($B$1='CAMAGUI DATA UNIFICADA'!$B$2:$B1007),0),MATCH(H$2,'CAMAGUI DATA UNIFICADA'!$C$1:$T$1,0)),"")</f>
        <v>4.26</v>
      </c>
      <c r="I151" s="33">
        <f t="array" ref="I151">IFERROR(INDEX('CAMAGUI DATA UNIFICADA'!$C$2:$T1007,MATCH(1,($A151='CAMAGUI DATA UNIFICADA'!$A$2:$A1007)*($B$1='CAMAGUI DATA UNIFICADA'!$B$2:$B1007),0),MATCH(I$2,'CAMAGUI DATA UNIFICADA'!$C$1:$T$1,0)),"")</f>
        <v>3.28272</v>
      </c>
      <c r="J151" s="60">
        <f t="array" ref="J151">IFERROR(INDEX('CAMAGUI DATA UNIFICADA'!$C$2:$T1007,MATCH(1,($A151='CAMAGUI DATA UNIFICADA'!$A$2:$A1007)*($B$1='CAMAGUI DATA UNIFICADA'!$B$2:$B1007),0),MATCH(J$2,'CAMAGUI DATA UNIFICADA'!$C$1:$T$1,0)),"")</f>
        <v>754770.6456</v>
      </c>
      <c r="K151" s="33">
        <f t="array" ref="K151">IFERROR(INDEX('CAMAGUI DATA UNIFICADA'!$C$2:$T1007,MATCH(1,($A151='CAMAGUI DATA UNIFICADA'!$A$2:$A1007)*($B$1='CAMAGUI DATA UNIFICADA'!$B$2:$B1007),0),MATCH(K$2,'CAMAGUI DATA UNIFICADA'!$C$1:$T$1,0)),"")</f>
        <v>1.16200527</v>
      </c>
      <c r="L151" s="23">
        <f t="array" ref="L151">IFERROR(INDEX('CAMAGUI DATA UNIFICADA'!$C$2:$T1007,MATCH(1,($A151='CAMAGUI DATA UNIFICADA'!$A$2:$A1007)*($B$1='CAMAGUI DATA UNIFICADA'!$B$2:$B1007),0),MATCH(L$2,'CAMAGUI DATA UNIFICADA'!$C$1:$T$1,0)),"")</f>
        <v>0.6451031159</v>
      </c>
      <c r="M151" s="23">
        <f t="array" ref="M151">IFERROR(INDEX('CAMAGUI DATA UNIFICADA'!$C$2:$T1007,MATCH(1,($A151='CAMAGUI DATA UNIFICADA'!$A$2:$A1007)*($B$1='CAMAGUI DATA UNIFICADA'!$B$2:$B1007),0),MATCH(M$2,'CAMAGUI DATA UNIFICADA'!$C$1:$T$1,0)),"")</f>
        <v>0.6</v>
      </c>
      <c r="N151" s="60">
        <f t="array" ref="N151">IFERROR(INDEX('CAMAGUI DATA UNIFICADA'!$C$2:$T1007,MATCH(1,($A151='CAMAGUI DATA UNIFICADA'!$A$2:$A1007)*($B$1='CAMAGUI DATA UNIFICADA'!$B$2:$B1007),0),MATCH(N$2,'CAMAGUI DATA UNIFICADA'!$C$1:$T$1,0)),"")</f>
        <v>85714.28571</v>
      </c>
      <c r="O151" s="2">
        <f t="array" ref="O151">IFERROR(INDEX('CAMAGUI DATA UNIFICADA'!$C$2:$T1007,MATCH(1,($A151='CAMAGUI DATA UNIFICADA'!$A$2:$A1007)*($B$1='CAMAGUI DATA UNIFICADA'!$B$2:$B1007),0),MATCH(O$2,'CAMAGUI DATA UNIFICADA'!$C$1:$T$1,0)),"")</f>
        <v>3.5</v>
      </c>
      <c r="P151" s="2">
        <f t="array" ref="P151">IFERROR(INDEX('CAMAGUI DATA UNIFICADA'!$C$2:$T1007,MATCH(1,($A151='CAMAGUI DATA UNIFICADA'!$A$2:$A1007)*($B$1='CAMAGUI DATA UNIFICADA'!$B$2:$B1007),0),MATCH(P$2,'CAMAGUI DATA UNIFICADA'!$C$1:$T$1,0)),"")</f>
        <v>23.68</v>
      </c>
      <c r="Q151" s="33">
        <f t="array" ref="Q151">IFERROR(INDEX('CAMAGUI DATA UNIFICADA'!$C$2:$T1007,MATCH(1,($A151='CAMAGUI DATA UNIFICADA'!$A$2:$A1007)*($B$1='CAMAGUI DATA UNIFICADA'!$B$2:$B1007),0),MATCH(Q$2,'CAMAGUI DATA UNIFICADA'!$C$1:$T$1,0)),"")</f>
        <v>3.21888</v>
      </c>
      <c r="R151" s="60">
        <f t="array" ref="R151">IFERROR(INDEX('CAMAGUI DATA UNIFICADA'!$C$2:$T1007,MATCH(1,($A151='CAMAGUI DATA UNIFICADA'!$A$2:$A1007)*($B$1='CAMAGUI DATA UNIFICADA'!$B$2:$B1007),0),MATCH(R$2,'CAMAGUI DATA UNIFICADA'!$C$1:$T$1,0)),"")</f>
        <v>526.3834201</v>
      </c>
      <c r="S151" s="140">
        <f t="array" ref="S151">IFERROR(INDEX('CAMAGUI DATA UNIFICADA'!$C$2:$T1007,MATCH(1,($A151='CAMAGUI DATA UNIFICADA'!$A$2:$A1007)*($B$1='CAMAGUI DATA UNIFICADA'!$B$2:$B1007),0),MATCH(S$2,'CAMAGUI DATA UNIFICADA'!$C$1:$T$1,0)),"")</f>
        <v>6.595855022</v>
      </c>
      <c r="T151" s="138" t="str">
        <f t="array" ref="T151">IFERROR(INDEX('CAMAGUI DATA UNIFICADA'!$C$2:$T1007,MATCH(1,($A151='CAMAGUI DATA UNIFICADA'!$A$2:$A1007)*($T$1='CAMAGUI DATA UNIFICADA'!$B$2:$B1007),0),MATCH(T$2,'CAMAGUI DATA UNIFICADA'!$C$1:$T$1,0)),"")</f>
        <v>CA2051025</v>
      </c>
      <c r="U151" s="2">
        <f t="array" ref="U151">IFERROR(INDEX('CAMAGUI DATA UNIFICADA'!$C$2:$T1007,MATCH(1,($A151='CAMAGUI DATA UNIFICADA'!$A$2:$A1007)*($T$1='CAMAGUI DATA UNIFICADA'!$B$2:$B1007),0),MATCH(U$2,'CAMAGUI DATA UNIFICADA'!$C$1:$T$1,0)),"")</f>
        <v>400</v>
      </c>
      <c r="V151" s="2">
        <f t="array" ref="V151">IFERROR(INDEX('CAMAGUI DATA UNIFICADA'!$C$2:$T1007,MATCH(1,($A151='CAMAGUI DATA UNIFICADA'!$A$2:$A1007)*($T$1='CAMAGUI DATA UNIFICADA'!$B$2:$B1007),0),MATCH(V$2,'CAMAGUI DATA UNIFICADA'!$C$1:$T$1,0)),"")</f>
        <v>2575</v>
      </c>
      <c r="W151" s="2" t="str">
        <f t="array" ref="W151">IFERROR(INDEX('CAMAGUI DATA UNIFICADA'!$C$2:$T1007,MATCH(1,($A151='CAMAGUI DATA UNIFICADA'!$A$2:$A1007)*($T$1='CAMAGUI DATA UNIFICADA'!$B$2:$B1007),0),MATCH(W$2,'CAMAGUI DATA UNIFICADA'!$C$1:$T$1,0)),"")</f>
        <v>SKR MAST E AD</v>
      </c>
      <c r="X151" s="139">
        <f t="array" ref="X151">IFERROR(INDEX('CAMAGUI DATA UNIFICADA'!$C$2:$T1007,MATCH(1,($A151='CAMAGUI DATA UNIFICADA'!$A$2:$A1007)*($T$1='CAMAGUI DATA UNIFICADA'!$B$2:$B1007),0),MATCH(X$2,'CAMAGUI DATA UNIFICADA'!$C$1:$T$1,0)),"")</f>
        <v>2635.77</v>
      </c>
      <c r="Y151" s="2">
        <f t="array" ref="Y151">IFERROR(INDEX('CAMAGUI DATA UNIFICADA'!$C$2:$T1007,MATCH(1,($A151='CAMAGUI DATA UNIFICADA'!$A$2:$A1007)*($T$1='CAMAGUI DATA UNIFICADA'!$B$2:$B1007),0),MATCH(Y$2,'CAMAGUI DATA UNIFICADA'!$C$1:$T$1,0)),"")</f>
        <v>18.23</v>
      </c>
      <c r="Z151" s="2">
        <f t="array" ref="Z151">IFERROR(INDEX('CAMAGUI DATA UNIFICADA'!$C$2:$T1007,MATCH(1,($A151='CAMAGUI DATA UNIFICADA'!$A$2:$A1007)*($T$1='CAMAGUI DATA UNIFICADA'!$B$2:$B1007),0),MATCH(Z$2,'CAMAGUI DATA UNIFICADA'!$C$1:$T$1,0)),"")</f>
        <v>4.25</v>
      </c>
      <c r="AA151" s="2">
        <f t="array" ref="AA151">IFERROR(INDEX('CAMAGUI DATA UNIFICADA'!$C$2:$T1007,MATCH(1,($A151='CAMAGUI DATA UNIFICADA'!$A$2:$A1007)*($T$1='CAMAGUI DATA UNIFICADA'!$B$2:$B1007),0),MATCH(AA$2,'CAMAGUI DATA UNIFICADA'!$C$1:$T$1,0)),"")</f>
        <v>3.50316</v>
      </c>
      <c r="AB151" s="60">
        <f t="array" ref="AB151">IFERROR(INDEX('CAMAGUI DATA UNIFICADA'!$C$2:$T1007,MATCH(1,($A151='CAMAGUI DATA UNIFICADA'!$A$2:$A1007)*($T$1='CAMAGUI DATA UNIFICADA'!$B$2:$B1007),0),MATCH(AB$2,'CAMAGUI DATA UNIFICADA'!$C$1:$T$1,0)),"")</f>
        <v>626344.6171</v>
      </c>
      <c r="AC151" s="33">
        <f t="array" ref="AC151">IFERROR(INDEX('CAMAGUI DATA UNIFICADA'!$C$2:$T1007,MATCH(1,($A151='CAMAGUI DATA UNIFICADA'!$A$2:$A1007)*($T$1='CAMAGUI DATA UNIFICADA'!$B$2:$B1007),0),MATCH(AC$2,'CAMAGUI DATA UNIFICADA'!$C$1:$T$1,0)),"")</f>
        <v>1.181057218</v>
      </c>
      <c r="AD151" s="23">
        <f t="array" ref="AD151">IFERROR(INDEX('CAMAGUI DATA UNIFICADA'!$C$2:$T1007,MATCH(1,($A151='CAMAGUI DATA UNIFICADA'!$A$2:$A1007)*($T$1='CAMAGUI DATA UNIFICADA'!$B$2:$B1007),0),MATCH(AD$2,'CAMAGUI DATA UNIFICADA'!$C$1:$T$1,0)),"")</f>
        <v>0.7325668036</v>
      </c>
      <c r="AE151" s="23">
        <f t="array" ref="AE151">IFERROR(INDEX('CAMAGUI DATA UNIFICADA'!$C$2:$T1007,MATCH(1,($A151='CAMAGUI DATA UNIFICADA'!$A$2:$A1007)*($T$1='CAMAGUI DATA UNIFICADA'!$B$2:$B1007),0),MATCH(AE$2,'CAMAGUI DATA UNIFICADA'!$C$1:$T$1,0)),"")</f>
        <v>0.6</v>
      </c>
      <c r="AF151" s="60">
        <f t="array" ref="AF151">IFERROR(INDEX('CAMAGUI DATA UNIFICADA'!$C$2:$T1007,MATCH(1,($A151='CAMAGUI DATA UNIFICADA'!$A$2:$A1007)*($T$1='CAMAGUI DATA UNIFICADA'!$B$2:$B1007),0),MATCH(AF$2,'CAMAGUI DATA UNIFICADA'!$C$1:$T$1,0)),"")</f>
        <v>85500</v>
      </c>
      <c r="AG151" s="2">
        <f t="array" ref="AG151">IFERROR(INDEX('CAMAGUI DATA UNIFICADA'!$C$2:$T1007,MATCH(1,($A151='CAMAGUI DATA UNIFICADA'!$A$2:$A1007)*($T$1='CAMAGUI DATA UNIFICADA'!$B$2:$B1007),0),MATCH(AG$2,'CAMAGUI DATA UNIFICADA'!$C$1:$T$1,0)),"")</f>
        <v>3.5</v>
      </c>
      <c r="AH151" s="2">
        <f t="array" ref="AH151">IFERROR(INDEX('CAMAGUI DATA UNIFICADA'!$C$2:$T1007,MATCH(1,($A151='CAMAGUI DATA UNIFICADA'!$A$2:$A1007)*($T$1='CAMAGUI DATA UNIFICADA'!$B$2:$B1007),0),MATCH(AH$2,'CAMAGUI DATA UNIFICADA'!$C$1:$T$1,0)),"")</f>
        <v>21.73</v>
      </c>
      <c r="AI151" s="33">
        <f t="array" ref="AI151">IFERROR(INDEX('CAMAGUI DATA UNIFICADA'!$C$2:$T1007,MATCH(1,($A151='CAMAGUI DATA UNIFICADA'!$A$2:$A1007)*($T$1='CAMAGUI DATA UNIFICADA'!$B$2:$B1007),0),MATCH(AI$2,'CAMAGUI DATA UNIFICADA'!$C$1:$T$1,0)),"")</f>
        <v>3.28344</v>
      </c>
      <c r="AJ151" s="60">
        <f t="array" ref="AJ151">IFERROR(INDEX('CAMAGUI DATA UNIFICADA'!$C$2:$T1007,MATCH(1,($A151='CAMAGUI DATA UNIFICADA'!$A$2:$A1007)*($T$1='CAMAGUI DATA UNIFICADA'!$B$2:$B1007),0),MATCH(AJ$2,'CAMAGUI DATA UNIFICADA'!$C$1:$T$1,0)),"")</f>
        <v>368.4618165</v>
      </c>
      <c r="AK151" s="140">
        <f t="array" ref="AK151">IFERROR(INDEX('CAMAGUI DATA UNIFICADA'!$C$2:$T1007,MATCH(1,($A151='CAMAGUI DATA UNIFICADA'!$A$2:$A1007)*($T$1='CAMAGUI DATA UNIFICADA'!$B$2:$B1007),0),MATCH(AK$2,'CAMAGUI DATA UNIFICADA'!$C$1:$T$1,0)),"")</f>
        <v>-7.884545883</v>
      </c>
      <c r="AL151" s="138" t="str">
        <f t="array" ref="AL151">IFERROR(INDEX('CAMAGUI DATA UNIFICADA'!$C$2:$T1007,MATCH(1,($A151='CAMAGUI DATA UNIFICADA'!$A$2:$A1007)*($AL$1='CAMAGUI DATA UNIFICADA'!$B$2:$B1007),0),MATCH(AL$2,'CAMAGUI DATA UNIFICADA'!$C$1:$T$1,0)),"")</f>
        <v>CA3051025</v>
      </c>
      <c r="AM151" s="2">
        <f t="array" ref="AM151">IFERROR(INDEX('CAMAGUI DATA UNIFICADA'!$C$2:$T1007,MATCH(1,($A151='CAMAGUI DATA UNIFICADA'!$A$2:$A1007)*($AL$1='CAMAGUI DATA UNIFICADA'!$B$2:$B1007),0),MATCH(AM$2,'CAMAGUI DATA UNIFICADA'!$C$1:$T$1,0)),"")</f>
        <v>575</v>
      </c>
      <c r="AN151" s="2">
        <f t="array" ref="AN151">IFERROR(INDEX('CAMAGUI DATA UNIFICADA'!$C$2:$T1007,MATCH(1,($A151='CAMAGUI DATA UNIFICADA'!$A$2:$A1007)*($AL$1='CAMAGUI DATA UNIFICADA'!$B$2:$B1007),0),MATCH(AN$2,'CAMAGUI DATA UNIFICADA'!$C$1:$T$1,0)),"")</f>
        <v>3125</v>
      </c>
      <c r="AO151" s="2" t="str">
        <f t="array" ref="AO151">IFERROR(INDEX('CAMAGUI DATA UNIFICADA'!$C$2:$T1007,MATCH(1,($A151='CAMAGUI DATA UNIFICADA'!$A$2:$A1007)*($AL$1='CAMAGUI DATA UNIFICADA'!$B$2:$B1007),0),MATCH(AO$2,'CAMAGUI DATA UNIFICADA'!$C$1:$T$1,0)),"")</f>
        <v>SKR MAST E AD</v>
      </c>
      <c r="AP151" s="139">
        <f t="array" ref="AP151">IFERROR(INDEX('CAMAGUI DATA UNIFICADA'!$C$2:$T1007,MATCH(1,($A151='CAMAGUI DATA UNIFICADA'!$A$2:$A1007)*($AL$1='CAMAGUI DATA UNIFICADA'!$B$2:$B1007),0),MATCH(AP$2,'CAMAGUI DATA UNIFICADA'!$C$1:$T$1,0)),"")</f>
        <v>3198.75</v>
      </c>
      <c r="AQ151" s="2">
        <f t="array" ref="AQ151">IFERROR(INDEX('CAMAGUI DATA UNIFICADA'!$C$2:$T1007,MATCH(1,($A151='CAMAGUI DATA UNIFICADA'!$A$2:$A1007)*($AL$1='CAMAGUI DATA UNIFICADA'!$B$2:$B1007),0),MATCH(AQ$2,'CAMAGUI DATA UNIFICADA'!$C$1:$T$1,0)),"")</f>
        <v>17.25</v>
      </c>
      <c r="AR151" s="2">
        <f t="array" ref="AR151">IFERROR(INDEX('CAMAGUI DATA UNIFICADA'!$C$2:$T1007,MATCH(1,($A151='CAMAGUI DATA UNIFICADA'!$A$2:$A1007)*($AL$1='CAMAGUI DATA UNIFICADA'!$B$2:$B1007),0),MATCH(AR$2,'CAMAGUI DATA UNIFICADA'!$C$1:$T$1,0)),"")</f>
        <v>3.95</v>
      </c>
      <c r="AS151" s="33">
        <f t="array" ref="AS151">IFERROR(INDEX('CAMAGUI DATA UNIFICADA'!$C$2:$T1007,MATCH(1,($A151='CAMAGUI DATA UNIFICADA'!$A$2:$A1007)*($AL$1='CAMAGUI DATA UNIFICADA'!$B$2:$B1007),0),MATCH(AS$2,'CAMAGUI DATA UNIFICADA'!$C$1:$T$1,0)),"")</f>
        <v>3.621</v>
      </c>
      <c r="AT151" s="60">
        <f t="array" ref="AT151">IFERROR(INDEX('CAMAGUI DATA UNIFICADA'!$C$2:$T1007,MATCH(1,($A151='CAMAGUI DATA UNIFICADA'!$A$2:$A1007)*($AL$1='CAMAGUI DATA UNIFICADA'!$B$2:$B1007),0),MATCH(AT$2,'CAMAGUI DATA UNIFICADA'!$C$1:$T$1,0)),"")</f>
        <v>920556.0158</v>
      </c>
      <c r="AU151" s="33">
        <f t="array" ref="AU151">IFERROR(INDEX('CAMAGUI DATA UNIFICADA'!$C$2:$T1007,MATCH(1,($A151='CAMAGUI DATA UNIFICADA'!$A$2:$A1007)*($AL$1='CAMAGUI DATA UNIFICADA'!$B$2:$B1007),0),MATCH(AU$2,'CAMAGUI DATA UNIFICADA'!$C$1:$T$1,0)),"")</f>
        <v>1.00577071</v>
      </c>
      <c r="AV151" s="23">
        <f t="array" ref="AV151">IFERROR(INDEX('CAMAGUI DATA UNIFICADA'!$C$2:$T1007,MATCH(1,($A151='CAMAGUI DATA UNIFICADA'!$A$2:$A1007)*($AL$1='CAMAGUI DATA UNIFICADA'!$B$2:$B1007),0),MATCH(AV$2,'CAMAGUI DATA UNIFICADA'!$C$1:$T$1,0)),"")</f>
        <v>0.8894261023</v>
      </c>
      <c r="AW151" s="23">
        <f t="array" ref="AW151">IFERROR(INDEX('CAMAGUI DATA UNIFICADA'!$C$2:$T1007,MATCH(1,($A151='CAMAGUI DATA UNIFICADA'!$A$2:$A1007)*($AL$1='CAMAGUI DATA UNIFICADA'!$B$2:$B1007),0),MATCH(AW$2,'CAMAGUI DATA UNIFICADA'!$C$1:$T$1,0)),"")</f>
        <v>0.76</v>
      </c>
      <c r="AX151" s="60">
        <f t="array" ref="AX151">IFERROR(INDEX('CAMAGUI DATA UNIFICADA'!$C$2:$T1007,MATCH(1,($A151='CAMAGUI DATA UNIFICADA'!$A$2:$A1007)*($AL$1='CAMAGUI DATA UNIFICADA'!$B$2:$B1007),0),MATCH(AX$2,'CAMAGUI DATA UNIFICADA'!$C$1:$T$1,0)),"")</f>
        <v>112371.4286</v>
      </c>
      <c r="AY151" s="2">
        <f t="array" ref="AY151">IFERROR(INDEX('CAMAGUI DATA UNIFICADA'!$C$2:$T1007,MATCH(1,($A151='CAMAGUI DATA UNIFICADA'!$A$2:$A1007)*($AL$1='CAMAGUI DATA UNIFICADA'!$B$2:$B1007),0),MATCH(AY$2,'CAMAGUI DATA UNIFICADA'!$C$1:$T$1,0)),"")</f>
        <v>3.5</v>
      </c>
      <c r="AZ151" s="2">
        <f t="array" ref="AZ151">IFERROR(INDEX('CAMAGUI DATA UNIFICADA'!$C$2:$T1007,MATCH(1,($A151='CAMAGUI DATA UNIFICADA'!$A$2:$A1007)*($AL$1='CAMAGUI DATA UNIFICADA'!$B$2:$B1007),0),MATCH(AZ$2,'CAMAGUI DATA UNIFICADA'!$C$1:$T$1,0)),"")</f>
        <v>20.75</v>
      </c>
      <c r="BA151" s="33">
        <f t="array" ref="BA151">IFERROR(INDEX('CAMAGUI DATA UNIFICADA'!$C$2:$T1007,MATCH(1,($A151='CAMAGUI DATA UNIFICADA'!$A$2:$A1007)*($AL$1='CAMAGUI DATA UNIFICADA'!$B$2:$B1007),0),MATCH(BA$2,'CAMAGUI DATA UNIFICADA'!$C$1:$T$1,0)),"")</f>
        <v>3.228</v>
      </c>
      <c r="BB151" s="60">
        <f t="array" ref="BB151">IFERROR(INDEX('CAMAGUI DATA UNIFICADA'!$C$2:$T1007,MATCH(1,($A151='CAMAGUI DATA UNIFICADA'!$A$2:$A1007)*($AL$1='CAMAGUI DATA UNIFICADA'!$B$2:$B1007),0),MATCH(BB$2,'CAMAGUI DATA UNIFICADA'!$C$1:$T$1,0)),"")</f>
        <v>547.5059234</v>
      </c>
      <c r="BC151" s="140">
        <f t="array" ref="BC151">IFERROR(INDEX('CAMAGUI DATA UNIFICADA'!$C$2:$T1007,MATCH(1,($A151='CAMAGUI DATA UNIFICADA'!$A$2:$A1007)*($AL$1='CAMAGUI DATA UNIFICADA'!$B$2:$B1007),0),MATCH(BC$2,'CAMAGUI DATA UNIFICADA'!$C$1:$T$1,0)),"")</f>
        <v>-6.873519146</v>
      </c>
      <c r="BD151" s="138" t="str">
        <f t="array" ref="BD151">IFERROR(INDEX('CAMAGUI DATA UNIFICADA'!$C$2:$T1007,MATCH(1,($A151='CAMAGUI DATA UNIFICADA'!$A$2:$A1007)*($BD$1='CAMAGUI DATA UNIFICADA'!$B$2:$B1007),0),MATCH(BD$2,'CAMAGUI DATA UNIFICADA'!$C$1:$T$1,0)),"")</f>
        <v>CA4021125</v>
      </c>
      <c r="BE151" s="2">
        <f t="array" ref="BE151">IFERROR(INDEX('CAMAGUI DATA UNIFICADA'!$C$2:$T1007,MATCH(1,($A151='CAMAGUI DATA UNIFICADA'!$A$2:$A1007)*($BD$1='CAMAGUI DATA UNIFICADA'!$B$2:$B1007),0),MATCH(BE$2,'CAMAGUI DATA UNIFICADA'!$C$1:$T$1,0)),"")</f>
        <v>300</v>
      </c>
      <c r="BF151" s="2">
        <f t="array" ref="BF151">IFERROR(INDEX('CAMAGUI DATA UNIFICADA'!$C$2:$T1007,MATCH(1,($A151='CAMAGUI DATA UNIFICADA'!$A$2:$A1007)*($BD$1='CAMAGUI DATA UNIFICADA'!$B$2:$B1007),0),MATCH(BF$2,'CAMAGUI DATA UNIFICADA'!$C$1:$T$1,0)),"")</f>
        <v>1625</v>
      </c>
      <c r="BG151" s="2" t="str">
        <f t="array" ref="BG151">IFERROR(INDEX('CAMAGUI DATA UNIFICADA'!$C$2:$T1007,MATCH(1,($A151='CAMAGUI DATA UNIFICADA'!$A$2:$A1007)*($BD$1='CAMAGUI DATA UNIFICADA'!$B$2:$B1007),0),MATCH(BG$2,'CAMAGUI DATA UNIFICADA'!$C$1:$T$1,0)),"")</f>
        <v>SKR MAST#4</v>
      </c>
      <c r="BH151" s="139">
        <f t="array" ref="BH151">IFERROR(INDEX('CAMAGUI DATA UNIFICADA'!$C$2:$T1007,MATCH(1,($A151='CAMAGUI DATA UNIFICADA'!$A$2:$A1007)*($BD$1='CAMAGUI DATA UNIFICADA'!$B$2:$B1007),0),MATCH(BH$2,'CAMAGUI DATA UNIFICADA'!$C$1:$T$1,0)),"")</f>
        <v>2005.9</v>
      </c>
      <c r="BI151" s="2">
        <f t="array" ref="BI151">IFERROR(INDEX('CAMAGUI DATA UNIFICADA'!$C$2:$T1007,MATCH(1,($A151='CAMAGUI DATA UNIFICADA'!$A$2:$A1007)*($BD$1='CAMAGUI DATA UNIFICADA'!$B$2:$B1007),0),MATCH(BI$2,'CAMAGUI DATA UNIFICADA'!$C$1:$T$1,0)),"")</f>
        <v>3.46</v>
      </c>
      <c r="BJ151" s="2">
        <f t="array" ref="BJ151">IFERROR(INDEX('CAMAGUI DATA UNIFICADA'!$C$2:$T1007,MATCH(1,($A151='CAMAGUI DATA UNIFICADA'!$A$2:$A1007)*($BD$1='CAMAGUI DATA UNIFICADA'!$B$2:$B1007),0),MATCH(BJ$2,'CAMAGUI DATA UNIFICADA'!$C$1:$T$1,0)),"")</f>
        <v>1.89</v>
      </c>
      <c r="BK151" s="33">
        <f t="array" ref="BK151">IFERROR(INDEX('CAMAGUI DATA UNIFICADA'!$C$2:$T1007,MATCH(1,($A151='CAMAGUI DATA UNIFICADA'!$A$2:$A1007)*($BD$1='CAMAGUI DATA UNIFICADA'!$B$2:$B1007),0),MATCH(BK$2,'CAMAGUI DATA UNIFICADA'!$C$1:$T$1,0)),"")</f>
        <v>9.12168</v>
      </c>
      <c r="BL151" s="60">
        <f t="array" ref="BL151">IFERROR(INDEX('CAMAGUI DATA UNIFICADA'!$C$2:$T1007,MATCH(1,($A151='CAMAGUI DATA UNIFICADA'!$A$2:$A1007)*($BD$1='CAMAGUI DATA UNIFICADA'!$B$2:$B1007),0),MATCH(BL$2,'CAMAGUI DATA UNIFICADA'!$C$1:$T$1,0)),"")</f>
        <v>950539.8382</v>
      </c>
      <c r="BM151" s="33">
        <f t="array" ref="BM151">IFERROR(INDEX('CAMAGUI DATA UNIFICADA'!$C$2:$T1007,MATCH(1,($A151='CAMAGUI DATA UNIFICADA'!$A$2:$A1007)*($BD$1='CAMAGUI DATA UNIFICADA'!$B$2:$B1007),0),MATCH(BM$2,'CAMAGUI DATA UNIFICADA'!$C$1:$T$1,0)),"")</f>
        <v>1.218693635</v>
      </c>
      <c r="BN151" s="23">
        <f t="array" ref="BN151">IFERROR(INDEX('CAMAGUI DATA UNIFICADA'!$C$2:$T1007,MATCH(1,($A151='CAMAGUI DATA UNIFICADA'!$A$2:$A1007)*($BD$1='CAMAGUI DATA UNIFICADA'!$B$2:$B1007),0),MATCH(BN$2,'CAMAGUI DATA UNIFICADA'!$C$1:$T$1,0)),"")</f>
        <v>1.145228721</v>
      </c>
      <c r="BO151" s="23">
        <f t="array" ref="BO151">IFERROR(INDEX('CAMAGUI DATA UNIFICADA'!$C$2:$T1007,MATCH(1,($A151='CAMAGUI DATA UNIFICADA'!$A$2:$A1007)*($BD$1='CAMAGUI DATA UNIFICADA'!$B$2:$B1007),0),MATCH(BO$2,'CAMAGUI DATA UNIFICADA'!$C$1:$T$1,0)),"")</f>
        <v>0.85</v>
      </c>
      <c r="BP151" s="60">
        <f t="array" ref="BP151">IFERROR(INDEX('CAMAGUI DATA UNIFICADA'!$C$2:$T1007,MATCH(1,($A151='CAMAGUI DATA UNIFICADA'!$A$2:$A1007)*($BD$1='CAMAGUI DATA UNIFICADA'!$B$2:$B1007),0),MATCH(BP$2,'CAMAGUI DATA UNIFICADA'!$C$1:$T$1,0)),"")</f>
        <v>146979.1667</v>
      </c>
      <c r="BQ151" s="2">
        <f t="array" ref="BQ151">IFERROR(INDEX('CAMAGUI DATA UNIFICADA'!$C$2:$T1007,MATCH(1,($A151='CAMAGUI DATA UNIFICADA'!$A$2:$A1007)*($BD$1='CAMAGUI DATA UNIFICADA'!$B$2:$B1007),0),MATCH(BQ$2,'CAMAGUI DATA UNIFICADA'!$C$1:$T$1,0)),"")</f>
        <v>2.5</v>
      </c>
      <c r="BR151" s="2">
        <f t="array" ref="BR151">IFERROR(INDEX('CAMAGUI DATA UNIFICADA'!$C$2:$T1007,MATCH(1,($A151='CAMAGUI DATA UNIFICADA'!$A$2:$A1007)*($BD$1='CAMAGUI DATA UNIFICADA'!$B$2:$B1007),0),MATCH(BR$2,'CAMAGUI DATA UNIFICADA'!$C$1:$T$1,0)),"")</f>
        <v>5.96</v>
      </c>
      <c r="BS151" s="33">
        <f t="array" ref="BS151">IFERROR(INDEX('CAMAGUI DATA UNIFICADA'!$C$2:$T1007,MATCH(1,($A151='CAMAGUI DATA UNIFICADA'!$A$2:$A1007)*($BD$1='CAMAGUI DATA UNIFICADA'!$B$2:$B1007),0),MATCH(BS$2,'CAMAGUI DATA UNIFICADA'!$C$1:$T$1,0)),"")</f>
        <v>6.92304</v>
      </c>
      <c r="BT151" s="60">
        <f t="array" ref="BT151">IFERROR(INDEX('CAMAGUI DATA UNIFICADA'!$C$2:$T1007,MATCH(1,($A151='CAMAGUI DATA UNIFICADA'!$A$2:$A1007)*($BD$1='CAMAGUI DATA UNIFICADA'!$B$2:$B1007),0),MATCH(BT$2,'CAMAGUI DATA UNIFICADA'!$C$1:$T$1,0)),"")</f>
        <v>331.1499823</v>
      </c>
      <c r="BU151" s="140">
        <f t="array" ref="BU151">IFERROR(INDEX('CAMAGUI DATA UNIFICADA'!$C$2:$T1007,MATCH(1,($A151='CAMAGUI DATA UNIFICADA'!$A$2:$A1007)*($BD$1='CAMAGUI DATA UNIFICADA'!$B$2:$B1007),0),MATCH(BU$2,'CAMAGUI DATA UNIFICADA'!$C$1:$T$1,0)),"")</f>
        <v>7.787495571</v>
      </c>
      <c r="BV151" s="138" t="str">
        <f t="array" ref="BV151">IFERROR(INDEX('CAMAGUI DATA UNIFICADA'!$C$2:$T1007,MATCH(1,($A151='CAMAGUI DATA UNIFICADA'!$A$2:$A1007)*($BV$1='CAMAGUI DATA UNIFICADA'!$B$2:$B1007),0),MATCH(BV$2,'CAMAGUI DATA UNIFICADA'!$C$1:$T$1,0)),"")</f>
        <v>CA5021125</v>
      </c>
      <c r="BW151" s="2">
        <f t="array" ref="BW151">IFERROR(INDEX('CAMAGUI DATA UNIFICADA'!$C$2:$T1007,MATCH(1,($A151='CAMAGUI DATA UNIFICADA'!$A$2:$A1007)*($BV$1='CAMAGUI DATA UNIFICADA'!$B$2:$B1007),0),MATCH(BW$2,'CAMAGUI DATA UNIFICADA'!$C$1:$T$1,0)),"")</f>
        <v>300</v>
      </c>
      <c r="BX151" s="2">
        <f t="array" ref="BX151">IFERROR(INDEX('CAMAGUI DATA UNIFICADA'!$C$2:$T1007,MATCH(1,($A151='CAMAGUI DATA UNIFICADA'!$A$2:$A1007)*($BV$1='CAMAGUI DATA UNIFICADA'!$B$2:$B1007),0),MATCH(BX$2,'CAMAGUI DATA UNIFICADA'!$C$1:$T$1,0)),"")</f>
        <v>1150</v>
      </c>
      <c r="BY151" s="2" t="str">
        <f t="array" ref="BY151">IFERROR(INDEX('CAMAGUI DATA UNIFICADA'!$C$2:$T1007,MATCH(1,($A151='CAMAGUI DATA UNIFICADA'!$A$2:$A1007)*($BV$1='CAMAGUI DATA UNIFICADA'!$B$2:$B1007),0),MATCH(BY$2,'CAMAGUI DATA UNIFICADA'!$C$1:$T$1,0)),"")</f>
        <v>SKR MAST#4</v>
      </c>
      <c r="BZ151" s="139">
        <f t="array" ref="BZ151">IFERROR(INDEX('CAMAGUI DATA UNIFICADA'!$C$2:$T1007,MATCH(1,($A151='CAMAGUI DATA UNIFICADA'!$A$2:$A1007)*($BV$1='CAMAGUI DATA UNIFICADA'!$B$2:$B1007),0),MATCH(BZ$2,'CAMAGUI DATA UNIFICADA'!$C$1:$T$1,0)),"")</f>
        <v>1419.56</v>
      </c>
      <c r="CA151" s="2">
        <f t="array" ref="CA151">IFERROR(INDEX('CAMAGUI DATA UNIFICADA'!$C$2:$T1007,MATCH(1,($A151='CAMAGUI DATA UNIFICADA'!$A$2:$A1007)*($BV$1='CAMAGUI DATA UNIFICADA'!$B$2:$B1007),0),MATCH(CA$2,'CAMAGUI DATA UNIFICADA'!$C$1:$T$1,0)),"")</f>
        <v>3.5</v>
      </c>
      <c r="CB151" s="2">
        <f t="array" ref="CB151">IFERROR(INDEX('CAMAGUI DATA UNIFICADA'!$C$2:$T1007,MATCH(1,($A151='CAMAGUI DATA UNIFICADA'!$A$2:$A1007)*($BV$1='CAMAGUI DATA UNIFICADA'!$B$2:$B1007),0),MATCH(CB$2,'CAMAGUI DATA UNIFICADA'!$C$1:$T$1,0)),"")</f>
        <v>1.81</v>
      </c>
      <c r="CC151" s="33">
        <f t="array" ref="CC151">IFERROR(INDEX('CAMAGUI DATA UNIFICADA'!$C$2:$T1007,MATCH(1,($A151='CAMAGUI DATA UNIFICADA'!$A$2:$A1007)*($BV$1='CAMAGUI DATA UNIFICADA'!$B$2:$B1007),0),MATCH(CC$2,'CAMAGUI DATA UNIFICADA'!$C$1:$T$1,0)),"")</f>
        <v>9.078</v>
      </c>
      <c r="CD151" s="60">
        <f t="array" ref="CD151">IFERROR(INDEX('CAMAGUI DATA UNIFICADA'!$C$2:$T1007,MATCH(1,($A151='CAMAGUI DATA UNIFICADA'!$A$2:$A1007)*($BV$1='CAMAGUI DATA UNIFICADA'!$B$2:$B1007),0),MATCH(CD$2,'CAMAGUI DATA UNIFICADA'!$C$1:$T$1,0)),"")</f>
        <v>944197.9039</v>
      </c>
      <c r="CE151" s="33">
        <f t="array" ref="CE151">IFERROR(INDEX('CAMAGUI DATA UNIFICADA'!$C$2:$T1007,MATCH(1,($A151='CAMAGUI DATA UNIFICADA'!$A$2:$A1007)*($BV$1='CAMAGUI DATA UNIFICADA'!$B$2:$B1007),0),MATCH(CE$2,'CAMAGUI DATA UNIFICADA'!$C$1:$T$1,0)),"")</f>
        <v>1.010109882</v>
      </c>
      <c r="CF151" s="23">
        <f t="array" ref="CF151">IFERROR(INDEX('CAMAGUI DATA UNIFICADA'!$C$2:$T1007,MATCH(1,($A151='CAMAGUI DATA UNIFICADA'!$A$2:$A1007)*($BV$1='CAMAGUI DATA UNIFICADA'!$B$2:$B1007),0),MATCH(CF$2,'CAMAGUI DATA UNIFICADA'!$C$1:$T$1,0)),"")</f>
        <v>1.275943113</v>
      </c>
      <c r="CG151" s="23">
        <f t="array" ref="CG151">IFERROR(INDEX('CAMAGUI DATA UNIFICADA'!$C$2:$T1007,MATCH(1,($A151='CAMAGUI DATA UNIFICADA'!$A$2:$A1007)*($BV$1='CAMAGUI DATA UNIFICADA'!$B$2:$B1007),0),MATCH(CG$2,'CAMAGUI DATA UNIFICADA'!$C$1:$T$1,0)),"")</f>
        <v>0.85</v>
      </c>
      <c r="CH151" s="60">
        <f t="array" ref="CH151">IFERROR(INDEX('CAMAGUI DATA UNIFICADA'!$C$2:$T1007,MATCH(1,($A151='CAMAGUI DATA UNIFICADA'!$A$2:$A1007)*($BV$1='CAMAGUI DATA UNIFICADA'!$B$2:$B1007),0),MATCH(CH$2,'CAMAGUI DATA UNIFICADA'!$C$1:$T$1,0)),"")</f>
        <v>149761.9048</v>
      </c>
      <c r="CI151" s="2">
        <f t="array" ref="CI151">IFERROR(INDEX('CAMAGUI DATA UNIFICADA'!$C$2:$T1007,MATCH(1,($A151='CAMAGUI DATA UNIFICADA'!$A$2:$A1007)*($BV$1='CAMAGUI DATA UNIFICADA'!$B$2:$B1007),0),MATCH(CI$2,'CAMAGUI DATA UNIFICADA'!$C$1:$T$1,0)),"")</f>
        <v>2.5</v>
      </c>
      <c r="CJ151" s="2">
        <f t="array" ref="CJ151">IFERROR(INDEX('CAMAGUI DATA UNIFICADA'!$C$2:$T1007,MATCH(1,($A151='CAMAGUI DATA UNIFICADA'!$A$2:$A1007)*($BV$1='CAMAGUI DATA UNIFICADA'!$B$2:$B1007),0),MATCH(CJ$2,'CAMAGUI DATA UNIFICADA'!$C$1:$T$1,0)),"")</f>
        <v>6</v>
      </c>
      <c r="CK151" s="33">
        <f t="array" ref="CK151">IFERROR(INDEX('CAMAGUI DATA UNIFICADA'!$C$2:$T1007,MATCH(1,($A151='CAMAGUI DATA UNIFICADA'!$A$2:$A1007)*($BV$1='CAMAGUI DATA UNIFICADA'!$B$2:$B1007),0),MATCH(CK$2,'CAMAGUI DATA UNIFICADA'!$C$1:$T$1,0)),"")</f>
        <v>6.888</v>
      </c>
      <c r="CL151" s="60">
        <f t="array" ref="CL151">IFERROR(INDEX('CAMAGUI DATA UNIFICADA'!$C$2:$T1007,MATCH(1,($A151='CAMAGUI DATA UNIFICADA'!$A$2:$A1007)*($BV$1='CAMAGUI DATA UNIFICADA'!$B$2:$B1007),0),MATCH(CL$2,'CAMAGUI DATA UNIFICADA'!$C$1:$T$1,0)),"")</f>
        <v>295.7653794</v>
      </c>
      <c r="CM151" s="140">
        <f t="array" ref="CM151">IFERROR(INDEX('CAMAGUI DATA UNIFICADA'!$C$2:$T1007,MATCH(1,($A151='CAMAGUI DATA UNIFICADA'!$A$2:$A1007)*($BV$1='CAMAGUI DATA UNIFICADA'!$B$2:$B1007),0),MATCH(CM$2,'CAMAGUI DATA UNIFICADA'!$C$1:$T$1,0)),"")</f>
        <v>-1.05865516</v>
      </c>
      <c r="CN151" s="138" t="str">
        <f t="array" ref="CN151">IFERROR(INDEX('CAMAGUI DATA UNIFICADA'!$C$2:$T1007,MATCH(1,($A151='CAMAGUI DATA UNIFICADA'!$A$2:$A1007)*($CN$1='CAMAGUI DATA UNIFICADA'!$B$2:$B1007),0),MATCH(CN$2,'CAMAGUI DATA UNIFICADA'!$C$1:$T$1,0)),"")</f>
        <v>CA6021125</v>
      </c>
      <c r="CO151" s="2">
        <f t="array" ref="CO151">IFERROR(INDEX('CAMAGUI DATA UNIFICADA'!$C$2:$T1007,MATCH(1,($A151='CAMAGUI DATA UNIFICADA'!$A$2:$A1007)*($CN$1='CAMAGUI DATA UNIFICADA'!$B$2:$B1007),0),MATCH(CO$2,'CAMAGUI DATA UNIFICADA'!$C$1:$T$1,0)),"")</f>
        <v>475</v>
      </c>
      <c r="CP151" s="2">
        <f t="array" ref="CP151">IFERROR(INDEX('CAMAGUI DATA UNIFICADA'!$C$2:$T1007,MATCH(1,($A151='CAMAGUI DATA UNIFICADA'!$A$2:$A1007)*($CN$1='CAMAGUI DATA UNIFICADA'!$B$2:$B1007),0),MATCH(CP$2,'CAMAGUI DATA UNIFICADA'!$C$1:$T$1,0)),"")</f>
        <v>2325</v>
      </c>
      <c r="CQ151" s="2" t="str">
        <f t="array" ref="CQ151">IFERROR(INDEX('CAMAGUI DATA UNIFICADA'!$C$2:$T1007,MATCH(1,($A151='CAMAGUI DATA UNIFICADA'!$A$2:$A1007)*($CN$1='CAMAGUI DATA UNIFICADA'!$B$2:$B1007),0),MATCH(CQ$2,'CAMAGUI DATA UNIFICADA'!$C$1:$T$1,0)),"")</f>
        <v>SKR MAST#4</v>
      </c>
      <c r="CR151" s="139">
        <f t="array" ref="CR151">IFERROR(INDEX('CAMAGUI DATA UNIFICADA'!$C$2:$T1007,MATCH(1,($A151='CAMAGUI DATA UNIFICADA'!$A$2:$A1007)*($CN$1='CAMAGUI DATA UNIFICADA'!$B$2:$B1007),0),MATCH(CR$2,'CAMAGUI DATA UNIFICADA'!$C$1:$T$1,0)),"")</f>
        <v>2869.98</v>
      </c>
      <c r="CS151" s="2">
        <f t="array" ref="CS151">IFERROR(INDEX('CAMAGUI DATA UNIFICADA'!$C$2:$T1007,MATCH(1,($A151='CAMAGUI DATA UNIFICADA'!$A$2:$A1007)*($CN$1='CAMAGUI DATA UNIFICADA'!$B$2:$B1007),0),MATCH(CS$2,'CAMAGUI DATA UNIFICADA'!$C$1:$T$1,0)),"")</f>
        <v>3.46</v>
      </c>
      <c r="CT151" s="2">
        <f t="array" ref="CT151">IFERROR(INDEX('CAMAGUI DATA UNIFICADA'!$C$2:$T1007,MATCH(1,($A151='CAMAGUI DATA UNIFICADA'!$A$2:$A1007)*($CN$1='CAMAGUI DATA UNIFICADA'!$B$2:$B1007),0),MATCH(CT$2,'CAMAGUI DATA UNIFICADA'!$C$1:$T$1,0)),"")</f>
        <v>1.96</v>
      </c>
      <c r="CU151" s="33">
        <f t="array" ref="CU151">IFERROR(INDEX('CAMAGUI DATA UNIFICADA'!$C$2:$T1007,MATCH(1,($A151='CAMAGUI DATA UNIFICADA'!$A$2:$A1007)*($CN$1='CAMAGUI DATA UNIFICADA'!$B$2:$B1007),0),MATCH(CU$2,'CAMAGUI DATA UNIFICADA'!$C$1:$T$1,0)),"")</f>
        <v>9.12168</v>
      </c>
      <c r="CV151" s="60">
        <f t="array" ref="CV151">IFERROR(INDEX('CAMAGUI DATA UNIFICADA'!$C$2:$T1007,MATCH(1,($A151='CAMAGUI DATA UNIFICADA'!$A$2:$A1007)*($CN$1='CAMAGUI DATA UNIFICADA'!$B$2:$B1007),0),MATCH(CV$2,'CAMAGUI DATA UNIFICADA'!$C$1:$T$1,0)),"")</f>
        <v>1505021.41</v>
      </c>
      <c r="CW151" s="33">
        <f t="array" ref="CW151">IFERROR(INDEX('CAMAGUI DATA UNIFICADA'!$C$2:$T1007,MATCH(1,($A151='CAMAGUI DATA UNIFICADA'!$A$2:$A1007)*($CN$1='CAMAGUI DATA UNIFICADA'!$B$2:$B1007),0),MATCH(CW$2,'CAMAGUI DATA UNIFICADA'!$C$1:$T$1,0)),"")</f>
        <v>1.162965186</v>
      </c>
      <c r="CX151" s="23">
        <f t="array" ref="CX151">IFERROR(INDEX('CAMAGUI DATA UNIFICADA'!$C$2:$T1007,MATCH(1,($A151='CAMAGUI DATA UNIFICADA'!$A$2:$A1007)*($CN$1='CAMAGUI DATA UNIFICADA'!$B$2:$B1007),0),MATCH(CX$2,'CAMAGUI DATA UNIFICADA'!$C$1:$T$1,0)),"")</f>
        <v>1.254184509</v>
      </c>
      <c r="CY151" s="23">
        <f t="array" ref="CY151">IFERROR(INDEX('CAMAGUI DATA UNIFICADA'!$C$2:$T1007,MATCH(1,($A151='CAMAGUI DATA UNIFICADA'!$A$2:$A1007)*($CN$1='CAMAGUI DATA UNIFICADA'!$B$2:$B1007),0),MATCH(CY$2,'CAMAGUI DATA UNIFICADA'!$C$1:$T$1,0)),"")</f>
        <v>0.85</v>
      </c>
      <c r="CZ151" s="60">
        <f t="array" ref="CZ151">IFERROR(INDEX('CAMAGUI DATA UNIFICADA'!$C$2:$T1007,MATCH(1,($A151='CAMAGUI DATA UNIFICADA'!$A$2:$A1007)*($CN$1='CAMAGUI DATA UNIFICADA'!$B$2:$B1007),0),MATCH(CZ$2,'CAMAGUI DATA UNIFICADA'!$C$1:$T$1,0)),"")</f>
        <v>116571.4286</v>
      </c>
      <c r="DA151" s="2">
        <f t="array" ref="DA151">IFERROR(INDEX('CAMAGUI DATA UNIFICADA'!$C$2:$T1007,MATCH(1,($A151='CAMAGUI DATA UNIFICADA'!$A$2:$A1007)*($CN$1='CAMAGUI DATA UNIFICADA'!$B$2:$B1007),0),MATCH(DA$2,'CAMAGUI DATA UNIFICADA'!$C$1:$T$1,0)),"")</f>
        <v>2.5</v>
      </c>
      <c r="DB151" s="2">
        <f t="array" ref="DB151">IFERROR(INDEX('CAMAGUI DATA UNIFICADA'!$C$2:$T1007,MATCH(1,($A151='CAMAGUI DATA UNIFICADA'!$A$2:$A1007)*($CN$1='CAMAGUI DATA UNIFICADA'!$B$2:$B1007),0),MATCH(DB$2,'CAMAGUI DATA UNIFICADA'!$C$1:$T$1,0)),"")</f>
        <v>5.96</v>
      </c>
      <c r="DC151" s="33">
        <f t="array" ref="DC151">IFERROR(INDEX('CAMAGUI DATA UNIFICADA'!$C$2:$T1007,MATCH(1,($A151='CAMAGUI DATA UNIFICADA'!$A$2:$A1007)*($CN$1='CAMAGUI DATA UNIFICADA'!$B$2:$B1007),0),MATCH(DC$2,'CAMAGUI DATA UNIFICADA'!$C$1:$T$1,0)),"")</f>
        <v>6.92304</v>
      </c>
      <c r="DD151" s="60">
        <f t="array" ref="DD151">IFERROR(INDEX('CAMAGUI DATA UNIFICADA'!$C$2:$T1007,MATCH(1,($A151='CAMAGUI DATA UNIFICADA'!$A$2:$A1007)*($CN$1='CAMAGUI DATA UNIFICADA'!$B$2:$B1007),0),MATCH(DD$2,'CAMAGUI DATA UNIFICADA'!$C$1:$T$1,0)),"")</f>
        <v>478.7710587</v>
      </c>
      <c r="DE151" s="140">
        <f t="array" ref="DE151">IFERROR(INDEX('CAMAGUI DATA UNIFICADA'!$C$2:$T1007,MATCH(1,($A151='CAMAGUI DATA UNIFICADA'!$A$2:$A1007)*($CN$1='CAMAGUI DATA UNIFICADA'!$B$2:$B1007),0),MATCH(DE$2,'CAMAGUI DATA UNIFICADA'!$C$1:$T$1,0)),"")</f>
        <v>0.9427646806</v>
      </c>
      <c r="DF151" s="138" t="str">
        <f t="array" ref="DF151">IFERROR(INDEX('CAMAGUI DATA UNIFICADA'!$C$2:$T1007,MATCH(1,($A151='CAMAGUI DATA UNIFICADA'!$A$2:$A1007)*($DF$1='CAMAGUI DATA UNIFICADA'!$B$2:$B1007),0),MATCH(DF$2,'CAMAGUI DATA UNIFICADA'!$C$1:$T$1,0)),"")</f>
        <v/>
      </c>
      <c r="DG151" s="2" t="str">
        <f t="array" ref="DG151">IFERROR(INDEX('CAMAGUI DATA UNIFICADA'!$C$2:$T1007,MATCH(1,($A151='CAMAGUI DATA UNIFICADA'!$A$2:$A1007)*($DF$1='CAMAGUI DATA UNIFICADA'!$B$2:$B1007),0),MATCH(DG$2,'CAMAGUI DATA UNIFICADA'!$C$1:$T$1,0)),"")</f>
        <v/>
      </c>
      <c r="DH151" s="2" t="str">
        <f t="array" ref="DH151">IFERROR(INDEX('CAMAGUI DATA UNIFICADA'!$C$2:$T1007,MATCH(1,($A151='CAMAGUI DATA UNIFICADA'!$A$2:$A1007)*($DF$1='CAMAGUI DATA UNIFICADA'!$B$2:$B1007),0),MATCH(DH$2,'CAMAGUI DATA UNIFICADA'!$C$1:$T$1,0)),"")</f>
        <v/>
      </c>
      <c r="DI151" s="2" t="str">
        <f t="array" ref="DI151">IFERROR(INDEX('CAMAGUI DATA UNIFICADA'!$C$2:$T1007,MATCH(1,($A151='CAMAGUI DATA UNIFICADA'!$A$2:$A1007)*($DF$1='CAMAGUI DATA UNIFICADA'!$B$2:$B1007),0),MATCH(DI$2,'CAMAGUI DATA UNIFICADA'!$C$1:$T$1,0)),"")</f>
        <v/>
      </c>
      <c r="DJ151" s="139" t="str">
        <f t="array" ref="DJ151">IFERROR(INDEX('CAMAGUI DATA UNIFICADA'!$C$2:$T1007,MATCH(1,($A151='CAMAGUI DATA UNIFICADA'!$A$2:$A1007)*($DF$1='CAMAGUI DATA UNIFICADA'!$B$2:$B1007),0),MATCH(DJ$2,'CAMAGUI DATA UNIFICADA'!$C$1:$T$1,0)),"")</f>
        <v/>
      </c>
      <c r="DK151" s="2" t="str">
        <f t="array" ref="DK151">IFERROR(INDEX('CAMAGUI DATA UNIFICADA'!$C$2:$T1007,MATCH(1,($A151='CAMAGUI DATA UNIFICADA'!$A$2:$A1007)*($DF$1='CAMAGUI DATA UNIFICADA'!$B$2:$B1007),0),MATCH(DK$2,'CAMAGUI DATA UNIFICADA'!$C$1:$T$1,0)),"")</f>
        <v/>
      </c>
      <c r="DL151" s="2" t="str">
        <f t="array" ref="DL151">IFERROR(INDEX('CAMAGUI DATA UNIFICADA'!$C$2:$T1007,MATCH(1,($A151='CAMAGUI DATA UNIFICADA'!$A$2:$A1007)*($DF$1='CAMAGUI DATA UNIFICADA'!$B$2:$B1007),0),MATCH(DL$2,'CAMAGUI DATA UNIFICADA'!$C$1:$T$1,0)),"")</f>
        <v/>
      </c>
      <c r="DM151" s="33" t="str">
        <f t="array" ref="DM151">IFERROR(INDEX('CAMAGUI DATA UNIFICADA'!$C$2:$T1007,MATCH(1,($A151='CAMAGUI DATA UNIFICADA'!$A$2:$A1007)*($DF$1='CAMAGUI DATA UNIFICADA'!$B$2:$B1007),0),MATCH(DM$2,'CAMAGUI DATA UNIFICADA'!$C$1:$T$1,0)),"")</f>
        <v/>
      </c>
      <c r="DN151" s="60" t="str">
        <f t="array" ref="DN151">IFERROR(INDEX('CAMAGUI DATA UNIFICADA'!$C$2:$T1007,MATCH(1,($A151='CAMAGUI DATA UNIFICADA'!$A$2:$A1007)*($DF$1='CAMAGUI DATA UNIFICADA'!$B$2:$B1007),0),MATCH(DN$2,'CAMAGUI DATA UNIFICADA'!$C$1:$T$1,0)),"")</f>
        <v/>
      </c>
      <c r="DO151" s="33" t="str">
        <f t="array" ref="DO151">IFERROR(INDEX('CAMAGUI DATA UNIFICADA'!$C$2:$T1007,MATCH(1,($A151='CAMAGUI DATA UNIFICADA'!$A$2:$A1007)*($DF$1='CAMAGUI DATA UNIFICADA'!$B$2:$B1007),0),MATCH(DO$2,'CAMAGUI DATA UNIFICADA'!$C$1:$T$1,0)),"")</f>
        <v/>
      </c>
      <c r="DP151" s="23" t="str">
        <f t="array" ref="DP151">IFERROR(INDEX('CAMAGUI DATA UNIFICADA'!$C$2:$T1007,MATCH(1,($A151='CAMAGUI DATA UNIFICADA'!$A$2:$A1007)*($DF$1='CAMAGUI DATA UNIFICADA'!$B$2:$B1007),0),MATCH(DP$2,'CAMAGUI DATA UNIFICADA'!$C$1:$T$1,0)),"")</f>
        <v/>
      </c>
      <c r="DQ151" s="23" t="str">
        <f t="array" ref="DQ151">IFERROR(INDEX('CAMAGUI DATA UNIFICADA'!$C$2:$T1007,MATCH(1,($A151='CAMAGUI DATA UNIFICADA'!$A$2:$A1007)*($DF$1='CAMAGUI DATA UNIFICADA'!$B$2:$B1007),0),MATCH(DQ$2,'CAMAGUI DATA UNIFICADA'!$C$1:$T$1,0)),"")</f>
        <v/>
      </c>
      <c r="DR151" s="2" t="str">
        <f t="array" ref="DR151">IFERROR(INDEX('CAMAGUI DATA UNIFICADA'!$C$2:$T1007,MATCH(1,($A151='CAMAGUI DATA UNIFICADA'!$A$2:$A1007)*($DF$1='CAMAGUI DATA UNIFICADA'!$B$2:$B1007),0),MATCH(DR$2,'CAMAGUI DATA UNIFICADA'!$C$1:$T$1,0)),"")</f>
        <v/>
      </c>
      <c r="DS151" s="2" t="str">
        <f t="array" ref="DS151">IFERROR(INDEX('CAMAGUI DATA UNIFICADA'!$C$2:$T1007,MATCH(1,($A151='CAMAGUI DATA UNIFICADA'!$A$2:$A1007)*($DF$1='CAMAGUI DATA UNIFICADA'!$B$2:$B1007),0),MATCH(DS$2,'CAMAGUI DATA UNIFICADA'!$C$1:$T$1,0)),"")</f>
        <v/>
      </c>
      <c r="DT151" s="2" t="str">
        <f t="array" ref="DT151">IFERROR(INDEX('CAMAGUI DATA UNIFICADA'!$C$2:$T1007,MATCH(1,($A151='CAMAGUI DATA UNIFICADA'!$A$2:$A1007)*($DF$1='CAMAGUI DATA UNIFICADA'!$B$2:$B1007),0),MATCH(DT$2,'CAMAGUI DATA UNIFICADA'!$C$1:$T$1,0)),"")</f>
        <v/>
      </c>
      <c r="DU151" s="33" t="str">
        <f t="array" ref="DU151">IFERROR(INDEX('CAMAGUI DATA UNIFICADA'!$C$2:$T1007,MATCH(1,($A151='CAMAGUI DATA UNIFICADA'!$A$2:$A1007)*($DF$1='CAMAGUI DATA UNIFICADA'!$B$2:$B1007),0),MATCH(DU$2,'CAMAGUI DATA UNIFICADA'!$C$1:$T$1,0)),"")</f>
        <v/>
      </c>
      <c r="DV151" s="60" t="str">
        <f t="array" ref="DV151">IFERROR(INDEX('CAMAGUI DATA UNIFICADA'!$C$2:$T1007,MATCH(1,($A151='CAMAGUI DATA UNIFICADA'!$A$2:$A1007)*($DF$1='CAMAGUI DATA UNIFICADA'!$B$2:$B1007),0),MATCH(DV$2,'CAMAGUI DATA UNIFICADA'!$C$1:$T$1,0)),"")</f>
        <v/>
      </c>
      <c r="DW151" s="140" t="str">
        <f t="array" ref="DW151">IFERROR(INDEX('CAMAGUI DATA UNIFICADA'!$C$2:$T1007,MATCH(1,($A151='CAMAGUI DATA UNIFICADA'!$A$2:$A1007)*($DF$1='CAMAGUI DATA UNIFICADA'!$B$2:$B1007),0),MATCH(DW$2,'CAMAGUI DATA UNIFICADA'!$C$1:$T$1,0)),"")</f>
        <v/>
      </c>
      <c r="DX151" s="144" t="str">
        <f t="array" ref="DX151">IFERROR(INDEX('CAMAGUI DATA UNIFICADA'!$C$2:$T1007,MATCH(1,($A151='CAMAGUI DATA UNIFICADA'!$A$2:$A1007)*($DX$1='CAMAGUI DATA UNIFICADA'!$B$2:$B1007),0),MATCH(DX$2,'CAMAGUI DATA UNIFICADA'!$C$1:$T$1,0)),"")</f>
        <v/>
      </c>
      <c r="DY151" s="60" t="str">
        <f t="array" ref="DY151">IFERROR(INDEX('CAMAGUI DATA UNIFICADA'!$C$2:$T1007,MATCH(1,($A151='CAMAGUI DATA UNIFICADA'!$A$2:$A1007)*($DX$1='CAMAGUI DATA UNIFICADA'!$B$2:$B1007),0),MATCH(DY$2,'CAMAGUI DATA UNIFICADA'!$C$1:$T$1,0)),"")</f>
        <v/>
      </c>
      <c r="DZ151" s="60" t="str">
        <f t="array" ref="DZ151">IFERROR(INDEX('CAMAGUI DATA UNIFICADA'!$C$2:$T1007,MATCH(1,($A151='CAMAGUI DATA UNIFICADA'!$A$2:$A1007)*($DX$1='CAMAGUI DATA UNIFICADA'!$B$2:$B1007),0),MATCH(DZ$2,'CAMAGUI DATA UNIFICADA'!$C$1:$T$1,0)),"")</f>
        <v/>
      </c>
      <c r="EA151" s="60" t="str">
        <f t="array" ref="EA151">IFERROR(INDEX('CAMAGUI DATA UNIFICADA'!$C$2:$T1007,MATCH(1,($A151='CAMAGUI DATA UNIFICADA'!$A$2:$A1007)*($DX$1='CAMAGUI DATA UNIFICADA'!$B$2:$B1007),0),MATCH(EA$2,'CAMAGUI DATA UNIFICADA'!$C$1:$T$1,0)),"")</f>
        <v/>
      </c>
      <c r="EB151" s="60" t="str">
        <f t="array" ref="EB151">IFERROR(INDEX('CAMAGUI DATA UNIFICADA'!$C$2:$T1007,MATCH(1,($A151='CAMAGUI DATA UNIFICADA'!$A$2:$A1007)*($DX$1='CAMAGUI DATA UNIFICADA'!$B$2:$B1007),0),MATCH(EB$2,'CAMAGUI DATA UNIFICADA'!$C$1:$T$1,0)),"")</f>
        <v/>
      </c>
      <c r="EC151" s="60" t="str">
        <f t="array" ref="EC151">IFERROR(INDEX('CAMAGUI DATA UNIFICADA'!$C$2:$T1007,MATCH(1,($A151='CAMAGUI DATA UNIFICADA'!$A$2:$A1007)*($DX$1='CAMAGUI DATA UNIFICADA'!$B$2:$B1007),0),MATCH(EC$2,'CAMAGUI DATA UNIFICADA'!$C$1:$T$1,0)),"")</f>
        <v/>
      </c>
      <c r="ED151" s="60" t="str">
        <f t="array" ref="ED151">IFERROR(INDEX('CAMAGUI DATA UNIFICADA'!$C$2:$T1007,MATCH(1,($A151='CAMAGUI DATA UNIFICADA'!$A$2:$A1007)*($DX$1='CAMAGUI DATA UNIFICADA'!$B$2:$B1007),0),MATCH(ED$2,'CAMAGUI DATA UNIFICADA'!$C$1:$T$1,0)),"")</f>
        <v/>
      </c>
      <c r="EE151" s="60" t="str">
        <f t="array" ref="EE151">IFERROR(INDEX('CAMAGUI DATA UNIFICADA'!$C$2:$T1007,MATCH(1,($A151='CAMAGUI DATA UNIFICADA'!$A$2:$A1007)*($DX$1='CAMAGUI DATA UNIFICADA'!$B$2:$B1007),0),MATCH(EE$2,'CAMAGUI DATA UNIFICADA'!$C$1:$T$1,0)),"")</f>
        <v/>
      </c>
      <c r="EF151" s="60" t="str">
        <f t="array" ref="EF151">IFERROR(INDEX('CAMAGUI DATA UNIFICADA'!$C$2:$T1007,MATCH(1,($A151='CAMAGUI DATA UNIFICADA'!$A$2:$A1007)*($DX$1='CAMAGUI DATA UNIFICADA'!$B$2:$B1007),0),MATCH(EF$2,'CAMAGUI DATA UNIFICADA'!$C$1:$T$1,0)),"")</f>
        <v/>
      </c>
      <c r="EG151" s="60" t="str">
        <f t="array" ref="EG151">IFERROR(INDEX('CAMAGUI DATA UNIFICADA'!$C$2:$T1007,MATCH(1,($A151='CAMAGUI DATA UNIFICADA'!$A$2:$A1007)*($DX$1='CAMAGUI DATA UNIFICADA'!$B$2:$B1007),0),MATCH(EG$2,'CAMAGUI DATA UNIFICADA'!$C$1:$T$1,0)),"")</f>
        <v/>
      </c>
      <c r="EH151" s="60" t="str">
        <f t="array" ref="EH151">IFERROR(INDEX('CAMAGUI DATA UNIFICADA'!$C$2:$T1007,MATCH(1,($A151='CAMAGUI DATA UNIFICADA'!$A$2:$A1007)*($DX$1='CAMAGUI DATA UNIFICADA'!$B$2:$B1007),0),MATCH(EH$2,'CAMAGUI DATA UNIFICADA'!$C$1:$T$1,0)),"")</f>
        <v/>
      </c>
      <c r="EI151" s="60" t="str">
        <f t="array" ref="EI151">IFERROR(INDEX('CAMAGUI DATA UNIFICADA'!$C$2:$T1007,MATCH(1,($A151='CAMAGUI DATA UNIFICADA'!$A$2:$A1007)*($DX$1='CAMAGUI DATA UNIFICADA'!$B$2:$B1007),0),MATCH(EI$2,'CAMAGUI DATA UNIFICADA'!$C$1:$T$1,0)),"")</f>
        <v/>
      </c>
      <c r="EJ151" s="60" t="str">
        <f t="array" ref="EJ151">IFERROR(INDEX('CAMAGUI DATA UNIFICADA'!$C$2:$T1007,MATCH(1,($A151='CAMAGUI DATA UNIFICADA'!$A$2:$A1007)*($DX$1='CAMAGUI DATA UNIFICADA'!$B$2:$B1007),0),MATCH(EJ$2,'CAMAGUI DATA UNIFICADA'!$C$1:$T$1,0)),"")</f>
        <v/>
      </c>
      <c r="EK151" s="60" t="str">
        <f t="array" ref="EK151">IFERROR(INDEX('CAMAGUI DATA UNIFICADA'!$C$2:$T1007,MATCH(1,($A151='CAMAGUI DATA UNIFICADA'!$A$2:$A1007)*($DX$1='CAMAGUI DATA UNIFICADA'!$B$2:$B1007),0),MATCH(EK$2,'CAMAGUI DATA UNIFICADA'!$C$1:$T$1,0)),"")</f>
        <v/>
      </c>
      <c r="EL151" s="60" t="str">
        <f t="array" ref="EL151">IFERROR(INDEX('CAMAGUI DATA UNIFICADA'!$C$2:$T1007,MATCH(1,($A151='CAMAGUI DATA UNIFICADA'!$A$2:$A1007)*($DX$1='CAMAGUI DATA UNIFICADA'!$B$2:$B1007),0),MATCH(EL$2,'CAMAGUI DATA UNIFICADA'!$C$1:$T$1,0)),"")</f>
        <v/>
      </c>
      <c r="EM151" s="60" t="str">
        <f t="array" ref="EM151">IFERROR(INDEX('CAMAGUI DATA UNIFICADA'!$C$2:$T1007,MATCH(1,($A151='CAMAGUI DATA UNIFICADA'!$A$2:$A1007)*($DX$1='CAMAGUI DATA UNIFICADA'!$B$2:$B1007),0),MATCH(EM$2,'CAMAGUI DATA UNIFICADA'!$C$1:$T$1,0)),"")</f>
        <v/>
      </c>
      <c r="EN151" s="60" t="str">
        <f t="array" ref="EN151">IFERROR(INDEX('CAMAGUI DATA UNIFICADA'!$C$2:$T1007,MATCH(1,($A151='CAMAGUI DATA UNIFICADA'!$A$2:$A1007)*($DX$1='CAMAGUI DATA UNIFICADA'!$B$2:$B1007),0),MATCH(EN$2,'CAMAGUI DATA UNIFICADA'!$C$1:$T$1,0)),"")</f>
        <v/>
      </c>
      <c r="EO151" s="140" t="str">
        <f t="array" ref="EO151">IFERROR(INDEX('CAMAGUI DATA UNIFICADA'!$C$2:$T1007,MATCH(1,($A151='CAMAGUI DATA UNIFICADA'!$A$2:$A1007)*($DX$1='CAMAGUI DATA UNIFICADA'!$B$2:$B1007),0),MATCH(EO$2,'CAMAGUI DATA UNIFICADA'!$C$1:$T$1,0)),"")</f>
        <v/>
      </c>
    </row>
    <row r="152">
      <c r="A152" s="137">
        <v>45985.0</v>
      </c>
      <c r="B152" s="138" t="str">
        <f t="array" ref="B152">IFERROR(INDEX('CAMAGUI DATA UNIFICADA'!$C$2:$T1007,MATCH(1,($A152='CAMAGUI DATA UNIFICADA'!$A$2:$A1007)*($B$1='CAMAGUI DATA UNIFICADA'!$B$2:$B1007),0),MATCH(B$2,'CAMAGUI DATA UNIFICADA'!$C$1:$T$1,0)),"")</f>
        <v>CA1051025</v>
      </c>
      <c r="C152" s="2">
        <f t="array" ref="C152">IFERROR(INDEX('CAMAGUI DATA UNIFICADA'!$C$2:$T1007,MATCH(1,($A152='CAMAGUI DATA UNIFICADA'!$A$2:$A1007)*($B$1='CAMAGUI DATA UNIFICADA'!$B$2:$B1007),0),MATCH(C$2,'CAMAGUI DATA UNIFICADA'!$C$1:$T$1,0)),"")</f>
        <v>525</v>
      </c>
      <c r="D152" s="2">
        <f t="array" ref="D152">IFERROR(INDEX('CAMAGUI DATA UNIFICADA'!$C$2:$T1007,MATCH(1,($A152='CAMAGUI DATA UNIFICADA'!$A$2:$A1007)*($B$1='CAMAGUI DATA UNIFICADA'!$B$2:$B1007),0),MATCH(D$2,'CAMAGUI DATA UNIFICADA'!$C$1:$T$1,0)),"")</f>
        <v>3675</v>
      </c>
      <c r="E152" s="2" t="str">
        <f t="array" ref="E152">IFERROR(INDEX('CAMAGUI DATA UNIFICADA'!$C$2:$T1007,MATCH(1,($A152='CAMAGUI DATA UNIFICADA'!$A$2:$A1007)*($B$1='CAMAGUI DATA UNIFICADA'!$B$2:$B1007),0),MATCH(E$2,'CAMAGUI DATA UNIFICADA'!$C$1:$T$1,0)),"")</f>
        <v>SKR MAST E AD</v>
      </c>
      <c r="F152" s="139">
        <f t="array" ref="F152">IFERROR(INDEX('CAMAGUI DATA UNIFICADA'!$C$2:$T1007,MATCH(1,($A152='CAMAGUI DATA UNIFICADA'!$A$2:$A1007)*($B$1='CAMAGUI DATA UNIFICADA'!$B$2:$B1007),0),MATCH(F$2,'CAMAGUI DATA UNIFICADA'!$C$1:$T$1,0)),"")</f>
        <v>3761.73</v>
      </c>
      <c r="G152" s="2">
        <f t="array" ref="G152">IFERROR(INDEX('CAMAGUI DATA UNIFICADA'!$C$2:$T1007,MATCH(1,($A152='CAMAGUI DATA UNIFICADA'!$A$2:$A1007)*($B$1='CAMAGUI DATA UNIFICADA'!$B$2:$B1007),0),MATCH(G$2,'CAMAGUI DATA UNIFICADA'!$C$1:$T$1,0)),"")</f>
        <v>25</v>
      </c>
      <c r="H152" s="2">
        <f t="array" ref="H152">IFERROR(INDEX('CAMAGUI DATA UNIFICADA'!$C$2:$T1007,MATCH(1,($A152='CAMAGUI DATA UNIFICADA'!$A$2:$A1007)*($B$1='CAMAGUI DATA UNIFICADA'!$B$2:$B1007),0),MATCH(H$2,'CAMAGUI DATA UNIFICADA'!$C$1:$T$1,0)),"")</f>
        <v>4.82</v>
      </c>
      <c r="I152" s="33">
        <f t="array" ref="I152">IFERROR(INDEX('CAMAGUI DATA UNIFICADA'!$C$2:$T1007,MATCH(1,($A152='CAMAGUI DATA UNIFICADA'!$A$2:$A1007)*($B$1='CAMAGUI DATA UNIFICADA'!$B$2:$B1007),0),MATCH(I$2,'CAMAGUI DATA UNIFICADA'!$C$1:$T$1,0)),"")</f>
        <v>3.192</v>
      </c>
      <c r="J152" s="60">
        <f t="array" ref="J152">IFERROR(INDEX('CAMAGUI DATA UNIFICADA'!$C$2:$T1007,MATCH(1,($A152='CAMAGUI DATA UNIFICADA'!$A$2:$A1007)*($B$1='CAMAGUI DATA UNIFICADA'!$B$2:$B1007),0),MATCH(J$2,'CAMAGUI DATA UNIFICADA'!$C$1:$T$1,0)),"")</f>
        <v>657894.7368</v>
      </c>
      <c r="K152" s="33">
        <f t="array" ref="K152">IFERROR(INDEX('CAMAGUI DATA UNIFICADA'!$C$2:$T1007,MATCH(1,($A152='CAMAGUI DATA UNIFICADA'!$A$2:$A1007)*($B$1='CAMAGUI DATA UNIFICADA'!$B$2:$B1007),0),MATCH(K$2,'CAMAGUI DATA UNIFICADA'!$C$1:$T$1,0)),"")</f>
        <v>1.086108451</v>
      </c>
      <c r="L152" s="23">
        <f t="array" ref="L152">IFERROR(INDEX('CAMAGUI DATA UNIFICADA'!$C$2:$T1007,MATCH(1,($A152='CAMAGUI DATA UNIFICADA'!$A$2:$A1007)*($B$1='CAMAGUI DATA UNIFICADA'!$B$2:$B1007),0),MATCH(L$2,'CAMAGUI DATA UNIFICADA'!$C$1:$T$1,0)),"")</f>
        <v>0.5623031939</v>
      </c>
      <c r="M152" s="23">
        <f t="array" ref="M152">IFERROR(INDEX('CAMAGUI DATA UNIFICADA'!$C$2:$T1007,MATCH(1,($A152='CAMAGUI DATA UNIFICADA'!$A$2:$A1007)*($B$1='CAMAGUI DATA UNIFICADA'!$B$2:$B1007),0),MATCH(M$2,'CAMAGUI DATA UNIFICADA'!$C$1:$T$1,0)),"")</f>
        <v>0.6</v>
      </c>
      <c r="N152" s="60">
        <f t="array" ref="N152">IFERROR(INDEX('CAMAGUI DATA UNIFICADA'!$C$2:$T1007,MATCH(1,($A152='CAMAGUI DATA UNIFICADA'!$A$2:$A1007)*($B$1='CAMAGUI DATA UNIFICADA'!$B$2:$B1007),0),MATCH(N$2,'CAMAGUI DATA UNIFICADA'!$C$1:$T$1,0)),"")</f>
        <v>85714.28571</v>
      </c>
      <c r="O152" s="2">
        <f t="array" ref="O152">IFERROR(INDEX('CAMAGUI DATA UNIFICADA'!$C$2:$T1007,MATCH(1,($A152='CAMAGUI DATA UNIFICADA'!$A$2:$A1007)*($B$1='CAMAGUI DATA UNIFICADA'!$B$2:$B1007),0),MATCH(O$2,'CAMAGUI DATA UNIFICADA'!$C$1:$T$1,0)),"")</f>
        <v>2.5</v>
      </c>
      <c r="P152" s="2">
        <f t="array" ref="P152">IFERROR(INDEX('CAMAGUI DATA UNIFICADA'!$C$2:$T1007,MATCH(1,($A152='CAMAGUI DATA UNIFICADA'!$A$2:$A1007)*($B$1='CAMAGUI DATA UNIFICADA'!$B$2:$B1007),0),MATCH(P$2,'CAMAGUI DATA UNIFICADA'!$C$1:$T$1,0)),"")</f>
        <v>27.5</v>
      </c>
      <c r="Q152" s="33">
        <f t="array" ref="Q152">IFERROR(INDEX('CAMAGUI DATA UNIFICADA'!$C$2:$T1007,MATCH(1,($A152='CAMAGUI DATA UNIFICADA'!$A$2:$A1007)*($B$1='CAMAGUI DATA UNIFICADA'!$B$2:$B1007),0),MATCH(Q$2,'CAMAGUI DATA UNIFICADA'!$C$1:$T$1,0)),"")</f>
        <v>2.928</v>
      </c>
      <c r="R152" s="60">
        <f t="array" ref="R152">IFERROR(INDEX('CAMAGUI DATA UNIFICADA'!$C$2:$T1007,MATCH(1,($A152='CAMAGUI DATA UNIFICADA'!$A$2:$A1007)*($B$1='CAMAGUI DATA UNIFICADA'!$B$2:$B1007),0),MATCH(R$2,'CAMAGUI DATA UNIFICADA'!$C$1:$T$1,0)),"")</f>
        <v>575.4192315</v>
      </c>
      <c r="S152" s="140">
        <f t="array" ref="S152">IFERROR(INDEX('CAMAGUI DATA UNIFICADA'!$C$2:$T1007,MATCH(1,($A152='CAMAGUI DATA UNIFICADA'!$A$2:$A1007)*($B$1='CAMAGUI DATA UNIFICADA'!$B$2:$B1007),0),MATCH(S$2,'CAMAGUI DATA UNIFICADA'!$C$1:$T$1,0)),"")</f>
        <v>12.60480788</v>
      </c>
      <c r="T152" s="138" t="str">
        <f t="array" ref="T152">IFERROR(INDEX('CAMAGUI DATA UNIFICADA'!$C$2:$T1007,MATCH(1,($A152='CAMAGUI DATA UNIFICADA'!$A$2:$A1007)*($T$1='CAMAGUI DATA UNIFICADA'!$B$2:$B1007),0),MATCH(T$2,'CAMAGUI DATA UNIFICADA'!$C$1:$T$1,0)),"")</f>
        <v>CA2051025</v>
      </c>
      <c r="U152" s="2">
        <f t="array" ref="U152">IFERROR(INDEX('CAMAGUI DATA UNIFICADA'!$C$2:$T1007,MATCH(1,($A152='CAMAGUI DATA UNIFICADA'!$A$2:$A1007)*($T$1='CAMAGUI DATA UNIFICADA'!$B$2:$B1007),0),MATCH(U$2,'CAMAGUI DATA UNIFICADA'!$C$1:$T$1,0)),"")</f>
        <v>400</v>
      </c>
      <c r="V152" s="2">
        <f t="array" ref="V152">IFERROR(INDEX('CAMAGUI DATA UNIFICADA'!$C$2:$T1007,MATCH(1,($A152='CAMAGUI DATA UNIFICADA'!$A$2:$A1007)*($T$1='CAMAGUI DATA UNIFICADA'!$B$2:$B1007),0),MATCH(V$2,'CAMAGUI DATA UNIFICADA'!$C$1:$T$1,0)),"")</f>
        <v>2800</v>
      </c>
      <c r="W152" s="2" t="str">
        <f t="array" ref="W152">IFERROR(INDEX('CAMAGUI DATA UNIFICADA'!$C$2:$T1007,MATCH(1,($A152='CAMAGUI DATA UNIFICADA'!$A$2:$A1007)*($T$1='CAMAGUI DATA UNIFICADA'!$B$2:$B1007),0),MATCH(W$2,'CAMAGUI DATA UNIFICADA'!$C$1:$T$1,0)),"")</f>
        <v>SKR MAST E AD</v>
      </c>
      <c r="X152" s="139">
        <f t="array" ref="X152">IFERROR(INDEX('CAMAGUI DATA UNIFICADA'!$C$2:$T1007,MATCH(1,($A152='CAMAGUI DATA UNIFICADA'!$A$2:$A1007)*($T$1='CAMAGUI DATA UNIFICADA'!$B$2:$B1007),0),MATCH(X$2,'CAMAGUI DATA UNIFICADA'!$C$1:$T$1,0)),"")</f>
        <v>2866.08</v>
      </c>
      <c r="Y152" s="2">
        <f t="array" ref="Y152">IFERROR(INDEX('CAMAGUI DATA UNIFICADA'!$C$2:$T1007,MATCH(1,($A152='CAMAGUI DATA UNIFICADA'!$A$2:$A1007)*($T$1='CAMAGUI DATA UNIFICADA'!$B$2:$B1007),0),MATCH(Y$2,'CAMAGUI DATA UNIFICADA'!$C$1:$T$1,0)),"")</f>
        <v>22.2</v>
      </c>
      <c r="Z152" s="2">
        <f t="array" ref="Z152">IFERROR(INDEX('CAMAGUI DATA UNIFICADA'!$C$2:$T1007,MATCH(1,($A152='CAMAGUI DATA UNIFICADA'!$A$2:$A1007)*($T$1='CAMAGUI DATA UNIFICADA'!$B$2:$B1007),0),MATCH(Z$2,'CAMAGUI DATA UNIFICADA'!$C$1:$T$1,0)),"")</f>
        <v>3.97</v>
      </c>
      <c r="AA152" s="2">
        <f t="array" ref="AA152">IFERROR(INDEX('CAMAGUI DATA UNIFICADA'!$C$2:$T1007,MATCH(1,($A152='CAMAGUI DATA UNIFICADA'!$A$2:$A1007)*($T$1='CAMAGUI DATA UNIFICADA'!$B$2:$B1007),0),MATCH(AA$2,'CAMAGUI DATA UNIFICADA'!$C$1:$T$1,0)),"")</f>
        <v>3.2352</v>
      </c>
      <c r="AB152" s="60">
        <f t="array" ref="AB152">IFERROR(INDEX('CAMAGUI DATA UNIFICADA'!$C$2:$T1007,MATCH(1,($A152='CAMAGUI DATA UNIFICADA'!$A$2:$A1007)*($T$1='CAMAGUI DATA UNIFICADA'!$B$2:$B1007),0),MATCH(AB$2,'CAMAGUI DATA UNIFICADA'!$C$1:$T$1,0)),"")</f>
        <v>556936.7587</v>
      </c>
      <c r="AC152" s="33">
        <f t="array" ref="AC152">IFERROR(INDEX('CAMAGUI DATA UNIFICADA'!$C$2:$T1007,MATCH(1,($A152='CAMAGUI DATA UNIFICADA'!$A$2:$A1007)*($T$1='CAMAGUI DATA UNIFICADA'!$B$2:$B1007),0),MATCH(AC$2,'CAMAGUI DATA UNIFICADA'!$C$1:$T$1,0)),"")</f>
        <v>1.37483367</v>
      </c>
      <c r="AD152" s="23">
        <f t="array" ref="AD152">IFERROR(INDEX('CAMAGUI DATA UNIFICADA'!$C$2:$T1007,MATCH(1,($A152='CAMAGUI DATA UNIFICADA'!$A$2:$A1007)*($T$1='CAMAGUI DATA UNIFICADA'!$B$2:$B1007),0),MATCH(AD$2,'CAMAGUI DATA UNIFICADA'!$C$1:$T$1,0)),"")</f>
        <v>0.6513880219</v>
      </c>
      <c r="AE152" s="23">
        <f t="array" ref="AE152">IFERROR(INDEX('CAMAGUI DATA UNIFICADA'!$C$2:$T1007,MATCH(1,($A152='CAMAGUI DATA UNIFICADA'!$A$2:$A1007)*($T$1='CAMAGUI DATA UNIFICADA'!$B$2:$B1007),0),MATCH(AE$2,'CAMAGUI DATA UNIFICADA'!$C$1:$T$1,0)),"")</f>
        <v>0.6</v>
      </c>
      <c r="AF152" s="60">
        <f t="array" ref="AF152">IFERROR(INDEX('CAMAGUI DATA UNIFICADA'!$C$2:$T1007,MATCH(1,($A152='CAMAGUI DATA UNIFICADA'!$A$2:$A1007)*($T$1='CAMAGUI DATA UNIFICADA'!$B$2:$B1007),0),MATCH(AF$2,'CAMAGUI DATA UNIFICADA'!$C$1:$T$1,0)),"")</f>
        <v>85500</v>
      </c>
      <c r="AG152" s="2">
        <f t="array" ref="AG152">IFERROR(INDEX('CAMAGUI DATA UNIFICADA'!$C$2:$T1007,MATCH(1,($A152='CAMAGUI DATA UNIFICADA'!$A$2:$A1007)*($T$1='CAMAGUI DATA UNIFICADA'!$B$2:$B1007),0),MATCH(AG$2,'CAMAGUI DATA UNIFICADA'!$C$1:$T$1,0)),"")</f>
        <v>2.5</v>
      </c>
      <c r="AH152" s="2">
        <f t="array" ref="AH152">IFERROR(INDEX('CAMAGUI DATA UNIFICADA'!$C$2:$T1007,MATCH(1,($A152='CAMAGUI DATA UNIFICADA'!$A$2:$A1007)*($T$1='CAMAGUI DATA UNIFICADA'!$B$2:$B1007),0),MATCH(AH$2,'CAMAGUI DATA UNIFICADA'!$C$1:$T$1,0)),"")</f>
        <v>24.7</v>
      </c>
      <c r="AI152" s="33">
        <f t="array" ref="AI152">IFERROR(INDEX('CAMAGUI DATA UNIFICADA'!$C$2:$T1007,MATCH(1,($A152='CAMAGUI DATA UNIFICADA'!$A$2:$A1007)*($T$1='CAMAGUI DATA UNIFICADA'!$B$2:$B1007),0),MATCH(AI$2,'CAMAGUI DATA UNIFICADA'!$C$1:$T$1,0)),"")</f>
        <v>3.1296</v>
      </c>
      <c r="AJ152" s="60">
        <f t="array" ref="AJ152">IFERROR(INDEX('CAMAGUI DATA UNIFICADA'!$C$2:$T1007,MATCH(1,($A152='CAMAGUI DATA UNIFICADA'!$A$2:$A1007)*($T$1='CAMAGUI DATA UNIFICADA'!$B$2:$B1007),0),MATCH(AJ$2,'CAMAGUI DATA UNIFICADA'!$C$1:$T$1,0)),"")</f>
        <v>392.7916296</v>
      </c>
      <c r="AK152" s="140">
        <f t="array" ref="AK152">IFERROR(INDEX('CAMAGUI DATA UNIFICADA'!$C$2:$T1007,MATCH(1,($A152='CAMAGUI DATA UNIFICADA'!$A$2:$A1007)*($T$1='CAMAGUI DATA UNIFICADA'!$B$2:$B1007),0),MATCH(AK$2,'CAMAGUI DATA UNIFICADA'!$C$1:$T$1,0)),"")</f>
        <v>-1.802092597</v>
      </c>
      <c r="AL152" s="138" t="str">
        <f t="array" ref="AL152">IFERROR(INDEX('CAMAGUI DATA UNIFICADA'!$C$2:$T1007,MATCH(1,($A152='CAMAGUI DATA UNIFICADA'!$A$2:$A1007)*($AL$1='CAMAGUI DATA UNIFICADA'!$B$2:$B1007),0),MATCH(AL$2,'CAMAGUI DATA UNIFICADA'!$C$1:$T$1,0)),"")</f>
        <v>CA3051025</v>
      </c>
      <c r="AM152" s="2">
        <f t="array" ref="AM152">IFERROR(INDEX('CAMAGUI DATA UNIFICADA'!$C$2:$T1007,MATCH(1,($A152='CAMAGUI DATA UNIFICADA'!$A$2:$A1007)*($AL$1='CAMAGUI DATA UNIFICADA'!$B$2:$B1007),0),MATCH(AM$2,'CAMAGUI DATA UNIFICADA'!$C$1:$T$1,0)),"")</f>
        <v>450</v>
      </c>
      <c r="AN152" s="2">
        <f t="array" ref="AN152">IFERROR(INDEX('CAMAGUI DATA UNIFICADA'!$C$2:$T1007,MATCH(1,($A152='CAMAGUI DATA UNIFICADA'!$A$2:$A1007)*($AL$1='CAMAGUI DATA UNIFICADA'!$B$2:$B1007),0),MATCH(AN$2,'CAMAGUI DATA UNIFICADA'!$C$1:$T$1,0)),"")</f>
        <v>3050</v>
      </c>
      <c r="AO152" s="2" t="str">
        <f t="array" ref="AO152">IFERROR(INDEX('CAMAGUI DATA UNIFICADA'!$C$2:$T1007,MATCH(1,($A152='CAMAGUI DATA UNIFICADA'!$A$2:$A1007)*($AL$1='CAMAGUI DATA UNIFICADA'!$B$2:$B1007),0),MATCH(AO$2,'CAMAGUI DATA UNIFICADA'!$C$1:$T$1,0)),"")</f>
        <v>SKR MAST E AD</v>
      </c>
      <c r="AP152" s="139">
        <f t="array" ref="AP152">IFERROR(INDEX('CAMAGUI DATA UNIFICADA'!$C$2:$T1007,MATCH(1,($A152='CAMAGUI DATA UNIFICADA'!$A$2:$A1007)*($AL$1='CAMAGUI DATA UNIFICADA'!$B$2:$B1007),0),MATCH(AP$2,'CAMAGUI DATA UNIFICADA'!$C$1:$T$1,0)),"")</f>
        <v>3121.98</v>
      </c>
      <c r="AQ152" s="2">
        <f t="array" ref="AQ152">IFERROR(INDEX('CAMAGUI DATA UNIFICADA'!$C$2:$T1007,MATCH(1,($A152='CAMAGUI DATA UNIFICADA'!$A$2:$A1007)*($AL$1='CAMAGUI DATA UNIFICADA'!$B$2:$B1007),0),MATCH(AQ$2,'CAMAGUI DATA UNIFICADA'!$C$1:$T$1,0)),"")</f>
        <v>21.3</v>
      </c>
      <c r="AR152" s="2">
        <f t="array" ref="AR152">IFERROR(INDEX('CAMAGUI DATA UNIFICADA'!$C$2:$T1007,MATCH(1,($A152='CAMAGUI DATA UNIFICADA'!$A$2:$A1007)*($AL$1='CAMAGUI DATA UNIFICADA'!$B$2:$B1007),0),MATCH(AR$2,'CAMAGUI DATA UNIFICADA'!$C$1:$T$1,0)),"")</f>
        <v>4.05</v>
      </c>
      <c r="AS152" s="33">
        <f t="array" ref="AS152">IFERROR(INDEX('CAMAGUI DATA UNIFICADA'!$C$2:$T1007,MATCH(1,($A152='CAMAGUI DATA UNIFICADA'!$A$2:$A1007)*($AL$1='CAMAGUI DATA UNIFICADA'!$B$2:$B1007),0),MATCH(AS$2,'CAMAGUI DATA UNIFICADA'!$C$1:$T$1,0)),"")</f>
        <v>3.3144</v>
      </c>
      <c r="AT152" s="60">
        <f t="array" ref="AT152">IFERROR(INDEX('CAMAGUI DATA UNIFICADA'!$C$2:$T1007,MATCH(1,($A152='CAMAGUI DATA UNIFICADA'!$A$2:$A1007)*($AL$1='CAMAGUI DATA UNIFICADA'!$B$2:$B1007),0),MATCH(AT$2,'CAMAGUI DATA UNIFICADA'!$C$1:$T$1,0)),"")</f>
        <v>637423.3817</v>
      </c>
      <c r="AU152" s="33">
        <f t="array" ref="AU152">IFERROR(INDEX('CAMAGUI DATA UNIFICADA'!$C$2:$T1007,MATCH(1,($A152='CAMAGUI DATA UNIFICADA'!$A$2:$A1007)*($AL$1='CAMAGUI DATA UNIFICADA'!$B$2:$B1007),0),MATCH(AU$2,'CAMAGUI DATA UNIFICADA'!$C$1:$T$1,0)),"")</f>
        <v>1.299320945</v>
      </c>
      <c r="AV152" s="23">
        <f t="array" ref="AV152">IFERROR(INDEX('CAMAGUI DATA UNIFICADA'!$C$2:$T1007,MATCH(1,($A152='CAMAGUI DATA UNIFICADA'!$A$2:$A1007)*($AL$1='CAMAGUI DATA UNIFICADA'!$B$2:$B1007),0),MATCH(AV$2,'CAMAGUI DATA UNIFICADA'!$C$1:$T$1,0)),"")</f>
        <v>0.6158680017</v>
      </c>
      <c r="AW152" s="23">
        <f t="array" ref="AW152">IFERROR(INDEX('CAMAGUI DATA UNIFICADA'!$C$2:$T1007,MATCH(1,($A152='CAMAGUI DATA UNIFICADA'!$A$2:$A1007)*($AL$1='CAMAGUI DATA UNIFICADA'!$B$2:$B1007),0),MATCH(AW$2,'CAMAGUI DATA UNIFICADA'!$C$1:$T$1,0)),"")</f>
        <v>0.56</v>
      </c>
      <c r="AX152" s="60">
        <f t="array" ref="AX152">IFERROR(INDEX('CAMAGUI DATA UNIFICADA'!$C$2:$T1007,MATCH(1,($A152='CAMAGUI DATA UNIFICADA'!$A$2:$A1007)*($AL$1='CAMAGUI DATA UNIFICADA'!$B$2:$B1007),0),MATCH(AX$2,'CAMAGUI DATA UNIFICADA'!$C$1:$T$1,0)),"")</f>
        <v>82800</v>
      </c>
      <c r="AY152" s="2">
        <f t="array" ref="AY152">IFERROR(INDEX('CAMAGUI DATA UNIFICADA'!$C$2:$T1007,MATCH(1,($A152='CAMAGUI DATA UNIFICADA'!$A$2:$A1007)*($AL$1='CAMAGUI DATA UNIFICADA'!$B$2:$B1007),0),MATCH(AY$2,'CAMAGUI DATA UNIFICADA'!$C$1:$T$1,0)),"")</f>
        <v>2.5</v>
      </c>
      <c r="AZ152" s="2">
        <f t="array" ref="AZ152">IFERROR(INDEX('CAMAGUI DATA UNIFICADA'!$C$2:$T1007,MATCH(1,($A152='CAMAGUI DATA UNIFICADA'!$A$2:$A1007)*($AL$1='CAMAGUI DATA UNIFICADA'!$B$2:$B1007),0),MATCH(AZ$2,'CAMAGUI DATA UNIFICADA'!$C$1:$T$1,0)),"")</f>
        <v>23.8</v>
      </c>
      <c r="BA152" s="33">
        <f t="array" ref="BA152">IFERROR(INDEX('CAMAGUI DATA UNIFICADA'!$C$2:$T1007,MATCH(1,($A152='CAMAGUI DATA UNIFICADA'!$A$2:$A1007)*($AL$1='CAMAGUI DATA UNIFICADA'!$B$2:$B1007),0),MATCH(BA$2,'CAMAGUI DATA UNIFICADA'!$C$1:$T$1,0)),"")</f>
        <v>3.2088</v>
      </c>
      <c r="BB152" s="60">
        <f t="array" ref="BB152">IFERROR(INDEX('CAMAGUI DATA UNIFICADA'!$C$2:$T1007,MATCH(1,($A152='CAMAGUI DATA UNIFICADA'!$A$2:$A1007)*($AL$1='CAMAGUI DATA UNIFICADA'!$B$2:$B1007),0),MATCH(BB$2,'CAMAGUI DATA UNIFICADA'!$C$1:$T$1,0)),"")</f>
        <v>437.4242106</v>
      </c>
      <c r="BC152" s="140">
        <f t="array" ref="BC152">IFERROR(INDEX('CAMAGUI DATA UNIFICADA'!$C$2:$T1007,MATCH(1,($A152='CAMAGUI DATA UNIFICADA'!$A$2:$A1007)*($AL$1='CAMAGUI DATA UNIFICADA'!$B$2:$B1007),0),MATCH(BC$2,'CAMAGUI DATA UNIFICADA'!$C$1:$T$1,0)),"")</f>
        <v>-3.143947355</v>
      </c>
      <c r="BD152" s="138" t="str">
        <f t="array" ref="BD152">IFERROR(INDEX('CAMAGUI DATA UNIFICADA'!$C$2:$T1007,MATCH(1,($A152='CAMAGUI DATA UNIFICADA'!$A$2:$A1007)*($BD$1='CAMAGUI DATA UNIFICADA'!$B$2:$B1007),0),MATCH(BD$2,'CAMAGUI DATA UNIFICADA'!$C$1:$T$1,0)),"")</f>
        <v>CA4021125</v>
      </c>
      <c r="BE152" s="2">
        <f t="array" ref="BE152">IFERROR(INDEX('CAMAGUI DATA UNIFICADA'!$C$2:$T1007,MATCH(1,($A152='CAMAGUI DATA UNIFICADA'!$A$2:$A1007)*($BD$1='CAMAGUI DATA UNIFICADA'!$B$2:$B1007),0),MATCH(BE$2,'CAMAGUI DATA UNIFICADA'!$C$1:$T$1,0)),"")</f>
        <v>300</v>
      </c>
      <c r="BF152" s="2">
        <f t="array" ref="BF152">IFERROR(INDEX('CAMAGUI DATA UNIFICADA'!$C$2:$T1007,MATCH(1,($A152='CAMAGUI DATA UNIFICADA'!$A$2:$A1007)*($BD$1='CAMAGUI DATA UNIFICADA'!$B$2:$B1007),0),MATCH(BF$2,'CAMAGUI DATA UNIFICADA'!$C$1:$T$1,0)),"")</f>
        <v>3175</v>
      </c>
      <c r="BG152" s="2" t="str">
        <f t="array" ref="BG152">IFERROR(INDEX('CAMAGUI DATA UNIFICADA'!$C$2:$T1007,MATCH(1,($A152='CAMAGUI DATA UNIFICADA'!$A$2:$A1007)*($BD$1='CAMAGUI DATA UNIFICADA'!$B$2:$B1007),0),MATCH(BG$2,'CAMAGUI DATA UNIFICADA'!$C$1:$T$1,0)),"")</f>
        <v>SKR MAST E AD</v>
      </c>
      <c r="BH152" s="139">
        <f t="array" ref="BH152">IFERROR(INDEX('CAMAGUI DATA UNIFICADA'!$C$2:$T1007,MATCH(1,($A152='CAMAGUI DATA UNIFICADA'!$A$2:$A1007)*($BD$1='CAMAGUI DATA UNIFICADA'!$B$2:$B1007),0),MATCH(BH$2,'CAMAGUI DATA UNIFICADA'!$C$1:$T$1,0)),"")</f>
        <v>3249.93</v>
      </c>
      <c r="BI152" s="2">
        <f t="array" ref="BI152">IFERROR(INDEX('CAMAGUI DATA UNIFICADA'!$C$2:$T1007,MATCH(1,($A152='CAMAGUI DATA UNIFICADA'!$A$2:$A1007)*($BD$1='CAMAGUI DATA UNIFICADA'!$B$2:$B1007),0),MATCH(BI$2,'CAMAGUI DATA UNIFICADA'!$C$1:$T$1,0)),"")</f>
        <v>6.16</v>
      </c>
      <c r="BJ152" s="2">
        <f t="array" ref="BJ152">IFERROR(INDEX('CAMAGUI DATA UNIFICADA'!$C$2:$T1007,MATCH(1,($A152='CAMAGUI DATA UNIFICADA'!$A$2:$A1007)*($BD$1='CAMAGUI DATA UNIFICADA'!$B$2:$B1007),0),MATCH(BJ$2,'CAMAGUI DATA UNIFICADA'!$C$1:$T$1,0)),"")</f>
        <v>2.7</v>
      </c>
      <c r="BK152" s="33">
        <f t="array" ref="BK152">IFERROR(INDEX('CAMAGUI DATA UNIFICADA'!$C$2:$T1007,MATCH(1,($A152='CAMAGUI DATA UNIFICADA'!$A$2:$A1007)*($BD$1='CAMAGUI DATA UNIFICADA'!$B$2:$B1007),0),MATCH(BK$2,'CAMAGUI DATA UNIFICADA'!$C$1:$T$1,0)),"")</f>
        <v>6.79392</v>
      </c>
      <c r="BL152" s="60">
        <f t="array" ref="BL152">IFERROR(INDEX('CAMAGUI DATA UNIFICADA'!$C$2:$T1007,MATCH(1,($A152='CAMAGUI DATA UNIFICADA'!$A$2:$A1007)*($BD$1='CAMAGUI DATA UNIFICADA'!$B$2:$B1007),0),MATCH(BL$2,'CAMAGUI DATA UNIFICADA'!$C$1:$T$1,0)),"")</f>
        <v>716836.5053</v>
      </c>
      <c r="BM152" s="33">
        <f t="array" ref="BM152">IFERROR(INDEX('CAMAGUI DATA UNIFICADA'!$C$2:$T1007,MATCH(1,($A152='CAMAGUI DATA UNIFICADA'!$A$2:$A1007)*($BD$1='CAMAGUI DATA UNIFICADA'!$B$2:$B1007),0),MATCH(BM$2,'CAMAGUI DATA UNIFICADA'!$C$1:$T$1,0)),"")</f>
        <v>1.666797911</v>
      </c>
      <c r="BN152" s="23">
        <f t="array" ref="BN152">IFERROR(INDEX('CAMAGUI DATA UNIFICADA'!$C$2:$T1007,MATCH(1,($A152='CAMAGUI DATA UNIFICADA'!$A$2:$A1007)*($BD$1='CAMAGUI DATA UNIFICADA'!$B$2:$B1007),0),MATCH(BN$2,'CAMAGUI DATA UNIFICADA'!$C$1:$T$1,0)),"")</f>
        <v>0.8636584401</v>
      </c>
      <c r="BO152" s="23">
        <f t="array" ref="BO152">IFERROR(INDEX('CAMAGUI DATA UNIFICADA'!$C$2:$T1007,MATCH(1,($A152='CAMAGUI DATA UNIFICADA'!$A$2:$A1007)*($BD$1='CAMAGUI DATA UNIFICADA'!$B$2:$B1007),0),MATCH(BO$2,'CAMAGUI DATA UNIFICADA'!$C$1:$T$1,0)),"")</f>
        <v>0.85</v>
      </c>
      <c r="BP152" s="60">
        <f t="array" ref="BP152">IFERROR(INDEX('CAMAGUI DATA UNIFICADA'!$C$2:$T1007,MATCH(1,($A152='CAMAGUI DATA UNIFICADA'!$A$2:$A1007)*($BD$1='CAMAGUI DATA UNIFICADA'!$B$2:$B1007),0),MATCH(BP$2,'CAMAGUI DATA UNIFICADA'!$C$1:$T$1,0)),"")</f>
        <v>146979.1667</v>
      </c>
      <c r="BQ152" s="2">
        <f t="array" ref="BQ152">IFERROR(INDEX('CAMAGUI DATA UNIFICADA'!$C$2:$T1007,MATCH(1,($A152='CAMAGUI DATA UNIFICADA'!$A$2:$A1007)*($BD$1='CAMAGUI DATA UNIFICADA'!$B$2:$B1007),0),MATCH(BQ$2,'CAMAGUI DATA UNIFICADA'!$C$1:$T$1,0)),"")</f>
        <v>2.5</v>
      </c>
      <c r="BR152" s="2">
        <f t="array" ref="BR152">IFERROR(INDEX('CAMAGUI DATA UNIFICADA'!$C$2:$T1007,MATCH(1,($A152='CAMAGUI DATA UNIFICADA'!$A$2:$A1007)*($BD$1='CAMAGUI DATA UNIFICADA'!$B$2:$B1007),0),MATCH(BR$2,'CAMAGUI DATA UNIFICADA'!$C$1:$T$1,0)),"")</f>
        <v>8.66</v>
      </c>
      <c r="BS152" s="33">
        <f t="array" ref="BS152">IFERROR(INDEX('CAMAGUI DATA UNIFICADA'!$C$2:$T1007,MATCH(1,($A152='CAMAGUI DATA UNIFICADA'!$A$2:$A1007)*($BD$1='CAMAGUI DATA UNIFICADA'!$B$2:$B1007),0),MATCH(BS$2,'CAMAGUI DATA UNIFICADA'!$C$1:$T$1,0)),"")</f>
        <v>5.41392</v>
      </c>
      <c r="BT152" s="60">
        <f t="array" ref="BT152">IFERROR(INDEX('CAMAGUI DATA UNIFICADA'!$C$2:$T1007,MATCH(1,($A152='CAMAGUI DATA UNIFICADA'!$A$2:$A1007)*($BD$1='CAMAGUI DATA UNIFICADA'!$B$2:$B1007),0),MATCH(BT$2,'CAMAGUI DATA UNIFICADA'!$C$1:$T$1,0)),"")</f>
        <v>366.1028035</v>
      </c>
      <c r="BU152" s="140">
        <f t="array" ref="BU152">IFERROR(INDEX('CAMAGUI DATA UNIFICADA'!$C$2:$T1007,MATCH(1,($A152='CAMAGUI DATA UNIFICADA'!$A$2:$A1007)*($BD$1='CAMAGUI DATA UNIFICADA'!$B$2:$B1007),0),MATCH(BU$2,'CAMAGUI DATA UNIFICADA'!$C$1:$T$1,0)),"")</f>
        <v>16.52570087</v>
      </c>
      <c r="BV152" s="138" t="str">
        <f t="array" ref="BV152">IFERROR(INDEX('CAMAGUI DATA UNIFICADA'!$C$2:$T1007,MATCH(1,($A152='CAMAGUI DATA UNIFICADA'!$A$2:$A1007)*($BV$1='CAMAGUI DATA UNIFICADA'!$B$2:$B1007),0),MATCH(BV$2,'CAMAGUI DATA UNIFICADA'!$C$1:$T$1,0)),"")</f>
        <v>CA5021125</v>
      </c>
      <c r="BW152" s="2">
        <f t="array" ref="BW152">IFERROR(INDEX('CAMAGUI DATA UNIFICADA'!$C$2:$T1007,MATCH(1,($A152='CAMAGUI DATA UNIFICADA'!$A$2:$A1007)*($BV$1='CAMAGUI DATA UNIFICADA'!$B$2:$B1007),0),MATCH(BW$2,'CAMAGUI DATA UNIFICADA'!$C$1:$T$1,0)),"")</f>
        <v>275</v>
      </c>
      <c r="BX152" s="2">
        <f t="array" ref="BX152">IFERROR(INDEX('CAMAGUI DATA UNIFICADA'!$C$2:$T1007,MATCH(1,($A152='CAMAGUI DATA UNIFICADA'!$A$2:$A1007)*($BV$1='CAMAGUI DATA UNIFICADA'!$B$2:$B1007),0),MATCH(BX$2,'CAMAGUI DATA UNIFICADA'!$C$1:$T$1,0)),"")</f>
        <v>2025</v>
      </c>
      <c r="BY152" s="2" t="str">
        <f t="array" ref="BY152">IFERROR(INDEX('CAMAGUI DATA UNIFICADA'!$C$2:$T1007,MATCH(1,($A152='CAMAGUI DATA UNIFICADA'!$A$2:$A1007)*($BV$1='CAMAGUI DATA UNIFICADA'!$B$2:$B1007),0),MATCH(BY$2,'CAMAGUI DATA UNIFICADA'!$C$1:$T$1,0)),"")</f>
        <v>SKR MAST E AD</v>
      </c>
      <c r="BZ152" s="139">
        <f t="array" ref="BZ152">IFERROR(INDEX('CAMAGUI DATA UNIFICADA'!$C$2:$T1007,MATCH(1,($A152='CAMAGUI DATA UNIFICADA'!$A$2:$A1007)*($BV$1='CAMAGUI DATA UNIFICADA'!$B$2:$B1007),0),MATCH(BZ$2,'CAMAGUI DATA UNIFICADA'!$C$1:$T$1,0)),"")</f>
        <v>2072.79</v>
      </c>
      <c r="CA152" s="2">
        <f t="array" ref="CA152">IFERROR(INDEX('CAMAGUI DATA UNIFICADA'!$C$2:$T1007,MATCH(1,($A152='CAMAGUI DATA UNIFICADA'!$A$2:$A1007)*($BV$1='CAMAGUI DATA UNIFICADA'!$B$2:$B1007),0),MATCH(CA$2,'CAMAGUI DATA UNIFICADA'!$C$1:$T$1,0)),"")</f>
        <v>6.65</v>
      </c>
      <c r="CB152" s="2">
        <f t="array" ref="CB152">IFERROR(INDEX('CAMAGUI DATA UNIFICADA'!$C$2:$T1007,MATCH(1,($A152='CAMAGUI DATA UNIFICADA'!$A$2:$A1007)*($BV$1='CAMAGUI DATA UNIFICADA'!$B$2:$B1007),0),MATCH(CB$2,'CAMAGUI DATA UNIFICADA'!$C$1:$T$1,0)),"")</f>
        <v>3.15</v>
      </c>
      <c r="CC152" s="33">
        <f t="array" ref="CC152">IFERROR(INDEX('CAMAGUI DATA UNIFICADA'!$C$2:$T1007,MATCH(1,($A152='CAMAGUI DATA UNIFICADA'!$A$2:$A1007)*($BV$1='CAMAGUI DATA UNIFICADA'!$B$2:$B1007),0),MATCH(CC$2,'CAMAGUI DATA UNIFICADA'!$C$1:$T$1,0)),"")</f>
        <v>6.5058</v>
      </c>
      <c r="CD152" s="60">
        <f t="array" ref="CD152">IFERROR(INDEX('CAMAGUI DATA UNIFICADA'!$C$2:$T1007,MATCH(1,($A152='CAMAGUI DATA UNIFICADA'!$A$2:$A1007)*($BV$1='CAMAGUI DATA UNIFICADA'!$B$2:$B1007),0),MATCH(CD$2,'CAMAGUI DATA UNIFICADA'!$C$1:$T$1,0)),"")</f>
        <v>635638.714</v>
      </c>
      <c r="CE152" s="33">
        <f t="array" ref="CE152">IFERROR(INDEX('CAMAGUI DATA UNIFICADA'!$C$2:$T1007,MATCH(1,($A152='CAMAGUI DATA UNIFICADA'!$A$2:$A1007)*($BV$1='CAMAGUI DATA UNIFICADA'!$B$2:$B1007),0),MATCH(CE$2,'CAMAGUI DATA UNIFICADA'!$C$1:$T$1,0)),"")</f>
        <v>1.022030434</v>
      </c>
      <c r="CF152" s="23">
        <f t="array" ref="CF152">IFERROR(INDEX('CAMAGUI DATA UNIFICADA'!$C$2:$T1007,MATCH(1,($A152='CAMAGUI DATA UNIFICADA'!$A$2:$A1007)*($BV$1='CAMAGUI DATA UNIFICADA'!$B$2:$B1007),0),MATCH(CF$2,'CAMAGUI DATA UNIFICADA'!$C$1:$T$1,0)),"")</f>
        <v>0.8589712352</v>
      </c>
      <c r="CG152" s="23">
        <f t="array" ref="CG152">IFERROR(INDEX('CAMAGUI DATA UNIFICADA'!$C$2:$T1007,MATCH(1,($A152='CAMAGUI DATA UNIFICADA'!$A$2:$A1007)*($BV$1='CAMAGUI DATA UNIFICADA'!$B$2:$B1007),0),MATCH(CG$2,'CAMAGUI DATA UNIFICADA'!$C$1:$T$1,0)),"")</f>
        <v>0.85</v>
      </c>
      <c r="CH152" s="60">
        <f t="array" ref="CH152">IFERROR(INDEX('CAMAGUI DATA UNIFICADA'!$C$2:$T1007,MATCH(1,($A152='CAMAGUI DATA UNIFICADA'!$A$2:$A1007)*($BV$1='CAMAGUI DATA UNIFICADA'!$B$2:$B1007),0),MATCH(CH$2,'CAMAGUI DATA UNIFICADA'!$C$1:$T$1,0)),"")</f>
        <v>149761.9048</v>
      </c>
      <c r="CI152" s="2">
        <f t="array" ref="CI152">IFERROR(INDEX('CAMAGUI DATA UNIFICADA'!$C$2:$T1007,MATCH(1,($A152='CAMAGUI DATA UNIFICADA'!$A$2:$A1007)*($BV$1='CAMAGUI DATA UNIFICADA'!$B$2:$B1007),0),MATCH(CI$2,'CAMAGUI DATA UNIFICADA'!$C$1:$T$1,0)),"")</f>
        <v>2.5</v>
      </c>
      <c r="CJ152" s="2">
        <f t="array" ref="CJ152">IFERROR(INDEX('CAMAGUI DATA UNIFICADA'!$C$2:$T1007,MATCH(1,($A152='CAMAGUI DATA UNIFICADA'!$A$2:$A1007)*($BV$1='CAMAGUI DATA UNIFICADA'!$B$2:$B1007),0),MATCH(CJ$2,'CAMAGUI DATA UNIFICADA'!$C$1:$T$1,0)),"")</f>
        <v>9.15</v>
      </c>
      <c r="CK152" s="33">
        <f t="array" ref="CK152">IFERROR(INDEX('CAMAGUI DATA UNIFICADA'!$C$2:$T1007,MATCH(1,($A152='CAMAGUI DATA UNIFICADA'!$A$2:$A1007)*($BV$1='CAMAGUI DATA UNIFICADA'!$B$2:$B1007),0),MATCH(CK$2,'CAMAGUI DATA UNIFICADA'!$C$1:$T$1,0)),"")</f>
        <v>5.2608</v>
      </c>
      <c r="CL152" s="60">
        <f t="array" ref="CL152">IFERROR(INDEX('CAMAGUI DATA UNIFICADA'!$C$2:$T1007,MATCH(1,($A152='CAMAGUI DATA UNIFICADA'!$A$2:$A1007)*($BV$1='CAMAGUI DATA UNIFICADA'!$B$2:$B1007),0),MATCH(CL$2,'CAMAGUI DATA UNIFICADA'!$C$1:$T$1,0)),"")</f>
        <v>332.4084424</v>
      </c>
      <c r="CM152" s="140">
        <f t="array" ref="CM152">IFERROR(INDEX('CAMAGUI DATA UNIFICADA'!$C$2:$T1007,MATCH(1,($A152='CAMAGUI DATA UNIFICADA'!$A$2:$A1007)*($BV$1='CAMAGUI DATA UNIFICADA'!$B$2:$B1007),0),MATCH(CM$2,'CAMAGUI DATA UNIFICADA'!$C$1:$T$1,0)),"")</f>
        <v>14.35211061</v>
      </c>
      <c r="CN152" s="138" t="str">
        <f t="array" ref="CN152">IFERROR(INDEX('CAMAGUI DATA UNIFICADA'!$C$2:$T1007,MATCH(1,($A152='CAMAGUI DATA UNIFICADA'!$A$2:$A1007)*($CN$1='CAMAGUI DATA UNIFICADA'!$B$2:$B1007),0),MATCH(CN$2,'CAMAGUI DATA UNIFICADA'!$C$1:$T$1,0)),"")</f>
        <v>CA6021125</v>
      </c>
      <c r="CO152" s="2">
        <f t="array" ref="CO152">IFERROR(INDEX('CAMAGUI DATA UNIFICADA'!$C$2:$T1007,MATCH(1,($A152='CAMAGUI DATA UNIFICADA'!$A$2:$A1007)*($CN$1='CAMAGUI DATA UNIFICADA'!$B$2:$B1007),0),MATCH(CO$2,'CAMAGUI DATA UNIFICADA'!$C$1:$T$1,0)),"")</f>
        <v>475</v>
      </c>
      <c r="CP152" s="2">
        <f t="array" ref="CP152">IFERROR(INDEX('CAMAGUI DATA UNIFICADA'!$C$2:$T1007,MATCH(1,($A152='CAMAGUI DATA UNIFICADA'!$A$2:$A1007)*($CN$1='CAMAGUI DATA UNIFICADA'!$B$2:$B1007),0),MATCH(CP$2,'CAMAGUI DATA UNIFICADA'!$C$1:$T$1,0)),"")</f>
        <v>3175</v>
      </c>
      <c r="CQ152" s="2" t="str">
        <f t="array" ref="CQ152">IFERROR(INDEX('CAMAGUI DATA UNIFICADA'!$C$2:$T1007,MATCH(1,($A152='CAMAGUI DATA UNIFICADA'!$A$2:$A1007)*($CN$1='CAMAGUI DATA UNIFICADA'!$B$2:$B1007),0),MATCH(CQ$2,'CAMAGUI DATA UNIFICADA'!$C$1:$T$1,0)),"")</f>
        <v>SKR MAST E AD</v>
      </c>
      <c r="CR152" s="139">
        <f t="array" ref="CR152">IFERROR(INDEX('CAMAGUI DATA UNIFICADA'!$C$2:$T1007,MATCH(1,($A152='CAMAGUI DATA UNIFICADA'!$A$2:$A1007)*($CN$1='CAMAGUI DATA UNIFICADA'!$B$2:$B1007),0),MATCH(CR$2,'CAMAGUI DATA UNIFICADA'!$C$1:$T$1,0)),"")</f>
        <v>3249.93</v>
      </c>
      <c r="CS152" s="2">
        <f t="array" ref="CS152">IFERROR(INDEX('CAMAGUI DATA UNIFICADA'!$C$2:$T1007,MATCH(1,($A152='CAMAGUI DATA UNIFICADA'!$A$2:$A1007)*($CN$1='CAMAGUI DATA UNIFICADA'!$B$2:$B1007),0),MATCH(CS$2,'CAMAGUI DATA UNIFICADA'!$C$1:$T$1,0)),"")</f>
        <v>6.36</v>
      </c>
      <c r="CT152" s="2">
        <f t="array" ref="CT152">IFERROR(INDEX('CAMAGUI DATA UNIFICADA'!$C$2:$T1007,MATCH(1,($A152='CAMAGUI DATA UNIFICADA'!$A$2:$A1007)*($CN$1='CAMAGUI DATA UNIFICADA'!$B$2:$B1007),0),MATCH(CT$2,'CAMAGUI DATA UNIFICADA'!$C$1:$T$1,0)),"")</f>
        <v>2.9</v>
      </c>
      <c r="CU152" s="33">
        <f t="array" ref="CU152">IFERROR(INDEX('CAMAGUI DATA UNIFICADA'!$C$2:$T1007,MATCH(1,($A152='CAMAGUI DATA UNIFICADA'!$A$2:$A1007)*($CN$1='CAMAGUI DATA UNIFICADA'!$B$2:$B1007),0),MATCH(CU$2,'CAMAGUI DATA UNIFICADA'!$C$1:$T$1,0)),"")</f>
        <v>6.67632</v>
      </c>
      <c r="CV152" s="60">
        <f t="array" ref="CV152">IFERROR(INDEX('CAMAGUI DATA UNIFICADA'!$C$2:$T1007,MATCH(1,($A152='CAMAGUI DATA UNIFICADA'!$A$2:$A1007)*($CN$1='CAMAGUI DATA UNIFICADA'!$B$2:$B1007),0),MATCH(CV$2,'CAMAGUI DATA UNIFICADA'!$C$1:$T$1,0)),"")</f>
        <v>1118663.195</v>
      </c>
      <c r="CW152" s="33">
        <f t="array" ref="CW152">IFERROR(INDEX('CAMAGUI DATA UNIFICADA'!$C$2:$T1007,MATCH(1,($A152='CAMAGUI DATA UNIFICADA'!$A$2:$A1007)*($CN$1='CAMAGUI DATA UNIFICADA'!$B$2:$B1007),0),MATCH(CW$2,'CAMAGUI DATA UNIFICADA'!$C$1:$T$1,0)),"")</f>
        <v>1.073360379</v>
      </c>
      <c r="CX152" s="23">
        <f t="array" ref="CX152">IFERROR(INDEX('CAMAGUI DATA UNIFICADA'!$C$2:$T1007,MATCH(1,($A152='CAMAGUI DATA UNIFICADA'!$A$2:$A1007)*($CN$1='CAMAGUI DATA UNIFICADA'!$B$2:$B1007),0),MATCH(CX$2,'CAMAGUI DATA UNIFICADA'!$C$1:$T$1,0)),"")</f>
        <v>0.9322193288</v>
      </c>
      <c r="CY152" s="23">
        <f t="array" ref="CY152">IFERROR(INDEX('CAMAGUI DATA UNIFICADA'!$C$2:$T1007,MATCH(1,($A152='CAMAGUI DATA UNIFICADA'!$A$2:$A1007)*($CN$1='CAMAGUI DATA UNIFICADA'!$B$2:$B1007),0),MATCH(CY$2,'CAMAGUI DATA UNIFICADA'!$C$1:$T$1,0)),"")</f>
        <v>0.85</v>
      </c>
      <c r="CZ152" s="60">
        <f t="array" ref="CZ152">IFERROR(INDEX('CAMAGUI DATA UNIFICADA'!$C$2:$T1007,MATCH(1,($A152='CAMAGUI DATA UNIFICADA'!$A$2:$A1007)*($CN$1='CAMAGUI DATA UNIFICADA'!$B$2:$B1007),0),MATCH(CZ$2,'CAMAGUI DATA UNIFICADA'!$C$1:$T$1,0)),"")</f>
        <v>116571.4286</v>
      </c>
      <c r="DA152" s="2">
        <f t="array" ref="DA152">IFERROR(INDEX('CAMAGUI DATA UNIFICADA'!$C$2:$T1007,MATCH(1,($A152='CAMAGUI DATA UNIFICADA'!$A$2:$A1007)*($CN$1='CAMAGUI DATA UNIFICADA'!$B$2:$B1007),0),MATCH(DA$2,'CAMAGUI DATA UNIFICADA'!$C$1:$T$1,0)),"")</f>
        <v>2.5</v>
      </c>
      <c r="DB152" s="2">
        <f t="array" ref="DB152">IFERROR(INDEX('CAMAGUI DATA UNIFICADA'!$C$2:$T1007,MATCH(1,($A152='CAMAGUI DATA UNIFICADA'!$A$2:$A1007)*($CN$1='CAMAGUI DATA UNIFICADA'!$B$2:$B1007),0),MATCH(DB$2,'CAMAGUI DATA UNIFICADA'!$C$1:$T$1,0)),"")</f>
        <v>8.86</v>
      </c>
      <c r="DC152" s="33">
        <f t="array" ref="DC152">IFERROR(INDEX('CAMAGUI DATA UNIFICADA'!$C$2:$T1007,MATCH(1,($A152='CAMAGUI DATA UNIFICADA'!$A$2:$A1007)*($CN$1='CAMAGUI DATA UNIFICADA'!$B$2:$B1007),0),MATCH(DC$2,'CAMAGUI DATA UNIFICADA'!$C$1:$T$1,0)),"")</f>
        <v>5.35632</v>
      </c>
      <c r="DD152" s="60">
        <f t="array" ref="DD152">IFERROR(INDEX('CAMAGUI DATA UNIFICADA'!$C$2:$T1007,MATCH(1,($A152='CAMAGUI DATA UNIFICADA'!$A$2:$A1007)*($CN$1='CAMAGUI DATA UNIFICADA'!$B$2:$B1007),0),MATCH(DD$2,'CAMAGUI DATA UNIFICADA'!$C$1:$T$1,0)),"")</f>
        <v>533.757675</v>
      </c>
      <c r="DE152" s="140">
        <f t="array" ref="DE152">IFERROR(INDEX('CAMAGUI DATA UNIFICADA'!$C$2:$T1007,MATCH(1,($A152='CAMAGUI DATA UNIFICADA'!$A$2:$A1007)*($CN$1='CAMAGUI DATA UNIFICADA'!$B$2:$B1007),0),MATCH(DE$2,'CAMAGUI DATA UNIFICADA'!$C$1:$T$1,0)),"")</f>
        <v>14.68941874</v>
      </c>
      <c r="DF152" s="138" t="str">
        <f t="array" ref="DF152">IFERROR(INDEX('CAMAGUI DATA UNIFICADA'!$C$2:$T1007,MATCH(1,($A152='CAMAGUI DATA UNIFICADA'!$A$2:$A1007)*($DF$1='CAMAGUI DATA UNIFICADA'!$B$2:$B1007),0),MATCH(DF$2,'CAMAGUI DATA UNIFICADA'!$C$1:$T$1,0)),"")</f>
        <v/>
      </c>
      <c r="DG152" s="2" t="str">
        <f t="array" ref="DG152">IFERROR(INDEX('CAMAGUI DATA UNIFICADA'!$C$2:$T1007,MATCH(1,($A152='CAMAGUI DATA UNIFICADA'!$A$2:$A1007)*($DF$1='CAMAGUI DATA UNIFICADA'!$B$2:$B1007),0),MATCH(DG$2,'CAMAGUI DATA UNIFICADA'!$C$1:$T$1,0)),"")</f>
        <v/>
      </c>
      <c r="DH152" s="2" t="str">
        <f t="array" ref="DH152">IFERROR(INDEX('CAMAGUI DATA UNIFICADA'!$C$2:$T1007,MATCH(1,($A152='CAMAGUI DATA UNIFICADA'!$A$2:$A1007)*($DF$1='CAMAGUI DATA UNIFICADA'!$B$2:$B1007),0),MATCH(DH$2,'CAMAGUI DATA UNIFICADA'!$C$1:$T$1,0)),"")</f>
        <v/>
      </c>
      <c r="DI152" s="2" t="str">
        <f t="array" ref="DI152">IFERROR(INDEX('CAMAGUI DATA UNIFICADA'!$C$2:$T1007,MATCH(1,($A152='CAMAGUI DATA UNIFICADA'!$A$2:$A1007)*($DF$1='CAMAGUI DATA UNIFICADA'!$B$2:$B1007),0),MATCH(DI$2,'CAMAGUI DATA UNIFICADA'!$C$1:$T$1,0)),"")</f>
        <v/>
      </c>
      <c r="DJ152" s="139" t="str">
        <f t="array" ref="DJ152">IFERROR(INDEX('CAMAGUI DATA UNIFICADA'!$C$2:$T1007,MATCH(1,($A152='CAMAGUI DATA UNIFICADA'!$A$2:$A1007)*($DF$1='CAMAGUI DATA UNIFICADA'!$B$2:$B1007),0),MATCH(DJ$2,'CAMAGUI DATA UNIFICADA'!$C$1:$T$1,0)),"")</f>
        <v/>
      </c>
      <c r="DK152" s="2" t="str">
        <f t="array" ref="DK152">IFERROR(INDEX('CAMAGUI DATA UNIFICADA'!$C$2:$T1007,MATCH(1,($A152='CAMAGUI DATA UNIFICADA'!$A$2:$A1007)*($DF$1='CAMAGUI DATA UNIFICADA'!$B$2:$B1007),0),MATCH(DK$2,'CAMAGUI DATA UNIFICADA'!$C$1:$T$1,0)),"")</f>
        <v/>
      </c>
      <c r="DL152" s="2" t="str">
        <f t="array" ref="DL152">IFERROR(INDEX('CAMAGUI DATA UNIFICADA'!$C$2:$T1007,MATCH(1,($A152='CAMAGUI DATA UNIFICADA'!$A$2:$A1007)*($DF$1='CAMAGUI DATA UNIFICADA'!$B$2:$B1007),0),MATCH(DL$2,'CAMAGUI DATA UNIFICADA'!$C$1:$T$1,0)),"")</f>
        <v/>
      </c>
      <c r="DM152" s="33" t="str">
        <f t="array" ref="DM152">IFERROR(INDEX('CAMAGUI DATA UNIFICADA'!$C$2:$T1007,MATCH(1,($A152='CAMAGUI DATA UNIFICADA'!$A$2:$A1007)*($DF$1='CAMAGUI DATA UNIFICADA'!$B$2:$B1007),0),MATCH(DM$2,'CAMAGUI DATA UNIFICADA'!$C$1:$T$1,0)),"")</f>
        <v/>
      </c>
      <c r="DN152" s="60" t="str">
        <f t="array" ref="DN152">IFERROR(INDEX('CAMAGUI DATA UNIFICADA'!$C$2:$T1007,MATCH(1,($A152='CAMAGUI DATA UNIFICADA'!$A$2:$A1007)*($DF$1='CAMAGUI DATA UNIFICADA'!$B$2:$B1007),0),MATCH(DN$2,'CAMAGUI DATA UNIFICADA'!$C$1:$T$1,0)),"")</f>
        <v/>
      </c>
      <c r="DO152" s="33" t="str">
        <f t="array" ref="DO152">IFERROR(INDEX('CAMAGUI DATA UNIFICADA'!$C$2:$T1007,MATCH(1,($A152='CAMAGUI DATA UNIFICADA'!$A$2:$A1007)*($DF$1='CAMAGUI DATA UNIFICADA'!$B$2:$B1007),0),MATCH(DO$2,'CAMAGUI DATA UNIFICADA'!$C$1:$T$1,0)),"")</f>
        <v/>
      </c>
      <c r="DP152" s="23" t="str">
        <f t="array" ref="DP152">IFERROR(INDEX('CAMAGUI DATA UNIFICADA'!$C$2:$T1007,MATCH(1,($A152='CAMAGUI DATA UNIFICADA'!$A$2:$A1007)*($DF$1='CAMAGUI DATA UNIFICADA'!$B$2:$B1007),0),MATCH(DP$2,'CAMAGUI DATA UNIFICADA'!$C$1:$T$1,0)),"")</f>
        <v/>
      </c>
      <c r="DQ152" s="23" t="str">
        <f t="array" ref="DQ152">IFERROR(INDEX('CAMAGUI DATA UNIFICADA'!$C$2:$T1007,MATCH(1,($A152='CAMAGUI DATA UNIFICADA'!$A$2:$A1007)*($DF$1='CAMAGUI DATA UNIFICADA'!$B$2:$B1007),0),MATCH(DQ$2,'CAMAGUI DATA UNIFICADA'!$C$1:$T$1,0)),"")</f>
        <v/>
      </c>
      <c r="DR152" s="2" t="str">
        <f t="array" ref="DR152">IFERROR(INDEX('CAMAGUI DATA UNIFICADA'!$C$2:$T1007,MATCH(1,($A152='CAMAGUI DATA UNIFICADA'!$A$2:$A1007)*($DF$1='CAMAGUI DATA UNIFICADA'!$B$2:$B1007),0),MATCH(DR$2,'CAMAGUI DATA UNIFICADA'!$C$1:$T$1,0)),"")</f>
        <v/>
      </c>
      <c r="DS152" s="2" t="str">
        <f t="array" ref="DS152">IFERROR(INDEX('CAMAGUI DATA UNIFICADA'!$C$2:$T1007,MATCH(1,($A152='CAMAGUI DATA UNIFICADA'!$A$2:$A1007)*($DF$1='CAMAGUI DATA UNIFICADA'!$B$2:$B1007),0),MATCH(DS$2,'CAMAGUI DATA UNIFICADA'!$C$1:$T$1,0)),"")</f>
        <v/>
      </c>
      <c r="DT152" s="2" t="str">
        <f t="array" ref="DT152">IFERROR(INDEX('CAMAGUI DATA UNIFICADA'!$C$2:$T1007,MATCH(1,($A152='CAMAGUI DATA UNIFICADA'!$A$2:$A1007)*($DF$1='CAMAGUI DATA UNIFICADA'!$B$2:$B1007),0),MATCH(DT$2,'CAMAGUI DATA UNIFICADA'!$C$1:$T$1,0)),"")</f>
        <v/>
      </c>
      <c r="DU152" s="33" t="str">
        <f t="array" ref="DU152">IFERROR(INDEX('CAMAGUI DATA UNIFICADA'!$C$2:$T1007,MATCH(1,($A152='CAMAGUI DATA UNIFICADA'!$A$2:$A1007)*($DF$1='CAMAGUI DATA UNIFICADA'!$B$2:$B1007),0),MATCH(DU$2,'CAMAGUI DATA UNIFICADA'!$C$1:$T$1,0)),"")</f>
        <v/>
      </c>
      <c r="DV152" s="60" t="str">
        <f t="array" ref="DV152">IFERROR(INDEX('CAMAGUI DATA UNIFICADA'!$C$2:$T1007,MATCH(1,($A152='CAMAGUI DATA UNIFICADA'!$A$2:$A1007)*($DF$1='CAMAGUI DATA UNIFICADA'!$B$2:$B1007),0),MATCH(DV$2,'CAMAGUI DATA UNIFICADA'!$C$1:$T$1,0)),"")</f>
        <v/>
      </c>
      <c r="DW152" s="140" t="str">
        <f t="array" ref="DW152">IFERROR(INDEX('CAMAGUI DATA UNIFICADA'!$C$2:$T1007,MATCH(1,($A152='CAMAGUI DATA UNIFICADA'!$A$2:$A1007)*($DF$1='CAMAGUI DATA UNIFICADA'!$B$2:$B1007),0),MATCH(DW$2,'CAMAGUI DATA UNIFICADA'!$C$1:$T$1,0)),"")</f>
        <v/>
      </c>
      <c r="DX152" s="144" t="str">
        <f t="array" ref="DX152">IFERROR(INDEX('CAMAGUI DATA UNIFICADA'!$C$2:$T1007,MATCH(1,($A152='CAMAGUI DATA UNIFICADA'!$A$2:$A1007)*($DX$1='CAMAGUI DATA UNIFICADA'!$B$2:$B1007),0),MATCH(DX$2,'CAMAGUI DATA UNIFICADA'!$C$1:$T$1,0)),"")</f>
        <v/>
      </c>
      <c r="DY152" s="60" t="str">
        <f t="array" ref="DY152">IFERROR(INDEX('CAMAGUI DATA UNIFICADA'!$C$2:$T1007,MATCH(1,($A152='CAMAGUI DATA UNIFICADA'!$A$2:$A1007)*($DX$1='CAMAGUI DATA UNIFICADA'!$B$2:$B1007),0),MATCH(DY$2,'CAMAGUI DATA UNIFICADA'!$C$1:$T$1,0)),"")</f>
        <v/>
      </c>
      <c r="DZ152" s="60" t="str">
        <f t="array" ref="DZ152">IFERROR(INDEX('CAMAGUI DATA UNIFICADA'!$C$2:$T1007,MATCH(1,($A152='CAMAGUI DATA UNIFICADA'!$A$2:$A1007)*($DX$1='CAMAGUI DATA UNIFICADA'!$B$2:$B1007),0),MATCH(DZ$2,'CAMAGUI DATA UNIFICADA'!$C$1:$T$1,0)),"")</f>
        <v/>
      </c>
      <c r="EA152" s="60" t="str">
        <f t="array" ref="EA152">IFERROR(INDEX('CAMAGUI DATA UNIFICADA'!$C$2:$T1007,MATCH(1,($A152='CAMAGUI DATA UNIFICADA'!$A$2:$A1007)*($DX$1='CAMAGUI DATA UNIFICADA'!$B$2:$B1007),0),MATCH(EA$2,'CAMAGUI DATA UNIFICADA'!$C$1:$T$1,0)),"")</f>
        <v/>
      </c>
      <c r="EB152" s="60" t="str">
        <f t="array" ref="EB152">IFERROR(INDEX('CAMAGUI DATA UNIFICADA'!$C$2:$T1007,MATCH(1,($A152='CAMAGUI DATA UNIFICADA'!$A$2:$A1007)*($DX$1='CAMAGUI DATA UNIFICADA'!$B$2:$B1007),0),MATCH(EB$2,'CAMAGUI DATA UNIFICADA'!$C$1:$T$1,0)),"")</f>
        <v/>
      </c>
      <c r="EC152" s="60" t="str">
        <f t="array" ref="EC152">IFERROR(INDEX('CAMAGUI DATA UNIFICADA'!$C$2:$T1007,MATCH(1,($A152='CAMAGUI DATA UNIFICADA'!$A$2:$A1007)*($DX$1='CAMAGUI DATA UNIFICADA'!$B$2:$B1007),0),MATCH(EC$2,'CAMAGUI DATA UNIFICADA'!$C$1:$T$1,0)),"")</f>
        <v/>
      </c>
      <c r="ED152" s="60" t="str">
        <f t="array" ref="ED152">IFERROR(INDEX('CAMAGUI DATA UNIFICADA'!$C$2:$T1007,MATCH(1,($A152='CAMAGUI DATA UNIFICADA'!$A$2:$A1007)*($DX$1='CAMAGUI DATA UNIFICADA'!$B$2:$B1007),0),MATCH(ED$2,'CAMAGUI DATA UNIFICADA'!$C$1:$T$1,0)),"")</f>
        <v/>
      </c>
      <c r="EE152" s="60" t="str">
        <f t="array" ref="EE152">IFERROR(INDEX('CAMAGUI DATA UNIFICADA'!$C$2:$T1007,MATCH(1,($A152='CAMAGUI DATA UNIFICADA'!$A$2:$A1007)*($DX$1='CAMAGUI DATA UNIFICADA'!$B$2:$B1007),0),MATCH(EE$2,'CAMAGUI DATA UNIFICADA'!$C$1:$T$1,0)),"")</f>
        <v/>
      </c>
      <c r="EF152" s="60" t="str">
        <f t="array" ref="EF152">IFERROR(INDEX('CAMAGUI DATA UNIFICADA'!$C$2:$T1007,MATCH(1,($A152='CAMAGUI DATA UNIFICADA'!$A$2:$A1007)*($DX$1='CAMAGUI DATA UNIFICADA'!$B$2:$B1007),0),MATCH(EF$2,'CAMAGUI DATA UNIFICADA'!$C$1:$T$1,0)),"")</f>
        <v/>
      </c>
      <c r="EG152" s="60" t="str">
        <f t="array" ref="EG152">IFERROR(INDEX('CAMAGUI DATA UNIFICADA'!$C$2:$T1007,MATCH(1,($A152='CAMAGUI DATA UNIFICADA'!$A$2:$A1007)*($DX$1='CAMAGUI DATA UNIFICADA'!$B$2:$B1007),0),MATCH(EG$2,'CAMAGUI DATA UNIFICADA'!$C$1:$T$1,0)),"")</f>
        <v/>
      </c>
      <c r="EH152" s="60" t="str">
        <f t="array" ref="EH152">IFERROR(INDEX('CAMAGUI DATA UNIFICADA'!$C$2:$T1007,MATCH(1,($A152='CAMAGUI DATA UNIFICADA'!$A$2:$A1007)*($DX$1='CAMAGUI DATA UNIFICADA'!$B$2:$B1007),0),MATCH(EH$2,'CAMAGUI DATA UNIFICADA'!$C$1:$T$1,0)),"")</f>
        <v/>
      </c>
      <c r="EI152" s="60" t="str">
        <f t="array" ref="EI152">IFERROR(INDEX('CAMAGUI DATA UNIFICADA'!$C$2:$T1007,MATCH(1,($A152='CAMAGUI DATA UNIFICADA'!$A$2:$A1007)*($DX$1='CAMAGUI DATA UNIFICADA'!$B$2:$B1007),0),MATCH(EI$2,'CAMAGUI DATA UNIFICADA'!$C$1:$T$1,0)),"")</f>
        <v/>
      </c>
      <c r="EJ152" s="60" t="str">
        <f t="array" ref="EJ152">IFERROR(INDEX('CAMAGUI DATA UNIFICADA'!$C$2:$T1007,MATCH(1,($A152='CAMAGUI DATA UNIFICADA'!$A$2:$A1007)*($DX$1='CAMAGUI DATA UNIFICADA'!$B$2:$B1007),0),MATCH(EJ$2,'CAMAGUI DATA UNIFICADA'!$C$1:$T$1,0)),"")</f>
        <v/>
      </c>
      <c r="EK152" s="60" t="str">
        <f t="array" ref="EK152">IFERROR(INDEX('CAMAGUI DATA UNIFICADA'!$C$2:$T1007,MATCH(1,($A152='CAMAGUI DATA UNIFICADA'!$A$2:$A1007)*($DX$1='CAMAGUI DATA UNIFICADA'!$B$2:$B1007),0),MATCH(EK$2,'CAMAGUI DATA UNIFICADA'!$C$1:$T$1,0)),"")</f>
        <v/>
      </c>
      <c r="EL152" s="60" t="str">
        <f t="array" ref="EL152">IFERROR(INDEX('CAMAGUI DATA UNIFICADA'!$C$2:$T1007,MATCH(1,($A152='CAMAGUI DATA UNIFICADA'!$A$2:$A1007)*($DX$1='CAMAGUI DATA UNIFICADA'!$B$2:$B1007),0),MATCH(EL$2,'CAMAGUI DATA UNIFICADA'!$C$1:$T$1,0)),"")</f>
        <v/>
      </c>
      <c r="EM152" s="60" t="str">
        <f t="array" ref="EM152">IFERROR(INDEX('CAMAGUI DATA UNIFICADA'!$C$2:$T1007,MATCH(1,($A152='CAMAGUI DATA UNIFICADA'!$A$2:$A1007)*($DX$1='CAMAGUI DATA UNIFICADA'!$B$2:$B1007),0),MATCH(EM$2,'CAMAGUI DATA UNIFICADA'!$C$1:$T$1,0)),"")</f>
        <v/>
      </c>
      <c r="EN152" s="60" t="str">
        <f t="array" ref="EN152">IFERROR(INDEX('CAMAGUI DATA UNIFICADA'!$C$2:$T1007,MATCH(1,($A152='CAMAGUI DATA UNIFICADA'!$A$2:$A1007)*($DX$1='CAMAGUI DATA UNIFICADA'!$B$2:$B1007),0),MATCH(EN$2,'CAMAGUI DATA UNIFICADA'!$C$1:$T$1,0)),"")</f>
        <v/>
      </c>
      <c r="EO152" s="140" t="str">
        <f t="array" ref="EO152">IFERROR(INDEX('CAMAGUI DATA UNIFICADA'!$C$2:$T1007,MATCH(1,($A152='CAMAGUI DATA UNIFICADA'!$A$2:$A1007)*($DX$1='CAMAGUI DATA UNIFICADA'!$B$2:$B1007),0),MATCH(EO$2,'CAMAGUI DATA UNIFICADA'!$C$1:$T$1,0)),"")</f>
        <v/>
      </c>
    </row>
    <row r="153">
      <c r="A153" s="137">
        <v>45992.0</v>
      </c>
      <c r="B153" s="138" t="str">
        <f t="array" ref="B153">IFERROR(INDEX('CAMAGUI DATA UNIFICADA'!$C$2:$T1007,MATCH(1,($A153='CAMAGUI DATA UNIFICADA'!$A$2:$A1007)*($B$1='CAMAGUI DATA UNIFICADA'!$B$2:$B1007),0),MATCH(B$2,'CAMAGUI DATA UNIFICADA'!$C$1:$T$1,0)),"")</f>
        <v>CA1051025</v>
      </c>
      <c r="C153" s="2">
        <f t="array" ref="C153">IFERROR(INDEX('CAMAGUI DATA UNIFICADA'!$C$2:$T1007,MATCH(1,($A153='CAMAGUI DATA UNIFICADA'!$A$2:$A1007)*($B$1='CAMAGUI DATA UNIFICADA'!$B$2:$B1007),0),MATCH(C$2,'CAMAGUI DATA UNIFICADA'!$C$1:$T$1,0)),"")</f>
        <v>525</v>
      </c>
      <c r="D153" s="2">
        <f t="array" ref="D153">IFERROR(INDEX('CAMAGUI DATA UNIFICADA'!$C$2:$T1007,MATCH(1,($A153='CAMAGUI DATA UNIFICADA'!$A$2:$A1007)*($B$1='CAMAGUI DATA UNIFICADA'!$B$2:$B1007),0),MATCH(D$2,'CAMAGUI DATA UNIFICADA'!$C$1:$T$1,0)),"")</f>
        <v>3725</v>
      </c>
      <c r="E153" s="2" t="str">
        <f t="array" ref="E153">IFERROR(INDEX('CAMAGUI DATA UNIFICADA'!$C$2:$T1007,MATCH(1,($A153='CAMAGUI DATA UNIFICADA'!$A$2:$A1007)*($B$1='CAMAGUI DATA UNIFICADA'!$B$2:$B1007),0),MATCH(E$2,'CAMAGUI DATA UNIFICADA'!$C$1:$T$1,0)),"")</f>
        <v>SKR MAST E AD</v>
      </c>
      <c r="F153" s="139">
        <f t="array" ref="F153">IFERROR(INDEX('CAMAGUI DATA UNIFICADA'!$C$2:$T1007,MATCH(1,($A153='CAMAGUI DATA UNIFICADA'!$A$2:$A1007)*($B$1='CAMAGUI DATA UNIFICADA'!$B$2:$B1007),0),MATCH(F$2,'CAMAGUI DATA UNIFICADA'!$C$1:$T$1,0)),"")</f>
        <v>3812.91</v>
      </c>
      <c r="G153" s="2">
        <f t="array" ref="G153">IFERROR(INDEX('CAMAGUI DATA UNIFICADA'!$C$2:$T1007,MATCH(1,($A153='CAMAGUI DATA UNIFICADA'!$A$2:$A1007)*($B$1='CAMAGUI DATA UNIFICADA'!$B$2:$B1007),0),MATCH(G$2,'CAMAGUI DATA UNIFICADA'!$C$1:$T$1,0)),"")</f>
        <v>27.82</v>
      </c>
      <c r="H153" s="2">
        <f t="array" ref="H153">IFERROR(INDEX('CAMAGUI DATA UNIFICADA'!$C$2:$T1007,MATCH(1,($A153='CAMAGUI DATA UNIFICADA'!$A$2:$A1007)*($B$1='CAMAGUI DATA UNIFICADA'!$B$2:$B1007),0),MATCH(H$2,'CAMAGUI DATA UNIFICADA'!$C$1:$T$1,0)),"")</f>
        <v>2.82</v>
      </c>
      <c r="I153" s="33">
        <f t="array" ref="I153">IFERROR(INDEX('CAMAGUI DATA UNIFICADA'!$C$2:$T1007,MATCH(1,($A153='CAMAGUI DATA UNIFICADA'!$A$2:$A1007)*($B$1='CAMAGUI DATA UNIFICADA'!$B$2:$B1007),0),MATCH(I$2,'CAMAGUI DATA UNIFICADA'!$C$1:$T$1,0)),"")</f>
        <v>2.90496</v>
      </c>
      <c r="J153" s="60">
        <f t="array" ref="J153">IFERROR(INDEX('CAMAGUI DATA UNIFICADA'!$C$2:$T1007,MATCH(1,($A153='CAMAGUI DATA UNIFICADA'!$A$2:$A1007)*($B$1='CAMAGUI DATA UNIFICADA'!$B$2:$B1007),0),MATCH(J$2,'CAMAGUI DATA UNIFICADA'!$C$1:$T$1,0)),"")</f>
        <v>649623.9398</v>
      </c>
      <c r="K153" s="33">
        <f t="array" ref="K153">IFERROR(INDEX('CAMAGUI DATA UNIFICADA'!$C$2:$T1007,MATCH(1,($A153='CAMAGUI DATA UNIFICADA'!$A$2:$A1007)*($B$1='CAMAGUI DATA UNIFICADA'!$B$2:$B1007),0),MATCH(K$2,'CAMAGUI DATA UNIFICADA'!$C$1:$T$1,0)),"")</f>
        <v>2.257986301</v>
      </c>
      <c r="L153" s="23">
        <f t="array" ref="L153">IFERROR(INDEX('CAMAGUI DATA UNIFICADA'!$C$2:$T1007,MATCH(1,($A153='CAMAGUI DATA UNIFICADA'!$A$2:$A1007)*($B$1='CAMAGUI DATA UNIFICADA'!$B$2:$B1007),0),MATCH(L$2,'CAMAGUI DATA UNIFICADA'!$C$1:$T$1,0)),"")</f>
        <v>0.5552341365</v>
      </c>
      <c r="M153" s="23">
        <f t="array" ref="M153">IFERROR(INDEX('CAMAGUI DATA UNIFICADA'!$C$2:$T1007,MATCH(1,($A153='CAMAGUI DATA UNIFICADA'!$A$2:$A1007)*($B$1='CAMAGUI DATA UNIFICADA'!$B$2:$B1007),0),MATCH(M$2,'CAMAGUI DATA UNIFICADA'!$C$1:$T$1,0)),"")</f>
        <v>0.5</v>
      </c>
      <c r="N153" s="60">
        <f t="array" ref="N153">IFERROR(INDEX('CAMAGUI DATA UNIFICADA'!$C$2:$T1007,MATCH(1,($A153='CAMAGUI DATA UNIFICADA'!$A$2:$A1007)*($B$1='CAMAGUI DATA UNIFICADA'!$B$2:$B1007),0),MATCH(N$2,'CAMAGUI DATA UNIFICADA'!$C$1:$T$1,0)),"")</f>
        <v>71428.57143</v>
      </c>
      <c r="O153" s="2">
        <f t="array" ref="O153">IFERROR(INDEX('CAMAGUI DATA UNIFICADA'!$C$2:$T1007,MATCH(1,($A153='CAMAGUI DATA UNIFICADA'!$A$2:$A1007)*($B$1='CAMAGUI DATA UNIFICADA'!$B$2:$B1007),0),MATCH(O$2,'CAMAGUI DATA UNIFICADA'!$C$1:$T$1,0)),"")</f>
        <v>3</v>
      </c>
      <c r="P153" s="2">
        <f t="array" ref="P153">IFERROR(INDEX('CAMAGUI DATA UNIFICADA'!$C$2:$T1007,MATCH(1,($A153='CAMAGUI DATA UNIFICADA'!$A$2:$A1007)*($B$1='CAMAGUI DATA UNIFICADA'!$B$2:$B1007),0),MATCH(P$2,'CAMAGUI DATA UNIFICADA'!$C$1:$T$1,0)),"")</f>
        <v>30.82</v>
      </c>
      <c r="Q153" s="33">
        <f t="array" ref="Q153">IFERROR(INDEX('CAMAGUI DATA UNIFICADA'!$C$2:$T1007,MATCH(1,($A153='CAMAGUI DATA UNIFICADA'!$A$2:$A1007)*($B$1='CAMAGUI DATA UNIFICADA'!$B$2:$B1007),0),MATCH(Q$2,'CAMAGUI DATA UNIFICADA'!$C$1:$T$1,0)),"")</f>
        <v>2.5788</v>
      </c>
      <c r="R153" s="60">
        <f t="array" ref="R153">IFERROR(INDEX('CAMAGUI DATA UNIFICADA'!$C$2:$T1007,MATCH(1,($A153='CAMAGUI DATA UNIFICADA'!$A$2:$A1007)*($B$1='CAMAGUI DATA UNIFICADA'!$B$2:$B1007),0),MATCH(R$2,'CAMAGUI DATA UNIFICADA'!$C$1:$T$1,0)),"")</f>
        <v>478.9744134</v>
      </c>
      <c r="S153" s="140">
        <f t="array" ref="S153">IFERROR(INDEX('CAMAGUI DATA UNIFICADA'!$C$2:$T1007,MATCH(1,($A153='CAMAGUI DATA UNIFICADA'!$A$2:$A1007)*($B$1='CAMAGUI DATA UNIFICADA'!$B$2:$B1007),0),MATCH(S$2,'CAMAGUI DATA UNIFICADA'!$C$1:$T$1,0)),"")</f>
        <v>-11.50639666</v>
      </c>
      <c r="T153" s="138" t="str">
        <f t="array" ref="T153">IFERROR(INDEX('CAMAGUI DATA UNIFICADA'!$C$2:$T1007,MATCH(1,($A153='CAMAGUI DATA UNIFICADA'!$A$2:$A1007)*($T$1='CAMAGUI DATA UNIFICADA'!$B$2:$B1007),0),MATCH(T$2,'CAMAGUI DATA UNIFICADA'!$C$1:$T$1,0)),"")</f>
        <v>CA2051025</v>
      </c>
      <c r="U153" s="2">
        <f t="array" ref="U153">IFERROR(INDEX('CAMAGUI DATA UNIFICADA'!$C$2:$T1007,MATCH(1,($A153='CAMAGUI DATA UNIFICADA'!$A$2:$A1007)*($T$1='CAMAGUI DATA UNIFICADA'!$B$2:$B1007),0),MATCH(U$2,'CAMAGUI DATA UNIFICADA'!$C$1:$T$1,0)),"")</f>
        <v>425</v>
      </c>
      <c r="V153" s="2">
        <f t="array" ref="V153">IFERROR(INDEX('CAMAGUI DATA UNIFICADA'!$C$2:$T1007,MATCH(1,($A153='CAMAGUI DATA UNIFICADA'!$A$2:$A1007)*($T$1='CAMAGUI DATA UNIFICADA'!$B$2:$B1007),0),MATCH(V$2,'CAMAGUI DATA UNIFICADA'!$C$1:$T$1,0)),"")</f>
        <v>2925</v>
      </c>
      <c r="W153" s="2" t="str">
        <f t="array" ref="W153">IFERROR(INDEX('CAMAGUI DATA UNIFICADA'!$C$2:$T1007,MATCH(1,($A153='CAMAGUI DATA UNIFICADA'!$A$2:$A1007)*($T$1='CAMAGUI DATA UNIFICADA'!$B$2:$B1007),0),MATCH(W$2,'CAMAGUI DATA UNIFICADA'!$C$1:$T$1,0)),"")</f>
        <v>SKR MAST E AD</v>
      </c>
      <c r="X153" s="139">
        <f t="array" ref="X153">IFERROR(INDEX('CAMAGUI DATA UNIFICADA'!$C$2:$T1007,MATCH(1,($A153='CAMAGUI DATA UNIFICADA'!$A$2:$A1007)*($T$1='CAMAGUI DATA UNIFICADA'!$B$2:$B1007),0),MATCH(X$2,'CAMAGUI DATA UNIFICADA'!$C$1:$T$1,0)),"")</f>
        <v>2994.03</v>
      </c>
      <c r="Y153" s="2">
        <f t="array" ref="Y153">IFERROR(INDEX('CAMAGUI DATA UNIFICADA'!$C$2:$T1007,MATCH(1,($A153='CAMAGUI DATA UNIFICADA'!$A$2:$A1007)*($T$1='CAMAGUI DATA UNIFICADA'!$B$2:$B1007),0),MATCH(Y$2,'CAMAGUI DATA UNIFICADA'!$C$1:$T$1,0)),"")</f>
        <v>26.6</v>
      </c>
      <c r="Z153" s="2">
        <f t="array" ref="Z153">IFERROR(INDEX('CAMAGUI DATA UNIFICADA'!$C$2:$T1007,MATCH(1,($A153='CAMAGUI DATA UNIFICADA'!$A$2:$A1007)*($T$1='CAMAGUI DATA UNIFICADA'!$B$2:$B1007),0),MATCH(Z$2,'CAMAGUI DATA UNIFICADA'!$C$1:$T$1,0)),"")</f>
        <v>4.4</v>
      </c>
      <c r="AA153" s="2">
        <f t="array" ref="AA153">IFERROR(INDEX('CAMAGUI DATA UNIFICADA'!$C$2:$T1007,MATCH(1,($A153='CAMAGUI DATA UNIFICADA'!$A$2:$A1007)*($T$1='CAMAGUI DATA UNIFICADA'!$B$2:$B1007),0),MATCH(AA$2,'CAMAGUI DATA UNIFICADA'!$C$1:$T$1,0)),"")</f>
        <v>3.0144</v>
      </c>
      <c r="AB153" s="60">
        <f t="array" ref="AB153">IFERROR(INDEX('CAMAGUI DATA UNIFICADA'!$C$2:$T1007,MATCH(1,($A153='CAMAGUI DATA UNIFICADA'!$A$2:$A1007)*($T$1='CAMAGUI DATA UNIFICADA'!$B$2:$B1007),0),MATCH(AB$2,'CAMAGUI DATA UNIFICADA'!$C$1:$T$1,0)),"")</f>
        <v>530037.2747</v>
      </c>
      <c r="AC153" s="33">
        <f t="array" ref="AC153">IFERROR(INDEX('CAMAGUI DATA UNIFICADA'!$C$2:$T1007,MATCH(1,($A153='CAMAGUI DATA UNIFICADA'!$A$2:$A1007)*($T$1='CAMAGUI DATA UNIFICADA'!$B$2:$B1007),0),MATCH(AC$2,'CAMAGUI DATA UNIFICADA'!$C$1:$T$1,0)),"")</f>
        <v>1.413658112</v>
      </c>
      <c r="AD153" s="23">
        <f t="array" ref="AD153">IFERROR(INDEX('CAMAGUI DATA UNIFICADA'!$C$2:$T1007,MATCH(1,($A153='CAMAGUI DATA UNIFICADA'!$A$2:$A1007)*($T$1='CAMAGUI DATA UNIFICADA'!$B$2:$B1007),0),MATCH(AD$2,'CAMAGUI DATA UNIFICADA'!$C$1:$T$1,0)),"")</f>
        <v>0.6199266371</v>
      </c>
      <c r="AE153" s="23">
        <f t="array" ref="AE153">IFERROR(INDEX('CAMAGUI DATA UNIFICADA'!$C$2:$T1007,MATCH(1,($A153='CAMAGUI DATA UNIFICADA'!$A$2:$A1007)*($T$1='CAMAGUI DATA UNIFICADA'!$B$2:$B1007),0),MATCH(AE$2,'CAMAGUI DATA UNIFICADA'!$C$1:$T$1,0)),"")</f>
        <v>0.55</v>
      </c>
      <c r="AF153" s="60">
        <f t="array" ref="AF153">IFERROR(INDEX('CAMAGUI DATA UNIFICADA'!$C$2:$T1007,MATCH(1,($A153='CAMAGUI DATA UNIFICADA'!$A$2:$A1007)*($T$1='CAMAGUI DATA UNIFICADA'!$B$2:$B1007),0),MATCH(AF$2,'CAMAGUI DATA UNIFICADA'!$C$1:$T$1,0)),"")</f>
        <v>78375</v>
      </c>
      <c r="AG153" s="2">
        <f t="array" ref="AG153">IFERROR(INDEX('CAMAGUI DATA UNIFICADA'!$C$2:$T1007,MATCH(1,($A153='CAMAGUI DATA UNIFICADA'!$A$2:$A1007)*($T$1='CAMAGUI DATA UNIFICADA'!$B$2:$B1007),0),MATCH(AG$2,'CAMAGUI DATA UNIFICADA'!$C$1:$T$1,0)),"")</f>
        <v>3</v>
      </c>
      <c r="AH153" s="2">
        <f t="array" ref="AH153">IFERROR(INDEX('CAMAGUI DATA UNIFICADA'!$C$2:$T1007,MATCH(1,($A153='CAMAGUI DATA UNIFICADA'!$A$2:$A1007)*($T$1='CAMAGUI DATA UNIFICADA'!$B$2:$B1007),0),MATCH(AH$2,'CAMAGUI DATA UNIFICADA'!$C$1:$T$1,0)),"")</f>
        <v>29.6</v>
      </c>
      <c r="AI153" s="33">
        <f t="array" ref="AI153">IFERROR(INDEX('CAMAGUI DATA UNIFICADA'!$C$2:$T1007,MATCH(1,($A153='CAMAGUI DATA UNIFICADA'!$A$2:$A1007)*($T$1='CAMAGUI DATA UNIFICADA'!$B$2:$B1007),0),MATCH(AI$2,'CAMAGUI DATA UNIFICADA'!$C$1:$T$1,0)),"")</f>
        <v>2.6928</v>
      </c>
      <c r="AJ153" s="60">
        <f t="array" ref="AJ153">IFERROR(INDEX('CAMAGUI DATA UNIFICADA'!$C$2:$T1007,MATCH(1,($A153='CAMAGUI DATA UNIFICADA'!$A$2:$A1007)*($T$1='CAMAGUI DATA UNIFICADA'!$B$2:$B1007),0),MATCH(AJ$2,'CAMAGUI DATA UNIFICADA'!$C$1:$T$1,0)),"")</f>
        <v>385.9710693</v>
      </c>
      <c r="AK153" s="140">
        <f t="array" ref="AK153">IFERROR(INDEX('CAMAGUI DATA UNIFICADA'!$C$2:$T1007,MATCH(1,($A153='CAMAGUI DATA UNIFICADA'!$A$2:$A1007)*($T$1='CAMAGUI DATA UNIFICADA'!$B$2:$B1007),0),MATCH(AK$2,'CAMAGUI DATA UNIFICADA'!$C$1:$T$1,0)),"")</f>
        <v>-9.757232669</v>
      </c>
      <c r="AL153" s="138" t="str">
        <f t="array" ref="AL153">IFERROR(INDEX('CAMAGUI DATA UNIFICADA'!$C$2:$T1007,MATCH(1,($A153='CAMAGUI DATA UNIFICADA'!$A$2:$A1007)*($AL$1='CAMAGUI DATA UNIFICADA'!$B$2:$B1007),0),MATCH(AL$2,'CAMAGUI DATA UNIFICADA'!$C$1:$T$1,0)),"")</f>
        <v>CA3051025</v>
      </c>
      <c r="AM153" s="2">
        <f t="array" ref="AM153">IFERROR(INDEX('CAMAGUI DATA UNIFICADA'!$C$2:$T1007,MATCH(1,($A153='CAMAGUI DATA UNIFICADA'!$A$2:$A1007)*($AL$1='CAMAGUI DATA UNIFICADA'!$B$2:$B1007),0),MATCH(AM$2,'CAMAGUI DATA UNIFICADA'!$C$1:$T$1,0)),"")</f>
        <v>475</v>
      </c>
      <c r="AN153" s="2">
        <f t="array" ref="AN153">IFERROR(INDEX('CAMAGUI DATA UNIFICADA'!$C$2:$T1007,MATCH(1,($A153='CAMAGUI DATA UNIFICADA'!$A$2:$A1007)*($AL$1='CAMAGUI DATA UNIFICADA'!$B$2:$B1007),0),MATCH(AN$2,'CAMAGUI DATA UNIFICADA'!$C$1:$T$1,0)),"")</f>
        <v>2725</v>
      </c>
      <c r="AO153" s="2" t="str">
        <f t="array" ref="AO153">IFERROR(INDEX('CAMAGUI DATA UNIFICADA'!$C$2:$T1007,MATCH(1,($A153='CAMAGUI DATA UNIFICADA'!$A$2:$A1007)*($AL$1='CAMAGUI DATA UNIFICADA'!$B$2:$B1007),0),MATCH(AO$2,'CAMAGUI DATA UNIFICADA'!$C$1:$T$1,0)),"")</f>
        <v>SKR MAST E AD</v>
      </c>
      <c r="AP153" s="139">
        <f t="array" ref="AP153">IFERROR(INDEX('CAMAGUI DATA UNIFICADA'!$C$2:$T1007,MATCH(1,($A153='CAMAGUI DATA UNIFICADA'!$A$2:$A1007)*($AL$1='CAMAGUI DATA UNIFICADA'!$B$2:$B1007),0),MATCH(AP$2,'CAMAGUI DATA UNIFICADA'!$C$1:$T$1,0)),"")</f>
        <v>2789.31</v>
      </c>
      <c r="AQ153" s="2">
        <f t="array" ref="AQ153">IFERROR(INDEX('CAMAGUI DATA UNIFICADA'!$C$2:$T1007,MATCH(1,($A153='CAMAGUI DATA UNIFICADA'!$A$2:$A1007)*($AL$1='CAMAGUI DATA UNIFICADA'!$B$2:$B1007),0),MATCH(AQ$2,'CAMAGUI DATA UNIFICADA'!$C$1:$T$1,0)),"")</f>
        <v>25.88</v>
      </c>
      <c r="AR153" s="2">
        <f t="array" ref="AR153">IFERROR(INDEX('CAMAGUI DATA UNIFICADA'!$C$2:$T1007,MATCH(1,($A153='CAMAGUI DATA UNIFICADA'!$A$2:$A1007)*($AL$1='CAMAGUI DATA UNIFICADA'!$B$2:$B1007),0),MATCH(AR$2,'CAMAGUI DATA UNIFICADA'!$C$1:$T$1,0)),"")</f>
        <v>4.58</v>
      </c>
      <c r="AS153" s="33">
        <f t="array" ref="AS153">IFERROR(INDEX('CAMAGUI DATA UNIFICADA'!$C$2:$T1007,MATCH(1,($A153='CAMAGUI DATA UNIFICADA'!$A$2:$A1007)*($AL$1='CAMAGUI DATA UNIFICADA'!$B$2:$B1007),0),MATCH(AS$2,'CAMAGUI DATA UNIFICADA'!$C$1:$T$1,0)),"")</f>
        <v>3.09696</v>
      </c>
      <c r="AT153" s="60">
        <f t="array" ref="AT153">IFERROR(INDEX('CAMAGUI DATA UNIFICADA'!$C$2:$T1007,MATCH(1,($A153='CAMAGUI DATA UNIFICADA'!$A$2:$A1007)*($AL$1='CAMAGUI DATA UNIFICADA'!$B$2:$B1007),0),MATCH(AT$2,'CAMAGUI DATA UNIFICADA'!$C$1:$T$1,0)),"")</f>
        <v>592643.7948</v>
      </c>
      <c r="AU153" s="33">
        <f t="array" ref="AU153">IFERROR(INDEX('CAMAGUI DATA UNIFICADA'!$C$2:$T1007,MATCH(1,($A153='CAMAGUI DATA UNIFICADA'!$A$2:$A1007)*($AL$1='CAMAGUI DATA UNIFICADA'!$B$2:$B1007),0),MATCH(AU$2,'CAMAGUI DATA UNIFICADA'!$C$1:$T$1,0)),"")</f>
        <v>1.105496406</v>
      </c>
      <c r="AV153" s="23">
        <f t="array" ref="AV153">IFERROR(INDEX('CAMAGUI DATA UNIFICADA'!$C$2:$T1007,MATCH(1,($A153='CAMAGUI DATA UNIFICADA'!$A$2:$A1007)*($AL$1='CAMAGUI DATA UNIFICADA'!$B$2:$B1007),0),MATCH(AV$2,'CAMAGUI DATA UNIFICADA'!$C$1:$T$1,0)),"")</f>
        <v>0.5726027003</v>
      </c>
      <c r="AW153" s="23">
        <f t="array" ref="AW153">IFERROR(INDEX('CAMAGUI DATA UNIFICADA'!$C$2:$T1007,MATCH(1,($A153='CAMAGUI DATA UNIFICADA'!$A$2:$A1007)*($AL$1='CAMAGUI DATA UNIFICADA'!$B$2:$B1007),0),MATCH(AW$2,'CAMAGUI DATA UNIFICADA'!$C$1:$T$1,0)),"")</f>
        <v>0.52</v>
      </c>
      <c r="AX153" s="60">
        <f t="array" ref="AX153">IFERROR(INDEX('CAMAGUI DATA UNIFICADA'!$C$2:$T1007,MATCH(1,($A153='CAMAGUI DATA UNIFICADA'!$A$2:$A1007)*($AL$1='CAMAGUI DATA UNIFICADA'!$B$2:$B1007),0),MATCH(AX$2,'CAMAGUI DATA UNIFICADA'!$C$1:$T$1,0)),"")</f>
        <v>76885.71429</v>
      </c>
      <c r="AY153" s="2">
        <f t="array" ref="AY153">IFERROR(INDEX('CAMAGUI DATA UNIFICADA'!$C$2:$T1007,MATCH(1,($A153='CAMAGUI DATA UNIFICADA'!$A$2:$A1007)*($AL$1='CAMAGUI DATA UNIFICADA'!$B$2:$B1007),0),MATCH(AY$2,'CAMAGUI DATA UNIFICADA'!$C$1:$T$1,0)),"")</f>
        <v>3</v>
      </c>
      <c r="AZ153" s="2">
        <f t="array" ref="AZ153">IFERROR(INDEX('CAMAGUI DATA UNIFICADA'!$C$2:$T1007,MATCH(1,($A153='CAMAGUI DATA UNIFICADA'!$A$2:$A1007)*($AL$1='CAMAGUI DATA UNIFICADA'!$B$2:$B1007),0),MATCH(AZ$2,'CAMAGUI DATA UNIFICADA'!$C$1:$T$1,0)),"")</f>
        <v>28.88</v>
      </c>
      <c r="BA153" s="33">
        <f t="array" ref="BA153">IFERROR(INDEX('CAMAGUI DATA UNIFICADA'!$C$2:$T1007,MATCH(1,($A153='CAMAGUI DATA UNIFICADA'!$A$2:$A1007)*($AL$1='CAMAGUI DATA UNIFICADA'!$B$2:$B1007),0),MATCH(BA$2,'CAMAGUI DATA UNIFICADA'!$C$1:$T$1,0)),"")</f>
        <v>2.78496</v>
      </c>
      <c r="BB153" s="60">
        <f t="array" ref="BB153">IFERROR(INDEX('CAMAGUI DATA UNIFICADA'!$C$2:$T1007,MATCH(1,($A153='CAMAGUI DATA UNIFICADA'!$A$2:$A1007)*($AL$1='CAMAGUI DATA UNIFICADA'!$B$2:$B1007),0),MATCH(BB$2,'CAMAGUI DATA UNIFICADA'!$C$1:$T$1,0)),"")</f>
        <v>443.4466098</v>
      </c>
      <c r="BC153" s="140">
        <f t="array" ref="BC153">IFERROR(INDEX('CAMAGUI DATA UNIFICADA'!$C$2:$T1007,MATCH(1,($A153='CAMAGUI DATA UNIFICADA'!$A$2:$A1007)*($AL$1='CAMAGUI DATA UNIFICADA'!$B$2:$B1007),0),MATCH(BC$2,'CAMAGUI DATA UNIFICADA'!$C$1:$T$1,0)),"")</f>
        <v>-7.888347542</v>
      </c>
      <c r="BD153" s="138" t="str">
        <f t="array" ref="BD153">IFERROR(INDEX('CAMAGUI DATA UNIFICADA'!$C$2:$T1007,MATCH(1,($A153='CAMAGUI DATA UNIFICADA'!$A$2:$A1007)*($BD$1='CAMAGUI DATA UNIFICADA'!$B$2:$B1007),0),MATCH(BD$2,'CAMAGUI DATA UNIFICADA'!$C$1:$T$1,0)),"")</f>
        <v>CA4021125</v>
      </c>
      <c r="BE153" s="2">
        <f t="array" ref="BE153">IFERROR(INDEX('CAMAGUI DATA UNIFICADA'!$C$2:$T1007,MATCH(1,($A153='CAMAGUI DATA UNIFICADA'!$A$2:$A1007)*($BD$1='CAMAGUI DATA UNIFICADA'!$B$2:$B1007),0),MATCH(BE$2,'CAMAGUI DATA UNIFICADA'!$C$1:$T$1,0)),"")</f>
        <v>425</v>
      </c>
      <c r="BF153" s="2">
        <f t="array" ref="BF153">IFERROR(INDEX('CAMAGUI DATA UNIFICADA'!$C$2:$T1007,MATCH(1,($A153='CAMAGUI DATA UNIFICADA'!$A$2:$A1007)*($BD$1='CAMAGUI DATA UNIFICADA'!$B$2:$B1007),0),MATCH(BF$2,'CAMAGUI DATA UNIFICADA'!$C$1:$T$1,0)),"")</f>
        <v>2475</v>
      </c>
      <c r="BG153" s="2" t="str">
        <f t="array" ref="BG153">IFERROR(INDEX('CAMAGUI DATA UNIFICADA'!$C$2:$T1007,MATCH(1,($A153='CAMAGUI DATA UNIFICADA'!$A$2:$A1007)*($BD$1='CAMAGUI DATA UNIFICADA'!$B$2:$B1007),0),MATCH(BG$2,'CAMAGUI DATA UNIFICADA'!$C$1:$T$1,0)),"")</f>
        <v>SKR MAST E AD</v>
      </c>
      <c r="BH153" s="139">
        <f t="array" ref="BH153">IFERROR(INDEX('CAMAGUI DATA UNIFICADA'!$C$2:$T1007,MATCH(1,($A153='CAMAGUI DATA UNIFICADA'!$A$2:$A1007)*($BD$1='CAMAGUI DATA UNIFICADA'!$B$2:$B1007),0),MATCH(BH$2,'CAMAGUI DATA UNIFICADA'!$C$1:$T$1,0)),"")</f>
        <v>2533.41</v>
      </c>
      <c r="BI153" s="2">
        <f t="array" ref="BI153">IFERROR(INDEX('CAMAGUI DATA UNIFICADA'!$C$2:$T1007,MATCH(1,($A153='CAMAGUI DATA UNIFICADA'!$A$2:$A1007)*($BD$1='CAMAGUI DATA UNIFICADA'!$B$2:$B1007),0),MATCH(BI$2,'CAMAGUI DATA UNIFICADA'!$C$1:$T$1,0)),"")</f>
        <v>10</v>
      </c>
      <c r="BJ153" s="2">
        <f t="array" ref="BJ153">IFERROR(INDEX('CAMAGUI DATA UNIFICADA'!$C$2:$T1007,MATCH(1,($A153='CAMAGUI DATA UNIFICADA'!$A$2:$A1007)*($BD$1='CAMAGUI DATA UNIFICADA'!$B$2:$B1007),0),MATCH(BJ$2,'CAMAGUI DATA UNIFICADA'!$C$1:$T$1,0)),"")</f>
        <v>3.84</v>
      </c>
      <c r="BK153" s="33">
        <f t="array" ref="BK153">IFERROR(INDEX('CAMAGUI DATA UNIFICADA'!$C$2:$T1007,MATCH(1,($A153='CAMAGUI DATA UNIFICADA'!$A$2:$A1007)*($BD$1='CAMAGUI DATA UNIFICADA'!$B$2:$B1007),0),MATCH(BK$2,'CAMAGUI DATA UNIFICADA'!$C$1:$T$1,0)),"")</f>
        <v>4.836</v>
      </c>
      <c r="BL153" s="60">
        <f t="array" ref="BL153">IFERROR(INDEX('CAMAGUI DATA UNIFICADA'!$C$2:$T1007,MATCH(1,($A153='CAMAGUI DATA UNIFICADA'!$A$2:$A1007)*($BD$1='CAMAGUI DATA UNIFICADA'!$B$2:$B1007),0),MATCH(BL$2,'CAMAGUI DATA UNIFICADA'!$C$1:$T$1,0)),"")</f>
        <v>878825.4756</v>
      </c>
      <c r="BM153" s="33">
        <f t="array" ref="BM153">IFERROR(INDEX('CAMAGUI DATA UNIFICADA'!$C$2:$T1007,MATCH(1,($A153='CAMAGUI DATA UNIFICADA'!$A$2:$A1007)*($BD$1='CAMAGUI DATA UNIFICADA'!$B$2:$B1007),0),MATCH(BM$2,'CAMAGUI DATA UNIFICADA'!$C$1:$T$1,0)),"")</f>
        <v>0.7765436747</v>
      </c>
      <c r="BN153" s="23">
        <f t="array" ref="BN153">IFERROR(INDEX('CAMAGUI DATA UNIFICADA'!$C$2:$T1007,MATCH(1,($A153='CAMAGUI DATA UNIFICADA'!$A$2:$A1007)*($BD$1='CAMAGUI DATA UNIFICADA'!$B$2:$B1007),0),MATCH(BN$2,'CAMAGUI DATA UNIFICADA'!$C$1:$T$1,0)),"")</f>
        <v>1.058825874</v>
      </c>
      <c r="BO153" s="23">
        <f t="array" ref="BO153">IFERROR(INDEX('CAMAGUI DATA UNIFICADA'!$C$2:$T1007,MATCH(1,($A153='CAMAGUI DATA UNIFICADA'!$A$2:$A1007)*($BD$1='CAMAGUI DATA UNIFICADA'!$B$2:$B1007),0),MATCH(BO$2,'CAMAGUI DATA UNIFICADA'!$C$1:$T$1,0)),"")</f>
        <v>1</v>
      </c>
      <c r="BP153" s="60">
        <f t="array" ref="BP153">IFERROR(INDEX('CAMAGUI DATA UNIFICADA'!$C$2:$T1007,MATCH(1,($A153='CAMAGUI DATA UNIFICADA'!$A$2:$A1007)*($BD$1='CAMAGUI DATA UNIFICADA'!$B$2:$B1007),0),MATCH(BP$2,'CAMAGUI DATA UNIFICADA'!$C$1:$T$1,0)),"")</f>
        <v>172916.6667</v>
      </c>
      <c r="BQ153" s="2">
        <f t="array" ref="BQ153">IFERROR(INDEX('CAMAGUI DATA UNIFICADA'!$C$2:$T1007,MATCH(1,($A153='CAMAGUI DATA UNIFICADA'!$A$2:$A1007)*($BD$1='CAMAGUI DATA UNIFICADA'!$B$2:$B1007),0),MATCH(BQ$2,'CAMAGUI DATA UNIFICADA'!$C$1:$T$1,0)),"")</f>
        <v>3.5</v>
      </c>
      <c r="BR153" s="2">
        <f t="array" ref="BR153">IFERROR(INDEX('CAMAGUI DATA UNIFICADA'!$C$2:$T1007,MATCH(1,($A153='CAMAGUI DATA UNIFICADA'!$A$2:$A1007)*($BD$1='CAMAGUI DATA UNIFICADA'!$B$2:$B1007),0),MATCH(BR$2,'CAMAGUI DATA UNIFICADA'!$C$1:$T$1,0)),"")</f>
        <v>13.5</v>
      </c>
      <c r="BS153" s="33">
        <f t="array" ref="BS153">IFERROR(INDEX('CAMAGUI DATA UNIFICADA'!$C$2:$T1007,MATCH(1,($A153='CAMAGUI DATA UNIFICADA'!$A$2:$A1007)*($BD$1='CAMAGUI DATA UNIFICADA'!$B$2:$B1007),0),MATCH(BS$2,'CAMAGUI DATA UNIFICADA'!$C$1:$T$1,0)),"")</f>
        <v>4.17</v>
      </c>
      <c r="BT153" s="60">
        <f t="array" ref="BT153">IFERROR(INDEX('CAMAGUI DATA UNIFICADA'!$C$2:$T1007,MATCH(1,($A153='CAMAGUI DATA UNIFICADA'!$A$2:$A1007)*($BD$1='CAMAGUI DATA UNIFICADA'!$B$2:$B1007),0),MATCH(BT$2,'CAMAGUI DATA UNIFICADA'!$C$1:$T$1,0)),"")</f>
        <v>496.7132059</v>
      </c>
      <c r="BU153" s="140">
        <f t="array" ref="BU153">IFERROR(INDEX('CAMAGUI DATA UNIFICADA'!$C$2:$T1007,MATCH(1,($A153='CAMAGUI DATA UNIFICADA'!$A$2:$A1007)*($BD$1='CAMAGUI DATA UNIFICADA'!$B$2:$B1007),0),MATCH(BU$2,'CAMAGUI DATA UNIFICADA'!$C$1:$T$1,0)),"")</f>
        <v>17.92830147</v>
      </c>
      <c r="BV153" s="138" t="str">
        <f t="array" ref="BV153">IFERROR(INDEX('CAMAGUI DATA UNIFICADA'!$C$2:$T1007,MATCH(1,($A153='CAMAGUI DATA UNIFICADA'!$A$2:$A1007)*($BV$1='CAMAGUI DATA UNIFICADA'!$B$2:$B1007),0),MATCH(BV$2,'CAMAGUI DATA UNIFICADA'!$C$1:$T$1,0)),"")</f>
        <v>CA5021125</v>
      </c>
      <c r="BW153" s="2">
        <f t="array" ref="BW153">IFERROR(INDEX('CAMAGUI DATA UNIFICADA'!$C$2:$T1007,MATCH(1,($A153='CAMAGUI DATA UNIFICADA'!$A$2:$A1007)*($BV$1='CAMAGUI DATA UNIFICADA'!$B$2:$B1007),0),MATCH(BW$2,'CAMAGUI DATA UNIFICADA'!$C$1:$T$1,0)),"")</f>
        <v>375</v>
      </c>
      <c r="BX153" s="2">
        <f t="array" ref="BX153">IFERROR(INDEX('CAMAGUI DATA UNIFICADA'!$C$2:$T1007,MATCH(1,($A153='CAMAGUI DATA UNIFICADA'!$A$2:$A1007)*($BV$1='CAMAGUI DATA UNIFICADA'!$B$2:$B1007),0),MATCH(BX$2,'CAMAGUI DATA UNIFICADA'!$C$1:$T$1,0)),"")</f>
        <v>2250</v>
      </c>
      <c r="BY153" s="2" t="str">
        <f t="array" ref="BY153">IFERROR(INDEX('CAMAGUI DATA UNIFICADA'!$C$2:$T1007,MATCH(1,($A153='CAMAGUI DATA UNIFICADA'!$A$2:$A1007)*($BV$1='CAMAGUI DATA UNIFICADA'!$B$2:$B1007),0),MATCH(BY$2,'CAMAGUI DATA UNIFICADA'!$C$1:$T$1,0)),"")</f>
        <v>SKR MAST E AD</v>
      </c>
      <c r="BZ153" s="139">
        <f t="array" ref="BZ153">IFERROR(INDEX('CAMAGUI DATA UNIFICADA'!$C$2:$T1007,MATCH(1,($A153='CAMAGUI DATA UNIFICADA'!$A$2:$A1007)*($BV$1='CAMAGUI DATA UNIFICADA'!$B$2:$B1007),0),MATCH(BZ$2,'CAMAGUI DATA UNIFICADA'!$C$1:$T$1,0)),"")</f>
        <v>2303.1</v>
      </c>
      <c r="CA153" s="2">
        <f t="array" ref="CA153">IFERROR(INDEX('CAMAGUI DATA UNIFICADA'!$C$2:$T1007,MATCH(1,($A153='CAMAGUI DATA UNIFICADA'!$A$2:$A1007)*($BV$1='CAMAGUI DATA UNIFICADA'!$B$2:$B1007),0),MATCH(CA$2,'CAMAGUI DATA UNIFICADA'!$C$1:$T$1,0)),"")</f>
        <v>10.44</v>
      </c>
      <c r="CB153" s="2">
        <f t="array" ref="CB153">IFERROR(INDEX('CAMAGUI DATA UNIFICADA'!$C$2:$T1007,MATCH(1,($A153='CAMAGUI DATA UNIFICADA'!$A$2:$A1007)*($BV$1='CAMAGUI DATA UNIFICADA'!$B$2:$B1007),0),MATCH(CB$2,'CAMAGUI DATA UNIFICADA'!$C$1:$T$1,0)),"")</f>
        <v>3.79</v>
      </c>
      <c r="CC153" s="33">
        <f t="array" ref="CC153">IFERROR(INDEX('CAMAGUI DATA UNIFICADA'!$C$2:$T1007,MATCH(1,($A153='CAMAGUI DATA UNIFICADA'!$A$2:$A1007)*($BV$1='CAMAGUI DATA UNIFICADA'!$B$2:$B1007),0),MATCH(CC$2,'CAMAGUI DATA UNIFICADA'!$C$1:$T$1,0)),"")</f>
        <v>4.74096</v>
      </c>
      <c r="CD153" s="60">
        <f t="array" ref="CD153">IFERROR(INDEX('CAMAGUI DATA UNIFICADA'!$C$2:$T1007,MATCH(1,($A153='CAMAGUI DATA UNIFICADA'!$A$2:$A1007)*($BV$1='CAMAGUI DATA UNIFICADA'!$B$2:$B1007),0),MATCH(CD$2,'CAMAGUI DATA UNIFICADA'!$C$1:$T$1,0)),"")</f>
        <v>757642.7607</v>
      </c>
      <c r="CE153" s="33">
        <f t="array" ref="CE153">IFERROR(INDEX('CAMAGUI DATA UNIFICADA'!$C$2:$T1007,MATCH(1,($A153='CAMAGUI DATA UNIFICADA'!$A$2:$A1007)*($BV$1='CAMAGUI DATA UNIFICADA'!$B$2:$B1007),0),MATCH(CE$2,'CAMAGUI DATA UNIFICADA'!$C$1:$T$1,0)),"")</f>
        <v>0.8270654029</v>
      </c>
      <c r="CF153" s="23">
        <f t="array" ref="CF153">IFERROR(INDEX('CAMAGUI DATA UNIFICADA'!$C$2:$T1007,MATCH(1,($A153='CAMAGUI DATA UNIFICADA'!$A$2:$A1007)*($BV$1='CAMAGUI DATA UNIFICADA'!$B$2:$B1007),0),MATCH(CF$2,'CAMAGUI DATA UNIFICADA'!$C$1:$T$1,0)),"")</f>
        <v>1.023841569</v>
      </c>
      <c r="CG153" s="23">
        <f t="array" ref="CG153">IFERROR(INDEX('CAMAGUI DATA UNIFICADA'!$C$2:$T1007,MATCH(1,($A153='CAMAGUI DATA UNIFICADA'!$A$2:$A1007)*($BV$1='CAMAGUI DATA UNIFICADA'!$B$2:$B1007),0),MATCH(CG$2,'CAMAGUI DATA UNIFICADA'!$C$1:$T$1,0)),"")</f>
        <v>0.97</v>
      </c>
      <c r="CH153" s="60">
        <f t="array" ref="CH153">IFERROR(INDEX('CAMAGUI DATA UNIFICADA'!$C$2:$T1007,MATCH(1,($A153='CAMAGUI DATA UNIFICADA'!$A$2:$A1007)*($BV$1='CAMAGUI DATA UNIFICADA'!$B$2:$B1007),0),MATCH(CH$2,'CAMAGUI DATA UNIFICADA'!$C$1:$T$1,0)),"")</f>
        <v>170904.7619</v>
      </c>
      <c r="CI153" s="2">
        <f t="array" ref="CI153">IFERROR(INDEX('CAMAGUI DATA UNIFICADA'!$C$2:$T1007,MATCH(1,($A153='CAMAGUI DATA UNIFICADA'!$A$2:$A1007)*($BV$1='CAMAGUI DATA UNIFICADA'!$B$2:$B1007),0),MATCH(CI$2,'CAMAGUI DATA UNIFICADA'!$C$1:$T$1,0)),"")</f>
        <v>3.5</v>
      </c>
      <c r="CJ153" s="2">
        <f t="array" ref="CJ153">IFERROR(INDEX('CAMAGUI DATA UNIFICADA'!$C$2:$T1007,MATCH(1,($A153='CAMAGUI DATA UNIFICADA'!$A$2:$A1007)*($BV$1='CAMAGUI DATA UNIFICADA'!$B$2:$B1007),0),MATCH(CJ$2,'CAMAGUI DATA UNIFICADA'!$C$1:$T$1,0)),"")</f>
        <v>13.94</v>
      </c>
      <c r="CK153" s="33">
        <f t="array" ref="CK153">IFERROR(INDEX('CAMAGUI DATA UNIFICADA'!$C$2:$T1007,MATCH(1,($A153='CAMAGUI DATA UNIFICADA'!$A$2:$A1007)*($BV$1='CAMAGUI DATA UNIFICADA'!$B$2:$B1007),0),MATCH(CK$2,'CAMAGUI DATA UNIFICADA'!$C$1:$T$1,0)),"")</f>
        <v>4.10136</v>
      </c>
      <c r="CL153" s="60">
        <f t="array" ref="CL153">IFERROR(INDEX('CAMAGUI DATA UNIFICADA'!$C$2:$T1007,MATCH(1,($A153='CAMAGUI DATA UNIFICADA'!$A$2:$A1007)*($BV$1='CAMAGUI DATA UNIFICADA'!$B$2:$B1007),0),MATCH(CL$2,'CAMAGUI DATA UNIFICADA'!$C$1:$T$1,0)),"")</f>
        <v>435.2934055</v>
      </c>
      <c r="CM153" s="140">
        <f t="array" ref="CM153">IFERROR(INDEX('CAMAGUI DATA UNIFICADA'!$C$2:$T1007,MATCH(1,($A153='CAMAGUI DATA UNIFICADA'!$A$2:$A1007)*($BV$1='CAMAGUI DATA UNIFICADA'!$B$2:$B1007),0),MATCH(CM$2,'CAMAGUI DATA UNIFICADA'!$C$1:$T$1,0)),"")</f>
        <v>15.07335137</v>
      </c>
      <c r="CN153" s="138" t="str">
        <f t="array" ref="CN153">IFERROR(INDEX('CAMAGUI DATA UNIFICADA'!$C$2:$T1007,MATCH(1,($A153='CAMAGUI DATA UNIFICADA'!$A$2:$A1007)*($CN$1='CAMAGUI DATA UNIFICADA'!$B$2:$B1007),0),MATCH(CN$2,'CAMAGUI DATA UNIFICADA'!$C$1:$T$1,0)),"")</f>
        <v>CA6021125</v>
      </c>
      <c r="CO153" s="2">
        <f t="array" ref="CO153">IFERROR(INDEX('CAMAGUI DATA UNIFICADA'!$C$2:$T1007,MATCH(1,($A153='CAMAGUI DATA UNIFICADA'!$A$2:$A1007)*($CN$1='CAMAGUI DATA UNIFICADA'!$B$2:$B1007),0),MATCH(CO$2,'CAMAGUI DATA UNIFICADA'!$C$1:$T$1,0)),"")</f>
        <v>600</v>
      </c>
      <c r="CP153" s="2">
        <f t="array" ref="CP153">IFERROR(INDEX('CAMAGUI DATA UNIFICADA'!$C$2:$T1007,MATCH(1,($A153='CAMAGUI DATA UNIFICADA'!$A$2:$A1007)*($CN$1='CAMAGUI DATA UNIFICADA'!$B$2:$B1007),0),MATCH(CP$2,'CAMAGUI DATA UNIFICADA'!$C$1:$T$1,0)),"")</f>
        <v>3850</v>
      </c>
      <c r="CQ153" s="2" t="str">
        <f t="array" ref="CQ153">IFERROR(INDEX('CAMAGUI DATA UNIFICADA'!$C$2:$T1007,MATCH(1,($A153='CAMAGUI DATA UNIFICADA'!$A$2:$A1007)*($CN$1='CAMAGUI DATA UNIFICADA'!$B$2:$B1007),0),MATCH(CQ$2,'CAMAGUI DATA UNIFICADA'!$C$1:$T$1,0)),"")</f>
        <v>SKR MAST E AD</v>
      </c>
      <c r="CR153" s="139">
        <f t="array" ref="CR153">IFERROR(INDEX('CAMAGUI DATA UNIFICADA'!$C$2:$T1007,MATCH(1,($A153='CAMAGUI DATA UNIFICADA'!$A$2:$A1007)*($CN$1='CAMAGUI DATA UNIFICADA'!$B$2:$B1007),0),MATCH(CR$2,'CAMAGUI DATA UNIFICADA'!$C$1:$T$1,0)),"")</f>
        <v>3940.86</v>
      </c>
      <c r="CS153" s="2">
        <f t="array" ref="CS153">IFERROR(INDEX('CAMAGUI DATA UNIFICADA'!$C$2:$T1007,MATCH(1,($A153='CAMAGUI DATA UNIFICADA'!$A$2:$A1007)*($CN$1='CAMAGUI DATA UNIFICADA'!$B$2:$B1007),0),MATCH(CS$2,'CAMAGUI DATA UNIFICADA'!$C$1:$T$1,0)),"")</f>
        <v>10</v>
      </c>
      <c r="CT153" s="2">
        <f t="array" ref="CT153">IFERROR(INDEX('CAMAGUI DATA UNIFICADA'!$C$2:$T1007,MATCH(1,($A153='CAMAGUI DATA UNIFICADA'!$A$2:$A1007)*($CN$1='CAMAGUI DATA UNIFICADA'!$B$2:$B1007),0),MATCH(CT$2,'CAMAGUI DATA UNIFICADA'!$C$1:$T$1,0)),"")</f>
        <v>3.64</v>
      </c>
      <c r="CU153" s="33">
        <f t="array" ref="CU153">IFERROR(INDEX('CAMAGUI DATA UNIFICADA'!$C$2:$T1007,MATCH(1,($A153='CAMAGUI DATA UNIFICADA'!$A$2:$A1007)*($CN$1='CAMAGUI DATA UNIFICADA'!$B$2:$B1007),0),MATCH(CU$2,'CAMAGUI DATA UNIFICADA'!$C$1:$T$1,0)),"")</f>
        <v>4.836</v>
      </c>
      <c r="CV153" s="60">
        <f t="array" ref="CV153">IFERROR(INDEX('CAMAGUI DATA UNIFICADA'!$C$2:$T1007,MATCH(1,($A153='CAMAGUI DATA UNIFICADA'!$A$2:$A1007)*($CN$1='CAMAGUI DATA UNIFICADA'!$B$2:$B1007),0),MATCH(CV$2,'CAMAGUI DATA UNIFICADA'!$C$1:$T$1,0)),"")</f>
        <v>1240694.789</v>
      </c>
      <c r="CW153" s="33">
        <f t="array" ref="CW153">IFERROR(INDEX('CAMAGUI DATA UNIFICADA'!$C$2:$T1007,MATCH(1,($A153='CAMAGUI DATA UNIFICADA'!$A$2:$A1007)*($CN$1='CAMAGUI DATA UNIFICADA'!$B$2:$B1007),0),MATCH(CW$2,'CAMAGUI DATA UNIFICADA'!$C$1:$T$1,0)),"")</f>
        <v>0.8814102564</v>
      </c>
      <c r="CX153" s="23">
        <f t="array" ref="CX153">IFERROR(INDEX('CAMAGUI DATA UNIFICADA'!$C$2:$T1007,MATCH(1,($A153='CAMAGUI DATA UNIFICADA'!$A$2:$A1007)*($CN$1='CAMAGUI DATA UNIFICADA'!$B$2:$B1007),0),MATCH(CX$2,'CAMAGUI DATA UNIFICADA'!$C$1:$T$1,0)),"")</f>
        <v>1.033912324</v>
      </c>
      <c r="CY153" s="23">
        <f t="array" ref="CY153">IFERROR(INDEX('CAMAGUI DATA UNIFICADA'!$C$2:$T1007,MATCH(1,($A153='CAMAGUI DATA UNIFICADA'!$A$2:$A1007)*($CN$1='CAMAGUI DATA UNIFICADA'!$B$2:$B1007),0),MATCH(CY$2,'CAMAGUI DATA UNIFICADA'!$C$1:$T$1,0)),"")</f>
        <v>1</v>
      </c>
      <c r="CZ153" s="60">
        <f t="array" ref="CZ153">IFERROR(INDEX('CAMAGUI DATA UNIFICADA'!$C$2:$T1007,MATCH(1,($A153='CAMAGUI DATA UNIFICADA'!$A$2:$A1007)*($CN$1='CAMAGUI DATA UNIFICADA'!$B$2:$B1007),0),MATCH(CZ$2,'CAMAGUI DATA UNIFICADA'!$C$1:$T$1,0)),"")</f>
        <v>137142.8571</v>
      </c>
      <c r="DA153" s="2">
        <f t="array" ref="DA153">IFERROR(INDEX('CAMAGUI DATA UNIFICADA'!$C$2:$T1007,MATCH(1,($A153='CAMAGUI DATA UNIFICADA'!$A$2:$A1007)*($CN$1='CAMAGUI DATA UNIFICADA'!$B$2:$B1007),0),MATCH(DA$2,'CAMAGUI DATA UNIFICADA'!$C$1:$T$1,0)),"")</f>
        <v>3.5</v>
      </c>
      <c r="DB153" s="2">
        <f t="array" ref="DB153">IFERROR(INDEX('CAMAGUI DATA UNIFICADA'!$C$2:$T1007,MATCH(1,($A153='CAMAGUI DATA UNIFICADA'!$A$2:$A1007)*($CN$1='CAMAGUI DATA UNIFICADA'!$B$2:$B1007),0),MATCH(DB$2,'CAMAGUI DATA UNIFICADA'!$C$1:$T$1,0)),"")</f>
        <v>13.5</v>
      </c>
      <c r="DC153" s="33">
        <f t="array" ref="DC153">IFERROR(INDEX('CAMAGUI DATA UNIFICADA'!$C$2:$T1007,MATCH(1,($A153='CAMAGUI DATA UNIFICADA'!$A$2:$A1007)*($CN$1='CAMAGUI DATA UNIFICADA'!$B$2:$B1007),0),MATCH(DC$2,'CAMAGUI DATA UNIFICADA'!$C$1:$T$1,0)),"")</f>
        <v>4.17</v>
      </c>
      <c r="DD153" s="60">
        <f t="array" ref="DD153">IFERROR(INDEX('CAMAGUI DATA UNIFICADA'!$C$2:$T1007,MATCH(1,($A153='CAMAGUI DATA UNIFICADA'!$A$2:$A1007)*($CN$1='CAMAGUI DATA UNIFICADA'!$B$2:$B1007),0),MATCH(DD$2,'CAMAGUI DATA UNIFICADA'!$C$1:$T$1,0)),"")</f>
        <v>718.1395748</v>
      </c>
      <c r="DE153" s="140">
        <f t="array" ref="DE153">IFERROR(INDEX('CAMAGUI DATA UNIFICADA'!$C$2:$T1007,MATCH(1,($A153='CAMAGUI DATA UNIFICADA'!$A$2:$A1007)*($CN$1='CAMAGUI DATA UNIFICADA'!$B$2:$B1007),0),MATCH(DE$2,'CAMAGUI DATA UNIFICADA'!$C$1:$T$1,0)),"")</f>
        <v>29.53489369</v>
      </c>
      <c r="DF153" s="138" t="str">
        <f t="array" ref="DF153">IFERROR(INDEX('CAMAGUI DATA UNIFICADA'!$C$2:$T1007,MATCH(1,($A153='CAMAGUI DATA UNIFICADA'!$A$2:$A1007)*($DF$1='CAMAGUI DATA UNIFICADA'!$B$2:$B1007),0),MATCH(DF$2,'CAMAGUI DATA UNIFICADA'!$C$1:$T$1,0)),"")</f>
        <v/>
      </c>
      <c r="DG153" s="2" t="str">
        <f t="array" ref="DG153">IFERROR(INDEX('CAMAGUI DATA UNIFICADA'!$C$2:$T1007,MATCH(1,($A153='CAMAGUI DATA UNIFICADA'!$A$2:$A1007)*($DF$1='CAMAGUI DATA UNIFICADA'!$B$2:$B1007),0),MATCH(DG$2,'CAMAGUI DATA UNIFICADA'!$C$1:$T$1,0)),"")</f>
        <v/>
      </c>
      <c r="DH153" s="2" t="str">
        <f t="array" ref="DH153">IFERROR(INDEX('CAMAGUI DATA UNIFICADA'!$C$2:$T1007,MATCH(1,($A153='CAMAGUI DATA UNIFICADA'!$A$2:$A1007)*($DF$1='CAMAGUI DATA UNIFICADA'!$B$2:$B1007),0),MATCH(DH$2,'CAMAGUI DATA UNIFICADA'!$C$1:$T$1,0)),"")</f>
        <v/>
      </c>
      <c r="DI153" s="2" t="str">
        <f t="array" ref="DI153">IFERROR(INDEX('CAMAGUI DATA UNIFICADA'!$C$2:$T1007,MATCH(1,($A153='CAMAGUI DATA UNIFICADA'!$A$2:$A1007)*($DF$1='CAMAGUI DATA UNIFICADA'!$B$2:$B1007),0),MATCH(DI$2,'CAMAGUI DATA UNIFICADA'!$C$1:$T$1,0)),"")</f>
        <v/>
      </c>
      <c r="DJ153" s="139" t="str">
        <f t="array" ref="DJ153">IFERROR(INDEX('CAMAGUI DATA UNIFICADA'!$C$2:$T1007,MATCH(1,($A153='CAMAGUI DATA UNIFICADA'!$A$2:$A1007)*($DF$1='CAMAGUI DATA UNIFICADA'!$B$2:$B1007),0),MATCH(DJ$2,'CAMAGUI DATA UNIFICADA'!$C$1:$T$1,0)),"")</f>
        <v/>
      </c>
      <c r="DK153" s="2" t="str">
        <f t="array" ref="DK153">IFERROR(INDEX('CAMAGUI DATA UNIFICADA'!$C$2:$T1007,MATCH(1,($A153='CAMAGUI DATA UNIFICADA'!$A$2:$A1007)*($DF$1='CAMAGUI DATA UNIFICADA'!$B$2:$B1007),0),MATCH(DK$2,'CAMAGUI DATA UNIFICADA'!$C$1:$T$1,0)),"")</f>
        <v/>
      </c>
      <c r="DL153" s="2" t="str">
        <f t="array" ref="DL153">IFERROR(INDEX('CAMAGUI DATA UNIFICADA'!$C$2:$T1007,MATCH(1,($A153='CAMAGUI DATA UNIFICADA'!$A$2:$A1007)*($DF$1='CAMAGUI DATA UNIFICADA'!$B$2:$B1007),0),MATCH(DL$2,'CAMAGUI DATA UNIFICADA'!$C$1:$T$1,0)),"")</f>
        <v/>
      </c>
      <c r="DM153" s="33" t="str">
        <f t="array" ref="DM153">IFERROR(INDEX('CAMAGUI DATA UNIFICADA'!$C$2:$T1007,MATCH(1,($A153='CAMAGUI DATA UNIFICADA'!$A$2:$A1007)*($DF$1='CAMAGUI DATA UNIFICADA'!$B$2:$B1007),0),MATCH(DM$2,'CAMAGUI DATA UNIFICADA'!$C$1:$T$1,0)),"")</f>
        <v/>
      </c>
      <c r="DN153" s="60" t="str">
        <f t="array" ref="DN153">IFERROR(INDEX('CAMAGUI DATA UNIFICADA'!$C$2:$T1007,MATCH(1,($A153='CAMAGUI DATA UNIFICADA'!$A$2:$A1007)*($DF$1='CAMAGUI DATA UNIFICADA'!$B$2:$B1007),0),MATCH(DN$2,'CAMAGUI DATA UNIFICADA'!$C$1:$T$1,0)),"")</f>
        <v/>
      </c>
      <c r="DO153" s="33" t="str">
        <f t="array" ref="DO153">IFERROR(INDEX('CAMAGUI DATA UNIFICADA'!$C$2:$T1007,MATCH(1,($A153='CAMAGUI DATA UNIFICADA'!$A$2:$A1007)*($DF$1='CAMAGUI DATA UNIFICADA'!$B$2:$B1007),0),MATCH(DO$2,'CAMAGUI DATA UNIFICADA'!$C$1:$T$1,0)),"")</f>
        <v/>
      </c>
      <c r="DP153" s="23" t="str">
        <f t="array" ref="DP153">IFERROR(INDEX('CAMAGUI DATA UNIFICADA'!$C$2:$T1007,MATCH(1,($A153='CAMAGUI DATA UNIFICADA'!$A$2:$A1007)*($DF$1='CAMAGUI DATA UNIFICADA'!$B$2:$B1007),0),MATCH(DP$2,'CAMAGUI DATA UNIFICADA'!$C$1:$T$1,0)),"")</f>
        <v/>
      </c>
      <c r="DQ153" s="23" t="str">
        <f t="array" ref="DQ153">IFERROR(INDEX('CAMAGUI DATA UNIFICADA'!$C$2:$T1007,MATCH(1,($A153='CAMAGUI DATA UNIFICADA'!$A$2:$A1007)*($DF$1='CAMAGUI DATA UNIFICADA'!$B$2:$B1007),0),MATCH(DQ$2,'CAMAGUI DATA UNIFICADA'!$C$1:$T$1,0)),"")</f>
        <v/>
      </c>
      <c r="DR153" s="2" t="str">
        <f t="array" ref="DR153">IFERROR(INDEX('CAMAGUI DATA UNIFICADA'!$C$2:$T1007,MATCH(1,($A153='CAMAGUI DATA UNIFICADA'!$A$2:$A1007)*($DF$1='CAMAGUI DATA UNIFICADA'!$B$2:$B1007),0),MATCH(DR$2,'CAMAGUI DATA UNIFICADA'!$C$1:$T$1,0)),"")</f>
        <v/>
      </c>
      <c r="DS153" s="2" t="str">
        <f t="array" ref="DS153">IFERROR(INDEX('CAMAGUI DATA UNIFICADA'!$C$2:$T1007,MATCH(1,($A153='CAMAGUI DATA UNIFICADA'!$A$2:$A1007)*($DF$1='CAMAGUI DATA UNIFICADA'!$B$2:$B1007),0),MATCH(DS$2,'CAMAGUI DATA UNIFICADA'!$C$1:$T$1,0)),"")</f>
        <v/>
      </c>
      <c r="DT153" s="2" t="str">
        <f t="array" ref="DT153">IFERROR(INDEX('CAMAGUI DATA UNIFICADA'!$C$2:$T1007,MATCH(1,($A153='CAMAGUI DATA UNIFICADA'!$A$2:$A1007)*($DF$1='CAMAGUI DATA UNIFICADA'!$B$2:$B1007),0),MATCH(DT$2,'CAMAGUI DATA UNIFICADA'!$C$1:$T$1,0)),"")</f>
        <v/>
      </c>
      <c r="DU153" s="33" t="str">
        <f t="array" ref="DU153">IFERROR(INDEX('CAMAGUI DATA UNIFICADA'!$C$2:$T1007,MATCH(1,($A153='CAMAGUI DATA UNIFICADA'!$A$2:$A1007)*($DF$1='CAMAGUI DATA UNIFICADA'!$B$2:$B1007),0),MATCH(DU$2,'CAMAGUI DATA UNIFICADA'!$C$1:$T$1,0)),"")</f>
        <v/>
      </c>
      <c r="DV153" s="60" t="str">
        <f t="array" ref="DV153">IFERROR(INDEX('CAMAGUI DATA UNIFICADA'!$C$2:$T1007,MATCH(1,($A153='CAMAGUI DATA UNIFICADA'!$A$2:$A1007)*($DF$1='CAMAGUI DATA UNIFICADA'!$B$2:$B1007),0),MATCH(DV$2,'CAMAGUI DATA UNIFICADA'!$C$1:$T$1,0)),"")</f>
        <v/>
      </c>
      <c r="DW153" s="140" t="str">
        <f t="array" ref="DW153">IFERROR(INDEX('CAMAGUI DATA UNIFICADA'!$C$2:$T1007,MATCH(1,($A153='CAMAGUI DATA UNIFICADA'!$A$2:$A1007)*($DF$1='CAMAGUI DATA UNIFICADA'!$B$2:$B1007),0),MATCH(DW$2,'CAMAGUI DATA UNIFICADA'!$C$1:$T$1,0)),"")</f>
        <v/>
      </c>
      <c r="DX153" s="144" t="str">
        <f t="array" ref="DX153">IFERROR(INDEX('CAMAGUI DATA UNIFICADA'!$C$2:$T1007,MATCH(1,($A153='CAMAGUI DATA UNIFICADA'!$A$2:$A1007)*($DX$1='CAMAGUI DATA UNIFICADA'!$B$2:$B1007),0),MATCH(DX$2,'CAMAGUI DATA UNIFICADA'!$C$1:$T$1,0)),"")</f>
        <v/>
      </c>
      <c r="DY153" s="60" t="str">
        <f t="array" ref="DY153">IFERROR(INDEX('CAMAGUI DATA UNIFICADA'!$C$2:$T1007,MATCH(1,($A153='CAMAGUI DATA UNIFICADA'!$A$2:$A1007)*($DX$1='CAMAGUI DATA UNIFICADA'!$B$2:$B1007),0),MATCH(DY$2,'CAMAGUI DATA UNIFICADA'!$C$1:$T$1,0)),"")</f>
        <v/>
      </c>
      <c r="DZ153" s="60" t="str">
        <f t="array" ref="DZ153">IFERROR(INDEX('CAMAGUI DATA UNIFICADA'!$C$2:$T1007,MATCH(1,($A153='CAMAGUI DATA UNIFICADA'!$A$2:$A1007)*($DX$1='CAMAGUI DATA UNIFICADA'!$B$2:$B1007),0),MATCH(DZ$2,'CAMAGUI DATA UNIFICADA'!$C$1:$T$1,0)),"")</f>
        <v/>
      </c>
      <c r="EA153" s="60" t="str">
        <f t="array" ref="EA153">IFERROR(INDEX('CAMAGUI DATA UNIFICADA'!$C$2:$T1007,MATCH(1,($A153='CAMAGUI DATA UNIFICADA'!$A$2:$A1007)*($DX$1='CAMAGUI DATA UNIFICADA'!$B$2:$B1007),0),MATCH(EA$2,'CAMAGUI DATA UNIFICADA'!$C$1:$T$1,0)),"")</f>
        <v/>
      </c>
      <c r="EB153" s="60" t="str">
        <f t="array" ref="EB153">IFERROR(INDEX('CAMAGUI DATA UNIFICADA'!$C$2:$T1007,MATCH(1,($A153='CAMAGUI DATA UNIFICADA'!$A$2:$A1007)*($DX$1='CAMAGUI DATA UNIFICADA'!$B$2:$B1007),0),MATCH(EB$2,'CAMAGUI DATA UNIFICADA'!$C$1:$T$1,0)),"")</f>
        <v/>
      </c>
      <c r="EC153" s="60" t="str">
        <f t="array" ref="EC153">IFERROR(INDEX('CAMAGUI DATA UNIFICADA'!$C$2:$T1007,MATCH(1,($A153='CAMAGUI DATA UNIFICADA'!$A$2:$A1007)*($DX$1='CAMAGUI DATA UNIFICADA'!$B$2:$B1007),0),MATCH(EC$2,'CAMAGUI DATA UNIFICADA'!$C$1:$T$1,0)),"")</f>
        <v/>
      </c>
      <c r="ED153" s="60" t="str">
        <f t="array" ref="ED153">IFERROR(INDEX('CAMAGUI DATA UNIFICADA'!$C$2:$T1007,MATCH(1,($A153='CAMAGUI DATA UNIFICADA'!$A$2:$A1007)*($DX$1='CAMAGUI DATA UNIFICADA'!$B$2:$B1007),0),MATCH(ED$2,'CAMAGUI DATA UNIFICADA'!$C$1:$T$1,0)),"")</f>
        <v/>
      </c>
      <c r="EE153" s="60" t="str">
        <f t="array" ref="EE153">IFERROR(INDEX('CAMAGUI DATA UNIFICADA'!$C$2:$T1007,MATCH(1,($A153='CAMAGUI DATA UNIFICADA'!$A$2:$A1007)*($DX$1='CAMAGUI DATA UNIFICADA'!$B$2:$B1007),0),MATCH(EE$2,'CAMAGUI DATA UNIFICADA'!$C$1:$T$1,0)),"")</f>
        <v/>
      </c>
      <c r="EF153" s="60" t="str">
        <f t="array" ref="EF153">IFERROR(INDEX('CAMAGUI DATA UNIFICADA'!$C$2:$T1007,MATCH(1,($A153='CAMAGUI DATA UNIFICADA'!$A$2:$A1007)*($DX$1='CAMAGUI DATA UNIFICADA'!$B$2:$B1007),0),MATCH(EF$2,'CAMAGUI DATA UNIFICADA'!$C$1:$T$1,0)),"")</f>
        <v/>
      </c>
      <c r="EG153" s="60" t="str">
        <f t="array" ref="EG153">IFERROR(INDEX('CAMAGUI DATA UNIFICADA'!$C$2:$T1007,MATCH(1,($A153='CAMAGUI DATA UNIFICADA'!$A$2:$A1007)*($DX$1='CAMAGUI DATA UNIFICADA'!$B$2:$B1007),0),MATCH(EG$2,'CAMAGUI DATA UNIFICADA'!$C$1:$T$1,0)),"")</f>
        <v/>
      </c>
      <c r="EH153" s="60" t="str">
        <f t="array" ref="EH153">IFERROR(INDEX('CAMAGUI DATA UNIFICADA'!$C$2:$T1007,MATCH(1,($A153='CAMAGUI DATA UNIFICADA'!$A$2:$A1007)*($DX$1='CAMAGUI DATA UNIFICADA'!$B$2:$B1007),0),MATCH(EH$2,'CAMAGUI DATA UNIFICADA'!$C$1:$T$1,0)),"")</f>
        <v/>
      </c>
      <c r="EI153" s="60" t="str">
        <f t="array" ref="EI153">IFERROR(INDEX('CAMAGUI DATA UNIFICADA'!$C$2:$T1007,MATCH(1,($A153='CAMAGUI DATA UNIFICADA'!$A$2:$A1007)*($DX$1='CAMAGUI DATA UNIFICADA'!$B$2:$B1007),0),MATCH(EI$2,'CAMAGUI DATA UNIFICADA'!$C$1:$T$1,0)),"")</f>
        <v/>
      </c>
      <c r="EJ153" s="60" t="str">
        <f t="array" ref="EJ153">IFERROR(INDEX('CAMAGUI DATA UNIFICADA'!$C$2:$T1007,MATCH(1,($A153='CAMAGUI DATA UNIFICADA'!$A$2:$A1007)*($DX$1='CAMAGUI DATA UNIFICADA'!$B$2:$B1007),0),MATCH(EJ$2,'CAMAGUI DATA UNIFICADA'!$C$1:$T$1,0)),"")</f>
        <v/>
      </c>
      <c r="EK153" s="60" t="str">
        <f t="array" ref="EK153">IFERROR(INDEX('CAMAGUI DATA UNIFICADA'!$C$2:$T1007,MATCH(1,($A153='CAMAGUI DATA UNIFICADA'!$A$2:$A1007)*($DX$1='CAMAGUI DATA UNIFICADA'!$B$2:$B1007),0),MATCH(EK$2,'CAMAGUI DATA UNIFICADA'!$C$1:$T$1,0)),"")</f>
        <v/>
      </c>
      <c r="EL153" s="60" t="str">
        <f t="array" ref="EL153">IFERROR(INDEX('CAMAGUI DATA UNIFICADA'!$C$2:$T1007,MATCH(1,($A153='CAMAGUI DATA UNIFICADA'!$A$2:$A1007)*($DX$1='CAMAGUI DATA UNIFICADA'!$B$2:$B1007),0),MATCH(EL$2,'CAMAGUI DATA UNIFICADA'!$C$1:$T$1,0)),"")</f>
        <v/>
      </c>
      <c r="EM153" s="60" t="str">
        <f t="array" ref="EM153">IFERROR(INDEX('CAMAGUI DATA UNIFICADA'!$C$2:$T1007,MATCH(1,($A153='CAMAGUI DATA UNIFICADA'!$A$2:$A1007)*($DX$1='CAMAGUI DATA UNIFICADA'!$B$2:$B1007),0),MATCH(EM$2,'CAMAGUI DATA UNIFICADA'!$C$1:$T$1,0)),"")</f>
        <v/>
      </c>
      <c r="EN153" s="60" t="str">
        <f t="array" ref="EN153">IFERROR(INDEX('CAMAGUI DATA UNIFICADA'!$C$2:$T1007,MATCH(1,($A153='CAMAGUI DATA UNIFICADA'!$A$2:$A1007)*($DX$1='CAMAGUI DATA UNIFICADA'!$B$2:$B1007),0),MATCH(EN$2,'CAMAGUI DATA UNIFICADA'!$C$1:$T$1,0)),"")</f>
        <v/>
      </c>
      <c r="EO153" s="140" t="str">
        <f t="array" ref="EO153">IFERROR(INDEX('CAMAGUI DATA UNIFICADA'!$C$2:$T1007,MATCH(1,($A153='CAMAGUI DATA UNIFICADA'!$A$2:$A1007)*($DX$1='CAMAGUI DATA UNIFICADA'!$B$2:$B1007),0),MATCH(EO$2,'CAMAGUI DATA UNIFICADA'!$C$1:$T$1,0)),"")</f>
        <v/>
      </c>
    </row>
    <row r="154">
      <c r="A154" s="137">
        <v>45999.0</v>
      </c>
      <c r="B154" s="138" t="str">
        <f t="array" ref="B154">IFERROR(INDEX('CAMAGUI DATA UNIFICADA'!$C$2:$T1007,MATCH(1,($A154='CAMAGUI DATA UNIFICADA'!$A$2:$A1007)*($B$1='CAMAGUI DATA UNIFICADA'!$B$2:$B1007),0),MATCH(B$2,'CAMAGUI DATA UNIFICADA'!$C$1:$T$1,0)),"")</f>
        <v>CA1051025</v>
      </c>
      <c r="C154" s="2" t="str">
        <f t="array" ref="C154">IFERROR(INDEX('CAMAGUI DATA UNIFICADA'!$C$2:$T1007,MATCH(1,($A154='CAMAGUI DATA UNIFICADA'!$A$2:$A1007)*($B$1='CAMAGUI DATA UNIFICADA'!$B$2:$B1007),0),MATCH(C$2,'CAMAGUI DATA UNIFICADA'!$C$1:$T$1,0)),"")</f>
        <v/>
      </c>
      <c r="D154" s="2">
        <f t="array" ref="D154">IFERROR(INDEX('CAMAGUI DATA UNIFICADA'!$C$2:$T1007,MATCH(1,($A154='CAMAGUI DATA UNIFICADA'!$A$2:$A1007)*($B$1='CAMAGUI DATA UNIFICADA'!$B$2:$B1007),0),MATCH(D$2,'CAMAGUI DATA UNIFICADA'!$C$1:$T$1,0)),"")</f>
        <v>2950</v>
      </c>
      <c r="E154" s="2" t="str">
        <f t="array" ref="E154">IFERROR(INDEX('CAMAGUI DATA UNIFICADA'!$C$2:$T1007,MATCH(1,($A154='CAMAGUI DATA UNIFICADA'!$A$2:$A1007)*($B$1='CAMAGUI DATA UNIFICADA'!$B$2:$B1007),0),MATCH(E$2,'CAMAGUI DATA UNIFICADA'!$C$1:$T$1,0)),"")</f>
        <v>SKR MAST E AD</v>
      </c>
      <c r="F154" s="139">
        <f t="array" ref="F154">IFERROR(INDEX('CAMAGUI DATA UNIFICADA'!$C$2:$T1007,MATCH(1,($A154='CAMAGUI DATA UNIFICADA'!$A$2:$A1007)*($B$1='CAMAGUI DATA UNIFICADA'!$B$2:$B1007),0),MATCH(F$2,'CAMAGUI DATA UNIFICADA'!$C$1:$T$1,0)),"")</f>
        <v>3019.62</v>
      </c>
      <c r="G154" s="2" t="str">
        <f t="array" ref="G154">IFERROR(INDEX('CAMAGUI DATA UNIFICADA'!$C$2:$T1007,MATCH(1,($A154='CAMAGUI DATA UNIFICADA'!$A$2:$A1007)*($B$1='CAMAGUI DATA UNIFICADA'!$B$2:$B1007),0),MATCH(G$2,'CAMAGUI DATA UNIFICADA'!$C$1:$T$1,0)),"")</f>
        <v/>
      </c>
      <c r="H154" s="2">
        <f t="array" ref="H154">IFERROR(INDEX('CAMAGUI DATA UNIFICADA'!$C$2:$T1007,MATCH(1,($A154='CAMAGUI DATA UNIFICADA'!$A$2:$A1007)*($B$1='CAMAGUI DATA UNIFICADA'!$B$2:$B1007),0),MATCH(H$2,'CAMAGUI DATA UNIFICADA'!$C$1:$T$1,0)),"")</f>
        <v>-27.82</v>
      </c>
      <c r="I154" s="33" t="str">
        <f t="array" ref="I154">IFERROR(INDEX('CAMAGUI DATA UNIFICADA'!$C$2:$T1007,MATCH(1,($A154='CAMAGUI DATA UNIFICADA'!$A$2:$A1007)*($B$1='CAMAGUI DATA UNIFICADA'!$B$2:$B1007),0),MATCH(I$2,'CAMAGUI DATA UNIFICADA'!$C$1:$T$1,0)),"")</f>
        <v/>
      </c>
      <c r="J154" s="60" t="str">
        <f t="array" ref="J154">IFERROR(INDEX('CAMAGUI DATA UNIFICADA'!$C$2:$T1007,MATCH(1,($A154='CAMAGUI DATA UNIFICADA'!$A$2:$A1007)*($B$1='CAMAGUI DATA UNIFICADA'!$B$2:$B1007),0),MATCH(J$2,'CAMAGUI DATA UNIFICADA'!$C$1:$T$1,0)),"")</f>
        <v/>
      </c>
      <c r="K154" s="33" t="str">
        <f t="array" ref="K154">IFERROR(INDEX('CAMAGUI DATA UNIFICADA'!$C$2:$T1007,MATCH(1,($A154='CAMAGUI DATA UNIFICADA'!$A$2:$A1007)*($B$1='CAMAGUI DATA UNIFICADA'!$B$2:$B1007),0),MATCH(K$2,'CAMAGUI DATA UNIFICADA'!$C$1:$T$1,0)),"")</f>
        <v/>
      </c>
      <c r="L154" s="23">
        <f t="array" ref="L154">IFERROR(INDEX('CAMAGUI DATA UNIFICADA'!$C$2:$T1007,MATCH(1,($A154='CAMAGUI DATA UNIFICADA'!$A$2:$A1007)*($B$1='CAMAGUI DATA UNIFICADA'!$B$2:$B1007),0),MATCH(L$2,'CAMAGUI DATA UNIFICADA'!$C$1:$T$1,0)),"")</f>
        <v>0</v>
      </c>
      <c r="M154" s="23">
        <f t="array" ref="M154">IFERROR(INDEX('CAMAGUI DATA UNIFICADA'!$C$2:$T1007,MATCH(1,($A154='CAMAGUI DATA UNIFICADA'!$A$2:$A1007)*($B$1='CAMAGUI DATA UNIFICADA'!$B$2:$B1007),0),MATCH(M$2,'CAMAGUI DATA UNIFICADA'!$C$1:$T$1,0)),"")</f>
        <v>0</v>
      </c>
      <c r="N154" s="60">
        <f t="array" ref="N154">IFERROR(INDEX('CAMAGUI DATA UNIFICADA'!$C$2:$T1007,MATCH(1,($A154='CAMAGUI DATA UNIFICADA'!$A$2:$A1007)*($B$1='CAMAGUI DATA UNIFICADA'!$B$2:$B1007),0),MATCH(N$2,'CAMAGUI DATA UNIFICADA'!$C$1:$T$1,0)),"")</f>
        <v>0</v>
      </c>
      <c r="O154" s="2">
        <f t="array" ref="O154">IFERROR(INDEX('CAMAGUI DATA UNIFICADA'!$C$2:$T1007,MATCH(1,($A154='CAMAGUI DATA UNIFICADA'!$A$2:$A1007)*($B$1='CAMAGUI DATA UNIFICADA'!$B$2:$B1007),0),MATCH(O$2,'CAMAGUI DATA UNIFICADA'!$C$1:$T$1,0)),"")</f>
        <v>3.5</v>
      </c>
      <c r="P154" s="2">
        <f t="array" ref="P154">IFERROR(INDEX('CAMAGUI DATA UNIFICADA'!$C$2:$T1007,MATCH(1,($A154='CAMAGUI DATA UNIFICADA'!$A$2:$A1007)*($B$1='CAMAGUI DATA UNIFICADA'!$B$2:$B1007),0),MATCH(P$2,'CAMAGUI DATA UNIFICADA'!$C$1:$T$1,0)),"")</f>
        <v>3.5</v>
      </c>
      <c r="Q154" s="33">
        <f t="array" ref="Q154">IFERROR(INDEX('CAMAGUI DATA UNIFICADA'!$C$2:$T1007,MATCH(1,($A154='CAMAGUI DATA UNIFICADA'!$A$2:$A1007)*($B$1='CAMAGUI DATA UNIFICADA'!$B$2:$B1007),0),MATCH(Q$2,'CAMAGUI DATA UNIFICADA'!$C$1:$T$1,0)),"")</f>
        <v>9.078</v>
      </c>
      <c r="R154" s="60">
        <f t="array" ref="R154">IFERROR(INDEX('CAMAGUI DATA UNIFICADA'!$C$2:$T1007,MATCH(1,($A154='CAMAGUI DATA UNIFICADA'!$A$2:$A1007)*($B$1='CAMAGUI DATA UNIFICADA'!$B$2:$B1007),0),MATCH(R$2,'CAMAGUI DATA UNIFICADA'!$C$1:$T$1,0)),"")</f>
        <v>-2.891053866</v>
      </c>
      <c r="S154" s="140">
        <f t="array" ref="S154">IFERROR(INDEX('CAMAGUI DATA UNIFICADA'!$C$2:$T1007,MATCH(1,($A154='CAMAGUI DATA UNIFICADA'!$A$2:$A1007)*($B$1='CAMAGUI DATA UNIFICADA'!$B$2:$B1007),0),MATCH(S$2,'CAMAGUI DATA UNIFICADA'!$C$1:$T$1,0)),"")</f>
        <v>-0.7227634664</v>
      </c>
      <c r="T154" s="138" t="str">
        <f t="array" ref="T154">IFERROR(INDEX('CAMAGUI DATA UNIFICADA'!$C$2:$T1007,MATCH(1,($A154='CAMAGUI DATA UNIFICADA'!$A$2:$A1007)*($T$1='CAMAGUI DATA UNIFICADA'!$B$2:$B1007),0),MATCH(T$2,'CAMAGUI DATA UNIFICADA'!$C$1:$T$1,0)),"")</f>
        <v>CA2051025</v>
      </c>
      <c r="U154" s="2" t="str">
        <f t="array" ref="U154">IFERROR(INDEX('CAMAGUI DATA UNIFICADA'!$C$2:$T1007,MATCH(1,($A154='CAMAGUI DATA UNIFICADA'!$A$2:$A1007)*($T$1='CAMAGUI DATA UNIFICADA'!$B$2:$B1007),0),MATCH(U$2,'CAMAGUI DATA UNIFICADA'!$C$1:$T$1,0)),"")</f>
        <v/>
      </c>
      <c r="V154" s="2">
        <f t="array" ref="V154">IFERROR(INDEX('CAMAGUI DATA UNIFICADA'!$C$2:$T1007,MATCH(1,($A154='CAMAGUI DATA UNIFICADA'!$A$2:$A1007)*($T$1='CAMAGUI DATA UNIFICADA'!$B$2:$B1007),0),MATCH(V$2,'CAMAGUI DATA UNIFICADA'!$C$1:$T$1,0)),"")</f>
        <v>1425</v>
      </c>
      <c r="W154" s="2" t="str">
        <f t="array" ref="W154">IFERROR(INDEX('CAMAGUI DATA UNIFICADA'!$C$2:$T1007,MATCH(1,($A154='CAMAGUI DATA UNIFICADA'!$A$2:$A1007)*($T$1='CAMAGUI DATA UNIFICADA'!$B$2:$B1007),0),MATCH(W$2,'CAMAGUI DATA UNIFICADA'!$C$1:$T$1,0)),"")</f>
        <v>SKR MAST E AD</v>
      </c>
      <c r="X154" s="139">
        <f t="array" ref="X154">IFERROR(INDEX('CAMAGUI DATA UNIFICADA'!$C$2:$T1007,MATCH(1,($A154='CAMAGUI DATA UNIFICADA'!$A$2:$A1007)*($T$1='CAMAGUI DATA UNIFICADA'!$B$2:$B1007),0),MATCH(X$2,'CAMAGUI DATA UNIFICADA'!$C$1:$T$1,0)),"")</f>
        <v>1458.63</v>
      </c>
      <c r="Y154" s="2" t="str">
        <f t="array" ref="Y154">IFERROR(INDEX('CAMAGUI DATA UNIFICADA'!$C$2:$T1007,MATCH(1,($A154='CAMAGUI DATA UNIFICADA'!$A$2:$A1007)*($T$1='CAMAGUI DATA UNIFICADA'!$B$2:$B1007),0),MATCH(Y$2,'CAMAGUI DATA UNIFICADA'!$C$1:$T$1,0)),"")</f>
        <v/>
      </c>
      <c r="Z154" s="2">
        <f t="array" ref="Z154">IFERROR(INDEX('CAMAGUI DATA UNIFICADA'!$C$2:$T1007,MATCH(1,($A154='CAMAGUI DATA UNIFICADA'!$A$2:$A1007)*($T$1='CAMAGUI DATA UNIFICADA'!$B$2:$B1007),0),MATCH(Z$2,'CAMAGUI DATA UNIFICADA'!$C$1:$T$1,0)),"")</f>
        <v>-26.6</v>
      </c>
      <c r="AA154" s="2" t="str">
        <f t="array" ref="AA154">IFERROR(INDEX('CAMAGUI DATA UNIFICADA'!$C$2:$T1007,MATCH(1,($A154='CAMAGUI DATA UNIFICADA'!$A$2:$A1007)*($T$1='CAMAGUI DATA UNIFICADA'!$B$2:$B1007),0),MATCH(AA$2,'CAMAGUI DATA UNIFICADA'!$C$1:$T$1,0)),"")</f>
        <v/>
      </c>
      <c r="AB154" s="60" t="str">
        <f t="array" ref="AB154">IFERROR(INDEX('CAMAGUI DATA UNIFICADA'!$C$2:$T1007,MATCH(1,($A154='CAMAGUI DATA UNIFICADA'!$A$2:$A1007)*($T$1='CAMAGUI DATA UNIFICADA'!$B$2:$B1007),0),MATCH(AB$2,'CAMAGUI DATA UNIFICADA'!$C$1:$T$1,0)),"")</f>
        <v/>
      </c>
      <c r="AC154" s="33" t="str">
        <f t="array" ref="AC154">IFERROR(INDEX('CAMAGUI DATA UNIFICADA'!$C$2:$T1007,MATCH(1,($A154='CAMAGUI DATA UNIFICADA'!$A$2:$A1007)*($T$1='CAMAGUI DATA UNIFICADA'!$B$2:$B1007),0),MATCH(AC$2,'CAMAGUI DATA UNIFICADA'!$C$1:$T$1,0)),"")</f>
        <v/>
      </c>
      <c r="AD154" s="23">
        <f t="array" ref="AD154">IFERROR(INDEX('CAMAGUI DATA UNIFICADA'!$C$2:$T1007,MATCH(1,($A154='CAMAGUI DATA UNIFICADA'!$A$2:$A1007)*($T$1='CAMAGUI DATA UNIFICADA'!$B$2:$B1007),0),MATCH(AD$2,'CAMAGUI DATA UNIFICADA'!$C$1:$T$1,0)),"")</f>
        <v>0</v>
      </c>
      <c r="AE154" s="23">
        <f t="array" ref="AE154">IFERROR(INDEX('CAMAGUI DATA UNIFICADA'!$C$2:$T1007,MATCH(1,($A154='CAMAGUI DATA UNIFICADA'!$A$2:$A1007)*($T$1='CAMAGUI DATA UNIFICADA'!$B$2:$B1007),0),MATCH(AE$2,'CAMAGUI DATA UNIFICADA'!$C$1:$T$1,0)),"")</f>
        <v>0</v>
      </c>
      <c r="AF154" s="60">
        <f t="array" ref="AF154">IFERROR(INDEX('CAMAGUI DATA UNIFICADA'!$C$2:$T1007,MATCH(1,($A154='CAMAGUI DATA UNIFICADA'!$A$2:$A1007)*($T$1='CAMAGUI DATA UNIFICADA'!$B$2:$B1007),0),MATCH(AF$2,'CAMAGUI DATA UNIFICADA'!$C$1:$T$1,0)),"")</f>
        <v>0</v>
      </c>
      <c r="AG154" s="2">
        <f t="array" ref="AG154">IFERROR(INDEX('CAMAGUI DATA UNIFICADA'!$C$2:$T1007,MATCH(1,($A154='CAMAGUI DATA UNIFICADA'!$A$2:$A1007)*($T$1='CAMAGUI DATA UNIFICADA'!$B$2:$B1007),0),MATCH(AG$2,'CAMAGUI DATA UNIFICADA'!$C$1:$T$1,0)),"")</f>
        <v>3.5</v>
      </c>
      <c r="AH154" s="2">
        <f t="array" ref="AH154">IFERROR(INDEX('CAMAGUI DATA UNIFICADA'!$C$2:$T1007,MATCH(1,($A154='CAMAGUI DATA UNIFICADA'!$A$2:$A1007)*($T$1='CAMAGUI DATA UNIFICADA'!$B$2:$B1007),0),MATCH(AH$2,'CAMAGUI DATA UNIFICADA'!$C$1:$T$1,0)),"")</f>
        <v>3.5</v>
      </c>
      <c r="AI154" s="33">
        <f t="array" ref="AI154">IFERROR(INDEX('CAMAGUI DATA UNIFICADA'!$C$2:$T1007,MATCH(1,($A154='CAMAGUI DATA UNIFICADA'!$A$2:$A1007)*($T$1='CAMAGUI DATA UNIFICADA'!$B$2:$B1007),0),MATCH(AI$2,'CAMAGUI DATA UNIFICADA'!$C$1:$T$1,0)),"")</f>
        <v>9.078</v>
      </c>
      <c r="AJ154" s="60">
        <f t="array" ref="AJ154">IFERROR(INDEX('CAMAGUI DATA UNIFICADA'!$C$2:$T1007,MATCH(1,($A154='CAMAGUI DATA UNIFICADA'!$A$2:$A1007)*($T$1='CAMAGUI DATA UNIFICADA'!$B$2:$B1007),0),MATCH(AJ$2,'CAMAGUI DATA UNIFICADA'!$C$1:$T$1,0)),"")</f>
        <v>-2.11269321</v>
      </c>
      <c r="AK154" s="140">
        <f t="array" ref="AK154">IFERROR(INDEX('CAMAGUI DATA UNIFICADA'!$C$2:$T1007,MATCH(1,($A154='CAMAGUI DATA UNIFICADA'!$A$2:$A1007)*($T$1='CAMAGUI DATA UNIFICADA'!$B$2:$B1007),0),MATCH(AK$2,'CAMAGUI DATA UNIFICADA'!$C$1:$T$1,0)),"")</f>
        <v>-0.5281733024</v>
      </c>
      <c r="AL154" s="138" t="str">
        <f t="array" ref="AL154">IFERROR(INDEX('CAMAGUI DATA UNIFICADA'!$C$2:$T1007,MATCH(1,($A154='CAMAGUI DATA UNIFICADA'!$A$2:$A1007)*($AL$1='CAMAGUI DATA UNIFICADA'!$B$2:$B1007),0),MATCH(AL$2,'CAMAGUI DATA UNIFICADA'!$C$1:$T$1,0)),"")</f>
        <v>CA3051025</v>
      </c>
      <c r="AM154" s="2" t="str">
        <f t="array" ref="AM154">IFERROR(INDEX('CAMAGUI DATA UNIFICADA'!$C$2:$T1007,MATCH(1,($A154='CAMAGUI DATA UNIFICADA'!$A$2:$A1007)*($AL$1='CAMAGUI DATA UNIFICADA'!$B$2:$B1007),0),MATCH(AM$2,'CAMAGUI DATA UNIFICADA'!$C$1:$T$1,0)),"")</f>
        <v/>
      </c>
      <c r="AN154" s="2">
        <f t="array" ref="AN154">IFERROR(INDEX('CAMAGUI DATA UNIFICADA'!$C$2:$T1007,MATCH(1,($A154='CAMAGUI DATA UNIFICADA'!$A$2:$A1007)*($AL$1='CAMAGUI DATA UNIFICADA'!$B$2:$B1007),0),MATCH(AN$2,'CAMAGUI DATA UNIFICADA'!$C$1:$T$1,0)),"")</f>
        <v>2100</v>
      </c>
      <c r="AO154" s="2" t="str">
        <f t="array" ref="AO154">IFERROR(INDEX('CAMAGUI DATA UNIFICADA'!$C$2:$T1007,MATCH(1,($A154='CAMAGUI DATA UNIFICADA'!$A$2:$A1007)*($AL$1='CAMAGUI DATA UNIFICADA'!$B$2:$B1007),0),MATCH(AO$2,'CAMAGUI DATA UNIFICADA'!$C$1:$T$1,0)),"")</f>
        <v>SKR MAST E AD</v>
      </c>
      <c r="AP154" s="139">
        <f t="array" ref="AP154">IFERROR(INDEX('CAMAGUI DATA UNIFICADA'!$C$2:$T1007,MATCH(1,($A154='CAMAGUI DATA UNIFICADA'!$A$2:$A1007)*($AL$1='CAMAGUI DATA UNIFICADA'!$B$2:$B1007),0),MATCH(AP$2,'CAMAGUI DATA UNIFICADA'!$C$1:$T$1,0)),"")</f>
        <v>2149.56</v>
      </c>
      <c r="AQ154" s="2" t="str">
        <f t="array" ref="AQ154">IFERROR(INDEX('CAMAGUI DATA UNIFICADA'!$C$2:$T1007,MATCH(1,($A154='CAMAGUI DATA UNIFICADA'!$A$2:$A1007)*($AL$1='CAMAGUI DATA UNIFICADA'!$B$2:$B1007),0),MATCH(AQ$2,'CAMAGUI DATA UNIFICADA'!$C$1:$T$1,0)),"")</f>
        <v/>
      </c>
      <c r="AR154" s="2">
        <f t="array" ref="AR154">IFERROR(INDEX('CAMAGUI DATA UNIFICADA'!$C$2:$T1007,MATCH(1,($A154='CAMAGUI DATA UNIFICADA'!$A$2:$A1007)*($AL$1='CAMAGUI DATA UNIFICADA'!$B$2:$B1007),0),MATCH(AR$2,'CAMAGUI DATA UNIFICADA'!$C$1:$T$1,0)),"")</f>
        <v>-25.88</v>
      </c>
      <c r="AS154" s="33" t="str">
        <f t="array" ref="AS154">IFERROR(INDEX('CAMAGUI DATA UNIFICADA'!$C$2:$T1007,MATCH(1,($A154='CAMAGUI DATA UNIFICADA'!$A$2:$A1007)*($AL$1='CAMAGUI DATA UNIFICADA'!$B$2:$B1007),0),MATCH(AS$2,'CAMAGUI DATA UNIFICADA'!$C$1:$T$1,0)),"")</f>
        <v/>
      </c>
      <c r="AT154" s="60" t="str">
        <f t="array" ref="AT154">IFERROR(INDEX('CAMAGUI DATA UNIFICADA'!$C$2:$T1007,MATCH(1,($A154='CAMAGUI DATA UNIFICADA'!$A$2:$A1007)*($AL$1='CAMAGUI DATA UNIFICADA'!$B$2:$B1007),0),MATCH(AT$2,'CAMAGUI DATA UNIFICADA'!$C$1:$T$1,0)),"")</f>
        <v/>
      </c>
      <c r="AU154" s="33" t="str">
        <f t="array" ref="AU154">IFERROR(INDEX('CAMAGUI DATA UNIFICADA'!$C$2:$T1007,MATCH(1,($A154='CAMAGUI DATA UNIFICADA'!$A$2:$A1007)*($AL$1='CAMAGUI DATA UNIFICADA'!$B$2:$B1007),0),MATCH(AU$2,'CAMAGUI DATA UNIFICADA'!$C$1:$T$1,0)),"")</f>
        <v/>
      </c>
      <c r="AV154" s="23">
        <f t="array" ref="AV154">IFERROR(INDEX('CAMAGUI DATA UNIFICADA'!$C$2:$T1007,MATCH(1,($A154='CAMAGUI DATA UNIFICADA'!$A$2:$A1007)*($AL$1='CAMAGUI DATA UNIFICADA'!$B$2:$B1007),0),MATCH(AV$2,'CAMAGUI DATA UNIFICADA'!$C$1:$T$1,0)),"")</f>
        <v>0</v>
      </c>
      <c r="AW154" s="23">
        <f t="array" ref="AW154">IFERROR(INDEX('CAMAGUI DATA UNIFICADA'!$C$2:$T1007,MATCH(1,($A154='CAMAGUI DATA UNIFICADA'!$A$2:$A1007)*($AL$1='CAMAGUI DATA UNIFICADA'!$B$2:$B1007),0),MATCH(AW$2,'CAMAGUI DATA UNIFICADA'!$C$1:$T$1,0)),"")</f>
        <v>0</v>
      </c>
      <c r="AX154" s="60">
        <f t="array" ref="AX154">IFERROR(INDEX('CAMAGUI DATA UNIFICADA'!$C$2:$T1007,MATCH(1,($A154='CAMAGUI DATA UNIFICADA'!$A$2:$A1007)*($AL$1='CAMAGUI DATA UNIFICADA'!$B$2:$B1007),0),MATCH(AX$2,'CAMAGUI DATA UNIFICADA'!$C$1:$T$1,0)),"")</f>
        <v>0</v>
      </c>
      <c r="AY154" s="2">
        <f t="array" ref="AY154">IFERROR(INDEX('CAMAGUI DATA UNIFICADA'!$C$2:$T1007,MATCH(1,($A154='CAMAGUI DATA UNIFICADA'!$A$2:$A1007)*($AL$1='CAMAGUI DATA UNIFICADA'!$B$2:$B1007),0),MATCH(AY$2,'CAMAGUI DATA UNIFICADA'!$C$1:$T$1,0)),"")</f>
        <v>3.5</v>
      </c>
      <c r="AZ154" s="2">
        <f t="array" ref="AZ154">IFERROR(INDEX('CAMAGUI DATA UNIFICADA'!$C$2:$T1007,MATCH(1,($A154='CAMAGUI DATA UNIFICADA'!$A$2:$A1007)*($AL$1='CAMAGUI DATA UNIFICADA'!$B$2:$B1007),0),MATCH(AZ$2,'CAMAGUI DATA UNIFICADA'!$C$1:$T$1,0)),"")</f>
        <v>3.5</v>
      </c>
      <c r="BA154" s="33">
        <f t="array" ref="BA154">IFERROR(INDEX('CAMAGUI DATA UNIFICADA'!$C$2:$T1007,MATCH(1,($A154='CAMAGUI DATA UNIFICADA'!$A$2:$A1007)*($AL$1='CAMAGUI DATA UNIFICADA'!$B$2:$B1007),0),MATCH(BA$2,'CAMAGUI DATA UNIFICADA'!$C$1:$T$1,0)),"")</f>
        <v>9.078</v>
      </c>
      <c r="BB154" s="60">
        <f t="array" ref="BB154">IFERROR(INDEX('CAMAGUI DATA UNIFICADA'!$C$2:$T1007,MATCH(1,($A154='CAMAGUI DATA UNIFICADA'!$A$2:$A1007)*($AL$1='CAMAGUI DATA UNIFICADA'!$B$2:$B1007),0),MATCH(BB$2,'CAMAGUI DATA UNIFICADA'!$C$1:$T$1,0)),"")</f>
        <v>-2.557470727</v>
      </c>
      <c r="BC154" s="140">
        <f t="array" ref="BC154">IFERROR(INDEX('CAMAGUI DATA UNIFICADA'!$C$2:$T1007,MATCH(1,($A154='CAMAGUI DATA UNIFICADA'!$A$2:$A1007)*($AL$1='CAMAGUI DATA UNIFICADA'!$B$2:$B1007),0),MATCH(BC$2,'CAMAGUI DATA UNIFICADA'!$C$1:$T$1,0)),"")</f>
        <v>-0.6393676818</v>
      </c>
      <c r="BD154" s="138" t="str">
        <f t="array" ref="BD154">IFERROR(INDEX('CAMAGUI DATA UNIFICADA'!$C$2:$T1007,MATCH(1,($A154='CAMAGUI DATA UNIFICADA'!$A$2:$A1007)*($BD$1='CAMAGUI DATA UNIFICADA'!$B$2:$B1007),0),MATCH(BD$2,'CAMAGUI DATA UNIFICADA'!$C$1:$T$1,0)),"")</f>
        <v>CA4021125</v>
      </c>
      <c r="BE154" s="2">
        <f t="array" ref="BE154">IFERROR(INDEX('CAMAGUI DATA UNIFICADA'!$C$2:$T1007,MATCH(1,($A154='CAMAGUI DATA UNIFICADA'!$A$2:$A1007)*($BD$1='CAMAGUI DATA UNIFICADA'!$B$2:$B1007),0),MATCH(BE$2,'CAMAGUI DATA UNIFICADA'!$C$1:$T$1,0)),"")</f>
        <v>525</v>
      </c>
      <c r="BF154" s="2">
        <f t="array" ref="BF154">IFERROR(INDEX('CAMAGUI DATA UNIFICADA'!$C$2:$T1007,MATCH(1,($A154='CAMAGUI DATA UNIFICADA'!$A$2:$A1007)*($BD$1='CAMAGUI DATA UNIFICADA'!$B$2:$B1007),0),MATCH(BF$2,'CAMAGUI DATA UNIFICADA'!$C$1:$T$1,0)),"")</f>
        <v>3450</v>
      </c>
      <c r="BG154" s="2" t="str">
        <f t="array" ref="BG154">IFERROR(INDEX('CAMAGUI DATA UNIFICADA'!$C$2:$T1007,MATCH(1,($A154='CAMAGUI DATA UNIFICADA'!$A$2:$A1007)*($BD$1='CAMAGUI DATA UNIFICADA'!$B$2:$B1007),0),MATCH(BG$2,'CAMAGUI DATA UNIFICADA'!$C$1:$T$1,0)),"")</f>
        <v>SKR MAST E AD</v>
      </c>
      <c r="BH154" s="139">
        <f t="array" ref="BH154">IFERROR(INDEX('CAMAGUI DATA UNIFICADA'!$C$2:$T1007,MATCH(1,($A154='CAMAGUI DATA UNIFICADA'!$A$2:$A1007)*($BD$1='CAMAGUI DATA UNIFICADA'!$B$2:$B1007),0),MATCH(BH$2,'CAMAGUI DATA UNIFICADA'!$C$1:$T$1,0)),"")</f>
        <v>3531.42</v>
      </c>
      <c r="BI154" s="2">
        <f t="array" ref="BI154">IFERROR(INDEX('CAMAGUI DATA UNIFICADA'!$C$2:$T1007,MATCH(1,($A154='CAMAGUI DATA UNIFICADA'!$A$2:$A1007)*($BD$1='CAMAGUI DATA UNIFICADA'!$B$2:$B1007),0),MATCH(BI$2,'CAMAGUI DATA UNIFICADA'!$C$1:$T$1,0)),"")</f>
        <v>14.25</v>
      </c>
      <c r="BJ154" s="2">
        <f t="array" ref="BJ154">IFERROR(INDEX('CAMAGUI DATA UNIFICADA'!$C$2:$T1007,MATCH(1,($A154='CAMAGUI DATA UNIFICADA'!$A$2:$A1007)*($BD$1='CAMAGUI DATA UNIFICADA'!$B$2:$B1007),0),MATCH(BJ$2,'CAMAGUI DATA UNIFICADA'!$C$1:$T$1,0)),"")</f>
        <v>4.25</v>
      </c>
      <c r="BK154" s="33">
        <f t="array" ref="BK154">IFERROR(INDEX('CAMAGUI DATA UNIFICADA'!$C$2:$T1007,MATCH(1,($A154='CAMAGUI DATA UNIFICADA'!$A$2:$A1007)*($BD$1='CAMAGUI DATA UNIFICADA'!$B$2:$B1007),0),MATCH(BK$2,'CAMAGUI DATA UNIFICADA'!$C$1:$T$1,0)),"")</f>
        <v>4.044</v>
      </c>
      <c r="BL154" s="60">
        <f t="array" ref="BL154">IFERROR(INDEX('CAMAGUI DATA UNIFICADA'!$C$2:$T1007,MATCH(1,($A154='CAMAGUI DATA UNIFICADA'!$A$2:$A1007)*($BD$1='CAMAGUI DATA UNIFICADA'!$B$2:$B1007),0),MATCH(BL$2,'CAMAGUI DATA UNIFICADA'!$C$1:$T$1,0)),"")</f>
        <v>911031.2874</v>
      </c>
      <c r="BM154" s="33">
        <f t="array" ref="BM154">IFERROR(INDEX('CAMAGUI DATA UNIFICADA'!$C$2:$T1007,MATCH(1,($A154='CAMAGUI DATA UNIFICADA'!$A$2:$A1007)*($BD$1='CAMAGUI DATA UNIFICADA'!$B$2:$B1007),0),MATCH(BM$2,'CAMAGUI DATA UNIFICADA'!$C$1:$T$1,0)),"")</f>
        <v>1.029505017</v>
      </c>
      <c r="BN154" s="23">
        <f t="array" ref="BN154">IFERROR(INDEX('CAMAGUI DATA UNIFICADA'!$C$2:$T1007,MATCH(1,($A154='CAMAGUI DATA UNIFICADA'!$A$2:$A1007)*($BD$1='CAMAGUI DATA UNIFICADA'!$B$2:$B1007),0),MATCH(BN$2,'CAMAGUI DATA UNIFICADA'!$C$1:$T$1,0)),"")</f>
        <v>1.097628057</v>
      </c>
      <c r="BO154" s="23">
        <f t="array" ref="BO154">IFERROR(INDEX('CAMAGUI DATA UNIFICADA'!$C$2:$T1007,MATCH(1,($A154='CAMAGUI DATA UNIFICADA'!$A$2:$A1007)*($BD$1='CAMAGUI DATA UNIFICADA'!$B$2:$B1007),0),MATCH(BO$2,'CAMAGUI DATA UNIFICADA'!$C$1:$T$1,0)),"")</f>
        <v>0.95</v>
      </c>
      <c r="BP154" s="60">
        <f t="array" ref="BP154">IFERROR(INDEX('CAMAGUI DATA UNIFICADA'!$C$2:$T1007,MATCH(1,($A154='CAMAGUI DATA UNIFICADA'!$A$2:$A1007)*($BD$1='CAMAGUI DATA UNIFICADA'!$B$2:$B1007),0),MATCH(BP$2,'CAMAGUI DATA UNIFICADA'!$C$1:$T$1,0)),"")</f>
        <v>164270.8333</v>
      </c>
      <c r="BQ154" s="2">
        <f t="array" ref="BQ154">IFERROR(INDEX('CAMAGUI DATA UNIFICADA'!$C$2:$T1007,MATCH(1,($A154='CAMAGUI DATA UNIFICADA'!$A$2:$A1007)*($BD$1='CAMAGUI DATA UNIFICADA'!$B$2:$B1007),0),MATCH(BQ$2,'CAMAGUI DATA UNIFICADA'!$C$1:$T$1,0)),"")</f>
        <v>3.5</v>
      </c>
      <c r="BR154" s="2">
        <f t="array" ref="BR154">IFERROR(INDEX('CAMAGUI DATA UNIFICADA'!$C$2:$T1007,MATCH(1,($A154='CAMAGUI DATA UNIFICADA'!$A$2:$A1007)*($BD$1='CAMAGUI DATA UNIFICADA'!$B$2:$B1007),0),MATCH(BR$2,'CAMAGUI DATA UNIFICADA'!$C$1:$T$1,0)),"")</f>
        <v>17.75</v>
      </c>
      <c r="BS154" s="33">
        <f t="array" ref="BS154">IFERROR(INDEX('CAMAGUI DATA UNIFICADA'!$C$2:$T1007,MATCH(1,($A154='CAMAGUI DATA UNIFICADA'!$A$2:$A1007)*($BD$1='CAMAGUI DATA UNIFICADA'!$B$2:$B1007),0),MATCH(BS$2,'CAMAGUI DATA UNIFICADA'!$C$1:$T$1,0)),"")</f>
        <v>3.567</v>
      </c>
      <c r="BT154" s="60">
        <f t="array" ref="BT154">IFERROR(INDEX('CAMAGUI DATA UNIFICADA'!$C$2:$T1007,MATCH(1,($A154='CAMAGUI DATA UNIFICADA'!$A$2:$A1007)*($BD$1='CAMAGUI DATA UNIFICADA'!$B$2:$B1007),0),MATCH(BT$2,'CAMAGUI DATA UNIFICADA'!$C$1:$T$1,0)),"")</f>
        <v>523.8927463</v>
      </c>
      <c r="BU154" s="140">
        <f t="array" ref="BU154">IFERROR(INDEX('CAMAGUI DATA UNIFICADA'!$C$2:$T1007,MATCH(1,($A154='CAMAGUI DATA UNIFICADA'!$A$2:$A1007)*($BD$1='CAMAGUI DATA UNIFICADA'!$B$2:$B1007),0),MATCH(BU$2,'CAMAGUI DATA UNIFICADA'!$C$1:$T$1,0)),"")</f>
        <v>-0.2768134192</v>
      </c>
      <c r="BV154" s="138" t="str">
        <f t="array" ref="BV154">IFERROR(INDEX('CAMAGUI DATA UNIFICADA'!$C$2:$T1007,MATCH(1,($A154='CAMAGUI DATA UNIFICADA'!$A$2:$A1007)*($BV$1='CAMAGUI DATA UNIFICADA'!$B$2:$B1007),0),MATCH(BV$2,'CAMAGUI DATA UNIFICADA'!$C$1:$T$1,0)),"")</f>
        <v>CA5021125</v>
      </c>
      <c r="BW154" s="2">
        <f t="array" ref="BW154">IFERROR(INDEX('CAMAGUI DATA UNIFICADA'!$C$2:$T1007,MATCH(1,($A154='CAMAGUI DATA UNIFICADA'!$A$2:$A1007)*($BV$1='CAMAGUI DATA UNIFICADA'!$B$2:$B1007),0),MATCH(BW$2,'CAMAGUI DATA UNIFICADA'!$C$1:$T$1,0)),"")</f>
        <v>500</v>
      </c>
      <c r="BX154" s="2">
        <f t="array" ref="BX154">IFERROR(INDEX('CAMAGUI DATA UNIFICADA'!$C$2:$T1007,MATCH(1,($A154='CAMAGUI DATA UNIFICADA'!$A$2:$A1007)*($BV$1='CAMAGUI DATA UNIFICADA'!$B$2:$B1007),0),MATCH(BX$2,'CAMAGUI DATA UNIFICADA'!$C$1:$T$1,0)),"")</f>
        <v>3175</v>
      </c>
      <c r="BY154" s="2" t="str">
        <f t="array" ref="BY154">IFERROR(INDEX('CAMAGUI DATA UNIFICADA'!$C$2:$T1007,MATCH(1,($A154='CAMAGUI DATA UNIFICADA'!$A$2:$A1007)*($BV$1='CAMAGUI DATA UNIFICADA'!$B$2:$B1007),0),MATCH(BY$2,'CAMAGUI DATA UNIFICADA'!$C$1:$T$1,0)),"")</f>
        <v>SKR MAST E AD</v>
      </c>
      <c r="BZ154" s="139">
        <f t="array" ref="BZ154">IFERROR(INDEX('CAMAGUI DATA UNIFICADA'!$C$2:$T1007,MATCH(1,($A154='CAMAGUI DATA UNIFICADA'!$A$2:$A1007)*($BV$1='CAMAGUI DATA UNIFICADA'!$B$2:$B1007),0),MATCH(BZ$2,'CAMAGUI DATA UNIFICADA'!$C$1:$T$1,0)),"")</f>
        <v>3249.93</v>
      </c>
      <c r="CA154" s="2">
        <f t="array" ref="CA154">IFERROR(INDEX('CAMAGUI DATA UNIFICADA'!$C$2:$T1007,MATCH(1,($A154='CAMAGUI DATA UNIFICADA'!$A$2:$A1007)*($BV$1='CAMAGUI DATA UNIFICADA'!$B$2:$B1007),0),MATCH(CA$2,'CAMAGUI DATA UNIFICADA'!$C$1:$T$1,0)),"")</f>
        <v>14.47</v>
      </c>
      <c r="CB154" s="2">
        <f t="array" ref="CB154">IFERROR(INDEX('CAMAGUI DATA UNIFICADA'!$C$2:$T1007,MATCH(1,($A154='CAMAGUI DATA UNIFICADA'!$A$2:$A1007)*($BV$1='CAMAGUI DATA UNIFICADA'!$B$2:$B1007),0),MATCH(CB$2,'CAMAGUI DATA UNIFICADA'!$C$1:$T$1,0)),"")</f>
        <v>4.03</v>
      </c>
      <c r="CC154" s="33">
        <f t="array" ref="CC154">IFERROR(INDEX('CAMAGUI DATA UNIFICADA'!$C$2:$T1007,MATCH(1,($A154='CAMAGUI DATA UNIFICADA'!$A$2:$A1007)*($BV$1='CAMAGUI DATA UNIFICADA'!$B$2:$B1007),0),MATCH(CC$2,'CAMAGUI DATA UNIFICADA'!$C$1:$T$1,0)),"")</f>
        <v>4.01232</v>
      </c>
      <c r="CD154" s="60">
        <f t="array" ref="CD154">IFERROR(INDEX('CAMAGUI DATA UNIFICADA'!$C$2:$T1007,MATCH(1,($A154='CAMAGUI DATA UNIFICADA'!$A$2:$A1007)*($BV$1='CAMAGUI DATA UNIFICADA'!$B$2:$B1007),0),MATCH(CD$2,'CAMAGUI DATA UNIFICADA'!$C$1:$T$1,0)),"")</f>
        <v>861203.7468</v>
      </c>
      <c r="CE154" s="33">
        <f t="array" ref="CE154">IFERROR(INDEX('CAMAGUI DATA UNIFICADA'!$C$2:$T1007,MATCH(1,($A154='CAMAGUI DATA UNIFICADA'!$A$2:$A1007)*($BV$1='CAMAGUI DATA UNIFICADA'!$B$2:$B1007),0),MATCH(CE$2,'CAMAGUI DATA UNIFICADA'!$C$1:$T$1,0)),"")</f>
        <v>1.064650258</v>
      </c>
      <c r="CF154" s="23">
        <f t="array" ref="CF154">IFERROR(INDEX('CAMAGUI DATA UNIFICADA'!$C$2:$T1007,MATCH(1,($A154='CAMAGUI DATA UNIFICADA'!$A$2:$A1007)*($BV$1='CAMAGUI DATA UNIFICADA'!$B$2:$B1007),0),MATCH(CF$2,'CAMAGUI DATA UNIFICADA'!$C$1:$T$1,0)),"")</f>
        <v>1.163788847</v>
      </c>
      <c r="CG154" s="23">
        <f t="array" ref="CG154">IFERROR(INDEX('CAMAGUI DATA UNIFICADA'!$C$2:$T1007,MATCH(1,($A154='CAMAGUI DATA UNIFICADA'!$A$2:$A1007)*($BV$1='CAMAGUI DATA UNIFICADA'!$B$2:$B1007),0),MATCH(CG$2,'CAMAGUI DATA UNIFICADA'!$C$1:$T$1,0)),"")</f>
        <v>1</v>
      </c>
      <c r="CH154" s="60">
        <f t="array" ref="CH154">IFERROR(INDEX('CAMAGUI DATA UNIFICADA'!$C$2:$T1007,MATCH(1,($A154='CAMAGUI DATA UNIFICADA'!$A$2:$A1007)*($BV$1='CAMAGUI DATA UNIFICADA'!$B$2:$B1007),0),MATCH(CH$2,'CAMAGUI DATA UNIFICADA'!$C$1:$T$1,0)),"")</f>
        <v>176190.4762</v>
      </c>
      <c r="CI154" s="2">
        <f t="array" ref="CI154">IFERROR(INDEX('CAMAGUI DATA UNIFICADA'!$C$2:$T1007,MATCH(1,($A154='CAMAGUI DATA UNIFICADA'!$A$2:$A1007)*($BV$1='CAMAGUI DATA UNIFICADA'!$B$2:$B1007),0),MATCH(CI$2,'CAMAGUI DATA UNIFICADA'!$C$1:$T$1,0)),"")</f>
        <v>3.5</v>
      </c>
      <c r="CJ154" s="2">
        <f t="array" ref="CJ154">IFERROR(INDEX('CAMAGUI DATA UNIFICADA'!$C$2:$T1007,MATCH(1,($A154='CAMAGUI DATA UNIFICADA'!$A$2:$A1007)*($BV$1='CAMAGUI DATA UNIFICADA'!$B$2:$B1007),0),MATCH(CJ$2,'CAMAGUI DATA UNIFICADA'!$C$1:$T$1,0)),"")</f>
        <v>17.97</v>
      </c>
      <c r="CK154" s="33">
        <f t="array" ref="CK154">IFERROR(INDEX('CAMAGUI DATA UNIFICADA'!$C$2:$T1007,MATCH(1,($A154='CAMAGUI DATA UNIFICADA'!$A$2:$A1007)*($BV$1='CAMAGUI DATA UNIFICADA'!$B$2:$B1007),0),MATCH(CK$2,'CAMAGUI DATA UNIFICADA'!$C$1:$T$1,0)),"")</f>
        <v>3.54324</v>
      </c>
      <c r="CL154" s="60">
        <f t="array" ref="CL154">IFERROR(INDEX('CAMAGUI DATA UNIFICADA'!$C$2:$T1007,MATCH(1,($A154='CAMAGUI DATA UNIFICADA'!$A$2:$A1007)*($BV$1='CAMAGUI DATA UNIFICADA'!$B$2:$B1007),0),MATCH(CL$2,'CAMAGUI DATA UNIFICADA'!$C$1:$T$1,0)),"")</f>
        <v>494.5478961</v>
      </c>
      <c r="CM154" s="140">
        <f t="array" ref="CM154">IFERROR(INDEX('CAMAGUI DATA UNIFICADA'!$C$2:$T1007,MATCH(1,($A154='CAMAGUI DATA UNIFICADA'!$A$2:$A1007)*($BV$1='CAMAGUI DATA UNIFICADA'!$B$2:$B1007),0),MATCH(CM$2,'CAMAGUI DATA UNIFICADA'!$C$1:$T$1,0)),"")</f>
        <v>-1.363025984</v>
      </c>
      <c r="CN154" s="138" t="str">
        <f t="array" ref="CN154">IFERROR(INDEX('CAMAGUI DATA UNIFICADA'!$C$2:$T1007,MATCH(1,($A154='CAMAGUI DATA UNIFICADA'!$A$2:$A1007)*($CN$1='CAMAGUI DATA UNIFICADA'!$B$2:$B1007),0),MATCH(CN$2,'CAMAGUI DATA UNIFICADA'!$C$1:$T$1,0)),"")</f>
        <v>CA6021125</v>
      </c>
      <c r="CO154" s="2">
        <f t="array" ref="CO154">IFERROR(INDEX('CAMAGUI DATA UNIFICADA'!$C$2:$T1007,MATCH(1,($A154='CAMAGUI DATA UNIFICADA'!$A$2:$A1007)*($CN$1='CAMAGUI DATA UNIFICADA'!$B$2:$B1007),0),MATCH(CO$2,'CAMAGUI DATA UNIFICADA'!$C$1:$T$1,0)),"")</f>
        <v>675</v>
      </c>
      <c r="CP154" s="2">
        <f t="array" ref="CP154">IFERROR(INDEX('CAMAGUI DATA UNIFICADA'!$C$2:$T1007,MATCH(1,($A154='CAMAGUI DATA UNIFICADA'!$A$2:$A1007)*($CN$1='CAMAGUI DATA UNIFICADA'!$B$2:$B1007),0),MATCH(CP$2,'CAMAGUI DATA UNIFICADA'!$C$1:$T$1,0)),"")</f>
        <v>4575</v>
      </c>
      <c r="CQ154" s="2" t="str">
        <f t="array" ref="CQ154">IFERROR(INDEX('CAMAGUI DATA UNIFICADA'!$C$2:$T1007,MATCH(1,($A154='CAMAGUI DATA UNIFICADA'!$A$2:$A1007)*($CN$1='CAMAGUI DATA UNIFICADA'!$B$2:$B1007),0),MATCH(CQ$2,'CAMAGUI DATA UNIFICADA'!$C$1:$T$1,0)),"")</f>
        <v>SKR MAST E AD</v>
      </c>
      <c r="CR154" s="139">
        <f t="array" ref="CR154">IFERROR(INDEX('CAMAGUI DATA UNIFICADA'!$C$2:$T1007,MATCH(1,($A154='CAMAGUI DATA UNIFICADA'!$A$2:$A1007)*($CN$1='CAMAGUI DATA UNIFICADA'!$B$2:$B1007),0),MATCH(CR$2,'CAMAGUI DATA UNIFICADA'!$C$1:$T$1,0)),"")</f>
        <v>4682.97</v>
      </c>
      <c r="CS154" s="2">
        <f t="array" ref="CS154">IFERROR(INDEX('CAMAGUI DATA UNIFICADA'!$C$2:$T1007,MATCH(1,($A154='CAMAGUI DATA UNIFICADA'!$A$2:$A1007)*($CN$1='CAMAGUI DATA UNIFICADA'!$B$2:$B1007),0),MATCH(CS$2,'CAMAGUI DATA UNIFICADA'!$C$1:$T$1,0)),"")</f>
        <v>14.12</v>
      </c>
      <c r="CT154" s="2">
        <f t="array" ref="CT154">IFERROR(INDEX('CAMAGUI DATA UNIFICADA'!$C$2:$T1007,MATCH(1,($A154='CAMAGUI DATA UNIFICADA'!$A$2:$A1007)*($CN$1='CAMAGUI DATA UNIFICADA'!$B$2:$B1007),0),MATCH(CT$2,'CAMAGUI DATA UNIFICADA'!$C$1:$T$1,0)),"")</f>
        <v>4.12</v>
      </c>
      <c r="CU154" s="33">
        <f t="array" ref="CU154">IFERROR(INDEX('CAMAGUI DATA UNIFICADA'!$C$2:$T1007,MATCH(1,($A154='CAMAGUI DATA UNIFICADA'!$A$2:$A1007)*($CN$1='CAMAGUI DATA UNIFICADA'!$B$2:$B1007),0),MATCH(CU$2,'CAMAGUI DATA UNIFICADA'!$C$1:$T$1,0)),"")</f>
        <v>4.06272</v>
      </c>
      <c r="CV154" s="60">
        <f t="array" ref="CV154">IFERROR(INDEX('CAMAGUI DATA UNIFICADA'!$C$2:$T1007,MATCH(1,($A154='CAMAGUI DATA UNIFICADA'!$A$2:$A1007)*($CN$1='CAMAGUI DATA UNIFICADA'!$B$2:$B1007),0),MATCH(CV$2,'CAMAGUI DATA UNIFICADA'!$C$1:$T$1,0)),"")</f>
        <v>1176663.235</v>
      </c>
      <c r="CW154" s="33">
        <f t="array" ref="CW154">IFERROR(INDEX('CAMAGUI DATA UNIFICADA'!$C$2:$T1007,MATCH(1,($A154='CAMAGUI DATA UNIFICADA'!$A$2:$A1007)*($CN$1='CAMAGUI DATA UNIFICADA'!$B$2:$B1007),0),MATCH(CW$2,'CAMAGUI DATA UNIFICADA'!$C$1:$T$1,0)),"")</f>
        <v>0.9740674502</v>
      </c>
      <c r="CX154" s="23">
        <f t="array" ref="CX154">IFERROR(INDEX('CAMAGUI DATA UNIFICADA'!$C$2:$T1007,MATCH(1,($A154='CAMAGUI DATA UNIFICADA'!$A$2:$A1007)*($CN$1='CAMAGUI DATA UNIFICADA'!$B$2:$B1007),0),MATCH(CX$2,'CAMAGUI DATA UNIFICADA'!$C$1:$T$1,0)),"")</f>
        <v>0.9805526958</v>
      </c>
      <c r="CY154" s="23">
        <f t="array" ref="CY154">IFERROR(INDEX('CAMAGUI DATA UNIFICADA'!$C$2:$T1007,MATCH(1,($A154='CAMAGUI DATA UNIFICADA'!$A$2:$A1007)*($CN$1='CAMAGUI DATA UNIFICADA'!$B$2:$B1007),0),MATCH(CY$2,'CAMAGUI DATA UNIFICADA'!$C$1:$T$1,0)),"")</f>
        <v>0.95</v>
      </c>
      <c r="CZ154" s="60">
        <f t="array" ref="CZ154">IFERROR(INDEX('CAMAGUI DATA UNIFICADA'!$C$2:$T1007,MATCH(1,($A154='CAMAGUI DATA UNIFICADA'!$A$2:$A1007)*($CN$1='CAMAGUI DATA UNIFICADA'!$B$2:$B1007),0),MATCH(CZ$2,'CAMAGUI DATA UNIFICADA'!$C$1:$T$1,0)),"")</f>
        <v>130285.7143</v>
      </c>
      <c r="DA154" s="2">
        <f t="array" ref="DA154">IFERROR(INDEX('CAMAGUI DATA UNIFICADA'!$C$2:$T1007,MATCH(1,($A154='CAMAGUI DATA UNIFICADA'!$A$2:$A1007)*($CN$1='CAMAGUI DATA UNIFICADA'!$B$2:$B1007),0),MATCH(DA$2,'CAMAGUI DATA UNIFICADA'!$C$1:$T$1,0)),"")</f>
        <v>3.5</v>
      </c>
      <c r="DB154" s="2">
        <f t="array" ref="DB154">IFERROR(INDEX('CAMAGUI DATA UNIFICADA'!$C$2:$T1007,MATCH(1,($A154='CAMAGUI DATA UNIFICADA'!$A$2:$A1007)*($CN$1='CAMAGUI DATA UNIFICADA'!$B$2:$B1007),0),MATCH(DB$2,'CAMAGUI DATA UNIFICADA'!$C$1:$T$1,0)),"")</f>
        <v>17.62</v>
      </c>
      <c r="DC154" s="33">
        <f t="array" ref="DC154">IFERROR(INDEX('CAMAGUI DATA UNIFICADA'!$C$2:$T1007,MATCH(1,($A154='CAMAGUI DATA UNIFICADA'!$A$2:$A1007)*($CN$1='CAMAGUI DATA UNIFICADA'!$B$2:$B1007),0),MATCH(DC$2,'CAMAGUI DATA UNIFICADA'!$C$1:$T$1,0)),"")</f>
        <v>3.58104</v>
      </c>
      <c r="DD154" s="60">
        <f t="array" ref="DD154">IFERROR(INDEX('CAMAGUI DATA UNIFICADA'!$C$2:$T1007,MATCH(1,($A154='CAMAGUI DATA UNIFICADA'!$A$2:$A1007)*($CN$1='CAMAGUI DATA UNIFICADA'!$B$2:$B1007),0),MATCH(DD$2,'CAMAGUI DATA UNIFICADA'!$C$1:$T$1,0)),"")</f>
        <v>755.1242308</v>
      </c>
      <c r="DE154" s="140">
        <f t="array" ref="DE154">IFERROR(INDEX('CAMAGUI DATA UNIFICADA'!$C$2:$T1007,MATCH(1,($A154='CAMAGUI DATA UNIFICADA'!$A$2:$A1007)*($CN$1='CAMAGUI DATA UNIFICADA'!$B$2:$B1007),0),MATCH(DE$2,'CAMAGUI DATA UNIFICADA'!$C$1:$T$1,0)),"")</f>
        <v>20.03105769</v>
      </c>
      <c r="DF154" s="138" t="str">
        <f t="array" ref="DF154">IFERROR(INDEX('CAMAGUI DATA UNIFICADA'!$C$2:$T1007,MATCH(1,($A154='CAMAGUI DATA UNIFICADA'!$A$2:$A1007)*($DF$1='CAMAGUI DATA UNIFICADA'!$B$2:$B1007),0),MATCH(DF$2,'CAMAGUI DATA UNIFICADA'!$C$1:$T$1,0)),"")</f>
        <v/>
      </c>
      <c r="DG154" s="2" t="str">
        <f t="array" ref="DG154">IFERROR(INDEX('CAMAGUI DATA UNIFICADA'!$C$2:$T1007,MATCH(1,($A154='CAMAGUI DATA UNIFICADA'!$A$2:$A1007)*($DF$1='CAMAGUI DATA UNIFICADA'!$B$2:$B1007),0),MATCH(DG$2,'CAMAGUI DATA UNIFICADA'!$C$1:$T$1,0)),"")</f>
        <v/>
      </c>
      <c r="DH154" s="2" t="str">
        <f t="array" ref="DH154">IFERROR(INDEX('CAMAGUI DATA UNIFICADA'!$C$2:$T1007,MATCH(1,($A154='CAMAGUI DATA UNIFICADA'!$A$2:$A1007)*($DF$1='CAMAGUI DATA UNIFICADA'!$B$2:$B1007),0),MATCH(DH$2,'CAMAGUI DATA UNIFICADA'!$C$1:$T$1,0)),"")</f>
        <v/>
      </c>
      <c r="DI154" s="2" t="str">
        <f t="array" ref="DI154">IFERROR(INDEX('CAMAGUI DATA UNIFICADA'!$C$2:$T1007,MATCH(1,($A154='CAMAGUI DATA UNIFICADA'!$A$2:$A1007)*($DF$1='CAMAGUI DATA UNIFICADA'!$B$2:$B1007),0),MATCH(DI$2,'CAMAGUI DATA UNIFICADA'!$C$1:$T$1,0)),"")</f>
        <v/>
      </c>
      <c r="DJ154" s="139" t="str">
        <f t="array" ref="DJ154">IFERROR(INDEX('CAMAGUI DATA UNIFICADA'!$C$2:$T1007,MATCH(1,($A154='CAMAGUI DATA UNIFICADA'!$A$2:$A1007)*($DF$1='CAMAGUI DATA UNIFICADA'!$B$2:$B1007),0),MATCH(DJ$2,'CAMAGUI DATA UNIFICADA'!$C$1:$T$1,0)),"")</f>
        <v/>
      </c>
      <c r="DK154" s="2" t="str">
        <f t="array" ref="DK154">IFERROR(INDEX('CAMAGUI DATA UNIFICADA'!$C$2:$T1007,MATCH(1,($A154='CAMAGUI DATA UNIFICADA'!$A$2:$A1007)*($DF$1='CAMAGUI DATA UNIFICADA'!$B$2:$B1007),0),MATCH(DK$2,'CAMAGUI DATA UNIFICADA'!$C$1:$T$1,0)),"")</f>
        <v/>
      </c>
      <c r="DL154" s="2" t="str">
        <f t="array" ref="DL154">IFERROR(INDEX('CAMAGUI DATA UNIFICADA'!$C$2:$T1007,MATCH(1,($A154='CAMAGUI DATA UNIFICADA'!$A$2:$A1007)*($DF$1='CAMAGUI DATA UNIFICADA'!$B$2:$B1007),0),MATCH(DL$2,'CAMAGUI DATA UNIFICADA'!$C$1:$T$1,0)),"")</f>
        <v/>
      </c>
      <c r="DM154" s="33" t="str">
        <f t="array" ref="DM154">IFERROR(INDEX('CAMAGUI DATA UNIFICADA'!$C$2:$T1007,MATCH(1,($A154='CAMAGUI DATA UNIFICADA'!$A$2:$A1007)*($DF$1='CAMAGUI DATA UNIFICADA'!$B$2:$B1007),0),MATCH(DM$2,'CAMAGUI DATA UNIFICADA'!$C$1:$T$1,0)),"")</f>
        <v/>
      </c>
      <c r="DN154" s="60" t="str">
        <f t="array" ref="DN154">IFERROR(INDEX('CAMAGUI DATA UNIFICADA'!$C$2:$T1007,MATCH(1,($A154='CAMAGUI DATA UNIFICADA'!$A$2:$A1007)*($DF$1='CAMAGUI DATA UNIFICADA'!$B$2:$B1007),0),MATCH(DN$2,'CAMAGUI DATA UNIFICADA'!$C$1:$T$1,0)),"")</f>
        <v/>
      </c>
      <c r="DO154" s="33" t="str">
        <f t="array" ref="DO154">IFERROR(INDEX('CAMAGUI DATA UNIFICADA'!$C$2:$T1007,MATCH(1,($A154='CAMAGUI DATA UNIFICADA'!$A$2:$A1007)*($DF$1='CAMAGUI DATA UNIFICADA'!$B$2:$B1007),0),MATCH(DO$2,'CAMAGUI DATA UNIFICADA'!$C$1:$T$1,0)),"")</f>
        <v/>
      </c>
      <c r="DP154" s="23" t="str">
        <f t="array" ref="DP154">IFERROR(INDEX('CAMAGUI DATA UNIFICADA'!$C$2:$T1007,MATCH(1,($A154='CAMAGUI DATA UNIFICADA'!$A$2:$A1007)*($DF$1='CAMAGUI DATA UNIFICADA'!$B$2:$B1007),0),MATCH(DP$2,'CAMAGUI DATA UNIFICADA'!$C$1:$T$1,0)),"")</f>
        <v/>
      </c>
      <c r="DQ154" s="23" t="str">
        <f t="array" ref="DQ154">IFERROR(INDEX('CAMAGUI DATA UNIFICADA'!$C$2:$T1007,MATCH(1,($A154='CAMAGUI DATA UNIFICADA'!$A$2:$A1007)*($DF$1='CAMAGUI DATA UNIFICADA'!$B$2:$B1007),0),MATCH(DQ$2,'CAMAGUI DATA UNIFICADA'!$C$1:$T$1,0)),"")</f>
        <v/>
      </c>
      <c r="DR154" s="2" t="str">
        <f t="array" ref="DR154">IFERROR(INDEX('CAMAGUI DATA UNIFICADA'!$C$2:$T1007,MATCH(1,($A154='CAMAGUI DATA UNIFICADA'!$A$2:$A1007)*($DF$1='CAMAGUI DATA UNIFICADA'!$B$2:$B1007),0),MATCH(DR$2,'CAMAGUI DATA UNIFICADA'!$C$1:$T$1,0)),"")</f>
        <v/>
      </c>
      <c r="DS154" s="2" t="str">
        <f t="array" ref="DS154">IFERROR(INDEX('CAMAGUI DATA UNIFICADA'!$C$2:$T1007,MATCH(1,($A154='CAMAGUI DATA UNIFICADA'!$A$2:$A1007)*($DF$1='CAMAGUI DATA UNIFICADA'!$B$2:$B1007),0),MATCH(DS$2,'CAMAGUI DATA UNIFICADA'!$C$1:$T$1,0)),"")</f>
        <v/>
      </c>
      <c r="DT154" s="2" t="str">
        <f t="array" ref="DT154">IFERROR(INDEX('CAMAGUI DATA UNIFICADA'!$C$2:$T1007,MATCH(1,($A154='CAMAGUI DATA UNIFICADA'!$A$2:$A1007)*($DF$1='CAMAGUI DATA UNIFICADA'!$B$2:$B1007),0),MATCH(DT$2,'CAMAGUI DATA UNIFICADA'!$C$1:$T$1,0)),"")</f>
        <v/>
      </c>
      <c r="DU154" s="33" t="str">
        <f t="array" ref="DU154">IFERROR(INDEX('CAMAGUI DATA UNIFICADA'!$C$2:$T1007,MATCH(1,($A154='CAMAGUI DATA UNIFICADA'!$A$2:$A1007)*($DF$1='CAMAGUI DATA UNIFICADA'!$B$2:$B1007),0),MATCH(DU$2,'CAMAGUI DATA UNIFICADA'!$C$1:$T$1,0)),"")</f>
        <v/>
      </c>
      <c r="DV154" s="60" t="str">
        <f t="array" ref="DV154">IFERROR(INDEX('CAMAGUI DATA UNIFICADA'!$C$2:$T1007,MATCH(1,($A154='CAMAGUI DATA UNIFICADA'!$A$2:$A1007)*($DF$1='CAMAGUI DATA UNIFICADA'!$B$2:$B1007),0),MATCH(DV$2,'CAMAGUI DATA UNIFICADA'!$C$1:$T$1,0)),"")</f>
        <v/>
      </c>
      <c r="DW154" s="140" t="str">
        <f t="array" ref="DW154">IFERROR(INDEX('CAMAGUI DATA UNIFICADA'!$C$2:$T1007,MATCH(1,($A154='CAMAGUI DATA UNIFICADA'!$A$2:$A1007)*($DF$1='CAMAGUI DATA UNIFICADA'!$B$2:$B1007),0),MATCH(DW$2,'CAMAGUI DATA UNIFICADA'!$C$1:$T$1,0)),"")</f>
        <v/>
      </c>
      <c r="DX154" s="144" t="str">
        <f t="array" ref="DX154">IFERROR(INDEX('CAMAGUI DATA UNIFICADA'!$C$2:$T1007,MATCH(1,($A154='CAMAGUI DATA UNIFICADA'!$A$2:$A1007)*($DX$1='CAMAGUI DATA UNIFICADA'!$B$2:$B1007),0),MATCH(DX$2,'CAMAGUI DATA UNIFICADA'!$C$1:$T$1,0)),"")</f>
        <v/>
      </c>
      <c r="DY154" s="60" t="str">
        <f t="array" ref="DY154">IFERROR(INDEX('CAMAGUI DATA UNIFICADA'!$C$2:$T1007,MATCH(1,($A154='CAMAGUI DATA UNIFICADA'!$A$2:$A1007)*($DX$1='CAMAGUI DATA UNIFICADA'!$B$2:$B1007),0),MATCH(DY$2,'CAMAGUI DATA UNIFICADA'!$C$1:$T$1,0)),"")</f>
        <v/>
      </c>
      <c r="DZ154" s="60" t="str">
        <f t="array" ref="DZ154">IFERROR(INDEX('CAMAGUI DATA UNIFICADA'!$C$2:$T1007,MATCH(1,($A154='CAMAGUI DATA UNIFICADA'!$A$2:$A1007)*($DX$1='CAMAGUI DATA UNIFICADA'!$B$2:$B1007),0),MATCH(DZ$2,'CAMAGUI DATA UNIFICADA'!$C$1:$T$1,0)),"")</f>
        <v/>
      </c>
      <c r="EA154" s="60" t="str">
        <f t="array" ref="EA154">IFERROR(INDEX('CAMAGUI DATA UNIFICADA'!$C$2:$T1007,MATCH(1,($A154='CAMAGUI DATA UNIFICADA'!$A$2:$A1007)*($DX$1='CAMAGUI DATA UNIFICADA'!$B$2:$B1007),0),MATCH(EA$2,'CAMAGUI DATA UNIFICADA'!$C$1:$T$1,0)),"")</f>
        <v/>
      </c>
      <c r="EB154" s="60" t="str">
        <f t="array" ref="EB154">IFERROR(INDEX('CAMAGUI DATA UNIFICADA'!$C$2:$T1007,MATCH(1,($A154='CAMAGUI DATA UNIFICADA'!$A$2:$A1007)*($DX$1='CAMAGUI DATA UNIFICADA'!$B$2:$B1007),0),MATCH(EB$2,'CAMAGUI DATA UNIFICADA'!$C$1:$T$1,0)),"")</f>
        <v/>
      </c>
      <c r="EC154" s="60" t="str">
        <f t="array" ref="EC154">IFERROR(INDEX('CAMAGUI DATA UNIFICADA'!$C$2:$T1007,MATCH(1,($A154='CAMAGUI DATA UNIFICADA'!$A$2:$A1007)*($DX$1='CAMAGUI DATA UNIFICADA'!$B$2:$B1007),0),MATCH(EC$2,'CAMAGUI DATA UNIFICADA'!$C$1:$T$1,0)),"")</f>
        <v/>
      </c>
      <c r="ED154" s="60" t="str">
        <f t="array" ref="ED154">IFERROR(INDEX('CAMAGUI DATA UNIFICADA'!$C$2:$T1007,MATCH(1,($A154='CAMAGUI DATA UNIFICADA'!$A$2:$A1007)*($DX$1='CAMAGUI DATA UNIFICADA'!$B$2:$B1007),0),MATCH(ED$2,'CAMAGUI DATA UNIFICADA'!$C$1:$T$1,0)),"")</f>
        <v/>
      </c>
      <c r="EE154" s="60" t="str">
        <f t="array" ref="EE154">IFERROR(INDEX('CAMAGUI DATA UNIFICADA'!$C$2:$T1007,MATCH(1,($A154='CAMAGUI DATA UNIFICADA'!$A$2:$A1007)*($DX$1='CAMAGUI DATA UNIFICADA'!$B$2:$B1007),0),MATCH(EE$2,'CAMAGUI DATA UNIFICADA'!$C$1:$T$1,0)),"")</f>
        <v/>
      </c>
      <c r="EF154" s="60" t="str">
        <f t="array" ref="EF154">IFERROR(INDEX('CAMAGUI DATA UNIFICADA'!$C$2:$T1007,MATCH(1,($A154='CAMAGUI DATA UNIFICADA'!$A$2:$A1007)*($DX$1='CAMAGUI DATA UNIFICADA'!$B$2:$B1007),0),MATCH(EF$2,'CAMAGUI DATA UNIFICADA'!$C$1:$T$1,0)),"")</f>
        <v/>
      </c>
      <c r="EG154" s="60" t="str">
        <f t="array" ref="EG154">IFERROR(INDEX('CAMAGUI DATA UNIFICADA'!$C$2:$T1007,MATCH(1,($A154='CAMAGUI DATA UNIFICADA'!$A$2:$A1007)*($DX$1='CAMAGUI DATA UNIFICADA'!$B$2:$B1007),0),MATCH(EG$2,'CAMAGUI DATA UNIFICADA'!$C$1:$T$1,0)),"")</f>
        <v/>
      </c>
      <c r="EH154" s="60" t="str">
        <f t="array" ref="EH154">IFERROR(INDEX('CAMAGUI DATA UNIFICADA'!$C$2:$T1007,MATCH(1,($A154='CAMAGUI DATA UNIFICADA'!$A$2:$A1007)*($DX$1='CAMAGUI DATA UNIFICADA'!$B$2:$B1007),0),MATCH(EH$2,'CAMAGUI DATA UNIFICADA'!$C$1:$T$1,0)),"")</f>
        <v/>
      </c>
      <c r="EI154" s="60" t="str">
        <f t="array" ref="EI154">IFERROR(INDEX('CAMAGUI DATA UNIFICADA'!$C$2:$T1007,MATCH(1,($A154='CAMAGUI DATA UNIFICADA'!$A$2:$A1007)*($DX$1='CAMAGUI DATA UNIFICADA'!$B$2:$B1007),0),MATCH(EI$2,'CAMAGUI DATA UNIFICADA'!$C$1:$T$1,0)),"")</f>
        <v/>
      </c>
      <c r="EJ154" s="60" t="str">
        <f t="array" ref="EJ154">IFERROR(INDEX('CAMAGUI DATA UNIFICADA'!$C$2:$T1007,MATCH(1,($A154='CAMAGUI DATA UNIFICADA'!$A$2:$A1007)*($DX$1='CAMAGUI DATA UNIFICADA'!$B$2:$B1007),0),MATCH(EJ$2,'CAMAGUI DATA UNIFICADA'!$C$1:$T$1,0)),"")</f>
        <v/>
      </c>
      <c r="EK154" s="60" t="str">
        <f t="array" ref="EK154">IFERROR(INDEX('CAMAGUI DATA UNIFICADA'!$C$2:$T1007,MATCH(1,($A154='CAMAGUI DATA UNIFICADA'!$A$2:$A1007)*($DX$1='CAMAGUI DATA UNIFICADA'!$B$2:$B1007),0),MATCH(EK$2,'CAMAGUI DATA UNIFICADA'!$C$1:$T$1,0)),"")</f>
        <v/>
      </c>
      <c r="EL154" s="60" t="str">
        <f t="array" ref="EL154">IFERROR(INDEX('CAMAGUI DATA UNIFICADA'!$C$2:$T1007,MATCH(1,($A154='CAMAGUI DATA UNIFICADA'!$A$2:$A1007)*($DX$1='CAMAGUI DATA UNIFICADA'!$B$2:$B1007),0),MATCH(EL$2,'CAMAGUI DATA UNIFICADA'!$C$1:$T$1,0)),"")</f>
        <v/>
      </c>
      <c r="EM154" s="60" t="str">
        <f t="array" ref="EM154">IFERROR(INDEX('CAMAGUI DATA UNIFICADA'!$C$2:$T1007,MATCH(1,($A154='CAMAGUI DATA UNIFICADA'!$A$2:$A1007)*($DX$1='CAMAGUI DATA UNIFICADA'!$B$2:$B1007),0),MATCH(EM$2,'CAMAGUI DATA UNIFICADA'!$C$1:$T$1,0)),"")</f>
        <v/>
      </c>
      <c r="EN154" s="60" t="str">
        <f t="array" ref="EN154">IFERROR(INDEX('CAMAGUI DATA UNIFICADA'!$C$2:$T1007,MATCH(1,($A154='CAMAGUI DATA UNIFICADA'!$A$2:$A1007)*($DX$1='CAMAGUI DATA UNIFICADA'!$B$2:$B1007),0),MATCH(EN$2,'CAMAGUI DATA UNIFICADA'!$C$1:$T$1,0)),"")</f>
        <v/>
      </c>
      <c r="EO154" s="140" t="str">
        <f t="array" ref="EO154">IFERROR(INDEX('CAMAGUI DATA UNIFICADA'!$C$2:$T1007,MATCH(1,($A154='CAMAGUI DATA UNIFICADA'!$A$2:$A1007)*($DX$1='CAMAGUI DATA UNIFICADA'!$B$2:$B1007),0),MATCH(EO$2,'CAMAGUI DATA UNIFICADA'!$C$1:$T$1,0)),"")</f>
        <v/>
      </c>
    </row>
    <row r="155">
      <c r="A155" s="137">
        <v>46006.0</v>
      </c>
      <c r="B155" s="138" t="str">
        <f t="array" ref="B155">IFERROR(INDEX('CAMAGUI DATA UNIFICADA'!$C$2:$T1007,MATCH(1,($A155='CAMAGUI DATA UNIFICADA'!$A$2:$A1007)*($B$1='CAMAGUI DATA UNIFICADA'!$B$2:$B1007),0),MATCH(B$2,'CAMAGUI DATA UNIFICADA'!$C$1:$T$1,0)),"")</f>
        <v/>
      </c>
      <c r="C155" s="2" t="str">
        <f t="array" ref="C155">IFERROR(INDEX('CAMAGUI DATA UNIFICADA'!$C$2:$T1007,MATCH(1,($A155='CAMAGUI DATA UNIFICADA'!$A$2:$A1007)*($B$1='CAMAGUI DATA UNIFICADA'!$B$2:$B1007),0),MATCH(C$2,'CAMAGUI DATA UNIFICADA'!$C$1:$T$1,0)),"")</f>
        <v/>
      </c>
      <c r="D155" s="2" t="str">
        <f t="array" ref="D155">IFERROR(INDEX('CAMAGUI DATA UNIFICADA'!$C$2:$T1007,MATCH(1,($A155='CAMAGUI DATA UNIFICADA'!$A$2:$A1007)*($B$1='CAMAGUI DATA UNIFICADA'!$B$2:$B1007),0),MATCH(D$2,'CAMAGUI DATA UNIFICADA'!$C$1:$T$1,0)),"")</f>
        <v/>
      </c>
      <c r="E155" s="2" t="str">
        <f t="array" ref="E155">IFERROR(INDEX('CAMAGUI DATA UNIFICADA'!$C$2:$T1007,MATCH(1,($A155='CAMAGUI DATA UNIFICADA'!$A$2:$A1007)*($B$1='CAMAGUI DATA UNIFICADA'!$B$2:$B1007),0),MATCH(E$2,'CAMAGUI DATA UNIFICADA'!$C$1:$T$1,0)),"")</f>
        <v/>
      </c>
      <c r="F155" s="139" t="str">
        <f t="array" ref="F155">IFERROR(INDEX('CAMAGUI DATA UNIFICADA'!$C$2:$T1007,MATCH(1,($A155='CAMAGUI DATA UNIFICADA'!$A$2:$A1007)*($B$1='CAMAGUI DATA UNIFICADA'!$B$2:$B1007),0),MATCH(F$2,'CAMAGUI DATA UNIFICADA'!$C$1:$T$1,0)),"")</f>
        <v/>
      </c>
      <c r="G155" s="2" t="str">
        <f t="array" ref="G155">IFERROR(INDEX('CAMAGUI DATA UNIFICADA'!$C$2:$T1007,MATCH(1,($A155='CAMAGUI DATA UNIFICADA'!$A$2:$A1007)*($B$1='CAMAGUI DATA UNIFICADA'!$B$2:$B1007),0),MATCH(G$2,'CAMAGUI DATA UNIFICADA'!$C$1:$T$1,0)),"")</f>
        <v/>
      </c>
      <c r="H155" s="2" t="str">
        <f t="array" ref="H155">IFERROR(INDEX('CAMAGUI DATA UNIFICADA'!$C$2:$T1007,MATCH(1,($A155='CAMAGUI DATA UNIFICADA'!$A$2:$A1007)*($B$1='CAMAGUI DATA UNIFICADA'!$B$2:$B1007),0),MATCH(H$2,'CAMAGUI DATA UNIFICADA'!$C$1:$T$1,0)),"")</f>
        <v/>
      </c>
      <c r="I155" s="33" t="str">
        <f t="array" ref="I155">IFERROR(INDEX('CAMAGUI DATA UNIFICADA'!$C$2:$T1007,MATCH(1,($A155='CAMAGUI DATA UNIFICADA'!$A$2:$A1007)*($B$1='CAMAGUI DATA UNIFICADA'!$B$2:$B1007),0),MATCH(I$2,'CAMAGUI DATA UNIFICADA'!$C$1:$T$1,0)),"")</f>
        <v/>
      </c>
      <c r="J155" s="60" t="str">
        <f t="array" ref="J155">IFERROR(INDEX('CAMAGUI DATA UNIFICADA'!$C$2:$T1007,MATCH(1,($A155='CAMAGUI DATA UNIFICADA'!$A$2:$A1007)*($B$1='CAMAGUI DATA UNIFICADA'!$B$2:$B1007),0),MATCH(J$2,'CAMAGUI DATA UNIFICADA'!$C$1:$T$1,0)),"")</f>
        <v/>
      </c>
      <c r="K155" s="33" t="str">
        <f t="array" ref="K155">IFERROR(INDEX('CAMAGUI DATA UNIFICADA'!$C$2:$T1007,MATCH(1,($A155='CAMAGUI DATA UNIFICADA'!$A$2:$A1007)*($B$1='CAMAGUI DATA UNIFICADA'!$B$2:$B1007),0),MATCH(K$2,'CAMAGUI DATA UNIFICADA'!$C$1:$T$1,0)),"")</f>
        <v/>
      </c>
      <c r="L155" s="23" t="str">
        <f t="array" ref="L155">IFERROR(INDEX('CAMAGUI DATA UNIFICADA'!$C$2:$T1007,MATCH(1,($A155='CAMAGUI DATA UNIFICADA'!$A$2:$A1007)*($B$1='CAMAGUI DATA UNIFICADA'!$B$2:$B1007),0),MATCH(L$2,'CAMAGUI DATA UNIFICADA'!$C$1:$T$1,0)),"")</f>
        <v/>
      </c>
      <c r="M155" s="23" t="str">
        <f t="array" ref="M155">IFERROR(INDEX('CAMAGUI DATA UNIFICADA'!$C$2:$T1007,MATCH(1,($A155='CAMAGUI DATA UNIFICADA'!$A$2:$A1007)*($B$1='CAMAGUI DATA UNIFICADA'!$B$2:$B1007),0),MATCH(M$2,'CAMAGUI DATA UNIFICADA'!$C$1:$T$1,0)),"")</f>
        <v/>
      </c>
      <c r="N155" s="60" t="str">
        <f t="array" ref="N155">IFERROR(INDEX('CAMAGUI DATA UNIFICADA'!$C$2:$T1007,MATCH(1,($A155='CAMAGUI DATA UNIFICADA'!$A$2:$A1007)*($B$1='CAMAGUI DATA UNIFICADA'!$B$2:$B1007),0),MATCH(N$2,'CAMAGUI DATA UNIFICADA'!$C$1:$T$1,0)),"")</f>
        <v/>
      </c>
      <c r="O155" s="2" t="str">
        <f t="array" ref="O155">IFERROR(INDEX('CAMAGUI DATA UNIFICADA'!$C$2:$T1007,MATCH(1,($A155='CAMAGUI DATA UNIFICADA'!$A$2:$A1007)*($B$1='CAMAGUI DATA UNIFICADA'!$B$2:$B1007),0),MATCH(O$2,'CAMAGUI DATA UNIFICADA'!$C$1:$T$1,0)),"")</f>
        <v/>
      </c>
      <c r="P155" s="2" t="str">
        <f t="array" ref="P155">IFERROR(INDEX('CAMAGUI DATA UNIFICADA'!$C$2:$T1007,MATCH(1,($A155='CAMAGUI DATA UNIFICADA'!$A$2:$A1007)*($B$1='CAMAGUI DATA UNIFICADA'!$B$2:$B1007),0),MATCH(P$2,'CAMAGUI DATA UNIFICADA'!$C$1:$T$1,0)),"")</f>
        <v/>
      </c>
      <c r="Q155" s="33" t="str">
        <f t="array" ref="Q155">IFERROR(INDEX('CAMAGUI DATA UNIFICADA'!$C$2:$T1007,MATCH(1,($A155='CAMAGUI DATA UNIFICADA'!$A$2:$A1007)*($B$1='CAMAGUI DATA UNIFICADA'!$B$2:$B1007),0),MATCH(Q$2,'CAMAGUI DATA UNIFICADA'!$C$1:$T$1,0)),"")</f>
        <v/>
      </c>
      <c r="R155" s="60" t="str">
        <f t="array" ref="R155">IFERROR(INDEX('CAMAGUI DATA UNIFICADA'!$C$2:$T1007,MATCH(1,($A155='CAMAGUI DATA UNIFICADA'!$A$2:$A1007)*($B$1='CAMAGUI DATA UNIFICADA'!$B$2:$B1007),0),MATCH(R$2,'CAMAGUI DATA UNIFICADA'!$C$1:$T$1,0)),"")</f>
        <v/>
      </c>
      <c r="S155" s="140" t="str">
        <f t="array" ref="S155">IFERROR(INDEX('CAMAGUI DATA UNIFICADA'!$C$2:$T1007,MATCH(1,($A155='CAMAGUI DATA UNIFICADA'!$A$2:$A1007)*($B$1='CAMAGUI DATA UNIFICADA'!$B$2:$B1007),0),MATCH(S$2,'CAMAGUI DATA UNIFICADA'!$C$1:$T$1,0)),"")</f>
        <v/>
      </c>
      <c r="T155" s="138" t="str">
        <f t="array" ref="T155">IFERROR(INDEX('CAMAGUI DATA UNIFICADA'!$C$2:$T1007,MATCH(1,($A155='CAMAGUI DATA UNIFICADA'!$A$2:$A1007)*($T$1='CAMAGUI DATA UNIFICADA'!$B$2:$B1007),0),MATCH(T$2,'CAMAGUI DATA UNIFICADA'!$C$1:$T$1,0)),"")</f>
        <v/>
      </c>
      <c r="U155" s="2" t="str">
        <f t="array" ref="U155">IFERROR(INDEX('CAMAGUI DATA UNIFICADA'!$C$2:$T1007,MATCH(1,($A155='CAMAGUI DATA UNIFICADA'!$A$2:$A1007)*($T$1='CAMAGUI DATA UNIFICADA'!$B$2:$B1007),0),MATCH(U$2,'CAMAGUI DATA UNIFICADA'!$C$1:$T$1,0)),"")</f>
        <v/>
      </c>
      <c r="V155" s="2" t="str">
        <f t="array" ref="V155">IFERROR(INDEX('CAMAGUI DATA UNIFICADA'!$C$2:$T1007,MATCH(1,($A155='CAMAGUI DATA UNIFICADA'!$A$2:$A1007)*($T$1='CAMAGUI DATA UNIFICADA'!$B$2:$B1007),0),MATCH(V$2,'CAMAGUI DATA UNIFICADA'!$C$1:$T$1,0)),"")</f>
        <v/>
      </c>
      <c r="W155" s="2" t="str">
        <f t="array" ref="W155">IFERROR(INDEX('CAMAGUI DATA UNIFICADA'!$C$2:$T1007,MATCH(1,($A155='CAMAGUI DATA UNIFICADA'!$A$2:$A1007)*($T$1='CAMAGUI DATA UNIFICADA'!$B$2:$B1007),0),MATCH(W$2,'CAMAGUI DATA UNIFICADA'!$C$1:$T$1,0)),"")</f>
        <v/>
      </c>
      <c r="X155" s="139" t="str">
        <f t="array" ref="X155">IFERROR(INDEX('CAMAGUI DATA UNIFICADA'!$C$2:$T1007,MATCH(1,($A155='CAMAGUI DATA UNIFICADA'!$A$2:$A1007)*($T$1='CAMAGUI DATA UNIFICADA'!$B$2:$B1007),0),MATCH(X$2,'CAMAGUI DATA UNIFICADA'!$C$1:$T$1,0)),"")</f>
        <v/>
      </c>
      <c r="Y155" s="2" t="str">
        <f t="array" ref="Y155">IFERROR(INDEX('CAMAGUI DATA UNIFICADA'!$C$2:$T1007,MATCH(1,($A155='CAMAGUI DATA UNIFICADA'!$A$2:$A1007)*($T$1='CAMAGUI DATA UNIFICADA'!$B$2:$B1007),0),MATCH(Y$2,'CAMAGUI DATA UNIFICADA'!$C$1:$T$1,0)),"")</f>
        <v/>
      </c>
      <c r="Z155" s="2" t="str">
        <f t="array" ref="Z155">IFERROR(INDEX('CAMAGUI DATA UNIFICADA'!$C$2:$T1007,MATCH(1,($A155='CAMAGUI DATA UNIFICADA'!$A$2:$A1007)*($T$1='CAMAGUI DATA UNIFICADA'!$B$2:$B1007),0),MATCH(Z$2,'CAMAGUI DATA UNIFICADA'!$C$1:$T$1,0)),"")</f>
        <v/>
      </c>
      <c r="AA155" s="2" t="str">
        <f t="array" ref="AA155">IFERROR(INDEX('CAMAGUI DATA UNIFICADA'!$C$2:$T1007,MATCH(1,($A155='CAMAGUI DATA UNIFICADA'!$A$2:$A1007)*($T$1='CAMAGUI DATA UNIFICADA'!$B$2:$B1007),0),MATCH(AA$2,'CAMAGUI DATA UNIFICADA'!$C$1:$T$1,0)),"")</f>
        <v/>
      </c>
      <c r="AB155" s="60" t="str">
        <f t="array" ref="AB155">IFERROR(INDEX('CAMAGUI DATA UNIFICADA'!$C$2:$T1007,MATCH(1,($A155='CAMAGUI DATA UNIFICADA'!$A$2:$A1007)*($T$1='CAMAGUI DATA UNIFICADA'!$B$2:$B1007),0),MATCH(AB$2,'CAMAGUI DATA UNIFICADA'!$C$1:$T$1,0)),"")</f>
        <v/>
      </c>
      <c r="AC155" s="33" t="str">
        <f t="array" ref="AC155">IFERROR(INDEX('CAMAGUI DATA UNIFICADA'!$C$2:$T1007,MATCH(1,($A155='CAMAGUI DATA UNIFICADA'!$A$2:$A1007)*($T$1='CAMAGUI DATA UNIFICADA'!$B$2:$B1007),0),MATCH(AC$2,'CAMAGUI DATA UNIFICADA'!$C$1:$T$1,0)),"")</f>
        <v/>
      </c>
      <c r="AD155" s="23" t="str">
        <f t="array" ref="AD155">IFERROR(INDEX('CAMAGUI DATA UNIFICADA'!$C$2:$T1007,MATCH(1,($A155='CAMAGUI DATA UNIFICADA'!$A$2:$A1007)*($T$1='CAMAGUI DATA UNIFICADA'!$B$2:$B1007),0),MATCH(AD$2,'CAMAGUI DATA UNIFICADA'!$C$1:$T$1,0)),"")</f>
        <v/>
      </c>
      <c r="AE155" s="23" t="str">
        <f t="array" ref="AE155">IFERROR(INDEX('CAMAGUI DATA UNIFICADA'!$C$2:$T1007,MATCH(1,($A155='CAMAGUI DATA UNIFICADA'!$A$2:$A1007)*($T$1='CAMAGUI DATA UNIFICADA'!$B$2:$B1007),0),MATCH(AE$2,'CAMAGUI DATA UNIFICADA'!$C$1:$T$1,0)),"")</f>
        <v/>
      </c>
      <c r="AF155" s="60" t="str">
        <f t="array" ref="AF155">IFERROR(INDEX('CAMAGUI DATA UNIFICADA'!$C$2:$T1007,MATCH(1,($A155='CAMAGUI DATA UNIFICADA'!$A$2:$A1007)*($T$1='CAMAGUI DATA UNIFICADA'!$B$2:$B1007),0),MATCH(AF$2,'CAMAGUI DATA UNIFICADA'!$C$1:$T$1,0)),"")</f>
        <v/>
      </c>
      <c r="AG155" s="2" t="str">
        <f t="array" ref="AG155">IFERROR(INDEX('CAMAGUI DATA UNIFICADA'!$C$2:$T1007,MATCH(1,($A155='CAMAGUI DATA UNIFICADA'!$A$2:$A1007)*($T$1='CAMAGUI DATA UNIFICADA'!$B$2:$B1007),0),MATCH(AG$2,'CAMAGUI DATA UNIFICADA'!$C$1:$T$1,0)),"")</f>
        <v/>
      </c>
      <c r="AH155" s="2" t="str">
        <f t="array" ref="AH155">IFERROR(INDEX('CAMAGUI DATA UNIFICADA'!$C$2:$T1007,MATCH(1,($A155='CAMAGUI DATA UNIFICADA'!$A$2:$A1007)*($T$1='CAMAGUI DATA UNIFICADA'!$B$2:$B1007),0),MATCH(AH$2,'CAMAGUI DATA UNIFICADA'!$C$1:$T$1,0)),"")</f>
        <v/>
      </c>
      <c r="AI155" s="33" t="str">
        <f t="array" ref="AI155">IFERROR(INDEX('CAMAGUI DATA UNIFICADA'!$C$2:$T1007,MATCH(1,($A155='CAMAGUI DATA UNIFICADA'!$A$2:$A1007)*($T$1='CAMAGUI DATA UNIFICADA'!$B$2:$B1007),0),MATCH(AI$2,'CAMAGUI DATA UNIFICADA'!$C$1:$T$1,0)),"")</f>
        <v/>
      </c>
      <c r="AJ155" s="60" t="str">
        <f t="array" ref="AJ155">IFERROR(INDEX('CAMAGUI DATA UNIFICADA'!$C$2:$T1007,MATCH(1,($A155='CAMAGUI DATA UNIFICADA'!$A$2:$A1007)*($T$1='CAMAGUI DATA UNIFICADA'!$B$2:$B1007),0),MATCH(AJ$2,'CAMAGUI DATA UNIFICADA'!$C$1:$T$1,0)),"")</f>
        <v/>
      </c>
      <c r="AK155" s="140" t="str">
        <f t="array" ref="AK155">IFERROR(INDEX('CAMAGUI DATA UNIFICADA'!$C$2:$T1007,MATCH(1,($A155='CAMAGUI DATA UNIFICADA'!$A$2:$A1007)*($T$1='CAMAGUI DATA UNIFICADA'!$B$2:$B1007),0),MATCH(AK$2,'CAMAGUI DATA UNIFICADA'!$C$1:$T$1,0)),"")</f>
        <v/>
      </c>
      <c r="AL155" s="138" t="str">
        <f t="array" ref="AL155">IFERROR(INDEX('CAMAGUI DATA UNIFICADA'!$C$2:$T1007,MATCH(1,($A155='CAMAGUI DATA UNIFICADA'!$A$2:$A1007)*($AL$1='CAMAGUI DATA UNIFICADA'!$B$2:$B1007),0),MATCH(AL$2,'CAMAGUI DATA UNIFICADA'!$C$1:$T$1,0)),"")</f>
        <v/>
      </c>
      <c r="AM155" s="2" t="str">
        <f t="array" ref="AM155">IFERROR(INDEX('CAMAGUI DATA UNIFICADA'!$C$2:$T1007,MATCH(1,($A155='CAMAGUI DATA UNIFICADA'!$A$2:$A1007)*($AL$1='CAMAGUI DATA UNIFICADA'!$B$2:$B1007),0),MATCH(AM$2,'CAMAGUI DATA UNIFICADA'!$C$1:$T$1,0)),"")</f>
        <v/>
      </c>
      <c r="AN155" s="2" t="str">
        <f t="array" ref="AN155">IFERROR(INDEX('CAMAGUI DATA UNIFICADA'!$C$2:$T1007,MATCH(1,($A155='CAMAGUI DATA UNIFICADA'!$A$2:$A1007)*($AL$1='CAMAGUI DATA UNIFICADA'!$B$2:$B1007),0),MATCH(AN$2,'CAMAGUI DATA UNIFICADA'!$C$1:$T$1,0)),"")</f>
        <v/>
      </c>
      <c r="AO155" s="2" t="str">
        <f t="array" ref="AO155">IFERROR(INDEX('CAMAGUI DATA UNIFICADA'!$C$2:$T1007,MATCH(1,($A155='CAMAGUI DATA UNIFICADA'!$A$2:$A1007)*($AL$1='CAMAGUI DATA UNIFICADA'!$B$2:$B1007),0),MATCH(AO$2,'CAMAGUI DATA UNIFICADA'!$C$1:$T$1,0)),"")</f>
        <v/>
      </c>
      <c r="AP155" s="139" t="str">
        <f t="array" ref="AP155">IFERROR(INDEX('CAMAGUI DATA UNIFICADA'!$C$2:$T1007,MATCH(1,($A155='CAMAGUI DATA UNIFICADA'!$A$2:$A1007)*($AL$1='CAMAGUI DATA UNIFICADA'!$B$2:$B1007),0),MATCH(AP$2,'CAMAGUI DATA UNIFICADA'!$C$1:$T$1,0)),"")</f>
        <v/>
      </c>
      <c r="AQ155" s="2" t="str">
        <f t="array" ref="AQ155">IFERROR(INDEX('CAMAGUI DATA UNIFICADA'!$C$2:$T1007,MATCH(1,($A155='CAMAGUI DATA UNIFICADA'!$A$2:$A1007)*($AL$1='CAMAGUI DATA UNIFICADA'!$B$2:$B1007),0),MATCH(AQ$2,'CAMAGUI DATA UNIFICADA'!$C$1:$T$1,0)),"")</f>
        <v/>
      </c>
      <c r="AR155" s="2" t="str">
        <f t="array" ref="AR155">IFERROR(INDEX('CAMAGUI DATA UNIFICADA'!$C$2:$T1007,MATCH(1,($A155='CAMAGUI DATA UNIFICADA'!$A$2:$A1007)*($AL$1='CAMAGUI DATA UNIFICADA'!$B$2:$B1007),0),MATCH(AR$2,'CAMAGUI DATA UNIFICADA'!$C$1:$T$1,0)),"")</f>
        <v/>
      </c>
      <c r="AS155" s="33" t="str">
        <f t="array" ref="AS155">IFERROR(INDEX('CAMAGUI DATA UNIFICADA'!$C$2:$T1007,MATCH(1,($A155='CAMAGUI DATA UNIFICADA'!$A$2:$A1007)*($AL$1='CAMAGUI DATA UNIFICADA'!$B$2:$B1007),0),MATCH(AS$2,'CAMAGUI DATA UNIFICADA'!$C$1:$T$1,0)),"")</f>
        <v/>
      </c>
      <c r="AT155" s="60" t="str">
        <f t="array" ref="AT155">IFERROR(INDEX('CAMAGUI DATA UNIFICADA'!$C$2:$T1007,MATCH(1,($A155='CAMAGUI DATA UNIFICADA'!$A$2:$A1007)*($AL$1='CAMAGUI DATA UNIFICADA'!$B$2:$B1007),0),MATCH(AT$2,'CAMAGUI DATA UNIFICADA'!$C$1:$T$1,0)),"")</f>
        <v/>
      </c>
      <c r="AU155" s="33" t="str">
        <f t="array" ref="AU155">IFERROR(INDEX('CAMAGUI DATA UNIFICADA'!$C$2:$T1007,MATCH(1,($A155='CAMAGUI DATA UNIFICADA'!$A$2:$A1007)*($AL$1='CAMAGUI DATA UNIFICADA'!$B$2:$B1007),0),MATCH(AU$2,'CAMAGUI DATA UNIFICADA'!$C$1:$T$1,0)),"")</f>
        <v/>
      </c>
      <c r="AV155" s="23" t="str">
        <f t="array" ref="AV155">IFERROR(INDEX('CAMAGUI DATA UNIFICADA'!$C$2:$T1007,MATCH(1,($A155='CAMAGUI DATA UNIFICADA'!$A$2:$A1007)*($AL$1='CAMAGUI DATA UNIFICADA'!$B$2:$B1007),0),MATCH(AV$2,'CAMAGUI DATA UNIFICADA'!$C$1:$T$1,0)),"")</f>
        <v/>
      </c>
      <c r="AW155" s="23" t="str">
        <f t="array" ref="AW155">IFERROR(INDEX('CAMAGUI DATA UNIFICADA'!$C$2:$T1007,MATCH(1,($A155='CAMAGUI DATA UNIFICADA'!$A$2:$A1007)*($AL$1='CAMAGUI DATA UNIFICADA'!$B$2:$B1007),0),MATCH(AW$2,'CAMAGUI DATA UNIFICADA'!$C$1:$T$1,0)),"")</f>
        <v/>
      </c>
      <c r="AX155" s="60" t="str">
        <f t="array" ref="AX155">IFERROR(INDEX('CAMAGUI DATA UNIFICADA'!$C$2:$T1007,MATCH(1,($A155='CAMAGUI DATA UNIFICADA'!$A$2:$A1007)*($AL$1='CAMAGUI DATA UNIFICADA'!$B$2:$B1007),0),MATCH(AX$2,'CAMAGUI DATA UNIFICADA'!$C$1:$T$1,0)),"")</f>
        <v/>
      </c>
      <c r="AY155" s="2" t="str">
        <f t="array" ref="AY155">IFERROR(INDEX('CAMAGUI DATA UNIFICADA'!$C$2:$T1007,MATCH(1,($A155='CAMAGUI DATA UNIFICADA'!$A$2:$A1007)*($AL$1='CAMAGUI DATA UNIFICADA'!$B$2:$B1007),0),MATCH(AY$2,'CAMAGUI DATA UNIFICADA'!$C$1:$T$1,0)),"")</f>
        <v/>
      </c>
      <c r="AZ155" s="2" t="str">
        <f t="array" ref="AZ155">IFERROR(INDEX('CAMAGUI DATA UNIFICADA'!$C$2:$T1007,MATCH(1,($A155='CAMAGUI DATA UNIFICADA'!$A$2:$A1007)*($AL$1='CAMAGUI DATA UNIFICADA'!$B$2:$B1007),0),MATCH(AZ$2,'CAMAGUI DATA UNIFICADA'!$C$1:$T$1,0)),"")</f>
        <v/>
      </c>
      <c r="BA155" s="33" t="str">
        <f t="array" ref="BA155">IFERROR(INDEX('CAMAGUI DATA UNIFICADA'!$C$2:$T1007,MATCH(1,($A155='CAMAGUI DATA UNIFICADA'!$A$2:$A1007)*($AL$1='CAMAGUI DATA UNIFICADA'!$B$2:$B1007),0),MATCH(BA$2,'CAMAGUI DATA UNIFICADA'!$C$1:$T$1,0)),"")</f>
        <v/>
      </c>
      <c r="BB155" s="60" t="str">
        <f t="array" ref="BB155">IFERROR(INDEX('CAMAGUI DATA UNIFICADA'!$C$2:$T1007,MATCH(1,($A155='CAMAGUI DATA UNIFICADA'!$A$2:$A1007)*($AL$1='CAMAGUI DATA UNIFICADA'!$B$2:$B1007),0),MATCH(BB$2,'CAMAGUI DATA UNIFICADA'!$C$1:$T$1,0)),"")</f>
        <v/>
      </c>
      <c r="BC155" s="140" t="str">
        <f t="array" ref="BC155">IFERROR(INDEX('CAMAGUI DATA UNIFICADA'!$C$2:$T1007,MATCH(1,($A155='CAMAGUI DATA UNIFICADA'!$A$2:$A1007)*($AL$1='CAMAGUI DATA UNIFICADA'!$B$2:$B1007),0),MATCH(BC$2,'CAMAGUI DATA UNIFICADA'!$C$1:$T$1,0)),"")</f>
        <v/>
      </c>
      <c r="BD155" s="138" t="str">
        <f t="array" ref="BD155">IFERROR(INDEX('CAMAGUI DATA UNIFICADA'!$C$2:$T1007,MATCH(1,($A155='CAMAGUI DATA UNIFICADA'!$A$2:$A1007)*($BD$1='CAMAGUI DATA UNIFICADA'!$B$2:$B1007),0),MATCH(BD$2,'CAMAGUI DATA UNIFICADA'!$C$1:$T$1,0)),"")</f>
        <v>CA4021125</v>
      </c>
      <c r="BE155" s="2">
        <f t="array" ref="BE155">IFERROR(INDEX('CAMAGUI DATA UNIFICADA'!$C$2:$T1007,MATCH(1,($A155='CAMAGUI DATA UNIFICADA'!$A$2:$A1007)*($BD$1='CAMAGUI DATA UNIFICADA'!$B$2:$B1007),0),MATCH(BE$2,'CAMAGUI DATA UNIFICADA'!$C$1:$T$1,0)),"")</f>
        <v>300</v>
      </c>
      <c r="BF155" s="2">
        <f t="array" ref="BF155">IFERROR(INDEX('CAMAGUI DATA UNIFICADA'!$C$2:$T1007,MATCH(1,($A155='CAMAGUI DATA UNIFICADA'!$A$2:$A1007)*($BD$1='CAMAGUI DATA UNIFICADA'!$B$2:$B1007),0),MATCH(BF$2,'CAMAGUI DATA UNIFICADA'!$C$1:$T$1,0)),"")</f>
        <v>2275</v>
      </c>
      <c r="BG155" s="2" t="str">
        <f t="array" ref="BG155">IFERROR(INDEX('CAMAGUI DATA UNIFICADA'!$C$2:$T1007,MATCH(1,($A155='CAMAGUI DATA UNIFICADA'!$A$2:$A1007)*($BD$1='CAMAGUI DATA UNIFICADA'!$B$2:$B1007),0),MATCH(BG$2,'CAMAGUI DATA UNIFICADA'!$C$1:$T$1,0)),"")</f>
        <v>SKR MAST E AD</v>
      </c>
      <c r="BH155" s="139">
        <f t="array" ref="BH155">IFERROR(INDEX('CAMAGUI DATA UNIFICADA'!$C$2:$T1007,MATCH(1,($A155='CAMAGUI DATA UNIFICADA'!$A$2:$A1007)*($BD$1='CAMAGUI DATA UNIFICADA'!$B$2:$B1007),0),MATCH(BH$2,'CAMAGUI DATA UNIFICADA'!$C$1:$T$1,0)),"")</f>
        <v>2328.69</v>
      </c>
      <c r="BI155" s="2">
        <f t="array" ref="BI155">IFERROR(INDEX('CAMAGUI DATA UNIFICADA'!$C$2:$T1007,MATCH(1,($A155='CAMAGUI DATA UNIFICADA'!$A$2:$A1007)*($BD$1='CAMAGUI DATA UNIFICADA'!$B$2:$B1007),0),MATCH(BI$2,'CAMAGUI DATA UNIFICADA'!$C$1:$T$1,0)),"")</f>
        <v>19.2</v>
      </c>
      <c r="BJ155" s="2">
        <f t="array" ref="BJ155">IFERROR(INDEX('CAMAGUI DATA UNIFICADA'!$C$2:$T1007,MATCH(1,($A155='CAMAGUI DATA UNIFICADA'!$A$2:$A1007)*($BD$1='CAMAGUI DATA UNIFICADA'!$B$2:$B1007),0),MATCH(BJ$2,'CAMAGUI DATA UNIFICADA'!$C$1:$T$1,0)),"")</f>
        <v>4.95</v>
      </c>
      <c r="BK155" s="33">
        <f t="array" ref="BK155">IFERROR(INDEX('CAMAGUI DATA UNIFICADA'!$C$2:$T1007,MATCH(1,($A155='CAMAGUI DATA UNIFICADA'!$A$2:$A1007)*($BD$1='CAMAGUI DATA UNIFICADA'!$B$2:$B1007),0),MATCH(BK$2,'CAMAGUI DATA UNIFICADA'!$C$1:$T$1,0)),"")</f>
        <v>3.3888</v>
      </c>
      <c r="BL155" s="60">
        <f t="array" ref="BL155">IFERROR(INDEX('CAMAGUI DATA UNIFICADA'!$C$2:$T1007,MATCH(1,($A155='CAMAGUI DATA UNIFICADA'!$A$2:$A1007)*($BD$1='CAMAGUI DATA UNIFICADA'!$B$2:$B1007),0),MATCH(BL$2,'CAMAGUI DATA UNIFICADA'!$C$1:$T$1,0)),"")</f>
        <v>461077.6676</v>
      </c>
      <c r="BM155" s="33">
        <f t="array" ref="BM155">IFERROR(INDEX('CAMAGUI DATA UNIFICADA'!$C$2:$T1007,MATCH(1,($A155='CAMAGUI DATA UNIFICADA'!$A$2:$A1007)*($BD$1='CAMAGUI DATA UNIFICADA'!$B$2:$B1007),0),MATCH(BM$2,'CAMAGUI DATA UNIFICADA'!$C$1:$T$1,0)),"")</f>
        <v>0.8652032372</v>
      </c>
      <c r="BN155" s="23">
        <f t="array" ref="BN155">IFERROR(INDEX('CAMAGUI DATA UNIFICADA'!$C$2:$T1007,MATCH(1,($A155='CAMAGUI DATA UNIFICADA'!$A$2:$A1007)*($BD$1='CAMAGUI DATA UNIFICADA'!$B$2:$B1007),0),MATCH(BN$2,'CAMAGUI DATA UNIFICADA'!$C$1:$T$1,0)),"")</f>
        <v>0.5555152622</v>
      </c>
      <c r="BO155" s="23">
        <f t="array" ref="BO155">IFERROR(INDEX('CAMAGUI DATA UNIFICADA'!$C$2:$T1007,MATCH(1,($A155='CAMAGUI DATA UNIFICADA'!$A$2:$A1007)*($BD$1='CAMAGUI DATA UNIFICADA'!$B$2:$B1007),0),MATCH(BO$2,'CAMAGUI DATA UNIFICADA'!$C$1:$T$1,0)),"")</f>
        <v>0.64</v>
      </c>
      <c r="BP155" s="60">
        <f t="array" ref="BP155">IFERROR(INDEX('CAMAGUI DATA UNIFICADA'!$C$2:$T1007,MATCH(1,($A155='CAMAGUI DATA UNIFICADA'!$A$2:$A1007)*($BD$1='CAMAGUI DATA UNIFICADA'!$B$2:$B1007),0),MATCH(BP$2,'CAMAGUI DATA UNIFICADA'!$C$1:$T$1,0)),"")</f>
        <v>110666.6667</v>
      </c>
      <c r="BQ155" s="2">
        <f t="array" ref="BQ155">IFERROR(INDEX('CAMAGUI DATA UNIFICADA'!$C$2:$T1007,MATCH(1,($A155='CAMAGUI DATA UNIFICADA'!$A$2:$A1007)*($BD$1='CAMAGUI DATA UNIFICADA'!$B$2:$B1007),0),MATCH(BQ$2,'CAMAGUI DATA UNIFICADA'!$C$1:$T$1,0)),"")</f>
        <v>3.5</v>
      </c>
      <c r="BR155" s="2">
        <f t="array" ref="BR155">IFERROR(INDEX('CAMAGUI DATA UNIFICADA'!$C$2:$T1007,MATCH(1,($A155='CAMAGUI DATA UNIFICADA'!$A$2:$A1007)*($BD$1='CAMAGUI DATA UNIFICADA'!$B$2:$B1007),0),MATCH(BR$2,'CAMAGUI DATA UNIFICADA'!$C$1:$T$1,0)),"")</f>
        <v>22.7</v>
      </c>
      <c r="BS155" s="33">
        <f t="array" ref="BS155">IFERROR(INDEX('CAMAGUI DATA UNIFICADA'!$C$2:$T1007,MATCH(1,($A155='CAMAGUI DATA UNIFICADA'!$A$2:$A1007)*($BD$1='CAMAGUI DATA UNIFICADA'!$B$2:$B1007),0),MATCH(BS$2,'CAMAGUI DATA UNIFICADA'!$C$1:$T$1,0)),"")</f>
        <v>3.1932</v>
      </c>
      <c r="BT155" s="60">
        <f t="array" ref="BT155">IFERROR(INDEX('CAMAGUI DATA UNIFICADA'!$C$2:$T1007,MATCH(1,($A155='CAMAGUI DATA UNIFICADA'!$A$2:$A1007)*($BD$1='CAMAGUI DATA UNIFICADA'!$B$2:$B1007),0),MATCH(BT$2,'CAMAGUI DATA UNIFICADA'!$C$1:$T$1,0)),"")</f>
        <v>387.192307</v>
      </c>
      <c r="BU155" s="140">
        <f t="array" ref="BU155">IFERROR(INDEX('CAMAGUI DATA UNIFICADA'!$C$2:$T1007,MATCH(1,($A155='CAMAGUI DATA UNIFICADA'!$A$2:$A1007)*($BD$1='CAMAGUI DATA UNIFICADA'!$B$2:$B1007),0),MATCH(BU$2,'CAMAGUI DATA UNIFICADA'!$C$1:$T$1,0)),"")</f>
        <v>21.79807675</v>
      </c>
      <c r="BV155" s="138" t="str">
        <f t="array" ref="BV155">IFERROR(INDEX('CAMAGUI DATA UNIFICADA'!$C$2:$T1007,MATCH(1,($A155='CAMAGUI DATA UNIFICADA'!$A$2:$A1007)*($BV$1='CAMAGUI DATA UNIFICADA'!$B$2:$B1007),0),MATCH(BV$2,'CAMAGUI DATA UNIFICADA'!$C$1:$T$1,0)),"")</f>
        <v>CA5021125</v>
      </c>
      <c r="BW155" s="2">
        <f t="array" ref="BW155">IFERROR(INDEX('CAMAGUI DATA UNIFICADA'!$C$2:$T1007,MATCH(1,($A155='CAMAGUI DATA UNIFICADA'!$A$2:$A1007)*($BV$1='CAMAGUI DATA UNIFICADA'!$B$2:$B1007),0),MATCH(BW$2,'CAMAGUI DATA UNIFICADA'!$C$1:$T$1,0)),"")</f>
        <v>275</v>
      </c>
      <c r="BX155" s="2">
        <f t="array" ref="BX155">IFERROR(INDEX('CAMAGUI DATA UNIFICADA'!$C$2:$T1007,MATCH(1,($A155='CAMAGUI DATA UNIFICADA'!$A$2:$A1007)*($BV$1='CAMAGUI DATA UNIFICADA'!$B$2:$B1007),0),MATCH(BX$2,'CAMAGUI DATA UNIFICADA'!$C$1:$T$1,0)),"")</f>
        <v>2400</v>
      </c>
      <c r="BY155" s="2" t="str">
        <f t="array" ref="BY155">IFERROR(INDEX('CAMAGUI DATA UNIFICADA'!$C$2:$T1007,MATCH(1,($A155='CAMAGUI DATA UNIFICADA'!$A$2:$A1007)*($BV$1='CAMAGUI DATA UNIFICADA'!$B$2:$B1007),0),MATCH(BY$2,'CAMAGUI DATA UNIFICADA'!$C$1:$T$1,0)),"")</f>
        <v>SKR MAST E AD</v>
      </c>
      <c r="BZ155" s="139">
        <f t="array" ref="BZ155">IFERROR(INDEX('CAMAGUI DATA UNIFICADA'!$C$2:$T1007,MATCH(1,($A155='CAMAGUI DATA UNIFICADA'!$A$2:$A1007)*($BV$1='CAMAGUI DATA UNIFICADA'!$B$2:$B1007),0),MATCH(BZ$2,'CAMAGUI DATA UNIFICADA'!$C$1:$T$1,0)),"")</f>
        <v>2456.64</v>
      </c>
      <c r="CA155" s="2">
        <f t="array" ref="CA155">IFERROR(INDEX('CAMAGUI DATA UNIFICADA'!$C$2:$T1007,MATCH(1,($A155='CAMAGUI DATA UNIFICADA'!$A$2:$A1007)*($BV$1='CAMAGUI DATA UNIFICADA'!$B$2:$B1007),0),MATCH(CA$2,'CAMAGUI DATA UNIFICADA'!$C$1:$T$1,0)),"")</f>
        <v>19.72</v>
      </c>
      <c r="CB155" s="2">
        <f t="array" ref="CB155">IFERROR(INDEX('CAMAGUI DATA UNIFICADA'!$C$2:$T1007,MATCH(1,($A155='CAMAGUI DATA UNIFICADA'!$A$2:$A1007)*($BV$1='CAMAGUI DATA UNIFICADA'!$B$2:$B1007),0),MATCH(CB$2,'CAMAGUI DATA UNIFICADA'!$C$1:$T$1,0)),"")</f>
        <v>5.25</v>
      </c>
      <c r="CC155" s="33">
        <f t="array" ref="CC155">IFERROR(INDEX('CAMAGUI DATA UNIFICADA'!$C$2:$T1007,MATCH(1,($A155='CAMAGUI DATA UNIFICADA'!$A$2:$A1007)*($BV$1='CAMAGUI DATA UNIFICADA'!$B$2:$B1007),0),MATCH(CC$2,'CAMAGUI DATA UNIFICADA'!$C$1:$T$1,0)),"")</f>
        <v>3.33888</v>
      </c>
      <c r="CD155" s="60">
        <f t="array" ref="CD155">IFERROR(INDEX('CAMAGUI DATA UNIFICADA'!$C$2:$T1007,MATCH(1,($A155='CAMAGUI DATA UNIFICADA'!$A$2:$A1007)*($BV$1='CAMAGUI DATA UNIFICADA'!$B$2:$B1007),0),MATCH(CD$2,'CAMAGUI DATA UNIFICADA'!$C$1:$T$1,0)),"")</f>
        <v>417662.0084</v>
      </c>
      <c r="CE155" s="33">
        <f t="array" ref="CE155">IFERROR(INDEX('CAMAGUI DATA UNIFICADA'!$C$2:$T1007,MATCH(1,($A155='CAMAGUI DATA UNIFICADA'!$A$2:$A1007)*($BV$1='CAMAGUI DATA UNIFICADA'!$B$2:$B1007),0),MATCH(CE$2,'CAMAGUI DATA UNIFICADA'!$C$1:$T$1,0)),"")</f>
        <v>0.9652509653</v>
      </c>
      <c r="CF155" s="23">
        <f t="array" ref="CF155">IFERROR(INDEX('CAMAGUI DATA UNIFICADA'!$C$2:$T1007,MATCH(1,($A155='CAMAGUI DATA UNIFICADA'!$A$2:$A1007)*($BV$1='CAMAGUI DATA UNIFICADA'!$B$2:$B1007),0),MATCH(CF$2,'CAMAGUI DATA UNIFICADA'!$C$1:$T$1,0)),"")</f>
        <v>0.5644081194</v>
      </c>
      <c r="CG155" s="23">
        <f t="array" ref="CG155">IFERROR(INDEX('CAMAGUI DATA UNIFICADA'!$C$2:$T1007,MATCH(1,($A155='CAMAGUI DATA UNIFICADA'!$A$2:$A1007)*($BV$1='CAMAGUI DATA UNIFICADA'!$B$2:$B1007),0),MATCH(CG$2,'CAMAGUI DATA UNIFICADA'!$C$1:$T$1,0)),"")</f>
        <v>0.64</v>
      </c>
      <c r="CH155" s="60">
        <f t="array" ref="CH155">IFERROR(INDEX('CAMAGUI DATA UNIFICADA'!$C$2:$T1007,MATCH(1,($A155='CAMAGUI DATA UNIFICADA'!$A$2:$A1007)*($BV$1='CAMAGUI DATA UNIFICADA'!$B$2:$B1007),0),MATCH(CH$2,'CAMAGUI DATA UNIFICADA'!$C$1:$T$1,0)),"")</f>
        <v>112761.9048</v>
      </c>
      <c r="CI155" s="2">
        <f t="array" ref="CI155">IFERROR(INDEX('CAMAGUI DATA UNIFICADA'!$C$2:$T1007,MATCH(1,($A155='CAMAGUI DATA UNIFICADA'!$A$2:$A1007)*($BV$1='CAMAGUI DATA UNIFICADA'!$B$2:$B1007),0),MATCH(CI$2,'CAMAGUI DATA UNIFICADA'!$C$1:$T$1,0)),"")</f>
        <v>3.5</v>
      </c>
      <c r="CJ155" s="2">
        <f t="array" ref="CJ155">IFERROR(INDEX('CAMAGUI DATA UNIFICADA'!$C$2:$T1007,MATCH(1,($A155='CAMAGUI DATA UNIFICADA'!$A$2:$A1007)*($BV$1='CAMAGUI DATA UNIFICADA'!$B$2:$B1007),0),MATCH(CJ$2,'CAMAGUI DATA UNIFICADA'!$C$1:$T$1,0)),"")</f>
        <v>23.22</v>
      </c>
      <c r="CK155" s="33">
        <f t="array" ref="CK155">IFERROR(INDEX('CAMAGUI DATA UNIFICADA'!$C$2:$T1007,MATCH(1,($A155='CAMAGUI DATA UNIFICADA'!$A$2:$A1007)*($BV$1='CAMAGUI DATA UNIFICADA'!$B$2:$B1007),0),MATCH(CK$2,'CAMAGUI DATA UNIFICADA'!$C$1:$T$1,0)),"")</f>
        <v>3.25752</v>
      </c>
      <c r="CL155" s="60">
        <f t="array" ref="CL155">IFERROR(INDEX('CAMAGUI DATA UNIFICADA'!$C$2:$T1007,MATCH(1,($A155='CAMAGUI DATA UNIFICADA'!$A$2:$A1007)*($BV$1='CAMAGUI DATA UNIFICADA'!$B$2:$B1007),0),MATCH(CL$2,'CAMAGUI DATA UNIFICADA'!$C$1:$T$1,0)),"")</f>
        <v>353.8879789</v>
      </c>
      <c r="CM155" s="140">
        <f t="array" ref="CM155">IFERROR(INDEX('CAMAGUI DATA UNIFICADA'!$C$2:$T1007,MATCH(1,($A155='CAMAGUI DATA UNIFICADA'!$A$2:$A1007)*($BV$1='CAMAGUI DATA UNIFICADA'!$B$2:$B1007),0),MATCH(CM$2,'CAMAGUI DATA UNIFICADA'!$C$1:$T$1,0)),"")</f>
        <v>19.72199472</v>
      </c>
      <c r="CN155" s="138" t="str">
        <f t="array" ref="CN155">IFERROR(INDEX('CAMAGUI DATA UNIFICADA'!$C$2:$T1007,MATCH(1,($A155='CAMAGUI DATA UNIFICADA'!$A$2:$A1007)*($CN$1='CAMAGUI DATA UNIFICADA'!$B$2:$B1007),0),MATCH(CN$2,'CAMAGUI DATA UNIFICADA'!$C$1:$T$1,0)),"")</f>
        <v>CA6021125</v>
      </c>
      <c r="CO155" s="2">
        <f t="array" ref="CO155">IFERROR(INDEX('CAMAGUI DATA UNIFICADA'!$C$2:$T1007,MATCH(1,($A155='CAMAGUI DATA UNIFICADA'!$A$2:$A1007)*($CN$1='CAMAGUI DATA UNIFICADA'!$B$2:$B1007),0),MATCH(CO$2,'CAMAGUI DATA UNIFICADA'!$C$1:$T$1,0)),"")</f>
        <v>375</v>
      </c>
      <c r="CP155" s="2">
        <f t="array" ref="CP155">IFERROR(INDEX('CAMAGUI DATA UNIFICADA'!$C$2:$T1007,MATCH(1,($A155='CAMAGUI DATA UNIFICADA'!$A$2:$A1007)*($CN$1='CAMAGUI DATA UNIFICADA'!$B$2:$B1007),0),MATCH(CP$2,'CAMAGUI DATA UNIFICADA'!$C$1:$T$1,0)),"")</f>
        <v>3350</v>
      </c>
      <c r="CQ155" s="2" t="str">
        <f t="array" ref="CQ155">IFERROR(INDEX('CAMAGUI DATA UNIFICADA'!$C$2:$T1007,MATCH(1,($A155='CAMAGUI DATA UNIFICADA'!$A$2:$A1007)*($CN$1='CAMAGUI DATA UNIFICADA'!$B$2:$B1007),0),MATCH(CQ$2,'CAMAGUI DATA UNIFICADA'!$C$1:$T$1,0)),"")</f>
        <v>SKR MAST E AD</v>
      </c>
      <c r="CR155" s="139">
        <f t="array" ref="CR155">IFERROR(INDEX('CAMAGUI DATA UNIFICADA'!$C$2:$T1007,MATCH(1,($A155='CAMAGUI DATA UNIFICADA'!$A$2:$A1007)*($CN$1='CAMAGUI DATA UNIFICADA'!$B$2:$B1007),0),MATCH(CR$2,'CAMAGUI DATA UNIFICADA'!$C$1:$T$1,0)),"")</f>
        <v>3429.06</v>
      </c>
      <c r="CS155" s="2">
        <f t="array" ref="CS155">IFERROR(INDEX('CAMAGUI DATA UNIFICADA'!$C$2:$T1007,MATCH(1,($A155='CAMAGUI DATA UNIFICADA'!$A$2:$A1007)*($CN$1='CAMAGUI DATA UNIFICADA'!$B$2:$B1007),0),MATCH(CS$2,'CAMAGUI DATA UNIFICADA'!$C$1:$T$1,0)),"")</f>
        <v>17.46</v>
      </c>
      <c r="CT155" s="2">
        <f t="array" ref="CT155">IFERROR(INDEX('CAMAGUI DATA UNIFICADA'!$C$2:$T1007,MATCH(1,($A155='CAMAGUI DATA UNIFICADA'!$A$2:$A1007)*($CN$1='CAMAGUI DATA UNIFICADA'!$B$2:$B1007),0),MATCH(CT$2,'CAMAGUI DATA UNIFICADA'!$C$1:$T$1,0)),"")</f>
        <v>3.34</v>
      </c>
      <c r="CU155" s="33">
        <f t="array" ref="CU155">IFERROR(INDEX('CAMAGUI DATA UNIFICADA'!$C$2:$T1007,MATCH(1,($A155='CAMAGUI DATA UNIFICADA'!$A$2:$A1007)*($CN$1='CAMAGUI DATA UNIFICADA'!$B$2:$B1007),0),MATCH(CU$2,'CAMAGUI DATA UNIFICADA'!$C$1:$T$1,0)),"")</f>
        <v>3.59832</v>
      </c>
      <c r="CV155" s="60">
        <f t="array" ref="CV155">IFERROR(INDEX('CAMAGUI DATA UNIFICADA'!$C$2:$T1007,MATCH(1,($A155='CAMAGUI DATA UNIFICADA'!$A$2:$A1007)*($CN$1='CAMAGUI DATA UNIFICADA'!$B$2:$B1007),0),MATCH(CV$2,'CAMAGUI DATA UNIFICADA'!$C$1:$T$1,0)),"")</f>
        <v>596880.3005</v>
      </c>
      <c r="CW155" s="33">
        <f t="array" ref="CW155">IFERROR(INDEX('CAMAGUI DATA UNIFICADA'!$C$2:$T1007,MATCH(1,($A155='CAMAGUI DATA UNIFICADA'!$A$2:$A1007)*($CN$1='CAMAGUI DATA UNIFICADA'!$B$2:$B1007),0),MATCH(CW$2,'CAMAGUI DATA UNIFICADA'!$C$1:$T$1,0)),"")</f>
        <v>1.393047239</v>
      </c>
      <c r="CX155" s="23">
        <f t="array" ref="CX155">IFERROR(INDEX('CAMAGUI DATA UNIFICADA'!$C$2:$T1007,MATCH(1,($A155='CAMAGUI DATA UNIFICADA'!$A$2:$A1007)*($CN$1='CAMAGUI DATA UNIFICADA'!$B$2:$B1007),0),MATCH(CX$2,'CAMAGUI DATA UNIFICADA'!$C$1:$T$1,0)),"")</f>
        <v>0.4974002504</v>
      </c>
      <c r="CY155" s="23">
        <f t="array" ref="CY155">IFERROR(INDEX('CAMAGUI DATA UNIFICADA'!$C$2:$T1007,MATCH(1,($A155='CAMAGUI DATA UNIFICADA'!$A$2:$A1007)*($CN$1='CAMAGUI DATA UNIFICADA'!$B$2:$B1007),0),MATCH(CY$2,'CAMAGUI DATA UNIFICADA'!$C$1:$T$1,0)),"")</f>
        <v>0.6</v>
      </c>
      <c r="CZ155" s="60">
        <f t="array" ref="CZ155">IFERROR(INDEX('CAMAGUI DATA UNIFICADA'!$C$2:$T1007,MATCH(1,($A155='CAMAGUI DATA UNIFICADA'!$A$2:$A1007)*($CN$1='CAMAGUI DATA UNIFICADA'!$B$2:$B1007),0),MATCH(CZ$2,'CAMAGUI DATA UNIFICADA'!$C$1:$T$1,0)),"")</f>
        <v>82285.71429</v>
      </c>
      <c r="DA155" s="2">
        <f t="array" ref="DA155">IFERROR(INDEX('CAMAGUI DATA UNIFICADA'!$C$2:$T1007,MATCH(1,($A155='CAMAGUI DATA UNIFICADA'!$A$2:$A1007)*($CN$1='CAMAGUI DATA UNIFICADA'!$B$2:$B1007),0),MATCH(DA$2,'CAMAGUI DATA UNIFICADA'!$C$1:$T$1,0)),"")</f>
        <v>4</v>
      </c>
      <c r="DB155" s="2">
        <f t="array" ref="DB155">IFERROR(INDEX('CAMAGUI DATA UNIFICADA'!$C$2:$T1007,MATCH(1,($A155='CAMAGUI DATA UNIFICADA'!$A$2:$A1007)*($CN$1='CAMAGUI DATA UNIFICADA'!$B$2:$B1007),0),MATCH(DB$2,'CAMAGUI DATA UNIFICADA'!$C$1:$T$1,0)),"")</f>
        <v>21.46</v>
      </c>
      <c r="DC155" s="33">
        <f t="array" ref="DC155">IFERROR(INDEX('CAMAGUI DATA UNIFICADA'!$C$2:$T1007,MATCH(1,($A155='CAMAGUI DATA UNIFICADA'!$A$2:$A1007)*($CN$1='CAMAGUI DATA UNIFICADA'!$B$2:$B1007),0),MATCH(DC$2,'CAMAGUI DATA UNIFICADA'!$C$1:$T$1,0)),"")</f>
        <v>3.30288</v>
      </c>
      <c r="DD155" s="60">
        <f t="array" ref="DD155">IFERROR(INDEX('CAMAGUI DATA UNIFICADA'!$C$2:$T1007,MATCH(1,($A155='CAMAGUI DATA UNIFICADA'!$A$2:$A1007)*($CN$1='CAMAGUI DATA UNIFICADA'!$B$2:$B1007),0),MATCH(DD$2,'CAMAGUI DATA UNIFICADA'!$C$1:$T$1,0)),"")</f>
        <v>519.3378459</v>
      </c>
      <c r="DE155" s="140">
        <f t="array" ref="DE155">IFERROR(INDEX('CAMAGUI DATA UNIFICADA'!$C$2:$T1007,MATCH(1,($A155='CAMAGUI DATA UNIFICADA'!$A$2:$A1007)*($CN$1='CAMAGUI DATA UNIFICADA'!$B$2:$B1007),0),MATCH(DE$2,'CAMAGUI DATA UNIFICADA'!$C$1:$T$1,0)),"")</f>
        <v>36.08446149</v>
      </c>
      <c r="DF155" s="138" t="str">
        <f t="array" ref="DF155">IFERROR(INDEX('CAMAGUI DATA UNIFICADA'!$C$2:$T1007,MATCH(1,($A155='CAMAGUI DATA UNIFICADA'!$A$2:$A1007)*($DF$1='CAMAGUI DATA UNIFICADA'!$B$2:$B1007),0),MATCH(DF$2,'CAMAGUI DATA UNIFICADA'!$C$1:$T$1,0)),"")</f>
        <v/>
      </c>
      <c r="DG155" s="2" t="str">
        <f t="array" ref="DG155">IFERROR(INDEX('CAMAGUI DATA UNIFICADA'!$C$2:$T1007,MATCH(1,($A155='CAMAGUI DATA UNIFICADA'!$A$2:$A1007)*($DF$1='CAMAGUI DATA UNIFICADA'!$B$2:$B1007),0),MATCH(DG$2,'CAMAGUI DATA UNIFICADA'!$C$1:$T$1,0)),"")</f>
        <v/>
      </c>
      <c r="DH155" s="2" t="str">
        <f t="array" ref="DH155">IFERROR(INDEX('CAMAGUI DATA UNIFICADA'!$C$2:$T1007,MATCH(1,($A155='CAMAGUI DATA UNIFICADA'!$A$2:$A1007)*($DF$1='CAMAGUI DATA UNIFICADA'!$B$2:$B1007),0),MATCH(DH$2,'CAMAGUI DATA UNIFICADA'!$C$1:$T$1,0)),"")</f>
        <v/>
      </c>
      <c r="DI155" s="2" t="str">
        <f t="array" ref="DI155">IFERROR(INDEX('CAMAGUI DATA UNIFICADA'!$C$2:$T1007,MATCH(1,($A155='CAMAGUI DATA UNIFICADA'!$A$2:$A1007)*($DF$1='CAMAGUI DATA UNIFICADA'!$B$2:$B1007),0),MATCH(DI$2,'CAMAGUI DATA UNIFICADA'!$C$1:$T$1,0)),"")</f>
        <v/>
      </c>
      <c r="DJ155" s="139" t="str">
        <f t="array" ref="DJ155">IFERROR(INDEX('CAMAGUI DATA UNIFICADA'!$C$2:$T1007,MATCH(1,($A155='CAMAGUI DATA UNIFICADA'!$A$2:$A1007)*($DF$1='CAMAGUI DATA UNIFICADA'!$B$2:$B1007),0),MATCH(DJ$2,'CAMAGUI DATA UNIFICADA'!$C$1:$T$1,0)),"")</f>
        <v/>
      </c>
      <c r="DK155" s="2" t="str">
        <f t="array" ref="DK155">IFERROR(INDEX('CAMAGUI DATA UNIFICADA'!$C$2:$T1007,MATCH(1,($A155='CAMAGUI DATA UNIFICADA'!$A$2:$A1007)*($DF$1='CAMAGUI DATA UNIFICADA'!$B$2:$B1007),0),MATCH(DK$2,'CAMAGUI DATA UNIFICADA'!$C$1:$T$1,0)),"")</f>
        <v/>
      </c>
      <c r="DL155" s="2" t="str">
        <f t="array" ref="DL155">IFERROR(INDEX('CAMAGUI DATA UNIFICADA'!$C$2:$T1007,MATCH(1,($A155='CAMAGUI DATA UNIFICADA'!$A$2:$A1007)*($DF$1='CAMAGUI DATA UNIFICADA'!$B$2:$B1007),0),MATCH(DL$2,'CAMAGUI DATA UNIFICADA'!$C$1:$T$1,0)),"")</f>
        <v/>
      </c>
      <c r="DM155" s="33" t="str">
        <f t="array" ref="DM155">IFERROR(INDEX('CAMAGUI DATA UNIFICADA'!$C$2:$T1007,MATCH(1,($A155='CAMAGUI DATA UNIFICADA'!$A$2:$A1007)*($DF$1='CAMAGUI DATA UNIFICADA'!$B$2:$B1007),0),MATCH(DM$2,'CAMAGUI DATA UNIFICADA'!$C$1:$T$1,0)),"")</f>
        <v/>
      </c>
      <c r="DN155" s="60" t="str">
        <f t="array" ref="DN155">IFERROR(INDEX('CAMAGUI DATA UNIFICADA'!$C$2:$T1007,MATCH(1,($A155='CAMAGUI DATA UNIFICADA'!$A$2:$A1007)*($DF$1='CAMAGUI DATA UNIFICADA'!$B$2:$B1007),0),MATCH(DN$2,'CAMAGUI DATA UNIFICADA'!$C$1:$T$1,0)),"")</f>
        <v/>
      </c>
      <c r="DO155" s="33" t="str">
        <f t="array" ref="DO155">IFERROR(INDEX('CAMAGUI DATA UNIFICADA'!$C$2:$T1007,MATCH(1,($A155='CAMAGUI DATA UNIFICADA'!$A$2:$A1007)*($DF$1='CAMAGUI DATA UNIFICADA'!$B$2:$B1007),0),MATCH(DO$2,'CAMAGUI DATA UNIFICADA'!$C$1:$T$1,0)),"")</f>
        <v/>
      </c>
      <c r="DP155" s="23" t="str">
        <f t="array" ref="DP155">IFERROR(INDEX('CAMAGUI DATA UNIFICADA'!$C$2:$T1007,MATCH(1,($A155='CAMAGUI DATA UNIFICADA'!$A$2:$A1007)*($DF$1='CAMAGUI DATA UNIFICADA'!$B$2:$B1007),0),MATCH(DP$2,'CAMAGUI DATA UNIFICADA'!$C$1:$T$1,0)),"")</f>
        <v/>
      </c>
      <c r="DQ155" s="23" t="str">
        <f t="array" ref="DQ155">IFERROR(INDEX('CAMAGUI DATA UNIFICADA'!$C$2:$T1007,MATCH(1,($A155='CAMAGUI DATA UNIFICADA'!$A$2:$A1007)*($DF$1='CAMAGUI DATA UNIFICADA'!$B$2:$B1007),0),MATCH(DQ$2,'CAMAGUI DATA UNIFICADA'!$C$1:$T$1,0)),"")</f>
        <v/>
      </c>
      <c r="DR155" s="2" t="str">
        <f t="array" ref="DR155">IFERROR(INDEX('CAMAGUI DATA UNIFICADA'!$C$2:$T1007,MATCH(1,($A155='CAMAGUI DATA UNIFICADA'!$A$2:$A1007)*($DF$1='CAMAGUI DATA UNIFICADA'!$B$2:$B1007),0),MATCH(DR$2,'CAMAGUI DATA UNIFICADA'!$C$1:$T$1,0)),"")</f>
        <v/>
      </c>
      <c r="DS155" s="2" t="str">
        <f t="array" ref="DS155">IFERROR(INDEX('CAMAGUI DATA UNIFICADA'!$C$2:$T1007,MATCH(1,($A155='CAMAGUI DATA UNIFICADA'!$A$2:$A1007)*($DF$1='CAMAGUI DATA UNIFICADA'!$B$2:$B1007),0),MATCH(DS$2,'CAMAGUI DATA UNIFICADA'!$C$1:$T$1,0)),"")</f>
        <v/>
      </c>
      <c r="DT155" s="2" t="str">
        <f t="array" ref="DT155">IFERROR(INDEX('CAMAGUI DATA UNIFICADA'!$C$2:$T1007,MATCH(1,($A155='CAMAGUI DATA UNIFICADA'!$A$2:$A1007)*($DF$1='CAMAGUI DATA UNIFICADA'!$B$2:$B1007),0),MATCH(DT$2,'CAMAGUI DATA UNIFICADA'!$C$1:$T$1,0)),"")</f>
        <v/>
      </c>
      <c r="DU155" s="33" t="str">
        <f t="array" ref="DU155">IFERROR(INDEX('CAMAGUI DATA UNIFICADA'!$C$2:$T1007,MATCH(1,($A155='CAMAGUI DATA UNIFICADA'!$A$2:$A1007)*($DF$1='CAMAGUI DATA UNIFICADA'!$B$2:$B1007),0),MATCH(DU$2,'CAMAGUI DATA UNIFICADA'!$C$1:$T$1,0)),"")</f>
        <v/>
      </c>
      <c r="DV155" s="60" t="str">
        <f t="array" ref="DV155">IFERROR(INDEX('CAMAGUI DATA UNIFICADA'!$C$2:$T1007,MATCH(1,($A155='CAMAGUI DATA UNIFICADA'!$A$2:$A1007)*($DF$1='CAMAGUI DATA UNIFICADA'!$B$2:$B1007),0),MATCH(DV$2,'CAMAGUI DATA UNIFICADA'!$C$1:$T$1,0)),"")</f>
        <v/>
      </c>
      <c r="DW155" s="140" t="str">
        <f t="array" ref="DW155">IFERROR(INDEX('CAMAGUI DATA UNIFICADA'!$C$2:$T1007,MATCH(1,($A155='CAMAGUI DATA UNIFICADA'!$A$2:$A1007)*($DF$1='CAMAGUI DATA UNIFICADA'!$B$2:$B1007),0),MATCH(DW$2,'CAMAGUI DATA UNIFICADA'!$C$1:$T$1,0)),"")</f>
        <v/>
      </c>
      <c r="DX155" s="144" t="str">
        <f t="array" ref="DX155">IFERROR(INDEX('CAMAGUI DATA UNIFICADA'!$C$2:$T1007,MATCH(1,($A155='CAMAGUI DATA UNIFICADA'!$A$2:$A1007)*($DX$1='CAMAGUI DATA UNIFICADA'!$B$2:$B1007),0),MATCH(DX$2,'CAMAGUI DATA UNIFICADA'!$C$1:$T$1,0)),"")</f>
        <v/>
      </c>
      <c r="DY155" s="60" t="str">
        <f t="array" ref="DY155">IFERROR(INDEX('CAMAGUI DATA UNIFICADA'!$C$2:$T1007,MATCH(1,($A155='CAMAGUI DATA UNIFICADA'!$A$2:$A1007)*($DX$1='CAMAGUI DATA UNIFICADA'!$B$2:$B1007),0),MATCH(DY$2,'CAMAGUI DATA UNIFICADA'!$C$1:$T$1,0)),"")</f>
        <v/>
      </c>
      <c r="DZ155" s="60" t="str">
        <f t="array" ref="DZ155">IFERROR(INDEX('CAMAGUI DATA UNIFICADA'!$C$2:$T1007,MATCH(1,($A155='CAMAGUI DATA UNIFICADA'!$A$2:$A1007)*($DX$1='CAMAGUI DATA UNIFICADA'!$B$2:$B1007),0),MATCH(DZ$2,'CAMAGUI DATA UNIFICADA'!$C$1:$T$1,0)),"")</f>
        <v/>
      </c>
      <c r="EA155" s="60" t="str">
        <f t="array" ref="EA155">IFERROR(INDEX('CAMAGUI DATA UNIFICADA'!$C$2:$T1007,MATCH(1,($A155='CAMAGUI DATA UNIFICADA'!$A$2:$A1007)*($DX$1='CAMAGUI DATA UNIFICADA'!$B$2:$B1007),0),MATCH(EA$2,'CAMAGUI DATA UNIFICADA'!$C$1:$T$1,0)),"")</f>
        <v/>
      </c>
      <c r="EB155" s="60" t="str">
        <f t="array" ref="EB155">IFERROR(INDEX('CAMAGUI DATA UNIFICADA'!$C$2:$T1007,MATCH(1,($A155='CAMAGUI DATA UNIFICADA'!$A$2:$A1007)*($DX$1='CAMAGUI DATA UNIFICADA'!$B$2:$B1007),0),MATCH(EB$2,'CAMAGUI DATA UNIFICADA'!$C$1:$T$1,0)),"")</f>
        <v/>
      </c>
      <c r="EC155" s="60" t="str">
        <f t="array" ref="EC155">IFERROR(INDEX('CAMAGUI DATA UNIFICADA'!$C$2:$T1007,MATCH(1,($A155='CAMAGUI DATA UNIFICADA'!$A$2:$A1007)*($DX$1='CAMAGUI DATA UNIFICADA'!$B$2:$B1007),0),MATCH(EC$2,'CAMAGUI DATA UNIFICADA'!$C$1:$T$1,0)),"")</f>
        <v/>
      </c>
      <c r="ED155" s="60" t="str">
        <f t="array" ref="ED155">IFERROR(INDEX('CAMAGUI DATA UNIFICADA'!$C$2:$T1007,MATCH(1,($A155='CAMAGUI DATA UNIFICADA'!$A$2:$A1007)*($DX$1='CAMAGUI DATA UNIFICADA'!$B$2:$B1007),0),MATCH(ED$2,'CAMAGUI DATA UNIFICADA'!$C$1:$T$1,0)),"")</f>
        <v/>
      </c>
      <c r="EE155" s="60" t="str">
        <f t="array" ref="EE155">IFERROR(INDEX('CAMAGUI DATA UNIFICADA'!$C$2:$T1007,MATCH(1,($A155='CAMAGUI DATA UNIFICADA'!$A$2:$A1007)*($DX$1='CAMAGUI DATA UNIFICADA'!$B$2:$B1007),0),MATCH(EE$2,'CAMAGUI DATA UNIFICADA'!$C$1:$T$1,0)),"")</f>
        <v/>
      </c>
      <c r="EF155" s="60" t="str">
        <f t="array" ref="EF155">IFERROR(INDEX('CAMAGUI DATA UNIFICADA'!$C$2:$T1007,MATCH(1,($A155='CAMAGUI DATA UNIFICADA'!$A$2:$A1007)*($DX$1='CAMAGUI DATA UNIFICADA'!$B$2:$B1007),0),MATCH(EF$2,'CAMAGUI DATA UNIFICADA'!$C$1:$T$1,0)),"")</f>
        <v/>
      </c>
      <c r="EG155" s="60" t="str">
        <f t="array" ref="EG155">IFERROR(INDEX('CAMAGUI DATA UNIFICADA'!$C$2:$T1007,MATCH(1,($A155='CAMAGUI DATA UNIFICADA'!$A$2:$A1007)*($DX$1='CAMAGUI DATA UNIFICADA'!$B$2:$B1007),0),MATCH(EG$2,'CAMAGUI DATA UNIFICADA'!$C$1:$T$1,0)),"")</f>
        <v/>
      </c>
      <c r="EH155" s="60" t="str">
        <f t="array" ref="EH155">IFERROR(INDEX('CAMAGUI DATA UNIFICADA'!$C$2:$T1007,MATCH(1,($A155='CAMAGUI DATA UNIFICADA'!$A$2:$A1007)*($DX$1='CAMAGUI DATA UNIFICADA'!$B$2:$B1007),0),MATCH(EH$2,'CAMAGUI DATA UNIFICADA'!$C$1:$T$1,0)),"")</f>
        <v/>
      </c>
      <c r="EI155" s="60" t="str">
        <f t="array" ref="EI155">IFERROR(INDEX('CAMAGUI DATA UNIFICADA'!$C$2:$T1007,MATCH(1,($A155='CAMAGUI DATA UNIFICADA'!$A$2:$A1007)*($DX$1='CAMAGUI DATA UNIFICADA'!$B$2:$B1007),0),MATCH(EI$2,'CAMAGUI DATA UNIFICADA'!$C$1:$T$1,0)),"")</f>
        <v/>
      </c>
      <c r="EJ155" s="60" t="str">
        <f t="array" ref="EJ155">IFERROR(INDEX('CAMAGUI DATA UNIFICADA'!$C$2:$T1007,MATCH(1,($A155='CAMAGUI DATA UNIFICADA'!$A$2:$A1007)*($DX$1='CAMAGUI DATA UNIFICADA'!$B$2:$B1007),0),MATCH(EJ$2,'CAMAGUI DATA UNIFICADA'!$C$1:$T$1,0)),"")</f>
        <v/>
      </c>
      <c r="EK155" s="60" t="str">
        <f t="array" ref="EK155">IFERROR(INDEX('CAMAGUI DATA UNIFICADA'!$C$2:$T1007,MATCH(1,($A155='CAMAGUI DATA UNIFICADA'!$A$2:$A1007)*($DX$1='CAMAGUI DATA UNIFICADA'!$B$2:$B1007),0),MATCH(EK$2,'CAMAGUI DATA UNIFICADA'!$C$1:$T$1,0)),"")</f>
        <v/>
      </c>
      <c r="EL155" s="60" t="str">
        <f t="array" ref="EL155">IFERROR(INDEX('CAMAGUI DATA UNIFICADA'!$C$2:$T1007,MATCH(1,($A155='CAMAGUI DATA UNIFICADA'!$A$2:$A1007)*($DX$1='CAMAGUI DATA UNIFICADA'!$B$2:$B1007),0),MATCH(EL$2,'CAMAGUI DATA UNIFICADA'!$C$1:$T$1,0)),"")</f>
        <v/>
      </c>
      <c r="EM155" s="60" t="str">
        <f t="array" ref="EM155">IFERROR(INDEX('CAMAGUI DATA UNIFICADA'!$C$2:$T1007,MATCH(1,($A155='CAMAGUI DATA UNIFICADA'!$A$2:$A1007)*($DX$1='CAMAGUI DATA UNIFICADA'!$B$2:$B1007),0),MATCH(EM$2,'CAMAGUI DATA UNIFICADA'!$C$1:$T$1,0)),"")</f>
        <v/>
      </c>
      <c r="EN155" s="60" t="str">
        <f t="array" ref="EN155">IFERROR(INDEX('CAMAGUI DATA UNIFICADA'!$C$2:$T1007,MATCH(1,($A155='CAMAGUI DATA UNIFICADA'!$A$2:$A1007)*($DX$1='CAMAGUI DATA UNIFICADA'!$B$2:$B1007),0),MATCH(EN$2,'CAMAGUI DATA UNIFICADA'!$C$1:$T$1,0)),"")</f>
        <v/>
      </c>
      <c r="EO155" s="140" t="str">
        <f t="array" ref="EO155">IFERROR(INDEX('CAMAGUI DATA UNIFICADA'!$C$2:$T1007,MATCH(1,($A155='CAMAGUI DATA UNIFICADA'!$A$2:$A1007)*($DX$1='CAMAGUI DATA UNIFICADA'!$B$2:$B1007),0),MATCH(EO$2,'CAMAGUI DATA UNIFICADA'!$C$1:$T$1,0)),"")</f>
        <v/>
      </c>
    </row>
    <row r="156">
      <c r="A156" s="137">
        <v>46013.0</v>
      </c>
      <c r="B156" s="138" t="str">
        <f t="array" ref="B156">IFERROR(INDEX('CAMAGUI DATA UNIFICADA'!$C$2:$T1007,MATCH(1,($A156='CAMAGUI DATA UNIFICADA'!$A$2:$A1007)*($B$1='CAMAGUI DATA UNIFICADA'!$B$2:$B1007),0),MATCH(B$2,'CAMAGUI DATA UNIFICADA'!$C$1:$T$1,0)),"")</f>
        <v>CA1191225</v>
      </c>
      <c r="C156" s="2">
        <f t="array" ref="C156">IFERROR(INDEX('CAMAGUI DATA UNIFICADA'!$C$2:$T1007,MATCH(1,($A156='CAMAGUI DATA UNIFICADA'!$A$2:$A1007)*($B$1='CAMAGUI DATA UNIFICADA'!$B$2:$B1007),0),MATCH(C$2,'CAMAGUI DATA UNIFICADA'!$C$1:$T$1,0)),"")</f>
        <v>87.5</v>
      </c>
      <c r="D156" s="2">
        <f t="array" ref="D156">IFERROR(INDEX('CAMAGUI DATA UNIFICADA'!$C$2:$T1007,MATCH(1,($A156='CAMAGUI DATA UNIFICADA'!$A$2:$A1007)*($B$1='CAMAGUI DATA UNIFICADA'!$B$2:$B1007),0),MATCH(D$2,'CAMAGUI DATA UNIFICADA'!$C$1:$T$1,0)),"")</f>
        <v>262.5</v>
      </c>
      <c r="E156" s="2" t="str">
        <f t="array" ref="E156">IFERROR(INDEX('CAMAGUI DATA UNIFICADA'!$C$2:$T1007,MATCH(1,($A156='CAMAGUI DATA UNIFICADA'!$A$2:$A1007)*($B$1='CAMAGUI DATA UNIFICADA'!$B$2:$B1007),0),MATCH(E$2,'CAMAGUI DATA UNIFICADA'!$C$1:$T$1,0)),"")</f>
        <v>SKR LORICA#2</v>
      </c>
      <c r="F156" s="139">
        <f t="array" ref="F156">IFERROR(INDEX('CAMAGUI DATA UNIFICADA'!$C$2:$T1007,MATCH(1,($A156='CAMAGUI DATA UNIFICADA'!$A$2:$A1007)*($B$1='CAMAGUI DATA UNIFICADA'!$B$2:$B1007),0),MATCH(F$2,'CAMAGUI DATA UNIFICADA'!$C$1:$T$1,0)),"")</f>
        <v>478.275</v>
      </c>
      <c r="G156" s="2">
        <f t="array" ref="G156">IFERROR(INDEX('CAMAGUI DATA UNIFICADA'!$C$2:$T1007,MATCH(1,($A156='CAMAGUI DATA UNIFICADA'!$A$2:$A1007)*($B$1='CAMAGUI DATA UNIFICADA'!$B$2:$B1007),0),MATCH(G$2,'CAMAGUI DATA UNIFICADA'!$C$1:$T$1,0)),"")</f>
        <v>0.7</v>
      </c>
      <c r="H156" s="2">
        <f t="array" ref="H156">IFERROR(INDEX('CAMAGUI DATA UNIFICADA'!$C$2:$T1007,MATCH(1,($A156='CAMAGUI DATA UNIFICADA'!$A$2:$A1007)*($B$1='CAMAGUI DATA UNIFICADA'!$B$2:$B1007),0),MATCH(H$2,'CAMAGUI DATA UNIFICADA'!$C$1:$T$1,0)),"")</f>
        <v>0</v>
      </c>
      <c r="I156" s="33">
        <f t="array" ref="I156">IFERROR(INDEX('CAMAGUI DATA UNIFICADA'!$C$2:$T1007,MATCH(1,($A156='CAMAGUI DATA UNIFICADA'!$A$2:$A1007)*($B$1='CAMAGUI DATA UNIFICADA'!$B$2:$B1007),0),MATCH(I$2,'CAMAGUI DATA UNIFICADA'!$C$1:$T$1,0)),"")</f>
        <v>14.8764</v>
      </c>
      <c r="J156" s="60">
        <f t="array" ref="J156">IFERROR(INDEX('CAMAGUI DATA UNIFICADA'!$C$2:$T1007,MATCH(1,($A156='CAMAGUI DATA UNIFICADA'!$A$2:$A1007)*($B$1='CAMAGUI DATA UNIFICADA'!$B$2:$B1007),0),MATCH(J$2,'CAMAGUI DATA UNIFICADA'!$C$1:$T$1,0)),"")</f>
        <v>840257.0514</v>
      </c>
      <c r="K156" s="33" t="str">
        <f t="array" ref="K156">IFERROR(INDEX('CAMAGUI DATA UNIFICADA'!$C$2:$T1007,MATCH(1,($A156='CAMAGUI DATA UNIFICADA'!$A$2:$A1007)*($B$1='CAMAGUI DATA UNIFICADA'!$B$2:$B1007),0),MATCH(K$2,'CAMAGUI DATA UNIFICADA'!$C$1:$T$1,0)),"")</f>
        <v/>
      </c>
      <c r="L156" s="23">
        <f t="array" ref="L156">IFERROR(INDEX('CAMAGUI DATA UNIFICADA'!$C$2:$T1007,MATCH(1,($A156='CAMAGUI DATA UNIFICADA'!$A$2:$A1007)*($B$1='CAMAGUI DATA UNIFICADA'!$B$2:$B1007),0),MATCH(L$2,'CAMAGUI DATA UNIFICADA'!$C$1:$T$1,0)),"")</f>
        <v>0.7046180725</v>
      </c>
      <c r="M156" s="23">
        <f t="array" ref="M156">IFERROR(INDEX('CAMAGUI DATA UNIFICADA'!$C$2:$T1007,MATCH(1,($A156='CAMAGUI DATA UNIFICADA'!$A$2:$A1007)*($B$1='CAMAGUI DATA UNIFICADA'!$B$2:$B1007),0),MATCH(M$2,'CAMAGUI DATA UNIFICADA'!$C$1:$T$1,0)),"")</f>
        <v>0.55</v>
      </c>
      <c r="N156" s="60">
        <f t="array" ref="N156">IFERROR(INDEX('CAMAGUI DATA UNIFICADA'!$C$2:$T1007,MATCH(1,($A156='CAMAGUI DATA UNIFICADA'!$A$2:$A1007)*($B$1='CAMAGUI DATA UNIFICADA'!$B$2:$B1007),0),MATCH(N$2,'CAMAGUI DATA UNIFICADA'!$C$1:$T$1,0)),"")</f>
        <v>80082.41758</v>
      </c>
      <c r="O156" s="2">
        <f t="array" ref="O156">IFERROR(INDEX('CAMAGUI DATA UNIFICADA'!$C$2:$T1007,MATCH(1,($A156='CAMAGUI DATA UNIFICADA'!$A$2:$A1007)*($B$1='CAMAGUI DATA UNIFICADA'!$B$2:$B1007),0),MATCH(O$2,'CAMAGUI DATA UNIFICADA'!$C$1:$T$1,0)),"")</f>
        <v>1.6</v>
      </c>
      <c r="P156" s="2">
        <f t="array" ref="P156">IFERROR(INDEX('CAMAGUI DATA UNIFICADA'!$C$2:$T1007,MATCH(1,($A156='CAMAGUI DATA UNIFICADA'!$A$2:$A1007)*($B$1='CAMAGUI DATA UNIFICADA'!$B$2:$B1007),0),MATCH(P$2,'CAMAGUI DATA UNIFICADA'!$C$1:$T$1,0)),"")</f>
        <v>2.3</v>
      </c>
      <c r="Q156" s="33">
        <f t="array" ref="Q156">IFERROR(INDEX('CAMAGUI DATA UNIFICADA'!$C$2:$T1007,MATCH(1,($A156='CAMAGUI DATA UNIFICADA'!$A$2:$A1007)*($B$1='CAMAGUI DATA UNIFICADA'!$B$2:$B1007),0),MATCH(Q$2,'CAMAGUI DATA UNIFICADA'!$C$1:$T$1,0)),"")</f>
        <v>10.644</v>
      </c>
      <c r="R156" s="60">
        <f t="array" ref="R156">IFERROR(INDEX('CAMAGUI DATA UNIFICADA'!$C$2:$T1007,MATCH(1,($A156='CAMAGUI DATA UNIFICADA'!$A$2:$A1007)*($B$1='CAMAGUI DATA UNIFICADA'!$B$2:$B1007),0),MATCH(R$2,'CAMAGUI DATA UNIFICADA'!$C$1:$T$1,0)),"")</f>
        <v>187.0456171</v>
      </c>
      <c r="S156" s="140">
        <f t="array" ref="S156">IFERROR(INDEX('CAMAGUI DATA UNIFICADA'!$C$2:$T1007,MATCH(1,($A156='CAMAGUI DATA UNIFICADA'!$A$2:$A1007)*($B$1='CAMAGUI DATA UNIFICADA'!$B$2:$B1007),0),MATCH(S$2,'CAMAGUI DATA UNIFICADA'!$C$1:$T$1,0)),"")</f>
        <v>24.88640428</v>
      </c>
      <c r="T156" s="138" t="str">
        <f t="array" ref="T156">IFERROR(INDEX('CAMAGUI DATA UNIFICADA'!$C$2:$T1007,MATCH(1,($A156='CAMAGUI DATA UNIFICADA'!$A$2:$A1007)*($T$1='CAMAGUI DATA UNIFICADA'!$B$2:$B1007),0),MATCH(T$2,'CAMAGUI DATA UNIFICADA'!$C$1:$T$1,0)),"")</f>
        <v>CA2191225</v>
      </c>
      <c r="U156" s="2">
        <f t="array" ref="U156">IFERROR(INDEX('CAMAGUI DATA UNIFICADA'!$C$2:$T1007,MATCH(1,($A156='CAMAGUI DATA UNIFICADA'!$A$2:$A1007)*($T$1='CAMAGUI DATA UNIFICADA'!$B$2:$B1007),0),MATCH(U$2,'CAMAGUI DATA UNIFICADA'!$C$1:$T$1,0)),"")</f>
        <v>67.5</v>
      </c>
      <c r="V156" s="2">
        <f t="array" ref="V156">IFERROR(INDEX('CAMAGUI DATA UNIFICADA'!$C$2:$T1007,MATCH(1,($A156='CAMAGUI DATA UNIFICADA'!$A$2:$A1007)*($T$1='CAMAGUI DATA UNIFICADA'!$B$2:$B1007),0),MATCH(V$2,'CAMAGUI DATA UNIFICADA'!$C$1:$T$1,0)),"")</f>
        <v>187.5</v>
      </c>
      <c r="W156" s="2" t="str">
        <f t="array" ref="W156">IFERROR(INDEX('CAMAGUI DATA UNIFICADA'!$C$2:$T1007,MATCH(1,($A156='CAMAGUI DATA UNIFICADA'!$A$2:$A1007)*($T$1='CAMAGUI DATA UNIFICADA'!$B$2:$B1007),0),MATCH(W$2,'CAMAGUI DATA UNIFICADA'!$C$1:$T$1,0)),"")</f>
        <v>SKR LORICA#2</v>
      </c>
      <c r="X156" s="139">
        <f t="array" ref="X156">IFERROR(INDEX('CAMAGUI DATA UNIFICADA'!$C$2:$T1007,MATCH(1,($A156='CAMAGUI DATA UNIFICADA'!$A$2:$A1007)*($T$1='CAMAGUI DATA UNIFICADA'!$B$2:$B1007),0),MATCH(X$2,'CAMAGUI DATA UNIFICADA'!$C$1:$T$1,0)),"")</f>
        <v>341.625</v>
      </c>
      <c r="Y156" s="2">
        <f t="array" ref="Y156">IFERROR(INDEX('CAMAGUI DATA UNIFICADA'!$C$2:$T1007,MATCH(1,($A156='CAMAGUI DATA UNIFICADA'!$A$2:$A1007)*($T$1='CAMAGUI DATA UNIFICADA'!$B$2:$B1007),0),MATCH(Y$2,'CAMAGUI DATA UNIFICADA'!$C$1:$T$1,0)),"")</f>
        <v>0.7</v>
      </c>
      <c r="Z156" s="2">
        <f t="array" ref="Z156">IFERROR(INDEX('CAMAGUI DATA UNIFICADA'!$C$2:$T1007,MATCH(1,($A156='CAMAGUI DATA UNIFICADA'!$A$2:$A1007)*($T$1='CAMAGUI DATA UNIFICADA'!$B$2:$B1007),0),MATCH(Z$2,'CAMAGUI DATA UNIFICADA'!$C$1:$T$1,0)),"")</f>
        <v>0</v>
      </c>
      <c r="AA156" s="2">
        <f t="array" ref="AA156">IFERROR(INDEX('CAMAGUI DATA UNIFICADA'!$C$2:$T1007,MATCH(1,($A156='CAMAGUI DATA UNIFICADA'!$A$2:$A1007)*($T$1='CAMAGUI DATA UNIFICADA'!$B$2:$B1007),0),MATCH(AA$2,'CAMAGUI DATA UNIFICADA'!$C$1:$T$1,0)),"")</f>
        <v>14.8764</v>
      </c>
      <c r="AB156" s="60">
        <f t="array" ref="AB156">IFERROR(INDEX('CAMAGUI DATA UNIFICADA'!$C$2:$T1007,MATCH(1,($A156='CAMAGUI DATA UNIFICADA'!$A$2:$A1007)*($T$1='CAMAGUI DATA UNIFICADA'!$B$2:$B1007),0),MATCH(AB$2,'CAMAGUI DATA UNIFICADA'!$C$1:$T$1,0)),"")</f>
        <v>648198.2968</v>
      </c>
      <c r="AC156" s="33" t="str">
        <f t="array" ref="AC156">IFERROR(INDEX('CAMAGUI DATA UNIFICADA'!$C$2:$T1007,MATCH(1,($A156='CAMAGUI DATA UNIFICADA'!$A$2:$A1007)*($T$1='CAMAGUI DATA UNIFICADA'!$B$2:$B1007),0),MATCH(AC$2,'CAMAGUI DATA UNIFICADA'!$C$1:$T$1,0)),"")</f>
        <v/>
      </c>
      <c r="AD156" s="23">
        <f t="array" ref="AD156">IFERROR(INDEX('CAMAGUI DATA UNIFICADA'!$C$2:$T1007,MATCH(1,($A156='CAMAGUI DATA UNIFICADA'!$A$2:$A1007)*($T$1='CAMAGUI DATA UNIFICADA'!$B$2:$B1007),0),MATCH(AD$2,'CAMAGUI DATA UNIFICADA'!$C$1:$T$1,0)),"")</f>
        <v>0.758126663</v>
      </c>
      <c r="AE156" s="23">
        <f t="array" ref="AE156">IFERROR(INDEX('CAMAGUI DATA UNIFICADA'!$C$2:$T1007,MATCH(1,($A156='CAMAGUI DATA UNIFICADA'!$A$2:$A1007)*($T$1='CAMAGUI DATA UNIFICADA'!$B$2:$B1007),0),MATCH(AE$2,'CAMAGUI DATA UNIFICADA'!$C$1:$T$1,0)),"")</f>
        <v>0.55</v>
      </c>
      <c r="AF156" s="60">
        <f t="array" ref="AF156">IFERROR(INDEX('CAMAGUI DATA UNIFICADA'!$C$2:$T1007,MATCH(1,($A156='CAMAGUI DATA UNIFICADA'!$A$2:$A1007)*($T$1='CAMAGUI DATA UNIFICADA'!$B$2:$B1007),0),MATCH(AF$2,'CAMAGUI DATA UNIFICADA'!$C$1:$T$1,0)),"")</f>
        <v>78375</v>
      </c>
      <c r="AG156" s="2">
        <f t="array" ref="AG156">IFERROR(INDEX('CAMAGUI DATA UNIFICADA'!$C$2:$T1007,MATCH(1,($A156='CAMAGUI DATA UNIFICADA'!$A$2:$A1007)*($T$1='CAMAGUI DATA UNIFICADA'!$B$2:$B1007),0),MATCH(AG$2,'CAMAGUI DATA UNIFICADA'!$C$1:$T$1,0)),"")</f>
        <v>1.6</v>
      </c>
      <c r="AH156" s="2">
        <f t="array" ref="AH156">IFERROR(INDEX('CAMAGUI DATA UNIFICADA'!$C$2:$T1007,MATCH(1,($A156='CAMAGUI DATA UNIFICADA'!$A$2:$A1007)*($T$1='CAMAGUI DATA UNIFICADA'!$B$2:$B1007),0),MATCH(AH$2,'CAMAGUI DATA UNIFICADA'!$C$1:$T$1,0)),"")</f>
        <v>2.3</v>
      </c>
      <c r="AI156" s="33">
        <f t="array" ref="AI156">IFERROR(INDEX('CAMAGUI DATA UNIFICADA'!$C$2:$T1007,MATCH(1,($A156='CAMAGUI DATA UNIFICADA'!$A$2:$A1007)*($T$1='CAMAGUI DATA UNIFICADA'!$B$2:$B1007),0),MATCH(AI$2,'CAMAGUI DATA UNIFICADA'!$C$1:$T$1,0)),"")</f>
        <v>10.644</v>
      </c>
      <c r="AJ156" s="60">
        <f t="array" ref="AJ156">IFERROR(INDEX('CAMAGUI DATA UNIFICADA'!$C$2:$T1007,MATCH(1,($A156='CAMAGUI DATA UNIFICADA'!$A$2:$A1007)*($T$1='CAMAGUI DATA UNIFICADA'!$B$2:$B1007),0),MATCH(AJ$2,'CAMAGUI DATA UNIFICADA'!$C$1:$T$1,0)),"")</f>
        <v>134.1081783</v>
      </c>
      <c r="AK156" s="140">
        <f t="array" ref="AK156">IFERROR(INDEX('CAMAGUI DATA UNIFICADA'!$C$2:$T1007,MATCH(1,($A156='CAMAGUI DATA UNIFICADA'!$A$2:$A1007)*($T$1='CAMAGUI DATA UNIFICADA'!$B$2:$B1007),0),MATCH(AK$2,'CAMAGUI DATA UNIFICADA'!$C$1:$T$1,0)),"")</f>
        <v>16.65204458</v>
      </c>
      <c r="AL156" s="138" t="str">
        <f t="array" ref="AL156">IFERROR(INDEX('CAMAGUI DATA UNIFICADA'!$C$2:$T1007,MATCH(1,($A156='CAMAGUI DATA UNIFICADA'!$A$2:$A1007)*($AL$1='CAMAGUI DATA UNIFICADA'!$B$2:$B1007),0),MATCH(AL$2,'CAMAGUI DATA UNIFICADA'!$C$1:$T$1,0)),"")</f>
        <v>CA3191225</v>
      </c>
      <c r="AM156" s="2">
        <f t="array" ref="AM156">IFERROR(INDEX('CAMAGUI DATA UNIFICADA'!$C$2:$T1007,MATCH(1,($A156='CAMAGUI DATA UNIFICADA'!$A$2:$A1007)*($AL$1='CAMAGUI DATA UNIFICADA'!$B$2:$B1007),0),MATCH(AM$2,'CAMAGUI DATA UNIFICADA'!$C$1:$T$1,0)),"")</f>
        <v>75</v>
      </c>
      <c r="AN156" s="2">
        <f t="array" ref="AN156">IFERROR(INDEX('CAMAGUI DATA UNIFICADA'!$C$2:$T1007,MATCH(1,($A156='CAMAGUI DATA UNIFICADA'!$A$2:$A1007)*($AL$1='CAMAGUI DATA UNIFICADA'!$B$2:$B1007),0),MATCH(AN$2,'CAMAGUI DATA UNIFICADA'!$C$1:$T$1,0)),"")</f>
        <v>225</v>
      </c>
      <c r="AO156" s="2" t="str">
        <f t="array" ref="AO156">IFERROR(INDEX('CAMAGUI DATA UNIFICADA'!$C$2:$T1007,MATCH(1,($A156='CAMAGUI DATA UNIFICADA'!$A$2:$A1007)*($AL$1='CAMAGUI DATA UNIFICADA'!$B$2:$B1007),0),MATCH(AO$2,'CAMAGUI DATA UNIFICADA'!$C$1:$T$1,0)),"")</f>
        <v>SKR LORICA#2</v>
      </c>
      <c r="AP156" s="139">
        <f t="array" ref="AP156">IFERROR(INDEX('CAMAGUI DATA UNIFICADA'!$C$2:$T1007,MATCH(1,($A156='CAMAGUI DATA UNIFICADA'!$A$2:$A1007)*($AL$1='CAMAGUI DATA UNIFICADA'!$B$2:$B1007),0),MATCH(AP$2,'CAMAGUI DATA UNIFICADA'!$C$1:$T$1,0)),"")</f>
        <v>409.95</v>
      </c>
      <c r="AQ156" s="2">
        <f t="array" ref="AQ156">IFERROR(INDEX('CAMAGUI DATA UNIFICADA'!$C$2:$T1007,MATCH(1,($A156='CAMAGUI DATA UNIFICADA'!$A$2:$A1007)*($AL$1='CAMAGUI DATA UNIFICADA'!$B$2:$B1007),0),MATCH(AQ$2,'CAMAGUI DATA UNIFICADA'!$C$1:$T$1,0)),"")</f>
        <v>0.7</v>
      </c>
      <c r="AR156" s="2">
        <f t="array" ref="AR156">IFERROR(INDEX('CAMAGUI DATA UNIFICADA'!$C$2:$T1007,MATCH(1,($A156='CAMAGUI DATA UNIFICADA'!$A$2:$A1007)*($AL$1='CAMAGUI DATA UNIFICADA'!$B$2:$B1007),0),MATCH(AR$2,'CAMAGUI DATA UNIFICADA'!$C$1:$T$1,0)),"")</f>
        <v>0</v>
      </c>
      <c r="AS156" s="33">
        <f t="array" ref="AS156">IFERROR(INDEX('CAMAGUI DATA UNIFICADA'!$C$2:$T1007,MATCH(1,($A156='CAMAGUI DATA UNIFICADA'!$A$2:$A1007)*($AL$1='CAMAGUI DATA UNIFICADA'!$B$2:$B1007),0),MATCH(AS$2,'CAMAGUI DATA UNIFICADA'!$C$1:$T$1,0)),"")</f>
        <v>14.8764</v>
      </c>
      <c r="AT156" s="60">
        <f t="array" ref="AT156">IFERROR(INDEX('CAMAGUI DATA UNIFICADA'!$C$2:$T1007,MATCH(1,($A156='CAMAGUI DATA UNIFICADA'!$A$2:$A1007)*($AL$1='CAMAGUI DATA UNIFICADA'!$B$2:$B1007),0),MATCH(AT$2,'CAMAGUI DATA UNIFICADA'!$C$1:$T$1,0)),"")</f>
        <v>720220.3298</v>
      </c>
      <c r="AU156" s="33" t="str">
        <f t="array" ref="AU156">IFERROR(INDEX('CAMAGUI DATA UNIFICADA'!$C$2:$T1007,MATCH(1,($A156='CAMAGUI DATA UNIFICADA'!$A$2:$A1007)*($AL$1='CAMAGUI DATA UNIFICADA'!$B$2:$B1007),0),MATCH(AU$2,'CAMAGUI DATA UNIFICADA'!$C$1:$T$1,0)),"")</f>
        <v/>
      </c>
      <c r="AV156" s="23">
        <f t="array" ref="AV156">IFERROR(INDEX('CAMAGUI DATA UNIFICADA'!$C$2:$T1007,MATCH(1,($A156='CAMAGUI DATA UNIFICADA'!$A$2:$A1007)*($AL$1='CAMAGUI DATA UNIFICADA'!$B$2:$B1007),0),MATCH(AV$2,'CAMAGUI DATA UNIFICADA'!$C$1:$T$1,0)),"")</f>
        <v>0.7113287208</v>
      </c>
      <c r="AW156" s="23">
        <f t="array" ref="AW156">IFERROR(INDEX('CAMAGUI DATA UNIFICADA'!$C$2:$T1007,MATCH(1,($A156='CAMAGUI DATA UNIFICADA'!$A$2:$A1007)*($AL$1='CAMAGUI DATA UNIFICADA'!$B$2:$B1007),0),MATCH(AW$2,'CAMAGUI DATA UNIFICADA'!$C$1:$T$1,0)),"")</f>
        <v>0.55</v>
      </c>
      <c r="AX156" s="60">
        <f t="array" ref="AX156">IFERROR(INDEX('CAMAGUI DATA UNIFICADA'!$C$2:$T1007,MATCH(1,($A156='CAMAGUI DATA UNIFICADA'!$A$2:$A1007)*($AL$1='CAMAGUI DATA UNIFICADA'!$B$2:$B1007),0),MATCH(AX$2,'CAMAGUI DATA UNIFICADA'!$C$1:$T$1,0)),"")</f>
        <v>79553.57143</v>
      </c>
      <c r="AY156" s="2">
        <f t="array" ref="AY156">IFERROR(INDEX('CAMAGUI DATA UNIFICADA'!$C$2:$T1007,MATCH(1,($A156='CAMAGUI DATA UNIFICADA'!$A$2:$A1007)*($AL$1='CAMAGUI DATA UNIFICADA'!$B$2:$B1007),0),MATCH(AY$2,'CAMAGUI DATA UNIFICADA'!$C$1:$T$1,0)),"")</f>
        <v>1.6</v>
      </c>
      <c r="AZ156" s="2">
        <f t="array" ref="AZ156">IFERROR(INDEX('CAMAGUI DATA UNIFICADA'!$C$2:$T1007,MATCH(1,($A156='CAMAGUI DATA UNIFICADA'!$A$2:$A1007)*($AL$1='CAMAGUI DATA UNIFICADA'!$B$2:$B1007),0),MATCH(AZ$2,'CAMAGUI DATA UNIFICADA'!$C$1:$T$1,0)),"")</f>
        <v>2.3</v>
      </c>
      <c r="BA156" s="33">
        <f t="array" ref="BA156">IFERROR(INDEX('CAMAGUI DATA UNIFICADA'!$C$2:$T1007,MATCH(1,($A156='CAMAGUI DATA UNIFICADA'!$A$2:$A1007)*($AL$1='CAMAGUI DATA UNIFICADA'!$B$2:$B1007),0),MATCH(BA$2,'CAMAGUI DATA UNIFICADA'!$C$1:$T$1,0)),"")</f>
        <v>10.644</v>
      </c>
      <c r="BB156" s="60">
        <f t="array" ref="BB156">IFERROR(INDEX('CAMAGUI DATA UNIFICADA'!$C$2:$T1007,MATCH(1,($A156='CAMAGUI DATA UNIFICADA'!$A$2:$A1007)*($AL$1='CAMAGUI DATA UNIFICADA'!$B$2:$B1007),0),MATCH(BB$2,'CAMAGUI DATA UNIFICADA'!$C$1:$T$1,0)),"")</f>
        <v>158.8123164</v>
      </c>
      <c r="BC156" s="140">
        <f t="array" ref="BC156">IFERROR(INDEX('CAMAGUI DATA UNIFICADA'!$C$2:$T1007,MATCH(1,($A156='CAMAGUI DATA UNIFICADA'!$A$2:$A1007)*($AL$1='CAMAGUI DATA UNIFICADA'!$B$2:$B1007),0),MATCH(BC$2,'CAMAGUI DATA UNIFICADA'!$C$1:$T$1,0)),"")</f>
        <v>20.9530791</v>
      </c>
      <c r="BD156" s="138" t="str">
        <f t="array" ref="BD156">IFERROR(INDEX('CAMAGUI DATA UNIFICADA'!$C$2:$T1007,MATCH(1,($A156='CAMAGUI DATA UNIFICADA'!$A$2:$A1007)*($BD$1='CAMAGUI DATA UNIFICADA'!$B$2:$B1007),0),MATCH(BD$2,'CAMAGUI DATA UNIFICADA'!$C$1:$T$1,0)),"")</f>
        <v>CA4021125</v>
      </c>
      <c r="BE156" s="2">
        <f t="array" ref="BE156">IFERROR(INDEX('CAMAGUI DATA UNIFICADA'!$C$2:$T1007,MATCH(1,($A156='CAMAGUI DATA UNIFICADA'!$A$2:$A1007)*($BD$1='CAMAGUI DATA UNIFICADA'!$B$2:$B1007),0),MATCH(BE$2,'CAMAGUI DATA UNIFICADA'!$C$1:$T$1,0)),"")</f>
        <v>400</v>
      </c>
      <c r="BF156" s="2">
        <f t="array" ref="BF156">IFERROR(INDEX('CAMAGUI DATA UNIFICADA'!$C$2:$T1007,MATCH(1,($A156='CAMAGUI DATA UNIFICADA'!$A$2:$A1007)*($BD$1='CAMAGUI DATA UNIFICADA'!$B$2:$B1007),0),MATCH(BF$2,'CAMAGUI DATA UNIFICADA'!$C$1:$T$1,0)),"")</f>
        <v>2675</v>
      </c>
      <c r="BG156" s="2" t="str">
        <f t="array" ref="BG156">IFERROR(INDEX('CAMAGUI DATA UNIFICADA'!$C$2:$T1007,MATCH(1,($A156='CAMAGUI DATA UNIFICADA'!$A$2:$A1007)*($BD$1='CAMAGUI DATA UNIFICADA'!$B$2:$B1007),0),MATCH(BG$2,'CAMAGUI DATA UNIFICADA'!$C$1:$T$1,0)),"")</f>
        <v>SKR MAST E AD</v>
      </c>
      <c r="BH156" s="139">
        <f t="array" ref="BH156">IFERROR(INDEX('CAMAGUI DATA UNIFICADA'!$C$2:$T1007,MATCH(1,($A156='CAMAGUI DATA UNIFICADA'!$A$2:$A1007)*($BD$1='CAMAGUI DATA UNIFICADA'!$B$2:$B1007),0),MATCH(BH$2,'CAMAGUI DATA UNIFICADA'!$C$1:$T$1,0)),"")</f>
        <v>2738.13</v>
      </c>
      <c r="BI156" s="2">
        <f t="array" ref="BI156">IFERROR(INDEX('CAMAGUI DATA UNIFICADA'!$C$2:$T1007,MATCH(1,($A156='CAMAGUI DATA UNIFICADA'!$A$2:$A1007)*($BD$1='CAMAGUI DATA UNIFICADA'!$B$2:$B1007),0),MATCH(BI$2,'CAMAGUI DATA UNIFICADA'!$C$1:$T$1,0)),"")</f>
        <v>23.77</v>
      </c>
      <c r="BJ156" s="2">
        <f t="array" ref="BJ156">IFERROR(INDEX('CAMAGUI DATA UNIFICADA'!$C$2:$T1007,MATCH(1,($A156='CAMAGUI DATA UNIFICADA'!$A$2:$A1007)*($BD$1='CAMAGUI DATA UNIFICADA'!$B$2:$B1007),0),MATCH(BJ$2,'CAMAGUI DATA UNIFICADA'!$C$1:$T$1,0)),"")</f>
        <v>4.57</v>
      </c>
      <c r="BK156" s="33">
        <f t="array" ref="BK156">IFERROR(INDEX('CAMAGUI DATA UNIFICADA'!$C$2:$T1007,MATCH(1,($A156='CAMAGUI DATA UNIFICADA'!$A$2:$A1007)*($BD$1='CAMAGUI DATA UNIFICADA'!$B$2:$B1007),0),MATCH(BK$2,'CAMAGUI DATA UNIFICADA'!$C$1:$T$1,0)),"")</f>
        <v>3.21132</v>
      </c>
      <c r="BL156" s="60">
        <f t="array" ref="BL156">IFERROR(INDEX('CAMAGUI DATA UNIFICADA'!$C$2:$T1007,MATCH(1,($A156='CAMAGUI DATA UNIFICADA'!$A$2:$A1007)*($BD$1='CAMAGUI DATA UNIFICADA'!$B$2:$B1007),0),MATCH(BL$2,'CAMAGUI DATA UNIFICADA'!$C$1:$T$1,0)),"")</f>
        <v>524019.2311</v>
      </c>
      <c r="BM156" s="33">
        <f t="array" ref="BM156">IFERROR(INDEX('CAMAGUI DATA UNIFICADA'!$C$2:$T1007,MATCH(1,($A156='CAMAGUI DATA UNIFICADA'!$A$2:$A1007)*($BD$1='CAMAGUI DATA UNIFICADA'!$B$2:$B1007),0),MATCH(BM$2,'CAMAGUI DATA UNIFICADA'!$C$1:$T$1,0)),"")</f>
        <v>1.175379856</v>
      </c>
      <c r="BN156" s="23">
        <f t="array" ref="BN156">IFERROR(INDEX('CAMAGUI DATA UNIFICADA'!$C$2:$T1007,MATCH(1,($A156='CAMAGUI DATA UNIFICADA'!$A$2:$A1007)*($BD$1='CAMAGUI DATA UNIFICADA'!$B$2:$B1007),0),MATCH(BN$2,'CAMAGUI DATA UNIFICADA'!$C$1:$T$1,0)),"")</f>
        <v>0.6313484712</v>
      </c>
      <c r="BO156" s="23">
        <f t="array" ref="BO156">IFERROR(INDEX('CAMAGUI DATA UNIFICADA'!$C$2:$T1007,MATCH(1,($A156='CAMAGUI DATA UNIFICADA'!$A$2:$A1007)*($BD$1='CAMAGUI DATA UNIFICADA'!$B$2:$B1007),0),MATCH(BO$2,'CAMAGUI DATA UNIFICADA'!$C$1:$T$1,0)),"")</f>
        <v>0.6</v>
      </c>
      <c r="BP156" s="60">
        <f t="array" ref="BP156">IFERROR(INDEX('CAMAGUI DATA UNIFICADA'!$C$2:$T1007,MATCH(1,($A156='CAMAGUI DATA UNIFICADA'!$A$2:$A1007)*($BD$1='CAMAGUI DATA UNIFICADA'!$B$2:$B1007),0),MATCH(BP$2,'CAMAGUI DATA UNIFICADA'!$C$1:$T$1,0)),"")</f>
        <v>103750</v>
      </c>
      <c r="BQ156" s="2">
        <f t="array" ref="BQ156">IFERROR(INDEX('CAMAGUI DATA UNIFICADA'!$C$2:$T1007,MATCH(1,($A156='CAMAGUI DATA UNIFICADA'!$A$2:$A1007)*($BD$1='CAMAGUI DATA UNIFICADA'!$B$2:$B1007),0),MATCH(BQ$2,'CAMAGUI DATA UNIFICADA'!$C$1:$T$1,0)),"")</f>
        <v>3.5</v>
      </c>
      <c r="BR156" s="2">
        <f t="array" ref="BR156">IFERROR(INDEX('CAMAGUI DATA UNIFICADA'!$C$2:$T1007,MATCH(1,($A156='CAMAGUI DATA UNIFICADA'!$A$2:$A1007)*($BD$1='CAMAGUI DATA UNIFICADA'!$B$2:$B1007),0),MATCH(BR$2,'CAMAGUI DATA UNIFICADA'!$C$1:$T$1,0)),"")</f>
        <v>27.27</v>
      </c>
      <c r="BS156" s="33">
        <f t="array" ref="BS156">IFERROR(INDEX('CAMAGUI DATA UNIFICADA'!$C$2:$T1007,MATCH(1,($A156='CAMAGUI DATA UNIFICADA'!$A$2:$A1007)*($BD$1='CAMAGUI DATA UNIFICADA'!$B$2:$B1007),0),MATCH(BS$2,'CAMAGUI DATA UNIFICADA'!$C$1:$T$1,0)),"")</f>
        <v>2.94456</v>
      </c>
      <c r="BT156" s="60">
        <f t="array" ref="BT156">IFERROR(INDEX('CAMAGUI DATA UNIFICADA'!$C$2:$T1007,MATCH(1,($A156='CAMAGUI DATA UNIFICADA'!$A$2:$A1007)*($BD$1='CAMAGUI DATA UNIFICADA'!$B$2:$B1007),0),MATCH(BT$2,'CAMAGUI DATA UNIFICADA'!$C$1:$T$1,0)),"")</f>
        <v>407.1624984</v>
      </c>
      <c r="BU156" s="140">
        <f t="array" ref="BU156">IFERROR(INDEX('CAMAGUI DATA UNIFICADA'!$C$2:$T1007,MATCH(1,($A156='CAMAGUI DATA UNIFICADA'!$A$2:$A1007)*($BD$1='CAMAGUI DATA UNIFICADA'!$B$2:$B1007),0),MATCH(BU$2,'CAMAGUI DATA UNIFICADA'!$C$1:$T$1,0)),"")</f>
        <v>1.790624599</v>
      </c>
      <c r="BV156" s="138" t="str">
        <f t="array" ref="BV156">IFERROR(INDEX('CAMAGUI DATA UNIFICADA'!$C$2:$T1007,MATCH(1,($A156='CAMAGUI DATA UNIFICADA'!$A$2:$A1007)*($BV$1='CAMAGUI DATA UNIFICADA'!$B$2:$B1007),0),MATCH(BV$2,'CAMAGUI DATA UNIFICADA'!$C$1:$T$1,0)),"")</f>
        <v>CA5021125</v>
      </c>
      <c r="BW156" s="2">
        <f t="array" ref="BW156">IFERROR(INDEX('CAMAGUI DATA UNIFICADA'!$C$2:$T1007,MATCH(1,($A156='CAMAGUI DATA UNIFICADA'!$A$2:$A1007)*($BV$1='CAMAGUI DATA UNIFICADA'!$B$2:$B1007),0),MATCH(BW$2,'CAMAGUI DATA UNIFICADA'!$C$1:$T$1,0)),"")</f>
        <v>375</v>
      </c>
      <c r="BX156" s="2">
        <f t="array" ref="BX156">IFERROR(INDEX('CAMAGUI DATA UNIFICADA'!$C$2:$T1007,MATCH(1,($A156='CAMAGUI DATA UNIFICADA'!$A$2:$A1007)*($BV$1='CAMAGUI DATA UNIFICADA'!$B$2:$B1007),0),MATCH(BX$2,'CAMAGUI DATA UNIFICADA'!$C$1:$T$1,0)),"")</f>
        <v>2475</v>
      </c>
      <c r="BY156" s="2" t="str">
        <f t="array" ref="BY156">IFERROR(INDEX('CAMAGUI DATA UNIFICADA'!$C$2:$T1007,MATCH(1,($A156='CAMAGUI DATA UNIFICADA'!$A$2:$A1007)*($BV$1='CAMAGUI DATA UNIFICADA'!$B$2:$B1007),0),MATCH(BY$2,'CAMAGUI DATA UNIFICADA'!$C$1:$T$1,0)),"")</f>
        <v>SKR MAST E AD</v>
      </c>
      <c r="BZ156" s="139">
        <f t="array" ref="BZ156">IFERROR(INDEX('CAMAGUI DATA UNIFICADA'!$C$2:$T1007,MATCH(1,($A156='CAMAGUI DATA UNIFICADA'!$A$2:$A1007)*($BV$1='CAMAGUI DATA UNIFICADA'!$B$2:$B1007),0),MATCH(BZ$2,'CAMAGUI DATA UNIFICADA'!$C$1:$T$1,0)),"")</f>
        <v>2533.41</v>
      </c>
      <c r="CA156" s="2">
        <f t="array" ref="CA156">IFERROR(INDEX('CAMAGUI DATA UNIFICADA'!$C$2:$T1007,MATCH(1,($A156='CAMAGUI DATA UNIFICADA'!$A$2:$A1007)*($BV$1='CAMAGUI DATA UNIFICADA'!$B$2:$B1007),0),MATCH(CA$2,'CAMAGUI DATA UNIFICADA'!$C$1:$T$1,0)),"")</f>
        <v>23.44</v>
      </c>
      <c r="CB156" s="2">
        <f t="array" ref="CB156">IFERROR(INDEX('CAMAGUI DATA UNIFICADA'!$C$2:$T1007,MATCH(1,($A156='CAMAGUI DATA UNIFICADA'!$A$2:$A1007)*($BV$1='CAMAGUI DATA UNIFICADA'!$B$2:$B1007),0),MATCH(CB$2,'CAMAGUI DATA UNIFICADA'!$C$1:$T$1,0)),"")</f>
        <v>3.72</v>
      </c>
      <c r="CC156" s="33">
        <f t="array" ref="CC156">IFERROR(INDEX('CAMAGUI DATA UNIFICADA'!$C$2:$T1007,MATCH(1,($A156='CAMAGUI DATA UNIFICADA'!$A$2:$A1007)*($BV$1='CAMAGUI DATA UNIFICADA'!$B$2:$B1007),0),MATCH(CC$2,'CAMAGUI DATA UNIFICADA'!$C$1:$T$1,0)),"")</f>
        <v>3.23904</v>
      </c>
      <c r="CD156" s="60">
        <f t="array" ref="CD156">IFERROR(INDEX('CAMAGUI DATA UNIFICADA'!$C$2:$T1007,MATCH(1,($A156='CAMAGUI DATA UNIFICADA'!$A$2:$A1007)*($BV$1='CAMAGUI DATA UNIFICADA'!$B$2:$B1007),0),MATCH(CD$2,'CAMAGUI DATA UNIFICADA'!$C$1:$T$1,0)),"")</f>
        <v>493920.8381</v>
      </c>
      <c r="CE156" s="33">
        <f t="array" ref="CE156">IFERROR(INDEX('CAMAGUI DATA UNIFICADA'!$C$2:$T1007,MATCH(1,($A156='CAMAGUI DATA UNIFICADA'!$A$2:$A1007)*($BV$1='CAMAGUI DATA UNIFICADA'!$B$2:$B1007),0),MATCH(CE$2,'CAMAGUI DATA UNIFICADA'!$C$1:$T$1,0)),"")</f>
        <v>1.498474281</v>
      </c>
      <c r="CF156" s="23">
        <f t="array" ref="CF156">IFERROR(INDEX('CAMAGUI DATA UNIFICADA'!$C$2:$T1007,MATCH(1,($A156='CAMAGUI DATA UNIFICADA'!$A$2:$A1007)*($BV$1='CAMAGUI DATA UNIFICADA'!$B$2:$B1007),0),MATCH(CF$2,'CAMAGUI DATA UNIFICADA'!$C$1:$T$1,0)),"")</f>
        <v>0.6674605921</v>
      </c>
      <c r="CG156" s="23">
        <f t="array" ref="CG156">IFERROR(INDEX('CAMAGUI DATA UNIFICADA'!$C$2:$T1007,MATCH(1,($A156='CAMAGUI DATA UNIFICADA'!$A$2:$A1007)*($BV$1='CAMAGUI DATA UNIFICADA'!$B$2:$B1007),0),MATCH(CG$2,'CAMAGUI DATA UNIFICADA'!$C$1:$T$1,0)),"")</f>
        <v>0.6</v>
      </c>
      <c r="CH156" s="60">
        <f t="array" ref="CH156">IFERROR(INDEX('CAMAGUI DATA UNIFICADA'!$C$2:$T1007,MATCH(1,($A156='CAMAGUI DATA UNIFICADA'!$A$2:$A1007)*($BV$1='CAMAGUI DATA UNIFICADA'!$B$2:$B1007),0),MATCH(CH$2,'CAMAGUI DATA UNIFICADA'!$C$1:$T$1,0)),"")</f>
        <v>105714.2857</v>
      </c>
      <c r="CI156" s="2">
        <f t="array" ref="CI156">IFERROR(INDEX('CAMAGUI DATA UNIFICADA'!$C$2:$T1007,MATCH(1,($A156='CAMAGUI DATA UNIFICADA'!$A$2:$A1007)*($BV$1='CAMAGUI DATA UNIFICADA'!$B$2:$B1007),0),MATCH(CI$2,'CAMAGUI DATA UNIFICADA'!$C$1:$T$1,0)),"")</f>
        <v>3.5</v>
      </c>
      <c r="CJ156" s="2">
        <f t="array" ref="CJ156">IFERROR(INDEX('CAMAGUI DATA UNIFICADA'!$C$2:$T1007,MATCH(1,($A156='CAMAGUI DATA UNIFICADA'!$A$2:$A1007)*($BV$1='CAMAGUI DATA UNIFICADA'!$B$2:$B1007),0),MATCH(CJ$2,'CAMAGUI DATA UNIFICADA'!$C$1:$T$1,0)),"")</f>
        <v>26.94</v>
      </c>
      <c r="CK156" s="33">
        <f t="array" ref="CK156">IFERROR(INDEX('CAMAGUI DATA UNIFICADA'!$C$2:$T1007,MATCH(1,($A156='CAMAGUI DATA UNIFICADA'!$A$2:$A1007)*($BV$1='CAMAGUI DATA UNIFICADA'!$B$2:$B1007),0),MATCH(CK$2,'CAMAGUI DATA UNIFICADA'!$C$1:$T$1,0)),"")</f>
        <v>2.98176</v>
      </c>
      <c r="CL156" s="60">
        <f t="array" ref="CL156">IFERROR(INDEX('CAMAGUI DATA UNIFICADA'!$C$2:$T1007,MATCH(1,($A156='CAMAGUI DATA UNIFICADA'!$A$2:$A1007)*($BV$1='CAMAGUI DATA UNIFICADA'!$B$2:$B1007),0),MATCH(CL$2,'CAMAGUI DATA UNIFICADA'!$C$1:$T$1,0)),"")</f>
        <v>362.4014653</v>
      </c>
      <c r="CM156" s="140">
        <f t="array" ref="CM156">IFERROR(INDEX('CAMAGUI DATA UNIFICADA'!$C$2:$T1007,MATCH(1,($A156='CAMAGUI DATA UNIFICADA'!$A$2:$A1007)*($BV$1='CAMAGUI DATA UNIFICADA'!$B$2:$B1007),0),MATCH(CM$2,'CAMAGUI DATA UNIFICADA'!$C$1:$T$1,0)),"")</f>
        <v>-3.149633675</v>
      </c>
      <c r="CN156" s="138" t="str">
        <f t="array" ref="CN156">IFERROR(INDEX('CAMAGUI DATA UNIFICADA'!$C$2:$T1007,MATCH(1,($A156='CAMAGUI DATA UNIFICADA'!$A$2:$A1007)*($CN$1='CAMAGUI DATA UNIFICADA'!$B$2:$B1007),0),MATCH(CN$2,'CAMAGUI DATA UNIFICADA'!$C$1:$T$1,0)),"")</f>
        <v>CA6021125</v>
      </c>
      <c r="CO156" s="2">
        <f t="array" ref="CO156">IFERROR(INDEX('CAMAGUI DATA UNIFICADA'!$C$2:$T1007,MATCH(1,($A156='CAMAGUI DATA UNIFICADA'!$A$2:$A1007)*($CN$1='CAMAGUI DATA UNIFICADA'!$B$2:$B1007),0),MATCH(CO$2,'CAMAGUI DATA UNIFICADA'!$C$1:$T$1,0)),"")</f>
        <v>600</v>
      </c>
      <c r="CP156" s="2">
        <f t="array" ref="CP156">IFERROR(INDEX('CAMAGUI DATA UNIFICADA'!$C$2:$T1007,MATCH(1,($A156='CAMAGUI DATA UNIFICADA'!$A$2:$A1007)*($CN$1='CAMAGUI DATA UNIFICADA'!$B$2:$B1007),0),MATCH(CP$2,'CAMAGUI DATA UNIFICADA'!$C$1:$T$1,0)),"")</f>
        <v>3825</v>
      </c>
      <c r="CQ156" s="2" t="str">
        <f t="array" ref="CQ156">IFERROR(INDEX('CAMAGUI DATA UNIFICADA'!$C$2:$T1007,MATCH(1,($A156='CAMAGUI DATA UNIFICADA'!$A$2:$A1007)*($CN$1='CAMAGUI DATA UNIFICADA'!$B$2:$B1007),0),MATCH(CQ$2,'CAMAGUI DATA UNIFICADA'!$C$1:$T$1,0)),"")</f>
        <v>SKR MAST E AD</v>
      </c>
      <c r="CR156" s="139">
        <f t="array" ref="CR156">IFERROR(INDEX('CAMAGUI DATA UNIFICADA'!$C$2:$T1007,MATCH(1,($A156='CAMAGUI DATA UNIFICADA'!$A$2:$A1007)*($CN$1='CAMAGUI DATA UNIFICADA'!$B$2:$B1007),0),MATCH(CR$2,'CAMAGUI DATA UNIFICADA'!$C$1:$T$1,0)),"")</f>
        <v>3915.27</v>
      </c>
      <c r="CS156" s="2">
        <f t="array" ref="CS156">IFERROR(INDEX('CAMAGUI DATA UNIFICADA'!$C$2:$T1007,MATCH(1,($A156='CAMAGUI DATA UNIFICADA'!$A$2:$A1007)*($CN$1='CAMAGUI DATA UNIFICADA'!$B$2:$B1007),0),MATCH(CS$2,'CAMAGUI DATA UNIFICADA'!$C$1:$T$1,0)),"")</f>
        <v>20</v>
      </c>
      <c r="CT156" s="2">
        <f t="array" ref="CT156">IFERROR(INDEX('CAMAGUI DATA UNIFICADA'!$C$2:$T1007,MATCH(1,($A156='CAMAGUI DATA UNIFICADA'!$A$2:$A1007)*($CN$1='CAMAGUI DATA UNIFICADA'!$B$2:$B1007),0),MATCH(CT$2,'CAMAGUI DATA UNIFICADA'!$C$1:$T$1,0)),"")</f>
        <v>2.54</v>
      </c>
      <c r="CU156" s="33">
        <f t="array" ref="CU156">IFERROR(INDEX('CAMAGUI DATA UNIFICADA'!$C$2:$T1007,MATCH(1,($A156='CAMAGUI DATA UNIFICADA'!$A$2:$A1007)*($CN$1='CAMAGUI DATA UNIFICADA'!$B$2:$B1007),0),MATCH(CU$2,'CAMAGUI DATA UNIFICADA'!$C$1:$T$1,0)),"")</f>
        <v>3.3</v>
      </c>
      <c r="CV156" s="60">
        <f t="array" ref="CV156">IFERROR(INDEX('CAMAGUI DATA UNIFICADA'!$C$2:$T1007,MATCH(1,($A156='CAMAGUI DATA UNIFICADA'!$A$2:$A1007)*($CN$1='CAMAGUI DATA UNIFICADA'!$B$2:$B1007),0),MATCH(CV$2,'CAMAGUI DATA UNIFICADA'!$C$1:$T$1,0)),"")</f>
        <v>909090.9091</v>
      </c>
      <c r="CW156" s="33">
        <f t="array" ref="CW156">IFERROR(INDEX('CAMAGUI DATA UNIFICADA'!$C$2:$T1007,MATCH(1,($A156='CAMAGUI DATA UNIFICADA'!$A$2:$A1007)*($CN$1='CAMAGUI DATA UNIFICADA'!$B$2:$B1007),0),MATCH(CW$2,'CAMAGUI DATA UNIFICADA'!$C$1:$T$1,0)),"")</f>
        <v>1.845472441</v>
      </c>
      <c r="CX156" s="23">
        <f t="array" ref="CX156">IFERROR(INDEX('CAMAGUI DATA UNIFICADA'!$C$2:$T1007,MATCH(1,($A156='CAMAGUI DATA UNIFICADA'!$A$2:$A1007)*($CN$1='CAMAGUI DATA UNIFICADA'!$B$2:$B1007),0),MATCH(CX$2,'CAMAGUI DATA UNIFICADA'!$C$1:$T$1,0)),"")</f>
        <v>0.7575757576</v>
      </c>
      <c r="CY156" s="23">
        <f t="array" ref="CY156">IFERROR(INDEX('CAMAGUI DATA UNIFICADA'!$C$2:$T1007,MATCH(1,($A156='CAMAGUI DATA UNIFICADA'!$A$2:$A1007)*($CN$1='CAMAGUI DATA UNIFICADA'!$B$2:$B1007),0),MATCH(CY$2,'CAMAGUI DATA UNIFICADA'!$C$1:$T$1,0)),"")</f>
        <v>0.68</v>
      </c>
      <c r="CZ156" s="60">
        <f t="array" ref="CZ156">IFERROR(INDEX('CAMAGUI DATA UNIFICADA'!$C$2:$T1007,MATCH(1,($A156='CAMAGUI DATA UNIFICADA'!$A$2:$A1007)*($CN$1='CAMAGUI DATA UNIFICADA'!$B$2:$B1007),0),MATCH(CZ$2,'CAMAGUI DATA UNIFICADA'!$C$1:$T$1,0)),"")</f>
        <v>93257.14286</v>
      </c>
      <c r="DA156" s="2">
        <f t="array" ref="DA156">IFERROR(INDEX('CAMAGUI DATA UNIFICADA'!$C$2:$T1007,MATCH(1,($A156='CAMAGUI DATA UNIFICADA'!$A$2:$A1007)*($CN$1='CAMAGUI DATA UNIFICADA'!$B$2:$B1007),0),MATCH(DA$2,'CAMAGUI DATA UNIFICADA'!$C$1:$T$1,0)),"")</f>
        <v>3.5</v>
      </c>
      <c r="DB156" s="2">
        <f t="array" ref="DB156">IFERROR(INDEX('CAMAGUI DATA UNIFICADA'!$C$2:$T1007,MATCH(1,($A156='CAMAGUI DATA UNIFICADA'!$A$2:$A1007)*($CN$1='CAMAGUI DATA UNIFICADA'!$B$2:$B1007),0),MATCH(DB$2,'CAMAGUI DATA UNIFICADA'!$C$1:$T$1,0)),"")</f>
        <v>23.5</v>
      </c>
      <c r="DC156" s="33">
        <f t="array" ref="DC156">IFERROR(INDEX('CAMAGUI DATA UNIFICADA'!$C$2:$T1007,MATCH(1,($A156='CAMAGUI DATA UNIFICADA'!$A$2:$A1007)*($CN$1='CAMAGUI DATA UNIFICADA'!$B$2:$B1007),0),MATCH(DC$2,'CAMAGUI DATA UNIFICADA'!$C$1:$T$1,0)),"")</f>
        <v>3.234</v>
      </c>
      <c r="DD156" s="60">
        <f t="array" ref="DD156">IFERROR(INDEX('CAMAGUI DATA UNIFICADA'!$C$2:$T1007,MATCH(1,($A156='CAMAGUI DATA UNIFICADA'!$A$2:$A1007)*($CN$1='CAMAGUI DATA UNIFICADA'!$B$2:$B1007),0),MATCH(DD$2,'CAMAGUI DATA UNIFICADA'!$C$1:$T$1,0)),"")</f>
        <v>612.1501131</v>
      </c>
      <c r="DE156" s="140">
        <f t="array" ref="DE156">IFERROR(INDEX('CAMAGUI DATA UNIFICADA'!$C$2:$T1007,MATCH(1,($A156='CAMAGUI DATA UNIFICADA'!$A$2:$A1007)*($CN$1='CAMAGUI DATA UNIFICADA'!$B$2:$B1007),0),MATCH(DE$2,'CAMAGUI DATA UNIFICADA'!$C$1:$T$1,0)),"")</f>
        <v>3.037528281</v>
      </c>
      <c r="DF156" s="138" t="str">
        <f t="array" ref="DF156">IFERROR(INDEX('CAMAGUI DATA UNIFICADA'!$C$2:$T1007,MATCH(1,($A156='CAMAGUI DATA UNIFICADA'!$A$2:$A1007)*($DF$1='CAMAGUI DATA UNIFICADA'!$B$2:$B1007),0),MATCH(DF$2,'CAMAGUI DATA UNIFICADA'!$C$1:$T$1,0)),"")</f>
        <v/>
      </c>
      <c r="DG156" s="2" t="str">
        <f t="array" ref="DG156">IFERROR(INDEX('CAMAGUI DATA UNIFICADA'!$C$2:$T1007,MATCH(1,($A156='CAMAGUI DATA UNIFICADA'!$A$2:$A1007)*($DF$1='CAMAGUI DATA UNIFICADA'!$B$2:$B1007),0),MATCH(DG$2,'CAMAGUI DATA UNIFICADA'!$C$1:$T$1,0)),"")</f>
        <v/>
      </c>
      <c r="DH156" s="2" t="str">
        <f t="array" ref="DH156">IFERROR(INDEX('CAMAGUI DATA UNIFICADA'!$C$2:$T1007,MATCH(1,($A156='CAMAGUI DATA UNIFICADA'!$A$2:$A1007)*($DF$1='CAMAGUI DATA UNIFICADA'!$B$2:$B1007),0),MATCH(DH$2,'CAMAGUI DATA UNIFICADA'!$C$1:$T$1,0)),"")</f>
        <v/>
      </c>
      <c r="DI156" s="2" t="str">
        <f t="array" ref="DI156">IFERROR(INDEX('CAMAGUI DATA UNIFICADA'!$C$2:$T1007,MATCH(1,($A156='CAMAGUI DATA UNIFICADA'!$A$2:$A1007)*($DF$1='CAMAGUI DATA UNIFICADA'!$B$2:$B1007),0),MATCH(DI$2,'CAMAGUI DATA UNIFICADA'!$C$1:$T$1,0)),"")</f>
        <v/>
      </c>
      <c r="DJ156" s="139" t="str">
        <f t="array" ref="DJ156">IFERROR(INDEX('CAMAGUI DATA UNIFICADA'!$C$2:$T1007,MATCH(1,($A156='CAMAGUI DATA UNIFICADA'!$A$2:$A1007)*($DF$1='CAMAGUI DATA UNIFICADA'!$B$2:$B1007),0),MATCH(DJ$2,'CAMAGUI DATA UNIFICADA'!$C$1:$T$1,0)),"")</f>
        <v/>
      </c>
      <c r="DK156" s="2" t="str">
        <f t="array" ref="DK156">IFERROR(INDEX('CAMAGUI DATA UNIFICADA'!$C$2:$T1007,MATCH(1,($A156='CAMAGUI DATA UNIFICADA'!$A$2:$A1007)*($DF$1='CAMAGUI DATA UNIFICADA'!$B$2:$B1007),0),MATCH(DK$2,'CAMAGUI DATA UNIFICADA'!$C$1:$T$1,0)),"")</f>
        <v/>
      </c>
      <c r="DL156" s="2" t="str">
        <f t="array" ref="DL156">IFERROR(INDEX('CAMAGUI DATA UNIFICADA'!$C$2:$T1007,MATCH(1,($A156='CAMAGUI DATA UNIFICADA'!$A$2:$A1007)*($DF$1='CAMAGUI DATA UNIFICADA'!$B$2:$B1007),0),MATCH(DL$2,'CAMAGUI DATA UNIFICADA'!$C$1:$T$1,0)),"")</f>
        <v/>
      </c>
      <c r="DM156" s="33" t="str">
        <f t="array" ref="DM156">IFERROR(INDEX('CAMAGUI DATA UNIFICADA'!$C$2:$T1007,MATCH(1,($A156='CAMAGUI DATA UNIFICADA'!$A$2:$A1007)*($DF$1='CAMAGUI DATA UNIFICADA'!$B$2:$B1007),0),MATCH(DM$2,'CAMAGUI DATA UNIFICADA'!$C$1:$T$1,0)),"")</f>
        <v/>
      </c>
      <c r="DN156" s="60" t="str">
        <f t="array" ref="DN156">IFERROR(INDEX('CAMAGUI DATA UNIFICADA'!$C$2:$T1007,MATCH(1,($A156='CAMAGUI DATA UNIFICADA'!$A$2:$A1007)*($DF$1='CAMAGUI DATA UNIFICADA'!$B$2:$B1007),0),MATCH(DN$2,'CAMAGUI DATA UNIFICADA'!$C$1:$T$1,0)),"")</f>
        <v/>
      </c>
      <c r="DO156" s="33" t="str">
        <f t="array" ref="DO156">IFERROR(INDEX('CAMAGUI DATA UNIFICADA'!$C$2:$T1007,MATCH(1,($A156='CAMAGUI DATA UNIFICADA'!$A$2:$A1007)*($DF$1='CAMAGUI DATA UNIFICADA'!$B$2:$B1007),0),MATCH(DO$2,'CAMAGUI DATA UNIFICADA'!$C$1:$T$1,0)),"")</f>
        <v/>
      </c>
      <c r="DP156" s="23" t="str">
        <f t="array" ref="DP156">IFERROR(INDEX('CAMAGUI DATA UNIFICADA'!$C$2:$T1007,MATCH(1,($A156='CAMAGUI DATA UNIFICADA'!$A$2:$A1007)*($DF$1='CAMAGUI DATA UNIFICADA'!$B$2:$B1007),0),MATCH(DP$2,'CAMAGUI DATA UNIFICADA'!$C$1:$T$1,0)),"")</f>
        <v/>
      </c>
      <c r="DQ156" s="23" t="str">
        <f t="array" ref="DQ156">IFERROR(INDEX('CAMAGUI DATA UNIFICADA'!$C$2:$T1007,MATCH(1,($A156='CAMAGUI DATA UNIFICADA'!$A$2:$A1007)*($DF$1='CAMAGUI DATA UNIFICADA'!$B$2:$B1007),0),MATCH(DQ$2,'CAMAGUI DATA UNIFICADA'!$C$1:$T$1,0)),"")</f>
        <v/>
      </c>
      <c r="DR156" s="2" t="str">
        <f t="array" ref="DR156">IFERROR(INDEX('CAMAGUI DATA UNIFICADA'!$C$2:$T1007,MATCH(1,($A156='CAMAGUI DATA UNIFICADA'!$A$2:$A1007)*($DF$1='CAMAGUI DATA UNIFICADA'!$B$2:$B1007),0),MATCH(DR$2,'CAMAGUI DATA UNIFICADA'!$C$1:$T$1,0)),"")</f>
        <v/>
      </c>
      <c r="DS156" s="2" t="str">
        <f t="array" ref="DS156">IFERROR(INDEX('CAMAGUI DATA UNIFICADA'!$C$2:$T1007,MATCH(1,($A156='CAMAGUI DATA UNIFICADA'!$A$2:$A1007)*($DF$1='CAMAGUI DATA UNIFICADA'!$B$2:$B1007),0),MATCH(DS$2,'CAMAGUI DATA UNIFICADA'!$C$1:$T$1,0)),"")</f>
        <v/>
      </c>
      <c r="DT156" s="2" t="str">
        <f t="array" ref="DT156">IFERROR(INDEX('CAMAGUI DATA UNIFICADA'!$C$2:$T1007,MATCH(1,($A156='CAMAGUI DATA UNIFICADA'!$A$2:$A1007)*($DF$1='CAMAGUI DATA UNIFICADA'!$B$2:$B1007),0),MATCH(DT$2,'CAMAGUI DATA UNIFICADA'!$C$1:$T$1,0)),"")</f>
        <v/>
      </c>
      <c r="DU156" s="33" t="str">
        <f t="array" ref="DU156">IFERROR(INDEX('CAMAGUI DATA UNIFICADA'!$C$2:$T1007,MATCH(1,($A156='CAMAGUI DATA UNIFICADA'!$A$2:$A1007)*($DF$1='CAMAGUI DATA UNIFICADA'!$B$2:$B1007),0),MATCH(DU$2,'CAMAGUI DATA UNIFICADA'!$C$1:$T$1,0)),"")</f>
        <v/>
      </c>
      <c r="DV156" s="60" t="str">
        <f t="array" ref="DV156">IFERROR(INDEX('CAMAGUI DATA UNIFICADA'!$C$2:$T1007,MATCH(1,($A156='CAMAGUI DATA UNIFICADA'!$A$2:$A1007)*($DF$1='CAMAGUI DATA UNIFICADA'!$B$2:$B1007),0),MATCH(DV$2,'CAMAGUI DATA UNIFICADA'!$C$1:$T$1,0)),"")</f>
        <v/>
      </c>
      <c r="DW156" s="140" t="str">
        <f t="array" ref="DW156">IFERROR(INDEX('CAMAGUI DATA UNIFICADA'!$C$2:$T1007,MATCH(1,($A156='CAMAGUI DATA UNIFICADA'!$A$2:$A1007)*($DF$1='CAMAGUI DATA UNIFICADA'!$B$2:$B1007),0),MATCH(DW$2,'CAMAGUI DATA UNIFICADA'!$C$1:$T$1,0)),"")</f>
        <v/>
      </c>
      <c r="DX156" s="144" t="str">
        <f t="array" ref="DX156">IFERROR(INDEX('CAMAGUI DATA UNIFICADA'!$C$2:$T1007,MATCH(1,($A156='CAMAGUI DATA UNIFICADA'!$A$2:$A1007)*($DX$1='CAMAGUI DATA UNIFICADA'!$B$2:$B1007),0),MATCH(DX$2,'CAMAGUI DATA UNIFICADA'!$C$1:$T$1,0)),"")</f>
        <v/>
      </c>
      <c r="DY156" s="60" t="str">
        <f t="array" ref="DY156">IFERROR(INDEX('CAMAGUI DATA UNIFICADA'!$C$2:$T1007,MATCH(1,($A156='CAMAGUI DATA UNIFICADA'!$A$2:$A1007)*($DX$1='CAMAGUI DATA UNIFICADA'!$B$2:$B1007),0),MATCH(DY$2,'CAMAGUI DATA UNIFICADA'!$C$1:$T$1,0)),"")</f>
        <v/>
      </c>
      <c r="DZ156" s="60" t="str">
        <f t="array" ref="DZ156">IFERROR(INDEX('CAMAGUI DATA UNIFICADA'!$C$2:$T1007,MATCH(1,($A156='CAMAGUI DATA UNIFICADA'!$A$2:$A1007)*($DX$1='CAMAGUI DATA UNIFICADA'!$B$2:$B1007),0),MATCH(DZ$2,'CAMAGUI DATA UNIFICADA'!$C$1:$T$1,0)),"")</f>
        <v/>
      </c>
      <c r="EA156" s="60" t="str">
        <f t="array" ref="EA156">IFERROR(INDEX('CAMAGUI DATA UNIFICADA'!$C$2:$T1007,MATCH(1,($A156='CAMAGUI DATA UNIFICADA'!$A$2:$A1007)*($DX$1='CAMAGUI DATA UNIFICADA'!$B$2:$B1007),0),MATCH(EA$2,'CAMAGUI DATA UNIFICADA'!$C$1:$T$1,0)),"")</f>
        <v/>
      </c>
      <c r="EB156" s="60" t="str">
        <f t="array" ref="EB156">IFERROR(INDEX('CAMAGUI DATA UNIFICADA'!$C$2:$T1007,MATCH(1,($A156='CAMAGUI DATA UNIFICADA'!$A$2:$A1007)*($DX$1='CAMAGUI DATA UNIFICADA'!$B$2:$B1007),0),MATCH(EB$2,'CAMAGUI DATA UNIFICADA'!$C$1:$T$1,0)),"")</f>
        <v/>
      </c>
      <c r="EC156" s="60" t="str">
        <f t="array" ref="EC156">IFERROR(INDEX('CAMAGUI DATA UNIFICADA'!$C$2:$T1007,MATCH(1,($A156='CAMAGUI DATA UNIFICADA'!$A$2:$A1007)*($DX$1='CAMAGUI DATA UNIFICADA'!$B$2:$B1007),0),MATCH(EC$2,'CAMAGUI DATA UNIFICADA'!$C$1:$T$1,0)),"")</f>
        <v/>
      </c>
      <c r="ED156" s="60" t="str">
        <f t="array" ref="ED156">IFERROR(INDEX('CAMAGUI DATA UNIFICADA'!$C$2:$T1007,MATCH(1,($A156='CAMAGUI DATA UNIFICADA'!$A$2:$A1007)*($DX$1='CAMAGUI DATA UNIFICADA'!$B$2:$B1007),0),MATCH(ED$2,'CAMAGUI DATA UNIFICADA'!$C$1:$T$1,0)),"")</f>
        <v/>
      </c>
      <c r="EE156" s="60" t="str">
        <f t="array" ref="EE156">IFERROR(INDEX('CAMAGUI DATA UNIFICADA'!$C$2:$T1007,MATCH(1,($A156='CAMAGUI DATA UNIFICADA'!$A$2:$A1007)*($DX$1='CAMAGUI DATA UNIFICADA'!$B$2:$B1007),0),MATCH(EE$2,'CAMAGUI DATA UNIFICADA'!$C$1:$T$1,0)),"")</f>
        <v/>
      </c>
      <c r="EF156" s="60" t="str">
        <f t="array" ref="EF156">IFERROR(INDEX('CAMAGUI DATA UNIFICADA'!$C$2:$T1007,MATCH(1,($A156='CAMAGUI DATA UNIFICADA'!$A$2:$A1007)*($DX$1='CAMAGUI DATA UNIFICADA'!$B$2:$B1007),0),MATCH(EF$2,'CAMAGUI DATA UNIFICADA'!$C$1:$T$1,0)),"")</f>
        <v/>
      </c>
      <c r="EG156" s="60" t="str">
        <f t="array" ref="EG156">IFERROR(INDEX('CAMAGUI DATA UNIFICADA'!$C$2:$T1007,MATCH(1,($A156='CAMAGUI DATA UNIFICADA'!$A$2:$A1007)*($DX$1='CAMAGUI DATA UNIFICADA'!$B$2:$B1007),0),MATCH(EG$2,'CAMAGUI DATA UNIFICADA'!$C$1:$T$1,0)),"")</f>
        <v/>
      </c>
      <c r="EH156" s="60" t="str">
        <f t="array" ref="EH156">IFERROR(INDEX('CAMAGUI DATA UNIFICADA'!$C$2:$T1007,MATCH(1,($A156='CAMAGUI DATA UNIFICADA'!$A$2:$A1007)*($DX$1='CAMAGUI DATA UNIFICADA'!$B$2:$B1007),0),MATCH(EH$2,'CAMAGUI DATA UNIFICADA'!$C$1:$T$1,0)),"")</f>
        <v/>
      </c>
      <c r="EI156" s="60" t="str">
        <f t="array" ref="EI156">IFERROR(INDEX('CAMAGUI DATA UNIFICADA'!$C$2:$T1007,MATCH(1,($A156='CAMAGUI DATA UNIFICADA'!$A$2:$A1007)*($DX$1='CAMAGUI DATA UNIFICADA'!$B$2:$B1007),0),MATCH(EI$2,'CAMAGUI DATA UNIFICADA'!$C$1:$T$1,0)),"")</f>
        <v/>
      </c>
      <c r="EJ156" s="60" t="str">
        <f t="array" ref="EJ156">IFERROR(INDEX('CAMAGUI DATA UNIFICADA'!$C$2:$T1007,MATCH(1,($A156='CAMAGUI DATA UNIFICADA'!$A$2:$A1007)*($DX$1='CAMAGUI DATA UNIFICADA'!$B$2:$B1007),0),MATCH(EJ$2,'CAMAGUI DATA UNIFICADA'!$C$1:$T$1,0)),"")</f>
        <v/>
      </c>
      <c r="EK156" s="60" t="str">
        <f t="array" ref="EK156">IFERROR(INDEX('CAMAGUI DATA UNIFICADA'!$C$2:$T1007,MATCH(1,($A156='CAMAGUI DATA UNIFICADA'!$A$2:$A1007)*($DX$1='CAMAGUI DATA UNIFICADA'!$B$2:$B1007),0),MATCH(EK$2,'CAMAGUI DATA UNIFICADA'!$C$1:$T$1,0)),"")</f>
        <v/>
      </c>
      <c r="EL156" s="60" t="str">
        <f t="array" ref="EL156">IFERROR(INDEX('CAMAGUI DATA UNIFICADA'!$C$2:$T1007,MATCH(1,($A156='CAMAGUI DATA UNIFICADA'!$A$2:$A1007)*($DX$1='CAMAGUI DATA UNIFICADA'!$B$2:$B1007),0),MATCH(EL$2,'CAMAGUI DATA UNIFICADA'!$C$1:$T$1,0)),"")</f>
        <v/>
      </c>
      <c r="EM156" s="60" t="str">
        <f t="array" ref="EM156">IFERROR(INDEX('CAMAGUI DATA UNIFICADA'!$C$2:$T1007,MATCH(1,($A156='CAMAGUI DATA UNIFICADA'!$A$2:$A1007)*($DX$1='CAMAGUI DATA UNIFICADA'!$B$2:$B1007),0),MATCH(EM$2,'CAMAGUI DATA UNIFICADA'!$C$1:$T$1,0)),"")</f>
        <v/>
      </c>
      <c r="EN156" s="60" t="str">
        <f t="array" ref="EN156">IFERROR(INDEX('CAMAGUI DATA UNIFICADA'!$C$2:$T1007,MATCH(1,($A156='CAMAGUI DATA UNIFICADA'!$A$2:$A1007)*($DX$1='CAMAGUI DATA UNIFICADA'!$B$2:$B1007),0),MATCH(EN$2,'CAMAGUI DATA UNIFICADA'!$C$1:$T$1,0)),"")</f>
        <v/>
      </c>
      <c r="EO156" s="140" t="str">
        <f t="array" ref="EO156">IFERROR(INDEX('CAMAGUI DATA UNIFICADA'!$C$2:$T1007,MATCH(1,($A156='CAMAGUI DATA UNIFICADA'!$A$2:$A1007)*($DX$1='CAMAGUI DATA UNIFICADA'!$B$2:$B1007),0),MATCH(EO$2,'CAMAGUI DATA UNIFICADA'!$C$1:$T$1,0)),"")</f>
        <v/>
      </c>
    </row>
    <row r="157">
      <c r="A157" s="137">
        <v>46020.0</v>
      </c>
      <c r="B157" s="138" t="str">
        <f t="array" ref="B157">IFERROR(INDEX('CAMAGUI DATA UNIFICADA'!$C$2:$T1007,MATCH(1,($A157='CAMAGUI DATA UNIFICADA'!$A$2:$A1007)*($B$1='CAMAGUI DATA UNIFICADA'!$B$2:$B1007),0),MATCH(B$2,'CAMAGUI DATA UNIFICADA'!$C$1:$T$1,0)),"")</f>
        <v>CA1191225</v>
      </c>
      <c r="C157" s="2">
        <f t="array" ref="C157">IFERROR(INDEX('CAMAGUI DATA UNIFICADA'!$C$2:$T1007,MATCH(1,($A157='CAMAGUI DATA UNIFICADA'!$A$2:$A1007)*($B$1='CAMAGUI DATA UNIFICADA'!$B$2:$B1007),0),MATCH(C$2,'CAMAGUI DATA UNIFICADA'!$C$1:$T$1,0)),"")</f>
        <v>212</v>
      </c>
      <c r="D157" s="2">
        <f t="array" ref="D157">IFERROR(INDEX('CAMAGUI DATA UNIFICADA'!$C$2:$T1007,MATCH(1,($A157='CAMAGUI DATA UNIFICADA'!$A$2:$A1007)*($B$1='CAMAGUI DATA UNIFICADA'!$B$2:$B1007),0),MATCH(D$2,'CAMAGUI DATA UNIFICADA'!$C$1:$T$1,0)),"")</f>
        <v>1067</v>
      </c>
      <c r="E157" s="2" t="str">
        <f t="array" ref="E157">IFERROR(INDEX('CAMAGUI DATA UNIFICADA'!$C$2:$T1007,MATCH(1,($A157='CAMAGUI DATA UNIFICADA'!$A$2:$A1007)*($B$1='CAMAGUI DATA UNIFICADA'!$B$2:$B1007),0),MATCH(E$2,'CAMAGUI DATA UNIFICADA'!$C$1:$T$1,0)),"")</f>
        <v>SKR LORICA#4</v>
      </c>
      <c r="F157" s="139">
        <f t="array" ref="F157">IFERROR(INDEX('CAMAGUI DATA UNIFICADA'!$C$2:$T1007,MATCH(1,($A157='CAMAGUI DATA UNIFICADA'!$A$2:$A1007)*($B$1='CAMAGUI DATA UNIFICADA'!$B$2:$B1007),0),MATCH(F$2,'CAMAGUI DATA UNIFICADA'!$C$1:$T$1,0)),"")</f>
        <v>1536.48</v>
      </c>
      <c r="G157" s="2">
        <f t="array" ref="G157">IFERROR(INDEX('CAMAGUI DATA UNIFICADA'!$C$2:$T1007,MATCH(1,($A157='CAMAGUI DATA UNIFICADA'!$A$2:$A1007)*($B$1='CAMAGUI DATA UNIFICADA'!$B$2:$B1007),0),MATCH(G$2,'CAMAGUI DATA UNIFICADA'!$C$1:$T$1,0)),"")</f>
        <v>2.95</v>
      </c>
      <c r="H157" s="2">
        <f t="array" ref="H157">IFERROR(INDEX('CAMAGUI DATA UNIFICADA'!$C$2:$T1007,MATCH(1,($A157='CAMAGUI DATA UNIFICADA'!$A$2:$A1007)*($B$1='CAMAGUI DATA UNIFICADA'!$B$2:$B1007),0),MATCH(H$2,'CAMAGUI DATA UNIFICADA'!$C$1:$T$1,0)),"")</f>
        <v>2.25</v>
      </c>
      <c r="I157" s="33">
        <f t="array" ref="I157">IFERROR(INDEX('CAMAGUI DATA UNIFICADA'!$C$2:$T1007,MATCH(1,($A157='CAMAGUI DATA UNIFICADA'!$A$2:$A1007)*($B$1='CAMAGUI DATA UNIFICADA'!$B$2:$B1007),0),MATCH(I$2,'CAMAGUI DATA UNIFICADA'!$C$1:$T$1,0)),"")</f>
        <v>9.708</v>
      </c>
      <c r="J157" s="60">
        <f t="array" ref="J157">IFERROR(INDEX('CAMAGUI DATA UNIFICADA'!$C$2:$T1007,MATCH(1,($A157='CAMAGUI DATA UNIFICADA'!$A$2:$A1007)*($B$1='CAMAGUI DATA UNIFICADA'!$B$2:$B1007),0),MATCH(J$2,'CAMAGUI DATA UNIFICADA'!$C$1:$T$1,0)),"")</f>
        <v>740259.6496</v>
      </c>
      <c r="K157" s="33">
        <f t="array" ref="K157">IFERROR(INDEX('CAMAGUI DATA UNIFICADA'!$C$2:$T1007,MATCH(1,($A157='CAMAGUI DATA UNIFICADA'!$A$2:$A1007)*($B$1='CAMAGUI DATA UNIFICADA'!$B$2:$B1007),0),MATCH(K$2,'CAMAGUI DATA UNIFICADA'!$C$1:$T$1,0)),"")</f>
        <v>0.5935382487</v>
      </c>
      <c r="L157" s="23">
        <f t="array" ref="L157">IFERROR(INDEX('CAMAGUI DATA UNIFICADA'!$C$2:$T1007,MATCH(1,($A157='CAMAGUI DATA UNIFICADA'!$A$2:$A1007)*($B$1='CAMAGUI DATA UNIFICADA'!$B$2:$B1007),0),MATCH(L$2,'CAMAGUI DATA UNIFICADA'!$C$1:$T$1,0)),"")</f>
        <v>0.6207628089</v>
      </c>
      <c r="M157" s="23">
        <f t="array" ref="M157">IFERROR(INDEX('CAMAGUI DATA UNIFICADA'!$C$2:$T1007,MATCH(1,($A157='CAMAGUI DATA UNIFICADA'!$A$2:$A1007)*($B$1='CAMAGUI DATA UNIFICADA'!$B$2:$B1007),0),MATCH(M$2,'CAMAGUI DATA UNIFICADA'!$C$1:$T$1,0)),"")</f>
        <v>0.67</v>
      </c>
      <c r="N157" s="60">
        <f t="array" ref="N157">IFERROR(INDEX('CAMAGUI DATA UNIFICADA'!$C$2:$T1007,MATCH(1,($A157='CAMAGUI DATA UNIFICADA'!$A$2:$A1007)*($B$1='CAMAGUI DATA UNIFICADA'!$B$2:$B1007),0),MATCH(N$2,'CAMAGUI DATA UNIFICADA'!$C$1:$T$1,0)),"")</f>
        <v>97554.94505</v>
      </c>
      <c r="O157" s="2">
        <f t="array" ref="O157">IFERROR(INDEX('CAMAGUI DATA UNIFICADA'!$C$2:$T1007,MATCH(1,($A157='CAMAGUI DATA UNIFICADA'!$A$2:$A1007)*($B$1='CAMAGUI DATA UNIFICADA'!$B$2:$B1007),0),MATCH(O$2,'CAMAGUI DATA UNIFICADA'!$C$1:$T$1,0)),"")</f>
        <v>2.5</v>
      </c>
      <c r="P157" s="2">
        <f t="array" ref="P157">IFERROR(INDEX('CAMAGUI DATA UNIFICADA'!$C$2:$T1007,MATCH(1,($A157='CAMAGUI DATA UNIFICADA'!$A$2:$A1007)*($B$1='CAMAGUI DATA UNIFICADA'!$B$2:$B1007),0),MATCH(P$2,'CAMAGUI DATA UNIFICADA'!$C$1:$T$1,0)),"")</f>
        <v>5.45</v>
      </c>
      <c r="Q157" s="33">
        <f t="array" ref="Q157">IFERROR(INDEX('CAMAGUI DATA UNIFICADA'!$C$2:$T1007,MATCH(1,($A157='CAMAGUI DATA UNIFICADA'!$A$2:$A1007)*($B$1='CAMAGUI DATA UNIFICADA'!$B$2:$B1007),0),MATCH(Q$2,'CAMAGUI DATA UNIFICADA'!$C$1:$T$1,0)),"")</f>
        <v>7.2168</v>
      </c>
      <c r="R157" s="60">
        <f t="array" ref="R157">IFERROR(INDEX('CAMAGUI DATA UNIFICADA'!$C$2:$T1007,MATCH(1,($A157='CAMAGUI DATA UNIFICADA'!$A$2:$A1007)*($B$1='CAMAGUI DATA UNIFICADA'!$B$2:$B1007),0),MATCH(R$2,'CAMAGUI DATA UNIFICADA'!$C$1:$T$1,0)),"")</f>
        <v>359.9334899</v>
      </c>
      <c r="S157" s="140">
        <f t="array" ref="S157">IFERROR(INDEX('CAMAGUI DATA UNIFICADA'!$C$2:$T1007,MATCH(1,($A157='CAMAGUI DATA UNIFICADA'!$A$2:$A1007)*($B$1='CAMAGUI DATA UNIFICADA'!$B$2:$B1007),0),MATCH(S$2,'CAMAGUI DATA UNIFICADA'!$C$1:$T$1,0)),"")</f>
        <v>36.98337247</v>
      </c>
      <c r="T157" s="138" t="str">
        <f t="array" ref="T157">IFERROR(INDEX('CAMAGUI DATA UNIFICADA'!$C$2:$T1007,MATCH(1,($A157='CAMAGUI DATA UNIFICADA'!$A$2:$A1007)*($T$1='CAMAGUI DATA UNIFICADA'!$B$2:$B1007),0),MATCH(T$2,'CAMAGUI DATA UNIFICADA'!$C$1:$T$1,0)),"")</f>
        <v>CA2191225</v>
      </c>
      <c r="U157" s="2">
        <f t="array" ref="U157">IFERROR(INDEX('CAMAGUI DATA UNIFICADA'!$C$2:$T1007,MATCH(1,($A157='CAMAGUI DATA UNIFICADA'!$A$2:$A1007)*($T$1='CAMAGUI DATA UNIFICADA'!$B$2:$B1007),0),MATCH(U$2,'CAMAGUI DATA UNIFICADA'!$C$1:$T$1,0)),"")</f>
        <v>160</v>
      </c>
      <c r="V157" s="2">
        <f t="array" ref="V157">IFERROR(INDEX('CAMAGUI DATA UNIFICADA'!$C$2:$T1007,MATCH(1,($A157='CAMAGUI DATA UNIFICADA'!$A$2:$A1007)*($T$1='CAMAGUI DATA UNIFICADA'!$B$2:$B1007),0),MATCH(V$2,'CAMAGUI DATA UNIFICADA'!$C$1:$T$1,0)),"")</f>
        <v>800</v>
      </c>
      <c r="W157" s="2" t="str">
        <f t="array" ref="W157">IFERROR(INDEX('CAMAGUI DATA UNIFICADA'!$C$2:$T1007,MATCH(1,($A157='CAMAGUI DATA UNIFICADA'!$A$2:$A1007)*($T$1='CAMAGUI DATA UNIFICADA'!$B$2:$B1007),0),MATCH(W$2,'CAMAGUI DATA UNIFICADA'!$C$1:$T$1,0)),"")</f>
        <v>SKR LORICA#4</v>
      </c>
      <c r="X157" s="139">
        <f t="array" ref="X157">IFERROR(INDEX('CAMAGUI DATA UNIFICADA'!$C$2:$T1007,MATCH(1,($A157='CAMAGUI DATA UNIFICADA'!$A$2:$A1007)*($T$1='CAMAGUI DATA UNIFICADA'!$B$2:$B1007),0),MATCH(X$2,'CAMAGUI DATA UNIFICADA'!$C$1:$T$1,0)),"")</f>
        <v>1152</v>
      </c>
      <c r="Y157" s="2">
        <f t="array" ref="Y157">IFERROR(INDEX('CAMAGUI DATA UNIFICADA'!$C$2:$T1007,MATCH(1,($A157='CAMAGUI DATA UNIFICADA'!$A$2:$A1007)*($T$1='CAMAGUI DATA UNIFICADA'!$B$2:$B1007),0),MATCH(Y$2,'CAMAGUI DATA UNIFICADA'!$C$1:$T$1,0)),"")</f>
        <v>2.24</v>
      </c>
      <c r="Z157" s="2">
        <f t="array" ref="Z157">IFERROR(INDEX('CAMAGUI DATA UNIFICADA'!$C$2:$T1007,MATCH(1,($A157='CAMAGUI DATA UNIFICADA'!$A$2:$A1007)*($T$1='CAMAGUI DATA UNIFICADA'!$B$2:$B1007),0),MATCH(Z$2,'CAMAGUI DATA UNIFICADA'!$C$1:$T$1,0)),"")</f>
        <v>1.54</v>
      </c>
      <c r="AA157" s="2">
        <f t="array" ref="AA157">IFERROR(INDEX('CAMAGUI DATA UNIFICADA'!$C$2:$T1007,MATCH(1,($A157='CAMAGUI DATA UNIFICADA'!$A$2:$A1007)*($T$1='CAMAGUI DATA UNIFICADA'!$B$2:$B1007),0),MATCH(AA$2,'CAMAGUI DATA UNIFICADA'!$C$1:$T$1,0)),"")</f>
        <v>10.7304</v>
      </c>
      <c r="AB157" s="60">
        <f t="array" ref="AB157">IFERROR(INDEX('CAMAGUI DATA UNIFICADA'!$C$2:$T1007,MATCH(1,($A157='CAMAGUI DATA UNIFICADA'!$A$2:$A1007)*($T$1='CAMAGUI DATA UNIFICADA'!$B$2:$B1007),0),MATCH(AB$2,'CAMAGUI DATA UNIFICADA'!$C$1:$T$1,0)),"")</f>
        <v>665665.5057</v>
      </c>
      <c r="AC157" s="33">
        <f t="array" ref="AC157">IFERROR(INDEX('CAMAGUI DATA UNIFICADA'!$C$2:$T1007,MATCH(1,($A157='CAMAGUI DATA UNIFICADA'!$A$2:$A1007)*($T$1='CAMAGUI DATA UNIFICADA'!$B$2:$B1007),0),MATCH(AC$2,'CAMAGUI DATA UNIFICADA'!$C$1:$T$1,0)),"")</f>
        <v>0.9068351566</v>
      </c>
      <c r="AD157" s="23">
        <f t="array" ref="AD157">IFERROR(INDEX('CAMAGUI DATA UNIFICADA'!$C$2:$T1007,MATCH(1,($A157='CAMAGUI DATA UNIFICADA'!$A$2:$A1007)*($T$1='CAMAGUI DATA UNIFICADA'!$B$2:$B1007),0),MATCH(AD$2,'CAMAGUI DATA UNIFICADA'!$C$1:$T$1,0)),"")</f>
        <v>0.7785561471</v>
      </c>
      <c r="AE157" s="23">
        <f t="array" ref="AE157">IFERROR(INDEX('CAMAGUI DATA UNIFICADA'!$C$2:$T1007,MATCH(1,($A157='CAMAGUI DATA UNIFICADA'!$A$2:$A1007)*($T$1='CAMAGUI DATA UNIFICADA'!$B$2:$B1007),0),MATCH(AE$2,'CAMAGUI DATA UNIFICADA'!$C$1:$T$1,0)),"")</f>
        <v>0.67</v>
      </c>
      <c r="AF157" s="60">
        <f t="array" ref="AF157">IFERROR(INDEX('CAMAGUI DATA UNIFICADA'!$C$2:$T1007,MATCH(1,($A157='CAMAGUI DATA UNIFICADA'!$A$2:$A1007)*($T$1='CAMAGUI DATA UNIFICADA'!$B$2:$B1007),0),MATCH(AF$2,'CAMAGUI DATA UNIFICADA'!$C$1:$T$1,0)),"")</f>
        <v>95475</v>
      </c>
      <c r="AG157" s="2">
        <f t="array" ref="AG157">IFERROR(INDEX('CAMAGUI DATA UNIFICADA'!$C$2:$T1007,MATCH(1,($A157='CAMAGUI DATA UNIFICADA'!$A$2:$A1007)*($T$1='CAMAGUI DATA UNIFICADA'!$B$2:$B1007),0),MATCH(AG$2,'CAMAGUI DATA UNIFICADA'!$C$1:$T$1,0)),"")</f>
        <v>2.9</v>
      </c>
      <c r="AH157" s="2">
        <f t="array" ref="AH157">IFERROR(INDEX('CAMAGUI DATA UNIFICADA'!$C$2:$T1007,MATCH(1,($A157='CAMAGUI DATA UNIFICADA'!$A$2:$A1007)*($T$1='CAMAGUI DATA UNIFICADA'!$B$2:$B1007),0),MATCH(AH$2,'CAMAGUI DATA UNIFICADA'!$C$1:$T$1,0)),"")</f>
        <v>5.14</v>
      </c>
      <c r="AI157" s="33">
        <f t="array" ref="AI157">IFERROR(INDEX('CAMAGUI DATA UNIFICADA'!$C$2:$T1007,MATCH(1,($A157='CAMAGUI DATA UNIFICADA'!$A$2:$A1007)*($T$1='CAMAGUI DATA UNIFICADA'!$B$2:$B1007),0),MATCH(AI$2,'CAMAGUI DATA UNIFICADA'!$C$1:$T$1,0)),"")</f>
        <v>7.39536</v>
      </c>
      <c r="AJ157" s="60">
        <f t="array" ref="AJ157">IFERROR(INDEX('CAMAGUI DATA UNIFICADA'!$C$2:$T1007,MATCH(1,($A157='CAMAGUI DATA UNIFICADA'!$A$2:$A1007)*($T$1='CAMAGUI DATA UNIFICADA'!$B$2:$B1007),0),MATCH(AJ$2,'CAMAGUI DATA UNIFICADA'!$C$1:$T$1,0)),"")</f>
        <v>260.6569331</v>
      </c>
      <c r="AK157" s="140">
        <f t="array" ref="AK157">IFERROR(INDEX('CAMAGUI DATA UNIFICADA'!$C$2:$T1007,MATCH(1,($A157='CAMAGUI DATA UNIFICADA'!$A$2:$A1007)*($T$1='CAMAGUI DATA UNIFICADA'!$B$2:$B1007),0),MATCH(AK$2,'CAMAGUI DATA UNIFICADA'!$C$1:$T$1,0)),"")</f>
        <v>25.16423327</v>
      </c>
      <c r="AL157" s="138" t="str">
        <f t="array" ref="AL157">IFERROR(INDEX('CAMAGUI DATA UNIFICADA'!$C$2:$T1007,MATCH(1,($A157='CAMAGUI DATA UNIFICADA'!$A$2:$A1007)*($AL$1='CAMAGUI DATA UNIFICADA'!$B$2:$B1007),0),MATCH(AL$2,'CAMAGUI DATA UNIFICADA'!$C$1:$T$1,0)),"")</f>
        <v>CA3191225</v>
      </c>
      <c r="AM157" s="2">
        <f t="array" ref="AM157">IFERROR(INDEX('CAMAGUI DATA UNIFICADA'!$C$2:$T1007,MATCH(1,($A157='CAMAGUI DATA UNIFICADA'!$A$2:$A1007)*($AL$1='CAMAGUI DATA UNIFICADA'!$B$2:$B1007),0),MATCH(AM$2,'CAMAGUI DATA UNIFICADA'!$C$1:$T$1,0)),"")</f>
        <v>175</v>
      </c>
      <c r="AN157" s="2">
        <f t="array" ref="AN157">IFERROR(INDEX('CAMAGUI DATA UNIFICADA'!$C$2:$T1007,MATCH(1,($A157='CAMAGUI DATA UNIFICADA'!$A$2:$A1007)*($AL$1='CAMAGUI DATA UNIFICADA'!$B$2:$B1007),0),MATCH(AN$2,'CAMAGUI DATA UNIFICADA'!$C$1:$T$1,0)),"")</f>
        <v>915</v>
      </c>
      <c r="AO157" s="2" t="str">
        <f t="array" ref="AO157">IFERROR(INDEX('CAMAGUI DATA UNIFICADA'!$C$2:$T1007,MATCH(1,($A157='CAMAGUI DATA UNIFICADA'!$A$2:$A1007)*($AL$1='CAMAGUI DATA UNIFICADA'!$B$2:$B1007),0),MATCH(AO$2,'CAMAGUI DATA UNIFICADA'!$C$1:$T$1,0)),"")</f>
        <v>SKR LORICA#4</v>
      </c>
      <c r="AP157" s="139">
        <f t="array" ref="AP157">IFERROR(INDEX('CAMAGUI DATA UNIFICADA'!$C$2:$T1007,MATCH(1,($A157='CAMAGUI DATA UNIFICADA'!$A$2:$A1007)*($AL$1='CAMAGUI DATA UNIFICADA'!$B$2:$B1007),0),MATCH(AP$2,'CAMAGUI DATA UNIFICADA'!$C$1:$T$1,0)),"")</f>
        <v>1317.6</v>
      </c>
      <c r="AQ157" s="2">
        <f t="array" ref="AQ157">IFERROR(INDEX('CAMAGUI DATA UNIFICADA'!$C$2:$T1007,MATCH(1,($A157='CAMAGUI DATA UNIFICADA'!$A$2:$A1007)*($AL$1='CAMAGUI DATA UNIFICADA'!$B$2:$B1007),0),MATCH(AQ$2,'CAMAGUI DATA UNIFICADA'!$C$1:$T$1,0)),"")</f>
        <v>2.5</v>
      </c>
      <c r="AR157" s="2">
        <f t="array" ref="AR157">IFERROR(INDEX('CAMAGUI DATA UNIFICADA'!$C$2:$T1007,MATCH(1,($A157='CAMAGUI DATA UNIFICADA'!$A$2:$A1007)*($AL$1='CAMAGUI DATA UNIFICADA'!$B$2:$B1007),0),MATCH(AR$2,'CAMAGUI DATA UNIFICADA'!$C$1:$T$1,0)),"")</f>
        <v>1.8</v>
      </c>
      <c r="AS157" s="33">
        <f t="array" ref="AS157">IFERROR(INDEX('CAMAGUI DATA UNIFICADA'!$C$2:$T1007,MATCH(1,($A157='CAMAGUI DATA UNIFICADA'!$A$2:$A1007)*($AL$1='CAMAGUI DATA UNIFICADA'!$B$2:$B1007),0),MATCH(AS$2,'CAMAGUI DATA UNIFICADA'!$C$1:$T$1,0)),"")</f>
        <v>10.356</v>
      </c>
      <c r="AT157" s="60">
        <f t="array" ref="AT157">IFERROR(INDEX('CAMAGUI DATA UNIFICADA'!$C$2:$T1007,MATCH(1,($A157='CAMAGUI DATA UNIFICADA'!$A$2:$A1007)*($AL$1='CAMAGUI DATA UNIFICADA'!$B$2:$B1007),0),MATCH(AT$2,'CAMAGUI DATA UNIFICADA'!$C$1:$T$1,0)),"")</f>
        <v>675936.6551</v>
      </c>
      <c r="AU157" s="33">
        <f t="array" ref="AU157">IFERROR(INDEX('CAMAGUI DATA UNIFICADA'!$C$2:$T1007,MATCH(1,($A157='CAMAGUI DATA UNIFICADA'!$A$2:$A1007)*($AL$1='CAMAGUI DATA UNIFICADA'!$B$2:$B1007),0),MATCH(AU$2,'CAMAGUI DATA UNIFICADA'!$C$1:$T$1,0)),"")</f>
        <v>0.7493397211</v>
      </c>
      <c r="AV157" s="23">
        <f t="array" ref="AV157">IFERROR(INDEX('CAMAGUI DATA UNIFICADA'!$C$2:$T1007,MATCH(1,($A157='CAMAGUI DATA UNIFICADA'!$A$2:$A1007)*($AL$1='CAMAGUI DATA UNIFICADA'!$B$2:$B1007),0),MATCH(AV$2,'CAMAGUI DATA UNIFICADA'!$C$1:$T$1,0)),"")</f>
        <v>0.6675917581</v>
      </c>
      <c r="AW157" s="23">
        <f t="array" ref="AW157">IFERROR(INDEX('CAMAGUI DATA UNIFICADA'!$C$2:$T1007,MATCH(1,($A157='CAMAGUI DATA UNIFICADA'!$A$2:$A1007)*($AL$1='CAMAGUI DATA UNIFICADA'!$B$2:$B1007),0),MATCH(AW$2,'CAMAGUI DATA UNIFICADA'!$C$1:$T$1,0)),"")</f>
        <v>0.67</v>
      </c>
      <c r="AX157" s="60">
        <f t="array" ref="AX157">IFERROR(INDEX('CAMAGUI DATA UNIFICADA'!$C$2:$T1007,MATCH(1,($A157='CAMAGUI DATA UNIFICADA'!$A$2:$A1007)*($AL$1='CAMAGUI DATA UNIFICADA'!$B$2:$B1007),0),MATCH(AX$2,'CAMAGUI DATA UNIFICADA'!$C$1:$T$1,0)),"")</f>
        <v>96910.71429</v>
      </c>
      <c r="AY157" s="2">
        <f t="array" ref="AY157">IFERROR(INDEX('CAMAGUI DATA UNIFICADA'!$C$2:$T1007,MATCH(1,($A157='CAMAGUI DATA UNIFICADA'!$A$2:$A1007)*($AL$1='CAMAGUI DATA UNIFICADA'!$B$2:$B1007),0),MATCH(AY$2,'CAMAGUI DATA UNIFICADA'!$C$1:$T$1,0)),"")</f>
        <v>2.7</v>
      </c>
      <c r="AZ157" s="2">
        <f t="array" ref="AZ157">IFERROR(INDEX('CAMAGUI DATA UNIFICADA'!$C$2:$T1007,MATCH(1,($A157='CAMAGUI DATA UNIFICADA'!$A$2:$A1007)*($AL$1='CAMAGUI DATA UNIFICADA'!$B$2:$B1007),0),MATCH(AZ$2,'CAMAGUI DATA UNIFICADA'!$C$1:$T$1,0)),"")</f>
        <v>5.2</v>
      </c>
      <c r="BA157" s="33">
        <f t="array" ref="BA157">IFERROR(INDEX('CAMAGUI DATA UNIFICADA'!$C$2:$T1007,MATCH(1,($A157='CAMAGUI DATA UNIFICADA'!$A$2:$A1007)*($AL$1='CAMAGUI DATA UNIFICADA'!$B$2:$B1007),0),MATCH(BA$2,'CAMAGUI DATA UNIFICADA'!$C$1:$T$1,0)),"")</f>
        <v>7.3608</v>
      </c>
      <c r="BB157" s="60">
        <f t="array" ref="BB157">IFERROR(INDEX('CAMAGUI DATA UNIFICADA'!$C$2:$T1007,MATCH(1,($A157='CAMAGUI DATA UNIFICADA'!$A$2:$A1007)*($AL$1='CAMAGUI DATA UNIFICADA'!$B$2:$B1007),0),MATCH(BB$2,'CAMAGUI DATA UNIFICADA'!$C$1:$T$1,0)),"")</f>
        <v>305.2301851</v>
      </c>
      <c r="BC157" s="140">
        <f t="array" ref="BC157">IFERROR(INDEX('CAMAGUI DATA UNIFICADA'!$C$2:$T1007,MATCH(1,($A157='CAMAGUI DATA UNIFICADA'!$A$2:$A1007)*($AL$1='CAMAGUI DATA UNIFICADA'!$B$2:$B1007),0),MATCH(BC$2,'CAMAGUI DATA UNIFICADA'!$C$1:$T$1,0)),"")</f>
        <v>32.55754628</v>
      </c>
      <c r="BD157" s="138" t="str">
        <f t="array" ref="BD157">IFERROR(INDEX('CAMAGUI DATA UNIFICADA'!$C$2:$T1007,MATCH(1,($A157='CAMAGUI DATA UNIFICADA'!$A$2:$A1007)*($BD$1='CAMAGUI DATA UNIFICADA'!$B$2:$B1007),0),MATCH(BD$2,'CAMAGUI DATA UNIFICADA'!$C$1:$T$1,0)),"")</f>
        <v>CA4021125</v>
      </c>
      <c r="BE157" s="2">
        <f t="array" ref="BE157">IFERROR(INDEX('CAMAGUI DATA UNIFICADA'!$C$2:$T1007,MATCH(1,($A157='CAMAGUI DATA UNIFICADA'!$A$2:$A1007)*($BD$1='CAMAGUI DATA UNIFICADA'!$B$2:$B1007),0),MATCH(BE$2,'CAMAGUI DATA UNIFICADA'!$C$1:$T$1,0)),"")</f>
        <v>385</v>
      </c>
      <c r="BF157" s="2">
        <f t="array" ref="BF157">IFERROR(INDEX('CAMAGUI DATA UNIFICADA'!$C$2:$T1007,MATCH(1,($A157='CAMAGUI DATA UNIFICADA'!$A$2:$A1007)*($BD$1='CAMAGUI DATA UNIFICADA'!$B$2:$B1007),0),MATCH(BF$2,'CAMAGUI DATA UNIFICADA'!$C$1:$T$1,0)),"")</f>
        <v>2595</v>
      </c>
      <c r="BG157" s="2" t="str">
        <f t="array" ref="BG157">IFERROR(INDEX('CAMAGUI DATA UNIFICADA'!$C$2:$T1007,MATCH(1,($A157='CAMAGUI DATA UNIFICADA'!$A$2:$A1007)*($BD$1='CAMAGUI DATA UNIFICADA'!$B$2:$B1007),0),MATCH(BG$2,'CAMAGUI DATA UNIFICADA'!$C$1:$T$1,0)),"")</f>
        <v>SKR MAST E AD</v>
      </c>
      <c r="BH157" s="139">
        <f t="array" ref="BH157">IFERROR(INDEX('CAMAGUI DATA UNIFICADA'!$C$2:$T1007,MATCH(1,($A157='CAMAGUI DATA UNIFICADA'!$A$2:$A1007)*($BD$1='CAMAGUI DATA UNIFICADA'!$B$2:$B1007),0),MATCH(BH$2,'CAMAGUI DATA UNIFICADA'!$C$1:$T$1,0)),"")</f>
        <v>2656.242</v>
      </c>
      <c r="BI157" s="2">
        <f t="array" ref="BI157">IFERROR(INDEX('CAMAGUI DATA UNIFICADA'!$C$2:$T1007,MATCH(1,($A157='CAMAGUI DATA UNIFICADA'!$A$2:$A1007)*($BD$1='CAMAGUI DATA UNIFICADA'!$B$2:$B1007),0),MATCH(BI$2,'CAMAGUI DATA UNIFICADA'!$C$1:$T$1,0)),"")</f>
        <v>27.62</v>
      </c>
      <c r="BJ157" s="2">
        <f t="array" ref="BJ157">IFERROR(INDEX('CAMAGUI DATA UNIFICADA'!$C$2:$T1007,MATCH(1,($A157='CAMAGUI DATA UNIFICADA'!$A$2:$A1007)*($BD$1='CAMAGUI DATA UNIFICADA'!$B$2:$B1007),0),MATCH(BJ$2,'CAMAGUI DATA UNIFICADA'!$C$1:$T$1,0)),"")</f>
        <v>3.85</v>
      </c>
      <c r="BK157" s="33">
        <f t="array" ref="BK157">IFERROR(INDEX('CAMAGUI DATA UNIFICADA'!$C$2:$T1007,MATCH(1,($A157='CAMAGUI DATA UNIFICADA'!$A$2:$A1007)*($BD$1='CAMAGUI DATA UNIFICADA'!$B$2:$B1007),0),MATCH(BK$2,'CAMAGUI DATA UNIFICADA'!$C$1:$T$1,0)),"")</f>
        <v>2.91936</v>
      </c>
      <c r="BL157" s="60">
        <f t="array" ref="BL157">IFERROR(INDEX('CAMAGUI DATA UNIFICADA'!$C$2:$T1007,MATCH(1,($A157='CAMAGUI DATA UNIFICADA'!$A$2:$A1007)*($BD$1='CAMAGUI DATA UNIFICADA'!$B$2:$B1007),0),MATCH(BL$2,'CAMAGUI DATA UNIFICADA'!$C$1:$T$1,0)),"")</f>
        <v>477473.6419</v>
      </c>
      <c r="BM157" s="33">
        <f t="array" ref="BM157">IFERROR(INDEX('CAMAGUI DATA UNIFICADA'!$C$2:$T1007,MATCH(1,($A157='CAMAGUI DATA UNIFICADA'!$A$2:$A1007)*($BD$1='CAMAGUI DATA UNIFICADA'!$B$2:$B1007),0),MATCH(BM$2,'CAMAGUI DATA UNIFICADA'!$C$1:$T$1,0)),"")</f>
        <v>1.37640591</v>
      </c>
      <c r="BN157" s="23">
        <f t="array" ref="BN157">IFERROR(INDEX('CAMAGUI DATA UNIFICADA'!$C$2:$T1007,MATCH(1,($A157='CAMAGUI DATA UNIFICADA'!$A$2:$A1007)*($BD$1='CAMAGUI DATA UNIFICADA'!$B$2:$B1007),0),MATCH(BN$2,'CAMAGUI DATA UNIFICADA'!$C$1:$T$1,0)),"")</f>
        <v>0.575269448</v>
      </c>
      <c r="BO157" s="23">
        <f t="array" ref="BO157">IFERROR(INDEX('CAMAGUI DATA UNIFICADA'!$C$2:$T1007,MATCH(1,($A157='CAMAGUI DATA UNIFICADA'!$A$2:$A1007)*($BD$1='CAMAGUI DATA UNIFICADA'!$B$2:$B1007),0),MATCH(BO$2,'CAMAGUI DATA UNIFICADA'!$C$1:$T$1,0)),"")</f>
        <v>0.59</v>
      </c>
      <c r="BP157" s="60">
        <f t="array" ref="BP157">IFERROR(INDEX('CAMAGUI DATA UNIFICADA'!$C$2:$T1007,MATCH(1,($A157='CAMAGUI DATA UNIFICADA'!$A$2:$A1007)*($BD$1='CAMAGUI DATA UNIFICADA'!$B$2:$B1007),0),MATCH(BP$2,'CAMAGUI DATA UNIFICADA'!$C$1:$T$1,0)),"")</f>
        <v>102020.8333</v>
      </c>
      <c r="BQ157" s="2">
        <f t="array" ref="BQ157">IFERROR(INDEX('CAMAGUI DATA UNIFICADA'!$C$2:$T1007,MATCH(1,($A157='CAMAGUI DATA UNIFICADA'!$A$2:$A1007)*($BD$1='CAMAGUI DATA UNIFICADA'!$B$2:$B1007),0),MATCH(BQ$2,'CAMAGUI DATA UNIFICADA'!$C$1:$T$1,0)),"")</f>
        <v>3.5</v>
      </c>
      <c r="BR157" s="2">
        <f t="array" ref="BR157">IFERROR(INDEX('CAMAGUI DATA UNIFICADA'!$C$2:$T1007,MATCH(1,($A157='CAMAGUI DATA UNIFICADA'!$A$2:$A1007)*($BD$1='CAMAGUI DATA UNIFICADA'!$B$2:$B1007),0),MATCH(BR$2,'CAMAGUI DATA UNIFICADA'!$C$1:$T$1,0)),"")</f>
        <v>31.12</v>
      </c>
      <c r="BS157" s="33">
        <f t="array" ref="BS157">IFERROR(INDEX('CAMAGUI DATA UNIFICADA'!$C$2:$T1007,MATCH(1,($A157='CAMAGUI DATA UNIFICADA'!$A$2:$A1007)*($BD$1='CAMAGUI DATA UNIFICADA'!$B$2:$B1007),0),MATCH(BS$2,'CAMAGUI DATA UNIFICADA'!$C$1:$T$1,0)),"")</f>
        <v>2.6208</v>
      </c>
      <c r="BT157" s="60">
        <f t="array" ref="BT157">IFERROR(INDEX('CAMAGUI DATA UNIFICADA'!$C$2:$T1007,MATCH(1,($A157='CAMAGUI DATA UNIFICADA'!$A$2:$A1007)*($BD$1='CAMAGUI DATA UNIFICADA'!$B$2:$B1007),0),MATCH(BT$2,'CAMAGUI DATA UNIFICADA'!$C$1:$T$1,0)),"")</f>
        <v>411.0164483</v>
      </c>
      <c r="BU157" s="140">
        <f t="array" ref="BU157">IFERROR(INDEX('CAMAGUI DATA UNIFICADA'!$C$2:$T1007,MATCH(1,($A157='CAMAGUI DATA UNIFICADA'!$A$2:$A1007)*($BD$1='CAMAGUI DATA UNIFICADA'!$B$2:$B1007),0),MATCH(BU$2,'CAMAGUI DATA UNIFICADA'!$C$1:$T$1,0)),"")</f>
        <v>6.504112073</v>
      </c>
      <c r="BV157" s="138" t="str">
        <f t="array" ref="BV157">IFERROR(INDEX('CAMAGUI DATA UNIFICADA'!$C$2:$T1007,MATCH(1,($A157='CAMAGUI DATA UNIFICADA'!$A$2:$A1007)*($BV$1='CAMAGUI DATA UNIFICADA'!$B$2:$B1007),0),MATCH(BV$2,'CAMAGUI DATA UNIFICADA'!$C$1:$T$1,0)),"")</f>
        <v>CA5021125</v>
      </c>
      <c r="BW157" s="2">
        <f t="array" ref="BW157">IFERROR(INDEX('CAMAGUI DATA UNIFICADA'!$C$2:$T1007,MATCH(1,($A157='CAMAGUI DATA UNIFICADA'!$A$2:$A1007)*($BV$1='CAMAGUI DATA UNIFICADA'!$B$2:$B1007),0),MATCH(BW$2,'CAMAGUI DATA UNIFICADA'!$C$1:$T$1,0)),"")</f>
        <v>360</v>
      </c>
      <c r="BX157" s="2">
        <f t="array" ref="BX157">IFERROR(INDEX('CAMAGUI DATA UNIFICADA'!$C$2:$T1007,MATCH(1,($A157='CAMAGUI DATA UNIFICADA'!$A$2:$A1007)*($BV$1='CAMAGUI DATA UNIFICADA'!$B$2:$B1007),0),MATCH(BX$2,'CAMAGUI DATA UNIFICADA'!$C$1:$T$1,0)),"")</f>
        <v>2370</v>
      </c>
      <c r="BY157" s="2" t="str">
        <f t="array" ref="BY157">IFERROR(INDEX('CAMAGUI DATA UNIFICADA'!$C$2:$T1007,MATCH(1,($A157='CAMAGUI DATA UNIFICADA'!$A$2:$A1007)*($BV$1='CAMAGUI DATA UNIFICADA'!$B$2:$B1007),0),MATCH(BY$2,'CAMAGUI DATA UNIFICADA'!$C$1:$T$1,0)),"")</f>
        <v>SKR MAST E AD</v>
      </c>
      <c r="BZ157" s="139">
        <f t="array" ref="BZ157">IFERROR(INDEX('CAMAGUI DATA UNIFICADA'!$C$2:$T1007,MATCH(1,($A157='CAMAGUI DATA UNIFICADA'!$A$2:$A1007)*($BV$1='CAMAGUI DATA UNIFICADA'!$B$2:$B1007),0),MATCH(BZ$2,'CAMAGUI DATA UNIFICADA'!$C$1:$T$1,0)),"")</f>
        <v>2425.932</v>
      </c>
      <c r="CA157" s="2">
        <f t="array" ref="CA157">IFERROR(INDEX('CAMAGUI DATA UNIFICADA'!$C$2:$T1007,MATCH(1,($A157='CAMAGUI DATA UNIFICADA'!$A$2:$A1007)*($BV$1='CAMAGUI DATA UNIFICADA'!$B$2:$B1007),0),MATCH(CA$2,'CAMAGUI DATA UNIFICADA'!$C$1:$T$1,0)),"")</f>
        <v>28.94</v>
      </c>
      <c r="CB157" s="2">
        <f t="array" ref="CB157">IFERROR(INDEX('CAMAGUI DATA UNIFICADA'!$C$2:$T1007,MATCH(1,($A157='CAMAGUI DATA UNIFICADA'!$A$2:$A1007)*($BV$1='CAMAGUI DATA UNIFICADA'!$B$2:$B1007),0),MATCH(CB$2,'CAMAGUI DATA UNIFICADA'!$C$1:$T$1,0)),"")</f>
        <v>5.5</v>
      </c>
      <c r="CC157" s="33">
        <f t="array" ref="CC157">IFERROR(INDEX('CAMAGUI DATA UNIFICADA'!$C$2:$T1007,MATCH(1,($A157='CAMAGUI DATA UNIFICADA'!$A$2:$A1007)*($BV$1='CAMAGUI DATA UNIFICADA'!$B$2:$B1007),0),MATCH(CC$2,'CAMAGUI DATA UNIFICADA'!$C$1:$T$1,0)),"")</f>
        <v>2.77848</v>
      </c>
      <c r="CD157" s="60">
        <f t="array" ref="CD157">IFERROR(INDEX('CAMAGUI DATA UNIFICADA'!$C$2:$T1007,MATCH(1,($A157='CAMAGUI DATA UNIFICADA'!$A$2:$A1007)*($BV$1='CAMAGUI DATA UNIFICADA'!$B$2:$B1007),0),MATCH(CD$2,'CAMAGUI DATA UNIFICADA'!$C$1:$T$1,0)),"")</f>
        <v>447709.9012</v>
      </c>
      <c r="CE157" s="33">
        <f t="array" ref="CE157">IFERROR(INDEX('CAMAGUI DATA UNIFICADA'!$C$2:$T1007,MATCH(1,($A157='CAMAGUI DATA UNIFICADA'!$A$2:$A1007)*($BV$1='CAMAGUI DATA UNIFICADA'!$B$2:$B1007),0),MATCH(CE$2,'CAMAGUI DATA UNIFICADA'!$C$1:$T$1,0)),"")</f>
        <v>0.9869653937</v>
      </c>
      <c r="CF157" s="23">
        <f t="array" ref="CF157">IFERROR(INDEX('CAMAGUI DATA UNIFICADA'!$C$2:$T1007,MATCH(1,($A157='CAMAGUI DATA UNIFICADA'!$A$2:$A1007)*($BV$1='CAMAGUI DATA UNIFICADA'!$B$2:$B1007),0),MATCH(CF$2,'CAMAGUI DATA UNIFICADA'!$C$1:$T$1,0)),"")</f>
        <v>0.60501338</v>
      </c>
      <c r="CG157" s="23">
        <f t="array" ref="CG157">IFERROR(INDEX('CAMAGUI DATA UNIFICADA'!$C$2:$T1007,MATCH(1,($A157='CAMAGUI DATA UNIFICADA'!$A$2:$A1007)*($BV$1='CAMAGUI DATA UNIFICADA'!$B$2:$B1007),0),MATCH(CG$2,'CAMAGUI DATA UNIFICADA'!$C$1:$T$1,0)),"")</f>
        <v>0.59</v>
      </c>
      <c r="CH157" s="60">
        <f t="array" ref="CH157">IFERROR(INDEX('CAMAGUI DATA UNIFICADA'!$C$2:$T1007,MATCH(1,($A157='CAMAGUI DATA UNIFICADA'!$A$2:$A1007)*($BV$1='CAMAGUI DATA UNIFICADA'!$B$2:$B1007),0),MATCH(CH$2,'CAMAGUI DATA UNIFICADA'!$C$1:$T$1,0)),"")</f>
        <v>103952.381</v>
      </c>
      <c r="CI157" s="2">
        <f t="array" ref="CI157">IFERROR(INDEX('CAMAGUI DATA UNIFICADA'!$C$2:$T1007,MATCH(1,($A157='CAMAGUI DATA UNIFICADA'!$A$2:$A1007)*($BV$1='CAMAGUI DATA UNIFICADA'!$B$2:$B1007),0),MATCH(CI$2,'CAMAGUI DATA UNIFICADA'!$C$1:$T$1,0)),"")</f>
        <v>3.5</v>
      </c>
      <c r="CJ157" s="2">
        <f t="array" ref="CJ157">IFERROR(INDEX('CAMAGUI DATA UNIFICADA'!$C$2:$T1007,MATCH(1,($A157='CAMAGUI DATA UNIFICADA'!$A$2:$A1007)*($BV$1='CAMAGUI DATA UNIFICADA'!$B$2:$B1007),0),MATCH(CJ$2,'CAMAGUI DATA UNIFICADA'!$C$1:$T$1,0)),"")</f>
        <v>32.44</v>
      </c>
      <c r="CK157" s="33">
        <f t="array" ref="CK157">IFERROR(INDEX('CAMAGUI DATA UNIFICADA'!$C$2:$T1007,MATCH(1,($A157='CAMAGUI DATA UNIFICADA'!$A$2:$A1007)*($BV$1='CAMAGUI DATA UNIFICADA'!$B$2:$B1007),0),MATCH(CK$2,'CAMAGUI DATA UNIFICADA'!$C$1:$T$1,0)),"")</f>
        <v>2.6016</v>
      </c>
      <c r="CL157" s="60">
        <f t="array" ref="CL157">IFERROR(INDEX('CAMAGUI DATA UNIFICADA'!$C$2:$T1007,MATCH(1,($A157='CAMAGUI DATA UNIFICADA'!$A$2:$A1007)*($BV$1='CAMAGUI DATA UNIFICADA'!$B$2:$B1007),0),MATCH(CL$2,'CAMAGUI DATA UNIFICADA'!$C$1:$T$1,0)),"")</f>
        <v>370.9543881</v>
      </c>
      <c r="CM157" s="140">
        <f t="array" ref="CM157">IFERROR(INDEX('CAMAGUI DATA UNIFICADA'!$C$2:$T1007,MATCH(1,($A157='CAMAGUI DATA UNIFICADA'!$A$2:$A1007)*($BV$1='CAMAGUI DATA UNIFICADA'!$B$2:$B1007),0),MATCH(CM$2,'CAMAGUI DATA UNIFICADA'!$C$1:$T$1,0)),"")</f>
        <v>2.738597028</v>
      </c>
      <c r="CN157" s="138" t="str">
        <f t="array" ref="CN157">IFERROR(INDEX('CAMAGUI DATA UNIFICADA'!$C$2:$T1007,MATCH(1,($A157='CAMAGUI DATA UNIFICADA'!$A$2:$A1007)*($CN$1='CAMAGUI DATA UNIFICADA'!$B$2:$B1007),0),MATCH(CN$2,'CAMAGUI DATA UNIFICADA'!$C$1:$T$1,0)),"")</f>
        <v>CA6021125</v>
      </c>
      <c r="CO157" s="2">
        <f t="array" ref="CO157">IFERROR(INDEX('CAMAGUI DATA UNIFICADA'!$C$2:$T1007,MATCH(1,($A157='CAMAGUI DATA UNIFICADA'!$A$2:$A1007)*($CN$1='CAMAGUI DATA UNIFICADA'!$B$2:$B1007),0),MATCH(CO$2,'CAMAGUI DATA UNIFICADA'!$C$1:$T$1,0)),"")</f>
        <v>600</v>
      </c>
      <c r="CP157" s="2">
        <f t="array" ref="CP157">IFERROR(INDEX('CAMAGUI DATA UNIFICADA'!$C$2:$T1007,MATCH(1,($A157='CAMAGUI DATA UNIFICADA'!$A$2:$A1007)*($CN$1='CAMAGUI DATA UNIFICADA'!$B$2:$B1007),0),MATCH(CP$2,'CAMAGUI DATA UNIFICADA'!$C$1:$T$1,0)),"")</f>
        <v>3900</v>
      </c>
      <c r="CQ157" s="2" t="str">
        <f t="array" ref="CQ157">IFERROR(INDEX('CAMAGUI DATA UNIFICADA'!$C$2:$T1007,MATCH(1,($A157='CAMAGUI DATA UNIFICADA'!$A$2:$A1007)*($CN$1='CAMAGUI DATA UNIFICADA'!$B$2:$B1007),0),MATCH(CQ$2,'CAMAGUI DATA UNIFICADA'!$C$1:$T$1,0)),"")</f>
        <v>SKR MAST E AD</v>
      </c>
      <c r="CR157" s="139">
        <f t="array" ref="CR157">IFERROR(INDEX('CAMAGUI DATA UNIFICADA'!$C$2:$T1007,MATCH(1,($A157='CAMAGUI DATA UNIFICADA'!$A$2:$A1007)*($CN$1='CAMAGUI DATA UNIFICADA'!$B$2:$B1007),0),MATCH(CR$2,'CAMAGUI DATA UNIFICADA'!$C$1:$T$1,0)),"")</f>
        <v>3992.04</v>
      </c>
      <c r="CS157" s="2">
        <f t="array" ref="CS157">IFERROR(INDEX('CAMAGUI DATA UNIFICADA'!$C$2:$T1007,MATCH(1,($A157='CAMAGUI DATA UNIFICADA'!$A$2:$A1007)*($CN$1='CAMAGUI DATA UNIFICADA'!$B$2:$B1007),0),MATCH(CS$2,'CAMAGUI DATA UNIFICADA'!$C$1:$T$1,0)),"")</f>
        <v>24.53</v>
      </c>
      <c r="CT157" s="2">
        <f t="array" ref="CT157">IFERROR(INDEX('CAMAGUI DATA UNIFICADA'!$C$2:$T1007,MATCH(1,($A157='CAMAGUI DATA UNIFICADA'!$A$2:$A1007)*($CN$1='CAMAGUI DATA UNIFICADA'!$B$2:$B1007),0),MATCH(CT$2,'CAMAGUI DATA UNIFICADA'!$C$1:$T$1,0)),"")</f>
        <v>4.53</v>
      </c>
      <c r="CU157" s="33">
        <f t="array" ref="CU157">IFERROR(INDEX('CAMAGUI DATA UNIFICADA'!$C$2:$T1007,MATCH(1,($A157='CAMAGUI DATA UNIFICADA'!$A$2:$A1007)*($CN$1='CAMAGUI DATA UNIFICADA'!$B$2:$B1007),0),MATCH(CU$2,'CAMAGUI DATA UNIFICADA'!$C$1:$T$1,0)),"")</f>
        <v>3.14184</v>
      </c>
      <c r="CV157" s="60">
        <f t="array" ref="CV157">IFERROR(INDEX('CAMAGUI DATA UNIFICADA'!$C$2:$T1007,MATCH(1,($A157='CAMAGUI DATA UNIFICADA'!$A$2:$A1007)*($CN$1='CAMAGUI DATA UNIFICADA'!$B$2:$B1007),0),MATCH(CV$2,'CAMAGUI DATA UNIFICADA'!$C$1:$T$1,0)),"")</f>
        <v>778519.7555</v>
      </c>
      <c r="CW157" s="33">
        <f t="array" ref="CW157">IFERROR(INDEX('CAMAGUI DATA UNIFICADA'!$C$2:$T1007,MATCH(1,($A157='CAMAGUI DATA UNIFICADA'!$A$2:$A1007)*($CN$1='CAMAGUI DATA UNIFICADA'!$B$2:$B1007),0),MATCH(CW$2,'CAMAGUI DATA UNIFICADA'!$C$1:$T$1,0)),"")</f>
        <v>1.087029233</v>
      </c>
      <c r="CX157" s="23">
        <f t="array" ref="CX157">IFERROR(INDEX('CAMAGUI DATA UNIFICADA'!$C$2:$T1007,MATCH(1,($A157='CAMAGUI DATA UNIFICADA'!$A$2:$A1007)*($CN$1='CAMAGUI DATA UNIFICADA'!$B$2:$B1007),0),MATCH(CX$2,'CAMAGUI DATA UNIFICADA'!$C$1:$T$1,0)),"")</f>
        <v>0.648766463</v>
      </c>
      <c r="CY157" s="23">
        <f t="array" ref="CY157">IFERROR(INDEX('CAMAGUI DATA UNIFICADA'!$C$2:$T1007,MATCH(1,($A157='CAMAGUI DATA UNIFICADA'!$A$2:$A1007)*($CN$1='CAMAGUI DATA UNIFICADA'!$B$2:$B1007),0),MATCH(CY$2,'CAMAGUI DATA UNIFICADA'!$C$1:$T$1,0)),"")</f>
        <v>0.66</v>
      </c>
      <c r="CZ157" s="60">
        <f t="array" ref="CZ157">IFERROR(INDEX('CAMAGUI DATA UNIFICADA'!$C$2:$T1007,MATCH(1,($A157='CAMAGUI DATA UNIFICADA'!$A$2:$A1007)*($CN$1='CAMAGUI DATA UNIFICADA'!$B$2:$B1007),0),MATCH(CZ$2,'CAMAGUI DATA UNIFICADA'!$C$1:$T$1,0)),"")</f>
        <v>90514.28571</v>
      </c>
      <c r="DA157" s="2">
        <f t="array" ref="DA157">IFERROR(INDEX('CAMAGUI DATA UNIFICADA'!$C$2:$T1007,MATCH(1,($A157='CAMAGUI DATA UNIFICADA'!$A$2:$A1007)*($CN$1='CAMAGUI DATA UNIFICADA'!$B$2:$B1007),0),MATCH(DA$2,'CAMAGUI DATA UNIFICADA'!$C$1:$T$1,0)),"")</f>
        <v>3.5</v>
      </c>
      <c r="DB157" s="2">
        <f t="array" ref="DB157">IFERROR(INDEX('CAMAGUI DATA UNIFICADA'!$C$2:$T1007,MATCH(1,($A157='CAMAGUI DATA UNIFICADA'!$A$2:$A1007)*($CN$1='CAMAGUI DATA UNIFICADA'!$B$2:$B1007),0),MATCH(DB$2,'CAMAGUI DATA UNIFICADA'!$C$1:$T$1,0)),"")</f>
        <v>28.03</v>
      </c>
      <c r="DC157" s="33">
        <f t="array" ref="DC157">IFERROR(INDEX('CAMAGUI DATA UNIFICADA'!$C$2:$T1007,MATCH(1,($A157='CAMAGUI DATA UNIFICADA'!$A$2:$A1007)*($CN$1='CAMAGUI DATA UNIFICADA'!$B$2:$B1007),0),MATCH(DC$2,'CAMAGUI DATA UNIFICADA'!$C$1:$T$1,0)),"")</f>
        <v>2.87676</v>
      </c>
      <c r="DD157" s="60">
        <f t="array" ref="DD157">IFERROR(INDEX('CAMAGUI DATA UNIFICADA'!$C$2:$T1007,MATCH(1,($A157='CAMAGUI DATA UNIFICADA'!$A$2:$A1007)*($CN$1='CAMAGUI DATA UNIFICADA'!$B$2:$B1007),0),MATCH(DD$2,'CAMAGUI DATA UNIFICADA'!$C$1:$T$1,0)),"")</f>
        <v>652.3134921</v>
      </c>
      <c r="DE157" s="140">
        <f t="array" ref="DE157">IFERROR(INDEX('CAMAGUI DATA UNIFICADA'!$C$2:$T1007,MATCH(1,($A157='CAMAGUI DATA UNIFICADA'!$A$2:$A1007)*($CN$1='CAMAGUI DATA UNIFICADA'!$B$2:$B1007),0),MATCH(DE$2,'CAMAGUI DATA UNIFICADA'!$C$1:$T$1,0)),"")</f>
        <v>13.07837304</v>
      </c>
      <c r="DF157" s="138" t="str">
        <f t="array" ref="DF157">IFERROR(INDEX('CAMAGUI DATA UNIFICADA'!$C$2:$T1007,MATCH(1,($A157='CAMAGUI DATA UNIFICADA'!$A$2:$A1007)*($DF$1='CAMAGUI DATA UNIFICADA'!$B$2:$B1007),0),MATCH(DF$2,'CAMAGUI DATA UNIFICADA'!$C$1:$T$1,0)),"")</f>
        <v/>
      </c>
      <c r="DG157" s="2" t="str">
        <f t="array" ref="DG157">IFERROR(INDEX('CAMAGUI DATA UNIFICADA'!$C$2:$T1007,MATCH(1,($A157='CAMAGUI DATA UNIFICADA'!$A$2:$A1007)*($DF$1='CAMAGUI DATA UNIFICADA'!$B$2:$B1007),0),MATCH(DG$2,'CAMAGUI DATA UNIFICADA'!$C$1:$T$1,0)),"")</f>
        <v/>
      </c>
      <c r="DH157" s="2" t="str">
        <f t="array" ref="DH157">IFERROR(INDEX('CAMAGUI DATA UNIFICADA'!$C$2:$T1007,MATCH(1,($A157='CAMAGUI DATA UNIFICADA'!$A$2:$A1007)*($DF$1='CAMAGUI DATA UNIFICADA'!$B$2:$B1007),0),MATCH(DH$2,'CAMAGUI DATA UNIFICADA'!$C$1:$T$1,0)),"")</f>
        <v/>
      </c>
      <c r="DI157" s="2" t="str">
        <f t="array" ref="DI157">IFERROR(INDEX('CAMAGUI DATA UNIFICADA'!$C$2:$T1007,MATCH(1,($A157='CAMAGUI DATA UNIFICADA'!$A$2:$A1007)*($DF$1='CAMAGUI DATA UNIFICADA'!$B$2:$B1007),0),MATCH(DI$2,'CAMAGUI DATA UNIFICADA'!$C$1:$T$1,0)),"")</f>
        <v/>
      </c>
      <c r="DJ157" s="139" t="str">
        <f t="array" ref="DJ157">IFERROR(INDEX('CAMAGUI DATA UNIFICADA'!$C$2:$T1007,MATCH(1,($A157='CAMAGUI DATA UNIFICADA'!$A$2:$A1007)*($DF$1='CAMAGUI DATA UNIFICADA'!$B$2:$B1007),0),MATCH(DJ$2,'CAMAGUI DATA UNIFICADA'!$C$1:$T$1,0)),"")</f>
        <v/>
      </c>
      <c r="DK157" s="2" t="str">
        <f t="array" ref="DK157">IFERROR(INDEX('CAMAGUI DATA UNIFICADA'!$C$2:$T1007,MATCH(1,($A157='CAMAGUI DATA UNIFICADA'!$A$2:$A1007)*($DF$1='CAMAGUI DATA UNIFICADA'!$B$2:$B1007),0),MATCH(DK$2,'CAMAGUI DATA UNIFICADA'!$C$1:$T$1,0)),"")</f>
        <v/>
      </c>
      <c r="DL157" s="2" t="str">
        <f t="array" ref="DL157">IFERROR(INDEX('CAMAGUI DATA UNIFICADA'!$C$2:$T1007,MATCH(1,($A157='CAMAGUI DATA UNIFICADA'!$A$2:$A1007)*($DF$1='CAMAGUI DATA UNIFICADA'!$B$2:$B1007),0),MATCH(DL$2,'CAMAGUI DATA UNIFICADA'!$C$1:$T$1,0)),"")</f>
        <v/>
      </c>
      <c r="DM157" s="33" t="str">
        <f t="array" ref="DM157">IFERROR(INDEX('CAMAGUI DATA UNIFICADA'!$C$2:$T1007,MATCH(1,($A157='CAMAGUI DATA UNIFICADA'!$A$2:$A1007)*($DF$1='CAMAGUI DATA UNIFICADA'!$B$2:$B1007),0),MATCH(DM$2,'CAMAGUI DATA UNIFICADA'!$C$1:$T$1,0)),"")</f>
        <v/>
      </c>
      <c r="DN157" s="60" t="str">
        <f t="array" ref="DN157">IFERROR(INDEX('CAMAGUI DATA UNIFICADA'!$C$2:$T1007,MATCH(1,($A157='CAMAGUI DATA UNIFICADA'!$A$2:$A1007)*($DF$1='CAMAGUI DATA UNIFICADA'!$B$2:$B1007),0),MATCH(DN$2,'CAMAGUI DATA UNIFICADA'!$C$1:$T$1,0)),"")</f>
        <v/>
      </c>
      <c r="DO157" s="33" t="str">
        <f t="array" ref="DO157">IFERROR(INDEX('CAMAGUI DATA UNIFICADA'!$C$2:$T1007,MATCH(1,($A157='CAMAGUI DATA UNIFICADA'!$A$2:$A1007)*($DF$1='CAMAGUI DATA UNIFICADA'!$B$2:$B1007),0),MATCH(DO$2,'CAMAGUI DATA UNIFICADA'!$C$1:$T$1,0)),"")</f>
        <v/>
      </c>
      <c r="DP157" s="23" t="str">
        <f t="array" ref="DP157">IFERROR(INDEX('CAMAGUI DATA UNIFICADA'!$C$2:$T1007,MATCH(1,($A157='CAMAGUI DATA UNIFICADA'!$A$2:$A1007)*($DF$1='CAMAGUI DATA UNIFICADA'!$B$2:$B1007),0),MATCH(DP$2,'CAMAGUI DATA UNIFICADA'!$C$1:$T$1,0)),"")</f>
        <v/>
      </c>
      <c r="DQ157" s="23" t="str">
        <f t="array" ref="DQ157">IFERROR(INDEX('CAMAGUI DATA UNIFICADA'!$C$2:$T1007,MATCH(1,($A157='CAMAGUI DATA UNIFICADA'!$A$2:$A1007)*($DF$1='CAMAGUI DATA UNIFICADA'!$B$2:$B1007),0),MATCH(DQ$2,'CAMAGUI DATA UNIFICADA'!$C$1:$T$1,0)),"")</f>
        <v/>
      </c>
      <c r="DR157" s="2" t="str">
        <f t="array" ref="DR157">IFERROR(INDEX('CAMAGUI DATA UNIFICADA'!$C$2:$T1007,MATCH(1,($A157='CAMAGUI DATA UNIFICADA'!$A$2:$A1007)*($DF$1='CAMAGUI DATA UNIFICADA'!$B$2:$B1007),0),MATCH(DR$2,'CAMAGUI DATA UNIFICADA'!$C$1:$T$1,0)),"")</f>
        <v/>
      </c>
      <c r="DS157" s="2" t="str">
        <f t="array" ref="DS157">IFERROR(INDEX('CAMAGUI DATA UNIFICADA'!$C$2:$T1007,MATCH(1,($A157='CAMAGUI DATA UNIFICADA'!$A$2:$A1007)*($DF$1='CAMAGUI DATA UNIFICADA'!$B$2:$B1007),0),MATCH(DS$2,'CAMAGUI DATA UNIFICADA'!$C$1:$T$1,0)),"")</f>
        <v/>
      </c>
      <c r="DT157" s="2" t="str">
        <f t="array" ref="DT157">IFERROR(INDEX('CAMAGUI DATA UNIFICADA'!$C$2:$T1007,MATCH(1,($A157='CAMAGUI DATA UNIFICADA'!$A$2:$A1007)*($DF$1='CAMAGUI DATA UNIFICADA'!$B$2:$B1007),0),MATCH(DT$2,'CAMAGUI DATA UNIFICADA'!$C$1:$T$1,0)),"")</f>
        <v/>
      </c>
      <c r="DU157" s="33" t="str">
        <f t="array" ref="DU157">IFERROR(INDEX('CAMAGUI DATA UNIFICADA'!$C$2:$T1007,MATCH(1,($A157='CAMAGUI DATA UNIFICADA'!$A$2:$A1007)*($DF$1='CAMAGUI DATA UNIFICADA'!$B$2:$B1007),0),MATCH(DU$2,'CAMAGUI DATA UNIFICADA'!$C$1:$T$1,0)),"")</f>
        <v/>
      </c>
      <c r="DV157" s="60" t="str">
        <f t="array" ref="DV157">IFERROR(INDEX('CAMAGUI DATA UNIFICADA'!$C$2:$T1007,MATCH(1,($A157='CAMAGUI DATA UNIFICADA'!$A$2:$A1007)*($DF$1='CAMAGUI DATA UNIFICADA'!$B$2:$B1007),0),MATCH(DV$2,'CAMAGUI DATA UNIFICADA'!$C$1:$T$1,0)),"")</f>
        <v/>
      </c>
      <c r="DW157" s="140" t="str">
        <f t="array" ref="DW157">IFERROR(INDEX('CAMAGUI DATA UNIFICADA'!$C$2:$T1007,MATCH(1,($A157='CAMAGUI DATA UNIFICADA'!$A$2:$A1007)*($DF$1='CAMAGUI DATA UNIFICADA'!$B$2:$B1007),0),MATCH(DW$2,'CAMAGUI DATA UNIFICADA'!$C$1:$T$1,0)),"")</f>
        <v/>
      </c>
      <c r="DX157" s="144" t="str">
        <f t="array" ref="DX157">IFERROR(INDEX('CAMAGUI DATA UNIFICADA'!$C$2:$T1007,MATCH(1,($A157='CAMAGUI DATA UNIFICADA'!$A$2:$A1007)*($DX$1='CAMAGUI DATA UNIFICADA'!$B$2:$B1007),0),MATCH(DX$2,'CAMAGUI DATA UNIFICADA'!$C$1:$T$1,0)),"")</f>
        <v/>
      </c>
      <c r="DY157" s="60" t="str">
        <f t="array" ref="DY157">IFERROR(INDEX('CAMAGUI DATA UNIFICADA'!$C$2:$T1007,MATCH(1,($A157='CAMAGUI DATA UNIFICADA'!$A$2:$A1007)*($DX$1='CAMAGUI DATA UNIFICADA'!$B$2:$B1007),0),MATCH(DY$2,'CAMAGUI DATA UNIFICADA'!$C$1:$T$1,0)),"")</f>
        <v/>
      </c>
      <c r="DZ157" s="60" t="str">
        <f t="array" ref="DZ157">IFERROR(INDEX('CAMAGUI DATA UNIFICADA'!$C$2:$T1007,MATCH(1,($A157='CAMAGUI DATA UNIFICADA'!$A$2:$A1007)*($DX$1='CAMAGUI DATA UNIFICADA'!$B$2:$B1007),0),MATCH(DZ$2,'CAMAGUI DATA UNIFICADA'!$C$1:$T$1,0)),"")</f>
        <v/>
      </c>
      <c r="EA157" s="60" t="str">
        <f t="array" ref="EA157">IFERROR(INDEX('CAMAGUI DATA UNIFICADA'!$C$2:$T1007,MATCH(1,($A157='CAMAGUI DATA UNIFICADA'!$A$2:$A1007)*($DX$1='CAMAGUI DATA UNIFICADA'!$B$2:$B1007),0),MATCH(EA$2,'CAMAGUI DATA UNIFICADA'!$C$1:$T$1,0)),"")</f>
        <v/>
      </c>
      <c r="EB157" s="60" t="str">
        <f t="array" ref="EB157">IFERROR(INDEX('CAMAGUI DATA UNIFICADA'!$C$2:$T1007,MATCH(1,($A157='CAMAGUI DATA UNIFICADA'!$A$2:$A1007)*($DX$1='CAMAGUI DATA UNIFICADA'!$B$2:$B1007),0),MATCH(EB$2,'CAMAGUI DATA UNIFICADA'!$C$1:$T$1,0)),"")</f>
        <v/>
      </c>
      <c r="EC157" s="60" t="str">
        <f t="array" ref="EC157">IFERROR(INDEX('CAMAGUI DATA UNIFICADA'!$C$2:$T1007,MATCH(1,($A157='CAMAGUI DATA UNIFICADA'!$A$2:$A1007)*($DX$1='CAMAGUI DATA UNIFICADA'!$B$2:$B1007),0),MATCH(EC$2,'CAMAGUI DATA UNIFICADA'!$C$1:$T$1,0)),"")</f>
        <v/>
      </c>
      <c r="ED157" s="60" t="str">
        <f t="array" ref="ED157">IFERROR(INDEX('CAMAGUI DATA UNIFICADA'!$C$2:$T1007,MATCH(1,($A157='CAMAGUI DATA UNIFICADA'!$A$2:$A1007)*($DX$1='CAMAGUI DATA UNIFICADA'!$B$2:$B1007),0),MATCH(ED$2,'CAMAGUI DATA UNIFICADA'!$C$1:$T$1,0)),"")</f>
        <v/>
      </c>
      <c r="EE157" s="60" t="str">
        <f t="array" ref="EE157">IFERROR(INDEX('CAMAGUI DATA UNIFICADA'!$C$2:$T1007,MATCH(1,($A157='CAMAGUI DATA UNIFICADA'!$A$2:$A1007)*($DX$1='CAMAGUI DATA UNIFICADA'!$B$2:$B1007),0),MATCH(EE$2,'CAMAGUI DATA UNIFICADA'!$C$1:$T$1,0)),"")</f>
        <v/>
      </c>
      <c r="EF157" s="60" t="str">
        <f t="array" ref="EF157">IFERROR(INDEX('CAMAGUI DATA UNIFICADA'!$C$2:$T1007,MATCH(1,($A157='CAMAGUI DATA UNIFICADA'!$A$2:$A1007)*($DX$1='CAMAGUI DATA UNIFICADA'!$B$2:$B1007),0),MATCH(EF$2,'CAMAGUI DATA UNIFICADA'!$C$1:$T$1,0)),"")</f>
        <v/>
      </c>
      <c r="EG157" s="60" t="str">
        <f t="array" ref="EG157">IFERROR(INDEX('CAMAGUI DATA UNIFICADA'!$C$2:$T1007,MATCH(1,($A157='CAMAGUI DATA UNIFICADA'!$A$2:$A1007)*($DX$1='CAMAGUI DATA UNIFICADA'!$B$2:$B1007),0),MATCH(EG$2,'CAMAGUI DATA UNIFICADA'!$C$1:$T$1,0)),"")</f>
        <v/>
      </c>
      <c r="EH157" s="60" t="str">
        <f t="array" ref="EH157">IFERROR(INDEX('CAMAGUI DATA UNIFICADA'!$C$2:$T1007,MATCH(1,($A157='CAMAGUI DATA UNIFICADA'!$A$2:$A1007)*($DX$1='CAMAGUI DATA UNIFICADA'!$B$2:$B1007),0),MATCH(EH$2,'CAMAGUI DATA UNIFICADA'!$C$1:$T$1,0)),"")</f>
        <v/>
      </c>
      <c r="EI157" s="60" t="str">
        <f t="array" ref="EI157">IFERROR(INDEX('CAMAGUI DATA UNIFICADA'!$C$2:$T1007,MATCH(1,($A157='CAMAGUI DATA UNIFICADA'!$A$2:$A1007)*($DX$1='CAMAGUI DATA UNIFICADA'!$B$2:$B1007),0),MATCH(EI$2,'CAMAGUI DATA UNIFICADA'!$C$1:$T$1,0)),"")</f>
        <v/>
      </c>
      <c r="EJ157" s="60" t="str">
        <f t="array" ref="EJ157">IFERROR(INDEX('CAMAGUI DATA UNIFICADA'!$C$2:$T1007,MATCH(1,($A157='CAMAGUI DATA UNIFICADA'!$A$2:$A1007)*($DX$1='CAMAGUI DATA UNIFICADA'!$B$2:$B1007),0),MATCH(EJ$2,'CAMAGUI DATA UNIFICADA'!$C$1:$T$1,0)),"")</f>
        <v/>
      </c>
      <c r="EK157" s="60" t="str">
        <f t="array" ref="EK157">IFERROR(INDEX('CAMAGUI DATA UNIFICADA'!$C$2:$T1007,MATCH(1,($A157='CAMAGUI DATA UNIFICADA'!$A$2:$A1007)*($DX$1='CAMAGUI DATA UNIFICADA'!$B$2:$B1007),0),MATCH(EK$2,'CAMAGUI DATA UNIFICADA'!$C$1:$T$1,0)),"")</f>
        <v/>
      </c>
      <c r="EL157" s="60" t="str">
        <f t="array" ref="EL157">IFERROR(INDEX('CAMAGUI DATA UNIFICADA'!$C$2:$T1007,MATCH(1,($A157='CAMAGUI DATA UNIFICADA'!$A$2:$A1007)*($DX$1='CAMAGUI DATA UNIFICADA'!$B$2:$B1007),0),MATCH(EL$2,'CAMAGUI DATA UNIFICADA'!$C$1:$T$1,0)),"")</f>
        <v/>
      </c>
      <c r="EM157" s="60" t="str">
        <f t="array" ref="EM157">IFERROR(INDEX('CAMAGUI DATA UNIFICADA'!$C$2:$T1007,MATCH(1,($A157='CAMAGUI DATA UNIFICADA'!$A$2:$A1007)*($DX$1='CAMAGUI DATA UNIFICADA'!$B$2:$B1007),0),MATCH(EM$2,'CAMAGUI DATA UNIFICADA'!$C$1:$T$1,0)),"")</f>
        <v/>
      </c>
      <c r="EN157" s="60" t="str">
        <f t="array" ref="EN157">IFERROR(INDEX('CAMAGUI DATA UNIFICADA'!$C$2:$T1007,MATCH(1,($A157='CAMAGUI DATA UNIFICADA'!$A$2:$A1007)*($DX$1='CAMAGUI DATA UNIFICADA'!$B$2:$B1007),0),MATCH(EN$2,'CAMAGUI DATA UNIFICADA'!$C$1:$T$1,0)),"")</f>
        <v/>
      </c>
      <c r="EO157" s="140" t="str">
        <f t="array" ref="EO157">IFERROR(INDEX('CAMAGUI DATA UNIFICADA'!$C$2:$T1007,MATCH(1,($A157='CAMAGUI DATA UNIFICADA'!$A$2:$A1007)*($DX$1='CAMAGUI DATA UNIFICADA'!$B$2:$B1007),0),MATCH(EO$2,'CAMAGUI DATA UNIFICADA'!$C$1:$T$1,0)),"")</f>
        <v/>
      </c>
    </row>
    <row r="158">
      <c r="A158" s="137">
        <v>46027.0</v>
      </c>
      <c r="B158" s="138" t="str">
        <f t="array" ref="B158">IFERROR(INDEX('CAMAGUI DATA UNIFICADA'!$C$2:$T1007,MATCH(1,($A158='CAMAGUI DATA UNIFICADA'!$A$2:$A1007)*($B$1='CAMAGUI DATA UNIFICADA'!$B$2:$B1007),0),MATCH(B$2,'CAMAGUI DATA UNIFICADA'!$C$1:$T$1,0)),"")</f>
        <v>CA1191225</v>
      </c>
      <c r="C158" s="2">
        <f t="array" ref="C158">IFERROR(INDEX('CAMAGUI DATA UNIFICADA'!$C$2:$T1007,MATCH(1,($A158='CAMAGUI DATA UNIFICADA'!$A$2:$A1007)*($B$1='CAMAGUI DATA UNIFICADA'!$B$2:$B1007),0),MATCH(C$2,'CAMAGUI DATA UNIFICADA'!$C$1:$T$1,0)),"")</f>
        <v>350</v>
      </c>
      <c r="D158" s="2">
        <f t="array" ref="D158">IFERROR(INDEX('CAMAGUI DATA UNIFICADA'!$C$2:$T1007,MATCH(1,($A158='CAMAGUI DATA UNIFICADA'!$A$2:$A1007)*($B$1='CAMAGUI DATA UNIFICADA'!$B$2:$B1007),0),MATCH(D$2,'CAMAGUI DATA UNIFICADA'!$C$1:$T$1,0)),"")</f>
        <v>2075</v>
      </c>
      <c r="E158" s="2" t="str">
        <f t="array" ref="E158">IFERROR(INDEX('CAMAGUI DATA UNIFICADA'!$C$2:$T1007,MATCH(1,($A158='CAMAGUI DATA UNIFICADA'!$A$2:$A1007)*($B$1='CAMAGUI DATA UNIFICADA'!$B$2:$B1007),0),MATCH(E$2,'CAMAGUI DATA UNIFICADA'!$C$1:$T$1,0)),"")</f>
        <v>SKR MAST#4</v>
      </c>
      <c r="F158" s="139">
        <f t="array" ref="F158">IFERROR(INDEX('CAMAGUI DATA UNIFICADA'!$C$2:$T1007,MATCH(1,($A158='CAMAGUI DATA UNIFICADA'!$A$2:$A1007)*($B$1='CAMAGUI DATA UNIFICADA'!$B$2:$B1007),0),MATCH(F$2,'CAMAGUI DATA UNIFICADA'!$C$1:$T$1,0)),"")</f>
        <v>2561.38</v>
      </c>
      <c r="G158" s="2">
        <f t="array" ref="G158">IFERROR(INDEX('CAMAGUI DATA UNIFICADA'!$C$2:$T1007,MATCH(1,($A158='CAMAGUI DATA UNIFICADA'!$A$2:$A1007)*($B$1='CAMAGUI DATA UNIFICADA'!$B$2:$B1007),0),MATCH(G$2,'CAMAGUI DATA UNIFICADA'!$C$1:$T$1,0)),"")</f>
        <v>5.87</v>
      </c>
      <c r="H158" s="2">
        <f t="array" ref="H158">IFERROR(INDEX('CAMAGUI DATA UNIFICADA'!$C$2:$T1007,MATCH(1,($A158='CAMAGUI DATA UNIFICADA'!$A$2:$A1007)*($B$1='CAMAGUI DATA UNIFICADA'!$B$2:$B1007),0),MATCH(H$2,'CAMAGUI DATA UNIFICADA'!$C$1:$T$1,0)),"")</f>
        <v>2.92</v>
      </c>
      <c r="I158" s="33">
        <f t="array" ref="I158">IFERROR(INDEX('CAMAGUI DATA UNIFICADA'!$C$2:$T1007,MATCH(1,($A158='CAMAGUI DATA UNIFICADA'!$A$2:$A1007)*($B$1='CAMAGUI DATA UNIFICADA'!$B$2:$B1007),0),MATCH(I$2,'CAMAGUI DATA UNIFICADA'!$C$1:$T$1,0)),"")</f>
        <v>6.97488</v>
      </c>
      <c r="J158" s="60">
        <f t="array" ref="J158">IFERROR(INDEX('CAMAGUI DATA UNIFICADA'!$C$2:$T1007,MATCH(1,($A158='CAMAGUI DATA UNIFICADA'!$A$2:$A1007)*($B$1='CAMAGUI DATA UNIFICADA'!$B$2:$B1007),0),MATCH(J$2,'CAMAGUI DATA UNIFICADA'!$C$1:$T$1,0)),"")</f>
        <v>854856.4699</v>
      </c>
      <c r="K158" s="33">
        <f t="array" ref="K158">IFERROR(INDEX('CAMAGUI DATA UNIFICADA'!$C$2:$T1007,MATCH(1,($A158='CAMAGUI DATA UNIFICADA'!$A$2:$A1007)*($B$1='CAMAGUI DATA UNIFICADA'!$B$2:$B1007),0),MATCH(K$2,'CAMAGUI DATA UNIFICADA'!$C$1:$T$1,0)),"")</f>
        <v>0.7945396935</v>
      </c>
      <c r="L158" s="23">
        <f t="array" ref="L158">IFERROR(INDEX('CAMAGUI DATA UNIFICADA'!$C$2:$T1007,MATCH(1,($A158='CAMAGUI DATA UNIFICADA'!$A$2:$A1007)*($B$1='CAMAGUI DATA UNIFICADA'!$B$2:$B1007),0),MATCH(L$2,'CAMAGUI DATA UNIFICADA'!$C$1:$T$1,0)),"")</f>
        <v>0.7168607714</v>
      </c>
      <c r="M158" s="23">
        <f t="array" ref="M158">IFERROR(INDEX('CAMAGUI DATA UNIFICADA'!$C$2:$T1007,MATCH(1,($A158='CAMAGUI DATA UNIFICADA'!$A$2:$A1007)*($B$1='CAMAGUI DATA UNIFICADA'!$B$2:$B1007),0),MATCH(M$2,'CAMAGUI DATA UNIFICADA'!$C$1:$T$1,0)),"")</f>
        <v>0.75</v>
      </c>
      <c r="N158" s="60">
        <f t="array" ref="N158">IFERROR(INDEX('CAMAGUI DATA UNIFICADA'!$C$2:$T1007,MATCH(1,($A158='CAMAGUI DATA UNIFICADA'!$A$2:$A1007)*($B$1='CAMAGUI DATA UNIFICADA'!$B$2:$B1007),0),MATCH(N$2,'CAMAGUI DATA UNIFICADA'!$C$1:$T$1,0)),"")</f>
        <v>109203.2967</v>
      </c>
      <c r="O158" s="2">
        <f t="array" ref="O158">IFERROR(INDEX('CAMAGUI DATA UNIFICADA'!$C$2:$T1007,MATCH(1,($A158='CAMAGUI DATA UNIFICADA'!$A$2:$A1007)*($B$1='CAMAGUI DATA UNIFICADA'!$B$2:$B1007),0),MATCH(O$2,'CAMAGUI DATA UNIFICADA'!$C$1:$T$1,0)),"")</f>
        <v>3</v>
      </c>
      <c r="P158" s="2">
        <f t="array" ref="P158">IFERROR(INDEX('CAMAGUI DATA UNIFICADA'!$C$2:$T1007,MATCH(1,($A158='CAMAGUI DATA UNIFICADA'!$A$2:$A1007)*($B$1='CAMAGUI DATA UNIFICADA'!$B$2:$B1007),0),MATCH(P$2,'CAMAGUI DATA UNIFICADA'!$C$1:$T$1,0)),"")</f>
        <v>8.87</v>
      </c>
      <c r="Q158" s="33">
        <f t="array" ref="Q158">IFERROR(INDEX('CAMAGUI DATA UNIFICADA'!$C$2:$T1007,MATCH(1,($A158='CAMAGUI DATA UNIFICADA'!$A$2:$A1007)*($B$1='CAMAGUI DATA UNIFICADA'!$B$2:$B1007),0),MATCH(Q$2,'CAMAGUI DATA UNIFICADA'!$C$1:$T$1,0)),"")</f>
        <v>5.35344</v>
      </c>
      <c r="R158" s="60">
        <f t="array" ref="R158">IFERROR(INDEX('CAMAGUI DATA UNIFICADA'!$C$2:$T1007,MATCH(1,($A158='CAMAGUI DATA UNIFICADA'!$A$2:$A1007)*($B$1='CAMAGUI DATA UNIFICADA'!$B$2:$B1007),0),MATCH(R$2,'CAMAGUI DATA UNIFICADA'!$C$1:$T$1,0)),"")</f>
        <v>478.8679601</v>
      </c>
      <c r="S158" s="140">
        <f t="array" ref="S158">IFERROR(INDEX('CAMAGUI DATA UNIFICADA'!$C$2:$T1007,MATCH(1,($A158='CAMAGUI DATA UNIFICADA'!$A$2:$A1007)*($B$1='CAMAGUI DATA UNIFICADA'!$B$2:$B1007),0),MATCH(S$2,'CAMAGUI DATA UNIFICADA'!$C$1:$T$1,0)),"")</f>
        <v>32.21699002</v>
      </c>
      <c r="T158" s="138" t="str">
        <f t="array" ref="T158">IFERROR(INDEX('CAMAGUI DATA UNIFICADA'!$C$2:$T1007,MATCH(1,($A158='CAMAGUI DATA UNIFICADA'!$A$2:$A1007)*($T$1='CAMAGUI DATA UNIFICADA'!$B$2:$B1007),0),MATCH(T$2,'CAMAGUI DATA UNIFICADA'!$C$1:$T$1,0)),"")</f>
        <v>CA2191225</v>
      </c>
      <c r="U158" s="2">
        <f t="array" ref="U158">IFERROR(INDEX('CAMAGUI DATA UNIFICADA'!$C$2:$T1007,MATCH(1,($A158='CAMAGUI DATA UNIFICADA'!$A$2:$A1007)*($T$1='CAMAGUI DATA UNIFICADA'!$B$2:$B1007),0),MATCH(U$2,'CAMAGUI DATA UNIFICADA'!$C$1:$T$1,0)),"")</f>
        <v>250</v>
      </c>
      <c r="V158" s="2">
        <f t="array" ref="V158">IFERROR(INDEX('CAMAGUI DATA UNIFICADA'!$C$2:$T1007,MATCH(1,($A158='CAMAGUI DATA UNIFICADA'!$A$2:$A1007)*($T$1='CAMAGUI DATA UNIFICADA'!$B$2:$B1007),0),MATCH(V$2,'CAMAGUI DATA UNIFICADA'!$C$1:$T$1,0)),"")</f>
        <v>1330</v>
      </c>
      <c r="W158" s="2" t="str">
        <f t="array" ref="W158">IFERROR(INDEX('CAMAGUI DATA UNIFICADA'!$C$2:$T1007,MATCH(1,($A158='CAMAGUI DATA UNIFICADA'!$A$2:$A1007)*($T$1='CAMAGUI DATA UNIFICADA'!$B$2:$B1007),0),MATCH(W$2,'CAMAGUI DATA UNIFICADA'!$C$1:$T$1,0)),"")</f>
        <v>SKR MAST#4</v>
      </c>
      <c r="X158" s="139">
        <f t="array" ref="X158">IFERROR(INDEX('CAMAGUI DATA UNIFICADA'!$C$2:$T1007,MATCH(1,($A158='CAMAGUI DATA UNIFICADA'!$A$2:$A1007)*($T$1='CAMAGUI DATA UNIFICADA'!$B$2:$B1007),0),MATCH(X$2,'CAMAGUI DATA UNIFICADA'!$C$1:$T$1,0)),"")</f>
        <v>1641.752</v>
      </c>
      <c r="Y158" s="2">
        <f t="array" ref="Y158">IFERROR(INDEX('CAMAGUI DATA UNIFICADA'!$C$2:$T1007,MATCH(1,($A158='CAMAGUI DATA UNIFICADA'!$A$2:$A1007)*($T$1='CAMAGUI DATA UNIFICADA'!$B$2:$B1007),0),MATCH(Y$2,'CAMAGUI DATA UNIFICADA'!$C$1:$T$1,0)),"")</f>
        <v>4.8</v>
      </c>
      <c r="Z158" s="2">
        <f t="array" ref="Z158">IFERROR(INDEX('CAMAGUI DATA UNIFICADA'!$C$2:$T1007,MATCH(1,($A158='CAMAGUI DATA UNIFICADA'!$A$2:$A1007)*($T$1='CAMAGUI DATA UNIFICADA'!$B$2:$B1007),0),MATCH(Z$2,'CAMAGUI DATA UNIFICADA'!$C$1:$T$1,0)),"")</f>
        <v>2.56</v>
      </c>
      <c r="AA158" s="2">
        <f t="array" ref="AA158">IFERROR(INDEX('CAMAGUI DATA UNIFICADA'!$C$2:$T1007,MATCH(1,($A158='CAMAGUI DATA UNIFICADA'!$A$2:$A1007)*($T$1='CAMAGUI DATA UNIFICADA'!$B$2:$B1007),0),MATCH(AA$2,'CAMAGUI DATA UNIFICADA'!$C$1:$T$1,0)),"")</f>
        <v>7.6944</v>
      </c>
      <c r="AB158" s="60">
        <f t="array" ref="AB158">IFERROR(INDEX('CAMAGUI DATA UNIFICADA'!$C$2:$T1007,MATCH(1,($A158='CAMAGUI DATA UNIFICADA'!$A$2:$A1007)*($T$1='CAMAGUI DATA UNIFICADA'!$B$2:$B1007),0),MATCH(AB$2,'CAMAGUI DATA UNIFICADA'!$C$1:$T$1,0)),"")</f>
        <v>676899.2167</v>
      </c>
      <c r="AC158" s="33">
        <f t="array" ref="AC158">IFERROR(INDEX('CAMAGUI DATA UNIFICADA'!$C$2:$T1007,MATCH(1,($A158='CAMAGUI DATA UNIFICADA'!$A$2:$A1007)*($T$1='CAMAGUI DATA UNIFICADA'!$B$2:$B1007),0),MATCH(AC$2,'CAMAGUI DATA UNIFICADA'!$C$1:$T$1,0)),"")</f>
        <v>0.8101851852</v>
      </c>
      <c r="AD158" s="23">
        <f t="array" ref="AD158">IFERROR(INDEX('CAMAGUI DATA UNIFICADA'!$C$2:$T1007,MATCH(1,($A158='CAMAGUI DATA UNIFICADA'!$A$2:$A1007)*($T$1='CAMAGUI DATA UNIFICADA'!$B$2:$B1007),0),MATCH(AD$2,'CAMAGUI DATA UNIFICADA'!$C$1:$T$1,0)),"")</f>
        <v>0.7916949903</v>
      </c>
      <c r="AE158" s="23">
        <f t="array" ref="AE158">IFERROR(INDEX('CAMAGUI DATA UNIFICADA'!$C$2:$T1007,MATCH(1,($A158='CAMAGUI DATA UNIFICADA'!$A$2:$A1007)*($T$1='CAMAGUI DATA UNIFICADA'!$B$2:$B1007),0),MATCH(AE$2,'CAMAGUI DATA UNIFICADA'!$C$1:$T$1,0)),"")</f>
        <v>0.75</v>
      </c>
      <c r="AF158" s="60">
        <f t="array" ref="AF158">IFERROR(INDEX('CAMAGUI DATA UNIFICADA'!$C$2:$T1007,MATCH(1,($A158='CAMAGUI DATA UNIFICADA'!$A$2:$A1007)*($T$1='CAMAGUI DATA UNIFICADA'!$B$2:$B1007),0),MATCH(AF$2,'CAMAGUI DATA UNIFICADA'!$C$1:$T$1,0)),"")</f>
        <v>106875</v>
      </c>
      <c r="AG158" s="2">
        <f t="array" ref="AG158">IFERROR(INDEX('CAMAGUI DATA UNIFICADA'!$C$2:$T1007,MATCH(1,($A158='CAMAGUI DATA UNIFICADA'!$A$2:$A1007)*($T$1='CAMAGUI DATA UNIFICADA'!$B$2:$B1007),0),MATCH(AG$2,'CAMAGUI DATA UNIFICADA'!$C$1:$T$1,0)),"")</f>
        <v>3.25</v>
      </c>
      <c r="AH158" s="2">
        <f t="array" ref="AH158">IFERROR(INDEX('CAMAGUI DATA UNIFICADA'!$C$2:$T1007,MATCH(1,($A158='CAMAGUI DATA UNIFICADA'!$A$2:$A1007)*($T$1='CAMAGUI DATA UNIFICADA'!$B$2:$B1007),0),MATCH(AH$2,'CAMAGUI DATA UNIFICADA'!$C$1:$T$1,0)),"")</f>
        <v>8.05</v>
      </c>
      <c r="AI158" s="33">
        <f t="array" ref="AI158">IFERROR(INDEX('CAMAGUI DATA UNIFICADA'!$C$2:$T1007,MATCH(1,($A158='CAMAGUI DATA UNIFICADA'!$A$2:$A1007)*($T$1='CAMAGUI DATA UNIFICADA'!$B$2:$B1007),0),MATCH(AI$2,'CAMAGUI DATA UNIFICADA'!$C$1:$T$1,0)),"")</f>
        <v>5.5896</v>
      </c>
      <c r="AJ158" s="60">
        <f t="array" ref="AJ158">IFERROR(INDEX('CAMAGUI DATA UNIFICADA'!$C$2:$T1007,MATCH(1,($A158='CAMAGUI DATA UNIFICADA'!$A$2:$A1007)*($T$1='CAMAGUI DATA UNIFICADA'!$B$2:$B1007),0),MATCH(AJ$2,'CAMAGUI DATA UNIFICADA'!$C$1:$T$1,0)),"")</f>
        <v>335.7536451</v>
      </c>
      <c r="AK158" s="140">
        <f t="array" ref="AK158">IFERROR(INDEX('CAMAGUI DATA UNIFICADA'!$C$2:$T1007,MATCH(1,($A158='CAMAGUI DATA UNIFICADA'!$A$2:$A1007)*($T$1='CAMAGUI DATA UNIFICADA'!$B$2:$B1007),0),MATCH(AK$2,'CAMAGUI DATA UNIFICADA'!$C$1:$T$1,0)),"")</f>
        <v>21.43841127</v>
      </c>
      <c r="AL158" s="138" t="str">
        <f t="array" ref="AL158">IFERROR(INDEX('CAMAGUI DATA UNIFICADA'!$C$2:$T1007,MATCH(1,($A158='CAMAGUI DATA UNIFICADA'!$A$2:$A1007)*($AL$1='CAMAGUI DATA UNIFICADA'!$B$2:$B1007),0),MATCH(AL$2,'CAMAGUI DATA UNIFICADA'!$C$1:$T$1,0)),"")</f>
        <v>CA3191225</v>
      </c>
      <c r="AM158" s="2">
        <f t="array" ref="AM158">IFERROR(INDEX('CAMAGUI DATA UNIFICADA'!$C$2:$T1007,MATCH(1,($A158='CAMAGUI DATA UNIFICADA'!$A$2:$A1007)*($AL$1='CAMAGUI DATA UNIFICADA'!$B$2:$B1007),0),MATCH(AM$2,'CAMAGUI DATA UNIFICADA'!$C$1:$T$1,0)),"")</f>
        <v>275</v>
      </c>
      <c r="AN158" s="2">
        <f t="array" ref="AN158">IFERROR(INDEX('CAMAGUI DATA UNIFICADA'!$C$2:$T1007,MATCH(1,($A158='CAMAGUI DATA UNIFICADA'!$A$2:$A1007)*($AL$1='CAMAGUI DATA UNIFICADA'!$B$2:$B1007),0),MATCH(AN$2,'CAMAGUI DATA UNIFICADA'!$C$1:$T$1,0)),"")</f>
        <v>1490</v>
      </c>
      <c r="AO158" s="2" t="str">
        <f t="array" ref="AO158">IFERROR(INDEX('CAMAGUI DATA UNIFICADA'!$C$2:$T1007,MATCH(1,($A158='CAMAGUI DATA UNIFICADA'!$A$2:$A1007)*($AL$1='CAMAGUI DATA UNIFICADA'!$B$2:$B1007),0),MATCH(AO$2,'CAMAGUI DATA UNIFICADA'!$C$1:$T$1,0)),"")</f>
        <v>SKR MAST#4</v>
      </c>
      <c r="AP158" s="139">
        <f t="array" ref="AP158">IFERROR(INDEX('CAMAGUI DATA UNIFICADA'!$C$2:$T1007,MATCH(1,($A158='CAMAGUI DATA UNIFICADA'!$A$2:$A1007)*($AL$1='CAMAGUI DATA UNIFICADA'!$B$2:$B1007),0),MATCH(AP$2,'CAMAGUI DATA UNIFICADA'!$C$1:$T$1,0)),"")</f>
        <v>1839.256</v>
      </c>
      <c r="AQ158" s="2">
        <f t="array" ref="AQ158">IFERROR(INDEX('CAMAGUI DATA UNIFICADA'!$C$2:$T1007,MATCH(1,($A158='CAMAGUI DATA UNIFICADA'!$A$2:$A1007)*($AL$1='CAMAGUI DATA UNIFICADA'!$B$2:$B1007),0),MATCH(AQ$2,'CAMAGUI DATA UNIFICADA'!$C$1:$T$1,0)),"")</f>
        <v>5.03</v>
      </c>
      <c r="AR158" s="2">
        <f t="array" ref="AR158">IFERROR(INDEX('CAMAGUI DATA UNIFICADA'!$C$2:$T1007,MATCH(1,($A158='CAMAGUI DATA UNIFICADA'!$A$2:$A1007)*($AL$1='CAMAGUI DATA UNIFICADA'!$B$2:$B1007),0),MATCH(AR$2,'CAMAGUI DATA UNIFICADA'!$C$1:$T$1,0)),"")</f>
        <v>2.53</v>
      </c>
      <c r="AS158" s="33">
        <f t="array" ref="AS158">IFERROR(INDEX('CAMAGUI DATA UNIFICADA'!$C$2:$T1007,MATCH(1,($A158='CAMAGUI DATA UNIFICADA'!$A$2:$A1007)*($AL$1='CAMAGUI DATA UNIFICADA'!$B$2:$B1007),0),MATCH(AS$2,'CAMAGUI DATA UNIFICADA'!$C$1:$T$1,0)),"")</f>
        <v>7.45872</v>
      </c>
      <c r="AT158" s="60">
        <f t="array" ref="AT158">IFERROR(INDEX('CAMAGUI DATA UNIFICADA'!$C$2:$T1007,MATCH(1,($A158='CAMAGUI DATA UNIFICADA'!$A$2:$A1007)*($AL$1='CAMAGUI DATA UNIFICADA'!$B$2:$B1007),0),MATCH(AT$2,'CAMAGUI DATA UNIFICADA'!$C$1:$T$1,0)),"")</f>
        <v>732993.9747</v>
      </c>
      <c r="AU158" s="33">
        <f t="array" ref="AU158">IFERROR(INDEX('CAMAGUI DATA UNIFICADA'!$C$2:$T1007,MATCH(1,($A158='CAMAGUI DATA UNIFICADA'!$A$2:$A1007)*($AL$1='CAMAGUI DATA UNIFICADA'!$B$2:$B1007),0),MATCH(AU$2,'CAMAGUI DATA UNIFICADA'!$C$1:$T$1,0)),"")</f>
        <v>0.7755493746</v>
      </c>
      <c r="AV158" s="23">
        <f t="array" ref="AV158">IFERROR(INDEX('CAMAGUI DATA UNIFICADA'!$C$2:$T1007,MATCH(1,($A158='CAMAGUI DATA UNIFICADA'!$A$2:$A1007)*($AL$1='CAMAGUI DATA UNIFICADA'!$B$2:$B1007),0),MATCH(AV$2,'CAMAGUI DATA UNIFICADA'!$C$1:$T$1,0)),"")</f>
        <v>0.7239446664</v>
      </c>
      <c r="AW158" s="23">
        <f t="array" ref="AW158">IFERROR(INDEX('CAMAGUI DATA UNIFICADA'!$C$2:$T1007,MATCH(1,($A158='CAMAGUI DATA UNIFICADA'!$A$2:$A1007)*($AL$1='CAMAGUI DATA UNIFICADA'!$B$2:$B1007),0),MATCH(AW$2,'CAMAGUI DATA UNIFICADA'!$C$1:$T$1,0)),"")</f>
        <v>0.75</v>
      </c>
      <c r="AX158" s="60">
        <f t="array" ref="AX158">IFERROR(INDEX('CAMAGUI DATA UNIFICADA'!$C$2:$T1007,MATCH(1,($A158='CAMAGUI DATA UNIFICADA'!$A$2:$A1007)*($AL$1='CAMAGUI DATA UNIFICADA'!$B$2:$B1007),0),MATCH(AX$2,'CAMAGUI DATA UNIFICADA'!$C$1:$T$1,0)),"")</f>
        <v>108482.1429</v>
      </c>
      <c r="AY158" s="2">
        <f t="array" ref="AY158">IFERROR(INDEX('CAMAGUI DATA UNIFICADA'!$C$2:$T1007,MATCH(1,($A158='CAMAGUI DATA UNIFICADA'!$A$2:$A1007)*($AL$1='CAMAGUI DATA UNIFICADA'!$B$2:$B1007),0),MATCH(AY$2,'CAMAGUI DATA UNIFICADA'!$C$1:$T$1,0)),"")</f>
        <v>3.25</v>
      </c>
      <c r="AZ158" s="2">
        <f t="array" ref="AZ158">IFERROR(INDEX('CAMAGUI DATA UNIFICADA'!$C$2:$T1007,MATCH(1,($A158='CAMAGUI DATA UNIFICADA'!$A$2:$A1007)*($AL$1='CAMAGUI DATA UNIFICADA'!$B$2:$B1007),0),MATCH(AZ$2,'CAMAGUI DATA UNIFICADA'!$C$1:$T$1,0)),"")</f>
        <v>8.28</v>
      </c>
      <c r="BA158" s="33">
        <f t="array" ref="BA158">IFERROR(INDEX('CAMAGUI DATA UNIFICADA'!$C$2:$T1007,MATCH(1,($A158='CAMAGUI DATA UNIFICADA'!$A$2:$A1007)*($AL$1='CAMAGUI DATA UNIFICADA'!$B$2:$B1007),0),MATCH(BA$2,'CAMAGUI DATA UNIFICADA'!$C$1:$T$1,0)),"")</f>
        <v>5.52336</v>
      </c>
      <c r="BB158" s="60">
        <f t="array" ref="BB158">IFERROR(INDEX('CAMAGUI DATA UNIFICADA'!$C$2:$T1007,MATCH(1,($A158='CAMAGUI DATA UNIFICADA'!$A$2:$A1007)*($AL$1='CAMAGUI DATA UNIFICADA'!$B$2:$B1007),0),MATCH(BB$2,'CAMAGUI DATA UNIFICADA'!$C$1:$T$1,0)),"")</f>
        <v>399.668135</v>
      </c>
      <c r="BC158" s="140">
        <f t="array" ref="BC158">IFERROR(INDEX('CAMAGUI DATA UNIFICADA'!$C$2:$T1007,MATCH(1,($A158='CAMAGUI DATA UNIFICADA'!$A$2:$A1007)*($AL$1='CAMAGUI DATA UNIFICADA'!$B$2:$B1007),0),MATCH(BC$2,'CAMAGUI DATA UNIFICADA'!$C$1:$T$1,0)),"")</f>
        <v>31.16703376</v>
      </c>
      <c r="BD158" s="138" t="str">
        <f t="array" ref="BD158">IFERROR(INDEX('CAMAGUI DATA UNIFICADA'!$C$2:$T1007,MATCH(1,($A158='CAMAGUI DATA UNIFICADA'!$A$2:$A1007)*($BD$1='CAMAGUI DATA UNIFICADA'!$B$2:$B1007),0),MATCH(BD$2,'CAMAGUI DATA UNIFICADA'!$C$1:$T$1,0)),"")</f>
        <v>CA4021125</v>
      </c>
      <c r="BE158" s="2" t="str">
        <f t="array" ref="BE158">IFERROR(INDEX('CAMAGUI DATA UNIFICADA'!$C$2:$T1007,MATCH(1,($A158='CAMAGUI DATA UNIFICADA'!$A$2:$A1007)*($BD$1='CAMAGUI DATA UNIFICADA'!$B$2:$B1007),0),MATCH(BE$2,'CAMAGUI DATA UNIFICADA'!$C$1:$T$1,0)),"")</f>
        <v/>
      </c>
      <c r="BF158" s="2">
        <f t="array" ref="BF158">IFERROR(INDEX('CAMAGUI DATA UNIFICADA'!$C$2:$T1007,MATCH(1,($A158='CAMAGUI DATA UNIFICADA'!$A$2:$A1007)*($BD$1='CAMAGUI DATA UNIFICADA'!$B$2:$B1007),0),MATCH(BF$2,'CAMAGUI DATA UNIFICADA'!$C$1:$T$1,0)),"")</f>
        <v>1800</v>
      </c>
      <c r="BG158" s="2" t="str">
        <f t="array" ref="BG158">IFERROR(INDEX('CAMAGUI DATA UNIFICADA'!$C$2:$T1007,MATCH(1,($A158='CAMAGUI DATA UNIFICADA'!$A$2:$A1007)*($BD$1='CAMAGUI DATA UNIFICADA'!$B$2:$B1007),0),MATCH(BG$2,'CAMAGUI DATA UNIFICADA'!$C$1:$T$1,0)),"")</f>
        <v>SKR MAST E AD</v>
      </c>
      <c r="BH158" s="139">
        <f t="array" ref="BH158">IFERROR(INDEX('CAMAGUI DATA UNIFICADA'!$C$2:$T1007,MATCH(1,($A158='CAMAGUI DATA UNIFICADA'!$A$2:$A1007)*($BD$1='CAMAGUI DATA UNIFICADA'!$B$2:$B1007),0),MATCH(BH$2,'CAMAGUI DATA UNIFICADA'!$C$1:$T$1,0)),"")</f>
        <v>1842.48</v>
      </c>
      <c r="BI158" s="2" t="str">
        <f t="array" ref="BI158">IFERROR(INDEX('CAMAGUI DATA UNIFICADA'!$C$2:$T1007,MATCH(1,($A158='CAMAGUI DATA UNIFICADA'!$A$2:$A1007)*($BD$1='CAMAGUI DATA UNIFICADA'!$B$2:$B1007),0),MATCH(BI$2,'CAMAGUI DATA UNIFICADA'!$C$1:$T$1,0)),"")</f>
        <v/>
      </c>
      <c r="BJ158" s="2">
        <f t="array" ref="BJ158">IFERROR(INDEX('CAMAGUI DATA UNIFICADA'!$C$2:$T1007,MATCH(1,($A158='CAMAGUI DATA UNIFICADA'!$A$2:$A1007)*($BD$1='CAMAGUI DATA UNIFICADA'!$B$2:$B1007),0),MATCH(BJ$2,'CAMAGUI DATA UNIFICADA'!$C$1:$T$1,0)),"")</f>
        <v>-27.62</v>
      </c>
      <c r="BK158" s="33" t="str">
        <f t="array" ref="BK158">IFERROR(INDEX('CAMAGUI DATA UNIFICADA'!$C$2:$T1007,MATCH(1,($A158='CAMAGUI DATA UNIFICADA'!$A$2:$A1007)*($BD$1='CAMAGUI DATA UNIFICADA'!$B$2:$B1007),0),MATCH(BK$2,'CAMAGUI DATA UNIFICADA'!$C$1:$T$1,0)),"")</f>
        <v/>
      </c>
      <c r="BL158" s="60" t="str">
        <f t="array" ref="BL158">IFERROR(INDEX('CAMAGUI DATA UNIFICADA'!$C$2:$T1007,MATCH(1,($A158='CAMAGUI DATA UNIFICADA'!$A$2:$A1007)*($BD$1='CAMAGUI DATA UNIFICADA'!$B$2:$B1007),0),MATCH(BL$2,'CAMAGUI DATA UNIFICADA'!$C$1:$T$1,0)),"")</f>
        <v/>
      </c>
      <c r="BM158" s="33" t="str">
        <f t="array" ref="BM158">IFERROR(INDEX('CAMAGUI DATA UNIFICADA'!$C$2:$T1007,MATCH(1,($A158='CAMAGUI DATA UNIFICADA'!$A$2:$A1007)*($BD$1='CAMAGUI DATA UNIFICADA'!$B$2:$B1007),0),MATCH(BM$2,'CAMAGUI DATA UNIFICADA'!$C$1:$T$1,0)),"")</f>
        <v/>
      </c>
      <c r="BN158" s="23">
        <f t="array" ref="BN158">IFERROR(INDEX('CAMAGUI DATA UNIFICADA'!$C$2:$T1007,MATCH(1,($A158='CAMAGUI DATA UNIFICADA'!$A$2:$A1007)*($BD$1='CAMAGUI DATA UNIFICADA'!$B$2:$B1007),0),MATCH(BN$2,'CAMAGUI DATA UNIFICADA'!$C$1:$T$1,0)),"")</f>
        <v>0</v>
      </c>
      <c r="BO158" s="23">
        <f t="array" ref="BO158">IFERROR(INDEX('CAMAGUI DATA UNIFICADA'!$C$2:$T1007,MATCH(1,($A158='CAMAGUI DATA UNIFICADA'!$A$2:$A1007)*($BD$1='CAMAGUI DATA UNIFICADA'!$B$2:$B1007),0),MATCH(BO$2,'CAMAGUI DATA UNIFICADA'!$C$1:$T$1,0)),"")</f>
        <v>0</v>
      </c>
      <c r="BP158" s="60">
        <f t="array" ref="BP158">IFERROR(INDEX('CAMAGUI DATA UNIFICADA'!$C$2:$T1007,MATCH(1,($A158='CAMAGUI DATA UNIFICADA'!$A$2:$A1007)*($BD$1='CAMAGUI DATA UNIFICADA'!$B$2:$B1007),0),MATCH(BP$2,'CAMAGUI DATA UNIFICADA'!$C$1:$T$1,0)),"")</f>
        <v>0</v>
      </c>
      <c r="BQ158" s="2">
        <f t="array" ref="BQ158">IFERROR(INDEX('CAMAGUI DATA UNIFICADA'!$C$2:$T1007,MATCH(1,($A158='CAMAGUI DATA UNIFICADA'!$A$2:$A1007)*($BD$1='CAMAGUI DATA UNIFICADA'!$B$2:$B1007),0),MATCH(BQ$2,'CAMAGUI DATA UNIFICADA'!$C$1:$T$1,0)),"")</f>
        <v>0</v>
      </c>
      <c r="BR158" s="2">
        <f t="array" ref="BR158">IFERROR(INDEX('CAMAGUI DATA UNIFICADA'!$C$2:$T1007,MATCH(1,($A158='CAMAGUI DATA UNIFICADA'!$A$2:$A1007)*($BD$1='CAMAGUI DATA UNIFICADA'!$B$2:$B1007),0),MATCH(BR$2,'CAMAGUI DATA UNIFICADA'!$C$1:$T$1,0)),"")</f>
        <v>0</v>
      </c>
      <c r="BS158" s="33" t="str">
        <f t="array" ref="BS158">IFERROR(INDEX('CAMAGUI DATA UNIFICADA'!$C$2:$T1007,MATCH(1,($A158='CAMAGUI DATA UNIFICADA'!$A$2:$A1007)*($BD$1='CAMAGUI DATA UNIFICADA'!$B$2:$B1007),0),MATCH(BS$2,'CAMAGUI DATA UNIFICADA'!$C$1:$T$1,0)),"")</f>
        <v/>
      </c>
      <c r="BT158" s="60">
        <f t="array" ref="BT158">IFERROR(INDEX('CAMAGUI DATA UNIFICADA'!$C$2:$T1007,MATCH(1,($A158='CAMAGUI DATA UNIFICADA'!$A$2:$A1007)*($BD$1='CAMAGUI DATA UNIFICADA'!$B$2:$B1007),0),MATCH(BT$2,'CAMAGUI DATA UNIFICADA'!$C$1:$T$1,0)),"")</f>
        <v>0</v>
      </c>
      <c r="BU158" s="140">
        <f t="array" ref="BU158">IFERROR(INDEX('CAMAGUI DATA UNIFICADA'!$C$2:$T1007,MATCH(1,($A158='CAMAGUI DATA UNIFICADA'!$A$2:$A1007)*($BD$1='CAMAGUI DATA UNIFICADA'!$B$2:$B1007),0),MATCH(BU$2,'CAMAGUI DATA UNIFICADA'!$C$1:$T$1,0)),"")</f>
        <v>0</v>
      </c>
      <c r="BV158" s="138" t="str">
        <f t="array" ref="BV158">IFERROR(INDEX('CAMAGUI DATA UNIFICADA'!$C$2:$T1007,MATCH(1,($A158='CAMAGUI DATA UNIFICADA'!$A$2:$A1007)*($BV$1='CAMAGUI DATA UNIFICADA'!$B$2:$B1007),0),MATCH(BV$2,'CAMAGUI DATA UNIFICADA'!$C$1:$T$1,0)),"")</f>
        <v>CA5021125</v>
      </c>
      <c r="BW158" s="2" t="str">
        <f t="array" ref="BW158">IFERROR(INDEX('CAMAGUI DATA UNIFICADA'!$C$2:$T1007,MATCH(1,($A158='CAMAGUI DATA UNIFICADA'!$A$2:$A1007)*($BV$1='CAMAGUI DATA UNIFICADA'!$B$2:$B1007),0),MATCH(BW$2,'CAMAGUI DATA UNIFICADA'!$C$1:$T$1,0)),"")</f>
        <v/>
      </c>
      <c r="BX158" s="2">
        <f t="array" ref="BX158">IFERROR(INDEX('CAMAGUI DATA UNIFICADA'!$C$2:$T1007,MATCH(1,($A158='CAMAGUI DATA UNIFICADA'!$A$2:$A1007)*($BV$1='CAMAGUI DATA UNIFICADA'!$B$2:$B1007),0),MATCH(BX$2,'CAMAGUI DATA UNIFICADA'!$C$1:$T$1,0)),"")</f>
        <v>1940</v>
      </c>
      <c r="BY158" s="2" t="str">
        <f t="array" ref="BY158">IFERROR(INDEX('CAMAGUI DATA UNIFICADA'!$C$2:$T1007,MATCH(1,($A158='CAMAGUI DATA UNIFICADA'!$A$2:$A1007)*($BV$1='CAMAGUI DATA UNIFICADA'!$B$2:$B1007),0),MATCH(BY$2,'CAMAGUI DATA UNIFICADA'!$C$1:$T$1,0)),"")</f>
        <v>SKR MAST E AD</v>
      </c>
      <c r="BZ158" s="139">
        <f t="array" ref="BZ158">IFERROR(INDEX('CAMAGUI DATA UNIFICADA'!$C$2:$T1007,MATCH(1,($A158='CAMAGUI DATA UNIFICADA'!$A$2:$A1007)*($BV$1='CAMAGUI DATA UNIFICADA'!$B$2:$B1007),0),MATCH(BZ$2,'CAMAGUI DATA UNIFICADA'!$C$1:$T$1,0)),"")</f>
        <v>1985.784</v>
      </c>
      <c r="CA158" s="2" t="str">
        <f t="array" ref="CA158">IFERROR(INDEX('CAMAGUI DATA UNIFICADA'!$C$2:$T1007,MATCH(1,($A158='CAMAGUI DATA UNIFICADA'!$A$2:$A1007)*($BV$1='CAMAGUI DATA UNIFICADA'!$B$2:$B1007),0),MATCH(CA$2,'CAMAGUI DATA UNIFICADA'!$C$1:$T$1,0)),"")</f>
        <v/>
      </c>
      <c r="CB158" s="2">
        <f t="array" ref="CB158">IFERROR(INDEX('CAMAGUI DATA UNIFICADA'!$C$2:$T1007,MATCH(1,($A158='CAMAGUI DATA UNIFICADA'!$A$2:$A1007)*($BV$1='CAMAGUI DATA UNIFICADA'!$B$2:$B1007),0),MATCH(CB$2,'CAMAGUI DATA UNIFICADA'!$C$1:$T$1,0)),"")</f>
        <v>-28.94</v>
      </c>
      <c r="CC158" s="33" t="str">
        <f t="array" ref="CC158">IFERROR(INDEX('CAMAGUI DATA UNIFICADA'!$C$2:$T1007,MATCH(1,($A158='CAMAGUI DATA UNIFICADA'!$A$2:$A1007)*($BV$1='CAMAGUI DATA UNIFICADA'!$B$2:$B1007),0),MATCH(CC$2,'CAMAGUI DATA UNIFICADA'!$C$1:$T$1,0)),"")</f>
        <v/>
      </c>
      <c r="CD158" s="60" t="str">
        <f t="array" ref="CD158">IFERROR(INDEX('CAMAGUI DATA UNIFICADA'!$C$2:$T1007,MATCH(1,($A158='CAMAGUI DATA UNIFICADA'!$A$2:$A1007)*($BV$1='CAMAGUI DATA UNIFICADA'!$B$2:$B1007),0),MATCH(CD$2,'CAMAGUI DATA UNIFICADA'!$C$1:$T$1,0)),"")</f>
        <v/>
      </c>
      <c r="CE158" s="33" t="str">
        <f t="array" ref="CE158">IFERROR(INDEX('CAMAGUI DATA UNIFICADA'!$C$2:$T1007,MATCH(1,($A158='CAMAGUI DATA UNIFICADA'!$A$2:$A1007)*($BV$1='CAMAGUI DATA UNIFICADA'!$B$2:$B1007),0),MATCH(CE$2,'CAMAGUI DATA UNIFICADA'!$C$1:$T$1,0)),"")</f>
        <v/>
      </c>
      <c r="CF158" s="23">
        <f t="array" ref="CF158">IFERROR(INDEX('CAMAGUI DATA UNIFICADA'!$C$2:$T1007,MATCH(1,($A158='CAMAGUI DATA UNIFICADA'!$A$2:$A1007)*($BV$1='CAMAGUI DATA UNIFICADA'!$B$2:$B1007),0),MATCH(CF$2,'CAMAGUI DATA UNIFICADA'!$C$1:$T$1,0)),"")</f>
        <v>0</v>
      </c>
      <c r="CG158" s="23">
        <f t="array" ref="CG158">IFERROR(INDEX('CAMAGUI DATA UNIFICADA'!$C$2:$T1007,MATCH(1,($A158='CAMAGUI DATA UNIFICADA'!$A$2:$A1007)*($BV$1='CAMAGUI DATA UNIFICADA'!$B$2:$B1007),0),MATCH(CG$2,'CAMAGUI DATA UNIFICADA'!$C$1:$T$1,0)),"")</f>
        <v>0</v>
      </c>
      <c r="CH158" s="60">
        <f t="array" ref="CH158">IFERROR(INDEX('CAMAGUI DATA UNIFICADA'!$C$2:$T1007,MATCH(1,($A158='CAMAGUI DATA UNIFICADA'!$A$2:$A1007)*($BV$1='CAMAGUI DATA UNIFICADA'!$B$2:$B1007),0),MATCH(CH$2,'CAMAGUI DATA UNIFICADA'!$C$1:$T$1,0)),"")</f>
        <v>0</v>
      </c>
      <c r="CI158" s="2">
        <f t="array" ref="CI158">IFERROR(INDEX('CAMAGUI DATA UNIFICADA'!$C$2:$T1007,MATCH(1,($A158='CAMAGUI DATA UNIFICADA'!$A$2:$A1007)*($BV$1='CAMAGUI DATA UNIFICADA'!$B$2:$B1007),0),MATCH(CI$2,'CAMAGUI DATA UNIFICADA'!$C$1:$T$1,0)),"")</f>
        <v>0</v>
      </c>
      <c r="CJ158" s="2">
        <f t="array" ref="CJ158">IFERROR(INDEX('CAMAGUI DATA UNIFICADA'!$C$2:$T1007,MATCH(1,($A158='CAMAGUI DATA UNIFICADA'!$A$2:$A1007)*($BV$1='CAMAGUI DATA UNIFICADA'!$B$2:$B1007),0),MATCH(CJ$2,'CAMAGUI DATA UNIFICADA'!$C$1:$T$1,0)),"")</f>
        <v>0</v>
      </c>
      <c r="CK158" s="33" t="str">
        <f t="array" ref="CK158">IFERROR(INDEX('CAMAGUI DATA UNIFICADA'!$C$2:$T1007,MATCH(1,($A158='CAMAGUI DATA UNIFICADA'!$A$2:$A1007)*($BV$1='CAMAGUI DATA UNIFICADA'!$B$2:$B1007),0),MATCH(CK$2,'CAMAGUI DATA UNIFICADA'!$C$1:$T$1,0)),"")</f>
        <v/>
      </c>
      <c r="CL158" s="60">
        <f t="array" ref="CL158">IFERROR(INDEX('CAMAGUI DATA UNIFICADA'!$C$2:$T1007,MATCH(1,($A158='CAMAGUI DATA UNIFICADA'!$A$2:$A1007)*($BV$1='CAMAGUI DATA UNIFICADA'!$B$2:$B1007),0),MATCH(CL$2,'CAMAGUI DATA UNIFICADA'!$C$1:$T$1,0)),"")</f>
        <v>0</v>
      </c>
      <c r="CM158" s="140">
        <f t="array" ref="CM158">IFERROR(INDEX('CAMAGUI DATA UNIFICADA'!$C$2:$T1007,MATCH(1,($A158='CAMAGUI DATA UNIFICADA'!$A$2:$A1007)*($BV$1='CAMAGUI DATA UNIFICADA'!$B$2:$B1007),0),MATCH(CM$2,'CAMAGUI DATA UNIFICADA'!$C$1:$T$1,0)),"")</f>
        <v>0</v>
      </c>
      <c r="CN158" s="138" t="str">
        <f t="array" ref="CN158">IFERROR(INDEX('CAMAGUI DATA UNIFICADA'!$C$2:$T1007,MATCH(1,($A158='CAMAGUI DATA UNIFICADA'!$A$2:$A1007)*($CN$1='CAMAGUI DATA UNIFICADA'!$B$2:$B1007),0),MATCH(CN$2,'CAMAGUI DATA UNIFICADA'!$C$1:$T$1,0)),"")</f>
        <v>CA6021125</v>
      </c>
      <c r="CO158" s="2" t="str">
        <f t="array" ref="CO158">IFERROR(INDEX('CAMAGUI DATA UNIFICADA'!$C$2:$T1007,MATCH(1,($A158='CAMAGUI DATA UNIFICADA'!$A$2:$A1007)*($CN$1='CAMAGUI DATA UNIFICADA'!$B$2:$B1007),0),MATCH(CO$2,'CAMAGUI DATA UNIFICADA'!$C$1:$T$1,0)),"")</f>
        <v/>
      </c>
      <c r="CP158" s="2">
        <f t="array" ref="CP158">IFERROR(INDEX('CAMAGUI DATA UNIFICADA'!$C$2:$T1007,MATCH(1,($A158='CAMAGUI DATA UNIFICADA'!$A$2:$A1007)*($CN$1='CAMAGUI DATA UNIFICADA'!$B$2:$B1007),0),MATCH(CP$2,'CAMAGUI DATA UNIFICADA'!$C$1:$T$1,0)),"")</f>
        <v>3675</v>
      </c>
      <c r="CQ158" s="2" t="str">
        <f t="array" ref="CQ158">IFERROR(INDEX('CAMAGUI DATA UNIFICADA'!$C$2:$T1007,MATCH(1,($A158='CAMAGUI DATA UNIFICADA'!$A$2:$A1007)*($CN$1='CAMAGUI DATA UNIFICADA'!$B$2:$B1007),0),MATCH(CQ$2,'CAMAGUI DATA UNIFICADA'!$C$1:$T$1,0)),"")</f>
        <v>SKR MAST E AD</v>
      </c>
      <c r="CR158" s="139">
        <f t="array" ref="CR158">IFERROR(INDEX('CAMAGUI DATA UNIFICADA'!$C$2:$T1007,MATCH(1,($A158='CAMAGUI DATA UNIFICADA'!$A$2:$A1007)*($CN$1='CAMAGUI DATA UNIFICADA'!$B$2:$B1007),0),MATCH(CR$2,'CAMAGUI DATA UNIFICADA'!$C$1:$T$1,0)),"")</f>
        <v>3761.73</v>
      </c>
      <c r="CS158" s="2" t="str">
        <f t="array" ref="CS158">IFERROR(INDEX('CAMAGUI DATA UNIFICADA'!$C$2:$T1007,MATCH(1,($A158='CAMAGUI DATA UNIFICADA'!$A$2:$A1007)*($CN$1='CAMAGUI DATA UNIFICADA'!$B$2:$B1007),0),MATCH(CS$2,'CAMAGUI DATA UNIFICADA'!$C$1:$T$1,0)),"")</f>
        <v/>
      </c>
      <c r="CT158" s="2">
        <f t="array" ref="CT158">IFERROR(INDEX('CAMAGUI DATA UNIFICADA'!$C$2:$T1007,MATCH(1,($A158='CAMAGUI DATA UNIFICADA'!$A$2:$A1007)*($CN$1='CAMAGUI DATA UNIFICADA'!$B$2:$B1007),0),MATCH(CT$2,'CAMAGUI DATA UNIFICADA'!$C$1:$T$1,0)),"")</f>
        <v>-24.53</v>
      </c>
      <c r="CU158" s="33" t="str">
        <f t="array" ref="CU158">IFERROR(INDEX('CAMAGUI DATA UNIFICADA'!$C$2:$T1007,MATCH(1,($A158='CAMAGUI DATA UNIFICADA'!$A$2:$A1007)*($CN$1='CAMAGUI DATA UNIFICADA'!$B$2:$B1007),0),MATCH(CU$2,'CAMAGUI DATA UNIFICADA'!$C$1:$T$1,0)),"")</f>
        <v/>
      </c>
      <c r="CV158" s="60" t="str">
        <f t="array" ref="CV158">IFERROR(INDEX('CAMAGUI DATA UNIFICADA'!$C$2:$T1007,MATCH(1,($A158='CAMAGUI DATA UNIFICADA'!$A$2:$A1007)*($CN$1='CAMAGUI DATA UNIFICADA'!$B$2:$B1007),0),MATCH(CV$2,'CAMAGUI DATA UNIFICADA'!$C$1:$T$1,0)),"")</f>
        <v/>
      </c>
      <c r="CW158" s="33" t="str">
        <f t="array" ref="CW158">IFERROR(INDEX('CAMAGUI DATA UNIFICADA'!$C$2:$T1007,MATCH(1,($A158='CAMAGUI DATA UNIFICADA'!$A$2:$A1007)*($CN$1='CAMAGUI DATA UNIFICADA'!$B$2:$B1007),0),MATCH(CW$2,'CAMAGUI DATA UNIFICADA'!$C$1:$T$1,0)),"")</f>
        <v/>
      </c>
      <c r="CX158" s="23">
        <f t="array" ref="CX158">IFERROR(INDEX('CAMAGUI DATA UNIFICADA'!$C$2:$T1007,MATCH(1,($A158='CAMAGUI DATA UNIFICADA'!$A$2:$A1007)*($CN$1='CAMAGUI DATA UNIFICADA'!$B$2:$B1007),0),MATCH(CX$2,'CAMAGUI DATA UNIFICADA'!$C$1:$T$1,0)),"")</f>
        <v>0</v>
      </c>
      <c r="CY158" s="23">
        <f t="array" ref="CY158">IFERROR(INDEX('CAMAGUI DATA UNIFICADA'!$C$2:$T1007,MATCH(1,($A158='CAMAGUI DATA UNIFICADA'!$A$2:$A1007)*($CN$1='CAMAGUI DATA UNIFICADA'!$B$2:$B1007),0),MATCH(CY$2,'CAMAGUI DATA UNIFICADA'!$C$1:$T$1,0)),"")</f>
        <v>0</v>
      </c>
      <c r="CZ158" s="60">
        <f t="array" ref="CZ158">IFERROR(INDEX('CAMAGUI DATA UNIFICADA'!$C$2:$T1007,MATCH(1,($A158='CAMAGUI DATA UNIFICADA'!$A$2:$A1007)*($CN$1='CAMAGUI DATA UNIFICADA'!$B$2:$B1007),0),MATCH(CZ$2,'CAMAGUI DATA UNIFICADA'!$C$1:$T$1,0)),"")</f>
        <v>0</v>
      </c>
      <c r="DA158" s="2">
        <f t="array" ref="DA158">IFERROR(INDEX('CAMAGUI DATA UNIFICADA'!$C$2:$T1007,MATCH(1,($A158='CAMAGUI DATA UNIFICADA'!$A$2:$A1007)*($CN$1='CAMAGUI DATA UNIFICADA'!$B$2:$B1007),0),MATCH(DA$2,'CAMAGUI DATA UNIFICADA'!$C$1:$T$1,0)),"")</f>
        <v>0</v>
      </c>
      <c r="DB158" s="2">
        <f t="array" ref="DB158">IFERROR(INDEX('CAMAGUI DATA UNIFICADA'!$C$2:$T1007,MATCH(1,($A158='CAMAGUI DATA UNIFICADA'!$A$2:$A1007)*($CN$1='CAMAGUI DATA UNIFICADA'!$B$2:$B1007),0),MATCH(DB$2,'CAMAGUI DATA UNIFICADA'!$C$1:$T$1,0)),"")</f>
        <v>0</v>
      </c>
      <c r="DC158" s="33" t="str">
        <f t="array" ref="DC158">IFERROR(INDEX('CAMAGUI DATA UNIFICADA'!$C$2:$T1007,MATCH(1,($A158='CAMAGUI DATA UNIFICADA'!$A$2:$A1007)*($CN$1='CAMAGUI DATA UNIFICADA'!$B$2:$B1007),0),MATCH(DC$2,'CAMAGUI DATA UNIFICADA'!$C$1:$T$1,0)),"")</f>
        <v/>
      </c>
      <c r="DD158" s="60">
        <f t="array" ref="DD158">IFERROR(INDEX('CAMAGUI DATA UNIFICADA'!$C$2:$T1007,MATCH(1,($A158='CAMAGUI DATA UNIFICADA'!$A$2:$A1007)*($CN$1='CAMAGUI DATA UNIFICADA'!$B$2:$B1007),0),MATCH(DD$2,'CAMAGUI DATA UNIFICADA'!$C$1:$T$1,0)),"")</f>
        <v>0</v>
      </c>
      <c r="DE158" s="140">
        <f t="array" ref="DE158">IFERROR(INDEX('CAMAGUI DATA UNIFICADA'!$C$2:$T1007,MATCH(1,($A158='CAMAGUI DATA UNIFICADA'!$A$2:$A1007)*($CN$1='CAMAGUI DATA UNIFICADA'!$B$2:$B1007),0),MATCH(DE$2,'CAMAGUI DATA UNIFICADA'!$C$1:$T$1,0)),"")</f>
        <v>0</v>
      </c>
      <c r="DF158" s="138" t="str">
        <f t="array" ref="DF158">IFERROR(INDEX('CAMAGUI DATA UNIFICADA'!$C$2:$T1007,MATCH(1,($A158='CAMAGUI DATA UNIFICADA'!$A$2:$A1007)*($DF$1='CAMAGUI DATA UNIFICADA'!$B$2:$B1007),0),MATCH(DF$2,'CAMAGUI DATA UNIFICADA'!$C$1:$T$1,0)),"")</f>
        <v/>
      </c>
      <c r="DG158" s="2" t="str">
        <f t="array" ref="DG158">IFERROR(INDEX('CAMAGUI DATA UNIFICADA'!$C$2:$T1007,MATCH(1,($A158='CAMAGUI DATA UNIFICADA'!$A$2:$A1007)*($DF$1='CAMAGUI DATA UNIFICADA'!$B$2:$B1007),0),MATCH(DG$2,'CAMAGUI DATA UNIFICADA'!$C$1:$T$1,0)),"")</f>
        <v/>
      </c>
      <c r="DH158" s="2" t="str">
        <f t="array" ref="DH158">IFERROR(INDEX('CAMAGUI DATA UNIFICADA'!$C$2:$T1007,MATCH(1,($A158='CAMAGUI DATA UNIFICADA'!$A$2:$A1007)*($DF$1='CAMAGUI DATA UNIFICADA'!$B$2:$B1007),0),MATCH(DH$2,'CAMAGUI DATA UNIFICADA'!$C$1:$T$1,0)),"")</f>
        <v/>
      </c>
      <c r="DI158" s="2" t="str">
        <f t="array" ref="DI158">IFERROR(INDEX('CAMAGUI DATA UNIFICADA'!$C$2:$T1007,MATCH(1,($A158='CAMAGUI DATA UNIFICADA'!$A$2:$A1007)*($DF$1='CAMAGUI DATA UNIFICADA'!$B$2:$B1007),0),MATCH(DI$2,'CAMAGUI DATA UNIFICADA'!$C$1:$T$1,0)),"")</f>
        <v/>
      </c>
      <c r="DJ158" s="139" t="str">
        <f t="array" ref="DJ158">IFERROR(INDEX('CAMAGUI DATA UNIFICADA'!$C$2:$T1007,MATCH(1,($A158='CAMAGUI DATA UNIFICADA'!$A$2:$A1007)*($DF$1='CAMAGUI DATA UNIFICADA'!$B$2:$B1007),0),MATCH(DJ$2,'CAMAGUI DATA UNIFICADA'!$C$1:$T$1,0)),"")</f>
        <v/>
      </c>
      <c r="DK158" s="2" t="str">
        <f t="array" ref="DK158">IFERROR(INDEX('CAMAGUI DATA UNIFICADA'!$C$2:$T1007,MATCH(1,($A158='CAMAGUI DATA UNIFICADA'!$A$2:$A1007)*($DF$1='CAMAGUI DATA UNIFICADA'!$B$2:$B1007),0),MATCH(DK$2,'CAMAGUI DATA UNIFICADA'!$C$1:$T$1,0)),"")</f>
        <v/>
      </c>
      <c r="DL158" s="2" t="str">
        <f t="array" ref="DL158">IFERROR(INDEX('CAMAGUI DATA UNIFICADA'!$C$2:$T1007,MATCH(1,($A158='CAMAGUI DATA UNIFICADA'!$A$2:$A1007)*($DF$1='CAMAGUI DATA UNIFICADA'!$B$2:$B1007),0),MATCH(DL$2,'CAMAGUI DATA UNIFICADA'!$C$1:$T$1,0)),"")</f>
        <v/>
      </c>
      <c r="DM158" s="33" t="str">
        <f t="array" ref="DM158">IFERROR(INDEX('CAMAGUI DATA UNIFICADA'!$C$2:$T1007,MATCH(1,($A158='CAMAGUI DATA UNIFICADA'!$A$2:$A1007)*($DF$1='CAMAGUI DATA UNIFICADA'!$B$2:$B1007),0),MATCH(DM$2,'CAMAGUI DATA UNIFICADA'!$C$1:$T$1,0)),"")</f>
        <v/>
      </c>
      <c r="DN158" s="60" t="str">
        <f t="array" ref="DN158">IFERROR(INDEX('CAMAGUI DATA UNIFICADA'!$C$2:$T1007,MATCH(1,($A158='CAMAGUI DATA UNIFICADA'!$A$2:$A1007)*($DF$1='CAMAGUI DATA UNIFICADA'!$B$2:$B1007),0),MATCH(DN$2,'CAMAGUI DATA UNIFICADA'!$C$1:$T$1,0)),"")</f>
        <v/>
      </c>
      <c r="DO158" s="33" t="str">
        <f t="array" ref="DO158">IFERROR(INDEX('CAMAGUI DATA UNIFICADA'!$C$2:$T1007,MATCH(1,($A158='CAMAGUI DATA UNIFICADA'!$A$2:$A1007)*($DF$1='CAMAGUI DATA UNIFICADA'!$B$2:$B1007),0),MATCH(DO$2,'CAMAGUI DATA UNIFICADA'!$C$1:$T$1,0)),"")</f>
        <v/>
      </c>
      <c r="DP158" s="23" t="str">
        <f t="array" ref="DP158">IFERROR(INDEX('CAMAGUI DATA UNIFICADA'!$C$2:$T1007,MATCH(1,($A158='CAMAGUI DATA UNIFICADA'!$A$2:$A1007)*($DF$1='CAMAGUI DATA UNIFICADA'!$B$2:$B1007),0),MATCH(DP$2,'CAMAGUI DATA UNIFICADA'!$C$1:$T$1,0)),"")</f>
        <v/>
      </c>
      <c r="DQ158" s="23" t="str">
        <f t="array" ref="DQ158">IFERROR(INDEX('CAMAGUI DATA UNIFICADA'!$C$2:$T1007,MATCH(1,($A158='CAMAGUI DATA UNIFICADA'!$A$2:$A1007)*($DF$1='CAMAGUI DATA UNIFICADA'!$B$2:$B1007),0),MATCH(DQ$2,'CAMAGUI DATA UNIFICADA'!$C$1:$T$1,0)),"")</f>
        <v/>
      </c>
      <c r="DR158" s="2" t="str">
        <f t="array" ref="DR158">IFERROR(INDEX('CAMAGUI DATA UNIFICADA'!$C$2:$T1007,MATCH(1,($A158='CAMAGUI DATA UNIFICADA'!$A$2:$A1007)*($DF$1='CAMAGUI DATA UNIFICADA'!$B$2:$B1007),0),MATCH(DR$2,'CAMAGUI DATA UNIFICADA'!$C$1:$T$1,0)),"")</f>
        <v/>
      </c>
      <c r="DS158" s="2" t="str">
        <f t="array" ref="DS158">IFERROR(INDEX('CAMAGUI DATA UNIFICADA'!$C$2:$T1007,MATCH(1,($A158='CAMAGUI DATA UNIFICADA'!$A$2:$A1007)*($DF$1='CAMAGUI DATA UNIFICADA'!$B$2:$B1007),0),MATCH(DS$2,'CAMAGUI DATA UNIFICADA'!$C$1:$T$1,0)),"")</f>
        <v/>
      </c>
      <c r="DT158" s="2" t="str">
        <f t="array" ref="DT158">IFERROR(INDEX('CAMAGUI DATA UNIFICADA'!$C$2:$T1007,MATCH(1,($A158='CAMAGUI DATA UNIFICADA'!$A$2:$A1007)*($DF$1='CAMAGUI DATA UNIFICADA'!$B$2:$B1007),0),MATCH(DT$2,'CAMAGUI DATA UNIFICADA'!$C$1:$T$1,0)),"")</f>
        <v/>
      </c>
      <c r="DU158" s="33" t="str">
        <f t="array" ref="DU158">IFERROR(INDEX('CAMAGUI DATA UNIFICADA'!$C$2:$T1007,MATCH(1,($A158='CAMAGUI DATA UNIFICADA'!$A$2:$A1007)*($DF$1='CAMAGUI DATA UNIFICADA'!$B$2:$B1007),0),MATCH(DU$2,'CAMAGUI DATA UNIFICADA'!$C$1:$T$1,0)),"")</f>
        <v/>
      </c>
      <c r="DV158" s="60" t="str">
        <f t="array" ref="DV158">IFERROR(INDEX('CAMAGUI DATA UNIFICADA'!$C$2:$T1007,MATCH(1,($A158='CAMAGUI DATA UNIFICADA'!$A$2:$A1007)*($DF$1='CAMAGUI DATA UNIFICADA'!$B$2:$B1007),0),MATCH(DV$2,'CAMAGUI DATA UNIFICADA'!$C$1:$T$1,0)),"")</f>
        <v/>
      </c>
      <c r="DW158" s="140" t="str">
        <f t="array" ref="DW158">IFERROR(INDEX('CAMAGUI DATA UNIFICADA'!$C$2:$T1007,MATCH(1,($A158='CAMAGUI DATA UNIFICADA'!$A$2:$A1007)*($DF$1='CAMAGUI DATA UNIFICADA'!$B$2:$B1007),0),MATCH(DW$2,'CAMAGUI DATA UNIFICADA'!$C$1:$T$1,0)),"")</f>
        <v/>
      </c>
      <c r="DX158" s="144" t="str">
        <f t="array" ref="DX158">IFERROR(INDEX('CAMAGUI DATA UNIFICADA'!$C$2:$T1007,MATCH(1,($A158='CAMAGUI DATA UNIFICADA'!$A$2:$A1007)*($DX$1='CAMAGUI DATA UNIFICADA'!$B$2:$B1007),0),MATCH(DX$2,'CAMAGUI DATA UNIFICADA'!$C$1:$T$1,0)),"")</f>
        <v/>
      </c>
      <c r="DY158" s="60" t="str">
        <f t="array" ref="DY158">IFERROR(INDEX('CAMAGUI DATA UNIFICADA'!$C$2:$T1007,MATCH(1,($A158='CAMAGUI DATA UNIFICADA'!$A$2:$A1007)*($DX$1='CAMAGUI DATA UNIFICADA'!$B$2:$B1007),0),MATCH(DY$2,'CAMAGUI DATA UNIFICADA'!$C$1:$T$1,0)),"")</f>
        <v/>
      </c>
      <c r="DZ158" s="60" t="str">
        <f t="array" ref="DZ158">IFERROR(INDEX('CAMAGUI DATA UNIFICADA'!$C$2:$T1007,MATCH(1,($A158='CAMAGUI DATA UNIFICADA'!$A$2:$A1007)*($DX$1='CAMAGUI DATA UNIFICADA'!$B$2:$B1007),0),MATCH(DZ$2,'CAMAGUI DATA UNIFICADA'!$C$1:$T$1,0)),"")</f>
        <v/>
      </c>
      <c r="EA158" s="60" t="str">
        <f t="array" ref="EA158">IFERROR(INDEX('CAMAGUI DATA UNIFICADA'!$C$2:$T1007,MATCH(1,($A158='CAMAGUI DATA UNIFICADA'!$A$2:$A1007)*($DX$1='CAMAGUI DATA UNIFICADA'!$B$2:$B1007),0),MATCH(EA$2,'CAMAGUI DATA UNIFICADA'!$C$1:$T$1,0)),"")</f>
        <v/>
      </c>
      <c r="EB158" s="60" t="str">
        <f t="array" ref="EB158">IFERROR(INDEX('CAMAGUI DATA UNIFICADA'!$C$2:$T1007,MATCH(1,($A158='CAMAGUI DATA UNIFICADA'!$A$2:$A1007)*($DX$1='CAMAGUI DATA UNIFICADA'!$B$2:$B1007),0),MATCH(EB$2,'CAMAGUI DATA UNIFICADA'!$C$1:$T$1,0)),"")</f>
        <v/>
      </c>
      <c r="EC158" s="60" t="str">
        <f t="array" ref="EC158">IFERROR(INDEX('CAMAGUI DATA UNIFICADA'!$C$2:$T1007,MATCH(1,($A158='CAMAGUI DATA UNIFICADA'!$A$2:$A1007)*($DX$1='CAMAGUI DATA UNIFICADA'!$B$2:$B1007),0),MATCH(EC$2,'CAMAGUI DATA UNIFICADA'!$C$1:$T$1,0)),"")</f>
        <v/>
      </c>
      <c r="ED158" s="60" t="str">
        <f t="array" ref="ED158">IFERROR(INDEX('CAMAGUI DATA UNIFICADA'!$C$2:$T1007,MATCH(1,($A158='CAMAGUI DATA UNIFICADA'!$A$2:$A1007)*($DX$1='CAMAGUI DATA UNIFICADA'!$B$2:$B1007),0),MATCH(ED$2,'CAMAGUI DATA UNIFICADA'!$C$1:$T$1,0)),"")</f>
        <v/>
      </c>
      <c r="EE158" s="60" t="str">
        <f t="array" ref="EE158">IFERROR(INDEX('CAMAGUI DATA UNIFICADA'!$C$2:$T1007,MATCH(1,($A158='CAMAGUI DATA UNIFICADA'!$A$2:$A1007)*($DX$1='CAMAGUI DATA UNIFICADA'!$B$2:$B1007),0),MATCH(EE$2,'CAMAGUI DATA UNIFICADA'!$C$1:$T$1,0)),"")</f>
        <v/>
      </c>
      <c r="EF158" s="60" t="str">
        <f t="array" ref="EF158">IFERROR(INDEX('CAMAGUI DATA UNIFICADA'!$C$2:$T1007,MATCH(1,($A158='CAMAGUI DATA UNIFICADA'!$A$2:$A1007)*($DX$1='CAMAGUI DATA UNIFICADA'!$B$2:$B1007),0),MATCH(EF$2,'CAMAGUI DATA UNIFICADA'!$C$1:$T$1,0)),"")</f>
        <v/>
      </c>
      <c r="EG158" s="60" t="str">
        <f t="array" ref="EG158">IFERROR(INDEX('CAMAGUI DATA UNIFICADA'!$C$2:$T1007,MATCH(1,($A158='CAMAGUI DATA UNIFICADA'!$A$2:$A1007)*($DX$1='CAMAGUI DATA UNIFICADA'!$B$2:$B1007),0),MATCH(EG$2,'CAMAGUI DATA UNIFICADA'!$C$1:$T$1,0)),"")</f>
        <v/>
      </c>
      <c r="EH158" s="60" t="str">
        <f t="array" ref="EH158">IFERROR(INDEX('CAMAGUI DATA UNIFICADA'!$C$2:$T1007,MATCH(1,($A158='CAMAGUI DATA UNIFICADA'!$A$2:$A1007)*($DX$1='CAMAGUI DATA UNIFICADA'!$B$2:$B1007),0),MATCH(EH$2,'CAMAGUI DATA UNIFICADA'!$C$1:$T$1,0)),"")</f>
        <v/>
      </c>
      <c r="EI158" s="60" t="str">
        <f t="array" ref="EI158">IFERROR(INDEX('CAMAGUI DATA UNIFICADA'!$C$2:$T1007,MATCH(1,($A158='CAMAGUI DATA UNIFICADA'!$A$2:$A1007)*($DX$1='CAMAGUI DATA UNIFICADA'!$B$2:$B1007),0),MATCH(EI$2,'CAMAGUI DATA UNIFICADA'!$C$1:$T$1,0)),"")</f>
        <v/>
      </c>
      <c r="EJ158" s="60" t="str">
        <f t="array" ref="EJ158">IFERROR(INDEX('CAMAGUI DATA UNIFICADA'!$C$2:$T1007,MATCH(1,($A158='CAMAGUI DATA UNIFICADA'!$A$2:$A1007)*($DX$1='CAMAGUI DATA UNIFICADA'!$B$2:$B1007),0),MATCH(EJ$2,'CAMAGUI DATA UNIFICADA'!$C$1:$T$1,0)),"")</f>
        <v/>
      </c>
      <c r="EK158" s="60" t="str">
        <f t="array" ref="EK158">IFERROR(INDEX('CAMAGUI DATA UNIFICADA'!$C$2:$T1007,MATCH(1,($A158='CAMAGUI DATA UNIFICADA'!$A$2:$A1007)*($DX$1='CAMAGUI DATA UNIFICADA'!$B$2:$B1007),0),MATCH(EK$2,'CAMAGUI DATA UNIFICADA'!$C$1:$T$1,0)),"")</f>
        <v/>
      </c>
      <c r="EL158" s="60" t="str">
        <f t="array" ref="EL158">IFERROR(INDEX('CAMAGUI DATA UNIFICADA'!$C$2:$T1007,MATCH(1,($A158='CAMAGUI DATA UNIFICADA'!$A$2:$A1007)*($DX$1='CAMAGUI DATA UNIFICADA'!$B$2:$B1007),0),MATCH(EL$2,'CAMAGUI DATA UNIFICADA'!$C$1:$T$1,0)),"")</f>
        <v/>
      </c>
      <c r="EM158" s="60" t="str">
        <f t="array" ref="EM158">IFERROR(INDEX('CAMAGUI DATA UNIFICADA'!$C$2:$T1007,MATCH(1,($A158='CAMAGUI DATA UNIFICADA'!$A$2:$A1007)*($DX$1='CAMAGUI DATA UNIFICADA'!$B$2:$B1007),0),MATCH(EM$2,'CAMAGUI DATA UNIFICADA'!$C$1:$T$1,0)),"")</f>
        <v/>
      </c>
      <c r="EN158" s="60" t="str">
        <f t="array" ref="EN158">IFERROR(INDEX('CAMAGUI DATA UNIFICADA'!$C$2:$T1007,MATCH(1,($A158='CAMAGUI DATA UNIFICADA'!$A$2:$A1007)*($DX$1='CAMAGUI DATA UNIFICADA'!$B$2:$B1007),0),MATCH(EN$2,'CAMAGUI DATA UNIFICADA'!$C$1:$T$1,0)),"")</f>
        <v/>
      </c>
      <c r="EO158" s="140" t="str">
        <f t="array" ref="EO158">IFERROR(INDEX('CAMAGUI DATA UNIFICADA'!$C$2:$T1007,MATCH(1,($A158='CAMAGUI DATA UNIFICADA'!$A$2:$A1007)*($DX$1='CAMAGUI DATA UNIFICADA'!$B$2:$B1007),0),MATCH(EO$2,'CAMAGUI DATA UNIFICADA'!$C$1:$T$1,0)),"")</f>
        <v/>
      </c>
    </row>
    <row r="159">
      <c r="A159" s="137">
        <v>46034.0</v>
      </c>
      <c r="B159" s="138" t="str">
        <f t="array" ref="B159">IFERROR(INDEX('CAMAGUI DATA UNIFICADA'!$C$2:$T1007,MATCH(1,($A159='CAMAGUI DATA UNIFICADA'!$A$2:$A1007)*($B$1='CAMAGUI DATA UNIFICADA'!$B$2:$B1007),0),MATCH(B$2,'CAMAGUI DATA UNIFICADA'!$C$1:$T$1,0)),"")</f>
        <v>CA1191225</v>
      </c>
      <c r="C159" s="2">
        <f t="array" ref="C159">IFERROR(INDEX('CAMAGUI DATA UNIFICADA'!$C$2:$T1007,MATCH(1,($A159='CAMAGUI DATA UNIFICADA'!$A$2:$A1007)*($B$1='CAMAGUI DATA UNIFICADA'!$B$2:$B1007),0),MATCH(C$2,'CAMAGUI DATA UNIFICADA'!$C$1:$T$1,0)),"")</f>
        <v>500</v>
      </c>
      <c r="D159" s="2">
        <f t="array" ref="D159">IFERROR(INDEX('CAMAGUI DATA UNIFICADA'!$C$2:$T1007,MATCH(1,($A159='CAMAGUI DATA UNIFICADA'!$A$2:$A1007)*($B$1='CAMAGUI DATA UNIFICADA'!$B$2:$B1007),0),MATCH(D$2,'CAMAGUI DATA UNIFICADA'!$C$1:$T$1,0)),"")</f>
        <v>3137</v>
      </c>
      <c r="E159" s="2" t="str">
        <f t="array" ref="E159">IFERROR(INDEX('CAMAGUI DATA UNIFICADA'!$C$2:$T1007,MATCH(1,($A159='CAMAGUI DATA UNIFICADA'!$A$2:$A1007)*($B$1='CAMAGUI DATA UNIFICADA'!$B$2:$B1007),0),MATCH(E$2,'CAMAGUI DATA UNIFICADA'!$C$1:$T$1,0)),"")</f>
        <v>SKR MAST E AD</v>
      </c>
      <c r="F159" s="139">
        <f t="array" ref="F159">IFERROR(INDEX('CAMAGUI DATA UNIFICADA'!$C$2:$T1007,MATCH(1,($A159='CAMAGUI DATA UNIFICADA'!$A$2:$A1007)*($B$1='CAMAGUI DATA UNIFICADA'!$B$2:$B1007),0),MATCH(F$2,'CAMAGUI DATA UNIFICADA'!$C$1:$T$1,0)),"")</f>
        <v>3211.0332</v>
      </c>
      <c r="G159" s="2">
        <f t="array" ref="G159">IFERROR(INDEX('CAMAGUI DATA UNIFICADA'!$C$2:$T1007,MATCH(1,($A159='CAMAGUI DATA UNIFICADA'!$A$2:$A1007)*($B$1='CAMAGUI DATA UNIFICADA'!$B$2:$B1007),0),MATCH(G$2,'CAMAGUI DATA UNIFICADA'!$C$1:$T$1,0)),"")</f>
        <v>9.09</v>
      </c>
      <c r="H159" s="2">
        <f t="array" ref="H159">IFERROR(INDEX('CAMAGUI DATA UNIFICADA'!$C$2:$T1007,MATCH(1,($A159='CAMAGUI DATA UNIFICADA'!$A$2:$A1007)*($B$1='CAMAGUI DATA UNIFICADA'!$B$2:$B1007),0),MATCH(H$2,'CAMAGUI DATA UNIFICADA'!$C$1:$T$1,0)),"")</f>
        <v>3.22</v>
      </c>
      <c r="I159" s="33">
        <f t="array" ref="I159">IFERROR(INDEX('CAMAGUI DATA UNIFICADA'!$C$2:$T1007,MATCH(1,($A159='CAMAGUI DATA UNIFICADA'!$A$2:$A1007)*($B$1='CAMAGUI DATA UNIFICADA'!$B$2:$B1007),0),MATCH(I$2,'CAMAGUI DATA UNIFICADA'!$C$1:$T$1,0)),"")</f>
        <v>5.27808</v>
      </c>
      <c r="J159" s="60">
        <f t="array" ref="J159">IFERROR(INDEX('CAMAGUI DATA UNIFICADA'!$C$2:$T1007,MATCH(1,($A159='CAMAGUI DATA UNIFICADA'!$A$2:$A1007)*($B$1='CAMAGUI DATA UNIFICADA'!$B$2:$B1007),0),MATCH(J$2,'CAMAGUI DATA UNIFICADA'!$C$1:$T$1,0)),"")</f>
        <v>1042149.807</v>
      </c>
      <c r="K159" s="33">
        <f t="array" ref="K159">IFERROR(INDEX('CAMAGUI DATA UNIFICADA'!$C$2:$T1007,MATCH(1,($A159='CAMAGUI DATA UNIFICADA'!$A$2:$A1007)*($B$1='CAMAGUI DATA UNIFICADA'!$B$2:$B1007),0),MATCH(K$2,'CAMAGUI DATA UNIFICADA'!$C$1:$T$1,0)),"")</f>
        <v>0.9611282303</v>
      </c>
      <c r="L159" s="23">
        <f t="array" ref="L159">IFERROR(INDEX('CAMAGUI DATA UNIFICADA'!$C$2:$T1007,MATCH(1,($A159='CAMAGUI DATA UNIFICADA'!$A$2:$A1007)*($B$1='CAMAGUI DATA UNIFICADA'!$B$2:$B1007),0),MATCH(L$2,'CAMAGUI DATA UNIFICADA'!$C$1:$T$1,0)),"")</f>
        <v>0.8739201739</v>
      </c>
      <c r="M159" s="23">
        <f t="array" ref="M159">IFERROR(INDEX('CAMAGUI DATA UNIFICADA'!$C$2:$T1007,MATCH(1,($A159='CAMAGUI DATA UNIFICADA'!$A$2:$A1007)*($B$1='CAMAGUI DATA UNIFICADA'!$B$2:$B1007),0),MATCH(M$2,'CAMAGUI DATA UNIFICADA'!$C$1:$T$1,0)),"")</f>
        <v>0.85</v>
      </c>
      <c r="N159" s="60">
        <f t="array" ref="N159">IFERROR(INDEX('CAMAGUI DATA UNIFICADA'!$C$2:$T1007,MATCH(1,($A159='CAMAGUI DATA UNIFICADA'!$A$2:$A1007)*($B$1='CAMAGUI DATA UNIFICADA'!$B$2:$B1007),0),MATCH(N$2,'CAMAGUI DATA UNIFICADA'!$C$1:$T$1,0)),"")</f>
        <v>123763.7363</v>
      </c>
      <c r="O159" s="2">
        <f t="array" ref="O159">IFERROR(INDEX('CAMAGUI DATA UNIFICADA'!$C$2:$T1007,MATCH(1,($A159='CAMAGUI DATA UNIFICADA'!$A$2:$A1007)*($B$1='CAMAGUI DATA UNIFICADA'!$B$2:$B1007),0),MATCH(O$2,'CAMAGUI DATA UNIFICADA'!$C$1:$T$1,0)),"")</f>
        <v>3.25</v>
      </c>
      <c r="P159" s="2">
        <f t="array" ref="P159">IFERROR(INDEX('CAMAGUI DATA UNIFICADA'!$C$2:$T1007,MATCH(1,($A159='CAMAGUI DATA UNIFICADA'!$A$2:$A1007)*($B$1='CAMAGUI DATA UNIFICADA'!$B$2:$B1007),0),MATCH(P$2,'CAMAGUI DATA UNIFICADA'!$C$1:$T$1,0)),"")</f>
        <v>12.34</v>
      </c>
      <c r="Q159" s="33">
        <f t="array" ref="Q159">IFERROR(INDEX('CAMAGUI DATA UNIFICADA'!$C$2:$T1007,MATCH(1,($A159='CAMAGUI DATA UNIFICADA'!$A$2:$A1007)*($B$1='CAMAGUI DATA UNIFICADA'!$B$2:$B1007),0),MATCH(Q$2,'CAMAGUI DATA UNIFICADA'!$C$1:$T$1,0)),"")</f>
        <v>4.35504</v>
      </c>
      <c r="R159" s="60">
        <f t="array" ref="R159">IFERROR(INDEX('CAMAGUI DATA UNIFICADA'!$C$2:$T1007,MATCH(1,($A159='CAMAGUI DATA UNIFICADA'!$A$2:$A1007)*($B$1='CAMAGUI DATA UNIFICADA'!$B$2:$B1007),0),MATCH(R$2,'CAMAGUI DATA UNIFICADA'!$C$1:$T$1,0)),"")</f>
        <v>591.4373663</v>
      </c>
      <c r="S159" s="140">
        <f t="array" ref="S159">IFERROR(INDEX('CAMAGUI DATA UNIFICADA'!$C$2:$T1007,MATCH(1,($A159='CAMAGUI DATA UNIFICADA'!$A$2:$A1007)*($B$1='CAMAGUI DATA UNIFICADA'!$B$2:$B1007),0),MATCH(S$2,'CAMAGUI DATA UNIFICADA'!$C$1:$T$1,0)),"")</f>
        <v>22.85934157</v>
      </c>
      <c r="T159" s="138" t="str">
        <f t="array" ref="T159">IFERROR(INDEX('CAMAGUI DATA UNIFICADA'!$C$2:$T1007,MATCH(1,($A159='CAMAGUI DATA UNIFICADA'!$A$2:$A1007)*($T$1='CAMAGUI DATA UNIFICADA'!$B$2:$B1007),0),MATCH(T$2,'CAMAGUI DATA UNIFICADA'!$C$1:$T$1,0)),"")</f>
        <v>CA2191225</v>
      </c>
      <c r="U159" s="2">
        <f t="array" ref="U159">IFERROR(INDEX('CAMAGUI DATA UNIFICADA'!$C$2:$T1007,MATCH(1,($A159='CAMAGUI DATA UNIFICADA'!$A$2:$A1007)*($T$1='CAMAGUI DATA UNIFICADA'!$B$2:$B1007),0),MATCH(U$2,'CAMAGUI DATA UNIFICADA'!$C$1:$T$1,0)),"")</f>
        <v>400</v>
      </c>
      <c r="V159" s="2">
        <f t="array" ref="V159">IFERROR(INDEX('CAMAGUI DATA UNIFICADA'!$C$2:$T1007,MATCH(1,($A159='CAMAGUI DATA UNIFICADA'!$A$2:$A1007)*($T$1='CAMAGUI DATA UNIFICADA'!$B$2:$B1007),0),MATCH(V$2,'CAMAGUI DATA UNIFICADA'!$C$1:$T$1,0)),"")</f>
        <v>2400</v>
      </c>
      <c r="W159" s="2" t="str">
        <f t="array" ref="W159">IFERROR(INDEX('CAMAGUI DATA UNIFICADA'!$C$2:$T1007,MATCH(1,($A159='CAMAGUI DATA UNIFICADA'!$A$2:$A1007)*($T$1='CAMAGUI DATA UNIFICADA'!$B$2:$B1007),0),MATCH(W$2,'CAMAGUI DATA UNIFICADA'!$C$1:$T$1,0)),"")</f>
        <v>SKR MAST E AD</v>
      </c>
      <c r="X159" s="139">
        <f t="array" ref="X159">IFERROR(INDEX('CAMAGUI DATA UNIFICADA'!$C$2:$T1007,MATCH(1,($A159='CAMAGUI DATA UNIFICADA'!$A$2:$A1007)*($T$1='CAMAGUI DATA UNIFICADA'!$B$2:$B1007),0),MATCH(X$2,'CAMAGUI DATA UNIFICADA'!$C$1:$T$1,0)),"")</f>
        <v>2456.64</v>
      </c>
      <c r="Y159" s="2">
        <f t="array" ref="Y159">IFERROR(INDEX('CAMAGUI DATA UNIFICADA'!$C$2:$T1007,MATCH(1,($A159='CAMAGUI DATA UNIFICADA'!$A$2:$A1007)*($T$1='CAMAGUI DATA UNIFICADA'!$B$2:$B1007),0),MATCH(Y$2,'CAMAGUI DATA UNIFICADA'!$C$1:$T$1,0)),"")</f>
        <v>9.41</v>
      </c>
      <c r="Z159" s="2">
        <f t="array" ref="Z159">IFERROR(INDEX('CAMAGUI DATA UNIFICADA'!$C$2:$T1007,MATCH(1,($A159='CAMAGUI DATA UNIFICADA'!$A$2:$A1007)*($T$1='CAMAGUI DATA UNIFICADA'!$B$2:$B1007),0),MATCH(Z$2,'CAMAGUI DATA UNIFICADA'!$C$1:$T$1,0)),"")</f>
        <v>4.61</v>
      </c>
      <c r="AA159" s="2">
        <f t="array" ref="AA159">IFERROR(INDEX('CAMAGUI DATA UNIFICADA'!$C$2:$T1007,MATCH(1,($A159='CAMAGUI DATA UNIFICADA'!$A$2:$A1007)*($T$1='CAMAGUI DATA UNIFICADA'!$B$2:$B1007),0),MATCH(AA$2,'CAMAGUI DATA UNIFICADA'!$C$1:$T$1,0)),"")</f>
        <v>5.18592</v>
      </c>
      <c r="AB159" s="60">
        <f t="array" ref="AB159">IFERROR(INDEX('CAMAGUI DATA UNIFICADA'!$C$2:$T1007,MATCH(1,($A159='CAMAGUI DATA UNIFICADA'!$A$2:$A1007)*($T$1='CAMAGUI DATA UNIFICADA'!$B$2:$B1007),0),MATCH(AB$2,'CAMAGUI DATA UNIFICADA'!$C$1:$T$1,0)),"")</f>
        <v>819680.4086</v>
      </c>
      <c r="AC159" s="33">
        <f t="array" ref="AC159">IFERROR(INDEX('CAMAGUI DATA UNIFICADA'!$C$2:$T1007,MATCH(1,($A159='CAMAGUI DATA UNIFICADA'!$A$2:$A1007)*($T$1='CAMAGUI DATA UNIFICADA'!$B$2:$B1007),0),MATCH(AC$2,'CAMAGUI DATA UNIFICADA'!$C$1:$T$1,0)),"")</f>
        <v>0.6919289942</v>
      </c>
      <c r="AD159" s="23">
        <f t="array" ref="AD159">IFERROR(INDEX('CAMAGUI DATA UNIFICADA'!$C$2:$T1007,MATCH(1,($A159='CAMAGUI DATA UNIFICADA'!$A$2:$A1007)*($T$1='CAMAGUI DATA UNIFICADA'!$B$2:$B1007),0),MATCH(AD$2,'CAMAGUI DATA UNIFICADA'!$C$1:$T$1,0)),"")</f>
        <v>0.9586905363</v>
      </c>
      <c r="AE159" s="23">
        <f t="array" ref="AE159">IFERROR(INDEX('CAMAGUI DATA UNIFICADA'!$C$2:$T1007,MATCH(1,($A159='CAMAGUI DATA UNIFICADA'!$A$2:$A1007)*($T$1='CAMAGUI DATA UNIFICADA'!$B$2:$B1007),0),MATCH(AE$2,'CAMAGUI DATA UNIFICADA'!$C$1:$T$1,0)),"")</f>
        <v>0.88</v>
      </c>
      <c r="AF159" s="60">
        <f t="array" ref="AF159">IFERROR(INDEX('CAMAGUI DATA UNIFICADA'!$C$2:$T1007,MATCH(1,($A159='CAMAGUI DATA UNIFICADA'!$A$2:$A1007)*($T$1='CAMAGUI DATA UNIFICADA'!$B$2:$B1007),0),MATCH(AF$2,'CAMAGUI DATA UNIFICADA'!$C$1:$T$1,0)),"")</f>
        <v>125400</v>
      </c>
      <c r="AG159" s="2">
        <f t="array" ref="AG159">IFERROR(INDEX('CAMAGUI DATA UNIFICADA'!$C$2:$T1007,MATCH(1,($A159='CAMAGUI DATA UNIFICADA'!$A$2:$A1007)*($T$1='CAMAGUI DATA UNIFICADA'!$B$2:$B1007),0),MATCH(AG$2,'CAMAGUI DATA UNIFICADA'!$C$1:$T$1,0)),"")</f>
        <v>2.5</v>
      </c>
      <c r="AH159" s="2">
        <f t="array" ref="AH159">IFERROR(INDEX('CAMAGUI DATA UNIFICADA'!$C$2:$T1007,MATCH(1,($A159='CAMAGUI DATA UNIFICADA'!$A$2:$A1007)*($T$1='CAMAGUI DATA UNIFICADA'!$B$2:$B1007),0),MATCH(AH$2,'CAMAGUI DATA UNIFICADA'!$C$1:$T$1,0)),"")</f>
        <v>11.91</v>
      </c>
      <c r="AI159" s="33">
        <f t="array" ref="AI159">IFERROR(INDEX('CAMAGUI DATA UNIFICADA'!$C$2:$T1007,MATCH(1,($A159='CAMAGUI DATA UNIFICADA'!$A$2:$A1007)*($T$1='CAMAGUI DATA UNIFICADA'!$B$2:$B1007),0),MATCH(AI$2,'CAMAGUI DATA UNIFICADA'!$C$1:$T$1,0)),"")</f>
        <v>4.43328</v>
      </c>
      <c r="AJ159" s="60">
        <f t="array" ref="AJ159">IFERROR(INDEX('CAMAGUI DATA UNIFICADA'!$C$2:$T1007,MATCH(1,($A159='CAMAGUI DATA UNIFICADA'!$A$2:$A1007)*($T$1='CAMAGUI DATA UNIFICADA'!$B$2:$B1007),0),MATCH(AJ$2,'CAMAGUI DATA UNIFICADA'!$C$1:$T$1,0)),"")</f>
        <v>423.3745072</v>
      </c>
      <c r="AK159" s="140">
        <f t="array" ref="AK159">IFERROR(INDEX('CAMAGUI DATA UNIFICADA'!$C$2:$T1007,MATCH(1,($A159='CAMAGUI DATA UNIFICADA'!$A$2:$A1007)*($T$1='CAMAGUI DATA UNIFICADA'!$B$2:$B1007),0),MATCH(AK$2,'CAMAGUI DATA UNIFICADA'!$C$1:$T$1,0)),"")</f>
        <v>5.843626808</v>
      </c>
      <c r="AL159" s="138" t="str">
        <f t="array" ref="AL159">IFERROR(INDEX('CAMAGUI DATA UNIFICADA'!$C$2:$T1007,MATCH(1,($A159='CAMAGUI DATA UNIFICADA'!$A$2:$A1007)*($AL$1='CAMAGUI DATA UNIFICADA'!$B$2:$B1007),0),MATCH(AL$2,'CAMAGUI DATA UNIFICADA'!$C$1:$T$1,0)),"")</f>
        <v>CA3191225</v>
      </c>
      <c r="AM159" s="2">
        <f t="array" ref="AM159">IFERROR(INDEX('CAMAGUI DATA UNIFICADA'!$C$2:$T1007,MATCH(1,($A159='CAMAGUI DATA UNIFICADA'!$A$2:$A1007)*($AL$1='CAMAGUI DATA UNIFICADA'!$B$2:$B1007),0),MATCH(AM$2,'CAMAGUI DATA UNIFICADA'!$C$1:$T$1,0)),"")</f>
        <v>450</v>
      </c>
      <c r="AN159" s="2">
        <f t="array" ref="AN159">IFERROR(INDEX('CAMAGUI DATA UNIFICADA'!$C$2:$T1007,MATCH(1,($A159='CAMAGUI DATA UNIFICADA'!$A$2:$A1007)*($AL$1='CAMAGUI DATA UNIFICADA'!$B$2:$B1007),0),MATCH(AN$2,'CAMAGUI DATA UNIFICADA'!$C$1:$T$1,0)),"")</f>
        <v>2711</v>
      </c>
      <c r="AO159" s="2" t="str">
        <f t="array" ref="AO159">IFERROR(INDEX('CAMAGUI DATA UNIFICADA'!$C$2:$T1007,MATCH(1,($A159='CAMAGUI DATA UNIFICADA'!$A$2:$A1007)*($AL$1='CAMAGUI DATA UNIFICADA'!$B$2:$B1007),0),MATCH(AO$2,'CAMAGUI DATA UNIFICADA'!$C$1:$T$1,0)),"")</f>
        <v>SKR MAST E AD</v>
      </c>
      <c r="AP159" s="139">
        <f t="array" ref="AP159">IFERROR(INDEX('CAMAGUI DATA UNIFICADA'!$C$2:$T1007,MATCH(1,($A159='CAMAGUI DATA UNIFICADA'!$A$2:$A1007)*($AL$1='CAMAGUI DATA UNIFICADA'!$B$2:$B1007),0),MATCH(AP$2,'CAMAGUI DATA UNIFICADA'!$C$1:$T$1,0)),"")</f>
        <v>2774.9796</v>
      </c>
      <c r="AQ159" s="2">
        <f t="array" ref="AQ159">IFERROR(INDEX('CAMAGUI DATA UNIFICADA'!$C$2:$T1007,MATCH(1,($A159='CAMAGUI DATA UNIFICADA'!$A$2:$A1007)*($AL$1='CAMAGUI DATA UNIFICADA'!$B$2:$B1007),0),MATCH(AQ$2,'CAMAGUI DATA UNIFICADA'!$C$1:$T$1,0)),"")</f>
        <v>8.71</v>
      </c>
      <c r="AR159" s="2">
        <f t="array" ref="AR159">IFERROR(INDEX('CAMAGUI DATA UNIFICADA'!$C$2:$T1007,MATCH(1,($A159='CAMAGUI DATA UNIFICADA'!$A$2:$A1007)*($AL$1='CAMAGUI DATA UNIFICADA'!$B$2:$B1007),0),MATCH(AR$2,'CAMAGUI DATA UNIFICADA'!$C$1:$T$1,0)),"")</f>
        <v>3.68</v>
      </c>
      <c r="AS159" s="33">
        <f t="array" ref="AS159">IFERROR(INDEX('CAMAGUI DATA UNIFICADA'!$C$2:$T1007,MATCH(1,($A159='CAMAGUI DATA UNIFICADA'!$A$2:$A1007)*($AL$1='CAMAGUI DATA UNIFICADA'!$B$2:$B1007),0),MATCH(AS$2,'CAMAGUI DATA UNIFICADA'!$C$1:$T$1,0)),"")</f>
        <v>5.39952</v>
      </c>
      <c r="AT159" s="60">
        <f t="array" ref="AT159">IFERROR(INDEX('CAMAGUI DATA UNIFICADA'!$C$2:$T1007,MATCH(1,($A159='CAMAGUI DATA UNIFICADA'!$A$2:$A1007)*($AL$1='CAMAGUI DATA UNIFICADA'!$B$2:$B1007),0),MATCH(AT$2,'CAMAGUI DATA UNIFICADA'!$C$1:$T$1,0)),"")</f>
        <v>956839.7405</v>
      </c>
      <c r="AU159" s="33">
        <f t="array" ref="AU159">IFERROR(INDEX('CAMAGUI DATA UNIFICADA'!$C$2:$T1007,MATCH(1,($A159='CAMAGUI DATA UNIFICADA'!$A$2:$A1007)*($AL$1='CAMAGUI DATA UNIFICADA'!$B$2:$B1007),0),MATCH(AU$2,'CAMAGUI DATA UNIFICADA'!$C$1:$T$1,0)),"")</f>
        <v>0.8363102399</v>
      </c>
      <c r="AV159" s="23">
        <f t="array" ref="AV159">IFERROR(INDEX('CAMAGUI DATA UNIFICADA'!$C$2:$T1007,MATCH(1,($A159='CAMAGUI DATA UNIFICADA'!$A$2:$A1007)*($AL$1='CAMAGUI DATA UNIFICADA'!$B$2:$B1007),0),MATCH(AV$2,'CAMAGUI DATA UNIFICADA'!$C$1:$T$1,0)),"")</f>
        <v>0.9450269042</v>
      </c>
      <c r="AW159" s="23">
        <f t="array" ref="AW159">IFERROR(INDEX('CAMAGUI DATA UNIFICADA'!$C$2:$T1007,MATCH(1,($A159='CAMAGUI DATA UNIFICADA'!$A$2:$A1007)*($AL$1='CAMAGUI DATA UNIFICADA'!$B$2:$B1007),0),MATCH(AW$2,'CAMAGUI DATA UNIFICADA'!$C$1:$T$1,0)),"")</f>
        <v>0.87</v>
      </c>
      <c r="AX159" s="60">
        <f t="array" ref="AX159">IFERROR(INDEX('CAMAGUI DATA UNIFICADA'!$C$2:$T1007,MATCH(1,($A159='CAMAGUI DATA UNIFICADA'!$A$2:$A1007)*($AL$1='CAMAGUI DATA UNIFICADA'!$B$2:$B1007),0),MATCH(AX$2,'CAMAGUI DATA UNIFICADA'!$C$1:$T$1,0)),"")</f>
        <v>125839.2857</v>
      </c>
      <c r="AY159" s="2">
        <f t="array" ref="AY159">IFERROR(INDEX('CAMAGUI DATA UNIFICADA'!$C$2:$T1007,MATCH(1,($A159='CAMAGUI DATA UNIFICADA'!$A$2:$A1007)*($AL$1='CAMAGUI DATA UNIFICADA'!$B$2:$B1007),0),MATCH(AY$2,'CAMAGUI DATA UNIFICADA'!$C$1:$T$1,0)),"")</f>
        <v>3.25</v>
      </c>
      <c r="AZ159" s="2">
        <f t="array" ref="AZ159">IFERROR(INDEX('CAMAGUI DATA UNIFICADA'!$C$2:$T1007,MATCH(1,($A159='CAMAGUI DATA UNIFICADA'!$A$2:$A1007)*($AL$1='CAMAGUI DATA UNIFICADA'!$B$2:$B1007),0),MATCH(AZ$2,'CAMAGUI DATA UNIFICADA'!$C$1:$T$1,0)),"")</f>
        <v>11.96</v>
      </c>
      <c r="BA159" s="33">
        <f t="array" ref="BA159">IFERROR(INDEX('CAMAGUI DATA UNIFICADA'!$C$2:$T1007,MATCH(1,($A159='CAMAGUI DATA UNIFICADA'!$A$2:$A1007)*($AL$1='CAMAGUI DATA UNIFICADA'!$B$2:$B1007),0),MATCH(BA$2,'CAMAGUI DATA UNIFICADA'!$C$1:$T$1,0)),"")</f>
        <v>4.42368</v>
      </c>
      <c r="BB159" s="60">
        <f t="array" ref="BB159">IFERROR(INDEX('CAMAGUI DATA UNIFICADA'!$C$2:$T1007,MATCH(1,($A159='CAMAGUI DATA UNIFICADA'!$A$2:$A1007)*($AL$1='CAMAGUI DATA UNIFICADA'!$B$2:$B1007),0),MATCH(BB$2,'CAMAGUI DATA UNIFICADA'!$C$1:$T$1,0)),"")</f>
        <v>508.19902</v>
      </c>
      <c r="BC159" s="140">
        <f t="array" ref="BC159">IFERROR(INDEX('CAMAGUI DATA UNIFICADA'!$C$2:$T1007,MATCH(1,($A159='CAMAGUI DATA UNIFICADA'!$A$2:$A1007)*($AL$1='CAMAGUI DATA UNIFICADA'!$B$2:$B1007),0),MATCH(BC$2,'CAMAGUI DATA UNIFICADA'!$C$1:$T$1,0)),"")</f>
        <v>14.549755</v>
      </c>
      <c r="BD159" s="138" t="str">
        <f t="array" ref="BD159">IFERROR(INDEX('CAMAGUI DATA UNIFICADA'!$C$2:$T1007,MATCH(1,($A159='CAMAGUI DATA UNIFICADA'!$A$2:$A1007)*($BD$1='CAMAGUI DATA UNIFICADA'!$B$2:$B1007),0),MATCH(BD$2,'CAMAGUI DATA UNIFICADA'!$C$1:$T$1,0)),"")</f>
        <v/>
      </c>
      <c r="BE159" s="2" t="str">
        <f t="array" ref="BE159">IFERROR(INDEX('CAMAGUI DATA UNIFICADA'!$C$2:$T1007,MATCH(1,($A159='CAMAGUI DATA UNIFICADA'!$A$2:$A1007)*($BD$1='CAMAGUI DATA UNIFICADA'!$B$2:$B1007),0),MATCH(BE$2,'CAMAGUI DATA UNIFICADA'!$C$1:$T$1,0)),"")</f>
        <v/>
      </c>
      <c r="BF159" s="2" t="str">
        <f t="array" ref="BF159">IFERROR(INDEX('CAMAGUI DATA UNIFICADA'!$C$2:$T1007,MATCH(1,($A159='CAMAGUI DATA UNIFICADA'!$A$2:$A1007)*($BD$1='CAMAGUI DATA UNIFICADA'!$B$2:$B1007),0),MATCH(BF$2,'CAMAGUI DATA UNIFICADA'!$C$1:$T$1,0)),"")</f>
        <v/>
      </c>
      <c r="BG159" s="2" t="str">
        <f t="array" ref="BG159">IFERROR(INDEX('CAMAGUI DATA UNIFICADA'!$C$2:$T1007,MATCH(1,($A159='CAMAGUI DATA UNIFICADA'!$A$2:$A1007)*($BD$1='CAMAGUI DATA UNIFICADA'!$B$2:$B1007),0),MATCH(BG$2,'CAMAGUI DATA UNIFICADA'!$C$1:$T$1,0)),"")</f>
        <v/>
      </c>
      <c r="BH159" s="139" t="str">
        <f t="array" ref="BH159">IFERROR(INDEX('CAMAGUI DATA UNIFICADA'!$C$2:$T1007,MATCH(1,($A159='CAMAGUI DATA UNIFICADA'!$A$2:$A1007)*($BD$1='CAMAGUI DATA UNIFICADA'!$B$2:$B1007),0),MATCH(BH$2,'CAMAGUI DATA UNIFICADA'!$C$1:$T$1,0)),"")</f>
        <v/>
      </c>
      <c r="BI159" s="2" t="str">
        <f t="array" ref="BI159">IFERROR(INDEX('CAMAGUI DATA UNIFICADA'!$C$2:$T1007,MATCH(1,($A159='CAMAGUI DATA UNIFICADA'!$A$2:$A1007)*($BD$1='CAMAGUI DATA UNIFICADA'!$B$2:$B1007),0),MATCH(BI$2,'CAMAGUI DATA UNIFICADA'!$C$1:$T$1,0)),"")</f>
        <v/>
      </c>
      <c r="BJ159" s="2" t="str">
        <f t="array" ref="BJ159">IFERROR(INDEX('CAMAGUI DATA UNIFICADA'!$C$2:$T1007,MATCH(1,($A159='CAMAGUI DATA UNIFICADA'!$A$2:$A1007)*($BD$1='CAMAGUI DATA UNIFICADA'!$B$2:$B1007),0),MATCH(BJ$2,'CAMAGUI DATA UNIFICADA'!$C$1:$T$1,0)),"")</f>
        <v/>
      </c>
      <c r="BK159" s="33" t="str">
        <f t="array" ref="BK159">IFERROR(INDEX('CAMAGUI DATA UNIFICADA'!$C$2:$T1007,MATCH(1,($A159='CAMAGUI DATA UNIFICADA'!$A$2:$A1007)*($BD$1='CAMAGUI DATA UNIFICADA'!$B$2:$B1007),0),MATCH(BK$2,'CAMAGUI DATA UNIFICADA'!$C$1:$T$1,0)),"")</f>
        <v/>
      </c>
      <c r="BL159" s="60" t="str">
        <f t="array" ref="BL159">IFERROR(INDEX('CAMAGUI DATA UNIFICADA'!$C$2:$T1007,MATCH(1,($A159='CAMAGUI DATA UNIFICADA'!$A$2:$A1007)*($BD$1='CAMAGUI DATA UNIFICADA'!$B$2:$B1007),0),MATCH(BL$2,'CAMAGUI DATA UNIFICADA'!$C$1:$T$1,0)),"")</f>
        <v/>
      </c>
      <c r="BM159" s="33" t="str">
        <f t="array" ref="BM159">IFERROR(INDEX('CAMAGUI DATA UNIFICADA'!$C$2:$T1007,MATCH(1,($A159='CAMAGUI DATA UNIFICADA'!$A$2:$A1007)*($BD$1='CAMAGUI DATA UNIFICADA'!$B$2:$B1007),0),MATCH(BM$2,'CAMAGUI DATA UNIFICADA'!$C$1:$T$1,0)),"")</f>
        <v/>
      </c>
      <c r="BN159" s="23" t="str">
        <f t="array" ref="BN159">IFERROR(INDEX('CAMAGUI DATA UNIFICADA'!$C$2:$T1007,MATCH(1,($A159='CAMAGUI DATA UNIFICADA'!$A$2:$A1007)*($BD$1='CAMAGUI DATA UNIFICADA'!$B$2:$B1007),0),MATCH(BN$2,'CAMAGUI DATA UNIFICADA'!$C$1:$T$1,0)),"")</f>
        <v/>
      </c>
      <c r="BO159" s="23" t="str">
        <f t="array" ref="BO159">IFERROR(INDEX('CAMAGUI DATA UNIFICADA'!$C$2:$T1007,MATCH(1,($A159='CAMAGUI DATA UNIFICADA'!$A$2:$A1007)*($BD$1='CAMAGUI DATA UNIFICADA'!$B$2:$B1007),0),MATCH(BO$2,'CAMAGUI DATA UNIFICADA'!$C$1:$T$1,0)),"")</f>
        <v/>
      </c>
      <c r="BP159" s="60" t="str">
        <f t="array" ref="BP159">IFERROR(INDEX('CAMAGUI DATA UNIFICADA'!$C$2:$T1007,MATCH(1,($A159='CAMAGUI DATA UNIFICADA'!$A$2:$A1007)*($BD$1='CAMAGUI DATA UNIFICADA'!$B$2:$B1007),0),MATCH(BP$2,'CAMAGUI DATA UNIFICADA'!$C$1:$T$1,0)),"")</f>
        <v/>
      </c>
      <c r="BQ159" s="2" t="str">
        <f t="array" ref="BQ159">IFERROR(INDEX('CAMAGUI DATA UNIFICADA'!$C$2:$T1007,MATCH(1,($A159='CAMAGUI DATA UNIFICADA'!$A$2:$A1007)*($BD$1='CAMAGUI DATA UNIFICADA'!$B$2:$B1007),0),MATCH(BQ$2,'CAMAGUI DATA UNIFICADA'!$C$1:$T$1,0)),"")</f>
        <v/>
      </c>
      <c r="BR159" s="2" t="str">
        <f t="array" ref="BR159">IFERROR(INDEX('CAMAGUI DATA UNIFICADA'!$C$2:$T1007,MATCH(1,($A159='CAMAGUI DATA UNIFICADA'!$A$2:$A1007)*($BD$1='CAMAGUI DATA UNIFICADA'!$B$2:$B1007),0),MATCH(BR$2,'CAMAGUI DATA UNIFICADA'!$C$1:$T$1,0)),"")</f>
        <v/>
      </c>
      <c r="BS159" s="33" t="str">
        <f t="array" ref="BS159">IFERROR(INDEX('CAMAGUI DATA UNIFICADA'!$C$2:$T1007,MATCH(1,($A159='CAMAGUI DATA UNIFICADA'!$A$2:$A1007)*($BD$1='CAMAGUI DATA UNIFICADA'!$B$2:$B1007),0),MATCH(BS$2,'CAMAGUI DATA UNIFICADA'!$C$1:$T$1,0)),"")</f>
        <v/>
      </c>
      <c r="BT159" s="60" t="str">
        <f t="array" ref="BT159">IFERROR(INDEX('CAMAGUI DATA UNIFICADA'!$C$2:$T1007,MATCH(1,($A159='CAMAGUI DATA UNIFICADA'!$A$2:$A1007)*($BD$1='CAMAGUI DATA UNIFICADA'!$B$2:$B1007),0),MATCH(BT$2,'CAMAGUI DATA UNIFICADA'!$C$1:$T$1,0)),"")</f>
        <v/>
      </c>
      <c r="BU159" s="140" t="str">
        <f t="array" ref="BU159">IFERROR(INDEX('CAMAGUI DATA UNIFICADA'!$C$2:$T1007,MATCH(1,($A159='CAMAGUI DATA UNIFICADA'!$A$2:$A1007)*($BD$1='CAMAGUI DATA UNIFICADA'!$B$2:$B1007),0),MATCH(BU$2,'CAMAGUI DATA UNIFICADA'!$C$1:$T$1,0)),"")</f>
        <v/>
      </c>
      <c r="BV159" s="138" t="str">
        <f t="array" ref="BV159">IFERROR(INDEX('CAMAGUI DATA UNIFICADA'!$C$2:$T1007,MATCH(1,($A159='CAMAGUI DATA UNIFICADA'!$A$2:$A1007)*($BV$1='CAMAGUI DATA UNIFICADA'!$B$2:$B1007),0),MATCH(BV$2,'CAMAGUI DATA UNIFICADA'!$C$1:$T$1,0)),"")</f>
        <v/>
      </c>
      <c r="BW159" s="2" t="str">
        <f t="array" ref="BW159">IFERROR(INDEX('CAMAGUI DATA UNIFICADA'!$C$2:$T1007,MATCH(1,($A159='CAMAGUI DATA UNIFICADA'!$A$2:$A1007)*($BV$1='CAMAGUI DATA UNIFICADA'!$B$2:$B1007),0),MATCH(BW$2,'CAMAGUI DATA UNIFICADA'!$C$1:$T$1,0)),"")</f>
        <v/>
      </c>
      <c r="BX159" s="2" t="str">
        <f t="array" ref="BX159">IFERROR(INDEX('CAMAGUI DATA UNIFICADA'!$C$2:$T1007,MATCH(1,($A159='CAMAGUI DATA UNIFICADA'!$A$2:$A1007)*($BV$1='CAMAGUI DATA UNIFICADA'!$B$2:$B1007),0),MATCH(BX$2,'CAMAGUI DATA UNIFICADA'!$C$1:$T$1,0)),"")</f>
        <v/>
      </c>
      <c r="BY159" s="2" t="str">
        <f t="array" ref="BY159">IFERROR(INDEX('CAMAGUI DATA UNIFICADA'!$C$2:$T1007,MATCH(1,($A159='CAMAGUI DATA UNIFICADA'!$A$2:$A1007)*($BV$1='CAMAGUI DATA UNIFICADA'!$B$2:$B1007),0),MATCH(BY$2,'CAMAGUI DATA UNIFICADA'!$C$1:$T$1,0)),"")</f>
        <v/>
      </c>
      <c r="BZ159" s="139" t="str">
        <f t="array" ref="BZ159">IFERROR(INDEX('CAMAGUI DATA UNIFICADA'!$C$2:$T1007,MATCH(1,($A159='CAMAGUI DATA UNIFICADA'!$A$2:$A1007)*($BV$1='CAMAGUI DATA UNIFICADA'!$B$2:$B1007),0),MATCH(BZ$2,'CAMAGUI DATA UNIFICADA'!$C$1:$T$1,0)),"")</f>
        <v/>
      </c>
      <c r="CA159" s="2" t="str">
        <f t="array" ref="CA159">IFERROR(INDEX('CAMAGUI DATA UNIFICADA'!$C$2:$T1007,MATCH(1,($A159='CAMAGUI DATA UNIFICADA'!$A$2:$A1007)*($BV$1='CAMAGUI DATA UNIFICADA'!$B$2:$B1007),0),MATCH(CA$2,'CAMAGUI DATA UNIFICADA'!$C$1:$T$1,0)),"")</f>
        <v/>
      </c>
      <c r="CB159" s="2" t="str">
        <f t="array" ref="CB159">IFERROR(INDEX('CAMAGUI DATA UNIFICADA'!$C$2:$T1007,MATCH(1,($A159='CAMAGUI DATA UNIFICADA'!$A$2:$A1007)*($BV$1='CAMAGUI DATA UNIFICADA'!$B$2:$B1007),0),MATCH(CB$2,'CAMAGUI DATA UNIFICADA'!$C$1:$T$1,0)),"")</f>
        <v/>
      </c>
      <c r="CC159" s="33" t="str">
        <f t="array" ref="CC159">IFERROR(INDEX('CAMAGUI DATA UNIFICADA'!$C$2:$T1007,MATCH(1,($A159='CAMAGUI DATA UNIFICADA'!$A$2:$A1007)*($BV$1='CAMAGUI DATA UNIFICADA'!$B$2:$B1007),0),MATCH(CC$2,'CAMAGUI DATA UNIFICADA'!$C$1:$T$1,0)),"")</f>
        <v/>
      </c>
      <c r="CD159" s="60" t="str">
        <f t="array" ref="CD159">IFERROR(INDEX('CAMAGUI DATA UNIFICADA'!$C$2:$T1007,MATCH(1,($A159='CAMAGUI DATA UNIFICADA'!$A$2:$A1007)*($BV$1='CAMAGUI DATA UNIFICADA'!$B$2:$B1007),0),MATCH(CD$2,'CAMAGUI DATA UNIFICADA'!$C$1:$T$1,0)),"")</f>
        <v/>
      </c>
      <c r="CE159" s="33" t="str">
        <f t="array" ref="CE159">IFERROR(INDEX('CAMAGUI DATA UNIFICADA'!$C$2:$T1007,MATCH(1,($A159='CAMAGUI DATA UNIFICADA'!$A$2:$A1007)*($BV$1='CAMAGUI DATA UNIFICADA'!$B$2:$B1007),0),MATCH(CE$2,'CAMAGUI DATA UNIFICADA'!$C$1:$T$1,0)),"")</f>
        <v/>
      </c>
      <c r="CF159" s="23" t="str">
        <f t="array" ref="CF159">IFERROR(INDEX('CAMAGUI DATA UNIFICADA'!$C$2:$T1007,MATCH(1,($A159='CAMAGUI DATA UNIFICADA'!$A$2:$A1007)*($BV$1='CAMAGUI DATA UNIFICADA'!$B$2:$B1007),0),MATCH(CF$2,'CAMAGUI DATA UNIFICADA'!$C$1:$T$1,0)),"")</f>
        <v/>
      </c>
      <c r="CG159" s="23" t="str">
        <f t="array" ref="CG159">IFERROR(INDEX('CAMAGUI DATA UNIFICADA'!$C$2:$T1007,MATCH(1,($A159='CAMAGUI DATA UNIFICADA'!$A$2:$A1007)*($BV$1='CAMAGUI DATA UNIFICADA'!$B$2:$B1007),0),MATCH(CG$2,'CAMAGUI DATA UNIFICADA'!$C$1:$T$1,0)),"")</f>
        <v/>
      </c>
      <c r="CH159" s="60" t="str">
        <f t="array" ref="CH159">IFERROR(INDEX('CAMAGUI DATA UNIFICADA'!$C$2:$T1007,MATCH(1,($A159='CAMAGUI DATA UNIFICADA'!$A$2:$A1007)*($BV$1='CAMAGUI DATA UNIFICADA'!$B$2:$B1007),0),MATCH(CH$2,'CAMAGUI DATA UNIFICADA'!$C$1:$T$1,0)),"")</f>
        <v/>
      </c>
      <c r="CI159" s="2" t="str">
        <f t="array" ref="CI159">IFERROR(INDEX('CAMAGUI DATA UNIFICADA'!$C$2:$T1007,MATCH(1,($A159='CAMAGUI DATA UNIFICADA'!$A$2:$A1007)*($BV$1='CAMAGUI DATA UNIFICADA'!$B$2:$B1007),0),MATCH(CI$2,'CAMAGUI DATA UNIFICADA'!$C$1:$T$1,0)),"")</f>
        <v/>
      </c>
      <c r="CJ159" s="2" t="str">
        <f t="array" ref="CJ159">IFERROR(INDEX('CAMAGUI DATA UNIFICADA'!$C$2:$T1007,MATCH(1,($A159='CAMAGUI DATA UNIFICADA'!$A$2:$A1007)*($BV$1='CAMAGUI DATA UNIFICADA'!$B$2:$B1007),0),MATCH(CJ$2,'CAMAGUI DATA UNIFICADA'!$C$1:$T$1,0)),"")</f>
        <v/>
      </c>
      <c r="CK159" s="33" t="str">
        <f t="array" ref="CK159">IFERROR(INDEX('CAMAGUI DATA UNIFICADA'!$C$2:$T1007,MATCH(1,($A159='CAMAGUI DATA UNIFICADA'!$A$2:$A1007)*($BV$1='CAMAGUI DATA UNIFICADA'!$B$2:$B1007),0),MATCH(CK$2,'CAMAGUI DATA UNIFICADA'!$C$1:$T$1,0)),"")</f>
        <v/>
      </c>
      <c r="CL159" s="60" t="str">
        <f t="array" ref="CL159">IFERROR(INDEX('CAMAGUI DATA UNIFICADA'!$C$2:$T1007,MATCH(1,($A159='CAMAGUI DATA UNIFICADA'!$A$2:$A1007)*($BV$1='CAMAGUI DATA UNIFICADA'!$B$2:$B1007),0),MATCH(CL$2,'CAMAGUI DATA UNIFICADA'!$C$1:$T$1,0)),"")</f>
        <v/>
      </c>
      <c r="CM159" s="140" t="str">
        <f t="array" ref="CM159">IFERROR(INDEX('CAMAGUI DATA UNIFICADA'!$C$2:$T1007,MATCH(1,($A159='CAMAGUI DATA UNIFICADA'!$A$2:$A1007)*($BV$1='CAMAGUI DATA UNIFICADA'!$B$2:$B1007),0),MATCH(CM$2,'CAMAGUI DATA UNIFICADA'!$C$1:$T$1,0)),"")</f>
        <v/>
      </c>
      <c r="CN159" s="138" t="str">
        <f t="array" ref="CN159">IFERROR(INDEX('CAMAGUI DATA UNIFICADA'!$C$2:$T1007,MATCH(1,($A159='CAMAGUI DATA UNIFICADA'!$A$2:$A1007)*($CN$1='CAMAGUI DATA UNIFICADA'!$B$2:$B1007),0),MATCH(CN$2,'CAMAGUI DATA UNIFICADA'!$C$1:$T$1,0)),"")</f>
        <v/>
      </c>
      <c r="CO159" s="2" t="str">
        <f t="array" ref="CO159">IFERROR(INDEX('CAMAGUI DATA UNIFICADA'!$C$2:$T1007,MATCH(1,($A159='CAMAGUI DATA UNIFICADA'!$A$2:$A1007)*($CN$1='CAMAGUI DATA UNIFICADA'!$B$2:$B1007),0),MATCH(CO$2,'CAMAGUI DATA UNIFICADA'!$C$1:$T$1,0)),"")</f>
        <v/>
      </c>
      <c r="CP159" s="2" t="str">
        <f t="array" ref="CP159">IFERROR(INDEX('CAMAGUI DATA UNIFICADA'!$C$2:$T1007,MATCH(1,($A159='CAMAGUI DATA UNIFICADA'!$A$2:$A1007)*($CN$1='CAMAGUI DATA UNIFICADA'!$B$2:$B1007),0),MATCH(CP$2,'CAMAGUI DATA UNIFICADA'!$C$1:$T$1,0)),"")</f>
        <v/>
      </c>
      <c r="CQ159" s="2" t="str">
        <f t="array" ref="CQ159">IFERROR(INDEX('CAMAGUI DATA UNIFICADA'!$C$2:$T1007,MATCH(1,($A159='CAMAGUI DATA UNIFICADA'!$A$2:$A1007)*($CN$1='CAMAGUI DATA UNIFICADA'!$B$2:$B1007),0),MATCH(CQ$2,'CAMAGUI DATA UNIFICADA'!$C$1:$T$1,0)),"")</f>
        <v/>
      </c>
      <c r="CR159" s="139" t="str">
        <f t="array" ref="CR159">IFERROR(INDEX('CAMAGUI DATA UNIFICADA'!$C$2:$T1007,MATCH(1,($A159='CAMAGUI DATA UNIFICADA'!$A$2:$A1007)*($CN$1='CAMAGUI DATA UNIFICADA'!$B$2:$B1007),0),MATCH(CR$2,'CAMAGUI DATA UNIFICADA'!$C$1:$T$1,0)),"")</f>
        <v/>
      </c>
      <c r="CS159" s="2" t="str">
        <f t="array" ref="CS159">IFERROR(INDEX('CAMAGUI DATA UNIFICADA'!$C$2:$T1007,MATCH(1,($A159='CAMAGUI DATA UNIFICADA'!$A$2:$A1007)*($CN$1='CAMAGUI DATA UNIFICADA'!$B$2:$B1007),0),MATCH(CS$2,'CAMAGUI DATA UNIFICADA'!$C$1:$T$1,0)),"")</f>
        <v/>
      </c>
      <c r="CT159" s="2" t="str">
        <f t="array" ref="CT159">IFERROR(INDEX('CAMAGUI DATA UNIFICADA'!$C$2:$T1007,MATCH(1,($A159='CAMAGUI DATA UNIFICADA'!$A$2:$A1007)*($CN$1='CAMAGUI DATA UNIFICADA'!$B$2:$B1007),0),MATCH(CT$2,'CAMAGUI DATA UNIFICADA'!$C$1:$T$1,0)),"")</f>
        <v/>
      </c>
      <c r="CU159" s="33" t="str">
        <f t="array" ref="CU159">IFERROR(INDEX('CAMAGUI DATA UNIFICADA'!$C$2:$T1007,MATCH(1,($A159='CAMAGUI DATA UNIFICADA'!$A$2:$A1007)*($CN$1='CAMAGUI DATA UNIFICADA'!$B$2:$B1007),0),MATCH(CU$2,'CAMAGUI DATA UNIFICADA'!$C$1:$T$1,0)),"")</f>
        <v/>
      </c>
      <c r="CV159" s="60" t="str">
        <f t="array" ref="CV159">IFERROR(INDEX('CAMAGUI DATA UNIFICADA'!$C$2:$T1007,MATCH(1,($A159='CAMAGUI DATA UNIFICADA'!$A$2:$A1007)*($CN$1='CAMAGUI DATA UNIFICADA'!$B$2:$B1007),0),MATCH(CV$2,'CAMAGUI DATA UNIFICADA'!$C$1:$T$1,0)),"")</f>
        <v/>
      </c>
      <c r="CW159" s="33" t="str">
        <f t="array" ref="CW159">IFERROR(INDEX('CAMAGUI DATA UNIFICADA'!$C$2:$T1007,MATCH(1,($A159='CAMAGUI DATA UNIFICADA'!$A$2:$A1007)*($CN$1='CAMAGUI DATA UNIFICADA'!$B$2:$B1007),0),MATCH(CW$2,'CAMAGUI DATA UNIFICADA'!$C$1:$T$1,0)),"")</f>
        <v/>
      </c>
      <c r="CX159" s="23" t="str">
        <f t="array" ref="CX159">IFERROR(INDEX('CAMAGUI DATA UNIFICADA'!$C$2:$T1007,MATCH(1,($A159='CAMAGUI DATA UNIFICADA'!$A$2:$A1007)*($CN$1='CAMAGUI DATA UNIFICADA'!$B$2:$B1007),0),MATCH(CX$2,'CAMAGUI DATA UNIFICADA'!$C$1:$T$1,0)),"")</f>
        <v/>
      </c>
      <c r="CY159" s="23" t="str">
        <f t="array" ref="CY159">IFERROR(INDEX('CAMAGUI DATA UNIFICADA'!$C$2:$T1007,MATCH(1,($A159='CAMAGUI DATA UNIFICADA'!$A$2:$A1007)*($CN$1='CAMAGUI DATA UNIFICADA'!$B$2:$B1007),0),MATCH(CY$2,'CAMAGUI DATA UNIFICADA'!$C$1:$T$1,0)),"")</f>
        <v/>
      </c>
      <c r="CZ159" s="60" t="str">
        <f t="array" ref="CZ159">IFERROR(INDEX('CAMAGUI DATA UNIFICADA'!$C$2:$T1007,MATCH(1,($A159='CAMAGUI DATA UNIFICADA'!$A$2:$A1007)*($CN$1='CAMAGUI DATA UNIFICADA'!$B$2:$B1007),0),MATCH(CZ$2,'CAMAGUI DATA UNIFICADA'!$C$1:$T$1,0)),"")</f>
        <v/>
      </c>
      <c r="DA159" s="2" t="str">
        <f t="array" ref="DA159">IFERROR(INDEX('CAMAGUI DATA UNIFICADA'!$C$2:$T1007,MATCH(1,($A159='CAMAGUI DATA UNIFICADA'!$A$2:$A1007)*($CN$1='CAMAGUI DATA UNIFICADA'!$B$2:$B1007),0),MATCH(DA$2,'CAMAGUI DATA UNIFICADA'!$C$1:$T$1,0)),"")</f>
        <v/>
      </c>
      <c r="DB159" s="2" t="str">
        <f t="array" ref="DB159">IFERROR(INDEX('CAMAGUI DATA UNIFICADA'!$C$2:$T1007,MATCH(1,($A159='CAMAGUI DATA UNIFICADA'!$A$2:$A1007)*($CN$1='CAMAGUI DATA UNIFICADA'!$B$2:$B1007),0),MATCH(DB$2,'CAMAGUI DATA UNIFICADA'!$C$1:$T$1,0)),"")</f>
        <v/>
      </c>
      <c r="DC159" s="33" t="str">
        <f t="array" ref="DC159">IFERROR(INDEX('CAMAGUI DATA UNIFICADA'!$C$2:$T1007,MATCH(1,($A159='CAMAGUI DATA UNIFICADA'!$A$2:$A1007)*($CN$1='CAMAGUI DATA UNIFICADA'!$B$2:$B1007),0),MATCH(DC$2,'CAMAGUI DATA UNIFICADA'!$C$1:$T$1,0)),"")</f>
        <v/>
      </c>
      <c r="DD159" s="60" t="str">
        <f t="array" ref="DD159">IFERROR(INDEX('CAMAGUI DATA UNIFICADA'!$C$2:$T1007,MATCH(1,($A159='CAMAGUI DATA UNIFICADA'!$A$2:$A1007)*($CN$1='CAMAGUI DATA UNIFICADA'!$B$2:$B1007),0),MATCH(DD$2,'CAMAGUI DATA UNIFICADA'!$C$1:$T$1,0)),"")</f>
        <v/>
      </c>
      <c r="DE159" s="140" t="str">
        <f t="array" ref="DE159">IFERROR(INDEX('CAMAGUI DATA UNIFICADA'!$C$2:$T1007,MATCH(1,($A159='CAMAGUI DATA UNIFICADA'!$A$2:$A1007)*($CN$1='CAMAGUI DATA UNIFICADA'!$B$2:$B1007),0),MATCH(DE$2,'CAMAGUI DATA UNIFICADA'!$C$1:$T$1,0)),"")</f>
        <v/>
      </c>
      <c r="DF159" s="138" t="str">
        <f t="array" ref="DF159">IFERROR(INDEX('CAMAGUI DATA UNIFICADA'!$C$2:$T1007,MATCH(1,($A159='CAMAGUI DATA UNIFICADA'!$A$2:$A1007)*($DF$1='CAMAGUI DATA UNIFICADA'!$B$2:$B1007),0),MATCH(DF$2,'CAMAGUI DATA UNIFICADA'!$C$1:$T$1,0)),"")</f>
        <v/>
      </c>
      <c r="DG159" s="2" t="str">
        <f t="array" ref="DG159">IFERROR(INDEX('CAMAGUI DATA UNIFICADA'!$C$2:$T1007,MATCH(1,($A159='CAMAGUI DATA UNIFICADA'!$A$2:$A1007)*($DF$1='CAMAGUI DATA UNIFICADA'!$B$2:$B1007),0),MATCH(DG$2,'CAMAGUI DATA UNIFICADA'!$C$1:$T$1,0)),"")</f>
        <v/>
      </c>
      <c r="DH159" s="2" t="str">
        <f t="array" ref="DH159">IFERROR(INDEX('CAMAGUI DATA UNIFICADA'!$C$2:$T1007,MATCH(1,($A159='CAMAGUI DATA UNIFICADA'!$A$2:$A1007)*($DF$1='CAMAGUI DATA UNIFICADA'!$B$2:$B1007),0),MATCH(DH$2,'CAMAGUI DATA UNIFICADA'!$C$1:$T$1,0)),"")</f>
        <v/>
      </c>
      <c r="DI159" s="2" t="str">
        <f t="array" ref="DI159">IFERROR(INDEX('CAMAGUI DATA UNIFICADA'!$C$2:$T1007,MATCH(1,($A159='CAMAGUI DATA UNIFICADA'!$A$2:$A1007)*($DF$1='CAMAGUI DATA UNIFICADA'!$B$2:$B1007),0),MATCH(DI$2,'CAMAGUI DATA UNIFICADA'!$C$1:$T$1,0)),"")</f>
        <v/>
      </c>
      <c r="DJ159" s="139" t="str">
        <f t="array" ref="DJ159">IFERROR(INDEX('CAMAGUI DATA UNIFICADA'!$C$2:$T1007,MATCH(1,($A159='CAMAGUI DATA UNIFICADA'!$A$2:$A1007)*($DF$1='CAMAGUI DATA UNIFICADA'!$B$2:$B1007),0),MATCH(DJ$2,'CAMAGUI DATA UNIFICADA'!$C$1:$T$1,0)),"")</f>
        <v/>
      </c>
      <c r="DK159" s="2" t="str">
        <f t="array" ref="DK159">IFERROR(INDEX('CAMAGUI DATA UNIFICADA'!$C$2:$T1007,MATCH(1,($A159='CAMAGUI DATA UNIFICADA'!$A$2:$A1007)*($DF$1='CAMAGUI DATA UNIFICADA'!$B$2:$B1007),0),MATCH(DK$2,'CAMAGUI DATA UNIFICADA'!$C$1:$T$1,0)),"")</f>
        <v/>
      </c>
      <c r="DL159" s="2" t="str">
        <f t="array" ref="DL159">IFERROR(INDEX('CAMAGUI DATA UNIFICADA'!$C$2:$T1007,MATCH(1,($A159='CAMAGUI DATA UNIFICADA'!$A$2:$A1007)*($DF$1='CAMAGUI DATA UNIFICADA'!$B$2:$B1007),0),MATCH(DL$2,'CAMAGUI DATA UNIFICADA'!$C$1:$T$1,0)),"")</f>
        <v/>
      </c>
      <c r="DM159" s="33" t="str">
        <f t="array" ref="DM159">IFERROR(INDEX('CAMAGUI DATA UNIFICADA'!$C$2:$T1007,MATCH(1,($A159='CAMAGUI DATA UNIFICADA'!$A$2:$A1007)*($DF$1='CAMAGUI DATA UNIFICADA'!$B$2:$B1007),0),MATCH(DM$2,'CAMAGUI DATA UNIFICADA'!$C$1:$T$1,0)),"")</f>
        <v/>
      </c>
      <c r="DN159" s="60" t="str">
        <f t="array" ref="DN159">IFERROR(INDEX('CAMAGUI DATA UNIFICADA'!$C$2:$T1007,MATCH(1,($A159='CAMAGUI DATA UNIFICADA'!$A$2:$A1007)*($DF$1='CAMAGUI DATA UNIFICADA'!$B$2:$B1007),0),MATCH(DN$2,'CAMAGUI DATA UNIFICADA'!$C$1:$T$1,0)),"")</f>
        <v/>
      </c>
      <c r="DO159" s="33" t="str">
        <f t="array" ref="DO159">IFERROR(INDEX('CAMAGUI DATA UNIFICADA'!$C$2:$T1007,MATCH(1,($A159='CAMAGUI DATA UNIFICADA'!$A$2:$A1007)*($DF$1='CAMAGUI DATA UNIFICADA'!$B$2:$B1007),0),MATCH(DO$2,'CAMAGUI DATA UNIFICADA'!$C$1:$T$1,0)),"")</f>
        <v/>
      </c>
      <c r="DP159" s="23" t="str">
        <f t="array" ref="DP159">IFERROR(INDEX('CAMAGUI DATA UNIFICADA'!$C$2:$T1007,MATCH(1,($A159='CAMAGUI DATA UNIFICADA'!$A$2:$A1007)*($DF$1='CAMAGUI DATA UNIFICADA'!$B$2:$B1007),0),MATCH(DP$2,'CAMAGUI DATA UNIFICADA'!$C$1:$T$1,0)),"")</f>
        <v/>
      </c>
      <c r="DQ159" s="23" t="str">
        <f t="array" ref="DQ159">IFERROR(INDEX('CAMAGUI DATA UNIFICADA'!$C$2:$T1007,MATCH(1,($A159='CAMAGUI DATA UNIFICADA'!$A$2:$A1007)*($DF$1='CAMAGUI DATA UNIFICADA'!$B$2:$B1007),0),MATCH(DQ$2,'CAMAGUI DATA UNIFICADA'!$C$1:$T$1,0)),"")</f>
        <v/>
      </c>
      <c r="DR159" s="2" t="str">
        <f t="array" ref="DR159">IFERROR(INDEX('CAMAGUI DATA UNIFICADA'!$C$2:$T1007,MATCH(1,($A159='CAMAGUI DATA UNIFICADA'!$A$2:$A1007)*($DF$1='CAMAGUI DATA UNIFICADA'!$B$2:$B1007),0),MATCH(DR$2,'CAMAGUI DATA UNIFICADA'!$C$1:$T$1,0)),"")</f>
        <v/>
      </c>
      <c r="DS159" s="2" t="str">
        <f t="array" ref="DS159">IFERROR(INDEX('CAMAGUI DATA UNIFICADA'!$C$2:$T1007,MATCH(1,($A159='CAMAGUI DATA UNIFICADA'!$A$2:$A1007)*($DF$1='CAMAGUI DATA UNIFICADA'!$B$2:$B1007),0),MATCH(DS$2,'CAMAGUI DATA UNIFICADA'!$C$1:$T$1,0)),"")</f>
        <v/>
      </c>
      <c r="DT159" s="2" t="str">
        <f t="array" ref="DT159">IFERROR(INDEX('CAMAGUI DATA UNIFICADA'!$C$2:$T1007,MATCH(1,($A159='CAMAGUI DATA UNIFICADA'!$A$2:$A1007)*($DF$1='CAMAGUI DATA UNIFICADA'!$B$2:$B1007),0),MATCH(DT$2,'CAMAGUI DATA UNIFICADA'!$C$1:$T$1,0)),"")</f>
        <v/>
      </c>
      <c r="DU159" s="33" t="str">
        <f t="array" ref="DU159">IFERROR(INDEX('CAMAGUI DATA UNIFICADA'!$C$2:$T1007,MATCH(1,($A159='CAMAGUI DATA UNIFICADA'!$A$2:$A1007)*($DF$1='CAMAGUI DATA UNIFICADA'!$B$2:$B1007),0),MATCH(DU$2,'CAMAGUI DATA UNIFICADA'!$C$1:$T$1,0)),"")</f>
        <v/>
      </c>
      <c r="DV159" s="60" t="str">
        <f t="array" ref="DV159">IFERROR(INDEX('CAMAGUI DATA UNIFICADA'!$C$2:$T1007,MATCH(1,($A159='CAMAGUI DATA UNIFICADA'!$A$2:$A1007)*($DF$1='CAMAGUI DATA UNIFICADA'!$B$2:$B1007),0),MATCH(DV$2,'CAMAGUI DATA UNIFICADA'!$C$1:$T$1,0)),"")</f>
        <v/>
      </c>
      <c r="DW159" s="140" t="str">
        <f t="array" ref="DW159">IFERROR(INDEX('CAMAGUI DATA UNIFICADA'!$C$2:$T1007,MATCH(1,($A159='CAMAGUI DATA UNIFICADA'!$A$2:$A1007)*($DF$1='CAMAGUI DATA UNIFICADA'!$B$2:$B1007),0),MATCH(DW$2,'CAMAGUI DATA UNIFICADA'!$C$1:$T$1,0)),"")</f>
        <v/>
      </c>
      <c r="DX159" s="144" t="str">
        <f t="array" ref="DX159">IFERROR(INDEX('CAMAGUI DATA UNIFICADA'!$C$2:$T1007,MATCH(1,($A159='CAMAGUI DATA UNIFICADA'!$A$2:$A1007)*($DX$1='CAMAGUI DATA UNIFICADA'!$B$2:$B1007),0),MATCH(DX$2,'CAMAGUI DATA UNIFICADA'!$C$1:$T$1,0)),"")</f>
        <v/>
      </c>
      <c r="DY159" s="60" t="str">
        <f t="array" ref="DY159">IFERROR(INDEX('CAMAGUI DATA UNIFICADA'!$C$2:$T1007,MATCH(1,($A159='CAMAGUI DATA UNIFICADA'!$A$2:$A1007)*($DX$1='CAMAGUI DATA UNIFICADA'!$B$2:$B1007),0),MATCH(DY$2,'CAMAGUI DATA UNIFICADA'!$C$1:$T$1,0)),"")</f>
        <v/>
      </c>
      <c r="DZ159" s="60" t="str">
        <f t="array" ref="DZ159">IFERROR(INDEX('CAMAGUI DATA UNIFICADA'!$C$2:$T1007,MATCH(1,($A159='CAMAGUI DATA UNIFICADA'!$A$2:$A1007)*($DX$1='CAMAGUI DATA UNIFICADA'!$B$2:$B1007),0),MATCH(DZ$2,'CAMAGUI DATA UNIFICADA'!$C$1:$T$1,0)),"")</f>
        <v/>
      </c>
      <c r="EA159" s="60" t="str">
        <f t="array" ref="EA159">IFERROR(INDEX('CAMAGUI DATA UNIFICADA'!$C$2:$T1007,MATCH(1,($A159='CAMAGUI DATA UNIFICADA'!$A$2:$A1007)*($DX$1='CAMAGUI DATA UNIFICADA'!$B$2:$B1007),0),MATCH(EA$2,'CAMAGUI DATA UNIFICADA'!$C$1:$T$1,0)),"")</f>
        <v/>
      </c>
      <c r="EB159" s="60" t="str">
        <f t="array" ref="EB159">IFERROR(INDEX('CAMAGUI DATA UNIFICADA'!$C$2:$T1007,MATCH(1,($A159='CAMAGUI DATA UNIFICADA'!$A$2:$A1007)*($DX$1='CAMAGUI DATA UNIFICADA'!$B$2:$B1007),0),MATCH(EB$2,'CAMAGUI DATA UNIFICADA'!$C$1:$T$1,0)),"")</f>
        <v/>
      </c>
      <c r="EC159" s="60" t="str">
        <f t="array" ref="EC159">IFERROR(INDEX('CAMAGUI DATA UNIFICADA'!$C$2:$T1007,MATCH(1,($A159='CAMAGUI DATA UNIFICADA'!$A$2:$A1007)*($DX$1='CAMAGUI DATA UNIFICADA'!$B$2:$B1007),0),MATCH(EC$2,'CAMAGUI DATA UNIFICADA'!$C$1:$T$1,0)),"")</f>
        <v/>
      </c>
      <c r="ED159" s="60" t="str">
        <f t="array" ref="ED159">IFERROR(INDEX('CAMAGUI DATA UNIFICADA'!$C$2:$T1007,MATCH(1,($A159='CAMAGUI DATA UNIFICADA'!$A$2:$A1007)*($DX$1='CAMAGUI DATA UNIFICADA'!$B$2:$B1007),0),MATCH(ED$2,'CAMAGUI DATA UNIFICADA'!$C$1:$T$1,0)),"")</f>
        <v/>
      </c>
      <c r="EE159" s="60" t="str">
        <f t="array" ref="EE159">IFERROR(INDEX('CAMAGUI DATA UNIFICADA'!$C$2:$T1007,MATCH(1,($A159='CAMAGUI DATA UNIFICADA'!$A$2:$A1007)*($DX$1='CAMAGUI DATA UNIFICADA'!$B$2:$B1007),0),MATCH(EE$2,'CAMAGUI DATA UNIFICADA'!$C$1:$T$1,0)),"")</f>
        <v/>
      </c>
      <c r="EF159" s="60" t="str">
        <f t="array" ref="EF159">IFERROR(INDEX('CAMAGUI DATA UNIFICADA'!$C$2:$T1007,MATCH(1,($A159='CAMAGUI DATA UNIFICADA'!$A$2:$A1007)*($DX$1='CAMAGUI DATA UNIFICADA'!$B$2:$B1007),0),MATCH(EF$2,'CAMAGUI DATA UNIFICADA'!$C$1:$T$1,0)),"")</f>
        <v/>
      </c>
      <c r="EG159" s="60" t="str">
        <f t="array" ref="EG159">IFERROR(INDEX('CAMAGUI DATA UNIFICADA'!$C$2:$T1007,MATCH(1,($A159='CAMAGUI DATA UNIFICADA'!$A$2:$A1007)*($DX$1='CAMAGUI DATA UNIFICADA'!$B$2:$B1007),0),MATCH(EG$2,'CAMAGUI DATA UNIFICADA'!$C$1:$T$1,0)),"")</f>
        <v/>
      </c>
      <c r="EH159" s="60" t="str">
        <f t="array" ref="EH159">IFERROR(INDEX('CAMAGUI DATA UNIFICADA'!$C$2:$T1007,MATCH(1,($A159='CAMAGUI DATA UNIFICADA'!$A$2:$A1007)*($DX$1='CAMAGUI DATA UNIFICADA'!$B$2:$B1007),0),MATCH(EH$2,'CAMAGUI DATA UNIFICADA'!$C$1:$T$1,0)),"")</f>
        <v/>
      </c>
      <c r="EI159" s="60" t="str">
        <f t="array" ref="EI159">IFERROR(INDEX('CAMAGUI DATA UNIFICADA'!$C$2:$T1007,MATCH(1,($A159='CAMAGUI DATA UNIFICADA'!$A$2:$A1007)*($DX$1='CAMAGUI DATA UNIFICADA'!$B$2:$B1007),0),MATCH(EI$2,'CAMAGUI DATA UNIFICADA'!$C$1:$T$1,0)),"")</f>
        <v/>
      </c>
      <c r="EJ159" s="60" t="str">
        <f t="array" ref="EJ159">IFERROR(INDEX('CAMAGUI DATA UNIFICADA'!$C$2:$T1007,MATCH(1,($A159='CAMAGUI DATA UNIFICADA'!$A$2:$A1007)*($DX$1='CAMAGUI DATA UNIFICADA'!$B$2:$B1007),0),MATCH(EJ$2,'CAMAGUI DATA UNIFICADA'!$C$1:$T$1,0)),"")</f>
        <v/>
      </c>
      <c r="EK159" s="60" t="str">
        <f t="array" ref="EK159">IFERROR(INDEX('CAMAGUI DATA UNIFICADA'!$C$2:$T1007,MATCH(1,($A159='CAMAGUI DATA UNIFICADA'!$A$2:$A1007)*($DX$1='CAMAGUI DATA UNIFICADA'!$B$2:$B1007),0),MATCH(EK$2,'CAMAGUI DATA UNIFICADA'!$C$1:$T$1,0)),"")</f>
        <v/>
      </c>
      <c r="EL159" s="60" t="str">
        <f t="array" ref="EL159">IFERROR(INDEX('CAMAGUI DATA UNIFICADA'!$C$2:$T1007,MATCH(1,($A159='CAMAGUI DATA UNIFICADA'!$A$2:$A1007)*($DX$1='CAMAGUI DATA UNIFICADA'!$B$2:$B1007),0),MATCH(EL$2,'CAMAGUI DATA UNIFICADA'!$C$1:$T$1,0)),"")</f>
        <v/>
      </c>
      <c r="EM159" s="60" t="str">
        <f t="array" ref="EM159">IFERROR(INDEX('CAMAGUI DATA UNIFICADA'!$C$2:$T1007,MATCH(1,($A159='CAMAGUI DATA UNIFICADA'!$A$2:$A1007)*($DX$1='CAMAGUI DATA UNIFICADA'!$B$2:$B1007),0),MATCH(EM$2,'CAMAGUI DATA UNIFICADA'!$C$1:$T$1,0)),"")</f>
        <v/>
      </c>
      <c r="EN159" s="60" t="str">
        <f t="array" ref="EN159">IFERROR(INDEX('CAMAGUI DATA UNIFICADA'!$C$2:$T1007,MATCH(1,($A159='CAMAGUI DATA UNIFICADA'!$A$2:$A1007)*($DX$1='CAMAGUI DATA UNIFICADA'!$B$2:$B1007),0),MATCH(EN$2,'CAMAGUI DATA UNIFICADA'!$C$1:$T$1,0)),"")</f>
        <v/>
      </c>
      <c r="EO159" s="140" t="str">
        <f t="array" ref="EO159">IFERROR(INDEX('CAMAGUI DATA UNIFICADA'!$C$2:$T1007,MATCH(1,($A159='CAMAGUI DATA UNIFICADA'!$A$2:$A1007)*($DX$1='CAMAGUI DATA UNIFICADA'!$B$2:$B1007),0),MATCH(EO$2,'CAMAGUI DATA UNIFICADA'!$C$1:$T$1,0)),"")</f>
        <v/>
      </c>
    </row>
    <row r="160">
      <c r="A160" s="137">
        <v>46041.0</v>
      </c>
      <c r="B160" s="138" t="str">
        <f t="array" ref="B160">IFERROR(INDEX('CAMAGUI DATA UNIFICADA'!$C$2:$T1007,MATCH(1,($A160='CAMAGUI DATA UNIFICADA'!$A$2:$A1007)*($B$1='CAMAGUI DATA UNIFICADA'!$B$2:$B1007),0),MATCH(B$2,'CAMAGUI DATA UNIFICADA'!$C$1:$T$1,0)),"")</f>
        <v>CA1191225</v>
      </c>
      <c r="C160" s="2">
        <f t="array" ref="C160">IFERROR(INDEX('CAMAGUI DATA UNIFICADA'!$C$2:$T1007,MATCH(1,($A160='CAMAGUI DATA UNIFICADA'!$A$2:$A1007)*($B$1='CAMAGUI DATA UNIFICADA'!$B$2:$B1007),0),MATCH(C$2,'CAMAGUI DATA UNIFICADA'!$C$1:$T$1,0)),"")</f>
        <v>650</v>
      </c>
      <c r="D160" s="2">
        <f t="array" ref="D160">IFERROR(INDEX('CAMAGUI DATA UNIFICADA'!$C$2:$T1007,MATCH(1,($A160='CAMAGUI DATA UNIFICADA'!$A$2:$A1007)*($B$1='CAMAGUI DATA UNIFICADA'!$B$2:$B1007),0),MATCH(D$2,'CAMAGUI DATA UNIFICADA'!$C$1:$T$1,0)),"")</f>
        <v>4100</v>
      </c>
      <c r="E160" s="2" t="str">
        <f t="array" ref="E160">IFERROR(INDEX('CAMAGUI DATA UNIFICADA'!$C$2:$T1007,MATCH(1,($A160='CAMAGUI DATA UNIFICADA'!$A$2:$A1007)*($B$1='CAMAGUI DATA UNIFICADA'!$B$2:$B1007),0),MATCH(E$2,'CAMAGUI DATA UNIFICADA'!$C$1:$T$1,0)),"")</f>
        <v>SKR MAST E AD</v>
      </c>
      <c r="F160" s="139">
        <f t="array" ref="F160">IFERROR(INDEX('CAMAGUI DATA UNIFICADA'!$C$2:$T1007,MATCH(1,($A160='CAMAGUI DATA UNIFICADA'!$A$2:$A1007)*($B$1='CAMAGUI DATA UNIFICADA'!$B$2:$B1007),0),MATCH(F$2,'CAMAGUI DATA UNIFICADA'!$C$1:$T$1,0)),"")</f>
        <v>4196.76</v>
      </c>
      <c r="G160" s="2">
        <f t="array" ref="G160">IFERROR(INDEX('CAMAGUI DATA UNIFICADA'!$C$2:$T1007,MATCH(1,($A160='CAMAGUI DATA UNIFICADA'!$A$2:$A1007)*($B$1='CAMAGUI DATA UNIFICADA'!$B$2:$B1007),0),MATCH(G$2,'CAMAGUI DATA UNIFICADA'!$C$1:$T$1,0)),"")</f>
        <v>13.38</v>
      </c>
      <c r="H160" s="2">
        <f t="array" ref="H160">IFERROR(INDEX('CAMAGUI DATA UNIFICADA'!$C$2:$T1007,MATCH(1,($A160='CAMAGUI DATA UNIFICADA'!$A$2:$A1007)*($B$1='CAMAGUI DATA UNIFICADA'!$B$2:$B1007),0),MATCH(H$2,'CAMAGUI DATA UNIFICADA'!$C$1:$T$1,0)),"")</f>
        <v>4.29</v>
      </c>
      <c r="I160" s="33">
        <f t="array" ref="I160">IFERROR(INDEX('CAMAGUI DATA UNIFICADA'!$C$2:$T1007,MATCH(1,($A160='CAMAGUI DATA UNIFICADA'!$A$2:$A1007)*($B$1='CAMAGUI DATA UNIFICADA'!$B$2:$B1007),0),MATCH(I$2,'CAMAGUI DATA UNIFICADA'!$C$1:$T$1,0)),"")</f>
        <v>4.18872</v>
      </c>
      <c r="J160" s="60">
        <f t="array" ref="J160">IFERROR(INDEX('CAMAGUI DATA UNIFICADA'!$C$2:$T1007,MATCH(1,($A160='CAMAGUI DATA UNIFICADA'!$A$2:$A1007)*($B$1='CAMAGUI DATA UNIFICADA'!$B$2:$B1007),0),MATCH(J$2,'CAMAGUI DATA UNIFICADA'!$C$1:$T$1,0)),"")</f>
        <v>1159780.795</v>
      </c>
      <c r="K160" s="33">
        <f t="array" ref="K160">IFERROR(INDEX('CAMAGUI DATA UNIFICADA'!$C$2:$T1007,MATCH(1,($A160='CAMAGUI DATA UNIFICADA'!$A$2:$A1007)*($B$1='CAMAGUI DATA UNIFICADA'!$B$2:$B1007),0),MATCH(K$2,'CAMAGUI DATA UNIFICADA'!$C$1:$T$1,0)),"")</f>
        <v>0.9107213224</v>
      </c>
      <c r="L160" s="23">
        <f t="array" ref="L160">IFERROR(INDEX('CAMAGUI DATA UNIFICADA'!$C$2:$T1007,MATCH(1,($A160='CAMAGUI DATA UNIFICADA'!$A$2:$A1007)*($B$1='CAMAGUI DATA UNIFICADA'!$B$2:$B1007),0),MATCH(L$2,'CAMAGUI DATA UNIFICADA'!$C$1:$T$1,0)),"")</f>
        <v>0.9725625113</v>
      </c>
      <c r="M160" s="23">
        <f t="array" ref="M160">IFERROR(INDEX('CAMAGUI DATA UNIFICADA'!$C$2:$T1007,MATCH(1,($A160='CAMAGUI DATA UNIFICADA'!$A$2:$A1007)*($B$1='CAMAGUI DATA UNIFICADA'!$B$2:$B1007),0),MATCH(M$2,'CAMAGUI DATA UNIFICADA'!$C$1:$T$1,0)),"")</f>
        <v>0.88</v>
      </c>
      <c r="N160" s="60">
        <f t="array" ref="N160">IFERROR(INDEX('CAMAGUI DATA UNIFICADA'!$C$2:$T1007,MATCH(1,($A160='CAMAGUI DATA UNIFICADA'!$A$2:$A1007)*($B$1='CAMAGUI DATA UNIFICADA'!$B$2:$B1007),0),MATCH(N$2,'CAMAGUI DATA UNIFICADA'!$C$1:$T$1,0)),"")</f>
        <v>128131.8681</v>
      </c>
      <c r="O160" s="2">
        <f t="array" ref="O160">IFERROR(INDEX('CAMAGUI DATA UNIFICADA'!$C$2:$T1007,MATCH(1,($A160='CAMAGUI DATA UNIFICADA'!$A$2:$A1007)*($B$1='CAMAGUI DATA UNIFICADA'!$B$2:$B1007),0),MATCH(O$2,'CAMAGUI DATA UNIFICADA'!$C$1:$T$1,0)),"")</f>
        <v>3.25</v>
      </c>
      <c r="P160" s="2">
        <f t="array" ref="P160">IFERROR(INDEX('CAMAGUI DATA UNIFICADA'!$C$2:$T1007,MATCH(1,($A160='CAMAGUI DATA UNIFICADA'!$A$2:$A1007)*($B$1='CAMAGUI DATA UNIFICADA'!$B$2:$B1007),0),MATCH(P$2,'CAMAGUI DATA UNIFICADA'!$C$1:$T$1,0)),"")</f>
        <v>16.63</v>
      </c>
      <c r="Q160" s="33">
        <f t="array" ref="Q160">IFERROR(INDEX('CAMAGUI DATA UNIFICADA'!$C$2:$T1007,MATCH(1,($A160='CAMAGUI DATA UNIFICADA'!$A$2:$A1007)*($B$1='CAMAGUI DATA UNIFICADA'!$B$2:$B1007),0),MATCH(Q$2,'CAMAGUI DATA UNIFICADA'!$C$1:$T$1,0)),"")</f>
        <v>3.70884</v>
      </c>
      <c r="R160" s="60">
        <f t="array" ref="R160">IFERROR(INDEX('CAMAGUI DATA UNIFICADA'!$C$2:$T1007,MATCH(1,($A160='CAMAGUI DATA UNIFICADA'!$A$2:$A1007)*($B$1='CAMAGUI DATA UNIFICADA'!$B$2:$B1007),0),MATCH(R$2,'CAMAGUI DATA UNIFICADA'!$C$1:$T$1,0)),"")</f>
        <v>676.9419754</v>
      </c>
      <c r="S160" s="140">
        <f t="array" ref="S160">IFERROR(INDEX('CAMAGUI DATA UNIFICADA'!$C$2:$T1007,MATCH(1,($A160='CAMAGUI DATA UNIFICADA'!$A$2:$A1007)*($B$1='CAMAGUI DATA UNIFICADA'!$B$2:$B1007),0),MATCH(S$2,'CAMAGUI DATA UNIFICADA'!$C$1:$T$1,0)),"")</f>
        <v>6.735493841</v>
      </c>
      <c r="T160" s="138" t="str">
        <f t="array" ref="T160">IFERROR(INDEX('CAMAGUI DATA UNIFICADA'!$C$2:$T1007,MATCH(1,($A160='CAMAGUI DATA UNIFICADA'!$A$2:$A1007)*($T$1='CAMAGUI DATA UNIFICADA'!$B$2:$B1007),0),MATCH(T$2,'CAMAGUI DATA UNIFICADA'!$C$1:$T$1,0)),"")</f>
        <v>CA2191225</v>
      </c>
      <c r="U160" s="2">
        <f t="array" ref="U160">IFERROR(INDEX('CAMAGUI DATA UNIFICADA'!$C$2:$T1007,MATCH(1,($A160='CAMAGUI DATA UNIFICADA'!$A$2:$A1007)*($T$1='CAMAGUI DATA UNIFICADA'!$B$2:$B1007),0),MATCH(U$2,'CAMAGUI DATA UNIFICADA'!$C$1:$T$1,0)),"")</f>
        <v>500</v>
      </c>
      <c r="V160" s="2">
        <f t="array" ref="V160">IFERROR(INDEX('CAMAGUI DATA UNIFICADA'!$C$2:$T1007,MATCH(1,($A160='CAMAGUI DATA UNIFICADA'!$A$2:$A1007)*($T$1='CAMAGUI DATA UNIFICADA'!$B$2:$B1007),0),MATCH(V$2,'CAMAGUI DATA UNIFICADA'!$C$1:$T$1,0)),"")</f>
        <v>3200</v>
      </c>
      <c r="W160" s="2" t="str">
        <f t="array" ref="W160">IFERROR(INDEX('CAMAGUI DATA UNIFICADA'!$C$2:$T1007,MATCH(1,($A160='CAMAGUI DATA UNIFICADA'!$A$2:$A1007)*($T$1='CAMAGUI DATA UNIFICADA'!$B$2:$B1007),0),MATCH(W$2,'CAMAGUI DATA UNIFICADA'!$C$1:$T$1,0)),"")</f>
        <v>SKR MAST E AD</v>
      </c>
      <c r="X160" s="139">
        <f t="array" ref="X160">IFERROR(INDEX('CAMAGUI DATA UNIFICADA'!$C$2:$T1007,MATCH(1,($A160='CAMAGUI DATA UNIFICADA'!$A$2:$A1007)*($T$1='CAMAGUI DATA UNIFICADA'!$B$2:$B1007),0),MATCH(X$2,'CAMAGUI DATA UNIFICADA'!$C$1:$T$1,0)),"")</f>
        <v>3275.52</v>
      </c>
      <c r="Y160" s="2">
        <f t="array" ref="Y160">IFERROR(INDEX('CAMAGUI DATA UNIFICADA'!$C$2:$T1007,MATCH(1,($A160='CAMAGUI DATA UNIFICADA'!$A$2:$A1007)*($T$1='CAMAGUI DATA UNIFICADA'!$B$2:$B1007),0),MATCH(Y$2,'CAMAGUI DATA UNIFICADA'!$C$1:$T$1,0)),"")</f>
        <v>12.34</v>
      </c>
      <c r="Z160" s="2">
        <f t="array" ref="Z160">IFERROR(INDEX('CAMAGUI DATA UNIFICADA'!$C$2:$T1007,MATCH(1,($A160='CAMAGUI DATA UNIFICADA'!$A$2:$A1007)*($T$1='CAMAGUI DATA UNIFICADA'!$B$2:$B1007),0),MATCH(Z$2,'CAMAGUI DATA UNIFICADA'!$C$1:$T$1,0)),"")</f>
        <v>2.93</v>
      </c>
      <c r="AA160" s="2">
        <f t="array" ref="AA160">IFERROR(INDEX('CAMAGUI DATA UNIFICADA'!$C$2:$T1007,MATCH(1,($A160='CAMAGUI DATA UNIFICADA'!$A$2:$A1007)*($T$1='CAMAGUI DATA UNIFICADA'!$B$2:$B1007),0),MATCH(AA$2,'CAMAGUI DATA UNIFICADA'!$C$1:$T$1,0)),"")</f>
        <v>4.35504</v>
      </c>
      <c r="AB160" s="60">
        <f t="array" ref="AB160">IFERROR(INDEX('CAMAGUI DATA UNIFICADA'!$C$2:$T1007,MATCH(1,($A160='CAMAGUI DATA UNIFICADA'!$A$2:$A1007)*($T$1='CAMAGUI DATA UNIFICADA'!$B$2:$B1007),0),MATCH(AB$2,'CAMAGUI DATA UNIFICADA'!$C$1:$T$1,0)),"")</f>
        <v>930384.9924</v>
      </c>
      <c r="AC160" s="33">
        <f t="array" ref="AC160">IFERROR(INDEX('CAMAGUI DATA UNIFICADA'!$C$2:$T1007,MATCH(1,($A160='CAMAGUI DATA UNIFICADA'!$A$2:$A1007)*($T$1='CAMAGUI DATA UNIFICADA'!$B$2:$B1007),0),MATCH(AC$2,'CAMAGUI DATA UNIFICADA'!$C$1:$T$1,0)),"")</f>
        <v>1.344598548</v>
      </c>
      <c r="AD160" s="23">
        <f t="array" ref="AD160">IFERROR(INDEX('CAMAGUI DATA UNIFICADA'!$C$2:$T1007,MATCH(1,($A160='CAMAGUI DATA UNIFICADA'!$A$2:$A1007)*($T$1='CAMAGUI DATA UNIFICADA'!$B$2:$B1007),0),MATCH(AD$2,'CAMAGUI DATA UNIFICADA'!$C$1:$T$1,0)),"")</f>
        <v>1.088169582</v>
      </c>
      <c r="AE160" s="23">
        <f t="array" ref="AE160">IFERROR(INDEX('CAMAGUI DATA UNIFICADA'!$C$2:$T1007,MATCH(1,($A160='CAMAGUI DATA UNIFICADA'!$A$2:$A1007)*($T$1='CAMAGUI DATA UNIFICADA'!$B$2:$B1007),0),MATCH(AE$2,'CAMAGUI DATA UNIFICADA'!$C$1:$T$1,0)),"")</f>
        <v>0.95</v>
      </c>
      <c r="AF160" s="60">
        <f t="array" ref="AF160">IFERROR(INDEX('CAMAGUI DATA UNIFICADA'!$C$2:$T1007,MATCH(1,($A160='CAMAGUI DATA UNIFICADA'!$A$2:$A1007)*($T$1='CAMAGUI DATA UNIFICADA'!$B$2:$B1007),0),MATCH(AF$2,'CAMAGUI DATA UNIFICADA'!$C$1:$T$1,0)),"")</f>
        <v>135375</v>
      </c>
      <c r="AG160" s="2">
        <f t="array" ref="AG160">IFERROR(INDEX('CAMAGUI DATA UNIFICADA'!$C$2:$T1007,MATCH(1,($A160='CAMAGUI DATA UNIFICADA'!$A$2:$A1007)*($T$1='CAMAGUI DATA UNIFICADA'!$B$2:$B1007),0),MATCH(AG$2,'CAMAGUI DATA UNIFICADA'!$C$1:$T$1,0)),"")</f>
        <v>3.25</v>
      </c>
      <c r="AH160" s="2">
        <f t="array" ref="AH160">IFERROR(INDEX('CAMAGUI DATA UNIFICADA'!$C$2:$T1007,MATCH(1,($A160='CAMAGUI DATA UNIFICADA'!$A$2:$A1007)*($T$1='CAMAGUI DATA UNIFICADA'!$B$2:$B1007),0),MATCH(AH$2,'CAMAGUI DATA UNIFICADA'!$C$1:$T$1,0)),"")</f>
        <v>15.59</v>
      </c>
      <c r="AI160" s="33">
        <f t="array" ref="AI160">IFERROR(INDEX('CAMAGUI DATA UNIFICADA'!$C$2:$T1007,MATCH(1,($A160='CAMAGUI DATA UNIFICADA'!$A$2:$A1007)*($T$1='CAMAGUI DATA UNIFICADA'!$B$2:$B1007),0),MATCH(AI$2,'CAMAGUI DATA UNIFICADA'!$C$1:$T$1,0)),"")</f>
        <v>3.8532</v>
      </c>
      <c r="AJ160" s="60">
        <f t="array" ref="AJ160">IFERROR(INDEX('CAMAGUI DATA UNIFICADA'!$C$2:$T1007,MATCH(1,($A160='CAMAGUI DATA UNIFICADA'!$A$2:$A1007)*($T$1='CAMAGUI DATA UNIFICADA'!$B$2:$B1007),0),MATCH(AJ$2,'CAMAGUI DATA UNIFICADA'!$C$1:$T$1,0)),"")</f>
        <v>511.1948735</v>
      </c>
      <c r="AK160" s="140">
        <f t="array" ref="AK160">IFERROR(INDEX('CAMAGUI DATA UNIFICADA'!$C$2:$T1007,MATCH(1,($A160='CAMAGUI DATA UNIFICADA'!$A$2:$A1007)*($T$1='CAMAGUI DATA UNIFICADA'!$B$2:$B1007),0),MATCH(AK$2,'CAMAGUI DATA UNIFICADA'!$C$1:$T$1,0)),"")</f>
        <v>2.798718363</v>
      </c>
      <c r="AL160" s="138" t="str">
        <f t="array" ref="AL160">IFERROR(INDEX('CAMAGUI DATA UNIFICADA'!$C$2:$T1007,MATCH(1,($A160='CAMAGUI DATA UNIFICADA'!$A$2:$A1007)*($AL$1='CAMAGUI DATA UNIFICADA'!$B$2:$B1007),0),MATCH(AL$2,'CAMAGUI DATA UNIFICADA'!$C$1:$T$1,0)),"")</f>
        <v>CA3191225</v>
      </c>
      <c r="AM160" s="2">
        <f t="array" ref="AM160">IFERROR(INDEX('CAMAGUI DATA UNIFICADA'!$C$2:$T1007,MATCH(1,($A160='CAMAGUI DATA UNIFICADA'!$A$2:$A1007)*($AL$1='CAMAGUI DATA UNIFICADA'!$B$2:$B1007),0),MATCH(AM$2,'CAMAGUI DATA UNIFICADA'!$C$1:$T$1,0)),"")</f>
        <v>525</v>
      </c>
      <c r="AN160" s="2">
        <f t="array" ref="AN160">IFERROR(INDEX('CAMAGUI DATA UNIFICADA'!$C$2:$T1007,MATCH(1,($A160='CAMAGUI DATA UNIFICADA'!$A$2:$A1007)*($AL$1='CAMAGUI DATA UNIFICADA'!$B$2:$B1007),0),MATCH(AN$2,'CAMAGUI DATA UNIFICADA'!$C$1:$T$1,0)),"")</f>
        <v>3475</v>
      </c>
      <c r="AO160" s="2" t="str">
        <f t="array" ref="AO160">IFERROR(INDEX('CAMAGUI DATA UNIFICADA'!$C$2:$T1007,MATCH(1,($A160='CAMAGUI DATA UNIFICADA'!$A$2:$A1007)*($AL$1='CAMAGUI DATA UNIFICADA'!$B$2:$B1007),0),MATCH(AO$2,'CAMAGUI DATA UNIFICADA'!$C$1:$T$1,0)),"")</f>
        <v>SKR MAST E AD</v>
      </c>
      <c r="AP160" s="139">
        <f t="array" ref="AP160">IFERROR(INDEX('CAMAGUI DATA UNIFICADA'!$C$2:$T1007,MATCH(1,($A160='CAMAGUI DATA UNIFICADA'!$A$2:$A1007)*($AL$1='CAMAGUI DATA UNIFICADA'!$B$2:$B1007),0),MATCH(AP$2,'CAMAGUI DATA UNIFICADA'!$C$1:$T$1,0)),"")</f>
        <v>3557.01</v>
      </c>
      <c r="AQ160" s="2">
        <f t="array" ref="AQ160">IFERROR(INDEX('CAMAGUI DATA UNIFICADA'!$C$2:$T1007,MATCH(1,($A160='CAMAGUI DATA UNIFICADA'!$A$2:$A1007)*($AL$1='CAMAGUI DATA UNIFICADA'!$B$2:$B1007),0),MATCH(AQ$2,'CAMAGUI DATA UNIFICADA'!$C$1:$T$1,0)),"")</f>
        <v>12.19</v>
      </c>
      <c r="AR160" s="2">
        <f t="array" ref="AR160">IFERROR(INDEX('CAMAGUI DATA UNIFICADA'!$C$2:$T1007,MATCH(1,($A160='CAMAGUI DATA UNIFICADA'!$A$2:$A1007)*($AL$1='CAMAGUI DATA UNIFICADA'!$B$2:$B1007),0),MATCH(AR$2,'CAMAGUI DATA UNIFICADA'!$C$1:$T$1,0)),"")</f>
        <v>3.48</v>
      </c>
      <c r="AS160" s="33">
        <f t="array" ref="AS160">IFERROR(INDEX('CAMAGUI DATA UNIFICADA'!$C$2:$T1007,MATCH(1,($A160='CAMAGUI DATA UNIFICADA'!$A$2:$A1007)*($AL$1='CAMAGUI DATA UNIFICADA'!$B$2:$B1007),0),MATCH(AS$2,'CAMAGUI DATA UNIFICADA'!$C$1:$T$1,0)),"")</f>
        <v>4.37664</v>
      </c>
      <c r="AT160" s="60">
        <f t="array" ref="AT160">IFERROR(INDEX('CAMAGUI DATA UNIFICADA'!$C$2:$T1007,MATCH(1,($A160='CAMAGUI DATA UNIFICADA'!$A$2:$A1007)*($AL$1='CAMAGUI DATA UNIFICADA'!$B$2:$B1007),0),MATCH(AT$2,'CAMAGUI DATA UNIFICADA'!$C$1:$T$1,0)),"")</f>
        <v>984044.5775</v>
      </c>
      <c r="AU160" s="33">
        <f t="array" ref="AU160">IFERROR(INDEX('CAMAGUI DATA UNIFICADA'!$C$2:$T1007,MATCH(1,($A160='CAMAGUI DATA UNIFICADA'!$A$2:$A1007)*($AL$1='CAMAGUI DATA UNIFICADA'!$B$2:$B1007),0),MATCH(AU$2,'CAMAGUI DATA UNIFICADA'!$C$1:$T$1,0)),"")</f>
        <v>1.133603767</v>
      </c>
      <c r="AV160" s="23">
        <f t="array" ref="AV160">IFERROR(INDEX('CAMAGUI DATA UNIFICADA'!$C$2:$T1007,MATCH(1,($A160='CAMAGUI DATA UNIFICADA'!$A$2:$A1007)*($AL$1='CAMAGUI DATA UNIFICADA'!$B$2:$B1007),0),MATCH(AV$2,'CAMAGUI DATA UNIFICADA'!$C$1:$T$1,0)),"")</f>
        <v>0.971895879</v>
      </c>
      <c r="AW160" s="23">
        <f t="array" ref="AW160">IFERROR(INDEX('CAMAGUI DATA UNIFICADA'!$C$2:$T1007,MATCH(1,($A160='CAMAGUI DATA UNIFICADA'!$A$2:$A1007)*($AL$1='CAMAGUI DATA UNIFICADA'!$B$2:$B1007),0),MATCH(AW$2,'CAMAGUI DATA UNIFICADA'!$C$1:$T$1,0)),"")</f>
        <v>0.87</v>
      </c>
      <c r="AX160" s="60">
        <f t="array" ref="AX160">IFERROR(INDEX('CAMAGUI DATA UNIFICADA'!$C$2:$T1007,MATCH(1,($A160='CAMAGUI DATA UNIFICADA'!$A$2:$A1007)*($AL$1='CAMAGUI DATA UNIFICADA'!$B$2:$B1007),0),MATCH(AX$2,'CAMAGUI DATA UNIFICADA'!$C$1:$T$1,0)),"")</f>
        <v>125839.2857</v>
      </c>
      <c r="AY160" s="2">
        <f t="array" ref="AY160">IFERROR(INDEX('CAMAGUI DATA UNIFICADA'!$C$2:$T1007,MATCH(1,($A160='CAMAGUI DATA UNIFICADA'!$A$2:$A1007)*($AL$1='CAMAGUI DATA UNIFICADA'!$B$2:$B1007),0),MATCH(AY$2,'CAMAGUI DATA UNIFICADA'!$C$1:$T$1,0)),"")</f>
        <v>3.25</v>
      </c>
      <c r="AZ160" s="2">
        <f t="array" ref="AZ160">IFERROR(INDEX('CAMAGUI DATA UNIFICADA'!$C$2:$T1007,MATCH(1,($A160='CAMAGUI DATA UNIFICADA'!$A$2:$A1007)*($AL$1='CAMAGUI DATA UNIFICADA'!$B$2:$B1007),0),MATCH(AZ$2,'CAMAGUI DATA UNIFICADA'!$C$1:$T$1,0)),"")</f>
        <v>15.44</v>
      </c>
      <c r="BA160" s="33">
        <f t="array" ref="BA160">IFERROR(INDEX('CAMAGUI DATA UNIFICADA'!$C$2:$T1007,MATCH(1,($A160='CAMAGUI DATA UNIFICADA'!$A$2:$A1007)*($AL$1='CAMAGUI DATA UNIFICADA'!$B$2:$B1007),0),MATCH(BA$2,'CAMAGUI DATA UNIFICADA'!$C$1:$T$1,0)),"")</f>
        <v>3.8712</v>
      </c>
      <c r="BB160" s="60">
        <f t="array" ref="BB160">IFERROR(INDEX('CAMAGUI DATA UNIFICADA'!$C$2:$T1007,MATCH(1,($A160='CAMAGUI DATA UNIFICADA'!$A$2:$A1007)*($AL$1='CAMAGUI DATA UNIFICADA'!$B$2:$B1007),0),MATCH(BB$2,'CAMAGUI DATA UNIFICADA'!$C$1:$T$1,0)),"")</f>
        <v>550.854854</v>
      </c>
      <c r="BC160" s="140">
        <f t="array" ref="BC160">IFERROR(INDEX('CAMAGUI DATA UNIFICADA'!$C$2:$T1007,MATCH(1,($A160='CAMAGUI DATA UNIFICADA'!$A$2:$A1007)*($AL$1='CAMAGUI DATA UNIFICADA'!$B$2:$B1007),0),MATCH(BC$2,'CAMAGUI DATA UNIFICADA'!$C$1:$T$1,0)),"")</f>
        <v>6.463713508</v>
      </c>
      <c r="BD160" s="138" t="str">
        <f t="array" ref="BD160">IFERROR(INDEX('CAMAGUI DATA UNIFICADA'!$C$2:$T1007,MATCH(1,($A160='CAMAGUI DATA UNIFICADA'!$A$2:$A1007)*($BD$1='CAMAGUI DATA UNIFICADA'!$B$2:$B1007),0),MATCH(BD$2,'CAMAGUI DATA UNIFICADA'!$C$1:$T$1,0)),"")</f>
        <v>CA4170126</v>
      </c>
      <c r="BE160" s="2">
        <f t="array" ref="BE160">IFERROR(INDEX('CAMAGUI DATA UNIFICADA'!$C$2:$T1007,MATCH(1,($A160='CAMAGUI DATA UNIFICADA'!$A$2:$A1007)*($BD$1='CAMAGUI DATA UNIFICADA'!$B$2:$B1007),0),MATCH(BE$2,'CAMAGUI DATA UNIFICADA'!$C$1:$T$1,0)),"")</f>
        <v>56</v>
      </c>
      <c r="BF160" s="2">
        <f t="array" ref="BF160">IFERROR(INDEX('CAMAGUI DATA UNIFICADA'!$C$2:$T1007,MATCH(1,($A160='CAMAGUI DATA UNIFICADA'!$A$2:$A1007)*($BD$1='CAMAGUI DATA UNIFICADA'!$B$2:$B1007),0),MATCH(BF$2,'CAMAGUI DATA UNIFICADA'!$C$1:$T$1,0)),"")</f>
        <v>101</v>
      </c>
      <c r="BG160" s="2" t="str">
        <f t="array" ref="BG160">IFERROR(INDEX('CAMAGUI DATA UNIFICADA'!$C$2:$T1007,MATCH(1,($A160='CAMAGUI DATA UNIFICADA'!$A$2:$A1007)*($BD$1='CAMAGUI DATA UNIFICADA'!$B$2:$B1007),0),MATCH(BG$2,'CAMAGUI DATA UNIFICADA'!$C$1:$T$1,0)),"")</f>
        <v>SKR LORICA#4</v>
      </c>
      <c r="BH160" s="139">
        <f t="array" ref="BH160">IFERROR(INDEX('CAMAGUI DATA UNIFICADA'!$C$2:$T1007,MATCH(1,($A160='CAMAGUI DATA UNIFICADA'!$A$2:$A1007)*($BD$1='CAMAGUI DATA UNIFICADA'!$B$2:$B1007),0),MATCH(BH$2,'CAMAGUI DATA UNIFICADA'!$C$1:$T$1,0)),"")</f>
        <v>145.44</v>
      </c>
      <c r="BI160" s="2">
        <f t="array" ref="BI160">IFERROR(INDEX('CAMAGUI DATA UNIFICADA'!$C$2:$T1007,MATCH(1,($A160='CAMAGUI DATA UNIFICADA'!$A$2:$A1007)*($BD$1='CAMAGUI DATA UNIFICADA'!$B$2:$B1007),0),MATCH(BI$2,'CAMAGUI DATA UNIFICADA'!$C$1:$T$1,0)),"")</f>
        <v>0.86</v>
      </c>
      <c r="BJ160" s="2">
        <f t="array" ref="BJ160">IFERROR(INDEX('CAMAGUI DATA UNIFICADA'!$C$2:$T1007,MATCH(1,($A160='CAMAGUI DATA UNIFICADA'!$A$2:$A1007)*($BD$1='CAMAGUI DATA UNIFICADA'!$B$2:$B1007),0),MATCH(BJ$2,'CAMAGUI DATA UNIFICADA'!$C$1:$T$1,0)),"")</f>
        <v>0</v>
      </c>
      <c r="BK160" s="33">
        <f t="array" ref="BK160">IFERROR(INDEX('CAMAGUI DATA UNIFICADA'!$C$2:$T1007,MATCH(1,($A160='CAMAGUI DATA UNIFICADA'!$A$2:$A1007)*($BD$1='CAMAGUI DATA UNIFICADA'!$B$2:$B1007),0),MATCH(BK$2,'CAMAGUI DATA UNIFICADA'!$C$1:$T$1,0)),"")</f>
        <v>14.47512</v>
      </c>
      <c r="BL160" s="60">
        <f t="array" ref="BL160">IFERROR(INDEX('CAMAGUI DATA UNIFICADA'!$C$2:$T1007,MATCH(1,($A160='CAMAGUI DATA UNIFICADA'!$A$2:$A1007)*($BD$1='CAMAGUI DATA UNIFICADA'!$B$2:$B1007),0),MATCH(BL$2,'CAMAGUI DATA UNIFICADA'!$C$1:$T$1,0)),"")</f>
        <v>449849.6667</v>
      </c>
      <c r="BM160" s="33" t="str">
        <f t="array" ref="BM160">IFERROR(INDEX('CAMAGUI DATA UNIFICADA'!$C$2:$T1007,MATCH(1,($A160='CAMAGUI DATA UNIFICADA'!$A$2:$A1007)*($BD$1='CAMAGUI DATA UNIFICADA'!$B$2:$B1007),0),MATCH(BM$2,'CAMAGUI DATA UNIFICADA'!$C$1:$T$1,0)),"")</f>
        <v/>
      </c>
      <c r="BN160" s="23">
        <f t="array" ref="BN160">IFERROR(INDEX('CAMAGUI DATA UNIFICADA'!$C$2:$T1007,MATCH(1,($A160='CAMAGUI DATA UNIFICADA'!$A$2:$A1007)*($BD$1='CAMAGUI DATA UNIFICADA'!$B$2:$B1007),0),MATCH(BN$2,'CAMAGUI DATA UNIFICADA'!$C$1:$T$1,0)),"")</f>
        <v>0.5553699588</v>
      </c>
      <c r="BO160" s="23">
        <f t="array" ref="BO160">IFERROR(INDEX('CAMAGUI DATA UNIFICADA'!$C$2:$T1007,MATCH(1,($A160='CAMAGUI DATA UNIFICADA'!$A$2:$A1007)*($BD$1='CAMAGUI DATA UNIFICADA'!$B$2:$B1007),0),MATCH(BO$2,'CAMAGUI DATA UNIFICADA'!$C$1:$T$1,0)),"")</f>
        <v>0.5</v>
      </c>
      <c r="BP160" s="60">
        <f t="array" ref="BP160">IFERROR(INDEX('CAMAGUI DATA UNIFICADA'!$C$2:$T1007,MATCH(1,($A160='CAMAGUI DATA UNIFICADA'!$A$2:$A1007)*($BD$1='CAMAGUI DATA UNIFICADA'!$B$2:$B1007),0),MATCH(BP$2,'CAMAGUI DATA UNIFICADA'!$C$1:$T$1,0)),"")</f>
        <v>84375</v>
      </c>
      <c r="BQ160" s="2">
        <f t="array" ref="BQ160">IFERROR(INDEX('CAMAGUI DATA UNIFICADA'!$C$2:$T1007,MATCH(1,($A160='CAMAGUI DATA UNIFICADA'!$A$2:$A1007)*($BD$1='CAMAGUI DATA UNIFICADA'!$B$2:$B1007),0),MATCH(BQ$2,'CAMAGUI DATA UNIFICADA'!$C$1:$T$1,0)),"")</f>
        <v>2.5</v>
      </c>
      <c r="BR160" s="2">
        <f t="array" ref="BR160">IFERROR(INDEX('CAMAGUI DATA UNIFICADA'!$C$2:$T1007,MATCH(1,($A160='CAMAGUI DATA UNIFICADA'!$A$2:$A1007)*($BD$1='CAMAGUI DATA UNIFICADA'!$B$2:$B1007),0),MATCH(BR$2,'CAMAGUI DATA UNIFICADA'!$C$1:$T$1,0)),"")</f>
        <v>3.36</v>
      </c>
      <c r="BS160" s="33">
        <f t="array" ref="BS160">IFERROR(INDEX('CAMAGUI DATA UNIFICADA'!$C$2:$T1007,MATCH(1,($A160='CAMAGUI DATA UNIFICADA'!$A$2:$A1007)*($BD$1='CAMAGUI DATA UNIFICADA'!$B$2:$B1007),0),MATCH(BS$2,'CAMAGUI DATA UNIFICADA'!$C$1:$T$1,0)),"")</f>
        <v>9.23088</v>
      </c>
      <c r="BT160" s="60">
        <f t="array" ref="BT160">IFERROR(INDEX('CAMAGUI DATA UNIFICADA'!$C$2:$T1007,MATCH(1,($A160='CAMAGUI DATA UNIFICADA'!$A$2:$A1007)*($BD$1='CAMAGUI DATA UNIFICADA'!$B$2:$B1007),0),MATCH(BT$2,'CAMAGUI DATA UNIFICADA'!$C$1:$T$1,0)),"")</f>
        <v>156.2780397</v>
      </c>
      <c r="BU160" s="140">
        <f t="array" ref="BU160">IFERROR(INDEX('CAMAGUI DATA UNIFICADA'!$C$2:$T1007,MATCH(1,($A160='CAMAGUI DATA UNIFICADA'!$A$2:$A1007)*($BD$1='CAMAGUI DATA UNIFICADA'!$B$2:$B1007),0),MATCH(BU$2,'CAMAGUI DATA UNIFICADA'!$C$1:$T$1,0)),"")</f>
        <v>25.06950993</v>
      </c>
      <c r="BV160" s="138" t="str">
        <f t="array" ref="BV160">IFERROR(INDEX('CAMAGUI DATA UNIFICADA'!$C$2:$T1007,MATCH(1,($A160='CAMAGUI DATA UNIFICADA'!$A$2:$A1007)*($BV$1='CAMAGUI DATA UNIFICADA'!$B$2:$B1007),0),MATCH(BV$2,'CAMAGUI DATA UNIFICADA'!$C$1:$T$1,0)),"")</f>
        <v>CA5170126</v>
      </c>
      <c r="BW160" s="2">
        <f t="array" ref="BW160">IFERROR(INDEX('CAMAGUI DATA UNIFICADA'!$C$2:$T1007,MATCH(1,($A160='CAMAGUI DATA UNIFICADA'!$A$2:$A1007)*($BV$1='CAMAGUI DATA UNIFICADA'!$B$2:$B1007),0),MATCH(BW$2,'CAMAGUI DATA UNIFICADA'!$C$1:$T$1,0)),"")</f>
        <v>50</v>
      </c>
      <c r="BX160" s="2">
        <f t="array" ref="BX160">IFERROR(INDEX('CAMAGUI DATA UNIFICADA'!$C$2:$T1007,MATCH(1,($A160='CAMAGUI DATA UNIFICADA'!$A$2:$A1007)*($BV$1='CAMAGUI DATA UNIFICADA'!$B$2:$B1007),0),MATCH(BX$2,'CAMAGUI DATA UNIFICADA'!$C$1:$T$1,0)),"")</f>
        <v>90</v>
      </c>
      <c r="BY160" s="2" t="str">
        <f t="array" ref="BY160">IFERROR(INDEX('CAMAGUI DATA UNIFICADA'!$C$2:$T1007,MATCH(1,($A160='CAMAGUI DATA UNIFICADA'!$A$2:$A1007)*($BV$1='CAMAGUI DATA UNIFICADA'!$B$2:$B1007),0),MATCH(BY$2,'CAMAGUI DATA UNIFICADA'!$C$1:$T$1,0)),"")</f>
        <v>SKR LORICA#4</v>
      </c>
      <c r="BZ160" s="139">
        <f t="array" ref="BZ160">IFERROR(INDEX('CAMAGUI DATA UNIFICADA'!$C$2:$T1007,MATCH(1,($A160='CAMAGUI DATA UNIFICADA'!$A$2:$A1007)*($BV$1='CAMAGUI DATA UNIFICADA'!$B$2:$B1007),0),MATCH(BZ$2,'CAMAGUI DATA UNIFICADA'!$C$1:$T$1,0)),"")</f>
        <v>129.6</v>
      </c>
      <c r="CA160" s="2">
        <f t="array" ref="CA160">IFERROR(INDEX('CAMAGUI DATA UNIFICADA'!$C$2:$T1007,MATCH(1,($A160='CAMAGUI DATA UNIFICADA'!$A$2:$A1007)*($BV$1='CAMAGUI DATA UNIFICADA'!$B$2:$B1007),0),MATCH(CA$2,'CAMAGUI DATA UNIFICADA'!$C$1:$T$1,0)),"")</f>
        <v>0.92</v>
      </c>
      <c r="CB160" s="2">
        <f t="array" ref="CB160">IFERROR(INDEX('CAMAGUI DATA UNIFICADA'!$C$2:$T1007,MATCH(1,($A160='CAMAGUI DATA UNIFICADA'!$A$2:$A1007)*($BV$1='CAMAGUI DATA UNIFICADA'!$B$2:$B1007),0),MATCH(CB$2,'CAMAGUI DATA UNIFICADA'!$C$1:$T$1,0)),"")</f>
        <v>0</v>
      </c>
      <c r="CC160" s="33">
        <f t="array" ref="CC160">IFERROR(INDEX('CAMAGUI DATA UNIFICADA'!$C$2:$T1007,MATCH(1,($A160='CAMAGUI DATA UNIFICADA'!$A$2:$A1007)*($BV$1='CAMAGUI DATA UNIFICADA'!$B$2:$B1007),0),MATCH(CC$2,'CAMAGUI DATA UNIFICADA'!$C$1:$T$1,0)),"")</f>
        <v>14.32464</v>
      </c>
      <c r="CD160" s="60">
        <f t="array" ref="CD160">IFERROR(INDEX('CAMAGUI DATA UNIFICADA'!$C$2:$T1007,MATCH(1,($A160='CAMAGUI DATA UNIFICADA'!$A$2:$A1007)*($BV$1='CAMAGUI DATA UNIFICADA'!$B$2:$B1007),0),MATCH(CD$2,'CAMAGUI DATA UNIFICADA'!$C$1:$T$1,0)),"")</f>
        <v>379400.9908</v>
      </c>
      <c r="CE160" s="33" t="str">
        <f t="array" ref="CE160">IFERROR(INDEX('CAMAGUI DATA UNIFICADA'!$C$2:$T1007,MATCH(1,($A160='CAMAGUI DATA UNIFICADA'!$A$2:$A1007)*($BV$1='CAMAGUI DATA UNIFICADA'!$B$2:$B1007),0),MATCH(CE$2,'CAMAGUI DATA UNIFICADA'!$C$1:$T$1,0)),"")</f>
        <v/>
      </c>
      <c r="CF160" s="23">
        <f t="array" ref="CF160">IFERROR(INDEX('CAMAGUI DATA UNIFICADA'!$C$2:$T1007,MATCH(1,($A160='CAMAGUI DATA UNIFICADA'!$A$2:$A1007)*($BV$1='CAMAGUI DATA UNIFICADA'!$B$2:$B1007),0),MATCH(CF$2,'CAMAGUI DATA UNIFICADA'!$C$1:$T$1,0)),"")</f>
        <v>0.5197273846</v>
      </c>
      <c r="CG160" s="23">
        <f t="array" ref="CG160">IFERROR(INDEX('CAMAGUI DATA UNIFICADA'!$C$2:$T1007,MATCH(1,($A160='CAMAGUI DATA UNIFICADA'!$A$2:$A1007)*($BV$1='CAMAGUI DATA UNIFICADA'!$B$2:$B1007),0),MATCH(CG$2,'CAMAGUI DATA UNIFICADA'!$C$1:$T$1,0)),"")</f>
        <v>0.5</v>
      </c>
      <c r="CH160" s="60">
        <f t="array" ref="CH160">IFERROR(INDEX('CAMAGUI DATA UNIFICADA'!$C$2:$T1007,MATCH(1,($A160='CAMAGUI DATA UNIFICADA'!$A$2:$A1007)*($BV$1='CAMAGUI DATA UNIFICADA'!$B$2:$B1007),0),MATCH(CH$2,'CAMAGUI DATA UNIFICADA'!$C$1:$T$1,0)),"")</f>
        <v>86904.7619</v>
      </c>
      <c r="CI160" s="2">
        <f t="array" ref="CI160">IFERROR(INDEX('CAMAGUI DATA UNIFICADA'!$C$2:$T1007,MATCH(1,($A160='CAMAGUI DATA UNIFICADA'!$A$2:$A1007)*($BV$1='CAMAGUI DATA UNIFICADA'!$B$2:$B1007),0),MATCH(CI$2,'CAMAGUI DATA UNIFICADA'!$C$1:$T$1,0)),"")</f>
        <v>2.4</v>
      </c>
      <c r="CJ160" s="2">
        <f t="array" ref="CJ160">IFERROR(INDEX('CAMAGUI DATA UNIFICADA'!$C$2:$T1007,MATCH(1,($A160='CAMAGUI DATA UNIFICADA'!$A$2:$A1007)*($BV$1='CAMAGUI DATA UNIFICADA'!$B$2:$B1007),0),MATCH(CJ$2,'CAMAGUI DATA UNIFICADA'!$C$1:$T$1,0)),"")</f>
        <v>3.32</v>
      </c>
      <c r="CK160" s="33">
        <f t="array" ref="CK160">IFERROR(INDEX('CAMAGUI DATA UNIFICADA'!$C$2:$T1007,MATCH(1,($A160='CAMAGUI DATA UNIFICADA'!$A$2:$A1007)*($BV$1='CAMAGUI DATA UNIFICADA'!$B$2:$B1007),0),MATCH(CK$2,'CAMAGUI DATA UNIFICADA'!$C$1:$T$1,0)),"")</f>
        <v>9.27456</v>
      </c>
      <c r="CL160" s="60">
        <f t="array" ref="CL160">IFERROR(INDEX('CAMAGUI DATA UNIFICADA'!$C$2:$T1007,MATCH(1,($A160='CAMAGUI DATA UNIFICADA'!$A$2:$A1007)*($BV$1='CAMAGUI DATA UNIFICADA'!$B$2:$B1007),0),MATCH(CL$2,'CAMAGUI DATA UNIFICADA'!$C$1:$T$1,0)),"")</f>
        <v>138.539496</v>
      </c>
      <c r="CM160" s="140">
        <f t="array" ref="CM160">IFERROR(INDEX('CAMAGUI DATA UNIFICADA'!$C$2:$T1007,MATCH(1,($A160='CAMAGUI DATA UNIFICADA'!$A$2:$A1007)*($BV$1='CAMAGUI DATA UNIFICADA'!$B$2:$B1007),0),MATCH(CM$2,'CAMAGUI DATA UNIFICADA'!$C$1:$T$1,0)),"")</f>
        <v>22.134874</v>
      </c>
      <c r="CN160" s="138" t="str">
        <f t="array" ref="CN160">IFERROR(INDEX('CAMAGUI DATA UNIFICADA'!$C$2:$T1007,MATCH(1,($A160='CAMAGUI DATA UNIFICADA'!$A$2:$A1007)*($CN$1='CAMAGUI DATA UNIFICADA'!$B$2:$B1007),0),MATCH(CN$2,'CAMAGUI DATA UNIFICADA'!$C$1:$T$1,0)),"")</f>
        <v>CA6170126</v>
      </c>
      <c r="CO160" s="2">
        <f t="array" ref="CO160">IFERROR(INDEX('CAMAGUI DATA UNIFICADA'!$C$2:$T1007,MATCH(1,($A160='CAMAGUI DATA UNIFICADA'!$A$2:$A1007)*($CN$1='CAMAGUI DATA UNIFICADA'!$B$2:$B1007),0),MATCH(CO$2,'CAMAGUI DATA UNIFICADA'!$C$1:$T$1,0)),"")</f>
        <v>75</v>
      </c>
      <c r="CP160" s="2">
        <f t="array" ref="CP160">IFERROR(INDEX('CAMAGUI DATA UNIFICADA'!$C$2:$T1007,MATCH(1,($A160='CAMAGUI DATA UNIFICADA'!$A$2:$A1007)*($CN$1='CAMAGUI DATA UNIFICADA'!$B$2:$B1007),0),MATCH(CP$2,'CAMAGUI DATA UNIFICADA'!$C$1:$T$1,0)),"")</f>
        <v>140</v>
      </c>
      <c r="CQ160" s="2" t="str">
        <f t="array" ref="CQ160">IFERROR(INDEX('CAMAGUI DATA UNIFICADA'!$C$2:$T1007,MATCH(1,($A160='CAMAGUI DATA UNIFICADA'!$A$2:$A1007)*($CN$1='CAMAGUI DATA UNIFICADA'!$B$2:$B1007),0),MATCH(CQ$2,'CAMAGUI DATA UNIFICADA'!$C$1:$T$1,0)),"")</f>
        <v>SKR LORICA#4</v>
      </c>
      <c r="CR160" s="139">
        <f t="array" ref="CR160">IFERROR(INDEX('CAMAGUI DATA UNIFICADA'!$C$2:$T1007,MATCH(1,($A160='CAMAGUI DATA UNIFICADA'!$A$2:$A1007)*($CN$1='CAMAGUI DATA UNIFICADA'!$B$2:$B1007),0),MATCH(CR$2,'CAMAGUI DATA UNIFICADA'!$C$1:$T$1,0)),"")</f>
        <v>201.6</v>
      </c>
      <c r="CS160" s="2">
        <f t="array" ref="CS160">IFERROR(INDEX('CAMAGUI DATA UNIFICADA'!$C$2:$T1007,MATCH(1,($A160='CAMAGUI DATA UNIFICADA'!$A$2:$A1007)*($CN$1='CAMAGUI DATA UNIFICADA'!$B$2:$B1007),0),MATCH(CS$2,'CAMAGUI DATA UNIFICADA'!$C$1:$T$1,0)),"")</f>
        <v>0.84</v>
      </c>
      <c r="CT160" s="2">
        <f t="array" ref="CT160">IFERROR(INDEX('CAMAGUI DATA UNIFICADA'!$C$2:$T1007,MATCH(1,($A160='CAMAGUI DATA UNIFICADA'!$A$2:$A1007)*($CN$1='CAMAGUI DATA UNIFICADA'!$B$2:$B1007),0),MATCH(CT$2,'CAMAGUI DATA UNIFICADA'!$C$1:$T$1,0)),"")</f>
        <v>0</v>
      </c>
      <c r="CU160" s="33">
        <f t="array" ref="CU160">IFERROR(INDEX('CAMAGUI DATA UNIFICADA'!$C$2:$T1007,MATCH(1,($A160='CAMAGUI DATA UNIFICADA'!$A$2:$A1007)*($CN$1='CAMAGUI DATA UNIFICADA'!$B$2:$B1007),0),MATCH(CU$2,'CAMAGUI DATA UNIFICADA'!$C$1:$T$1,0)),"")</f>
        <v>14.52528</v>
      </c>
      <c r="CV160" s="60">
        <f t="array" ref="CV160">IFERROR(INDEX('CAMAGUI DATA UNIFICADA'!$C$2:$T1007,MATCH(1,($A160='CAMAGUI DATA UNIFICADA'!$A$2:$A1007)*($CN$1='CAMAGUI DATA UNIFICADA'!$B$2:$B1007),0),MATCH(CV$2,'CAMAGUI DATA UNIFICADA'!$C$1:$T$1,0)),"")</f>
        <v>614691.8633</v>
      </c>
      <c r="CW160" s="33" t="str">
        <f t="array" ref="CW160">IFERROR(INDEX('CAMAGUI DATA UNIFICADA'!$C$2:$T1007,MATCH(1,($A160='CAMAGUI DATA UNIFICADA'!$A$2:$A1007)*($CN$1='CAMAGUI DATA UNIFICADA'!$B$2:$B1007),0),MATCH(CW$2,'CAMAGUI DATA UNIFICADA'!$C$1:$T$1,0)),"")</f>
        <v/>
      </c>
      <c r="CX160" s="23">
        <f t="array" ref="CX160">IFERROR(INDEX('CAMAGUI DATA UNIFICADA'!$C$2:$T1007,MATCH(1,($A160='CAMAGUI DATA UNIFICADA'!$A$2:$A1007)*($CN$1='CAMAGUI DATA UNIFICADA'!$B$2:$B1007),0),MATCH(CX$2,'CAMAGUI DATA UNIFICADA'!$C$1:$T$1,0)),"")</f>
        <v>0.5165477843</v>
      </c>
      <c r="CY160" s="23">
        <f t="array" ref="CY160">IFERROR(INDEX('CAMAGUI DATA UNIFICADA'!$C$2:$T1007,MATCH(1,($A160='CAMAGUI DATA UNIFICADA'!$A$2:$A1007)*($CN$1='CAMAGUI DATA UNIFICADA'!$B$2:$B1007),0),MATCH(CY$2,'CAMAGUI DATA UNIFICADA'!$C$1:$T$1,0)),"")</f>
        <v>0.5</v>
      </c>
      <c r="CZ160" s="60">
        <f t="array" ref="CZ160">IFERROR(INDEX('CAMAGUI DATA UNIFICADA'!$C$2:$T1007,MATCH(1,($A160='CAMAGUI DATA UNIFICADA'!$A$2:$A1007)*($CN$1='CAMAGUI DATA UNIFICADA'!$B$2:$B1007),0),MATCH(CZ$2,'CAMAGUI DATA UNIFICADA'!$C$1:$T$1,0)),"")</f>
        <v>68000</v>
      </c>
      <c r="DA160" s="2">
        <f t="array" ref="DA160">IFERROR(INDEX('CAMAGUI DATA UNIFICADA'!$C$2:$T1007,MATCH(1,($A160='CAMAGUI DATA UNIFICADA'!$A$2:$A1007)*($CN$1='CAMAGUI DATA UNIFICADA'!$B$2:$B1007),0),MATCH(DA$2,'CAMAGUI DATA UNIFICADA'!$C$1:$T$1,0)),"")</f>
        <v>2.5</v>
      </c>
      <c r="DB160" s="2">
        <f t="array" ref="DB160">IFERROR(INDEX('CAMAGUI DATA UNIFICADA'!$C$2:$T1007,MATCH(1,($A160='CAMAGUI DATA UNIFICADA'!$A$2:$A1007)*($CN$1='CAMAGUI DATA UNIFICADA'!$B$2:$B1007),0),MATCH(DB$2,'CAMAGUI DATA UNIFICADA'!$C$1:$T$1,0)),"")</f>
        <v>3.34</v>
      </c>
      <c r="DC160" s="33">
        <f t="array" ref="DC160">IFERROR(INDEX('CAMAGUI DATA UNIFICADA'!$C$2:$T1007,MATCH(1,($A160='CAMAGUI DATA UNIFICADA'!$A$2:$A1007)*($CN$1='CAMAGUI DATA UNIFICADA'!$B$2:$B1007),0),MATCH(DC$2,'CAMAGUI DATA UNIFICADA'!$C$1:$T$1,0)),"")</f>
        <v>9.25272</v>
      </c>
      <c r="DD160" s="60">
        <f t="array" ref="DD160">IFERROR(INDEX('CAMAGUI DATA UNIFICADA'!$C$2:$T1007,MATCH(1,($A160='CAMAGUI DATA UNIFICADA'!$A$2:$A1007)*($CN$1='CAMAGUI DATA UNIFICADA'!$B$2:$B1007),0),MATCH(DD$2,'CAMAGUI DATA UNIFICADA'!$C$1:$T$1,0)),"")</f>
        <v>228.9202068</v>
      </c>
      <c r="DE160" s="140">
        <f t="array" ref="DE160">IFERROR(INDEX('CAMAGUI DATA UNIFICADA'!$C$2:$T1007,MATCH(1,($A160='CAMAGUI DATA UNIFICADA'!$A$2:$A1007)*($CN$1='CAMAGUI DATA UNIFICADA'!$B$2:$B1007),0),MATCH(DE$2,'CAMAGUI DATA UNIFICADA'!$C$1:$T$1,0)),"")</f>
        <v>38.48005171</v>
      </c>
      <c r="DF160" s="138" t="str">
        <f t="array" ref="DF160">IFERROR(INDEX('CAMAGUI DATA UNIFICADA'!$C$2:$T1007,MATCH(1,($A160='CAMAGUI DATA UNIFICADA'!$A$2:$A1007)*($DF$1='CAMAGUI DATA UNIFICADA'!$B$2:$B1007),0),MATCH(DF$2,'CAMAGUI DATA UNIFICADA'!$C$1:$T$1,0)),"")</f>
        <v/>
      </c>
      <c r="DG160" s="2" t="str">
        <f t="array" ref="DG160">IFERROR(INDEX('CAMAGUI DATA UNIFICADA'!$C$2:$T1007,MATCH(1,($A160='CAMAGUI DATA UNIFICADA'!$A$2:$A1007)*($DF$1='CAMAGUI DATA UNIFICADA'!$B$2:$B1007),0),MATCH(DG$2,'CAMAGUI DATA UNIFICADA'!$C$1:$T$1,0)),"")</f>
        <v/>
      </c>
      <c r="DH160" s="2" t="str">
        <f t="array" ref="DH160">IFERROR(INDEX('CAMAGUI DATA UNIFICADA'!$C$2:$T1007,MATCH(1,($A160='CAMAGUI DATA UNIFICADA'!$A$2:$A1007)*($DF$1='CAMAGUI DATA UNIFICADA'!$B$2:$B1007),0),MATCH(DH$2,'CAMAGUI DATA UNIFICADA'!$C$1:$T$1,0)),"")</f>
        <v/>
      </c>
      <c r="DI160" s="2" t="str">
        <f t="array" ref="DI160">IFERROR(INDEX('CAMAGUI DATA UNIFICADA'!$C$2:$T1007,MATCH(1,($A160='CAMAGUI DATA UNIFICADA'!$A$2:$A1007)*($DF$1='CAMAGUI DATA UNIFICADA'!$B$2:$B1007),0),MATCH(DI$2,'CAMAGUI DATA UNIFICADA'!$C$1:$T$1,0)),"")</f>
        <v/>
      </c>
      <c r="DJ160" s="139" t="str">
        <f t="array" ref="DJ160">IFERROR(INDEX('CAMAGUI DATA UNIFICADA'!$C$2:$T1007,MATCH(1,($A160='CAMAGUI DATA UNIFICADA'!$A$2:$A1007)*($DF$1='CAMAGUI DATA UNIFICADA'!$B$2:$B1007),0),MATCH(DJ$2,'CAMAGUI DATA UNIFICADA'!$C$1:$T$1,0)),"")</f>
        <v/>
      </c>
      <c r="DK160" s="2" t="str">
        <f t="array" ref="DK160">IFERROR(INDEX('CAMAGUI DATA UNIFICADA'!$C$2:$T1007,MATCH(1,($A160='CAMAGUI DATA UNIFICADA'!$A$2:$A1007)*($DF$1='CAMAGUI DATA UNIFICADA'!$B$2:$B1007),0),MATCH(DK$2,'CAMAGUI DATA UNIFICADA'!$C$1:$T$1,0)),"")</f>
        <v/>
      </c>
      <c r="DL160" s="2" t="str">
        <f t="array" ref="DL160">IFERROR(INDEX('CAMAGUI DATA UNIFICADA'!$C$2:$T1007,MATCH(1,($A160='CAMAGUI DATA UNIFICADA'!$A$2:$A1007)*($DF$1='CAMAGUI DATA UNIFICADA'!$B$2:$B1007),0),MATCH(DL$2,'CAMAGUI DATA UNIFICADA'!$C$1:$T$1,0)),"")</f>
        <v/>
      </c>
      <c r="DM160" s="33" t="str">
        <f t="array" ref="DM160">IFERROR(INDEX('CAMAGUI DATA UNIFICADA'!$C$2:$T1007,MATCH(1,($A160='CAMAGUI DATA UNIFICADA'!$A$2:$A1007)*($DF$1='CAMAGUI DATA UNIFICADA'!$B$2:$B1007),0),MATCH(DM$2,'CAMAGUI DATA UNIFICADA'!$C$1:$T$1,0)),"")</f>
        <v/>
      </c>
      <c r="DN160" s="60" t="str">
        <f t="array" ref="DN160">IFERROR(INDEX('CAMAGUI DATA UNIFICADA'!$C$2:$T1007,MATCH(1,($A160='CAMAGUI DATA UNIFICADA'!$A$2:$A1007)*($DF$1='CAMAGUI DATA UNIFICADA'!$B$2:$B1007),0),MATCH(DN$2,'CAMAGUI DATA UNIFICADA'!$C$1:$T$1,0)),"")</f>
        <v/>
      </c>
      <c r="DO160" s="33" t="str">
        <f t="array" ref="DO160">IFERROR(INDEX('CAMAGUI DATA UNIFICADA'!$C$2:$T1007,MATCH(1,($A160='CAMAGUI DATA UNIFICADA'!$A$2:$A1007)*($DF$1='CAMAGUI DATA UNIFICADA'!$B$2:$B1007),0),MATCH(DO$2,'CAMAGUI DATA UNIFICADA'!$C$1:$T$1,0)),"")</f>
        <v/>
      </c>
      <c r="DP160" s="23" t="str">
        <f t="array" ref="DP160">IFERROR(INDEX('CAMAGUI DATA UNIFICADA'!$C$2:$T1007,MATCH(1,($A160='CAMAGUI DATA UNIFICADA'!$A$2:$A1007)*($DF$1='CAMAGUI DATA UNIFICADA'!$B$2:$B1007),0),MATCH(DP$2,'CAMAGUI DATA UNIFICADA'!$C$1:$T$1,0)),"")</f>
        <v/>
      </c>
      <c r="DQ160" s="23" t="str">
        <f t="array" ref="DQ160">IFERROR(INDEX('CAMAGUI DATA UNIFICADA'!$C$2:$T1007,MATCH(1,($A160='CAMAGUI DATA UNIFICADA'!$A$2:$A1007)*($DF$1='CAMAGUI DATA UNIFICADA'!$B$2:$B1007),0),MATCH(DQ$2,'CAMAGUI DATA UNIFICADA'!$C$1:$T$1,0)),"")</f>
        <v/>
      </c>
      <c r="DR160" s="2" t="str">
        <f t="array" ref="DR160">IFERROR(INDEX('CAMAGUI DATA UNIFICADA'!$C$2:$T1007,MATCH(1,($A160='CAMAGUI DATA UNIFICADA'!$A$2:$A1007)*($DF$1='CAMAGUI DATA UNIFICADA'!$B$2:$B1007),0),MATCH(DR$2,'CAMAGUI DATA UNIFICADA'!$C$1:$T$1,0)),"")</f>
        <v/>
      </c>
      <c r="DS160" s="2" t="str">
        <f t="array" ref="DS160">IFERROR(INDEX('CAMAGUI DATA UNIFICADA'!$C$2:$T1007,MATCH(1,($A160='CAMAGUI DATA UNIFICADA'!$A$2:$A1007)*($DF$1='CAMAGUI DATA UNIFICADA'!$B$2:$B1007),0),MATCH(DS$2,'CAMAGUI DATA UNIFICADA'!$C$1:$T$1,0)),"")</f>
        <v/>
      </c>
      <c r="DT160" s="2" t="str">
        <f t="array" ref="DT160">IFERROR(INDEX('CAMAGUI DATA UNIFICADA'!$C$2:$T1007,MATCH(1,($A160='CAMAGUI DATA UNIFICADA'!$A$2:$A1007)*($DF$1='CAMAGUI DATA UNIFICADA'!$B$2:$B1007),0),MATCH(DT$2,'CAMAGUI DATA UNIFICADA'!$C$1:$T$1,0)),"")</f>
        <v/>
      </c>
      <c r="DU160" s="33" t="str">
        <f t="array" ref="DU160">IFERROR(INDEX('CAMAGUI DATA UNIFICADA'!$C$2:$T1007,MATCH(1,($A160='CAMAGUI DATA UNIFICADA'!$A$2:$A1007)*($DF$1='CAMAGUI DATA UNIFICADA'!$B$2:$B1007),0),MATCH(DU$2,'CAMAGUI DATA UNIFICADA'!$C$1:$T$1,0)),"")</f>
        <v/>
      </c>
      <c r="DV160" s="60" t="str">
        <f t="array" ref="DV160">IFERROR(INDEX('CAMAGUI DATA UNIFICADA'!$C$2:$T1007,MATCH(1,($A160='CAMAGUI DATA UNIFICADA'!$A$2:$A1007)*($DF$1='CAMAGUI DATA UNIFICADA'!$B$2:$B1007),0),MATCH(DV$2,'CAMAGUI DATA UNIFICADA'!$C$1:$T$1,0)),"")</f>
        <v/>
      </c>
      <c r="DW160" s="140" t="str">
        <f t="array" ref="DW160">IFERROR(INDEX('CAMAGUI DATA UNIFICADA'!$C$2:$T1007,MATCH(1,($A160='CAMAGUI DATA UNIFICADA'!$A$2:$A1007)*($DF$1='CAMAGUI DATA UNIFICADA'!$B$2:$B1007),0),MATCH(DW$2,'CAMAGUI DATA UNIFICADA'!$C$1:$T$1,0)),"")</f>
        <v/>
      </c>
      <c r="DX160" s="144" t="str">
        <f t="array" ref="DX160">IFERROR(INDEX('CAMAGUI DATA UNIFICADA'!$C$2:$T1007,MATCH(1,($A160='CAMAGUI DATA UNIFICADA'!$A$2:$A1007)*($DX$1='CAMAGUI DATA UNIFICADA'!$B$2:$B1007),0),MATCH(DX$2,'CAMAGUI DATA UNIFICADA'!$C$1:$T$1,0)),"")</f>
        <v/>
      </c>
      <c r="DY160" s="60" t="str">
        <f t="array" ref="DY160">IFERROR(INDEX('CAMAGUI DATA UNIFICADA'!$C$2:$T1007,MATCH(1,($A160='CAMAGUI DATA UNIFICADA'!$A$2:$A1007)*($DX$1='CAMAGUI DATA UNIFICADA'!$B$2:$B1007),0),MATCH(DY$2,'CAMAGUI DATA UNIFICADA'!$C$1:$T$1,0)),"")</f>
        <v/>
      </c>
      <c r="DZ160" s="60" t="str">
        <f t="array" ref="DZ160">IFERROR(INDEX('CAMAGUI DATA UNIFICADA'!$C$2:$T1007,MATCH(1,($A160='CAMAGUI DATA UNIFICADA'!$A$2:$A1007)*($DX$1='CAMAGUI DATA UNIFICADA'!$B$2:$B1007),0),MATCH(DZ$2,'CAMAGUI DATA UNIFICADA'!$C$1:$T$1,0)),"")</f>
        <v/>
      </c>
      <c r="EA160" s="60" t="str">
        <f t="array" ref="EA160">IFERROR(INDEX('CAMAGUI DATA UNIFICADA'!$C$2:$T1007,MATCH(1,($A160='CAMAGUI DATA UNIFICADA'!$A$2:$A1007)*($DX$1='CAMAGUI DATA UNIFICADA'!$B$2:$B1007),0),MATCH(EA$2,'CAMAGUI DATA UNIFICADA'!$C$1:$T$1,0)),"")</f>
        <v/>
      </c>
      <c r="EB160" s="60" t="str">
        <f t="array" ref="EB160">IFERROR(INDEX('CAMAGUI DATA UNIFICADA'!$C$2:$T1007,MATCH(1,($A160='CAMAGUI DATA UNIFICADA'!$A$2:$A1007)*($DX$1='CAMAGUI DATA UNIFICADA'!$B$2:$B1007),0),MATCH(EB$2,'CAMAGUI DATA UNIFICADA'!$C$1:$T$1,0)),"")</f>
        <v/>
      </c>
      <c r="EC160" s="60" t="str">
        <f t="array" ref="EC160">IFERROR(INDEX('CAMAGUI DATA UNIFICADA'!$C$2:$T1007,MATCH(1,($A160='CAMAGUI DATA UNIFICADA'!$A$2:$A1007)*($DX$1='CAMAGUI DATA UNIFICADA'!$B$2:$B1007),0),MATCH(EC$2,'CAMAGUI DATA UNIFICADA'!$C$1:$T$1,0)),"")</f>
        <v/>
      </c>
      <c r="ED160" s="60" t="str">
        <f t="array" ref="ED160">IFERROR(INDEX('CAMAGUI DATA UNIFICADA'!$C$2:$T1007,MATCH(1,($A160='CAMAGUI DATA UNIFICADA'!$A$2:$A1007)*($DX$1='CAMAGUI DATA UNIFICADA'!$B$2:$B1007),0),MATCH(ED$2,'CAMAGUI DATA UNIFICADA'!$C$1:$T$1,0)),"")</f>
        <v/>
      </c>
      <c r="EE160" s="60" t="str">
        <f t="array" ref="EE160">IFERROR(INDEX('CAMAGUI DATA UNIFICADA'!$C$2:$T1007,MATCH(1,($A160='CAMAGUI DATA UNIFICADA'!$A$2:$A1007)*($DX$1='CAMAGUI DATA UNIFICADA'!$B$2:$B1007),0),MATCH(EE$2,'CAMAGUI DATA UNIFICADA'!$C$1:$T$1,0)),"")</f>
        <v/>
      </c>
      <c r="EF160" s="60" t="str">
        <f t="array" ref="EF160">IFERROR(INDEX('CAMAGUI DATA UNIFICADA'!$C$2:$T1007,MATCH(1,($A160='CAMAGUI DATA UNIFICADA'!$A$2:$A1007)*($DX$1='CAMAGUI DATA UNIFICADA'!$B$2:$B1007),0),MATCH(EF$2,'CAMAGUI DATA UNIFICADA'!$C$1:$T$1,0)),"")</f>
        <v/>
      </c>
      <c r="EG160" s="60" t="str">
        <f t="array" ref="EG160">IFERROR(INDEX('CAMAGUI DATA UNIFICADA'!$C$2:$T1007,MATCH(1,($A160='CAMAGUI DATA UNIFICADA'!$A$2:$A1007)*($DX$1='CAMAGUI DATA UNIFICADA'!$B$2:$B1007),0),MATCH(EG$2,'CAMAGUI DATA UNIFICADA'!$C$1:$T$1,0)),"")</f>
        <v/>
      </c>
      <c r="EH160" s="60" t="str">
        <f t="array" ref="EH160">IFERROR(INDEX('CAMAGUI DATA UNIFICADA'!$C$2:$T1007,MATCH(1,($A160='CAMAGUI DATA UNIFICADA'!$A$2:$A1007)*($DX$1='CAMAGUI DATA UNIFICADA'!$B$2:$B1007),0),MATCH(EH$2,'CAMAGUI DATA UNIFICADA'!$C$1:$T$1,0)),"")</f>
        <v/>
      </c>
      <c r="EI160" s="60" t="str">
        <f t="array" ref="EI160">IFERROR(INDEX('CAMAGUI DATA UNIFICADA'!$C$2:$T1007,MATCH(1,($A160='CAMAGUI DATA UNIFICADA'!$A$2:$A1007)*($DX$1='CAMAGUI DATA UNIFICADA'!$B$2:$B1007),0),MATCH(EI$2,'CAMAGUI DATA UNIFICADA'!$C$1:$T$1,0)),"")</f>
        <v/>
      </c>
      <c r="EJ160" s="60" t="str">
        <f t="array" ref="EJ160">IFERROR(INDEX('CAMAGUI DATA UNIFICADA'!$C$2:$T1007,MATCH(1,($A160='CAMAGUI DATA UNIFICADA'!$A$2:$A1007)*($DX$1='CAMAGUI DATA UNIFICADA'!$B$2:$B1007),0),MATCH(EJ$2,'CAMAGUI DATA UNIFICADA'!$C$1:$T$1,0)),"")</f>
        <v/>
      </c>
      <c r="EK160" s="60" t="str">
        <f t="array" ref="EK160">IFERROR(INDEX('CAMAGUI DATA UNIFICADA'!$C$2:$T1007,MATCH(1,($A160='CAMAGUI DATA UNIFICADA'!$A$2:$A1007)*($DX$1='CAMAGUI DATA UNIFICADA'!$B$2:$B1007),0),MATCH(EK$2,'CAMAGUI DATA UNIFICADA'!$C$1:$T$1,0)),"")</f>
        <v/>
      </c>
      <c r="EL160" s="60" t="str">
        <f t="array" ref="EL160">IFERROR(INDEX('CAMAGUI DATA UNIFICADA'!$C$2:$T1007,MATCH(1,($A160='CAMAGUI DATA UNIFICADA'!$A$2:$A1007)*($DX$1='CAMAGUI DATA UNIFICADA'!$B$2:$B1007),0),MATCH(EL$2,'CAMAGUI DATA UNIFICADA'!$C$1:$T$1,0)),"")</f>
        <v/>
      </c>
      <c r="EM160" s="60" t="str">
        <f t="array" ref="EM160">IFERROR(INDEX('CAMAGUI DATA UNIFICADA'!$C$2:$T1007,MATCH(1,($A160='CAMAGUI DATA UNIFICADA'!$A$2:$A1007)*($DX$1='CAMAGUI DATA UNIFICADA'!$B$2:$B1007),0),MATCH(EM$2,'CAMAGUI DATA UNIFICADA'!$C$1:$T$1,0)),"")</f>
        <v/>
      </c>
      <c r="EN160" s="60" t="str">
        <f t="array" ref="EN160">IFERROR(INDEX('CAMAGUI DATA UNIFICADA'!$C$2:$T1007,MATCH(1,($A160='CAMAGUI DATA UNIFICADA'!$A$2:$A1007)*($DX$1='CAMAGUI DATA UNIFICADA'!$B$2:$B1007),0),MATCH(EN$2,'CAMAGUI DATA UNIFICADA'!$C$1:$T$1,0)),"")</f>
        <v/>
      </c>
      <c r="EO160" s="140" t="str">
        <f t="array" ref="EO160">IFERROR(INDEX('CAMAGUI DATA UNIFICADA'!$C$2:$T1007,MATCH(1,($A160='CAMAGUI DATA UNIFICADA'!$A$2:$A1007)*($DX$1='CAMAGUI DATA UNIFICADA'!$B$2:$B1007),0),MATCH(EO$2,'CAMAGUI DATA UNIFICADA'!$C$1:$T$1,0)),"")</f>
        <v/>
      </c>
    </row>
    <row r="161">
      <c r="A161" s="137">
        <v>46048.0</v>
      </c>
      <c r="B161" s="138" t="str">
        <f t="array" ref="B161">IFERROR(INDEX('CAMAGUI DATA UNIFICADA'!$C$2:$T1007,MATCH(1,($A161='CAMAGUI DATA UNIFICADA'!$A$2:$A1007)*($B$1='CAMAGUI DATA UNIFICADA'!$B$2:$B1007),0),MATCH(B$2,'CAMAGUI DATA UNIFICADA'!$C$1:$T$1,0)),"")</f>
        <v>CA1191225</v>
      </c>
      <c r="C161" s="2">
        <f t="array" ref="C161">IFERROR(INDEX('CAMAGUI DATA UNIFICADA'!$C$2:$T1007,MATCH(1,($A161='CAMAGUI DATA UNIFICADA'!$A$2:$A1007)*($B$1='CAMAGUI DATA UNIFICADA'!$B$2:$B1007),0),MATCH(C$2,'CAMAGUI DATA UNIFICADA'!$C$1:$T$1,0)),"")</f>
        <v>700</v>
      </c>
      <c r="D161" s="2">
        <f t="array" ref="D161">IFERROR(INDEX('CAMAGUI DATA UNIFICADA'!$C$2:$T1007,MATCH(1,($A161='CAMAGUI DATA UNIFICADA'!$A$2:$A1007)*($B$1='CAMAGUI DATA UNIFICADA'!$B$2:$B1007),0),MATCH(D$2,'CAMAGUI DATA UNIFICADA'!$C$1:$T$1,0)),"")</f>
        <v>4825</v>
      </c>
      <c r="E161" s="2" t="str">
        <f t="array" ref="E161">IFERROR(INDEX('CAMAGUI DATA UNIFICADA'!$C$2:$T1007,MATCH(1,($A161='CAMAGUI DATA UNIFICADA'!$A$2:$A1007)*($B$1='CAMAGUI DATA UNIFICADA'!$B$2:$B1007),0),MATCH(E$2,'CAMAGUI DATA UNIFICADA'!$C$1:$T$1,0)),"")</f>
        <v>SKR MAST E AD</v>
      </c>
      <c r="F161" s="139">
        <f t="array" ref="F161">IFERROR(INDEX('CAMAGUI DATA UNIFICADA'!$C$2:$T1007,MATCH(1,($A161='CAMAGUI DATA UNIFICADA'!$A$2:$A1007)*($B$1='CAMAGUI DATA UNIFICADA'!$B$2:$B1007),0),MATCH(F$2,'CAMAGUI DATA UNIFICADA'!$C$1:$T$1,0)),"")</f>
        <v>4938.87</v>
      </c>
      <c r="G161" s="2">
        <f t="array" ref="G161">IFERROR(INDEX('CAMAGUI DATA UNIFICADA'!$C$2:$T1007,MATCH(1,($A161='CAMAGUI DATA UNIFICADA'!$A$2:$A1007)*($B$1='CAMAGUI DATA UNIFICADA'!$B$2:$B1007),0),MATCH(G$2,'CAMAGUI DATA UNIFICADA'!$C$1:$T$1,0)),"")</f>
        <v>17.16</v>
      </c>
      <c r="H161" s="2">
        <f t="array" ref="H161">IFERROR(INDEX('CAMAGUI DATA UNIFICADA'!$C$2:$T1007,MATCH(1,($A161='CAMAGUI DATA UNIFICADA'!$A$2:$A1007)*($B$1='CAMAGUI DATA UNIFICADA'!$B$2:$B1007),0),MATCH(H$2,'CAMAGUI DATA UNIFICADA'!$C$1:$T$1,0)),"")</f>
        <v>3.78</v>
      </c>
      <c r="I161" s="33">
        <f t="array" ref="I161">IFERROR(INDEX('CAMAGUI DATA UNIFICADA'!$C$2:$T1007,MATCH(1,($A161='CAMAGUI DATA UNIFICADA'!$A$2:$A1007)*($B$1='CAMAGUI DATA UNIFICADA'!$B$2:$B1007),0),MATCH(I$2,'CAMAGUI DATA UNIFICADA'!$C$1:$T$1,0)),"")</f>
        <v>3.63072</v>
      </c>
      <c r="J161" s="60">
        <f t="array" ref="J161">IFERROR(INDEX('CAMAGUI DATA UNIFICADA'!$C$2:$T1007,MATCH(1,($A161='CAMAGUI DATA UNIFICADA'!$A$2:$A1007)*($B$1='CAMAGUI DATA UNIFICADA'!$B$2:$B1007),0),MATCH(J$2,'CAMAGUI DATA UNIFICADA'!$C$1:$T$1,0)),"")</f>
        <v>1123538.604</v>
      </c>
      <c r="K161" s="33">
        <f t="array" ref="K161">IFERROR(INDEX('CAMAGUI DATA UNIFICADA'!$C$2:$T1007,MATCH(1,($A161='CAMAGUI DATA UNIFICADA'!$A$2:$A1007)*($B$1='CAMAGUI DATA UNIFICADA'!$B$2:$B1007),0),MATCH(K$2,'CAMAGUI DATA UNIFICADA'!$C$1:$T$1,0)),"")</f>
        <v>1.244654114</v>
      </c>
      <c r="L161" s="23">
        <f t="array" ref="L161">IFERROR(INDEX('CAMAGUI DATA UNIFICADA'!$C$2:$T1007,MATCH(1,($A161='CAMAGUI DATA UNIFICADA'!$A$2:$A1007)*($B$1='CAMAGUI DATA UNIFICADA'!$B$2:$B1007),0),MATCH(L$2,'CAMAGUI DATA UNIFICADA'!$C$1:$T$1,0)),"")</f>
        <v>0.9421707369</v>
      </c>
      <c r="M161" s="23">
        <f t="array" ref="M161">IFERROR(INDEX('CAMAGUI DATA UNIFICADA'!$C$2:$T1007,MATCH(1,($A161='CAMAGUI DATA UNIFICADA'!$A$2:$A1007)*($B$1='CAMAGUI DATA UNIFICADA'!$B$2:$B1007),0),MATCH(M$2,'CAMAGUI DATA UNIFICADA'!$C$1:$T$1,0)),"")</f>
        <v>0.86</v>
      </c>
      <c r="N161" s="60">
        <f t="array" ref="N161">IFERROR(INDEX('CAMAGUI DATA UNIFICADA'!$C$2:$T1007,MATCH(1,($A161='CAMAGUI DATA UNIFICADA'!$A$2:$A1007)*($B$1='CAMAGUI DATA UNIFICADA'!$B$2:$B1007),0),MATCH(N$2,'CAMAGUI DATA UNIFICADA'!$C$1:$T$1,0)),"")</f>
        <v>125219.7802</v>
      </c>
      <c r="O161" s="2">
        <f t="array" ref="O161">IFERROR(INDEX('CAMAGUI DATA UNIFICADA'!$C$2:$T1007,MATCH(1,($A161='CAMAGUI DATA UNIFICADA'!$A$2:$A1007)*($B$1='CAMAGUI DATA UNIFICADA'!$B$2:$B1007),0),MATCH(O$2,'CAMAGUI DATA UNIFICADA'!$C$1:$T$1,0)),"")</f>
        <v>3.5</v>
      </c>
      <c r="P161" s="2">
        <f t="array" ref="P161">IFERROR(INDEX('CAMAGUI DATA UNIFICADA'!$C$2:$T1007,MATCH(1,($A161='CAMAGUI DATA UNIFICADA'!$A$2:$A1007)*($B$1='CAMAGUI DATA UNIFICADA'!$B$2:$B1007),0),MATCH(P$2,'CAMAGUI DATA UNIFICADA'!$C$1:$T$1,0)),"")</f>
        <v>20.66</v>
      </c>
      <c r="Q161" s="33">
        <f t="array" ref="Q161">IFERROR(INDEX('CAMAGUI DATA UNIFICADA'!$C$2:$T1007,MATCH(1,($A161='CAMAGUI DATA UNIFICADA'!$A$2:$A1007)*($B$1='CAMAGUI DATA UNIFICADA'!$B$2:$B1007),0),MATCH(Q$2,'CAMAGUI DATA UNIFICADA'!$C$1:$T$1,0)),"")</f>
        <v>3.23664</v>
      </c>
      <c r="R161" s="60">
        <f t="array" ref="R161">IFERROR(INDEX('CAMAGUI DATA UNIFICADA'!$C$2:$T1007,MATCH(1,($A161='CAMAGUI DATA UNIFICADA'!$A$2:$A1007)*($B$1='CAMAGUI DATA UNIFICADA'!$B$2:$B1007),0),MATCH(R$2,'CAMAGUI DATA UNIFICADA'!$C$1:$T$1,0)),"")</f>
        <v>714.3653919</v>
      </c>
      <c r="S161" s="140">
        <f t="array" ref="S161">IFERROR(INDEX('CAMAGUI DATA UNIFICADA'!$C$2:$T1007,MATCH(1,($A161='CAMAGUI DATA UNIFICADA'!$A$2:$A1007)*($B$1='CAMAGUI DATA UNIFICADA'!$B$2:$B1007),0),MATCH(S$2,'CAMAGUI DATA UNIFICADA'!$C$1:$T$1,0)),"")</f>
        <v>3.591347987</v>
      </c>
      <c r="T161" s="138" t="str">
        <f t="array" ref="T161">IFERROR(INDEX('CAMAGUI DATA UNIFICADA'!$C$2:$T1007,MATCH(1,($A161='CAMAGUI DATA UNIFICADA'!$A$2:$A1007)*($T$1='CAMAGUI DATA UNIFICADA'!$B$2:$B1007),0),MATCH(T$2,'CAMAGUI DATA UNIFICADA'!$C$1:$T$1,0)),"")</f>
        <v>CA2191225</v>
      </c>
      <c r="U161" s="2">
        <f t="array" ref="U161">IFERROR(INDEX('CAMAGUI DATA UNIFICADA'!$C$2:$T1007,MATCH(1,($A161='CAMAGUI DATA UNIFICADA'!$A$2:$A1007)*($T$1='CAMAGUI DATA UNIFICADA'!$B$2:$B1007),0),MATCH(U$2,'CAMAGUI DATA UNIFICADA'!$C$1:$T$1,0)),"")</f>
        <v>600</v>
      </c>
      <c r="V161" s="2">
        <f t="array" ref="V161">IFERROR(INDEX('CAMAGUI DATA UNIFICADA'!$C$2:$T1007,MATCH(1,($A161='CAMAGUI DATA UNIFICADA'!$A$2:$A1007)*($T$1='CAMAGUI DATA UNIFICADA'!$B$2:$B1007),0),MATCH(V$2,'CAMAGUI DATA UNIFICADA'!$C$1:$T$1,0)),"")</f>
        <v>3950</v>
      </c>
      <c r="W161" s="2" t="str">
        <f t="array" ref="W161">IFERROR(INDEX('CAMAGUI DATA UNIFICADA'!$C$2:$T1007,MATCH(1,($A161='CAMAGUI DATA UNIFICADA'!$A$2:$A1007)*($T$1='CAMAGUI DATA UNIFICADA'!$B$2:$B1007),0),MATCH(W$2,'CAMAGUI DATA UNIFICADA'!$C$1:$T$1,0)),"")</f>
        <v>SKR MAST E AD</v>
      </c>
      <c r="X161" s="139">
        <f t="array" ref="X161">IFERROR(INDEX('CAMAGUI DATA UNIFICADA'!$C$2:$T1007,MATCH(1,($A161='CAMAGUI DATA UNIFICADA'!$A$2:$A1007)*($T$1='CAMAGUI DATA UNIFICADA'!$B$2:$B1007),0),MATCH(X$2,'CAMAGUI DATA UNIFICADA'!$C$1:$T$1,0)),"")</f>
        <v>4043.22</v>
      </c>
      <c r="Y161" s="2">
        <f t="array" ref="Y161">IFERROR(INDEX('CAMAGUI DATA UNIFICADA'!$C$2:$T1007,MATCH(1,($A161='CAMAGUI DATA UNIFICADA'!$A$2:$A1007)*($T$1='CAMAGUI DATA UNIFICADA'!$B$2:$B1007),0),MATCH(Y$2,'CAMAGUI DATA UNIFICADA'!$C$1:$T$1,0)),"")</f>
        <v>15.23</v>
      </c>
      <c r="Z161" s="2">
        <f t="array" ref="Z161">IFERROR(INDEX('CAMAGUI DATA UNIFICADA'!$C$2:$T1007,MATCH(1,($A161='CAMAGUI DATA UNIFICADA'!$A$2:$A1007)*($T$1='CAMAGUI DATA UNIFICADA'!$B$2:$B1007),0),MATCH(Z$2,'CAMAGUI DATA UNIFICADA'!$C$1:$T$1,0)),"")</f>
        <v>2.89</v>
      </c>
      <c r="AA161" s="2">
        <f t="array" ref="AA161">IFERROR(INDEX('CAMAGUI DATA UNIFICADA'!$C$2:$T1007,MATCH(1,($A161='CAMAGUI DATA UNIFICADA'!$A$2:$A1007)*($T$1='CAMAGUI DATA UNIFICADA'!$B$2:$B1007),0),MATCH(AA$2,'CAMAGUI DATA UNIFICADA'!$C$1:$T$1,0)),"")</f>
        <v>3.8964</v>
      </c>
      <c r="AB161" s="60">
        <f t="array" ref="AB161">IFERROR(INDEX('CAMAGUI DATA UNIFICADA'!$C$2:$T1007,MATCH(1,($A161='CAMAGUI DATA UNIFICADA'!$A$2:$A1007)*($T$1='CAMAGUI DATA UNIFICADA'!$B$2:$B1007),0),MATCH(AB$2,'CAMAGUI DATA UNIFICADA'!$C$1:$T$1,0)),"")</f>
        <v>1011085.337</v>
      </c>
      <c r="AC161" s="33">
        <f t="array" ref="AC161">IFERROR(INDEX('CAMAGUI DATA UNIFICADA'!$C$2:$T1007,MATCH(1,($A161='CAMAGUI DATA UNIFICADA'!$A$2:$A1007)*($T$1='CAMAGUI DATA UNIFICADA'!$B$2:$B1007),0),MATCH(AC$2,'CAMAGUI DATA UNIFICADA'!$C$1:$T$1,0)),"")</f>
        <v>2.854599012</v>
      </c>
      <c r="AD161" s="23">
        <f t="array" ref="AD161">IFERROR(INDEX('CAMAGUI DATA UNIFICADA'!$C$2:$T1007,MATCH(1,($A161='CAMAGUI DATA UNIFICADA'!$A$2:$A1007)*($T$1='CAMAGUI DATA UNIFICADA'!$B$2:$B1007),0),MATCH(AD$2,'CAMAGUI DATA UNIFICADA'!$C$1:$T$1,0)),"")</f>
        <v>1.18255595</v>
      </c>
      <c r="AE161" s="23">
        <f t="array" ref="AE161">IFERROR(INDEX('CAMAGUI DATA UNIFICADA'!$C$2:$T1007,MATCH(1,($A161='CAMAGUI DATA UNIFICADA'!$A$2:$A1007)*($T$1='CAMAGUI DATA UNIFICADA'!$B$2:$B1007),0),MATCH(AE$2,'CAMAGUI DATA UNIFICADA'!$C$1:$T$1,0)),"")</f>
        <v>0.56</v>
      </c>
      <c r="AF161" s="60">
        <f t="array" ref="AF161">IFERROR(INDEX('CAMAGUI DATA UNIFICADA'!$C$2:$T1007,MATCH(1,($A161='CAMAGUI DATA UNIFICADA'!$A$2:$A1007)*($T$1='CAMAGUI DATA UNIFICADA'!$B$2:$B1007),0),MATCH(AF$2,'CAMAGUI DATA UNIFICADA'!$C$1:$T$1,0)),"")</f>
        <v>79800</v>
      </c>
      <c r="AG161" s="2">
        <f t="array" ref="AG161">IFERROR(INDEX('CAMAGUI DATA UNIFICADA'!$C$2:$T1007,MATCH(1,($A161='CAMAGUI DATA UNIFICADA'!$A$2:$A1007)*($T$1='CAMAGUI DATA UNIFICADA'!$B$2:$B1007),0),MATCH(AG$2,'CAMAGUI DATA UNIFICADA'!$C$1:$T$1,0)),"")</f>
        <v>3</v>
      </c>
      <c r="AH161" s="2">
        <f t="array" ref="AH161">IFERROR(INDEX('CAMAGUI DATA UNIFICADA'!$C$2:$T1007,MATCH(1,($A161='CAMAGUI DATA UNIFICADA'!$A$2:$A1007)*($T$1='CAMAGUI DATA UNIFICADA'!$B$2:$B1007),0),MATCH(AH$2,'CAMAGUI DATA UNIFICADA'!$C$1:$T$1,0)),"")</f>
        <v>18.23</v>
      </c>
      <c r="AI161" s="33">
        <f t="array" ref="AI161">IFERROR(INDEX('CAMAGUI DATA UNIFICADA'!$C$2:$T1007,MATCH(1,($A161='CAMAGUI DATA UNIFICADA'!$A$2:$A1007)*($T$1='CAMAGUI DATA UNIFICADA'!$B$2:$B1007),0),MATCH(AI$2,'CAMAGUI DATA UNIFICADA'!$C$1:$T$1,0)),"")</f>
        <v>3.50316</v>
      </c>
      <c r="AJ161" s="60">
        <f t="array" ref="AJ161">IFERROR(INDEX('CAMAGUI DATA UNIFICADA'!$C$2:$T1007,MATCH(1,($A161='CAMAGUI DATA UNIFICADA'!$A$2:$A1007)*($T$1='CAMAGUI DATA UNIFICADA'!$B$2:$B1007),0),MATCH(AJ$2,'CAMAGUI DATA UNIFICADA'!$C$1:$T$1,0)),"")</f>
        <v>313.9666327</v>
      </c>
      <c r="AK161" s="140">
        <f t="array" ref="AK161">IFERROR(INDEX('CAMAGUI DATA UNIFICADA'!$C$2:$T1007,MATCH(1,($A161='CAMAGUI DATA UNIFICADA'!$A$2:$A1007)*($T$1='CAMAGUI DATA UNIFICADA'!$B$2:$B1007),0),MATCH(AK$2,'CAMAGUI DATA UNIFICADA'!$C$1:$T$1,0)),"")</f>
        <v>-71.50834182</v>
      </c>
      <c r="AL161" s="138" t="str">
        <f t="array" ref="AL161">IFERROR(INDEX('CAMAGUI DATA UNIFICADA'!$C$2:$T1007,MATCH(1,($A161='CAMAGUI DATA UNIFICADA'!$A$2:$A1007)*($AL$1='CAMAGUI DATA UNIFICADA'!$B$2:$B1007),0),MATCH(AL$2,'CAMAGUI DATA UNIFICADA'!$C$1:$T$1,0)),"")</f>
        <v>CA3191225</v>
      </c>
      <c r="AM161" s="2">
        <f t="array" ref="AM161">IFERROR(INDEX('CAMAGUI DATA UNIFICADA'!$C$2:$T1007,MATCH(1,($A161='CAMAGUI DATA UNIFICADA'!$A$2:$A1007)*($AL$1='CAMAGUI DATA UNIFICADA'!$B$2:$B1007),0),MATCH(AM$2,'CAMAGUI DATA UNIFICADA'!$C$1:$T$1,0)),"")</f>
        <v>625</v>
      </c>
      <c r="AN161" s="2">
        <f t="array" ref="AN161">IFERROR(INDEX('CAMAGUI DATA UNIFICADA'!$C$2:$T1007,MATCH(1,($A161='CAMAGUI DATA UNIFICADA'!$A$2:$A1007)*($AL$1='CAMAGUI DATA UNIFICADA'!$B$2:$B1007),0),MATCH(AN$2,'CAMAGUI DATA UNIFICADA'!$C$1:$T$1,0)),"")</f>
        <v>4075</v>
      </c>
      <c r="AO161" s="2" t="str">
        <f t="array" ref="AO161">IFERROR(INDEX('CAMAGUI DATA UNIFICADA'!$C$2:$T1007,MATCH(1,($A161='CAMAGUI DATA UNIFICADA'!$A$2:$A1007)*($AL$1='CAMAGUI DATA UNIFICADA'!$B$2:$B1007),0),MATCH(AO$2,'CAMAGUI DATA UNIFICADA'!$C$1:$T$1,0)),"")</f>
        <v>SKR MAST E AD</v>
      </c>
      <c r="AP161" s="139">
        <f t="array" ref="AP161">IFERROR(INDEX('CAMAGUI DATA UNIFICADA'!$C$2:$T1007,MATCH(1,($A161='CAMAGUI DATA UNIFICADA'!$A$2:$A1007)*($AL$1='CAMAGUI DATA UNIFICADA'!$B$2:$B1007),0),MATCH(AP$2,'CAMAGUI DATA UNIFICADA'!$C$1:$T$1,0)),"")</f>
        <v>4171.17</v>
      </c>
      <c r="AQ161" s="2">
        <f t="array" ref="AQ161">IFERROR(INDEX('CAMAGUI DATA UNIFICADA'!$C$2:$T1007,MATCH(1,($A161='CAMAGUI DATA UNIFICADA'!$A$2:$A1007)*($AL$1='CAMAGUI DATA UNIFICADA'!$B$2:$B1007),0),MATCH(AQ$2,'CAMAGUI DATA UNIFICADA'!$C$1:$T$1,0)),"")</f>
        <v>16.06</v>
      </c>
      <c r="AR161" s="2">
        <f t="array" ref="AR161">IFERROR(INDEX('CAMAGUI DATA UNIFICADA'!$C$2:$T1007,MATCH(1,($A161='CAMAGUI DATA UNIFICADA'!$A$2:$A1007)*($AL$1='CAMAGUI DATA UNIFICADA'!$B$2:$B1007),0),MATCH(AR$2,'CAMAGUI DATA UNIFICADA'!$C$1:$T$1,0)),"")</f>
        <v>3.87</v>
      </c>
      <c r="AS161" s="33">
        <f t="array" ref="AS161">IFERROR(INDEX('CAMAGUI DATA UNIFICADA'!$C$2:$T1007,MATCH(1,($A161='CAMAGUI DATA UNIFICADA'!$A$2:$A1007)*($AL$1='CAMAGUI DATA UNIFICADA'!$B$2:$B1007),0),MATCH(AS$2,'CAMAGUI DATA UNIFICADA'!$C$1:$T$1,0)),"")</f>
        <v>3.78408</v>
      </c>
      <c r="AT161" s="60">
        <f t="array" ref="AT161">IFERROR(INDEX('CAMAGUI DATA UNIFICADA'!$C$2:$T1007,MATCH(1,($A161='CAMAGUI DATA UNIFICADA'!$A$2:$A1007)*($AL$1='CAMAGUI DATA UNIFICADA'!$B$2:$B1007),0),MATCH(AT$2,'CAMAGUI DATA UNIFICADA'!$C$1:$T$1,0)),"")</f>
        <v>1028428.651</v>
      </c>
      <c r="AU161" s="33">
        <f t="array" ref="AU161">IFERROR(INDEX('CAMAGUI DATA UNIFICADA'!$C$2:$T1007,MATCH(1,($A161='CAMAGUI DATA UNIFICADA'!$A$2:$A1007)*($AL$1='CAMAGUI DATA UNIFICADA'!$B$2:$B1007),0),MATCH(AU$2,'CAMAGUI DATA UNIFICADA'!$C$1:$T$1,0)),"")</f>
        <v>1.155524363</v>
      </c>
      <c r="AV161" s="23">
        <f t="array" ref="AV161">IFERROR(INDEX('CAMAGUI DATA UNIFICADA'!$C$2:$T1007,MATCH(1,($A161='CAMAGUI DATA UNIFICADA'!$A$2:$A1007)*($AL$1='CAMAGUI DATA UNIFICADA'!$B$2:$B1007),0),MATCH(AV$2,'CAMAGUI DATA UNIFICADA'!$C$1:$T$1,0)),"")</f>
        <v>1.015732001</v>
      </c>
      <c r="AW161" s="23">
        <f t="array" ref="AW161">IFERROR(INDEX('CAMAGUI DATA UNIFICADA'!$C$2:$T1007,MATCH(1,($A161='CAMAGUI DATA UNIFICADA'!$A$2:$A1007)*($AL$1='CAMAGUI DATA UNIFICADA'!$B$2:$B1007),0),MATCH(AW$2,'CAMAGUI DATA UNIFICADA'!$C$1:$T$1,0)),"")</f>
        <v>0.9</v>
      </c>
      <c r="AX161" s="60">
        <f t="array" ref="AX161">IFERROR(INDEX('CAMAGUI DATA UNIFICADA'!$C$2:$T1007,MATCH(1,($A161='CAMAGUI DATA UNIFICADA'!$A$2:$A1007)*($AL$1='CAMAGUI DATA UNIFICADA'!$B$2:$B1007),0),MATCH(AX$2,'CAMAGUI DATA UNIFICADA'!$C$1:$T$1,0)),"")</f>
        <v>130178.5714</v>
      </c>
      <c r="AY161" s="2">
        <f t="array" ref="AY161">IFERROR(INDEX('CAMAGUI DATA UNIFICADA'!$C$2:$T1007,MATCH(1,($A161='CAMAGUI DATA UNIFICADA'!$A$2:$A1007)*($AL$1='CAMAGUI DATA UNIFICADA'!$B$2:$B1007),0),MATCH(AY$2,'CAMAGUI DATA UNIFICADA'!$C$1:$T$1,0)),"")</f>
        <v>3.5</v>
      </c>
      <c r="AZ161" s="2">
        <f t="array" ref="AZ161">IFERROR(INDEX('CAMAGUI DATA UNIFICADA'!$C$2:$T1007,MATCH(1,($A161='CAMAGUI DATA UNIFICADA'!$A$2:$A1007)*($AL$1='CAMAGUI DATA UNIFICADA'!$B$2:$B1007),0),MATCH(AZ$2,'CAMAGUI DATA UNIFICADA'!$C$1:$T$1,0)),"")</f>
        <v>19.56</v>
      </c>
      <c r="BA161" s="33">
        <f t="array" ref="BA161">IFERROR(INDEX('CAMAGUI DATA UNIFICADA'!$C$2:$T1007,MATCH(1,($A161='CAMAGUI DATA UNIFICADA'!$A$2:$A1007)*($AL$1='CAMAGUI DATA UNIFICADA'!$B$2:$B1007),0),MATCH(BA$2,'CAMAGUI DATA UNIFICADA'!$C$1:$T$1,0)),"")</f>
        <v>3.35424</v>
      </c>
      <c r="BB161" s="60">
        <f t="array" ref="BB161">IFERROR(INDEX('CAMAGUI DATA UNIFICADA'!$C$2:$T1007,MATCH(1,($A161='CAMAGUI DATA UNIFICADA'!$A$2:$A1007)*($AL$1='CAMAGUI DATA UNIFICADA'!$B$2:$B1007),0),MATCH(BB$2,'CAMAGUI DATA UNIFICADA'!$C$1:$T$1,0)),"")</f>
        <v>625.1744513</v>
      </c>
      <c r="BC161" s="140">
        <f t="array" ref="BC161">IFERROR(INDEX('CAMAGUI DATA UNIFICADA'!$C$2:$T1007,MATCH(1,($A161='CAMAGUI DATA UNIFICADA'!$A$2:$A1007)*($AL$1='CAMAGUI DATA UNIFICADA'!$B$2:$B1007),0),MATCH(BC$2,'CAMAGUI DATA UNIFICADA'!$C$1:$T$1,0)),"")</f>
        <v>0.04361282978</v>
      </c>
      <c r="BD161" s="138" t="str">
        <f t="array" ref="BD161">IFERROR(INDEX('CAMAGUI DATA UNIFICADA'!$C$2:$T1007,MATCH(1,($A161='CAMAGUI DATA UNIFICADA'!$A$2:$A1007)*($BD$1='CAMAGUI DATA UNIFICADA'!$B$2:$B1007),0),MATCH(BD$2,'CAMAGUI DATA UNIFICADA'!$C$1:$T$1,0)),"")</f>
        <v>CA4170126</v>
      </c>
      <c r="BE161" s="2">
        <f t="array" ref="BE161">IFERROR(INDEX('CAMAGUI DATA UNIFICADA'!$C$2:$T1007,MATCH(1,($A161='CAMAGUI DATA UNIFICADA'!$A$2:$A1007)*($BD$1='CAMAGUI DATA UNIFICADA'!$B$2:$B1007),0),MATCH(BE$2,'CAMAGUI DATA UNIFICADA'!$C$1:$T$1,0)),"")</f>
        <v>180</v>
      </c>
      <c r="BF161" s="2">
        <f t="array" ref="BF161">IFERROR(INDEX('CAMAGUI DATA UNIFICADA'!$C$2:$T1007,MATCH(1,($A161='CAMAGUI DATA UNIFICADA'!$A$2:$A1007)*($BD$1='CAMAGUI DATA UNIFICADA'!$B$2:$B1007),0),MATCH(BF$2,'CAMAGUI DATA UNIFICADA'!$C$1:$T$1,0)),"")</f>
        <v>846</v>
      </c>
      <c r="BG161" s="2" t="str">
        <f t="array" ref="BG161">IFERROR(INDEX('CAMAGUI DATA UNIFICADA'!$C$2:$T1007,MATCH(1,($A161='CAMAGUI DATA UNIFICADA'!$A$2:$A1007)*($BD$1='CAMAGUI DATA UNIFICADA'!$B$2:$B1007),0),MATCH(BG$2,'CAMAGUI DATA UNIFICADA'!$C$1:$T$1,0)),"")</f>
        <v>SKR LORICA#4</v>
      </c>
      <c r="BH161" s="139">
        <f t="array" ref="BH161">IFERROR(INDEX('CAMAGUI DATA UNIFICADA'!$C$2:$T1007,MATCH(1,($A161='CAMAGUI DATA UNIFICADA'!$A$2:$A1007)*($BD$1='CAMAGUI DATA UNIFICADA'!$B$2:$B1007),0),MATCH(BH$2,'CAMAGUI DATA UNIFICADA'!$C$1:$T$1,0)),"")</f>
        <v>1218.24</v>
      </c>
      <c r="BI161" s="2">
        <f t="array" ref="BI161">IFERROR(INDEX('CAMAGUI DATA UNIFICADA'!$C$2:$T1007,MATCH(1,($A161='CAMAGUI DATA UNIFICADA'!$A$2:$A1007)*($BD$1='CAMAGUI DATA UNIFICADA'!$B$2:$B1007),0),MATCH(BI$2,'CAMAGUI DATA UNIFICADA'!$C$1:$T$1,0)),"")</f>
        <v>2.52</v>
      </c>
      <c r="BJ161" s="2">
        <f t="array" ref="BJ161">IFERROR(INDEX('CAMAGUI DATA UNIFICADA'!$C$2:$T1007,MATCH(1,($A161='CAMAGUI DATA UNIFICADA'!$A$2:$A1007)*($BD$1='CAMAGUI DATA UNIFICADA'!$B$2:$B1007),0),MATCH(BJ$2,'CAMAGUI DATA UNIFICADA'!$C$1:$T$1,0)),"")</f>
        <v>1.66</v>
      </c>
      <c r="BK161" s="33">
        <f t="array" ref="BK161">IFERROR(INDEX('CAMAGUI DATA UNIFICADA'!$C$2:$T1007,MATCH(1,($A161='CAMAGUI DATA UNIFICADA'!$A$2:$A1007)*($BD$1='CAMAGUI DATA UNIFICADA'!$B$2:$B1007),0),MATCH(BK$2,'CAMAGUI DATA UNIFICADA'!$C$1:$T$1,0)),"")</f>
        <v>10.3272</v>
      </c>
      <c r="BL161" s="60">
        <f t="array" ref="BL161">IFERROR(INDEX('CAMAGUI DATA UNIFICADA'!$C$2:$T1007,MATCH(1,($A161='CAMAGUI DATA UNIFICADA'!$A$2:$A1007)*($BD$1='CAMAGUI DATA UNIFICADA'!$B$2:$B1007),0),MATCH(BL$2,'CAMAGUI DATA UNIFICADA'!$C$1:$T$1,0)),"")</f>
        <v>691654.7702</v>
      </c>
      <c r="BM161" s="33">
        <f t="array" ref="BM161">IFERROR(INDEX('CAMAGUI DATA UNIFICADA'!$C$2:$T1007,MATCH(1,($A161='CAMAGUI DATA UNIFICADA'!$A$2:$A1007)*($BD$1='CAMAGUI DATA UNIFICADA'!$B$2:$B1007),0),MATCH(BM$2,'CAMAGUI DATA UNIFICADA'!$C$1:$T$1,0)),"")</f>
        <v>0.898833429</v>
      </c>
      <c r="BN161" s="23">
        <f t="array" ref="BN161">IFERROR(INDEX('CAMAGUI DATA UNIFICADA'!$C$2:$T1007,MATCH(1,($A161='CAMAGUI DATA UNIFICADA'!$A$2:$A1007)*($BD$1='CAMAGUI DATA UNIFICADA'!$B$2:$B1007),0),MATCH(BN$2,'CAMAGUI DATA UNIFICADA'!$C$1:$T$1,0)),"")</f>
        <v>0.853894778</v>
      </c>
      <c r="BO161" s="23">
        <f t="array" ref="BO161">IFERROR(INDEX('CAMAGUI DATA UNIFICADA'!$C$2:$T1007,MATCH(1,($A161='CAMAGUI DATA UNIFICADA'!$A$2:$A1007)*($BD$1='CAMAGUI DATA UNIFICADA'!$B$2:$B1007),0),MATCH(BO$2,'CAMAGUI DATA UNIFICADA'!$C$1:$T$1,0)),"")</f>
        <v>0.7</v>
      </c>
      <c r="BP161" s="60">
        <f t="array" ref="BP161">IFERROR(INDEX('CAMAGUI DATA UNIFICADA'!$C$2:$T1007,MATCH(1,($A161='CAMAGUI DATA UNIFICADA'!$A$2:$A1007)*($BD$1='CAMAGUI DATA UNIFICADA'!$B$2:$B1007),0),MATCH(BP$2,'CAMAGUI DATA UNIFICADA'!$C$1:$T$1,0)),"")</f>
        <v>118125</v>
      </c>
      <c r="BQ161" s="2">
        <f t="array" ref="BQ161">IFERROR(INDEX('CAMAGUI DATA UNIFICADA'!$C$2:$T1007,MATCH(1,($A161='CAMAGUI DATA UNIFICADA'!$A$2:$A1007)*($BD$1='CAMAGUI DATA UNIFICADA'!$B$2:$B1007),0),MATCH(BQ$2,'CAMAGUI DATA UNIFICADA'!$C$1:$T$1,0)),"")</f>
        <v>3</v>
      </c>
      <c r="BR161" s="2">
        <f t="array" ref="BR161">IFERROR(INDEX('CAMAGUI DATA UNIFICADA'!$C$2:$T1007,MATCH(1,($A161='CAMAGUI DATA UNIFICADA'!$A$2:$A1007)*($BD$1='CAMAGUI DATA UNIFICADA'!$B$2:$B1007),0),MATCH(BR$2,'CAMAGUI DATA UNIFICADA'!$C$1:$T$1,0)),"")</f>
        <v>5.52</v>
      </c>
      <c r="BS161" s="33">
        <f t="array" ref="BS161">IFERROR(INDEX('CAMAGUI DATA UNIFICADA'!$C$2:$T1007,MATCH(1,($A161='CAMAGUI DATA UNIFICADA'!$A$2:$A1007)*($BD$1='CAMAGUI DATA UNIFICADA'!$B$2:$B1007),0),MATCH(BS$2,'CAMAGUI DATA UNIFICADA'!$C$1:$T$1,0)),"")</f>
        <v>7.17648</v>
      </c>
      <c r="BT161" s="60">
        <f t="array" ref="BT161">IFERROR(INDEX('CAMAGUI DATA UNIFICADA'!$C$2:$T1007,MATCH(1,($A161='CAMAGUI DATA UNIFICADA'!$A$2:$A1007)*($BD$1='CAMAGUI DATA UNIFICADA'!$B$2:$B1007),0),MATCH(BT$2,'CAMAGUI DATA UNIFICADA'!$C$1:$T$1,0)),"")</f>
        <v>267.832118</v>
      </c>
      <c r="BU161" s="140">
        <f t="array" ref="BU161">IFERROR(INDEX('CAMAGUI DATA UNIFICADA'!$C$2:$T1007,MATCH(1,($A161='CAMAGUI DATA UNIFICADA'!$A$2:$A1007)*($BD$1='CAMAGUI DATA UNIFICADA'!$B$2:$B1007),0),MATCH(BU$2,'CAMAGUI DATA UNIFICADA'!$C$1:$T$1,0)),"")</f>
        <v>21.9580295</v>
      </c>
      <c r="BV161" s="138" t="str">
        <f t="array" ref="BV161">IFERROR(INDEX('CAMAGUI DATA UNIFICADA'!$C$2:$T1007,MATCH(1,($A161='CAMAGUI DATA UNIFICADA'!$A$2:$A1007)*($BV$1='CAMAGUI DATA UNIFICADA'!$B$2:$B1007),0),MATCH(BV$2,'CAMAGUI DATA UNIFICADA'!$C$1:$T$1,0)),"")</f>
        <v>CA5170126</v>
      </c>
      <c r="BW161" s="2">
        <f t="array" ref="BW161">IFERROR(INDEX('CAMAGUI DATA UNIFICADA'!$C$2:$T1007,MATCH(1,($A161='CAMAGUI DATA UNIFICADA'!$A$2:$A1007)*($BV$1='CAMAGUI DATA UNIFICADA'!$B$2:$B1007),0),MATCH(BW$2,'CAMAGUI DATA UNIFICADA'!$C$1:$T$1,0)),"")</f>
        <v>162.5</v>
      </c>
      <c r="BX161" s="2">
        <f t="array" ref="BX161">IFERROR(INDEX('CAMAGUI DATA UNIFICADA'!$C$2:$T1007,MATCH(1,($A161='CAMAGUI DATA UNIFICADA'!$A$2:$A1007)*($BV$1='CAMAGUI DATA UNIFICADA'!$B$2:$B1007),0),MATCH(BX$2,'CAMAGUI DATA UNIFICADA'!$C$1:$T$1,0)),"")</f>
        <v>765</v>
      </c>
      <c r="BY161" s="2" t="str">
        <f t="array" ref="BY161">IFERROR(INDEX('CAMAGUI DATA UNIFICADA'!$C$2:$T1007,MATCH(1,($A161='CAMAGUI DATA UNIFICADA'!$A$2:$A1007)*($BV$1='CAMAGUI DATA UNIFICADA'!$B$2:$B1007),0),MATCH(BY$2,'CAMAGUI DATA UNIFICADA'!$C$1:$T$1,0)),"")</f>
        <v>SKR LORICA#4</v>
      </c>
      <c r="BZ161" s="139">
        <f t="array" ref="BZ161">IFERROR(INDEX('CAMAGUI DATA UNIFICADA'!$C$2:$T1007,MATCH(1,($A161='CAMAGUI DATA UNIFICADA'!$A$2:$A1007)*($BV$1='CAMAGUI DATA UNIFICADA'!$B$2:$B1007),0),MATCH(BZ$2,'CAMAGUI DATA UNIFICADA'!$C$1:$T$1,0)),"")</f>
        <v>1101.6</v>
      </c>
      <c r="CA161" s="2">
        <f t="array" ref="CA161">IFERROR(INDEX('CAMAGUI DATA UNIFICADA'!$C$2:$T1007,MATCH(1,($A161='CAMAGUI DATA UNIFICADA'!$A$2:$A1007)*($BV$1='CAMAGUI DATA UNIFICADA'!$B$2:$B1007),0),MATCH(CA$2,'CAMAGUI DATA UNIFICADA'!$C$1:$T$1,0)),"")</f>
        <v>2.62</v>
      </c>
      <c r="CB161" s="2">
        <f t="array" ref="CB161">IFERROR(INDEX('CAMAGUI DATA UNIFICADA'!$C$2:$T1007,MATCH(1,($A161='CAMAGUI DATA UNIFICADA'!$A$2:$A1007)*($BV$1='CAMAGUI DATA UNIFICADA'!$B$2:$B1007),0),MATCH(CB$2,'CAMAGUI DATA UNIFICADA'!$C$1:$T$1,0)),"")</f>
        <v>1.7</v>
      </c>
      <c r="CC161" s="33">
        <f t="array" ref="CC161">IFERROR(INDEX('CAMAGUI DATA UNIFICADA'!$C$2:$T1007,MATCH(1,($A161='CAMAGUI DATA UNIFICADA'!$A$2:$A1007)*($BV$1='CAMAGUI DATA UNIFICADA'!$B$2:$B1007),0),MATCH(CC$2,'CAMAGUI DATA UNIFICADA'!$C$1:$T$1,0)),"")</f>
        <v>10.1832</v>
      </c>
      <c r="CD161" s="60">
        <f t="array" ref="CD161">IFERROR(INDEX('CAMAGUI DATA UNIFICADA'!$C$2:$T1007,MATCH(1,($A161='CAMAGUI DATA UNIFICADA'!$A$2:$A1007)*($BV$1='CAMAGUI DATA UNIFICADA'!$B$2:$B1007),0),MATCH(CD$2,'CAMAGUI DATA UNIFICADA'!$C$1:$T$1,0)),"")</f>
        <v>609070.83</v>
      </c>
      <c r="CE161" s="33">
        <f t="array" ref="CE161">IFERROR(INDEX('CAMAGUI DATA UNIFICADA'!$C$2:$T1007,MATCH(1,($A161='CAMAGUI DATA UNIFICADA'!$A$2:$A1007)*($BV$1='CAMAGUI DATA UNIFICADA'!$B$2:$B1007),0),MATCH(CE$2,'CAMAGUI DATA UNIFICADA'!$C$1:$T$1,0)),"")</f>
        <v>0.8806262231</v>
      </c>
      <c r="CF161" s="23">
        <f t="array" ref="CF161">IFERROR(INDEX('CAMAGUI DATA UNIFICADA'!$C$2:$T1007,MATCH(1,($A161='CAMAGUI DATA UNIFICADA'!$A$2:$A1007)*($BV$1='CAMAGUI DATA UNIFICADA'!$B$2:$B1007),0),MATCH(CF$2,'CAMAGUI DATA UNIFICADA'!$C$1:$T$1,0)),"")</f>
        <v>0.8343436028</v>
      </c>
      <c r="CG161" s="23">
        <f t="array" ref="CG161">IFERROR(INDEX('CAMAGUI DATA UNIFICADA'!$C$2:$T1007,MATCH(1,($A161='CAMAGUI DATA UNIFICADA'!$A$2:$A1007)*($BV$1='CAMAGUI DATA UNIFICADA'!$B$2:$B1007),0),MATCH(CG$2,'CAMAGUI DATA UNIFICADA'!$C$1:$T$1,0)),"")</f>
        <v>0.7</v>
      </c>
      <c r="CH161" s="60">
        <f t="array" ref="CH161">IFERROR(INDEX('CAMAGUI DATA UNIFICADA'!$C$2:$T1007,MATCH(1,($A161='CAMAGUI DATA UNIFICADA'!$A$2:$A1007)*($BV$1='CAMAGUI DATA UNIFICADA'!$B$2:$B1007),0),MATCH(CH$2,'CAMAGUI DATA UNIFICADA'!$C$1:$T$1,0)),"")</f>
        <v>121666.6667</v>
      </c>
      <c r="CI161" s="2">
        <f t="array" ref="CI161">IFERROR(INDEX('CAMAGUI DATA UNIFICADA'!$C$2:$T1007,MATCH(1,($A161='CAMAGUI DATA UNIFICADA'!$A$2:$A1007)*($BV$1='CAMAGUI DATA UNIFICADA'!$B$2:$B1007),0),MATCH(CI$2,'CAMAGUI DATA UNIFICADA'!$C$1:$T$1,0)),"")</f>
        <v>3</v>
      </c>
      <c r="CJ161" s="2">
        <f t="array" ref="CJ161">IFERROR(INDEX('CAMAGUI DATA UNIFICADA'!$C$2:$T1007,MATCH(1,($A161='CAMAGUI DATA UNIFICADA'!$A$2:$A1007)*($BV$1='CAMAGUI DATA UNIFICADA'!$B$2:$B1007),0),MATCH(CJ$2,'CAMAGUI DATA UNIFICADA'!$C$1:$T$1,0)),"")</f>
        <v>5.62</v>
      </c>
      <c r="CK161" s="33">
        <f t="array" ref="CK161">IFERROR(INDEX('CAMAGUI DATA UNIFICADA'!$C$2:$T1007,MATCH(1,($A161='CAMAGUI DATA UNIFICADA'!$A$2:$A1007)*($BV$1='CAMAGUI DATA UNIFICADA'!$B$2:$B1007),0),MATCH(CK$2,'CAMAGUI DATA UNIFICADA'!$C$1:$T$1,0)),"")</f>
        <v>7.11888</v>
      </c>
      <c r="CL161" s="60">
        <f t="array" ref="CL161">IFERROR(INDEX('CAMAGUI DATA UNIFICADA'!$C$2:$T1007,MATCH(1,($A161='CAMAGUI DATA UNIFICADA'!$A$2:$A1007)*($BV$1='CAMAGUI DATA UNIFICADA'!$B$2:$B1007),0),MATCH(CL$2,'CAMAGUI DATA UNIFICADA'!$C$1:$T$1,0)),"")</f>
        <v>242.9219091</v>
      </c>
      <c r="CM161" s="140">
        <f t="array" ref="CM161">IFERROR(INDEX('CAMAGUI DATA UNIFICADA'!$C$2:$T1007,MATCH(1,($A161='CAMAGUI DATA UNIFICADA'!$A$2:$A1007)*($BV$1='CAMAGUI DATA UNIFICADA'!$B$2:$B1007),0),MATCH(CM$2,'CAMAGUI DATA UNIFICADA'!$C$1:$T$1,0)),"")</f>
        <v>20.10547727</v>
      </c>
      <c r="CN161" s="138" t="str">
        <f t="array" ref="CN161">IFERROR(INDEX('CAMAGUI DATA UNIFICADA'!$C$2:$T1007,MATCH(1,($A161='CAMAGUI DATA UNIFICADA'!$A$2:$A1007)*($CN$1='CAMAGUI DATA UNIFICADA'!$B$2:$B1007),0),MATCH(CN$2,'CAMAGUI DATA UNIFICADA'!$C$1:$T$1,0)),"")</f>
        <v>CA6170126</v>
      </c>
      <c r="CO161" s="2">
        <f t="array" ref="CO161">IFERROR(INDEX('CAMAGUI DATA UNIFICADA'!$C$2:$T1007,MATCH(1,($A161='CAMAGUI DATA UNIFICADA'!$A$2:$A1007)*($CN$1='CAMAGUI DATA UNIFICADA'!$B$2:$B1007),0),MATCH(CO$2,'CAMAGUI DATA UNIFICADA'!$C$1:$T$1,0)),"")</f>
        <v>250</v>
      </c>
      <c r="CP161" s="2">
        <f t="array" ref="CP161">IFERROR(INDEX('CAMAGUI DATA UNIFICADA'!$C$2:$T1007,MATCH(1,($A161='CAMAGUI DATA UNIFICADA'!$A$2:$A1007)*($CN$1='CAMAGUI DATA UNIFICADA'!$B$2:$B1007),0),MATCH(CP$2,'CAMAGUI DATA UNIFICADA'!$C$1:$T$1,0)),"")</f>
        <v>1225</v>
      </c>
      <c r="CQ161" s="2" t="str">
        <f t="array" ref="CQ161">IFERROR(INDEX('CAMAGUI DATA UNIFICADA'!$C$2:$T1007,MATCH(1,($A161='CAMAGUI DATA UNIFICADA'!$A$2:$A1007)*($CN$1='CAMAGUI DATA UNIFICADA'!$B$2:$B1007),0),MATCH(CQ$2,'CAMAGUI DATA UNIFICADA'!$C$1:$T$1,0)),"")</f>
        <v>SKR LORICA#4</v>
      </c>
      <c r="CR161" s="139">
        <f t="array" ref="CR161">IFERROR(INDEX('CAMAGUI DATA UNIFICADA'!$C$2:$T1007,MATCH(1,($A161='CAMAGUI DATA UNIFICADA'!$A$2:$A1007)*($CN$1='CAMAGUI DATA UNIFICADA'!$B$2:$B1007),0),MATCH(CR$2,'CAMAGUI DATA UNIFICADA'!$C$1:$T$1,0)),"")</f>
        <v>1764</v>
      </c>
      <c r="CS161" s="2">
        <f t="array" ref="CS161">IFERROR(INDEX('CAMAGUI DATA UNIFICADA'!$C$2:$T1007,MATCH(1,($A161='CAMAGUI DATA UNIFICADA'!$A$2:$A1007)*($CN$1='CAMAGUI DATA UNIFICADA'!$B$2:$B1007),0),MATCH(CS$2,'CAMAGUI DATA UNIFICADA'!$C$1:$T$1,0)),"")</f>
        <v>2.81</v>
      </c>
      <c r="CT161" s="2">
        <f t="array" ref="CT161">IFERROR(INDEX('CAMAGUI DATA UNIFICADA'!$C$2:$T1007,MATCH(1,($A161='CAMAGUI DATA UNIFICADA'!$A$2:$A1007)*($CN$1='CAMAGUI DATA UNIFICADA'!$B$2:$B1007),0),MATCH(CT$2,'CAMAGUI DATA UNIFICADA'!$C$1:$T$1,0)),"")</f>
        <v>1.97</v>
      </c>
      <c r="CU161" s="33">
        <f t="array" ref="CU161">IFERROR(INDEX('CAMAGUI DATA UNIFICADA'!$C$2:$T1007,MATCH(1,($A161='CAMAGUI DATA UNIFICADA'!$A$2:$A1007)*($CN$1='CAMAGUI DATA UNIFICADA'!$B$2:$B1007),0),MATCH(CU$2,'CAMAGUI DATA UNIFICADA'!$C$1:$T$1,0)),"")</f>
        <v>9.9096</v>
      </c>
      <c r="CV161" s="60">
        <f t="array" ref="CV161">IFERROR(INDEX('CAMAGUI DATA UNIFICADA'!$C$2:$T1007,MATCH(1,($A161='CAMAGUI DATA UNIFICADA'!$A$2:$A1007)*($CN$1='CAMAGUI DATA UNIFICADA'!$B$2:$B1007),0),MATCH(CV$2,'CAMAGUI DATA UNIFICADA'!$C$1:$T$1,0)),"")</f>
        <v>897795.7892</v>
      </c>
      <c r="CW161" s="33">
        <f t="array" ref="CW161">IFERROR(INDEX('CAMAGUI DATA UNIFICADA'!$C$2:$T1007,MATCH(1,($A161='CAMAGUI DATA UNIFICADA'!$A$2:$A1007)*($CN$1='CAMAGUI DATA UNIFICADA'!$B$2:$B1007),0),MATCH(CW$2,'CAMAGUI DATA UNIFICADA'!$C$1:$T$1,0)),"")</f>
        <v>0.74649149</v>
      </c>
      <c r="CX161" s="23">
        <f t="array" ref="CX161">IFERROR(INDEX('CAMAGUI DATA UNIFICADA'!$C$2:$T1007,MATCH(1,($A161='CAMAGUI DATA UNIFICADA'!$A$2:$A1007)*($CN$1='CAMAGUI DATA UNIFICADA'!$B$2:$B1007),0),MATCH(CX$2,'CAMAGUI DATA UNIFICADA'!$C$1:$T$1,0)),"")</f>
        <v>0.7544502431</v>
      </c>
      <c r="CY161" s="23">
        <f t="array" ref="CY161">IFERROR(INDEX('CAMAGUI DATA UNIFICADA'!$C$2:$T1007,MATCH(1,($A161='CAMAGUI DATA UNIFICADA'!$A$2:$A1007)*($CN$1='CAMAGUI DATA UNIFICADA'!$B$2:$B1007),0),MATCH(CY$2,'CAMAGUI DATA UNIFICADA'!$C$1:$T$1,0)),"")</f>
        <v>0.7</v>
      </c>
      <c r="CZ161" s="60">
        <f t="array" ref="CZ161">IFERROR(INDEX('CAMAGUI DATA UNIFICADA'!$C$2:$T1007,MATCH(1,($A161='CAMAGUI DATA UNIFICADA'!$A$2:$A1007)*($CN$1='CAMAGUI DATA UNIFICADA'!$B$2:$B1007),0),MATCH(CZ$2,'CAMAGUI DATA UNIFICADA'!$C$1:$T$1,0)),"")</f>
        <v>95200</v>
      </c>
      <c r="DA161" s="2">
        <f t="array" ref="DA161">IFERROR(INDEX('CAMAGUI DATA UNIFICADA'!$C$2:$T1007,MATCH(1,($A161='CAMAGUI DATA UNIFICADA'!$A$2:$A1007)*($CN$1='CAMAGUI DATA UNIFICADA'!$B$2:$B1007),0),MATCH(DA$2,'CAMAGUI DATA UNIFICADA'!$C$1:$T$1,0)),"")</f>
        <v>3</v>
      </c>
      <c r="DB161" s="2">
        <f t="array" ref="DB161">IFERROR(INDEX('CAMAGUI DATA UNIFICADA'!$C$2:$T1007,MATCH(1,($A161='CAMAGUI DATA UNIFICADA'!$A$2:$A1007)*($CN$1='CAMAGUI DATA UNIFICADA'!$B$2:$B1007),0),MATCH(DB$2,'CAMAGUI DATA UNIFICADA'!$C$1:$T$1,0)),"")</f>
        <v>5.81</v>
      </c>
      <c r="DC161" s="33">
        <f t="array" ref="DC161">IFERROR(INDEX('CAMAGUI DATA UNIFICADA'!$C$2:$T1007,MATCH(1,($A161='CAMAGUI DATA UNIFICADA'!$A$2:$A1007)*($CN$1='CAMAGUI DATA UNIFICADA'!$B$2:$B1007),0),MATCH(DC$2,'CAMAGUI DATA UNIFICADA'!$C$1:$T$1,0)),"")</f>
        <v>7.00944</v>
      </c>
      <c r="DD161" s="60">
        <f t="array" ref="DD161">IFERROR(INDEX('CAMAGUI DATA UNIFICADA'!$C$2:$T1007,MATCH(1,($A161='CAMAGUI DATA UNIFICADA'!$A$2:$A1007)*($CN$1='CAMAGUI DATA UNIFICADA'!$B$2:$B1007),0),MATCH(DD$2,'CAMAGUI DATA UNIFICADA'!$C$1:$T$1,0)),"")</f>
        <v>400.320661</v>
      </c>
      <c r="DE161" s="140">
        <f t="array" ref="DE161">IFERROR(INDEX('CAMAGUI DATA UNIFICADA'!$C$2:$T1007,MATCH(1,($A161='CAMAGUI DATA UNIFICADA'!$A$2:$A1007)*($CN$1='CAMAGUI DATA UNIFICADA'!$B$2:$B1007),0),MATCH(DE$2,'CAMAGUI DATA UNIFICADA'!$C$1:$T$1,0)),"")</f>
        <v>37.58016524</v>
      </c>
      <c r="DF161" s="138" t="str">
        <f t="array" ref="DF161">IFERROR(INDEX('CAMAGUI DATA UNIFICADA'!$C$2:$T1007,MATCH(1,($A161='CAMAGUI DATA UNIFICADA'!$A$2:$A1007)*($DF$1='CAMAGUI DATA UNIFICADA'!$B$2:$B1007),0),MATCH(DF$2,'CAMAGUI DATA UNIFICADA'!$C$1:$T$1,0)),"")</f>
        <v/>
      </c>
      <c r="DG161" s="2" t="str">
        <f t="array" ref="DG161">IFERROR(INDEX('CAMAGUI DATA UNIFICADA'!$C$2:$T1007,MATCH(1,($A161='CAMAGUI DATA UNIFICADA'!$A$2:$A1007)*($DF$1='CAMAGUI DATA UNIFICADA'!$B$2:$B1007),0),MATCH(DG$2,'CAMAGUI DATA UNIFICADA'!$C$1:$T$1,0)),"")</f>
        <v/>
      </c>
      <c r="DH161" s="2" t="str">
        <f t="array" ref="DH161">IFERROR(INDEX('CAMAGUI DATA UNIFICADA'!$C$2:$T1007,MATCH(1,($A161='CAMAGUI DATA UNIFICADA'!$A$2:$A1007)*($DF$1='CAMAGUI DATA UNIFICADA'!$B$2:$B1007),0),MATCH(DH$2,'CAMAGUI DATA UNIFICADA'!$C$1:$T$1,0)),"")</f>
        <v/>
      </c>
      <c r="DI161" s="2" t="str">
        <f t="array" ref="DI161">IFERROR(INDEX('CAMAGUI DATA UNIFICADA'!$C$2:$T1007,MATCH(1,($A161='CAMAGUI DATA UNIFICADA'!$A$2:$A1007)*($DF$1='CAMAGUI DATA UNIFICADA'!$B$2:$B1007),0),MATCH(DI$2,'CAMAGUI DATA UNIFICADA'!$C$1:$T$1,0)),"")</f>
        <v/>
      </c>
      <c r="DJ161" s="139" t="str">
        <f t="array" ref="DJ161">IFERROR(INDEX('CAMAGUI DATA UNIFICADA'!$C$2:$T1007,MATCH(1,($A161='CAMAGUI DATA UNIFICADA'!$A$2:$A1007)*($DF$1='CAMAGUI DATA UNIFICADA'!$B$2:$B1007),0),MATCH(DJ$2,'CAMAGUI DATA UNIFICADA'!$C$1:$T$1,0)),"")</f>
        <v/>
      </c>
      <c r="DK161" s="2" t="str">
        <f t="array" ref="DK161">IFERROR(INDEX('CAMAGUI DATA UNIFICADA'!$C$2:$T1007,MATCH(1,($A161='CAMAGUI DATA UNIFICADA'!$A$2:$A1007)*($DF$1='CAMAGUI DATA UNIFICADA'!$B$2:$B1007),0),MATCH(DK$2,'CAMAGUI DATA UNIFICADA'!$C$1:$T$1,0)),"")</f>
        <v/>
      </c>
      <c r="DL161" s="2" t="str">
        <f t="array" ref="DL161">IFERROR(INDEX('CAMAGUI DATA UNIFICADA'!$C$2:$T1007,MATCH(1,($A161='CAMAGUI DATA UNIFICADA'!$A$2:$A1007)*($DF$1='CAMAGUI DATA UNIFICADA'!$B$2:$B1007),0),MATCH(DL$2,'CAMAGUI DATA UNIFICADA'!$C$1:$T$1,0)),"")</f>
        <v/>
      </c>
      <c r="DM161" s="33" t="str">
        <f t="array" ref="DM161">IFERROR(INDEX('CAMAGUI DATA UNIFICADA'!$C$2:$T1007,MATCH(1,($A161='CAMAGUI DATA UNIFICADA'!$A$2:$A1007)*($DF$1='CAMAGUI DATA UNIFICADA'!$B$2:$B1007),0),MATCH(DM$2,'CAMAGUI DATA UNIFICADA'!$C$1:$T$1,0)),"")</f>
        <v/>
      </c>
      <c r="DN161" s="60" t="str">
        <f t="array" ref="DN161">IFERROR(INDEX('CAMAGUI DATA UNIFICADA'!$C$2:$T1007,MATCH(1,($A161='CAMAGUI DATA UNIFICADA'!$A$2:$A1007)*($DF$1='CAMAGUI DATA UNIFICADA'!$B$2:$B1007),0),MATCH(DN$2,'CAMAGUI DATA UNIFICADA'!$C$1:$T$1,0)),"")</f>
        <v/>
      </c>
      <c r="DO161" s="33" t="str">
        <f t="array" ref="DO161">IFERROR(INDEX('CAMAGUI DATA UNIFICADA'!$C$2:$T1007,MATCH(1,($A161='CAMAGUI DATA UNIFICADA'!$A$2:$A1007)*($DF$1='CAMAGUI DATA UNIFICADA'!$B$2:$B1007),0),MATCH(DO$2,'CAMAGUI DATA UNIFICADA'!$C$1:$T$1,0)),"")</f>
        <v/>
      </c>
      <c r="DP161" s="23" t="str">
        <f t="array" ref="DP161">IFERROR(INDEX('CAMAGUI DATA UNIFICADA'!$C$2:$T1007,MATCH(1,($A161='CAMAGUI DATA UNIFICADA'!$A$2:$A1007)*($DF$1='CAMAGUI DATA UNIFICADA'!$B$2:$B1007),0),MATCH(DP$2,'CAMAGUI DATA UNIFICADA'!$C$1:$T$1,0)),"")</f>
        <v/>
      </c>
      <c r="DQ161" s="23" t="str">
        <f t="array" ref="DQ161">IFERROR(INDEX('CAMAGUI DATA UNIFICADA'!$C$2:$T1007,MATCH(1,($A161='CAMAGUI DATA UNIFICADA'!$A$2:$A1007)*($DF$1='CAMAGUI DATA UNIFICADA'!$B$2:$B1007),0),MATCH(DQ$2,'CAMAGUI DATA UNIFICADA'!$C$1:$T$1,0)),"")</f>
        <v/>
      </c>
      <c r="DR161" s="2" t="str">
        <f t="array" ref="DR161">IFERROR(INDEX('CAMAGUI DATA UNIFICADA'!$C$2:$T1007,MATCH(1,($A161='CAMAGUI DATA UNIFICADA'!$A$2:$A1007)*($DF$1='CAMAGUI DATA UNIFICADA'!$B$2:$B1007),0),MATCH(DR$2,'CAMAGUI DATA UNIFICADA'!$C$1:$T$1,0)),"")</f>
        <v/>
      </c>
      <c r="DS161" s="2" t="str">
        <f t="array" ref="DS161">IFERROR(INDEX('CAMAGUI DATA UNIFICADA'!$C$2:$T1007,MATCH(1,($A161='CAMAGUI DATA UNIFICADA'!$A$2:$A1007)*($DF$1='CAMAGUI DATA UNIFICADA'!$B$2:$B1007),0),MATCH(DS$2,'CAMAGUI DATA UNIFICADA'!$C$1:$T$1,0)),"")</f>
        <v/>
      </c>
      <c r="DT161" s="2" t="str">
        <f t="array" ref="DT161">IFERROR(INDEX('CAMAGUI DATA UNIFICADA'!$C$2:$T1007,MATCH(1,($A161='CAMAGUI DATA UNIFICADA'!$A$2:$A1007)*($DF$1='CAMAGUI DATA UNIFICADA'!$B$2:$B1007),0),MATCH(DT$2,'CAMAGUI DATA UNIFICADA'!$C$1:$T$1,0)),"")</f>
        <v/>
      </c>
      <c r="DU161" s="33" t="str">
        <f t="array" ref="DU161">IFERROR(INDEX('CAMAGUI DATA UNIFICADA'!$C$2:$T1007,MATCH(1,($A161='CAMAGUI DATA UNIFICADA'!$A$2:$A1007)*($DF$1='CAMAGUI DATA UNIFICADA'!$B$2:$B1007),0),MATCH(DU$2,'CAMAGUI DATA UNIFICADA'!$C$1:$T$1,0)),"")</f>
        <v/>
      </c>
      <c r="DV161" s="60" t="str">
        <f t="array" ref="DV161">IFERROR(INDEX('CAMAGUI DATA UNIFICADA'!$C$2:$T1007,MATCH(1,($A161='CAMAGUI DATA UNIFICADA'!$A$2:$A1007)*($DF$1='CAMAGUI DATA UNIFICADA'!$B$2:$B1007),0),MATCH(DV$2,'CAMAGUI DATA UNIFICADA'!$C$1:$T$1,0)),"")</f>
        <v/>
      </c>
      <c r="DW161" s="140" t="str">
        <f t="array" ref="DW161">IFERROR(INDEX('CAMAGUI DATA UNIFICADA'!$C$2:$T1007,MATCH(1,($A161='CAMAGUI DATA UNIFICADA'!$A$2:$A1007)*($DF$1='CAMAGUI DATA UNIFICADA'!$B$2:$B1007),0),MATCH(DW$2,'CAMAGUI DATA UNIFICADA'!$C$1:$T$1,0)),"")</f>
        <v/>
      </c>
      <c r="DX161" s="144" t="str">
        <f t="array" ref="DX161">IFERROR(INDEX('CAMAGUI DATA UNIFICADA'!$C$2:$T1007,MATCH(1,($A161='CAMAGUI DATA UNIFICADA'!$A$2:$A1007)*($DX$1='CAMAGUI DATA UNIFICADA'!$B$2:$B1007),0),MATCH(DX$2,'CAMAGUI DATA UNIFICADA'!$C$1:$T$1,0)),"")</f>
        <v/>
      </c>
      <c r="DY161" s="60" t="str">
        <f t="array" ref="DY161">IFERROR(INDEX('CAMAGUI DATA UNIFICADA'!$C$2:$T1007,MATCH(1,($A161='CAMAGUI DATA UNIFICADA'!$A$2:$A1007)*($DX$1='CAMAGUI DATA UNIFICADA'!$B$2:$B1007),0),MATCH(DY$2,'CAMAGUI DATA UNIFICADA'!$C$1:$T$1,0)),"")</f>
        <v/>
      </c>
      <c r="DZ161" s="60" t="str">
        <f t="array" ref="DZ161">IFERROR(INDEX('CAMAGUI DATA UNIFICADA'!$C$2:$T1007,MATCH(1,($A161='CAMAGUI DATA UNIFICADA'!$A$2:$A1007)*($DX$1='CAMAGUI DATA UNIFICADA'!$B$2:$B1007),0),MATCH(DZ$2,'CAMAGUI DATA UNIFICADA'!$C$1:$T$1,0)),"")</f>
        <v/>
      </c>
      <c r="EA161" s="60" t="str">
        <f t="array" ref="EA161">IFERROR(INDEX('CAMAGUI DATA UNIFICADA'!$C$2:$T1007,MATCH(1,($A161='CAMAGUI DATA UNIFICADA'!$A$2:$A1007)*($DX$1='CAMAGUI DATA UNIFICADA'!$B$2:$B1007),0),MATCH(EA$2,'CAMAGUI DATA UNIFICADA'!$C$1:$T$1,0)),"")</f>
        <v/>
      </c>
      <c r="EB161" s="60" t="str">
        <f t="array" ref="EB161">IFERROR(INDEX('CAMAGUI DATA UNIFICADA'!$C$2:$T1007,MATCH(1,($A161='CAMAGUI DATA UNIFICADA'!$A$2:$A1007)*($DX$1='CAMAGUI DATA UNIFICADA'!$B$2:$B1007),0),MATCH(EB$2,'CAMAGUI DATA UNIFICADA'!$C$1:$T$1,0)),"")</f>
        <v/>
      </c>
      <c r="EC161" s="60" t="str">
        <f t="array" ref="EC161">IFERROR(INDEX('CAMAGUI DATA UNIFICADA'!$C$2:$T1007,MATCH(1,($A161='CAMAGUI DATA UNIFICADA'!$A$2:$A1007)*($DX$1='CAMAGUI DATA UNIFICADA'!$B$2:$B1007),0),MATCH(EC$2,'CAMAGUI DATA UNIFICADA'!$C$1:$T$1,0)),"")</f>
        <v/>
      </c>
      <c r="ED161" s="60" t="str">
        <f t="array" ref="ED161">IFERROR(INDEX('CAMAGUI DATA UNIFICADA'!$C$2:$T1007,MATCH(1,($A161='CAMAGUI DATA UNIFICADA'!$A$2:$A1007)*($DX$1='CAMAGUI DATA UNIFICADA'!$B$2:$B1007),0),MATCH(ED$2,'CAMAGUI DATA UNIFICADA'!$C$1:$T$1,0)),"")</f>
        <v/>
      </c>
      <c r="EE161" s="60" t="str">
        <f t="array" ref="EE161">IFERROR(INDEX('CAMAGUI DATA UNIFICADA'!$C$2:$T1007,MATCH(1,($A161='CAMAGUI DATA UNIFICADA'!$A$2:$A1007)*($DX$1='CAMAGUI DATA UNIFICADA'!$B$2:$B1007),0),MATCH(EE$2,'CAMAGUI DATA UNIFICADA'!$C$1:$T$1,0)),"")</f>
        <v/>
      </c>
      <c r="EF161" s="60" t="str">
        <f t="array" ref="EF161">IFERROR(INDEX('CAMAGUI DATA UNIFICADA'!$C$2:$T1007,MATCH(1,($A161='CAMAGUI DATA UNIFICADA'!$A$2:$A1007)*($DX$1='CAMAGUI DATA UNIFICADA'!$B$2:$B1007),0),MATCH(EF$2,'CAMAGUI DATA UNIFICADA'!$C$1:$T$1,0)),"")</f>
        <v/>
      </c>
      <c r="EG161" s="60" t="str">
        <f t="array" ref="EG161">IFERROR(INDEX('CAMAGUI DATA UNIFICADA'!$C$2:$T1007,MATCH(1,($A161='CAMAGUI DATA UNIFICADA'!$A$2:$A1007)*($DX$1='CAMAGUI DATA UNIFICADA'!$B$2:$B1007),0),MATCH(EG$2,'CAMAGUI DATA UNIFICADA'!$C$1:$T$1,0)),"")</f>
        <v/>
      </c>
      <c r="EH161" s="60" t="str">
        <f t="array" ref="EH161">IFERROR(INDEX('CAMAGUI DATA UNIFICADA'!$C$2:$T1007,MATCH(1,($A161='CAMAGUI DATA UNIFICADA'!$A$2:$A1007)*($DX$1='CAMAGUI DATA UNIFICADA'!$B$2:$B1007),0),MATCH(EH$2,'CAMAGUI DATA UNIFICADA'!$C$1:$T$1,0)),"")</f>
        <v/>
      </c>
      <c r="EI161" s="60" t="str">
        <f t="array" ref="EI161">IFERROR(INDEX('CAMAGUI DATA UNIFICADA'!$C$2:$T1007,MATCH(1,($A161='CAMAGUI DATA UNIFICADA'!$A$2:$A1007)*($DX$1='CAMAGUI DATA UNIFICADA'!$B$2:$B1007),0),MATCH(EI$2,'CAMAGUI DATA UNIFICADA'!$C$1:$T$1,0)),"")</f>
        <v/>
      </c>
      <c r="EJ161" s="60" t="str">
        <f t="array" ref="EJ161">IFERROR(INDEX('CAMAGUI DATA UNIFICADA'!$C$2:$T1007,MATCH(1,($A161='CAMAGUI DATA UNIFICADA'!$A$2:$A1007)*($DX$1='CAMAGUI DATA UNIFICADA'!$B$2:$B1007),0),MATCH(EJ$2,'CAMAGUI DATA UNIFICADA'!$C$1:$T$1,0)),"")</f>
        <v/>
      </c>
      <c r="EK161" s="60" t="str">
        <f t="array" ref="EK161">IFERROR(INDEX('CAMAGUI DATA UNIFICADA'!$C$2:$T1007,MATCH(1,($A161='CAMAGUI DATA UNIFICADA'!$A$2:$A1007)*($DX$1='CAMAGUI DATA UNIFICADA'!$B$2:$B1007),0),MATCH(EK$2,'CAMAGUI DATA UNIFICADA'!$C$1:$T$1,0)),"")</f>
        <v/>
      </c>
      <c r="EL161" s="60" t="str">
        <f t="array" ref="EL161">IFERROR(INDEX('CAMAGUI DATA UNIFICADA'!$C$2:$T1007,MATCH(1,($A161='CAMAGUI DATA UNIFICADA'!$A$2:$A1007)*($DX$1='CAMAGUI DATA UNIFICADA'!$B$2:$B1007),0),MATCH(EL$2,'CAMAGUI DATA UNIFICADA'!$C$1:$T$1,0)),"")</f>
        <v/>
      </c>
      <c r="EM161" s="60" t="str">
        <f t="array" ref="EM161">IFERROR(INDEX('CAMAGUI DATA UNIFICADA'!$C$2:$T1007,MATCH(1,($A161='CAMAGUI DATA UNIFICADA'!$A$2:$A1007)*($DX$1='CAMAGUI DATA UNIFICADA'!$B$2:$B1007),0),MATCH(EM$2,'CAMAGUI DATA UNIFICADA'!$C$1:$T$1,0)),"")</f>
        <v/>
      </c>
      <c r="EN161" s="60" t="str">
        <f t="array" ref="EN161">IFERROR(INDEX('CAMAGUI DATA UNIFICADA'!$C$2:$T1007,MATCH(1,($A161='CAMAGUI DATA UNIFICADA'!$A$2:$A1007)*($DX$1='CAMAGUI DATA UNIFICADA'!$B$2:$B1007),0),MATCH(EN$2,'CAMAGUI DATA UNIFICADA'!$C$1:$T$1,0)),"")</f>
        <v/>
      </c>
      <c r="EO161" s="140" t="str">
        <f t="array" ref="EO161">IFERROR(INDEX('CAMAGUI DATA UNIFICADA'!$C$2:$T1007,MATCH(1,($A161='CAMAGUI DATA UNIFICADA'!$A$2:$A1007)*($DX$1='CAMAGUI DATA UNIFICADA'!$B$2:$B1007),0),MATCH(EO$2,'CAMAGUI DATA UNIFICADA'!$C$1:$T$1,0)),"")</f>
        <v/>
      </c>
    </row>
    <row r="162">
      <c r="A162" s="137">
        <v>46055.0</v>
      </c>
      <c r="B162" s="138" t="str">
        <f t="array" ref="B162">IFERROR(INDEX('CAMAGUI DATA UNIFICADA'!$C$2:$T1007,MATCH(1,($A162='CAMAGUI DATA UNIFICADA'!$A$2:$A1007)*($B$1='CAMAGUI DATA UNIFICADA'!$B$2:$B1007),0),MATCH(B$2,'CAMAGUI DATA UNIFICADA'!$C$1:$T$1,0)),"")</f>
        <v>CA1191225</v>
      </c>
      <c r="C162" s="2">
        <f t="array" ref="C162">IFERROR(INDEX('CAMAGUI DATA UNIFICADA'!$C$2:$T1007,MATCH(1,($A162='CAMAGUI DATA UNIFICADA'!$A$2:$A1007)*($B$1='CAMAGUI DATA UNIFICADA'!$B$2:$B1007),0),MATCH(C$2,'CAMAGUI DATA UNIFICADA'!$C$1:$T$1,0)),"")</f>
        <v>400</v>
      </c>
      <c r="D162" s="2">
        <f t="array" ref="D162">IFERROR(INDEX('CAMAGUI DATA UNIFICADA'!$C$2:$T1007,MATCH(1,($A162='CAMAGUI DATA UNIFICADA'!$A$2:$A1007)*($B$1='CAMAGUI DATA UNIFICADA'!$B$2:$B1007),0),MATCH(D$2,'CAMAGUI DATA UNIFICADA'!$C$1:$T$1,0)),"")</f>
        <v>3575</v>
      </c>
      <c r="E162" s="2" t="str">
        <f t="array" ref="E162">IFERROR(INDEX('CAMAGUI DATA UNIFICADA'!$C$2:$T1007,MATCH(1,($A162='CAMAGUI DATA UNIFICADA'!$A$2:$A1007)*($B$1='CAMAGUI DATA UNIFICADA'!$B$2:$B1007),0),MATCH(E$2,'CAMAGUI DATA UNIFICADA'!$C$1:$T$1,0)),"")</f>
        <v>SKR MAST E AD</v>
      </c>
      <c r="F162" s="139">
        <f t="array" ref="F162">IFERROR(INDEX('CAMAGUI DATA UNIFICADA'!$C$2:$T1007,MATCH(1,($A162='CAMAGUI DATA UNIFICADA'!$A$2:$A1007)*($B$1='CAMAGUI DATA UNIFICADA'!$B$2:$B1007),0),MATCH(F$2,'CAMAGUI DATA UNIFICADA'!$C$1:$T$1,0)),"")</f>
        <v>3659.37</v>
      </c>
      <c r="G162" s="2">
        <f t="array" ref="G162">IFERROR(INDEX('CAMAGUI DATA UNIFICADA'!$C$2:$T1007,MATCH(1,($A162='CAMAGUI DATA UNIFICADA'!$A$2:$A1007)*($B$1='CAMAGUI DATA UNIFICADA'!$B$2:$B1007),0),MATCH(G$2,'CAMAGUI DATA UNIFICADA'!$C$1:$T$1,0)),"")</f>
        <v>21.29</v>
      </c>
      <c r="H162" s="2">
        <f t="array" ref="H162">IFERROR(INDEX('CAMAGUI DATA UNIFICADA'!$C$2:$T1007,MATCH(1,($A162='CAMAGUI DATA UNIFICADA'!$A$2:$A1007)*($B$1='CAMAGUI DATA UNIFICADA'!$B$2:$B1007),0),MATCH(H$2,'CAMAGUI DATA UNIFICADA'!$C$1:$T$1,0)),"")</f>
        <v>4.13</v>
      </c>
      <c r="I162" s="33">
        <f t="array" ref="I162">IFERROR(INDEX('CAMAGUI DATA UNIFICADA'!$C$2:$T1007,MATCH(1,($A162='CAMAGUI DATA UNIFICADA'!$A$2:$A1007)*($B$1='CAMAGUI DATA UNIFICADA'!$B$2:$B1007),0),MATCH(I$2,'CAMAGUI DATA UNIFICADA'!$C$1:$T$1,0)),"")</f>
        <v>3.31512</v>
      </c>
      <c r="J162" s="60">
        <f t="array" ref="J162">IFERROR(INDEX('CAMAGUI DATA UNIFICADA'!$C$2:$T1007,MATCH(1,($A162='CAMAGUI DATA UNIFICADA'!$A$2:$A1007)*($B$1='CAMAGUI DATA UNIFICADA'!$B$2:$B1007),0),MATCH(J$2,'CAMAGUI DATA UNIFICADA'!$C$1:$T$1,0)),"")</f>
        <v>566741.5797</v>
      </c>
      <c r="K162" s="33">
        <f t="array" ref="K162">IFERROR(INDEX('CAMAGUI DATA UNIFICADA'!$C$2:$T1007,MATCH(1,($A162='CAMAGUI DATA UNIFICADA'!$A$2:$A1007)*($B$1='CAMAGUI DATA UNIFICADA'!$B$2:$B1007),0),MATCH(K$2,'CAMAGUI DATA UNIFICADA'!$C$1:$T$1,0)),"")</f>
        <v>1.273481825</v>
      </c>
      <c r="L162" s="23">
        <f t="array" ref="L162">IFERROR(INDEX('CAMAGUI DATA UNIFICADA'!$C$2:$T1007,MATCH(1,($A162='CAMAGUI DATA UNIFICADA'!$A$2:$A1007)*($B$1='CAMAGUI DATA UNIFICADA'!$B$2:$B1007),0),MATCH(L$2,'CAMAGUI DATA UNIFICADA'!$C$1:$T$1,0)),"")</f>
        <v>0.4752549935</v>
      </c>
      <c r="M162" s="23">
        <f t="array" ref="M162">IFERROR(INDEX('CAMAGUI DATA UNIFICADA'!$C$2:$T1007,MATCH(1,($A162='CAMAGUI DATA UNIFICADA'!$A$2:$A1007)*($B$1='CAMAGUI DATA UNIFICADA'!$B$2:$B1007),0),MATCH(M$2,'CAMAGUI DATA UNIFICADA'!$C$1:$T$1,0)),"")</f>
        <v>0.57</v>
      </c>
      <c r="N162" s="60">
        <f t="array" ref="N162">IFERROR(INDEX('CAMAGUI DATA UNIFICADA'!$C$2:$T1007,MATCH(1,($A162='CAMAGUI DATA UNIFICADA'!$A$2:$A1007)*($B$1='CAMAGUI DATA UNIFICADA'!$B$2:$B1007),0),MATCH(N$2,'CAMAGUI DATA UNIFICADA'!$C$1:$T$1,0)),"")</f>
        <v>82994.50549</v>
      </c>
      <c r="O162" s="2">
        <f t="array" ref="O162">IFERROR(INDEX('CAMAGUI DATA UNIFICADA'!$C$2:$T1007,MATCH(1,($A162='CAMAGUI DATA UNIFICADA'!$A$2:$A1007)*($B$1='CAMAGUI DATA UNIFICADA'!$B$2:$B1007),0),MATCH(O$2,'CAMAGUI DATA UNIFICADA'!$C$1:$T$1,0)),"")</f>
        <v>4</v>
      </c>
      <c r="P162" s="2">
        <f t="array" ref="P162">IFERROR(INDEX('CAMAGUI DATA UNIFICADA'!$C$2:$T1007,MATCH(1,($A162='CAMAGUI DATA UNIFICADA'!$A$2:$A1007)*($B$1='CAMAGUI DATA UNIFICADA'!$B$2:$B1007),0),MATCH(P$2,'CAMAGUI DATA UNIFICADA'!$C$1:$T$1,0)),"")</f>
        <v>25.29</v>
      </c>
      <c r="Q162" s="33">
        <f t="array" ref="Q162">IFERROR(INDEX('CAMAGUI DATA UNIFICADA'!$C$2:$T1007,MATCH(1,($A162='CAMAGUI DATA UNIFICADA'!$A$2:$A1007)*($B$1='CAMAGUI DATA UNIFICADA'!$B$2:$B1007),0),MATCH(Q$2,'CAMAGUI DATA UNIFICADA'!$C$1:$T$1,0)),"")</f>
        <v>3.16068</v>
      </c>
      <c r="R162" s="60">
        <f t="array" ref="R162">IFERROR(INDEX('CAMAGUI DATA UNIFICADA'!$C$2:$T1007,MATCH(1,($A162='CAMAGUI DATA UNIFICADA'!$A$2:$A1007)*($B$1='CAMAGUI DATA UNIFICADA'!$B$2:$B1007),0),MATCH(R$2,'CAMAGUI DATA UNIFICADA'!$C$1:$T$1,0)),"")</f>
        <v>541.4145259</v>
      </c>
      <c r="S162" s="140">
        <f t="array" ref="S162">IFERROR(INDEX('CAMAGUI DATA UNIFICADA'!$C$2:$T1007,MATCH(1,($A162='CAMAGUI DATA UNIFICADA'!$A$2:$A1007)*($B$1='CAMAGUI DATA UNIFICADA'!$B$2:$B1007),0),MATCH(S$2,'CAMAGUI DATA UNIFICADA'!$C$1:$T$1,0)),"")</f>
        <v>35.35363147</v>
      </c>
      <c r="T162" s="138" t="str">
        <f t="array" ref="T162">IFERROR(INDEX('CAMAGUI DATA UNIFICADA'!$C$2:$T1007,MATCH(1,($A162='CAMAGUI DATA UNIFICADA'!$A$2:$A1007)*($T$1='CAMAGUI DATA UNIFICADA'!$B$2:$B1007),0),MATCH(T$2,'CAMAGUI DATA UNIFICADA'!$C$1:$T$1,0)),"")</f>
        <v>CA2191225</v>
      </c>
      <c r="U162" s="2">
        <f t="array" ref="U162">IFERROR(INDEX('CAMAGUI DATA UNIFICADA'!$C$2:$T1007,MATCH(1,($A162='CAMAGUI DATA UNIFICADA'!$A$2:$A1007)*($T$1='CAMAGUI DATA UNIFICADA'!$B$2:$B1007),0),MATCH(U$2,'CAMAGUI DATA UNIFICADA'!$C$1:$T$1,0)),"")</f>
        <v>375</v>
      </c>
      <c r="V162" s="2">
        <f t="array" ref="V162">IFERROR(INDEX('CAMAGUI DATA UNIFICADA'!$C$2:$T1007,MATCH(1,($A162='CAMAGUI DATA UNIFICADA'!$A$2:$A1007)*($T$1='CAMAGUI DATA UNIFICADA'!$B$2:$B1007),0),MATCH(V$2,'CAMAGUI DATA UNIFICADA'!$C$1:$T$1,0)),"")</f>
        <v>2400</v>
      </c>
      <c r="W162" s="2" t="str">
        <f t="array" ref="W162">IFERROR(INDEX('CAMAGUI DATA UNIFICADA'!$C$2:$T1007,MATCH(1,($A162='CAMAGUI DATA UNIFICADA'!$A$2:$A1007)*($T$1='CAMAGUI DATA UNIFICADA'!$B$2:$B1007),0),MATCH(W$2,'CAMAGUI DATA UNIFICADA'!$C$1:$T$1,0)),"")</f>
        <v>SKR MAST E AD</v>
      </c>
      <c r="X162" s="139">
        <f t="array" ref="X162">IFERROR(INDEX('CAMAGUI DATA UNIFICADA'!$C$2:$T1007,MATCH(1,($A162='CAMAGUI DATA UNIFICADA'!$A$2:$A1007)*($T$1='CAMAGUI DATA UNIFICADA'!$B$2:$B1007),0),MATCH(X$2,'CAMAGUI DATA UNIFICADA'!$C$1:$T$1,0)),"")</f>
        <v>2456.64</v>
      </c>
      <c r="Y162" s="2">
        <f t="array" ref="Y162">IFERROR(INDEX('CAMAGUI DATA UNIFICADA'!$C$2:$T1007,MATCH(1,($A162='CAMAGUI DATA UNIFICADA'!$A$2:$A1007)*($T$1='CAMAGUI DATA UNIFICADA'!$B$2:$B1007),0),MATCH(Y$2,'CAMAGUI DATA UNIFICADA'!$C$1:$T$1,0)),"")</f>
        <v>20</v>
      </c>
      <c r="Z162" s="2">
        <f t="array" ref="Z162">IFERROR(INDEX('CAMAGUI DATA UNIFICADA'!$C$2:$T1007,MATCH(1,($A162='CAMAGUI DATA UNIFICADA'!$A$2:$A1007)*($T$1='CAMAGUI DATA UNIFICADA'!$B$2:$B1007),0),MATCH(Z$2,'CAMAGUI DATA UNIFICADA'!$C$1:$T$1,0)),"")</f>
        <v>4.77</v>
      </c>
      <c r="AA162" s="2">
        <f t="array" ref="AA162">IFERROR(INDEX('CAMAGUI DATA UNIFICADA'!$C$2:$T1007,MATCH(1,($A162='CAMAGUI DATA UNIFICADA'!$A$2:$A1007)*($T$1='CAMAGUI DATA UNIFICADA'!$B$2:$B1007),0),MATCH(AA$2,'CAMAGUI DATA UNIFICADA'!$C$1:$T$1,0)),"")</f>
        <v>3.3</v>
      </c>
      <c r="AB162" s="60">
        <f t="array" ref="AB162">IFERROR(INDEX('CAMAGUI DATA UNIFICADA'!$C$2:$T1007,MATCH(1,($A162='CAMAGUI DATA UNIFICADA'!$A$2:$A1007)*($T$1='CAMAGUI DATA UNIFICADA'!$B$2:$B1007),0),MATCH(AB$2,'CAMAGUI DATA UNIFICADA'!$C$1:$T$1,0)),"")</f>
        <v>568181.8182</v>
      </c>
      <c r="AC162" s="33">
        <f t="array" ref="AC162">IFERROR(INDEX('CAMAGUI DATA UNIFICADA'!$C$2:$T1007,MATCH(1,($A162='CAMAGUI DATA UNIFICADA'!$A$2:$A1007)*($T$1='CAMAGUI DATA UNIFICADA'!$B$2:$B1007),0),MATCH(AC$2,'CAMAGUI DATA UNIFICADA'!$C$1:$T$1,0)),"")</f>
        <v>0.9194894994</v>
      </c>
      <c r="AD162" s="23">
        <f t="array" ref="AD162">IFERROR(INDEX('CAMAGUI DATA UNIFICADA'!$C$2:$T1007,MATCH(1,($A162='CAMAGUI DATA UNIFICADA'!$A$2:$A1007)*($T$1='CAMAGUI DATA UNIFICADA'!$B$2:$B1007),0),MATCH(AD$2,'CAMAGUI DATA UNIFICADA'!$C$1:$T$1,0)),"")</f>
        <v>0.6645401382</v>
      </c>
      <c r="AE162" s="23">
        <f t="array" ref="AE162">IFERROR(INDEX('CAMAGUI DATA UNIFICADA'!$C$2:$T1007,MATCH(1,($A162='CAMAGUI DATA UNIFICADA'!$A$2:$A1007)*($T$1='CAMAGUI DATA UNIFICADA'!$B$2:$B1007),0),MATCH(AE$2,'CAMAGUI DATA UNIFICADA'!$C$1:$T$1,0)),"")</f>
        <v>0.64</v>
      </c>
      <c r="AF162" s="60">
        <f t="array" ref="AF162">IFERROR(INDEX('CAMAGUI DATA UNIFICADA'!$C$2:$T1007,MATCH(1,($A162='CAMAGUI DATA UNIFICADA'!$A$2:$A1007)*($T$1='CAMAGUI DATA UNIFICADA'!$B$2:$B1007),0),MATCH(AF$2,'CAMAGUI DATA UNIFICADA'!$C$1:$T$1,0)),"")</f>
        <v>91200</v>
      </c>
      <c r="AG162" s="2">
        <f t="array" ref="AG162">IFERROR(INDEX('CAMAGUI DATA UNIFICADA'!$C$2:$T1007,MATCH(1,($A162='CAMAGUI DATA UNIFICADA'!$A$2:$A1007)*($T$1='CAMAGUI DATA UNIFICADA'!$B$2:$B1007),0),MATCH(AG$2,'CAMAGUI DATA UNIFICADA'!$C$1:$T$1,0)),"")</f>
        <v>4</v>
      </c>
      <c r="AH162" s="2">
        <f t="array" ref="AH162">IFERROR(INDEX('CAMAGUI DATA UNIFICADA'!$C$2:$T1007,MATCH(1,($A162='CAMAGUI DATA UNIFICADA'!$A$2:$A1007)*($T$1='CAMAGUI DATA UNIFICADA'!$B$2:$B1007),0),MATCH(AH$2,'CAMAGUI DATA UNIFICADA'!$C$1:$T$1,0)),"")</f>
        <v>24</v>
      </c>
      <c r="AI162" s="33">
        <f t="array" ref="AI162">IFERROR(INDEX('CAMAGUI DATA UNIFICADA'!$C$2:$T1007,MATCH(1,($A162='CAMAGUI DATA UNIFICADA'!$A$2:$A1007)*($T$1='CAMAGUI DATA UNIFICADA'!$B$2:$B1007),0),MATCH(AI$2,'CAMAGUI DATA UNIFICADA'!$C$1:$T$1,0)),"")</f>
        <v>3.18</v>
      </c>
      <c r="AJ162" s="60">
        <f t="array" ref="AJ162">IFERROR(INDEX('CAMAGUI DATA UNIFICADA'!$C$2:$T1007,MATCH(1,($A162='CAMAGUI DATA UNIFICADA'!$A$2:$A1007)*($T$1='CAMAGUI DATA UNIFICADA'!$B$2:$B1007),0),MATCH(AJ$2,'CAMAGUI DATA UNIFICADA'!$C$1:$T$1,0)),"")</f>
        <v>415.1616742</v>
      </c>
      <c r="AK162" s="140">
        <f t="array" ref="AK162">IFERROR(INDEX('CAMAGUI DATA UNIFICADA'!$C$2:$T1007,MATCH(1,($A162='CAMAGUI DATA UNIFICADA'!$A$2:$A1007)*($T$1='CAMAGUI DATA UNIFICADA'!$B$2:$B1007),0),MATCH(AK$2,'CAMAGUI DATA UNIFICADA'!$C$1:$T$1,0)),"")</f>
        <v>10.04041855</v>
      </c>
      <c r="AL162" s="138" t="str">
        <f t="array" ref="AL162">IFERROR(INDEX('CAMAGUI DATA UNIFICADA'!$C$2:$T1007,MATCH(1,($A162='CAMAGUI DATA UNIFICADA'!$A$2:$A1007)*($AL$1='CAMAGUI DATA UNIFICADA'!$B$2:$B1007),0),MATCH(AL$2,'CAMAGUI DATA UNIFICADA'!$C$1:$T$1,0)),"")</f>
        <v>CA3191225</v>
      </c>
      <c r="AM162" s="2">
        <f t="array" ref="AM162">IFERROR(INDEX('CAMAGUI DATA UNIFICADA'!$C$2:$T1007,MATCH(1,($A162='CAMAGUI DATA UNIFICADA'!$A$2:$A1007)*($AL$1='CAMAGUI DATA UNIFICADA'!$B$2:$B1007),0),MATCH(AM$2,'CAMAGUI DATA UNIFICADA'!$C$1:$T$1,0)),"")</f>
        <v>400</v>
      </c>
      <c r="AN162" s="2">
        <f t="array" ref="AN162">IFERROR(INDEX('CAMAGUI DATA UNIFICADA'!$C$2:$T1007,MATCH(1,($A162='CAMAGUI DATA UNIFICADA'!$A$2:$A1007)*($AL$1='CAMAGUI DATA UNIFICADA'!$B$2:$B1007),0),MATCH(AN$2,'CAMAGUI DATA UNIFICADA'!$C$1:$T$1,0)),"")</f>
        <v>2725</v>
      </c>
      <c r="AO162" s="2" t="str">
        <f t="array" ref="AO162">IFERROR(INDEX('CAMAGUI DATA UNIFICADA'!$C$2:$T1007,MATCH(1,($A162='CAMAGUI DATA UNIFICADA'!$A$2:$A1007)*($AL$1='CAMAGUI DATA UNIFICADA'!$B$2:$B1007),0),MATCH(AO$2,'CAMAGUI DATA UNIFICADA'!$C$1:$T$1,0)),"")</f>
        <v>SKR MAST E AD</v>
      </c>
      <c r="AP162" s="139">
        <f t="array" ref="AP162">IFERROR(INDEX('CAMAGUI DATA UNIFICADA'!$C$2:$T1007,MATCH(1,($A162='CAMAGUI DATA UNIFICADA'!$A$2:$A1007)*($AL$1='CAMAGUI DATA UNIFICADA'!$B$2:$B1007),0),MATCH(AP$2,'CAMAGUI DATA UNIFICADA'!$C$1:$T$1,0)),"")</f>
        <v>2789.31</v>
      </c>
      <c r="AQ162" s="2">
        <f t="array" ref="AQ162">IFERROR(INDEX('CAMAGUI DATA UNIFICADA'!$C$2:$T1007,MATCH(1,($A162='CAMAGUI DATA UNIFICADA'!$A$2:$A1007)*($AL$1='CAMAGUI DATA UNIFICADA'!$B$2:$B1007),0),MATCH(AQ$2,'CAMAGUI DATA UNIFICADA'!$C$1:$T$1,0)),"")</f>
        <v>22.25</v>
      </c>
      <c r="AR162" s="2">
        <f t="array" ref="AR162">IFERROR(INDEX('CAMAGUI DATA UNIFICADA'!$C$2:$T1007,MATCH(1,($A162='CAMAGUI DATA UNIFICADA'!$A$2:$A1007)*($AL$1='CAMAGUI DATA UNIFICADA'!$B$2:$B1007),0),MATCH(AR$2,'CAMAGUI DATA UNIFICADA'!$C$1:$T$1,0)),"")</f>
        <v>6.19</v>
      </c>
      <c r="AS162" s="33">
        <f t="array" ref="AS162">IFERROR(INDEX('CAMAGUI DATA UNIFICADA'!$C$2:$T1007,MATCH(1,($A162='CAMAGUI DATA UNIFICADA'!$A$2:$A1007)*($AL$1='CAMAGUI DATA UNIFICADA'!$B$2:$B1007),0),MATCH(AS$2,'CAMAGUI DATA UNIFICADA'!$C$1:$T$1,0)),"")</f>
        <v>3.231</v>
      </c>
      <c r="AT162" s="60">
        <f t="array" ref="AT162">IFERROR(INDEX('CAMAGUI DATA UNIFICADA'!$C$2:$T1007,MATCH(1,($A162='CAMAGUI DATA UNIFICADA'!$A$2:$A1007)*($AL$1='CAMAGUI DATA UNIFICADA'!$B$2:$B1007),0),MATCH(AT$2,'CAMAGUI DATA UNIFICADA'!$C$1:$T$1,0)),"")</f>
        <v>556407.5546</v>
      </c>
      <c r="AU162" s="33">
        <f t="array" ref="AU162">IFERROR(INDEX('CAMAGUI DATA UNIFICADA'!$C$2:$T1007,MATCH(1,($A162='CAMAGUI DATA UNIFICADA'!$A$2:$A1007)*($AL$1='CAMAGUI DATA UNIFICADA'!$B$2:$B1007),0),MATCH(AU$2,'CAMAGUI DATA UNIFICADA'!$C$1:$T$1,0)),"")</f>
        <v>0.7627917197</v>
      </c>
      <c r="AV162" s="23">
        <f t="array" ref="AV162">IFERROR(INDEX('CAMAGUI DATA UNIFICADA'!$C$2:$T1007,MATCH(1,($A162='CAMAGUI DATA UNIFICADA'!$A$2:$A1007)*($AL$1='CAMAGUI DATA UNIFICADA'!$B$2:$B1007),0),MATCH(AV$2,'CAMAGUI DATA UNIFICADA'!$C$1:$T$1,0)),"")</f>
        <v>0.5495383256</v>
      </c>
      <c r="AW162" s="23">
        <f t="array" ref="AW162">IFERROR(INDEX('CAMAGUI DATA UNIFICADA'!$C$2:$T1007,MATCH(1,($A162='CAMAGUI DATA UNIFICADA'!$A$2:$A1007)*($AL$1='CAMAGUI DATA UNIFICADA'!$B$2:$B1007),0),MATCH(AW$2,'CAMAGUI DATA UNIFICADA'!$C$1:$T$1,0)),"")</f>
        <v>0.57</v>
      </c>
      <c r="AX162" s="60">
        <f t="array" ref="AX162">IFERROR(INDEX('CAMAGUI DATA UNIFICADA'!$C$2:$T1007,MATCH(1,($A162='CAMAGUI DATA UNIFICADA'!$A$2:$A1007)*($AL$1='CAMAGUI DATA UNIFICADA'!$B$2:$B1007),0),MATCH(AX$2,'CAMAGUI DATA UNIFICADA'!$C$1:$T$1,0)),"")</f>
        <v>82446.42857</v>
      </c>
      <c r="AY162" s="2">
        <f t="array" ref="AY162">IFERROR(INDEX('CAMAGUI DATA UNIFICADA'!$C$2:$T1007,MATCH(1,($A162='CAMAGUI DATA UNIFICADA'!$A$2:$A1007)*($AL$1='CAMAGUI DATA UNIFICADA'!$B$2:$B1007),0),MATCH(AY$2,'CAMAGUI DATA UNIFICADA'!$C$1:$T$1,0)),"")</f>
        <v>4</v>
      </c>
      <c r="AZ162" s="2">
        <f t="array" ref="AZ162">IFERROR(INDEX('CAMAGUI DATA UNIFICADA'!$C$2:$T1007,MATCH(1,($A162='CAMAGUI DATA UNIFICADA'!$A$2:$A1007)*($AL$1='CAMAGUI DATA UNIFICADA'!$B$2:$B1007),0),MATCH(AZ$2,'CAMAGUI DATA UNIFICADA'!$C$1:$T$1,0)),"")</f>
        <v>26.25</v>
      </c>
      <c r="BA162" s="33">
        <f t="array" ref="BA162">IFERROR(INDEX('CAMAGUI DATA UNIFICADA'!$C$2:$T1007,MATCH(1,($A162='CAMAGUI DATA UNIFICADA'!$A$2:$A1007)*($AL$1='CAMAGUI DATA UNIFICADA'!$B$2:$B1007),0),MATCH(BA$2,'CAMAGUI DATA UNIFICADA'!$C$1:$T$1,0)),"")</f>
        <v>3.048</v>
      </c>
      <c r="BB162" s="60">
        <f t="array" ref="BB162">IFERROR(INDEX('CAMAGUI DATA UNIFICADA'!$C$2:$T1007,MATCH(1,($A162='CAMAGUI DATA UNIFICADA'!$A$2:$A1007)*($AL$1='CAMAGUI DATA UNIFICADA'!$B$2:$B1007),0),MATCH(BB$2,'CAMAGUI DATA UNIFICADA'!$C$1:$T$1,0)),"")</f>
        <v>462.6409613</v>
      </c>
      <c r="BC162" s="140">
        <f t="array" ref="BC162">IFERROR(INDEX('CAMAGUI DATA UNIFICADA'!$C$2:$T1007,MATCH(1,($A162='CAMAGUI DATA UNIFICADA'!$A$2:$A1007)*($AL$1='CAMAGUI DATA UNIFICADA'!$B$2:$B1007),0),MATCH(BC$2,'CAMAGUI DATA UNIFICADA'!$C$1:$T$1,0)),"")</f>
        <v>15.66024032</v>
      </c>
      <c r="BD162" s="138" t="str">
        <f t="array" ref="BD162">IFERROR(INDEX('CAMAGUI DATA UNIFICADA'!$C$2:$T1007,MATCH(1,($A162='CAMAGUI DATA UNIFICADA'!$A$2:$A1007)*($BD$1='CAMAGUI DATA UNIFICADA'!$B$2:$B1007),0),MATCH(BD$2,'CAMAGUI DATA UNIFICADA'!$C$1:$T$1,0)),"")</f>
        <v>CA4170126</v>
      </c>
      <c r="BE162" s="2">
        <f t="array" ref="BE162">IFERROR(INDEX('CAMAGUI DATA UNIFICADA'!$C$2:$T1007,MATCH(1,($A162='CAMAGUI DATA UNIFICADA'!$A$2:$A1007)*($BD$1='CAMAGUI DATA UNIFICADA'!$B$2:$B1007),0),MATCH(BE$2,'CAMAGUI DATA UNIFICADA'!$C$1:$T$1,0)),"")</f>
        <v>325</v>
      </c>
      <c r="BF162" s="2">
        <f t="array" ref="BF162">IFERROR(INDEX('CAMAGUI DATA UNIFICADA'!$C$2:$T1007,MATCH(1,($A162='CAMAGUI DATA UNIFICADA'!$A$2:$A1007)*($BD$1='CAMAGUI DATA UNIFICADA'!$B$2:$B1007),0),MATCH(BF$2,'CAMAGUI DATA UNIFICADA'!$C$1:$T$1,0)),"")</f>
        <v>1905</v>
      </c>
      <c r="BG162" s="2" t="str">
        <f t="array" ref="BG162">IFERROR(INDEX('CAMAGUI DATA UNIFICADA'!$C$2:$T1007,MATCH(1,($A162='CAMAGUI DATA UNIFICADA'!$A$2:$A1007)*($BD$1='CAMAGUI DATA UNIFICADA'!$B$2:$B1007),0),MATCH(BG$2,'CAMAGUI DATA UNIFICADA'!$C$1:$T$1,0)),"")</f>
        <v>SKR MAST E AD</v>
      </c>
      <c r="BH162" s="139">
        <f t="array" ref="BH162">IFERROR(INDEX('CAMAGUI DATA UNIFICADA'!$C$2:$T1007,MATCH(1,($A162='CAMAGUI DATA UNIFICADA'!$A$2:$A1007)*($BD$1='CAMAGUI DATA UNIFICADA'!$B$2:$B1007),0),MATCH(BH$2,'CAMAGUI DATA UNIFICADA'!$C$1:$T$1,0)),"")</f>
        <v>1949.958</v>
      </c>
      <c r="BI162" s="2">
        <f t="array" ref="BI162">IFERROR(INDEX('CAMAGUI DATA UNIFICADA'!$C$2:$T1007,MATCH(1,($A162='CAMAGUI DATA UNIFICADA'!$A$2:$A1007)*($BD$1='CAMAGUI DATA UNIFICADA'!$B$2:$B1007),0),MATCH(BI$2,'CAMAGUI DATA UNIFICADA'!$C$1:$T$1,0)),"")</f>
        <v>5.6</v>
      </c>
      <c r="BJ162" s="2">
        <f t="array" ref="BJ162">IFERROR(INDEX('CAMAGUI DATA UNIFICADA'!$C$2:$T1007,MATCH(1,($A162='CAMAGUI DATA UNIFICADA'!$A$2:$A1007)*($BD$1='CAMAGUI DATA UNIFICADA'!$B$2:$B1007),0),MATCH(BJ$2,'CAMAGUI DATA UNIFICADA'!$C$1:$T$1,0)),"")</f>
        <v>3.08</v>
      </c>
      <c r="BK162" s="33">
        <f t="array" ref="BK162">IFERROR(INDEX('CAMAGUI DATA UNIFICADA'!$C$2:$T1007,MATCH(1,($A162='CAMAGUI DATA UNIFICADA'!$A$2:$A1007)*($BD$1='CAMAGUI DATA UNIFICADA'!$B$2:$B1007),0),MATCH(BK$2,'CAMAGUI DATA UNIFICADA'!$C$1:$T$1,0)),"")</f>
        <v>7.1304</v>
      </c>
      <c r="BL162" s="60">
        <f t="array" ref="BL162">IFERROR(INDEX('CAMAGUI DATA UNIFICADA'!$C$2:$T1007,MATCH(1,($A162='CAMAGUI DATA UNIFICADA'!$A$2:$A1007)*($BD$1='CAMAGUI DATA UNIFICADA'!$B$2:$B1007),0),MATCH(BL$2,'CAMAGUI DATA UNIFICADA'!$C$1:$T$1,0)),"")</f>
        <v>813919.4756</v>
      </c>
      <c r="BM162" s="33">
        <f t="array" ref="BM162">IFERROR(INDEX('CAMAGUI DATA UNIFICADA'!$C$2:$T1007,MATCH(1,($A162='CAMAGUI DATA UNIFICADA'!$A$2:$A1007)*($BD$1='CAMAGUI DATA UNIFICADA'!$B$2:$B1007),0),MATCH(BM$2,'CAMAGUI DATA UNIFICADA'!$C$1:$T$1,0)),"")</f>
        <v>0.848431404</v>
      </c>
      <c r="BN162" s="23">
        <f t="array" ref="BN162">IFERROR(INDEX('CAMAGUI DATA UNIFICADA'!$C$2:$T1007,MATCH(1,($A162='CAMAGUI DATA UNIFICADA'!$A$2:$A1007)*($BD$1='CAMAGUI DATA UNIFICADA'!$B$2:$B1007),0),MATCH(BN$2,'CAMAGUI DATA UNIFICADA'!$C$1:$T$1,0)),"")</f>
        <v>1.004838859</v>
      </c>
      <c r="BO162" s="23">
        <f t="array" ref="BO162">IFERROR(INDEX('CAMAGUI DATA UNIFICADA'!$C$2:$T1007,MATCH(1,($A162='CAMAGUI DATA UNIFICADA'!$A$2:$A1007)*($BD$1='CAMAGUI DATA UNIFICADA'!$B$2:$B1007),0),MATCH(BO$2,'CAMAGUI DATA UNIFICADA'!$C$1:$T$1,0)),"")</f>
        <v>0.9</v>
      </c>
      <c r="BP162" s="60">
        <f t="array" ref="BP162">IFERROR(INDEX('CAMAGUI DATA UNIFICADA'!$C$2:$T1007,MATCH(1,($A162='CAMAGUI DATA UNIFICADA'!$A$2:$A1007)*($BD$1='CAMAGUI DATA UNIFICADA'!$B$2:$B1007),0),MATCH(BP$2,'CAMAGUI DATA UNIFICADA'!$C$1:$T$1,0)),"")</f>
        <v>151875</v>
      </c>
      <c r="BQ162" s="2">
        <f t="array" ref="BQ162">IFERROR(INDEX('CAMAGUI DATA UNIFICADA'!$C$2:$T1007,MATCH(1,($A162='CAMAGUI DATA UNIFICADA'!$A$2:$A1007)*($BD$1='CAMAGUI DATA UNIFICADA'!$B$2:$B1007),0),MATCH(BQ$2,'CAMAGUI DATA UNIFICADA'!$C$1:$T$1,0)),"")</f>
        <v>3</v>
      </c>
      <c r="BR162" s="2">
        <f t="array" ref="BR162">IFERROR(INDEX('CAMAGUI DATA UNIFICADA'!$C$2:$T1007,MATCH(1,($A162='CAMAGUI DATA UNIFICADA'!$A$2:$A1007)*($BD$1='CAMAGUI DATA UNIFICADA'!$B$2:$B1007),0),MATCH(BR$2,'CAMAGUI DATA UNIFICADA'!$C$1:$T$1,0)),"")</f>
        <v>8.6</v>
      </c>
      <c r="BS162" s="33">
        <f t="array" ref="BS162">IFERROR(INDEX('CAMAGUI DATA UNIFICADA'!$C$2:$T1007,MATCH(1,($A162='CAMAGUI DATA UNIFICADA'!$A$2:$A1007)*($BD$1='CAMAGUI DATA UNIFICADA'!$B$2:$B1007),0),MATCH(BS$2,'CAMAGUI DATA UNIFICADA'!$C$1:$T$1,0)),"")</f>
        <v>5.4312</v>
      </c>
      <c r="BT162" s="60">
        <f t="array" ref="BT162">IFERROR(INDEX('CAMAGUI DATA UNIFICADA'!$C$2:$T1007,MATCH(1,($A162='CAMAGUI DATA UNIFICADA'!$A$2:$A1007)*($BD$1='CAMAGUI DATA UNIFICADA'!$B$2:$B1007),0),MATCH(BT$2,'CAMAGUI DATA UNIFICADA'!$C$1:$T$1,0)),"")</f>
        <v>386.9632809</v>
      </c>
      <c r="BU162" s="140">
        <f t="array" ref="BU162">IFERROR(INDEX('CAMAGUI DATA UNIFICADA'!$C$2:$T1007,MATCH(1,($A162='CAMAGUI DATA UNIFICADA'!$A$2:$A1007)*($BD$1='CAMAGUI DATA UNIFICADA'!$B$2:$B1007),0),MATCH(BU$2,'CAMAGUI DATA UNIFICADA'!$C$1:$T$1,0)),"")</f>
        <v>15.49082023</v>
      </c>
      <c r="BV162" s="138" t="str">
        <f t="array" ref="BV162">IFERROR(INDEX('CAMAGUI DATA UNIFICADA'!$C$2:$T1007,MATCH(1,($A162='CAMAGUI DATA UNIFICADA'!$A$2:$A1007)*($BV$1='CAMAGUI DATA UNIFICADA'!$B$2:$B1007),0),MATCH(BV$2,'CAMAGUI DATA UNIFICADA'!$C$1:$T$1,0)),"")</f>
        <v>CA5170126</v>
      </c>
      <c r="BW162" s="2">
        <f t="array" ref="BW162">IFERROR(INDEX('CAMAGUI DATA UNIFICADA'!$C$2:$T1007,MATCH(1,($A162='CAMAGUI DATA UNIFICADA'!$A$2:$A1007)*($BV$1='CAMAGUI DATA UNIFICADA'!$B$2:$B1007),0),MATCH(BW$2,'CAMAGUI DATA UNIFICADA'!$C$1:$T$1,0)),"")</f>
        <v>300</v>
      </c>
      <c r="BX162" s="2">
        <f t="array" ref="BX162">IFERROR(INDEX('CAMAGUI DATA UNIFICADA'!$C$2:$T1007,MATCH(1,($A162='CAMAGUI DATA UNIFICADA'!$A$2:$A1007)*($BV$1='CAMAGUI DATA UNIFICADA'!$B$2:$B1007),0),MATCH(BX$2,'CAMAGUI DATA UNIFICADA'!$C$1:$T$1,0)),"")</f>
        <v>1672.5</v>
      </c>
      <c r="BY162" s="2" t="str">
        <f t="array" ref="BY162">IFERROR(INDEX('CAMAGUI DATA UNIFICADA'!$C$2:$T1007,MATCH(1,($A162='CAMAGUI DATA UNIFICADA'!$A$2:$A1007)*($BV$1='CAMAGUI DATA UNIFICADA'!$B$2:$B1007),0),MATCH(BY$2,'CAMAGUI DATA UNIFICADA'!$C$1:$T$1,0)),"")</f>
        <v>SKR MAST E AD</v>
      </c>
      <c r="BZ162" s="139">
        <f t="array" ref="BZ162">IFERROR(INDEX('CAMAGUI DATA UNIFICADA'!$C$2:$T1007,MATCH(1,($A162='CAMAGUI DATA UNIFICADA'!$A$2:$A1007)*($BV$1='CAMAGUI DATA UNIFICADA'!$B$2:$B1007),0),MATCH(BZ$2,'CAMAGUI DATA UNIFICADA'!$C$1:$T$1,0)),"")</f>
        <v>1711.971</v>
      </c>
      <c r="CA162" s="2">
        <f t="array" ref="CA162">IFERROR(INDEX('CAMAGUI DATA UNIFICADA'!$C$2:$T1007,MATCH(1,($A162='CAMAGUI DATA UNIFICADA'!$A$2:$A1007)*($BV$1='CAMAGUI DATA UNIFICADA'!$B$2:$B1007),0),MATCH(CA$2,'CAMAGUI DATA UNIFICADA'!$C$1:$T$1,0)),"")</f>
        <v>5.52</v>
      </c>
      <c r="CB162" s="2">
        <f t="array" ref="CB162">IFERROR(INDEX('CAMAGUI DATA UNIFICADA'!$C$2:$T1007,MATCH(1,($A162='CAMAGUI DATA UNIFICADA'!$A$2:$A1007)*($BV$1='CAMAGUI DATA UNIFICADA'!$B$2:$B1007),0),MATCH(CB$2,'CAMAGUI DATA UNIFICADA'!$C$1:$T$1,0)),"")</f>
        <v>2.9</v>
      </c>
      <c r="CC162" s="33">
        <f t="array" ref="CC162">IFERROR(INDEX('CAMAGUI DATA UNIFICADA'!$C$2:$T1007,MATCH(1,($A162='CAMAGUI DATA UNIFICADA'!$A$2:$A1007)*($BV$1='CAMAGUI DATA UNIFICADA'!$B$2:$B1007),0),MATCH(CC$2,'CAMAGUI DATA UNIFICADA'!$C$1:$T$1,0)),"")</f>
        <v>7.17648</v>
      </c>
      <c r="CD162" s="60">
        <f t="array" ref="CD162">IFERROR(INDEX('CAMAGUI DATA UNIFICADA'!$C$2:$T1007,MATCH(1,($A162='CAMAGUI DATA UNIFICADA'!$A$2:$A1007)*($BV$1='CAMAGUI DATA UNIFICADA'!$B$2:$B1007),0),MATCH(CD$2,'CAMAGUI DATA UNIFICADA'!$C$1:$T$1,0)),"")</f>
        <v>757304.7802</v>
      </c>
      <c r="CE162" s="33">
        <f t="array" ref="CE162">IFERROR(INDEX('CAMAGUI DATA UNIFICADA'!$C$2:$T1007,MATCH(1,($A162='CAMAGUI DATA UNIFICADA'!$A$2:$A1007)*($BV$1='CAMAGUI DATA UNIFICADA'!$B$2:$B1007),0),MATCH(CE$2,'CAMAGUI DATA UNIFICADA'!$C$1:$T$1,0)),"")</f>
        <v>0.8778145174</v>
      </c>
      <c r="CF162" s="23">
        <f t="array" ref="CF162">IFERROR(INDEX('CAMAGUI DATA UNIFICADA'!$C$2:$T1007,MATCH(1,($A162='CAMAGUI DATA UNIFICADA'!$A$2:$A1007)*($BV$1='CAMAGUI DATA UNIFICADA'!$B$2:$B1007),0),MATCH(CF$2,'CAMAGUI DATA UNIFICADA'!$C$1:$T$1,0)),"")</f>
        <v>1.037403808</v>
      </c>
      <c r="CG162" s="23">
        <f t="array" ref="CG162">IFERROR(INDEX('CAMAGUI DATA UNIFICADA'!$C$2:$T1007,MATCH(1,($A162='CAMAGUI DATA UNIFICADA'!$A$2:$A1007)*($BV$1='CAMAGUI DATA UNIFICADA'!$B$2:$B1007),0),MATCH(CG$2,'CAMAGUI DATA UNIFICADA'!$C$1:$T$1,0)),"")</f>
        <v>0.9</v>
      </c>
      <c r="CH162" s="60">
        <f t="array" ref="CH162">IFERROR(INDEX('CAMAGUI DATA UNIFICADA'!$C$2:$T1007,MATCH(1,($A162='CAMAGUI DATA UNIFICADA'!$A$2:$A1007)*($BV$1='CAMAGUI DATA UNIFICADA'!$B$2:$B1007),0),MATCH(CH$2,'CAMAGUI DATA UNIFICADA'!$C$1:$T$1,0)),"")</f>
        <v>156428.5714</v>
      </c>
      <c r="CI162" s="2">
        <f t="array" ref="CI162">IFERROR(INDEX('CAMAGUI DATA UNIFICADA'!$C$2:$T1007,MATCH(1,($A162='CAMAGUI DATA UNIFICADA'!$A$2:$A1007)*($BV$1='CAMAGUI DATA UNIFICADA'!$B$2:$B1007),0),MATCH(CI$2,'CAMAGUI DATA UNIFICADA'!$C$1:$T$1,0)),"")</f>
        <v>3</v>
      </c>
      <c r="CJ162" s="2">
        <f t="array" ref="CJ162">IFERROR(INDEX('CAMAGUI DATA UNIFICADA'!$C$2:$T1007,MATCH(1,($A162='CAMAGUI DATA UNIFICADA'!$A$2:$A1007)*($BV$1='CAMAGUI DATA UNIFICADA'!$B$2:$B1007),0),MATCH(CJ$2,'CAMAGUI DATA UNIFICADA'!$C$1:$T$1,0)),"")</f>
        <v>8.52</v>
      </c>
      <c r="CK162" s="33">
        <f t="array" ref="CK162">IFERROR(INDEX('CAMAGUI DATA UNIFICADA'!$C$2:$T1007,MATCH(1,($A162='CAMAGUI DATA UNIFICADA'!$A$2:$A1007)*($BV$1='CAMAGUI DATA UNIFICADA'!$B$2:$B1007),0),MATCH(CK$2,'CAMAGUI DATA UNIFICADA'!$C$1:$T$1,0)),"")</f>
        <v>5.45424</v>
      </c>
      <c r="CL162" s="60">
        <f t="array" ref="CL162">IFERROR(INDEX('CAMAGUI DATA UNIFICADA'!$C$2:$T1007,MATCH(1,($A162='CAMAGUI DATA UNIFICADA'!$A$2:$A1007)*($BV$1='CAMAGUI DATA UNIFICADA'!$B$2:$B1007),0),MATCH(CL$2,'CAMAGUI DATA UNIFICADA'!$C$1:$T$1,0)),"")</f>
        <v>347.4016598</v>
      </c>
      <c r="CM162" s="140">
        <f t="array" ref="CM162">IFERROR(INDEX('CAMAGUI DATA UNIFICADA'!$C$2:$T1007,MATCH(1,($A162='CAMAGUI DATA UNIFICADA'!$A$2:$A1007)*($BV$1='CAMAGUI DATA UNIFICADA'!$B$2:$B1007),0),MATCH(CM$2,'CAMAGUI DATA UNIFICADA'!$C$1:$T$1,0)),"")</f>
        <v>11.85041495</v>
      </c>
      <c r="CN162" s="138" t="str">
        <f t="array" ref="CN162">IFERROR(INDEX('CAMAGUI DATA UNIFICADA'!$C$2:$T1007,MATCH(1,($A162='CAMAGUI DATA UNIFICADA'!$A$2:$A1007)*($CN$1='CAMAGUI DATA UNIFICADA'!$B$2:$B1007),0),MATCH(CN$2,'CAMAGUI DATA UNIFICADA'!$C$1:$T$1,0)),"")</f>
        <v>CA6170126</v>
      </c>
      <c r="CO162" s="2">
        <f t="array" ref="CO162">IFERROR(INDEX('CAMAGUI DATA UNIFICADA'!$C$2:$T1007,MATCH(1,($A162='CAMAGUI DATA UNIFICADA'!$A$2:$A1007)*($CN$1='CAMAGUI DATA UNIFICADA'!$B$2:$B1007),0),MATCH(CO$2,'CAMAGUI DATA UNIFICADA'!$C$1:$T$1,0)),"")</f>
        <v>437.5</v>
      </c>
      <c r="CP162" s="2">
        <f t="array" ref="CP162">IFERROR(INDEX('CAMAGUI DATA UNIFICADA'!$C$2:$T1007,MATCH(1,($A162='CAMAGUI DATA UNIFICADA'!$A$2:$A1007)*($CN$1='CAMAGUI DATA UNIFICADA'!$B$2:$B1007),0),MATCH(CP$2,'CAMAGUI DATA UNIFICADA'!$C$1:$T$1,0)),"")</f>
        <v>2700</v>
      </c>
      <c r="CQ162" s="2" t="str">
        <f t="array" ref="CQ162">IFERROR(INDEX('CAMAGUI DATA UNIFICADA'!$C$2:$T1007,MATCH(1,($A162='CAMAGUI DATA UNIFICADA'!$A$2:$A1007)*($CN$1='CAMAGUI DATA UNIFICADA'!$B$2:$B1007),0),MATCH(CQ$2,'CAMAGUI DATA UNIFICADA'!$C$1:$T$1,0)),"")</f>
        <v>SKR MAST E AD</v>
      </c>
      <c r="CR162" s="139">
        <f t="array" ref="CR162">IFERROR(INDEX('CAMAGUI DATA UNIFICADA'!$C$2:$T1007,MATCH(1,($A162='CAMAGUI DATA UNIFICADA'!$A$2:$A1007)*($CN$1='CAMAGUI DATA UNIFICADA'!$B$2:$B1007),0),MATCH(CR$2,'CAMAGUI DATA UNIFICADA'!$C$1:$T$1,0)),"")</f>
        <v>2763.72</v>
      </c>
      <c r="CS162" s="2">
        <f t="array" ref="CS162">IFERROR(INDEX('CAMAGUI DATA UNIFICADA'!$C$2:$T1007,MATCH(1,($A162='CAMAGUI DATA UNIFICADA'!$A$2:$A1007)*($CN$1='CAMAGUI DATA UNIFICADA'!$B$2:$B1007),0),MATCH(CS$2,'CAMAGUI DATA UNIFICADA'!$C$1:$T$1,0)),"")</f>
        <v>5.46</v>
      </c>
      <c r="CT162" s="2">
        <f t="array" ref="CT162">IFERROR(INDEX('CAMAGUI DATA UNIFICADA'!$C$2:$T1007,MATCH(1,($A162='CAMAGUI DATA UNIFICADA'!$A$2:$A1007)*($CN$1='CAMAGUI DATA UNIFICADA'!$B$2:$B1007),0),MATCH(CT$2,'CAMAGUI DATA UNIFICADA'!$C$1:$T$1,0)),"")</f>
        <v>2.65</v>
      </c>
      <c r="CU162" s="33">
        <f t="array" ref="CU162">IFERROR(INDEX('CAMAGUI DATA UNIFICADA'!$C$2:$T1007,MATCH(1,($A162='CAMAGUI DATA UNIFICADA'!$A$2:$A1007)*($CN$1='CAMAGUI DATA UNIFICADA'!$B$2:$B1007),0),MATCH(CU$2,'CAMAGUI DATA UNIFICADA'!$C$1:$T$1,0)),"")</f>
        <v>7.21104</v>
      </c>
      <c r="CV162" s="60">
        <f t="array" ref="CV162">IFERROR(INDEX('CAMAGUI DATA UNIFICADA'!$C$2:$T1007,MATCH(1,($A162='CAMAGUI DATA UNIFICADA'!$A$2:$A1007)*($CN$1='CAMAGUI DATA UNIFICADA'!$B$2:$B1007),0),MATCH(CV$2,'CAMAGUI DATA UNIFICADA'!$C$1:$T$1,0)),"")</f>
        <v>1111187.916</v>
      </c>
      <c r="CW162" s="33">
        <f t="array" ref="CW162">IFERROR(INDEX('CAMAGUI DATA UNIFICADA'!$C$2:$T1007,MATCH(1,($A162='CAMAGUI DATA UNIFICADA'!$A$2:$A1007)*($CN$1='CAMAGUI DATA UNIFICADA'!$B$2:$B1007),0),MATCH(CW$2,'CAMAGUI DATA UNIFICADA'!$C$1:$T$1,0)),"")</f>
        <v>1.007284157</v>
      </c>
      <c r="CX162" s="23">
        <f t="array" ref="CX162">IFERROR(INDEX('CAMAGUI DATA UNIFICADA'!$C$2:$T1007,MATCH(1,($A162='CAMAGUI DATA UNIFICADA'!$A$2:$A1007)*($CN$1='CAMAGUI DATA UNIFICADA'!$B$2:$B1007),0),MATCH(CX$2,'CAMAGUI DATA UNIFICADA'!$C$1:$T$1,0)),"")</f>
        <v>0.9337713583</v>
      </c>
      <c r="CY162" s="23">
        <f t="array" ref="CY162">IFERROR(INDEX('CAMAGUI DATA UNIFICADA'!$C$2:$T1007,MATCH(1,($A162='CAMAGUI DATA UNIFICADA'!$A$2:$A1007)*($CN$1='CAMAGUI DATA UNIFICADA'!$B$2:$B1007),0),MATCH(CY$2,'CAMAGUI DATA UNIFICADA'!$C$1:$T$1,0)),"")</f>
        <v>0.85</v>
      </c>
      <c r="CZ162" s="60">
        <f t="array" ref="CZ162">IFERROR(INDEX('CAMAGUI DATA UNIFICADA'!$C$2:$T1007,MATCH(1,($A162='CAMAGUI DATA UNIFICADA'!$A$2:$A1007)*($CN$1='CAMAGUI DATA UNIFICADA'!$B$2:$B1007),0),MATCH(CZ$2,'CAMAGUI DATA UNIFICADA'!$C$1:$T$1,0)),"")</f>
        <v>115600</v>
      </c>
      <c r="DA162" s="2">
        <f t="array" ref="DA162">IFERROR(INDEX('CAMAGUI DATA UNIFICADA'!$C$2:$T1007,MATCH(1,($A162='CAMAGUI DATA UNIFICADA'!$A$2:$A1007)*($CN$1='CAMAGUI DATA UNIFICADA'!$B$2:$B1007),0),MATCH(DA$2,'CAMAGUI DATA UNIFICADA'!$C$1:$T$1,0)),"")</f>
        <v>3</v>
      </c>
      <c r="DB162" s="2">
        <f t="array" ref="DB162">IFERROR(INDEX('CAMAGUI DATA UNIFICADA'!$C$2:$T1007,MATCH(1,($A162='CAMAGUI DATA UNIFICADA'!$A$2:$A1007)*($CN$1='CAMAGUI DATA UNIFICADA'!$B$2:$B1007),0),MATCH(DB$2,'CAMAGUI DATA UNIFICADA'!$C$1:$T$1,0)),"")</f>
        <v>8.46</v>
      </c>
      <c r="DC162" s="33">
        <f t="array" ref="DC162">IFERROR(INDEX('CAMAGUI DATA UNIFICADA'!$C$2:$T1007,MATCH(1,($A162='CAMAGUI DATA UNIFICADA'!$A$2:$A1007)*($CN$1='CAMAGUI DATA UNIFICADA'!$B$2:$B1007),0),MATCH(DC$2,'CAMAGUI DATA UNIFICADA'!$C$1:$T$1,0)),"")</f>
        <v>5.47152</v>
      </c>
      <c r="DD162" s="60">
        <f t="array" ref="DD162">IFERROR(INDEX('CAMAGUI DATA UNIFICADA'!$C$2:$T1007,MATCH(1,($A162='CAMAGUI DATA UNIFICADA'!$A$2:$A1007)*($CN$1='CAMAGUI DATA UNIFICADA'!$B$2:$B1007),0),MATCH(DD$2,'CAMAGUI DATA UNIFICADA'!$C$1:$T$1,0)),"")</f>
        <v>532.7120143</v>
      </c>
      <c r="DE162" s="140">
        <f t="array" ref="DE162">IFERROR(INDEX('CAMAGUI DATA UNIFICADA'!$C$2:$T1007,MATCH(1,($A162='CAMAGUI DATA UNIFICADA'!$A$2:$A1007)*($CN$1='CAMAGUI DATA UNIFICADA'!$B$2:$B1007),0),MATCH(DE$2,'CAMAGUI DATA UNIFICADA'!$C$1:$T$1,0)),"")</f>
        <v>23.80300356</v>
      </c>
      <c r="DF162" s="138" t="str">
        <f t="array" ref="DF162">IFERROR(INDEX('CAMAGUI DATA UNIFICADA'!$C$2:$T1007,MATCH(1,($A162='CAMAGUI DATA UNIFICADA'!$A$2:$A1007)*($DF$1='CAMAGUI DATA UNIFICADA'!$B$2:$B1007),0),MATCH(DF$2,'CAMAGUI DATA UNIFICADA'!$C$1:$T$1,0)),"")</f>
        <v/>
      </c>
      <c r="DG162" s="2" t="str">
        <f t="array" ref="DG162">IFERROR(INDEX('CAMAGUI DATA UNIFICADA'!$C$2:$T1007,MATCH(1,($A162='CAMAGUI DATA UNIFICADA'!$A$2:$A1007)*($DF$1='CAMAGUI DATA UNIFICADA'!$B$2:$B1007),0),MATCH(DG$2,'CAMAGUI DATA UNIFICADA'!$C$1:$T$1,0)),"")</f>
        <v/>
      </c>
      <c r="DH162" s="2" t="str">
        <f t="array" ref="DH162">IFERROR(INDEX('CAMAGUI DATA UNIFICADA'!$C$2:$T1007,MATCH(1,($A162='CAMAGUI DATA UNIFICADA'!$A$2:$A1007)*($DF$1='CAMAGUI DATA UNIFICADA'!$B$2:$B1007),0),MATCH(DH$2,'CAMAGUI DATA UNIFICADA'!$C$1:$T$1,0)),"")</f>
        <v/>
      </c>
      <c r="DI162" s="2" t="str">
        <f t="array" ref="DI162">IFERROR(INDEX('CAMAGUI DATA UNIFICADA'!$C$2:$T1007,MATCH(1,($A162='CAMAGUI DATA UNIFICADA'!$A$2:$A1007)*($DF$1='CAMAGUI DATA UNIFICADA'!$B$2:$B1007),0),MATCH(DI$2,'CAMAGUI DATA UNIFICADA'!$C$1:$T$1,0)),"")</f>
        <v/>
      </c>
      <c r="DJ162" s="139" t="str">
        <f t="array" ref="DJ162">IFERROR(INDEX('CAMAGUI DATA UNIFICADA'!$C$2:$T1007,MATCH(1,($A162='CAMAGUI DATA UNIFICADA'!$A$2:$A1007)*($DF$1='CAMAGUI DATA UNIFICADA'!$B$2:$B1007),0),MATCH(DJ$2,'CAMAGUI DATA UNIFICADA'!$C$1:$T$1,0)),"")</f>
        <v/>
      </c>
      <c r="DK162" s="2" t="str">
        <f t="array" ref="DK162">IFERROR(INDEX('CAMAGUI DATA UNIFICADA'!$C$2:$T1007,MATCH(1,($A162='CAMAGUI DATA UNIFICADA'!$A$2:$A1007)*($DF$1='CAMAGUI DATA UNIFICADA'!$B$2:$B1007),0),MATCH(DK$2,'CAMAGUI DATA UNIFICADA'!$C$1:$T$1,0)),"")</f>
        <v/>
      </c>
      <c r="DL162" s="2" t="str">
        <f t="array" ref="DL162">IFERROR(INDEX('CAMAGUI DATA UNIFICADA'!$C$2:$T1007,MATCH(1,($A162='CAMAGUI DATA UNIFICADA'!$A$2:$A1007)*($DF$1='CAMAGUI DATA UNIFICADA'!$B$2:$B1007),0),MATCH(DL$2,'CAMAGUI DATA UNIFICADA'!$C$1:$T$1,0)),"")</f>
        <v/>
      </c>
      <c r="DM162" s="33" t="str">
        <f t="array" ref="DM162">IFERROR(INDEX('CAMAGUI DATA UNIFICADA'!$C$2:$T1007,MATCH(1,($A162='CAMAGUI DATA UNIFICADA'!$A$2:$A1007)*($DF$1='CAMAGUI DATA UNIFICADA'!$B$2:$B1007),0),MATCH(DM$2,'CAMAGUI DATA UNIFICADA'!$C$1:$T$1,0)),"")</f>
        <v/>
      </c>
      <c r="DN162" s="60" t="str">
        <f t="array" ref="DN162">IFERROR(INDEX('CAMAGUI DATA UNIFICADA'!$C$2:$T1007,MATCH(1,($A162='CAMAGUI DATA UNIFICADA'!$A$2:$A1007)*($DF$1='CAMAGUI DATA UNIFICADA'!$B$2:$B1007),0),MATCH(DN$2,'CAMAGUI DATA UNIFICADA'!$C$1:$T$1,0)),"")</f>
        <v/>
      </c>
      <c r="DO162" s="33" t="str">
        <f t="array" ref="DO162">IFERROR(INDEX('CAMAGUI DATA UNIFICADA'!$C$2:$T1007,MATCH(1,($A162='CAMAGUI DATA UNIFICADA'!$A$2:$A1007)*($DF$1='CAMAGUI DATA UNIFICADA'!$B$2:$B1007),0),MATCH(DO$2,'CAMAGUI DATA UNIFICADA'!$C$1:$T$1,0)),"")</f>
        <v/>
      </c>
      <c r="DP162" s="23" t="str">
        <f t="array" ref="DP162">IFERROR(INDEX('CAMAGUI DATA UNIFICADA'!$C$2:$T1007,MATCH(1,($A162='CAMAGUI DATA UNIFICADA'!$A$2:$A1007)*($DF$1='CAMAGUI DATA UNIFICADA'!$B$2:$B1007),0),MATCH(DP$2,'CAMAGUI DATA UNIFICADA'!$C$1:$T$1,0)),"")</f>
        <v/>
      </c>
      <c r="DQ162" s="23" t="str">
        <f t="array" ref="DQ162">IFERROR(INDEX('CAMAGUI DATA UNIFICADA'!$C$2:$T1007,MATCH(1,($A162='CAMAGUI DATA UNIFICADA'!$A$2:$A1007)*($DF$1='CAMAGUI DATA UNIFICADA'!$B$2:$B1007),0),MATCH(DQ$2,'CAMAGUI DATA UNIFICADA'!$C$1:$T$1,0)),"")</f>
        <v/>
      </c>
      <c r="DR162" s="2" t="str">
        <f t="array" ref="DR162">IFERROR(INDEX('CAMAGUI DATA UNIFICADA'!$C$2:$T1007,MATCH(1,($A162='CAMAGUI DATA UNIFICADA'!$A$2:$A1007)*($DF$1='CAMAGUI DATA UNIFICADA'!$B$2:$B1007),0),MATCH(DR$2,'CAMAGUI DATA UNIFICADA'!$C$1:$T$1,0)),"")</f>
        <v/>
      </c>
      <c r="DS162" s="2" t="str">
        <f t="array" ref="DS162">IFERROR(INDEX('CAMAGUI DATA UNIFICADA'!$C$2:$T1007,MATCH(1,($A162='CAMAGUI DATA UNIFICADA'!$A$2:$A1007)*($DF$1='CAMAGUI DATA UNIFICADA'!$B$2:$B1007),0),MATCH(DS$2,'CAMAGUI DATA UNIFICADA'!$C$1:$T$1,0)),"")</f>
        <v/>
      </c>
      <c r="DT162" s="2" t="str">
        <f t="array" ref="DT162">IFERROR(INDEX('CAMAGUI DATA UNIFICADA'!$C$2:$T1007,MATCH(1,($A162='CAMAGUI DATA UNIFICADA'!$A$2:$A1007)*($DF$1='CAMAGUI DATA UNIFICADA'!$B$2:$B1007),0),MATCH(DT$2,'CAMAGUI DATA UNIFICADA'!$C$1:$T$1,0)),"")</f>
        <v/>
      </c>
      <c r="DU162" s="33" t="str">
        <f t="array" ref="DU162">IFERROR(INDEX('CAMAGUI DATA UNIFICADA'!$C$2:$T1007,MATCH(1,($A162='CAMAGUI DATA UNIFICADA'!$A$2:$A1007)*($DF$1='CAMAGUI DATA UNIFICADA'!$B$2:$B1007),0),MATCH(DU$2,'CAMAGUI DATA UNIFICADA'!$C$1:$T$1,0)),"")</f>
        <v/>
      </c>
      <c r="DV162" s="60" t="str">
        <f t="array" ref="DV162">IFERROR(INDEX('CAMAGUI DATA UNIFICADA'!$C$2:$T1007,MATCH(1,($A162='CAMAGUI DATA UNIFICADA'!$A$2:$A1007)*($DF$1='CAMAGUI DATA UNIFICADA'!$B$2:$B1007),0),MATCH(DV$2,'CAMAGUI DATA UNIFICADA'!$C$1:$T$1,0)),"")</f>
        <v/>
      </c>
      <c r="DW162" s="140" t="str">
        <f t="array" ref="DW162">IFERROR(INDEX('CAMAGUI DATA UNIFICADA'!$C$2:$T1007,MATCH(1,($A162='CAMAGUI DATA UNIFICADA'!$A$2:$A1007)*($DF$1='CAMAGUI DATA UNIFICADA'!$B$2:$B1007),0),MATCH(DW$2,'CAMAGUI DATA UNIFICADA'!$C$1:$T$1,0)),"")</f>
        <v/>
      </c>
      <c r="DX162" s="144" t="str">
        <f t="array" ref="DX162">IFERROR(INDEX('CAMAGUI DATA UNIFICADA'!$C$2:$T1007,MATCH(1,($A162='CAMAGUI DATA UNIFICADA'!$A$2:$A1007)*($DX$1='CAMAGUI DATA UNIFICADA'!$B$2:$B1007),0),MATCH(DX$2,'CAMAGUI DATA UNIFICADA'!$C$1:$T$1,0)),"")</f>
        <v/>
      </c>
      <c r="DY162" s="60" t="str">
        <f t="array" ref="DY162">IFERROR(INDEX('CAMAGUI DATA UNIFICADA'!$C$2:$T1007,MATCH(1,($A162='CAMAGUI DATA UNIFICADA'!$A$2:$A1007)*($DX$1='CAMAGUI DATA UNIFICADA'!$B$2:$B1007),0),MATCH(DY$2,'CAMAGUI DATA UNIFICADA'!$C$1:$T$1,0)),"")</f>
        <v/>
      </c>
      <c r="DZ162" s="60" t="str">
        <f t="array" ref="DZ162">IFERROR(INDEX('CAMAGUI DATA UNIFICADA'!$C$2:$T1007,MATCH(1,($A162='CAMAGUI DATA UNIFICADA'!$A$2:$A1007)*($DX$1='CAMAGUI DATA UNIFICADA'!$B$2:$B1007),0),MATCH(DZ$2,'CAMAGUI DATA UNIFICADA'!$C$1:$T$1,0)),"")</f>
        <v/>
      </c>
      <c r="EA162" s="60" t="str">
        <f t="array" ref="EA162">IFERROR(INDEX('CAMAGUI DATA UNIFICADA'!$C$2:$T1007,MATCH(1,($A162='CAMAGUI DATA UNIFICADA'!$A$2:$A1007)*($DX$1='CAMAGUI DATA UNIFICADA'!$B$2:$B1007),0),MATCH(EA$2,'CAMAGUI DATA UNIFICADA'!$C$1:$T$1,0)),"")</f>
        <v/>
      </c>
      <c r="EB162" s="60" t="str">
        <f t="array" ref="EB162">IFERROR(INDEX('CAMAGUI DATA UNIFICADA'!$C$2:$T1007,MATCH(1,($A162='CAMAGUI DATA UNIFICADA'!$A$2:$A1007)*($DX$1='CAMAGUI DATA UNIFICADA'!$B$2:$B1007),0),MATCH(EB$2,'CAMAGUI DATA UNIFICADA'!$C$1:$T$1,0)),"")</f>
        <v/>
      </c>
      <c r="EC162" s="60" t="str">
        <f t="array" ref="EC162">IFERROR(INDEX('CAMAGUI DATA UNIFICADA'!$C$2:$T1007,MATCH(1,($A162='CAMAGUI DATA UNIFICADA'!$A$2:$A1007)*($DX$1='CAMAGUI DATA UNIFICADA'!$B$2:$B1007),0),MATCH(EC$2,'CAMAGUI DATA UNIFICADA'!$C$1:$T$1,0)),"")</f>
        <v/>
      </c>
      <c r="ED162" s="60" t="str">
        <f t="array" ref="ED162">IFERROR(INDEX('CAMAGUI DATA UNIFICADA'!$C$2:$T1007,MATCH(1,($A162='CAMAGUI DATA UNIFICADA'!$A$2:$A1007)*($DX$1='CAMAGUI DATA UNIFICADA'!$B$2:$B1007),0),MATCH(ED$2,'CAMAGUI DATA UNIFICADA'!$C$1:$T$1,0)),"")</f>
        <v/>
      </c>
      <c r="EE162" s="60" t="str">
        <f t="array" ref="EE162">IFERROR(INDEX('CAMAGUI DATA UNIFICADA'!$C$2:$T1007,MATCH(1,($A162='CAMAGUI DATA UNIFICADA'!$A$2:$A1007)*($DX$1='CAMAGUI DATA UNIFICADA'!$B$2:$B1007),0),MATCH(EE$2,'CAMAGUI DATA UNIFICADA'!$C$1:$T$1,0)),"")</f>
        <v/>
      </c>
      <c r="EF162" s="60" t="str">
        <f t="array" ref="EF162">IFERROR(INDEX('CAMAGUI DATA UNIFICADA'!$C$2:$T1007,MATCH(1,($A162='CAMAGUI DATA UNIFICADA'!$A$2:$A1007)*($DX$1='CAMAGUI DATA UNIFICADA'!$B$2:$B1007),0),MATCH(EF$2,'CAMAGUI DATA UNIFICADA'!$C$1:$T$1,0)),"")</f>
        <v/>
      </c>
      <c r="EG162" s="60" t="str">
        <f t="array" ref="EG162">IFERROR(INDEX('CAMAGUI DATA UNIFICADA'!$C$2:$T1007,MATCH(1,($A162='CAMAGUI DATA UNIFICADA'!$A$2:$A1007)*($DX$1='CAMAGUI DATA UNIFICADA'!$B$2:$B1007),0),MATCH(EG$2,'CAMAGUI DATA UNIFICADA'!$C$1:$T$1,0)),"")</f>
        <v/>
      </c>
      <c r="EH162" s="60" t="str">
        <f t="array" ref="EH162">IFERROR(INDEX('CAMAGUI DATA UNIFICADA'!$C$2:$T1007,MATCH(1,($A162='CAMAGUI DATA UNIFICADA'!$A$2:$A1007)*($DX$1='CAMAGUI DATA UNIFICADA'!$B$2:$B1007),0),MATCH(EH$2,'CAMAGUI DATA UNIFICADA'!$C$1:$T$1,0)),"")</f>
        <v/>
      </c>
      <c r="EI162" s="60" t="str">
        <f t="array" ref="EI162">IFERROR(INDEX('CAMAGUI DATA UNIFICADA'!$C$2:$T1007,MATCH(1,($A162='CAMAGUI DATA UNIFICADA'!$A$2:$A1007)*($DX$1='CAMAGUI DATA UNIFICADA'!$B$2:$B1007),0),MATCH(EI$2,'CAMAGUI DATA UNIFICADA'!$C$1:$T$1,0)),"")</f>
        <v/>
      </c>
      <c r="EJ162" s="60" t="str">
        <f t="array" ref="EJ162">IFERROR(INDEX('CAMAGUI DATA UNIFICADA'!$C$2:$T1007,MATCH(1,($A162='CAMAGUI DATA UNIFICADA'!$A$2:$A1007)*($DX$1='CAMAGUI DATA UNIFICADA'!$B$2:$B1007),0),MATCH(EJ$2,'CAMAGUI DATA UNIFICADA'!$C$1:$T$1,0)),"")</f>
        <v/>
      </c>
      <c r="EK162" s="60" t="str">
        <f t="array" ref="EK162">IFERROR(INDEX('CAMAGUI DATA UNIFICADA'!$C$2:$T1007,MATCH(1,($A162='CAMAGUI DATA UNIFICADA'!$A$2:$A1007)*($DX$1='CAMAGUI DATA UNIFICADA'!$B$2:$B1007),0),MATCH(EK$2,'CAMAGUI DATA UNIFICADA'!$C$1:$T$1,0)),"")</f>
        <v/>
      </c>
      <c r="EL162" s="60" t="str">
        <f t="array" ref="EL162">IFERROR(INDEX('CAMAGUI DATA UNIFICADA'!$C$2:$T1007,MATCH(1,($A162='CAMAGUI DATA UNIFICADA'!$A$2:$A1007)*($DX$1='CAMAGUI DATA UNIFICADA'!$B$2:$B1007),0),MATCH(EL$2,'CAMAGUI DATA UNIFICADA'!$C$1:$T$1,0)),"")</f>
        <v/>
      </c>
      <c r="EM162" s="60" t="str">
        <f t="array" ref="EM162">IFERROR(INDEX('CAMAGUI DATA UNIFICADA'!$C$2:$T1007,MATCH(1,($A162='CAMAGUI DATA UNIFICADA'!$A$2:$A1007)*($DX$1='CAMAGUI DATA UNIFICADA'!$B$2:$B1007),0),MATCH(EM$2,'CAMAGUI DATA UNIFICADA'!$C$1:$T$1,0)),"")</f>
        <v/>
      </c>
      <c r="EN162" s="60" t="str">
        <f t="array" ref="EN162">IFERROR(INDEX('CAMAGUI DATA UNIFICADA'!$C$2:$T1007,MATCH(1,($A162='CAMAGUI DATA UNIFICADA'!$A$2:$A1007)*($DX$1='CAMAGUI DATA UNIFICADA'!$B$2:$B1007),0),MATCH(EN$2,'CAMAGUI DATA UNIFICADA'!$C$1:$T$1,0)),"")</f>
        <v/>
      </c>
      <c r="EO162" s="140" t="str">
        <f t="array" ref="EO162">IFERROR(INDEX('CAMAGUI DATA UNIFICADA'!$C$2:$T1007,MATCH(1,($A162='CAMAGUI DATA UNIFICADA'!$A$2:$A1007)*($DX$1='CAMAGUI DATA UNIFICADA'!$B$2:$B1007),0),MATCH(EO$2,'CAMAGUI DATA UNIFICADA'!$C$1:$T$1,0)),"")</f>
        <v/>
      </c>
    </row>
    <row r="163">
      <c r="A163" s="137">
        <v>46062.0</v>
      </c>
      <c r="B163" s="138" t="str">
        <f t="array" ref="B163">IFERROR(INDEX('CAMAGUI DATA UNIFICADA'!$C$2:$T1007,MATCH(1,($A163='CAMAGUI DATA UNIFICADA'!$A$2:$A1007)*($B$1='CAMAGUI DATA UNIFICADA'!$B$2:$B1007),0),MATCH(B$2,'CAMAGUI DATA UNIFICADA'!$C$1:$T$1,0)),"")</f>
        <v>CA1191225</v>
      </c>
      <c r="C163" s="2">
        <f t="array" ref="C163">IFERROR(INDEX('CAMAGUI DATA UNIFICADA'!$C$2:$T1007,MATCH(1,($A163='CAMAGUI DATA UNIFICADA'!$A$2:$A1007)*($B$1='CAMAGUI DATA UNIFICADA'!$B$2:$B1007),0),MATCH(C$2,'CAMAGUI DATA UNIFICADA'!$C$1:$T$1,0)),"")</f>
        <v>500</v>
      </c>
      <c r="D163" s="2">
        <f t="array" ref="D163">IFERROR(INDEX('CAMAGUI DATA UNIFICADA'!$C$2:$T1007,MATCH(1,($A163='CAMAGUI DATA UNIFICADA'!$A$2:$A1007)*($B$1='CAMAGUI DATA UNIFICADA'!$B$2:$B1007),0),MATCH(D$2,'CAMAGUI DATA UNIFICADA'!$C$1:$T$1,0)),"")</f>
        <v>3350</v>
      </c>
      <c r="E163" s="2" t="str">
        <f t="array" ref="E163">IFERROR(INDEX('CAMAGUI DATA UNIFICADA'!$C$2:$T1007,MATCH(1,($A163='CAMAGUI DATA UNIFICADA'!$A$2:$A1007)*($B$1='CAMAGUI DATA UNIFICADA'!$B$2:$B1007),0),MATCH(E$2,'CAMAGUI DATA UNIFICADA'!$C$1:$T$1,0)),"")</f>
        <v>SKR MAST E AD</v>
      </c>
      <c r="F163" s="139">
        <f t="array" ref="F163">IFERROR(INDEX('CAMAGUI DATA UNIFICADA'!$C$2:$T1007,MATCH(1,($A163='CAMAGUI DATA UNIFICADA'!$A$2:$A1007)*($B$1='CAMAGUI DATA UNIFICADA'!$B$2:$B1007),0),MATCH(F$2,'CAMAGUI DATA UNIFICADA'!$C$1:$T$1,0)),"")</f>
        <v>3429.06</v>
      </c>
      <c r="G163" s="2">
        <f t="array" ref="G163">IFERROR(INDEX('CAMAGUI DATA UNIFICADA'!$C$2:$T1007,MATCH(1,($A163='CAMAGUI DATA UNIFICADA'!$A$2:$A1007)*($B$1='CAMAGUI DATA UNIFICADA'!$B$2:$B1007),0),MATCH(G$2,'CAMAGUI DATA UNIFICADA'!$C$1:$T$1,0)),"")</f>
        <v>26</v>
      </c>
      <c r="H163" s="2">
        <f t="array" ref="H163">IFERROR(INDEX('CAMAGUI DATA UNIFICADA'!$C$2:$T1007,MATCH(1,($A163='CAMAGUI DATA UNIFICADA'!$A$2:$A1007)*($B$1='CAMAGUI DATA UNIFICADA'!$B$2:$B1007),0),MATCH(H$2,'CAMAGUI DATA UNIFICADA'!$C$1:$T$1,0)),"")</f>
        <v>4.71</v>
      </c>
      <c r="I163" s="33">
        <f t="array" ref="I163">IFERROR(INDEX('CAMAGUI DATA UNIFICADA'!$C$2:$T1007,MATCH(1,($A163='CAMAGUI DATA UNIFICADA'!$A$2:$A1007)*($B$1='CAMAGUI DATA UNIFICADA'!$B$2:$B1007),0),MATCH(I$2,'CAMAGUI DATA UNIFICADA'!$C$1:$T$1,0)),"")</f>
        <v>3.072</v>
      </c>
      <c r="J163" s="60">
        <f t="array" ref="J163">IFERROR(INDEX('CAMAGUI DATA UNIFICADA'!$C$2:$T1007,MATCH(1,($A163='CAMAGUI DATA UNIFICADA'!$A$2:$A1007)*($B$1='CAMAGUI DATA UNIFICADA'!$B$2:$B1007),0),MATCH(J$2,'CAMAGUI DATA UNIFICADA'!$C$1:$T$1,0)),"")</f>
        <v>626001.6026</v>
      </c>
      <c r="K163" s="33">
        <f t="array" ref="K163">IFERROR(INDEX('CAMAGUI DATA UNIFICADA'!$C$2:$T1007,MATCH(1,($A163='CAMAGUI DATA UNIFICADA'!$A$2:$A1007)*($B$1='CAMAGUI DATA UNIFICADA'!$B$2:$B1007),0),MATCH(K$2,'CAMAGUI DATA UNIFICADA'!$C$1:$T$1,0)),"")</f>
        <v>1.046382955</v>
      </c>
      <c r="L163" s="23">
        <f t="array" ref="L163">IFERROR(INDEX('CAMAGUI DATA UNIFICADA'!$C$2:$T1007,MATCH(1,($A163='CAMAGUI DATA UNIFICADA'!$A$2:$A1007)*($B$1='CAMAGUI DATA UNIFICADA'!$B$2:$B1007),0),MATCH(L$2,'CAMAGUI DATA UNIFICADA'!$C$1:$T$1,0)),"")</f>
        <v>0.524948933</v>
      </c>
      <c r="M163" s="23">
        <f t="array" ref="M163">IFERROR(INDEX('CAMAGUI DATA UNIFICADA'!$C$2:$T1007,MATCH(1,($A163='CAMAGUI DATA UNIFICADA'!$A$2:$A1007)*($B$1='CAMAGUI DATA UNIFICADA'!$B$2:$B1007),0),MATCH(M$2,'CAMAGUI DATA UNIFICADA'!$C$1:$T$1,0)),"")</f>
        <v>0.57</v>
      </c>
      <c r="N163" s="60">
        <f t="array" ref="N163">IFERROR(INDEX('CAMAGUI DATA UNIFICADA'!$C$2:$T1007,MATCH(1,($A163='CAMAGUI DATA UNIFICADA'!$A$2:$A1007)*($B$1='CAMAGUI DATA UNIFICADA'!$B$2:$B1007),0),MATCH(N$2,'CAMAGUI DATA UNIFICADA'!$C$1:$T$1,0)),"")</f>
        <v>82994.50549</v>
      </c>
      <c r="O163" s="2">
        <f t="array" ref="O163">IFERROR(INDEX('CAMAGUI DATA UNIFICADA'!$C$2:$T1007,MATCH(1,($A163='CAMAGUI DATA UNIFICADA'!$A$2:$A1007)*($B$1='CAMAGUI DATA UNIFICADA'!$B$2:$B1007),0),MATCH(O$2,'CAMAGUI DATA UNIFICADA'!$C$1:$T$1,0)),"")</f>
        <v>3</v>
      </c>
      <c r="P163" s="2">
        <f t="array" ref="P163">IFERROR(INDEX('CAMAGUI DATA UNIFICADA'!$C$2:$T1007,MATCH(1,($A163='CAMAGUI DATA UNIFICADA'!$A$2:$A1007)*($B$1='CAMAGUI DATA UNIFICADA'!$B$2:$B1007),0),MATCH(P$2,'CAMAGUI DATA UNIFICADA'!$C$1:$T$1,0)),"")</f>
        <v>29</v>
      </c>
      <c r="Q163" s="33">
        <f t="array" ref="Q163">IFERROR(INDEX('CAMAGUI DATA UNIFICADA'!$C$2:$T1007,MATCH(1,($A163='CAMAGUI DATA UNIFICADA'!$A$2:$A1007)*($B$1='CAMAGUI DATA UNIFICADA'!$B$2:$B1007),0),MATCH(Q$2,'CAMAGUI DATA UNIFICADA'!$C$1:$T$1,0)),"")</f>
        <v>2.772</v>
      </c>
      <c r="R163" s="60">
        <f t="array" ref="R163">IFERROR(INDEX('CAMAGUI DATA UNIFICADA'!$C$2:$T1007,MATCH(1,($A163='CAMAGUI DATA UNIFICADA'!$A$2:$A1007)*($B$1='CAMAGUI DATA UNIFICADA'!$B$2:$B1007),0),MATCH(R$2,'CAMAGUI DATA UNIFICADA'!$C$1:$T$1,0)),"")</f>
        <v>560.2680434</v>
      </c>
      <c r="S163" s="140">
        <f t="array" ref="S163">IFERROR(INDEX('CAMAGUI DATA UNIFICADA'!$C$2:$T1007,MATCH(1,($A163='CAMAGUI DATA UNIFICADA'!$A$2:$A1007)*($B$1='CAMAGUI DATA UNIFICADA'!$B$2:$B1007),0),MATCH(S$2,'CAMAGUI DATA UNIFICADA'!$C$1:$T$1,0)),"")</f>
        <v>15.06701085</v>
      </c>
      <c r="T163" s="138" t="str">
        <f t="array" ref="T163">IFERROR(INDEX('CAMAGUI DATA UNIFICADA'!$C$2:$T1007,MATCH(1,($A163='CAMAGUI DATA UNIFICADA'!$A$2:$A1007)*($T$1='CAMAGUI DATA UNIFICADA'!$B$2:$B1007),0),MATCH(T$2,'CAMAGUI DATA UNIFICADA'!$C$1:$T$1,0)),"")</f>
        <v>CA2191225</v>
      </c>
      <c r="U163" s="2">
        <f t="array" ref="U163">IFERROR(INDEX('CAMAGUI DATA UNIFICADA'!$C$2:$T1007,MATCH(1,($A163='CAMAGUI DATA UNIFICADA'!$A$2:$A1007)*($T$1='CAMAGUI DATA UNIFICADA'!$B$2:$B1007),0),MATCH(U$2,'CAMAGUI DATA UNIFICADA'!$C$1:$T$1,0)),"")</f>
        <v>450</v>
      </c>
      <c r="V163" s="2">
        <f t="array" ref="V163">IFERROR(INDEX('CAMAGUI DATA UNIFICADA'!$C$2:$T1007,MATCH(1,($A163='CAMAGUI DATA UNIFICADA'!$A$2:$A1007)*($T$1='CAMAGUI DATA UNIFICADA'!$B$2:$B1007),0),MATCH(V$2,'CAMAGUI DATA UNIFICADA'!$C$1:$T$1,0)),"")</f>
        <v>2950</v>
      </c>
      <c r="W163" s="2" t="str">
        <f t="array" ref="W163">IFERROR(INDEX('CAMAGUI DATA UNIFICADA'!$C$2:$T1007,MATCH(1,($A163='CAMAGUI DATA UNIFICADA'!$A$2:$A1007)*($T$1='CAMAGUI DATA UNIFICADA'!$B$2:$B1007),0),MATCH(W$2,'CAMAGUI DATA UNIFICADA'!$C$1:$T$1,0)),"")</f>
        <v>SKR MAST E AD</v>
      </c>
      <c r="X163" s="139">
        <f t="array" ref="X163">IFERROR(INDEX('CAMAGUI DATA UNIFICADA'!$C$2:$T1007,MATCH(1,($A163='CAMAGUI DATA UNIFICADA'!$A$2:$A1007)*($T$1='CAMAGUI DATA UNIFICADA'!$B$2:$B1007),0),MATCH(X$2,'CAMAGUI DATA UNIFICADA'!$C$1:$T$1,0)),"")</f>
        <v>3019.62</v>
      </c>
      <c r="Y163" s="2">
        <f t="array" ref="Y163">IFERROR(INDEX('CAMAGUI DATA UNIFICADA'!$C$2:$T1007,MATCH(1,($A163='CAMAGUI DATA UNIFICADA'!$A$2:$A1007)*($T$1='CAMAGUI DATA UNIFICADA'!$B$2:$B1007),0),MATCH(Y$2,'CAMAGUI DATA UNIFICADA'!$C$1:$T$1,0)),"")</f>
        <v>23</v>
      </c>
      <c r="Z163" s="2">
        <f t="array" ref="Z163">IFERROR(INDEX('CAMAGUI DATA UNIFICADA'!$C$2:$T1007,MATCH(1,($A163='CAMAGUI DATA UNIFICADA'!$A$2:$A1007)*($T$1='CAMAGUI DATA UNIFICADA'!$B$2:$B1007),0),MATCH(Z$2,'CAMAGUI DATA UNIFICADA'!$C$1:$T$1,0)),"")</f>
        <v>3</v>
      </c>
      <c r="AA163" s="2">
        <f t="array" ref="AA163">IFERROR(INDEX('CAMAGUI DATA UNIFICADA'!$C$2:$T1007,MATCH(1,($A163='CAMAGUI DATA UNIFICADA'!$A$2:$A1007)*($T$1='CAMAGUI DATA UNIFICADA'!$B$2:$B1007),0),MATCH(AA$2,'CAMAGUI DATA UNIFICADA'!$C$1:$T$1,0)),"")</f>
        <v>3.276</v>
      </c>
      <c r="AB163" s="60">
        <f t="array" ref="AB163">IFERROR(INDEX('CAMAGUI DATA UNIFICADA'!$C$2:$T1007,MATCH(1,($A163='CAMAGUI DATA UNIFICADA'!$A$2:$A1007)*($T$1='CAMAGUI DATA UNIFICADA'!$B$2:$B1007),0),MATCH(AB$2,'CAMAGUI DATA UNIFICADA'!$C$1:$T$1,0)),"")</f>
        <v>597228.8581</v>
      </c>
      <c r="AC163" s="33">
        <f t="array" ref="AC163">IFERROR(INDEX('CAMAGUI DATA UNIFICADA'!$C$2:$T1007,MATCH(1,($A163='CAMAGUI DATA UNIFICADA'!$A$2:$A1007)*($T$1='CAMAGUI DATA UNIFICADA'!$B$2:$B1007),0),MATCH(AC$2,'CAMAGUI DATA UNIFICADA'!$C$1:$T$1,0)),"")</f>
        <v>1.79702729</v>
      </c>
      <c r="AD163" s="23">
        <f t="array" ref="AD163">IFERROR(INDEX('CAMAGUI DATA UNIFICADA'!$C$2:$T1007,MATCH(1,($A163='CAMAGUI DATA UNIFICADA'!$A$2:$A1007)*($T$1='CAMAGUI DATA UNIFICADA'!$B$2:$B1007),0),MATCH(AD$2,'CAMAGUI DATA UNIFICADA'!$C$1:$T$1,0)),"")</f>
        <v>0.6985132843</v>
      </c>
      <c r="AE163" s="23">
        <f t="array" ref="AE163">IFERROR(INDEX('CAMAGUI DATA UNIFICADA'!$C$2:$T1007,MATCH(1,($A163='CAMAGUI DATA UNIFICADA'!$A$2:$A1007)*($T$1='CAMAGUI DATA UNIFICADA'!$B$2:$B1007),0),MATCH(AE$2,'CAMAGUI DATA UNIFICADA'!$C$1:$T$1,0)),"")</f>
        <v>0.64</v>
      </c>
      <c r="AF163" s="60">
        <f t="array" ref="AF163">IFERROR(INDEX('CAMAGUI DATA UNIFICADA'!$C$2:$T1007,MATCH(1,($A163='CAMAGUI DATA UNIFICADA'!$A$2:$A1007)*($T$1='CAMAGUI DATA UNIFICADA'!$B$2:$B1007),0),MATCH(AF$2,'CAMAGUI DATA UNIFICADA'!$C$1:$T$1,0)),"")</f>
        <v>91200</v>
      </c>
      <c r="AG163" s="2">
        <f t="array" ref="AG163">IFERROR(INDEX('CAMAGUI DATA UNIFICADA'!$C$2:$T1007,MATCH(1,($A163='CAMAGUI DATA UNIFICADA'!$A$2:$A1007)*($T$1='CAMAGUI DATA UNIFICADA'!$B$2:$B1007),0),MATCH(AG$2,'CAMAGUI DATA UNIFICADA'!$C$1:$T$1,0)),"")</f>
        <v>3</v>
      </c>
      <c r="AH163" s="2">
        <f t="array" ref="AH163">IFERROR(INDEX('CAMAGUI DATA UNIFICADA'!$C$2:$T1007,MATCH(1,($A163='CAMAGUI DATA UNIFICADA'!$A$2:$A1007)*($T$1='CAMAGUI DATA UNIFICADA'!$B$2:$B1007),0),MATCH(AH$2,'CAMAGUI DATA UNIFICADA'!$C$1:$T$1,0)),"")</f>
        <v>26</v>
      </c>
      <c r="AI163" s="33">
        <f t="array" ref="AI163">IFERROR(INDEX('CAMAGUI DATA UNIFICADA'!$C$2:$T1007,MATCH(1,($A163='CAMAGUI DATA UNIFICADA'!$A$2:$A1007)*($T$1='CAMAGUI DATA UNIFICADA'!$B$2:$B1007),0),MATCH(AI$2,'CAMAGUI DATA UNIFICADA'!$C$1:$T$1,0)),"")</f>
        <v>3.072</v>
      </c>
      <c r="AJ163" s="60">
        <f t="array" ref="AJ163">IFERROR(INDEX('CAMAGUI DATA UNIFICADA'!$C$2:$T1007,MATCH(1,($A163='CAMAGUI DATA UNIFICADA'!$A$2:$A1007)*($T$1='CAMAGUI DATA UNIFICADA'!$B$2:$B1007),0),MATCH(AJ$2,'CAMAGUI DATA UNIFICADA'!$C$1:$T$1,0)),"")</f>
        <v>440.5967336</v>
      </c>
      <c r="AK163" s="140">
        <f t="array" ref="AK163">IFERROR(INDEX('CAMAGUI DATA UNIFICADA'!$C$2:$T1007,MATCH(1,($A163='CAMAGUI DATA UNIFICADA'!$A$2:$A1007)*($T$1='CAMAGUI DATA UNIFICADA'!$B$2:$B1007),0),MATCH(AK$2,'CAMAGUI DATA UNIFICADA'!$C$1:$T$1,0)),"")</f>
        <v>-2.350816608</v>
      </c>
      <c r="AL163" s="138" t="str">
        <f t="array" ref="AL163">IFERROR(INDEX('CAMAGUI DATA UNIFICADA'!$C$2:$T1007,MATCH(1,($A163='CAMAGUI DATA UNIFICADA'!$A$2:$A1007)*($AL$1='CAMAGUI DATA UNIFICADA'!$B$2:$B1007),0),MATCH(AL$2,'CAMAGUI DATA UNIFICADA'!$C$1:$T$1,0)),"")</f>
        <v>CA3191225</v>
      </c>
      <c r="AM163" s="2">
        <f t="array" ref="AM163">IFERROR(INDEX('CAMAGUI DATA UNIFICADA'!$C$2:$T1007,MATCH(1,($A163='CAMAGUI DATA UNIFICADA'!$A$2:$A1007)*($AL$1='CAMAGUI DATA UNIFICADA'!$B$2:$B1007),0),MATCH(AM$2,'CAMAGUI DATA UNIFICADA'!$C$1:$T$1,0)),"")</f>
        <v>450</v>
      </c>
      <c r="AN163" s="2">
        <f t="array" ref="AN163">IFERROR(INDEX('CAMAGUI DATA UNIFICADA'!$C$2:$T1007,MATCH(1,($A163='CAMAGUI DATA UNIFICADA'!$A$2:$A1007)*($AL$1='CAMAGUI DATA UNIFICADA'!$B$2:$B1007),0),MATCH(AN$2,'CAMAGUI DATA UNIFICADA'!$C$1:$T$1,0)),"")</f>
        <v>3050</v>
      </c>
      <c r="AO163" s="2" t="str">
        <f t="array" ref="AO163">IFERROR(INDEX('CAMAGUI DATA UNIFICADA'!$C$2:$T1007,MATCH(1,($A163='CAMAGUI DATA UNIFICADA'!$A$2:$A1007)*($AL$1='CAMAGUI DATA UNIFICADA'!$B$2:$B1007),0),MATCH(AO$2,'CAMAGUI DATA UNIFICADA'!$C$1:$T$1,0)),"")</f>
        <v>SKR MAST E AD</v>
      </c>
      <c r="AP163" s="139">
        <f t="array" ref="AP163">IFERROR(INDEX('CAMAGUI DATA UNIFICADA'!$C$2:$T1007,MATCH(1,($A163='CAMAGUI DATA UNIFICADA'!$A$2:$A1007)*($AL$1='CAMAGUI DATA UNIFICADA'!$B$2:$B1007),0),MATCH(AP$2,'CAMAGUI DATA UNIFICADA'!$C$1:$T$1,0)),"")</f>
        <v>3121.98</v>
      </c>
      <c r="AQ163" s="2">
        <f t="array" ref="AQ163">IFERROR(INDEX('CAMAGUI DATA UNIFICADA'!$C$2:$T1007,MATCH(1,($A163='CAMAGUI DATA UNIFICADA'!$A$2:$A1007)*($AL$1='CAMAGUI DATA UNIFICADA'!$B$2:$B1007),0),MATCH(AQ$2,'CAMAGUI DATA UNIFICADA'!$C$1:$T$1,0)),"")</f>
        <v>26.97</v>
      </c>
      <c r="AR163" s="2">
        <f t="array" ref="AR163">IFERROR(INDEX('CAMAGUI DATA UNIFICADA'!$C$2:$T1007,MATCH(1,($A163='CAMAGUI DATA UNIFICADA'!$A$2:$A1007)*($AL$1='CAMAGUI DATA UNIFICADA'!$B$2:$B1007),0),MATCH(AR$2,'CAMAGUI DATA UNIFICADA'!$C$1:$T$1,0)),"")</f>
        <v>4.72</v>
      </c>
      <c r="AS163" s="33">
        <f t="array" ref="AS163">IFERROR(INDEX('CAMAGUI DATA UNIFICADA'!$C$2:$T1007,MATCH(1,($A163='CAMAGUI DATA UNIFICADA'!$A$2:$A1007)*($AL$1='CAMAGUI DATA UNIFICADA'!$B$2:$B1007),0),MATCH(AS$2,'CAMAGUI DATA UNIFICADA'!$C$1:$T$1,0)),"")</f>
        <v>2.97888</v>
      </c>
      <c r="AT163" s="60">
        <f t="array" ref="AT163">IFERROR(INDEX('CAMAGUI DATA UNIFICADA'!$C$2:$T1007,MATCH(1,($A163='CAMAGUI DATA UNIFICADA'!$A$2:$A1007)*($AL$1='CAMAGUI DATA UNIFICADA'!$B$2:$B1007),0),MATCH(AT$2,'CAMAGUI DATA UNIFICADA'!$C$1:$T$1,0)),"")</f>
        <v>560116.748</v>
      </c>
      <c r="AU163" s="33">
        <f t="array" ref="AU163">IFERROR(INDEX('CAMAGUI DATA UNIFICADA'!$C$2:$T1007,MATCH(1,($A163='CAMAGUI DATA UNIFICADA'!$A$2:$A1007)*($AL$1='CAMAGUI DATA UNIFICADA'!$B$2:$B1007),0),MATCH(AU$2,'CAMAGUI DATA UNIFICADA'!$C$1:$T$1,0)),"")</f>
        <v>1.119664615</v>
      </c>
      <c r="AV163" s="23">
        <f t="array" ref="AV163">IFERROR(INDEX('CAMAGUI DATA UNIFICADA'!$C$2:$T1007,MATCH(1,($A163='CAMAGUI DATA UNIFICADA'!$A$2:$A1007)*($AL$1='CAMAGUI DATA UNIFICADA'!$B$2:$B1007),0),MATCH(AV$2,'CAMAGUI DATA UNIFICADA'!$C$1:$T$1,0)),"")</f>
        <v>0.5532017265</v>
      </c>
      <c r="AW163" s="23">
        <f t="array" ref="AW163">IFERROR(INDEX('CAMAGUI DATA UNIFICADA'!$C$2:$T1007,MATCH(1,($A163='CAMAGUI DATA UNIFICADA'!$A$2:$A1007)*($AL$1='CAMAGUI DATA UNIFICADA'!$B$2:$B1007),0),MATCH(AW$2,'CAMAGUI DATA UNIFICADA'!$C$1:$T$1,0)),"")</f>
        <v>0.57</v>
      </c>
      <c r="AX163" s="60">
        <f t="array" ref="AX163">IFERROR(INDEX('CAMAGUI DATA UNIFICADA'!$C$2:$T1007,MATCH(1,($A163='CAMAGUI DATA UNIFICADA'!$A$2:$A1007)*($AL$1='CAMAGUI DATA UNIFICADA'!$B$2:$B1007),0),MATCH(AX$2,'CAMAGUI DATA UNIFICADA'!$C$1:$T$1,0)),"")</f>
        <v>82446.42857</v>
      </c>
      <c r="AY163" s="2">
        <f t="array" ref="AY163">IFERROR(INDEX('CAMAGUI DATA UNIFICADA'!$C$2:$T1007,MATCH(1,($A163='CAMAGUI DATA UNIFICADA'!$A$2:$A1007)*($AL$1='CAMAGUI DATA UNIFICADA'!$B$2:$B1007),0),MATCH(AY$2,'CAMAGUI DATA UNIFICADA'!$C$1:$T$1,0)),"")</f>
        <v>3</v>
      </c>
      <c r="AZ163" s="2">
        <f t="array" ref="AZ163">IFERROR(INDEX('CAMAGUI DATA UNIFICADA'!$C$2:$T1007,MATCH(1,($A163='CAMAGUI DATA UNIFICADA'!$A$2:$A1007)*($AL$1='CAMAGUI DATA UNIFICADA'!$B$2:$B1007),0),MATCH(AZ$2,'CAMAGUI DATA UNIFICADA'!$C$1:$T$1,0)),"")</f>
        <v>29.97</v>
      </c>
      <c r="BA163" s="33">
        <f t="array" ref="BA163">IFERROR(INDEX('CAMAGUI DATA UNIFICADA'!$C$2:$T1007,MATCH(1,($A163='CAMAGUI DATA UNIFICADA'!$A$2:$A1007)*($AL$1='CAMAGUI DATA UNIFICADA'!$B$2:$B1007),0),MATCH(BA$2,'CAMAGUI DATA UNIFICADA'!$C$1:$T$1,0)),"")</f>
        <v>2.64396</v>
      </c>
      <c r="BB163" s="60">
        <f t="array" ref="BB163">IFERROR(INDEX('CAMAGUI DATA UNIFICADA'!$C$2:$T1007,MATCH(1,($A163='CAMAGUI DATA UNIFICADA'!$A$2:$A1007)*($AL$1='CAMAGUI DATA UNIFICADA'!$B$2:$B1007),0),MATCH(BB$2,'CAMAGUI DATA UNIFICADA'!$C$1:$T$1,0)),"")</f>
        <v>473.0061195</v>
      </c>
      <c r="BC163" s="140">
        <f t="array" ref="BC163">IFERROR(INDEX('CAMAGUI DATA UNIFICADA'!$C$2:$T1007,MATCH(1,($A163='CAMAGUI DATA UNIFICADA'!$A$2:$A1007)*($AL$1='CAMAGUI DATA UNIFICADA'!$B$2:$B1007),0),MATCH(BC$2,'CAMAGUI DATA UNIFICADA'!$C$1:$T$1,0)),"")</f>
        <v>5.751529887</v>
      </c>
      <c r="BD163" s="138" t="str">
        <f t="array" ref="BD163">IFERROR(INDEX('CAMAGUI DATA UNIFICADA'!$C$2:$T1007,MATCH(1,($A163='CAMAGUI DATA UNIFICADA'!$A$2:$A1007)*($BD$1='CAMAGUI DATA UNIFICADA'!$B$2:$B1007),0),MATCH(BD$2,'CAMAGUI DATA UNIFICADA'!$C$1:$T$1,0)),"")</f>
        <v>CA4170126</v>
      </c>
      <c r="BE163" s="2">
        <f t="array" ref="BE163">IFERROR(INDEX('CAMAGUI DATA UNIFICADA'!$C$2:$T1007,MATCH(1,($A163='CAMAGUI DATA UNIFICADA'!$A$2:$A1007)*($BD$1='CAMAGUI DATA UNIFICADA'!$B$2:$B1007),0),MATCH(BE$2,'CAMAGUI DATA UNIFICADA'!$C$1:$T$1,0)),"")</f>
        <v>400</v>
      </c>
      <c r="BF163" s="2">
        <f t="array" ref="BF163">IFERROR(INDEX('CAMAGUI DATA UNIFICADA'!$C$2:$T1007,MATCH(1,($A163='CAMAGUI DATA UNIFICADA'!$A$2:$A1007)*($BD$1='CAMAGUI DATA UNIFICADA'!$B$2:$B1007),0),MATCH(BF$2,'CAMAGUI DATA UNIFICADA'!$C$1:$T$1,0)),"")</f>
        <v>2725</v>
      </c>
      <c r="BG163" s="2" t="str">
        <f t="array" ref="BG163">IFERROR(INDEX('CAMAGUI DATA UNIFICADA'!$C$2:$T1007,MATCH(1,($A163='CAMAGUI DATA UNIFICADA'!$A$2:$A1007)*($BD$1='CAMAGUI DATA UNIFICADA'!$B$2:$B1007),0),MATCH(BG$2,'CAMAGUI DATA UNIFICADA'!$C$1:$T$1,0)),"")</f>
        <v>SKR MAST E AD</v>
      </c>
      <c r="BH163" s="139">
        <f t="array" ref="BH163">IFERROR(INDEX('CAMAGUI DATA UNIFICADA'!$C$2:$T1007,MATCH(1,($A163='CAMAGUI DATA UNIFICADA'!$A$2:$A1007)*($BD$1='CAMAGUI DATA UNIFICADA'!$B$2:$B1007),0),MATCH(BH$2,'CAMAGUI DATA UNIFICADA'!$C$1:$T$1,0)),"")</f>
        <v>2789.31</v>
      </c>
      <c r="BI163" s="2">
        <f t="array" ref="BI163">IFERROR(INDEX('CAMAGUI DATA UNIFICADA'!$C$2:$T1007,MATCH(1,($A163='CAMAGUI DATA UNIFICADA'!$A$2:$A1007)*($BD$1='CAMAGUI DATA UNIFICADA'!$B$2:$B1007),0),MATCH(BI$2,'CAMAGUI DATA UNIFICADA'!$C$1:$T$1,0)),"")</f>
        <v>9.28</v>
      </c>
      <c r="BJ163" s="2">
        <f t="array" ref="BJ163">IFERROR(INDEX('CAMAGUI DATA UNIFICADA'!$C$2:$T1007,MATCH(1,($A163='CAMAGUI DATA UNIFICADA'!$A$2:$A1007)*($BD$1='CAMAGUI DATA UNIFICADA'!$B$2:$B1007),0),MATCH(BJ$2,'CAMAGUI DATA UNIFICADA'!$C$1:$T$1,0)),"")</f>
        <v>3.68</v>
      </c>
      <c r="BK163" s="33">
        <f t="array" ref="BK163">IFERROR(INDEX('CAMAGUI DATA UNIFICADA'!$C$2:$T1007,MATCH(1,($A163='CAMAGUI DATA UNIFICADA'!$A$2:$A1007)*($BD$1='CAMAGUI DATA UNIFICADA'!$B$2:$B1007),0),MATCH(BK$2,'CAMAGUI DATA UNIFICADA'!$C$1:$T$1,0)),"")</f>
        <v>5.22336</v>
      </c>
      <c r="BL163" s="60">
        <f t="array" ref="BL163">IFERROR(INDEX('CAMAGUI DATA UNIFICADA'!$C$2:$T1007,MATCH(1,($A163='CAMAGUI DATA UNIFICADA'!$A$2:$A1007)*($BD$1='CAMAGUI DATA UNIFICADA'!$B$2:$B1007),0),MATCH(BL$2,'CAMAGUI DATA UNIFICADA'!$C$1:$T$1,0)),"")</f>
        <v>825205.3903</v>
      </c>
      <c r="BM163" s="33">
        <f t="array" ref="BM163">IFERROR(INDEX('CAMAGUI DATA UNIFICADA'!$C$2:$T1007,MATCH(1,($A163='CAMAGUI DATA UNIFICADA'!$A$2:$A1007)*($BD$1='CAMAGUI DATA UNIFICADA'!$B$2:$B1007),0),MATCH(BM$2,'CAMAGUI DATA UNIFICADA'!$C$1:$T$1,0)),"")</f>
        <v>1.015760124</v>
      </c>
      <c r="BN163" s="23">
        <f t="array" ref="BN163">IFERROR(INDEX('CAMAGUI DATA UNIFICADA'!$C$2:$T1007,MATCH(1,($A163='CAMAGUI DATA UNIFICADA'!$A$2:$A1007)*($BD$1='CAMAGUI DATA UNIFICADA'!$B$2:$B1007),0),MATCH(BN$2,'CAMAGUI DATA UNIFICADA'!$C$1:$T$1,0)),"")</f>
        <v>1.018772087</v>
      </c>
      <c r="BO163" s="23">
        <f t="array" ref="BO163">IFERROR(INDEX('CAMAGUI DATA UNIFICADA'!$C$2:$T1007,MATCH(1,($A163='CAMAGUI DATA UNIFICADA'!$A$2:$A1007)*($BD$1='CAMAGUI DATA UNIFICADA'!$B$2:$B1007),0),MATCH(BO$2,'CAMAGUI DATA UNIFICADA'!$C$1:$T$1,0)),"")</f>
        <v>0.9</v>
      </c>
      <c r="BP163" s="60">
        <f t="array" ref="BP163">IFERROR(INDEX('CAMAGUI DATA UNIFICADA'!$C$2:$T1007,MATCH(1,($A163='CAMAGUI DATA UNIFICADA'!$A$2:$A1007)*($BD$1='CAMAGUI DATA UNIFICADA'!$B$2:$B1007),0),MATCH(BP$2,'CAMAGUI DATA UNIFICADA'!$C$1:$T$1,0)),"")</f>
        <v>151875</v>
      </c>
      <c r="BQ163" s="2">
        <f t="array" ref="BQ163">IFERROR(INDEX('CAMAGUI DATA UNIFICADA'!$C$2:$T1007,MATCH(1,($A163='CAMAGUI DATA UNIFICADA'!$A$2:$A1007)*($BD$1='CAMAGUI DATA UNIFICADA'!$B$2:$B1007),0),MATCH(BQ$2,'CAMAGUI DATA UNIFICADA'!$C$1:$T$1,0)),"")</f>
        <v>3</v>
      </c>
      <c r="BR163" s="2">
        <f t="array" ref="BR163">IFERROR(INDEX('CAMAGUI DATA UNIFICADA'!$C$2:$T1007,MATCH(1,($A163='CAMAGUI DATA UNIFICADA'!$A$2:$A1007)*($BD$1='CAMAGUI DATA UNIFICADA'!$B$2:$B1007),0),MATCH(BR$2,'CAMAGUI DATA UNIFICADA'!$C$1:$T$1,0)),"")</f>
        <v>12.28</v>
      </c>
      <c r="BS163" s="33">
        <f t="array" ref="BS163">IFERROR(INDEX('CAMAGUI DATA UNIFICADA'!$C$2:$T1007,MATCH(1,($A163='CAMAGUI DATA UNIFICADA'!$A$2:$A1007)*($BD$1='CAMAGUI DATA UNIFICADA'!$B$2:$B1007),0),MATCH(BS$2,'CAMAGUI DATA UNIFICADA'!$C$1:$T$1,0)),"")</f>
        <v>4.36368</v>
      </c>
      <c r="BT163" s="60">
        <f t="array" ref="BT163">IFERROR(INDEX('CAMAGUI DATA UNIFICADA'!$C$2:$T1007,MATCH(1,($A163='CAMAGUI DATA UNIFICADA'!$A$2:$A1007)*($BD$1='CAMAGUI DATA UNIFICADA'!$B$2:$B1007),0),MATCH(BT$2,'CAMAGUI DATA UNIFICADA'!$C$1:$T$1,0)),"")</f>
        <v>421.7054867</v>
      </c>
      <c r="BU163" s="140">
        <f t="array" ref="BU163">IFERROR(INDEX('CAMAGUI DATA UNIFICADA'!$C$2:$T1007,MATCH(1,($A163='CAMAGUI DATA UNIFICADA'!$A$2:$A1007)*($BD$1='CAMAGUI DATA UNIFICADA'!$B$2:$B1007),0),MATCH(BU$2,'CAMAGUI DATA UNIFICADA'!$C$1:$T$1,0)),"")</f>
        <v>5.426371673</v>
      </c>
      <c r="BV163" s="138" t="str">
        <f t="array" ref="BV163">IFERROR(INDEX('CAMAGUI DATA UNIFICADA'!$C$2:$T1007,MATCH(1,($A163='CAMAGUI DATA UNIFICADA'!$A$2:$A1007)*($BV$1='CAMAGUI DATA UNIFICADA'!$B$2:$B1007),0),MATCH(BV$2,'CAMAGUI DATA UNIFICADA'!$C$1:$T$1,0)),"")</f>
        <v>CA5170126</v>
      </c>
      <c r="BW163" s="2">
        <f t="array" ref="BW163">IFERROR(INDEX('CAMAGUI DATA UNIFICADA'!$C$2:$T1007,MATCH(1,($A163='CAMAGUI DATA UNIFICADA'!$A$2:$A1007)*($BV$1='CAMAGUI DATA UNIFICADA'!$B$2:$B1007),0),MATCH(BW$2,'CAMAGUI DATA UNIFICADA'!$C$1:$T$1,0)),"")</f>
        <v>375</v>
      </c>
      <c r="BX163" s="2">
        <f t="array" ref="BX163">IFERROR(INDEX('CAMAGUI DATA UNIFICADA'!$C$2:$T1007,MATCH(1,($A163='CAMAGUI DATA UNIFICADA'!$A$2:$A1007)*($BV$1='CAMAGUI DATA UNIFICADA'!$B$2:$B1007),0),MATCH(BX$2,'CAMAGUI DATA UNIFICADA'!$C$1:$T$1,0)),"")</f>
        <v>2550</v>
      </c>
      <c r="BY163" s="2" t="str">
        <f t="array" ref="BY163">IFERROR(INDEX('CAMAGUI DATA UNIFICADA'!$C$2:$T1007,MATCH(1,($A163='CAMAGUI DATA UNIFICADA'!$A$2:$A1007)*($BV$1='CAMAGUI DATA UNIFICADA'!$B$2:$B1007),0),MATCH(BY$2,'CAMAGUI DATA UNIFICADA'!$C$1:$T$1,0)),"")</f>
        <v>SKR MAST E AD</v>
      </c>
      <c r="BZ163" s="139">
        <f t="array" ref="BZ163">IFERROR(INDEX('CAMAGUI DATA UNIFICADA'!$C$2:$T1007,MATCH(1,($A163='CAMAGUI DATA UNIFICADA'!$A$2:$A1007)*($BV$1='CAMAGUI DATA UNIFICADA'!$B$2:$B1007),0),MATCH(BZ$2,'CAMAGUI DATA UNIFICADA'!$C$1:$T$1,0)),"")</f>
        <v>2610.18</v>
      </c>
      <c r="CA163" s="2">
        <f t="array" ref="CA163">IFERROR(INDEX('CAMAGUI DATA UNIFICADA'!$C$2:$T1007,MATCH(1,($A163='CAMAGUI DATA UNIFICADA'!$A$2:$A1007)*($BV$1='CAMAGUI DATA UNIFICADA'!$B$2:$B1007),0),MATCH(CA$2,'CAMAGUI DATA UNIFICADA'!$C$1:$T$1,0)),"")</f>
        <v>9.61</v>
      </c>
      <c r="CB163" s="2">
        <f t="array" ref="CB163">IFERROR(INDEX('CAMAGUI DATA UNIFICADA'!$C$2:$T1007,MATCH(1,($A163='CAMAGUI DATA UNIFICADA'!$A$2:$A1007)*($BV$1='CAMAGUI DATA UNIFICADA'!$B$2:$B1007),0),MATCH(CB$2,'CAMAGUI DATA UNIFICADA'!$C$1:$T$1,0)),"")</f>
        <v>4.09</v>
      </c>
      <c r="CC163" s="33">
        <f t="array" ref="CC163">IFERROR(INDEX('CAMAGUI DATA UNIFICADA'!$C$2:$T1007,MATCH(1,($A163='CAMAGUI DATA UNIFICADA'!$A$2:$A1007)*($BV$1='CAMAGUI DATA UNIFICADA'!$B$2:$B1007),0),MATCH(CC$2,'CAMAGUI DATA UNIFICADA'!$C$1:$T$1,0)),"")</f>
        <v>5.12832</v>
      </c>
      <c r="CD163" s="60">
        <f t="array" ref="CD163">IFERROR(INDEX('CAMAGUI DATA UNIFICADA'!$C$2:$T1007,MATCH(1,($A163='CAMAGUI DATA UNIFICADA'!$A$2:$A1007)*($BV$1='CAMAGUI DATA UNIFICADA'!$B$2:$B1007),0),MATCH(CD$2,'CAMAGUI DATA UNIFICADA'!$C$1:$T$1,0)),"")</f>
        <v>760909.0743</v>
      </c>
      <c r="CE163" s="33">
        <f t="array" ref="CE163">IFERROR(INDEX('CAMAGUI DATA UNIFICADA'!$C$2:$T1007,MATCH(1,($A163='CAMAGUI DATA UNIFICADA'!$A$2:$A1007)*($BV$1='CAMAGUI DATA UNIFICADA'!$B$2:$B1007),0),MATCH(CE$2,'CAMAGUI DATA UNIFICADA'!$C$1:$T$1,0)),"")</f>
        <v>0.9489678579</v>
      </c>
      <c r="CF163" s="23">
        <f t="array" ref="CF163">IFERROR(INDEX('CAMAGUI DATA UNIFICADA'!$C$2:$T1007,MATCH(1,($A163='CAMAGUI DATA UNIFICADA'!$A$2:$A1007)*($BV$1='CAMAGUI DATA UNIFICADA'!$B$2:$B1007),0),MATCH(CF$2,'CAMAGUI DATA UNIFICADA'!$C$1:$T$1,0)),"")</f>
        <v>1.042341198</v>
      </c>
      <c r="CG163" s="23">
        <f t="array" ref="CG163">IFERROR(INDEX('CAMAGUI DATA UNIFICADA'!$C$2:$T1007,MATCH(1,($A163='CAMAGUI DATA UNIFICADA'!$A$2:$A1007)*($BV$1='CAMAGUI DATA UNIFICADA'!$B$2:$B1007),0),MATCH(CG$2,'CAMAGUI DATA UNIFICADA'!$C$1:$T$1,0)),"")</f>
        <v>0.9</v>
      </c>
      <c r="CH163" s="60">
        <f t="array" ref="CH163">IFERROR(INDEX('CAMAGUI DATA UNIFICADA'!$C$2:$T1007,MATCH(1,($A163='CAMAGUI DATA UNIFICADA'!$A$2:$A1007)*($BV$1='CAMAGUI DATA UNIFICADA'!$B$2:$B1007),0),MATCH(CH$2,'CAMAGUI DATA UNIFICADA'!$C$1:$T$1,0)),"")</f>
        <v>156428.5714</v>
      </c>
      <c r="CI163" s="2">
        <f t="array" ref="CI163">IFERROR(INDEX('CAMAGUI DATA UNIFICADA'!$C$2:$T1007,MATCH(1,($A163='CAMAGUI DATA UNIFICADA'!$A$2:$A1007)*($BV$1='CAMAGUI DATA UNIFICADA'!$B$2:$B1007),0),MATCH(CI$2,'CAMAGUI DATA UNIFICADA'!$C$1:$T$1,0)),"")</f>
        <v>3</v>
      </c>
      <c r="CJ163" s="2">
        <f t="array" ref="CJ163">IFERROR(INDEX('CAMAGUI DATA UNIFICADA'!$C$2:$T1007,MATCH(1,($A163='CAMAGUI DATA UNIFICADA'!$A$2:$A1007)*($BV$1='CAMAGUI DATA UNIFICADA'!$B$2:$B1007),0),MATCH(CJ$2,'CAMAGUI DATA UNIFICADA'!$C$1:$T$1,0)),"")</f>
        <v>12.61</v>
      </c>
      <c r="CK163" s="33">
        <f t="array" ref="CK163">IFERROR(INDEX('CAMAGUI DATA UNIFICADA'!$C$2:$T1007,MATCH(1,($A163='CAMAGUI DATA UNIFICADA'!$A$2:$A1007)*($BV$1='CAMAGUI DATA UNIFICADA'!$B$2:$B1007),0),MATCH(CK$2,'CAMAGUI DATA UNIFICADA'!$C$1:$T$1,0)),"")</f>
        <v>4.31616</v>
      </c>
      <c r="CL163" s="60">
        <f t="array" ref="CL163">IFERROR(INDEX('CAMAGUI DATA UNIFICADA'!$C$2:$T1007,MATCH(1,($A163='CAMAGUI DATA UNIFICADA'!$A$2:$A1007)*($BV$1='CAMAGUI DATA UNIFICADA'!$B$2:$B1007),0),MATCH(CL$2,'CAMAGUI DATA UNIFICADA'!$C$1:$T$1,0)),"")</f>
        <v>384.4654557</v>
      </c>
      <c r="CM163" s="140">
        <f t="array" ref="CM163">IFERROR(INDEX('CAMAGUI DATA UNIFICADA'!$C$2:$T1007,MATCH(1,($A163='CAMAGUI DATA UNIFICADA'!$A$2:$A1007)*($BV$1='CAMAGUI DATA UNIFICADA'!$B$2:$B1007),0),MATCH(CM$2,'CAMAGUI DATA UNIFICADA'!$C$1:$T$1,0)),"")</f>
        <v>2.366363921</v>
      </c>
      <c r="CN163" s="138" t="str">
        <f t="array" ref="CN163">IFERROR(INDEX('CAMAGUI DATA UNIFICADA'!$C$2:$T1007,MATCH(1,($A163='CAMAGUI DATA UNIFICADA'!$A$2:$A1007)*($CN$1='CAMAGUI DATA UNIFICADA'!$B$2:$B1007),0),MATCH(CN$2,'CAMAGUI DATA UNIFICADA'!$C$1:$T$1,0)),"")</f>
        <v>CA6170126</v>
      </c>
      <c r="CO163" s="2">
        <f t="array" ref="CO163">IFERROR(INDEX('CAMAGUI DATA UNIFICADA'!$C$2:$T1007,MATCH(1,($A163='CAMAGUI DATA UNIFICADA'!$A$2:$A1007)*($CN$1='CAMAGUI DATA UNIFICADA'!$B$2:$B1007),0),MATCH(CO$2,'CAMAGUI DATA UNIFICADA'!$C$1:$T$1,0)),"")</f>
        <v>625</v>
      </c>
      <c r="CP163" s="2">
        <f t="array" ref="CP163">IFERROR(INDEX('CAMAGUI DATA UNIFICADA'!$C$2:$T1007,MATCH(1,($A163='CAMAGUI DATA UNIFICADA'!$A$2:$A1007)*($CN$1='CAMAGUI DATA UNIFICADA'!$B$2:$B1007),0),MATCH(CP$2,'CAMAGUI DATA UNIFICADA'!$C$1:$T$1,0)),"")</f>
        <v>4352</v>
      </c>
      <c r="CQ163" s="2" t="str">
        <f t="array" ref="CQ163">IFERROR(INDEX('CAMAGUI DATA UNIFICADA'!$C$2:$T1007,MATCH(1,($A163='CAMAGUI DATA UNIFICADA'!$A$2:$A1007)*($CN$1='CAMAGUI DATA UNIFICADA'!$B$2:$B1007),0),MATCH(CQ$2,'CAMAGUI DATA UNIFICADA'!$C$1:$T$1,0)),"")</f>
        <v>SKR MAST E AD</v>
      </c>
      <c r="CR163" s="139">
        <f t="array" ref="CR163">IFERROR(INDEX('CAMAGUI DATA UNIFICADA'!$C$2:$T1007,MATCH(1,($A163='CAMAGUI DATA UNIFICADA'!$A$2:$A1007)*($CN$1='CAMAGUI DATA UNIFICADA'!$B$2:$B1007),0),MATCH(CR$2,'CAMAGUI DATA UNIFICADA'!$C$1:$T$1,0)),"")</f>
        <v>4454.7072</v>
      </c>
      <c r="CS163" s="2">
        <f t="array" ref="CS163">IFERROR(INDEX('CAMAGUI DATA UNIFICADA'!$C$2:$T1007,MATCH(1,($A163='CAMAGUI DATA UNIFICADA'!$A$2:$A1007)*($CN$1='CAMAGUI DATA UNIFICADA'!$B$2:$B1007),0),MATCH(CS$2,'CAMAGUI DATA UNIFICADA'!$C$1:$T$1,0)),"")</f>
        <v>9.62</v>
      </c>
      <c r="CT163" s="2">
        <f t="array" ref="CT163">IFERROR(INDEX('CAMAGUI DATA UNIFICADA'!$C$2:$T1007,MATCH(1,($A163='CAMAGUI DATA UNIFICADA'!$A$2:$A1007)*($CN$1='CAMAGUI DATA UNIFICADA'!$B$2:$B1007),0),MATCH(CT$2,'CAMAGUI DATA UNIFICADA'!$C$1:$T$1,0)),"")</f>
        <v>4.16</v>
      </c>
      <c r="CU163" s="33">
        <f t="array" ref="CU163">IFERROR(INDEX('CAMAGUI DATA UNIFICADA'!$C$2:$T1007,MATCH(1,($A163='CAMAGUI DATA UNIFICADA'!$A$2:$A1007)*($CN$1='CAMAGUI DATA UNIFICADA'!$B$2:$B1007),0),MATCH(CU$2,'CAMAGUI DATA UNIFICADA'!$C$1:$T$1,0)),"")</f>
        <v>5.12544</v>
      </c>
      <c r="CV163" s="60">
        <f t="array" ref="CV163">IFERROR(INDEX('CAMAGUI DATA UNIFICADA'!$C$2:$T1007,MATCH(1,($A163='CAMAGUI DATA UNIFICADA'!$A$2:$A1007)*($CN$1='CAMAGUI DATA UNIFICADA'!$B$2:$B1007),0),MATCH(CV$2,'CAMAGUI DATA UNIFICADA'!$C$1:$T$1,0)),"")</f>
        <v>1267575.369</v>
      </c>
      <c r="CW163" s="33">
        <f t="array" ref="CW163">IFERROR(INDEX('CAMAGUI DATA UNIFICADA'!$C$2:$T1007,MATCH(1,($A163='CAMAGUI DATA UNIFICADA'!$A$2:$A1007)*($CN$1='CAMAGUI DATA UNIFICADA'!$B$2:$B1007),0),MATCH(CW$2,'CAMAGUI DATA UNIFICADA'!$C$1:$T$1,0)),"")</f>
        <v>1.034259858</v>
      </c>
      <c r="CX163" s="23">
        <f t="array" ref="CX163">IFERROR(INDEX('CAMAGUI DATA UNIFICADA'!$C$2:$T1007,MATCH(1,($A163='CAMAGUI DATA UNIFICADA'!$A$2:$A1007)*($CN$1='CAMAGUI DATA UNIFICADA'!$B$2:$B1007),0),MATCH(CX$2,'CAMAGUI DATA UNIFICADA'!$C$1:$T$1,0)),"")</f>
        <v>1.065189385</v>
      </c>
      <c r="CY163" s="23">
        <f t="array" ref="CY163">IFERROR(INDEX('CAMAGUI DATA UNIFICADA'!$C$2:$T1007,MATCH(1,($A163='CAMAGUI DATA UNIFICADA'!$A$2:$A1007)*($CN$1='CAMAGUI DATA UNIFICADA'!$B$2:$B1007),0),MATCH(CY$2,'CAMAGUI DATA UNIFICADA'!$C$1:$T$1,0)),"")</f>
        <v>0.85</v>
      </c>
      <c r="CZ163" s="60">
        <f t="array" ref="CZ163">IFERROR(INDEX('CAMAGUI DATA UNIFICADA'!$C$2:$T1007,MATCH(1,($A163='CAMAGUI DATA UNIFICADA'!$A$2:$A1007)*($CN$1='CAMAGUI DATA UNIFICADA'!$B$2:$B1007),0),MATCH(CZ$2,'CAMAGUI DATA UNIFICADA'!$C$1:$T$1,0)),"")</f>
        <v>115600</v>
      </c>
      <c r="DA163" s="2">
        <f t="array" ref="DA163">IFERROR(INDEX('CAMAGUI DATA UNIFICADA'!$C$2:$T1007,MATCH(1,($A163='CAMAGUI DATA UNIFICADA'!$A$2:$A1007)*($CN$1='CAMAGUI DATA UNIFICADA'!$B$2:$B1007),0),MATCH(DA$2,'CAMAGUI DATA UNIFICADA'!$C$1:$T$1,0)),"")</f>
        <v>3</v>
      </c>
      <c r="DB163" s="2">
        <f t="array" ref="DB163">IFERROR(INDEX('CAMAGUI DATA UNIFICADA'!$C$2:$T1007,MATCH(1,($A163='CAMAGUI DATA UNIFICADA'!$A$2:$A1007)*($CN$1='CAMAGUI DATA UNIFICADA'!$B$2:$B1007),0),MATCH(DB$2,'CAMAGUI DATA UNIFICADA'!$C$1:$T$1,0)),"")</f>
        <v>12.62</v>
      </c>
      <c r="DC163" s="33">
        <f t="array" ref="DC163">IFERROR(INDEX('CAMAGUI DATA UNIFICADA'!$C$2:$T1007,MATCH(1,($A163='CAMAGUI DATA UNIFICADA'!$A$2:$A1007)*($CN$1='CAMAGUI DATA UNIFICADA'!$B$2:$B1007),0),MATCH(DC$2,'CAMAGUI DATA UNIFICADA'!$C$1:$T$1,0)),"")</f>
        <v>4.31472</v>
      </c>
      <c r="DD163" s="60">
        <f t="array" ref="DD163">IFERROR(INDEX('CAMAGUI DATA UNIFICADA'!$C$2:$T1007,MATCH(1,($A163='CAMAGUI DATA UNIFICADA'!$A$2:$A1007)*($CN$1='CAMAGUI DATA UNIFICADA'!$B$2:$B1007),0),MATCH(DD$2,'CAMAGUI DATA UNIFICADA'!$C$1:$T$1,0)),"")</f>
        <v>591.4988614</v>
      </c>
      <c r="DE163" s="140">
        <f t="array" ref="DE163">IFERROR(INDEX('CAMAGUI DATA UNIFICADA'!$C$2:$T1007,MATCH(1,($A163='CAMAGUI DATA UNIFICADA'!$A$2:$A1007)*($CN$1='CAMAGUI DATA UNIFICADA'!$B$2:$B1007),0),MATCH(DE$2,'CAMAGUI DATA UNIFICADA'!$C$1:$T$1,0)),"")</f>
        <v>-8.375284654</v>
      </c>
      <c r="DF163" s="138" t="str">
        <f t="array" ref="DF163">IFERROR(INDEX('CAMAGUI DATA UNIFICADA'!$C$2:$T1007,MATCH(1,($A163='CAMAGUI DATA UNIFICADA'!$A$2:$A1007)*($DF$1='CAMAGUI DATA UNIFICADA'!$B$2:$B1007),0),MATCH(DF$2,'CAMAGUI DATA UNIFICADA'!$C$1:$T$1,0)),"")</f>
        <v/>
      </c>
      <c r="DG163" s="2" t="str">
        <f t="array" ref="DG163">IFERROR(INDEX('CAMAGUI DATA UNIFICADA'!$C$2:$T1007,MATCH(1,($A163='CAMAGUI DATA UNIFICADA'!$A$2:$A1007)*($DF$1='CAMAGUI DATA UNIFICADA'!$B$2:$B1007),0),MATCH(DG$2,'CAMAGUI DATA UNIFICADA'!$C$1:$T$1,0)),"")</f>
        <v/>
      </c>
      <c r="DH163" s="2" t="str">
        <f t="array" ref="DH163">IFERROR(INDEX('CAMAGUI DATA UNIFICADA'!$C$2:$T1007,MATCH(1,($A163='CAMAGUI DATA UNIFICADA'!$A$2:$A1007)*($DF$1='CAMAGUI DATA UNIFICADA'!$B$2:$B1007),0),MATCH(DH$2,'CAMAGUI DATA UNIFICADA'!$C$1:$T$1,0)),"")</f>
        <v/>
      </c>
      <c r="DI163" s="2" t="str">
        <f t="array" ref="DI163">IFERROR(INDEX('CAMAGUI DATA UNIFICADA'!$C$2:$T1007,MATCH(1,($A163='CAMAGUI DATA UNIFICADA'!$A$2:$A1007)*($DF$1='CAMAGUI DATA UNIFICADA'!$B$2:$B1007),0),MATCH(DI$2,'CAMAGUI DATA UNIFICADA'!$C$1:$T$1,0)),"")</f>
        <v/>
      </c>
      <c r="DJ163" s="139" t="str">
        <f t="array" ref="DJ163">IFERROR(INDEX('CAMAGUI DATA UNIFICADA'!$C$2:$T1007,MATCH(1,($A163='CAMAGUI DATA UNIFICADA'!$A$2:$A1007)*($DF$1='CAMAGUI DATA UNIFICADA'!$B$2:$B1007),0),MATCH(DJ$2,'CAMAGUI DATA UNIFICADA'!$C$1:$T$1,0)),"")</f>
        <v/>
      </c>
      <c r="DK163" s="2" t="str">
        <f t="array" ref="DK163">IFERROR(INDEX('CAMAGUI DATA UNIFICADA'!$C$2:$T1007,MATCH(1,($A163='CAMAGUI DATA UNIFICADA'!$A$2:$A1007)*($DF$1='CAMAGUI DATA UNIFICADA'!$B$2:$B1007),0),MATCH(DK$2,'CAMAGUI DATA UNIFICADA'!$C$1:$T$1,0)),"")</f>
        <v/>
      </c>
      <c r="DL163" s="2" t="str">
        <f t="array" ref="DL163">IFERROR(INDEX('CAMAGUI DATA UNIFICADA'!$C$2:$T1007,MATCH(1,($A163='CAMAGUI DATA UNIFICADA'!$A$2:$A1007)*($DF$1='CAMAGUI DATA UNIFICADA'!$B$2:$B1007),0),MATCH(DL$2,'CAMAGUI DATA UNIFICADA'!$C$1:$T$1,0)),"")</f>
        <v/>
      </c>
      <c r="DM163" s="33" t="str">
        <f t="array" ref="DM163">IFERROR(INDEX('CAMAGUI DATA UNIFICADA'!$C$2:$T1007,MATCH(1,($A163='CAMAGUI DATA UNIFICADA'!$A$2:$A1007)*($DF$1='CAMAGUI DATA UNIFICADA'!$B$2:$B1007),0),MATCH(DM$2,'CAMAGUI DATA UNIFICADA'!$C$1:$T$1,0)),"")</f>
        <v/>
      </c>
      <c r="DN163" s="60" t="str">
        <f t="array" ref="DN163">IFERROR(INDEX('CAMAGUI DATA UNIFICADA'!$C$2:$T1007,MATCH(1,($A163='CAMAGUI DATA UNIFICADA'!$A$2:$A1007)*($DF$1='CAMAGUI DATA UNIFICADA'!$B$2:$B1007),0),MATCH(DN$2,'CAMAGUI DATA UNIFICADA'!$C$1:$T$1,0)),"")</f>
        <v/>
      </c>
      <c r="DO163" s="33" t="str">
        <f t="array" ref="DO163">IFERROR(INDEX('CAMAGUI DATA UNIFICADA'!$C$2:$T1007,MATCH(1,($A163='CAMAGUI DATA UNIFICADA'!$A$2:$A1007)*($DF$1='CAMAGUI DATA UNIFICADA'!$B$2:$B1007),0),MATCH(DO$2,'CAMAGUI DATA UNIFICADA'!$C$1:$T$1,0)),"")</f>
        <v/>
      </c>
      <c r="DP163" s="23" t="str">
        <f t="array" ref="DP163">IFERROR(INDEX('CAMAGUI DATA UNIFICADA'!$C$2:$T1007,MATCH(1,($A163='CAMAGUI DATA UNIFICADA'!$A$2:$A1007)*($DF$1='CAMAGUI DATA UNIFICADA'!$B$2:$B1007),0),MATCH(DP$2,'CAMAGUI DATA UNIFICADA'!$C$1:$T$1,0)),"")</f>
        <v/>
      </c>
      <c r="DQ163" s="23" t="str">
        <f t="array" ref="DQ163">IFERROR(INDEX('CAMAGUI DATA UNIFICADA'!$C$2:$T1007,MATCH(1,($A163='CAMAGUI DATA UNIFICADA'!$A$2:$A1007)*($DF$1='CAMAGUI DATA UNIFICADA'!$B$2:$B1007),0),MATCH(DQ$2,'CAMAGUI DATA UNIFICADA'!$C$1:$T$1,0)),"")</f>
        <v/>
      </c>
      <c r="DR163" s="2" t="str">
        <f t="array" ref="DR163">IFERROR(INDEX('CAMAGUI DATA UNIFICADA'!$C$2:$T1007,MATCH(1,($A163='CAMAGUI DATA UNIFICADA'!$A$2:$A1007)*($DF$1='CAMAGUI DATA UNIFICADA'!$B$2:$B1007),0),MATCH(DR$2,'CAMAGUI DATA UNIFICADA'!$C$1:$T$1,0)),"")</f>
        <v/>
      </c>
      <c r="DS163" s="2" t="str">
        <f t="array" ref="DS163">IFERROR(INDEX('CAMAGUI DATA UNIFICADA'!$C$2:$T1007,MATCH(1,($A163='CAMAGUI DATA UNIFICADA'!$A$2:$A1007)*($DF$1='CAMAGUI DATA UNIFICADA'!$B$2:$B1007),0),MATCH(DS$2,'CAMAGUI DATA UNIFICADA'!$C$1:$T$1,0)),"")</f>
        <v/>
      </c>
      <c r="DT163" s="2" t="str">
        <f t="array" ref="DT163">IFERROR(INDEX('CAMAGUI DATA UNIFICADA'!$C$2:$T1007,MATCH(1,($A163='CAMAGUI DATA UNIFICADA'!$A$2:$A1007)*($DF$1='CAMAGUI DATA UNIFICADA'!$B$2:$B1007),0),MATCH(DT$2,'CAMAGUI DATA UNIFICADA'!$C$1:$T$1,0)),"")</f>
        <v/>
      </c>
      <c r="DU163" s="33" t="str">
        <f t="array" ref="DU163">IFERROR(INDEX('CAMAGUI DATA UNIFICADA'!$C$2:$T1007,MATCH(1,($A163='CAMAGUI DATA UNIFICADA'!$A$2:$A1007)*($DF$1='CAMAGUI DATA UNIFICADA'!$B$2:$B1007),0),MATCH(DU$2,'CAMAGUI DATA UNIFICADA'!$C$1:$T$1,0)),"")</f>
        <v/>
      </c>
      <c r="DV163" s="60" t="str">
        <f t="array" ref="DV163">IFERROR(INDEX('CAMAGUI DATA UNIFICADA'!$C$2:$T1007,MATCH(1,($A163='CAMAGUI DATA UNIFICADA'!$A$2:$A1007)*($DF$1='CAMAGUI DATA UNIFICADA'!$B$2:$B1007),0),MATCH(DV$2,'CAMAGUI DATA UNIFICADA'!$C$1:$T$1,0)),"")</f>
        <v/>
      </c>
      <c r="DW163" s="140" t="str">
        <f t="array" ref="DW163">IFERROR(INDEX('CAMAGUI DATA UNIFICADA'!$C$2:$T1007,MATCH(1,($A163='CAMAGUI DATA UNIFICADA'!$A$2:$A1007)*($DF$1='CAMAGUI DATA UNIFICADA'!$B$2:$B1007),0),MATCH(DW$2,'CAMAGUI DATA UNIFICADA'!$C$1:$T$1,0)),"")</f>
        <v/>
      </c>
      <c r="DX163" s="144" t="str">
        <f t="array" ref="DX163">IFERROR(INDEX('CAMAGUI DATA UNIFICADA'!$C$2:$T1007,MATCH(1,($A163='CAMAGUI DATA UNIFICADA'!$A$2:$A1007)*($DX$1='CAMAGUI DATA UNIFICADA'!$B$2:$B1007),0),MATCH(DX$2,'CAMAGUI DATA UNIFICADA'!$C$1:$T$1,0)),"")</f>
        <v/>
      </c>
      <c r="DY163" s="60" t="str">
        <f t="array" ref="DY163">IFERROR(INDEX('CAMAGUI DATA UNIFICADA'!$C$2:$T1007,MATCH(1,($A163='CAMAGUI DATA UNIFICADA'!$A$2:$A1007)*($DX$1='CAMAGUI DATA UNIFICADA'!$B$2:$B1007),0),MATCH(DY$2,'CAMAGUI DATA UNIFICADA'!$C$1:$T$1,0)),"")</f>
        <v/>
      </c>
      <c r="DZ163" s="60" t="str">
        <f t="array" ref="DZ163">IFERROR(INDEX('CAMAGUI DATA UNIFICADA'!$C$2:$T1007,MATCH(1,($A163='CAMAGUI DATA UNIFICADA'!$A$2:$A1007)*($DX$1='CAMAGUI DATA UNIFICADA'!$B$2:$B1007),0),MATCH(DZ$2,'CAMAGUI DATA UNIFICADA'!$C$1:$T$1,0)),"")</f>
        <v/>
      </c>
      <c r="EA163" s="60" t="str">
        <f t="array" ref="EA163">IFERROR(INDEX('CAMAGUI DATA UNIFICADA'!$C$2:$T1007,MATCH(1,($A163='CAMAGUI DATA UNIFICADA'!$A$2:$A1007)*($DX$1='CAMAGUI DATA UNIFICADA'!$B$2:$B1007),0),MATCH(EA$2,'CAMAGUI DATA UNIFICADA'!$C$1:$T$1,0)),"")</f>
        <v/>
      </c>
      <c r="EB163" s="60" t="str">
        <f t="array" ref="EB163">IFERROR(INDEX('CAMAGUI DATA UNIFICADA'!$C$2:$T1007,MATCH(1,($A163='CAMAGUI DATA UNIFICADA'!$A$2:$A1007)*($DX$1='CAMAGUI DATA UNIFICADA'!$B$2:$B1007),0),MATCH(EB$2,'CAMAGUI DATA UNIFICADA'!$C$1:$T$1,0)),"")</f>
        <v/>
      </c>
      <c r="EC163" s="60" t="str">
        <f t="array" ref="EC163">IFERROR(INDEX('CAMAGUI DATA UNIFICADA'!$C$2:$T1007,MATCH(1,($A163='CAMAGUI DATA UNIFICADA'!$A$2:$A1007)*($DX$1='CAMAGUI DATA UNIFICADA'!$B$2:$B1007),0),MATCH(EC$2,'CAMAGUI DATA UNIFICADA'!$C$1:$T$1,0)),"")</f>
        <v/>
      </c>
      <c r="ED163" s="60" t="str">
        <f t="array" ref="ED163">IFERROR(INDEX('CAMAGUI DATA UNIFICADA'!$C$2:$T1007,MATCH(1,($A163='CAMAGUI DATA UNIFICADA'!$A$2:$A1007)*($DX$1='CAMAGUI DATA UNIFICADA'!$B$2:$B1007),0),MATCH(ED$2,'CAMAGUI DATA UNIFICADA'!$C$1:$T$1,0)),"")</f>
        <v/>
      </c>
      <c r="EE163" s="60" t="str">
        <f t="array" ref="EE163">IFERROR(INDEX('CAMAGUI DATA UNIFICADA'!$C$2:$T1007,MATCH(1,($A163='CAMAGUI DATA UNIFICADA'!$A$2:$A1007)*($DX$1='CAMAGUI DATA UNIFICADA'!$B$2:$B1007),0),MATCH(EE$2,'CAMAGUI DATA UNIFICADA'!$C$1:$T$1,0)),"")</f>
        <v/>
      </c>
      <c r="EF163" s="60" t="str">
        <f t="array" ref="EF163">IFERROR(INDEX('CAMAGUI DATA UNIFICADA'!$C$2:$T1007,MATCH(1,($A163='CAMAGUI DATA UNIFICADA'!$A$2:$A1007)*($DX$1='CAMAGUI DATA UNIFICADA'!$B$2:$B1007),0),MATCH(EF$2,'CAMAGUI DATA UNIFICADA'!$C$1:$T$1,0)),"")</f>
        <v/>
      </c>
      <c r="EG163" s="60" t="str">
        <f t="array" ref="EG163">IFERROR(INDEX('CAMAGUI DATA UNIFICADA'!$C$2:$T1007,MATCH(1,($A163='CAMAGUI DATA UNIFICADA'!$A$2:$A1007)*($DX$1='CAMAGUI DATA UNIFICADA'!$B$2:$B1007),0),MATCH(EG$2,'CAMAGUI DATA UNIFICADA'!$C$1:$T$1,0)),"")</f>
        <v/>
      </c>
      <c r="EH163" s="60" t="str">
        <f t="array" ref="EH163">IFERROR(INDEX('CAMAGUI DATA UNIFICADA'!$C$2:$T1007,MATCH(1,($A163='CAMAGUI DATA UNIFICADA'!$A$2:$A1007)*($DX$1='CAMAGUI DATA UNIFICADA'!$B$2:$B1007),0),MATCH(EH$2,'CAMAGUI DATA UNIFICADA'!$C$1:$T$1,0)),"")</f>
        <v/>
      </c>
      <c r="EI163" s="60" t="str">
        <f t="array" ref="EI163">IFERROR(INDEX('CAMAGUI DATA UNIFICADA'!$C$2:$T1007,MATCH(1,($A163='CAMAGUI DATA UNIFICADA'!$A$2:$A1007)*($DX$1='CAMAGUI DATA UNIFICADA'!$B$2:$B1007),0),MATCH(EI$2,'CAMAGUI DATA UNIFICADA'!$C$1:$T$1,0)),"")</f>
        <v/>
      </c>
      <c r="EJ163" s="60" t="str">
        <f t="array" ref="EJ163">IFERROR(INDEX('CAMAGUI DATA UNIFICADA'!$C$2:$T1007,MATCH(1,($A163='CAMAGUI DATA UNIFICADA'!$A$2:$A1007)*($DX$1='CAMAGUI DATA UNIFICADA'!$B$2:$B1007),0),MATCH(EJ$2,'CAMAGUI DATA UNIFICADA'!$C$1:$T$1,0)),"")</f>
        <v/>
      </c>
      <c r="EK163" s="60" t="str">
        <f t="array" ref="EK163">IFERROR(INDEX('CAMAGUI DATA UNIFICADA'!$C$2:$T1007,MATCH(1,($A163='CAMAGUI DATA UNIFICADA'!$A$2:$A1007)*($DX$1='CAMAGUI DATA UNIFICADA'!$B$2:$B1007),0),MATCH(EK$2,'CAMAGUI DATA UNIFICADA'!$C$1:$T$1,0)),"")</f>
        <v/>
      </c>
      <c r="EL163" s="60" t="str">
        <f t="array" ref="EL163">IFERROR(INDEX('CAMAGUI DATA UNIFICADA'!$C$2:$T1007,MATCH(1,($A163='CAMAGUI DATA UNIFICADA'!$A$2:$A1007)*($DX$1='CAMAGUI DATA UNIFICADA'!$B$2:$B1007),0),MATCH(EL$2,'CAMAGUI DATA UNIFICADA'!$C$1:$T$1,0)),"")</f>
        <v/>
      </c>
      <c r="EM163" s="60" t="str">
        <f t="array" ref="EM163">IFERROR(INDEX('CAMAGUI DATA UNIFICADA'!$C$2:$T1007,MATCH(1,($A163='CAMAGUI DATA UNIFICADA'!$A$2:$A1007)*($DX$1='CAMAGUI DATA UNIFICADA'!$B$2:$B1007),0),MATCH(EM$2,'CAMAGUI DATA UNIFICADA'!$C$1:$T$1,0)),"")</f>
        <v/>
      </c>
      <c r="EN163" s="60" t="str">
        <f t="array" ref="EN163">IFERROR(INDEX('CAMAGUI DATA UNIFICADA'!$C$2:$T1007,MATCH(1,($A163='CAMAGUI DATA UNIFICADA'!$A$2:$A1007)*($DX$1='CAMAGUI DATA UNIFICADA'!$B$2:$B1007),0),MATCH(EN$2,'CAMAGUI DATA UNIFICADA'!$C$1:$T$1,0)),"")</f>
        <v/>
      </c>
      <c r="EO163" s="140" t="str">
        <f t="array" ref="EO163">IFERROR(INDEX('CAMAGUI DATA UNIFICADA'!$C$2:$T1007,MATCH(1,($A163='CAMAGUI DATA UNIFICADA'!$A$2:$A1007)*($DX$1='CAMAGUI DATA UNIFICADA'!$B$2:$B1007),0),MATCH(EO$2,'CAMAGUI DATA UNIFICADA'!$C$1:$T$1,0)),"")</f>
        <v/>
      </c>
    </row>
    <row r="164">
      <c r="A164" s="137">
        <v>46069.0</v>
      </c>
      <c r="B164" s="138" t="str">
        <f t="array" ref="B164">IFERROR(INDEX('CAMAGUI DATA UNIFICADA'!$C$2:$T1007,MATCH(1,($A164='CAMAGUI DATA UNIFICADA'!$A$2:$A1007)*($B$1='CAMAGUI DATA UNIFICADA'!$B$2:$B1007),0),MATCH(B$2,'CAMAGUI DATA UNIFICADA'!$C$1:$T$1,0)),"")</f>
        <v>CA1191225</v>
      </c>
      <c r="C164" s="2">
        <f t="array" ref="C164">IFERROR(INDEX('CAMAGUI DATA UNIFICADA'!$C$2:$T1007,MATCH(1,($A164='CAMAGUI DATA UNIFICADA'!$A$2:$A1007)*($B$1='CAMAGUI DATA UNIFICADA'!$B$2:$B1007),0),MATCH(C$2,'CAMAGUI DATA UNIFICADA'!$C$1:$T$1,0)),"")</f>
        <v>500</v>
      </c>
      <c r="D164" s="2">
        <f t="array" ref="D164">IFERROR(INDEX('CAMAGUI DATA UNIFICADA'!$C$2:$T1007,MATCH(1,($A164='CAMAGUI DATA UNIFICADA'!$A$2:$A1007)*($B$1='CAMAGUI DATA UNIFICADA'!$B$2:$B1007),0),MATCH(D$2,'CAMAGUI DATA UNIFICADA'!$C$1:$T$1,0)),"")</f>
        <v>3000</v>
      </c>
      <c r="E164" s="2" t="str">
        <f t="array" ref="E164">IFERROR(INDEX('CAMAGUI DATA UNIFICADA'!$C$2:$T1007,MATCH(1,($A164='CAMAGUI DATA UNIFICADA'!$A$2:$A1007)*($B$1='CAMAGUI DATA UNIFICADA'!$B$2:$B1007),0),MATCH(E$2,'CAMAGUI DATA UNIFICADA'!$C$1:$T$1,0)),"")</f>
        <v>SKR MAST E AD</v>
      </c>
      <c r="F164" s="139">
        <f t="array" ref="F164">IFERROR(INDEX('CAMAGUI DATA UNIFICADA'!$C$2:$T1007,MATCH(1,($A164='CAMAGUI DATA UNIFICADA'!$A$2:$A1007)*($B$1='CAMAGUI DATA UNIFICADA'!$B$2:$B1007),0),MATCH(F$2,'CAMAGUI DATA UNIFICADA'!$C$1:$T$1,0)),"")</f>
        <v>3070.8</v>
      </c>
      <c r="G164" s="2">
        <f t="array" ref="G164">IFERROR(INDEX('CAMAGUI DATA UNIFICADA'!$C$2:$T1007,MATCH(1,($A164='CAMAGUI DATA UNIFICADA'!$A$2:$A1007)*($B$1='CAMAGUI DATA UNIFICADA'!$B$2:$B1007),0),MATCH(G$2,'CAMAGUI DATA UNIFICADA'!$C$1:$T$1,0)),"")</f>
        <v>30</v>
      </c>
      <c r="H164" s="2">
        <f t="array" ref="H164">IFERROR(INDEX('CAMAGUI DATA UNIFICADA'!$C$2:$T1007,MATCH(1,($A164='CAMAGUI DATA UNIFICADA'!$A$2:$A1007)*($B$1='CAMAGUI DATA UNIFICADA'!$B$2:$B1007),0),MATCH(H$2,'CAMAGUI DATA UNIFICADA'!$C$1:$T$1,0)),"")</f>
        <v>4</v>
      </c>
      <c r="I164" s="33">
        <f t="array" ref="I164">IFERROR(INDEX('CAMAGUI DATA UNIFICADA'!$C$2:$T1007,MATCH(1,($A164='CAMAGUI DATA UNIFICADA'!$A$2:$A1007)*($B$1='CAMAGUI DATA UNIFICADA'!$B$2:$B1007),0),MATCH(I$2,'CAMAGUI DATA UNIFICADA'!$C$1:$T$1,0)),"")</f>
        <v>2.628</v>
      </c>
      <c r="J164" s="60">
        <f t="array" ref="J164">IFERROR(INDEX('CAMAGUI DATA UNIFICADA'!$C$2:$T1007,MATCH(1,($A164='CAMAGUI DATA UNIFICADA'!$A$2:$A1007)*($B$1='CAMAGUI DATA UNIFICADA'!$B$2:$B1007),0),MATCH(J$2,'CAMAGUI DATA UNIFICADA'!$C$1:$T$1,0)),"")</f>
        <v>634195.8397</v>
      </c>
      <c r="K164" s="33">
        <f t="array" ref="K164">IFERROR(INDEX('CAMAGUI DATA UNIFICADA'!$C$2:$T1007,MATCH(1,($A164='CAMAGUI DATA UNIFICADA'!$A$2:$A1007)*($B$1='CAMAGUI DATA UNIFICADA'!$B$2:$B1007),0),MATCH(K$2,'CAMAGUI DATA UNIFICADA'!$C$1:$T$1,0)),"")</f>
        <v>1.103387399</v>
      </c>
      <c r="L164" s="23">
        <f t="array" ref="L164">IFERROR(INDEX('CAMAGUI DATA UNIFICADA'!$C$2:$T1007,MATCH(1,($A164='CAMAGUI DATA UNIFICADA'!$A$2:$A1007)*($B$1='CAMAGUI DATA UNIFICADA'!$B$2:$B1007),0),MATCH(L$2,'CAMAGUI DATA UNIFICADA'!$C$1:$T$1,0)),"")</f>
        <v>0.5318204106</v>
      </c>
      <c r="M164" s="23">
        <f t="array" ref="M164">IFERROR(INDEX('CAMAGUI DATA UNIFICADA'!$C$2:$T1007,MATCH(1,($A164='CAMAGUI DATA UNIFICADA'!$A$2:$A1007)*($B$1='CAMAGUI DATA UNIFICADA'!$B$2:$B1007),0),MATCH(M$2,'CAMAGUI DATA UNIFICADA'!$C$1:$T$1,0)),"")</f>
        <v>0.57</v>
      </c>
      <c r="N164" s="60">
        <f t="array" ref="N164">IFERROR(INDEX('CAMAGUI DATA UNIFICADA'!$C$2:$T1007,MATCH(1,($A164='CAMAGUI DATA UNIFICADA'!$A$2:$A1007)*($B$1='CAMAGUI DATA UNIFICADA'!$B$2:$B1007),0),MATCH(N$2,'CAMAGUI DATA UNIFICADA'!$C$1:$T$1,0)),"")</f>
        <v>82994.50549</v>
      </c>
      <c r="O164" s="2">
        <f t="array" ref="O164">IFERROR(INDEX('CAMAGUI DATA UNIFICADA'!$C$2:$T1007,MATCH(1,($A164='CAMAGUI DATA UNIFICADA'!$A$2:$A1007)*($B$1='CAMAGUI DATA UNIFICADA'!$B$2:$B1007),0),MATCH(O$2,'CAMAGUI DATA UNIFICADA'!$C$1:$T$1,0)),"")</f>
        <v>3</v>
      </c>
      <c r="P164" s="2">
        <f t="array" ref="P164">IFERROR(INDEX('CAMAGUI DATA UNIFICADA'!$C$2:$T1007,MATCH(1,($A164='CAMAGUI DATA UNIFICADA'!$A$2:$A1007)*($B$1='CAMAGUI DATA UNIFICADA'!$B$2:$B1007),0),MATCH(P$2,'CAMAGUI DATA UNIFICADA'!$C$1:$T$1,0)),"")</f>
        <v>33</v>
      </c>
      <c r="Q164" s="33">
        <f t="array" ref="Q164">IFERROR(INDEX('CAMAGUI DATA UNIFICADA'!$C$2:$T1007,MATCH(1,($A164='CAMAGUI DATA UNIFICADA'!$A$2:$A1007)*($B$1='CAMAGUI DATA UNIFICADA'!$B$2:$B1007),0),MATCH(Q$2,'CAMAGUI DATA UNIFICADA'!$C$1:$T$1,0)),"")</f>
        <v>2.628</v>
      </c>
      <c r="R164" s="60">
        <f t="array" ref="R164">IFERROR(INDEX('CAMAGUI DATA UNIFICADA'!$C$2:$T1007,MATCH(1,($A164='CAMAGUI DATA UNIFICADA'!$A$2:$A1007)*($B$1='CAMAGUI DATA UNIFICADA'!$B$2:$B1007),0),MATCH(R$2,'CAMAGUI DATA UNIFICADA'!$C$1:$T$1,0)),"")</f>
        <v>573.3990157</v>
      </c>
      <c r="S164" s="140">
        <f t="array" ref="S164">IFERROR(INDEX('CAMAGUI DATA UNIFICADA'!$C$2:$T1007,MATCH(1,($A164='CAMAGUI DATA UNIFICADA'!$A$2:$A1007)*($B$1='CAMAGUI DATA UNIFICADA'!$B$2:$B1007),0),MATCH(S$2,'CAMAGUI DATA UNIFICADA'!$C$1:$T$1,0)),"")</f>
        <v>18.34975393</v>
      </c>
      <c r="T164" s="138" t="str">
        <f t="array" ref="T164">IFERROR(INDEX('CAMAGUI DATA UNIFICADA'!$C$2:$T1007,MATCH(1,($A164='CAMAGUI DATA UNIFICADA'!$A$2:$A1007)*($T$1='CAMAGUI DATA UNIFICADA'!$B$2:$B1007),0),MATCH(T$2,'CAMAGUI DATA UNIFICADA'!$C$1:$T$1,0)),"")</f>
        <v>CA2191225</v>
      </c>
      <c r="U164" s="2">
        <f t="array" ref="U164">IFERROR(INDEX('CAMAGUI DATA UNIFICADA'!$C$2:$T1007,MATCH(1,($A164='CAMAGUI DATA UNIFICADA'!$A$2:$A1007)*($T$1='CAMAGUI DATA UNIFICADA'!$B$2:$B1007),0),MATCH(U$2,'CAMAGUI DATA UNIFICADA'!$C$1:$T$1,0)),"")</f>
        <v>425</v>
      </c>
      <c r="V164" s="2">
        <f t="array" ref="V164">IFERROR(INDEX('CAMAGUI DATA UNIFICADA'!$C$2:$T1007,MATCH(1,($A164='CAMAGUI DATA UNIFICADA'!$A$2:$A1007)*($T$1='CAMAGUI DATA UNIFICADA'!$B$2:$B1007),0),MATCH(V$2,'CAMAGUI DATA UNIFICADA'!$C$1:$T$1,0)),"")</f>
        <v>2700</v>
      </c>
      <c r="W164" s="2" t="str">
        <f t="array" ref="W164">IFERROR(INDEX('CAMAGUI DATA UNIFICADA'!$C$2:$T1007,MATCH(1,($A164='CAMAGUI DATA UNIFICADA'!$A$2:$A1007)*($T$1='CAMAGUI DATA UNIFICADA'!$B$2:$B1007),0),MATCH(W$2,'CAMAGUI DATA UNIFICADA'!$C$1:$T$1,0)),"")</f>
        <v>SKR MAST E AD</v>
      </c>
      <c r="X164" s="139">
        <f t="array" ref="X164">IFERROR(INDEX('CAMAGUI DATA UNIFICADA'!$C$2:$T1007,MATCH(1,($A164='CAMAGUI DATA UNIFICADA'!$A$2:$A1007)*($T$1='CAMAGUI DATA UNIFICADA'!$B$2:$B1007),0),MATCH(X$2,'CAMAGUI DATA UNIFICADA'!$C$1:$T$1,0)),"")</f>
        <v>2763.72</v>
      </c>
      <c r="Y164" s="2">
        <f t="array" ref="Y164">IFERROR(INDEX('CAMAGUI DATA UNIFICADA'!$C$2:$T1007,MATCH(1,($A164='CAMAGUI DATA UNIFICADA'!$A$2:$A1007)*($T$1='CAMAGUI DATA UNIFICADA'!$B$2:$B1007),0),MATCH(Y$2,'CAMAGUI DATA UNIFICADA'!$C$1:$T$1,0)),"")</f>
        <v>27</v>
      </c>
      <c r="Z164" s="2">
        <f t="array" ref="Z164">IFERROR(INDEX('CAMAGUI DATA UNIFICADA'!$C$2:$T1007,MATCH(1,($A164='CAMAGUI DATA UNIFICADA'!$A$2:$A1007)*($T$1='CAMAGUI DATA UNIFICADA'!$B$2:$B1007),0),MATCH(Z$2,'CAMAGUI DATA UNIFICADA'!$C$1:$T$1,0)),"")</f>
        <v>4</v>
      </c>
      <c r="AA164" s="2">
        <f t="array" ref="AA164">IFERROR(INDEX('CAMAGUI DATA UNIFICADA'!$C$2:$T1007,MATCH(1,($A164='CAMAGUI DATA UNIFICADA'!$A$2:$A1007)*($T$1='CAMAGUI DATA UNIFICADA'!$B$2:$B1007),0),MATCH(AA$2,'CAMAGUI DATA UNIFICADA'!$C$1:$T$1,0)),"")</f>
        <v>2.964</v>
      </c>
      <c r="AB164" s="60">
        <f t="array" ref="AB164">IFERROR(INDEX('CAMAGUI DATA UNIFICADA'!$C$2:$T1007,MATCH(1,($A164='CAMAGUI DATA UNIFICADA'!$A$2:$A1007)*($T$1='CAMAGUI DATA UNIFICADA'!$B$2:$B1007),0),MATCH(AB$2,'CAMAGUI DATA UNIFICADA'!$C$1:$T$1,0)),"")</f>
        <v>531064.1276</v>
      </c>
      <c r="AC164" s="33">
        <f t="array" ref="AC164">IFERROR(INDEX('CAMAGUI DATA UNIFICADA'!$C$2:$T1007,MATCH(1,($A164='CAMAGUI DATA UNIFICADA'!$A$2:$A1007)*($T$1='CAMAGUI DATA UNIFICADA'!$B$2:$B1007),0),MATCH(AC$2,'CAMAGUI DATA UNIFICADA'!$C$1:$T$1,0)),"")</f>
        <v>1.233552632</v>
      </c>
      <c r="AD164" s="23">
        <f t="array" ref="AD164">IFERROR(INDEX('CAMAGUI DATA UNIFICADA'!$C$2:$T1007,MATCH(1,($A164='CAMAGUI DATA UNIFICADA'!$A$2:$A1007)*($T$1='CAMAGUI DATA UNIFICADA'!$B$2:$B1007),0),MATCH(AD$2,'CAMAGUI DATA UNIFICADA'!$C$1:$T$1,0)),"")</f>
        <v>0.6211276346</v>
      </c>
      <c r="AE164" s="23">
        <f t="array" ref="AE164">IFERROR(INDEX('CAMAGUI DATA UNIFICADA'!$C$2:$T1007,MATCH(1,($A164='CAMAGUI DATA UNIFICADA'!$A$2:$A1007)*($T$1='CAMAGUI DATA UNIFICADA'!$B$2:$B1007),0),MATCH(AE$2,'CAMAGUI DATA UNIFICADA'!$C$1:$T$1,0)),"")</f>
        <v>0.64</v>
      </c>
      <c r="AF164" s="60">
        <f t="array" ref="AF164">IFERROR(INDEX('CAMAGUI DATA UNIFICADA'!$C$2:$T1007,MATCH(1,($A164='CAMAGUI DATA UNIFICADA'!$A$2:$A1007)*($T$1='CAMAGUI DATA UNIFICADA'!$B$2:$B1007),0),MATCH(AF$2,'CAMAGUI DATA UNIFICADA'!$C$1:$T$1,0)),"")</f>
        <v>91200</v>
      </c>
      <c r="AG164" s="2">
        <f t="array" ref="AG164">IFERROR(INDEX('CAMAGUI DATA UNIFICADA'!$C$2:$T1007,MATCH(1,($A164='CAMAGUI DATA UNIFICADA'!$A$2:$A1007)*($T$1='CAMAGUI DATA UNIFICADA'!$B$2:$B1007),0),MATCH(AG$2,'CAMAGUI DATA UNIFICADA'!$C$1:$T$1,0)),"")</f>
        <v>3</v>
      </c>
      <c r="AH164" s="2">
        <f t="array" ref="AH164">IFERROR(INDEX('CAMAGUI DATA UNIFICADA'!$C$2:$T1007,MATCH(1,($A164='CAMAGUI DATA UNIFICADA'!$A$2:$A1007)*($T$1='CAMAGUI DATA UNIFICADA'!$B$2:$B1007),0),MATCH(AH$2,'CAMAGUI DATA UNIFICADA'!$C$1:$T$1,0)),"")</f>
        <v>30</v>
      </c>
      <c r="AI164" s="33">
        <f t="array" ref="AI164">IFERROR(INDEX('CAMAGUI DATA UNIFICADA'!$C$2:$T1007,MATCH(1,($A164='CAMAGUI DATA UNIFICADA'!$A$2:$A1007)*($T$1='CAMAGUI DATA UNIFICADA'!$B$2:$B1007),0),MATCH(AI$2,'CAMAGUI DATA UNIFICADA'!$C$1:$T$1,0)),"")</f>
        <v>2.628</v>
      </c>
      <c r="AJ164" s="60">
        <f t="array" ref="AJ164">IFERROR(INDEX('CAMAGUI DATA UNIFICADA'!$C$2:$T1007,MATCH(1,($A164='CAMAGUI DATA UNIFICADA'!$A$2:$A1007)*($T$1='CAMAGUI DATA UNIFICADA'!$B$2:$B1007),0),MATCH(AJ$2,'CAMAGUI DATA UNIFICADA'!$C$1:$T$1,0)),"")</f>
        <v>447.8364356</v>
      </c>
      <c r="AK164" s="140">
        <f t="array" ref="AK164">IFERROR(INDEX('CAMAGUI DATA UNIFICADA'!$C$2:$T1007,MATCH(1,($A164='CAMAGUI DATA UNIFICADA'!$A$2:$A1007)*($T$1='CAMAGUI DATA UNIFICADA'!$B$2:$B1007),0),MATCH(AK$2,'CAMAGUI DATA UNIFICADA'!$C$1:$T$1,0)),"")</f>
        <v>5.709108901</v>
      </c>
      <c r="AL164" s="138" t="str">
        <f t="array" ref="AL164">IFERROR(INDEX('CAMAGUI DATA UNIFICADA'!$C$2:$T1007,MATCH(1,($A164='CAMAGUI DATA UNIFICADA'!$A$2:$A1007)*($AL$1='CAMAGUI DATA UNIFICADA'!$B$2:$B1007),0),MATCH(AL$2,'CAMAGUI DATA UNIFICADA'!$C$1:$T$1,0)),"")</f>
        <v>CA3191225</v>
      </c>
      <c r="AM164" s="2">
        <f t="array" ref="AM164">IFERROR(INDEX('CAMAGUI DATA UNIFICADA'!$C$2:$T1007,MATCH(1,($A164='CAMAGUI DATA UNIFICADA'!$A$2:$A1007)*($AL$1='CAMAGUI DATA UNIFICADA'!$B$2:$B1007),0),MATCH(AM$2,'CAMAGUI DATA UNIFICADA'!$C$1:$T$1,0)),"")</f>
        <v>450</v>
      </c>
      <c r="AN164" s="2">
        <f t="array" ref="AN164">IFERROR(INDEX('CAMAGUI DATA UNIFICADA'!$C$2:$T1007,MATCH(1,($A164='CAMAGUI DATA UNIFICADA'!$A$2:$A1007)*($AL$1='CAMAGUI DATA UNIFICADA'!$B$2:$B1007),0),MATCH(AN$2,'CAMAGUI DATA UNIFICADA'!$C$1:$T$1,0)),"")</f>
        <v>2200</v>
      </c>
      <c r="AO164" s="2" t="str">
        <f t="array" ref="AO164">IFERROR(INDEX('CAMAGUI DATA UNIFICADA'!$C$2:$T1007,MATCH(1,($A164='CAMAGUI DATA UNIFICADA'!$A$2:$A1007)*($AL$1='CAMAGUI DATA UNIFICADA'!$B$2:$B1007),0),MATCH(AO$2,'CAMAGUI DATA UNIFICADA'!$C$1:$T$1,0)),"")</f>
        <v>SKR MAST E AD</v>
      </c>
      <c r="AP164" s="139">
        <f t="array" ref="AP164">IFERROR(INDEX('CAMAGUI DATA UNIFICADA'!$C$2:$T1007,MATCH(1,($A164='CAMAGUI DATA UNIFICADA'!$A$2:$A1007)*($AL$1='CAMAGUI DATA UNIFICADA'!$B$2:$B1007),0),MATCH(AP$2,'CAMAGUI DATA UNIFICADA'!$C$1:$T$1,0)),"")</f>
        <v>2251.92</v>
      </c>
      <c r="AQ164" s="2">
        <f t="array" ref="AQ164">IFERROR(INDEX('CAMAGUI DATA UNIFICADA'!$C$2:$T1007,MATCH(1,($A164='CAMAGUI DATA UNIFICADA'!$A$2:$A1007)*($AL$1='CAMAGUI DATA UNIFICADA'!$B$2:$B1007),0),MATCH(AQ$2,'CAMAGUI DATA UNIFICADA'!$C$1:$T$1,0)),"")</f>
        <v>30</v>
      </c>
      <c r="AR164" s="2">
        <f t="array" ref="AR164">IFERROR(INDEX('CAMAGUI DATA UNIFICADA'!$C$2:$T1007,MATCH(1,($A164='CAMAGUI DATA UNIFICADA'!$A$2:$A1007)*($AL$1='CAMAGUI DATA UNIFICADA'!$B$2:$B1007),0),MATCH(AR$2,'CAMAGUI DATA UNIFICADA'!$C$1:$T$1,0)),"")</f>
        <v>3.03</v>
      </c>
      <c r="AS164" s="33">
        <f t="array" ref="AS164">IFERROR(INDEX('CAMAGUI DATA UNIFICADA'!$C$2:$T1007,MATCH(1,($A164='CAMAGUI DATA UNIFICADA'!$A$2:$A1007)*($AL$1='CAMAGUI DATA UNIFICADA'!$B$2:$B1007),0),MATCH(AS$2,'CAMAGUI DATA UNIFICADA'!$C$1:$T$1,0)),"")</f>
        <v>2.628</v>
      </c>
      <c r="AT164" s="60">
        <f t="array" ref="AT164">IFERROR(INDEX('CAMAGUI DATA UNIFICADA'!$C$2:$T1007,MATCH(1,($A164='CAMAGUI DATA UNIFICADA'!$A$2:$A1007)*($AL$1='CAMAGUI DATA UNIFICADA'!$B$2:$B1007),0),MATCH(AT$2,'CAMAGUI DATA UNIFICADA'!$C$1:$T$1,0)),"")</f>
        <v>570776.2557</v>
      </c>
      <c r="AU164" s="33">
        <f t="array" ref="AU164">IFERROR(INDEX('CAMAGUI DATA UNIFICADA'!$C$2:$T1007,MATCH(1,($A164='CAMAGUI DATA UNIFICADA'!$A$2:$A1007)*($AL$1='CAMAGUI DATA UNIFICADA'!$B$2:$B1007),0),MATCH(AU$2,'CAMAGUI DATA UNIFICADA'!$C$1:$T$1,0)),"")</f>
        <v>1.258085523</v>
      </c>
      <c r="AV164" s="23">
        <f t="array" ref="AV164">IFERROR(INDEX('CAMAGUI DATA UNIFICADA'!$C$2:$T1007,MATCH(1,($A164='CAMAGUI DATA UNIFICADA'!$A$2:$A1007)*($AL$1='CAMAGUI DATA UNIFICADA'!$B$2:$B1007),0),MATCH(AV$2,'CAMAGUI DATA UNIFICADA'!$C$1:$T$1,0)),"")</f>
        <v>0.5637296353</v>
      </c>
      <c r="AW164" s="23">
        <f t="array" ref="AW164">IFERROR(INDEX('CAMAGUI DATA UNIFICADA'!$C$2:$T1007,MATCH(1,($A164='CAMAGUI DATA UNIFICADA'!$A$2:$A1007)*($AL$1='CAMAGUI DATA UNIFICADA'!$B$2:$B1007),0),MATCH(AW$2,'CAMAGUI DATA UNIFICADA'!$C$1:$T$1,0)),"")</f>
        <v>0.57</v>
      </c>
      <c r="AX164" s="60">
        <f t="array" ref="AX164">IFERROR(INDEX('CAMAGUI DATA UNIFICADA'!$C$2:$T1007,MATCH(1,($A164='CAMAGUI DATA UNIFICADA'!$A$2:$A1007)*($AL$1='CAMAGUI DATA UNIFICADA'!$B$2:$B1007),0),MATCH(AX$2,'CAMAGUI DATA UNIFICADA'!$C$1:$T$1,0)),"")</f>
        <v>82446.42857</v>
      </c>
      <c r="AY164" s="2">
        <f t="array" ref="AY164">IFERROR(INDEX('CAMAGUI DATA UNIFICADA'!$C$2:$T1007,MATCH(1,($A164='CAMAGUI DATA UNIFICADA'!$A$2:$A1007)*($AL$1='CAMAGUI DATA UNIFICADA'!$B$2:$B1007),0),MATCH(AY$2,'CAMAGUI DATA UNIFICADA'!$C$1:$T$1,0)),"")</f>
        <v>3</v>
      </c>
      <c r="AZ164" s="2">
        <f t="array" ref="AZ164">IFERROR(INDEX('CAMAGUI DATA UNIFICADA'!$C$2:$T1007,MATCH(1,($A164='CAMAGUI DATA UNIFICADA'!$A$2:$A1007)*($AL$1='CAMAGUI DATA UNIFICADA'!$B$2:$B1007),0),MATCH(AZ$2,'CAMAGUI DATA UNIFICADA'!$C$1:$T$1,0)),"")</f>
        <v>33</v>
      </c>
      <c r="BA164" s="33">
        <f t="array" ref="BA164">IFERROR(INDEX('CAMAGUI DATA UNIFICADA'!$C$2:$T1007,MATCH(1,($A164='CAMAGUI DATA UNIFICADA'!$A$2:$A1007)*($AL$1='CAMAGUI DATA UNIFICADA'!$B$2:$B1007),0),MATCH(BA$2,'CAMAGUI DATA UNIFICADA'!$C$1:$T$1,0)),"")</f>
        <v>2.628</v>
      </c>
      <c r="BB164" s="60">
        <f t="array" ref="BB164">IFERROR(INDEX('CAMAGUI DATA UNIFICADA'!$C$2:$T1007,MATCH(1,($A164='CAMAGUI DATA UNIFICADA'!$A$2:$A1007)*($AL$1='CAMAGUI DATA UNIFICADA'!$B$2:$B1007),0),MATCH(BB$2,'CAMAGUI DATA UNIFICADA'!$C$1:$T$1,0)),"")</f>
        <v>486.8482209</v>
      </c>
      <c r="BC164" s="140">
        <f t="array" ref="BC164">IFERROR(INDEX('CAMAGUI DATA UNIFICADA'!$C$2:$T1007,MATCH(1,($A164='CAMAGUI DATA UNIFICADA'!$A$2:$A1007)*($AL$1='CAMAGUI DATA UNIFICADA'!$B$2:$B1007),0),MATCH(BC$2,'CAMAGUI DATA UNIFICADA'!$C$1:$T$1,0)),"")</f>
        <v>9.212055226</v>
      </c>
      <c r="BD164" s="138" t="str">
        <f t="array" ref="BD164">IFERROR(INDEX('CAMAGUI DATA UNIFICADA'!$C$2:$T1007,MATCH(1,($A164='CAMAGUI DATA UNIFICADA'!$A$2:$A1007)*($BD$1='CAMAGUI DATA UNIFICADA'!$B$2:$B1007),0),MATCH(BD$2,'CAMAGUI DATA UNIFICADA'!$C$1:$T$1,0)),"")</f>
        <v>CA4170126</v>
      </c>
      <c r="BE164" s="2">
        <f t="array" ref="BE164">IFERROR(INDEX('CAMAGUI DATA UNIFICADA'!$C$2:$T1007,MATCH(1,($A164='CAMAGUI DATA UNIFICADA'!$A$2:$A1007)*($BD$1='CAMAGUI DATA UNIFICADA'!$B$2:$B1007),0),MATCH(BE$2,'CAMAGUI DATA UNIFICADA'!$C$1:$T$1,0)),"")</f>
        <v>450</v>
      </c>
      <c r="BF164" s="2">
        <f t="array" ref="BF164">IFERROR(INDEX('CAMAGUI DATA UNIFICADA'!$C$2:$T1007,MATCH(1,($A164='CAMAGUI DATA UNIFICADA'!$A$2:$A1007)*($BD$1='CAMAGUI DATA UNIFICADA'!$B$2:$B1007),0),MATCH(BF$2,'CAMAGUI DATA UNIFICADA'!$C$1:$T$1,0)),"")</f>
        <v>1950</v>
      </c>
      <c r="BG164" s="2" t="str">
        <f t="array" ref="BG164">IFERROR(INDEX('CAMAGUI DATA UNIFICADA'!$C$2:$T1007,MATCH(1,($A164='CAMAGUI DATA UNIFICADA'!$A$2:$A1007)*($BD$1='CAMAGUI DATA UNIFICADA'!$B$2:$B1007),0),MATCH(BG$2,'CAMAGUI DATA UNIFICADA'!$C$1:$T$1,0)),"")</f>
        <v>SKR OPTILINE E</v>
      </c>
      <c r="BH164" s="139">
        <f t="array" ref="BH164">IFERROR(INDEX('CAMAGUI DATA UNIFICADA'!$C$2:$T1007,MATCH(1,($A164='CAMAGUI DATA UNIFICADA'!$A$2:$A1007)*($BD$1='CAMAGUI DATA UNIFICADA'!$B$2:$B1007),0),MATCH(BH$2,'CAMAGUI DATA UNIFICADA'!$C$1:$T$1,0)),"")</f>
        <v>2301</v>
      </c>
      <c r="BI164" s="2">
        <f t="array" ref="BI164">IFERROR(INDEX('CAMAGUI DATA UNIFICADA'!$C$2:$T1007,MATCH(1,($A164='CAMAGUI DATA UNIFICADA'!$A$2:$A1007)*($BD$1='CAMAGUI DATA UNIFICADA'!$B$2:$B1007),0),MATCH(BI$2,'CAMAGUI DATA UNIFICADA'!$C$1:$T$1,0)),"")</f>
        <v>11.39</v>
      </c>
      <c r="BJ164" s="2">
        <f t="array" ref="BJ164">IFERROR(INDEX('CAMAGUI DATA UNIFICADA'!$C$2:$T1007,MATCH(1,($A164='CAMAGUI DATA UNIFICADA'!$A$2:$A1007)*($BD$1='CAMAGUI DATA UNIFICADA'!$B$2:$B1007),0),MATCH(BJ$2,'CAMAGUI DATA UNIFICADA'!$C$1:$T$1,0)),"")</f>
        <v>2.11</v>
      </c>
      <c r="BK164" s="33">
        <f t="array" ref="BK164">IFERROR(INDEX('CAMAGUI DATA UNIFICADA'!$C$2:$T1007,MATCH(1,($A164='CAMAGUI DATA UNIFICADA'!$A$2:$A1007)*($BD$1='CAMAGUI DATA UNIFICADA'!$B$2:$B1007),0),MATCH(BK$2,'CAMAGUI DATA UNIFICADA'!$C$1:$T$1,0)),"")</f>
        <v>4.53312</v>
      </c>
      <c r="BL164" s="60">
        <f t="array" ref="BL164">IFERROR(INDEX('CAMAGUI DATA UNIFICADA'!$C$2:$T1007,MATCH(1,($A164='CAMAGUI DATA UNIFICADA'!$A$2:$A1007)*($BD$1='CAMAGUI DATA UNIFICADA'!$B$2:$B1007),0),MATCH(BL$2,'CAMAGUI DATA UNIFICADA'!$C$1:$T$1,0)),"")</f>
        <v>871548.5284</v>
      </c>
      <c r="BM164" s="33">
        <f t="array" ref="BM164">IFERROR(INDEX('CAMAGUI DATA UNIFICADA'!$C$2:$T1007,MATCH(1,($A164='CAMAGUI DATA UNIFICADA'!$A$2:$A1007)*($BD$1='CAMAGUI DATA UNIFICADA'!$B$2:$B1007),0),MATCH(BM$2,'CAMAGUI DATA UNIFICADA'!$C$1:$T$1,0)),"")</f>
        <v>1.702912504</v>
      </c>
      <c r="BN164" s="23">
        <f t="array" ref="BN164">IFERROR(INDEX('CAMAGUI DATA UNIFICADA'!$C$2:$T1007,MATCH(1,($A164='CAMAGUI DATA UNIFICADA'!$A$2:$A1007)*($BD$1='CAMAGUI DATA UNIFICADA'!$B$2:$B1007),0),MATCH(BN$2,'CAMAGUI DATA UNIFICADA'!$C$1:$T$1,0)),"")</f>
        <v>1.075985838</v>
      </c>
      <c r="BO164" s="23">
        <f t="array" ref="BO164">IFERROR(INDEX('CAMAGUI DATA UNIFICADA'!$C$2:$T1007,MATCH(1,($A164='CAMAGUI DATA UNIFICADA'!$A$2:$A1007)*($BD$1='CAMAGUI DATA UNIFICADA'!$B$2:$B1007),0),MATCH(BO$2,'CAMAGUI DATA UNIFICADA'!$C$1:$T$1,0)),"")</f>
        <v>0.67</v>
      </c>
      <c r="BP164" s="60">
        <f t="array" ref="BP164">IFERROR(INDEX('CAMAGUI DATA UNIFICADA'!$C$2:$T1007,MATCH(1,($A164='CAMAGUI DATA UNIFICADA'!$A$2:$A1007)*($BD$1='CAMAGUI DATA UNIFICADA'!$B$2:$B1007),0),MATCH(BP$2,'CAMAGUI DATA UNIFICADA'!$C$1:$T$1,0)),"")</f>
        <v>113062.5</v>
      </c>
      <c r="BQ164" s="2">
        <f t="array" ref="BQ164">IFERROR(INDEX('CAMAGUI DATA UNIFICADA'!$C$2:$T1007,MATCH(1,($A164='CAMAGUI DATA UNIFICADA'!$A$2:$A1007)*($BD$1='CAMAGUI DATA UNIFICADA'!$B$2:$B1007),0),MATCH(BQ$2,'CAMAGUI DATA UNIFICADA'!$C$1:$T$1,0)),"")</f>
        <v>4</v>
      </c>
      <c r="BR164" s="2">
        <f t="array" ref="BR164">IFERROR(INDEX('CAMAGUI DATA UNIFICADA'!$C$2:$T1007,MATCH(1,($A164='CAMAGUI DATA UNIFICADA'!$A$2:$A1007)*($BD$1='CAMAGUI DATA UNIFICADA'!$B$2:$B1007),0),MATCH(BR$2,'CAMAGUI DATA UNIFICADA'!$C$1:$T$1,0)),"")</f>
        <v>15.39</v>
      </c>
      <c r="BS164" s="33">
        <f t="array" ref="BS164">IFERROR(INDEX('CAMAGUI DATA UNIFICADA'!$C$2:$T1007,MATCH(1,($A164='CAMAGUI DATA UNIFICADA'!$A$2:$A1007)*($BD$1='CAMAGUI DATA UNIFICADA'!$B$2:$B1007),0),MATCH(BS$2,'CAMAGUI DATA UNIFICADA'!$C$1:$T$1,0)),"")</f>
        <v>3.8772</v>
      </c>
      <c r="BT164" s="60">
        <f t="array" ref="BT164">IFERROR(INDEX('CAMAGUI DATA UNIFICADA'!$C$2:$T1007,MATCH(1,($A164='CAMAGUI DATA UNIFICADA'!$A$2:$A1007)*($BD$1='CAMAGUI DATA UNIFICADA'!$B$2:$B1007),0),MATCH(BT$2,'CAMAGUI DATA UNIFICADA'!$C$1:$T$1,0)),"")</f>
        <v>343.0678186</v>
      </c>
      <c r="BU164" s="140">
        <f t="array" ref="BU164">IFERROR(INDEX('CAMAGUI DATA UNIFICADA'!$C$2:$T1007,MATCH(1,($A164='CAMAGUI DATA UNIFICADA'!$A$2:$A1007)*($BD$1='CAMAGUI DATA UNIFICADA'!$B$2:$B1007),0),MATCH(BU$2,'CAMAGUI DATA UNIFICADA'!$C$1:$T$1,0)),"")</f>
        <v>-26.73304536</v>
      </c>
      <c r="BV164" s="138" t="str">
        <f t="array" ref="BV164">IFERROR(INDEX('CAMAGUI DATA UNIFICADA'!$C$2:$T1007,MATCH(1,($A164='CAMAGUI DATA UNIFICADA'!$A$2:$A1007)*($BV$1='CAMAGUI DATA UNIFICADA'!$B$2:$B1007),0),MATCH(BV$2,'CAMAGUI DATA UNIFICADA'!$C$1:$T$1,0)),"")</f>
        <v>CA5170126</v>
      </c>
      <c r="BW164" s="2">
        <f t="array" ref="BW164">IFERROR(INDEX('CAMAGUI DATA UNIFICADA'!$C$2:$T1007,MATCH(1,($A164='CAMAGUI DATA UNIFICADA'!$A$2:$A1007)*($BV$1='CAMAGUI DATA UNIFICADA'!$B$2:$B1007),0),MATCH(BW$2,'CAMAGUI DATA UNIFICADA'!$C$1:$T$1,0)),"")</f>
        <v>425</v>
      </c>
      <c r="BX164" s="2">
        <f t="array" ref="BX164">IFERROR(INDEX('CAMAGUI DATA UNIFICADA'!$C$2:$T1007,MATCH(1,($A164='CAMAGUI DATA UNIFICADA'!$A$2:$A1007)*($BV$1='CAMAGUI DATA UNIFICADA'!$B$2:$B1007),0),MATCH(BX$2,'CAMAGUI DATA UNIFICADA'!$C$1:$T$1,0)),"")</f>
        <v>1850</v>
      </c>
      <c r="BY164" s="2" t="str">
        <f t="array" ref="BY164">IFERROR(INDEX('CAMAGUI DATA UNIFICADA'!$C$2:$T1007,MATCH(1,($A164='CAMAGUI DATA UNIFICADA'!$A$2:$A1007)*($BV$1='CAMAGUI DATA UNIFICADA'!$B$2:$B1007),0),MATCH(BY$2,'CAMAGUI DATA UNIFICADA'!$C$1:$T$1,0)),"")</f>
        <v>SKR OPTILINE E</v>
      </c>
      <c r="BZ164" s="139">
        <f t="array" ref="BZ164">IFERROR(INDEX('CAMAGUI DATA UNIFICADA'!$C$2:$T1007,MATCH(1,($A164='CAMAGUI DATA UNIFICADA'!$A$2:$A1007)*($BV$1='CAMAGUI DATA UNIFICADA'!$B$2:$B1007),0),MATCH(BZ$2,'CAMAGUI DATA UNIFICADA'!$C$1:$T$1,0)),"")</f>
        <v>2183</v>
      </c>
      <c r="CA164" s="2">
        <f t="array" ref="CA164">IFERROR(INDEX('CAMAGUI DATA UNIFICADA'!$C$2:$T1007,MATCH(1,($A164='CAMAGUI DATA UNIFICADA'!$A$2:$A1007)*($BV$1='CAMAGUI DATA UNIFICADA'!$B$2:$B1007),0),MATCH(CA$2,'CAMAGUI DATA UNIFICADA'!$C$1:$T$1,0)),"")</f>
        <v>11.85</v>
      </c>
      <c r="CB164" s="2">
        <f t="array" ref="CB164">IFERROR(INDEX('CAMAGUI DATA UNIFICADA'!$C$2:$T1007,MATCH(1,($A164='CAMAGUI DATA UNIFICADA'!$A$2:$A1007)*($BV$1='CAMAGUI DATA UNIFICADA'!$B$2:$B1007),0),MATCH(CB$2,'CAMAGUI DATA UNIFICADA'!$C$1:$T$1,0)),"")</f>
        <v>2.24</v>
      </c>
      <c r="CC164" s="33">
        <f t="array" ref="CC164">IFERROR(INDEX('CAMAGUI DATA UNIFICADA'!$C$2:$T1007,MATCH(1,($A164='CAMAGUI DATA UNIFICADA'!$A$2:$A1007)*($BV$1='CAMAGUI DATA UNIFICADA'!$B$2:$B1007),0),MATCH(CC$2,'CAMAGUI DATA UNIFICADA'!$C$1:$T$1,0)),"")</f>
        <v>4.4448</v>
      </c>
      <c r="CD164" s="60">
        <f t="array" ref="CD164">IFERROR(INDEX('CAMAGUI DATA UNIFICADA'!$C$2:$T1007,MATCH(1,($A164='CAMAGUI DATA UNIFICADA'!$A$2:$A1007)*($BV$1='CAMAGUI DATA UNIFICADA'!$B$2:$B1007),0),MATCH(CD$2,'CAMAGUI DATA UNIFICADA'!$C$1:$T$1,0)),"")</f>
        <v>806897.4735</v>
      </c>
      <c r="CE164" s="33">
        <f t="array" ref="CE164">IFERROR(INDEX('CAMAGUI DATA UNIFICADA'!$C$2:$T1007,MATCH(1,($A164='CAMAGUI DATA UNIFICADA'!$A$2:$A1007)*($BV$1='CAMAGUI DATA UNIFICADA'!$B$2:$B1007),0),MATCH(CE$2,'CAMAGUI DATA UNIFICADA'!$C$1:$T$1,0)),"")</f>
        <v>1.701293351</v>
      </c>
      <c r="CF164" s="23">
        <f t="array" ref="CF164">IFERROR(INDEX('CAMAGUI DATA UNIFICADA'!$C$2:$T1007,MATCH(1,($A164='CAMAGUI DATA UNIFICADA'!$A$2:$A1007)*($BV$1='CAMAGUI DATA UNIFICADA'!$B$2:$B1007),0),MATCH(CF$2,'CAMAGUI DATA UNIFICADA'!$C$1:$T$1,0)),"")</f>
        <v>1.105339005</v>
      </c>
      <c r="CG164" s="23">
        <f t="array" ref="CG164">IFERROR(INDEX('CAMAGUI DATA UNIFICADA'!$C$2:$T1007,MATCH(1,($A164='CAMAGUI DATA UNIFICADA'!$A$2:$A1007)*($BV$1='CAMAGUI DATA UNIFICADA'!$B$2:$B1007),0),MATCH(CG$2,'CAMAGUI DATA UNIFICADA'!$C$1:$T$1,0)),"")</f>
        <v>0.665</v>
      </c>
      <c r="CH164" s="60">
        <f t="array" ref="CH164">IFERROR(INDEX('CAMAGUI DATA UNIFICADA'!$C$2:$T1007,MATCH(1,($A164='CAMAGUI DATA UNIFICADA'!$A$2:$A1007)*($BV$1='CAMAGUI DATA UNIFICADA'!$B$2:$B1007),0),MATCH(CH$2,'CAMAGUI DATA UNIFICADA'!$C$1:$T$1,0)),"")</f>
        <v>115583.3333</v>
      </c>
      <c r="CI164" s="2">
        <f t="array" ref="CI164">IFERROR(INDEX('CAMAGUI DATA UNIFICADA'!$C$2:$T1007,MATCH(1,($A164='CAMAGUI DATA UNIFICADA'!$A$2:$A1007)*($BV$1='CAMAGUI DATA UNIFICADA'!$B$2:$B1007),0),MATCH(CI$2,'CAMAGUI DATA UNIFICADA'!$C$1:$T$1,0)),"")</f>
        <v>4</v>
      </c>
      <c r="CJ164" s="2">
        <f t="array" ref="CJ164">IFERROR(INDEX('CAMAGUI DATA UNIFICADA'!$C$2:$T1007,MATCH(1,($A164='CAMAGUI DATA UNIFICADA'!$A$2:$A1007)*($BV$1='CAMAGUI DATA UNIFICADA'!$B$2:$B1007),0),MATCH(CJ$2,'CAMAGUI DATA UNIFICADA'!$C$1:$T$1,0)),"")</f>
        <v>15.85</v>
      </c>
      <c r="CK164" s="33">
        <f t="array" ref="CK164">IFERROR(INDEX('CAMAGUI DATA UNIFICADA'!$C$2:$T1007,MATCH(1,($A164='CAMAGUI DATA UNIFICADA'!$A$2:$A1007)*($BV$1='CAMAGUI DATA UNIFICADA'!$B$2:$B1007),0),MATCH(CK$2,'CAMAGUI DATA UNIFICADA'!$C$1:$T$1,0)),"")</f>
        <v>3.822</v>
      </c>
      <c r="CL164" s="60">
        <f t="array" ref="CL164">IFERROR(INDEX('CAMAGUI DATA UNIFICADA'!$C$2:$T1007,MATCH(1,($A164='CAMAGUI DATA UNIFICADA'!$A$2:$A1007)*($BV$1='CAMAGUI DATA UNIFICADA'!$B$2:$B1007),0),MATCH(CL$2,'CAMAGUI DATA UNIFICADA'!$C$1:$T$1,0)),"")</f>
        <v>310.6008273</v>
      </c>
      <c r="CM164" s="140">
        <f t="array" ref="CM164">IFERROR(INDEX('CAMAGUI DATA UNIFICADA'!$C$2:$T1007,MATCH(1,($A164='CAMAGUI DATA UNIFICADA'!$A$2:$A1007)*($BV$1='CAMAGUI DATA UNIFICADA'!$B$2:$B1007),0),MATCH(CM$2,'CAMAGUI DATA UNIFICADA'!$C$1:$T$1,0)),"")</f>
        <v>-28.59979319</v>
      </c>
      <c r="CN164" s="138" t="str">
        <f t="array" ref="CN164">IFERROR(INDEX('CAMAGUI DATA UNIFICADA'!$C$2:$T1007,MATCH(1,($A164='CAMAGUI DATA UNIFICADA'!$A$2:$A1007)*($CN$1='CAMAGUI DATA UNIFICADA'!$B$2:$B1007),0),MATCH(CN$2,'CAMAGUI DATA UNIFICADA'!$C$1:$T$1,0)),"")</f>
        <v>CA6170126</v>
      </c>
      <c r="CO164" s="2">
        <f t="array" ref="CO164">IFERROR(INDEX('CAMAGUI DATA UNIFICADA'!$C$2:$T1007,MATCH(1,($A164='CAMAGUI DATA UNIFICADA'!$A$2:$A1007)*($CN$1='CAMAGUI DATA UNIFICADA'!$B$2:$B1007),0),MATCH(CO$2,'CAMAGUI DATA UNIFICADA'!$C$1:$T$1,0)),"")</f>
        <v>675</v>
      </c>
      <c r="CP164" s="2">
        <f t="array" ref="CP164">IFERROR(INDEX('CAMAGUI DATA UNIFICADA'!$C$2:$T1007,MATCH(1,($A164='CAMAGUI DATA UNIFICADA'!$A$2:$A1007)*($CN$1='CAMAGUI DATA UNIFICADA'!$B$2:$B1007),0),MATCH(CP$2,'CAMAGUI DATA UNIFICADA'!$C$1:$T$1,0)),"")</f>
        <v>3225</v>
      </c>
      <c r="CQ164" s="2" t="str">
        <f t="array" ref="CQ164">IFERROR(INDEX('CAMAGUI DATA UNIFICADA'!$C$2:$T1007,MATCH(1,($A164='CAMAGUI DATA UNIFICADA'!$A$2:$A1007)*($CN$1='CAMAGUI DATA UNIFICADA'!$B$2:$B1007),0),MATCH(CQ$2,'CAMAGUI DATA UNIFICADA'!$C$1:$T$1,0)),"")</f>
        <v>SKR MAST E AD</v>
      </c>
      <c r="CR164" s="139">
        <f t="array" ref="CR164">IFERROR(INDEX('CAMAGUI DATA UNIFICADA'!$C$2:$T1007,MATCH(1,($A164='CAMAGUI DATA UNIFICADA'!$A$2:$A1007)*($CN$1='CAMAGUI DATA UNIFICADA'!$B$2:$B1007),0),MATCH(CR$2,'CAMAGUI DATA UNIFICADA'!$C$1:$T$1,0)),"")</f>
        <v>3301.11</v>
      </c>
      <c r="CS164" s="2">
        <f t="array" ref="CS164">IFERROR(INDEX('CAMAGUI DATA UNIFICADA'!$C$2:$T1007,MATCH(1,($A164='CAMAGUI DATA UNIFICADA'!$A$2:$A1007)*($CN$1='CAMAGUI DATA UNIFICADA'!$B$2:$B1007),0),MATCH(CS$2,'CAMAGUI DATA UNIFICADA'!$C$1:$T$1,0)),"")</f>
        <v>12.16</v>
      </c>
      <c r="CT164" s="2">
        <f t="array" ref="CT164">IFERROR(INDEX('CAMAGUI DATA UNIFICADA'!$C$2:$T1007,MATCH(1,($A164='CAMAGUI DATA UNIFICADA'!$A$2:$A1007)*($CN$1='CAMAGUI DATA UNIFICADA'!$B$2:$B1007),0),MATCH(CT$2,'CAMAGUI DATA UNIFICADA'!$C$1:$T$1,0)),"")</f>
        <v>2.54</v>
      </c>
      <c r="CU164" s="33">
        <f t="array" ref="CU164">IFERROR(INDEX('CAMAGUI DATA UNIFICADA'!$C$2:$T1007,MATCH(1,($A164='CAMAGUI DATA UNIFICADA'!$A$2:$A1007)*($CN$1='CAMAGUI DATA UNIFICADA'!$B$2:$B1007),0),MATCH(CU$2,'CAMAGUI DATA UNIFICADA'!$C$1:$T$1,0)),"")</f>
        <v>4.38096</v>
      </c>
      <c r="CV164" s="60">
        <f t="array" ref="CV164">IFERROR(INDEX('CAMAGUI DATA UNIFICADA'!$C$2:$T1007,MATCH(1,($A164='CAMAGUI DATA UNIFICADA'!$A$2:$A1007)*($CN$1='CAMAGUI DATA UNIFICADA'!$B$2:$B1007),0),MATCH(CV$2,'CAMAGUI DATA UNIFICADA'!$C$1:$T$1,0)),"")</f>
        <v>1267070.88</v>
      </c>
      <c r="CW164" s="33">
        <f t="array" ref="CW164">IFERROR(INDEX('CAMAGUI DATA UNIFICADA'!$C$2:$T1007,MATCH(1,($A164='CAMAGUI DATA UNIFICADA'!$A$2:$A1007)*($CN$1='CAMAGUI DATA UNIFICADA'!$B$2:$B1007),0),MATCH(CW$2,'CAMAGUI DATA UNIFICADA'!$C$1:$T$1,0)),"")</f>
        <v>1.74911839</v>
      </c>
      <c r="CX164" s="23">
        <f t="array" ref="CX164">IFERROR(INDEX('CAMAGUI DATA UNIFICADA'!$C$2:$T1007,MATCH(1,($A164='CAMAGUI DATA UNIFICADA'!$A$2:$A1007)*($CN$1='CAMAGUI DATA UNIFICADA'!$B$2:$B1007),0),MATCH(CX$2,'CAMAGUI DATA UNIFICADA'!$C$1:$T$1,0)),"")</f>
        <v>1.064765445</v>
      </c>
      <c r="CY164" s="23">
        <f t="array" ref="CY164">IFERROR(INDEX('CAMAGUI DATA UNIFICADA'!$C$2:$T1007,MATCH(1,($A164='CAMAGUI DATA UNIFICADA'!$A$2:$A1007)*($CN$1='CAMAGUI DATA UNIFICADA'!$B$2:$B1007),0),MATCH(CY$2,'CAMAGUI DATA UNIFICADA'!$C$1:$T$1,0)),"")</f>
        <v>0.61</v>
      </c>
      <c r="CZ164" s="60">
        <f t="array" ref="CZ164">IFERROR(INDEX('CAMAGUI DATA UNIFICADA'!$C$2:$T1007,MATCH(1,($A164='CAMAGUI DATA UNIFICADA'!$A$2:$A1007)*($CN$1='CAMAGUI DATA UNIFICADA'!$B$2:$B1007),0),MATCH(CZ$2,'CAMAGUI DATA UNIFICADA'!$C$1:$T$1,0)),"")</f>
        <v>82960</v>
      </c>
      <c r="DA164" s="2">
        <f t="array" ref="DA164">IFERROR(INDEX('CAMAGUI DATA UNIFICADA'!$C$2:$T1007,MATCH(1,($A164='CAMAGUI DATA UNIFICADA'!$A$2:$A1007)*($CN$1='CAMAGUI DATA UNIFICADA'!$B$2:$B1007),0),MATCH(DA$2,'CAMAGUI DATA UNIFICADA'!$C$1:$T$1,0)),"")</f>
        <v>3.5</v>
      </c>
      <c r="DB164" s="2">
        <f t="array" ref="DB164">IFERROR(INDEX('CAMAGUI DATA UNIFICADA'!$C$2:$T1007,MATCH(1,($A164='CAMAGUI DATA UNIFICADA'!$A$2:$A1007)*($CN$1='CAMAGUI DATA UNIFICADA'!$B$2:$B1007),0),MATCH(DB$2,'CAMAGUI DATA UNIFICADA'!$C$1:$T$1,0)),"")</f>
        <v>15.66</v>
      </c>
      <c r="DC164" s="33">
        <f t="array" ref="DC164">IFERROR(INDEX('CAMAGUI DATA UNIFICADA'!$C$2:$T1007,MATCH(1,($A164='CAMAGUI DATA UNIFICADA'!$A$2:$A1007)*($CN$1='CAMAGUI DATA UNIFICADA'!$B$2:$B1007),0),MATCH(DC$2,'CAMAGUI DATA UNIFICADA'!$C$1:$T$1,0)),"")</f>
        <v>3.8448</v>
      </c>
      <c r="DD164" s="60">
        <f t="array" ref="DD164">IFERROR(INDEX('CAMAGUI DATA UNIFICADA'!$C$2:$T1007,MATCH(1,($A164='CAMAGUI DATA UNIFICADA'!$A$2:$A1007)*($CN$1='CAMAGUI DATA UNIFICADA'!$B$2:$B1007),0),MATCH(DD$2,'CAMAGUI DATA UNIFICADA'!$C$1:$T$1,0)),"")</f>
        <v>455.6141113</v>
      </c>
      <c r="DE164" s="140">
        <f t="array" ref="DE164">IFERROR(INDEX('CAMAGUI DATA UNIFICADA'!$C$2:$T1007,MATCH(1,($A164='CAMAGUI DATA UNIFICADA'!$A$2:$A1007)*($CN$1='CAMAGUI DATA UNIFICADA'!$B$2:$B1007),0),MATCH(DE$2,'CAMAGUI DATA UNIFICADA'!$C$1:$T$1,0)),"")</f>
        <v>-54.84647217</v>
      </c>
      <c r="DF164" s="138" t="str">
        <f t="array" ref="DF164">IFERROR(INDEX('CAMAGUI DATA UNIFICADA'!$C$2:$T1007,MATCH(1,($A164='CAMAGUI DATA UNIFICADA'!$A$2:$A1007)*($DF$1='CAMAGUI DATA UNIFICADA'!$B$2:$B1007),0),MATCH(DF$2,'CAMAGUI DATA UNIFICADA'!$C$1:$T$1,0)),"")</f>
        <v/>
      </c>
      <c r="DG164" s="2" t="str">
        <f t="array" ref="DG164">IFERROR(INDEX('CAMAGUI DATA UNIFICADA'!$C$2:$T1007,MATCH(1,($A164='CAMAGUI DATA UNIFICADA'!$A$2:$A1007)*($DF$1='CAMAGUI DATA UNIFICADA'!$B$2:$B1007),0),MATCH(DG$2,'CAMAGUI DATA UNIFICADA'!$C$1:$T$1,0)),"")</f>
        <v/>
      </c>
      <c r="DH164" s="2" t="str">
        <f t="array" ref="DH164">IFERROR(INDEX('CAMAGUI DATA UNIFICADA'!$C$2:$T1007,MATCH(1,($A164='CAMAGUI DATA UNIFICADA'!$A$2:$A1007)*($DF$1='CAMAGUI DATA UNIFICADA'!$B$2:$B1007),0),MATCH(DH$2,'CAMAGUI DATA UNIFICADA'!$C$1:$T$1,0)),"")</f>
        <v/>
      </c>
      <c r="DI164" s="2" t="str">
        <f t="array" ref="DI164">IFERROR(INDEX('CAMAGUI DATA UNIFICADA'!$C$2:$T1007,MATCH(1,($A164='CAMAGUI DATA UNIFICADA'!$A$2:$A1007)*($DF$1='CAMAGUI DATA UNIFICADA'!$B$2:$B1007),0),MATCH(DI$2,'CAMAGUI DATA UNIFICADA'!$C$1:$T$1,0)),"")</f>
        <v/>
      </c>
      <c r="DJ164" s="139" t="str">
        <f t="array" ref="DJ164">IFERROR(INDEX('CAMAGUI DATA UNIFICADA'!$C$2:$T1007,MATCH(1,($A164='CAMAGUI DATA UNIFICADA'!$A$2:$A1007)*($DF$1='CAMAGUI DATA UNIFICADA'!$B$2:$B1007),0),MATCH(DJ$2,'CAMAGUI DATA UNIFICADA'!$C$1:$T$1,0)),"")</f>
        <v/>
      </c>
      <c r="DK164" s="2" t="str">
        <f t="array" ref="DK164">IFERROR(INDEX('CAMAGUI DATA UNIFICADA'!$C$2:$T1007,MATCH(1,($A164='CAMAGUI DATA UNIFICADA'!$A$2:$A1007)*($DF$1='CAMAGUI DATA UNIFICADA'!$B$2:$B1007),0),MATCH(DK$2,'CAMAGUI DATA UNIFICADA'!$C$1:$T$1,0)),"")</f>
        <v/>
      </c>
      <c r="DL164" s="2" t="str">
        <f t="array" ref="DL164">IFERROR(INDEX('CAMAGUI DATA UNIFICADA'!$C$2:$T1007,MATCH(1,($A164='CAMAGUI DATA UNIFICADA'!$A$2:$A1007)*($DF$1='CAMAGUI DATA UNIFICADA'!$B$2:$B1007),0),MATCH(DL$2,'CAMAGUI DATA UNIFICADA'!$C$1:$T$1,0)),"")</f>
        <v/>
      </c>
      <c r="DM164" s="33" t="str">
        <f t="array" ref="DM164">IFERROR(INDEX('CAMAGUI DATA UNIFICADA'!$C$2:$T1007,MATCH(1,($A164='CAMAGUI DATA UNIFICADA'!$A$2:$A1007)*($DF$1='CAMAGUI DATA UNIFICADA'!$B$2:$B1007),0),MATCH(DM$2,'CAMAGUI DATA UNIFICADA'!$C$1:$T$1,0)),"")</f>
        <v/>
      </c>
      <c r="DN164" s="60" t="str">
        <f t="array" ref="DN164">IFERROR(INDEX('CAMAGUI DATA UNIFICADA'!$C$2:$T1007,MATCH(1,($A164='CAMAGUI DATA UNIFICADA'!$A$2:$A1007)*($DF$1='CAMAGUI DATA UNIFICADA'!$B$2:$B1007),0),MATCH(DN$2,'CAMAGUI DATA UNIFICADA'!$C$1:$T$1,0)),"")</f>
        <v/>
      </c>
      <c r="DO164" s="33" t="str">
        <f t="array" ref="DO164">IFERROR(INDEX('CAMAGUI DATA UNIFICADA'!$C$2:$T1007,MATCH(1,($A164='CAMAGUI DATA UNIFICADA'!$A$2:$A1007)*($DF$1='CAMAGUI DATA UNIFICADA'!$B$2:$B1007),0),MATCH(DO$2,'CAMAGUI DATA UNIFICADA'!$C$1:$T$1,0)),"")</f>
        <v/>
      </c>
      <c r="DP164" s="23" t="str">
        <f t="array" ref="DP164">IFERROR(INDEX('CAMAGUI DATA UNIFICADA'!$C$2:$T1007,MATCH(1,($A164='CAMAGUI DATA UNIFICADA'!$A$2:$A1007)*($DF$1='CAMAGUI DATA UNIFICADA'!$B$2:$B1007),0),MATCH(DP$2,'CAMAGUI DATA UNIFICADA'!$C$1:$T$1,0)),"")</f>
        <v/>
      </c>
      <c r="DQ164" s="23" t="str">
        <f t="array" ref="DQ164">IFERROR(INDEX('CAMAGUI DATA UNIFICADA'!$C$2:$T1007,MATCH(1,($A164='CAMAGUI DATA UNIFICADA'!$A$2:$A1007)*($DF$1='CAMAGUI DATA UNIFICADA'!$B$2:$B1007),0),MATCH(DQ$2,'CAMAGUI DATA UNIFICADA'!$C$1:$T$1,0)),"")</f>
        <v/>
      </c>
      <c r="DR164" s="2" t="str">
        <f t="array" ref="DR164">IFERROR(INDEX('CAMAGUI DATA UNIFICADA'!$C$2:$T1007,MATCH(1,($A164='CAMAGUI DATA UNIFICADA'!$A$2:$A1007)*($DF$1='CAMAGUI DATA UNIFICADA'!$B$2:$B1007),0),MATCH(DR$2,'CAMAGUI DATA UNIFICADA'!$C$1:$T$1,0)),"")</f>
        <v/>
      </c>
      <c r="DS164" s="2" t="str">
        <f t="array" ref="DS164">IFERROR(INDEX('CAMAGUI DATA UNIFICADA'!$C$2:$T1007,MATCH(1,($A164='CAMAGUI DATA UNIFICADA'!$A$2:$A1007)*($DF$1='CAMAGUI DATA UNIFICADA'!$B$2:$B1007),0),MATCH(DS$2,'CAMAGUI DATA UNIFICADA'!$C$1:$T$1,0)),"")</f>
        <v/>
      </c>
      <c r="DT164" s="2" t="str">
        <f t="array" ref="DT164">IFERROR(INDEX('CAMAGUI DATA UNIFICADA'!$C$2:$T1007,MATCH(1,($A164='CAMAGUI DATA UNIFICADA'!$A$2:$A1007)*($DF$1='CAMAGUI DATA UNIFICADA'!$B$2:$B1007),0),MATCH(DT$2,'CAMAGUI DATA UNIFICADA'!$C$1:$T$1,0)),"")</f>
        <v/>
      </c>
      <c r="DU164" s="33" t="str">
        <f t="array" ref="DU164">IFERROR(INDEX('CAMAGUI DATA UNIFICADA'!$C$2:$T1007,MATCH(1,($A164='CAMAGUI DATA UNIFICADA'!$A$2:$A1007)*($DF$1='CAMAGUI DATA UNIFICADA'!$B$2:$B1007),0),MATCH(DU$2,'CAMAGUI DATA UNIFICADA'!$C$1:$T$1,0)),"")</f>
        <v/>
      </c>
      <c r="DV164" s="60" t="str">
        <f t="array" ref="DV164">IFERROR(INDEX('CAMAGUI DATA UNIFICADA'!$C$2:$T1007,MATCH(1,($A164='CAMAGUI DATA UNIFICADA'!$A$2:$A1007)*($DF$1='CAMAGUI DATA UNIFICADA'!$B$2:$B1007),0),MATCH(DV$2,'CAMAGUI DATA UNIFICADA'!$C$1:$T$1,0)),"")</f>
        <v/>
      </c>
      <c r="DW164" s="140" t="str">
        <f t="array" ref="DW164">IFERROR(INDEX('CAMAGUI DATA UNIFICADA'!$C$2:$T1007,MATCH(1,($A164='CAMAGUI DATA UNIFICADA'!$A$2:$A1007)*($DF$1='CAMAGUI DATA UNIFICADA'!$B$2:$B1007),0),MATCH(DW$2,'CAMAGUI DATA UNIFICADA'!$C$1:$T$1,0)),"")</f>
        <v/>
      </c>
      <c r="DX164" s="144" t="str">
        <f t="array" ref="DX164">IFERROR(INDEX('CAMAGUI DATA UNIFICADA'!$C$2:$T1007,MATCH(1,($A164='CAMAGUI DATA UNIFICADA'!$A$2:$A1007)*($DX$1='CAMAGUI DATA UNIFICADA'!$B$2:$B1007),0),MATCH(DX$2,'CAMAGUI DATA UNIFICADA'!$C$1:$T$1,0)),"")</f>
        <v/>
      </c>
      <c r="DY164" s="60" t="str">
        <f t="array" ref="DY164">IFERROR(INDEX('CAMAGUI DATA UNIFICADA'!$C$2:$T1007,MATCH(1,($A164='CAMAGUI DATA UNIFICADA'!$A$2:$A1007)*($DX$1='CAMAGUI DATA UNIFICADA'!$B$2:$B1007),0),MATCH(DY$2,'CAMAGUI DATA UNIFICADA'!$C$1:$T$1,0)),"")</f>
        <v/>
      </c>
      <c r="DZ164" s="60" t="str">
        <f t="array" ref="DZ164">IFERROR(INDEX('CAMAGUI DATA UNIFICADA'!$C$2:$T1007,MATCH(1,($A164='CAMAGUI DATA UNIFICADA'!$A$2:$A1007)*($DX$1='CAMAGUI DATA UNIFICADA'!$B$2:$B1007),0),MATCH(DZ$2,'CAMAGUI DATA UNIFICADA'!$C$1:$T$1,0)),"")</f>
        <v/>
      </c>
      <c r="EA164" s="60" t="str">
        <f t="array" ref="EA164">IFERROR(INDEX('CAMAGUI DATA UNIFICADA'!$C$2:$T1007,MATCH(1,($A164='CAMAGUI DATA UNIFICADA'!$A$2:$A1007)*($DX$1='CAMAGUI DATA UNIFICADA'!$B$2:$B1007),0),MATCH(EA$2,'CAMAGUI DATA UNIFICADA'!$C$1:$T$1,0)),"")</f>
        <v/>
      </c>
      <c r="EB164" s="60" t="str">
        <f t="array" ref="EB164">IFERROR(INDEX('CAMAGUI DATA UNIFICADA'!$C$2:$T1007,MATCH(1,($A164='CAMAGUI DATA UNIFICADA'!$A$2:$A1007)*($DX$1='CAMAGUI DATA UNIFICADA'!$B$2:$B1007),0),MATCH(EB$2,'CAMAGUI DATA UNIFICADA'!$C$1:$T$1,0)),"")</f>
        <v/>
      </c>
      <c r="EC164" s="60" t="str">
        <f t="array" ref="EC164">IFERROR(INDEX('CAMAGUI DATA UNIFICADA'!$C$2:$T1007,MATCH(1,($A164='CAMAGUI DATA UNIFICADA'!$A$2:$A1007)*($DX$1='CAMAGUI DATA UNIFICADA'!$B$2:$B1007),0),MATCH(EC$2,'CAMAGUI DATA UNIFICADA'!$C$1:$T$1,0)),"")</f>
        <v/>
      </c>
      <c r="ED164" s="60" t="str">
        <f t="array" ref="ED164">IFERROR(INDEX('CAMAGUI DATA UNIFICADA'!$C$2:$T1007,MATCH(1,($A164='CAMAGUI DATA UNIFICADA'!$A$2:$A1007)*($DX$1='CAMAGUI DATA UNIFICADA'!$B$2:$B1007),0),MATCH(ED$2,'CAMAGUI DATA UNIFICADA'!$C$1:$T$1,0)),"")</f>
        <v/>
      </c>
      <c r="EE164" s="60" t="str">
        <f t="array" ref="EE164">IFERROR(INDEX('CAMAGUI DATA UNIFICADA'!$C$2:$T1007,MATCH(1,($A164='CAMAGUI DATA UNIFICADA'!$A$2:$A1007)*($DX$1='CAMAGUI DATA UNIFICADA'!$B$2:$B1007),0),MATCH(EE$2,'CAMAGUI DATA UNIFICADA'!$C$1:$T$1,0)),"")</f>
        <v/>
      </c>
      <c r="EF164" s="60" t="str">
        <f t="array" ref="EF164">IFERROR(INDEX('CAMAGUI DATA UNIFICADA'!$C$2:$T1007,MATCH(1,($A164='CAMAGUI DATA UNIFICADA'!$A$2:$A1007)*($DX$1='CAMAGUI DATA UNIFICADA'!$B$2:$B1007),0),MATCH(EF$2,'CAMAGUI DATA UNIFICADA'!$C$1:$T$1,0)),"")</f>
        <v/>
      </c>
      <c r="EG164" s="60" t="str">
        <f t="array" ref="EG164">IFERROR(INDEX('CAMAGUI DATA UNIFICADA'!$C$2:$T1007,MATCH(1,($A164='CAMAGUI DATA UNIFICADA'!$A$2:$A1007)*($DX$1='CAMAGUI DATA UNIFICADA'!$B$2:$B1007),0),MATCH(EG$2,'CAMAGUI DATA UNIFICADA'!$C$1:$T$1,0)),"")</f>
        <v/>
      </c>
      <c r="EH164" s="60" t="str">
        <f t="array" ref="EH164">IFERROR(INDEX('CAMAGUI DATA UNIFICADA'!$C$2:$T1007,MATCH(1,($A164='CAMAGUI DATA UNIFICADA'!$A$2:$A1007)*($DX$1='CAMAGUI DATA UNIFICADA'!$B$2:$B1007),0),MATCH(EH$2,'CAMAGUI DATA UNIFICADA'!$C$1:$T$1,0)),"")</f>
        <v/>
      </c>
      <c r="EI164" s="60" t="str">
        <f t="array" ref="EI164">IFERROR(INDEX('CAMAGUI DATA UNIFICADA'!$C$2:$T1007,MATCH(1,($A164='CAMAGUI DATA UNIFICADA'!$A$2:$A1007)*($DX$1='CAMAGUI DATA UNIFICADA'!$B$2:$B1007),0),MATCH(EI$2,'CAMAGUI DATA UNIFICADA'!$C$1:$T$1,0)),"")</f>
        <v/>
      </c>
      <c r="EJ164" s="60" t="str">
        <f t="array" ref="EJ164">IFERROR(INDEX('CAMAGUI DATA UNIFICADA'!$C$2:$T1007,MATCH(1,($A164='CAMAGUI DATA UNIFICADA'!$A$2:$A1007)*($DX$1='CAMAGUI DATA UNIFICADA'!$B$2:$B1007),0),MATCH(EJ$2,'CAMAGUI DATA UNIFICADA'!$C$1:$T$1,0)),"")</f>
        <v/>
      </c>
      <c r="EK164" s="60" t="str">
        <f t="array" ref="EK164">IFERROR(INDEX('CAMAGUI DATA UNIFICADA'!$C$2:$T1007,MATCH(1,($A164='CAMAGUI DATA UNIFICADA'!$A$2:$A1007)*($DX$1='CAMAGUI DATA UNIFICADA'!$B$2:$B1007),0),MATCH(EK$2,'CAMAGUI DATA UNIFICADA'!$C$1:$T$1,0)),"")</f>
        <v/>
      </c>
      <c r="EL164" s="60" t="str">
        <f t="array" ref="EL164">IFERROR(INDEX('CAMAGUI DATA UNIFICADA'!$C$2:$T1007,MATCH(1,($A164='CAMAGUI DATA UNIFICADA'!$A$2:$A1007)*($DX$1='CAMAGUI DATA UNIFICADA'!$B$2:$B1007),0),MATCH(EL$2,'CAMAGUI DATA UNIFICADA'!$C$1:$T$1,0)),"")</f>
        <v/>
      </c>
      <c r="EM164" s="60" t="str">
        <f t="array" ref="EM164">IFERROR(INDEX('CAMAGUI DATA UNIFICADA'!$C$2:$T1007,MATCH(1,($A164='CAMAGUI DATA UNIFICADA'!$A$2:$A1007)*($DX$1='CAMAGUI DATA UNIFICADA'!$B$2:$B1007),0),MATCH(EM$2,'CAMAGUI DATA UNIFICADA'!$C$1:$T$1,0)),"")</f>
        <v/>
      </c>
      <c r="EN164" s="60" t="str">
        <f t="array" ref="EN164">IFERROR(INDEX('CAMAGUI DATA UNIFICADA'!$C$2:$T1007,MATCH(1,($A164='CAMAGUI DATA UNIFICADA'!$A$2:$A1007)*($DX$1='CAMAGUI DATA UNIFICADA'!$B$2:$B1007),0),MATCH(EN$2,'CAMAGUI DATA UNIFICADA'!$C$1:$T$1,0)),"")</f>
        <v/>
      </c>
      <c r="EO164" s="140" t="str">
        <f t="array" ref="EO164">IFERROR(INDEX('CAMAGUI DATA UNIFICADA'!$C$2:$T1007,MATCH(1,($A164='CAMAGUI DATA UNIFICADA'!$A$2:$A1007)*($DX$1='CAMAGUI DATA UNIFICADA'!$B$2:$B1007),0),MATCH(EO$2,'CAMAGUI DATA UNIFICADA'!$C$1:$T$1,0)),"")</f>
        <v/>
      </c>
    </row>
    <row r="165">
      <c r="A165" s="137">
        <v>46076.0</v>
      </c>
      <c r="B165" s="138" t="str">
        <f t="array" ref="B165">IFERROR(INDEX('CAMAGUI DATA UNIFICADA'!$C$2:$T1007,MATCH(1,($A165='CAMAGUI DATA UNIFICADA'!$A$2:$A1007)*($B$1='CAMAGUI DATA UNIFICADA'!$B$2:$B1007),0),MATCH(B$2,'CAMAGUI DATA UNIFICADA'!$C$1:$T$1,0)),"")</f>
        <v>CA1191225</v>
      </c>
      <c r="C165" s="2">
        <f t="array" ref="C165">IFERROR(INDEX('CAMAGUI DATA UNIFICADA'!$C$2:$T1007,MATCH(1,($A165='CAMAGUI DATA UNIFICADA'!$A$2:$A1007)*($B$1='CAMAGUI DATA UNIFICADA'!$B$2:$B1007),0),MATCH(C$2,'CAMAGUI DATA UNIFICADA'!$C$1:$T$1,0)),"")</f>
        <v>0</v>
      </c>
      <c r="D165" s="2">
        <f t="array" ref="D165">IFERROR(INDEX('CAMAGUI DATA UNIFICADA'!$C$2:$T1007,MATCH(1,($A165='CAMAGUI DATA UNIFICADA'!$A$2:$A1007)*($B$1='CAMAGUI DATA UNIFICADA'!$B$2:$B1007),0),MATCH(D$2,'CAMAGUI DATA UNIFICADA'!$C$1:$T$1,0)),"")</f>
        <v>1250</v>
      </c>
      <c r="E165" s="2" t="str">
        <f t="array" ref="E165">IFERROR(INDEX('CAMAGUI DATA UNIFICADA'!$C$2:$T1007,MATCH(1,($A165='CAMAGUI DATA UNIFICADA'!$A$2:$A1007)*($B$1='CAMAGUI DATA UNIFICADA'!$B$2:$B1007),0),MATCH(E$2,'CAMAGUI DATA UNIFICADA'!$C$1:$T$1,0)),"")</f>
        <v>SKR MAST E AD</v>
      </c>
      <c r="F165" s="139">
        <f t="array" ref="F165">IFERROR(INDEX('CAMAGUI DATA UNIFICADA'!$C$2:$T1007,MATCH(1,($A165='CAMAGUI DATA UNIFICADA'!$A$2:$A1007)*($B$1='CAMAGUI DATA UNIFICADA'!$B$2:$B1007),0),MATCH(F$2,'CAMAGUI DATA UNIFICADA'!$C$1:$T$1,0)),"")</f>
        <v>1279.5</v>
      </c>
      <c r="G165" s="2">
        <f t="array" ref="G165">IFERROR(INDEX('CAMAGUI DATA UNIFICADA'!$C$2:$T1007,MATCH(1,($A165='CAMAGUI DATA UNIFICADA'!$A$2:$A1007)*($B$1='CAMAGUI DATA UNIFICADA'!$B$2:$B1007),0),MATCH(G$2,'CAMAGUI DATA UNIFICADA'!$C$1:$T$1,0)),"")</f>
        <v>0</v>
      </c>
      <c r="H165" s="2">
        <f t="array" ref="H165">IFERROR(INDEX('CAMAGUI DATA UNIFICADA'!$C$2:$T1007,MATCH(1,($A165='CAMAGUI DATA UNIFICADA'!$A$2:$A1007)*($B$1='CAMAGUI DATA UNIFICADA'!$B$2:$B1007),0),MATCH(H$2,'CAMAGUI DATA UNIFICADA'!$C$1:$T$1,0)),"")</f>
        <v>-30</v>
      </c>
      <c r="I165" s="33" t="str">
        <f t="array" ref="I165">IFERROR(INDEX('CAMAGUI DATA UNIFICADA'!$C$2:$T1007,MATCH(1,($A165='CAMAGUI DATA UNIFICADA'!$A$2:$A1007)*($B$1='CAMAGUI DATA UNIFICADA'!$B$2:$B1007),0),MATCH(I$2,'CAMAGUI DATA UNIFICADA'!$C$1:$T$1,0)),"")</f>
        <v/>
      </c>
      <c r="J165" s="60" t="str">
        <f t="array" ref="J165">IFERROR(INDEX('CAMAGUI DATA UNIFICADA'!$C$2:$T1007,MATCH(1,($A165='CAMAGUI DATA UNIFICADA'!$A$2:$A1007)*($B$1='CAMAGUI DATA UNIFICADA'!$B$2:$B1007),0),MATCH(J$2,'CAMAGUI DATA UNIFICADA'!$C$1:$T$1,0)),"")</f>
        <v/>
      </c>
      <c r="K165" s="33" t="str">
        <f t="array" ref="K165">IFERROR(INDEX('CAMAGUI DATA UNIFICADA'!$C$2:$T1007,MATCH(1,($A165='CAMAGUI DATA UNIFICADA'!$A$2:$A1007)*($B$1='CAMAGUI DATA UNIFICADA'!$B$2:$B1007),0),MATCH(K$2,'CAMAGUI DATA UNIFICADA'!$C$1:$T$1,0)),"")</f>
        <v/>
      </c>
      <c r="L165" s="23">
        <f t="array" ref="L165">IFERROR(INDEX('CAMAGUI DATA UNIFICADA'!$C$2:$T1007,MATCH(1,($A165='CAMAGUI DATA UNIFICADA'!$A$2:$A1007)*($B$1='CAMAGUI DATA UNIFICADA'!$B$2:$B1007),0),MATCH(L$2,'CAMAGUI DATA UNIFICADA'!$C$1:$T$1,0)),"")</f>
        <v>0</v>
      </c>
      <c r="M165" s="23">
        <f t="array" ref="M165">IFERROR(INDEX('CAMAGUI DATA UNIFICADA'!$C$2:$T1007,MATCH(1,($A165='CAMAGUI DATA UNIFICADA'!$A$2:$A1007)*($B$1='CAMAGUI DATA UNIFICADA'!$B$2:$B1007),0),MATCH(M$2,'CAMAGUI DATA UNIFICADA'!$C$1:$T$1,0)),"")</f>
        <v>0</v>
      </c>
      <c r="N165" s="60">
        <f t="array" ref="N165">IFERROR(INDEX('CAMAGUI DATA UNIFICADA'!$C$2:$T1007,MATCH(1,($A165='CAMAGUI DATA UNIFICADA'!$A$2:$A1007)*($B$1='CAMAGUI DATA UNIFICADA'!$B$2:$B1007),0),MATCH(N$2,'CAMAGUI DATA UNIFICADA'!$C$1:$T$1,0)),"")</f>
        <v>0</v>
      </c>
      <c r="O165" s="2">
        <f t="array" ref="O165">IFERROR(INDEX('CAMAGUI DATA UNIFICADA'!$C$2:$T1007,MATCH(1,($A165='CAMAGUI DATA UNIFICADA'!$A$2:$A1007)*($B$1='CAMAGUI DATA UNIFICADA'!$B$2:$B1007),0),MATCH(O$2,'CAMAGUI DATA UNIFICADA'!$C$1:$T$1,0)),"")</f>
        <v>0</v>
      </c>
      <c r="P165" s="2">
        <f t="array" ref="P165">IFERROR(INDEX('CAMAGUI DATA UNIFICADA'!$C$2:$T1007,MATCH(1,($A165='CAMAGUI DATA UNIFICADA'!$A$2:$A1007)*($B$1='CAMAGUI DATA UNIFICADA'!$B$2:$B1007),0),MATCH(P$2,'CAMAGUI DATA UNIFICADA'!$C$1:$T$1,0)),"")</f>
        <v>0</v>
      </c>
      <c r="Q165" s="33" t="str">
        <f t="array" ref="Q165">IFERROR(INDEX('CAMAGUI DATA UNIFICADA'!$C$2:$T1007,MATCH(1,($A165='CAMAGUI DATA UNIFICADA'!$A$2:$A1007)*($B$1='CAMAGUI DATA UNIFICADA'!$B$2:$B1007),0),MATCH(Q$2,'CAMAGUI DATA UNIFICADA'!$C$1:$T$1,0)),"")</f>
        <v/>
      </c>
      <c r="R165" s="60">
        <f t="array" ref="R165">IFERROR(INDEX('CAMAGUI DATA UNIFICADA'!$C$2:$T1007,MATCH(1,($A165='CAMAGUI DATA UNIFICADA'!$A$2:$A1007)*($B$1='CAMAGUI DATA UNIFICADA'!$B$2:$B1007),0),MATCH(R$2,'CAMAGUI DATA UNIFICADA'!$C$1:$T$1,0)),"")</f>
        <v>0</v>
      </c>
      <c r="S165" s="140">
        <f t="array" ref="S165">IFERROR(INDEX('CAMAGUI DATA UNIFICADA'!$C$2:$T1007,MATCH(1,($A165='CAMAGUI DATA UNIFICADA'!$A$2:$A1007)*($B$1='CAMAGUI DATA UNIFICADA'!$B$2:$B1007),0),MATCH(S$2,'CAMAGUI DATA UNIFICADA'!$C$1:$T$1,0)),"")</f>
        <v>0</v>
      </c>
      <c r="T165" s="138" t="str">
        <f t="array" ref="T165">IFERROR(INDEX('CAMAGUI DATA UNIFICADA'!$C$2:$T1007,MATCH(1,($A165='CAMAGUI DATA UNIFICADA'!$A$2:$A1007)*($T$1='CAMAGUI DATA UNIFICADA'!$B$2:$B1007),0),MATCH(T$2,'CAMAGUI DATA UNIFICADA'!$C$1:$T$1,0)),"")</f>
        <v>CA2191225</v>
      </c>
      <c r="U165" s="2">
        <f t="array" ref="U165">IFERROR(INDEX('CAMAGUI DATA UNIFICADA'!$C$2:$T1007,MATCH(1,($A165='CAMAGUI DATA UNIFICADA'!$A$2:$A1007)*($T$1='CAMAGUI DATA UNIFICADA'!$B$2:$B1007),0),MATCH(U$2,'CAMAGUI DATA UNIFICADA'!$C$1:$T$1,0)),"")</f>
        <v>0</v>
      </c>
      <c r="V165" s="2">
        <f t="array" ref="V165">IFERROR(INDEX('CAMAGUI DATA UNIFICADA'!$C$2:$T1007,MATCH(1,($A165='CAMAGUI DATA UNIFICADA'!$A$2:$A1007)*($T$1='CAMAGUI DATA UNIFICADA'!$B$2:$B1007),0),MATCH(V$2,'CAMAGUI DATA UNIFICADA'!$C$1:$T$1,0)),"")</f>
        <v>625</v>
      </c>
      <c r="W165" s="2" t="str">
        <f t="array" ref="W165">IFERROR(INDEX('CAMAGUI DATA UNIFICADA'!$C$2:$T1007,MATCH(1,($A165='CAMAGUI DATA UNIFICADA'!$A$2:$A1007)*($T$1='CAMAGUI DATA UNIFICADA'!$B$2:$B1007),0),MATCH(W$2,'CAMAGUI DATA UNIFICADA'!$C$1:$T$1,0)),"")</f>
        <v>SKR MAST E AD</v>
      </c>
      <c r="X165" s="139">
        <f t="array" ref="X165">IFERROR(INDEX('CAMAGUI DATA UNIFICADA'!$C$2:$T1007,MATCH(1,($A165='CAMAGUI DATA UNIFICADA'!$A$2:$A1007)*($T$1='CAMAGUI DATA UNIFICADA'!$B$2:$B1007),0),MATCH(X$2,'CAMAGUI DATA UNIFICADA'!$C$1:$T$1,0)),"")</f>
        <v>639.75</v>
      </c>
      <c r="Y165" s="2">
        <f t="array" ref="Y165">IFERROR(INDEX('CAMAGUI DATA UNIFICADA'!$C$2:$T1007,MATCH(1,($A165='CAMAGUI DATA UNIFICADA'!$A$2:$A1007)*($T$1='CAMAGUI DATA UNIFICADA'!$B$2:$B1007),0),MATCH(Y$2,'CAMAGUI DATA UNIFICADA'!$C$1:$T$1,0)),"")</f>
        <v>0</v>
      </c>
      <c r="Z165" s="2">
        <f t="array" ref="Z165">IFERROR(INDEX('CAMAGUI DATA UNIFICADA'!$C$2:$T1007,MATCH(1,($A165='CAMAGUI DATA UNIFICADA'!$A$2:$A1007)*($T$1='CAMAGUI DATA UNIFICADA'!$B$2:$B1007),0),MATCH(Z$2,'CAMAGUI DATA UNIFICADA'!$C$1:$T$1,0)),"")</f>
        <v>-27</v>
      </c>
      <c r="AA165" s="2" t="str">
        <f t="array" ref="AA165">IFERROR(INDEX('CAMAGUI DATA UNIFICADA'!$C$2:$T1007,MATCH(1,($A165='CAMAGUI DATA UNIFICADA'!$A$2:$A1007)*($T$1='CAMAGUI DATA UNIFICADA'!$B$2:$B1007),0),MATCH(AA$2,'CAMAGUI DATA UNIFICADA'!$C$1:$T$1,0)),"")</f>
        <v/>
      </c>
      <c r="AB165" s="60" t="str">
        <f t="array" ref="AB165">IFERROR(INDEX('CAMAGUI DATA UNIFICADA'!$C$2:$T1007,MATCH(1,($A165='CAMAGUI DATA UNIFICADA'!$A$2:$A1007)*($T$1='CAMAGUI DATA UNIFICADA'!$B$2:$B1007),0),MATCH(AB$2,'CAMAGUI DATA UNIFICADA'!$C$1:$T$1,0)),"")</f>
        <v/>
      </c>
      <c r="AC165" s="33" t="str">
        <f t="array" ref="AC165">IFERROR(INDEX('CAMAGUI DATA UNIFICADA'!$C$2:$T1007,MATCH(1,($A165='CAMAGUI DATA UNIFICADA'!$A$2:$A1007)*($T$1='CAMAGUI DATA UNIFICADA'!$B$2:$B1007),0),MATCH(AC$2,'CAMAGUI DATA UNIFICADA'!$C$1:$T$1,0)),"")</f>
        <v/>
      </c>
      <c r="AD165" s="23">
        <f t="array" ref="AD165">IFERROR(INDEX('CAMAGUI DATA UNIFICADA'!$C$2:$T1007,MATCH(1,($A165='CAMAGUI DATA UNIFICADA'!$A$2:$A1007)*($T$1='CAMAGUI DATA UNIFICADA'!$B$2:$B1007),0),MATCH(AD$2,'CAMAGUI DATA UNIFICADA'!$C$1:$T$1,0)),"")</f>
        <v>0</v>
      </c>
      <c r="AE165" s="23">
        <f t="array" ref="AE165">IFERROR(INDEX('CAMAGUI DATA UNIFICADA'!$C$2:$T1007,MATCH(1,($A165='CAMAGUI DATA UNIFICADA'!$A$2:$A1007)*($T$1='CAMAGUI DATA UNIFICADA'!$B$2:$B1007),0),MATCH(AE$2,'CAMAGUI DATA UNIFICADA'!$C$1:$T$1,0)),"")</f>
        <v>0</v>
      </c>
      <c r="AF165" s="60">
        <f t="array" ref="AF165">IFERROR(INDEX('CAMAGUI DATA UNIFICADA'!$C$2:$T1007,MATCH(1,($A165='CAMAGUI DATA UNIFICADA'!$A$2:$A1007)*($T$1='CAMAGUI DATA UNIFICADA'!$B$2:$B1007),0),MATCH(AF$2,'CAMAGUI DATA UNIFICADA'!$C$1:$T$1,0)),"")</f>
        <v>0</v>
      </c>
      <c r="AG165" s="2">
        <f t="array" ref="AG165">IFERROR(INDEX('CAMAGUI DATA UNIFICADA'!$C$2:$T1007,MATCH(1,($A165='CAMAGUI DATA UNIFICADA'!$A$2:$A1007)*($T$1='CAMAGUI DATA UNIFICADA'!$B$2:$B1007),0),MATCH(AG$2,'CAMAGUI DATA UNIFICADA'!$C$1:$T$1,0)),"")</f>
        <v>0</v>
      </c>
      <c r="AH165" s="2">
        <f t="array" ref="AH165">IFERROR(INDEX('CAMAGUI DATA UNIFICADA'!$C$2:$T1007,MATCH(1,($A165='CAMAGUI DATA UNIFICADA'!$A$2:$A1007)*($T$1='CAMAGUI DATA UNIFICADA'!$B$2:$B1007),0),MATCH(AH$2,'CAMAGUI DATA UNIFICADA'!$C$1:$T$1,0)),"")</f>
        <v>0</v>
      </c>
      <c r="AI165" s="33" t="str">
        <f t="array" ref="AI165">IFERROR(INDEX('CAMAGUI DATA UNIFICADA'!$C$2:$T1007,MATCH(1,($A165='CAMAGUI DATA UNIFICADA'!$A$2:$A1007)*($T$1='CAMAGUI DATA UNIFICADA'!$B$2:$B1007),0),MATCH(AI$2,'CAMAGUI DATA UNIFICADA'!$C$1:$T$1,0)),"")</f>
        <v/>
      </c>
      <c r="AJ165" s="60">
        <f t="array" ref="AJ165">IFERROR(INDEX('CAMAGUI DATA UNIFICADA'!$C$2:$T1007,MATCH(1,($A165='CAMAGUI DATA UNIFICADA'!$A$2:$A1007)*($T$1='CAMAGUI DATA UNIFICADA'!$B$2:$B1007),0),MATCH(AJ$2,'CAMAGUI DATA UNIFICADA'!$C$1:$T$1,0)),"")</f>
        <v>0</v>
      </c>
      <c r="AK165" s="140">
        <f t="array" ref="AK165">IFERROR(INDEX('CAMAGUI DATA UNIFICADA'!$C$2:$T1007,MATCH(1,($A165='CAMAGUI DATA UNIFICADA'!$A$2:$A1007)*($T$1='CAMAGUI DATA UNIFICADA'!$B$2:$B1007),0),MATCH(AK$2,'CAMAGUI DATA UNIFICADA'!$C$1:$T$1,0)),"")</f>
        <v>0</v>
      </c>
      <c r="AL165" s="138" t="str">
        <f t="array" ref="AL165">IFERROR(INDEX('CAMAGUI DATA UNIFICADA'!$C$2:$T1007,MATCH(1,($A165='CAMAGUI DATA UNIFICADA'!$A$2:$A1007)*($AL$1='CAMAGUI DATA UNIFICADA'!$B$2:$B1007),0),MATCH(AL$2,'CAMAGUI DATA UNIFICADA'!$C$1:$T$1,0)),"")</f>
        <v>CA3191225</v>
      </c>
      <c r="AM165" s="2">
        <f t="array" ref="AM165">IFERROR(INDEX('CAMAGUI DATA UNIFICADA'!$C$2:$T1007,MATCH(1,($A165='CAMAGUI DATA UNIFICADA'!$A$2:$A1007)*($AL$1='CAMAGUI DATA UNIFICADA'!$B$2:$B1007),0),MATCH(AM$2,'CAMAGUI DATA UNIFICADA'!$C$1:$T$1,0)),"")</f>
        <v>0</v>
      </c>
      <c r="AN165" s="2">
        <f t="array" ref="AN165">IFERROR(INDEX('CAMAGUI DATA UNIFICADA'!$C$2:$T1007,MATCH(1,($A165='CAMAGUI DATA UNIFICADA'!$A$2:$A1007)*($AL$1='CAMAGUI DATA UNIFICADA'!$B$2:$B1007),0),MATCH(AN$2,'CAMAGUI DATA UNIFICADA'!$C$1:$T$1,0)),"")</f>
        <v>200</v>
      </c>
      <c r="AO165" s="2" t="str">
        <f t="array" ref="AO165">IFERROR(INDEX('CAMAGUI DATA UNIFICADA'!$C$2:$T1007,MATCH(1,($A165='CAMAGUI DATA UNIFICADA'!$A$2:$A1007)*($AL$1='CAMAGUI DATA UNIFICADA'!$B$2:$B1007),0),MATCH(AO$2,'CAMAGUI DATA UNIFICADA'!$C$1:$T$1,0)),"")</f>
        <v>SKR MAST E AD</v>
      </c>
      <c r="AP165" s="139">
        <f t="array" ref="AP165">IFERROR(INDEX('CAMAGUI DATA UNIFICADA'!$C$2:$T1007,MATCH(1,($A165='CAMAGUI DATA UNIFICADA'!$A$2:$A1007)*($AL$1='CAMAGUI DATA UNIFICADA'!$B$2:$B1007),0),MATCH(AP$2,'CAMAGUI DATA UNIFICADA'!$C$1:$T$1,0)),"")</f>
        <v>204.72</v>
      </c>
      <c r="AQ165" s="2">
        <f t="array" ref="AQ165">IFERROR(INDEX('CAMAGUI DATA UNIFICADA'!$C$2:$T1007,MATCH(1,($A165='CAMAGUI DATA UNIFICADA'!$A$2:$A1007)*($AL$1='CAMAGUI DATA UNIFICADA'!$B$2:$B1007),0),MATCH(AQ$2,'CAMAGUI DATA UNIFICADA'!$C$1:$T$1,0)),"")</f>
        <v>0</v>
      </c>
      <c r="AR165" s="2">
        <f t="array" ref="AR165">IFERROR(INDEX('CAMAGUI DATA UNIFICADA'!$C$2:$T1007,MATCH(1,($A165='CAMAGUI DATA UNIFICADA'!$A$2:$A1007)*($AL$1='CAMAGUI DATA UNIFICADA'!$B$2:$B1007),0),MATCH(AR$2,'CAMAGUI DATA UNIFICADA'!$C$1:$T$1,0)),"")</f>
        <v>-30</v>
      </c>
      <c r="AS165" s="33" t="str">
        <f t="array" ref="AS165">IFERROR(INDEX('CAMAGUI DATA UNIFICADA'!$C$2:$T1007,MATCH(1,($A165='CAMAGUI DATA UNIFICADA'!$A$2:$A1007)*($AL$1='CAMAGUI DATA UNIFICADA'!$B$2:$B1007),0),MATCH(AS$2,'CAMAGUI DATA UNIFICADA'!$C$1:$T$1,0)),"")</f>
        <v/>
      </c>
      <c r="AT165" s="60" t="str">
        <f t="array" ref="AT165">IFERROR(INDEX('CAMAGUI DATA UNIFICADA'!$C$2:$T1007,MATCH(1,($A165='CAMAGUI DATA UNIFICADA'!$A$2:$A1007)*($AL$1='CAMAGUI DATA UNIFICADA'!$B$2:$B1007),0),MATCH(AT$2,'CAMAGUI DATA UNIFICADA'!$C$1:$T$1,0)),"")</f>
        <v/>
      </c>
      <c r="AU165" s="33" t="str">
        <f t="array" ref="AU165">IFERROR(INDEX('CAMAGUI DATA UNIFICADA'!$C$2:$T1007,MATCH(1,($A165='CAMAGUI DATA UNIFICADA'!$A$2:$A1007)*($AL$1='CAMAGUI DATA UNIFICADA'!$B$2:$B1007),0),MATCH(AU$2,'CAMAGUI DATA UNIFICADA'!$C$1:$T$1,0)),"")</f>
        <v/>
      </c>
      <c r="AV165" s="23">
        <f t="array" ref="AV165">IFERROR(INDEX('CAMAGUI DATA UNIFICADA'!$C$2:$T1007,MATCH(1,($A165='CAMAGUI DATA UNIFICADA'!$A$2:$A1007)*($AL$1='CAMAGUI DATA UNIFICADA'!$B$2:$B1007),0),MATCH(AV$2,'CAMAGUI DATA UNIFICADA'!$C$1:$T$1,0)),"")</f>
        <v>0</v>
      </c>
      <c r="AW165" s="23">
        <f t="array" ref="AW165">IFERROR(INDEX('CAMAGUI DATA UNIFICADA'!$C$2:$T1007,MATCH(1,($A165='CAMAGUI DATA UNIFICADA'!$A$2:$A1007)*($AL$1='CAMAGUI DATA UNIFICADA'!$B$2:$B1007),0),MATCH(AW$2,'CAMAGUI DATA UNIFICADA'!$C$1:$T$1,0)),"")</f>
        <v>0</v>
      </c>
      <c r="AX165" s="60">
        <f t="array" ref="AX165">IFERROR(INDEX('CAMAGUI DATA UNIFICADA'!$C$2:$T1007,MATCH(1,($A165='CAMAGUI DATA UNIFICADA'!$A$2:$A1007)*($AL$1='CAMAGUI DATA UNIFICADA'!$B$2:$B1007),0),MATCH(AX$2,'CAMAGUI DATA UNIFICADA'!$C$1:$T$1,0)),"")</f>
        <v>0</v>
      </c>
      <c r="AY165" s="2">
        <f t="array" ref="AY165">IFERROR(INDEX('CAMAGUI DATA UNIFICADA'!$C$2:$T1007,MATCH(1,($A165='CAMAGUI DATA UNIFICADA'!$A$2:$A1007)*($AL$1='CAMAGUI DATA UNIFICADA'!$B$2:$B1007),0),MATCH(AY$2,'CAMAGUI DATA UNIFICADA'!$C$1:$T$1,0)),"")</f>
        <v>0</v>
      </c>
      <c r="AZ165" s="2">
        <f t="array" ref="AZ165">IFERROR(INDEX('CAMAGUI DATA UNIFICADA'!$C$2:$T1007,MATCH(1,($A165='CAMAGUI DATA UNIFICADA'!$A$2:$A1007)*($AL$1='CAMAGUI DATA UNIFICADA'!$B$2:$B1007),0),MATCH(AZ$2,'CAMAGUI DATA UNIFICADA'!$C$1:$T$1,0)),"")</f>
        <v>0</v>
      </c>
      <c r="BA165" s="33" t="str">
        <f t="array" ref="BA165">IFERROR(INDEX('CAMAGUI DATA UNIFICADA'!$C$2:$T1007,MATCH(1,($A165='CAMAGUI DATA UNIFICADA'!$A$2:$A1007)*($AL$1='CAMAGUI DATA UNIFICADA'!$B$2:$B1007),0),MATCH(BA$2,'CAMAGUI DATA UNIFICADA'!$C$1:$T$1,0)),"")</f>
        <v/>
      </c>
      <c r="BB165" s="60">
        <f t="array" ref="BB165">IFERROR(INDEX('CAMAGUI DATA UNIFICADA'!$C$2:$T1007,MATCH(1,($A165='CAMAGUI DATA UNIFICADA'!$A$2:$A1007)*($AL$1='CAMAGUI DATA UNIFICADA'!$B$2:$B1007),0),MATCH(BB$2,'CAMAGUI DATA UNIFICADA'!$C$1:$T$1,0)),"")</f>
        <v>0</v>
      </c>
      <c r="BC165" s="140">
        <f t="array" ref="BC165">IFERROR(INDEX('CAMAGUI DATA UNIFICADA'!$C$2:$T1007,MATCH(1,($A165='CAMAGUI DATA UNIFICADA'!$A$2:$A1007)*($AL$1='CAMAGUI DATA UNIFICADA'!$B$2:$B1007),0),MATCH(BC$2,'CAMAGUI DATA UNIFICADA'!$C$1:$T$1,0)),"")</f>
        <v>0</v>
      </c>
      <c r="BD165" s="138" t="str">
        <f t="array" ref="BD165">IFERROR(INDEX('CAMAGUI DATA UNIFICADA'!$C$2:$T1007,MATCH(1,($A165='CAMAGUI DATA UNIFICADA'!$A$2:$A1007)*($BD$1='CAMAGUI DATA UNIFICADA'!$B$2:$B1007),0),MATCH(BD$2,'CAMAGUI DATA UNIFICADA'!$C$1:$T$1,0)),"")</f>
        <v>CA4170126</v>
      </c>
      <c r="BE165" s="2">
        <f t="array" ref="BE165">IFERROR(INDEX('CAMAGUI DATA UNIFICADA'!$C$2:$T1007,MATCH(1,($A165='CAMAGUI DATA UNIFICADA'!$A$2:$A1007)*($BD$1='CAMAGUI DATA UNIFICADA'!$B$2:$B1007),0),MATCH(BE$2,'CAMAGUI DATA UNIFICADA'!$C$1:$T$1,0)),"")</f>
        <v>325</v>
      </c>
      <c r="BF165" s="2">
        <f t="array" ref="BF165">IFERROR(INDEX('CAMAGUI DATA UNIFICADA'!$C$2:$T1007,MATCH(1,($A165='CAMAGUI DATA UNIFICADA'!$A$2:$A1007)*($BD$1='CAMAGUI DATA UNIFICADA'!$B$2:$B1007),0),MATCH(BF$2,'CAMAGUI DATA UNIFICADA'!$C$1:$T$1,0)),"")</f>
        <v>2575</v>
      </c>
      <c r="BG165" s="2" t="str">
        <f t="array" ref="BG165">IFERROR(INDEX('CAMAGUI DATA UNIFICADA'!$C$2:$T1007,MATCH(1,($A165='CAMAGUI DATA UNIFICADA'!$A$2:$A1007)*($BD$1='CAMAGUI DATA UNIFICADA'!$B$2:$B1007),0),MATCH(BG$2,'CAMAGUI DATA UNIFICADA'!$C$1:$T$1,0)),"")</f>
        <v>SKR OPTILINE E</v>
      </c>
      <c r="BH165" s="139">
        <f t="array" ref="BH165">IFERROR(INDEX('CAMAGUI DATA UNIFICADA'!$C$2:$T1007,MATCH(1,($A165='CAMAGUI DATA UNIFICADA'!$A$2:$A1007)*($BD$1='CAMAGUI DATA UNIFICADA'!$B$2:$B1007),0),MATCH(BH$2,'CAMAGUI DATA UNIFICADA'!$C$1:$T$1,0)),"")</f>
        <v>3038.5</v>
      </c>
      <c r="BI165" s="2">
        <f t="array" ref="BI165">IFERROR(INDEX('CAMAGUI DATA UNIFICADA'!$C$2:$T1007,MATCH(1,($A165='CAMAGUI DATA UNIFICADA'!$A$2:$A1007)*($BD$1='CAMAGUI DATA UNIFICADA'!$B$2:$B1007),0),MATCH(BI$2,'CAMAGUI DATA UNIFICADA'!$C$1:$T$1,0)),"")</f>
        <v>17.22</v>
      </c>
      <c r="BJ165" s="2">
        <f t="array" ref="BJ165">IFERROR(INDEX('CAMAGUI DATA UNIFICADA'!$C$2:$T1007,MATCH(1,($A165='CAMAGUI DATA UNIFICADA'!$A$2:$A1007)*($BD$1='CAMAGUI DATA UNIFICADA'!$B$2:$B1007),0),MATCH(BJ$2,'CAMAGUI DATA UNIFICADA'!$C$1:$T$1,0)),"")</f>
        <v>5.83</v>
      </c>
      <c r="BK165" s="33">
        <f t="array" ref="BK165">IFERROR(INDEX('CAMAGUI DATA UNIFICADA'!$C$2:$T1007,MATCH(1,($A165='CAMAGUI DATA UNIFICADA'!$A$2:$A1007)*($BD$1='CAMAGUI DATA UNIFICADA'!$B$2:$B1007),0),MATCH(BK$2,'CAMAGUI DATA UNIFICADA'!$C$1:$T$1,0)),"")</f>
        <v>3.62424</v>
      </c>
      <c r="BL165" s="60">
        <f t="array" ref="BL165">IFERROR(INDEX('CAMAGUI DATA UNIFICADA'!$C$2:$T1007,MATCH(1,($A165='CAMAGUI DATA UNIFICADA'!$A$2:$A1007)*($BD$1='CAMAGUI DATA UNIFICADA'!$B$2:$B1007),0),MATCH(BL$2,'CAMAGUI DATA UNIFICADA'!$C$1:$T$1,0)),"")</f>
        <v>520754.7795</v>
      </c>
      <c r="BM165" s="33">
        <f t="array" ref="BM165">IFERROR(INDEX('CAMAGUI DATA UNIFICADA'!$C$2:$T1007,MATCH(1,($A165='CAMAGUI DATA UNIFICADA'!$A$2:$A1007)*($BD$1='CAMAGUI DATA UNIFICADA'!$B$2:$B1007),0),MATCH(BM$2,'CAMAGUI DATA UNIFICADA'!$C$1:$T$1,0)),"")</f>
        <v>0.8261896007</v>
      </c>
      <c r="BN165" s="23">
        <f t="array" ref="BN165">IFERROR(INDEX('CAMAGUI DATA UNIFICADA'!$C$2:$T1007,MATCH(1,($A165='CAMAGUI DATA UNIFICADA'!$A$2:$A1007)*($BD$1='CAMAGUI DATA UNIFICADA'!$B$2:$B1007),0),MATCH(BN$2,'CAMAGUI DATA UNIFICADA'!$C$1:$T$1,0)),"")</f>
        <v>0.6429071352</v>
      </c>
      <c r="BO165" s="23">
        <f t="array" ref="BO165">IFERROR(INDEX('CAMAGUI DATA UNIFICADA'!$C$2:$T1007,MATCH(1,($A165='CAMAGUI DATA UNIFICADA'!$A$2:$A1007)*($BD$1='CAMAGUI DATA UNIFICADA'!$B$2:$B1007),0),MATCH(BO$2,'CAMAGUI DATA UNIFICADA'!$C$1:$T$1,0)),"")</f>
        <v>0.66</v>
      </c>
      <c r="BP165" s="60">
        <f t="array" ref="BP165">IFERROR(INDEX('CAMAGUI DATA UNIFICADA'!$C$2:$T1007,MATCH(1,($A165='CAMAGUI DATA UNIFICADA'!$A$2:$A1007)*($BD$1='CAMAGUI DATA UNIFICADA'!$B$2:$B1007),0),MATCH(BP$2,'CAMAGUI DATA UNIFICADA'!$C$1:$T$1,0)),"")</f>
        <v>111375</v>
      </c>
      <c r="BQ165" s="2">
        <f t="array" ref="BQ165">IFERROR(INDEX('CAMAGUI DATA UNIFICADA'!$C$2:$T1007,MATCH(1,($A165='CAMAGUI DATA UNIFICADA'!$A$2:$A1007)*($BD$1='CAMAGUI DATA UNIFICADA'!$B$2:$B1007),0),MATCH(BQ$2,'CAMAGUI DATA UNIFICADA'!$C$1:$T$1,0)),"")</f>
        <v>3.25</v>
      </c>
      <c r="BR165" s="2">
        <f t="array" ref="BR165">IFERROR(INDEX('CAMAGUI DATA UNIFICADA'!$C$2:$T1007,MATCH(1,($A165='CAMAGUI DATA UNIFICADA'!$A$2:$A1007)*($BD$1='CAMAGUI DATA UNIFICADA'!$B$2:$B1007),0),MATCH(BR$2,'CAMAGUI DATA UNIFICADA'!$C$1:$T$1,0)),"")</f>
        <v>20.47</v>
      </c>
      <c r="BS165" s="33">
        <f t="array" ref="BS165">IFERROR(INDEX('CAMAGUI DATA UNIFICADA'!$C$2:$T1007,MATCH(1,($A165='CAMAGUI DATA UNIFICADA'!$A$2:$A1007)*($BD$1='CAMAGUI DATA UNIFICADA'!$B$2:$B1007),0),MATCH(BS$2,'CAMAGUI DATA UNIFICADA'!$C$1:$T$1,0)),"")</f>
        <v>3.25488</v>
      </c>
      <c r="BT165" s="60">
        <f t="array" ref="BT165">IFERROR(INDEX('CAMAGUI DATA UNIFICADA'!$C$2:$T1007,MATCH(1,($A165='CAMAGUI DATA UNIFICADA'!$A$2:$A1007)*($BD$1='CAMAGUI DATA UNIFICADA'!$B$2:$B1007),0),MATCH(BT$2,'CAMAGUI DATA UNIFICADA'!$C$1:$T$1,0)),"")</f>
        <v>367.5295676</v>
      </c>
      <c r="BU165" s="140">
        <f t="array" ref="BU165">IFERROR(INDEX('CAMAGUI DATA UNIFICADA'!$C$2:$T1007,MATCH(1,($A165='CAMAGUI DATA UNIFICADA'!$A$2:$A1007)*($BD$1='CAMAGUI DATA UNIFICADA'!$B$2:$B1007),0),MATCH(BU$2,'CAMAGUI DATA UNIFICADA'!$C$1:$T$1,0)),"")</f>
        <v>10.63239191</v>
      </c>
      <c r="BV165" s="138" t="str">
        <f t="array" ref="BV165">IFERROR(INDEX('CAMAGUI DATA UNIFICADA'!$C$2:$T1007,MATCH(1,($A165='CAMAGUI DATA UNIFICADA'!$A$2:$A1007)*($BV$1='CAMAGUI DATA UNIFICADA'!$B$2:$B1007),0),MATCH(BV$2,'CAMAGUI DATA UNIFICADA'!$C$1:$T$1,0)),"")</f>
        <v>CA5170126</v>
      </c>
      <c r="BW165" s="2">
        <f t="array" ref="BW165">IFERROR(INDEX('CAMAGUI DATA UNIFICADA'!$C$2:$T1007,MATCH(1,($A165='CAMAGUI DATA UNIFICADA'!$A$2:$A1007)*($BV$1='CAMAGUI DATA UNIFICADA'!$B$2:$B1007),0),MATCH(BW$2,'CAMAGUI DATA UNIFICADA'!$C$1:$T$1,0)),"")</f>
        <v>300</v>
      </c>
      <c r="BX165" s="2">
        <f t="array" ref="BX165">IFERROR(INDEX('CAMAGUI DATA UNIFICADA'!$C$2:$T1007,MATCH(1,($A165='CAMAGUI DATA UNIFICADA'!$A$2:$A1007)*($BV$1='CAMAGUI DATA UNIFICADA'!$B$2:$B1007),0),MATCH(BX$2,'CAMAGUI DATA UNIFICADA'!$C$1:$T$1,0)),"")</f>
        <v>2425</v>
      </c>
      <c r="BY165" s="2" t="str">
        <f t="array" ref="BY165">IFERROR(INDEX('CAMAGUI DATA UNIFICADA'!$C$2:$T1007,MATCH(1,($A165='CAMAGUI DATA UNIFICADA'!$A$2:$A1007)*($BV$1='CAMAGUI DATA UNIFICADA'!$B$2:$B1007),0),MATCH(BY$2,'CAMAGUI DATA UNIFICADA'!$C$1:$T$1,0)),"")</f>
        <v>SKR OPTILINE E</v>
      </c>
      <c r="BZ165" s="139">
        <f t="array" ref="BZ165">IFERROR(INDEX('CAMAGUI DATA UNIFICADA'!$C$2:$T1007,MATCH(1,($A165='CAMAGUI DATA UNIFICADA'!$A$2:$A1007)*($BV$1='CAMAGUI DATA UNIFICADA'!$B$2:$B1007),0),MATCH(BZ$2,'CAMAGUI DATA UNIFICADA'!$C$1:$T$1,0)),"")</f>
        <v>2861.5</v>
      </c>
      <c r="CA165" s="2">
        <f t="array" ref="CA165">IFERROR(INDEX('CAMAGUI DATA UNIFICADA'!$C$2:$T1007,MATCH(1,($A165='CAMAGUI DATA UNIFICADA'!$A$2:$A1007)*($BV$1='CAMAGUI DATA UNIFICADA'!$B$2:$B1007),0),MATCH(CA$2,'CAMAGUI DATA UNIFICADA'!$C$1:$T$1,0)),"")</f>
        <v>17.35</v>
      </c>
      <c r="CB165" s="2">
        <f t="array" ref="CB165">IFERROR(INDEX('CAMAGUI DATA UNIFICADA'!$C$2:$T1007,MATCH(1,($A165='CAMAGUI DATA UNIFICADA'!$A$2:$A1007)*($BV$1='CAMAGUI DATA UNIFICADA'!$B$2:$B1007),0),MATCH(CB$2,'CAMAGUI DATA UNIFICADA'!$C$1:$T$1,0)),"")</f>
        <v>5.5</v>
      </c>
      <c r="CC165" s="33">
        <f t="array" ref="CC165">IFERROR(INDEX('CAMAGUI DATA UNIFICADA'!$C$2:$T1007,MATCH(1,($A165='CAMAGUI DATA UNIFICADA'!$A$2:$A1007)*($BV$1='CAMAGUI DATA UNIFICADA'!$B$2:$B1007),0),MATCH(CC$2,'CAMAGUI DATA UNIFICADA'!$C$1:$T$1,0)),"")</f>
        <v>3.6102</v>
      </c>
      <c r="CD165" s="60">
        <f t="array" ref="CD165">IFERROR(INDEX('CAMAGUI DATA UNIFICADA'!$C$2:$T1007,MATCH(1,($A165='CAMAGUI DATA UNIFICADA'!$A$2:$A1007)*($BV$1='CAMAGUI DATA UNIFICADA'!$B$2:$B1007),0),MATCH(CD$2,'CAMAGUI DATA UNIFICADA'!$C$1:$T$1,0)),"")</f>
        <v>478950.3707</v>
      </c>
      <c r="CE165" s="33">
        <f t="array" ref="CE165">IFERROR(INDEX('CAMAGUI DATA UNIFICADA'!$C$2:$T1007,MATCH(1,($A165='CAMAGUI DATA UNIFICADA'!$A$2:$A1007)*($BV$1='CAMAGUI DATA UNIFICADA'!$B$2:$B1007),0),MATCH(CE$2,'CAMAGUI DATA UNIFICADA'!$C$1:$T$1,0)),"")</f>
        <v>0.9151288728</v>
      </c>
      <c r="CF165" s="23">
        <f t="array" ref="CF165">IFERROR(INDEX('CAMAGUI DATA UNIFICADA'!$C$2:$T1007,MATCH(1,($A165='CAMAGUI DATA UNIFICADA'!$A$2:$A1007)*($BV$1='CAMAGUI DATA UNIFICADA'!$B$2:$B1007),0),MATCH(CF$2,'CAMAGUI DATA UNIFICADA'!$C$1:$T$1,0)),"")</f>
        <v>0.6560963982</v>
      </c>
      <c r="CG165" s="23">
        <f t="array" ref="CG165">IFERROR(INDEX('CAMAGUI DATA UNIFICADA'!$C$2:$T1007,MATCH(1,($A165='CAMAGUI DATA UNIFICADA'!$A$2:$A1007)*($BV$1='CAMAGUI DATA UNIFICADA'!$B$2:$B1007),0),MATCH(CG$2,'CAMAGUI DATA UNIFICADA'!$C$1:$T$1,0)),"")</f>
        <v>0.66</v>
      </c>
      <c r="CH165" s="60">
        <f t="array" ref="CH165">IFERROR(INDEX('CAMAGUI DATA UNIFICADA'!$C$2:$T1007,MATCH(1,($A165='CAMAGUI DATA UNIFICADA'!$A$2:$A1007)*($BV$1='CAMAGUI DATA UNIFICADA'!$B$2:$B1007),0),MATCH(CH$2,'CAMAGUI DATA UNIFICADA'!$C$1:$T$1,0)),"")</f>
        <v>114714.2857</v>
      </c>
      <c r="CI165" s="2">
        <f t="array" ref="CI165">IFERROR(INDEX('CAMAGUI DATA UNIFICADA'!$C$2:$T1007,MATCH(1,($A165='CAMAGUI DATA UNIFICADA'!$A$2:$A1007)*($BV$1='CAMAGUI DATA UNIFICADA'!$B$2:$B1007),0),MATCH(CI$2,'CAMAGUI DATA UNIFICADA'!$C$1:$T$1,0)),"")</f>
        <v>3.25</v>
      </c>
      <c r="CJ165" s="2">
        <f t="array" ref="CJ165">IFERROR(INDEX('CAMAGUI DATA UNIFICADA'!$C$2:$T1007,MATCH(1,($A165='CAMAGUI DATA UNIFICADA'!$A$2:$A1007)*($BV$1='CAMAGUI DATA UNIFICADA'!$B$2:$B1007),0),MATCH(CJ$2,'CAMAGUI DATA UNIFICADA'!$C$1:$T$1,0)),"")</f>
        <v>20.6</v>
      </c>
      <c r="CK165" s="33">
        <f t="array" ref="CK165">IFERROR(INDEX('CAMAGUI DATA UNIFICADA'!$C$2:$T1007,MATCH(1,($A165='CAMAGUI DATA UNIFICADA'!$A$2:$A1007)*($BV$1='CAMAGUI DATA UNIFICADA'!$B$2:$B1007),0),MATCH(CK$2,'CAMAGUI DATA UNIFICADA'!$C$1:$T$1,0)),"")</f>
        <v>3.2424</v>
      </c>
      <c r="CL165" s="60">
        <f t="array" ref="CL165">IFERROR(INDEX('CAMAGUI DATA UNIFICADA'!$C$2:$T1007,MATCH(1,($A165='CAMAGUI DATA UNIFICADA'!$A$2:$A1007)*($BV$1='CAMAGUI DATA UNIFICADA'!$B$2:$B1007),0),MATCH(CL$2,'CAMAGUI DATA UNIFICADA'!$C$1:$T$1,0)),"")</f>
        <v>332.0488643</v>
      </c>
      <c r="CM165" s="140">
        <f t="array" ref="CM165">IFERROR(INDEX('CAMAGUI DATA UNIFICADA'!$C$2:$T1007,MATCH(1,($A165='CAMAGUI DATA UNIFICADA'!$A$2:$A1007)*($BV$1='CAMAGUI DATA UNIFICADA'!$B$2:$B1007),0),MATCH(CM$2,'CAMAGUI DATA UNIFICADA'!$C$1:$T$1,0)),"")</f>
        <v>8.012216074</v>
      </c>
      <c r="CN165" s="138" t="str">
        <f t="array" ref="CN165">IFERROR(INDEX('CAMAGUI DATA UNIFICADA'!$C$2:$T1007,MATCH(1,($A165='CAMAGUI DATA UNIFICADA'!$A$2:$A1007)*($CN$1='CAMAGUI DATA UNIFICADA'!$B$2:$B1007),0),MATCH(CN$2,'CAMAGUI DATA UNIFICADA'!$C$1:$T$1,0)),"")</f>
        <v>CA6170126</v>
      </c>
      <c r="CO165" s="2">
        <f t="array" ref="CO165">IFERROR(INDEX('CAMAGUI DATA UNIFICADA'!$C$2:$T1007,MATCH(1,($A165='CAMAGUI DATA UNIFICADA'!$A$2:$A1007)*($CN$1='CAMAGUI DATA UNIFICADA'!$B$2:$B1007),0),MATCH(CO$2,'CAMAGUI DATA UNIFICADA'!$C$1:$T$1,0)),"")</f>
        <v>500</v>
      </c>
      <c r="CP165" s="2">
        <f t="array" ref="CP165">IFERROR(INDEX('CAMAGUI DATA UNIFICADA'!$C$2:$T1007,MATCH(1,($A165='CAMAGUI DATA UNIFICADA'!$A$2:$A1007)*($CN$1='CAMAGUI DATA UNIFICADA'!$B$2:$B1007),0),MATCH(CP$2,'CAMAGUI DATA UNIFICADA'!$C$1:$T$1,0)),"")</f>
        <v>3900</v>
      </c>
      <c r="CQ165" s="2" t="str">
        <f t="array" ref="CQ165">IFERROR(INDEX('CAMAGUI DATA UNIFICADA'!$C$2:$T1007,MATCH(1,($A165='CAMAGUI DATA UNIFICADA'!$A$2:$A1007)*($CN$1='CAMAGUI DATA UNIFICADA'!$B$2:$B1007),0),MATCH(CQ$2,'CAMAGUI DATA UNIFICADA'!$C$1:$T$1,0)),"")</f>
        <v>SKR MAST E AD</v>
      </c>
      <c r="CR165" s="139">
        <f t="array" ref="CR165">IFERROR(INDEX('CAMAGUI DATA UNIFICADA'!$C$2:$T1007,MATCH(1,($A165='CAMAGUI DATA UNIFICADA'!$A$2:$A1007)*($CN$1='CAMAGUI DATA UNIFICADA'!$B$2:$B1007),0),MATCH(CR$2,'CAMAGUI DATA UNIFICADA'!$C$1:$T$1,0)),"")</f>
        <v>3992.04</v>
      </c>
      <c r="CS165" s="2">
        <f t="array" ref="CS165">IFERROR(INDEX('CAMAGUI DATA UNIFICADA'!$C$2:$T1007,MATCH(1,($A165='CAMAGUI DATA UNIFICADA'!$A$2:$A1007)*($CN$1='CAMAGUI DATA UNIFICADA'!$B$2:$B1007),0),MATCH(CS$2,'CAMAGUI DATA UNIFICADA'!$C$1:$T$1,0)),"")</f>
        <v>14.95</v>
      </c>
      <c r="CT165" s="2">
        <f t="array" ref="CT165">IFERROR(INDEX('CAMAGUI DATA UNIFICADA'!$C$2:$T1007,MATCH(1,($A165='CAMAGUI DATA UNIFICADA'!$A$2:$A1007)*($CN$1='CAMAGUI DATA UNIFICADA'!$B$2:$B1007),0),MATCH(CT$2,'CAMAGUI DATA UNIFICADA'!$C$1:$T$1,0)),"")</f>
        <v>2.79</v>
      </c>
      <c r="CU165" s="33">
        <f t="array" ref="CU165">IFERROR(INDEX('CAMAGUI DATA UNIFICADA'!$C$2:$T1007,MATCH(1,($A165='CAMAGUI DATA UNIFICADA'!$A$2:$A1007)*($CN$1='CAMAGUI DATA UNIFICADA'!$B$2:$B1007),0),MATCH(CU$2,'CAMAGUI DATA UNIFICADA'!$C$1:$T$1,0)),"")</f>
        <v>3.9432</v>
      </c>
      <c r="CV165" s="60">
        <f t="array" ref="CV165">IFERROR(INDEX('CAMAGUI DATA UNIFICADA'!$C$2:$T1007,MATCH(1,($A165='CAMAGUI DATA UNIFICADA'!$A$2:$A1007)*($CN$1='CAMAGUI DATA UNIFICADA'!$B$2:$B1007),0),MATCH(CV$2,'CAMAGUI DATA UNIFICADA'!$C$1:$T$1,0)),"")</f>
        <v>848164.3349</v>
      </c>
      <c r="CW165" s="33">
        <f t="array" ref="CW165">IFERROR(INDEX('CAMAGUI DATA UNIFICADA'!$C$2:$T1007,MATCH(1,($A165='CAMAGUI DATA UNIFICADA'!$A$2:$A1007)*($CN$1='CAMAGUI DATA UNIFICADA'!$B$2:$B1007),0),MATCH(CW$2,'CAMAGUI DATA UNIFICADA'!$C$1:$T$1,0)),"")</f>
        <v>1.864545101</v>
      </c>
      <c r="CX165" s="23">
        <f t="array" ref="CX165">IFERROR(INDEX('CAMAGUI DATA UNIFICADA'!$C$2:$T1007,MATCH(1,($A165='CAMAGUI DATA UNIFICADA'!$A$2:$A1007)*($CN$1='CAMAGUI DATA UNIFICADA'!$B$2:$B1007),0),MATCH(CX$2,'CAMAGUI DATA UNIFICADA'!$C$1:$T$1,0)),"")</f>
        <v>0.7127431386</v>
      </c>
      <c r="CY165" s="23">
        <f t="array" ref="CY165">IFERROR(INDEX('CAMAGUI DATA UNIFICADA'!$C$2:$T1007,MATCH(1,($A165='CAMAGUI DATA UNIFICADA'!$A$2:$A1007)*($CN$1='CAMAGUI DATA UNIFICADA'!$B$2:$B1007),0),MATCH(CY$2,'CAMAGUI DATA UNIFICADA'!$C$1:$T$1,0)),"")</f>
        <v>0.63</v>
      </c>
      <c r="CZ165" s="60">
        <f t="array" ref="CZ165">IFERROR(INDEX('CAMAGUI DATA UNIFICADA'!$C$2:$T1007,MATCH(1,($A165='CAMAGUI DATA UNIFICADA'!$A$2:$A1007)*($CN$1='CAMAGUI DATA UNIFICADA'!$B$2:$B1007),0),MATCH(CZ$2,'CAMAGUI DATA UNIFICADA'!$C$1:$T$1,0)),"")</f>
        <v>85680</v>
      </c>
      <c r="DA165" s="2">
        <f t="array" ref="DA165">IFERROR(INDEX('CAMAGUI DATA UNIFICADA'!$C$2:$T1007,MATCH(1,($A165='CAMAGUI DATA UNIFICADA'!$A$2:$A1007)*($CN$1='CAMAGUI DATA UNIFICADA'!$B$2:$B1007),0),MATCH(DA$2,'CAMAGUI DATA UNIFICADA'!$C$1:$T$1,0)),"")</f>
        <v>3.5</v>
      </c>
      <c r="DB165" s="2">
        <f t="array" ref="DB165">IFERROR(INDEX('CAMAGUI DATA UNIFICADA'!$C$2:$T1007,MATCH(1,($A165='CAMAGUI DATA UNIFICADA'!$A$2:$A1007)*($CN$1='CAMAGUI DATA UNIFICADA'!$B$2:$B1007),0),MATCH(DB$2,'CAMAGUI DATA UNIFICADA'!$C$1:$T$1,0)),"")</f>
        <v>18.45</v>
      </c>
      <c r="DC165" s="33">
        <f t="array" ref="DC165">IFERROR(INDEX('CAMAGUI DATA UNIFICADA'!$C$2:$T1007,MATCH(1,($A165='CAMAGUI DATA UNIFICADA'!$A$2:$A1007)*($CN$1='CAMAGUI DATA UNIFICADA'!$B$2:$B1007),0),MATCH(DC$2,'CAMAGUI DATA UNIFICADA'!$C$1:$T$1,0)),"")</f>
        <v>3.4794</v>
      </c>
      <c r="DD165" s="60">
        <f t="array" ref="DD165">IFERROR(INDEX('CAMAGUI DATA UNIFICADA'!$C$2:$T1007,MATCH(1,($A165='CAMAGUI DATA UNIFICADA'!$A$2:$A1007)*($CN$1='CAMAGUI DATA UNIFICADA'!$B$2:$B1007),0),MATCH(DD$2,'CAMAGUI DATA UNIFICADA'!$C$1:$T$1,0)),"")</f>
        <v>500.6717817</v>
      </c>
      <c r="DE165" s="140">
        <f t="array" ref="DE165">IFERROR(INDEX('CAMAGUI DATA UNIFICADA'!$C$2:$T1007,MATCH(1,($A165='CAMAGUI DATA UNIFICADA'!$A$2:$A1007)*($CN$1='CAMAGUI DATA UNIFICADA'!$B$2:$B1007),0),MATCH(DE$2,'CAMAGUI DATA UNIFICADA'!$C$1:$T$1,0)),"")</f>
        <v>0.1679454188</v>
      </c>
      <c r="DF165" s="138" t="str">
        <f t="array" ref="DF165">IFERROR(INDEX('CAMAGUI DATA UNIFICADA'!$C$2:$T1007,MATCH(1,($A165='CAMAGUI DATA UNIFICADA'!$A$2:$A1007)*($DF$1='CAMAGUI DATA UNIFICADA'!$B$2:$B1007),0),MATCH(DF$2,'CAMAGUI DATA UNIFICADA'!$C$1:$T$1,0)),"")</f>
        <v/>
      </c>
      <c r="DG165" s="2" t="str">
        <f t="array" ref="DG165">IFERROR(INDEX('CAMAGUI DATA UNIFICADA'!$C$2:$T1007,MATCH(1,($A165='CAMAGUI DATA UNIFICADA'!$A$2:$A1007)*($DF$1='CAMAGUI DATA UNIFICADA'!$B$2:$B1007),0),MATCH(DG$2,'CAMAGUI DATA UNIFICADA'!$C$1:$T$1,0)),"")</f>
        <v/>
      </c>
      <c r="DH165" s="2" t="str">
        <f t="array" ref="DH165">IFERROR(INDEX('CAMAGUI DATA UNIFICADA'!$C$2:$T1007,MATCH(1,($A165='CAMAGUI DATA UNIFICADA'!$A$2:$A1007)*($DF$1='CAMAGUI DATA UNIFICADA'!$B$2:$B1007),0),MATCH(DH$2,'CAMAGUI DATA UNIFICADA'!$C$1:$T$1,0)),"")</f>
        <v/>
      </c>
      <c r="DI165" s="2" t="str">
        <f t="array" ref="DI165">IFERROR(INDEX('CAMAGUI DATA UNIFICADA'!$C$2:$T1007,MATCH(1,($A165='CAMAGUI DATA UNIFICADA'!$A$2:$A1007)*($DF$1='CAMAGUI DATA UNIFICADA'!$B$2:$B1007),0),MATCH(DI$2,'CAMAGUI DATA UNIFICADA'!$C$1:$T$1,0)),"")</f>
        <v/>
      </c>
      <c r="DJ165" s="139" t="str">
        <f t="array" ref="DJ165">IFERROR(INDEX('CAMAGUI DATA UNIFICADA'!$C$2:$T1007,MATCH(1,($A165='CAMAGUI DATA UNIFICADA'!$A$2:$A1007)*($DF$1='CAMAGUI DATA UNIFICADA'!$B$2:$B1007),0),MATCH(DJ$2,'CAMAGUI DATA UNIFICADA'!$C$1:$T$1,0)),"")</f>
        <v/>
      </c>
      <c r="DK165" s="2" t="str">
        <f t="array" ref="DK165">IFERROR(INDEX('CAMAGUI DATA UNIFICADA'!$C$2:$T1007,MATCH(1,($A165='CAMAGUI DATA UNIFICADA'!$A$2:$A1007)*($DF$1='CAMAGUI DATA UNIFICADA'!$B$2:$B1007),0),MATCH(DK$2,'CAMAGUI DATA UNIFICADA'!$C$1:$T$1,0)),"")</f>
        <v/>
      </c>
      <c r="DL165" s="2" t="str">
        <f t="array" ref="DL165">IFERROR(INDEX('CAMAGUI DATA UNIFICADA'!$C$2:$T1007,MATCH(1,($A165='CAMAGUI DATA UNIFICADA'!$A$2:$A1007)*($DF$1='CAMAGUI DATA UNIFICADA'!$B$2:$B1007),0),MATCH(DL$2,'CAMAGUI DATA UNIFICADA'!$C$1:$T$1,0)),"")</f>
        <v/>
      </c>
      <c r="DM165" s="33" t="str">
        <f t="array" ref="DM165">IFERROR(INDEX('CAMAGUI DATA UNIFICADA'!$C$2:$T1007,MATCH(1,($A165='CAMAGUI DATA UNIFICADA'!$A$2:$A1007)*($DF$1='CAMAGUI DATA UNIFICADA'!$B$2:$B1007),0),MATCH(DM$2,'CAMAGUI DATA UNIFICADA'!$C$1:$T$1,0)),"")</f>
        <v/>
      </c>
      <c r="DN165" s="60" t="str">
        <f t="array" ref="DN165">IFERROR(INDEX('CAMAGUI DATA UNIFICADA'!$C$2:$T1007,MATCH(1,($A165='CAMAGUI DATA UNIFICADA'!$A$2:$A1007)*($DF$1='CAMAGUI DATA UNIFICADA'!$B$2:$B1007),0),MATCH(DN$2,'CAMAGUI DATA UNIFICADA'!$C$1:$T$1,0)),"")</f>
        <v/>
      </c>
      <c r="DO165" s="33" t="str">
        <f t="array" ref="DO165">IFERROR(INDEX('CAMAGUI DATA UNIFICADA'!$C$2:$T1007,MATCH(1,($A165='CAMAGUI DATA UNIFICADA'!$A$2:$A1007)*($DF$1='CAMAGUI DATA UNIFICADA'!$B$2:$B1007),0),MATCH(DO$2,'CAMAGUI DATA UNIFICADA'!$C$1:$T$1,0)),"")</f>
        <v/>
      </c>
      <c r="DP165" s="23" t="str">
        <f t="array" ref="DP165">IFERROR(INDEX('CAMAGUI DATA UNIFICADA'!$C$2:$T1007,MATCH(1,($A165='CAMAGUI DATA UNIFICADA'!$A$2:$A1007)*($DF$1='CAMAGUI DATA UNIFICADA'!$B$2:$B1007),0),MATCH(DP$2,'CAMAGUI DATA UNIFICADA'!$C$1:$T$1,0)),"")</f>
        <v/>
      </c>
      <c r="DQ165" s="23" t="str">
        <f t="array" ref="DQ165">IFERROR(INDEX('CAMAGUI DATA UNIFICADA'!$C$2:$T1007,MATCH(1,($A165='CAMAGUI DATA UNIFICADA'!$A$2:$A1007)*($DF$1='CAMAGUI DATA UNIFICADA'!$B$2:$B1007),0),MATCH(DQ$2,'CAMAGUI DATA UNIFICADA'!$C$1:$T$1,0)),"")</f>
        <v/>
      </c>
      <c r="DR165" s="2" t="str">
        <f t="array" ref="DR165">IFERROR(INDEX('CAMAGUI DATA UNIFICADA'!$C$2:$T1007,MATCH(1,($A165='CAMAGUI DATA UNIFICADA'!$A$2:$A1007)*($DF$1='CAMAGUI DATA UNIFICADA'!$B$2:$B1007),0),MATCH(DR$2,'CAMAGUI DATA UNIFICADA'!$C$1:$T$1,0)),"")</f>
        <v/>
      </c>
      <c r="DS165" s="2" t="str">
        <f t="array" ref="DS165">IFERROR(INDEX('CAMAGUI DATA UNIFICADA'!$C$2:$T1007,MATCH(1,($A165='CAMAGUI DATA UNIFICADA'!$A$2:$A1007)*($DF$1='CAMAGUI DATA UNIFICADA'!$B$2:$B1007),0),MATCH(DS$2,'CAMAGUI DATA UNIFICADA'!$C$1:$T$1,0)),"")</f>
        <v/>
      </c>
      <c r="DT165" s="2" t="str">
        <f t="array" ref="DT165">IFERROR(INDEX('CAMAGUI DATA UNIFICADA'!$C$2:$T1007,MATCH(1,($A165='CAMAGUI DATA UNIFICADA'!$A$2:$A1007)*($DF$1='CAMAGUI DATA UNIFICADA'!$B$2:$B1007),0),MATCH(DT$2,'CAMAGUI DATA UNIFICADA'!$C$1:$T$1,0)),"")</f>
        <v/>
      </c>
      <c r="DU165" s="33" t="str">
        <f t="array" ref="DU165">IFERROR(INDEX('CAMAGUI DATA UNIFICADA'!$C$2:$T1007,MATCH(1,($A165='CAMAGUI DATA UNIFICADA'!$A$2:$A1007)*($DF$1='CAMAGUI DATA UNIFICADA'!$B$2:$B1007),0),MATCH(DU$2,'CAMAGUI DATA UNIFICADA'!$C$1:$T$1,0)),"")</f>
        <v/>
      </c>
      <c r="DV165" s="60" t="str">
        <f t="array" ref="DV165">IFERROR(INDEX('CAMAGUI DATA UNIFICADA'!$C$2:$T1007,MATCH(1,($A165='CAMAGUI DATA UNIFICADA'!$A$2:$A1007)*($DF$1='CAMAGUI DATA UNIFICADA'!$B$2:$B1007),0),MATCH(DV$2,'CAMAGUI DATA UNIFICADA'!$C$1:$T$1,0)),"")</f>
        <v/>
      </c>
      <c r="DW165" s="140" t="str">
        <f t="array" ref="DW165">IFERROR(INDEX('CAMAGUI DATA UNIFICADA'!$C$2:$T1007,MATCH(1,($A165='CAMAGUI DATA UNIFICADA'!$A$2:$A1007)*($DF$1='CAMAGUI DATA UNIFICADA'!$B$2:$B1007),0),MATCH(DW$2,'CAMAGUI DATA UNIFICADA'!$C$1:$T$1,0)),"")</f>
        <v/>
      </c>
      <c r="DX165" s="144" t="str">
        <f t="array" ref="DX165">IFERROR(INDEX('CAMAGUI DATA UNIFICADA'!$C$2:$T1007,MATCH(1,($A165='CAMAGUI DATA UNIFICADA'!$A$2:$A1007)*($DX$1='CAMAGUI DATA UNIFICADA'!$B$2:$B1007),0),MATCH(DX$2,'CAMAGUI DATA UNIFICADA'!$C$1:$T$1,0)),"")</f>
        <v/>
      </c>
      <c r="DY165" s="60" t="str">
        <f t="array" ref="DY165">IFERROR(INDEX('CAMAGUI DATA UNIFICADA'!$C$2:$T1007,MATCH(1,($A165='CAMAGUI DATA UNIFICADA'!$A$2:$A1007)*($DX$1='CAMAGUI DATA UNIFICADA'!$B$2:$B1007),0),MATCH(DY$2,'CAMAGUI DATA UNIFICADA'!$C$1:$T$1,0)),"")</f>
        <v/>
      </c>
      <c r="DZ165" s="60" t="str">
        <f t="array" ref="DZ165">IFERROR(INDEX('CAMAGUI DATA UNIFICADA'!$C$2:$T1007,MATCH(1,($A165='CAMAGUI DATA UNIFICADA'!$A$2:$A1007)*($DX$1='CAMAGUI DATA UNIFICADA'!$B$2:$B1007),0),MATCH(DZ$2,'CAMAGUI DATA UNIFICADA'!$C$1:$T$1,0)),"")</f>
        <v/>
      </c>
      <c r="EA165" s="60" t="str">
        <f t="array" ref="EA165">IFERROR(INDEX('CAMAGUI DATA UNIFICADA'!$C$2:$T1007,MATCH(1,($A165='CAMAGUI DATA UNIFICADA'!$A$2:$A1007)*($DX$1='CAMAGUI DATA UNIFICADA'!$B$2:$B1007),0),MATCH(EA$2,'CAMAGUI DATA UNIFICADA'!$C$1:$T$1,0)),"")</f>
        <v/>
      </c>
      <c r="EB165" s="60" t="str">
        <f t="array" ref="EB165">IFERROR(INDEX('CAMAGUI DATA UNIFICADA'!$C$2:$T1007,MATCH(1,($A165='CAMAGUI DATA UNIFICADA'!$A$2:$A1007)*($DX$1='CAMAGUI DATA UNIFICADA'!$B$2:$B1007),0),MATCH(EB$2,'CAMAGUI DATA UNIFICADA'!$C$1:$T$1,0)),"")</f>
        <v/>
      </c>
      <c r="EC165" s="60" t="str">
        <f t="array" ref="EC165">IFERROR(INDEX('CAMAGUI DATA UNIFICADA'!$C$2:$T1007,MATCH(1,($A165='CAMAGUI DATA UNIFICADA'!$A$2:$A1007)*($DX$1='CAMAGUI DATA UNIFICADA'!$B$2:$B1007),0),MATCH(EC$2,'CAMAGUI DATA UNIFICADA'!$C$1:$T$1,0)),"")</f>
        <v/>
      </c>
      <c r="ED165" s="60" t="str">
        <f t="array" ref="ED165">IFERROR(INDEX('CAMAGUI DATA UNIFICADA'!$C$2:$T1007,MATCH(1,($A165='CAMAGUI DATA UNIFICADA'!$A$2:$A1007)*($DX$1='CAMAGUI DATA UNIFICADA'!$B$2:$B1007),0),MATCH(ED$2,'CAMAGUI DATA UNIFICADA'!$C$1:$T$1,0)),"")</f>
        <v/>
      </c>
      <c r="EE165" s="60" t="str">
        <f t="array" ref="EE165">IFERROR(INDEX('CAMAGUI DATA UNIFICADA'!$C$2:$T1007,MATCH(1,($A165='CAMAGUI DATA UNIFICADA'!$A$2:$A1007)*($DX$1='CAMAGUI DATA UNIFICADA'!$B$2:$B1007),0),MATCH(EE$2,'CAMAGUI DATA UNIFICADA'!$C$1:$T$1,0)),"")</f>
        <v/>
      </c>
      <c r="EF165" s="60" t="str">
        <f t="array" ref="EF165">IFERROR(INDEX('CAMAGUI DATA UNIFICADA'!$C$2:$T1007,MATCH(1,($A165='CAMAGUI DATA UNIFICADA'!$A$2:$A1007)*($DX$1='CAMAGUI DATA UNIFICADA'!$B$2:$B1007),0),MATCH(EF$2,'CAMAGUI DATA UNIFICADA'!$C$1:$T$1,0)),"")</f>
        <v/>
      </c>
      <c r="EG165" s="60" t="str">
        <f t="array" ref="EG165">IFERROR(INDEX('CAMAGUI DATA UNIFICADA'!$C$2:$T1007,MATCH(1,($A165='CAMAGUI DATA UNIFICADA'!$A$2:$A1007)*($DX$1='CAMAGUI DATA UNIFICADA'!$B$2:$B1007),0),MATCH(EG$2,'CAMAGUI DATA UNIFICADA'!$C$1:$T$1,0)),"")</f>
        <v/>
      </c>
      <c r="EH165" s="60" t="str">
        <f t="array" ref="EH165">IFERROR(INDEX('CAMAGUI DATA UNIFICADA'!$C$2:$T1007,MATCH(1,($A165='CAMAGUI DATA UNIFICADA'!$A$2:$A1007)*($DX$1='CAMAGUI DATA UNIFICADA'!$B$2:$B1007),0),MATCH(EH$2,'CAMAGUI DATA UNIFICADA'!$C$1:$T$1,0)),"")</f>
        <v/>
      </c>
      <c r="EI165" s="60" t="str">
        <f t="array" ref="EI165">IFERROR(INDEX('CAMAGUI DATA UNIFICADA'!$C$2:$T1007,MATCH(1,($A165='CAMAGUI DATA UNIFICADA'!$A$2:$A1007)*($DX$1='CAMAGUI DATA UNIFICADA'!$B$2:$B1007),0),MATCH(EI$2,'CAMAGUI DATA UNIFICADA'!$C$1:$T$1,0)),"")</f>
        <v/>
      </c>
      <c r="EJ165" s="60" t="str">
        <f t="array" ref="EJ165">IFERROR(INDEX('CAMAGUI DATA UNIFICADA'!$C$2:$T1007,MATCH(1,($A165='CAMAGUI DATA UNIFICADA'!$A$2:$A1007)*($DX$1='CAMAGUI DATA UNIFICADA'!$B$2:$B1007),0),MATCH(EJ$2,'CAMAGUI DATA UNIFICADA'!$C$1:$T$1,0)),"")</f>
        <v/>
      </c>
      <c r="EK165" s="60" t="str">
        <f t="array" ref="EK165">IFERROR(INDEX('CAMAGUI DATA UNIFICADA'!$C$2:$T1007,MATCH(1,($A165='CAMAGUI DATA UNIFICADA'!$A$2:$A1007)*($DX$1='CAMAGUI DATA UNIFICADA'!$B$2:$B1007),0),MATCH(EK$2,'CAMAGUI DATA UNIFICADA'!$C$1:$T$1,0)),"")</f>
        <v/>
      </c>
      <c r="EL165" s="60" t="str">
        <f t="array" ref="EL165">IFERROR(INDEX('CAMAGUI DATA UNIFICADA'!$C$2:$T1007,MATCH(1,($A165='CAMAGUI DATA UNIFICADA'!$A$2:$A1007)*($DX$1='CAMAGUI DATA UNIFICADA'!$B$2:$B1007),0),MATCH(EL$2,'CAMAGUI DATA UNIFICADA'!$C$1:$T$1,0)),"")</f>
        <v/>
      </c>
      <c r="EM165" s="60" t="str">
        <f t="array" ref="EM165">IFERROR(INDEX('CAMAGUI DATA UNIFICADA'!$C$2:$T1007,MATCH(1,($A165='CAMAGUI DATA UNIFICADA'!$A$2:$A1007)*($DX$1='CAMAGUI DATA UNIFICADA'!$B$2:$B1007),0),MATCH(EM$2,'CAMAGUI DATA UNIFICADA'!$C$1:$T$1,0)),"")</f>
        <v/>
      </c>
      <c r="EN165" s="60" t="str">
        <f t="array" ref="EN165">IFERROR(INDEX('CAMAGUI DATA UNIFICADA'!$C$2:$T1007,MATCH(1,($A165='CAMAGUI DATA UNIFICADA'!$A$2:$A1007)*($DX$1='CAMAGUI DATA UNIFICADA'!$B$2:$B1007),0),MATCH(EN$2,'CAMAGUI DATA UNIFICADA'!$C$1:$T$1,0)),"")</f>
        <v/>
      </c>
      <c r="EO165" s="140" t="str">
        <f t="array" ref="EO165">IFERROR(INDEX('CAMAGUI DATA UNIFICADA'!$C$2:$T1007,MATCH(1,($A165='CAMAGUI DATA UNIFICADA'!$A$2:$A1007)*($DX$1='CAMAGUI DATA UNIFICADA'!$B$2:$B1007),0),MATCH(EO$2,'CAMAGUI DATA UNIFICADA'!$C$1:$T$1,0)),"")</f>
        <v/>
      </c>
    </row>
    <row r="166">
      <c r="A166" s="137">
        <v>46083.0</v>
      </c>
      <c r="B166" s="138" t="str">
        <f t="array" ref="B166">IFERROR(INDEX('CAMAGUI DATA UNIFICADA'!$C$2:$T1007,MATCH(1,($A166='CAMAGUI DATA UNIFICADA'!$A$2:$A1007)*($B$1='CAMAGUI DATA UNIFICADA'!$B$2:$B1007),0),MATCH(B$2,'CAMAGUI DATA UNIFICADA'!$C$1:$T$1,0)),"")</f>
        <v>CA1020326</v>
      </c>
      <c r="C166" s="2">
        <f t="array" ref="C166">IFERROR(INDEX('CAMAGUI DATA UNIFICADA'!$C$2:$T1007,MATCH(1,($A166='CAMAGUI DATA UNIFICADA'!$A$2:$A1007)*($B$1='CAMAGUI DATA UNIFICADA'!$B$2:$B1007),0),MATCH(C$2,'CAMAGUI DATA UNIFICADA'!$C$1:$T$1,0)),"")</f>
        <v>75</v>
      </c>
      <c r="D166" s="2">
        <f t="array" ref="D166">IFERROR(INDEX('CAMAGUI DATA UNIFICADA'!$C$2:$T1007,MATCH(1,($A166='CAMAGUI DATA UNIFICADA'!$A$2:$A1007)*($B$1='CAMAGUI DATA UNIFICADA'!$B$2:$B1007),0),MATCH(D$2,'CAMAGUI DATA UNIFICADA'!$C$1:$T$1,0)),"")</f>
        <v>0</v>
      </c>
      <c r="E166" s="2" t="str">
        <f t="array" ref="E166">IFERROR(INDEX('CAMAGUI DATA UNIFICADA'!$C$2:$T1007,MATCH(1,($A166='CAMAGUI DATA UNIFICADA'!$A$2:$A1007)*($B$1='CAMAGUI DATA UNIFICADA'!$B$2:$B1007),0),MATCH(E$2,'CAMAGUI DATA UNIFICADA'!$C$1:$T$1,0)),"")</f>
        <v>SKR LORICA#2</v>
      </c>
      <c r="F166" s="139">
        <f t="array" ref="F166">IFERROR(INDEX('CAMAGUI DATA UNIFICADA'!$C$2:$T1007,MATCH(1,($A166='CAMAGUI DATA UNIFICADA'!$A$2:$A1007)*($B$1='CAMAGUI DATA UNIFICADA'!$B$2:$B1007),0),MATCH(F$2,'CAMAGUI DATA UNIFICADA'!$C$1:$T$1,0)),"")</f>
        <v>0</v>
      </c>
      <c r="G166" s="2">
        <f t="array" ref="G166">IFERROR(INDEX('CAMAGUI DATA UNIFICADA'!$C$2:$T1007,MATCH(1,($A166='CAMAGUI DATA UNIFICADA'!$A$2:$A1007)*($B$1='CAMAGUI DATA UNIFICADA'!$B$2:$B1007),0),MATCH(G$2,'CAMAGUI DATA UNIFICADA'!$C$1:$T$1,0)),"")</f>
        <v>0.67</v>
      </c>
      <c r="H166" s="2">
        <f t="array" ref="H166">IFERROR(INDEX('CAMAGUI DATA UNIFICADA'!$C$2:$T1007,MATCH(1,($A166='CAMAGUI DATA UNIFICADA'!$A$2:$A1007)*($B$1='CAMAGUI DATA UNIFICADA'!$B$2:$B1007),0),MATCH(H$2,'CAMAGUI DATA UNIFICADA'!$C$1:$T$1,0)),"")</f>
        <v>0</v>
      </c>
      <c r="I166" s="33">
        <f t="array" ref="I166">IFERROR(INDEX('CAMAGUI DATA UNIFICADA'!$C$2:$T1007,MATCH(1,($A166='CAMAGUI DATA UNIFICADA'!$A$2:$A1007)*($B$1='CAMAGUI DATA UNIFICADA'!$B$2:$B1007),0),MATCH(I$2,'CAMAGUI DATA UNIFICADA'!$C$1:$T$1,0)),"")</f>
        <v>14.95164</v>
      </c>
      <c r="J166" s="60">
        <f t="array" ref="J166">IFERROR(INDEX('CAMAGUI DATA UNIFICADA'!$C$2:$T1007,MATCH(1,($A166='CAMAGUI DATA UNIFICADA'!$A$2:$A1007)*($B$1='CAMAGUI DATA UNIFICADA'!$B$2:$B1007),0),MATCH(J$2,'CAMAGUI DATA UNIFICADA'!$C$1:$T$1,0)),"")</f>
        <v>748682.4088</v>
      </c>
      <c r="K166" s="33" t="str">
        <f t="array" ref="K166">IFERROR(INDEX('CAMAGUI DATA UNIFICADA'!$C$2:$T1007,MATCH(1,($A166='CAMAGUI DATA UNIFICADA'!$A$2:$A1007)*($B$1='CAMAGUI DATA UNIFICADA'!$B$2:$B1007),0),MATCH(K$2,'CAMAGUI DATA UNIFICADA'!$C$1:$T$1,0)),"")</f>
        <v/>
      </c>
      <c r="L166" s="23">
        <f t="array" ref="L166">IFERROR(INDEX('CAMAGUI DATA UNIFICADA'!$C$2:$T1007,MATCH(1,($A166='CAMAGUI DATA UNIFICADA'!$A$2:$A1007)*($B$1='CAMAGUI DATA UNIFICADA'!$B$2:$B1007),0),MATCH(L$2,'CAMAGUI DATA UNIFICADA'!$C$1:$T$1,0)),"")</f>
        <v>0.6239020073</v>
      </c>
      <c r="M166" s="23">
        <f t="array" ref="M166">IFERROR(INDEX('CAMAGUI DATA UNIFICADA'!$C$2:$T1007,MATCH(1,($A166='CAMAGUI DATA UNIFICADA'!$A$2:$A1007)*($B$1='CAMAGUI DATA UNIFICADA'!$B$2:$B1007),0),MATCH(M$2,'CAMAGUI DATA UNIFICADA'!$C$1:$T$1,0)),"")</f>
        <v>0.6</v>
      </c>
      <c r="N166" s="60">
        <f t="array" ref="N166">IFERROR(INDEX('CAMAGUI DATA UNIFICADA'!$C$2:$T1007,MATCH(1,($A166='CAMAGUI DATA UNIFICADA'!$A$2:$A1007)*($B$1='CAMAGUI DATA UNIFICADA'!$B$2:$B1007),0),MATCH(N$2,'CAMAGUI DATA UNIFICADA'!$C$1:$T$1,0)),"")</f>
        <v>87912.08791</v>
      </c>
      <c r="O166" s="2">
        <f t="array" ref="O166">IFERROR(INDEX('CAMAGUI DATA UNIFICADA'!$C$2:$T1007,MATCH(1,($A166='CAMAGUI DATA UNIFICADA'!$A$2:$A1007)*($B$1='CAMAGUI DATA UNIFICADA'!$B$2:$B1007),0),MATCH(O$2,'CAMAGUI DATA UNIFICADA'!$C$1:$T$1,0)),"")</f>
        <v>1.5</v>
      </c>
      <c r="P166" s="2">
        <f t="array" ref="P166">IFERROR(INDEX('CAMAGUI DATA UNIFICADA'!$C$2:$T1007,MATCH(1,($A166='CAMAGUI DATA UNIFICADA'!$A$2:$A1007)*($B$1='CAMAGUI DATA UNIFICADA'!$B$2:$B1007),0),MATCH(P$2,'CAMAGUI DATA UNIFICADA'!$C$1:$T$1,0)),"")</f>
        <v>2.17</v>
      </c>
      <c r="Q166" s="33">
        <f t="array" ref="Q166">IFERROR(INDEX('CAMAGUI DATA UNIFICADA'!$C$2:$T1007,MATCH(1,($A166='CAMAGUI DATA UNIFICADA'!$A$2:$A1007)*($B$1='CAMAGUI DATA UNIFICADA'!$B$2:$B1007),0),MATCH(Q$2,'CAMAGUI DATA UNIFICADA'!$C$1:$T$1,0)),"")</f>
        <v>10.8312</v>
      </c>
      <c r="R166" s="60">
        <f t="array" ref="R166">IFERROR(INDEX('CAMAGUI DATA UNIFICADA'!$C$2:$T1007,MATCH(1,($A166='CAMAGUI DATA UNIFICADA'!$A$2:$A1007)*($B$1='CAMAGUI DATA UNIFICADA'!$B$2:$B1007),0),MATCH(R$2,'CAMAGUI DATA UNIFICADA'!$C$1:$T$1,0)),"")</f>
        <v>196.1941837</v>
      </c>
      <c r="S166" s="140">
        <f t="array" ref="S166">IFERROR(INDEX('CAMAGUI DATA UNIFICADA'!$C$2:$T1007,MATCH(1,($A166='CAMAGUI DATA UNIFICADA'!$A$2:$A1007)*($B$1='CAMAGUI DATA UNIFICADA'!$B$2:$B1007),0),MATCH(S$2,'CAMAGUI DATA UNIFICADA'!$C$1:$T$1,0)),"")</f>
        <v>30.29854594</v>
      </c>
      <c r="T166" s="138" t="str">
        <f t="array" ref="T166">IFERROR(INDEX('CAMAGUI DATA UNIFICADA'!$C$2:$T1007,MATCH(1,($A166='CAMAGUI DATA UNIFICADA'!$A$2:$A1007)*($T$1='CAMAGUI DATA UNIFICADA'!$B$2:$B1007),0),MATCH(T$2,'CAMAGUI DATA UNIFICADA'!$C$1:$T$1,0)),"")</f>
        <v>CA2020326</v>
      </c>
      <c r="U166" s="2">
        <f t="array" ref="U166">IFERROR(INDEX('CAMAGUI DATA UNIFICADA'!$C$2:$T1007,MATCH(1,($A166='CAMAGUI DATA UNIFICADA'!$A$2:$A1007)*($T$1='CAMAGUI DATA UNIFICADA'!$B$2:$B1007),0),MATCH(U$2,'CAMAGUI DATA UNIFICADA'!$C$1:$T$1,0)),"")</f>
        <v>50</v>
      </c>
      <c r="V166" s="2">
        <f t="array" ref="V166">IFERROR(INDEX('CAMAGUI DATA UNIFICADA'!$C$2:$T1007,MATCH(1,($A166='CAMAGUI DATA UNIFICADA'!$A$2:$A1007)*($T$1='CAMAGUI DATA UNIFICADA'!$B$2:$B1007),0),MATCH(V$2,'CAMAGUI DATA UNIFICADA'!$C$1:$T$1,0)),"")</f>
        <v>0</v>
      </c>
      <c r="W166" s="2" t="str">
        <f t="array" ref="W166">IFERROR(INDEX('CAMAGUI DATA UNIFICADA'!$C$2:$T1007,MATCH(1,($A166='CAMAGUI DATA UNIFICADA'!$A$2:$A1007)*($T$1='CAMAGUI DATA UNIFICADA'!$B$2:$B1007),0),MATCH(W$2,'CAMAGUI DATA UNIFICADA'!$C$1:$T$1,0)),"")</f>
        <v>SKR LORICA#2</v>
      </c>
      <c r="X166" s="139">
        <f t="array" ref="X166">IFERROR(INDEX('CAMAGUI DATA UNIFICADA'!$C$2:$T1007,MATCH(1,($A166='CAMAGUI DATA UNIFICADA'!$A$2:$A1007)*($T$1='CAMAGUI DATA UNIFICADA'!$B$2:$B1007),0),MATCH(X$2,'CAMAGUI DATA UNIFICADA'!$C$1:$T$1,0)),"")</f>
        <v>0</v>
      </c>
      <c r="Y166" s="2">
        <f t="array" ref="Y166">IFERROR(INDEX('CAMAGUI DATA UNIFICADA'!$C$2:$T1007,MATCH(1,($A166='CAMAGUI DATA UNIFICADA'!$A$2:$A1007)*($T$1='CAMAGUI DATA UNIFICADA'!$B$2:$B1007),0),MATCH(Y$2,'CAMAGUI DATA UNIFICADA'!$C$1:$T$1,0)),"")</f>
        <v>0.66</v>
      </c>
      <c r="Z166" s="2">
        <f t="array" ref="Z166">IFERROR(INDEX('CAMAGUI DATA UNIFICADA'!$C$2:$T1007,MATCH(1,($A166='CAMAGUI DATA UNIFICADA'!$A$2:$A1007)*($T$1='CAMAGUI DATA UNIFICADA'!$B$2:$B1007),0),MATCH(Z$2,'CAMAGUI DATA UNIFICADA'!$C$1:$T$1,0)),"")</f>
        <v>0</v>
      </c>
      <c r="AA166" s="2">
        <f t="array" ref="AA166">IFERROR(INDEX('CAMAGUI DATA UNIFICADA'!$C$2:$T1007,MATCH(1,($A166='CAMAGUI DATA UNIFICADA'!$A$2:$A1007)*($T$1='CAMAGUI DATA UNIFICADA'!$B$2:$B1007),0),MATCH(AA$2,'CAMAGUI DATA UNIFICADA'!$C$1:$T$1,0)),"")</f>
        <v>14.97672</v>
      </c>
      <c r="AB166" s="60">
        <f t="array" ref="AB166">IFERROR(INDEX('CAMAGUI DATA UNIFICADA'!$C$2:$T1007,MATCH(1,($A166='CAMAGUI DATA UNIFICADA'!$A$2:$A1007)*($T$1='CAMAGUI DATA UNIFICADA'!$B$2:$B1007),0),MATCH(AB$2,'CAMAGUI DATA UNIFICADA'!$C$1:$T$1,0)),"")</f>
        <v>505835.5618</v>
      </c>
      <c r="AC166" s="33" t="str">
        <f t="array" ref="AC166">IFERROR(INDEX('CAMAGUI DATA UNIFICADA'!$C$2:$T1007,MATCH(1,($A166='CAMAGUI DATA UNIFICADA'!$A$2:$A1007)*($T$1='CAMAGUI DATA UNIFICADA'!$B$2:$B1007),0),MATCH(AC$2,'CAMAGUI DATA UNIFICADA'!$C$1:$T$1,0)),"")</f>
        <v/>
      </c>
      <c r="AD166" s="23">
        <f t="array" ref="AD166">IFERROR(INDEX('CAMAGUI DATA UNIFICADA'!$C$2:$T1007,MATCH(1,($A166='CAMAGUI DATA UNIFICADA'!$A$2:$A1007)*($T$1='CAMAGUI DATA UNIFICADA'!$B$2:$B1007),0),MATCH(AD$2,'CAMAGUI DATA UNIFICADA'!$C$1:$T$1,0)),"")</f>
        <v>0.6322944523</v>
      </c>
      <c r="AE166" s="23">
        <f t="array" ref="AE166">IFERROR(INDEX('CAMAGUI DATA UNIFICADA'!$C$2:$T1007,MATCH(1,($A166='CAMAGUI DATA UNIFICADA'!$A$2:$A1007)*($T$1='CAMAGUI DATA UNIFICADA'!$B$2:$B1007),0),MATCH(AE$2,'CAMAGUI DATA UNIFICADA'!$C$1:$T$1,0)),"")</f>
        <v>0.55</v>
      </c>
      <c r="AF166" s="60">
        <f t="array" ref="AF166">IFERROR(INDEX('CAMAGUI DATA UNIFICADA'!$C$2:$T1007,MATCH(1,($A166='CAMAGUI DATA UNIFICADA'!$A$2:$A1007)*($T$1='CAMAGUI DATA UNIFICADA'!$B$2:$B1007),0),MATCH(AF$2,'CAMAGUI DATA UNIFICADA'!$C$1:$T$1,0)),"")</f>
        <v>73333.33333</v>
      </c>
      <c r="AG166" s="2">
        <f t="array" ref="AG166">IFERROR(INDEX('CAMAGUI DATA UNIFICADA'!$C$2:$T1007,MATCH(1,($A166='CAMAGUI DATA UNIFICADA'!$A$2:$A1007)*($T$1='CAMAGUI DATA UNIFICADA'!$B$2:$B1007),0),MATCH(AG$2,'CAMAGUI DATA UNIFICADA'!$C$1:$T$1,0)),"")</f>
        <v>1.5</v>
      </c>
      <c r="AH166" s="2">
        <f t="array" ref="AH166">IFERROR(INDEX('CAMAGUI DATA UNIFICADA'!$C$2:$T1007,MATCH(1,($A166='CAMAGUI DATA UNIFICADA'!$A$2:$A1007)*($T$1='CAMAGUI DATA UNIFICADA'!$B$2:$B1007),0),MATCH(AH$2,'CAMAGUI DATA UNIFICADA'!$C$1:$T$1,0)),"")</f>
        <v>2.16</v>
      </c>
      <c r="AI166" s="33">
        <f t="array" ref="AI166">IFERROR(INDEX('CAMAGUI DATA UNIFICADA'!$C$2:$T1007,MATCH(1,($A166='CAMAGUI DATA UNIFICADA'!$A$2:$A1007)*($T$1='CAMAGUI DATA UNIFICADA'!$B$2:$B1007),0),MATCH(AI$2,'CAMAGUI DATA UNIFICADA'!$C$1:$T$1,0)),"")</f>
        <v>10.8456</v>
      </c>
      <c r="AJ166" s="60">
        <f t="array" ref="AJ166">IFERROR(INDEX('CAMAGUI DATA UNIFICADA'!$C$2:$T1007,MATCH(1,($A166='CAMAGUI DATA UNIFICADA'!$A$2:$A1007)*($T$1='CAMAGUI DATA UNIFICADA'!$B$2:$B1007),0),MATCH(AJ$2,'CAMAGUI DATA UNIFICADA'!$C$1:$T$1,0)),"")</f>
        <v>119.2374919</v>
      </c>
      <c r="AK166" s="140">
        <f t="array" ref="AK166">IFERROR(INDEX('CAMAGUI DATA UNIFICADA'!$C$2:$T1007,MATCH(1,($A166='CAMAGUI DATA UNIFICADA'!$A$2:$A1007)*($T$1='CAMAGUI DATA UNIFICADA'!$B$2:$B1007),0),MATCH(AK$2,'CAMAGUI DATA UNIFICADA'!$C$1:$T$1,0)),"")</f>
        <v>17.30937297</v>
      </c>
      <c r="AL166" s="138" t="str">
        <f t="array" ref="AL166">IFERROR(INDEX('CAMAGUI DATA UNIFICADA'!$C$2:$T1007,MATCH(1,($A166='CAMAGUI DATA UNIFICADA'!$A$2:$A1007)*($AL$1='CAMAGUI DATA UNIFICADA'!$B$2:$B1007),0),MATCH(AL$2,'CAMAGUI DATA UNIFICADA'!$C$1:$T$1,0)),"")</f>
        <v>CA3020326</v>
      </c>
      <c r="AM166" s="2">
        <f t="array" ref="AM166">IFERROR(INDEX('CAMAGUI DATA UNIFICADA'!$C$2:$T1007,MATCH(1,($A166='CAMAGUI DATA UNIFICADA'!$A$2:$A1007)*($AL$1='CAMAGUI DATA UNIFICADA'!$B$2:$B1007),0),MATCH(AM$2,'CAMAGUI DATA UNIFICADA'!$C$1:$T$1,0)),"")</f>
        <v>62.5</v>
      </c>
      <c r="AN166" s="2">
        <f t="array" ref="AN166">IFERROR(INDEX('CAMAGUI DATA UNIFICADA'!$C$2:$T1007,MATCH(1,($A166='CAMAGUI DATA UNIFICADA'!$A$2:$A1007)*($AL$1='CAMAGUI DATA UNIFICADA'!$B$2:$B1007),0),MATCH(AN$2,'CAMAGUI DATA UNIFICADA'!$C$1:$T$1,0)),"")</f>
        <v>0</v>
      </c>
      <c r="AO166" s="2" t="str">
        <f t="array" ref="AO166">IFERROR(INDEX('CAMAGUI DATA UNIFICADA'!$C$2:$T1007,MATCH(1,($A166='CAMAGUI DATA UNIFICADA'!$A$2:$A1007)*($AL$1='CAMAGUI DATA UNIFICADA'!$B$2:$B1007),0),MATCH(AO$2,'CAMAGUI DATA UNIFICADA'!$C$1:$T$1,0)),"")</f>
        <v>SKR LORICA#2</v>
      </c>
      <c r="AP166" s="139">
        <f t="array" ref="AP166">IFERROR(INDEX('CAMAGUI DATA UNIFICADA'!$C$2:$T1007,MATCH(1,($A166='CAMAGUI DATA UNIFICADA'!$A$2:$A1007)*($AL$1='CAMAGUI DATA UNIFICADA'!$B$2:$B1007),0),MATCH(AP$2,'CAMAGUI DATA UNIFICADA'!$C$1:$T$1,0)),"")</f>
        <v>0</v>
      </c>
      <c r="AQ166" s="2">
        <f t="array" ref="AQ166">IFERROR(INDEX('CAMAGUI DATA UNIFICADA'!$C$2:$T1007,MATCH(1,($A166='CAMAGUI DATA UNIFICADA'!$A$2:$A1007)*($AL$1='CAMAGUI DATA UNIFICADA'!$B$2:$B1007),0),MATCH(AQ$2,'CAMAGUI DATA UNIFICADA'!$C$1:$T$1,0)),"")</f>
        <v>0.67</v>
      </c>
      <c r="AR166" s="2">
        <f t="array" ref="AR166">IFERROR(INDEX('CAMAGUI DATA UNIFICADA'!$C$2:$T1007,MATCH(1,($A166='CAMAGUI DATA UNIFICADA'!$A$2:$A1007)*($AL$1='CAMAGUI DATA UNIFICADA'!$B$2:$B1007),0),MATCH(AR$2,'CAMAGUI DATA UNIFICADA'!$C$1:$T$1,0)),"")</f>
        <v>0</v>
      </c>
      <c r="AS166" s="33">
        <f t="array" ref="AS166">IFERROR(INDEX('CAMAGUI DATA UNIFICADA'!$C$2:$T1007,MATCH(1,($A166='CAMAGUI DATA UNIFICADA'!$A$2:$A1007)*($AL$1='CAMAGUI DATA UNIFICADA'!$B$2:$B1007),0),MATCH(AS$2,'CAMAGUI DATA UNIFICADA'!$C$1:$T$1,0)),"")</f>
        <v>14.95164</v>
      </c>
      <c r="AT166" s="60">
        <f t="array" ref="AT166">IFERROR(INDEX('CAMAGUI DATA UNIFICADA'!$C$2:$T1007,MATCH(1,($A166='CAMAGUI DATA UNIFICADA'!$A$2:$A1007)*($AL$1='CAMAGUI DATA UNIFICADA'!$B$2:$B1007),0),MATCH(AT$2,'CAMAGUI DATA UNIFICADA'!$C$1:$T$1,0)),"")</f>
        <v>623902.0073</v>
      </c>
      <c r="AU166" s="33" t="str">
        <f t="array" ref="AU166">IFERROR(INDEX('CAMAGUI DATA UNIFICADA'!$C$2:$T1007,MATCH(1,($A166='CAMAGUI DATA UNIFICADA'!$A$2:$A1007)*($AL$1='CAMAGUI DATA UNIFICADA'!$B$2:$B1007),0),MATCH(AU$2,'CAMAGUI DATA UNIFICADA'!$C$1:$T$1,0)),"")</f>
        <v/>
      </c>
      <c r="AV166" s="23">
        <f t="array" ref="AV166">IFERROR(INDEX('CAMAGUI DATA UNIFICADA'!$C$2:$T1007,MATCH(1,($A166='CAMAGUI DATA UNIFICADA'!$A$2:$A1007)*($AL$1='CAMAGUI DATA UNIFICADA'!$B$2:$B1007),0),MATCH(AV$2,'CAMAGUI DATA UNIFICADA'!$C$1:$T$1,0)),"")</f>
        <v>0.5941923879</v>
      </c>
      <c r="AW166" s="23">
        <f t="array" ref="AW166">IFERROR(INDEX('CAMAGUI DATA UNIFICADA'!$C$2:$T1007,MATCH(1,($A166='CAMAGUI DATA UNIFICADA'!$A$2:$A1007)*($AL$1='CAMAGUI DATA UNIFICADA'!$B$2:$B1007),0),MATCH(AW$2,'CAMAGUI DATA UNIFICADA'!$C$1:$T$1,0)),"")</f>
        <v>0.55</v>
      </c>
      <c r="AX166" s="60">
        <f t="array" ref="AX166">IFERROR(INDEX('CAMAGUI DATA UNIFICADA'!$C$2:$T1007,MATCH(1,($A166='CAMAGUI DATA UNIFICADA'!$A$2:$A1007)*($AL$1='CAMAGUI DATA UNIFICADA'!$B$2:$B1007),0),MATCH(AX$2,'CAMAGUI DATA UNIFICADA'!$C$1:$T$1,0)),"")</f>
        <v>82500</v>
      </c>
      <c r="AY166" s="2">
        <f t="array" ref="AY166">IFERROR(INDEX('CAMAGUI DATA UNIFICADA'!$C$2:$T1007,MATCH(1,($A166='CAMAGUI DATA UNIFICADA'!$A$2:$A1007)*($AL$1='CAMAGUI DATA UNIFICADA'!$B$2:$B1007),0),MATCH(AY$2,'CAMAGUI DATA UNIFICADA'!$C$1:$T$1,0)),"")</f>
        <v>1.5</v>
      </c>
      <c r="AZ166" s="2">
        <f t="array" ref="AZ166">IFERROR(INDEX('CAMAGUI DATA UNIFICADA'!$C$2:$T1007,MATCH(1,($A166='CAMAGUI DATA UNIFICADA'!$A$2:$A1007)*($AL$1='CAMAGUI DATA UNIFICADA'!$B$2:$B1007),0),MATCH(AZ$2,'CAMAGUI DATA UNIFICADA'!$C$1:$T$1,0)),"")</f>
        <v>2.17</v>
      </c>
      <c r="BA166" s="33">
        <f t="array" ref="BA166">IFERROR(INDEX('CAMAGUI DATA UNIFICADA'!$C$2:$T1007,MATCH(1,($A166='CAMAGUI DATA UNIFICADA'!$A$2:$A1007)*($AL$1='CAMAGUI DATA UNIFICADA'!$B$2:$B1007),0),MATCH(BA$2,'CAMAGUI DATA UNIFICADA'!$C$1:$T$1,0)),"")</f>
        <v>10.8312</v>
      </c>
      <c r="BB166" s="60">
        <f t="array" ref="BB166">IFERROR(INDEX('CAMAGUI DATA UNIFICADA'!$C$2:$T1007,MATCH(1,($A166='CAMAGUI DATA UNIFICADA'!$A$2:$A1007)*($AL$1='CAMAGUI DATA UNIFICADA'!$B$2:$B1007),0),MATCH(BB$2,'CAMAGUI DATA UNIFICADA'!$C$1:$T$1,0)),"")</f>
        <v>156.9833605</v>
      </c>
      <c r="BC166" s="140">
        <f t="array" ref="BC166">IFERROR(INDEX('CAMAGUI DATA UNIFICADA'!$C$2:$T1007,MATCH(1,($A166='CAMAGUI DATA UNIFICADA'!$A$2:$A1007)*($AL$1='CAMAGUI DATA UNIFICADA'!$B$2:$B1007),0),MATCH(BC$2,'CAMAGUI DATA UNIFICADA'!$C$1:$T$1,0)),"")</f>
        <v>23.62084013</v>
      </c>
      <c r="BD166" s="138" t="str">
        <f t="array" ref="BD166">IFERROR(INDEX('CAMAGUI DATA UNIFICADA'!$C$2:$T1007,MATCH(1,($A166='CAMAGUI DATA UNIFICADA'!$A$2:$A1007)*($BD$1='CAMAGUI DATA UNIFICADA'!$B$2:$B1007),0),MATCH(BD$2,'CAMAGUI DATA UNIFICADA'!$C$1:$T$1,0)),"")</f>
        <v>CA4170126</v>
      </c>
      <c r="BE166" s="2">
        <f t="array" ref="BE166">IFERROR(INDEX('CAMAGUI DATA UNIFICADA'!$C$2:$T1007,MATCH(1,($A166='CAMAGUI DATA UNIFICADA'!$A$2:$A1007)*($BD$1='CAMAGUI DATA UNIFICADA'!$B$2:$B1007),0),MATCH(BE$2,'CAMAGUI DATA UNIFICADA'!$C$1:$T$1,0)),"")</f>
        <v>400</v>
      </c>
      <c r="BF166" s="2">
        <f t="array" ref="BF166">IFERROR(INDEX('CAMAGUI DATA UNIFICADA'!$C$2:$T1007,MATCH(1,($A166='CAMAGUI DATA UNIFICADA'!$A$2:$A1007)*($BD$1='CAMAGUI DATA UNIFICADA'!$B$2:$B1007),0),MATCH(BF$2,'CAMAGUI DATA UNIFICADA'!$C$1:$T$1,0)),"")</f>
        <v>2355</v>
      </c>
      <c r="BG166" s="2" t="str">
        <f t="array" ref="BG166">IFERROR(INDEX('CAMAGUI DATA UNIFICADA'!$C$2:$T1007,MATCH(1,($A166='CAMAGUI DATA UNIFICADA'!$A$2:$A1007)*($BD$1='CAMAGUI DATA UNIFICADA'!$B$2:$B1007),0),MATCH(BG$2,'CAMAGUI DATA UNIFICADA'!$C$1:$T$1,0)),"")</f>
        <v>SKR MAST E AD</v>
      </c>
      <c r="BH166" s="139">
        <f t="array" ref="BH166">IFERROR(INDEX('CAMAGUI DATA UNIFICADA'!$C$2:$T1007,MATCH(1,($A166='CAMAGUI DATA UNIFICADA'!$A$2:$A1007)*($BD$1='CAMAGUI DATA UNIFICADA'!$B$2:$B1007),0),MATCH(BH$2,'CAMAGUI DATA UNIFICADA'!$C$1:$T$1,0)),"")</f>
        <v>2410.578</v>
      </c>
      <c r="BI166" s="2">
        <f t="array" ref="BI166">IFERROR(INDEX('CAMAGUI DATA UNIFICADA'!$C$2:$T1007,MATCH(1,($A166='CAMAGUI DATA UNIFICADA'!$A$2:$A1007)*($BD$1='CAMAGUI DATA UNIFICADA'!$B$2:$B1007),0),MATCH(BI$2,'CAMAGUI DATA UNIFICADA'!$C$1:$T$1,0)),"")</f>
        <v>20.58</v>
      </c>
      <c r="BJ166" s="2">
        <f t="array" ref="BJ166">IFERROR(INDEX('CAMAGUI DATA UNIFICADA'!$C$2:$T1007,MATCH(1,($A166='CAMAGUI DATA UNIFICADA'!$A$2:$A1007)*($BD$1='CAMAGUI DATA UNIFICADA'!$B$2:$B1007),0),MATCH(BJ$2,'CAMAGUI DATA UNIFICADA'!$C$1:$T$1,0)),"")</f>
        <v>3.36</v>
      </c>
      <c r="BK166" s="33">
        <f t="array" ref="BK166">IFERROR(INDEX('CAMAGUI DATA UNIFICADA'!$C$2:$T1007,MATCH(1,($A166='CAMAGUI DATA UNIFICADA'!$A$2:$A1007)*($BD$1='CAMAGUI DATA UNIFICADA'!$B$2:$B1007),0),MATCH(BK$2,'CAMAGUI DATA UNIFICADA'!$C$1:$T$1,0)),"")</f>
        <v>3.24432</v>
      </c>
      <c r="BL166" s="60">
        <f t="array" ref="BL166">IFERROR(INDEX('CAMAGUI DATA UNIFICADA'!$C$2:$T1007,MATCH(1,($A166='CAMAGUI DATA UNIFICADA'!$A$2:$A1007)*($BD$1='CAMAGUI DATA UNIFICADA'!$B$2:$B1007),0),MATCH(BL$2,'CAMAGUI DATA UNIFICADA'!$C$1:$T$1,0)),"")</f>
        <v>599088.4366</v>
      </c>
      <c r="BM166" s="33">
        <f t="array" ref="BM166">IFERROR(INDEX('CAMAGUI DATA UNIFICADA'!$C$2:$T1007,MATCH(1,($A166='CAMAGUI DATA UNIFICADA'!$A$2:$A1007)*($BD$1='CAMAGUI DATA UNIFICADA'!$B$2:$B1007),0),MATCH(BM$2,'CAMAGUI DATA UNIFICADA'!$C$1:$T$1,0)),"")</f>
        <v>1.664038122</v>
      </c>
      <c r="BN166" s="23">
        <f t="array" ref="BN166">IFERROR(INDEX('CAMAGUI DATA UNIFICADA'!$C$2:$T1007,MATCH(1,($A166='CAMAGUI DATA UNIFICADA'!$A$2:$A1007)*($BD$1='CAMAGUI DATA UNIFICADA'!$B$2:$B1007),0),MATCH(BN$2,'CAMAGUI DATA UNIFICADA'!$C$1:$T$1,0)),"")</f>
        <v>0.7396153539</v>
      </c>
      <c r="BO166" s="23">
        <f t="array" ref="BO166">IFERROR(INDEX('CAMAGUI DATA UNIFICADA'!$C$2:$T1007,MATCH(1,($A166='CAMAGUI DATA UNIFICADA'!$A$2:$A1007)*($BD$1='CAMAGUI DATA UNIFICADA'!$B$2:$B1007),0),MATCH(BO$2,'CAMAGUI DATA UNIFICADA'!$C$1:$T$1,0)),"")</f>
        <v>0.52</v>
      </c>
      <c r="BP166" s="60">
        <f t="array" ref="BP166">IFERROR(INDEX('CAMAGUI DATA UNIFICADA'!$C$2:$T1007,MATCH(1,($A166='CAMAGUI DATA UNIFICADA'!$A$2:$A1007)*($BD$1='CAMAGUI DATA UNIFICADA'!$B$2:$B1007),0),MATCH(BP$2,'CAMAGUI DATA UNIFICADA'!$C$1:$T$1,0)),"")</f>
        <v>87750</v>
      </c>
      <c r="BQ166" s="2">
        <f t="array" ref="BQ166">IFERROR(INDEX('CAMAGUI DATA UNIFICADA'!$C$2:$T1007,MATCH(1,($A166='CAMAGUI DATA UNIFICADA'!$A$2:$A1007)*($BD$1='CAMAGUI DATA UNIFICADA'!$B$2:$B1007),0),MATCH(BQ$2,'CAMAGUI DATA UNIFICADA'!$C$1:$T$1,0)),"")</f>
        <v>4</v>
      </c>
      <c r="BR166" s="2">
        <f t="array" ref="BR166">IFERROR(INDEX('CAMAGUI DATA UNIFICADA'!$C$2:$T1007,MATCH(1,($A166='CAMAGUI DATA UNIFICADA'!$A$2:$A1007)*($BD$1='CAMAGUI DATA UNIFICADA'!$B$2:$B1007),0),MATCH(BR$2,'CAMAGUI DATA UNIFICADA'!$C$1:$T$1,0)),"")</f>
        <v>24.58</v>
      </c>
      <c r="BS166" s="33">
        <f t="array" ref="BS166">IFERROR(INDEX('CAMAGUI DATA UNIFICADA'!$C$2:$T1007,MATCH(1,($A166='CAMAGUI DATA UNIFICADA'!$A$2:$A1007)*($BD$1='CAMAGUI DATA UNIFICADA'!$B$2:$B1007),0),MATCH(BS$2,'CAMAGUI DATA UNIFICADA'!$C$1:$T$1,0)),"")</f>
        <v>3.13824</v>
      </c>
      <c r="BT166" s="60">
        <f t="array" ref="BT166">IFERROR(INDEX('CAMAGUI DATA UNIFICADA'!$C$2:$T1007,MATCH(1,($A166='CAMAGUI DATA UNIFICADA'!$A$2:$A1007)*($BD$1='CAMAGUI DATA UNIFICADA'!$B$2:$B1007),0),MATCH(BT$2,'CAMAGUI DATA UNIFICADA'!$C$1:$T$1,0)),"")</f>
        <v>320.5136209</v>
      </c>
      <c r="BU166" s="140">
        <f t="array" ref="BU166">IFERROR(INDEX('CAMAGUI DATA UNIFICADA'!$C$2:$T1007,MATCH(1,($A166='CAMAGUI DATA UNIFICADA'!$A$2:$A1007)*($BD$1='CAMAGUI DATA UNIFICADA'!$B$2:$B1007),0),MATCH(BU$2,'CAMAGUI DATA UNIFICADA'!$C$1:$T$1,0)),"")</f>
        <v>-19.87159477</v>
      </c>
      <c r="BV166" s="138" t="str">
        <f t="array" ref="BV166">IFERROR(INDEX('CAMAGUI DATA UNIFICADA'!$C$2:$T1007,MATCH(1,($A166='CAMAGUI DATA UNIFICADA'!$A$2:$A1007)*($BV$1='CAMAGUI DATA UNIFICADA'!$B$2:$B1007),0),MATCH(BV$2,'CAMAGUI DATA UNIFICADA'!$C$1:$T$1,0)),"")</f>
        <v>CA5170126</v>
      </c>
      <c r="BW166" s="2">
        <f t="array" ref="BW166">IFERROR(INDEX('CAMAGUI DATA UNIFICADA'!$C$2:$T1007,MATCH(1,($A166='CAMAGUI DATA UNIFICADA'!$A$2:$A1007)*($BV$1='CAMAGUI DATA UNIFICADA'!$B$2:$B1007),0),MATCH(BW$2,'CAMAGUI DATA UNIFICADA'!$C$1:$T$1,0)),"")</f>
        <v>362.5</v>
      </c>
      <c r="BX166" s="2">
        <f t="array" ref="BX166">IFERROR(INDEX('CAMAGUI DATA UNIFICADA'!$C$2:$T1007,MATCH(1,($A166='CAMAGUI DATA UNIFICADA'!$A$2:$A1007)*($BV$1='CAMAGUI DATA UNIFICADA'!$B$2:$B1007),0),MATCH(BX$2,'CAMAGUI DATA UNIFICADA'!$C$1:$T$1,0)),"")</f>
        <v>2125</v>
      </c>
      <c r="BY166" s="2" t="str">
        <f t="array" ref="BY166">IFERROR(INDEX('CAMAGUI DATA UNIFICADA'!$C$2:$T1007,MATCH(1,($A166='CAMAGUI DATA UNIFICADA'!$A$2:$A1007)*($BV$1='CAMAGUI DATA UNIFICADA'!$B$2:$B1007),0),MATCH(BY$2,'CAMAGUI DATA UNIFICADA'!$C$1:$T$1,0)),"")</f>
        <v>SKR MAST E AD</v>
      </c>
      <c r="BZ166" s="139">
        <f t="array" ref="BZ166">IFERROR(INDEX('CAMAGUI DATA UNIFICADA'!$C$2:$T1007,MATCH(1,($A166='CAMAGUI DATA UNIFICADA'!$A$2:$A1007)*($BV$1='CAMAGUI DATA UNIFICADA'!$B$2:$B1007),0),MATCH(BZ$2,'CAMAGUI DATA UNIFICADA'!$C$1:$T$1,0)),"")</f>
        <v>2175.15</v>
      </c>
      <c r="CA166" s="2">
        <f t="array" ref="CA166">IFERROR(INDEX('CAMAGUI DATA UNIFICADA'!$C$2:$T1007,MATCH(1,($A166='CAMAGUI DATA UNIFICADA'!$A$2:$A1007)*($BV$1='CAMAGUI DATA UNIFICADA'!$B$2:$B1007),0),MATCH(CA$2,'CAMAGUI DATA UNIFICADA'!$C$1:$T$1,0)),"")</f>
        <v>20.4</v>
      </c>
      <c r="CB166" s="2">
        <f t="array" ref="CB166">IFERROR(INDEX('CAMAGUI DATA UNIFICADA'!$C$2:$T1007,MATCH(1,($A166='CAMAGUI DATA UNIFICADA'!$A$2:$A1007)*($BV$1='CAMAGUI DATA UNIFICADA'!$B$2:$B1007),0),MATCH(CB$2,'CAMAGUI DATA UNIFICADA'!$C$1:$T$1,0)),"")</f>
        <v>3.05</v>
      </c>
      <c r="CC166" s="33">
        <f t="array" ref="CC166">IFERROR(INDEX('CAMAGUI DATA UNIFICADA'!$C$2:$T1007,MATCH(1,($A166='CAMAGUI DATA UNIFICADA'!$A$2:$A1007)*($BV$1='CAMAGUI DATA UNIFICADA'!$B$2:$B1007),0),MATCH(CC$2,'CAMAGUI DATA UNIFICADA'!$C$1:$T$1,0)),"")</f>
        <v>3.2616</v>
      </c>
      <c r="CD166" s="60">
        <f t="array" ref="CD166">IFERROR(INDEX('CAMAGUI DATA UNIFICADA'!$C$2:$T1007,MATCH(1,($A166='CAMAGUI DATA UNIFICADA'!$A$2:$A1007)*($BV$1='CAMAGUI DATA UNIFICADA'!$B$2:$B1007),0),MATCH(CD$2,'CAMAGUI DATA UNIFICADA'!$C$1:$T$1,0)),"")</f>
        <v>544812.6025</v>
      </c>
      <c r="CE166" s="33">
        <f t="array" ref="CE166">IFERROR(INDEX('CAMAGUI DATA UNIFICADA'!$C$2:$T1007,MATCH(1,($A166='CAMAGUI DATA UNIFICADA'!$A$2:$A1007)*($BV$1='CAMAGUI DATA UNIFICADA'!$B$2:$B1007),0),MATCH(CE$2,'CAMAGUI DATA UNIFICADA'!$C$1:$T$1,0)),"")</f>
        <v>1.853228651</v>
      </c>
      <c r="CF166" s="23">
        <f t="array" ref="CF166">IFERROR(INDEX('CAMAGUI DATA UNIFICADA'!$C$2:$T1007,MATCH(1,($A166='CAMAGUI DATA UNIFICADA'!$A$2:$A1007)*($BV$1='CAMAGUI DATA UNIFICADA'!$B$2:$B1007),0),MATCH(CF$2,'CAMAGUI DATA UNIFICADA'!$C$1:$T$1,0)),"")</f>
        <v>0.7463186336</v>
      </c>
      <c r="CG166" s="23">
        <f t="array" ref="CG166">IFERROR(INDEX('CAMAGUI DATA UNIFICADA'!$C$2:$T1007,MATCH(1,($A166='CAMAGUI DATA UNIFICADA'!$A$2:$A1007)*($BV$1='CAMAGUI DATA UNIFICADA'!$B$2:$B1007),0),MATCH(CG$2,'CAMAGUI DATA UNIFICADA'!$C$1:$T$1,0)),"")</f>
        <v>0.515</v>
      </c>
      <c r="CH166" s="60">
        <f t="array" ref="CH166">IFERROR(INDEX('CAMAGUI DATA UNIFICADA'!$C$2:$T1007,MATCH(1,($A166='CAMAGUI DATA UNIFICADA'!$A$2:$A1007)*($BV$1='CAMAGUI DATA UNIFICADA'!$B$2:$B1007),0),MATCH(CH$2,'CAMAGUI DATA UNIFICADA'!$C$1:$T$1,0)),"")</f>
        <v>89511.90476</v>
      </c>
      <c r="CI166" s="2">
        <f t="array" ref="CI166">IFERROR(INDEX('CAMAGUI DATA UNIFICADA'!$C$2:$T1007,MATCH(1,($A166='CAMAGUI DATA UNIFICADA'!$A$2:$A1007)*($BV$1='CAMAGUI DATA UNIFICADA'!$B$2:$B1007),0),MATCH(CI$2,'CAMAGUI DATA UNIFICADA'!$C$1:$T$1,0)),"")</f>
        <v>4</v>
      </c>
      <c r="CJ166" s="2">
        <f t="array" ref="CJ166">IFERROR(INDEX('CAMAGUI DATA UNIFICADA'!$C$2:$T1007,MATCH(1,($A166='CAMAGUI DATA UNIFICADA'!$A$2:$A1007)*($BV$1='CAMAGUI DATA UNIFICADA'!$B$2:$B1007),0),MATCH(CJ$2,'CAMAGUI DATA UNIFICADA'!$C$1:$T$1,0)),"")</f>
        <v>24.4</v>
      </c>
      <c r="CK166" s="33">
        <f t="array" ref="CK166">IFERROR(INDEX('CAMAGUI DATA UNIFICADA'!$C$2:$T1007,MATCH(1,($A166='CAMAGUI DATA UNIFICADA'!$A$2:$A1007)*($BV$1='CAMAGUI DATA UNIFICADA'!$B$2:$B1007),0),MATCH(CK$2,'CAMAGUI DATA UNIFICADA'!$C$1:$T$1,0)),"")</f>
        <v>3.1512</v>
      </c>
      <c r="CL166" s="60">
        <f t="array" ref="CL166">IFERROR(INDEX('CAMAGUI DATA UNIFICADA'!$C$2:$T1007,MATCH(1,($A166='CAMAGUI DATA UNIFICADA'!$A$2:$A1007)*($BV$1='CAMAGUI DATA UNIFICADA'!$B$2:$B1007),0),MATCH(CL$2,'CAMAGUI DATA UNIFICADA'!$C$1:$T$1,0)),"")</f>
        <v>285.2455813</v>
      </c>
      <c r="CM166" s="140">
        <f t="array" ref="CM166">IFERROR(INDEX('CAMAGUI DATA UNIFICADA'!$C$2:$T1007,MATCH(1,($A166='CAMAGUI DATA UNIFICADA'!$A$2:$A1007)*($BV$1='CAMAGUI DATA UNIFICADA'!$B$2:$B1007),0),MATCH(CM$2,'CAMAGUI DATA UNIFICADA'!$C$1:$T$1,0)),"")</f>
        <v>-19.31360467</v>
      </c>
      <c r="CN166" s="138" t="str">
        <f t="array" ref="CN166">IFERROR(INDEX('CAMAGUI DATA UNIFICADA'!$C$2:$T1007,MATCH(1,($A166='CAMAGUI DATA UNIFICADA'!$A$2:$A1007)*($CN$1='CAMAGUI DATA UNIFICADA'!$B$2:$B1007),0),MATCH(CN$2,'CAMAGUI DATA UNIFICADA'!$C$1:$T$1,0)),"")</f>
        <v>CA6170126</v>
      </c>
      <c r="CO166" s="2">
        <f t="array" ref="CO166">IFERROR(INDEX('CAMAGUI DATA UNIFICADA'!$C$2:$T1007,MATCH(1,($A166='CAMAGUI DATA UNIFICADA'!$A$2:$A1007)*($CN$1='CAMAGUI DATA UNIFICADA'!$B$2:$B1007),0),MATCH(CO$2,'CAMAGUI DATA UNIFICADA'!$C$1:$T$1,0)),"")</f>
        <v>600</v>
      </c>
      <c r="CP166" s="2">
        <f t="array" ref="CP166">IFERROR(INDEX('CAMAGUI DATA UNIFICADA'!$C$2:$T1007,MATCH(1,($A166='CAMAGUI DATA UNIFICADA'!$A$2:$A1007)*($CN$1='CAMAGUI DATA UNIFICADA'!$B$2:$B1007),0),MATCH(CP$2,'CAMAGUI DATA UNIFICADA'!$C$1:$T$1,0)),"")</f>
        <v>3362</v>
      </c>
      <c r="CQ166" s="2" t="str">
        <f t="array" ref="CQ166">IFERROR(INDEX('CAMAGUI DATA UNIFICADA'!$C$2:$T1007,MATCH(1,($A166='CAMAGUI DATA UNIFICADA'!$A$2:$A1007)*($CN$1='CAMAGUI DATA UNIFICADA'!$B$2:$B1007),0),MATCH(CQ$2,'CAMAGUI DATA UNIFICADA'!$C$1:$T$1,0)),"")</f>
        <v>SKR MAST E AD</v>
      </c>
      <c r="CR166" s="139">
        <f t="array" ref="CR166">IFERROR(INDEX('CAMAGUI DATA UNIFICADA'!$C$2:$T1007,MATCH(1,($A166='CAMAGUI DATA UNIFICADA'!$A$2:$A1007)*($CN$1='CAMAGUI DATA UNIFICADA'!$B$2:$B1007),0),MATCH(CR$2,'CAMAGUI DATA UNIFICADA'!$C$1:$T$1,0)),"")</f>
        <v>3441.3432</v>
      </c>
      <c r="CS166" s="2">
        <f t="array" ref="CS166">IFERROR(INDEX('CAMAGUI DATA UNIFICADA'!$C$2:$T1007,MATCH(1,($A166='CAMAGUI DATA UNIFICADA'!$A$2:$A1007)*($CN$1='CAMAGUI DATA UNIFICADA'!$B$2:$B1007),0),MATCH(CS$2,'CAMAGUI DATA UNIFICADA'!$C$1:$T$1,0)),"")</f>
        <v>18.24</v>
      </c>
      <c r="CT166" s="2">
        <f t="array" ref="CT166">IFERROR(INDEX('CAMAGUI DATA UNIFICADA'!$C$2:$T1007,MATCH(1,($A166='CAMAGUI DATA UNIFICADA'!$A$2:$A1007)*($CN$1='CAMAGUI DATA UNIFICADA'!$B$2:$B1007),0),MATCH(CT$2,'CAMAGUI DATA UNIFICADA'!$C$1:$T$1,0)),"")</f>
        <v>3.29</v>
      </c>
      <c r="CU166" s="33">
        <f t="array" ref="CU166">IFERROR(INDEX('CAMAGUI DATA UNIFICADA'!$C$2:$T1007,MATCH(1,($A166='CAMAGUI DATA UNIFICADA'!$A$2:$A1007)*($CN$1='CAMAGUI DATA UNIFICADA'!$B$2:$B1007),0),MATCH(CU$2,'CAMAGUI DATA UNIFICADA'!$C$1:$T$1,0)),"")</f>
        <v>3.50208</v>
      </c>
      <c r="CV166" s="60">
        <f t="array" ref="CV166">IFERROR(INDEX('CAMAGUI DATA UNIFICADA'!$C$2:$T1007,MATCH(1,($A166='CAMAGUI DATA UNIFICADA'!$A$2:$A1007)*($CN$1='CAMAGUI DATA UNIFICADA'!$B$2:$B1007),0),MATCH(CV$2,'CAMAGUI DATA UNIFICADA'!$C$1:$T$1,0)),"")</f>
        <v>939291.4166</v>
      </c>
      <c r="CW166" s="33">
        <f t="array" ref="CW166">IFERROR(INDEX('CAMAGUI DATA UNIFICADA'!$C$2:$T1007,MATCH(1,($A166='CAMAGUI DATA UNIFICADA'!$A$2:$A1007)*($CN$1='CAMAGUI DATA UNIFICADA'!$B$2:$B1007),0),MATCH(CW$2,'CAMAGUI DATA UNIFICADA'!$C$1:$T$1,0)),"")</f>
        <v>1.683777391</v>
      </c>
      <c r="CX166" s="23">
        <f t="array" ref="CX166">IFERROR(INDEX('CAMAGUI DATA UNIFICADA'!$C$2:$T1007,MATCH(1,($A166='CAMAGUI DATA UNIFICADA'!$A$2:$A1007)*($CN$1='CAMAGUI DATA UNIFICADA'!$B$2:$B1007),0),MATCH(CX$2,'CAMAGUI DATA UNIFICADA'!$C$1:$T$1,0)),"")</f>
        <v>0.7893205181</v>
      </c>
      <c r="CY166" s="23">
        <f t="array" ref="CY166">IFERROR(INDEX('CAMAGUI DATA UNIFICADA'!$C$2:$T1007,MATCH(1,($A166='CAMAGUI DATA UNIFICADA'!$A$2:$A1007)*($CN$1='CAMAGUI DATA UNIFICADA'!$B$2:$B1007),0),MATCH(CY$2,'CAMAGUI DATA UNIFICADA'!$C$1:$T$1,0)),"")</f>
        <v>0.51</v>
      </c>
      <c r="CZ166" s="60">
        <f t="array" ref="CZ166">IFERROR(INDEX('CAMAGUI DATA UNIFICADA'!$C$2:$T1007,MATCH(1,($A166='CAMAGUI DATA UNIFICADA'!$A$2:$A1007)*($CN$1='CAMAGUI DATA UNIFICADA'!$B$2:$B1007),0),MATCH(CZ$2,'CAMAGUI DATA UNIFICADA'!$C$1:$T$1,0)),"")</f>
        <v>69360</v>
      </c>
      <c r="DA166" s="2">
        <f t="array" ref="DA166">IFERROR(INDEX('CAMAGUI DATA UNIFICADA'!$C$2:$T1007,MATCH(1,($A166='CAMAGUI DATA UNIFICADA'!$A$2:$A1007)*($CN$1='CAMAGUI DATA UNIFICADA'!$B$2:$B1007),0),MATCH(DA$2,'CAMAGUI DATA UNIFICADA'!$C$1:$T$1,0)),"")</f>
        <v>4</v>
      </c>
      <c r="DB166" s="2">
        <f t="array" ref="DB166">IFERROR(INDEX('CAMAGUI DATA UNIFICADA'!$C$2:$T1007,MATCH(1,($A166='CAMAGUI DATA UNIFICADA'!$A$2:$A1007)*($CN$1='CAMAGUI DATA UNIFICADA'!$B$2:$B1007),0),MATCH(DB$2,'CAMAGUI DATA UNIFICADA'!$C$1:$T$1,0)),"")</f>
        <v>22.24</v>
      </c>
      <c r="DC166" s="33">
        <f t="array" ref="DC166">IFERROR(INDEX('CAMAGUI DATA UNIFICADA'!$C$2:$T1007,MATCH(1,($A166='CAMAGUI DATA UNIFICADA'!$A$2:$A1007)*($CN$1='CAMAGUI DATA UNIFICADA'!$B$2:$B1007),0),MATCH(DC$2,'CAMAGUI DATA UNIFICADA'!$C$1:$T$1,0)),"")</f>
        <v>3.23184</v>
      </c>
      <c r="DD166" s="60">
        <f t="array" ref="DD166">IFERROR(INDEX('CAMAGUI DATA UNIFICADA'!$C$2:$T1007,MATCH(1,($A166='CAMAGUI DATA UNIFICADA'!$A$2:$A1007)*($CN$1='CAMAGUI DATA UNIFICADA'!$B$2:$B1007),0),MATCH(DD$2,'CAMAGUI DATA UNIFICADA'!$C$1:$T$1,0)),"")</f>
        <v>440.5939903</v>
      </c>
      <c r="DE166" s="140">
        <f t="array" ref="DE166">IFERROR(INDEX('CAMAGUI DATA UNIFICADA'!$C$2:$T1007,MATCH(1,($A166='CAMAGUI DATA UNIFICADA'!$A$2:$A1007)*($CN$1='CAMAGUI DATA UNIFICADA'!$B$2:$B1007),0),MATCH(DE$2,'CAMAGUI DATA UNIFICADA'!$C$1:$T$1,0)),"")</f>
        <v>-39.85150242</v>
      </c>
      <c r="DF166" s="138" t="str">
        <f t="array" ref="DF166">IFERROR(INDEX('CAMAGUI DATA UNIFICADA'!$C$2:$T1007,MATCH(1,($A166='CAMAGUI DATA UNIFICADA'!$A$2:$A1007)*($DF$1='CAMAGUI DATA UNIFICADA'!$B$2:$B1007),0),MATCH(DF$2,'CAMAGUI DATA UNIFICADA'!$C$1:$T$1,0)),"")</f>
        <v/>
      </c>
      <c r="DG166" s="2" t="str">
        <f t="array" ref="DG166">IFERROR(INDEX('CAMAGUI DATA UNIFICADA'!$C$2:$T1007,MATCH(1,($A166='CAMAGUI DATA UNIFICADA'!$A$2:$A1007)*($DF$1='CAMAGUI DATA UNIFICADA'!$B$2:$B1007),0),MATCH(DG$2,'CAMAGUI DATA UNIFICADA'!$C$1:$T$1,0)),"")</f>
        <v/>
      </c>
      <c r="DH166" s="2" t="str">
        <f t="array" ref="DH166">IFERROR(INDEX('CAMAGUI DATA UNIFICADA'!$C$2:$T1007,MATCH(1,($A166='CAMAGUI DATA UNIFICADA'!$A$2:$A1007)*($DF$1='CAMAGUI DATA UNIFICADA'!$B$2:$B1007),0),MATCH(DH$2,'CAMAGUI DATA UNIFICADA'!$C$1:$T$1,0)),"")</f>
        <v/>
      </c>
      <c r="DI166" s="2" t="str">
        <f t="array" ref="DI166">IFERROR(INDEX('CAMAGUI DATA UNIFICADA'!$C$2:$T1007,MATCH(1,($A166='CAMAGUI DATA UNIFICADA'!$A$2:$A1007)*($DF$1='CAMAGUI DATA UNIFICADA'!$B$2:$B1007),0),MATCH(DI$2,'CAMAGUI DATA UNIFICADA'!$C$1:$T$1,0)),"")</f>
        <v/>
      </c>
      <c r="DJ166" s="139" t="str">
        <f t="array" ref="DJ166">IFERROR(INDEX('CAMAGUI DATA UNIFICADA'!$C$2:$T1007,MATCH(1,($A166='CAMAGUI DATA UNIFICADA'!$A$2:$A1007)*($DF$1='CAMAGUI DATA UNIFICADA'!$B$2:$B1007),0),MATCH(DJ$2,'CAMAGUI DATA UNIFICADA'!$C$1:$T$1,0)),"")</f>
        <v/>
      </c>
      <c r="DK166" s="2" t="str">
        <f t="array" ref="DK166">IFERROR(INDEX('CAMAGUI DATA UNIFICADA'!$C$2:$T1007,MATCH(1,($A166='CAMAGUI DATA UNIFICADA'!$A$2:$A1007)*($DF$1='CAMAGUI DATA UNIFICADA'!$B$2:$B1007),0),MATCH(DK$2,'CAMAGUI DATA UNIFICADA'!$C$1:$T$1,0)),"")</f>
        <v/>
      </c>
      <c r="DL166" s="2" t="str">
        <f t="array" ref="DL166">IFERROR(INDEX('CAMAGUI DATA UNIFICADA'!$C$2:$T1007,MATCH(1,($A166='CAMAGUI DATA UNIFICADA'!$A$2:$A1007)*($DF$1='CAMAGUI DATA UNIFICADA'!$B$2:$B1007),0),MATCH(DL$2,'CAMAGUI DATA UNIFICADA'!$C$1:$T$1,0)),"")</f>
        <v/>
      </c>
      <c r="DM166" s="33" t="str">
        <f t="array" ref="DM166">IFERROR(INDEX('CAMAGUI DATA UNIFICADA'!$C$2:$T1007,MATCH(1,($A166='CAMAGUI DATA UNIFICADA'!$A$2:$A1007)*($DF$1='CAMAGUI DATA UNIFICADA'!$B$2:$B1007),0),MATCH(DM$2,'CAMAGUI DATA UNIFICADA'!$C$1:$T$1,0)),"")</f>
        <v/>
      </c>
      <c r="DN166" s="60" t="str">
        <f t="array" ref="DN166">IFERROR(INDEX('CAMAGUI DATA UNIFICADA'!$C$2:$T1007,MATCH(1,($A166='CAMAGUI DATA UNIFICADA'!$A$2:$A1007)*($DF$1='CAMAGUI DATA UNIFICADA'!$B$2:$B1007),0),MATCH(DN$2,'CAMAGUI DATA UNIFICADA'!$C$1:$T$1,0)),"")</f>
        <v/>
      </c>
      <c r="DO166" s="33" t="str">
        <f t="array" ref="DO166">IFERROR(INDEX('CAMAGUI DATA UNIFICADA'!$C$2:$T1007,MATCH(1,($A166='CAMAGUI DATA UNIFICADA'!$A$2:$A1007)*($DF$1='CAMAGUI DATA UNIFICADA'!$B$2:$B1007),0),MATCH(DO$2,'CAMAGUI DATA UNIFICADA'!$C$1:$T$1,0)),"")</f>
        <v/>
      </c>
      <c r="DP166" s="23" t="str">
        <f t="array" ref="DP166">IFERROR(INDEX('CAMAGUI DATA UNIFICADA'!$C$2:$T1007,MATCH(1,($A166='CAMAGUI DATA UNIFICADA'!$A$2:$A1007)*($DF$1='CAMAGUI DATA UNIFICADA'!$B$2:$B1007),0),MATCH(DP$2,'CAMAGUI DATA UNIFICADA'!$C$1:$T$1,0)),"")</f>
        <v/>
      </c>
      <c r="DQ166" s="23" t="str">
        <f t="array" ref="DQ166">IFERROR(INDEX('CAMAGUI DATA UNIFICADA'!$C$2:$T1007,MATCH(1,($A166='CAMAGUI DATA UNIFICADA'!$A$2:$A1007)*($DF$1='CAMAGUI DATA UNIFICADA'!$B$2:$B1007),0),MATCH(DQ$2,'CAMAGUI DATA UNIFICADA'!$C$1:$T$1,0)),"")</f>
        <v/>
      </c>
      <c r="DR166" s="2" t="str">
        <f t="array" ref="DR166">IFERROR(INDEX('CAMAGUI DATA UNIFICADA'!$C$2:$T1007,MATCH(1,($A166='CAMAGUI DATA UNIFICADA'!$A$2:$A1007)*($DF$1='CAMAGUI DATA UNIFICADA'!$B$2:$B1007),0),MATCH(DR$2,'CAMAGUI DATA UNIFICADA'!$C$1:$T$1,0)),"")</f>
        <v/>
      </c>
      <c r="DS166" s="2" t="str">
        <f t="array" ref="DS166">IFERROR(INDEX('CAMAGUI DATA UNIFICADA'!$C$2:$T1007,MATCH(1,($A166='CAMAGUI DATA UNIFICADA'!$A$2:$A1007)*($DF$1='CAMAGUI DATA UNIFICADA'!$B$2:$B1007),0),MATCH(DS$2,'CAMAGUI DATA UNIFICADA'!$C$1:$T$1,0)),"")</f>
        <v/>
      </c>
      <c r="DT166" s="2" t="str">
        <f t="array" ref="DT166">IFERROR(INDEX('CAMAGUI DATA UNIFICADA'!$C$2:$T1007,MATCH(1,($A166='CAMAGUI DATA UNIFICADA'!$A$2:$A1007)*($DF$1='CAMAGUI DATA UNIFICADA'!$B$2:$B1007),0),MATCH(DT$2,'CAMAGUI DATA UNIFICADA'!$C$1:$T$1,0)),"")</f>
        <v/>
      </c>
      <c r="DU166" s="33" t="str">
        <f t="array" ref="DU166">IFERROR(INDEX('CAMAGUI DATA UNIFICADA'!$C$2:$T1007,MATCH(1,($A166='CAMAGUI DATA UNIFICADA'!$A$2:$A1007)*($DF$1='CAMAGUI DATA UNIFICADA'!$B$2:$B1007),0),MATCH(DU$2,'CAMAGUI DATA UNIFICADA'!$C$1:$T$1,0)),"")</f>
        <v/>
      </c>
      <c r="DV166" s="60" t="str">
        <f t="array" ref="DV166">IFERROR(INDEX('CAMAGUI DATA UNIFICADA'!$C$2:$T1007,MATCH(1,($A166='CAMAGUI DATA UNIFICADA'!$A$2:$A1007)*($DF$1='CAMAGUI DATA UNIFICADA'!$B$2:$B1007),0),MATCH(DV$2,'CAMAGUI DATA UNIFICADA'!$C$1:$T$1,0)),"")</f>
        <v/>
      </c>
      <c r="DW166" s="140" t="str">
        <f t="array" ref="DW166">IFERROR(INDEX('CAMAGUI DATA UNIFICADA'!$C$2:$T1007,MATCH(1,($A166='CAMAGUI DATA UNIFICADA'!$A$2:$A1007)*($DF$1='CAMAGUI DATA UNIFICADA'!$B$2:$B1007),0),MATCH(DW$2,'CAMAGUI DATA UNIFICADA'!$C$1:$T$1,0)),"")</f>
        <v/>
      </c>
      <c r="DX166" s="144" t="str">
        <f t="array" ref="DX166">IFERROR(INDEX('CAMAGUI DATA UNIFICADA'!$C$2:$T1007,MATCH(1,($A166='CAMAGUI DATA UNIFICADA'!$A$2:$A1007)*($DX$1='CAMAGUI DATA UNIFICADA'!$B$2:$B1007),0),MATCH(DX$2,'CAMAGUI DATA UNIFICADA'!$C$1:$T$1,0)),"")</f>
        <v/>
      </c>
      <c r="DY166" s="60" t="str">
        <f t="array" ref="DY166">IFERROR(INDEX('CAMAGUI DATA UNIFICADA'!$C$2:$T1007,MATCH(1,($A166='CAMAGUI DATA UNIFICADA'!$A$2:$A1007)*($DX$1='CAMAGUI DATA UNIFICADA'!$B$2:$B1007),0),MATCH(DY$2,'CAMAGUI DATA UNIFICADA'!$C$1:$T$1,0)),"")</f>
        <v/>
      </c>
      <c r="DZ166" s="60" t="str">
        <f t="array" ref="DZ166">IFERROR(INDEX('CAMAGUI DATA UNIFICADA'!$C$2:$T1007,MATCH(1,($A166='CAMAGUI DATA UNIFICADA'!$A$2:$A1007)*($DX$1='CAMAGUI DATA UNIFICADA'!$B$2:$B1007),0),MATCH(DZ$2,'CAMAGUI DATA UNIFICADA'!$C$1:$T$1,0)),"")</f>
        <v/>
      </c>
      <c r="EA166" s="60" t="str">
        <f t="array" ref="EA166">IFERROR(INDEX('CAMAGUI DATA UNIFICADA'!$C$2:$T1007,MATCH(1,($A166='CAMAGUI DATA UNIFICADA'!$A$2:$A1007)*($DX$1='CAMAGUI DATA UNIFICADA'!$B$2:$B1007),0),MATCH(EA$2,'CAMAGUI DATA UNIFICADA'!$C$1:$T$1,0)),"")</f>
        <v/>
      </c>
      <c r="EB166" s="60" t="str">
        <f t="array" ref="EB166">IFERROR(INDEX('CAMAGUI DATA UNIFICADA'!$C$2:$T1007,MATCH(1,($A166='CAMAGUI DATA UNIFICADA'!$A$2:$A1007)*($DX$1='CAMAGUI DATA UNIFICADA'!$B$2:$B1007),0),MATCH(EB$2,'CAMAGUI DATA UNIFICADA'!$C$1:$T$1,0)),"")</f>
        <v/>
      </c>
      <c r="EC166" s="60" t="str">
        <f t="array" ref="EC166">IFERROR(INDEX('CAMAGUI DATA UNIFICADA'!$C$2:$T1007,MATCH(1,($A166='CAMAGUI DATA UNIFICADA'!$A$2:$A1007)*($DX$1='CAMAGUI DATA UNIFICADA'!$B$2:$B1007),0),MATCH(EC$2,'CAMAGUI DATA UNIFICADA'!$C$1:$T$1,0)),"")</f>
        <v/>
      </c>
      <c r="ED166" s="60" t="str">
        <f t="array" ref="ED166">IFERROR(INDEX('CAMAGUI DATA UNIFICADA'!$C$2:$T1007,MATCH(1,($A166='CAMAGUI DATA UNIFICADA'!$A$2:$A1007)*($DX$1='CAMAGUI DATA UNIFICADA'!$B$2:$B1007),0),MATCH(ED$2,'CAMAGUI DATA UNIFICADA'!$C$1:$T$1,0)),"")</f>
        <v/>
      </c>
      <c r="EE166" s="60" t="str">
        <f t="array" ref="EE166">IFERROR(INDEX('CAMAGUI DATA UNIFICADA'!$C$2:$T1007,MATCH(1,($A166='CAMAGUI DATA UNIFICADA'!$A$2:$A1007)*($DX$1='CAMAGUI DATA UNIFICADA'!$B$2:$B1007),0),MATCH(EE$2,'CAMAGUI DATA UNIFICADA'!$C$1:$T$1,0)),"")</f>
        <v/>
      </c>
      <c r="EF166" s="60" t="str">
        <f t="array" ref="EF166">IFERROR(INDEX('CAMAGUI DATA UNIFICADA'!$C$2:$T1007,MATCH(1,($A166='CAMAGUI DATA UNIFICADA'!$A$2:$A1007)*($DX$1='CAMAGUI DATA UNIFICADA'!$B$2:$B1007),0),MATCH(EF$2,'CAMAGUI DATA UNIFICADA'!$C$1:$T$1,0)),"")</f>
        <v/>
      </c>
      <c r="EG166" s="60" t="str">
        <f t="array" ref="EG166">IFERROR(INDEX('CAMAGUI DATA UNIFICADA'!$C$2:$T1007,MATCH(1,($A166='CAMAGUI DATA UNIFICADA'!$A$2:$A1007)*($DX$1='CAMAGUI DATA UNIFICADA'!$B$2:$B1007),0),MATCH(EG$2,'CAMAGUI DATA UNIFICADA'!$C$1:$T$1,0)),"")</f>
        <v/>
      </c>
      <c r="EH166" s="60" t="str">
        <f t="array" ref="EH166">IFERROR(INDEX('CAMAGUI DATA UNIFICADA'!$C$2:$T1007,MATCH(1,($A166='CAMAGUI DATA UNIFICADA'!$A$2:$A1007)*($DX$1='CAMAGUI DATA UNIFICADA'!$B$2:$B1007),0),MATCH(EH$2,'CAMAGUI DATA UNIFICADA'!$C$1:$T$1,0)),"")</f>
        <v/>
      </c>
      <c r="EI166" s="60" t="str">
        <f t="array" ref="EI166">IFERROR(INDEX('CAMAGUI DATA UNIFICADA'!$C$2:$T1007,MATCH(1,($A166='CAMAGUI DATA UNIFICADA'!$A$2:$A1007)*($DX$1='CAMAGUI DATA UNIFICADA'!$B$2:$B1007),0),MATCH(EI$2,'CAMAGUI DATA UNIFICADA'!$C$1:$T$1,0)),"")</f>
        <v/>
      </c>
      <c r="EJ166" s="60" t="str">
        <f t="array" ref="EJ166">IFERROR(INDEX('CAMAGUI DATA UNIFICADA'!$C$2:$T1007,MATCH(1,($A166='CAMAGUI DATA UNIFICADA'!$A$2:$A1007)*($DX$1='CAMAGUI DATA UNIFICADA'!$B$2:$B1007),0),MATCH(EJ$2,'CAMAGUI DATA UNIFICADA'!$C$1:$T$1,0)),"")</f>
        <v/>
      </c>
      <c r="EK166" s="60" t="str">
        <f t="array" ref="EK166">IFERROR(INDEX('CAMAGUI DATA UNIFICADA'!$C$2:$T1007,MATCH(1,($A166='CAMAGUI DATA UNIFICADA'!$A$2:$A1007)*($DX$1='CAMAGUI DATA UNIFICADA'!$B$2:$B1007),0),MATCH(EK$2,'CAMAGUI DATA UNIFICADA'!$C$1:$T$1,0)),"")</f>
        <v/>
      </c>
      <c r="EL166" s="60" t="str">
        <f t="array" ref="EL166">IFERROR(INDEX('CAMAGUI DATA UNIFICADA'!$C$2:$T1007,MATCH(1,($A166='CAMAGUI DATA UNIFICADA'!$A$2:$A1007)*($DX$1='CAMAGUI DATA UNIFICADA'!$B$2:$B1007),0),MATCH(EL$2,'CAMAGUI DATA UNIFICADA'!$C$1:$T$1,0)),"")</f>
        <v/>
      </c>
      <c r="EM166" s="60" t="str">
        <f t="array" ref="EM166">IFERROR(INDEX('CAMAGUI DATA UNIFICADA'!$C$2:$T1007,MATCH(1,($A166='CAMAGUI DATA UNIFICADA'!$A$2:$A1007)*($DX$1='CAMAGUI DATA UNIFICADA'!$B$2:$B1007),0),MATCH(EM$2,'CAMAGUI DATA UNIFICADA'!$C$1:$T$1,0)),"")</f>
        <v/>
      </c>
      <c r="EN166" s="60" t="str">
        <f t="array" ref="EN166">IFERROR(INDEX('CAMAGUI DATA UNIFICADA'!$C$2:$T1007,MATCH(1,($A166='CAMAGUI DATA UNIFICADA'!$A$2:$A1007)*($DX$1='CAMAGUI DATA UNIFICADA'!$B$2:$B1007),0),MATCH(EN$2,'CAMAGUI DATA UNIFICADA'!$C$1:$T$1,0)),"")</f>
        <v/>
      </c>
      <c r="EO166" s="140" t="str">
        <f t="array" ref="EO166">IFERROR(INDEX('CAMAGUI DATA UNIFICADA'!$C$2:$T1007,MATCH(1,($A166='CAMAGUI DATA UNIFICADA'!$A$2:$A1007)*($DX$1='CAMAGUI DATA UNIFICADA'!$B$2:$B1007),0),MATCH(EO$2,'CAMAGUI DATA UNIFICADA'!$C$1:$T$1,0)),"")</f>
        <v/>
      </c>
    </row>
    <row r="167">
      <c r="A167" s="137">
        <v>46090.0</v>
      </c>
      <c r="B167" s="138" t="str">
        <f t="array" ref="B167">IFERROR(INDEX('CAMAGUI DATA UNIFICADA'!$C$2:$T1007,MATCH(1,($A167='CAMAGUI DATA UNIFICADA'!$A$2:$A1007)*($B$1='CAMAGUI DATA UNIFICADA'!$B$2:$B1007),0),MATCH(B$2,'CAMAGUI DATA UNIFICADA'!$C$1:$T$1,0)),"")</f>
        <v>CA1020326</v>
      </c>
      <c r="C167" s="2">
        <f t="array" ref="C167">IFERROR(INDEX('CAMAGUI DATA UNIFICADA'!$C$2:$T1007,MATCH(1,($A167='CAMAGUI DATA UNIFICADA'!$A$2:$A1007)*($B$1='CAMAGUI DATA UNIFICADA'!$B$2:$B1007),0),MATCH(C$2,'CAMAGUI DATA UNIFICADA'!$C$1:$T$1,0)),"")</f>
        <v>200</v>
      </c>
      <c r="D167" s="2">
        <f t="array" ref="D167">IFERROR(INDEX('CAMAGUI DATA UNIFICADA'!$C$2:$T1007,MATCH(1,($A167='CAMAGUI DATA UNIFICADA'!$A$2:$A1007)*($B$1='CAMAGUI DATA UNIFICADA'!$B$2:$B1007),0),MATCH(D$2,'CAMAGUI DATA UNIFICADA'!$C$1:$T$1,0)),"")</f>
        <v>722</v>
      </c>
      <c r="E167" s="2" t="str">
        <f t="array" ref="E167">IFERROR(INDEX('CAMAGUI DATA UNIFICADA'!$C$2:$T1007,MATCH(1,($A167='CAMAGUI DATA UNIFICADA'!$A$2:$A1007)*($B$1='CAMAGUI DATA UNIFICADA'!$B$2:$B1007),0),MATCH(E$2,'CAMAGUI DATA UNIFICADA'!$C$1:$T$1,0)),"")</f>
        <v>SKR LORICA#4</v>
      </c>
      <c r="F167" s="139">
        <f t="array" ref="F167">IFERROR(INDEX('CAMAGUI DATA UNIFICADA'!$C$2:$T1007,MATCH(1,($A167='CAMAGUI DATA UNIFICADA'!$A$2:$A1007)*($B$1='CAMAGUI DATA UNIFICADA'!$B$2:$B1007),0),MATCH(F$2,'CAMAGUI DATA UNIFICADA'!$C$1:$T$1,0)),"")</f>
        <v>1039.68</v>
      </c>
      <c r="G167" s="2">
        <f t="array" ref="G167">IFERROR(INDEX('CAMAGUI DATA UNIFICADA'!$C$2:$T1007,MATCH(1,($A167='CAMAGUI DATA UNIFICADA'!$A$2:$A1007)*($B$1='CAMAGUI DATA UNIFICADA'!$B$2:$B1007),0),MATCH(G$2,'CAMAGUI DATA UNIFICADA'!$C$1:$T$1,0)),"")</f>
        <v>2.37</v>
      </c>
      <c r="H167" s="2">
        <f t="array" ref="H167">IFERROR(INDEX('CAMAGUI DATA UNIFICADA'!$C$2:$T1007,MATCH(1,($A167='CAMAGUI DATA UNIFICADA'!$A$2:$A1007)*($B$1='CAMAGUI DATA UNIFICADA'!$B$2:$B1007),0),MATCH(H$2,'CAMAGUI DATA UNIFICADA'!$C$1:$T$1,0)),"")</f>
        <v>1.7</v>
      </c>
      <c r="I167" s="33">
        <f t="array" ref="I167">IFERROR(INDEX('CAMAGUI DATA UNIFICADA'!$C$2:$T1007,MATCH(1,($A167='CAMAGUI DATA UNIFICADA'!$A$2:$A1007)*($B$1='CAMAGUI DATA UNIFICADA'!$B$2:$B1007),0),MATCH(I$2,'CAMAGUI DATA UNIFICADA'!$C$1:$T$1,0)),"")</f>
        <v>10.5432</v>
      </c>
      <c r="J167" s="60">
        <f t="array" ref="J167">IFERROR(INDEX('CAMAGUI DATA UNIFICADA'!$C$2:$T1007,MATCH(1,($A167='CAMAGUI DATA UNIFICADA'!$A$2:$A1007)*($B$1='CAMAGUI DATA UNIFICADA'!$B$2:$B1007),0),MATCH(J$2,'CAMAGUI DATA UNIFICADA'!$C$1:$T$1,0)),"")</f>
        <v>800403.9158</v>
      </c>
      <c r="K167" s="33">
        <f t="array" ref="K167">IFERROR(INDEX('CAMAGUI DATA UNIFICADA'!$C$2:$T1007,MATCH(1,($A167='CAMAGUI DATA UNIFICADA'!$A$2:$A1007)*($B$1='CAMAGUI DATA UNIFICADA'!$B$2:$B1007),0),MATCH(K$2,'CAMAGUI DATA UNIFICADA'!$C$1:$T$1,0)),"")</f>
        <v>0.5056022409</v>
      </c>
      <c r="L167" s="23">
        <f t="array" ref="L167">IFERROR(INDEX('CAMAGUI DATA UNIFICADA'!$C$2:$T1007,MATCH(1,($A167='CAMAGUI DATA UNIFICADA'!$A$2:$A1007)*($B$1='CAMAGUI DATA UNIFICADA'!$B$2:$B1007),0),MATCH(L$2,'CAMAGUI DATA UNIFICADA'!$C$1:$T$1,0)),"")</f>
        <v>0.6670032632</v>
      </c>
      <c r="M167" s="23">
        <f t="array" ref="M167">IFERROR(INDEX('CAMAGUI DATA UNIFICADA'!$C$2:$T1007,MATCH(1,($A167='CAMAGUI DATA UNIFICADA'!$A$2:$A1007)*($B$1='CAMAGUI DATA UNIFICADA'!$B$2:$B1007),0),MATCH(M$2,'CAMAGUI DATA UNIFICADA'!$C$1:$T$1,0)),"")</f>
        <v>0.7</v>
      </c>
      <c r="N167" s="60">
        <f t="array" ref="N167">IFERROR(INDEX('CAMAGUI DATA UNIFICADA'!$C$2:$T1007,MATCH(1,($A167='CAMAGUI DATA UNIFICADA'!$A$2:$A1007)*($B$1='CAMAGUI DATA UNIFICADA'!$B$2:$B1007),0),MATCH(N$2,'CAMAGUI DATA UNIFICADA'!$C$1:$T$1,0)),"")</f>
        <v>102564.1026</v>
      </c>
      <c r="O167" s="2">
        <f t="array" ref="O167">IFERROR(INDEX('CAMAGUI DATA UNIFICADA'!$C$2:$T1007,MATCH(1,($A167='CAMAGUI DATA UNIFICADA'!$A$2:$A1007)*($B$1='CAMAGUI DATA UNIFICADA'!$B$2:$B1007),0),MATCH(O$2,'CAMAGUI DATA UNIFICADA'!$C$1:$T$1,0)),"")</f>
        <v>2.5</v>
      </c>
      <c r="P167" s="2">
        <f t="array" ref="P167">IFERROR(INDEX('CAMAGUI DATA UNIFICADA'!$C$2:$T1007,MATCH(1,($A167='CAMAGUI DATA UNIFICADA'!$A$2:$A1007)*($B$1='CAMAGUI DATA UNIFICADA'!$B$2:$B1007),0),MATCH(P$2,'CAMAGUI DATA UNIFICADA'!$C$1:$T$1,0)),"")</f>
        <v>4.87</v>
      </c>
      <c r="Q167" s="33">
        <f t="array" ref="Q167">IFERROR(INDEX('CAMAGUI DATA UNIFICADA'!$C$2:$T1007,MATCH(1,($A167='CAMAGUI DATA UNIFICADA'!$A$2:$A1007)*($B$1='CAMAGUI DATA UNIFICADA'!$B$2:$B1007),0),MATCH(Q$2,'CAMAGUI DATA UNIFICADA'!$C$1:$T$1,0)),"")</f>
        <v>7.62216</v>
      </c>
      <c r="R167" s="60">
        <f t="array" ref="R167">IFERROR(INDEX('CAMAGUI DATA UNIFICADA'!$C$2:$T1007,MATCH(1,($A167='CAMAGUI DATA UNIFICADA'!$A$2:$A1007)*($B$1='CAMAGUI DATA UNIFICADA'!$B$2:$B1007),0),MATCH(R$2,'CAMAGUI DATA UNIFICADA'!$C$1:$T$1,0)),"")</f>
        <v>363.2983375</v>
      </c>
      <c r="S167" s="140">
        <f t="array" ref="S167">IFERROR(INDEX('CAMAGUI DATA UNIFICADA'!$C$2:$T1007,MATCH(1,($A167='CAMAGUI DATA UNIFICADA'!$A$2:$A1007)*($B$1='CAMAGUI DATA UNIFICADA'!$B$2:$B1007),0),MATCH(S$2,'CAMAGUI DATA UNIFICADA'!$C$1:$T$1,0)),"")</f>
        <v>40.82458437</v>
      </c>
      <c r="T167" s="138" t="str">
        <f t="array" ref="T167">IFERROR(INDEX('CAMAGUI DATA UNIFICADA'!$C$2:$T1007,MATCH(1,($A167='CAMAGUI DATA UNIFICADA'!$A$2:$A1007)*($T$1='CAMAGUI DATA UNIFICADA'!$B$2:$B1007),0),MATCH(T$2,'CAMAGUI DATA UNIFICADA'!$C$1:$T$1,0)),"")</f>
        <v>CA2020326</v>
      </c>
      <c r="U167" s="2">
        <f t="array" ref="U167">IFERROR(INDEX('CAMAGUI DATA UNIFICADA'!$C$2:$T1007,MATCH(1,($A167='CAMAGUI DATA UNIFICADA'!$A$2:$A1007)*($T$1='CAMAGUI DATA UNIFICADA'!$B$2:$B1007),0),MATCH(U$2,'CAMAGUI DATA UNIFICADA'!$C$1:$T$1,0)),"")</f>
        <v>135</v>
      </c>
      <c r="V167" s="2">
        <f t="array" ref="V167">IFERROR(INDEX('CAMAGUI DATA UNIFICADA'!$C$2:$T1007,MATCH(1,($A167='CAMAGUI DATA UNIFICADA'!$A$2:$A1007)*($T$1='CAMAGUI DATA UNIFICADA'!$B$2:$B1007),0),MATCH(V$2,'CAMAGUI DATA UNIFICADA'!$C$1:$T$1,0)),"")</f>
        <v>542</v>
      </c>
      <c r="W167" s="2" t="str">
        <f t="array" ref="W167">IFERROR(INDEX('CAMAGUI DATA UNIFICADA'!$C$2:$T1007,MATCH(1,($A167='CAMAGUI DATA UNIFICADA'!$A$2:$A1007)*($T$1='CAMAGUI DATA UNIFICADA'!$B$2:$B1007),0),MATCH(W$2,'CAMAGUI DATA UNIFICADA'!$C$1:$T$1,0)),"")</f>
        <v>SKR LORICA#4</v>
      </c>
      <c r="X167" s="139">
        <f t="array" ref="X167">IFERROR(INDEX('CAMAGUI DATA UNIFICADA'!$C$2:$T1007,MATCH(1,($A167='CAMAGUI DATA UNIFICADA'!$A$2:$A1007)*($T$1='CAMAGUI DATA UNIFICADA'!$B$2:$B1007),0),MATCH(X$2,'CAMAGUI DATA UNIFICADA'!$C$1:$T$1,0)),"")</f>
        <v>780.48</v>
      </c>
      <c r="Y167" s="2">
        <f t="array" ref="Y167">IFERROR(INDEX('CAMAGUI DATA UNIFICADA'!$C$2:$T1007,MATCH(1,($A167='CAMAGUI DATA UNIFICADA'!$A$2:$A1007)*($T$1='CAMAGUI DATA UNIFICADA'!$B$2:$B1007),0),MATCH(Y$2,'CAMAGUI DATA UNIFICADA'!$C$1:$T$1,0)),"")</f>
        <v>2.34</v>
      </c>
      <c r="Z167" s="2">
        <f t="array" ref="Z167">IFERROR(INDEX('CAMAGUI DATA UNIFICADA'!$C$2:$T1007,MATCH(1,($A167='CAMAGUI DATA UNIFICADA'!$A$2:$A1007)*($T$1='CAMAGUI DATA UNIFICADA'!$B$2:$B1007),0),MATCH(Z$2,'CAMAGUI DATA UNIFICADA'!$C$1:$T$1,0)),"")</f>
        <v>1.68</v>
      </c>
      <c r="AA167" s="2">
        <f t="array" ref="AA167">IFERROR(INDEX('CAMAGUI DATA UNIFICADA'!$C$2:$T1007,MATCH(1,($A167='CAMAGUI DATA UNIFICADA'!$A$2:$A1007)*($T$1='CAMAGUI DATA UNIFICADA'!$B$2:$B1007),0),MATCH(AA$2,'CAMAGUI DATA UNIFICADA'!$C$1:$T$1,0)),"")</f>
        <v>10.5864</v>
      </c>
      <c r="AB167" s="60">
        <f t="array" ref="AB167">IFERROR(INDEX('CAMAGUI DATA UNIFICADA'!$C$2:$T1007,MATCH(1,($A167='CAMAGUI DATA UNIFICADA'!$A$2:$A1007)*($T$1='CAMAGUI DATA UNIFICADA'!$B$2:$B1007),0),MATCH(AB$2,'CAMAGUI DATA UNIFICADA'!$C$1:$T$1,0)),"")</f>
        <v>544966.2557</v>
      </c>
      <c r="AC167" s="33">
        <f t="array" ref="AC167">IFERROR(INDEX('CAMAGUI DATA UNIFICADA'!$C$2:$T1007,MATCH(1,($A167='CAMAGUI DATA UNIFICADA'!$A$2:$A1007)*($T$1='CAMAGUI DATA UNIFICADA'!$B$2:$B1007),0),MATCH(AC$2,'CAMAGUI DATA UNIFICADA'!$C$1:$T$1,0)),"")</f>
        <v>0.5761054422</v>
      </c>
      <c r="AD167" s="23">
        <f t="array" ref="AD167">IFERROR(INDEX('CAMAGUI DATA UNIFICADA'!$C$2:$T1007,MATCH(1,($A167='CAMAGUI DATA UNIFICADA'!$A$2:$A1007)*($T$1='CAMAGUI DATA UNIFICADA'!$B$2:$B1007),0),MATCH(AD$2,'CAMAGUI DATA UNIFICADA'!$C$1:$T$1,0)),"")</f>
        <v>0.6812078196</v>
      </c>
      <c r="AE167" s="23">
        <f t="array" ref="AE167">IFERROR(INDEX('CAMAGUI DATA UNIFICADA'!$C$2:$T1007,MATCH(1,($A167='CAMAGUI DATA UNIFICADA'!$A$2:$A1007)*($T$1='CAMAGUI DATA UNIFICADA'!$B$2:$B1007),0),MATCH(AE$2,'CAMAGUI DATA UNIFICADA'!$C$1:$T$1,0)),"")</f>
        <v>0.7</v>
      </c>
      <c r="AF167" s="60">
        <f t="array" ref="AF167">IFERROR(INDEX('CAMAGUI DATA UNIFICADA'!$C$2:$T1007,MATCH(1,($A167='CAMAGUI DATA UNIFICADA'!$A$2:$A1007)*($T$1='CAMAGUI DATA UNIFICADA'!$B$2:$B1007),0),MATCH(AF$2,'CAMAGUI DATA UNIFICADA'!$C$1:$T$1,0)),"")</f>
        <v>93333.33333</v>
      </c>
      <c r="AG167" s="2">
        <f t="array" ref="AG167">IFERROR(INDEX('CAMAGUI DATA UNIFICADA'!$C$2:$T1007,MATCH(1,($A167='CAMAGUI DATA UNIFICADA'!$A$2:$A1007)*($T$1='CAMAGUI DATA UNIFICADA'!$B$2:$B1007),0),MATCH(AG$2,'CAMAGUI DATA UNIFICADA'!$C$1:$T$1,0)),"")</f>
        <v>2.5</v>
      </c>
      <c r="AH167" s="2">
        <f t="array" ref="AH167">IFERROR(INDEX('CAMAGUI DATA UNIFICADA'!$C$2:$T1007,MATCH(1,($A167='CAMAGUI DATA UNIFICADA'!$A$2:$A1007)*($T$1='CAMAGUI DATA UNIFICADA'!$B$2:$B1007),0),MATCH(AH$2,'CAMAGUI DATA UNIFICADA'!$C$1:$T$1,0)),"")</f>
        <v>4.84</v>
      </c>
      <c r="AI167" s="33">
        <f t="array" ref="AI167">IFERROR(INDEX('CAMAGUI DATA UNIFICADA'!$C$2:$T1007,MATCH(1,($A167='CAMAGUI DATA UNIFICADA'!$A$2:$A1007)*($T$1='CAMAGUI DATA UNIFICADA'!$B$2:$B1007),0),MATCH(AI$2,'CAMAGUI DATA UNIFICADA'!$C$1:$T$1,0)),"")</f>
        <v>7.65312</v>
      </c>
      <c r="AJ167" s="60">
        <f t="array" ref="AJ167">IFERROR(INDEX('CAMAGUI DATA UNIFICADA'!$C$2:$T1007,MATCH(1,($A167='CAMAGUI DATA UNIFICADA'!$A$2:$A1007)*($T$1='CAMAGUI DATA UNIFICADA'!$B$2:$B1007),0),MATCH(AJ$2,'CAMAGUI DATA UNIFICADA'!$C$1:$T$1,0)),"")</f>
        <v>241.6895916</v>
      </c>
      <c r="AK167" s="140">
        <f t="array" ref="AK167">IFERROR(INDEX('CAMAGUI DATA UNIFICADA'!$C$2:$T1007,MATCH(1,($A167='CAMAGUI DATA UNIFICADA'!$A$2:$A1007)*($T$1='CAMAGUI DATA UNIFICADA'!$B$2:$B1007),0),MATCH(AK$2,'CAMAGUI DATA UNIFICADA'!$C$1:$T$1,0)),"")</f>
        <v>26.67239789</v>
      </c>
      <c r="AL167" s="138" t="str">
        <f t="array" ref="AL167">IFERROR(INDEX('CAMAGUI DATA UNIFICADA'!$C$2:$T1007,MATCH(1,($A167='CAMAGUI DATA UNIFICADA'!$A$2:$A1007)*($AL$1='CAMAGUI DATA UNIFICADA'!$B$2:$B1007),0),MATCH(AL$2,'CAMAGUI DATA UNIFICADA'!$C$1:$T$1,0)),"")</f>
        <v>CA3020326</v>
      </c>
      <c r="AM167" s="2">
        <f t="array" ref="AM167">IFERROR(INDEX('CAMAGUI DATA UNIFICADA'!$C$2:$T1007,MATCH(1,($A167='CAMAGUI DATA UNIFICADA'!$A$2:$A1007)*($AL$1='CAMAGUI DATA UNIFICADA'!$B$2:$B1007),0),MATCH(AM$2,'CAMAGUI DATA UNIFICADA'!$C$1:$T$1,0)),"")</f>
        <v>160</v>
      </c>
      <c r="AN167" s="2">
        <f t="array" ref="AN167">IFERROR(INDEX('CAMAGUI DATA UNIFICADA'!$C$2:$T1007,MATCH(1,($A167='CAMAGUI DATA UNIFICADA'!$A$2:$A1007)*($AL$1='CAMAGUI DATA UNIFICADA'!$B$2:$B1007),0),MATCH(AN$2,'CAMAGUI DATA UNIFICADA'!$C$1:$T$1,0)),"")</f>
        <v>679</v>
      </c>
      <c r="AO167" s="2" t="str">
        <f t="array" ref="AO167">IFERROR(INDEX('CAMAGUI DATA UNIFICADA'!$C$2:$T1007,MATCH(1,($A167='CAMAGUI DATA UNIFICADA'!$A$2:$A1007)*($AL$1='CAMAGUI DATA UNIFICADA'!$B$2:$B1007),0),MATCH(AO$2,'CAMAGUI DATA UNIFICADA'!$C$1:$T$1,0)),"")</f>
        <v>SKR LORICA#4</v>
      </c>
      <c r="AP167" s="139">
        <f t="array" ref="AP167">IFERROR(INDEX('CAMAGUI DATA UNIFICADA'!$C$2:$T1007,MATCH(1,($A167='CAMAGUI DATA UNIFICADA'!$A$2:$A1007)*($AL$1='CAMAGUI DATA UNIFICADA'!$B$2:$B1007),0),MATCH(AP$2,'CAMAGUI DATA UNIFICADA'!$C$1:$T$1,0)),"")</f>
        <v>977.76</v>
      </c>
      <c r="AQ167" s="2">
        <f t="array" ref="AQ167">IFERROR(INDEX('CAMAGUI DATA UNIFICADA'!$C$2:$T1007,MATCH(1,($A167='CAMAGUI DATA UNIFICADA'!$A$2:$A1007)*($AL$1='CAMAGUI DATA UNIFICADA'!$B$2:$B1007),0),MATCH(AQ$2,'CAMAGUI DATA UNIFICADA'!$C$1:$T$1,0)),"")</f>
        <v>2</v>
      </c>
      <c r="AR167" s="2">
        <f t="array" ref="AR167">IFERROR(INDEX('CAMAGUI DATA UNIFICADA'!$C$2:$T1007,MATCH(1,($A167='CAMAGUI DATA UNIFICADA'!$A$2:$A1007)*($AL$1='CAMAGUI DATA UNIFICADA'!$B$2:$B1007),0),MATCH(AR$2,'CAMAGUI DATA UNIFICADA'!$C$1:$T$1,0)),"")</f>
        <v>1.33</v>
      </c>
      <c r="AS167" s="33">
        <f t="array" ref="AS167">IFERROR(INDEX('CAMAGUI DATA UNIFICADA'!$C$2:$T1007,MATCH(1,($A167='CAMAGUI DATA UNIFICADA'!$A$2:$A1007)*($AL$1='CAMAGUI DATA UNIFICADA'!$B$2:$B1007),0),MATCH(AS$2,'CAMAGUI DATA UNIFICADA'!$C$1:$T$1,0)),"")</f>
        <v>11.076</v>
      </c>
      <c r="AT167" s="60">
        <f t="array" ref="AT167">IFERROR(INDEX('CAMAGUI DATA UNIFICADA'!$C$2:$T1007,MATCH(1,($A167='CAMAGUI DATA UNIFICADA'!$A$2:$A1007)*($AL$1='CAMAGUI DATA UNIFICADA'!$B$2:$B1007),0),MATCH(AT$2,'CAMAGUI DATA UNIFICADA'!$C$1:$T$1,0)),"")</f>
        <v>722282.4124</v>
      </c>
      <c r="AU167" s="33">
        <f t="array" ref="AU167">IFERROR(INDEX('CAMAGUI DATA UNIFICADA'!$C$2:$T1007,MATCH(1,($A167='CAMAGUI DATA UNIFICADA'!$A$2:$A1007)*($AL$1='CAMAGUI DATA UNIFICADA'!$B$2:$B1007),0),MATCH(AU$2,'CAMAGUI DATA UNIFICADA'!$C$1:$T$1,0)),"")</f>
        <v>0.6945936269</v>
      </c>
      <c r="AV167" s="23">
        <f t="array" ref="AV167">IFERROR(INDEX('CAMAGUI DATA UNIFICADA'!$C$2:$T1007,MATCH(1,($A167='CAMAGUI DATA UNIFICADA'!$A$2:$A1007)*($AL$1='CAMAGUI DATA UNIFICADA'!$B$2:$B1007),0),MATCH(AV$2,'CAMAGUI DATA UNIFICADA'!$C$1:$T$1,0)),"")</f>
        <v>0.6878880118</v>
      </c>
      <c r="AW167" s="23">
        <f t="array" ref="AW167">IFERROR(INDEX('CAMAGUI DATA UNIFICADA'!$C$2:$T1007,MATCH(1,($A167='CAMAGUI DATA UNIFICADA'!$A$2:$A1007)*($AL$1='CAMAGUI DATA UNIFICADA'!$B$2:$B1007),0),MATCH(AW$2,'CAMAGUI DATA UNIFICADA'!$C$1:$T$1,0)),"")</f>
        <v>0.7</v>
      </c>
      <c r="AX167" s="60">
        <f t="array" ref="AX167">IFERROR(INDEX('CAMAGUI DATA UNIFICADA'!$C$2:$T1007,MATCH(1,($A167='CAMAGUI DATA UNIFICADA'!$A$2:$A1007)*($AL$1='CAMAGUI DATA UNIFICADA'!$B$2:$B1007),0),MATCH(AX$2,'CAMAGUI DATA UNIFICADA'!$C$1:$T$1,0)),"")</f>
        <v>105000</v>
      </c>
      <c r="AY167" s="2">
        <f t="array" ref="AY167">IFERROR(INDEX('CAMAGUI DATA UNIFICADA'!$C$2:$T1007,MATCH(1,($A167='CAMAGUI DATA UNIFICADA'!$A$2:$A1007)*($AL$1='CAMAGUI DATA UNIFICADA'!$B$2:$B1007),0),MATCH(AY$2,'CAMAGUI DATA UNIFICADA'!$C$1:$T$1,0)),"")</f>
        <v>2.5</v>
      </c>
      <c r="AZ167" s="2">
        <f t="array" ref="AZ167">IFERROR(INDEX('CAMAGUI DATA UNIFICADA'!$C$2:$T1007,MATCH(1,($A167='CAMAGUI DATA UNIFICADA'!$A$2:$A1007)*($AL$1='CAMAGUI DATA UNIFICADA'!$B$2:$B1007),0),MATCH(AZ$2,'CAMAGUI DATA UNIFICADA'!$C$1:$T$1,0)),"")</f>
        <v>4.5</v>
      </c>
      <c r="BA167" s="33">
        <f t="array" ref="BA167">IFERROR(INDEX('CAMAGUI DATA UNIFICADA'!$C$2:$T1007,MATCH(1,($A167='CAMAGUI DATA UNIFICADA'!$A$2:$A1007)*($AL$1='CAMAGUI DATA UNIFICADA'!$B$2:$B1007),0),MATCH(BA$2,'CAMAGUI DATA UNIFICADA'!$C$1:$T$1,0)),"")</f>
        <v>8.004</v>
      </c>
      <c r="BB167" s="60">
        <f t="array" ref="BB167">IFERROR(INDEX('CAMAGUI DATA UNIFICADA'!$C$2:$T1007,MATCH(1,($A167='CAMAGUI DATA UNIFICADA'!$A$2:$A1007)*($AL$1='CAMAGUI DATA UNIFICADA'!$B$2:$B1007),0),MATCH(BB$2,'CAMAGUI DATA UNIFICADA'!$C$1:$T$1,0)),"")</f>
        <v>308.5243012</v>
      </c>
      <c r="BC167" s="140">
        <f t="array" ref="BC167">IFERROR(INDEX('CAMAGUI DATA UNIFICADA'!$C$2:$T1007,MATCH(1,($A167='CAMAGUI DATA UNIFICADA'!$A$2:$A1007)*($AL$1='CAMAGUI DATA UNIFICADA'!$B$2:$B1007),0),MATCH(BC$2,'CAMAGUI DATA UNIFICADA'!$C$1:$T$1,0)),"")</f>
        <v>37.1310753</v>
      </c>
      <c r="BD167" s="138" t="str">
        <f t="array" ref="BD167">IFERROR(INDEX('CAMAGUI DATA UNIFICADA'!$C$2:$T1007,MATCH(1,($A167='CAMAGUI DATA UNIFICADA'!$A$2:$A1007)*($BD$1='CAMAGUI DATA UNIFICADA'!$B$2:$B1007),0),MATCH(BD$2,'CAMAGUI DATA UNIFICADA'!$C$1:$T$1,0)),"")</f>
        <v>CA4170126</v>
      </c>
      <c r="BE167" s="2">
        <f t="array" ref="BE167">IFERROR(INDEX('CAMAGUI DATA UNIFICADA'!$C$2:$T1007,MATCH(1,($A167='CAMAGUI DATA UNIFICADA'!$A$2:$A1007)*($BD$1='CAMAGUI DATA UNIFICADA'!$B$2:$B1007),0),MATCH(BE$2,'CAMAGUI DATA UNIFICADA'!$C$1:$T$1,0)),"")</f>
        <v>325</v>
      </c>
      <c r="BF167" s="2">
        <f t="array" ref="BF167">IFERROR(INDEX('CAMAGUI DATA UNIFICADA'!$C$2:$T1007,MATCH(1,($A167='CAMAGUI DATA UNIFICADA'!$A$2:$A1007)*($BD$1='CAMAGUI DATA UNIFICADA'!$B$2:$B1007),0),MATCH(BF$2,'CAMAGUI DATA UNIFICADA'!$C$1:$T$1,0)),"")</f>
        <v>2275</v>
      </c>
      <c r="BG167" s="2" t="str">
        <f t="array" ref="BG167">IFERROR(INDEX('CAMAGUI DATA UNIFICADA'!$C$2:$T1007,MATCH(1,($A167='CAMAGUI DATA UNIFICADA'!$A$2:$A1007)*($BD$1='CAMAGUI DATA UNIFICADA'!$B$2:$B1007),0),MATCH(BG$2,'CAMAGUI DATA UNIFICADA'!$C$1:$T$1,0)),"")</f>
        <v>SKR MAST E AD</v>
      </c>
      <c r="BH167" s="139">
        <f t="array" ref="BH167">IFERROR(INDEX('CAMAGUI DATA UNIFICADA'!$C$2:$T1007,MATCH(1,($A167='CAMAGUI DATA UNIFICADA'!$A$2:$A1007)*($BD$1='CAMAGUI DATA UNIFICADA'!$B$2:$B1007),0),MATCH(BH$2,'CAMAGUI DATA UNIFICADA'!$C$1:$T$1,0)),"")</f>
        <v>2328.69</v>
      </c>
      <c r="BI167" s="2">
        <f t="array" ref="BI167">IFERROR(INDEX('CAMAGUI DATA UNIFICADA'!$C$2:$T1007,MATCH(1,($A167='CAMAGUI DATA UNIFICADA'!$A$2:$A1007)*($BD$1='CAMAGUI DATA UNIFICADA'!$B$2:$B1007),0),MATCH(BI$2,'CAMAGUI DATA UNIFICADA'!$C$1:$T$1,0)),"")</f>
        <v>22.93</v>
      </c>
      <c r="BJ167" s="2">
        <f t="array" ref="BJ167">IFERROR(INDEX('CAMAGUI DATA UNIFICADA'!$C$2:$T1007,MATCH(1,($A167='CAMAGUI DATA UNIFICADA'!$A$2:$A1007)*($BD$1='CAMAGUI DATA UNIFICADA'!$B$2:$B1007),0),MATCH(BJ$2,'CAMAGUI DATA UNIFICADA'!$C$1:$T$1,0)),"")</f>
        <v>2.35</v>
      </c>
      <c r="BK167" s="33">
        <f t="array" ref="BK167">IFERROR(INDEX('CAMAGUI DATA UNIFICADA'!$C$2:$T1007,MATCH(1,($A167='CAMAGUI DATA UNIFICADA'!$A$2:$A1007)*($BD$1='CAMAGUI DATA UNIFICADA'!$B$2:$B1007),0),MATCH(BK$2,'CAMAGUI DATA UNIFICADA'!$C$1:$T$1,0)),"")</f>
        <v>3.17388</v>
      </c>
      <c r="BL167" s="60">
        <f t="array" ref="BL167">IFERROR(INDEX('CAMAGUI DATA UNIFICADA'!$C$2:$T1007,MATCH(1,($A167='CAMAGUI DATA UNIFICADA'!$A$2:$A1007)*($BD$1='CAMAGUI DATA UNIFICADA'!$B$2:$B1007),0),MATCH(BL$2,'CAMAGUI DATA UNIFICADA'!$C$1:$T$1,0)),"")</f>
        <v>446569.2383</v>
      </c>
      <c r="BM167" s="33">
        <f t="array" ref="BM167">IFERROR(INDEX('CAMAGUI DATA UNIFICADA'!$C$2:$T1007,MATCH(1,($A167='CAMAGUI DATA UNIFICADA'!$A$2:$A1007)*($BD$1='CAMAGUI DATA UNIFICADA'!$B$2:$B1007),0),MATCH(BM$2,'CAMAGUI DATA UNIFICADA'!$C$1:$T$1,0)),"")</f>
        <v>2.34346431</v>
      </c>
      <c r="BN167" s="23">
        <f t="array" ref="BN167">IFERROR(INDEX('CAMAGUI DATA UNIFICADA'!$C$2:$T1007,MATCH(1,($A167='CAMAGUI DATA UNIFICADA'!$A$2:$A1007)*($BD$1='CAMAGUI DATA UNIFICADA'!$B$2:$B1007),0),MATCH(BN$2,'CAMAGUI DATA UNIFICADA'!$C$1:$T$1,0)),"")</f>
        <v>0.5513200473</v>
      </c>
      <c r="BO167" s="23">
        <f t="array" ref="BO167">IFERROR(INDEX('CAMAGUI DATA UNIFICADA'!$C$2:$T1007,MATCH(1,($A167='CAMAGUI DATA UNIFICADA'!$A$2:$A1007)*($BD$1='CAMAGUI DATA UNIFICADA'!$B$2:$B1007),0),MATCH(BO$2,'CAMAGUI DATA UNIFICADA'!$C$1:$T$1,0)),"")</f>
        <v>0.51</v>
      </c>
      <c r="BP167" s="60">
        <f t="array" ref="BP167">IFERROR(INDEX('CAMAGUI DATA UNIFICADA'!$C$2:$T1007,MATCH(1,($A167='CAMAGUI DATA UNIFICADA'!$A$2:$A1007)*($BD$1='CAMAGUI DATA UNIFICADA'!$B$2:$B1007),0),MATCH(BP$2,'CAMAGUI DATA UNIFICADA'!$C$1:$T$1,0)),"")</f>
        <v>86062.5</v>
      </c>
      <c r="BQ167" s="2">
        <f t="array" ref="BQ167">IFERROR(INDEX('CAMAGUI DATA UNIFICADA'!$C$2:$T1007,MATCH(1,($A167='CAMAGUI DATA UNIFICADA'!$A$2:$A1007)*($BD$1='CAMAGUI DATA UNIFICADA'!$B$2:$B1007),0),MATCH(BQ$2,'CAMAGUI DATA UNIFICADA'!$C$1:$T$1,0)),"")</f>
        <v>4</v>
      </c>
      <c r="BR167" s="2">
        <f t="array" ref="BR167">IFERROR(INDEX('CAMAGUI DATA UNIFICADA'!$C$2:$T1007,MATCH(1,($A167='CAMAGUI DATA UNIFICADA'!$A$2:$A1007)*($BD$1='CAMAGUI DATA UNIFICADA'!$B$2:$B1007),0),MATCH(BR$2,'CAMAGUI DATA UNIFICADA'!$C$1:$T$1,0)),"")</f>
        <v>26.93</v>
      </c>
      <c r="BS167" s="33">
        <f t="array" ref="BS167">IFERROR(INDEX('CAMAGUI DATA UNIFICADA'!$C$2:$T1007,MATCH(1,($A167='CAMAGUI DATA UNIFICADA'!$A$2:$A1007)*($BD$1='CAMAGUI DATA UNIFICADA'!$B$2:$B1007),0),MATCH(BS$2,'CAMAGUI DATA UNIFICADA'!$C$1:$T$1,0)),"")</f>
        <v>2.98272</v>
      </c>
      <c r="BT167" s="60">
        <f t="array" ref="BT167">IFERROR(INDEX('CAMAGUI DATA UNIFICADA'!$C$2:$T1007,MATCH(1,($A167='CAMAGUI DATA UNIFICADA'!$A$2:$A1007)*($BD$1='CAMAGUI DATA UNIFICADA'!$B$2:$B1007),0),MATCH(BT$2,'CAMAGUI DATA UNIFICADA'!$C$1:$T$1,0)),"")</f>
        <v>332.0100136</v>
      </c>
      <c r="BU167" s="140">
        <f t="array" ref="BU167">IFERROR(INDEX('CAMAGUI DATA UNIFICADA'!$C$2:$T1007,MATCH(1,($A167='CAMAGUI DATA UNIFICADA'!$A$2:$A1007)*($BD$1='CAMAGUI DATA UNIFICADA'!$B$2:$B1007),0),MATCH(BU$2,'CAMAGUI DATA UNIFICADA'!$C$1:$T$1,0)),"")</f>
        <v>1.752503404</v>
      </c>
      <c r="BV167" s="138" t="str">
        <f t="array" ref="BV167">IFERROR(INDEX('CAMAGUI DATA UNIFICADA'!$C$2:$T1007,MATCH(1,($A167='CAMAGUI DATA UNIFICADA'!$A$2:$A1007)*($BV$1='CAMAGUI DATA UNIFICADA'!$B$2:$B1007),0),MATCH(BV$2,'CAMAGUI DATA UNIFICADA'!$C$1:$T$1,0)),"")</f>
        <v>CA5170126</v>
      </c>
      <c r="BW167" s="2">
        <f t="array" ref="BW167">IFERROR(INDEX('CAMAGUI DATA UNIFICADA'!$C$2:$T1007,MATCH(1,($A167='CAMAGUI DATA UNIFICADA'!$A$2:$A1007)*($BV$1='CAMAGUI DATA UNIFICADA'!$B$2:$B1007),0),MATCH(BW$2,'CAMAGUI DATA UNIFICADA'!$C$1:$T$1,0)),"")</f>
        <v>300</v>
      </c>
      <c r="BX167" s="2">
        <f t="array" ref="BX167">IFERROR(INDEX('CAMAGUI DATA UNIFICADA'!$C$2:$T1007,MATCH(1,($A167='CAMAGUI DATA UNIFICADA'!$A$2:$A1007)*($BV$1='CAMAGUI DATA UNIFICADA'!$B$2:$B1007),0),MATCH(BX$2,'CAMAGUI DATA UNIFICADA'!$C$1:$T$1,0)),"")</f>
        <v>2075</v>
      </c>
      <c r="BY167" s="2" t="str">
        <f t="array" ref="BY167">IFERROR(INDEX('CAMAGUI DATA UNIFICADA'!$C$2:$T1007,MATCH(1,($A167='CAMAGUI DATA UNIFICADA'!$A$2:$A1007)*($BV$1='CAMAGUI DATA UNIFICADA'!$B$2:$B1007),0),MATCH(BY$2,'CAMAGUI DATA UNIFICADA'!$C$1:$T$1,0)),"")</f>
        <v>SKR MAST E AD</v>
      </c>
      <c r="BZ167" s="139">
        <f t="array" ref="BZ167">IFERROR(INDEX('CAMAGUI DATA UNIFICADA'!$C$2:$T1007,MATCH(1,($A167='CAMAGUI DATA UNIFICADA'!$A$2:$A1007)*($BV$1='CAMAGUI DATA UNIFICADA'!$B$2:$B1007),0),MATCH(BZ$2,'CAMAGUI DATA UNIFICADA'!$C$1:$T$1,0)),"")</f>
        <v>2123.97</v>
      </c>
      <c r="CA167" s="2">
        <f t="array" ref="CA167">IFERROR(INDEX('CAMAGUI DATA UNIFICADA'!$C$2:$T1007,MATCH(1,($A167='CAMAGUI DATA UNIFICADA'!$A$2:$A1007)*($BV$1='CAMAGUI DATA UNIFICADA'!$B$2:$B1007),0),MATCH(CA$2,'CAMAGUI DATA UNIFICADA'!$C$1:$T$1,0)),"")</f>
        <v>24.74</v>
      </c>
      <c r="CB167" s="2">
        <f t="array" ref="CB167">IFERROR(INDEX('CAMAGUI DATA UNIFICADA'!$C$2:$T1007,MATCH(1,($A167='CAMAGUI DATA UNIFICADA'!$A$2:$A1007)*($BV$1='CAMAGUI DATA UNIFICADA'!$B$2:$B1007),0),MATCH(CB$2,'CAMAGUI DATA UNIFICADA'!$C$1:$T$1,0)),"")</f>
        <v>4.34</v>
      </c>
      <c r="CC167" s="33">
        <f t="array" ref="CC167">IFERROR(INDEX('CAMAGUI DATA UNIFICADA'!$C$2:$T1007,MATCH(1,($A167='CAMAGUI DATA UNIFICADA'!$A$2:$A1007)*($BV$1='CAMAGUI DATA UNIFICADA'!$B$2:$B1007),0),MATCH(CC$2,'CAMAGUI DATA UNIFICADA'!$C$1:$T$1,0)),"")</f>
        <v>3.12672</v>
      </c>
      <c r="CD167" s="60">
        <f t="array" ref="CD167">IFERROR(INDEX('CAMAGUI DATA UNIFICADA'!$C$2:$T1007,MATCH(1,($A167='CAMAGUI DATA UNIFICADA'!$A$2:$A1007)*($BV$1='CAMAGUI DATA UNIFICADA'!$B$2:$B1007),0),MATCH(CD$2,'CAMAGUI DATA UNIFICADA'!$C$1:$T$1,0)),"")</f>
        <v>387822.1126</v>
      </c>
      <c r="CE167" s="33">
        <f t="array" ref="CE167">IFERROR(INDEX('CAMAGUI DATA UNIFICADA'!$C$2:$T1007,MATCH(1,($A167='CAMAGUI DATA UNIFICADA'!$A$2:$A1007)*($BV$1='CAMAGUI DATA UNIFICADA'!$B$2:$B1007),0),MATCH(CE$2,'CAMAGUI DATA UNIFICADA'!$C$1:$T$1,0)),"")</f>
        <v>1.309892052</v>
      </c>
      <c r="CF167" s="23">
        <f t="array" ref="CF167">IFERROR(INDEX('CAMAGUI DATA UNIFICADA'!$C$2:$T1007,MATCH(1,($A167='CAMAGUI DATA UNIFICADA'!$A$2:$A1007)*($BV$1='CAMAGUI DATA UNIFICADA'!$B$2:$B1007),0),MATCH(CF$2,'CAMAGUI DATA UNIFICADA'!$C$1:$T$1,0)),"")</f>
        <v>0.531263168</v>
      </c>
      <c r="CG167" s="23">
        <f t="array" ref="CG167">IFERROR(INDEX('CAMAGUI DATA UNIFICADA'!$C$2:$T1007,MATCH(1,($A167='CAMAGUI DATA UNIFICADA'!$A$2:$A1007)*($BV$1='CAMAGUI DATA UNIFICADA'!$B$2:$B1007),0),MATCH(CG$2,'CAMAGUI DATA UNIFICADA'!$C$1:$T$1,0)),"")</f>
        <v>0.5</v>
      </c>
      <c r="CH167" s="60">
        <f t="array" ref="CH167">IFERROR(INDEX('CAMAGUI DATA UNIFICADA'!$C$2:$T1007,MATCH(1,($A167='CAMAGUI DATA UNIFICADA'!$A$2:$A1007)*($BV$1='CAMAGUI DATA UNIFICADA'!$B$2:$B1007),0),MATCH(CH$2,'CAMAGUI DATA UNIFICADA'!$C$1:$T$1,0)),"")</f>
        <v>86904.7619</v>
      </c>
      <c r="CI167" s="2">
        <f t="array" ref="CI167">IFERROR(INDEX('CAMAGUI DATA UNIFICADA'!$C$2:$T1007,MATCH(1,($A167='CAMAGUI DATA UNIFICADA'!$A$2:$A1007)*($BV$1='CAMAGUI DATA UNIFICADA'!$B$2:$B1007),0),MATCH(CI$2,'CAMAGUI DATA UNIFICADA'!$C$1:$T$1,0)),"")</f>
        <v>4</v>
      </c>
      <c r="CJ167" s="2">
        <f t="array" ref="CJ167">IFERROR(INDEX('CAMAGUI DATA UNIFICADA'!$C$2:$T1007,MATCH(1,($A167='CAMAGUI DATA UNIFICADA'!$A$2:$A1007)*($BV$1='CAMAGUI DATA UNIFICADA'!$B$2:$B1007),0),MATCH(CJ$2,'CAMAGUI DATA UNIFICADA'!$C$1:$T$1,0)),"")</f>
        <v>28.74</v>
      </c>
      <c r="CK167" s="33">
        <f t="array" ref="CK167">IFERROR(INDEX('CAMAGUI DATA UNIFICADA'!$C$2:$T1007,MATCH(1,($A167='CAMAGUI DATA UNIFICADA'!$A$2:$A1007)*($BV$1='CAMAGUI DATA UNIFICADA'!$B$2:$B1007),0),MATCH(CK$2,'CAMAGUI DATA UNIFICADA'!$C$1:$T$1,0)),"")</f>
        <v>2.80008</v>
      </c>
      <c r="CL167" s="60">
        <f t="array" ref="CL167">IFERROR(INDEX('CAMAGUI DATA UNIFICADA'!$C$2:$T1007,MATCH(1,($A167='CAMAGUI DATA UNIFICADA'!$A$2:$A1007)*($BV$1='CAMAGUI DATA UNIFICADA'!$B$2:$B1007),0),MATCH(CL$2,'CAMAGUI DATA UNIFICADA'!$C$1:$T$1,0)),"")</f>
        <v>301.1932778</v>
      </c>
      <c r="CM167" s="140">
        <f t="array" ref="CM167">IFERROR(INDEX('CAMAGUI DATA UNIFICADA'!$C$2:$T1007,MATCH(1,($A167='CAMAGUI DATA UNIFICADA'!$A$2:$A1007)*($BV$1='CAMAGUI DATA UNIFICADA'!$B$2:$B1007),0),MATCH(CM$2,'CAMAGUI DATA UNIFICADA'!$C$1:$T$1,0)),"")</f>
        <v>0.2983194508</v>
      </c>
      <c r="CN167" s="138" t="str">
        <f t="array" ref="CN167">IFERROR(INDEX('CAMAGUI DATA UNIFICADA'!$C$2:$T1007,MATCH(1,($A167='CAMAGUI DATA UNIFICADA'!$A$2:$A1007)*($CN$1='CAMAGUI DATA UNIFICADA'!$B$2:$B1007),0),MATCH(CN$2,'CAMAGUI DATA UNIFICADA'!$C$1:$T$1,0)),"")</f>
        <v>CA6170126</v>
      </c>
      <c r="CO167" s="2">
        <f t="array" ref="CO167">IFERROR(INDEX('CAMAGUI DATA UNIFICADA'!$C$2:$T1007,MATCH(1,($A167='CAMAGUI DATA UNIFICADA'!$A$2:$A1007)*($CN$1='CAMAGUI DATA UNIFICADA'!$B$2:$B1007),0),MATCH(CO$2,'CAMAGUI DATA UNIFICADA'!$C$1:$T$1,0)),"")</f>
        <v>400</v>
      </c>
      <c r="CP167" s="2">
        <f t="array" ref="CP167">IFERROR(INDEX('CAMAGUI DATA UNIFICADA'!$C$2:$T1007,MATCH(1,($A167='CAMAGUI DATA UNIFICADA'!$A$2:$A1007)*($CN$1='CAMAGUI DATA UNIFICADA'!$B$2:$B1007),0),MATCH(CP$2,'CAMAGUI DATA UNIFICADA'!$C$1:$T$1,0)),"")</f>
        <v>3475</v>
      </c>
      <c r="CQ167" s="2" t="str">
        <f t="array" ref="CQ167">IFERROR(INDEX('CAMAGUI DATA UNIFICADA'!$C$2:$T1007,MATCH(1,($A167='CAMAGUI DATA UNIFICADA'!$A$2:$A1007)*($CN$1='CAMAGUI DATA UNIFICADA'!$B$2:$B1007),0),MATCH(CQ$2,'CAMAGUI DATA UNIFICADA'!$C$1:$T$1,0)),"")</f>
        <v>SKR MAST E AD</v>
      </c>
      <c r="CR167" s="139">
        <f t="array" ref="CR167">IFERROR(INDEX('CAMAGUI DATA UNIFICADA'!$C$2:$T1007,MATCH(1,($A167='CAMAGUI DATA UNIFICADA'!$A$2:$A1007)*($CN$1='CAMAGUI DATA UNIFICADA'!$B$2:$B1007),0),MATCH(CR$2,'CAMAGUI DATA UNIFICADA'!$C$1:$T$1,0)),"")</f>
        <v>3557.01</v>
      </c>
      <c r="CS167" s="2">
        <f t="array" ref="CS167">IFERROR(INDEX('CAMAGUI DATA UNIFICADA'!$C$2:$T1007,MATCH(1,($A167='CAMAGUI DATA UNIFICADA'!$A$2:$A1007)*($CN$1='CAMAGUI DATA UNIFICADA'!$B$2:$B1007),0),MATCH(CS$2,'CAMAGUI DATA UNIFICADA'!$C$1:$T$1,0)),"")</f>
        <v>21.91</v>
      </c>
      <c r="CT167" s="2">
        <f t="array" ref="CT167">IFERROR(INDEX('CAMAGUI DATA UNIFICADA'!$C$2:$T1007,MATCH(1,($A167='CAMAGUI DATA UNIFICADA'!$A$2:$A1007)*($CN$1='CAMAGUI DATA UNIFICADA'!$B$2:$B1007),0),MATCH(CT$2,'CAMAGUI DATA UNIFICADA'!$C$1:$T$1,0)),"")</f>
        <v>3.67</v>
      </c>
      <c r="CU167" s="33">
        <f t="array" ref="CU167">IFERROR(INDEX('CAMAGUI DATA UNIFICADA'!$C$2:$T1007,MATCH(1,($A167='CAMAGUI DATA UNIFICADA'!$A$2:$A1007)*($CN$1='CAMAGUI DATA UNIFICADA'!$B$2:$B1007),0),MATCH(CU$2,'CAMAGUI DATA UNIFICADA'!$C$1:$T$1,0)),"")</f>
        <v>3.27048</v>
      </c>
      <c r="CV167" s="60">
        <f t="array" ref="CV167">IFERROR(INDEX('CAMAGUI DATA UNIFICADA'!$C$2:$T1007,MATCH(1,($A167='CAMAGUI DATA UNIFICADA'!$A$2:$A1007)*($CN$1='CAMAGUI DATA UNIFICADA'!$B$2:$B1007),0),MATCH(CV$2,'CAMAGUI DATA UNIFICADA'!$C$1:$T$1,0)),"")</f>
        <v>558220.9302</v>
      </c>
      <c r="CW167" s="33">
        <f t="array" ref="CW167">IFERROR(INDEX('CAMAGUI DATA UNIFICADA'!$C$2:$T1007,MATCH(1,($A167='CAMAGUI DATA UNIFICADA'!$A$2:$A1007)*($CN$1='CAMAGUI DATA UNIFICADA'!$B$2:$B1007),0),MATCH(CW$2,'CAMAGUI DATA UNIFICADA'!$C$1:$T$1,0)),"")</f>
        <v>1.591372244</v>
      </c>
      <c r="CX167" s="23">
        <f t="array" ref="CX167">IFERROR(INDEX('CAMAGUI DATA UNIFICADA'!$C$2:$T1007,MATCH(1,($A167='CAMAGUI DATA UNIFICADA'!$A$2:$A1007)*($CN$1='CAMAGUI DATA UNIFICADA'!$B$2:$B1007),0),MATCH(CX$2,'CAMAGUI DATA UNIFICADA'!$C$1:$T$1,0)),"")</f>
        <v>0.4690932187</v>
      </c>
      <c r="CY167" s="23">
        <f t="array" ref="CY167">IFERROR(INDEX('CAMAGUI DATA UNIFICADA'!$C$2:$T1007,MATCH(1,($A167='CAMAGUI DATA UNIFICADA'!$A$2:$A1007)*($CN$1='CAMAGUI DATA UNIFICADA'!$B$2:$B1007),0),MATCH(CY$2,'CAMAGUI DATA UNIFICADA'!$C$1:$T$1,0)),"")</f>
        <v>0.5</v>
      </c>
      <c r="CZ167" s="60">
        <f t="array" ref="CZ167">IFERROR(INDEX('CAMAGUI DATA UNIFICADA'!$C$2:$T1007,MATCH(1,($A167='CAMAGUI DATA UNIFICADA'!$A$2:$A1007)*($CN$1='CAMAGUI DATA UNIFICADA'!$B$2:$B1007),0),MATCH(CZ$2,'CAMAGUI DATA UNIFICADA'!$C$1:$T$1,0)),"")</f>
        <v>68000</v>
      </c>
      <c r="DA167" s="2">
        <f t="array" ref="DA167">IFERROR(INDEX('CAMAGUI DATA UNIFICADA'!$C$2:$T1007,MATCH(1,($A167='CAMAGUI DATA UNIFICADA'!$A$2:$A1007)*($CN$1='CAMAGUI DATA UNIFICADA'!$B$2:$B1007),0),MATCH(DA$2,'CAMAGUI DATA UNIFICADA'!$C$1:$T$1,0)),"")</f>
        <v>4</v>
      </c>
      <c r="DB167" s="2">
        <f t="array" ref="DB167">IFERROR(INDEX('CAMAGUI DATA UNIFICADA'!$C$2:$T1007,MATCH(1,($A167='CAMAGUI DATA UNIFICADA'!$A$2:$A1007)*($CN$1='CAMAGUI DATA UNIFICADA'!$B$2:$B1007),0),MATCH(DB$2,'CAMAGUI DATA UNIFICADA'!$C$1:$T$1,0)),"")</f>
        <v>25.91</v>
      </c>
      <c r="DC167" s="33">
        <f t="array" ref="DC167">IFERROR(INDEX('CAMAGUI DATA UNIFICADA'!$C$2:$T1007,MATCH(1,($A167='CAMAGUI DATA UNIFICADA'!$A$2:$A1007)*($CN$1='CAMAGUI DATA UNIFICADA'!$B$2:$B1007),0),MATCH(DC$2,'CAMAGUI DATA UNIFICADA'!$C$1:$T$1,0)),"")</f>
        <v>3.09372</v>
      </c>
      <c r="DD167" s="60">
        <f t="array" ref="DD167">IFERROR(INDEX('CAMAGUI DATA UNIFICADA'!$C$2:$T1007,MATCH(1,($A167='CAMAGUI DATA UNIFICADA'!$A$2:$A1007)*($CN$1='CAMAGUI DATA UNIFICADA'!$B$2:$B1007),0),MATCH(DD$2,'CAMAGUI DATA UNIFICADA'!$C$1:$T$1,0)),"")</f>
        <v>475.3063017</v>
      </c>
      <c r="DE167" s="140">
        <f t="array" ref="DE167">IFERROR(INDEX('CAMAGUI DATA UNIFICADA'!$C$2:$T1007,MATCH(1,($A167='CAMAGUI DATA UNIFICADA'!$A$2:$A1007)*($CN$1='CAMAGUI DATA UNIFICADA'!$B$2:$B1007),0),MATCH(DE$2,'CAMAGUI DATA UNIFICADA'!$C$1:$T$1,0)),"")</f>
        <v>18.82657543</v>
      </c>
      <c r="DF167" s="138" t="str">
        <f t="array" ref="DF167">IFERROR(INDEX('CAMAGUI DATA UNIFICADA'!$C$2:$T1007,MATCH(1,($A167='CAMAGUI DATA UNIFICADA'!$A$2:$A1007)*($DF$1='CAMAGUI DATA UNIFICADA'!$B$2:$B1007),0),MATCH(DF$2,'CAMAGUI DATA UNIFICADA'!$C$1:$T$1,0)),"")</f>
        <v/>
      </c>
      <c r="DG167" s="2" t="str">
        <f t="array" ref="DG167">IFERROR(INDEX('CAMAGUI DATA UNIFICADA'!$C$2:$T1007,MATCH(1,($A167='CAMAGUI DATA UNIFICADA'!$A$2:$A1007)*($DF$1='CAMAGUI DATA UNIFICADA'!$B$2:$B1007),0),MATCH(DG$2,'CAMAGUI DATA UNIFICADA'!$C$1:$T$1,0)),"")</f>
        <v/>
      </c>
      <c r="DH167" s="2" t="str">
        <f t="array" ref="DH167">IFERROR(INDEX('CAMAGUI DATA UNIFICADA'!$C$2:$T1007,MATCH(1,($A167='CAMAGUI DATA UNIFICADA'!$A$2:$A1007)*($DF$1='CAMAGUI DATA UNIFICADA'!$B$2:$B1007),0),MATCH(DH$2,'CAMAGUI DATA UNIFICADA'!$C$1:$T$1,0)),"")</f>
        <v/>
      </c>
      <c r="DI167" s="2" t="str">
        <f t="array" ref="DI167">IFERROR(INDEX('CAMAGUI DATA UNIFICADA'!$C$2:$T1007,MATCH(1,($A167='CAMAGUI DATA UNIFICADA'!$A$2:$A1007)*($DF$1='CAMAGUI DATA UNIFICADA'!$B$2:$B1007),0),MATCH(DI$2,'CAMAGUI DATA UNIFICADA'!$C$1:$T$1,0)),"")</f>
        <v/>
      </c>
      <c r="DJ167" s="139" t="str">
        <f t="array" ref="DJ167">IFERROR(INDEX('CAMAGUI DATA UNIFICADA'!$C$2:$T1007,MATCH(1,($A167='CAMAGUI DATA UNIFICADA'!$A$2:$A1007)*($DF$1='CAMAGUI DATA UNIFICADA'!$B$2:$B1007),0),MATCH(DJ$2,'CAMAGUI DATA UNIFICADA'!$C$1:$T$1,0)),"")</f>
        <v/>
      </c>
      <c r="DK167" s="2" t="str">
        <f t="array" ref="DK167">IFERROR(INDEX('CAMAGUI DATA UNIFICADA'!$C$2:$T1007,MATCH(1,($A167='CAMAGUI DATA UNIFICADA'!$A$2:$A1007)*($DF$1='CAMAGUI DATA UNIFICADA'!$B$2:$B1007),0),MATCH(DK$2,'CAMAGUI DATA UNIFICADA'!$C$1:$T$1,0)),"")</f>
        <v/>
      </c>
      <c r="DL167" s="2" t="str">
        <f t="array" ref="DL167">IFERROR(INDEX('CAMAGUI DATA UNIFICADA'!$C$2:$T1007,MATCH(1,($A167='CAMAGUI DATA UNIFICADA'!$A$2:$A1007)*($DF$1='CAMAGUI DATA UNIFICADA'!$B$2:$B1007),0),MATCH(DL$2,'CAMAGUI DATA UNIFICADA'!$C$1:$T$1,0)),"")</f>
        <v/>
      </c>
      <c r="DM167" s="33" t="str">
        <f t="array" ref="DM167">IFERROR(INDEX('CAMAGUI DATA UNIFICADA'!$C$2:$T1007,MATCH(1,($A167='CAMAGUI DATA UNIFICADA'!$A$2:$A1007)*($DF$1='CAMAGUI DATA UNIFICADA'!$B$2:$B1007),0),MATCH(DM$2,'CAMAGUI DATA UNIFICADA'!$C$1:$T$1,0)),"")</f>
        <v/>
      </c>
      <c r="DN167" s="60" t="str">
        <f t="array" ref="DN167">IFERROR(INDEX('CAMAGUI DATA UNIFICADA'!$C$2:$T1007,MATCH(1,($A167='CAMAGUI DATA UNIFICADA'!$A$2:$A1007)*($DF$1='CAMAGUI DATA UNIFICADA'!$B$2:$B1007),0),MATCH(DN$2,'CAMAGUI DATA UNIFICADA'!$C$1:$T$1,0)),"")</f>
        <v/>
      </c>
      <c r="DO167" s="33" t="str">
        <f t="array" ref="DO167">IFERROR(INDEX('CAMAGUI DATA UNIFICADA'!$C$2:$T1007,MATCH(1,($A167='CAMAGUI DATA UNIFICADA'!$A$2:$A1007)*($DF$1='CAMAGUI DATA UNIFICADA'!$B$2:$B1007),0),MATCH(DO$2,'CAMAGUI DATA UNIFICADA'!$C$1:$T$1,0)),"")</f>
        <v/>
      </c>
      <c r="DP167" s="23" t="str">
        <f t="array" ref="DP167">IFERROR(INDEX('CAMAGUI DATA UNIFICADA'!$C$2:$T1007,MATCH(1,($A167='CAMAGUI DATA UNIFICADA'!$A$2:$A1007)*($DF$1='CAMAGUI DATA UNIFICADA'!$B$2:$B1007),0),MATCH(DP$2,'CAMAGUI DATA UNIFICADA'!$C$1:$T$1,0)),"")</f>
        <v/>
      </c>
      <c r="DQ167" s="23" t="str">
        <f t="array" ref="DQ167">IFERROR(INDEX('CAMAGUI DATA UNIFICADA'!$C$2:$T1007,MATCH(1,($A167='CAMAGUI DATA UNIFICADA'!$A$2:$A1007)*($DF$1='CAMAGUI DATA UNIFICADA'!$B$2:$B1007),0),MATCH(DQ$2,'CAMAGUI DATA UNIFICADA'!$C$1:$T$1,0)),"")</f>
        <v/>
      </c>
      <c r="DR167" s="2" t="str">
        <f t="array" ref="DR167">IFERROR(INDEX('CAMAGUI DATA UNIFICADA'!$C$2:$T1007,MATCH(1,($A167='CAMAGUI DATA UNIFICADA'!$A$2:$A1007)*($DF$1='CAMAGUI DATA UNIFICADA'!$B$2:$B1007),0),MATCH(DR$2,'CAMAGUI DATA UNIFICADA'!$C$1:$T$1,0)),"")</f>
        <v/>
      </c>
      <c r="DS167" s="2" t="str">
        <f t="array" ref="DS167">IFERROR(INDEX('CAMAGUI DATA UNIFICADA'!$C$2:$T1007,MATCH(1,($A167='CAMAGUI DATA UNIFICADA'!$A$2:$A1007)*($DF$1='CAMAGUI DATA UNIFICADA'!$B$2:$B1007),0),MATCH(DS$2,'CAMAGUI DATA UNIFICADA'!$C$1:$T$1,0)),"")</f>
        <v/>
      </c>
      <c r="DT167" s="2" t="str">
        <f t="array" ref="DT167">IFERROR(INDEX('CAMAGUI DATA UNIFICADA'!$C$2:$T1007,MATCH(1,($A167='CAMAGUI DATA UNIFICADA'!$A$2:$A1007)*($DF$1='CAMAGUI DATA UNIFICADA'!$B$2:$B1007),0),MATCH(DT$2,'CAMAGUI DATA UNIFICADA'!$C$1:$T$1,0)),"")</f>
        <v/>
      </c>
      <c r="DU167" s="33" t="str">
        <f t="array" ref="DU167">IFERROR(INDEX('CAMAGUI DATA UNIFICADA'!$C$2:$T1007,MATCH(1,($A167='CAMAGUI DATA UNIFICADA'!$A$2:$A1007)*($DF$1='CAMAGUI DATA UNIFICADA'!$B$2:$B1007),0),MATCH(DU$2,'CAMAGUI DATA UNIFICADA'!$C$1:$T$1,0)),"")</f>
        <v/>
      </c>
      <c r="DV167" s="60" t="str">
        <f t="array" ref="DV167">IFERROR(INDEX('CAMAGUI DATA UNIFICADA'!$C$2:$T1007,MATCH(1,($A167='CAMAGUI DATA UNIFICADA'!$A$2:$A1007)*($DF$1='CAMAGUI DATA UNIFICADA'!$B$2:$B1007),0),MATCH(DV$2,'CAMAGUI DATA UNIFICADA'!$C$1:$T$1,0)),"")</f>
        <v/>
      </c>
      <c r="DW167" s="140" t="str">
        <f t="array" ref="DW167">IFERROR(INDEX('CAMAGUI DATA UNIFICADA'!$C$2:$T1007,MATCH(1,($A167='CAMAGUI DATA UNIFICADA'!$A$2:$A1007)*($DF$1='CAMAGUI DATA UNIFICADA'!$B$2:$B1007),0),MATCH(DW$2,'CAMAGUI DATA UNIFICADA'!$C$1:$T$1,0)),"")</f>
        <v/>
      </c>
      <c r="DX167" s="144" t="str">
        <f t="array" ref="DX167">IFERROR(INDEX('CAMAGUI DATA UNIFICADA'!$C$2:$T1007,MATCH(1,($A167='CAMAGUI DATA UNIFICADA'!$A$2:$A1007)*($DX$1='CAMAGUI DATA UNIFICADA'!$B$2:$B1007),0),MATCH(DX$2,'CAMAGUI DATA UNIFICADA'!$C$1:$T$1,0)),"")</f>
        <v/>
      </c>
      <c r="DY167" s="60" t="str">
        <f t="array" ref="DY167">IFERROR(INDEX('CAMAGUI DATA UNIFICADA'!$C$2:$T1007,MATCH(1,($A167='CAMAGUI DATA UNIFICADA'!$A$2:$A1007)*($DX$1='CAMAGUI DATA UNIFICADA'!$B$2:$B1007),0),MATCH(DY$2,'CAMAGUI DATA UNIFICADA'!$C$1:$T$1,0)),"")</f>
        <v/>
      </c>
      <c r="DZ167" s="60" t="str">
        <f t="array" ref="DZ167">IFERROR(INDEX('CAMAGUI DATA UNIFICADA'!$C$2:$T1007,MATCH(1,($A167='CAMAGUI DATA UNIFICADA'!$A$2:$A1007)*($DX$1='CAMAGUI DATA UNIFICADA'!$B$2:$B1007),0),MATCH(DZ$2,'CAMAGUI DATA UNIFICADA'!$C$1:$T$1,0)),"")</f>
        <v/>
      </c>
      <c r="EA167" s="60" t="str">
        <f t="array" ref="EA167">IFERROR(INDEX('CAMAGUI DATA UNIFICADA'!$C$2:$T1007,MATCH(1,($A167='CAMAGUI DATA UNIFICADA'!$A$2:$A1007)*($DX$1='CAMAGUI DATA UNIFICADA'!$B$2:$B1007),0),MATCH(EA$2,'CAMAGUI DATA UNIFICADA'!$C$1:$T$1,0)),"")</f>
        <v/>
      </c>
      <c r="EB167" s="60" t="str">
        <f t="array" ref="EB167">IFERROR(INDEX('CAMAGUI DATA UNIFICADA'!$C$2:$T1007,MATCH(1,($A167='CAMAGUI DATA UNIFICADA'!$A$2:$A1007)*($DX$1='CAMAGUI DATA UNIFICADA'!$B$2:$B1007),0),MATCH(EB$2,'CAMAGUI DATA UNIFICADA'!$C$1:$T$1,0)),"")</f>
        <v/>
      </c>
      <c r="EC167" s="60" t="str">
        <f t="array" ref="EC167">IFERROR(INDEX('CAMAGUI DATA UNIFICADA'!$C$2:$T1007,MATCH(1,($A167='CAMAGUI DATA UNIFICADA'!$A$2:$A1007)*($DX$1='CAMAGUI DATA UNIFICADA'!$B$2:$B1007),0),MATCH(EC$2,'CAMAGUI DATA UNIFICADA'!$C$1:$T$1,0)),"")</f>
        <v/>
      </c>
      <c r="ED167" s="60" t="str">
        <f t="array" ref="ED167">IFERROR(INDEX('CAMAGUI DATA UNIFICADA'!$C$2:$T1007,MATCH(1,($A167='CAMAGUI DATA UNIFICADA'!$A$2:$A1007)*($DX$1='CAMAGUI DATA UNIFICADA'!$B$2:$B1007),0),MATCH(ED$2,'CAMAGUI DATA UNIFICADA'!$C$1:$T$1,0)),"")</f>
        <v/>
      </c>
      <c r="EE167" s="60" t="str">
        <f t="array" ref="EE167">IFERROR(INDEX('CAMAGUI DATA UNIFICADA'!$C$2:$T1007,MATCH(1,($A167='CAMAGUI DATA UNIFICADA'!$A$2:$A1007)*($DX$1='CAMAGUI DATA UNIFICADA'!$B$2:$B1007),0),MATCH(EE$2,'CAMAGUI DATA UNIFICADA'!$C$1:$T$1,0)),"")</f>
        <v/>
      </c>
      <c r="EF167" s="60" t="str">
        <f t="array" ref="EF167">IFERROR(INDEX('CAMAGUI DATA UNIFICADA'!$C$2:$T1007,MATCH(1,($A167='CAMAGUI DATA UNIFICADA'!$A$2:$A1007)*($DX$1='CAMAGUI DATA UNIFICADA'!$B$2:$B1007),0),MATCH(EF$2,'CAMAGUI DATA UNIFICADA'!$C$1:$T$1,0)),"")</f>
        <v/>
      </c>
      <c r="EG167" s="60" t="str">
        <f t="array" ref="EG167">IFERROR(INDEX('CAMAGUI DATA UNIFICADA'!$C$2:$T1007,MATCH(1,($A167='CAMAGUI DATA UNIFICADA'!$A$2:$A1007)*($DX$1='CAMAGUI DATA UNIFICADA'!$B$2:$B1007),0),MATCH(EG$2,'CAMAGUI DATA UNIFICADA'!$C$1:$T$1,0)),"")</f>
        <v/>
      </c>
      <c r="EH167" s="60" t="str">
        <f t="array" ref="EH167">IFERROR(INDEX('CAMAGUI DATA UNIFICADA'!$C$2:$T1007,MATCH(1,($A167='CAMAGUI DATA UNIFICADA'!$A$2:$A1007)*($DX$1='CAMAGUI DATA UNIFICADA'!$B$2:$B1007),0),MATCH(EH$2,'CAMAGUI DATA UNIFICADA'!$C$1:$T$1,0)),"")</f>
        <v/>
      </c>
      <c r="EI167" s="60" t="str">
        <f t="array" ref="EI167">IFERROR(INDEX('CAMAGUI DATA UNIFICADA'!$C$2:$T1007,MATCH(1,($A167='CAMAGUI DATA UNIFICADA'!$A$2:$A1007)*($DX$1='CAMAGUI DATA UNIFICADA'!$B$2:$B1007),0),MATCH(EI$2,'CAMAGUI DATA UNIFICADA'!$C$1:$T$1,0)),"")</f>
        <v/>
      </c>
      <c r="EJ167" s="60" t="str">
        <f t="array" ref="EJ167">IFERROR(INDEX('CAMAGUI DATA UNIFICADA'!$C$2:$T1007,MATCH(1,($A167='CAMAGUI DATA UNIFICADA'!$A$2:$A1007)*($DX$1='CAMAGUI DATA UNIFICADA'!$B$2:$B1007),0),MATCH(EJ$2,'CAMAGUI DATA UNIFICADA'!$C$1:$T$1,0)),"")</f>
        <v/>
      </c>
      <c r="EK167" s="60" t="str">
        <f t="array" ref="EK167">IFERROR(INDEX('CAMAGUI DATA UNIFICADA'!$C$2:$T1007,MATCH(1,($A167='CAMAGUI DATA UNIFICADA'!$A$2:$A1007)*($DX$1='CAMAGUI DATA UNIFICADA'!$B$2:$B1007),0),MATCH(EK$2,'CAMAGUI DATA UNIFICADA'!$C$1:$T$1,0)),"")</f>
        <v/>
      </c>
      <c r="EL167" s="60" t="str">
        <f t="array" ref="EL167">IFERROR(INDEX('CAMAGUI DATA UNIFICADA'!$C$2:$T1007,MATCH(1,($A167='CAMAGUI DATA UNIFICADA'!$A$2:$A1007)*($DX$1='CAMAGUI DATA UNIFICADA'!$B$2:$B1007),0),MATCH(EL$2,'CAMAGUI DATA UNIFICADA'!$C$1:$T$1,0)),"")</f>
        <v/>
      </c>
      <c r="EM167" s="60" t="str">
        <f t="array" ref="EM167">IFERROR(INDEX('CAMAGUI DATA UNIFICADA'!$C$2:$T1007,MATCH(1,($A167='CAMAGUI DATA UNIFICADA'!$A$2:$A1007)*($DX$1='CAMAGUI DATA UNIFICADA'!$B$2:$B1007),0),MATCH(EM$2,'CAMAGUI DATA UNIFICADA'!$C$1:$T$1,0)),"")</f>
        <v/>
      </c>
      <c r="EN167" s="60" t="str">
        <f t="array" ref="EN167">IFERROR(INDEX('CAMAGUI DATA UNIFICADA'!$C$2:$T1007,MATCH(1,($A167='CAMAGUI DATA UNIFICADA'!$A$2:$A1007)*($DX$1='CAMAGUI DATA UNIFICADA'!$B$2:$B1007),0),MATCH(EN$2,'CAMAGUI DATA UNIFICADA'!$C$1:$T$1,0)),"")</f>
        <v/>
      </c>
      <c r="EO167" s="140" t="str">
        <f t="array" ref="EO167">IFERROR(INDEX('CAMAGUI DATA UNIFICADA'!$C$2:$T1007,MATCH(1,($A167='CAMAGUI DATA UNIFICADA'!$A$2:$A1007)*($DX$1='CAMAGUI DATA UNIFICADA'!$B$2:$B1007),0),MATCH(EO$2,'CAMAGUI DATA UNIFICADA'!$C$1:$T$1,0)),"")</f>
        <v/>
      </c>
    </row>
    <row r="168">
      <c r="A168" s="137">
        <v>46097.0</v>
      </c>
      <c r="B168" s="138" t="str">
        <f t="array" ref="B168">IFERROR(INDEX('CAMAGUI DATA UNIFICADA'!$C$2:$T1007,MATCH(1,($A168='CAMAGUI DATA UNIFICADA'!$A$2:$A1007)*($B$1='CAMAGUI DATA UNIFICADA'!$B$2:$B1007),0),MATCH(B$2,'CAMAGUI DATA UNIFICADA'!$C$1:$T$1,0)),"")</f>
        <v>CA1020326</v>
      </c>
      <c r="C168" s="2">
        <f t="array" ref="C168">IFERROR(INDEX('CAMAGUI DATA UNIFICADA'!$C$2:$T1007,MATCH(1,($A168='CAMAGUI DATA UNIFICADA'!$A$2:$A1007)*($B$1='CAMAGUI DATA UNIFICADA'!$B$2:$B1007),0),MATCH(C$2,'CAMAGUI DATA UNIFICADA'!$C$1:$T$1,0)),"")</f>
        <v>400</v>
      </c>
      <c r="D168" s="2">
        <f t="array" ref="D168">IFERROR(INDEX('CAMAGUI DATA UNIFICADA'!$C$2:$T1007,MATCH(1,($A168='CAMAGUI DATA UNIFICADA'!$A$2:$A1007)*($B$1='CAMAGUI DATA UNIFICADA'!$B$2:$B1007),0),MATCH(D$2,'CAMAGUI DATA UNIFICADA'!$C$1:$T$1,0)),"")</f>
        <v>2425</v>
      </c>
      <c r="E168" s="2" t="str">
        <f t="array" ref="E168">IFERROR(INDEX('CAMAGUI DATA UNIFICADA'!$C$2:$T1007,MATCH(1,($A168='CAMAGUI DATA UNIFICADA'!$A$2:$A1007)*($B$1='CAMAGUI DATA UNIFICADA'!$B$2:$B1007),0),MATCH(E$2,'CAMAGUI DATA UNIFICADA'!$C$1:$T$1,0)),"")</f>
        <v>SKR MAST#4</v>
      </c>
      <c r="F168" s="139">
        <f t="array" ref="F168">IFERROR(INDEX('CAMAGUI DATA UNIFICADA'!$C$2:$T1007,MATCH(1,($A168='CAMAGUI DATA UNIFICADA'!$A$2:$A1007)*($B$1='CAMAGUI DATA UNIFICADA'!$B$2:$B1007),0),MATCH(F$2,'CAMAGUI DATA UNIFICADA'!$C$1:$T$1,0)),"")</f>
        <v>2993.42</v>
      </c>
      <c r="G168" s="2">
        <f t="array" ref="G168">IFERROR(INDEX('CAMAGUI DATA UNIFICADA'!$C$2:$T1007,MATCH(1,($A168='CAMAGUI DATA UNIFICADA'!$A$2:$A1007)*($B$1='CAMAGUI DATA UNIFICADA'!$B$2:$B1007),0),MATCH(G$2,'CAMAGUI DATA UNIFICADA'!$C$1:$T$1,0)),"")</f>
        <v>5.73</v>
      </c>
      <c r="H168" s="2">
        <f t="array" ref="H168">IFERROR(INDEX('CAMAGUI DATA UNIFICADA'!$C$2:$T1007,MATCH(1,($A168='CAMAGUI DATA UNIFICADA'!$A$2:$A1007)*($B$1='CAMAGUI DATA UNIFICADA'!$B$2:$B1007),0),MATCH(H$2,'CAMAGUI DATA UNIFICADA'!$C$1:$T$1,0)),"")</f>
        <v>3.36</v>
      </c>
      <c r="I168" s="33">
        <f t="array" ref="I168">IFERROR(INDEX('CAMAGUI DATA UNIFICADA'!$C$2:$T1007,MATCH(1,($A168='CAMAGUI DATA UNIFICADA'!$A$2:$A1007)*($B$1='CAMAGUI DATA UNIFICADA'!$B$2:$B1007),0),MATCH(I$2,'CAMAGUI DATA UNIFICADA'!$C$1:$T$1,0)),"")</f>
        <v>7.05552</v>
      </c>
      <c r="J168" s="60">
        <f t="array" ref="J168">IFERROR(INDEX('CAMAGUI DATA UNIFICADA'!$C$2:$T1007,MATCH(1,($A168='CAMAGUI DATA UNIFICADA'!$A$2:$A1007)*($B$1='CAMAGUI DATA UNIFICADA'!$B$2:$B1007),0),MATCH(J$2,'CAMAGUI DATA UNIFICADA'!$C$1:$T$1,0)),"")</f>
        <v>989410.1062</v>
      </c>
      <c r="K168" s="33">
        <f t="array" ref="K168">IFERROR(INDEX('CAMAGUI DATA UNIFICADA'!$C$2:$T1007,MATCH(1,($A168='CAMAGUI DATA UNIFICADA'!$A$2:$A1007)*($B$1='CAMAGUI DATA UNIFICADA'!$B$2:$B1007),0),MATCH(K$2,'CAMAGUI DATA UNIFICADA'!$C$1:$T$1,0)),"")</f>
        <v>0.7517981151</v>
      </c>
      <c r="L168" s="23">
        <f t="array" ref="L168">IFERROR(INDEX('CAMAGUI DATA UNIFICADA'!$C$2:$T1007,MATCH(1,($A168='CAMAGUI DATA UNIFICADA'!$A$2:$A1007)*($B$1='CAMAGUI DATA UNIFICADA'!$B$2:$B1007),0),MATCH(L$2,'CAMAGUI DATA UNIFICADA'!$C$1:$T$1,0)),"")</f>
        <v>0.8245084218</v>
      </c>
      <c r="M168" s="23">
        <f t="array" ref="M168">IFERROR(INDEX('CAMAGUI DATA UNIFICADA'!$C$2:$T1007,MATCH(1,($A168='CAMAGUI DATA UNIFICADA'!$A$2:$A1007)*($B$1='CAMAGUI DATA UNIFICADA'!$B$2:$B1007),0),MATCH(M$2,'CAMAGUI DATA UNIFICADA'!$C$1:$T$1,0)),"")</f>
        <v>0.8</v>
      </c>
      <c r="N168" s="60">
        <f t="array" ref="N168">IFERROR(INDEX('CAMAGUI DATA UNIFICADA'!$C$2:$T1007,MATCH(1,($A168='CAMAGUI DATA UNIFICADA'!$A$2:$A1007)*($B$1='CAMAGUI DATA UNIFICADA'!$B$2:$B1007),0),MATCH(N$2,'CAMAGUI DATA UNIFICADA'!$C$1:$T$1,0)),"")</f>
        <v>117216.1172</v>
      </c>
      <c r="O168" s="2">
        <f t="array" ref="O168">IFERROR(INDEX('CAMAGUI DATA UNIFICADA'!$C$2:$T1007,MATCH(1,($A168='CAMAGUI DATA UNIFICADA'!$A$2:$A1007)*($B$1='CAMAGUI DATA UNIFICADA'!$B$2:$B1007),0),MATCH(O$2,'CAMAGUI DATA UNIFICADA'!$C$1:$T$1,0)),"")</f>
        <v>3.5</v>
      </c>
      <c r="P168" s="2">
        <f t="array" ref="P168">IFERROR(INDEX('CAMAGUI DATA UNIFICADA'!$C$2:$T1007,MATCH(1,($A168='CAMAGUI DATA UNIFICADA'!$A$2:$A1007)*($B$1='CAMAGUI DATA UNIFICADA'!$B$2:$B1007),0),MATCH(P$2,'CAMAGUI DATA UNIFICADA'!$C$1:$T$1,0)),"")</f>
        <v>9.23</v>
      </c>
      <c r="Q168" s="33">
        <f t="array" ref="Q168">IFERROR(INDEX('CAMAGUI DATA UNIFICADA'!$C$2:$T1007,MATCH(1,($A168='CAMAGUI DATA UNIFICADA'!$A$2:$A1007)*($B$1='CAMAGUI DATA UNIFICADA'!$B$2:$B1007),0),MATCH(Q$2,'CAMAGUI DATA UNIFICADA'!$C$1:$T$1,0)),"")</f>
        <v>5.23776</v>
      </c>
      <c r="R168" s="60">
        <f t="array" ref="R168">IFERROR(INDEX('CAMAGUI DATA UNIFICADA'!$C$2:$T1007,MATCH(1,($A168='CAMAGUI DATA UNIFICADA'!$A$2:$A1007)*($B$1='CAMAGUI DATA UNIFICADA'!$B$2:$B1007),0),MATCH(R$2,'CAMAGUI DATA UNIFICADA'!$C$1:$T$1,0)),"")</f>
        <v>534.0522852</v>
      </c>
      <c r="S168" s="140">
        <f t="array" ref="S168">IFERROR(INDEX('CAMAGUI DATA UNIFICADA'!$C$2:$T1007,MATCH(1,($A168='CAMAGUI DATA UNIFICADA'!$A$2:$A1007)*($B$1='CAMAGUI DATA UNIFICADA'!$B$2:$B1007),0),MATCH(S$2,'CAMAGUI DATA UNIFICADA'!$C$1:$T$1,0)),"")</f>
        <v>33.5130713</v>
      </c>
      <c r="T168" s="138" t="str">
        <f t="array" ref="T168">IFERROR(INDEX('CAMAGUI DATA UNIFICADA'!$C$2:$T1007,MATCH(1,($A168='CAMAGUI DATA UNIFICADA'!$A$2:$A1007)*($T$1='CAMAGUI DATA UNIFICADA'!$B$2:$B1007),0),MATCH(T$2,'CAMAGUI DATA UNIFICADA'!$C$1:$T$1,0)),"")</f>
        <v>CA2020326</v>
      </c>
      <c r="U168" s="2">
        <f t="array" ref="U168">IFERROR(INDEX('CAMAGUI DATA UNIFICADA'!$C$2:$T1007,MATCH(1,($A168='CAMAGUI DATA UNIFICADA'!$A$2:$A1007)*($T$1='CAMAGUI DATA UNIFICADA'!$B$2:$B1007),0),MATCH(U$2,'CAMAGUI DATA UNIFICADA'!$C$1:$T$1,0)),"")</f>
        <v>287.5</v>
      </c>
      <c r="V168" s="2">
        <f t="array" ref="V168">IFERROR(INDEX('CAMAGUI DATA UNIFICADA'!$C$2:$T1007,MATCH(1,($A168='CAMAGUI DATA UNIFICADA'!$A$2:$A1007)*($T$1='CAMAGUI DATA UNIFICADA'!$B$2:$B1007),0),MATCH(V$2,'CAMAGUI DATA UNIFICADA'!$C$1:$T$1,0)),"")</f>
        <v>1635</v>
      </c>
      <c r="W168" s="2" t="str">
        <f t="array" ref="W168">IFERROR(INDEX('CAMAGUI DATA UNIFICADA'!$C$2:$T1007,MATCH(1,($A168='CAMAGUI DATA UNIFICADA'!$A$2:$A1007)*($T$1='CAMAGUI DATA UNIFICADA'!$B$2:$B1007),0),MATCH(W$2,'CAMAGUI DATA UNIFICADA'!$C$1:$T$1,0)),"")</f>
        <v>SKR MAST#4</v>
      </c>
      <c r="X168" s="139">
        <f t="array" ref="X168">IFERROR(INDEX('CAMAGUI DATA UNIFICADA'!$C$2:$T1007,MATCH(1,($A168='CAMAGUI DATA UNIFICADA'!$A$2:$A1007)*($T$1='CAMAGUI DATA UNIFICADA'!$B$2:$B1007),0),MATCH(X$2,'CAMAGUI DATA UNIFICADA'!$C$1:$T$1,0)),"")</f>
        <v>2018.244</v>
      </c>
      <c r="Y168" s="2">
        <f t="array" ref="Y168">IFERROR(INDEX('CAMAGUI DATA UNIFICADA'!$C$2:$T1007,MATCH(1,($A168='CAMAGUI DATA UNIFICADA'!$A$2:$A1007)*($T$1='CAMAGUI DATA UNIFICADA'!$B$2:$B1007),0),MATCH(Y$2,'CAMAGUI DATA UNIFICADA'!$C$1:$T$1,0)),"")</f>
        <v>5.86</v>
      </c>
      <c r="Z168" s="2">
        <f t="array" ref="Z168">IFERROR(INDEX('CAMAGUI DATA UNIFICADA'!$C$2:$T1007,MATCH(1,($A168='CAMAGUI DATA UNIFICADA'!$A$2:$A1007)*($T$1='CAMAGUI DATA UNIFICADA'!$B$2:$B1007),0),MATCH(Z$2,'CAMAGUI DATA UNIFICADA'!$C$1:$T$1,0)),"")</f>
        <v>3.52</v>
      </c>
      <c r="AA168" s="2">
        <f t="array" ref="AA168">IFERROR(INDEX('CAMAGUI DATA UNIFICADA'!$C$2:$T1007,MATCH(1,($A168='CAMAGUI DATA UNIFICADA'!$A$2:$A1007)*($T$1='CAMAGUI DATA UNIFICADA'!$B$2:$B1007),0),MATCH(AA$2,'CAMAGUI DATA UNIFICADA'!$C$1:$T$1,0)),"")</f>
        <v>6.98064</v>
      </c>
      <c r="AB168" s="60">
        <f t="array" ref="AB168">IFERROR(INDEX('CAMAGUI DATA UNIFICADA'!$C$2:$T1007,MATCH(1,($A168='CAMAGUI DATA UNIFICADA'!$A$2:$A1007)*($T$1='CAMAGUI DATA UNIFICADA'!$B$2:$B1007),0),MATCH(AB$2,'CAMAGUI DATA UNIFICADA'!$C$1:$T$1,0)),"")</f>
        <v>702821.4239</v>
      </c>
      <c r="AC168" s="33">
        <f t="array" ref="AC168">IFERROR(INDEX('CAMAGUI DATA UNIFICADA'!$C$2:$T1007,MATCH(1,($A168='CAMAGUI DATA UNIFICADA'!$A$2:$A1007)*($T$1='CAMAGUI DATA UNIFICADA'!$B$2:$B1007),0),MATCH(AC$2,'CAMAGUI DATA UNIFICADA'!$C$1:$T$1,0)),"")</f>
        <v>0.6995310789</v>
      </c>
      <c r="AD168" s="23">
        <f t="array" ref="AD168">IFERROR(INDEX('CAMAGUI DATA UNIFICADA'!$C$2:$T1007,MATCH(1,($A168='CAMAGUI DATA UNIFICADA'!$A$2:$A1007)*($T$1='CAMAGUI DATA UNIFICADA'!$B$2:$B1007),0),MATCH(AD$2,'CAMAGUI DATA UNIFICADA'!$C$1:$T$1,0)),"")</f>
        <v>0.8785267799</v>
      </c>
      <c r="AE168" s="23">
        <f t="array" ref="AE168">IFERROR(INDEX('CAMAGUI DATA UNIFICADA'!$C$2:$T1007,MATCH(1,($A168='CAMAGUI DATA UNIFICADA'!$A$2:$A1007)*($T$1='CAMAGUI DATA UNIFICADA'!$B$2:$B1007),0),MATCH(AE$2,'CAMAGUI DATA UNIFICADA'!$C$1:$T$1,0)),"")</f>
        <v>0.83</v>
      </c>
      <c r="AF168" s="60">
        <f t="array" ref="AF168">IFERROR(INDEX('CAMAGUI DATA UNIFICADA'!$C$2:$T1007,MATCH(1,($A168='CAMAGUI DATA UNIFICADA'!$A$2:$A1007)*($T$1='CAMAGUI DATA UNIFICADA'!$B$2:$B1007),0),MATCH(AF$2,'CAMAGUI DATA UNIFICADA'!$C$1:$T$1,0)),"")</f>
        <v>110666.6667</v>
      </c>
      <c r="AG168" s="2">
        <f t="array" ref="AG168">IFERROR(INDEX('CAMAGUI DATA UNIFICADA'!$C$2:$T1007,MATCH(1,($A168='CAMAGUI DATA UNIFICADA'!$A$2:$A1007)*($T$1='CAMAGUI DATA UNIFICADA'!$B$2:$B1007),0),MATCH(AG$2,'CAMAGUI DATA UNIFICADA'!$C$1:$T$1,0)),"")</f>
        <v>3.5</v>
      </c>
      <c r="AH168" s="2">
        <f t="array" ref="AH168">IFERROR(INDEX('CAMAGUI DATA UNIFICADA'!$C$2:$T1007,MATCH(1,($A168='CAMAGUI DATA UNIFICADA'!$A$2:$A1007)*($T$1='CAMAGUI DATA UNIFICADA'!$B$2:$B1007),0),MATCH(AH$2,'CAMAGUI DATA UNIFICADA'!$C$1:$T$1,0)),"")</f>
        <v>9.36</v>
      </c>
      <c r="AI168" s="33">
        <f t="array" ref="AI168">IFERROR(INDEX('CAMAGUI DATA UNIFICADA'!$C$2:$T1007,MATCH(1,($A168='CAMAGUI DATA UNIFICADA'!$A$2:$A1007)*($T$1='CAMAGUI DATA UNIFICADA'!$B$2:$B1007),0),MATCH(AI$2,'CAMAGUI DATA UNIFICADA'!$C$1:$T$1,0)),"")</f>
        <v>5.20032</v>
      </c>
      <c r="AJ168" s="60">
        <f t="array" ref="AJ168">IFERROR(INDEX('CAMAGUI DATA UNIFICADA'!$C$2:$T1007,MATCH(1,($A168='CAMAGUI DATA UNIFICADA'!$A$2:$A1007)*($T$1='CAMAGUI DATA UNIFICADA'!$B$2:$B1007),0),MATCH(AJ$2,'CAMAGUI DATA UNIFICADA'!$C$1:$T$1,0)),"")</f>
        <v>371.4322865</v>
      </c>
      <c r="AK168" s="140">
        <f t="array" ref="AK168">IFERROR(INDEX('CAMAGUI DATA UNIFICADA'!$C$2:$T1007,MATCH(1,($A168='CAMAGUI DATA UNIFICADA'!$A$2:$A1007)*($T$1='CAMAGUI DATA UNIFICADA'!$B$2:$B1007),0),MATCH(AK$2,'CAMAGUI DATA UNIFICADA'!$C$1:$T$1,0)),"")</f>
        <v>20.98307163</v>
      </c>
      <c r="AL168" s="138" t="str">
        <f t="array" ref="AL168">IFERROR(INDEX('CAMAGUI DATA UNIFICADA'!$C$2:$T1007,MATCH(1,($A168='CAMAGUI DATA UNIFICADA'!$A$2:$A1007)*($AL$1='CAMAGUI DATA UNIFICADA'!$B$2:$B1007),0),MATCH(AL$2,'CAMAGUI DATA UNIFICADA'!$C$1:$T$1,0)),"")</f>
        <v>CA3020326</v>
      </c>
      <c r="AM168" s="2">
        <f t="array" ref="AM168">IFERROR(INDEX('CAMAGUI DATA UNIFICADA'!$C$2:$T1007,MATCH(1,($A168='CAMAGUI DATA UNIFICADA'!$A$2:$A1007)*($AL$1='CAMAGUI DATA UNIFICADA'!$B$2:$B1007),0),MATCH(AM$2,'CAMAGUI DATA UNIFICADA'!$C$1:$T$1,0)),"")</f>
        <v>325</v>
      </c>
      <c r="AN168" s="2">
        <f t="array" ref="AN168">IFERROR(INDEX('CAMAGUI DATA UNIFICADA'!$C$2:$T1007,MATCH(1,($A168='CAMAGUI DATA UNIFICADA'!$A$2:$A1007)*($AL$1='CAMAGUI DATA UNIFICADA'!$B$2:$B1007),0),MATCH(AN$2,'CAMAGUI DATA UNIFICADA'!$C$1:$T$1,0)),"")</f>
        <v>1900</v>
      </c>
      <c r="AO168" s="2" t="str">
        <f t="array" ref="AO168">IFERROR(INDEX('CAMAGUI DATA UNIFICADA'!$C$2:$T1007,MATCH(1,($A168='CAMAGUI DATA UNIFICADA'!$A$2:$A1007)*($AL$1='CAMAGUI DATA UNIFICADA'!$B$2:$B1007),0),MATCH(AO$2,'CAMAGUI DATA UNIFICADA'!$C$1:$T$1,0)),"")</f>
        <v>SKR MAST#4</v>
      </c>
      <c r="AP168" s="139">
        <f t="array" ref="AP168">IFERROR(INDEX('CAMAGUI DATA UNIFICADA'!$C$2:$T1007,MATCH(1,($A168='CAMAGUI DATA UNIFICADA'!$A$2:$A1007)*($AL$1='CAMAGUI DATA UNIFICADA'!$B$2:$B1007),0),MATCH(AP$2,'CAMAGUI DATA UNIFICADA'!$C$1:$T$1,0)),"")</f>
        <v>2345.36</v>
      </c>
      <c r="AQ168" s="2">
        <f t="array" ref="AQ168">IFERROR(INDEX('CAMAGUI DATA UNIFICADA'!$C$2:$T1007,MATCH(1,($A168='CAMAGUI DATA UNIFICADA'!$A$2:$A1007)*($AL$1='CAMAGUI DATA UNIFICADA'!$B$2:$B1007),0),MATCH(AQ$2,'CAMAGUI DATA UNIFICADA'!$C$1:$T$1,0)),"")</f>
        <v>5.32</v>
      </c>
      <c r="AR168" s="2">
        <f t="array" ref="AR168">IFERROR(INDEX('CAMAGUI DATA UNIFICADA'!$C$2:$T1007,MATCH(1,($A168='CAMAGUI DATA UNIFICADA'!$A$2:$A1007)*($AL$1='CAMAGUI DATA UNIFICADA'!$B$2:$B1007),0),MATCH(AR$2,'CAMAGUI DATA UNIFICADA'!$C$1:$T$1,0)),"")</f>
        <v>3.32</v>
      </c>
      <c r="AS168" s="33">
        <f t="array" ref="AS168">IFERROR(INDEX('CAMAGUI DATA UNIFICADA'!$C$2:$T1007,MATCH(1,($A168='CAMAGUI DATA UNIFICADA'!$A$2:$A1007)*($AL$1='CAMAGUI DATA UNIFICADA'!$B$2:$B1007),0),MATCH(AS$2,'CAMAGUI DATA UNIFICADA'!$C$1:$T$1,0)),"")</f>
        <v>7.29168</v>
      </c>
      <c r="AT168" s="60">
        <f t="array" ref="AT168">IFERROR(INDEX('CAMAGUI DATA UNIFICADA'!$C$2:$T1007,MATCH(1,($A168='CAMAGUI DATA UNIFICADA'!$A$2:$A1007)*($AL$1='CAMAGUI DATA UNIFICADA'!$B$2:$B1007),0),MATCH(AT$2,'CAMAGUI DATA UNIFICADA'!$C$1:$T$1,0)),"")</f>
        <v>837807.2757</v>
      </c>
      <c r="AU168" s="33">
        <f t="array" ref="AU168">IFERROR(INDEX('CAMAGUI DATA UNIFICADA'!$C$2:$T1007,MATCH(1,($A168='CAMAGUI DATA UNIFICADA'!$A$2:$A1007)*($AL$1='CAMAGUI DATA UNIFICADA'!$B$2:$B1007),0),MATCH(AU$2,'CAMAGUI DATA UNIFICADA'!$C$1:$T$1,0)),"")</f>
        <v>0.681296615</v>
      </c>
      <c r="AV168" s="23">
        <f t="array" ref="AV168">IFERROR(INDEX('CAMAGUI DATA UNIFICADA'!$C$2:$T1007,MATCH(1,($A168='CAMAGUI DATA UNIFICADA'!$A$2:$A1007)*($AL$1='CAMAGUI DATA UNIFICADA'!$B$2:$B1007),0),MATCH(AV$2,'CAMAGUI DATA UNIFICADA'!$C$1:$T$1,0)),"")</f>
        <v>0.7979116912</v>
      </c>
      <c r="AW168" s="23">
        <f t="array" ref="AW168">IFERROR(INDEX('CAMAGUI DATA UNIFICADA'!$C$2:$T1007,MATCH(1,($A168='CAMAGUI DATA UNIFICADA'!$A$2:$A1007)*($AL$1='CAMAGUI DATA UNIFICADA'!$B$2:$B1007),0),MATCH(AW$2,'CAMAGUI DATA UNIFICADA'!$C$1:$T$1,0)),"")</f>
        <v>0.8</v>
      </c>
      <c r="AX168" s="60">
        <f t="array" ref="AX168">IFERROR(INDEX('CAMAGUI DATA UNIFICADA'!$C$2:$T1007,MATCH(1,($A168='CAMAGUI DATA UNIFICADA'!$A$2:$A1007)*($AL$1='CAMAGUI DATA UNIFICADA'!$B$2:$B1007),0),MATCH(AX$2,'CAMAGUI DATA UNIFICADA'!$C$1:$T$1,0)),"")</f>
        <v>120000</v>
      </c>
      <c r="AY168" s="2">
        <f t="array" ref="AY168">IFERROR(INDEX('CAMAGUI DATA UNIFICADA'!$C$2:$T1007,MATCH(1,($A168='CAMAGUI DATA UNIFICADA'!$A$2:$A1007)*($AL$1='CAMAGUI DATA UNIFICADA'!$B$2:$B1007),0),MATCH(AY$2,'CAMAGUI DATA UNIFICADA'!$C$1:$T$1,0)),"")</f>
        <v>3.5</v>
      </c>
      <c r="AZ168" s="2">
        <f t="array" ref="AZ168">IFERROR(INDEX('CAMAGUI DATA UNIFICADA'!$C$2:$T1007,MATCH(1,($A168='CAMAGUI DATA UNIFICADA'!$A$2:$A1007)*($AL$1='CAMAGUI DATA UNIFICADA'!$B$2:$B1007),0),MATCH(AZ$2,'CAMAGUI DATA UNIFICADA'!$C$1:$T$1,0)),"")</f>
        <v>8.82</v>
      </c>
      <c r="BA168" s="33">
        <f t="array" ref="BA168">IFERROR(INDEX('CAMAGUI DATA UNIFICADA'!$C$2:$T1007,MATCH(1,($A168='CAMAGUI DATA UNIFICADA'!$A$2:$A1007)*($AL$1='CAMAGUI DATA UNIFICADA'!$B$2:$B1007),0),MATCH(BA$2,'CAMAGUI DATA UNIFICADA'!$C$1:$T$1,0)),"")</f>
        <v>5.36784</v>
      </c>
      <c r="BB168" s="60">
        <f t="array" ref="BB168">IFERROR(INDEX('CAMAGUI DATA UNIFICADA'!$C$2:$T1007,MATCH(1,($A168='CAMAGUI DATA UNIFICADA'!$A$2:$A1007)*($AL$1='CAMAGUI DATA UNIFICADA'!$B$2:$B1007),0),MATCH(BB$2,'CAMAGUI DATA UNIFICADA'!$C$1:$T$1,0)),"")</f>
        <v>459.8415185</v>
      </c>
      <c r="BC168" s="140">
        <f t="array" ref="BC168">IFERROR(INDEX('CAMAGUI DATA UNIFICADA'!$C$2:$T1007,MATCH(1,($A168='CAMAGUI DATA UNIFICADA'!$A$2:$A1007)*($AL$1='CAMAGUI DATA UNIFICADA'!$B$2:$B1007),0),MATCH(BC$2,'CAMAGUI DATA UNIFICADA'!$C$1:$T$1,0)),"")</f>
        <v>33.71037962</v>
      </c>
      <c r="BD168" s="138" t="str">
        <f t="array" ref="BD168">IFERROR(INDEX('CAMAGUI DATA UNIFICADA'!$C$2:$T1007,MATCH(1,($A168='CAMAGUI DATA UNIFICADA'!$A$2:$A1007)*($BD$1='CAMAGUI DATA UNIFICADA'!$B$2:$B1007),0),MATCH(BD$2,'CAMAGUI DATA UNIFICADA'!$C$1:$T$1,0)),"")</f>
        <v>CA4170126</v>
      </c>
      <c r="BE168" s="2">
        <f t="array" ref="BE168">IFERROR(INDEX('CAMAGUI DATA UNIFICADA'!$C$2:$T1007,MATCH(1,($A168='CAMAGUI DATA UNIFICADA'!$A$2:$A1007)*($BD$1='CAMAGUI DATA UNIFICADA'!$B$2:$B1007),0),MATCH(BE$2,'CAMAGUI DATA UNIFICADA'!$C$1:$T$1,0)),"")</f>
        <v>325</v>
      </c>
      <c r="BF168" s="2">
        <f t="array" ref="BF168">IFERROR(INDEX('CAMAGUI DATA UNIFICADA'!$C$2:$T1007,MATCH(1,($A168='CAMAGUI DATA UNIFICADA'!$A$2:$A1007)*($BD$1='CAMAGUI DATA UNIFICADA'!$B$2:$B1007),0),MATCH(BF$2,'CAMAGUI DATA UNIFICADA'!$C$1:$T$1,0)),"")</f>
        <v>2175</v>
      </c>
      <c r="BG168" s="2" t="str">
        <f t="array" ref="BG168">IFERROR(INDEX('CAMAGUI DATA UNIFICADA'!$C$2:$T1007,MATCH(1,($A168='CAMAGUI DATA UNIFICADA'!$A$2:$A1007)*($BD$1='CAMAGUI DATA UNIFICADA'!$B$2:$B1007),0),MATCH(BG$2,'CAMAGUI DATA UNIFICADA'!$C$1:$T$1,0)),"")</f>
        <v>SKR MAST E AD</v>
      </c>
      <c r="BH168" s="139">
        <f t="array" ref="BH168">IFERROR(INDEX('CAMAGUI DATA UNIFICADA'!$C$2:$T1007,MATCH(1,($A168='CAMAGUI DATA UNIFICADA'!$A$2:$A1007)*($BD$1='CAMAGUI DATA UNIFICADA'!$B$2:$B1007),0),MATCH(BH$2,'CAMAGUI DATA UNIFICADA'!$C$1:$T$1,0)),"")</f>
        <v>2226.33</v>
      </c>
      <c r="BI168" s="2">
        <f t="array" ref="BI168">IFERROR(INDEX('CAMAGUI DATA UNIFICADA'!$C$2:$T1007,MATCH(1,($A168='CAMAGUI DATA UNIFICADA'!$A$2:$A1007)*($BD$1='CAMAGUI DATA UNIFICADA'!$B$2:$B1007),0),MATCH(BI$2,'CAMAGUI DATA UNIFICADA'!$C$1:$T$1,0)),"")</f>
        <v>28</v>
      </c>
      <c r="BJ168" s="2">
        <f t="array" ref="BJ168">IFERROR(INDEX('CAMAGUI DATA UNIFICADA'!$C$2:$T1007,MATCH(1,($A168='CAMAGUI DATA UNIFICADA'!$A$2:$A1007)*($BD$1='CAMAGUI DATA UNIFICADA'!$B$2:$B1007),0),MATCH(BJ$2,'CAMAGUI DATA UNIFICADA'!$C$1:$T$1,0)),"")</f>
        <v>5.07</v>
      </c>
      <c r="BK168" s="33">
        <f t="array" ref="BK168">IFERROR(INDEX('CAMAGUI DATA UNIFICADA'!$C$2:$T1007,MATCH(1,($A168='CAMAGUI DATA UNIFICADA'!$A$2:$A1007)*($BD$1='CAMAGUI DATA UNIFICADA'!$B$2:$B1007),0),MATCH(BK$2,'CAMAGUI DATA UNIFICADA'!$C$1:$T$1,0)),"")</f>
        <v>2.88</v>
      </c>
      <c r="BL168" s="60">
        <f t="array" ref="BL168">IFERROR(INDEX('CAMAGUI DATA UNIFICADA'!$C$2:$T1007,MATCH(1,($A168='CAMAGUI DATA UNIFICADA'!$A$2:$A1007)*($BD$1='CAMAGUI DATA UNIFICADA'!$B$2:$B1007),0),MATCH(BL$2,'CAMAGUI DATA UNIFICADA'!$C$1:$T$1,0)),"")</f>
        <v>403025.7937</v>
      </c>
      <c r="BM168" s="33">
        <f t="array" ref="BM168">IFERROR(INDEX('CAMAGUI DATA UNIFICADA'!$C$2:$T1007,MATCH(1,($A168='CAMAGUI DATA UNIFICADA'!$A$2:$A1007)*($BD$1='CAMAGUI DATA UNIFICADA'!$B$2:$B1007),0),MATCH(BM$2,'CAMAGUI DATA UNIFICADA'!$C$1:$T$1,0)),"")</f>
        <v>1.038475146</v>
      </c>
      <c r="BN168" s="23">
        <f t="array" ref="BN168">IFERROR(INDEX('CAMAGUI DATA UNIFICADA'!$C$2:$T1007,MATCH(1,($A168='CAMAGUI DATA UNIFICADA'!$A$2:$A1007)*($BD$1='CAMAGUI DATA UNIFICADA'!$B$2:$B1007),0),MATCH(BN$2,'CAMAGUI DATA UNIFICADA'!$C$1:$T$1,0)),"")</f>
        <v>0.4975627082</v>
      </c>
      <c r="BO168" s="23">
        <f t="array" ref="BO168">IFERROR(INDEX('CAMAGUI DATA UNIFICADA'!$C$2:$T1007,MATCH(1,($A168='CAMAGUI DATA UNIFICADA'!$A$2:$A1007)*($BD$1='CAMAGUI DATA UNIFICADA'!$B$2:$B1007),0),MATCH(BO$2,'CAMAGUI DATA UNIFICADA'!$C$1:$T$1,0)),"")</f>
        <v>0.51</v>
      </c>
      <c r="BP168" s="60">
        <f t="array" ref="BP168">IFERROR(INDEX('CAMAGUI DATA UNIFICADA'!$C$2:$T1007,MATCH(1,($A168='CAMAGUI DATA UNIFICADA'!$A$2:$A1007)*($BD$1='CAMAGUI DATA UNIFICADA'!$B$2:$B1007),0),MATCH(BP$2,'CAMAGUI DATA UNIFICADA'!$C$1:$T$1,0)),"")</f>
        <v>86062.5</v>
      </c>
      <c r="BQ168" s="2">
        <f t="array" ref="BQ168">IFERROR(INDEX('CAMAGUI DATA UNIFICADA'!$C$2:$T1007,MATCH(1,($A168='CAMAGUI DATA UNIFICADA'!$A$2:$A1007)*($BD$1='CAMAGUI DATA UNIFICADA'!$B$2:$B1007),0),MATCH(BQ$2,'CAMAGUI DATA UNIFICADA'!$C$1:$T$1,0)),"")</f>
        <v>4</v>
      </c>
      <c r="BR168" s="2">
        <f t="array" ref="BR168">IFERROR(INDEX('CAMAGUI DATA UNIFICADA'!$C$2:$T1007,MATCH(1,($A168='CAMAGUI DATA UNIFICADA'!$A$2:$A1007)*($BD$1='CAMAGUI DATA UNIFICADA'!$B$2:$B1007),0),MATCH(BR$2,'CAMAGUI DATA UNIFICADA'!$C$1:$T$1,0)),"")</f>
        <v>32</v>
      </c>
      <c r="BS168" s="33">
        <f t="array" ref="BS168">IFERROR(INDEX('CAMAGUI DATA UNIFICADA'!$C$2:$T1007,MATCH(1,($A168='CAMAGUI DATA UNIFICADA'!$A$2:$A1007)*($BD$1='CAMAGUI DATA UNIFICADA'!$B$2:$B1007),0),MATCH(BS$2,'CAMAGUI DATA UNIFICADA'!$C$1:$T$1,0)),"")</f>
        <v>2.628</v>
      </c>
      <c r="BT168" s="60">
        <f t="array" ref="BT168">IFERROR(INDEX('CAMAGUI DATA UNIFICADA'!$C$2:$T1007,MATCH(1,($A168='CAMAGUI DATA UNIFICADA'!$A$2:$A1007)*($BD$1='CAMAGUI DATA UNIFICADA'!$B$2:$B1007),0),MATCH(BT$2,'CAMAGUI DATA UNIFICADA'!$C$1:$T$1,0)),"")</f>
        <v>352.9537504</v>
      </c>
      <c r="BU168" s="140">
        <f t="array" ref="BU168">IFERROR(INDEX('CAMAGUI DATA UNIFICADA'!$C$2:$T1007,MATCH(1,($A168='CAMAGUI DATA UNIFICADA'!$A$2:$A1007)*($BD$1='CAMAGUI DATA UNIFICADA'!$B$2:$B1007),0),MATCH(BU$2,'CAMAGUI DATA UNIFICADA'!$C$1:$T$1,0)),"")</f>
        <v>6.988437603</v>
      </c>
      <c r="BV168" s="138" t="str">
        <f t="array" ref="BV168">IFERROR(INDEX('CAMAGUI DATA UNIFICADA'!$C$2:$T1007,MATCH(1,($A168='CAMAGUI DATA UNIFICADA'!$A$2:$A1007)*($BV$1='CAMAGUI DATA UNIFICADA'!$B$2:$B1007),0),MATCH(BV$2,'CAMAGUI DATA UNIFICADA'!$C$1:$T$1,0)),"")</f>
        <v>CA5170126</v>
      </c>
      <c r="BW168" s="2">
        <f t="array" ref="BW168">IFERROR(INDEX('CAMAGUI DATA UNIFICADA'!$C$2:$T1007,MATCH(1,($A168='CAMAGUI DATA UNIFICADA'!$A$2:$A1007)*($BV$1='CAMAGUI DATA UNIFICADA'!$B$2:$B1007),0),MATCH(BW$2,'CAMAGUI DATA UNIFICADA'!$C$1:$T$1,0)),"")</f>
        <v>300</v>
      </c>
      <c r="BX168" s="2">
        <f t="array" ref="BX168">IFERROR(INDEX('CAMAGUI DATA UNIFICADA'!$C$2:$T1007,MATCH(1,($A168='CAMAGUI DATA UNIFICADA'!$A$2:$A1007)*($BV$1='CAMAGUI DATA UNIFICADA'!$B$2:$B1007),0),MATCH(BX$2,'CAMAGUI DATA UNIFICADA'!$C$1:$T$1,0)),"")</f>
        <v>2000</v>
      </c>
      <c r="BY168" s="2" t="str">
        <f t="array" ref="BY168">IFERROR(INDEX('CAMAGUI DATA UNIFICADA'!$C$2:$T1007,MATCH(1,($A168='CAMAGUI DATA UNIFICADA'!$A$2:$A1007)*($BV$1='CAMAGUI DATA UNIFICADA'!$B$2:$B1007),0),MATCH(BY$2,'CAMAGUI DATA UNIFICADA'!$C$1:$T$1,0)),"")</f>
        <v>SKR MAST E AD</v>
      </c>
      <c r="BZ168" s="139">
        <f t="array" ref="BZ168">IFERROR(INDEX('CAMAGUI DATA UNIFICADA'!$C$2:$T1007,MATCH(1,($A168='CAMAGUI DATA UNIFICADA'!$A$2:$A1007)*($BV$1='CAMAGUI DATA UNIFICADA'!$B$2:$B1007),0),MATCH(BZ$2,'CAMAGUI DATA UNIFICADA'!$C$1:$T$1,0)),"")</f>
        <v>2047.2</v>
      </c>
      <c r="CA168" s="2">
        <f t="array" ref="CA168">IFERROR(INDEX('CAMAGUI DATA UNIFICADA'!$C$2:$T1007,MATCH(1,($A168='CAMAGUI DATA UNIFICADA'!$A$2:$A1007)*($BV$1='CAMAGUI DATA UNIFICADA'!$B$2:$B1007),0),MATCH(CA$2,'CAMAGUI DATA UNIFICADA'!$C$1:$T$1,0)),"")</f>
        <v>28</v>
      </c>
      <c r="CB168" s="2">
        <f t="array" ref="CB168">IFERROR(INDEX('CAMAGUI DATA UNIFICADA'!$C$2:$T1007,MATCH(1,($A168='CAMAGUI DATA UNIFICADA'!$A$2:$A1007)*($BV$1='CAMAGUI DATA UNIFICADA'!$B$2:$B1007),0),MATCH(CB$2,'CAMAGUI DATA UNIFICADA'!$C$1:$T$1,0)),"")</f>
        <v>3.26</v>
      </c>
      <c r="CC168" s="33">
        <f t="array" ref="CC168">IFERROR(INDEX('CAMAGUI DATA UNIFICADA'!$C$2:$T1007,MATCH(1,($A168='CAMAGUI DATA UNIFICADA'!$A$2:$A1007)*($BV$1='CAMAGUI DATA UNIFICADA'!$B$2:$B1007),0),MATCH(CC$2,'CAMAGUI DATA UNIFICADA'!$C$1:$T$1,0)),"")</f>
        <v>2.88</v>
      </c>
      <c r="CD168" s="60">
        <f t="array" ref="CD168">IFERROR(INDEX('CAMAGUI DATA UNIFICADA'!$C$2:$T1007,MATCH(1,($A168='CAMAGUI DATA UNIFICADA'!$A$2:$A1007)*($BV$1='CAMAGUI DATA UNIFICADA'!$B$2:$B1007),0),MATCH(CD$2,'CAMAGUI DATA UNIFICADA'!$C$1:$T$1,0)),"")</f>
        <v>372023.8095</v>
      </c>
      <c r="CE168" s="33">
        <f t="array" ref="CE168">IFERROR(INDEX('CAMAGUI DATA UNIFICADA'!$C$2:$T1007,MATCH(1,($A168='CAMAGUI DATA UNIFICADA'!$A$2:$A1007)*($BV$1='CAMAGUI DATA UNIFICADA'!$B$2:$B1007),0),MATCH(CE$2,'CAMAGUI DATA UNIFICADA'!$C$1:$T$1,0)),"")</f>
        <v>1.680813514</v>
      </c>
      <c r="CF168" s="23">
        <f t="array" ref="CF168">IFERROR(INDEX('CAMAGUI DATA UNIFICADA'!$C$2:$T1007,MATCH(1,($A168='CAMAGUI DATA UNIFICADA'!$A$2:$A1007)*($BV$1='CAMAGUI DATA UNIFICADA'!$B$2:$B1007),0),MATCH(CF$2,'CAMAGUI DATA UNIFICADA'!$C$1:$T$1,0)),"")</f>
        <v>0.5096216569</v>
      </c>
      <c r="CG168" s="23">
        <f t="array" ref="CG168">IFERROR(INDEX('CAMAGUI DATA UNIFICADA'!$C$2:$T1007,MATCH(1,($A168='CAMAGUI DATA UNIFICADA'!$A$2:$A1007)*($BV$1='CAMAGUI DATA UNIFICADA'!$B$2:$B1007),0),MATCH(CG$2,'CAMAGUI DATA UNIFICADA'!$C$1:$T$1,0)),"")</f>
        <v>0.5</v>
      </c>
      <c r="CH168" s="60">
        <f t="array" ref="CH168">IFERROR(INDEX('CAMAGUI DATA UNIFICADA'!$C$2:$T1007,MATCH(1,($A168='CAMAGUI DATA UNIFICADA'!$A$2:$A1007)*($BV$1='CAMAGUI DATA UNIFICADA'!$B$2:$B1007),0),MATCH(CH$2,'CAMAGUI DATA UNIFICADA'!$C$1:$T$1,0)),"")</f>
        <v>86904.7619</v>
      </c>
      <c r="CI168" s="2">
        <f t="array" ref="CI168">IFERROR(INDEX('CAMAGUI DATA UNIFICADA'!$C$2:$T1007,MATCH(1,($A168='CAMAGUI DATA UNIFICADA'!$A$2:$A1007)*($BV$1='CAMAGUI DATA UNIFICADA'!$B$2:$B1007),0),MATCH(CI$2,'CAMAGUI DATA UNIFICADA'!$C$1:$T$1,0)),"")</f>
        <v>4</v>
      </c>
      <c r="CJ168" s="2">
        <f t="array" ref="CJ168">IFERROR(INDEX('CAMAGUI DATA UNIFICADA'!$C$2:$T1007,MATCH(1,($A168='CAMAGUI DATA UNIFICADA'!$A$2:$A1007)*($BV$1='CAMAGUI DATA UNIFICADA'!$B$2:$B1007),0),MATCH(CJ$2,'CAMAGUI DATA UNIFICADA'!$C$1:$T$1,0)),"")</f>
        <v>32</v>
      </c>
      <c r="CK168" s="33">
        <f t="array" ref="CK168">IFERROR(INDEX('CAMAGUI DATA UNIFICADA'!$C$2:$T1007,MATCH(1,($A168='CAMAGUI DATA UNIFICADA'!$A$2:$A1007)*($BV$1='CAMAGUI DATA UNIFICADA'!$B$2:$B1007),0),MATCH(CK$2,'CAMAGUI DATA UNIFICADA'!$C$1:$T$1,0)),"")</f>
        <v>2.628</v>
      </c>
      <c r="CL168" s="60">
        <f t="array" ref="CL168">IFERROR(INDEX('CAMAGUI DATA UNIFICADA'!$C$2:$T1007,MATCH(1,($A168='CAMAGUI DATA UNIFICADA'!$A$2:$A1007)*($BV$1='CAMAGUI DATA UNIFICADA'!$B$2:$B1007),0),MATCH(CL$2,'CAMAGUI DATA UNIFICADA'!$C$1:$T$1,0)),"")</f>
        <v>311.6607767</v>
      </c>
      <c r="CM168" s="140">
        <f t="array" ref="CM168">IFERROR(INDEX('CAMAGUI DATA UNIFICADA'!$C$2:$T1007,MATCH(1,($A168='CAMAGUI DATA UNIFICADA'!$A$2:$A1007)*($BV$1='CAMAGUI DATA UNIFICADA'!$B$2:$B1007),0),MATCH(CM$2,'CAMAGUI DATA UNIFICADA'!$C$1:$T$1,0)),"")</f>
        <v>2.915194186</v>
      </c>
      <c r="CN168" s="138" t="str">
        <f t="array" ref="CN168">IFERROR(INDEX('CAMAGUI DATA UNIFICADA'!$C$2:$T1007,MATCH(1,($A168='CAMAGUI DATA UNIFICADA'!$A$2:$A1007)*($CN$1='CAMAGUI DATA UNIFICADA'!$B$2:$B1007),0),MATCH(CN$2,'CAMAGUI DATA UNIFICADA'!$C$1:$T$1,0)),"")</f>
        <v>CA6170126</v>
      </c>
      <c r="CO168" s="2">
        <f t="array" ref="CO168">IFERROR(INDEX('CAMAGUI DATA UNIFICADA'!$C$2:$T1007,MATCH(1,($A168='CAMAGUI DATA UNIFICADA'!$A$2:$A1007)*($CN$1='CAMAGUI DATA UNIFICADA'!$B$2:$B1007),0),MATCH(CO$2,'CAMAGUI DATA UNIFICADA'!$C$1:$T$1,0)),"")</f>
        <v>450</v>
      </c>
      <c r="CP168" s="2">
        <f t="array" ref="CP168">IFERROR(INDEX('CAMAGUI DATA UNIFICADA'!$C$2:$T1007,MATCH(1,($A168='CAMAGUI DATA UNIFICADA'!$A$2:$A1007)*($CN$1='CAMAGUI DATA UNIFICADA'!$B$2:$B1007),0),MATCH(CP$2,'CAMAGUI DATA UNIFICADA'!$C$1:$T$1,0)),"")</f>
        <v>3175</v>
      </c>
      <c r="CQ168" s="2" t="str">
        <f t="array" ref="CQ168">IFERROR(INDEX('CAMAGUI DATA UNIFICADA'!$C$2:$T1007,MATCH(1,($A168='CAMAGUI DATA UNIFICADA'!$A$2:$A1007)*($CN$1='CAMAGUI DATA UNIFICADA'!$B$2:$B1007),0),MATCH(CQ$2,'CAMAGUI DATA UNIFICADA'!$C$1:$T$1,0)),"")</f>
        <v>SKR MAST E AD</v>
      </c>
      <c r="CR168" s="139">
        <f t="array" ref="CR168">IFERROR(INDEX('CAMAGUI DATA UNIFICADA'!$C$2:$T1007,MATCH(1,($A168='CAMAGUI DATA UNIFICADA'!$A$2:$A1007)*($CN$1='CAMAGUI DATA UNIFICADA'!$B$2:$B1007),0),MATCH(CR$2,'CAMAGUI DATA UNIFICADA'!$C$1:$T$1,0)),"")</f>
        <v>3249.93</v>
      </c>
      <c r="CS168" s="2">
        <f t="array" ref="CS168">IFERROR(INDEX('CAMAGUI DATA UNIFICADA'!$C$2:$T1007,MATCH(1,($A168='CAMAGUI DATA UNIFICADA'!$A$2:$A1007)*($CN$1='CAMAGUI DATA UNIFICADA'!$B$2:$B1007),0),MATCH(CS$2,'CAMAGUI DATA UNIFICADA'!$C$1:$T$1,0)),"")</f>
        <v>25.9</v>
      </c>
      <c r="CT168" s="2">
        <f t="array" ref="CT168">IFERROR(INDEX('CAMAGUI DATA UNIFICADA'!$C$2:$T1007,MATCH(1,($A168='CAMAGUI DATA UNIFICADA'!$A$2:$A1007)*($CN$1='CAMAGUI DATA UNIFICADA'!$B$2:$B1007),0),MATCH(CT$2,'CAMAGUI DATA UNIFICADA'!$C$1:$T$1,0)),"")</f>
        <v>3.99</v>
      </c>
      <c r="CU168" s="33">
        <f t="array" ref="CU168">IFERROR(INDEX('CAMAGUI DATA UNIFICADA'!$C$2:$T1007,MATCH(1,($A168='CAMAGUI DATA UNIFICADA'!$A$2:$A1007)*($CN$1='CAMAGUI DATA UNIFICADA'!$B$2:$B1007),0),MATCH(CU$2,'CAMAGUI DATA UNIFICADA'!$C$1:$T$1,0)),"")</f>
        <v>3.0948</v>
      </c>
      <c r="CV168" s="60">
        <f t="array" ref="CV168">IFERROR(INDEX('CAMAGUI DATA UNIFICADA'!$C$2:$T1007,MATCH(1,($A168='CAMAGUI DATA UNIFICADA'!$A$2:$A1007)*($CN$1='CAMAGUI DATA UNIFICADA'!$B$2:$B1007),0),MATCH(CV$2,'CAMAGUI DATA UNIFICADA'!$C$1:$T$1,0)),"")</f>
        <v>561410.0224</v>
      </c>
      <c r="CW168" s="33">
        <f t="array" ref="CW168">IFERROR(INDEX('CAMAGUI DATA UNIFICADA'!$C$2:$T1007,MATCH(1,($A168='CAMAGUI DATA UNIFICADA'!$A$2:$A1007)*($CN$1='CAMAGUI DATA UNIFICADA'!$B$2:$B1007),0),MATCH(CW$2,'CAMAGUI DATA UNIFICADA'!$C$1:$T$1,0)),"")</f>
        <v>1.337377056</v>
      </c>
      <c r="CX168" s="23">
        <f t="array" ref="CX168">IFERROR(INDEX('CAMAGUI DATA UNIFICADA'!$C$2:$T1007,MATCH(1,($A168='CAMAGUI DATA UNIFICADA'!$A$2:$A1007)*($CN$1='CAMAGUI DATA UNIFICADA'!$B$2:$B1007),0),MATCH(CX$2,'CAMAGUI DATA UNIFICADA'!$C$1:$T$1,0)),"")</f>
        <v>0.4717731281</v>
      </c>
      <c r="CY168" s="23">
        <f t="array" ref="CY168">IFERROR(INDEX('CAMAGUI DATA UNIFICADA'!$C$2:$T1007,MATCH(1,($A168='CAMAGUI DATA UNIFICADA'!$A$2:$A1007)*($CN$1='CAMAGUI DATA UNIFICADA'!$B$2:$B1007),0),MATCH(CY$2,'CAMAGUI DATA UNIFICADA'!$C$1:$T$1,0)),"")</f>
        <v>0.5</v>
      </c>
      <c r="CZ168" s="60">
        <f t="array" ref="CZ168">IFERROR(INDEX('CAMAGUI DATA UNIFICADA'!$C$2:$T1007,MATCH(1,($A168='CAMAGUI DATA UNIFICADA'!$A$2:$A1007)*($CN$1='CAMAGUI DATA UNIFICADA'!$B$2:$B1007),0),MATCH(CZ$2,'CAMAGUI DATA UNIFICADA'!$C$1:$T$1,0)),"")</f>
        <v>68000</v>
      </c>
      <c r="DA168" s="2">
        <f t="array" ref="DA168">IFERROR(INDEX('CAMAGUI DATA UNIFICADA'!$C$2:$T1007,MATCH(1,($A168='CAMAGUI DATA UNIFICADA'!$A$2:$A1007)*($CN$1='CAMAGUI DATA UNIFICADA'!$B$2:$B1007),0),MATCH(DA$2,'CAMAGUI DATA UNIFICADA'!$C$1:$T$1,0)),"")</f>
        <v>4</v>
      </c>
      <c r="DB168" s="2">
        <f t="array" ref="DB168">IFERROR(INDEX('CAMAGUI DATA UNIFICADA'!$C$2:$T1007,MATCH(1,($A168='CAMAGUI DATA UNIFICADA'!$A$2:$A1007)*($CN$1='CAMAGUI DATA UNIFICADA'!$B$2:$B1007),0),MATCH(DB$2,'CAMAGUI DATA UNIFICADA'!$C$1:$T$1,0)),"")</f>
        <v>29.9</v>
      </c>
      <c r="DC168" s="33">
        <f t="array" ref="DC168">IFERROR(INDEX('CAMAGUI DATA UNIFICADA'!$C$2:$T1007,MATCH(1,($A168='CAMAGUI DATA UNIFICADA'!$A$2:$A1007)*($CN$1='CAMAGUI DATA UNIFICADA'!$B$2:$B1007),0),MATCH(DC$2,'CAMAGUI DATA UNIFICADA'!$C$1:$T$1,0)),"")</f>
        <v>2.6532</v>
      </c>
      <c r="DD168" s="60">
        <f t="array" ref="DD168">IFERROR(INDEX('CAMAGUI DATA UNIFICADA'!$C$2:$T1007,MATCH(1,($A168='CAMAGUI DATA UNIFICADA'!$A$2:$A1007)*($CN$1='CAMAGUI DATA UNIFICADA'!$B$2:$B1007),0),MATCH(DD$2,'CAMAGUI DATA UNIFICADA'!$C$1:$T$1,0)),"")</f>
        <v>495.3934816</v>
      </c>
      <c r="DE168" s="140">
        <f t="array" ref="DE168">IFERROR(INDEX('CAMAGUI DATA UNIFICADA'!$C$2:$T1007,MATCH(1,($A168='CAMAGUI DATA UNIFICADA'!$A$2:$A1007)*($CN$1='CAMAGUI DATA UNIFICADA'!$B$2:$B1007),0),MATCH(DE$2,'CAMAGUI DATA UNIFICADA'!$C$1:$T$1,0)),"")</f>
        <v>11.34837041</v>
      </c>
      <c r="DF168" s="138" t="str">
        <f t="array" ref="DF168">IFERROR(INDEX('CAMAGUI DATA UNIFICADA'!$C$2:$T1007,MATCH(1,($A168='CAMAGUI DATA UNIFICADA'!$A$2:$A1007)*($DF$1='CAMAGUI DATA UNIFICADA'!$B$2:$B1007),0),MATCH(DF$2,'CAMAGUI DATA UNIFICADA'!$C$1:$T$1,0)),"")</f>
        <v/>
      </c>
      <c r="DG168" s="2" t="str">
        <f t="array" ref="DG168">IFERROR(INDEX('CAMAGUI DATA UNIFICADA'!$C$2:$T1007,MATCH(1,($A168='CAMAGUI DATA UNIFICADA'!$A$2:$A1007)*($DF$1='CAMAGUI DATA UNIFICADA'!$B$2:$B1007),0),MATCH(DG$2,'CAMAGUI DATA UNIFICADA'!$C$1:$T$1,0)),"")</f>
        <v/>
      </c>
      <c r="DH168" s="2" t="str">
        <f t="array" ref="DH168">IFERROR(INDEX('CAMAGUI DATA UNIFICADA'!$C$2:$T1007,MATCH(1,($A168='CAMAGUI DATA UNIFICADA'!$A$2:$A1007)*($DF$1='CAMAGUI DATA UNIFICADA'!$B$2:$B1007),0),MATCH(DH$2,'CAMAGUI DATA UNIFICADA'!$C$1:$T$1,0)),"")</f>
        <v/>
      </c>
      <c r="DI168" s="2" t="str">
        <f t="array" ref="DI168">IFERROR(INDEX('CAMAGUI DATA UNIFICADA'!$C$2:$T1007,MATCH(1,($A168='CAMAGUI DATA UNIFICADA'!$A$2:$A1007)*($DF$1='CAMAGUI DATA UNIFICADA'!$B$2:$B1007),0),MATCH(DI$2,'CAMAGUI DATA UNIFICADA'!$C$1:$T$1,0)),"")</f>
        <v/>
      </c>
      <c r="DJ168" s="139" t="str">
        <f t="array" ref="DJ168">IFERROR(INDEX('CAMAGUI DATA UNIFICADA'!$C$2:$T1007,MATCH(1,($A168='CAMAGUI DATA UNIFICADA'!$A$2:$A1007)*($DF$1='CAMAGUI DATA UNIFICADA'!$B$2:$B1007),0),MATCH(DJ$2,'CAMAGUI DATA UNIFICADA'!$C$1:$T$1,0)),"")</f>
        <v/>
      </c>
      <c r="DK168" s="2" t="str">
        <f t="array" ref="DK168">IFERROR(INDEX('CAMAGUI DATA UNIFICADA'!$C$2:$T1007,MATCH(1,($A168='CAMAGUI DATA UNIFICADA'!$A$2:$A1007)*($DF$1='CAMAGUI DATA UNIFICADA'!$B$2:$B1007),0),MATCH(DK$2,'CAMAGUI DATA UNIFICADA'!$C$1:$T$1,0)),"")</f>
        <v/>
      </c>
      <c r="DL168" s="2" t="str">
        <f t="array" ref="DL168">IFERROR(INDEX('CAMAGUI DATA UNIFICADA'!$C$2:$T1007,MATCH(1,($A168='CAMAGUI DATA UNIFICADA'!$A$2:$A1007)*($DF$1='CAMAGUI DATA UNIFICADA'!$B$2:$B1007),0),MATCH(DL$2,'CAMAGUI DATA UNIFICADA'!$C$1:$T$1,0)),"")</f>
        <v/>
      </c>
      <c r="DM168" s="33" t="str">
        <f t="array" ref="DM168">IFERROR(INDEX('CAMAGUI DATA UNIFICADA'!$C$2:$T1007,MATCH(1,($A168='CAMAGUI DATA UNIFICADA'!$A$2:$A1007)*($DF$1='CAMAGUI DATA UNIFICADA'!$B$2:$B1007),0),MATCH(DM$2,'CAMAGUI DATA UNIFICADA'!$C$1:$T$1,0)),"")</f>
        <v/>
      </c>
      <c r="DN168" s="60" t="str">
        <f t="array" ref="DN168">IFERROR(INDEX('CAMAGUI DATA UNIFICADA'!$C$2:$T1007,MATCH(1,($A168='CAMAGUI DATA UNIFICADA'!$A$2:$A1007)*($DF$1='CAMAGUI DATA UNIFICADA'!$B$2:$B1007),0),MATCH(DN$2,'CAMAGUI DATA UNIFICADA'!$C$1:$T$1,0)),"")</f>
        <v/>
      </c>
      <c r="DO168" s="33" t="str">
        <f t="array" ref="DO168">IFERROR(INDEX('CAMAGUI DATA UNIFICADA'!$C$2:$T1007,MATCH(1,($A168='CAMAGUI DATA UNIFICADA'!$A$2:$A1007)*($DF$1='CAMAGUI DATA UNIFICADA'!$B$2:$B1007),0),MATCH(DO$2,'CAMAGUI DATA UNIFICADA'!$C$1:$T$1,0)),"")</f>
        <v/>
      </c>
      <c r="DP168" s="23" t="str">
        <f t="array" ref="DP168">IFERROR(INDEX('CAMAGUI DATA UNIFICADA'!$C$2:$T1007,MATCH(1,($A168='CAMAGUI DATA UNIFICADA'!$A$2:$A1007)*($DF$1='CAMAGUI DATA UNIFICADA'!$B$2:$B1007),0),MATCH(DP$2,'CAMAGUI DATA UNIFICADA'!$C$1:$T$1,0)),"")</f>
        <v/>
      </c>
      <c r="DQ168" s="23" t="str">
        <f t="array" ref="DQ168">IFERROR(INDEX('CAMAGUI DATA UNIFICADA'!$C$2:$T1007,MATCH(1,($A168='CAMAGUI DATA UNIFICADA'!$A$2:$A1007)*($DF$1='CAMAGUI DATA UNIFICADA'!$B$2:$B1007),0),MATCH(DQ$2,'CAMAGUI DATA UNIFICADA'!$C$1:$T$1,0)),"")</f>
        <v/>
      </c>
      <c r="DR168" s="2" t="str">
        <f t="array" ref="DR168">IFERROR(INDEX('CAMAGUI DATA UNIFICADA'!$C$2:$T1007,MATCH(1,($A168='CAMAGUI DATA UNIFICADA'!$A$2:$A1007)*($DF$1='CAMAGUI DATA UNIFICADA'!$B$2:$B1007),0),MATCH(DR$2,'CAMAGUI DATA UNIFICADA'!$C$1:$T$1,0)),"")</f>
        <v/>
      </c>
      <c r="DS168" s="2" t="str">
        <f t="array" ref="DS168">IFERROR(INDEX('CAMAGUI DATA UNIFICADA'!$C$2:$T1007,MATCH(1,($A168='CAMAGUI DATA UNIFICADA'!$A$2:$A1007)*($DF$1='CAMAGUI DATA UNIFICADA'!$B$2:$B1007),0),MATCH(DS$2,'CAMAGUI DATA UNIFICADA'!$C$1:$T$1,0)),"")</f>
        <v/>
      </c>
      <c r="DT168" s="2" t="str">
        <f t="array" ref="DT168">IFERROR(INDEX('CAMAGUI DATA UNIFICADA'!$C$2:$T1007,MATCH(1,($A168='CAMAGUI DATA UNIFICADA'!$A$2:$A1007)*($DF$1='CAMAGUI DATA UNIFICADA'!$B$2:$B1007),0),MATCH(DT$2,'CAMAGUI DATA UNIFICADA'!$C$1:$T$1,0)),"")</f>
        <v/>
      </c>
      <c r="DU168" s="33" t="str">
        <f t="array" ref="DU168">IFERROR(INDEX('CAMAGUI DATA UNIFICADA'!$C$2:$T1007,MATCH(1,($A168='CAMAGUI DATA UNIFICADA'!$A$2:$A1007)*($DF$1='CAMAGUI DATA UNIFICADA'!$B$2:$B1007),0),MATCH(DU$2,'CAMAGUI DATA UNIFICADA'!$C$1:$T$1,0)),"")</f>
        <v/>
      </c>
      <c r="DV168" s="60" t="str">
        <f t="array" ref="DV168">IFERROR(INDEX('CAMAGUI DATA UNIFICADA'!$C$2:$T1007,MATCH(1,($A168='CAMAGUI DATA UNIFICADA'!$A$2:$A1007)*($DF$1='CAMAGUI DATA UNIFICADA'!$B$2:$B1007),0),MATCH(DV$2,'CAMAGUI DATA UNIFICADA'!$C$1:$T$1,0)),"")</f>
        <v/>
      </c>
      <c r="DW168" s="140" t="str">
        <f t="array" ref="DW168">IFERROR(INDEX('CAMAGUI DATA UNIFICADA'!$C$2:$T1007,MATCH(1,($A168='CAMAGUI DATA UNIFICADA'!$A$2:$A1007)*($DF$1='CAMAGUI DATA UNIFICADA'!$B$2:$B1007),0),MATCH(DW$2,'CAMAGUI DATA UNIFICADA'!$C$1:$T$1,0)),"")</f>
        <v/>
      </c>
      <c r="DX168" s="144" t="str">
        <f t="array" ref="DX168">IFERROR(INDEX('CAMAGUI DATA UNIFICADA'!$C$2:$T1007,MATCH(1,($A168='CAMAGUI DATA UNIFICADA'!$A$2:$A1007)*($DX$1='CAMAGUI DATA UNIFICADA'!$B$2:$B1007),0),MATCH(DX$2,'CAMAGUI DATA UNIFICADA'!$C$1:$T$1,0)),"")</f>
        <v/>
      </c>
      <c r="DY168" s="60" t="str">
        <f t="array" ref="DY168">IFERROR(INDEX('CAMAGUI DATA UNIFICADA'!$C$2:$T1007,MATCH(1,($A168='CAMAGUI DATA UNIFICADA'!$A$2:$A1007)*($DX$1='CAMAGUI DATA UNIFICADA'!$B$2:$B1007),0),MATCH(DY$2,'CAMAGUI DATA UNIFICADA'!$C$1:$T$1,0)),"")</f>
        <v/>
      </c>
      <c r="DZ168" s="60" t="str">
        <f t="array" ref="DZ168">IFERROR(INDEX('CAMAGUI DATA UNIFICADA'!$C$2:$T1007,MATCH(1,($A168='CAMAGUI DATA UNIFICADA'!$A$2:$A1007)*($DX$1='CAMAGUI DATA UNIFICADA'!$B$2:$B1007),0),MATCH(DZ$2,'CAMAGUI DATA UNIFICADA'!$C$1:$T$1,0)),"")</f>
        <v/>
      </c>
      <c r="EA168" s="60" t="str">
        <f t="array" ref="EA168">IFERROR(INDEX('CAMAGUI DATA UNIFICADA'!$C$2:$T1007,MATCH(1,($A168='CAMAGUI DATA UNIFICADA'!$A$2:$A1007)*($DX$1='CAMAGUI DATA UNIFICADA'!$B$2:$B1007),0),MATCH(EA$2,'CAMAGUI DATA UNIFICADA'!$C$1:$T$1,0)),"")</f>
        <v/>
      </c>
      <c r="EB168" s="60" t="str">
        <f t="array" ref="EB168">IFERROR(INDEX('CAMAGUI DATA UNIFICADA'!$C$2:$T1007,MATCH(1,($A168='CAMAGUI DATA UNIFICADA'!$A$2:$A1007)*($DX$1='CAMAGUI DATA UNIFICADA'!$B$2:$B1007),0),MATCH(EB$2,'CAMAGUI DATA UNIFICADA'!$C$1:$T$1,0)),"")</f>
        <v/>
      </c>
      <c r="EC168" s="60" t="str">
        <f t="array" ref="EC168">IFERROR(INDEX('CAMAGUI DATA UNIFICADA'!$C$2:$T1007,MATCH(1,($A168='CAMAGUI DATA UNIFICADA'!$A$2:$A1007)*($DX$1='CAMAGUI DATA UNIFICADA'!$B$2:$B1007),0),MATCH(EC$2,'CAMAGUI DATA UNIFICADA'!$C$1:$T$1,0)),"")</f>
        <v/>
      </c>
      <c r="ED168" s="60" t="str">
        <f t="array" ref="ED168">IFERROR(INDEX('CAMAGUI DATA UNIFICADA'!$C$2:$T1007,MATCH(1,($A168='CAMAGUI DATA UNIFICADA'!$A$2:$A1007)*($DX$1='CAMAGUI DATA UNIFICADA'!$B$2:$B1007),0),MATCH(ED$2,'CAMAGUI DATA UNIFICADA'!$C$1:$T$1,0)),"")</f>
        <v/>
      </c>
      <c r="EE168" s="60" t="str">
        <f t="array" ref="EE168">IFERROR(INDEX('CAMAGUI DATA UNIFICADA'!$C$2:$T1007,MATCH(1,($A168='CAMAGUI DATA UNIFICADA'!$A$2:$A1007)*($DX$1='CAMAGUI DATA UNIFICADA'!$B$2:$B1007),0),MATCH(EE$2,'CAMAGUI DATA UNIFICADA'!$C$1:$T$1,0)),"")</f>
        <v/>
      </c>
      <c r="EF168" s="60" t="str">
        <f t="array" ref="EF168">IFERROR(INDEX('CAMAGUI DATA UNIFICADA'!$C$2:$T1007,MATCH(1,($A168='CAMAGUI DATA UNIFICADA'!$A$2:$A1007)*($DX$1='CAMAGUI DATA UNIFICADA'!$B$2:$B1007),0),MATCH(EF$2,'CAMAGUI DATA UNIFICADA'!$C$1:$T$1,0)),"")</f>
        <v/>
      </c>
      <c r="EG168" s="60" t="str">
        <f t="array" ref="EG168">IFERROR(INDEX('CAMAGUI DATA UNIFICADA'!$C$2:$T1007,MATCH(1,($A168='CAMAGUI DATA UNIFICADA'!$A$2:$A1007)*($DX$1='CAMAGUI DATA UNIFICADA'!$B$2:$B1007),0),MATCH(EG$2,'CAMAGUI DATA UNIFICADA'!$C$1:$T$1,0)),"")</f>
        <v/>
      </c>
      <c r="EH168" s="60" t="str">
        <f t="array" ref="EH168">IFERROR(INDEX('CAMAGUI DATA UNIFICADA'!$C$2:$T1007,MATCH(1,($A168='CAMAGUI DATA UNIFICADA'!$A$2:$A1007)*($DX$1='CAMAGUI DATA UNIFICADA'!$B$2:$B1007),0),MATCH(EH$2,'CAMAGUI DATA UNIFICADA'!$C$1:$T$1,0)),"")</f>
        <v/>
      </c>
      <c r="EI168" s="60" t="str">
        <f t="array" ref="EI168">IFERROR(INDEX('CAMAGUI DATA UNIFICADA'!$C$2:$T1007,MATCH(1,($A168='CAMAGUI DATA UNIFICADA'!$A$2:$A1007)*($DX$1='CAMAGUI DATA UNIFICADA'!$B$2:$B1007),0),MATCH(EI$2,'CAMAGUI DATA UNIFICADA'!$C$1:$T$1,0)),"")</f>
        <v/>
      </c>
      <c r="EJ168" s="60" t="str">
        <f t="array" ref="EJ168">IFERROR(INDEX('CAMAGUI DATA UNIFICADA'!$C$2:$T1007,MATCH(1,($A168='CAMAGUI DATA UNIFICADA'!$A$2:$A1007)*($DX$1='CAMAGUI DATA UNIFICADA'!$B$2:$B1007),0),MATCH(EJ$2,'CAMAGUI DATA UNIFICADA'!$C$1:$T$1,0)),"")</f>
        <v/>
      </c>
      <c r="EK168" s="60" t="str">
        <f t="array" ref="EK168">IFERROR(INDEX('CAMAGUI DATA UNIFICADA'!$C$2:$T1007,MATCH(1,($A168='CAMAGUI DATA UNIFICADA'!$A$2:$A1007)*($DX$1='CAMAGUI DATA UNIFICADA'!$B$2:$B1007),0),MATCH(EK$2,'CAMAGUI DATA UNIFICADA'!$C$1:$T$1,0)),"")</f>
        <v/>
      </c>
      <c r="EL168" s="60" t="str">
        <f t="array" ref="EL168">IFERROR(INDEX('CAMAGUI DATA UNIFICADA'!$C$2:$T1007,MATCH(1,($A168='CAMAGUI DATA UNIFICADA'!$A$2:$A1007)*($DX$1='CAMAGUI DATA UNIFICADA'!$B$2:$B1007),0),MATCH(EL$2,'CAMAGUI DATA UNIFICADA'!$C$1:$T$1,0)),"")</f>
        <v/>
      </c>
      <c r="EM168" s="60" t="str">
        <f t="array" ref="EM168">IFERROR(INDEX('CAMAGUI DATA UNIFICADA'!$C$2:$T1007,MATCH(1,($A168='CAMAGUI DATA UNIFICADA'!$A$2:$A1007)*($DX$1='CAMAGUI DATA UNIFICADA'!$B$2:$B1007),0),MATCH(EM$2,'CAMAGUI DATA UNIFICADA'!$C$1:$T$1,0)),"")</f>
        <v/>
      </c>
      <c r="EN168" s="60" t="str">
        <f t="array" ref="EN168">IFERROR(INDEX('CAMAGUI DATA UNIFICADA'!$C$2:$T1007,MATCH(1,($A168='CAMAGUI DATA UNIFICADA'!$A$2:$A1007)*($DX$1='CAMAGUI DATA UNIFICADA'!$B$2:$B1007),0),MATCH(EN$2,'CAMAGUI DATA UNIFICADA'!$C$1:$T$1,0)),"")</f>
        <v/>
      </c>
      <c r="EO168" s="140" t="str">
        <f t="array" ref="EO168">IFERROR(INDEX('CAMAGUI DATA UNIFICADA'!$C$2:$T1007,MATCH(1,($A168='CAMAGUI DATA UNIFICADA'!$A$2:$A1007)*($DX$1='CAMAGUI DATA UNIFICADA'!$B$2:$B1007),0),MATCH(EO$2,'CAMAGUI DATA UNIFICADA'!$C$1:$T$1,0)),"")</f>
        <v/>
      </c>
    </row>
    <row r="169">
      <c r="A169" s="137">
        <v>46104.0</v>
      </c>
      <c r="B169" s="138" t="str">
        <f t="array" ref="B169">IFERROR(INDEX('CAMAGUI DATA UNIFICADA'!$C$2:$T1007,MATCH(1,($A169='CAMAGUI DATA UNIFICADA'!$A$2:$A1007)*($B$1='CAMAGUI DATA UNIFICADA'!$B$2:$B1007),0),MATCH(B$2,'CAMAGUI DATA UNIFICADA'!$C$1:$T$1,0)),"")</f>
        <v>CA1020326</v>
      </c>
      <c r="C169" s="2">
        <f t="array" ref="C169">IFERROR(INDEX('CAMAGUI DATA UNIFICADA'!$C$2:$T1007,MATCH(1,($A169='CAMAGUI DATA UNIFICADA'!$A$2:$A1007)*($B$1='CAMAGUI DATA UNIFICADA'!$B$2:$B1007),0),MATCH(C$2,'CAMAGUI DATA UNIFICADA'!$C$1:$T$1,0)),"")</f>
        <v>550</v>
      </c>
      <c r="D169" s="2">
        <f t="array" ref="D169">IFERROR(INDEX('CAMAGUI DATA UNIFICADA'!$C$2:$T1007,MATCH(1,($A169='CAMAGUI DATA UNIFICADA'!$A$2:$A1007)*($B$1='CAMAGUI DATA UNIFICADA'!$B$2:$B1007),0),MATCH(D$2,'CAMAGUI DATA UNIFICADA'!$C$1:$T$1,0)),"")</f>
        <v>3475</v>
      </c>
      <c r="E169" s="2" t="str">
        <f t="array" ref="E169">IFERROR(INDEX('CAMAGUI DATA UNIFICADA'!$C$2:$T1007,MATCH(1,($A169='CAMAGUI DATA UNIFICADA'!$A$2:$A1007)*($B$1='CAMAGUI DATA UNIFICADA'!$B$2:$B1007),0),MATCH(E$2,'CAMAGUI DATA UNIFICADA'!$C$1:$T$1,0)),"")</f>
        <v>SKR MAST E AD</v>
      </c>
      <c r="F169" s="139">
        <f t="array" ref="F169">IFERROR(INDEX('CAMAGUI DATA UNIFICADA'!$C$2:$T1007,MATCH(1,($A169='CAMAGUI DATA UNIFICADA'!$A$2:$A1007)*($B$1='CAMAGUI DATA UNIFICADA'!$B$2:$B1007),0),MATCH(F$2,'CAMAGUI DATA UNIFICADA'!$C$1:$T$1,0)),"")</f>
        <v>3557.01</v>
      </c>
      <c r="G169" s="2">
        <f t="array" ref="G169">IFERROR(INDEX('CAMAGUI DATA UNIFICADA'!$C$2:$T1007,MATCH(1,($A169='CAMAGUI DATA UNIFICADA'!$A$2:$A1007)*($B$1='CAMAGUI DATA UNIFICADA'!$B$2:$B1007),0),MATCH(G$2,'CAMAGUI DATA UNIFICADA'!$C$1:$T$1,0)),"")</f>
        <v>9.31</v>
      </c>
      <c r="H169" s="2">
        <f t="array" ref="H169">IFERROR(INDEX('CAMAGUI DATA UNIFICADA'!$C$2:$T1007,MATCH(1,($A169='CAMAGUI DATA UNIFICADA'!$A$2:$A1007)*($B$1='CAMAGUI DATA UNIFICADA'!$B$2:$B1007),0),MATCH(H$2,'CAMAGUI DATA UNIFICADA'!$C$1:$T$1,0)),"")</f>
        <v>3.58</v>
      </c>
      <c r="I169" s="33">
        <f t="array" ref="I169">IFERROR(INDEX('CAMAGUI DATA UNIFICADA'!$C$2:$T1007,MATCH(1,($A169='CAMAGUI DATA UNIFICADA'!$A$2:$A1007)*($B$1='CAMAGUI DATA UNIFICADA'!$B$2:$B1007),0),MATCH(I$2,'CAMAGUI DATA UNIFICADA'!$C$1:$T$1,0)),"")</f>
        <v>5.21472</v>
      </c>
      <c r="J169" s="60">
        <f t="array" ref="J169">IFERROR(INDEX('CAMAGUI DATA UNIFICADA'!$C$2:$T1007,MATCH(1,($A169='CAMAGUI DATA UNIFICADA'!$A$2:$A1007)*($B$1='CAMAGUI DATA UNIFICADA'!$B$2:$B1007),0),MATCH(J$2,'CAMAGUI DATA UNIFICADA'!$C$1:$T$1,0)),"")</f>
        <v>1132875.055</v>
      </c>
      <c r="K169" s="33">
        <f t="array" ref="K169">IFERROR(INDEX('CAMAGUI DATA UNIFICADA'!$C$2:$T1007,MATCH(1,($A169='CAMAGUI DATA UNIFICADA'!$A$2:$A1007)*($B$1='CAMAGUI DATA UNIFICADA'!$B$2:$B1007),0),MATCH(K$2,'CAMAGUI DATA UNIFICADA'!$C$1:$T$1,0)),"")</f>
        <v>0.8987688806</v>
      </c>
      <c r="L169" s="23">
        <f t="array" ref="L169">IFERROR(INDEX('CAMAGUI DATA UNIFICADA'!$C$2:$T1007,MATCH(1,($A169='CAMAGUI DATA UNIFICADA'!$A$2:$A1007)*($B$1='CAMAGUI DATA UNIFICADA'!$B$2:$B1007),0),MATCH(L$2,'CAMAGUI DATA UNIFICADA'!$C$1:$T$1,0)),"")</f>
        <v>0.9440625461</v>
      </c>
      <c r="M169" s="23">
        <f t="array" ref="M169">IFERROR(INDEX('CAMAGUI DATA UNIFICADA'!$C$2:$T1007,MATCH(1,($A169='CAMAGUI DATA UNIFICADA'!$A$2:$A1007)*($B$1='CAMAGUI DATA UNIFICADA'!$B$2:$B1007),0),MATCH(M$2,'CAMAGUI DATA UNIFICADA'!$C$1:$T$1,0)),"")</f>
        <v>0.9</v>
      </c>
      <c r="N169" s="60">
        <f t="array" ref="N169">IFERROR(INDEX('CAMAGUI DATA UNIFICADA'!$C$2:$T1007,MATCH(1,($A169='CAMAGUI DATA UNIFICADA'!$A$2:$A1007)*($B$1='CAMAGUI DATA UNIFICADA'!$B$2:$B1007),0),MATCH(N$2,'CAMAGUI DATA UNIFICADA'!$C$1:$T$1,0)),"")</f>
        <v>131868.1319</v>
      </c>
      <c r="O169" s="2">
        <f t="array" ref="O169">IFERROR(INDEX('CAMAGUI DATA UNIFICADA'!$C$2:$T1007,MATCH(1,($A169='CAMAGUI DATA UNIFICADA'!$A$2:$A1007)*($B$1='CAMAGUI DATA UNIFICADA'!$B$2:$B1007),0),MATCH(O$2,'CAMAGUI DATA UNIFICADA'!$C$1:$T$1,0)),"")</f>
        <v>3.1</v>
      </c>
      <c r="P169" s="2">
        <f t="array" ref="P169">IFERROR(INDEX('CAMAGUI DATA UNIFICADA'!$C$2:$T1007,MATCH(1,($A169='CAMAGUI DATA UNIFICADA'!$A$2:$A1007)*($B$1='CAMAGUI DATA UNIFICADA'!$B$2:$B1007),0),MATCH(P$2,'CAMAGUI DATA UNIFICADA'!$C$1:$T$1,0)),"")</f>
        <v>12.41</v>
      </c>
      <c r="Q169" s="33">
        <f t="array" ref="Q169">IFERROR(INDEX('CAMAGUI DATA UNIFICADA'!$C$2:$T1007,MATCH(1,($A169='CAMAGUI DATA UNIFICADA'!$A$2:$A1007)*($B$1='CAMAGUI DATA UNIFICADA'!$B$2:$B1007),0),MATCH(Q$2,'CAMAGUI DATA UNIFICADA'!$C$1:$T$1,0)),"")</f>
        <v>4.34496</v>
      </c>
      <c r="R169" s="60">
        <f t="array" ref="R169">IFERROR(INDEX('CAMAGUI DATA UNIFICADA'!$C$2:$T1007,MATCH(1,($A169='CAMAGUI DATA UNIFICADA'!$A$2:$A1007)*($B$1='CAMAGUI DATA UNIFICADA'!$B$2:$B1007),0),MATCH(R$2,'CAMAGUI DATA UNIFICADA'!$C$1:$T$1,0)),"")</f>
        <v>629.5608441</v>
      </c>
      <c r="S169" s="140">
        <f t="array" ref="S169">IFERROR(INDEX('CAMAGUI DATA UNIFICADA'!$C$2:$T1007,MATCH(1,($A169='CAMAGUI DATA UNIFICADA'!$A$2:$A1007)*($B$1='CAMAGUI DATA UNIFICADA'!$B$2:$B1007),0),MATCH(S$2,'CAMAGUI DATA UNIFICADA'!$C$1:$T$1,0)),"")</f>
        <v>19.89021102</v>
      </c>
      <c r="T169" s="138" t="str">
        <f t="array" ref="T169">IFERROR(INDEX('CAMAGUI DATA UNIFICADA'!$C$2:$T1007,MATCH(1,($A169='CAMAGUI DATA UNIFICADA'!$A$2:$A1007)*($T$1='CAMAGUI DATA UNIFICADA'!$B$2:$B1007),0),MATCH(T$2,'CAMAGUI DATA UNIFICADA'!$C$1:$T$1,0)),"")</f>
        <v>CA2020326</v>
      </c>
      <c r="U169" s="2">
        <f t="array" ref="U169">IFERROR(INDEX('CAMAGUI DATA UNIFICADA'!$C$2:$T1007,MATCH(1,($A169='CAMAGUI DATA UNIFICADA'!$A$2:$A1007)*($T$1='CAMAGUI DATA UNIFICADA'!$B$2:$B1007),0),MATCH(U$2,'CAMAGUI DATA UNIFICADA'!$C$1:$T$1,0)),"")</f>
        <v>400</v>
      </c>
      <c r="V169" s="2">
        <f t="array" ref="V169">IFERROR(INDEX('CAMAGUI DATA UNIFICADA'!$C$2:$T1007,MATCH(1,($A169='CAMAGUI DATA UNIFICADA'!$A$2:$A1007)*($T$1='CAMAGUI DATA UNIFICADA'!$B$2:$B1007),0),MATCH(V$2,'CAMAGUI DATA UNIFICADA'!$C$1:$T$1,0)),"")</f>
        <v>2550</v>
      </c>
      <c r="W169" s="2" t="str">
        <f t="array" ref="W169">IFERROR(INDEX('CAMAGUI DATA UNIFICADA'!$C$2:$T1007,MATCH(1,($A169='CAMAGUI DATA UNIFICADA'!$A$2:$A1007)*($T$1='CAMAGUI DATA UNIFICADA'!$B$2:$B1007),0),MATCH(W$2,'CAMAGUI DATA UNIFICADA'!$C$1:$T$1,0)),"")</f>
        <v>SKR MAST E AD</v>
      </c>
      <c r="X169" s="139">
        <f t="array" ref="X169">IFERROR(INDEX('CAMAGUI DATA UNIFICADA'!$C$2:$T1007,MATCH(1,($A169='CAMAGUI DATA UNIFICADA'!$A$2:$A1007)*($T$1='CAMAGUI DATA UNIFICADA'!$B$2:$B1007),0),MATCH(X$2,'CAMAGUI DATA UNIFICADA'!$C$1:$T$1,0)),"")</f>
        <v>2610.18</v>
      </c>
      <c r="Y169" s="2">
        <f t="array" ref="Y169">IFERROR(INDEX('CAMAGUI DATA UNIFICADA'!$C$2:$T1007,MATCH(1,($A169='CAMAGUI DATA UNIFICADA'!$A$2:$A1007)*($T$1='CAMAGUI DATA UNIFICADA'!$B$2:$B1007),0),MATCH(Y$2,'CAMAGUI DATA UNIFICADA'!$C$1:$T$1,0)),"")</f>
        <v>9.75</v>
      </c>
      <c r="Z169" s="2">
        <f t="array" ref="Z169">IFERROR(INDEX('CAMAGUI DATA UNIFICADA'!$C$2:$T1007,MATCH(1,($A169='CAMAGUI DATA UNIFICADA'!$A$2:$A1007)*($T$1='CAMAGUI DATA UNIFICADA'!$B$2:$B1007),0),MATCH(Z$2,'CAMAGUI DATA UNIFICADA'!$C$1:$T$1,0)),"")</f>
        <v>3.89</v>
      </c>
      <c r="AA169" s="2">
        <f t="array" ref="AA169">IFERROR(INDEX('CAMAGUI DATA UNIFICADA'!$C$2:$T1007,MATCH(1,($A169='CAMAGUI DATA UNIFICADA'!$A$2:$A1007)*($T$1='CAMAGUI DATA UNIFICADA'!$B$2:$B1007),0),MATCH(AA$2,'CAMAGUI DATA UNIFICADA'!$C$1:$T$1,0)),"")</f>
        <v>5.088</v>
      </c>
      <c r="AB169" s="60">
        <f t="array" ref="AB169">IFERROR(INDEX('CAMAGUI DATA UNIFICADA'!$C$2:$T1007,MATCH(1,($A169='CAMAGUI DATA UNIFICADA'!$A$2:$A1007)*($T$1='CAMAGUI DATA UNIFICADA'!$B$2:$B1007),0),MATCH(AB$2,'CAMAGUI DATA UNIFICADA'!$C$1:$T$1,0)),"")</f>
        <v>806321.561</v>
      </c>
      <c r="AC169" s="33">
        <f t="array" ref="AC169">IFERROR(INDEX('CAMAGUI DATA UNIFICADA'!$C$2:$T1007,MATCH(1,($A169='CAMAGUI DATA UNIFICADA'!$A$2:$A1007)*($T$1='CAMAGUI DATA UNIFICADA'!$B$2:$B1007),0),MATCH(AC$2,'CAMAGUI DATA UNIFICADA'!$C$1:$T$1,0)),"")</f>
        <v>0.910454156</v>
      </c>
      <c r="AD169" s="23">
        <f t="array" ref="AD169">IFERROR(INDEX('CAMAGUI DATA UNIFICADA'!$C$2:$T1007,MATCH(1,($A169='CAMAGUI DATA UNIFICADA'!$A$2:$A1007)*($T$1='CAMAGUI DATA UNIFICADA'!$B$2:$B1007),0),MATCH(AD$2,'CAMAGUI DATA UNIFICADA'!$C$1:$T$1,0)),"")</f>
        <v>1.007901951</v>
      </c>
      <c r="AE169" s="23">
        <f t="array" ref="AE169">IFERROR(INDEX('CAMAGUI DATA UNIFICADA'!$C$2:$T1007,MATCH(1,($A169='CAMAGUI DATA UNIFICADA'!$A$2:$A1007)*($T$1='CAMAGUI DATA UNIFICADA'!$B$2:$B1007),0),MATCH(AE$2,'CAMAGUI DATA UNIFICADA'!$C$1:$T$1,0)),"")</f>
        <v>0.9</v>
      </c>
      <c r="AF169" s="60">
        <f t="array" ref="AF169">IFERROR(INDEX('CAMAGUI DATA UNIFICADA'!$C$2:$T1007,MATCH(1,($A169='CAMAGUI DATA UNIFICADA'!$A$2:$A1007)*($T$1='CAMAGUI DATA UNIFICADA'!$B$2:$B1007),0),MATCH(AF$2,'CAMAGUI DATA UNIFICADA'!$C$1:$T$1,0)),"")</f>
        <v>120000</v>
      </c>
      <c r="AG169" s="2">
        <f t="array" ref="AG169">IFERROR(INDEX('CAMAGUI DATA UNIFICADA'!$C$2:$T1007,MATCH(1,($A169='CAMAGUI DATA UNIFICADA'!$A$2:$A1007)*($T$1='CAMAGUI DATA UNIFICADA'!$B$2:$B1007),0),MATCH(AG$2,'CAMAGUI DATA UNIFICADA'!$C$1:$T$1,0)),"")</f>
        <v>2.8</v>
      </c>
      <c r="AH169" s="2">
        <f t="array" ref="AH169">IFERROR(INDEX('CAMAGUI DATA UNIFICADA'!$C$2:$T1007,MATCH(1,($A169='CAMAGUI DATA UNIFICADA'!$A$2:$A1007)*($T$1='CAMAGUI DATA UNIFICADA'!$B$2:$B1007),0),MATCH(AH$2,'CAMAGUI DATA UNIFICADA'!$C$1:$T$1,0)),"")</f>
        <v>12.55</v>
      </c>
      <c r="AI169" s="33">
        <f t="array" ref="AI169">IFERROR(INDEX('CAMAGUI DATA UNIFICADA'!$C$2:$T1007,MATCH(1,($A169='CAMAGUI DATA UNIFICADA'!$A$2:$A1007)*($T$1='CAMAGUI DATA UNIFICADA'!$B$2:$B1007),0),MATCH(AI$2,'CAMAGUI DATA UNIFICADA'!$C$1:$T$1,0)),"")</f>
        <v>4.3248</v>
      </c>
      <c r="AJ169" s="60">
        <f t="array" ref="AJ169">IFERROR(INDEX('CAMAGUI DATA UNIFICADA'!$C$2:$T1007,MATCH(1,($A169='CAMAGUI DATA UNIFICADA'!$A$2:$A1007)*($T$1='CAMAGUI DATA UNIFICADA'!$B$2:$B1007),0),MATCH(AJ$2,'CAMAGUI DATA UNIFICADA'!$C$1:$T$1,0)),"")</f>
        <v>417.9206881</v>
      </c>
      <c r="AK169" s="140">
        <f t="array" ref="AK169">IFERROR(INDEX('CAMAGUI DATA UNIFICADA'!$C$2:$T1007,MATCH(1,($A169='CAMAGUI DATA UNIFICADA'!$A$2:$A1007)*($T$1='CAMAGUI DATA UNIFICADA'!$B$2:$B1007),0),MATCH(AK$2,'CAMAGUI DATA UNIFICADA'!$C$1:$T$1,0)),"")</f>
        <v>4.480172025</v>
      </c>
      <c r="AL169" s="138" t="str">
        <f t="array" ref="AL169">IFERROR(INDEX('CAMAGUI DATA UNIFICADA'!$C$2:$T1007,MATCH(1,($A169='CAMAGUI DATA UNIFICADA'!$A$2:$A1007)*($AL$1='CAMAGUI DATA UNIFICADA'!$B$2:$B1007),0),MATCH(AL$2,'CAMAGUI DATA UNIFICADA'!$C$1:$T$1,0)),"")</f>
        <v>CA3020326</v>
      </c>
      <c r="AM169" s="2">
        <f t="array" ref="AM169">IFERROR(INDEX('CAMAGUI DATA UNIFICADA'!$C$2:$T1007,MATCH(1,($A169='CAMAGUI DATA UNIFICADA'!$A$2:$A1007)*($AL$1='CAMAGUI DATA UNIFICADA'!$B$2:$B1007),0),MATCH(AM$2,'CAMAGUI DATA UNIFICADA'!$C$1:$T$1,0)),"")</f>
        <v>475</v>
      </c>
      <c r="AN169" s="2">
        <f t="array" ref="AN169">IFERROR(INDEX('CAMAGUI DATA UNIFICADA'!$C$2:$T1007,MATCH(1,($A169='CAMAGUI DATA UNIFICADA'!$A$2:$A1007)*($AL$1='CAMAGUI DATA UNIFICADA'!$B$2:$B1007),0),MATCH(AN$2,'CAMAGUI DATA UNIFICADA'!$C$1:$T$1,0)),"")</f>
        <v>2900</v>
      </c>
      <c r="AO169" s="2" t="str">
        <f t="array" ref="AO169">IFERROR(INDEX('CAMAGUI DATA UNIFICADA'!$C$2:$T1007,MATCH(1,($A169='CAMAGUI DATA UNIFICADA'!$A$2:$A1007)*($AL$1='CAMAGUI DATA UNIFICADA'!$B$2:$B1007),0),MATCH(AO$2,'CAMAGUI DATA UNIFICADA'!$C$1:$T$1,0)),"")</f>
        <v>SKR MAST E AD</v>
      </c>
      <c r="AP169" s="139">
        <f t="array" ref="AP169">IFERROR(INDEX('CAMAGUI DATA UNIFICADA'!$C$2:$T1007,MATCH(1,($A169='CAMAGUI DATA UNIFICADA'!$A$2:$A1007)*($AL$1='CAMAGUI DATA UNIFICADA'!$B$2:$B1007),0),MATCH(AP$2,'CAMAGUI DATA UNIFICADA'!$C$1:$T$1,0)),"")</f>
        <v>2968.44</v>
      </c>
      <c r="AQ169" s="2">
        <f t="array" ref="AQ169">IFERROR(INDEX('CAMAGUI DATA UNIFICADA'!$C$2:$T1007,MATCH(1,($A169='CAMAGUI DATA UNIFICADA'!$A$2:$A1007)*($AL$1='CAMAGUI DATA UNIFICADA'!$B$2:$B1007),0),MATCH(AQ$2,'CAMAGUI DATA UNIFICADA'!$C$1:$T$1,0)),"")</f>
        <v>8.52</v>
      </c>
      <c r="AR169" s="2">
        <f t="array" ref="AR169">IFERROR(INDEX('CAMAGUI DATA UNIFICADA'!$C$2:$T1007,MATCH(1,($A169='CAMAGUI DATA UNIFICADA'!$A$2:$A1007)*($AL$1='CAMAGUI DATA UNIFICADA'!$B$2:$B1007),0),MATCH(AR$2,'CAMAGUI DATA UNIFICADA'!$C$1:$T$1,0)),"")</f>
        <v>3.2</v>
      </c>
      <c r="AS169" s="33">
        <f t="array" ref="AS169">IFERROR(INDEX('CAMAGUI DATA UNIFICADA'!$C$2:$T1007,MATCH(1,($A169='CAMAGUI DATA UNIFICADA'!$A$2:$A1007)*($AL$1='CAMAGUI DATA UNIFICADA'!$B$2:$B1007),0),MATCH(AS$2,'CAMAGUI DATA UNIFICADA'!$C$1:$T$1,0)),"")</f>
        <v>5.45424</v>
      </c>
      <c r="AT169" s="60">
        <f t="array" ref="AT169">IFERROR(INDEX('CAMAGUI DATA UNIFICADA'!$C$2:$T1007,MATCH(1,($A169='CAMAGUI DATA UNIFICADA'!$A$2:$A1007)*($AL$1='CAMAGUI DATA UNIFICADA'!$B$2:$B1007),0),MATCH(AT$2,'CAMAGUI DATA UNIFICADA'!$C$1:$T$1,0)),"")</f>
        <v>1022162.092</v>
      </c>
      <c r="AU169" s="33">
        <f t="array" ref="AU169">IFERROR(INDEX('CAMAGUI DATA UNIFICADA'!$C$2:$T1007,MATCH(1,($A169='CAMAGUI DATA UNIFICADA'!$A$2:$A1007)*($AL$1='CAMAGUI DATA UNIFICADA'!$B$2:$B1007),0),MATCH(AU$2,'CAMAGUI DATA UNIFICADA'!$C$1:$T$1,0)),"")</f>
        <v>0.958994709</v>
      </c>
      <c r="AV169" s="23">
        <f t="array" ref="AV169">IFERROR(INDEX('CAMAGUI DATA UNIFICADA'!$C$2:$T1007,MATCH(1,($A169='CAMAGUI DATA UNIFICADA'!$A$2:$A1007)*($AL$1='CAMAGUI DATA UNIFICADA'!$B$2:$B1007),0),MATCH(AV$2,'CAMAGUI DATA UNIFICADA'!$C$1:$T$1,0)),"")</f>
        <v>0.9734877071</v>
      </c>
      <c r="AW169" s="23">
        <f t="array" ref="AW169">IFERROR(INDEX('CAMAGUI DATA UNIFICADA'!$C$2:$T1007,MATCH(1,($A169='CAMAGUI DATA UNIFICADA'!$A$2:$A1007)*($AL$1='CAMAGUI DATA UNIFICADA'!$B$2:$B1007),0),MATCH(AW$2,'CAMAGUI DATA UNIFICADA'!$C$1:$T$1,0)),"")</f>
        <v>0.9</v>
      </c>
      <c r="AX169" s="60">
        <f t="array" ref="AX169">IFERROR(INDEX('CAMAGUI DATA UNIFICADA'!$C$2:$T1007,MATCH(1,($A169='CAMAGUI DATA UNIFICADA'!$A$2:$A1007)*($AL$1='CAMAGUI DATA UNIFICADA'!$B$2:$B1007),0),MATCH(AX$2,'CAMAGUI DATA UNIFICADA'!$C$1:$T$1,0)),"")</f>
        <v>135000</v>
      </c>
      <c r="AY169" s="2">
        <f t="array" ref="AY169">IFERROR(INDEX('CAMAGUI DATA UNIFICADA'!$C$2:$T1007,MATCH(1,($A169='CAMAGUI DATA UNIFICADA'!$A$2:$A1007)*($AL$1='CAMAGUI DATA UNIFICADA'!$B$2:$B1007),0),MATCH(AY$2,'CAMAGUI DATA UNIFICADA'!$C$1:$T$1,0)),"")</f>
        <v>3.5</v>
      </c>
      <c r="AZ169" s="2">
        <f t="array" ref="AZ169">IFERROR(INDEX('CAMAGUI DATA UNIFICADA'!$C$2:$T1007,MATCH(1,($A169='CAMAGUI DATA UNIFICADA'!$A$2:$A1007)*($AL$1='CAMAGUI DATA UNIFICADA'!$B$2:$B1007),0),MATCH(AZ$2,'CAMAGUI DATA UNIFICADA'!$C$1:$T$1,0)),"")</f>
        <v>12.02</v>
      </c>
      <c r="BA169" s="33">
        <f t="array" ref="BA169">IFERROR(INDEX('CAMAGUI DATA UNIFICADA'!$C$2:$T1007,MATCH(1,($A169='CAMAGUI DATA UNIFICADA'!$A$2:$A1007)*($AL$1='CAMAGUI DATA UNIFICADA'!$B$2:$B1007),0),MATCH(BA$2,'CAMAGUI DATA UNIFICADA'!$C$1:$T$1,0)),"")</f>
        <v>4.40112</v>
      </c>
      <c r="BB169" s="60">
        <f t="array" ref="BB169">IFERROR(INDEX('CAMAGUI DATA UNIFICADA'!$C$2:$T1007,MATCH(1,($A169='CAMAGUI DATA UNIFICADA'!$A$2:$A1007)*($AL$1='CAMAGUI DATA UNIFICADA'!$B$2:$B1007),0),MATCH(BB$2,'CAMAGUI DATA UNIFICADA'!$C$1:$T$1,0)),"")</f>
        <v>550.0568611</v>
      </c>
      <c r="BC169" s="140">
        <f t="array" ref="BC169">IFERROR(INDEX('CAMAGUI DATA UNIFICADA'!$C$2:$T1007,MATCH(1,($A169='CAMAGUI DATA UNIFICADA'!$A$2:$A1007)*($AL$1='CAMAGUI DATA UNIFICADA'!$B$2:$B1007),0),MATCH(BC$2,'CAMAGUI DATA UNIFICADA'!$C$1:$T$1,0)),"")</f>
        <v>18.76421527</v>
      </c>
      <c r="BD169" s="138" t="str">
        <f t="array" ref="BD169">IFERROR(INDEX('CAMAGUI DATA UNIFICADA'!$C$2:$T1007,MATCH(1,($A169='CAMAGUI DATA UNIFICADA'!$A$2:$A1007)*($BD$1='CAMAGUI DATA UNIFICADA'!$B$2:$B1007),0),MATCH(BD$2,'CAMAGUI DATA UNIFICADA'!$C$1:$T$1,0)),"")</f>
        <v>CA4170126</v>
      </c>
      <c r="BE169" s="2">
        <f t="array" ref="BE169">IFERROR(INDEX('CAMAGUI DATA UNIFICADA'!$C$2:$T1007,MATCH(1,($A169='CAMAGUI DATA UNIFICADA'!$A$2:$A1007)*($BD$1='CAMAGUI DATA UNIFICADA'!$B$2:$B1007),0),MATCH(BE$2,'CAMAGUI DATA UNIFICADA'!$C$1:$T$1,0)),"")</f>
        <v>0</v>
      </c>
      <c r="BF169" s="2">
        <f t="array" ref="BF169">IFERROR(INDEX('CAMAGUI DATA UNIFICADA'!$C$2:$T1007,MATCH(1,($A169='CAMAGUI DATA UNIFICADA'!$A$2:$A1007)*($BD$1='CAMAGUI DATA UNIFICADA'!$B$2:$B1007),0),MATCH(BF$2,'CAMAGUI DATA UNIFICADA'!$C$1:$T$1,0)),"")</f>
        <v>450</v>
      </c>
      <c r="BG169" s="2" t="str">
        <f t="array" ref="BG169">IFERROR(INDEX('CAMAGUI DATA UNIFICADA'!$C$2:$T1007,MATCH(1,($A169='CAMAGUI DATA UNIFICADA'!$A$2:$A1007)*($BD$1='CAMAGUI DATA UNIFICADA'!$B$2:$B1007),0),MATCH(BG$2,'CAMAGUI DATA UNIFICADA'!$C$1:$T$1,0)),"")</f>
        <v>SKR MAST E AD</v>
      </c>
      <c r="BH169" s="139">
        <f t="array" ref="BH169">IFERROR(INDEX('CAMAGUI DATA UNIFICADA'!$C$2:$T1007,MATCH(1,($A169='CAMAGUI DATA UNIFICADA'!$A$2:$A1007)*($BD$1='CAMAGUI DATA UNIFICADA'!$B$2:$B1007),0),MATCH(BH$2,'CAMAGUI DATA UNIFICADA'!$C$1:$T$1,0)),"")</f>
        <v>460.62</v>
      </c>
      <c r="BI169" s="2" t="str">
        <f t="array" ref="BI169">IFERROR(INDEX('CAMAGUI DATA UNIFICADA'!$C$2:$T1007,MATCH(1,($A169='CAMAGUI DATA UNIFICADA'!$A$2:$A1007)*($BD$1='CAMAGUI DATA UNIFICADA'!$B$2:$B1007),0),MATCH(BI$2,'CAMAGUI DATA UNIFICADA'!$C$1:$T$1,0)),"")</f>
        <v/>
      </c>
      <c r="BJ169" s="2">
        <f t="array" ref="BJ169">IFERROR(INDEX('CAMAGUI DATA UNIFICADA'!$C$2:$T1007,MATCH(1,($A169='CAMAGUI DATA UNIFICADA'!$A$2:$A1007)*($BD$1='CAMAGUI DATA UNIFICADA'!$B$2:$B1007),0),MATCH(BJ$2,'CAMAGUI DATA UNIFICADA'!$C$1:$T$1,0)),"")</f>
        <v>-28</v>
      </c>
      <c r="BK169" s="33" t="str">
        <f t="array" ref="BK169">IFERROR(INDEX('CAMAGUI DATA UNIFICADA'!$C$2:$T1007,MATCH(1,($A169='CAMAGUI DATA UNIFICADA'!$A$2:$A1007)*($BD$1='CAMAGUI DATA UNIFICADA'!$B$2:$B1007),0),MATCH(BK$2,'CAMAGUI DATA UNIFICADA'!$C$1:$T$1,0)),"")</f>
        <v/>
      </c>
      <c r="BL169" s="60" t="str">
        <f t="array" ref="BL169">IFERROR(INDEX('CAMAGUI DATA UNIFICADA'!$C$2:$T1007,MATCH(1,($A169='CAMAGUI DATA UNIFICADA'!$A$2:$A1007)*($BD$1='CAMAGUI DATA UNIFICADA'!$B$2:$B1007),0),MATCH(BL$2,'CAMAGUI DATA UNIFICADA'!$C$1:$T$1,0)),"")</f>
        <v/>
      </c>
      <c r="BM169" s="33" t="str">
        <f t="array" ref="BM169">IFERROR(INDEX('CAMAGUI DATA UNIFICADA'!$C$2:$T1007,MATCH(1,($A169='CAMAGUI DATA UNIFICADA'!$A$2:$A1007)*($BD$1='CAMAGUI DATA UNIFICADA'!$B$2:$B1007),0),MATCH(BM$2,'CAMAGUI DATA UNIFICADA'!$C$1:$T$1,0)),"")</f>
        <v/>
      </c>
      <c r="BN169" s="23">
        <f t="array" ref="BN169">IFERROR(INDEX('CAMAGUI DATA UNIFICADA'!$C$2:$T1007,MATCH(1,($A169='CAMAGUI DATA UNIFICADA'!$A$2:$A1007)*($BD$1='CAMAGUI DATA UNIFICADA'!$B$2:$B1007),0),MATCH(BN$2,'CAMAGUI DATA UNIFICADA'!$C$1:$T$1,0)),"")</f>
        <v>0</v>
      </c>
      <c r="BO169" s="23">
        <f t="array" ref="BO169">IFERROR(INDEX('CAMAGUI DATA UNIFICADA'!$C$2:$T1007,MATCH(1,($A169='CAMAGUI DATA UNIFICADA'!$A$2:$A1007)*($BD$1='CAMAGUI DATA UNIFICADA'!$B$2:$B1007),0),MATCH(BO$2,'CAMAGUI DATA UNIFICADA'!$C$1:$T$1,0)),"")</f>
        <v>0</v>
      </c>
      <c r="BP169" s="60">
        <f t="array" ref="BP169">IFERROR(INDEX('CAMAGUI DATA UNIFICADA'!$C$2:$T1007,MATCH(1,($A169='CAMAGUI DATA UNIFICADA'!$A$2:$A1007)*($BD$1='CAMAGUI DATA UNIFICADA'!$B$2:$B1007),0),MATCH(BP$2,'CAMAGUI DATA UNIFICADA'!$C$1:$T$1,0)),"")</f>
        <v>0</v>
      </c>
      <c r="BQ169" s="2">
        <f t="array" ref="BQ169">IFERROR(INDEX('CAMAGUI DATA UNIFICADA'!$C$2:$T1007,MATCH(1,($A169='CAMAGUI DATA UNIFICADA'!$A$2:$A1007)*($BD$1='CAMAGUI DATA UNIFICADA'!$B$2:$B1007),0),MATCH(BQ$2,'CAMAGUI DATA UNIFICADA'!$C$1:$T$1,0)),"")</f>
        <v>0</v>
      </c>
      <c r="BR169" s="2">
        <f t="array" ref="BR169">IFERROR(INDEX('CAMAGUI DATA UNIFICADA'!$C$2:$T1007,MATCH(1,($A169='CAMAGUI DATA UNIFICADA'!$A$2:$A1007)*($BD$1='CAMAGUI DATA UNIFICADA'!$B$2:$B1007),0),MATCH(BR$2,'CAMAGUI DATA UNIFICADA'!$C$1:$T$1,0)),"")</f>
        <v>0</v>
      </c>
      <c r="BS169" s="33" t="str">
        <f t="array" ref="BS169">IFERROR(INDEX('CAMAGUI DATA UNIFICADA'!$C$2:$T1007,MATCH(1,($A169='CAMAGUI DATA UNIFICADA'!$A$2:$A1007)*($BD$1='CAMAGUI DATA UNIFICADA'!$B$2:$B1007),0),MATCH(BS$2,'CAMAGUI DATA UNIFICADA'!$C$1:$T$1,0)),"")</f>
        <v/>
      </c>
      <c r="BT169" s="60">
        <f t="array" ref="BT169">IFERROR(INDEX('CAMAGUI DATA UNIFICADA'!$C$2:$T1007,MATCH(1,($A169='CAMAGUI DATA UNIFICADA'!$A$2:$A1007)*($BD$1='CAMAGUI DATA UNIFICADA'!$B$2:$B1007),0),MATCH(BT$2,'CAMAGUI DATA UNIFICADA'!$C$1:$T$1,0)),"")</f>
        <v>0</v>
      </c>
      <c r="BU169" s="140">
        <f t="array" ref="BU169">IFERROR(INDEX('CAMAGUI DATA UNIFICADA'!$C$2:$T1007,MATCH(1,($A169='CAMAGUI DATA UNIFICADA'!$A$2:$A1007)*($BD$1='CAMAGUI DATA UNIFICADA'!$B$2:$B1007),0),MATCH(BU$2,'CAMAGUI DATA UNIFICADA'!$C$1:$T$1,0)),"")</f>
        <v>0</v>
      </c>
      <c r="BV169" s="138" t="str">
        <f t="array" ref="BV169">IFERROR(INDEX('CAMAGUI DATA UNIFICADA'!$C$2:$T1007,MATCH(1,($A169='CAMAGUI DATA UNIFICADA'!$A$2:$A1007)*($BV$1='CAMAGUI DATA UNIFICADA'!$B$2:$B1007),0),MATCH(BV$2,'CAMAGUI DATA UNIFICADA'!$C$1:$T$1,0)),"")</f>
        <v>CA5170126</v>
      </c>
      <c r="BW169" s="2">
        <f t="array" ref="BW169">IFERROR(INDEX('CAMAGUI DATA UNIFICADA'!$C$2:$T1007,MATCH(1,($A169='CAMAGUI DATA UNIFICADA'!$A$2:$A1007)*($BV$1='CAMAGUI DATA UNIFICADA'!$B$2:$B1007),0),MATCH(BW$2,'CAMAGUI DATA UNIFICADA'!$C$1:$T$1,0)),"")</f>
        <v>0</v>
      </c>
      <c r="BX169" s="2">
        <f t="array" ref="BX169">IFERROR(INDEX('CAMAGUI DATA UNIFICADA'!$C$2:$T1007,MATCH(1,($A169='CAMAGUI DATA UNIFICADA'!$A$2:$A1007)*($BV$1='CAMAGUI DATA UNIFICADA'!$B$2:$B1007),0),MATCH(BX$2,'CAMAGUI DATA UNIFICADA'!$C$1:$T$1,0)),"")</f>
        <v>725</v>
      </c>
      <c r="BY169" s="2" t="str">
        <f t="array" ref="BY169">IFERROR(INDEX('CAMAGUI DATA UNIFICADA'!$C$2:$T1007,MATCH(1,($A169='CAMAGUI DATA UNIFICADA'!$A$2:$A1007)*($BV$1='CAMAGUI DATA UNIFICADA'!$B$2:$B1007),0),MATCH(BY$2,'CAMAGUI DATA UNIFICADA'!$C$1:$T$1,0)),"")</f>
        <v>SKR MAST E AD</v>
      </c>
      <c r="BZ169" s="139">
        <f t="array" ref="BZ169">IFERROR(INDEX('CAMAGUI DATA UNIFICADA'!$C$2:$T1007,MATCH(1,($A169='CAMAGUI DATA UNIFICADA'!$A$2:$A1007)*($BV$1='CAMAGUI DATA UNIFICADA'!$B$2:$B1007),0),MATCH(BZ$2,'CAMAGUI DATA UNIFICADA'!$C$1:$T$1,0)),"")</f>
        <v>742.11</v>
      </c>
      <c r="CA169" s="2" t="str">
        <f t="array" ref="CA169">IFERROR(INDEX('CAMAGUI DATA UNIFICADA'!$C$2:$T1007,MATCH(1,($A169='CAMAGUI DATA UNIFICADA'!$A$2:$A1007)*($BV$1='CAMAGUI DATA UNIFICADA'!$B$2:$B1007),0),MATCH(CA$2,'CAMAGUI DATA UNIFICADA'!$C$1:$T$1,0)),"")</f>
        <v/>
      </c>
      <c r="CB169" s="2">
        <f t="array" ref="CB169">IFERROR(INDEX('CAMAGUI DATA UNIFICADA'!$C$2:$T1007,MATCH(1,($A169='CAMAGUI DATA UNIFICADA'!$A$2:$A1007)*($BV$1='CAMAGUI DATA UNIFICADA'!$B$2:$B1007),0),MATCH(CB$2,'CAMAGUI DATA UNIFICADA'!$C$1:$T$1,0)),"")</f>
        <v>-28</v>
      </c>
      <c r="CC169" s="33" t="str">
        <f t="array" ref="CC169">IFERROR(INDEX('CAMAGUI DATA UNIFICADA'!$C$2:$T1007,MATCH(1,($A169='CAMAGUI DATA UNIFICADA'!$A$2:$A1007)*($BV$1='CAMAGUI DATA UNIFICADA'!$B$2:$B1007),0),MATCH(CC$2,'CAMAGUI DATA UNIFICADA'!$C$1:$T$1,0)),"")</f>
        <v/>
      </c>
      <c r="CD169" s="60" t="str">
        <f t="array" ref="CD169">IFERROR(INDEX('CAMAGUI DATA UNIFICADA'!$C$2:$T1007,MATCH(1,($A169='CAMAGUI DATA UNIFICADA'!$A$2:$A1007)*($BV$1='CAMAGUI DATA UNIFICADA'!$B$2:$B1007),0),MATCH(CD$2,'CAMAGUI DATA UNIFICADA'!$C$1:$T$1,0)),"")</f>
        <v/>
      </c>
      <c r="CE169" s="33" t="str">
        <f t="array" ref="CE169">IFERROR(INDEX('CAMAGUI DATA UNIFICADA'!$C$2:$T1007,MATCH(1,($A169='CAMAGUI DATA UNIFICADA'!$A$2:$A1007)*($BV$1='CAMAGUI DATA UNIFICADA'!$B$2:$B1007),0),MATCH(CE$2,'CAMAGUI DATA UNIFICADA'!$C$1:$T$1,0)),"")</f>
        <v/>
      </c>
      <c r="CF169" s="23">
        <f t="array" ref="CF169">IFERROR(INDEX('CAMAGUI DATA UNIFICADA'!$C$2:$T1007,MATCH(1,($A169='CAMAGUI DATA UNIFICADA'!$A$2:$A1007)*($BV$1='CAMAGUI DATA UNIFICADA'!$B$2:$B1007),0),MATCH(CF$2,'CAMAGUI DATA UNIFICADA'!$C$1:$T$1,0)),"")</f>
        <v>0</v>
      </c>
      <c r="CG169" s="23">
        <f t="array" ref="CG169">IFERROR(INDEX('CAMAGUI DATA UNIFICADA'!$C$2:$T1007,MATCH(1,($A169='CAMAGUI DATA UNIFICADA'!$A$2:$A1007)*($BV$1='CAMAGUI DATA UNIFICADA'!$B$2:$B1007),0),MATCH(CG$2,'CAMAGUI DATA UNIFICADA'!$C$1:$T$1,0)),"")</f>
        <v>0</v>
      </c>
      <c r="CH169" s="60">
        <f t="array" ref="CH169">IFERROR(INDEX('CAMAGUI DATA UNIFICADA'!$C$2:$T1007,MATCH(1,($A169='CAMAGUI DATA UNIFICADA'!$A$2:$A1007)*($BV$1='CAMAGUI DATA UNIFICADA'!$B$2:$B1007),0),MATCH(CH$2,'CAMAGUI DATA UNIFICADA'!$C$1:$T$1,0)),"")</f>
        <v>0</v>
      </c>
      <c r="CI169" s="2">
        <f t="array" ref="CI169">IFERROR(INDEX('CAMAGUI DATA UNIFICADA'!$C$2:$T1007,MATCH(1,($A169='CAMAGUI DATA UNIFICADA'!$A$2:$A1007)*($BV$1='CAMAGUI DATA UNIFICADA'!$B$2:$B1007),0),MATCH(CI$2,'CAMAGUI DATA UNIFICADA'!$C$1:$T$1,0)),"")</f>
        <v>0</v>
      </c>
      <c r="CJ169" s="2">
        <f t="array" ref="CJ169">IFERROR(INDEX('CAMAGUI DATA UNIFICADA'!$C$2:$T1007,MATCH(1,($A169='CAMAGUI DATA UNIFICADA'!$A$2:$A1007)*($BV$1='CAMAGUI DATA UNIFICADA'!$B$2:$B1007),0),MATCH(CJ$2,'CAMAGUI DATA UNIFICADA'!$C$1:$T$1,0)),"")</f>
        <v>0</v>
      </c>
      <c r="CK169" s="33" t="str">
        <f t="array" ref="CK169">IFERROR(INDEX('CAMAGUI DATA UNIFICADA'!$C$2:$T1007,MATCH(1,($A169='CAMAGUI DATA UNIFICADA'!$A$2:$A1007)*($BV$1='CAMAGUI DATA UNIFICADA'!$B$2:$B1007),0),MATCH(CK$2,'CAMAGUI DATA UNIFICADA'!$C$1:$T$1,0)),"")</f>
        <v/>
      </c>
      <c r="CL169" s="60">
        <f t="array" ref="CL169">IFERROR(INDEX('CAMAGUI DATA UNIFICADA'!$C$2:$T1007,MATCH(1,($A169='CAMAGUI DATA UNIFICADA'!$A$2:$A1007)*($BV$1='CAMAGUI DATA UNIFICADA'!$B$2:$B1007),0),MATCH(CL$2,'CAMAGUI DATA UNIFICADA'!$C$1:$T$1,0)),"")</f>
        <v>0</v>
      </c>
      <c r="CM169" s="140">
        <f t="array" ref="CM169">IFERROR(INDEX('CAMAGUI DATA UNIFICADA'!$C$2:$T1007,MATCH(1,($A169='CAMAGUI DATA UNIFICADA'!$A$2:$A1007)*($BV$1='CAMAGUI DATA UNIFICADA'!$B$2:$B1007),0),MATCH(CM$2,'CAMAGUI DATA UNIFICADA'!$C$1:$T$1,0)),"")</f>
        <v>0</v>
      </c>
      <c r="CN169" s="138" t="str">
        <f t="array" ref="CN169">IFERROR(INDEX('CAMAGUI DATA UNIFICADA'!$C$2:$T1007,MATCH(1,($A169='CAMAGUI DATA UNIFICADA'!$A$2:$A1007)*($CN$1='CAMAGUI DATA UNIFICADA'!$B$2:$B1007),0),MATCH(CN$2,'CAMAGUI DATA UNIFICADA'!$C$1:$T$1,0)),"")</f>
        <v>CA6170126</v>
      </c>
      <c r="CO169" s="2">
        <f t="array" ref="CO169">IFERROR(INDEX('CAMAGUI DATA UNIFICADA'!$C$2:$T1007,MATCH(1,($A169='CAMAGUI DATA UNIFICADA'!$A$2:$A1007)*($CN$1='CAMAGUI DATA UNIFICADA'!$B$2:$B1007),0),MATCH(CO$2,'CAMAGUI DATA UNIFICADA'!$C$1:$T$1,0)),"")</f>
        <v>0</v>
      </c>
      <c r="CP169" s="2">
        <f t="array" ref="CP169">IFERROR(INDEX('CAMAGUI DATA UNIFICADA'!$C$2:$T1007,MATCH(1,($A169='CAMAGUI DATA UNIFICADA'!$A$2:$A1007)*($CN$1='CAMAGUI DATA UNIFICADA'!$B$2:$B1007),0),MATCH(CP$2,'CAMAGUI DATA UNIFICADA'!$C$1:$T$1,0)),"")</f>
        <v>1750</v>
      </c>
      <c r="CQ169" s="2" t="str">
        <f t="array" ref="CQ169">IFERROR(INDEX('CAMAGUI DATA UNIFICADA'!$C$2:$T1007,MATCH(1,($A169='CAMAGUI DATA UNIFICADA'!$A$2:$A1007)*($CN$1='CAMAGUI DATA UNIFICADA'!$B$2:$B1007),0),MATCH(CQ$2,'CAMAGUI DATA UNIFICADA'!$C$1:$T$1,0)),"")</f>
        <v>SKR MAST E AD</v>
      </c>
      <c r="CR169" s="139">
        <f t="array" ref="CR169">IFERROR(INDEX('CAMAGUI DATA UNIFICADA'!$C$2:$T1007,MATCH(1,($A169='CAMAGUI DATA UNIFICADA'!$A$2:$A1007)*($CN$1='CAMAGUI DATA UNIFICADA'!$B$2:$B1007),0),MATCH(CR$2,'CAMAGUI DATA UNIFICADA'!$C$1:$T$1,0)),"")</f>
        <v>1791.3</v>
      </c>
      <c r="CS169" s="2" t="str">
        <f t="array" ref="CS169">IFERROR(INDEX('CAMAGUI DATA UNIFICADA'!$C$2:$T1007,MATCH(1,($A169='CAMAGUI DATA UNIFICADA'!$A$2:$A1007)*($CN$1='CAMAGUI DATA UNIFICADA'!$B$2:$B1007),0),MATCH(CS$2,'CAMAGUI DATA UNIFICADA'!$C$1:$T$1,0)),"")</f>
        <v/>
      </c>
      <c r="CT169" s="2">
        <f t="array" ref="CT169">IFERROR(INDEX('CAMAGUI DATA UNIFICADA'!$C$2:$T1007,MATCH(1,($A169='CAMAGUI DATA UNIFICADA'!$A$2:$A1007)*($CN$1='CAMAGUI DATA UNIFICADA'!$B$2:$B1007),0),MATCH(CT$2,'CAMAGUI DATA UNIFICADA'!$C$1:$T$1,0)),"")</f>
        <v>-25.9</v>
      </c>
      <c r="CU169" s="33" t="str">
        <f t="array" ref="CU169">IFERROR(INDEX('CAMAGUI DATA UNIFICADA'!$C$2:$T1007,MATCH(1,($A169='CAMAGUI DATA UNIFICADA'!$A$2:$A1007)*($CN$1='CAMAGUI DATA UNIFICADA'!$B$2:$B1007),0),MATCH(CU$2,'CAMAGUI DATA UNIFICADA'!$C$1:$T$1,0)),"")</f>
        <v/>
      </c>
      <c r="CV169" s="60" t="str">
        <f t="array" ref="CV169">IFERROR(INDEX('CAMAGUI DATA UNIFICADA'!$C$2:$T1007,MATCH(1,($A169='CAMAGUI DATA UNIFICADA'!$A$2:$A1007)*($CN$1='CAMAGUI DATA UNIFICADA'!$B$2:$B1007),0),MATCH(CV$2,'CAMAGUI DATA UNIFICADA'!$C$1:$T$1,0)),"")</f>
        <v/>
      </c>
      <c r="CW169" s="33" t="str">
        <f t="array" ref="CW169">IFERROR(INDEX('CAMAGUI DATA UNIFICADA'!$C$2:$T1007,MATCH(1,($A169='CAMAGUI DATA UNIFICADA'!$A$2:$A1007)*($CN$1='CAMAGUI DATA UNIFICADA'!$B$2:$B1007),0),MATCH(CW$2,'CAMAGUI DATA UNIFICADA'!$C$1:$T$1,0)),"")</f>
        <v/>
      </c>
      <c r="CX169" s="23">
        <f t="array" ref="CX169">IFERROR(INDEX('CAMAGUI DATA UNIFICADA'!$C$2:$T1007,MATCH(1,($A169='CAMAGUI DATA UNIFICADA'!$A$2:$A1007)*($CN$1='CAMAGUI DATA UNIFICADA'!$B$2:$B1007),0),MATCH(CX$2,'CAMAGUI DATA UNIFICADA'!$C$1:$T$1,0)),"")</f>
        <v>0</v>
      </c>
      <c r="CY169" s="23">
        <f t="array" ref="CY169">IFERROR(INDEX('CAMAGUI DATA UNIFICADA'!$C$2:$T1007,MATCH(1,($A169='CAMAGUI DATA UNIFICADA'!$A$2:$A1007)*($CN$1='CAMAGUI DATA UNIFICADA'!$B$2:$B1007),0),MATCH(CY$2,'CAMAGUI DATA UNIFICADA'!$C$1:$T$1,0)),"")</f>
        <v>0</v>
      </c>
      <c r="CZ169" s="60">
        <f t="array" ref="CZ169">IFERROR(INDEX('CAMAGUI DATA UNIFICADA'!$C$2:$T1007,MATCH(1,($A169='CAMAGUI DATA UNIFICADA'!$A$2:$A1007)*($CN$1='CAMAGUI DATA UNIFICADA'!$B$2:$B1007),0),MATCH(CZ$2,'CAMAGUI DATA UNIFICADA'!$C$1:$T$1,0)),"")</f>
        <v>0</v>
      </c>
      <c r="DA169" s="2">
        <f t="array" ref="DA169">IFERROR(INDEX('CAMAGUI DATA UNIFICADA'!$C$2:$T1007,MATCH(1,($A169='CAMAGUI DATA UNIFICADA'!$A$2:$A1007)*($CN$1='CAMAGUI DATA UNIFICADA'!$B$2:$B1007),0),MATCH(DA$2,'CAMAGUI DATA UNIFICADA'!$C$1:$T$1,0)),"")</f>
        <v>0</v>
      </c>
      <c r="DB169" s="2">
        <f t="array" ref="DB169">IFERROR(INDEX('CAMAGUI DATA UNIFICADA'!$C$2:$T1007,MATCH(1,($A169='CAMAGUI DATA UNIFICADA'!$A$2:$A1007)*($CN$1='CAMAGUI DATA UNIFICADA'!$B$2:$B1007),0),MATCH(DB$2,'CAMAGUI DATA UNIFICADA'!$C$1:$T$1,0)),"")</f>
        <v>0</v>
      </c>
      <c r="DC169" s="33" t="str">
        <f t="array" ref="DC169">IFERROR(INDEX('CAMAGUI DATA UNIFICADA'!$C$2:$T1007,MATCH(1,($A169='CAMAGUI DATA UNIFICADA'!$A$2:$A1007)*($CN$1='CAMAGUI DATA UNIFICADA'!$B$2:$B1007),0),MATCH(DC$2,'CAMAGUI DATA UNIFICADA'!$C$1:$T$1,0)),"")</f>
        <v/>
      </c>
      <c r="DD169" s="60">
        <f t="array" ref="DD169">IFERROR(INDEX('CAMAGUI DATA UNIFICADA'!$C$2:$T1007,MATCH(1,($A169='CAMAGUI DATA UNIFICADA'!$A$2:$A1007)*($CN$1='CAMAGUI DATA UNIFICADA'!$B$2:$B1007),0),MATCH(DD$2,'CAMAGUI DATA UNIFICADA'!$C$1:$T$1,0)),"")</f>
        <v>0</v>
      </c>
      <c r="DE169" s="140">
        <f t="array" ref="DE169">IFERROR(INDEX('CAMAGUI DATA UNIFICADA'!$C$2:$T1007,MATCH(1,($A169='CAMAGUI DATA UNIFICADA'!$A$2:$A1007)*($CN$1='CAMAGUI DATA UNIFICADA'!$B$2:$B1007),0),MATCH(DE$2,'CAMAGUI DATA UNIFICADA'!$C$1:$T$1,0)),"")</f>
        <v>0</v>
      </c>
      <c r="DF169" s="138" t="str">
        <f t="array" ref="DF169">IFERROR(INDEX('CAMAGUI DATA UNIFICADA'!$C$2:$T1007,MATCH(1,($A169='CAMAGUI DATA UNIFICADA'!$A$2:$A1007)*($DF$1='CAMAGUI DATA UNIFICADA'!$B$2:$B1007),0),MATCH(DF$2,'CAMAGUI DATA UNIFICADA'!$C$1:$T$1,0)),"")</f>
        <v/>
      </c>
      <c r="DG169" s="2" t="str">
        <f t="array" ref="DG169">IFERROR(INDEX('CAMAGUI DATA UNIFICADA'!$C$2:$T1007,MATCH(1,($A169='CAMAGUI DATA UNIFICADA'!$A$2:$A1007)*($DF$1='CAMAGUI DATA UNIFICADA'!$B$2:$B1007),0),MATCH(DG$2,'CAMAGUI DATA UNIFICADA'!$C$1:$T$1,0)),"")</f>
        <v/>
      </c>
      <c r="DH169" s="2" t="str">
        <f t="array" ref="DH169">IFERROR(INDEX('CAMAGUI DATA UNIFICADA'!$C$2:$T1007,MATCH(1,($A169='CAMAGUI DATA UNIFICADA'!$A$2:$A1007)*($DF$1='CAMAGUI DATA UNIFICADA'!$B$2:$B1007),0),MATCH(DH$2,'CAMAGUI DATA UNIFICADA'!$C$1:$T$1,0)),"")</f>
        <v/>
      </c>
      <c r="DI169" s="2" t="str">
        <f t="array" ref="DI169">IFERROR(INDEX('CAMAGUI DATA UNIFICADA'!$C$2:$T1007,MATCH(1,($A169='CAMAGUI DATA UNIFICADA'!$A$2:$A1007)*($DF$1='CAMAGUI DATA UNIFICADA'!$B$2:$B1007),0),MATCH(DI$2,'CAMAGUI DATA UNIFICADA'!$C$1:$T$1,0)),"")</f>
        <v/>
      </c>
      <c r="DJ169" s="139" t="str">
        <f t="array" ref="DJ169">IFERROR(INDEX('CAMAGUI DATA UNIFICADA'!$C$2:$T1007,MATCH(1,($A169='CAMAGUI DATA UNIFICADA'!$A$2:$A1007)*($DF$1='CAMAGUI DATA UNIFICADA'!$B$2:$B1007),0),MATCH(DJ$2,'CAMAGUI DATA UNIFICADA'!$C$1:$T$1,0)),"")</f>
        <v/>
      </c>
      <c r="DK169" s="2" t="str">
        <f t="array" ref="DK169">IFERROR(INDEX('CAMAGUI DATA UNIFICADA'!$C$2:$T1007,MATCH(1,($A169='CAMAGUI DATA UNIFICADA'!$A$2:$A1007)*($DF$1='CAMAGUI DATA UNIFICADA'!$B$2:$B1007),0),MATCH(DK$2,'CAMAGUI DATA UNIFICADA'!$C$1:$T$1,0)),"")</f>
        <v/>
      </c>
      <c r="DL169" s="2" t="str">
        <f t="array" ref="DL169">IFERROR(INDEX('CAMAGUI DATA UNIFICADA'!$C$2:$T1007,MATCH(1,($A169='CAMAGUI DATA UNIFICADA'!$A$2:$A1007)*($DF$1='CAMAGUI DATA UNIFICADA'!$B$2:$B1007),0),MATCH(DL$2,'CAMAGUI DATA UNIFICADA'!$C$1:$T$1,0)),"")</f>
        <v/>
      </c>
      <c r="DM169" s="33" t="str">
        <f t="array" ref="DM169">IFERROR(INDEX('CAMAGUI DATA UNIFICADA'!$C$2:$T1007,MATCH(1,($A169='CAMAGUI DATA UNIFICADA'!$A$2:$A1007)*($DF$1='CAMAGUI DATA UNIFICADA'!$B$2:$B1007),0),MATCH(DM$2,'CAMAGUI DATA UNIFICADA'!$C$1:$T$1,0)),"")</f>
        <v/>
      </c>
      <c r="DN169" s="60" t="str">
        <f t="array" ref="DN169">IFERROR(INDEX('CAMAGUI DATA UNIFICADA'!$C$2:$T1007,MATCH(1,($A169='CAMAGUI DATA UNIFICADA'!$A$2:$A1007)*($DF$1='CAMAGUI DATA UNIFICADA'!$B$2:$B1007),0),MATCH(DN$2,'CAMAGUI DATA UNIFICADA'!$C$1:$T$1,0)),"")</f>
        <v/>
      </c>
      <c r="DO169" s="33" t="str">
        <f t="array" ref="DO169">IFERROR(INDEX('CAMAGUI DATA UNIFICADA'!$C$2:$T1007,MATCH(1,($A169='CAMAGUI DATA UNIFICADA'!$A$2:$A1007)*($DF$1='CAMAGUI DATA UNIFICADA'!$B$2:$B1007),0),MATCH(DO$2,'CAMAGUI DATA UNIFICADA'!$C$1:$T$1,0)),"")</f>
        <v/>
      </c>
      <c r="DP169" s="23" t="str">
        <f t="array" ref="DP169">IFERROR(INDEX('CAMAGUI DATA UNIFICADA'!$C$2:$T1007,MATCH(1,($A169='CAMAGUI DATA UNIFICADA'!$A$2:$A1007)*($DF$1='CAMAGUI DATA UNIFICADA'!$B$2:$B1007),0),MATCH(DP$2,'CAMAGUI DATA UNIFICADA'!$C$1:$T$1,0)),"")</f>
        <v/>
      </c>
      <c r="DQ169" s="23" t="str">
        <f t="array" ref="DQ169">IFERROR(INDEX('CAMAGUI DATA UNIFICADA'!$C$2:$T1007,MATCH(1,($A169='CAMAGUI DATA UNIFICADA'!$A$2:$A1007)*($DF$1='CAMAGUI DATA UNIFICADA'!$B$2:$B1007),0),MATCH(DQ$2,'CAMAGUI DATA UNIFICADA'!$C$1:$T$1,0)),"")</f>
        <v/>
      </c>
      <c r="DR169" s="2" t="str">
        <f t="array" ref="DR169">IFERROR(INDEX('CAMAGUI DATA UNIFICADA'!$C$2:$T1007,MATCH(1,($A169='CAMAGUI DATA UNIFICADA'!$A$2:$A1007)*($DF$1='CAMAGUI DATA UNIFICADA'!$B$2:$B1007),0),MATCH(DR$2,'CAMAGUI DATA UNIFICADA'!$C$1:$T$1,0)),"")</f>
        <v/>
      </c>
      <c r="DS169" s="2" t="str">
        <f t="array" ref="DS169">IFERROR(INDEX('CAMAGUI DATA UNIFICADA'!$C$2:$T1007,MATCH(1,($A169='CAMAGUI DATA UNIFICADA'!$A$2:$A1007)*($DF$1='CAMAGUI DATA UNIFICADA'!$B$2:$B1007),0),MATCH(DS$2,'CAMAGUI DATA UNIFICADA'!$C$1:$T$1,0)),"")</f>
        <v/>
      </c>
      <c r="DT169" s="2" t="str">
        <f t="array" ref="DT169">IFERROR(INDEX('CAMAGUI DATA UNIFICADA'!$C$2:$T1007,MATCH(1,($A169='CAMAGUI DATA UNIFICADA'!$A$2:$A1007)*($DF$1='CAMAGUI DATA UNIFICADA'!$B$2:$B1007),0),MATCH(DT$2,'CAMAGUI DATA UNIFICADA'!$C$1:$T$1,0)),"")</f>
        <v/>
      </c>
      <c r="DU169" s="33" t="str">
        <f t="array" ref="DU169">IFERROR(INDEX('CAMAGUI DATA UNIFICADA'!$C$2:$T1007,MATCH(1,($A169='CAMAGUI DATA UNIFICADA'!$A$2:$A1007)*($DF$1='CAMAGUI DATA UNIFICADA'!$B$2:$B1007),0),MATCH(DU$2,'CAMAGUI DATA UNIFICADA'!$C$1:$T$1,0)),"")</f>
        <v/>
      </c>
      <c r="DV169" s="60" t="str">
        <f t="array" ref="DV169">IFERROR(INDEX('CAMAGUI DATA UNIFICADA'!$C$2:$T1007,MATCH(1,($A169='CAMAGUI DATA UNIFICADA'!$A$2:$A1007)*($DF$1='CAMAGUI DATA UNIFICADA'!$B$2:$B1007),0),MATCH(DV$2,'CAMAGUI DATA UNIFICADA'!$C$1:$T$1,0)),"")</f>
        <v/>
      </c>
      <c r="DW169" s="140" t="str">
        <f t="array" ref="DW169">IFERROR(INDEX('CAMAGUI DATA UNIFICADA'!$C$2:$T1007,MATCH(1,($A169='CAMAGUI DATA UNIFICADA'!$A$2:$A1007)*($DF$1='CAMAGUI DATA UNIFICADA'!$B$2:$B1007),0),MATCH(DW$2,'CAMAGUI DATA UNIFICADA'!$C$1:$T$1,0)),"")</f>
        <v/>
      </c>
      <c r="DX169" s="144" t="str">
        <f t="array" ref="DX169">IFERROR(INDEX('CAMAGUI DATA UNIFICADA'!$C$2:$T1007,MATCH(1,($A169='CAMAGUI DATA UNIFICADA'!$A$2:$A1007)*($DX$1='CAMAGUI DATA UNIFICADA'!$B$2:$B1007),0),MATCH(DX$2,'CAMAGUI DATA UNIFICADA'!$C$1:$T$1,0)),"")</f>
        <v/>
      </c>
      <c r="DY169" s="60" t="str">
        <f t="array" ref="DY169">IFERROR(INDEX('CAMAGUI DATA UNIFICADA'!$C$2:$T1007,MATCH(1,($A169='CAMAGUI DATA UNIFICADA'!$A$2:$A1007)*($DX$1='CAMAGUI DATA UNIFICADA'!$B$2:$B1007),0),MATCH(DY$2,'CAMAGUI DATA UNIFICADA'!$C$1:$T$1,0)),"")</f>
        <v/>
      </c>
      <c r="DZ169" s="60" t="str">
        <f t="array" ref="DZ169">IFERROR(INDEX('CAMAGUI DATA UNIFICADA'!$C$2:$T1007,MATCH(1,($A169='CAMAGUI DATA UNIFICADA'!$A$2:$A1007)*($DX$1='CAMAGUI DATA UNIFICADA'!$B$2:$B1007),0),MATCH(DZ$2,'CAMAGUI DATA UNIFICADA'!$C$1:$T$1,0)),"")</f>
        <v/>
      </c>
      <c r="EA169" s="60" t="str">
        <f t="array" ref="EA169">IFERROR(INDEX('CAMAGUI DATA UNIFICADA'!$C$2:$T1007,MATCH(1,($A169='CAMAGUI DATA UNIFICADA'!$A$2:$A1007)*($DX$1='CAMAGUI DATA UNIFICADA'!$B$2:$B1007),0),MATCH(EA$2,'CAMAGUI DATA UNIFICADA'!$C$1:$T$1,0)),"")</f>
        <v/>
      </c>
      <c r="EB169" s="60" t="str">
        <f t="array" ref="EB169">IFERROR(INDEX('CAMAGUI DATA UNIFICADA'!$C$2:$T1007,MATCH(1,($A169='CAMAGUI DATA UNIFICADA'!$A$2:$A1007)*($DX$1='CAMAGUI DATA UNIFICADA'!$B$2:$B1007),0),MATCH(EB$2,'CAMAGUI DATA UNIFICADA'!$C$1:$T$1,0)),"")</f>
        <v/>
      </c>
      <c r="EC169" s="60" t="str">
        <f t="array" ref="EC169">IFERROR(INDEX('CAMAGUI DATA UNIFICADA'!$C$2:$T1007,MATCH(1,($A169='CAMAGUI DATA UNIFICADA'!$A$2:$A1007)*($DX$1='CAMAGUI DATA UNIFICADA'!$B$2:$B1007),0),MATCH(EC$2,'CAMAGUI DATA UNIFICADA'!$C$1:$T$1,0)),"")</f>
        <v/>
      </c>
      <c r="ED169" s="60" t="str">
        <f t="array" ref="ED169">IFERROR(INDEX('CAMAGUI DATA UNIFICADA'!$C$2:$T1007,MATCH(1,($A169='CAMAGUI DATA UNIFICADA'!$A$2:$A1007)*($DX$1='CAMAGUI DATA UNIFICADA'!$B$2:$B1007),0),MATCH(ED$2,'CAMAGUI DATA UNIFICADA'!$C$1:$T$1,0)),"")</f>
        <v/>
      </c>
      <c r="EE169" s="60" t="str">
        <f t="array" ref="EE169">IFERROR(INDEX('CAMAGUI DATA UNIFICADA'!$C$2:$T1007,MATCH(1,($A169='CAMAGUI DATA UNIFICADA'!$A$2:$A1007)*($DX$1='CAMAGUI DATA UNIFICADA'!$B$2:$B1007),0),MATCH(EE$2,'CAMAGUI DATA UNIFICADA'!$C$1:$T$1,0)),"")</f>
        <v/>
      </c>
      <c r="EF169" s="60" t="str">
        <f t="array" ref="EF169">IFERROR(INDEX('CAMAGUI DATA UNIFICADA'!$C$2:$T1007,MATCH(1,($A169='CAMAGUI DATA UNIFICADA'!$A$2:$A1007)*($DX$1='CAMAGUI DATA UNIFICADA'!$B$2:$B1007),0),MATCH(EF$2,'CAMAGUI DATA UNIFICADA'!$C$1:$T$1,0)),"")</f>
        <v/>
      </c>
      <c r="EG169" s="60" t="str">
        <f t="array" ref="EG169">IFERROR(INDEX('CAMAGUI DATA UNIFICADA'!$C$2:$T1007,MATCH(1,($A169='CAMAGUI DATA UNIFICADA'!$A$2:$A1007)*($DX$1='CAMAGUI DATA UNIFICADA'!$B$2:$B1007),0),MATCH(EG$2,'CAMAGUI DATA UNIFICADA'!$C$1:$T$1,0)),"")</f>
        <v/>
      </c>
      <c r="EH169" s="60" t="str">
        <f t="array" ref="EH169">IFERROR(INDEX('CAMAGUI DATA UNIFICADA'!$C$2:$T1007,MATCH(1,($A169='CAMAGUI DATA UNIFICADA'!$A$2:$A1007)*($DX$1='CAMAGUI DATA UNIFICADA'!$B$2:$B1007),0),MATCH(EH$2,'CAMAGUI DATA UNIFICADA'!$C$1:$T$1,0)),"")</f>
        <v/>
      </c>
      <c r="EI169" s="60" t="str">
        <f t="array" ref="EI169">IFERROR(INDEX('CAMAGUI DATA UNIFICADA'!$C$2:$T1007,MATCH(1,($A169='CAMAGUI DATA UNIFICADA'!$A$2:$A1007)*($DX$1='CAMAGUI DATA UNIFICADA'!$B$2:$B1007),0),MATCH(EI$2,'CAMAGUI DATA UNIFICADA'!$C$1:$T$1,0)),"")</f>
        <v/>
      </c>
      <c r="EJ169" s="60" t="str">
        <f t="array" ref="EJ169">IFERROR(INDEX('CAMAGUI DATA UNIFICADA'!$C$2:$T1007,MATCH(1,($A169='CAMAGUI DATA UNIFICADA'!$A$2:$A1007)*($DX$1='CAMAGUI DATA UNIFICADA'!$B$2:$B1007),0),MATCH(EJ$2,'CAMAGUI DATA UNIFICADA'!$C$1:$T$1,0)),"")</f>
        <v/>
      </c>
      <c r="EK169" s="60" t="str">
        <f t="array" ref="EK169">IFERROR(INDEX('CAMAGUI DATA UNIFICADA'!$C$2:$T1007,MATCH(1,($A169='CAMAGUI DATA UNIFICADA'!$A$2:$A1007)*($DX$1='CAMAGUI DATA UNIFICADA'!$B$2:$B1007),0),MATCH(EK$2,'CAMAGUI DATA UNIFICADA'!$C$1:$T$1,0)),"")</f>
        <v/>
      </c>
      <c r="EL169" s="60" t="str">
        <f t="array" ref="EL169">IFERROR(INDEX('CAMAGUI DATA UNIFICADA'!$C$2:$T1007,MATCH(1,($A169='CAMAGUI DATA UNIFICADA'!$A$2:$A1007)*($DX$1='CAMAGUI DATA UNIFICADA'!$B$2:$B1007),0),MATCH(EL$2,'CAMAGUI DATA UNIFICADA'!$C$1:$T$1,0)),"")</f>
        <v/>
      </c>
      <c r="EM169" s="60" t="str">
        <f t="array" ref="EM169">IFERROR(INDEX('CAMAGUI DATA UNIFICADA'!$C$2:$T1007,MATCH(1,($A169='CAMAGUI DATA UNIFICADA'!$A$2:$A1007)*($DX$1='CAMAGUI DATA UNIFICADA'!$B$2:$B1007),0),MATCH(EM$2,'CAMAGUI DATA UNIFICADA'!$C$1:$T$1,0)),"")</f>
        <v/>
      </c>
      <c r="EN169" s="60" t="str">
        <f t="array" ref="EN169">IFERROR(INDEX('CAMAGUI DATA UNIFICADA'!$C$2:$T1007,MATCH(1,($A169='CAMAGUI DATA UNIFICADA'!$A$2:$A1007)*($DX$1='CAMAGUI DATA UNIFICADA'!$B$2:$B1007),0),MATCH(EN$2,'CAMAGUI DATA UNIFICADA'!$C$1:$T$1,0)),"")</f>
        <v/>
      </c>
      <c r="EO169" s="140" t="str">
        <f t="array" ref="EO169">IFERROR(INDEX('CAMAGUI DATA UNIFICADA'!$C$2:$T1007,MATCH(1,($A169='CAMAGUI DATA UNIFICADA'!$A$2:$A1007)*($DX$1='CAMAGUI DATA UNIFICADA'!$B$2:$B1007),0),MATCH(EO$2,'CAMAGUI DATA UNIFICADA'!$C$1:$T$1,0)),"")</f>
        <v/>
      </c>
    </row>
    <row r="170">
      <c r="A170" s="137">
        <v>46111.0</v>
      </c>
      <c r="B170" s="138" t="str">
        <f t="array" ref="B170">IFERROR(INDEX('CAMAGUI DATA UNIFICADA'!$C$2:$T1007,MATCH(1,($A170='CAMAGUI DATA UNIFICADA'!$A$2:$A1007)*($B$1='CAMAGUI DATA UNIFICADA'!$B$2:$B1007),0),MATCH(B$2,'CAMAGUI DATA UNIFICADA'!$C$1:$T$1,0)),"")</f>
        <v>CA1020326</v>
      </c>
      <c r="C170" s="2">
        <f t="array" ref="C170">IFERROR(INDEX('CAMAGUI DATA UNIFICADA'!$C$2:$T1007,MATCH(1,($A170='CAMAGUI DATA UNIFICADA'!$A$2:$A1007)*($B$1='CAMAGUI DATA UNIFICADA'!$B$2:$B1007),0),MATCH(C$2,'CAMAGUI DATA UNIFICADA'!$C$1:$T$1,0)),"")</f>
        <v>650</v>
      </c>
      <c r="D170" s="2">
        <f t="array" ref="D170">IFERROR(INDEX('CAMAGUI DATA UNIFICADA'!$C$2:$T1007,MATCH(1,($A170='CAMAGUI DATA UNIFICADA'!$A$2:$A1007)*($B$1='CAMAGUI DATA UNIFICADA'!$B$2:$B1007),0),MATCH(D$2,'CAMAGUI DATA UNIFICADA'!$C$1:$T$1,0)),"")</f>
        <v>4250</v>
      </c>
      <c r="E170" s="2" t="str">
        <f t="array" ref="E170">IFERROR(INDEX('CAMAGUI DATA UNIFICADA'!$C$2:$T1007,MATCH(1,($A170='CAMAGUI DATA UNIFICADA'!$A$2:$A1007)*($B$1='CAMAGUI DATA UNIFICADA'!$B$2:$B1007),0),MATCH(E$2,'CAMAGUI DATA UNIFICADA'!$C$1:$T$1,0)),"")</f>
        <v>SKR MAST E AD</v>
      </c>
      <c r="F170" s="139">
        <f t="array" ref="F170">IFERROR(INDEX('CAMAGUI DATA UNIFICADA'!$C$2:$T1007,MATCH(1,($A170='CAMAGUI DATA UNIFICADA'!$A$2:$A1007)*($B$1='CAMAGUI DATA UNIFICADA'!$B$2:$B1007),0),MATCH(F$2,'CAMAGUI DATA UNIFICADA'!$C$1:$T$1,0)),"")</f>
        <v>4350.3</v>
      </c>
      <c r="G170" s="2">
        <f t="array" ref="G170">IFERROR(INDEX('CAMAGUI DATA UNIFICADA'!$C$2:$T1007,MATCH(1,($A170='CAMAGUI DATA UNIFICADA'!$A$2:$A1007)*($B$1='CAMAGUI DATA UNIFICADA'!$B$2:$B1007),0),MATCH(G$2,'CAMAGUI DATA UNIFICADA'!$C$1:$T$1,0)),"")</f>
        <v>14.11</v>
      </c>
      <c r="H170" s="2">
        <f t="array" ref="H170">IFERROR(INDEX('CAMAGUI DATA UNIFICADA'!$C$2:$T1007,MATCH(1,($A170='CAMAGUI DATA UNIFICADA'!$A$2:$A1007)*($B$1='CAMAGUI DATA UNIFICADA'!$B$2:$B1007),0),MATCH(H$2,'CAMAGUI DATA UNIFICADA'!$C$1:$T$1,0)),"")</f>
        <v>4.8</v>
      </c>
      <c r="I170" s="33">
        <f t="array" ref="I170">IFERROR(INDEX('CAMAGUI DATA UNIFICADA'!$C$2:$T1007,MATCH(1,($A170='CAMAGUI DATA UNIFICADA'!$A$2:$A1007)*($B$1='CAMAGUI DATA UNIFICADA'!$B$2:$B1007),0),MATCH(I$2,'CAMAGUI DATA UNIFICADA'!$C$1:$T$1,0)),"")</f>
        <v>4.06416</v>
      </c>
      <c r="J170" s="60">
        <f t="array" ref="J170">IFERROR(INDEX('CAMAGUI DATA UNIFICADA'!$C$2:$T1007,MATCH(1,($A170='CAMAGUI DATA UNIFICADA'!$A$2:$A1007)*($B$1='CAMAGUI DATA UNIFICADA'!$B$2:$B1007),0),MATCH(J$2,'CAMAGUI DATA UNIFICADA'!$C$1:$T$1,0)),"")</f>
        <v>1133484.396</v>
      </c>
      <c r="K170" s="33">
        <f t="array" ref="K170">IFERROR(INDEX('CAMAGUI DATA UNIFICADA'!$C$2:$T1007,MATCH(1,($A170='CAMAGUI DATA UNIFICADA'!$A$2:$A1007)*($B$1='CAMAGUI DATA UNIFICADA'!$B$2:$B1007),0),MATCH(K$2,'CAMAGUI DATA UNIFICADA'!$C$1:$T$1,0)),"")</f>
        <v>0.8198302469</v>
      </c>
      <c r="L170" s="23">
        <f t="array" ref="L170">IFERROR(INDEX('CAMAGUI DATA UNIFICADA'!$C$2:$T1007,MATCH(1,($A170='CAMAGUI DATA UNIFICADA'!$A$2:$A1007)*($B$1='CAMAGUI DATA UNIFICADA'!$B$2:$B1007),0),MATCH(L$2,'CAMAGUI DATA UNIFICADA'!$C$1:$T$1,0)),"")</f>
        <v>0.9445703298</v>
      </c>
      <c r="M170" s="23">
        <f t="array" ref="M170">IFERROR(INDEX('CAMAGUI DATA UNIFICADA'!$C$2:$T1007,MATCH(1,($A170='CAMAGUI DATA UNIFICADA'!$A$2:$A1007)*($B$1='CAMAGUI DATA UNIFICADA'!$B$2:$B1007),0),MATCH(M$2,'CAMAGUI DATA UNIFICADA'!$C$1:$T$1,0)),"")</f>
        <v>0.9</v>
      </c>
      <c r="N170" s="60">
        <f t="array" ref="N170">IFERROR(INDEX('CAMAGUI DATA UNIFICADA'!$C$2:$T1007,MATCH(1,($A170='CAMAGUI DATA UNIFICADA'!$A$2:$A1007)*($B$1='CAMAGUI DATA UNIFICADA'!$B$2:$B1007),0),MATCH(N$2,'CAMAGUI DATA UNIFICADA'!$C$1:$T$1,0)),"")</f>
        <v>131868.1319</v>
      </c>
      <c r="O170" s="2">
        <f t="array" ref="O170">IFERROR(INDEX('CAMAGUI DATA UNIFICADA'!$C$2:$T1007,MATCH(1,($A170='CAMAGUI DATA UNIFICADA'!$A$2:$A1007)*($B$1='CAMAGUI DATA UNIFICADA'!$B$2:$B1007),0),MATCH(O$2,'CAMAGUI DATA UNIFICADA'!$C$1:$T$1,0)),"")</f>
        <v>4</v>
      </c>
      <c r="P170" s="2">
        <f t="array" ref="P170">IFERROR(INDEX('CAMAGUI DATA UNIFICADA'!$C$2:$T1007,MATCH(1,($A170='CAMAGUI DATA UNIFICADA'!$A$2:$A1007)*($B$1='CAMAGUI DATA UNIFICADA'!$B$2:$B1007),0),MATCH(P$2,'CAMAGUI DATA UNIFICADA'!$C$1:$T$1,0)),"")</f>
        <v>18.11</v>
      </c>
      <c r="Q170" s="33">
        <f t="array" ref="Q170">IFERROR(INDEX('CAMAGUI DATA UNIFICADA'!$C$2:$T1007,MATCH(1,($A170='CAMAGUI DATA UNIFICADA'!$A$2:$A1007)*($B$1='CAMAGUI DATA UNIFICADA'!$B$2:$B1007),0),MATCH(Q$2,'CAMAGUI DATA UNIFICADA'!$C$1:$T$1,0)),"")</f>
        <v>3.51612</v>
      </c>
      <c r="R170" s="60">
        <f t="array" ref="R170">IFERROR(INDEX('CAMAGUI DATA UNIFICADA'!$C$2:$T1007,MATCH(1,($A170='CAMAGUI DATA UNIFICADA'!$A$2:$A1007)*($B$1='CAMAGUI DATA UNIFICADA'!$B$2:$B1007),0),MATCH(R$2,'CAMAGUI DATA UNIFICADA'!$C$1:$T$1,0)),"")</f>
        <v>728.494489</v>
      </c>
      <c r="S170" s="140">
        <f t="array" ref="S170">IFERROR(INDEX('CAMAGUI DATA UNIFICADA'!$C$2:$T1007,MATCH(1,($A170='CAMAGUI DATA UNIFICADA'!$A$2:$A1007)*($B$1='CAMAGUI DATA UNIFICADA'!$B$2:$B1007),0),MATCH(S$2,'CAMAGUI DATA UNIFICADA'!$C$1:$T$1,0)),"")</f>
        <v>19.62362225</v>
      </c>
      <c r="T170" s="138" t="str">
        <f t="array" ref="T170">IFERROR(INDEX('CAMAGUI DATA UNIFICADA'!$C$2:$T1007,MATCH(1,($A170='CAMAGUI DATA UNIFICADA'!$A$2:$A1007)*($T$1='CAMAGUI DATA UNIFICADA'!$B$2:$B1007),0),MATCH(T$2,'CAMAGUI DATA UNIFICADA'!$C$1:$T$1,0)),"")</f>
        <v>CA2020326</v>
      </c>
      <c r="U170" s="2">
        <f t="array" ref="U170">IFERROR(INDEX('CAMAGUI DATA UNIFICADA'!$C$2:$T1007,MATCH(1,($A170='CAMAGUI DATA UNIFICADA'!$A$2:$A1007)*($T$1='CAMAGUI DATA UNIFICADA'!$B$2:$B1007),0),MATCH(U$2,'CAMAGUI DATA UNIFICADA'!$C$1:$T$1,0)),"")</f>
        <v>475</v>
      </c>
      <c r="V170" s="2">
        <f t="array" ref="V170">IFERROR(INDEX('CAMAGUI DATA UNIFICADA'!$C$2:$T1007,MATCH(1,($A170='CAMAGUI DATA UNIFICADA'!$A$2:$A1007)*($T$1='CAMAGUI DATA UNIFICADA'!$B$2:$B1007),0),MATCH(V$2,'CAMAGUI DATA UNIFICADA'!$C$1:$T$1,0)),"")</f>
        <v>3050</v>
      </c>
      <c r="W170" s="2" t="str">
        <f t="array" ref="W170">IFERROR(INDEX('CAMAGUI DATA UNIFICADA'!$C$2:$T1007,MATCH(1,($A170='CAMAGUI DATA UNIFICADA'!$A$2:$A1007)*($T$1='CAMAGUI DATA UNIFICADA'!$B$2:$B1007),0),MATCH(W$2,'CAMAGUI DATA UNIFICADA'!$C$1:$T$1,0)),"")</f>
        <v>SKR MAST E AD</v>
      </c>
      <c r="X170" s="139">
        <f t="array" ref="X170">IFERROR(INDEX('CAMAGUI DATA UNIFICADA'!$C$2:$T1007,MATCH(1,($A170='CAMAGUI DATA UNIFICADA'!$A$2:$A1007)*($T$1='CAMAGUI DATA UNIFICADA'!$B$2:$B1007),0),MATCH(X$2,'CAMAGUI DATA UNIFICADA'!$C$1:$T$1,0)),"")</f>
        <v>3121.98</v>
      </c>
      <c r="Y170" s="2">
        <f t="array" ref="Y170">IFERROR(INDEX('CAMAGUI DATA UNIFICADA'!$C$2:$T1007,MATCH(1,($A170='CAMAGUI DATA UNIFICADA'!$A$2:$A1007)*($T$1='CAMAGUI DATA UNIFICADA'!$B$2:$B1007),0),MATCH(Y$2,'CAMAGUI DATA UNIFICADA'!$C$1:$T$1,0)),"")</f>
        <v>14.02</v>
      </c>
      <c r="Z170" s="2">
        <f t="array" ref="Z170">IFERROR(INDEX('CAMAGUI DATA UNIFICADA'!$C$2:$T1007,MATCH(1,($A170='CAMAGUI DATA UNIFICADA'!$A$2:$A1007)*($T$1='CAMAGUI DATA UNIFICADA'!$B$2:$B1007),0),MATCH(Z$2,'CAMAGUI DATA UNIFICADA'!$C$1:$T$1,0)),"")</f>
        <v>4.27</v>
      </c>
      <c r="AA170" s="2">
        <f t="array" ref="AA170">IFERROR(INDEX('CAMAGUI DATA UNIFICADA'!$C$2:$T1007,MATCH(1,($A170='CAMAGUI DATA UNIFICADA'!$A$2:$A1007)*($T$1='CAMAGUI DATA UNIFICADA'!$B$2:$B1007),0),MATCH(AA$2,'CAMAGUI DATA UNIFICADA'!$C$1:$T$1,0)),"")</f>
        <v>4.07712</v>
      </c>
      <c r="AB170" s="60">
        <f t="array" ref="AB170">IFERROR(INDEX('CAMAGUI DATA UNIFICADA'!$C$2:$T1007,MATCH(1,($A170='CAMAGUI DATA UNIFICADA'!$A$2:$A1007)*($T$1='CAMAGUI DATA UNIFICADA'!$B$2:$B1007),0),MATCH(AB$2,'CAMAGUI DATA UNIFICADA'!$C$1:$T$1,0)),"")</f>
        <v>830982.9287</v>
      </c>
      <c r="AC170" s="33">
        <f t="array" ref="AC170">IFERROR(INDEX('CAMAGUI DATA UNIFICADA'!$C$2:$T1007,MATCH(1,($A170='CAMAGUI DATA UNIFICADA'!$A$2:$A1007)*($T$1='CAMAGUI DATA UNIFICADA'!$B$2:$B1007),0),MATCH(AC$2,'CAMAGUI DATA UNIFICADA'!$C$1:$T$1,0)),"")</f>
        <v>0.9018759019</v>
      </c>
      <c r="AD170" s="23">
        <f t="array" ref="AD170">IFERROR(INDEX('CAMAGUI DATA UNIFICADA'!$C$2:$T1007,MATCH(1,($A170='CAMAGUI DATA UNIFICADA'!$A$2:$A1007)*($T$1='CAMAGUI DATA UNIFICADA'!$B$2:$B1007),0),MATCH(AD$2,'CAMAGUI DATA UNIFICADA'!$C$1:$T$1,0)),"")</f>
        <v>1.038728661</v>
      </c>
      <c r="AE170" s="23">
        <f t="array" ref="AE170">IFERROR(INDEX('CAMAGUI DATA UNIFICADA'!$C$2:$T1007,MATCH(1,($A170='CAMAGUI DATA UNIFICADA'!$A$2:$A1007)*($T$1='CAMAGUI DATA UNIFICADA'!$B$2:$B1007),0),MATCH(AE$2,'CAMAGUI DATA UNIFICADA'!$C$1:$T$1,0)),"")</f>
        <v>0.99</v>
      </c>
      <c r="AF170" s="60">
        <f t="array" ref="AF170">IFERROR(INDEX('CAMAGUI DATA UNIFICADA'!$C$2:$T1007,MATCH(1,($A170='CAMAGUI DATA UNIFICADA'!$A$2:$A1007)*($T$1='CAMAGUI DATA UNIFICADA'!$B$2:$B1007),0),MATCH(AF$2,'CAMAGUI DATA UNIFICADA'!$C$1:$T$1,0)),"")</f>
        <v>132000</v>
      </c>
      <c r="AG170" s="2">
        <f t="array" ref="AG170">IFERROR(INDEX('CAMAGUI DATA UNIFICADA'!$C$2:$T1007,MATCH(1,($A170='CAMAGUI DATA UNIFICADA'!$A$2:$A1007)*($T$1='CAMAGUI DATA UNIFICADA'!$B$2:$B1007),0),MATCH(AG$2,'CAMAGUI DATA UNIFICADA'!$C$1:$T$1,0)),"")</f>
        <v>4</v>
      </c>
      <c r="AH170" s="2">
        <f t="array" ref="AH170">IFERROR(INDEX('CAMAGUI DATA UNIFICADA'!$C$2:$T1007,MATCH(1,($A170='CAMAGUI DATA UNIFICADA'!$A$2:$A1007)*($T$1='CAMAGUI DATA UNIFICADA'!$B$2:$B1007),0),MATCH(AH$2,'CAMAGUI DATA UNIFICADA'!$C$1:$T$1,0)),"")</f>
        <v>18.02</v>
      </c>
      <c r="AI170" s="33">
        <f t="array" ref="AI170">IFERROR(INDEX('CAMAGUI DATA UNIFICADA'!$C$2:$T1007,MATCH(1,($A170='CAMAGUI DATA UNIFICADA'!$A$2:$A1007)*($T$1='CAMAGUI DATA UNIFICADA'!$B$2:$B1007),0),MATCH(AI$2,'CAMAGUI DATA UNIFICADA'!$C$1:$T$1,0)),"")</f>
        <v>3.52584</v>
      </c>
      <c r="AJ170" s="60">
        <f t="array" ref="AJ170">IFERROR(INDEX('CAMAGUI DATA UNIFICADA'!$C$2:$T1007,MATCH(1,($A170='CAMAGUI DATA UNIFICADA'!$A$2:$A1007)*($T$1='CAMAGUI DATA UNIFICADA'!$B$2:$B1007),0),MATCH(AJ$2,'CAMAGUI DATA UNIFICADA'!$C$1:$T$1,0)),"")</f>
        <v>534.017219</v>
      </c>
      <c r="AK170" s="140">
        <f t="array" ref="AK170">IFERROR(INDEX('CAMAGUI DATA UNIFICADA'!$C$2:$T1007,MATCH(1,($A170='CAMAGUI DATA UNIFICADA'!$A$2:$A1007)*($T$1='CAMAGUI DATA UNIFICADA'!$B$2:$B1007),0),MATCH(AK$2,'CAMAGUI DATA UNIFICADA'!$C$1:$T$1,0)),"")</f>
        <v>14.75430476</v>
      </c>
      <c r="AL170" s="138" t="str">
        <f t="array" ref="AL170">IFERROR(INDEX('CAMAGUI DATA UNIFICADA'!$C$2:$T1007,MATCH(1,($A170='CAMAGUI DATA UNIFICADA'!$A$2:$A1007)*($AL$1='CAMAGUI DATA UNIFICADA'!$B$2:$B1007),0),MATCH(AL$2,'CAMAGUI DATA UNIFICADA'!$C$1:$T$1,0)),"")</f>
        <v>CA3020326</v>
      </c>
      <c r="AM170" s="2">
        <f t="array" ref="AM170">IFERROR(INDEX('CAMAGUI DATA UNIFICADA'!$C$2:$T1007,MATCH(1,($A170='CAMAGUI DATA UNIFICADA'!$A$2:$A1007)*($AL$1='CAMAGUI DATA UNIFICADA'!$B$2:$B1007),0),MATCH(AM$2,'CAMAGUI DATA UNIFICADA'!$C$1:$T$1,0)),"")</f>
        <v>575</v>
      </c>
      <c r="AN170" s="2">
        <f t="array" ref="AN170">IFERROR(INDEX('CAMAGUI DATA UNIFICADA'!$C$2:$T1007,MATCH(1,($A170='CAMAGUI DATA UNIFICADA'!$A$2:$A1007)*($AL$1='CAMAGUI DATA UNIFICADA'!$B$2:$B1007),0),MATCH(AN$2,'CAMAGUI DATA UNIFICADA'!$C$1:$T$1,0)),"")</f>
        <v>3725</v>
      </c>
      <c r="AO170" s="2" t="str">
        <f t="array" ref="AO170">IFERROR(INDEX('CAMAGUI DATA UNIFICADA'!$C$2:$T1007,MATCH(1,($A170='CAMAGUI DATA UNIFICADA'!$A$2:$A1007)*($AL$1='CAMAGUI DATA UNIFICADA'!$B$2:$B1007),0),MATCH(AO$2,'CAMAGUI DATA UNIFICADA'!$C$1:$T$1,0)),"")</f>
        <v>SKR MAST E AD</v>
      </c>
      <c r="AP170" s="139">
        <f t="array" ref="AP170">IFERROR(INDEX('CAMAGUI DATA UNIFICADA'!$C$2:$T1007,MATCH(1,($A170='CAMAGUI DATA UNIFICADA'!$A$2:$A1007)*($AL$1='CAMAGUI DATA UNIFICADA'!$B$2:$B1007),0),MATCH(AP$2,'CAMAGUI DATA UNIFICADA'!$C$1:$T$1,0)),"")</f>
        <v>3812.91</v>
      </c>
      <c r="AQ170" s="2">
        <f t="array" ref="AQ170">IFERROR(INDEX('CAMAGUI DATA UNIFICADA'!$C$2:$T1007,MATCH(1,($A170='CAMAGUI DATA UNIFICADA'!$A$2:$A1007)*($AL$1='CAMAGUI DATA UNIFICADA'!$B$2:$B1007),0),MATCH(AQ$2,'CAMAGUI DATA UNIFICADA'!$C$1:$T$1,0)),"")</f>
        <v>13.4</v>
      </c>
      <c r="AR170" s="2">
        <f t="array" ref="AR170">IFERROR(INDEX('CAMAGUI DATA UNIFICADA'!$C$2:$T1007,MATCH(1,($A170='CAMAGUI DATA UNIFICADA'!$A$2:$A1007)*($AL$1='CAMAGUI DATA UNIFICADA'!$B$2:$B1007),0),MATCH(AR$2,'CAMAGUI DATA UNIFICADA'!$C$1:$T$1,0)),"")</f>
        <v>4.88</v>
      </c>
      <c r="AS170" s="33">
        <f t="array" ref="AS170">IFERROR(INDEX('CAMAGUI DATA UNIFICADA'!$C$2:$T1007,MATCH(1,($A170='CAMAGUI DATA UNIFICADA'!$A$2:$A1007)*($AL$1='CAMAGUI DATA UNIFICADA'!$B$2:$B1007),0),MATCH(AS$2,'CAMAGUI DATA UNIFICADA'!$C$1:$T$1,0)),"")</f>
        <v>4.1856</v>
      </c>
      <c r="AT170" s="60">
        <f t="array" ref="AT170">IFERROR(INDEX('CAMAGUI DATA UNIFICADA'!$C$2:$T1007,MATCH(1,($A170='CAMAGUI DATA UNIFICADA'!$A$2:$A1007)*($AL$1='CAMAGUI DATA UNIFICADA'!$B$2:$B1007),0),MATCH(AT$2,'CAMAGUI DATA UNIFICADA'!$C$1:$T$1,0)),"")</f>
        <v>1025192.273</v>
      </c>
      <c r="AU170" s="33">
        <f t="array" ref="AU170">IFERROR(INDEX('CAMAGUI DATA UNIFICADA'!$C$2:$T1007,MATCH(1,($A170='CAMAGUI DATA UNIFICADA'!$A$2:$A1007)*($AL$1='CAMAGUI DATA UNIFICADA'!$B$2:$B1007),0),MATCH(AU$2,'CAMAGUI DATA UNIFICADA'!$C$1:$T$1,0)),"")</f>
        <v>0.8077456848</v>
      </c>
      <c r="AV170" s="23">
        <f t="array" ref="AV170">IFERROR(INDEX('CAMAGUI DATA UNIFICADA'!$C$2:$T1007,MATCH(1,($A170='CAMAGUI DATA UNIFICADA'!$A$2:$A1007)*($AL$1='CAMAGUI DATA UNIFICADA'!$B$2:$B1007),0),MATCH(AV$2,'CAMAGUI DATA UNIFICADA'!$C$1:$T$1,0)),"")</f>
        <v>0.9763735929</v>
      </c>
      <c r="AW170" s="23">
        <f t="array" ref="AW170">IFERROR(INDEX('CAMAGUI DATA UNIFICADA'!$C$2:$T1007,MATCH(1,($A170='CAMAGUI DATA UNIFICADA'!$A$2:$A1007)*($AL$1='CAMAGUI DATA UNIFICADA'!$B$2:$B1007),0),MATCH(AW$2,'CAMAGUI DATA UNIFICADA'!$C$1:$T$1,0)),"")</f>
        <v>0.9</v>
      </c>
      <c r="AX170" s="60">
        <f t="array" ref="AX170">IFERROR(INDEX('CAMAGUI DATA UNIFICADA'!$C$2:$T1007,MATCH(1,($A170='CAMAGUI DATA UNIFICADA'!$A$2:$A1007)*($AL$1='CAMAGUI DATA UNIFICADA'!$B$2:$B1007),0),MATCH(AX$2,'CAMAGUI DATA UNIFICADA'!$C$1:$T$1,0)),"")</f>
        <v>135000</v>
      </c>
      <c r="AY170" s="2">
        <f t="array" ref="AY170">IFERROR(INDEX('CAMAGUI DATA UNIFICADA'!$C$2:$T1007,MATCH(1,($A170='CAMAGUI DATA UNIFICADA'!$A$2:$A1007)*($AL$1='CAMAGUI DATA UNIFICADA'!$B$2:$B1007),0),MATCH(AY$2,'CAMAGUI DATA UNIFICADA'!$C$1:$T$1,0)),"")</f>
        <v>4</v>
      </c>
      <c r="AZ170" s="2">
        <f t="array" ref="AZ170">IFERROR(INDEX('CAMAGUI DATA UNIFICADA'!$C$2:$T1007,MATCH(1,($A170='CAMAGUI DATA UNIFICADA'!$A$2:$A1007)*($AL$1='CAMAGUI DATA UNIFICADA'!$B$2:$B1007),0),MATCH(AZ$2,'CAMAGUI DATA UNIFICADA'!$C$1:$T$1,0)),"")</f>
        <v>17.4</v>
      </c>
      <c r="BA170" s="33">
        <f t="array" ref="BA170">IFERROR(INDEX('CAMAGUI DATA UNIFICADA'!$C$2:$T1007,MATCH(1,($A170='CAMAGUI DATA UNIFICADA'!$A$2:$A1007)*($AL$1='CAMAGUI DATA UNIFICADA'!$B$2:$B1007),0),MATCH(BA$2,'CAMAGUI DATA UNIFICADA'!$C$1:$T$1,0)),"")</f>
        <v>3.6048</v>
      </c>
      <c r="BB170" s="60">
        <f t="array" ref="BB170">IFERROR(INDEX('CAMAGUI DATA UNIFICADA'!$C$2:$T1007,MATCH(1,($A170='CAMAGUI DATA UNIFICADA'!$A$2:$A1007)*($AL$1='CAMAGUI DATA UNIFICADA'!$B$2:$B1007),0),MATCH(BB$2,'CAMAGUI DATA UNIFICADA'!$C$1:$T$1,0)),"")</f>
        <v>629.4186846</v>
      </c>
      <c r="BC170" s="140">
        <f t="array" ref="BC170">IFERROR(INDEX('CAMAGUI DATA UNIFICADA'!$C$2:$T1007,MATCH(1,($A170='CAMAGUI DATA UNIFICADA'!$A$2:$A1007)*($AL$1='CAMAGUI DATA UNIFICADA'!$B$2:$B1007),0),MATCH(BC$2,'CAMAGUI DATA UNIFICADA'!$C$1:$T$1,0)),"")</f>
        <v>13.60467115</v>
      </c>
      <c r="BD170" s="138" t="str">
        <f t="array" ref="BD170">IFERROR(INDEX('CAMAGUI DATA UNIFICADA'!$C$2:$T1007,MATCH(1,($A170='CAMAGUI DATA UNIFICADA'!$A$2:$A1007)*($BD$1='CAMAGUI DATA UNIFICADA'!$B$2:$B1007),0),MATCH(BD$2,'CAMAGUI DATA UNIFICADA'!$C$1:$T$1,0)),"")</f>
        <v>CA4300326</v>
      </c>
      <c r="BE170" s="2">
        <f t="array" ref="BE170">IFERROR(INDEX('CAMAGUI DATA UNIFICADA'!$C$2:$T1007,MATCH(1,($A170='CAMAGUI DATA UNIFICADA'!$A$2:$A1007)*($BD$1='CAMAGUI DATA UNIFICADA'!$B$2:$B1007),0),MATCH(BE$2,'CAMAGUI DATA UNIFICADA'!$C$1:$T$1,0)),"")</f>
        <v>62.5</v>
      </c>
      <c r="BF170" s="2">
        <f t="array" ref="BF170">IFERROR(INDEX('CAMAGUI DATA UNIFICADA'!$C$2:$T1007,MATCH(1,($A170='CAMAGUI DATA UNIFICADA'!$A$2:$A1007)*($BD$1='CAMAGUI DATA UNIFICADA'!$B$2:$B1007),0),MATCH(BF$2,'CAMAGUI DATA UNIFICADA'!$C$1:$T$1,0)),"")</f>
        <v>0</v>
      </c>
      <c r="BG170" s="2" t="str">
        <f t="array" ref="BG170">IFERROR(INDEX('CAMAGUI DATA UNIFICADA'!$C$2:$T1007,MATCH(1,($A170='CAMAGUI DATA UNIFICADA'!$A$2:$A1007)*($BD$1='CAMAGUI DATA UNIFICADA'!$B$2:$B1007),0),MATCH(BG$2,'CAMAGUI DATA UNIFICADA'!$C$1:$T$1,0)),"")</f>
        <v>SKR LORICA#2</v>
      </c>
      <c r="BH170" s="139">
        <f t="array" ref="BH170">IFERROR(INDEX('CAMAGUI DATA UNIFICADA'!$C$2:$T1007,MATCH(1,($A170='CAMAGUI DATA UNIFICADA'!$A$2:$A1007)*($BD$1='CAMAGUI DATA UNIFICADA'!$B$2:$B1007),0),MATCH(BH$2,'CAMAGUI DATA UNIFICADA'!$C$1:$T$1,0)),"")</f>
        <v>0</v>
      </c>
      <c r="BI170" s="2">
        <f t="array" ref="BI170">IFERROR(INDEX('CAMAGUI DATA UNIFICADA'!$C$2:$T1007,MATCH(1,($A170='CAMAGUI DATA UNIFICADA'!$A$2:$A1007)*($BD$1='CAMAGUI DATA UNIFICADA'!$B$2:$B1007),0),MATCH(BI$2,'CAMAGUI DATA UNIFICADA'!$C$1:$T$1,0)),"")</f>
        <v>0.5</v>
      </c>
      <c r="BJ170" s="2">
        <f t="array" ref="BJ170">IFERROR(INDEX('CAMAGUI DATA UNIFICADA'!$C$2:$T1007,MATCH(1,($A170='CAMAGUI DATA UNIFICADA'!$A$2:$A1007)*($BD$1='CAMAGUI DATA UNIFICADA'!$B$2:$B1007),0),MATCH(BJ$2,'CAMAGUI DATA UNIFICADA'!$C$1:$T$1,0)),"")</f>
        <v>0</v>
      </c>
      <c r="BK170" s="33">
        <f t="array" ref="BK170">IFERROR(INDEX('CAMAGUI DATA UNIFICADA'!$C$2:$T1007,MATCH(1,($A170='CAMAGUI DATA UNIFICADA'!$A$2:$A1007)*($BD$1='CAMAGUI DATA UNIFICADA'!$B$2:$B1007),0),MATCH(BK$2,'CAMAGUI DATA UNIFICADA'!$C$1:$T$1,0)),"")</f>
        <v>15.378</v>
      </c>
      <c r="BL170" s="60">
        <f t="array" ref="BL170">IFERROR(INDEX('CAMAGUI DATA UNIFICADA'!$C$2:$T1007,MATCH(1,($A170='CAMAGUI DATA UNIFICADA'!$A$2:$A1007)*($BD$1='CAMAGUI DATA UNIFICADA'!$B$2:$B1007),0),MATCH(BL$2,'CAMAGUI DATA UNIFICADA'!$C$1:$T$1,0)),"")</f>
        <v>812849.5253</v>
      </c>
      <c r="BM170" s="33" t="str">
        <f t="array" ref="BM170">IFERROR(INDEX('CAMAGUI DATA UNIFICADA'!$C$2:$T1007,MATCH(1,($A170='CAMAGUI DATA UNIFICADA'!$A$2:$A1007)*($BD$1='CAMAGUI DATA UNIFICADA'!$B$2:$B1007),0),MATCH(BM$2,'CAMAGUI DATA UNIFICADA'!$C$1:$T$1,0)),"")</f>
        <v/>
      </c>
      <c r="BN170" s="23">
        <f t="array" ref="BN170">IFERROR(INDEX('CAMAGUI DATA UNIFICADA'!$C$2:$T1007,MATCH(1,($A170='CAMAGUI DATA UNIFICADA'!$A$2:$A1007)*($BD$1='CAMAGUI DATA UNIFICADA'!$B$2:$B1007),0),MATCH(BN$2,'CAMAGUI DATA UNIFICADA'!$C$1:$T$1,0)),"")</f>
        <v>0.9343097992</v>
      </c>
      <c r="BO170" s="23">
        <f t="array" ref="BO170">IFERROR(INDEX('CAMAGUI DATA UNIFICADA'!$C$2:$T1007,MATCH(1,($A170='CAMAGUI DATA UNIFICADA'!$A$2:$A1007)*($BD$1='CAMAGUI DATA UNIFICADA'!$B$2:$B1007),0),MATCH(BO$2,'CAMAGUI DATA UNIFICADA'!$C$1:$T$1,0)),"")</f>
        <v>0.65</v>
      </c>
      <c r="BP170" s="60">
        <f t="array" ref="BP170">IFERROR(INDEX('CAMAGUI DATA UNIFICADA'!$C$2:$T1007,MATCH(1,($A170='CAMAGUI DATA UNIFICADA'!$A$2:$A1007)*($BD$1='CAMAGUI DATA UNIFICADA'!$B$2:$B1007),0),MATCH(BP$2,'CAMAGUI DATA UNIFICADA'!$C$1:$T$1,0)),"")</f>
        <v>117812.5</v>
      </c>
      <c r="BQ170" s="2">
        <f t="array" ref="BQ170">IFERROR(INDEX('CAMAGUI DATA UNIFICADA'!$C$2:$T1007,MATCH(1,($A170='CAMAGUI DATA UNIFICADA'!$A$2:$A1007)*($BD$1='CAMAGUI DATA UNIFICADA'!$B$2:$B1007),0),MATCH(BQ$2,'CAMAGUI DATA UNIFICADA'!$C$1:$T$1,0)),"")</f>
        <v>2</v>
      </c>
      <c r="BR170" s="2">
        <f t="array" ref="BR170">IFERROR(INDEX('CAMAGUI DATA UNIFICADA'!$C$2:$T1007,MATCH(1,($A170='CAMAGUI DATA UNIFICADA'!$A$2:$A1007)*($BD$1='CAMAGUI DATA UNIFICADA'!$B$2:$B1007),0),MATCH(BR$2,'CAMAGUI DATA UNIFICADA'!$C$1:$T$1,0)),"")</f>
        <v>2.5</v>
      </c>
      <c r="BS170" s="33">
        <f t="array" ref="BS170">IFERROR(INDEX('CAMAGUI DATA UNIFICADA'!$C$2:$T1007,MATCH(1,($A170='CAMAGUI DATA UNIFICADA'!$A$2:$A1007)*($BD$1='CAMAGUI DATA UNIFICADA'!$B$2:$B1007),0),MATCH(BS$2,'CAMAGUI DATA UNIFICADA'!$C$1:$T$1,0)),"")</f>
        <v>10.356</v>
      </c>
      <c r="BT170" s="60">
        <f t="array" ref="BT170">IFERROR(INDEX('CAMAGUI DATA UNIFICADA'!$C$2:$T1007,MATCH(1,($A170='CAMAGUI DATA UNIFICADA'!$A$2:$A1007)*($BD$1='CAMAGUI DATA UNIFICADA'!$B$2:$B1007),0),MATCH(BT$2,'CAMAGUI DATA UNIFICADA'!$C$1:$T$1,0)),"")</f>
        <v>177.5543128</v>
      </c>
      <c r="BU170" s="140">
        <f t="array" ref="BU170">IFERROR(INDEX('CAMAGUI DATA UNIFICADA'!$C$2:$T1007,MATCH(1,($A170='CAMAGUI DATA UNIFICADA'!$A$2:$A1007)*($BD$1='CAMAGUI DATA UNIFICADA'!$B$2:$B1007),0),MATCH(BU$2,'CAMAGUI DATA UNIFICADA'!$C$1:$T$1,0)),"")</f>
        <v>28.76357821</v>
      </c>
      <c r="BV170" s="138" t="str">
        <f t="array" ref="BV170">IFERROR(INDEX('CAMAGUI DATA UNIFICADA'!$C$2:$T1007,MATCH(1,($A170='CAMAGUI DATA UNIFICADA'!$A$2:$A1007)*($BV$1='CAMAGUI DATA UNIFICADA'!$B$2:$B1007),0),MATCH(BV$2,'CAMAGUI DATA UNIFICADA'!$C$1:$T$1,0)),"")</f>
        <v>CA5300326</v>
      </c>
      <c r="BW170" s="2">
        <f t="array" ref="BW170">IFERROR(INDEX('CAMAGUI DATA UNIFICADA'!$C$2:$T1007,MATCH(1,($A170='CAMAGUI DATA UNIFICADA'!$A$2:$A1007)*($BV$1='CAMAGUI DATA UNIFICADA'!$B$2:$B1007),0),MATCH(BW$2,'CAMAGUI DATA UNIFICADA'!$C$1:$T$1,0)),"")</f>
        <v>55</v>
      </c>
      <c r="BX170" s="2">
        <f t="array" ref="BX170">IFERROR(INDEX('CAMAGUI DATA UNIFICADA'!$C$2:$T1007,MATCH(1,($A170='CAMAGUI DATA UNIFICADA'!$A$2:$A1007)*($BV$1='CAMAGUI DATA UNIFICADA'!$B$2:$B1007),0),MATCH(BX$2,'CAMAGUI DATA UNIFICADA'!$C$1:$T$1,0)),"")</f>
        <v>0</v>
      </c>
      <c r="BY170" s="2" t="str">
        <f t="array" ref="BY170">IFERROR(INDEX('CAMAGUI DATA UNIFICADA'!$C$2:$T1007,MATCH(1,($A170='CAMAGUI DATA UNIFICADA'!$A$2:$A1007)*($BV$1='CAMAGUI DATA UNIFICADA'!$B$2:$B1007),0),MATCH(BY$2,'CAMAGUI DATA UNIFICADA'!$C$1:$T$1,0)),"")</f>
        <v>SKR LORICA#2</v>
      </c>
      <c r="BZ170" s="139">
        <f t="array" ref="BZ170">IFERROR(INDEX('CAMAGUI DATA UNIFICADA'!$C$2:$T1007,MATCH(1,($A170='CAMAGUI DATA UNIFICADA'!$A$2:$A1007)*($BV$1='CAMAGUI DATA UNIFICADA'!$B$2:$B1007),0),MATCH(BZ$2,'CAMAGUI DATA UNIFICADA'!$C$1:$T$1,0)),"")</f>
        <v>0</v>
      </c>
      <c r="CA170" s="2">
        <f t="array" ref="CA170">IFERROR(INDEX('CAMAGUI DATA UNIFICADA'!$C$2:$T1007,MATCH(1,($A170='CAMAGUI DATA UNIFICADA'!$A$2:$A1007)*($BV$1='CAMAGUI DATA UNIFICADA'!$B$2:$B1007),0),MATCH(CA$2,'CAMAGUI DATA UNIFICADA'!$C$1:$T$1,0)),"")</f>
        <v>0.5</v>
      </c>
      <c r="CB170" s="2">
        <f t="array" ref="CB170">IFERROR(INDEX('CAMAGUI DATA UNIFICADA'!$C$2:$T1007,MATCH(1,($A170='CAMAGUI DATA UNIFICADA'!$A$2:$A1007)*($BV$1='CAMAGUI DATA UNIFICADA'!$B$2:$B1007),0),MATCH(CB$2,'CAMAGUI DATA UNIFICADA'!$C$1:$T$1,0)),"")</f>
        <v>0</v>
      </c>
      <c r="CC170" s="33">
        <f t="array" ref="CC170">IFERROR(INDEX('CAMAGUI DATA UNIFICADA'!$C$2:$T1007,MATCH(1,($A170='CAMAGUI DATA UNIFICADA'!$A$2:$A1007)*($BV$1='CAMAGUI DATA UNIFICADA'!$B$2:$B1007),0),MATCH(CC$2,'CAMAGUI DATA UNIFICADA'!$C$1:$T$1,0)),"")</f>
        <v>15.378</v>
      </c>
      <c r="CD170" s="60">
        <f t="array" ref="CD170">IFERROR(INDEX('CAMAGUI DATA UNIFICADA'!$C$2:$T1007,MATCH(1,($A170='CAMAGUI DATA UNIFICADA'!$A$2:$A1007)*($BV$1='CAMAGUI DATA UNIFICADA'!$B$2:$B1007),0),MATCH(CD$2,'CAMAGUI DATA UNIFICADA'!$C$1:$T$1,0)),"")</f>
        <v>715307.5823</v>
      </c>
      <c r="CE170" s="33" t="str">
        <f t="array" ref="CE170">IFERROR(INDEX('CAMAGUI DATA UNIFICADA'!$C$2:$T1007,MATCH(1,($A170='CAMAGUI DATA UNIFICADA'!$A$2:$A1007)*($BV$1='CAMAGUI DATA UNIFICADA'!$B$2:$B1007),0),MATCH(CE$2,'CAMAGUI DATA UNIFICADA'!$C$1:$T$1,0)),"")</f>
        <v/>
      </c>
      <c r="CF170" s="23">
        <f t="array" ref="CF170">IFERROR(INDEX('CAMAGUI DATA UNIFICADA'!$C$2:$T1007,MATCH(1,($A170='CAMAGUI DATA UNIFICADA'!$A$2:$A1007)*($BV$1='CAMAGUI DATA UNIFICADA'!$B$2:$B1007),0),MATCH(CF$2,'CAMAGUI DATA UNIFICADA'!$C$1:$T$1,0)),"")</f>
        <v>0.9289708861</v>
      </c>
      <c r="CG170" s="23">
        <f t="array" ref="CG170">IFERROR(INDEX('CAMAGUI DATA UNIFICADA'!$C$2:$T1007,MATCH(1,($A170='CAMAGUI DATA UNIFICADA'!$A$2:$A1007)*($BV$1='CAMAGUI DATA UNIFICADA'!$B$2:$B1007),0),MATCH(CG$2,'CAMAGUI DATA UNIFICADA'!$C$1:$T$1,0)),"")</f>
        <v>0.65</v>
      </c>
      <c r="CH170" s="60">
        <f t="array" ref="CH170">IFERROR(INDEX('CAMAGUI DATA UNIFICADA'!$C$2:$T1007,MATCH(1,($A170='CAMAGUI DATA UNIFICADA'!$A$2:$A1007)*($BV$1='CAMAGUI DATA UNIFICADA'!$B$2:$B1007),0),MATCH(CH$2,'CAMAGUI DATA UNIFICADA'!$C$1:$T$1,0)),"")</f>
        <v>119166.6667</v>
      </c>
      <c r="CI170" s="2">
        <f t="array" ref="CI170">IFERROR(INDEX('CAMAGUI DATA UNIFICADA'!$C$2:$T1007,MATCH(1,($A170='CAMAGUI DATA UNIFICADA'!$A$2:$A1007)*($BV$1='CAMAGUI DATA UNIFICADA'!$B$2:$B1007),0),MATCH(CI$2,'CAMAGUI DATA UNIFICADA'!$C$1:$T$1,0)),"")</f>
        <v>2</v>
      </c>
      <c r="CJ170" s="2">
        <f t="array" ref="CJ170">IFERROR(INDEX('CAMAGUI DATA UNIFICADA'!$C$2:$T1007,MATCH(1,($A170='CAMAGUI DATA UNIFICADA'!$A$2:$A1007)*($BV$1='CAMAGUI DATA UNIFICADA'!$B$2:$B1007),0),MATCH(CJ$2,'CAMAGUI DATA UNIFICADA'!$C$1:$T$1,0)),"")</f>
        <v>2.5</v>
      </c>
      <c r="CK170" s="33">
        <f t="array" ref="CK170">IFERROR(INDEX('CAMAGUI DATA UNIFICADA'!$C$2:$T1007,MATCH(1,($A170='CAMAGUI DATA UNIFICADA'!$A$2:$A1007)*($BV$1='CAMAGUI DATA UNIFICADA'!$B$2:$B1007),0),MATCH(CK$2,'CAMAGUI DATA UNIFICADA'!$C$1:$T$1,0)),"")</f>
        <v>10.356</v>
      </c>
      <c r="CL170" s="60">
        <f t="array" ref="CL170">IFERROR(INDEX('CAMAGUI DATA UNIFICADA'!$C$2:$T1007,MATCH(1,($A170='CAMAGUI DATA UNIFICADA'!$A$2:$A1007)*($BV$1='CAMAGUI DATA UNIFICADA'!$B$2:$B1007),0),MATCH(CL$2,'CAMAGUI DATA UNIFICADA'!$C$1:$T$1,0)),"")</f>
        <v>157.1457711</v>
      </c>
      <c r="CM170" s="140">
        <f t="array" ref="CM170">IFERROR(INDEX('CAMAGUI DATA UNIFICADA'!$C$2:$T1007,MATCH(1,($A170='CAMAGUI DATA UNIFICADA'!$A$2:$A1007)*($BV$1='CAMAGUI DATA UNIFICADA'!$B$2:$B1007),0),MATCH(CM$2,'CAMAGUI DATA UNIFICADA'!$C$1:$T$1,0)),"")</f>
        <v>25.53644278</v>
      </c>
      <c r="CN170" s="138" t="str">
        <f t="array" ref="CN170">IFERROR(INDEX('CAMAGUI DATA UNIFICADA'!$C$2:$T1007,MATCH(1,($A170='CAMAGUI DATA UNIFICADA'!$A$2:$A1007)*($CN$1='CAMAGUI DATA UNIFICADA'!$B$2:$B1007),0),MATCH(CN$2,'CAMAGUI DATA UNIFICADA'!$C$1:$T$1,0)),"")</f>
        <v>CA6300326</v>
      </c>
      <c r="CO170" s="2">
        <f t="array" ref="CO170">IFERROR(INDEX('CAMAGUI DATA UNIFICADA'!$C$2:$T1007,MATCH(1,($A170='CAMAGUI DATA UNIFICADA'!$A$2:$A1007)*($CN$1='CAMAGUI DATA UNIFICADA'!$B$2:$B1007),0),MATCH(CO$2,'CAMAGUI DATA UNIFICADA'!$C$1:$T$1,0)),"")</f>
        <v>82.5</v>
      </c>
      <c r="CP170" s="2">
        <f t="array" ref="CP170">IFERROR(INDEX('CAMAGUI DATA UNIFICADA'!$C$2:$T1007,MATCH(1,($A170='CAMAGUI DATA UNIFICADA'!$A$2:$A1007)*($CN$1='CAMAGUI DATA UNIFICADA'!$B$2:$B1007),0),MATCH(CP$2,'CAMAGUI DATA UNIFICADA'!$C$1:$T$1,0)),"")</f>
        <v>0</v>
      </c>
      <c r="CQ170" s="2" t="str">
        <f t="array" ref="CQ170">IFERROR(INDEX('CAMAGUI DATA UNIFICADA'!$C$2:$T1007,MATCH(1,($A170='CAMAGUI DATA UNIFICADA'!$A$2:$A1007)*($CN$1='CAMAGUI DATA UNIFICADA'!$B$2:$B1007),0),MATCH(CQ$2,'CAMAGUI DATA UNIFICADA'!$C$1:$T$1,0)),"")</f>
        <v>SKR LORICA#2</v>
      </c>
      <c r="CR170" s="139">
        <f t="array" ref="CR170">IFERROR(INDEX('CAMAGUI DATA UNIFICADA'!$C$2:$T1007,MATCH(1,($A170='CAMAGUI DATA UNIFICADA'!$A$2:$A1007)*($CN$1='CAMAGUI DATA UNIFICADA'!$B$2:$B1007),0),MATCH(CR$2,'CAMAGUI DATA UNIFICADA'!$C$1:$T$1,0)),"")</f>
        <v>0</v>
      </c>
      <c r="CS170" s="2">
        <f t="array" ref="CS170">IFERROR(INDEX('CAMAGUI DATA UNIFICADA'!$C$2:$T1007,MATCH(1,($A170='CAMAGUI DATA UNIFICADA'!$A$2:$A1007)*($CN$1='CAMAGUI DATA UNIFICADA'!$B$2:$B1007),0),MATCH(CS$2,'CAMAGUI DATA UNIFICADA'!$C$1:$T$1,0)),"")</f>
        <v>0.5</v>
      </c>
      <c r="CT170" s="2">
        <f t="array" ref="CT170">IFERROR(INDEX('CAMAGUI DATA UNIFICADA'!$C$2:$T1007,MATCH(1,($A170='CAMAGUI DATA UNIFICADA'!$A$2:$A1007)*($CN$1='CAMAGUI DATA UNIFICADA'!$B$2:$B1007),0),MATCH(CT$2,'CAMAGUI DATA UNIFICADA'!$C$1:$T$1,0)),"")</f>
        <v>0</v>
      </c>
      <c r="CU170" s="33">
        <f t="array" ref="CU170">IFERROR(INDEX('CAMAGUI DATA UNIFICADA'!$C$2:$T1007,MATCH(1,($A170='CAMAGUI DATA UNIFICADA'!$A$2:$A1007)*($CN$1='CAMAGUI DATA UNIFICADA'!$B$2:$B1007),0),MATCH(CU$2,'CAMAGUI DATA UNIFICADA'!$C$1:$T$1,0)),"")</f>
        <v>15.378</v>
      </c>
      <c r="CV170" s="60">
        <f t="array" ref="CV170">IFERROR(INDEX('CAMAGUI DATA UNIFICADA'!$C$2:$T1007,MATCH(1,($A170='CAMAGUI DATA UNIFICADA'!$A$2:$A1007)*($CN$1='CAMAGUI DATA UNIFICADA'!$B$2:$B1007),0),MATCH(CV$2,'CAMAGUI DATA UNIFICADA'!$C$1:$T$1,0)),"")</f>
        <v>1072961.373</v>
      </c>
      <c r="CW170" s="33" t="str">
        <f t="array" ref="CW170">IFERROR(INDEX('CAMAGUI DATA UNIFICADA'!$C$2:$T1007,MATCH(1,($A170='CAMAGUI DATA UNIFICADA'!$A$2:$A1007)*($CN$1='CAMAGUI DATA UNIFICADA'!$B$2:$B1007),0),MATCH(CW$2,'CAMAGUI DATA UNIFICADA'!$C$1:$T$1,0)),"")</f>
        <v/>
      </c>
      <c r="CX170" s="23">
        <f t="array" ref="CX170">IFERROR(INDEX('CAMAGUI DATA UNIFICADA'!$C$2:$T1007,MATCH(1,($A170='CAMAGUI DATA UNIFICADA'!$A$2:$A1007)*($CN$1='CAMAGUI DATA UNIFICADA'!$B$2:$B1007),0),MATCH(CX$2,'CAMAGUI DATA UNIFICADA'!$C$1:$T$1,0)),"")</f>
        <v>0.9330098899</v>
      </c>
      <c r="CY170" s="23">
        <f t="array" ref="CY170">IFERROR(INDEX('CAMAGUI DATA UNIFICADA'!$C$2:$T1007,MATCH(1,($A170='CAMAGUI DATA UNIFICADA'!$A$2:$A1007)*($CN$1='CAMAGUI DATA UNIFICADA'!$B$2:$B1007),0),MATCH(CY$2,'CAMAGUI DATA UNIFICADA'!$C$1:$T$1,0)),"")</f>
        <v>0.65</v>
      </c>
      <c r="CZ170" s="60">
        <f t="array" ref="CZ170">IFERROR(INDEX('CAMAGUI DATA UNIFICADA'!$C$2:$T1007,MATCH(1,($A170='CAMAGUI DATA UNIFICADA'!$A$2:$A1007)*($CN$1='CAMAGUI DATA UNIFICADA'!$B$2:$B1007),0),MATCH(CZ$2,'CAMAGUI DATA UNIFICADA'!$C$1:$T$1,0)),"")</f>
        <v>85428.57143</v>
      </c>
      <c r="DA170" s="2">
        <f t="array" ref="DA170">IFERROR(INDEX('CAMAGUI DATA UNIFICADA'!$C$2:$T1007,MATCH(1,($A170='CAMAGUI DATA UNIFICADA'!$A$2:$A1007)*($CN$1='CAMAGUI DATA UNIFICADA'!$B$2:$B1007),0),MATCH(DA$2,'CAMAGUI DATA UNIFICADA'!$C$1:$T$1,0)),"")</f>
        <v>2</v>
      </c>
      <c r="DB170" s="2">
        <f t="array" ref="DB170">IFERROR(INDEX('CAMAGUI DATA UNIFICADA'!$C$2:$T1007,MATCH(1,($A170='CAMAGUI DATA UNIFICADA'!$A$2:$A1007)*($CN$1='CAMAGUI DATA UNIFICADA'!$B$2:$B1007),0),MATCH(DB$2,'CAMAGUI DATA UNIFICADA'!$C$1:$T$1,0)),"")</f>
        <v>2.5</v>
      </c>
      <c r="DC170" s="33">
        <f t="array" ref="DC170">IFERROR(INDEX('CAMAGUI DATA UNIFICADA'!$C$2:$T1007,MATCH(1,($A170='CAMAGUI DATA UNIFICADA'!$A$2:$A1007)*($CN$1='CAMAGUI DATA UNIFICADA'!$B$2:$B1007),0),MATCH(DC$2,'CAMAGUI DATA UNIFICADA'!$C$1:$T$1,0)),"")</f>
        <v>10.356</v>
      </c>
      <c r="DD170" s="60">
        <f t="array" ref="DD170">IFERROR(INDEX('CAMAGUI DATA UNIFICADA'!$C$2:$T1007,MATCH(1,($A170='CAMAGUI DATA UNIFICADA'!$A$2:$A1007)*($CN$1='CAMAGUI DATA UNIFICADA'!$B$2:$B1007),0),MATCH(DD$2,'CAMAGUI DATA UNIFICADA'!$C$1:$T$1,0)),"")</f>
        <v>234.6982296</v>
      </c>
      <c r="DE170" s="140">
        <f t="array" ref="DE170">IFERROR(INDEX('CAMAGUI DATA UNIFICADA'!$C$2:$T1007,MATCH(1,($A170='CAMAGUI DATA UNIFICADA'!$A$2:$A1007)*($CN$1='CAMAGUI DATA UNIFICADA'!$B$2:$B1007),0),MATCH(DE$2,'CAMAGUI DATA UNIFICADA'!$C$1:$T$1,0)),"")</f>
        <v>38.0495574</v>
      </c>
      <c r="DF170" s="138" t="str">
        <f t="array" ref="DF170">IFERROR(INDEX('CAMAGUI DATA UNIFICADA'!$C$2:$T1007,MATCH(1,($A170='CAMAGUI DATA UNIFICADA'!$A$2:$A1007)*($DF$1='CAMAGUI DATA UNIFICADA'!$B$2:$B1007),0),MATCH(DF$2,'CAMAGUI DATA UNIFICADA'!$C$1:$T$1,0)),"")</f>
        <v/>
      </c>
      <c r="DG170" s="2" t="str">
        <f t="array" ref="DG170">IFERROR(INDEX('CAMAGUI DATA UNIFICADA'!$C$2:$T1007,MATCH(1,($A170='CAMAGUI DATA UNIFICADA'!$A$2:$A1007)*($DF$1='CAMAGUI DATA UNIFICADA'!$B$2:$B1007),0),MATCH(DG$2,'CAMAGUI DATA UNIFICADA'!$C$1:$T$1,0)),"")</f>
        <v/>
      </c>
      <c r="DH170" s="2" t="str">
        <f t="array" ref="DH170">IFERROR(INDEX('CAMAGUI DATA UNIFICADA'!$C$2:$T1007,MATCH(1,($A170='CAMAGUI DATA UNIFICADA'!$A$2:$A1007)*($DF$1='CAMAGUI DATA UNIFICADA'!$B$2:$B1007),0),MATCH(DH$2,'CAMAGUI DATA UNIFICADA'!$C$1:$T$1,0)),"")</f>
        <v/>
      </c>
      <c r="DI170" s="2" t="str">
        <f t="array" ref="DI170">IFERROR(INDEX('CAMAGUI DATA UNIFICADA'!$C$2:$T1007,MATCH(1,($A170='CAMAGUI DATA UNIFICADA'!$A$2:$A1007)*($DF$1='CAMAGUI DATA UNIFICADA'!$B$2:$B1007),0),MATCH(DI$2,'CAMAGUI DATA UNIFICADA'!$C$1:$T$1,0)),"")</f>
        <v/>
      </c>
      <c r="DJ170" s="139" t="str">
        <f t="array" ref="DJ170">IFERROR(INDEX('CAMAGUI DATA UNIFICADA'!$C$2:$T1007,MATCH(1,($A170='CAMAGUI DATA UNIFICADA'!$A$2:$A1007)*($DF$1='CAMAGUI DATA UNIFICADA'!$B$2:$B1007),0),MATCH(DJ$2,'CAMAGUI DATA UNIFICADA'!$C$1:$T$1,0)),"")</f>
        <v/>
      </c>
      <c r="DK170" s="2" t="str">
        <f t="array" ref="DK170">IFERROR(INDEX('CAMAGUI DATA UNIFICADA'!$C$2:$T1007,MATCH(1,($A170='CAMAGUI DATA UNIFICADA'!$A$2:$A1007)*($DF$1='CAMAGUI DATA UNIFICADA'!$B$2:$B1007),0),MATCH(DK$2,'CAMAGUI DATA UNIFICADA'!$C$1:$T$1,0)),"")</f>
        <v/>
      </c>
      <c r="DL170" s="2" t="str">
        <f t="array" ref="DL170">IFERROR(INDEX('CAMAGUI DATA UNIFICADA'!$C$2:$T1007,MATCH(1,($A170='CAMAGUI DATA UNIFICADA'!$A$2:$A1007)*($DF$1='CAMAGUI DATA UNIFICADA'!$B$2:$B1007),0),MATCH(DL$2,'CAMAGUI DATA UNIFICADA'!$C$1:$T$1,0)),"")</f>
        <v/>
      </c>
      <c r="DM170" s="33" t="str">
        <f t="array" ref="DM170">IFERROR(INDEX('CAMAGUI DATA UNIFICADA'!$C$2:$T1007,MATCH(1,($A170='CAMAGUI DATA UNIFICADA'!$A$2:$A1007)*($DF$1='CAMAGUI DATA UNIFICADA'!$B$2:$B1007),0),MATCH(DM$2,'CAMAGUI DATA UNIFICADA'!$C$1:$T$1,0)),"")</f>
        <v/>
      </c>
      <c r="DN170" s="60" t="str">
        <f t="array" ref="DN170">IFERROR(INDEX('CAMAGUI DATA UNIFICADA'!$C$2:$T1007,MATCH(1,($A170='CAMAGUI DATA UNIFICADA'!$A$2:$A1007)*($DF$1='CAMAGUI DATA UNIFICADA'!$B$2:$B1007),0),MATCH(DN$2,'CAMAGUI DATA UNIFICADA'!$C$1:$T$1,0)),"")</f>
        <v/>
      </c>
      <c r="DO170" s="33" t="str">
        <f t="array" ref="DO170">IFERROR(INDEX('CAMAGUI DATA UNIFICADA'!$C$2:$T1007,MATCH(1,($A170='CAMAGUI DATA UNIFICADA'!$A$2:$A1007)*($DF$1='CAMAGUI DATA UNIFICADA'!$B$2:$B1007),0),MATCH(DO$2,'CAMAGUI DATA UNIFICADA'!$C$1:$T$1,0)),"")</f>
        <v/>
      </c>
      <c r="DP170" s="23" t="str">
        <f t="array" ref="DP170">IFERROR(INDEX('CAMAGUI DATA UNIFICADA'!$C$2:$T1007,MATCH(1,($A170='CAMAGUI DATA UNIFICADA'!$A$2:$A1007)*($DF$1='CAMAGUI DATA UNIFICADA'!$B$2:$B1007),0),MATCH(DP$2,'CAMAGUI DATA UNIFICADA'!$C$1:$T$1,0)),"")</f>
        <v/>
      </c>
      <c r="DQ170" s="23" t="str">
        <f t="array" ref="DQ170">IFERROR(INDEX('CAMAGUI DATA UNIFICADA'!$C$2:$T1007,MATCH(1,($A170='CAMAGUI DATA UNIFICADA'!$A$2:$A1007)*($DF$1='CAMAGUI DATA UNIFICADA'!$B$2:$B1007),0),MATCH(DQ$2,'CAMAGUI DATA UNIFICADA'!$C$1:$T$1,0)),"")</f>
        <v/>
      </c>
      <c r="DR170" s="2" t="str">
        <f t="array" ref="DR170">IFERROR(INDEX('CAMAGUI DATA UNIFICADA'!$C$2:$T1007,MATCH(1,($A170='CAMAGUI DATA UNIFICADA'!$A$2:$A1007)*($DF$1='CAMAGUI DATA UNIFICADA'!$B$2:$B1007),0),MATCH(DR$2,'CAMAGUI DATA UNIFICADA'!$C$1:$T$1,0)),"")</f>
        <v/>
      </c>
      <c r="DS170" s="2" t="str">
        <f t="array" ref="DS170">IFERROR(INDEX('CAMAGUI DATA UNIFICADA'!$C$2:$T1007,MATCH(1,($A170='CAMAGUI DATA UNIFICADA'!$A$2:$A1007)*($DF$1='CAMAGUI DATA UNIFICADA'!$B$2:$B1007),0),MATCH(DS$2,'CAMAGUI DATA UNIFICADA'!$C$1:$T$1,0)),"")</f>
        <v/>
      </c>
      <c r="DT170" s="2" t="str">
        <f t="array" ref="DT170">IFERROR(INDEX('CAMAGUI DATA UNIFICADA'!$C$2:$T1007,MATCH(1,($A170='CAMAGUI DATA UNIFICADA'!$A$2:$A1007)*($DF$1='CAMAGUI DATA UNIFICADA'!$B$2:$B1007),0),MATCH(DT$2,'CAMAGUI DATA UNIFICADA'!$C$1:$T$1,0)),"")</f>
        <v/>
      </c>
      <c r="DU170" s="33" t="str">
        <f t="array" ref="DU170">IFERROR(INDEX('CAMAGUI DATA UNIFICADA'!$C$2:$T1007,MATCH(1,($A170='CAMAGUI DATA UNIFICADA'!$A$2:$A1007)*($DF$1='CAMAGUI DATA UNIFICADA'!$B$2:$B1007),0),MATCH(DU$2,'CAMAGUI DATA UNIFICADA'!$C$1:$T$1,0)),"")</f>
        <v/>
      </c>
      <c r="DV170" s="60" t="str">
        <f t="array" ref="DV170">IFERROR(INDEX('CAMAGUI DATA UNIFICADA'!$C$2:$T1007,MATCH(1,($A170='CAMAGUI DATA UNIFICADA'!$A$2:$A1007)*($DF$1='CAMAGUI DATA UNIFICADA'!$B$2:$B1007),0),MATCH(DV$2,'CAMAGUI DATA UNIFICADA'!$C$1:$T$1,0)),"")</f>
        <v/>
      </c>
      <c r="DW170" s="140" t="str">
        <f t="array" ref="DW170">IFERROR(INDEX('CAMAGUI DATA UNIFICADA'!$C$2:$T1007,MATCH(1,($A170='CAMAGUI DATA UNIFICADA'!$A$2:$A1007)*($DF$1='CAMAGUI DATA UNIFICADA'!$B$2:$B1007),0),MATCH(DW$2,'CAMAGUI DATA UNIFICADA'!$C$1:$T$1,0)),"")</f>
        <v/>
      </c>
      <c r="DX170" s="144" t="str">
        <f t="array" ref="DX170">IFERROR(INDEX('CAMAGUI DATA UNIFICADA'!$C$2:$T1007,MATCH(1,($A170='CAMAGUI DATA UNIFICADA'!$A$2:$A1007)*($DX$1='CAMAGUI DATA UNIFICADA'!$B$2:$B1007),0),MATCH(DX$2,'CAMAGUI DATA UNIFICADA'!$C$1:$T$1,0)),"")</f>
        <v/>
      </c>
      <c r="DY170" s="60" t="str">
        <f t="array" ref="DY170">IFERROR(INDEX('CAMAGUI DATA UNIFICADA'!$C$2:$T1007,MATCH(1,($A170='CAMAGUI DATA UNIFICADA'!$A$2:$A1007)*($DX$1='CAMAGUI DATA UNIFICADA'!$B$2:$B1007),0),MATCH(DY$2,'CAMAGUI DATA UNIFICADA'!$C$1:$T$1,0)),"")</f>
        <v/>
      </c>
      <c r="DZ170" s="60" t="str">
        <f t="array" ref="DZ170">IFERROR(INDEX('CAMAGUI DATA UNIFICADA'!$C$2:$T1007,MATCH(1,($A170='CAMAGUI DATA UNIFICADA'!$A$2:$A1007)*($DX$1='CAMAGUI DATA UNIFICADA'!$B$2:$B1007),0),MATCH(DZ$2,'CAMAGUI DATA UNIFICADA'!$C$1:$T$1,0)),"")</f>
        <v/>
      </c>
      <c r="EA170" s="60" t="str">
        <f t="array" ref="EA170">IFERROR(INDEX('CAMAGUI DATA UNIFICADA'!$C$2:$T1007,MATCH(1,($A170='CAMAGUI DATA UNIFICADA'!$A$2:$A1007)*($DX$1='CAMAGUI DATA UNIFICADA'!$B$2:$B1007),0),MATCH(EA$2,'CAMAGUI DATA UNIFICADA'!$C$1:$T$1,0)),"")</f>
        <v/>
      </c>
      <c r="EB170" s="60" t="str">
        <f t="array" ref="EB170">IFERROR(INDEX('CAMAGUI DATA UNIFICADA'!$C$2:$T1007,MATCH(1,($A170='CAMAGUI DATA UNIFICADA'!$A$2:$A1007)*($DX$1='CAMAGUI DATA UNIFICADA'!$B$2:$B1007),0),MATCH(EB$2,'CAMAGUI DATA UNIFICADA'!$C$1:$T$1,0)),"")</f>
        <v/>
      </c>
      <c r="EC170" s="60" t="str">
        <f t="array" ref="EC170">IFERROR(INDEX('CAMAGUI DATA UNIFICADA'!$C$2:$T1007,MATCH(1,($A170='CAMAGUI DATA UNIFICADA'!$A$2:$A1007)*($DX$1='CAMAGUI DATA UNIFICADA'!$B$2:$B1007),0),MATCH(EC$2,'CAMAGUI DATA UNIFICADA'!$C$1:$T$1,0)),"")</f>
        <v/>
      </c>
      <c r="ED170" s="60" t="str">
        <f t="array" ref="ED170">IFERROR(INDEX('CAMAGUI DATA UNIFICADA'!$C$2:$T1007,MATCH(1,($A170='CAMAGUI DATA UNIFICADA'!$A$2:$A1007)*($DX$1='CAMAGUI DATA UNIFICADA'!$B$2:$B1007),0),MATCH(ED$2,'CAMAGUI DATA UNIFICADA'!$C$1:$T$1,0)),"")</f>
        <v/>
      </c>
      <c r="EE170" s="60" t="str">
        <f t="array" ref="EE170">IFERROR(INDEX('CAMAGUI DATA UNIFICADA'!$C$2:$T1007,MATCH(1,($A170='CAMAGUI DATA UNIFICADA'!$A$2:$A1007)*($DX$1='CAMAGUI DATA UNIFICADA'!$B$2:$B1007),0),MATCH(EE$2,'CAMAGUI DATA UNIFICADA'!$C$1:$T$1,0)),"")</f>
        <v/>
      </c>
      <c r="EF170" s="60" t="str">
        <f t="array" ref="EF170">IFERROR(INDEX('CAMAGUI DATA UNIFICADA'!$C$2:$T1007,MATCH(1,($A170='CAMAGUI DATA UNIFICADA'!$A$2:$A1007)*($DX$1='CAMAGUI DATA UNIFICADA'!$B$2:$B1007),0),MATCH(EF$2,'CAMAGUI DATA UNIFICADA'!$C$1:$T$1,0)),"")</f>
        <v/>
      </c>
      <c r="EG170" s="60" t="str">
        <f t="array" ref="EG170">IFERROR(INDEX('CAMAGUI DATA UNIFICADA'!$C$2:$T1007,MATCH(1,($A170='CAMAGUI DATA UNIFICADA'!$A$2:$A1007)*($DX$1='CAMAGUI DATA UNIFICADA'!$B$2:$B1007),0),MATCH(EG$2,'CAMAGUI DATA UNIFICADA'!$C$1:$T$1,0)),"")</f>
        <v/>
      </c>
      <c r="EH170" s="60" t="str">
        <f t="array" ref="EH170">IFERROR(INDEX('CAMAGUI DATA UNIFICADA'!$C$2:$T1007,MATCH(1,($A170='CAMAGUI DATA UNIFICADA'!$A$2:$A1007)*($DX$1='CAMAGUI DATA UNIFICADA'!$B$2:$B1007),0),MATCH(EH$2,'CAMAGUI DATA UNIFICADA'!$C$1:$T$1,0)),"")</f>
        <v/>
      </c>
      <c r="EI170" s="60" t="str">
        <f t="array" ref="EI170">IFERROR(INDEX('CAMAGUI DATA UNIFICADA'!$C$2:$T1007,MATCH(1,($A170='CAMAGUI DATA UNIFICADA'!$A$2:$A1007)*($DX$1='CAMAGUI DATA UNIFICADA'!$B$2:$B1007),0),MATCH(EI$2,'CAMAGUI DATA UNIFICADA'!$C$1:$T$1,0)),"")</f>
        <v/>
      </c>
      <c r="EJ170" s="60" t="str">
        <f t="array" ref="EJ170">IFERROR(INDEX('CAMAGUI DATA UNIFICADA'!$C$2:$T1007,MATCH(1,($A170='CAMAGUI DATA UNIFICADA'!$A$2:$A1007)*($DX$1='CAMAGUI DATA UNIFICADA'!$B$2:$B1007),0),MATCH(EJ$2,'CAMAGUI DATA UNIFICADA'!$C$1:$T$1,0)),"")</f>
        <v/>
      </c>
      <c r="EK170" s="60" t="str">
        <f t="array" ref="EK170">IFERROR(INDEX('CAMAGUI DATA UNIFICADA'!$C$2:$T1007,MATCH(1,($A170='CAMAGUI DATA UNIFICADA'!$A$2:$A1007)*($DX$1='CAMAGUI DATA UNIFICADA'!$B$2:$B1007),0),MATCH(EK$2,'CAMAGUI DATA UNIFICADA'!$C$1:$T$1,0)),"")</f>
        <v/>
      </c>
      <c r="EL170" s="60" t="str">
        <f t="array" ref="EL170">IFERROR(INDEX('CAMAGUI DATA UNIFICADA'!$C$2:$T1007,MATCH(1,($A170='CAMAGUI DATA UNIFICADA'!$A$2:$A1007)*($DX$1='CAMAGUI DATA UNIFICADA'!$B$2:$B1007),0),MATCH(EL$2,'CAMAGUI DATA UNIFICADA'!$C$1:$T$1,0)),"")</f>
        <v/>
      </c>
      <c r="EM170" s="60" t="str">
        <f t="array" ref="EM170">IFERROR(INDEX('CAMAGUI DATA UNIFICADA'!$C$2:$T1007,MATCH(1,($A170='CAMAGUI DATA UNIFICADA'!$A$2:$A1007)*($DX$1='CAMAGUI DATA UNIFICADA'!$B$2:$B1007),0),MATCH(EM$2,'CAMAGUI DATA UNIFICADA'!$C$1:$T$1,0)),"")</f>
        <v/>
      </c>
      <c r="EN170" s="60" t="str">
        <f t="array" ref="EN170">IFERROR(INDEX('CAMAGUI DATA UNIFICADA'!$C$2:$T1007,MATCH(1,($A170='CAMAGUI DATA UNIFICADA'!$A$2:$A1007)*($DX$1='CAMAGUI DATA UNIFICADA'!$B$2:$B1007),0),MATCH(EN$2,'CAMAGUI DATA UNIFICADA'!$C$1:$T$1,0)),"")</f>
        <v/>
      </c>
      <c r="EO170" s="140" t="str">
        <f t="array" ref="EO170">IFERROR(INDEX('CAMAGUI DATA UNIFICADA'!$C$2:$T1007,MATCH(1,($A170='CAMAGUI DATA UNIFICADA'!$A$2:$A1007)*($DX$1='CAMAGUI DATA UNIFICADA'!$B$2:$B1007),0),MATCH(EO$2,'CAMAGUI DATA UNIFICADA'!$C$1:$T$1,0)),"")</f>
        <v/>
      </c>
    </row>
    <row r="171">
      <c r="A171" s="137">
        <v>46118.0</v>
      </c>
      <c r="B171" s="138" t="str">
        <f t="array" ref="B171">IFERROR(INDEX('CAMAGUI DATA UNIFICADA'!$C$2:$T1007,MATCH(1,($A171='CAMAGUI DATA UNIFICADA'!$A$2:$A1007)*($B$1='CAMAGUI DATA UNIFICADA'!$B$2:$B1007),0),MATCH(B$2,'CAMAGUI DATA UNIFICADA'!$C$1:$T$1,0)),"")</f>
        <v>CA1020326</v>
      </c>
      <c r="C171" s="2">
        <f t="array" ref="C171">IFERROR(INDEX('CAMAGUI DATA UNIFICADA'!$C$2:$T1007,MATCH(1,($A171='CAMAGUI DATA UNIFICADA'!$A$2:$A1007)*($B$1='CAMAGUI DATA UNIFICADA'!$B$2:$B1007),0),MATCH(C$2,'CAMAGUI DATA UNIFICADA'!$C$1:$T$1,0)),"")</f>
        <v>400</v>
      </c>
      <c r="D171" s="2">
        <f t="array" ref="D171">IFERROR(INDEX('CAMAGUI DATA UNIFICADA'!$C$2:$T1007,MATCH(1,($A171='CAMAGUI DATA UNIFICADA'!$A$2:$A1007)*($B$1='CAMAGUI DATA UNIFICADA'!$B$2:$B1007),0),MATCH(D$2,'CAMAGUI DATA UNIFICADA'!$C$1:$T$1,0)),"")</f>
        <v>4825</v>
      </c>
      <c r="E171" s="2" t="str">
        <f t="array" ref="E171">IFERROR(INDEX('CAMAGUI DATA UNIFICADA'!$C$2:$T1007,MATCH(1,($A171='CAMAGUI DATA UNIFICADA'!$A$2:$A1007)*($B$1='CAMAGUI DATA UNIFICADA'!$B$2:$B1007),0),MATCH(E$2,'CAMAGUI DATA UNIFICADA'!$C$1:$T$1,0)),"")</f>
        <v>SKR OPTILINE E</v>
      </c>
      <c r="F171" s="139">
        <f t="array" ref="F171">IFERROR(INDEX('CAMAGUI DATA UNIFICADA'!$C$2:$T1007,MATCH(1,($A171='CAMAGUI DATA UNIFICADA'!$A$2:$A1007)*($B$1='CAMAGUI DATA UNIFICADA'!$B$2:$B1007),0),MATCH(F$2,'CAMAGUI DATA UNIFICADA'!$C$1:$T$1,0)),"")</f>
        <v>5693.5</v>
      </c>
      <c r="G171" s="2">
        <f t="array" ref="G171">IFERROR(INDEX('CAMAGUI DATA UNIFICADA'!$C$2:$T1007,MATCH(1,($A171='CAMAGUI DATA UNIFICADA'!$A$2:$A1007)*($B$1='CAMAGUI DATA UNIFICADA'!$B$2:$B1007),0),MATCH(G$2,'CAMAGUI DATA UNIFICADA'!$C$1:$T$1,0)),"")</f>
        <v>19</v>
      </c>
      <c r="H171" s="2">
        <f t="array" ref="H171">IFERROR(INDEX('CAMAGUI DATA UNIFICADA'!$C$2:$T1007,MATCH(1,($A171='CAMAGUI DATA UNIFICADA'!$A$2:$A1007)*($B$1='CAMAGUI DATA UNIFICADA'!$B$2:$B1007),0),MATCH(H$2,'CAMAGUI DATA UNIFICADA'!$C$1:$T$1,0)),"")</f>
        <v>4.89</v>
      </c>
      <c r="I171" s="33">
        <f t="array" ref="I171">IFERROR(INDEX('CAMAGUI DATA UNIFICADA'!$C$2:$T1007,MATCH(1,($A171='CAMAGUI DATA UNIFICADA'!$A$2:$A1007)*($B$1='CAMAGUI DATA UNIFICADA'!$B$2:$B1007),0),MATCH(I$2,'CAMAGUI DATA UNIFICADA'!$C$1:$T$1,0)),"")</f>
        <v>3.408</v>
      </c>
      <c r="J171" s="60">
        <f t="array" ref="J171">IFERROR(INDEX('CAMAGUI DATA UNIFICADA'!$C$2:$T1007,MATCH(1,($A171='CAMAGUI DATA UNIFICADA'!$A$2:$A1007)*($B$1='CAMAGUI DATA UNIFICADA'!$B$2:$B1007),0),MATCH(J$2,'CAMAGUI DATA UNIFICADA'!$C$1:$T$1,0)),"")</f>
        <v>617741.5369</v>
      </c>
      <c r="K171" s="33">
        <f t="array" ref="K171">IFERROR(INDEX('CAMAGUI DATA UNIFICADA'!$C$2:$T1007,MATCH(1,($A171='CAMAGUI DATA UNIFICADA'!$A$2:$A1007)*($B$1='CAMAGUI DATA UNIFICADA'!$B$2:$B1007),0),MATCH(K$2,'CAMAGUI DATA UNIFICADA'!$C$1:$T$1,0)),"")</f>
        <v>1.495011464</v>
      </c>
      <c r="L171" s="23">
        <f t="array" ref="L171">IFERROR(INDEX('CAMAGUI DATA UNIFICADA'!$C$2:$T1007,MATCH(1,($A171='CAMAGUI DATA UNIFICADA'!$A$2:$A1007)*($B$1='CAMAGUI DATA UNIFICADA'!$B$2:$B1007),0),MATCH(L$2,'CAMAGUI DATA UNIFICADA'!$C$1:$T$1,0)),"")</f>
        <v>0.5147846141</v>
      </c>
      <c r="M171" s="23">
        <f t="array" ref="M171">IFERROR(INDEX('CAMAGUI DATA UNIFICADA'!$C$2:$T1007,MATCH(1,($A171='CAMAGUI DATA UNIFICADA'!$A$2:$A1007)*($B$1='CAMAGUI DATA UNIFICADA'!$B$2:$B1007),0),MATCH(M$2,'CAMAGUI DATA UNIFICADA'!$C$1:$T$1,0)),"")</f>
        <v>0.55</v>
      </c>
      <c r="N171" s="60">
        <f t="array" ref="N171">IFERROR(INDEX('CAMAGUI DATA UNIFICADA'!$C$2:$T1007,MATCH(1,($A171='CAMAGUI DATA UNIFICADA'!$A$2:$A1007)*($B$1='CAMAGUI DATA UNIFICADA'!$B$2:$B1007),0),MATCH(N$2,'CAMAGUI DATA UNIFICADA'!$C$1:$T$1,0)),"")</f>
        <v>80586.08059</v>
      </c>
      <c r="O171" s="2">
        <f t="array" ref="O171">IFERROR(INDEX('CAMAGUI DATA UNIFICADA'!$C$2:$T1007,MATCH(1,($A171='CAMAGUI DATA UNIFICADA'!$A$2:$A1007)*($B$1='CAMAGUI DATA UNIFICADA'!$B$2:$B1007),0),MATCH(O$2,'CAMAGUI DATA UNIFICADA'!$C$1:$T$1,0)),"")</f>
        <v>4</v>
      </c>
      <c r="P171" s="2">
        <f t="array" ref="P171">IFERROR(INDEX('CAMAGUI DATA UNIFICADA'!$C$2:$T1007,MATCH(1,($A171='CAMAGUI DATA UNIFICADA'!$A$2:$A1007)*($B$1='CAMAGUI DATA UNIFICADA'!$B$2:$B1007),0),MATCH(P$2,'CAMAGUI DATA UNIFICADA'!$C$1:$T$1,0)),"")</f>
        <v>23</v>
      </c>
      <c r="Q171" s="33">
        <f t="array" ref="Q171">IFERROR(INDEX('CAMAGUI DATA UNIFICADA'!$C$2:$T1007,MATCH(1,($A171='CAMAGUI DATA UNIFICADA'!$A$2:$A1007)*($B$1='CAMAGUI DATA UNIFICADA'!$B$2:$B1007),0),MATCH(Q$2,'CAMAGUI DATA UNIFICADA'!$C$1:$T$1,0)),"")</f>
        <v>3.276</v>
      </c>
      <c r="R171" s="60">
        <f t="array" ref="R171">IFERROR(INDEX('CAMAGUI DATA UNIFICADA'!$C$2:$T1007,MATCH(1,($A171='CAMAGUI DATA UNIFICADA'!$A$2:$A1007)*($B$1='CAMAGUI DATA UNIFICADA'!$B$2:$B1007),0),MATCH(R$2,'CAMAGUI DATA UNIFICADA'!$C$1:$T$1,0)),"")</f>
        <v>492.9687148</v>
      </c>
      <c r="S171" s="140">
        <f t="array" ref="S171">IFERROR(INDEX('CAMAGUI DATA UNIFICADA'!$C$2:$T1007,MATCH(1,($A171='CAMAGUI DATA UNIFICADA'!$A$2:$A1007)*($B$1='CAMAGUI DATA UNIFICADA'!$B$2:$B1007),0),MATCH(S$2,'CAMAGUI DATA UNIFICADA'!$C$1:$T$1,0)),"")</f>
        <v>23.24217871</v>
      </c>
      <c r="T171" s="138" t="str">
        <f t="array" ref="T171">IFERROR(INDEX('CAMAGUI DATA UNIFICADA'!$C$2:$T1007,MATCH(1,($A171='CAMAGUI DATA UNIFICADA'!$A$2:$A1007)*($T$1='CAMAGUI DATA UNIFICADA'!$B$2:$B1007),0),MATCH(T$2,'CAMAGUI DATA UNIFICADA'!$C$1:$T$1,0)),"")</f>
        <v>CA2020326</v>
      </c>
      <c r="U171" s="2">
        <f t="array" ref="U171">IFERROR(INDEX('CAMAGUI DATA UNIFICADA'!$C$2:$T1007,MATCH(1,($A171='CAMAGUI DATA UNIFICADA'!$A$2:$A1007)*($T$1='CAMAGUI DATA UNIFICADA'!$B$2:$B1007),0),MATCH(U$2,'CAMAGUI DATA UNIFICADA'!$C$1:$T$1,0)),"")</f>
        <v>300</v>
      </c>
      <c r="V171" s="2">
        <f t="array" ref="V171">IFERROR(INDEX('CAMAGUI DATA UNIFICADA'!$C$2:$T1007,MATCH(1,($A171='CAMAGUI DATA UNIFICADA'!$A$2:$A1007)*($T$1='CAMAGUI DATA UNIFICADA'!$B$2:$B1007),0),MATCH(V$2,'CAMAGUI DATA UNIFICADA'!$C$1:$T$1,0)),"")</f>
        <v>2907</v>
      </c>
      <c r="W171" s="2" t="str">
        <f t="array" ref="W171">IFERROR(INDEX('CAMAGUI DATA UNIFICADA'!$C$2:$T1007,MATCH(1,($A171='CAMAGUI DATA UNIFICADA'!$A$2:$A1007)*($T$1='CAMAGUI DATA UNIFICADA'!$B$2:$B1007),0),MATCH(W$2,'CAMAGUI DATA UNIFICADA'!$C$1:$T$1,0)),"")</f>
        <v>SKR OPTILINE E</v>
      </c>
      <c r="X171" s="139">
        <f t="array" ref="X171">IFERROR(INDEX('CAMAGUI DATA UNIFICADA'!$C$2:$T1007,MATCH(1,($A171='CAMAGUI DATA UNIFICADA'!$A$2:$A1007)*($T$1='CAMAGUI DATA UNIFICADA'!$B$2:$B1007),0),MATCH(X$2,'CAMAGUI DATA UNIFICADA'!$C$1:$T$1,0)),"")</f>
        <v>3430.26</v>
      </c>
      <c r="Y171" s="2">
        <f t="array" ref="Y171">IFERROR(INDEX('CAMAGUI DATA UNIFICADA'!$C$2:$T1007,MATCH(1,($A171='CAMAGUI DATA UNIFICADA'!$A$2:$A1007)*($T$1='CAMAGUI DATA UNIFICADA'!$B$2:$B1007),0),MATCH(Y$2,'CAMAGUI DATA UNIFICADA'!$C$1:$T$1,0)),"")</f>
        <v>19</v>
      </c>
      <c r="Z171" s="2">
        <f t="array" ref="Z171">IFERROR(INDEX('CAMAGUI DATA UNIFICADA'!$C$2:$T1007,MATCH(1,($A171='CAMAGUI DATA UNIFICADA'!$A$2:$A1007)*($T$1='CAMAGUI DATA UNIFICADA'!$B$2:$B1007),0),MATCH(Z$2,'CAMAGUI DATA UNIFICADA'!$C$1:$T$1,0)),"")</f>
        <v>4.98</v>
      </c>
      <c r="AA171" s="2">
        <f t="array" ref="AA171">IFERROR(INDEX('CAMAGUI DATA UNIFICADA'!$C$2:$T1007,MATCH(1,($A171='CAMAGUI DATA UNIFICADA'!$A$2:$A1007)*($T$1='CAMAGUI DATA UNIFICADA'!$B$2:$B1007),0),MATCH(AA$2,'CAMAGUI DATA UNIFICADA'!$C$1:$T$1,0)),"")</f>
        <v>3.408</v>
      </c>
      <c r="AB171" s="60">
        <f t="array" ref="AB171">IFERROR(INDEX('CAMAGUI DATA UNIFICADA'!$C$2:$T1007,MATCH(1,($A171='CAMAGUI DATA UNIFICADA'!$A$2:$A1007)*($T$1='CAMAGUI DATA UNIFICADA'!$B$2:$B1007),0),MATCH(AB$2,'CAMAGUI DATA UNIFICADA'!$C$1:$T$1,0)),"")</f>
        <v>463306.1527</v>
      </c>
      <c r="AC171" s="33">
        <f t="array" ref="AC171">IFERROR(INDEX('CAMAGUI DATA UNIFICADA'!$C$2:$T1007,MATCH(1,($A171='CAMAGUI DATA UNIFICADA'!$A$2:$A1007)*($T$1='CAMAGUI DATA UNIFICADA'!$B$2:$B1007),0),MATCH(AC$2,'CAMAGUI DATA UNIFICADA'!$C$1:$T$1,0)),"")</f>
        <v>1.216114458</v>
      </c>
      <c r="AD171" s="23">
        <f t="array" ref="AD171">IFERROR(INDEX('CAMAGUI DATA UNIFICADA'!$C$2:$T1007,MATCH(1,($A171='CAMAGUI DATA UNIFICADA'!$A$2:$A1007)*($T$1='CAMAGUI DATA UNIFICADA'!$B$2:$B1007),0),MATCH(AD$2,'CAMAGUI DATA UNIFICADA'!$C$1:$T$1,0)),"")</f>
        <v>0.5791326909</v>
      </c>
      <c r="AE171" s="23">
        <f t="array" ref="AE171">IFERROR(INDEX('CAMAGUI DATA UNIFICADA'!$C$2:$T1007,MATCH(1,($A171='CAMAGUI DATA UNIFICADA'!$A$2:$A1007)*($T$1='CAMAGUI DATA UNIFICADA'!$B$2:$B1007),0),MATCH(AE$2,'CAMAGUI DATA UNIFICADA'!$C$1:$T$1,0)),"")</f>
        <v>0.6</v>
      </c>
      <c r="AF171" s="60">
        <f t="array" ref="AF171">IFERROR(INDEX('CAMAGUI DATA UNIFICADA'!$C$2:$T1007,MATCH(1,($A171='CAMAGUI DATA UNIFICADA'!$A$2:$A1007)*($T$1='CAMAGUI DATA UNIFICADA'!$B$2:$B1007),0),MATCH(AF$2,'CAMAGUI DATA UNIFICADA'!$C$1:$T$1,0)),"")</f>
        <v>80000</v>
      </c>
      <c r="AG171" s="2">
        <f t="array" ref="AG171">IFERROR(INDEX('CAMAGUI DATA UNIFICADA'!$C$2:$T1007,MATCH(1,($A171='CAMAGUI DATA UNIFICADA'!$A$2:$A1007)*($T$1='CAMAGUI DATA UNIFICADA'!$B$2:$B1007),0),MATCH(AG$2,'CAMAGUI DATA UNIFICADA'!$C$1:$T$1,0)),"")</f>
        <v>4</v>
      </c>
      <c r="AH171" s="2">
        <f t="array" ref="AH171">IFERROR(INDEX('CAMAGUI DATA UNIFICADA'!$C$2:$T1007,MATCH(1,($A171='CAMAGUI DATA UNIFICADA'!$A$2:$A1007)*($T$1='CAMAGUI DATA UNIFICADA'!$B$2:$B1007),0),MATCH(AH$2,'CAMAGUI DATA UNIFICADA'!$C$1:$T$1,0)),"")</f>
        <v>23</v>
      </c>
      <c r="AI171" s="33">
        <f t="array" ref="AI171">IFERROR(INDEX('CAMAGUI DATA UNIFICADA'!$C$2:$T1007,MATCH(1,($A171='CAMAGUI DATA UNIFICADA'!$A$2:$A1007)*($T$1='CAMAGUI DATA UNIFICADA'!$B$2:$B1007),0),MATCH(AI$2,'CAMAGUI DATA UNIFICADA'!$C$1:$T$1,0)),"")</f>
        <v>3.276</v>
      </c>
      <c r="AJ171" s="60">
        <f t="array" ref="AJ171">IFERROR(INDEX('CAMAGUI DATA UNIFICADA'!$C$2:$T1007,MATCH(1,($A171='CAMAGUI DATA UNIFICADA'!$A$2:$A1007)*($T$1='CAMAGUI DATA UNIFICADA'!$B$2:$B1007),0),MATCH(AJ$2,'CAMAGUI DATA UNIFICADA'!$C$1:$T$1,0)),"")</f>
        <v>359.3922099</v>
      </c>
      <c r="AK171" s="140">
        <f t="array" ref="AK171">IFERROR(INDEX('CAMAGUI DATA UNIFICADA'!$C$2:$T1007,MATCH(1,($A171='CAMAGUI DATA UNIFICADA'!$A$2:$A1007)*($T$1='CAMAGUI DATA UNIFICADA'!$B$2:$B1007),0),MATCH(AK$2,'CAMAGUI DATA UNIFICADA'!$C$1:$T$1,0)),"")</f>
        <v>14.84805247</v>
      </c>
      <c r="AL171" s="138" t="str">
        <f t="array" ref="AL171">IFERROR(INDEX('CAMAGUI DATA UNIFICADA'!$C$2:$T1007,MATCH(1,($A171='CAMAGUI DATA UNIFICADA'!$A$2:$A1007)*($AL$1='CAMAGUI DATA UNIFICADA'!$B$2:$B1007),0),MATCH(AL$2,'CAMAGUI DATA UNIFICADA'!$C$1:$T$1,0)),"")</f>
        <v>CA3020326</v>
      </c>
      <c r="AM171" s="2">
        <f t="array" ref="AM171">IFERROR(INDEX('CAMAGUI DATA UNIFICADA'!$C$2:$T1007,MATCH(1,($A171='CAMAGUI DATA UNIFICADA'!$A$2:$A1007)*($AL$1='CAMAGUI DATA UNIFICADA'!$B$2:$B1007),0),MATCH(AM$2,'CAMAGUI DATA UNIFICADA'!$C$1:$T$1,0)),"")</f>
        <v>350</v>
      </c>
      <c r="AN171" s="2">
        <f t="array" ref="AN171">IFERROR(INDEX('CAMAGUI DATA UNIFICADA'!$C$2:$T1007,MATCH(1,($A171='CAMAGUI DATA UNIFICADA'!$A$2:$A1007)*($AL$1='CAMAGUI DATA UNIFICADA'!$B$2:$B1007),0),MATCH(AN$2,'CAMAGUI DATA UNIFICADA'!$C$1:$T$1,0)),"")</f>
        <v>3375</v>
      </c>
      <c r="AO171" s="2" t="str">
        <f t="array" ref="AO171">IFERROR(INDEX('CAMAGUI DATA UNIFICADA'!$C$2:$T1007,MATCH(1,($A171='CAMAGUI DATA UNIFICADA'!$A$2:$A1007)*($AL$1='CAMAGUI DATA UNIFICADA'!$B$2:$B1007),0),MATCH(AO$2,'CAMAGUI DATA UNIFICADA'!$C$1:$T$1,0)),"")</f>
        <v>SKR OPTILINE E</v>
      </c>
      <c r="AP171" s="139">
        <f t="array" ref="AP171">IFERROR(INDEX('CAMAGUI DATA UNIFICADA'!$C$2:$T1007,MATCH(1,($A171='CAMAGUI DATA UNIFICADA'!$A$2:$A1007)*($AL$1='CAMAGUI DATA UNIFICADA'!$B$2:$B1007),0),MATCH(AP$2,'CAMAGUI DATA UNIFICADA'!$C$1:$T$1,0)),"")</f>
        <v>3982.5</v>
      </c>
      <c r="AQ171" s="2">
        <f t="array" ref="AQ171">IFERROR(INDEX('CAMAGUI DATA UNIFICADA'!$C$2:$T1007,MATCH(1,($A171='CAMAGUI DATA UNIFICADA'!$A$2:$A1007)*($AL$1='CAMAGUI DATA UNIFICADA'!$B$2:$B1007),0),MATCH(AQ$2,'CAMAGUI DATA UNIFICADA'!$C$1:$T$1,0)),"")</f>
        <v>17.31</v>
      </c>
      <c r="AR171" s="2">
        <f t="array" ref="AR171">IFERROR(INDEX('CAMAGUI DATA UNIFICADA'!$C$2:$T1007,MATCH(1,($A171='CAMAGUI DATA UNIFICADA'!$A$2:$A1007)*($AL$1='CAMAGUI DATA UNIFICADA'!$B$2:$B1007),0),MATCH(AR$2,'CAMAGUI DATA UNIFICADA'!$C$1:$T$1,0)),"")</f>
        <v>3.91</v>
      </c>
      <c r="AS171" s="33">
        <f t="array" ref="AS171">IFERROR(INDEX('CAMAGUI DATA UNIFICADA'!$C$2:$T1007,MATCH(1,($A171='CAMAGUI DATA UNIFICADA'!$A$2:$A1007)*($AL$1='CAMAGUI DATA UNIFICADA'!$B$2:$B1007),0),MATCH(AS$2,'CAMAGUI DATA UNIFICADA'!$C$1:$T$1,0)),"")</f>
        <v>3.61452</v>
      </c>
      <c r="AT171" s="60">
        <f t="array" ref="AT171">IFERROR(INDEX('CAMAGUI DATA UNIFICADA'!$C$2:$T1007,MATCH(1,($A171='CAMAGUI DATA UNIFICADA'!$A$2:$A1007)*($AL$1='CAMAGUI DATA UNIFICADA'!$B$2:$B1007),0),MATCH(AT$2,'CAMAGUI DATA UNIFICADA'!$C$1:$T$1,0)),"")</f>
        <v>559397.2723</v>
      </c>
      <c r="AU171" s="33">
        <f t="array" ref="AU171">IFERROR(INDEX('CAMAGUI DATA UNIFICADA'!$C$2:$T1007,MATCH(1,($A171='CAMAGUI DATA UNIFICADA'!$A$2:$A1007)*($AL$1='CAMAGUI DATA UNIFICADA'!$B$2:$B1007),0),MATCH(AU$2,'CAMAGUI DATA UNIFICADA'!$C$1:$T$1,0)),"")</f>
        <v>1.467978496</v>
      </c>
      <c r="AV171" s="23">
        <f t="array" ref="AV171">IFERROR(INDEX('CAMAGUI DATA UNIFICADA'!$C$2:$T1007,MATCH(1,($A171='CAMAGUI DATA UNIFICADA'!$A$2:$A1007)*($AL$1='CAMAGUI DATA UNIFICADA'!$B$2:$B1007),0),MATCH(AV$2,'CAMAGUI DATA UNIFICADA'!$C$1:$T$1,0)),"")</f>
        <v>0.5327593069</v>
      </c>
      <c r="AW171" s="23">
        <f t="array" ref="AW171">IFERROR(INDEX('CAMAGUI DATA UNIFICADA'!$C$2:$T1007,MATCH(1,($A171='CAMAGUI DATA UNIFICADA'!$A$2:$A1007)*($AL$1='CAMAGUI DATA UNIFICADA'!$B$2:$B1007),0),MATCH(AW$2,'CAMAGUI DATA UNIFICADA'!$C$1:$T$1,0)),"")</f>
        <v>0.56</v>
      </c>
      <c r="AX171" s="60">
        <f t="array" ref="AX171">IFERROR(INDEX('CAMAGUI DATA UNIFICADA'!$C$2:$T1007,MATCH(1,($A171='CAMAGUI DATA UNIFICADA'!$A$2:$A1007)*($AL$1='CAMAGUI DATA UNIFICADA'!$B$2:$B1007),0),MATCH(AX$2,'CAMAGUI DATA UNIFICADA'!$C$1:$T$1,0)),"")</f>
        <v>84000</v>
      </c>
      <c r="AY171" s="2">
        <f t="array" ref="AY171">IFERROR(INDEX('CAMAGUI DATA UNIFICADA'!$C$2:$T1007,MATCH(1,($A171='CAMAGUI DATA UNIFICADA'!$A$2:$A1007)*($AL$1='CAMAGUI DATA UNIFICADA'!$B$2:$B1007),0),MATCH(AY$2,'CAMAGUI DATA UNIFICADA'!$C$1:$T$1,0)),"")</f>
        <v>4.5</v>
      </c>
      <c r="AZ171" s="2">
        <f t="array" ref="AZ171">IFERROR(INDEX('CAMAGUI DATA UNIFICADA'!$C$2:$T1007,MATCH(1,($A171='CAMAGUI DATA UNIFICADA'!$A$2:$A1007)*($AL$1='CAMAGUI DATA UNIFICADA'!$B$2:$B1007),0),MATCH(AZ$2,'CAMAGUI DATA UNIFICADA'!$C$1:$T$1,0)),"")</f>
        <v>21.81</v>
      </c>
      <c r="BA171" s="33">
        <f t="array" ref="BA171">IFERROR(INDEX('CAMAGUI DATA UNIFICADA'!$C$2:$T1007,MATCH(1,($A171='CAMAGUI DATA UNIFICADA'!$A$2:$A1007)*($AL$1='CAMAGUI DATA UNIFICADA'!$B$2:$B1007),0),MATCH(BA$2,'CAMAGUI DATA UNIFICADA'!$C$1:$T$1,0)),"")</f>
        <v>3.27768</v>
      </c>
      <c r="BB171" s="60">
        <f t="array" ref="BB171">IFERROR(INDEX('CAMAGUI DATA UNIFICADA'!$C$2:$T1007,MATCH(1,($A171='CAMAGUI DATA UNIFICADA'!$A$2:$A1007)*($AL$1='CAMAGUI DATA UNIFICADA'!$B$2:$B1007),0),MATCH(BB$2,'CAMAGUI DATA UNIFICADA'!$C$1:$T$1,0)),"")</f>
        <v>429.6626987</v>
      </c>
      <c r="BC171" s="140">
        <f t="array" ref="BC171">IFERROR(INDEX('CAMAGUI DATA UNIFICADA'!$C$2:$T1007,MATCH(1,($A171='CAMAGUI DATA UNIFICADA'!$A$2:$A1007)*($AL$1='CAMAGUI DATA UNIFICADA'!$B$2:$B1007),0),MATCH(BC$2,'CAMAGUI DATA UNIFICADA'!$C$1:$T$1,0)),"")</f>
        <v>19.91567466</v>
      </c>
      <c r="BD171" s="138" t="str">
        <f t="array" ref="BD171">IFERROR(INDEX('CAMAGUI DATA UNIFICADA'!$C$2:$T1007,MATCH(1,($A171='CAMAGUI DATA UNIFICADA'!$A$2:$A1007)*($BD$1='CAMAGUI DATA UNIFICADA'!$B$2:$B1007),0),MATCH(BD$2,'CAMAGUI DATA UNIFICADA'!$C$1:$T$1,0)),"")</f>
        <v>CA4300326</v>
      </c>
      <c r="BE171" s="2">
        <f t="array" ref="BE171">IFERROR(INDEX('CAMAGUI DATA UNIFICADA'!$C$2:$T1007,MATCH(1,($A171='CAMAGUI DATA UNIFICADA'!$A$2:$A1007)*($BD$1='CAMAGUI DATA UNIFICADA'!$B$2:$B1007),0),MATCH(BE$2,'CAMAGUI DATA UNIFICADA'!$C$1:$T$1,0)),"")</f>
        <v>180</v>
      </c>
      <c r="BF171" s="2">
        <f t="array" ref="BF171">IFERROR(INDEX('CAMAGUI DATA UNIFICADA'!$C$2:$T1007,MATCH(1,($A171='CAMAGUI DATA UNIFICADA'!$A$2:$A1007)*($BD$1='CAMAGUI DATA UNIFICADA'!$B$2:$B1007),0),MATCH(BF$2,'CAMAGUI DATA UNIFICADA'!$C$1:$T$1,0)),"")</f>
        <v>832</v>
      </c>
      <c r="BG171" s="2" t="str">
        <f t="array" ref="BG171">IFERROR(INDEX('CAMAGUI DATA UNIFICADA'!$C$2:$T1007,MATCH(1,($A171='CAMAGUI DATA UNIFICADA'!$A$2:$A1007)*($BD$1='CAMAGUI DATA UNIFICADA'!$B$2:$B1007),0),MATCH(BG$2,'CAMAGUI DATA UNIFICADA'!$C$1:$T$1,0)),"")</f>
        <v>SKR LORICA#4</v>
      </c>
      <c r="BH171" s="139">
        <f t="array" ref="BH171">IFERROR(INDEX('CAMAGUI DATA UNIFICADA'!$C$2:$T1007,MATCH(1,($A171='CAMAGUI DATA UNIFICADA'!$A$2:$A1007)*($BD$1='CAMAGUI DATA UNIFICADA'!$B$2:$B1007),0),MATCH(BH$2,'CAMAGUI DATA UNIFICADA'!$C$1:$T$1,0)),"")</f>
        <v>1198.08</v>
      </c>
      <c r="BI171" s="2">
        <f t="array" ref="BI171">IFERROR(INDEX('CAMAGUI DATA UNIFICADA'!$C$2:$T1007,MATCH(1,($A171='CAMAGUI DATA UNIFICADA'!$A$2:$A1007)*($BD$1='CAMAGUI DATA UNIFICADA'!$B$2:$B1007),0),MATCH(BI$2,'CAMAGUI DATA UNIFICADA'!$C$1:$T$1,0)),"")</f>
        <v>2</v>
      </c>
      <c r="BJ171" s="2">
        <f t="array" ref="BJ171">IFERROR(INDEX('CAMAGUI DATA UNIFICADA'!$C$2:$T1007,MATCH(1,($A171='CAMAGUI DATA UNIFICADA'!$A$2:$A1007)*($BD$1='CAMAGUI DATA UNIFICADA'!$B$2:$B1007),0),MATCH(BJ$2,'CAMAGUI DATA UNIFICADA'!$C$1:$T$1,0)),"")</f>
        <v>1.5</v>
      </c>
      <c r="BK171" s="33">
        <f t="array" ref="BK171">IFERROR(INDEX('CAMAGUI DATA UNIFICADA'!$C$2:$T1007,MATCH(1,($A171='CAMAGUI DATA UNIFICADA'!$A$2:$A1007)*($BD$1='CAMAGUI DATA UNIFICADA'!$B$2:$B1007),0),MATCH(BK$2,'CAMAGUI DATA UNIFICADA'!$C$1:$T$1,0)),"")</f>
        <v>11.076</v>
      </c>
      <c r="BL171" s="60">
        <f t="array" ref="BL171">IFERROR(INDEX('CAMAGUI DATA UNIFICADA'!$C$2:$T1007,MATCH(1,($A171='CAMAGUI DATA UNIFICADA'!$A$2:$A1007)*($BD$1='CAMAGUI DATA UNIFICADA'!$B$2:$B1007),0),MATCH(BL$2,'CAMAGUI DATA UNIFICADA'!$C$1:$T$1,0)),"")</f>
        <v>812567.714</v>
      </c>
      <c r="BM171" s="33">
        <f t="array" ref="BM171">IFERROR(INDEX('CAMAGUI DATA UNIFICADA'!$C$2:$T1007,MATCH(1,($A171='CAMAGUI DATA UNIFICADA'!$A$2:$A1007)*($BD$1='CAMAGUI DATA UNIFICADA'!$B$2:$B1007),0),MATCH(BM$2,'CAMAGUI DATA UNIFICADA'!$C$1:$T$1,0)),"")</f>
        <v>0.7500563444</v>
      </c>
      <c r="BN171" s="23">
        <f t="array" ref="BN171">IFERROR(INDEX('CAMAGUI DATA UNIFICADA'!$C$2:$T1007,MATCH(1,($A171='CAMAGUI DATA UNIFICADA'!$A$2:$A1007)*($BD$1='CAMAGUI DATA UNIFICADA'!$B$2:$B1007),0),MATCH(BN$2,'CAMAGUI DATA UNIFICADA'!$C$1:$T$1,0)),"")</f>
        <v>0.9339858781</v>
      </c>
      <c r="BO171" s="23">
        <f t="array" ref="BO171">IFERROR(INDEX('CAMAGUI DATA UNIFICADA'!$C$2:$T1007,MATCH(1,($A171='CAMAGUI DATA UNIFICADA'!$A$2:$A1007)*($BD$1='CAMAGUI DATA UNIFICADA'!$B$2:$B1007),0),MATCH(BO$2,'CAMAGUI DATA UNIFICADA'!$C$1:$T$1,0)),"")</f>
        <v>0.85</v>
      </c>
      <c r="BP171" s="60">
        <f t="array" ref="BP171">IFERROR(INDEX('CAMAGUI DATA UNIFICADA'!$C$2:$T1007,MATCH(1,($A171='CAMAGUI DATA UNIFICADA'!$A$2:$A1007)*($BD$1='CAMAGUI DATA UNIFICADA'!$B$2:$B1007),0),MATCH(BP$2,'CAMAGUI DATA UNIFICADA'!$C$1:$T$1,0)),"")</f>
        <v>154062.5</v>
      </c>
      <c r="BQ171" s="2">
        <f t="array" ref="BQ171">IFERROR(INDEX('CAMAGUI DATA UNIFICADA'!$C$2:$T1007,MATCH(1,($A171='CAMAGUI DATA UNIFICADA'!$A$2:$A1007)*($BD$1='CAMAGUI DATA UNIFICADA'!$B$2:$B1007),0),MATCH(BQ$2,'CAMAGUI DATA UNIFICADA'!$C$1:$T$1,0)),"")</f>
        <v>2.75</v>
      </c>
      <c r="BR171" s="2">
        <f t="array" ref="BR171">IFERROR(INDEX('CAMAGUI DATA UNIFICADA'!$C$2:$T1007,MATCH(1,($A171='CAMAGUI DATA UNIFICADA'!$A$2:$A1007)*($BD$1='CAMAGUI DATA UNIFICADA'!$B$2:$B1007),0),MATCH(BR$2,'CAMAGUI DATA UNIFICADA'!$C$1:$T$1,0)),"")</f>
        <v>4.75</v>
      </c>
      <c r="BS171" s="33">
        <f t="array" ref="BS171">IFERROR(INDEX('CAMAGUI DATA UNIFICADA'!$C$2:$T1007,MATCH(1,($A171='CAMAGUI DATA UNIFICADA'!$A$2:$A1007)*($BD$1='CAMAGUI DATA UNIFICADA'!$B$2:$B1007),0),MATCH(BS$2,'CAMAGUI DATA UNIFICADA'!$C$1:$T$1,0)),"")</f>
        <v>7.746</v>
      </c>
      <c r="BT171" s="60">
        <f t="array" ref="BT171">IFERROR(INDEX('CAMAGUI DATA UNIFICADA'!$C$2:$T1007,MATCH(1,($A171='CAMAGUI DATA UNIFICADA'!$A$2:$A1007)*($BD$1='CAMAGUI DATA UNIFICADA'!$B$2:$B1007),0),MATCH(BT$2,'CAMAGUI DATA UNIFICADA'!$C$1:$T$1,0)),"")</f>
        <v>324.5240392</v>
      </c>
      <c r="BU171" s="140">
        <f t="array" ref="BU171">IFERROR(INDEX('CAMAGUI DATA UNIFICADA'!$C$2:$T1007,MATCH(1,($A171='CAMAGUI DATA UNIFICADA'!$A$2:$A1007)*($BD$1='CAMAGUI DATA UNIFICADA'!$B$2:$B1007),0),MATCH(BU$2,'CAMAGUI DATA UNIFICADA'!$C$1:$T$1,0)),"")</f>
        <v>36.13100981</v>
      </c>
      <c r="BV171" s="138" t="str">
        <f t="array" ref="BV171">IFERROR(INDEX('CAMAGUI DATA UNIFICADA'!$C$2:$T1007,MATCH(1,($A171='CAMAGUI DATA UNIFICADA'!$A$2:$A1007)*($BV$1='CAMAGUI DATA UNIFICADA'!$B$2:$B1007),0),MATCH(BV$2,'CAMAGUI DATA UNIFICADA'!$C$1:$T$1,0)),"")</f>
        <v>CA5300326</v>
      </c>
      <c r="BW171" s="2">
        <f t="array" ref="BW171">IFERROR(INDEX('CAMAGUI DATA UNIFICADA'!$C$2:$T1007,MATCH(1,($A171='CAMAGUI DATA UNIFICADA'!$A$2:$A1007)*($BV$1='CAMAGUI DATA UNIFICADA'!$B$2:$B1007),0),MATCH(BW$2,'CAMAGUI DATA UNIFICADA'!$C$1:$T$1,0)),"")</f>
        <v>160</v>
      </c>
      <c r="BX171" s="2">
        <f t="array" ref="BX171">IFERROR(INDEX('CAMAGUI DATA UNIFICADA'!$C$2:$T1007,MATCH(1,($A171='CAMAGUI DATA UNIFICADA'!$A$2:$A1007)*($BV$1='CAMAGUI DATA UNIFICADA'!$B$2:$B1007),0),MATCH(BX$2,'CAMAGUI DATA UNIFICADA'!$C$1:$T$1,0)),"")</f>
        <v>720</v>
      </c>
      <c r="BY171" s="2" t="str">
        <f t="array" ref="BY171">IFERROR(INDEX('CAMAGUI DATA UNIFICADA'!$C$2:$T1007,MATCH(1,($A171='CAMAGUI DATA UNIFICADA'!$A$2:$A1007)*($BV$1='CAMAGUI DATA UNIFICADA'!$B$2:$B1007),0),MATCH(BY$2,'CAMAGUI DATA UNIFICADA'!$C$1:$T$1,0)),"")</f>
        <v>SKR LORICA#4</v>
      </c>
      <c r="BZ171" s="139">
        <f t="array" ref="BZ171">IFERROR(INDEX('CAMAGUI DATA UNIFICADA'!$C$2:$T1007,MATCH(1,($A171='CAMAGUI DATA UNIFICADA'!$A$2:$A1007)*($BV$1='CAMAGUI DATA UNIFICADA'!$B$2:$B1007),0),MATCH(BZ$2,'CAMAGUI DATA UNIFICADA'!$C$1:$T$1,0)),"")</f>
        <v>1036.8</v>
      </c>
      <c r="CA171" s="2">
        <f t="array" ref="CA171">IFERROR(INDEX('CAMAGUI DATA UNIFICADA'!$C$2:$T1007,MATCH(1,($A171='CAMAGUI DATA UNIFICADA'!$A$2:$A1007)*($BV$1='CAMAGUI DATA UNIFICADA'!$B$2:$B1007),0),MATCH(CA$2,'CAMAGUI DATA UNIFICADA'!$C$1:$T$1,0)),"")</f>
        <v>2.25</v>
      </c>
      <c r="CB171" s="2">
        <f t="array" ref="CB171">IFERROR(INDEX('CAMAGUI DATA UNIFICADA'!$C$2:$T1007,MATCH(1,($A171='CAMAGUI DATA UNIFICADA'!$A$2:$A1007)*($BV$1='CAMAGUI DATA UNIFICADA'!$B$2:$B1007),0),MATCH(CB$2,'CAMAGUI DATA UNIFICADA'!$C$1:$T$1,0)),"")</f>
        <v>1.75</v>
      </c>
      <c r="CC171" s="33">
        <f t="array" ref="CC171">IFERROR(INDEX('CAMAGUI DATA UNIFICADA'!$C$2:$T1007,MATCH(1,($A171='CAMAGUI DATA UNIFICADA'!$A$2:$A1007)*($BV$1='CAMAGUI DATA UNIFICADA'!$B$2:$B1007),0),MATCH(CC$2,'CAMAGUI DATA UNIFICADA'!$C$1:$T$1,0)),"")</f>
        <v>10.716</v>
      </c>
      <c r="CD171" s="60">
        <f t="array" ref="CD171">IFERROR(INDEX('CAMAGUI DATA UNIFICADA'!$C$2:$T1007,MATCH(1,($A171='CAMAGUI DATA UNIFICADA'!$A$2:$A1007)*($BV$1='CAMAGUI DATA UNIFICADA'!$B$2:$B1007),0),MATCH(CD$2,'CAMAGUI DATA UNIFICADA'!$C$1:$T$1,0)),"")</f>
        <v>663597.5281</v>
      </c>
      <c r="CE171" s="33">
        <f t="array" ref="CE171">IFERROR(INDEX('CAMAGUI DATA UNIFICADA'!$C$2:$T1007,MATCH(1,($A171='CAMAGUI DATA UNIFICADA'!$A$2:$A1007)*($BV$1='CAMAGUI DATA UNIFICADA'!$B$2:$B1007),0),MATCH(CE$2,'CAMAGUI DATA UNIFICADA'!$C$1:$T$1,0)),"")</f>
        <v>0.6286150824</v>
      </c>
      <c r="CF171" s="23">
        <f t="array" ref="CF171">IFERROR(INDEX('CAMAGUI DATA UNIFICADA'!$C$2:$T1007,MATCH(1,($A171='CAMAGUI DATA UNIFICADA'!$A$2:$A1007)*($BV$1='CAMAGUI DATA UNIFICADA'!$B$2:$B1007),0),MATCH(CF$2,'CAMAGUI DATA UNIFICADA'!$C$1:$T$1,0)),"")</f>
        <v>0.8618149716</v>
      </c>
      <c r="CG171" s="23">
        <f t="array" ref="CG171">IFERROR(INDEX('CAMAGUI DATA UNIFICADA'!$C$2:$T1007,MATCH(1,($A171='CAMAGUI DATA UNIFICADA'!$A$2:$A1007)*($BV$1='CAMAGUI DATA UNIFICADA'!$B$2:$B1007),0),MATCH(CG$2,'CAMAGUI DATA UNIFICADA'!$C$1:$T$1,0)),"")</f>
        <v>0.85</v>
      </c>
      <c r="CH171" s="60">
        <f t="array" ref="CH171">IFERROR(INDEX('CAMAGUI DATA UNIFICADA'!$C$2:$T1007,MATCH(1,($A171='CAMAGUI DATA UNIFICADA'!$A$2:$A1007)*($BV$1='CAMAGUI DATA UNIFICADA'!$B$2:$B1007),0),MATCH(CH$2,'CAMAGUI DATA UNIFICADA'!$C$1:$T$1,0)),"")</f>
        <v>155833.3333</v>
      </c>
      <c r="CI171" s="2">
        <f t="array" ref="CI171">IFERROR(INDEX('CAMAGUI DATA UNIFICADA'!$C$2:$T1007,MATCH(1,($A171='CAMAGUI DATA UNIFICADA'!$A$2:$A1007)*($BV$1='CAMAGUI DATA UNIFICADA'!$B$2:$B1007),0),MATCH(CI$2,'CAMAGUI DATA UNIFICADA'!$C$1:$T$1,0)),"")</f>
        <v>2.5</v>
      </c>
      <c r="CJ171" s="2">
        <f t="array" ref="CJ171">IFERROR(INDEX('CAMAGUI DATA UNIFICADA'!$C$2:$T1007,MATCH(1,($A171='CAMAGUI DATA UNIFICADA'!$A$2:$A1007)*($BV$1='CAMAGUI DATA UNIFICADA'!$B$2:$B1007),0),MATCH(CJ$2,'CAMAGUI DATA UNIFICADA'!$C$1:$T$1,0)),"")</f>
        <v>4.75</v>
      </c>
      <c r="CK171" s="33">
        <f t="array" ref="CK171">IFERROR(INDEX('CAMAGUI DATA UNIFICADA'!$C$2:$T1007,MATCH(1,($A171='CAMAGUI DATA UNIFICADA'!$A$2:$A1007)*($BV$1='CAMAGUI DATA UNIFICADA'!$B$2:$B1007),0),MATCH(CK$2,'CAMAGUI DATA UNIFICADA'!$C$1:$T$1,0)),"")</f>
        <v>7.746</v>
      </c>
      <c r="CL171" s="60">
        <f t="array" ref="CL171">IFERROR(INDEX('CAMAGUI DATA UNIFICADA'!$C$2:$T1007,MATCH(1,($A171='CAMAGUI DATA UNIFICADA'!$A$2:$A1007)*($BV$1='CAMAGUI DATA UNIFICADA'!$B$2:$B1007),0),MATCH(CL$2,'CAMAGUI DATA UNIFICADA'!$C$1:$T$1,0)),"")</f>
        <v>281.7288503</v>
      </c>
      <c r="CM171" s="140">
        <f t="array" ref="CM171">IFERROR(INDEX('CAMAGUI DATA UNIFICADA'!$C$2:$T1007,MATCH(1,($A171='CAMAGUI DATA UNIFICADA'!$A$2:$A1007)*($BV$1='CAMAGUI DATA UNIFICADA'!$B$2:$B1007),0),MATCH(CM$2,'CAMAGUI DATA UNIFICADA'!$C$1:$T$1,0)),"")</f>
        <v>30.43221257</v>
      </c>
      <c r="CN171" s="138" t="str">
        <f t="array" ref="CN171">IFERROR(INDEX('CAMAGUI DATA UNIFICADA'!$C$2:$T1007,MATCH(1,($A171='CAMAGUI DATA UNIFICADA'!$A$2:$A1007)*($CN$1='CAMAGUI DATA UNIFICADA'!$B$2:$B1007),0),MATCH(CN$2,'CAMAGUI DATA UNIFICADA'!$C$1:$T$1,0)),"")</f>
        <v>CA6300326</v>
      </c>
      <c r="CO171" s="2">
        <f t="array" ref="CO171">IFERROR(INDEX('CAMAGUI DATA UNIFICADA'!$C$2:$T1007,MATCH(1,($A171='CAMAGUI DATA UNIFICADA'!$A$2:$A1007)*($CN$1='CAMAGUI DATA UNIFICADA'!$B$2:$B1007),0),MATCH(CO$2,'CAMAGUI DATA UNIFICADA'!$C$1:$T$1,0)),"")</f>
        <v>237.5</v>
      </c>
      <c r="CP171" s="2">
        <f t="array" ref="CP171">IFERROR(INDEX('CAMAGUI DATA UNIFICADA'!$C$2:$T1007,MATCH(1,($A171='CAMAGUI DATA UNIFICADA'!$A$2:$A1007)*($CN$1='CAMAGUI DATA UNIFICADA'!$B$2:$B1007),0),MATCH(CP$2,'CAMAGUI DATA UNIFICADA'!$C$1:$T$1,0)),"")</f>
        <v>1062.5</v>
      </c>
      <c r="CQ171" s="2" t="str">
        <f t="array" ref="CQ171">IFERROR(INDEX('CAMAGUI DATA UNIFICADA'!$C$2:$T1007,MATCH(1,($A171='CAMAGUI DATA UNIFICADA'!$A$2:$A1007)*($CN$1='CAMAGUI DATA UNIFICADA'!$B$2:$B1007),0),MATCH(CQ$2,'CAMAGUI DATA UNIFICADA'!$C$1:$T$1,0)),"")</f>
        <v>SKR LORICA#4</v>
      </c>
      <c r="CR171" s="139">
        <f t="array" ref="CR171">IFERROR(INDEX('CAMAGUI DATA UNIFICADA'!$C$2:$T1007,MATCH(1,($A171='CAMAGUI DATA UNIFICADA'!$A$2:$A1007)*($CN$1='CAMAGUI DATA UNIFICADA'!$B$2:$B1007),0),MATCH(CR$2,'CAMAGUI DATA UNIFICADA'!$C$1:$T$1,0)),"")</f>
        <v>1530</v>
      </c>
      <c r="CS171" s="2">
        <f t="array" ref="CS171">IFERROR(INDEX('CAMAGUI DATA UNIFICADA'!$C$2:$T1007,MATCH(1,($A171='CAMAGUI DATA UNIFICADA'!$A$2:$A1007)*($CN$1='CAMAGUI DATA UNIFICADA'!$B$2:$B1007),0),MATCH(CS$2,'CAMAGUI DATA UNIFICADA'!$C$1:$T$1,0)),"")</f>
        <v>2.34</v>
      </c>
      <c r="CT171" s="2">
        <f t="array" ref="CT171">IFERROR(INDEX('CAMAGUI DATA UNIFICADA'!$C$2:$T1007,MATCH(1,($A171='CAMAGUI DATA UNIFICADA'!$A$2:$A1007)*($CN$1='CAMAGUI DATA UNIFICADA'!$B$2:$B1007),0),MATCH(CT$2,'CAMAGUI DATA UNIFICADA'!$C$1:$T$1,0)),"")</f>
        <v>1.84</v>
      </c>
      <c r="CU171" s="33">
        <f t="array" ref="CU171">IFERROR(INDEX('CAMAGUI DATA UNIFICADA'!$C$2:$T1007,MATCH(1,($A171='CAMAGUI DATA UNIFICADA'!$A$2:$A1007)*($CN$1='CAMAGUI DATA UNIFICADA'!$B$2:$B1007),0),MATCH(CU$2,'CAMAGUI DATA UNIFICADA'!$C$1:$T$1,0)),"")</f>
        <v>10.5864</v>
      </c>
      <c r="CV171" s="60">
        <f t="array" ref="CV171">IFERROR(INDEX('CAMAGUI DATA UNIFICADA'!$C$2:$T1007,MATCH(1,($A171='CAMAGUI DATA UNIFICADA'!$A$2:$A1007)*($CN$1='CAMAGUI DATA UNIFICADA'!$B$2:$B1007),0),MATCH(CV$2,'CAMAGUI DATA UNIFICADA'!$C$1:$T$1,0)),"")</f>
        <v>958736.9313</v>
      </c>
      <c r="CW171" s="33">
        <f t="array" ref="CW171">IFERROR(INDEX('CAMAGUI DATA UNIFICADA'!$C$2:$T1007,MATCH(1,($A171='CAMAGUI DATA UNIFICADA'!$A$2:$A1007)*($CN$1='CAMAGUI DATA UNIFICADA'!$B$2:$B1007),0),MATCH(CW$2,'CAMAGUI DATA UNIFICADA'!$C$1:$T$1,0)),"")</f>
        <v>0.5907372401</v>
      </c>
      <c r="CX171" s="23">
        <f t="array" ref="CX171">IFERROR(INDEX('CAMAGUI DATA UNIFICADA'!$C$2:$T1007,MATCH(1,($A171='CAMAGUI DATA UNIFICADA'!$A$2:$A1007)*($CN$1='CAMAGUI DATA UNIFICADA'!$B$2:$B1007),0),MATCH(CX$2,'CAMAGUI DATA UNIFICADA'!$C$1:$T$1,0)),"")</f>
        <v>0.8336842881</v>
      </c>
      <c r="CY171" s="23">
        <f t="array" ref="CY171">IFERROR(INDEX('CAMAGUI DATA UNIFICADA'!$C$2:$T1007,MATCH(1,($A171='CAMAGUI DATA UNIFICADA'!$A$2:$A1007)*($CN$1='CAMAGUI DATA UNIFICADA'!$B$2:$B1007),0),MATCH(CY$2,'CAMAGUI DATA UNIFICADA'!$C$1:$T$1,0)),"")</f>
        <v>0.85</v>
      </c>
      <c r="CZ171" s="60">
        <f t="array" ref="CZ171">IFERROR(INDEX('CAMAGUI DATA UNIFICADA'!$C$2:$T1007,MATCH(1,($A171='CAMAGUI DATA UNIFICADA'!$A$2:$A1007)*($CN$1='CAMAGUI DATA UNIFICADA'!$B$2:$B1007),0),MATCH(CZ$2,'CAMAGUI DATA UNIFICADA'!$C$1:$T$1,0)),"")</f>
        <v>111714.2857</v>
      </c>
      <c r="DA171" s="2">
        <f t="array" ref="DA171">IFERROR(INDEX('CAMAGUI DATA UNIFICADA'!$C$2:$T1007,MATCH(1,($A171='CAMAGUI DATA UNIFICADA'!$A$2:$A1007)*($CN$1='CAMAGUI DATA UNIFICADA'!$B$2:$B1007),0),MATCH(DA$2,'CAMAGUI DATA UNIFICADA'!$C$1:$T$1,0)),"")</f>
        <v>2.5</v>
      </c>
      <c r="DB171" s="2">
        <f t="array" ref="DB171">IFERROR(INDEX('CAMAGUI DATA UNIFICADA'!$C$2:$T1007,MATCH(1,($A171='CAMAGUI DATA UNIFICADA'!$A$2:$A1007)*($CN$1='CAMAGUI DATA UNIFICADA'!$B$2:$B1007),0),MATCH(DB$2,'CAMAGUI DATA UNIFICADA'!$C$1:$T$1,0)),"")</f>
        <v>4.84</v>
      </c>
      <c r="DC171" s="33">
        <f t="array" ref="DC171">IFERROR(INDEX('CAMAGUI DATA UNIFICADA'!$C$2:$T1007,MATCH(1,($A171='CAMAGUI DATA UNIFICADA'!$A$2:$A1007)*($CN$1='CAMAGUI DATA UNIFICADA'!$B$2:$B1007),0),MATCH(DC$2,'CAMAGUI DATA UNIFICADA'!$C$1:$T$1,0)),"")</f>
        <v>7.65312</v>
      </c>
      <c r="DD171" s="60">
        <f t="array" ref="DD171">IFERROR(INDEX('CAMAGUI DATA UNIFICADA'!$C$2:$T1007,MATCH(1,($A171='CAMAGUI DATA UNIFICADA'!$A$2:$A1007)*($CN$1='CAMAGUI DATA UNIFICADA'!$B$2:$B1007),0),MATCH(DD$2,'CAMAGUI DATA UNIFICADA'!$C$1:$T$1,0)),"")</f>
        <v>423.5696641</v>
      </c>
      <c r="DE171" s="140">
        <f t="array" ref="DE171">IFERROR(INDEX('CAMAGUI DATA UNIFICADA'!$C$2:$T1007,MATCH(1,($A171='CAMAGUI DATA UNIFICADA'!$A$2:$A1007)*($CN$1='CAMAGUI DATA UNIFICADA'!$B$2:$B1007),0),MATCH(DE$2,'CAMAGUI DATA UNIFICADA'!$C$1:$T$1,0)),"")</f>
        <v>46.51741602</v>
      </c>
      <c r="DF171" s="138" t="str">
        <f t="array" ref="DF171">IFERROR(INDEX('CAMAGUI DATA UNIFICADA'!$C$2:$T1007,MATCH(1,($A171='CAMAGUI DATA UNIFICADA'!$A$2:$A1007)*($DF$1='CAMAGUI DATA UNIFICADA'!$B$2:$B1007),0),MATCH(DF$2,'CAMAGUI DATA UNIFICADA'!$C$1:$T$1,0)),"")</f>
        <v/>
      </c>
      <c r="DG171" s="2" t="str">
        <f t="array" ref="DG171">IFERROR(INDEX('CAMAGUI DATA UNIFICADA'!$C$2:$T1007,MATCH(1,($A171='CAMAGUI DATA UNIFICADA'!$A$2:$A1007)*($DF$1='CAMAGUI DATA UNIFICADA'!$B$2:$B1007),0),MATCH(DG$2,'CAMAGUI DATA UNIFICADA'!$C$1:$T$1,0)),"")</f>
        <v/>
      </c>
      <c r="DH171" s="2" t="str">
        <f t="array" ref="DH171">IFERROR(INDEX('CAMAGUI DATA UNIFICADA'!$C$2:$T1007,MATCH(1,($A171='CAMAGUI DATA UNIFICADA'!$A$2:$A1007)*($DF$1='CAMAGUI DATA UNIFICADA'!$B$2:$B1007),0),MATCH(DH$2,'CAMAGUI DATA UNIFICADA'!$C$1:$T$1,0)),"")</f>
        <v/>
      </c>
      <c r="DI171" s="2" t="str">
        <f t="array" ref="DI171">IFERROR(INDEX('CAMAGUI DATA UNIFICADA'!$C$2:$T1007,MATCH(1,($A171='CAMAGUI DATA UNIFICADA'!$A$2:$A1007)*($DF$1='CAMAGUI DATA UNIFICADA'!$B$2:$B1007),0),MATCH(DI$2,'CAMAGUI DATA UNIFICADA'!$C$1:$T$1,0)),"")</f>
        <v/>
      </c>
      <c r="DJ171" s="139" t="str">
        <f t="array" ref="DJ171">IFERROR(INDEX('CAMAGUI DATA UNIFICADA'!$C$2:$T1007,MATCH(1,($A171='CAMAGUI DATA UNIFICADA'!$A$2:$A1007)*($DF$1='CAMAGUI DATA UNIFICADA'!$B$2:$B1007),0),MATCH(DJ$2,'CAMAGUI DATA UNIFICADA'!$C$1:$T$1,0)),"")</f>
        <v/>
      </c>
      <c r="DK171" s="2" t="str">
        <f t="array" ref="DK171">IFERROR(INDEX('CAMAGUI DATA UNIFICADA'!$C$2:$T1007,MATCH(1,($A171='CAMAGUI DATA UNIFICADA'!$A$2:$A1007)*($DF$1='CAMAGUI DATA UNIFICADA'!$B$2:$B1007),0),MATCH(DK$2,'CAMAGUI DATA UNIFICADA'!$C$1:$T$1,0)),"")</f>
        <v/>
      </c>
      <c r="DL171" s="2" t="str">
        <f t="array" ref="DL171">IFERROR(INDEX('CAMAGUI DATA UNIFICADA'!$C$2:$T1007,MATCH(1,($A171='CAMAGUI DATA UNIFICADA'!$A$2:$A1007)*($DF$1='CAMAGUI DATA UNIFICADA'!$B$2:$B1007),0),MATCH(DL$2,'CAMAGUI DATA UNIFICADA'!$C$1:$T$1,0)),"")</f>
        <v/>
      </c>
      <c r="DM171" s="33" t="str">
        <f t="array" ref="DM171">IFERROR(INDEX('CAMAGUI DATA UNIFICADA'!$C$2:$T1007,MATCH(1,($A171='CAMAGUI DATA UNIFICADA'!$A$2:$A1007)*($DF$1='CAMAGUI DATA UNIFICADA'!$B$2:$B1007),0),MATCH(DM$2,'CAMAGUI DATA UNIFICADA'!$C$1:$T$1,0)),"")</f>
        <v/>
      </c>
      <c r="DN171" s="60" t="str">
        <f t="array" ref="DN171">IFERROR(INDEX('CAMAGUI DATA UNIFICADA'!$C$2:$T1007,MATCH(1,($A171='CAMAGUI DATA UNIFICADA'!$A$2:$A1007)*($DF$1='CAMAGUI DATA UNIFICADA'!$B$2:$B1007),0),MATCH(DN$2,'CAMAGUI DATA UNIFICADA'!$C$1:$T$1,0)),"")</f>
        <v/>
      </c>
      <c r="DO171" s="33" t="str">
        <f t="array" ref="DO171">IFERROR(INDEX('CAMAGUI DATA UNIFICADA'!$C$2:$T1007,MATCH(1,($A171='CAMAGUI DATA UNIFICADA'!$A$2:$A1007)*($DF$1='CAMAGUI DATA UNIFICADA'!$B$2:$B1007),0),MATCH(DO$2,'CAMAGUI DATA UNIFICADA'!$C$1:$T$1,0)),"")</f>
        <v/>
      </c>
      <c r="DP171" s="23" t="str">
        <f t="array" ref="DP171">IFERROR(INDEX('CAMAGUI DATA UNIFICADA'!$C$2:$T1007,MATCH(1,($A171='CAMAGUI DATA UNIFICADA'!$A$2:$A1007)*($DF$1='CAMAGUI DATA UNIFICADA'!$B$2:$B1007),0),MATCH(DP$2,'CAMAGUI DATA UNIFICADA'!$C$1:$T$1,0)),"")</f>
        <v/>
      </c>
      <c r="DQ171" s="23" t="str">
        <f t="array" ref="DQ171">IFERROR(INDEX('CAMAGUI DATA UNIFICADA'!$C$2:$T1007,MATCH(1,($A171='CAMAGUI DATA UNIFICADA'!$A$2:$A1007)*($DF$1='CAMAGUI DATA UNIFICADA'!$B$2:$B1007),0),MATCH(DQ$2,'CAMAGUI DATA UNIFICADA'!$C$1:$T$1,0)),"")</f>
        <v/>
      </c>
      <c r="DR171" s="2" t="str">
        <f t="array" ref="DR171">IFERROR(INDEX('CAMAGUI DATA UNIFICADA'!$C$2:$T1007,MATCH(1,($A171='CAMAGUI DATA UNIFICADA'!$A$2:$A1007)*($DF$1='CAMAGUI DATA UNIFICADA'!$B$2:$B1007),0),MATCH(DR$2,'CAMAGUI DATA UNIFICADA'!$C$1:$T$1,0)),"")</f>
        <v/>
      </c>
      <c r="DS171" s="2" t="str">
        <f t="array" ref="DS171">IFERROR(INDEX('CAMAGUI DATA UNIFICADA'!$C$2:$T1007,MATCH(1,($A171='CAMAGUI DATA UNIFICADA'!$A$2:$A1007)*($DF$1='CAMAGUI DATA UNIFICADA'!$B$2:$B1007),0),MATCH(DS$2,'CAMAGUI DATA UNIFICADA'!$C$1:$T$1,0)),"")</f>
        <v/>
      </c>
      <c r="DT171" s="2" t="str">
        <f t="array" ref="DT171">IFERROR(INDEX('CAMAGUI DATA UNIFICADA'!$C$2:$T1007,MATCH(1,($A171='CAMAGUI DATA UNIFICADA'!$A$2:$A1007)*($DF$1='CAMAGUI DATA UNIFICADA'!$B$2:$B1007),0),MATCH(DT$2,'CAMAGUI DATA UNIFICADA'!$C$1:$T$1,0)),"")</f>
        <v/>
      </c>
      <c r="DU171" s="33" t="str">
        <f t="array" ref="DU171">IFERROR(INDEX('CAMAGUI DATA UNIFICADA'!$C$2:$T1007,MATCH(1,($A171='CAMAGUI DATA UNIFICADA'!$A$2:$A1007)*($DF$1='CAMAGUI DATA UNIFICADA'!$B$2:$B1007),0),MATCH(DU$2,'CAMAGUI DATA UNIFICADA'!$C$1:$T$1,0)),"")</f>
        <v/>
      </c>
      <c r="DV171" s="60" t="str">
        <f t="array" ref="DV171">IFERROR(INDEX('CAMAGUI DATA UNIFICADA'!$C$2:$T1007,MATCH(1,($A171='CAMAGUI DATA UNIFICADA'!$A$2:$A1007)*($DF$1='CAMAGUI DATA UNIFICADA'!$B$2:$B1007),0),MATCH(DV$2,'CAMAGUI DATA UNIFICADA'!$C$1:$T$1,0)),"")</f>
        <v/>
      </c>
      <c r="DW171" s="140" t="str">
        <f t="array" ref="DW171">IFERROR(INDEX('CAMAGUI DATA UNIFICADA'!$C$2:$T1007,MATCH(1,($A171='CAMAGUI DATA UNIFICADA'!$A$2:$A1007)*($DF$1='CAMAGUI DATA UNIFICADA'!$B$2:$B1007),0),MATCH(DW$2,'CAMAGUI DATA UNIFICADA'!$C$1:$T$1,0)),"")</f>
        <v/>
      </c>
      <c r="DX171" s="144" t="str">
        <f t="array" ref="DX171">IFERROR(INDEX('CAMAGUI DATA UNIFICADA'!$C$2:$T1007,MATCH(1,($A171='CAMAGUI DATA UNIFICADA'!$A$2:$A1007)*($DX$1='CAMAGUI DATA UNIFICADA'!$B$2:$B1007),0),MATCH(DX$2,'CAMAGUI DATA UNIFICADA'!$C$1:$T$1,0)),"")</f>
        <v/>
      </c>
      <c r="DY171" s="60" t="str">
        <f t="array" ref="DY171">IFERROR(INDEX('CAMAGUI DATA UNIFICADA'!$C$2:$T1007,MATCH(1,($A171='CAMAGUI DATA UNIFICADA'!$A$2:$A1007)*($DX$1='CAMAGUI DATA UNIFICADA'!$B$2:$B1007),0),MATCH(DY$2,'CAMAGUI DATA UNIFICADA'!$C$1:$T$1,0)),"")</f>
        <v/>
      </c>
      <c r="DZ171" s="60" t="str">
        <f t="array" ref="DZ171">IFERROR(INDEX('CAMAGUI DATA UNIFICADA'!$C$2:$T1007,MATCH(1,($A171='CAMAGUI DATA UNIFICADA'!$A$2:$A1007)*($DX$1='CAMAGUI DATA UNIFICADA'!$B$2:$B1007),0),MATCH(DZ$2,'CAMAGUI DATA UNIFICADA'!$C$1:$T$1,0)),"")</f>
        <v/>
      </c>
      <c r="EA171" s="60" t="str">
        <f t="array" ref="EA171">IFERROR(INDEX('CAMAGUI DATA UNIFICADA'!$C$2:$T1007,MATCH(1,($A171='CAMAGUI DATA UNIFICADA'!$A$2:$A1007)*($DX$1='CAMAGUI DATA UNIFICADA'!$B$2:$B1007),0),MATCH(EA$2,'CAMAGUI DATA UNIFICADA'!$C$1:$T$1,0)),"")</f>
        <v/>
      </c>
      <c r="EB171" s="60" t="str">
        <f t="array" ref="EB171">IFERROR(INDEX('CAMAGUI DATA UNIFICADA'!$C$2:$T1007,MATCH(1,($A171='CAMAGUI DATA UNIFICADA'!$A$2:$A1007)*($DX$1='CAMAGUI DATA UNIFICADA'!$B$2:$B1007),0),MATCH(EB$2,'CAMAGUI DATA UNIFICADA'!$C$1:$T$1,0)),"")</f>
        <v/>
      </c>
      <c r="EC171" s="60" t="str">
        <f t="array" ref="EC171">IFERROR(INDEX('CAMAGUI DATA UNIFICADA'!$C$2:$T1007,MATCH(1,($A171='CAMAGUI DATA UNIFICADA'!$A$2:$A1007)*($DX$1='CAMAGUI DATA UNIFICADA'!$B$2:$B1007),0),MATCH(EC$2,'CAMAGUI DATA UNIFICADA'!$C$1:$T$1,0)),"")</f>
        <v/>
      </c>
      <c r="ED171" s="60" t="str">
        <f t="array" ref="ED171">IFERROR(INDEX('CAMAGUI DATA UNIFICADA'!$C$2:$T1007,MATCH(1,($A171='CAMAGUI DATA UNIFICADA'!$A$2:$A1007)*($DX$1='CAMAGUI DATA UNIFICADA'!$B$2:$B1007),0),MATCH(ED$2,'CAMAGUI DATA UNIFICADA'!$C$1:$T$1,0)),"")</f>
        <v/>
      </c>
      <c r="EE171" s="60" t="str">
        <f t="array" ref="EE171">IFERROR(INDEX('CAMAGUI DATA UNIFICADA'!$C$2:$T1007,MATCH(1,($A171='CAMAGUI DATA UNIFICADA'!$A$2:$A1007)*($DX$1='CAMAGUI DATA UNIFICADA'!$B$2:$B1007),0),MATCH(EE$2,'CAMAGUI DATA UNIFICADA'!$C$1:$T$1,0)),"")</f>
        <v/>
      </c>
      <c r="EF171" s="60" t="str">
        <f t="array" ref="EF171">IFERROR(INDEX('CAMAGUI DATA UNIFICADA'!$C$2:$T1007,MATCH(1,($A171='CAMAGUI DATA UNIFICADA'!$A$2:$A1007)*($DX$1='CAMAGUI DATA UNIFICADA'!$B$2:$B1007),0),MATCH(EF$2,'CAMAGUI DATA UNIFICADA'!$C$1:$T$1,0)),"")</f>
        <v/>
      </c>
      <c r="EG171" s="60" t="str">
        <f t="array" ref="EG171">IFERROR(INDEX('CAMAGUI DATA UNIFICADA'!$C$2:$T1007,MATCH(1,($A171='CAMAGUI DATA UNIFICADA'!$A$2:$A1007)*($DX$1='CAMAGUI DATA UNIFICADA'!$B$2:$B1007),0),MATCH(EG$2,'CAMAGUI DATA UNIFICADA'!$C$1:$T$1,0)),"")</f>
        <v/>
      </c>
      <c r="EH171" s="60" t="str">
        <f t="array" ref="EH171">IFERROR(INDEX('CAMAGUI DATA UNIFICADA'!$C$2:$T1007,MATCH(1,($A171='CAMAGUI DATA UNIFICADA'!$A$2:$A1007)*($DX$1='CAMAGUI DATA UNIFICADA'!$B$2:$B1007),0),MATCH(EH$2,'CAMAGUI DATA UNIFICADA'!$C$1:$T$1,0)),"")</f>
        <v/>
      </c>
      <c r="EI171" s="60" t="str">
        <f t="array" ref="EI171">IFERROR(INDEX('CAMAGUI DATA UNIFICADA'!$C$2:$T1007,MATCH(1,($A171='CAMAGUI DATA UNIFICADA'!$A$2:$A1007)*($DX$1='CAMAGUI DATA UNIFICADA'!$B$2:$B1007),0),MATCH(EI$2,'CAMAGUI DATA UNIFICADA'!$C$1:$T$1,0)),"")</f>
        <v/>
      </c>
      <c r="EJ171" s="60" t="str">
        <f t="array" ref="EJ171">IFERROR(INDEX('CAMAGUI DATA UNIFICADA'!$C$2:$T1007,MATCH(1,($A171='CAMAGUI DATA UNIFICADA'!$A$2:$A1007)*($DX$1='CAMAGUI DATA UNIFICADA'!$B$2:$B1007),0),MATCH(EJ$2,'CAMAGUI DATA UNIFICADA'!$C$1:$T$1,0)),"")</f>
        <v/>
      </c>
      <c r="EK171" s="60" t="str">
        <f t="array" ref="EK171">IFERROR(INDEX('CAMAGUI DATA UNIFICADA'!$C$2:$T1007,MATCH(1,($A171='CAMAGUI DATA UNIFICADA'!$A$2:$A1007)*($DX$1='CAMAGUI DATA UNIFICADA'!$B$2:$B1007),0),MATCH(EK$2,'CAMAGUI DATA UNIFICADA'!$C$1:$T$1,0)),"")</f>
        <v/>
      </c>
      <c r="EL171" s="60" t="str">
        <f t="array" ref="EL171">IFERROR(INDEX('CAMAGUI DATA UNIFICADA'!$C$2:$T1007,MATCH(1,($A171='CAMAGUI DATA UNIFICADA'!$A$2:$A1007)*($DX$1='CAMAGUI DATA UNIFICADA'!$B$2:$B1007),0),MATCH(EL$2,'CAMAGUI DATA UNIFICADA'!$C$1:$T$1,0)),"")</f>
        <v/>
      </c>
      <c r="EM171" s="60" t="str">
        <f t="array" ref="EM171">IFERROR(INDEX('CAMAGUI DATA UNIFICADA'!$C$2:$T1007,MATCH(1,($A171='CAMAGUI DATA UNIFICADA'!$A$2:$A1007)*($DX$1='CAMAGUI DATA UNIFICADA'!$B$2:$B1007),0),MATCH(EM$2,'CAMAGUI DATA UNIFICADA'!$C$1:$T$1,0)),"")</f>
        <v/>
      </c>
      <c r="EN171" s="60" t="str">
        <f t="array" ref="EN171">IFERROR(INDEX('CAMAGUI DATA UNIFICADA'!$C$2:$T1007,MATCH(1,($A171='CAMAGUI DATA UNIFICADA'!$A$2:$A1007)*($DX$1='CAMAGUI DATA UNIFICADA'!$B$2:$B1007),0),MATCH(EN$2,'CAMAGUI DATA UNIFICADA'!$C$1:$T$1,0)),"")</f>
        <v/>
      </c>
      <c r="EO171" s="140" t="str">
        <f t="array" ref="EO171">IFERROR(INDEX('CAMAGUI DATA UNIFICADA'!$C$2:$T1007,MATCH(1,($A171='CAMAGUI DATA UNIFICADA'!$A$2:$A1007)*($DX$1='CAMAGUI DATA UNIFICADA'!$B$2:$B1007),0),MATCH(EO$2,'CAMAGUI DATA UNIFICADA'!$C$1:$T$1,0)),"")</f>
        <v/>
      </c>
    </row>
    <row r="172">
      <c r="A172" s="137">
        <v>46125.0</v>
      </c>
      <c r="B172" s="138" t="str">
        <f t="array" ref="B172">IFERROR(INDEX('CAMAGUI DATA UNIFICADA'!$C$2:$T1007,MATCH(1,($A172='CAMAGUI DATA UNIFICADA'!$A$2:$A1007)*($B$1='CAMAGUI DATA UNIFICADA'!$B$2:$B1007),0),MATCH(B$2,'CAMAGUI DATA UNIFICADA'!$C$1:$T$1,0)),"")</f>
        <v>CA1020326</v>
      </c>
      <c r="C172" s="2">
        <f t="array" ref="C172">IFERROR(INDEX('CAMAGUI DATA UNIFICADA'!$C$2:$T1007,MATCH(1,($A172='CAMAGUI DATA UNIFICADA'!$A$2:$A1007)*($B$1='CAMAGUI DATA UNIFICADA'!$B$2:$B1007),0),MATCH(C$2,'CAMAGUI DATA UNIFICADA'!$C$1:$T$1,0)),"")</f>
        <v>500</v>
      </c>
      <c r="D172" s="2">
        <f t="array" ref="D172">IFERROR(INDEX('CAMAGUI DATA UNIFICADA'!$C$2:$T1007,MATCH(1,($A172='CAMAGUI DATA UNIFICADA'!$A$2:$A1007)*($B$1='CAMAGUI DATA UNIFICADA'!$B$2:$B1007),0),MATCH(D$2,'CAMAGUI DATA UNIFICADA'!$C$1:$T$1,0)),"")</f>
        <v>3000</v>
      </c>
      <c r="E172" s="2" t="str">
        <f t="array" ref="E172">IFERROR(INDEX('CAMAGUI DATA UNIFICADA'!$C$2:$T1007,MATCH(1,($A172='CAMAGUI DATA UNIFICADA'!$A$2:$A1007)*($B$1='CAMAGUI DATA UNIFICADA'!$B$2:$B1007),0),MATCH(E$2,'CAMAGUI DATA UNIFICADA'!$C$1:$T$1,0)),"")</f>
        <v>SKR MAST E AD</v>
      </c>
      <c r="F172" s="139">
        <f t="array" ref="F172">IFERROR(INDEX('CAMAGUI DATA UNIFICADA'!$C$2:$T1007,MATCH(1,($A172='CAMAGUI DATA UNIFICADA'!$A$2:$A1007)*($B$1='CAMAGUI DATA UNIFICADA'!$B$2:$B1007),0),MATCH(F$2,'CAMAGUI DATA UNIFICADA'!$C$1:$T$1,0)),"")</f>
        <v>3070.8</v>
      </c>
      <c r="G172" s="2">
        <f t="array" ref="G172">IFERROR(INDEX('CAMAGUI DATA UNIFICADA'!$C$2:$T1007,MATCH(1,($A172='CAMAGUI DATA UNIFICADA'!$A$2:$A1007)*($B$1='CAMAGUI DATA UNIFICADA'!$B$2:$B1007),0),MATCH(G$2,'CAMAGUI DATA UNIFICADA'!$C$1:$T$1,0)),"")</f>
        <v>22.23</v>
      </c>
      <c r="H172" s="2">
        <f t="array" ref="H172">IFERROR(INDEX('CAMAGUI DATA UNIFICADA'!$C$2:$T1007,MATCH(1,($A172='CAMAGUI DATA UNIFICADA'!$A$2:$A1007)*($B$1='CAMAGUI DATA UNIFICADA'!$B$2:$B1007),0),MATCH(H$2,'CAMAGUI DATA UNIFICADA'!$C$1:$T$1,0)),"")</f>
        <v>3.23</v>
      </c>
      <c r="I172" s="33">
        <f t="array" ref="I172">IFERROR(INDEX('CAMAGUI DATA UNIFICADA'!$C$2:$T1007,MATCH(1,($A172='CAMAGUI DATA UNIFICADA'!$A$2:$A1007)*($B$1='CAMAGUI DATA UNIFICADA'!$B$2:$B1007),0),MATCH(I$2,'CAMAGUI DATA UNIFICADA'!$C$1:$T$1,0)),"")</f>
        <v>3.23268</v>
      </c>
      <c r="J172" s="60">
        <f t="array" ref="J172">IFERROR(INDEX('CAMAGUI DATA UNIFICADA'!$C$2:$T1007,MATCH(1,($A172='CAMAGUI DATA UNIFICADA'!$A$2:$A1007)*($B$1='CAMAGUI DATA UNIFICADA'!$B$2:$B1007),0),MATCH(J$2,'CAMAGUI DATA UNIFICADA'!$C$1:$T$1,0)),"")</f>
        <v>695773.4064</v>
      </c>
      <c r="K172" s="33">
        <f t="array" ref="K172">IFERROR(INDEX('CAMAGUI DATA UNIFICADA'!$C$2:$T1007,MATCH(1,($A172='CAMAGUI DATA UNIFICADA'!$A$2:$A1007)*($B$1='CAMAGUI DATA UNIFICADA'!$B$2:$B1007),0),MATCH(K$2,'CAMAGUI DATA UNIFICADA'!$C$1:$T$1,0)),"")</f>
        <v>1.407261469</v>
      </c>
      <c r="L172" s="23">
        <f t="array" ref="L172">IFERROR(INDEX('CAMAGUI DATA UNIFICADA'!$C$2:$T1007,MATCH(1,($A172='CAMAGUI DATA UNIFICADA'!$A$2:$A1007)*($B$1='CAMAGUI DATA UNIFICADA'!$B$2:$B1007),0),MATCH(L$2,'CAMAGUI DATA UNIFICADA'!$C$1:$T$1,0)),"")</f>
        <v>0.579811172</v>
      </c>
      <c r="M172" s="23">
        <f t="array" ref="M172">IFERROR(INDEX('CAMAGUI DATA UNIFICADA'!$C$2:$T1007,MATCH(1,($A172='CAMAGUI DATA UNIFICADA'!$A$2:$A1007)*($B$1='CAMAGUI DATA UNIFICADA'!$B$2:$B1007),0),MATCH(M$2,'CAMAGUI DATA UNIFICADA'!$C$1:$T$1,0)),"")</f>
        <v>0.55</v>
      </c>
      <c r="N172" s="60">
        <f t="array" ref="N172">IFERROR(INDEX('CAMAGUI DATA UNIFICADA'!$C$2:$T1007,MATCH(1,($A172='CAMAGUI DATA UNIFICADA'!$A$2:$A1007)*($B$1='CAMAGUI DATA UNIFICADA'!$B$2:$B1007),0),MATCH(N$2,'CAMAGUI DATA UNIFICADA'!$C$1:$T$1,0)),"")</f>
        <v>80586.08059</v>
      </c>
      <c r="O172" s="2">
        <f t="array" ref="O172">IFERROR(INDEX('CAMAGUI DATA UNIFICADA'!$C$2:$T1007,MATCH(1,($A172='CAMAGUI DATA UNIFICADA'!$A$2:$A1007)*($B$1='CAMAGUI DATA UNIFICADA'!$B$2:$B1007),0),MATCH(O$2,'CAMAGUI DATA UNIFICADA'!$C$1:$T$1,0)),"")</f>
        <v>4</v>
      </c>
      <c r="P172" s="2">
        <f t="array" ref="P172">IFERROR(INDEX('CAMAGUI DATA UNIFICADA'!$C$2:$T1007,MATCH(1,($A172='CAMAGUI DATA UNIFICADA'!$A$2:$A1007)*($B$1='CAMAGUI DATA UNIFICADA'!$B$2:$B1007),0),MATCH(P$2,'CAMAGUI DATA UNIFICADA'!$C$1:$T$1,0)),"")</f>
        <v>26.23</v>
      </c>
      <c r="Q172" s="33">
        <f t="array" ref="Q172">IFERROR(INDEX('CAMAGUI DATA UNIFICADA'!$C$2:$T1007,MATCH(1,($A172='CAMAGUI DATA UNIFICADA'!$A$2:$A1007)*($B$1='CAMAGUI DATA UNIFICADA'!$B$2:$B1007),0),MATCH(Q$2,'CAMAGUI DATA UNIFICADA'!$C$1:$T$1,0)),"")</f>
        <v>3.04992</v>
      </c>
      <c r="R172" s="60">
        <f t="array" ref="R172">IFERROR(INDEX('CAMAGUI DATA UNIFICADA'!$C$2:$T1007,MATCH(1,($A172='CAMAGUI DATA UNIFICADA'!$A$2:$A1007)*($B$1='CAMAGUI DATA UNIFICADA'!$B$2:$B1007),0),MATCH(R$2,'CAMAGUI DATA UNIFICADA'!$C$1:$T$1,0)),"")</f>
        <v>528.436469</v>
      </c>
      <c r="S172" s="140">
        <f t="array" ref="S172">IFERROR(INDEX('CAMAGUI DATA UNIFICADA'!$C$2:$T1007,MATCH(1,($A172='CAMAGUI DATA UNIFICADA'!$A$2:$A1007)*($B$1='CAMAGUI DATA UNIFICADA'!$B$2:$B1007),0),MATCH(S$2,'CAMAGUI DATA UNIFICADA'!$C$1:$T$1,0)),"")</f>
        <v>7.109117246</v>
      </c>
      <c r="T172" s="138" t="str">
        <f t="array" ref="T172">IFERROR(INDEX('CAMAGUI DATA UNIFICADA'!$C$2:$T1007,MATCH(1,($A172='CAMAGUI DATA UNIFICADA'!$A$2:$A1007)*($T$1='CAMAGUI DATA UNIFICADA'!$B$2:$B1007),0),MATCH(T$2,'CAMAGUI DATA UNIFICADA'!$C$1:$T$1,0)),"")</f>
        <v>CA2020326</v>
      </c>
      <c r="U172" s="2">
        <f t="array" ref="U172">IFERROR(INDEX('CAMAGUI DATA UNIFICADA'!$C$2:$T1007,MATCH(1,($A172='CAMAGUI DATA UNIFICADA'!$A$2:$A1007)*($T$1='CAMAGUI DATA UNIFICADA'!$B$2:$B1007),0),MATCH(U$2,'CAMAGUI DATA UNIFICADA'!$C$1:$T$1,0)),"")</f>
        <v>375</v>
      </c>
      <c r="V172" s="2">
        <f t="array" ref="V172">IFERROR(INDEX('CAMAGUI DATA UNIFICADA'!$C$2:$T1007,MATCH(1,($A172='CAMAGUI DATA UNIFICADA'!$A$2:$A1007)*($T$1='CAMAGUI DATA UNIFICADA'!$B$2:$B1007),0),MATCH(V$2,'CAMAGUI DATA UNIFICADA'!$C$1:$T$1,0)),"")</f>
        <v>2525</v>
      </c>
      <c r="W172" s="2" t="str">
        <f t="array" ref="W172">IFERROR(INDEX('CAMAGUI DATA UNIFICADA'!$C$2:$T1007,MATCH(1,($A172='CAMAGUI DATA UNIFICADA'!$A$2:$A1007)*($T$1='CAMAGUI DATA UNIFICADA'!$B$2:$B1007),0),MATCH(W$2,'CAMAGUI DATA UNIFICADA'!$C$1:$T$1,0)),"")</f>
        <v>SKR MAST E AD</v>
      </c>
      <c r="X172" s="139">
        <f t="array" ref="X172">IFERROR(INDEX('CAMAGUI DATA UNIFICADA'!$C$2:$T1007,MATCH(1,($A172='CAMAGUI DATA UNIFICADA'!$A$2:$A1007)*($T$1='CAMAGUI DATA UNIFICADA'!$B$2:$B1007),0),MATCH(X$2,'CAMAGUI DATA UNIFICADA'!$C$1:$T$1,0)),"")</f>
        <v>2584.59</v>
      </c>
      <c r="Y172" s="2">
        <f t="array" ref="Y172">IFERROR(INDEX('CAMAGUI DATA UNIFICADA'!$C$2:$T1007,MATCH(1,($A172='CAMAGUI DATA UNIFICADA'!$A$2:$A1007)*($T$1='CAMAGUI DATA UNIFICADA'!$B$2:$B1007),0),MATCH(Y$2,'CAMAGUI DATA UNIFICADA'!$C$1:$T$1,0)),"")</f>
        <v>21.34</v>
      </c>
      <c r="Z172" s="2">
        <f t="array" ref="Z172">IFERROR(INDEX('CAMAGUI DATA UNIFICADA'!$C$2:$T1007,MATCH(1,($A172='CAMAGUI DATA UNIFICADA'!$A$2:$A1007)*($T$1='CAMAGUI DATA UNIFICADA'!$B$2:$B1007),0),MATCH(Z$2,'CAMAGUI DATA UNIFICADA'!$C$1:$T$1,0)),"")</f>
        <v>2.34</v>
      </c>
      <c r="AA172" s="2">
        <f t="array" ref="AA172">IFERROR(INDEX('CAMAGUI DATA UNIFICADA'!$C$2:$T1007,MATCH(1,($A172='CAMAGUI DATA UNIFICADA'!$A$2:$A1007)*($T$1='CAMAGUI DATA UNIFICADA'!$B$2:$B1007),0),MATCH(AA$2,'CAMAGUI DATA UNIFICADA'!$C$1:$T$1,0)),"")</f>
        <v>3.31152</v>
      </c>
      <c r="AB172" s="60">
        <f t="array" ref="AB172">IFERROR(INDEX('CAMAGUI DATA UNIFICADA'!$C$2:$T1007,MATCH(1,($A172='CAMAGUI DATA UNIFICADA'!$A$2:$A1007)*($T$1='CAMAGUI DATA UNIFICADA'!$B$2:$B1007),0),MATCH(AB$2,'CAMAGUI DATA UNIFICADA'!$C$1:$T$1,0)),"")</f>
        <v>530651.5906</v>
      </c>
      <c r="AC172" s="33">
        <f t="array" ref="AC172">IFERROR(INDEX('CAMAGUI DATA UNIFICADA'!$C$2:$T1007,MATCH(1,($A172='CAMAGUI DATA UNIFICADA'!$A$2:$A1007)*($T$1='CAMAGUI DATA UNIFICADA'!$B$2:$B1007),0),MATCH(AC$2,'CAMAGUI DATA UNIFICADA'!$C$1:$T$1,0)),"")</f>
        <v>2.248041311</v>
      </c>
      <c r="AD172" s="23">
        <f t="array" ref="AD172">IFERROR(INDEX('CAMAGUI DATA UNIFICADA'!$C$2:$T1007,MATCH(1,($A172='CAMAGUI DATA UNIFICADA'!$A$2:$A1007)*($T$1='CAMAGUI DATA UNIFICADA'!$B$2:$B1007),0),MATCH(AD$2,'CAMAGUI DATA UNIFICADA'!$C$1:$T$1,0)),"")</f>
        <v>0.6633144882</v>
      </c>
      <c r="AE172" s="23">
        <f t="array" ref="AE172">IFERROR(INDEX('CAMAGUI DATA UNIFICADA'!$C$2:$T1007,MATCH(1,($A172='CAMAGUI DATA UNIFICADA'!$A$2:$A1007)*($T$1='CAMAGUI DATA UNIFICADA'!$B$2:$B1007),0),MATCH(AE$2,'CAMAGUI DATA UNIFICADA'!$C$1:$T$1,0)),"")</f>
        <v>0.6</v>
      </c>
      <c r="AF172" s="60">
        <f t="array" ref="AF172">IFERROR(INDEX('CAMAGUI DATA UNIFICADA'!$C$2:$T1007,MATCH(1,($A172='CAMAGUI DATA UNIFICADA'!$A$2:$A1007)*($T$1='CAMAGUI DATA UNIFICADA'!$B$2:$B1007),0),MATCH(AF$2,'CAMAGUI DATA UNIFICADA'!$C$1:$T$1,0)),"")</f>
        <v>80000</v>
      </c>
      <c r="AG172" s="2">
        <f t="array" ref="AG172">IFERROR(INDEX('CAMAGUI DATA UNIFICADA'!$C$2:$T1007,MATCH(1,($A172='CAMAGUI DATA UNIFICADA'!$A$2:$A1007)*($T$1='CAMAGUI DATA UNIFICADA'!$B$2:$B1007),0),MATCH(AG$2,'CAMAGUI DATA UNIFICADA'!$C$1:$T$1,0)),"")</f>
        <v>4</v>
      </c>
      <c r="AH172" s="2">
        <f t="array" ref="AH172">IFERROR(INDEX('CAMAGUI DATA UNIFICADA'!$C$2:$T1007,MATCH(1,($A172='CAMAGUI DATA UNIFICADA'!$A$2:$A1007)*($T$1='CAMAGUI DATA UNIFICADA'!$B$2:$B1007),0),MATCH(AH$2,'CAMAGUI DATA UNIFICADA'!$C$1:$T$1,0)),"")</f>
        <v>25.34</v>
      </c>
      <c r="AI172" s="33">
        <f t="array" ref="AI172">IFERROR(INDEX('CAMAGUI DATA UNIFICADA'!$C$2:$T1007,MATCH(1,($A172='CAMAGUI DATA UNIFICADA'!$A$2:$A1007)*($T$1='CAMAGUI DATA UNIFICADA'!$B$2:$B1007),0),MATCH(AI$2,'CAMAGUI DATA UNIFICADA'!$C$1:$T$1,0)),"")</f>
        <v>3.15528</v>
      </c>
      <c r="AJ172" s="60">
        <f t="array" ref="AJ172">IFERROR(INDEX('CAMAGUI DATA UNIFICADA'!$C$2:$T1007,MATCH(1,($A172='CAMAGUI DATA UNIFICADA'!$A$2:$A1007)*($T$1='CAMAGUI DATA UNIFICADA'!$B$2:$B1007),0),MATCH(AJ$2,'CAMAGUI DATA UNIFICADA'!$C$1:$T$1,0)),"")</f>
        <v>383.089653</v>
      </c>
      <c r="AK172" s="140">
        <f t="array" ref="AK172">IFERROR(INDEX('CAMAGUI DATA UNIFICADA'!$C$2:$T1007,MATCH(1,($A172='CAMAGUI DATA UNIFICADA'!$A$2:$A1007)*($T$1='CAMAGUI DATA UNIFICADA'!$B$2:$B1007),0),MATCH(AK$2,'CAMAGUI DATA UNIFICADA'!$C$1:$T$1,0)),"")</f>
        <v>2.022413254</v>
      </c>
      <c r="AL172" s="138" t="str">
        <f t="array" ref="AL172">IFERROR(INDEX('CAMAGUI DATA UNIFICADA'!$C$2:$T1007,MATCH(1,($A172='CAMAGUI DATA UNIFICADA'!$A$2:$A1007)*($AL$1='CAMAGUI DATA UNIFICADA'!$B$2:$B1007),0),MATCH(AL$2,'CAMAGUI DATA UNIFICADA'!$C$1:$T$1,0)),"")</f>
        <v>CA3020326</v>
      </c>
      <c r="AM172" s="2">
        <f t="array" ref="AM172">IFERROR(INDEX('CAMAGUI DATA UNIFICADA'!$C$2:$T1007,MATCH(1,($A172='CAMAGUI DATA UNIFICADA'!$A$2:$A1007)*($AL$1='CAMAGUI DATA UNIFICADA'!$B$2:$B1007),0),MATCH(AM$2,'CAMAGUI DATA UNIFICADA'!$C$1:$T$1,0)),"")</f>
        <v>450</v>
      </c>
      <c r="AN172" s="2">
        <f t="array" ref="AN172">IFERROR(INDEX('CAMAGUI DATA UNIFICADA'!$C$2:$T1007,MATCH(1,($A172='CAMAGUI DATA UNIFICADA'!$A$2:$A1007)*($AL$1='CAMAGUI DATA UNIFICADA'!$B$2:$B1007),0),MATCH(AN$2,'CAMAGUI DATA UNIFICADA'!$C$1:$T$1,0)),"")</f>
        <v>2775</v>
      </c>
      <c r="AO172" s="2" t="str">
        <f t="array" ref="AO172">IFERROR(INDEX('CAMAGUI DATA UNIFICADA'!$C$2:$T1007,MATCH(1,($A172='CAMAGUI DATA UNIFICADA'!$A$2:$A1007)*($AL$1='CAMAGUI DATA UNIFICADA'!$B$2:$B1007),0),MATCH(AO$2,'CAMAGUI DATA UNIFICADA'!$C$1:$T$1,0)),"")</f>
        <v>SKR MAST E AD</v>
      </c>
      <c r="AP172" s="139">
        <f t="array" ref="AP172">IFERROR(INDEX('CAMAGUI DATA UNIFICADA'!$C$2:$T1007,MATCH(1,($A172='CAMAGUI DATA UNIFICADA'!$A$2:$A1007)*($AL$1='CAMAGUI DATA UNIFICADA'!$B$2:$B1007),0),MATCH(AP$2,'CAMAGUI DATA UNIFICADA'!$C$1:$T$1,0)),"")</f>
        <v>2840.49</v>
      </c>
      <c r="AQ172" s="2">
        <f t="array" ref="AQ172">IFERROR(INDEX('CAMAGUI DATA UNIFICADA'!$C$2:$T1007,MATCH(1,($A172='CAMAGUI DATA UNIFICADA'!$A$2:$A1007)*($AL$1='CAMAGUI DATA UNIFICADA'!$B$2:$B1007),0),MATCH(AQ$2,'CAMAGUI DATA UNIFICADA'!$C$1:$T$1,0)),"")</f>
        <v>22.48</v>
      </c>
      <c r="AR172" s="2">
        <f t="array" ref="AR172">IFERROR(INDEX('CAMAGUI DATA UNIFICADA'!$C$2:$T1007,MATCH(1,($A172='CAMAGUI DATA UNIFICADA'!$A$2:$A1007)*($AL$1='CAMAGUI DATA UNIFICADA'!$B$2:$B1007),0),MATCH(AR$2,'CAMAGUI DATA UNIFICADA'!$C$1:$T$1,0)),"")</f>
        <v>5.17</v>
      </c>
      <c r="AS172" s="33">
        <f t="array" ref="AS172">IFERROR(INDEX('CAMAGUI DATA UNIFICADA'!$C$2:$T1007,MATCH(1,($A172='CAMAGUI DATA UNIFICADA'!$A$2:$A1007)*($AL$1='CAMAGUI DATA UNIFICADA'!$B$2:$B1007),0),MATCH(AS$2,'CAMAGUI DATA UNIFICADA'!$C$1:$T$1,0)),"")</f>
        <v>3.21168</v>
      </c>
      <c r="AT172" s="60">
        <f t="array" ref="AT172">IFERROR(INDEX('CAMAGUI DATA UNIFICADA'!$C$2:$T1007,MATCH(1,($A172='CAMAGUI DATA UNIFICADA'!$A$2:$A1007)*($AL$1='CAMAGUI DATA UNIFICADA'!$B$2:$B1007),0),MATCH(AT$2,'CAMAGUI DATA UNIFICADA'!$C$1:$T$1,0)),"")</f>
        <v>623281.0739</v>
      </c>
      <c r="AU172" s="33">
        <f t="array" ref="AU172">IFERROR(INDEX('CAMAGUI DATA UNIFICADA'!$C$2:$T1007,MATCH(1,($A172='CAMAGUI DATA UNIFICADA'!$A$2:$A1007)*($AL$1='CAMAGUI DATA UNIFICADA'!$B$2:$B1007),0),MATCH(AU$2,'CAMAGUI DATA UNIFICADA'!$C$1:$T$1,0)),"")</f>
        <v>0.9128409584</v>
      </c>
      <c r="AV172" s="23">
        <f t="array" ref="AV172">IFERROR(INDEX('CAMAGUI DATA UNIFICADA'!$C$2:$T1007,MATCH(1,($A172='CAMAGUI DATA UNIFICADA'!$A$2:$A1007)*($AL$1='CAMAGUI DATA UNIFICADA'!$B$2:$B1007),0),MATCH(AV$2,'CAMAGUI DATA UNIFICADA'!$C$1:$T$1,0)),"")</f>
        <v>0.5936010228</v>
      </c>
      <c r="AW172" s="23">
        <f t="array" ref="AW172">IFERROR(INDEX('CAMAGUI DATA UNIFICADA'!$C$2:$T1007,MATCH(1,($A172='CAMAGUI DATA UNIFICADA'!$A$2:$A1007)*($AL$1='CAMAGUI DATA UNIFICADA'!$B$2:$B1007),0),MATCH(AW$2,'CAMAGUI DATA UNIFICADA'!$C$1:$T$1,0)),"")</f>
        <v>0.56</v>
      </c>
      <c r="AX172" s="60">
        <f t="array" ref="AX172">IFERROR(INDEX('CAMAGUI DATA UNIFICADA'!$C$2:$T1007,MATCH(1,($A172='CAMAGUI DATA UNIFICADA'!$A$2:$A1007)*($AL$1='CAMAGUI DATA UNIFICADA'!$B$2:$B1007),0),MATCH(AX$2,'CAMAGUI DATA UNIFICADA'!$C$1:$T$1,0)),"")</f>
        <v>84000</v>
      </c>
      <c r="AY172" s="2">
        <f t="array" ref="AY172">IFERROR(INDEX('CAMAGUI DATA UNIFICADA'!$C$2:$T1007,MATCH(1,($A172='CAMAGUI DATA UNIFICADA'!$A$2:$A1007)*($AL$1='CAMAGUI DATA UNIFICADA'!$B$2:$B1007),0),MATCH(AY$2,'CAMAGUI DATA UNIFICADA'!$C$1:$T$1,0)),"")</f>
        <v>4</v>
      </c>
      <c r="AZ172" s="2">
        <f t="array" ref="AZ172">IFERROR(INDEX('CAMAGUI DATA UNIFICADA'!$C$2:$T1007,MATCH(1,($A172='CAMAGUI DATA UNIFICADA'!$A$2:$A1007)*($AL$1='CAMAGUI DATA UNIFICADA'!$B$2:$B1007),0),MATCH(AZ$2,'CAMAGUI DATA UNIFICADA'!$C$1:$T$1,0)),"")</f>
        <v>26.48</v>
      </c>
      <c r="BA172" s="33">
        <f t="array" ref="BA172">IFERROR(INDEX('CAMAGUI DATA UNIFICADA'!$C$2:$T1007,MATCH(1,($A172='CAMAGUI DATA UNIFICADA'!$A$2:$A1007)*($AL$1='CAMAGUI DATA UNIFICADA'!$B$2:$B1007),0),MATCH(BA$2,'CAMAGUI DATA UNIFICADA'!$C$1:$T$1,0)),"")</f>
        <v>3.02592</v>
      </c>
      <c r="BB172" s="60">
        <f t="array" ref="BB172">IFERROR(INDEX('CAMAGUI DATA UNIFICADA'!$C$2:$T1007,MATCH(1,($A172='CAMAGUI DATA UNIFICADA'!$A$2:$A1007)*($AL$1='CAMAGUI DATA UNIFICADA'!$B$2:$B1007),0),MATCH(BB$2,'CAMAGUI DATA UNIFICADA'!$C$1:$T$1,0)),"")</f>
        <v>472.1169761</v>
      </c>
      <c r="BC172" s="140">
        <f t="array" ref="BC172">IFERROR(INDEX('CAMAGUI DATA UNIFICADA'!$C$2:$T1007,MATCH(1,($A172='CAMAGUI DATA UNIFICADA'!$A$2:$A1007)*($AL$1='CAMAGUI DATA UNIFICADA'!$B$2:$B1007),0),MATCH(BC$2,'CAMAGUI DATA UNIFICADA'!$C$1:$T$1,0)),"")</f>
        <v>5.529244025</v>
      </c>
      <c r="BD172" s="138" t="str">
        <f t="array" ref="BD172">IFERROR(INDEX('CAMAGUI DATA UNIFICADA'!$C$2:$T1007,MATCH(1,($A172='CAMAGUI DATA UNIFICADA'!$A$2:$A1007)*($BD$1='CAMAGUI DATA UNIFICADA'!$B$2:$B1007),0),MATCH(BD$2,'CAMAGUI DATA UNIFICADA'!$C$1:$T$1,0)),"")</f>
        <v>CA4300326</v>
      </c>
      <c r="BE172" s="2">
        <f t="array" ref="BE172">IFERROR(INDEX('CAMAGUI DATA UNIFICADA'!$C$2:$T1007,MATCH(1,($A172='CAMAGUI DATA UNIFICADA'!$A$2:$A1007)*($BD$1='CAMAGUI DATA UNIFICADA'!$B$2:$B1007),0),MATCH(BE$2,'CAMAGUI DATA UNIFICADA'!$C$1:$T$1,0)),"")</f>
        <v>325</v>
      </c>
      <c r="BF172" s="2">
        <f t="array" ref="BF172">IFERROR(INDEX('CAMAGUI DATA UNIFICADA'!$C$2:$T1007,MATCH(1,($A172='CAMAGUI DATA UNIFICADA'!$A$2:$A1007)*($BD$1='CAMAGUI DATA UNIFICADA'!$B$2:$B1007),0),MATCH(BF$2,'CAMAGUI DATA UNIFICADA'!$C$1:$T$1,0)),"")</f>
        <v>2000</v>
      </c>
      <c r="BG172" s="2" t="str">
        <f t="array" ref="BG172">IFERROR(INDEX('CAMAGUI DATA UNIFICADA'!$C$2:$T1007,MATCH(1,($A172='CAMAGUI DATA UNIFICADA'!$A$2:$A1007)*($BD$1='CAMAGUI DATA UNIFICADA'!$B$2:$B1007),0),MATCH(BG$2,'CAMAGUI DATA UNIFICADA'!$C$1:$T$1,0)),"")</f>
        <v>NICO KATAL 1.2</v>
      </c>
      <c r="BH172" s="139">
        <f t="array" ref="BH172">IFERROR(INDEX('CAMAGUI DATA UNIFICADA'!$C$2:$T1007,MATCH(1,($A172='CAMAGUI DATA UNIFICADA'!$A$2:$A1007)*($BD$1='CAMAGUI DATA UNIFICADA'!$B$2:$B1007),0),MATCH(BH$2,'CAMAGUI DATA UNIFICADA'!$C$1:$T$1,0)),"")</f>
        <v>2835.2</v>
      </c>
      <c r="BI172" s="2">
        <f t="array" ref="BI172">IFERROR(INDEX('CAMAGUI DATA UNIFICADA'!$C$2:$T1007,MATCH(1,($A172='CAMAGUI DATA UNIFICADA'!$A$2:$A1007)*($BD$1='CAMAGUI DATA UNIFICADA'!$B$2:$B1007),0),MATCH(BI$2,'CAMAGUI DATA UNIFICADA'!$C$1:$T$1,0)),"")</f>
        <v>4.72</v>
      </c>
      <c r="BJ172" s="2">
        <f t="array" ref="BJ172">IFERROR(INDEX('CAMAGUI DATA UNIFICADA'!$C$2:$T1007,MATCH(1,($A172='CAMAGUI DATA UNIFICADA'!$A$2:$A1007)*($BD$1='CAMAGUI DATA UNIFICADA'!$B$2:$B1007),0),MATCH(BJ$2,'CAMAGUI DATA UNIFICADA'!$C$1:$T$1,0)),"")</f>
        <v>2.72</v>
      </c>
      <c r="BK172" s="33">
        <f t="array" ref="BK172">IFERROR(INDEX('CAMAGUI DATA UNIFICADA'!$C$2:$T1007,MATCH(1,($A172='CAMAGUI DATA UNIFICADA'!$A$2:$A1007)*($BD$1='CAMAGUI DATA UNIFICADA'!$B$2:$B1007),0),MATCH(BK$2,'CAMAGUI DATA UNIFICADA'!$C$1:$T$1,0)),"")</f>
        <v>7.77696</v>
      </c>
      <c r="BL172" s="60">
        <f t="array" ref="BL172">IFERROR(INDEX('CAMAGUI DATA UNIFICADA'!$C$2:$T1007,MATCH(1,($A172='CAMAGUI DATA UNIFICADA'!$A$2:$A1007)*($BD$1='CAMAGUI DATA UNIFICADA'!$B$2:$B1007),0),MATCH(BL$2,'CAMAGUI DATA UNIFICADA'!$C$1:$T$1,0)),"")</f>
        <v>885383.6487</v>
      </c>
      <c r="BM172" s="33">
        <f t="array" ref="BM172">IFERROR(INDEX('CAMAGUI DATA UNIFICADA'!$C$2:$T1007,MATCH(1,($A172='CAMAGUI DATA UNIFICADA'!$A$2:$A1007)*($BD$1='CAMAGUI DATA UNIFICADA'!$B$2:$B1007),0),MATCH(BM$2,'CAMAGUI DATA UNIFICADA'!$C$1:$T$1,0)),"")</f>
        <v>0.971454773</v>
      </c>
      <c r="BN172" s="23">
        <f t="array" ref="BN172">IFERROR(INDEX('CAMAGUI DATA UNIFICADA'!$C$2:$T1007,MATCH(1,($A172='CAMAGUI DATA UNIFICADA'!$A$2:$A1007)*($BD$1='CAMAGUI DATA UNIFICADA'!$B$2:$B1007),0),MATCH(BN$2,'CAMAGUI DATA UNIFICADA'!$C$1:$T$1,0)),"")</f>
        <v>1.017682355</v>
      </c>
      <c r="BO172" s="23">
        <f t="array" ref="BO172">IFERROR(INDEX('CAMAGUI DATA UNIFICADA'!$C$2:$T1007,MATCH(1,($A172='CAMAGUI DATA UNIFICADA'!$A$2:$A1007)*($BD$1='CAMAGUI DATA UNIFICADA'!$B$2:$B1007),0),MATCH(BO$2,'CAMAGUI DATA UNIFICADA'!$C$1:$T$1,0)),"")</f>
        <v>0.87</v>
      </c>
      <c r="BP172" s="60">
        <f t="array" ref="BP172">IFERROR(INDEX('CAMAGUI DATA UNIFICADA'!$C$2:$T1007,MATCH(1,($A172='CAMAGUI DATA UNIFICADA'!$A$2:$A1007)*($BD$1='CAMAGUI DATA UNIFICADA'!$B$2:$B1007),0),MATCH(BP$2,'CAMAGUI DATA UNIFICADA'!$C$1:$T$1,0)),"")</f>
        <v>157687.5</v>
      </c>
      <c r="BQ172" s="2">
        <f t="array" ref="BQ172">IFERROR(INDEX('CAMAGUI DATA UNIFICADA'!$C$2:$T1007,MATCH(1,($A172='CAMAGUI DATA UNIFICADA'!$A$2:$A1007)*($BD$1='CAMAGUI DATA UNIFICADA'!$B$2:$B1007),0),MATCH(BQ$2,'CAMAGUI DATA UNIFICADA'!$C$1:$T$1,0)),"")</f>
        <v>3</v>
      </c>
      <c r="BR172" s="2">
        <f t="array" ref="BR172">IFERROR(INDEX('CAMAGUI DATA UNIFICADA'!$C$2:$T1007,MATCH(1,($A172='CAMAGUI DATA UNIFICADA'!$A$2:$A1007)*($BD$1='CAMAGUI DATA UNIFICADA'!$B$2:$B1007),0),MATCH(BR$2,'CAMAGUI DATA UNIFICADA'!$C$1:$T$1,0)),"")</f>
        <v>7.72</v>
      </c>
      <c r="BS172" s="33">
        <f t="array" ref="BS172">IFERROR(INDEX('CAMAGUI DATA UNIFICADA'!$C$2:$T1007,MATCH(1,($A172='CAMAGUI DATA UNIFICADA'!$A$2:$A1007)*($BD$1='CAMAGUI DATA UNIFICADA'!$B$2:$B1007),0),MATCH(BS$2,'CAMAGUI DATA UNIFICADA'!$C$1:$T$1,0)),"")</f>
        <v>5.89872</v>
      </c>
      <c r="BT172" s="60">
        <f t="array" ref="BT172">IFERROR(INDEX('CAMAGUI DATA UNIFICADA'!$C$2:$T1007,MATCH(1,($A172='CAMAGUI DATA UNIFICADA'!$A$2:$A1007)*($BD$1='CAMAGUI DATA UNIFICADA'!$B$2:$B1007),0),MATCH(BT$2,'CAMAGUI DATA UNIFICADA'!$C$1:$T$1,0)),"")</f>
        <v>392.4100381</v>
      </c>
      <c r="BU172" s="140">
        <f t="array" ref="BU172">IFERROR(INDEX('CAMAGUI DATA UNIFICADA'!$C$2:$T1007,MATCH(1,($A172='CAMAGUI DATA UNIFICADA'!$A$2:$A1007)*($BD$1='CAMAGUI DATA UNIFICADA'!$B$2:$B1007),0),MATCH(BU$2,'CAMAGUI DATA UNIFICADA'!$C$1:$T$1,0)),"")</f>
        <v>16.85250953</v>
      </c>
      <c r="BV172" s="138" t="str">
        <f t="array" ref="BV172">IFERROR(INDEX('CAMAGUI DATA UNIFICADA'!$C$2:$T1007,MATCH(1,($A172='CAMAGUI DATA UNIFICADA'!$A$2:$A1007)*($BV$1='CAMAGUI DATA UNIFICADA'!$B$2:$B1007),0),MATCH(BV$2,'CAMAGUI DATA UNIFICADA'!$C$1:$T$1,0)),"")</f>
        <v>CA5300326</v>
      </c>
      <c r="BW172" s="2">
        <f t="array" ref="BW172">IFERROR(INDEX('CAMAGUI DATA UNIFICADA'!$C$2:$T1007,MATCH(1,($A172='CAMAGUI DATA UNIFICADA'!$A$2:$A1007)*($BV$1='CAMAGUI DATA UNIFICADA'!$B$2:$B1007),0),MATCH(BW$2,'CAMAGUI DATA UNIFICADA'!$C$1:$T$1,0)),"")</f>
        <v>285</v>
      </c>
      <c r="BX172" s="2">
        <f t="array" ref="BX172">IFERROR(INDEX('CAMAGUI DATA UNIFICADA'!$C$2:$T1007,MATCH(1,($A172='CAMAGUI DATA UNIFICADA'!$A$2:$A1007)*($BV$1='CAMAGUI DATA UNIFICADA'!$B$2:$B1007),0),MATCH(BX$2,'CAMAGUI DATA UNIFICADA'!$C$1:$T$1,0)),"")</f>
        <v>1720</v>
      </c>
      <c r="BY172" s="2" t="str">
        <f t="array" ref="BY172">IFERROR(INDEX('CAMAGUI DATA UNIFICADA'!$C$2:$T1007,MATCH(1,($A172='CAMAGUI DATA UNIFICADA'!$A$2:$A1007)*($BV$1='CAMAGUI DATA UNIFICADA'!$B$2:$B1007),0),MATCH(BY$2,'CAMAGUI DATA UNIFICADA'!$C$1:$T$1,0)),"")</f>
        <v>NICO KATAL 1.2</v>
      </c>
      <c r="BZ172" s="139">
        <f t="array" ref="BZ172">IFERROR(INDEX('CAMAGUI DATA UNIFICADA'!$C$2:$T1007,MATCH(1,($A172='CAMAGUI DATA UNIFICADA'!$A$2:$A1007)*($BV$1='CAMAGUI DATA UNIFICADA'!$B$2:$B1007),0),MATCH(BZ$2,'CAMAGUI DATA UNIFICADA'!$C$1:$T$1,0)),"")</f>
        <v>2438.272</v>
      </c>
      <c r="CA172" s="2">
        <f t="array" ref="CA172">IFERROR(INDEX('CAMAGUI DATA UNIFICADA'!$C$2:$T1007,MATCH(1,($A172='CAMAGUI DATA UNIFICADA'!$A$2:$A1007)*($BV$1='CAMAGUI DATA UNIFICADA'!$B$2:$B1007),0),MATCH(CA$2,'CAMAGUI DATA UNIFICADA'!$C$1:$T$1,0)),"")</f>
        <v>5.07</v>
      </c>
      <c r="CB172" s="2">
        <f t="array" ref="CB172">IFERROR(INDEX('CAMAGUI DATA UNIFICADA'!$C$2:$T1007,MATCH(1,($A172='CAMAGUI DATA UNIFICADA'!$A$2:$A1007)*($BV$1='CAMAGUI DATA UNIFICADA'!$B$2:$B1007),0),MATCH(CB$2,'CAMAGUI DATA UNIFICADA'!$C$1:$T$1,0)),"")</f>
        <v>2.82</v>
      </c>
      <c r="CC172" s="33">
        <f t="array" ref="CC172">IFERROR(INDEX('CAMAGUI DATA UNIFICADA'!$C$2:$T1007,MATCH(1,($A172='CAMAGUI DATA UNIFICADA'!$A$2:$A1007)*($BV$1='CAMAGUI DATA UNIFICADA'!$B$2:$B1007),0),MATCH(CC$2,'CAMAGUI DATA UNIFICADA'!$C$1:$T$1,0)),"")</f>
        <v>7.43568</v>
      </c>
      <c r="CD172" s="60">
        <f t="array" ref="CD172">IFERROR(INDEX('CAMAGUI DATA UNIFICADA'!$C$2:$T1007,MATCH(1,($A172='CAMAGUI DATA UNIFICADA'!$A$2:$A1007)*($BV$1='CAMAGUI DATA UNIFICADA'!$B$2:$B1007),0),MATCH(CD$2,'CAMAGUI DATA UNIFICADA'!$C$1:$T$1,0)),"")</f>
        <v>755990.276</v>
      </c>
      <c r="CE172" s="33">
        <f t="array" ref="CE172">IFERROR(INDEX('CAMAGUI DATA UNIFICADA'!$C$2:$T1007,MATCH(1,($A172='CAMAGUI DATA UNIFICADA'!$A$2:$A1007)*($BV$1='CAMAGUI DATA UNIFICADA'!$B$2:$B1007),0),MATCH(CE$2,'CAMAGUI DATA UNIFICADA'!$C$1:$T$1,0)),"")</f>
        <v>0.9104777997</v>
      </c>
      <c r="CF172" s="23">
        <f t="array" ref="CF172">IFERROR(INDEX('CAMAGUI DATA UNIFICADA'!$C$2:$T1007,MATCH(1,($A172='CAMAGUI DATA UNIFICADA'!$A$2:$A1007)*($BV$1='CAMAGUI DATA UNIFICADA'!$B$2:$B1007),0),MATCH(CF$2,'CAMAGUI DATA UNIFICADA'!$C$1:$T$1,0)),"")</f>
        <v>0.9818055532</v>
      </c>
      <c r="CG172" s="23">
        <f t="array" ref="CG172">IFERROR(INDEX('CAMAGUI DATA UNIFICADA'!$C$2:$T1007,MATCH(1,($A172='CAMAGUI DATA UNIFICADA'!$A$2:$A1007)*($BV$1='CAMAGUI DATA UNIFICADA'!$B$2:$B1007),0),MATCH(CG$2,'CAMAGUI DATA UNIFICADA'!$C$1:$T$1,0)),"")</f>
        <v>0.87</v>
      </c>
      <c r="CH172" s="60">
        <f t="array" ref="CH172">IFERROR(INDEX('CAMAGUI DATA UNIFICADA'!$C$2:$T1007,MATCH(1,($A172='CAMAGUI DATA UNIFICADA'!$A$2:$A1007)*($BV$1='CAMAGUI DATA UNIFICADA'!$B$2:$B1007),0),MATCH(CH$2,'CAMAGUI DATA UNIFICADA'!$C$1:$T$1,0)),"")</f>
        <v>159500</v>
      </c>
      <c r="CI172" s="2">
        <f t="array" ref="CI172">IFERROR(INDEX('CAMAGUI DATA UNIFICADA'!$C$2:$T1007,MATCH(1,($A172='CAMAGUI DATA UNIFICADA'!$A$2:$A1007)*($BV$1='CAMAGUI DATA UNIFICADA'!$B$2:$B1007),0),MATCH(CI$2,'CAMAGUI DATA UNIFICADA'!$C$1:$T$1,0)),"")</f>
        <v>3</v>
      </c>
      <c r="CJ172" s="2">
        <f t="array" ref="CJ172">IFERROR(INDEX('CAMAGUI DATA UNIFICADA'!$C$2:$T1007,MATCH(1,($A172='CAMAGUI DATA UNIFICADA'!$A$2:$A1007)*($BV$1='CAMAGUI DATA UNIFICADA'!$B$2:$B1007),0),MATCH(CJ$2,'CAMAGUI DATA UNIFICADA'!$C$1:$T$1,0)),"")</f>
        <v>8.07</v>
      </c>
      <c r="CK172" s="33">
        <f t="array" ref="CK172">IFERROR(INDEX('CAMAGUI DATA UNIFICADA'!$C$2:$T1007,MATCH(1,($A172='CAMAGUI DATA UNIFICADA'!$A$2:$A1007)*($BV$1='CAMAGUI DATA UNIFICADA'!$B$2:$B1007),0),MATCH(CK$2,'CAMAGUI DATA UNIFICADA'!$C$1:$T$1,0)),"")</f>
        <v>5.58384</v>
      </c>
      <c r="CL172" s="60">
        <f t="array" ref="CL172">IFERROR(INDEX('CAMAGUI DATA UNIFICADA'!$C$2:$T1007,MATCH(1,($A172='CAMAGUI DATA UNIFICADA'!$A$2:$A1007)*($BV$1='CAMAGUI DATA UNIFICADA'!$B$2:$B1007),0),MATCH(CL$2,'CAMAGUI DATA UNIFICADA'!$C$1:$T$1,0)),"")</f>
        <v>345.6319315</v>
      </c>
      <c r="CM172" s="140">
        <f t="array" ref="CM172">IFERROR(INDEX('CAMAGUI DATA UNIFICADA'!$C$2:$T1007,MATCH(1,($A172='CAMAGUI DATA UNIFICADA'!$A$2:$A1007)*($BV$1='CAMAGUI DATA UNIFICADA'!$B$2:$B1007),0),MATCH(CM$2,'CAMAGUI DATA UNIFICADA'!$C$1:$T$1,0)),"")</f>
        <v>15.15798288</v>
      </c>
      <c r="CN172" s="138" t="str">
        <f t="array" ref="CN172">IFERROR(INDEX('CAMAGUI DATA UNIFICADA'!$C$2:$T1007,MATCH(1,($A172='CAMAGUI DATA UNIFICADA'!$A$2:$A1007)*($CN$1='CAMAGUI DATA UNIFICADA'!$B$2:$B1007),0),MATCH(CN$2,'CAMAGUI DATA UNIFICADA'!$C$1:$T$1,0)),"")</f>
        <v>CA6300326</v>
      </c>
      <c r="CO172" s="2">
        <f t="array" ref="CO172">IFERROR(INDEX('CAMAGUI DATA UNIFICADA'!$C$2:$T1007,MATCH(1,($A172='CAMAGUI DATA UNIFICADA'!$A$2:$A1007)*($CN$1='CAMAGUI DATA UNIFICADA'!$B$2:$B1007),0),MATCH(CO$2,'CAMAGUI DATA UNIFICADA'!$C$1:$T$1,0)),"")</f>
        <v>387.5</v>
      </c>
      <c r="CP172" s="2">
        <f t="array" ref="CP172">IFERROR(INDEX('CAMAGUI DATA UNIFICADA'!$C$2:$T1007,MATCH(1,($A172='CAMAGUI DATA UNIFICADA'!$A$2:$A1007)*($CN$1='CAMAGUI DATA UNIFICADA'!$B$2:$B1007),0),MATCH(CP$2,'CAMAGUI DATA UNIFICADA'!$C$1:$T$1,0)),"")</f>
        <v>2411.5</v>
      </c>
      <c r="CQ172" s="2" t="str">
        <f t="array" ref="CQ172">IFERROR(INDEX('CAMAGUI DATA UNIFICADA'!$C$2:$T1007,MATCH(1,($A172='CAMAGUI DATA UNIFICADA'!$A$2:$A1007)*($CN$1='CAMAGUI DATA UNIFICADA'!$B$2:$B1007),0),MATCH(CQ$2,'CAMAGUI DATA UNIFICADA'!$C$1:$T$1,0)),"")</f>
        <v>NICO KATAL 1.2</v>
      </c>
      <c r="CR172" s="139">
        <f t="array" ref="CR172">IFERROR(INDEX('CAMAGUI DATA UNIFICADA'!$C$2:$T1007,MATCH(1,($A172='CAMAGUI DATA UNIFICADA'!$A$2:$A1007)*($CN$1='CAMAGUI DATA UNIFICADA'!$B$2:$B1007),0),MATCH(CR$2,'CAMAGUI DATA UNIFICADA'!$C$1:$T$1,0)),"")</f>
        <v>3418.5424</v>
      </c>
      <c r="CS172" s="2">
        <f t="array" ref="CS172">IFERROR(INDEX('CAMAGUI DATA UNIFICADA'!$C$2:$T1007,MATCH(1,($A172='CAMAGUI DATA UNIFICADA'!$A$2:$A1007)*($CN$1='CAMAGUI DATA UNIFICADA'!$B$2:$B1007),0),MATCH(CS$2,'CAMAGUI DATA UNIFICADA'!$C$1:$T$1,0)),"")</f>
        <v>5.3</v>
      </c>
      <c r="CT172" s="2">
        <f t="array" ref="CT172">IFERROR(INDEX('CAMAGUI DATA UNIFICADA'!$C$2:$T1007,MATCH(1,($A172='CAMAGUI DATA UNIFICADA'!$A$2:$A1007)*($CN$1='CAMAGUI DATA UNIFICADA'!$B$2:$B1007),0),MATCH(CT$2,'CAMAGUI DATA UNIFICADA'!$C$1:$T$1,0)),"")</f>
        <v>2.96</v>
      </c>
      <c r="CU172" s="33">
        <f t="array" ref="CU172">IFERROR(INDEX('CAMAGUI DATA UNIFICADA'!$C$2:$T1007,MATCH(1,($A172='CAMAGUI DATA UNIFICADA'!$A$2:$A1007)*($CN$1='CAMAGUI DATA UNIFICADA'!$B$2:$B1007),0),MATCH(CU$2,'CAMAGUI DATA UNIFICADA'!$C$1:$T$1,0)),"")</f>
        <v>7.3032</v>
      </c>
      <c r="CV172" s="60">
        <f t="array" ref="CV172">IFERROR(INDEX('CAMAGUI DATA UNIFICADA'!$C$2:$T1007,MATCH(1,($A172='CAMAGUI DATA UNIFICADA'!$A$2:$A1007)*($CN$1='CAMAGUI DATA UNIFICADA'!$B$2:$B1007),0),MATCH(CV$2,'CAMAGUI DATA UNIFICADA'!$C$1:$T$1,0)),"")</f>
        <v>1001111.945</v>
      </c>
      <c r="CW172" s="33">
        <f t="array" ref="CW172">IFERROR(INDEX('CAMAGUI DATA UNIFICADA'!$C$2:$T1007,MATCH(1,($A172='CAMAGUI DATA UNIFICADA'!$A$2:$A1007)*($CN$1='CAMAGUI DATA UNIFICADA'!$B$2:$B1007),0),MATCH(CW$2,'CAMAGUI DATA UNIFICADA'!$C$1:$T$1,0)),"")</f>
        <v>0.8639405577</v>
      </c>
      <c r="CX172" s="23">
        <f t="array" ref="CX172">IFERROR(INDEX('CAMAGUI DATA UNIFICADA'!$C$2:$T1007,MATCH(1,($A172='CAMAGUI DATA UNIFICADA'!$A$2:$A1007)*($CN$1='CAMAGUI DATA UNIFICADA'!$B$2:$B1007),0),MATCH(CX$2,'CAMAGUI DATA UNIFICADA'!$C$1:$T$1,0)),"")</f>
        <v>0.8705321258</v>
      </c>
      <c r="CY172" s="23">
        <f t="array" ref="CY172">IFERROR(INDEX('CAMAGUI DATA UNIFICADA'!$C$2:$T1007,MATCH(1,($A172='CAMAGUI DATA UNIFICADA'!$A$2:$A1007)*($CN$1='CAMAGUI DATA UNIFICADA'!$B$2:$B1007),0),MATCH(CY$2,'CAMAGUI DATA UNIFICADA'!$C$1:$T$1,0)),"")</f>
        <v>0.82</v>
      </c>
      <c r="CZ172" s="60">
        <f t="array" ref="CZ172">IFERROR(INDEX('CAMAGUI DATA UNIFICADA'!$C$2:$T1007,MATCH(1,($A172='CAMAGUI DATA UNIFICADA'!$A$2:$A1007)*($CN$1='CAMAGUI DATA UNIFICADA'!$B$2:$B1007),0),MATCH(CZ$2,'CAMAGUI DATA UNIFICADA'!$C$1:$T$1,0)),"")</f>
        <v>107771.4286</v>
      </c>
      <c r="DA172" s="2">
        <f t="array" ref="DA172">IFERROR(INDEX('CAMAGUI DATA UNIFICADA'!$C$2:$T1007,MATCH(1,($A172='CAMAGUI DATA UNIFICADA'!$A$2:$A1007)*($CN$1='CAMAGUI DATA UNIFICADA'!$B$2:$B1007),0),MATCH(DA$2,'CAMAGUI DATA UNIFICADA'!$C$1:$T$1,0)),"")</f>
        <v>3</v>
      </c>
      <c r="DB172" s="2">
        <f t="array" ref="DB172">IFERROR(INDEX('CAMAGUI DATA UNIFICADA'!$C$2:$T1007,MATCH(1,($A172='CAMAGUI DATA UNIFICADA'!$A$2:$A1007)*($CN$1='CAMAGUI DATA UNIFICADA'!$B$2:$B1007),0),MATCH(DB$2,'CAMAGUI DATA UNIFICADA'!$C$1:$T$1,0)),"")</f>
        <v>8.3</v>
      </c>
      <c r="DC172" s="33">
        <f t="array" ref="DC172">IFERROR(INDEX('CAMAGUI DATA UNIFICADA'!$C$2:$T1007,MATCH(1,($A172='CAMAGUI DATA UNIFICADA'!$A$2:$A1007)*($CN$1='CAMAGUI DATA UNIFICADA'!$B$2:$B1007),0),MATCH(DC$2,'CAMAGUI DATA UNIFICADA'!$C$1:$T$1,0)),"")</f>
        <v>5.5176</v>
      </c>
      <c r="DD172" s="60">
        <f t="array" ref="DD172">IFERROR(INDEX('CAMAGUI DATA UNIFICADA'!$C$2:$T1007,MATCH(1,($A172='CAMAGUI DATA UNIFICADA'!$A$2:$A1007)*($CN$1='CAMAGUI DATA UNIFICADA'!$B$2:$B1007),0),MATCH(DD$2,'CAMAGUI DATA UNIFICADA'!$C$1:$T$1,0)),"")</f>
        <v>492.2185299</v>
      </c>
      <c r="DE172" s="140">
        <f t="array" ref="DE172">IFERROR(INDEX('CAMAGUI DATA UNIFICADA'!$C$2:$T1007,MATCH(1,($A172='CAMAGUI DATA UNIFICADA'!$A$2:$A1007)*($CN$1='CAMAGUI DATA UNIFICADA'!$B$2:$B1007),0),MATCH(DE$2,'CAMAGUI DATA UNIFICADA'!$C$1:$T$1,0)),"")</f>
        <v>26.17963248</v>
      </c>
      <c r="DF172" s="138" t="str">
        <f t="array" ref="DF172">IFERROR(INDEX('CAMAGUI DATA UNIFICADA'!$C$2:$T1007,MATCH(1,($A172='CAMAGUI DATA UNIFICADA'!$A$2:$A1007)*($DF$1='CAMAGUI DATA UNIFICADA'!$B$2:$B1007),0),MATCH(DF$2,'CAMAGUI DATA UNIFICADA'!$C$1:$T$1,0)),"")</f>
        <v/>
      </c>
      <c r="DG172" s="2" t="str">
        <f t="array" ref="DG172">IFERROR(INDEX('CAMAGUI DATA UNIFICADA'!$C$2:$T1007,MATCH(1,($A172='CAMAGUI DATA UNIFICADA'!$A$2:$A1007)*($DF$1='CAMAGUI DATA UNIFICADA'!$B$2:$B1007),0),MATCH(DG$2,'CAMAGUI DATA UNIFICADA'!$C$1:$T$1,0)),"")</f>
        <v/>
      </c>
      <c r="DH172" s="2" t="str">
        <f t="array" ref="DH172">IFERROR(INDEX('CAMAGUI DATA UNIFICADA'!$C$2:$T1007,MATCH(1,($A172='CAMAGUI DATA UNIFICADA'!$A$2:$A1007)*($DF$1='CAMAGUI DATA UNIFICADA'!$B$2:$B1007),0),MATCH(DH$2,'CAMAGUI DATA UNIFICADA'!$C$1:$T$1,0)),"")</f>
        <v/>
      </c>
      <c r="DI172" s="2" t="str">
        <f t="array" ref="DI172">IFERROR(INDEX('CAMAGUI DATA UNIFICADA'!$C$2:$T1007,MATCH(1,($A172='CAMAGUI DATA UNIFICADA'!$A$2:$A1007)*($DF$1='CAMAGUI DATA UNIFICADA'!$B$2:$B1007),0),MATCH(DI$2,'CAMAGUI DATA UNIFICADA'!$C$1:$T$1,0)),"")</f>
        <v/>
      </c>
      <c r="DJ172" s="139" t="str">
        <f t="array" ref="DJ172">IFERROR(INDEX('CAMAGUI DATA UNIFICADA'!$C$2:$T1007,MATCH(1,($A172='CAMAGUI DATA UNIFICADA'!$A$2:$A1007)*($DF$1='CAMAGUI DATA UNIFICADA'!$B$2:$B1007),0),MATCH(DJ$2,'CAMAGUI DATA UNIFICADA'!$C$1:$T$1,0)),"")</f>
        <v/>
      </c>
      <c r="DK172" s="2" t="str">
        <f t="array" ref="DK172">IFERROR(INDEX('CAMAGUI DATA UNIFICADA'!$C$2:$T1007,MATCH(1,($A172='CAMAGUI DATA UNIFICADA'!$A$2:$A1007)*($DF$1='CAMAGUI DATA UNIFICADA'!$B$2:$B1007),0),MATCH(DK$2,'CAMAGUI DATA UNIFICADA'!$C$1:$T$1,0)),"")</f>
        <v/>
      </c>
      <c r="DL172" s="2" t="str">
        <f t="array" ref="DL172">IFERROR(INDEX('CAMAGUI DATA UNIFICADA'!$C$2:$T1007,MATCH(1,($A172='CAMAGUI DATA UNIFICADA'!$A$2:$A1007)*($DF$1='CAMAGUI DATA UNIFICADA'!$B$2:$B1007),0),MATCH(DL$2,'CAMAGUI DATA UNIFICADA'!$C$1:$T$1,0)),"")</f>
        <v/>
      </c>
      <c r="DM172" s="33" t="str">
        <f t="array" ref="DM172">IFERROR(INDEX('CAMAGUI DATA UNIFICADA'!$C$2:$T1007,MATCH(1,($A172='CAMAGUI DATA UNIFICADA'!$A$2:$A1007)*($DF$1='CAMAGUI DATA UNIFICADA'!$B$2:$B1007),0),MATCH(DM$2,'CAMAGUI DATA UNIFICADA'!$C$1:$T$1,0)),"")</f>
        <v/>
      </c>
      <c r="DN172" s="60" t="str">
        <f t="array" ref="DN172">IFERROR(INDEX('CAMAGUI DATA UNIFICADA'!$C$2:$T1007,MATCH(1,($A172='CAMAGUI DATA UNIFICADA'!$A$2:$A1007)*($DF$1='CAMAGUI DATA UNIFICADA'!$B$2:$B1007),0),MATCH(DN$2,'CAMAGUI DATA UNIFICADA'!$C$1:$T$1,0)),"")</f>
        <v/>
      </c>
      <c r="DO172" s="33" t="str">
        <f t="array" ref="DO172">IFERROR(INDEX('CAMAGUI DATA UNIFICADA'!$C$2:$T1007,MATCH(1,($A172='CAMAGUI DATA UNIFICADA'!$A$2:$A1007)*($DF$1='CAMAGUI DATA UNIFICADA'!$B$2:$B1007),0),MATCH(DO$2,'CAMAGUI DATA UNIFICADA'!$C$1:$T$1,0)),"")</f>
        <v/>
      </c>
      <c r="DP172" s="23" t="str">
        <f t="array" ref="DP172">IFERROR(INDEX('CAMAGUI DATA UNIFICADA'!$C$2:$T1007,MATCH(1,($A172='CAMAGUI DATA UNIFICADA'!$A$2:$A1007)*($DF$1='CAMAGUI DATA UNIFICADA'!$B$2:$B1007),0),MATCH(DP$2,'CAMAGUI DATA UNIFICADA'!$C$1:$T$1,0)),"")</f>
        <v/>
      </c>
      <c r="DQ172" s="23" t="str">
        <f t="array" ref="DQ172">IFERROR(INDEX('CAMAGUI DATA UNIFICADA'!$C$2:$T1007,MATCH(1,($A172='CAMAGUI DATA UNIFICADA'!$A$2:$A1007)*($DF$1='CAMAGUI DATA UNIFICADA'!$B$2:$B1007),0),MATCH(DQ$2,'CAMAGUI DATA UNIFICADA'!$C$1:$T$1,0)),"")</f>
        <v/>
      </c>
      <c r="DR172" s="2" t="str">
        <f t="array" ref="DR172">IFERROR(INDEX('CAMAGUI DATA UNIFICADA'!$C$2:$T1007,MATCH(1,($A172='CAMAGUI DATA UNIFICADA'!$A$2:$A1007)*($DF$1='CAMAGUI DATA UNIFICADA'!$B$2:$B1007),0),MATCH(DR$2,'CAMAGUI DATA UNIFICADA'!$C$1:$T$1,0)),"")</f>
        <v/>
      </c>
      <c r="DS172" s="2" t="str">
        <f t="array" ref="DS172">IFERROR(INDEX('CAMAGUI DATA UNIFICADA'!$C$2:$T1007,MATCH(1,($A172='CAMAGUI DATA UNIFICADA'!$A$2:$A1007)*($DF$1='CAMAGUI DATA UNIFICADA'!$B$2:$B1007),0),MATCH(DS$2,'CAMAGUI DATA UNIFICADA'!$C$1:$T$1,0)),"")</f>
        <v/>
      </c>
      <c r="DT172" s="2" t="str">
        <f t="array" ref="DT172">IFERROR(INDEX('CAMAGUI DATA UNIFICADA'!$C$2:$T1007,MATCH(1,($A172='CAMAGUI DATA UNIFICADA'!$A$2:$A1007)*($DF$1='CAMAGUI DATA UNIFICADA'!$B$2:$B1007),0),MATCH(DT$2,'CAMAGUI DATA UNIFICADA'!$C$1:$T$1,0)),"")</f>
        <v/>
      </c>
      <c r="DU172" s="33" t="str">
        <f t="array" ref="DU172">IFERROR(INDEX('CAMAGUI DATA UNIFICADA'!$C$2:$T1007,MATCH(1,($A172='CAMAGUI DATA UNIFICADA'!$A$2:$A1007)*($DF$1='CAMAGUI DATA UNIFICADA'!$B$2:$B1007),0),MATCH(DU$2,'CAMAGUI DATA UNIFICADA'!$C$1:$T$1,0)),"")</f>
        <v/>
      </c>
      <c r="DV172" s="60" t="str">
        <f t="array" ref="DV172">IFERROR(INDEX('CAMAGUI DATA UNIFICADA'!$C$2:$T1007,MATCH(1,($A172='CAMAGUI DATA UNIFICADA'!$A$2:$A1007)*($DF$1='CAMAGUI DATA UNIFICADA'!$B$2:$B1007),0),MATCH(DV$2,'CAMAGUI DATA UNIFICADA'!$C$1:$T$1,0)),"")</f>
        <v/>
      </c>
      <c r="DW172" s="140" t="str">
        <f t="array" ref="DW172">IFERROR(INDEX('CAMAGUI DATA UNIFICADA'!$C$2:$T1007,MATCH(1,($A172='CAMAGUI DATA UNIFICADA'!$A$2:$A1007)*($DF$1='CAMAGUI DATA UNIFICADA'!$B$2:$B1007),0),MATCH(DW$2,'CAMAGUI DATA UNIFICADA'!$C$1:$T$1,0)),"")</f>
        <v/>
      </c>
      <c r="DX172" s="144" t="str">
        <f t="array" ref="DX172">IFERROR(INDEX('CAMAGUI DATA UNIFICADA'!$C$2:$T1007,MATCH(1,($A172='CAMAGUI DATA UNIFICADA'!$A$2:$A1007)*($DX$1='CAMAGUI DATA UNIFICADA'!$B$2:$B1007),0),MATCH(DX$2,'CAMAGUI DATA UNIFICADA'!$C$1:$T$1,0)),"")</f>
        <v/>
      </c>
      <c r="DY172" s="60" t="str">
        <f t="array" ref="DY172">IFERROR(INDEX('CAMAGUI DATA UNIFICADA'!$C$2:$T1007,MATCH(1,($A172='CAMAGUI DATA UNIFICADA'!$A$2:$A1007)*($DX$1='CAMAGUI DATA UNIFICADA'!$B$2:$B1007),0),MATCH(DY$2,'CAMAGUI DATA UNIFICADA'!$C$1:$T$1,0)),"")</f>
        <v/>
      </c>
      <c r="DZ172" s="60" t="str">
        <f t="array" ref="DZ172">IFERROR(INDEX('CAMAGUI DATA UNIFICADA'!$C$2:$T1007,MATCH(1,($A172='CAMAGUI DATA UNIFICADA'!$A$2:$A1007)*($DX$1='CAMAGUI DATA UNIFICADA'!$B$2:$B1007),0),MATCH(DZ$2,'CAMAGUI DATA UNIFICADA'!$C$1:$T$1,0)),"")</f>
        <v/>
      </c>
      <c r="EA172" s="60" t="str">
        <f t="array" ref="EA172">IFERROR(INDEX('CAMAGUI DATA UNIFICADA'!$C$2:$T1007,MATCH(1,($A172='CAMAGUI DATA UNIFICADA'!$A$2:$A1007)*($DX$1='CAMAGUI DATA UNIFICADA'!$B$2:$B1007),0),MATCH(EA$2,'CAMAGUI DATA UNIFICADA'!$C$1:$T$1,0)),"")</f>
        <v/>
      </c>
      <c r="EB172" s="60" t="str">
        <f t="array" ref="EB172">IFERROR(INDEX('CAMAGUI DATA UNIFICADA'!$C$2:$T1007,MATCH(1,($A172='CAMAGUI DATA UNIFICADA'!$A$2:$A1007)*($DX$1='CAMAGUI DATA UNIFICADA'!$B$2:$B1007),0),MATCH(EB$2,'CAMAGUI DATA UNIFICADA'!$C$1:$T$1,0)),"")</f>
        <v/>
      </c>
      <c r="EC172" s="60" t="str">
        <f t="array" ref="EC172">IFERROR(INDEX('CAMAGUI DATA UNIFICADA'!$C$2:$T1007,MATCH(1,($A172='CAMAGUI DATA UNIFICADA'!$A$2:$A1007)*($DX$1='CAMAGUI DATA UNIFICADA'!$B$2:$B1007),0),MATCH(EC$2,'CAMAGUI DATA UNIFICADA'!$C$1:$T$1,0)),"")</f>
        <v/>
      </c>
      <c r="ED172" s="60" t="str">
        <f t="array" ref="ED172">IFERROR(INDEX('CAMAGUI DATA UNIFICADA'!$C$2:$T1007,MATCH(1,($A172='CAMAGUI DATA UNIFICADA'!$A$2:$A1007)*($DX$1='CAMAGUI DATA UNIFICADA'!$B$2:$B1007),0),MATCH(ED$2,'CAMAGUI DATA UNIFICADA'!$C$1:$T$1,0)),"")</f>
        <v/>
      </c>
      <c r="EE172" s="60" t="str">
        <f t="array" ref="EE172">IFERROR(INDEX('CAMAGUI DATA UNIFICADA'!$C$2:$T1007,MATCH(1,($A172='CAMAGUI DATA UNIFICADA'!$A$2:$A1007)*($DX$1='CAMAGUI DATA UNIFICADA'!$B$2:$B1007),0),MATCH(EE$2,'CAMAGUI DATA UNIFICADA'!$C$1:$T$1,0)),"")</f>
        <v/>
      </c>
      <c r="EF172" s="60" t="str">
        <f t="array" ref="EF172">IFERROR(INDEX('CAMAGUI DATA UNIFICADA'!$C$2:$T1007,MATCH(1,($A172='CAMAGUI DATA UNIFICADA'!$A$2:$A1007)*($DX$1='CAMAGUI DATA UNIFICADA'!$B$2:$B1007),0),MATCH(EF$2,'CAMAGUI DATA UNIFICADA'!$C$1:$T$1,0)),"")</f>
        <v/>
      </c>
      <c r="EG172" s="60" t="str">
        <f t="array" ref="EG172">IFERROR(INDEX('CAMAGUI DATA UNIFICADA'!$C$2:$T1007,MATCH(1,($A172='CAMAGUI DATA UNIFICADA'!$A$2:$A1007)*($DX$1='CAMAGUI DATA UNIFICADA'!$B$2:$B1007),0),MATCH(EG$2,'CAMAGUI DATA UNIFICADA'!$C$1:$T$1,0)),"")</f>
        <v/>
      </c>
      <c r="EH172" s="60" t="str">
        <f t="array" ref="EH172">IFERROR(INDEX('CAMAGUI DATA UNIFICADA'!$C$2:$T1007,MATCH(1,($A172='CAMAGUI DATA UNIFICADA'!$A$2:$A1007)*($DX$1='CAMAGUI DATA UNIFICADA'!$B$2:$B1007),0),MATCH(EH$2,'CAMAGUI DATA UNIFICADA'!$C$1:$T$1,0)),"")</f>
        <v/>
      </c>
      <c r="EI172" s="60" t="str">
        <f t="array" ref="EI172">IFERROR(INDEX('CAMAGUI DATA UNIFICADA'!$C$2:$T1007,MATCH(1,($A172='CAMAGUI DATA UNIFICADA'!$A$2:$A1007)*($DX$1='CAMAGUI DATA UNIFICADA'!$B$2:$B1007),0),MATCH(EI$2,'CAMAGUI DATA UNIFICADA'!$C$1:$T$1,0)),"")</f>
        <v/>
      </c>
      <c r="EJ172" s="60" t="str">
        <f t="array" ref="EJ172">IFERROR(INDEX('CAMAGUI DATA UNIFICADA'!$C$2:$T1007,MATCH(1,($A172='CAMAGUI DATA UNIFICADA'!$A$2:$A1007)*($DX$1='CAMAGUI DATA UNIFICADA'!$B$2:$B1007),0),MATCH(EJ$2,'CAMAGUI DATA UNIFICADA'!$C$1:$T$1,0)),"")</f>
        <v/>
      </c>
      <c r="EK172" s="60" t="str">
        <f t="array" ref="EK172">IFERROR(INDEX('CAMAGUI DATA UNIFICADA'!$C$2:$T1007,MATCH(1,($A172='CAMAGUI DATA UNIFICADA'!$A$2:$A1007)*($DX$1='CAMAGUI DATA UNIFICADA'!$B$2:$B1007),0),MATCH(EK$2,'CAMAGUI DATA UNIFICADA'!$C$1:$T$1,0)),"")</f>
        <v/>
      </c>
      <c r="EL172" s="60" t="str">
        <f t="array" ref="EL172">IFERROR(INDEX('CAMAGUI DATA UNIFICADA'!$C$2:$T1007,MATCH(1,($A172='CAMAGUI DATA UNIFICADA'!$A$2:$A1007)*($DX$1='CAMAGUI DATA UNIFICADA'!$B$2:$B1007),0),MATCH(EL$2,'CAMAGUI DATA UNIFICADA'!$C$1:$T$1,0)),"")</f>
        <v/>
      </c>
      <c r="EM172" s="60" t="str">
        <f t="array" ref="EM172">IFERROR(INDEX('CAMAGUI DATA UNIFICADA'!$C$2:$T1007,MATCH(1,($A172='CAMAGUI DATA UNIFICADA'!$A$2:$A1007)*($DX$1='CAMAGUI DATA UNIFICADA'!$B$2:$B1007),0),MATCH(EM$2,'CAMAGUI DATA UNIFICADA'!$C$1:$T$1,0)),"")</f>
        <v/>
      </c>
      <c r="EN172" s="60" t="str">
        <f t="array" ref="EN172">IFERROR(INDEX('CAMAGUI DATA UNIFICADA'!$C$2:$T1007,MATCH(1,($A172='CAMAGUI DATA UNIFICADA'!$A$2:$A1007)*($DX$1='CAMAGUI DATA UNIFICADA'!$B$2:$B1007),0),MATCH(EN$2,'CAMAGUI DATA UNIFICADA'!$C$1:$T$1,0)),"")</f>
        <v/>
      </c>
      <c r="EO172" s="140" t="str">
        <f t="array" ref="EO172">IFERROR(INDEX('CAMAGUI DATA UNIFICADA'!$C$2:$T1007,MATCH(1,($A172='CAMAGUI DATA UNIFICADA'!$A$2:$A1007)*($DX$1='CAMAGUI DATA UNIFICADA'!$B$2:$B1007),0),MATCH(EO$2,'CAMAGUI DATA UNIFICADA'!$C$1:$T$1,0)),"")</f>
        <v/>
      </c>
    </row>
    <row r="173">
      <c r="A173" s="137">
        <v>46132.0</v>
      </c>
      <c r="B173" s="138" t="str">
        <f t="array" ref="B173">IFERROR(INDEX('CAMAGUI DATA UNIFICADA'!$C$2:$T1007,MATCH(1,($A173='CAMAGUI DATA UNIFICADA'!$A$2:$A1007)*($B$1='CAMAGUI DATA UNIFICADA'!$B$2:$B1007),0),MATCH(B$2,'CAMAGUI DATA UNIFICADA'!$C$1:$T$1,0)),"")</f>
        <v>CA1020326</v>
      </c>
      <c r="C173" s="2">
        <f t="array" ref="C173">IFERROR(INDEX('CAMAGUI DATA UNIFICADA'!$C$2:$T1007,MATCH(1,($A173='CAMAGUI DATA UNIFICADA'!$A$2:$A1007)*($B$1='CAMAGUI DATA UNIFICADA'!$B$2:$B1007),0),MATCH(C$2,'CAMAGUI DATA UNIFICADA'!$C$1:$T$1,0)),"")</f>
        <v>525</v>
      </c>
      <c r="D173" s="2">
        <f t="array" ref="D173">IFERROR(INDEX('CAMAGUI DATA UNIFICADA'!$C$2:$T1007,MATCH(1,($A173='CAMAGUI DATA UNIFICADA'!$A$2:$A1007)*($B$1='CAMAGUI DATA UNIFICADA'!$B$2:$B1007),0),MATCH(D$2,'CAMAGUI DATA UNIFICADA'!$C$1:$T$1,0)),"")</f>
        <v>3675</v>
      </c>
      <c r="E173" s="2" t="str">
        <f t="array" ref="E173">IFERROR(INDEX('CAMAGUI DATA UNIFICADA'!$C$2:$T1007,MATCH(1,($A173='CAMAGUI DATA UNIFICADA'!$A$2:$A1007)*($B$1='CAMAGUI DATA UNIFICADA'!$B$2:$B1007),0),MATCH(E$2,'CAMAGUI DATA UNIFICADA'!$C$1:$T$1,0)),"")</f>
        <v>SKR MAST E AD</v>
      </c>
      <c r="F173" s="139">
        <f t="array" ref="F173">IFERROR(INDEX('CAMAGUI DATA UNIFICADA'!$C$2:$T1007,MATCH(1,($A173='CAMAGUI DATA UNIFICADA'!$A$2:$A1007)*($B$1='CAMAGUI DATA UNIFICADA'!$B$2:$B1007),0),MATCH(F$2,'CAMAGUI DATA UNIFICADA'!$C$1:$T$1,0)),"")</f>
        <v>3761.73</v>
      </c>
      <c r="G173" s="2">
        <f t="array" ref="G173">IFERROR(INDEX('CAMAGUI DATA UNIFICADA'!$C$2:$T1007,MATCH(1,($A173='CAMAGUI DATA UNIFICADA'!$A$2:$A1007)*($B$1='CAMAGUI DATA UNIFICADA'!$B$2:$B1007),0),MATCH(G$2,'CAMAGUI DATA UNIFICADA'!$C$1:$T$1,0)),"")</f>
        <v>26.73</v>
      </c>
      <c r="H173" s="2">
        <f t="array" ref="H173">IFERROR(INDEX('CAMAGUI DATA UNIFICADA'!$C$2:$T1007,MATCH(1,($A173='CAMAGUI DATA UNIFICADA'!$A$2:$A1007)*($B$1='CAMAGUI DATA UNIFICADA'!$B$2:$B1007),0),MATCH(H$2,'CAMAGUI DATA UNIFICADA'!$C$1:$T$1,0)),"")</f>
        <v>4.5</v>
      </c>
      <c r="I173" s="33">
        <f t="array" ref="I173">IFERROR(INDEX('CAMAGUI DATA UNIFICADA'!$C$2:$T1007,MATCH(1,($A173='CAMAGUI DATA UNIFICADA'!$A$2:$A1007)*($B$1='CAMAGUI DATA UNIFICADA'!$B$2:$B1007),0),MATCH(I$2,'CAMAGUI DATA UNIFICADA'!$C$1:$T$1,0)),"")</f>
        <v>3.00192</v>
      </c>
      <c r="J173" s="60">
        <f t="array" ref="J173">IFERROR(INDEX('CAMAGUI DATA UNIFICADA'!$C$2:$T1007,MATCH(1,($A173='CAMAGUI DATA UNIFICADA'!$A$2:$A1007)*($B$1='CAMAGUI DATA UNIFICADA'!$B$2:$B1007),0),MATCH(J$2,'CAMAGUI DATA UNIFICADA'!$C$1:$T$1,0)),"")</f>
        <v>654276.3623</v>
      </c>
      <c r="K173" s="33">
        <f t="array" ref="K173">IFERROR(INDEX('CAMAGUI DATA UNIFICADA'!$C$2:$T1007,MATCH(1,($A173='CAMAGUI DATA UNIFICADA'!$A$2:$A1007)*($B$1='CAMAGUI DATA UNIFICADA'!$B$2:$B1007),0),MATCH(K$2,'CAMAGUI DATA UNIFICADA'!$C$1:$T$1,0)),"")</f>
        <v>1.237373737</v>
      </c>
      <c r="L173" s="23">
        <f t="array" ref="L173">IFERROR(INDEX('CAMAGUI DATA UNIFICADA'!$C$2:$T1007,MATCH(1,($A173='CAMAGUI DATA UNIFICADA'!$A$2:$A1007)*($B$1='CAMAGUI DATA UNIFICADA'!$B$2:$B1007),0),MATCH(L$2,'CAMAGUI DATA UNIFICADA'!$C$1:$T$1,0)),"")</f>
        <v>0.5452303019</v>
      </c>
      <c r="M173" s="23">
        <f t="array" ref="M173">IFERROR(INDEX('CAMAGUI DATA UNIFICADA'!$C$2:$T1007,MATCH(1,($A173='CAMAGUI DATA UNIFICADA'!$A$2:$A1007)*($B$1='CAMAGUI DATA UNIFICADA'!$B$2:$B1007),0),MATCH(M$2,'CAMAGUI DATA UNIFICADA'!$C$1:$T$1,0)),"")</f>
        <v>0.55</v>
      </c>
      <c r="N173" s="60">
        <f t="array" ref="N173">IFERROR(INDEX('CAMAGUI DATA UNIFICADA'!$C$2:$T1007,MATCH(1,($A173='CAMAGUI DATA UNIFICADA'!$A$2:$A1007)*($B$1='CAMAGUI DATA UNIFICADA'!$B$2:$B1007),0),MATCH(N$2,'CAMAGUI DATA UNIFICADA'!$C$1:$T$1,0)),"")</f>
        <v>80586.08059</v>
      </c>
      <c r="O173" s="2">
        <f t="array" ref="O173">IFERROR(INDEX('CAMAGUI DATA UNIFICADA'!$C$2:$T1007,MATCH(1,($A173='CAMAGUI DATA UNIFICADA'!$A$2:$A1007)*($B$1='CAMAGUI DATA UNIFICADA'!$B$2:$B1007),0),MATCH(O$2,'CAMAGUI DATA UNIFICADA'!$C$1:$T$1,0)),"")</f>
        <v>3.5</v>
      </c>
      <c r="P173" s="2">
        <f t="array" ref="P173">IFERROR(INDEX('CAMAGUI DATA UNIFICADA'!$C$2:$T1007,MATCH(1,($A173='CAMAGUI DATA UNIFICADA'!$A$2:$A1007)*($B$1='CAMAGUI DATA UNIFICADA'!$B$2:$B1007),0),MATCH(P$2,'CAMAGUI DATA UNIFICADA'!$C$1:$T$1,0)),"")</f>
        <v>30.23</v>
      </c>
      <c r="Q173" s="33">
        <f t="array" ref="Q173">IFERROR(INDEX('CAMAGUI DATA UNIFICADA'!$C$2:$T1007,MATCH(1,($A173='CAMAGUI DATA UNIFICADA'!$A$2:$A1007)*($B$1='CAMAGUI DATA UNIFICADA'!$B$2:$B1007),0),MATCH(Q$2,'CAMAGUI DATA UNIFICADA'!$C$1:$T$1,0)),"")</f>
        <v>2.6142</v>
      </c>
      <c r="R173" s="60">
        <f t="array" ref="R173">IFERROR(INDEX('CAMAGUI DATA UNIFICADA'!$C$2:$T1007,MATCH(1,($A173='CAMAGUI DATA UNIFICADA'!$A$2:$A1007)*($B$1='CAMAGUI DATA UNIFICADA'!$B$2:$B1007),0),MATCH(R$2,'CAMAGUI DATA UNIFICADA'!$C$1:$T$1,0)),"")</f>
        <v>544.4144043</v>
      </c>
      <c r="S173" s="140">
        <f t="array" ref="S173">IFERROR(INDEX('CAMAGUI DATA UNIFICADA'!$C$2:$T1007,MATCH(1,($A173='CAMAGUI DATA UNIFICADA'!$A$2:$A1007)*($B$1='CAMAGUI DATA UNIFICADA'!$B$2:$B1007),0),MATCH(S$2,'CAMAGUI DATA UNIFICADA'!$C$1:$T$1,0)),"")</f>
        <v>4.853601068</v>
      </c>
      <c r="T173" s="138" t="str">
        <f t="array" ref="T173">IFERROR(INDEX('CAMAGUI DATA UNIFICADA'!$C$2:$T1007,MATCH(1,($A173='CAMAGUI DATA UNIFICADA'!$A$2:$A1007)*($T$1='CAMAGUI DATA UNIFICADA'!$B$2:$B1007),0),MATCH(T$2,'CAMAGUI DATA UNIFICADA'!$C$1:$T$1,0)),"")</f>
        <v>CA2020326</v>
      </c>
      <c r="U173" s="2">
        <f t="array" ref="U173">IFERROR(INDEX('CAMAGUI DATA UNIFICADA'!$C$2:$T1007,MATCH(1,($A173='CAMAGUI DATA UNIFICADA'!$A$2:$A1007)*($T$1='CAMAGUI DATA UNIFICADA'!$B$2:$B1007),0),MATCH(U$2,'CAMAGUI DATA UNIFICADA'!$C$1:$T$1,0)),"")</f>
        <v>400</v>
      </c>
      <c r="V173" s="2">
        <f t="array" ref="V173">IFERROR(INDEX('CAMAGUI DATA UNIFICADA'!$C$2:$T1007,MATCH(1,($A173='CAMAGUI DATA UNIFICADA'!$A$2:$A1007)*($T$1='CAMAGUI DATA UNIFICADA'!$B$2:$B1007),0),MATCH(V$2,'CAMAGUI DATA UNIFICADA'!$C$1:$T$1,0)),"")</f>
        <v>2800</v>
      </c>
      <c r="W173" s="2" t="str">
        <f t="array" ref="W173">IFERROR(INDEX('CAMAGUI DATA UNIFICADA'!$C$2:$T1007,MATCH(1,($A173='CAMAGUI DATA UNIFICADA'!$A$2:$A1007)*($T$1='CAMAGUI DATA UNIFICADA'!$B$2:$B1007),0),MATCH(W$2,'CAMAGUI DATA UNIFICADA'!$C$1:$T$1,0)),"")</f>
        <v>SKR MAST E AD</v>
      </c>
      <c r="X173" s="139">
        <f t="array" ref="X173">IFERROR(INDEX('CAMAGUI DATA UNIFICADA'!$C$2:$T1007,MATCH(1,($A173='CAMAGUI DATA UNIFICADA'!$A$2:$A1007)*($T$1='CAMAGUI DATA UNIFICADA'!$B$2:$B1007),0),MATCH(X$2,'CAMAGUI DATA UNIFICADA'!$C$1:$T$1,0)),"")</f>
        <v>2866.08</v>
      </c>
      <c r="Y173" s="2">
        <f t="array" ref="Y173">IFERROR(INDEX('CAMAGUI DATA UNIFICADA'!$C$2:$T1007,MATCH(1,($A173='CAMAGUI DATA UNIFICADA'!$A$2:$A1007)*($T$1='CAMAGUI DATA UNIFICADA'!$B$2:$B1007),0),MATCH(Y$2,'CAMAGUI DATA UNIFICADA'!$C$1:$T$1,0)),"")</f>
        <v>27.77</v>
      </c>
      <c r="Z173" s="2">
        <f t="array" ref="Z173">IFERROR(INDEX('CAMAGUI DATA UNIFICADA'!$C$2:$T1007,MATCH(1,($A173='CAMAGUI DATA UNIFICADA'!$A$2:$A1007)*($T$1='CAMAGUI DATA UNIFICADA'!$B$2:$B1007),0),MATCH(Z$2,'CAMAGUI DATA UNIFICADA'!$C$1:$T$1,0)),"")</f>
        <v>6.43</v>
      </c>
      <c r="AA173" s="2">
        <f t="array" ref="AA173">IFERROR(INDEX('CAMAGUI DATA UNIFICADA'!$C$2:$T1007,MATCH(1,($A173='CAMAGUI DATA UNIFICADA'!$A$2:$A1007)*($T$1='CAMAGUI DATA UNIFICADA'!$B$2:$B1007),0),MATCH(AA$2,'CAMAGUI DATA UNIFICADA'!$C$1:$T$1,0)),"")</f>
        <v>2.90856</v>
      </c>
      <c r="AB173" s="60">
        <f t="array" ref="AB173">IFERROR(INDEX('CAMAGUI DATA UNIFICADA'!$C$2:$T1007,MATCH(1,($A173='CAMAGUI DATA UNIFICADA'!$A$2:$A1007)*($T$1='CAMAGUI DATA UNIFICADA'!$B$2:$B1007),0),MATCH(AB$2,'CAMAGUI DATA UNIFICADA'!$C$1:$T$1,0)),"")</f>
        <v>495229.0181</v>
      </c>
      <c r="AC173" s="33">
        <f t="array" ref="AC173">IFERROR(INDEX('CAMAGUI DATA UNIFICADA'!$C$2:$T1007,MATCH(1,($A173='CAMAGUI DATA UNIFICADA'!$A$2:$A1007)*($T$1='CAMAGUI DATA UNIFICADA'!$B$2:$B1007),0),MATCH(AC$2,'CAMAGUI DATA UNIFICADA'!$C$1:$T$1,0)),"")</f>
        <v>0.9072058061</v>
      </c>
      <c r="AD173" s="23">
        <f t="array" ref="AD173">IFERROR(INDEX('CAMAGUI DATA UNIFICADA'!$C$2:$T1007,MATCH(1,($A173='CAMAGUI DATA UNIFICADA'!$A$2:$A1007)*($T$1='CAMAGUI DATA UNIFICADA'!$B$2:$B1007),0),MATCH(AD$2,'CAMAGUI DATA UNIFICADA'!$C$1:$T$1,0)),"")</f>
        <v>0.6190362726</v>
      </c>
      <c r="AE173" s="23">
        <f t="array" ref="AE173">IFERROR(INDEX('CAMAGUI DATA UNIFICADA'!$C$2:$T1007,MATCH(1,($A173='CAMAGUI DATA UNIFICADA'!$A$2:$A1007)*($T$1='CAMAGUI DATA UNIFICADA'!$B$2:$B1007),0),MATCH(AE$2,'CAMAGUI DATA UNIFICADA'!$C$1:$T$1,0)),"")</f>
        <v>0.6</v>
      </c>
      <c r="AF173" s="60">
        <f t="array" ref="AF173">IFERROR(INDEX('CAMAGUI DATA UNIFICADA'!$C$2:$T1007,MATCH(1,($A173='CAMAGUI DATA UNIFICADA'!$A$2:$A1007)*($T$1='CAMAGUI DATA UNIFICADA'!$B$2:$B1007),0),MATCH(AF$2,'CAMAGUI DATA UNIFICADA'!$C$1:$T$1,0)),"")</f>
        <v>80000</v>
      </c>
      <c r="AG173" s="2">
        <f t="array" ref="AG173">IFERROR(INDEX('CAMAGUI DATA UNIFICADA'!$C$2:$T1007,MATCH(1,($A173='CAMAGUI DATA UNIFICADA'!$A$2:$A1007)*($T$1='CAMAGUI DATA UNIFICADA'!$B$2:$B1007),0),MATCH(AG$2,'CAMAGUI DATA UNIFICADA'!$C$1:$T$1,0)),"")</f>
        <v>3.5</v>
      </c>
      <c r="AH173" s="2">
        <f t="array" ref="AH173">IFERROR(INDEX('CAMAGUI DATA UNIFICADA'!$C$2:$T1007,MATCH(1,($A173='CAMAGUI DATA UNIFICADA'!$A$2:$A1007)*($T$1='CAMAGUI DATA UNIFICADA'!$B$2:$B1007),0),MATCH(AH$2,'CAMAGUI DATA UNIFICADA'!$C$1:$T$1,0)),"")</f>
        <v>31.27</v>
      </c>
      <c r="AI173" s="33">
        <f t="array" ref="AI173">IFERROR(INDEX('CAMAGUI DATA UNIFICADA'!$C$2:$T1007,MATCH(1,($A173='CAMAGUI DATA UNIFICADA'!$A$2:$A1007)*($T$1='CAMAGUI DATA UNIFICADA'!$B$2:$B1007),0),MATCH(AI$2,'CAMAGUI DATA UNIFICADA'!$C$1:$T$1,0)),"")</f>
        <v>2.6118</v>
      </c>
      <c r="AJ173" s="60">
        <f t="array" ref="AJ173">IFERROR(INDEX('CAMAGUI DATA UNIFICADA'!$C$2:$T1007,MATCH(1,($A173='CAMAGUI DATA UNIFICADA'!$A$2:$A1007)*($T$1='CAMAGUI DATA UNIFICADA'!$B$2:$B1007),0),MATCH(AJ$2,'CAMAGUI DATA UNIFICADA'!$C$1:$T$1,0)),"")</f>
        <v>403.5521483</v>
      </c>
      <c r="AK173" s="140">
        <f t="array" ref="AK173">IFERROR(INDEX('CAMAGUI DATA UNIFICADA'!$C$2:$T1007,MATCH(1,($A173='CAMAGUI DATA UNIFICADA'!$A$2:$A1007)*($T$1='CAMAGUI DATA UNIFICADA'!$B$2:$B1007),0),MATCH(AK$2,'CAMAGUI DATA UNIFICADA'!$C$1:$T$1,0)),"")</f>
        <v>0.8880370639</v>
      </c>
      <c r="AL173" s="138" t="str">
        <f t="array" ref="AL173">IFERROR(INDEX('CAMAGUI DATA UNIFICADA'!$C$2:$T1007,MATCH(1,($A173='CAMAGUI DATA UNIFICADA'!$A$2:$A1007)*($AL$1='CAMAGUI DATA UNIFICADA'!$B$2:$B1007),0),MATCH(AL$2,'CAMAGUI DATA UNIFICADA'!$C$1:$T$1,0)),"")</f>
        <v>CA3020326</v>
      </c>
      <c r="AM173" s="2">
        <f t="array" ref="AM173">IFERROR(INDEX('CAMAGUI DATA UNIFICADA'!$C$2:$T1007,MATCH(1,($A173='CAMAGUI DATA UNIFICADA'!$A$2:$A1007)*($AL$1='CAMAGUI DATA UNIFICADA'!$B$2:$B1007),0),MATCH(AM$2,'CAMAGUI DATA UNIFICADA'!$C$1:$T$1,0)),"")</f>
        <v>475</v>
      </c>
      <c r="AN173" s="2">
        <f t="array" ref="AN173">IFERROR(INDEX('CAMAGUI DATA UNIFICADA'!$C$2:$T1007,MATCH(1,($A173='CAMAGUI DATA UNIFICADA'!$A$2:$A1007)*($AL$1='CAMAGUI DATA UNIFICADA'!$B$2:$B1007),0),MATCH(AN$2,'CAMAGUI DATA UNIFICADA'!$C$1:$T$1,0)),"")</f>
        <v>3325</v>
      </c>
      <c r="AO173" s="2" t="str">
        <f t="array" ref="AO173">IFERROR(INDEX('CAMAGUI DATA UNIFICADA'!$C$2:$T1007,MATCH(1,($A173='CAMAGUI DATA UNIFICADA'!$A$2:$A1007)*($AL$1='CAMAGUI DATA UNIFICADA'!$B$2:$B1007),0),MATCH(AO$2,'CAMAGUI DATA UNIFICADA'!$C$1:$T$1,0)),"")</f>
        <v>SKR MAST E AD</v>
      </c>
      <c r="AP173" s="139">
        <f t="array" ref="AP173">IFERROR(INDEX('CAMAGUI DATA UNIFICADA'!$C$2:$T1007,MATCH(1,($A173='CAMAGUI DATA UNIFICADA'!$A$2:$A1007)*($AL$1='CAMAGUI DATA UNIFICADA'!$B$2:$B1007),0),MATCH(AP$2,'CAMAGUI DATA UNIFICADA'!$C$1:$T$1,0)),"")</f>
        <v>3403.47</v>
      </c>
      <c r="AQ173" s="2">
        <f t="array" ref="AQ173">IFERROR(INDEX('CAMAGUI DATA UNIFICADA'!$C$2:$T1007,MATCH(1,($A173='CAMAGUI DATA UNIFICADA'!$A$2:$A1007)*($AL$1='CAMAGUI DATA UNIFICADA'!$B$2:$B1007),0),MATCH(AQ$2,'CAMAGUI DATA UNIFICADA'!$C$1:$T$1,0)),"")</f>
        <v>26.28</v>
      </c>
      <c r="AR173" s="2">
        <f t="array" ref="AR173">IFERROR(INDEX('CAMAGUI DATA UNIFICADA'!$C$2:$T1007,MATCH(1,($A173='CAMAGUI DATA UNIFICADA'!$A$2:$A1007)*($AL$1='CAMAGUI DATA UNIFICADA'!$B$2:$B1007),0),MATCH(AR$2,'CAMAGUI DATA UNIFICADA'!$C$1:$T$1,0)),"")</f>
        <v>3.8</v>
      </c>
      <c r="AS173" s="33">
        <f t="array" ref="AS173">IFERROR(INDEX('CAMAGUI DATA UNIFICADA'!$C$2:$T1007,MATCH(1,($A173='CAMAGUI DATA UNIFICADA'!$A$2:$A1007)*($AL$1='CAMAGUI DATA UNIFICADA'!$B$2:$B1007),0),MATCH(AS$2,'CAMAGUI DATA UNIFICADA'!$C$1:$T$1,0)),"")</f>
        <v>3.04512</v>
      </c>
      <c r="AT173" s="60">
        <f t="array" ref="AT173">IFERROR(INDEX('CAMAGUI DATA UNIFICADA'!$C$2:$T1007,MATCH(1,($A173='CAMAGUI DATA UNIFICADA'!$A$2:$A1007)*($AL$1='CAMAGUI DATA UNIFICADA'!$B$2:$B1007),0),MATCH(AT$2,'CAMAGUI DATA UNIFICADA'!$C$1:$T$1,0)),"")</f>
        <v>593558.9215</v>
      </c>
      <c r="AU173" s="33">
        <f t="array" ref="AU173">IFERROR(INDEX('CAMAGUI DATA UNIFICADA'!$C$2:$T1007,MATCH(1,($A173='CAMAGUI DATA UNIFICADA'!$A$2:$A1007)*($AL$1='CAMAGUI DATA UNIFICADA'!$B$2:$B1007),0),MATCH(AU$2,'CAMAGUI DATA UNIFICADA'!$C$1:$T$1,0)),"")</f>
        <v>1.488095238</v>
      </c>
      <c r="AV173" s="23">
        <f t="array" ref="AV173">IFERROR(INDEX('CAMAGUI DATA UNIFICADA'!$C$2:$T1007,MATCH(1,($A173='CAMAGUI DATA UNIFICADA'!$A$2:$A1007)*($AL$1='CAMAGUI DATA UNIFICADA'!$B$2:$B1007),0),MATCH(AV$2,'CAMAGUI DATA UNIFICADA'!$C$1:$T$1,0)),"")</f>
        <v>0.565294211</v>
      </c>
      <c r="AW173" s="23">
        <f t="array" ref="AW173">IFERROR(INDEX('CAMAGUI DATA UNIFICADA'!$C$2:$T1007,MATCH(1,($A173='CAMAGUI DATA UNIFICADA'!$A$2:$A1007)*($AL$1='CAMAGUI DATA UNIFICADA'!$B$2:$B1007),0),MATCH(AW$2,'CAMAGUI DATA UNIFICADA'!$C$1:$T$1,0)),"")</f>
        <v>0.56</v>
      </c>
      <c r="AX173" s="60">
        <f t="array" ref="AX173">IFERROR(INDEX('CAMAGUI DATA UNIFICADA'!$C$2:$T1007,MATCH(1,($A173='CAMAGUI DATA UNIFICADA'!$A$2:$A1007)*($AL$1='CAMAGUI DATA UNIFICADA'!$B$2:$B1007),0),MATCH(AX$2,'CAMAGUI DATA UNIFICADA'!$C$1:$T$1,0)),"")</f>
        <v>84000</v>
      </c>
      <c r="AY173" s="2">
        <f t="array" ref="AY173">IFERROR(INDEX('CAMAGUI DATA UNIFICADA'!$C$2:$T1007,MATCH(1,($A173='CAMAGUI DATA UNIFICADA'!$A$2:$A1007)*($AL$1='CAMAGUI DATA UNIFICADA'!$B$2:$B1007),0),MATCH(AY$2,'CAMAGUI DATA UNIFICADA'!$C$1:$T$1,0)),"")</f>
        <v>3.5</v>
      </c>
      <c r="AZ173" s="2">
        <f t="array" ref="AZ173">IFERROR(INDEX('CAMAGUI DATA UNIFICADA'!$C$2:$T1007,MATCH(1,($A173='CAMAGUI DATA UNIFICADA'!$A$2:$A1007)*($AL$1='CAMAGUI DATA UNIFICADA'!$B$2:$B1007),0),MATCH(AZ$2,'CAMAGUI DATA UNIFICADA'!$C$1:$T$1,0)),"")</f>
        <v>29.78</v>
      </c>
      <c r="BA173" s="33">
        <f t="array" ref="BA173">IFERROR(INDEX('CAMAGUI DATA UNIFICADA'!$C$2:$T1007,MATCH(1,($A173='CAMAGUI DATA UNIFICADA'!$A$2:$A1007)*($AL$1='CAMAGUI DATA UNIFICADA'!$B$2:$B1007),0),MATCH(BA$2,'CAMAGUI DATA UNIFICADA'!$C$1:$T$1,0)),"")</f>
        <v>2.66904</v>
      </c>
      <c r="BB173" s="60">
        <f t="array" ref="BB173">IFERROR(INDEX('CAMAGUI DATA UNIFICADA'!$C$2:$T1007,MATCH(1,($A173='CAMAGUI DATA UNIFICADA'!$A$2:$A1007)*($AL$1='CAMAGUI DATA UNIFICADA'!$B$2:$B1007),0),MATCH(BB$2,'CAMAGUI DATA UNIFICADA'!$C$1:$T$1,0)),"")</f>
        <v>486.3973554</v>
      </c>
      <c r="BC173" s="140">
        <f t="array" ref="BC173">IFERROR(INDEX('CAMAGUI DATA UNIFICADA'!$C$2:$T1007,MATCH(1,($A173='CAMAGUI DATA UNIFICADA'!$A$2:$A1007)*($AL$1='CAMAGUI DATA UNIFICADA'!$B$2:$B1007),0),MATCH(BC$2,'CAMAGUI DATA UNIFICADA'!$C$1:$T$1,0)),"")</f>
        <v>2.849338856</v>
      </c>
      <c r="BD173" s="138" t="str">
        <f t="array" ref="BD173">IFERROR(INDEX('CAMAGUI DATA UNIFICADA'!$C$2:$T1007,MATCH(1,($A173='CAMAGUI DATA UNIFICADA'!$A$2:$A1007)*($BD$1='CAMAGUI DATA UNIFICADA'!$B$2:$B1007),0),MATCH(BD$2,'CAMAGUI DATA UNIFICADA'!$C$1:$T$1,0)),"")</f>
        <v>CA4300326</v>
      </c>
      <c r="BE173" s="2">
        <f t="array" ref="BE173">IFERROR(INDEX('CAMAGUI DATA UNIFICADA'!$C$2:$T1007,MATCH(1,($A173='CAMAGUI DATA UNIFICADA'!$A$2:$A1007)*($BD$1='CAMAGUI DATA UNIFICADA'!$B$2:$B1007),0),MATCH(BE$2,'CAMAGUI DATA UNIFICADA'!$C$1:$T$1,0)),"")</f>
        <v>425</v>
      </c>
      <c r="BF173" s="2">
        <f t="array" ref="BF173">IFERROR(INDEX('CAMAGUI DATA UNIFICADA'!$C$2:$T1007,MATCH(1,($A173='CAMAGUI DATA UNIFICADA'!$A$2:$A1007)*($BD$1='CAMAGUI DATA UNIFICADA'!$B$2:$B1007),0),MATCH(BF$2,'CAMAGUI DATA UNIFICADA'!$C$1:$T$1,0)),"")</f>
        <v>2750</v>
      </c>
      <c r="BG173" s="2" t="str">
        <f t="array" ref="BG173">IFERROR(INDEX('CAMAGUI DATA UNIFICADA'!$C$2:$T1007,MATCH(1,($A173='CAMAGUI DATA UNIFICADA'!$A$2:$A1007)*($BD$1='CAMAGUI DATA UNIFICADA'!$B$2:$B1007),0),MATCH(BG$2,'CAMAGUI DATA UNIFICADA'!$C$1:$T$1,0)),"")</f>
        <v>SKR MAST E AD</v>
      </c>
      <c r="BH173" s="139">
        <f t="array" ref="BH173">IFERROR(INDEX('CAMAGUI DATA UNIFICADA'!$C$2:$T1007,MATCH(1,($A173='CAMAGUI DATA UNIFICADA'!$A$2:$A1007)*($BD$1='CAMAGUI DATA UNIFICADA'!$B$2:$B1007),0),MATCH(BH$2,'CAMAGUI DATA UNIFICADA'!$C$1:$T$1,0)),"")</f>
        <v>2814.9</v>
      </c>
      <c r="BI173" s="2">
        <f t="array" ref="BI173">IFERROR(INDEX('CAMAGUI DATA UNIFICADA'!$C$2:$T1007,MATCH(1,($A173='CAMAGUI DATA UNIFICADA'!$A$2:$A1007)*($BD$1='CAMAGUI DATA UNIFICADA'!$B$2:$B1007),0),MATCH(BI$2,'CAMAGUI DATA UNIFICADA'!$C$1:$T$1,0)),"")</f>
        <v>7.52</v>
      </c>
      <c r="BJ173" s="2">
        <f t="array" ref="BJ173">IFERROR(INDEX('CAMAGUI DATA UNIFICADA'!$C$2:$T1007,MATCH(1,($A173='CAMAGUI DATA UNIFICADA'!$A$2:$A1007)*($BD$1='CAMAGUI DATA UNIFICADA'!$B$2:$B1007),0),MATCH(BJ$2,'CAMAGUI DATA UNIFICADA'!$C$1:$T$1,0)),"")</f>
        <v>2.8</v>
      </c>
      <c r="BK173" s="33">
        <f t="array" ref="BK173">IFERROR(INDEX('CAMAGUI DATA UNIFICADA'!$C$2:$T1007,MATCH(1,($A173='CAMAGUI DATA UNIFICADA'!$A$2:$A1007)*($BD$1='CAMAGUI DATA UNIFICADA'!$B$2:$B1007),0),MATCH(BK$2,'CAMAGUI DATA UNIFICADA'!$C$1:$T$1,0)),"")</f>
        <v>6.02352</v>
      </c>
      <c r="BL173" s="60">
        <f t="array" ref="BL173">IFERROR(INDEX('CAMAGUI DATA UNIFICADA'!$C$2:$T1007,MATCH(1,($A173='CAMAGUI DATA UNIFICADA'!$A$2:$A1007)*($BD$1='CAMAGUI DATA UNIFICADA'!$B$2:$B1007),0),MATCH(BL$2,'CAMAGUI DATA UNIFICADA'!$C$1:$T$1,0)),"")</f>
        <v>938254.6658</v>
      </c>
      <c r="BM173" s="33">
        <f t="array" ref="BM173">IFERROR(INDEX('CAMAGUI DATA UNIFICADA'!$C$2:$T1007,MATCH(1,($A173='CAMAGUI DATA UNIFICADA'!$A$2:$A1007)*($BD$1='CAMAGUI DATA UNIFICADA'!$B$2:$B1007),0),MATCH(BM$2,'CAMAGUI DATA UNIFICADA'!$C$1:$T$1,0)),"")</f>
        <v>1.282840722</v>
      </c>
      <c r="BN173" s="23">
        <f t="array" ref="BN173">IFERROR(INDEX('CAMAGUI DATA UNIFICADA'!$C$2:$T1007,MATCH(1,($A173='CAMAGUI DATA UNIFICADA'!$A$2:$A1007)*($BD$1='CAMAGUI DATA UNIFICADA'!$B$2:$B1007),0),MATCH(BN$2,'CAMAGUI DATA UNIFICADA'!$C$1:$T$1,0)),"")</f>
        <v>1.078453639</v>
      </c>
      <c r="BO173" s="23">
        <f t="array" ref="BO173">IFERROR(INDEX('CAMAGUI DATA UNIFICADA'!$C$2:$T1007,MATCH(1,($A173='CAMAGUI DATA UNIFICADA'!$A$2:$A1007)*($BD$1='CAMAGUI DATA UNIFICADA'!$B$2:$B1007),0),MATCH(BO$2,'CAMAGUI DATA UNIFICADA'!$C$1:$T$1,0)),"")</f>
        <v>0.88</v>
      </c>
      <c r="BP173" s="60">
        <f t="array" ref="BP173">IFERROR(INDEX('CAMAGUI DATA UNIFICADA'!$C$2:$T1007,MATCH(1,($A173='CAMAGUI DATA UNIFICADA'!$A$2:$A1007)*($BD$1='CAMAGUI DATA UNIFICADA'!$B$2:$B1007),0),MATCH(BP$2,'CAMAGUI DATA UNIFICADA'!$C$1:$T$1,0)),"")</f>
        <v>159500</v>
      </c>
      <c r="BQ173" s="2">
        <f t="array" ref="BQ173">IFERROR(INDEX('CAMAGUI DATA UNIFICADA'!$C$2:$T1007,MATCH(1,($A173='CAMAGUI DATA UNIFICADA'!$A$2:$A1007)*($BD$1='CAMAGUI DATA UNIFICADA'!$B$2:$B1007),0),MATCH(BQ$2,'CAMAGUI DATA UNIFICADA'!$C$1:$T$1,0)),"")</f>
        <v>3.2</v>
      </c>
      <c r="BR173" s="2">
        <f t="array" ref="BR173">IFERROR(INDEX('CAMAGUI DATA UNIFICADA'!$C$2:$T1007,MATCH(1,($A173='CAMAGUI DATA UNIFICADA'!$A$2:$A1007)*($BD$1='CAMAGUI DATA UNIFICADA'!$B$2:$B1007),0),MATCH(BR$2,'CAMAGUI DATA UNIFICADA'!$C$1:$T$1,0)),"")</f>
        <v>10.72</v>
      </c>
      <c r="BS173" s="33">
        <f t="array" ref="BS173">IFERROR(INDEX('CAMAGUI DATA UNIFICADA'!$C$2:$T1007,MATCH(1,($A173='CAMAGUI DATA UNIFICADA'!$A$2:$A1007)*($BD$1='CAMAGUI DATA UNIFICADA'!$B$2:$B1007),0),MATCH(BS$2,'CAMAGUI DATA UNIFICADA'!$C$1:$T$1,0)),"")</f>
        <v>4.68048</v>
      </c>
      <c r="BT173" s="60">
        <f t="array" ref="BT173">IFERROR(INDEX('CAMAGUI DATA UNIFICADA'!$C$2:$T1007,MATCH(1,($A173='CAMAGUI DATA UNIFICADA'!$A$2:$A1007)*($BD$1='CAMAGUI DATA UNIFICADA'!$B$2:$B1007),0),MATCH(BT$2,'CAMAGUI DATA UNIFICADA'!$C$1:$T$1,0)),"")</f>
        <v>431.4872942</v>
      </c>
      <c r="BU173" s="140">
        <f t="array" ref="BU173">IFERROR(INDEX('CAMAGUI DATA UNIFICADA'!$C$2:$T1007,MATCH(1,($A173='CAMAGUI DATA UNIFICADA'!$A$2:$A1007)*($BD$1='CAMAGUI DATA UNIFICADA'!$B$2:$B1007),0),MATCH(BU$2,'CAMAGUI DATA UNIFICADA'!$C$1:$T$1,0)),"")</f>
        <v>1.621823553</v>
      </c>
      <c r="BV173" s="138" t="str">
        <f t="array" ref="BV173">IFERROR(INDEX('CAMAGUI DATA UNIFICADA'!$C$2:$T1007,MATCH(1,($A173='CAMAGUI DATA UNIFICADA'!$A$2:$A1007)*($BV$1='CAMAGUI DATA UNIFICADA'!$B$2:$B1007),0),MATCH(BV$2,'CAMAGUI DATA UNIFICADA'!$C$1:$T$1,0)),"")</f>
        <v>CA5300326</v>
      </c>
      <c r="BW173" s="2">
        <f t="array" ref="BW173">IFERROR(INDEX('CAMAGUI DATA UNIFICADA'!$C$2:$T1007,MATCH(1,($A173='CAMAGUI DATA UNIFICADA'!$A$2:$A1007)*($BV$1='CAMAGUI DATA UNIFICADA'!$B$2:$B1007),0),MATCH(BW$2,'CAMAGUI DATA UNIFICADA'!$C$1:$T$1,0)),"")</f>
        <v>400</v>
      </c>
      <c r="BX173" s="2">
        <f t="array" ref="BX173">IFERROR(INDEX('CAMAGUI DATA UNIFICADA'!$C$2:$T1007,MATCH(1,($A173='CAMAGUI DATA UNIFICADA'!$A$2:$A1007)*($BV$1='CAMAGUI DATA UNIFICADA'!$B$2:$B1007),0),MATCH(BX$2,'CAMAGUI DATA UNIFICADA'!$C$1:$T$1,0)),"")</f>
        <v>2545</v>
      </c>
      <c r="BY173" s="2" t="str">
        <f t="array" ref="BY173">IFERROR(INDEX('CAMAGUI DATA UNIFICADA'!$C$2:$T1007,MATCH(1,($A173='CAMAGUI DATA UNIFICADA'!$A$2:$A1007)*($BV$1='CAMAGUI DATA UNIFICADA'!$B$2:$B1007),0),MATCH(BY$2,'CAMAGUI DATA UNIFICADA'!$C$1:$T$1,0)),"")</f>
        <v>SKR MAST E AD</v>
      </c>
      <c r="BZ173" s="139">
        <f t="array" ref="BZ173">IFERROR(INDEX('CAMAGUI DATA UNIFICADA'!$C$2:$T1007,MATCH(1,($A173='CAMAGUI DATA UNIFICADA'!$A$2:$A1007)*($BV$1='CAMAGUI DATA UNIFICADA'!$B$2:$B1007),0),MATCH(BZ$2,'CAMAGUI DATA UNIFICADA'!$C$1:$T$1,0)),"")</f>
        <v>2605.062</v>
      </c>
      <c r="CA173" s="2">
        <f t="array" ref="CA173">IFERROR(INDEX('CAMAGUI DATA UNIFICADA'!$C$2:$T1007,MATCH(1,($A173='CAMAGUI DATA UNIFICADA'!$A$2:$A1007)*($BV$1='CAMAGUI DATA UNIFICADA'!$B$2:$B1007),0),MATCH(CA$2,'CAMAGUI DATA UNIFICADA'!$C$1:$T$1,0)),"")</f>
        <v>8.22</v>
      </c>
      <c r="CB173" s="2">
        <f t="array" ref="CB173">IFERROR(INDEX('CAMAGUI DATA UNIFICADA'!$C$2:$T1007,MATCH(1,($A173='CAMAGUI DATA UNIFICADA'!$A$2:$A1007)*($BV$1='CAMAGUI DATA UNIFICADA'!$B$2:$B1007),0),MATCH(CB$2,'CAMAGUI DATA UNIFICADA'!$C$1:$T$1,0)),"")</f>
        <v>3.15</v>
      </c>
      <c r="CC173" s="33">
        <f t="array" ref="CC173">IFERROR(INDEX('CAMAGUI DATA UNIFICADA'!$C$2:$T1007,MATCH(1,($A173='CAMAGUI DATA UNIFICADA'!$A$2:$A1007)*($BV$1='CAMAGUI DATA UNIFICADA'!$B$2:$B1007),0),MATCH(CC$2,'CAMAGUI DATA UNIFICADA'!$C$1:$T$1,0)),"")</f>
        <v>5.54064</v>
      </c>
      <c r="CD173" s="60">
        <f t="array" ref="CD173">IFERROR(INDEX('CAMAGUI DATA UNIFICADA'!$C$2:$T1007,MATCH(1,($A173='CAMAGUI DATA UNIFICADA'!$A$2:$A1007)*($BV$1='CAMAGUI DATA UNIFICADA'!$B$2:$B1007),0),MATCH(CD$2,'CAMAGUI DATA UNIFICADA'!$C$1:$T$1,0)),"")</f>
        <v>878270.3891</v>
      </c>
      <c r="CE173" s="33">
        <f t="array" ref="CE173">IFERROR(INDEX('CAMAGUI DATA UNIFICADA'!$C$2:$T1007,MATCH(1,($A173='CAMAGUI DATA UNIFICADA'!$A$2:$A1007)*($BV$1='CAMAGUI DATA UNIFICADA'!$B$2:$B1007),0),MATCH(CE$2,'CAMAGUI DATA UNIFICADA'!$C$1:$T$1,0)),"")</f>
        <v>1.206055393</v>
      </c>
      <c r="CF173" s="23">
        <f t="array" ref="CF173">IFERROR(INDEX('CAMAGUI DATA UNIFICADA'!$C$2:$T1007,MATCH(1,($A173='CAMAGUI DATA UNIFICADA'!$A$2:$A1007)*($BV$1='CAMAGUI DATA UNIFICADA'!$B$2:$B1007),0),MATCH(CF$2,'CAMAGUI DATA UNIFICADA'!$C$1:$T$1,0)),"")</f>
        <v>1.140610895</v>
      </c>
      <c r="CG173" s="23">
        <f t="array" ref="CG173">IFERROR(INDEX('CAMAGUI DATA UNIFICADA'!$C$2:$T1007,MATCH(1,($A173='CAMAGUI DATA UNIFICADA'!$A$2:$A1007)*($BV$1='CAMAGUI DATA UNIFICADA'!$B$2:$B1007),0),MATCH(CG$2,'CAMAGUI DATA UNIFICADA'!$C$1:$T$1,0)),"")</f>
        <v>0.87</v>
      </c>
      <c r="CH173" s="60">
        <f t="array" ref="CH173">IFERROR(INDEX('CAMAGUI DATA UNIFICADA'!$C$2:$T1007,MATCH(1,($A173='CAMAGUI DATA UNIFICADA'!$A$2:$A1007)*($BV$1='CAMAGUI DATA UNIFICADA'!$B$2:$B1007),0),MATCH(CH$2,'CAMAGUI DATA UNIFICADA'!$C$1:$T$1,0)),"")</f>
        <v>159500</v>
      </c>
      <c r="CI173" s="2">
        <f t="array" ref="CI173">IFERROR(INDEX('CAMAGUI DATA UNIFICADA'!$C$2:$T1007,MATCH(1,($A173='CAMAGUI DATA UNIFICADA'!$A$2:$A1007)*($BV$1='CAMAGUI DATA UNIFICADA'!$B$2:$B1007),0),MATCH(CI$2,'CAMAGUI DATA UNIFICADA'!$C$1:$T$1,0)),"")</f>
        <v>3</v>
      </c>
      <c r="CJ173" s="2">
        <f t="array" ref="CJ173">IFERROR(INDEX('CAMAGUI DATA UNIFICADA'!$C$2:$T1007,MATCH(1,($A173='CAMAGUI DATA UNIFICADA'!$A$2:$A1007)*($BV$1='CAMAGUI DATA UNIFICADA'!$B$2:$B1007),0),MATCH(CJ$2,'CAMAGUI DATA UNIFICADA'!$C$1:$T$1,0)),"")</f>
        <v>11.22</v>
      </c>
      <c r="CK173" s="33">
        <f t="array" ref="CK173">IFERROR(INDEX('CAMAGUI DATA UNIFICADA'!$C$2:$T1007,MATCH(1,($A173='CAMAGUI DATA UNIFICADA'!$A$2:$A1007)*($BV$1='CAMAGUI DATA UNIFICADA'!$B$2:$B1007),0),MATCH(CK$2,'CAMAGUI DATA UNIFICADA'!$C$1:$T$1,0)),"")</f>
        <v>4.56576</v>
      </c>
      <c r="CL173" s="60">
        <f t="array" ref="CL173">IFERROR(INDEX('CAMAGUI DATA UNIFICADA'!$C$2:$T1007,MATCH(1,($A173='CAMAGUI DATA UNIFICADA'!$A$2:$A1007)*($BV$1='CAMAGUI DATA UNIFICADA'!$B$2:$B1007),0),MATCH(CL$2,'CAMAGUI DATA UNIFICADA'!$C$1:$T$1,0)),"")</f>
        <v>373.0222098</v>
      </c>
      <c r="CM173" s="140">
        <f t="array" ref="CM173">IFERROR(INDEX('CAMAGUI DATA UNIFICADA'!$C$2:$T1007,MATCH(1,($A173='CAMAGUI DATA UNIFICADA'!$A$2:$A1007)*($BV$1='CAMAGUI DATA UNIFICADA'!$B$2:$B1007),0),MATCH(CM$2,'CAMAGUI DATA UNIFICADA'!$C$1:$T$1,0)),"")</f>
        <v>-6.744447542</v>
      </c>
      <c r="CN173" s="138" t="str">
        <f t="array" ref="CN173">IFERROR(INDEX('CAMAGUI DATA UNIFICADA'!$C$2:$T1007,MATCH(1,($A173='CAMAGUI DATA UNIFICADA'!$A$2:$A1007)*($CN$1='CAMAGUI DATA UNIFICADA'!$B$2:$B1007),0),MATCH(CN$2,'CAMAGUI DATA UNIFICADA'!$C$1:$T$1,0)),"")</f>
        <v>CA6300326</v>
      </c>
      <c r="CO173" s="2">
        <f t="array" ref="CO173">IFERROR(INDEX('CAMAGUI DATA UNIFICADA'!$C$2:$T1007,MATCH(1,($A173='CAMAGUI DATA UNIFICADA'!$A$2:$A1007)*($CN$1='CAMAGUI DATA UNIFICADA'!$B$2:$B1007),0),MATCH(CO$2,'CAMAGUI DATA UNIFICADA'!$C$1:$T$1,0)),"")</f>
        <v>575</v>
      </c>
      <c r="CP173" s="2">
        <f t="array" ref="CP173">IFERROR(INDEX('CAMAGUI DATA UNIFICADA'!$C$2:$T1007,MATCH(1,($A173='CAMAGUI DATA UNIFICADA'!$A$2:$A1007)*($CN$1='CAMAGUI DATA UNIFICADA'!$B$2:$B1007),0),MATCH(CP$2,'CAMAGUI DATA UNIFICADA'!$C$1:$T$1,0)),"")</f>
        <v>3558</v>
      </c>
      <c r="CQ173" s="2" t="str">
        <f t="array" ref="CQ173">IFERROR(INDEX('CAMAGUI DATA UNIFICADA'!$C$2:$T1007,MATCH(1,($A173='CAMAGUI DATA UNIFICADA'!$A$2:$A1007)*($CN$1='CAMAGUI DATA UNIFICADA'!$B$2:$B1007),0),MATCH(CQ$2,'CAMAGUI DATA UNIFICADA'!$C$1:$T$1,0)),"")</f>
        <v>SKR MAST E AD</v>
      </c>
      <c r="CR173" s="139">
        <f t="array" ref="CR173">IFERROR(INDEX('CAMAGUI DATA UNIFICADA'!$C$2:$T1007,MATCH(1,($A173='CAMAGUI DATA UNIFICADA'!$A$2:$A1007)*($CN$1='CAMAGUI DATA UNIFICADA'!$B$2:$B1007),0),MATCH(CR$2,'CAMAGUI DATA UNIFICADA'!$C$1:$T$1,0)),"")</f>
        <v>3641.9688</v>
      </c>
      <c r="CS173" s="2">
        <f t="array" ref="CS173">IFERROR(INDEX('CAMAGUI DATA UNIFICADA'!$C$2:$T1007,MATCH(1,($A173='CAMAGUI DATA UNIFICADA'!$A$2:$A1007)*($CN$1='CAMAGUI DATA UNIFICADA'!$B$2:$B1007),0),MATCH(CS$2,'CAMAGUI DATA UNIFICADA'!$C$1:$T$1,0)),"")</f>
        <v>8.61</v>
      </c>
      <c r="CT173" s="2">
        <f t="array" ref="CT173">IFERROR(INDEX('CAMAGUI DATA UNIFICADA'!$C$2:$T1007,MATCH(1,($A173='CAMAGUI DATA UNIFICADA'!$A$2:$A1007)*($CN$1='CAMAGUI DATA UNIFICADA'!$B$2:$B1007),0),MATCH(CT$2,'CAMAGUI DATA UNIFICADA'!$C$1:$T$1,0)),"")</f>
        <v>3.31</v>
      </c>
      <c r="CU173" s="33">
        <f t="array" ref="CU173">IFERROR(INDEX('CAMAGUI DATA UNIFICADA'!$C$2:$T1007,MATCH(1,($A173='CAMAGUI DATA UNIFICADA'!$A$2:$A1007)*($CN$1='CAMAGUI DATA UNIFICADA'!$B$2:$B1007),0),MATCH(CU$2,'CAMAGUI DATA UNIFICADA'!$C$1:$T$1,0)),"")</f>
        <v>5.42832</v>
      </c>
      <c r="CV173" s="60">
        <f t="array" ref="CV173">IFERROR(INDEX('CAMAGUI DATA UNIFICADA'!$C$2:$T1007,MATCH(1,($A173='CAMAGUI DATA UNIFICADA'!$A$2:$A1007)*($CN$1='CAMAGUI DATA UNIFICADA'!$B$2:$B1007),0),MATCH(CV$2,'CAMAGUI DATA UNIFICADA'!$C$1:$T$1,0)),"")</f>
        <v>1230266.651</v>
      </c>
      <c r="CW173" s="33">
        <f t="array" ref="CW173">IFERROR(INDEX('CAMAGUI DATA UNIFICADA'!$C$2:$T1007,MATCH(1,($A173='CAMAGUI DATA UNIFICADA'!$A$2:$A1007)*($CN$1='CAMAGUI DATA UNIFICADA'!$B$2:$B1007),0),MATCH(CW$2,'CAMAGUI DATA UNIFICADA'!$C$1:$T$1,0)),"")</f>
        <v>1.099666978</v>
      </c>
      <c r="CX173" s="23">
        <f t="array" ref="CX173">IFERROR(INDEX('CAMAGUI DATA UNIFICADA'!$C$2:$T1007,MATCH(1,($A173='CAMAGUI DATA UNIFICADA'!$A$2:$A1007)*($CN$1='CAMAGUI DATA UNIFICADA'!$B$2:$B1007),0),MATCH(CX$2,'CAMAGUI DATA UNIFICADA'!$C$1:$T$1,0)),"")</f>
        <v>1.069797088</v>
      </c>
      <c r="CY173" s="23">
        <f t="array" ref="CY173">IFERROR(INDEX('CAMAGUI DATA UNIFICADA'!$C$2:$T1007,MATCH(1,($A173='CAMAGUI DATA UNIFICADA'!$A$2:$A1007)*($CN$1='CAMAGUI DATA UNIFICADA'!$B$2:$B1007),0),MATCH(CY$2,'CAMAGUI DATA UNIFICADA'!$C$1:$T$1,0)),"")</f>
        <v>0.85</v>
      </c>
      <c r="CZ173" s="60">
        <f t="array" ref="CZ173">IFERROR(INDEX('CAMAGUI DATA UNIFICADA'!$C$2:$T1007,MATCH(1,($A173='CAMAGUI DATA UNIFICADA'!$A$2:$A1007)*($CN$1='CAMAGUI DATA UNIFICADA'!$B$2:$B1007),0),MATCH(CZ$2,'CAMAGUI DATA UNIFICADA'!$C$1:$T$1,0)),"")</f>
        <v>111714.2857</v>
      </c>
      <c r="DA173" s="2">
        <f t="array" ref="DA173">IFERROR(INDEX('CAMAGUI DATA UNIFICADA'!$C$2:$T1007,MATCH(1,($A173='CAMAGUI DATA UNIFICADA'!$A$2:$A1007)*($CN$1='CAMAGUI DATA UNIFICADA'!$B$2:$B1007),0),MATCH(DA$2,'CAMAGUI DATA UNIFICADA'!$C$1:$T$1,0)),"")</f>
        <v>3</v>
      </c>
      <c r="DB173" s="2">
        <f t="array" ref="DB173">IFERROR(INDEX('CAMAGUI DATA UNIFICADA'!$C$2:$T1007,MATCH(1,($A173='CAMAGUI DATA UNIFICADA'!$A$2:$A1007)*($CN$1='CAMAGUI DATA UNIFICADA'!$B$2:$B1007),0),MATCH(DB$2,'CAMAGUI DATA UNIFICADA'!$C$1:$T$1,0)),"")</f>
        <v>11.61</v>
      </c>
      <c r="DC173" s="33">
        <f t="array" ref="DC173">IFERROR(INDEX('CAMAGUI DATA UNIFICADA'!$C$2:$T1007,MATCH(1,($A173='CAMAGUI DATA UNIFICADA'!$A$2:$A1007)*($CN$1='CAMAGUI DATA UNIFICADA'!$B$2:$B1007),0),MATCH(DC$2,'CAMAGUI DATA UNIFICADA'!$C$1:$T$1,0)),"")</f>
        <v>4.49088</v>
      </c>
      <c r="DD173" s="60">
        <f t="array" ref="DD173">IFERROR(INDEX('CAMAGUI DATA UNIFICADA'!$C$2:$T1007,MATCH(1,($A173='CAMAGUI DATA UNIFICADA'!$A$2:$A1007)*($CN$1='CAMAGUI DATA UNIFICADA'!$B$2:$B1007),0),MATCH(DD$2,'CAMAGUI DATA UNIFICADA'!$C$1:$T$1,0)),"")</f>
        <v>552.5542817</v>
      </c>
      <c r="DE173" s="140">
        <f t="array" ref="DE173">IFERROR(INDEX('CAMAGUI DATA UNIFICADA'!$C$2:$T1007,MATCH(1,($A173='CAMAGUI DATA UNIFICADA'!$A$2:$A1007)*($CN$1='CAMAGUI DATA UNIFICADA'!$B$2:$B1007),0),MATCH(DE$2,'CAMAGUI DATA UNIFICADA'!$C$1:$T$1,0)),"")</f>
        <v>-5.61142957</v>
      </c>
      <c r="DF173" s="138" t="str">
        <f t="array" ref="DF173">IFERROR(INDEX('CAMAGUI DATA UNIFICADA'!$C$2:$T1007,MATCH(1,($A173='CAMAGUI DATA UNIFICADA'!$A$2:$A1007)*($DF$1='CAMAGUI DATA UNIFICADA'!$B$2:$B1007),0),MATCH(DF$2,'CAMAGUI DATA UNIFICADA'!$C$1:$T$1,0)),"")</f>
        <v/>
      </c>
      <c r="DG173" s="2" t="str">
        <f t="array" ref="DG173">IFERROR(INDEX('CAMAGUI DATA UNIFICADA'!$C$2:$T1007,MATCH(1,($A173='CAMAGUI DATA UNIFICADA'!$A$2:$A1007)*($DF$1='CAMAGUI DATA UNIFICADA'!$B$2:$B1007),0),MATCH(DG$2,'CAMAGUI DATA UNIFICADA'!$C$1:$T$1,0)),"")</f>
        <v/>
      </c>
      <c r="DH173" s="2" t="str">
        <f t="array" ref="DH173">IFERROR(INDEX('CAMAGUI DATA UNIFICADA'!$C$2:$T1007,MATCH(1,($A173='CAMAGUI DATA UNIFICADA'!$A$2:$A1007)*($DF$1='CAMAGUI DATA UNIFICADA'!$B$2:$B1007),0),MATCH(DH$2,'CAMAGUI DATA UNIFICADA'!$C$1:$T$1,0)),"")</f>
        <v/>
      </c>
      <c r="DI173" s="2" t="str">
        <f t="array" ref="DI173">IFERROR(INDEX('CAMAGUI DATA UNIFICADA'!$C$2:$T1007,MATCH(1,($A173='CAMAGUI DATA UNIFICADA'!$A$2:$A1007)*($DF$1='CAMAGUI DATA UNIFICADA'!$B$2:$B1007),0),MATCH(DI$2,'CAMAGUI DATA UNIFICADA'!$C$1:$T$1,0)),"")</f>
        <v/>
      </c>
      <c r="DJ173" s="139" t="str">
        <f t="array" ref="DJ173">IFERROR(INDEX('CAMAGUI DATA UNIFICADA'!$C$2:$T1007,MATCH(1,($A173='CAMAGUI DATA UNIFICADA'!$A$2:$A1007)*($DF$1='CAMAGUI DATA UNIFICADA'!$B$2:$B1007),0),MATCH(DJ$2,'CAMAGUI DATA UNIFICADA'!$C$1:$T$1,0)),"")</f>
        <v/>
      </c>
      <c r="DK173" s="2" t="str">
        <f t="array" ref="DK173">IFERROR(INDEX('CAMAGUI DATA UNIFICADA'!$C$2:$T1007,MATCH(1,($A173='CAMAGUI DATA UNIFICADA'!$A$2:$A1007)*($DF$1='CAMAGUI DATA UNIFICADA'!$B$2:$B1007),0),MATCH(DK$2,'CAMAGUI DATA UNIFICADA'!$C$1:$T$1,0)),"")</f>
        <v/>
      </c>
      <c r="DL173" s="2" t="str">
        <f t="array" ref="DL173">IFERROR(INDEX('CAMAGUI DATA UNIFICADA'!$C$2:$T1007,MATCH(1,($A173='CAMAGUI DATA UNIFICADA'!$A$2:$A1007)*($DF$1='CAMAGUI DATA UNIFICADA'!$B$2:$B1007),0),MATCH(DL$2,'CAMAGUI DATA UNIFICADA'!$C$1:$T$1,0)),"")</f>
        <v/>
      </c>
      <c r="DM173" s="33" t="str">
        <f t="array" ref="DM173">IFERROR(INDEX('CAMAGUI DATA UNIFICADA'!$C$2:$T1007,MATCH(1,($A173='CAMAGUI DATA UNIFICADA'!$A$2:$A1007)*($DF$1='CAMAGUI DATA UNIFICADA'!$B$2:$B1007),0),MATCH(DM$2,'CAMAGUI DATA UNIFICADA'!$C$1:$T$1,0)),"")</f>
        <v/>
      </c>
      <c r="DN173" s="60" t="str">
        <f t="array" ref="DN173">IFERROR(INDEX('CAMAGUI DATA UNIFICADA'!$C$2:$T1007,MATCH(1,($A173='CAMAGUI DATA UNIFICADA'!$A$2:$A1007)*($DF$1='CAMAGUI DATA UNIFICADA'!$B$2:$B1007),0),MATCH(DN$2,'CAMAGUI DATA UNIFICADA'!$C$1:$T$1,0)),"")</f>
        <v/>
      </c>
      <c r="DO173" s="33" t="str">
        <f t="array" ref="DO173">IFERROR(INDEX('CAMAGUI DATA UNIFICADA'!$C$2:$T1007,MATCH(1,($A173='CAMAGUI DATA UNIFICADA'!$A$2:$A1007)*($DF$1='CAMAGUI DATA UNIFICADA'!$B$2:$B1007),0),MATCH(DO$2,'CAMAGUI DATA UNIFICADA'!$C$1:$T$1,0)),"")</f>
        <v/>
      </c>
      <c r="DP173" s="23" t="str">
        <f t="array" ref="DP173">IFERROR(INDEX('CAMAGUI DATA UNIFICADA'!$C$2:$T1007,MATCH(1,($A173='CAMAGUI DATA UNIFICADA'!$A$2:$A1007)*($DF$1='CAMAGUI DATA UNIFICADA'!$B$2:$B1007),0),MATCH(DP$2,'CAMAGUI DATA UNIFICADA'!$C$1:$T$1,0)),"")</f>
        <v/>
      </c>
      <c r="DQ173" s="23" t="str">
        <f t="array" ref="DQ173">IFERROR(INDEX('CAMAGUI DATA UNIFICADA'!$C$2:$T1007,MATCH(1,($A173='CAMAGUI DATA UNIFICADA'!$A$2:$A1007)*($DF$1='CAMAGUI DATA UNIFICADA'!$B$2:$B1007),0),MATCH(DQ$2,'CAMAGUI DATA UNIFICADA'!$C$1:$T$1,0)),"")</f>
        <v/>
      </c>
      <c r="DR173" s="2" t="str">
        <f t="array" ref="DR173">IFERROR(INDEX('CAMAGUI DATA UNIFICADA'!$C$2:$T1007,MATCH(1,($A173='CAMAGUI DATA UNIFICADA'!$A$2:$A1007)*($DF$1='CAMAGUI DATA UNIFICADA'!$B$2:$B1007),0),MATCH(DR$2,'CAMAGUI DATA UNIFICADA'!$C$1:$T$1,0)),"")</f>
        <v/>
      </c>
      <c r="DS173" s="2" t="str">
        <f t="array" ref="DS173">IFERROR(INDEX('CAMAGUI DATA UNIFICADA'!$C$2:$T1007,MATCH(1,($A173='CAMAGUI DATA UNIFICADA'!$A$2:$A1007)*($DF$1='CAMAGUI DATA UNIFICADA'!$B$2:$B1007),0),MATCH(DS$2,'CAMAGUI DATA UNIFICADA'!$C$1:$T$1,0)),"")</f>
        <v/>
      </c>
      <c r="DT173" s="2" t="str">
        <f t="array" ref="DT173">IFERROR(INDEX('CAMAGUI DATA UNIFICADA'!$C$2:$T1007,MATCH(1,($A173='CAMAGUI DATA UNIFICADA'!$A$2:$A1007)*($DF$1='CAMAGUI DATA UNIFICADA'!$B$2:$B1007),0),MATCH(DT$2,'CAMAGUI DATA UNIFICADA'!$C$1:$T$1,0)),"")</f>
        <v/>
      </c>
      <c r="DU173" s="33" t="str">
        <f t="array" ref="DU173">IFERROR(INDEX('CAMAGUI DATA UNIFICADA'!$C$2:$T1007,MATCH(1,($A173='CAMAGUI DATA UNIFICADA'!$A$2:$A1007)*($DF$1='CAMAGUI DATA UNIFICADA'!$B$2:$B1007),0),MATCH(DU$2,'CAMAGUI DATA UNIFICADA'!$C$1:$T$1,0)),"")</f>
        <v/>
      </c>
      <c r="DV173" s="60" t="str">
        <f t="array" ref="DV173">IFERROR(INDEX('CAMAGUI DATA UNIFICADA'!$C$2:$T1007,MATCH(1,($A173='CAMAGUI DATA UNIFICADA'!$A$2:$A1007)*($DF$1='CAMAGUI DATA UNIFICADA'!$B$2:$B1007),0),MATCH(DV$2,'CAMAGUI DATA UNIFICADA'!$C$1:$T$1,0)),"")</f>
        <v/>
      </c>
      <c r="DW173" s="140" t="str">
        <f t="array" ref="DW173">IFERROR(INDEX('CAMAGUI DATA UNIFICADA'!$C$2:$T1007,MATCH(1,($A173='CAMAGUI DATA UNIFICADA'!$A$2:$A1007)*($DF$1='CAMAGUI DATA UNIFICADA'!$B$2:$B1007),0),MATCH(DW$2,'CAMAGUI DATA UNIFICADA'!$C$1:$T$1,0)),"")</f>
        <v/>
      </c>
      <c r="DX173" s="144" t="str">
        <f t="array" ref="DX173">IFERROR(INDEX('CAMAGUI DATA UNIFICADA'!$C$2:$T1007,MATCH(1,($A173='CAMAGUI DATA UNIFICADA'!$A$2:$A1007)*($DX$1='CAMAGUI DATA UNIFICADA'!$B$2:$B1007),0),MATCH(DX$2,'CAMAGUI DATA UNIFICADA'!$C$1:$T$1,0)),"")</f>
        <v/>
      </c>
      <c r="DY173" s="60" t="str">
        <f t="array" ref="DY173">IFERROR(INDEX('CAMAGUI DATA UNIFICADA'!$C$2:$T1007,MATCH(1,($A173='CAMAGUI DATA UNIFICADA'!$A$2:$A1007)*($DX$1='CAMAGUI DATA UNIFICADA'!$B$2:$B1007),0),MATCH(DY$2,'CAMAGUI DATA UNIFICADA'!$C$1:$T$1,0)),"")</f>
        <v/>
      </c>
      <c r="DZ173" s="60" t="str">
        <f t="array" ref="DZ173">IFERROR(INDEX('CAMAGUI DATA UNIFICADA'!$C$2:$T1007,MATCH(1,($A173='CAMAGUI DATA UNIFICADA'!$A$2:$A1007)*($DX$1='CAMAGUI DATA UNIFICADA'!$B$2:$B1007),0),MATCH(DZ$2,'CAMAGUI DATA UNIFICADA'!$C$1:$T$1,0)),"")</f>
        <v/>
      </c>
      <c r="EA173" s="60" t="str">
        <f t="array" ref="EA173">IFERROR(INDEX('CAMAGUI DATA UNIFICADA'!$C$2:$T1007,MATCH(1,($A173='CAMAGUI DATA UNIFICADA'!$A$2:$A1007)*($DX$1='CAMAGUI DATA UNIFICADA'!$B$2:$B1007),0),MATCH(EA$2,'CAMAGUI DATA UNIFICADA'!$C$1:$T$1,0)),"")</f>
        <v/>
      </c>
      <c r="EB173" s="60" t="str">
        <f t="array" ref="EB173">IFERROR(INDEX('CAMAGUI DATA UNIFICADA'!$C$2:$T1007,MATCH(1,($A173='CAMAGUI DATA UNIFICADA'!$A$2:$A1007)*($DX$1='CAMAGUI DATA UNIFICADA'!$B$2:$B1007),0),MATCH(EB$2,'CAMAGUI DATA UNIFICADA'!$C$1:$T$1,0)),"")</f>
        <v/>
      </c>
      <c r="EC173" s="60" t="str">
        <f t="array" ref="EC173">IFERROR(INDEX('CAMAGUI DATA UNIFICADA'!$C$2:$T1007,MATCH(1,($A173='CAMAGUI DATA UNIFICADA'!$A$2:$A1007)*($DX$1='CAMAGUI DATA UNIFICADA'!$B$2:$B1007),0),MATCH(EC$2,'CAMAGUI DATA UNIFICADA'!$C$1:$T$1,0)),"")</f>
        <v/>
      </c>
      <c r="ED173" s="60" t="str">
        <f t="array" ref="ED173">IFERROR(INDEX('CAMAGUI DATA UNIFICADA'!$C$2:$T1007,MATCH(1,($A173='CAMAGUI DATA UNIFICADA'!$A$2:$A1007)*($DX$1='CAMAGUI DATA UNIFICADA'!$B$2:$B1007),0),MATCH(ED$2,'CAMAGUI DATA UNIFICADA'!$C$1:$T$1,0)),"")</f>
        <v/>
      </c>
      <c r="EE173" s="60" t="str">
        <f t="array" ref="EE173">IFERROR(INDEX('CAMAGUI DATA UNIFICADA'!$C$2:$T1007,MATCH(1,($A173='CAMAGUI DATA UNIFICADA'!$A$2:$A1007)*($DX$1='CAMAGUI DATA UNIFICADA'!$B$2:$B1007),0),MATCH(EE$2,'CAMAGUI DATA UNIFICADA'!$C$1:$T$1,0)),"")</f>
        <v/>
      </c>
      <c r="EF173" s="60" t="str">
        <f t="array" ref="EF173">IFERROR(INDEX('CAMAGUI DATA UNIFICADA'!$C$2:$T1007,MATCH(1,($A173='CAMAGUI DATA UNIFICADA'!$A$2:$A1007)*($DX$1='CAMAGUI DATA UNIFICADA'!$B$2:$B1007),0),MATCH(EF$2,'CAMAGUI DATA UNIFICADA'!$C$1:$T$1,0)),"")</f>
        <v/>
      </c>
      <c r="EG173" s="60" t="str">
        <f t="array" ref="EG173">IFERROR(INDEX('CAMAGUI DATA UNIFICADA'!$C$2:$T1007,MATCH(1,($A173='CAMAGUI DATA UNIFICADA'!$A$2:$A1007)*($DX$1='CAMAGUI DATA UNIFICADA'!$B$2:$B1007),0),MATCH(EG$2,'CAMAGUI DATA UNIFICADA'!$C$1:$T$1,0)),"")</f>
        <v/>
      </c>
      <c r="EH173" s="60" t="str">
        <f t="array" ref="EH173">IFERROR(INDEX('CAMAGUI DATA UNIFICADA'!$C$2:$T1007,MATCH(1,($A173='CAMAGUI DATA UNIFICADA'!$A$2:$A1007)*($DX$1='CAMAGUI DATA UNIFICADA'!$B$2:$B1007),0),MATCH(EH$2,'CAMAGUI DATA UNIFICADA'!$C$1:$T$1,0)),"")</f>
        <v/>
      </c>
      <c r="EI173" s="60" t="str">
        <f t="array" ref="EI173">IFERROR(INDEX('CAMAGUI DATA UNIFICADA'!$C$2:$T1007,MATCH(1,($A173='CAMAGUI DATA UNIFICADA'!$A$2:$A1007)*($DX$1='CAMAGUI DATA UNIFICADA'!$B$2:$B1007),0),MATCH(EI$2,'CAMAGUI DATA UNIFICADA'!$C$1:$T$1,0)),"")</f>
        <v/>
      </c>
      <c r="EJ173" s="60" t="str">
        <f t="array" ref="EJ173">IFERROR(INDEX('CAMAGUI DATA UNIFICADA'!$C$2:$T1007,MATCH(1,($A173='CAMAGUI DATA UNIFICADA'!$A$2:$A1007)*($DX$1='CAMAGUI DATA UNIFICADA'!$B$2:$B1007),0),MATCH(EJ$2,'CAMAGUI DATA UNIFICADA'!$C$1:$T$1,0)),"")</f>
        <v/>
      </c>
      <c r="EK173" s="60" t="str">
        <f t="array" ref="EK173">IFERROR(INDEX('CAMAGUI DATA UNIFICADA'!$C$2:$T1007,MATCH(1,($A173='CAMAGUI DATA UNIFICADA'!$A$2:$A1007)*($DX$1='CAMAGUI DATA UNIFICADA'!$B$2:$B1007),0),MATCH(EK$2,'CAMAGUI DATA UNIFICADA'!$C$1:$T$1,0)),"")</f>
        <v/>
      </c>
      <c r="EL173" s="60" t="str">
        <f t="array" ref="EL173">IFERROR(INDEX('CAMAGUI DATA UNIFICADA'!$C$2:$T1007,MATCH(1,($A173='CAMAGUI DATA UNIFICADA'!$A$2:$A1007)*($DX$1='CAMAGUI DATA UNIFICADA'!$B$2:$B1007),0),MATCH(EL$2,'CAMAGUI DATA UNIFICADA'!$C$1:$T$1,0)),"")</f>
        <v/>
      </c>
      <c r="EM173" s="60" t="str">
        <f t="array" ref="EM173">IFERROR(INDEX('CAMAGUI DATA UNIFICADA'!$C$2:$T1007,MATCH(1,($A173='CAMAGUI DATA UNIFICADA'!$A$2:$A1007)*($DX$1='CAMAGUI DATA UNIFICADA'!$B$2:$B1007),0),MATCH(EM$2,'CAMAGUI DATA UNIFICADA'!$C$1:$T$1,0)),"")</f>
        <v/>
      </c>
      <c r="EN173" s="60" t="str">
        <f t="array" ref="EN173">IFERROR(INDEX('CAMAGUI DATA UNIFICADA'!$C$2:$T1007,MATCH(1,($A173='CAMAGUI DATA UNIFICADA'!$A$2:$A1007)*($DX$1='CAMAGUI DATA UNIFICADA'!$B$2:$B1007),0),MATCH(EN$2,'CAMAGUI DATA UNIFICADA'!$C$1:$T$1,0)),"")</f>
        <v/>
      </c>
      <c r="EO173" s="140" t="str">
        <f t="array" ref="EO173">IFERROR(INDEX('CAMAGUI DATA UNIFICADA'!$C$2:$T1007,MATCH(1,($A173='CAMAGUI DATA UNIFICADA'!$A$2:$A1007)*($DX$1='CAMAGUI DATA UNIFICADA'!$B$2:$B1007),0),MATCH(EO$2,'CAMAGUI DATA UNIFICADA'!$C$1:$T$1,0)),"")</f>
        <v/>
      </c>
    </row>
    <row r="174">
      <c r="A174" s="137">
        <v>46139.0</v>
      </c>
      <c r="B174" s="138" t="str">
        <f t="array" ref="B174">IFERROR(INDEX('CAMAGUI DATA UNIFICADA'!$C$2:$T1007,MATCH(1,($A174='CAMAGUI DATA UNIFICADA'!$A$2:$A1007)*($B$1='CAMAGUI DATA UNIFICADA'!$B$2:$B1007),0),MATCH(B$2,'CAMAGUI DATA UNIFICADA'!$C$1:$T$1,0)),"")</f>
        <v>CA1020326</v>
      </c>
      <c r="C174" s="2" t="str">
        <f t="array" ref="C174">IFERROR(INDEX('CAMAGUI DATA UNIFICADA'!$C$2:$T1007,MATCH(1,($A174='CAMAGUI DATA UNIFICADA'!$A$2:$A1007)*($B$1='CAMAGUI DATA UNIFICADA'!$B$2:$B1007),0),MATCH(C$2,'CAMAGUI DATA UNIFICADA'!$C$1:$T$1,0)),"")</f>
        <v/>
      </c>
      <c r="D174" s="2">
        <f t="array" ref="D174">IFERROR(INDEX('CAMAGUI DATA UNIFICADA'!$C$2:$T1007,MATCH(1,($A174='CAMAGUI DATA UNIFICADA'!$A$2:$A1007)*($B$1='CAMAGUI DATA UNIFICADA'!$B$2:$B1007),0),MATCH(D$2,'CAMAGUI DATA UNIFICADA'!$C$1:$T$1,0)),"")</f>
        <v>2650</v>
      </c>
      <c r="E174" s="2" t="str">
        <f t="array" ref="E174">IFERROR(INDEX('CAMAGUI DATA UNIFICADA'!$C$2:$T1007,MATCH(1,($A174='CAMAGUI DATA UNIFICADA'!$A$2:$A1007)*($B$1='CAMAGUI DATA UNIFICADA'!$B$2:$B1007),0),MATCH(E$2,'CAMAGUI DATA UNIFICADA'!$C$1:$T$1,0)),"")</f>
        <v>SKR MAST E AD</v>
      </c>
      <c r="F174" s="139">
        <f t="array" ref="F174">IFERROR(INDEX('CAMAGUI DATA UNIFICADA'!$C$2:$T1007,MATCH(1,($A174='CAMAGUI DATA UNIFICADA'!$A$2:$A1007)*($B$1='CAMAGUI DATA UNIFICADA'!$B$2:$B1007),0),MATCH(F$2,'CAMAGUI DATA UNIFICADA'!$C$1:$T$1,0)),"")</f>
        <v>2712.54</v>
      </c>
      <c r="G174" s="2" t="str">
        <f t="array" ref="G174">IFERROR(INDEX('CAMAGUI DATA UNIFICADA'!$C$2:$T1007,MATCH(1,($A174='CAMAGUI DATA UNIFICADA'!$A$2:$A1007)*($B$1='CAMAGUI DATA UNIFICADA'!$B$2:$B1007),0),MATCH(G$2,'CAMAGUI DATA UNIFICADA'!$C$1:$T$1,0)),"")</f>
        <v/>
      </c>
      <c r="H174" s="2">
        <f t="array" ref="H174">IFERROR(INDEX('CAMAGUI DATA UNIFICADA'!$C$2:$T1007,MATCH(1,($A174='CAMAGUI DATA UNIFICADA'!$A$2:$A1007)*($B$1='CAMAGUI DATA UNIFICADA'!$B$2:$B1007),0),MATCH(H$2,'CAMAGUI DATA UNIFICADA'!$C$1:$T$1,0)),"")</f>
        <v>-26.73</v>
      </c>
      <c r="I174" s="33" t="str">
        <f t="array" ref="I174">IFERROR(INDEX('CAMAGUI DATA UNIFICADA'!$C$2:$T1007,MATCH(1,($A174='CAMAGUI DATA UNIFICADA'!$A$2:$A1007)*($B$1='CAMAGUI DATA UNIFICADA'!$B$2:$B1007),0),MATCH(I$2,'CAMAGUI DATA UNIFICADA'!$C$1:$T$1,0)),"")</f>
        <v/>
      </c>
      <c r="J174" s="60" t="str">
        <f t="array" ref="J174">IFERROR(INDEX('CAMAGUI DATA UNIFICADA'!$C$2:$T1007,MATCH(1,($A174='CAMAGUI DATA UNIFICADA'!$A$2:$A1007)*($B$1='CAMAGUI DATA UNIFICADA'!$B$2:$B1007),0),MATCH(J$2,'CAMAGUI DATA UNIFICADA'!$C$1:$T$1,0)),"")</f>
        <v/>
      </c>
      <c r="K174" s="33">
        <f t="array" ref="K174">IFERROR(INDEX('CAMAGUI DATA UNIFICADA'!$C$2:$T1007,MATCH(1,($A174='CAMAGUI DATA UNIFICADA'!$A$2:$A1007)*($B$1='CAMAGUI DATA UNIFICADA'!$B$2:$B1007),0),MATCH(K$2,'CAMAGUI DATA UNIFICADA'!$C$1:$T$1,0)),"")</f>
        <v>-0.09719563096</v>
      </c>
      <c r="L174" s="23">
        <f t="array" ref="L174">IFERROR(INDEX('CAMAGUI DATA UNIFICADA'!$C$2:$T1007,MATCH(1,($A174='CAMAGUI DATA UNIFICADA'!$A$2:$A1007)*($B$1='CAMAGUI DATA UNIFICADA'!$B$2:$B1007),0),MATCH(L$2,'CAMAGUI DATA UNIFICADA'!$C$1:$T$1,0)),"")</f>
        <v>0</v>
      </c>
      <c r="M174" s="23">
        <f t="array" ref="M174">IFERROR(INDEX('CAMAGUI DATA UNIFICADA'!$C$2:$T1007,MATCH(1,($A174='CAMAGUI DATA UNIFICADA'!$A$2:$A1007)*($B$1='CAMAGUI DATA UNIFICADA'!$B$2:$B1007),0),MATCH(M$2,'CAMAGUI DATA UNIFICADA'!$C$1:$T$1,0)),"")</f>
        <v>0.85</v>
      </c>
      <c r="N174" s="60">
        <f t="array" ref="N174">IFERROR(INDEX('CAMAGUI DATA UNIFICADA'!$C$2:$T1007,MATCH(1,($A174='CAMAGUI DATA UNIFICADA'!$A$2:$A1007)*($B$1='CAMAGUI DATA UNIFICADA'!$B$2:$B1007),0),MATCH(N$2,'CAMAGUI DATA UNIFICADA'!$C$1:$T$1,0)),"")</f>
        <v>124542.1245</v>
      </c>
      <c r="O174" s="2">
        <f t="array" ref="O174">IFERROR(INDEX('CAMAGUI DATA UNIFICADA'!$C$2:$T1007,MATCH(1,($A174='CAMAGUI DATA UNIFICADA'!$A$2:$A1007)*($B$1='CAMAGUI DATA UNIFICADA'!$B$2:$B1007),0),MATCH(O$2,'CAMAGUI DATA UNIFICADA'!$C$1:$T$1,0)),"")</f>
        <v>0</v>
      </c>
      <c r="P174" s="2">
        <f t="array" ref="P174">IFERROR(INDEX('CAMAGUI DATA UNIFICADA'!$C$2:$T1007,MATCH(1,($A174='CAMAGUI DATA UNIFICADA'!$A$2:$A1007)*($B$1='CAMAGUI DATA UNIFICADA'!$B$2:$B1007),0),MATCH(P$2,'CAMAGUI DATA UNIFICADA'!$C$1:$T$1,0)),"")</f>
        <v>0</v>
      </c>
      <c r="Q174" s="33" t="str">
        <f t="array" ref="Q174">IFERROR(INDEX('CAMAGUI DATA UNIFICADA'!$C$2:$T1007,MATCH(1,($A174='CAMAGUI DATA UNIFICADA'!$A$2:$A1007)*($B$1='CAMAGUI DATA UNIFICADA'!$B$2:$B1007),0),MATCH(Q$2,'CAMAGUI DATA UNIFICADA'!$C$1:$T$1,0)),"")</f>
        <v/>
      </c>
      <c r="R174" s="60">
        <f t="array" ref="R174">IFERROR(INDEX('CAMAGUI DATA UNIFICADA'!$C$2:$T1007,MATCH(1,($A174='CAMAGUI DATA UNIFICADA'!$A$2:$A1007)*($B$1='CAMAGUI DATA UNIFICADA'!$B$2:$B1007),0),MATCH(R$2,'CAMAGUI DATA UNIFICADA'!$C$1:$T$1,0)),"")</f>
        <v>0</v>
      </c>
      <c r="S174" s="140">
        <f t="array" ref="S174">IFERROR(INDEX('CAMAGUI DATA UNIFICADA'!$C$2:$T1007,MATCH(1,($A174='CAMAGUI DATA UNIFICADA'!$A$2:$A1007)*($B$1='CAMAGUI DATA UNIFICADA'!$B$2:$B1007),0),MATCH(S$2,'CAMAGUI DATA UNIFICADA'!$C$1:$T$1,0)),"")</f>
        <v>0</v>
      </c>
      <c r="T174" s="138" t="str">
        <f t="array" ref="T174">IFERROR(INDEX('CAMAGUI DATA UNIFICADA'!$C$2:$T1007,MATCH(1,($A174='CAMAGUI DATA UNIFICADA'!$A$2:$A1007)*($T$1='CAMAGUI DATA UNIFICADA'!$B$2:$B1007),0),MATCH(T$2,'CAMAGUI DATA UNIFICADA'!$C$1:$T$1,0)),"")</f>
        <v>CA2020326</v>
      </c>
      <c r="U174" s="2" t="str">
        <f t="array" ref="U174">IFERROR(INDEX('CAMAGUI DATA UNIFICADA'!$C$2:$T1007,MATCH(1,($A174='CAMAGUI DATA UNIFICADA'!$A$2:$A1007)*($T$1='CAMAGUI DATA UNIFICADA'!$B$2:$B1007),0),MATCH(U$2,'CAMAGUI DATA UNIFICADA'!$C$1:$T$1,0)),"")</f>
        <v/>
      </c>
      <c r="V174" s="2">
        <f t="array" ref="V174">IFERROR(INDEX('CAMAGUI DATA UNIFICADA'!$C$2:$T1007,MATCH(1,($A174='CAMAGUI DATA UNIFICADA'!$A$2:$A1007)*($T$1='CAMAGUI DATA UNIFICADA'!$B$2:$B1007),0),MATCH(V$2,'CAMAGUI DATA UNIFICADA'!$C$1:$T$1,0)),"")</f>
        <v>1200</v>
      </c>
      <c r="W174" s="2" t="str">
        <f t="array" ref="W174">IFERROR(INDEX('CAMAGUI DATA UNIFICADA'!$C$2:$T1007,MATCH(1,($A174='CAMAGUI DATA UNIFICADA'!$A$2:$A1007)*($T$1='CAMAGUI DATA UNIFICADA'!$B$2:$B1007),0),MATCH(W$2,'CAMAGUI DATA UNIFICADA'!$C$1:$T$1,0)),"")</f>
        <v>SKR MAST E AD</v>
      </c>
      <c r="X174" s="139">
        <f t="array" ref="X174">IFERROR(INDEX('CAMAGUI DATA UNIFICADA'!$C$2:$T1007,MATCH(1,($A174='CAMAGUI DATA UNIFICADA'!$A$2:$A1007)*($T$1='CAMAGUI DATA UNIFICADA'!$B$2:$B1007),0),MATCH(X$2,'CAMAGUI DATA UNIFICADA'!$C$1:$T$1,0)),"")</f>
        <v>1228.32</v>
      </c>
      <c r="Y174" s="2" t="str">
        <f t="array" ref="Y174">IFERROR(INDEX('CAMAGUI DATA UNIFICADA'!$C$2:$T1007,MATCH(1,($A174='CAMAGUI DATA UNIFICADA'!$A$2:$A1007)*($T$1='CAMAGUI DATA UNIFICADA'!$B$2:$B1007),0),MATCH(Y$2,'CAMAGUI DATA UNIFICADA'!$C$1:$T$1,0)),"")</f>
        <v/>
      </c>
      <c r="Z174" s="2">
        <f t="array" ref="Z174">IFERROR(INDEX('CAMAGUI DATA UNIFICADA'!$C$2:$T1007,MATCH(1,($A174='CAMAGUI DATA UNIFICADA'!$A$2:$A1007)*($T$1='CAMAGUI DATA UNIFICADA'!$B$2:$B1007),0),MATCH(Z$2,'CAMAGUI DATA UNIFICADA'!$C$1:$T$1,0)),"")</f>
        <v>-27.77</v>
      </c>
      <c r="AA174" s="2" t="str">
        <f t="array" ref="AA174">IFERROR(INDEX('CAMAGUI DATA UNIFICADA'!$C$2:$T1007,MATCH(1,($A174='CAMAGUI DATA UNIFICADA'!$A$2:$A1007)*($T$1='CAMAGUI DATA UNIFICADA'!$B$2:$B1007),0),MATCH(AA$2,'CAMAGUI DATA UNIFICADA'!$C$1:$T$1,0)),"")</f>
        <v/>
      </c>
      <c r="AB174" s="60" t="str">
        <f t="array" ref="AB174">IFERROR(INDEX('CAMAGUI DATA UNIFICADA'!$C$2:$T1007,MATCH(1,($A174='CAMAGUI DATA UNIFICADA'!$A$2:$A1007)*($T$1='CAMAGUI DATA UNIFICADA'!$B$2:$B1007),0),MATCH(AB$2,'CAMAGUI DATA UNIFICADA'!$C$1:$T$1,0)),"")</f>
        <v/>
      </c>
      <c r="AC174" s="33">
        <f t="array" ref="AC174">IFERROR(INDEX('CAMAGUI DATA UNIFICADA'!$C$2:$T1007,MATCH(1,($A174='CAMAGUI DATA UNIFICADA'!$A$2:$A1007)*($T$1='CAMAGUI DATA UNIFICADA'!$B$2:$B1007),0),MATCH(AC$2,'CAMAGUI DATA UNIFICADA'!$C$1:$T$1,0)),"")</f>
        <v>-0.06354720498</v>
      </c>
      <c r="AD174" s="23">
        <f t="array" ref="AD174">IFERROR(INDEX('CAMAGUI DATA UNIFICADA'!$C$2:$T1007,MATCH(1,($A174='CAMAGUI DATA UNIFICADA'!$A$2:$A1007)*($T$1='CAMAGUI DATA UNIFICADA'!$B$2:$B1007),0),MATCH(AD$2,'CAMAGUI DATA UNIFICADA'!$C$1:$T$1,0)),"")</f>
        <v>0</v>
      </c>
      <c r="AE174" s="23">
        <f t="array" ref="AE174">IFERROR(INDEX('CAMAGUI DATA UNIFICADA'!$C$2:$T1007,MATCH(1,($A174='CAMAGUI DATA UNIFICADA'!$A$2:$A1007)*($T$1='CAMAGUI DATA UNIFICADA'!$B$2:$B1007),0),MATCH(AE$2,'CAMAGUI DATA UNIFICADA'!$C$1:$T$1,0)),"")</f>
        <v>0.85</v>
      </c>
      <c r="AF174" s="60">
        <f t="array" ref="AF174">IFERROR(INDEX('CAMAGUI DATA UNIFICADA'!$C$2:$T1007,MATCH(1,($A174='CAMAGUI DATA UNIFICADA'!$A$2:$A1007)*($T$1='CAMAGUI DATA UNIFICADA'!$B$2:$B1007),0),MATCH(AF$2,'CAMAGUI DATA UNIFICADA'!$C$1:$T$1,0)),"")</f>
        <v>113333.3333</v>
      </c>
      <c r="AG174" s="2">
        <f t="array" ref="AG174">IFERROR(INDEX('CAMAGUI DATA UNIFICADA'!$C$2:$T1007,MATCH(1,($A174='CAMAGUI DATA UNIFICADA'!$A$2:$A1007)*($T$1='CAMAGUI DATA UNIFICADA'!$B$2:$B1007),0),MATCH(AG$2,'CAMAGUI DATA UNIFICADA'!$C$1:$T$1,0)),"")</f>
        <v>0</v>
      </c>
      <c r="AH174" s="2">
        <f t="array" ref="AH174">IFERROR(INDEX('CAMAGUI DATA UNIFICADA'!$C$2:$T1007,MATCH(1,($A174='CAMAGUI DATA UNIFICADA'!$A$2:$A1007)*($T$1='CAMAGUI DATA UNIFICADA'!$B$2:$B1007),0),MATCH(AH$2,'CAMAGUI DATA UNIFICADA'!$C$1:$T$1,0)),"")</f>
        <v>0</v>
      </c>
      <c r="AI174" s="33" t="str">
        <f t="array" ref="AI174">IFERROR(INDEX('CAMAGUI DATA UNIFICADA'!$C$2:$T1007,MATCH(1,($A174='CAMAGUI DATA UNIFICADA'!$A$2:$A1007)*($T$1='CAMAGUI DATA UNIFICADA'!$B$2:$B1007),0),MATCH(AI$2,'CAMAGUI DATA UNIFICADA'!$C$1:$T$1,0)),"")</f>
        <v/>
      </c>
      <c r="AJ174" s="60">
        <f t="array" ref="AJ174">IFERROR(INDEX('CAMAGUI DATA UNIFICADA'!$C$2:$T1007,MATCH(1,($A174='CAMAGUI DATA UNIFICADA'!$A$2:$A1007)*($T$1='CAMAGUI DATA UNIFICADA'!$B$2:$B1007),0),MATCH(AJ$2,'CAMAGUI DATA UNIFICADA'!$C$1:$T$1,0)),"")</f>
        <v>0</v>
      </c>
      <c r="AK174" s="140">
        <f t="array" ref="AK174">IFERROR(INDEX('CAMAGUI DATA UNIFICADA'!$C$2:$T1007,MATCH(1,($A174='CAMAGUI DATA UNIFICADA'!$A$2:$A1007)*($T$1='CAMAGUI DATA UNIFICADA'!$B$2:$B1007),0),MATCH(AK$2,'CAMAGUI DATA UNIFICADA'!$C$1:$T$1,0)),"")</f>
        <v>0</v>
      </c>
      <c r="AL174" s="138" t="str">
        <f t="array" ref="AL174">IFERROR(INDEX('CAMAGUI DATA UNIFICADA'!$C$2:$T1007,MATCH(1,($A174='CAMAGUI DATA UNIFICADA'!$A$2:$A1007)*($AL$1='CAMAGUI DATA UNIFICADA'!$B$2:$B1007),0),MATCH(AL$2,'CAMAGUI DATA UNIFICADA'!$C$1:$T$1,0)),"")</f>
        <v>CA3020326</v>
      </c>
      <c r="AM174" s="2" t="str">
        <f t="array" ref="AM174">IFERROR(INDEX('CAMAGUI DATA UNIFICADA'!$C$2:$T1007,MATCH(1,($A174='CAMAGUI DATA UNIFICADA'!$A$2:$A1007)*($AL$1='CAMAGUI DATA UNIFICADA'!$B$2:$B1007),0),MATCH(AM$2,'CAMAGUI DATA UNIFICADA'!$C$1:$T$1,0)),"")</f>
        <v/>
      </c>
      <c r="AN174" s="2">
        <f t="array" ref="AN174">IFERROR(INDEX('CAMAGUI DATA UNIFICADA'!$C$2:$T1007,MATCH(1,($A174='CAMAGUI DATA UNIFICADA'!$A$2:$A1007)*($AL$1='CAMAGUI DATA UNIFICADA'!$B$2:$B1007),0),MATCH(AN$2,'CAMAGUI DATA UNIFICADA'!$C$1:$T$1,0)),"")</f>
        <v>1925</v>
      </c>
      <c r="AO174" s="2" t="str">
        <f t="array" ref="AO174">IFERROR(INDEX('CAMAGUI DATA UNIFICADA'!$C$2:$T1007,MATCH(1,($A174='CAMAGUI DATA UNIFICADA'!$A$2:$A1007)*($AL$1='CAMAGUI DATA UNIFICADA'!$B$2:$B1007),0),MATCH(AO$2,'CAMAGUI DATA UNIFICADA'!$C$1:$T$1,0)),"")</f>
        <v>SKR MAST E AD</v>
      </c>
      <c r="AP174" s="139">
        <f t="array" ref="AP174">IFERROR(INDEX('CAMAGUI DATA UNIFICADA'!$C$2:$T1007,MATCH(1,($A174='CAMAGUI DATA UNIFICADA'!$A$2:$A1007)*($AL$1='CAMAGUI DATA UNIFICADA'!$B$2:$B1007),0),MATCH(AP$2,'CAMAGUI DATA UNIFICADA'!$C$1:$T$1,0)),"")</f>
        <v>1970.43</v>
      </c>
      <c r="AQ174" s="2" t="str">
        <f t="array" ref="AQ174">IFERROR(INDEX('CAMAGUI DATA UNIFICADA'!$C$2:$T1007,MATCH(1,($A174='CAMAGUI DATA UNIFICADA'!$A$2:$A1007)*($AL$1='CAMAGUI DATA UNIFICADA'!$B$2:$B1007),0),MATCH(AQ$2,'CAMAGUI DATA UNIFICADA'!$C$1:$T$1,0)),"")</f>
        <v/>
      </c>
      <c r="AR174" s="2">
        <f t="array" ref="AR174">IFERROR(INDEX('CAMAGUI DATA UNIFICADA'!$C$2:$T1007,MATCH(1,($A174='CAMAGUI DATA UNIFICADA'!$A$2:$A1007)*($AL$1='CAMAGUI DATA UNIFICADA'!$B$2:$B1007),0),MATCH(AR$2,'CAMAGUI DATA UNIFICADA'!$C$1:$T$1,0)),"")</f>
        <v>-26.28</v>
      </c>
      <c r="AS174" s="33" t="str">
        <f t="array" ref="AS174">IFERROR(INDEX('CAMAGUI DATA UNIFICADA'!$C$2:$T1007,MATCH(1,($A174='CAMAGUI DATA UNIFICADA'!$A$2:$A1007)*($AL$1='CAMAGUI DATA UNIFICADA'!$B$2:$B1007),0),MATCH(AS$2,'CAMAGUI DATA UNIFICADA'!$C$1:$T$1,0)),"")</f>
        <v/>
      </c>
      <c r="AT174" s="60" t="str">
        <f t="array" ref="AT174">IFERROR(INDEX('CAMAGUI DATA UNIFICADA'!$C$2:$T1007,MATCH(1,($A174='CAMAGUI DATA UNIFICADA'!$A$2:$A1007)*($AL$1='CAMAGUI DATA UNIFICADA'!$B$2:$B1007),0),MATCH(AT$2,'CAMAGUI DATA UNIFICADA'!$C$1:$T$1,0)),"")</f>
        <v/>
      </c>
      <c r="AU174" s="33">
        <f t="array" ref="AU174">IFERROR(INDEX('CAMAGUI DATA UNIFICADA'!$C$2:$T1007,MATCH(1,($A174='CAMAGUI DATA UNIFICADA'!$A$2:$A1007)*($AL$1='CAMAGUI DATA UNIFICADA'!$B$2:$B1007),0),MATCH(AU$2,'CAMAGUI DATA UNIFICADA'!$C$1:$T$1,0)),"")</f>
        <v>-0.08207240278</v>
      </c>
      <c r="AV174" s="23">
        <f t="array" ref="AV174">IFERROR(INDEX('CAMAGUI DATA UNIFICADA'!$C$2:$T1007,MATCH(1,($A174='CAMAGUI DATA UNIFICADA'!$A$2:$A1007)*($AL$1='CAMAGUI DATA UNIFICADA'!$B$2:$B1007),0),MATCH(AV$2,'CAMAGUI DATA UNIFICADA'!$C$1:$T$1,0)),"")</f>
        <v>0</v>
      </c>
      <c r="AW174" s="23">
        <f t="array" ref="AW174">IFERROR(INDEX('CAMAGUI DATA UNIFICADA'!$C$2:$T1007,MATCH(1,($A174='CAMAGUI DATA UNIFICADA'!$A$2:$A1007)*($AL$1='CAMAGUI DATA UNIFICADA'!$B$2:$B1007),0),MATCH(AW$2,'CAMAGUI DATA UNIFICADA'!$C$1:$T$1,0)),"")</f>
        <v>0.85</v>
      </c>
      <c r="AX174" s="60">
        <f t="array" ref="AX174">IFERROR(INDEX('CAMAGUI DATA UNIFICADA'!$C$2:$T1007,MATCH(1,($A174='CAMAGUI DATA UNIFICADA'!$A$2:$A1007)*($AL$1='CAMAGUI DATA UNIFICADA'!$B$2:$B1007),0),MATCH(AX$2,'CAMAGUI DATA UNIFICADA'!$C$1:$T$1,0)),"")</f>
        <v>127500</v>
      </c>
      <c r="AY174" s="2">
        <f t="array" ref="AY174">IFERROR(INDEX('CAMAGUI DATA UNIFICADA'!$C$2:$T1007,MATCH(1,($A174='CAMAGUI DATA UNIFICADA'!$A$2:$A1007)*($AL$1='CAMAGUI DATA UNIFICADA'!$B$2:$B1007),0),MATCH(AY$2,'CAMAGUI DATA UNIFICADA'!$C$1:$T$1,0)),"")</f>
        <v>0</v>
      </c>
      <c r="AZ174" s="2">
        <f t="array" ref="AZ174">IFERROR(INDEX('CAMAGUI DATA UNIFICADA'!$C$2:$T1007,MATCH(1,($A174='CAMAGUI DATA UNIFICADA'!$A$2:$A1007)*($AL$1='CAMAGUI DATA UNIFICADA'!$B$2:$B1007),0),MATCH(AZ$2,'CAMAGUI DATA UNIFICADA'!$C$1:$T$1,0)),"")</f>
        <v>0</v>
      </c>
      <c r="BA174" s="33" t="str">
        <f t="array" ref="BA174">IFERROR(INDEX('CAMAGUI DATA UNIFICADA'!$C$2:$T1007,MATCH(1,($A174='CAMAGUI DATA UNIFICADA'!$A$2:$A1007)*($AL$1='CAMAGUI DATA UNIFICADA'!$B$2:$B1007),0),MATCH(BA$2,'CAMAGUI DATA UNIFICADA'!$C$1:$T$1,0)),"")</f>
        <v/>
      </c>
      <c r="BB174" s="60">
        <f t="array" ref="BB174">IFERROR(INDEX('CAMAGUI DATA UNIFICADA'!$C$2:$T1007,MATCH(1,($A174='CAMAGUI DATA UNIFICADA'!$A$2:$A1007)*($AL$1='CAMAGUI DATA UNIFICADA'!$B$2:$B1007),0),MATCH(BB$2,'CAMAGUI DATA UNIFICADA'!$C$1:$T$1,0)),"")</f>
        <v>0</v>
      </c>
      <c r="BC174" s="140">
        <f t="array" ref="BC174">IFERROR(INDEX('CAMAGUI DATA UNIFICADA'!$C$2:$T1007,MATCH(1,($A174='CAMAGUI DATA UNIFICADA'!$A$2:$A1007)*($AL$1='CAMAGUI DATA UNIFICADA'!$B$2:$B1007),0),MATCH(BC$2,'CAMAGUI DATA UNIFICADA'!$C$1:$T$1,0)),"")</f>
        <v>0</v>
      </c>
      <c r="BD174" s="138" t="str">
        <f t="array" ref="BD174">IFERROR(INDEX('CAMAGUI DATA UNIFICADA'!$C$2:$T1007,MATCH(1,($A174='CAMAGUI DATA UNIFICADA'!$A$2:$A1007)*($BD$1='CAMAGUI DATA UNIFICADA'!$B$2:$B1007),0),MATCH(BD$2,'CAMAGUI DATA UNIFICADA'!$C$1:$T$1,0)),"")</f>
        <v>CA4300326</v>
      </c>
      <c r="BE174" s="2">
        <f t="array" ref="BE174">IFERROR(INDEX('CAMAGUI DATA UNIFICADA'!$C$2:$T1007,MATCH(1,($A174='CAMAGUI DATA UNIFICADA'!$A$2:$A1007)*($BD$1='CAMAGUI DATA UNIFICADA'!$B$2:$B1007),0),MATCH(BE$2,'CAMAGUI DATA UNIFICADA'!$C$1:$T$1,0)),"")</f>
        <v>500</v>
      </c>
      <c r="BF174" s="2">
        <f t="array" ref="BF174">IFERROR(INDEX('CAMAGUI DATA UNIFICADA'!$C$2:$T1007,MATCH(1,($A174='CAMAGUI DATA UNIFICADA'!$A$2:$A1007)*($BD$1='CAMAGUI DATA UNIFICADA'!$B$2:$B1007),0),MATCH(BF$2,'CAMAGUI DATA UNIFICADA'!$C$1:$T$1,0)),"")</f>
        <v>3250</v>
      </c>
      <c r="BG174" s="2" t="str">
        <f t="array" ref="BG174">IFERROR(INDEX('CAMAGUI DATA UNIFICADA'!$C$2:$T1007,MATCH(1,($A174='CAMAGUI DATA UNIFICADA'!$A$2:$A1007)*($BD$1='CAMAGUI DATA UNIFICADA'!$B$2:$B1007),0),MATCH(BG$2,'CAMAGUI DATA UNIFICADA'!$C$1:$T$1,0)),"")</f>
        <v>SKR MAST E AD</v>
      </c>
      <c r="BH174" s="139">
        <f t="array" ref="BH174">IFERROR(INDEX('CAMAGUI DATA UNIFICADA'!$C$2:$T1007,MATCH(1,($A174='CAMAGUI DATA UNIFICADA'!$A$2:$A1007)*($BD$1='CAMAGUI DATA UNIFICADA'!$B$2:$B1007),0),MATCH(BH$2,'CAMAGUI DATA UNIFICADA'!$C$1:$T$1,0)),"")</f>
        <v>3326.7</v>
      </c>
      <c r="BI174" s="2">
        <f t="array" ref="BI174">IFERROR(INDEX('CAMAGUI DATA UNIFICADA'!$C$2:$T1007,MATCH(1,($A174='CAMAGUI DATA UNIFICADA'!$A$2:$A1007)*($BD$1='CAMAGUI DATA UNIFICADA'!$B$2:$B1007),0),MATCH(BI$2,'CAMAGUI DATA UNIFICADA'!$C$1:$T$1,0)),"")</f>
        <v>10.4</v>
      </c>
      <c r="BJ174" s="2">
        <f t="array" ref="BJ174">IFERROR(INDEX('CAMAGUI DATA UNIFICADA'!$C$2:$T1007,MATCH(1,($A174='CAMAGUI DATA UNIFICADA'!$A$2:$A1007)*($BD$1='CAMAGUI DATA UNIFICADA'!$B$2:$B1007),0),MATCH(BJ$2,'CAMAGUI DATA UNIFICADA'!$C$1:$T$1,0)),"")</f>
        <v>2.88</v>
      </c>
      <c r="BK174" s="33">
        <f t="array" ref="BK174">IFERROR(INDEX('CAMAGUI DATA UNIFICADA'!$C$2:$T1007,MATCH(1,($A174='CAMAGUI DATA UNIFICADA'!$A$2:$A1007)*($BD$1='CAMAGUI DATA UNIFICADA'!$B$2:$B1007),0),MATCH(BK$2,'CAMAGUI DATA UNIFICADA'!$C$1:$T$1,0)),"")</f>
        <v>4.7496</v>
      </c>
      <c r="BL174" s="60">
        <f t="array" ref="BL174">IFERROR(INDEX('CAMAGUI DATA UNIFICADA'!$C$2:$T1007,MATCH(1,($A174='CAMAGUI DATA UNIFICADA'!$A$2:$A1007)*($BD$1='CAMAGUI DATA UNIFICADA'!$B$2:$B1007),0),MATCH(BL$2,'CAMAGUI DATA UNIFICADA'!$C$1:$T$1,0)),"")</f>
        <v>1012230.989</v>
      </c>
      <c r="BM174" s="33">
        <f t="array" ref="BM174">IFERROR(INDEX('CAMAGUI DATA UNIFICADA'!$C$2:$T1007,MATCH(1,($A174='CAMAGUI DATA UNIFICADA'!$A$2:$A1007)*($BD$1='CAMAGUI DATA UNIFICADA'!$B$2:$B1007),0),MATCH(BM$2,'CAMAGUI DATA UNIFICADA'!$C$1:$T$1,0)),"")</f>
        <v>1.259315057</v>
      </c>
      <c r="BN174" s="23">
        <f t="array" ref="BN174">IFERROR(INDEX('CAMAGUI DATA UNIFICADA'!$C$2:$T1007,MATCH(1,($A174='CAMAGUI DATA UNIFICADA'!$A$2:$A1007)*($BD$1='CAMAGUI DATA UNIFICADA'!$B$2:$B1007),0),MATCH(BN$2,'CAMAGUI DATA UNIFICADA'!$C$1:$T$1,0)),"")</f>
        <v>1.163483896</v>
      </c>
      <c r="BO174" s="23">
        <f t="array" ref="BO174">IFERROR(INDEX('CAMAGUI DATA UNIFICADA'!$C$2:$T1007,MATCH(1,($A174='CAMAGUI DATA UNIFICADA'!$A$2:$A1007)*($BD$1='CAMAGUI DATA UNIFICADA'!$B$2:$B1007),0),MATCH(BO$2,'CAMAGUI DATA UNIFICADA'!$C$1:$T$1,0)),"")</f>
        <v>1.03</v>
      </c>
      <c r="BP174" s="60">
        <f t="array" ref="BP174">IFERROR(INDEX('CAMAGUI DATA UNIFICADA'!$C$2:$T1007,MATCH(1,($A174='CAMAGUI DATA UNIFICADA'!$A$2:$A1007)*($BD$1='CAMAGUI DATA UNIFICADA'!$B$2:$B1007),0),MATCH(BP$2,'CAMAGUI DATA UNIFICADA'!$C$1:$T$1,0)),"")</f>
        <v>186687.5</v>
      </c>
      <c r="BQ174" s="2">
        <f t="array" ref="BQ174">IFERROR(INDEX('CAMAGUI DATA UNIFICADA'!$C$2:$T1007,MATCH(1,($A174='CAMAGUI DATA UNIFICADA'!$A$2:$A1007)*($BD$1='CAMAGUI DATA UNIFICADA'!$B$2:$B1007),0),MATCH(BQ$2,'CAMAGUI DATA UNIFICADA'!$C$1:$T$1,0)),"")</f>
        <v>3.5</v>
      </c>
      <c r="BR174" s="2">
        <f t="array" ref="BR174">IFERROR(INDEX('CAMAGUI DATA UNIFICADA'!$C$2:$T1007,MATCH(1,($A174='CAMAGUI DATA UNIFICADA'!$A$2:$A1007)*($BD$1='CAMAGUI DATA UNIFICADA'!$B$2:$B1007),0),MATCH(BR$2,'CAMAGUI DATA UNIFICADA'!$C$1:$T$1,0)),"")</f>
        <v>13.9</v>
      </c>
      <c r="BS174" s="33">
        <f t="array" ref="BS174">IFERROR(INDEX('CAMAGUI DATA UNIFICADA'!$C$2:$T1007,MATCH(1,($A174='CAMAGUI DATA UNIFICADA'!$A$2:$A1007)*($BD$1='CAMAGUI DATA UNIFICADA'!$B$2:$B1007),0),MATCH(BS$2,'CAMAGUI DATA UNIFICADA'!$C$1:$T$1,0)),"")</f>
        <v>4.1076</v>
      </c>
      <c r="BT174" s="60">
        <f t="array" ref="BT174">IFERROR(INDEX('CAMAGUI DATA UNIFICADA'!$C$2:$T1007,MATCH(1,($A174='CAMAGUI DATA UNIFICADA'!$A$2:$A1007)*($BD$1='CAMAGUI DATA UNIFICADA'!$B$2:$B1007),0),MATCH(BT$2,'CAMAGUI DATA UNIFICADA'!$C$1:$T$1,0)),"")</f>
        <v>543.2871619</v>
      </c>
      <c r="BU174" s="140">
        <f t="array" ref="BU174">IFERROR(INDEX('CAMAGUI DATA UNIFICADA'!$C$2:$T1007,MATCH(1,($A174='CAMAGUI DATA UNIFICADA'!$A$2:$A1007)*($BD$1='CAMAGUI DATA UNIFICADA'!$B$2:$B1007),0),MATCH(BU$2,'CAMAGUI DATA UNIFICADA'!$C$1:$T$1,0)),"")</f>
        <v>10.82179048</v>
      </c>
      <c r="BV174" s="138" t="str">
        <f t="array" ref="BV174">IFERROR(INDEX('CAMAGUI DATA UNIFICADA'!$C$2:$T1007,MATCH(1,($A174='CAMAGUI DATA UNIFICADA'!$A$2:$A1007)*($BV$1='CAMAGUI DATA UNIFICADA'!$B$2:$B1007),0),MATCH(BV$2,'CAMAGUI DATA UNIFICADA'!$C$1:$T$1,0)),"")</f>
        <v>CA5300326</v>
      </c>
      <c r="BW174" s="2">
        <f t="array" ref="BW174">IFERROR(INDEX('CAMAGUI DATA UNIFICADA'!$C$2:$T1007,MATCH(1,($A174='CAMAGUI DATA UNIFICADA'!$A$2:$A1007)*($BV$1='CAMAGUI DATA UNIFICADA'!$B$2:$B1007),0),MATCH(BW$2,'CAMAGUI DATA UNIFICADA'!$C$1:$T$1,0)),"")</f>
        <v>450</v>
      </c>
      <c r="BX174" s="2">
        <f t="array" ref="BX174">IFERROR(INDEX('CAMAGUI DATA UNIFICADA'!$C$2:$T1007,MATCH(1,($A174='CAMAGUI DATA UNIFICADA'!$A$2:$A1007)*($BV$1='CAMAGUI DATA UNIFICADA'!$B$2:$B1007),0),MATCH(BX$2,'CAMAGUI DATA UNIFICADA'!$C$1:$T$1,0)),"")</f>
        <v>2900</v>
      </c>
      <c r="BY174" s="2" t="str">
        <f t="array" ref="BY174">IFERROR(INDEX('CAMAGUI DATA UNIFICADA'!$C$2:$T1007,MATCH(1,($A174='CAMAGUI DATA UNIFICADA'!$A$2:$A1007)*($BV$1='CAMAGUI DATA UNIFICADA'!$B$2:$B1007),0),MATCH(BY$2,'CAMAGUI DATA UNIFICADA'!$C$1:$T$1,0)),"")</f>
        <v>SKR MAST E AD</v>
      </c>
      <c r="BZ174" s="139">
        <f t="array" ref="BZ174">IFERROR(INDEX('CAMAGUI DATA UNIFICADA'!$C$2:$T1007,MATCH(1,($A174='CAMAGUI DATA UNIFICADA'!$A$2:$A1007)*($BV$1='CAMAGUI DATA UNIFICADA'!$B$2:$B1007),0),MATCH(BZ$2,'CAMAGUI DATA UNIFICADA'!$C$1:$T$1,0)),"")</f>
        <v>2968.44</v>
      </c>
      <c r="CA174" s="2">
        <f t="array" ref="CA174">IFERROR(INDEX('CAMAGUI DATA UNIFICADA'!$C$2:$T1007,MATCH(1,($A174='CAMAGUI DATA UNIFICADA'!$A$2:$A1007)*($BV$1='CAMAGUI DATA UNIFICADA'!$B$2:$B1007),0),MATCH(CA$2,'CAMAGUI DATA UNIFICADA'!$C$1:$T$1,0)),"")</f>
        <v>10.81</v>
      </c>
      <c r="CB174" s="2">
        <f t="array" ref="CB174">IFERROR(INDEX('CAMAGUI DATA UNIFICADA'!$C$2:$T1007,MATCH(1,($A174='CAMAGUI DATA UNIFICADA'!$A$2:$A1007)*($BV$1='CAMAGUI DATA UNIFICADA'!$B$2:$B1007),0),MATCH(CB$2,'CAMAGUI DATA UNIFICADA'!$C$1:$T$1,0)),"")</f>
        <v>2.59</v>
      </c>
      <c r="CC174" s="33">
        <f t="array" ref="CC174">IFERROR(INDEX('CAMAGUI DATA UNIFICADA'!$C$2:$T1007,MATCH(1,($A174='CAMAGUI DATA UNIFICADA'!$A$2:$A1007)*($BV$1='CAMAGUI DATA UNIFICADA'!$B$2:$B1007),0),MATCH(CC$2,'CAMAGUI DATA UNIFICADA'!$C$1:$T$1,0)),"")</f>
        <v>4.66104</v>
      </c>
      <c r="CD174" s="60">
        <f t="array" ref="CD174">IFERROR(INDEX('CAMAGUI DATA UNIFICADA'!$C$2:$T1007,MATCH(1,($A174='CAMAGUI DATA UNIFICADA'!$A$2:$A1007)*($BV$1='CAMAGUI DATA UNIFICADA'!$B$2:$B1007),0),MATCH(CD$2,'CAMAGUI DATA UNIFICADA'!$C$1:$T$1,0)),"")</f>
        <v>893108.0212</v>
      </c>
      <c r="CE174" s="33">
        <f t="array" ref="CE174">IFERROR(INDEX('CAMAGUI DATA UNIFICADA'!$C$2:$T1007,MATCH(1,($A174='CAMAGUI DATA UNIFICADA'!$A$2:$A1007)*($BV$1='CAMAGUI DATA UNIFICADA'!$B$2:$B1007),0),MATCH(CE$2,'CAMAGUI DATA UNIFICADA'!$C$1:$T$1,0)),"")</f>
        <v>1.439746843</v>
      </c>
      <c r="CF174" s="23">
        <f t="array" ref="CF174">IFERROR(INDEX('CAMAGUI DATA UNIFICADA'!$C$2:$T1007,MATCH(1,($A174='CAMAGUI DATA UNIFICADA'!$A$2:$A1007)*($BV$1='CAMAGUI DATA UNIFICADA'!$B$2:$B1007),0),MATCH(CF$2,'CAMAGUI DATA UNIFICADA'!$C$1:$T$1,0)),"")</f>
        <v>1.159880547</v>
      </c>
      <c r="CG174" s="23">
        <f t="array" ref="CG174">IFERROR(INDEX('CAMAGUI DATA UNIFICADA'!$C$2:$T1007,MATCH(1,($A174='CAMAGUI DATA UNIFICADA'!$A$2:$A1007)*($BV$1='CAMAGUI DATA UNIFICADA'!$B$2:$B1007),0),MATCH(CG$2,'CAMAGUI DATA UNIFICADA'!$C$1:$T$1,0)),"")</f>
        <v>1.01</v>
      </c>
      <c r="CH174" s="60">
        <f t="array" ref="CH174">IFERROR(INDEX('CAMAGUI DATA UNIFICADA'!$C$2:$T1007,MATCH(1,($A174='CAMAGUI DATA UNIFICADA'!$A$2:$A1007)*($BV$1='CAMAGUI DATA UNIFICADA'!$B$2:$B1007),0),MATCH(CH$2,'CAMAGUI DATA UNIFICADA'!$C$1:$T$1,0)),"")</f>
        <v>185166.6667</v>
      </c>
      <c r="CI174" s="2">
        <f t="array" ref="CI174">IFERROR(INDEX('CAMAGUI DATA UNIFICADA'!$C$2:$T1007,MATCH(1,($A174='CAMAGUI DATA UNIFICADA'!$A$2:$A1007)*($BV$1='CAMAGUI DATA UNIFICADA'!$B$2:$B1007),0),MATCH(CI$2,'CAMAGUI DATA UNIFICADA'!$C$1:$T$1,0)),"")</f>
        <v>3.5</v>
      </c>
      <c r="CJ174" s="2">
        <f t="array" ref="CJ174">IFERROR(INDEX('CAMAGUI DATA UNIFICADA'!$C$2:$T1007,MATCH(1,($A174='CAMAGUI DATA UNIFICADA'!$A$2:$A1007)*($BV$1='CAMAGUI DATA UNIFICADA'!$B$2:$B1007),0),MATCH(CJ$2,'CAMAGUI DATA UNIFICADA'!$C$1:$T$1,0)),"")</f>
        <v>14.31</v>
      </c>
      <c r="CK174" s="33">
        <f t="array" ref="CK174">IFERROR(INDEX('CAMAGUI DATA UNIFICADA'!$C$2:$T1007,MATCH(1,($A174='CAMAGUI DATA UNIFICADA'!$A$2:$A1007)*($BV$1='CAMAGUI DATA UNIFICADA'!$B$2:$B1007),0),MATCH(CK$2,'CAMAGUI DATA UNIFICADA'!$C$1:$T$1,0)),"")</f>
        <v>4.03536</v>
      </c>
      <c r="CL174" s="60">
        <f t="array" ref="CL174">IFERROR(INDEX('CAMAGUI DATA UNIFICADA'!$C$2:$T1007,MATCH(1,($A174='CAMAGUI DATA UNIFICADA'!$A$2:$A1007)*($BV$1='CAMAGUI DATA UNIFICADA'!$B$2:$B1007),0),MATCH(CL$2,'CAMAGUI DATA UNIFICADA'!$C$1:$T$1,0)),"")</f>
        <v>476.4541081</v>
      </c>
      <c r="CM174" s="140">
        <f t="array" ref="CM174">IFERROR(INDEX('CAMAGUI DATA UNIFICADA'!$C$2:$T1007,MATCH(1,($A174='CAMAGUI DATA UNIFICADA'!$A$2:$A1007)*($BV$1='CAMAGUI DATA UNIFICADA'!$B$2:$B1007),0),MATCH(CM$2,'CAMAGUI DATA UNIFICADA'!$C$1:$T$1,0)),"")</f>
        <v>6.613527015</v>
      </c>
      <c r="CN174" s="138" t="str">
        <f t="array" ref="CN174">IFERROR(INDEX('CAMAGUI DATA UNIFICADA'!$C$2:$T1007,MATCH(1,($A174='CAMAGUI DATA UNIFICADA'!$A$2:$A1007)*($CN$1='CAMAGUI DATA UNIFICADA'!$B$2:$B1007),0),MATCH(CN$2,'CAMAGUI DATA UNIFICADA'!$C$1:$T$1,0)),"")</f>
        <v>CA6300326</v>
      </c>
      <c r="CO174" s="2">
        <f t="array" ref="CO174">IFERROR(INDEX('CAMAGUI DATA UNIFICADA'!$C$2:$T1007,MATCH(1,($A174='CAMAGUI DATA UNIFICADA'!$A$2:$A1007)*($CN$1='CAMAGUI DATA UNIFICADA'!$B$2:$B1007),0),MATCH(CO$2,'CAMAGUI DATA UNIFICADA'!$C$1:$T$1,0)),"")</f>
        <v>625</v>
      </c>
      <c r="CP174" s="2">
        <f t="array" ref="CP174">IFERROR(INDEX('CAMAGUI DATA UNIFICADA'!$C$2:$T1007,MATCH(1,($A174='CAMAGUI DATA UNIFICADA'!$A$2:$A1007)*($CN$1='CAMAGUI DATA UNIFICADA'!$B$2:$B1007),0),MATCH(CP$2,'CAMAGUI DATA UNIFICADA'!$C$1:$T$1,0)),"")</f>
        <v>4125</v>
      </c>
      <c r="CQ174" s="2" t="str">
        <f t="array" ref="CQ174">IFERROR(INDEX('CAMAGUI DATA UNIFICADA'!$C$2:$T1007,MATCH(1,($A174='CAMAGUI DATA UNIFICADA'!$A$2:$A1007)*($CN$1='CAMAGUI DATA UNIFICADA'!$B$2:$B1007),0),MATCH(CQ$2,'CAMAGUI DATA UNIFICADA'!$C$1:$T$1,0)),"")</f>
        <v>SKR MAST E AD</v>
      </c>
      <c r="CR174" s="139">
        <f t="array" ref="CR174">IFERROR(INDEX('CAMAGUI DATA UNIFICADA'!$C$2:$T1007,MATCH(1,($A174='CAMAGUI DATA UNIFICADA'!$A$2:$A1007)*($CN$1='CAMAGUI DATA UNIFICADA'!$B$2:$B1007),0),MATCH(CR$2,'CAMAGUI DATA UNIFICADA'!$C$1:$T$1,0)),"")</f>
        <v>4222.35</v>
      </c>
      <c r="CS174" s="2">
        <f t="array" ref="CS174">IFERROR(INDEX('CAMAGUI DATA UNIFICADA'!$C$2:$T1007,MATCH(1,($A174='CAMAGUI DATA UNIFICADA'!$A$2:$A1007)*($CN$1='CAMAGUI DATA UNIFICADA'!$B$2:$B1007),0),MATCH(CS$2,'CAMAGUI DATA UNIFICADA'!$C$1:$T$1,0)),"")</f>
        <v>12.05</v>
      </c>
      <c r="CT174" s="2">
        <f t="array" ref="CT174">IFERROR(INDEX('CAMAGUI DATA UNIFICADA'!$C$2:$T1007,MATCH(1,($A174='CAMAGUI DATA UNIFICADA'!$A$2:$A1007)*($CN$1='CAMAGUI DATA UNIFICADA'!$B$2:$B1007),0),MATCH(CT$2,'CAMAGUI DATA UNIFICADA'!$C$1:$T$1,0)),"")</f>
        <v>3.44</v>
      </c>
      <c r="CU174" s="33">
        <f t="array" ref="CU174">IFERROR(INDEX('CAMAGUI DATA UNIFICADA'!$C$2:$T1007,MATCH(1,($A174='CAMAGUI DATA UNIFICADA'!$A$2:$A1007)*($CN$1='CAMAGUI DATA UNIFICADA'!$B$2:$B1007),0),MATCH(CU$2,'CAMAGUI DATA UNIFICADA'!$C$1:$T$1,0)),"")</f>
        <v>4.3968</v>
      </c>
      <c r="CV174" s="60">
        <f t="array" ref="CV174">IFERROR(INDEX('CAMAGUI DATA UNIFICADA'!$C$2:$T1007,MATCH(1,($A174='CAMAGUI DATA UNIFICADA'!$A$2:$A1007)*($CN$1='CAMAGUI DATA UNIFICADA'!$B$2:$B1007),0),MATCH(CV$2,'CAMAGUI DATA UNIFICADA'!$C$1:$T$1,0)),"")</f>
        <v>1179658.386</v>
      </c>
      <c r="CW174" s="33">
        <f t="array" ref="CW174">IFERROR(INDEX('CAMAGUI DATA UNIFICADA'!$C$2:$T1007,MATCH(1,($A174='CAMAGUI DATA UNIFICADA'!$A$2:$A1007)*($CN$1='CAMAGUI DATA UNIFICADA'!$B$2:$B1007),0),MATCH(CW$2,'CAMAGUI DATA UNIFICADA'!$C$1:$T$1,0)),"")</f>
        <v>1.133391216</v>
      </c>
      <c r="CX174" s="23">
        <f t="array" ref="CX174">IFERROR(INDEX('CAMAGUI DATA UNIFICADA'!$C$2:$T1007,MATCH(1,($A174='CAMAGUI DATA UNIFICADA'!$A$2:$A1007)*($CN$1='CAMAGUI DATA UNIFICADA'!$B$2:$B1007),0),MATCH(CX$2,'CAMAGUI DATA UNIFICADA'!$C$1:$T$1,0)),"")</f>
        <v>1.025789901</v>
      </c>
      <c r="CY174" s="23">
        <f t="array" ref="CY174">IFERROR(INDEX('CAMAGUI DATA UNIFICADA'!$C$2:$T1007,MATCH(1,($A174='CAMAGUI DATA UNIFICADA'!$A$2:$A1007)*($CN$1='CAMAGUI DATA UNIFICADA'!$B$2:$B1007),0),MATCH(CY$2,'CAMAGUI DATA UNIFICADA'!$C$1:$T$1,0)),"")</f>
        <v>0.92</v>
      </c>
      <c r="CZ174" s="60">
        <f t="array" ref="CZ174">IFERROR(INDEX('CAMAGUI DATA UNIFICADA'!$C$2:$T1007,MATCH(1,($A174='CAMAGUI DATA UNIFICADA'!$A$2:$A1007)*($CN$1='CAMAGUI DATA UNIFICADA'!$B$2:$B1007),0),MATCH(CZ$2,'CAMAGUI DATA UNIFICADA'!$C$1:$T$1,0)),"")</f>
        <v>120914.2857</v>
      </c>
      <c r="DA174" s="2">
        <f t="array" ref="DA174">IFERROR(INDEX('CAMAGUI DATA UNIFICADA'!$C$2:$T1007,MATCH(1,($A174='CAMAGUI DATA UNIFICADA'!$A$2:$A1007)*($CN$1='CAMAGUI DATA UNIFICADA'!$B$2:$B1007),0),MATCH(DA$2,'CAMAGUI DATA UNIFICADA'!$C$1:$T$1,0)),"")</f>
        <v>3.5</v>
      </c>
      <c r="DB174" s="2">
        <f t="array" ref="DB174">IFERROR(INDEX('CAMAGUI DATA UNIFICADA'!$C$2:$T1007,MATCH(1,($A174='CAMAGUI DATA UNIFICADA'!$A$2:$A1007)*($CN$1='CAMAGUI DATA UNIFICADA'!$B$2:$B1007),0),MATCH(DB$2,'CAMAGUI DATA UNIFICADA'!$C$1:$T$1,0)),"")</f>
        <v>15.55</v>
      </c>
      <c r="DC174" s="33">
        <f t="array" ref="DC174">IFERROR(INDEX('CAMAGUI DATA UNIFICADA'!$C$2:$T1007,MATCH(1,($A174='CAMAGUI DATA UNIFICADA'!$A$2:$A1007)*($CN$1='CAMAGUI DATA UNIFICADA'!$B$2:$B1007),0),MATCH(DC$2,'CAMAGUI DATA UNIFICADA'!$C$1:$T$1,0)),"")</f>
        <v>3.858</v>
      </c>
      <c r="DD174" s="60">
        <f t="array" ref="DD174">IFERROR(INDEX('CAMAGUI DATA UNIFICADA'!$C$2:$T1007,MATCH(1,($A174='CAMAGUI DATA UNIFICADA'!$A$2:$A1007)*($CN$1='CAMAGUI DATA UNIFICADA'!$B$2:$B1007),0),MATCH(DD$2,'CAMAGUI DATA UNIFICADA'!$C$1:$T$1,0)),"")</f>
        <v>667.5555884</v>
      </c>
      <c r="DE174" s="140">
        <f t="array" ref="DE174">IFERROR(INDEX('CAMAGUI DATA UNIFICADA'!$C$2:$T1007,MATCH(1,($A174='CAMAGUI DATA UNIFICADA'!$A$2:$A1007)*($CN$1='CAMAGUI DATA UNIFICADA'!$B$2:$B1007),0),MATCH(DE$2,'CAMAGUI DATA UNIFICADA'!$C$1:$T$1,0)),"")</f>
        <v>10.63889711</v>
      </c>
      <c r="DF174" s="138" t="str">
        <f t="array" ref="DF174">IFERROR(INDEX('CAMAGUI DATA UNIFICADA'!$C$2:$T1007,MATCH(1,($A174='CAMAGUI DATA UNIFICADA'!$A$2:$A1007)*($DF$1='CAMAGUI DATA UNIFICADA'!$B$2:$B1007),0),MATCH(DF$2,'CAMAGUI DATA UNIFICADA'!$C$1:$T$1,0)),"")</f>
        <v/>
      </c>
      <c r="DG174" s="2" t="str">
        <f t="array" ref="DG174">IFERROR(INDEX('CAMAGUI DATA UNIFICADA'!$C$2:$T1007,MATCH(1,($A174='CAMAGUI DATA UNIFICADA'!$A$2:$A1007)*($DF$1='CAMAGUI DATA UNIFICADA'!$B$2:$B1007),0),MATCH(DG$2,'CAMAGUI DATA UNIFICADA'!$C$1:$T$1,0)),"")</f>
        <v/>
      </c>
      <c r="DH174" s="2" t="str">
        <f t="array" ref="DH174">IFERROR(INDEX('CAMAGUI DATA UNIFICADA'!$C$2:$T1007,MATCH(1,($A174='CAMAGUI DATA UNIFICADA'!$A$2:$A1007)*($DF$1='CAMAGUI DATA UNIFICADA'!$B$2:$B1007),0),MATCH(DH$2,'CAMAGUI DATA UNIFICADA'!$C$1:$T$1,0)),"")</f>
        <v/>
      </c>
      <c r="DI174" s="2" t="str">
        <f t="array" ref="DI174">IFERROR(INDEX('CAMAGUI DATA UNIFICADA'!$C$2:$T1007,MATCH(1,($A174='CAMAGUI DATA UNIFICADA'!$A$2:$A1007)*($DF$1='CAMAGUI DATA UNIFICADA'!$B$2:$B1007),0),MATCH(DI$2,'CAMAGUI DATA UNIFICADA'!$C$1:$T$1,0)),"")</f>
        <v/>
      </c>
      <c r="DJ174" s="139" t="str">
        <f t="array" ref="DJ174">IFERROR(INDEX('CAMAGUI DATA UNIFICADA'!$C$2:$T1007,MATCH(1,($A174='CAMAGUI DATA UNIFICADA'!$A$2:$A1007)*($DF$1='CAMAGUI DATA UNIFICADA'!$B$2:$B1007),0),MATCH(DJ$2,'CAMAGUI DATA UNIFICADA'!$C$1:$T$1,0)),"")</f>
        <v/>
      </c>
      <c r="DK174" s="2" t="str">
        <f t="array" ref="DK174">IFERROR(INDEX('CAMAGUI DATA UNIFICADA'!$C$2:$T1007,MATCH(1,($A174='CAMAGUI DATA UNIFICADA'!$A$2:$A1007)*($DF$1='CAMAGUI DATA UNIFICADA'!$B$2:$B1007),0),MATCH(DK$2,'CAMAGUI DATA UNIFICADA'!$C$1:$T$1,0)),"")</f>
        <v/>
      </c>
      <c r="DL174" s="2" t="str">
        <f t="array" ref="DL174">IFERROR(INDEX('CAMAGUI DATA UNIFICADA'!$C$2:$T1007,MATCH(1,($A174='CAMAGUI DATA UNIFICADA'!$A$2:$A1007)*($DF$1='CAMAGUI DATA UNIFICADA'!$B$2:$B1007),0),MATCH(DL$2,'CAMAGUI DATA UNIFICADA'!$C$1:$T$1,0)),"")</f>
        <v/>
      </c>
      <c r="DM174" s="33" t="str">
        <f t="array" ref="DM174">IFERROR(INDEX('CAMAGUI DATA UNIFICADA'!$C$2:$T1007,MATCH(1,($A174='CAMAGUI DATA UNIFICADA'!$A$2:$A1007)*($DF$1='CAMAGUI DATA UNIFICADA'!$B$2:$B1007),0),MATCH(DM$2,'CAMAGUI DATA UNIFICADA'!$C$1:$T$1,0)),"")</f>
        <v/>
      </c>
      <c r="DN174" s="60" t="str">
        <f t="array" ref="DN174">IFERROR(INDEX('CAMAGUI DATA UNIFICADA'!$C$2:$T1007,MATCH(1,($A174='CAMAGUI DATA UNIFICADA'!$A$2:$A1007)*($DF$1='CAMAGUI DATA UNIFICADA'!$B$2:$B1007),0),MATCH(DN$2,'CAMAGUI DATA UNIFICADA'!$C$1:$T$1,0)),"")</f>
        <v/>
      </c>
      <c r="DO174" s="33" t="str">
        <f t="array" ref="DO174">IFERROR(INDEX('CAMAGUI DATA UNIFICADA'!$C$2:$T1007,MATCH(1,($A174='CAMAGUI DATA UNIFICADA'!$A$2:$A1007)*($DF$1='CAMAGUI DATA UNIFICADA'!$B$2:$B1007),0),MATCH(DO$2,'CAMAGUI DATA UNIFICADA'!$C$1:$T$1,0)),"")</f>
        <v/>
      </c>
      <c r="DP174" s="23" t="str">
        <f t="array" ref="DP174">IFERROR(INDEX('CAMAGUI DATA UNIFICADA'!$C$2:$T1007,MATCH(1,($A174='CAMAGUI DATA UNIFICADA'!$A$2:$A1007)*($DF$1='CAMAGUI DATA UNIFICADA'!$B$2:$B1007),0),MATCH(DP$2,'CAMAGUI DATA UNIFICADA'!$C$1:$T$1,0)),"")</f>
        <v/>
      </c>
      <c r="DQ174" s="23" t="str">
        <f t="array" ref="DQ174">IFERROR(INDEX('CAMAGUI DATA UNIFICADA'!$C$2:$T1007,MATCH(1,($A174='CAMAGUI DATA UNIFICADA'!$A$2:$A1007)*($DF$1='CAMAGUI DATA UNIFICADA'!$B$2:$B1007),0),MATCH(DQ$2,'CAMAGUI DATA UNIFICADA'!$C$1:$T$1,0)),"")</f>
        <v/>
      </c>
      <c r="DR174" s="2" t="str">
        <f t="array" ref="DR174">IFERROR(INDEX('CAMAGUI DATA UNIFICADA'!$C$2:$T1007,MATCH(1,($A174='CAMAGUI DATA UNIFICADA'!$A$2:$A1007)*($DF$1='CAMAGUI DATA UNIFICADA'!$B$2:$B1007),0),MATCH(DR$2,'CAMAGUI DATA UNIFICADA'!$C$1:$T$1,0)),"")</f>
        <v/>
      </c>
      <c r="DS174" s="2" t="str">
        <f t="array" ref="DS174">IFERROR(INDEX('CAMAGUI DATA UNIFICADA'!$C$2:$T1007,MATCH(1,($A174='CAMAGUI DATA UNIFICADA'!$A$2:$A1007)*($DF$1='CAMAGUI DATA UNIFICADA'!$B$2:$B1007),0),MATCH(DS$2,'CAMAGUI DATA UNIFICADA'!$C$1:$T$1,0)),"")</f>
        <v/>
      </c>
      <c r="DT174" s="2" t="str">
        <f t="array" ref="DT174">IFERROR(INDEX('CAMAGUI DATA UNIFICADA'!$C$2:$T1007,MATCH(1,($A174='CAMAGUI DATA UNIFICADA'!$A$2:$A1007)*($DF$1='CAMAGUI DATA UNIFICADA'!$B$2:$B1007),0),MATCH(DT$2,'CAMAGUI DATA UNIFICADA'!$C$1:$T$1,0)),"")</f>
        <v/>
      </c>
      <c r="DU174" s="33" t="str">
        <f t="array" ref="DU174">IFERROR(INDEX('CAMAGUI DATA UNIFICADA'!$C$2:$T1007,MATCH(1,($A174='CAMAGUI DATA UNIFICADA'!$A$2:$A1007)*($DF$1='CAMAGUI DATA UNIFICADA'!$B$2:$B1007),0),MATCH(DU$2,'CAMAGUI DATA UNIFICADA'!$C$1:$T$1,0)),"")</f>
        <v/>
      </c>
      <c r="DV174" s="60" t="str">
        <f t="array" ref="DV174">IFERROR(INDEX('CAMAGUI DATA UNIFICADA'!$C$2:$T1007,MATCH(1,($A174='CAMAGUI DATA UNIFICADA'!$A$2:$A1007)*($DF$1='CAMAGUI DATA UNIFICADA'!$B$2:$B1007),0),MATCH(DV$2,'CAMAGUI DATA UNIFICADA'!$C$1:$T$1,0)),"")</f>
        <v/>
      </c>
      <c r="DW174" s="140" t="str">
        <f t="array" ref="DW174">IFERROR(INDEX('CAMAGUI DATA UNIFICADA'!$C$2:$T1007,MATCH(1,($A174='CAMAGUI DATA UNIFICADA'!$A$2:$A1007)*($DF$1='CAMAGUI DATA UNIFICADA'!$B$2:$B1007),0),MATCH(DW$2,'CAMAGUI DATA UNIFICADA'!$C$1:$T$1,0)),"")</f>
        <v/>
      </c>
      <c r="DX174" s="144" t="str">
        <f t="array" ref="DX174">IFERROR(INDEX('CAMAGUI DATA UNIFICADA'!$C$2:$T1007,MATCH(1,($A174='CAMAGUI DATA UNIFICADA'!$A$2:$A1007)*($DX$1='CAMAGUI DATA UNIFICADA'!$B$2:$B1007),0),MATCH(DX$2,'CAMAGUI DATA UNIFICADA'!$C$1:$T$1,0)),"")</f>
        <v/>
      </c>
      <c r="DY174" s="60" t="str">
        <f t="array" ref="DY174">IFERROR(INDEX('CAMAGUI DATA UNIFICADA'!$C$2:$T1007,MATCH(1,($A174='CAMAGUI DATA UNIFICADA'!$A$2:$A1007)*($DX$1='CAMAGUI DATA UNIFICADA'!$B$2:$B1007),0),MATCH(DY$2,'CAMAGUI DATA UNIFICADA'!$C$1:$T$1,0)),"")</f>
        <v/>
      </c>
      <c r="DZ174" s="60" t="str">
        <f t="array" ref="DZ174">IFERROR(INDEX('CAMAGUI DATA UNIFICADA'!$C$2:$T1007,MATCH(1,($A174='CAMAGUI DATA UNIFICADA'!$A$2:$A1007)*($DX$1='CAMAGUI DATA UNIFICADA'!$B$2:$B1007),0),MATCH(DZ$2,'CAMAGUI DATA UNIFICADA'!$C$1:$T$1,0)),"")</f>
        <v/>
      </c>
      <c r="EA174" s="60" t="str">
        <f t="array" ref="EA174">IFERROR(INDEX('CAMAGUI DATA UNIFICADA'!$C$2:$T1007,MATCH(1,($A174='CAMAGUI DATA UNIFICADA'!$A$2:$A1007)*($DX$1='CAMAGUI DATA UNIFICADA'!$B$2:$B1007),0),MATCH(EA$2,'CAMAGUI DATA UNIFICADA'!$C$1:$T$1,0)),"")</f>
        <v/>
      </c>
      <c r="EB174" s="60" t="str">
        <f t="array" ref="EB174">IFERROR(INDEX('CAMAGUI DATA UNIFICADA'!$C$2:$T1007,MATCH(1,($A174='CAMAGUI DATA UNIFICADA'!$A$2:$A1007)*($DX$1='CAMAGUI DATA UNIFICADA'!$B$2:$B1007),0),MATCH(EB$2,'CAMAGUI DATA UNIFICADA'!$C$1:$T$1,0)),"")</f>
        <v/>
      </c>
      <c r="EC174" s="60" t="str">
        <f t="array" ref="EC174">IFERROR(INDEX('CAMAGUI DATA UNIFICADA'!$C$2:$T1007,MATCH(1,($A174='CAMAGUI DATA UNIFICADA'!$A$2:$A1007)*($DX$1='CAMAGUI DATA UNIFICADA'!$B$2:$B1007),0),MATCH(EC$2,'CAMAGUI DATA UNIFICADA'!$C$1:$T$1,0)),"")</f>
        <v/>
      </c>
      <c r="ED174" s="60" t="str">
        <f t="array" ref="ED174">IFERROR(INDEX('CAMAGUI DATA UNIFICADA'!$C$2:$T1007,MATCH(1,($A174='CAMAGUI DATA UNIFICADA'!$A$2:$A1007)*($DX$1='CAMAGUI DATA UNIFICADA'!$B$2:$B1007),0),MATCH(ED$2,'CAMAGUI DATA UNIFICADA'!$C$1:$T$1,0)),"")</f>
        <v/>
      </c>
      <c r="EE174" s="60" t="str">
        <f t="array" ref="EE174">IFERROR(INDEX('CAMAGUI DATA UNIFICADA'!$C$2:$T1007,MATCH(1,($A174='CAMAGUI DATA UNIFICADA'!$A$2:$A1007)*($DX$1='CAMAGUI DATA UNIFICADA'!$B$2:$B1007),0),MATCH(EE$2,'CAMAGUI DATA UNIFICADA'!$C$1:$T$1,0)),"")</f>
        <v/>
      </c>
      <c r="EF174" s="60" t="str">
        <f t="array" ref="EF174">IFERROR(INDEX('CAMAGUI DATA UNIFICADA'!$C$2:$T1007,MATCH(1,($A174='CAMAGUI DATA UNIFICADA'!$A$2:$A1007)*($DX$1='CAMAGUI DATA UNIFICADA'!$B$2:$B1007),0),MATCH(EF$2,'CAMAGUI DATA UNIFICADA'!$C$1:$T$1,0)),"")</f>
        <v/>
      </c>
      <c r="EG174" s="60" t="str">
        <f t="array" ref="EG174">IFERROR(INDEX('CAMAGUI DATA UNIFICADA'!$C$2:$T1007,MATCH(1,($A174='CAMAGUI DATA UNIFICADA'!$A$2:$A1007)*($DX$1='CAMAGUI DATA UNIFICADA'!$B$2:$B1007),0),MATCH(EG$2,'CAMAGUI DATA UNIFICADA'!$C$1:$T$1,0)),"")</f>
        <v/>
      </c>
      <c r="EH174" s="60" t="str">
        <f t="array" ref="EH174">IFERROR(INDEX('CAMAGUI DATA UNIFICADA'!$C$2:$T1007,MATCH(1,($A174='CAMAGUI DATA UNIFICADA'!$A$2:$A1007)*($DX$1='CAMAGUI DATA UNIFICADA'!$B$2:$B1007),0),MATCH(EH$2,'CAMAGUI DATA UNIFICADA'!$C$1:$T$1,0)),"")</f>
        <v/>
      </c>
      <c r="EI174" s="60" t="str">
        <f t="array" ref="EI174">IFERROR(INDEX('CAMAGUI DATA UNIFICADA'!$C$2:$T1007,MATCH(1,($A174='CAMAGUI DATA UNIFICADA'!$A$2:$A1007)*($DX$1='CAMAGUI DATA UNIFICADA'!$B$2:$B1007),0),MATCH(EI$2,'CAMAGUI DATA UNIFICADA'!$C$1:$T$1,0)),"")</f>
        <v/>
      </c>
      <c r="EJ174" s="60" t="str">
        <f t="array" ref="EJ174">IFERROR(INDEX('CAMAGUI DATA UNIFICADA'!$C$2:$T1007,MATCH(1,($A174='CAMAGUI DATA UNIFICADA'!$A$2:$A1007)*($DX$1='CAMAGUI DATA UNIFICADA'!$B$2:$B1007),0),MATCH(EJ$2,'CAMAGUI DATA UNIFICADA'!$C$1:$T$1,0)),"")</f>
        <v/>
      </c>
      <c r="EK174" s="60" t="str">
        <f t="array" ref="EK174">IFERROR(INDEX('CAMAGUI DATA UNIFICADA'!$C$2:$T1007,MATCH(1,($A174='CAMAGUI DATA UNIFICADA'!$A$2:$A1007)*($DX$1='CAMAGUI DATA UNIFICADA'!$B$2:$B1007),0),MATCH(EK$2,'CAMAGUI DATA UNIFICADA'!$C$1:$T$1,0)),"")</f>
        <v/>
      </c>
      <c r="EL174" s="60" t="str">
        <f t="array" ref="EL174">IFERROR(INDEX('CAMAGUI DATA UNIFICADA'!$C$2:$T1007,MATCH(1,($A174='CAMAGUI DATA UNIFICADA'!$A$2:$A1007)*($DX$1='CAMAGUI DATA UNIFICADA'!$B$2:$B1007),0),MATCH(EL$2,'CAMAGUI DATA UNIFICADA'!$C$1:$T$1,0)),"")</f>
        <v/>
      </c>
      <c r="EM174" s="60" t="str">
        <f t="array" ref="EM174">IFERROR(INDEX('CAMAGUI DATA UNIFICADA'!$C$2:$T1007,MATCH(1,($A174='CAMAGUI DATA UNIFICADA'!$A$2:$A1007)*($DX$1='CAMAGUI DATA UNIFICADA'!$B$2:$B1007),0),MATCH(EM$2,'CAMAGUI DATA UNIFICADA'!$C$1:$T$1,0)),"")</f>
        <v/>
      </c>
      <c r="EN174" s="60" t="str">
        <f t="array" ref="EN174">IFERROR(INDEX('CAMAGUI DATA UNIFICADA'!$C$2:$T1007,MATCH(1,($A174='CAMAGUI DATA UNIFICADA'!$A$2:$A1007)*($DX$1='CAMAGUI DATA UNIFICADA'!$B$2:$B1007),0),MATCH(EN$2,'CAMAGUI DATA UNIFICADA'!$C$1:$T$1,0)),"")</f>
        <v/>
      </c>
      <c r="EO174" s="140" t="str">
        <f t="array" ref="EO174">IFERROR(INDEX('CAMAGUI DATA UNIFICADA'!$C$2:$T1007,MATCH(1,($A174='CAMAGUI DATA UNIFICADA'!$A$2:$A1007)*($DX$1='CAMAGUI DATA UNIFICADA'!$B$2:$B1007),0),MATCH(EO$2,'CAMAGUI DATA UNIFICADA'!$C$1:$T$1,0)),"")</f>
        <v/>
      </c>
    </row>
    <row r="175">
      <c r="A175" s="137">
        <v>46146.0</v>
      </c>
      <c r="B175" s="138" t="str">
        <f t="array" ref="B175">IFERROR(INDEX('CAMAGUI DATA UNIFICADA'!$C$2:$T1007,MATCH(1,($A175='CAMAGUI DATA UNIFICADA'!$A$2:$A1007)*($B$1='CAMAGUI DATA UNIFICADA'!$B$2:$B1007),0),MATCH(B$2,'CAMAGUI DATA UNIFICADA'!$C$1:$T$1,0)),"")</f>
        <v/>
      </c>
      <c r="C175" s="2" t="str">
        <f t="array" ref="C175">IFERROR(INDEX('CAMAGUI DATA UNIFICADA'!$C$2:$T1007,MATCH(1,($A175='CAMAGUI DATA UNIFICADA'!$A$2:$A1007)*($B$1='CAMAGUI DATA UNIFICADA'!$B$2:$B1007),0),MATCH(C$2,'CAMAGUI DATA UNIFICADA'!$C$1:$T$1,0)),"")</f>
        <v/>
      </c>
      <c r="D175" s="2" t="str">
        <f t="array" ref="D175">IFERROR(INDEX('CAMAGUI DATA UNIFICADA'!$C$2:$T1007,MATCH(1,($A175='CAMAGUI DATA UNIFICADA'!$A$2:$A1007)*($B$1='CAMAGUI DATA UNIFICADA'!$B$2:$B1007),0),MATCH(D$2,'CAMAGUI DATA UNIFICADA'!$C$1:$T$1,0)),"")</f>
        <v/>
      </c>
      <c r="E175" s="2" t="str">
        <f t="array" ref="E175">IFERROR(INDEX('CAMAGUI DATA UNIFICADA'!$C$2:$T1007,MATCH(1,($A175='CAMAGUI DATA UNIFICADA'!$A$2:$A1007)*($B$1='CAMAGUI DATA UNIFICADA'!$B$2:$B1007),0),MATCH(E$2,'CAMAGUI DATA UNIFICADA'!$C$1:$T$1,0)),"")</f>
        <v/>
      </c>
      <c r="F175" s="139" t="str">
        <f t="array" ref="F175">IFERROR(INDEX('CAMAGUI DATA UNIFICADA'!$C$2:$T1007,MATCH(1,($A175='CAMAGUI DATA UNIFICADA'!$A$2:$A1007)*($B$1='CAMAGUI DATA UNIFICADA'!$B$2:$B1007),0),MATCH(F$2,'CAMAGUI DATA UNIFICADA'!$C$1:$T$1,0)),"")</f>
        <v/>
      </c>
      <c r="G175" s="2" t="str">
        <f t="array" ref="G175">IFERROR(INDEX('CAMAGUI DATA UNIFICADA'!$C$2:$T1007,MATCH(1,($A175='CAMAGUI DATA UNIFICADA'!$A$2:$A1007)*($B$1='CAMAGUI DATA UNIFICADA'!$B$2:$B1007),0),MATCH(G$2,'CAMAGUI DATA UNIFICADA'!$C$1:$T$1,0)),"")</f>
        <v/>
      </c>
      <c r="H175" s="2" t="str">
        <f t="array" ref="H175">IFERROR(INDEX('CAMAGUI DATA UNIFICADA'!$C$2:$T1007,MATCH(1,($A175='CAMAGUI DATA UNIFICADA'!$A$2:$A1007)*($B$1='CAMAGUI DATA UNIFICADA'!$B$2:$B1007),0),MATCH(H$2,'CAMAGUI DATA UNIFICADA'!$C$1:$T$1,0)),"")</f>
        <v/>
      </c>
      <c r="I175" s="33" t="str">
        <f t="array" ref="I175">IFERROR(INDEX('CAMAGUI DATA UNIFICADA'!$C$2:$T1007,MATCH(1,($A175='CAMAGUI DATA UNIFICADA'!$A$2:$A1007)*($B$1='CAMAGUI DATA UNIFICADA'!$B$2:$B1007),0),MATCH(I$2,'CAMAGUI DATA UNIFICADA'!$C$1:$T$1,0)),"")</f>
        <v/>
      </c>
      <c r="J175" s="60" t="str">
        <f t="array" ref="J175">IFERROR(INDEX('CAMAGUI DATA UNIFICADA'!$C$2:$T1007,MATCH(1,($A175='CAMAGUI DATA UNIFICADA'!$A$2:$A1007)*($B$1='CAMAGUI DATA UNIFICADA'!$B$2:$B1007),0),MATCH(J$2,'CAMAGUI DATA UNIFICADA'!$C$1:$T$1,0)),"")</f>
        <v/>
      </c>
      <c r="K175" s="33" t="str">
        <f t="array" ref="K175">IFERROR(INDEX('CAMAGUI DATA UNIFICADA'!$C$2:$T1007,MATCH(1,($A175='CAMAGUI DATA UNIFICADA'!$A$2:$A1007)*($B$1='CAMAGUI DATA UNIFICADA'!$B$2:$B1007),0),MATCH(K$2,'CAMAGUI DATA UNIFICADA'!$C$1:$T$1,0)),"")</f>
        <v/>
      </c>
      <c r="L175" s="23" t="str">
        <f t="array" ref="L175">IFERROR(INDEX('CAMAGUI DATA UNIFICADA'!$C$2:$T1007,MATCH(1,($A175='CAMAGUI DATA UNIFICADA'!$A$2:$A1007)*($B$1='CAMAGUI DATA UNIFICADA'!$B$2:$B1007),0),MATCH(L$2,'CAMAGUI DATA UNIFICADA'!$C$1:$T$1,0)),"")</f>
        <v/>
      </c>
      <c r="M175" s="23" t="str">
        <f t="array" ref="M175">IFERROR(INDEX('CAMAGUI DATA UNIFICADA'!$C$2:$T1007,MATCH(1,($A175='CAMAGUI DATA UNIFICADA'!$A$2:$A1007)*($B$1='CAMAGUI DATA UNIFICADA'!$B$2:$B1007),0),MATCH(M$2,'CAMAGUI DATA UNIFICADA'!$C$1:$T$1,0)),"")</f>
        <v/>
      </c>
      <c r="N175" s="60" t="str">
        <f t="array" ref="N175">IFERROR(INDEX('CAMAGUI DATA UNIFICADA'!$C$2:$T1007,MATCH(1,($A175='CAMAGUI DATA UNIFICADA'!$A$2:$A1007)*($B$1='CAMAGUI DATA UNIFICADA'!$B$2:$B1007),0),MATCH(N$2,'CAMAGUI DATA UNIFICADA'!$C$1:$T$1,0)),"")</f>
        <v/>
      </c>
      <c r="O175" s="2" t="str">
        <f t="array" ref="O175">IFERROR(INDEX('CAMAGUI DATA UNIFICADA'!$C$2:$T1007,MATCH(1,($A175='CAMAGUI DATA UNIFICADA'!$A$2:$A1007)*($B$1='CAMAGUI DATA UNIFICADA'!$B$2:$B1007),0),MATCH(O$2,'CAMAGUI DATA UNIFICADA'!$C$1:$T$1,0)),"")</f>
        <v/>
      </c>
      <c r="P175" s="2" t="str">
        <f t="array" ref="P175">IFERROR(INDEX('CAMAGUI DATA UNIFICADA'!$C$2:$T1007,MATCH(1,($A175='CAMAGUI DATA UNIFICADA'!$A$2:$A1007)*($B$1='CAMAGUI DATA UNIFICADA'!$B$2:$B1007),0),MATCH(P$2,'CAMAGUI DATA UNIFICADA'!$C$1:$T$1,0)),"")</f>
        <v/>
      </c>
      <c r="Q175" s="33" t="str">
        <f t="array" ref="Q175">IFERROR(INDEX('CAMAGUI DATA UNIFICADA'!$C$2:$T1007,MATCH(1,($A175='CAMAGUI DATA UNIFICADA'!$A$2:$A1007)*($B$1='CAMAGUI DATA UNIFICADA'!$B$2:$B1007),0),MATCH(Q$2,'CAMAGUI DATA UNIFICADA'!$C$1:$T$1,0)),"")</f>
        <v/>
      </c>
      <c r="R175" s="60" t="str">
        <f t="array" ref="R175">IFERROR(INDEX('CAMAGUI DATA UNIFICADA'!$C$2:$T1007,MATCH(1,($A175='CAMAGUI DATA UNIFICADA'!$A$2:$A1007)*($B$1='CAMAGUI DATA UNIFICADA'!$B$2:$B1007),0),MATCH(R$2,'CAMAGUI DATA UNIFICADA'!$C$1:$T$1,0)),"")</f>
        <v/>
      </c>
      <c r="S175" s="140" t="str">
        <f t="array" ref="S175">IFERROR(INDEX('CAMAGUI DATA UNIFICADA'!$C$2:$T1007,MATCH(1,($A175='CAMAGUI DATA UNIFICADA'!$A$2:$A1007)*($B$1='CAMAGUI DATA UNIFICADA'!$B$2:$B1007),0),MATCH(S$2,'CAMAGUI DATA UNIFICADA'!$C$1:$T$1,0)),"")</f>
        <v/>
      </c>
      <c r="T175" s="138" t="str">
        <f t="array" ref="T175">IFERROR(INDEX('CAMAGUI DATA UNIFICADA'!$C$2:$T1007,MATCH(1,($A175='CAMAGUI DATA UNIFICADA'!$A$2:$A1007)*($T$1='CAMAGUI DATA UNIFICADA'!$B$2:$B1007),0),MATCH(T$2,'CAMAGUI DATA UNIFICADA'!$C$1:$T$1,0)),"")</f>
        <v/>
      </c>
      <c r="U175" s="2" t="str">
        <f t="array" ref="U175">IFERROR(INDEX('CAMAGUI DATA UNIFICADA'!$C$2:$T1007,MATCH(1,($A175='CAMAGUI DATA UNIFICADA'!$A$2:$A1007)*($T$1='CAMAGUI DATA UNIFICADA'!$B$2:$B1007),0),MATCH(U$2,'CAMAGUI DATA UNIFICADA'!$C$1:$T$1,0)),"")</f>
        <v/>
      </c>
      <c r="V175" s="2" t="str">
        <f t="array" ref="V175">IFERROR(INDEX('CAMAGUI DATA UNIFICADA'!$C$2:$T1007,MATCH(1,($A175='CAMAGUI DATA UNIFICADA'!$A$2:$A1007)*($T$1='CAMAGUI DATA UNIFICADA'!$B$2:$B1007),0),MATCH(V$2,'CAMAGUI DATA UNIFICADA'!$C$1:$T$1,0)),"")</f>
        <v/>
      </c>
      <c r="W175" s="2" t="str">
        <f t="array" ref="W175">IFERROR(INDEX('CAMAGUI DATA UNIFICADA'!$C$2:$T1007,MATCH(1,($A175='CAMAGUI DATA UNIFICADA'!$A$2:$A1007)*($T$1='CAMAGUI DATA UNIFICADA'!$B$2:$B1007),0),MATCH(W$2,'CAMAGUI DATA UNIFICADA'!$C$1:$T$1,0)),"")</f>
        <v/>
      </c>
      <c r="X175" s="139" t="str">
        <f t="array" ref="X175">IFERROR(INDEX('CAMAGUI DATA UNIFICADA'!$C$2:$T1007,MATCH(1,($A175='CAMAGUI DATA UNIFICADA'!$A$2:$A1007)*($T$1='CAMAGUI DATA UNIFICADA'!$B$2:$B1007),0),MATCH(X$2,'CAMAGUI DATA UNIFICADA'!$C$1:$T$1,0)),"")</f>
        <v/>
      </c>
      <c r="Y175" s="2" t="str">
        <f t="array" ref="Y175">IFERROR(INDEX('CAMAGUI DATA UNIFICADA'!$C$2:$T1007,MATCH(1,($A175='CAMAGUI DATA UNIFICADA'!$A$2:$A1007)*($T$1='CAMAGUI DATA UNIFICADA'!$B$2:$B1007),0),MATCH(Y$2,'CAMAGUI DATA UNIFICADA'!$C$1:$T$1,0)),"")</f>
        <v/>
      </c>
      <c r="Z175" s="2" t="str">
        <f t="array" ref="Z175">IFERROR(INDEX('CAMAGUI DATA UNIFICADA'!$C$2:$T1007,MATCH(1,($A175='CAMAGUI DATA UNIFICADA'!$A$2:$A1007)*($T$1='CAMAGUI DATA UNIFICADA'!$B$2:$B1007),0),MATCH(Z$2,'CAMAGUI DATA UNIFICADA'!$C$1:$T$1,0)),"")</f>
        <v/>
      </c>
      <c r="AA175" s="2" t="str">
        <f t="array" ref="AA175">IFERROR(INDEX('CAMAGUI DATA UNIFICADA'!$C$2:$T1007,MATCH(1,($A175='CAMAGUI DATA UNIFICADA'!$A$2:$A1007)*($T$1='CAMAGUI DATA UNIFICADA'!$B$2:$B1007),0),MATCH(AA$2,'CAMAGUI DATA UNIFICADA'!$C$1:$T$1,0)),"")</f>
        <v/>
      </c>
      <c r="AB175" s="60" t="str">
        <f t="array" ref="AB175">IFERROR(INDEX('CAMAGUI DATA UNIFICADA'!$C$2:$T1007,MATCH(1,($A175='CAMAGUI DATA UNIFICADA'!$A$2:$A1007)*($T$1='CAMAGUI DATA UNIFICADA'!$B$2:$B1007),0),MATCH(AB$2,'CAMAGUI DATA UNIFICADA'!$C$1:$T$1,0)),"")</f>
        <v/>
      </c>
      <c r="AC175" s="33" t="str">
        <f t="array" ref="AC175">IFERROR(INDEX('CAMAGUI DATA UNIFICADA'!$C$2:$T1007,MATCH(1,($A175='CAMAGUI DATA UNIFICADA'!$A$2:$A1007)*($T$1='CAMAGUI DATA UNIFICADA'!$B$2:$B1007),0),MATCH(AC$2,'CAMAGUI DATA UNIFICADA'!$C$1:$T$1,0)),"")</f>
        <v/>
      </c>
      <c r="AD175" s="23" t="str">
        <f t="array" ref="AD175">IFERROR(INDEX('CAMAGUI DATA UNIFICADA'!$C$2:$T1007,MATCH(1,($A175='CAMAGUI DATA UNIFICADA'!$A$2:$A1007)*($T$1='CAMAGUI DATA UNIFICADA'!$B$2:$B1007),0),MATCH(AD$2,'CAMAGUI DATA UNIFICADA'!$C$1:$T$1,0)),"")</f>
        <v/>
      </c>
      <c r="AE175" s="23" t="str">
        <f t="array" ref="AE175">IFERROR(INDEX('CAMAGUI DATA UNIFICADA'!$C$2:$T1007,MATCH(1,($A175='CAMAGUI DATA UNIFICADA'!$A$2:$A1007)*($T$1='CAMAGUI DATA UNIFICADA'!$B$2:$B1007),0),MATCH(AE$2,'CAMAGUI DATA UNIFICADA'!$C$1:$T$1,0)),"")</f>
        <v/>
      </c>
      <c r="AF175" s="60" t="str">
        <f t="array" ref="AF175">IFERROR(INDEX('CAMAGUI DATA UNIFICADA'!$C$2:$T1007,MATCH(1,($A175='CAMAGUI DATA UNIFICADA'!$A$2:$A1007)*($T$1='CAMAGUI DATA UNIFICADA'!$B$2:$B1007),0),MATCH(AF$2,'CAMAGUI DATA UNIFICADA'!$C$1:$T$1,0)),"")</f>
        <v/>
      </c>
      <c r="AG175" s="2" t="str">
        <f t="array" ref="AG175">IFERROR(INDEX('CAMAGUI DATA UNIFICADA'!$C$2:$T1007,MATCH(1,($A175='CAMAGUI DATA UNIFICADA'!$A$2:$A1007)*($T$1='CAMAGUI DATA UNIFICADA'!$B$2:$B1007),0),MATCH(AG$2,'CAMAGUI DATA UNIFICADA'!$C$1:$T$1,0)),"")</f>
        <v/>
      </c>
      <c r="AH175" s="2" t="str">
        <f t="array" ref="AH175">IFERROR(INDEX('CAMAGUI DATA UNIFICADA'!$C$2:$T1007,MATCH(1,($A175='CAMAGUI DATA UNIFICADA'!$A$2:$A1007)*($T$1='CAMAGUI DATA UNIFICADA'!$B$2:$B1007),0),MATCH(AH$2,'CAMAGUI DATA UNIFICADA'!$C$1:$T$1,0)),"")</f>
        <v/>
      </c>
      <c r="AI175" s="33" t="str">
        <f t="array" ref="AI175">IFERROR(INDEX('CAMAGUI DATA UNIFICADA'!$C$2:$T1007,MATCH(1,($A175='CAMAGUI DATA UNIFICADA'!$A$2:$A1007)*($T$1='CAMAGUI DATA UNIFICADA'!$B$2:$B1007),0),MATCH(AI$2,'CAMAGUI DATA UNIFICADA'!$C$1:$T$1,0)),"")</f>
        <v/>
      </c>
      <c r="AJ175" s="60" t="str">
        <f t="array" ref="AJ175">IFERROR(INDEX('CAMAGUI DATA UNIFICADA'!$C$2:$T1007,MATCH(1,($A175='CAMAGUI DATA UNIFICADA'!$A$2:$A1007)*($T$1='CAMAGUI DATA UNIFICADA'!$B$2:$B1007),0),MATCH(AJ$2,'CAMAGUI DATA UNIFICADA'!$C$1:$T$1,0)),"")</f>
        <v/>
      </c>
      <c r="AK175" s="140" t="str">
        <f t="array" ref="AK175">IFERROR(INDEX('CAMAGUI DATA UNIFICADA'!$C$2:$T1007,MATCH(1,($A175='CAMAGUI DATA UNIFICADA'!$A$2:$A1007)*($T$1='CAMAGUI DATA UNIFICADA'!$B$2:$B1007),0),MATCH(AK$2,'CAMAGUI DATA UNIFICADA'!$C$1:$T$1,0)),"")</f>
        <v/>
      </c>
      <c r="AL175" s="138" t="str">
        <f t="array" ref="AL175">IFERROR(INDEX('CAMAGUI DATA UNIFICADA'!$C$2:$T1007,MATCH(1,($A175='CAMAGUI DATA UNIFICADA'!$A$2:$A1007)*($AL$1='CAMAGUI DATA UNIFICADA'!$B$2:$B1007),0),MATCH(AL$2,'CAMAGUI DATA UNIFICADA'!$C$1:$T$1,0)),"")</f>
        <v/>
      </c>
      <c r="AM175" s="2" t="str">
        <f t="array" ref="AM175">IFERROR(INDEX('CAMAGUI DATA UNIFICADA'!$C$2:$T1007,MATCH(1,($A175='CAMAGUI DATA UNIFICADA'!$A$2:$A1007)*($AL$1='CAMAGUI DATA UNIFICADA'!$B$2:$B1007),0),MATCH(AM$2,'CAMAGUI DATA UNIFICADA'!$C$1:$T$1,0)),"")</f>
        <v/>
      </c>
      <c r="AN175" s="2" t="str">
        <f t="array" ref="AN175">IFERROR(INDEX('CAMAGUI DATA UNIFICADA'!$C$2:$T1007,MATCH(1,($A175='CAMAGUI DATA UNIFICADA'!$A$2:$A1007)*($AL$1='CAMAGUI DATA UNIFICADA'!$B$2:$B1007),0),MATCH(AN$2,'CAMAGUI DATA UNIFICADA'!$C$1:$T$1,0)),"")</f>
        <v/>
      </c>
      <c r="AO175" s="2" t="str">
        <f t="array" ref="AO175">IFERROR(INDEX('CAMAGUI DATA UNIFICADA'!$C$2:$T1007,MATCH(1,($A175='CAMAGUI DATA UNIFICADA'!$A$2:$A1007)*($AL$1='CAMAGUI DATA UNIFICADA'!$B$2:$B1007),0),MATCH(AO$2,'CAMAGUI DATA UNIFICADA'!$C$1:$T$1,0)),"")</f>
        <v/>
      </c>
      <c r="AP175" s="139" t="str">
        <f t="array" ref="AP175">IFERROR(INDEX('CAMAGUI DATA UNIFICADA'!$C$2:$T1007,MATCH(1,($A175='CAMAGUI DATA UNIFICADA'!$A$2:$A1007)*($AL$1='CAMAGUI DATA UNIFICADA'!$B$2:$B1007),0),MATCH(AP$2,'CAMAGUI DATA UNIFICADA'!$C$1:$T$1,0)),"")</f>
        <v/>
      </c>
      <c r="AQ175" s="2" t="str">
        <f t="array" ref="AQ175">IFERROR(INDEX('CAMAGUI DATA UNIFICADA'!$C$2:$T1007,MATCH(1,($A175='CAMAGUI DATA UNIFICADA'!$A$2:$A1007)*($AL$1='CAMAGUI DATA UNIFICADA'!$B$2:$B1007),0),MATCH(AQ$2,'CAMAGUI DATA UNIFICADA'!$C$1:$T$1,0)),"")</f>
        <v/>
      </c>
      <c r="AR175" s="2" t="str">
        <f t="array" ref="AR175">IFERROR(INDEX('CAMAGUI DATA UNIFICADA'!$C$2:$T1007,MATCH(1,($A175='CAMAGUI DATA UNIFICADA'!$A$2:$A1007)*($AL$1='CAMAGUI DATA UNIFICADA'!$B$2:$B1007),0),MATCH(AR$2,'CAMAGUI DATA UNIFICADA'!$C$1:$T$1,0)),"")</f>
        <v/>
      </c>
      <c r="AS175" s="33" t="str">
        <f t="array" ref="AS175">IFERROR(INDEX('CAMAGUI DATA UNIFICADA'!$C$2:$T1007,MATCH(1,($A175='CAMAGUI DATA UNIFICADA'!$A$2:$A1007)*($AL$1='CAMAGUI DATA UNIFICADA'!$B$2:$B1007),0),MATCH(AS$2,'CAMAGUI DATA UNIFICADA'!$C$1:$T$1,0)),"")</f>
        <v/>
      </c>
      <c r="AT175" s="60" t="str">
        <f t="array" ref="AT175">IFERROR(INDEX('CAMAGUI DATA UNIFICADA'!$C$2:$T1007,MATCH(1,($A175='CAMAGUI DATA UNIFICADA'!$A$2:$A1007)*($AL$1='CAMAGUI DATA UNIFICADA'!$B$2:$B1007),0),MATCH(AT$2,'CAMAGUI DATA UNIFICADA'!$C$1:$T$1,0)),"")</f>
        <v/>
      </c>
      <c r="AU175" s="33" t="str">
        <f t="array" ref="AU175">IFERROR(INDEX('CAMAGUI DATA UNIFICADA'!$C$2:$T1007,MATCH(1,($A175='CAMAGUI DATA UNIFICADA'!$A$2:$A1007)*($AL$1='CAMAGUI DATA UNIFICADA'!$B$2:$B1007),0),MATCH(AU$2,'CAMAGUI DATA UNIFICADA'!$C$1:$T$1,0)),"")</f>
        <v/>
      </c>
      <c r="AV175" s="23" t="str">
        <f t="array" ref="AV175">IFERROR(INDEX('CAMAGUI DATA UNIFICADA'!$C$2:$T1007,MATCH(1,($A175='CAMAGUI DATA UNIFICADA'!$A$2:$A1007)*($AL$1='CAMAGUI DATA UNIFICADA'!$B$2:$B1007),0),MATCH(AV$2,'CAMAGUI DATA UNIFICADA'!$C$1:$T$1,0)),"")</f>
        <v/>
      </c>
      <c r="AW175" s="23" t="str">
        <f t="array" ref="AW175">IFERROR(INDEX('CAMAGUI DATA UNIFICADA'!$C$2:$T1007,MATCH(1,($A175='CAMAGUI DATA UNIFICADA'!$A$2:$A1007)*($AL$1='CAMAGUI DATA UNIFICADA'!$B$2:$B1007),0),MATCH(AW$2,'CAMAGUI DATA UNIFICADA'!$C$1:$T$1,0)),"")</f>
        <v/>
      </c>
      <c r="AX175" s="60" t="str">
        <f t="array" ref="AX175">IFERROR(INDEX('CAMAGUI DATA UNIFICADA'!$C$2:$T1007,MATCH(1,($A175='CAMAGUI DATA UNIFICADA'!$A$2:$A1007)*($AL$1='CAMAGUI DATA UNIFICADA'!$B$2:$B1007),0),MATCH(AX$2,'CAMAGUI DATA UNIFICADA'!$C$1:$T$1,0)),"")</f>
        <v/>
      </c>
      <c r="AY175" s="2" t="str">
        <f t="array" ref="AY175">IFERROR(INDEX('CAMAGUI DATA UNIFICADA'!$C$2:$T1007,MATCH(1,($A175='CAMAGUI DATA UNIFICADA'!$A$2:$A1007)*($AL$1='CAMAGUI DATA UNIFICADA'!$B$2:$B1007),0),MATCH(AY$2,'CAMAGUI DATA UNIFICADA'!$C$1:$T$1,0)),"")</f>
        <v/>
      </c>
      <c r="AZ175" s="2" t="str">
        <f t="array" ref="AZ175">IFERROR(INDEX('CAMAGUI DATA UNIFICADA'!$C$2:$T1007,MATCH(1,($A175='CAMAGUI DATA UNIFICADA'!$A$2:$A1007)*($AL$1='CAMAGUI DATA UNIFICADA'!$B$2:$B1007),0),MATCH(AZ$2,'CAMAGUI DATA UNIFICADA'!$C$1:$T$1,0)),"")</f>
        <v/>
      </c>
      <c r="BA175" s="33" t="str">
        <f t="array" ref="BA175">IFERROR(INDEX('CAMAGUI DATA UNIFICADA'!$C$2:$T1007,MATCH(1,($A175='CAMAGUI DATA UNIFICADA'!$A$2:$A1007)*($AL$1='CAMAGUI DATA UNIFICADA'!$B$2:$B1007),0),MATCH(BA$2,'CAMAGUI DATA UNIFICADA'!$C$1:$T$1,0)),"")</f>
        <v/>
      </c>
      <c r="BB175" s="60" t="str">
        <f t="array" ref="BB175">IFERROR(INDEX('CAMAGUI DATA UNIFICADA'!$C$2:$T1007,MATCH(1,($A175='CAMAGUI DATA UNIFICADA'!$A$2:$A1007)*($AL$1='CAMAGUI DATA UNIFICADA'!$B$2:$B1007),0),MATCH(BB$2,'CAMAGUI DATA UNIFICADA'!$C$1:$T$1,0)),"")</f>
        <v/>
      </c>
      <c r="BC175" s="140" t="str">
        <f t="array" ref="BC175">IFERROR(INDEX('CAMAGUI DATA UNIFICADA'!$C$2:$T1007,MATCH(1,($A175='CAMAGUI DATA UNIFICADA'!$A$2:$A1007)*($AL$1='CAMAGUI DATA UNIFICADA'!$B$2:$B1007),0),MATCH(BC$2,'CAMAGUI DATA UNIFICADA'!$C$1:$T$1,0)),"")</f>
        <v/>
      </c>
      <c r="BD175" s="138" t="str">
        <f t="array" ref="BD175">IFERROR(INDEX('CAMAGUI DATA UNIFICADA'!$C$2:$T1007,MATCH(1,($A175='CAMAGUI DATA UNIFICADA'!$A$2:$A1007)*($BD$1='CAMAGUI DATA UNIFICADA'!$B$2:$B1007),0),MATCH(BD$2,'CAMAGUI DATA UNIFICADA'!$C$1:$T$1,0)),"")</f>
        <v>CA4300326</v>
      </c>
      <c r="BE175" s="2">
        <f t="array" ref="BE175">IFERROR(INDEX('CAMAGUI DATA UNIFICADA'!$C$2:$T1007,MATCH(1,($A175='CAMAGUI DATA UNIFICADA'!$A$2:$A1007)*($BD$1='CAMAGUI DATA UNIFICADA'!$B$2:$B1007),0),MATCH(BE$2,'CAMAGUI DATA UNIFICADA'!$C$1:$T$1,0)),"")</f>
        <v>375</v>
      </c>
      <c r="BF175" s="2">
        <f t="array" ref="BF175">IFERROR(INDEX('CAMAGUI DATA UNIFICADA'!$C$2:$T1007,MATCH(1,($A175='CAMAGUI DATA UNIFICADA'!$A$2:$A1007)*($BD$1='CAMAGUI DATA UNIFICADA'!$B$2:$B1007),0),MATCH(BF$2,'CAMAGUI DATA UNIFICADA'!$C$1:$T$1,0)),"")</f>
        <v>3400</v>
      </c>
      <c r="BG175" s="2" t="str">
        <f t="array" ref="BG175">IFERROR(INDEX('CAMAGUI DATA UNIFICADA'!$C$2:$T1007,MATCH(1,($A175='CAMAGUI DATA UNIFICADA'!$A$2:$A1007)*($BD$1='CAMAGUI DATA UNIFICADA'!$B$2:$B1007),0),MATCH(BG$2,'CAMAGUI DATA UNIFICADA'!$C$1:$T$1,0)),"")</f>
        <v>SKR OPTILINE E</v>
      </c>
      <c r="BH175" s="139">
        <f t="array" ref="BH175">IFERROR(INDEX('CAMAGUI DATA UNIFICADA'!$C$2:$T1007,MATCH(1,($A175='CAMAGUI DATA UNIFICADA'!$A$2:$A1007)*($BD$1='CAMAGUI DATA UNIFICADA'!$B$2:$B1007),0),MATCH(BH$2,'CAMAGUI DATA UNIFICADA'!$C$1:$T$1,0)),"")</f>
        <v>4012</v>
      </c>
      <c r="BI175" s="2">
        <f t="array" ref="BI175">IFERROR(INDEX('CAMAGUI DATA UNIFICADA'!$C$2:$T1007,MATCH(1,($A175='CAMAGUI DATA UNIFICADA'!$A$2:$A1007)*($BD$1='CAMAGUI DATA UNIFICADA'!$B$2:$B1007),0),MATCH(BI$2,'CAMAGUI DATA UNIFICADA'!$C$1:$T$1,0)),"")</f>
        <v>14</v>
      </c>
      <c r="BJ175" s="2">
        <f t="array" ref="BJ175">IFERROR(INDEX('CAMAGUI DATA UNIFICADA'!$C$2:$T1007,MATCH(1,($A175='CAMAGUI DATA UNIFICADA'!$A$2:$A1007)*($BD$1='CAMAGUI DATA UNIFICADA'!$B$2:$B1007),0),MATCH(BJ$2,'CAMAGUI DATA UNIFICADA'!$C$1:$T$1,0)),"")</f>
        <v>3.6</v>
      </c>
      <c r="BK175" s="33">
        <f t="array" ref="BK175">IFERROR(INDEX('CAMAGUI DATA UNIFICADA'!$C$2:$T1007,MATCH(1,($A175='CAMAGUI DATA UNIFICADA'!$A$2:$A1007)*($BD$1='CAMAGUI DATA UNIFICADA'!$B$2:$B1007),0),MATCH(BK$2,'CAMAGUI DATA UNIFICADA'!$C$1:$T$1,0)),"")</f>
        <v>4.08</v>
      </c>
      <c r="BL175" s="60">
        <f t="array" ref="BL175">IFERROR(INDEX('CAMAGUI DATA UNIFICADA'!$C$2:$T1007,MATCH(1,($A175='CAMAGUI DATA UNIFICADA'!$A$2:$A1007)*($BD$1='CAMAGUI DATA UNIFICADA'!$B$2:$B1007),0),MATCH(BL$2,'CAMAGUI DATA UNIFICADA'!$C$1:$T$1,0)),"")</f>
        <v>656512.605</v>
      </c>
      <c r="BM175" s="33">
        <f t="array" ref="BM175">IFERROR(INDEX('CAMAGUI DATA UNIFICADA'!$C$2:$T1007,MATCH(1,($A175='CAMAGUI DATA UNIFICADA'!$A$2:$A1007)*($BD$1='CAMAGUI DATA UNIFICADA'!$B$2:$B1007),0),MATCH(BM$2,'CAMAGUI DATA UNIFICADA'!$C$1:$T$1,0)),"")</f>
        <v>1.507733787</v>
      </c>
      <c r="BN175" s="23">
        <f t="array" ref="BN175">IFERROR(INDEX('CAMAGUI DATA UNIFICADA'!$C$2:$T1007,MATCH(1,($A175='CAMAGUI DATA UNIFICADA'!$A$2:$A1007)*($BD$1='CAMAGUI DATA UNIFICADA'!$B$2:$B1007),0),MATCH(BN$2,'CAMAGUI DATA UNIFICADA'!$C$1:$T$1,0)),"")</f>
        <v>0.7546121897</v>
      </c>
      <c r="BO175" s="23">
        <f t="array" ref="BO175">IFERROR(INDEX('CAMAGUI DATA UNIFICADA'!$C$2:$T1007,MATCH(1,($A175='CAMAGUI DATA UNIFICADA'!$A$2:$A1007)*($BD$1='CAMAGUI DATA UNIFICADA'!$B$2:$B1007),0),MATCH(BO$2,'CAMAGUI DATA UNIFICADA'!$C$1:$T$1,0)),"")</f>
        <v>0.72</v>
      </c>
      <c r="BP175" s="60">
        <f t="array" ref="BP175">IFERROR(INDEX('CAMAGUI DATA UNIFICADA'!$C$2:$T1007,MATCH(1,($A175='CAMAGUI DATA UNIFICADA'!$A$2:$A1007)*($BD$1='CAMAGUI DATA UNIFICADA'!$B$2:$B1007),0),MATCH(BP$2,'CAMAGUI DATA UNIFICADA'!$C$1:$T$1,0)),"")</f>
        <v>130500</v>
      </c>
      <c r="BQ175" s="2">
        <f t="array" ref="BQ175">IFERROR(INDEX('CAMAGUI DATA UNIFICADA'!$C$2:$T1007,MATCH(1,($A175='CAMAGUI DATA UNIFICADA'!$A$2:$A1007)*($BD$1='CAMAGUI DATA UNIFICADA'!$B$2:$B1007),0),MATCH(BQ$2,'CAMAGUI DATA UNIFICADA'!$C$1:$T$1,0)),"")</f>
        <v>3.5</v>
      </c>
      <c r="BR175" s="2">
        <f t="array" ref="BR175">IFERROR(INDEX('CAMAGUI DATA UNIFICADA'!$C$2:$T1007,MATCH(1,($A175='CAMAGUI DATA UNIFICADA'!$A$2:$A1007)*($BD$1='CAMAGUI DATA UNIFICADA'!$B$2:$B1007),0),MATCH(BR$2,'CAMAGUI DATA UNIFICADA'!$C$1:$T$1,0)),"")</f>
        <v>17.5</v>
      </c>
      <c r="BS175" s="33">
        <f t="array" ref="BS175">IFERROR(INDEX('CAMAGUI DATA UNIFICADA'!$C$2:$T1007,MATCH(1,($A175='CAMAGUI DATA UNIFICADA'!$A$2:$A1007)*($BD$1='CAMAGUI DATA UNIFICADA'!$B$2:$B1007),0),MATCH(BS$2,'CAMAGUI DATA UNIFICADA'!$C$1:$T$1,0)),"")</f>
        <v>3.594</v>
      </c>
      <c r="BT175" s="60">
        <f t="array" ref="BT175">IFERROR(INDEX('CAMAGUI DATA UNIFICADA'!$C$2:$T1007,MATCH(1,($A175='CAMAGUI DATA UNIFICADA'!$A$2:$A1007)*($BD$1='CAMAGUI DATA UNIFICADA'!$B$2:$B1007),0),MATCH(BT$2,'CAMAGUI DATA UNIFICADA'!$C$1:$T$1,0)),"")</f>
        <v>411.5255537</v>
      </c>
      <c r="BU175" s="140">
        <f t="array" ref="BU175">IFERROR(INDEX('CAMAGUI DATA UNIFICADA'!$C$2:$T1007,MATCH(1,($A175='CAMAGUI DATA UNIFICADA'!$A$2:$A1007)*($BD$1='CAMAGUI DATA UNIFICADA'!$B$2:$B1007),0),MATCH(BU$2,'CAMAGUI DATA UNIFICADA'!$C$1:$T$1,0)),"")</f>
        <v>9.131388432</v>
      </c>
      <c r="BV175" s="138" t="str">
        <f t="array" ref="BV175">IFERROR(INDEX('CAMAGUI DATA UNIFICADA'!$C$2:$T1007,MATCH(1,($A175='CAMAGUI DATA UNIFICADA'!$A$2:$A1007)*($BV$1='CAMAGUI DATA UNIFICADA'!$B$2:$B1007),0),MATCH(BV$2,'CAMAGUI DATA UNIFICADA'!$C$1:$T$1,0)),"")</f>
        <v>CA5300326</v>
      </c>
      <c r="BW175" s="2">
        <f t="array" ref="BW175">IFERROR(INDEX('CAMAGUI DATA UNIFICADA'!$C$2:$T1007,MATCH(1,($A175='CAMAGUI DATA UNIFICADA'!$A$2:$A1007)*($BV$1='CAMAGUI DATA UNIFICADA'!$B$2:$B1007),0),MATCH(BW$2,'CAMAGUI DATA UNIFICADA'!$C$1:$T$1,0)),"")</f>
        <v>350</v>
      </c>
      <c r="BX175" s="2">
        <f t="array" ref="BX175">IFERROR(INDEX('CAMAGUI DATA UNIFICADA'!$C$2:$T1007,MATCH(1,($A175='CAMAGUI DATA UNIFICADA'!$A$2:$A1007)*($BV$1='CAMAGUI DATA UNIFICADA'!$B$2:$B1007),0),MATCH(BX$2,'CAMAGUI DATA UNIFICADA'!$C$1:$T$1,0)),"")</f>
        <v>2955</v>
      </c>
      <c r="BY175" s="2" t="str">
        <f t="array" ref="BY175">IFERROR(INDEX('CAMAGUI DATA UNIFICADA'!$C$2:$T1007,MATCH(1,($A175='CAMAGUI DATA UNIFICADA'!$A$2:$A1007)*($BV$1='CAMAGUI DATA UNIFICADA'!$B$2:$B1007),0),MATCH(BY$2,'CAMAGUI DATA UNIFICADA'!$C$1:$T$1,0)),"")</f>
        <v>SKR OPTILINE E</v>
      </c>
      <c r="BZ175" s="139">
        <f t="array" ref="BZ175">IFERROR(INDEX('CAMAGUI DATA UNIFICADA'!$C$2:$T1007,MATCH(1,($A175='CAMAGUI DATA UNIFICADA'!$A$2:$A1007)*($BV$1='CAMAGUI DATA UNIFICADA'!$B$2:$B1007),0),MATCH(BZ$2,'CAMAGUI DATA UNIFICADA'!$C$1:$T$1,0)),"")</f>
        <v>3486.9</v>
      </c>
      <c r="CA175" s="2">
        <f t="array" ref="CA175">IFERROR(INDEX('CAMAGUI DATA UNIFICADA'!$C$2:$T1007,MATCH(1,($A175='CAMAGUI DATA UNIFICADA'!$A$2:$A1007)*($BV$1='CAMAGUI DATA UNIFICADA'!$B$2:$B1007),0),MATCH(CA$2,'CAMAGUI DATA UNIFICADA'!$C$1:$T$1,0)),"")</f>
        <v>14.5</v>
      </c>
      <c r="CB175" s="2">
        <f t="array" ref="CB175">IFERROR(INDEX('CAMAGUI DATA UNIFICADA'!$C$2:$T1007,MATCH(1,($A175='CAMAGUI DATA UNIFICADA'!$A$2:$A1007)*($BV$1='CAMAGUI DATA UNIFICADA'!$B$2:$B1007),0),MATCH(CB$2,'CAMAGUI DATA UNIFICADA'!$C$1:$T$1,0)),"")</f>
        <v>3.69</v>
      </c>
      <c r="CC175" s="33">
        <f t="array" ref="CC175">IFERROR(INDEX('CAMAGUI DATA UNIFICADA'!$C$2:$T1007,MATCH(1,($A175='CAMAGUI DATA UNIFICADA'!$A$2:$A1007)*($BV$1='CAMAGUI DATA UNIFICADA'!$B$2:$B1007),0),MATCH(CC$2,'CAMAGUI DATA UNIFICADA'!$C$1:$T$1,0)),"")</f>
        <v>4.008</v>
      </c>
      <c r="CD175" s="60">
        <f t="array" ref="CD175">IFERROR(INDEX('CAMAGUI DATA UNIFICADA'!$C$2:$T1007,MATCH(1,($A175='CAMAGUI DATA UNIFICADA'!$A$2:$A1007)*($BV$1='CAMAGUI DATA UNIFICADA'!$B$2:$B1007),0),MATCH(CD$2,'CAMAGUI DATA UNIFICADA'!$C$1:$T$1,0)),"")</f>
        <v>602243.7883</v>
      </c>
      <c r="CE175" s="33">
        <f t="array" ref="CE175">IFERROR(INDEX('CAMAGUI DATA UNIFICADA'!$C$2:$T1007,MATCH(1,($A175='CAMAGUI DATA UNIFICADA'!$A$2:$A1007)*($BV$1='CAMAGUI DATA UNIFICADA'!$B$2:$B1007),0),MATCH(CE$2,'CAMAGUI DATA UNIFICADA'!$C$1:$T$1,0)),"")</f>
        <v>1.424680676</v>
      </c>
      <c r="CF175" s="23">
        <f t="array" ref="CF175">IFERROR(INDEX('CAMAGUI DATA UNIFICADA'!$C$2:$T1007,MATCH(1,($A175='CAMAGUI DATA UNIFICADA'!$A$2:$A1007)*($BV$1='CAMAGUI DATA UNIFICADA'!$B$2:$B1007),0),MATCH(CF$2,'CAMAGUI DATA UNIFICADA'!$C$1:$T$1,0)),"")</f>
        <v>0.78213479</v>
      </c>
      <c r="CG175" s="23">
        <f t="array" ref="CG175">IFERROR(INDEX('CAMAGUI DATA UNIFICADA'!$C$2:$T1007,MATCH(1,($A175='CAMAGUI DATA UNIFICADA'!$A$2:$A1007)*($BV$1='CAMAGUI DATA UNIFICADA'!$B$2:$B1007),0),MATCH(CG$2,'CAMAGUI DATA UNIFICADA'!$C$1:$T$1,0)),"")</f>
        <v>0.73</v>
      </c>
      <c r="CH175" s="60">
        <f t="array" ref="CH175">IFERROR(INDEX('CAMAGUI DATA UNIFICADA'!$C$2:$T1007,MATCH(1,($A175='CAMAGUI DATA UNIFICADA'!$A$2:$A1007)*($BV$1='CAMAGUI DATA UNIFICADA'!$B$2:$B1007),0),MATCH(CH$2,'CAMAGUI DATA UNIFICADA'!$C$1:$T$1,0)),"")</f>
        <v>133833.3333</v>
      </c>
      <c r="CI175" s="2">
        <f t="array" ref="CI175">IFERROR(INDEX('CAMAGUI DATA UNIFICADA'!$C$2:$T1007,MATCH(1,($A175='CAMAGUI DATA UNIFICADA'!$A$2:$A1007)*($BV$1='CAMAGUI DATA UNIFICADA'!$B$2:$B1007),0),MATCH(CI$2,'CAMAGUI DATA UNIFICADA'!$C$1:$T$1,0)),"")</f>
        <v>3.5</v>
      </c>
      <c r="CJ175" s="2">
        <f t="array" ref="CJ175">IFERROR(INDEX('CAMAGUI DATA UNIFICADA'!$C$2:$T1007,MATCH(1,($A175='CAMAGUI DATA UNIFICADA'!$A$2:$A1007)*($BV$1='CAMAGUI DATA UNIFICADA'!$B$2:$B1007),0),MATCH(CJ$2,'CAMAGUI DATA UNIFICADA'!$C$1:$T$1,0)),"")</f>
        <v>18</v>
      </c>
      <c r="CK175" s="33">
        <f t="array" ref="CK175">IFERROR(INDEX('CAMAGUI DATA UNIFICADA'!$C$2:$T1007,MATCH(1,($A175='CAMAGUI DATA UNIFICADA'!$A$2:$A1007)*($BV$1='CAMAGUI DATA UNIFICADA'!$B$2:$B1007),0),MATCH(CK$2,'CAMAGUI DATA UNIFICADA'!$C$1:$T$1,0)),"")</f>
        <v>3.528</v>
      </c>
      <c r="CL175" s="60">
        <f t="array" ref="CL175">IFERROR(INDEX('CAMAGUI DATA UNIFICADA'!$C$2:$T1007,MATCH(1,($A175='CAMAGUI DATA UNIFICADA'!$A$2:$A1007)*($BV$1='CAMAGUI DATA UNIFICADA'!$B$2:$B1007),0),MATCH(CL$2,'CAMAGUI DATA UNIFICADA'!$C$1:$T$1,0)),"")</f>
        <v>373.1157084</v>
      </c>
      <c r="CM175" s="140">
        <f t="array" ref="CM175">IFERROR(INDEX('CAMAGUI DATA UNIFICADA'!$C$2:$T1007,MATCH(1,($A175='CAMAGUI DATA UNIFICADA'!$A$2:$A1007)*($BV$1='CAMAGUI DATA UNIFICADA'!$B$2:$B1007),0),MATCH(CM$2,'CAMAGUI DATA UNIFICADA'!$C$1:$T$1,0)),"")</f>
        <v>5.778927095</v>
      </c>
      <c r="CN175" s="138" t="str">
        <f t="array" ref="CN175">IFERROR(INDEX('CAMAGUI DATA UNIFICADA'!$C$2:$T1007,MATCH(1,($A175='CAMAGUI DATA UNIFICADA'!$A$2:$A1007)*($CN$1='CAMAGUI DATA UNIFICADA'!$B$2:$B1007),0),MATCH(CN$2,'CAMAGUI DATA UNIFICADA'!$C$1:$T$1,0)),"")</f>
        <v>CA6300326</v>
      </c>
      <c r="CO175" s="2">
        <f t="array" ref="CO175">IFERROR(INDEX('CAMAGUI DATA UNIFICADA'!$C$2:$T1007,MATCH(1,($A175='CAMAGUI DATA UNIFICADA'!$A$2:$A1007)*($CN$1='CAMAGUI DATA UNIFICADA'!$B$2:$B1007),0),MATCH(CO$2,'CAMAGUI DATA UNIFICADA'!$C$1:$T$1,0)),"")</f>
        <v>450</v>
      </c>
      <c r="CP175" s="2">
        <f t="array" ref="CP175">IFERROR(INDEX('CAMAGUI DATA UNIFICADA'!$C$2:$T1007,MATCH(1,($A175='CAMAGUI DATA UNIFICADA'!$A$2:$A1007)*($CN$1='CAMAGUI DATA UNIFICADA'!$B$2:$B1007),0),MATCH(CP$2,'CAMAGUI DATA UNIFICADA'!$C$1:$T$1,0)),"")</f>
        <v>4050</v>
      </c>
      <c r="CQ175" s="2" t="str">
        <f t="array" ref="CQ175">IFERROR(INDEX('CAMAGUI DATA UNIFICADA'!$C$2:$T1007,MATCH(1,($A175='CAMAGUI DATA UNIFICADA'!$A$2:$A1007)*($CN$1='CAMAGUI DATA UNIFICADA'!$B$2:$B1007),0),MATCH(CQ$2,'CAMAGUI DATA UNIFICADA'!$C$1:$T$1,0)),"")</f>
        <v>SKR MAST E AD</v>
      </c>
      <c r="CR175" s="139">
        <f t="array" ref="CR175">IFERROR(INDEX('CAMAGUI DATA UNIFICADA'!$C$2:$T1007,MATCH(1,($A175='CAMAGUI DATA UNIFICADA'!$A$2:$A1007)*($CN$1='CAMAGUI DATA UNIFICADA'!$B$2:$B1007),0),MATCH(CR$2,'CAMAGUI DATA UNIFICADA'!$C$1:$T$1,0)),"")</f>
        <v>4145.58</v>
      </c>
      <c r="CS175" s="2">
        <f t="array" ref="CS175">IFERROR(INDEX('CAMAGUI DATA UNIFICADA'!$C$2:$T1007,MATCH(1,($A175='CAMAGUI DATA UNIFICADA'!$A$2:$A1007)*($CN$1='CAMAGUI DATA UNIFICADA'!$B$2:$B1007),0),MATCH(CS$2,'CAMAGUI DATA UNIFICADA'!$C$1:$T$1,0)),"")</f>
        <v>15.3</v>
      </c>
      <c r="CT175" s="2">
        <f t="array" ref="CT175">IFERROR(INDEX('CAMAGUI DATA UNIFICADA'!$C$2:$T1007,MATCH(1,($A175='CAMAGUI DATA UNIFICADA'!$A$2:$A1007)*($CN$1='CAMAGUI DATA UNIFICADA'!$B$2:$B1007),0),MATCH(CT$2,'CAMAGUI DATA UNIFICADA'!$C$1:$T$1,0)),"")</f>
        <v>3.25</v>
      </c>
      <c r="CU175" s="33">
        <f t="array" ref="CU175">IFERROR(INDEX('CAMAGUI DATA UNIFICADA'!$C$2:$T1007,MATCH(1,($A175='CAMAGUI DATA UNIFICADA'!$A$2:$A1007)*($CN$1='CAMAGUI DATA UNIFICADA'!$B$2:$B1007),0),MATCH(CU$2,'CAMAGUI DATA UNIFICADA'!$C$1:$T$1,0)),"")</f>
        <v>3.888</v>
      </c>
      <c r="CV175" s="60">
        <f t="array" ref="CV175">IFERROR(INDEX('CAMAGUI DATA UNIFICADA'!$C$2:$T1007,MATCH(1,($A175='CAMAGUI DATA UNIFICADA'!$A$2:$A1007)*($CN$1='CAMAGUI DATA UNIFICADA'!$B$2:$B1007),0),MATCH(CV$2,'CAMAGUI DATA UNIFICADA'!$C$1:$T$1,0)),"")</f>
        <v>756475.4297</v>
      </c>
      <c r="CW175" s="33">
        <f t="array" ref="CW175">IFERROR(INDEX('CAMAGUI DATA UNIFICADA'!$C$2:$T1007,MATCH(1,($A175='CAMAGUI DATA UNIFICADA'!$A$2:$A1007)*($CN$1='CAMAGUI DATA UNIFICADA'!$B$2:$B1007),0),MATCH(CW$2,'CAMAGUI DATA UNIFICADA'!$C$1:$T$1,0)),"")</f>
        <v>1.720019111</v>
      </c>
      <c r="CX175" s="23">
        <f t="array" ref="CX175">IFERROR(INDEX('CAMAGUI DATA UNIFICADA'!$C$2:$T1007,MATCH(1,($A175='CAMAGUI DATA UNIFICADA'!$A$2:$A1007)*($CN$1='CAMAGUI DATA UNIFICADA'!$B$2:$B1007),0),MATCH(CX$2,'CAMAGUI DATA UNIFICADA'!$C$1:$T$1,0)),"")</f>
        <v>0.6578047215</v>
      </c>
      <c r="CY175" s="23">
        <f t="array" ref="CY175">IFERROR(INDEX('CAMAGUI DATA UNIFICADA'!$C$2:$T1007,MATCH(1,($A175='CAMAGUI DATA UNIFICADA'!$A$2:$A1007)*($CN$1='CAMAGUI DATA UNIFICADA'!$B$2:$B1007),0),MATCH(CY$2,'CAMAGUI DATA UNIFICADA'!$C$1:$T$1,0)),"")</f>
        <v>0.63</v>
      </c>
      <c r="CZ175" s="60">
        <f t="array" ref="CZ175">IFERROR(INDEX('CAMAGUI DATA UNIFICADA'!$C$2:$T1007,MATCH(1,($A175='CAMAGUI DATA UNIFICADA'!$A$2:$A1007)*($CN$1='CAMAGUI DATA UNIFICADA'!$B$2:$B1007),0),MATCH(CZ$2,'CAMAGUI DATA UNIFICADA'!$C$1:$T$1,0)),"")</f>
        <v>82800</v>
      </c>
      <c r="DA175" s="2">
        <f t="array" ref="DA175">IFERROR(INDEX('CAMAGUI DATA UNIFICADA'!$C$2:$T1007,MATCH(1,($A175='CAMAGUI DATA UNIFICADA'!$A$2:$A1007)*($CN$1='CAMAGUI DATA UNIFICADA'!$B$2:$B1007),0),MATCH(DA$2,'CAMAGUI DATA UNIFICADA'!$C$1:$T$1,0)),"")</f>
        <v>3.5</v>
      </c>
      <c r="DB175" s="2">
        <f t="array" ref="DB175">IFERROR(INDEX('CAMAGUI DATA UNIFICADA'!$C$2:$T1007,MATCH(1,($A175='CAMAGUI DATA UNIFICADA'!$A$2:$A1007)*($CN$1='CAMAGUI DATA UNIFICADA'!$B$2:$B1007),0),MATCH(DB$2,'CAMAGUI DATA UNIFICADA'!$C$1:$T$1,0)),"")</f>
        <v>18.8</v>
      </c>
      <c r="DC175" s="33">
        <f t="array" ref="DC175">IFERROR(INDEX('CAMAGUI DATA UNIFICADA'!$C$2:$T1007,MATCH(1,($A175='CAMAGUI DATA UNIFICADA'!$A$2:$A1007)*($CN$1='CAMAGUI DATA UNIFICADA'!$B$2:$B1007),0),MATCH(DC$2,'CAMAGUI DATA UNIFICADA'!$C$1:$T$1,0)),"")</f>
        <v>3.4416</v>
      </c>
      <c r="DD175" s="60">
        <f t="array" ref="DD175">IFERROR(INDEX('CAMAGUI DATA UNIFICADA'!$C$2:$T1007,MATCH(1,($A175='CAMAGUI DATA UNIFICADA'!$A$2:$A1007)*($CN$1='CAMAGUI DATA UNIFICADA'!$B$2:$B1007),0),MATCH(DD$2,'CAMAGUI DATA UNIFICADA'!$C$1:$T$1,0)),"")</f>
        <v>486.8438517</v>
      </c>
      <c r="DE175" s="140">
        <f t="array" ref="DE175">IFERROR(INDEX('CAMAGUI DATA UNIFICADA'!$C$2:$T1007,MATCH(1,($A175='CAMAGUI DATA UNIFICADA'!$A$2:$A1007)*($CN$1='CAMAGUI DATA UNIFICADA'!$B$2:$B1007),0),MATCH(DE$2,'CAMAGUI DATA UNIFICADA'!$C$1:$T$1,0)),"")</f>
        <v>9.210962928</v>
      </c>
      <c r="DF175" s="138" t="str">
        <f t="array" ref="DF175">IFERROR(INDEX('CAMAGUI DATA UNIFICADA'!$C$2:$T1007,MATCH(1,($A175='CAMAGUI DATA UNIFICADA'!$A$2:$A1007)*($DF$1='CAMAGUI DATA UNIFICADA'!$B$2:$B1007),0),MATCH(DF$2,'CAMAGUI DATA UNIFICADA'!$C$1:$T$1,0)),"")</f>
        <v/>
      </c>
      <c r="DG175" s="2" t="str">
        <f t="array" ref="DG175">IFERROR(INDEX('CAMAGUI DATA UNIFICADA'!$C$2:$T1007,MATCH(1,($A175='CAMAGUI DATA UNIFICADA'!$A$2:$A1007)*($DF$1='CAMAGUI DATA UNIFICADA'!$B$2:$B1007),0),MATCH(DG$2,'CAMAGUI DATA UNIFICADA'!$C$1:$T$1,0)),"")</f>
        <v/>
      </c>
      <c r="DH175" s="2" t="str">
        <f t="array" ref="DH175">IFERROR(INDEX('CAMAGUI DATA UNIFICADA'!$C$2:$T1007,MATCH(1,($A175='CAMAGUI DATA UNIFICADA'!$A$2:$A1007)*($DF$1='CAMAGUI DATA UNIFICADA'!$B$2:$B1007),0),MATCH(DH$2,'CAMAGUI DATA UNIFICADA'!$C$1:$T$1,0)),"")</f>
        <v/>
      </c>
      <c r="DI175" s="2" t="str">
        <f t="array" ref="DI175">IFERROR(INDEX('CAMAGUI DATA UNIFICADA'!$C$2:$T1007,MATCH(1,($A175='CAMAGUI DATA UNIFICADA'!$A$2:$A1007)*($DF$1='CAMAGUI DATA UNIFICADA'!$B$2:$B1007),0),MATCH(DI$2,'CAMAGUI DATA UNIFICADA'!$C$1:$T$1,0)),"")</f>
        <v/>
      </c>
      <c r="DJ175" s="139" t="str">
        <f t="array" ref="DJ175">IFERROR(INDEX('CAMAGUI DATA UNIFICADA'!$C$2:$T1007,MATCH(1,($A175='CAMAGUI DATA UNIFICADA'!$A$2:$A1007)*($DF$1='CAMAGUI DATA UNIFICADA'!$B$2:$B1007),0),MATCH(DJ$2,'CAMAGUI DATA UNIFICADA'!$C$1:$T$1,0)),"")</f>
        <v/>
      </c>
      <c r="DK175" s="2" t="str">
        <f t="array" ref="DK175">IFERROR(INDEX('CAMAGUI DATA UNIFICADA'!$C$2:$T1007,MATCH(1,($A175='CAMAGUI DATA UNIFICADA'!$A$2:$A1007)*($DF$1='CAMAGUI DATA UNIFICADA'!$B$2:$B1007),0),MATCH(DK$2,'CAMAGUI DATA UNIFICADA'!$C$1:$T$1,0)),"")</f>
        <v/>
      </c>
      <c r="DL175" s="2" t="str">
        <f t="array" ref="DL175">IFERROR(INDEX('CAMAGUI DATA UNIFICADA'!$C$2:$T1007,MATCH(1,($A175='CAMAGUI DATA UNIFICADA'!$A$2:$A1007)*($DF$1='CAMAGUI DATA UNIFICADA'!$B$2:$B1007),0),MATCH(DL$2,'CAMAGUI DATA UNIFICADA'!$C$1:$T$1,0)),"")</f>
        <v/>
      </c>
      <c r="DM175" s="33" t="str">
        <f t="array" ref="DM175">IFERROR(INDEX('CAMAGUI DATA UNIFICADA'!$C$2:$T1007,MATCH(1,($A175='CAMAGUI DATA UNIFICADA'!$A$2:$A1007)*($DF$1='CAMAGUI DATA UNIFICADA'!$B$2:$B1007),0),MATCH(DM$2,'CAMAGUI DATA UNIFICADA'!$C$1:$T$1,0)),"")</f>
        <v/>
      </c>
      <c r="DN175" s="60" t="str">
        <f t="array" ref="DN175">IFERROR(INDEX('CAMAGUI DATA UNIFICADA'!$C$2:$T1007,MATCH(1,($A175='CAMAGUI DATA UNIFICADA'!$A$2:$A1007)*($DF$1='CAMAGUI DATA UNIFICADA'!$B$2:$B1007),0),MATCH(DN$2,'CAMAGUI DATA UNIFICADA'!$C$1:$T$1,0)),"")</f>
        <v/>
      </c>
      <c r="DO175" s="33" t="str">
        <f t="array" ref="DO175">IFERROR(INDEX('CAMAGUI DATA UNIFICADA'!$C$2:$T1007,MATCH(1,($A175='CAMAGUI DATA UNIFICADA'!$A$2:$A1007)*($DF$1='CAMAGUI DATA UNIFICADA'!$B$2:$B1007),0),MATCH(DO$2,'CAMAGUI DATA UNIFICADA'!$C$1:$T$1,0)),"")</f>
        <v/>
      </c>
      <c r="DP175" s="23" t="str">
        <f t="array" ref="DP175">IFERROR(INDEX('CAMAGUI DATA UNIFICADA'!$C$2:$T1007,MATCH(1,($A175='CAMAGUI DATA UNIFICADA'!$A$2:$A1007)*($DF$1='CAMAGUI DATA UNIFICADA'!$B$2:$B1007),0),MATCH(DP$2,'CAMAGUI DATA UNIFICADA'!$C$1:$T$1,0)),"")</f>
        <v/>
      </c>
      <c r="DQ175" s="23" t="str">
        <f t="array" ref="DQ175">IFERROR(INDEX('CAMAGUI DATA UNIFICADA'!$C$2:$T1007,MATCH(1,($A175='CAMAGUI DATA UNIFICADA'!$A$2:$A1007)*($DF$1='CAMAGUI DATA UNIFICADA'!$B$2:$B1007),0),MATCH(DQ$2,'CAMAGUI DATA UNIFICADA'!$C$1:$T$1,0)),"")</f>
        <v/>
      </c>
      <c r="DR175" s="2" t="str">
        <f t="array" ref="DR175">IFERROR(INDEX('CAMAGUI DATA UNIFICADA'!$C$2:$T1007,MATCH(1,($A175='CAMAGUI DATA UNIFICADA'!$A$2:$A1007)*($DF$1='CAMAGUI DATA UNIFICADA'!$B$2:$B1007),0),MATCH(DR$2,'CAMAGUI DATA UNIFICADA'!$C$1:$T$1,0)),"")</f>
        <v/>
      </c>
      <c r="DS175" s="2" t="str">
        <f t="array" ref="DS175">IFERROR(INDEX('CAMAGUI DATA UNIFICADA'!$C$2:$T1007,MATCH(1,($A175='CAMAGUI DATA UNIFICADA'!$A$2:$A1007)*($DF$1='CAMAGUI DATA UNIFICADA'!$B$2:$B1007),0),MATCH(DS$2,'CAMAGUI DATA UNIFICADA'!$C$1:$T$1,0)),"")</f>
        <v/>
      </c>
      <c r="DT175" s="2" t="str">
        <f t="array" ref="DT175">IFERROR(INDEX('CAMAGUI DATA UNIFICADA'!$C$2:$T1007,MATCH(1,($A175='CAMAGUI DATA UNIFICADA'!$A$2:$A1007)*($DF$1='CAMAGUI DATA UNIFICADA'!$B$2:$B1007),0),MATCH(DT$2,'CAMAGUI DATA UNIFICADA'!$C$1:$T$1,0)),"")</f>
        <v/>
      </c>
      <c r="DU175" s="33" t="str">
        <f t="array" ref="DU175">IFERROR(INDEX('CAMAGUI DATA UNIFICADA'!$C$2:$T1007,MATCH(1,($A175='CAMAGUI DATA UNIFICADA'!$A$2:$A1007)*($DF$1='CAMAGUI DATA UNIFICADA'!$B$2:$B1007),0),MATCH(DU$2,'CAMAGUI DATA UNIFICADA'!$C$1:$T$1,0)),"")</f>
        <v/>
      </c>
      <c r="DV175" s="60" t="str">
        <f t="array" ref="DV175">IFERROR(INDEX('CAMAGUI DATA UNIFICADA'!$C$2:$T1007,MATCH(1,($A175='CAMAGUI DATA UNIFICADA'!$A$2:$A1007)*($DF$1='CAMAGUI DATA UNIFICADA'!$B$2:$B1007),0),MATCH(DV$2,'CAMAGUI DATA UNIFICADA'!$C$1:$T$1,0)),"")</f>
        <v/>
      </c>
      <c r="DW175" s="140" t="str">
        <f t="array" ref="DW175">IFERROR(INDEX('CAMAGUI DATA UNIFICADA'!$C$2:$T1007,MATCH(1,($A175='CAMAGUI DATA UNIFICADA'!$A$2:$A1007)*($DF$1='CAMAGUI DATA UNIFICADA'!$B$2:$B1007),0),MATCH(DW$2,'CAMAGUI DATA UNIFICADA'!$C$1:$T$1,0)),"")</f>
        <v/>
      </c>
      <c r="DX175" s="144" t="str">
        <f t="array" ref="DX175">IFERROR(INDEX('CAMAGUI DATA UNIFICADA'!$C$2:$T1007,MATCH(1,($A175='CAMAGUI DATA UNIFICADA'!$A$2:$A1007)*($DX$1='CAMAGUI DATA UNIFICADA'!$B$2:$B1007),0),MATCH(DX$2,'CAMAGUI DATA UNIFICADA'!$C$1:$T$1,0)),"")</f>
        <v/>
      </c>
      <c r="DY175" s="60" t="str">
        <f t="array" ref="DY175">IFERROR(INDEX('CAMAGUI DATA UNIFICADA'!$C$2:$T1007,MATCH(1,($A175='CAMAGUI DATA UNIFICADA'!$A$2:$A1007)*($DX$1='CAMAGUI DATA UNIFICADA'!$B$2:$B1007),0),MATCH(DY$2,'CAMAGUI DATA UNIFICADA'!$C$1:$T$1,0)),"")</f>
        <v/>
      </c>
      <c r="DZ175" s="60" t="str">
        <f t="array" ref="DZ175">IFERROR(INDEX('CAMAGUI DATA UNIFICADA'!$C$2:$T1007,MATCH(1,($A175='CAMAGUI DATA UNIFICADA'!$A$2:$A1007)*($DX$1='CAMAGUI DATA UNIFICADA'!$B$2:$B1007),0),MATCH(DZ$2,'CAMAGUI DATA UNIFICADA'!$C$1:$T$1,0)),"")</f>
        <v/>
      </c>
      <c r="EA175" s="60" t="str">
        <f t="array" ref="EA175">IFERROR(INDEX('CAMAGUI DATA UNIFICADA'!$C$2:$T1007,MATCH(1,($A175='CAMAGUI DATA UNIFICADA'!$A$2:$A1007)*($DX$1='CAMAGUI DATA UNIFICADA'!$B$2:$B1007),0),MATCH(EA$2,'CAMAGUI DATA UNIFICADA'!$C$1:$T$1,0)),"")</f>
        <v/>
      </c>
      <c r="EB175" s="60" t="str">
        <f t="array" ref="EB175">IFERROR(INDEX('CAMAGUI DATA UNIFICADA'!$C$2:$T1007,MATCH(1,($A175='CAMAGUI DATA UNIFICADA'!$A$2:$A1007)*($DX$1='CAMAGUI DATA UNIFICADA'!$B$2:$B1007),0),MATCH(EB$2,'CAMAGUI DATA UNIFICADA'!$C$1:$T$1,0)),"")</f>
        <v/>
      </c>
      <c r="EC175" s="60" t="str">
        <f t="array" ref="EC175">IFERROR(INDEX('CAMAGUI DATA UNIFICADA'!$C$2:$T1007,MATCH(1,($A175='CAMAGUI DATA UNIFICADA'!$A$2:$A1007)*($DX$1='CAMAGUI DATA UNIFICADA'!$B$2:$B1007),0),MATCH(EC$2,'CAMAGUI DATA UNIFICADA'!$C$1:$T$1,0)),"")</f>
        <v/>
      </c>
      <c r="ED175" s="60" t="str">
        <f t="array" ref="ED175">IFERROR(INDEX('CAMAGUI DATA UNIFICADA'!$C$2:$T1007,MATCH(1,($A175='CAMAGUI DATA UNIFICADA'!$A$2:$A1007)*($DX$1='CAMAGUI DATA UNIFICADA'!$B$2:$B1007),0),MATCH(ED$2,'CAMAGUI DATA UNIFICADA'!$C$1:$T$1,0)),"")</f>
        <v/>
      </c>
      <c r="EE175" s="60" t="str">
        <f t="array" ref="EE175">IFERROR(INDEX('CAMAGUI DATA UNIFICADA'!$C$2:$T1007,MATCH(1,($A175='CAMAGUI DATA UNIFICADA'!$A$2:$A1007)*($DX$1='CAMAGUI DATA UNIFICADA'!$B$2:$B1007),0),MATCH(EE$2,'CAMAGUI DATA UNIFICADA'!$C$1:$T$1,0)),"")</f>
        <v/>
      </c>
      <c r="EF175" s="60" t="str">
        <f t="array" ref="EF175">IFERROR(INDEX('CAMAGUI DATA UNIFICADA'!$C$2:$T1007,MATCH(1,($A175='CAMAGUI DATA UNIFICADA'!$A$2:$A1007)*($DX$1='CAMAGUI DATA UNIFICADA'!$B$2:$B1007),0),MATCH(EF$2,'CAMAGUI DATA UNIFICADA'!$C$1:$T$1,0)),"")</f>
        <v/>
      </c>
      <c r="EG175" s="60" t="str">
        <f t="array" ref="EG175">IFERROR(INDEX('CAMAGUI DATA UNIFICADA'!$C$2:$T1007,MATCH(1,($A175='CAMAGUI DATA UNIFICADA'!$A$2:$A1007)*($DX$1='CAMAGUI DATA UNIFICADA'!$B$2:$B1007),0),MATCH(EG$2,'CAMAGUI DATA UNIFICADA'!$C$1:$T$1,0)),"")</f>
        <v/>
      </c>
      <c r="EH175" s="60" t="str">
        <f t="array" ref="EH175">IFERROR(INDEX('CAMAGUI DATA UNIFICADA'!$C$2:$T1007,MATCH(1,($A175='CAMAGUI DATA UNIFICADA'!$A$2:$A1007)*($DX$1='CAMAGUI DATA UNIFICADA'!$B$2:$B1007),0),MATCH(EH$2,'CAMAGUI DATA UNIFICADA'!$C$1:$T$1,0)),"")</f>
        <v/>
      </c>
      <c r="EI175" s="60" t="str">
        <f t="array" ref="EI175">IFERROR(INDEX('CAMAGUI DATA UNIFICADA'!$C$2:$T1007,MATCH(1,($A175='CAMAGUI DATA UNIFICADA'!$A$2:$A1007)*($DX$1='CAMAGUI DATA UNIFICADA'!$B$2:$B1007),0),MATCH(EI$2,'CAMAGUI DATA UNIFICADA'!$C$1:$T$1,0)),"")</f>
        <v/>
      </c>
      <c r="EJ175" s="60" t="str">
        <f t="array" ref="EJ175">IFERROR(INDEX('CAMAGUI DATA UNIFICADA'!$C$2:$T1007,MATCH(1,($A175='CAMAGUI DATA UNIFICADA'!$A$2:$A1007)*($DX$1='CAMAGUI DATA UNIFICADA'!$B$2:$B1007),0),MATCH(EJ$2,'CAMAGUI DATA UNIFICADA'!$C$1:$T$1,0)),"")</f>
        <v/>
      </c>
      <c r="EK175" s="60" t="str">
        <f t="array" ref="EK175">IFERROR(INDEX('CAMAGUI DATA UNIFICADA'!$C$2:$T1007,MATCH(1,($A175='CAMAGUI DATA UNIFICADA'!$A$2:$A1007)*($DX$1='CAMAGUI DATA UNIFICADA'!$B$2:$B1007),0),MATCH(EK$2,'CAMAGUI DATA UNIFICADA'!$C$1:$T$1,0)),"")</f>
        <v/>
      </c>
      <c r="EL175" s="60" t="str">
        <f t="array" ref="EL175">IFERROR(INDEX('CAMAGUI DATA UNIFICADA'!$C$2:$T1007,MATCH(1,($A175='CAMAGUI DATA UNIFICADA'!$A$2:$A1007)*($DX$1='CAMAGUI DATA UNIFICADA'!$B$2:$B1007),0),MATCH(EL$2,'CAMAGUI DATA UNIFICADA'!$C$1:$T$1,0)),"")</f>
        <v/>
      </c>
      <c r="EM175" s="60" t="str">
        <f t="array" ref="EM175">IFERROR(INDEX('CAMAGUI DATA UNIFICADA'!$C$2:$T1007,MATCH(1,($A175='CAMAGUI DATA UNIFICADA'!$A$2:$A1007)*($DX$1='CAMAGUI DATA UNIFICADA'!$B$2:$B1007),0),MATCH(EM$2,'CAMAGUI DATA UNIFICADA'!$C$1:$T$1,0)),"")</f>
        <v/>
      </c>
      <c r="EN175" s="60" t="str">
        <f t="array" ref="EN175">IFERROR(INDEX('CAMAGUI DATA UNIFICADA'!$C$2:$T1007,MATCH(1,($A175='CAMAGUI DATA UNIFICADA'!$A$2:$A1007)*($DX$1='CAMAGUI DATA UNIFICADA'!$B$2:$B1007),0),MATCH(EN$2,'CAMAGUI DATA UNIFICADA'!$C$1:$T$1,0)),"")</f>
        <v/>
      </c>
      <c r="EO175" s="140" t="str">
        <f t="array" ref="EO175">IFERROR(INDEX('CAMAGUI DATA UNIFICADA'!$C$2:$T1007,MATCH(1,($A175='CAMAGUI DATA UNIFICADA'!$A$2:$A1007)*($DX$1='CAMAGUI DATA UNIFICADA'!$B$2:$B1007),0),MATCH(EO$2,'CAMAGUI DATA UNIFICADA'!$C$1:$T$1,0)),"")</f>
        <v/>
      </c>
    </row>
    <row r="176">
      <c r="A176" s="137">
        <v>46153.0</v>
      </c>
      <c r="B176" s="138" t="str">
        <f t="array" ref="B176">IFERROR(INDEX('CAMAGUI DATA UNIFICADA'!$C$2:$T1007,MATCH(1,($A176='CAMAGUI DATA UNIFICADA'!$A$2:$A1007)*($B$1='CAMAGUI DATA UNIFICADA'!$B$2:$B1007),0),MATCH(B$2,'CAMAGUI DATA UNIFICADA'!$C$1:$T$1,0)),"")</f>
        <v>CA1080526</v>
      </c>
      <c r="C176" s="2">
        <f t="array" ref="C176">IFERROR(INDEX('CAMAGUI DATA UNIFICADA'!$C$2:$T1007,MATCH(1,($A176='CAMAGUI DATA UNIFICADA'!$A$2:$A1007)*($B$1='CAMAGUI DATA UNIFICADA'!$B$2:$B1007),0),MATCH(C$2,'CAMAGUI DATA UNIFICADA'!$C$1:$T$1,0)),"")</f>
        <v>90</v>
      </c>
      <c r="D176" s="2">
        <f t="array" ref="D176">IFERROR(INDEX('CAMAGUI DATA UNIFICADA'!$C$2:$T1007,MATCH(1,($A176='CAMAGUI DATA UNIFICADA'!$A$2:$A1007)*($B$1='CAMAGUI DATA UNIFICADA'!$B$2:$B1007),0),MATCH(D$2,'CAMAGUI DATA UNIFICADA'!$C$1:$T$1,0)),"")</f>
        <v>227</v>
      </c>
      <c r="E176" s="2" t="str">
        <f t="array" ref="E176">IFERROR(INDEX('CAMAGUI DATA UNIFICADA'!$C$2:$T1007,MATCH(1,($A176='CAMAGUI DATA UNIFICADA'!$A$2:$A1007)*($B$1='CAMAGUI DATA UNIFICADA'!$B$2:$B1007),0),MATCH(E$2,'CAMAGUI DATA UNIFICADA'!$C$1:$T$1,0)),"")</f>
        <v>NICO KATAL 1.2</v>
      </c>
      <c r="F176" s="139">
        <f t="array" ref="F176">IFERROR(INDEX('CAMAGUI DATA UNIFICADA'!$C$2:$T1007,MATCH(1,($A176='CAMAGUI DATA UNIFICADA'!$A$2:$A1007)*($B$1='CAMAGUI DATA UNIFICADA'!$B$2:$B1007),0),MATCH(F$2,'CAMAGUI DATA UNIFICADA'!$C$1:$T$1,0)),"")</f>
        <v>321.7952</v>
      </c>
      <c r="G176" s="2">
        <f t="array" ref="G176">IFERROR(INDEX('CAMAGUI DATA UNIFICADA'!$C$2:$T1007,MATCH(1,($A176='CAMAGUI DATA UNIFICADA'!$A$2:$A1007)*($B$1='CAMAGUI DATA UNIFICADA'!$B$2:$B1007),0),MATCH(G$2,'CAMAGUI DATA UNIFICADA'!$C$1:$T$1,0)),"")</f>
        <v>1.6</v>
      </c>
      <c r="H176" s="2">
        <f t="array" ref="H176">IFERROR(INDEX('CAMAGUI DATA UNIFICADA'!$C$2:$T1007,MATCH(1,($A176='CAMAGUI DATA UNIFICADA'!$A$2:$A1007)*($B$1='CAMAGUI DATA UNIFICADA'!$B$2:$B1007),0),MATCH(H$2,'CAMAGUI DATA UNIFICADA'!$C$1:$T$1,0)),"")</f>
        <v>0</v>
      </c>
      <c r="I176" s="33">
        <f t="array" ref="I176">IFERROR(INDEX('CAMAGUI DATA UNIFICADA'!$C$2:$T1007,MATCH(1,($A176='CAMAGUI DATA UNIFICADA'!$A$2:$A1007)*($B$1='CAMAGUI DATA UNIFICADA'!$B$2:$B1007),0),MATCH(I$2,'CAMAGUI DATA UNIFICADA'!$C$1:$T$1,0)),"")</f>
        <v>12.9888</v>
      </c>
      <c r="J176" s="60">
        <f t="array" ref="J176">IFERROR(INDEX('CAMAGUI DATA UNIFICADA'!$C$2:$T1007,MATCH(1,($A176='CAMAGUI DATA UNIFICADA'!$A$2:$A1007)*($B$1='CAMAGUI DATA UNIFICADA'!$B$2:$B1007),0),MATCH(J$2,'CAMAGUI DATA UNIFICADA'!$C$1:$T$1,0)),"")</f>
        <v>433065.4102</v>
      </c>
      <c r="K176" s="33" t="str">
        <f t="array" ref="K176">IFERROR(INDEX('CAMAGUI DATA UNIFICADA'!$C$2:$T1007,MATCH(1,($A176='CAMAGUI DATA UNIFICADA'!$A$2:$A1007)*($B$1='CAMAGUI DATA UNIFICADA'!$B$2:$B1007),0),MATCH(K$2,'CAMAGUI DATA UNIFICADA'!$C$1:$T$1,0)),"")</f>
        <v/>
      </c>
      <c r="L176" s="23">
        <f t="array" ref="L176">IFERROR(INDEX('CAMAGUI DATA UNIFICADA'!$C$2:$T1007,MATCH(1,($A176='CAMAGUI DATA UNIFICADA'!$A$2:$A1007)*($B$1='CAMAGUI DATA UNIFICADA'!$B$2:$B1007),0),MATCH(L$2,'CAMAGUI DATA UNIFICADA'!$C$1:$T$1,0)),"")</f>
        <v>0.3832437258</v>
      </c>
      <c r="M176" s="23">
        <f t="array" ref="M176">IFERROR(INDEX('CAMAGUI DATA UNIFICADA'!$C$2:$T1007,MATCH(1,($A176='CAMAGUI DATA UNIFICADA'!$A$2:$A1007)*($B$1='CAMAGUI DATA UNIFICADA'!$B$2:$B1007),0),MATCH(M$2,'CAMAGUI DATA UNIFICADA'!$C$1:$T$1,0)),"")</f>
        <v>0.55</v>
      </c>
      <c r="N176" s="60">
        <f t="array" ref="N176">IFERROR(INDEX('CAMAGUI DATA UNIFICADA'!$C$2:$T1007,MATCH(1,($A176='CAMAGUI DATA UNIFICADA'!$A$2:$A1007)*($B$1='CAMAGUI DATA UNIFICADA'!$B$2:$B1007),0),MATCH(N$2,'CAMAGUI DATA UNIFICADA'!$C$1:$T$1,0)),"")</f>
        <v>75885.22589</v>
      </c>
      <c r="O176" s="2">
        <f t="array" ref="O176">IFERROR(INDEX('CAMAGUI DATA UNIFICADA'!$C$2:$T1007,MATCH(1,($A176='CAMAGUI DATA UNIFICADA'!$A$2:$A1007)*($B$1='CAMAGUI DATA UNIFICADA'!$B$2:$B1007),0),MATCH(O$2,'CAMAGUI DATA UNIFICADA'!$C$1:$T$1,0)),"")</f>
        <v>2.2</v>
      </c>
      <c r="P176" s="2">
        <f t="array" ref="P176">IFERROR(INDEX('CAMAGUI DATA UNIFICADA'!$C$2:$T1007,MATCH(1,($A176='CAMAGUI DATA UNIFICADA'!$A$2:$A1007)*($B$1='CAMAGUI DATA UNIFICADA'!$B$2:$B1007),0),MATCH(P$2,'CAMAGUI DATA UNIFICADA'!$C$1:$T$1,0)),"")</f>
        <v>3.8</v>
      </c>
      <c r="Q176" s="33">
        <f t="array" ref="Q176">IFERROR(INDEX('CAMAGUI DATA UNIFICADA'!$C$2:$T1007,MATCH(1,($A176='CAMAGUI DATA UNIFICADA'!$A$2:$A1007)*($B$1='CAMAGUI DATA UNIFICADA'!$B$2:$B1007),0),MATCH(Q$2,'CAMAGUI DATA UNIFICADA'!$C$1:$T$1,0)),"")</f>
        <v>8.7504</v>
      </c>
      <c r="R176" s="60">
        <f t="array" ref="R176">IFERROR(INDEX('CAMAGUI DATA UNIFICADA'!$C$2:$T1007,MATCH(1,($A176='CAMAGUI DATA UNIFICADA'!$A$2:$A1007)*($B$1='CAMAGUI DATA UNIFICADA'!$B$2:$B1007),0),MATCH(R$2,'CAMAGUI DATA UNIFICADA'!$C$1:$T$1,0)),"")</f>
        <v>249.4476595</v>
      </c>
      <c r="S176" s="140">
        <f t="array" ref="S176">IFERROR(INDEX('CAMAGUI DATA UNIFICADA'!$C$2:$T1007,MATCH(1,($A176='CAMAGUI DATA UNIFICADA'!$A$2:$A1007)*($B$1='CAMAGUI DATA UNIFICADA'!$B$2:$B1007),0),MATCH(S$2,'CAMAGUI DATA UNIFICADA'!$C$1:$T$1,0)),"")</f>
        <v>39.86191488</v>
      </c>
      <c r="T176" s="138" t="str">
        <f t="array" ref="T176">IFERROR(INDEX('CAMAGUI DATA UNIFICADA'!$C$2:$T1007,MATCH(1,($A176='CAMAGUI DATA UNIFICADA'!$A$2:$A1007)*($T$1='CAMAGUI DATA UNIFICADA'!$B$2:$B1007),0),MATCH(T$2,'CAMAGUI DATA UNIFICADA'!$C$1:$T$1,0)),"")</f>
        <v>CA2080526</v>
      </c>
      <c r="U176" s="2">
        <f t="array" ref="U176">IFERROR(INDEX('CAMAGUI DATA UNIFICADA'!$C$2:$T1007,MATCH(1,($A176='CAMAGUI DATA UNIFICADA'!$A$2:$A1007)*($T$1='CAMAGUI DATA UNIFICADA'!$B$2:$B1007),0),MATCH(U$2,'CAMAGUI DATA UNIFICADA'!$C$1:$T$1,0)),"")</f>
        <v>65</v>
      </c>
      <c r="V176" s="2">
        <f t="array" ref="V176">IFERROR(INDEX('CAMAGUI DATA UNIFICADA'!$C$2:$T1007,MATCH(1,($A176='CAMAGUI DATA UNIFICADA'!$A$2:$A1007)*($T$1='CAMAGUI DATA UNIFICADA'!$B$2:$B1007),0),MATCH(V$2,'CAMAGUI DATA UNIFICADA'!$C$1:$T$1,0)),"")</f>
        <v>133</v>
      </c>
      <c r="W176" s="2" t="str">
        <f t="array" ref="W176">IFERROR(INDEX('CAMAGUI DATA UNIFICADA'!$C$2:$T1007,MATCH(1,($A176='CAMAGUI DATA UNIFICADA'!$A$2:$A1007)*($T$1='CAMAGUI DATA UNIFICADA'!$B$2:$B1007),0),MATCH(W$2,'CAMAGUI DATA UNIFICADA'!$C$1:$T$1,0)),"")</f>
        <v>NICO KATAL 1.2</v>
      </c>
      <c r="X176" s="139">
        <f t="array" ref="X176">IFERROR(INDEX('CAMAGUI DATA UNIFICADA'!$C$2:$T1007,MATCH(1,($A176='CAMAGUI DATA UNIFICADA'!$A$2:$A1007)*($T$1='CAMAGUI DATA UNIFICADA'!$B$2:$B1007),0),MATCH(X$2,'CAMAGUI DATA UNIFICADA'!$C$1:$T$1,0)),"")</f>
        <v>188.5408</v>
      </c>
      <c r="Y176" s="2">
        <f t="array" ref="Y176">IFERROR(INDEX('CAMAGUI DATA UNIFICADA'!$C$2:$T1007,MATCH(1,($A176='CAMAGUI DATA UNIFICADA'!$A$2:$A1007)*($T$1='CAMAGUI DATA UNIFICADA'!$B$2:$B1007),0),MATCH(Y$2,'CAMAGUI DATA UNIFICADA'!$C$1:$T$1,0)),"")</f>
        <v>1.1</v>
      </c>
      <c r="Z176" s="2">
        <f t="array" ref="Z176">IFERROR(INDEX('CAMAGUI DATA UNIFICADA'!$C$2:$T1007,MATCH(1,($A176='CAMAGUI DATA UNIFICADA'!$A$2:$A1007)*($T$1='CAMAGUI DATA UNIFICADA'!$B$2:$B1007),0),MATCH(Z$2,'CAMAGUI DATA UNIFICADA'!$C$1:$T$1,0)),"")</f>
        <v>0</v>
      </c>
      <c r="AA176" s="2">
        <f t="array" ref="AA176">IFERROR(INDEX('CAMAGUI DATA UNIFICADA'!$C$2:$T1007,MATCH(1,($A176='CAMAGUI DATA UNIFICADA'!$A$2:$A1007)*($T$1='CAMAGUI DATA UNIFICADA'!$B$2:$B1007),0),MATCH(AA$2,'CAMAGUI DATA UNIFICADA'!$C$1:$T$1,0)),"")</f>
        <v>13.9248</v>
      </c>
      <c r="AB176" s="60">
        <f t="array" ref="AB176">IFERROR(INDEX('CAMAGUI DATA UNIFICADA'!$C$2:$T1007,MATCH(1,($A176='CAMAGUI DATA UNIFICADA'!$A$2:$A1007)*($T$1='CAMAGUI DATA UNIFICADA'!$B$2:$B1007),0),MATCH(AB$2,'CAMAGUI DATA UNIFICADA'!$C$1:$T$1,0)),"")</f>
        <v>424357.3271</v>
      </c>
      <c r="AC176" s="33" t="str">
        <f t="array" ref="AC176">IFERROR(INDEX('CAMAGUI DATA UNIFICADA'!$C$2:$T1007,MATCH(1,($A176='CAMAGUI DATA UNIFICADA'!$A$2:$A1007)*($T$1='CAMAGUI DATA UNIFICADA'!$B$2:$B1007),0),MATCH(AC$2,'CAMAGUI DATA UNIFICADA'!$C$1:$T$1,0)),"")</f>
        <v/>
      </c>
      <c r="AD176" s="23">
        <f t="array" ref="AD176">IFERROR(INDEX('CAMAGUI DATA UNIFICADA'!$C$2:$T1007,MATCH(1,($A176='CAMAGUI DATA UNIFICADA'!$A$2:$A1007)*($T$1='CAMAGUI DATA UNIFICADA'!$B$2:$B1007),0),MATCH(AD$2,'CAMAGUI DATA UNIFICADA'!$C$1:$T$1,0)),"")</f>
        <v>0.4877670427</v>
      </c>
      <c r="AE176" s="23">
        <f t="array" ref="AE176">IFERROR(INDEX('CAMAGUI DATA UNIFICADA'!$C$2:$T1007,MATCH(1,($A176='CAMAGUI DATA UNIFICADA'!$A$2:$A1007)*($T$1='CAMAGUI DATA UNIFICADA'!$B$2:$B1007),0),MATCH(AE$2,'CAMAGUI DATA UNIFICADA'!$C$1:$T$1,0)),"")</f>
        <v>0.55</v>
      </c>
      <c r="AF176" s="60">
        <f t="array" ref="AF176">IFERROR(INDEX('CAMAGUI DATA UNIFICADA'!$C$2:$T1007,MATCH(1,($A176='CAMAGUI DATA UNIFICADA'!$A$2:$A1007)*($T$1='CAMAGUI DATA UNIFICADA'!$B$2:$B1007),0),MATCH(AF$2,'CAMAGUI DATA UNIFICADA'!$C$1:$T$1,0)),"")</f>
        <v>79750</v>
      </c>
      <c r="AG176" s="2">
        <f t="array" ref="AG176">IFERROR(INDEX('CAMAGUI DATA UNIFICADA'!$C$2:$T1007,MATCH(1,($A176='CAMAGUI DATA UNIFICADA'!$A$2:$A1007)*($T$1='CAMAGUI DATA UNIFICADA'!$B$2:$B1007),0),MATCH(AG$2,'CAMAGUI DATA UNIFICADA'!$C$1:$T$1,0)),"")</f>
        <v>2.2</v>
      </c>
      <c r="AH176" s="2">
        <f t="array" ref="AH176">IFERROR(INDEX('CAMAGUI DATA UNIFICADA'!$C$2:$T1007,MATCH(1,($A176='CAMAGUI DATA UNIFICADA'!$A$2:$A1007)*($T$1='CAMAGUI DATA UNIFICADA'!$B$2:$B1007),0),MATCH(AH$2,'CAMAGUI DATA UNIFICADA'!$C$1:$T$1,0)),"")</f>
        <v>3.3</v>
      </c>
      <c r="AI176" s="33">
        <f t="array" ref="AI176">IFERROR(INDEX('CAMAGUI DATA UNIFICADA'!$C$2:$T1007,MATCH(1,($A176='CAMAGUI DATA UNIFICADA'!$A$2:$A1007)*($T$1='CAMAGUI DATA UNIFICADA'!$B$2:$B1007),0),MATCH(AI$2,'CAMAGUI DATA UNIFICADA'!$C$1:$T$1,0)),"")</f>
        <v>9.2964</v>
      </c>
      <c r="AJ176" s="60">
        <f t="array" ref="AJ176">IFERROR(INDEX('CAMAGUI DATA UNIFICADA'!$C$2:$T1007,MATCH(1,($A176='CAMAGUI DATA UNIFICADA'!$A$2:$A1007)*($T$1='CAMAGUI DATA UNIFICADA'!$B$2:$B1007),0),MATCH(AJ$2,'CAMAGUI DATA UNIFICADA'!$C$1:$T$1,0)),"")</f>
        <v>178.1524039</v>
      </c>
      <c r="AK176" s="140">
        <f t="array" ref="AK176">IFERROR(INDEX('CAMAGUI DATA UNIFICADA'!$C$2:$T1007,MATCH(1,($A176='CAMAGUI DATA UNIFICADA'!$A$2:$A1007)*($T$1='CAMAGUI DATA UNIFICADA'!$B$2:$B1007),0),MATCH(AK$2,'CAMAGUI DATA UNIFICADA'!$C$1:$T$1,0)),"")</f>
        <v>28.28810097</v>
      </c>
      <c r="AL176" s="138" t="str">
        <f t="array" ref="AL176">IFERROR(INDEX('CAMAGUI DATA UNIFICADA'!$C$2:$T1007,MATCH(1,($A176='CAMAGUI DATA UNIFICADA'!$A$2:$A1007)*($AL$1='CAMAGUI DATA UNIFICADA'!$B$2:$B1007),0),MATCH(AL$2,'CAMAGUI DATA UNIFICADA'!$C$1:$T$1,0)),"")</f>
        <v>CA3080526</v>
      </c>
      <c r="AM176" s="2">
        <f t="array" ref="AM176">IFERROR(INDEX('CAMAGUI DATA UNIFICADA'!$C$2:$T1007,MATCH(1,($A176='CAMAGUI DATA UNIFICADA'!$A$2:$A1007)*($AL$1='CAMAGUI DATA UNIFICADA'!$B$2:$B1007),0),MATCH(AM$2,'CAMAGUI DATA UNIFICADA'!$C$1:$T$1,0)),"")</f>
        <v>80</v>
      </c>
      <c r="AN176" s="2">
        <f t="array" ref="AN176">IFERROR(INDEX('CAMAGUI DATA UNIFICADA'!$C$2:$T1007,MATCH(1,($A176='CAMAGUI DATA UNIFICADA'!$A$2:$A1007)*($AL$1='CAMAGUI DATA UNIFICADA'!$B$2:$B1007),0),MATCH(AN$2,'CAMAGUI DATA UNIFICADA'!$C$1:$T$1,0)),"")</f>
        <v>143</v>
      </c>
      <c r="AO176" s="2" t="str">
        <f t="array" ref="AO176">IFERROR(INDEX('CAMAGUI DATA UNIFICADA'!$C$2:$T1007,MATCH(1,($A176='CAMAGUI DATA UNIFICADA'!$A$2:$A1007)*($AL$1='CAMAGUI DATA UNIFICADA'!$B$2:$B1007),0),MATCH(AO$2,'CAMAGUI DATA UNIFICADA'!$C$1:$T$1,0)),"")</f>
        <v>NICO KATAL 1.2</v>
      </c>
      <c r="AP176" s="139">
        <f t="array" ref="AP176">IFERROR(INDEX('CAMAGUI DATA UNIFICADA'!$C$2:$T1007,MATCH(1,($A176='CAMAGUI DATA UNIFICADA'!$A$2:$A1007)*($AL$1='CAMAGUI DATA UNIFICADA'!$B$2:$B1007),0),MATCH(AP$2,'CAMAGUI DATA UNIFICADA'!$C$1:$T$1,0)),"")</f>
        <v>202.7168</v>
      </c>
      <c r="AQ176" s="2">
        <f t="array" ref="AQ176">IFERROR(INDEX('CAMAGUI DATA UNIFICADA'!$C$2:$T1007,MATCH(1,($A176='CAMAGUI DATA UNIFICADA'!$A$2:$A1007)*($AL$1='CAMAGUI DATA UNIFICADA'!$B$2:$B1007),0),MATCH(AQ$2,'CAMAGUI DATA UNIFICADA'!$C$1:$T$1,0)),"")</f>
        <v>1.3</v>
      </c>
      <c r="AR176" s="2">
        <f t="array" ref="AR176">IFERROR(INDEX('CAMAGUI DATA UNIFICADA'!$C$2:$T1007,MATCH(1,($A176='CAMAGUI DATA UNIFICADA'!$A$2:$A1007)*($AL$1='CAMAGUI DATA UNIFICADA'!$B$2:$B1007),0),MATCH(AR$2,'CAMAGUI DATA UNIFICADA'!$C$1:$T$1,0)),"")</f>
        <v>0</v>
      </c>
      <c r="AS176" s="33">
        <f t="array" ref="AS176">IFERROR(INDEX('CAMAGUI DATA UNIFICADA'!$C$2:$T1007,MATCH(1,($A176='CAMAGUI DATA UNIFICADA'!$A$2:$A1007)*($AL$1='CAMAGUI DATA UNIFICADA'!$B$2:$B1007),0),MATCH(AS$2,'CAMAGUI DATA UNIFICADA'!$C$1:$T$1,0)),"")</f>
        <v>13.5504</v>
      </c>
      <c r="AT176" s="60">
        <f t="array" ref="AT176">IFERROR(INDEX('CAMAGUI DATA UNIFICADA'!$C$2:$T1007,MATCH(1,($A176='CAMAGUI DATA UNIFICADA'!$A$2:$A1007)*($AL$1='CAMAGUI DATA UNIFICADA'!$B$2:$B1007),0),MATCH(AT$2,'CAMAGUI DATA UNIFICADA'!$C$1:$T$1,0)),"")</f>
        <v>454144.9812</v>
      </c>
      <c r="AU176" s="33" t="str">
        <f t="array" ref="AU176">IFERROR(INDEX('CAMAGUI DATA UNIFICADA'!$C$2:$T1007,MATCH(1,($A176='CAMAGUI DATA UNIFICADA'!$A$2:$A1007)*($AL$1='CAMAGUI DATA UNIFICADA'!$B$2:$B1007),0),MATCH(AU$2,'CAMAGUI DATA UNIFICADA'!$C$1:$T$1,0)),"")</f>
        <v/>
      </c>
      <c r="AV176" s="23">
        <f t="array" ref="AV176">IFERROR(INDEX('CAMAGUI DATA UNIFICADA'!$C$2:$T1007,MATCH(1,($A176='CAMAGUI DATA UNIFICADA'!$A$2:$A1007)*($AL$1='CAMAGUI DATA UNIFICADA'!$B$2:$B1007),0),MATCH(AV$2,'CAMAGUI DATA UNIFICADA'!$C$1:$T$1,0)),"")</f>
        <v>0.4780473487</v>
      </c>
      <c r="AW176" s="23">
        <f t="array" ref="AW176">IFERROR(INDEX('CAMAGUI DATA UNIFICADA'!$C$2:$T1007,MATCH(1,($A176='CAMAGUI DATA UNIFICADA'!$A$2:$A1007)*($AL$1='CAMAGUI DATA UNIFICADA'!$B$2:$B1007),0),MATCH(AW$2,'CAMAGUI DATA UNIFICADA'!$C$1:$T$1,0)),"")</f>
        <v>0.55</v>
      </c>
      <c r="AX176" s="60">
        <f t="array" ref="AX176">IFERROR(INDEX('CAMAGUI DATA UNIFICADA'!$C$2:$T1007,MATCH(1,($A176='CAMAGUI DATA UNIFICADA'!$A$2:$A1007)*($AL$1='CAMAGUI DATA UNIFICADA'!$B$2:$B1007),0),MATCH(AX$2,'CAMAGUI DATA UNIFICADA'!$C$1:$T$1,0)),"")</f>
        <v>74642.85714</v>
      </c>
      <c r="AY176" s="2">
        <f t="array" ref="AY176">IFERROR(INDEX('CAMAGUI DATA UNIFICADA'!$C$2:$T1007,MATCH(1,($A176='CAMAGUI DATA UNIFICADA'!$A$2:$A1007)*($AL$1='CAMAGUI DATA UNIFICADA'!$B$2:$B1007),0),MATCH(AY$2,'CAMAGUI DATA UNIFICADA'!$C$1:$T$1,0)),"")</f>
        <v>2.3</v>
      </c>
      <c r="AZ176" s="2">
        <f t="array" ref="AZ176">IFERROR(INDEX('CAMAGUI DATA UNIFICADA'!$C$2:$T1007,MATCH(1,($A176='CAMAGUI DATA UNIFICADA'!$A$2:$A1007)*($AL$1='CAMAGUI DATA UNIFICADA'!$B$2:$B1007),0),MATCH(AZ$2,'CAMAGUI DATA UNIFICADA'!$C$1:$T$1,0)),"")</f>
        <v>3.6</v>
      </c>
      <c r="BA176" s="33">
        <f t="array" ref="BA176">IFERROR(INDEX('CAMAGUI DATA UNIFICADA'!$C$2:$T1007,MATCH(1,($A176='CAMAGUI DATA UNIFICADA'!$A$2:$A1007)*($AL$1='CAMAGUI DATA UNIFICADA'!$B$2:$B1007),0),MATCH(BA$2,'CAMAGUI DATA UNIFICADA'!$C$1:$T$1,0)),"")</f>
        <v>8.9688</v>
      </c>
      <c r="BB176" s="60">
        <f t="array" ref="BB176">IFERROR(INDEX('CAMAGUI DATA UNIFICADA'!$C$2:$T1007,MATCH(1,($A176='CAMAGUI DATA UNIFICADA'!$A$2:$A1007)*($AL$1='CAMAGUI DATA UNIFICADA'!$B$2:$B1007),0),MATCH(BB$2,'CAMAGUI DATA UNIFICADA'!$C$1:$T$1,0)),"")</f>
        <v>205.8035678</v>
      </c>
      <c r="BC176" s="140">
        <f t="array" ref="BC176">IFERROR(INDEX('CAMAGUI DATA UNIFICADA'!$C$2:$T1007,MATCH(1,($A176='CAMAGUI DATA UNIFICADA'!$A$2:$A1007)*($AL$1='CAMAGUI DATA UNIFICADA'!$B$2:$B1007),0),MATCH(BC$2,'CAMAGUI DATA UNIFICADA'!$C$1:$T$1,0)),"")</f>
        <v>31.45089195</v>
      </c>
      <c r="BD176" s="138" t="str">
        <f t="array" ref="BD176">IFERROR(INDEX('CAMAGUI DATA UNIFICADA'!$C$2:$T1007,MATCH(1,($A176='CAMAGUI DATA UNIFICADA'!$A$2:$A1007)*($BD$1='CAMAGUI DATA UNIFICADA'!$B$2:$B1007),0),MATCH(BD$2,'CAMAGUI DATA UNIFICADA'!$C$1:$T$1,0)),"")</f>
        <v>CA4300326</v>
      </c>
      <c r="BE176" s="2">
        <f t="array" ref="BE176">IFERROR(INDEX('CAMAGUI DATA UNIFICADA'!$C$2:$T1007,MATCH(1,($A176='CAMAGUI DATA UNIFICADA'!$A$2:$A1007)*($BD$1='CAMAGUI DATA UNIFICADA'!$B$2:$B1007),0),MATCH(BE$2,'CAMAGUI DATA UNIFICADA'!$C$1:$T$1,0)),"")</f>
        <v>425</v>
      </c>
      <c r="BF176" s="2">
        <f t="array" ref="BF176">IFERROR(INDEX('CAMAGUI DATA UNIFICADA'!$C$2:$T1007,MATCH(1,($A176='CAMAGUI DATA UNIFICADA'!$A$2:$A1007)*($BD$1='CAMAGUI DATA UNIFICADA'!$B$2:$B1007),0),MATCH(BF$2,'CAMAGUI DATA UNIFICADA'!$C$1:$T$1,0)),"")</f>
        <v>2910</v>
      </c>
      <c r="BG176" s="2" t="str">
        <f t="array" ref="BG176">IFERROR(INDEX('CAMAGUI DATA UNIFICADA'!$C$2:$T1007,MATCH(1,($A176='CAMAGUI DATA UNIFICADA'!$A$2:$A1007)*($BD$1='CAMAGUI DATA UNIFICADA'!$B$2:$B1007),0),MATCH(BG$2,'CAMAGUI DATA UNIFICADA'!$C$1:$T$1,0)),"")</f>
        <v>SKR OPTILINE E</v>
      </c>
      <c r="BH176" s="139">
        <f t="array" ref="BH176">IFERROR(INDEX('CAMAGUI DATA UNIFICADA'!$C$2:$T1007,MATCH(1,($A176='CAMAGUI DATA UNIFICADA'!$A$2:$A1007)*($BD$1='CAMAGUI DATA UNIFICADA'!$B$2:$B1007),0),MATCH(BH$2,'CAMAGUI DATA UNIFICADA'!$C$1:$T$1,0)),"")</f>
        <v>3433.8</v>
      </c>
      <c r="BI176" s="2">
        <f t="array" ref="BI176">IFERROR(INDEX('CAMAGUI DATA UNIFICADA'!$C$2:$T1007,MATCH(1,($A176='CAMAGUI DATA UNIFICADA'!$A$2:$A1007)*($BD$1='CAMAGUI DATA UNIFICADA'!$B$2:$B1007),0),MATCH(BI$2,'CAMAGUI DATA UNIFICADA'!$C$1:$T$1,0)),"")</f>
        <v>17.2</v>
      </c>
      <c r="BJ176" s="2">
        <f t="array" ref="BJ176">IFERROR(INDEX('CAMAGUI DATA UNIFICADA'!$C$2:$T1007,MATCH(1,($A176='CAMAGUI DATA UNIFICADA'!$A$2:$A1007)*($BD$1='CAMAGUI DATA UNIFICADA'!$B$2:$B1007),0),MATCH(BJ$2,'CAMAGUI DATA UNIFICADA'!$C$1:$T$1,0)),"")</f>
        <v>3.2</v>
      </c>
      <c r="BK176" s="33">
        <f t="array" ref="BK176">IFERROR(INDEX('CAMAGUI DATA UNIFICADA'!$C$2:$T1007,MATCH(1,($A176='CAMAGUI DATA UNIFICADA'!$A$2:$A1007)*($BD$1='CAMAGUI DATA UNIFICADA'!$B$2:$B1007),0),MATCH(BK$2,'CAMAGUI DATA UNIFICADA'!$C$1:$T$1,0)),"")</f>
        <v>3.6264</v>
      </c>
      <c r="BL176" s="60">
        <f t="array" ref="BL176">IFERROR(INDEX('CAMAGUI DATA UNIFICADA'!$C$2:$T1007,MATCH(1,($A176='CAMAGUI DATA UNIFICADA'!$A$2:$A1007)*($BD$1='CAMAGUI DATA UNIFICADA'!$B$2:$B1007),0),MATCH(BL$2,'CAMAGUI DATA UNIFICADA'!$C$1:$T$1,0)),"")</f>
        <v>681372.7754</v>
      </c>
      <c r="BM176" s="33">
        <f t="array" ref="BM176">IFERROR(INDEX('CAMAGUI DATA UNIFICADA'!$C$2:$T1007,MATCH(1,($A176='CAMAGUI DATA UNIFICADA'!$A$2:$A1007)*($BD$1='CAMAGUI DATA UNIFICADA'!$B$2:$B1007),0),MATCH(BM$2,'CAMAGUI DATA UNIFICADA'!$C$1:$T$1,0)),"")</f>
        <v>2.613146552</v>
      </c>
      <c r="BN176" s="23">
        <f t="array" ref="BN176">IFERROR(INDEX('CAMAGUI DATA UNIFICADA'!$C$2:$T1007,MATCH(1,($A176='CAMAGUI DATA UNIFICADA'!$A$2:$A1007)*($BD$1='CAMAGUI DATA UNIFICADA'!$B$2:$B1007),0),MATCH(BN$2,'CAMAGUI DATA UNIFICADA'!$C$1:$T$1,0)),"")</f>
        <v>0.7831870981</v>
      </c>
      <c r="BO176" s="23">
        <f t="array" ref="BO176">IFERROR(INDEX('CAMAGUI DATA UNIFICADA'!$C$2:$T1007,MATCH(1,($A176='CAMAGUI DATA UNIFICADA'!$A$2:$A1007)*($BD$1='CAMAGUI DATA UNIFICADA'!$B$2:$B1007),0),MATCH(BO$2,'CAMAGUI DATA UNIFICADA'!$C$1:$T$1,0)),"")</f>
        <v>0.4</v>
      </c>
      <c r="BP176" s="60">
        <f t="array" ref="BP176">IFERROR(INDEX('CAMAGUI DATA UNIFICADA'!$C$2:$T1007,MATCH(1,($A176='CAMAGUI DATA UNIFICADA'!$A$2:$A1007)*($BD$1='CAMAGUI DATA UNIFICADA'!$B$2:$B1007),0),MATCH(BP$2,'CAMAGUI DATA UNIFICADA'!$C$1:$T$1,0)),"")</f>
        <v>72500</v>
      </c>
      <c r="BQ176" s="2">
        <f t="array" ref="BQ176">IFERROR(INDEX('CAMAGUI DATA UNIFICADA'!$C$2:$T1007,MATCH(1,($A176='CAMAGUI DATA UNIFICADA'!$A$2:$A1007)*($BD$1='CAMAGUI DATA UNIFICADA'!$B$2:$B1007),0),MATCH(BQ$2,'CAMAGUI DATA UNIFICADA'!$C$1:$T$1,0)),"")</f>
        <v>6</v>
      </c>
      <c r="BR176" s="2">
        <f t="array" ref="BR176">IFERROR(INDEX('CAMAGUI DATA UNIFICADA'!$C$2:$T1007,MATCH(1,($A176='CAMAGUI DATA UNIFICADA'!$A$2:$A1007)*($BD$1='CAMAGUI DATA UNIFICADA'!$B$2:$B1007),0),MATCH(BR$2,'CAMAGUI DATA UNIFICADA'!$C$1:$T$1,0)),"")</f>
        <v>23.2</v>
      </c>
      <c r="BS176" s="33">
        <f t="array" ref="BS176">IFERROR(INDEX('CAMAGUI DATA UNIFICADA'!$C$2:$T1007,MATCH(1,($A176='CAMAGUI DATA UNIFICADA'!$A$2:$A1007)*($BD$1='CAMAGUI DATA UNIFICADA'!$B$2:$B1007),0),MATCH(BS$2,'CAMAGUI DATA UNIFICADA'!$C$1:$T$1,0)),"")</f>
        <v>3.2592</v>
      </c>
      <c r="BT176" s="60">
        <f t="array" ref="BT176">IFERROR(INDEX('CAMAGUI DATA UNIFICADA'!$C$2:$T1007,MATCH(1,($A176='CAMAGUI DATA UNIFICADA'!$A$2:$A1007)*($BD$1='CAMAGUI DATA UNIFICADA'!$B$2:$B1007),0),MATCH(BT$2,'CAMAGUI DATA UNIFICADA'!$C$1:$T$1,0)),"")</f>
        <v>267.1495078</v>
      </c>
      <c r="BU176" s="140">
        <f t="array" ref="BU176">IFERROR(INDEX('CAMAGUI DATA UNIFICADA'!$C$2:$T1007,MATCH(1,($A176='CAMAGUI DATA UNIFICADA'!$A$2:$A1007)*($BD$1='CAMAGUI DATA UNIFICADA'!$B$2:$B1007),0),MATCH(BU$2,'CAMAGUI DATA UNIFICADA'!$C$1:$T$1,0)),"")</f>
        <v>-39.46262304</v>
      </c>
      <c r="BV176" s="138" t="str">
        <f t="array" ref="BV176">IFERROR(INDEX('CAMAGUI DATA UNIFICADA'!$C$2:$T1007,MATCH(1,($A176='CAMAGUI DATA UNIFICADA'!$A$2:$A1007)*($BV$1='CAMAGUI DATA UNIFICADA'!$B$2:$B1007),0),MATCH(BV$2,'CAMAGUI DATA UNIFICADA'!$C$1:$T$1,0)),"")</f>
        <v>CA5300326</v>
      </c>
      <c r="BW176" s="2">
        <f t="array" ref="BW176">IFERROR(INDEX('CAMAGUI DATA UNIFICADA'!$C$2:$T1007,MATCH(1,($A176='CAMAGUI DATA UNIFICADA'!$A$2:$A1007)*($BV$1='CAMAGUI DATA UNIFICADA'!$B$2:$B1007),0),MATCH(BW$2,'CAMAGUI DATA UNIFICADA'!$C$1:$T$1,0)),"")</f>
        <v>400</v>
      </c>
      <c r="BX176" s="2">
        <f t="array" ref="BX176">IFERROR(INDEX('CAMAGUI DATA UNIFICADA'!$C$2:$T1007,MATCH(1,($A176='CAMAGUI DATA UNIFICADA'!$A$2:$A1007)*($BV$1='CAMAGUI DATA UNIFICADA'!$B$2:$B1007),0),MATCH(BX$2,'CAMAGUI DATA UNIFICADA'!$C$1:$T$1,0)),"")</f>
        <v>2735</v>
      </c>
      <c r="BY176" s="2" t="str">
        <f t="array" ref="BY176">IFERROR(INDEX('CAMAGUI DATA UNIFICADA'!$C$2:$T1007,MATCH(1,($A176='CAMAGUI DATA UNIFICADA'!$A$2:$A1007)*($BV$1='CAMAGUI DATA UNIFICADA'!$B$2:$B1007),0),MATCH(BY$2,'CAMAGUI DATA UNIFICADA'!$C$1:$T$1,0)),"")</f>
        <v>SKR OPTILINE E</v>
      </c>
      <c r="BZ176" s="139">
        <f t="array" ref="BZ176">IFERROR(INDEX('CAMAGUI DATA UNIFICADA'!$C$2:$T1007,MATCH(1,($A176='CAMAGUI DATA UNIFICADA'!$A$2:$A1007)*($BV$1='CAMAGUI DATA UNIFICADA'!$B$2:$B1007),0),MATCH(BZ$2,'CAMAGUI DATA UNIFICADA'!$C$1:$T$1,0)),"")</f>
        <v>3227.3</v>
      </c>
      <c r="CA176" s="2">
        <f t="array" ref="CA176">IFERROR(INDEX('CAMAGUI DATA UNIFICADA'!$C$2:$T1007,MATCH(1,($A176='CAMAGUI DATA UNIFICADA'!$A$2:$A1007)*($BV$1='CAMAGUI DATA UNIFICADA'!$B$2:$B1007),0),MATCH(CA$2,'CAMAGUI DATA UNIFICADA'!$C$1:$T$1,0)),"")</f>
        <v>17.96</v>
      </c>
      <c r="CB176" s="2">
        <f t="array" ref="CB176">IFERROR(INDEX('CAMAGUI DATA UNIFICADA'!$C$2:$T1007,MATCH(1,($A176='CAMAGUI DATA UNIFICADA'!$A$2:$A1007)*($BV$1='CAMAGUI DATA UNIFICADA'!$B$2:$B1007),0),MATCH(CB$2,'CAMAGUI DATA UNIFICADA'!$C$1:$T$1,0)),"")</f>
        <v>3.46</v>
      </c>
      <c r="CC176" s="33">
        <f t="array" ref="CC176">IFERROR(INDEX('CAMAGUI DATA UNIFICADA'!$C$2:$T1007,MATCH(1,($A176='CAMAGUI DATA UNIFICADA'!$A$2:$A1007)*($BV$1='CAMAGUI DATA UNIFICADA'!$B$2:$B1007),0),MATCH(CC$2,'CAMAGUI DATA UNIFICADA'!$C$1:$T$1,0)),"")</f>
        <v>3.54432</v>
      </c>
      <c r="CD176" s="60">
        <f t="array" ref="CD176">IFERROR(INDEX('CAMAGUI DATA UNIFICADA'!$C$2:$T1007,MATCH(1,($A176='CAMAGUI DATA UNIFICADA'!$A$2:$A1007)*($BV$1='CAMAGUI DATA UNIFICADA'!$B$2:$B1007),0),MATCH(CD$2,'CAMAGUI DATA UNIFICADA'!$C$1:$T$1,0)),"")</f>
        <v>628377.6556</v>
      </c>
      <c r="CE176" s="33">
        <f t="array" ref="CE176">IFERROR(INDEX('CAMAGUI DATA UNIFICADA'!$C$2:$T1007,MATCH(1,($A176='CAMAGUI DATA UNIFICADA'!$A$2:$A1007)*($BV$1='CAMAGUI DATA UNIFICADA'!$B$2:$B1007),0),MATCH(CE$2,'CAMAGUI DATA UNIFICADA'!$C$1:$T$1,0)),"")</f>
        <v>2.503840443</v>
      </c>
      <c r="CF176" s="23">
        <f t="array" ref="CF176">IFERROR(INDEX('CAMAGUI DATA UNIFICADA'!$C$2:$T1007,MATCH(1,($A176='CAMAGUI DATA UNIFICADA'!$A$2:$A1007)*($BV$1='CAMAGUI DATA UNIFICADA'!$B$2:$B1007),0),MATCH(CF$2,'CAMAGUI DATA UNIFICADA'!$C$1:$T$1,0)),"")</f>
        <v>0.8160748774</v>
      </c>
      <c r="CG176" s="23">
        <f t="array" ref="CG176">IFERROR(INDEX('CAMAGUI DATA UNIFICADA'!$C$2:$T1007,MATCH(1,($A176='CAMAGUI DATA UNIFICADA'!$A$2:$A1007)*($BV$1='CAMAGUI DATA UNIFICADA'!$B$2:$B1007),0),MATCH(CG$2,'CAMAGUI DATA UNIFICADA'!$C$1:$T$1,0)),"")</f>
        <v>0.41</v>
      </c>
      <c r="CH176" s="60">
        <f t="array" ref="CH176">IFERROR(INDEX('CAMAGUI DATA UNIFICADA'!$C$2:$T1007,MATCH(1,($A176='CAMAGUI DATA UNIFICADA'!$A$2:$A1007)*($BV$1='CAMAGUI DATA UNIFICADA'!$B$2:$B1007),0),MATCH(CH$2,'CAMAGUI DATA UNIFICADA'!$C$1:$T$1,0)),"")</f>
        <v>75166.66667</v>
      </c>
      <c r="CI176" s="2">
        <f t="array" ref="CI176">IFERROR(INDEX('CAMAGUI DATA UNIFICADA'!$C$2:$T1007,MATCH(1,($A176='CAMAGUI DATA UNIFICADA'!$A$2:$A1007)*($BV$1='CAMAGUI DATA UNIFICADA'!$B$2:$B1007),0),MATCH(CI$2,'CAMAGUI DATA UNIFICADA'!$C$1:$T$1,0)),"")</f>
        <v>5</v>
      </c>
      <c r="CJ176" s="2">
        <f t="array" ref="CJ176">IFERROR(INDEX('CAMAGUI DATA UNIFICADA'!$C$2:$T1007,MATCH(1,($A176='CAMAGUI DATA UNIFICADA'!$A$2:$A1007)*($BV$1='CAMAGUI DATA UNIFICADA'!$B$2:$B1007),0),MATCH(CJ$2,'CAMAGUI DATA UNIFICADA'!$C$1:$T$1,0)),"")</f>
        <v>22.96</v>
      </c>
      <c r="CK176" s="33">
        <f t="array" ref="CK176">IFERROR(INDEX('CAMAGUI DATA UNIFICADA'!$C$2:$T1007,MATCH(1,($A176='CAMAGUI DATA UNIFICADA'!$A$2:$A1007)*($BV$1='CAMAGUI DATA UNIFICADA'!$B$2:$B1007),0),MATCH(CK$2,'CAMAGUI DATA UNIFICADA'!$C$1:$T$1,0)),"")</f>
        <v>3.17136</v>
      </c>
      <c r="CL176" s="60">
        <f t="array" ref="CL176">IFERROR(INDEX('CAMAGUI DATA UNIFICADA'!$C$2:$T1007,MATCH(1,($A176='CAMAGUI DATA UNIFICADA'!$A$2:$A1007)*($BV$1='CAMAGUI DATA UNIFICADA'!$B$2:$B1007),0),MATCH(CL$2,'CAMAGUI DATA UNIFICADA'!$C$1:$T$1,0)),"")</f>
        <v>234.1586273</v>
      </c>
      <c r="CM176" s="140">
        <f t="array" ref="CM176">IFERROR(INDEX('CAMAGUI DATA UNIFICADA'!$C$2:$T1007,MATCH(1,($A176='CAMAGUI DATA UNIFICADA'!$A$2:$A1007)*($BV$1='CAMAGUI DATA UNIFICADA'!$B$2:$B1007),0),MATCH(CM$2,'CAMAGUI DATA UNIFICADA'!$C$1:$T$1,0)),"")</f>
        <v>-41.46034317</v>
      </c>
      <c r="CN176" s="138" t="str">
        <f t="array" ref="CN176">IFERROR(INDEX('CAMAGUI DATA UNIFICADA'!$C$2:$T1007,MATCH(1,($A176='CAMAGUI DATA UNIFICADA'!$A$2:$A1007)*($CN$1='CAMAGUI DATA UNIFICADA'!$B$2:$B1007),0),MATCH(CN$2,'CAMAGUI DATA UNIFICADA'!$C$1:$T$1,0)),"")</f>
        <v>CA6300326</v>
      </c>
      <c r="CO176" s="2">
        <f t="array" ref="CO176">IFERROR(INDEX('CAMAGUI DATA UNIFICADA'!$C$2:$T1007,MATCH(1,($A176='CAMAGUI DATA UNIFICADA'!$A$2:$A1007)*($CN$1='CAMAGUI DATA UNIFICADA'!$B$2:$B1007),0),MATCH(CO$2,'CAMAGUI DATA UNIFICADA'!$C$1:$T$1,0)),"")</f>
        <v>525</v>
      </c>
      <c r="CP176" s="2">
        <f t="array" ref="CP176">IFERROR(INDEX('CAMAGUI DATA UNIFICADA'!$C$2:$T1007,MATCH(1,($A176='CAMAGUI DATA UNIFICADA'!$A$2:$A1007)*($CN$1='CAMAGUI DATA UNIFICADA'!$B$2:$B1007),0),MATCH(CP$2,'CAMAGUI DATA UNIFICADA'!$C$1:$T$1,0)),"")</f>
        <v>3575</v>
      </c>
      <c r="CQ176" s="2" t="str">
        <f t="array" ref="CQ176">IFERROR(INDEX('CAMAGUI DATA UNIFICADA'!$C$2:$T1007,MATCH(1,($A176='CAMAGUI DATA UNIFICADA'!$A$2:$A1007)*($CN$1='CAMAGUI DATA UNIFICADA'!$B$2:$B1007),0),MATCH(CQ$2,'CAMAGUI DATA UNIFICADA'!$C$1:$T$1,0)),"")</f>
        <v>SKR MAST E AD</v>
      </c>
      <c r="CR176" s="139">
        <f t="array" ref="CR176">IFERROR(INDEX('CAMAGUI DATA UNIFICADA'!$C$2:$T1007,MATCH(1,($A176='CAMAGUI DATA UNIFICADA'!$A$2:$A1007)*($CN$1='CAMAGUI DATA UNIFICADA'!$B$2:$B1007),0),MATCH(CR$2,'CAMAGUI DATA UNIFICADA'!$C$1:$T$1,0)),"")</f>
        <v>3659.37</v>
      </c>
      <c r="CS176" s="2">
        <f t="array" ref="CS176">IFERROR(INDEX('CAMAGUI DATA UNIFICADA'!$C$2:$T1007,MATCH(1,($A176='CAMAGUI DATA UNIFICADA'!$A$2:$A1007)*($CN$1='CAMAGUI DATA UNIFICADA'!$B$2:$B1007),0),MATCH(CS$2,'CAMAGUI DATA UNIFICADA'!$C$1:$T$1,0)),"")</f>
        <v>18.12</v>
      </c>
      <c r="CT176" s="2">
        <f t="array" ref="CT176">IFERROR(INDEX('CAMAGUI DATA UNIFICADA'!$C$2:$T1007,MATCH(1,($A176='CAMAGUI DATA UNIFICADA'!$A$2:$A1007)*($CN$1='CAMAGUI DATA UNIFICADA'!$B$2:$B1007),0),MATCH(CT$2,'CAMAGUI DATA UNIFICADA'!$C$1:$T$1,0)),"")</f>
        <v>2.82</v>
      </c>
      <c r="CU176" s="33">
        <f t="array" ref="CU176">IFERROR(INDEX('CAMAGUI DATA UNIFICADA'!$C$2:$T1007,MATCH(1,($A176='CAMAGUI DATA UNIFICADA'!$A$2:$A1007)*($CN$1='CAMAGUI DATA UNIFICADA'!$B$2:$B1007),0),MATCH(CU$2,'CAMAGUI DATA UNIFICADA'!$C$1:$T$1,0)),"")</f>
        <v>3.51504</v>
      </c>
      <c r="CV176" s="60">
        <f t="array" ref="CV176">IFERROR(INDEX('CAMAGUI DATA UNIFICADA'!$C$2:$T1007,MATCH(1,($A176='CAMAGUI DATA UNIFICADA'!$A$2:$A1007)*($CN$1='CAMAGUI DATA UNIFICADA'!$B$2:$B1007),0),MATCH(CV$2,'CAMAGUI DATA UNIFICADA'!$C$1:$T$1,0)),"")</f>
        <v>824272.5526</v>
      </c>
      <c r="CW176" s="33">
        <f t="array" ref="CW176">IFERROR(INDEX('CAMAGUI DATA UNIFICADA'!$C$2:$T1007,MATCH(1,($A176='CAMAGUI DATA UNIFICADA'!$A$2:$A1007)*($CN$1='CAMAGUI DATA UNIFICADA'!$B$2:$B1007),0),MATCH(CW$2,'CAMAGUI DATA UNIFICADA'!$C$1:$T$1,0)),"")</f>
        <v>1.670264159</v>
      </c>
      <c r="CX176" s="23">
        <f t="array" ref="CX176">IFERROR(INDEX('CAMAGUI DATA UNIFICADA'!$C$2:$T1007,MATCH(1,($A176='CAMAGUI DATA UNIFICADA'!$A$2:$A1007)*($CN$1='CAMAGUI DATA UNIFICADA'!$B$2:$B1007),0),MATCH(CX$2,'CAMAGUI DATA UNIFICADA'!$C$1:$T$1,0)),"")</f>
        <v>0.7167587414</v>
      </c>
      <c r="CY176" s="23">
        <f t="array" ref="CY176">IFERROR(INDEX('CAMAGUI DATA UNIFICADA'!$C$2:$T1007,MATCH(1,($A176='CAMAGUI DATA UNIFICADA'!$A$2:$A1007)*($CN$1='CAMAGUI DATA UNIFICADA'!$B$2:$B1007),0),MATCH(CY$2,'CAMAGUI DATA UNIFICADA'!$C$1:$T$1,0)),"")</f>
        <v>0.66</v>
      </c>
      <c r="CZ176" s="60">
        <f t="array" ref="CZ176">IFERROR(INDEX('CAMAGUI DATA UNIFICADA'!$C$2:$T1007,MATCH(1,($A176='CAMAGUI DATA UNIFICADA'!$A$2:$A1007)*($CN$1='CAMAGUI DATA UNIFICADA'!$B$2:$B1007),0),MATCH(CZ$2,'CAMAGUI DATA UNIFICADA'!$C$1:$T$1,0)),"")</f>
        <v>86742.85714</v>
      </c>
      <c r="DA176" s="2">
        <f t="array" ref="DA176">IFERROR(INDEX('CAMAGUI DATA UNIFICADA'!$C$2:$T1007,MATCH(1,($A176='CAMAGUI DATA UNIFICADA'!$A$2:$A1007)*($CN$1='CAMAGUI DATA UNIFICADA'!$B$2:$B1007),0),MATCH(DA$2,'CAMAGUI DATA UNIFICADA'!$C$1:$T$1,0)),"")</f>
        <v>3.5</v>
      </c>
      <c r="DB176" s="2">
        <f t="array" ref="DB176">IFERROR(INDEX('CAMAGUI DATA UNIFICADA'!$C$2:$T1007,MATCH(1,($A176='CAMAGUI DATA UNIFICADA'!$A$2:$A1007)*($CN$1='CAMAGUI DATA UNIFICADA'!$B$2:$B1007),0),MATCH(DB$2,'CAMAGUI DATA UNIFICADA'!$C$1:$T$1,0)),"")</f>
        <v>21.62</v>
      </c>
      <c r="DC176" s="33">
        <f t="array" ref="DC176">IFERROR(INDEX('CAMAGUI DATA UNIFICADA'!$C$2:$T1007,MATCH(1,($A176='CAMAGUI DATA UNIFICADA'!$A$2:$A1007)*($CN$1='CAMAGUI DATA UNIFICADA'!$B$2:$B1007),0),MATCH(DC$2,'CAMAGUI DATA UNIFICADA'!$C$1:$T$1,0)),"")</f>
        <v>3.29136</v>
      </c>
      <c r="DD176" s="60">
        <f t="array" ref="DD176">IFERROR(INDEX('CAMAGUI DATA UNIFICADA'!$C$2:$T1007,MATCH(1,($A176='CAMAGUI DATA UNIFICADA'!$A$2:$A1007)*($CN$1='CAMAGUI DATA UNIFICADA'!$B$2:$B1007),0),MATCH(DD$2,'CAMAGUI DATA UNIFICADA'!$C$1:$T$1,0)),"")</f>
        <v>545.2900021</v>
      </c>
      <c r="DE176" s="140">
        <f t="array" ref="DE176">IFERROR(INDEX('CAMAGUI DATA UNIFICADA'!$C$2:$T1007,MATCH(1,($A176='CAMAGUI DATA UNIFICADA'!$A$2:$A1007)*($CN$1='CAMAGUI DATA UNIFICADA'!$B$2:$B1007),0),MATCH(DE$2,'CAMAGUI DATA UNIFICADA'!$C$1:$T$1,0)),"")</f>
        <v>5.07250052</v>
      </c>
      <c r="DF176" s="138" t="str">
        <f t="array" ref="DF176">IFERROR(INDEX('CAMAGUI DATA UNIFICADA'!$C$2:$T1007,MATCH(1,($A176='CAMAGUI DATA UNIFICADA'!$A$2:$A1007)*($DF$1='CAMAGUI DATA UNIFICADA'!$B$2:$B1007),0),MATCH(DF$2,'CAMAGUI DATA UNIFICADA'!$C$1:$T$1,0)),"")</f>
        <v/>
      </c>
      <c r="DG176" s="2" t="str">
        <f t="array" ref="DG176">IFERROR(INDEX('CAMAGUI DATA UNIFICADA'!$C$2:$T1007,MATCH(1,($A176='CAMAGUI DATA UNIFICADA'!$A$2:$A1007)*($DF$1='CAMAGUI DATA UNIFICADA'!$B$2:$B1007),0),MATCH(DG$2,'CAMAGUI DATA UNIFICADA'!$C$1:$T$1,0)),"")</f>
        <v/>
      </c>
      <c r="DH176" s="2" t="str">
        <f t="array" ref="DH176">IFERROR(INDEX('CAMAGUI DATA UNIFICADA'!$C$2:$T1007,MATCH(1,($A176='CAMAGUI DATA UNIFICADA'!$A$2:$A1007)*($DF$1='CAMAGUI DATA UNIFICADA'!$B$2:$B1007),0),MATCH(DH$2,'CAMAGUI DATA UNIFICADA'!$C$1:$T$1,0)),"")</f>
        <v/>
      </c>
      <c r="DI176" s="2" t="str">
        <f t="array" ref="DI176">IFERROR(INDEX('CAMAGUI DATA UNIFICADA'!$C$2:$T1007,MATCH(1,($A176='CAMAGUI DATA UNIFICADA'!$A$2:$A1007)*($DF$1='CAMAGUI DATA UNIFICADA'!$B$2:$B1007),0),MATCH(DI$2,'CAMAGUI DATA UNIFICADA'!$C$1:$T$1,0)),"")</f>
        <v/>
      </c>
      <c r="DJ176" s="139" t="str">
        <f t="array" ref="DJ176">IFERROR(INDEX('CAMAGUI DATA UNIFICADA'!$C$2:$T1007,MATCH(1,($A176='CAMAGUI DATA UNIFICADA'!$A$2:$A1007)*($DF$1='CAMAGUI DATA UNIFICADA'!$B$2:$B1007),0),MATCH(DJ$2,'CAMAGUI DATA UNIFICADA'!$C$1:$T$1,0)),"")</f>
        <v/>
      </c>
      <c r="DK176" s="2" t="str">
        <f t="array" ref="DK176">IFERROR(INDEX('CAMAGUI DATA UNIFICADA'!$C$2:$T1007,MATCH(1,($A176='CAMAGUI DATA UNIFICADA'!$A$2:$A1007)*($DF$1='CAMAGUI DATA UNIFICADA'!$B$2:$B1007),0),MATCH(DK$2,'CAMAGUI DATA UNIFICADA'!$C$1:$T$1,0)),"")</f>
        <v/>
      </c>
      <c r="DL176" s="2" t="str">
        <f t="array" ref="DL176">IFERROR(INDEX('CAMAGUI DATA UNIFICADA'!$C$2:$T1007,MATCH(1,($A176='CAMAGUI DATA UNIFICADA'!$A$2:$A1007)*($DF$1='CAMAGUI DATA UNIFICADA'!$B$2:$B1007),0),MATCH(DL$2,'CAMAGUI DATA UNIFICADA'!$C$1:$T$1,0)),"")</f>
        <v/>
      </c>
      <c r="DM176" s="33" t="str">
        <f t="array" ref="DM176">IFERROR(INDEX('CAMAGUI DATA UNIFICADA'!$C$2:$T1007,MATCH(1,($A176='CAMAGUI DATA UNIFICADA'!$A$2:$A1007)*($DF$1='CAMAGUI DATA UNIFICADA'!$B$2:$B1007),0),MATCH(DM$2,'CAMAGUI DATA UNIFICADA'!$C$1:$T$1,0)),"")</f>
        <v/>
      </c>
      <c r="DN176" s="60" t="str">
        <f t="array" ref="DN176">IFERROR(INDEX('CAMAGUI DATA UNIFICADA'!$C$2:$T1007,MATCH(1,($A176='CAMAGUI DATA UNIFICADA'!$A$2:$A1007)*($DF$1='CAMAGUI DATA UNIFICADA'!$B$2:$B1007),0),MATCH(DN$2,'CAMAGUI DATA UNIFICADA'!$C$1:$T$1,0)),"")</f>
        <v/>
      </c>
      <c r="DO176" s="33" t="str">
        <f t="array" ref="DO176">IFERROR(INDEX('CAMAGUI DATA UNIFICADA'!$C$2:$T1007,MATCH(1,($A176='CAMAGUI DATA UNIFICADA'!$A$2:$A1007)*($DF$1='CAMAGUI DATA UNIFICADA'!$B$2:$B1007),0),MATCH(DO$2,'CAMAGUI DATA UNIFICADA'!$C$1:$T$1,0)),"")</f>
        <v/>
      </c>
      <c r="DP176" s="23" t="str">
        <f t="array" ref="DP176">IFERROR(INDEX('CAMAGUI DATA UNIFICADA'!$C$2:$T1007,MATCH(1,($A176='CAMAGUI DATA UNIFICADA'!$A$2:$A1007)*($DF$1='CAMAGUI DATA UNIFICADA'!$B$2:$B1007),0),MATCH(DP$2,'CAMAGUI DATA UNIFICADA'!$C$1:$T$1,0)),"")</f>
        <v/>
      </c>
      <c r="DQ176" s="23" t="str">
        <f t="array" ref="DQ176">IFERROR(INDEX('CAMAGUI DATA UNIFICADA'!$C$2:$T1007,MATCH(1,($A176='CAMAGUI DATA UNIFICADA'!$A$2:$A1007)*($DF$1='CAMAGUI DATA UNIFICADA'!$B$2:$B1007),0),MATCH(DQ$2,'CAMAGUI DATA UNIFICADA'!$C$1:$T$1,0)),"")</f>
        <v/>
      </c>
      <c r="DR176" s="2" t="str">
        <f t="array" ref="DR176">IFERROR(INDEX('CAMAGUI DATA UNIFICADA'!$C$2:$T1007,MATCH(1,($A176='CAMAGUI DATA UNIFICADA'!$A$2:$A1007)*($DF$1='CAMAGUI DATA UNIFICADA'!$B$2:$B1007),0),MATCH(DR$2,'CAMAGUI DATA UNIFICADA'!$C$1:$T$1,0)),"")</f>
        <v/>
      </c>
      <c r="DS176" s="2" t="str">
        <f t="array" ref="DS176">IFERROR(INDEX('CAMAGUI DATA UNIFICADA'!$C$2:$T1007,MATCH(1,($A176='CAMAGUI DATA UNIFICADA'!$A$2:$A1007)*($DF$1='CAMAGUI DATA UNIFICADA'!$B$2:$B1007),0),MATCH(DS$2,'CAMAGUI DATA UNIFICADA'!$C$1:$T$1,0)),"")</f>
        <v/>
      </c>
      <c r="DT176" s="2" t="str">
        <f t="array" ref="DT176">IFERROR(INDEX('CAMAGUI DATA UNIFICADA'!$C$2:$T1007,MATCH(1,($A176='CAMAGUI DATA UNIFICADA'!$A$2:$A1007)*($DF$1='CAMAGUI DATA UNIFICADA'!$B$2:$B1007),0),MATCH(DT$2,'CAMAGUI DATA UNIFICADA'!$C$1:$T$1,0)),"")</f>
        <v/>
      </c>
      <c r="DU176" s="33" t="str">
        <f t="array" ref="DU176">IFERROR(INDEX('CAMAGUI DATA UNIFICADA'!$C$2:$T1007,MATCH(1,($A176='CAMAGUI DATA UNIFICADA'!$A$2:$A1007)*($DF$1='CAMAGUI DATA UNIFICADA'!$B$2:$B1007),0),MATCH(DU$2,'CAMAGUI DATA UNIFICADA'!$C$1:$T$1,0)),"")</f>
        <v/>
      </c>
      <c r="DV176" s="60" t="str">
        <f t="array" ref="DV176">IFERROR(INDEX('CAMAGUI DATA UNIFICADA'!$C$2:$T1007,MATCH(1,($A176='CAMAGUI DATA UNIFICADA'!$A$2:$A1007)*($DF$1='CAMAGUI DATA UNIFICADA'!$B$2:$B1007),0),MATCH(DV$2,'CAMAGUI DATA UNIFICADA'!$C$1:$T$1,0)),"")</f>
        <v/>
      </c>
      <c r="DW176" s="140" t="str">
        <f t="array" ref="DW176">IFERROR(INDEX('CAMAGUI DATA UNIFICADA'!$C$2:$T1007,MATCH(1,($A176='CAMAGUI DATA UNIFICADA'!$A$2:$A1007)*($DF$1='CAMAGUI DATA UNIFICADA'!$B$2:$B1007),0),MATCH(DW$2,'CAMAGUI DATA UNIFICADA'!$C$1:$T$1,0)),"")</f>
        <v/>
      </c>
      <c r="DX176" s="144" t="str">
        <f t="array" ref="DX176">IFERROR(INDEX('CAMAGUI DATA UNIFICADA'!$C$2:$T1007,MATCH(1,($A176='CAMAGUI DATA UNIFICADA'!$A$2:$A1007)*($DX$1='CAMAGUI DATA UNIFICADA'!$B$2:$B1007),0),MATCH(DX$2,'CAMAGUI DATA UNIFICADA'!$C$1:$T$1,0)),"")</f>
        <v/>
      </c>
      <c r="DY176" s="60" t="str">
        <f t="array" ref="DY176">IFERROR(INDEX('CAMAGUI DATA UNIFICADA'!$C$2:$T1007,MATCH(1,($A176='CAMAGUI DATA UNIFICADA'!$A$2:$A1007)*($DX$1='CAMAGUI DATA UNIFICADA'!$B$2:$B1007),0),MATCH(DY$2,'CAMAGUI DATA UNIFICADA'!$C$1:$T$1,0)),"")</f>
        <v/>
      </c>
      <c r="DZ176" s="60" t="str">
        <f t="array" ref="DZ176">IFERROR(INDEX('CAMAGUI DATA UNIFICADA'!$C$2:$T1007,MATCH(1,($A176='CAMAGUI DATA UNIFICADA'!$A$2:$A1007)*($DX$1='CAMAGUI DATA UNIFICADA'!$B$2:$B1007),0),MATCH(DZ$2,'CAMAGUI DATA UNIFICADA'!$C$1:$T$1,0)),"")</f>
        <v/>
      </c>
      <c r="EA176" s="60" t="str">
        <f t="array" ref="EA176">IFERROR(INDEX('CAMAGUI DATA UNIFICADA'!$C$2:$T1007,MATCH(1,($A176='CAMAGUI DATA UNIFICADA'!$A$2:$A1007)*($DX$1='CAMAGUI DATA UNIFICADA'!$B$2:$B1007),0),MATCH(EA$2,'CAMAGUI DATA UNIFICADA'!$C$1:$T$1,0)),"")</f>
        <v/>
      </c>
      <c r="EB176" s="60" t="str">
        <f t="array" ref="EB176">IFERROR(INDEX('CAMAGUI DATA UNIFICADA'!$C$2:$T1007,MATCH(1,($A176='CAMAGUI DATA UNIFICADA'!$A$2:$A1007)*($DX$1='CAMAGUI DATA UNIFICADA'!$B$2:$B1007),0),MATCH(EB$2,'CAMAGUI DATA UNIFICADA'!$C$1:$T$1,0)),"")</f>
        <v/>
      </c>
      <c r="EC176" s="60" t="str">
        <f t="array" ref="EC176">IFERROR(INDEX('CAMAGUI DATA UNIFICADA'!$C$2:$T1007,MATCH(1,($A176='CAMAGUI DATA UNIFICADA'!$A$2:$A1007)*($DX$1='CAMAGUI DATA UNIFICADA'!$B$2:$B1007),0),MATCH(EC$2,'CAMAGUI DATA UNIFICADA'!$C$1:$T$1,0)),"")</f>
        <v/>
      </c>
      <c r="ED176" s="60" t="str">
        <f t="array" ref="ED176">IFERROR(INDEX('CAMAGUI DATA UNIFICADA'!$C$2:$T1007,MATCH(1,($A176='CAMAGUI DATA UNIFICADA'!$A$2:$A1007)*($DX$1='CAMAGUI DATA UNIFICADA'!$B$2:$B1007),0),MATCH(ED$2,'CAMAGUI DATA UNIFICADA'!$C$1:$T$1,0)),"")</f>
        <v/>
      </c>
      <c r="EE176" s="60" t="str">
        <f t="array" ref="EE176">IFERROR(INDEX('CAMAGUI DATA UNIFICADA'!$C$2:$T1007,MATCH(1,($A176='CAMAGUI DATA UNIFICADA'!$A$2:$A1007)*($DX$1='CAMAGUI DATA UNIFICADA'!$B$2:$B1007),0),MATCH(EE$2,'CAMAGUI DATA UNIFICADA'!$C$1:$T$1,0)),"")</f>
        <v/>
      </c>
      <c r="EF176" s="60" t="str">
        <f t="array" ref="EF176">IFERROR(INDEX('CAMAGUI DATA UNIFICADA'!$C$2:$T1007,MATCH(1,($A176='CAMAGUI DATA UNIFICADA'!$A$2:$A1007)*($DX$1='CAMAGUI DATA UNIFICADA'!$B$2:$B1007),0),MATCH(EF$2,'CAMAGUI DATA UNIFICADA'!$C$1:$T$1,0)),"")</f>
        <v/>
      </c>
      <c r="EG176" s="60" t="str">
        <f t="array" ref="EG176">IFERROR(INDEX('CAMAGUI DATA UNIFICADA'!$C$2:$T1007,MATCH(1,($A176='CAMAGUI DATA UNIFICADA'!$A$2:$A1007)*($DX$1='CAMAGUI DATA UNIFICADA'!$B$2:$B1007),0),MATCH(EG$2,'CAMAGUI DATA UNIFICADA'!$C$1:$T$1,0)),"")</f>
        <v/>
      </c>
      <c r="EH176" s="60" t="str">
        <f t="array" ref="EH176">IFERROR(INDEX('CAMAGUI DATA UNIFICADA'!$C$2:$T1007,MATCH(1,($A176='CAMAGUI DATA UNIFICADA'!$A$2:$A1007)*($DX$1='CAMAGUI DATA UNIFICADA'!$B$2:$B1007),0),MATCH(EH$2,'CAMAGUI DATA UNIFICADA'!$C$1:$T$1,0)),"")</f>
        <v/>
      </c>
      <c r="EI176" s="60" t="str">
        <f t="array" ref="EI176">IFERROR(INDEX('CAMAGUI DATA UNIFICADA'!$C$2:$T1007,MATCH(1,($A176='CAMAGUI DATA UNIFICADA'!$A$2:$A1007)*($DX$1='CAMAGUI DATA UNIFICADA'!$B$2:$B1007),0),MATCH(EI$2,'CAMAGUI DATA UNIFICADA'!$C$1:$T$1,0)),"")</f>
        <v/>
      </c>
      <c r="EJ176" s="60" t="str">
        <f t="array" ref="EJ176">IFERROR(INDEX('CAMAGUI DATA UNIFICADA'!$C$2:$T1007,MATCH(1,($A176='CAMAGUI DATA UNIFICADA'!$A$2:$A1007)*($DX$1='CAMAGUI DATA UNIFICADA'!$B$2:$B1007),0),MATCH(EJ$2,'CAMAGUI DATA UNIFICADA'!$C$1:$T$1,0)),"")</f>
        <v/>
      </c>
      <c r="EK176" s="60" t="str">
        <f t="array" ref="EK176">IFERROR(INDEX('CAMAGUI DATA UNIFICADA'!$C$2:$T1007,MATCH(1,($A176='CAMAGUI DATA UNIFICADA'!$A$2:$A1007)*($DX$1='CAMAGUI DATA UNIFICADA'!$B$2:$B1007),0),MATCH(EK$2,'CAMAGUI DATA UNIFICADA'!$C$1:$T$1,0)),"")</f>
        <v/>
      </c>
      <c r="EL176" s="60" t="str">
        <f t="array" ref="EL176">IFERROR(INDEX('CAMAGUI DATA UNIFICADA'!$C$2:$T1007,MATCH(1,($A176='CAMAGUI DATA UNIFICADA'!$A$2:$A1007)*($DX$1='CAMAGUI DATA UNIFICADA'!$B$2:$B1007),0),MATCH(EL$2,'CAMAGUI DATA UNIFICADA'!$C$1:$T$1,0)),"")</f>
        <v/>
      </c>
      <c r="EM176" s="60" t="str">
        <f t="array" ref="EM176">IFERROR(INDEX('CAMAGUI DATA UNIFICADA'!$C$2:$T1007,MATCH(1,($A176='CAMAGUI DATA UNIFICADA'!$A$2:$A1007)*($DX$1='CAMAGUI DATA UNIFICADA'!$B$2:$B1007),0),MATCH(EM$2,'CAMAGUI DATA UNIFICADA'!$C$1:$T$1,0)),"")</f>
        <v/>
      </c>
      <c r="EN176" s="60" t="str">
        <f t="array" ref="EN176">IFERROR(INDEX('CAMAGUI DATA UNIFICADA'!$C$2:$T1007,MATCH(1,($A176='CAMAGUI DATA UNIFICADA'!$A$2:$A1007)*($DX$1='CAMAGUI DATA UNIFICADA'!$B$2:$B1007),0),MATCH(EN$2,'CAMAGUI DATA UNIFICADA'!$C$1:$T$1,0)),"")</f>
        <v/>
      </c>
      <c r="EO176" s="140" t="str">
        <f t="array" ref="EO176">IFERROR(INDEX('CAMAGUI DATA UNIFICADA'!$C$2:$T1007,MATCH(1,($A176='CAMAGUI DATA UNIFICADA'!$A$2:$A1007)*($DX$1='CAMAGUI DATA UNIFICADA'!$B$2:$B1007),0),MATCH(EO$2,'CAMAGUI DATA UNIFICADA'!$C$1:$T$1,0)),"")</f>
        <v/>
      </c>
    </row>
    <row r="177">
      <c r="A177" s="137">
        <v>46160.0</v>
      </c>
      <c r="B177" s="138" t="str">
        <f t="array" ref="B177">IFERROR(INDEX('CAMAGUI DATA UNIFICADA'!$C$2:$T1007,MATCH(1,($A177='CAMAGUI DATA UNIFICADA'!$A$2:$A1007)*($B$1='CAMAGUI DATA UNIFICADA'!$B$2:$B1007),0),MATCH(B$2,'CAMAGUI DATA UNIFICADA'!$C$1:$T$1,0)),"")</f>
        <v>CA1080526</v>
      </c>
      <c r="C177" s="2">
        <f t="array" ref="C177">IFERROR(INDEX('CAMAGUI DATA UNIFICADA'!$C$2:$T1007,MATCH(1,($A177='CAMAGUI DATA UNIFICADA'!$A$2:$A1007)*($B$1='CAMAGUI DATA UNIFICADA'!$B$2:$B1007),0),MATCH(C$2,'CAMAGUI DATA UNIFICADA'!$C$1:$T$1,0)),"")</f>
        <v>280</v>
      </c>
      <c r="D177" s="2">
        <f t="array" ref="D177">IFERROR(INDEX('CAMAGUI DATA UNIFICADA'!$C$2:$T1007,MATCH(1,($A177='CAMAGUI DATA UNIFICADA'!$A$2:$A1007)*($B$1='CAMAGUI DATA UNIFICADA'!$B$2:$B1007),0),MATCH(D$2,'CAMAGUI DATA UNIFICADA'!$C$1:$T$1,0)),"")</f>
        <v>1380</v>
      </c>
      <c r="E177" s="2" t="str">
        <f t="array" ref="E177">IFERROR(INDEX('CAMAGUI DATA UNIFICADA'!$C$2:$T1007,MATCH(1,($A177='CAMAGUI DATA UNIFICADA'!$A$2:$A1007)*($B$1='CAMAGUI DATA UNIFICADA'!$B$2:$B1007),0),MATCH(E$2,'CAMAGUI DATA UNIFICADA'!$C$1:$T$1,0)),"")</f>
        <v>SKR LORICA#4</v>
      </c>
      <c r="F177" s="139">
        <f t="array" ref="F177">IFERROR(INDEX('CAMAGUI DATA UNIFICADA'!$C$2:$T1007,MATCH(1,($A177='CAMAGUI DATA UNIFICADA'!$A$2:$A1007)*($B$1='CAMAGUI DATA UNIFICADA'!$B$2:$B1007),0),MATCH(F$2,'CAMAGUI DATA UNIFICADA'!$C$1:$T$1,0)),"")</f>
        <v>1987.2</v>
      </c>
      <c r="G177" s="2">
        <f t="array" ref="G177">IFERROR(INDEX('CAMAGUI DATA UNIFICADA'!$C$2:$T1007,MATCH(1,($A177='CAMAGUI DATA UNIFICADA'!$A$2:$A1007)*($B$1='CAMAGUI DATA UNIFICADA'!$B$2:$B1007),0),MATCH(G$2,'CAMAGUI DATA UNIFICADA'!$C$1:$T$1,0)),"")</f>
        <v>4.35</v>
      </c>
      <c r="H177" s="2">
        <f t="array" ref="H177">IFERROR(INDEX('CAMAGUI DATA UNIFICADA'!$C$2:$T1007,MATCH(1,($A177='CAMAGUI DATA UNIFICADA'!$A$2:$A1007)*($B$1='CAMAGUI DATA UNIFICADA'!$B$2:$B1007),0),MATCH(H$2,'CAMAGUI DATA UNIFICADA'!$C$1:$T$1,0)),"")</f>
        <v>2.75</v>
      </c>
      <c r="I177" s="33">
        <f t="array" ref="I177">IFERROR(INDEX('CAMAGUI DATA UNIFICADA'!$C$2:$T1007,MATCH(1,($A177='CAMAGUI DATA UNIFICADA'!$A$2:$A1007)*($B$1='CAMAGUI DATA UNIFICADA'!$B$2:$B1007),0),MATCH(I$2,'CAMAGUI DATA UNIFICADA'!$C$1:$T$1,0)),"")</f>
        <v>8.1588</v>
      </c>
      <c r="J177" s="60">
        <f t="array" ref="J177">IFERROR(INDEX('CAMAGUI DATA UNIFICADA'!$C$2:$T1007,MATCH(1,($A177='CAMAGUI DATA UNIFICADA'!$A$2:$A1007)*($B$1='CAMAGUI DATA UNIFICADA'!$B$2:$B1007),0),MATCH(J$2,'CAMAGUI DATA UNIFICADA'!$C$1:$T$1,0)),"")</f>
        <v>788937.2958</v>
      </c>
      <c r="K177" s="33">
        <f t="array" ref="K177">IFERROR(INDEX('CAMAGUI DATA UNIFICADA'!$C$2:$T1007,MATCH(1,($A177='CAMAGUI DATA UNIFICADA'!$A$2:$A1007)*($B$1='CAMAGUI DATA UNIFICADA'!$B$2:$B1007),0),MATCH(K$2,'CAMAGUI DATA UNIFICADA'!$C$1:$T$1,0)),"")</f>
        <v>0.6832105947</v>
      </c>
      <c r="L177" s="23">
        <f t="array" ref="L177">IFERROR(INDEX('CAMAGUI DATA UNIFICADA'!$C$2:$T1007,MATCH(1,($A177='CAMAGUI DATA UNIFICADA'!$A$2:$A1007)*($B$1='CAMAGUI DATA UNIFICADA'!$B$2:$B1007),0),MATCH(L$2,'CAMAGUI DATA UNIFICADA'!$C$1:$T$1,0)),"")</f>
        <v>0.6981745981</v>
      </c>
      <c r="M177" s="23">
        <f t="array" ref="M177">IFERROR(INDEX('CAMAGUI DATA UNIFICADA'!$C$2:$T1007,MATCH(1,($A177='CAMAGUI DATA UNIFICADA'!$A$2:$A1007)*($B$1='CAMAGUI DATA UNIFICADA'!$B$2:$B1007),0),MATCH(M$2,'CAMAGUI DATA UNIFICADA'!$C$1:$T$1,0)),"")</f>
        <v>0.65</v>
      </c>
      <c r="N177" s="60">
        <f t="array" ref="N177">IFERROR(INDEX('CAMAGUI DATA UNIFICADA'!$C$2:$T1007,MATCH(1,($A177='CAMAGUI DATA UNIFICADA'!$A$2:$A1007)*($B$1='CAMAGUI DATA UNIFICADA'!$B$2:$B1007),0),MATCH(N$2,'CAMAGUI DATA UNIFICADA'!$C$1:$T$1,0)),"")</f>
        <v>89682.53968</v>
      </c>
      <c r="O177" s="2">
        <f t="array" ref="O177">IFERROR(INDEX('CAMAGUI DATA UNIFICADA'!$C$2:$T1007,MATCH(1,($A177='CAMAGUI DATA UNIFICADA'!$A$2:$A1007)*($B$1='CAMAGUI DATA UNIFICADA'!$B$2:$B1007),0),MATCH(O$2,'CAMAGUI DATA UNIFICADA'!$C$1:$T$1,0)),"")</f>
        <v>3.5</v>
      </c>
      <c r="P177" s="2">
        <f t="array" ref="P177">IFERROR(INDEX('CAMAGUI DATA UNIFICADA'!$C$2:$T1007,MATCH(1,($A177='CAMAGUI DATA UNIFICADA'!$A$2:$A1007)*($B$1='CAMAGUI DATA UNIFICADA'!$B$2:$B1007),0),MATCH(P$2,'CAMAGUI DATA UNIFICADA'!$C$1:$T$1,0)),"")</f>
        <v>7.85</v>
      </c>
      <c r="Q177" s="33">
        <f t="array" ref="Q177">IFERROR(INDEX('CAMAGUI DATA UNIFICADA'!$C$2:$T1007,MATCH(1,($A177='CAMAGUI DATA UNIFICADA'!$A$2:$A1007)*($B$1='CAMAGUI DATA UNIFICADA'!$B$2:$B1007),0),MATCH(Q$2,'CAMAGUI DATA UNIFICADA'!$C$1:$T$1,0)),"")</f>
        <v>5.8176</v>
      </c>
      <c r="R177" s="60">
        <f t="array" ref="R177">IFERROR(INDEX('CAMAGUI DATA UNIFICADA'!$C$2:$T1007,MATCH(1,($A177='CAMAGUI DATA UNIFICADA'!$A$2:$A1007)*($B$1='CAMAGUI DATA UNIFICADA'!$B$2:$B1007),0),MATCH(R$2,'CAMAGUI DATA UNIFICADA'!$C$1:$T$1,0)),"")</f>
        <v>393.2856403</v>
      </c>
      <c r="S177" s="140">
        <f t="array" ref="S177">IFERROR(INDEX('CAMAGUI DATA UNIFICADA'!$C$2:$T1007,MATCH(1,($A177='CAMAGUI DATA UNIFICADA'!$A$2:$A1007)*($B$1='CAMAGUI DATA UNIFICADA'!$B$2:$B1007),0),MATCH(S$2,'CAMAGUI DATA UNIFICADA'!$C$1:$T$1,0)),"")</f>
        <v>28.32141008</v>
      </c>
      <c r="T177" s="138" t="str">
        <f t="array" ref="T177">IFERROR(INDEX('CAMAGUI DATA UNIFICADA'!$C$2:$T1007,MATCH(1,($A177='CAMAGUI DATA UNIFICADA'!$A$2:$A1007)*($T$1='CAMAGUI DATA UNIFICADA'!$B$2:$B1007),0),MATCH(T$2,'CAMAGUI DATA UNIFICADA'!$C$1:$T$1,0)),"")</f>
        <v>CA2080526</v>
      </c>
      <c r="U177" s="2">
        <f t="array" ref="U177">IFERROR(INDEX('CAMAGUI DATA UNIFICADA'!$C$2:$T1007,MATCH(1,($A177='CAMAGUI DATA UNIFICADA'!$A$2:$A1007)*($T$1='CAMAGUI DATA UNIFICADA'!$B$2:$B1007),0),MATCH(U$2,'CAMAGUI DATA UNIFICADA'!$C$1:$T$1,0)),"")</f>
        <v>200</v>
      </c>
      <c r="V177" s="2">
        <f t="array" ref="V177">IFERROR(INDEX('CAMAGUI DATA UNIFICADA'!$C$2:$T1007,MATCH(1,($A177='CAMAGUI DATA UNIFICADA'!$A$2:$A1007)*($T$1='CAMAGUI DATA UNIFICADA'!$B$2:$B1007),0),MATCH(V$2,'CAMAGUI DATA UNIFICADA'!$C$1:$T$1,0)),"")</f>
        <v>980</v>
      </c>
      <c r="W177" s="2" t="str">
        <f t="array" ref="W177">IFERROR(INDEX('CAMAGUI DATA UNIFICADA'!$C$2:$T1007,MATCH(1,($A177='CAMAGUI DATA UNIFICADA'!$A$2:$A1007)*($T$1='CAMAGUI DATA UNIFICADA'!$B$2:$B1007),0),MATCH(W$2,'CAMAGUI DATA UNIFICADA'!$C$1:$T$1,0)),"")</f>
        <v>SKR LORICA#4</v>
      </c>
      <c r="X177" s="139">
        <f t="array" ref="X177">IFERROR(INDEX('CAMAGUI DATA UNIFICADA'!$C$2:$T1007,MATCH(1,($A177='CAMAGUI DATA UNIFICADA'!$A$2:$A1007)*($T$1='CAMAGUI DATA UNIFICADA'!$B$2:$B1007),0),MATCH(X$2,'CAMAGUI DATA UNIFICADA'!$C$1:$T$1,0)),"")</f>
        <v>1411.2</v>
      </c>
      <c r="Y177" s="2">
        <f t="array" ref="Y177">IFERROR(INDEX('CAMAGUI DATA UNIFICADA'!$C$2:$T1007,MATCH(1,($A177='CAMAGUI DATA UNIFICADA'!$A$2:$A1007)*($T$1='CAMAGUI DATA UNIFICADA'!$B$2:$B1007),0),MATCH(Y$2,'CAMAGUI DATA UNIFICADA'!$C$1:$T$1,0)),"")</f>
        <v>3.61</v>
      </c>
      <c r="Z177" s="2">
        <f t="array" ref="Z177">IFERROR(INDEX('CAMAGUI DATA UNIFICADA'!$C$2:$T1007,MATCH(1,($A177='CAMAGUI DATA UNIFICADA'!$A$2:$A1007)*($T$1='CAMAGUI DATA UNIFICADA'!$B$2:$B1007),0),MATCH(Z$2,'CAMAGUI DATA UNIFICADA'!$C$1:$T$1,0)),"")</f>
        <v>2.51</v>
      </c>
      <c r="AA177" s="2">
        <f t="array" ref="AA177">IFERROR(INDEX('CAMAGUI DATA UNIFICADA'!$C$2:$T1007,MATCH(1,($A177='CAMAGUI DATA UNIFICADA'!$A$2:$A1007)*($T$1='CAMAGUI DATA UNIFICADA'!$B$2:$B1007),0),MATCH(AA$2,'CAMAGUI DATA UNIFICADA'!$C$1:$T$1,0)),"")</f>
        <v>8.95788</v>
      </c>
      <c r="AB177" s="60">
        <f t="array" ref="AB177">IFERROR(INDEX('CAMAGUI DATA UNIFICADA'!$C$2:$T1007,MATCH(1,($A177='CAMAGUI DATA UNIFICADA'!$A$2:$A1007)*($T$1='CAMAGUI DATA UNIFICADA'!$B$2:$B1007),0),MATCH(AB$2,'CAMAGUI DATA UNIFICADA'!$C$1:$T$1,0)),"")</f>
        <v>618468.4551</v>
      </c>
      <c r="AC177" s="33">
        <f t="array" ref="AC177">IFERROR(INDEX('CAMAGUI DATA UNIFICADA'!$C$2:$T1007,MATCH(1,($A177='CAMAGUI DATA UNIFICADA'!$A$2:$A1007)*($T$1='CAMAGUI DATA UNIFICADA'!$B$2:$B1007),0),MATCH(AC$2,'CAMAGUI DATA UNIFICADA'!$C$1:$T$1,0)),"")</f>
        <v>0.690430145</v>
      </c>
      <c r="AD177" s="23">
        <f t="array" ref="AD177">IFERROR(INDEX('CAMAGUI DATA UNIFICADA'!$C$2:$T1007,MATCH(1,($A177='CAMAGUI DATA UNIFICADA'!$A$2:$A1007)*($T$1='CAMAGUI DATA UNIFICADA'!$B$2:$B1007),0),MATCH(AD$2,'CAMAGUI DATA UNIFICADA'!$C$1:$T$1,0)),"")</f>
        <v>0.7108832818</v>
      </c>
      <c r="AE177" s="23">
        <f t="array" ref="AE177">IFERROR(INDEX('CAMAGUI DATA UNIFICADA'!$C$2:$T1007,MATCH(1,($A177='CAMAGUI DATA UNIFICADA'!$A$2:$A1007)*($T$1='CAMAGUI DATA UNIFICADA'!$B$2:$B1007),0),MATCH(AE$2,'CAMAGUI DATA UNIFICADA'!$C$1:$T$1,0)),"")</f>
        <v>0.65</v>
      </c>
      <c r="AF177" s="60">
        <f t="array" ref="AF177">IFERROR(INDEX('CAMAGUI DATA UNIFICADA'!$C$2:$T1007,MATCH(1,($A177='CAMAGUI DATA UNIFICADA'!$A$2:$A1007)*($T$1='CAMAGUI DATA UNIFICADA'!$B$2:$B1007),0),MATCH(AF$2,'CAMAGUI DATA UNIFICADA'!$C$1:$T$1,0)),"")</f>
        <v>94250</v>
      </c>
      <c r="AG177" s="2">
        <f t="array" ref="AG177">IFERROR(INDEX('CAMAGUI DATA UNIFICADA'!$C$2:$T1007,MATCH(1,($A177='CAMAGUI DATA UNIFICADA'!$A$2:$A1007)*($T$1='CAMAGUI DATA UNIFICADA'!$B$2:$B1007),0),MATCH(AG$2,'CAMAGUI DATA UNIFICADA'!$C$1:$T$1,0)),"")</f>
        <v>3.6</v>
      </c>
      <c r="AH177" s="2">
        <f t="array" ref="AH177">IFERROR(INDEX('CAMAGUI DATA UNIFICADA'!$C$2:$T1007,MATCH(1,($A177='CAMAGUI DATA UNIFICADA'!$A$2:$A1007)*($T$1='CAMAGUI DATA UNIFICADA'!$B$2:$B1007),0),MATCH(AH$2,'CAMAGUI DATA UNIFICADA'!$C$1:$T$1,0)),"")</f>
        <v>7.21</v>
      </c>
      <c r="AI177" s="33">
        <f t="array" ref="AI177">IFERROR(INDEX('CAMAGUI DATA UNIFICADA'!$C$2:$T1007,MATCH(1,($A177='CAMAGUI DATA UNIFICADA'!$A$2:$A1007)*($T$1='CAMAGUI DATA UNIFICADA'!$B$2:$B1007),0),MATCH(AI$2,'CAMAGUI DATA UNIFICADA'!$C$1:$T$1,0)),"")</f>
        <v>6.21696</v>
      </c>
      <c r="AJ177" s="60">
        <f t="array" ref="AJ177">IFERROR(INDEX('CAMAGUI DATA UNIFICADA'!$C$2:$T1007,MATCH(1,($A177='CAMAGUI DATA UNIFICADA'!$A$2:$A1007)*($T$1='CAMAGUI DATA UNIFICADA'!$B$2:$B1007),0),MATCH(AJ$2,'CAMAGUI DATA UNIFICADA'!$C$1:$T$1,0)),"")</f>
        <v>301.9557513</v>
      </c>
      <c r="AK177" s="140">
        <f t="array" ref="AK177">IFERROR(INDEX('CAMAGUI DATA UNIFICADA'!$C$2:$T1007,MATCH(1,($A177='CAMAGUI DATA UNIFICADA'!$A$2:$A1007)*($T$1='CAMAGUI DATA UNIFICADA'!$B$2:$B1007),0),MATCH(AK$2,'CAMAGUI DATA UNIFICADA'!$C$1:$T$1,0)),"")</f>
        <v>25.48893783</v>
      </c>
      <c r="AL177" s="138" t="str">
        <f t="array" ref="AL177">IFERROR(INDEX('CAMAGUI DATA UNIFICADA'!$C$2:$T1007,MATCH(1,($A177='CAMAGUI DATA UNIFICADA'!$A$2:$A1007)*($AL$1='CAMAGUI DATA UNIFICADA'!$B$2:$B1007),0),MATCH(AL$2,'CAMAGUI DATA UNIFICADA'!$C$1:$T$1,0)),"")</f>
        <v>CA3080526</v>
      </c>
      <c r="AM177" s="2">
        <f t="array" ref="AM177">IFERROR(INDEX('CAMAGUI DATA UNIFICADA'!$C$2:$T1007,MATCH(1,($A177='CAMAGUI DATA UNIFICADA'!$A$2:$A1007)*($AL$1='CAMAGUI DATA UNIFICADA'!$B$2:$B1007),0),MATCH(AM$2,'CAMAGUI DATA UNIFICADA'!$C$1:$T$1,0)),"")</f>
        <v>250</v>
      </c>
      <c r="AN177" s="2">
        <f t="array" ref="AN177">IFERROR(INDEX('CAMAGUI DATA UNIFICADA'!$C$2:$T1007,MATCH(1,($A177='CAMAGUI DATA UNIFICADA'!$A$2:$A1007)*($AL$1='CAMAGUI DATA UNIFICADA'!$B$2:$B1007),0),MATCH(AN$2,'CAMAGUI DATA UNIFICADA'!$C$1:$T$1,0)),"")</f>
        <v>1125</v>
      </c>
      <c r="AO177" s="2" t="str">
        <f t="array" ref="AO177">IFERROR(INDEX('CAMAGUI DATA UNIFICADA'!$C$2:$T1007,MATCH(1,($A177='CAMAGUI DATA UNIFICADA'!$A$2:$A1007)*($AL$1='CAMAGUI DATA UNIFICADA'!$B$2:$B1007),0),MATCH(AO$2,'CAMAGUI DATA UNIFICADA'!$C$1:$T$1,0)),"")</f>
        <v>SKR LORICA#4</v>
      </c>
      <c r="AP177" s="139">
        <f t="array" ref="AP177">IFERROR(INDEX('CAMAGUI DATA UNIFICADA'!$C$2:$T1007,MATCH(1,($A177='CAMAGUI DATA UNIFICADA'!$A$2:$A1007)*($AL$1='CAMAGUI DATA UNIFICADA'!$B$2:$B1007),0),MATCH(AP$2,'CAMAGUI DATA UNIFICADA'!$C$1:$T$1,0)),"")</f>
        <v>1620</v>
      </c>
      <c r="AQ177" s="2">
        <f t="array" ref="AQ177">IFERROR(INDEX('CAMAGUI DATA UNIFICADA'!$C$2:$T1007,MATCH(1,($A177='CAMAGUI DATA UNIFICADA'!$A$2:$A1007)*($AL$1='CAMAGUI DATA UNIFICADA'!$B$2:$B1007),0),MATCH(AQ$2,'CAMAGUI DATA UNIFICADA'!$C$1:$T$1,0)),"")</f>
        <v>3.82</v>
      </c>
      <c r="AR177" s="2">
        <f t="array" ref="AR177">IFERROR(INDEX('CAMAGUI DATA UNIFICADA'!$C$2:$T1007,MATCH(1,($A177='CAMAGUI DATA UNIFICADA'!$A$2:$A1007)*($AL$1='CAMAGUI DATA UNIFICADA'!$B$2:$B1007),0),MATCH(AR$2,'CAMAGUI DATA UNIFICADA'!$C$1:$T$1,0)),"")</f>
        <v>2.52</v>
      </c>
      <c r="AS177" s="33">
        <f t="array" ref="AS177">IFERROR(INDEX('CAMAGUI DATA UNIFICADA'!$C$2:$T1007,MATCH(1,($A177='CAMAGUI DATA UNIFICADA'!$A$2:$A1007)*($AL$1='CAMAGUI DATA UNIFICADA'!$B$2:$B1007),0),MATCH(AS$2,'CAMAGUI DATA UNIFICADA'!$C$1:$T$1,0)),"")</f>
        <v>8.72856</v>
      </c>
      <c r="AT177" s="60">
        <f t="array" ref="AT177">IFERROR(INDEX('CAMAGUI DATA UNIFICADA'!$C$2:$T1007,MATCH(1,($A177='CAMAGUI DATA UNIFICADA'!$A$2:$A1007)*($AL$1='CAMAGUI DATA UNIFICADA'!$B$2:$B1007),0),MATCH(AT$2,'CAMAGUI DATA UNIFICADA'!$C$1:$T$1,0)),"")</f>
        <v>749780.3324</v>
      </c>
      <c r="AU177" s="33">
        <f t="array" ref="AU177">IFERROR(INDEX('CAMAGUI DATA UNIFICADA'!$C$2:$T1007,MATCH(1,($A177='CAMAGUI DATA UNIFICADA'!$A$2:$A1007)*($AL$1='CAMAGUI DATA UNIFICADA'!$B$2:$B1007),0),MATCH(AU$2,'CAMAGUI DATA UNIFICADA'!$C$1:$T$1,0)),"")</f>
        <v>0.7229612493</v>
      </c>
      <c r="AV177" s="23">
        <f t="array" ref="AV177">IFERROR(INDEX('CAMAGUI DATA UNIFICADA'!$C$2:$T1007,MATCH(1,($A177='CAMAGUI DATA UNIFICADA'!$A$2:$A1007)*($AL$1='CAMAGUI DATA UNIFICADA'!$B$2:$B1007),0),MATCH(AV$2,'CAMAGUI DATA UNIFICADA'!$C$1:$T$1,0)),"")</f>
        <v>0.7892424551</v>
      </c>
      <c r="AW177" s="23">
        <f t="array" ref="AW177">IFERROR(INDEX('CAMAGUI DATA UNIFICADA'!$C$2:$T1007,MATCH(1,($A177='CAMAGUI DATA UNIFICADA'!$A$2:$A1007)*($AL$1='CAMAGUI DATA UNIFICADA'!$B$2:$B1007),0),MATCH(AW$2,'CAMAGUI DATA UNIFICADA'!$C$1:$T$1,0)),"")</f>
        <v>0.65</v>
      </c>
      <c r="AX177" s="60">
        <f t="array" ref="AX177">IFERROR(INDEX('CAMAGUI DATA UNIFICADA'!$C$2:$T1007,MATCH(1,($A177='CAMAGUI DATA UNIFICADA'!$A$2:$A1007)*($AL$1='CAMAGUI DATA UNIFICADA'!$B$2:$B1007),0),MATCH(AX$2,'CAMAGUI DATA UNIFICADA'!$C$1:$T$1,0)),"")</f>
        <v>88214.28571</v>
      </c>
      <c r="AY177" s="2">
        <f t="array" ref="AY177">IFERROR(INDEX('CAMAGUI DATA UNIFICADA'!$C$2:$T1007,MATCH(1,($A177='CAMAGUI DATA UNIFICADA'!$A$2:$A1007)*($AL$1='CAMAGUI DATA UNIFICADA'!$B$2:$B1007),0),MATCH(AY$2,'CAMAGUI DATA UNIFICADA'!$C$1:$T$1,0)),"")</f>
        <v>3.5</v>
      </c>
      <c r="AZ177" s="2">
        <f t="array" ref="AZ177">IFERROR(INDEX('CAMAGUI DATA UNIFICADA'!$C$2:$T1007,MATCH(1,($A177='CAMAGUI DATA UNIFICADA'!$A$2:$A1007)*($AL$1='CAMAGUI DATA UNIFICADA'!$B$2:$B1007),0),MATCH(AZ$2,'CAMAGUI DATA UNIFICADA'!$C$1:$T$1,0)),"")</f>
        <v>7.32</v>
      </c>
      <c r="BA177" s="33">
        <f t="array" ref="BA177">IFERROR(INDEX('CAMAGUI DATA UNIFICADA'!$C$2:$T1007,MATCH(1,($A177='CAMAGUI DATA UNIFICADA'!$A$2:$A1007)*($AL$1='CAMAGUI DATA UNIFICADA'!$B$2:$B1007),0),MATCH(BA$2,'CAMAGUI DATA UNIFICADA'!$C$1:$T$1,0)),"")</f>
        <v>6.14832</v>
      </c>
      <c r="BB177" s="60">
        <f t="array" ref="BB177">IFERROR(INDEX('CAMAGUI DATA UNIFICADA'!$C$2:$T1007,MATCH(1,($A177='CAMAGUI DATA UNIFICADA'!$A$2:$A1007)*($AL$1='CAMAGUI DATA UNIFICADA'!$B$2:$B1007),0),MATCH(BB$2,'CAMAGUI DATA UNIFICADA'!$C$1:$T$1,0)),"")</f>
        <v>328.1793226</v>
      </c>
      <c r="BC177" s="140">
        <f t="array" ref="BC177">IFERROR(INDEX('CAMAGUI DATA UNIFICADA'!$C$2:$T1007,MATCH(1,($A177='CAMAGUI DATA UNIFICADA'!$A$2:$A1007)*($AL$1='CAMAGUI DATA UNIFICADA'!$B$2:$B1007),0),MATCH(BC$2,'CAMAGUI DATA UNIFICADA'!$C$1:$T$1,0)),"")</f>
        <v>19.54483065</v>
      </c>
      <c r="BD177" s="138" t="str">
        <f t="array" ref="BD177">IFERROR(INDEX('CAMAGUI DATA UNIFICADA'!$C$2:$T1007,MATCH(1,($A177='CAMAGUI DATA UNIFICADA'!$A$2:$A1007)*($BD$1='CAMAGUI DATA UNIFICADA'!$B$2:$B1007),0),MATCH(BD$2,'CAMAGUI DATA UNIFICADA'!$C$1:$T$1,0)),"")</f>
        <v>CA4300326</v>
      </c>
      <c r="BE177" s="2">
        <f t="array" ref="BE177">IFERROR(INDEX('CAMAGUI DATA UNIFICADA'!$C$2:$T1007,MATCH(1,($A177='CAMAGUI DATA UNIFICADA'!$A$2:$A1007)*($BD$1='CAMAGUI DATA UNIFICADA'!$B$2:$B1007),0),MATCH(BE$2,'CAMAGUI DATA UNIFICADA'!$C$1:$T$1,0)),"")</f>
        <v>280</v>
      </c>
      <c r="BF177" s="2">
        <f t="array" ref="BF177">IFERROR(INDEX('CAMAGUI DATA UNIFICADA'!$C$2:$T1007,MATCH(1,($A177='CAMAGUI DATA UNIFICADA'!$A$2:$A1007)*($BD$1='CAMAGUI DATA UNIFICADA'!$B$2:$B1007),0),MATCH(BF$2,'CAMAGUI DATA UNIFICADA'!$C$1:$T$1,0)),"")</f>
        <v>2140</v>
      </c>
      <c r="BG177" s="2" t="str">
        <f t="array" ref="BG177">IFERROR(INDEX('CAMAGUI DATA UNIFICADA'!$C$2:$T1007,MATCH(1,($A177='CAMAGUI DATA UNIFICADA'!$A$2:$A1007)*($BD$1='CAMAGUI DATA UNIFICADA'!$B$2:$B1007),0),MATCH(BG$2,'CAMAGUI DATA UNIFICADA'!$C$1:$T$1,0)),"")</f>
        <v>SKR OPTILINE E</v>
      </c>
      <c r="BH177" s="139">
        <f t="array" ref="BH177">IFERROR(INDEX('CAMAGUI DATA UNIFICADA'!$C$2:$T1007,MATCH(1,($A177='CAMAGUI DATA UNIFICADA'!$A$2:$A1007)*($BD$1='CAMAGUI DATA UNIFICADA'!$B$2:$B1007),0),MATCH(BH$2,'CAMAGUI DATA UNIFICADA'!$C$1:$T$1,0)),"")</f>
        <v>2525.2</v>
      </c>
      <c r="BI177" s="2">
        <f t="array" ref="BI177">IFERROR(INDEX('CAMAGUI DATA UNIFICADA'!$C$2:$T1007,MATCH(1,($A177='CAMAGUI DATA UNIFICADA'!$A$2:$A1007)*($BD$1='CAMAGUI DATA UNIFICADA'!$B$2:$B1007),0),MATCH(BI$2,'CAMAGUI DATA UNIFICADA'!$C$1:$T$1,0)),"")</f>
        <v>21.38</v>
      </c>
      <c r="BJ177" s="2">
        <f t="array" ref="BJ177">IFERROR(INDEX('CAMAGUI DATA UNIFICADA'!$C$2:$T1007,MATCH(1,($A177='CAMAGUI DATA UNIFICADA'!$A$2:$A1007)*($BD$1='CAMAGUI DATA UNIFICADA'!$B$2:$B1007),0),MATCH(BJ$2,'CAMAGUI DATA UNIFICADA'!$C$1:$T$1,0)),"")</f>
        <v>4.18</v>
      </c>
      <c r="BK177" s="33">
        <f t="array" ref="BK177">IFERROR(INDEX('CAMAGUI DATA UNIFICADA'!$C$2:$T1007,MATCH(1,($A177='CAMAGUI DATA UNIFICADA'!$A$2:$A1007)*($BD$1='CAMAGUI DATA UNIFICADA'!$B$2:$B1007),0),MATCH(BK$2,'CAMAGUI DATA UNIFICADA'!$C$1:$T$1,0)),"")</f>
        <v>3.30864</v>
      </c>
      <c r="BL177" s="60">
        <f t="array" ref="BL177">IFERROR(INDEX('CAMAGUI DATA UNIFICADA'!$C$2:$T1007,MATCH(1,($A177='CAMAGUI DATA UNIFICADA'!$A$2:$A1007)*($BD$1='CAMAGUI DATA UNIFICADA'!$B$2:$B1007),0),MATCH(BL$2,'CAMAGUI DATA UNIFICADA'!$C$1:$T$1,0)),"")</f>
        <v>395822.8073</v>
      </c>
      <c r="BM177" s="33">
        <f t="array" ref="BM177">IFERROR(INDEX('CAMAGUI DATA UNIFICADA'!$C$2:$T1007,MATCH(1,($A177='CAMAGUI DATA UNIFICADA'!$A$2:$A1007)*($BD$1='CAMAGUI DATA UNIFICADA'!$B$2:$B1007),0),MATCH(BM$2,'CAMAGUI DATA UNIFICADA'!$C$1:$T$1,0)),"")</f>
        <v>1.435272561</v>
      </c>
      <c r="BN177" s="23">
        <f t="array" ref="BN177">IFERROR(INDEX('CAMAGUI DATA UNIFICADA'!$C$2:$T1007,MATCH(1,($A177='CAMAGUI DATA UNIFICADA'!$A$2:$A1007)*($BD$1='CAMAGUI DATA UNIFICADA'!$B$2:$B1007),0),MATCH(BN$2,'CAMAGUI DATA UNIFICADA'!$C$1:$T$1,0)),"")</f>
        <v>0.454968744</v>
      </c>
      <c r="BO177" s="23">
        <f t="array" ref="BO177">IFERROR(INDEX('CAMAGUI DATA UNIFICADA'!$C$2:$T1007,MATCH(1,($A177='CAMAGUI DATA UNIFICADA'!$A$2:$A1007)*($BD$1='CAMAGUI DATA UNIFICADA'!$B$2:$B1007),0),MATCH(BO$2,'CAMAGUI DATA UNIFICADA'!$C$1:$T$1,0)),"")</f>
        <v>0.41</v>
      </c>
      <c r="BP177" s="60">
        <f t="array" ref="BP177">IFERROR(INDEX('CAMAGUI DATA UNIFICADA'!$C$2:$T1007,MATCH(1,($A177='CAMAGUI DATA UNIFICADA'!$A$2:$A1007)*($BD$1='CAMAGUI DATA UNIFICADA'!$B$2:$B1007),0),MATCH(BP$2,'CAMAGUI DATA UNIFICADA'!$C$1:$T$1,0)),"")</f>
        <v>74312.5</v>
      </c>
      <c r="BQ177" s="2">
        <f t="array" ref="BQ177">IFERROR(INDEX('CAMAGUI DATA UNIFICADA'!$C$2:$T1007,MATCH(1,($A177='CAMAGUI DATA UNIFICADA'!$A$2:$A1007)*($BD$1='CAMAGUI DATA UNIFICADA'!$B$2:$B1007),0),MATCH(BQ$2,'CAMAGUI DATA UNIFICADA'!$C$1:$T$1,0)),"")</f>
        <v>4</v>
      </c>
      <c r="BR177" s="2">
        <f t="array" ref="BR177">IFERROR(INDEX('CAMAGUI DATA UNIFICADA'!$C$2:$T1007,MATCH(1,($A177='CAMAGUI DATA UNIFICADA'!$A$2:$A1007)*($BD$1='CAMAGUI DATA UNIFICADA'!$B$2:$B1007),0),MATCH(BR$2,'CAMAGUI DATA UNIFICADA'!$C$1:$T$1,0)),"")</f>
        <v>25.38</v>
      </c>
      <c r="BS177" s="33">
        <f t="array" ref="BS177">IFERROR(INDEX('CAMAGUI DATA UNIFICADA'!$C$2:$T1007,MATCH(1,($A177='CAMAGUI DATA UNIFICADA'!$A$2:$A1007)*($BD$1='CAMAGUI DATA UNIFICADA'!$B$2:$B1007),0),MATCH(BS$2,'CAMAGUI DATA UNIFICADA'!$C$1:$T$1,0)),"")</f>
        <v>3.15096</v>
      </c>
      <c r="BT177" s="60">
        <f t="array" ref="BT177">IFERROR(INDEX('CAMAGUI DATA UNIFICADA'!$C$2:$T1007,MATCH(1,($A177='CAMAGUI DATA UNIFICADA'!$A$2:$A1007)*($BD$1='CAMAGUI DATA UNIFICADA'!$B$2:$B1007),0),MATCH(BT$2,'CAMAGUI DATA UNIFICADA'!$C$1:$T$1,0)),"")</f>
        <v>281.3028012</v>
      </c>
      <c r="BU177" s="140">
        <f t="array" ref="BU177">IFERROR(INDEX('CAMAGUI DATA UNIFICADA'!$C$2:$T1007,MATCH(1,($A177='CAMAGUI DATA UNIFICADA'!$A$2:$A1007)*($BD$1='CAMAGUI DATA UNIFICADA'!$B$2:$B1007),0),MATCH(BU$2,'CAMAGUI DATA UNIFICADA'!$C$1:$T$1,0)),"")</f>
        <v>0.3257003047</v>
      </c>
      <c r="BV177" s="138" t="str">
        <f t="array" ref="BV177">IFERROR(INDEX('CAMAGUI DATA UNIFICADA'!$C$2:$T1007,MATCH(1,($A177='CAMAGUI DATA UNIFICADA'!$A$2:$A1007)*($BV$1='CAMAGUI DATA UNIFICADA'!$B$2:$B1007),0),MATCH(BV$2,'CAMAGUI DATA UNIFICADA'!$C$1:$T$1,0)),"")</f>
        <v>CA5300326</v>
      </c>
      <c r="BW177" s="2">
        <f t="array" ref="BW177">IFERROR(INDEX('CAMAGUI DATA UNIFICADA'!$C$2:$T1007,MATCH(1,($A177='CAMAGUI DATA UNIFICADA'!$A$2:$A1007)*($BV$1='CAMAGUI DATA UNIFICADA'!$B$2:$B1007),0),MATCH(BW$2,'CAMAGUI DATA UNIFICADA'!$C$1:$T$1,0)),"")</f>
        <v>250</v>
      </c>
      <c r="BX177" s="2">
        <f t="array" ref="BX177">IFERROR(INDEX('CAMAGUI DATA UNIFICADA'!$C$2:$T1007,MATCH(1,($A177='CAMAGUI DATA UNIFICADA'!$A$2:$A1007)*($BV$1='CAMAGUI DATA UNIFICADA'!$B$2:$B1007),0),MATCH(BX$2,'CAMAGUI DATA UNIFICADA'!$C$1:$T$1,0)),"")</f>
        <v>2210</v>
      </c>
      <c r="BY177" s="2" t="str">
        <f t="array" ref="BY177">IFERROR(INDEX('CAMAGUI DATA UNIFICADA'!$C$2:$T1007,MATCH(1,($A177='CAMAGUI DATA UNIFICADA'!$A$2:$A1007)*($BV$1='CAMAGUI DATA UNIFICADA'!$B$2:$B1007),0),MATCH(BY$2,'CAMAGUI DATA UNIFICADA'!$C$1:$T$1,0)),"")</f>
        <v>SKR OPTILINE E</v>
      </c>
      <c r="BZ177" s="139">
        <f t="array" ref="BZ177">IFERROR(INDEX('CAMAGUI DATA UNIFICADA'!$C$2:$T1007,MATCH(1,($A177='CAMAGUI DATA UNIFICADA'!$A$2:$A1007)*($BV$1='CAMAGUI DATA UNIFICADA'!$B$2:$B1007),0),MATCH(BZ$2,'CAMAGUI DATA UNIFICADA'!$C$1:$T$1,0)),"")</f>
        <v>2607.8</v>
      </c>
      <c r="CA177" s="2">
        <f t="array" ref="CA177">IFERROR(INDEX('CAMAGUI DATA UNIFICADA'!$C$2:$T1007,MATCH(1,($A177='CAMAGUI DATA UNIFICADA'!$A$2:$A1007)*($BV$1='CAMAGUI DATA UNIFICADA'!$B$2:$B1007),0),MATCH(CA$2,'CAMAGUI DATA UNIFICADA'!$C$1:$T$1,0)),"")</f>
        <v>21.05</v>
      </c>
      <c r="CB177" s="2">
        <f t="array" ref="CB177">IFERROR(INDEX('CAMAGUI DATA UNIFICADA'!$C$2:$T1007,MATCH(1,($A177='CAMAGUI DATA UNIFICADA'!$A$2:$A1007)*($BV$1='CAMAGUI DATA UNIFICADA'!$B$2:$B1007),0),MATCH(CB$2,'CAMAGUI DATA UNIFICADA'!$C$1:$T$1,0)),"")</f>
        <v>3.09</v>
      </c>
      <c r="CC177" s="33">
        <f t="array" ref="CC177">IFERROR(INDEX('CAMAGUI DATA UNIFICADA'!$C$2:$T1007,MATCH(1,($A177='CAMAGUI DATA UNIFICADA'!$A$2:$A1007)*($BV$1='CAMAGUI DATA UNIFICADA'!$B$2:$B1007),0),MATCH(CC$2,'CAMAGUI DATA UNIFICADA'!$C$1:$T$1,0)),"")</f>
        <v>3.3324</v>
      </c>
      <c r="CD177" s="60">
        <f t="array" ref="CD177">IFERROR(INDEX('CAMAGUI DATA UNIFICADA'!$C$2:$T1007,MATCH(1,($A177='CAMAGUI DATA UNIFICADA'!$A$2:$A1007)*($BV$1='CAMAGUI DATA UNIFICADA'!$B$2:$B1007),0),MATCH(CD$2,'CAMAGUI DATA UNIFICADA'!$C$1:$T$1,0)),"")</f>
        <v>356394.3272</v>
      </c>
      <c r="CE177" s="33">
        <f t="array" ref="CE177">IFERROR(INDEX('CAMAGUI DATA UNIFICADA'!$C$2:$T1007,MATCH(1,($A177='CAMAGUI DATA UNIFICADA'!$A$2:$A1007)*($BV$1='CAMAGUI DATA UNIFICADA'!$B$2:$B1007),0),MATCH(CE$2,'CAMAGUI DATA UNIFICADA'!$C$1:$T$1,0)),"")</f>
        <v>2.265474678</v>
      </c>
      <c r="CF177" s="23">
        <f t="array" ref="CF177">IFERROR(INDEX('CAMAGUI DATA UNIFICADA'!$C$2:$T1007,MATCH(1,($A177='CAMAGUI DATA UNIFICADA'!$A$2:$A1007)*($BV$1='CAMAGUI DATA UNIFICADA'!$B$2:$B1007),0),MATCH(CF$2,'CAMAGUI DATA UNIFICADA'!$C$1:$T$1,0)),"")</f>
        <v>0.4628497756</v>
      </c>
      <c r="CG177" s="23">
        <f t="array" ref="CG177">IFERROR(INDEX('CAMAGUI DATA UNIFICADA'!$C$2:$T1007,MATCH(1,($A177='CAMAGUI DATA UNIFICADA'!$A$2:$A1007)*($BV$1='CAMAGUI DATA UNIFICADA'!$B$2:$B1007),0),MATCH(CG$2,'CAMAGUI DATA UNIFICADA'!$C$1:$T$1,0)),"")</f>
        <v>0.41</v>
      </c>
      <c r="CH177" s="60">
        <f t="array" ref="CH177">IFERROR(INDEX('CAMAGUI DATA UNIFICADA'!$C$2:$T1007,MATCH(1,($A177='CAMAGUI DATA UNIFICADA'!$A$2:$A1007)*($BV$1='CAMAGUI DATA UNIFICADA'!$B$2:$B1007),0),MATCH(CH$2,'CAMAGUI DATA UNIFICADA'!$C$1:$T$1,0)),"")</f>
        <v>75166.66667</v>
      </c>
      <c r="CI177" s="2">
        <f t="array" ref="CI177">IFERROR(INDEX('CAMAGUI DATA UNIFICADA'!$C$2:$T1007,MATCH(1,($A177='CAMAGUI DATA UNIFICADA'!$A$2:$A1007)*($BV$1='CAMAGUI DATA UNIFICADA'!$B$2:$B1007),0),MATCH(CI$2,'CAMAGUI DATA UNIFICADA'!$C$1:$T$1,0)),"")</f>
        <v>4</v>
      </c>
      <c r="CJ177" s="2">
        <f t="array" ref="CJ177">IFERROR(INDEX('CAMAGUI DATA UNIFICADA'!$C$2:$T1007,MATCH(1,($A177='CAMAGUI DATA UNIFICADA'!$A$2:$A1007)*($BV$1='CAMAGUI DATA UNIFICADA'!$B$2:$B1007),0),MATCH(CJ$2,'CAMAGUI DATA UNIFICADA'!$C$1:$T$1,0)),"")</f>
        <v>25.05</v>
      </c>
      <c r="CK177" s="33">
        <f t="array" ref="CK177">IFERROR(INDEX('CAMAGUI DATA UNIFICADA'!$C$2:$T1007,MATCH(1,($A177='CAMAGUI DATA UNIFICADA'!$A$2:$A1007)*($BV$1='CAMAGUI DATA UNIFICADA'!$B$2:$B1007),0),MATCH(CK$2,'CAMAGUI DATA UNIFICADA'!$C$1:$T$1,0)),"")</f>
        <v>3.1866</v>
      </c>
      <c r="CL177" s="60">
        <f t="array" ref="CL177">IFERROR(INDEX('CAMAGUI DATA UNIFICADA'!$C$2:$T1007,MATCH(1,($A177='CAMAGUI DATA UNIFICADA'!$A$2:$A1007)*($BV$1='CAMAGUI DATA UNIFICADA'!$B$2:$B1007),0),MATCH(CL$2,'CAMAGUI DATA UNIFICADA'!$C$1:$T$1,0)),"")</f>
        <v>247.9916151</v>
      </c>
      <c r="CM177" s="140">
        <f t="array" ref="CM177">IFERROR(INDEX('CAMAGUI DATA UNIFICADA'!$C$2:$T1007,MATCH(1,($A177='CAMAGUI DATA UNIFICADA'!$A$2:$A1007)*($BV$1='CAMAGUI DATA UNIFICADA'!$B$2:$B1007),0),MATCH(CM$2,'CAMAGUI DATA UNIFICADA'!$C$1:$T$1,0)),"")</f>
        <v>-0.5020962209</v>
      </c>
      <c r="CN177" s="138" t="str">
        <f t="array" ref="CN177">IFERROR(INDEX('CAMAGUI DATA UNIFICADA'!$C$2:$T1007,MATCH(1,($A177='CAMAGUI DATA UNIFICADA'!$A$2:$A1007)*($CN$1='CAMAGUI DATA UNIFICADA'!$B$2:$B1007),0),MATCH(CN$2,'CAMAGUI DATA UNIFICADA'!$C$1:$T$1,0)),"")</f>
        <v>CA6300326</v>
      </c>
      <c r="CO177" s="2">
        <f t="array" ref="CO177">IFERROR(INDEX('CAMAGUI DATA UNIFICADA'!$C$2:$T1007,MATCH(1,($A177='CAMAGUI DATA UNIFICADA'!$A$2:$A1007)*($CN$1='CAMAGUI DATA UNIFICADA'!$B$2:$B1007),0),MATCH(CO$2,'CAMAGUI DATA UNIFICADA'!$C$1:$T$1,0)),"")</f>
        <v>575</v>
      </c>
      <c r="CP177" s="2">
        <f t="array" ref="CP177">IFERROR(INDEX('CAMAGUI DATA UNIFICADA'!$C$2:$T1007,MATCH(1,($A177='CAMAGUI DATA UNIFICADA'!$A$2:$A1007)*($CN$1='CAMAGUI DATA UNIFICADA'!$B$2:$B1007),0),MATCH(CP$2,'CAMAGUI DATA UNIFICADA'!$C$1:$T$1,0)),"")</f>
        <v>3950</v>
      </c>
      <c r="CQ177" s="2" t="str">
        <f t="array" ref="CQ177">IFERROR(INDEX('CAMAGUI DATA UNIFICADA'!$C$2:$T1007,MATCH(1,($A177='CAMAGUI DATA UNIFICADA'!$A$2:$A1007)*($CN$1='CAMAGUI DATA UNIFICADA'!$B$2:$B1007),0),MATCH(CQ$2,'CAMAGUI DATA UNIFICADA'!$C$1:$T$1,0)),"")</f>
        <v>SKR MAST E AD</v>
      </c>
      <c r="CR177" s="139">
        <f t="array" ref="CR177">IFERROR(INDEX('CAMAGUI DATA UNIFICADA'!$C$2:$T1007,MATCH(1,($A177='CAMAGUI DATA UNIFICADA'!$A$2:$A1007)*($CN$1='CAMAGUI DATA UNIFICADA'!$B$2:$B1007),0),MATCH(CR$2,'CAMAGUI DATA UNIFICADA'!$C$1:$T$1,0)),"")</f>
        <v>4043.22</v>
      </c>
      <c r="CS177" s="2">
        <f t="array" ref="CS177">IFERROR(INDEX('CAMAGUI DATA UNIFICADA'!$C$2:$T1007,MATCH(1,($A177='CAMAGUI DATA UNIFICADA'!$A$2:$A1007)*($CN$1='CAMAGUI DATA UNIFICADA'!$B$2:$B1007),0),MATCH(CS$2,'CAMAGUI DATA UNIFICADA'!$C$1:$T$1,0)),"")</f>
        <v>20.84</v>
      </c>
      <c r="CT177" s="2">
        <f t="array" ref="CT177">IFERROR(INDEX('CAMAGUI DATA UNIFICADA'!$C$2:$T1007,MATCH(1,($A177='CAMAGUI DATA UNIFICADA'!$A$2:$A1007)*($CN$1='CAMAGUI DATA UNIFICADA'!$B$2:$B1007),0),MATCH(CT$2,'CAMAGUI DATA UNIFICADA'!$C$1:$T$1,0)),"")</f>
        <v>2.72</v>
      </c>
      <c r="CU177" s="33">
        <f t="array" ref="CU177">IFERROR(INDEX('CAMAGUI DATA UNIFICADA'!$C$2:$T1007,MATCH(1,($A177='CAMAGUI DATA UNIFICADA'!$A$2:$A1007)*($CN$1='CAMAGUI DATA UNIFICADA'!$B$2:$B1007),0),MATCH(CU$2,'CAMAGUI DATA UNIFICADA'!$C$1:$T$1,0)),"")</f>
        <v>3.21936</v>
      </c>
      <c r="CV177" s="60">
        <f t="array" ref="CV177">IFERROR(INDEX('CAMAGUI DATA UNIFICADA'!$C$2:$T1007,MATCH(1,($A177='CAMAGUI DATA UNIFICADA'!$A$2:$A1007)*($CN$1='CAMAGUI DATA UNIFICADA'!$B$2:$B1007),0),MATCH(CV$2,'CAMAGUI DATA UNIFICADA'!$C$1:$T$1,0)),"")</f>
        <v>857039.0023</v>
      </c>
      <c r="CW177" s="33">
        <f t="array" ref="CW177">IFERROR(INDEX('CAMAGUI DATA UNIFICADA'!$C$2:$T1007,MATCH(1,($A177='CAMAGUI DATA UNIFICADA'!$A$2:$A1007)*($CN$1='CAMAGUI DATA UNIFICADA'!$B$2:$B1007),0),MATCH(CW$2,'CAMAGUI DATA UNIFICADA'!$C$1:$T$1,0)),"")</f>
        <v>1.942750344</v>
      </c>
      <c r="CX177" s="23">
        <f t="array" ref="CX177">IFERROR(INDEX('CAMAGUI DATA UNIFICADA'!$C$2:$T1007,MATCH(1,($A177='CAMAGUI DATA UNIFICADA'!$A$2:$A1007)*($CN$1='CAMAGUI DATA UNIFICADA'!$B$2:$B1007),0),MATCH(CX$2,'CAMAGUI DATA UNIFICADA'!$C$1:$T$1,0)),"")</f>
        <v>0.7452513064</v>
      </c>
      <c r="CY177" s="23">
        <f t="array" ref="CY177">IFERROR(INDEX('CAMAGUI DATA UNIFICADA'!$C$2:$T1007,MATCH(1,($A177='CAMAGUI DATA UNIFICADA'!$A$2:$A1007)*($CN$1='CAMAGUI DATA UNIFICADA'!$B$2:$B1007),0),MATCH(CY$2,'CAMAGUI DATA UNIFICADA'!$C$1:$T$1,0)),"")</f>
        <v>0.65</v>
      </c>
      <c r="CZ177" s="60">
        <f t="array" ref="CZ177">IFERROR(INDEX('CAMAGUI DATA UNIFICADA'!$C$2:$T1007,MATCH(1,($A177='CAMAGUI DATA UNIFICADA'!$A$2:$A1007)*($CN$1='CAMAGUI DATA UNIFICADA'!$B$2:$B1007),0),MATCH(CZ$2,'CAMAGUI DATA UNIFICADA'!$C$1:$T$1,0)),"")</f>
        <v>85428.57143</v>
      </c>
      <c r="DA177" s="2">
        <f t="array" ref="DA177">IFERROR(INDEX('CAMAGUI DATA UNIFICADA'!$C$2:$T1007,MATCH(1,($A177='CAMAGUI DATA UNIFICADA'!$A$2:$A1007)*($CN$1='CAMAGUI DATA UNIFICADA'!$B$2:$B1007),0),MATCH(DA$2,'CAMAGUI DATA UNIFICADA'!$C$1:$T$1,0)),"")</f>
        <v>4</v>
      </c>
      <c r="DB177" s="2">
        <f t="array" ref="DB177">IFERROR(INDEX('CAMAGUI DATA UNIFICADA'!$C$2:$T1007,MATCH(1,($A177='CAMAGUI DATA UNIFICADA'!$A$2:$A1007)*($CN$1='CAMAGUI DATA UNIFICADA'!$B$2:$B1007),0),MATCH(DB$2,'CAMAGUI DATA UNIFICADA'!$C$1:$T$1,0)),"")</f>
        <v>24.84</v>
      </c>
      <c r="DC177" s="33">
        <f t="array" ref="DC177">IFERROR(INDEX('CAMAGUI DATA UNIFICADA'!$C$2:$T1007,MATCH(1,($A177='CAMAGUI DATA UNIFICADA'!$A$2:$A1007)*($CN$1='CAMAGUI DATA UNIFICADA'!$B$2:$B1007),0),MATCH(DC$2,'CAMAGUI DATA UNIFICADA'!$C$1:$T$1,0)),"")</f>
        <v>3.11952</v>
      </c>
      <c r="DD177" s="60">
        <f t="array" ref="DD177">IFERROR(INDEX('CAMAGUI DATA UNIFICADA'!$C$2:$T1007,MATCH(1,($A177='CAMAGUI DATA UNIFICADA'!$A$2:$A1007)*($CN$1='CAMAGUI DATA UNIFICADA'!$B$2:$B1007),0),MATCH(DD$2,'CAMAGUI DATA UNIFICADA'!$C$1:$T$1,0)),"")</f>
        <v>574.4161345</v>
      </c>
      <c r="DE177" s="140">
        <f t="array" ref="DE177">IFERROR(INDEX('CAMAGUI DATA UNIFICADA'!$C$2:$T1007,MATCH(1,($A177='CAMAGUI DATA UNIFICADA'!$A$2:$A1007)*($CN$1='CAMAGUI DATA UNIFICADA'!$B$2:$B1007),0),MATCH(DE$2,'CAMAGUI DATA UNIFICADA'!$C$1:$T$1,0)),"")</f>
        <v>-0.1459663629</v>
      </c>
      <c r="DF177" s="138" t="str">
        <f t="array" ref="DF177">IFERROR(INDEX('CAMAGUI DATA UNIFICADA'!$C$2:$T1007,MATCH(1,($A177='CAMAGUI DATA UNIFICADA'!$A$2:$A1007)*($DF$1='CAMAGUI DATA UNIFICADA'!$B$2:$B1007),0),MATCH(DF$2,'CAMAGUI DATA UNIFICADA'!$C$1:$T$1,0)),"")</f>
        <v/>
      </c>
      <c r="DG177" s="2" t="str">
        <f t="array" ref="DG177">IFERROR(INDEX('CAMAGUI DATA UNIFICADA'!$C$2:$T1007,MATCH(1,($A177='CAMAGUI DATA UNIFICADA'!$A$2:$A1007)*($DF$1='CAMAGUI DATA UNIFICADA'!$B$2:$B1007),0),MATCH(DG$2,'CAMAGUI DATA UNIFICADA'!$C$1:$T$1,0)),"")</f>
        <v/>
      </c>
      <c r="DH177" s="2" t="str">
        <f t="array" ref="DH177">IFERROR(INDEX('CAMAGUI DATA UNIFICADA'!$C$2:$T1007,MATCH(1,($A177='CAMAGUI DATA UNIFICADA'!$A$2:$A1007)*($DF$1='CAMAGUI DATA UNIFICADA'!$B$2:$B1007),0),MATCH(DH$2,'CAMAGUI DATA UNIFICADA'!$C$1:$T$1,0)),"")</f>
        <v/>
      </c>
      <c r="DI177" s="2" t="str">
        <f t="array" ref="DI177">IFERROR(INDEX('CAMAGUI DATA UNIFICADA'!$C$2:$T1007,MATCH(1,($A177='CAMAGUI DATA UNIFICADA'!$A$2:$A1007)*($DF$1='CAMAGUI DATA UNIFICADA'!$B$2:$B1007),0),MATCH(DI$2,'CAMAGUI DATA UNIFICADA'!$C$1:$T$1,0)),"")</f>
        <v/>
      </c>
      <c r="DJ177" s="139" t="str">
        <f t="array" ref="DJ177">IFERROR(INDEX('CAMAGUI DATA UNIFICADA'!$C$2:$T1007,MATCH(1,($A177='CAMAGUI DATA UNIFICADA'!$A$2:$A1007)*($DF$1='CAMAGUI DATA UNIFICADA'!$B$2:$B1007),0),MATCH(DJ$2,'CAMAGUI DATA UNIFICADA'!$C$1:$T$1,0)),"")</f>
        <v/>
      </c>
      <c r="DK177" s="2" t="str">
        <f t="array" ref="DK177">IFERROR(INDEX('CAMAGUI DATA UNIFICADA'!$C$2:$T1007,MATCH(1,($A177='CAMAGUI DATA UNIFICADA'!$A$2:$A1007)*($DF$1='CAMAGUI DATA UNIFICADA'!$B$2:$B1007),0),MATCH(DK$2,'CAMAGUI DATA UNIFICADA'!$C$1:$T$1,0)),"")</f>
        <v/>
      </c>
      <c r="DL177" s="2" t="str">
        <f t="array" ref="DL177">IFERROR(INDEX('CAMAGUI DATA UNIFICADA'!$C$2:$T1007,MATCH(1,($A177='CAMAGUI DATA UNIFICADA'!$A$2:$A1007)*($DF$1='CAMAGUI DATA UNIFICADA'!$B$2:$B1007),0),MATCH(DL$2,'CAMAGUI DATA UNIFICADA'!$C$1:$T$1,0)),"")</f>
        <v/>
      </c>
      <c r="DM177" s="33" t="str">
        <f t="array" ref="DM177">IFERROR(INDEX('CAMAGUI DATA UNIFICADA'!$C$2:$T1007,MATCH(1,($A177='CAMAGUI DATA UNIFICADA'!$A$2:$A1007)*($DF$1='CAMAGUI DATA UNIFICADA'!$B$2:$B1007),0),MATCH(DM$2,'CAMAGUI DATA UNIFICADA'!$C$1:$T$1,0)),"")</f>
        <v/>
      </c>
      <c r="DN177" s="60" t="str">
        <f t="array" ref="DN177">IFERROR(INDEX('CAMAGUI DATA UNIFICADA'!$C$2:$T1007,MATCH(1,($A177='CAMAGUI DATA UNIFICADA'!$A$2:$A1007)*($DF$1='CAMAGUI DATA UNIFICADA'!$B$2:$B1007),0),MATCH(DN$2,'CAMAGUI DATA UNIFICADA'!$C$1:$T$1,0)),"")</f>
        <v/>
      </c>
      <c r="DO177" s="33" t="str">
        <f t="array" ref="DO177">IFERROR(INDEX('CAMAGUI DATA UNIFICADA'!$C$2:$T1007,MATCH(1,($A177='CAMAGUI DATA UNIFICADA'!$A$2:$A1007)*($DF$1='CAMAGUI DATA UNIFICADA'!$B$2:$B1007),0),MATCH(DO$2,'CAMAGUI DATA UNIFICADA'!$C$1:$T$1,0)),"")</f>
        <v/>
      </c>
      <c r="DP177" s="23" t="str">
        <f t="array" ref="DP177">IFERROR(INDEX('CAMAGUI DATA UNIFICADA'!$C$2:$T1007,MATCH(1,($A177='CAMAGUI DATA UNIFICADA'!$A$2:$A1007)*($DF$1='CAMAGUI DATA UNIFICADA'!$B$2:$B1007),0),MATCH(DP$2,'CAMAGUI DATA UNIFICADA'!$C$1:$T$1,0)),"")</f>
        <v/>
      </c>
      <c r="DQ177" s="23" t="str">
        <f t="array" ref="DQ177">IFERROR(INDEX('CAMAGUI DATA UNIFICADA'!$C$2:$T1007,MATCH(1,($A177='CAMAGUI DATA UNIFICADA'!$A$2:$A1007)*($DF$1='CAMAGUI DATA UNIFICADA'!$B$2:$B1007),0),MATCH(DQ$2,'CAMAGUI DATA UNIFICADA'!$C$1:$T$1,0)),"")</f>
        <v/>
      </c>
      <c r="DR177" s="2" t="str">
        <f t="array" ref="DR177">IFERROR(INDEX('CAMAGUI DATA UNIFICADA'!$C$2:$T1007,MATCH(1,($A177='CAMAGUI DATA UNIFICADA'!$A$2:$A1007)*($DF$1='CAMAGUI DATA UNIFICADA'!$B$2:$B1007),0),MATCH(DR$2,'CAMAGUI DATA UNIFICADA'!$C$1:$T$1,0)),"")</f>
        <v/>
      </c>
      <c r="DS177" s="2" t="str">
        <f t="array" ref="DS177">IFERROR(INDEX('CAMAGUI DATA UNIFICADA'!$C$2:$T1007,MATCH(1,($A177='CAMAGUI DATA UNIFICADA'!$A$2:$A1007)*($DF$1='CAMAGUI DATA UNIFICADA'!$B$2:$B1007),0),MATCH(DS$2,'CAMAGUI DATA UNIFICADA'!$C$1:$T$1,0)),"")</f>
        <v/>
      </c>
      <c r="DT177" s="2" t="str">
        <f t="array" ref="DT177">IFERROR(INDEX('CAMAGUI DATA UNIFICADA'!$C$2:$T1007,MATCH(1,($A177='CAMAGUI DATA UNIFICADA'!$A$2:$A1007)*($DF$1='CAMAGUI DATA UNIFICADA'!$B$2:$B1007),0),MATCH(DT$2,'CAMAGUI DATA UNIFICADA'!$C$1:$T$1,0)),"")</f>
        <v/>
      </c>
      <c r="DU177" s="33" t="str">
        <f t="array" ref="DU177">IFERROR(INDEX('CAMAGUI DATA UNIFICADA'!$C$2:$T1007,MATCH(1,($A177='CAMAGUI DATA UNIFICADA'!$A$2:$A1007)*($DF$1='CAMAGUI DATA UNIFICADA'!$B$2:$B1007),0),MATCH(DU$2,'CAMAGUI DATA UNIFICADA'!$C$1:$T$1,0)),"")</f>
        <v/>
      </c>
      <c r="DV177" s="60" t="str">
        <f t="array" ref="DV177">IFERROR(INDEX('CAMAGUI DATA UNIFICADA'!$C$2:$T1007,MATCH(1,($A177='CAMAGUI DATA UNIFICADA'!$A$2:$A1007)*($DF$1='CAMAGUI DATA UNIFICADA'!$B$2:$B1007),0),MATCH(DV$2,'CAMAGUI DATA UNIFICADA'!$C$1:$T$1,0)),"")</f>
        <v/>
      </c>
      <c r="DW177" s="140" t="str">
        <f t="array" ref="DW177">IFERROR(INDEX('CAMAGUI DATA UNIFICADA'!$C$2:$T1007,MATCH(1,($A177='CAMAGUI DATA UNIFICADA'!$A$2:$A1007)*($DF$1='CAMAGUI DATA UNIFICADA'!$B$2:$B1007),0),MATCH(DW$2,'CAMAGUI DATA UNIFICADA'!$C$1:$T$1,0)),"")</f>
        <v/>
      </c>
      <c r="DX177" s="144" t="str">
        <f t="array" ref="DX177">IFERROR(INDEX('CAMAGUI DATA UNIFICADA'!$C$2:$T1007,MATCH(1,($A177='CAMAGUI DATA UNIFICADA'!$A$2:$A1007)*($DX$1='CAMAGUI DATA UNIFICADA'!$B$2:$B1007),0),MATCH(DX$2,'CAMAGUI DATA UNIFICADA'!$C$1:$T$1,0)),"")</f>
        <v/>
      </c>
      <c r="DY177" s="60" t="str">
        <f t="array" ref="DY177">IFERROR(INDEX('CAMAGUI DATA UNIFICADA'!$C$2:$T1007,MATCH(1,($A177='CAMAGUI DATA UNIFICADA'!$A$2:$A1007)*($DX$1='CAMAGUI DATA UNIFICADA'!$B$2:$B1007),0),MATCH(DY$2,'CAMAGUI DATA UNIFICADA'!$C$1:$T$1,0)),"")</f>
        <v/>
      </c>
      <c r="DZ177" s="60" t="str">
        <f t="array" ref="DZ177">IFERROR(INDEX('CAMAGUI DATA UNIFICADA'!$C$2:$T1007,MATCH(1,($A177='CAMAGUI DATA UNIFICADA'!$A$2:$A1007)*($DX$1='CAMAGUI DATA UNIFICADA'!$B$2:$B1007),0),MATCH(DZ$2,'CAMAGUI DATA UNIFICADA'!$C$1:$T$1,0)),"")</f>
        <v/>
      </c>
      <c r="EA177" s="60" t="str">
        <f t="array" ref="EA177">IFERROR(INDEX('CAMAGUI DATA UNIFICADA'!$C$2:$T1007,MATCH(1,($A177='CAMAGUI DATA UNIFICADA'!$A$2:$A1007)*($DX$1='CAMAGUI DATA UNIFICADA'!$B$2:$B1007),0),MATCH(EA$2,'CAMAGUI DATA UNIFICADA'!$C$1:$T$1,0)),"")</f>
        <v/>
      </c>
      <c r="EB177" s="60" t="str">
        <f t="array" ref="EB177">IFERROR(INDEX('CAMAGUI DATA UNIFICADA'!$C$2:$T1007,MATCH(1,($A177='CAMAGUI DATA UNIFICADA'!$A$2:$A1007)*($DX$1='CAMAGUI DATA UNIFICADA'!$B$2:$B1007),0),MATCH(EB$2,'CAMAGUI DATA UNIFICADA'!$C$1:$T$1,0)),"")</f>
        <v/>
      </c>
      <c r="EC177" s="60" t="str">
        <f t="array" ref="EC177">IFERROR(INDEX('CAMAGUI DATA UNIFICADA'!$C$2:$T1007,MATCH(1,($A177='CAMAGUI DATA UNIFICADA'!$A$2:$A1007)*($DX$1='CAMAGUI DATA UNIFICADA'!$B$2:$B1007),0),MATCH(EC$2,'CAMAGUI DATA UNIFICADA'!$C$1:$T$1,0)),"")</f>
        <v/>
      </c>
      <c r="ED177" s="60" t="str">
        <f t="array" ref="ED177">IFERROR(INDEX('CAMAGUI DATA UNIFICADA'!$C$2:$T1007,MATCH(1,($A177='CAMAGUI DATA UNIFICADA'!$A$2:$A1007)*($DX$1='CAMAGUI DATA UNIFICADA'!$B$2:$B1007),0),MATCH(ED$2,'CAMAGUI DATA UNIFICADA'!$C$1:$T$1,0)),"")</f>
        <v/>
      </c>
      <c r="EE177" s="60" t="str">
        <f t="array" ref="EE177">IFERROR(INDEX('CAMAGUI DATA UNIFICADA'!$C$2:$T1007,MATCH(1,($A177='CAMAGUI DATA UNIFICADA'!$A$2:$A1007)*($DX$1='CAMAGUI DATA UNIFICADA'!$B$2:$B1007),0),MATCH(EE$2,'CAMAGUI DATA UNIFICADA'!$C$1:$T$1,0)),"")</f>
        <v/>
      </c>
      <c r="EF177" s="60" t="str">
        <f t="array" ref="EF177">IFERROR(INDEX('CAMAGUI DATA UNIFICADA'!$C$2:$T1007,MATCH(1,($A177='CAMAGUI DATA UNIFICADA'!$A$2:$A1007)*($DX$1='CAMAGUI DATA UNIFICADA'!$B$2:$B1007),0),MATCH(EF$2,'CAMAGUI DATA UNIFICADA'!$C$1:$T$1,0)),"")</f>
        <v/>
      </c>
      <c r="EG177" s="60" t="str">
        <f t="array" ref="EG177">IFERROR(INDEX('CAMAGUI DATA UNIFICADA'!$C$2:$T1007,MATCH(1,($A177='CAMAGUI DATA UNIFICADA'!$A$2:$A1007)*($DX$1='CAMAGUI DATA UNIFICADA'!$B$2:$B1007),0),MATCH(EG$2,'CAMAGUI DATA UNIFICADA'!$C$1:$T$1,0)),"")</f>
        <v/>
      </c>
      <c r="EH177" s="60" t="str">
        <f t="array" ref="EH177">IFERROR(INDEX('CAMAGUI DATA UNIFICADA'!$C$2:$T1007,MATCH(1,($A177='CAMAGUI DATA UNIFICADA'!$A$2:$A1007)*($DX$1='CAMAGUI DATA UNIFICADA'!$B$2:$B1007),0),MATCH(EH$2,'CAMAGUI DATA UNIFICADA'!$C$1:$T$1,0)),"")</f>
        <v/>
      </c>
      <c r="EI177" s="60" t="str">
        <f t="array" ref="EI177">IFERROR(INDEX('CAMAGUI DATA UNIFICADA'!$C$2:$T1007,MATCH(1,($A177='CAMAGUI DATA UNIFICADA'!$A$2:$A1007)*($DX$1='CAMAGUI DATA UNIFICADA'!$B$2:$B1007),0),MATCH(EI$2,'CAMAGUI DATA UNIFICADA'!$C$1:$T$1,0)),"")</f>
        <v/>
      </c>
      <c r="EJ177" s="60" t="str">
        <f t="array" ref="EJ177">IFERROR(INDEX('CAMAGUI DATA UNIFICADA'!$C$2:$T1007,MATCH(1,($A177='CAMAGUI DATA UNIFICADA'!$A$2:$A1007)*($DX$1='CAMAGUI DATA UNIFICADA'!$B$2:$B1007),0),MATCH(EJ$2,'CAMAGUI DATA UNIFICADA'!$C$1:$T$1,0)),"")</f>
        <v/>
      </c>
      <c r="EK177" s="60" t="str">
        <f t="array" ref="EK177">IFERROR(INDEX('CAMAGUI DATA UNIFICADA'!$C$2:$T1007,MATCH(1,($A177='CAMAGUI DATA UNIFICADA'!$A$2:$A1007)*($DX$1='CAMAGUI DATA UNIFICADA'!$B$2:$B1007),0),MATCH(EK$2,'CAMAGUI DATA UNIFICADA'!$C$1:$T$1,0)),"")</f>
        <v/>
      </c>
      <c r="EL177" s="60" t="str">
        <f t="array" ref="EL177">IFERROR(INDEX('CAMAGUI DATA UNIFICADA'!$C$2:$T1007,MATCH(1,($A177='CAMAGUI DATA UNIFICADA'!$A$2:$A1007)*($DX$1='CAMAGUI DATA UNIFICADA'!$B$2:$B1007),0),MATCH(EL$2,'CAMAGUI DATA UNIFICADA'!$C$1:$T$1,0)),"")</f>
        <v/>
      </c>
      <c r="EM177" s="60" t="str">
        <f t="array" ref="EM177">IFERROR(INDEX('CAMAGUI DATA UNIFICADA'!$C$2:$T1007,MATCH(1,($A177='CAMAGUI DATA UNIFICADA'!$A$2:$A1007)*($DX$1='CAMAGUI DATA UNIFICADA'!$B$2:$B1007),0),MATCH(EM$2,'CAMAGUI DATA UNIFICADA'!$C$1:$T$1,0)),"")</f>
        <v/>
      </c>
      <c r="EN177" s="60" t="str">
        <f t="array" ref="EN177">IFERROR(INDEX('CAMAGUI DATA UNIFICADA'!$C$2:$T1007,MATCH(1,($A177='CAMAGUI DATA UNIFICADA'!$A$2:$A1007)*($DX$1='CAMAGUI DATA UNIFICADA'!$B$2:$B1007),0),MATCH(EN$2,'CAMAGUI DATA UNIFICADA'!$C$1:$T$1,0)),"")</f>
        <v/>
      </c>
      <c r="EO177" s="140" t="str">
        <f t="array" ref="EO177">IFERROR(INDEX('CAMAGUI DATA UNIFICADA'!$C$2:$T1007,MATCH(1,($A177='CAMAGUI DATA UNIFICADA'!$A$2:$A1007)*($DX$1='CAMAGUI DATA UNIFICADA'!$B$2:$B1007),0),MATCH(EO$2,'CAMAGUI DATA UNIFICADA'!$C$1:$T$1,0)),"")</f>
        <v/>
      </c>
    </row>
    <row r="178">
      <c r="A178" s="137">
        <v>46167.0</v>
      </c>
      <c r="B178" s="138" t="str">
        <f t="array" ref="B178">IFERROR(INDEX('CAMAGUI DATA UNIFICADA'!$C$2:$T1007,MATCH(1,($A178='CAMAGUI DATA UNIFICADA'!$A$2:$A1007)*($B$1='CAMAGUI DATA UNIFICADA'!$B$2:$B1007),0),MATCH(B$2,'CAMAGUI DATA UNIFICADA'!$C$1:$T$1,0)),"")</f>
        <v>CA1080526</v>
      </c>
      <c r="C178" s="2">
        <f t="array" ref="C178">IFERROR(INDEX('CAMAGUI DATA UNIFICADA'!$C$2:$T1007,MATCH(1,($A178='CAMAGUI DATA UNIFICADA'!$A$2:$A1007)*($B$1='CAMAGUI DATA UNIFICADA'!$B$2:$B1007),0),MATCH(C$2,'CAMAGUI DATA UNIFICADA'!$C$1:$T$1,0)),"")</f>
        <v>475</v>
      </c>
      <c r="D178" s="2">
        <f t="array" ref="D178">IFERROR(INDEX('CAMAGUI DATA UNIFICADA'!$C$2:$T1007,MATCH(1,($A178='CAMAGUI DATA UNIFICADA'!$A$2:$A1007)*($B$1='CAMAGUI DATA UNIFICADA'!$B$2:$B1007),0),MATCH(D$2,'CAMAGUI DATA UNIFICADA'!$C$1:$T$1,0)),"")</f>
        <v>2762.5</v>
      </c>
      <c r="E178" s="2" t="str">
        <f t="array" ref="E178">IFERROR(INDEX('CAMAGUI DATA UNIFICADA'!$C$2:$T1007,MATCH(1,($A178='CAMAGUI DATA UNIFICADA'!$A$2:$A1007)*($B$1='CAMAGUI DATA UNIFICADA'!$B$2:$B1007),0),MATCH(E$2,'CAMAGUI DATA UNIFICADA'!$C$1:$T$1,0)),"")</f>
        <v>SKR MAST E AD</v>
      </c>
      <c r="F178" s="139">
        <f t="array" ref="F178">IFERROR(INDEX('CAMAGUI DATA UNIFICADA'!$C$2:$T1007,MATCH(1,($A178='CAMAGUI DATA UNIFICADA'!$A$2:$A1007)*($B$1='CAMAGUI DATA UNIFICADA'!$B$2:$B1007),0),MATCH(F$2,'CAMAGUI DATA UNIFICADA'!$C$1:$T$1,0)),"")</f>
        <v>2827.695</v>
      </c>
      <c r="G178" s="2">
        <f t="array" ref="G178">IFERROR(INDEX('CAMAGUI DATA UNIFICADA'!$C$2:$T1007,MATCH(1,($A178='CAMAGUI DATA UNIFICADA'!$A$2:$A1007)*($B$1='CAMAGUI DATA UNIFICADA'!$B$2:$B1007),0),MATCH(G$2,'CAMAGUI DATA UNIFICADA'!$C$1:$T$1,0)),"")</f>
        <v>8.37</v>
      </c>
      <c r="H178" s="2">
        <f t="array" ref="H178">IFERROR(INDEX('CAMAGUI DATA UNIFICADA'!$C$2:$T1007,MATCH(1,($A178='CAMAGUI DATA UNIFICADA'!$A$2:$A1007)*($B$1='CAMAGUI DATA UNIFICADA'!$B$2:$B1007),0),MATCH(H$2,'CAMAGUI DATA UNIFICADA'!$C$1:$T$1,0)),"")</f>
        <v>4.02</v>
      </c>
      <c r="I178" s="33">
        <f t="array" ref="I178">IFERROR(INDEX('CAMAGUI DATA UNIFICADA'!$C$2:$T1007,MATCH(1,($A178='CAMAGUI DATA UNIFICADA'!$A$2:$A1007)*($B$1='CAMAGUI DATA UNIFICADA'!$B$2:$B1007),0),MATCH(I$2,'CAMAGUI DATA UNIFICADA'!$C$1:$T$1,0)),"")</f>
        <v>5.49744</v>
      </c>
      <c r="J178" s="60">
        <f t="array" ref="J178">IFERROR(INDEX('CAMAGUI DATA UNIFICADA'!$C$2:$T1007,MATCH(1,($A178='CAMAGUI DATA UNIFICADA'!$A$2:$A1007)*($B$1='CAMAGUI DATA UNIFICADA'!$B$2:$B1007),0),MATCH(J$2,'CAMAGUI DATA UNIFICADA'!$C$1:$T$1,0)),"")</f>
        <v>1032304.103</v>
      </c>
      <c r="K178" s="33">
        <f t="array" ref="K178">IFERROR(INDEX('CAMAGUI DATA UNIFICADA'!$C$2:$T1007,MATCH(1,($A178='CAMAGUI DATA UNIFICADA'!$A$2:$A1007)*($B$1='CAMAGUI DATA UNIFICADA'!$B$2:$B1007),0),MATCH(K$2,'CAMAGUI DATA UNIFICADA'!$C$1:$T$1,0)),"")</f>
        <v>0.7601648835</v>
      </c>
      <c r="L178" s="23">
        <f t="array" ref="L178">IFERROR(INDEX('CAMAGUI DATA UNIFICADA'!$C$2:$T1007,MATCH(1,($A178='CAMAGUI DATA UNIFICADA'!$A$2:$A1007)*($B$1='CAMAGUI DATA UNIFICADA'!$B$2:$B1007),0),MATCH(L$2,'CAMAGUI DATA UNIFICADA'!$C$1:$T$1,0)),"")</f>
        <v>0.9135434541</v>
      </c>
      <c r="M178" s="23">
        <f t="array" ref="M178">IFERROR(INDEX('CAMAGUI DATA UNIFICADA'!$C$2:$T1007,MATCH(1,($A178='CAMAGUI DATA UNIFICADA'!$A$2:$A1007)*($B$1='CAMAGUI DATA UNIFICADA'!$B$2:$B1007),0),MATCH(M$2,'CAMAGUI DATA UNIFICADA'!$C$1:$T$1,0)),"")</f>
        <v>0.8</v>
      </c>
      <c r="N178" s="60">
        <f t="array" ref="N178">IFERROR(INDEX('CAMAGUI DATA UNIFICADA'!$C$2:$T1007,MATCH(1,($A178='CAMAGUI DATA UNIFICADA'!$A$2:$A1007)*($B$1='CAMAGUI DATA UNIFICADA'!$B$2:$B1007),0),MATCH(N$2,'CAMAGUI DATA UNIFICADA'!$C$1:$T$1,0)),"")</f>
        <v>110378.5104</v>
      </c>
      <c r="O178" s="2">
        <f t="array" ref="O178">IFERROR(INDEX('CAMAGUI DATA UNIFICADA'!$C$2:$T1007,MATCH(1,($A178='CAMAGUI DATA UNIFICADA'!$A$2:$A1007)*($B$1='CAMAGUI DATA UNIFICADA'!$B$2:$B1007),0),MATCH(O$2,'CAMAGUI DATA UNIFICADA'!$C$1:$T$1,0)),"")</f>
        <v>3.5</v>
      </c>
      <c r="P178" s="2">
        <f t="array" ref="P178">IFERROR(INDEX('CAMAGUI DATA UNIFICADA'!$C$2:$T1007,MATCH(1,($A178='CAMAGUI DATA UNIFICADA'!$A$2:$A1007)*($B$1='CAMAGUI DATA UNIFICADA'!$B$2:$B1007),0),MATCH(P$2,'CAMAGUI DATA UNIFICADA'!$C$1:$T$1,0)),"")</f>
        <v>11.87</v>
      </c>
      <c r="Q178" s="33">
        <f t="array" ref="Q178">IFERROR(INDEX('CAMAGUI DATA UNIFICADA'!$C$2:$T1007,MATCH(1,($A178='CAMAGUI DATA UNIFICADA'!$A$2:$A1007)*($B$1='CAMAGUI DATA UNIFICADA'!$B$2:$B1007),0),MATCH(Q$2,'CAMAGUI DATA UNIFICADA'!$C$1:$T$1,0)),"")</f>
        <v>4.44096</v>
      </c>
      <c r="R178" s="60">
        <f t="array" ref="R178">IFERROR(INDEX('CAMAGUI DATA UNIFICADA'!$C$2:$T1007,MATCH(1,($A178='CAMAGUI DATA UNIFICADA'!$A$2:$A1007)*($B$1='CAMAGUI DATA UNIFICADA'!$B$2:$B1007),0),MATCH(R$2,'CAMAGUI DATA UNIFICADA'!$C$1:$T$1,0)),"")</f>
        <v>522.8519015</v>
      </c>
      <c r="S178" s="140">
        <f t="array" ref="S178">IFERROR(INDEX('CAMAGUI DATA UNIFICADA'!$C$2:$T1007,MATCH(1,($A178='CAMAGUI DATA UNIFICADA'!$A$2:$A1007)*($B$1='CAMAGUI DATA UNIFICADA'!$B$2:$B1007),0),MATCH(S$2,'CAMAGUI DATA UNIFICADA'!$C$1:$T$1,0)),"")</f>
        <v>11.96297538</v>
      </c>
      <c r="T178" s="138" t="str">
        <f t="array" ref="T178">IFERROR(INDEX('CAMAGUI DATA UNIFICADA'!$C$2:$T1007,MATCH(1,($A178='CAMAGUI DATA UNIFICADA'!$A$2:$A1007)*($T$1='CAMAGUI DATA UNIFICADA'!$B$2:$B1007),0),MATCH(T$2,'CAMAGUI DATA UNIFICADA'!$C$1:$T$1,0)),"")</f>
        <v>CA2080526</v>
      </c>
      <c r="U178" s="2">
        <f t="array" ref="U178">IFERROR(INDEX('CAMAGUI DATA UNIFICADA'!$C$2:$T1007,MATCH(1,($A178='CAMAGUI DATA UNIFICADA'!$A$2:$A1007)*($T$1='CAMAGUI DATA UNIFICADA'!$B$2:$B1007),0),MATCH(U$2,'CAMAGUI DATA UNIFICADA'!$C$1:$T$1,0)),"")</f>
        <v>325</v>
      </c>
      <c r="V178" s="2">
        <f t="array" ref="V178">IFERROR(INDEX('CAMAGUI DATA UNIFICADA'!$C$2:$T1007,MATCH(1,($A178='CAMAGUI DATA UNIFICADA'!$A$2:$A1007)*($T$1='CAMAGUI DATA UNIFICADA'!$B$2:$B1007),0),MATCH(V$2,'CAMAGUI DATA UNIFICADA'!$C$1:$T$1,0)),"")</f>
        <v>1950</v>
      </c>
      <c r="W178" s="2" t="str">
        <f t="array" ref="W178">IFERROR(INDEX('CAMAGUI DATA UNIFICADA'!$C$2:$T1007,MATCH(1,($A178='CAMAGUI DATA UNIFICADA'!$A$2:$A1007)*($T$1='CAMAGUI DATA UNIFICADA'!$B$2:$B1007),0),MATCH(W$2,'CAMAGUI DATA UNIFICADA'!$C$1:$T$1,0)),"")</f>
        <v>SKR MAST E AD</v>
      </c>
      <c r="X178" s="139">
        <f t="array" ref="X178">IFERROR(INDEX('CAMAGUI DATA UNIFICADA'!$C$2:$T1007,MATCH(1,($A178='CAMAGUI DATA UNIFICADA'!$A$2:$A1007)*($T$1='CAMAGUI DATA UNIFICADA'!$B$2:$B1007),0),MATCH(X$2,'CAMAGUI DATA UNIFICADA'!$C$1:$T$1,0)),"")</f>
        <v>1996.02</v>
      </c>
      <c r="Y178" s="2">
        <f t="array" ref="Y178">IFERROR(INDEX('CAMAGUI DATA UNIFICADA'!$C$2:$T1007,MATCH(1,($A178='CAMAGUI DATA UNIFICADA'!$A$2:$A1007)*($T$1='CAMAGUI DATA UNIFICADA'!$B$2:$B1007),0),MATCH(Y$2,'CAMAGUI DATA UNIFICADA'!$C$1:$T$1,0)),"")</f>
        <v>7.05</v>
      </c>
      <c r="Z178" s="2">
        <f t="array" ref="Z178">IFERROR(INDEX('CAMAGUI DATA UNIFICADA'!$C$2:$T1007,MATCH(1,($A178='CAMAGUI DATA UNIFICADA'!$A$2:$A1007)*($T$1='CAMAGUI DATA UNIFICADA'!$B$2:$B1007),0),MATCH(Z$2,'CAMAGUI DATA UNIFICADA'!$C$1:$T$1,0)),"")</f>
        <v>3.44</v>
      </c>
      <c r="AA178" s="2">
        <f t="array" ref="AA178">IFERROR(INDEX('CAMAGUI DATA UNIFICADA'!$C$2:$T1007,MATCH(1,($A178='CAMAGUI DATA UNIFICADA'!$A$2:$A1007)*($T$1='CAMAGUI DATA UNIFICADA'!$B$2:$B1007),0),MATCH(AA$2,'CAMAGUI DATA UNIFICADA'!$C$1:$T$1,0)),"")</f>
        <v>6.3168</v>
      </c>
      <c r="AB178" s="60">
        <f t="array" ref="AB178">IFERROR(INDEX('CAMAGUI DATA UNIFICADA'!$C$2:$T1007,MATCH(1,($A178='CAMAGUI DATA UNIFICADA'!$A$2:$A1007)*($T$1='CAMAGUI DATA UNIFICADA'!$B$2:$B1007),0),MATCH(AB$2,'CAMAGUI DATA UNIFICADA'!$C$1:$T$1,0)),"")</f>
        <v>729788.6712</v>
      </c>
      <c r="AC178" s="33">
        <f t="array" ref="AC178">IFERROR(INDEX('CAMAGUI DATA UNIFICADA'!$C$2:$T1007,MATCH(1,($A178='CAMAGUI DATA UNIFICADA'!$A$2:$A1007)*($T$1='CAMAGUI DATA UNIFICADA'!$B$2:$B1007),0),MATCH(AC$2,'CAMAGUI DATA UNIFICADA'!$C$1:$T$1,0)),"")</f>
        <v>0.8144546913</v>
      </c>
      <c r="AD178" s="23">
        <f t="array" ref="AD178">IFERROR(INDEX('CAMAGUI DATA UNIFICADA'!$C$2:$T1007,MATCH(1,($A178='CAMAGUI DATA UNIFICADA'!$A$2:$A1007)*($T$1='CAMAGUI DATA UNIFICADA'!$B$2:$B1007),0),MATCH(AD$2,'CAMAGUI DATA UNIFICADA'!$C$1:$T$1,0)),"")</f>
        <v>0.8388375531</v>
      </c>
      <c r="AE178" s="23">
        <f t="array" ref="AE178">IFERROR(INDEX('CAMAGUI DATA UNIFICADA'!$C$2:$T1007,MATCH(1,($A178='CAMAGUI DATA UNIFICADA'!$A$2:$A1007)*($T$1='CAMAGUI DATA UNIFICADA'!$B$2:$B1007),0),MATCH(AE$2,'CAMAGUI DATA UNIFICADA'!$C$1:$T$1,0)),"")</f>
        <v>0.8</v>
      </c>
      <c r="AF178" s="60">
        <f t="array" ref="AF178">IFERROR(INDEX('CAMAGUI DATA UNIFICADA'!$C$2:$T1007,MATCH(1,($A178='CAMAGUI DATA UNIFICADA'!$A$2:$A1007)*($T$1='CAMAGUI DATA UNIFICADA'!$B$2:$B1007),0),MATCH(AF$2,'CAMAGUI DATA UNIFICADA'!$C$1:$T$1,0)),"")</f>
        <v>116000</v>
      </c>
      <c r="AG178" s="2">
        <f t="array" ref="AG178">IFERROR(INDEX('CAMAGUI DATA UNIFICADA'!$C$2:$T1007,MATCH(1,($A178='CAMAGUI DATA UNIFICADA'!$A$2:$A1007)*($T$1='CAMAGUI DATA UNIFICADA'!$B$2:$B1007),0),MATCH(AG$2,'CAMAGUI DATA UNIFICADA'!$C$1:$T$1,0)),"")</f>
        <v>3.5</v>
      </c>
      <c r="AH178" s="2">
        <f t="array" ref="AH178">IFERROR(INDEX('CAMAGUI DATA UNIFICADA'!$C$2:$T1007,MATCH(1,($A178='CAMAGUI DATA UNIFICADA'!$A$2:$A1007)*($T$1='CAMAGUI DATA UNIFICADA'!$B$2:$B1007),0),MATCH(AH$2,'CAMAGUI DATA UNIFICADA'!$C$1:$T$1,0)),"")</f>
        <v>10.55</v>
      </c>
      <c r="AI178" s="33">
        <f t="array" ref="AI178">IFERROR(INDEX('CAMAGUI DATA UNIFICADA'!$C$2:$T1007,MATCH(1,($A178='CAMAGUI DATA UNIFICADA'!$A$2:$A1007)*($T$1='CAMAGUI DATA UNIFICADA'!$B$2:$B1007),0),MATCH(AI$2,'CAMAGUI DATA UNIFICADA'!$C$1:$T$1,0)),"")</f>
        <v>4.7172</v>
      </c>
      <c r="AJ178" s="60">
        <f t="array" ref="AJ178">IFERROR(INDEX('CAMAGUI DATA UNIFICADA'!$C$2:$T1007,MATCH(1,($A178='CAMAGUI DATA UNIFICADA'!$A$2:$A1007)*($T$1='CAMAGUI DATA UNIFICADA'!$B$2:$B1007),0),MATCH(AJ$2,'CAMAGUI DATA UNIFICADA'!$C$1:$T$1,0)),"")</f>
        <v>397.226075</v>
      </c>
      <c r="AK178" s="140">
        <f t="array" ref="AK178">IFERROR(INDEX('CAMAGUI DATA UNIFICADA'!$C$2:$T1007,MATCH(1,($A178='CAMAGUI DATA UNIFICADA'!$A$2:$A1007)*($T$1='CAMAGUI DATA UNIFICADA'!$B$2:$B1007),0),MATCH(AK$2,'CAMAGUI DATA UNIFICADA'!$C$1:$T$1,0)),"")</f>
        <v>18.05651875</v>
      </c>
      <c r="AL178" s="138" t="str">
        <f t="array" ref="AL178">IFERROR(INDEX('CAMAGUI DATA UNIFICADA'!$C$2:$T1007,MATCH(1,($A178='CAMAGUI DATA UNIFICADA'!$A$2:$A1007)*($AL$1='CAMAGUI DATA UNIFICADA'!$B$2:$B1007),0),MATCH(AL$2,'CAMAGUI DATA UNIFICADA'!$C$1:$T$1,0)),"")</f>
        <v>CA3080526</v>
      </c>
      <c r="AM178" s="2">
        <f t="array" ref="AM178">IFERROR(INDEX('CAMAGUI DATA UNIFICADA'!$C$2:$T1007,MATCH(1,($A178='CAMAGUI DATA UNIFICADA'!$A$2:$A1007)*($AL$1='CAMAGUI DATA UNIFICADA'!$B$2:$B1007),0),MATCH(AM$2,'CAMAGUI DATA UNIFICADA'!$C$1:$T$1,0)),"")</f>
        <v>375</v>
      </c>
      <c r="AN178" s="2">
        <f t="array" ref="AN178">IFERROR(INDEX('CAMAGUI DATA UNIFICADA'!$C$2:$T1007,MATCH(1,($A178='CAMAGUI DATA UNIFICADA'!$A$2:$A1007)*($AL$1='CAMAGUI DATA UNIFICADA'!$B$2:$B1007),0),MATCH(AN$2,'CAMAGUI DATA UNIFICADA'!$C$1:$T$1,0)),"")</f>
        <v>2225</v>
      </c>
      <c r="AO178" s="2" t="str">
        <f t="array" ref="AO178">IFERROR(INDEX('CAMAGUI DATA UNIFICADA'!$C$2:$T1007,MATCH(1,($A178='CAMAGUI DATA UNIFICADA'!$A$2:$A1007)*($AL$1='CAMAGUI DATA UNIFICADA'!$B$2:$B1007),0),MATCH(AO$2,'CAMAGUI DATA UNIFICADA'!$C$1:$T$1,0)),"")</f>
        <v>SKR MAST E AD</v>
      </c>
      <c r="AP178" s="139">
        <f t="array" ref="AP178">IFERROR(INDEX('CAMAGUI DATA UNIFICADA'!$C$2:$T1007,MATCH(1,($A178='CAMAGUI DATA UNIFICADA'!$A$2:$A1007)*($AL$1='CAMAGUI DATA UNIFICADA'!$B$2:$B1007),0),MATCH(AP$2,'CAMAGUI DATA UNIFICADA'!$C$1:$T$1,0)),"")</f>
        <v>2277.51</v>
      </c>
      <c r="AQ178" s="2">
        <f t="array" ref="AQ178">IFERROR(INDEX('CAMAGUI DATA UNIFICADA'!$C$2:$T1007,MATCH(1,($A178='CAMAGUI DATA UNIFICADA'!$A$2:$A1007)*($AL$1='CAMAGUI DATA UNIFICADA'!$B$2:$B1007),0),MATCH(AQ$2,'CAMAGUI DATA UNIFICADA'!$C$1:$T$1,0)),"")</f>
        <v>7.25</v>
      </c>
      <c r="AR178" s="2">
        <f t="array" ref="AR178">IFERROR(INDEX('CAMAGUI DATA UNIFICADA'!$C$2:$T1007,MATCH(1,($A178='CAMAGUI DATA UNIFICADA'!$A$2:$A1007)*($AL$1='CAMAGUI DATA UNIFICADA'!$B$2:$B1007),0),MATCH(AR$2,'CAMAGUI DATA UNIFICADA'!$C$1:$T$1,0)),"")</f>
        <v>3.43</v>
      </c>
      <c r="AS178" s="33">
        <f t="array" ref="AS178">IFERROR(INDEX('CAMAGUI DATA UNIFICADA'!$C$2:$T1007,MATCH(1,($A178='CAMAGUI DATA UNIFICADA'!$A$2:$A1007)*($AL$1='CAMAGUI DATA UNIFICADA'!$B$2:$B1007),0),MATCH(AS$2,'CAMAGUI DATA UNIFICADA'!$C$1:$T$1,0)),"")</f>
        <v>6.192</v>
      </c>
      <c r="AT178" s="60">
        <f t="array" ref="AT178">IFERROR(INDEX('CAMAGUI DATA UNIFICADA'!$C$2:$T1007,MATCH(1,($A178='CAMAGUI DATA UNIFICADA'!$A$2:$A1007)*($AL$1='CAMAGUI DATA UNIFICADA'!$B$2:$B1007),0),MATCH(AT$2,'CAMAGUI DATA UNIFICADA'!$C$1:$T$1,0)),"")</f>
        <v>835338.1449</v>
      </c>
      <c r="AU178" s="33">
        <f t="array" ref="AU178">IFERROR(INDEX('CAMAGUI DATA UNIFICADA'!$C$2:$T1007,MATCH(1,($A178='CAMAGUI DATA UNIFICADA'!$A$2:$A1007)*($AL$1='CAMAGUI DATA UNIFICADA'!$B$2:$B1007),0),MATCH(AU$2,'CAMAGUI DATA UNIFICADA'!$C$1:$T$1,0)),"")</f>
        <v>0.8535369035</v>
      </c>
      <c r="AV178" s="23">
        <f t="array" ref="AV178">IFERROR(INDEX('CAMAGUI DATA UNIFICADA'!$C$2:$T1007,MATCH(1,($A178='CAMAGUI DATA UNIFICADA'!$A$2:$A1007)*($AL$1='CAMAGUI DATA UNIFICADA'!$B$2:$B1007),0),MATCH(AV$2,'CAMAGUI DATA UNIFICADA'!$C$1:$T$1,0)),"")</f>
        <v>0.8793033104</v>
      </c>
      <c r="AW178" s="23">
        <f t="array" ref="AW178">IFERROR(INDEX('CAMAGUI DATA UNIFICADA'!$C$2:$T1007,MATCH(1,($A178='CAMAGUI DATA UNIFICADA'!$A$2:$A1007)*($AL$1='CAMAGUI DATA UNIFICADA'!$B$2:$B1007),0),MATCH(AW$2,'CAMAGUI DATA UNIFICADA'!$C$1:$T$1,0)),"")</f>
        <v>0.8</v>
      </c>
      <c r="AX178" s="60">
        <f t="array" ref="AX178">IFERROR(INDEX('CAMAGUI DATA UNIFICADA'!$C$2:$T1007,MATCH(1,($A178='CAMAGUI DATA UNIFICADA'!$A$2:$A1007)*($AL$1='CAMAGUI DATA UNIFICADA'!$B$2:$B1007),0),MATCH(AX$2,'CAMAGUI DATA UNIFICADA'!$C$1:$T$1,0)),"")</f>
        <v>108571.4286</v>
      </c>
      <c r="AY178" s="2">
        <f t="array" ref="AY178">IFERROR(INDEX('CAMAGUI DATA UNIFICADA'!$C$2:$T1007,MATCH(1,($A178='CAMAGUI DATA UNIFICADA'!$A$2:$A1007)*($AL$1='CAMAGUI DATA UNIFICADA'!$B$2:$B1007),0),MATCH(AY$2,'CAMAGUI DATA UNIFICADA'!$C$1:$T$1,0)),"")</f>
        <v>3.5</v>
      </c>
      <c r="AZ178" s="2">
        <f t="array" ref="AZ178">IFERROR(INDEX('CAMAGUI DATA UNIFICADA'!$C$2:$T1007,MATCH(1,($A178='CAMAGUI DATA UNIFICADA'!$A$2:$A1007)*($AL$1='CAMAGUI DATA UNIFICADA'!$B$2:$B1007),0),MATCH(AZ$2,'CAMAGUI DATA UNIFICADA'!$C$1:$T$1,0)),"")</f>
        <v>10.75</v>
      </c>
      <c r="BA178" s="33">
        <f t="array" ref="BA178">IFERROR(INDEX('CAMAGUI DATA UNIFICADA'!$C$2:$T1007,MATCH(1,($A178='CAMAGUI DATA UNIFICADA'!$A$2:$A1007)*($AL$1='CAMAGUI DATA UNIFICADA'!$B$2:$B1007),0),MATCH(BA$2,'CAMAGUI DATA UNIFICADA'!$C$1:$T$1,0)),"")</f>
        <v>4.674</v>
      </c>
      <c r="BB178" s="60">
        <f t="array" ref="BB178">IFERROR(INDEX('CAMAGUI DATA UNIFICADA'!$C$2:$T1007,MATCH(1,($A178='CAMAGUI DATA UNIFICADA'!$A$2:$A1007)*($AL$1='CAMAGUI DATA UNIFICADA'!$B$2:$B1007),0),MATCH(BB$2,'CAMAGUI DATA UNIFICADA'!$C$1:$T$1,0)),"")</f>
        <v>435.2460389</v>
      </c>
      <c r="BC178" s="140">
        <f t="array" ref="BC178">IFERROR(INDEX('CAMAGUI DATA UNIFICADA'!$C$2:$T1007,MATCH(1,($A178='CAMAGUI DATA UNIFICADA'!$A$2:$A1007)*($AL$1='CAMAGUI DATA UNIFICADA'!$B$2:$B1007),0),MATCH(BC$2,'CAMAGUI DATA UNIFICADA'!$C$1:$T$1,0)),"")</f>
        <v>15.06150973</v>
      </c>
      <c r="BD178" s="138" t="str">
        <f t="array" ref="BD178">IFERROR(INDEX('CAMAGUI DATA UNIFICADA'!$C$2:$T1007,MATCH(1,($A178='CAMAGUI DATA UNIFICADA'!$A$2:$A1007)*($BD$1='CAMAGUI DATA UNIFICADA'!$B$2:$B1007),0),MATCH(BD$2,'CAMAGUI DATA UNIFICADA'!$C$1:$T$1,0)),"")</f>
        <v>CA4300326</v>
      </c>
      <c r="BE178" s="2">
        <f t="array" ref="BE178">IFERROR(INDEX('CAMAGUI DATA UNIFICADA'!$C$2:$T1007,MATCH(1,($A178='CAMAGUI DATA UNIFICADA'!$A$2:$A1007)*($BD$1='CAMAGUI DATA UNIFICADA'!$B$2:$B1007),0),MATCH(BE$2,'CAMAGUI DATA UNIFICADA'!$C$1:$T$1,0)),"")</f>
        <v>350</v>
      </c>
      <c r="BF178" s="2">
        <f t="array" ref="BF178">IFERROR(INDEX('CAMAGUI DATA UNIFICADA'!$C$2:$T1007,MATCH(1,($A178='CAMAGUI DATA UNIFICADA'!$A$2:$A1007)*($BD$1='CAMAGUI DATA UNIFICADA'!$B$2:$B1007),0),MATCH(BF$2,'CAMAGUI DATA UNIFICADA'!$C$1:$T$1,0)),"")</f>
        <v>2390</v>
      </c>
      <c r="BG178" s="2" t="str">
        <f t="array" ref="BG178">IFERROR(INDEX('CAMAGUI DATA UNIFICADA'!$C$2:$T1007,MATCH(1,($A178='CAMAGUI DATA UNIFICADA'!$A$2:$A1007)*($BD$1='CAMAGUI DATA UNIFICADA'!$B$2:$B1007),0),MATCH(BG$2,'CAMAGUI DATA UNIFICADA'!$C$1:$T$1,0)),"")</f>
        <v>SKR MAST E AD</v>
      </c>
      <c r="BH178" s="139">
        <f t="array" ref="BH178">IFERROR(INDEX('CAMAGUI DATA UNIFICADA'!$C$2:$T1007,MATCH(1,($A178='CAMAGUI DATA UNIFICADA'!$A$2:$A1007)*($BD$1='CAMAGUI DATA UNIFICADA'!$B$2:$B1007),0),MATCH(BH$2,'CAMAGUI DATA UNIFICADA'!$C$1:$T$1,0)),"")</f>
        <v>2446.404</v>
      </c>
      <c r="BI178" s="2">
        <f t="array" ref="BI178">IFERROR(INDEX('CAMAGUI DATA UNIFICADA'!$C$2:$T1007,MATCH(1,($A178='CAMAGUI DATA UNIFICADA'!$A$2:$A1007)*($BD$1='CAMAGUI DATA UNIFICADA'!$B$2:$B1007),0),MATCH(BI$2,'CAMAGUI DATA UNIFICADA'!$C$1:$T$1,0)),"")</f>
        <v>24.43</v>
      </c>
      <c r="BJ178" s="2">
        <f t="array" ref="BJ178">IFERROR(INDEX('CAMAGUI DATA UNIFICADA'!$C$2:$T1007,MATCH(1,($A178='CAMAGUI DATA UNIFICADA'!$A$2:$A1007)*($BD$1='CAMAGUI DATA UNIFICADA'!$B$2:$B1007),0),MATCH(BJ$2,'CAMAGUI DATA UNIFICADA'!$C$1:$T$1,0)),"")</f>
        <v>3.05</v>
      </c>
      <c r="BK178" s="33">
        <f t="array" ref="BK178">IFERROR(INDEX('CAMAGUI DATA UNIFICADA'!$C$2:$T1007,MATCH(1,($A178='CAMAGUI DATA UNIFICADA'!$A$2:$A1007)*($BD$1='CAMAGUI DATA UNIFICADA'!$B$2:$B1007),0),MATCH(BK$2,'CAMAGUI DATA UNIFICADA'!$C$1:$T$1,0)),"")</f>
        <v>3.14904</v>
      </c>
      <c r="BL178" s="60">
        <f t="array" ref="BL178">IFERROR(INDEX('CAMAGUI DATA UNIFICADA'!$C$2:$T1007,MATCH(1,($A178='CAMAGUI DATA UNIFICADA'!$A$2:$A1007)*($BD$1='CAMAGUI DATA UNIFICADA'!$B$2:$B1007),0),MATCH(BL$2,'CAMAGUI DATA UNIFICADA'!$C$1:$T$1,0)),"")</f>
        <v>454952.8607</v>
      </c>
      <c r="BM178" s="33">
        <f t="array" ref="BM178">IFERROR(INDEX('CAMAGUI DATA UNIFICADA'!$C$2:$T1007,MATCH(1,($A178='CAMAGUI DATA UNIFICADA'!$A$2:$A1007)*($BD$1='CAMAGUI DATA UNIFICADA'!$B$2:$B1007),0),MATCH(BM$2,'CAMAGUI DATA UNIFICADA'!$C$1:$T$1,0)),"")</f>
        <v>1.801394385</v>
      </c>
      <c r="BN178" s="23">
        <f t="array" ref="BN178">IFERROR(INDEX('CAMAGUI DATA UNIFICADA'!$C$2:$T1007,MATCH(1,($A178='CAMAGUI DATA UNIFICADA'!$A$2:$A1007)*($BD$1='CAMAGUI DATA UNIFICADA'!$B$2:$B1007),0),MATCH(BN$2,'CAMAGUI DATA UNIFICADA'!$C$1:$T$1,0)),"")</f>
        <v>0.5229343226</v>
      </c>
      <c r="BO178" s="23">
        <f t="array" ref="BO178">IFERROR(INDEX('CAMAGUI DATA UNIFICADA'!$C$2:$T1007,MATCH(1,($A178='CAMAGUI DATA UNIFICADA'!$A$2:$A1007)*($BD$1='CAMAGUI DATA UNIFICADA'!$B$2:$B1007),0),MATCH(BO$2,'CAMAGUI DATA UNIFICADA'!$C$1:$T$1,0)),"")</f>
        <v>0.5</v>
      </c>
      <c r="BP178" s="60">
        <f t="array" ref="BP178">IFERROR(INDEX('CAMAGUI DATA UNIFICADA'!$C$2:$T1007,MATCH(1,($A178='CAMAGUI DATA UNIFICADA'!$A$2:$A1007)*($BD$1='CAMAGUI DATA UNIFICADA'!$B$2:$B1007),0),MATCH(BP$2,'CAMAGUI DATA UNIFICADA'!$C$1:$T$1,0)),"")</f>
        <v>90625</v>
      </c>
      <c r="BQ178" s="2">
        <f t="array" ref="BQ178">IFERROR(INDEX('CAMAGUI DATA UNIFICADA'!$C$2:$T1007,MATCH(1,($A178='CAMAGUI DATA UNIFICADA'!$A$2:$A1007)*($BD$1='CAMAGUI DATA UNIFICADA'!$B$2:$B1007),0),MATCH(BQ$2,'CAMAGUI DATA UNIFICADA'!$C$1:$T$1,0)),"")</f>
        <v>4</v>
      </c>
      <c r="BR178" s="2">
        <f t="array" ref="BR178">IFERROR(INDEX('CAMAGUI DATA UNIFICADA'!$C$2:$T1007,MATCH(1,($A178='CAMAGUI DATA UNIFICADA'!$A$2:$A1007)*($BD$1='CAMAGUI DATA UNIFICADA'!$B$2:$B1007),0),MATCH(BR$2,'CAMAGUI DATA UNIFICADA'!$C$1:$T$1,0)),"")</f>
        <v>28.43</v>
      </c>
      <c r="BS178" s="33">
        <f t="array" ref="BS178">IFERROR(INDEX('CAMAGUI DATA UNIFICADA'!$C$2:$T1007,MATCH(1,($A178='CAMAGUI DATA UNIFICADA'!$A$2:$A1007)*($BD$1='CAMAGUI DATA UNIFICADA'!$B$2:$B1007),0),MATCH(BS$2,'CAMAGUI DATA UNIFICADA'!$C$1:$T$1,0)),"")</f>
        <v>2.83356</v>
      </c>
      <c r="BT178" s="60">
        <f t="array" ref="BT178">IFERROR(INDEX('CAMAGUI DATA UNIFICADA'!$C$2:$T1007,MATCH(1,($A178='CAMAGUI DATA UNIFICADA'!$A$2:$A1007)*($BD$1='CAMAGUI DATA UNIFICADA'!$B$2:$B1007),0),MATCH(BT$2,'CAMAGUI DATA UNIFICADA'!$C$1:$T$1,0)),"")</f>
        <v>358.427611</v>
      </c>
      <c r="BU178" s="140">
        <f t="array" ref="BU178">IFERROR(INDEX('CAMAGUI DATA UNIFICADA'!$C$2:$T1007,MATCH(1,($A178='CAMAGUI DATA UNIFICADA'!$A$2:$A1007)*($BD$1='CAMAGUI DATA UNIFICADA'!$B$2:$B1007),0),MATCH(BU$2,'CAMAGUI DATA UNIFICADA'!$C$1:$T$1,0)),"")</f>
        <v>2.106902761</v>
      </c>
      <c r="BV178" s="138" t="str">
        <f t="array" ref="BV178">IFERROR(INDEX('CAMAGUI DATA UNIFICADA'!$C$2:$T1007,MATCH(1,($A178='CAMAGUI DATA UNIFICADA'!$A$2:$A1007)*($BV$1='CAMAGUI DATA UNIFICADA'!$B$2:$B1007),0),MATCH(BV$2,'CAMAGUI DATA UNIFICADA'!$C$1:$T$1,0)),"")</f>
        <v>CA5300326</v>
      </c>
      <c r="BW178" s="2">
        <f t="array" ref="BW178">IFERROR(INDEX('CAMAGUI DATA UNIFICADA'!$C$2:$T1007,MATCH(1,($A178='CAMAGUI DATA UNIFICADA'!$A$2:$A1007)*($BV$1='CAMAGUI DATA UNIFICADA'!$B$2:$B1007),0),MATCH(BW$2,'CAMAGUI DATA UNIFICADA'!$C$1:$T$1,0)),"")</f>
        <v>300</v>
      </c>
      <c r="BX178" s="2">
        <f t="array" ref="BX178">IFERROR(INDEX('CAMAGUI DATA UNIFICADA'!$C$2:$T1007,MATCH(1,($A178='CAMAGUI DATA UNIFICADA'!$A$2:$A1007)*($BV$1='CAMAGUI DATA UNIFICADA'!$B$2:$B1007),0),MATCH(BX$2,'CAMAGUI DATA UNIFICADA'!$C$1:$T$1,0)),"")</f>
        <v>2050</v>
      </c>
      <c r="BY178" s="2" t="str">
        <f t="array" ref="BY178">IFERROR(INDEX('CAMAGUI DATA UNIFICADA'!$C$2:$T1007,MATCH(1,($A178='CAMAGUI DATA UNIFICADA'!$A$2:$A1007)*($BV$1='CAMAGUI DATA UNIFICADA'!$B$2:$B1007),0),MATCH(BY$2,'CAMAGUI DATA UNIFICADA'!$C$1:$T$1,0)),"")</f>
        <v>SKR MAST E AD</v>
      </c>
      <c r="BZ178" s="139">
        <f t="array" ref="BZ178">IFERROR(INDEX('CAMAGUI DATA UNIFICADA'!$C$2:$T1007,MATCH(1,($A178='CAMAGUI DATA UNIFICADA'!$A$2:$A1007)*($BV$1='CAMAGUI DATA UNIFICADA'!$B$2:$B1007),0),MATCH(BZ$2,'CAMAGUI DATA UNIFICADA'!$C$1:$T$1,0)),"")</f>
        <v>2098.38</v>
      </c>
      <c r="CA178" s="2">
        <f t="array" ref="CA178">IFERROR(INDEX('CAMAGUI DATA UNIFICADA'!$C$2:$T1007,MATCH(1,($A178='CAMAGUI DATA UNIFICADA'!$A$2:$A1007)*($BV$1='CAMAGUI DATA UNIFICADA'!$B$2:$B1007),0),MATCH(CA$2,'CAMAGUI DATA UNIFICADA'!$C$1:$T$1,0)),"")</f>
        <v>23.63</v>
      </c>
      <c r="CB178" s="2">
        <f t="array" ref="CB178">IFERROR(INDEX('CAMAGUI DATA UNIFICADA'!$C$2:$T1007,MATCH(1,($A178='CAMAGUI DATA UNIFICADA'!$A$2:$A1007)*($BV$1='CAMAGUI DATA UNIFICADA'!$B$2:$B1007),0),MATCH(CB$2,'CAMAGUI DATA UNIFICADA'!$C$1:$T$1,0)),"")</f>
        <v>2.58</v>
      </c>
      <c r="CC178" s="33">
        <f t="array" ref="CC178">IFERROR(INDEX('CAMAGUI DATA UNIFICADA'!$C$2:$T1007,MATCH(1,($A178='CAMAGUI DATA UNIFICADA'!$A$2:$A1007)*($BV$1='CAMAGUI DATA UNIFICADA'!$B$2:$B1007),0),MATCH(CC$2,'CAMAGUI DATA UNIFICADA'!$C$1:$T$1,0)),"")</f>
        <v>3.22308</v>
      </c>
      <c r="CD178" s="60">
        <f t="array" ref="CD178">IFERROR(INDEX('CAMAGUI DATA UNIFICADA'!$C$2:$T1007,MATCH(1,($A178='CAMAGUI DATA UNIFICADA'!$A$2:$A1007)*($BV$1='CAMAGUI DATA UNIFICADA'!$B$2:$B1007),0),MATCH(CD$2,'CAMAGUI DATA UNIFICADA'!$C$1:$T$1,0)),"")</f>
        <v>393900.4236</v>
      </c>
      <c r="CE178" s="33">
        <f t="array" ref="CE178">IFERROR(INDEX('CAMAGUI DATA UNIFICADA'!$C$2:$T1007,MATCH(1,($A178='CAMAGUI DATA UNIFICADA'!$A$2:$A1007)*($BV$1='CAMAGUI DATA UNIFICADA'!$B$2:$B1007),0),MATCH(CE$2,'CAMAGUI DATA UNIFICADA'!$C$1:$T$1,0)),"")</f>
        <v>2.063827645</v>
      </c>
      <c r="CF178" s="23">
        <f t="array" ref="CF178">IFERROR(INDEX('CAMAGUI DATA UNIFICADA'!$C$2:$T1007,MATCH(1,($A178='CAMAGUI DATA UNIFICADA'!$A$2:$A1007)*($BV$1='CAMAGUI DATA UNIFICADA'!$B$2:$B1007),0),MATCH(CF$2,'CAMAGUI DATA UNIFICADA'!$C$1:$T$1,0)),"")</f>
        <v>0.5115589917</v>
      </c>
      <c r="CG178" s="23">
        <f t="array" ref="CG178">IFERROR(INDEX('CAMAGUI DATA UNIFICADA'!$C$2:$T1007,MATCH(1,($A178='CAMAGUI DATA UNIFICADA'!$A$2:$A1007)*($BV$1='CAMAGUI DATA UNIFICADA'!$B$2:$B1007),0),MATCH(CG$2,'CAMAGUI DATA UNIFICADA'!$C$1:$T$1,0)),"")</f>
        <v>0.5</v>
      </c>
      <c r="CH178" s="60">
        <f t="array" ref="CH178">IFERROR(INDEX('CAMAGUI DATA UNIFICADA'!$C$2:$T1007,MATCH(1,($A178='CAMAGUI DATA UNIFICADA'!$A$2:$A1007)*($BV$1='CAMAGUI DATA UNIFICADA'!$B$2:$B1007),0),MATCH(CH$2,'CAMAGUI DATA UNIFICADA'!$C$1:$T$1,0)),"")</f>
        <v>91666.66667</v>
      </c>
      <c r="CI178" s="2">
        <f t="array" ref="CI178">IFERROR(INDEX('CAMAGUI DATA UNIFICADA'!$C$2:$T1007,MATCH(1,($A178='CAMAGUI DATA UNIFICADA'!$A$2:$A1007)*($BV$1='CAMAGUI DATA UNIFICADA'!$B$2:$B1007),0),MATCH(CI$2,'CAMAGUI DATA UNIFICADA'!$C$1:$T$1,0)),"")</f>
        <v>4</v>
      </c>
      <c r="CJ178" s="2">
        <f t="array" ref="CJ178">IFERROR(INDEX('CAMAGUI DATA UNIFICADA'!$C$2:$T1007,MATCH(1,($A178='CAMAGUI DATA UNIFICADA'!$A$2:$A1007)*($BV$1='CAMAGUI DATA UNIFICADA'!$B$2:$B1007),0),MATCH(CJ$2,'CAMAGUI DATA UNIFICADA'!$C$1:$T$1,0)),"")</f>
        <v>27.63</v>
      </c>
      <c r="CK178" s="33">
        <f t="array" ref="CK178">IFERROR(INDEX('CAMAGUI DATA UNIFICADA'!$C$2:$T1007,MATCH(1,($A178='CAMAGUI DATA UNIFICADA'!$A$2:$A1007)*($BV$1='CAMAGUI DATA UNIFICADA'!$B$2:$B1007),0),MATCH(CK$2,'CAMAGUI DATA UNIFICADA'!$C$1:$T$1,0)),"")</f>
        <v>2.91864</v>
      </c>
      <c r="CL178" s="60">
        <f t="array" ref="CL178">IFERROR(INDEX('CAMAGUI DATA UNIFICADA'!$C$2:$T1007,MATCH(1,($A178='CAMAGUI DATA UNIFICADA'!$A$2:$A1007)*($BV$1='CAMAGUI DATA UNIFICADA'!$B$2:$B1007),0),MATCH(CL$2,'CAMAGUI DATA UNIFICADA'!$C$1:$T$1,0)),"")</f>
        <v>316.5023959</v>
      </c>
      <c r="CM178" s="140">
        <f t="array" ref="CM178">IFERROR(INDEX('CAMAGUI DATA UNIFICADA'!$C$2:$T1007,MATCH(1,($A178='CAMAGUI DATA UNIFICADA'!$A$2:$A1007)*($BV$1='CAMAGUI DATA UNIFICADA'!$B$2:$B1007),0),MATCH(CM$2,'CAMAGUI DATA UNIFICADA'!$C$1:$T$1,0)),"")</f>
        <v>4.125598971</v>
      </c>
      <c r="CN178" s="138" t="str">
        <f t="array" ref="CN178">IFERROR(INDEX('CAMAGUI DATA UNIFICADA'!$C$2:$T1007,MATCH(1,($A178='CAMAGUI DATA UNIFICADA'!$A$2:$A1007)*($CN$1='CAMAGUI DATA UNIFICADA'!$B$2:$B1007),0),MATCH(CN$2,'CAMAGUI DATA UNIFICADA'!$C$1:$T$1,0)),"")</f>
        <v>CA6300326</v>
      </c>
      <c r="CO178" s="2">
        <f t="array" ref="CO178">IFERROR(INDEX('CAMAGUI DATA UNIFICADA'!$C$2:$T1007,MATCH(1,($A178='CAMAGUI DATA UNIFICADA'!$A$2:$A1007)*($CN$1='CAMAGUI DATA UNIFICADA'!$B$2:$B1007),0),MATCH(CO$2,'CAMAGUI DATA UNIFICADA'!$C$1:$T$1,0)),"")</f>
        <v>600</v>
      </c>
      <c r="CP178" s="2">
        <f t="array" ref="CP178">IFERROR(INDEX('CAMAGUI DATA UNIFICADA'!$C$2:$T1007,MATCH(1,($A178='CAMAGUI DATA UNIFICADA'!$A$2:$A1007)*($CN$1='CAMAGUI DATA UNIFICADA'!$B$2:$B1007),0),MATCH(CP$2,'CAMAGUI DATA UNIFICADA'!$C$1:$T$1,0)),"")</f>
        <v>4200</v>
      </c>
      <c r="CQ178" s="2" t="str">
        <f t="array" ref="CQ178">IFERROR(INDEX('CAMAGUI DATA UNIFICADA'!$C$2:$T1007,MATCH(1,($A178='CAMAGUI DATA UNIFICADA'!$A$2:$A1007)*($CN$1='CAMAGUI DATA UNIFICADA'!$B$2:$B1007),0),MATCH(CQ$2,'CAMAGUI DATA UNIFICADA'!$C$1:$T$1,0)),"")</f>
        <v>SKR OPTILINE E</v>
      </c>
      <c r="CR178" s="139">
        <f t="array" ref="CR178">IFERROR(INDEX('CAMAGUI DATA UNIFICADA'!$C$2:$T1007,MATCH(1,($A178='CAMAGUI DATA UNIFICADA'!$A$2:$A1007)*($CN$1='CAMAGUI DATA UNIFICADA'!$B$2:$B1007),0),MATCH(CR$2,'CAMAGUI DATA UNIFICADA'!$C$1:$T$1,0)),"")</f>
        <v>4956</v>
      </c>
      <c r="CS178" s="2">
        <f t="array" ref="CS178">IFERROR(INDEX('CAMAGUI DATA UNIFICADA'!$C$2:$T1007,MATCH(1,($A178='CAMAGUI DATA UNIFICADA'!$A$2:$A1007)*($CN$1='CAMAGUI DATA UNIFICADA'!$B$2:$B1007),0),MATCH(CS$2,'CAMAGUI DATA UNIFICADA'!$C$1:$T$1,0)),"")</f>
        <v>24.34</v>
      </c>
      <c r="CT178" s="2">
        <f t="array" ref="CT178">IFERROR(INDEX('CAMAGUI DATA UNIFICADA'!$C$2:$T1007,MATCH(1,($A178='CAMAGUI DATA UNIFICADA'!$A$2:$A1007)*($CN$1='CAMAGUI DATA UNIFICADA'!$B$2:$B1007),0),MATCH(CT$2,'CAMAGUI DATA UNIFICADA'!$C$1:$T$1,0)),"")</f>
        <v>3.5</v>
      </c>
      <c r="CU178" s="33">
        <f t="array" ref="CU178">IFERROR(INDEX('CAMAGUI DATA UNIFICADA'!$C$2:$T1007,MATCH(1,($A178='CAMAGUI DATA UNIFICADA'!$A$2:$A1007)*($CN$1='CAMAGUI DATA UNIFICADA'!$B$2:$B1007),0),MATCH(CU$2,'CAMAGUI DATA UNIFICADA'!$C$1:$T$1,0)),"")</f>
        <v>3.15552</v>
      </c>
      <c r="CV178" s="60">
        <f t="array" ref="CV178">IFERROR(INDEX('CAMAGUI DATA UNIFICADA'!$C$2:$T1007,MATCH(1,($A178='CAMAGUI DATA UNIFICADA'!$A$2:$A1007)*($CN$1='CAMAGUI DATA UNIFICADA'!$B$2:$B1007),0),MATCH(CV$2,'CAMAGUI DATA UNIFICADA'!$C$1:$T$1,0)),"")</f>
        <v>781195.5116</v>
      </c>
      <c r="CW178" s="33">
        <f t="array" ref="CW178">IFERROR(INDEX('CAMAGUI DATA UNIFICADA'!$C$2:$T1007,MATCH(1,($A178='CAMAGUI DATA UNIFICADA'!$A$2:$A1007)*($CN$1='CAMAGUI DATA UNIFICADA'!$B$2:$B1007),0),MATCH(CW$2,'CAMAGUI DATA UNIFICADA'!$C$1:$T$1,0)),"")</f>
        <v>1.581027668</v>
      </c>
      <c r="CX178" s="23">
        <f t="array" ref="CX178">IFERROR(INDEX('CAMAGUI DATA UNIFICADA'!$C$2:$T1007,MATCH(1,($A178='CAMAGUI DATA UNIFICADA'!$A$2:$A1007)*($CN$1='CAMAGUI DATA UNIFICADA'!$B$2:$B1007),0),MATCH(CX$2,'CAMAGUI DATA UNIFICADA'!$C$1:$T$1,0)),"")</f>
        <v>0.6793004449</v>
      </c>
      <c r="CY178" s="23">
        <f t="array" ref="CY178">IFERROR(INDEX('CAMAGUI DATA UNIFICADA'!$C$2:$T1007,MATCH(1,($A178='CAMAGUI DATA UNIFICADA'!$A$2:$A1007)*($CN$1='CAMAGUI DATA UNIFICADA'!$B$2:$B1007),0),MATCH(CY$2,'CAMAGUI DATA UNIFICADA'!$C$1:$T$1,0)),"")</f>
        <v>0.66</v>
      </c>
      <c r="CZ178" s="60">
        <f t="array" ref="CZ178">IFERROR(INDEX('CAMAGUI DATA UNIFICADA'!$C$2:$T1007,MATCH(1,($A178='CAMAGUI DATA UNIFICADA'!$A$2:$A1007)*($CN$1='CAMAGUI DATA UNIFICADA'!$B$2:$B1007),0),MATCH(CZ$2,'CAMAGUI DATA UNIFICADA'!$C$1:$T$1,0)),"")</f>
        <v>86742.85714</v>
      </c>
      <c r="DA178" s="2">
        <f t="array" ref="DA178">IFERROR(INDEX('CAMAGUI DATA UNIFICADA'!$C$2:$T1007,MATCH(1,($A178='CAMAGUI DATA UNIFICADA'!$A$2:$A1007)*($CN$1='CAMAGUI DATA UNIFICADA'!$B$2:$B1007),0),MATCH(DA$2,'CAMAGUI DATA UNIFICADA'!$C$1:$T$1,0)),"")</f>
        <v>4</v>
      </c>
      <c r="DB178" s="2">
        <f t="array" ref="DB178">IFERROR(INDEX('CAMAGUI DATA UNIFICADA'!$C$2:$T1007,MATCH(1,($A178='CAMAGUI DATA UNIFICADA'!$A$2:$A1007)*($CN$1='CAMAGUI DATA UNIFICADA'!$B$2:$B1007),0),MATCH(DB$2,'CAMAGUI DATA UNIFICADA'!$C$1:$T$1,0)),"")</f>
        <v>28.34</v>
      </c>
      <c r="DC178" s="33">
        <f t="array" ref="DC178">IFERROR(INDEX('CAMAGUI DATA UNIFICADA'!$C$2:$T1007,MATCH(1,($A178='CAMAGUI DATA UNIFICADA'!$A$2:$A1007)*($CN$1='CAMAGUI DATA UNIFICADA'!$B$2:$B1007),0),MATCH(DC$2,'CAMAGUI DATA UNIFICADA'!$C$1:$T$1,0)),"")</f>
        <v>2.84328</v>
      </c>
      <c r="DD178" s="60">
        <f t="array" ref="DD178">IFERROR(INDEX('CAMAGUI DATA UNIFICADA'!$C$2:$T1007,MATCH(1,($A178='CAMAGUI DATA UNIFICADA'!$A$2:$A1007)*($CN$1='CAMAGUI DATA UNIFICADA'!$B$2:$B1007),0),MATCH(DD$2,'CAMAGUI DATA UNIFICADA'!$C$1:$T$1,0)),"")</f>
        <v>629.9681687</v>
      </c>
      <c r="DE178" s="140">
        <f t="array" ref="DE178">IFERROR(INDEX('CAMAGUI DATA UNIFICADA'!$C$2:$T1007,MATCH(1,($A178='CAMAGUI DATA UNIFICADA'!$A$2:$A1007)*($CN$1='CAMAGUI DATA UNIFICADA'!$B$2:$B1007),0),MATCH(DE$2,'CAMAGUI DATA UNIFICADA'!$C$1:$T$1,0)),"")</f>
        <v>7.492042186</v>
      </c>
      <c r="DF178" s="138" t="str">
        <f t="array" ref="DF178">IFERROR(INDEX('CAMAGUI DATA UNIFICADA'!$C$2:$T1007,MATCH(1,($A178='CAMAGUI DATA UNIFICADA'!$A$2:$A1007)*($DF$1='CAMAGUI DATA UNIFICADA'!$B$2:$B1007),0),MATCH(DF$2,'CAMAGUI DATA UNIFICADA'!$C$1:$T$1,0)),"")</f>
        <v/>
      </c>
      <c r="DG178" s="2" t="str">
        <f t="array" ref="DG178">IFERROR(INDEX('CAMAGUI DATA UNIFICADA'!$C$2:$T1007,MATCH(1,($A178='CAMAGUI DATA UNIFICADA'!$A$2:$A1007)*($DF$1='CAMAGUI DATA UNIFICADA'!$B$2:$B1007),0),MATCH(DG$2,'CAMAGUI DATA UNIFICADA'!$C$1:$T$1,0)),"")</f>
        <v/>
      </c>
      <c r="DH178" s="2" t="str">
        <f t="array" ref="DH178">IFERROR(INDEX('CAMAGUI DATA UNIFICADA'!$C$2:$T1007,MATCH(1,($A178='CAMAGUI DATA UNIFICADA'!$A$2:$A1007)*($DF$1='CAMAGUI DATA UNIFICADA'!$B$2:$B1007),0),MATCH(DH$2,'CAMAGUI DATA UNIFICADA'!$C$1:$T$1,0)),"")</f>
        <v/>
      </c>
      <c r="DI178" s="2" t="str">
        <f t="array" ref="DI178">IFERROR(INDEX('CAMAGUI DATA UNIFICADA'!$C$2:$T1007,MATCH(1,($A178='CAMAGUI DATA UNIFICADA'!$A$2:$A1007)*($DF$1='CAMAGUI DATA UNIFICADA'!$B$2:$B1007),0),MATCH(DI$2,'CAMAGUI DATA UNIFICADA'!$C$1:$T$1,0)),"")</f>
        <v/>
      </c>
      <c r="DJ178" s="139" t="str">
        <f t="array" ref="DJ178">IFERROR(INDEX('CAMAGUI DATA UNIFICADA'!$C$2:$T1007,MATCH(1,($A178='CAMAGUI DATA UNIFICADA'!$A$2:$A1007)*($DF$1='CAMAGUI DATA UNIFICADA'!$B$2:$B1007),0),MATCH(DJ$2,'CAMAGUI DATA UNIFICADA'!$C$1:$T$1,0)),"")</f>
        <v/>
      </c>
      <c r="DK178" s="2" t="str">
        <f t="array" ref="DK178">IFERROR(INDEX('CAMAGUI DATA UNIFICADA'!$C$2:$T1007,MATCH(1,($A178='CAMAGUI DATA UNIFICADA'!$A$2:$A1007)*($DF$1='CAMAGUI DATA UNIFICADA'!$B$2:$B1007),0),MATCH(DK$2,'CAMAGUI DATA UNIFICADA'!$C$1:$T$1,0)),"")</f>
        <v/>
      </c>
      <c r="DL178" s="2" t="str">
        <f t="array" ref="DL178">IFERROR(INDEX('CAMAGUI DATA UNIFICADA'!$C$2:$T1007,MATCH(1,($A178='CAMAGUI DATA UNIFICADA'!$A$2:$A1007)*($DF$1='CAMAGUI DATA UNIFICADA'!$B$2:$B1007),0),MATCH(DL$2,'CAMAGUI DATA UNIFICADA'!$C$1:$T$1,0)),"")</f>
        <v/>
      </c>
      <c r="DM178" s="33" t="str">
        <f t="array" ref="DM178">IFERROR(INDEX('CAMAGUI DATA UNIFICADA'!$C$2:$T1007,MATCH(1,($A178='CAMAGUI DATA UNIFICADA'!$A$2:$A1007)*($DF$1='CAMAGUI DATA UNIFICADA'!$B$2:$B1007),0),MATCH(DM$2,'CAMAGUI DATA UNIFICADA'!$C$1:$T$1,0)),"")</f>
        <v/>
      </c>
      <c r="DN178" s="60" t="str">
        <f t="array" ref="DN178">IFERROR(INDEX('CAMAGUI DATA UNIFICADA'!$C$2:$T1007,MATCH(1,($A178='CAMAGUI DATA UNIFICADA'!$A$2:$A1007)*($DF$1='CAMAGUI DATA UNIFICADA'!$B$2:$B1007),0),MATCH(DN$2,'CAMAGUI DATA UNIFICADA'!$C$1:$T$1,0)),"")</f>
        <v/>
      </c>
      <c r="DO178" s="33" t="str">
        <f t="array" ref="DO178">IFERROR(INDEX('CAMAGUI DATA UNIFICADA'!$C$2:$T1007,MATCH(1,($A178='CAMAGUI DATA UNIFICADA'!$A$2:$A1007)*($DF$1='CAMAGUI DATA UNIFICADA'!$B$2:$B1007),0),MATCH(DO$2,'CAMAGUI DATA UNIFICADA'!$C$1:$T$1,0)),"")</f>
        <v/>
      </c>
      <c r="DP178" s="23" t="str">
        <f t="array" ref="DP178">IFERROR(INDEX('CAMAGUI DATA UNIFICADA'!$C$2:$T1007,MATCH(1,($A178='CAMAGUI DATA UNIFICADA'!$A$2:$A1007)*($DF$1='CAMAGUI DATA UNIFICADA'!$B$2:$B1007),0),MATCH(DP$2,'CAMAGUI DATA UNIFICADA'!$C$1:$T$1,0)),"")</f>
        <v/>
      </c>
      <c r="DQ178" s="23" t="str">
        <f t="array" ref="DQ178">IFERROR(INDEX('CAMAGUI DATA UNIFICADA'!$C$2:$T1007,MATCH(1,($A178='CAMAGUI DATA UNIFICADA'!$A$2:$A1007)*($DF$1='CAMAGUI DATA UNIFICADA'!$B$2:$B1007),0),MATCH(DQ$2,'CAMAGUI DATA UNIFICADA'!$C$1:$T$1,0)),"")</f>
        <v/>
      </c>
      <c r="DR178" s="2" t="str">
        <f t="array" ref="DR178">IFERROR(INDEX('CAMAGUI DATA UNIFICADA'!$C$2:$T1007,MATCH(1,($A178='CAMAGUI DATA UNIFICADA'!$A$2:$A1007)*($DF$1='CAMAGUI DATA UNIFICADA'!$B$2:$B1007),0),MATCH(DR$2,'CAMAGUI DATA UNIFICADA'!$C$1:$T$1,0)),"")</f>
        <v/>
      </c>
      <c r="DS178" s="2" t="str">
        <f t="array" ref="DS178">IFERROR(INDEX('CAMAGUI DATA UNIFICADA'!$C$2:$T1007,MATCH(1,($A178='CAMAGUI DATA UNIFICADA'!$A$2:$A1007)*($DF$1='CAMAGUI DATA UNIFICADA'!$B$2:$B1007),0),MATCH(DS$2,'CAMAGUI DATA UNIFICADA'!$C$1:$T$1,0)),"")</f>
        <v/>
      </c>
      <c r="DT178" s="2" t="str">
        <f t="array" ref="DT178">IFERROR(INDEX('CAMAGUI DATA UNIFICADA'!$C$2:$T1007,MATCH(1,($A178='CAMAGUI DATA UNIFICADA'!$A$2:$A1007)*($DF$1='CAMAGUI DATA UNIFICADA'!$B$2:$B1007),0),MATCH(DT$2,'CAMAGUI DATA UNIFICADA'!$C$1:$T$1,0)),"")</f>
        <v/>
      </c>
      <c r="DU178" s="33" t="str">
        <f t="array" ref="DU178">IFERROR(INDEX('CAMAGUI DATA UNIFICADA'!$C$2:$T1007,MATCH(1,($A178='CAMAGUI DATA UNIFICADA'!$A$2:$A1007)*($DF$1='CAMAGUI DATA UNIFICADA'!$B$2:$B1007),0),MATCH(DU$2,'CAMAGUI DATA UNIFICADA'!$C$1:$T$1,0)),"")</f>
        <v/>
      </c>
      <c r="DV178" s="60" t="str">
        <f t="array" ref="DV178">IFERROR(INDEX('CAMAGUI DATA UNIFICADA'!$C$2:$T1007,MATCH(1,($A178='CAMAGUI DATA UNIFICADA'!$A$2:$A1007)*($DF$1='CAMAGUI DATA UNIFICADA'!$B$2:$B1007),0),MATCH(DV$2,'CAMAGUI DATA UNIFICADA'!$C$1:$T$1,0)),"")</f>
        <v/>
      </c>
      <c r="DW178" s="140" t="str">
        <f t="array" ref="DW178">IFERROR(INDEX('CAMAGUI DATA UNIFICADA'!$C$2:$T1007,MATCH(1,($A178='CAMAGUI DATA UNIFICADA'!$A$2:$A1007)*($DF$1='CAMAGUI DATA UNIFICADA'!$B$2:$B1007),0),MATCH(DW$2,'CAMAGUI DATA UNIFICADA'!$C$1:$T$1,0)),"")</f>
        <v/>
      </c>
      <c r="DX178" s="144" t="str">
        <f t="array" ref="DX178">IFERROR(INDEX('CAMAGUI DATA UNIFICADA'!$C$2:$T1007,MATCH(1,($A178='CAMAGUI DATA UNIFICADA'!$A$2:$A1007)*($DX$1='CAMAGUI DATA UNIFICADA'!$B$2:$B1007),0),MATCH(DX$2,'CAMAGUI DATA UNIFICADA'!$C$1:$T$1,0)),"")</f>
        <v/>
      </c>
      <c r="DY178" s="60" t="str">
        <f t="array" ref="DY178">IFERROR(INDEX('CAMAGUI DATA UNIFICADA'!$C$2:$T1007,MATCH(1,($A178='CAMAGUI DATA UNIFICADA'!$A$2:$A1007)*($DX$1='CAMAGUI DATA UNIFICADA'!$B$2:$B1007),0),MATCH(DY$2,'CAMAGUI DATA UNIFICADA'!$C$1:$T$1,0)),"")</f>
        <v/>
      </c>
      <c r="DZ178" s="60" t="str">
        <f t="array" ref="DZ178">IFERROR(INDEX('CAMAGUI DATA UNIFICADA'!$C$2:$T1007,MATCH(1,($A178='CAMAGUI DATA UNIFICADA'!$A$2:$A1007)*($DX$1='CAMAGUI DATA UNIFICADA'!$B$2:$B1007),0),MATCH(DZ$2,'CAMAGUI DATA UNIFICADA'!$C$1:$T$1,0)),"")</f>
        <v/>
      </c>
      <c r="EA178" s="60" t="str">
        <f t="array" ref="EA178">IFERROR(INDEX('CAMAGUI DATA UNIFICADA'!$C$2:$T1007,MATCH(1,($A178='CAMAGUI DATA UNIFICADA'!$A$2:$A1007)*($DX$1='CAMAGUI DATA UNIFICADA'!$B$2:$B1007),0),MATCH(EA$2,'CAMAGUI DATA UNIFICADA'!$C$1:$T$1,0)),"")</f>
        <v/>
      </c>
      <c r="EB178" s="60" t="str">
        <f t="array" ref="EB178">IFERROR(INDEX('CAMAGUI DATA UNIFICADA'!$C$2:$T1007,MATCH(1,($A178='CAMAGUI DATA UNIFICADA'!$A$2:$A1007)*($DX$1='CAMAGUI DATA UNIFICADA'!$B$2:$B1007),0),MATCH(EB$2,'CAMAGUI DATA UNIFICADA'!$C$1:$T$1,0)),"")</f>
        <v/>
      </c>
      <c r="EC178" s="60" t="str">
        <f t="array" ref="EC178">IFERROR(INDEX('CAMAGUI DATA UNIFICADA'!$C$2:$T1007,MATCH(1,($A178='CAMAGUI DATA UNIFICADA'!$A$2:$A1007)*($DX$1='CAMAGUI DATA UNIFICADA'!$B$2:$B1007),0),MATCH(EC$2,'CAMAGUI DATA UNIFICADA'!$C$1:$T$1,0)),"")</f>
        <v/>
      </c>
      <c r="ED178" s="60" t="str">
        <f t="array" ref="ED178">IFERROR(INDEX('CAMAGUI DATA UNIFICADA'!$C$2:$T1007,MATCH(1,($A178='CAMAGUI DATA UNIFICADA'!$A$2:$A1007)*($DX$1='CAMAGUI DATA UNIFICADA'!$B$2:$B1007),0),MATCH(ED$2,'CAMAGUI DATA UNIFICADA'!$C$1:$T$1,0)),"")</f>
        <v/>
      </c>
      <c r="EE178" s="60" t="str">
        <f t="array" ref="EE178">IFERROR(INDEX('CAMAGUI DATA UNIFICADA'!$C$2:$T1007,MATCH(1,($A178='CAMAGUI DATA UNIFICADA'!$A$2:$A1007)*($DX$1='CAMAGUI DATA UNIFICADA'!$B$2:$B1007),0),MATCH(EE$2,'CAMAGUI DATA UNIFICADA'!$C$1:$T$1,0)),"")</f>
        <v/>
      </c>
      <c r="EF178" s="60" t="str">
        <f t="array" ref="EF178">IFERROR(INDEX('CAMAGUI DATA UNIFICADA'!$C$2:$T1007,MATCH(1,($A178='CAMAGUI DATA UNIFICADA'!$A$2:$A1007)*($DX$1='CAMAGUI DATA UNIFICADA'!$B$2:$B1007),0),MATCH(EF$2,'CAMAGUI DATA UNIFICADA'!$C$1:$T$1,0)),"")</f>
        <v/>
      </c>
      <c r="EG178" s="60" t="str">
        <f t="array" ref="EG178">IFERROR(INDEX('CAMAGUI DATA UNIFICADA'!$C$2:$T1007,MATCH(1,($A178='CAMAGUI DATA UNIFICADA'!$A$2:$A1007)*($DX$1='CAMAGUI DATA UNIFICADA'!$B$2:$B1007),0),MATCH(EG$2,'CAMAGUI DATA UNIFICADA'!$C$1:$T$1,0)),"")</f>
        <v/>
      </c>
      <c r="EH178" s="60" t="str">
        <f t="array" ref="EH178">IFERROR(INDEX('CAMAGUI DATA UNIFICADA'!$C$2:$T1007,MATCH(1,($A178='CAMAGUI DATA UNIFICADA'!$A$2:$A1007)*($DX$1='CAMAGUI DATA UNIFICADA'!$B$2:$B1007),0),MATCH(EH$2,'CAMAGUI DATA UNIFICADA'!$C$1:$T$1,0)),"")</f>
        <v/>
      </c>
      <c r="EI178" s="60" t="str">
        <f t="array" ref="EI178">IFERROR(INDEX('CAMAGUI DATA UNIFICADA'!$C$2:$T1007,MATCH(1,($A178='CAMAGUI DATA UNIFICADA'!$A$2:$A1007)*($DX$1='CAMAGUI DATA UNIFICADA'!$B$2:$B1007),0),MATCH(EI$2,'CAMAGUI DATA UNIFICADA'!$C$1:$T$1,0)),"")</f>
        <v/>
      </c>
      <c r="EJ178" s="60" t="str">
        <f t="array" ref="EJ178">IFERROR(INDEX('CAMAGUI DATA UNIFICADA'!$C$2:$T1007,MATCH(1,($A178='CAMAGUI DATA UNIFICADA'!$A$2:$A1007)*($DX$1='CAMAGUI DATA UNIFICADA'!$B$2:$B1007),0),MATCH(EJ$2,'CAMAGUI DATA UNIFICADA'!$C$1:$T$1,0)),"")</f>
        <v/>
      </c>
      <c r="EK178" s="60" t="str">
        <f t="array" ref="EK178">IFERROR(INDEX('CAMAGUI DATA UNIFICADA'!$C$2:$T1007,MATCH(1,($A178='CAMAGUI DATA UNIFICADA'!$A$2:$A1007)*($DX$1='CAMAGUI DATA UNIFICADA'!$B$2:$B1007),0),MATCH(EK$2,'CAMAGUI DATA UNIFICADA'!$C$1:$T$1,0)),"")</f>
        <v/>
      </c>
      <c r="EL178" s="60" t="str">
        <f t="array" ref="EL178">IFERROR(INDEX('CAMAGUI DATA UNIFICADA'!$C$2:$T1007,MATCH(1,($A178='CAMAGUI DATA UNIFICADA'!$A$2:$A1007)*($DX$1='CAMAGUI DATA UNIFICADA'!$B$2:$B1007),0),MATCH(EL$2,'CAMAGUI DATA UNIFICADA'!$C$1:$T$1,0)),"")</f>
        <v/>
      </c>
      <c r="EM178" s="60" t="str">
        <f t="array" ref="EM178">IFERROR(INDEX('CAMAGUI DATA UNIFICADA'!$C$2:$T1007,MATCH(1,($A178='CAMAGUI DATA UNIFICADA'!$A$2:$A1007)*($DX$1='CAMAGUI DATA UNIFICADA'!$B$2:$B1007),0),MATCH(EM$2,'CAMAGUI DATA UNIFICADA'!$C$1:$T$1,0)),"")</f>
        <v/>
      </c>
      <c r="EN178" s="60" t="str">
        <f t="array" ref="EN178">IFERROR(INDEX('CAMAGUI DATA UNIFICADA'!$C$2:$T1007,MATCH(1,($A178='CAMAGUI DATA UNIFICADA'!$A$2:$A1007)*($DX$1='CAMAGUI DATA UNIFICADA'!$B$2:$B1007),0),MATCH(EN$2,'CAMAGUI DATA UNIFICADA'!$C$1:$T$1,0)),"")</f>
        <v/>
      </c>
      <c r="EO178" s="140" t="str">
        <f t="array" ref="EO178">IFERROR(INDEX('CAMAGUI DATA UNIFICADA'!$C$2:$T1007,MATCH(1,($A178='CAMAGUI DATA UNIFICADA'!$A$2:$A1007)*($DX$1='CAMAGUI DATA UNIFICADA'!$B$2:$B1007),0),MATCH(EO$2,'CAMAGUI DATA UNIFICADA'!$C$1:$T$1,0)),"")</f>
        <v/>
      </c>
    </row>
    <row r="179">
      <c r="A179" s="137">
        <v>46174.0</v>
      </c>
      <c r="B179" s="138" t="str">
        <f t="array" ref="B179">IFERROR(INDEX('CAMAGUI DATA UNIFICADA'!$C$2:$T1007,MATCH(1,($A179='CAMAGUI DATA UNIFICADA'!$A$2:$A1007)*($B$1='CAMAGUI DATA UNIFICADA'!$B$2:$B1007),0),MATCH(B$2,'CAMAGUI DATA UNIFICADA'!$C$1:$T$1,0)),"")</f>
        <v>CA1080526</v>
      </c>
      <c r="C179" s="2">
        <f t="array" ref="C179">IFERROR(INDEX('CAMAGUI DATA UNIFICADA'!$C$2:$T1007,MATCH(1,($A179='CAMAGUI DATA UNIFICADA'!$A$2:$A1007)*($B$1='CAMAGUI DATA UNIFICADA'!$B$2:$B1007),0),MATCH(C$2,'CAMAGUI DATA UNIFICADA'!$C$1:$T$1,0)),"")</f>
        <v>575</v>
      </c>
      <c r="D179" s="2">
        <f t="array" ref="D179">IFERROR(INDEX('CAMAGUI DATA UNIFICADA'!$C$2:$T1007,MATCH(1,($A179='CAMAGUI DATA UNIFICADA'!$A$2:$A1007)*($B$1='CAMAGUI DATA UNIFICADA'!$B$2:$B1007),0),MATCH(D$2,'CAMAGUI DATA UNIFICADA'!$C$1:$T$1,0)),"")</f>
        <v>3675</v>
      </c>
      <c r="E179" s="2" t="str">
        <f t="array" ref="E179">IFERROR(INDEX('CAMAGUI DATA UNIFICADA'!$C$2:$T1007,MATCH(1,($A179='CAMAGUI DATA UNIFICADA'!$A$2:$A1007)*($B$1='CAMAGUI DATA UNIFICADA'!$B$2:$B1007),0),MATCH(E$2,'CAMAGUI DATA UNIFICADA'!$C$1:$T$1,0)),"")</f>
        <v>SKR OPTILINE E</v>
      </c>
      <c r="F179" s="139">
        <f t="array" ref="F179">IFERROR(INDEX('CAMAGUI DATA UNIFICADA'!$C$2:$T1007,MATCH(1,($A179='CAMAGUI DATA UNIFICADA'!$A$2:$A1007)*($B$1='CAMAGUI DATA UNIFICADA'!$B$2:$B1007),0),MATCH(F$2,'CAMAGUI DATA UNIFICADA'!$C$1:$T$1,0)),"")</f>
        <v>4336.5</v>
      </c>
      <c r="G179" s="2">
        <f t="array" ref="G179">IFERROR(INDEX('CAMAGUI DATA UNIFICADA'!$C$2:$T1007,MATCH(1,($A179='CAMAGUI DATA UNIFICADA'!$A$2:$A1007)*($B$1='CAMAGUI DATA UNIFICADA'!$B$2:$B1007),0),MATCH(G$2,'CAMAGUI DATA UNIFICADA'!$C$1:$T$1,0)),"")</f>
        <v>12.5</v>
      </c>
      <c r="H179" s="2">
        <f t="array" ref="H179">IFERROR(INDEX('CAMAGUI DATA UNIFICADA'!$C$2:$T1007,MATCH(1,($A179='CAMAGUI DATA UNIFICADA'!$A$2:$A1007)*($B$1='CAMAGUI DATA UNIFICADA'!$B$2:$B1007),0),MATCH(H$2,'CAMAGUI DATA UNIFICADA'!$C$1:$T$1,0)),"")</f>
        <v>4.13</v>
      </c>
      <c r="I179" s="33">
        <f t="array" ref="I179">IFERROR(INDEX('CAMAGUI DATA UNIFICADA'!$C$2:$T1007,MATCH(1,($A179='CAMAGUI DATA UNIFICADA'!$A$2:$A1007)*($B$1='CAMAGUI DATA UNIFICADA'!$B$2:$B1007),0),MATCH(I$2,'CAMAGUI DATA UNIFICADA'!$C$1:$T$1,0)),"")</f>
        <v>4.332</v>
      </c>
      <c r="J179" s="60">
        <f t="array" ref="J179">IFERROR(INDEX('CAMAGUI DATA UNIFICADA'!$C$2:$T1007,MATCH(1,($A179='CAMAGUI DATA UNIFICADA'!$A$2:$A1007)*($B$1='CAMAGUI DATA UNIFICADA'!$B$2:$B1007),0),MATCH(J$2,'CAMAGUI DATA UNIFICADA'!$C$1:$T$1,0)),"")</f>
        <v>1061865.189</v>
      </c>
      <c r="K179" s="33">
        <f t="array" ref="K179">IFERROR(INDEX('CAMAGUI DATA UNIFICADA'!$C$2:$T1007,MATCH(1,($A179='CAMAGUI DATA UNIFICADA'!$A$2:$A1007)*($B$1='CAMAGUI DATA UNIFICADA'!$B$2:$B1007),0),MATCH(K$2,'CAMAGUI DATA UNIFICADA'!$C$1:$T$1,0)),"")</f>
        <v>0.9374531273</v>
      </c>
      <c r="L179" s="23">
        <f t="array" ref="L179">IFERROR(INDEX('CAMAGUI DATA UNIFICADA'!$C$2:$T1007,MATCH(1,($A179='CAMAGUI DATA UNIFICADA'!$A$2:$A1007)*($B$1='CAMAGUI DATA UNIFICADA'!$B$2:$B1007),0),MATCH(L$2,'CAMAGUI DATA UNIFICADA'!$C$1:$T$1,0)),"")</f>
        <v>0.9397037073</v>
      </c>
      <c r="M179" s="23">
        <f t="array" ref="M179">IFERROR(INDEX('CAMAGUI DATA UNIFICADA'!$C$2:$T1007,MATCH(1,($A179='CAMAGUI DATA UNIFICADA'!$A$2:$A1007)*($B$1='CAMAGUI DATA UNIFICADA'!$B$2:$B1007),0),MATCH(M$2,'CAMAGUI DATA UNIFICADA'!$C$1:$T$1,0)),"")</f>
        <v>0.84</v>
      </c>
      <c r="N179" s="60">
        <f t="array" ref="N179">IFERROR(INDEX('CAMAGUI DATA UNIFICADA'!$C$2:$T1007,MATCH(1,($A179='CAMAGUI DATA UNIFICADA'!$A$2:$A1007)*($B$1='CAMAGUI DATA UNIFICADA'!$B$2:$B1007),0),MATCH(N$2,'CAMAGUI DATA UNIFICADA'!$C$1:$T$1,0)),"")</f>
        <v>115897.4359</v>
      </c>
      <c r="O179" s="2">
        <f t="array" ref="O179">IFERROR(INDEX('CAMAGUI DATA UNIFICADA'!$C$2:$T1007,MATCH(1,($A179='CAMAGUI DATA UNIFICADA'!$A$2:$A1007)*($B$1='CAMAGUI DATA UNIFICADA'!$B$2:$B1007),0),MATCH(O$2,'CAMAGUI DATA UNIFICADA'!$C$1:$T$1,0)),"")</f>
        <v>3</v>
      </c>
      <c r="P179" s="2">
        <f t="array" ref="P179">IFERROR(INDEX('CAMAGUI DATA UNIFICADA'!$C$2:$T1007,MATCH(1,($A179='CAMAGUI DATA UNIFICADA'!$A$2:$A1007)*($B$1='CAMAGUI DATA UNIFICADA'!$B$2:$B1007),0),MATCH(P$2,'CAMAGUI DATA UNIFICADA'!$C$1:$T$1,0)),"")</f>
        <v>15.5</v>
      </c>
      <c r="Q179" s="33">
        <f t="array" ref="Q179">IFERROR(INDEX('CAMAGUI DATA UNIFICADA'!$C$2:$T1007,MATCH(1,($A179='CAMAGUI DATA UNIFICADA'!$A$2:$A1007)*($B$1='CAMAGUI DATA UNIFICADA'!$B$2:$B1007),0),MATCH(Q$2,'CAMAGUI DATA UNIFICADA'!$C$1:$T$1,0)),"")</f>
        <v>3.864</v>
      </c>
      <c r="R179" s="60">
        <f t="array" ref="R179">IFERROR(INDEX('CAMAGUI DATA UNIFICADA'!$C$2:$T1007,MATCH(1,($A179='CAMAGUI DATA UNIFICADA'!$A$2:$A1007)*($B$1='CAMAGUI DATA UNIFICADA'!$B$2:$B1007),0),MATCH(R$2,'CAMAGUI DATA UNIFICADA'!$C$1:$T$1,0)),"")</f>
        <v>591.7582359</v>
      </c>
      <c r="S179" s="140">
        <f t="array" ref="S179">IFERROR(INDEX('CAMAGUI DATA UNIFICADA'!$C$2:$T1007,MATCH(1,($A179='CAMAGUI DATA UNIFICADA'!$A$2:$A1007)*($B$1='CAMAGUI DATA UNIFICADA'!$B$2:$B1007),0),MATCH(S$2,'CAMAGUI DATA UNIFICADA'!$C$1:$T$1,0)),"")</f>
        <v>4.189558964</v>
      </c>
      <c r="T179" s="138" t="str">
        <f t="array" ref="T179">IFERROR(INDEX('CAMAGUI DATA UNIFICADA'!$C$2:$T1007,MATCH(1,($A179='CAMAGUI DATA UNIFICADA'!$A$2:$A1007)*($T$1='CAMAGUI DATA UNIFICADA'!$B$2:$B1007),0),MATCH(T$2,'CAMAGUI DATA UNIFICADA'!$C$1:$T$1,0)),"")</f>
        <v>CA2080526</v>
      </c>
      <c r="U179" s="2">
        <f t="array" ref="U179">IFERROR(INDEX('CAMAGUI DATA UNIFICADA'!$C$2:$T1007,MATCH(1,($A179='CAMAGUI DATA UNIFICADA'!$A$2:$A1007)*($T$1='CAMAGUI DATA UNIFICADA'!$B$2:$B1007),0),MATCH(U$2,'CAMAGUI DATA UNIFICADA'!$C$1:$T$1,0)),"")</f>
        <v>425</v>
      </c>
      <c r="V179" s="2">
        <f t="array" ref="V179">IFERROR(INDEX('CAMAGUI DATA UNIFICADA'!$C$2:$T1007,MATCH(1,($A179='CAMAGUI DATA UNIFICADA'!$A$2:$A1007)*($T$1='CAMAGUI DATA UNIFICADA'!$B$2:$B1007),0),MATCH(V$2,'CAMAGUI DATA UNIFICADA'!$C$1:$T$1,0)),"")</f>
        <v>3650</v>
      </c>
      <c r="W179" s="2" t="str">
        <f t="array" ref="W179">IFERROR(INDEX('CAMAGUI DATA UNIFICADA'!$C$2:$T1007,MATCH(1,($A179='CAMAGUI DATA UNIFICADA'!$A$2:$A1007)*($T$1='CAMAGUI DATA UNIFICADA'!$B$2:$B1007),0),MATCH(W$2,'CAMAGUI DATA UNIFICADA'!$C$1:$T$1,0)),"")</f>
        <v>SKR OPTILINE E</v>
      </c>
      <c r="X179" s="139">
        <f t="array" ref="X179">IFERROR(INDEX('CAMAGUI DATA UNIFICADA'!$C$2:$T1007,MATCH(1,($A179='CAMAGUI DATA UNIFICADA'!$A$2:$A1007)*($T$1='CAMAGUI DATA UNIFICADA'!$B$2:$B1007),0),MATCH(X$2,'CAMAGUI DATA UNIFICADA'!$C$1:$T$1,0)),"")</f>
        <v>4307</v>
      </c>
      <c r="Y179" s="2">
        <f t="array" ref="Y179">IFERROR(INDEX('CAMAGUI DATA UNIFICADA'!$C$2:$T1007,MATCH(1,($A179='CAMAGUI DATA UNIFICADA'!$A$2:$A1007)*($T$1='CAMAGUI DATA UNIFICADA'!$B$2:$B1007),0),MATCH(Y$2,'CAMAGUI DATA UNIFICADA'!$C$1:$T$1,0)),"")</f>
        <v>11.42</v>
      </c>
      <c r="Z179" s="2">
        <f t="array" ref="Z179">IFERROR(INDEX('CAMAGUI DATA UNIFICADA'!$C$2:$T1007,MATCH(1,($A179='CAMAGUI DATA UNIFICADA'!$A$2:$A1007)*($T$1='CAMAGUI DATA UNIFICADA'!$B$2:$B1007),0),MATCH(Z$2,'CAMAGUI DATA UNIFICADA'!$C$1:$T$1,0)),"")</f>
        <v>4.37</v>
      </c>
      <c r="AA179" s="2">
        <f t="array" ref="AA179">IFERROR(INDEX('CAMAGUI DATA UNIFICADA'!$C$2:$T1007,MATCH(1,($A179='CAMAGUI DATA UNIFICADA'!$A$2:$A1007)*($T$1='CAMAGUI DATA UNIFICADA'!$B$2:$B1007),0),MATCH(AA$2,'CAMAGUI DATA UNIFICADA'!$C$1:$T$1,0)),"")</f>
        <v>4.52736</v>
      </c>
      <c r="AB179" s="60">
        <f t="array" ref="AB179">IFERROR(INDEX('CAMAGUI DATA UNIFICADA'!$C$2:$T1007,MATCH(1,($A179='CAMAGUI DATA UNIFICADA'!$A$2:$A1007)*($T$1='CAMAGUI DATA UNIFICADA'!$B$2:$B1007),0),MATCH(AB$2,'CAMAGUI DATA UNIFICADA'!$C$1:$T$1,0)),"")</f>
        <v>822011.3169</v>
      </c>
      <c r="AC179" s="33">
        <f t="array" ref="AC179">IFERROR(INDEX('CAMAGUI DATA UNIFICADA'!$C$2:$T1007,MATCH(1,($A179='CAMAGUI DATA UNIFICADA'!$A$2:$A1007)*($T$1='CAMAGUI DATA UNIFICADA'!$B$2:$B1007),0),MATCH(AC$2,'CAMAGUI DATA UNIFICADA'!$C$1:$T$1,0)),"")</f>
        <v>1.097195763</v>
      </c>
      <c r="AD179" s="23">
        <f t="array" ref="AD179">IFERROR(INDEX('CAMAGUI DATA UNIFICADA'!$C$2:$T1007,MATCH(1,($A179='CAMAGUI DATA UNIFICADA'!$A$2:$A1007)*($T$1='CAMAGUI DATA UNIFICADA'!$B$2:$B1007),0),MATCH(AD$2,'CAMAGUI DATA UNIFICADA'!$C$1:$T$1,0)),"")</f>
        <v>0.9448405942</v>
      </c>
      <c r="AE179" s="23">
        <f t="array" ref="AE179">IFERROR(INDEX('CAMAGUI DATA UNIFICADA'!$C$2:$T1007,MATCH(1,($A179='CAMAGUI DATA UNIFICADA'!$A$2:$A1007)*($T$1='CAMAGUI DATA UNIFICADA'!$B$2:$B1007),0),MATCH(AE$2,'CAMAGUI DATA UNIFICADA'!$C$1:$T$1,0)),"")</f>
        <v>0.875</v>
      </c>
      <c r="AF179" s="60">
        <f t="array" ref="AF179">IFERROR(INDEX('CAMAGUI DATA UNIFICADA'!$C$2:$T1007,MATCH(1,($A179='CAMAGUI DATA UNIFICADA'!$A$2:$A1007)*($T$1='CAMAGUI DATA UNIFICADA'!$B$2:$B1007),0),MATCH(AF$2,'CAMAGUI DATA UNIFICADA'!$C$1:$T$1,0)),"")</f>
        <v>126875</v>
      </c>
      <c r="AG179" s="2">
        <f t="array" ref="AG179">IFERROR(INDEX('CAMAGUI DATA UNIFICADA'!$C$2:$T1007,MATCH(1,($A179='CAMAGUI DATA UNIFICADA'!$A$2:$A1007)*($T$1='CAMAGUI DATA UNIFICADA'!$B$2:$B1007),0),MATCH(AG$2,'CAMAGUI DATA UNIFICADA'!$C$1:$T$1,0)),"")</f>
        <v>3</v>
      </c>
      <c r="AH179" s="2">
        <f t="array" ref="AH179">IFERROR(INDEX('CAMAGUI DATA UNIFICADA'!$C$2:$T1007,MATCH(1,($A179='CAMAGUI DATA UNIFICADA'!$A$2:$A1007)*($T$1='CAMAGUI DATA UNIFICADA'!$B$2:$B1007),0),MATCH(AH$2,'CAMAGUI DATA UNIFICADA'!$C$1:$T$1,0)),"")</f>
        <v>14.42</v>
      </c>
      <c r="AI179" s="33">
        <f t="array" ref="AI179">IFERROR(INDEX('CAMAGUI DATA UNIFICADA'!$C$2:$T1007,MATCH(1,($A179='CAMAGUI DATA UNIFICADA'!$A$2:$A1007)*($T$1='CAMAGUI DATA UNIFICADA'!$B$2:$B1007),0),MATCH(AI$2,'CAMAGUI DATA UNIFICADA'!$C$1:$T$1,0)),"")</f>
        <v>4.01952</v>
      </c>
      <c r="AJ179" s="60">
        <f t="array" ref="AJ179">IFERROR(INDEX('CAMAGUI DATA UNIFICADA'!$C$2:$T1007,MATCH(1,($A179='CAMAGUI DATA UNIFICADA'!$A$2:$A1007)*($T$1='CAMAGUI DATA UNIFICADA'!$B$2:$B1007),0),MATCH(AJ$2,'CAMAGUI DATA UNIFICADA'!$C$1:$T$1,0)),"")</f>
        <v>460.7663114</v>
      </c>
      <c r="AK179" s="140">
        <f t="array" ref="AK179">IFERROR(INDEX('CAMAGUI DATA UNIFICADA'!$C$2:$T1007,MATCH(1,($A179='CAMAGUI DATA UNIFICADA'!$A$2:$A1007)*($T$1='CAMAGUI DATA UNIFICADA'!$B$2:$B1007),0),MATCH(AK$2,'CAMAGUI DATA UNIFICADA'!$C$1:$T$1,0)),"")</f>
        <v>8.941577839</v>
      </c>
      <c r="AL179" s="138" t="str">
        <f t="array" ref="AL179">IFERROR(INDEX('CAMAGUI DATA UNIFICADA'!$C$2:$T1007,MATCH(1,($A179='CAMAGUI DATA UNIFICADA'!$A$2:$A1007)*($AL$1='CAMAGUI DATA UNIFICADA'!$B$2:$B1007),0),MATCH(AL$2,'CAMAGUI DATA UNIFICADA'!$C$1:$T$1,0)),"")</f>
        <v>CA3080526</v>
      </c>
      <c r="AM179" s="2">
        <f t="array" ref="AM179">IFERROR(INDEX('CAMAGUI DATA UNIFICADA'!$C$2:$T1007,MATCH(1,($A179='CAMAGUI DATA UNIFICADA'!$A$2:$A1007)*($AL$1='CAMAGUI DATA UNIFICADA'!$B$2:$B1007),0),MATCH(AM$2,'CAMAGUI DATA UNIFICADA'!$C$1:$T$1,0)),"")</f>
        <v>450</v>
      </c>
      <c r="AN179" s="2">
        <f t="array" ref="AN179">IFERROR(INDEX('CAMAGUI DATA UNIFICADA'!$C$2:$T1007,MATCH(1,($A179='CAMAGUI DATA UNIFICADA'!$A$2:$A1007)*($AL$1='CAMAGUI DATA UNIFICADA'!$B$2:$B1007),0),MATCH(AN$2,'CAMAGUI DATA UNIFICADA'!$C$1:$T$1,0)),"")</f>
        <v>2875</v>
      </c>
      <c r="AO179" s="2" t="str">
        <f t="array" ref="AO179">IFERROR(INDEX('CAMAGUI DATA UNIFICADA'!$C$2:$T1007,MATCH(1,($A179='CAMAGUI DATA UNIFICADA'!$A$2:$A1007)*($AL$1='CAMAGUI DATA UNIFICADA'!$B$2:$B1007),0),MATCH(AO$2,'CAMAGUI DATA UNIFICADA'!$C$1:$T$1,0)),"")</f>
        <v>SKR OPTILINE E</v>
      </c>
      <c r="AP179" s="139">
        <f t="array" ref="AP179">IFERROR(INDEX('CAMAGUI DATA UNIFICADA'!$C$2:$T1007,MATCH(1,($A179='CAMAGUI DATA UNIFICADA'!$A$2:$A1007)*($AL$1='CAMAGUI DATA UNIFICADA'!$B$2:$B1007),0),MATCH(AP$2,'CAMAGUI DATA UNIFICADA'!$C$1:$T$1,0)),"")</f>
        <v>3392.5</v>
      </c>
      <c r="AQ179" s="2">
        <f t="array" ref="AQ179">IFERROR(INDEX('CAMAGUI DATA UNIFICADA'!$C$2:$T1007,MATCH(1,($A179='CAMAGUI DATA UNIFICADA'!$A$2:$A1007)*($AL$1='CAMAGUI DATA UNIFICADA'!$B$2:$B1007),0),MATCH(AQ$2,'CAMAGUI DATA UNIFICADA'!$C$1:$T$1,0)),"")</f>
        <v>12.1</v>
      </c>
      <c r="AR179" s="2">
        <f t="array" ref="AR179">IFERROR(INDEX('CAMAGUI DATA UNIFICADA'!$C$2:$T1007,MATCH(1,($A179='CAMAGUI DATA UNIFICADA'!$A$2:$A1007)*($AL$1='CAMAGUI DATA UNIFICADA'!$B$2:$B1007),0),MATCH(AR$2,'CAMAGUI DATA UNIFICADA'!$C$1:$T$1,0)),"")</f>
        <v>4.85</v>
      </c>
      <c r="AS179" s="33">
        <f t="array" ref="AS179">IFERROR(INDEX('CAMAGUI DATA UNIFICADA'!$C$2:$T1007,MATCH(1,($A179='CAMAGUI DATA UNIFICADA'!$A$2:$A1007)*($AL$1='CAMAGUI DATA UNIFICADA'!$B$2:$B1007),0),MATCH(AS$2,'CAMAGUI DATA UNIFICADA'!$C$1:$T$1,0)),"")</f>
        <v>4.3896</v>
      </c>
      <c r="AT179" s="60">
        <f t="array" ref="AT179">IFERROR(INDEX('CAMAGUI DATA UNIFICADA'!$C$2:$T1007,MATCH(1,($A179='CAMAGUI DATA UNIFICADA'!$A$2:$A1007)*($AL$1='CAMAGUI DATA UNIFICADA'!$B$2:$B1007),0),MATCH(AT$2,'CAMAGUI DATA UNIFICADA'!$C$1:$T$1,0)),"")</f>
        <v>847231.6987</v>
      </c>
      <c r="AU179" s="33">
        <f t="array" ref="AU179">IFERROR(INDEX('CAMAGUI DATA UNIFICADA'!$C$2:$T1007,MATCH(1,($A179='CAMAGUI DATA UNIFICADA'!$A$2:$A1007)*($AL$1='CAMAGUI DATA UNIFICADA'!$B$2:$B1007),0),MATCH(AU$2,'CAMAGUI DATA UNIFICADA'!$C$1:$T$1,0)),"")</f>
        <v>0.810367061</v>
      </c>
      <c r="AV179" s="23">
        <f t="array" ref="AV179">IFERROR(INDEX('CAMAGUI DATA UNIFICADA'!$C$2:$T1007,MATCH(1,($A179='CAMAGUI DATA UNIFICADA'!$A$2:$A1007)*($AL$1='CAMAGUI DATA UNIFICADA'!$B$2:$B1007),0),MATCH(AV$2,'CAMAGUI DATA UNIFICADA'!$C$1:$T$1,0)),"")</f>
        <v>0.8918228407</v>
      </c>
      <c r="AW179" s="23">
        <f t="array" ref="AW179">IFERROR(INDEX('CAMAGUI DATA UNIFICADA'!$C$2:$T1007,MATCH(1,($A179='CAMAGUI DATA UNIFICADA'!$A$2:$A1007)*($AL$1='CAMAGUI DATA UNIFICADA'!$B$2:$B1007),0),MATCH(AW$2,'CAMAGUI DATA UNIFICADA'!$C$1:$T$1,0)),"")</f>
        <v>0.77</v>
      </c>
      <c r="AX179" s="60">
        <f t="array" ref="AX179">IFERROR(INDEX('CAMAGUI DATA UNIFICADA'!$C$2:$T1007,MATCH(1,($A179='CAMAGUI DATA UNIFICADA'!$A$2:$A1007)*($AL$1='CAMAGUI DATA UNIFICADA'!$B$2:$B1007),0),MATCH(AX$2,'CAMAGUI DATA UNIFICADA'!$C$1:$T$1,0)),"")</f>
        <v>104500</v>
      </c>
      <c r="AY179" s="2">
        <f t="array" ref="AY179">IFERROR(INDEX('CAMAGUI DATA UNIFICADA'!$C$2:$T1007,MATCH(1,($A179='CAMAGUI DATA UNIFICADA'!$A$2:$A1007)*($AL$1='CAMAGUI DATA UNIFICADA'!$B$2:$B1007),0),MATCH(AY$2,'CAMAGUI DATA UNIFICADA'!$C$1:$T$1,0)),"")</f>
        <v>3</v>
      </c>
      <c r="AZ179" s="2">
        <f t="array" ref="AZ179">IFERROR(INDEX('CAMAGUI DATA UNIFICADA'!$C$2:$T1007,MATCH(1,($A179='CAMAGUI DATA UNIFICADA'!$A$2:$A1007)*($AL$1='CAMAGUI DATA UNIFICADA'!$B$2:$B1007),0),MATCH(AZ$2,'CAMAGUI DATA UNIFICADA'!$C$1:$T$1,0)),"")</f>
        <v>15.1</v>
      </c>
      <c r="BA179" s="33">
        <f t="array" ref="BA179">IFERROR(INDEX('CAMAGUI DATA UNIFICADA'!$C$2:$T1007,MATCH(1,($A179='CAMAGUI DATA UNIFICADA'!$A$2:$A1007)*($AL$1='CAMAGUI DATA UNIFICADA'!$B$2:$B1007),0),MATCH(BA$2,'CAMAGUI DATA UNIFICADA'!$C$1:$T$1,0)),"")</f>
        <v>3.912</v>
      </c>
      <c r="BB179" s="60">
        <f t="array" ref="BB179">IFERROR(INDEX('CAMAGUI DATA UNIFICADA'!$C$2:$T1007,MATCH(1,($A179='CAMAGUI DATA UNIFICADA'!$A$2:$A1007)*($AL$1='CAMAGUI DATA UNIFICADA'!$B$2:$B1007),0),MATCH(BB$2,'CAMAGUI DATA UNIFICADA'!$C$1:$T$1,0)),"")</f>
        <v>449.2214868</v>
      </c>
      <c r="BC179" s="140">
        <f t="array" ref="BC179">IFERROR(INDEX('CAMAGUI DATA UNIFICADA'!$C$2:$T1007,MATCH(1,($A179='CAMAGUI DATA UNIFICADA'!$A$2:$A1007)*($AL$1='CAMAGUI DATA UNIFICADA'!$B$2:$B1007),0),MATCH(BC$2,'CAMAGUI DATA UNIFICADA'!$C$1:$T$1,0)),"")</f>
        <v>-0.194628293</v>
      </c>
      <c r="BD179" s="138" t="str">
        <f t="array" ref="BD179">IFERROR(INDEX('CAMAGUI DATA UNIFICADA'!$C$2:$T1007,MATCH(1,($A179='CAMAGUI DATA UNIFICADA'!$A$2:$A1007)*($BD$1='CAMAGUI DATA UNIFICADA'!$B$2:$B1007),0),MATCH(BD$2,'CAMAGUI DATA UNIFICADA'!$C$1:$T$1,0)),"")</f>
        <v>CA4300326</v>
      </c>
      <c r="BE179" s="2">
        <f t="array" ref="BE179">IFERROR(INDEX('CAMAGUI DATA UNIFICADA'!$C$2:$T1007,MATCH(1,($A179='CAMAGUI DATA UNIFICADA'!$A$2:$A1007)*($BD$1='CAMAGUI DATA UNIFICADA'!$B$2:$B1007),0),MATCH(BE$2,'CAMAGUI DATA UNIFICADA'!$C$1:$T$1,0)),"")</f>
        <v>375</v>
      </c>
      <c r="BF179" s="2">
        <f t="array" ref="BF179">IFERROR(INDEX('CAMAGUI DATA UNIFICADA'!$C$2:$T1007,MATCH(1,($A179='CAMAGUI DATA UNIFICADA'!$A$2:$A1007)*($BD$1='CAMAGUI DATA UNIFICADA'!$B$2:$B1007),0),MATCH(BF$2,'CAMAGUI DATA UNIFICADA'!$C$1:$T$1,0)),"")</f>
        <v>2450</v>
      </c>
      <c r="BG179" s="2" t="str">
        <f t="array" ref="BG179">IFERROR(INDEX('CAMAGUI DATA UNIFICADA'!$C$2:$T1007,MATCH(1,($A179='CAMAGUI DATA UNIFICADA'!$A$2:$A1007)*($BD$1='CAMAGUI DATA UNIFICADA'!$B$2:$B1007),0),MATCH(BG$2,'CAMAGUI DATA UNIFICADA'!$C$1:$T$1,0)),"")</f>
        <v>SKR MAST E AD</v>
      </c>
      <c r="BH179" s="139">
        <f t="array" ref="BH179">IFERROR(INDEX('CAMAGUI DATA UNIFICADA'!$C$2:$T1007,MATCH(1,($A179='CAMAGUI DATA UNIFICADA'!$A$2:$A1007)*($BD$1='CAMAGUI DATA UNIFICADA'!$B$2:$B1007),0),MATCH(BH$2,'CAMAGUI DATA UNIFICADA'!$C$1:$T$1,0)),"")</f>
        <v>2507.82</v>
      </c>
      <c r="BI179" s="2">
        <f t="array" ref="BI179">IFERROR(INDEX('CAMAGUI DATA UNIFICADA'!$C$2:$T1007,MATCH(1,($A179='CAMAGUI DATA UNIFICADA'!$A$2:$A1007)*($BD$1='CAMAGUI DATA UNIFICADA'!$B$2:$B1007),0),MATCH(BI$2,'CAMAGUI DATA UNIFICADA'!$C$1:$T$1,0)),"")</f>
        <v>29.16</v>
      </c>
      <c r="BJ179" s="2">
        <f t="array" ref="BJ179">IFERROR(INDEX('CAMAGUI DATA UNIFICADA'!$C$2:$T1007,MATCH(1,($A179='CAMAGUI DATA UNIFICADA'!$A$2:$A1007)*($BD$1='CAMAGUI DATA UNIFICADA'!$B$2:$B1007),0),MATCH(BJ$2,'CAMAGUI DATA UNIFICADA'!$C$1:$T$1,0)),"")</f>
        <v>4.73</v>
      </c>
      <c r="BK179" s="33">
        <f t="array" ref="BK179">IFERROR(INDEX('CAMAGUI DATA UNIFICADA'!$C$2:$T1007,MATCH(1,($A179='CAMAGUI DATA UNIFICADA'!$A$2:$A1007)*($BD$1='CAMAGUI DATA UNIFICADA'!$B$2:$B1007),0),MATCH(BK$2,'CAMAGUI DATA UNIFICADA'!$C$1:$T$1,0)),"")</f>
        <v>2.75088</v>
      </c>
      <c r="BL179" s="60">
        <f t="array" ref="BL179">IFERROR(INDEX('CAMAGUI DATA UNIFICADA'!$C$2:$T1007,MATCH(1,($A179='CAMAGUI DATA UNIFICADA'!$A$2:$A1007)*($BD$1='CAMAGUI DATA UNIFICADA'!$B$2:$B1007),0),MATCH(BL$2,'CAMAGUI DATA UNIFICADA'!$C$1:$T$1,0)),"")</f>
        <v>467489.7598</v>
      </c>
      <c r="BM179" s="33">
        <f t="array" ref="BM179">IFERROR(INDEX('CAMAGUI DATA UNIFICADA'!$C$2:$T1007,MATCH(1,($A179='CAMAGUI DATA UNIFICADA'!$A$2:$A1007)*($BD$1='CAMAGUI DATA UNIFICADA'!$B$2:$B1007),0),MATCH(BM$2,'CAMAGUI DATA UNIFICADA'!$C$1:$T$1,0)),"")</f>
        <v>1.190736556</v>
      </c>
      <c r="BN179" s="23">
        <f t="array" ref="BN179">IFERROR(INDEX('CAMAGUI DATA UNIFICADA'!$C$2:$T1007,MATCH(1,($A179='CAMAGUI DATA UNIFICADA'!$A$2:$A1007)*($BD$1='CAMAGUI DATA UNIFICADA'!$B$2:$B1007),0),MATCH(BN$2,'CAMAGUI DATA UNIFICADA'!$C$1:$T$1,0)),"")</f>
        <v>0.5373445515</v>
      </c>
      <c r="BO179" s="23">
        <f t="array" ref="BO179">IFERROR(INDEX('CAMAGUI DATA UNIFICADA'!$C$2:$T1007,MATCH(1,($A179='CAMAGUI DATA UNIFICADA'!$A$2:$A1007)*($BD$1='CAMAGUI DATA UNIFICADA'!$B$2:$B1007),0),MATCH(BO$2,'CAMAGUI DATA UNIFICADA'!$C$1:$T$1,0)),"")</f>
        <v>0.5</v>
      </c>
      <c r="BP179" s="60">
        <f t="array" ref="BP179">IFERROR(INDEX('CAMAGUI DATA UNIFICADA'!$C$2:$T1007,MATCH(1,($A179='CAMAGUI DATA UNIFICADA'!$A$2:$A1007)*($BD$1='CAMAGUI DATA UNIFICADA'!$B$2:$B1007),0),MATCH(BP$2,'CAMAGUI DATA UNIFICADA'!$C$1:$T$1,0)),"")</f>
        <v>90625</v>
      </c>
      <c r="BQ179" s="2">
        <f t="array" ref="BQ179">IFERROR(INDEX('CAMAGUI DATA UNIFICADA'!$C$2:$T1007,MATCH(1,($A179='CAMAGUI DATA UNIFICADA'!$A$2:$A1007)*($BD$1='CAMAGUI DATA UNIFICADA'!$B$2:$B1007),0),MATCH(BQ$2,'CAMAGUI DATA UNIFICADA'!$C$1:$T$1,0)),"")</f>
        <v>3</v>
      </c>
      <c r="BR179" s="2">
        <f t="array" ref="BR179">IFERROR(INDEX('CAMAGUI DATA UNIFICADA'!$C$2:$T1007,MATCH(1,($A179='CAMAGUI DATA UNIFICADA'!$A$2:$A1007)*($BD$1='CAMAGUI DATA UNIFICADA'!$B$2:$B1007),0),MATCH(BR$2,'CAMAGUI DATA UNIFICADA'!$C$1:$T$1,0)),"")</f>
        <v>32.16</v>
      </c>
      <c r="BS179" s="33">
        <f t="array" ref="BS179">IFERROR(INDEX('CAMAGUI DATA UNIFICADA'!$C$2:$T1007,MATCH(1,($A179='CAMAGUI DATA UNIFICADA'!$A$2:$A1007)*($BD$1='CAMAGUI DATA UNIFICADA'!$B$2:$B1007),0),MATCH(BS$2,'CAMAGUI DATA UNIFICADA'!$C$1:$T$1,0)),"")</f>
        <v>2.6184</v>
      </c>
      <c r="BT179" s="60">
        <f t="array" ref="BT179">IFERROR(INDEX('CAMAGUI DATA UNIFICADA'!$C$2:$T1007,MATCH(1,($A179='CAMAGUI DATA UNIFICADA'!$A$2:$A1007)*($BD$1='CAMAGUI DATA UNIFICADA'!$B$2:$B1007),0),MATCH(BT$2,'CAMAGUI DATA UNIFICADA'!$C$1:$T$1,0)),"")</f>
        <v>363.8871535</v>
      </c>
      <c r="BU179" s="140">
        <f t="array" ref="BU179">IFERROR(INDEX('CAMAGUI DATA UNIFICADA'!$C$2:$T1007,MATCH(1,($A179='CAMAGUI DATA UNIFICADA'!$A$2:$A1007)*($BD$1='CAMAGUI DATA UNIFICADA'!$B$2:$B1007),0),MATCH(BU$2,'CAMAGUI DATA UNIFICADA'!$C$1:$T$1,0)),"")</f>
        <v>-2.778211621</v>
      </c>
      <c r="BV179" s="138" t="str">
        <f t="array" ref="BV179">IFERROR(INDEX('CAMAGUI DATA UNIFICADA'!$C$2:$T1007,MATCH(1,($A179='CAMAGUI DATA UNIFICADA'!$A$2:$A1007)*($BV$1='CAMAGUI DATA UNIFICADA'!$B$2:$B1007),0),MATCH(BV$2,'CAMAGUI DATA UNIFICADA'!$C$1:$T$1,0)),"")</f>
        <v>CA5300326</v>
      </c>
      <c r="BW179" s="2">
        <f t="array" ref="BW179">IFERROR(INDEX('CAMAGUI DATA UNIFICADA'!$C$2:$T1007,MATCH(1,($A179='CAMAGUI DATA UNIFICADA'!$A$2:$A1007)*($BV$1='CAMAGUI DATA UNIFICADA'!$B$2:$B1007),0),MATCH(BW$2,'CAMAGUI DATA UNIFICADA'!$C$1:$T$1,0)),"")</f>
        <v>325</v>
      </c>
      <c r="BX179" s="2">
        <f t="array" ref="BX179">IFERROR(INDEX('CAMAGUI DATA UNIFICADA'!$C$2:$T1007,MATCH(1,($A179='CAMAGUI DATA UNIFICADA'!$A$2:$A1007)*($BV$1='CAMAGUI DATA UNIFICADA'!$B$2:$B1007),0),MATCH(BX$2,'CAMAGUI DATA UNIFICADA'!$C$1:$T$1,0)),"")</f>
        <v>2275</v>
      </c>
      <c r="BY179" s="2" t="str">
        <f t="array" ref="BY179">IFERROR(INDEX('CAMAGUI DATA UNIFICADA'!$C$2:$T1007,MATCH(1,($A179='CAMAGUI DATA UNIFICADA'!$A$2:$A1007)*($BV$1='CAMAGUI DATA UNIFICADA'!$B$2:$B1007),0),MATCH(BY$2,'CAMAGUI DATA UNIFICADA'!$C$1:$T$1,0)),"")</f>
        <v>SKR MAST E AD</v>
      </c>
      <c r="BZ179" s="139">
        <f t="array" ref="BZ179">IFERROR(INDEX('CAMAGUI DATA UNIFICADA'!$C$2:$T1007,MATCH(1,($A179='CAMAGUI DATA UNIFICADA'!$A$2:$A1007)*($BV$1='CAMAGUI DATA UNIFICADA'!$B$2:$B1007),0),MATCH(BZ$2,'CAMAGUI DATA UNIFICADA'!$C$1:$T$1,0)),"")</f>
        <v>2328.69</v>
      </c>
      <c r="CA179" s="2">
        <f t="array" ref="CA179">IFERROR(INDEX('CAMAGUI DATA UNIFICADA'!$C$2:$T1007,MATCH(1,($A179='CAMAGUI DATA UNIFICADA'!$A$2:$A1007)*($BV$1='CAMAGUI DATA UNIFICADA'!$B$2:$B1007),0),MATCH(CA$2,'CAMAGUI DATA UNIFICADA'!$C$1:$T$1,0)),"")</f>
        <v>28.61</v>
      </c>
      <c r="CB179" s="2">
        <f t="array" ref="CB179">IFERROR(INDEX('CAMAGUI DATA UNIFICADA'!$C$2:$T1007,MATCH(1,($A179='CAMAGUI DATA UNIFICADA'!$A$2:$A1007)*($BV$1='CAMAGUI DATA UNIFICADA'!$B$2:$B1007),0),MATCH(CB$2,'CAMAGUI DATA UNIFICADA'!$C$1:$T$1,0)),"")</f>
        <v>4.98</v>
      </c>
      <c r="CC179" s="33">
        <f t="array" ref="CC179">IFERROR(INDEX('CAMAGUI DATA UNIFICADA'!$C$2:$T1007,MATCH(1,($A179='CAMAGUI DATA UNIFICADA'!$A$2:$A1007)*($BV$1='CAMAGUI DATA UNIFICADA'!$B$2:$B1007),0),MATCH(CC$2,'CAMAGUI DATA UNIFICADA'!$C$1:$T$1,0)),"")</f>
        <v>2.81412</v>
      </c>
      <c r="CD179" s="60">
        <f t="array" ref="CD179">IFERROR(INDEX('CAMAGUI DATA UNIFICADA'!$C$2:$T1007,MATCH(1,($A179='CAMAGUI DATA UNIFICADA'!$A$2:$A1007)*($BV$1='CAMAGUI DATA UNIFICADA'!$B$2:$B1007),0),MATCH(CD$2,'CAMAGUI DATA UNIFICADA'!$C$1:$T$1,0)),"")</f>
        <v>403666.6685</v>
      </c>
      <c r="CE179" s="33">
        <f t="array" ref="CE179">IFERROR(INDEX('CAMAGUI DATA UNIFICADA'!$C$2:$T1007,MATCH(1,($A179='CAMAGUI DATA UNIFICADA'!$A$2:$A1007)*($BV$1='CAMAGUI DATA UNIFICADA'!$B$2:$B1007),0),MATCH(CE$2,'CAMAGUI DATA UNIFICADA'!$C$1:$T$1,0)),"")</f>
        <v>1.18656444</v>
      </c>
      <c r="CF179" s="23">
        <f t="array" ref="CF179">IFERROR(INDEX('CAMAGUI DATA UNIFICADA'!$C$2:$T1007,MATCH(1,($A179='CAMAGUI DATA UNIFICADA'!$A$2:$A1007)*($BV$1='CAMAGUI DATA UNIFICADA'!$B$2:$B1007),0),MATCH(CF$2,'CAMAGUI DATA UNIFICADA'!$C$1:$T$1,0)),"")</f>
        <v>0.5242424267</v>
      </c>
      <c r="CG179" s="23">
        <f t="array" ref="CG179">IFERROR(INDEX('CAMAGUI DATA UNIFICADA'!$C$2:$T1007,MATCH(1,($A179='CAMAGUI DATA UNIFICADA'!$A$2:$A1007)*($BV$1='CAMAGUI DATA UNIFICADA'!$B$2:$B1007),0),MATCH(CG$2,'CAMAGUI DATA UNIFICADA'!$C$1:$T$1,0)),"")</f>
        <v>0.5</v>
      </c>
      <c r="CH179" s="60">
        <f t="array" ref="CH179">IFERROR(INDEX('CAMAGUI DATA UNIFICADA'!$C$2:$T1007,MATCH(1,($A179='CAMAGUI DATA UNIFICADA'!$A$2:$A1007)*($BV$1='CAMAGUI DATA UNIFICADA'!$B$2:$B1007),0),MATCH(CH$2,'CAMAGUI DATA UNIFICADA'!$C$1:$T$1,0)),"")</f>
        <v>91666.66667</v>
      </c>
      <c r="CI179" s="2">
        <f t="array" ref="CI179">IFERROR(INDEX('CAMAGUI DATA UNIFICADA'!$C$2:$T1007,MATCH(1,($A179='CAMAGUI DATA UNIFICADA'!$A$2:$A1007)*($BV$1='CAMAGUI DATA UNIFICADA'!$B$2:$B1007),0),MATCH(CI$2,'CAMAGUI DATA UNIFICADA'!$C$1:$T$1,0)),"")</f>
        <v>3</v>
      </c>
      <c r="CJ179" s="2">
        <f t="array" ref="CJ179">IFERROR(INDEX('CAMAGUI DATA UNIFICADA'!$C$2:$T1007,MATCH(1,($A179='CAMAGUI DATA UNIFICADA'!$A$2:$A1007)*($BV$1='CAMAGUI DATA UNIFICADA'!$B$2:$B1007),0),MATCH(CJ$2,'CAMAGUI DATA UNIFICADA'!$C$1:$T$1,0)),"")</f>
        <v>31.61</v>
      </c>
      <c r="CK179" s="33">
        <f t="array" ref="CK179">IFERROR(INDEX('CAMAGUI DATA UNIFICADA'!$C$2:$T1007,MATCH(1,($A179='CAMAGUI DATA UNIFICADA'!$A$2:$A1007)*($BV$1='CAMAGUI DATA UNIFICADA'!$B$2:$B1007),0),MATCH(CK$2,'CAMAGUI DATA UNIFICADA'!$C$1:$T$1,0)),"")</f>
        <v>2.5914</v>
      </c>
      <c r="CL179" s="60">
        <f t="array" ref="CL179">IFERROR(INDEX('CAMAGUI DATA UNIFICADA'!$C$2:$T1007,MATCH(1,($A179='CAMAGUI DATA UNIFICADA'!$A$2:$A1007)*($BV$1='CAMAGUI DATA UNIFICADA'!$B$2:$B1007),0),MATCH(CL$2,'CAMAGUI DATA UNIFICADA'!$C$1:$T$1,0)),"")</f>
        <v>318.6897373</v>
      </c>
      <c r="CM179" s="140">
        <f t="array" ref="CM179">IFERROR(INDEX('CAMAGUI DATA UNIFICADA'!$C$2:$T1007,MATCH(1,($A179='CAMAGUI DATA UNIFICADA'!$A$2:$A1007)*($BV$1='CAMAGUI DATA UNIFICADA'!$B$2:$B1007),0),MATCH(CM$2,'CAMAGUI DATA UNIFICADA'!$C$1:$T$1,0)),"")</f>
        <v>-1.577565668</v>
      </c>
      <c r="CN179" s="138" t="str">
        <f t="array" ref="CN179">IFERROR(INDEX('CAMAGUI DATA UNIFICADA'!$C$2:$T1007,MATCH(1,($A179='CAMAGUI DATA UNIFICADA'!$A$2:$A1007)*($CN$1='CAMAGUI DATA UNIFICADA'!$B$2:$B1007),0),MATCH(CN$2,'CAMAGUI DATA UNIFICADA'!$C$1:$T$1,0)),"")</f>
        <v>CA6300326</v>
      </c>
      <c r="CO179" s="2">
        <f t="array" ref="CO179">IFERROR(INDEX('CAMAGUI DATA UNIFICADA'!$C$2:$T1007,MATCH(1,($A179='CAMAGUI DATA UNIFICADA'!$A$2:$A1007)*($CN$1='CAMAGUI DATA UNIFICADA'!$B$2:$B1007),0),MATCH(CO$2,'CAMAGUI DATA UNIFICADA'!$C$1:$T$1,0)),"")</f>
        <v>625</v>
      </c>
      <c r="CP179" s="2">
        <f t="array" ref="CP179">IFERROR(INDEX('CAMAGUI DATA UNIFICADA'!$C$2:$T1007,MATCH(1,($A179='CAMAGUI DATA UNIFICADA'!$A$2:$A1007)*($CN$1='CAMAGUI DATA UNIFICADA'!$B$2:$B1007),0),MATCH(CP$2,'CAMAGUI DATA UNIFICADA'!$C$1:$T$1,0)),"")</f>
        <v>4325</v>
      </c>
      <c r="CQ179" s="2" t="str">
        <f t="array" ref="CQ179">IFERROR(INDEX('CAMAGUI DATA UNIFICADA'!$C$2:$T1007,MATCH(1,($A179='CAMAGUI DATA UNIFICADA'!$A$2:$A1007)*($CN$1='CAMAGUI DATA UNIFICADA'!$B$2:$B1007),0),MATCH(CQ$2,'CAMAGUI DATA UNIFICADA'!$C$1:$T$1,0)),"")</f>
        <v>SKR MAST E AD</v>
      </c>
      <c r="CR179" s="139">
        <f t="array" ref="CR179">IFERROR(INDEX('CAMAGUI DATA UNIFICADA'!$C$2:$T1007,MATCH(1,($A179='CAMAGUI DATA UNIFICADA'!$A$2:$A1007)*($CN$1='CAMAGUI DATA UNIFICADA'!$B$2:$B1007),0),MATCH(CR$2,'CAMAGUI DATA UNIFICADA'!$C$1:$T$1,0)),"")</f>
        <v>4427.07</v>
      </c>
      <c r="CS179" s="2">
        <f t="array" ref="CS179">IFERROR(INDEX('CAMAGUI DATA UNIFICADA'!$C$2:$T1007,MATCH(1,($A179='CAMAGUI DATA UNIFICADA'!$A$2:$A1007)*($CN$1='CAMAGUI DATA UNIFICADA'!$B$2:$B1007),0),MATCH(CS$2,'CAMAGUI DATA UNIFICADA'!$C$1:$T$1,0)),"")</f>
        <v>27.86</v>
      </c>
      <c r="CT179" s="2">
        <f t="array" ref="CT179">IFERROR(INDEX('CAMAGUI DATA UNIFICADA'!$C$2:$T1007,MATCH(1,($A179='CAMAGUI DATA UNIFICADA'!$A$2:$A1007)*($CN$1='CAMAGUI DATA UNIFICADA'!$B$2:$B1007),0),MATCH(CT$2,'CAMAGUI DATA UNIFICADA'!$C$1:$T$1,0)),"")</f>
        <v>3.52</v>
      </c>
      <c r="CU179" s="33">
        <f t="array" ref="CU179">IFERROR(INDEX('CAMAGUI DATA UNIFICADA'!$C$2:$T1007,MATCH(1,($A179='CAMAGUI DATA UNIFICADA'!$A$2:$A1007)*($CN$1='CAMAGUI DATA UNIFICADA'!$B$2:$B1007),0),MATCH(CU$2,'CAMAGUI DATA UNIFICADA'!$C$1:$T$1,0)),"")</f>
        <v>2.90208</v>
      </c>
      <c r="CV179" s="60">
        <f t="array" ref="CV179">IFERROR(INDEX('CAMAGUI DATA UNIFICADA'!$C$2:$T1007,MATCH(1,($A179='CAMAGUI DATA UNIFICADA'!$A$2:$A1007)*($CN$1='CAMAGUI DATA UNIFICADA'!$B$2:$B1007),0),MATCH(CV$2,'CAMAGUI DATA UNIFICADA'!$C$1:$T$1,0)),"")</f>
        <v>773017.8546</v>
      </c>
      <c r="CW179" s="33">
        <f t="array" ref="CW179">IFERROR(INDEX('CAMAGUI DATA UNIFICADA'!$C$2:$T1007,MATCH(1,($A179='CAMAGUI DATA UNIFICADA'!$A$2:$A1007)*($CN$1='CAMAGUI DATA UNIFICADA'!$B$2:$B1007),0),MATCH(CW$2,'CAMAGUI DATA UNIFICADA'!$C$1:$T$1,0)),"")</f>
        <v>1.618831597</v>
      </c>
      <c r="CX179" s="23">
        <f t="array" ref="CX179">IFERROR(INDEX('CAMAGUI DATA UNIFICADA'!$C$2:$T1007,MATCH(1,($A179='CAMAGUI DATA UNIFICADA'!$A$2:$A1007)*($CN$1='CAMAGUI DATA UNIFICADA'!$B$2:$B1007),0),MATCH(CX$2,'CAMAGUI DATA UNIFICADA'!$C$1:$T$1,0)),"")</f>
        <v>0.6721894388</v>
      </c>
      <c r="CY179" s="23">
        <f t="array" ref="CY179">IFERROR(INDEX('CAMAGUI DATA UNIFICADA'!$C$2:$T1007,MATCH(1,($A179='CAMAGUI DATA UNIFICADA'!$A$2:$A1007)*($CN$1='CAMAGUI DATA UNIFICADA'!$B$2:$B1007),0),MATCH(CY$2,'CAMAGUI DATA UNIFICADA'!$C$1:$T$1,0)),"")</f>
        <v>0.66</v>
      </c>
      <c r="CZ179" s="60">
        <f t="array" ref="CZ179">IFERROR(INDEX('CAMAGUI DATA UNIFICADA'!$C$2:$T1007,MATCH(1,($A179='CAMAGUI DATA UNIFICADA'!$A$2:$A1007)*($CN$1='CAMAGUI DATA UNIFICADA'!$B$2:$B1007),0),MATCH(CZ$2,'CAMAGUI DATA UNIFICADA'!$C$1:$T$1,0)),"")</f>
        <v>86742.85714</v>
      </c>
      <c r="DA179" s="2">
        <f t="array" ref="DA179">IFERROR(INDEX('CAMAGUI DATA UNIFICADA'!$C$2:$T1007,MATCH(1,($A179='CAMAGUI DATA UNIFICADA'!$A$2:$A1007)*($CN$1='CAMAGUI DATA UNIFICADA'!$B$2:$B1007),0),MATCH(DA$2,'CAMAGUI DATA UNIFICADA'!$C$1:$T$1,0)),"")</f>
        <v>3</v>
      </c>
      <c r="DB179" s="2">
        <f t="array" ref="DB179">IFERROR(INDEX('CAMAGUI DATA UNIFICADA'!$C$2:$T1007,MATCH(1,($A179='CAMAGUI DATA UNIFICADA'!$A$2:$A1007)*($CN$1='CAMAGUI DATA UNIFICADA'!$B$2:$B1007),0),MATCH(DB$2,'CAMAGUI DATA UNIFICADA'!$C$1:$T$1,0)),"")</f>
        <v>30.86</v>
      </c>
      <c r="DC179" s="33">
        <f t="array" ref="DC179">IFERROR(INDEX('CAMAGUI DATA UNIFICADA'!$C$2:$T1007,MATCH(1,($A179='CAMAGUI DATA UNIFICADA'!$A$2:$A1007)*($CN$1='CAMAGUI DATA UNIFICADA'!$B$2:$B1007),0),MATCH(DC$2,'CAMAGUI DATA UNIFICADA'!$C$1:$T$1,0)),"")</f>
        <v>2.5764</v>
      </c>
      <c r="DD179" s="60">
        <f t="array" ref="DD179">IFERROR(INDEX('CAMAGUI DATA UNIFICADA'!$C$2:$T1007,MATCH(1,($A179='CAMAGUI DATA UNIFICADA'!$A$2:$A1007)*($CN$1='CAMAGUI DATA UNIFICADA'!$B$2:$B1007),0),MATCH(DD$2,'CAMAGUI DATA UNIFICADA'!$C$1:$T$1,0)),"")</f>
        <v>626.4845705</v>
      </c>
      <c r="DE179" s="140">
        <f t="array" ref="DE179">IFERROR(INDEX('CAMAGUI DATA UNIFICADA'!$C$2:$T1007,MATCH(1,($A179='CAMAGUI DATA UNIFICADA'!$A$2:$A1007)*($CN$1='CAMAGUI DATA UNIFICADA'!$B$2:$B1007),0),MATCH(DE$2,'CAMAGUI DATA UNIFICADA'!$C$1:$T$1,0)),"")</f>
        <v>0.3711426301</v>
      </c>
      <c r="DF179" s="138" t="str">
        <f t="array" ref="DF179">IFERROR(INDEX('CAMAGUI DATA UNIFICADA'!$C$2:$T1007,MATCH(1,($A179='CAMAGUI DATA UNIFICADA'!$A$2:$A1007)*($DF$1='CAMAGUI DATA UNIFICADA'!$B$2:$B1007),0),MATCH(DF$2,'CAMAGUI DATA UNIFICADA'!$C$1:$T$1,0)),"")</f>
        <v/>
      </c>
      <c r="DG179" s="2" t="str">
        <f t="array" ref="DG179">IFERROR(INDEX('CAMAGUI DATA UNIFICADA'!$C$2:$T1007,MATCH(1,($A179='CAMAGUI DATA UNIFICADA'!$A$2:$A1007)*($DF$1='CAMAGUI DATA UNIFICADA'!$B$2:$B1007),0),MATCH(DG$2,'CAMAGUI DATA UNIFICADA'!$C$1:$T$1,0)),"")</f>
        <v/>
      </c>
      <c r="DH179" s="2" t="str">
        <f t="array" ref="DH179">IFERROR(INDEX('CAMAGUI DATA UNIFICADA'!$C$2:$T1007,MATCH(1,($A179='CAMAGUI DATA UNIFICADA'!$A$2:$A1007)*($DF$1='CAMAGUI DATA UNIFICADA'!$B$2:$B1007),0),MATCH(DH$2,'CAMAGUI DATA UNIFICADA'!$C$1:$T$1,0)),"")</f>
        <v/>
      </c>
      <c r="DI179" s="2" t="str">
        <f t="array" ref="DI179">IFERROR(INDEX('CAMAGUI DATA UNIFICADA'!$C$2:$T1007,MATCH(1,($A179='CAMAGUI DATA UNIFICADA'!$A$2:$A1007)*($DF$1='CAMAGUI DATA UNIFICADA'!$B$2:$B1007),0),MATCH(DI$2,'CAMAGUI DATA UNIFICADA'!$C$1:$T$1,0)),"")</f>
        <v/>
      </c>
      <c r="DJ179" s="139" t="str">
        <f t="array" ref="DJ179">IFERROR(INDEX('CAMAGUI DATA UNIFICADA'!$C$2:$T1007,MATCH(1,($A179='CAMAGUI DATA UNIFICADA'!$A$2:$A1007)*($DF$1='CAMAGUI DATA UNIFICADA'!$B$2:$B1007),0),MATCH(DJ$2,'CAMAGUI DATA UNIFICADA'!$C$1:$T$1,0)),"")</f>
        <v/>
      </c>
      <c r="DK179" s="2" t="str">
        <f t="array" ref="DK179">IFERROR(INDEX('CAMAGUI DATA UNIFICADA'!$C$2:$T1007,MATCH(1,($A179='CAMAGUI DATA UNIFICADA'!$A$2:$A1007)*($DF$1='CAMAGUI DATA UNIFICADA'!$B$2:$B1007),0),MATCH(DK$2,'CAMAGUI DATA UNIFICADA'!$C$1:$T$1,0)),"")</f>
        <v/>
      </c>
      <c r="DL179" s="2" t="str">
        <f t="array" ref="DL179">IFERROR(INDEX('CAMAGUI DATA UNIFICADA'!$C$2:$T1007,MATCH(1,($A179='CAMAGUI DATA UNIFICADA'!$A$2:$A1007)*($DF$1='CAMAGUI DATA UNIFICADA'!$B$2:$B1007),0),MATCH(DL$2,'CAMAGUI DATA UNIFICADA'!$C$1:$T$1,0)),"")</f>
        <v/>
      </c>
      <c r="DM179" s="33" t="str">
        <f t="array" ref="DM179">IFERROR(INDEX('CAMAGUI DATA UNIFICADA'!$C$2:$T1007,MATCH(1,($A179='CAMAGUI DATA UNIFICADA'!$A$2:$A1007)*($DF$1='CAMAGUI DATA UNIFICADA'!$B$2:$B1007),0),MATCH(DM$2,'CAMAGUI DATA UNIFICADA'!$C$1:$T$1,0)),"")</f>
        <v/>
      </c>
      <c r="DN179" s="60" t="str">
        <f t="array" ref="DN179">IFERROR(INDEX('CAMAGUI DATA UNIFICADA'!$C$2:$T1007,MATCH(1,($A179='CAMAGUI DATA UNIFICADA'!$A$2:$A1007)*($DF$1='CAMAGUI DATA UNIFICADA'!$B$2:$B1007),0),MATCH(DN$2,'CAMAGUI DATA UNIFICADA'!$C$1:$T$1,0)),"")</f>
        <v/>
      </c>
      <c r="DO179" s="33" t="str">
        <f t="array" ref="DO179">IFERROR(INDEX('CAMAGUI DATA UNIFICADA'!$C$2:$T1007,MATCH(1,($A179='CAMAGUI DATA UNIFICADA'!$A$2:$A1007)*($DF$1='CAMAGUI DATA UNIFICADA'!$B$2:$B1007),0),MATCH(DO$2,'CAMAGUI DATA UNIFICADA'!$C$1:$T$1,0)),"")</f>
        <v/>
      </c>
      <c r="DP179" s="23" t="str">
        <f t="array" ref="DP179">IFERROR(INDEX('CAMAGUI DATA UNIFICADA'!$C$2:$T1007,MATCH(1,($A179='CAMAGUI DATA UNIFICADA'!$A$2:$A1007)*($DF$1='CAMAGUI DATA UNIFICADA'!$B$2:$B1007),0),MATCH(DP$2,'CAMAGUI DATA UNIFICADA'!$C$1:$T$1,0)),"")</f>
        <v/>
      </c>
      <c r="DQ179" s="23" t="str">
        <f t="array" ref="DQ179">IFERROR(INDEX('CAMAGUI DATA UNIFICADA'!$C$2:$T1007,MATCH(1,($A179='CAMAGUI DATA UNIFICADA'!$A$2:$A1007)*($DF$1='CAMAGUI DATA UNIFICADA'!$B$2:$B1007),0),MATCH(DQ$2,'CAMAGUI DATA UNIFICADA'!$C$1:$T$1,0)),"")</f>
        <v/>
      </c>
      <c r="DR179" s="2" t="str">
        <f t="array" ref="DR179">IFERROR(INDEX('CAMAGUI DATA UNIFICADA'!$C$2:$T1007,MATCH(1,($A179='CAMAGUI DATA UNIFICADA'!$A$2:$A1007)*($DF$1='CAMAGUI DATA UNIFICADA'!$B$2:$B1007),0),MATCH(DR$2,'CAMAGUI DATA UNIFICADA'!$C$1:$T$1,0)),"")</f>
        <v/>
      </c>
      <c r="DS179" s="2" t="str">
        <f t="array" ref="DS179">IFERROR(INDEX('CAMAGUI DATA UNIFICADA'!$C$2:$T1007,MATCH(1,($A179='CAMAGUI DATA UNIFICADA'!$A$2:$A1007)*($DF$1='CAMAGUI DATA UNIFICADA'!$B$2:$B1007),0),MATCH(DS$2,'CAMAGUI DATA UNIFICADA'!$C$1:$T$1,0)),"")</f>
        <v/>
      </c>
      <c r="DT179" s="2" t="str">
        <f t="array" ref="DT179">IFERROR(INDEX('CAMAGUI DATA UNIFICADA'!$C$2:$T1007,MATCH(1,($A179='CAMAGUI DATA UNIFICADA'!$A$2:$A1007)*($DF$1='CAMAGUI DATA UNIFICADA'!$B$2:$B1007),0),MATCH(DT$2,'CAMAGUI DATA UNIFICADA'!$C$1:$T$1,0)),"")</f>
        <v/>
      </c>
      <c r="DU179" s="33" t="str">
        <f t="array" ref="DU179">IFERROR(INDEX('CAMAGUI DATA UNIFICADA'!$C$2:$T1007,MATCH(1,($A179='CAMAGUI DATA UNIFICADA'!$A$2:$A1007)*($DF$1='CAMAGUI DATA UNIFICADA'!$B$2:$B1007),0),MATCH(DU$2,'CAMAGUI DATA UNIFICADA'!$C$1:$T$1,0)),"")</f>
        <v/>
      </c>
      <c r="DV179" s="60" t="str">
        <f t="array" ref="DV179">IFERROR(INDEX('CAMAGUI DATA UNIFICADA'!$C$2:$T1007,MATCH(1,($A179='CAMAGUI DATA UNIFICADA'!$A$2:$A1007)*($DF$1='CAMAGUI DATA UNIFICADA'!$B$2:$B1007),0),MATCH(DV$2,'CAMAGUI DATA UNIFICADA'!$C$1:$T$1,0)),"")</f>
        <v/>
      </c>
      <c r="DW179" s="140" t="str">
        <f t="array" ref="DW179">IFERROR(INDEX('CAMAGUI DATA UNIFICADA'!$C$2:$T1007,MATCH(1,($A179='CAMAGUI DATA UNIFICADA'!$A$2:$A1007)*($DF$1='CAMAGUI DATA UNIFICADA'!$B$2:$B1007),0),MATCH(DW$2,'CAMAGUI DATA UNIFICADA'!$C$1:$T$1,0)),"")</f>
        <v/>
      </c>
      <c r="DX179" s="144" t="str">
        <f t="array" ref="DX179">IFERROR(INDEX('CAMAGUI DATA UNIFICADA'!$C$2:$T1007,MATCH(1,($A179='CAMAGUI DATA UNIFICADA'!$A$2:$A1007)*($DX$1='CAMAGUI DATA UNIFICADA'!$B$2:$B1007),0),MATCH(DX$2,'CAMAGUI DATA UNIFICADA'!$C$1:$T$1,0)),"")</f>
        <v/>
      </c>
      <c r="DY179" s="60" t="str">
        <f t="array" ref="DY179">IFERROR(INDEX('CAMAGUI DATA UNIFICADA'!$C$2:$T1007,MATCH(1,($A179='CAMAGUI DATA UNIFICADA'!$A$2:$A1007)*($DX$1='CAMAGUI DATA UNIFICADA'!$B$2:$B1007),0),MATCH(DY$2,'CAMAGUI DATA UNIFICADA'!$C$1:$T$1,0)),"")</f>
        <v/>
      </c>
      <c r="DZ179" s="60" t="str">
        <f t="array" ref="DZ179">IFERROR(INDEX('CAMAGUI DATA UNIFICADA'!$C$2:$T1007,MATCH(1,($A179='CAMAGUI DATA UNIFICADA'!$A$2:$A1007)*($DX$1='CAMAGUI DATA UNIFICADA'!$B$2:$B1007),0),MATCH(DZ$2,'CAMAGUI DATA UNIFICADA'!$C$1:$T$1,0)),"")</f>
        <v/>
      </c>
      <c r="EA179" s="60" t="str">
        <f t="array" ref="EA179">IFERROR(INDEX('CAMAGUI DATA UNIFICADA'!$C$2:$T1007,MATCH(1,($A179='CAMAGUI DATA UNIFICADA'!$A$2:$A1007)*($DX$1='CAMAGUI DATA UNIFICADA'!$B$2:$B1007),0),MATCH(EA$2,'CAMAGUI DATA UNIFICADA'!$C$1:$T$1,0)),"")</f>
        <v/>
      </c>
      <c r="EB179" s="60" t="str">
        <f t="array" ref="EB179">IFERROR(INDEX('CAMAGUI DATA UNIFICADA'!$C$2:$T1007,MATCH(1,($A179='CAMAGUI DATA UNIFICADA'!$A$2:$A1007)*($DX$1='CAMAGUI DATA UNIFICADA'!$B$2:$B1007),0),MATCH(EB$2,'CAMAGUI DATA UNIFICADA'!$C$1:$T$1,0)),"")</f>
        <v/>
      </c>
      <c r="EC179" s="60" t="str">
        <f t="array" ref="EC179">IFERROR(INDEX('CAMAGUI DATA UNIFICADA'!$C$2:$T1007,MATCH(1,($A179='CAMAGUI DATA UNIFICADA'!$A$2:$A1007)*($DX$1='CAMAGUI DATA UNIFICADA'!$B$2:$B1007),0),MATCH(EC$2,'CAMAGUI DATA UNIFICADA'!$C$1:$T$1,0)),"")</f>
        <v/>
      </c>
      <c r="ED179" s="60" t="str">
        <f t="array" ref="ED179">IFERROR(INDEX('CAMAGUI DATA UNIFICADA'!$C$2:$T1007,MATCH(1,($A179='CAMAGUI DATA UNIFICADA'!$A$2:$A1007)*($DX$1='CAMAGUI DATA UNIFICADA'!$B$2:$B1007),0),MATCH(ED$2,'CAMAGUI DATA UNIFICADA'!$C$1:$T$1,0)),"")</f>
        <v/>
      </c>
      <c r="EE179" s="60" t="str">
        <f t="array" ref="EE179">IFERROR(INDEX('CAMAGUI DATA UNIFICADA'!$C$2:$T1007,MATCH(1,($A179='CAMAGUI DATA UNIFICADA'!$A$2:$A1007)*($DX$1='CAMAGUI DATA UNIFICADA'!$B$2:$B1007),0),MATCH(EE$2,'CAMAGUI DATA UNIFICADA'!$C$1:$T$1,0)),"")</f>
        <v/>
      </c>
      <c r="EF179" s="60" t="str">
        <f t="array" ref="EF179">IFERROR(INDEX('CAMAGUI DATA UNIFICADA'!$C$2:$T1007,MATCH(1,($A179='CAMAGUI DATA UNIFICADA'!$A$2:$A1007)*($DX$1='CAMAGUI DATA UNIFICADA'!$B$2:$B1007),0),MATCH(EF$2,'CAMAGUI DATA UNIFICADA'!$C$1:$T$1,0)),"")</f>
        <v/>
      </c>
      <c r="EG179" s="60" t="str">
        <f t="array" ref="EG179">IFERROR(INDEX('CAMAGUI DATA UNIFICADA'!$C$2:$T1007,MATCH(1,($A179='CAMAGUI DATA UNIFICADA'!$A$2:$A1007)*($DX$1='CAMAGUI DATA UNIFICADA'!$B$2:$B1007),0),MATCH(EG$2,'CAMAGUI DATA UNIFICADA'!$C$1:$T$1,0)),"")</f>
        <v/>
      </c>
      <c r="EH179" s="60" t="str">
        <f t="array" ref="EH179">IFERROR(INDEX('CAMAGUI DATA UNIFICADA'!$C$2:$T1007,MATCH(1,($A179='CAMAGUI DATA UNIFICADA'!$A$2:$A1007)*($DX$1='CAMAGUI DATA UNIFICADA'!$B$2:$B1007),0),MATCH(EH$2,'CAMAGUI DATA UNIFICADA'!$C$1:$T$1,0)),"")</f>
        <v/>
      </c>
      <c r="EI179" s="60" t="str">
        <f t="array" ref="EI179">IFERROR(INDEX('CAMAGUI DATA UNIFICADA'!$C$2:$T1007,MATCH(1,($A179='CAMAGUI DATA UNIFICADA'!$A$2:$A1007)*($DX$1='CAMAGUI DATA UNIFICADA'!$B$2:$B1007),0),MATCH(EI$2,'CAMAGUI DATA UNIFICADA'!$C$1:$T$1,0)),"")</f>
        <v/>
      </c>
      <c r="EJ179" s="60" t="str">
        <f t="array" ref="EJ179">IFERROR(INDEX('CAMAGUI DATA UNIFICADA'!$C$2:$T1007,MATCH(1,($A179='CAMAGUI DATA UNIFICADA'!$A$2:$A1007)*($DX$1='CAMAGUI DATA UNIFICADA'!$B$2:$B1007),0),MATCH(EJ$2,'CAMAGUI DATA UNIFICADA'!$C$1:$T$1,0)),"")</f>
        <v/>
      </c>
      <c r="EK179" s="60" t="str">
        <f t="array" ref="EK179">IFERROR(INDEX('CAMAGUI DATA UNIFICADA'!$C$2:$T1007,MATCH(1,($A179='CAMAGUI DATA UNIFICADA'!$A$2:$A1007)*($DX$1='CAMAGUI DATA UNIFICADA'!$B$2:$B1007),0),MATCH(EK$2,'CAMAGUI DATA UNIFICADA'!$C$1:$T$1,0)),"")</f>
        <v/>
      </c>
      <c r="EL179" s="60" t="str">
        <f t="array" ref="EL179">IFERROR(INDEX('CAMAGUI DATA UNIFICADA'!$C$2:$T1007,MATCH(1,($A179='CAMAGUI DATA UNIFICADA'!$A$2:$A1007)*($DX$1='CAMAGUI DATA UNIFICADA'!$B$2:$B1007),0),MATCH(EL$2,'CAMAGUI DATA UNIFICADA'!$C$1:$T$1,0)),"")</f>
        <v/>
      </c>
      <c r="EM179" s="60" t="str">
        <f t="array" ref="EM179">IFERROR(INDEX('CAMAGUI DATA UNIFICADA'!$C$2:$T1007,MATCH(1,($A179='CAMAGUI DATA UNIFICADA'!$A$2:$A1007)*($DX$1='CAMAGUI DATA UNIFICADA'!$B$2:$B1007),0),MATCH(EM$2,'CAMAGUI DATA UNIFICADA'!$C$1:$T$1,0)),"")</f>
        <v/>
      </c>
      <c r="EN179" s="60" t="str">
        <f t="array" ref="EN179">IFERROR(INDEX('CAMAGUI DATA UNIFICADA'!$C$2:$T1007,MATCH(1,($A179='CAMAGUI DATA UNIFICADA'!$A$2:$A1007)*($DX$1='CAMAGUI DATA UNIFICADA'!$B$2:$B1007),0),MATCH(EN$2,'CAMAGUI DATA UNIFICADA'!$C$1:$T$1,0)),"")</f>
        <v/>
      </c>
      <c r="EO179" s="140" t="str">
        <f t="array" ref="EO179">IFERROR(INDEX('CAMAGUI DATA UNIFICADA'!$C$2:$T1007,MATCH(1,($A179='CAMAGUI DATA UNIFICADA'!$A$2:$A1007)*($DX$1='CAMAGUI DATA UNIFICADA'!$B$2:$B1007),0),MATCH(EO$2,'CAMAGUI DATA UNIFICADA'!$C$1:$T$1,0)),"")</f>
        <v/>
      </c>
    </row>
    <row r="180">
      <c r="A180" s="137">
        <v>46181.0</v>
      </c>
      <c r="B180" s="138" t="str">
        <f t="array" ref="B180">IFERROR(INDEX('CAMAGUI DATA UNIFICADA'!$C$2:$T1007,MATCH(1,($A180='CAMAGUI DATA UNIFICADA'!$A$2:$A1007)*($B$1='CAMAGUI DATA UNIFICADA'!$B$2:$B1007),0),MATCH(B$2,'CAMAGUI DATA UNIFICADA'!$C$1:$T$1,0)),"")</f>
        <v>CA1080526</v>
      </c>
      <c r="C180" s="2">
        <f t="array" ref="C180">IFERROR(INDEX('CAMAGUI DATA UNIFICADA'!$C$2:$T1007,MATCH(1,($A180='CAMAGUI DATA UNIFICADA'!$A$2:$A1007)*($B$1='CAMAGUI DATA UNIFICADA'!$B$2:$B1007),0),MATCH(C$2,'CAMAGUI DATA UNIFICADA'!$C$1:$T$1,0)),"")</f>
        <v>625</v>
      </c>
      <c r="D180" s="2">
        <f t="array" ref="D180">IFERROR(INDEX('CAMAGUI DATA UNIFICADA'!$C$2:$T1007,MATCH(1,($A180='CAMAGUI DATA UNIFICADA'!$A$2:$A1007)*($B$1='CAMAGUI DATA UNIFICADA'!$B$2:$B1007),0),MATCH(D$2,'CAMAGUI DATA UNIFICADA'!$C$1:$T$1,0)),"")</f>
        <v>4300</v>
      </c>
      <c r="E180" s="2" t="str">
        <f t="array" ref="E180">IFERROR(INDEX('CAMAGUI DATA UNIFICADA'!$C$2:$T1007,MATCH(1,($A180='CAMAGUI DATA UNIFICADA'!$A$2:$A1007)*($B$1='CAMAGUI DATA UNIFICADA'!$B$2:$B1007),0),MATCH(E$2,'CAMAGUI DATA UNIFICADA'!$C$1:$T$1,0)),"")</f>
        <v>SKR OPTILINE E</v>
      </c>
      <c r="F180" s="139">
        <f t="array" ref="F180">IFERROR(INDEX('CAMAGUI DATA UNIFICADA'!$C$2:$T1007,MATCH(1,($A180='CAMAGUI DATA UNIFICADA'!$A$2:$A1007)*($B$1='CAMAGUI DATA UNIFICADA'!$B$2:$B1007),0),MATCH(F$2,'CAMAGUI DATA UNIFICADA'!$C$1:$T$1,0)),"")</f>
        <v>5074</v>
      </c>
      <c r="G180" s="2">
        <f t="array" ref="G180">IFERROR(INDEX('CAMAGUI DATA UNIFICADA'!$C$2:$T1007,MATCH(1,($A180='CAMAGUI DATA UNIFICADA'!$A$2:$A1007)*($B$1='CAMAGUI DATA UNIFICADA'!$B$2:$B1007),0),MATCH(G$2,'CAMAGUI DATA UNIFICADA'!$C$1:$T$1,0)),"")</f>
        <v>18.64</v>
      </c>
      <c r="H180" s="2">
        <f t="array" ref="H180">IFERROR(INDEX('CAMAGUI DATA UNIFICADA'!$C$2:$T1007,MATCH(1,($A180='CAMAGUI DATA UNIFICADA'!$A$2:$A1007)*($B$1='CAMAGUI DATA UNIFICADA'!$B$2:$B1007),0),MATCH(H$2,'CAMAGUI DATA UNIFICADA'!$C$1:$T$1,0)),"")</f>
        <v>6.14</v>
      </c>
      <c r="I180" s="33">
        <f t="array" ref="I180">IFERROR(INDEX('CAMAGUI DATA UNIFICADA'!$C$2:$T1007,MATCH(1,($A180='CAMAGUI DATA UNIFICADA'!$A$2:$A1007)*($B$1='CAMAGUI DATA UNIFICADA'!$B$2:$B1007),0),MATCH(I$2,'CAMAGUI DATA UNIFICADA'!$C$1:$T$1,0)),"")</f>
        <v>3.45888</v>
      </c>
      <c r="J180" s="60">
        <f t="array" ref="J180">IFERROR(INDEX('CAMAGUI DATA UNIFICADA'!$C$2:$T1007,MATCH(1,($A180='CAMAGUI DATA UNIFICADA'!$A$2:$A1007)*($B$1='CAMAGUI DATA UNIFICADA'!$B$2:$B1007),0),MATCH(J$2,'CAMAGUI DATA UNIFICADA'!$C$1:$T$1,0)),"")</f>
        <v>969390.176</v>
      </c>
      <c r="K180" s="33">
        <f t="array" ref="K180">IFERROR(INDEX('CAMAGUI DATA UNIFICADA'!$C$2:$T1007,MATCH(1,($A180='CAMAGUI DATA UNIFICADA'!$A$2:$A1007)*($B$1='CAMAGUI DATA UNIFICADA'!$B$2:$B1007),0),MATCH(K$2,'CAMAGUI DATA UNIFICADA'!$C$1:$T$1,0)),"")</f>
        <v>0.7746966072</v>
      </c>
      <c r="L180" s="23">
        <f t="array" ref="L180">IFERROR(INDEX('CAMAGUI DATA UNIFICADA'!$C$2:$T1007,MATCH(1,($A180='CAMAGUI DATA UNIFICADA'!$A$2:$A1007)*($B$1='CAMAGUI DATA UNIFICADA'!$B$2:$B1007),0),MATCH(L$2,'CAMAGUI DATA UNIFICADA'!$C$1:$T$1,0)),"")</f>
        <v>0.8578674124</v>
      </c>
      <c r="M180" s="23">
        <f t="array" ref="M180">IFERROR(INDEX('CAMAGUI DATA UNIFICADA'!$C$2:$T1007,MATCH(1,($A180='CAMAGUI DATA UNIFICADA'!$A$2:$A1007)*($B$1='CAMAGUI DATA UNIFICADA'!$B$2:$B1007),0),MATCH(M$2,'CAMAGUI DATA UNIFICADA'!$C$1:$T$1,0)),"")</f>
        <v>0.8</v>
      </c>
      <c r="N180" s="60">
        <f t="array" ref="N180">IFERROR(INDEX('CAMAGUI DATA UNIFICADA'!$C$2:$T1007,MATCH(1,($A180='CAMAGUI DATA UNIFICADA'!$A$2:$A1007)*($B$1='CAMAGUI DATA UNIFICADA'!$B$2:$B1007),0),MATCH(N$2,'CAMAGUI DATA UNIFICADA'!$C$1:$T$1,0)),"")</f>
        <v>110378.5104</v>
      </c>
      <c r="O180" s="2">
        <f t="array" ref="O180">IFERROR(INDEX('CAMAGUI DATA UNIFICADA'!$C$2:$T1007,MATCH(1,($A180='CAMAGUI DATA UNIFICADA'!$A$2:$A1007)*($B$1='CAMAGUI DATA UNIFICADA'!$B$2:$B1007),0),MATCH(O$2,'CAMAGUI DATA UNIFICADA'!$C$1:$T$1,0)),"")</f>
        <v>3.5</v>
      </c>
      <c r="P180" s="2">
        <f t="array" ref="P180">IFERROR(INDEX('CAMAGUI DATA UNIFICADA'!$C$2:$T1007,MATCH(1,($A180='CAMAGUI DATA UNIFICADA'!$A$2:$A1007)*($B$1='CAMAGUI DATA UNIFICADA'!$B$2:$B1007),0),MATCH(P$2,'CAMAGUI DATA UNIFICADA'!$C$1:$T$1,0)),"")</f>
        <v>22.14</v>
      </c>
      <c r="Q180" s="33">
        <f t="array" ref="Q180">IFERROR(INDEX('CAMAGUI DATA UNIFICADA'!$C$2:$T1007,MATCH(1,($A180='CAMAGUI DATA UNIFICADA'!$A$2:$A1007)*($B$1='CAMAGUI DATA UNIFICADA'!$B$2:$B1007),0),MATCH(Q$2,'CAMAGUI DATA UNIFICADA'!$C$1:$T$1,0)),"")</f>
        <v>3.24024</v>
      </c>
      <c r="R180" s="60">
        <f t="array" ref="R180">IFERROR(INDEX('CAMAGUI DATA UNIFICADA'!$C$2:$T1007,MATCH(1,($A180='CAMAGUI DATA UNIFICADA'!$A$2:$A1007)*($B$1='CAMAGUI DATA UNIFICADA'!$B$2:$B1007),0),MATCH(R$2,'CAMAGUI DATA UNIFICADA'!$C$1:$T$1,0)),"")</f>
        <v>657.3654498</v>
      </c>
      <c r="S180" s="140">
        <f t="array" ref="S180">IFERROR(INDEX('CAMAGUI DATA UNIFICADA'!$C$2:$T1007,MATCH(1,($A180='CAMAGUI DATA UNIFICADA'!$A$2:$A1007)*($B$1='CAMAGUI DATA UNIFICADA'!$B$2:$B1007),0),MATCH(S$2,'CAMAGUI DATA UNIFICADA'!$C$1:$T$1,0)),"")</f>
        <v>8.091362462</v>
      </c>
      <c r="T180" s="138" t="str">
        <f t="array" ref="T180">IFERROR(INDEX('CAMAGUI DATA UNIFICADA'!$C$2:$T1007,MATCH(1,($A180='CAMAGUI DATA UNIFICADA'!$A$2:$A1007)*($T$1='CAMAGUI DATA UNIFICADA'!$B$2:$B1007),0),MATCH(T$2,'CAMAGUI DATA UNIFICADA'!$C$1:$T$1,0)),"")</f>
        <v>CA2080526</v>
      </c>
      <c r="U180" s="2">
        <f t="array" ref="U180">IFERROR(INDEX('CAMAGUI DATA UNIFICADA'!$C$2:$T1007,MATCH(1,($A180='CAMAGUI DATA UNIFICADA'!$A$2:$A1007)*($T$1='CAMAGUI DATA UNIFICADA'!$B$2:$B1007),0),MATCH(U$2,'CAMAGUI DATA UNIFICADA'!$C$1:$T$1,0)),"")</f>
        <v>500</v>
      </c>
      <c r="V180" s="2">
        <f t="array" ref="V180">IFERROR(INDEX('CAMAGUI DATA UNIFICADA'!$C$2:$T1007,MATCH(1,($A180='CAMAGUI DATA UNIFICADA'!$A$2:$A1007)*($T$1='CAMAGUI DATA UNIFICADA'!$B$2:$B1007),0),MATCH(V$2,'CAMAGUI DATA UNIFICADA'!$C$1:$T$1,0)),"")</f>
        <v>3075</v>
      </c>
      <c r="W180" s="2" t="str">
        <f t="array" ref="W180">IFERROR(INDEX('CAMAGUI DATA UNIFICADA'!$C$2:$T1007,MATCH(1,($A180='CAMAGUI DATA UNIFICADA'!$A$2:$A1007)*($T$1='CAMAGUI DATA UNIFICADA'!$B$2:$B1007),0),MATCH(W$2,'CAMAGUI DATA UNIFICADA'!$C$1:$T$1,0)),"")</f>
        <v>SKR OPTILINE E</v>
      </c>
      <c r="X180" s="139">
        <f t="array" ref="X180">IFERROR(INDEX('CAMAGUI DATA UNIFICADA'!$C$2:$T1007,MATCH(1,($A180='CAMAGUI DATA UNIFICADA'!$A$2:$A1007)*($T$1='CAMAGUI DATA UNIFICADA'!$B$2:$B1007),0),MATCH(X$2,'CAMAGUI DATA UNIFICADA'!$C$1:$T$1,0)),"")</f>
        <v>3628.5</v>
      </c>
      <c r="Y180" s="2">
        <f t="array" ref="Y180">IFERROR(INDEX('CAMAGUI DATA UNIFICADA'!$C$2:$T1007,MATCH(1,($A180='CAMAGUI DATA UNIFICADA'!$A$2:$A1007)*($T$1='CAMAGUI DATA UNIFICADA'!$B$2:$B1007),0),MATCH(Y$2,'CAMAGUI DATA UNIFICADA'!$C$1:$T$1,0)),"")</f>
        <v>15.15</v>
      </c>
      <c r="Z180" s="2">
        <f t="array" ref="Z180">IFERROR(INDEX('CAMAGUI DATA UNIFICADA'!$C$2:$T1007,MATCH(1,($A180='CAMAGUI DATA UNIFICADA'!$A$2:$A1007)*($T$1='CAMAGUI DATA UNIFICADA'!$B$2:$B1007),0),MATCH(Z$2,'CAMAGUI DATA UNIFICADA'!$C$1:$T$1,0)),"")</f>
        <v>3.73</v>
      </c>
      <c r="AA180" s="2">
        <f t="array" ref="AA180">IFERROR(INDEX('CAMAGUI DATA UNIFICADA'!$C$2:$T1007,MATCH(1,($A180='CAMAGUI DATA UNIFICADA'!$A$2:$A1007)*($T$1='CAMAGUI DATA UNIFICADA'!$B$2:$B1007),0),MATCH(AA$2,'CAMAGUI DATA UNIFICADA'!$C$1:$T$1,0)),"")</f>
        <v>3.906</v>
      </c>
      <c r="AB180" s="60">
        <f t="array" ref="AB180">IFERROR(INDEX('CAMAGUI DATA UNIFICADA'!$C$2:$T1007,MATCH(1,($A180='CAMAGUI DATA UNIFICADA'!$A$2:$A1007)*($T$1='CAMAGUI DATA UNIFICADA'!$B$2:$B1007),0),MATCH(AB$2,'CAMAGUI DATA UNIFICADA'!$C$1:$T$1,0)),"")</f>
        <v>844938.5645</v>
      </c>
      <c r="AC180" s="33">
        <f t="array" ref="AC180">IFERROR(INDEX('CAMAGUI DATA UNIFICADA'!$C$2:$T1007,MATCH(1,($A180='CAMAGUI DATA UNIFICADA'!$A$2:$A1007)*($T$1='CAMAGUI DATA UNIFICADA'!$B$2:$B1007),0),MATCH(AC$2,'CAMAGUI DATA UNIFICADA'!$C$1:$T$1,0)),"")</f>
        <v>1.082951439</v>
      </c>
      <c r="AD180" s="23">
        <f t="array" ref="AD180">IFERROR(INDEX('CAMAGUI DATA UNIFICADA'!$C$2:$T1007,MATCH(1,($A180='CAMAGUI DATA UNIFICADA'!$A$2:$A1007)*($T$1='CAMAGUI DATA UNIFICADA'!$B$2:$B1007),0),MATCH(AD$2,'CAMAGUI DATA UNIFICADA'!$C$1:$T$1,0)),"")</f>
        <v>0.9711937523</v>
      </c>
      <c r="AE180" s="23">
        <f t="array" ref="AE180">IFERROR(INDEX('CAMAGUI DATA UNIFICADA'!$C$2:$T1007,MATCH(1,($A180='CAMAGUI DATA UNIFICADA'!$A$2:$A1007)*($T$1='CAMAGUI DATA UNIFICADA'!$B$2:$B1007),0),MATCH(AE$2,'CAMAGUI DATA UNIFICADA'!$C$1:$T$1,0)),"")</f>
        <v>0.875</v>
      </c>
      <c r="AF180" s="60">
        <f t="array" ref="AF180">IFERROR(INDEX('CAMAGUI DATA UNIFICADA'!$C$2:$T1007,MATCH(1,($A180='CAMAGUI DATA UNIFICADA'!$A$2:$A1007)*($T$1='CAMAGUI DATA UNIFICADA'!$B$2:$B1007),0),MATCH(AF$2,'CAMAGUI DATA UNIFICADA'!$C$1:$T$1,0)),"")</f>
        <v>126875</v>
      </c>
      <c r="AG180" s="2">
        <f t="array" ref="AG180">IFERROR(INDEX('CAMAGUI DATA UNIFICADA'!$C$2:$T1007,MATCH(1,($A180='CAMAGUI DATA UNIFICADA'!$A$2:$A1007)*($T$1='CAMAGUI DATA UNIFICADA'!$B$2:$B1007),0),MATCH(AG$2,'CAMAGUI DATA UNIFICADA'!$C$1:$T$1,0)),"")</f>
        <v>3.5</v>
      </c>
      <c r="AH180" s="2">
        <f t="array" ref="AH180">IFERROR(INDEX('CAMAGUI DATA UNIFICADA'!$C$2:$T1007,MATCH(1,($A180='CAMAGUI DATA UNIFICADA'!$A$2:$A1007)*($T$1='CAMAGUI DATA UNIFICADA'!$B$2:$B1007),0),MATCH(AH$2,'CAMAGUI DATA UNIFICADA'!$C$1:$T$1,0)),"")</f>
        <v>18.65</v>
      </c>
      <c r="AI180" s="33">
        <f t="array" ref="AI180">IFERROR(INDEX('CAMAGUI DATA UNIFICADA'!$C$2:$T1007,MATCH(1,($A180='CAMAGUI DATA UNIFICADA'!$A$2:$A1007)*($T$1='CAMAGUI DATA UNIFICADA'!$B$2:$B1007),0),MATCH(AI$2,'CAMAGUI DATA UNIFICADA'!$C$1:$T$1,0)),"")</f>
        <v>3.4578</v>
      </c>
      <c r="AJ180" s="60">
        <f t="array" ref="AJ180">IFERROR(INDEX('CAMAGUI DATA UNIFICADA'!$C$2:$T1007,MATCH(1,($A180='CAMAGUI DATA UNIFICADA'!$A$2:$A1007)*($T$1='CAMAGUI DATA UNIFICADA'!$B$2:$B1007),0),MATCH(AJ$2,'CAMAGUI DATA UNIFICADA'!$C$1:$T$1,0)),"")</f>
        <v>513.4387854</v>
      </c>
      <c r="AK180" s="140">
        <f t="array" ref="AK180">IFERROR(INDEX('CAMAGUI DATA UNIFICADA'!$C$2:$T1007,MATCH(1,($A180='CAMAGUI DATA UNIFICADA'!$A$2:$A1007)*($T$1='CAMAGUI DATA UNIFICADA'!$B$2:$B1007),0),MATCH(AK$2,'CAMAGUI DATA UNIFICADA'!$C$1:$T$1,0)),"")</f>
        <v>3.359696342</v>
      </c>
      <c r="AL180" s="138" t="str">
        <f t="array" ref="AL180">IFERROR(INDEX('CAMAGUI DATA UNIFICADA'!$C$2:$T1007,MATCH(1,($A180='CAMAGUI DATA UNIFICADA'!$A$2:$A1007)*($AL$1='CAMAGUI DATA UNIFICADA'!$B$2:$B1007),0),MATCH(AL$2,'CAMAGUI DATA UNIFICADA'!$C$1:$T$1,0)),"")</f>
        <v>CA3080526</v>
      </c>
      <c r="AM180" s="2">
        <f t="array" ref="AM180">IFERROR(INDEX('CAMAGUI DATA UNIFICADA'!$C$2:$T1007,MATCH(1,($A180='CAMAGUI DATA UNIFICADA'!$A$2:$A1007)*($AL$1='CAMAGUI DATA UNIFICADA'!$B$2:$B1007),0),MATCH(AM$2,'CAMAGUI DATA UNIFICADA'!$C$1:$T$1,0)),"")</f>
        <v>500</v>
      </c>
      <c r="AN180" s="2">
        <f t="array" ref="AN180">IFERROR(INDEX('CAMAGUI DATA UNIFICADA'!$C$2:$T1007,MATCH(1,($A180='CAMAGUI DATA UNIFICADA'!$A$2:$A1007)*($AL$1='CAMAGUI DATA UNIFICADA'!$B$2:$B1007),0),MATCH(AN$2,'CAMAGUI DATA UNIFICADA'!$C$1:$T$1,0)),"")</f>
        <v>3150</v>
      </c>
      <c r="AO180" s="2" t="str">
        <f t="array" ref="AO180">IFERROR(INDEX('CAMAGUI DATA UNIFICADA'!$C$2:$T1007,MATCH(1,($A180='CAMAGUI DATA UNIFICADA'!$A$2:$A1007)*($AL$1='CAMAGUI DATA UNIFICADA'!$B$2:$B1007),0),MATCH(AO$2,'CAMAGUI DATA UNIFICADA'!$C$1:$T$1,0)),"")</f>
        <v>SKR OPTILINE E</v>
      </c>
      <c r="AP180" s="139">
        <f t="array" ref="AP180">IFERROR(INDEX('CAMAGUI DATA UNIFICADA'!$C$2:$T1007,MATCH(1,($A180='CAMAGUI DATA UNIFICADA'!$A$2:$A1007)*($AL$1='CAMAGUI DATA UNIFICADA'!$B$2:$B1007),0),MATCH(AP$2,'CAMAGUI DATA UNIFICADA'!$C$1:$T$1,0)),"")</f>
        <v>3717</v>
      </c>
      <c r="AQ180" s="2">
        <f t="array" ref="AQ180">IFERROR(INDEX('CAMAGUI DATA UNIFICADA'!$C$2:$T1007,MATCH(1,($A180='CAMAGUI DATA UNIFICADA'!$A$2:$A1007)*($AL$1='CAMAGUI DATA UNIFICADA'!$B$2:$B1007),0),MATCH(AQ$2,'CAMAGUI DATA UNIFICADA'!$C$1:$T$1,0)),"")</f>
        <v>17.37</v>
      </c>
      <c r="AR180" s="2">
        <f t="array" ref="AR180">IFERROR(INDEX('CAMAGUI DATA UNIFICADA'!$C$2:$T1007,MATCH(1,($A180='CAMAGUI DATA UNIFICADA'!$A$2:$A1007)*($AL$1='CAMAGUI DATA UNIFICADA'!$B$2:$B1007),0),MATCH(AR$2,'CAMAGUI DATA UNIFICADA'!$C$1:$T$1,0)),"")</f>
        <v>5.27</v>
      </c>
      <c r="AS180" s="33">
        <f t="array" ref="AS180">IFERROR(INDEX('CAMAGUI DATA UNIFICADA'!$C$2:$T1007,MATCH(1,($A180='CAMAGUI DATA UNIFICADA'!$A$2:$A1007)*($AL$1='CAMAGUI DATA UNIFICADA'!$B$2:$B1007),0),MATCH(AS$2,'CAMAGUI DATA UNIFICADA'!$C$1:$T$1,0)),"")</f>
        <v>3.60804</v>
      </c>
      <c r="AT180" s="60">
        <f t="array" ref="AT180">IFERROR(INDEX('CAMAGUI DATA UNIFICADA'!$C$2:$T1007,MATCH(1,($A180='CAMAGUI DATA UNIFICADA'!$A$2:$A1007)*($AL$1='CAMAGUI DATA UNIFICADA'!$B$2:$B1007),0),MATCH(AT$2,'CAMAGUI DATA UNIFICADA'!$C$1:$T$1,0)),"")</f>
        <v>797808.8365</v>
      </c>
      <c r="AU180" s="33">
        <f t="array" ref="AU180">IFERROR(INDEX('CAMAGUI DATA UNIFICADA'!$C$2:$T1007,MATCH(1,($A180='CAMAGUI DATA UNIFICADA'!$A$2:$A1007)*($AL$1='CAMAGUI DATA UNIFICADA'!$B$2:$B1007),0),MATCH(AU$2,'CAMAGUI DATA UNIFICADA'!$C$1:$T$1,0)),"")</f>
        <v>0.8278711359</v>
      </c>
      <c r="AV180" s="23">
        <f t="array" ref="AV180">IFERROR(INDEX('CAMAGUI DATA UNIFICADA'!$C$2:$T1007,MATCH(1,($A180='CAMAGUI DATA UNIFICADA'!$A$2:$A1007)*($AL$1='CAMAGUI DATA UNIFICADA'!$B$2:$B1007),0),MATCH(AV$2,'CAMAGUI DATA UNIFICADA'!$C$1:$T$1,0)),"")</f>
        <v>0.8397987753</v>
      </c>
      <c r="AW180" s="23">
        <f t="array" ref="AW180">IFERROR(INDEX('CAMAGUI DATA UNIFICADA'!$C$2:$T1007,MATCH(1,($A180='CAMAGUI DATA UNIFICADA'!$A$2:$A1007)*($AL$1='CAMAGUI DATA UNIFICADA'!$B$2:$B1007),0),MATCH(AW$2,'CAMAGUI DATA UNIFICADA'!$C$1:$T$1,0)),"")</f>
        <v>0.76</v>
      </c>
      <c r="AX180" s="60">
        <f t="array" ref="AX180">IFERROR(INDEX('CAMAGUI DATA UNIFICADA'!$C$2:$T1007,MATCH(1,($A180='CAMAGUI DATA UNIFICADA'!$A$2:$A1007)*($AL$1='CAMAGUI DATA UNIFICADA'!$B$2:$B1007),0),MATCH(AX$2,'CAMAGUI DATA UNIFICADA'!$C$1:$T$1,0)),"")</f>
        <v>103142.8571</v>
      </c>
      <c r="AY180" s="2">
        <f t="array" ref="AY180">IFERROR(INDEX('CAMAGUI DATA UNIFICADA'!$C$2:$T1007,MATCH(1,($A180='CAMAGUI DATA UNIFICADA'!$A$2:$A1007)*($AL$1='CAMAGUI DATA UNIFICADA'!$B$2:$B1007),0),MATCH(AY$2,'CAMAGUI DATA UNIFICADA'!$C$1:$T$1,0)),"")</f>
        <v>3.5</v>
      </c>
      <c r="AZ180" s="2">
        <f t="array" ref="AZ180">IFERROR(INDEX('CAMAGUI DATA UNIFICADA'!$C$2:$T1007,MATCH(1,($A180='CAMAGUI DATA UNIFICADA'!$A$2:$A1007)*($AL$1='CAMAGUI DATA UNIFICADA'!$B$2:$B1007),0),MATCH(AZ$2,'CAMAGUI DATA UNIFICADA'!$C$1:$T$1,0)),"")</f>
        <v>20.87</v>
      </c>
      <c r="BA180" s="33">
        <f t="array" ref="BA180">IFERROR(INDEX('CAMAGUI DATA UNIFICADA'!$C$2:$T1007,MATCH(1,($A180='CAMAGUI DATA UNIFICADA'!$A$2:$A1007)*($AL$1='CAMAGUI DATA UNIFICADA'!$B$2:$B1007),0),MATCH(BA$2,'CAMAGUI DATA UNIFICADA'!$C$1:$T$1,0)),"")</f>
        <v>3.21648</v>
      </c>
      <c r="BB180" s="60">
        <f t="array" ref="BB180">IFERROR(INDEX('CAMAGUI DATA UNIFICADA'!$C$2:$T1007,MATCH(1,($A180='CAMAGUI DATA UNIFICADA'!$A$2:$A1007)*($AL$1='CAMAGUI DATA UNIFICADA'!$B$2:$B1007),0),MATCH(BB$2,'CAMAGUI DATA UNIFICADA'!$C$1:$T$1,0)),"")</f>
        <v>503.6413395</v>
      </c>
      <c r="BC180" s="140">
        <f t="array" ref="BC180">IFERROR(INDEX('CAMAGUI DATA UNIFICADA'!$C$2:$T1007,MATCH(1,($A180='CAMAGUI DATA UNIFICADA'!$A$2:$A1007)*($AL$1='CAMAGUI DATA UNIFICADA'!$B$2:$B1007),0),MATCH(BC$2,'CAMAGUI DATA UNIFICADA'!$C$1:$T$1,0)),"")</f>
        <v>0.9103348632</v>
      </c>
      <c r="BD180" s="138" t="str">
        <f t="array" ref="BD180">IFERROR(INDEX('CAMAGUI DATA UNIFICADA'!$C$2:$T1007,MATCH(1,($A180='CAMAGUI DATA UNIFICADA'!$A$2:$A1007)*($BD$1='CAMAGUI DATA UNIFICADA'!$B$2:$B1007),0),MATCH(BD$2,'CAMAGUI DATA UNIFICADA'!$C$1:$T$1,0)),"")</f>
        <v>CA4300326</v>
      </c>
      <c r="BE180" s="2">
        <f t="array" ref="BE180">IFERROR(INDEX('CAMAGUI DATA UNIFICADA'!$C$2:$T1007,MATCH(1,($A180='CAMAGUI DATA UNIFICADA'!$A$2:$A1007)*($BD$1='CAMAGUI DATA UNIFICADA'!$B$2:$B1007),0),MATCH(BE$2,'CAMAGUI DATA UNIFICADA'!$C$1:$T$1,0)),"")</f>
        <v>0</v>
      </c>
      <c r="BF180" s="2">
        <f t="array" ref="BF180">IFERROR(INDEX('CAMAGUI DATA UNIFICADA'!$C$2:$T1007,MATCH(1,($A180='CAMAGUI DATA UNIFICADA'!$A$2:$A1007)*($BD$1='CAMAGUI DATA UNIFICADA'!$B$2:$B1007),0),MATCH(BF$2,'CAMAGUI DATA UNIFICADA'!$C$1:$T$1,0)),"")</f>
        <v>0</v>
      </c>
      <c r="BG180" s="2" t="str">
        <f t="array" ref="BG180">IFERROR(INDEX('CAMAGUI DATA UNIFICADA'!$C$2:$T1007,MATCH(1,($A180='CAMAGUI DATA UNIFICADA'!$A$2:$A1007)*($BD$1='CAMAGUI DATA UNIFICADA'!$B$2:$B1007),0),MATCH(BG$2,'CAMAGUI DATA UNIFICADA'!$C$1:$T$1,0)),"")</f>
        <v>SKR MAST E AD</v>
      </c>
      <c r="BH180" s="139">
        <f t="array" ref="BH180">IFERROR(INDEX('CAMAGUI DATA UNIFICADA'!$C$2:$T1007,MATCH(1,($A180='CAMAGUI DATA UNIFICADA'!$A$2:$A1007)*($BD$1='CAMAGUI DATA UNIFICADA'!$B$2:$B1007),0),MATCH(BH$2,'CAMAGUI DATA UNIFICADA'!$C$1:$T$1,0)),"")</f>
        <v>0</v>
      </c>
      <c r="BI180" s="2">
        <f t="array" ref="BI180">IFERROR(INDEX('CAMAGUI DATA UNIFICADA'!$C$2:$T1007,MATCH(1,($A180='CAMAGUI DATA UNIFICADA'!$A$2:$A1007)*($BD$1='CAMAGUI DATA UNIFICADA'!$B$2:$B1007),0),MATCH(BI$2,'CAMAGUI DATA UNIFICADA'!$C$1:$T$1,0)),"")</f>
        <v>0</v>
      </c>
      <c r="BJ180" s="2">
        <f t="array" ref="BJ180">IFERROR(INDEX('CAMAGUI DATA UNIFICADA'!$C$2:$T1007,MATCH(1,($A180='CAMAGUI DATA UNIFICADA'!$A$2:$A1007)*($BD$1='CAMAGUI DATA UNIFICADA'!$B$2:$B1007),0),MATCH(BJ$2,'CAMAGUI DATA UNIFICADA'!$C$1:$T$1,0)),"")</f>
        <v>-29.16</v>
      </c>
      <c r="BK180" s="33" t="str">
        <f t="array" ref="BK180">IFERROR(INDEX('CAMAGUI DATA UNIFICADA'!$C$2:$T1007,MATCH(1,($A180='CAMAGUI DATA UNIFICADA'!$A$2:$A1007)*($BD$1='CAMAGUI DATA UNIFICADA'!$B$2:$B1007),0),MATCH(BK$2,'CAMAGUI DATA UNIFICADA'!$C$1:$T$1,0)),"")</f>
        <v/>
      </c>
      <c r="BL180" s="60" t="str">
        <f t="array" ref="BL180">IFERROR(INDEX('CAMAGUI DATA UNIFICADA'!$C$2:$T1007,MATCH(1,($A180='CAMAGUI DATA UNIFICADA'!$A$2:$A1007)*($BD$1='CAMAGUI DATA UNIFICADA'!$B$2:$B1007),0),MATCH(BL$2,'CAMAGUI DATA UNIFICADA'!$C$1:$T$1,0)),"")</f>
        <v/>
      </c>
      <c r="BM180" s="33">
        <f t="array" ref="BM180">IFERROR(INDEX('CAMAGUI DATA UNIFICADA'!$C$2:$T1007,MATCH(1,($A180='CAMAGUI DATA UNIFICADA'!$A$2:$A1007)*($BD$1='CAMAGUI DATA UNIFICADA'!$B$2:$B1007),0),MATCH(BM$2,'CAMAGUI DATA UNIFICADA'!$C$1:$T$1,0)),"")</f>
        <v>0</v>
      </c>
      <c r="BN180" s="23">
        <f t="array" ref="BN180">IFERROR(INDEX('CAMAGUI DATA UNIFICADA'!$C$2:$T1007,MATCH(1,($A180='CAMAGUI DATA UNIFICADA'!$A$2:$A1007)*($BD$1='CAMAGUI DATA UNIFICADA'!$B$2:$B1007),0),MATCH(BN$2,'CAMAGUI DATA UNIFICADA'!$C$1:$T$1,0)),"")</f>
        <v>0</v>
      </c>
      <c r="BO180" s="23">
        <f t="array" ref="BO180">IFERROR(INDEX('CAMAGUI DATA UNIFICADA'!$C$2:$T1007,MATCH(1,($A180='CAMAGUI DATA UNIFICADA'!$A$2:$A1007)*($BD$1='CAMAGUI DATA UNIFICADA'!$B$2:$B1007),0),MATCH(BO$2,'CAMAGUI DATA UNIFICADA'!$C$1:$T$1,0)),"")</f>
        <v>0.5</v>
      </c>
      <c r="BP180" s="60">
        <f t="array" ref="BP180">IFERROR(INDEX('CAMAGUI DATA UNIFICADA'!$C$2:$T1007,MATCH(1,($A180='CAMAGUI DATA UNIFICADA'!$A$2:$A1007)*($BD$1='CAMAGUI DATA UNIFICADA'!$B$2:$B1007),0),MATCH(BP$2,'CAMAGUI DATA UNIFICADA'!$C$1:$T$1,0)),"")</f>
        <v>90625</v>
      </c>
      <c r="BQ180" s="2">
        <f t="array" ref="BQ180">IFERROR(INDEX('CAMAGUI DATA UNIFICADA'!$C$2:$T1007,MATCH(1,($A180='CAMAGUI DATA UNIFICADA'!$A$2:$A1007)*($BD$1='CAMAGUI DATA UNIFICADA'!$B$2:$B1007),0),MATCH(BQ$2,'CAMAGUI DATA UNIFICADA'!$C$1:$T$1,0)),"")</f>
        <v>0</v>
      </c>
      <c r="BR180" s="2">
        <f t="array" ref="BR180">IFERROR(INDEX('CAMAGUI DATA UNIFICADA'!$C$2:$T1007,MATCH(1,($A180='CAMAGUI DATA UNIFICADA'!$A$2:$A1007)*($BD$1='CAMAGUI DATA UNIFICADA'!$B$2:$B1007),0),MATCH(BR$2,'CAMAGUI DATA UNIFICADA'!$C$1:$T$1,0)),"")</f>
        <v>0</v>
      </c>
      <c r="BS180" s="33" t="str">
        <f t="array" ref="BS180">IFERROR(INDEX('CAMAGUI DATA UNIFICADA'!$C$2:$T1007,MATCH(1,($A180='CAMAGUI DATA UNIFICADA'!$A$2:$A1007)*($BD$1='CAMAGUI DATA UNIFICADA'!$B$2:$B1007),0),MATCH(BS$2,'CAMAGUI DATA UNIFICADA'!$C$1:$T$1,0)),"")</f>
        <v/>
      </c>
      <c r="BT180" s="60">
        <f t="array" ref="BT180">IFERROR(INDEX('CAMAGUI DATA UNIFICADA'!$C$2:$T1007,MATCH(1,($A180='CAMAGUI DATA UNIFICADA'!$A$2:$A1007)*($BD$1='CAMAGUI DATA UNIFICADA'!$B$2:$B1007),0),MATCH(BT$2,'CAMAGUI DATA UNIFICADA'!$C$1:$T$1,0)),"")</f>
        <v>0</v>
      </c>
      <c r="BU180" s="140">
        <f t="array" ref="BU180">IFERROR(INDEX('CAMAGUI DATA UNIFICADA'!$C$2:$T1007,MATCH(1,($A180='CAMAGUI DATA UNIFICADA'!$A$2:$A1007)*($BD$1='CAMAGUI DATA UNIFICADA'!$B$2:$B1007),0),MATCH(BU$2,'CAMAGUI DATA UNIFICADA'!$C$1:$T$1,0)),"")</f>
        <v>0</v>
      </c>
      <c r="BV180" s="138" t="str">
        <f t="array" ref="BV180">IFERROR(INDEX('CAMAGUI DATA UNIFICADA'!$C$2:$T1007,MATCH(1,($A180='CAMAGUI DATA UNIFICADA'!$A$2:$A1007)*($BV$1='CAMAGUI DATA UNIFICADA'!$B$2:$B1007),0),MATCH(BV$2,'CAMAGUI DATA UNIFICADA'!$C$1:$T$1,0)),"")</f>
        <v>CA5300326</v>
      </c>
      <c r="BW180" s="2">
        <f t="array" ref="BW180">IFERROR(INDEX('CAMAGUI DATA UNIFICADA'!$C$2:$T1007,MATCH(1,($A180='CAMAGUI DATA UNIFICADA'!$A$2:$A1007)*($BV$1='CAMAGUI DATA UNIFICADA'!$B$2:$B1007),0),MATCH(BW$2,'CAMAGUI DATA UNIFICADA'!$C$1:$T$1,0)),"")</f>
        <v>0</v>
      </c>
      <c r="BX180" s="2">
        <f t="array" ref="BX180">IFERROR(INDEX('CAMAGUI DATA UNIFICADA'!$C$2:$T1007,MATCH(1,($A180='CAMAGUI DATA UNIFICADA'!$A$2:$A1007)*($BV$1='CAMAGUI DATA UNIFICADA'!$B$2:$B1007),0),MATCH(BX$2,'CAMAGUI DATA UNIFICADA'!$C$1:$T$1,0)),"")</f>
        <v>175</v>
      </c>
      <c r="BY180" s="2" t="str">
        <f t="array" ref="BY180">IFERROR(INDEX('CAMAGUI DATA UNIFICADA'!$C$2:$T1007,MATCH(1,($A180='CAMAGUI DATA UNIFICADA'!$A$2:$A1007)*($BV$1='CAMAGUI DATA UNIFICADA'!$B$2:$B1007),0),MATCH(BY$2,'CAMAGUI DATA UNIFICADA'!$C$1:$T$1,0)),"")</f>
        <v>SKR MAST E AD</v>
      </c>
      <c r="BZ180" s="139">
        <f t="array" ref="BZ180">IFERROR(INDEX('CAMAGUI DATA UNIFICADA'!$C$2:$T1007,MATCH(1,($A180='CAMAGUI DATA UNIFICADA'!$A$2:$A1007)*($BV$1='CAMAGUI DATA UNIFICADA'!$B$2:$B1007),0),MATCH(BZ$2,'CAMAGUI DATA UNIFICADA'!$C$1:$T$1,0)),"")</f>
        <v>179.13</v>
      </c>
      <c r="CA180" s="2">
        <f t="array" ref="CA180">IFERROR(INDEX('CAMAGUI DATA UNIFICADA'!$C$2:$T1007,MATCH(1,($A180='CAMAGUI DATA UNIFICADA'!$A$2:$A1007)*($BV$1='CAMAGUI DATA UNIFICADA'!$B$2:$B1007),0),MATCH(CA$2,'CAMAGUI DATA UNIFICADA'!$C$1:$T$1,0)),"")</f>
        <v>0</v>
      </c>
      <c r="CB180" s="2">
        <f t="array" ref="CB180">IFERROR(INDEX('CAMAGUI DATA UNIFICADA'!$C$2:$T1007,MATCH(1,($A180='CAMAGUI DATA UNIFICADA'!$A$2:$A1007)*($BV$1='CAMAGUI DATA UNIFICADA'!$B$2:$B1007),0),MATCH(CB$2,'CAMAGUI DATA UNIFICADA'!$C$1:$T$1,0)),"")</f>
        <v>-28.61</v>
      </c>
      <c r="CC180" s="33" t="str">
        <f t="array" ref="CC180">IFERROR(INDEX('CAMAGUI DATA UNIFICADA'!$C$2:$T1007,MATCH(1,($A180='CAMAGUI DATA UNIFICADA'!$A$2:$A1007)*($BV$1='CAMAGUI DATA UNIFICADA'!$B$2:$B1007),0),MATCH(CC$2,'CAMAGUI DATA UNIFICADA'!$C$1:$T$1,0)),"")</f>
        <v/>
      </c>
      <c r="CD180" s="60" t="str">
        <f t="array" ref="CD180">IFERROR(INDEX('CAMAGUI DATA UNIFICADA'!$C$2:$T1007,MATCH(1,($A180='CAMAGUI DATA UNIFICADA'!$A$2:$A1007)*($BV$1='CAMAGUI DATA UNIFICADA'!$B$2:$B1007),0),MATCH(CD$2,'CAMAGUI DATA UNIFICADA'!$C$1:$T$1,0)),"")</f>
        <v/>
      </c>
      <c r="CE180" s="33">
        <f t="array" ref="CE180">IFERROR(INDEX('CAMAGUI DATA UNIFICADA'!$C$2:$T1007,MATCH(1,($A180='CAMAGUI DATA UNIFICADA'!$A$2:$A1007)*($BV$1='CAMAGUI DATA UNIFICADA'!$B$2:$B1007),0),MATCH(CE$2,'CAMAGUI DATA UNIFICADA'!$C$1:$T$1,0)),"")</f>
        <v>-0.01588764259</v>
      </c>
      <c r="CF180" s="23">
        <f t="array" ref="CF180">IFERROR(INDEX('CAMAGUI DATA UNIFICADA'!$C$2:$T1007,MATCH(1,($A180='CAMAGUI DATA UNIFICADA'!$A$2:$A1007)*($BV$1='CAMAGUI DATA UNIFICADA'!$B$2:$B1007),0),MATCH(CF$2,'CAMAGUI DATA UNIFICADA'!$C$1:$T$1,0)),"")</f>
        <v>0</v>
      </c>
      <c r="CG180" s="23">
        <f t="array" ref="CG180">IFERROR(INDEX('CAMAGUI DATA UNIFICADA'!$C$2:$T1007,MATCH(1,($A180='CAMAGUI DATA UNIFICADA'!$A$2:$A1007)*($BV$1='CAMAGUI DATA UNIFICADA'!$B$2:$B1007),0),MATCH(CG$2,'CAMAGUI DATA UNIFICADA'!$C$1:$T$1,0)),"")</f>
        <v>0.5</v>
      </c>
      <c r="CH180" s="60">
        <f t="array" ref="CH180">IFERROR(INDEX('CAMAGUI DATA UNIFICADA'!$C$2:$T1007,MATCH(1,($A180='CAMAGUI DATA UNIFICADA'!$A$2:$A1007)*($BV$1='CAMAGUI DATA UNIFICADA'!$B$2:$B1007),0),MATCH(CH$2,'CAMAGUI DATA UNIFICADA'!$C$1:$T$1,0)),"")</f>
        <v>91666.66667</v>
      </c>
      <c r="CI180" s="2">
        <f t="array" ref="CI180">IFERROR(INDEX('CAMAGUI DATA UNIFICADA'!$C$2:$T1007,MATCH(1,($A180='CAMAGUI DATA UNIFICADA'!$A$2:$A1007)*($BV$1='CAMAGUI DATA UNIFICADA'!$B$2:$B1007),0),MATCH(CI$2,'CAMAGUI DATA UNIFICADA'!$C$1:$T$1,0)),"")</f>
        <v>0</v>
      </c>
      <c r="CJ180" s="2">
        <f t="array" ref="CJ180">IFERROR(INDEX('CAMAGUI DATA UNIFICADA'!$C$2:$T1007,MATCH(1,($A180='CAMAGUI DATA UNIFICADA'!$A$2:$A1007)*($BV$1='CAMAGUI DATA UNIFICADA'!$B$2:$B1007),0),MATCH(CJ$2,'CAMAGUI DATA UNIFICADA'!$C$1:$T$1,0)),"")</f>
        <v>0</v>
      </c>
      <c r="CK180" s="33" t="str">
        <f t="array" ref="CK180">IFERROR(INDEX('CAMAGUI DATA UNIFICADA'!$C$2:$T1007,MATCH(1,($A180='CAMAGUI DATA UNIFICADA'!$A$2:$A1007)*($BV$1='CAMAGUI DATA UNIFICADA'!$B$2:$B1007),0),MATCH(CK$2,'CAMAGUI DATA UNIFICADA'!$C$1:$T$1,0)),"")</f>
        <v/>
      </c>
      <c r="CL180" s="60">
        <f t="array" ref="CL180">IFERROR(INDEX('CAMAGUI DATA UNIFICADA'!$C$2:$T1007,MATCH(1,($A180='CAMAGUI DATA UNIFICADA'!$A$2:$A1007)*($BV$1='CAMAGUI DATA UNIFICADA'!$B$2:$B1007),0),MATCH(CL$2,'CAMAGUI DATA UNIFICADA'!$C$1:$T$1,0)),"")</f>
        <v>0</v>
      </c>
      <c r="CM180" s="140">
        <f t="array" ref="CM180">IFERROR(INDEX('CAMAGUI DATA UNIFICADA'!$C$2:$T1007,MATCH(1,($A180='CAMAGUI DATA UNIFICADA'!$A$2:$A1007)*($BV$1='CAMAGUI DATA UNIFICADA'!$B$2:$B1007),0),MATCH(CM$2,'CAMAGUI DATA UNIFICADA'!$C$1:$T$1,0)),"")</f>
        <v>0</v>
      </c>
      <c r="CN180" s="138" t="str">
        <f t="array" ref="CN180">IFERROR(INDEX('CAMAGUI DATA UNIFICADA'!$C$2:$T1007,MATCH(1,($A180='CAMAGUI DATA UNIFICADA'!$A$2:$A1007)*($CN$1='CAMAGUI DATA UNIFICADA'!$B$2:$B1007),0),MATCH(CN$2,'CAMAGUI DATA UNIFICADA'!$C$1:$T$1,0)),"")</f>
        <v>CA6300326</v>
      </c>
      <c r="CO180" s="2">
        <f t="array" ref="CO180">IFERROR(INDEX('CAMAGUI DATA UNIFICADA'!$C$2:$T1007,MATCH(1,($A180='CAMAGUI DATA UNIFICADA'!$A$2:$A1007)*($CN$1='CAMAGUI DATA UNIFICADA'!$B$2:$B1007),0),MATCH(CO$2,'CAMAGUI DATA UNIFICADA'!$C$1:$T$1,0)),"")</f>
        <v>0</v>
      </c>
      <c r="CP180" s="2">
        <f t="array" ref="CP180">IFERROR(INDEX('CAMAGUI DATA UNIFICADA'!$C$2:$T1007,MATCH(1,($A180='CAMAGUI DATA UNIFICADA'!$A$2:$A1007)*($CN$1='CAMAGUI DATA UNIFICADA'!$B$2:$B1007),0),MATCH(CP$2,'CAMAGUI DATA UNIFICADA'!$C$1:$T$1,0)),"")</f>
        <v>800</v>
      </c>
      <c r="CQ180" s="2" t="str">
        <f t="array" ref="CQ180">IFERROR(INDEX('CAMAGUI DATA UNIFICADA'!$C$2:$T1007,MATCH(1,($A180='CAMAGUI DATA UNIFICADA'!$A$2:$A1007)*($CN$1='CAMAGUI DATA UNIFICADA'!$B$2:$B1007),0),MATCH(CQ$2,'CAMAGUI DATA UNIFICADA'!$C$1:$T$1,0)),"")</f>
        <v>SKR MAST E AD</v>
      </c>
      <c r="CR180" s="139">
        <f t="array" ref="CR180">IFERROR(INDEX('CAMAGUI DATA UNIFICADA'!$C$2:$T1007,MATCH(1,($A180='CAMAGUI DATA UNIFICADA'!$A$2:$A1007)*($CN$1='CAMAGUI DATA UNIFICADA'!$B$2:$B1007),0),MATCH(CR$2,'CAMAGUI DATA UNIFICADA'!$C$1:$T$1,0)),"")</f>
        <v>818.88</v>
      </c>
      <c r="CS180" s="2">
        <f t="array" ref="CS180">IFERROR(INDEX('CAMAGUI DATA UNIFICADA'!$C$2:$T1007,MATCH(1,($A180='CAMAGUI DATA UNIFICADA'!$A$2:$A1007)*($CN$1='CAMAGUI DATA UNIFICADA'!$B$2:$B1007),0),MATCH(CS$2,'CAMAGUI DATA UNIFICADA'!$C$1:$T$1,0)),"")</f>
        <v>0</v>
      </c>
      <c r="CT180" s="2">
        <f t="array" ref="CT180">IFERROR(INDEX('CAMAGUI DATA UNIFICADA'!$C$2:$T1007,MATCH(1,($A180='CAMAGUI DATA UNIFICADA'!$A$2:$A1007)*($CN$1='CAMAGUI DATA UNIFICADA'!$B$2:$B1007),0),MATCH(CT$2,'CAMAGUI DATA UNIFICADA'!$C$1:$T$1,0)),"")</f>
        <v>-27.86</v>
      </c>
      <c r="CU180" s="33" t="str">
        <f t="array" ref="CU180">IFERROR(INDEX('CAMAGUI DATA UNIFICADA'!$C$2:$T1007,MATCH(1,($A180='CAMAGUI DATA UNIFICADA'!$A$2:$A1007)*($CN$1='CAMAGUI DATA UNIFICADA'!$B$2:$B1007),0),MATCH(CU$2,'CAMAGUI DATA UNIFICADA'!$C$1:$T$1,0)),"")</f>
        <v/>
      </c>
      <c r="CV180" s="60" t="str">
        <f t="array" ref="CV180">IFERROR(INDEX('CAMAGUI DATA UNIFICADA'!$C$2:$T1007,MATCH(1,($A180='CAMAGUI DATA UNIFICADA'!$A$2:$A1007)*($CN$1='CAMAGUI DATA UNIFICADA'!$B$2:$B1007),0),MATCH(CV$2,'CAMAGUI DATA UNIFICADA'!$C$1:$T$1,0)),"")</f>
        <v/>
      </c>
      <c r="CW180" s="33">
        <f t="array" ref="CW180">IFERROR(INDEX('CAMAGUI DATA UNIFICADA'!$C$2:$T1007,MATCH(1,($A180='CAMAGUI DATA UNIFICADA'!$A$2:$A1007)*($CN$1='CAMAGUI DATA UNIFICADA'!$B$2:$B1007),0),MATCH(CW$2,'CAMAGUI DATA UNIFICADA'!$C$1:$T$1,0)),"")</f>
        <v>-0.0378326793</v>
      </c>
      <c r="CX180" s="23">
        <f t="array" ref="CX180">IFERROR(INDEX('CAMAGUI DATA UNIFICADA'!$C$2:$T1007,MATCH(1,($A180='CAMAGUI DATA UNIFICADA'!$A$2:$A1007)*($CN$1='CAMAGUI DATA UNIFICADA'!$B$2:$B1007),0),MATCH(CX$2,'CAMAGUI DATA UNIFICADA'!$C$1:$T$1,0)),"")</f>
        <v>0</v>
      </c>
      <c r="CY180" s="23">
        <f t="array" ref="CY180">IFERROR(INDEX('CAMAGUI DATA UNIFICADA'!$C$2:$T1007,MATCH(1,($A180='CAMAGUI DATA UNIFICADA'!$A$2:$A1007)*($CN$1='CAMAGUI DATA UNIFICADA'!$B$2:$B1007),0),MATCH(CY$2,'CAMAGUI DATA UNIFICADA'!$C$1:$T$1,0)),"")</f>
        <v>0.66</v>
      </c>
      <c r="CZ180" s="60">
        <f t="array" ref="CZ180">IFERROR(INDEX('CAMAGUI DATA UNIFICADA'!$C$2:$T1007,MATCH(1,($A180='CAMAGUI DATA UNIFICADA'!$A$2:$A1007)*($CN$1='CAMAGUI DATA UNIFICADA'!$B$2:$B1007),0),MATCH(CZ$2,'CAMAGUI DATA UNIFICADA'!$C$1:$T$1,0)),"")</f>
        <v>86742.85714</v>
      </c>
      <c r="DA180" s="2">
        <f t="array" ref="DA180">IFERROR(INDEX('CAMAGUI DATA UNIFICADA'!$C$2:$T1007,MATCH(1,($A180='CAMAGUI DATA UNIFICADA'!$A$2:$A1007)*($CN$1='CAMAGUI DATA UNIFICADA'!$B$2:$B1007),0),MATCH(DA$2,'CAMAGUI DATA UNIFICADA'!$C$1:$T$1,0)),"")</f>
        <v>0</v>
      </c>
      <c r="DB180" s="2">
        <f t="array" ref="DB180">IFERROR(INDEX('CAMAGUI DATA UNIFICADA'!$C$2:$T1007,MATCH(1,($A180='CAMAGUI DATA UNIFICADA'!$A$2:$A1007)*($CN$1='CAMAGUI DATA UNIFICADA'!$B$2:$B1007),0),MATCH(DB$2,'CAMAGUI DATA UNIFICADA'!$C$1:$T$1,0)),"")</f>
        <v>0</v>
      </c>
      <c r="DC180" s="33" t="str">
        <f t="array" ref="DC180">IFERROR(INDEX('CAMAGUI DATA UNIFICADA'!$C$2:$T1007,MATCH(1,($A180='CAMAGUI DATA UNIFICADA'!$A$2:$A1007)*($CN$1='CAMAGUI DATA UNIFICADA'!$B$2:$B1007),0),MATCH(DC$2,'CAMAGUI DATA UNIFICADA'!$C$1:$T$1,0)),"")</f>
        <v/>
      </c>
      <c r="DD180" s="60">
        <f t="array" ref="DD180">IFERROR(INDEX('CAMAGUI DATA UNIFICADA'!$C$2:$T1007,MATCH(1,($A180='CAMAGUI DATA UNIFICADA'!$A$2:$A1007)*($CN$1='CAMAGUI DATA UNIFICADA'!$B$2:$B1007),0),MATCH(DD$2,'CAMAGUI DATA UNIFICADA'!$C$1:$T$1,0)),"")</f>
        <v>0</v>
      </c>
      <c r="DE180" s="140">
        <f t="array" ref="DE180">IFERROR(INDEX('CAMAGUI DATA UNIFICADA'!$C$2:$T1007,MATCH(1,($A180='CAMAGUI DATA UNIFICADA'!$A$2:$A1007)*($CN$1='CAMAGUI DATA UNIFICADA'!$B$2:$B1007),0),MATCH(DE$2,'CAMAGUI DATA UNIFICADA'!$C$1:$T$1,0)),"")</f>
        <v>0</v>
      </c>
      <c r="DF180" s="138" t="str">
        <f t="array" ref="DF180">IFERROR(INDEX('CAMAGUI DATA UNIFICADA'!$C$2:$T1007,MATCH(1,($A180='CAMAGUI DATA UNIFICADA'!$A$2:$A1007)*($DF$1='CAMAGUI DATA UNIFICADA'!$B$2:$B1007),0),MATCH(DF$2,'CAMAGUI DATA UNIFICADA'!$C$1:$T$1,0)),"")</f>
        <v/>
      </c>
      <c r="DG180" s="2" t="str">
        <f t="array" ref="DG180">IFERROR(INDEX('CAMAGUI DATA UNIFICADA'!$C$2:$T1007,MATCH(1,($A180='CAMAGUI DATA UNIFICADA'!$A$2:$A1007)*($DF$1='CAMAGUI DATA UNIFICADA'!$B$2:$B1007),0),MATCH(DG$2,'CAMAGUI DATA UNIFICADA'!$C$1:$T$1,0)),"")</f>
        <v/>
      </c>
      <c r="DH180" s="2" t="str">
        <f t="array" ref="DH180">IFERROR(INDEX('CAMAGUI DATA UNIFICADA'!$C$2:$T1007,MATCH(1,($A180='CAMAGUI DATA UNIFICADA'!$A$2:$A1007)*($DF$1='CAMAGUI DATA UNIFICADA'!$B$2:$B1007),0),MATCH(DH$2,'CAMAGUI DATA UNIFICADA'!$C$1:$T$1,0)),"")</f>
        <v/>
      </c>
      <c r="DI180" s="2" t="str">
        <f t="array" ref="DI180">IFERROR(INDEX('CAMAGUI DATA UNIFICADA'!$C$2:$T1007,MATCH(1,($A180='CAMAGUI DATA UNIFICADA'!$A$2:$A1007)*($DF$1='CAMAGUI DATA UNIFICADA'!$B$2:$B1007),0),MATCH(DI$2,'CAMAGUI DATA UNIFICADA'!$C$1:$T$1,0)),"")</f>
        <v/>
      </c>
      <c r="DJ180" s="139" t="str">
        <f t="array" ref="DJ180">IFERROR(INDEX('CAMAGUI DATA UNIFICADA'!$C$2:$T1007,MATCH(1,($A180='CAMAGUI DATA UNIFICADA'!$A$2:$A1007)*($DF$1='CAMAGUI DATA UNIFICADA'!$B$2:$B1007),0),MATCH(DJ$2,'CAMAGUI DATA UNIFICADA'!$C$1:$T$1,0)),"")</f>
        <v/>
      </c>
      <c r="DK180" s="2" t="str">
        <f t="array" ref="DK180">IFERROR(INDEX('CAMAGUI DATA UNIFICADA'!$C$2:$T1007,MATCH(1,($A180='CAMAGUI DATA UNIFICADA'!$A$2:$A1007)*($DF$1='CAMAGUI DATA UNIFICADA'!$B$2:$B1007),0),MATCH(DK$2,'CAMAGUI DATA UNIFICADA'!$C$1:$T$1,0)),"")</f>
        <v/>
      </c>
      <c r="DL180" s="2" t="str">
        <f t="array" ref="DL180">IFERROR(INDEX('CAMAGUI DATA UNIFICADA'!$C$2:$T1007,MATCH(1,($A180='CAMAGUI DATA UNIFICADA'!$A$2:$A1007)*($DF$1='CAMAGUI DATA UNIFICADA'!$B$2:$B1007),0),MATCH(DL$2,'CAMAGUI DATA UNIFICADA'!$C$1:$T$1,0)),"")</f>
        <v/>
      </c>
      <c r="DM180" s="33" t="str">
        <f t="array" ref="DM180">IFERROR(INDEX('CAMAGUI DATA UNIFICADA'!$C$2:$T1007,MATCH(1,($A180='CAMAGUI DATA UNIFICADA'!$A$2:$A1007)*($DF$1='CAMAGUI DATA UNIFICADA'!$B$2:$B1007),0),MATCH(DM$2,'CAMAGUI DATA UNIFICADA'!$C$1:$T$1,0)),"")</f>
        <v/>
      </c>
      <c r="DN180" s="60" t="str">
        <f t="array" ref="DN180">IFERROR(INDEX('CAMAGUI DATA UNIFICADA'!$C$2:$T1007,MATCH(1,($A180='CAMAGUI DATA UNIFICADA'!$A$2:$A1007)*($DF$1='CAMAGUI DATA UNIFICADA'!$B$2:$B1007),0),MATCH(DN$2,'CAMAGUI DATA UNIFICADA'!$C$1:$T$1,0)),"")</f>
        <v/>
      </c>
      <c r="DO180" s="33" t="str">
        <f t="array" ref="DO180">IFERROR(INDEX('CAMAGUI DATA UNIFICADA'!$C$2:$T1007,MATCH(1,($A180='CAMAGUI DATA UNIFICADA'!$A$2:$A1007)*($DF$1='CAMAGUI DATA UNIFICADA'!$B$2:$B1007),0),MATCH(DO$2,'CAMAGUI DATA UNIFICADA'!$C$1:$T$1,0)),"")</f>
        <v/>
      </c>
      <c r="DP180" s="23" t="str">
        <f t="array" ref="DP180">IFERROR(INDEX('CAMAGUI DATA UNIFICADA'!$C$2:$T1007,MATCH(1,($A180='CAMAGUI DATA UNIFICADA'!$A$2:$A1007)*($DF$1='CAMAGUI DATA UNIFICADA'!$B$2:$B1007),0),MATCH(DP$2,'CAMAGUI DATA UNIFICADA'!$C$1:$T$1,0)),"")</f>
        <v/>
      </c>
      <c r="DQ180" s="23" t="str">
        <f t="array" ref="DQ180">IFERROR(INDEX('CAMAGUI DATA UNIFICADA'!$C$2:$T1007,MATCH(1,($A180='CAMAGUI DATA UNIFICADA'!$A$2:$A1007)*($DF$1='CAMAGUI DATA UNIFICADA'!$B$2:$B1007),0),MATCH(DQ$2,'CAMAGUI DATA UNIFICADA'!$C$1:$T$1,0)),"")</f>
        <v/>
      </c>
      <c r="DR180" s="2" t="str">
        <f t="array" ref="DR180">IFERROR(INDEX('CAMAGUI DATA UNIFICADA'!$C$2:$T1007,MATCH(1,($A180='CAMAGUI DATA UNIFICADA'!$A$2:$A1007)*($DF$1='CAMAGUI DATA UNIFICADA'!$B$2:$B1007),0),MATCH(DR$2,'CAMAGUI DATA UNIFICADA'!$C$1:$T$1,0)),"")</f>
        <v/>
      </c>
      <c r="DS180" s="2" t="str">
        <f t="array" ref="DS180">IFERROR(INDEX('CAMAGUI DATA UNIFICADA'!$C$2:$T1007,MATCH(1,($A180='CAMAGUI DATA UNIFICADA'!$A$2:$A1007)*($DF$1='CAMAGUI DATA UNIFICADA'!$B$2:$B1007),0),MATCH(DS$2,'CAMAGUI DATA UNIFICADA'!$C$1:$T$1,0)),"")</f>
        <v/>
      </c>
      <c r="DT180" s="2" t="str">
        <f t="array" ref="DT180">IFERROR(INDEX('CAMAGUI DATA UNIFICADA'!$C$2:$T1007,MATCH(1,($A180='CAMAGUI DATA UNIFICADA'!$A$2:$A1007)*($DF$1='CAMAGUI DATA UNIFICADA'!$B$2:$B1007),0),MATCH(DT$2,'CAMAGUI DATA UNIFICADA'!$C$1:$T$1,0)),"")</f>
        <v/>
      </c>
      <c r="DU180" s="33" t="str">
        <f t="array" ref="DU180">IFERROR(INDEX('CAMAGUI DATA UNIFICADA'!$C$2:$T1007,MATCH(1,($A180='CAMAGUI DATA UNIFICADA'!$A$2:$A1007)*($DF$1='CAMAGUI DATA UNIFICADA'!$B$2:$B1007),0),MATCH(DU$2,'CAMAGUI DATA UNIFICADA'!$C$1:$T$1,0)),"")</f>
        <v/>
      </c>
      <c r="DV180" s="60" t="str">
        <f t="array" ref="DV180">IFERROR(INDEX('CAMAGUI DATA UNIFICADA'!$C$2:$T1007,MATCH(1,($A180='CAMAGUI DATA UNIFICADA'!$A$2:$A1007)*($DF$1='CAMAGUI DATA UNIFICADA'!$B$2:$B1007),0),MATCH(DV$2,'CAMAGUI DATA UNIFICADA'!$C$1:$T$1,0)),"")</f>
        <v/>
      </c>
      <c r="DW180" s="140" t="str">
        <f t="array" ref="DW180">IFERROR(INDEX('CAMAGUI DATA UNIFICADA'!$C$2:$T1007,MATCH(1,($A180='CAMAGUI DATA UNIFICADA'!$A$2:$A1007)*($DF$1='CAMAGUI DATA UNIFICADA'!$B$2:$B1007),0),MATCH(DW$2,'CAMAGUI DATA UNIFICADA'!$C$1:$T$1,0)),"")</f>
        <v/>
      </c>
      <c r="DX180" s="144" t="str">
        <f t="array" ref="DX180">IFERROR(INDEX('CAMAGUI DATA UNIFICADA'!$C$2:$T1007,MATCH(1,($A180='CAMAGUI DATA UNIFICADA'!$A$2:$A1007)*($DX$1='CAMAGUI DATA UNIFICADA'!$B$2:$B1007),0),MATCH(DX$2,'CAMAGUI DATA UNIFICADA'!$C$1:$T$1,0)),"")</f>
        <v/>
      </c>
      <c r="DY180" s="60" t="str">
        <f t="array" ref="DY180">IFERROR(INDEX('CAMAGUI DATA UNIFICADA'!$C$2:$T1007,MATCH(1,($A180='CAMAGUI DATA UNIFICADA'!$A$2:$A1007)*($DX$1='CAMAGUI DATA UNIFICADA'!$B$2:$B1007),0),MATCH(DY$2,'CAMAGUI DATA UNIFICADA'!$C$1:$T$1,0)),"")</f>
        <v/>
      </c>
      <c r="DZ180" s="60" t="str">
        <f t="array" ref="DZ180">IFERROR(INDEX('CAMAGUI DATA UNIFICADA'!$C$2:$T1007,MATCH(1,($A180='CAMAGUI DATA UNIFICADA'!$A$2:$A1007)*($DX$1='CAMAGUI DATA UNIFICADA'!$B$2:$B1007),0),MATCH(DZ$2,'CAMAGUI DATA UNIFICADA'!$C$1:$T$1,0)),"")</f>
        <v/>
      </c>
      <c r="EA180" s="60" t="str">
        <f t="array" ref="EA180">IFERROR(INDEX('CAMAGUI DATA UNIFICADA'!$C$2:$T1007,MATCH(1,($A180='CAMAGUI DATA UNIFICADA'!$A$2:$A1007)*($DX$1='CAMAGUI DATA UNIFICADA'!$B$2:$B1007),0),MATCH(EA$2,'CAMAGUI DATA UNIFICADA'!$C$1:$T$1,0)),"")</f>
        <v/>
      </c>
      <c r="EB180" s="60" t="str">
        <f t="array" ref="EB180">IFERROR(INDEX('CAMAGUI DATA UNIFICADA'!$C$2:$T1007,MATCH(1,($A180='CAMAGUI DATA UNIFICADA'!$A$2:$A1007)*($DX$1='CAMAGUI DATA UNIFICADA'!$B$2:$B1007),0),MATCH(EB$2,'CAMAGUI DATA UNIFICADA'!$C$1:$T$1,0)),"")</f>
        <v/>
      </c>
      <c r="EC180" s="60" t="str">
        <f t="array" ref="EC180">IFERROR(INDEX('CAMAGUI DATA UNIFICADA'!$C$2:$T1007,MATCH(1,($A180='CAMAGUI DATA UNIFICADA'!$A$2:$A1007)*($DX$1='CAMAGUI DATA UNIFICADA'!$B$2:$B1007),0),MATCH(EC$2,'CAMAGUI DATA UNIFICADA'!$C$1:$T$1,0)),"")</f>
        <v/>
      </c>
      <c r="ED180" s="60" t="str">
        <f t="array" ref="ED180">IFERROR(INDEX('CAMAGUI DATA UNIFICADA'!$C$2:$T1007,MATCH(1,($A180='CAMAGUI DATA UNIFICADA'!$A$2:$A1007)*($DX$1='CAMAGUI DATA UNIFICADA'!$B$2:$B1007),0),MATCH(ED$2,'CAMAGUI DATA UNIFICADA'!$C$1:$T$1,0)),"")</f>
        <v/>
      </c>
      <c r="EE180" s="60" t="str">
        <f t="array" ref="EE180">IFERROR(INDEX('CAMAGUI DATA UNIFICADA'!$C$2:$T1007,MATCH(1,($A180='CAMAGUI DATA UNIFICADA'!$A$2:$A1007)*($DX$1='CAMAGUI DATA UNIFICADA'!$B$2:$B1007),0),MATCH(EE$2,'CAMAGUI DATA UNIFICADA'!$C$1:$T$1,0)),"")</f>
        <v/>
      </c>
      <c r="EF180" s="60" t="str">
        <f t="array" ref="EF180">IFERROR(INDEX('CAMAGUI DATA UNIFICADA'!$C$2:$T1007,MATCH(1,($A180='CAMAGUI DATA UNIFICADA'!$A$2:$A1007)*($DX$1='CAMAGUI DATA UNIFICADA'!$B$2:$B1007),0),MATCH(EF$2,'CAMAGUI DATA UNIFICADA'!$C$1:$T$1,0)),"")</f>
        <v/>
      </c>
      <c r="EG180" s="60" t="str">
        <f t="array" ref="EG180">IFERROR(INDEX('CAMAGUI DATA UNIFICADA'!$C$2:$T1007,MATCH(1,($A180='CAMAGUI DATA UNIFICADA'!$A$2:$A1007)*($DX$1='CAMAGUI DATA UNIFICADA'!$B$2:$B1007),0),MATCH(EG$2,'CAMAGUI DATA UNIFICADA'!$C$1:$T$1,0)),"")</f>
        <v/>
      </c>
      <c r="EH180" s="60" t="str">
        <f t="array" ref="EH180">IFERROR(INDEX('CAMAGUI DATA UNIFICADA'!$C$2:$T1007,MATCH(1,($A180='CAMAGUI DATA UNIFICADA'!$A$2:$A1007)*($DX$1='CAMAGUI DATA UNIFICADA'!$B$2:$B1007),0),MATCH(EH$2,'CAMAGUI DATA UNIFICADA'!$C$1:$T$1,0)),"")</f>
        <v/>
      </c>
      <c r="EI180" s="60" t="str">
        <f t="array" ref="EI180">IFERROR(INDEX('CAMAGUI DATA UNIFICADA'!$C$2:$T1007,MATCH(1,($A180='CAMAGUI DATA UNIFICADA'!$A$2:$A1007)*($DX$1='CAMAGUI DATA UNIFICADA'!$B$2:$B1007),0),MATCH(EI$2,'CAMAGUI DATA UNIFICADA'!$C$1:$T$1,0)),"")</f>
        <v/>
      </c>
      <c r="EJ180" s="60" t="str">
        <f t="array" ref="EJ180">IFERROR(INDEX('CAMAGUI DATA UNIFICADA'!$C$2:$T1007,MATCH(1,($A180='CAMAGUI DATA UNIFICADA'!$A$2:$A1007)*($DX$1='CAMAGUI DATA UNIFICADA'!$B$2:$B1007),0),MATCH(EJ$2,'CAMAGUI DATA UNIFICADA'!$C$1:$T$1,0)),"")</f>
        <v/>
      </c>
      <c r="EK180" s="60" t="str">
        <f t="array" ref="EK180">IFERROR(INDEX('CAMAGUI DATA UNIFICADA'!$C$2:$T1007,MATCH(1,($A180='CAMAGUI DATA UNIFICADA'!$A$2:$A1007)*($DX$1='CAMAGUI DATA UNIFICADA'!$B$2:$B1007),0),MATCH(EK$2,'CAMAGUI DATA UNIFICADA'!$C$1:$T$1,0)),"")</f>
        <v/>
      </c>
      <c r="EL180" s="60" t="str">
        <f t="array" ref="EL180">IFERROR(INDEX('CAMAGUI DATA UNIFICADA'!$C$2:$T1007,MATCH(1,($A180='CAMAGUI DATA UNIFICADA'!$A$2:$A1007)*($DX$1='CAMAGUI DATA UNIFICADA'!$B$2:$B1007),0),MATCH(EL$2,'CAMAGUI DATA UNIFICADA'!$C$1:$T$1,0)),"")</f>
        <v/>
      </c>
      <c r="EM180" s="60" t="str">
        <f t="array" ref="EM180">IFERROR(INDEX('CAMAGUI DATA UNIFICADA'!$C$2:$T1007,MATCH(1,($A180='CAMAGUI DATA UNIFICADA'!$A$2:$A1007)*($DX$1='CAMAGUI DATA UNIFICADA'!$B$2:$B1007),0),MATCH(EM$2,'CAMAGUI DATA UNIFICADA'!$C$1:$T$1,0)),"")</f>
        <v/>
      </c>
      <c r="EN180" s="60" t="str">
        <f t="array" ref="EN180">IFERROR(INDEX('CAMAGUI DATA UNIFICADA'!$C$2:$T1007,MATCH(1,($A180='CAMAGUI DATA UNIFICADA'!$A$2:$A1007)*($DX$1='CAMAGUI DATA UNIFICADA'!$B$2:$B1007),0),MATCH(EN$2,'CAMAGUI DATA UNIFICADA'!$C$1:$T$1,0)),"")</f>
        <v/>
      </c>
      <c r="EO180" s="140" t="str">
        <f t="array" ref="EO180">IFERROR(INDEX('CAMAGUI DATA UNIFICADA'!$C$2:$T1007,MATCH(1,($A180='CAMAGUI DATA UNIFICADA'!$A$2:$A1007)*($DX$1='CAMAGUI DATA UNIFICADA'!$B$2:$B1007),0),MATCH(EO$2,'CAMAGUI DATA UNIFICADA'!$C$1:$T$1,0)),"")</f>
        <v/>
      </c>
    </row>
    <row r="181">
      <c r="A181" s="137">
        <v>46188.0</v>
      </c>
      <c r="B181" s="138" t="str">
        <f t="array" ref="B181">IFERROR(INDEX('CAMAGUI DATA UNIFICADA'!$C$2:$T1007,MATCH(1,($A181='CAMAGUI DATA UNIFICADA'!$A$2:$A1007)*($B$1='CAMAGUI DATA UNIFICADA'!$B$2:$B1007),0),MATCH(B$2,'CAMAGUI DATA UNIFICADA'!$C$1:$T$1,0)),"")</f>
        <v>CA1080526</v>
      </c>
      <c r="C181" s="2">
        <f t="array" ref="C181">IFERROR(INDEX('CAMAGUI DATA UNIFICADA'!$C$2:$T1007,MATCH(1,($A181='CAMAGUI DATA UNIFICADA'!$A$2:$A1007)*($B$1='CAMAGUI DATA UNIFICADA'!$B$2:$B1007),0),MATCH(C$2,'CAMAGUI DATA UNIFICADA'!$C$1:$T$1,0)),"")</f>
        <v>650</v>
      </c>
      <c r="D181" s="2">
        <f t="array" ref="D181">IFERROR(INDEX('CAMAGUI DATA UNIFICADA'!$C$2:$T1007,MATCH(1,($A181='CAMAGUI DATA UNIFICADA'!$A$2:$A1007)*($B$1='CAMAGUI DATA UNIFICADA'!$B$2:$B1007),0),MATCH(D$2,'CAMAGUI DATA UNIFICADA'!$C$1:$T$1,0)),"")</f>
        <v>4475</v>
      </c>
      <c r="E181" s="2" t="str">
        <f t="array" ref="E181">IFERROR(INDEX('CAMAGUI DATA UNIFICADA'!$C$2:$T1007,MATCH(1,($A181='CAMAGUI DATA UNIFICADA'!$A$2:$A1007)*($B$1='CAMAGUI DATA UNIFICADA'!$B$2:$B1007),0),MATCH(E$2,'CAMAGUI DATA UNIFICADA'!$C$1:$T$1,0)),"")</f>
        <v>SKR OPTILINE E</v>
      </c>
      <c r="F181" s="139">
        <f t="array" ref="F181">IFERROR(INDEX('CAMAGUI DATA UNIFICADA'!$C$2:$T1007,MATCH(1,($A181='CAMAGUI DATA UNIFICADA'!$A$2:$A1007)*($B$1='CAMAGUI DATA UNIFICADA'!$B$2:$B1007),0),MATCH(F$2,'CAMAGUI DATA UNIFICADA'!$C$1:$T$1,0)),"")</f>
        <v>5280.5</v>
      </c>
      <c r="G181" s="2">
        <f t="array" ref="G181">IFERROR(INDEX('CAMAGUI DATA UNIFICADA'!$C$2:$T1007,MATCH(1,($A181='CAMAGUI DATA UNIFICADA'!$A$2:$A1007)*($B$1='CAMAGUI DATA UNIFICADA'!$B$2:$B1007),0),MATCH(G$2,'CAMAGUI DATA UNIFICADA'!$C$1:$T$1,0)),"")</f>
        <v>23</v>
      </c>
      <c r="H181" s="2">
        <f t="array" ref="H181">IFERROR(INDEX('CAMAGUI DATA UNIFICADA'!$C$2:$T1007,MATCH(1,($A181='CAMAGUI DATA UNIFICADA'!$A$2:$A1007)*($B$1='CAMAGUI DATA UNIFICADA'!$B$2:$B1007),0),MATCH(H$2,'CAMAGUI DATA UNIFICADA'!$C$1:$T$1,0)),"")</f>
        <v>4.36</v>
      </c>
      <c r="I181" s="33">
        <f t="array" ref="I181">IFERROR(INDEX('CAMAGUI DATA UNIFICADA'!$C$2:$T1007,MATCH(1,($A181='CAMAGUI DATA UNIFICADA'!$A$2:$A1007)*($B$1='CAMAGUI DATA UNIFICADA'!$B$2:$B1007),0),MATCH(I$2,'CAMAGUI DATA UNIFICADA'!$C$1:$T$1,0)),"")</f>
        <v>3.276</v>
      </c>
      <c r="J181" s="60">
        <f t="array" ref="J181">IFERROR(INDEX('CAMAGUI DATA UNIFICADA'!$C$2:$T1007,MATCH(1,($A181='CAMAGUI DATA UNIFICADA'!$A$2:$A1007)*($B$1='CAMAGUI DATA UNIFICADA'!$B$2:$B1007),0),MATCH(J$2,'CAMAGUI DATA UNIFICADA'!$C$1:$T$1,0)),"")</f>
        <v>862663.9061</v>
      </c>
      <c r="K181" s="33">
        <f t="array" ref="K181">IFERROR(INDEX('CAMAGUI DATA UNIFICADA'!$C$2:$T1007,MATCH(1,($A181='CAMAGUI DATA UNIFICADA'!$A$2:$A1007)*($B$1='CAMAGUI DATA UNIFICADA'!$B$2:$B1007),0),MATCH(K$2,'CAMAGUI DATA UNIFICADA'!$C$1:$T$1,0)),"")</f>
        <v>1.195128257</v>
      </c>
      <c r="L181" s="23">
        <f t="array" ref="L181">IFERROR(INDEX('CAMAGUI DATA UNIFICADA'!$C$2:$T1007,MATCH(1,($A181='CAMAGUI DATA UNIFICADA'!$A$2:$A1007)*($B$1='CAMAGUI DATA UNIFICADA'!$B$2:$B1007),0),MATCH(L$2,'CAMAGUI DATA UNIFICADA'!$C$1:$T$1,0)),"")</f>
        <v>0.763419386</v>
      </c>
      <c r="M181" s="23">
        <f t="array" ref="M181">IFERROR(INDEX('CAMAGUI DATA UNIFICADA'!$C$2:$T1007,MATCH(1,($A181='CAMAGUI DATA UNIFICADA'!$A$2:$A1007)*($B$1='CAMAGUI DATA UNIFICADA'!$B$2:$B1007),0),MATCH(M$2,'CAMAGUI DATA UNIFICADA'!$C$1:$T$1,0)),"")</f>
        <v>0.76</v>
      </c>
      <c r="N181" s="60">
        <f t="array" ref="N181">IFERROR(INDEX('CAMAGUI DATA UNIFICADA'!$C$2:$T1007,MATCH(1,($A181='CAMAGUI DATA UNIFICADA'!$A$2:$A1007)*($B$1='CAMAGUI DATA UNIFICADA'!$B$2:$B1007),0),MATCH(N$2,'CAMAGUI DATA UNIFICADA'!$C$1:$T$1,0)),"")</f>
        <v>104859.5849</v>
      </c>
      <c r="O181" s="2">
        <f t="array" ref="O181">IFERROR(INDEX('CAMAGUI DATA UNIFICADA'!$C$2:$T1007,MATCH(1,($A181='CAMAGUI DATA UNIFICADA'!$A$2:$A1007)*($B$1='CAMAGUI DATA UNIFICADA'!$B$2:$B1007),0),MATCH(O$2,'CAMAGUI DATA UNIFICADA'!$C$1:$T$1,0)),"")</f>
        <v>3.5</v>
      </c>
      <c r="P181" s="2">
        <f t="array" ref="P181">IFERROR(INDEX('CAMAGUI DATA UNIFICADA'!$C$2:$T1007,MATCH(1,($A181='CAMAGUI DATA UNIFICADA'!$A$2:$A1007)*($B$1='CAMAGUI DATA UNIFICADA'!$B$2:$B1007),0),MATCH(P$2,'CAMAGUI DATA UNIFICADA'!$C$1:$T$1,0)),"")</f>
        <v>26.5</v>
      </c>
      <c r="Q181" s="33">
        <f t="array" ref="Q181">IFERROR(INDEX('CAMAGUI DATA UNIFICADA'!$C$2:$T1007,MATCH(1,($A181='CAMAGUI DATA UNIFICADA'!$A$2:$A1007)*($B$1='CAMAGUI DATA UNIFICADA'!$B$2:$B1007),0),MATCH(Q$2,'CAMAGUI DATA UNIFICADA'!$C$1:$T$1,0)),"")</f>
        <v>3.024</v>
      </c>
      <c r="R181" s="60">
        <f t="array" ref="R181">IFERROR(INDEX('CAMAGUI DATA UNIFICADA'!$C$2:$T1007,MATCH(1,($A181='CAMAGUI DATA UNIFICADA'!$A$2:$A1007)*($B$1='CAMAGUI DATA UNIFICADA'!$B$2:$B1007),0),MATCH(R$2,'CAMAGUI DATA UNIFICADA'!$C$1:$T$1,0)),"")</f>
        <v>702.2117173</v>
      </c>
      <c r="S181" s="140">
        <f t="array" ref="S181">IFERROR(INDEX('CAMAGUI DATA UNIFICADA'!$C$2:$T1007,MATCH(1,($A181='CAMAGUI DATA UNIFICADA'!$A$2:$A1007)*($B$1='CAMAGUI DATA UNIFICADA'!$B$2:$B1007),0),MATCH(S$2,'CAMAGUI DATA UNIFICADA'!$C$1:$T$1,0)),"")</f>
        <v>13.05292933</v>
      </c>
      <c r="T181" s="138" t="str">
        <f t="array" ref="T181">IFERROR(INDEX('CAMAGUI DATA UNIFICADA'!$C$2:$T1007,MATCH(1,($A181='CAMAGUI DATA UNIFICADA'!$A$2:$A1007)*($T$1='CAMAGUI DATA UNIFICADA'!$B$2:$B1007),0),MATCH(T$2,'CAMAGUI DATA UNIFICADA'!$C$1:$T$1,0)),"")</f>
        <v>CA2080526</v>
      </c>
      <c r="U181" s="2">
        <f t="array" ref="U181">IFERROR(INDEX('CAMAGUI DATA UNIFICADA'!$C$2:$T1007,MATCH(1,($A181='CAMAGUI DATA UNIFICADA'!$A$2:$A1007)*($T$1='CAMAGUI DATA UNIFICADA'!$B$2:$B1007),0),MATCH(U$2,'CAMAGUI DATA UNIFICADA'!$C$1:$T$1,0)),"")</f>
        <v>575</v>
      </c>
      <c r="V181" s="2">
        <f t="array" ref="V181">IFERROR(INDEX('CAMAGUI DATA UNIFICADA'!$C$2:$T1007,MATCH(1,($A181='CAMAGUI DATA UNIFICADA'!$A$2:$A1007)*($T$1='CAMAGUI DATA UNIFICADA'!$B$2:$B1007),0),MATCH(V$2,'CAMAGUI DATA UNIFICADA'!$C$1:$T$1,0)),"")</f>
        <v>3625</v>
      </c>
      <c r="W181" s="2" t="str">
        <f t="array" ref="W181">IFERROR(INDEX('CAMAGUI DATA UNIFICADA'!$C$2:$T1007,MATCH(1,($A181='CAMAGUI DATA UNIFICADA'!$A$2:$A1007)*($T$1='CAMAGUI DATA UNIFICADA'!$B$2:$B1007),0),MATCH(W$2,'CAMAGUI DATA UNIFICADA'!$C$1:$T$1,0)),"")</f>
        <v>SKR OPTILINE E</v>
      </c>
      <c r="X181" s="139">
        <f t="array" ref="X181">IFERROR(INDEX('CAMAGUI DATA UNIFICADA'!$C$2:$T1007,MATCH(1,($A181='CAMAGUI DATA UNIFICADA'!$A$2:$A1007)*($T$1='CAMAGUI DATA UNIFICADA'!$B$2:$B1007),0),MATCH(X$2,'CAMAGUI DATA UNIFICADA'!$C$1:$T$1,0)),"")</f>
        <v>4277.5</v>
      </c>
      <c r="Y181" s="2">
        <f t="array" ref="Y181">IFERROR(INDEX('CAMAGUI DATA UNIFICADA'!$C$2:$T1007,MATCH(1,($A181='CAMAGUI DATA UNIFICADA'!$A$2:$A1007)*($T$1='CAMAGUI DATA UNIFICADA'!$B$2:$B1007),0),MATCH(Y$2,'CAMAGUI DATA UNIFICADA'!$C$1:$T$1,0)),"")</f>
        <v>18.5</v>
      </c>
      <c r="Z181" s="2">
        <f t="array" ref="Z181">IFERROR(INDEX('CAMAGUI DATA UNIFICADA'!$C$2:$T1007,MATCH(1,($A181='CAMAGUI DATA UNIFICADA'!$A$2:$A1007)*($T$1='CAMAGUI DATA UNIFICADA'!$B$2:$B1007),0),MATCH(Z$2,'CAMAGUI DATA UNIFICADA'!$C$1:$T$1,0)),"")</f>
        <v>3.35</v>
      </c>
      <c r="AA181" s="2">
        <f t="array" ref="AA181">IFERROR(INDEX('CAMAGUI DATA UNIFICADA'!$C$2:$T1007,MATCH(1,($A181='CAMAGUI DATA UNIFICADA'!$A$2:$A1007)*($T$1='CAMAGUI DATA UNIFICADA'!$B$2:$B1007),0),MATCH(AA$2,'CAMAGUI DATA UNIFICADA'!$C$1:$T$1,0)),"")</f>
        <v>3.474</v>
      </c>
      <c r="AB181" s="60">
        <f t="array" ref="AB181">IFERROR(INDEX('CAMAGUI DATA UNIFICADA'!$C$2:$T1007,MATCH(1,($A181='CAMAGUI DATA UNIFICADA'!$A$2:$A1007)*($T$1='CAMAGUI DATA UNIFICADA'!$B$2:$B1007),0),MATCH(AB$2,'CAMAGUI DATA UNIFICADA'!$C$1:$T$1,0)),"")</f>
        <v>894677.0605</v>
      </c>
      <c r="AC181" s="33">
        <f t="array" ref="AC181">IFERROR(INDEX('CAMAGUI DATA UNIFICADA'!$C$2:$T1007,MATCH(1,($A181='CAMAGUI DATA UNIFICADA'!$A$2:$A1007)*($T$1='CAMAGUI DATA UNIFICADA'!$B$2:$B1007),0),MATCH(AC$2,'CAMAGUI DATA UNIFICADA'!$C$1:$T$1,0)),"")</f>
        <v>1.727473742</v>
      </c>
      <c r="AD181" s="23">
        <f t="array" ref="AD181">IFERROR(INDEX('CAMAGUI DATA UNIFICADA'!$C$2:$T1007,MATCH(1,($A181='CAMAGUI DATA UNIFICADA'!$A$2:$A1007)*($T$1='CAMAGUI DATA UNIFICADA'!$B$2:$B1007),0),MATCH(AD$2,'CAMAGUI DATA UNIFICADA'!$C$1:$T$1,0)),"")</f>
        <v>1.028364437</v>
      </c>
      <c r="AE181" s="23">
        <f t="array" ref="AE181">IFERROR(INDEX('CAMAGUI DATA UNIFICADA'!$C$2:$T1007,MATCH(1,($A181='CAMAGUI DATA UNIFICADA'!$A$2:$A1007)*($T$1='CAMAGUI DATA UNIFICADA'!$B$2:$B1007),0),MATCH(AE$2,'CAMAGUI DATA UNIFICADA'!$C$1:$T$1,0)),"")</f>
        <v>0.72</v>
      </c>
      <c r="AF181" s="60">
        <f t="array" ref="AF181">IFERROR(INDEX('CAMAGUI DATA UNIFICADA'!$C$2:$T1007,MATCH(1,($A181='CAMAGUI DATA UNIFICADA'!$A$2:$A1007)*($T$1='CAMAGUI DATA UNIFICADA'!$B$2:$B1007),0),MATCH(AF$2,'CAMAGUI DATA UNIFICADA'!$C$1:$T$1,0)),"")</f>
        <v>104400</v>
      </c>
      <c r="AG181" s="2">
        <f t="array" ref="AG181">IFERROR(INDEX('CAMAGUI DATA UNIFICADA'!$C$2:$T1007,MATCH(1,($A181='CAMAGUI DATA UNIFICADA'!$A$2:$A1007)*($T$1='CAMAGUI DATA UNIFICADA'!$B$2:$B1007),0),MATCH(AG$2,'CAMAGUI DATA UNIFICADA'!$C$1:$T$1,0)),"")</f>
        <v>3.5</v>
      </c>
      <c r="AH181" s="2">
        <f t="array" ref="AH181">IFERROR(INDEX('CAMAGUI DATA UNIFICADA'!$C$2:$T1007,MATCH(1,($A181='CAMAGUI DATA UNIFICADA'!$A$2:$A1007)*($T$1='CAMAGUI DATA UNIFICADA'!$B$2:$B1007),0),MATCH(AH$2,'CAMAGUI DATA UNIFICADA'!$C$1:$T$1,0)),"")</f>
        <v>22</v>
      </c>
      <c r="AI181" s="33">
        <f t="array" ref="AI181">IFERROR(INDEX('CAMAGUI DATA UNIFICADA'!$C$2:$T1007,MATCH(1,($A181='CAMAGUI DATA UNIFICADA'!$A$2:$A1007)*($T$1='CAMAGUI DATA UNIFICADA'!$B$2:$B1007),0),MATCH(AI$2,'CAMAGUI DATA UNIFICADA'!$C$1:$T$1,0)),"")</f>
        <v>3.252</v>
      </c>
      <c r="AJ181" s="60">
        <f t="array" ref="AJ181">IFERROR(INDEX('CAMAGUI DATA UNIFICADA'!$C$2:$T1007,MATCH(1,($A181='CAMAGUI DATA UNIFICADA'!$A$2:$A1007)*($T$1='CAMAGUI DATA UNIFICADA'!$B$2:$B1007),0),MATCH(AJ$2,'CAMAGUI DATA UNIFICADA'!$C$1:$T$1,0)),"")</f>
        <v>453.4365333</v>
      </c>
      <c r="AK181" s="140">
        <f t="array" ref="AK181">IFERROR(INDEX('CAMAGUI DATA UNIFICADA'!$C$2:$T1007,MATCH(1,($A181='CAMAGUI DATA UNIFICADA'!$A$2:$A1007)*($T$1='CAMAGUI DATA UNIFICADA'!$B$2:$B1007),0),MATCH(AK$2,'CAMAGUI DATA UNIFICADA'!$C$1:$T$1,0)),"")</f>
        <v>-30.39086668</v>
      </c>
      <c r="AL181" s="138" t="str">
        <f t="array" ref="AL181">IFERROR(INDEX('CAMAGUI DATA UNIFICADA'!$C$2:$T1007,MATCH(1,($A181='CAMAGUI DATA UNIFICADA'!$A$2:$A1007)*($AL$1='CAMAGUI DATA UNIFICADA'!$B$2:$B1007),0),MATCH(AL$2,'CAMAGUI DATA UNIFICADA'!$C$1:$T$1,0)),"")</f>
        <v>CA3080526</v>
      </c>
      <c r="AM181" s="2">
        <f t="array" ref="AM181">IFERROR(INDEX('CAMAGUI DATA UNIFICADA'!$C$2:$T1007,MATCH(1,($A181='CAMAGUI DATA UNIFICADA'!$A$2:$A1007)*($AL$1='CAMAGUI DATA UNIFICADA'!$B$2:$B1007),0),MATCH(AM$2,'CAMAGUI DATA UNIFICADA'!$C$1:$T$1,0)),"")</f>
        <v>575</v>
      </c>
      <c r="AN181" s="2">
        <f t="array" ref="AN181">IFERROR(INDEX('CAMAGUI DATA UNIFICADA'!$C$2:$T1007,MATCH(1,($A181='CAMAGUI DATA UNIFICADA'!$A$2:$A1007)*($AL$1='CAMAGUI DATA UNIFICADA'!$B$2:$B1007),0),MATCH(AN$2,'CAMAGUI DATA UNIFICADA'!$C$1:$T$1,0)),"")</f>
        <v>3800</v>
      </c>
      <c r="AO181" s="2" t="str">
        <f t="array" ref="AO181">IFERROR(INDEX('CAMAGUI DATA UNIFICADA'!$C$2:$T1007,MATCH(1,($A181='CAMAGUI DATA UNIFICADA'!$A$2:$A1007)*($AL$1='CAMAGUI DATA UNIFICADA'!$B$2:$B1007),0),MATCH(AO$2,'CAMAGUI DATA UNIFICADA'!$C$1:$T$1,0)),"")</f>
        <v>SKR OPTILINE E</v>
      </c>
      <c r="AP181" s="139">
        <f t="array" ref="AP181">IFERROR(INDEX('CAMAGUI DATA UNIFICADA'!$C$2:$T1007,MATCH(1,($A181='CAMAGUI DATA UNIFICADA'!$A$2:$A1007)*($AL$1='CAMAGUI DATA UNIFICADA'!$B$2:$B1007),0),MATCH(AP$2,'CAMAGUI DATA UNIFICADA'!$C$1:$T$1,0)),"")</f>
        <v>4484</v>
      </c>
      <c r="AQ181" s="2">
        <f t="array" ref="AQ181">IFERROR(INDEX('CAMAGUI DATA UNIFICADA'!$C$2:$T1007,MATCH(1,($A181='CAMAGUI DATA UNIFICADA'!$A$2:$A1007)*($AL$1='CAMAGUI DATA UNIFICADA'!$B$2:$B1007),0),MATCH(AQ$2,'CAMAGUI DATA UNIFICADA'!$C$1:$T$1,0)),"")</f>
        <v>22</v>
      </c>
      <c r="AR181" s="2">
        <f t="array" ref="AR181">IFERROR(INDEX('CAMAGUI DATA UNIFICADA'!$C$2:$T1007,MATCH(1,($A181='CAMAGUI DATA UNIFICADA'!$A$2:$A1007)*($AL$1='CAMAGUI DATA UNIFICADA'!$B$2:$B1007),0),MATCH(AR$2,'CAMAGUI DATA UNIFICADA'!$C$1:$T$1,0)),"")</f>
        <v>4.63</v>
      </c>
      <c r="AS181" s="33">
        <f t="array" ref="AS181">IFERROR(INDEX('CAMAGUI DATA UNIFICADA'!$C$2:$T1007,MATCH(1,($A181='CAMAGUI DATA UNIFICADA'!$A$2:$A1007)*($AL$1='CAMAGUI DATA UNIFICADA'!$B$2:$B1007),0),MATCH(AS$2,'CAMAGUI DATA UNIFICADA'!$C$1:$T$1,0)),"")</f>
        <v>3.252</v>
      </c>
      <c r="AT181" s="60">
        <f t="array" ref="AT181">IFERROR(INDEX('CAMAGUI DATA UNIFICADA'!$C$2:$T1007,MATCH(1,($A181='CAMAGUI DATA UNIFICADA'!$A$2:$A1007)*($AL$1='CAMAGUI DATA UNIFICADA'!$B$2:$B1007),0),MATCH(AT$2,'CAMAGUI DATA UNIFICADA'!$C$1:$T$1,0)),"")</f>
        <v>803701.2188</v>
      </c>
      <c r="AU181" s="33">
        <f t="array" ref="AU181">IFERROR(INDEX('CAMAGUI DATA UNIFICADA'!$C$2:$T1007,MATCH(1,($A181='CAMAGUI DATA UNIFICADA'!$A$2:$A1007)*($AL$1='CAMAGUI DATA UNIFICADA'!$B$2:$B1007),0),MATCH(AU$2,'CAMAGUI DATA UNIFICADA'!$C$1:$T$1,0)),"")</f>
        <v>1.252073747</v>
      </c>
      <c r="AV181" s="23">
        <f t="array" ref="AV181">IFERROR(INDEX('CAMAGUI DATA UNIFICADA'!$C$2:$T1007,MATCH(1,($A181='CAMAGUI DATA UNIFICADA'!$A$2:$A1007)*($AL$1='CAMAGUI DATA UNIFICADA'!$B$2:$B1007),0),MATCH(AV$2,'CAMAGUI DATA UNIFICADA'!$C$1:$T$1,0)),"")</f>
        <v>0.846001283</v>
      </c>
      <c r="AW181" s="23">
        <f t="array" ref="AW181">IFERROR(INDEX('CAMAGUI DATA UNIFICADA'!$C$2:$T1007,MATCH(1,($A181='CAMAGUI DATA UNIFICADA'!$A$2:$A1007)*($AL$1='CAMAGUI DATA UNIFICADA'!$B$2:$B1007),0),MATCH(AW$2,'CAMAGUI DATA UNIFICADA'!$C$1:$T$1,0)),"")</f>
        <v>0.69</v>
      </c>
      <c r="AX181" s="60">
        <f t="array" ref="AX181">IFERROR(INDEX('CAMAGUI DATA UNIFICADA'!$C$2:$T1007,MATCH(1,($A181='CAMAGUI DATA UNIFICADA'!$A$2:$A1007)*($AL$1='CAMAGUI DATA UNIFICADA'!$B$2:$B1007),0),MATCH(AX$2,'CAMAGUI DATA UNIFICADA'!$C$1:$T$1,0)),"")</f>
        <v>93642.85714</v>
      </c>
      <c r="AY181" s="2">
        <f t="array" ref="AY181">IFERROR(INDEX('CAMAGUI DATA UNIFICADA'!$C$2:$T1007,MATCH(1,($A181='CAMAGUI DATA UNIFICADA'!$A$2:$A1007)*($AL$1='CAMAGUI DATA UNIFICADA'!$B$2:$B1007),0),MATCH(AY$2,'CAMAGUI DATA UNIFICADA'!$C$1:$T$1,0)),"")</f>
        <v>3.5</v>
      </c>
      <c r="AZ181" s="2">
        <f t="array" ref="AZ181">IFERROR(INDEX('CAMAGUI DATA UNIFICADA'!$C$2:$T1007,MATCH(1,($A181='CAMAGUI DATA UNIFICADA'!$A$2:$A1007)*($AL$1='CAMAGUI DATA UNIFICADA'!$B$2:$B1007),0),MATCH(AZ$2,'CAMAGUI DATA UNIFICADA'!$C$1:$T$1,0)),"")</f>
        <v>25.5</v>
      </c>
      <c r="BA181" s="33">
        <f t="array" ref="BA181">IFERROR(INDEX('CAMAGUI DATA UNIFICADA'!$C$2:$T1007,MATCH(1,($A181='CAMAGUI DATA UNIFICADA'!$A$2:$A1007)*($AL$1='CAMAGUI DATA UNIFICADA'!$B$2:$B1007),0),MATCH(BA$2,'CAMAGUI DATA UNIFICADA'!$C$1:$T$1,0)),"")</f>
        <v>3.138</v>
      </c>
      <c r="BB181" s="60">
        <f t="array" ref="BB181">IFERROR(INDEX('CAMAGUI DATA UNIFICADA'!$C$2:$T1007,MATCH(1,($A181='CAMAGUI DATA UNIFICADA'!$A$2:$A1007)*($AL$1='CAMAGUI DATA UNIFICADA'!$B$2:$B1007),0),MATCH(BB$2,'CAMAGUI DATA UNIFICADA'!$C$1:$T$1,0)),"")</f>
        <v>522.0136165</v>
      </c>
      <c r="BC181" s="140">
        <f t="array" ref="BC181">IFERROR(INDEX('CAMAGUI DATA UNIFICADA'!$C$2:$T1007,MATCH(1,($A181='CAMAGUI DATA UNIFICADA'!$A$2:$A1007)*($AL$1='CAMAGUI DATA UNIFICADA'!$B$2:$B1007),0),MATCH(BC$2,'CAMAGUI DATA UNIFICADA'!$C$1:$T$1,0)),"")</f>
        <v>-13.24659588</v>
      </c>
      <c r="BD181" s="138" t="str">
        <f t="array" ref="BD181">IFERROR(INDEX('CAMAGUI DATA UNIFICADA'!$C$2:$T1007,MATCH(1,($A181='CAMAGUI DATA UNIFICADA'!$A$2:$A1007)*($BD$1='CAMAGUI DATA UNIFICADA'!$B$2:$B1007),0),MATCH(BD$2,'CAMAGUI DATA UNIFICADA'!$C$1:$T$1,0)),"")</f>
        <v>CA4130626</v>
      </c>
      <c r="BE181" s="2">
        <f t="array" ref="BE181">IFERROR(INDEX('CAMAGUI DATA UNIFICADA'!$C$2:$T1007,MATCH(1,($A181='CAMAGUI DATA UNIFICADA'!$A$2:$A1007)*($BD$1='CAMAGUI DATA UNIFICADA'!$B$2:$B1007),0),MATCH(BE$2,'CAMAGUI DATA UNIFICADA'!$C$1:$T$1,0)),"")</f>
        <v>62</v>
      </c>
      <c r="BF181" s="2">
        <f t="array" ref="BF181">IFERROR(INDEX('CAMAGUI DATA UNIFICADA'!$C$2:$T1007,MATCH(1,($A181='CAMAGUI DATA UNIFICADA'!$A$2:$A1007)*($BD$1='CAMAGUI DATA UNIFICADA'!$B$2:$B1007),0),MATCH(BF$2,'CAMAGUI DATA UNIFICADA'!$C$1:$T$1,0)),"")</f>
        <v>112.5</v>
      </c>
      <c r="BG181" s="2" t="str">
        <f t="array" ref="BG181">IFERROR(INDEX('CAMAGUI DATA UNIFICADA'!$C$2:$T1007,MATCH(1,($A181='CAMAGUI DATA UNIFICADA'!$A$2:$A1007)*($BD$1='CAMAGUI DATA UNIFICADA'!$B$2:$B1007),0),MATCH(BG$2,'CAMAGUI DATA UNIFICADA'!$C$1:$T$1,0)),"")</f>
        <v>SKR LORICA#2</v>
      </c>
      <c r="BH181" s="139">
        <f t="array" ref="BH181">IFERROR(INDEX('CAMAGUI DATA UNIFICADA'!$C$2:$T1007,MATCH(1,($A181='CAMAGUI DATA UNIFICADA'!$A$2:$A1007)*($BD$1='CAMAGUI DATA UNIFICADA'!$B$2:$B1007),0),MATCH(BH$2,'CAMAGUI DATA UNIFICADA'!$C$1:$T$1,0)),"")</f>
        <v>204.975</v>
      </c>
      <c r="BI181" s="2">
        <f t="array" ref="BI181">IFERROR(INDEX('CAMAGUI DATA UNIFICADA'!$C$2:$T1007,MATCH(1,($A181='CAMAGUI DATA UNIFICADA'!$A$2:$A1007)*($BD$1='CAMAGUI DATA UNIFICADA'!$B$2:$B1007),0),MATCH(BI$2,'CAMAGUI DATA UNIFICADA'!$C$1:$T$1,0)),"")</f>
        <v>1.25</v>
      </c>
      <c r="BJ181" s="2">
        <f t="array" ref="BJ181">IFERROR(INDEX('CAMAGUI DATA UNIFICADA'!$C$2:$T1007,MATCH(1,($A181='CAMAGUI DATA UNIFICADA'!$A$2:$A1007)*($BD$1='CAMAGUI DATA UNIFICADA'!$B$2:$B1007),0),MATCH(BJ$2,'CAMAGUI DATA UNIFICADA'!$C$1:$T$1,0)),"")</f>
        <v>0.45</v>
      </c>
      <c r="BK181" s="33">
        <f t="array" ref="BK181">IFERROR(INDEX('CAMAGUI DATA UNIFICADA'!$C$2:$T1007,MATCH(1,($A181='CAMAGUI DATA UNIFICADA'!$A$2:$A1007)*($BD$1='CAMAGUI DATA UNIFICADA'!$B$2:$B1007),0),MATCH(BK$2,'CAMAGUI DATA UNIFICADA'!$C$1:$T$1,0)),"")</f>
        <v>13.644</v>
      </c>
      <c r="BL181" s="60">
        <f t="array" ref="BL181">IFERROR(INDEX('CAMAGUI DATA UNIFICADA'!$C$2:$T1007,MATCH(1,($A181='CAMAGUI DATA UNIFICADA'!$A$2:$A1007)*($BD$1='CAMAGUI DATA UNIFICADA'!$B$2:$B1007),0),MATCH(BL$2,'CAMAGUI DATA UNIFICADA'!$C$1:$T$1,0)),"")</f>
        <v>659630.6069</v>
      </c>
      <c r="BM181" s="33">
        <f t="array" ref="BM181">IFERROR(INDEX('CAMAGUI DATA UNIFICADA'!$C$2:$T1007,MATCH(1,($A181='CAMAGUI DATA UNIFICADA'!$A$2:$A1007)*($BD$1='CAMAGUI DATA UNIFICADA'!$B$2:$B1007),0),MATCH(BM$2,'CAMAGUI DATA UNIFICADA'!$C$1:$T$1,0)),"")</f>
        <v>0.5941770648</v>
      </c>
      <c r="BN181" s="23">
        <f t="array" ref="BN181">IFERROR(INDEX('CAMAGUI DATA UNIFICADA'!$C$2:$T1007,MATCH(1,($A181='CAMAGUI DATA UNIFICADA'!$A$2:$A1007)*($BD$1='CAMAGUI DATA UNIFICADA'!$B$2:$B1007),0),MATCH(BN$2,'CAMAGUI DATA UNIFICADA'!$C$1:$T$1,0)),"")</f>
        <v>0.8622622312</v>
      </c>
      <c r="BO181" s="23">
        <f t="array" ref="BO181">IFERROR(INDEX('CAMAGUI DATA UNIFICADA'!$C$2:$T1007,MATCH(1,($A181='CAMAGUI DATA UNIFICADA'!$A$2:$A1007)*($BD$1='CAMAGUI DATA UNIFICADA'!$B$2:$B1007),0),MATCH(BO$2,'CAMAGUI DATA UNIFICADA'!$C$1:$T$1,0)),"")</f>
        <v>0.55</v>
      </c>
      <c r="BP181" s="60">
        <f t="array" ref="BP181">IFERROR(INDEX('CAMAGUI DATA UNIFICADA'!$C$2:$T1007,MATCH(1,($A181='CAMAGUI DATA UNIFICADA'!$A$2:$A1007)*($BD$1='CAMAGUI DATA UNIFICADA'!$B$2:$B1007),0),MATCH(BP$2,'CAMAGUI DATA UNIFICADA'!$C$1:$T$1,0)),"")</f>
        <v>87656.25</v>
      </c>
      <c r="BQ181" s="2">
        <f t="array" ref="BQ181">IFERROR(INDEX('CAMAGUI DATA UNIFICADA'!$C$2:$T1007,MATCH(1,($A181='CAMAGUI DATA UNIFICADA'!$A$2:$A1007)*($BD$1='CAMAGUI DATA UNIFICADA'!$B$2:$B1007),0),MATCH(BQ$2,'CAMAGUI DATA UNIFICADA'!$C$1:$T$1,0)),"")</f>
        <v>2.4</v>
      </c>
      <c r="BR181" s="2">
        <f t="array" ref="BR181">IFERROR(INDEX('CAMAGUI DATA UNIFICADA'!$C$2:$T1007,MATCH(1,($A181='CAMAGUI DATA UNIFICADA'!$A$2:$A1007)*($BD$1='CAMAGUI DATA UNIFICADA'!$B$2:$B1007),0),MATCH(BR$2,'CAMAGUI DATA UNIFICADA'!$C$1:$T$1,0)),"")</f>
        <v>3.65</v>
      </c>
      <c r="BS181" s="33">
        <f t="array" ref="BS181">IFERROR(INDEX('CAMAGUI DATA UNIFICADA'!$C$2:$T1007,MATCH(1,($A181='CAMAGUI DATA UNIFICADA'!$A$2:$A1007)*($BD$1='CAMAGUI DATA UNIFICADA'!$B$2:$B1007),0),MATCH(BS$2,'CAMAGUI DATA UNIFICADA'!$C$1:$T$1,0)),"")</f>
        <v>8.9142</v>
      </c>
      <c r="BT181" s="60">
        <f t="array" ref="BT181">IFERROR(INDEX('CAMAGUI DATA UNIFICADA'!$C$2:$T1007,MATCH(1,($A181='CAMAGUI DATA UNIFICADA'!$A$2:$A1007)*($BD$1='CAMAGUI DATA UNIFICADA'!$B$2:$B1007),0),MATCH(BT$2,'CAMAGUI DATA UNIFICADA'!$C$1:$T$1,0)),"")</f>
        <v>168.3187812</v>
      </c>
      <c r="BU181" s="140">
        <f t="array" ref="BU181">IFERROR(INDEX('CAMAGUI DATA UNIFICADA'!$C$2:$T1007,MATCH(1,($A181='CAMAGUI DATA UNIFICADA'!$A$2:$A1007)*($BD$1='CAMAGUI DATA UNIFICADA'!$B$2:$B1007),0),MATCH(BU$2,'CAMAGUI DATA UNIFICADA'!$C$1:$T$1,0)),"")</f>
        <v>26.5796953</v>
      </c>
      <c r="BV181" s="138" t="str">
        <f t="array" ref="BV181">IFERROR(INDEX('CAMAGUI DATA UNIFICADA'!$C$2:$T1007,MATCH(1,($A181='CAMAGUI DATA UNIFICADA'!$A$2:$A1007)*($BV$1='CAMAGUI DATA UNIFICADA'!$B$2:$B1007),0),MATCH(BV$2,'CAMAGUI DATA UNIFICADA'!$C$1:$T$1,0)),"")</f>
        <v>CA5130626</v>
      </c>
      <c r="BW181" s="2">
        <f t="array" ref="BW181">IFERROR(INDEX('CAMAGUI DATA UNIFICADA'!$C$2:$T1007,MATCH(1,($A181='CAMAGUI DATA UNIFICADA'!$A$2:$A1007)*($BV$1='CAMAGUI DATA UNIFICADA'!$B$2:$B1007),0),MATCH(BW$2,'CAMAGUI DATA UNIFICADA'!$C$1:$T$1,0)),"")</f>
        <v>52</v>
      </c>
      <c r="BX181" s="2">
        <f t="array" ref="BX181">IFERROR(INDEX('CAMAGUI DATA UNIFICADA'!$C$2:$T1007,MATCH(1,($A181='CAMAGUI DATA UNIFICADA'!$A$2:$A1007)*($BV$1='CAMAGUI DATA UNIFICADA'!$B$2:$B1007),0),MATCH(BX$2,'CAMAGUI DATA UNIFICADA'!$C$1:$T$1,0)),"")</f>
        <v>92</v>
      </c>
      <c r="BY181" s="2" t="str">
        <f t="array" ref="BY181">IFERROR(INDEX('CAMAGUI DATA UNIFICADA'!$C$2:$T1007,MATCH(1,($A181='CAMAGUI DATA UNIFICADA'!$A$2:$A1007)*($BV$1='CAMAGUI DATA UNIFICADA'!$B$2:$B1007),0),MATCH(BY$2,'CAMAGUI DATA UNIFICADA'!$C$1:$T$1,0)),"")</f>
        <v>SKR LORICA#2</v>
      </c>
      <c r="BZ181" s="139">
        <f t="array" ref="BZ181">IFERROR(INDEX('CAMAGUI DATA UNIFICADA'!$C$2:$T1007,MATCH(1,($A181='CAMAGUI DATA UNIFICADA'!$A$2:$A1007)*($BV$1='CAMAGUI DATA UNIFICADA'!$B$2:$B1007),0),MATCH(BZ$2,'CAMAGUI DATA UNIFICADA'!$C$1:$T$1,0)),"")</f>
        <v>167.624</v>
      </c>
      <c r="CA181" s="2">
        <f t="array" ref="CA181">IFERROR(INDEX('CAMAGUI DATA UNIFICADA'!$C$2:$T1007,MATCH(1,($A181='CAMAGUI DATA UNIFICADA'!$A$2:$A1007)*($BV$1='CAMAGUI DATA UNIFICADA'!$B$2:$B1007),0),MATCH(CA$2,'CAMAGUI DATA UNIFICADA'!$C$1:$T$1,0)),"")</f>
        <v>1.25</v>
      </c>
      <c r="CB181" s="2">
        <f t="array" ref="CB181">IFERROR(INDEX('CAMAGUI DATA UNIFICADA'!$C$2:$T1007,MATCH(1,($A181='CAMAGUI DATA UNIFICADA'!$A$2:$A1007)*($BV$1='CAMAGUI DATA UNIFICADA'!$B$2:$B1007),0),MATCH(CB$2,'CAMAGUI DATA UNIFICADA'!$C$1:$T$1,0)),"")</f>
        <v>0.45</v>
      </c>
      <c r="CC181" s="33">
        <f t="array" ref="CC181">IFERROR(INDEX('CAMAGUI DATA UNIFICADA'!$C$2:$T1007,MATCH(1,($A181='CAMAGUI DATA UNIFICADA'!$A$2:$A1007)*($BV$1='CAMAGUI DATA UNIFICADA'!$B$2:$B1007),0),MATCH(CC$2,'CAMAGUI DATA UNIFICADA'!$C$1:$T$1,0)),"")</f>
        <v>13.644</v>
      </c>
      <c r="CD181" s="60">
        <f t="array" ref="CD181">IFERROR(INDEX('CAMAGUI DATA UNIFICADA'!$C$2:$T1007,MATCH(1,($A181='CAMAGUI DATA UNIFICADA'!$A$2:$A1007)*($BV$1='CAMAGUI DATA UNIFICADA'!$B$2:$B1007),0),MATCH(CD$2,'CAMAGUI DATA UNIFICADA'!$C$1:$T$1,0)),"")</f>
        <v>539431.2518</v>
      </c>
      <c r="CE181" s="33">
        <f t="array" ref="CE181">IFERROR(INDEX('CAMAGUI DATA UNIFICADA'!$C$2:$T1007,MATCH(1,($A181='CAMAGUI DATA UNIFICADA'!$A$2:$A1007)*($BV$1='CAMAGUI DATA UNIFICADA'!$B$2:$B1007),0),MATCH(CE$2,'CAMAGUI DATA UNIFICADA'!$C$1:$T$1,0)),"")</f>
        <v>0.5506921062</v>
      </c>
      <c r="CF181" s="23">
        <f t="array" ref="CF181">IFERROR(INDEX('CAMAGUI DATA UNIFICADA'!$C$2:$T1007,MATCH(1,($A181='CAMAGUI DATA UNIFICADA'!$A$2:$A1007)*($BV$1='CAMAGUI DATA UNIFICADA'!$B$2:$B1007),0),MATCH(CF$2,'CAMAGUI DATA UNIFICADA'!$C$1:$T$1,0)),"")</f>
        <v>0.7991574101</v>
      </c>
      <c r="CG181" s="23">
        <f t="array" ref="CG181">IFERROR(INDEX('CAMAGUI DATA UNIFICADA'!$C$2:$T1007,MATCH(1,($A181='CAMAGUI DATA UNIFICADA'!$A$2:$A1007)*($BV$1='CAMAGUI DATA UNIFICADA'!$B$2:$B1007),0),MATCH(CG$2,'CAMAGUI DATA UNIFICADA'!$C$1:$T$1,0)),"")</f>
        <v>0.55</v>
      </c>
      <c r="CH181" s="60">
        <f t="array" ref="CH181">IFERROR(INDEX('CAMAGUI DATA UNIFICADA'!$C$2:$T1007,MATCH(1,($A181='CAMAGUI DATA UNIFICADA'!$A$2:$A1007)*($BV$1='CAMAGUI DATA UNIFICADA'!$B$2:$B1007),0),MATCH(CH$2,'CAMAGUI DATA UNIFICADA'!$C$1:$T$1,0)),"")</f>
        <v>88392.85714</v>
      </c>
      <c r="CI181" s="2">
        <f t="array" ref="CI181">IFERROR(INDEX('CAMAGUI DATA UNIFICADA'!$C$2:$T1007,MATCH(1,($A181='CAMAGUI DATA UNIFICADA'!$A$2:$A1007)*($BV$1='CAMAGUI DATA UNIFICADA'!$B$2:$B1007),0),MATCH(CI$2,'CAMAGUI DATA UNIFICADA'!$C$1:$T$1,0)),"")</f>
        <v>2.35</v>
      </c>
      <c r="CJ181" s="2">
        <f t="array" ref="CJ181">IFERROR(INDEX('CAMAGUI DATA UNIFICADA'!$C$2:$T1007,MATCH(1,($A181='CAMAGUI DATA UNIFICADA'!$A$2:$A1007)*($BV$1='CAMAGUI DATA UNIFICADA'!$B$2:$B1007),0),MATCH(CJ$2,'CAMAGUI DATA UNIFICADA'!$C$1:$T$1,0)),"")</f>
        <v>3.6</v>
      </c>
      <c r="CK181" s="33">
        <f t="array" ref="CK181">IFERROR(INDEX('CAMAGUI DATA UNIFICADA'!$C$2:$T1007,MATCH(1,($A181='CAMAGUI DATA UNIFICADA'!$A$2:$A1007)*($BV$1='CAMAGUI DATA UNIFICADA'!$B$2:$B1007),0),MATCH(CK$2,'CAMAGUI DATA UNIFICADA'!$C$1:$T$1,0)),"")</f>
        <v>8.9688</v>
      </c>
      <c r="CL181" s="60">
        <f t="array" ref="CL181">IFERROR(INDEX('CAMAGUI DATA UNIFICADA'!$C$2:$T1007,MATCH(1,($A181='CAMAGUI DATA UNIFICADA'!$A$2:$A1007)*($BV$1='CAMAGUI DATA UNIFICADA'!$B$2:$B1007),0),MATCH(CL$2,'CAMAGUI DATA UNIFICADA'!$C$1:$T$1,0)),"")</f>
        <v>146.8366442</v>
      </c>
      <c r="CM181" s="140">
        <f t="array" ref="CM181">IFERROR(INDEX('CAMAGUI DATA UNIFICADA'!$C$2:$T1007,MATCH(1,($A181='CAMAGUI DATA UNIFICADA'!$A$2:$A1007)*($BV$1='CAMAGUI DATA UNIFICADA'!$B$2:$B1007),0),MATCH(CM$2,'CAMAGUI DATA UNIFICADA'!$C$1:$T$1,0)),"")</f>
        <v>23.70916105</v>
      </c>
      <c r="CN181" s="138" t="str">
        <f t="array" ref="CN181">IFERROR(INDEX('CAMAGUI DATA UNIFICADA'!$C$2:$T1007,MATCH(1,($A181='CAMAGUI DATA UNIFICADA'!$A$2:$A1007)*($CN$1='CAMAGUI DATA UNIFICADA'!$B$2:$B1007),0),MATCH(CN$2,'CAMAGUI DATA UNIFICADA'!$C$1:$T$1,0)),"")</f>
        <v>CA6130626</v>
      </c>
      <c r="CO181" s="2">
        <f t="array" ref="CO181">IFERROR(INDEX('CAMAGUI DATA UNIFICADA'!$C$2:$T1007,MATCH(1,($A181='CAMAGUI DATA UNIFICADA'!$A$2:$A1007)*($CN$1='CAMAGUI DATA UNIFICADA'!$B$2:$B1007),0),MATCH(CO$2,'CAMAGUI DATA UNIFICADA'!$C$1:$T$1,0)),"")</f>
        <v>75</v>
      </c>
      <c r="CP181" s="2">
        <f t="array" ref="CP181">IFERROR(INDEX('CAMAGUI DATA UNIFICADA'!$C$2:$T1007,MATCH(1,($A181='CAMAGUI DATA UNIFICADA'!$A$2:$A1007)*($CN$1='CAMAGUI DATA UNIFICADA'!$B$2:$B1007),0),MATCH(CP$2,'CAMAGUI DATA UNIFICADA'!$C$1:$T$1,0)),"")</f>
        <v>137</v>
      </c>
      <c r="CQ181" s="2" t="str">
        <f t="array" ref="CQ181">IFERROR(INDEX('CAMAGUI DATA UNIFICADA'!$C$2:$T1007,MATCH(1,($A181='CAMAGUI DATA UNIFICADA'!$A$2:$A1007)*($CN$1='CAMAGUI DATA UNIFICADA'!$B$2:$B1007),0),MATCH(CQ$2,'CAMAGUI DATA UNIFICADA'!$C$1:$T$1,0)),"")</f>
        <v>SKR LORICA#2</v>
      </c>
      <c r="CR181" s="139">
        <f t="array" ref="CR181">IFERROR(INDEX('CAMAGUI DATA UNIFICADA'!$C$2:$T1007,MATCH(1,($A181='CAMAGUI DATA UNIFICADA'!$A$2:$A1007)*($CN$1='CAMAGUI DATA UNIFICADA'!$B$2:$B1007),0),MATCH(CR$2,'CAMAGUI DATA UNIFICADA'!$C$1:$T$1,0)),"")</f>
        <v>249.614</v>
      </c>
      <c r="CS181" s="2">
        <f t="array" ref="CS181">IFERROR(INDEX('CAMAGUI DATA UNIFICADA'!$C$2:$T1007,MATCH(1,($A181='CAMAGUI DATA UNIFICADA'!$A$2:$A1007)*($CN$1='CAMAGUI DATA UNIFICADA'!$B$2:$B1007),0),MATCH(CS$2,'CAMAGUI DATA UNIFICADA'!$C$1:$T$1,0)),"")</f>
        <v>1.25</v>
      </c>
      <c r="CT181" s="2">
        <f t="array" ref="CT181">IFERROR(INDEX('CAMAGUI DATA UNIFICADA'!$C$2:$T1007,MATCH(1,($A181='CAMAGUI DATA UNIFICADA'!$A$2:$A1007)*($CN$1='CAMAGUI DATA UNIFICADA'!$B$2:$B1007),0),MATCH(CT$2,'CAMAGUI DATA UNIFICADA'!$C$1:$T$1,0)),"")</f>
        <v>0.45</v>
      </c>
      <c r="CU181" s="33">
        <f t="array" ref="CU181">IFERROR(INDEX('CAMAGUI DATA UNIFICADA'!$C$2:$T1007,MATCH(1,($A181='CAMAGUI DATA UNIFICADA'!$A$2:$A1007)*($CN$1='CAMAGUI DATA UNIFICADA'!$B$2:$B1007),0),MATCH(CU$2,'CAMAGUI DATA UNIFICADA'!$C$1:$T$1,0)),"")</f>
        <v>13.644</v>
      </c>
      <c r="CV181" s="60">
        <f t="array" ref="CV181">IFERROR(INDEX('CAMAGUI DATA UNIFICADA'!$C$2:$T1007,MATCH(1,($A181='CAMAGUI DATA UNIFICADA'!$A$2:$A1007)*($CN$1='CAMAGUI DATA UNIFICADA'!$B$2:$B1007),0),MATCH(CV$2,'CAMAGUI DATA UNIFICADA'!$C$1:$T$1,0)),"")</f>
        <v>803283.4946</v>
      </c>
      <c r="CW181" s="33">
        <f t="array" ref="CW181">IFERROR(INDEX('CAMAGUI DATA UNIFICADA'!$C$2:$T1007,MATCH(1,($A181='CAMAGUI DATA UNIFICADA'!$A$2:$A1007)*($CN$1='CAMAGUI DATA UNIFICADA'!$B$2:$B1007),0),MATCH(CW$2,'CAMAGUI DATA UNIFICADA'!$C$1:$T$1,0)),"")</f>
        <v>0.4428282828</v>
      </c>
      <c r="CX181" s="23">
        <f t="array" ref="CX181">IFERROR(INDEX('CAMAGUI DATA UNIFICADA'!$C$2:$T1007,MATCH(1,($A181='CAMAGUI DATA UNIFICADA'!$A$2:$A1007)*($CN$1='CAMAGUI DATA UNIFICADA'!$B$2:$B1007),0),MATCH(CX$2,'CAMAGUI DATA UNIFICADA'!$C$1:$T$1,0)),"")</f>
        <v>0.6426267957</v>
      </c>
      <c r="CY181" s="23">
        <f t="array" ref="CY181">IFERROR(INDEX('CAMAGUI DATA UNIFICADA'!$C$2:$T1007,MATCH(1,($A181='CAMAGUI DATA UNIFICADA'!$A$2:$A1007)*($CN$1='CAMAGUI DATA UNIFICADA'!$B$2:$B1007),0),MATCH(CY$2,'CAMAGUI DATA UNIFICADA'!$C$1:$T$1,0)),"")</f>
        <v>0.55</v>
      </c>
      <c r="CZ181" s="60">
        <f t="array" ref="CZ181">IFERROR(INDEX('CAMAGUI DATA UNIFICADA'!$C$2:$T1007,MATCH(1,($A181='CAMAGUI DATA UNIFICADA'!$A$2:$A1007)*($CN$1='CAMAGUI DATA UNIFICADA'!$B$2:$B1007),0),MATCH(CZ$2,'CAMAGUI DATA UNIFICADA'!$C$1:$T$1,0)),"")</f>
        <v>78571.42857</v>
      </c>
      <c r="DA181" s="2">
        <f t="array" ref="DA181">IFERROR(INDEX('CAMAGUI DATA UNIFICADA'!$C$2:$T1007,MATCH(1,($A181='CAMAGUI DATA UNIFICADA'!$A$2:$A1007)*($CN$1='CAMAGUI DATA UNIFICADA'!$B$2:$B1007),0),MATCH(DA$2,'CAMAGUI DATA UNIFICADA'!$C$1:$T$1,0)),"")</f>
        <v>2.4</v>
      </c>
      <c r="DB181" s="2">
        <f t="array" ref="DB181">IFERROR(INDEX('CAMAGUI DATA UNIFICADA'!$C$2:$T1007,MATCH(1,($A181='CAMAGUI DATA UNIFICADA'!$A$2:$A1007)*($CN$1='CAMAGUI DATA UNIFICADA'!$B$2:$B1007),0),MATCH(DB$2,'CAMAGUI DATA UNIFICADA'!$C$1:$T$1,0)),"")</f>
        <v>3.65</v>
      </c>
      <c r="DC181" s="33">
        <f t="array" ref="DC181">IFERROR(INDEX('CAMAGUI DATA UNIFICADA'!$C$2:$T1007,MATCH(1,($A181='CAMAGUI DATA UNIFICADA'!$A$2:$A1007)*($CN$1='CAMAGUI DATA UNIFICADA'!$B$2:$B1007),0),MATCH(DC$2,'CAMAGUI DATA UNIFICADA'!$C$1:$T$1,0)),"")</f>
        <v>8.9142</v>
      </c>
      <c r="DD181" s="60">
        <f t="array" ref="DD181">IFERROR(INDEX('CAMAGUI DATA UNIFICADA'!$C$2:$T1007,MATCH(1,($A181='CAMAGUI DATA UNIFICADA'!$A$2:$A1007)*($CN$1='CAMAGUI DATA UNIFICADA'!$B$2:$B1007),0),MATCH(DD$2,'CAMAGUI DATA UNIFICADA'!$C$1:$T$1,0)),"")</f>
        <v>275.0306882</v>
      </c>
      <c r="DE181" s="140">
        <f t="array" ref="DE181">IFERROR(INDEX('CAMAGUI DATA UNIFICADA'!$C$2:$T1007,MATCH(1,($A181='CAMAGUI DATA UNIFICADA'!$A$2:$A1007)*($CN$1='CAMAGUI DATA UNIFICADA'!$B$2:$B1007),0),MATCH(DE$2,'CAMAGUI DATA UNIFICADA'!$C$1:$T$1,0)),"")</f>
        <v>50.00767205</v>
      </c>
      <c r="DF181" s="138" t="str">
        <f t="array" ref="DF181">IFERROR(INDEX('CAMAGUI DATA UNIFICADA'!$C$2:$T1007,MATCH(1,($A181='CAMAGUI DATA UNIFICADA'!$A$2:$A1007)*($DF$1='CAMAGUI DATA UNIFICADA'!$B$2:$B1007),0),MATCH(DF$2,'CAMAGUI DATA UNIFICADA'!$C$1:$T$1,0)),"")</f>
        <v/>
      </c>
      <c r="DG181" s="2" t="str">
        <f t="array" ref="DG181">IFERROR(INDEX('CAMAGUI DATA UNIFICADA'!$C$2:$T1007,MATCH(1,($A181='CAMAGUI DATA UNIFICADA'!$A$2:$A1007)*($DF$1='CAMAGUI DATA UNIFICADA'!$B$2:$B1007),0),MATCH(DG$2,'CAMAGUI DATA UNIFICADA'!$C$1:$T$1,0)),"")</f>
        <v/>
      </c>
      <c r="DH181" s="2" t="str">
        <f t="array" ref="DH181">IFERROR(INDEX('CAMAGUI DATA UNIFICADA'!$C$2:$T1007,MATCH(1,($A181='CAMAGUI DATA UNIFICADA'!$A$2:$A1007)*($DF$1='CAMAGUI DATA UNIFICADA'!$B$2:$B1007),0),MATCH(DH$2,'CAMAGUI DATA UNIFICADA'!$C$1:$T$1,0)),"")</f>
        <v/>
      </c>
      <c r="DI181" s="2" t="str">
        <f t="array" ref="DI181">IFERROR(INDEX('CAMAGUI DATA UNIFICADA'!$C$2:$T1007,MATCH(1,($A181='CAMAGUI DATA UNIFICADA'!$A$2:$A1007)*($DF$1='CAMAGUI DATA UNIFICADA'!$B$2:$B1007),0),MATCH(DI$2,'CAMAGUI DATA UNIFICADA'!$C$1:$T$1,0)),"")</f>
        <v/>
      </c>
      <c r="DJ181" s="139" t="str">
        <f t="array" ref="DJ181">IFERROR(INDEX('CAMAGUI DATA UNIFICADA'!$C$2:$T1007,MATCH(1,($A181='CAMAGUI DATA UNIFICADA'!$A$2:$A1007)*($DF$1='CAMAGUI DATA UNIFICADA'!$B$2:$B1007),0),MATCH(DJ$2,'CAMAGUI DATA UNIFICADA'!$C$1:$T$1,0)),"")</f>
        <v/>
      </c>
      <c r="DK181" s="2" t="str">
        <f t="array" ref="DK181">IFERROR(INDEX('CAMAGUI DATA UNIFICADA'!$C$2:$T1007,MATCH(1,($A181='CAMAGUI DATA UNIFICADA'!$A$2:$A1007)*($DF$1='CAMAGUI DATA UNIFICADA'!$B$2:$B1007),0),MATCH(DK$2,'CAMAGUI DATA UNIFICADA'!$C$1:$T$1,0)),"")</f>
        <v/>
      </c>
      <c r="DL181" s="2" t="str">
        <f t="array" ref="DL181">IFERROR(INDEX('CAMAGUI DATA UNIFICADA'!$C$2:$T1007,MATCH(1,($A181='CAMAGUI DATA UNIFICADA'!$A$2:$A1007)*($DF$1='CAMAGUI DATA UNIFICADA'!$B$2:$B1007),0),MATCH(DL$2,'CAMAGUI DATA UNIFICADA'!$C$1:$T$1,0)),"")</f>
        <v/>
      </c>
      <c r="DM181" s="33" t="str">
        <f t="array" ref="DM181">IFERROR(INDEX('CAMAGUI DATA UNIFICADA'!$C$2:$T1007,MATCH(1,($A181='CAMAGUI DATA UNIFICADA'!$A$2:$A1007)*($DF$1='CAMAGUI DATA UNIFICADA'!$B$2:$B1007),0),MATCH(DM$2,'CAMAGUI DATA UNIFICADA'!$C$1:$T$1,0)),"")</f>
        <v/>
      </c>
      <c r="DN181" s="60" t="str">
        <f t="array" ref="DN181">IFERROR(INDEX('CAMAGUI DATA UNIFICADA'!$C$2:$T1007,MATCH(1,($A181='CAMAGUI DATA UNIFICADA'!$A$2:$A1007)*($DF$1='CAMAGUI DATA UNIFICADA'!$B$2:$B1007),0),MATCH(DN$2,'CAMAGUI DATA UNIFICADA'!$C$1:$T$1,0)),"")</f>
        <v/>
      </c>
      <c r="DO181" s="33" t="str">
        <f t="array" ref="DO181">IFERROR(INDEX('CAMAGUI DATA UNIFICADA'!$C$2:$T1007,MATCH(1,($A181='CAMAGUI DATA UNIFICADA'!$A$2:$A1007)*($DF$1='CAMAGUI DATA UNIFICADA'!$B$2:$B1007),0),MATCH(DO$2,'CAMAGUI DATA UNIFICADA'!$C$1:$T$1,0)),"")</f>
        <v/>
      </c>
      <c r="DP181" s="23" t="str">
        <f t="array" ref="DP181">IFERROR(INDEX('CAMAGUI DATA UNIFICADA'!$C$2:$T1007,MATCH(1,($A181='CAMAGUI DATA UNIFICADA'!$A$2:$A1007)*($DF$1='CAMAGUI DATA UNIFICADA'!$B$2:$B1007),0),MATCH(DP$2,'CAMAGUI DATA UNIFICADA'!$C$1:$T$1,0)),"")</f>
        <v/>
      </c>
      <c r="DQ181" s="23" t="str">
        <f t="array" ref="DQ181">IFERROR(INDEX('CAMAGUI DATA UNIFICADA'!$C$2:$T1007,MATCH(1,($A181='CAMAGUI DATA UNIFICADA'!$A$2:$A1007)*($DF$1='CAMAGUI DATA UNIFICADA'!$B$2:$B1007),0),MATCH(DQ$2,'CAMAGUI DATA UNIFICADA'!$C$1:$T$1,0)),"")</f>
        <v/>
      </c>
      <c r="DR181" s="2" t="str">
        <f t="array" ref="DR181">IFERROR(INDEX('CAMAGUI DATA UNIFICADA'!$C$2:$T1007,MATCH(1,($A181='CAMAGUI DATA UNIFICADA'!$A$2:$A1007)*($DF$1='CAMAGUI DATA UNIFICADA'!$B$2:$B1007),0),MATCH(DR$2,'CAMAGUI DATA UNIFICADA'!$C$1:$T$1,0)),"")</f>
        <v/>
      </c>
      <c r="DS181" s="2" t="str">
        <f t="array" ref="DS181">IFERROR(INDEX('CAMAGUI DATA UNIFICADA'!$C$2:$T1007,MATCH(1,($A181='CAMAGUI DATA UNIFICADA'!$A$2:$A1007)*($DF$1='CAMAGUI DATA UNIFICADA'!$B$2:$B1007),0),MATCH(DS$2,'CAMAGUI DATA UNIFICADA'!$C$1:$T$1,0)),"")</f>
        <v/>
      </c>
      <c r="DT181" s="2" t="str">
        <f t="array" ref="DT181">IFERROR(INDEX('CAMAGUI DATA UNIFICADA'!$C$2:$T1007,MATCH(1,($A181='CAMAGUI DATA UNIFICADA'!$A$2:$A1007)*($DF$1='CAMAGUI DATA UNIFICADA'!$B$2:$B1007),0),MATCH(DT$2,'CAMAGUI DATA UNIFICADA'!$C$1:$T$1,0)),"")</f>
        <v/>
      </c>
      <c r="DU181" s="33" t="str">
        <f t="array" ref="DU181">IFERROR(INDEX('CAMAGUI DATA UNIFICADA'!$C$2:$T1007,MATCH(1,($A181='CAMAGUI DATA UNIFICADA'!$A$2:$A1007)*($DF$1='CAMAGUI DATA UNIFICADA'!$B$2:$B1007),0),MATCH(DU$2,'CAMAGUI DATA UNIFICADA'!$C$1:$T$1,0)),"")</f>
        <v/>
      </c>
      <c r="DV181" s="60" t="str">
        <f t="array" ref="DV181">IFERROR(INDEX('CAMAGUI DATA UNIFICADA'!$C$2:$T1007,MATCH(1,($A181='CAMAGUI DATA UNIFICADA'!$A$2:$A1007)*($DF$1='CAMAGUI DATA UNIFICADA'!$B$2:$B1007),0),MATCH(DV$2,'CAMAGUI DATA UNIFICADA'!$C$1:$T$1,0)),"")</f>
        <v/>
      </c>
      <c r="DW181" s="140" t="str">
        <f t="array" ref="DW181">IFERROR(INDEX('CAMAGUI DATA UNIFICADA'!$C$2:$T1007,MATCH(1,($A181='CAMAGUI DATA UNIFICADA'!$A$2:$A1007)*($DF$1='CAMAGUI DATA UNIFICADA'!$B$2:$B1007),0),MATCH(DW$2,'CAMAGUI DATA UNIFICADA'!$C$1:$T$1,0)),"")</f>
        <v/>
      </c>
      <c r="DX181" s="144" t="str">
        <f t="array" ref="DX181">IFERROR(INDEX('CAMAGUI DATA UNIFICADA'!$C$2:$T1007,MATCH(1,($A181='CAMAGUI DATA UNIFICADA'!$A$2:$A1007)*($DX$1='CAMAGUI DATA UNIFICADA'!$B$2:$B1007),0),MATCH(DX$2,'CAMAGUI DATA UNIFICADA'!$C$1:$T$1,0)),"")</f>
        <v/>
      </c>
      <c r="DY181" s="60" t="str">
        <f t="array" ref="DY181">IFERROR(INDEX('CAMAGUI DATA UNIFICADA'!$C$2:$T1007,MATCH(1,($A181='CAMAGUI DATA UNIFICADA'!$A$2:$A1007)*($DX$1='CAMAGUI DATA UNIFICADA'!$B$2:$B1007),0),MATCH(DY$2,'CAMAGUI DATA UNIFICADA'!$C$1:$T$1,0)),"")</f>
        <v/>
      </c>
      <c r="DZ181" s="60" t="str">
        <f t="array" ref="DZ181">IFERROR(INDEX('CAMAGUI DATA UNIFICADA'!$C$2:$T1007,MATCH(1,($A181='CAMAGUI DATA UNIFICADA'!$A$2:$A1007)*($DX$1='CAMAGUI DATA UNIFICADA'!$B$2:$B1007),0),MATCH(DZ$2,'CAMAGUI DATA UNIFICADA'!$C$1:$T$1,0)),"")</f>
        <v/>
      </c>
      <c r="EA181" s="60" t="str">
        <f t="array" ref="EA181">IFERROR(INDEX('CAMAGUI DATA UNIFICADA'!$C$2:$T1007,MATCH(1,($A181='CAMAGUI DATA UNIFICADA'!$A$2:$A1007)*($DX$1='CAMAGUI DATA UNIFICADA'!$B$2:$B1007),0),MATCH(EA$2,'CAMAGUI DATA UNIFICADA'!$C$1:$T$1,0)),"")</f>
        <v/>
      </c>
      <c r="EB181" s="60" t="str">
        <f t="array" ref="EB181">IFERROR(INDEX('CAMAGUI DATA UNIFICADA'!$C$2:$T1007,MATCH(1,($A181='CAMAGUI DATA UNIFICADA'!$A$2:$A1007)*($DX$1='CAMAGUI DATA UNIFICADA'!$B$2:$B1007),0),MATCH(EB$2,'CAMAGUI DATA UNIFICADA'!$C$1:$T$1,0)),"")</f>
        <v/>
      </c>
      <c r="EC181" s="60" t="str">
        <f t="array" ref="EC181">IFERROR(INDEX('CAMAGUI DATA UNIFICADA'!$C$2:$T1007,MATCH(1,($A181='CAMAGUI DATA UNIFICADA'!$A$2:$A1007)*($DX$1='CAMAGUI DATA UNIFICADA'!$B$2:$B1007),0),MATCH(EC$2,'CAMAGUI DATA UNIFICADA'!$C$1:$T$1,0)),"")</f>
        <v/>
      </c>
      <c r="ED181" s="60" t="str">
        <f t="array" ref="ED181">IFERROR(INDEX('CAMAGUI DATA UNIFICADA'!$C$2:$T1007,MATCH(1,($A181='CAMAGUI DATA UNIFICADA'!$A$2:$A1007)*($DX$1='CAMAGUI DATA UNIFICADA'!$B$2:$B1007),0),MATCH(ED$2,'CAMAGUI DATA UNIFICADA'!$C$1:$T$1,0)),"")</f>
        <v/>
      </c>
      <c r="EE181" s="60" t="str">
        <f t="array" ref="EE181">IFERROR(INDEX('CAMAGUI DATA UNIFICADA'!$C$2:$T1007,MATCH(1,($A181='CAMAGUI DATA UNIFICADA'!$A$2:$A1007)*($DX$1='CAMAGUI DATA UNIFICADA'!$B$2:$B1007),0),MATCH(EE$2,'CAMAGUI DATA UNIFICADA'!$C$1:$T$1,0)),"")</f>
        <v/>
      </c>
      <c r="EF181" s="60" t="str">
        <f t="array" ref="EF181">IFERROR(INDEX('CAMAGUI DATA UNIFICADA'!$C$2:$T1007,MATCH(1,($A181='CAMAGUI DATA UNIFICADA'!$A$2:$A1007)*($DX$1='CAMAGUI DATA UNIFICADA'!$B$2:$B1007),0),MATCH(EF$2,'CAMAGUI DATA UNIFICADA'!$C$1:$T$1,0)),"")</f>
        <v/>
      </c>
      <c r="EG181" s="60" t="str">
        <f t="array" ref="EG181">IFERROR(INDEX('CAMAGUI DATA UNIFICADA'!$C$2:$T1007,MATCH(1,($A181='CAMAGUI DATA UNIFICADA'!$A$2:$A1007)*($DX$1='CAMAGUI DATA UNIFICADA'!$B$2:$B1007),0),MATCH(EG$2,'CAMAGUI DATA UNIFICADA'!$C$1:$T$1,0)),"")</f>
        <v/>
      </c>
      <c r="EH181" s="60" t="str">
        <f t="array" ref="EH181">IFERROR(INDEX('CAMAGUI DATA UNIFICADA'!$C$2:$T1007,MATCH(1,($A181='CAMAGUI DATA UNIFICADA'!$A$2:$A1007)*($DX$1='CAMAGUI DATA UNIFICADA'!$B$2:$B1007),0),MATCH(EH$2,'CAMAGUI DATA UNIFICADA'!$C$1:$T$1,0)),"")</f>
        <v/>
      </c>
      <c r="EI181" s="60" t="str">
        <f t="array" ref="EI181">IFERROR(INDEX('CAMAGUI DATA UNIFICADA'!$C$2:$T1007,MATCH(1,($A181='CAMAGUI DATA UNIFICADA'!$A$2:$A1007)*($DX$1='CAMAGUI DATA UNIFICADA'!$B$2:$B1007),0),MATCH(EI$2,'CAMAGUI DATA UNIFICADA'!$C$1:$T$1,0)),"")</f>
        <v/>
      </c>
      <c r="EJ181" s="60" t="str">
        <f t="array" ref="EJ181">IFERROR(INDEX('CAMAGUI DATA UNIFICADA'!$C$2:$T1007,MATCH(1,($A181='CAMAGUI DATA UNIFICADA'!$A$2:$A1007)*($DX$1='CAMAGUI DATA UNIFICADA'!$B$2:$B1007),0),MATCH(EJ$2,'CAMAGUI DATA UNIFICADA'!$C$1:$T$1,0)),"")</f>
        <v/>
      </c>
      <c r="EK181" s="60" t="str">
        <f t="array" ref="EK181">IFERROR(INDEX('CAMAGUI DATA UNIFICADA'!$C$2:$T1007,MATCH(1,($A181='CAMAGUI DATA UNIFICADA'!$A$2:$A1007)*($DX$1='CAMAGUI DATA UNIFICADA'!$B$2:$B1007),0),MATCH(EK$2,'CAMAGUI DATA UNIFICADA'!$C$1:$T$1,0)),"")</f>
        <v/>
      </c>
      <c r="EL181" s="60" t="str">
        <f t="array" ref="EL181">IFERROR(INDEX('CAMAGUI DATA UNIFICADA'!$C$2:$T1007,MATCH(1,($A181='CAMAGUI DATA UNIFICADA'!$A$2:$A1007)*($DX$1='CAMAGUI DATA UNIFICADA'!$B$2:$B1007),0),MATCH(EL$2,'CAMAGUI DATA UNIFICADA'!$C$1:$T$1,0)),"")</f>
        <v/>
      </c>
      <c r="EM181" s="60" t="str">
        <f t="array" ref="EM181">IFERROR(INDEX('CAMAGUI DATA UNIFICADA'!$C$2:$T1007,MATCH(1,($A181='CAMAGUI DATA UNIFICADA'!$A$2:$A1007)*($DX$1='CAMAGUI DATA UNIFICADA'!$B$2:$B1007),0),MATCH(EM$2,'CAMAGUI DATA UNIFICADA'!$C$1:$T$1,0)),"")</f>
        <v/>
      </c>
      <c r="EN181" s="60" t="str">
        <f t="array" ref="EN181">IFERROR(INDEX('CAMAGUI DATA UNIFICADA'!$C$2:$T1007,MATCH(1,($A181='CAMAGUI DATA UNIFICADA'!$A$2:$A1007)*($DX$1='CAMAGUI DATA UNIFICADA'!$B$2:$B1007),0),MATCH(EN$2,'CAMAGUI DATA UNIFICADA'!$C$1:$T$1,0)),"")</f>
        <v/>
      </c>
      <c r="EO181" s="140" t="str">
        <f t="array" ref="EO181">IFERROR(INDEX('CAMAGUI DATA UNIFICADA'!$C$2:$T1007,MATCH(1,($A181='CAMAGUI DATA UNIFICADA'!$A$2:$A1007)*($DX$1='CAMAGUI DATA UNIFICADA'!$B$2:$B1007),0),MATCH(EO$2,'CAMAGUI DATA UNIFICADA'!$C$1:$T$1,0)),"")</f>
        <v/>
      </c>
    </row>
    <row r="182">
      <c r="A182" s="137">
        <v>46195.0</v>
      </c>
      <c r="B182" s="138" t="str">
        <f t="array" ref="B182">IFERROR(INDEX('CAMAGUI DATA UNIFICADA'!$C$2:$T1007,MATCH(1,($A182='CAMAGUI DATA UNIFICADA'!$A$2:$A1007)*($B$1='CAMAGUI DATA UNIFICADA'!$B$2:$B1007),0),MATCH(B$2,'CAMAGUI DATA UNIFICADA'!$C$1:$T$1,0)),"")</f>
        <v>CA1080526</v>
      </c>
      <c r="C182" s="2">
        <f t="array" ref="C182">IFERROR(INDEX('CAMAGUI DATA UNIFICADA'!$C$2:$T1007,MATCH(1,($A182='CAMAGUI DATA UNIFICADA'!$A$2:$A1007)*($B$1='CAMAGUI DATA UNIFICADA'!$B$2:$B1007),0),MATCH(C$2,'CAMAGUI DATA UNIFICADA'!$C$1:$T$1,0)),"")</f>
        <v>500</v>
      </c>
      <c r="D182" s="2">
        <f t="array" ref="D182">IFERROR(INDEX('CAMAGUI DATA UNIFICADA'!$C$2:$T1007,MATCH(1,($A182='CAMAGUI DATA UNIFICADA'!$A$2:$A1007)*($B$1='CAMAGUI DATA UNIFICADA'!$B$2:$B1007),0),MATCH(D$2,'CAMAGUI DATA UNIFICADA'!$C$1:$T$1,0)),"")</f>
        <v>3300</v>
      </c>
      <c r="E182" s="2" t="str">
        <f t="array" ref="E182">IFERROR(INDEX('CAMAGUI DATA UNIFICADA'!$C$2:$T1007,MATCH(1,($A182='CAMAGUI DATA UNIFICADA'!$A$2:$A1007)*($B$1='CAMAGUI DATA UNIFICADA'!$B$2:$B1007),0),MATCH(E$2,'CAMAGUI DATA UNIFICADA'!$C$1:$T$1,0)),"")</f>
        <v>SKR OPTILINE E</v>
      </c>
      <c r="F182" s="139">
        <f t="array" ref="F182">IFERROR(INDEX('CAMAGUI DATA UNIFICADA'!$C$2:$T1007,MATCH(1,($A182='CAMAGUI DATA UNIFICADA'!$A$2:$A1007)*($B$1='CAMAGUI DATA UNIFICADA'!$B$2:$B1007),0),MATCH(F$2,'CAMAGUI DATA UNIFICADA'!$C$1:$T$1,0)),"")</f>
        <v>3894</v>
      </c>
      <c r="G182" s="2">
        <f t="array" ref="G182">IFERROR(INDEX('CAMAGUI DATA UNIFICADA'!$C$2:$T1007,MATCH(1,($A182='CAMAGUI DATA UNIFICADA'!$A$2:$A1007)*($B$1='CAMAGUI DATA UNIFICADA'!$B$2:$B1007),0),MATCH(G$2,'CAMAGUI DATA UNIFICADA'!$C$1:$T$1,0)),"")</f>
        <v>26.75</v>
      </c>
      <c r="H182" s="2">
        <f t="array" ref="H182">IFERROR(INDEX('CAMAGUI DATA UNIFICADA'!$C$2:$T1007,MATCH(1,($A182='CAMAGUI DATA UNIFICADA'!$A$2:$A1007)*($B$1='CAMAGUI DATA UNIFICADA'!$B$2:$B1007),0),MATCH(H$2,'CAMAGUI DATA UNIFICADA'!$C$1:$T$1,0)),"")</f>
        <v>3.75</v>
      </c>
      <c r="I182" s="33">
        <f t="array" ref="I182">IFERROR(INDEX('CAMAGUI DATA UNIFICADA'!$C$2:$T1007,MATCH(1,($A182='CAMAGUI DATA UNIFICADA'!$A$2:$A1007)*($B$1='CAMAGUI DATA UNIFICADA'!$B$2:$B1007),0),MATCH(I$2,'CAMAGUI DATA UNIFICADA'!$C$1:$T$1,0)),"")</f>
        <v>3</v>
      </c>
      <c r="J182" s="60">
        <f t="array" ref="J182">IFERROR(INDEX('CAMAGUI DATA UNIFICADA'!$C$2:$T1007,MATCH(1,($A182='CAMAGUI DATA UNIFICADA'!$A$2:$A1007)*($B$1='CAMAGUI DATA UNIFICADA'!$B$2:$B1007),0),MATCH(J$2,'CAMAGUI DATA UNIFICADA'!$C$1:$T$1,0)),"")</f>
        <v>623052.9595</v>
      </c>
      <c r="K182" s="33">
        <f t="array" ref="K182">IFERROR(INDEX('CAMAGUI DATA UNIFICADA'!$C$2:$T1007,MATCH(1,($A182='CAMAGUI DATA UNIFICADA'!$A$2:$A1007)*($B$1='CAMAGUI DATA UNIFICADA'!$B$2:$B1007),0),MATCH(K$2,'CAMAGUI DATA UNIFICADA'!$C$1:$T$1,0)),"")</f>
        <v>1.366247477</v>
      </c>
      <c r="L182" s="23">
        <f t="array" ref="L182">IFERROR(INDEX('CAMAGUI DATA UNIFICADA'!$C$2:$T1007,MATCH(1,($A182='CAMAGUI DATA UNIFICADA'!$A$2:$A1007)*($B$1='CAMAGUI DATA UNIFICADA'!$B$2:$B1007),0),MATCH(L$2,'CAMAGUI DATA UNIFICADA'!$C$1:$T$1,0)),"")</f>
        <v>0.5513743004</v>
      </c>
      <c r="M182" s="23">
        <f t="array" ref="M182">IFERROR(INDEX('CAMAGUI DATA UNIFICADA'!$C$2:$T1007,MATCH(1,($A182='CAMAGUI DATA UNIFICADA'!$A$2:$A1007)*($B$1='CAMAGUI DATA UNIFICADA'!$B$2:$B1007),0),MATCH(M$2,'CAMAGUI DATA UNIFICADA'!$C$1:$T$1,0)),"")</f>
        <v>0.57</v>
      </c>
      <c r="N182" s="60">
        <f t="array" ref="N182">IFERROR(INDEX('CAMAGUI DATA UNIFICADA'!$C$2:$T1007,MATCH(1,($A182='CAMAGUI DATA UNIFICADA'!$A$2:$A1007)*($B$1='CAMAGUI DATA UNIFICADA'!$B$2:$B1007),0),MATCH(N$2,'CAMAGUI DATA UNIFICADA'!$C$1:$T$1,0)),"")</f>
        <v>78644.68864</v>
      </c>
      <c r="O182" s="2">
        <f t="array" ref="O182">IFERROR(INDEX('CAMAGUI DATA UNIFICADA'!$C$2:$T1007,MATCH(1,($A182='CAMAGUI DATA UNIFICADA'!$A$2:$A1007)*($B$1='CAMAGUI DATA UNIFICADA'!$B$2:$B1007),0),MATCH(O$2,'CAMAGUI DATA UNIFICADA'!$C$1:$T$1,0)),"")</f>
        <v>3.5</v>
      </c>
      <c r="P182" s="2">
        <f t="array" ref="P182">IFERROR(INDEX('CAMAGUI DATA UNIFICADA'!$C$2:$T1007,MATCH(1,($A182='CAMAGUI DATA UNIFICADA'!$A$2:$A1007)*($B$1='CAMAGUI DATA UNIFICADA'!$B$2:$B1007),0),MATCH(P$2,'CAMAGUI DATA UNIFICADA'!$C$1:$T$1,0)),"")</f>
        <v>30.25</v>
      </c>
      <c r="Q182" s="33">
        <f t="array" ref="Q182">IFERROR(INDEX('CAMAGUI DATA UNIFICADA'!$C$2:$T1007,MATCH(1,($A182='CAMAGUI DATA UNIFICADA'!$A$2:$A1007)*($B$1='CAMAGUI DATA UNIFICADA'!$B$2:$B1007),0),MATCH(Q$2,'CAMAGUI DATA UNIFICADA'!$C$1:$T$1,0)),"")</f>
        <v>2.613</v>
      </c>
      <c r="R182" s="60">
        <f t="array" ref="R182">IFERROR(INDEX('CAMAGUI DATA UNIFICADA'!$C$2:$T1007,MATCH(1,($A182='CAMAGUI DATA UNIFICADA'!$A$2:$A1007)*($B$1='CAMAGUI DATA UNIFICADA'!$B$2:$B1007),0),MATCH(R$2,'CAMAGUI DATA UNIFICADA'!$C$1:$T$1,0)),"")</f>
        <v>531.8977138</v>
      </c>
      <c r="S182" s="140">
        <f t="array" ref="S182">IFERROR(INDEX('CAMAGUI DATA UNIFICADA'!$C$2:$T1007,MATCH(1,($A182='CAMAGUI DATA UNIFICADA'!$A$2:$A1007)*($B$1='CAMAGUI DATA UNIFICADA'!$B$2:$B1007),0),MATCH(S$2,'CAMAGUI DATA UNIFICADA'!$C$1:$T$1,0)),"")</f>
        <v>7.974428459</v>
      </c>
      <c r="T182" s="138" t="str">
        <f t="array" ref="T182">IFERROR(INDEX('CAMAGUI DATA UNIFICADA'!$C$2:$T1007,MATCH(1,($A182='CAMAGUI DATA UNIFICADA'!$A$2:$A1007)*($T$1='CAMAGUI DATA UNIFICADA'!$B$2:$B1007),0),MATCH(T$2,'CAMAGUI DATA UNIFICADA'!$C$1:$T$1,0)),"")</f>
        <v>CA2080526</v>
      </c>
      <c r="U182" s="2">
        <f t="array" ref="U182">IFERROR(INDEX('CAMAGUI DATA UNIFICADA'!$C$2:$T1007,MATCH(1,($A182='CAMAGUI DATA UNIFICADA'!$A$2:$A1007)*($T$1='CAMAGUI DATA UNIFICADA'!$B$2:$B1007),0),MATCH(U$2,'CAMAGUI DATA UNIFICADA'!$C$1:$T$1,0)),"")</f>
        <v>450</v>
      </c>
      <c r="V182" s="2">
        <f t="array" ref="V182">IFERROR(INDEX('CAMAGUI DATA UNIFICADA'!$C$2:$T1007,MATCH(1,($A182='CAMAGUI DATA UNIFICADA'!$A$2:$A1007)*($T$1='CAMAGUI DATA UNIFICADA'!$B$2:$B1007),0),MATCH(V$2,'CAMAGUI DATA UNIFICADA'!$C$1:$T$1,0)),"")</f>
        <v>2550</v>
      </c>
      <c r="W182" s="2" t="str">
        <f t="array" ref="W182">IFERROR(INDEX('CAMAGUI DATA UNIFICADA'!$C$2:$T1007,MATCH(1,($A182='CAMAGUI DATA UNIFICADA'!$A$2:$A1007)*($T$1='CAMAGUI DATA UNIFICADA'!$B$2:$B1007),0),MATCH(W$2,'CAMAGUI DATA UNIFICADA'!$C$1:$T$1,0)),"")</f>
        <v>SKR OPTILINE E</v>
      </c>
      <c r="X182" s="139">
        <f t="array" ref="X182">IFERROR(INDEX('CAMAGUI DATA UNIFICADA'!$C$2:$T1007,MATCH(1,($A182='CAMAGUI DATA UNIFICADA'!$A$2:$A1007)*($T$1='CAMAGUI DATA UNIFICADA'!$B$2:$B1007),0),MATCH(X$2,'CAMAGUI DATA UNIFICADA'!$C$1:$T$1,0)),"")</f>
        <v>3009</v>
      </c>
      <c r="Y182" s="2">
        <f t="array" ref="Y182">IFERROR(INDEX('CAMAGUI DATA UNIFICADA'!$C$2:$T1007,MATCH(1,($A182='CAMAGUI DATA UNIFICADA'!$A$2:$A1007)*($T$1='CAMAGUI DATA UNIFICADA'!$B$2:$B1007),0),MATCH(Y$2,'CAMAGUI DATA UNIFICADA'!$C$1:$T$1,0)),"")</f>
        <v>22.55</v>
      </c>
      <c r="Z182" s="2">
        <f t="array" ref="Z182">IFERROR(INDEX('CAMAGUI DATA UNIFICADA'!$C$2:$T1007,MATCH(1,($A182='CAMAGUI DATA UNIFICADA'!$A$2:$A1007)*($T$1='CAMAGUI DATA UNIFICADA'!$B$2:$B1007),0),MATCH(Z$2,'CAMAGUI DATA UNIFICADA'!$C$1:$T$1,0)),"")</f>
        <v>4.05</v>
      </c>
      <c r="AA182" s="2">
        <f t="array" ref="AA182">IFERROR(INDEX('CAMAGUI DATA UNIFICADA'!$C$2:$T1007,MATCH(1,($A182='CAMAGUI DATA UNIFICADA'!$A$2:$A1007)*($T$1='CAMAGUI DATA UNIFICADA'!$B$2:$B1007),0),MATCH(AA$2,'CAMAGUI DATA UNIFICADA'!$C$1:$T$1,0)),"")</f>
        <v>3.2058</v>
      </c>
      <c r="AB182" s="60">
        <f t="array" ref="AB182">IFERROR(INDEX('CAMAGUI DATA UNIFICADA'!$C$2:$T1007,MATCH(1,($A182='CAMAGUI DATA UNIFICADA'!$A$2:$A1007)*($T$1='CAMAGUI DATA UNIFICADA'!$B$2:$B1007),0),MATCH(AB$2,'CAMAGUI DATA UNIFICADA'!$C$1:$T$1,0)),"")</f>
        <v>622485.9349</v>
      </c>
      <c r="AC182" s="33">
        <f t="array" ref="AC182">IFERROR(INDEX('CAMAGUI DATA UNIFICADA'!$C$2:$T1007,MATCH(1,($A182='CAMAGUI DATA UNIFICADA'!$A$2:$A1007)*($T$1='CAMAGUI DATA UNIFICADA'!$B$2:$B1007),0),MATCH(AC$2,'CAMAGUI DATA UNIFICADA'!$C$1:$T$1,0)),"")</f>
        <v>1.113403412</v>
      </c>
      <c r="AD182" s="23">
        <f t="array" ref="AD182">IFERROR(INDEX('CAMAGUI DATA UNIFICADA'!$C$2:$T1007,MATCH(1,($A182='CAMAGUI DATA UNIFICADA'!$A$2:$A1007)*($T$1='CAMAGUI DATA UNIFICADA'!$B$2:$B1007),0),MATCH(AD$2,'CAMAGUI DATA UNIFICADA'!$C$1:$T$1,0)),"")</f>
        <v>0.7155010746</v>
      </c>
      <c r="AE182" s="23">
        <f t="array" ref="AE182">IFERROR(INDEX('CAMAGUI DATA UNIFICADA'!$C$2:$T1007,MATCH(1,($A182='CAMAGUI DATA UNIFICADA'!$A$2:$A1007)*($T$1='CAMAGUI DATA UNIFICADA'!$B$2:$B1007),0),MATCH(AE$2,'CAMAGUI DATA UNIFICADA'!$C$1:$T$1,0)),"")</f>
        <v>0.65</v>
      </c>
      <c r="AF182" s="60">
        <f t="array" ref="AF182">IFERROR(INDEX('CAMAGUI DATA UNIFICADA'!$C$2:$T1007,MATCH(1,($A182='CAMAGUI DATA UNIFICADA'!$A$2:$A1007)*($T$1='CAMAGUI DATA UNIFICADA'!$B$2:$B1007),0),MATCH(AF$2,'CAMAGUI DATA UNIFICADA'!$C$1:$T$1,0)),"")</f>
        <v>94250</v>
      </c>
      <c r="AG182" s="2">
        <f t="array" ref="AG182">IFERROR(INDEX('CAMAGUI DATA UNIFICADA'!$C$2:$T1007,MATCH(1,($A182='CAMAGUI DATA UNIFICADA'!$A$2:$A1007)*($T$1='CAMAGUI DATA UNIFICADA'!$B$2:$B1007),0),MATCH(AG$2,'CAMAGUI DATA UNIFICADA'!$C$1:$T$1,0)),"")</f>
        <v>3.5</v>
      </c>
      <c r="AH182" s="2">
        <f t="array" ref="AH182">IFERROR(INDEX('CAMAGUI DATA UNIFICADA'!$C$2:$T1007,MATCH(1,($A182='CAMAGUI DATA UNIFICADA'!$A$2:$A1007)*($T$1='CAMAGUI DATA UNIFICADA'!$B$2:$B1007),0),MATCH(AH$2,'CAMAGUI DATA UNIFICADA'!$C$1:$T$1,0)),"")</f>
        <v>26.05</v>
      </c>
      <c r="AI182" s="33">
        <f t="array" ref="AI182">IFERROR(INDEX('CAMAGUI DATA UNIFICADA'!$C$2:$T1007,MATCH(1,($A182='CAMAGUI DATA UNIFICADA'!$A$2:$A1007)*($T$1='CAMAGUI DATA UNIFICADA'!$B$2:$B1007),0),MATCH(AI$2,'CAMAGUI DATA UNIFICADA'!$C$1:$T$1,0)),"")</f>
        <v>3.0672</v>
      </c>
      <c r="AJ182" s="60">
        <f t="array" ref="AJ182">IFERROR(INDEX('CAMAGUI DATA UNIFICADA'!$C$2:$T1007,MATCH(1,($A182='CAMAGUI DATA UNIFICADA'!$A$2:$A1007)*($T$1='CAMAGUI DATA UNIFICADA'!$B$2:$B1007),0),MATCH(AJ$2,'CAMAGUI DATA UNIFICADA'!$C$1:$T$1,0)),"")</f>
        <v>450.9900245</v>
      </c>
      <c r="AK182" s="140">
        <f t="array" ref="AK182">IFERROR(INDEX('CAMAGUI DATA UNIFICADA'!$C$2:$T1007,MATCH(1,($A182='CAMAGUI DATA UNIFICADA'!$A$2:$A1007)*($T$1='CAMAGUI DATA UNIFICADA'!$B$2:$B1007),0),MATCH(AK$2,'CAMAGUI DATA UNIFICADA'!$C$1:$T$1,0)),"")</f>
        <v>0.2475061193</v>
      </c>
      <c r="AL182" s="138" t="str">
        <f t="array" ref="AL182">IFERROR(INDEX('CAMAGUI DATA UNIFICADA'!$C$2:$T1007,MATCH(1,($A182='CAMAGUI DATA UNIFICADA'!$A$2:$A1007)*($AL$1='CAMAGUI DATA UNIFICADA'!$B$2:$B1007),0),MATCH(AL$2,'CAMAGUI DATA UNIFICADA'!$C$1:$T$1,0)),"")</f>
        <v>CA3080526</v>
      </c>
      <c r="AM182" s="2">
        <f t="array" ref="AM182">IFERROR(INDEX('CAMAGUI DATA UNIFICADA'!$C$2:$T1007,MATCH(1,($A182='CAMAGUI DATA UNIFICADA'!$A$2:$A1007)*($AL$1='CAMAGUI DATA UNIFICADA'!$B$2:$B1007),0),MATCH(AM$2,'CAMAGUI DATA UNIFICADA'!$C$1:$T$1,0)),"")</f>
        <v>475</v>
      </c>
      <c r="AN182" s="2">
        <f t="array" ref="AN182">IFERROR(INDEX('CAMAGUI DATA UNIFICADA'!$C$2:$T1007,MATCH(1,($A182='CAMAGUI DATA UNIFICADA'!$A$2:$A1007)*($AL$1='CAMAGUI DATA UNIFICADA'!$B$2:$B1007),0),MATCH(AN$2,'CAMAGUI DATA UNIFICADA'!$C$1:$T$1,0)),"")</f>
        <v>2900</v>
      </c>
      <c r="AO182" s="2" t="str">
        <f t="array" ref="AO182">IFERROR(INDEX('CAMAGUI DATA UNIFICADA'!$C$2:$T1007,MATCH(1,($A182='CAMAGUI DATA UNIFICADA'!$A$2:$A1007)*($AL$1='CAMAGUI DATA UNIFICADA'!$B$2:$B1007),0),MATCH(AO$2,'CAMAGUI DATA UNIFICADA'!$C$1:$T$1,0)),"")</f>
        <v>SKR OPTILINE E</v>
      </c>
      <c r="AP182" s="139">
        <f t="array" ref="AP182">IFERROR(INDEX('CAMAGUI DATA UNIFICADA'!$C$2:$T1007,MATCH(1,($A182='CAMAGUI DATA UNIFICADA'!$A$2:$A1007)*($AL$1='CAMAGUI DATA UNIFICADA'!$B$2:$B1007),0),MATCH(AP$2,'CAMAGUI DATA UNIFICADA'!$C$1:$T$1,0)),"")</f>
        <v>3422</v>
      </c>
      <c r="AQ182" s="2">
        <f t="array" ref="AQ182">IFERROR(INDEX('CAMAGUI DATA UNIFICADA'!$C$2:$T1007,MATCH(1,($A182='CAMAGUI DATA UNIFICADA'!$A$2:$A1007)*($AL$1='CAMAGUI DATA UNIFICADA'!$B$2:$B1007),0),MATCH(AQ$2,'CAMAGUI DATA UNIFICADA'!$C$1:$T$1,0)),"")</f>
        <v>24.18</v>
      </c>
      <c r="AR182" s="2">
        <f t="array" ref="AR182">IFERROR(INDEX('CAMAGUI DATA UNIFICADA'!$C$2:$T1007,MATCH(1,($A182='CAMAGUI DATA UNIFICADA'!$A$2:$A1007)*($AL$1='CAMAGUI DATA UNIFICADA'!$B$2:$B1007),0),MATCH(AR$2,'CAMAGUI DATA UNIFICADA'!$C$1:$T$1,0)),"")</f>
        <v>2.18</v>
      </c>
      <c r="AS182" s="33">
        <f t="array" ref="AS182">IFERROR(INDEX('CAMAGUI DATA UNIFICADA'!$C$2:$T1007,MATCH(1,($A182='CAMAGUI DATA UNIFICADA'!$A$2:$A1007)*($AL$1='CAMAGUI DATA UNIFICADA'!$B$2:$B1007),0),MATCH(AS$2,'CAMAGUI DATA UNIFICADA'!$C$1:$T$1,0)),"")</f>
        <v>3.16704</v>
      </c>
      <c r="AT182" s="60">
        <f t="array" ref="AT182">IFERROR(INDEX('CAMAGUI DATA UNIFICADA'!$C$2:$T1007,MATCH(1,($A182='CAMAGUI DATA UNIFICADA'!$A$2:$A1007)*($AL$1='CAMAGUI DATA UNIFICADA'!$B$2:$B1007),0),MATCH(AT$2,'CAMAGUI DATA UNIFICADA'!$C$1:$T$1,0)),"")</f>
        <v>620274.2675</v>
      </c>
      <c r="AU182" s="33">
        <f t="array" ref="AU182">IFERROR(INDEX('CAMAGUI DATA UNIFICADA'!$C$2:$T1007,MATCH(1,($A182='CAMAGUI DATA UNIFICADA'!$A$2:$A1007)*($AL$1='CAMAGUI DATA UNIFICADA'!$B$2:$B1007),0),MATCH(AU$2,'CAMAGUI DATA UNIFICADA'!$C$1:$T$1,0)),"")</f>
        <v>2.18795268</v>
      </c>
      <c r="AV182" s="23">
        <f t="array" ref="AV182">IFERROR(INDEX('CAMAGUI DATA UNIFICADA'!$C$2:$T1007,MATCH(1,($A182='CAMAGUI DATA UNIFICADA'!$A$2:$A1007)*($AL$1='CAMAGUI DATA UNIFICADA'!$B$2:$B1007),0),MATCH(AV$2,'CAMAGUI DATA UNIFICADA'!$C$1:$T$1,0)),"")</f>
        <v>0.6529202815</v>
      </c>
      <c r="AW182" s="23">
        <f t="array" ref="AW182">IFERROR(INDEX('CAMAGUI DATA UNIFICADA'!$C$2:$T1007,MATCH(1,($A182='CAMAGUI DATA UNIFICADA'!$A$2:$A1007)*($AL$1='CAMAGUI DATA UNIFICADA'!$B$2:$B1007),0),MATCH(AW$2,'CAMAGUI DATA UNIFICADA'!$C$1:$T$1,0)),"")</f>
        <v>0.64</v>
      </c>
      <c r="AX182" s="60">
        <f t="array" ref="AX182">IFERROR(INDEX('CAMAGUI DATA UNIFICADA'!$C$2:$T1007,MATCH(1,($A182='CAMAGUI DATA UNIFICADA'!$A$2:$A1007)*($AL$1='CAMAGUI DATA UNIFICADA'!$B$2:$B1007),0),MATCH(AX$2,'CAMAGUI DATA UNIFICADA'!$C$1:$T$1,0)),"")</f>
        <v>86857.14286</v>
      </c>
      <c r="AY182" s="2">
        <f t="array" ref="AY182">IFERROR(INDEX('CAMAGUI DATA UNIFICADA'!$C$2:$T1007,MATCH(1,($A182='CAMAGUI DATA UNIFICADA'!$A$2:$A1007)*($AL$1='CAMAGUI DATA UNIFICADA'!$B$2:$B1007),0),MATCH(AY$2,'CAMAGUI DATA UNIFICADA'!$C$1:$T$1,0)),"")</f>
        <v>3.5</v>
      </c>
      <c r="AZ182" s="2">
        <f t="array" ref="AZ182">IFERROR(INDEX('CAMAGUI DATA UNIFICADA'!$C$2:$T1007,MATCH(1,($A182='CAMAGUI DATA UNIFICADA'!$A$2:$A1007)*($AL$1='CAMAGUI DATA UNIFICADA'!$B$2:$B1007),0),MATCH(AZ$2,'CAMAGUI DATA UNIFICADA'!$C$1:$T$1,0)),"")</f>
        <v>27.68</v>
      </c>
      <c r="BA182" s="33">
        <f t="array" ref="BA182">IFERROR(INDEX('CAMAGUI DATA UNIFICADA'!$C$2:$T1007,MATCH(1,($A182='CAMAGUI DATA UNIFICADA'!$A$2:$A1007)*($AL$1='CAMAGUI DATA UNIFICADA'!$B$2:$B1007),0),MATCH(BA$2,'CAMAGUI DATA UNIFICADA'!$C$1:$T$1,0)),"")</f>
        <v>2.91504</v>
      </c>
      <c r="BB182" s="60">
        <f t="array" ref="BB182">IFERROR(INDEX('CAMAGUI DATA UNIFICADA'!$C$2:$T1007,MATCH(1,($A182='CAMAGUI DATA UNIFICADA'!$A$2:$A1007)*($AL$1='CAMAGUI DATA UNIFICADA'!$B$2:$B1007),0),MATCH(BB$2,'CAMAGUI DATA UNIFICADA'!$C$1:$T$1,0)),"")</f>
        <v>499.3519058</v>
      </c>
      <c r="BC182" s="140">
        <f t="array" ref="BC182">IFERROR(INDEX('CAMAGUI DATA UNIFICADA'!$C$2:$T1007,MATCH(1,($A182='CAMAGUI DATA UNIFICADA'!$A$2:$A1007)*($AL$1='CAMAGUI DATA UNIFICADA'!$B$2:$B1007),0),MATCH(BC$2,'CAMAGUI DATA UNIFICADA'!$C$1:$T$1,0)),"")</f>
        <v>6.087976445</v>
      </c>
      <c r="BD182" s="138" t="str">
        <f t="array" ref="BD182">IFERROR(INDEX('CAMAGUI DATA UNIFICADA'!$C$2:$T1007,MATCH(1,($A182='CAMAGUI DATA UNIFICADA'!$A$2:$A1007)*($BD$1='CAMAGUI DATA UNIFICADA'!$B$2:$B1007),0),MATCH(BD$2,'CAMAGUI DATA UNIFICADA'!$C$1:$T$1,0)),"")</f>
        <v>CA4130626</v>
      </c>
      <c r="BE182" s="2">
        <f t="array" ref="BE182">IFERROR(INDEX('CAMAGUI DATA UNIFICADA'!$C$2:$T1007,MATCH(1,($A182='CAMAGUI DATA UNIFICADA'!$A$2:$A1007)*($BD$1='CAMAGUI DATA UNIFICADA'!$B$2:$B1007),0),MATCH(BE$2,'CAMAGUI DATA UNIFICADA'!$C$1:$T$1,0)),"")</f>
        <v>200</v>
      </c>
      <c r="BF182" s="2">
        <f t="array" ref="BF182">IFERROR(INDEX('CAMAGUI DATA UNIFICADA'!$C$2:$T1007,MATCH(1,($A182='CAMAGUI DATA UNIFICADA'!$A$2:$A1007)*($BD$1='CAMAGUI DATA UNIFICADA'!$B$2:$B1007),0),MATCH(BF$2,'CAMAGUI DATA UNIFICADA'!$C$1:$T$1,0)),"")</f>
        <v>930</v>
      </c>
      <c r="BG182" s="2" t="str">
        <f t="array" ref="BG182">IFERROR(INDEX('CAMAGUI DATA UNIFICADA'!$C$2:$T1007,MATCH(1,($A182='CAMAGUI DATA UNIFICADA'!$A$2:$A1007)*($BD$1='CAMAGUI DATA UNIFICADA'!$B$2:$B1007),0),MATCH(BG$2,'CAMAGUI DATA UNIFICADA'!$C$1:$T$1,0)),"")</f>
        <v>SKR MAST#4</v>
      </c>
      <c r="BH182" s="139">
        <f t="array" ref="BH182">IFERROR(INDEX('CAMAGUI DATA UNIFICADA'!$C$2:$T1007,MATCH(1,($A182='CAMAGUI DATA UNIFICADA'!$A$2:$A1007)*($BD$1='CAMAGUI DATA UNIFICADA'!$B$2:$B1007),0),MATCH(BH$2,'CAMAGUI DATA UNIFICADA'!$C$1:$T$1,0)),"")</f>
        <v>1147.992</v>
      </c>
      <c r="BI182" s="2">
        <f t="array" ref="BI182">IFERROR(INDEX('CAMAGUI DATA UNIFICADA'!$C$2:$T1007,MATCH(1,($A182='CAMAGUI DATA UNIFICADA'!$A$2:$A1007)*($BD$1='CAMAGUI DATA UNIFICADA'!$B$2:$B1007),0),MATCH(BI$2,'CAMAGUI DATA UNIFICADA'!$C$1:$T$1,0)),"")</f>
        <v>3.36</v>
      </c>
      <c r="BJ182" s="2">
        <f t="array" ref="BJ182">IFERROR(INDEX('CAMAGUI DATA UNIFICADA'!$C$2:$T1007,MATCH(1,($A182='CAMAGUI DATA UNIFICADA'!$A$2:$A1007)*($BD$1='CAMAGUI DATA UNIFICADA'!$B$2:$B1007),0),MATCH(BJ$2,'CAMAGUI DATA UNIFICADA'!$C$1:$T$1,0)),"")</f>
        <v>2.11</v>
      </c>
      <c r="BK182" s="33">
        <f t="array" ref="BK182">IFERROR(INDEX('CAMAGUI DATA UNIFICADA'!$C$2:$T1007,MATCH(1,($A182='CAMAGUI DATA UNIFICADA'!$A$2:$A1007)*($BD$1='CAMAGUI DATA UNIFICADA'!$B$2:$B1007),0),MATCH(BK$2,'CAMAGUI DATA UNIFICADA'!$C$1:$T$1,0)),"")</f>
        <v>9.23088</v>
      </c>
      <c r="BL182" s="60">
        <f t="array" ref="BL182">IFERROR(INDEX('CAMAGUI DATA UNIFICADA'!$C$2:$T1007,MATCH(1,($A182='CAMAGUI DATA UNIFICADA'!$A$2:$A1007)*($BD$1='CAMAGUI DATA UNIFICADA'!$B$2:$B1007),0),MATCH(BL$2,'CAMAGUI DATA UNIFICADA'!$C$1:$T$1,0)),"")</f>
        <v>644833.5318</v>
      </c>
      <c r="BM182" s="33">
        <f t="array" ref="BM182">IFERROR(INDEX('CAMAGUI DATA UNIFICADA'!$C$2:$T1007,MATCH(1,($A182='CAMAGUI DATA UNIFICADA'!$A$2:$A1007)*($BD$1='CAMAGUI DATA UNIFICADA'!$B$2:$B1007),0),MATCH(BM$2,'CAMAGUI DATA UNIFICADA'!$C$1:$T$1,0)),"")</f>
        <v>0.7201932906</v>
      </c>
      <c r="BN182" s="23">
        <f t="array" ref="BN182">IFERROR(INDEX('CAMAGUI DATA UNIFICADA'!$C$2:$T1007,MATCH(1,($A182='CAMAGUI DATA UNIFICADA'!$A$2:$A1007)*($BD$1='CAMAGUI DATA UNIFICADA'!$B$2:$B1007),0),MATCH(BN$2,'CAMAGUI DATA UNIFICADA'!$C$1:$T$1,0)),"")</f>
        <v>0.8429196495</v>
      </c>
      <c r="BO182" s="23">
        <f t="array" ref="BO182">IFERROR(INDEX('CAMAGUI DATA UNIFICADA'!$C$2:$T1007,MATCH(1,($A182='CAMAGUI DATA UNIFICADA'!$A$2:$A1007)*($BD$1='CAMAGUI DATA UNIFICADA'!$B$2:$B1007),0),MATCH(BO$2,'CAMAGUI DATA UNIFICADA'!$C$1:$T$1,0)),"")</f>
        <v>0.8</v>
      </c>
      <c r="BP182" s="60">
        <f t="array" ref="BP182">IFERROR(INDEX('CAMAGUI DATA UNIFICADA'!$C$2:$T1007,MATCH(1,($A182='CAMAGUI DATA UNIFICADA'!$A$2:$A1007)*($BD$1='CAMAGUI DATA UNIFICADA'!$B$2:$B1007),0),MATCH(BP$2,'CAMAGUI DATA UNIFICADA'!$C$1:$T$1,0)),"")</f>
        <v>127500</v>
      </c>
      <c r="BQ182" s="2">
        <f t="array" ref="BQ182">IFERROR(INDEX('CAMAGUI DATA UNIFICADA'!$C$2:$T1007,MATCH(1,($A182='CAMAGUI DATA UNIFICADA'!$A$2:$A1007)*($BD$1='CAMAGUI DATA UNIFICADA'!$B$2:$B1007),0),MATCH(BQ$2,'CAMAGUI DATA UNIFICADA'!$C$1:$T$1,0)),"")</f>
        <v>3</v>
      </c>
      <c r="BR182" s="2">
        <f t="array" ref="BR182">IFERROR(INDEX('CAMAGUI DATA UNIFICADA'!$C$2:$T1007,MATCH(1,($A182='CAMAGUI DATA UNIFICADA'!$A$2:$A1007)*($BD$1='CAMAGUI DATA UNIFICADA'!$B$2:$B1007),0),MATCH(BR$2,'CAMAGUI DATA UNIFICADA'!$C$1:$T$1,0)),"")</f>
        <v>6.36</v>
      </c>
      <c r="BS182" s="33">
        <f t="array" ref="BS182">IFERROR(INDEX('CAMAGUI DATA UNIFICADA'!$C$2:$T1007,MATCH(1,($A182='CAMAGUI DATA UNIFICADA'!$A$2:$A1007)*($BD$1='CAMAGUI DATA UNIFICADA'!$B$2:$B1007),0),MATCH(BS$2,'CAMAGUI DATA UNIFICADA'!$C$1:$T$1,0)),"")</f>
        <v>6.67632</v>
      </c>
      <c r="BT182" s="60">
        <f t="array" ref="BT182">IFERROR(INDEX('CAMAGUI DATA UNIFICADA'!$C$2:$T1007,MATCH(1,($A182='CAMAGUI DATA UNIFICADA'!$A$2:$A1007)*($BD$1='CAMAGUI DATA UNIFICADA'!$B$2:$B1007),0),MATCH(BT$2,'CAMAGUI DATA UNIFICADA'!$C$1:$T$1,0)),"")</f>
        <v>303.5605629</v>
      </c>
      <c r="BU182" s="140">
        <f t="array" ref="BU182">IFERROR(INDEX('CAMAGUI DATA UNIFICADA'!$C$2:$T1007,MATCH(1,($A182='CAMAGUI DATA UNIFICADA'!$A$2:$A1007)*($BD$1='CAMAGUI DATA UNIFICADA'!$B$2:$B1007),0),MATCH(BU$2,'CAMAGUI DATA UNIFICADA'!$C$1:$T$1,0)),"")</f>
        <v>25.89014071</v>
      </c>
      <c r="BV182" s="138" t="str">
        <f t="array" ref="BV182">IFERROR(INDEX('CAMAGUI DATA UNIFICADA'!$C$2:$T1007,MATCH(1,($A182='CAMAGUI DATA UNIFICADA'!$A$2:$A1007)*($BV$1='CAMAGUI DATA UNIFICADA'!$B$2:$B1007),0),MATCH(BV$2,'CAMAGUI DATA UNIFICADA'!$C$1:$T$1,0)),"")</f>
        <v>CA5130626</v>
      </c>
      <c r="BW182" s="2">
        <f t="array" ref="BW182">IFERROR(INDEX('CAMAGUI DATA UNIFICADA'!$C$2:$T1007,MATCH(1,($A182='CAMAGUI DATA UNIFICADA'!$A$2:$A1007)*($BV$1='CAMAGUI DATA UNIFICADA'!$B$2:$B1007),0),MATCH(BW$2,'CAMAGUI DATA UNIFICADA'!$C$1:$T$1,0)),"")</f>
        <v>180</v>
      </c>
      <c r="BX182" s="2">
        <f t="array" ref="BX182">IFERROR(INDEX('CAMAGUI DATA UNIFICADA'!$C$2:$T1007,MATCH(1,($A182='CAMAGUI DATA UNIFICADA'!$A$2:$A1007)*($BV$1='CAMAGUI DATA UNIFICADA'!$B$2:$B1007),0),MATCH(BX$2,'CAMAGUI DATA UNIFICADA'!$C$1:$T$1,0)),"")</f>
        <v>845</v>
      </c>
      <c r="BY182" s="2" t="str">
        <f t="array" ref="BY182">IFERROR(INDEX('CAMAGUI DATA UNIFICADA'!$C$2:$T1007,MATCH(1,($A182='CAMAGUI DATA UNIFICADA'!$A$2:$A1007)*($BV$1='CAMAGUI DATA UNIFICADA'!$B$2:$B1007),0),MATCH(BY$2,'CAMAGUI DATA UNIFICADA'!$C$1:$T$1,0)),"")</f>
        <v>SKR MAST#4</v>
      </c>
      <c r="BZ182" s="139">
        <f t="array" ref="BZ182">IFERROR(INDEX('CAMAGUI DATA UNIFICADA'!$C$2:$T1007,MATCH(1,($A182='CAMAGUI DATA UNIFICADA'!$A$2:$A1007)*($BV$1='CAMAGUI DATA UNIFICADA'!$B$2:$B1007),0),MATCH(BZ$2,'CAMAGUI DATA UNIFICADA'!$C$1:$T$1,0)),"")</f>
        <v>1043.068</v>
      </c>
      <c r="CA182" s="2">
        <f t="array" ref="CA182">IFERROR(INDEX('CAMAGUI DATA UNIFICADA'!$C$2:$T1007,MATCH(1,($A182='CAMAGUI DATA UNIFICADA'!$A$2:$A1007)*($BV$1='CAMAGUI DATA UNIFICADA'!$B$2:$B1007),0),MATCH(CA$2,'CAMAGUI DATA UNIFICADA'!$C$1:$T$1,0)),"")</f>
        <v>3.34</v>
      </c>
      <c r="CB182" s="2">
        <f t="array" ref="CB182">IFERROR(INDEX('CAMAGUI DATA UNIFICADA'!$C$2:$T1007,MATCH(1,($A182='CAMAGUI DATA UNIFICADA'!$A$2:$A1007)*($BV$1='CAMAGUI DATA UNIFICADA'!$B$2:$B1007),0),MATCH(CB$2,'CAMAGUI DATA UNIFICADA'!$C$1:$T$1,0)),"")</f>
        <v>2.09</v>
      </c>
      <c r="CC182" s="33">
        <f t="array" ref="CC182">IFERROR(INDEX('CAMAGUI DATA UNIFICADA'!$C$2:$T1007,MATCH(1,($A182='CAMAGUI DATA UNIFICADA'!$A$2:$A1007)*($BV$1='CAMAGUI DATA UNIFICADA'!$B$2:$B1007),0),MATCH(CC$2,'CAMAGUI DATA UNIFICADA'!$C$1:$T$1,0)),"")</f>
        <v>9.25272</v>
      </c>
      <c r="CD182" s="60">
        <f t="array" ref="CD182">IFERROR(INDEX('CAMAGUI DATA UNIFICADA'!$C$2:$T1007,MATCH(1,($A182='CAMAGUI DATA UNIFICADA'!$A$2:$A1007)*($BV$1='CAMAGUI DATA UNIFICADA'!$B$2:$B1007),0),MATCH(CD$2,'CAMAGUI DATA UNIFICADA'!$C$1:$T$1,0)),"")</f>
        <v>582447.2757</v>
      </c>
      <c r="CE182" s="33">
        <f t="array" ref="CE182">IFERROR(INDEX('CAMAGUI DATA UNIFICADA'!$C$2:$T1007,MATCH(1,($A182='CAMAGUI DATA UNIFICADA'!$A$2:$A1007)*($BV$1='CAMAGUI DATA UNIFICADA'!$B$2:$B1007),0),MATCH(CE$2,'CAMAGUI DATA UNIFICADA'!$C$1:$T$1,0)),"")</f>
        <v>0.7394718246</v>
      </c>
      <c r="CF182" s="23">
        <f t="array" ref="CF182">IFERROR(INDEX('CAMAGUI DATA UNIFICADA'!$C$2:$T1007,MATCH(1,($A182='CAMAGUI DATA UNIFICADA'!$A$2:$A1007)*($BV$1='CAMAGUI DATA UNIFICADA'!$B$2:$B1007),0),MATCH(CF$2,'CAMAGUI DATA UNIFICADA'!$C$1:$T$1,0)),"")</f>
        <v>0.8628848529</v>
      </c>
      <c r="CG182" s="23">
        <f t="array" ref="CG182">IFERROR(INDEX('CAMAGUI DATA UNIFICADA'!$C$2:$T1007,MATCH(1,($A182='CAMAGUI DATA UNIFICADA'!$A$2:$A1007)*($BV$1='CAMAGUI DATA UNIFICADA'!$B$2:$B1007),0),MATCH(CG$2,'CAMAGUI DATA UNIFICADA'!$C$1:$T$1,0)),"")</f>
        <v>0.81</v>
      </c>
      <c r="CH182" s="60">
        <f t="array" ref="CH182">IFERROR(INDEX('CAMAGUI DATA UNIFICADA'!$C$2:$T1007,MATCH(1,($A182='CAMAGUI DATA UNIFICADA'!$A$2:$A1007)*($BV$1='CAMAGUI DATA UNIFICADA'!$B$2:$B1007),0),MATCH(CH$2,'CAMAGUI DATA UNIFICADA'!$C$1:$T$1,0)),"")</f>
        <v>130178.5714</v>
      </c>
      <c r="CI182" s="2">
        <f t="array" ref="CI182">IFERROR(INDEX('CAMAGUI DATA UNIFICADA'!$C$2:$T1007,MATCH(1,($A182='CAMAGUI DATA UNIFICADA'!$A$2:$A1007)*($BV$1='CAMAGUI DATA UNIFICADA'!$B$2:$B1007),0),MATCH(CI$2,'CAMAGUI DATA UNIFICADA'!$C$1:$T$1,0)),"")</f>
        <v>3</v>
      </c>
      <c r="CJ182" s="2">
        <f t="array" ref="CJ182">IFERROR(INDEX('CAMAGUI DATA UNIFICADA'!$C$2:$T1007,MATCH(1,($A182='CAMAGUI DATA UNIFICADA'!$A$2:$A1007)*($BV$1='CAMAGUI DATA UNIFICADA'!$B$2:$B1007),0),MATCH(CJ$2,'CAMAGUI DATA UNIFICADA'!$C$1:$T$1,0)),"")</f>
        <v>6.34</v>
      </c>
      <c r="CK182" s="33">
        <f t="array" ref="CK182">IFERROR(INDEX('CAMAGUI DATA UNIFICADA'!$C$2:$T1007,MATCH(1,($A182='CAMAGUI DATA UNIFICADA'!$A$2:$A1007)*($BV$1='CAMAGUI DATA UNIFICADA'!$B$2:$B1007),0),MATCH(CK$2,'CAMAGUI DATA UNIFICADA'!$C$1:$T$1,0)),"")</f>
        <v>6.68808</v>
      </c>
      <c r="CL182" s="60">
        <f t="array" ref="CL182">IFERROR(INDEX('CAMAGUI DATA UNIFICADA'!$C$2:$T1007,MATCH(1,($A182='CAMAGUI DATA UNIFICADA'!$A$2:$A1007)*($BV$1='CAMAGUI DATA UNIFICADA'!$B$2:$B1007),0),MATCH(CL$2,'CAMAGUI DATA UNIFICADA'!$C$1:$T$1,0)),"")</f>
        <v>270.9801824</v>
      </c>
      <c r="CM182" s="140">
        <f t="array" ref="CM182">IFERROR(INDEX('CAMAGUI DATA UNIFICADA'!$C$2:$T1007,MATCH(1,($A182='CAMAGUI DATA UNIFICADA'!$A$2:$A1007)*($BV$1='CAMAGUI DATA UNIFICADA'!$B$2:$B1007),0),MATCH(CM$2,'CAMAGUI DATA UNIFICADA'!$C$1:$T$1,0)),"")</f>
        <v>22.7450456</v>
      </c>
      <c r="CN182" s="138" t="str">
        <f t="array" ref="CN182">IFERROR(INDEX('CAMAGUI DATA UNIFICADA'!$C$2:$T1007,MATCH(1,($A182='CAMAGUI DATA UNIFICADA'!$A$2:$A1007)*($CN$1='CAMAGUI DATA UNIFICADA'!$B$2:$B1007),0),MATCH(CN$2,'CAMAGUI DATA UNIFICADA'!$C$1:$T$1,0)),"")</f>
        <v>CA6130626</v>
      </c>
      <c r="CO182" s="2">
        <f t="array" ref="CO182">IFERROR(INDEX('CAMAGUI DATA UNIFICADA'!$C$2:$T1007,MATCH(1,($A182='CAMAGUI DATA UNIFICADA'!$A$2:$A1007)*($CN$1='CAMAGUI DATA UNIFICADA'!$B$2:$B1007),0),MATCH(CO$2,'CAMAGUI DATA UNIFICADA'!$C$1:$T$1,0)),"")</f>
        <v>275</v>
      </c>
      <c r="CP182" s="2">
        <f t="array" ref="CP182">IFERROR(INDEX('CAMAGUI DATA UNIFICADA'!$C$2:$T1007,MATCH(1,($A182='CAMAGUI DATA UNIFICADA'!$A$2:$A1007)*($CN$1='CAMAGUI DATA UNIFICADA'!$B$2:$B1007),0),MATCH(CP$2,'CAMAGUI DATA UNIFICADA'!$C$1:$T$1,0)),"")</f>
        <v>1325</v>
      </c>
      <c r="CQ182" s="2" t="str">
        <f t="array" ref="CQ182">IFERROR(INDEX('CAMAGUI DATA UNIFICADA'!$C$2:$T1007,MATCH(1,($A182='CAMAGUI DATA UNIFICADA'!$A$2:$A1007)*($CN$1='CAMAGUI DATA UNIFICADA'!$B$2:$B1007),0),MATCH(CQ$2,'CAMAGUI DATA UNIFICADA'!$C$1:$T$1,0)),"")</f>
        <v>SKR MAST#4</v>
      </c>
      <c r="CR182" s="139">
        <f t="array" ref="CR182">IFERROR(INDEX('CAMAGUI DATA UNIFICADA'!$C$2:$T1007,MATCH(1,($A182='CAMAGUI DATA UNIFICADA'!$A$2:$A1007)*($CN$1='CAMAGUI DATA UNIFICADA'!$B$2:$B1007),0),MATCH(CR$2,'CAMAGUI DATA UNIFICADA'!$C$1:$T$1,0)),"")</f>
        <v>1635.58</v>
      </c>
      <c r="CS182" s="2">
        <f t="array" ref="CS182">IFERROR(INDEX('CAMAGUI DATA UNIFICADA'!$C$2:$T1007,MATCH(1,($A182='CAMAGUI DATA UNIFICADA'!$A$2:$A1007)*($CN$1='CAMAGUI DATA UNIFICADA'!$B$2:$B1007),0),MATCH(CS$2,'CAMAGUI DATA UNIFICADA'!$C$1:$T$1,0)),"")</f>
        <v>3.54</v>
      </c>
      <c r="CT182" s="2">
        <f t="array" ref="CT182">IFERROR(INDEX('CAMAGUI DATA UNIFICADA'!$C$2:$T1007,MATCH(1,($A182='CAMAGUI DATA UNIFICADA'!$A$2:$A1007)*($CN$1='CAMAGUI DATA UNIFICADA'!$B$2:$B1007),0),MATCH(CT$2,'CAMAGUI DATA UNIFICADA'!$C$1:$T$1,0)),"")</f>
        <v>2.29</v>
      </c>
      <c r="CU182" s="33">
        <f t="array" ref="CU182">IFERROR(INDEX('CAMAGUI DATA UNIFICADA'!$C$2:$T1007,MATCH(1,($A182='CAMAGUI DATA UNIFICADA'!$A$2:$A1007)*($CN$1='CAMAGUI DATA UNIFICADA'!$B$2:$B1007),0),MATCH(CU$2,'CAMAGUI DATA UNIFICADA'!$C$1:$T$1,0)),"")</f>
        <v>9.03432</v>
      </c>
      <c r="CV182" s="60">
        <f t="array" ref="CV182">IFERROR(INDEX('CAMAGUI DATA UNIFICADA'!$C$2:$T1007,MATCH(1,($A182='CAMAGUI DATA UNIFICADA'!$A$2:$A1007)*($CN$1='CAMAGUI DATA UNIFICADA'!$B$2:$B1007),0),MATCH(CV$2,'CAMAGUI DATA UNIFICADA'!$C$1:$T$1,0)),"")</f>
        <v>859872.3071</v>
      </c>
      <c r="CW182" s="33">
        <f t="array" ref="CW182">IFERROR(INDEX('CAMAGUI DATA UNIFICADA'!$C$2:$T1007,MATCH(1,($A182='CAMAGUI DATA UNIFICADA'!$A$2:$A1007)*($CN$1='CAMAGUI DATA UNIFICADA'!$B$2:$B1007),0),MATCH(CW$2,'CAMAGUI DATA UNIFICADA'!$C$1:$T$1,0)),"")</f>
        <v>0.6090553896</v>
      </c>
      <c r="CX182" s="23">
        <f t="array" ref="CX182">IFERROR(INDEX('CAMAGUI DATA UNIFICADA'!$C$2:$T1007,MATCH(1,($A182='CAMAGUI DATA UNIFICADA'!$A$2:$A1007)*($CN$1='CAMAGUI DATA UNIFICADA'!$B$2:$B1007),0),MATCH(CX$2,'CAMAGUI DATA UNIFICADA'!$C$1:$T$1,0)),"")</f>
        <v>0.6878978457</v>
      </c>
      <c r="CY182" s="23">
        <f t="array" ref="CY182">IFERROR(INDEX('CAMAGUI DATA UNIFICADA'!$C$2:$T1007,MATCH(1,($A182='CAMAGUI DATA UNIFICADA'!$A$2:$A1007)*($CN$1='CAMAGUI DATA UNIFICADA'!$B$2:$B1007),0),MATCH(CY$2,'CAMAGUI DATA UNIFICADA'!$C$1:$T$1,0)),"")</f>
        <v>0.76</v>
      </c>
      <c r="CZ182" s="60">
        <f t="array" ref="CZ182">IFERROR(INDEX('CAMAGUI DATA UNIFICADA'!$C$2:$T1007,MATCH(1,($A182='CAMAGUI DATA UNIFICADA'!$A$2:$A1007)*($CN$1='CAMAGUI DATA UNIFICADA'!$B$2:$B1007),0),MATCH(CZ$2,'CAMAGUI DATA UNIFICADA'!$C$1:$T$1,0)),"")</f>
        <v>108571.4286</v>
      </c>
      <c r="DA182" s="2">
        <f t="array" ref="DA182">IFERROR(INDEX('CAMAGUI DATA UNIFICADA'!$C$2:$T1007,MATCH(1,($A182='CAMAGUI DATA UNIFICADA'!$A$2:$A1007)*($CN$1='CAMAGUI DATA UNIFICADA'!$B$2:$B1007),0),MATCH(DA$2,'CAMAGUI DATA UNIFICADA'!$C$1:$T$1,0)),"")</f>
        <v>3</v>
      </c>
      <c r="DB182" s="2">
        <f t="array" ref="DB182">IFERROR(INDEX('CAMAGUI DATA UNIFICADA'!$C$2:$T1007,MATCH(1,($A182='CAMAGUI DATA UNIFICADA'!$A$2:$A1007)*($CN$1='CAMAGUI DATA UNIFICADA'!$B$2:$B1007),0),MATCH(DB$2,'CAMAGUI DATA UNIFICADA'!$C$1:$T$1,0)),"")</f>
        <v>6.54</v>
      </c>
      <c r="DC182" s="33">
        <f t="array" ref="DC182">IFERROR(INDEX('CAMAGUI DATA UNIFICADA'!$C$2:$T1007,MATCH(1,($A182='CAMAGUI DATA UNIFICADA'!$A$2:$A1007)*($CN$1='CAMAGUI DATA UNIFICADA'!$B$2:$B1007),0),MATCH(DC$2,'CAMAGUI DATA UNIFICADA'!$C$1:$T$1,0)),"")</f>
        <v>6.57048</v>
      </c>
      <c r="DD182" s="60">
        <f t="array" ref="DD182">IFERROR(INDEX('CAMAGUI DATA UNIFICADA'!$C$2:$T1007,MATCH(1,($A182='CAMAGUI DATA UNIFICADA'!$A$2:$A1007)*($CN$1='CAMAGUI DATA UNIFICADA'!$B$2:$B1007),0),MATCH(DD$2,'CAMAGUI DATA UNIFICADA'!$C$1:$T$1,0)),"")</f>
        <v>474.8420522</v>
      </c>
      <c r="DE182" s="140">
        <f t="array" ref="DE182">IFERROR(INDEX('CAMAGUI DATA UNIFICADA'!$C$2:$T1007,MATCH(1,($A182='CAMAGUI DATA UNIFICADA'!$A$2:$A1007)*($CN$1='CAMAGUI DATA UNIFICADA'!$B$2:$B1007),0),MATCH(DE$2,'CAMAGUI DATA UNIFICADA'!$C$1:$T$1,0)),"")</f>
        <v>49.96051305</v>
      </c>
      <c r="DF182" s="138" t="str">
        <f t="array" ref="DF182">IFERROR(INDEX('CAMAGUI DATA UNIFICADA'!$C$2:$T1007,MATCH(1,($A182='CAMAGUI DATA UNIFICADA'!$A$2:$A1007)*($DF$1='CAMAGUI DATA UNIFICADA'!$B$2:$B1007),0),MATCH(DF$2,'CAMAGUI DATA UNIFICADA'!$C$1:$T$1,0)),"")</f>
        <v/>
      </c>
      <c r="DG182" s="2" t="str">
        <f t="array" ref="DG182">IFERROR(INDEX('CAMAGUI DATA UNIFICADA'!$C$2:$T1007,MATCH(1,($A182='CAMAGUI DATA UNIFICADA'!$A$2:$A1007)*($DF$1='CAMAGUI DATA UNIFICADA'!$B$2:$B1007),0),MATCH(DG$2,'CAMAGUI DATA UNIFICADA'!$C$1:$T$1,0)),"")</f>
        <v/>
      </c>
      <c r="DH182" s="2" t="str">
        <f t="array" ref="DH182">IFERROR(INDEX('CAMAGUI DATA UNIFICADA'!$C$2:$T1007,MATCH(1,($A182='CAMAGUI DATA UNIFICADA'!$A$2:$A1007)*($DF$1='CAMAGUI DATA UNIFICADA'!$B$2:$B1007),0),MATCH(DH$2,'CAMAGUI DATA UNIFICADA'!$C$1:$T$1,0)),"")</f>
        <v/>
      </c>
      <c r="DI182" s="2" t="str">
        <f t="array" ref="DI182">IFERROR(INDEX('CAMAGUI DATA UNIFICADA'!$C$2:$T1007,MATCH(1,($A182='CAMAGUI DATA UNIFICADA'!$A$2:$A1007)*($DF$1='CAMAGUI DATA UNIFICADA'!$B$2:$B1007),0),MATCH(DI$2,'CAMAGUI DATA UNIFICADA'!$C$1:$T$1,0)),"")</f>
        <v/>
      </c>
      <c r="DJ182" s="139" t="str">
        <f t="array" ref="DJ182">IFERROR(INDEX('CAMAGUI DATA UNIFICADA'!$C$2:$T1007,MATCH(1,($A182='CAMAGUI DATA UNIFICADA'!$A$2:$A1007)*($DF$1='CAMAGUI DATA UNIFICADA'!$B$2:$B1007),0),MATCH(DJ$2,'CAMAGUI DATA UNIFICADA'!$C$1:$T$1,0)),"")</f>
        <v/>
      </c>
      <c r="DK182" s="2" t="str">
        <f t="array" ref="DK182">IFERROR(INDEX('CAMAGUI DATA UNIFICADA'!$C$2:$T1007,MATCH(1,($A182='CAMAGUI DATA UNIFICADA'!$A$2:$A1007)*($DF$1='CAMAGUI DATA UNIFICADA'!$B$2:$B1007),0),MATCH(DK$2,'CAMAGUI DATA UNIFICADA'!$C$1:$T$1,0)),"")</f>
        <v/>
      </c>
      <c r="DL182" s="2" t="str">
        <f t="array" ref="DL182">IFERROR(INDEX('CAMAGUI DATA UNIFICADA'!$C$2:$T1007,MATCH(1,($A182='CAMAGUI DATA UNIFICADA'!$A$2:$A1007)*($DF$1='CAMAGUI DATA UNIFICADA'!$B$2:$B1007),0),MATCH(DL$2,'CAMAGUI DATA UNIFICADA'!$C$1:$T$1,0)),"")</f>
        <v/>
      </c>
      <c r="DM182" s="33" t="str">
        <f t="array" ref="DM182">IFERROR(INDEX('CAMAGUI DATA UNIFICADA'!$C$2:$T1007,MATCH(1,($A182='CAMAGUI DATA UNIFICADA'!$A$2:$A1007)*($DF$1='CAMAGUI DATA UNIFICADA'!$B$2:$B1007),0),MATCH(DM$2,'CAMAGUI DATA UNIFICADA'!$C$1:$T$1,0)),"")</f>
        <v/>
      </c>
      <c r="DN182" s="60" t="str">
        <f t="array" ref="DN182">IFERROR(INDEX('CAMAGUI DATA UNIFICADA'!$C$2:$T1007,MATCH(1,($A182='CAMAGUI DATA UNIFICADA'!$A$2:$A1007)*($DF$1='CAMAGUI DATA UNIFICADA'!$B$2:$B1007),0),MATCH(DN$2,'CAMAGUI DATA UNIFICADA'!$C$1:$T$1,0)),"")</f>
        <v/>
      </c>
      <c r="DO182" s="33" t="str">
        <f t="array" ref="DO182">IFERROR(INDEX('CAMAGUI DATA UNIFICADA'!$C$2:$T1007,MATCH(1,($A182='CAMAGUI DATA UNIFICADA'!$A$2:$A1007)*($DF$1='CAMAGUI DATA UNIFICADA'!$B$2:$B1007),0),MATCH(DO$2,'CAMAGUI DATA UNIFICADA'!$C$1:$T$1,0)),"")</f>
        <v/>
      </c>
      <c r="DP182" s="23" t="str">
        <f t="array" ref="DP182">IFERROR(INDEX('CAMAGUI DATA UNIFICADA'!$C$2:$T1007,MATCH(1,($A182='CAMAGUI DATA UNIFICADA'!$A$2:$A1007)*($DF$1='CAMAGUI DATA UNIFICADA'!$B$2:$B1007),0),MATCH(DP$2,'CAMAGUI DATA UNIFICADA'!$C$1:$T$1,0)),"")</f>
        <v/>
      </c>
      <c r="DQ182" s="23" t="str">
        <f t="array" ref="DQ182">IFERROR(INDEX('CAMAGUI DATA UNIFICADA'!$C$2:$T1007,MATCH(1,($A182='CAMAGUI DATA UNIFICADA'!$A$2:$A1007)*($DF$1='CAMAGUI DATA UNIFICADA'!$B$2:$B1007),0),MATCH(DQ$2,'CAMAGUI DATA UNIFICADA'!$C$1:$T$1,0)),"")</f>
        <v/>
      </c>
      <c r="DR182" s="2" t="str">
        <f t="array" ref="DR182">IFERROR(INDEX('CAMAGUI DATA UNIFICADA'!$C$2:$T1007,MATCH(1,($A182='CAMAGUI DATA UNIFICADA'!$A$2:$A1007)*($DF$1='CAMAGUI DATA UNIFICADA'!$B$2:$B1007),0),MATCH(DR$2,'CAMAGUI DATA UNIFICADA'!$C$1:$T$1,0)),"")</f>
        <v/>
      </c>
      <c r="DS182" s="2" t="str">
        <f t="array" ref="DS182">IFERROR(INDEX('CAMAGUI DATA UNIFICADA'!$C$2:$T1007,MATCH(1,($A182='CAMAGUI DATA UNIFICADA'!$A$2:$A1007)*($DF$1='CAMAGUI DATA UNIFICADA'!$B$2:$B1007),0),MATCH(DS$2,'CAMAGUI DATA UNIFICADA'!$C$1:$T$1,0)),"")</f>
        <v/>
      </c>
      <c r="DT182" s="2" t="str">
        <f t="array" ref="DT182">IFERROR(INDEX('CAMAGUI DATA UNIFICADA'!$C$2:$T1007,MATCH(1,($A182='CAMAGUI DATA UNIFICADA'!$A$2:$A1007)*($DF$1='CAMAGUI DATA UNIFICADA'!$B$2:$B1007),0),MATCH(DT$2,'CAMAGUI DATA UNIFICADA'!$C$1:$T$1,0)),"")</f>
        <v/>
      </c>
      <c r="DU182" s="33" t="str">
        <f t="array" ref="DU182">IFERROR(INDEX('CAMAGUI DATA UNIFICADA'!$C$2:$T1007,MATCH(1,($A182='CAMAGUI DATA UNIFICADA'!$A$2:$A1007)*($DF$1='CAMAGUI DATA UNIFICADA'!$B$2:$B1007),0),MATCH(DU$2,'CAMAGUI DATA UNIFICADA'!$C$1:$T$1,0)),"")</f>
        <v/>
      </c>
      <c r="DV182" s="60" t="str">
        <f t="array" ref="DV182">IFERROR(INDEX('CAMAGUI DATA UNIFICADA'!$C$2:$T1007,MATCH(1,($A182='CAMAGUI DATA UNIFICADA'!$A$2:$A1007)*($DF$1='CAMAGUI DATA UNIFICADA'!$B$2:$B1007),0),MATCH(DV$2,'CAMAGUI DATA UNIFICADA'!$C$1:$T$1,0)),"")</f>
        <v/>
      </c>
      <c r="DW182" s="140" t="str">
        <f t="array" ref="DW182">IFERROR(INDEX('CAMAGUI DATA UNIFICADA'!$C$2:$T1007,MATCH(1,($A182='CAMAGUI DATA UNIFICADA'!$A$2:$A1007)*($DF$1='CAMAGUI DATA UNIFICADA'!$B$2:$B1007),0),MATCH(DW$2,'CAMAGUI DATA UNIFICADA'!$C$1:$T$1,0)),"")</f>
        <v/>
      </c>
      <c r="DX182" s="144" t="str">
        <f t="array" ref="DX182">IFERROR(INDEX('CAMAGUI DATA UNIFICADA'!$C$2:$T1007,MATCH(1,($A182='CAMAGUI DATA UNIFICADA'!$A$2:$A1007)*($DX$1='CAMAGUI DATA UNIFICADA'!$B$2:$B1007),0),MATCH(DX$2,'CAMAGUI DATA UNIFICADA'!$C$1:$T$1,0)),"")</f>
        <v/>
      </c>
      <c r="DY182" s="60" t="str">
        <f t="array" ref="DY182">IFERROR(INDEX('CAMAGUI DATA UNIFICADA'!$C$2:$T1007,MATCH(1,($A182='CAMAGUI DATA UNIFICADA'!$A$2:$A1007)*($DX$1='CAMAGUI DATA UNIFICADA'!$B$2:$B1007),0),MATCH(DY$2,'CAMAGUI DATA UNIFICADA'!$C$1:$T$1,0)),"")</f>
        <v/>
      </c>
      <c r="DZ182" s="60" t="str">
        <f t="array" ref="DZ182">IFERROR(INDEX('CAMAGUI DATA UNIFICADA'!$C$2:$T1007,MATCH(1,($A182='CAMAGUI DATA UNIFICADA'!$A$2:$A1007)*($DX$1='CAMAGUI DATA UNIFICADA'!$B$2:$B1007),0),MATCH(DZ$2,'CAMAGUI DATA UNIFICADA'!$C$1:$T$1,0)),"")</f>
        <v/>
      </c>
      <c r="EA182" s="60" t="str">
        <f t="array" ref="EA182">IFERROR(INDEX('CAMAGUI DATA UNIFICADA'!$C$2:$T1007,MATCH(1,($A182='CAMAGUI DATA UNIFICADA'!$A$2:$A1007)*($DX$1='CAMAGUI DATA UNIFICADA'!$B$2:$B1007),0),MATCH(EA$2,'CAMAGUI DATA UNIFICADA'!$C$1:$T$1,0)),"")</f>
        <v/>
      </c>
      <c r="EB182" s="60" t="str">
        <f t="array" ref="EB182">IFERROR(INDEX('CAMAGUI DATA UNIFICADA'!$C$2:$T1007,MATCH(1,($A182='CAMAGUI DATA UNIFICADA'!$A$2:$A1007)*($DX$1='CAMAGUI DATA UNIFICADA'!$B$2:$B1007),0),MATCH(EB$2,'CAMAGUI DATA UNIFICADA'!$C$1:$T$1,0)),"")</f>
        <v/>
      </c>
      <c r="EC182" s="60" t="str">
        <f t="array" ref="EC182">IFERROR(INDEX('CAMAGUI DATA UNIFICADA'!$C$2:$T1007,MATCH(1,($A182='CAMAGUI DATA UNIFICADA'!$A$2:$A1007)*($DX$1='CAMAGUI DATA UNIFICADA'!$B$2:$B1007),0),MATCH(EC$2,'CAMAGUI DATA UNIFICADA'!$C$1:$T$1,0)),"")</f>
        <v/>
      </c>
      <c r="ED182" s="60" t="str">
        <f t="array" ref="ED182">IFERROR(INDEX('CAMAGUI DATA UNIFICADA'!$C$2:$T1007,MATCH(1,($A182='CAMAGUI DATA UNIFICADA'!$A$2:$A1007)*($DX$1='CAMAGUI DATA UNIFICADA'!$B$2:$B1007),0),MATCH(ED$2,'CAMAGUI DATA UNIFICADA'!$C$1:$T$1,0)),"")</f>
        <v/>
      </c>
      <c r="EE182" s="60" t="str">
        <f t="array" ref="EE182">IFERROR(INDEX('CAMAGUI DATA UNIFICADA'!$C$2:$T1007,MATCH(1,($A182='CAMAGUI DATA UNIFICADA'!$A$2:$A1007)*($DX$1='CAMAGUI DATA UNIFICADA'!$B$2:$B1007),0),MATCH(EE$2,'CAMAGUI DATA UNIFICADA'!$C$1:$T$1,0)),"")</f>
        <v/>
      </c>
      <c r="EF182" s="60" t="str">
        <f t="array" ref="EF182">IFERROR(INDEX('CAMAGUI DATA UNIFICADA'!$C$2:$T1007,MATCH(1,($A182='CAMAGUI DATA UNIFICADA'!$A$2:$A1007)*($DX$1='CAMAGUI DATA UNIFICADA'!$B$2:$B1007),0),MATCH(EF$2,'CAMAGUI DATA UNIFICADA'!$C$1:$T$1,0)),"")</f>
        <v/>
      </c>
      <c r="EG182" s="60" t="str">
        <f t="array" ref="EG182">IFERROR(INDEX('CAMAGUI DATA UNIFICADA'!$C$2:$T1007,MATCH(1,($A182='CAMAGUI DATA UNIFICADA'!$A$2:$A1007)*($DX$1='CAMAGUI DATA UNIFICADA'!$B$2:$B1007),0),MATCH(EG$2,'CAMAGUI DATA UNIFICADA'!$C$1:$T$1,0)),"")</f>
        <v/>
      </c>
      <c r="EH182" s="60" t="str">
        <f t="array" ref="EH182">IFERROR(INDEX('CAMAGUI DATA UNIFICADA'!$C$2:$T1007,MATCH(1,($A182='CAMAGUI DATA UNIFICADA'!$A$2:$A1007)*($DX$1='CAMAGUI DATA UNIFICADA'!$B$2:$B1007),0),MATCH(EH$2,'CAMAGUI DATA UNIFICADA'!$C$1:$T$1,0)),"")</f>
        <v/>
      </c>
      <c r="EI182" s="60" t="str">
        <f t="array" ref="EI182">IFERROR(INDEX('CAMAGUI DATA UNIFICADA'!$C$2:$T1007,MATCH(1,($A182='CAMAGUI DATA UNIFICADA'!$A$2:$A1007)*($DX$1='CAMAGUI DATA UNIFICADA'!$B$2:$B1007),0),MATCH(EI$2,'CAMAGUI DATA UNIFICADA'!$C$1:$T$1,0)),"")</f>
        <v/>
      </c>
      <c r="EJ182" s="60" t="str">
        <f t="array" ref="EJ182">IFERROR(INDEX('CAMAGUI DATA UNIFICADA'!$C$2:$T1007,MATCH(1,($A182='CAMAGUI DATA UNIFICADA'!$A$2:$A1007)*($DX$1='CAMAGUI DATA UNIFICADA'!$B$2:$B1007),0),MATCH(EJ$2,'CAMAGUI DATA UNIFICADA'!$C$1:$T$1,0)),"")</f>
        <v/>
      </c>
      <c r="EK182" s="60" t="str">
        <f t="array" ref="EK182">IFERROR(INDEX('CAMAGUI DATA UNIFICADA'!$C$2:$T1007,MATCH(1,($A182='CAMAGUI DATA UNIFICADA'!$A$2:$A1007)*($DX$1='CAMAGUI DATA UNIFICADA'!$B$2:$B1007),0),MATCH(EK$2,'CAMAGUI DATA UNIFICADA'!$C$1:$T$1,0)),"")</f>
        <v/>
      </c>
      <c r="EL182" s="60" t="str">
        <f t="array" ref="EL182">IFERROR(INDEX('CAMAGUI DATA UNIFICADA'!$C$2:$T1007,MATCH(1,($A182='CAMAGUI DATA UNIFICADA'!$A$2:$A1007)*($DX$1='CAMAGUI DATA UNIFICADA'!$B$2:$B1007),0),MATCH(EL$2,'CAMAGUI DATA UNIFICADA'!$C$1:$T$1,0)),"")</f>
        <v/>
      </c>
      <c r="EM182" s="60" t="str">
        <f t="array" ref="EM182">IFERROR(INDEX('CAMAGUI DATA UNIFICADA'!$C$2:$T1007,MATCH(1,($A182='CAMAGUI DATA UNIFICADA'!$A$2:$A1007)*($DX$1='CAMAGUI DATA UNIFICADA'!$B$2:$B1007),0),MATCH(EM$2,'CAMAGUI DATA UNIFICADA'!$C$1:$T$1,0)),"")</f>
        <v/>
      </c>
      <c r="EN182" s="60" t="str">
        <f t="array" ref="EN182">IFERROR(INDEX('CAMAGUI DATA UNIFICADA'!$C$2:$T1007,MATCH(1,($A182='CAMAGUI DATA UNIFICADA'!$A$2:$A1007)*($DX$1='CAMAGUI DATA UNIFICADA'!$B$2:$B1007),0),MATCH(EN$2,'CAMAGUI DATA UNIFICADA'!$C$1:$T$1,0)),"")</f>
        <v/>
      </c>
      <c r="EO182" s="140" t="str">
        <f t="array" ref="EO182">IFERROR(INDEX('CAMAGUI DATA UNIFICADA'!$C$2:$T1007,MATCH(1,($A182='CAMAGUI DATA UNIFICADA'!$A$2:$A1007)*($DX$1='CAMAGUI DATA UNIFICADA'!$B$2:$B1007),0),MATCH(EO$2,'CAMAGUI DATA UNIFICADA'!$C$1:$T$1,0)),"")</f>
        <v/>
      </c>
    </row>
    <row r="183">
      <c r="A183" s="137">
        <v>46202.0</v>
      </c>
      <c r="B183" s="138" t="str">
        <f t="array" ref="B183">IFERROR(INDEX('CAMAGUI DATA UNIFICADA'!$C$2:$T1007,MATCH(1,($A183='CAMAGUI DATA UNIFICADA'!$A$2:$A1007)*($B$1='CAMAGUI DATA UNIFICADA'!$B$2:$B1007),0),MATCH(B$2,'CAMAGUI DATA UNIFICADA'!$C$1:$T$1,0)),"")</f>
        <v>CA1080526</v>
      </c>
      <c r="C183" s="2">
        <f t="array" ref="C183">IFERROR(INDEX('CAMAGUI DATA UNIFICADA'!$C$2:$T1007,MATCH(1,($A183='CAMAGUI DATA UNIFICADA'!$A$2:$A1007)*($B$1='CAMAGUI DATA UNIFICADA'!$B$2:$B1007),0),MATCH(C$2,'CAMAGUI DATA UNIFICADA'!$C$1:$T$1,0)),"")</f>
        <v>500</v>
      </c>
      <c r="D183" s="2">
        <f t="array" ref="D183">IFERROR(INDEX('CAMAGUI DATA UNIFICADA'!$C$2:$T1007,MATCH(1,($A183='CAMAGUI DATA UNIFICADA'!$A$2:$A1007)*($B$1='CAMAGUI DATA UNIFICADA'!$B$2:$B1007),0),MATCH(D$2,'CAMAGUI DATA UNIFICADA'!$C$1:$T$1,0)),"")</f>
        <v>3500</v>
      </c>
      <c r="E183" s="2" t="str">
        <f t="array" ref="E183">IFERROR(INDEX('CAMAGUI DATA UNIFICADA'!$C$2:$T1007,MATCH(1,($A183='CAMAGUI DATA UNIFICADA'!$A$2:$A1007)*($B$1='CAMAGUI DATA UNIFICADA'!$B$2:$B1007),0),MATCH(E$2,'CAMAGUI DATA UNIFICADA'!$C$1:$T$1,0)),"")</f>
        <v>SKR OPTILINE E</v>
      </c>
      <c r="F183" s="139">
        <f t="array" ref="F183">IFERROR(INDEX('CAMAGUI DATA UNIFICADA'!$C$2:$T1007,MATCH(1,($A183='CAMAGUI DATA UNIFICADA'!$A$2:$A1007)*($B$1='CAMAGUI DATA UNIFICADA'!$B$2:$B1007),0),MATCH(F$2,'CAMAGUI DATA UNIFICADA'!$C$1:$T$1,0)),"")</f>
        <v>4130</v>
      </c>
      <c r="G183" s="2">
        <f t="array" ref="G183">IFERROR(INDEX('CAMAGUI DATA UNIFICADA'!$C$2:$T1007,MATCH(1,($A183='CAMAGUI DATA UNIFICADA'!$A$2:$A1007)*($B$1='CAMAGUI DATA UNIFICADA'!$B$2:$B1007),0),MATCH(G$2,'CAMAGUI DATA UNIFICADA'!$C$1:$T$1,0)),"")</f>
        <v>29.55</v>
      </c>
      <c r="H183" s="2">
        <f t="array" ref="H183">IFERROR(INDEX('CAMAGUI DATA UNIFICADA'!$C$2:$T1007,MATCH(1,($A183='CAMAGUI DATA UNIFICADA'!$A$2:$A1007)*($B$1='CAMAGUI DATA UNIFICADA'!$B$2:$B1007),0),MATCH(H$2,'CAMAGUI DATA UNIFICADA'!$C$1:$T$1,0)),"")</f>
        <v>2.8</v>
      </c>
      <c r="I183" s="33">
        <f t="array" ref="I183">IFERROR(INDEX('CAMAGUI DATA UNIFICADA'!$C$2:$T1007,MATCH(1,($A183='CAMAGUI DATA UNIFICADA'!$A$2:$A1007)*($B$1='CAMAGUI DATA UNIFICADA'!$B$2:$B1007),0),MATCH(I$2,'CAMAGUI DATA UNIFICADA'!$C$1:$T$1,0)),"")</f>
        <v>2.6994</v>
      </c>
      <c r="J183" s="60">
        <f t="array" ref="J183">IFERROR(INDEX('CAMAGUI DATA UNIFICADA'!$C$2:$T1007,MATCH(1,($A183='CAMAGUI DATA UNIFICADA'!$A$2:$A1007)*($B$1='CAMAGUI DATA UNIFICADA'!$B$2:$B1007),0),MATCH(J$2,'CAMAGUI DATA UNIFICADA'!$C$1:$T$1,0)),"")</f>
        <v>626823.5079</v>
      </c>
      <c r="K183" s="33">
        <f t="array" ref="K183">IFERROR(INDEX('CAMAGUI DATA UNIFICADA'!$C$2:$T1007,MATCH(1,($A183='CAMAGUI DATA UNIFICADA'!$A$2:$A1007)*($B$1='CAMAGUI DATA UNIFICADA'!$B$2:$B1007),0),MATCH(K$2,'CAMAGUI DATA UNIFICADA'!$C$1:$T$1,0)),"")</f>
        <v>2.127297481</v>
      </c>
      <c r="L183" s="23">
        <f t="array" ref="L183">IFERROR(INDEX('CAMAGUI DATA UNIFICADA'!$C$2:$T1007,MATCH(1,($A183='CAMAGUI DATA UNIFICADA'!$A$2:$A1007)*($B$1='CAMAGUI DATA UNIFICADA'!$B$2:$B1007),0),MATCH(L$2,'CAMAGUI DATA UNIFICADA'!$C$1:$T$1,0)),"")</f>
        <v>0.554711069</v>
      </c>
      <c r="M183" s="23">
        <f t="array" ref="M183">IFERROR(INDEX('CAMAGUI DATA UNIFICADA'!$C$2:$T1007,MATCH(1,($A183='CAMAGUI DATA UNIFICADA'!$A$2:$A1007)*($B$1='CAMAGUI DATA UNIFICADA'!$B$2:$B1007),0),MATCH(M$2,'CAMAGUI DATA UNIFICADA'!$C$1:$T$1,0)),"")</f>
        <v>0.52</v>
      </c>
      <c r="N183" s="60">
        <f t="array" ref="N183">IFERROR(INDEX('CAMAGUI DATA UNIFICADA'!$C$2:$T1007,MATCH(1,($A183='CAMAGUI DATA UNIFICADA'!$A$2:$A1007)*($B$1='CAMAGUI DATA UNIFICADA'!$B$2:$B1007),0),MATCH(N$2,'CAMAGUI DATA UNIFICADA'!$C$1:$T$1,0)),"")</f>
        <v>71746.03175</v>
      </c>
      <c r="O183" s="2">
        <f t="array" ref="O183">IFERROR(INDEX('CAMAGUI DATA UNIFICADA'!$C$2:$T1007,MATCH(1,($A183='CAMAGUI DATA UNIFICADA'!$A$2:$A1007)*($B$1='CAMAGUI DATA UNIFICADA'!$B$2:$B1007),0),MATCH(O$2,'CAMAGUI DATA UNIFICADA'!$C$1:$T$1,0)),"")</f>
        <v>3</v>
      </c>
      <c r="P183" s="2">
        <f t="array" ref="P183">IFERROR(INDEX('CAMAGUI DATA UNIFICADA'!$C$2:$T1007,MATCH(1,($A183='CAMAGUI DATA UNIFICADA'!$A$2:$A1007)*($B$1='CAMAGUI DATA UNIFICADA'!$B$2:$B1007),0),MATCH(P$2,'CAMAGUI DATA UNIFICADA'!$C$1:$T$1,0)),"")</f>
        <v>32.55</v>
      </c>
      <c r="Q183" s="33">
        <f t="array" ref="Q183">IFERROR(INDEX('CAMAGUI DATA UNIFICADA'!$C$2:$T1007,MATCH(1,($A183='CAMAGUI DATA UNIFICADA'!$A$2:$A1007)*($B$1='CAMAGUI DATA UNIFICADA'!$B$2:$B1007),0),MATCH(Q$2,'CAMAGUI DATA UNIFICADA'!$C$1:$T$1,0)),"")</f>
        <v>2.595</v>
      </c>
      <c r="R183" s="60">
        <f t="array" ref="R183">IFERROR(INDEX('CAMAGUI DATA UNIFICADA'!$C$2:$T1007,MATCH(1,($A183='CAMAGUI DATA UNIFICADA'!$A$2:$A1007)*($B$1='CAMAGUI DATA UNIFICADA'!$B$2:$B1007),0),MATCH(R$2,'CAMAGUI DATA UNIFICADA'!$C$1:$T$1,0)),"")</f>
        <v>491.1689147</v>
      </c>
      <c r="S183" s="140">
        <f t="array" ref="S183">IFERROR(INDEX('CAMAGUI DATA UNIFICADA'!$C$2:$T1007,MATCH(1,($A183='CAMAGUI DATA UNIFICADA'!$A$2:$A1007)*($B$1='CAMAGUI DATA UNIFICADA'!$B$2:$B1007),0),MATCH(S$2,'CAMAGUI DATA UNIFICADA'!$C$1:$T$1,0)),"")</f>
        <v>-2.207771327</v>
      </c>
      <c r="T183" s="138" t="str">
        <f t="array" ref="T183">IFERROR(INDEX('CAMAGUI DATA UNIFICADA'!$C$2:$T1007,MATCH(1,($A183='CAMAGUI DATA UNIFICADA'!$A$2:$A1007)*($T$1='CAMAGUI DATA UNIFICADA'!$B$2:$B1007),0),MATCH(T$2,'CAMAGUI DATA UNIFICADA'!$C$1:$T$1,0)),"")</f>
        <v>CA2080526</v>
      </c>
      <c r="U183" s="2">
        <f t="array" ref="U183">IFERROR(INDEX('CAMAGUI DATA UNIFICADA'!$C$2:$T1007,MATCH(1,($A183='CAMAGUI DATA UNIFICADA'!$A$2:$A1007)*($T$1='CAMAGUI DATA UNIFICADA'!$B$2:$B1007),0),MATCH(U$2,'CAMAGUI DATA UNIFICADA'!$C$1:$T$1,0)),"")</f>
        <v>450</v>
      </c>
      <c r="V183" s="2">
        <f t="array" ref="V183">IFERROR(INDEX('CAMAGUI DATA UNIFICADA'!$C$2:$T1007,MATCH(1,($A183='CAMAGUI DATA UNIFICADA'!$A$2:$A1007)*($T$1='CAMAGUI DATA UNIFICADA'!$B$2:$B1007),0),MATCH(V$2,'CAMAGUI DATA UNIFICADA'!$C$1:$T$1,0)),"")</f>
        <v>3150</v>
      </c>
      <c r="W183" s="2" t="str">
        <f t="array" ref="W183">IFERROR(INDEX('CAMAGUI DATA UNIFICADA'!$C$2:$T1007,MATCH(1,($A183='CAMAGUI DATA UNIFICADA'!$A$2:$A1007)*($T$1='CAMAGUI DATA UNIFICADA'!$B$2:$B1007),0),MATCH(W$2,'CAMAGUI DATA UNIFICADA'!$C$1:$T$1,0)),"")</f>
        <v>SKR OPTILINE E</v>
      </c>
      <c r="X183" s="139">
        <f t="array" ref="X183">IFERROR(INDEX('CAMAGUI DATA UNIFICADA'!$C$2:$T1007,MATCH(1,($A183='CAMAGUI DATA UNIFICADA'!$A$2:$A1007)*($T$1='CAMAGUI DATA UNIFICADA'!$B$2:$B1007),0),MATCH(X$2,'CAMAGUI DATA UNIFICADA'!$C$1:$T$1,0)),"")</f>
        <v>3717</v>
      </c>
      <c r="Y183" s="2">
        <f t="array" ref="Y183">IFERROR(INDEX('CAMAGUI DATA UNIFICADA'!$C$2:$T1007,MATCH(1,($A183='CAMAGUI DATA UNIFICADA'!$A$2:$A1007)*($T$1='CAMAGUI DATA UNIFICADA'!$B$2:$B1007),0),MATCH(Y$2,'CAMAGUI DATA UNIFICADA'!$C$1:$T$1,0)),"")</f>
        <v>26.25</v>
      </c>
      <c r="Z183" s="2">
        <f t="array" ref="Z183">IFERROR(INDEX('CAMAGUI DATA UNIFICADA'!$C$2:$T1007,MATCH(1,($A183='CAMAGUI DATA UNIFICADA'!$A$2:$A1007)*($T$1='CAMAGUI DATA UNIFICADA'!$B$2:$B1007),0),MATCH(Z$2,'CAMAGUI DATA UNIFICADA'!$C$1:$T$1,0)),"")</f>
        <v>3.7</v>
      </c>
      <c r="AA183" s="2">
        <f t="array" ref="AA183">IFERROR(INDEX('CAMAGUI DATA UNIFICADA'!$C$2:$T1007,MATCH(1,($A183='CAMAGUI DATA UNIFICADA'!$A$2:$A1007)*($T$1='CAMAGUI DATA UNIFICADA'!$B$2:$B1007),0),MATCH(AA$2,'CAMAGUI DATA UNIFICADA'!$C$1:$T$1,0)),"")</f>
        <v>3.048</v>
      </c>
      <c r="AB183" s="60">
        <f t="array" ref="AB183">IFERROR(INDEX('CAMAGUI DATA UNIFICADA'!$C$2:$T1007,MATCH(1,($A183='CAMAGUI DATA UNIFICADA'!$A$2:$A1007)*($T$1='CAMAGUI DATA UNIFICADA'!$B$2:$B1007),0),MATCH(AB$2,'CAMAGUI DATA UNIFICADA'!$C$1:$T$1,0)),"")</f>
        <v>562429.6963</v>
      </c>
      <c r="AC183" s="33">
        <f t="array" ref="AC183">IFERROR(INDEX('CAMAGUI DATA UNIFICADA'!$C$2:$T1007,MATCH(1,($A183='CAMAGUI DATA UNIFICADA'!$A$2:$A1007)*($T$1='CAMAGUI DATA UNIFICADA'!$B$2:$B1007),0),MATCH(AC$2,'CAMAGUI DATA UNIFICADA'!$C$1:$T$1,0)),"")</f>
        <v>1.505484264</v>
      </c>
      <c r="AD183" s="23">
        <f t="array" ref="AD183">IFERROR(INDEX('CAMAGUI DATA UNIFICADA'!$C$2:$T1007,MATCH(1,($A183='CAMAGUI DATA UNIFICADA'!$A$2:$A1007)*($T$1='CAMAGUI DATA UNIFICADA'!$B$2:$B1007),0),MATCH(AD$2,'CAMAGUI DATA UNIFICADA'!$C$1:$T$1,0)),"")</f>
        <v>0.6464709153</v>
      </c>
      <c r="AE183" s="23">
        <f t="array" ref="AE183">IFERROR(INDEX('CAMAGUI DATA UNIFICADA'!$C$2:$T1007,MATCH(1,($A183='CAMAGUI DATA UNIFICADA'!$A$2:$A1007)*($T$1='CAMAGUI DATA UNIFICADA'!$B$2:$B1007),0),MATCH(AE$2,'CAMAGUI DATA UNIFICADA'!$C$1:$T$1,0)),"")</f>
        <v>0.65</v>
      </c>
      <c r="AF183" s="60">
        <f t="array" ref="AF183">IFERROR(INDEX('CAMAGUI DATA UNIFICADA'!$C$2:$T1007,MATCH(1,($A183='CAMAGUI DATA UNIFICADA'!$A$2:$A1007)*($T$1='CAMAGUI DATA UNIFICADA'!$B$2:$B1007),0),MATCH(AF$2,'CAMAGUI DATA UNIFICADA'!$C$1:$T$1,0)),"")</f>
        <v>94250</v>
      </c>
      <c r="AG183" s="2">
        <f t="array" ref="AG183">IFERROR(INDEX('CAMAGUI DATA UNIFICADA'!$C$2:$T1007,MATCH(1,($A183='CAMAGUI DATA UNIFICADA'!$A$2:$A1007)*($T$1='CAMAGUI DATA UNIFICADA'!$B$2:$B1007),0),MATCH(AG$2,'CAMAGUI DATA UNIFICADA'!$C$1:$T$1,0)),"")</f>
        <v>3</v>
      </c>
      <c r="AH183" s="2">
        <f t="array" ref="AH183">IFERROR(INDEX('CAMAGUI DATA UNIFICADA'!$C$2:$T1007,MATCH(1,($A183='CAMAGUI DATA UNIFICADA'!$A$2:$A1007)*($T$1='CAMAGUI DATA UNIFICADA'!$B$2:$B1007),0),MATCH(AH$2,'CAMAGUI DATA UNIFICADA'!$C$1:$T$1,0)),"")</f>
        <v>29.25</v>
      </c>
      <c r="AI183" s="33">
        <f t="array" ref="AI183">IFERROR(INDEX('CAMAGUI DATA UNIFICADA'!$C$2:$T1007,MATCH(1,($A183='CAMAGUI DATA UNIFICADA'!$A$2:$A1007)*($T$1='CAMAGUI DATA UNIFICADA'!$B$2:$B1007),0),MATCH(AI$2,'CAMAGUI DATA UNIFICADA'!$C$1:$T$1,0)),"")</f>
        <v>2.739</v>
      </c>
      <c r="AJ183" s="60">
        <f t="array" ref="AJ183">IFERROR(INDEX('CAMAGUI DATA UNIFICADA'!$C$2:$T1007,MATCH(1,($A183='CAMAGUI DATA UNIFICADA'!$A$2:$A1007)*($T$1='CAMAGUI DATA UNIFICADA'!$B$2:$B1007),0),MATCH(AJ$2,'CAMAGUI DATA UNIFICADA'!$C$1:$T$1,0)),"")</f>
        <v>467.1574438</v>
      </c>
      <c r="AK183" s="140">
        <f t="array" ref="AK183">IFERROR(INDEX('CAMAGUI DATA UNIFICADA'!$C$2:$T1007,MATCH(1,($A183='CAMAGUI DATA UNIFICADA'!$A$2:$A1007)*($T$1='CAMAGUI DATA UNIFICADA'!$B$2:$B1007),0),MATCH(AK$2,'CAMAGUI DATA UNIFICADA'!$C$1:$T$1,0)),"")</f>
        <v>4.289360942</v>
      </c>
      <c r="AL183" s="138" t="str">
        <f t="array" ref="AL183">IFERROR(INDEX('CAMAGUI DATA UNIFICADA'!$C$2:$T1007,MATCH(1,($A183='CAMAGUI DATA UNIFICADA'!$A$2:$A1007)*($AL$1='CAMAGUI DATA UNIFICADA'!$B$2:$B1007),0),MATCH(AL$2,'CAMAGUI DATA UNIFICADA'!$C$1:$T$1,0)),"")</f>
        <v>CA3080526</v>
      </c>
      <c r="AM183" s="2">
        <f t="array" ref="AM183">IFERROR(INDEX('CAMAGUI DATA UNIFICADA'!$C$2:$T1007,MATCH(1,($A183='CAMAGUI DATA UNIFICADA'!$A$2:$A1007)*($AL$1='CAMAGUI DATA UNIFICADA'!$B$2:$B1007),0),MATCH(AM$2,'CAMAGUI DATA UNIFICADA'!$C$1:$T$1,0)),"")</f>
        <v>500</v>
      </c>
      <c r="AN183" s="2">
        <f t="array" ref="AN183">IFERROR(INDEX('CAMAGUI DATA UNIFICADA'!$C$2:$T1007,MATCH(1,($A183='CAMAGUI DATA UNIFICADA'!$A$2:$A1007)*($AL$1='CAMAGUI DATA UNIFICADA'!$B$2:$B1007),0),MATCH(AN$2,'CAMAGUI DATA UNIFICADA'!$C$1:$T$1,0)),"")</f>
        <v>3425</v>
      </c>
      <c r="AO183" s="2" t="str">
        <f t="array" ref="AO183">IFERROR(INDEX('CAMAGUI DATA UNIFICADA'!$C$2:$T1007,MATCH(1,($A183='CAMAGUI DATA UNIFICADA'!$A$2:$A1007)*($AL$1='CAMAGUI DATA UNIFICADA'!$B$2:$B1007),0),MATCH(AO$2,'CAMAGUI DATA UNIFICADA'!$C$1:$T$1,0)),"")</f>
        <v>SKR OPTILINE E</v>
      </c>
      <c r="AP183" s="139">
        <f t="array" ref="AP183">IFERROR(INDEX('CAMAGUI DATA UNIFICADA'!$C$2:$T1007,MATCH(1,($A183='CAMAGUI DATA UNIFICADA'!$A$2:$A1007)*($AL$1='CAMAGUI DATA UNIFICADA'!$B$2:$B1007),0),MATCH(AP$2,'CAMAGUI DATA UNIFICADA'!$C$1:$T$1,0)),"")</f>
        <v>4041.5</v>
      </c>
      <c r="AQ183" s="2">
        <f t="array" ref="AQ183">IFERROR(INDEX('CAMAGUI DATA UNIFICADA'!$C$2:$T1007,MATCH(1,($A183='CAMAGUI DATA UNIFICADA'!$A$2:$A1007)*($AL$1='CAMAGUI DATA UNIFICADA'!$B$2:$B1007),0),MATCH(AQ$2,'CAMAGUI DATA UNIFICADA'!$C$1:$T$1,0)),"")</f>
        <v>27.75</v>
      </c>
      <c r="AR183" s="2">
        <f t="array" ref="AR183">IFERROR(INDEX('CAMAGUI DATA UNIFICADA'!$C$2:$T1007,MATCH(1,($A183='CAMAGUI DATA UNIFICADA'!$A$2:$A1007)*($AL$1='CAMAGUI DATA UNIFICADA'!$B$2:$B1007),0),MATCH(AR$2,'CAMAGUI DATA UNIFICADA'!$C$1:$T$1,0)),"")</f>
        <v>3.57</v>
      </c>
      <c r="AS183" s="33">
        <f t="array" ref="AS183">IFERROR(INDEX('CAMAGUI DATA UNIFICADA'!$C$2:$T1007,MATCH(1,($A183='CAMAGUI DATA UNIFICADA'!$A$2:$A1007)*($AL$1='CAMAGUI DATA UNIFICADA'!$B$2:$B1007),0),MATCH(AS$2,'CAMAGUI DATA UNIFICADA'!$C$1:$T$1,0)),"")</f>
        <v>2.91</v>
      </c>
      <c r="AT183" s="60">
        <f t="array" ref="AT183">IFERROR(INDEX('CAMAGUI DATA UNIFICADA'!$C$2:$T1007,MATCH(1,($A183='CAMAGUI DATA UNIFICADA'!$A$2:$A1007)*($AL$1='CAMAGUI DATA UNIFICADA'!$B$2:$B1007),0),MATCH(AT$2,'CAMAGUI DATA UNIFICADA'!$C$1:$T$1,0)),"")</f>
        <v>619175.8769</v>
      </c>
      <c r="AU183" s="33">
        <f t="array" ref="AU183">IFERROR(INDEX('CAMAGUI DATA UNIFICADA'!$C$2:$T1007,MATCH(1,($A183='CAMAGUI DATA UNIFICADA'!$A$2:$A1007)*($AL$1='CAMAGUI DATA UNIFICADA'!$B$2:$B1007),0),MATCH(AU$2,'CAMAGUI DATA UNIFICADA'!$C$1:$T$1,0)),"")</f>
        <v>1.577933805</v>
      </c>
      <c r="AV183" s="23">
        <f t="array" ref="AV183">IFERROR(INDEX('CAMAGUI DATA UNIFICADA'!$C$2:$T1007,MATCH(1,($A183='CAMAGUI DATA UNIFICADA'!$A$2:$A1007)*($AL$1='CAMAGUI DATA UNIFICADA'!$B$2:$B1007),0),MATCH(AV$2,'CAMAGUI DATA UNIFICADA'!$C$1:$T$1,0)),"")</f>
        <v>0.651764081</v>
      </c>
      <c r="AW183" s="23">
        <f t="array" ref="AW183">IFERROR(INDEX('CAMAGUI DATA UNIFICADA'!$C$2:$T1007,MATCH(1,($A183='CAMAGUI DATA UNIFICADA'!$A$2:$A1007)*($AL$1='CAMAGUI DATA UNIFICADA'!$B$2:$B1007),0),MATCH(AW$2,'CAMAGUI DATA UNIFICADA'!$C$1:$T$1,0)),"")</f>
        <v>0.64</v>
      </c>
      <c r="AX183" s="60">
        <f t="array" ref="AX183">IFERROR(INDEX('CAMAGUI DATA UNIFICADA'!$C$2:$T1007,MATCH(1,($A183='CAMAGUI DATA UNIFICADA'!$A$2:$A1007)*($AL$1='CAMAGUI DATA UNIFICADA'!$B$2:$B1007),0),MATCH(AX$2,'CAMAGUI DATA UNIFICADA'!$C$1:$T$1,0)),"")</f>
        <v>86857.14286</v>
      </c>
      <c r="AY183" s="2">
        <f t="array" ref="AY183">IFERROR(INDEX('CAMAGUI DATA UNIFICADA'!$C$2:$T1007,MATCH(1,($A183='CAMAGUI DATA UNIFICADA'!$A$2:$A1007)*($AL$1='CAMAGUI DATA UNIFICADA'!$B$2:$B1007),0),MATCH(AY$2,'CAMAGUI DATA UNIFICADA'!$C$1:$T$1,0)),"")</f>
        <v>3</v>
      </c>
      <c r="AZ183" s="2">
        <f t="array" ref="AZ183">IFERROR(INDEX('CAMAGUI DATA UNIFICADA'!$C$2:$T1007,MATCH(1,($A183='CAMAGUI DATA UNIFICADA'!$A$2:$A1007)*($AL$1='CAMAGUI DATA UNIFICADA'!$B$2:$B1007),0),MATCH(AZ$2,'CAMAGUI DATA UNIFICADA'!$C$1:$T$1,0)),"")</f>
        <v>30.75</v>
      </c>
      <c r="BA183" s="33">
        <f t="array" ref="BA183">IFERROR(INDEX('CAMAGUI DATA UNIFICADA'!$C$2:$T1007,MATCH(1,($A183='CAMAGUI DATA UNIFICADA'!$A$2:$A1007)*($AL$1='CAMAGUI DATA UNIFICADA'!$B$2:$B1007),0),MATCH(BA$2,'CAMAGUI DATA UNIFICADA'!$C$1:$T$1,0)),"")</f>
        <v>2.583</v>
      </c>
      <c r="BB183" s="60">
        <f t="array" ref="BB183">IFERROR(INDEX('CAMAGUI DATA UNIFICADA'!$C$2:$T1007,MATCH(1,($A183='CAMAGUI DATA UNIFICADA'!$A$2:$A1007)*($AL$1='CAMAGUI DATA UNIFICADA'!$B$2:$B1007),0),MATCH(BB$2,'CAMAGUI DATA UNIFICADA'!$C$1:$T$1,0)),"")</f>
        <v>501.0063343</v>
      </c>
      <c r="BC183" s="140">
        <f t="array" ref="BC183">IFERROR(INDEX('CAMAGUI DATA UNIFICADA'!$C$2:$T1007,MATCH(1,($A183='CAMAGUI DATA UNIFICADA'!$A$2:$A1007)*($AL$1='CAMAGUI DATA UNIFICADA'!$B$2:$B1007),0),MATCH(BC$2,'CAMAGUI DATA UNIFICADA'!$C$1:$T$1,0)),"")</f>
        <v>0.2515835763</v>
      </c>
      <c r="BD183" s="138" t="str">
        <f t="array" ref="BD183">IFERROR(INDEX('CAMAGUI DATA UNIFICADA'!$C$2:$T1007,MATCH(1,($A183='CAMAGUI DATA UNIFICADA'!$A$2:$A1007)*($BD$1='CAMAGUI DATA UNIFICADA'!$B$2:$B1007),0),MATCH(BD$2,'CAMAGUI DATA UNIFICADA'!$C$1:$T$1,0)),"")</f>
        <v>CA4130626</v>
      </c>
      <c r="BE183" s="2">
        <f t="array" ref="BE183">IFERROR(INDEX('CAMAGUI DATA UNIFICADA'!$C$2:$T1007,MATCH(1,($A183='CAMAGUI DATA UNIFICADA'!$A$2:$A1007)*($BD$1='CAMAGUI DATA UNIFICADA'!$B$2:$B1007),0),MATCH(BE$2,'CAMAGUI DATA UNIFICADA'!$C$1:$T$1,0)),"")</f>
        <v>325</v>
      </c>
      <c r="BF183" s="2">
        <f t="array" ref="BF183">IFERROR(INDEX('CAMAGUI DATA UNIFICADA'!$C$2:$T1007,MATCH(1,($A183='CAMAGUI DATA UNIFICADA'!$A$2:$A1007)*($BD$1='CAMAGUI DATA UNIFICADA'!$B$2:$B1007),0),MATCH(BF$2,'CAMAGUI DATA UNIFICADA'!$C$1:$T$1,0)),"")</f>
        <v>1945</v>
      </c>
      <c r="BG183" s="2" t="str">
        <f t="array" ref="BG183">IFERROR(INDEX('CAMAGUI DATA UNIFICADA'!$C$2:$T1007,MATCH(1,($A183='CAMAGUI DATA UNIFICADA'!$A$2:$A1007)*($BD$1='CAMAGUI DATA UNIFICADA'!$B$2:$B1007),0),MATCH(BG$2,'CAMAGUI DATA UNIFICADA'!$C$1:$T$1,0)),"")</f>
        <v>SKR OPTILINE E</v>
      </c>
      <c r="BH183" s="139">
        <f t="array" ref="BH183">IFERROR(INDEX('CAMAGUI DATA UNIFICADA'!$C$2:$T1007,MATCH(1,($A183='CAMAGUI DATA UNIFICADA'!$A$2:$A1007)*($BD$1='CAMAGUI DATA UNIFICADA'!$B$2:$B1007),0),MATCH(BH$2,'CAMAGUI DATA UNIFICADA'!$C$1:$T$1,0)),"")</f>
        <v>2295.1</v>
      </c>
      <c r="BI183" s="2">
        <f t="array" ref="BI183">IFERROR(INDEX('CAMAGUI DATA UNIFICADA'!$C$2:$T1007,MATCH(1,($A183='CAMAGUI DATA UNIFICADA'!$A$2:$A1007)*($BD$1='CAMAGUI DATA UNIFICADA'!$B$2:$B1007),0),MATCH(BI$2,'CAMAGUI DATA UNIFICADA'!$C$1:$T$1,0)),"")</f>
        <v>7.07</v>
      </c>
      <c r="BJ183" s="2">
        <f t="array" ref="BJ183">IFERROR(INDEX('CAMAGUI DATA UNIFICADA'!$C$2:$T1007,MATCH(1,($A183='CAMAGUI DATA UNIFICADA'!$A$2:$A1007)*($BD$1='CAMAGUI DATA UNIFICADA'!$B$2:$B1007),0),MATCH(BJ$2,'CAMAGUI DATA UNIFICADA'!$C$1:$T$1,0)),"")</f>
        <v>3.71</v>
      </c>
      <c r="BK183" s="33">
        <f t="array" ref="BK183">IFERROR(INDEX('CAMAGUI DATA UNIFICADA'!$C$2:$T1007,MATCH(1,($A183='CAMAGUI DATA UNIFICADA'!$A$2:$A1007)*($BD$1='CAMAGUI DATA UNIFICADA'!$B$2:$B1007),0),MATCH(BK$2,'CAMAGUI DATA UNIFICADA'!$C$1:$T$1,0)),"")</f>
        <v>6.30432</v>
      </c>
      <c r="BL183" s="60">
        <f t="array" ref="BL183">IFERROR(INDEX('CAMAGUI DATA UNIFICADA'!$C$2:$T1007,MATCH(1,($A183='CAMAGUI DATA UNIFICADA'!$A$2:$A1007)*($BD$1='CAMAGUI DATA UNIFICADA'!$B$2:$B1007),0),MATCH(BL$2,'CAMAGUI DATA UNIFICADA'!$C$1:$T$1,0)),"")</f>
        <v>729164.8045</v>
      </c>
      <c r="BM183" s="33">
        <f t="array" ref="BM183">IFERROR(INDEX('CAMAGUI DATA UNIFICADA'!$C$2:$T1007,MATCH(1,($A183='CAMAGUI DATA UNIFICADA'!$A$2:$A1007)*($BD$1='CAMAGUI DATA UNIFICADA'!$B$2:$B1007),0),MATCH(BM$2,'CAMAGUI DATA UNIFICADA'!$C$1:$T$1,0)),"")</f>
        <v>0.7213742829</v>
      </c>
      <c r="BN183" s="23">
        <f t="array" ref="BN183">IFERROR(INDEX('CAMAGUI DATA UNIFICADA'!$C$2:$T1007,MATCH(1,($A183='CAMAGUI DATA UNIFICADA'!$A$2:$A1007)*($BD$1='CAMAGUI DATA UNIFICADA'!$B$2:$B1007),0),MATCH(BN$2,'CAMAGUI DATA UNIFICADA'!$C$1:$T$1,0)),"")</f>
        <v>0.9531566072</v>
      </c>
      <c r="BO183" s="23">
        <f t="array" ref="BO183">IFERROR(INDEX('CAMAGUI DATA UNIFICADA'!$C$2:$T1007,MATCH(1,($A183='CAMAGUI DATA UNIFICADA'!$A$2:$A1007)*($BD$1='CAMAGUI DATA UNIFICADA'!$B$2:$B1007),0),MATCH(BO$2,'CAMAGUI DATA UNIFICADA'!$C$1:$T$1,0)),"")</f>
        <v>0.95</v>
      </c>
      <c r="BP183" s="60">
        <f t="array" ref="BP183">IFERROR(INDEX('CAMAGUI DATA UNIFICADA'!$C$2:$T1007,MATCH(1,($A183='CAMAGUI DATA UNIFICADA'!$A$2:$A1007)*($BD$1='CAMAGUI DATA UNIFICADA'!$B$2:$B1007),0),MATCH(BP$2,'CAMAGUI DATA UNIFICADA'!$C$1:$T$1,0)),"")</f>
        <v>151406.25</v>
      </c>
      <c r="BQ183" s="2">
        <f t="array" ref="BQ183">IFERROR(INDEX('CAMAGUI DATA UNIFICADA'!$C$2:$T1007,MATCH(1,($A183='CAMAGUI DATA UNIFICADA'!$A$2:$A1007)*($BD$1='CAMAGUI DATA UNIFICADA'!$B$2:$B1007),0),MATCH(BQ$2,'CAMAGUI DATA UNIFICADA'!$C$1:$T$1,0)),"")</f>
        <v>3</v>
      </c>
      <c r="BR183" s="2">
        <f t="array" ref="BR183">IFERROR(INDEX('CAMAGUI DATA UNIFICADA'!$C$2:$T1007,MATCH(1,($A183='CAMAGUI DATA UNIFICADA'!$A$2:$A1007)*($BD$1='CAMAGUI DATA UNIFICADA'!$B$2:$B1007),0),MATCH(BR$2,'CAMAGUI DATA UNIFICADA'!$C$1:$T$1,0)),"")</f>
        <v>10.07</v>
      </c>
      <c r="BS183" s="33">
        <f t="array" ref="BS183">IFERROR(INDEX('CAMAGUI DATA UNIFICADA'!$C$2:$T1007,MATCH(1,($A183='CAMAGUI DATA UNIFICADA'!$A$2:$A1007)*($BD$1='CAMAGUI DATA UNIFICADA'!$B$2:$B1007),0),MATCH(BS$2,'CAMAGUI DATA UNIFICADA'!$C$1:$T$1,0)),"")</f>
        <v>4.82088</v>
      </c>
      <c r="BT183" s="60">
        <f t="array" ref="BT183">IFERROR(INDEX('CAMAGUI DATA UNIFICADA'!$C$2:$T1007,MATCH(1,($A183='CAMAGUI DATA UNIFICADA'!$A$2:$A1007)*($BD$1='CAMAGUI DATA UNIFICADA'!$B$2:$B1007),0),MATCH(BT$2,'CAMAGUI DATA UNIFICADA'!$C$1:$T$1,0)),"")</f>
        <v>400.4266248</v>
      </c>
      <c r="BU183" s="140">
        <f t="array" ref="BU183">IFERROR(INDEX('CAMAGUI DATA UNIFICADA'!$C$2:$T1007,MATCH(1,($A183='CAMAGUI DATA UNIFICADA'!$A$2:$A1007)*($BD$1='CAMAGUI DATA UNIFICADA'!$B$2:$B1007),0),MATCH(BU$2,'CAMAGUI DATA UNIFICADA'!$C$1:$T$1,0)),"")</f>
        <v>18.8566562</v>
      </c>
      <c r="BV183" s="138" t="str">
        <f t="array" ref="BV183">IFERROR(INDEX('CAMAGUI DATA UNIFICADA'!$C$2:$T1007,MATCH(1,($A183='CAMAGUI DATA UNIFICADA'!$A$2:$A1007)*($BV$1='CAMAGUI DATA UNIFICADA'!$B$2:$B1007),0),MATCH(BV$2,'CAMAGUI DATA UNIFICADA'!$C$1:$T$1,0)),"")</f>
        <v>CA5130626</v>
      </c>
      <c r="BW183" s="2">
        <f t="array" ref="BW183">IFERROR(INDEX('CAMAGUI DATA UNIFICADA'!$C$2:$T1007,MATCH(1,($A183='CAMAGUI DATA UNIFICADA'!$A$2:$A1007)*($BV$1='CAMAGUI DATA UNIFICADA'!$B$2:$B1007),0),MATCH(BW$2,'CAMAGUI DATA UNIFICADA'!$C$1:$T$1,0)),"")</f>
        <v>287.5</v>
      </c>
      <c r="BX183" s="2">
        <f t="array" ref="BX183">IFERROR(INDEX('CAMAGUI DATA UNIFICADA'!$C$2:$T1007,MATCH(1,($A183='CAMAGUI DATA UNIFICADA'!$A$2:$A1007)*($BV$1='CAMAGUI DATA UNIFICADA'!$B$2:$B1007),0),MATCH(BX$2,'CAMAGUI DATA UNIFICADA'!$C$1:$T$1,0)),"")</f>
        <v>1737.5</v>
      </c>
      <c r="BY183" s="2" t="str">
        <f t="array" ref="BY183">IFERROR(INDEX('CAMAGUI DATA UNIFICADA'!$C$2:$T1007,MATCH(1,($A183='CAMAGUI DATA UNIFICADA'!$A$2:$A1007)*($BV$1='CAMAGUI DATA UNIFICADA'!$B$2:$B1007),0),MATCH(BY$2,'CAMAGUI DATA UNIFICADA'!$C$1:$T$1,0)),"")</f>
        <v>SKR OPTILINE E</v>
      </c>
      <c r="BZ183" s="139">
        <f t="array" ref="BZ183">IFERROR(INDEX('CAMAGUI DATA UNIFICADA'!$C$2:$T1007,MATCH(1,($A183='CAMAGUI DATA UNIFICADA'!$A$2:$A1007)*($BV$1='CAMAGUI DATA UNIFICADA'!$B$2:$B1007),0),MATCH(BZ$2,'CAMAGUI DATA UNIFICADA'!$C$1:$T$1,0)),"")</f>
        <v>2050.25</v>
      </c>
      <c r="CA183" s="2">
        <f t="array" ref="CA183">IFERROR(INDEX('CAMAGUI DATA UNIFICADA'!$C$2:$T1007,MATCH(1,($A183='CAMAGUI DATA UNIFICADA'!$A$2:$A1007)*($BV$1='CAMAGUI DATA UNIFICADA'!$B$2:$B1007),0),MATCH(CA$2,'CAMAGUI DATA UNIFICADA'!$C$1:$T$1,0)),"")</f>
        <v>7</v>
      </c>
      <c r="CB183" s="2">
        <f t="array" ref="CB183">IFERROR(INDEX('CAMAGUI DATA UNIFICADA'!$C$2:$T1007,MATCH(1,($A183='CAMAGUI DATA UNIFICADA'!$A$2:$A1007)*($BV$1='CAMAGUI DATA UNIFICADA'!$B$2:$B1007),0),MATCH(CB$2,'CAMAGUI DATA UNIFICADA'!$C$1:$T$1,0)),"")</f>
        <v>3.66</v>
      </c>
      <c r="CC183" s="33">
        <f t="array" ref="CC183">IFERROR(INDEX('CAMAGUI DATA UNIFICADA'!$C$2:$T1007,MATCH(1,($A183='CAMAGUI DATA UNIFICADA'!$A$2:$A1007)*($BV$1='CAMAGUI DATA UNIFICADA'!$B$2:$B1007),0),MATCH(CC$2,'CAMAGUI DATA UNIFICADA'!$C$1:$T$1,0)),"")</f>
        <v>6.348</v>
      </c>
      <c r="CD183" s="60">
        <f t="array" ref="CD183">IFERROR(INDEX('CAMAGUI DATA UNIFICADA'!$C$2:$T1007,MATCH(1,($A183='CAMAGUI DATA UNIFICADA'!$A$2:$A1007)*($BV$1='CAMAGUI DATA UNIFICADA'!$B$2:$B1007),0),MATCH(CD$2,'CAMAGUI DATA UNIFICADA'!$C$1:$T$1,0)),"")</f>
        <v>646997.9296</v>
      </c>
      <c r="CE183" s="33">
        <f t="array" ref="CE183">IFERROR(INDEX('CAMAGUI DATA UNIFICADA'!$C$2:$T1007,MATCH(1,($A183='CAMAGUI DATA UNIFICADA'!$A$2:$A1007)*($BV$1='CAMAGUI DATA UNIFICADA'!$B$2:$B1007),0),MATCH(CE$2,'CAMAGUI DATA UNIFICADA'!$C$1:$T$1,0)),"")</f>
        <v>0.7403146604</v>
      </c>
      <c r="CF183" s="23">
        <f t="array" ref="CF183">IFERROR(INDEX('CAMAGUI DATA UNIFICADA'!$C$2:$T1007,MATCH(1,($A183='CAMAGUI DATA UNIFICADA'!$A$2:$A1007)*($BV$1='CAMAGUI DATA UNIFICADA'!$B$2:$B1007),0),MATCH(CF$2,'CAMAGUI DATA UNIFICADA'!$C$1:$T$1,0)),"")</f>
        <v>0.9585154513</v>
      </c>
      <c r="CG183" s="23">
        <f t="array" ref="CG183">IFERROR(INDEX('CAMAGUI DATA UNIFICADA'!$C$2:$T1007,MATCH(1,($A183='CAMAGUI DATA UNIFICADA'!$A$2:$A1007)*($BV$1='CAMAGUI DATA UNIFICADA'!$B$2:$B1007),0),MATCH(CG$2,'CAMAGUI DATA UNIFICADA'!$C$1:$T$1,0)),"")</f>
        <v>0.95</v>
      </c>
      <c r="CH183" s="60">
        <f t="array" ref="CH183">IFERROR(INDEX('CAMAGUI DATA UNIFICADA'!$C$2:$T1007,MATCH(1,($A183='CAMAGUI DATA UNIFICADA'!$A$2:$A1007)*($BV$1='CAMAGUI DATA UNIFICADA'!$B$2:$B1007),0),MATCH(CH$2,'CAMAGUI DATA UNIFICADA'!$C$1:$T$1,0)),"")</f>
        <v>152678.5714</v>
      </c>
      <c r="CI183" s="2">
        <f t="array" ref="CI183">IFERROR(INDEX('CAMAGUI DATA UNIFICADA'!$C$2:$T1007,MATCH(1,($A183='CAMAGUI DATA UNIFICADA'!$A$2:$A1007)*($BV$1='CAMAGUI DATA UNIFICADA'!$B$2:$B1007),0),MATCH(CI$2,'CAMAGUI DATA UNIFICADA'!$C$1:$T$1,0)),"")</f>
        <v>3</v>
      </c>
      <c r="CJ183" s="2">
        <f t="array" ref="CJ183">IFERROR(INDEX('CAMAGUI DATA UNIFICADA'!$C$2:$T1007,MATCH(1,($A183='CAMAGUI DATA UNIFICADA'!$A$2:$A1007)*($BV$1='CAMAGUI DATA UNIFICADA'!$B$2:$B1007),0),MATCH(CJ$2,'CAMAGUI DATA UNIFICADA'!$C$1:$T$1,0)),"")</f>
        <v>10</v>
      </c>
      <c r="CK183" s="33">
        <f t="array" ref="CK183">IFERROR(INDEX('CAMAGUI DATA UNIFICADA'!$C$2:$T1007,MATCH(1,($A183='CAMAGUI DATA UNIFICADA'!$A$2:$A1007)*($BV$1='CAMAGUI DATA UNIFICADA'!$B$2:$B1007),0),MATCH(CK$2,'CAMAGUI DATA UNIFICADA'!$C$1:$T$1,0)),"")</f>
        <v>4.836</v>
      </c>
      <c r="CL183" s="60">
        <f t="array" ref="CL183">IFERROR(INDEX('CAMAGUI DATA UNIFICADA'!$C$2:$T1007,MATCH(1,($A183='CAMAGUI DATA UNIFICADA'!$A$2:$A1007)*($BV$1='CAMAGUI DATA UNIFICADA'!$B$2:$B1007),0),MATCH(CL$2,'CAMAGUI DATA UNIFICADA'!$C$1:$T$1,0)),"")</f>
        <v>352.7159872</v>
      </c>
      <c r="CM183" s="140">
        <f t="array" ref="CM183">IFERROR(INDEX('CAMAGUI DATA UNIFICADA'!$C$2:$T1007,MATCH(1,($A183='CAMAGUI DATA UNIFICADA'!$A$2:$A1007)*($BV$1='CAMAGUI DATA UNIFICADA'!$B$2:$B1007),0),MATCH(CM$2,'CAMAGUI DATA UNIFICADA'!$C$1:$T$1,0)),"")</f>
        <v>16.30399679</v>
      </c>
      <c r="CN183" s="138" t="str">
        <f t="array" ref="CN183">IFERROR(INDEX('CAMAGUI DATA UNIFICADA'!$C$2:$T1007,MATCH(1,($A183='CAMAGUI DATA UNIFICADA'!$A$2:$A1007)*($CN$1='CAMAGUI DATA UNIFICADA'!$B$2:$B1007),0),MATCH(CN$2,'CAMAGUI DATA UNIFICADA'!$C$1:$T$1,0)),"")</f>
        <v>CA6130626</v>
      </c>
      <c r="CO183" s="2">
        <f t="array" ref="CO183">IFERROR(INDEX('CAMAGUI DATA UNIFICADA'!$C$2:$T1007,MATCH(1,($A183='CAMAGUI DATA UNIFICADA'!$A$2:$A1007)*($CN$1='CAMAGUI DATA UNIFICADA'!$B$2:$B1007),0),MATCH(CO$2,'CAMAGUI DATA UNIFICADA'!$C$1:$T$1,0)),"")</f>
        <v>475</v>
      </c>
      <c r="CP183" s="2">
        <f t="array" ref="CP183">IFERROR(INDEX('CAMAGUI DATA UNIFICADA'!$C$2:$T1007,MATCH(1,($A183='CAMAGUI DATA UNIFICADA'!$A$2:$A1007)*($CN$1='CAMAGUI DATA UNIFICADA'!$B$2:$B1007),0),MATCH(CP$2,'CAMAGUI DATA UNIFICADA'!$C$1:$T$1,0)),"")</f>
        <v>2800</v>
      </c>
      <c r="CQ183" s="2" t="str">
        <f t="array" ref="CQ183">IFERROR(INDEX('CAMAGUI DATA UNIFICADA'!$C$2:$T1007,MATCH(1,($A183='CAMAGUI DATA UNIFICADA'!$A$2:$A1007)*($CN$1='CAMAGUI DATA UNIFICADA'!$B$2:$B1007),0),MATCH(CQ$2,'CAMAGUI DATA UNIFICADA'!$C$1:$T$1,0)),"")</f>
        <v>SKR MAST E AD</v>
      </c>
      <c r="CR183" s="139">
        <f t="array" ref="CR183">IFERROR(INDEX('CAMAGUI DATA UNIFICADA'!$C$2:$T1007,MATCH(1,($A183='CAMAGUI DATA UNIFICADA'!$A$2:$A1007)*($CN$1='CAMAGUI DATA UNIFICADA'!$B$2:$B1007),0),MATCH(CR$2,'CAMAGUI DATA UNIFICADA'!$C$1:$T$1,0)),"")</f>
        <v>2866.08</v>
      </c>
      <c r="CS183" s="2">
        <f t="array" ref="CS183">IFERROR(INDEX('CAMAGUI DATA UNIFICADA'!$C$2:$T1007,MATCH(1,($A183='CAMAGUI DATA UNIFICADA'!$A$2:$A1007)*($CN$1='CAMAGUI DATA UNIFICADA'!$B$2:$B1007),0),MATCH(CS$2,'CAMAGUI DATA UNIFICADA'!$C$1:$T$1,0)),"")</f>
        <v>7.12</v>
      </c>
      <c r="CT183" s="2">
        <f t="array" ref="CT183">IFERROR(INDEX('CAMAGUI DATA UNIFICADA'!$C$2:$T1007,MATCH(1,($A183='CAMAGUI DATA UNIFICADA'!$A$2:$A1007)*($CN$1='CAMAGUI DATA UNIFICADA'!$B$2:$B1007),0),MATCH(CT$2,'CAMAGUI DATA UNIFICADA'!$C$1:$T$1,0)),"")</f>
        <v>3.58</v>
      </c>
      <c r="CU183" s="33">
        <f t="array" ref="CU183">IFERROR(INDEX('CAMAGUI DATA UNIFICADA'!$C$2:$T1007,MATCH(1,($A183='CAMAGUI DATA UNIFICADA'!$A$2:$A1007)*($CN$1='CAMAGUI DATA UNIFICADA'!$B$2:$B1007),0),MATCH(CU$2,'CAMAGUI DATA UNIFICADA'!$C$1:$T$1,0)),"")</f>
        <v>6.27312</v>
      </c>
      <c r="CV183" s="60">
        <f t="array" ref="CV183">IFERROR(INDEX('CAMAGUI DATA UNIFICADA'!$C$2:$T1007,MATCH(1,($A183='CAMAGUI DATA UNIFICADA'!$A$2:$A1007)*($CN$1='CAMAGUI DATA UNIFICADA'!$B$2:$B1007),0),MATCH(CV$2,'CAMAGUI DATA UNIFICADA'!$C$1:$T$1,0)),"")</f>
        <v>1063481.699</v>
      </c>
      <c r="CW183" s="33">
        <f t="array" ref="CW183">IFERROR(INDEX('CAMAGUI DATA UNIFICADA'!$C$2:$T1007,MATCH(1,($A183='CAMAGUI DATA UNIFICADA'!$A$2:$A1007)*($CN$1='CAMAGUI DATA UNIFICADA'!$B$2:$B1007),0),MATCH(CW$2,'CAMAGUI DATA UNIFICADA'!$C$1:$T$1,0)),"")</f>
        <v>0.7361156753</v>
      </c>
      <c r="CX183" s="23">
        <f t="array" ref="CX183">IFERROR(INDEX('CAMAGUI DATA UNIFICADA'!$C$2:$T1007,MATCH(1,($A183='CAMAGUI DATA UNIFICADA'!$A$2:$A1007)*($CN$1='CAMAGUI DATA UNIFICADA'!$B$2:$B1007),0),MATCH(CX$2,'CAMAGUI DATA UNIFICADA'!$C$1:$T$1,0)),"")</f>
        <v>0.8507853591</v>
      </c>
      <c r="CY183" s="23">
        <f t="array" ref="CY183">IFERROR(INDEX('CAMAGUI DATA UNIFICADA'!$C$2:$T1007,MATCH(1,($A183='CAMAGUI DATA UNIFICADA'!$A$2:$A1007)*($CN$1='CAMAGUI DATA UNIFICADA'!$B$2:$B1007),0),MATCH(CY$2,'CAMAGUI DATA UNIFICADA'!$C$1:$T$1,0)),"")</f>
        <v>0.85</v>
      </c>
      <c r="CZ183" s="60">
        <f t="array" ref="CZ183">IFERROR(INDEX('CAMAGUI DATA UNIFICADA'!$C$2:$T1007,MATCH(1,($A183='CAMAGUI DATA UNIFICADA'!$A$2:$A1007)*($CN$1='CAMAGUI DATA UNIFICADA'!$B$2:$B1007),0),MATCH(CZ$2,'CAMAGUI DATA UNIFICADA'!$C$1:$T$1,0)),"")</f>
        <v>121428.5714</v>
      </c>
      <c r="DA183" s="2">
        <f t="array" ref="DA183">IFERROR(INDEX('CAMAGUI DATA UNIFICADA'!$C$2:$T1007,MATCH(1,($A183='CAMAGUI DATA UNIFICADA'!$A$2:$A1007)*($CN$1='CAMAGUI DATA UNIFICADA'!$B$2:$B1007),0),MATCH(DA$2,'CAMAGUI DATA UNIFICADA'!$C$1:$T$1,0)),"")</f>
        <v>3</v>
      </c>
      <c r="DB183" s="2">
        <f t="array" ref="DB183">IFERROR(INDEX('CAMAGUI DATA UNIFICADA'!$C$2:$T1007,MATCH(1,($A183='CAMAGUI DATA UNIFICADA'!$A$2:$A1007)*($CN$1='CAMAGUI DATA UNIFICADA'!$B$2:$B1007),0),MATCH(DB$2,'CAMAGUI DATA UNIFICADA'!$C$1:$T$1,0)),"")</f>
        <v>10.12</v>
      </c>
      <c r="DC183" s="33">
        <f t="array" ref="DC183">IFERROR(INDEX('CAMAGUI DATA UNIFICADA'!$C$2:$T1007,MATCH(1,($A183='CAMAGUI DATA UNIFICADA'!$A$2:$A1007)*($CN$1='CAMAGUI DATA UNIFICADA'!$B$2:$B1007),0),MATCH(DC$2,'CAMAGUI DATA UNIFICADA'!$C$1:$T$1,0)),"")</f>
        <v>4.81008</v>
      </c>
      <c r="DD183" s="60">
        <f t="array" ref="DD183">IFERROR(INDEX('CAMAGUI DATA UNIFICADA'!$C$2:$T1007,MATCH(1,($A183='CAMAGUI DATA UNIFICADA'!$A$2:$A1007)*($CN$1='CAMAGUI DATA UNIFICADA'!$B$2:$B1007),0),MATCH(DD$2,'CAMAGUI DATA UNIFICADA'!$C$1:$T$1,0)),"")</f>
        <v>584.9569931</v>
      </c>
      <c r="DE183" s="140">
        <f t="array" ref="DE183">IFERROR(INDEX('CAMAGUI DATA UNIFICADA'!$C$2:$T1007,MATCH(1,($A183='CAMAGUI DATA UNIFICADA'!$A$2:$A1007)*($CN$1='CAMAGUI DATA UNIFICADA'!$B$2:$B1007),0),MATCH(DE$2,'CAMAGUI DATA UNIFICADA'!$C$1:$T$1,0)),"")</f>
        <v>27.48924828</v>
      </c>
      <c r="DF183" s="138" t="str">
        <f t="array" ref="DF183">IFERROR(INDEX('CAMAGUI DATA UNIFICADA'!$C$2:$T1007,MATCH(1,($A183='CAMAGUI DATA UNIFICADA'!$A$2:$A1007)*($DF$1='CAMAGUI DATA UNIFICADA'!$B$2:$B1007),0),MATCH(DF$2,'CAMAGUI DATA UNIFICADA'!$C$1:$T$1,0)),"")</f>
        <v/>
      </c>
      <c r="DG183" s="2" t="str">
        <f t="array" ref="DG183">IFERROR(INDEX('CAMAGUI DATA UNIFICADA'!$C$2:$T1007,MATCH(1,($A183='CAMAGUI DATA UNIFICADA'!$A$2:$A1007)*($DF$1='CAMAGUI DATA UNIFICADA'!$B$2:$B1007),0),MATCH(DG$2,'CAMAGUI DATA UNIFICADA'!$C$1:$T$1,0)),"")</f>
        <v/>
      </c>
      <c r="DH183" s="2" t="str">
        <f t="array" ref="DH183">IFERROR(INDEX('CAMAGUI DATA UNIFICADA'!$C$2:$T1007,MATCH(1,($A183='CAMAGUI DATA UNIFICADA'!$A$2:$A1007)*($DF$1='CAMAGUI DATA UNIFICADA'!$B$2:$B1007),0),MATCH(DH$2,'CAMAGUI DATA UNIFICADA'!$C$1:$T$1,0)),"")</f>
        <v/>
      </c>
      <c r="DI183" s="2" t="str">
        <f t="array" ref="DI183">IFERROR(INDEX('CAMAGUI DATA UNIFICADA'!$C$2:$T1007,MATCH(1,($A183='CAMAGUI DATA UNIFICADA'!$A$2:$A1007)*($DF$1='CAMAGUI DATA UNIFICADA'!$B$2:$B1007),0),MATCH(DI$2,'CAMAGUI DATA UNIFICADA'!$C$1:$T$1,0)),"")</f>
        <v/>
      </c>
      <c r="DJ183" s="139" t="str">
        <f t="array" ref="DJ183">IFERROR(INDEX('CAMAGUI DATA UNIFICADA'!$C$2:$T1007,MATCH(1,($A183='CAMAGUI DATA UNIFICADA'!$A$2:$A1007)*($DF$1='CAMAGUI DATA UNIFICADA'!$B$2:$B1007),0),MATCH(DJ$2,'CAMAGUI DATA UNIFICADA'!$C$1:$T$1,0)),"")</f>
        <v/>
      </c>
      <c r="DK183" s="2" t="str">
        <f t="array" ref="DK183">IFERROR(INDEX('CAMAGUI DATA UNIFICADA'!$C$2:$T1007,MATCH(1,($A183='CAMAGUI DATA UNIFICADA'!$A$2:$A1007)*($DF$1='CAMAGUI DATA UNIFICADA'!$B$2:$B1007),0),MATCH(DK$2,'CAMAGUI DATA UNIFICADA'!$C$1:$T$1,0)),"")</f>
        <v/>
      </c>
      <c r="DL183" s="2" t="str">
        <f t="array" ref="DL183">IFERROR(INDEX('CAMAGUI DATA UNIFICADA'!$C$2:$T1007,MATCH(1,($A183='CAMAGUI DATA UNIFICADA'!$A$2:$A1007)*($DF$1='CAMAGUI DATA UNIFICADA'!$B$2:$B1007),0),MATCH(DL$2,'CAMAGUI DATA UNIFICADA'!$C$1:$T$1,0)),"")</f>
        <v/>
      </c>
      <c r="DM183" s="33" t="str">
        <f t="array" ref="DM183">IFERROR(INDEX('CAMAGUI DATA UNIFICADA'!$C$2:$T1007,MATCH(1,($A183='CAMAGUI DATA UNIFICADA'!$A$2:$A1007)*($DF$1='CAMAGUI DATA UNIFICADA'!$B$2:$B1007),0),MATCH(DM$2,'CAMAGUI DATA UNIFICADA'!$C$1:$T$1,0)),"")</f>
        <v/>
      </c>
      <c r="DN183" s="60" t="str">
        <f t="array" ref="DN183">IFERROR(INDEX('CAMAGUI DATA UNIFICADA'!$C$2:$T1007,MATCH(1,($A183='CAMAGUI DATA UNIFICADA'!$A$2:$A1007)*($DF$1='CAMAGUI DATA UNIFICADA'!$B$2:$B1007),0),MATCH(DN$2,'CAMAGUI DATA UNIFICADA'!$C$1:$T$1,0)),"")</f>
        <v/>
      </c>
      <c r="DO183" s="33" t="str">
        <f t="array" ref="DO183">IFERROR(INDEX('CAMAGUI DATA UNIFICADA'!$C$2:$T1007,MATCH(1,($A183='CAMAGUI DATA UNIFICADA'!$A$2:$A1007)*($DF$1='CAMAGUI DATA UNIFICADA'!$B$2:$B1007),0),MATCH(DO$2,'CAMAGUI DATA UNIFICADA'!$C$1:$T$1,0)),"")</f>
        <v/>
      </c>
      <c r="DP183" s="23" t="str">
        <f t="array" ref="DP183">IFERROR(INDEX('CAMAGUI DATA UNIFICADA'!$C$2:$T1007,MATCH(1,($A183='CAMAGUI DATA UNIFICADA'!$A$2:$A1007)*($DF$1='CAMAGUI DATA UNIFICADA'!$B$2:$B1007),0),MATCH(DP$2,'CAMAGUI DATA UNIFICADA'!$C$1:$T$1,0)),"")</f>
        <v/>
      </c>
      <c r="DQ183" s="23" t="str">
        <f t="array" ref="DQ183">IFERROR(INDEX('CAMAGUI DATA UNIFICADA'!$C$2:$T1007,MATCH(1,($A183='CAMAGUI DATA UNIFICADA'!$A$2:$A1007)*($DF$1='CAMAGUI DATA UNIFICADA'!$B$2:$B1007),0),MATCH(DQ$2,'CAMAGUI DATA UNIFICADA'!$C$1:$T$1,0)),"")</f>
        <v/>
      </c>
      <c r="DR183" s="2" t="str">
        <f t="array" ref="DR183">IFERROR(INDEX('CAMAGUI DATA UNIFICADA'!$C$2:$T1007,MATCH(1,($A183='CAMAGUI DATA UNIFICADA'!$A$2:$A1007)*($DF$1='CAMAGUI DATA UNIFICADA'!$B$2:$B1007),0),MATCH(DR$2,'CAMAGUI DATA UNIFICADA'!$C$1:$T$1,0)),"")</f>
        <v/>
      </c>
      <c r="DS183" s="2" t="str">
        <f t="array" ref="DS183">IFERROR(INDEX('CAMAGUI DATA UNIFICADA'!$C$2:$T1007,MATCH(1,($A183='CAMAGUI DATA UNIFICADA'!$A$2:$A1007)*($DF$1='CAMAGUI DATA UNIFICADA'!$B$2:$B1007),0),MATCH(DS$2,'CAMAGUI DATA UNIFICADA'!$C$1:$T$1,0)),"")</f>
        <v/>
      </c>
      <c r="DT183" s="2" t="str">
        <f t="array" ref="DT183">IFERROR(INDEX('CAMAGUI DATA UNIFICADA'!$C$2:$T1007,MATCH(1,($A183='CAMAGUI DATA UNIFICADA'!$A$2:$A1007)*($DF$1='CAMAGUI DATA UNIFICADA'!$B$2:$B1007),0),MATCH(DT$2,'CAMAGUI DATA UNIFICADA'!$C$1:$T$1,0)),"")</f>
        <v/>
      </c>
      <c r="DU183" s="33" t="str">
        <f t="array" ref="DU183">IFERROR(INDEX('CAMAGUI DATA UNIFICADA'!$C$2:$T1007,MATCH(1,($A183='CAMAGUI DATA UNIFICADA'!$A$2:$A1007)*($DF$1='CAMAGUI DATA UNIFICADA'!$B$2:$B1007),0),MATCH(DU$2,'CAMAGUI DATA UNIFICADA'!$C$1:$T$1,0)),"")</f>
        <v/>
      </c>
      <c r="DV183" s="60" t="str">
        <f t="array" ref="DV183">IFERROR(INDEX('CAMAGUI DATA UNIFICADA'!$C$2:$T1007,MATCH(1,($A183='CAMAGUI DATA UNIFICADA'!$A$2:$A1007)*($DF$1='CAMAGUI DATA UNIFICADA'!$B$2:$B1007),0),MATCH(DV$2,'CAMAGUI DATA UNIFICADA'!$C$1:$T$1,0)),"")</f>
        <v/>
      </c>
      <c r="DW183" s="140" t="str">
        <f t="array" ref="DW183">IFERROR(INDEX('CAMAGUI DATA UNIFICADA'!$C$2:$T1007,MATCH(1,($A183='CAMAGUI DATA UNIFICADA'!$A$2:$A1007)*($DF$1='CAMAGUI DATA UNIFICADA'!$B$2:$B1007),0),MATCH(DW$2,'CAMAGUI DATA UNIFICADA'!$C$1:$T$1,0)),"")</f>
        <v/>
      </c>
      <c r="DX183" s="144" t="str">
        <f t="array" ref="DX183">IFERROR(INDEX('CAMAGUI DATA UNIFICADA'!$C$2:$T1007,MATCH(1,($A183='CAMAGUI DATA UNIFICADA'!$A$2:$A1007)*($DX$1='CAMAGUI DATA UNIFICADA'!$B$2:$B1007),0),MATCH(DX$2,'CAMAGUI DATA UNIFICADA'!$C$1:$T$1,0)),"")</f>
        <v/>
      </c>
      <c r="DY183" s="60" t="str">
        <f t="array" ref="DY183">IFERROR(INDEX('CAMAGUI DATA UNIFICADA'!$C$2:$T1007,MATCH(1,($A183='CAMAGUI DATA UNIFICADA'!$A$2:$A1007)*($DX$1='CAMAGUI DATA UNIFICADA'!$B$2:$B1007),0),MATCH(DY$2,'CAMAGUI DATA UNIFICADA'!$C$1:$T$1,0)),"")</f>
        <v/>
      </c>
      <c r="DZ183" s="60" t="str">
        <f t="array" ref="DZ183">IFERROR(INDEX('CAMAGUI DATA UNIFICADA'!$C$2:$T1007,MATCH(1,($A183='CAMAGUI DATA UNIFICADA'!$A$2:$A1007)*($DX$1='CAMAGUI DATA UNIFICADA'!$B$2:$B1007),0),MATCH(DZ$2,'CAMAGUI DATA UNIFICADA'!$C$1:$T$1,0)),"")</f>
        <v/>
      </c>
      <c r="EA183" s="60" t="str">
        <f t="array" ref="EA183">IFERROR(INDEX('CAMAGUI DATA UNIFICADA'!$C$2:$T1007,MATCH(1,($A183='CAMAGUI DATA UNIFICADA'!$A$2:$A1007)*($DX$1='CAMAGUI DATA UNIFICADA'!$B$2:$B1007),0),MATCH(EA$2,'CAMAGUI DATA UNIFICADA'!$C$1:$T$1,0)),"")</f>
        <v/>
      </c>
      <c r="EB183" s="60" t="str">
        <f t="array" ref="EB183">IFERROR(INDEX('CAMAGUI DATA UNIFICADA'!$C$2:$T1007,MATCH(1,($A183='CAMAGUI DATA UNIFICADA'!$A$2:$A1007)*($DX$1='CAMAGUI DATA UNIFICADA'!$B$2:$B1007),0),MATCH(EB$2,'CAMAGUI DATA UNIFICADA'!$C$1:$T$1,0)),"")</f>
        <v/>
      </c>
      <c r="EC183" s="60" t="str">
        <f t="array" ref="EC183">IFERROR(INDEX('CAMAGUI DATA UNIFICADA'!$C$2:$T1007,MATCH(1,($A183='CAMAGUI DATA UNIFICADA'!$A$2:$A1007)*($DX$1='CAMAGUI DATA UNIFICADA'!$B$2:$B1007),0),MATCH(EC$2,'CAMAGUI DATA UNIFICADA'!$C$1:$T$1,0)),"")</f>
        <v/>
      </c>
      <c r="ED183" s="60" t="str">
        <f t="array" ref="ED183">IFERROR(INDEX('CAMAGUI DATA UNIFICADA'!$C$2:$T1007,MATCH(1,($A183='CAMAGUI DATA UNIFICADA'!$A$2:$A1007)*($DX$1='CAMAGUI DATA UNIFICADA'!$B$2:$B1007),0),MATCH(ED$2,'CAMAGUI DATA UNIFICADA'!$C$1:$T$1,0)),"")</f>
        <v/>
      </c>
      <c r="EE183" s="60" t="str">
        <f t="array" ref="EE183">IFERROR(INDEX('CAMAGUI DATA UNIFICADA'!$C$2:$T1007,MATCH(1,($A183='CAMAGUI DATA UNIFICADA'!$A$2:$A1007)*($DX$1='CAMAGUI DATA UNIFICADA'!$B$2:$B1007),0),MATCH(EE$2,'CAMAGUI DATA UNIFICADA'!$C$1:$T$1,0)),"")</f>
        <v/>
      </c>
      <c r="EF183" s="60" t="str">
        <f t="array" ref="EF183">IFERROR(INDEX('CAMAGUI DATA UNIFICADA'!$C$2:$T1007,MATCH(1,($A183='CAMAGUI DATA UNIFICADA'!$A$2:$A1007)*($DX$1='CAMAGUI DATA UNIFICADA'!$B$2:$B1007),0),MATCH(EF$2,'CAMAGUI DATA UNIFICADA'!$C$1:$T$1,0)),"")</f>
        <v/>
      </c>
      <c r="EG183" s="60" t="str">
        <f t="array" ref="EG183">IFERROR(INDEX('CAMAGUI DATA UNIFICADA'!$C$2:$T1007,MATCH(1,($A183='CAMAGUI DATA UNIFICADA'!$A$2:$A1007)*($DX$1='CAMAGUI DATA UNIFICADA'!$B$2:$B1007),0),MATCH(EG$2,'CAMAGUI DATA UNIFICADA'!$C$1:$T$1,0)),"")</f>
        <v/>
      </c>
      <c r="EH183" s="60" t="str">
        <f t="array" ref="EH183">IFERROR(INDEX('CAMAGUI DATA UNIFICADA'!$C$2:$T1007,MATCH(1,($A183='CAMAGUI DATA UNIFICADA'!$A$2:$A1007)*($DX$1='CAMAGUI DATA UNIFICADA'!$B$2:$B1007),0),MATCH(EH$2,'CAMAGUI DATA UNIFICADA'!$C$1:$T$1,0)),"")</f>
        <v/>
      </c>
      <c r="EI183" s="60" t="str">
        <f t="array" ref="EI183">IFERROR(INDEX('CAMAGUI DATA UNIFICADA'!$C$2:$T1007,MATCH(1,($A183='CAMAGUI DATA UNIFICADA'!$A$2:$A1007)*($DX$1='CAMAGUI DATA UNIFICADA'!$B$2:$B1007),0),MATCH(EI$2,'CAMAGUI DATA UNIFICADA'!$C$1:$T$1,0)),"")</f>
        <v/>
      </c>
      <c r="EJ183" s="60" t="str">
        <f t="array" ref="EJ183">IFERROR(INDEX('CAMAGUI DATA UNIFICADA'!$C$2:$T1007,MATCH(1,($A183='CAMAGUI DATA UNIFICADA'!$A$2:$A1007)*($DX$1='CAMAGUI DATA UNIFICADA'!$B$2:$B1007),0),MATCH(EJ$2,'CAMAGUI DATA UNIFICADA'!$C$1:$T$1,0)),"")</f>
        <v/>
      </c>
      <c r="EK183" s="60" t="str">
        <f t="array" ref="EK183">IFERROR(INDEX('CAMAGUI DATA UNIFICADA'!$C$2:$T1007,MATCH(1,($A183='CAMAGUI DATA UNIFICADA'!$A$2:$A1007)*($DX$1='CAMAGUI DATA UNIFICADA'!$B$2:$B1007),0),MATCH(EK$2,'CAMAGUI DATA UNIFICADA'!$C$1:$T$1,0)),"")</f>
        <v/>
      </c>
      <c r="EL183" s="60" t="str">
        <f t="array" ref="EL183">IFERROR(INDEX('CAMAGUI DATA UNIFICADA'!$C$2:$T1007,MATCH(1,($A183='CAMAGUI DATA UNIFICADA'!$A$2:$A1007)*($DX$1='CAMAGUI DATA UNIFICADA'!$B$2:$B1007),0),MATCH(EL$2,'CAMAGUI DATA UNIFICADA'!$C$1:$T$1,0)),"")</f>
        <v/>
      </c>
      <c r="EM183" s="60" t="str">
        <f t="array" ref="EM183">IFERROR(INDEX('CAMAGUI DATA UNIFICADA'!$C$2:$T1007,MATCH(1,($A183='CAMAGUI DATA UNIFICADA'!$A$2:$A1007)*($DX$1='CAMAGUI DATA UNIFICADA'!$B$2:$B1007),0),MATCH(EM$2,'CAMAGUI DATA UNIFICADA'!$C$1:$T$1,0)),"")</f>
        <v/>
      </c>
      <c r="EN183" s="60" t="str">
        <f t="array" ref="EN183">IFERROR(INDEX('CAMAGUI DATA UNIFICADA'!$C$2:$T1007,MATCH(1,($A183='CAMAGUI DATA UNIFICADA'!$A$2:$A1007)*($DX$1='CAMAGUI DATA UNIFICADA'!$B$2:$B1007),0),MATCH(EN$2,'CAMAGUI DATA UNIFICADA'!$C$1:$T$1,0)),"")</f>
        <v/>
      </c>
      <c r="EO183" s="140" t="str">
        <f t="array" ref="EO183">IFERROR(INDEX('CAMAGUI DATA UNIFICADA'!$C$2:$T1007,MATCH(1,($A183='CAMAGUI DATA UNIFICADA'!$A$2:$A1007)*($DX$1='CAMAGUI DATA UNIFICADA'!$B$2:$B1007),0),MATCH(EO$2,'CAMAGUI DATA UNIFICADA'!$C$1:$T$1,0)),"")</f>
        <v/>
      </c>
    </row>
    <row r="184">
      <c r="A184" s="137">
        <v>46209.0</v>
      </c>
      <c r="B184" s="138" t="str">
        <f t="array" ref="B184">IFERROR(INDEX('CAMAGUI DATA UNIFICADA'!$C$2:$T1007,MATCH(1,($A184='CAMAGUI DATA UNIFICADA'!$A$2:$A1007)*($B$1='CAMAGUI DATA UNIFICADA'!$B$2:$B1007),0),MATCH(B$2,'CAMAGUI DATA UNIFICADA'!$C$1:$T$1,0)),"")</f>
        <v>CA1080526</v>
      </c>
      <c r="C184" s="2" t="str">
        <f t="array" ref="C184">IFERROR(INDEX('CAMAGUI DATA UNIFICADA'!$C$2:$T1007,MATCH(1,($A184='CAMAGUI DATA UNIFICADA'!$A$2:$A1007)*($B$1='CAMAGUI DATA UNIFICADA'!$B$2:$B1007),0),MATCH(C$2,'CAMAGUI DATA UNIFICADA'!$C$1:$T$1,0)),"")</f>
        <v/>
      </c>
      <c r="D184" s="2">
        <f t="array" ref="D184">IFERROR(INDEX('CAMAGUI DATA UNIFICADA'!$C$2:$T1007,MATCH(1,($A184='CAMAGUI DATA UNIFICADA'!$A$2:$A1007)*($B$1='CAMAGUI DATA UNIFICADA'!$B$2:$B1007),0),MATCH(D$2,'CAMAGUI DATA UNIFICADA'!$C$1:$T$1,0)),"")</f>
        <v>1750</v>
      </c>
      <c r="E184" s="2" t="str">
        <f t="array" ref="E184">IFERROR(INDEX('CAMAGUI DATA UNIFICADA'!$C$2:$T1007,MATCH(1,($A184='CAMAGUI DATA UNIFICADA'!$A$2:$A1007)*($B$1='CAMAGUI DATA UNIFICADA'!$B$2:$B1007),0),MATCH(E$2,'CAMAGUI DATA UNIFICADA'!$C$1:$T$1,0)),"")</f>
        <v>SKR OPTILINE E</v>
      </c>
      <c r="F184" s="139">
        <f t="array" ref="F184">IFERROR(INDEX('CAMAGUI DATA UNIFICADA'!$C$2:$T1007,MATCH(1,($A184='CAMAGUI DATA UNIFICADA'!$A$2:$A1007)*($B$1='CAMAGUI DATA UNIFICADA'!$B$2:$B1007),0),MATCH(F$2,'CAMAGUI DATA UNIFICADA'!$C$1:$T$1,0)),"")</f>
        <v>2065</v>
      </c>
      <c r="G184" s="2">
        <f t="array" ref="G184">IFERROR(INDEX('CAMAGUI DATA UNIFICADA'!$C$2:$T1007,MATCH(1,($A184='CAMAGUI DATA UNIFICADA'!$A$2:$A1007)*($B$1='CAMAGUI DATA UNIFICADA'!$B$2:$B1007),0),MATCH(G$2,'CAMAGUI DATA UNIFICADA'!$C$1:$T$1,0)),"")</f>
        <v>0</v>
      </c>
      <c r="H184" s="2">
        <f t="array" ref="H184">IFERROR(INDEX('CAMAGUI DATA UNIFICADA'!$C$2:$T1007,MATCH(1,($A184='CAMAGUI DATA UNIFICADA'!$A$2:$A1007)*($B$1='CAMAGUI DATA UNIFICADA'!$B$2:$B1007),0),MATCH(H$2,'CAMAGUI DATA UNIFICADA'!$C$1:$T$1,0)),"")</f>
        <v>-29.55</v>
      </c>
      <c r="I184" s="33" t="str">
        <f t="array" ref="I184">IFERROR(INDEX('CAMAGUI DATA UNIFICADA'!$C$2:$T1007,MATCH(1,($A184='CAMAGUI DATA UNIFICADA'!$A$2:$A1007)*($B$1='CAMAGUI DATA UNIFICADA'!$B$2:$B1007),0),MATCH(I$2,'CAMAGUI DATA UNIFICADA'!$C$1:$T$1,0)),"")</f>
        <v/>
      </c>
      <c r="J184" s="60" t="str">
        <f t="array" ref="J184">IFERROR(INDEX('CAMAGUI DATA UNIFICADA'!$C$2:$T1007,MATCH(1,($A184='CAMAGUI DATA UNIFICADA'!$A$2:$A1007)*($B$1='CAMAGUI DATA UNIFICADA'!$B$2:$B1007),0),MATCH(J$2,'CAMAGUI DATA UNIFICADA'!$C$1:$T$1,0)),"")</f>
        <v/>
      </c>
      <c r="K184" s="33" t="str">
        <f t="array" ref="K184">IFERROR(INDEX('CAMAGUI DATA UNIFICADA'!$C$2:$T1007,MATCH(1,($A184='CAMAGUI DATA UNIFICADA'!$A$2:$A1007)*($B$1='CAMAGUI DATA UNIFICADA'!$B$2:$B1007),0),MATCH(K$2,'CAMAGUI DATA UNIFICADA'!$C$1:$T$1,0)),"")</f>
        <v/>
      </c>
      <c r="L184" s="23">
        <f t="array" ref="L184">IFERROR(INDEX('CAMAGUI DATA UNIFICADA'!$C$2:$T1007,MATCH(1,($A184='CAMAGUI DATA UNIFICADA'!$A$2:$A1007)*($B$1='CAMAGUI DATA UNIFICADA'!$B$2:$B1007),0),MATCH(L$2,'CAMAGUI DATA UNIFICADA'!$C$1:$T$1,0)),"")</f>
        <v>0</v>
      </c>
      <c r="M184" s="23">
        <f t="array" ref="M184">IFERROR(INDEX('CAMAGUI DATA UNIFICADA'!$C$2:$T1007,MATCH(1,($A184='CAMAGUI DATA UNIFICADA'!$A$2:$A1007)*($B$1='CAMAGUI DATA UNIFICADA'!$B$2:$B1007),0),MATCH(M$2,'CAMAGUI DATA UNIFICADA'!$C$1:$T$1,0)),"")</f>
        <v>0</v>
      </c>
      <c r="N184" s="60">
        <f t="array" ref="N184">IFERROR(INDEX('CAMAGUI DATA UNIFICADA'!$C$2:$T1007,MATCH(1,($A184='CAMAGUI DATA UNIFICADA'!$A$2:$A1007)*($B$1='CAMAGUI DATA UNIFICADA'!$B$2:$B1007),0),MATCH(N$2,'CAMAGUI DATA UNIFICADA'!$C$1:$T$1,0)),"")</f>
        <v>0</v>
      </c>
      <c r="O184" s="2">
        <f t="array" ref="O184">IFERROR(INDEX('CAMAGUI DATA UNIFICADA'!$C$2:$T1007,MATCH(1,($A184='CAMAGUI DATA UNIFICADA'!$A$2:$A1007)*($B$1='CAMAGUI DATA UNIFICADA'!$B$2:$B1007),0),MATCH(O$2,'CAMAGUI DATA UNIFICADA'!$C$1:$T$1,0)),"")</f>
        <v>3</v>
      </c>
      <c r="P184" s="2">
        <f t="array" ref="P184">IFERROR(INDEX('CAMAGUI DATA UNIFICADA'!$C$2:$T1007,MATCH(1,($A184='CAMAGUI DATA UNIFICADA'!$A$2:$A1007)*($B$1='CAMAGUI DATA UNIFICADA'!$B$2:$B1007),0),MATCH(P$2,'CAMAGUI DATA UNIFICADA'!$C$1:$T$1,0)),"")</f>
        <v>3</v>
      </c>
      <c r="Q184" s="33">
        <f t="array" ref="Q184">IFERROR(INDEX('CAMAGUI DATA UNIFICADA'!$C$2:$T1007,MATCH(1,($A184='CAMAGUI DATA UNIFICADA'!$A$2:$A1007)*($B$1='CAMAGUI DATA UNIFICADA'!$B$2:$B1007),0),MATCH(Q$2,'CAMAGUI DATA UNIFICADA'!$C$1:$T$1,0)),"")</f>
        <v>9.624</v>
      </c>
      <c r="R184" s="60">
        <f t="array" ref="R184">IFERROR(INDEX('CAMAGUI DATA UNIFICADA'!$C$2:$T1007,MATCH(1,($A184='CAMAGUI DATA UNIFICADA'!$A$2:$A1007)*($B$1='CAMAGUI DATA UNIFICADA'!$B$2:$B1007),0),MATCH(R$2,'CAMAGUI DATA UNIFICADA'!$C$1:$T$1,0)),"")</f>
        <v>-2.537274247</v>
      </c>
      <c r="S184" s="140">
        <f t="array" ref="S184">IFERROR(INDEX('CAMAGUI DATA UNIFICADA'!$C$2:$T1007,MATCH(1,($A184='CAMAGUI DATA UNIFICADA'!$A$2:$A1007)*($B$1='CAMAGUI DATA UNIFICADA'!$B$2:$B1007),0),MATCH(S$2,'CAMAGUI DATA UNIFICADA'!$C$1:$T$1,0)),"")</f>
        <v>-0.6343185618</v>
      </c>
      <c r="T184" s="138" t="str">
        <f t="array" ref="T184">IFERROR(INDEX('CAMAGUI DATA UNIFICADA'!$C$2:$T1007,MATCH(1,($A184='CAMAGUI DATA UNIFICADA'!$A$2:$A1007)*($T$1='CAMAGUI DATA UNIFICADA'!$B$2:$B1007),0),MATCH(T$2,'CAMAGUI DATA UNIFICADA'!$C$1:$T$1,0)),"")</f>
        <v>CA2080526</v>
      </c>
      <c r="U184" s="2" t="str">
        <f t="array" ref="U184">IFERROR(INDEX('CAMAGUI DATA UNIFICADA'!$C$2:$T1007,MATCH(1,($A184='CAMAGUI DATA UNIFICADA'!$A$2:$A1007)*($T$1='CAMAGUI DATA UNIFICADA'!$B$2:$B1007),0),MATCH(U$2,'CAMAGUI DATA UNIFICADA'!$C$1:$T$1,0)),"")</f>
        <v/>
      </c>
      <c r="V184" s="2">
        <f t="array" ref="V184">IFERROR(INDEX('CAMAGUI DATA UNIFICADA'!$C$2:$T1007,MATCH(1,($A184='CAMAGUI DATA UNIFICADA'!$A$2:$A1007)*($T$1='CAMAGUI DATA UNIFICADA'!$B$2:$B1007),0),MATCH(V$2,'CAMAGUI DATA UNIFICADA'!$C$1:$T$1,0)),"")</f>
        <v>675</v>
      </c>
      <c r="W184" s="2" t="str">
        <f t="array" ref="W184">IFERROR(INDEX('CAMAGUI DATA UNIFICADA'!$C$2:$T1007,MATCH(1,($A184='CAMAGUI DATA UNIFICADA'!$A$2:$A1007)*($T$1='CAMAGUI DATA UNIFICADA'!$B$2:$B1007),0),MATCH(W$2,'CAMAGUI DATA UNIFICADA'!$C$1:$T$1,0)),"")</f>
        <v>SKR OPTILINE E</v>
      </c>
      <c r="X184" s="139">
        <f t="array" ref="X184">IFERROR(INDEX('CAMAGUI DATA UNIFICADA'!$C$2:$T1007,MATCH(1,($A184='CAMAGUI DATA UNIFICADA'!$A$2:$A1007)*($T$1='CAMAGUI DATA UNIFICADA'!$B$2:$B1007),0),MATCH(X$2,'CAMAGUI DATA UNIFICADA'!$C$1:$T$1,0)),"")</f>
        <v>796.5</v>
      </c>
      <c r="Y184" s="2">
        <f t="array" ref="Y184">IFERROR(INDEX('CAMAGUI DATA UNIFICADA'!$C$2:$T1007,MATCH(1,($A184='CAMAGUI DATA UNIFICADA'!$A$2:$A1007)*($T$1='CAMAGUI DATA UNIFICADA'!$B$2:$B1007),0),MATCH(Y$2,'CAMAGUI DATA UNIFICADA'!$C$1:$T$1,0)),"")</f>
        <v>0</v>
      </c>
      <c r="Z184" s="2">
        <f t="array" ref="Z184">IFERROR(INDEX('CAMAGUI DATA UNIFICADA'!$C$2:$T1007,MATCH(1,($A184='CAMAGUI DATA UNIFICADA'!$A$2:$A1007)*($T$1='CAMAGUI DATA UNIFICADA'!$B$2:$B1007),0),MATCH(Z$2,'CAMAGUI DATA UNIFICADA'!$C$1:$T$1,0)),"")</f>
        <v>-26.25</v>
      </c>
      <c r="AA184" s="2" t="str">
        <f t="array" ref="AA184">IFERROR(INDEX('CAMAGUI DATA UNIFICADA'!$C$2:$T1007,MATCH(1,($A184='CAMAGUI DATA UNIFICADA'!$A$2:$A1007)*($T$1='CAMAGUI DATA UNIFICADA'!$B$2:$B1007),0),MATCH(AA$2,'CAMAGUI DATA UNIFICADA'!$C$1:$T$1,0)),"")</f>
        <v/>
      </c>
      <c r="AB184" s="60" t="str">
        <f t="array" ref="AB184">IFERROR(INDEX('CAMAGUI DATA UNIFICADA'!$C$2:$T1007,MATCH(1,($A184='CAMAGUI DATA UNIFICADA'!$A$2:$A1007)*($T$1='CAMAGUI DATA UNIFICADA'!$B$2:$B1007),0),MATCH(AB$2,'CAMAGUI DATA UNIFICADA'!$C$1:$T$1,0)),"")</f>
        <v/>
      </c>
      <c r="AC184" s="33" t="str">
        <f t="array" ref="AC184">IFERROR(INDEX('CAMAGUI DATA UNIFICADA'!$C$2:$T1007,MATCH(1,($A184='CAMAGUI DATA UNIFICADA'!$A$2:$A1007)*($T$1='CAMAGUI DATA UNIFICADA'!$B$2:$B1007),0),MATCH(AC$2,'CAMAGUI DATA UNIFICADA'!$C$1:$T$1,0)),"")</f>
        <v/>
      </c>
      <c r="AD184" s="23">
        <f t="array" ref="AD184">IFERROR(INDEX('CAMAGUI DATA UNIFICADA'!$C$2:$T1007,MATCH(1,($A184='CAMAGUI DATA UNIFICADA'!$A$2:$A1007)*($T$1='CAMAGUI DATA UNIFICADA'!$B$2:$B1007),0),MATCH(AD$2,'CAMAGUI DATA UNIFICADA'!$C$1:$T$1,0)),"")</f>
        <v>0</v>
      </c>
      <c r="AE184" s="23">
        <f t="array" ref="AE184">IFERROR(INDEX('CAMAGUI DATA UNIFICADA'!$C$2:$T1007,MATCH(1,($A184='CAMAGUI DATA UNIFICADA'!$A$2:$A1007)*($T$1='CAMAGUI DATA UNIFICADA'!$B$2:$B1007),0),MATCH(AE$2,'CAMAGUI DATA UNIFICADA'!$C$1:$T$1,0)),"")</f>
        <v>0</v>
      </c>
      <c r="AF184" s="60">
        <f t="array" ref="AF184">IFERROR(INDEX('CAMAGUI DATA UNIFICADA'!$C$2:$T1007,MATCH(1,($A184='CAMAGUI DATA UNIFICADA'!$A$2:$A1007)*($T$1='CAMAGUI DATA UNIFICADA'!$B$2:$B1007),0),MATCH(AF$2,'CAMAGUI DATA UNIFICADA'!$C$1:$T$1,0)),"")</f>
        <v>0</v>
      </c>
      <c r="AG184" s="2">
        <f t="array" ref="AG184">IFERROR(INDEX('CAMAGUI DATA UNIFICADA'!$C$2:$T1007,MATCH(1,($A184='CAMAGUI DATA UNIFICADA'!$A$2:$A1007)*($T$1='CAMAGUI DATA UNIFICADA'!$B$2:$B1007),0),MATCH(AG$2,'CAMAGUI DATA UNIFICADA'!$C$1:$T$1,0)),"")</f>
        <v>3</v>
      </c>
      <c r="AH184" s="2">
        <f t="array" ref="AH184">IFERROR(INDEX('CAMAGUI DATA UNIFICADA'!$C$2:$T1007,MATCH(1,($A184='CAMAGUI DATA UNIFICADA'!$A$2:$A1007)*($T$1='CAMAGUI DATA UNIFICADA'!$B$2:$B1007),0),MATCH(AH$2,'CAMAGUI DATA UNIFICADA'!$C$1:$T$1,0)),"")</f>
        <v>3</v>
      </c>
      <c r="AI184" s="33">
        <f t="array" ref="AI184">IFERROR(INDEX('CAMAGUI DATA UNIFICADA'!$C$2:$T1007,MATCH(1,($A184='CAMAGUI DATA UNIFICADA'!$A$2:$A1007)*($T$1='CAMAGUI DATA UNIFICADA'!$B$2:$B1007),0),MATCH(AI$2,'CAMAGUI DATA UNIFICADA'!$C$1:$T$1,0)),"")</f>
        <v>9.624</v>
      </c>
      <c r="AJ184" s="60">
        <f t="array" ref="AJ184">IFERROR(INDEX('CAMAGUI DATA UNIFICADA'!$C$2:$T1007,MATCH(1,($A184='CAMAGUI DATA UNIFICADA'!$A$2:$A1007)*($T$1='CAMAGUI DATA UNIFICADA'!$B$2:$B1007),0),MATCH(AJ$2,'CAMAGUI DATA UNIFICADA'!$C$1:$T$1,0)),"")</f>
        <v>-1.953476633</v>
      </c>
      <c r="AK184" s="140">
        <f t="array" ref="AK184">IFERROR(INDEX('CAMAGUI DATA UNIFICADA'!$C$2:$T1007,MATCH(1,($A184='CAMAGUI DATA UNIFICADA'!$A$2:$A1007)*($T$1='CAMAGUI DATA UNIFICADA'!$B$2:$B1007),0),MATCH(AK$2,'CAMAGUI DATA UNIFICADA'!$C$1:$T$1,0)),"")</f>
        <v>-0.4883691582</v>
      </c>
      <c r="AL184" s="138" t="str">
        <f t="array" ref="AL184">IFERROR(INDEX('CAMAGUI DATA UNIFICADA'!$C$2:$T1007,MATCH(1,($A184='CAMAGUI DATA UNIFICADA'!$A$2:$A1007)*($AL$1='CAMAGUI DATA UNIFICADA'!$B$2:$B1007),0),MATCH(AL$2,'CAMAGUI DATA UNIFICADA'!$C$1:$T$1,0)),"")</f>
        <v>CA3080526</v>
      </c>
      <c r="AM184" s="2" t="str">
        <f t="array" ref="AM184">IFERROR(INDEX('CAMAGUI DATA UNIFICADA'!$C$2:$T1007,MATCH(1,($A184='CAMAGUI DATA UNIFICADA'!$A$2:$A1007)*($AL$1='CAMAGUI DATA UNIFICADA'!$B$2:$B1007),0),MATCH(AM$2,'CAMAGUI DATA UNIFICADA'!$C$1:$T$1,0)),"")</f>
        <v/>
      </c>
      <c r="AN184" s="2">
        <f t="array" ref="AN184">IFERROR(INDEX('CAMAGUI DATA UNIFICADA'!$C$2:$T1007,MATCH(1,($A184='CAMAGUI DATA UNIFICADA'!$A$2:$A1007)*($AL$1='CAMAGUI DATA UNIFICADA'!$B$2:$B1007),0),MATCH(AN$2,'CAMAGUI DATA UNIFICADA'!$C$1:$T$1,0)),"")</f>
        <v>1250</v>
      </c>
      <c r="AO184" s="2" t="str">
        <f t="array" ref="AO184">IFERROR(INDEX('CAMAGUI DATA UNIFICADA'!$C$2:$T1007,MATCH(1,($A184='CAMAGUI DATA UNIFICADA'!$A$2:$A1007)*($AL$1='CAMAGUI DATA UNIFICADA'!$B$2:$B1007),0),MATCH(AO$2,'CAMAGUI DATA UNIFICADA'!$C$1:$T$1,0)),"")</f>
        <v>SKR OPTILINE E</v>
      </c>
      <c r="AP184" s="139">
        <f t="array" ref="AP184">IFERROR(INDEX('CAMAGUI DATA UNIFICADA'!$C$2:$T1007,MATCH(1,($A184='CAMAGUI DATA UNIFICADA'!$A$2:$A1007)*($AL$1='CAMAGUI DATA UNIFICADA'!$B$2:$B1007),0),MATCH(AP$2,'CAMAGUI DATA UNIFICADA'!$C$1:$T$1,0)),"")</f>
        <v>1475</v>
      </c>
      <c r="AQ184" s="2">
        <f t="array" ref="AQ184">IFERROR(INDEX('CAMAGUI DATA UNIFICADA'!$C$2:$T1007,MATCH(1,($A184='CAMAGUI DATA UNIFICADA'!$A$2:$A1007)*($AL$1='CAMAGUI DATA UNIFICADA'!$B$2:$B1007),0),MATCH(AQ$2,'CAMAGUI DATA UNIFICADA'!$C$1:$T$1,0)),"")</f>
        <v>0</v>
      </c>
      <c r="AR184" s="2">
        <f t="array" ref="AR184">IFERROR(INDEX('CAMAGUI DATA UNIFICADA'!$C$2:$T1007,MATCH(1,($A184='CAMAGUI DATA UNIFICADA'!$A$2:$A1007)*($AL$1='CAMAGUI DATA UNIFICADA'!$B$2:$B1007),0),MATCH(AR$2,'CAMAGUI DATA UNIFICADA'!$C$1:$T$1,0)),"")</f>
        <v>-27.75</v>
      </c>
      <c r="AS184" s="33" t="str">
        <f t="array" ref="AS184">IFERROR(INDEX('CAMAGUI DATA UNIFICADA'!$C$2:$T1007,MATCH(1,($A184='CAMAGUI DATA UNIFICADA'!$A$2:$A1007)*($AL$1='CAMAGUI DATA UNIFICADA'!$B$2:$B1007),0),MATCH(AS$2,'CAMAGUI DATA UNIFICADA'!$C$1:$T$1,0)),"")</f>
        <v/>
      </c>
      <c r="AT184" s="60" t="str">
        <f t="array" ref="AT184">IFERROR(INDEX('CAMAGUI DATA UNIFICADA'!$C$2:$T1007,MATCH(1,($A184='CAMAGUI DATA UNIFICADA'!$A$2:$A1007)*($AL$1='CAMAGUI DATA UNIFICADA'!$B$2:$B1007),0),MATCH(AT$2,'CAMAGUI DATA UNIFICADA'!$C$1:$T$1,0)),"")</f>
        <v/>
      </c>
      <c r="AU184" s="33" t="str">
        <f t="array" ref="AU184">IFERROR(INDEX('CAMAGUI DATA UNIFICADA'!$C$2:$T1007,MATCH(1,($A184='CAMAGUI DATA UNIFICADA'!$A$2:$A1007)*($AL$1='CAMAGUI DATA UNIFICADA'!$B$2:$B1007),0),MATCH(AU$2,'CAMAGUI DATA UNIFICADA'!$C$1:$T$1,0)),"")</f>
        <v/>
      </c>
      <c r="AV184" s="23">
        <f t="array" ref="AV184">IFERROR(INDEX('CAMAGUI DATA UNIFICADA'!$C$2:$T1007,MATCH(1,($A184='CAMAGUI DATA UNIFICADA'!$A$2:$A1007)*($AL$1='CAMAGUI DATA UNIFICADA'!$B$2:$B1007),0),MATCH(AV$2,'CAMAGUI DATA UNIFICADA'!$C$1:$T$1,0)),"")</f>
        <v>0</v>
      </c>
      <c r="AW184" s="23">
        <f t="array" ref="AW184">IFERROR(INDEX('CAMAGUI DATA UNIFICADA'!$C$2:$T1007,MATCH(1,($A184='CAMAGUI DATA UNIFICADA'!$A$2:$A1007)*($AL$1='CAMAGUI DATA UNIFICADA'!$B$2:$B1007),0),MATCH(AW$2,'CAMAGUI DATA UNIFICADA'!$C$1:$T$1,0)),"")</f>
        <v>0</v>
      </c>
      <c r="AX184" s="60">
        <f t="array" ref="AX184">IFERROR(INDEX('CAMAGUI DATA UNIFICADA'!$C$2:$T1007,MATCH(1,($A184='CAMAGUI DATA UNIFICADA'!$A$2:$A1007)*($AL$1='CAMAGUI DATA UNIFICADA'!$B$2:$B1007),0),MATCH(AX$2,'CAMAGUI DATA UNIFICADA'!$C$1:$T$1,0)),"")</f>
        <v>0</v>
      </c>
      <c r="AY184" s="2">
        <f t="array" ref="AY184">IFERROR(INDEX('CAMAGUI DATA UNIFICADA'!$C$2:$T1007,MATCH(1,($A184='CAMAGUI DATA UNIFICADA'!$A$2:$A1007)*($AL$1='CAMAGUI DATA UNIFICADA'!$B$2:$B1007),0),MATCH(AY$2,'CAMAGUI DATA UNIFICADA'!$C$1:$T$1,0)),"")</f>
        <v>3</v>
      </c>
      <c r="AZ184" s="2">
        <f t="array" ref="AZ184">IFERROR(INDEX('CAMAGUI DATA UNIFICADA'!$C$2:$T1007,MATCH(1,($A184='CAMAGUI DATA UNIFICADA'!$A$2:$A1007)*($AL$1='CAMAGUI DATA UNIFICADA'!$B$2:$B1007),0),MATCH(AZ$2,'CAMAGUI DATA UNIFICADA'!$C$1:$T$1,0)),"")</f>
        <v>3</v>
      </c>
      <c r="BA184" s="33">
        <f t="array" ref="BA184">IFERROR(INDEX('CAMAGUI DATA UNIFICADA'!$C$2:$T1007,MATCH(1,($A184='CAMAGUI DATA UNIFICADA'!$A$2:$A1007)*($AL$1='CAMAGUI DATA UNIFICADA'!$B$2:$B1007),0),MATCH(BA$2,'CAMAGUI DATA UNIFICADA'!$C$1:$T$1,0)),"")</f>
        <v>9.624</v>
      </c>
      <c r="BB184" s="60">
        <f t="array" ref="BB184">IFERROR(INDEX('CAMAGUI DATA UNIFICADA'!$C$2:$T1007,MATCH(1,($A184='CAMAGUI DATA UNIFICADA'!$A$2:$A1007)*($AL$1='CAMAGUI DATA UNIFICADA'!$B$2:$B1007),0),MATCH(BB$2,'CAMAGUI DATA UNIFICADA'!$C$1:$T$1,0)),"")</f>
        <v>-2.133106668</v>
      </c>
      <c r="BC184" s="140">
        <f t="array" ref="BC184">IFERROR(INDEX('CAMAGUI DATA UNIFICADA'!$C$2:$T1007,MATCH(1,($A184='CAMAGUI DATA UNIFICADA'!$A$2:$A1007)*($AL$1='CAMAGUI DATA UNIFICADA'!$B$2:$B1007),0),MATCH(BC$2,'CAMAGUI DATA UNIFICADA'!$C$1:$T$1,0)),"")</f>
        <v>-0.533276667</v>
      </c>
      <c r="BD184" s="138" t="str">
        <f t="array" ref="BD184">IFERROR(INDEX('CAMAGUI DATA UNIFICADA'!$C$2:$T1007,MATCH(1,($A184='CAMAGUI DATA UNIFICADA'!$A$2:$A1007)*($BD$1='CAMAGUI DATA UNIFICADA'!$B$2:$B1007),0),MATCH(BD$2,'CAMAGUI DATA UNIFICADA'!$C$1:$T$1,0)),"")</f>
        <v>CA4130626</v>
      </c>
      <c r="BE184" s="2">
        <f t="array" ref="BE184">IFERROR(INDEX('CAMAGUI DATA UNIFICADA'!$C$2:$T1007,MATCH(1,($A184='CAMAGUI DATA UNIFICADA'!$A$2:$A1007)*($BD$1='CAMAGUI DATA UNIFICADA'!$B$2:$B1007),0),MATCH(BE$2,'CAMAGUI DATA UNIFICADA'!$C$1:$T$1,0)),"")</f>
        <v>425</v>
      </c>
      <c r="BF184" s="2">
        <f t="array" ref="BF184">IFERROR(INDEX('CAMAGUI DATA UNIFICADA'!$C$2:$T1007,MATCH(1,($A184='CAMAGUI DATA UNIFICADA'!$A$2:$A1007)*($BD$1='CAMAGUI DATA UNIFICADA'!$B$2:$B1007),0),MATCH(BF$2,'CAMAGUI DATA UNIFICADA'!$C$1:$T$1,0)),"")</f>
        <v>2825</v>
      </c>
      <c r="BG184" s="2" t="str">
        <f t="array" ref="BG184">IFERROR(INDEX('CAMAGUI DATA UNIFICADA'!$C$2:$T1007,MATCH(1,($A184='CAMAGUI DATA UNIFICADA'!$A$2:$A1007)*($BD$1='CAMAGUI DATA UNIFICADA'!$B$2:$B1007),0),MATCH(BG$2,'CAMAGUI DATA UNIFICADA'!$C$1:$T$1,0)),"")</f>
        <v>SKR OPTILINE E</v>
      </c>
      <c r="BH184" s="139">
        <f t="array" ref="BH184">IFERROR(INDEX('CAMAGUI DATA UNIFICADA'!$C$2:$T1007,MATCH(1,($A184='CAMAGUI DATA UNIFICADA'!$A$2:$A1007)*($BD$1='CAMAGUI DATA UNIFICADA'!$B$2:$B1007),0),MATCH(BH$2,'CAMAGUI DATA UNIFICADA'!$C$1:$T$1,0)),"")</f>
        <v>3333.5</v>
      </c>
      <c r="BI184" s="2">
        <f t="array" ref="BI184">IFERROR(INDEX('CAMAGUI DATA UNIFICADA'!$C$2:$T1007,MATCH(1,($A184='CAMAGUI DATA UNIFICADA'!$A$2:$A1007)*($BD$1='CAMAGUI DATA UNIFICADA'!$B$2:$B1007),0),MATCH(BI$2,'CAMAGUI DATA UNIFICADA'!$C$1:$T$1,0)),"")</f>
        <v>10.5</v>
      </c>
      <c r="BJ184" s="2">
        <f t="array" ref="BJ184">IFERROR(INDEX('CAMAGUI DATA UNIFICADA'!$C$2:$T1007,MATCH(1,($A184='CAMAGUI DATA UNIFICADA'!$A$2:$A1007)*($BD$1='CAMAGUI DATA UNIFICADA'!$B$2:$B1007),0),MATCH(BJ$2,'CAMAGUI DATA UNIFICADA'!$C$1:$T$1,0)),"")</f>
        <v>3.43</v>
      </c>
      <c r="BK184" s="33">
        <f t="array" ref="BK184">IFERROR(INDEX('CAMAGUI DATA UNIFICADA'!$C$2:$T1007,MATCH(1,($A184='CAMAGUI DATA UNIFICADA'!$A$2:$A1007)*($BD$1='CAMAGUI DATA UNIFICADA'!$B$2:$B1007),0),MATCH(BK$2,'CAMAGUI DATA UNIFICADA'!$C$1:$T$1,0)),"")</f>
        <v>4.728</v>
      </c>
      <c r="BL184" s="60">
        <f t="array" ref="BL184">IFERROR(INDEX('CAMAGUI DATA UNIFICADA'!$C$2:$T1007,MATCH(1,($A184='CAMAGUI DATA UNIFICADA'!$A$2:$A1007)*($BD$1='CAMAGUI DATA UNIFICADA'!$B$2:$B1007),0),MATCH(BL$2,'CAMAGUI DATA UNIFICADA'!$C$1:$T$1,0)),"")</f>
        <v>856095.3992</v>
      </c>
      <c r="BM184" s="33">
        <f t="array" ref="BM184">IFERROR(INDEX('CAMAGUI DATA UNIFICADA'!$C$2:$T1007,MATCH(1,($A184='CAMAGUI DATA UNIFICADA'!$A$2:$A1007)*($BD$1='CAMAGUI DATA UNIFICADA'!$B$2:$B1007),0),MATCH(BM$2,'CAMAGUI DATA UNIFICADA'!$C$1:$T$1,0)),"")</f>
        <v>1.076621125</v>
      </c>
      <c r="BN184" s="23">
        <f t="array" ref="BN184">IFERROR(INDEX('CAMAGUI DATA UNIFICADA'!$C$2:$T1007,MATCH(1,($A184='CAMAGUI DATA UNIFICADA'!$A$2:$A1007)*($BD$1='CAMAGUI DATA UNIFICADA'!$B$2:$B1007),0),MATCH(BN$2,'CAMAGUI DATA UNIFICADA'!$C$1:$T$1,0)),"")</f>
        <v>1.119078953</v>
      </c>
      <c r="BO184" s="23">
        <f t="array" ref="BO184">IFERROR(INDEX('CAMAGUI DATA UNIFICADA'!$C$2:$T1007,MATCH(1,($A184='CAMAGUI DATA UNIFICADA'!$A$2:$A1007)*($BD$1='CAMAGUI DATA UNIFICADA'!$B$2:$B1007),0),MATCH(BO$2,'CAMAGUI DATA UNIFICADA'!$C$1:$T$1,0)),"")</f>
        <v>1</v>
      </c>
      <c r="BP184" s="60">
        <f t="array" ref="BP184">IFERROR(INDEX('CAMAGUI DATA UNIFICADA'!$C$2:$T1007,MATCH(1,($A184='CAMAGUI DATA UNIFICADA'!$A$2:$A1007)*($BD$1='CAMAGUI DATA UNIFICADA'!$B$2:$B1007),0),MATCH(BP$2,'CAMAGUI DATA UNIFICADA'!$C$1:$T$1,0)),"")</f>
        <v>159375</v>
      </c>
      <c r="BQ184" s="2">
        <f t="array" ref="BQ184">IFERROR(INDEX('CAMAGUI DATA UNIFICADA'!$C$2:$T1007,MATCH(1,($A184='CAMAGUI DATA UNIFICADA'!$A$2:$A1007)*($BD$1='CAMAGUI DATA UNIFICADA'!$B$2:$B1007),0),MATCH(BQ$2,'CAMAGUI DATA UNIFICADA'!$C$1:$T$1,0)),"")</f>
        <v>3</v>
      </c>
      <c r="BR184" s="2">
        <f t="array" ref="BR184">IFERROR(INDEX('CAMAGUI DATA UNIFICADA'!$C$2:$T1007,MATCH(1,($A184='CAMAGUI DATA UNIFICADA'!$A$2:$A1007)*($BD$1='CAMAGUI DATA UNIFICADA'!$B$2:$B1007),0),MATCH(BR$2,'CAMAGUI DATA UNIFICADA'!$C$1:$T$1,0)),"")</f>
        <v>13.5</v>
      </c>
      <c r="BS184" s="33">
        <f t="array" ref="BS184">IFERROR(INDEX('CAMAGUI DATA UNIFICADA'!$C$2:$T1007,MATCH(1,($A184='CAMAGUI DATA UNIFICADA'!$A$2:$A1007)*($BD$1='CAMAGUI DATA UNIFICADA'!$B$2:$B1007),0),MATCH(BS$2,'CAMAGUI DATA UNIFICADA'!$C$1:$T$1,0)),"")</f>
        <v>4.17</v>
      </c>
      <c r="BT184" s="60">
        <f t="array" ref="BT184">IFERROR(INDEX('CAMAGUI DATA UNIFICADA'!$C$2:$T1007,MATCH(1,($A184='CAMAGUI DATA UNIFICADA'!$A$2:$A1007)*($BD$1='CAMAGUI DATA UNIFICADA'!$B$2:$B1007),0),MATCH(BT$2,'CAMAGUI DATA UNIFICADA'!$C$1:$T$1,0)),"")</f>
        <v>452.3238712</v>
      </c>
      <c r="BU184" s="140">
        <f t="array" ref="BU184">IFERROR(INDEX('CAMAGUI DATA UNIFICADA'!$C$2:$T1007,MATCH(1,($A184='CAMAGUI DATA UNIFICADA'!$A$2:$A1007)*($BD$1='CAMAGUI DATA UNIFICADA'!$B$2:$B1007),0),MATCH(BU$2,'CAMAGUI DATA UNIFICADA'!$C$1:$T$1,0)),"")</f>
        <v>6.830967808</v>
      </c>
      <c r="BV184" s="138" t="str">
        <f t="array" ref="BV184">IFERROR(INDEX('CAMAGUI DATA UNIFICADA'!$C$2:$T1007,MATCH(1,($A184='CAMAGUI DATA UNIFICADA'!$A$2:$A1007)*($BV$1='CAMAGUI DATA UNIFICADA'!$B$2:$B1007),0),MATCH(BV$2,'CAMAGUI DATA UNIFICADA'!$C$1:$T$1,0)),"")</f>
        <v>CA5130626</v>
      </c>
      <c r="BW184" s="2">
        <f t="array" ref="BW184">IFERROR(INDEX('CAMAGUI DATA UNIFICADA'!$C$2:$T1007,MATCH(1,($A184='CAMAGUI DATA UNIFICADA'!$A$2:$A1007)*($BV$1='CAMAGUI DATA UNIFICADA'!$B$2:$B1007),0),MATCH(BW$2,'CAMAGUI DATA UNIFICADA'!$C$1:$T$1,0)),"")</f>
        <v>375</v>
      </c>
      <c r="BX184" s="2">
        <f t="array" ref="BX184">IFERROR(INDEX('CAMAGUI DATA UNIFICADA'!$C$2:$T1007,MATCH(1,($A184='CAMAGUI DATA UNIFICADA'!$A$2:$A1007)*($BV$1='CAMAGUI DATA UNIFICADA'!$B$2:$B1007),0),MATCH(BX$2,'CAMAGUI DATA UNIFICADA'!$C$1:$T$1,0)),"")</f>
        <v>2537.5</v>
      </c>
      <c r="BY184" s="2" t="str">
        <f t="array" ref="BY184">IFERROR(INDEX('CAMAGUI DATA UNIFICADA'!$C$2:$T1007,MATCH(1,($A184='CAMAGUI DATA UNIFICADA'!$A$2:$A1007)*($BV$1='CAMAGUI DATA UNIFICADA'!$B$2:$B1007),0),MATCH(BY$2,'CAMAGUI DATA UNIFICADA'!$C$1:$T$1,0)),"")</f>
        <v>SKR OPTILINE E</v>
      </c>
      <c r="BZ184" s="139">
        <f t="array" ref="BZ184">IFERROR(INDEX('CAMAGUI DATA UNIFICADA'!$C$2:$T1007,MATCH(1,($A184='CAMAGUI DATA UNIFICADA'!$A$2:$A1007)*($BV$1='CAMAGUI DATA UNIFICADA'!$B$2:$B1007),0),MATCH(BZ$2,'CAMAGUI DATA UNIFICADA'!$C$1:$T$1,0)),"")</f>
        <v>2994.25</v>
      </c>
      <c r="CA184" s="2">
        <f t="array" ref="CA184">IFERROR(INDEX('CAMAGUI DATA UNIFICADA'!$C$2:$T1007,MATCH(1,($A184='CAMAGUI DATA UNIFICADA'!$A$2:$A1007)*($BV$1='CAMAGUI DATA UNIFICADA'!$B$2:$B1007),0),MATCH(CA$2,'CAMAGUI DATA UNIFICADA'!$C$1:$T$1,0)),"")</f>
        <v>10.6</v>
      </c>
      <c r="CB184" s="2">
        <f t="array" ref="CB184">IFERROR(INDEX('CAMAGUI DATA UNIFICADA'!$C$2:$T1007,MATCH(1,($A184='CAMAGUI DATA UNIFICADA'!$A$2:$A1007)*($BV$1='CAMAGUI DATA UNIFICADA'!$B$2:$B1007),0),MATCH(CB$2,'CAMAGUI DATA UNIFICADA'!$C$1:$T$1,0)),"")</f>
        <v>3.6</v>
      </c>
      <c r="CC184" s="33">
        <f t="array" ref="CC184">IFERROR(INDEX('CAMAGUI DATA UNIFICADA'!$C$2:$T1007,MATCH(1,($A184='CAMAGUI DATA UNIFICADA'!$A$2:$A1007)*($BV$1='CAMAGUI DATA UNIFICADA'!$B$2:$B1007),0),MATCH(CC$2,'CAMAGUI DATA UNIFICADA'!$C$1:$T$1,0)),"")</f>
        <v>4.7064</v>
      </c>
      <c r="CD184" s="60">
        <f t="array" ref="CD184">IFERROR(INDEX('CAMAGUI DATA UNIFICADA'!$C$2:$T1007,MATCH(1,($A184='CAMAGUI DATA UNIFICADA'!$A$2:$A1007)*($BV$1='CAMAGUI DATA UNIFICADA'!$B$2:$B1007),0),MATCH(CD$2,'CAMAGUI DATA UNIFICADA'!$C$1:$T$1,0)),"")</f>
        <v>751686.1824</v>
      </c>
      <c r="CE184" s="33">
        <f t="array" ref="CE184">IFERROR(INDEX('CAMAGUI DATA UNIFICADA'!$C$2:$T1007,MATCH(1,($A184='CAMAGUI DATA UNIFICADA'!$A$2:$A1007)*($BV$1='CAMAGUI DATA UNIFICADA'!$B$2:$B1007),0),MATCH(CE$2,'CAMAGUI DATA UNIFICADA'!$C$1:$T$1,0)),"")</f>
        <v>1.044238683</v>
      </c>
      <c r="CF184" s="23">
        <f t="array" ref="CF184">IFERROR(INDEX('CAMAGUI DATA UNIFICADA'!$C$2:$T1007,MATCH(1,($A184='CAMAGUI DATA UNIFICADA'!$A$2:$A1007)*($BV$1='CAMAGUI DATA UNIFICADA'!$B$2:$B1007),0),MATCH(CF$2,'CAMAGUI DATA UNIFICADA'!$C$1:$T$1,0)),"")</f>
        <v>1.113609159</v>
      </c>
      <c r="CG184" s="23">
        <f t="array" ref="CG184">IFERROR(INDEX('CAMAGUI DATA UNIFICADA'!$C$2:$T1007,MATCH(1,($A184='CAMAGUI DATA UNIFICADA'!$A$2:$A1007)*($BV$1='CAMAGUI DATA UNIFICADA'!$B$2:$B1007),0),MATCH(CG$2,'CAMAGUI DATA UNIFICADA'!$C$1:$T$1,0)),"")</f>
        <v>1</v>
      </c>
      <c r="CH184" s="60">
        <f t="array" ref="CH184">IFERROR(INDEX('CAMAGUI DATA UNIFICADA'!$C$2:$T1007,MATCH(1,($A184='CAMAGUI DATA UNIFICADA'!$A$2:$A1007)*($BV$1='CAMAGUI DATA UNIFICADA'!$B$2:$B1007),0),MATCH(CH$2,'CAMAGUI DATA UNIFICADA'!$C$1:$T$1,0)),"")</f>
        <v>160714.2857</v>
      </c>
      <c r="CI184" s="2">
        <f t="array" ref="CI184">IFERROR(INDEX('CAMAGUI DATA UNIFICADA'!$C$2:$T1007,MATCH(1,($A184='CAMAGUI DATA UNIFICADA'!$A$2:$A1007)*($BV$1='CAMAGUI DATA UNIFICADA'!$B$2:$B1007),0),MATCH(CI$2,'CAMAGUI DATA UNIFICADA'!$C$1:$T$1,0)),"")</f>
        <v>3</v>
      </c>
      <c r="CJ184" s="2">
        <f t="array" ref="CJ184">IFERROR(INDEX('CAMAGUI DATA UNIFICADA'!$C$2:$T1007,MATCH(1,($A184='CAMAGUI DATA UNIFICADA'!$A$2:$A1007)*($BV$1='CAMAGUI DATA UNIFICADA'!$B$2:$B1007),0),MATCH(CJ$2,'CAMAGUI DATA UNIFICADA'!$C$1:$T$1,0)),"")</f>
        <v>13.6</v>
      </c>
      <c r="CK184" s="33">
        <f t="array" ref="CK184">IFERROR(INDEX('CAMAGUI DATA UNIFICADA'!$C$2:$T1007,MATCH(1,($A184='CAMAGUI DATA UNIFICADA'!$A$2:$A1007)*($BV$1='CAMAGUI DATA UNIFICADA'!$B$2:$B1007),0),MATCH(CK$2,'CAMAGUI DATA UNIFICADA'!$C$1:$T$1,0)),"")</f>
        <v>4.1544</v>
      </c>
      <c r="CL184" s="60">
        <f t="array" ref="CL184">IFERROR(INDEX('CAMAGUI DATA UNIFICADA'!$C$2:$T1007,MATCH(1,($A184='CAMAGUI DATA UNIFICADA'!$A$2:$A1007)*($BV$1='CAMAGUI DATA UNIFICADA'!$B$2:$B1007),0),MATCH(CL$2,'CAMAGUI DATA UNIFICADA'!$C$1:$T$1,0)),"")</f>
        <v>400.3847415</v>
      </c>
      <c r="CM184" s="140">
        <f t="array" ref="CM184">IFERROR(INDEX('CAMAGUI DATA UNIFICADA'!$C$2:$T1007,MATCH(1,($A184='CAMAGUI DATA UNIFICADA'!$A$2:$A1007)*($BV$1='CAMAGUI DATA UNIFICADA'!$B$2:$B1007),0),MATCH(CM$2,'CAMAGUI DATA UNIFICADA'!$C$1:$T$1,0)),"")</f>
        <v>6.346185365</v>
      </c>
      <c r="CN184" s="138" t="str">
        <f t="array" ref="CN184">IFERROR(INDEX('CAMAGUI DATA UNIFICADA'!$C$2:$T1007,MATCH(1,($A184='CAMAGUI DATA UNIFICADA'!$A$2:$A1007)*($CN$1='CAMAGUI DATA UNIFICADA'!$B$2:$B1007),0),MATCH(CN$2,'CAMAGUI DATA UNIFICADA'!$C$1:$T$1,0)),"")</f>
        <v>CA6130626</v>
      </c>
      <c r="CO184" s="2">
        <f t="array" ref="CO184">IFERROR(INDEX('CAMAGUI DATA UNIFICADA'!$C$2:$T1007,MATCH(1,($A184='CAMAGUI DATA UNIFICADA'!$A$2:$A1007)*($CN$1='CAMAGUI DATA UNIFICADA'!$B$2:$B1007),0),MATCH(CO$2,'CAMAGUI DATA UNIFICADA'!$C$1:$T$1,0)),"")</f>
        <v>600</v>
      </c>
      <c r="CP184" s="2">
        <f t="array" ref="CP184">IFERROR(INDEX('CAMAGUI DATA UNIFICADA'!$C$2:$T1007,MATCH(1,($A184='CAMAGUI DATA UNIFICADA'!$A$2:$A1007)*($CN$1='CAMAGUI DATA UNIFICADA'!$B$2:$B1007),0),MATCH(CP$2,'CAMAGUI DATA UNIFICADA'!$C$1:$T$1,0)),"")</f>
        <v>3875</v>
      </c>
      <c r="CQ184" s="2" t="str">
        <f t="array" ref="CQ184">IFERROR(INDEX('CAMAGUI DATA UNIFICADA'!$C$2:$T1007,MATCH(1,($A184='CAMAGUI DATA UNIFICADA'!$A$2:$A1007)*($CN$1='CAMAGUI DATA UNIFICADA'!$B$2:$B1007),0),MATCH(CQ$2,'CAMAGUI DATA UNIFICADA'!$C$1:$T$1,0)),"")</f>
        <v>SKR MAST E AD</v>
      </c>
      <c r="CR184" s="139">
        <f t="array" ref="CR184">IFERROR(INDEX('CAMAGUI DATA UNIFICADA'!$C$2:$T1007,MATCH(1,($A184='CAMAGUI DATA UNIFICADA'!$A$2:$A1007)*($CN$1='CAMAGUI DATA UNIFICADA'!$B$2:$B1007),0),MATCH(CR$2,'CAMAGUI DATA UNIFICADA'!$C$1:$T$1,0)),"")</f>
        <v>3966.45</v>
      </c>
      <c r="CS184" s="2">
        <f t="array" ref="CS184">IFERROR(INDEX('CAMAGUI DATA UNIFICADA'!$C$2:$T1007,MATCH(1,($A184='CAMAGUI DATA UNIFICADA'!$A$2:$A1007)*($CN$1='CAMAGUI DATA UNIFICADA'!$B$2:$B1007),0),MATCH(CS$2,'CAMAGUI DATA UNIFICADA'!$C$1:$T$1,0)),"")</f>
        <v>10.24</v>
      </c>
      <c r="CT184" s="2">
        <f t="array" ref="CT184">IFERROR(INDEX('CAMAGUI DATA UNIFICADA'!$C$2:$T1007,MATCH(1,($A184='CAMAGUI DATA UNIFICADA'!$A$2:$A1007)*($CN$1='CAMAGUI DATA UNIFICADA'!$B$2:$B1007),0),MATCH(CT$2,'CAMAGUI DATA UNIFICADA'!$C$1:$T$1,0)),"")</f>
        <v>3.12</v>
      </c>
      <c r="CU184" s="33">
        <f t="array" ref="CU184">IFERROR(INDEX('CAMAGUI DATA UNIFICADA'!$C$2:$T1007,MATCH(1,($A184='CAMAGUI DATA UNIFICADA'!$A$2:$A1007)*($CN$1='CAMAGUI DATA UNIFICADA'!$B$2:$B1007),0),MATCH(CU$2,'CAMAGUI DATA UNIFICADA'!$C$1:$T$1,0)),"")</f>
        <v>4.78416</v>
      </c>
      <c r="CV184" s="60">
        <f t="array" ref="CV184">IFERROR(INDEX('CAMAGUI DATA UNIFICADA'!$C$2:$T1007,MATCH(1,($A184='CAMAGUI DATA UNIFICADA'!$A$2:$A1007)*($CN$1='CAMAGUI DATA UNIFICADA'!$B$2:$B1007),0),MATCH(CV$2,'CAMAGUI DATA UNIFICADA'!$C$1:$T$1,0)),"")</f>
        <v>1224744.783</v>
      </c>
      <c r="CW184" s="33">
        <f t="array" ref="CW184">IFERROR(INDEX('CAMAGUI DATA UNIFICADA'!$C$2:$T1007,MATCH(1,($A184='CAMAGUI DATA UNIFICADA'!$A$2:$A1007)*($CN$1='CAMAGUI DATA UNIFICADA'!$B$2:$B1007),0),MATCH(CW$2,'CAMAGUI DATA UNIFICADA'!$C$1:$T$1,0)),"")</f>
        <v>1.103988604</v>
      </c>
      <c r="CX184" s="23">
        <f t="array" ref="CX184">IFERROR(INDEX('CAMAGUI DATA UNIFICADA'!$C$2:$T1007,MATCH(1,($A184='CAMAGUI DATA UNIFICADA'!$A$2:$A1007)*($CN$1='CAMAGUI DATA UNIFICADA'!$B$2:$B1007),0),MATCH(CX$2,'CAMAGUI DATA UNIFICADA'!$C$1:$T$1,0)),"")</f>
        <v>0.9797958262</v>
      </c>
      <c r="CY184" s="23">
        <f t="array" ref="CY184">IFERROR(INDEX('CAMAGUI DATA UNIFICADA'!$C$2:$T1007,MATCH(1,($A184='CAMAGUI DATA UNIFICADA'!$A$2:$A1007)*($CN$1='CAMAGUI DATA UNIFICADA'!$B$2:$B1007),0),MATCH(CY$2,'CAMAGUI DATA UNIFICADA'!$C$1:$T$1,0)),"")</f>
        <v>0.9</v>
      </c>
      <c r="CZ184" s="60">
        <f t="array" ref="CZ184">IFERROR(INDEX('CAMAGUI DATA UNIFICADA'!$C$2:$T1007,MATCH(1,($A184='CAMAGUI DATA UNIFICADA'!$A$2:$A1007)*($CN$1='CAMAGUI DATA UNIFICADA'!$B$2:$B1007),0),MATCH(CZ$2,'CAMAGUI DATA UNIFICADA'!$C$1:$T$1,0)),"")</f>
        <v>128571.4286</v>
      </c>
      <c r="DA184" s="2">
        <f t="array" ref="DA184">IFERROR(INDEX('CAMAGUI DATA UNIFICADA'!$C$2:$T1007,MATCH(1,($A184='CAMAGUI DATA UNIFICADA'!$A$2:$A1007)*($CN$1='CAMAGUI DATA UNIFICADA'!$B$2:$B1007),0),MATCH(DA$2,'CAMAGUI DATA UNIFICADA'!$C$1:$T$1,0)),"")</f>
        <v>3</v>
      </c>
      <c r="DB184" s="2">
        <f t="array" ref="DB184">IFERROR(INDEX('CAMAGUI DATA UNIFICADA'!$C$2:$T1007,MATCH(1,($A184='CAMAGUI DATA UNIFICADA'!$A$2:$A1007)*($CN$1='CAMAGUI DATA UNIFICADA'!$B$2:$B1007),0),MATCH(DB$2,'CAMAGUI DATA UNIFICADA'!$C$1:$T$1,0)),"")</f>
        <v>13.24</v>
      </c>
      <c r="DC184" s="33">
        <f t="array" ref="DC184">IFERROR(INDEX('CAMAGUI DATA UNIFICADA'!$C$2:$T1007,MATCH(1,($A184='CAMAGUI DATA UNIFICADA'!$A$2:$A1007)*($CN$1='CAMAGUI DATA UNIFICADA'!$B$2:$B1007),0),MATCH(DC$2,'CAMAGUI DATA UNIFICADA'!$C$1:$T$1,0)),"")</f>
        <v>4.21056</v>
      </c>
      <c r="DD184" s="60">
        <f t="array" ref="DD184">IFERROR(INDEX('CAMAGUI DATA UNIFICADA'!$C$2:$T1007,MATCH(1,($A184='CAMAGUI DATA UNIFICADA'!$A$2:$A1007)*($CN$1='CAMAGUI DATA UNIFICADA'!$B$2:$B1007),0),MATCH(DD$2,'CAMAGUI DATA UNIFICADA'!$C$1:$T$1,0)),"")</f>
        <v>658.3047264</v>
      </c>
      <c r="DE184" s="140">
        <f t="array" ref="DE184">IFERROR(INDEX('CAMAGUI DATA UNIFICADA'!$C$2:$T1007,MATCH(1,($A184='CAMAGUI DATA UNIFICADA'!$A$2:$A1007)*($CN$1='CAMAGUI DATA UNIFICADA'!$B$2:$B1007),0),MATCH(DE$2,'CAMAGUI DATA UNIFICADA'!$C$1:$T$1,0)),"")</f>
        <v>14.57618159</v>
      </c>
      <c r="DF184" s="138" t="str">
        <f t="array" ref="DF184">IFERROR(INDEX('CAMAGUI DATA UNIFICADA'!$C$2:$T1007,MATCH(1,($A184='CAMAGUI DATA UNIFICADA'!$A$2:$A1007)*($DF$1='CAMAGUI DATA UNIFICADA'!$B$2:$B1007),0),MATCH(DF$2,'CAMAGUI DATA UNIFICADA'!$C$1:$T$1,0)),"")</f>
        <v/>
      </c>
      <c r="DG184" s="2" t="str">
        <f t="array" ref="DG184">IFERROR(INDEX('CAMAGUI DATA UNIFICADA'!$C$2:$T1007,MATCH(1,($A184='CAMAGUI DATA UNIFICADA'!$A$2:$A1007)*($DF$1='CAMAGUI DATA UNIFICADA'!$B$2:$B1007),0),MATCH(DG$2,'CAMAGUI DATA UNIFICADA'!$C$1:$T$1,0)),"")</f>
        <v/>
      </c>
      <c r="DH184" s="2" t="str">
        <f t="array" ref="DH184">IFERROR(INDEX('CAMAGUI DATA UNIFICADA'!$C$2:$T1007,MATCH(1,($A184='CAMAGUI DATA UNIFICADA'!$A$2:$A1007)*($DF$1='CAMAGUI DATA UNIFICADA'!$B$2:$B1007),0),MATCH(DH$2,'CAMAGUI DATA UNIFICADA'!$C$1:$T$1,0)),"")</f>
        <v/>
      </c>
      <c r="DI184" s="2" t="str">
        <f t="array" ref="DI184">IFERROR(INDEX('CAMAGUI DATA UNIFICADA'!$C$2:$T1007,MATCH(1,($A184='CAMAGUI DATA UNIFICADA'!$A$2:$A1007)*($DF$1='CAMAGUI DATA UNIFICADA'!$B$2:$B1007),0),MATCH(DI$2,'CAMAGUI DATA UNIFICADA'!$C$1:$T$1,0)),"")</f>
        <v/>
      </c>
      <c r="DJ184" s="139" t="str">
        <f t="array" ref="DJ184">IFERROR(INDEX('CAMAGUI DATA UNIFICADA'!$C$2:$T1007,MATCH(1,($A184='CAMAGUI DATA UNIFICADA'!$A$2:$A1007)*($DF$1='CAMAGUI DATA UNIFICADA'!$B$2:$B1007),0),MATCH(DJ$2,'CAMAGUI DATA UNIFICADA'!$C$1:$T$1,0)),"")</f>
        <v/>
      </c>
      <c r="DK184" s="2" t="str">
        <f t="array" ref="DK184">IFERROR(INDEX('CAMAGUI DATA UNIFICADA'!$C$2:$T1007,MATCH(1,($A184='CAMAGUI DATA UNIFICADA'!$A$2:$A1007)*($DF$1='CAMAGUI DATA UNIFICADA'!$B$2:$B1007),0),MATCH(DK$2,'CAMAGUI DATA UNIFICADA'!$C$1:$T$1,0)),"")</f>
        <v/>
      </c>
      <c r="DL184" s="2" t="str">
        <f t="array" ref="DL184">IFERROR(INDEX('CAMAGUI DATA UNIFICADA'!$C$2:$T1007,MATCH(1,($A184='CAMAGUI DATA UNIFICADA'!$A$2:$A1007)*($DF$1='CAMAGUI DATA UNIFICADA'!$B$2:$B1007),0),MATCH(DL$2,'CAMAGUI DATA UNIFICADA'!$C$1:$T$1,0)),"")</f>
        <v/>
      </c>
      <c r="DM184" s="33" t="str">
        <f t="array" ref="DM184">IFERROR(INDEX('CAMAGUI DATA UNIFICADA'!$C$2:$T1007,MATCH(1,($A184='CAMAGUI DATA UNIFICADA'!$A$2:$A1007)*($DF$1='CAMAGUI DATA UNIFICADA'!$B$2:$B1007),0),MATCH(DM$2,'CAMAGUI DATA UNIFICADA'!$C$1:$T$1,0)),"")</f>
        <v/>
      </c>
      <c r="DN184" s="60" t="str">
        <f t="array" ref="DN184">IFERROR(INDEX('CAMAGUI DATA UNIFICADA'!$C$2:$T1007,MATCH(1,($A184='CAMAGUI DATA UNIFICADA'!$A$2:$A1007)*($DF$1='CAMAGUI DATA UNIFICADA'!$B$2:$B1007),0),MATCH(DN$2,'CAMAGUI DATA UNIFICADA'!$C$1:$T$1,0)),"")</f>
        <v/>
      </c>
      <c r="DO184" s="33" t="str">
        <f t="array" ref="DO184">IFERROR(INDEX('CAMAGUI DATA UNIFICADA'!$C$2:$T1007,MATCH(1,($A184='CAMAGUI DATA UNIFICADA'!$A$2:$A1007)*($DF$1='CAMAGUI DATA UNIFICADA'!$B$2:$B1007),0),MATCH(DO$2,'CAMAGUI DATA UNIFICADA'!$C$1:$T$1,0)),"")</f>
        <v/>
      </c>
      <c r="DP184" s="23" t="str">
        <f t="array" ref="DP184">IFERROR(INDEX('CAMAGUI DATA UNIFICADA'!$C$2:$T1007,MATCH(1,($A184='CAMAGUI DATA UNIFICADA'!$A$2:$A1007)*($DF$1='CAMAGUI DATA UNIFICADA'!$B$2:$B1007),0),MATCH(DP$2,'CAMAGUI DATA UNIFICADA'!$C$1:$T$1,0)),"")</f>
        <v/>
      </c>
      <c r="DQ184" s="23" t="str">
        <f t="array" ref="DQ184">IFERROR(INDEX('CAMAGUI DATA UNIFICADA'!$C$2:$T1007,MATCH(1,($A184='CAMAGUI DATA UNIFICADA'!$A$2:$A1007)*($DF$1='CAMAGUI DATA UNIFICADA'!$B$2:$B1007),0),MATCH(DQ$2,'CAMAGUI DATA UNIFICADA'!$C$1:$T$1,0)),"")</f>
        <v/>
      </c>
      <c r="DR184" s="2" t="str">
        <f t="array" ref="DR184">IFERROR(INDEX('CAMAGUI DATA UNIFICADA'!$C$2:$T1007,MATCH(1,($A184='CAMAGUI DATA UNIFICADA'!$A$2:$A1007)*($DF$1='CAMAGUI DATA UNIFICADA'!$B$2:$B1007),0),MATCH(DR$2,'CAMAGUI DATA UNIFICADA'!$C$1:$T$1,0)),"")</f>
        <v/>
      </c>
      <c r="DS184" s="2" t="str">
        <f t="array" ref="DS184">IFERROR(INDEX('CAMAGUI DATA UNIFICADA'!$C$2:$T1007,MATCH(1,($A184='CAMAGUI DATA UNIFICADA'!$A$2:$A1007)*($DF$1='CAMAGUI DATA UNIFICADA'!$B$2:$B1007),0),MATCH(DS$2,'CAMAGUI DATA UNIFICADA'!$C$1:$T$1,0)),"")</f>
        <v/>
      </c>
      <c r="DT184" s="2" t="str">
        <f t="array" ref="DT184">IFERROR(INDEX('CAMAGUI DATA UNIFICADA'!$C$2:$T1007,MATCH(1,($A184='CAMAGUI DATA UNIFICADA'!$A$2:$A1007)*($DF$1='CAMAGUI DATA UNIFICADA'!$B$2:$B1007),0),MATCH(DT$2,'CAMAGUI DATA UNIFICADA'!$C$1:$T$1,0)),"")</f>
        <v/>
      </c>
      <c r="DU184" s="33" t="str">
        <f t="array" ref="DU184">IFERROR(INDEX('CAMAGUI DATA UNIFICADA'!$C$2:$T1007,MATCH(1,($A184='CAMAGUI DATA UNIFICADA'!$A$2:$A1007)*($DF$1='CAMAGUI DATA UNIFICADA'!$B$2:$B1007),0),MATCH(DU$2,'CAMAGUI DATA UNIFICADA'!$C$1:$T$1,0)),"")</f>
        <v/>
      </c>
      <c r="DV184" s="60" t="str">
        <f t="array" ref="DV184">IFERROR(INDEX('CAMAGUI DATA UNIFICADA'!$C$2:$T1007,MATCH(1,($A184='CAMAGUI DATA UNIFICADA'!$A$2:$A1007)*($DF$1='CAMAGUI DATA UNIFICADA'!$B$2:$B1007),0),MATCH(DV$2,'CAMAGUI DATA UNIFICADA'!$C$1:$T$1,0)),"")</f>
        <v/>
      </c>
      <c r="DW184" s="140" t="str">
        <f t="array" ref="DW184">IFERROR(INDEX('CAMAGUI DATA UNIFICADA'!$C$2:$T1007,MATCH(1,($A184='CAMAGUI DATA UNIFICADA'!$A$2:$A1007)*($DF$1='CAMAGUI DATA UNIFICADA'!$B$2:$B1007),0),MATCH(DW$2,'CAMAGUI DATA UNIFICADA'!$C$1:$T$1,0)),"")</f>
        <v/>
      </c>
      <c r="DX184" s="144" t="str">
        <f t="array" ref="DX184">IFERROR(INDEX('CAMAGUI DATA UNIFICADA'!$C$2:$T1007,MATCH(1,($A184='CAMAGUI DATA UNIFICADA'!$A$2:$A1007)*($DX$1='CAMAGUI DATA UNIFICADA'!$B$2:$B1007),0),MATCH(DX$2,'CAMAGUI DATA UNIFICADA'!$C$1:$T$1,0)),"")</f>
        <v/>
      </c>
      <c r="DY184" s="60" t="str">
        <f t="array" ref="DY184">IFERROR(INDEX('CAMAGUI DATA UNIFICADA'!$C$2:$T1007,MATCH(1,($A184='CAMAGUI DATA UNIFICADA'!$A$2:$A1007)*($DX$1='CAMAGUI DATA UNIFICADA'!$B$2:$B1007),0),MATCH(DY$2,'CAMAGUI DATA UNIFICADA'!$C$1:$T$1,0)),"")</f>
        <v/>
      </c>
      <c r="DZ184" s="60" t="str">
        <f t="array" ref="DZ184">IFERROR(INDEX('CAMAGUI DATA UNIFICADA'!$C$2:$T1007,MATCH(1,($A184='CAMAGUI DATA UNIFICADA'!$A$2:$A1007)*($DX$1='CAMAGUI DATA UNIFICADA'!$B$2:$B1007),0),MATCH(DZ$2,'CAMAGUI DATA UNIFICADA'!$C$1:$T$1,0)),"")</f>
        <v/>
      </c>
      <c r="EA184" s="60" t="str">
        <f t="array" ref="EA184">IFERROR(INDEX('CAMAGUI DATA UNIFICADA'!$C$2:$T1007,MATCH(1,($A184='CAMAGUI DATA UNIFICADA'!$A$2:$A1007)*($DX$1='CAMAGUI DATA UNIFICADA'!$B$2:$B1007),0),MATCH(EA$2,'CAMAGUI DATA UNIFICADA'!$C$1:$T$1,0)),"")</f>
        <v/>
      </c>
      <c r="EB184" s="60" t="str">
        <f t="array" ref="EB184">IFERROR(INDEX('CAMAGUI DATA UNIFICADA'!$C$2:$T1007,MATCH(1,($A184='CAMAGUI DATA UNIFICADA'!$A$2:$A1007)*($DX$1='CAMAGUI DATA UNIFICADA'!$B$2:$B1007),0),MATCH(EB$2,'CAMAGUI DATA UNIFICADA'!$C$1:$T$1,0)),"")</f>
        <v/>
      </c>
      <c r="EC184" s="60" t="str">
        <f t="array" ref="EC184">IFERROR(INDEX('CAMAGUI DATA UNIFICADA'!$C$2:$T1007,MATCH(1,($A184='CAMAGUI DATA UNIFICADA'!$A$2:$A1007)*($DX$1='CAMAGUI DATA UNIFICADA'!$B$2:$B1007),0),MATCH(EC$2,'CAMAGUI DATA UNIFICADA'!$C$1:$T$1,0)),"")</f>
        <v/>
      </c>
      <c r="ED184" s="60" t="str">
        <f t="array" ref="ED184">IFERROR(INDEX('CAMAGUI DATA UNIFICADA'!$C$2:$T1007,MATCH(1,($A184='CAMAGUI DATA UNIFICADA'!$A$2:$A1007)*($DX$1='CAMAGUI DATA UNIFICADA'!$B$2:$B1007),0),MATCH(ED$2,'CAMAGUI DATA UNIFICADA'!$C$1:$T$1,0)),"")</f>
        <v/>
      </c>
      <c r="EE184" s="60" t="str">
        <f t="array" ref="EE184">IFERROR(INDEX('CAMAGUI DATA UNIFICADA'!$C$2:$T1007,MATCH(1,($A184='CAMAGUI DATA UNIFICADA'!$A$2:$A1007)*($DX$1='CAMAGUI DATA UNIFICADA'!$B$2:$B1007),0),MATCH(EE$2,'CAMAGUI DATA UNIFICADA'!$C$1:$T$1,0)),"")</f>
        <v/>
      </c>
      <c r="EF184" s="60" t="str">
        <f t="array" ref="EF184">IFERROR(INDEX('CAMAGUI DATA UNIFICADA'!$C$2:$T1007,MATCH(1,($A184='CAMAGUI DATA UNIFICADA'!$A$2:$A1007)*($DX$1='CAMAGUI DATA UNIFICADA'!$B$2:$B1007),0),MATCH(EF$2,'CAMAGUI DATA UNIFICADA'!$C$1:$T$1,0)),"")</f>
        <v/>
      </c>
      <c r="EG184" s="60" t="str">
        <f t="array" ref="EG184">IFERROR(INDEX('CAMAGUI DATA UNIFICADA'!$C$2:$T1007,MATCH(1,($A184='CAMAGUI DATA UNIFICADA'!$A$2:$A1007)*($DX$1='CAMAGUI DATA UNIFICADA'!$B$2:$B1007),0),MATCH(EG$2,'CAMAGUI DATA UNIFICADA'!$C$1:$T$1,0)),"")</f>
        <v/>
      </c>
      <c r="EH184" s="60" t="str">
        <f t="array" ref="EH184">IFERROR(INDEX('CAMAGUI DATA UNIFICADA'!$C$2:$T1007,MATCH(1,($A184='CAMAGUI DATA UNIFICADA'!$A$2:$A1007)*($DX$1='CAMAGUI DATA UNIFICADA'!$B$2:$B1007),0),MATCH(EH$2,'CAMAGUI DATA UNIFICADA'!$C$1:$T$1,0)),"")</f>
        <v/>
      </c>
      <c r="EI184" s="60" t="str">
        <f t="array" ref="EI184">IFERROR(INDEX('CAMAGUI DATA UNIFICADA'!$C$2:$T1007,MATCH(1,($A184='CAMAGUI DATA UNIFICADA'!$A$2:$A1007)*($DX$1='CAMAGUI DATA UNIFICADA'!$B$2:$B1007),0),MATCH(EI$2,'CAMAGUI DATA UNIFICADA'!$C$1:$T$1,0)),"")</f>
        <v/>
      </c>
      <c r="EJ184" s="60" t="str">
        <f t="array" ref="EJ184">IFERROR(INDEX('CAMAGUI DATA UNIFICADA'!$C$2:$T1007,MATCH(1,($A184='CAMAGUI DATA UNIFICADA'!$A$2:$A1007)*($DX$1='CAMAGUI DATA UNIFICADA'!$B$2:$B1007),0),MATCH(EJ$2,'CAMAGUI DATA UNIFICADA'!$C$1:$T$1,0)),"")</f>
        <v/>
      </c>
      <c r="EK184" s="60" t="str">
        <f t="array" ref="EK184">IFERROR(INDEX('CAMAGUI DATA UNIFICADA'!$C$2:$T1007,MATCH(1,($A184='CAMAGUI DATA UNIFICADA'!$A$2:$A1007)*($DX$1='CAMAGUI DATA UNIFICADA'!$B$2:$B1007),0),MATCH(EK$2,'CAMAGUI DATA UNIFICADA'!$C$1:$T$1,0)),"")</f>
        <v/>
      </c>
      <c r="EL184" s="60" t="str">
        <f t="array" ref="EL184">IFERROR(INDEX('CAMAGUI DATA UNIFICADA'!$C$2:$T1007,MATCH(1,($A184='CAMAGUI DATA UNIFICADA'!$A$2:$A1007)*($DX$1='CAMAGUI DATA UNIFICADA'!$B$2:$B1007),0),MATCH(EL$2,'CAMAGUI DATA UNIFICADA'!$C$1:$T$1,0)),"")</f>
        <v/>
      </c>
      <c r="EM184" s="60" t="str">
        <f t="array" ref="EM184">IFERROR(INDEX('CAMAGUI DATA UNIFICADA'!$C$2:$T1007,MATCH(1,($A184='CAMAGUI DATA UNIFICADA'!$A$2:$A1007)*($DX$1='CAMAGUI DATA UNIFICADA'!$B$2:$B1007),0),MATCH(EM$2,'CAMAGUI DATA UNIFICADA'!$C$1:$T$1,0)),"")</f>
        <v/>
      </c>
      <c r="EN184" s="60" t="str">
        <f t="array" ref="EN184">IFERROR(INDEX('CAMAGUI DATA UNIFICADA'!$C$2:$T1007,MATCH(1,($A184='CAMAGUI DATA UNIFICADA'!$A$2:$A1007)*($DX$1='CAMAGUI DATA UNIFICADA'!$B$2:$B1007),0),MATCH(EN$2,'CAMAGUI DATA UNIFICADA'!$C$1:$T$1,0)),"")</f>
        <v/>
      </c>
      <c r="EO184" s="140" t="str">
        <f t="array" ref="EO184">IFERROR(INDEX('CAMAGUI DATA UNIFICADA'!$C$2:$T1007,MATCH(1,($A184='CAMAGUI DATA UNIFICADA'!$A$2:$A1007)*($DX$1='CAMAGUI DATA UNIFICADA'!$B$2:$B1007),0),MATCH(EO$2,'CAMAGUI DATA UNIFICADA'!$C$1:$T$1,0)),"")</f>
        <v/>
      </c>
    </row>
    <row r="185">
      <c r="A185" s="137">
        <v>46216.0</v>
      </c>
      <c r="B185" s="138" t="str">
        <f t="array" ref="B185">IFERROR(INDEX('CAMAGUI DATA UNIFICADA'!$C$2:$T1007,MATCH(1,($A185='CAMAGUI DATA UNIFICADA'!$A$2:$A1007)*($B$1='CAMAGUI DATA UNIFICADA'!$B$2:$B1007),0),MATCH(B$2,'CAMAGUI DATA UNIFICADA'!$C$1:$T$1,0)),"")</f>
        <v>CA1130726</v>
      </c>
      <c r="C185" s="2">
        <f t="array" ref="C185">IFERROR(INDEX('CAMAGUI DATA UNIFICADA'!$C$2:$T1007,MATCH(1,($A185='CAMAGUI DATA UNIFICADA'!$A$2:$A1007)*($B$1='CAMAGUI DATA UNIFICADA'!$B$2:$B1007),0),MATCH(C$2,'CAMAGUI DATA UNIFICADA'!$C$1:$T$1,0)),"")</f>
        <v>105</v>
      </c>
      <c r="D185" s="2" t="str">
        <f t="array" ref="D185">IFERROR(INDEX('CAMAGUI DATA UNIFICADA'!$C$2:$T1007,MATCH(1,($A185='CAMAGUI DATA UNIFICADA'!$A$2:$A1007)*($B$1='CAMAGUI DATA UNIFICADA'!$B$2:$B1007),0),MATCH(D$2,'CAMAGUI DATA UNIFICADA'!$C$1:$T$1,0)),"")</f>
        <v/>
      </c>
      <c r="E185" s="2" t="str">
        <f t="array" ref="E185">IFERROR(INDEX('CAMAGUI DATA UNIFICADA'!$C$2:$T1007,MATCH(1,($A185='CAMAGUI DATA UNIFICADA'!$A$2:$A1007)*($B$1='CAMAGUI DATA UNIFICADA'!$B$2:$B1007),0),MATCH(E$2,'CAMAGUI DATA UNIFICADA'!$C$1:$T$1,0)),"")</f>
        <v>SKR LORICA#4</v>
      </c>
      <c r="F185" s="139">
        <f t="array" ref="F185">IFERROR(INDEX('CAMAGUI DATA UNIFICADA'!$C$2:$T1007,MATCH(1,($A185='CAMAGUI DATA UNIFICADA'!$A$2:$A1007)*($B$1='CAMAGUI DATA UNIFICADA'!$B$2:$B1007),0),MATCH(F$2,'CAMAGUI DATA UNIFICADA'!$C$1:$T$1,0)),"")</f>
        <v>0</v>
      </c>
      <c r="G185" s="2">
        <f t="array" ref="G185">IFERROR(INDEX('CAMAGUI DATA UNIFICADA'!$C$2:$T1007,MATCH(1,($A185='CAMAGUI DATA UNIFICADA'!$A$2:$A1007)*($B$1='CAMAGUI DATA UNIFICADA'!$B$2:$B1007),0),MATCH(G$2,'CAMAGUI DATA UNIFICADA'!$C$1:$T$1,0)),"")</f>
        <v>0.6</v>
      </c>
      <c r="H185" s="2">
        <f t="array" ref="H185">IFERROR(INDEX('CAMAGUI DATA UNIFICADA'!$C$2:$T1007,MATCH(1,($A185='CAMAGUI DATA UNIFICADA'!$A$2:$A1007)*($B$1='CAMAGUI DATA UNIFICADA'!$B$2:$B1007),0),MATCH(H$2,'CAMAGUI DATA UNIFICADA'!$C$1:$T$1,0)),"")</f>
        <v>0</v>
      </c>
      <c r="I185" s="33">
        <f t="array" ref="I185">IFERROR(INDEX('CAMAGUI DATA UNIFICADA'!$C$2:$T1007,MATCH(1,($A185='CAMAGUI DATA UNIFICADA'!$A$2:$A1007)*($B$1='CAMAGUI DATA UNIFICADA'!$B$2:$B1007),0),MATCH(I$2,'CAMAGUI DATA UNIFICADA'!$C$1:$T$1,0)),"")</f>
        <v>15.1272</v>
      </c>
      <c r="J185" s="60">
        <f t="array" ref="J185">IFERROR(INDEX('CAMAGUI DATA UNIFICADA'!$C$2:$T1007,MATCH(1,($A185='CAMAGUI DATA UNIFICADA'!$A$2:$A1007)*($B$1='CAMAGUI DATA UNIFICADA'!$B$2:$B1007),0),MATCH(J$2,'CAMAGUI DATA UNIFICADA'!$C$1:$T$1,0)),"")</f>
        <v>1156856.523</v>
      </c>
      <c r="K185" s="33" t="str">
        <f t="array" ref="K185">IFERROR(INDEX('CAMAGUI DATA UNIFICADA'!$C$2:$T1007,MATCH(1,($A185='CAMAGUI DATA UNIFICADA'!$A$2:$A1007)*($B$1='CAMAGUI DATA UNIFICADA'!$B$2:$B1007),0),MATCH(K$2,'CAMAGUI DATA UNIFICADA'!$C$1:$T$1,0)),"")</f>
        <v/>
      </c>
      <c r="L185" s="23">
        <f t="array" ref="L185">IFERROR(INDEX('CAMAGUI DATA UNIFICADA'!$C$2:$T1007,MATCH(1,($A185='CAMAGUI DATA UNIFICADA'!$A$2:$A1007)*($B$1='CAMAGUI DATA UNIFICADA'!$B$2:$B1007),0),MATCH(L$2,'CAMAGUI DATA UNIFICADA'!$C$1:$T$1,0)),"")</f>
        <v>0.9887662593</v>
      </c>
      <c r="M185" s="23">
        <f t="array" ref="M185">IFERROR(INDEX('CAMAGUI DATA UNIFICADA'!$C$2:$T1007,MATCH(1,($A185='CAMAGUI DATA UNIFICADA'!$A$2:$A1007)*($B$1='CAMAGUI DATA UNIFICADA'!$B$2:$B1007),0),MATCH(M$2,'CAMAGUI DATA UNIFICADA'!$C$1:$T$1,0)),"")</f>
        <v>0.6</v>
      </c>
      <c r="N185" s="60">
        <f t="array" ref="N185">IFERROR(INDEX('CAMAGUI DATA UNIFICADA'!$C$2:$T1007,MATCH(1,($A185='CAMAGUI DATA UNIFICADA'!$A$2:$A1007)*($B$1='CAMAGUI DATA UNIFICADA'!$B$2:$B1007),0),MATCH(N$2,'CAMAGUI DATA UNIFICADA'!$C$1:$T$1,0)),"")</f>
        <v>85714.28571</v>
      </c>
      <c r="O185" s="2">
        <f t="array" ref="O185">IFERROR(INDEX('CAMAGUI DATA UNIFICADA'!$C$2:$T1007,MATCH(1,($A185='CAMAGUI DATA UNIFICADA'!$A$2:$A1007)*($B$1='CAMAGUI DATA UNIFICADA'!$B$2:$B1007),0),MATCH(O$2,'CAMAGUI DATA UNIFICADA'!$C$1:$T$1,0)),"")</f>
        <v>2.5</v>
      </c>
      <c r="P185" s="2">
        <f t="array" ref="P185">IFERROR(INDEX('CAMAGUI DATA UNIFICADA'!$C$2:$T1007,MATCH(1,($A185='CAMAGUI DATA UNIFICADA'!$A$2:$A1007)*($B$1='CAMAGUI DATA UNIFICADA'!$B$2:$B1007),0),MATCH(P$2,'CAMAGUI DATA UNIFICADA'!$C$1:$T$1,0)),"")</f>
        <v>3.1</v>
      </c>
      <c r="Q185" s="33">
        <f t="array" ref="Q185">IFERROR(INDEX('CAMAGUI DATA UNIFICADA'!$C$2:$T1007,MATCH(1,($A185='CAMAGUI DATA UNIFICADA'!$A$2:$A1007)*($B$1='CAMAGUI DATA UNIFICADA'!$B$2:$B1007),0),MATCH(Q$2,'CAMAGUI DATA UNIFICADA'!$C$1:$T$1,0)),"")</f>
        <v>9.5148</v>
      </c>
      <c r="R185" s="60">
        <f t="array" ref="R185">IFERROR(INDEX('CAMAGUI DATA UNIFICADA'!$C$2:$T1007,MATCH(1,($A185='CAMAGUI DATA UNIFICADA'!$A$2:$A1007)*($B$1='CAMAGUI DATA UNIFICADA'!$B$2:$B1007),0),MATCH(R$2,'CAMAGUI DATA UNIFICADA'!$C$1:$T$1,0)),"")</f>
        <v>261.178789</v>
      </c>
      <c r="S185" s="140">
        <f t="array" ref="S185">IFERROR(INDEX('CAMAGUI DATA UNIFICADA'!$C$2:$T1007,MATCH(1,($A185='CAMAGUI DATA UNIFICADA'!$A$2:$A1007)*($B$1='CAMAGUI DATA UNIFICADA'!$B$2:$B1007),0),MATCH(S$2,'CAMAGUI DATA UNIFICADA'!$C$1:$T$1,0)),"")</f>
        <v>39.04469724</v>
      </c>
      <c r="T185" s="138" t="str">
        <f t="array" ref="T185">IFERROR(INDEX('CAMAGUI DATA UNIFICADA'!$C$2:$T1007,MATCH(1,($A185='CAMAGUI DATA UNIFICADA'!$A$2:$A1007)*($T$1='CAMAGUI DATA UNIFICADA'!$B$2:$B1007),0),MATCH(T$2,'CAMAGUI DATA UNIFICADA'!$C$1:$T$1,0)),"")</f>
        <v>CA2130726</v>
      </c>
      <c r="U185" s="2">
        <f t="array" ref="U185">IFERROR(INDEX('CAMAGUI DATA UNIFICADA'!$C$2:$T1007,MATCH(1,($A185='CAMAGUI DATA UNIFICADA'!$A$2:$A1007)*($T$1='CAMAGUI DATA UNIFICADA'!$B$2:$B1007),0),MATCH(U$2,'CAMAGUI DATA UNIFICADA'!$C$1:$T$1,0)),"")</f>
        <v>75</v>
      </c>
      <c r="V185" s="2" t="str">
        <f t="array" ref="V185">IFERROR(INDEX('CAMAGUI DATA UNIFICADA'!$C$2:$T1007,MATCH(1,($A185='CAMAGUI DATA UNIFICADA'!$A$2:$A1007)*($T$1='CAMAGUI DATA UNIFICADA'!$B$2:$B1007),0),MATCH(V$2,'CAMAGUI DATA UNIFICADA'!$C$1:$T$1,0)),"")</f>
        <v/>
      </c>
      <c r="W185" s="2" t="str">
        <f t="array" ref="W185">IFERROR(INDEX('CAMAGUI DATA UNIFICADA'!$C$2:$T1007,MATCH(1,($A185='CAMAGUI DATA UNIFICADA'!$A$2:$A1007)*($T$1='CAMAGUI DATA UNIFICADA'!$B$2:$B1007),0),MATCH(W$2,'CAMAGUI DATA UNIFICADA'!$C$1:$T$1,0)),"")</f>
        <v>SKR LORICA#4</v>
      </c>
      <c r="X185" s="139">
        <f t="array" ref="X185">IFERROR(INDEX('CAMAGUI DATA UNIFICADA'!$C$2:$T1007,MATCH(1,($A185='CAMAGUI DATA UNIFICADA'!$A$2:$A1007)*($T$1='CAMAGUI DATA UNIFICADA'!$B$2:$B1007),0),MATCH(X$2,'CAMAGUI DATA UNIFICADA'!$C$1:$T$1,0)),"")</f>
        <v>0</v>
      </c>
      <c r="Y185" s="2">
        <f t="array" ref="Y185">IFERROR(INDEX('CAMAGUI DATA UNIFICADA'!$C$2:$T1007,MATCH(1,($A185='CAMAGUI DATA UNIFICADA'!$A$2:$A1007)*($T$1='CAMAGUI DATA UNIFICADA'!$B$2:$B1007),0),MATCH(Y$2,'CAMAGUI DATA UNIFICADA'!$C$1:$T$1,0)),"")</f>
        <v>0.6</v>
      </c>
      <c r="Z185" s="2">
        <f t="array" ref="Z185">IFERROR(INDEX('CAMAGUI DATA UNIFICADA'!$C$2:$T1007,MATCH(1,($A185='CAMAGUI DATA UNIFICADA'!$A$2:$A1007)*($T$1='CAMAGUI DATA UNIFICADA'!$B$2:$B1007),0),MATCH(Z$2,'CAMAGUI DATA UNIFICADA'!$C$1:$T$1,0)),"")</f>
        <v>0</v>
      </c>
      <c r="AA185" s="2">
        <f t="array" ref="AA185">IFERROR(INDEX('CAMAGUI DATA UNIFICADA'!$C$2:$T1007,MATCH(1,($A185='CAMAGUI DATA UNIFICADA'!$A$2:$A1007)*($T$1='CAMAGUI DATA UNIFICADA'!$B$2:$B1007),0),MATCH(AA$2,'CAMAGUI DATA UNIFICADA'!$C$1:$T$1,0)),"")</f>
        <v>15.1272</v>
      </c>
      <c r="AB185" s="60">
        <f t="array" ref="AB185">IFERROR(INDEX('CAMAGUI DATA UNIFICADA'!$C$2:$T1007,MATCH(1,($A185='CAMAGUI DATA UNIFICADA'!$A$2:$A1007)*($T$1='CAMAGUI DATA UNIFICADA'!$B$2:$B1007),0),MATCH(AB$2,'CAMAGUI DATA UNIFICADA'!$C$1:$T$1,0)),"")</f>
        <v>826326.0881</v>
      </c>
      <c r="AC185" s="33" t="str">
        <f t="array" ref="AC185">IFERROR(INDEX('CAMAGUI DATA UNIFICADA'!$C$2:$T1007,MATCH(1,($A185='CAMAGUI DATA UNIFICADA'!$A$2:$A1007)*($T$1='CAMAGUI DATA UNIFICADA'!$B$2:$B1007),0),MATCH(AC$2,'CAMAGUI DATA UNIFICADA'!$C$1:$T$1,0)),"")</f>
        <v/>
      </c>
      <c r="AD185" s="23">
        <f t="array" ref="AD185">IFERROR(INDEX('CAMAGUI DATA UNIFICADA'!$C$2:$T1007,MATCH(1,($A185='CAMAGUI DATA UNIFICADA'!$A$2:$A1007)*($T$1='CAMAGUI DATA UNIFICADA'!$B$2:$B1007),0),MATCH(AD$2,'CAMAGUI DATA UNIFICADA'!$C$1:$T$1,0)),"")</f>
        <v>1.03290761</v>
      </c>
      <c r="AE185" s="23">
        <f t="array" ref="AE185">IFERROR(INDEX('CAMAGUI DATA UNIFICADA'!$C$2:$T1007,MATCH(1,($A185='CAMAGUI DATA UNIFICADA'!$A$2:$A1007)*($T$1='CAMAGUI DATA UNIFICADA'!$B$2:$B1007),0),MATCH(AE$2,'CAMAGUI DATA UNIFICADA'!$C$1:$T$1,0)),"")</f>
        <v>0.6</v>
      </c>
      <c r="AF185" s="60">
        <f t="array" ref="AF185">IFERROR(INDEX('CAMAGUI DATA UNIFICADA'!$C$2:$T1007,MATCH(1,($A185='CAMAGUI DATA UNIFICADA'!$A$2:$A1007)*($T$1='CAMAGUI DATA UNIFICADA'!$B$2:$B1007),0),MATCH(AF$2,'CAMAGUI DATA UNIFICADA'!$C$1:$T$1,0)),"")</f>
        <v>80000</v>
      </c>
      <c r="AG185" s="2">
        <f t="array" ref="AG185">IFERROR(INDEX('CAMAGUI DATA UNIFICADA'!$C$2:$T1007,MATCH(1,($A185='CAMAGUI DATA UNIFICADA'!$A$2:$A1007)*($T$1='CAMAGUI DATA UNIFICADA'!$B$2:$B1007),0),MATCH(AG$2,'CAMAGUI DATA UNIFICADA'!$C$1:$T$1,0)),"")</f>
        <v>2.5</v>
      </c>
      <c r="AH185" s="2">
        <f t="array" ref="AH185">IFERROR(INDEX('CAMAGUI DATA UNIFICADA'!$C$2:$T1007,MATCH(1,($A185='CAMAGUI DATA UNIFICADA'!$A$2:$A1007)*($T$1='CAMAGUI DATA UNIFICADA'!$B$2:$B1007),0),MATCH(AH$2,'CAMAGUI DATA UNIFICADA'!$C$1:$T$1,0)),"")</f>
        <v>3.1</v>
      </c>
      <c r="AI185" s="33">
        <f t="array" ref="AI185">IFERROR(INDEX('CAMAGUI DATA UNIFICADA'!$C$2:$T1007,MATCH(1,($A185='CAMAGUI DATA UNIFICADA'!$A$2:$A1007)*($T$1='CAMAGUI DATA UNIFICADA'!$B$2:$B1007),0),MATCH(AI$2,'CAMAGUI DATA UNIFICADA'!$C$1:$T$1,0)),"")</f>
        <v>9.5148</v>
      </c>
      <c r="AJ185" s="60">
        <f t="array" ref="AJ185">IFERROR(INDEX('CAMAGUI DATA UNIFICADA'!$C$2:$T1007,MATCH(1,($A185='CAMAGUI DATA UNIFICADA'!$A$2:$A1007)*($T$1='CAMAGUI DATA UNIFICADA'!$B$2:$B1007),0),MATCH(AJ$2,'CAMAGUI DATA UNIFICADA'!$C$1:$T$1,0)),"")</f>
        <v>178.5837873</v>
      </c>
      <c r="AK185" s="140">
        <f t="array" ref="AK185">IFERROR(INDEX('CAMAGUI DATA UNIFICADA'!$C$2:$T1007,MATCH(1,($A185='CAMAGUI DATA UNIFICADA'!$A$2:$A1007)*($T$1='CAMAGUI DATA UNIFICADA'!$B$2:$B1007),0),MATCH(AK$2,'CAMAGUI DATA UNIFICADA'!$C$1:$T$1,0)),"")</f>
        <v>25.89594683</v>
      </c>
      <c r="AL185" s="138" t="str">
        <f t="array" ref="AL185">IFERROR(INDEX('CAMAGUI DATA UNIFICADA'!$C$2:$T1007,MATCH(1,($A185='CAMAGUI DATA UNIFICADA'!$A$2:$A1007)*($AL$1='CAMAGUI DATA UNIFICADA'!$B$2:$B1007),0),MATCH(AL$2,'CAMAGUI DATA UNIFICADA'!$C$1:$T$1,0)),"")</f>
        <v>CA3130726</v>
      </c>
      <c r="AM185" s="2">
        <f t="array" ref="AM185">IFERROR(INDEX('CAMAGUI DATA UNIFICADA'!$C$2:$T1007,MATCH(1,($A185='CAMAGUI DATA UNIFICADA'!$A$2:$A1007)*($AL$1='CAMAGUI DATA UNIFICADA'!$B$2:$B1007),0),MATCH(AM$2,'CAMAGUI DATA UNIFICADA'!$C$1:$T$1,0)),"")</f>
        <v>95</v>
      </c>
      <c r="AN185" s="2" t="str">
        <f t="array" ref="AN185">IFERROR(INDEX('CAMAGUI DATA UNIFICADA'!$C$2:$T1007,MATCH(1,($A185='CAMAGUI DATA UNIFICADA'!$A$2:$A1007)*($AL$1='CAMAGUI DATA UNIFICADA'!$B$2:$B1007),0),MATCH(AN$2,'CAMAGUI DATA UNIFICADA'!$C$1:$T$1,0)),"")</f>
        <v/>
      </c>
      <c r="AO185" s="2" t="str">
        <f t="array" ref="AO185">IFERROR(INDEX('CAMAGUI DATA UNIFICADA'!$C$2:$T1007,MATCH(1,($A185='CAMAGUI DATA UNIFICADA'!$A$2:$A1007)*($AL$1='CAMAGUI DATA UNIFICADA'!$B$2:$B1007),0),MATCH(AO$2,'CAMAGUI DATA UNIFICADA'!$C$1:$T$1,0)),"")</f>
        <v>SKR LORICA#4</v>
      </c>
      <c r="AP185" s="139">
        <f t="array" ref="AP185">IFERROR(INDEX('CAMAGUI DATA UNIFICADA'!$C$2:$T1007,MATCH(1,($A185='CAMAGUI DATA UNIFICADA'!$A$2:$A1007)*($AL$1='CAMAGUI DATA UNIFICADA'!$B$2:$B1007),0),MATCH(AP$2,'CAMAGUI DATA UNIFICADA'!$C$1:$T$1,0)),"")</f>
        <v>0</v>
      </c>
      <c r="AQ185" s="2">
        <f t="array" ref="AQ185">IFERROR(INDEX('CAMAGUI DATA UNIFICADA'!$C$2:$T1007,MATCH(1,($A185='CAMAGUI DATA UNIFICADA'!$A$2:$A1007)*($AL$1='CAMAGUI DATA UNIFICADA'!$B$2:$B1007),0),MATCH(AQ$2,'CAMAGUI DATA UNIFICADA'!$C$1:$T$1,0)),"")</f>
        <v>0.6</v>
      </c>
      <c r="AR185" s="2">
        <f t="array" ref="AR185">IFERROR(INDEX('CAMAGUI DATA UNIFICADA'!$C$2:$T1007,MATCH(1,($A185='CAMAGUI DATA UNIFICADA'!$A$2:$A1007)*($AL$1='CAMAGUI DATA UNIFICADA'!$B$2:$B1007),0),MATCH(AR$2,'CAMAGUI DATA UNIFICADA'!$C$1:$T$1,0)),"")</f>
        <v>0</v>
      </c>
      <c r="AS185" s="33">
        <f t="array" ref="AS185">IFERROR(INDEX('CAMAGUI DATA UNIFICADA'!$C$2:$T1007,MATCH(1,($A185='CAMAGUI DATA UNIFICADA'!$A$2:$A1007)*($AL$1='CAMAGUI DATA UNIFICADA'!$B$2:$B1007),0),MATCH(AS$2,'CAMAGUI DATA UNIFICADA'!$C$1:$T$1,0)),"")</f>
        <v>15.1272</v>
      </c>
      <c r="AT185" s="60">
        <f t="array" ref="AT185">IFERROR(INDEX('CAMAGUI DATA UNIFICADA'!$C$2:$T1007,MATCH(1,($A185='CAMAGUI DATA UNIFICADA'!$A$2:$A1007)*($AL$1='CAMAGUI DATA UNIFICADA'!$B$2:$B1007),0),MATCH(AT$2,'CAMAGUI DATA UNIFICADA'!$C$1:$T$1,0)),"")</f>
        <v>1046679.712</v>
      </c>
      <c r="AU185" s="33" t="str">
        <f t="array" ref="AU185">IFERROR(INDEX('CAMAGUI DATA UNIFICADA'!$C$2:$T1007,MATCH(1,($A185='CAMAGUI DATA UNIFICADA'!$A$2:$A1007)*($AL$1='CAMAGUI DATA UNIFICADA'!$B$2:$B1007),0),MATCH(AU$2,'CAMAGUI DATA UNIFICADA'!$C$1:$T$1,0)),"")</f>
        <v/>
      </c>
      <c r="AV185" s="23">
        <f t="array" ref="AV185">IFERROR(INDEX('CAMAGUI DATA UNIFICADA'!$C$2:$T1007,MATCH(1,($A185='CAMAGUI DATA UNIFICADA'!$A$2:$A1007)*($AL$1='CAMAGUI DATA UNIFICADA'!$B$2:$B1007),0),MATCH(AV$2,'CAMAGUI DATA UNIFICADA'!$C$1:$T$1,0)),"")</f>
        <v>1.02615658</v>
      </c>
      <c r="AW185" s="23">
        <f t="array" ref="AW185">IFERROR(INDEX('CAMAGUI DATA UNIFICADA'!$C$2:$T1007,MATCH(1,($A185='CAMAGUI DATA UNIFICADA'!$A$2:$A1007)*($AL$1='CAMAGUI DATA UNIFICADA'!$B$2:$B1007),0),MATCH(AW$2,'CAMAGUI DATA UNIFICADA'!$C$1:$T$1,0)),"")</f>
        <v>0.6</v>
      </c>
      <c r="AX185" s="60">
        <f t="array" ref="AX185">IFERROR(INDEX('CAMAGUI DATA UNIFICADA'!$C$2:$T1007,MATCH(1,($A185='CAMAGUI DATA UNIFICADA'!$A$2:$A1007)*($AL$1='CAMAGUI DATA UNIFICADA'!$B$2:$B1007),0),MATCH(AX$2,'CAMAGUI DATA UNIFICADA'!$C$1:$T$1,0)),"")</f>
        <v>87428.57143</v>
      </c>
      <c r="AY185" s="2">
        <f t="array" ref="AY185">IFERROR(INDEX('CAMAGUI DATA UNIFICADA'!$C$2:$T1007,MATCH(1,($A185='CAMAGUI DATA UNIFICADA'!$A$2:$A1007)*($AL$1='CAMAGUI DATA UNIFICADA'!$B$2:$B1007),0),MATCH(AY$2,'CAMAGUI DATA UNIFICADA'!$C$1:$T$1,0)),"")</f>
        <v>2.5</v>
      </c>
      <c r="AZ185" s="2">
        <f t="array" ref="AZ185">IFERROR(INDEX('CAMAGUI DATA UNIFICADA'!$C$2:$T1007,MATCH(1,($A185='CAMAGUI DATA UNIFICADA'!$A$2:$A1007)*($AL$1='CAMAGUI DATA UNIFICADA'!$B$2:$B1007),0),MATCH(AZ$2,'CAMAGUI DATA UNIFICADA'!$C$1:$T$1,0)),"")</f>
        <v>3.1</v>
      </c>
      <c r="BA185" s="33">
        <f t="array" ref="BA185">IFERROR(INDEX('CAMAGUI DATA UNIFICADA'!$C$2:$T1007,MATCH(1,($A185='CAMAGUI DATA UNIFICADA'!$A$2:$A1007)*($AL$1='CAMAGUI DATA UNIFICADA'!$B$2:$B1007),0),MATCH(BA$2,'CAMAGUI DATA UNIFICADA'!$C$1:$T$1,0)),"")</f>
        <v>9.5148</v>
      </c>
      <c r="BB185" s="60">
        <f t="array" ref="BB185">IFERROR(INDEX('CAMAGUI DATA UNIFICADA'!$C$2:$T1007,MATCH(1,($A185='CAMAGUI DATA UNIFICADA'!$A$2:$A1007)*($AL$1='CAMAGUI DATA UNIFICADA'!$B$2:$B1007),0),MATCH(BB$2,'CAMAGUI DATA UNIFICADA'!$C$1:$T$1,0)),"")</f>
        <v>227.6943288</v>
      </c>
      <c r="BC185" s="140">
        <f t="array" ref="BC185">IFERROR(INDEX('CAMAGUI DATA UNIFICADA'!$C$2:$T1007,MATCH(1,($A185='CAMAGUI DATA UNIFICADA'!$A$2:$A1007)*($AL$1='CAMAGUI DATA UNIFICADA'!$B$2:$B1007),0),MATCH(BC$2,'CAMAGUI DATA UNIFICADA'!$C$1:$T$1,0)),"")</f>
        <v>33.17358221</v>
      </c>
      <c r="BD185" s="138" t="str">
        <f t="array" ref="BD185">IFERROR(INDEX('CAMAGUI DATA UNIFICADA'!$C$2:$T1007,MATCH(1,($A185='CAMAGUI DATA UNIFICADA'!$A$2:$A1007)*($BD$1='CAMAGUI DATA UNIFICADA'!$B$2:$B1007),0),MATCH(BD$2,'CAMAGUI DATA UNIFICADA'!$C$1:$T$1,0)),"")</f>
        <v>CA4130626</v>
      </c>
      <c r="BE185" s="2">
        <f t="array" ref="BE185">IFERROR(INDEX('CAMAGUI DATA UNIFICADA'!$C$2:$T1007,MATCH(1,($A185='CAMAGUI DATA UNIFICADA'!$A$2:$A1007)*($BD$1='CAMAGUI DATA UNIFICADA'!$B$2:$B1007),0),MATCH(BE$2,'CAMAGUI DATA UNIFICADA'!$C$1:$T$1,0)),"")</f>
        <v>525</v>
      </c>
      <c r="BF185" s="2">
        <f t="array" ref="BF185">IFERROR(INDEX('CAMAGUI DATA UNIFICADA'!$C$2:$T1007,MATCH(1,($A185='CAMAGUI DATA UNIFICADA'!$A$2:$A1007)*($BD$1='CAMAGUI DATA UNIFICADA'!$B$2:$B1007),0),MATCH(BF$2,'CAMAGUI DATA UNIFICADA'!$C$1:$T$1,0)),"")</f>
        <v>3300</v>
      </c>
      <c r="BG185" s="2" t="str">
        <f t="array" ref="BG185">IFERROR(INDEX('CAMAGUI DATA UNIFICADA'!$C$2:$T1007,MATCH(1,($A185='CAMAGUI DATA UNIFICADA'!$A$2:$A1007)*($BD$1='CAMAGUI DATA UNIFICADA'!$B$2:$B1007),0),MATCH(BG$2,'CAMAGUI DATA UNIFICADA'!$C$1:$T$1,0)),"")</f>
        <v>SKR OPTILINE#5</v>
      </c>
      <c r="BH185" s="139">
        <f t="array" ref="BH185">IFERROR(INDEX('CAMAGUI DATA UNIFICADA'!$C$2:$T1007,MATCH(1,($A185='CAMAGUI DATA UNIFICADA'!$A$2:$A1007)*($BD$1='CAMAGUI DATA UNIFICADA'!$B$2:$B1007),0),MATCH(BH$2,'CAMAGUI DATA UNIFICADA'!$C$1:$T$1,0)),"")</f>
        <v>3604.92</v>
      </c>
      <c r="BI185" s="2">
        <f t="array" ref="BI185">IFERROR(INDEX('CAMAGUI DATA UNIFICADA'!$C$2:$T1007,MATCH(1,($A185='CAMAGUI DATA UNIFICADA'!$A$2:$A1007)*($BD$1='CAMAGUI DATA UNIFICADA'!$B$2:$B1007),0),MATCH(BI$2,'CAMAGUI DATA UNIFICADA'!$C$1:$T$1,0)),"")</f>
        <v>15.03</v>
      </c>
      <c r="BJ185" s="2">
        <f t="array" ref="BJ185">IFERROR(INDEX('CAMAGUI DATA UNIFICADA'!$C$2:$T1007,MATCH(1,($A185='CAMAGUI DATA UNIFICADA'!$A$2:$A1007)*($BD$1='CAMAGUI DATA UNIFICADA'!$B$2:$B1007),0),MATCH(BJ$2,'CAMAGUI DATA UNIFICADA'!$C$1:$T$1,0)),"")</f>
        <v>4.53</v>
      </c>
      <c r="BK185" s="33">
        <f t="array" ref="BK185">IFERROR(INDEX('CAMAGUI DATA UNIFICADA'!$C$2:$T1007,MATCH(1,($A185='CAMAGUI DATA UNIFICADA'!$A$2:$A1007)*($BD$1='CAMAGUI DATA UNIFICADA'!$B$2:$B1007),0),MATCH(BK$2,'CAMAGUI DATA UNIFICADA'!$C$1:$T$1,0)),"")</f>
        <v>3.9204</v>
      </c>
      <c r="BL185" s="60">
        <f t="array" ref="BL185">IFERROR(INDEX('CAMAGUI DATA UNIFICADA'!$C$2:$T1007,MATCH(1,($A185='CAMAGUI DATA UNIFICADA'!$A$2:$A1007)*($BD$1='CAMAGUI DATA UNIFICADA'!$B$2:$B1007),0),MATCH(BL$2,'CAMAGUI DATA UNIFICADA'!$C$1:$T$1,0)),"")</f>
        <v>890984.0761</v>
      </c>
      <c r="BM185" s="33">
        <f t="array" ref="BM185">IFERROR(INDEX('CAMAGUI DATA UNIFICADA'!$C$2:$T1007,MATCH(1,($A185='CAMAGUI DATA UNIFICADA'!$A$2:$A1007)*($BD$1='CAMAGUI DATA UNIFICADA'!$B$2:$B1007),0),MATCH(BM$2,'CAMAGUI DATA UNIFICADA'!$C$1:$T$1,0)),"")</f>
        <v>1.286834166</v>
      </c>
      <c r="BN185" s="23">
        <f t="array" ref="BN185">IFERROR(INDEX('CAMAGUI DATA UNIFICADA'!$C$2:$T1007,MATCH(1,($A185='CAMAGUI DATA UNIFICADA'!$A$2:$A1007)*($BD$1='CAMAGUI DATA UNIFICADA'!$B$2:$B1007),0),MATCH(BN$2,'CAMAGUI DATA UNIFICADA'!$C$1:$T$1,0)),"")</f>
        <v>1.164685067</v>
      </c>
      <c r="BO185" s="23">
        <f t="array" ref="BO185">IFERROR(INDEX('CAMAGUI DATA UNIFICADA'!$C$2:$T1007,MATCH(1,($A185='CAMAGUI DATA UNIFICADA'!$A$2:$A1007)*($BD$1='CAMAGUI DATA UNIFICADA'!$B$2:$B1007),0),MATCH(BO$2,'CAMAGUI DATA UNIFICADA'!$C$1:$T$1,0)),"")</f>
        <v>0.74</v>
      </c>
      <c r="BP185" s="60">
        <f t="array" ref="BP185">IFERROR(INDEX('CAMAGUI DATA UNIFICADA'!$C$2:$T1007,MATCH(1,($A185='CAMAGUI DATA UNIFICADA'!$A$2:$A1007)*($BD$1='CAMAGUI DATA UNIFICADA'!$B$2:$B1007),0),MATCH(BP$2,'CAMAGUI DATA UNIFICADA'!$C$1:$T$1,0)),"")</f>
        <v>117937.5</v>
      </c>
      <c r="BQ185" s="2">
        <f t="array" ref="BQ185">IFERROR(INDEX('CAMAGUI DATA UNIFICADA'!$C$2:$T1007,MATCH(1,($A185='CAMAGUI DATA UNIFICADA'!$A$2:$A1007)*($BD$1='CAMAGUI DATA UNIFICADA'!$B$2:$B1007),0),MATCH(BQ$2,'CAMAGUI DATA UNIFICADA'!$C$1:$T$1,0)),"")</f>
        <v>4</v>
      </c>
      <c r="BR185" s="2">
        <f t="array" ref="BR185">IFERROR(INDEX('CAMAGUI DATA UNIFICADA'!$C$2:$T1007,MATCH(1,($A185='CAMAGUI DATA UNIFICADA'!$A$2:$A1007)*($BD$1='CAMAGUI DATA UNIFICADA'!$B$2:$B1007),0),MATCH(BR$2,'CAMAGUI DATA UNIFICADA'!$C$1:$T$1,0)),"")</f>
        <v>19.03</v>
      </c>
      <c r="BS185" s="33">
        <f t="array" ref="BS185">IFERROR(INDEX('CAMAGUI DATA UNIFICADA'!$C$2:$T1007,MATCH(1,($A185='CAMAGUI DATA UNIFICADA'!$A$2:$A1007)*($BD$1='CAMAGUI DATA UNIFICADA'!$B$2:$B1007),0),MATCH(BS$2,'CAMAGUI DATA UNIFICADA'!$C$1:$T$1,0)),"")</f>
        <v>3.40512</v>
      </c>
      <c r="BT185" s="60">
        <f t="array" ref="BT185">IFERROR(INDEX('CAMAGUI DATA UNIFICADA'!$C$2:$T1007,MATCH(1,($A185='CAMAGUI DATA UNIFICADA'!$A$2:$A1007)*($BD$1='CAMAGUI DATA UNIFICADA'!$B$2:$B1007),0),MATCH(BT$2,'CAMAGUI DATA UNIFICADA'!$C$1:$T$1,0)),"")</f>
        <v>386.2911024</v>
      </c>
      <c r="BU185" s="140">
        <f t="array" ref="BU185">IFERROR(INDEX('CAMAGUI DATA UNIFICADA'!$C$2:$T1007,MATCH(1,($A185='CAMAGUI DATA UNIFICADA'!$A$2:$A1007)*($BD$1='CAMAGUI DATA UNIFICADA'!$B$2:$B1007),0),MATCH(BU$2,'CAMAGUI DATA UNIFICADA'!$C$1:$T$1,0)),"")</f>
        <v>-34.6772244</v>
      </c>
      <c r="BV185" s="138" t="str">
        <f t="array" ref="BV185">IFERROR(INDEX('CAMAGUI DATA UNIFICADA'!$C$2:$T1007,MATCH(1,($A185='CAMAGUI DATA UNIFICADA'!$A$2:$A1007)*($BV$1='CAMAGUI DATA UNIFICADA'!$B$2:$B1007),0),MATCH(BV$2,'CAMAGUI DATA UNIFICADA'!$C$1:$T$1,0)),"")</f>
        <v>CA5130626</v>
      </c>
      <c r="BW185" s="2">
        <f t="array" ref="BW185">IFERROR(INDEX('CAMAGUI DATA UNIFICADA'!$C$2:$T1007,MATCH(1,($A185='CAMAGUI DATA UNIFICADA'!$A$2:$A1007)*($BV$1='CAMAGUI DATA UNIFICADA'!$B$2:$B1007),0),MATCH(BW$2,'CAMAGUI DATA UNIFICADA'!$C$1:$T$1,0)),"")</f>
        <v>475</v>
      </c>
      <c r="BX185" s="2">
        <f t="array" ref="BX185">IFERROR(INDEX('CAMAGUI DATA UNIFICADA'!$C$2:$T1007,MATCH(1,($A185='CAMAGUI DATA UNIFICADA'!$A$2:$A1007)*($BV$1='CAMAGUI DATA UNIFICADA'!$B$2:$B1007),0),MATCH(BX$2,'CAMAGUI DATA UNIFICADA'!$C$1:$T$1,0)),"")</f>
        <v>2950</v>
      </c>
      <c r="BY185" s="2" t="str">
        <f t="array" ref="BY185">IFERROR(INDEX('CAMAGUI DATA UNIFICADA'!$C$2:$T1007,MATCH(1,($A185='CAMAGUI DATA UNIFICADA'!$A$2:$A1007)*($BV$1='CAMAGUI DATA UNIFICADA'!$B$2:$B1007),0),MATCH(BY$2,'CAMAGUI DATA UNIFICADA'!$C$1:$T$1,0)),"")</f>
        <v>SKR OPTILINE#5</v>
      </c>
      <c r="BZ185" s="139">
        <f t="array" ref="BZ185">IFERROR(INDEX('CAMAGUI DATA UNIFICADA'!$C$2:$T1007,MATCH(1,($A185='CAMAGUI DATA UNIFICADA'!$A$2:$A1007)*($BV$1='CAMAGUI DATA UNIFICADA'!$B$2:$B1007),0),MATCH(BZ$2,'CAMAGUI DATA UNIFICADA'!$C$1:$T$1,0)),"")</f>
        <v>3222.58</v>
      </c>
      <c r="CA185" s="2">
        <f t="array" ref="CA185">IFERROR(INDEX('CAMAGUI DATA UNIFICADA'!$C$2:$T1007,MATCH(1,($A185='CAMAGUI DATA UNIFICADA'!$A$2:$A1007)*($BV$1='CAMAGUI DATA UNIFICADA'!$B$2:$B1007),0),MATCH(CA$2,'CAMAGUI DATA UNIFICADA'!$C$1:$T$1,0)),"")</f>
        <v>15.51</v>
      </c>
      <c r="CB185" s="2">
        <f t="array" ref="CB185">IFERROR(INDEX('CAMAGUI DATA UNIFICADA'!$C$2:$T1007,MATCH(1,($A185='CAMAGUI DATA UNIFICADA'!$A$2:$A1007)*($BV$1='CAMAGUI DATA UNIFICADA'!$B$2:$B1007),0),MATCH(CB$2,'CAMAGUI DATA UNIFICADA'!$C$1:$T$1,0)),"")</f>
        <v>4.91</v>
      </c>
      <c r="CC185" s="33">
        <f t="array" ref="CC185">IFERROR(INDEX('CAMAGUI DATA UNIFICADA'!$C$2:$T1007,MATCH(1,($A185='CAMAGUI DATA UNIFICADA'!$A$2:$A1007)*($BV$1='CAMAGUI DATA UNIFICADA'!$B$2:$B1007),0),MATCH(CC$2,'CAMAGUI DATA UNIFICADA'!$C$1:$T$1,0)),"")</f>
        <v>3.8628</v>
      </c>
      <c r="CD185" s="60">
        <f t="array" ref="CD185">IFERROR(INDEX('CAMAGUI DATA UNIFICADA'!$C$2:$T1007,MATCH(1,($A185='CAMAGUI DATA UNIFICADA'!$A$2:$A1007)*($BV$1='CAMAGUI DATA UNIFICADA'!$B$2:$B1007),0),MATCH(CD$2,'CAMAGUI DATA UNIFICADA'!$C$1:$T$1,0)),"")</f>
        <v>792829.1127</v>
      </c>
      <c r="CE185" s="33">
        <f t="array" ref="CE185">IFERROR(INDEX('CAMAGUI DATA UNIFICADA'!$C$2:$T1007,MATCH(1,($A185='CAMAGUI DATA UNIFICADA'!$A$2:$A1007)*($BV$1='CAMAGUI DATA UNIFICADA'!$B$2:$B1007),0),MATCH(CE$2,'CAMAGUI DATA UNIFICADA'!$C$1:$T$1,0)),"")</f>
        <v>1.348629998</v>
      </c>
      <c r="CF185" s="23">
        <f t="array" ref="CF185">IFERROR(INDEX('CAMAGUI DATA UNIFICADA'!$C$2:$T1007,MATCH(1,($A185='CAMAGUI DATA UNIFICADA'!$A$2:$A1007)*($BV$1='CAMAGUI DATA UNIFICADA'!$B$2:$B1007),0),MATCH(CF$2,'CAMAGUI DATA UNIFICADA'!$C$1:$T$1,0)),"")</f>
        <v>1.174561648</v>
      </c>
      <c r="CG185" s="23">
        <f t="array" ref="CG185">IFERROR(INDEX('CAMAGUI DATA UNIFICADA'!$C$2:$T1007,MATCH(1,($A185='CAMAGUI DATA UNIFICADA'!$A$2:$A1007)*($BV$1='CAMAGUI DATA UNIFICADA'!$B$2:$B1007),0),MATCH(CG$2,'CAMAGUI DATA UNIFICADA'!$C$1:$T$1,0)),"")</f>
        <v>0.66</v>
      </c>
      <c r="CH185" s="60">
        <f t="array" ref="CH185">IFERROR(INDEX('CAMAGUI DATA UNIFICADA'!$C$2:$T1007,MATCH(1,($A185='CAMAGUI DATA UNIFICADA'!$A$2:$A1007)*($BV$1='CAMAGUI DATA UNIFICADA'!$B$2:$B1007),0),MATCH(CH$2,'CAMAGUI DATA UNIFICADA'!$C$1:$T$1,0)),"")</f>
        <v>106071.4286</v>
      </c>
      <c r="CI185" s="2">
        <f t="array" ref="CI185">IFERROR(INDEX('CAMAGUI DATA UNIFICADA'!$C$2:$T1007,MATCH(1,($A185='CAMAGUI DATA UNIFICADA'!$A$2:$A1007)*($BV$1='CAMAGUI DATA UNIFICADA'!$B$2:$B1007),0),MATCH(CI$2,'CAMAGUI DATA UNIFICADA'!$C$1:$T$1,0)),"")</f>
        <v>4</v>
      </c>
      <c r="CJ185" s="2">
        <f t="array" ref="CJ185">IFERROR(INDEX('CAMAGUI DATA UNIFICADA'!$C$2:$T1007,MATCH(1,($A185='CAMAGUI DATA UNIFICADA'!$A$2:$A1007)*($BV$1='CAMAGUI DATA UNIFICADA'!$B$2:$B1007),0),MATCH(CJ$2,'CAMAGUI DATA UNIFICADA'!$C$1:$T$1,0)),"")</f>
        <v>19.51</v>
      </c>
      <c r="CK185" s="33">
        <f t="array" ref="CK185">IFERROR(INDEX('CAMAGUI DATA UNIFICADA'!$C$2:$T1007,MATCH(1,($A185='CAMAGUI DATA UNIFICADA'!$A$2:$A1007)*($BV$1='CAMAGUI DATA UNIFICADA'!$B$2:$B1007),0),MATCH(CK$2,'CAMAGUI DATA UNIFICADA'!$C$1:$T$1,0)),"")</f>
        <v>3.35904</v>
      </c>
      <c r="CL185" s="60">
        <f t="array" ref="CL185">IFERROR(INDEX('CAMAGUI DATA UNIFICADA'!$C$2:$T1007,MATCH(1,($A185='CAMAGUI DATA UNIFICADA'!$A$2:$A1007)*($BV$1='CAMAGUI DATA UNIFICADA'!$B$2:$B1007),0),MATCH(CL$2,'CAMAGUI DATA UNIFICADA'!$C$1:$T$1,0)),"")</f>
        <v>306.4541037</v>
      </c>
      <c r="CM185" s="140">
        <f t="array" ref="CM185">IFERROR(INDEX('CAMAGUI DATA UNIFICADA'!$C$2:$T1007,MATCH(1,($A185='CAMAGUI DATA UNIFICADA'!$A$2:$A1007)*($BV$1='CAMAGUI DATA UNIFICADA'!$B$2:$B1007),0),MATCH(CM$2,'CAMAGUI DATA UNIFICADA'!$C$1:$T$1,0)),"")</f>
        <v>-42.13647407</v>
      </c>
      <c r="CN185" s="138" t="str">
        <f t="array" ref="CN185">IFERROR(INDEX('CAMAGUI DATA UNIFICADA'!$C$2:$T1007,MATCH(1,($A185='CAMAGUI DATA UNIFICADA'!$A$2:$A1007)*($CN$1='CAMAGUI DATA UNIFICADA'!$B$2:$B1007),0),MATCH(CN$2,'CAMAGUI DATA UNIFICADA'!$C$1:$T$1,0)),"")</f>
        <v>CA6130626</v>
      </c>
      <c r="CO185" s="2">
        <f t="array" ref="CO185">IFERROR(INDEX('CAMAGUI DATA UNIFICADA'!$C$2:$T1007,MATCH(1,($A185='CAMAGUI DATA UNIFICADA'!$A$2:$A1007)*($CN$1='CAMAGUI DATA UNIFICADA'!$B$2:$B1007),0),MATCH(CO$2,'CAMAGUI DATA UNIFICADA'!$C$1:$T$1,0)),"")</f>
        <v>700</v>
      </c>
      <c r="CP185" s="2">
        <f t="array" ref="CP185">IFERROR(INDEX('CAMAGUI DATA UNIFICADA'!$C$2:$T1007,MATCH(1,($A185='CAMAGUI DATA UNIFICADA'!$A$2:$A1007)*($CN$1='CAMAGUI DATA UNIFICADA'!$B$2:$B1007),0),MATCH(CP$2,'CAMAGUI DATA UNIFICADA'!$C$1:$T$1,0)),"")</f>
        <v>4600</v>
      </c>
      <c r="CQ185" s="2" t="str">
        <f t="array" ref="CQ185">IFERROR(INDEX('CAMAGUI DATA UNIFICADA'!$C$2:$T1007,MATCH(1,($A185='CAMAGUI DATA UNIFICADA'!$A$2:$A1007)*($CN$1='CAMAGUI DATA UNIFICADA'!$B$2:$B1007),0),MATCH(CQ$2,'CAMAGUI DATA UNIFICADA'!$C$1:$T$1,0)),"")</f>
        <v>SKR MAST E AD</v>
      </c>
      <c r="CR185" s="139">
        <f t="array" ref="CR185">IFERROR(INDEX('CAMAGUI DATA UNIFICADA'!$C$2:$T1007,MATCH(1,($A185='CAMAGUI DATA UNIFICADA'!$A$2:$A1007)*($CN$1='CAMAGUI DATA UNIFICADA'!$B$2:$B1007),0),MATCH(CR$2,'CAMAGUI DATA UNIFICADA'!$C$1:$T$1,0)),"")</f>
        <v>4708.56</v>
      </c>
      <c r="CS185" s="2">
        <f t="array" ref="CS185">IFERROR(INDEX('CAMAGUI DATA UNIFICADA'!$C$2:$T1007,MATCH(1,($A185='CAMAGUI DATA UNIFICADA'!$A$2:$A1007)*($CN$1='CAMAGUI DATA UNIFICADA'!$B$2:$B1007),0),MATCH(CS$2,'CAMAGUI DATA UNIFICADA'!$C$1:$T$1,0)),"")</f>
        <v>14.95</v>
      </c>
      <c r="CT185" s="2">
        <f t="array" ref="CT185">IFERROR(INDEX('CAMAGUI DATA UNIFICADA'!$C$2:$T1007,MATCH(1,($A185='CAMAGUI DATA UNIFICADA'!$A$2:$A1007)*($CN$1='CAMAGUI DATA UNIFICADA'!$B$2:$B1007),0),MATCH(CT$2,'CAMAGUI DATA UNIFICADA'!$C$1:$T$1,0)),"")</f>
        <v>4.71</v>
      </c>
      <c r="CU185" s="33">
        <f t="array" ref="CU185">IFERROR(INDEX('CAMAGUI DATA UNIFICADA'!$C$2:$T1007,MATCH(1,($A185='CAMAGUI DATA UNIFICADA'!$A$2:$A1007)*($CN$1='CAMAGUI DATA UNIFICADA'!$B$2:$B1007),0),MATCH(CU$2,'CAMAGUI DATA UNIFICADA'!$C$1:$T$1,0)),"")</f>
        <v>3.9432</v>
      </c>
      <c r="CV185" s="60">
        <f t="array" ref="CV185">IFERROR(INDEX('CAMAGUI DATA UNIFICADA'!$C$2:$T1007,MATCH(1,($A185='CAMAGUI DATA UNIFICADA'!$A$2:$A1007)*($CN$1='CAMAGUI DATA UNIFICADA'!$B$2:$B1007),0),MATCH(CV$2,'CAMAGUI DATA UNIFICADA'!$C$1:$T$1,0)),"")</f>
        <v>1187430.069</v>
      </c>
      <c r="CW185" s="33">
        <f t="array" ref="CW185">IFERROR(INDEX('CAMAGUI DATA UNIFICADA'!$C$2:$T1007,MATCH(1,($A185='CAMAGUI DATA UNIFICADA'!$A$2:$A1007)*($CN$1='CAMAGUI DATA UNIFICADA'!$B$2:$B1007),0),MATCH(CW$2,'CAMAGUI DATA UNIFICADA'!$C$1:$T$1,0)),"")</f>
        <v>1.324264997</v>
      </c>
      <c r="CX185" s="23">
        <f t="array" ref="CX185">IFERROR(INDEX('CAMAGUI DATA UNIFICADA'!$C$2:$T1007,MATCH(1,($A185='CAMAGUI DATA UNIFICADA'!$A$2:$A1007)*($CN$1='CAMAGUI DATA UNIFICADA'!$B$2:$B1007),0),MATCH(CX$2,'CAMAGUI DATA UNIFICADA'!$C$1:$T$1,0)),"")</f>
        <v>0.9499440551</v>
      </c>
      <c r="CY185" s="23">
        <f t="array" ref="CY185">IFERROR(INDEX('CAMAGUI DATA UNIFICADA'!$C$2:$T1007,MATCH(1,($A185='CAMAGUI DATA UNIFICADA'!$A$2:$A1007)*($CN$1='CAMAGUI DATA UNIFICADA'!$B$2:$B1007),0),MATCH(CY$2,'CAMAGUI DATA UNIFICADA'!$C$1:$T$1,0)),"")</f>
        <v>0.59</v>
      </c>
      <c r="CZ185" s="60">
        <f t="array" ref="CZ185">IFERROR(INDEX('CAMAGUI DATA UNIFICADA'!$C$2:$T1007,MATCH(1,($A185='CAMAGUI DATA UNIFICADA'!$A$2:$A1007)*($CN$1='CAMAGUI DATA UNIFICADA'!$B$2:$B1007),0),MATCH(CZ$2,'CAMAGUI DATA UNIFICADA'!$C$1:$T$1,0)),"")</f>
        <v>84285.71429</v>
      </c>
      <c r="DA185" s="2">
        <f t="array" ref="DA185">IFERROR(INDEX('CAMAGUI DATA UNIFICADA'!$C$2:$T1007,MATCH(1,($A185='CAMAGUI DATA UNIFICADA'!$A$2:$A1007)*($CN$1='CAMAGUI DATA UNIFICADA'!$B$2:$B1007),0),MATCH(DA$2,'CAMAGUI DATA UNIFICADA'!$C$1:$T$1,0)),"")</f>
        <v>4</v>
      </c>
      <c r="DB185" s="2">
        <f t="array" ref="DB185">IFERROR(INDEX('CAMAGUI DATA UNIFICADA'!$C$2:$T1007,MATCH(1,($A185='CAMAGUI DATA UNIFICADA'!$A$2:$A1007)*($CN$1='CAMAGUI DATA UNIFICADA'!$B$2:$B1007),0),MATCH(DB$2,'CAMAGUI DATA UNIFICADA'!$C$1:$T$1,0)),"")</f>
        <v>18.95</v>
      </c>
      <c r="DC185" s="33">
        <f t="array" ref="DC185">IFERROR(INDEX('CAMAGUI DATA UNIFICADA'!$C$2:$T1007,MATCH(1,($A185='CAMAGUI DATA UNIFICADA'!$A$2:$A1007)*($CN$1='CAMAGUI DATA UNIFICADA'!$B$2:$B1007),0),MATCH(DC$2,'CAMAGUI DATA UNIFICADA'!$C$1:$T$1,0)),"")</f>
        <v>3.4254</v>
      </c>
      <c r="DD185" s="60">
        <f t="array" ref="DD185">IFERROR(INDEX('CAMAGUI DATA UNIFICADA'!$C$2:$T1007,MATCH(1,($A185='CAMAGUI DATA UNIFICADA'!$A$2:$A1007)*($CN$1='CAMAGUI DATA UNIFICADA'!$B$2:$B1007),0),MATCH(DD$2,'CAMAGUI DATA UNIFICADA'!$C$1:$T$1,0)),"")</f>
        <v>501.3296874</v>
      </c>
      <c r="DE185" s="140">
        <f t="array" ref="DE185">IFERROR(INDEX('CAMAGUI DATA UNIFICADA'!$C$2:$T1007,MATCH(1,($A185='CAMAGUI DATA UNIFICADA'!$A$2:$A1007)*($CN$1='CAMAGUI DATA UNIFICADA'!$B$2:$B1007),0),MATCH(DE$2,'CAMAGUI DATA UNIFICADA'!$C$1:$T$1,0)),"")</f>
        <v>-49.66757816</v>
      </c>
      <c r="DF185" s="138" t="str">
        <f t="array" ref="DF185">IFERROR(INDEX('CAMAGUI DATA UNIFICADA'!$C$2:$T1007,MATCH(1,($A185='CAMAGUI DATA UNIFICADA'!$A$2:$A1007)*($DF$1='CAMAGUI DATA UNIFICADA'!$B$2:$B1007),0),MATCH(DF$2,'CAMAGUI DATA UNIFICADA'!$C$1:$T$1,0)),"")</f>
        <v/>
      </c>
      <c r="DG185" s="2" t="str">
        <f t="array" ref="DG185">IFERROR(INDEX('CAMAGUI DATA UNIFICADA'!$C$2:$T1007,MATCH(1,($A185='CAMAGUI DATA UNIFICADA'!$A$2:$A1007)*($DF$1='CAMAGUI DATA UNIFICADA'!$B$2:$B1007),0),MATCH(DG$2,'CAMAGUI DATA UNIFICADA'!$C$1:$T$1,0)),"")</f>
        <v/>
      </c>
      <c r="DH185" s="2" t="str">
        <f t="array" ref="DH185">IFERROR(INDEX('CAMAGUI DATA UNIFICADA'!$C$2:$T1007,MATCH(1,($A185='CAMAGUI DATA UNIFICADA'!$A$2:$A1007)*($DF$1='CAMAGUI DATA UNIFICADA'!$B$2:$B1007),0),MATCH(DH$2,'CAMAGUI DATA UNIFICADA'!$C$1:$T$1,0)),"")</f>
        <v/>
      </c>
      <c r="DI185" s="2" t="str">
        <f t="array" ref="DI185">IFERROR(INDEX('CAMAGUI DATA UNIFICADA'!$C$2:$T1007,MATCH(1,($A185='CAMAGUI DATA UNIFICADA'!$A$2:$A1007)*($DF$1='CAMAGUI DATA UNIFICADA'!$B$2:$B1007),0),MATCH(DI$2,'CAMAGUI DATA UNIFICADA'!$C$1:$T$1,0)),"")</f>
        <v/>
      </c>
      <c r="DJ185" s="139" t="str">
        <f t="array" ref="DJ185">IFERROR(INDEX('CAMAGUI DATA UNIFICADA'!$C$2:$T1007,MATCH(1,($A185='CAMAGUI DATA UNIFICADA'!$A$2:$A1007)*($DF$1='CAMAGUI DATA UNIFICADA'!$B$2:$B1007),0),MATCH(DJ$2,'CAMAGUI DATA UNIFICADA'!$C$1:$T$1,0)),"")</f>
        <v/>
      </c>
      <c r="DK185" s="2" t="str">
        <f t="array" ref="DK185">IFERROR(INDEX('CAMAGUI DATA UNIFICADA'!$C$2:$T1007,MATCH(1,($A185='CAMAGUI DATA UNIFICADA'!$A$2:$A1007)*($DF$1='CAMAGUI DATA UNIFICADA'!$B$2:$B1007),0),MATCH(DK$2,'CAMAGUI DATA UNIFICADA'!$C$1:$T$1,0)),"")</f>
        <v/>
      </c>
      <c r="DL185" s="2" t="str">
        <f t="array" ref="DL185">IFERROR(INDEX('CAMAGUI DATA UNIFICADA'!$C$2:$T1007,MATCH(1,($A185='CAMAGUI DATA UNIFICADA'!$A$2:$A1007)*($DF$1='CAMAGUI DATA UNIFICADA'!$B$2:$B1007),0),MATCH(DL$2,'CAMAGUI DATA UNIFICADA'!$C$1:$T$1,0)),"")</f>
        <v/>
      </c>
      <c r="DM185" s="33" t="str">
        <f t="array" ref="DM185">IFERROR(INDEX('CAMAGUI DATA UNIFICADA'!$C$2:$T1007,MATCH(1,($A185='CAMAGUI DATA UNIFICADA'!$A$2:$A1007)*($DF$1='CAMAGUI DATA UNIFICADA'!$B$2:$B1007),0),MATCH(DM$2,'CAMAGUI DATA UNIFICADA'!$C$1:$T$1,0)),"")</f>
        <v/>
      </c>
      <c r="DN185" s="60" t="str">
        <f t="array" ref="DN185">IFERROR(INDEX('CAMAGUI DATA UNIFICADA'!$C$2:$T1007,MATCH(1,($A185='CAMAGUI DATA UNIFICADA'!$A$2:$A1007)*($DF$1='CAMAGUI DATA UNIFICADA'!$B$2:$B1007),0),MATCH(DN$2,'CAMAGUI DATA UNIFICADA'!$C$1:$T$1,0)),"")</f>
        <v/>
      </c>
      <c r="DO185" s="33" t="str">
        <f t="array" ref="DO185">IFERROR(INDEX('CAMAGUI DATA UNIFICADA'!$C$2:$T1007,MATCH(1,($A185='CAMAGUI DATA UNIFICADA'!$A$2:$A1007)*($DF$1='CAMAGUI DATA UNIFICADA'!$B$2:$B1007),0),MATCH(DO$2,'CAMAGUI DATA UNIFICADA'!$C$1:$T$1,0)),"")</f>
        <v/>
      </c>
      <c r="DP185" s="23" t="str">
        <f t="array" ref="DP185">IFERROR(INDEX('CAMAGUI DATA UNIFICADA'!$C$2:$T1007,MATCH(1,($A185='CAMAGUI DATA UNIFICADA'!$A$2:$A1007)*($DF$1='CAMAGUI DATA UNIFICADA'!$B$2:$B1007),0),MATCH(DP$2,'CAMAGUI DATA UNIFICADA'!$C$1:$T$1,0)),"")</f>
        <v/>
      </c>
      <c r="DQ185" s="23" t="str">
        <f t="array" ref="DQ185">IFERROR(INDEX('CAMAGUI DATA UNIFICADA'!$C$2:$T1007,MATCH(1,($A185='CAMAGUI DATA UNIFICADA'!$A$2:$A1007)*($DF$1='CAMAGUI DATA UNIFICADA'!$B$2:$B1007),0),MATCH(DQ$2,'CAMAGUI DATA UNIFICADA'!$C$1:$T$1,0)),"")</f>
        <v/>
      </c>
      <c r="DR185" s="2" t="str">
        <f t="array" ref="DR185">IFERROR(INDEX('CAMAGUI DATA UNIFICADA'!$C$2:$T1007,MATCH(1,($A185='CAMAGUI DATA UNIFICADA'!$A$2:$A1007)*($DF$1='CAMAGUI DATA UNIFICADA'!$B$2:$B1007),0),MATCH(DR$2,'CAMAGUI DATA UNIFICADA'!$C$1:$T$1,0)),"")</f>
        <v/>
      </c>
      <c r="DS185" s="2" t="str">
        <f t="array" ref="DS185">IFERROR(INDEX('CAMAGUI DATA UNIFICADA'!$C$2:$T1007,MATCH(1,($A185='CAMAGUI DATA UNIFICADA'!$A$2:$A1007)*($DF$1='CAMAGUI DATA UNIFICADA'!$B$2:$B1007),0),MATCH(DS$2,'CAMAGUI DATA UNIFICADA'!$C$1:$T$1,0)),"")</f>
        <v/>
      </c>
      <c r="DT185" s="2" t="str">
        <f t="array" ref="DT185">IFERROR(INDEX('CAMAGUI DATA UNIFICADA'!$C$2:$T1007,MATCH(1,($A185='CAMAGUI DATA UNIFICADA'!$A$2:$A1007)*($DF$1='CAMAGUI DATA UNIFICADA'!$B$2:$B1007),0),MATCH(DT$2,'CAMAGUI DATA UNIFICADA'!$C$1:$T$1,0)),"")</f>
        <v/>
      </c>
      <c r="DU185" s="33" t="str">
        <f t="array" ref="DU185">IFERROR(INDEX('CAMAGUI DATA UNIFICADA'!$C$2:$T1007,MATCH(1,($A185='CAMAGUI DATA UNIFICADA'!$A$2:$A1007)*($DF$1='CAMAGUI DATA UNIFICADA'!$B$2:$B1007),0),MATCH(DU$2,'CAMAGUI DATA UNIFICADA'!$C$1:$T$1,0)),"")</f>
        <v/>
      </c>
      <c r="DV185" s="60" t="str">
        <f t="array" ref="DV185">IFERROR(INDEX('CAMAGUI DATA UNIFICADA'!$C$2:$T1007,MATCH(1,($A185='CAMAGUI DATA UNIFICADA'!$A$2:$A1007)*($DF$1='CAMAGUI DATA UNIFICADA'!$B$2:$B1007),0),MATCH(DV$2,'CAMAGUI DATA UNIFICADA'!$C$1:$T$1,0)),"")</f>
        <v/>
      </c>
      <c r="DW185" s="140" t="str">
        <f t="array" ref="DW185">IFERROR(INDEX('CAMAGUI DATA UNIFICADA'!$C$2:$T1007,MATCH(1,($A185='CAMAGUI DATA UNIFICADA'!$A$2:$A1007)*($DF$1='CAMAGUI DATA UNIFICADA'!$B$2:$B1007),0),MATCH(DW$2,'CAMAGUI DATA UNIFICADA'!$C$1:$T$1,0)),"")</f>
        <v/>
      </c>
      <c r="DX185" s="144" t="str">
        <f t="array" ref="DX185">IFERROR(INDEX('CAMAGUI DATA UNIFICADA'!$C$2:$T1007,MATCH(1,($A185='CAMAGUI DATA UNIFICADA'!$A$2:$A1007)*($DX$1='CAMAGUI DATA UNIFICADA'!$B$2:$B1007),0),MATCH(DX$2,'CAMAGUI DATA UNIFICADA'!$C$1:$T$1,0)),"")</f>
        <v/>
      </c>
      <c r="DY185" s="60" t="str">
        <f t="array" ref="DY185">IFERROR(INDEX('CAMAGUI DATA UNIFICADA'!$C$2:$T1007,MATCH(1,($A185='CAMAGUI DATA UNIFICADA'!$A$2:$A1007)*($DX$1='CAMAGUI DATA UNIFICADA'!$B$2:$B1007),0),MATCH(DY$2,'CAMAGUI DATA UNIFICADA'!$C$1:$T$1,0)),"")</f>
        <v/>
      </c>
      <c r="DZ185" s="60" t="str">
        <f t="array" ref="DZ185">IFERROR(INDEX('CAMAGUI DATA UNIFICADA'!$C$2:$T1007,MATCH(1,($A185='CAMAGUI DATA UNIFICADA'!$A$2:$A1007)*($DX$1='CAMAGUI DATA UNIFICADA'!$B$2:$B1007),0),MATCH(DZ$2,'CAMAGUI DATA UNIFICADA'!$C$1:$T$1,0)),"")</f>
        <v/>
      </c>
      <c r="EA185" s="60" t="str">
        <f t="array" ref="EA185">IFERROR(INDEX('CAMAGUI DATA UNIFICADA'!$C$2:$T1007,MATCH(1,($A185='CAMAGUI DATA UNIFICADA'!$A$2:$A1007)*($DX$1='CAMAGUI DATA UNIFICADA'!$B$2:$B1007),0),MATCH(EA$2,'CAMAGUI DATA UNIFICADA'!$C$1:$T$1,0)),"")</f>
        <v/>
      </c>
      <c r="EB185" s="60" t="str">
        <f t="array" ref="EB185">IFERROR(INDEX('CAMAGUI DATA UNIFICADA'!$C$2:$T1007,MATCH(1,($A185='CAMAGUI DATA UNIFICADA'!$A$2:$A1007)*($DX$1='CAMAGUI DATA UNIFICADA'!$B$2:$B1007),0),MATCH(EB$2,'CAMAGUI DATA UNIFICADA'!$C$1:$T$1,0)),"")</f>
        <v/>
      </c>
      <c r="EC185" s="60" t="str">
        <f t="array" ref="EC185">IFERROR(INDEX('CAMAGUI DATA UNIFICADA'!$C$2:$T1007,MATCH(1,($A185='CAMAGUI DATA UNIFICADA'!$A$2:$A1007)*($DX$1='CAMAGUI DATA UNIFICADA'!$B$2:$B1007),0),MATCH(EC$2,'CAMAGUI DATA UNIFICADA'!$C$1:$T$1,0)),"")</f>
        <v/>
      </c>
      <c r="ED185" s="60" t="str">
        <f t="array" ref="ED185">IFERROR(INDEX('CAMAGUI DATA UNIFICADA'!$C$2:$T1007,MATCH(1,($A185='CAMAGUI DATA UNIFICADA'!$A$2:$A1007)*($DX$1='CAMAGUI DATA UNIFICADA'!$B$2:$B1007),0),MATCH(ED$2,'CAMAGUI DATA UNIFICADA'!$C$1:$T$1,0)),"")</f>
        <v/>
      </c>
      <c r="EE185" s="60" t="str">
        <f t="array" ref="EE185">IFERROR(INDEX('CAMAGUI DATA UNIFICADA'!$C$2:$T1007,MATCH(1,($A185='CAMAGUI DATA UNIFICADA'!$A$2:$A1007)*($DX$1='CAMAGUI DATA UNIFICADA'!$B$2:$B1007),0),MATCH(EE$2,'CAMAGUI DATA UNIFICADA'!$C$1:$T$1,0)),"")</f>
        <v/>
      </c>
      <c r="EF185" s="60" t="str">
        <f t="array" ref="EF185">IFERROR(INDEX('CAMAGUI DATA UNIFICADA'!$C$2:$T1007,MATCH(1,($A185='CAMAGUI DATA UNIFICADA'!$A$2:$A1007)*($DX$1='CAMAGUI DATA UNIFICADA'!$B$2:$B1007),0),MATCH(EF$2,'CAMAGUI DATA UNIFICADA'!$C$1:$T$1,0)),"")</f>
        <v/>
      </c>
      <c r="EG185" s="60" t="str">
        <f t="array" ref="EG185">IFERROR(INDEX('CAMAGUI DATA UNIFICADA'!$C$2:$T1007,MATCH(1,($A185='CAMAGUI DATA UNIFICADA'!$A$2:$A1007)*($DX$1='CAMAGUI DATA UNIFICADA'!$B$2:$B1007),0),MATCH(EG$2,'CAMAGUI DATA UNIFICADA'!$C$1:$T$1,0)),"")</f>
        <v/>
      </c>
      <c r="EH185" s="60" t="str">
        <f t="array" ref="EH185">IFERROR(INDEX('CAMAGUI DATA UNIFICADA'!$C$2:$T1007,MATCH(1,($A185='CAMAGUI DATA UNIFICADA'!$A$2:$A1007)*($DX$1='CAMAGUI DATA UNIFICADA'!$B$2:$B1007),0),MATCH(EH$2,'CAMAGUI DATA UNIFICADA'!$C$1:$T$1,0)),"")</f>
        <v/>
      </c>
      <c r="EI185" s="60" t="str">
        <f t="array" ref="EI185">IFERROR(INDEX('CAMAGUI DATA UNIFICADA'!$C$2:$T1007,MATCH(1,($A185='CAMAGUI DATA UNIFICADA'!$A$2:$A1007)*($DX$1='CAMAGUI DATA UNIFICADA'!$B$2:$B1007),0),MATCH(EI$2,'CAMAGUI DATA UNIFICADA'!$C$1:$T$1,0)),"")</f>
        <v/>
      </c>
      <c r="EJ185" s="60" t="str">
        <f t="array" ref="EJ185">IFERROR(INDEX('CAMAGUI DATA UNIFICADA'!$C$2:$T1007,MATCH(1,($A185='CAMAGUI DATA UNIFICADA'!$A$2:$A1007)*($DX$1='CAMAGUI DATA UNIFICADA'!$B$2:$B1007),0),MATCH(EJ$2,'CAMAGUI DATA UNIFICADA'!$C$1:$T$1,0)),"")</f>
        <v/>
      </c>
      <c r="EK185" s="60" t="str">
        <f t="array" ref="EK185">IFERROR(INDEX('CAMAGUI DATA UNIFICADA'!$C$2:$T1007,MATCH(1,($A185='CAMAGUI DATA UNIFICADA'!$A$2:$A1007)*($DX$1='CAMAGUI DATA UNIFICADA'!$B$2:$B1007),0),MATCH(EK$2,'CAMAGUI DATA UNIFICADA'!$C$1:$T$1,0)),"")</f>
        <v/>
      </c>
      <c r="EL185" s="60" t="str">
        <f t="array" ref="EL185">IFERROR(INDEX('CAMAGUI DATA UNIFICADA'!$C$2:$T1007,MATCH(1,($A185='CAMAGUI DATA UNIFICADA'!$A$2:$A1007)*($DX$1='CAMAGUI DATA UNIFICADA'!$B$2:$B1007),0),MATCH(EL$2,'CAMAGUI DATA UNIFICADA'!$C$1:$T$1,0)),"")</f>
        <v/>
      </c>
      <c r="EM185" s="60" t="str">
        <f t="array" ref="EM185">IFERROR(INDEX('CAMAGUI DATA UNIFICADA'!$C$2:$T1007,MATCH(1,($A185='CAMAGUI DATA UNIFICADA'!$A$2:$A1007)*($DX$1='CAMAGUI DATA UNIFICADA'!$B$2:$B1007),0),MATCH(EM$2,'CAMAGUI DATA UNIFICADA'!$C$1:$T$1,0)),"")</f>
        <v/>
      </c>
      <c r="EN185" s="60" t="str">
        <f t="array" ref="EN185">IFERROR(INDEX('CAMAGUI DATA UNIFICADA'!$C$2:$T1007,MATCH(1,($A185='CAMAGUI DATA UNIFICADA'!$A$2:$A1007)*($DX$1='CAMAGUI DATA UNIFICADA'!$B$2:$B1007),0),MATCH(EN$2,'CAMAGUI DATA UNIFICADA'!$C$1:$T$1,0)),"")</f>
        <v/>
      </c>
      <c r="EO185" s="140" t="str">
        <f t="array" ref="EO185">IFERROR(INDEX('CAMAGUI DATA UNIFICADA'!$C$2:$T1007,MATCH(1,($A185='CAMAGUI DATA UNIFICADA'!$A$2:$A1007)*($DX$1='CAMAGUI DATA UNIFICADA'!$B$2:$B1007),0),MATCH(EO$2,'CAMAGUI DATA UNIFICADA'!$C$1:$T$1,0)),"")</f>
        <v/>
      </c>
    </row>
    <row r="186">
      <c r="A186" s="137">
        <v>46223.0</v>
      </c>
      <c r="B186" s="138" t="str">
        <f t="array" ref="B186">IFERROR(INDEX('CAMAGUI DATA UNIFICADA'!$C$2:$T1007,MATCH(1,($A186='CAMAGUI DATA UNIFICADA'!$A$2:$A1007)*($B$1='CAMAGUI DATA UNIFICADA'!$B$2:$B1007),0),MATCH(B$2,'CAMAGUI DATA UNIFICADA'!$C$1:$T$1,0)),"")</f>
        <v>CA1130726</v>
      </c>
      <c r="C186" s="2">
        <f t="array" ref="C186">IFERROR(INDEX('CAMAGUI DATA UNIFICADA'!$C$2:$T1007,MATCH(1,($A186='CAMAGUI DATA UNIFICADA'!$A$2:$A1007)*($B$1='CAMAGUI DATA UNIFICADA'!$B$2:$B1007),0),MATCH(C$2,'CAMAGUI DATA UNIFICADA'!$C$1:$T$1,0)),"")</f>
        <v>262.5</v>
      </c>
      <c r="D186" s="2">
        <f t="array" ref="D186">IFERROR(INDEX('CAMAGUI DATA UNIFICADA'!$C$2:$T1007,MATCH(1,($A186='CAMAGUI DATA UNIFICADA'!$A$2:$A1007)*($B$1='CAMAGUI DATA UNIFICADA'!$B$2:$B1007),0),MATCH(D$2,'CAMAGUI DATA UNIFICADA'!$C$1:$T$1,0)),"")</f>
        <v>1127</v>
      </c>
      <c r="E186" s="2" t="str">
        <f t="array" ref="E186">IFERROR(INDEX('CAMAGUI DATA UNIFICADA'!$C$2:$T1007,MATCH(1,($A186='CAMAGUI DATA UNIFICADA'!$A$2:$A1007)*($B$1='CAMAGUI DATA UNIFICADA'!$B$2:$B1007),0),MATCH(E$2,'CAMAGUI DATA UNIFICADA'!$C$1:$T$1,0)),"")</f>
        <v>SKR NW#4</v>
      </c>
      <c r="F186" s="139">
        <f t="array" ref="F186">IFERROR(INDEX('CAMAGUI DATA UNIFICADA'!$C$2:$T1007,MATCH(1,($A186='CAMAGUI DATA UNIFICADA'!$A$2:$A1007)*($B$1='CAMAGUI DATA UNIFICADA'!$B$2:$B1007),0),MATCH(F$2,'CAMAGUI DATA UNIFICADA'!$C$1:$T$1,0)),"")</f>
        <v>1514.688</v>
      </c>
      <c r="G186" s="2">
        <f t="array" ref="G186">IFERROR(INDEX('CAMAGUI DATA UNIFICADA'!$C$2:$T1007,MATCH(1,($A186='CAMAGUI DATA UNIFICADA'!$A$2:$A1007)*($B$1='CAMAGUI DATA UNIFICADA'!$B$2:$B1007),0),MATCH(G$2,'CAMAGUI DATA UNIFICADA'!$C$1:$T$1,0)),"")</f>
        <v>2.71</v>
      </c>
      <c r="H186" s="2">
        <f t="array" ref="H186">IFERROR(INDEX('CAMAGUI DATA UNIFICADA'!$C$2:$T1007,MATCH(1,($A186='CAMAGUI DATA UNIFICADA'!$A$2:$A1007)*($B$1='CAMAGUI DATA UNIFICADA'!$B$2:$B1007),0),MATCH(H$2,'CAMAGUI DATA UNIFICADA'!$C$1:$T$1,0)),"")</f>
        <v>2.11</v>
      </c>
      <c r="I186" s="33">
        <f t="array" ref="I186">IFERROR(INDEX('CAMAGUI DATA UNIFICADA'!$C$2:$T1007,MATCH(1,($A186='CAMAGUI DATA UNIFICADA'!$A$2:$A1007)*($B$1='CAMAGUI DATA UNIFICADA'!$B$2:$B1007),0),MATCH(I$2,'CAMAGUI DATA UNIFICADA'!$C$1:$T$1,0)),"")</f>
        <v>10.0536</v>
      </c>
      <c r="J186" s="60">
        <f t="array" ref="J186">IFERROR(INDEX('CAMAGUI DATA UNIFICADA'!$C$2:$T1007,MATCH(1,($A186='CAMAGUI DATA UNIFICADA'!$A$2:$A1007)*($B$1='CAMAGUI DATA UNIFICADA'!$B$2:$B1007),0),MATCH(J$2,'CAMAGUI DATA UNIFICADA'!$C$1:$T$1,0)),"")</f>
        <v>963470.4845</v>
      </c>
      <c r="K186" s="33">
        <f t="array" ref="K186">IFERROR(INDEX('CAMAGUI DATA UNIFICADA'!$C$2:$T1007,MATCH(1,($A186='CAMAGUI DATA UNIFICADA'!$A$2:$A1007)*($B$1='CAMAGUI DATA UNIFICADA'!$B$2:$B1007),0),MATCH(K$2,'CAMAGUI DATA UNIFICADA'!$C$1:$T$1,0)),"")</f>
        <v>0.556726311</v>
      </c>
      <c r="L186" s="23">
        <f t="array" ref="L186">IFERROR(INDEX('CAMAGUI DATA UNIFICADA'!$C$2:$T1007,MATCH(1,($A186='CAMAGUI DATA UNIFICADA'!$A$2:$A1007)*($B$1='CAMAGUI DATA UNIFICADA'!$B$2:$B1007),0),MATCH(L$2,'CAMAGUI DATA UNIFICADA'!$C$1:$T$1,0)),"")</f>
        <v>0.8234790466</v>
      </c>
      <c r="M186" s="23">
        <f t="array" ref="M186">IFERROR(INDEX('CAMAGUI DATA UNIFICADA'!$C$2:$T1007,MATCH(1,($A186='CAMAGUI DATA UNIFICADA'!$A$2:$A1007)*($B$1='CAMAGUI DATA UNIFICADA'!$B$2:$B1007),0),MATCH(M$2,'CAMAGUI DATA UNIFICADA'!$C$1:$T$1,0)),"")</f>
        <v>0.82</v>
      </c>
      <c r="N186" s="60">
        <f t="array" ref="N186">IFERROR(INDEX('CAMAGUI DATA UNIFICADA'!$C$2:$T1007,MATCH(1,($A186='CAMAGUI DATA UNIFICADA'!$A$2:$A1007)*($B$1='CAMAGUI DATA UNIFICADA'!$B$2:$B1007),0),MATCH(N$2,'CAMAGUI DATA UNIFICADA'!$C$1:$T$1,0)),"")</f>
        <v>117142.8571</v>
      </c>
      <c r="O186" s="2">
        <f t="array" ref="O186">IFERROR(INDEX('CAMAGUI DATA UNIFICADA'!$C$2:$T1007,MATCH(1,($A186='CAMAGUI DATA UNIFICADA'!$A$2:$A1007)*($B$1='CAMAGUI DATA UNIFICADA'!$B$2:$B1007),0),MATCH(O$2,'CAMAGUI DATA UNIFICADA'!$C$1:$T$1,0)),"")</f>
        <v>3.1</v>
      </c>
      <c r="P186" s="2">
        <f t="array" ref="P186">IFERROR(INDEX('CAMAGUI DATA UNIFICADA'!$C$2:$T1007,MATCH(1,($A186='CAMAGUI DATA UNIFICADA'!$A$2:$A1007)*($B$1='CAMAGUI DATA UNIFICADA'!$B$2:$B1007),0),MATCH(P$2,'CAMAGUI DATA UNIFICADA'!$C$1:$T$1,0)),"")</f>
        <v>5.81</v>
      </c>
      <c r="Q186" s="33">
        <f t="array" ref="Q186">IFERROR(INDEX('CAMAGUI DATA UNIFICADA'!$C$2:$T1007,MATCH(1,($A186='CAMAGUI DATA UNIFICADA'!$A$2:$A1007)*($B$1='CAMAGUI DATA UNIFICADA'!$B$2:$B1007),0),MATCH(Q$2,'CAMAGUI DATA UNIFICADA'!$C$1:$T$1,0)),"")</f>
        <v>7.00944</v>
      </c>
      <c r="R186" s="60">
        <f t="array" ref="R186">IFERROR(INDEX('CAMAGUI DATA UNIFICADA'!$C$2:$T1007,MATCH(1,($A186='CAMAGUI DATA UNIFICADA'!$A$2:$A1007)*($B$1='CAMAGUI DATA UNIFICADA'!$B$2:$B1007),0),MATCH(R$2,'CAMAGUI DATA UNIFICADA'!$C$1:$T$1,0)),"")</f>
        <v>466.536153</v>
      </c>
      <c r="S186" s="140">
        <f t="array" ref="S186">IFERROR(INDEX('CAMAGUI DATA UNIFICADA'!$C$2:$T1007,MATCH(1,($A186='CAMAGUI DATA UNIFICADA'!$A$2:$A1007)*($B$1='CAMAGUI DATA UNIFICADA'!$B$2:$B1007),0),MATCH(S$2,'CAMAGUI DATA UNIFICADA'!$C$1:$T$1,0)),"")</f>
        <v>51.00903825</v>
      </c>
      <c r="T186" s="138" t="str">
        <f t="array" ref="T186">IFERROR(INDEX('CAMAGUI DATA UNIFICADA'!$C$2:$T1007,MATCH(1,($A186='CAMAGUI DATA UNIFICADA'!$A$2:$A1007)*($T$1='CAMAGUI DATA UNIFICADA'!$B$2:$B1007),0),MATCH(T$2,'CAMAGUI DATA UNIFICADA'!$C$1:$T$1,0)),"")</f>
        <v>CA2130726</v>
      </c>
      <c r="U186" s="2">
        <f t="array" ref="U186">IFERROR(INDEX('CAMAGUI DATA UNIFICADA'!$C$2:$T1007,MATCH(1,($A186='CAMAGUI DATA UNIFICADA'!$A$2:$A1007)*($T$1='CAMAGUI DATA UNIFICADA'!$B$2:$B1007),0),MATCH(U$2,'CAMAGUI DATA UNIFICADA'!$C$1:$T$1,0)),"")</f>
        <v>175</v>
      </c>
      <c r="V186" s="2">
        <f t="array" ref="V186">IFERROR(INDEX('CAMAGUI DATA UNIFICADA'!$C$2:$T1007,MATCH(1,($A186='CAMAGUI DATA UNIFICADA'!$A$2:$A1007)*($T$1='CAMAGUI DATA UNIFICADA'!$B$2:$B1007),0),MATCH(V$2,'CAMAGUI DATA UNIFICADA'!$C$1:$T$1,0)),"")</f>
        <v>780</v>
      </c>
      <c r="W186" s="2" t="str">
        <f t="array" ref="W186">IFERROR(INDEX('CAMAGUI DATA UNIFICADA'!$C$2:$T1007,MATCH(1,($A186='CAMAGUI DATA UNIFICADA'!$A$2:$A1007)*($T$1='CAMAGUI DATA UNIFICADA'!$B$2:$B1007),0),MATCH(W$2,'CAMAGUI DATA UNIFICADA'!$C$1:$T$1,0)),"")</f>
        <v>SKR NW#4</v>
      </c>
      <c r="X186" s="139">
        <f t="array" ref="X186">IFERROR(INDEX('CAMAGUI DATA UNIFICADA'!$C$2:$T1007,MATCH(1,($A186='CAMAGUI DATA UNIFICADA'!$A$2:$A1007)*($T$1='CAMAGUI DATA UNIFICADA'!$B$2:$B1007),0),MATCH(X$2,'CAMAGUI DATA UNIFICADA'!$C$1:$T$1,0)),"")</f>
        <v>1048.32</v>
      </c>
      <c r="Y186" s="2">
        <f t="array" ref="Y186">IFERROR(INDEX('CAMAGUI DATA UNIFICADA'!$C$2:$T1007,MATCH(1,($A186='CAMAGUI DATA UNIFICADA'!$A$2:$A1007)*($T$1='CAMAGUI DATA UNIFICADA'!$B$2:$B1007),0),MATCH(Y$2,'CAMAGUI DATA UNIFICADA'!$C$1:$T$1,0)),"")</f>
        <v>2.08</v>
      </c>
      <c r="Z186" s="2">
        <f t="array" ref="Z186">IFERROR(INDEX('CAMAGUI DATA UNIFICADA'!$C$2:$T1007,MATCH(1,($A186='CAMAGUI DATA UNIFICADA'!$A$2:$A1007)*($T$1='CAMAGUI DATA UNIFICADA'!$B$2:$B1007),0),MATCH(Z$2,'CAMAGUI DATA UNIFICADA'!$C$1:$T$1,0)),"")</f>
        <v>1.48</v>
      </c>
      <c r="AA186" s="2">
        <f t="array" ref="AA186">IFERROR(INDEX('CAMAGUI DATA UNIFICADA'!$C$2:$T1007,MATCH(1,($A186='CAMAGUI DATA UNIFICADA'!$A$2:$A1007)*($T$1='CAMAGUI DATA UNIFICADA'!$B$2:$B1007),0),MATCH(AA$2,'CAMAGUI DATA UNIFICADA'!$C$1:$T$1,0)),"")</f>
        <v>10.9608</v>
      </c>
      <c r="AB186" s="60">
        <f t="array" ref="AB186">IFERROR(INDEX('CAMAGUI DATA UNIFICADA'!$C$2:$T1007,MATCH(1,($A186='CAMAGUI DATA UNIFICADA'!$A$2:$A1007)*($T$1='CAMAGUI DATA UNIFICADA'!$B$2:$B1007),0),MATCH(AB$2,'CAMAGUI DATA UNIFICADA'!$C$1:$T$1,0)),"")</f>
        <v>767595.5714</v>
      </c>
      <c r="AC186" s="33">
        <f t="array" ref="AC186">IFERROR(INDEX('CAMAGUI DATA UNIFICADA'!$C$2:$T1007,MATCH(1,($A186='CAMAGUI DATA UNIFICADA'!$A$2:$A1007)*($T$1='CAMAGUI DATA UNIFICADA'!$B$2:$B1007),0),MATCH(AC$2,'CAMAGUI DATA UNIFICADA'!$C$1:$T$1,0)),"")</f>
        <v>0.731981982</v>
      </c>
      <c r="AD186" s="23">
        <f t="array" ref="AD186">IFERROR(INDEX('CAMAGUI DATA UNIFICADA'!$C$2:$T1007,MATCH(1,($A186='CAMAGUI DATA UNIFICADA'!$A$2:$A1007)*($T$1='CAMAGUI DATA UNIFICADA'!$B$2:$B1007),0),MATCH(AD$2,'CAMAGUI DATA UNIFICADA'!$C$1:$T$1,0)),"")</f>
        <v>0.9594944642</v>
      </c>
      <c r="AE186" s="23">
        <f t="array" ref="AE186">IFERROR(INDEX('CAMAGUI DATA UNIFICADA'!$C$2:$T1007,MATCH(1,($A186='CAMAGUI DATA UNIFICADA'!$A$2:$A1007)*($T$1='CAMAGUI DATA UNIFICADA'!$B$2:$B1007),0),MATCH(AE$2,'CAMAGUI DATA UNIFICADA'!$C$1:$T$1,0)),"")</f>
        <v>0.9</v>
      </c>
      <c r="AF186" s="60">
        <f t="array" ref="AF186">IFERROR(INDEX('CAMAGUI DATA UNIFICADA'!$C$2:$T1007,MATCH(1,($A186='CAMAGUI DATA UNIFICADA'!$A$2:$A1007)*($T$1='CAMAGUI DATA UNIFICADA'!$B$2:$B1007),0),MATCH(AF$2,'CAMAGUI DATA UNIFICADA'!$C$1:$T$1,0)),"")</f>
        <v>120000</v>
      </c>
      <c r="AG186" s="2">
        <f t="array" ref="AG186">IFERROR(INDEX('CAMAGUI DATA UNIFICADA'!$C$2:$T1007,MATCH(1,($A186='CAMAGUI DATA UNIFICADA'!$A$2:$A1007)*($T$1='CAMAGUI DATA UNIFICADA'!$B$2:$B1007),0),MATCH(AG$2,'CAMAGUI DATA UNIFICADA'!$C$1:$T$1,0)),"")</f>
        <v>3.4</v>
      </c>
      <c r="AH186" s="2">
        <f t="array" ref="AH186">IFERROR(INDEX('CAMAGUI DATA UNIFICADA'!$C$2:$T1007,MATCH(1,($A186='CAMAGUI DATA UNIFICADA'!$A$2:$A1007)*($T$1='CAMAGUI DATA UNIFICADA'!$B$2:$B1007),0),MATCH(AH$2,'CAMAGUI DATA UNIFICADA'!$C$1:$T$1,0)),"")</f>
        <v>5.48</v>
      </c>
      <c r="AI186" s="33">
        <f t="array" ref="AI186">IFERROR(INDEX('CAMAGUI DATA UNIFICADA'!$C$2:$T1007,MATCH(1,($A186='CAMAGUI DATA UNIFICADA'!$A$2:$A1007)*($T$1='CAMAGUI DATA UNIFICADA'!$B$2:$B1007),0),MATCH(AI$2,'CAMAGUI DATA UNIFICADA'!$C$1:$T$1,0)),"")</f>
        <v>7.19952</v>
      </c>
      <c r="AJ186" s="60">
        <f t="array" ref="AJ186">IFERROR(INDEX('CAMAGUI DATA UNIFICADA'!$C$2:$T1007,MATCH(1,($A186='CAMAGUI DATA UNIFICADA'!$A$2:$A1007)*($T$1='CAMAGUI DATA UNIFICADA'!$B$2:$B1007),0),MATCH(AJ$2,'CAMAGUI DATA UNIFICADA'!$C$1:$T$1,0)),"")</f>
        <v>352.0751466</v>
      </c>
      <c r="AK186" s="140">
        <f t="array" ref="AK186">IFERROR(INDEX('CAMAGUI DATA UNIFICADA'!$C$2:$T1007,MATCH(1,($A186='CAMAGUI DATA UNIFICADA'!$A$2:$A1007)*($T$1='CAMAGUI DATA UNIFICADA'!$B$2:$B1007),0),MATCH(AK$2,'CAMAGUI DATA UNIFICADA'!$C$1:$T$1,0)),"")</f>
        <v>44.26878666</v>
      </c>
      <c r="AL186" s="138" t="str">
        <f t="array" ref="AL186">IFERROR(INDEX('CAMAGUI DATA UNIFICADA'!$C$2:$T1007,MATCH(1,($A186='CAMAGUI DATA UNIFICADA'!$A$2:$A1007)*($AL$1='CAMAGUI DATA UNIFICADA'!$B$2:$B1007),0),MATCH(AL$2,'CAMAGUI DATA UNIFICADA'!$C$1:$T$1,0)),"")</f>
        <v>CA3130726</v>
      </c>
      <c r="AM186" s="2">
        <f t="array" ref="AM186">IFERROR(INDEX('CAMAGUI DATA UNIFICADA'!$C$2:$T1007,MATCH(1,($A186='CAMAGUI DATA UNIFICADA'!$A$2:$A1007)*($AL$1='CAMAGUI DATA UNIFICADA'!$B$2:$B1007),0),MATCH(AM$2,'CAMAGUI DATA UNIFICADA'!$C$1:$T$1,0)),"")</f>
        <v>225</v>
      </c>
      <c r="AN186" s="2">
        <f t="array" ref="AN186">IFERROR(INDEX('CAMAGUI DATA UNIFICADA'!$C$2:$T1007,MATCH(1,($A186='CAMAGUI DATA UNIFICADA'!$A$2:$A1007)*($AL$1='CAMAGUI DATA UNIFICADA'!$B$2:$B1007),0),MATCH(AN$2,'CAMAGUI DATA UNIFICADA'!$C$1:$T$1,0)),"")</f>
        <v>987.5</v>
      </c>
      <c r="AO186" s="2" t="str">
        <f t="array" ref="AO186">IFERROR(INDEX('CAMAGUI DATA UNIFICADA'!$C$2:$T1007,MATCH(1,($A186='CAMAGUI DATA UNIFICADA'!$A$2:$A1007)*($AL$1='CAMAGUI DATA UNIFICADA'!$B$2:$B1007),0),MATCH(AO$2,'CAMAGUI DATA UNIFICADA'!$C$1:$T$1,0)),"")</f>
        <v>SKR NW#4</v>
      </c>
      <c r="AP186" s="139">
        <f t="array" ref="AP186">IFERROR(INDEX('CAMAGUI DATA UNIFICADA'!$C$2:$T1007,MATCH(1,($A186='CAMAGUI DATA UNIFICADA'!$A$2:$A1007)*($AL$1='CAMAGUI DATA UNIFICADA'!$B$2:$B1007),0),MATCH(AP$2,'CAMAGUI DATA UNIFICADA'!$C$1:$T$1,0)),"")</f>
        <v>1327.2</v>
      </c>
      <c r="AQ186" s="2">
        <f t="array" ref="AQ186">IFERROR(INDEX('CAMAGUI DATA UNIFICADA'!$C$2:$T1007,MATCH(1,($A186='CAMAGUI DATA UNIFICADA'!$A$2:$A1007)*($AL$1='CAMAGUI DATA UNIFICADA'!$B$2:$B1007),0),MATCH(AQ$2,'CAMAGUI DATA UNIFICADA'!$C$1:$T$1,0)),"")</f>
        <v>2.45</v>
      </c>
      <c r="AR186" s="2">
        <f t="array" ref="AR186">IFERROR(INDEX('CAMAGUI DATA UNIFICADA'!$C$2:$T1007,MATCH(1,($A186='CAMAGUI DATA UNIFICADA'!$A$2:$A1007)*($AL$1='CAMAGUI DATA UNIFICADA'!$B$2:$B1007),0),MATCH(AR$2,'CAMAGUI DATA UNIFICADA'!$C$1:$T$1,0)),"")</f>
        <v>1.85</v>
      </c>
      <c r="AS186" s="33">
        <f t="array" ref="AS186">IFERROR(INDEX('CAMAGUI DATA UNIFICADA'!$C$2:$T1007,MATCH(1,($A186='CAMAGUI DATA UNIFICADA'!$A$2:$A1007)*($AL$1='CAMAGUI DATA UNIFICADA'!$B$2:$B1007),0),MATCH(AS$2,'CAMAGUI DATA UNIFICADA'!$C$1:$T$1,0)),"")</f>
        <v>10.428</v>
      </c>
      <c r="AT186" s="60">
        <f t="array" ref="AT186">IFERROR(INDEX('CAMAGUI DATA UNIFICADA'!$C$2:$T1007,MATCH(1,($A186='CAMAGUI DATA UNIFICADA'!$A$2:$A1007)*($AL$1='CAMAGUI DATA UNIFICADA'!$B$2:$B1007),0),MATCH(AT$2,'CAMAGUI DATA UNIFICADA'!$C$1:$T$1,0)),"")</f>
        <v>880674.4792</v>
      </c>
      <c r="AU186" s="33">
        <f t="array" ref="AU186">IFERROR(INDEX('CAMAGUI DATA UNIFICADA'!$C$2:$T1007,MATCH(1,($A186='CAMAGUI DATA UNIFICADA'!$A$2:$A1007)*($AL$1='CAMAGUI DATA UNIFICADA'!$B$2:$B1007),0),MATCH(AU$2,'CAMAGUI DATA UNIFICADA'!$C$1:$T$1,0)),"")</f>
        <v>0.6229969465</v>
      </c>
      <c r="AV186" s="23">
        <f t="array" ref="AV186">IFERROR(INDEX('CAMAGUI DATA UNIFICADA'!$C$2:$T1007,MATCH(1,($A186='CAMAGUI DATA UNIFICADA'!$A$2:$A1007)*($AL$1='CAMAGUI DATA UNIFICADA'!$B$2:$B1007),0),MATCH(AV$2,'CAMAGUI DATA UNIFICADA'!$C$1:$T$1,0)),"")</f>
        <v>0.8634063522</v>
      </c>
      <c r="AW186" s="23">
        <f t="array" ref="AW186">IFERROR(INDEX('CAMAGUI DATA UNIFICADA'!$C$2:$T1007,MATCH(1,($A186='CAMAGUI DATA UNIFICADA'!$A$2:$A1007)*($AL$1='CAMAGUI DATA UNIFICADA'!$B$2:$B1007),0),MATCH(AW$2,'CAMAGUI DATA UNIFICADA'!$C$1:$T$1,0)),"")</f>
        <v>0.84</v>
      </c>
      <c r="AX186" s="60">
        <f t="array" ref="AX186">IFERROR(INDEX('CAMAGUI DATA UNIFICADA'!$C$2:$T1007,MATCH(1,($A186='CAMAGUI DATA UNIFICADA'!$A$2:$A1007)*($AL$1='CAMAGUI DATA UNIFICADA'!$B$2:$B1007),0),MATCH(AX$2,'CAMAGUI DATA UNIFICADA'!$C$1:$T$1,0)),"")</f>
        <v>122400</v>
      </c>
      <c r="AY186" s="2">
        <f t="array" ref="AY186">IFERROR(INDEX('CAMAGUI DATA UNIFICADA'!$C$2:$T1007,MATCH(1,($A186='CAMAGUI DATA UNIFICADA'!$A$2:$A1007)*($AL$1='CAMAGUI DATA UNIFICADA'!$B$2:$B1007),0),MATCH(AY$2,'CAMAGUI DATA UNIFICADA'!$C$1:$T$1,0)),"")</f>
        <v>3.2</v>
      </c>
      <c r="AZ186" s="2">
        <f t="array" ref="AZ186">IFERROR(INDEX('CAMAGUI DATA UNIFICADA'!$C$2:$T1007,MATCH(1,($A186='CAMAGUI DATA UNIFICADA'!$A$2:$A1007)*($AL$1='CAMAGUI DATA UNIFICADA'!$B$2:$B1007),0),MATCH(AZ$2,'CAMAGUI DATA UNIFICADA'!$C$1:$T$1,0)),"")</f>
        <v>5.65</v>
      </c>
      <c r="BA186" s="33">
        <f t="array" ref="BA186">IFERROR(INDEX('CAMAGUI DATA UNIFICADA'!$C$2:$T1007,MATCH(1,($A186='CAMAGUI DATA UNIFICADA'!$A$2:$A1007)*($AL$1='CAMAGUI DATA UNIFICADA'!$B$2:$B1007),0),MATCH(BA$2,'CAMAGUI DATA UNIFICADA'!$C$1:$T$1,0)),"")</f>
        <v>7.1016</v>
      </c>
      <c r="BB186" s="60">
        <f t="array" ref="BB186">IFERROR(INDEX('CAMAGUI DATA UNIFICADA'!$C$2:$T1007,MATCH(1,($A186='CAMAGUI DATA UNIFICADA'!$A$2:$A1007)*($AL$1='CAMAGUI DATA UNIFICADA'!$B$2:$B1007),0),MATCH(BB$2,'CAMAGUI DATA UNIFICADA'!$C$1:$T$1,0)),"")</f>
        <v>416.4403909</v>
      </c>
      <c r="BC186" s="140">
        <f t="array" ref="BC186">IFERROR(INDEX('CAMAGUI DATA UNIFICADA'!$C$2:$T1007,MATCH(1,($A186='CAMAGUI DATA UNIFICADA'!$A$2:$A1007)*($AL$1='CAMAGUI DATA UNIFICADA'!$B$2:$B1007),0),MATCH(BC$2,'CAMAGUI DATA UNIFICADA'!$C$1:$T$1,0)),"")</f>
        <v>47.86009771</v>
      </c>
      <c r="BD186" s="138" t="str">
        <f t="array" ref="BD186">IFERROR(INDEX('CAMAGUI DATA UNIFICADA'!$C$2:$T1007,MATCH(1,($A186='CAMAGUI DATA UNIFICADA'!$A$2:$A1007)*($BD$1='CAMAGUI DATA UNIFICADA'!$B$2:$B1007),0),MATCH(BD$2,'CAMAGUI DATA UNIFICADA'!$C$1:$T$1,0)),"")</f>
        <v>CA4130626</v>
      </c>
      <c r="BE186" s="2">
        <f t="array" ref="BE186">IFERROR(INDEX('CAMAGUI DATA UNIFICADA'!$C$2:$T1007,MATCH(1,($A186='CAMAGUI DATA UNIFICADA'!$A$2:$A1007)*($BD$1='CAMAGUI DATA UNIFICADA'!$B$2:$B1007),0),MATCH(BE$2,'CAMAGUI DATA UNIFICADA'!$C$1:$T$1,0)),"")</f>
        <v>375</v>
      </c>
      <c r="BF186" s="2">
        <f t="array" ref="BF186">IFERROR(INDEX('CAMAGUI DATA UNIFICADA'!$C$2:$T1007,MATCH(1,($A186='CAMAGUI DATA UNIFICADA'!$A$2:$A1007)*($BD$1='CAMAGUI DATA UNIFICADA'!$B$2:$B1007),0),MATCH(BF$2,'CAMAGUI DATA UNIFICADA'!$C$1:$T$1,0)),"")</f>
        <v>2525</v>
      </c>
      <c r="BG186" s="2" t="str">
        <f t="array" ref="BG186">IFERROR(INDEX('CAMAGUI DATA UNIFICADA'!$C$2:$T1007,MATCH(1,($A186='CAMAGUI DATA UNIFICADA'!$A$2:$A1007)*($BD$1='CAMAGUI DATA UNIFICADA'!$B$2:$B1007),0),MATCH(BG$2,'CAMAGUI DATA UNIFICADA'!$C$1:$T$1,0)),"")</f>
        <v>SKR MAST E AD</v>
      </c>
      <c r="BH186" s="139">
        <f t="array" ref="BH186">IFERROR(INDEX('CAMAGUI DATA UNIFICADA'!$C$2:$T1007,MATCH(1,($A186='CAMAGUI DATA UNIFICADA'!$A$2:$A1007)*($BD$1='CAMAGUI DATA UNIFICADA'!$B$2:$B1007),0),MATCH(BH$2,'CAMAGUI DATA UNIFICADA'!$C$1:$T$1,0)),"")</f>
        <v>2584.59</v>
      </c>
      <c r="BI186" s="2">
        <f t="array" ref="BI186">IFERROR(INDEX('CAMAGUI DATA UNIFICADA'!$C$2:$T1007,MATCH(1,($A186='CAMAGUI DATA UNIFICADA'!$A$2:$A1007)*($BD$1='CAMAGUI DATA UNIFICADA'!$B$2:$B1007),0),MATCH(BI$2,'CAMAGUI DATA UNIFICADA'!$C$1:$T$1,0)),"")</f>
        <v>19.54</v>
      </c>
      <c r="BJ186" s="2">
        <f t="array" ref="BJ186">IFERROR(INDEX('CAMAGUI DATA UNIFICADA'!$C$2:$T1007,MATCH(1,($A186='CAMAGUI DATA UNIFICADA'!$A$2:$A1007)*($BD$1='CAMAGUI DATA UNIFICADA'!$B$2:$B1007),0),MATCH(BJ$2,'CAMAGUI DATA UNIFICADA'!$C$1:$T$1,0)),"")</f>
        <v>4.51</v>
      </c>
      <c r="BK186" s="33">
        <f t="array" ref="BK186">IFERROR(INDEX('CAMAGUI DATA UNIFICADA'!$C$2:$T1007,MATCH(1,($A186='CAMAGUI DATA UNIFICADA'!$A$2:$A1007)*($BD$1='CAMAGUI DATA UNIFICADA'!$B$2:$B1007),0),MATCH(BK$2,'CAMAGUI DATA UNIFICADA'!$C$1:$T$1,0)),"")</f>
        <v>3.35616</v>
      </c>
      <c r="BL186" s="60">
        <f t="array" ref="BL186">IFERROR(INDEX('CAMAGUI DATA UNIFICADA'!$C$2:$T1007,MATCH(1,($A186='CAMAGUI DATA UNIFICADA'!$A$2:$A1007)*($BD$1='CAMAGUI DATA UNIFICADA'!$B$2:$B1007),0),MATCH(BL$2,'CAMAGUI DATA UNIFICADA'!$C$1:$T$1,0)),"")</f>
        <v>571826.2017</v>
      </c>
      <c r="BM186" s="33">
        <f t="array" ref="BM186">IFERROR(INDEX('CAMAGUI DATA UNIFICADA'!$C$2:$T1007,MATCH(1,($A186='CAMAGUI DATA UNIFICADA'!$A$2:$A1007)*($BD$1='CAMAGUI DATA UNIFICADA'!$B$2:$B1007),0),MATCH(BM$2,'CAMAGUI DATA UNIFICADA'!$C$1:$T$1,0)),"")</f>
        <v>0.9889895112</v>
      </c>
      <c r="BN186" s="23">
        <f t="array" ref="BN186">IFERROR(INDEX('CAMAGUI DATA UNIFICADA'!$C$2:$T1007,MATCH(1,($A186='CAMAGUI DATA UNIFICADA'!$A$2:$A1007)*($BD$1='CAMAGUI DATA UNIFICADA'!$B$2:$B1007),0),MATCH(BN$2,'CAMAGUI DATA UNIFICADA'!$C$1:$T$1,0)),"")</f>
        <v>0.747485231</v>
      </c>
      <c r="BO186" s="23">
        <f t="array" ref="BO186">IFERROR(INDEX('CAMAGUI DATA UNIFICADA'!$C$2:$T1007,MATCH(1,($A186='CAMAGUI DATA UNIFICADA'!$A$2:$A1007)*($BD$1='CAMAGUI DATA UNIFICADA'!$B$2:$B1007),0),MATCH(BO$2,'CAMAGUI DATA UNIFICADA'!$C$1:$T$1,0)),"")</f>
        <v>0.74</v>
      </c>
      <c r="BP186" s="60">
        <f t="array" ref="BP186">IFERROR(INDEX('CAMAGUI DATA UNIFICADA'!$C$2:$T1007,MATCH(1,($A186='CAMAGUI DATA UNIFICADA'!$A$2:$A1007)*($BD$1='CAMAGUI DATA UNIFICADA'!$B$2:$B1007),0),MATCH(BP$2,'CAMAGUI DATA UNIFICADA'!$C$1:$T$1,0)),"")</f>
        <v>117937.5</v>
      </c>
      <c r="BQ186" s="2">
        <f t="array" ref="BQ186">IFERROR(INDEX('CAMAGUI DATA UNIFICADA'!$C$2:$T1007,MATCH(1,($A186='CAMAGUI DATA UNIFICADA'!$A$2:$A1007)*($BD$1='CAMAGUI DATA UNIFICADA'!$B$2:$B1007),0),MATCH(BQ$2,'CAMAGUI DATA UNIFICADA'!$C$1:$T$1,0)),"")</f>
        <v>4</v>
      </c>
      <c r="BR186" s="2">
        <f t="array" ref="BR186">IFERROR(INDEX('CAMAGUI DATA UNIFICADA'!$C$2:$T1007,MATCH(1,($A186='CAMAGUI DATA UNIFICADA'!$A$2:$A1007)*($BD$1='CAMAGUI DATA UNIFICADA'!$B$2:$B1007),0),MATCH(BR$2,'CAMAGUI DATA UNIFICADA'!$C$1:$T$1,0)),"")</f>
        <v>23.54</v>
      </c>
      <c r="BS186" s="33">
        <f t="array" ref="BS186">IFERROR(INDEX('CAMAGUI DATA UNIFICADA'!$C$2:$T1007,MATCH(1,($A186='CAMAGUI DATA UNIFICADA'!$A$2:$A1007)*($BD$1='CAMAGUI DATA UNIFICADA'!$B$2:$B1007),0),MATCH(BS$2,'CAMAGUI DATA UNIFICADA'!$C$1:$T$1,0)),"")</f>
        <v>3.23064</v>
      </c>
      <c r="BT186" s="60">
        <f t="array" ref="BT186">IFERROR(INDEX('CAMAGUI DATA UNIFICADA'!$C$2:$T1007,MATCH(1,($A186='CAMAGUI DATA UNIFICADA'!$A$2:$A1007)*($BD$1='CAMAGUI DATA UNIFICADA'!$B$2:$B1007),0),MATCH(BT$2,'CAMAGUI DATA UNIFICADA'!$C$1:$T$1,0)),"")</f>
        <v>429.6535393</v>
      </c>
      <c r="BU186" s="140">
        <f t="array" ref="BU186">IFERROR(INDEX('CAMAGUI DATA UNIFICADA'!$C$2:$T1007,MATCH(1,($A186='CAMAGUI DATA UNIFICADA'!$A$2:$A1007)*($BD$1='CAMAGUI DATA UNIFICADA'!$B$2:$B1007),0),MATCH(BU$2,'CAMAGUI DATA UNIFICADA'!$C$1:$T$1,0)),"")</f>
        <v>13.66338482</v>
      </c>
      <c r="BV186" s="138" t="str">
        <f t="array" ref="BV186">IFERROR(INDEX('CAMAGUI DATA UNIFICADA'!$C$2:$T1007,MATCH(1,($A186='CAMAGUI DATA UNIFICADA'!$A$2:$A1007)*($BV$1='CAMAGUI DATA UNIFICADA'!$B$2:$B1007),0),MATCH(BV$2,'CAMAGUI DATA UNIFICADA'!$C$1:$T$1,0)),"")</f>
        <v>CA5130626</v>
      </c>
      <c r="BW186" s="2">
        <f t="array" ref="BW186">IFERROR(INDEX('CAMAGUI DATA UNIFICADA'!$C$2:$T1007,MATCH(1,($A186='CAMAGUI DATA UNIFICADA'!$A$2:$A1007)*($BV$1='CAMAGUI DATA UNIFICADA'!$B$2:$B1007),0),MATCH(BW$2,'CAMAGUI DATA UNIFICADA'!$C$1:$T$1,0)),"")</f>
        <v>325</v>
      </c>
      <c r="BX186" s="2">
        <f t="array" ref="BX186">IFERROR(INDEX('CAMAGUI DATA UNIFICADA'!$C$2:$T1007,MATCH(1,($A186='CAMAGUI DATA UNIFICADA'!$A$2:$A1007)*($BV$1='CAMAGUI DATA UNIFICADA'!$B$2:$B1007),0),MATCH(BX$2,'CAMAGUI DATA UNIFICADA'!$C$1:$T$1,0)),"")</f>
        <v>2175</v>
      </c>
      <c r="BY186" s="2" t="str">
        <f t="array" ref="BY186">IFERROR(INDEX('CAMAGUI DATA UNIFICADA'!$C$2:$T1007,MATCH(1,($A186='CAMAGUI DATA UNIFICADA'!$A$2:$A1007)*($BV$1='CAMAGUI DATA UNIFICADA'!$B$2:$B1007),0),MATCH(BY$2,'CAMAGUI DATA UNIFICADA'!$C$1:$T$1,0)),"")</f>
        <v>SKR MAST E AD</v>
      </c>
      <c r="BZ186" s="139">
        <f t="array" ref="BZ186">IFERROR(INDEX('CAMAGUI DATA UNIFICADA'!$C$2:$T1007,MATCH(1,($A186='CAMAGUI DATA UNIFICADA'!$A$2:$A1007)*($BV$1='CAMAGUI DATA UNIFICADA'!$B$2:$B1007),0),MATCH(BZ$2,'CAMAGUI DATA UNIFICADA'!$C$1:$T$1,0)),"")</f>
        <v>2226.33</v>
      </c>
      <c r="CA186" s="2">
        <f t="array" ref="CA186">IFERROR(INDEX('CAMAGUI DATA UNIFICADA'!$C$2:$T1007,MATCH(1,($A186='CAMAGUI DATA UNIFICADA'!$A$2:$A1007)*($BV$1='CAMAGUI DATA UNIFICADA'!$B$2:$B1007),0),MATCH(CA$2,'CAMAGUI DATA UNIFICADA'!$C$1:$T$1,0)),"")</f>
        <v>19.16</v>
      </c>
      <c r="CB186" s="2">
        <f t="array" ref="CB186">IFERROR(INDEX('CAMAGUI DATA UNIFICADA'!$C$2:$T1007,MATCH(1,($A186='CAMAGUI DATA UNIFICADA'!$A$2:$A1007)*($BV$1='CAMAGUI DATA UNIFICADA'!$B$2:$B1007),0),MATCH(CB$2,'CAMAGUI DATA UNIFICADA'!$C$1:$T$1,0)),"")</f>
        <v>3.65</v>
      </c>
      <c r="CC186" s="33">
        <f t="array" ref="CC186">IFERROR(INDEX('CAMAGUI DATA UNIFICADA'!$C$2:$T1007,MATCH(1,($A186='CAMAGUI DATA UNIFICADA'!$A$2:$A1007)*($BV$1='CAMAGUI DATA UNIFICADA'!$B$2:$B1007),0),MATCH(CC$2,'CAMAGUI DATA UNIFICADA'!$C$1:$T$1,0)),"")</f>
        <v>3.39264</v>
      </c>
      <c r="CD186" s="60">
        <f t="array" ref="CD186">IFERROR(INDEX('CAMAGUI DATA UNIFICADA'!$C$2:$T1007,MATCH(1,($A186='CAMAGUI DATA UNIFICADA'!$A$2:$A1007)*($BV$1='CAMAGUI DATA UNIFICADA'!$B$2:$B1007),0),MATCH(CD$2,'CAMAGUI DATA UNIFICADA'!$C$1:$T$1,0)),"")</f>
        <v>499977.0595</v>
      </c>
      <c r="CE186" s="33">
        <f t="array" ref="CE186">IFERROR(INDEX('CAMAGUI DATA UNIFICADA'!$C$2:$T1007,MATCH(1,($A186='CAMAGUI DATA UNIFICADA'!$A$2:$A1007)*($BV$1='CAMAGUI DATA UNIFICADA'!$B$2:$B1007),0),MATCH(CE$2,'CAMAGUI DATA UNIFICADA'!$C$1:$T$1,0)),"")</f>
        <v>1.261143727</v>
      </c>
      <c r="CF186" s="23">
        <f t="array" ref="CF186">IFERROR(INDEX('CAMAGUI DATA UNIFICADA'!$C$2:$T1007,MATCH(1,($A186='CAMAGUI DATA UNIFICADA'!$A$2:$A1007)*($BV$1='CAMAGUI DATA UNIFICADA'!$B$2:$B1007),0),MATCH(CF$2,'CAMAGUI DATA UNIFICADA'!$C$1:$T$1,0)),"")</f>
        <v>0.7407067548</v>
      </c>
      <c r="CG186" s="23">
        <f t="array" ref="CG186">IFERROR(INDEX('CAMAGUI DATA UNIFICADA'!$C$2:$T1007,MATCH(1,($A186='CAMAGUI DATA UNIFICADA'!$A$2:$A1007)*($BV$1='CAMAGUI DATA UNIFICADA'!$B$2:$B1007),0),MATCH(CG$2,'CAMAGUI DATA UNIFICADA'!$C$1:$T$1,0)),"")</f>
        <v>0.7</v>
      </c>
      <c r="CH186" s="60">
        <f t="array" ref="CH186">IFERROR(INDEX('CAMAGUI DATA UNIFICADA'!$C$2:$T1007,MATCH(1,($A186='CAMAGUI DATA UNIFICADA'!$A$2:$A1007)*($BV$1='CAMAGUI DATA UNIFICADA'!$B$2:$B1007),0),MATCH(CH$2,'CAMAGUI DATA UNIFICADA'!$C$1:$T$1,0)),"")</f>
        <v>112500</v>
      </c>
      <c r="CI186" s="2">
        <f t="array" ref="CI186">IFERROR(INDEX('CAMAGUI DATA UNIFICADA'!$C$2:$T1007,MATCH(1,($A186='CAMAGUI DATA UNIFICADA'!$A$2:$A1007)*($BV$1='CAMAGUI DATA UNIFICADA'!$B$2:$B1007),0),MATCH(CI$2,'CAMAGUI DATA UNIFICADA'!$C$1:$T$1,0)),"")</f>
        <v>4</v>
      </c>
      <c r="CJ186" s="2">
        <f t="array" ref="CJ186">IFERROR(INDEX('CAMAGUI DATA UNIFICADA'!$C$2:$T1007,MATCH(1,($A186='CAMAGUI DATA UNIFICADA'!$A$2:$A1007)*($BV$1='CAMAGUI DATA UNIFICADA'!$B$2:$B1007),0),MATCH(CJ$2,'CAMAGUI DATA UNIFICADA'!$C$1:$T$1,0)),"")</f>
        <v>23.16</v>
      </c>
      <c r="CK186" s="33">
        <f t="array" ref="CK186">IFERROR(INDEX('CAMAGUI DATA UNIFICADA'!$C$2:$T1007,MATCH(1,($A186='CAMAGUI DATA UNIFICADA'!$A$2:$A1007)*($BV$1='CAMAGUI DATA UNIFICADA'!$B$2:$B1007),0),MATCH(CK$2,'CAMAGUI DATA UNIFICADA'!$C$1:$T$1,0)),"")</f>
        <v>3.26256</v>
      </c>
      <c r="CL186" s="60">
        <f t="array" ref="CL186">IFERROR(INDEX('CAMAGUI DATA UNIFICADA'!$C$2:$T1007,MATCH(1,($A186='CAMAGUI DATA UNIFICADA'!$A$2:$A1007)*($BV$1='CAMAGUI DATA UNIFICADA'!$B$2:$B1007),0),MATCH(CL$2,'CAMAGUI DATA UNIFICADA'!$C$1:$T$1,0)),"")</f>
        <v>356.0513471</v>
      </c>
      <c r="CM186" s="140">
        <f t="array" ref="CM186">IFERROR(INDEX('CAMAGUI DATA UNIFICADA'!$C$2:$T1007,MATCH(1,($A186='CAMAGUI DATA UNIFICADA'!$A$2:$A1007)*($BV$1='CAMAGUI DATA UNIFICADA'!$B$2:$B1007),0),MATCH(CM$2,'CAMAGUI DATA UNIFICADA'!$C$1:$T$1,0)),"")</f>
        <v>7.762836781</v>
      </c>
      <c r="CN186" s="138" t="str">
        <f t="array" ref="CN186">IFERROR(INDEX('CAMAGUI DATA UNIFICADA'!$C$2:$T1007,MATCH(1,($A186='CAMAGUI DATA UNIFICADA'!$A$2:$A1007)*($CN$1='CAMAGUI DATA UNIFICADA'!$B$2:$B1007),0),MATCH(CN$2,'CAMAGUI DATA UNIFICADA'!$C$1:$T$1,0)),"")</f>
        <v>CA6130626</v>
      </c>
      <c r="CO186" s="2">
        <f t="array" ref="CO186">IFERROR(INDEX('CAMAGUI DATA UNIFICADA'!$C$2:$T1007,MATCH(1,($A186='CAMAGUI DATA UNIFICADA'!$A$2:$A1007)*($CN$1='CAMAGUI DATA UNIFICADA'!$B$2:$B1007),0),MATCH(CO$2,'CAMAGUI DATA UNIFICADA'!$C$1:$T$1,0)),"")</f>
        <v>500</v>
      </c>
      <c r="CP186" s="2">
        <f t="array" ref="CP186">IFERROR(INDEX('CAMAGUI DATA UNIFICADA'!$C$2:$T1007,MATCH(1,($A186='CAMAGUI DATA UNIFICADA'!$A$2:$A1007)*($CN$1='CAMAGUI DATA UNIFICADA'!$B$2:$B1007),0),MATCH(CP$2,'CAMAGUI DATA UNIFICADA'!$C$1:$T$1,0)),"")</f>
        <v>3350</v>
      </c>
      <c r="CQ186" s="2" t="str">
        <f t="array" ref="CQ186">IFERROR(INDEX('CAMAGUI DATA UNIFICADA'!$C$2:$T1007,MATCH(1,($A186='CAMAGUI DATA UNIFICADA'!$A$2:$A1007)*($CN$1='CAMAGUI DATA UNIFICADA'!$B$2:$B1007),0),MATCH(CQ$2,'CAMAGUI DATA UNIFICADA'!$C$1:$T$1,0)),"")</f>
        <v>SKR MAST E AD</v>
      </c>
      <c r="CR186" s="139">
        <f t="array" ref="CR186">IFERROR(INDEX('CAMAGUI DATA UNIFICADA'!$C$2:$T1007,MATCH(1,($A186='CAMAGUI DATA UNIFICADA'!$A$2:$A1007)*($CN$1='CAMAGUI DATA UNIFICADA'!$B$2:$B1007),0),MATCH(CR$2,'CAMAGUI DATA UNIFICADA'!$C$1:$T$1,0)),"")</f>
        <v>3429.06</v>
      </c>
      <c r="CS186" s="2">
        <f t="array" ref="CS186">IFERROR(INDEX('CAMAGUI DATA UNIFICADA'!$C$2:$T1007,MATCH(1,($A186='CAMAGUI DATA UNIFICADA'!$A$2:$A1007)*($CN$1='CAMAGUI DATA UNIFICADA'!$B$2:$B1007),0),MATCH(CS$2,'CAMAGUI DATA UNIFICADA'!$C$1:$T$1,0)),"")</f>
        <v>18.66</v>
      </c>
      <c r="CT186" s="2">
        <f t="array" ref="CT186">IFERROR(INDEX('CAMAGUI DATA UNIFICADA'!$C$2:$T1007,MATCH(1,($A186='CAMAGUI DATA UNIFICADA'!$A$2:$A1007)*($CN$1='CAMAGUI DATA UNIFICADA'!$B$2:$B1007),0),MATCH(CT$2,'CAMAGUI DATA UNIFICADA'!$C$1:$T$1,0)),"")</f>
        <v>3.71</v>
      </c>
      <c r="CU186" s="33">
        <f t="array" ref="CU186">IFERROR(INDEX('CAMAGUI DATA UNIFICADA'!$C$2:$T1007,MATCH(1,($A186='CAMAGUI DATA UNIFICADA'!$A$2:$A1007)*($CN$1='CAMAGUI DATA UNIFICADA'!$B$2:$B1007),0),MATCH(CU$2,'CAMAGUI DATA UNIFICADA'!$C$1:$T$1,0)),"")</f>
        <v>3.45672</v>
      </c>
      <c r="CV186" s="60">
        <f t="array" ref="CV186">IFERROR(INDEX('CAMAGUI DATA UNIFICADA'!$C$2:$T1007,MATCH(1,($A186='CAMAGUI DATA UNIFICADA'!$A$2:$A1007)*($CN$1='CAMAGUI DATA UNIFICADA'!$B$2:$B1007),0),MATCH(CV$2,'CAMAGUI DATA UNIFICADA'!$C$1:$T$1,0)),"")</f>
        <v>775165.0128</v>
      </c>
      <c r="CW186" s="33">
        <f t="array" ref="CW186">IFERROR(INDEX('CAMAGUI DATA UNIFICADA'!$C$2:$T1007,MATCH(1,($A186='CAMAGUI DATA UNIFICADA'!$A$2:$A1007)*($CN$1='CAMAGUI DATA UNIFICADA'!$B$2:$B1007),0),MATCH(CW$2,'CAMAGUI DATA UNIFICADA'!$C$1:$T$1,0)),"")</f>
        <v>1.203953279</v>
      </c>
      <c r="CX186" s="23">
        <f t="array" ref="CX186">IFERROR(INDEX('CAMAGUI DATA UNIFICADA'!$C$2:$T1007,MATCH(1,($A186='CAMAGUI DATA UNIFICADA'!$A$2:$A1007)*($CN$1='CAMAGUI DATA UNIFICADA'!$B$2:$B1007),0),MATCH(CX$2,'CAMAGUI DATA UNIFICADA'!$C$1:$T$1,0)),"")</f>
        <v>0.6201320102</v>
      </c>
      <c r="CY186" s="23">
        <f t="array" ref="CY186">IFERROR(INDEX('CAMAGUI DATA UNIFICADA'!$C$2:$T1007,MATCH(1,($A186='CAMAGUI DATA UNIFICADA'!$A$2:$A1007)*($CN$1='CAMAGUI DATA UNIFICADA'!$B$2:$B1007),0),MATCH(CY$2,'CAMAGUI DATA UNIFICADA'!$C$1:$T$1,0)),"")</f>
        <v>0.6</v>
      </c>
      <c r="CZ186" s="60">
        <f t="array" ref="CZ186">IFERROR(INDEX('CAMAGUI DATA UNIFICADA'!$C$2:$T1007,MATCH(1,($A186='CAMAGUI DATA UNIFICADA'!$A$2:$A1007)*($CN$1='CAMAGUI DATA UNIFICADA'!$B$2:$B1007),0),MATCH(CZ$2,'CAMAGUI DATA UNIFICADA'!$C$1:$T$1,0)),"")</f>
        <v>85714.28571</v>
      </c>
      <c r="DA186" s="2">
        <f t="array" ref="DA186">IFERROR(INDEX('CAMAGUI DATA UNIFICADA'!$C$2:$T1007,MATCH(1,($A186='CAMAGUI DATA UNIFICADA'!$A$2:$A1007)*($CN$1='CAMAGUI DATA UNIFICADA'!$B$2:$B1007),0),MATCH(DA$2,'CAMAGUI DATA UNIFICADA'!$C$1:$T$1,0)),"")</f>
        <v>4</v>
      </c>
      <c r="DB186" s="2">
        <f t="array" ref="DB186">IFERROR(INDEX('CAMAGUI DATA UNIFICADA'!$C$2:$T1007,MATCH(1,($A186='CAMAGUI DATA UNIFICADA'!$A$2:$A1007)*($CN$1='CAMAGUI DATA UNIFICADA'!$B$2:$B1007),0),MATCH(DB$2,'CAMAGUI DATA UNIFICADA'!$C$1:$T$1,0)),"")</f>
        <v>22.66</v>
      </c>
      <c r="DC186" s="33">
        <f t="array" ref="DC186">IFERROR(INDEX('CAMAGUI DATA UNIFICADA'!$C$2:$T1007,MATCH(1,($A186='CAMAGUI DATA UNIFICADA'!$A$2:$A1007)*($CN$1='CAMAGUI DATA UNIFICADA'!$B$2:$B1007),0),MATCH(DC$2,'CAMAGUI DATA UNIFICADA'!$C$1:$T$1,0)),"")</f>
        <v>3.19656</v>
      </c>
      <c r="DD186" s="60">
        <f t="array" ref="DD186">IFERROR(INDEX('CAMAGUI DATA UNIFICADA'!$C$2:$T1007,MATCH(1,($A186='CAMAGUI DATA UNIFICADA'!$A$2:$A1007)*($CN$1='CAMAGUI DATA UNIFICADA'!$B$2:$B1007),0),MATCH(DD$2,'CAMAGUI DATA UNIFICADA'!$C$1:$T$1,0)),"")</f>
        <v>550.7063883</v>
      </c>
      <c r="DE186" s="140">
        <f t="array" ref="DE186">IFERROR(INDEX('CAMAGUI DATA UNIFICADA'!$C$2:$T1007,MATCH(1,($A186='CAMAGUI DATA UNIFICADA'!$A$2:$A1007)*($CN$1='CAMAGUI DATA UNIFICADA'!$B$2:$B1007),0),MATCH(DE$2,'CAMAGUI DATA UNIFICADA'!$C$1:$T$1,0)),"")</f>
        <v>12.67659707</v>
      </c>
      <c r="DF186" s="138" t="str">
        <f t="array" ref="DF186">IFERROR(INDEX('CAMAGUI DATA UNIFICADA'!$C$2:$T1007,MATCH(1,($A186='CAMAGUI DATA UNIFICADA'!$A$2:$A1007)*($DF$1='CAMAGUI DATA UNIFICADA'!$B$2:$B1007),0),MATCH(DF$2,'CAMAGUI DATA UNIFICADA'!$C$1:$T$1,0)),"")</f>
        <v/>
      </c>
      <c r="DG186" s="2" t="str">
        <f t="array" ref="DG186">IFERROR(INDEX('CAMAGUI DATA UNIFICADA'!$C$2:$T1007,MATCH(1,($A186='CAMAGUI DATA UNIFICADA'!$A$2:$A1007)*($DF$1='CAMAGUI DATA UNIFICADA'!$B$2:$B1007),0),MATCH(DG$2,'CAMAGUI DATA UNIFICADA'!$C$1:$T$1,0)),"")</f>
        <v/>
      </c>
      <c r="DH186" s="2" t="str">
        <f t="array" ref="DH186">IFERROR(INDEX('CAMAGUI DATA UNIFICADA'!$C$2:$T1007,MATCH(1,($A186='CAMAGUI DATA UNIFICADA'!$A$2:$A1007)*($DF$1='CAMAGUI DATA UNIFICADA'!$B$2:$B1007),0),MATCH(DH$2,'CAMAGUI DATA UNIFICADA'!$C$1:$T$1,0)),"")</f>
        <v/>
      </c>
      <c r="DI186" s="2" t="str">
        <f t="array" ref="DI186">IFERROR(INDEX('CAMAGUI DATA UNIFICADA'!$C$2:$T1007,MATCH(1,($A186='CAMAGUI DATA UNIFICADA'!$A$2:$A1007)*($DF$1='CAMAGUI DATA UNIFICADA'!$B$2:$B1007),0),MATCH(DI$2,'CAMAGUI DATA UNIFICADA'!$C$1:$T$1,0)),"")</f>
        <v/>
      </c>
      <c r="DJ186" s="139" t="str">
        <f t="array" ref="DJ186">IFERROR(INDEX('CAMAGUI DATA UNIFICADA'!$C$2:$T1007,MATCH(1,($A186='CAMAGUI DATA UNIFICADA'!$A$2:$A1007)*($DF$1='CAMAGUI DATA UNIFICADA'!$B$2:$B1007),0),MATCH(DJ$2,'CAMAGUI DATA UNIFICADA'!$C$1:$T$1,0)),"")</f>
        <v/>
      </c>
      <c r="DK186" s="2" t="str">
        <f t="array" ref="DK186">IFERROR(INDEX('CAMAGUI DATA UNIFICADA'!$C$2:$T1007,MATCH(1,($A186='CAMAGUI DATA UNIFICADA'!$A$2:$A1007)*($DF$1='CAMAGUI DATA UNIFICADA'!$B$2:$B1007),0),MATCH(DK$2,'CAMAGUI DATA UNIFICADA'!$C$1:$T$1,0)),"")</f>
        <v/>
      </c>
      <c r="DL186" s="2" t="str">
        <f t="array" ref="DL186">IFERROR(INDEX('CAMAGUI DATA UNIFICADA'!$C$2:$T1007,MATCH(1,($A186='CAMAGUI DATA UNIFICADA'!$A$2:$A1007)*($DF$1='CAMAGUI DATA UNIFICADA'!$B$2:$B1007),0),MATCH(DL$2,'CAMAGUI DATA UNIFICADA'!$C$1:$T$1,0)),"")</f>
        <v/>
      </c>
      <c r="DM186" s="33" t="str">
        <f t="array" ref="DM186">IFERROR(INDEX('CAMAGUI DATA UNIFICADA'!$C$2:$T1007,MATCH(1,($A186='CAMAGUI DATA UNIFICADA'!$A$2:$A1007)*($DF$1='CAMAGUI DATA UNIFICADA'!$B$2:$B1007),0),MATCH(DM$2,'CAMAGUI DATA UNIFICADA'!$C$1:$T$1,0)),"")</f>
        <v/>
      </c>
      <c r="DN186" s="60" t="str">
        <f t="array" ref="DN186">IFERROR(INDEX('CAMAGUI DATA UNIFICADA'!$C$2:$T1007,MATCH(1,($A186='CAMAGUI DATA UNIFICADA'!$A$2:$A1007)*($DF$1='CAMAGUI DATA UNIFICADA'!$B$2:$B1007),0),MATCH(DN$2,'CAMAGUI DATA UNIFICADA'!$C$1:$T$1,0)),"")</f>
        <v/>
      </c>
      <c r="DO186" s="33" t="str">
        <f t="array" ref="DO186">IFERROR(INDEX('CAMAGUI DATA UNIFICADA'!$C$2:$T1007,MATCH(1,($A186='CAMAGUI DATA UNIFICADA'!$A$2:$A1007)*($DF$1='CAMAGUI DATA UNIFICADA'!$B$2:$B1007),0),MATCH(DO$2,'CAMAGUI DATA UNIFICADA'!$C$1:$T$1,0)),"")</f>
        <v/>
      </c>
      <c r="DP186" s="23" t="str">
        <f t="array" ref="DP186">IFERROR(INDEX('CAMAGUI DATA UNIFICADA'!$C$2:$T1007,MATCH(1,($A186='CAMAGUI DATA UNIFICADA'!$A$2:$A1007)*($DF$1='CAMAGUI DATA UNIFICADA'!$B$2:$B1007),0),MATCH(DP$2,'CAMAGUI DATA UNIFICADA'!$C$1:$T$1,0)),"")</f>
        <v/>
      </c>
      <c r="DQ186" s="23" t="str">
        <f t="array" ref="DQ186">IFERROR(INDEX('CAMAGUI DATA UNIFICADA'!$C$2:$T1007,MATCH(1,($A186='CAMAGUI DATA UNIFICADA'!$A$2:$A1007)*($DF$1='CAMAGUI DATA UNIFICADA'!$B$2:$B1007),0),MATCH(DQ$2,'CAMAGUI DATA UNIFICADA'!$C$1:$T$1,0)),"")</f>
        <v/>
      </c>
      <c r="DR186" s="2" t="str">
        <f t="array" ref="DR186">IFERROR(INDEX('CAMAGUI DATA UNIFICADA'!$C$2:$T1007,MATCH(1,($A186='CAMAGUI DATA UNIFICADA'!$A$2:$A1007)*($DF$1='CAMAGUI DATA UNIFICADA'!$B$2:$B1007),0),MATCH(DR$2,'CAMAGUI DATA UNIFICADA'!$C$1:$T$1,0)),"")</f>
        <v/>
      </c>
      <c r="DS186" s="2" t="str">
        <f t="array" ref="DS186">IFERROR(INDEX('CAMAGUI DATA UNIFICADA'!$C$2:$T1007,MATCH(1,($A186='CAMAGUI DATA UNIFICADA'!$A$2:$A1007)*($DF$1='CAMAGUI DATA UNIFICADA'!$B$2:$B1007),0),MATCH(DS$2,'CAMAGUI DATA UNIFICADA'!$C$1:$T$1,0)),"")</f>
        <v/>
      </c>
      <c r="DT186" s="2" t="str">
        <f t="array" ref="DT186">IFERROR(INDEX('CAMAGUI DATA UNIFICADA'!$C$2:$T1007,MATCH(1,($A186='CAMAGUI DATA UNIFICADA'!$A$2:$A1007)*($DF$1='CAMAGUI DATA UNIFICADA'!$B$2:$B1007),0),MATCH(DT$2,'CAMAGUI DATA UNIFICADA'!$C$1:$T$1,0)),"")</f>
        <v/>
      </c>
      <c r="DU186" s="33" t="str">
        <f t="array" ref="DU186">IFERROR(INDEX('CAMAGUI DATA UNIFICADA'!$C$2:$T1007,MATCH(1,($A186='CAMAGUI DATA UNIFICADA'!$A$2:$A1007)*($DF$1='CAMAGUI DATA UNIFICADA'!$B$2:$B1007),0),MATCH(DU$2,'CAMAGUI DATA UNIFICADA'!$C$1:$T$1,0)),"")</f>
        <v/>
      </c>
      <c r="DV186" s="60" t="str">
        <f t="array" ref="DV186">IFERROR(INDEX('CAMAGUI DATA UNIFICADA'!$C$2:$T1007,MATCH(1,($A186='CAMAGUI DATA UNIFICADA'!$A$2:$A1007)*($DF$1='CAMAGUI DATA UNIFICADA'!$B$2:$B1007),0),MATCH(DV$2,'CAMAGUI DATA UNIFICADA'!$C$1:$T$1,0)),"")</f>
        <v/>
      </c>
      <c r="DW186" s="140" t="str">
        <f t="array" ref="DW186">IFERROR(INDEX('CAMAGUI DATA UNIFICADA'!$C$2:$T1007,MATCH(1,($A186='CAMAGUI DATA UNIFICADA'!$A$2:$A1007)*($DF$1='CAMAGUI DATA UNIFICADA'!$B$2:$B1007),0),MATCH(DW$2,'CAMAGUI DATA UNIFICADA'!$C$1:$T$1,0)),"")</f>
        <v/>
      </c>
      <c r="DX186" s="144" t="str">
        <f t="array" ref="DX186">IFERROR(INDEX('CAMAGUI DATA UNIFICADA'!$C$2:$T1007,MATCH(1,($A186='CAMAGUI DATA UNIFICADA'!$A$2:$A1007)*($DX$1='CAMAGUI DATA UNIFICADA'!$B$2:$B1007),0),MATCH(DX$2,'CAMAGUI DATA UNIFICADA'!$C$1:$T$1,0)),"")</f>
        <v/>
      </c>
      <c r="DY186" s="60" t="str">
        <f t="array" ref="DY186">IFERROR(INDEX('CAMAGUI DATA UNIFICADA'!$C$2:$T1007,MATCH(1,($A186='CAMAGUI DATA UNIFICADA'!$A$2:$A1007)*($DX$1='CAMAGUI DATA UNIFICADA'!$B$2:$B1007),0),MATCH(DY$2,'CAMAGUI DATA UNIFICADA'!$C$1:$T$1,0)),"")</f>
        <v/>
      </c>
      <c r="DZ186" s="60" t="str">
        <f t="array" ref="DZ186">IFERROR(INDEX('CAMAGUI DATA UNIFICADA'!$C$2:$T1007,MATCH(1,($A186='CAMAGUI DATA UNIFICADA'!$A$2:$A1007)*($DX$1='CAMAGUI DATA UNIFICADA'!$B$2:$B1007),0),MATCH(DZ$2,'CAMAGUI DATA UNIFICADA'!$C$1:$T$1,0)),"")</f>
        <v/>
      </c>
      <c r="EA186" s="60" t="str">
        <f t="array" ref="EA186">IFERROR(INDEX('CAMAGUI DATA UNIFICADA'!$C$2:$T1007,MATCH(1,($A186='CAMAGUI DATA UNIFICADA'!$A$2:$A1007)*($DX$1='CAMAGUI DATA UNIFICADA'!$B$2:$B1007),0),MATCH(EA$2,'CAMAGUI DATA UNIFICADA'!$C$1:$T$1,0)),"")</f>
        <v/>
      </c>
      <c r="EB186" s="60" t="str">
        <f t="array" ref="EB186">IFERROR(INDEX('CAMAGUI DATA UNIFICADA'!$C$2:$T1007,MATCH(1,($A186='CAMAGUI DATA UNIFICADA'!$A$2:$A1007)*($DX$1='CAMAGUI DATA UNIFICADA'!$B$2:$B1007),0),MATCH(EB$2,'CAMAGUI DATA UNIFICADA'!$C$1:$T$1,0)),"")</f>
        <v/>
      </c>
      <c r="EC186" s="60" t="str">
        <f t="array" ref="EC186">IFERROR(INDEX('CAMAGUI DATA UNIFICADA'!$C$2:$T1007,MATCH(1,($A186='CAMAGUI DATA UNIFICADA'!$A$2:$A1007)*($DX$1='CAMAGUI DATA UNIFICADA'!$B$2:$B1007),0),MATCH(EC$2,'CAMAGUI DATA UNIFICADA'!$C$1:$T$1,0)),"")</f>
        <v/>
      </c>
      <c r="ED186" s="60" t="str">
        <f t="array" ref="ED186">IFERROR(INDEX('CAMAGUI DATA UNIFICADA'!$C$2:$T1007,MATCH(1,($A186='CAMAGUI DATA UNIFICADA'!$A$2:$A1007)*($DX$1='CAMAGUI DATA UNIFICADA'!$B$2:$B1007),0),MATCH(ED$2,'CAMAGUI DATA UNIFICADA'!$C$1:$T$1,0)),"")</f>
        <v/>
      </c>
      <c r="EE186" s="60" t="str">
        <f t="array" ref="EE186">IFERROR(INDEX('CAMAGUI DATA UNIFICADA'!$C$2:$T1007,MATCH(1,($A186='CAMAGUI DATA UNIFICADA'!$A$2:$A1007)*($DX$1='CAMAGUI DATA UNIFICADA'!$B$2:$B1007),0),MATCH(EE$2,'CAMAGUI DATA UNIFICADA'!$C$1:$T$1,0)),"")</f>
        <v/>
      </c>
      <c r="EF186" s="60" t="str">
        <f t="array" ref="EF186">IFERROR(INDEX('CAMAGUI DATA UNIFICADA'!$C$2:$T1007,MATCH(1,($A186='CAMAGUI DATA UNIFICADA'!$A$2:$A1007)*($DX$1='CAMAGUI DATA UNIFICADA'!$B$2:$B1007),0),MATCH(EF$2,'CAMAGUI DATA UNIFICADA'!$C$1:$T$1,0)),"")</f>
        <v/>
      </c>
      <c r="EG186" s="60" t="str">
        <f t="array" ref="EG186">IFERROR(INDEX('CAMAGUI DATA UNIFICADA'!$C$2:$T1007,MATCH(1,($A186='CAMAGUI DATA UNIFICADA'!$A$2:$A1007)*($DX$1='CAMAGUI DATA UNIFICADA'!$B$2:$B1007),0),MATCH(EG$2,'CAMAGUI DATA UNIFICADA'!$C$1:$T$1,0)),"")</f>
        <v/>
      </c>
      <c r="EH186" s="60" t="str">
        <f t="array" ref="EH186">IFERROR(INDEX('CAMAGUI DATA UNIFICADA'!$C$2:$T1007,MATCH(1,($A186='CAMAGUI DATA UNIFICADA'!$A$2:$A1007)*($DX$1='CAMAGUI DATA UNIFICADA'!$B$2:$B1007),0),MATCH(EH$2,'CAMAGUI DATA UNIFICADA'!$C$1:$T$1,0)),"")</f>
        <v/>
      </c>
      <c r="EI186" s="60" t="str">
        <f t="array" ref="EI186">IFERROR(INDEX('CAMAGUI DATA UNIFICADA'!$C$2:$T1007,MATCH(1,($A186='CAMAGUI DATA UNIFICADA'!$A$2:$A1007)*($DX$1='CAMAGUI DATA UNIFICADA'!$B$2:$B1007),0),MATCH(EI$2,'CAMAGUI DATA UNIFICADA'!$C$1:$T$1,0)),"")</f>
        <v/>
      </c>
      <c r="EJ186" s="60" t="str">
        <f t="array" ref="EJ186">IFERROR(INDEX('CAMAGUI DATA UNIFICADA'!$C$2:$T1007,MATCH(1,($A186='CAMAGUI DATA UNIFICADA'!$A$2:$A1007)*($DX$1='CAMAGUI DATA UNIFICADA'!$B$2:$B1007),0),MATCH(EJ$2,'CAMAGUI DATA UNIFICADA'!$C$1:$T$1,0)),"")</f>
        <v/>
      </c>
      <c r="EK186" s="60" t="str">
        <f t="array" ref="EK186">IFERROR(INDEX('CAMAGUI DATA UNIFICADA'!$C$2:$T1007,MATCH(1,($A186='CAMAGUI DATA UNIFICADA'!$A$2:$A1007)*($DX$1='CAMAGUI DATA UNIFICADA'!$B$2:$B1007),0),MATCH(EK$2,'CAMAGUI DATA UNIFICADA'!$C$1:$T$1,0)),"")</f>
        <v/>
      </c>
      <c r="EL186" s="60" t="str">
        <f t="array" ref="EL186">IFERROR(INDEX('CAMAGUI DATA UNIFICADA'!$C$2:$T1007,MATCH(1,($A186='CAMAGUI DATA UNIFICADA'!$A$2:$A1007)*($DX$1='CAMAGUI DATA UNIFICADA'!$B$2:$B1007),0),MATCH(EL$2,'CAMAGUI DATA UNIFICADA'!$C$1:$T$1,0)),"")</f>
        <v/>
      </c>
      <c r="EM186" s="60" t="str">
        <f t="array" ref="EM186">IFERROR(INDEX('CAMAGUI DATA UNIFICADA'!$C$2:$T1007,MATCH(1,($A186='CAMAGUI DATA UNIFICADA'!$A$2:$A1007)*($DX$1='CAMAGUI DATA UNIFICADA'!$B$2:$B1007),0),MATCH(EM$2,'CAMAGUI DATA UNIFICADA'!$C$1:$T$1,0)),"")</f>
        <v/>
      </c>
      <c r="EN186" s="60" t="str">
        <f t="array" ref="EN186">IFERROR(INDEX('CAMAGUI DATA UNIFICADA'!$C$2:$T1007,MATCH(1,($A186='CAMAGUI DATA UNIFICADA'!$A$2:$A1007)*($DX$1='CAMAGUI DATA UNIFICADA'!$B$2:$B1007),0),MATCH(EN$2,'CAMAGUI DATA UNIFICADA'!$C$1:$T$1,0)),"")</f>
        <v/>
      </c>
      <c r="EO186" s="140" t="str">
        <f t="array" ref="EO186">IFERROR(INDEX('CAMAGUI DATA UNIFICADA'!$C$2:$T1007,MATCH(1,($A186='CAMAGUI DATA UNIFICADA'!$A$2:$A1007)*($DX$1='CAMAGUI DATA UNIFICADA'!$B$2:$B1007),0),MATCH(EO$2,'CAMAGUI DATA UNIFICADA'!$C$1:$T$1,0)),"")</f>
        <v/>
      </c>
    </row>
    <row r="187">
      <c r="A187" s="137">
        <v>46230.0</v>
      </c>
      <c r="B187" s="138" t="str">
        <f t="array" ref="B187">IFERROR(INDEX('CAMAGUI DATA UNIFICADA'!$C$2:$T1007,MATCH(1,($A187='CAMAGUI DATA UNIFICADA'!$A$2:$A1007)*($B$1='CAMAGUI DATA UNIFICADA'!$B$2:$B1007),0),MATCH(B$2,'CAMAGUI DATA UNIFICADA'!$C$1:$T$1,0)),"")</f>
        <v>CA1130726</v>
      </c>
      <c r="C187" s="2">
        <f t="array" ref="C187">IFERROR(INDEX('CAMAGUI DATA UNIFICADA'!$C$2:$T1007,MATCH(1,($A187='CAMAGUI DATA UNIFICADA'!$A$2:$A1007)*($B$1='CAMAGUI DATA UNIFICADA'!$B$2:$B1007),0),MATCH(C$2,'CAMAGUI DATA UNIFICADA'!$C$1:$T$1,0)),"")</f>
        <v>462.5</v>
      </c>
      <c r="D187" s="2">
        <f t="array" ref="D187">IFERROR(INDEX('CAMAGUI DATA UNIFICADA'!$C$2:$T1007,MATCH(1,($A187='CAMAGUI DATA UNIFICADA'!$A$2:$A1007)*($B$1='CAMAGUI DATA UNIFICADA'!$B$2:$B1007),0),MATCH(D$2,'CAMAGUI DATA UNIFICADA'!$C$1:$T$1,0)),"")</f>
        <v>2629.5</v>
      </c>
      <c r="E187" s="2" t="str">
        <f t="array" ref="E187">IFERROR(INDEX('CAMAGUI DATA UNIFICADA'!$C$2:$T1007,MATCH(1,($A187='CAMAGUI DATA UNIFICADA'!$A$2:$A1007)*($B$1='CAMAGUI DATA UNIFICADA'!$B$2:$B1007),0),MATCH(E$2,'CAMAGUI DATA UNIFICADA'!$C$1:$T$1,0)),"")</f>
        <v>SKR NW#4</v>
      </c>
      <c r="F187" s="139">
        <f t="array" ref="F187">IFERROR(INDEX('CAMAGUI DATA UNIFICADA'!$C$2:$T1007,MATCH(1,($A187='CAMAGUI DATA UNIFICADA'!$A$2:$A1007)*($B$1='CAMAGUI DATA UNIFICADA'!$B$2:$B1007),0),MATCH(F$2,'CAMAGUI DATA UNIFICADA'!$C$1:$T$1,0)),"")</f>
        <v>3534.048</v>
      </c>
      <c r="G187" s="2">
        <f t="array" ref="G187">IFERROR(INDEX('CAMAGUI DATA UNIFICADA'!$C$2:$T1007,MATCH(1,($A187='CAMAGUI DATA UNIFICADA'!$A$2:$A1007)*($B$1='CAMAGUI DATA UNIFICADA'!$B$2:$B1007),0),MATCH(G$2,'CAMAGUI DATA UNIFICADA'!$C$1:$T$1,0)),"")</f>
        <v>5.65</v>
      </c>
      <c r="H187" s="2">
        <f t="array" ref="H187">IFERROR(INDEX('CAMAGUI DATA UNIFICADA'!$C$2:$T1007,MATCH(1,($A187='CAMAGUI DATA UNIFICADA'!$A$2:$A1007)*($B$1='CAMAGUI DATA UNIFICADA'!$B$2:$B1007),0),MATCH(H$2,'CAMAGUI DATA UNIFICADA'!$C$1:$T$1,0)),"")</f>
        <v>2.94</v>
      </c>
      <c r="I187" s="33">
        <f t="array" ref="I187">IFERROR(INDEX('CAMAGUI DATA UNIFICADA'!$C$2:$T1007,MATCH(1,($A187='CAMAGUI DATA UNIFICADA'!$A$2:$A1007)*($B$1='CAMAGUI DATA UNIFICADA'!$B$2:$B1007),0),MATCH(I$2,'CAMAGUI DATA UNIFICADA'!$C$1:$T$1,0)),"")</f>
        <v>7.1016</v>
      </c>
      <c r="J187" s="60">
        <f t="array" ref="J187">IFERROR(INDEX('CAMAGUI DATA UNIFICADA'!$C$2:$T1007,MATCH(1,($A187='CAMAGUI DATA UNIFICADA'!$A$2:$A1007)*($B$1='CAMAGUI DATA UNIFICADA'!$B$2:$B1007),0),MATCH(J$2,'CAMAGUI DATA UNIFICADA'!$C$1:$T$1,0)),"")</f>
        <v>1152675.553</v>
      </c>
      <c r="K187" s="33">
        <f t="array" ref="K187">IFERROR(INDEX('CAMAGUI DATA UNIFICADA'!$C$2:$T1007,MATCH(1,($A187='CAMAGUI DATA UNIFICADA'!$A$2:$A1007)*($B$1='CAMAGUI DATA UNIFICADA'!$B$2:$B1007),0),MATCH(K$2,'CAMAGUI DATA UNIFICADA'!$C$1:$T$1,0)),"")</f>
        <v>0.8686749758</v>
      </c>
      <c r="L187" s="23">
        <f t="array" ref="L187">IFERROR(INDEX('CAMAGUI DATA UNIFICADA'!$C$2:$T1007,MATCH(1,($A187='CAMAGUI DATA UNIFICADA'!$A$2:$A1007)*($B$1='CAMAGUI DATA UNIFICADA'!$B$2:$B1007),0),MATCH(L$2,'CAMAGUI DATA UNIFICADA'!$C$1:$T$1,0)),"")</f>
        <v>0.9851927804</v>
      </c>
      <c r="M187" s="23">
        <f t="array" ref="M187">IFERROR(INDEX('CAMAGUI DATA UNIFICADA'!$C$2:$T1007,MATCH(1,($A187='CAMAGUI DATA UNIFICADA'!$A$2:$A1007)*($B$1='CAMAGUI DATA UNIFICADA'!$B$2:$B1007),0),MATCH(M$2,'CAMAGUI DATA UNIFICADA'!$C$1:$T$1,0)),"")</f>
        <v>0.88</v>
      </c>
      <c r="N187" s="60">
        <f t="array" ref="N187">IFERROR(INDEX('CAMAGUI DATA UNIFICADA'!$C$2:$T1007,MATCH(1,($A187='CAMAGUI DATA UNIFICADA'!$A$2:$A1007)*($B$1='CAMAGUI DATA UNIFICADA'!$B$2:$B1007),0),MATCH(N$2,'CAMAGUI DATA UNIFICADA'!$C$1:$T$1,0)),"")</f>
        <v>125714.2857</v>
      </c>
      <c r="O187" s="2">
        <f t="array" ref="O187">IFERROR(INDEX('CAMAGUI DATA UNIFICADA'!$C$2:$T1007,MATCH(1,($A187='CAMAGUI DATA UNIFICADA'!$A$2:$A1007)*($B$1='CAMAGUI DATA UNIFICADA'!$B$2:$B1007),0),MATCH(O$2,'CAMAGUI DATA UNIFICADA'!$C$1:$T$1,0)),"")</f>
        <v>3.5</v>
      </c>
      <c r="P187" s="2">
        <f t="array" ref="P187">IFERROR(INDEX('CAMAGUI DATA UNIFICADA'!$C$2:$T1007,MATCH(1,($A187='CAMAGUI DATA UNIFICADA'!$A$2:$A1007)*($B$1='CAMAGUI DATA UNIFICADA'!$B$2:$B1007),0),MATCH(P$2,'CAMAGUI DATA UNIFICADA'!$C$1:$T$1,0)),"")</f>
        <v>9.15</v>
      </c>
      <c r="Q187" s="33">
        <f t="array" ref="Q187">IFERROR(INDEX('CAMAGUI DATA UNIFICADA'!$C$2:$T1007,MATCH(1,($A187='CAMAGUI DATA UNIFICADA'!$A$2:$A1007)*($B$1='CAMAGUI DATA UNIFICADA'!$B$2:$B1007),0),MATCH(Q$2,'CAMAGUI DATA UNIFICADA'!$C$1:$T$1,0)),"")</f>
        <v>5.2608</v>
      </c>
      <c r="R187" s="60">
        <f t="array" ref="R187">IFERROR(INDEX('CAMAGUI DATA UNIFICADA'!$C$2:$T1007,MATCH(1,($A187='CAMAGUI DATA UNIFICADA'!$A$2:$A1007)*($B$1='CAMAGUI DATA UNIFICADA'!$B$2:$B1007),0),MATCH(R$2,'CAMAGUI DATA UNIFICADA'!$C$1:$T$1,0)),"")</f>
        <v>572.0284391</v>
      </c>
      <c r="S187" s="140">
        <f t="array" ref="S187">IFERROR(INDEX('CAMAGUI DATA UNIFICADA'!$C$2:$T1007,MATCH(1,($A187='CAMAGUI DATA UNIFICADA'!$A$2:$A1007)*($B$1='CAMAGUI DATA UNIFICADA'!$B$2:$B1007),0),MATCH(S$2,'CAMAGUI DATA UNIFICADA'!$C$1:$T$1,0)),"")</f>
        <v>27.38210977</v>
      </c>
      <c r="T187" s="138" t="str">
        <f t="array" ref="T187">IFERROR(INDEX('CAMAGUI DATA UNIFICADA'!$C$2:$T1007,MATCH(1,($A187='CAMAGUI DATA UNIFICADA'!$A$2:$A1007)*($T$1='CAMAGUI DATA UNIFICADA'!$B$2:$B1007),0),MATCH(T$2,'CAMAGUI DATA UNIFICADA'!$C$1:$T$1,0)),"")</f>
        <v>CA2130726</v>
      </c>
      <c r="U187" s="2">
        <f t="array" ref="U187">IFERROR(INDEX('CAMAGUI DATA UNIFICADA'!$C$2:$T1007,MATCH(1,($A187='CAMAGUI DATA UNIFICADA'!$A$2:$A1007)*($T$1='CAMAGUI DATA UNIFICADA'!$B$2:$B1007),0),MATCH(U$2,'CAMAGUI DATA UNIFICADA'!$C$1:$T$1,0)),"")</f>
        <v>335</v>
      </c>
      <c r="V187" s="2">
        <f t="array" ref="V187">IFERROR(INDEX('CAMAGUI DATA UNIFICADA'!$C$2:$T1007,MATCH(1,($A187='CAMAGUI DATA UNIFICADA'!$A$2:$A1007)*($T$1='CAMAGUI DATA UNIFICADA'!$B$2:$B1007),0),MATCH(V$2,'CAMAGUI DATA UNIFICADA'!$C$1:$T$1,0)),"")</f>
        <v>1873.5</v>
      </c>
      <c r="W187" s="2" t="str">
        <f t="array" ref="W187">IFERROR(INDEX('CAMAGUI DATA UNIFICADA'!$C$2:$T1007,MATCH(1,($A187='CAMAGUI DATA UNIFICADA'!$A$2:$A1007)*($T$1='CAMAGUI DATA UNIFICADA'!$B$2:$B1007),0),MATCH(W$2,'CAMAGUI DATA UNIFICADA'!$C$1:$T$1,0)),"")</f>
        <v>SKR NW#4</v>
      </c>
      <c r="X187" s="139">
        <f t="array" ref="X187">IFERROR(INDEX('CAMAGUI DATA UNIFICADA'!$C$2:$T1007,MATCH(1,($A187='CAMAGUI DATA UNIFICADA'!$A$2:$A1007)*($T$1='CAMAGUI DATA UNIFICADA'!$B$2:$B1007),0),MATCH(X$2,'CAMAGUI DATA UNIFICADA'!$C$1:$T$1,0)),"")</f>
        <v>2517.984</v>
      </c>
      <c r="Y187" s="2">
        <f t="array" ref="Y187">IFERROR(INDEX('CAMAGUI DATA UNIFICADA'!$C$2:$T1007,MATCH(1,($A187='CAMAGUI DATA UNIFICADA'!$A$2:$A1007)*($T$1='CAMAGUI DATA UNIFICADA'!$B$2:$B1007),0),MATCH(Y$2,'CAMAGUI DATA UNIFICADA'!$C$1:$T$1,0)),"")</f>
        <v>5.56</v>
      </c>
      <c r="Z187" s="2">
        <f t="array" ref="Z187">IFERROR(INDEX('CAMAGUI DATA UNIFICADA'!$C$2:$T1007,MATCH(1,($A187='CAMAGUI DATA UNIFICADA'!$A$2:$A1007)*($T$1='CAMAGUI DATA UNIFICADA'!$B$2:$B1007),0),MATCH(Z$2,'CAMAGUI DATA UNIFICADA'!$C$1:$T$1,0)),"")</f>
        <v>3.48</v>
      </c>
      <c r="AA187" s="2">
        <f t="array" ref="AA187">IFERROR(INDEX('CAMAGUI DATA UNIFICADA'!$C$2:$T1007,MATCH(1,($A187='CAMAGUI DATA UNIFICADA'!$A$2:$A1007)*($T$1='CAMAGUI DATA UNIFICADA'!$B$2:$B1007),0),MATCH(AA$2,'CAMAGUI DATA UNIFICADA'!$C$1:$T$1,0)),"")</f>
        <v>7.15344</v>
      </c>
      <c r="AB187" s="60">
        <f t="array" ref="AB187">IFERROR(INDEX('CAMAGUI DATA UNIFICADA'!$C$2:$T1007,MATCH(1,($A187='CAMAGUI DATA UNIFICADA'!$A$2:$A1007)*($T$1='CAMAGUI DATA UNIFICADA'!$B$2:$B1007),0),MATCH(AB$2,'CAMAGUI DATA UNIFICADA'!$C$1:$T$1,0)),"")</f>
        <v>842277.2619</v>
      </c>
      <c r="AC187" s="33">
        <f t="array" ref="AC187">IFERROR(INDEX('CAMAGUI DATA UNIFICADA'!$C$2:$T1007,MATCH(1,($A187='CAMAGUI DATA UNIFICADA'!$A$2:$A1007)*($T$1='CAMAGUI DATA UNIFICADA'!$B$2:$B1007),0),MATCH(AC$2,'CAMAGUI DATA UNIFICADA'!$C$1:$T$1,0)),"")</f>
        <v>0.7477250958</v>
      </c>
      <c r="AD187" s="23">
        <f t="array" ref="AD187">IFERROR(INDEX('CAMAGUI DATA UNIFICADA'!$C$2:$T1007,MATCH(1,($A187='CAMAGUI DATA UNIFICADA'!$A$2:$A1007)*($T$1='CAMAGUI DATA UNIFICADA'!$B$2:$B1007),0),MATCH(AD$2,'CAMAGUI DATA UNIFICADA'!$C$1:$T$1,0)),"")</f>
        <v>1.052846577</v>
      </c>
      <c r="AE187" s="23">
        <f t="array" ref="AE187">IFERROR(INDEX('CAMAGUI DATA UNIFICADA'!$C$2:$T1007,MATCH(1,($A187='CAMAGUI DATA UNIFICADA'!$A$2:$A1007)*($T$1='CAMAGUI DATA UNIFICADA'!$B$2:$B1007),0),MATCH(AE$2,'CAMAGUI DATA UNIFICADA'!$C$1:$T$1,0)),"")</f>
        <v>0.9</v>
      </c>
      <c r="AF187" s="60">
        <f t="array" ref="AF187">IFERROR(INDEX('CAMAGUI DATA UNIFICADA'!$C$2:$T1007,MATCH(1,($A187='CAMAGUI DATA UNIFICADA'!$A$2:$A1007)*($T$1='CAMAGUI DATA UNIFICADA'!$B$2:$B1007),0),MATCH(AF$2,'CAMAGUI DATA UNIFICADA'!$C$1:$T$1,0)),"")</f>
        <v>120000</v>
      </c>
      <c r="AG187" s="2">
        <f t="array" ref="AG187">IFERROR(INDEX('CAMAGUI DATA UNIFICADA'!$C$2:$T1007,MATCH(1,($A187='CAMAGUI DATA UNIFICADA'!$A$2:$A1007)*($T$1='CAMAGUI DATA UNIFICADA'!$B$2:$B1007),0),MATCH(AG$2,'CAMAGUI DATA UNIFICADA'!$C$1:$T$1,0)),"")</f>
        <v>3.5</v>
      </c>
      <c r="AH187" s="2">
        <f t="array" ref="AH187">IFERROR(INDEX('CAMAGUI DATA UNIFICADA'!$C$2:$T1007,MATCH(1,($A187='CAMAGUI DATA UNIFICADA'!$A$2:$A1007)*($T$1='CAMAGUI DATA UNIFICADA'!$B$2:$B1007),0),MATCH(AH$2,'CAMAGUI DATA UNIFICADA'!$C$1:$T$1,0)),"")</f>
        <v>9.06</v>
      </c>
      <c r="AI187" s="33">
        <f t="array" ref="AI187">IFERROR(INDEX('CAMAGUI DATA UNIFICADA'!$C$2:$T1007,MATCH(1,($A187='CAMAGUI DATA UNIFICADA'!$A$2:$A1007)*($T$1='CAMAGUI DATA UNIFICADA'!$B$2:$B1007),0),MATCH(AI$2,'CAMAGUI DATA UNIFICADA'!$C$1:$T$1,0)),"")</f>
        <v>5.28672</v>
      </c>
      <c r="AJ187" s="60">
        <f t="array" ref="AJ187">IFERROR(INDEX('CAMAGUI DATA UNIFICADA'!$C$2:$T1007,MATCH(1,($A187='CAMAGUI DATA UNIFICADA'!$A$2:$A1007)*($T$1='CAMAGUI DATA UNIFICADA'!$B$2:$B1007),0),MATCH(AJ$2,'CAMAGUI DATA UNIFICADA'!$C$1:$T$1,0)),"")</f>
        <v>398.736027</v>
      </c>
      <c r="AK187" s="140">
        <f t="array" ref="AK187">IFERROR(INDEX('CAMAGUI DATA UNIFICADA'!$C$2:$T1007,MATCH(1,($A187='CAMAGUI DATA UNIFICADA'!$A$2:$A1007)*($T$1='CAMAGUI DATA UNIFICADA'!$B$2:$B1007),0),MATCH(AK$2,'CAMAGUI DATA UNIFICADA'!$C$1:$T$1,0)),"")</f>
        <v>15.93400675</v>
      </c>
      <c r="AL187" s="138" t="str">
        <f t="array" ref="AL187">IFERROR(INDEX('CAMAGUI DATA UNIFICADA'!$C$2:$T1007,MATCH(1,($A187='CAMAGUI DATA UNIFICADA'!$A$2:$A1007)*($AL$1='CAMAGUI DATA UNIFICADA'!$B$2:$B1007),0),MATCH(AL$2,'CAMAGUI DATA UNIFICADA'!$C$1:$T$1,0)),"")</f>
        <v>CA3130726</v>
      </c>
      <c r="AM187" s="2">
        <f t="array" ref="AM187">IFERROR(INDEX('CAMAGUI DATA UNIFICADA'!$C$2:$T1007,MATCH(1,($A187='CAMAGUI DATA UNIFICADA'!$A$2:$A1007)*($AL$1='CAMAGUI DATA UNIFICADA'!$B$2:$B1007),0),MATCH(AM$2,'CAMAGUI DATA UNIFICADA'!$C$1:$T$1,0)),"")</f>
        <v>450</v>
      </c>
      <c r="AN187" s="2">
        <f t="array" ref="AN187">IFERROR(INDEX('CAMAGUI DATA UNIFICADA'!$C$2:$T1007,MATCH(1,($A187='CAMAGUI DATA UNIFICADA'!$A$2:$A1007)*($AL$1='CAMAGUI DATA UNIFICADA'!$B$2:$B1007),0),MATCH(AN$2,'CAMAGUI DATA UNIFICADA'!$C$1:$T$1,0)),"")</f>
        <v>2322.5</v>
      </c>
      <c r="AO187" s="2" t="str">
        <f t="array" ref="AO187">IFERROR(INDEX('CAMAGUI DATA UNIFICADA'!$C$2:$T1007,MATCH(1,($A187='CAMAGUI DATA UNIFICADA'!$A$2:$A1007)*($AL$1='CAMAGUI DATA UNIFICADA'!$B$2:$B1007),0),MATCH(AO$2,'CAMAGUI DATA UNIFICADA'!$C$1:$T$1,0)),"")</f>
        <v>SKR NW#4</v>
      </c>
      <c r="AP187" s="139">
        <f t="array" ref="AP187">IFERROR(INDEX('CAMAGUI DATA UNIFICADA'!$C$2:$T1007,MATCH(1,($A187='CAMAGUI DATA UNIFICADA'!$A$2:$A1007)*($AL$1='CAMAGUI DATA UNIFICADA'!$B$2:$B1007),0),MATCH(AP$2,'CAMAGUI DATA UNIFICADA'!$C$1:$T$1,0)),"")</f>
        <v>3121.44</v>
      </c>
      <c r="AQ187" s="2">
        <f t="array" ref="AQ187">IFERROR(INDEX('CAMAGUI DATA UNIFICADA'!$C$2:$T1007,MATCH(1,($A187='CAMAGUI DATA UNIFICADA'!$A$2:$A1007)*($AL$1='CAMAGUI DATA UNIFICADA'!$B$2:$B1007),0),MATCH(AQ$2,'CAMAGUI DATA UNIFICADA'!$C$1:$T$1,0)),"")</f>
        <v>5.05</v>
      </c>
      <c r="AR187" s="2">
        <f t="array" ref="AR187">IFERROR(INDEX('CAMAGUI DATA UNIFICADA'!$C$2:$T1007,MATCH(1,($A187='CAMAGUI DATA UNIFICADA'!$A$2:$A1007)*($AL$1='CAMAGUI DATA UNIFICADA'!$B$2:$B1007),0),MATCH(AR$2,'CAMAGUI DATA UNIFICADA'!$C$1:$T$1,0)),"")</f>
        <v>2.6</v>
      </c>
      <c r="AS187" s="33">
        <f t="array" ref="AS187">IFERROR(INDEX('CAMAGUI DATA UNIFICADA'!$C$2:$T1007,MATCH(1,($A187='CAMAGUI DATA UNIFICADA'!$A$2:$A1007)*($AL$1='CAMAGUI DATA UNIFICADA'!$B$2:$B1007),0),MATCH(AS$2,'CAMAGUI DATA UNIFICADA'!$C$1:$T$1,0)),"")</f>
        <v>7.4472</v>
      </c>
      <c r="AT187" s="60">
        <f t="array" ref="AT187">IFERROR(INDEX('CAMAGUI DATA UNIFICADA'!$C$2:$T1007,MATCH(1,($A187='CAMAGUI DATA UNIFICADA'!$A$2:$A1007)*($AL$1='CAMAGUI DATA UNIFICADA'!$B$2:$B1007),0),MATCH(AT$2,'CAMAGUI DATA UNIFICADA'!$C$1:$T$1,0)),"")</f>
        <v>1196542.471</v>
      </c>
      <c r="AU187" s="33">
        <f t="array" ref="AU187">IFERROR(INDEX('CAMAGUI DATA UNIFICADA'!$C$2:$T1007,MATCH(1,($A187='CAMAGUI DATA UNIFICADA'!$A$2:$A1007)*($AL$1='CAMAGUI DATA UNIFICADA'!$B$2:$B1007),0),MATCH(AU$2,'CAMAGUI DATA UNIFICADA'!$C$1:$T$1,0)),"")</f>
        <v>0.9730601642</v>
      </c>
      <c r="AV187" s="23">
        <f t="array" ref="AV187">IFERROR(INDEX('CAMAGUI DATA UNIFICADA'!$C$2:$T1007,MATCH(1,($A187='CAMAGUI DATA UNIFICADA'!$A$2:$A1007)*($AL$1='CAMAGUI DATA UNIFICADA'!$B$2:$B1007),0),MATCH(AV$2,'CAMAGUI DATA UNIFICADA'!$C$1:$T$1,0)),"")</f>
        <v>1.173080854</v>
      </c>
      <c r="AW187" s="23">
        <f t="array" ref="AW187">IFERROR(INDEX('CAMAGUI DATA UNIFICADA'!$C$2:$T1007,MATCH(1,($A187='CAMAGUI DATA UNIFICADA'!$A$2:$A1007)*($AL$1='CAMAGUI DATA UNIFICADA'!$B$2:$B1007),0),MATCH(AW$2,'CAMAGUI DATA UNIFICADA'!$C$1:$T$1,0)),"")</f>
        <v>0.9</v>
      </c>
      <c r="AX187" s="60">
        <f t="array" ref="AX187">IFERROR(INDEX('CAMAGUI DATA UNIFICADA'!$C$2:$T1007,MATCH(1,($A187='CAMAGUI DATA UNIFICADA'!$A$2:$A1007)*($AL$1='CAMAGUI DATA UNIFICADA'!$B$2:$B1007),0),MATCH(AX$2,'CAMAGUI DATA UNIFICADA'!$C$1:$T$1,0)),"")</f>
        <v>131142.8571</v>
      </c>
      <c r="AY187" s="2">
        <f t="array" ref="AY187">IFERROR(INDEX('CAMAGUI DATA UNIFICADA'!$C$2:$T1007,MATCH(1,($A187='CAMAGUI DATA UNIFICADA'!$A$2:$A1007)*($AL$1='CAMAGUI DATA UNIFICADA'!$B$2:$B1007),0),MATCH(AY$2,'CAMAGUI DATA UNIFICADA'!$C$1:$T$1,0)),"")</f>
        <v>3.5</v>
      </c>
      <c r="AZ187" s="2">
        <f t="array" ref="AZ187">IFERROR(INDEX('CAMAGUI DATA UNIFICADA'!$C$2:$T1007,MATCH(1,($A187='CAMAGUI DATA UNIFICADA'!$A$2:$A1007)*($AL$1='CAMAGUI DATA UNIFICADA'!$B$2:$B1007),0),MATCH(AZ$2,'CAMAGUI DATA UNIFICADA'!$C$1:$T$1,0)),"")</f>
        <v>8.55</v>
      </c>
      <c r="BA187" s="33">
        <f t="array" ref="BA187">IFERROR(INDEX('CAMAGUI DATA UNIFICADA'!$C$2:$T1007,MATCH(1,($A187='CAMAGUI DATA UNIFICADA'!$A$2:$A1007)*($AL$1='CAMAGUI DATA UNIFICADA'!$B$2:$B1007),0),MATCH(BA$2,'CAMAGUI DATA UNIFICADA'!$C$1:$T$1,0)),"")</f>
        <v>5.4456</v>
      </c>
      <c r="BB187" s="60">
        <f t="array" ref="BB187">IFERROR(INDEX('CAMAGUI DATA UNIFICADA'!$C$2:$T1007,MATCH(1,($A187='CAMAGUI DATA UNIFICADA'!$A$2:$A1007)*($AL$1='CAMAGUI DATA UNIFICADA'!$B$2:$B1007),0),MATCH(BB$2,'CAMAGUI DATA UNIFICADA'!$C$1:$T$1,0)),"")</f>
        <v>497.2271779</v>
      </c>
      <c r="BC187" s="140">
        <f t="array" ref="BC187">IFERROR(INDEX('CAMAGUI DATA UNIFICADA'!$C$2:$T1007,MATCH(1,($A187='CAMAGUI DATA UNIFICADA'!$A$2:$A1007)*($AL$1='CAMAGUI DATA UNIFICADA'!$B$2:$B1007),0),MATCH(BC$2,'CAMAGUI DATA UNIFICADA'!$C$1:$T$1,0)),"")</f>
        <v>11.80679447</v>
      </c>
      <c r="BD187" s="138" t="str">
        <f t="array" ref="BD187">IFERROR(INDEX('CAMAGUI DATA UNIFICADA'!$C$2:$T1007,MATCH(1,($A187='CAMAGUI DATA UNIFICADA'!$A$2:$A1007)*($BD$1='CAMAGUI DATA UNIFICADA'!$B$2:$B1007),0),MATCH(BD$2,'CAMAGUI DATA UNIFICADA'!$C$1:$T$1,0)),"")</f>
        <v>CA4130626</v>
      </c>
      <c r="BE187" s="2">
        <f t="array" ref="BE187">IFERROR(INDEX('CAMAGUI DATA UNIFICADA'!$C$2:$T1007,MATCH(1,($A187='CAMAGUI DATA UNIFICADA'!$A$2:$A1007)*($BD$1='CAMAGUI DATA UNIFICADA'!$B$2:$B1007),0),MATCH(BE$2,'CAMAGUI DATA UNIFICADA'!$C$1:$T$1,0)),"")</f>
        <v>400</v>
      </c>
      <c r="BF187" s="2">
        <f t="array" ref="BF187">IFERROR(INDEX('CAMAGUI DATA UNIFICADA'!$C$2:$T1007,MATCH(1,($A187='CAMAGUI DATA UNIFICADA'!$A$2:$A1007)*($BD$1='CAMAGUI DATA UNIFICADA'!$B$2:$B1007),0),MATCH(BF$2,'CAMAGUI DATA UNIFICADA'!$C$1:$T$1,0)),"")</f>
        <v>2775</v>
      </c>
      <c r="BG187" s="2" t="str">
        <f t="array" ref="BG187">IFERROR(INDEX('CAMAGUI DATA UNIFICADA'!$C$2:$T1007,MATCH(1,($A187='CAMAGUI DATA UNIFICADA'!$A$2:$A1007)*($BD$1='CAMAGUI DATA UNIFICADA'!$B$2:$B1007),0),MATCH(BG$2,'CAMAGUI DATA UNIFICADA'!$C$1:$T$1,0)),"")</f>
        <v>SKR OPTILINE#5</v>
      </c>
      <c r="BH187" s="139">
        <f t="array" ref="BH187">IFERROR(INDEX('CAMAGUI DATA UNIFICADA'!$C$2:$T1007,MATCH(1,($A187='CAMAGUI DATA UNIFICADA'!$A$2:$A1007)*($BD$1='CAMAGUI DATA UNIFICADA'!$B$2:$B1007),0),MATCH(BH$2,'CAMAGUI DATA UNIFICADA'!$C$1:$T$1,0)),"")</f>
        <v>3031.41</v>
      </c>
      <c r="BI187" s="2">
        <f t="array" ref="BI187">IFERROR(INDEX('CAMAGUI DATA UNIFICADA'!$C$2:$T1007,MATCH(1,($A187='CAMAGUI DATA UNIFICADA'!$A$2:$A1007)*($BD$1='CAMAGUI DATA UNIFICADA'!$B$2:$B1007),0),MATCH(BI$2,'CAMAGUI DATA UNIFICADA'!$C$1:$T$1,0)),"")</f>
        <v>23.67</v>
      </c>
      <c r="BJ187" s="2">
        <f t="array" ref="BJ187">IFERROR(INDEX('CAMAGUI DATA UNIFICADA'!$C$2:$T1007,MATCH(1,($A187='CAMAGUI DATA UNIFICADA'!$A$2:$A1007)*($BD$1='CAMAGUI DATA UNIFICADA'!$B$2:$B1007),0),MATCH(BJ$2,'CAMAGUI DATA UNIFICADA'!$C$1:$T$1,0)),"")</f>
        <v>4.13</v>
      </c>
      <c r="BK187" s="33">
        <f t="array" ref="BK187">IFERROR(INDEX('CAMAGUI DATA UNIFICADA'!$C$2:$T1007,MATCH(1,($A187='CAMAGUI DATA UNIFICADA'!$A$2:$A1007)*($BD$1='CAMAGUI DATA UNIFICADA'!$B$2:$B1007),0),MATCH(BK$2,'CAMAGUI DATA UNIFICADA'!$C$1:$T$1,0)),"")</f>
        <v>3.21972</v>
      </c>
      <c r="BL187" s="60">
        <f t="array" ref="BL187">IFERROR(INDEX('CAMAGUI DATA UNIFICADA'!$C$2:$T1007,MATCH(1,($A187='CAMAGUI DATA UNIFICADA'!$A$2:$A1007)*($BD$1='CAMAGUI DATA UNIFICADA'!$B$2:$B1007),0),MATCH(BL$2,'CAMAGUI DATA UNIFICADA'!$C$1:$T$1,0)),"")</f>
        <v>524860.1837</v>
      </c>
      <c r="BM187" s="33">
        <f t="array" ref="BM187">IFERROR(INDEX('CAMAGUI DATA UNIFICADA'!$C$2:$T1007,MATCH(1,($A187='CAMAGUI DATA UNIFICADA'!$A$2:$A1007)*($BD$1='CAMAGUI DATA UNIFICADA'!$B$2:$B1007),0),MATCH(BM$2,'CAMAGUI DATA UNIFICADA'!$C$1:$T$1,0)),"")</f>
        <v>1.254739184</v>
      </c>
      <c r="BN187" s="23">
        <f t="array" ref="BN187">IFERROR(INDEX('CAMAGUI DATA UNIFICADA'!$C$2:$T1007,MATCH(1,($A187='CAMAGUI DATA UNIFICADA'!$A$2:$A1007)*($BD$1='CAMAGUI DATA UNIFICADA'!$B$2:$B1007),0),MATCH(BN$2,'CAMAGUI DATA UNIFICADA'!$C$1:$T$1,0)),"")</f>
        <v>0.6860917434</v>
      </c>
      <c r="BO187" s="23">
        <f t="array" ref="BO187">IFERROR(INDEX('CAMAGUI DATA UNIFICADA'!$C$2:$T1007,MATCH(1,($A187='CAMAGUI DATA UNIFICADA'!$A$2:$A1007)*($BD$1='CAMAGUI DATA UNIFICADA'!$B$2:$B1007),0),MATCH(BO$2,'CAMAGUI DATA UNIFICADA'!$C$1:$T$1,0)),"")</f>
        <v>0.7</v>
      </c>
      <c r="BP187" s="60">
        <f t="array" ref="BP187">IFERROR(INDEX('CAMAGUI DATA UNIFICADA'!$C$2:$T1007,MATCH(1,($A187='CAMAGUI DATA UNIFICADA'!$A$2:$A1007)*($BD$1='CAMAGUI DATA UNIFICADA'!$B$2:$B1007),0),MATCH(BP$2,'CAMAGUI DATA UNIFICADA'!$C$1:$T$1,0)),"")</f>
        <v>111562.5</v>
      </c>
      <c r="BQ187" s="2">
        <f t="array" ref="BQ187">IFERROR(INDEX('CAMAGUI DATA UNIFICADA'!$C$2:$T1007,MATCH(1,($A187='CAMAGUI DATA UNIFICADA'!$A$2:$A1007)*($BD$1='CAMAGUI DATA UNIFICADA'!$B$2:$B1007),0),MATCH(BQ$2,'CAMAGUI DATA UNIFICADA'!$C$1:$T$1,0)),"")</f>
        <v>4</v>
      </c>
      <c r="BR187" s="2">
        <f t="array" ref="BR187">IFERROR(INDEX('CAMAGUI DATA UNIFICADA'!$C$2:$T1007,MATCH(1,($A187='CAMAGUI DATA UNIFICADA'!$A$2:$A1007)*($BD$1='CAMAGUI DATA UNIFICADA'!$B$2:$B1007),0),MATCH(BR$2,'CAMAGUI DATA UNIFICADA'!$C$1:$T$1,0)),"")</f>
        <v>27.67</v>
      </c>
      <c r="BS187" s="33">
        <f t="array" ref="BS187">IFERROR(INDEX('CAMAGUI DATA UNIFICADA'!$C$2:$T1007,MATCH(1,($A187='CAMAGUI DATA UNIFICADA'!$A$2:$A1007)*($BD$1='CAMAGUI DATA UNIFICADA'!$B$2:$B1007),0),MATCH(BS$2,'CAMAGUI DATA UNIFICADA'!$C$1:$T$1,0)),"")</f>
        <v>2.91576</v>
      </c>
      <c r="BT187" s="60">
        <f t="array" ref="BT187">IFERROR(INDEX('CAMAGUI DATA UNIFICADA'!$C$2:$T1007,MATCH(1,($A187='CAMAGUI DATA UNIFICADA'!$A$2:$A1007)*($BD$1='CAMAGUI DATA UNIFICADA'!$B$2:$B1007),0),MATCH(BT$2,'CAMAGUI DATA UNIFICADA'!$C$1:$T$1,0)),"")</f>
        <v>444.4555495</v>
      </c>
      <c r="BU187" s="140">
        <f t="array" ref="BU187">IFERROR(INDEX('CAMAGUI DATA UNIFICADA'!$C$2:$T1007,MATCH(1,($A187='CAMAGUI DATA UNIFICADA'!$A$2:$A1007)*($BD$1='CAMAGUI DATA UNIFICADA'!$B$2:$B1007),0),MATCH(BU$2,'CAMAGUI DATA UNIFICADA'!$C$1:$T$1,0)),"")</f>
        <v>11.11388736</v>
      </c>
      <c r="BV187" s="138" t="str">
        <f t="array" ref="BV187">IFERROR(INDEX('CAMAGUI DATA UNIFICADA'!$C$2:$T1007,MATCH(1,($A187='CAMAGUI DATA UNIFICADA'!$A$2:$A1007)*($BV$1='CAMAGUI DATA UNIFICADA'!$B$2:$B1007),0),MATCH(BV$2,'CAMAGUI DATA UNIFICADA'!$C$1:$T$1,0)),"")</f>
        <v>CA5130626</v>
      </c>
      <c r="BW187" s="2">
        <f t="array" ref="BW187">IFERROR(INDEX('CAMAGUI DATA UNIFICADA'!$C$2:$T1007,MATCH(1,($A187='CAMAGUI DATA UNIFICADA'!$A$2:$A1007)*($BV$1='CAMAGUI DATA UNIFICADA'!$B$2:$B1007),0),MATCH(BW$2,'CAMAGUI DATA UNIFICADA'!$C$1:$T$1,0)),"")</f>
        <v>375</v>
      </c>
      <c r="BX187" s="2">
        <f t="array" ref="BX187">IFERROR(INDEX('CAMAGUI DATA UNIFICADA'!$C$2:$T1007,MATCH(1,($A187='CAMAGUI DATA UNIFICADA'!$A$2:$A1007)*($BV$1='CAMAGUI DATA UNIFICADA'!$B$2:$B1007),0),MATCH(BX$2,'CAMAGUI DATA UNIFICADA'!$C$1:$T$1,0)),"")</f>
        <v>2550</v>
      </c>
      <c r="BY187" s="2" t="str">
        <f t="array" ref="BY187">IFERROR(INDEX('CAMAGUI DATA UNIFICADA'!$C$2:$T1007,MATCH(1,($A187='CAMAGUI DATA UNIFICADA'!$A$2:$A1007)*($BV$1='CAMAGUI DATA UNIFICADA'!$B$2:$B1007),0),MATCH(BY$2,'CAMAGUI DATA UNIFICADA'!$C$1:$T$1,0)),"")</f>
        <v>SKR OPTILINE#5</v>
      </c>
      <c r="BZ187" s="139">
        <f t="array" ref="BZ187">IFERROR(INDEX('CAMAGUI DATA UNIFICADA'!$C$2:$T1007,MATCH(1,($A187='CAMAGUI DATA UNIFICADA'!$A$2:$A1007)*($BV$1='CAMAGUI DATA UNIFICADA'!$B$2:$B1007),0),MATCH(BZ$2,'CAMAGUI DATA UNIFICADA'!$C$1:$T$1,0)),"")</f>
        <v>2785.62</v>
      </c>
      <c r="CA187" s="2">
        <f t="array" ref="CA187">IFERROR(INDEX('CAMAGUI DATA UNIFICADA'!$C$2:$T1007,MATCH(1,($A187='CAMAGUI DATA UNIFICADA'!$A$2:$A1007)*($BV$1='CAMAGUI DATA UNIFICADA'!$B$2:$B1007),0),MATCH(CA$2,'CAMAGUI DATA UNIFICADA'!$C$1:$T$1,0)),"")</f>
        <v>23.34</v>
      </c>
      <c r="CB187" s="2">
        <f t="array" ref="CB187">IFERROR(INDEX('CAMAGUI DATA UNIFICADA'!$C$2:$T1007,MATCH(1,($A187='CAMAGUI DATA UNIFICADA'!$A$2:$A1007)*($BV$1='CAMAGUI DATA UNIFICADA'!$B$2:$B1007),0),MATCH(CB$2,'CAMAGUI DATA UNIFICADA'!$C$1:$T$1,0)),"")</f>
        <v>4.18</v>
      </c>
      <c r="CC187" s="33">
        <f t="array" ref="CC187">IFERROR(INDEX('CAMAGUI DATA UNIFICADA'!$C$2:$T1007,MATCH(1,($A187='CAMAGUI DATA UNIFICADA'!$A$2:$A1007)*($BV$1='CAMAGUI DATA UNIFICADA'!$B$2:$B1007),0),MATCH(CC$2,'CAMAGUI DATA UNIFICADA'!$C$1:$T$1,0)),"")</f>
        <v>3.24744</v>
      </c>
      <c r="CD187" s="60">
        <f t="array" ref="CD187">IFERROR(INDEX('CAMAGUI DATA UNIFICADA'!$C$2:$T1007,MATCH(1,($A187='CAMAGUI DATA UNIFICADA'!$A$2:$A1007)*($BV$1='CAMAGUI DATA UNIFICADA'!$B$2:$B1007),0),MATCH(CD$2,'CAMAGUI DATA UNIFICADA'!$C$1:$T$1,0)),"")</f>
        <v>494753.9615</v>
      </c>
      <c r="CE187" s="33">
        <f t="array" ref="CE187">IFERROR(INDEX('CAMAGUI DATA UNIFICADA'!$C$2:$T1007,MATCH(1,($A187='CAMAGUI DATA UNIFICADA'!$A$2:$A1007)*($BV$1='CAMAGUI DATA UNIFICADA'!$B$2:$B1007),0),MATCH(CE$2,'CAMAGUI DATA UNIFICADA'!$C$1:$T$1,0)),"")</f>
        <v>1.291106554</v>
      </c>
      <c r="CF187" s="23">
        <f t="array" ref="CF187">IFERROR(INDEX('CAMAGUI DATA UNIFICADA'!$C$2:$T1007,MATCH(1,($A187='CAMAGUI DATA UNIFICADA'!$A$2:$A1007)*($BV$1='CAMAGUI DATA UNIFICADA'!$B$2:$B1007),0),MATCH(CF$2,'CAMAGUI DATA UNIFICADA'!$C$1:$T$1,0)),"")</f>
        <v>0.7329688318</v>
      </c>
      <c r="CG187" s="23">
        <f t="array" ref="CG187">IFERROR(INDEX('CAMAGUI DATA UNIFICADA'!$C$2:$T1007,MATCH(1,($A187='CAMAGUI DATA UNIFICADA'!$A$2:$A1007)*($BV$1='CAMAGUI DATA UNIFICADA'!$B$2:$B1007),0),MATCH(CG$2,'CAMAGUI DATA UNIFICADA'!$C$1:$T$1,0)),"")</f>
        <v>0.7</v>
      </c>
      <c r="CH187" s="60">
        <f t="array" ref="CH187">IFERROR(INDEX('CAMAGUI DATA UNIFICADA'!$C$2:$T1007,MATCH(1,($A187='CAMAGUI DATA UNIFICADA'!$A$2:$A1007)*($BV$1='CAMAGUI DATA UNIFICADA'!$B$2:$B1007),0),MATCH(CH$2,'CAMAGUI DATA UNIFICADA'!$C$1:$T$1,0)),"")</f>
        <v>112500</v>
      </c>
      <c r="CI187" s="2">
        <f t="array" ref="CI187">IFERROR(INDEX('CAMAGUI DATA UNIFICADA'!$C$2:$T1007,MATCH(1,($A187='CAMAGUI DATA UNIFICADA'!$A$2:$A1007)*($BV$1='CAMAGUI DATA UNIFICADA'!$B$2:$B1007),0),MATCH(CI$2,'CAMAGUI DATA UNIFICADA'!$C$1:$T$1,0)),"")</f>
        <v>4</v>
      </c>
      <c r="CJ187" s="2">
        <f t="array" ref="CJ187">IFERROR(INDEX('CAMAGUI DATA UNIFICADA'!$C$2:$T1007,MATCH(1,($A187='CAMAGUI DATA UNIFICADA'!$A$2:$A1007)*($BV$1='CAMAGUI DATA UNIFICADA'!$B$2:$B1007),0),MATCH(CJ$2,'CAMAGUI DATA UNIFICADA'!$C$1:$T$1,0)),"")</f>
        <v>27.34</v>
      </c>
      <c r="CK187" s="33">
        <f t="array" ref="CK187">IFERROR(INDEX('CAMAGUI DATA UNIFICADA'!$C$2:$T1007,MATCH(1,($A187='CAMAGUI DATA UNIFICADA'!$A$2:$A1007)*($BV$1='CAMAGUI DATA UNIFICADA'!$B$2:$B1007),0),MATCH(CK$2,'CAMAGUI DATA UNIFICADA'!$C$1:$T$1,0)),"")</f>
        <v>2.93952</v>
      </c>
      <c r="CL187" s="60">
        <f t="array" ref="CL187">IFERROR(INDEX('CAMAGUI DATA UNIFICADA'!$C$2:$T1007,MATCH(1,($A187='CAMAGUI DATA UNIFICADA'!$A$2:$A1007)*($BV$1='CAMAGUI DATA UNIFICADA'!$B$2:$B1007),0),MATCH(CL$2,'CAMAGUI DATA UNIFICADA'!$C$1:$T$1,0)),"")</f>
        <v>390.7408216</v>
      </c>
      <c r="CM187" s="140">
        <f t="array" ref="CM187">IFERROR(INDEX('CAMAGUI DATA UNIFICADA'!$C$2:$T1007,MATCH(1,($A187='CAMAGUI DATA UNIFICADA'!$A$2:$A1007)*($BV$1='CAMAGUI DATA UNIFICADA'!$B$2:$B1007),0),MATCH(CM$2,'CAMAGUI DATA UNIFICADA'!$C$1:$T$1,0)),"")</f>
        <v>3.935205407</v>
      </c>
      <c r="CN187" s="138" t="str">
        <f t="array" ref="CN187">IFERROR(INDEX('CAMAGUI DATA UNIFICADA'!$C$2:$T1007,MATCH(1,($A187='CAMAGUI DATA UNIFICADA'!$A$2:$A1007)*($CN$1='CAMAGUI DATA UNIFICADA'!$B$2:$B1007),0),MATCH(CN$2,'CAMAGUI DATA UNIFICADA'!$C$1:$T$1,0)),"")</f>
        <v>CA6130626</v>
      </c>
      <c r="CO187" s="2">
        <f t="array" ref="CO187">IFERROR(INDEX('CAMAGUI DATA UNIFICADA'!$C$2:$T1007,MATCH(1,($A187='CAMAGUI DATA UNIFICADA'!$A$2:$A1007)*($CN$1='CAMAGUI DATA UNIFICADA'!$B$2:$B1007),0),MATCH(CO$2,'CAMAGUI DATA UNIFICADA'!$C$1:$T$1,0)),"")</f>
        <v>575</v>
      </c>
      <c r="CP187" s="2">
        <f t="array" ref="CP187">IFERROR(INDEX('CAMAGUI DATA UNIFICADA'!$C$2:$T1007,MATCH(1,($A187='CAMAGUI DATA UNIFICADA'!$A$2:$A1007)*($CN$1='CAMAGUI DATA UNIFICADA'!$B$2:$B1007),0),MATCH(CP$2,'CAMAGUI DATA UNIFICADA'!$C$1:$T$1,0)),"")</f>
        <v>3750</v>
      </c>
      <c r="CQ187" s="2" t="str">
        <f t="array" ref="CQ187">IFERROR(INDEX('CAMAGUI DATA UNIFICADA'!$C$2:$T1007,MATCH(1,($A187='CAMAGUI DATA UNIFICADA'!$A$2:$A1007)*($CN$1='CAMAGUI DATA UNIFICADA'!$B$2:$B1007),0),MATCH(CQ$2,'CAMAGUI DATA UNIFICADA'!$C$1:$T$1,0)),"")</f>
        <v>SKR MAST E AD</v>
      </c>
      <c r="CR187" s="139">
        <f t="array" ref="CR187">IFERROR(INDEX('CAMAGUI DATA UNIFICADA'!$C$2:$T1007,MATCH(1,($A187='CAMAGUI DATA UNIFICADA'!$A$2:$A1007)*($CN$1='CAMAGUI DATA UNIFICADA'!$B$2:$B1007),0),MATCH(CR$2,'CAMAGUI DATA UNIFICADA'!$C$1:$T$1,0)),"")</f>
        <v>3838.5</v>
      </c>
      <c r="CS187" s="2">
        <f t="array" ref="CS187">IFERROR(INDEX('CAMAGUI DATA UNIFICADA'!$C$2:$T1007,MATCH(1,($A187='CAMAGUI DATA UNIFICADA'!$A$2:$A1007)*($CN$1='CAMAGUI DATA UNIFICADA'!$B$2:$B1007),0),MATCH(CS$2,'CAMAGUI DATA UNIFICADA'!$C$1:$T$1,0)),"")</f>
        <v>22.75</v>
      </c>
      <c r="CT187" s="2">
        <f t="array" ref="CT187">IFERROR(INDEX('CAMAGUI DATA UNIFICADA'!$C$2:$T1007,MATCH(1,($A187='CAMAGUI DATA UNIFICADA'!$A$2:$A1007)*($CN$1='CAMAGUI DATA UNIFICADA'!$B$2:$B1007),0),MATCH(CT$2,'CAMAGUI DATA UNIFICADA'!$C$1:$T$1,0)),"")</f>
        <v>4.09</v>
      </c>
      <c r="CU187" s="33">
        <f t="array" ref="CU187">IFERROR(INDEX('CAMAGUI DATA UNIFICADA'!$C$2:$T1007,MATCH(1,($A187='CAMAGUI DATA UNIFICADA'!$A$2:$A1007)*($CN$1='CAMAGUI DATA UNIFICADA'!$B$2:$B1007),0),MATCH(CU$2,'CAMAGUI DATA UNIFICADA'!$C$1:$T$1,0)),"")</f>
        <v>3.189</v>
      </c>
      <c r="CV187" s="60">
        <f t="array" ref="CV187">IFERROR(INDEX('CAMAGUI DATA UNIFICADA'!$C$2:$T1007,MATCH(1,($A187='CAMAGUI DATA UNIFICADA'!$A$2:$A1007)*($CN$1='CAMAGUI DATA UNIFICADA'!$B$2:$B1007),0),MATCH(CV$2,'CAMAGUI DATA UNIFICADA'!$C$1:$T$1,0)),"")</f>
        <v>792559.5884</v>
      </c>
      <c r="CW187" s="33">
        <f t="array" ref="CW187">IFERROR(INDEX('CAMAGUI DATA UNIFICADA'!$C$2:$T1007,MATCH(1,($A187='CAMAGUI DATA UNIFICADA'!$A$2:$A1007)*($CN$1='CAMAGUI DATA UNIFICADA'!$B$2:$B1007),0),MATCH(CW$2,'CAMAGUI DATA UNIFICADA'!$C$1:$T$1,0)),"")</f>
        <v>1.202453004</v>
      </c>
      <c r="CX187" s="23">
        <f t="array" ref="CX187">IFERROR(INDEX('CAMAGUI DATA UNIFICADA'!$C$2:$T1007,MATCH(1,($A187='CAMAGUI DATA UNIFICADA'!$A$2:$A1007)*($CN$1='CAMAGUI DATA UNIFICADA'!$B$2:$B1007),0),MATCH(CX$2,'CAMAGUI DATA UNIFICADA'!$C$1:$T$1,0)),"")</f>
        <v>0.6340476707</v>
      </c>
      <c r="CY187" s="23">
        <f t="array" ref="CY187">IFERROR(INDEX('CAMAGUI DATA UNIFICADA'!$C$2:$T1007,MATCH(1,($A187='CAMAGUI DATA UNIFICADA'!$A$2:$A1007)*($CN$1='CAMAGUI DATA UNIFICADA'!$B$2:$B1007),0),MATCH(CY$2,'CAMAGUI DATA UNIFICADA'!$C$1:$T$1,0)),"")</f>
        <v>0.61</v>
      </c>
      <c r="CZ187" s="60">
        <f t="array" ref="CZ187">IFERROR(INDEX('CAMAGUI DATA UNIFICADA'!$C$2:$T1007,MATCH(1,($A187='CAMAGUI DATA UNIFICADA'!$A$2:$A1007)*($CN$1='CAMAGUI DATA UNIFICADA'!$B$2:$B1007),0),MATCH(CZ$2,'CAMAGUI DATA UNIFICADA'!$C$1:$T$1,0)),"")</f>
        <v>87142.85714</v>
      </c>
      <c r="DA187" s="2">
        <f t="array" ref="DA187">IFERROR(INDEX('CAMAGUI DATA UNIFICADA'!$C$2:$T1007,MATCH(1,($A187='CAMAGUI DATA UNIFICADA'!$A$2:$A1007)*($CN$1='CAMAGUI DATA UNIFICADA'!$B$2:$B1007),0),MATCH(DA$2,'CAMAGUI DATA UNIFICADA'!$C$1:$T$1,0)),"")</f>
        <v>4</v>
      </c>
      <c r="DB187" s="2">
        <f t="array" ref="DB187">IFERROR(INDEX('CAMAGUI DATA UNIFICADA'!$C$2:$T1007,MATCH(1,($A187='CAMAGUI DATA UNIFICADA'!$A$2:$A1007)*($CN$1='CAMAGUI DATA UNIFICADA'!$B$2:$B1007),0),MATCH(DB$2,'CAMAGUI DATA UNIFICADA'!$C$1:$T$1,0)),"")</f>
        <v>26.75</v>
      </c>
      <c r="DC187" s="33">
        <f t="array" ref="DC187">IFERROR(INDEX('CAMAGUI DATA UNIFICADA'!$C$2:$T1007,MATCH(1,($A187='CAMAGUI DATA UNIFICADA'!$A$2:$A1007)*($CN$1='CAMAGUI DATA UNIFICADA'!$B$2:$B1007),0),MATCH(DC$2,'CAMAGUI DATA UNIFICADA'!$C$1:$T$1,0)),"")</f>
        <v>3</v>
      </c>
      <c r="DD187" s="60">
        <f t="array" ref="DD187">IFERROR(INDEX('CAMAGUI DATA UNIFICADA'!$C$2:$T1007,MATCH(1,($A187='CAMAGUI DATA UNIFICADA'!$A$2:$A1007)*($CN$1='CAMAGUI DATA UNIFICADA'!$B$2:$B1007),0),MATCH(DD$2,'CAMAGUI DATA UNIFICADA'!$C$1:$T$1,0)),"")</f>
        <v>615.0872085</v>
      </c>
      <c r="DE187" s="140">
        <f t="array" ref="DE187">IFERROR(INDEX('CAMAGUI DATA UNIFICADA'!$C$2:$T1007,MATCH(1,($A187='CAMAGUI DATA UNIFICADA'!$A$2:$A1007)*($CN$1='CAMAGUI DATA UNIFICADA'!$B$2:$B1007),0),MATCH(DE$2,'CAMAGUI DATA UNIFICADA'!$C$1:$T$1,0)),"")</f>
        <v>10.02180213</v>
      </c>
      <c r="DF187" s="138" t="str">
        <f t="array" ref="DF187">IFERROR(INDEX('CAMAGUI DATA UNIFICADA'!$C$2:$T1007,MATCH(1,($A187='CAMAGUI DATA UNIFICADA'!$A$2:$A1007)*($DF$1='CAMAGUI DATA UNIFICADA'!$B$2:$B1007),0),MATCH(DF$2,'CAMAGUI DATA UNIFICADA'!$C$1:$T$1,0)),"")</f>
        <v/>
      </c>
      <c r="DG187" s="2" t="str">
        <f t="array" ref="DG187">IFERROR(INDEX('CAMAGUI DATA UNIFICADA'!$C$2:$T1007,MATCH(1,($A187='CAMAGUI DATA UNIFICADA'!$A$2:$A1007)*($DF$1='CAMAGUI DATA UNIFICADA'!$B$2:$B1007),0),MATCH(DG$2,'CAMAGUI DATA UNIFICADA'!$C$1:$T$1,0)),"")</f>
        <v/>
      </c>
      <c r="DH187" s="2" t="str">
        <f t="array" ref="DH187">IFERROR(INDEX('CAMAGUI DATA UNIFICADA'!$C$2:$T1007,MATCH(1,($A187='CAMAGUI DATA UNIFICADA'!$A$2:$A1007)*($DF$1='CAMAGUI DATA UNIFICADA'!$B$2:$B1007),0),MATCH(DH$2,'CAMAGUI DATA UNIFICADA'!$C$1:$T$1,0)),"")</f>
        <v/>
      </c>
      <c r="DI187" s="2" t="str">
        <f t="array" ref="DI187">IFERROR(INDEX('CAMAGUI DATA UNIFICADA'!$C$2:$T1007,MATCH(1,($A187='CAMAGUI DATA UNIFICADA'!$A$2:$A1007)*($DF$1='CAMAGUI DATA UNIFICADA'!$B$2:$B1007),0),MATCH(DI$2,'CAMAGUI DATA UNIFICADA'!$C$1:$T$1,0)),"")</f>
        <v/>
      </c>
      <c r="DJ187" s="139" t="str">
        <f t="array" ref="DJ187">IFERROR(INDEX('CAMAGUI DATA UNIFICADA'!$C$2:$T1007,MATCH(1,($A187='CAMAGUI DATA UNIFICADA'!$A$2:$A1007)*($DF$1='CAMAGUI DATA UNIFICADA'!$B$2:$B1007),0),MATCH(DJ$2,'CAMAGUI DATA UNIFICADA'!$C$1:$T$1,0)),"")</f>
        <v/>
      </c>
      <c r="DK187" s="2" t="str">
        <f t="array" ref="DK187">IFERROR(INDEX('CAMAGUI DATA UNIFICADA'!$C$2:$T1007,MATCH(1,($A187='CAMAGUI DATA UNIFICADA'!$A$2:$A1007)*($DF$1='CAMAGUI DATA UNIFICADA'!$B$2:$B1007),0),MATCH(DK$2,'CAMAGUI DATA UNIFICADA'!$C$1:$T$1,0)),"")</f>
        <v/>
      </c>
      <c r="DL187" s="2" t="str">
        <f t="array" ref="DL187">IFERROR(INDEX('CAMAGUI DATA UNIFICADA'!$C$2:$T1007,MATCH(1,($A187='CAMAGUI DATA UNIFICADA'!$A$2:$A1007)*($DF$1='CAMAGUI DATA UNIFICADA'!$B$2:$B1007),0),MATCH(DL$2,'CAMAGUI DATA UNIFICADA'!$C$1:$T$1,0)),"")</f>
        <v/>
      </c>
      <c r="DM187" s="33" t="str">
        <f t="array" ref="DM187">IFERROR(INDEX('CAMAGUI DATA UNIFICADA'!$C$2:$T1007,MATCH(1,($A187='CAMAGUI DATA UNIFICADA'!$A$2:$A1007)*($DF$1='CAMAGUI DATA UNIFICADA'!$B$2:$B1007),0),MATCH(DM$2,'CAMAGUI DATA UNIFICADA'!$C$1:$T$1,0)),"")</f>
        <v/>
      </c>
      <c r="DN187" s="60" t="str">
        <f t="array" ref="DN187">IFERROR(INDEX('CAMAGUI DATA UNIFICADA'!$C$2:$T1007,MATCH(1,($A187='CAMAGUI DATA UNIFICADA'!$A$2:$A1007)*($DF$1='CAMAGUI DATA UNIFICADA'!$B$2:$B1007),0),MATCH(DN$2,'CAMAGUI DATA UNIFICADA'!$C$1:$T$1,0)),"")</f>
        <v/>
      </c>
      <c r="DO187" s="33" t="str">
        <f t="array" ref="DO187">IFERROR(INDEX('CAMAGUI DATA UNIFICADA'!$C$2:$T1007,MATCH(1,($A187='CAMAGUI DATA UNIFICADA'!$A$2:$A1007)*($DF$1='CAMAGUI DATA UNIFICADA'!$B$2:$B1007),0),MATCH(DO$2,'CAMAGUI DATA UNIFICADA'!$C$1:$T$1,0)),"")</f>
        <v/>
      </c>
      <c r="DP187" s="23" t="str">
        <f t="array" ref="DP187">IFERROR(INDEX('CAMAGUI DATA UNIFICADA'!$C$2:$T1007,MATCH(1,($A187='CAMAGUI DATA UNIFICADA'!$A$2:$A1007)*($DF$1='CAMAGUI DATA UNIFICADA'!$B$2:$B1007),0),MATCH(DP$2,'CAMAGUI DATA UNIFICADA'!$C$1:$T$1,0)),"")</f>
        <v/>
      </c>
      <c r="DQ187" s="23" t="str">
        <f t="array" ref="DQ187">IFERROR(INDEX('CAMAGUI DATA UNIFICADA'!$C$2:$T1007,MATCH(1,($A187='CAMAGUI DATA UNIFICADA'!$A$2:$A1007)*($DF$1='CAMAGUI DATA UNIFICADA'!$B$2:$B1007),0),MATCH(DQ$2,'CAMAGUI DATA UNIFICADA'!$C$1:$T$1,0)),"")</f>
        <v/>
      </c>
      <c r="DR187" s="2" t="str">
        <f t="array" ref="DR187">IFERROR(INDEX('CAMAGUI DATA UNIFICADA'!$C$2:$T1007,MATCH(1,($A187='CAMAGUI DATA UNIFICADA'!$A$2:$A1007)*($DF$1='CAMAGUI DATA UNIFICADA'!$B$2:$B1007),0),MATCH(DR$2,'CAMAGUI DATA UNIFICADA'!$C$1:$T$1,0)),"")</f>
        <v/>
      </c>
      <c r="DS187" s="2" t="str">
        <f t="array" ref="DS187">IFERROR(INDEX('CAMAGUI DATA UNIFICADA'!$C$2:$T1007,MATCH(1,($A187='CAMAGUI DATA UNIFICADA'!$A$2:$A1007)*($DF$1='CAMAGUI DATA UNIFICADA'!$B$2:$B1007),0),MATCH(DS$2,'CAMAGUI DATA UNIFICADA'!$C$1:$T$1,0)),"")</f>
        <v/>
      </c>
      <c r="DT187" s="2" t="str">
        <f t="array" ref="DT187">IFERROR(INDEX('CAMAGUI DATA UNIFICADA'!$C$2:$T1007,MATCH(1,($A187='CAMAGUI DATA UNIFICADA'!$A$2:$A1007)*($DF$1='CAMAGUI DATA UNIFICADA'!$B$2:$B1007),0),MATCH(DT$2,'CAMAGUI DATA UNIFICADA'!$C$1:$T$1,0)),"")</f>
        <v/>
      </c>
      <c r="DU187" s="33" t="str">
        <f t="array" ref="DU187">IFERROR(INDEX('CAMAGUI DATA UNIFICADA'!$C$2:$T1007,MATCH(1,($A187='CAMAGUI DATA UNIFICADA'!$A$2:$A1007)*($DF$1='CAMAGUI DATA UNIFICADA'!$B$2:$B1007),0),MATCH(DU$2,'CAMAGUI DATA UNIFICADA'!$C$1:$T$1,0)),"")</f>
        <v/>
      </c>
      <c r="DV187" s="60" t="str">
        <f t="array" ref="DV187">IFERROR(INDEX('CAMAGUI DATA UNIFICADA'!$C$2:$T1007,MATCH(1,($A187='CAMAGUI DATA UNIFICADA'!$A$2:$A1007)*($DF$1='CAMAGUI DATA UNIFICADA'!$B$2:$B1007),0),MATCH(DV$2,'CAMAGUI DATA UNIFICADA'!$C$1:$T$1,0)),"")</f>
        <v/>
      </c>
      <c r="DW187" s="140" t="str">
        <f t="array" ref="DW187">IFERROR(INDEX('CAMAGUI DATA UNIFICADA'!$C$2:$T1007,MATCH(1,($A187='CAMAGUI DATA UNIFICADA'!$A$2:$A1007)*($DF$1='CAMAGUI DATA UNIFICADA'!$B$2:$B1007),0),MATCH(DW$2,'CAMAGUI DATA UNIFICADA'!$C$1:$T$1,0)),"")</f>
        <v/>
      </c>
      <c r="DX187" s="144" t="str">
        <f t="array" ref="DX187">IFERROR(INDEX('CAMAGUI DATA UNIFICADA'!$C$2:$T1007,MATCH(1,($A187='CAMAGUI DATA UNIFICADA'!$A$2:$A1007)*($DX$1='CAMAGUI DATA UNIFICADA'!$B$2:$B1007),0),MATCH(DX$2,'CAMAGUI DATA UNIFICADA'!$C$1:$T$1,0)),"")</f>
        <v/>
      </c>
      <c r="DY187" s="60" t="str">
        <f t="array" ref="DY187">IFERROR(INDEX('CAMAGUI DATA UNIFICADA'!$C$2:$T1007,MATCH(1,($A187='CAMAGUI DATA UNIFICADA'!$A$2:$A1007)*($DX$1='CAMAGUI DATA UNIFICADA'!$B$2:$B1007),0),MATCH(DY$2,'CAMAGUI DATA UNIFICADA'!$C$1:$T$1,0)),"")</f>
        <v/>
      </c>
      <c r="DZ187" s="60" t="str">
        <f t="array" ref="DZ187">IFERROR(INDEX('CAMAGUI DATA UNIFICADA'!$C$2:$T1007,MATCH(1,($A187='CAMAGUI DATA UNIFICADA'!$A$2:$A1007)*($DX$1='CAMAGUI DATA UNIFICADA'!$B$2:$B1007),0),MATCH(DZ$2,'CAMAGUI DATA UNIFICADA'!$C$1:$T$1,0)),"")</f>
        <v/>
      </c>
      <c r="EA187" s="60" t="str">
        <f t="array" ref="EA187">IFERROR(INDEX('CAMAGUI DATA UNIFICADA'!$C$2:$T1007,MATCH(1,($A187='CAMAGUI DATA UNIFICADA'!$A$2:$A1007)*($DX$1='CAMAGUI DATA UNIFICADA'!$B$2:$B1007),0),MATCH(EA$2,'CAMAGUI DATA UNIFICADA'!$C$1:$T$1,0)),"")</f>
        <v/>
      </c>
      <c r="EB187" s="60" t="str">
        <f t="array" ref="EB187">IFERROR(INDEX('CAMAGUI DATA UNIFICADA'!$C$2:$T1007,MATCH(1,($A187='CAMAGUI DATA UNIFICADA'!$A$2:$A1007)*($DX$1='CAMAGUI DATA UNIFICADA'!$B$2:$B1007),0),MATCH(EB$2,'CAMAGUI DATA UNIFICADA'!$C$1:$T$1,0)),"")</f>
        <v/>
      </c>
      <c r="EC187" s="60" t="str">
        <f t="array" ref="EC187">IFERROR(INDEX('CAMAGUI DATA UNIFICADA'!$C$2:$T1007,MATCH(1,($A187='CAMAGUI DATA UNIFICADA'!$A$2:$A1007)*($DX$1='CAMAGUI DATA UNIFICADA'!$B$2:$B1007),0),MATCH(EC$2,'CAMAGUI DATA UNIFICADA'!$C$1:$T$1,0)),"")</f>
        <v/>
      </c>
      <c r="ED187" s="60" t="str">
        <f t="array" ref="ED187">IFERROR(INDEX('CAMAGUI DATA UNIFICADA'!$C$2:$T1007,MATCH(1,($A187='CAMAGUI DATA UNIFICADA'!$A$2:$A1007)*($DX$1='CAMAGUI DATA UNIFICADA'!$B$2:$B1007),0),MATCH(ED$2,'CAMAGUI DATA UNIFICADA'!$C$1:$T$1,0)),"")</f>
        <v/>
      </c>
      <c r="EE187" s="60" t="str">
        <f t="array" ref="EE187">IFERROR(INDEX('CAMAGUI DATA UNIFICADA'!$C$2:$T1007,MATCH(1,($A187='CAMAGUI DATA UNIFICADA'!$A$2:$A1007)*($DX$1='CAMAGUI DATA UNIFICADA'!$B$2:$B1007),0),MATCH(EE$2,'CAMAGUI DATA UNIFICADA'!$C$1:$T$1,0)),"")</f>
        <v/>
      </c>
      <c r="EF187" s="60" t="str">
        <f t="array" ref="EF187">IFERROR(INDEX('CAMAGUI DATA UNIFICADA'!$C$2:$T1007,MATCH(1,($A187='CAMAGUI DATA UNIFICADA'!$A$2:$A1007)*($DX$1='CAMAGUI DATA UNIFICADA'!$B$2:$B1007),0),MATCH(EF$2,'CAMAGUI DATA UNIFICADA'!$C$1:$T$1,0)),"")</f>
        <v/>
      </c>
      <c r="EG187" s="60" t="str">
        <f t="array" ref="EG187">IFERROR(INDEX('CAMAGUI DATA UNIFICADA'!$C$2:$T1007,MATCH(1,($A187='CAMAGUI DATA UNIFICADA'!$A$2:$A1007)*($DX$1='CAMAGUI DATA UNIFICADA'!$B$2:$B1007),0),MATCH(EG$2,'CAMAGUI DATA UNIFICADA'!$C$1:$T$1,0)),"")</f>
        <v/>
      </c>
      <c r="EH187" s="60" t="str">
        <f t="array" ref="EH187">IFERROR(INDEX('CAMAGUI DATA UNIFICADA'!$C$2:$T1007,MATCH(1,($A187='CAMAGUI DATA UNIFICADA'!$A$2:$A1007)*($DX$1='CAMAGUI DATA UNIFICADA'!$B$2:$B1007),0),MATCH(EH$2,'CAMAGUI DATA UNIFICADA'!$C$1:$T$1,0)),"")</f>
        <v/>
      </c>
      <c r="EI187" s="60" t="str">
        <f t="array" ref="EI187">IFERROR(INDEX('CAMAGUI DATA UNIFICADA'!$C$2:$T1007,MATCH(1,($A187='CAMAGUI DATA UNIFICADA'!$A$2:$A1007)*($DX$1='CAMAGUI DATA UNIFICADA'!$B$2:$B1007),0),MATCH(EI$2,'CAMAGUI DATA UNIFICADA'!$C$1:$T$1,0)),"")</f>
        <v/>
      </c>
      <c r="EJ187" s="60" t="str">
        <f t="array" ref="EJ187">IFERROR(INDEX('CAMAGUI DATA UNIFICADA'!$C$2:$T1007,MATCH(1,($A187='CAMAGUI DATA UNIFICADA'!$A$2:$A1007)*($DX$1='CAMAGUI DATA UNIFICADA'!$B$2:$B1007),0),MATCH(EJ$2,'CAMAGUI DATA UNIFICADA'!$C$1:$T$1,0)),"")</f>
        <v/>
      </c>
      <c r="EK187" s="60" t="str">
        <f t="array" ref="EK187">IFERROR(INDEX('CAMAGUI DATA UNIFICADA'!$C$2:$T1007,MATCH(1,($A187='CAMAGUI DATA UNIFICADA'!$A$2:$A1007)*($DX$1='CAMAGUI DATA UNIFICADA'!$B$2:$B1007),0),MATCH(EK$2,'CAMAGUI DATA UNIFICADA'!$C$1:$T$1,0)),"")</f>
        <v/>
      </c>
      <c r="EL187" s="60" t="str">
        <f t="array" ref="EL187">IFERROR(INDEX('CAMAGUI DATA UNIFICADA'!$C$2:$T1007,MATCH(1,($A187='CAMAGUI DATA UNIFICADA'!$A$2:$A1007)*($DX$1='CAMAGUI DATA UNIFICADA'!$B$2:$B1007),0),MATCH(EL$2,'CAMAGUI DATA UNIFICADA'!$C$1:$T$1,0)),"")</f>
        <v/>
      </c>
      <c r="EM187" s="60" t="str">
        <f t="array" ref="EM187">IFERROR(INDEX('CAMAGUI DATA UNIFICADA'!$C$2:$T1007,MATCH(1,($A187='CAMAGUI DATA UNIFICADA'!$A$2:$A1007)*($DX$1='CAMAGUI DATA UNIFICADA'!$B$2:$B1007),0),MATCH(EM$2,'CAMAGUI DATA UNIFICADA'!$C$1:$T$1,0)),"")</f>
        <v/>
      </c>
      <c r="EN187" s="60" t="str">
        <f t="array" ref="EN187">IFERROR(INDEX('CAMAGUI DATA UNIFICADA'!$C$2:$T1007,MATCH(1,($A187='CAMAGUI DATA UNIFICADA'!$A$2:$A1007)*($DX$1='CAMAGUI DATA UNIFICADA'!$B$2:$B1007),0),MATCH(EN$2,'CAMAGUI DATA UNIFICADA'!$C$1:$T$1,0)),"")</f>
        <v/>
      </c>
      <c r="EO187" s="140" t="str">
        <f t="array" ref="EO187">IFERROR(INDEX('CAMAGUI DATA UNIFICADA'!$C$2:$T1007,MATCH(1,($A187='CAMAGUI DATA UNIFICADA'!$A$2:$A1007)*($DX$1='CAMAGUI DATA UNIFICADA'!$B$2:$B1007),0),MATCH(EO$2,'CAMAGUI DATA UNIFICADA'!$C$1:$T$1,0)),"")</f>
        <v/>
      </c>
    </row>
    <row r="188">
      <c r="A188" s="137">
        <v>46237.0</v>
      </c>
      <c r="B188" s="138" t="str">
        <f t="array" ref="B188">IFERROR(INDEX('CAMAGUI DATA UNIFICADA'!$C$2:$T1007,MATCH(1,($A188='CAMAGUI DATA UNIFICADA'!$A$2:$A1007)*($B$1='CAMAGUI DATA UNIFICADA'!$B$2:$B1007),0),MATCH(B$2,'CAMAGUI DATA UNIFICADA'!$C$1:$T$1,0)),"")</f>
        <v>CA1130726</v>
      </c>
      <c r="C188" s="2">
        <f t="array" ref="C188">IFERROR(INDEX('CAMAGUI DATA UNIFICADA'!$C$2:$T1007,MATCH(1,($A188='CAMAGUI DATA UNIFICADA'!$A$2:$A1007)*($B$1='CAMAGUI DATA UNIFICADA'!$B$2:$B1007),0),MATCH(C$2,'CAMAGUI DATA UNIFICADA'!$C$1:$T$1,0)),"")</f>
        <v>600</v>
      </c>
      <c r="D188" s="2">
        <f t="array" ref="D188">IFERROR(INDEX('CAMAGUI DATA UNIFICADA'!$C$2:$T1007,MATCH(1,($A188='CAMAGUI DATA UNIFICADA'!$A$2:$A1007)*($B$1='CAMAGUI DATA UNIFICADA'!$B$2:$B1007),0),MATCH(D$2,'CAMAGUI DATA UNIFICADA'!$C$1:$T$1,0)),"")</f>
        <v>3925</v>
      </c>
      <c r="E188" s="2" t="str">
        <f t="array" ref="E188">IFERROR(INDEX('CAMAGUI DATA UNIFICADA'!$C$2:$T1007,MATCH(1,($A188='CAMAGUI DATA UNIFICADA'!$A$2:$A1007)*($B$1='CAMAGUI DATA UNIFICADA'!$B$2:$B1007),0),MATCH(E$2,'CAMAGUI DATA UNIFICADA'!$C$1:$T$1,0)),"")</f>
        <v>SKR MAST E AD</v>
      </c>
      <c r="F188" s="139">
        <f t="array" ref="F188">IFERROR(INDEX('CAMAGUI DATA UNIFICADA'!$C$2:$T1007,MATCH(1,($A188='CAMAGUI DATA UNIFICADA'!$A$2:$A1007)*($B$1='CAMAGUI DATA UNIFICADA'!$B$2:$B1007),0),MATCH(F$2,'CAMAGUI DATA UNIFICADA'!$C$1:$T$1,0)),"")</f>
        <v>4017.63</v>
      </c>
      <c r="G188" s="2">
        <f t="array" ref="G188">IFERROR(INDEX('CAMAGUI DATA UNIFICADA'!$C$2:$T1007,MATCH(1,($A188='CAMAGUI DATA UNIFICADA'!$A$2:$A1007)*($B$1='CAMAGUI DATA UNIFICADA'!$B$2:$B1007),0),MATCH(G$2,'CAMAGUI DATA UNIFICADA'!$C$1:$T$1,0)),"")</f>
        <v>9.6</v>
      </c>
      <c r="H188" s="2">
        <f t="array" ref="H188">IFERROR(INDEX('CAMAGUI DATA UNIFICADA'!$C$2:$T1007,MATCH(1,($A188='CAMAGUI DATA UNIFICADA'!$A$2:$A1007)*($B$1='CAMAGUI DATA UNIFICADA'!$B$2:$B1007),0),MATCH(H$2,'CAMAGUI DATA UNIFICADA'!$C$1:$T$1,0)),"")</f>
        <v>3.95</v>
      </c>
      <c r="I188" s="33">
        <f t="array" ref="I188">IFERROR(INDEX('CAMAGUI DATA UNIFICADA'!$C$2:$T1007,MATCH(1,($A188='CAMAGUI DATA UNIFICADA'!$A$2:$A1007)*($B$1='CAMAGUI DATA UNIFICADA'!$B$2:$B1007),0),MATCH(I$2,'CAMAGUI DATA UNIFICADA'!$C$1:$T$1,0)),"")</f>
        <v>5.1312</v>
      </c>
      <c r="J188" s="60">
        <f t="array" ref="J188">IFERROR(INDEX('CAMAGUI DATA UNIFICADA'!$C$2:$T1007,MATCH(1,($A188='CAMAGUI DATA UNIFICADA'!$A$2:$A1007)*($B$1='CAMAGUI DATA UNIFICADA'!$B$2:$B1007),0),MATCH(J$2,'CAMAGUI DATA UNIFICADA'!$C$1:$T$1,0)),"")</f>
        <v>1218038.665</v>
      </c>
      <c r="K188" s="33">
        <f t="array" ref="K188">IFERROR(INDEX('CAMAGUI DATA UNIFICADA'!$C$2:$T1007,MATCH(1,($A188='CAMAGUI DATA UNIFICADA'!$A$2:$A1007)*($B$1='CAMAGUI DATA UNIFICADA'!$B$2:$B1007),0),MATCH(K$2,'CAMAGUI DATA UNIFICADA'!$C$1:$T$1,0)),"")</f>
        <v>0.9436570618</v>
      </c>
      <c r="L188" s="23">
        <f t="array" ref="L188">IFERROR(INDEX('CAMAGUI DATA UNIFICADA'!$C$2:$T1007,MATCH(1,($A188='CAMAGUI DATA UNIFICADA'!$A$2:$A1007)*($B$1='CAMAGUI DATA UNIFICADA'!$B$2:$B1007),0),MATCH(L$2,'CAMAGUI DATA UNIFICADA'!$C$1:$T$1,0)),"")</f>
        <v>1.041058688</v>
      </c>
      <c r="M188" s="23">
        <f t="array" ref="M188">IFERROR(INDEX('CAMAGUI DATA UNIFICADA'!$C$2:$T1007,MATCH(1,($A188='CAMAGUI DATA UNIFICADA'!$A$2:$A1007)*($B$1='CAMAGUI DATA UNIFICADA'!$B$2:$B1007),0),MATCH(M$2,'CAMAGUI DATA UNIFICADA'!$C$1:$T$1,0)),"")</f>
        <v>0.9</v>
      </c>
      <c r="N188" s="60">
        <f t="array" ref="N188">IFERROR(INDEX('CAMAGUI DATA UNIFICADA'!$C$2:$T1007,MATCH(1,($A188='CAMAGUI DATA UNIFICADA'!$A$2:$A1007)*($B$1='CAMAGUI DATA UNIFICADA'!$B$2:$B1007),0),MATCH(N$2,'CAMAGUI DATA UNIFICADA'!$C$1:$T$1,0)),"")</f>
        <v>128571.4286</v>
      </c>
      <c r="O188" s="2">
        <f t="array" ref="O188">IFERROR(INDEX('CAMAGUI DATA UNIFICADA'!$C$2:$T1007,MATCH(1,($A188='CAMAGUI DATA UNIFICADA'!$A$2:$A1007)*($B$1='CAMAGUI DATA UNIFICADA'!$B$2:$B1007),0),MATCH(O$2,'CAMAGUI DATA UNIFICADA'!$C$1:$T$1,0)),"")</f>
        <v>4</v>
      </c>
      <c r="P188" s="2">
        <f t="array" ref="P188">IFERROR(INDEX('CAMAGUI DATA UNIFICADA'!$C$2:$T1007,MATCH(1,($A188='CAMAGUI DATA UNIFICADA'!$A$2:$A1007)*($B$1='CAMAGUI DATA UNIFICADA'!$B$2:$B1007),0),MATCH(P$2,'CAMAGUI DATA UNIFICADA'!$C$1:$T$1,0)),"")</f>
        <v>13.6</v>
      </c>
      <c r="Q188" s="33">
        <f t="array" ref="Q188">IFERROR(INDEX('CAMAGUI DATA UNIFICADA'!$C$2:$T1007,MATCH(1,($A188='CAMAGUI DATA UNIFICADA'!$A$2:$A1007)*($B$1='CAMAGUI DATA UNIFICADA'!$B$2:$B1007),0),MATCH(Q$2,'CAMAGUI DATA UNIFICADA'!$C$1:$T$1,0)),"")</f>
        <v>4.1544</v>
      </c>
      <c r="R188" s="60">
        <f t="array" ref="R188">IFERROR(INDEX('CAMAGUI DATA UNIFICADA'!$C$2:$T1007,MATCH(1,($A188='CAMAGUI DATA UNIFICADA'!$A$2:$A1007)*($B$1='CAMAGUI DATA UNIFICADA'!$B$2:$B1007),0),MATCH(R$2,'CAMAGUI DATA UNIFICADA'!$C$1:$T$1,0)),"")</f>
        <v>653.395393</v>
      </c>
      <c r="S188" s="140">
        <f t="array" ref="S188">IFERROR(INDEX('CAMAGUI DATA UNIFICADA'!$C$2:$T1007,MATCH(1,($A188='CAMAGUI DATA UNIFICADA'!$A$2:$A1007)*($B$1='CAMAGUI DATA UNIFICADA'!$B$2:$B1007),0),MATCH(S$2,'CAMAGUI DATA UNIFICADA'!$C$1:$T$1,0)),"")</f>
        <v>13.34884826</v>
      </c>
      <c r="T188" s="138" t="str">
        <f t="array" ref="T188">IFERROR(INDEX('CAMAGUI DATA UNIFICADA'!$C$2:$T1007,MATCH(1,($A188='CAMAGUI DATA UNIFICADA'!$A$2:$A1007)*($T$1='CAMAGUI DATA UNIFICADA'!$B$2:$B1007),0),MATCH(T$2,'CAMAGUI DATA UNIFICADA'!$C$1:$T$1,0)),"")</f>
        <v>CA2130726</v>
      </c>
      <c r="U188" s="2">
        <f t="array" ref="U188">IFERROR(INDEX('CAMAGUI DATA UNIFICADA'!$C$2:$T1007,MATCH(1,($A188='CAMAGUI DATA UNIFICADA'!$A$2:$A1007)*($T$1='CAMAGUI DATA UNIFICADA'!$B$2:$B1007),0),MATCH(U$2,'CAMAGUI DATA UNIFICADA'!$C$1:$T$1,0)),"")</f>
        <v>375</v>
      </c>
      <c r="V188" s="2">
        <f t="array" ref="V188">IFERROR(INDEX('CAMAGUI DATA UNIFICADA'!$C$2:$T1007,MATCH(1,($A188='CAMAGUI DATA UNIFICADA'!$A$2:$A1007)*($T$1='CAMAGUI DATA UNIFICADA'!$B$2:$B1007),0),MATCH(V$2,'CAMAGUI DATA UNIFICADA'!$C$1:$T$1,0)),"")</f>
        <v>2500</v>
      </c>
      <c r="W188" s="2" t="str">
        <f t="array" ref="W188">IFERROR(INDEX('CAMAGUI DATA UNIFICADA'!$C$2:$T1007,MATCH(1,($A188='CAMAGUI DATA UNIFICADA'!$A$2:$A1007)*($T$1='CAMAGUI DATA UNIFICADA'!$B$2:$B1007),0),MATCH(W$2,'CAMAGUI DATA UNIFICADA'!$C$1:$T$1,0)),"")</f>
        <v>SKR MAST E AD</v>
      </c>
      <c r="X188" s="139">
        <f t="array" ref="X188">IFERROR(INDEX('CAMAGUI DATA UNIFICADA'!$C$2:$T1007,MATCH(1,($A188='CAMAGUI DATA UNIFICADA'!$A$2:$A1007)*($T$1='CAMAGUI DATA UNIFICADA'!$B$2:$B1007),0),MATCH(X$2,'CAMAGUI DATA UNIFICADA'!$C$1:$T$1,0)),"")</f>
        <v>2559</v>
      </c>
      <c r="Y188" s="2">
        <f t="array" ref="Y188">IFERROR(INDEX('CAMAGUI DATA UNIFICADA'!$C$2:$T1007,MATCH(1,($A188='CAMAGUI DATA UNIFICADA'!$A$2:$A1007)*($T$1='CAMAGUI DATA UNIFICADA'!$B$2:$B1007),0),MATCH(Y$2,'CAMAGUI DATA UNIFICADA'!$C$1:$T$1,0)),"")</f>
        <v>9.93</v>
      </c>
      <c r="Z188" s="2">
        <f t="array" ref="Z188">IFERROR(INDEX('CAMAGUI DATA UNIFICADA'!$C$2:$T1007,MATCH(1,($A188='CAMAGUI DATA UNIFICADA'!$A$2:$A1007)*($T$1='CAMAGUI DATA UNIFICADA'!$B$2:$B1007),0),MATCH(Z$2,'CAMAGUI DATA UNIFICADA'!$C$1:$T$1,0)),"")</f>
        <v>4.37</v>
      </c>
      <c r="AA188" s="2">
        <f t="array" ref="AA188">IFERROR(INDEX('CAMAGUI DATA UNIFICADA'!$C$2:$T1007,MATCH(1,($A188='CAMAGUI DATA UNIFICADA'!$A$2:$A1007)*($T$1='CAMAGUI DATA UNIFICADA'!$B$2:$B1007),0),MATCH(AA$2,'CAMAGUI DATA UNIFICADA'!$C$1:$T$1,0)),"")</f>
        <v>5.03616</v>
      </c>
      <c r="AB188" s="60">
        <f t="array" ref="AB188">IFERROR(INDEX('CAMAGUI DATA UNIFICADA'!$C$2:$T1007,MATCH(1,($A188='CAMAGUI DATA UNIFICADA'!$A$2:$A1007)*($T$1='CAMAGUI DATA UNIFICADA'!$B$2:$B1007),0),MATCH(AB$2,'CAMAGUI DATA UNIFICADA'!$C$1:$T$1,0)),"")</f>
        <v>749863.9927</v>
      </c>
      <c r="AC188" s="33">
        <f t="array" ref="AC188">IFERROR(INDEX('CAMAGUI DATA UNIFICADA'!$C$2:$T1007,MATCH(1,($A188='CAMAGUI DATA UNIFICADA'!$A$2:$A1007)*($T$1='CAMAGUI DATA UNIFICADA'!$B$2:$B1007),0),MATCH(AC$2,'CAMAGUI DATA UNIFICADA'!$C$1:$T$1,0)),"")</f>
        <v>0.8219574423</v>
      </c>
      <c r="AD188" s="23">
        <f t="array" ref="AD188">IFERROR(INDEX('CAMAGUI DATA UNIFICADA'!$C$2:$T1007,MATCH(1,($A188='CAMAGUI DATA UNIFICADA'!$A$2:$A1007)*($T$1='CAMAGUI DATA UNIFICADA'!$B$2:$B1007),0),MATCH(AD$2,'CAMAGUI DATA UNIFICADA'!$C$1:$T$1,0)),"")</f>
        <v>0.9373299908</v>
      </c>
      <c r="AE188" s="23">
        <f t="array" ref="AE188">IFERROR(INDEX('CAMAGUI DATA UNIFICADA'!$C$2:$T1007,MATCH(1,($A188='CAMAGUI DATA UNIFICADA'!$A$2:$A1007)*($T$1='CAMAGUI DATA UNIFICADA'!$B$2:$B1007),0),MATCH(AE$2,'CAMAGUI DATA UNIFICADA'!$C$1:$T$1,0)),"")</f>
        <v>0.87</v>
      </c>
      <c r="AF188" s="60">
        <f t="array" ref="AF188">IFERROR(INDEX('CAMAGUI DATA UNIFICADA'!$C$2:$T1007,MATCH(1,($A188='CAMAGUI DATA UNIFICADA'!$A$2:$A1007)*($T$1='CAMAGUI DATA UNIFICADA'!$B$2:$B1007),0),MATCH(AF$2,'CAMAGUI DATA UNIFICADA'!$C$1:$T$1,0)),"")</f>
        <v>116000</v>
      </c>
      <c r="AG188" s="2">
        <f t="array" ref="AG188">IFERROR(INDEX('CAMAGUI DATA UNIFICADA'!$C$2:$T1007,MATCH(1,($A188='CAMAGUI DATA UNIFICADA'!$A$2:$A1007)*($T$1='CAMAGUI DATA UNIFICADA'!$B$2:$B1007),0),MATCH(AG$2,'CAMAGUI DATA UNIFICADA'!$C$1:$T$1,0)),"")</f>
        <v>4</v>
      </c>
      <c r="AH188" s="2">
        <f t="array" ref="AH188">IFERROR(INDEX('CAMAGUI DATA UNIFICADA'!$C$2:$T1007,MATCH(1,($A188='CAMAGUI DATA UNIFICADA'!$A$2:$A1007)*($T$1='CAMAGUI DATA UNIFICADA'!$B$2:$B1007),0),MATCH(AH$2,'CAMAGUI DATA UNIFICADA'!$C$1:$T$1,0)),"")</f>
        <v>13.93</v>
      </c>
      <c r="AI188" s="33">
        <f t="array" ref="AI188">IFERROR(INDEX('CAMAGUI DATA UNIFICADA'!$C$2:$T1007,MATCH(1,($A188='CAMAGUI DATA UNIFICADA'!$A$2:$A1007)*($T$1='CAMAGUI DATA UNIFICADA'!$B$2:$B1007),0),MATCH(AI$2,'CAMAGUI DATA UNIFICADA'!$C$1:$T$1,0)),"")</f>
        <v>4.10292</v>
      </c>
      <c r="AJ188" s="60">
        <f t="array" ref="AJ188">IFERROR(INDEX('CAMAGUI DATA UNIFICADA'!$C$2:$T1007,MATCH(1,($A188='CAMAGUI DATA UNIFICADA'!$A$2:$A1007)*($T$1='CAMAGUI DATA UNIFICADA'!$B$2:$B1007),0),MATCH(AJ$2,'CAMAGUI DATA UNIFICADA'!$C$1:$T$1,0)),"")</f>
        <v>435.1091415</v>
      </c>
      <c r="AK188" s="140">
        <f t="array" ref="AK188">IFERROR(INDEX('CAMAGUI DATA UNIFICADA'!$C$2:$T1007,MATCH(1,($A188='CAMAGUI DATA UNIFICADA'!$A$2:$A1007)*($T$1='CAMAGUI DATA UNIFICADA'!$B$2:$B1007),0),MATCH(AK$2,'CAMAGUI DATA UNIFICADA'!$C$1:$T$1,0)),"")</f>
        <v>15.02728537</v>
      </c>
      <c r="AL188" s="138" t="str">
        <f t="array" ref="AL188">IFERROR(INDEX('CAMAGUI DATA UNIFICADA'!$C$2:$T1007,MATCH(1,($A188='CAMAGUI DATA UNIFICADA'!$A$2:$A1007)*($AL$1='CAMAGUI DATA UNIFICADA'!$B$2:$B1007),0),MATCH(AL$2,'CAMAGUI DATA UNIFICADA'!$C$1:$T$1,0)),"")</f>
        <v>CA3130726</v>
      </c>
      <c r="AM188" s="2">
        <f t="array" ref="AM188">IFERROR(INDEX('CAMAGUI DATA UNIFICADA'!$C$2:$T1007,MATCH(1,($A188='CAMAGUI DATA UNIFICADA'!$A$2:$A1007)*($AL$1='CAMAGUI DATA UNIFICADA'!$B$2:$B1007),0),MATCH(AM$2,'CAMAGUI DATA UNIFICADA'!$C$1:$T$1,0)),"")</f>
        <v>475</v>
      </c>
      <c r="AN188" s="2">
        <f t="array" ref="AN188">IFERROR(INDEX('CAMAGUI DATA UNIFICADA'!$C$2:$T1007,MATCH(1,($A188='CAMAGUI DATA UNIFICADA'!$A$2:$A1007)*($AL$1='CAMAGUI DATA UNIFICADA'!$B$2:$B1007),0),MATCH(AN$2,'CAMAGUI DATA UNIFICADA'!$C$1:$T$1,0)),"")</f>
        <v>3225</v>
      </c>
      <c r="AO188" s="2" t="str">
        <f t="array" ref="AO188">IFERROR(INDEX('CAMAGUI DATA UNIFICADA'!$C$2:$T1007,MATCH(1,($A188='CAMAGUI DATA UNIFICADA'!$A$2:$A1007)*($AL$1='CAMAGUI DATA UNIFICADA'!$B$2:$B1007),0),MATCH(AO$2,'CAMAGUI DATA UNIFICADA'!$C$1:$T$1,0)),"")</f>
        <v>SKR MAST E AD</v>
      </c>
      <c r="AP188" s="139">
        <f t="array" ref="AP188">IFERROR(INDEX('CAMAGUI DATA UNIFICADA'!$C$2:$T1007,MATCH(1,($A188='CAMAGUI DATA UNIFICADA'!$A$2:$A1007)*($AL$1='CAMAGUI DATA UNIFICADA'!$B$2:$B1007),0),MATCH(AP$2,'CAMAGUI DATA UNIFICADA'!$C$1:$T$1,0)),"")</f>
        <v>3301.11</v>
      </c>
      <c r="AQ188" s="2">
        <f t="array" ref="AQ188">IFERROR(INDEX('CAMAGUI DATA UNIFICADA'!$C$2:$T1007,MATCH(1,($A188='CAMAGUI DATA UNIFICADA'!$A$2:$A1007)*($AL$1='CAMAGUI DATA UNIFICADA'!$B$2:$B1007),0),MATCH(AQ$2,'CAMAGUI DATA UNIFICADA'!$C$1:$T$1,0)),"")</f>
        <v>8.8</v>
      </c>
      <c r="AR188" s="2">
        <f t="array" ref="AR188">IFERROR(INDEX('CAMAGUI DATA UNIFICADA'!$C$2:$T1007,MATCH(1,($A188='CAMAGUI DATA UNIFICADA'!$A$2:$A1007)*($AL$1='CAMAGUI DATA UNIFICADA'!$B$2:$B1007),0),MATCH(AR$2,'CAMAGUI DATA UNIFICADA'!$C$1:$T$1,0)),"")</f>
        <v>3.75</v>
      </c>
      <c r="AS188" s="33">
        <f t="array" ref="AS188">IFERROR(INDEX('CAMAGUI DATA UNIFICADA'!$C$2:$T1007,MATCH(1,($A188='CAMAGUI DATA UNIFICADA'!$A$2:$A1007)*($AL$1='CAMAGUI DATA UNIFICADA'!$B$2:$B1007),0),MATCH(AS$2,'CAMAGUI DATA UNIFICADA'!$C$1:$T$1,0)),"")</f>
        <v>5.3736</v>
      </c>
      <c r="AT188" s="60">
        <f t="array" ref="AT188">IFERROR(INDEX('CAMAGUI DATA UNIFICADA'!$C$2:$T1007,MATCH(1,($A188='CAMAGUI DATA UNIFICADA'!$A$2:$A1007)*($AL$1='CAMAGUI DATA UNIFICADA'!$B$2:$B1007),0),MATCH(AT$2,'CAMAGUI DATA UNIFICADA'!$C$1:$T$1,0)),"")</f>
        <v>1004489.964</v>
      </c>
      <c r="AU188" s="33">
        <f t="array" ref="AU188">IFERROR(INDEX('CAMAGUI DATA UNIFICADA'!$C$2:$T1007,MATCH(1,($A188='CAMAGUI DATA UNIFICADA'!$A$2:$A1007)*($AL$1='CAMAGUI DATA UNIFICADA'!$B$2:$B1007),0),MATCH(AU$2,'CAMAGUI DATA UNIFICADA'!$C$1:$T$1,0)),"")</f>
        <v>0.9581105169</v>
      </c>
      <c r="AV188" s="23">
        <f t="array" ref="AV188">IFERROR(INDEX('CAMAGUI DATA UNIFICADA'!$C$2:$T1007,MATCH(1,($A188='CAMAGUI DATA UNIFICADA'!$A$2:$A1007)*($AL$1='CAMAGUI DATA UNIFICADA'!$B$2:$B1007),0),MATCH(AV$2,'CAMAGUI DATA UNIFICADA'!$C$1:$T$1,0)),"")</f>
        <v>0.9847940828</v>
      </c>
      <c r="AW188" s="23">
        <f t="array" ref="AW188">IFERROR(INDEX('CAMAGUI DATA UNIFICADA'!$C$2:$T1007,MATCH(1,($A188='CAMAGUI DATA UNIFICADA'!$A$2:$A1007)*($AL$1='CAMAGUI DATA UNIFICADA'!$B$2:$B1007),0),MATCH(AW$2,'CAMAGUI DATA UNIFICADA'!$C$1:$T$1,0)),"")</f>
        <v>0.88</v>
      </c>
      <c r="AX188" s="60">
        <f t="array" ref="AX188">IFERROR(INDEX('CAMAGUI DATA UNIFICADA'!$C$2:$T1007,MATCH(1,($A188='CAMAGUI DATA UNIFICADA'!$A$2:$A1007)*($AL$1='CAMAGUI DATA UNIFICADA'!$B$2:$B1007),0),MATCH(AX$2,'CAMAGUI DATA UNIFICADA'!$C$1:$T$1,0)),"")</f>
        <v>128228.5714</v>
      </c>
      <c r="AY188" s="2">
        <f t="array" ref="AY188">IFERROR(INDEX('CAMAGUI DATA UNIFICADA'!$C$2:$T1007,MATCH(1,($A188='CAMAGUI DATA UNIFICADA'!$A$2:$A1007)*($AL$1='CAMAGUI DATA UNIFICADA'!$B$2:$B1007),0),MATCH(AY$2,'CAMAGUI DATA UNIFICADA'!$C$1:$T$1,0)),"")</f>
        <v>4</v>
      </c>
      <c r="AZ188" s="2">
        <f t="array" ref="AZ188">IFERROR(INDEX('CAMAGUI DATA UNIFICADA'!$C$2:$T1007,MATCH(1,($A188='CAMAGUI DATA UNIFICADA'!$A$2:$A1007)*($AL$1='CAMAGUI DATA UNIFICADA'!$B$2:$B1007),0),MATCH(AZ$2,'CAMAGUI DATA UNIFICADA'!$C$1:$T$1,0)),"")</f>
        <v>12.8</v>
      </c>
      <c r="BA188" s="33">
        <f t="array" ref="BA188">IFERROR(INDEX('CAMAGUI DATA UNIFICADA'!$C$2:$T1007,MATCH(1,($A188='CAMAGUI DATA UNIFICADA'!$A$2:$A1007)*($AL$1='CAMAGUI DATA UNIFICADA'!$B$2:$B1007),0),MATCH(BA$2,'CAMAGUI DATA UNIFICADA'!$C$1:$T$1,0)),"")</f>
        <v>4.2888</v>
      </c>
      <c r="BB188" s="60">
        <f t="array" ref="BB188">IFERROR(INDEX('CAMAGUI DATA UNIFICADA'!$C$2:$T1007,MATCH(1,($A188='CAMAGUI DATA UNIFICADA'!$A$2:$A1007)*($AL$1='CAMAGUI DATA UNIFICADA'!$B$2:$B1007),0),MATCH(BB$2,'CAMAGUI DATA UNIFICADA'!$C$1:$T$1,0)),"")</f>
        <v>545.2592314</v>
      </c>
      <c r="BC188" s="140">
        <f t="array" ref="BC188">IFERROR(INDEX('CAMAGUI DATA UNIFICADA'!$C$2:$T1007,MATCH(1,($A188='CAMAGUI DATA UNIFICADA'!$A$2:$A1007)*($AL$1='CAMAGUI DATA UNIFICADA'!$B$2:$B1007),0),MATCH(BC$2,'CAMAGUI DATA UNIFICADA'!$C$1:$T$1,0)),"")</f>
        <v>17.56480786</v>
      </c>
      <c r="BD188" s="138" t="str">
        <f t="array" ref="BD188">IFERROR(INDEX('CAMAGUI DATA UNIFICADA'!$C$2:$T1007,MATCH(1,($A188='CAMAGUI DATA UNIFICADA'!$A$2:$A1007)*($BD$1='CAMAGUI DATA UNIFICADA'!$B$2:$B1007),0),MATCH(BD$2,'CAMAGUI DATA UNIFICADA'!$C$1:$T$1,0)),"")</f>
        <v>CA4130626</v>
      </c>
      <c r="BE188" s="2">
        <f t="array" ref="BE188">IFERROR(INDEX('CAMAGUI DATA UNIFICADA'!$C$2:$T1007,MATCH(1,($A188='CAMAGUI DATA UNIFICADA'!$A$2:$A1007)*($BD$1='CAMAGUI DATA UNIFICADA'!$B$2:$B1007),0),MATCH(BE$2,'CAMAGUI DATA UNIFICADA'!$C$1:$T$1,0)),"")</f>
        <v>400</v>
      </c>
      <c r="BF188" s="2">
        <f t="array" ref="BF188">IFERROR(INDEX('CAMAGUI DATA UNIFICADA'!$C$2:$T1007,MATCH(1,($A188='CAMAGUI DATA UNIFICADA'!$A$2:$A1007)*($BD$1='CAMAGUI DATA UNIFICADA'!$B$2:$B1007),0),MATCH(BF$2,'CAMAGUI DATA UNIFICADA'!$C$1:$T$1,0)),"")</f>
        <v>2900</v>
      </c>
      <c r="BG188" s="2" t="str">
        <f t="array" ref="BG188">IFERROR(INDEX('CAMAGUI DATA UNIFICADA'!$C$2:$T1007,MATCH(1,($A188='CAMAGUI DATA UNIFICADA'!$A$2:$A1007)*($BD$1='CAMAGUI DATA UNIFICADA'!$B$2:$B1007),0),MATCH(BG$2,'CAMAGUI DATA UNIFICADA'!$C$1:$T$1,0)),"")</f>
        <v>SKR OPTILINE#5</v>
      </c>
      <c r="BH188" s="139">
        <f t="array" ref="BH188">IFERROR(INDEX('CAMAGUI DATA UNIFICADA'!$C$2:$T1007,MATCH(1,($A188='CAMAGUI DATA UNIFICADA'!$A$2:$A1007)*($BD$1='CAMAGUI DATA UNIFICADA'!$B$2:$B1007),0),MATCH(BH$2,'CAMAGUI DATA UNIFICADA'!$C$1:$T$1,0)),"")</f>
        <v>3167.96</v>
      </c>
      <c r="BI188" s="2">
        <f t="array" ref="BI188">IFERROR(INDEX('CAMAGUI DATA UNIFICADA'!$C$2:$T1007,MATCH(1,($A188='CAMAGUI DATA UNIFICADA'!$A$2:$A1007)*($BD$1='CAMAGUI DATA UNIFICADA'!$B$2:$B1007),0),MATCH(BI$2,'CAMAGUI DATA UNIFICADA'!$C$1:$T$1,0)),"")</f>
        <v>26.43</v>
      </c>
      <c r="BJ188" s="2">
        <f t="array" ref="BJ188">IFERROR(INDEX('CAMAGUI DATA UNIFICADA'!$C$2:$T1007,MATCH(1,($A188='CAMAGUI DATA UNIFICADA'!$A$2:$A1007)*($BD$1='CAMAGUI DATA UNIFICADA'!$B$2:$B1007),0),MATCH(BJ$2,'CAMAGUI DATA UNIFICADA'!$C$1:$T$1,0)),"")</f>
        <v>2.76</v>
      </c>
      <c r="BK188" s="33">
        <f t="array" ref="BK188">IFERROR(INDEX('CAMAGUI DATA UNIFICADA'!$C$2:$T1007,MATCH(1,($A188='CAMAGUI DATA UNIFICADA'!$A$2:$A1007)*($BD$1='CAMAGUI DATA UNIFICADA'!$B$2:$B1007),0),MATCH(BK$2,'CAMAGUI DATA UNIFICADA'!$C$1:$T$1,0)),"")</f>
        <v>3.03072</v>
      </c>
      <c r="BL188" s="60">
        <f t="array" ref="BL188">IFERROR(INDEX('CAMAGUI DATA UNIFICADA'!$C$2:$T1007,MATCH(1,($A188='CAMAGUI DATA UNIFICADA'!$A$2:$A1007)*($BD$1='CAMAGUI DATA UNIFICADA'!$B$2:$B1007),0),MATCH(BL$2,'CAMAGUI DATA UNIFICADA'!$C$1:$T$1,0)),"")</f>
        <v>499363.7507</v>
      </c>
      <c r="BM188" s="33">
        <f t="array" ref="BM188">IFERROR(INDEX('CAMAGUI DATA UNIFICADA'!$C$2:$T1007,MATCH(1,($A188='CAMAGUI DATA UNIFICADA'!$A$2:$A1007)*($BD$1='CAMAGUI DATA UNIFICADA'!$B$2:$B1007),0),MATCH(BM$2,'CAMAGUI DATA UNIFICADA'!$C$1:$T$1,0)),"")</f>
        <v>2.081054937</v>
      </c>
      <c r="BN188" s="23">
        <f t="array" ref="BN188">IFERROR(INDEX('CAMAGUI DATA UNIFICADA'!$C$2:$T1007,MATCH(1,($A188='CAMAGUI DATA UNIFICADA'!$A$2:$A1007)*($BD$1='CAMAGUI DATA UNIFICADA'!$B$2:$B1007),0),MATCH(BN$2,'CAMAGUI DATA UNIFICADA'!$C$1:$T$1,0)),"")</f>
        <v>0.6527630728</v>
      </c>
      <c r="BO188" s="23">
        <f t="array" ref="BO188">IFERROR(INDEX('CAMAGUI DATA UNIFICADA'!$C$2:$T1007,MATCH(1,($A188='CAMAGUI DATA UNIFICADA'!$A$2:$A1007)*($BD$1='CAMAGUI DATA UNIFICADA'!$B$2:$B1007),0),MATCH(BO$2,'CAMAGUI DATA UNIFICADA'!$C$1:$T$1,0)),"")</f>
        <v>0.66</v>
      </c>
      <c r="BP188" s="60">
        <f t="array" ref="BP188">IFERROR(INDEX('CAMAGUI DATA UNIFICADA'!$C$2:$T1007,MATCH(1,($A188='CAMAGUI DATA UNIFICADA'!$A$2:$A1007)*($BD$1='CAMAGUI DATA UNIFICADA'!$B$2:$B1007),0),MATCH(BP$2,'CAMAGUI DATA UNIFICADA'!$C$1:$T$1,0)),"")</f>
        <v>105187.5</v>
      </c>
      <c r="BQ188" s="2">
        <f t="array" ref="BQ188">IFERROR(INDEX('CAMAGUI DATA UNIFICADA'!$C$2:$T1007,MATCH(1,($A188='CAMAGUI DATA UNIFICADA'!$A$2:$A1007)*($BD$1='CAMAGUI DATA UNIFICADA'!$B$2:$B1007),0),MATCH(BQ$2,'CAMAGUI DATA UNIFICADA'!$C$1:$T$1,0)),"")</f>
        <v>4</v>
      </c>
      <c r="BR188" s="2">
        <f t="array" ref="BR188">IFERROR(INDEX('CAMAGUI DATA UNIFICADA'!$C$2:$T1007,MATCH(1,($A188='CAMAGUI DATA UNIFICADA'!$A$2:$A1007)*($BD$1='CAMAGUI DATA UNIFICADA'!$B$2:$B1007),0),MATCH(BR$2,'CAMAGUI DATA UNIFICADA'!$C$1:$T$1,0)),"")</f>
        <v>30.43</v>
      </c>
      <c r="BS188" s="33">
        <f t="array" ref="BS188">IFERROR(INDEX('CAMAGUI DATA UNIFICADA'!$C$2:$T1007,MATCH(1,($A188='CAMAGUI DATA UNIFICADA'!$A$2:$A1007)*($BD$1='CAMAGUI DATA UNIFICADA'!$B$2:$B1007),0),MATCH(BS$2,'CAMAGUI DATA UNIFICADA'!$C$1:$T$1,0)),"")</f>
        <v>2.6022</v>
      </c>
      <c r="BT188" s="60">
        <f t="array" ref="BT188">IFERROR(INDEX('CAMAGUI DATA UNIFICADA'!$C$2:$T1007,MATCH(1,($A188='CAMAGUI DATA UNIFICADA'!$A$2:$A1007)*($BD$1='CAMAGUI DATA UNIFICADA'!$B$2:$B1007),0),MATCH(BT$2,'CAMAGUI DATA UNIFICADA'!$C$1:$T$1,0)),"")</f>
        <v>422.5260674</v>
      </c>
      <c r="BU188" s="140">
        <f t="array" ref="BU188">IFERROR(INDEX('CAMAGUI DATA UNIFICADA'!$C$2:$T1007,MATCH(1,($A188='CAMAGUI DATA UNIFICADA'!$A$2:$A1007)*($BD$1='CAMAGUI DATA UNIFICADA'!$B$2:$B1007),0),MATCH(BU$2,'CAMAGUI DATA UNIFICADA'!$C$1:$T$1,0)),"")</f>
        <v>5.631516861</v>
      </c>
      <c r="BV188" s="138" t="str">
        <f t="array" ref="BV188">IFERROR(INDEX('CAMAGUI DATA UNIFICADA'!$C$2:$T1007,MATCH(1,($A188='CAMAGUI DATA UNIFICADA'!$A$2:$A1007)*($BV$1='CAMAGUI DATA UNIFICADA'!$B$2:$B1007),0),MATCH(BV$2,'CAMAGUI DATA UNIFICADA'!$C$1:$T$1,0)),"")</f>
        <v>CA5130626</v>
      </c>
      <c r="BW188" s="2">
        <f t="array" ref="BW188">IFERROR(INDEX('CAMAGUI DATA UNIFICADA'!$C$2:$T1007,MATCH(1,($A188='CAMAGUI DATA UNIFICADA'!$A$2:$A1007)*($BV$1='CAMAGUI DATA UNIFICADA'!$B$2:$B1007),0),MATCH(BW$2,'CAMAGUI DATA UNIFICADA'!$C$1:$T$1,0)),"")</f>
        <v>375</v>
      </c>
      <c r="BX188" s="2">
        <f t="array" ref="BX188">IFERROR(INDEX('CAMAGUI DATA UNIFICADA'!$C$2:$T1007,MATCH(1,($A188='CAMAGUI DATA UNIFICADA'!$A$2:$A1007)*($BV$1='CAMAGUI DATA UNIFICADA'!$B$2:$B1007),0),MATCH(BX$2,'CAMAGUI DATA UNIFICADA'!$C$1:$T$1,0)),"")</f>
        <v>2725</v>
      </c>
      <c r="BY188" s="2" t="str">
        <f t="array" ref="BY188">IFERROR(INDEX('CAMAGUI DATA UNIFICADA'!$C$2:$T1007,MATCH(1,($A188='CAMAGUI DATA UNIFICADA'!$A$2:$A1007)*($BV$1='CAMAGUI DATA UNIFICADA'!$B$2:$B1007),0),MATCH(BY$2,'CAMAGUI DATA UNIFICADA'!$C$1:$T$1,0)),"")</f>
        <v>SKR OPTILINE#5</v>
      </c>
      <c r="BZ188" s="139">
        <f t="array" ref="BZ188">IFERROR(INDEX('CAMAGUI DATA UNIFICADA'!$C$2:$T1007,MATCH(1,($A188='CAMAGUI DATA UNIFICADA'!$A$2:$A1007)*($BV$1='CAMAGUI DATA UNIFICADA'!$B$2:$B1007),0),MATCH(BZ$2,'CAMAGUI DATA UNIFICADA'!$C$1:$T$1,0)),"")</f>
        <v>2976.79</v>
      </c>
      <c r="CA188" s="2">
        <f t="array" ref="CA188">IFERROR(INDEX('CAMAGUI DATA UNIFICADA'!$C$2:$T1007,MATCH(1,($A188='CAMAGUI DATA UNIFICADA'!$A$2:$A1007)*($BV$1='CAMAGUI DATA UNIFICADA'!$B$2:$B1007),0),MATCH(CA$2,'CAMAGUI DATA UNIFICADA'!$C$1:$T$1,0)),"")</f>
        <v>28.61</v>
      </c>
      <c r="CB188" s="2">
        <f t="array" ref="CB188">IFERROR(INDEX('CAMAGUI DATA UNIFICADA'!$C$2:$T1007,MATCH(1,($A188='CAMAGUI DATA UNIFICADA'!$A$2:$A1007)*($BV$1='CAMAGUI DATA UNIFICADA'!$B$2:$B1007),0),MATCH(CB$2,'CAMAGUI DATA UNIFICADA'!$C$1:$T$1,0)),"")</f>
        <v>5.27</v>
      </c>
      <c r="CC188" s="33">
        <f t="array" ref="CC188">IFERROR(INDEX('CAMAGUI DATA UNIFICADA'!$C$2:$T1007,MATCH(1,($A188='CAMAGUI DATA UNIFICADA'!$A$2:$A1007)*($BV$1='CAMAGUI DATA UNIFICADA'!$B$2:$B1007),0),MATCH(CC$2,'CAMAGUI DATA UNIFICADA'!$C$1:$T$1,0)),"")</f>
        <v>2.81412</v>
      </c>
      <c r="CD188" s="60">
        <f t="array" ref="CD188">IFERROR(INDEX('CAMAGUI DATA UNIFICADA'!$C$2:$T1007,MATCH(1,($A188='CAMAGUI DATA UNIFICADA'!$A$2:$A1007)*($BV$1='CAMAGUI DATA UNIFICADA'!$B$2:$B1007),0),MATCH(CD$2,'CAMAGUI DATA UNIFICADA'!$C$1:$T$1,0)),"")</f>
        <v>465769.2329</v>
      </c>
      <c r="CE188" s="33">
        <f t="array" ref="CE188">IFERROR(INDEX('CAMAGUI DATA UNIFICADA'!$C$2:$T1007,MATCH(1,($A188='CAMAGUI DATA UNIFICADA'!$A$2:$A1007)*($BV$1='CAMAGUI DATA UNIFICADA'!$B$2:$B1007),0),MATCH(CE$2,'CAMAGUI DATA UNIFICADA'!$C$1:$T$1,0)),"")</f>
        <v>1.235550296</v>
      </c>
      <c r="CF188" s="23">
        <f t="array" ref="CF188">IFERROR(INDEX('CAMAGUI DATA UNIFICADA'!$C$2:$T1007,MATCH(1,($A188='CAMAGUI DATA UNIFICADA'!$A$2:$A1007)*($BV$1='CAMAGUI DATA UNIFICADA'!$B$2:$B1007),0),MATCH(CF$2,'CAMAGUI DATA UNIFICADA'!$C$1:$T$1,0)),"")</f>
        <v>0.6900284932</v>
      </c>
      <c r="CG188" s="23">
        <f t="array" ref="CG188">IFERROR(INDEX('CAMAGUI DATA UNIFICADA'!$C$2:$T1007,MATCH(1,($A188='CAMAGUI DATA UNIFICADA'!$A$2:$A1007)*($BV$1='CAMAGUI DATA UNIFICADA'!$B$2:$B1007),0),MATCH(CG$2,'CAMAGUI DATA UNIFICADA'!$C$1:$T$1,0)),"")</f>
        <v>0.62</v>
      </c>
      <c r="CH188" s="60">
        <f t="array" ref="CH188">IFERROR(INDEX('CAMAGUI DATA UNIFICADA'!$C$2:$T1007,MATCH(1,($A188='CAMAGUI DATA UNIFICADA'!$A$2:$A1007)*($BV$1='CAMAGUI DATA UNIFICADA'!$B$2:$B1007),0),MATCH(CH$2,'CAMAGUI DATA UNIFICADA'!$C$1:$T$1,0)),"")</f>
        <v>99642.85714</v>
      </c>
      <c r="CI188" s="2">
        <f t="array" ref="CI188">IFERROR(INDEX('CAMAGUI DATA UNIFICADA'!$C$2:$T1007,MATCH(1,($A188='CAMAGUI DATA UNIFICADA'!$A$2:$A1007)*($BV$1='CAMAGUI DATA UNIFICADA'!$B$2:$B1007),0),MATCH(CI$2,'CAMAGUI DATA UNIFICADA'!$C$1:$T$1,0)),"")</f>
        <v>3.5</v>
      </c>
      <c r="CJ188" s="2">
        <f t="array" ref="CJ188">IFERROR(INDEX('CAMAGUI DATA UNIFICADA'!$C$2:$T1007,MATCH(1,($A188='CAMAGUI DATA UNIFICADA'!$A$2:$A1007)*($BV$1='CAMAGUI DATA UNIFICADA'!$B$2:$B1007),0),MATCH(CJ$2,'CAMAGUI DATA UNIFICADA'!$C$1:$T$1,0)),"")</f>
        <v>32.11</v>
      </c>
      <c r="CK188" s="33">
        <f t="array" ref="CK188">IFERROR(INDEX('CAMAGUI DATA UNIFICADA'!$C$2:$T1007,MATCH(1,($A188='CAMAGUI DATA UNIFICADA'!$A$2:$A1007)*($BV$1='CAMAGUI DATA UNIFICADA'!$B$2:$B1007),0),MATCH(CK$2,'CAMAGUI DATA UNIFICADA'!$C$1:$T$1,0)),"")</f>
        <v>2.6214</v>
      </c>
      <c r="CL188" s="60">
        <f t="array" ref="CL188">IFERROR(INDEX('CAMAGUI DATA UNIFICADA'!$C$2:$T1007,MATCH(1,($A188='CAMAGUI DATA UNIFICADA'!$A$2:$A1007)*($BV$1='CAMAGUI DATA UNIFICADA'!$B$2:$B1007),0),MATCH(CL$2,'CAMAGUI DATA UNIFICADA'!$C$1:$T$1,0)),"")</f>
        <v>356.0513926</v>
      </c>
      <c r="CM188" s="140">
        <f t="array" ref="CM188">IFERROR(INDEX('CAMAGUI DATA UNIFICADA'!$C$2:$T1007,MATCH(1,($A188='CAMAGUI DATA UNIFICADA'!$A$2:$A1007)*($BV$1='CAMAGUI DATA UNIFICADA'!$B$2:$B1007),0),MATCH(CM$2,'CAMAGUI DATA UNIFICADA'!$C$1:$T$1,0)),"")</f>
        <v>-4.737151851</v>
      </c>
      <c r="CN188" s="138" t="str">
        <f t="array" ref="CN188">IFERROR(INDEX('CAMAGUI DATA UNIFICADA'!$C$2:$T1007,MATCH(1,($A188='CAMAGUI DATA UNIFICADA'!$A$2:$A1007)*($CN$1='CAMAGUI DATA UNIFICADA'!$B$2:$B1007),0),MATCH(CN$2,'CAMAGUI DATA UNIFICADA'!$C$1:$T$1,0)),"")</f>
        <v>CA6130626</v>
      </c>
      <c r="CO188" s="2">
        <f t="array" ref="CO188">IFERROR(INDEX('CAMAGUI DATA UNIFICADA'!$C$2:$T1007,MATCH(1,($A188='CAMAGUI DATA UNIFICADA'!$A$2:$A1007)*($CN$1='CAMAGUI DATA UNIFICADA'!$B$2:$B1007),0),MATCH(CO$2,'CAMAGUI DATA UNIFICADA'!$C$1:$T$1,0)),"")</f>
        <v>600</v>
      </c>
      <c r="CP188" s="2">
        <f t="array" ref="CP188">IFERROR(INDEX('CAMAGUI DATA UNIFICADA'!$C$2:$T1007,MATCH(1,($A188='CAMAGUI DATA UNIFICADA'!$A$2:$A1007)*($CN$1='CAMAGUI DATA UNIFICADA'!$B$2:$B1007),0),MATCH(CP$2,'CAMAGUI DATA UNIFICADA'!$C$1:$T$1,0)),"")</f>
        <v>4125</v>
      </c>
      <c r="CQ188" s="2" t="str">
        <f t="array" ref="CQ188">IFERROR(INDEX('CAMAGUI DATA UNIFICADA'!$C$2:$T1007,MATCH(1,($A188='CAMAGUI DATA UNIFICADA'!$A$2:$A1007)*($CN$1='CAMAGUI DATA UNIFICADA'!$B$2:$B1007),0),MATCH(CQ$2,'CAMAGUI DATA UNIFICADA'!$C$1:$T$1,0)),"")</f>
        <v>SKR MAST E AD</v>
      </c>
      <c r="CR188" s="139">
        <f t="array" ref="CR188">IFERROR(INDEX('CAMAGUI DATA UNIFICADA'!$C$2:$T1007,MATCH(1,($A188='CAMAGUI DATA UNIFICADA'!$A$2:$A1007)*($CN$1='CAMAGUI DATA UNIFICADA'!$B$2:$B1007),0),MATCH(CR$2,'CAMAGUI DATA UNIFICADA'!$C$1:$T$1,0)),"")</f>
        <v>4222.35</v>
      </c>
      <c r="CS188" s="2">
        <f t="array" ref="CS188">IFERROR(INDEX('CAMAGUI DATA UNIFICADA'!$C$2:$T1007,MATCH(1,($A188='CAMAGUI DATA UNIFICADA'!$A$2:$A1007)*($CN$1='CAMAGUI DATA UNIFICADA'!$B$2:$B1007),0),MATCH(CS$2,'CAMAGUI DATA UNIFICADA'!$C$1:$T$1,0)),"")</f>
        <v>26.37</v>
      </c>
      <c r="CT188" s="2">
        <f t="array" ref="CT188">IFERROR(INDEX('CAMAGUI DATA UNIFICADA'!$C$2:$T1007,MATCH(1,($A188='CAMAGUI DATA UNIFICADA'!$A$2:$A1007)*($CN$1='CAMAGUI DATA UNIFICADA'!$B$2:$B1007),0),MATCH(CT$2,'CAMAGUI DATA UNIFICADA'!$C$1:$T$1,0)),"")</f>
        <v>3.62</v>
      </c>
      <c r="CU188" s="33">
        <f t="array" ref="CU188">IFERROR(INDEX('CAMAGUI DATA UNIFICADA'!$C$2:$T1007,MATCH(1,($A188='CAMAGUI DATA UNIFICADA'!$A$2:$A1007)*($CN$1='CAMAGUI DATA UNIFICADA'!$B$2:$B1007),0),MATCH(CU$2,'CAMAGUI DATA UNIFICADA'!$C$1:$T$1,0)),"")</f>
        <v>3.03648</v>
      </c>
      <c r="CV188" s="60">
        <f t="array" ref="CV188">IFERROR(INDEX('CAMAGUI DATA UNIFICADA'!$C$2:$T1007,MATCH(1,($A188='CAMAGUI DATA UNIFICADA'!$A$2:$A1007)*($CN$1='CAMAGUI DATA UNIFICADA'!$B$2:$B1007),0),MATCH(CV$2,'CAMAGUI DATA UNIFICADA'!$C$1:$T$1,0)),"")</f>
        <v>749325.8166</v>
      </c>
      <c r="CW188" s="33">
        <f t="array" ref="CW188">IFERROR(INDEX('CAMAGUI DATA UNIFICADA'!$C$2:$T1007,MATCH(1,($A188='CAMAGUI DATA UNIFICADA'!$A$2:$A1007)*($CN$1='CAMAGUI DATA UNIFICADA'!$B$2:$B1007),0),MATCH(CW$2,'CAMAGUI DATA UNIFICADA'!$C$1:$T$1,0)),"")</f>
        <v>1.627861089</v>
      </c>
      <c r="CX188" s="23">
        <f t="array" ref="CX188">IFERROR(INDEX('CAMAGUI DATA UNIFICADA'!$C$2:$T1007,MATCH(1,($A188='CAMAGUI DATA UNIFICADA'!$A$2:$A1007)*($CN$1='CAMAGUI DATA UNIFICADA'!$B$2:$B1007),0),MATCH(CX$2,'CAMAGUI DATA UNIFICADA'!$C$1:$T$1,0)),"")</f>
        <v>0.5994606533</v>
      </c>
      <c r="CY188" s="23">
        <f t="array" ref="CY188">IFERROR(INDEX('CAMAGUI DATA UNIFICADA'!$C$2:$T1007,MATCH(1,($A188='CAMAGUI DATA UNIFICADA'!$A$2:$A1007)*($CN$1='CAMAGUI DATA UNIFICADA'!$B$2:$B1007),0),MATCH(CY$2,'CAMAGUI DATA UNIFICADA'!$C$1:$T$1,0)),"")</f>
        <v>0.56</v>
      </c>
      <c r="CZ188" s="60">
        <f t="array" ref="CZ188">IFERROR(INDEX('CAMAGUI DATA UNIFICADA'!$C$2:$T1007,MATCH(1,($A188='CAMAGUI DATA UNIFICADA'!$A$2:$A1007)*($CN$1='CAMAGUI DATA UNIFICADA'!$B$2:$B1007),0),MATCH(CZ$2,'CAMAGUI DATA UNIFICADA'!$C$1:$T$1,0)),"")</f>
        <v>80000</v>
      </c>
      <c r="DA188" s="2">
        <f t="array" ref="DA188">IFERROR(INDEX('CAMAGUI DATA UNIFICADA'!$C$2:$T1007,MATCH(1,($A188='CAMAGUI DATA UNIFICADA'!$A$2:$A1007)*($CN$1='CAMAGUI DATA UNIFICADA'!$B$2:$B1007),0),MATCH(DA$2,'CAMAGUI DATA UNIFICADA'!$C$1:$T$1,0)),"")</f>
        <v>4</v>
      </c>
      <c r="DB188" s="2">
        <f t="array" ref="DB188">IFERROR(INDEX('CAMAGUI DATA UNIFICADA'!$C$2:$T1007,MATCH(1,($A188='CAMAGUI DATA UNIFICADA'!$A$2:$A1007)*($CN$1='CAMAGUI DATA UNIFICADA'!$B$2:$B1007),0),MATCH(DB$2,'CAMAGUI DATA UNIFICADA'!$C$1:$T$1,0)),"")</f>
        <v>30.37</v>
      </c>
      <c r="DC188" s="33">
        <f t="array" ref="DC188">IFERROR(INDEX('CAMAGUI DATA UNIFICADA'!$C$2:$T1007,MATCH(1,($A188='CAMAGUI DATA UNIFICADA'!$A$2:$A1007)*($CN$1='CAMAGUI DATA UNIFICADA'!$B$2:$B1007),0),MATCH(DC$2,'CAMAGUI DATA UNIFICADA'!$C$1:$T$1,0)),"")</f>
        <v>2.6058</v>
      </c>
      <c r="DD188" s="60">
        <f t="array" ref="DD188">IFERROR(INDEX('CAMAGUI DATA UNIFICADA'!$C$2:$T1007,MATCH(1,($A188='CAMAGUI DATA UNIFICADA'!$A$2:$A1007)*($CN$1='CAMAGUI DATA UNIFICADA'!$B$2:$B1007),0),MATCH(DD$2,'CAMAGUI DATA UNIFICADA'!$C$1:$T$1,0)),"")</f>
        <v>583.0882032</v>
      </c>
      <c r="DE188" s="140">
        <f t="array" ref="DE188">IFERROR(INDEX('CAMAGUI DATA UNIFICADA'!$C$2:$T1007,MATCH(1,($A188='CAMAGUI DATA UNIFICADA'!$A$2:$A1007)*($CN$1='CAMAGUI DATA UNIFICADA'!$B$2:$B1007),0),MATCH(DE$2,'CAMAGUI DATA UNIFICADA'!$C$1:$T$1,0)),"")</f>
        <v>-4.227949197</v>
      </c>
      <c r="DF188" s="138" t="str">
        <f t="array" ref="DF188">IFERROR(INDEX('CAMAGUI DATA UNIFICADA'!$C$2:$T1007,MATCH(1,($A188='CAMAGUI DATA UNIFICADA'!$A$2:$A1007)*($DF$1='CAMAGUI DATA UNIFICADA'!$B$2:$B1007),0),MATCH(DF$2,'CAMAGUI DATA UNIFICADA'!$C$1:$T$1,0)),"")</f>
        <v/>
      </c>
      <c r="DG188" s="2" t="str">
        <f t="array" ref="DG188">IFERROR(INDEX('CAMAGUI DATA UNIFICADA'!$C$2:$T1007,MATCH(1,($A188='CAMAGUI DATA UNIFICADA'!$A$2:$A1007)*($DF$1='CAMAGUI DATA UNIFICADA'!$B$2:$B1007),0),MATCH(DG$2,'CAMAGUI DATA UNIFICADA'!$C$1:$T$1,0)),"")</f>
        <v/>
      </c>
      <c r="DH188" s="2" t="str">
        <f t="array" ref="DH188">IFERROR(INDEX('CAMAGUI DATA UNIFICADA'!$C$2:$T1007,MATCH(1,($A188='CAMAGUI DATA UNIFICADA'!$A$2:$A1007)*($DF$1='CAMAGUI DATA UNIFICADA'!$B$2:$B1007),0),MATCH(DH$2,'CAMAGUI DATA UNIFICADA'!$C$1:$T$1,0)),"")</f>
        <v/>
      </c>
      <c r="DI188" s="2" t="str">
        <f t="array" ref="DI188">IFERROR(INDEX('CAMAGUI DATA UNIFICADA'!$C$2:$T1007,MATCH(1,($A188='CAMAGUI DATA UNIFICADA'!$A$2:$A1007)*($DF$1='CAMAGUI DATA UNIFICADA'!$B$2:$B1007),0),MATCH(DI$2,'CAMAGUI DATA UNIFICADA'!$C$1:$T$1,0)),"")</f>
        <v/>
      </c>
      <c r="DJ188" s="139" t="str">
        <f t="array" ref="DJ188">IFERROR(INDEX('CAMAGUI DATA UNIFICADA'!$C$2:$T1007,MATCH(1,($A188='CAMAGUI DATA UNIFICADA'!$A$2:$A1007)*($DF$1='CAMAGUI DATA UNIFICADA'!$B$2:$B1007),0),MATCH(DJ$2,'CAMAGUI DATA UNIFICADA'!$C$1:$T$1,0)),"")</f>
        <v/>
      </c>
      <c r="DK188" s="2" t="str">
        <f t="array" ref="DK188">IFERROR(INDEX('CAMAGUI DATA UNIFICADA'!$C$2:$T1007,MATCH(1,($A188='CAMAGUI DATA UNIFICADA'!$A$2:$A1007)*($DF$1='CAMAGUI DATA UNIFICADA'!$B$2:$B1007),0),MATCH(DK$2,'CAMAGUI DATA UNIFICADA'!$C$1:$T$1,0)),"")</f>
        <v/>
      </c>
      <c r="DL188" s="2" t="str">
        <f t="array" ref="DL188">IFERROR(INDEX('CAMAGUI DATA UNIFICADA'!$C$2:$T1007,MATCH(1,($A188='CAMAGUI DATA UNIFICADA'!$A$2:$A1007)*($DF$1='CAMAGUI DATA UNIFICADA'!$B$2:$B1007),0),MATCH(DL$2,'CAMAGUI DATA UNIFICADA'!$C$1:$T$1,0)),"")</f>
        <v/>
      </c>
      <c r="DM188" s="33" t="str">
        <f t="array" ref="DM188">IFERROR(INDEX('CAMAGUI DATA UNIFICADA'!$C$2:$T1007,MATCH(1,($A188='CAMAGUI DATA UNIFICADA'!$A$2:$A1007)*($DF$1='CAMAGUI DATA UNIFICADA'!$B$2:$B1007),0),MATCH(DM$2,'CAMAGUI DATA UNIFICADA'!$C$1:$T$1,0)),"")</f>
        <v/>
      </c>
      <c r="DN188" s="60" t="str">
        <f t="array" ref="DN188">IFERROR(INDEX('CAMAGUI DATA UNIFICADA'!$C$2:$T1007,MATCH(1,($A188='CAMAGUI DATA UNIFICADA'!$A$2:$A1007)*($DF$1='CAMAGUI DATA UNIFICADA'!$B$2:$B1007),0),MATCH(DN$2,'CAMAGUI DATA UNIFICADA'!$C$1:$T$1,0)),"")</f>
        <v/>
      </c>
      <c r="DO188" s="33" t="str">
        <f t="array" ref="DO188">IFERROR(INDEX('CAMAGUI DATA UNIFICADA'!$C$2:$T1007,MATCH(1,($A188='CAMAGUI DATA UNIFICADA'!$A$2:$A1007)*($DF$1='CAMAGUI DATA UNIFICADA'!$B$2:$B1007),0),MATCH(DO$2,'CAMAGUI DATA UNIFICADA'!$C$1:$T$1,0)),"")</f>
        <v/>
      </c>
      <c r="DP188" s="23" t="str">
        <f t="array" ref="DP188">IFERROR(INDEX('CAMAGUI DATA UNIFICADA'!$C$2:$T1007,MATCH(1,($A188='CAMAGUI DATA UNIFICADA'!$A$2:$A1007)*($DF$1='CAMAGUI DATA UNIFICADA'!$B$2:$B1007),0),MATCH(DP$2,'CAMAGUI DATA UNIFICADA'!$C$1:$T$1,0)),"")</f>
        <v/>
      </c>
      <c r="DQ188" s="23" t="str">
        <f t="array" ref="DQ188">IFERROR(INDEX('CAMAGUI DATA UNIFICADA'!$C$2:$T1007,MATCH(1,($A188='CAMAGUI DATA UNIFICADA'!$A$2:$A1007)*($DF$1='CAMAGUI DATA UNIFICADA'!$B$2:$B1007),0),MATCH(DQ$2,'CAMAGUI DATA UNIFICADA'!$C$1:$T$1,0)),"")</f>
        <v/>
      </c>
      <c r="DR188" s="2" t="str">
        <f t="array" ref="DR188">IFERROR(INDEX('CAMAGUI DATA UNIFICADA'!$C$2:$T1007,MATCH(1,($A188='CAMAGUI DATA UNIFICADA'!$A$2:$A1007)*($DF$1='CAMAGUI DATA UNIFICADA'!$B$2:$B1007),0),MATCH(DR$2,'CAMAGUI DATA UNIFICADA'!$C$1:$T$1,0)),"")</f>
        <v/>
      </c>
      <c r="DS188" s="2" t="str">
        <f t="array" ref="DS188">IFERROR(INDEX('CAMAGUI DATA UNIFICADA'!$C$2:$T1007,MATCH(1,($A188='CAMAGUI DATA UNIFICADA'!$A$2:$A1007)*($DF$1='CAMAGUI DATA UNIFICADA'!$B$2:$B1007),0),MATCH(DS$2,'CAMAGUI DATA UNIFICADA'!$C$1:$T$1,0)),"")</f>
        <v/>
      </c>
      <c r="DT188" s="2" t="str">
        <f t="array" ref="DT188">IFERROR(INDEX('CAMAGUI DATA UNIFICADA'!$C$2:$T1007,MATCH(1,($A188='CAMAGUI DATA UNIFICADA'!$A$2:$A1007)*($DF$1='CAMAGUI DATA UNIFICADA'!$B$2:$B1007),0),MATCH(DT$2,'CAMAGUI DATA UNIFICADA'!$C$1:$T$1,0)),"")</f>
        <v/>
      </c>
      <c r="DU188" s="33" t="str">
        <f t="array" ref="DU188">IFERROR(INDEX('CAMAGUI DATA UNIFICADA'!$C$2:$T1007,MATCH(1,($A188='CAMAGUI DATA UNIFICADA'!$A$2:$A1007)*($DF$1='CAMAGUI DATA UNIFICADA'!$B$2:$B1007),0),MATCH(DU$2,'CAMAGUI DATA UNIFICADA'!$C$1:$T$1,0)),"")</f>
        <v/>
      </c>
      <c r="DV188" s="60" t="str">
        <f t="array" ref="DV188">IFERROR(INDEX('CAMAGUI DATA UNIFICADA'!$C$2:$T1007,MATCH(1,($A188='CAMAGUI DATA UNIFICADA'!$A$2:$A1007)*($DF$1='CAMAGUI DATA UNIFICADA'!$B$2:$B1007),0),MATCH(DV$2,'CAMAGUI DATA UNIFICADA'!$C$1:$T$1,0)),"")</f>
        <v/>
      </c>
      <c r="DW188" s="140" t="str">
        <f t="array" ref="DW188">IFERROR(INDEX('CAMAGUI DATA UNIFICADA'!$C$2:$T1007,MATCH(1,($A188='CAMAGUI DATA UNIFICADA'!$A$2:$A1007)*($DF$1='CAMAGUI DATA UNIFICADA'!$B$2:$B1007),0),MATCH(DW$2,'CAMAGUI DATA UNIFICADA'!$C$1:$T$1,0)),"")</f>
        <v/>
      </c>
      <c r="DX188" s="144" t="str">
        <f t="array" ref="DX188">IFERROR(INDEX('CAMAGUI DATA UNIFICADA'!$C$2:$T1007,MATCH(1,($A188='CAMAGUI DATA UNIFICADA'!$A$2:$A1007)*($DX$1='CAMAGUI DATA UNIFICADA'!$B$2:$B1007),0),MATCH(DX$2,'CAMAGUI DATA UNIFICADA'!$C$1:$T$1,0)),"")</f>
        <v/>
      </c>
      <c r="DY188" s="60" t="str">
        <f t="array" ref="DY188">IFERROR(INDEX('CAMAGUI DATA UNIFICADA'!$C$2:$T1007,MATCH(1,($A188='CAMAGUI DATA UNIFICADA'!$A$2:$A1007)*($DX$1='CAMAGUI DATA UNIFICADA'!$B$2:$B1007),0),MATCH(DY$2,'CAMAGUI DATA UNIFICADA'!$C$1:$T$1,0)),"")</f>
        <v/>
      </c>
      <c r="DZ188" s="60" t="str">
        <f t="array" ref="DZ188">IFERROR(INDEX('CAMAGUI DATA UNIFICADA'!$C$2:$T1007,MATCH(1,($A188='CAMAGUI DATA UNIFICADA'!$A$2:$A1007)*($DX$1='CAMAGUI DATA UNIFICADA'!$B$2:$B1007),0),MATCH(DZ$2,'CAMAGUI DATA UNIFICADA'!$C$1:$T$1,0)),"")</f>
        <v/>
      </c>
      <c r="EA188" s="60" t="str">
        <f t="array" ref="EA188">IFERROR(INDEX('CAMAGUI DATA UNIFICADA'!$C$2:$T1007,MATCH(1,($A188='CAMAGUI DATA UNIFICADA'!$A$2:$A1007)*($DX$1='CAMAGUI DATA UNIFICADA'!$B$2:$B1007),0),MATCH(EA$2,'CAMAGUI DATA UNIFICADA'!$C$1:$T$1,0)),"")</f>
        <v/>
      </c>
      <c r="EB188" s="60" t="str">
        <f t="array" ref="EB188">IFERROR(INDEX('CAMAGUI DATA UNIFICADA'!$C$2:$T1007,MATCH(1,($A188='CAMAGUI DATA UNIFICADA'!$A$2:$A1007)*($DX$1='CAMAGUI DATA UNIFICADA'!$B$2:$B1007),0),MATCH(EB$2,'CAMAGUI DATA UNIFICADA'!$C$1:$T$1,0)),"")</f>
        <v/>
      </c>
      <c r="EC188" s="60" t="str">
        <f t="array" ref="EC188">IFERROR(INDEX('CAMAGUI DATA UNIFICADA'!$C$2:$T1007,MATCH(1,($A188='CAMAGUI DATA UNIFICADA'!$A$2:$A1007)*($DX$1='CAMAGUI DATA UNIFICADA'!$B$2:$B1007),0),MATCH(EC$2,'CAMAGUI DATA UNIFICADA'!$C$1:$T$1,0)),"")</f>
        <v/>
      </c>
      <c r="ED188" s="60" t="str">
        <f t="array" ref="ED188">IFERROR(INDEX('CAMAGUI DATA UNIFICADA'!$C$2:$T1007,MATCH(1,($A188='CAMAGUI DATA UNIFICADA'!$A$2:$A1007)*($DX$1='CAMAGUI DATA UNIFICADA'!$B$2:$B1007),0),MATCH(ED$2,'CAMAGUI DATA UNIFICADA'!$C$1:$T$1,0)),"")</f>
        <v/>
      </c>
      <c r="EE188" s="60" t="str">
        <f t="array" ref="EE188">IFERROR(INDEX('CAMAGUI DATA UNIFICADA'!$C$2:$T1007,MATCH(1,($A188='CAMAGUI DATA UNIFICADA'!$A$2:$A1007)*($DX$1='CAMAGUI DATA UNIFICADA'!$B$2:$B1007),0),MATCH(EE$2,'CAMAGUI DATA UNIFICADA'!$C$1:$T$1,0)),"")</f>
        <v/>
      </c>
      <c r="EF188" s="60" t="str">
        <f t="array" ref="EF188">IFERROR(INDEX('CAMAGUI DATA UNIFICADA'!$C$2:$T1007,MATCH(1,($A188='CAMAGUI DATA UNIFICADA'!$A$2:$A1007)*($DX$1='CAMAGUI DATA UNIFICADA'!$B$2:$B1007),0),MATCH(EF$2,'CAMAGUI DATA UNIFICADA'!$C$1:$T$1,0)),"")</f>
        <v/>
      </c>
      <c r="EG188" s="60" t="str">
        <f t="array" ref="EG188">IFERROR(INDEX('CAMAGUI DATA UNIFICADA'!$C$2:$T1007,MATCH(1,($A188='CAMAGUI DATA UNIFICADA'!$A$2:$A1007)*($DX$1='CAMAGUI DATA UNIFICADA'!$B$2:$B1007),0),MATCH(EG$2,'CAMAGUI DATA UNIFICADA'!$C$1:$T$1,0)),"")</f>
        <v/>
      </c>
      <c r="EH188" s="60" t="str">
        <f t="array" ref="EH188">IFERROR(INDEX('CAMAGUI DATA UNIFICADA'!$C$2:$T1007,MATCH(1,($A188='CAMAGUI DATA UNIFICADA'!$A$2:$A1007)*($DX$1='CAMAGUI DATA UNIFICADA'!$B$2:$B1007),0),MATCH(EH$2,'CAMAGUI DATA UNIFICADA'!$C$1:$T$1,0)),"")</f>
        <v/>
      </c>
      <c r="EI188" s="60" t="str">
        <f t="array" ref="EI188">IFERROR(INDEX('CAMAGUI DATA UNIFICADA'!$C$2:$T1007,MATCH(1,($A188='CAMAGUI DATA UNIFICADA'!$A$2:$A1007)*($DX$1='CAMAGUI DATA UNIFICADA'!$B$2:$B1007),0),MATCH(EI$2,'CAMAGUI DATA UNIFICADA'!$C$1:$T$1,0)),"")</f>
        <v/>
      </c>
      <c r="EJ188" s="60" t="str">
        <f t="array" ref="EJ188">IFERROR(INDEX('CAMAGUI DATA UNIFICADA'!$C$2:$T1007,MATCH(1,($A188='CAMAGUI DATA UNIFICADA'!$A$2:$A1007)*($DX$1='CAMAGUI DATA UNIFICADA'!$B$2:$B1007),0),MATCH(EJ$2,'CAMAGUI DATA UNIFICADA'!$C$1:$T$1,0)),"")</f>
        <v/>
      </c>
      <c r="EK188" s="60" t="str">
        <f t="array" ref="EK188">IFERROR(INDEX('CAMAGUI DATA UNIFICADA'!$C$2:$T1007,MATCH(1,($A188='CAMAGUI DATA UNIFICADA'!$A$2:$A1007)*($DX$1='CAMAGUI DATA UNIFICADA'!$B$2:$B1007),0),MATCH(EK$2,'CAMAGUI DATA UNIFICADA'!$C$1:$T$1,0)),"")</f>
        <v/>
      </c>
      <c r="EL188" s="60" t="str">
        <f t="array" ref="EL188">IFERROR(INDEX('CAMAGUI DATA UNIFICADA'!$C$2:$T1007,MATCH(1,($A188='CAMAGUI DATA UNIFICADA'!$A$2:$A1007)*($DX$1='CAMAGUI DATA UNIFICADA'!$B$2:$B1007),0),MATCH(EL$2,'CAMAGUI DATA UNIFICADA'!$C$1:$T$1,0)),"")</f>
        <v/>
      </c>
      <c r="EM188" s="60" t="str">
        <f t="array" ref="EM188">IFERROR(INDEX('CAMAGUI DATA UNIFICADA'!$C$2:$T1007,MATCH(1,($A188='CAMAGUI DATA UNIFICADA'!$A$2:$A1007)*($DX$1='CAMAGUI DATA UNIFICADA'!$B$2:$B1007),0),MATCH(EM$2,'CAMAGUI DATA UNIFICADA'!$C$1:$T$1,0)),"")</f>
        <v/>
      </c>
      <c r="EN188" s="60" t="str">
        <f t="array" ref="EN188">IFERROR(INDEX('CAMAGUI DATA UNIFICADA'!$C$2:$T1007,MATCH(1,($A188='CAMAGUI DATA UNIFICADA'!$A$2:$A1007)*($DX$1='CAMAGUI DATA UNIFICADA'!$B$2:$B1007),0),MATCH(EN$2,'CAMAGUI DATA UNIFICADA'!$C$1:$T$1,0)),"")</f>
        <v/>
      </c>
      <c r="EO188" s="140" t="str">
        <f t="array" ref="EO188">IFERROR(INDEX('CAMAGUI DATA UNIFICADA'!$C$2:$T1007,MATCH(1,($A188='CAMAGUI DATA UNIFICADA'!$A$2:$A1007)*($DX$1='CAMAGUI DATA UNIFICADA'!$B$2:$B1007),0),MATCH(EO$2,'CAMAGUI DATA UNIFICADA'!$C$1:$T$1,0)),"")</f>
        <v/>
      </c>
    </row>
    <row r="189">
      <c r="A189" s="137">
        <v>46244.0</v>
      </c>
      <c r="B189" s="138" t="str">
        <f t="array" ref="B189">IFERROR(INDEX('CAMAGUI DATA UNIFICADA'!$C$2:$T1007,MATCH(1,($A189='CAMAGUI DATA UNIFICADA'!$A$2:$A1007)*($B$1='CAMAGUI DATA UNIFICADA'!$B$2:$B1007),0),MATCH(B$2,'CAMAGUI DATA UNIFICADA'!$C$1:$T$1,0)),"")</f>
        <v>CA1130726</v>
      </c>
      <c r="C189" s="2">
        <f t="array" ref="C189">IFERROR(INDEX('CAMAGUI DATA UNIFICADA'!$C$2:$T1007,MATCH(1,($A189='CAMAGUI DATA UNIFICADA'!$A$2:$A1007)*($B$1='CAMAGUI DATA UNIFICADA'!$B$2:$B1007),0),MATCH(C$2,'CAMAGUI DATA UNIFICADA'!$C$1:$T$1,0)),"")</f>
        <v>675</v>
      </c>
      <c r="D189" s="2">
        <f t="array" ref="D189">IFERROR(INDEX('CAMAGUI DATA UNIFICADA'!$C$2:$T1007,MATCH(1,($A189='CAMAGUI DATA UNIFICADA'!$A$2:$A1007)*($B$1='CAMAGUI DATA UNIFICADA'!$B$2:$B1007),0),MATCH(D$2,'CAMAGUI DATA UNIFICADA'!$C$1:$T$1,0)),"")</f>
        <v>4425</v>
      </c>
      <c r="E189" s="2" t="str">
        <f t="array" ref="E189">IFERROR(INDEX('CAMAGUI DATA UNIFICADA'!$C$2:$T1007,MATCH(1,($A189='CAMAGUI DATA UNIFICADA'!$A$2:$A1007)*($B$1='CAMAGUI DATA UNIFICADA'!$B$2:$B1007),0),MATCH(E$2,'CAMAGUI DATA UNIFICADA'!$C$1:$T$1,0)),"")</f>
        <v>SKR OPTILINE#5</v>
      </c>
      <c r="F189" s="139">
        <f t="array" ref="F189">IFERROR(INDEX('CAMAGUI DATA UNIFICADA'!$C$2:$T1007,MATCH(1,($A189='CAMAGUI DATA UNIFICADA'!$A$2:$A1007)*($B$1='CAMAGUI DATA UNIFICADA'!$B$2:$B1007),0),MATCH(F$2,'CAMAGUI DATA UNIFICADA'!$C$1:$T$1,0)),"")</f>
        <v>4833.87</v>
      </c>
      <c r="G189" s="2">
        <f t="array" ref="G189">IFERROR(INDEX('CAMAGUI DATA UNIFICADA'!$C$2:$T1007,MATCH(1,($A189='CAMAGUI DATA UNIFICADA'!$A$2:$A1007)*($B$1='CAMAGUI DATA UNIFICADA'!$B$2:$B1007),0),MATCH(G$2,'CAMAGUI DATA UNIFICADA'!$C$1:$T$1,0)),"")</f>
        <v>14.76</v>
      </c>
      <c r="H189" s="2">
        <f t="array" ref="H189">IFERROR(INDEX('CAMAGUI DATA UNIFICADA'!$C$2:$T1007,MATCH(1,($A189='CAMAGUI DATA UNIFICADA'!$A$2:$A1007)*($B$1='CAMAGUI DATA UNIFICADA'!$B$2:$B1007),0),MATCH(H$2,'CAMAGUI DATA UNIFICADA'!$C$1:$T$1,0)),"")</f>
        <v>5.16</v>
      </c>
      <c r="I189" s="33">
        <f t="array" ref="I189">IFERROR(INDEX('CAMAGUI DATA UNIFICADA'!$C$2:$T1007,MATCH(1,($A189='CAMAGUI DATA UNIFICADA'!$A$2:$A1007)*($B$1='CAMAGUI DATA UNIFICADA'!$B$2:$B1007),0),MATCH(I$2,'CAMAGUI DATA UNIFICADA'!$C$1:$T$1,0)),"")</f>
        <v>3.97056</v>
      </c>
      <c r="J189" s="60">
        <f t="array" ref="J189">IFERROR(INDEX('CAMAGUI DATA UNIFICADA'!$C$2:$T1007,MATCH(1,($A189='CAMAGUI DATA UNIFICADA'!$A$2:$A1007)*($B$1='CAMAGUI DATA UNIFICADA'!$B$2:$B1007),0),MATCH(J$2,'CAMAGUI DATA UNIFICADA'!$C$1:$T$1,0)),"")</f>
        <v>1151769.708</v>
      </c>
      <c r="K189" s="33">
        <f t="array" ref="K189">IFERROR(INDEX('CAMAGUI DATA UNIFICADA'!$C$2:$T1007,MATCH(1,($A189='CAMAGUI DATA UNIFICADA'!$A$2:$A1007)*($B$1='CAMAGUI DATA UNIFICADA'!$B$2:$B1007),0),MATCH(K$2,'CAMAGUI DATA UNIFICADA'!$C$1:$T$1,0)),"")</f>
        <v>0.8143951942</v>
      </c>
      <c r="L189" s="23">
        <f t="array" ref="L189">IFERROR(INDEX('CAMAGUI DATA UNIFICADA'!$C$2:$T1007,MATCH(1,($A189='CAMAGUI DATA UNIFICADA'!$A$2:$A1007)*($B$1='CAMAGUI DATA UNIFICADA'!$B$2:$B1007),0),MATCH(L$2,'CAMAGUI DATA UNIFICADA'!$C$1:$T$1,0)),"")</f>
        <v>0.9844185538</v>
      </c>
      <c r="M189" s="23">
        <f t="array" ref="M189">IFERROR(INDEX('CAMAGUI DATA UNIFICADA'!$C$2:$T1007,MATCH(1,($A189='CAMAGUI DATA UNIFICADA'!$A$2:$A1007)*($B$1='CAMAGUI DATA UNIFICADA'!$B$2:$B1007),0),MATCH(M$2,'CAMAGUI DATA UNIFICADA'!$C$1:$T$1,0)),"")</f>
        <v>0.9</v>
      </c>
      <c r="N189" s="60">
        <f t="array" ref="N189">IFERROR(INDEX('CAMAGUI DATA UNIFICADA'!$C$2:$T1007,MATCH(1,($A189='CAMAGUI DATA UNIFICADA'!$A$2:$A1007)*($B$1='CAMAGUI DATA UNIFICADA'!$B$2:$B1007),0),MATCH(N$2,'CAMAGUI DATA UNIFICADA'!$C$1:$T$1,0)),"")</f>
        <v>128571.4286</v>
      </c>
      <c r="O189" s="2">
        <f t="array" ref="O189">IFERROR(INDEX('CAMAGUI DATA UNIFICADA'!$C$2:$T1007,MATCH(1,($A189='CAMAGUI DATA UNIFICADA'!$A$2:$A1007)*($B$1='CAMAGUI DATA UNIFICADA'!$B$2:$B1007),0),MATCH(O$2,'CAMAGUI DATA UNIFICADA'!$C$1:$T$1,0)),"")</f>
        <v>3.5</v>
      </c>
      <c r="P189" s="2">
        <f t="array" ref="P189">IFERROR(INDEX('CAMAGUI DATA UNIFICADA'!$C$2:$T1007,MATCH(1,($A189='CAMAGUI DATA UNIFICADA'!$A$2:$A1007)*($B$1='CAMAGUI DATA UNIFICADA'!$B$2:$B1007),0),MATCH(P$2,'CAMAGUI DATA UNIFICADA'!$C$1:$T$1,0)),"")</f>
        <v>18.26</v>
      </c>
      <c r="Q189" s="33">
        <f t="array" ref="Q189">IFERROR(INDEX('CAMAGUI DATA UNIFICADA'!$C$2:$T1007,MATCH(1,($A189='CAMAGUI DATA UNIFICADA'!$A$2:$A1007)*($B$1='CAMAGUI DATA UNIFICADA'!$B$2:$B1007),0),MATCH(Q$2,'CAMAGUI DATA UNIFICADA'!$C$1:$T$1,0)),"")</f>
        <v>3.49992</v>
      </c>
      <c r="R189" s="60">
        <f t="array" ref="R189">IFERROR(INDEX('CAMAGUI DATA UNIFICADA'!$C$2:$T1007,MATCH(1,($A189='CAMAGUI DATA UNIFICADA'!$A$2:$A1007)*($B$1='CAMAGUI DATA UNIFICADA'!$B$2:$B1007),0),MATCH(R$2,'CAMAGUI DATA UNIFICADA'!$C$1:$T$1,0)),"")</f>
        <v>705.7915732</v>
      </c>
      <c r="S189" s="140">
        <f t="array" ref="S189">IFERROR(INDEX('CAMAGUI DATA UNIFICADA'!$C$2:$T1007,MATCH(1,($A189='CAMAGUI DATA UNIFICADA'!$A$2:$A1007)*($B$1='CAMAGUI DATA UNIFICADA'!$B$2:$B1007),0),MATCH(S$2,'CAMAGUI DATA UNIFICADA'!$C$1:$T$1,0)),"")</f>
        <v>7.697893304</v>
      </c>
      <c r="T189" s="138" t="str">
        <f t="array" ref="T189">IFERROR(INDEX('CAMAGUI DATA UNIFICADA'!$C$2:$T1007,MATCH(1,($A189='CAMAGUI DATA UNIFICADA'!$A$2:$A1007)*($T$1='CAMAGUI DATA UNIFICADA'!$B$2:$B1007),0),MATCH(T$2,'CAMAGUI DATA UNIFICADA'!$C$1:$T$1,0)),"")</f>
        <v>CA2130726</v>
      </c>
      <c r="U189" s="2">
        <f t="array" ref="U189">IFERROR(INDEX('CAMAGUI DATA UNIFICADA'!$C$2:$T1007,MATCH(1,($A189='CAMAGUI DATA UNIFICADA'!$A$2:$A1007)*($T$1='CAMAGUI DATA UNIFICADA'!$B$2:$B1007),0),MATCH(U$2,'CAMAGUI DATA UNIFICADA'!$C$1:$T$1,0)),"")</f>
        <v>475</v>
      </c>
      <c r="V189" s="2">
        <f t="array" ref="V189">IFERROR(INDEX('CAMAGUI DATA UNIFICADA'!$C$2:$T1007,MATCH(1,($A189='CAMAGUI DATA UNIFICADA'!$A$2:$A1007)*($T$1='CAMAGUI DATA UNIFICADA'!$B$2:$B1007),0),MATCH(V$2,'CAMAGUI DATA UNIFICADA'!$C$1:$T$1,0)),"")</f>
        <v>2975</v>
      </c>
      <c r="W189" s="2" t="str">
        <f t="array" ref="W189">IFERROR(INDEX('CAMAGUI DATA UNIFICADA'!$C$2:$T1007,MATCH(1,($A189='CAMAGUI DATA UNIFICADA'!$A$2:$A1007)*($T$1='CAMAGUI DATA UNIFICADA'!$B$2:$B1007),0),MATCH(W$2,'CAMAGUI DATA UNIFICADA'!$C$1:$T$1,0)),"")</f>
        <v>SKR MAST E AD</v>
      </c>
      <c r="X189" s="139">
        <f t="array" ref="X189">IFERROR(INDEX('CAMAGUI DATA UNIFICADA'!$C$2:$T1007,MATCH(1,($A189='CAMAGUI DATA UNIFICADA'!$A$2:$A1007)*($T$1='CAMAGUI DATA UNIFICADA'!$B$2:$B1007),0),MATCH(X$2,'CAMAGUI DATA UNIFICADA'!$C$1:$T$1,0)),"")</f>
        <v>3045.21</v>
      </c>
      <c r="Y189" s="2">
        <f t="array" ref="Y189">IFERROR(INDEX('CAMAGUI DATA UNIFICADA'!$C$2:$T1007,MATCH(1,($A189='CAMAGUI DATA UNIFICADA'!$A$2:$A1007)*($T$1='CAMAGUI DATA UNIFICADA'!$B$2:$B1007),0),MATCH(Y$2,'CAMAGUI DATA UNIFICADA'!$C$1:$T$1,0)),"")</f>
        <v>13.52</v>
      </c>
      <c r="Z189" s="2">
        <f t="array" ref="Z189">IFERROR(INDEX('CAMAGUI DATA UNIFICADA'!$C$2:$T1007,MATCH(1,($A189='CAMAGUI DATA UNIFICADA'!$A$2:$A1007)*($T$1='CAMAGUI DATA UNIFICADA'!$B$2:$B1007),0),MATCH(Z$2,'CAMAGUI DATA UNIFICADA'!$C$1:$T$1,0)),"")</f>
        <v>3.59</v>
      </c>
      <c r="AA189" s="2">
        <f t="array" ref="AA189">IFERROR(INDEX('CAMAGUI DATA UNIFICADA'!$C$2:$T1007,MATCH(1,($A189='CAMAGUI DATA UNIFICADA'!$A$2:$A1007)*($T$1='CAMAGUI DATA UNIFICADA'!$B$2:$B1007),0),MATCH(AA$2,'CAMAGUI DATA UNIFICADA'!$C$1:$T$1,0)),"")</f>
        <v>4.16688</v>
      </c>
      <c r="AB189" s="60">
        <f t="array" ref="AB189">IFERROR(INDEX('CAMAGUI DATA UNIFICADA'!$C$2:$T1007,MATCH(1,($A189='CAMAGUI DATA UNIFICADA'!$A$2:$A1007)*($T$1='CAMAGUI DATA UNIFICADA'!$B$2:$B1007),0),MATCH(AB$2,'CAMAGUI DATA UNIFICADA'!$C$1:$T$1,0)),"")</f>
        <v>843152.0969</v>
      </c>
      <c r="AC189" s="33">
        <f t="array" ref="AC189">IFERROR(INDEX('CAMAGUI DATA UNIFICADA'!$C$2:$T1007,MATCH(1,($A189='CAMAGUI DATA UNIFICADA'!$A$2:$A1007)*($T$1='CAMAGUI DATA UNIFICADA'!$B$2:$B1007),0),MATCH(AC$2,'CAMAGUI DATA UNIFICADA'!$C$1:$T$1,0)),"")</f>
        <v>1.138311549</v>
      </c>
      <c r="AD189" s="23">
        <f t="array" ref="AD189">IFERROR(INDEX('CAMAGUI DATA UNIFICADA'!$C$2:$T1007,MATCH(1,($A189='CAMAGUI DATA UNIFICADA'!$A$2:$A1007)*($T$1='CAMAGUI DATA UNIFICADA'!$B$2:$B1007),0),MATCH(AD$2,'CAMAGUI DATA UNIFICADA'!$C$1:$T$1,0)),"")</f>
        <v>1.053940121</v>
      </c>
      <c r="AE189" s="23">
        <f t="array" ref="AE189">IFERROR(INDEX('CAMAGUI DATA UNIFICADA'!$C$2:$T1007,MATCH(1,($A189='CAMAGUI DATA UNIFICADA'!$A$2:$A1007)*($T$1='CAMAGUI DATA UNIFICADA'!$B$2:$B1007),0),MATCH(AE$2,'CAMAGUI DATA UNIFICADA'!$C$1:$T$1,0)),"")</f>
        <v>0.91</v>
      </c>
      <c r="AF189" s="60">
        <f t="array" ref="AF189">IFERROR(INDEX('CAMAGUI DATA UNIFICADA'!$C$2:$T1007,MATCH(1,($A189='CAMAGUI DATA UNIFICADA'!$A$2:$A1007)*($T$1='CAMAGUI DATA UNIFICADA'!$B$2:$B1007),0),MATCH(AF$2,'CAMAGUI DATA UNIFICADA'!$C$1:$T$1,0)),"")</f>
        <v>121333.3333</v>
      </c>
      <c r="AG189" s="2">
        <f t="array" ref="AG189">IFERROR(INDEX('CAMAGUI DATA UNIFICADA'!$C$2:$T1007,MATCH(1,($A189='CAMAGUI DATA UNIFICADA'!$A$2:$A1007)*($T$1='CAMAGUI DATA UNIFICADA'!$B$2:$B1007),0),MATCH(AG$2,'CAMAGUI DATA UNIFICADA'!$C$1:$T$1,0)),"")</f>
        <v>3.5</v>
      </c>
      <c r="AH189" s="2">
        <f t="array" ref="AH189">IFERROR(INDEX('CAMAGUI DATA UNIFICADA'!$C$2:$T1007,MATCH(1,($A189='CAMAGUI DATA UNIFICADA'!$A$2:$A1007)*($T$1='CAMAGUI DATA UNIFICADA'!$B$2:$B1007),0),MATCH(AH$2,'CAMAGUI DATA UNIFICADA'!$C$1:$T$1,0)),"")</f>
        <v>17.02</v>
      </c>
      <c r="AI189" s="33">
        <f t="array" ref="AI189">IFERROR(INDEX('CAMAGUI DATA UNIFICADA'!$C$2:$T1007,MATCH(1,($A189='CAMAGUI DATA UNIFICADA'!$A$2:$A1007)*($T$1='CAMAGUI DATA UNIFICADA'!$B$2:$B1007),0),MATCH(AI$2,'CAMAGUI DATA UNIFICADA'!$C$1:$T$1,0)),"")</f>
        <v>3.64584</v>
      </c>
      <c r="AJ189" s="60">
        <f t="array" ref="AJ189">IFERROR(INDEX('CAMAGUI DATA UNIFICADA'!$C$2:$T1007,MATCH(1,($A189='CAMAGUI DATA UNIFICADA'!$A$2:$A1007)*($T$1='CAMAGUI DATA UNIFICADA'!$B$2:$B1007),0),MATCH(AJ$2,'CAMAGUI DATA UNIFICADA'!$C$1:$T$1,0)),"")</f>
        <v>475.7468629</v>
      </c>
      <c r="AK189" s="140">
        <f t="array" ref="AK189">IFERROR(INDEX('CAMAGUI DATA UNIFICADA'!$C$2:$T1007,MATCH(1,($A189='CAMAGUI DATA UNIFICADA'!$A$2:$A1007)*($T$1='CAMAGUI DATA UNIFICADA'!$B$2:$B1007),0),MATCH(AK$2,'CAMAGUI DATA UNIFICADA'!$C$1:$T$1,0)),"")</f>
        <v>0.1867157261</v>
      </c>
      <c r="AL189" s="138" t="str">
        <f t="array" ref="AL189">IFERROR(INDEX('CAMAGUI DATA UNIFICADA'!$C$2:$T1007,MATCH(1,($A189='CAMAGUI DATA UNIFICADA'!$A$2:$A1007)*($AL$1='CAMAGUI DATA UNIFICADA'!$B$2:$B1007),0),MATCH(AL$2,'CAMAGUI DATA UNIFICADA'!$C$1:$T$1,0)),"")</f>
        <v>CA3130726</v>
      </c>
      <c r="AM189" s="2">
        <f t="array" ref="AM189">IFERROR(INDEX('CAMAGUI DATA UNIFICADA'!$C$2:$T1007,MATCH(1,($A189='CAMAGUI DATA UNIFICADA'!$A$2:$A1007)*($AL$1='CAMAGUI DATA UNIFICADA'!$B$2:$B1007),0),MATCH(AM$2,'CAMAGUI DATA UNIFICADA'!$C$1:$T$1,0)),"")</f>
        <v>575</v>
      </c>
      <c r="AN189" s="2">
        <f t="array" ref="AN189">IFERROR(INDEX('CAMAGUI DATA UNIFICADA'!$C$2:$T1007,MATCH(1,($A189='CAMAGUI DATA UNIFICADA'!$A$2:$A1007)*($AL$1='CAMAGUI DATA UNIFICADA'!$B$2:$B1007),0),MATCH(AN$2,'CAMAGUI DATA UNIFICADA'!$C$1:$T$1,0)),"")</f>
        <v>3675</v>
      </c>
      <c r="AO189" s="2" t="str">
        <f t="array" ref="AO189">IFERROR(INDEX('CAMAGUI DATA UNIFICADA'!$C$2:$T1007,MATCH(1,($A189='CAMAGUI DATA UNIFICADA'!$A$2:$A1007)*($AL$1='CAMAGUI DATA UNIFICADA'!$B$2:$B1007),0),MATCH(AO$2,'CAMAGUI DATA UNIFICADA'!$C$1:$T$1,0)),"")</f>
        <v>SKR OPTILINE#5</v>
      </c>
      <c r="AP189" s="139">
        <f t="array" ref="AP189">IFERROR(INDEX('CAMAGUI DATA UNIFICADA'!$C$2:$T1007,MATCH(1,($A189='CAMAGUI DATA UNIFICADA'!$A$2:$A1007)*($AL$1='CAMAGUI DATA UNIFICADA'!$B$2:$B1007),0),MATCH(AP$2,'CAMAGUI DATA UNIFICADA'!$C$1:$T$1,0)),"")</f>
        <v>4014.57</v>
      </c>
      <c r="AQ189" s="2">
        <f t="array" ref="AQ189">IFERROR(INDEX('CAMAGUI DATA UNIFICADA'!$C$2:$T1007,MATCH(1,($A189='CAMAGUI DATA UNIFICADA'!$A$2:$A1007)*($AL$1='CAMAGUI DATA UNIFICADA'!$B$2:$B1007),0),MATCH(AQ$2,'CAMAGUI DATA UNIFICADA'!$C$1:$T$1,0)),"")</f>
        <v>12.39</v>
      </c>
      <c r="AR189" s="2">
        <f t="array" ref="AR189">IFERROR(INDEX('CAMAGUI DATA UNIFICADA'!$C$2:$T1007,MATCH(1,($A189='CAMAGUI DATA UNIFICADA'!$A$2:$A1007)*($AL$1='CAMAGUI DATA UNIFICADA'!$B$2:$B1007),0),MATCH(AR$2,'CAMAGUI DATA UNIFICADA'!$C$1:$T$1,0)),"")</f>
        <v>3.59</v>
      </c>
      <c r="AS189" s="33">
        <f t="array" ref="AS189">IFERROR(INDEX('CAMAGUI DATA UNIFICADA'!$C$2:$T1007,MATCH(1,($A189='CAMAGUI DATA UNIFICADA'!$A$2:$A1007)*($AL$1='CAMAGUI DATA UNIFICADA'!$B$2:$B1007),0),MATCH(AS$2,'CAMAGUI DATA UNIFICADA'!$C$1:$T$1,0)),"")</f>
        <v>4.34784</v>
      </c>
      <c r="AT189" s="60">
        <f t="array" ref="AT189">IFERROR(INDEX('CAMAGUI DATA UNIFICADA'!$C$2:$T1007,MATCH(1,($A189='CAMAGUI DATA UNIFICADA'!$A$2:$A1007)*($AL$1='CAMAGUI DATA UNIFICADA'!$B$2:$B1007),0),MATCH(AT$2,'CAMAGUI DATA UNIFICADA'!$C$1:$T$1,0)),"")</f>
        <v>1067389.643</v>
      </c>
      <c r="AU189" s="33">
        <f t="array" ref="AU189">IFERROR(INDEX('CAMAGUI DATA UNIFICADA'!$C$2:$T1007,MATCH(1,($A189='CAMAGUI DATA UNIFICADA'!$A$2:$A1007)*($AL$1='CAMAGUI DATA UNIFICADA'!$B$2:$B1007),0),MATCH(AU$2,'CAMAGUI DATA UNIFICADA'!$C$1:$T$1,0)),"")</f>
        <v>1.140459982</v>
      </c>
      <c r="AV189" s="23">
        <f t="array" ref="AV189">IFERROR(INDEX('CAMAGUI DATA UNIFICADA'!$C$2:$T1007,MATCH(1,($A189='CAMAGUI DATA UNIFICADA'!$A$2:$A1007)*($AL$1='CAMAGUI DATA UNIFICADA'!$B$2:$B1007),0),MATCH(AV$2,'CAMAGUI DATA UNIFICADA'!$C$1:$T$1,0)),"")</f>
        <v>1.046460435</v>
      </c>
      <c r="AW189" s="23">
        <f t="array" ref="AW189">IFERROR(INDEX('CAMAGUI DATA UNIFICADA'!$C$2:$T1007,MATCH(1,($A189='CAMAGUI DATA UNIFICADA'!$A$2:$A1007)*($AL$1='CAMAGUI DATA UNIFICADA'!$B$2:$B1007),0),MATCH(AW$2,'CAMAGUI DATA UNIFICADA'!$C$1:$T$1,0)),"")</f>
        <v>0.88</v>
      </c>
      <c r="AX189" s="60">
        <f t="array" ref="AX189">IFERROR(INDEX('CAMAGUI DATA UNIFICADA'!$C$2:$T1007,MATCH(1,($A189='CAMAGUI DATA UNIFICADA'!$A$2:$A1007)*($AL$1='CAMAGUI DATA UNIFICADA'!$B$2:$B1007),0),MATCH(AX$2,'CAMAGUI DATA UNIFICADA'!$C$1:$T$1,0)),"")</f>
        <v>128228.5714</v>
      </c>
      <c r="AY189" s="2">
        <f t="array" ref="AY189">IFERROR(INDEX('CAMAGUI DATA UNIFICADA'!$C$2:$T1007,MATCH(1,($A189='CAMAGUI DATA UNIFICADA'!$A$2:$A1007)*($AL$1='CAMAGUI DATA UNIFICADA'!$B$2:$B1007),0),MATCH(AY$2,'CAMAGUI DATA UNIFICADA'!$C$1:$T$1,0)),"")</f>
        <v>3.5</v>
      </c>
      <c r="AZ189" s="2">
        <f t="array" ref="AZ189">IFERROR(INDEX('CAMAGUI DATA UNIFICADA'!$C$2:$T1007,MATCH(1,($A189='CAMAGUI DATA UNIFICADA'!$A$2:$A1007)*($AL$1='CAMAGUI DATA UNIFICADA'!$B$2:$B1007),0),MATCH(AZ$2,'CAMAGUI DATA UNIFICADA'!$C$1:$T$1,0)),"")</f>
        <v>15.89</v>
      </c>
      <c r="BA189" s="33">
        <f t="array" ref="BA189">IFERROR(INDEX('CAMAGUI DATA UNIFICADA'!$C$2:$T1007,MATCH(1,($A189='CAMAGUI DATA UNIFICADA'!$A$2:$A1007)*($AL$1='CAMAGUI DATA UNIFICADA'!$B$2:$B1007),0),MATCH(BA$2,'CAMAGUI DATA UNIFICADA'!$C$1:$T$1,0)),"")</f>
        <v>3.8172</v>
      </c>
      <c r="BB189" s="60">
        <f t="array" ref="BB189">IFERROR(INDEX('CAMAGUI DATA UNIFICADA'!$C$2:$T1007,MATCH(1,($A189='CAMAGUI DATA UNIFICADA'!$A$2:$A1007)*($AL$1='CAMAGUI DATA UNIFICADA'!$B$2:$B1007),0),MATCH(BB$2,'CAMAGUI DATA UNIFICADA'!$C$1:$T$1,0)),"")</f>
        <v>571.9924008</v>
      </c>
      <c r="BC189" s="140">
        <f t="array" ref="BC189">IFERROR(INDEX('CAMAGUI DATA UNIFICADA'!$C$2:$T1007,MATCH(1,($A189='CAMAGUI DATA UNIFICADA'!$A$2:$A1007)*($AL$1='CAMAGUI DATA UNIFICADA'!$B$2:$B1007),0),MATCH(BC$2,'CAMAGUI DATA UNIFICADA'!$C$1:$T$1,0)),"")</f>
        <v>-0.7518997986</v>
      </c>
      <c r="BD189" s="138" t="str">
        <f t="array" ref="BD189">IFERROR(INDEX('CAMAGUI DATA UNIFICADA'!$C$2:$T1007,MATCH(1,($A189='CAMAGUI DATA UNIFICADA'!$A$2:$A1007)*($BD$1='CAMAGUI DATA UNIFICADA'!$B$2:$B1007),0),MATCH(BD$2,'CAMAGUI DATA UNIFICADA'!$C$1:$T$1,0)),"")</f>
        <v>CA4130626</v>
      </c>
      <c r="BE189" s="2" t="str">
        <f t="array" ref="BE189">IFERROR(INDEX('CAMAGUI DATA UNIFICADA'!$C$2:$T1007,MATCH(1,($A189='CAMAGUI DATA UNIFICADA'!$A$2:$A1007)*($BD$1='CAMAGUI DATA UNIFICADA'!$B$2:$B1007),0),MATCH(BE$2,'CAMAGUI DATA UNIFICADA'!$C$1:$T$1,0)),"")</f>
        <v/>
      </c>
      <c r="BF189" s="2">
        <f t="array" ref="BF189">IFERROR(INDEX('CAMAGUI DATA UNIFICADA'!$C$2:$T1007,MATCH(1,($A189='CAMAGUI DATA UNIFICADA'!$A$2:$A1007)*($BD$1='CAMAGUI DATA UNIFICADA'!$B$2:$B1007),0),MATCH(BF$2,'CAMAGUI DATA UNIFICADA'!$C$1:$T$1,0)),"")</f>
        <v>2275</v>
      </c>
      <c r="BG189" s="2" t="str">
        <f t="array" ref="BG189">IFERROR(INDEX('CAMAGUI DATA UNIFICADA'!$C$2:$T1007,MATCH(1,($A189='CAMAGUI DATA UNIFICADA'!$A$2:$A1007)*($BD$1='CAMAGUI DATA UNIFICADA'!$B$2:$B1007),0),MATCH(BG$2,'CAMAGUI DATA UNIFICADA'!$C$1:$T$1,0)),"")</f>
        <v>SKR OPTILINE#5</v>
      </c>
      <c r="BH189" s="139">
        <f t="array" ref="BH189">IFERROR(INDEX('CAMAGUI DATA UNIFICADA'!$C$2:$T1007,MATCH(1,($A189='CAMAGUI DATA UNIFICADA'!$A$2:$A1007)*($BD$1='CAMAGUI DATA UNIFICADA'!$B$2:$B1007),0),MATCH(BH$2,'CAMAGUI DATA UNIFICADA'!$C$1:$T$1,0)),"")</f>
        <v>2485.21</v>
      </c>
      <c r="BI189" s="2" t="str">
        <f t="array" ref="BI189">IFERROR(INDEX('CAMAGUI DATA UNIFICADA'!$C$2:$T1007,MATCH(1,($A189='CAMAGUI DATA UNIFICADA'!$A$2:$A1007)*($BD$1='CAMAGUI DATA UNIFICADA'!$B$2:$B1007),0),MATCH(BI$2,'CAMAGUI DATA UNIFICADA'!$C$1:$T$1,0)),"")</f>
        <v/>
      </c>
      <c r="BJ189" s="2" t="str">
        <f t="array" ref="BJ189">IFERROR(INDEX('CAMAGUI DATA UNIFICADA'!$C$2:$T1007,MATCH(1,($A189='CAMAGUI DATA UNIFICADA'!$A$2:$A1007)*($BD$1='CAMAGUI DATA UNIFICADA'!$B$2:$B1007),0),MATCH(BJ$2,'CAMAGUI DATA UNIFICADA'!$C$1:$T$1,0)),"")</f>
        <v/>
      </c>
      <c r="BK189" s="33" t="str">
        <f t="array" ref="BK189">IFERROR(INDEX('CAMAGUI DATA UNIFICADA'!$C$2:$T1007,MATCH(1,($A189='CAMAGUI DATA UNIFICADA'!$A$2:$A1007)*($BD$1='CAMAGUI DATA UNIFICADA'!$B$2:$B1007),0),MATCH(BK$2,'CAMAGUI DATA UNIFICADA'!$C$1:$T$1,0)),"")</f>
        <v/>
      </c>
      <c r="BL189" s="60" t="str">
        <f t="array" ref="BL189">IFERROR(INDEX('CAMAGUI DATA UNIFICADA'!$C$2:$T1007,MATCH(1,($A189='CAMAGUI DATA UNIFICADA'!$A$2:$A1007)*($BD$1='CAMAGUI DATA UNIFICADA'!$B$2:$B1007),0),MATCH(BL$2,'CAMAGUI DATA UNIFICADA'!$C$1:$T$1,0)),"")</f>
        <v/>
      </c>
      <c r="BM189" s="33" t="str">
        <f t="array" ref="BM189">IFERROR(INDEX('CAMAGUI DATA UNIFICADA'!$C$2:$T1007,MATCH(1,($A189='CAMAGUI DATA UNIFICADA'!$A$2:$A1007)*($BD$1='CAMAGUI DATA UNIFICADA'!$B$2:$B1007),0),MATCH(BM$2,'CAMAGUI DATA UNIFICADA'!$C$1:$T$1,0)),"")</f>
        <v/>
      </c>
      <c r="BN189" s="23" t="str">
        <f t="array" ref="BN189">IFERROR(INDEX('CAMAGUI DATA UNIFICADA'!$C$2:$T1007,MATCH(1,($A189='CAMAGUI DATA UNIFICADA'!$A$2:$A1007)*($BD$1='CAMAGUI DATA UNIFICADA'!$B$2:$B1007),0),MATCH(BN$2,'CAMAGUI DATA UNIFICADA'!$C$1:$T$1,0)),"")</f>
        <v/>
      </c>
      <c r="BO189" s="23" t="str">
        <f t="array" ref="BO189">IFERROR(INDEX('CAMAGUI DATA UNIFICADA'!$C$2:$T1007,MATCH(1,($A189='CAMAGUI DATA UNIFICADA'!$A$2:$A1007)*($BD$1='CAMAGUI DATA UNIFICADA'!$B$2:$B1007),0),MATCH(BO$2,'CAMAGUI DATA UNIFICADA'!$C$1:$T$1,0)),"")</f>
        <v/>
      </c>
      <c r="BP189" s="60" t="str">
        <f t="array" ref="BP189">IFERROR(INDEX('CAMAGUI DATA UNIFICADA'!$C$2:$T1007,MATCH(1,($A189='CAMAGUI DATA UNIFICADA'!$A$2:$A1007)*($BD$1='CAMAGUI DATA UNIFICADA'!$B$2:$B1007),0),MATCH(BP$2,'CAMAGUI DATA UNIFICADA'!$C$1:$T$1,0)),"")</f>
        <v/>
      </c>
      <c r="BQ189" s="2" t="str">
        <f t="array" ref="BQ189">IFERROR(INDEX('CAMAGUI DATA UNIFICADA'!$C$2:$T1007,MATCH(1,($A189='CAMAGUI DATA UNIFICADA'!$A$2:$A1007)*($BD$1='CAMAGUI DATA UNIFICADA'!$B$2:$B1007),0),MATCH(BQ$2,'CAMAGUI DATA UNIFICADA'!$C$1:$T$1,0)),"")</f>
        <v/>
      </c>
      <c r="BR189" s="2" t="str">
        <f t="array" ref="BR189">IFERROR(INDEX('CAMAGUI DATA UNIFICADA'!$C$2:$T1007,MATCH(1,($A189='CAMAGUI DATA UNIFICADA'!$A$2:$A1007)*($BD$1='CAMAGUI DATA UNIFICADA'!$B$2:$B1007),0),MATCH(BR$2,'CAMAGUI DATA UNIFICADA'!$C$1:$T$1,0)),"")</f>
        <v/>
      </c>
      <c r="BS189" s="33" t="str">
        <f t="array" ref="BS189">IFERROR(INDEX('CAMAGUI DATA UNIFICADA'!$C$2:$T1007,MATCH(1,($A189='CAMAGUI DATA UNIFICADA'!$A$2:$A1007)*($BD$1='CAMAGUI DATA UNIFICADA'!$B$2:$B1007),0),MATCH(BS$2,'CAMAGUI DATA UNIFICADA'!$C$1:$T$1,0)),"")</f>
        <v/>
      </c>
      <c r="BT189" s="60" t="str">
        <f t="array" ref="BT189">IFERROR(INDEX('CAMAGUI DATA UNIFICADA'!$C$2:$T1007,MATCH(1,($A189='CAMAGUI DATA UNIFICADA'!$A$2:$A1007)*($BD$1='CAMAGUI DATA UNIFICADA'!$B$2:$B1007),0),MATCH(BT$2,'CAMAGUI DATA UNIFICADA'!$C$1:$T$1,0)),"")</f>
        <v/>
      </c>
      <c r="BU189" s="140" t="str">
        <f t="array" ref="BU189">IFERROR(INDEX('CAMAGUI DATA UNIFICADA'!$C$2:$T1007,MATCH(1,($A189='CAMAGUI DATA UNIFICADA'!$A$2:$A1007)*($BD$1='CAMAGUI DATA UNIFICADA'!$B$2:$B1007),0),MATCH(BU$2,'CAMAGUI DATA UNIFICADA'!$C$1:$T$1,0)),"")</f>
        <v/>
      </c>
      <c r="BV189" s="138" t="str">
        <f t="array" ref="BV189">IFERROR(INDEX('CAMAGUI DATA UNIFICADA'!$C$2:$T1007,MATCH(1,($A189='CAMAGUI DATA UNIFICADA'!$A$2:$A1007)*($BV$1='CAMAGUI DATA UNIFICADA'!$B$2:$B1007),0),MATCH(BV$2,'CAMAGUI DATA UNIFICADA'!$C$1:$T$1,0)),"")</f>
        <v>CA5130626</v>
      </c>
      <c r="BW189" s="2" t="str">
        <f t="array" ref="BW189">IFERROR(INDEX('CAMAGUI DATA UNIFICADA'!$C$2:$T1007,MATCH(1,($A189='CAMAGUI DATA UNIFICADA'!$A$2:$A1007)*($BV$1='CAMAGUI DATA UNIFICADA'!$B$2:$B1007),0),MATCH(BW$2,'CAMAGUI DATA UNIFICADA'!$C$1:$T$1,0)),"")</f>
        <v/>
      </c>
      <c r="BX189" s="2">
        <f t="array" ref="BX189">IFERROR(INDEX('CAMAGUI DATA UNIFICADA'!$C$2:$T1007,MATCH(1,($A189='CAMAGUI DATA UNIFICADA'!$A$2:$A1007)*($BV$1='CAMAGUI DATA UNIFICADA'!$B$2:$B1007),0),MATCH(BX$2,'CAMAGUI DATA UNIFICADA'!$C$1:$T$1,0)),"")</f>
        <v>1500</v>
      </c>
      <c r="BY189" s="2" t="str">
        <f t="array" ref="BY189">IFERROR(INDEX('CAMAGUI DATA UNIFICADA'!$C$2:$T1007,MATCH(1,($A189='CAMAGUI DATA UNIFICADA'!$A$2:$A1007)*($BV$1='CAMAGUI DATA UNIFICADA'!$B$2:$B1007),0),MATCH(BY$2,'CAMAGUI DATA UNIFICADA'!$C$1:$T$1,0)),"")</f>
        <v>SKR OPTILINE#5</v>
      </c>
      <c r="BZ189" s="139">
        <f t="array" ref="BZ189">IFERROR(INDEX('CAMAGUI DATA UNIFICADA'!$C$2:$T1007,MATCH(1,($A189='CAMAGUI DATA UNIFICADA'!$A$2:$A1007)*($BV$1='CAMAGUI DATA UNIFICADA'!$B$2:$B1007),0),MATCH(BZ$2,'CAMAGUI DATA UNIFICADA'!$C$1:$T$1,0)),"")</f>
        <v>1638.6</v>
      </c>
      <c r="CA189" s="2" t="str">
        <f t="array" ref="CA189">IFERROR(INDEX('CAMAGUI DATA UNIFICADA'!$C$2:$T1007,MATCH(1,($A189='CAMAGUI DATA UNIFICADA'!$A$2:$A1007)*($BV$1='CAMAGUI DATA UNIFICADA'!$B$2:$B1007),0),MATCH(CA$2,'CAMAGUI DATA UNIFICADA'!$C$1:$T$1,0)),"")</f>
        <v/>
      </c>
      <c r="CB189" s="2" t="str">
        <f t="array" ref="CB189">IFERROR(INDEX('CAMAGUI DATA UNIFICADA'!$C$2:$T1007,MATCH(1,($A189='CAMAGUI DATA UNIFICADA'!$A$2:$A1007)*($BV$1='CAMAGUI DATA UNIFICADA'!$B$2:$B1007),0),MATCH(CB$2,'CAMAGUI DATA UNIFICADA'!$C$1:$T$1,0)),"")</f>
        <v/>
      </c>
      <c r="CC189" s="33" t="str">
        <f t="array" ref="CC189">IFERROR(INDEX('CAMAGUI DATA UNIFICADA'!$C$2:$T1007,MATCH(1,($A189='CAMAGUI DATA UNIFICADA'!$A$2:$A1007)*($BV$1='CAMAGUI DATA UNIFICADA'!$B$2:$B1007),0),MATCH(CC$2,'CAMAGUI DATA UNIFICADA'!$C$1:$T$1,0)),"")</f>
        <v/>
      </c>
      <c r="CD189" s="60" t="str">
        <f t="array" ref="CD189">IFERROR(INDEX('CAMAGUI DATA UNIFICADA'!$C$2:$T1007,MATCH(1,($A189='CAMAGUI DATA UNIFICADA'!$A$2:$A1007)*($BV$1='CAMAGUI DATA UNIFICADA'!$B$2:$B1007),0),MATCH(CD$2,'CAMAGUI DATA UNIFICADA'!$C$1:$T$1,0)),"")</f>
        <v/>
      </c>
      <c r="CE189" s="33" t="str">
        <f t="array" ref="CE189">IFERROR(INDEX('CAMAGUI DATA UNIFICADA'!$C$2:$T1007,MATCH(1,($A189='CAMAGUI DATA UNIFICADA'!$A$2:$A1007)*($BV$1='CAMAGUI DATA UNIFICADA'!$B$2:$B1007),0),MATCH(CE$2,'CAMAGUI DATA UNIFICADA'!$C$1:$T$1,0)),"")</f>
        <v/>
      </c>
      <c r="CF189" s="23" t="str">
        <f t="array" ref="CF189">IFERROR(INDEX('CAMAGUI DATA UNIFICADA'!$C$2:$T1007,MATCH(1,($A189='CAMAGUI DATA UNIFICADA'!$A$2:$A1007)*($BV$1='CAMAGUI DATA UNIFICADA'!$B$2:$B1007),0),MATCH(CF$2,'CAMAGUI DATA UNIFICADA'!$C$1:$T$1,0)),"")</f>
        <v/>
      </c>
      <c r="CG189" s="23" t="str">
        <f t="array" ref="CG189">IFERROR(INDEX('CAMAGUI DATA UNIFICADA'!$C$2:$T1007,MATCH(1,($A189='CAMAGUI DATA UNIFICADA'!$A$2:$A1007)*($BV$1='CAMAGUI DATA UNIFICADA'!$B$2:$B1007),0),MATCH(CG$2,'CAMAGUI DATA UNIFICADA'!$C$1:$T$1,0)),"")</f>
        <v/>
      </c>
      <c r="CH189" s="60" t="str">
        <f t="array" ref="CH189">IFERROR(INDEX('CAMAGUI DATA UNIFICADA'!$C$2:$T1007,MATCH(1,($A189='CAMAGUI DATA UNIFICADA'!$A$2:$A1007)*($BV$1='CAMAGUI DATA UNIFICADA'!$B$2:$B1007),0),MATCH(CH$2,'CAMAGUI DATA UNIFICADA'!$C$1:$T$1,0)),"")</f>
        <v/>
      </c>
      <c r="CI189" s="2" t="str">
        <f t="array" ref="CI189">IFERROR(INDEX('CAMAGUI DATA UNIFICADA'!$C$2:$T1007,MATCH(1,($A189='CAMAGUI DATA UNIFICADA'!$A$2:$A1007)*($BV$1='CAMAGUI DATA UNIFICADA'!$B$2:$B1007),0),MATCH(CI$2,'CAMAGUI DATA UNIFICADA'!$C$1:$T$1,0)),"")</f>
        <v/>
      </c>
      <c r="CJ189" s="2" t="str">
        <f t="array" ref="CJ189">IFERROR(INDEX('CAMAGUI DATA UNIFICADA'!$C$2:$T1007,MATCH(1,($A189='CAMAGUI DATA UNIFICADA'!$A$2:$A1007)*($BV$1='CAMAGUI DATA UNIFICADA'!$B$2:$B1007),0),MATCH(CJ$2,'CAMAGUI DATA UNIFICADA'!$C$1:$T$1,0)),"")</f>
        <v/>
      </c>
      <c r="CK189" s="33" t="str">
        <f t="array" ref="CK189">IFERROR(INDEX('CAMAGUI DATA UNIFICADA'!$C$2:$T1007,MATCH(1,($A189='CAMAGUI DATA UNIFICADA'!$A$2:$A1007)*($BV$1='CAMAGUI DATA UNIFICADA'!$B$2:$B1007),0),MATCH(CK$2,'CAMAGUI DATA UNIFICADA'!$C$1:$T$1,0)),"")</f>
        <v/>
      </c>
      <c r="CL189" s="60" t="str">
        <f t="array" ref="CL189">IFERROR(INDEX('CAMAGUI DATA UNIFICADA'!$C$2:$T1007,MATCH(1,($A189='CAMAGUI DATA UNIFICADA'!$A$2:$A1007)*($BV$1='CAMAGUI DATA UNIFICADA'!$B$2:$B1007),0),MATCH(CL$2,'CAMAGUI DATA UNIFICADA'!$C$1:$T$1,0)),"")</f>
        <v/>
      </c>
      <c r="CM189" s="140" t="str">
        <f t="array" ref="CM189">IFERROR(INDEX('CAMAGUI DATA UNIFICADA'!$C$2:$T1007,MATCH(1,($A189='CAMAGUI DATA UNIFICADA'!$A$2:$A1007)*($BV$1='CAMAGUI DATA UNIFICADA'!$B$2:$B1007),0),MATCH(CM$2,'CAMAGUI DATA UNIFICADA'!$C$1:$T$1,0)),"")</f>
        <v/>
      </c>
      <c r="CN189" s="138" t="str">
        <f t="array" ref="CN189">IFERROR(INDEX('CAMAGUI DATA UNIFICADA'!$C$2:$T1007,MATCH(1,($A189='CAMAGUI DATA UNIFICADA'!$A$2:$A1007)*($CN$1='CAMAGUI DATA UNIFICADA'!$B$2:$B1007),0),MATCH(CN$2,'CAMAGUI DATA UNIFICADA'!$C$1:$T$1,0)),"")</f>
        <v>CA6130626</v>
      </c>
      <c r="CO189" s="2" t="str">
        <f t="array" ref="CO189">IFERROR(INDEX('CAMAGUI DATA UNIFICADA'!$C$2:$T1007,MATCH(1,($A189='CAMAGUI DATA UNIFICADA'!$A$2:$A1007)*($CN$1='CAMAGUI DATA UNIFICADA'!$B$2:$B1007),0),MATCH(CO$2,'CAMAGUI DATA UNIFICADA'!$C$1:$T$1,0)),"")</f>
        <v/>
      </c>
      <c r="CP189" s="2">
        <f t="array" ref="CP189">IFERROR(INDEX('CAMAGUI DATA UNIFICADA'!$C$2:$T1007,MATCH(1,($A189='CAMAGUI DATA UNIFICADA'!$A$2:$A1007)*($CN$1='CAMAGUI DATA UNIFICADA'!$B$2:$B1007),0),MATCH(CP$2,'CAMAGUI DATA UNIFICADA'!$C$1:$T$1,0)),"")</f>
        <v>3000</v>
      </c>
      <c r="CQ189" s="2" t="str">
        <f t="array" ref="CQ189">IFERROR(INDEX('CAMAGUI DATA UNIFICADA'!$C$2:$T1007,MATCH(1,($A189='CAMAGUI DATA UNIFICADA'!$A$2:$A1007)*($CN$1='CAMAGUI DATA UNIFICADA'!$B$2:$B1007),0),MATCH(CQ$2,'CAMAGUI DATA UNIFICADA'!$C$1:$T$1,0)),"")</f>
        <v>SKR MAST E AD</v>
      </c>
      <c r="CR189" s="139">
        <f t="array" ref="CR189">IFERROR(INDEX('CAMAGUI DATA UNIFICADA'!$C$2:$T1007,MATCH(1,($A189='CAMAGUI DATA UNIFICADA'!$A$2:$A1007)*($CN$1='CAMAGUI DATA UNIFICADA'!$B$2:$B1007),0),MATCH(CR$2,'CAMAGUI DATA UNIFICADA'!$C$1:$T$1,0)),"")</f>
        <v>3070.8</v>
      </c>
      <c r="CS189" s="2" t="str">
        <f t="array" ref="CS189">IFERROR(INDEX('CAMAGUI DATA UNIFICADA'!$C$2:$T1007,MATCH(1,($A189='CAMAGUI DATA UNIFICADA'!$A$2:$A1007)*($CN$1='CAMAGUI DATA UNIFICADA'!$B$2:$B1007),0),MATCH(CS$2,'CAMAGUI DATA UNIFICADA'!$C$1:$T$1,0)),"")</f>
        <v/>
      </c>
      <c r="CT189" s="2" t="str">
        <f t="array" ref="CT189">IFERROR(INDEX('CAMAGUI DATA UNIFICADA'!$C$2:$T1007,MATCH(1,($A189='CAMAGUI DATA UNIFICADA'!$A$2:$A1007)*($CN$1='CAMAGUI DATA UNIFICADA'!$B$2:$B1007),0),MATCH(CT$2,'CAMAGUI DATA UNIFICADA'!$C$1:$T$1,0)),"")</f>
        <v/>
      </c>
      <c r="CU189" s="33" t="str">
        <f t="array" ref="CU189">IFERROR(INDEX('CAMAGUI DATA UNIFICADA'!$C$2:$T1007,MATCH(1,($A189='CAMAGUI DATA UNIFICADA'!$A$2:$A1007)*($CN$1='CAMAGUI DATA UNIFICADA'!$B$2:$B1007),0),MATCH(CU$2,'CAMAGUI DATA UNIFICADA'!$C$1:$T$1,0)),"")</f>
        <v/>
      </c>
      <c r="CV189" s="60" t="str">
        <f t="array" ref="CV189">IFERROR(INDEX('CAMAGUI DATA UNIFICADA'!$C$2:$T1007,MATCH(1,($A189='CAMAGUI DATA UNIFICADA'!$A$2:$A1007)*($CN$1='CAMAGUI DATA UNIFICADA'!$B$2:$B1007),0),MATCH(CV$2,'CAMAGUI DATA UNIFICADA'!$C$1:$T$1,0)),"")</f>
        <v/>
      </c>
      <c r="CW189" s="33" t="str">
        <f t="array" ref="CW189">IFERROR(INDEX('CAMAGUI DATA UNIFICADA'!$C$2:$T1007,MATCH(1,($A189='CAMAGUI DATA UNIFICADA'!$A$2:$A1007)*($CN$1='CAMAGUI DATA UNIFICADA'!$B$2:$B1007),0),MATCH(CW$2,'CAMAGUI DATA UNIFICADA'!$C$1:$T$1,0)),"")</f>
        <v/>
      </c>
      <c r="CX189" s="23" t="str">
        <f t="array" ref="CX189">IFERROR(INDEX('CAMAGUI DATA UNIFICADA'!$C$2:$T1007,MATCH(1,($A189='CAMAGUI DATA UNIFICADA'!$A$2:$A1007)*($CN$1='CAMAGUI DATA UNIFICADA'!$B$2:$B1007),0),MATCH(CX$2,'CAMAGUI DATA UNIFICADA'!$C$1:$T$1,0)),"")</f>
        <v/>
      </c>
      <c r="CY189" s="23" t="str">
        <f t="array" ref="CY189">IFERROR(INDEX('CAMAGUI DATA UNIFICADA'!$C$2:$T1007,MATCH(1,($A189='CAMAGUI DATA UNIFICADA'!$A$2:$A1007)*($CN$1='CAMAGUI DATA UNIFICADA'!$B$2:$B1007),0),MATCH(CY$2,'CAMAGUI DATA UNIFICADA'!$C$1:$T$1,0)),"")</f>
        <v/>
      </c>
      <c r="CZ189" s="60" t="str">
        <f t="array" ref="CZ189">IFERROR(INDEX('CAMAGUI DATA UNIFICADA'!$C$2:$T1007,MATCH(1,($A189='CAMAGUI DATA UNIFICADA'!$A$2:$A1007)*($CN$1='CAMAGUI DATA UNIFICADA'!$B$2:$B1007),0),MATCH(CZ$2,'CAMAGUI DATA UNIFICADA'!$C$1:$T$1,0)),"")</f>
        <v/>
      </c>
      <c r="DA189" s="2" t="str">
        <f t="array" ref="DA189">IFERROR(INDEX('CAMAGUI DATA UNIFICADA'!$C$2:$T1007,MATCH(1,($A189='CAMAGUI DATA UNIFICADA'!$A$2:$A1007)*($CN$1='CAMAGUI DATA UNIFICADA'!$B$2:$B1007),0),MATCH(DA$2,'CAMAGUI DATA UNIFICADA'!$C$1:$T$1,0)),"")</f>
        <v/>
      </c>
      <c r="DB189" s="2" t="str">
        <f t="array" ref="DB189">IFERROR(INDEX('CAMAGUI DATA UNIFICADA'!$C$2:$T1007,MATCH(1,($A189='CAMAGUI DATA UNIFICADA'!$A$2:$A1007)*($CN$1='CAMAGUI DATA UNIFICADA'!$B$2:$B1007),0),MATCH(DB$2,'CAMAGUI DATA UNIFICADA'!$C$1:$T$1,0)),"")</f>
        <v/>
      </c>
      <c r="DC189" s="33" t="str">
        <f t="array" ref="DC189">IFERROR(INDEX('CAMAGUI DATA UNIFICADA'!$C$2:$T1007,MATCH(1,($A189='CAMAGUI DATA UNIFICADA'!$A$2:$A1007)*($CN$1='CAMAGUI DATA UNIFICADA'!$B$2:$B1007),0),MATCH(DC$2,'CAMAGUI DATA UNIFICADA'!$C$1:$T$1,0)),"")</f>
        <v/>
      </c>
      <c r="DD189" s="60" t="str">
        <f t="array" ref="DD189">IFERROR(INDEX('CAMAGUI DATA UNIFICADA'!$C$2:$T1007,MATCH(1,($A189='CAMAGUI DATA UNIFICADA'!$A$2:$A1007)*($CN$1='CAMAGUI DATA UNIFICADA'!$B$2:$B1007),0),MATCH(DD$2,'CAMAGUI DATA UNIFICADA'!$C$1:$T$1,0)),"")</f>
        <v/>
      </c>
      <c r="DE189" s="140" t="str">
        <f t="array" ref="DE189">IFERROR(INDEX('CAMAGUI DATA UNIFICADA'!$C$2:$T1007,MATCH(1,($A189='CAMAGUI DATA UNIFICADA'!$A$2:$A1007)*($CN$1='CAMAGUI DATA UNIFICADA'!$B$2:$B1007),0),MATCH(DE$2,'CAMAGUI DATA UNIFICADA'!$C$1:$T$1,0)),"")</f>
        <v/>
      </c>
      <c r="DF189" s="138" t="str">
        <f t="array" ref="DF189">IFERROR(INDEX('CAMAGUI DATA UNIFICADA'!$C$2:$T1007,MATCH(1,($A189='CAMAGUI DATA UNIFICADA'!$A$2:$A1007)*($DF$1='CAMAGUI DATA UNIFICADA'!$B$2:$B1007),0),MATCH(DF$2,'CAMAGUI DATA UNIFICADA'!$C$1:$T$1,0)),"")</f>
        <v/>
      </c>
      <c r="DG189" s="2" t="str">
        <f t="array" ref="DG189">IFERROR(INDEX('CAMAGUI DATA UNIFICADA'!$C$2:$T1007,MATCH(1,($A189='CAMAGUI DATA UNIFICADA'!$A$2:$A1007)*($DF$1='CAMAGUI DATA UNIFICADA'!$B$2:$B1007),0),MATCH(DG$2,'CAMAGUI DATA UNIFICADA'!$C$1:$T$1,0)),"")</f>
        <v/>
      </c>
      <c r="DH189" s="2" t="str">
        <f t="array" ref="DH189">IFERROR(INDEX('CAMAGUI DATA UNIFICADA'!$C$2:$T1007,MATCH(1,($A189='CAMAGUI DATA UNIFICADA'!$A$2:$A1007)*($DF$1='CAMAGUI DATA UNIFICADA'!$B$2:$B1007),0),MATCH(DH$2,'CAMAGUI DATA UNIFICADA'!$C$1:$T$1,0)),"")</f>
        <v/>
      </c>
      <c r="DI189" s="2" t="str">
        <f t="array" ref="DI189">IFERROR(INDEX('CAMAGUI DATA UNIFICADA'!$C$2:$T1007,MATCH(1,($A189='CAMAGUI DATA UNIFICADA'!$A$2:$A1007)*($DF$1='CAMAGUI DATA UNIFICADA'!$B$2:$B1007),0),MATCH(DI$2,'CAMAGUI DATA UNIFICADA'!$C$1:$T$1,0)),"")</f>
        <v/>
      </c>
      <c r="DJ189" s="139" t="str">
        <f t="array" ref="DJ189">IFERROR(INDEX('CAMAGUI DATA UNIFICADA'!$C$2:$T1007,MATCH(1,($A189='CAMAGUI DATA UNIFICADA'!$A$2:$A1007)*($DF$1='CAMAGUI DATA UNIFICADA'!$B$2:$B1007),0),MATCH(DJ$2,'CAMAGUI DATA UNIFICADA'!$C$1:$T$1,0)),"")</f>
        <v/>
      </c>
      <c r="DK189" s="2" t="str">
        <f t="array" ref="DK189">IFERROR(INDEX('CAMAGUI DATA UNIFICADA'!$C$2:$T1007,MATCH(1,($A189='CAMAGUI DATA UNIFICADA'!$A$2:$A1007)*($DF$1='CAMAGUI DATA UNIFICADA'!$B$2:$B1007),0),MATCH(DK$2,'CAMAGUI DATA UNIFICADA'!$C$1:$T$1,0)),"")</f>
        <v/>
      </c>
      <c r="DL189" s="2" t="str">
        <f t="array" ref="DL189">IFERROR(INDEX('CAMAGUI DATA UNIFICADA'!$C$2:$T1007,MATCH(1,($A189='CAMAGUI DATA UNIFICADA'!$A$2:$A1007)*($DF$1='CAMAGUI DATA UNIFICADA'!$B$2:$B1007),0),MATCH(DL$2,'CAMAGUI DATA UNIFICADA'!$C$1:$T$1,0)),"")</f>
        <v/>
      </c>
      <c r="DM189" s="33" t="str">
        <f t="array" ref="DM189">IFERROR(INDEX('CAMAGUI DATA UNIFICADA'!$C$2:$T1007,MATCH(1,($A189='CAMAGUI DATA UNIFICADA'!$A$2:$A1007)*($DF$1='CAMAGUI DATA UNIFICADA'!$B$2:$B1007),0),MATCH(DM$2,'CAMAGUI DATA UNIFICADA'!$C$1:$T$1,0)),"")</f>
        <v/>
      </c>
      <c r="DN189" s="60" t="str">
        <f t="array" ref="DN189">IFERROR(INDEX('CAMAGUI DATA UNIFICADA'!$C$2:$T1007,MATCH(1,($A189='CAMAGUI DATA UNIFICADA'!$A$2:$A1007)*($DF$1='CAMAGUI DATA UNIFICADA'!$B$2:$B1007),0),MATCH(DN$2,'CAMAGUI DATA UNIFICADA'!$C$1:$T$1,0)),"")</f>
        <v/>
      </c>
      <c r="DO189" s="33" t="str">
        <f t="array" ref="DO189">IFERROR(INDEX('CAMAGUI DATA UNIFICADA'!$C$2:$T1007,MATCH(1,($A189='CAMAGUI DATA UNIFICADA'!$A$2:$A1007)*($DF$1='CAMAGUI DATA UNIFICADA'!$B$2:$B1007),0),MATCH(DO$2,'CAMAGUI DATA UNIFICADA'!$C$1:$T$1,0)),"")</f>
        <v/>
      </c>
      <c r="DP189" s="23" t="str">
        <f t="array" ref="DP189">IFERROR(INDEX('CAMAGUI DATA UNIFICADA'!$C$2:$T1007,MATCH(1,($A189='CAMAGUI DATA UNIFICADA'!$A$2:$A1007)*($DF$1='CAMAGUI DATA UNIFICADA'!$B$2:$B1007),0),MATCH(DP$2,'CAMAGUI DATA UNIFICADA'!$C$1:$T$1,0)),"")</f>
        <v/>
      </c>
      <c r="DQ189" s="23" t="str">
        <f t="array" ref="DQ189">IFERROR(INDEX('CAMAGUI DATA UNIFICADA'!$C$2:$T1007,MATCH(1,($A189='CAMAGUI DATA UNIFICADA'!$A$2:$A1007)*($DF$1='CAMAGUI DATA UNIFICADA'!$B$2:$B1007),0),MATCH(DQ$2,'CAMAGUI DATA UNIFICADA'!$C$1:$T$1,0)),"")</f>
        <v/>
      </c>
      <c r="DR189" s="2" t="str">
        <f t="array" ref="DR189">IFERROR(INDEX('CAMAGUI DATA UNIFICADA'!$C$2:$T1007,MATCH(1,($A189='CAMAGUI DATA UNIFICADA'!$A$2:$A1007)*($DF$1='CAMAGUI DATA UNIFICADA'!$B$2:$B1007),0),MATCH(DR$2,'CAMAGUI DATA UNIFICADA'!$C$1:$T$1,0)),"")</f>
        <v/>
      </c>
      <c r="DS189" s="2" t="str">
        <f t="array" ref="DS189">IFERROR(INDEX('CAMAGUI DATA UNIFICADA'!$C$2:$T1007,MATCH(1,($A189='CAMAGUI DATA UNIFICADA'!$A$2:$A1007)*($DF$1='CAMAGUI DATA UNIFICADA'!$B$2:$B1007),0),MATCH(DS$2,'CAMAGUI DATA UNIFICADA'!$C$1:$T$1,0)),"")</f>
        <v/>
      </c>
      <c r="DT189" s="2" t="str">
        <f t="array" ref="DT189">IFERROR(INDEX('CAMAGUI DATA UNIFICADA'!$C$2:$T1007,MATCH(1,($A189='CAMAGUI DATA UNIFICADA'!$A$2:$A1007)*($DF$1='CAMAGUI DATA UNIFICADA'!$B$2:$B1007),0),MATCH(DT$2,'CAMAGUI DATA UNIFICADA'!$C$1:$T$1,0)),"")</f>
        <v/>
      </c>
      <c r="DU189" s="33" t="str">
        <f t="array" ref="DU189">IFERROR(INDEX('CAMAGUI DATA UNIFICADA'!$C$2:$T1007,MATCH(1,($A189='CAMAGUI DATA UNIFICADA'!$A$2:$A1007)*($DF$1='CAMAGUI DATA UNIFICADA'!$B$2:$B1007),0),MATCH(DU$2,'CAMAGUI DATA UNIFICADA'!$C$1:$T$1,0)),"")</f>
        <v/>
      </c>
      <c r="DV189" s="60" t="str">
        <f t="array" ref="DV189">IFERROR(INDEX('CAMAGUI DATA UNIFICADA'!$C$2:$T1007,MATCH(1,($A189='CAMAGUI DATA UNIFICADA'!$A$2:$A1007)*($DF$1='CAMAGUI DATA UNIFICADA'!$B$2:$B1007),0),MATCH(DV$2,'CAMAGUI DATA UNIFICADA'!$C$1:$T$1,0)),"")</f>
        <v/>
      </c>
      <c r="DW189" s="140" t="str">
        <f t="array" ref="DW189">IFERROR(INDEX('CAMAGUI DATA UNIFICADA'!$C$2:$T1007,MATCH(1,($A189='CAMAGUI DATA UNIFICADA'!$A$2:$A1007)*($DF$1='CAMAGUI DATA UNIFICADA'!$B$2:$B1007),0),MATCH(DW$2,'CAMAGUI DATA UNIFICADA'!$C$1:$T$1,0)),"")</f>
        <v/>
      </c>
      <c r="DX189" s="144" t="str">
        <f t="array" ref="DX189">IFERROR(INDEX('CAMAGUI DATA UNIFICADA'!$C$2:$T1007,MATCH(1,($A189='CAMAGUI DATA UNIFICADA'!$A$2:$A1007)*($DX$1='CAMAGUI DATA UNIFICADA'!$B$2:$B1007),0),MATCH(DX$2,'CAMAGUI DATA UNIFICADA'!$C$1:$T$1,0)),"")</f>
        <v/>
      </c>
      <c r="DY189" s="60" t="str">
        <f t="array" ref="DY189">IFERROR(INDEX('CAMAGUI DATA UNIFICADA'!$C$2:$T1007,MATCH(1,($A189='CAMAGUI DATA UNIFICADA'!$A$2:$A1007)*($DX$1='CAMAGUI DATA UNIFICADA'!$B$2:$B1007),0),MATCH(DY$2,'CAMAGUI DATA UNIFICADA'!$C$1:$T$1,0)),"")</f>
        <v/>
      </c>
      <c r="DZ189" s="60" t="str">
        <f t="array" ref="DZ189">IFERROR(INDEX('CAMAGUI DATA UNIFICADA'!$C$2:$T1007,MATCH(1,($A189='CAMAGUI DATA UNIFICADA'!$A$2:$A1007)*($DX$1='CAMAGUI DATA UNIFICADA'!$B$2:$B1007),0),MATCH(DZ$2,'CAMAGUI DATA UNIFICADA'!$C$1:$T$1,0)),"")</f>
        <v/>
      </c>
      <c r="EA189" s="60" t="str">
        <f t="array" ref="EA189">IFERROR(INDEX('CAMAGUI DATA UNIFICADA'!$C$2:$T1007,MATCH(1,($A189='CAMAGUI DATA UNIFICADA'!$A$2:$A1007)*($DX$1='CAMAGUI DATA UNIFICADA'!$B$2:$B1007),0),MATCH(EA$2,'CAMAGUI DATA UNIFICADA'!$C$1:$T$1,0)),"")</f>
        <v/>
      </c>
      <c r="EB189" s="60" t="str">
        <f t="array" ref="EB189">IFERROR(INDEX('CAMAGUI DATA UNIFICADA'!$C$2:$T1007,MATCH(1,($A189='CAMAGUI DATA UNIFICADA'!$A$2:$A1007)*($DX$1='CAMAGUI DATA UNIFICADA'!$B$2:$B1007),0),MATCH(EB$2,'CAMAGUI DATA UNIFICADA'!$C$1:$T$1,0)),"")</f>
        <v/>
      </c>
      <c r="EC189" s="60" t="str">
        <f t="array" ref="EC189">IFERROR(INDEX('CAMAGUI DATA UNIFICADA'!$C$2:$T1007,MATCH(1,($A189='CAMAGUI DATA UNIFICADA'!$A$2:$A1007)*($DX$1='CAMAGUI DATA UNIFICADA'!$B$2:$B1007),0),MATCH(EC$2,'CAMAGUI DATA UNIFICADA'!$C$1:$T$1,0)),"")</f>
        <v/>
      </c>
      <c r="ED189" s="60" t="str">
        <f t="array" ref="ED189">IFERROR(INDEX('CAMAGUI DATA UNIFICADA'!$C$2:$T1007,MATCH(1,($A189='CAMAGUI DATA UNIFICADA'!$A$2:$A1007)*($DX$1='CAMAGUI DATA UNIFICADA'!$B$2:$B1007),0),MATCH(ED$2,'CAMAGUI DATA UNIFICADA'!$C$1:$T$1,0)),"")</f>
        <v/>
      </c>
      <c r="EE189" s="60" t="str">
        <f t="array" ref="EE189">IFERROR(INDEX('CAMAGUI DATA UNIFICADA'!$C$2:$T1007,MATCH(1,($A189='CAMAGUI DATA UNIFICADA'!$A$2:$A1007)*($DX$1='CAMAGUI DATA UNIFICADA'!$B$2:$B1007),0),MATCH(EE$2,'CAMAGUI DATA UNIFICADA'!$C$1:$T$1,0)),"")</f>
        <v/>
      </c>
      <c r="EF189" s="60" t="str">
        <f t="array" ref="EF189">IFERROR(INDEX('CAMAGUI DATA UNIFICADA'!$C$2:$T1007,MATCH(1,($A189='CAMAGUI DATA UNIFICADA'!$A$2:$A1007)*($DX$1='CAMAGUI DATA UNIFICADA'!$B$2:$B1007),0),MATCH(EF$2,'CAMAGUI DATA UNIFICADA'!$C$1:$T$1,0)),"")</f>
        <v/>
      </c>
      <c r="EG189" s="60" t="str">
        <f t="array" ref="EG189">IFERROR(INDEX('CAMAGUI DATA UNIFICADA'!$C$2:$T1007,MATCH(1,($A189='CAMAGUI DATA UNIFICADA'!$A$2:$A1007)*($DX$1='CAMAGUI DATA UNIFICADA'!$B$2:$B1007),0),MATCH(EG$2,'CAMAGUI DATA UNIFICADA'!$C$1:$T$1,0)),"")</f>
        <v/>
      </c>
      <c r="EH189" s="60" t="str">
        <f t="array" ref="EH189">IFERROR(INDEX('CAMAGUI DATA UNIFICADA'!$C$2:$T1007,MATCH(1,($A189='CAMAGUI DATA UNIFICADA'!$A$2:$A1007)*($DX$1='CAMAGUI DATA UNIFICADA'!$B$2:$B1007),0),MATCH(EH$2,'CAMAGUI DATA UNIFICADA'!$C$1:$T$1,0)),"")</f>
        <v/>
      </c>
      <c r="EI189" s="60" t="str">
        <f t="array" ref="EI189">IFERROR(INDEX('CAMAGUI DATA UNIFICADA'!$C$2:$T1007,MATCH(1,($A189='CAMAGUI DATA UNIFICADA'!$A$2:$A1007)*($DX$1='CAMAGUI DATA UNIFICADA'!$B$2:$B1007),0),MATCH(EI$2,'CAMAGUI DATA UNIFICADA'!$C$1:$T$1,0)),"")</f>
        <v/>
      </c>
      <c r="EJ189" s="60" t="str">
        <f t="array" ref="EJ189">IFERROR(INDEX('CAMAGUI DATA UNIFICADA'!$C$2:$T1007,MATCH(1,($A189='CAMAGUI DATA UNIFICADA'!$A$2:$A1007)*($DX$1='CAMAGUI DATA UNIFICADA'!$B$2:$B1007),0),MATCH(EJ$2,'CAMAGUI DATA UNIFICADA'!$C$1:$T$1,0)),"")</f>
        <v/>
      </c>
      <c r="EK189" s="60" t="str">
        <f t="array" ref="EK189">IFERROR(INDEX('CAMAGUI DATA UNIFICADA'!$C$2:$T1007,MATCH(1,($A189='CAMAGUI DATA UNIFICADA'!$A$2:$A1007)*($DX$1='CAMAGUI DATA UNIFICADA'!$B$2:$B1007),0),MATCH(EK$2,'CAMAGUI DATA UNIFICADA'!$C$1:$T$1,0)),"")</f>
        <v/>
      </c>
      <c r="EL189" s="60" t="str">
        <f t="array" ref="EL189">IFERROR(INDEX('CAMAGUI DATA UNIFICADA'!$C$2:$T1007,MATCH(1,($A189='CAMAGUI DATA UNIFICADA'!$A$2:$A1007)*($DX$1='CAMAGUI DATA UNIFICADA'!$B$2:$B1007),0),MATCH(EL$2,'CAMAGUI DATA UNIFICADA'!$C$1:$T$1,0)),"")</f>
        <v/>
      </c>
      <c r="EM189" s="60" t="str">
        <f t="array" ref="EM189">IFERROR(INDEX('CAMAGUI DATA UNIFICADA'!$C$2:$T1007,MATCH(1,($A189='CAMAGUI DATA UNIFICADA'!$A$2:$A1007)*($DX$1='CAMAGUI DATA UNIFICADA'!$B$2:$B1007),0),MATCH(EM$2,'CAMAGUI DATA UNIFICADA'!$C$1:$T$1,0)),"")</f>
        <v/>
      </c>
      <c r="EN189" s="60" t="str">
        <f t="array" ref="EN189">IFERROR(INDEX('CAMAGUI DATA UNIFICADA'!$C$2:$T1007,MATCH(1,($A189='CAMAGUI DATA UNIFICADA'!$A$2:$A1007)*($DX$1='CAMAGUI DATA UNIFICADA'!$B$2:$B1007),0),MATCH(EN$2,'CAMAGUI DATA UNIFICADA'!$C$1:$T$1,0)),"")</f>
        <v/>
      </c>
      <c r="EO189" s="140" t="str">
        <f t="array" ref="EO189">IFERROR(INDEX('CAMAGUI DATA UNIFICADA'!$C$2:$T1007,MATCH(1,($A189='CAMAGUI DATA UNIFICADA'!$A$2:$A1007)*($DX$1='CAMAGUI DATA UNIFICADA'!$B$2:$B1007),0),MATCH(EO$2,'CAMAGUI DATA UNIFICADA'!$C$1:$T$1,0)),"")</f>
        <v/>
      </c>
    </row>
    <row r="190">
      <c r="A190" s="137">
        <v>46251.0</v>
      </c>
      <c r="B190" s="138" t="str">
        <f t="array" ref="B190">IFERROR(INDEX('CAMAGUI DATA UNIFICADA'!$C$2:$T1007,MATCH(1,($A190='CAMAGUI DATA UNIFICADA'!$A$2:$A1007)*($B$1='CAMAGUI DATA UNIFICADA'!$B$2:$B1007),0),MATCH(B$2,'CAMAGUI DATA UNIFICADA'!$C$1:$T$1,0)),"")</f>
        <v>CA1130726</v>
      </c>
      <c r="C190" s="2">
        <f t="array" ref="C190">IFERROR(INDEX('CAMAGUI DATA UNIFICADA'!$C$2:$T1007,MATCH(1,($A190='CAMAGUI DATA UNIFICADA'!$A$2:$A1007)*($B$1='CAMAGUI DATA UNIFICADA'!$B$2:$B1007),0),MATCH(C$2,'CAMAGUI DATA UNIFICADA'!$C$1:$T$1,0)),"")</f>
        <v>700</v>
      </c>
      <c r="D190" s="2">
        <f t="array" ref="D190">IFERROR(INDEX('CAMAGUI DATA UNIFICADA'!$C$2:$T1007,MATCH(1,($A190='CAMAGUI DATA UNIFICADA'!$A$2:$A1007)*($B$1='CAMAGUI DATA UNIFICADA'!$B$2:$B1007),0),MATCH(D$2,'CAMAGUI DATA UNIFICADA'!$C$1:$T$1,0)),"")</f>
        <v>4250</v>
      </c>
      <c r="E190" s="2" t="str">
        <f t="array" ref="E190">IFERROR(INDEX('CAMAGUI DATA UNIFICADA'!$C$2:$T1007,MATCH(1,($A190='CAMAGUI DATA UNIFICADA'!$A$2:$A1007)*($B$1='CAMAGUI DATA UNIFICADA'!$B$2:$B1007),0),MATCH(E$2,'CAMAGUI DATA UNIFICADA'!$C$1:$T$1,0)),"")</f>
        <v>SKR OPTILINE#5</v>
      </c>
      <c r="F190" s="139">
        <f t="array" ref="F190">IFERROR(INDEX('CAMAGUI DATA UNIFICADA'!$C$2:$T1007,MATCH(1,($A190='CAMAGUI DATA UNIFICADA'!$A$2:$A1007)*($B$1='CAMAGUI DATA UNIFICADA'!$B$2:$B1007),0),MATCH(F$2,'CAMAGUI DATA UNIFICADA'!$C$1:$T$1,0)),"")</f>
        <v>4642.7</v>
      </c>
      <c r="G190" s="2">
        <f t="array" ref="G190">IFERROR(INDEX('CAMAGUI DATA UNIFICADA'!$C$2:$T1007,MATCH(1,($A190='CAMAGUI DATA UNIFICADA'!$A$2:$A1007)*($B$1='CAMAGUI DATA UNIFICADA'!$B$2:$B1007),0),MATCH(G$2,'CAMAGUI DATA UNIFICADA'!$C$1:$T$1,0)),"")</f>
        <v>17.1</v>
      </c>
      <c r="H190" s="2">
        <f t="array" ref="H190">IFERROR(INDEX('CAMAGUI DATA UNIFICADA'!$C$2:$T1007,MATCH(1,($A190='CAMAGUI DATA UNIFICADA'!$A$2:$A1007)*($B$1='CAMAGUI DATA UNIFICADA'!$B$2:$B1007),0),MATCH(H$2,'CAMAGUI DATA UNIFICADA'!$C$1:$T$1,0)),"")</f>
        <v>2.34</v>
      </c>
      <c r="I190" s="33">
        <f t="array" ref="I190">IFERROR(INDEX('CAMAGUI DATA UNIFICADA'!$C$2:$T1007,MATCH(1,($A190='CAMAGUI DATA UNIFICADA'!$A$2:$A1007)*($B$1='CAMAGUI DATA UNIFICADA'!$B$2:$B1007),0),MATCH(I$2,'CAMAGUI DATA UNIFICADA'!$C$1:$T$1,0)),"")</f>
        <v>3.6372</v>
      </c>
      <c r="J190" s="60">
        <f t="array" ref="J190">IFERROR(INDEX('CAMAGUI DATA UNIFICADA'!$C$2:$T1007,MATCH(1,($A190='CAMAGUI DATA UNIFICADA'!$A$2:$A1007)*($B$1='CAMAGUI DATA UNIFICADA'!$B$2:$B1007),0),MATCH(J$2,'CAMAGUI DATA UNIFICADA'!$C$1:$T$1,0)),"")</f>
        <v>1125472.136</v>
      </c>
      <c r="K190" s="33">
        <f t="array" ref="K190">IFERROR(INDEX('CAMAGUI DATA UNIFICADA'!$C$2:$T1007,MATCH(1,($A190='CAMAGUI DATA UNIFICADA'!$A$2:$A1007)*($B$1='CAMAGUI DATA UNIFICADA'!$B$2:$B1007),0),MATCH(K$2,'CAMAGUI DATA UNIFICADA'!$C$1:$T$1,0)),"")</f>
        <v>2.82243872</v>
      </c>
      <c r="L190" s="23">
        <f t="array" ref="L190">IFERROR(INDEX('CAMAGUI DATA UNIFICADA'!$C$2:$T1007,MATCH(1,($A190='CAMAGUI DATA UNIFICADA'!$A$2:$A1007)*($B$1='CAMAGUI DATA UNIFICADA'!$B$2:$B1007),0),MATCH(L$2,'CAMAGUI DATA UNIFICADA'!$C$1:$T$1,0)),"")</f>
        <v>0.9619419962</v>
      </c>
      <c r="M190" s="23">
        <f t="array" ref="M190">IFERROR(INDEX('CAMAGUI DATA UNIFICADA'!$C$2:$T1007,MATCH(1,($A190='CAMAGUI DATA UNIFICADA'!$A$2:$A1007)*($B$1='CAMAGUI DATA UNIFICADA'!$B$2:$B1007),0),MATCH(M$2,'CAMAGUI DATA UNIFICADA'!$C$1:$T$1,0)),"")</f>
        <v>0.55</v>
      </c>
      <c r="N190" s="60">
        <f t="array" ref="N190">IFERROR(INDEX('CAMAGUI DATA UNIFICADA'!$C$2:$T1007,MATCH(1,($A190='CAMAGUI DATA UNIFICADA'!$A$2:$A1007)*($B$1='CAMAGUI DATA UNIFICADA'!$B$2:$B1007),0),MATCH(N$2,'CAMAGUI DATA UNIFICADA'!$C$1:$T$1,0)),"")</f>
        <v>78571.42857</v>
      </c>
      <c r="O190" s="2">
        <f t="array" ref="O190">IFERROR(INDEX('CAMAGUI DATA UNIFICADA'!$C$2:$T1007,MATCH(1,($A190='CAMAGUI DATA UNIFICADA'!$A$2:$A1007)*($B$1='CAMAGUI DATA UNIFICADA'!$B$2:$B1007),0),MATCH(O$2,'CAMAGUI DATA UNIFICADA'!$C$1:$T$1,0)),"")</f>
        <v>4.5</v>
      </c>
      <c r="P190" s="2">
        <f t="array" ref="P190">IFERROR(INDEX('CAMAGUI DATA UNIFICADA'!$C$2:$T1007,MATCH(1,($A190='CAMAGUI DATA UNIFICADA'!$A$2:$A1007)*($B$1='CAMAGUI DATA UNIFICADA'!$B$2:$B1007),0),MATCH(P$2,'CAMAGUI DATA UNIFICADA'!$C$1:$T$1,0)),"")</f>
        <v>21.6</v>
      </c>
      <c r="Q190" s="33">
        <f t="array" ref="Q190">IFERROR(INDEX('CAMAGUI DATA UNIFICADA'!$C$2:$T1007,MATCH(1,($A190='CAMAGUI DATA UNIFICADA'!$A$2:$A1007)*($B$1='CAMAGUI DATA UNIFICADA'!$B$2:$B1007),0),MATCH(Q$2,'CAMAGUI DATA UNIFICADA'!$C$1:$T$1,0)),"")</f>
        <v>3.2928</v>
      </c>
      <c r="R190" s="60">
        <f t="array" ref="R190">IFERROR(INDEX('CAMAGUI DATA UNIFICADA'!$C$2:$T1007,MATCH(1,($A190='CAMAGUI DATA UNIFICADA'!$A$2:$A1007)*($B$1='CAMAGUI DATA UNIFICADA'!$B$2:$B1007),0),MATCH(R$2,'CAMAGUI DATA UNIFICADA'!$C$1:$T$1,0)),"")</f>
        <v>468.0008942</v>
      </c>
      <c r="S190" s="140">
        <f t="array" ref="S190">IFERROR(INDEX('CAMAGUI DATA UNIFICADA'!$C$2:$T1007,MATCH(1,($A190='CAMAGUI DATA UNIFICADA'!$A$2:$A1007)*($B$1='CAMAGUI DATA UNIFICADA'!$B$2:$B1007),0),MATCH(S$2,'CAMAGUI DATA UNIFICADA'!$C$1:$T$1,0)),"")</f>
        <v>-57.99977646</v>
      </c>
      <c r="T190" s="138" t="str">
        <f t="array" ref="T190">IFERROR(INDEX('CAMAGUI DATA UNIFICADA'!$C$2:$T1007,MATCH(1,($A190='CAMAGUI DATA UNIFICADA'!$A$2:$A1007)*($T$1='CAMAGUI DATA UNIFICADA'!$B$2:$B1007),0),MATCH(T$2,'CAMAGUI DATA UNIFICADA'!$C$1:$T$1,0)),"")</f>
        <v>CA2130726</v>
      </c>
      <c r="U190" s="2">
        <f t="array" ref="U190">IFERROR(INDEX('CAMAGUI DATA UNIFICADA'!$C$2:$T1007,MATCH(1,($A190='CAMAGUI DATA UNIFICADA'!$A$2:$A1007)*($T$1='CAMAGUI DATA UNIFICADA'!$B$2:$B1007),0),MATCH(U$2,'CAMAGUI DATA UNIFICADA'!$C$1:$T$1,0)),"")</f>
        <v>525</v>
      </c>
      <c r="V190" s="2">
        <f t="array" ref="V190">IFERROR(INDEX('CAMAGUI DATA UNIFICADA'!$C$2:$T1007,MATCH(1,($A190='CAMAGUI DATA UNIFICADA'!$A$2:$A1007)*($T$1='CAMAGUI DATA UNIFICADA'!$B$2:$B1007),0),MATCH(V$2,'CAMAGUI DATA UNIFICADA'!$C$1:$T$1,0)),"")</f>
        <v>3575</v>
      </c>
      <c r="W190" s="2" t="str">
        <f t="array" ref="W190">IFERROR(INDEX('CAMAGUI DATA UNIFICADA'!$C$2:$T1007,MATCH(1,($A190='CAMAGUI DATA UNIFICADA'!$A$2:$A1007)*($T$1='CAMAGUI DATA UNIFICADA'!$B$2:$B1007),0),MATCH(W$2,'CAMAGUI DATA UNIFICADA'!$C$1:$T$1,0)),"")</f>
        <v>SKR OPTILINE#5</v>
      </c>
      <c r="X190" s="139">
        <f t="array" ref="X190">IFERROR(INDEX('CAMAGUI DATA UNIFICADA'!$C$2:$T1007,MATCH(1,($A190='CAMAGUI DATA UNIFICADA'!$A$2:$A1007)*($T$1='CAMAGUI DATA UNIFICADA'!$B$2:$B1007),0),MATCH(X$2,'CAMAGUI DATA UNIFICADA'!$C$1:$T$1,0)),"")</f>
        <v>3905.33</v>
      </c>
      <c r="Y190" s="2">
        <f t="array" ref="Y190">IFERROR(INDEX('CAMAGUI DATA UNIFICADA'!$C$2:$T1007,MATCH(1,($A190='CAMAGUI DATA UNIFICADA'!$A$2:$A1007)*($T$1='CAMAGUI DATA UNIFICADA'!$B$2:$B1007),0),MATCH(Y$2,'CAMAGUI DATA UNIFICADA'!$C$1:$T$1,0)),"")</f>
        <v>17</v>
      </c>
      <c r="Z190" s="2">
        <f t="array" ref="Z190">IFERROR(INDEX('CAMAGUI DATA UNIFICADA'!$C$2:$T1007,MATCH(1,($A190='CAMAGUI DATA UNIFICADA'!$A$2:$A1007)*($T$1='CAMAGUI DATA UNIFICADA'!$B$2:$B1007),0),MATCH(Z$2,'CAMAGUI DATA UNIFICADA'!$C$1:$T$1,0)),"")</f>
        <v>3.48</v>
      </c>
      <c r="AA190" s="2">
        <f t="array" ref="AA190">IFERROR(INDEX('CAMAGUI DATA UNIFICADA'!$C$2:$T1007,MATCH(1,($A190='CAMAGUI DATA UNIFICADA'!$A$2:$A1007)*($T$1='CAMAGUI DATA UNIFICADA'!$B$2:$B1007),0),MATCH(AA$2,'CAMAGUI DATA UNIFICADA'!$C$1:$T$1,0)),"")</f>
        <v>3.648</v>
      </c>
      <c r="AB190" s="60">
        <f t="array" ref="AB190">IFERROR(INDEX('CAMAGUI DATA UNIFICADA'!$C$2:$T1007,MATCH(1,($A190='CAMAGUI DATA UNIFICADA'!$A$2:$A1007)*($T$1='CAMAGUI DATA UNIFICADA'!$B$2:$B1007),0),MATCH(AB$2,'CAMAGUI DATA UNIFICADA'!$C$1:$T$1,0)),"")</f>
        <v>846555.7276</v>
      </c>
      <c r="AC190" s="33">
        <f t="array" ref="AC190">IFERROR(INDEX('CAMAGUI DATA UNIFICADA'!$C$2:$T1007,MATCH(1,($A190='CAMAGUI DATA UNIFICADA'!$A$2:$A1007)*($T$1='CAMAGUI DATA UNIFICADA'!$B$2:$B1007),0),MATCH(AC$2,'CAMAGUI DATA UNIFICADA'!$C$1:$T$1,0)),"")</f>
        <v>2.054597701</v>
      </c>
      <c r="AD190" s="23">
        <f t="array" ref="AD190">IFERROR(INDEX('CAMAGUI DATA UNIFICADA'!$C$2:$T1007,MATCH(1,($A190='CAMAGUI DATA UNIFICADA'!$A$2:$A1007)*($T$1='CAMAGUI DATA UNIFICADA'!$B$2:$B1007),0),MATCH(AD$2,'CAMAGUI DATA UNIFICADA'!$C$1:$T$1,0)),"")</f>
        <v>1.058194659</v>
      </c>
      <c r="AE190" s="23">
        <f t="array" ref="AE190">IFERROR(INDEX('CAMAGUI DATA UNIFICADA'!$C$2:$T1007,MATCH(1,($A190='CAMAGUI DATA UNIFICADA'!$A$2:$A1007)*($T$1='CAMAGUI DATA UNIFICADA'!$B$2:$B1007),0),MATCH(AE$2,'CAMAGUI DATA UNIFICADA'!$C$1:$T$1,0)),"")</f>
        <v>0.625</v>
      </c>
      <c r="AF190" s="60">
        <f t="array" ref="AF190">IFERROR(INDEX('CAMAGUI DATA UNIFICADA'!$C$2:$T1007,MATCH(1,($A190='CAMAGUI DATA UNIFICADA'!$A$2:$A1007)*($T$1='CAMAGUI DATA UNIFICADA'!$B$2:$B1007),0),MATCH(AF$2,'CAMAGUI DATA UNIFICADA'!$C$1:$T$1,0)),"")</f>
        <v>83333.33333</v>
      </c>
      <c r="AG190" s="2">
        <f t="array" ref="AG190">IFERROR(INDEX('CAMAGUI DATA UNIFICADA'!$C$2:$T1007,MATCH(1,($A190='CAMAGUI DATA UNIFICADA'!$A$2:$A1007)*($T$1='CAMAGUI DATA UNIFICADA'!$B$2:$B1007),0),MATCH(AG$2,'CAMAGUI DATA UNIFICADA'!$C$1:$T$1,0)),"")</f>
        <v>4</v>
      </c>
      <c r="AH190" s="2">
        <f t="array" ref="AH190">IFERROR(INDEX('CAMAGUI DATA UNIFICADA'!$C$2:$T1007,MATCH(1,($A190='CAMAGUI DATA UNIFICADA'!$A$2:$A1007)*($T$1='CAMAGUI DATA UNIFICADA'!$B$2:$B1007),0),MATCH(AH$2,'CAMAGUI DATA UNIFICADA'!$C$1:$T$1,0)),"")</f>
        <v>21</v>
      </c>
      <c r="AI190" s="33">
        <f t="array" ref="AI190">IFERROR(INDEX('CAMAGUI DATA UNIFICADA'!$C$2:$T1007,MATCH(1,($A190='CAMAGUI DATA UNIFICADA'!$A$2:$A1007)*($T$1='CAMAGUI DATA UNIFICADA'!$B$2:$B1007),0),MATCH(AI$2,'CAMAGUI DATA UNIFICADA'!$C$1:$T$1,0)),"")</f>
        <v>3.336</v>
      </c>
      <c r="AJ190" s="60">
        <f t="array" ref="AJ190">IFERROR(INDEX('CAMAGUI DATA UNIFICADA'!$C$2:$T1007,MATCH(1,($A190='CAMAGUI DATA UNIFICADA'!$A$2:$A1007)*($T$1='CAMAGUI DATA UNIFICADA'!$B$2:$B1007),0),MATCH(AJ$2,'CAMAGUI DATA UNIFICADA'!$C$1:$T$1,0)),"")</f>
        <v>357.5351526</v>
      </c>
      <c r="AK190" s="140">
        <f t="array" ref="AK190">IFERROR(INDEX('CAMAGUI DATA UNIFICADA'!$C$2:$T1007,MATCH(1,($A190='CAMAGUI DATA UNIFICADA'!$A$2:$A1007)*($T$1='CAMAGUI DATA UNIFICADA'!$B$2:$B1007),0),MATCH(AK$2,'CAMAGUI DATA UNIFICADA'!$C$1:$T$1,0)),"")</f>
        <v>-41.86621186</v>
      </c>
      <c r="AL190" s="138" t="str">
        <f t="array" ref="AL190">IFERROR(INDEX('CAMAGUI DATA UNIFICADA'!$C$2:$T1007,MATCH(1,($A190='CAMAGUI DATA UNIFICADA'!$A$2:$A1007)*($AL$1='CAMAGUI DATA UNIFICADA'!$B$2:$B1007),0),MATCH(AL$2,'CAMAGUI DATA UNIFICADA'!$C$1:$T$1,0)),"")</f>
        <v>CA3130726</v>
      </c>
      <c r="AM190" s="2">
        <f t="array" ref="AM190">IFERROR(INDEX('CAMAGUI DATA UNIFICADA'!$C$2:$T1007,MATCH(1,($A190='CAMAGUI DATA UNIFICADA'!$A$2:$A1007)*($AL$1='CAMAGUI DATA UNIFICADA'!$B$2:$B1007),0),MATCH(AM$2,'CAMAGUI DATA UNIFICADA'!$C$1:$T$1,0)),"")</f>
        <v>625</v>
      </c>
      <c r="AN190" s="2">
        <f t="array" ref="AN190">IFERROR(INDEX('CAMAGUI DATA UNIFICADA'!$C$2:$T1007,MATCH(1,($A190='CAMAGUI DATA UNIFICADA'!$A$2:$A1007)*($AL$1='CAMAGUI DATA UNIFICADA'!$B$2:$B1007),0),MATCH(AN$2,'CAMAGUI DATA UNIFICADA'!$C$1:$T$1,0)),"")</f>
        <v>4250</v>
      </c>
      <c r="AO190" s="2" t="str">
        <f t="array" ref="AO190">IFERROR(INDEX('CAMAGUI DATA UNIFICADA'!$C$2:$T1007,MATCH(1,($A190='CAMAGUI DATA UNIFICADA'!$A$2:$A1007)*($AL$1='CAMAGUI DATA UNIFICADA'!$B$2:$B1007),0),MATCH(AO$2,'CAMAGUI DATA UNIFICADA'!$C$1:$T$1,0)),"")</f>
        <v>SKR MAST E AD</v>
      </c>
      <c r="AP190" s="139">
        <f t="array" ref="AP190">IFERROR(INDEX('CAMAGUI DATA UNIFICADA'!$C$2:$T1007,MATCH(1,($A190='CAMAGUI DATA UNIFICADA'!$A$2:$A1007)*($AL$1='CAMAGUI DATA UNIFICADA'!$B$2:$B1007),0),MATCH(AP$2,'CAMAGUI DATA UNIFICADA'!$C$1:$T$1,0)),"")</f>
        <v>4350.3</v>
      </c>
      <c r="AQ190" s="2">
        <f t="array" ref="AQ190">IFERROR(INDEX('CAMAGUI DATA UNIFICADA'!$C$2:$T1007,MATCH(1,($A190='CAMAGUI DATA UNIFICADA'!$A$2:$A1007)*($AL$1='CAMAGUI DATA UNIFICADA'!$B$2:$B1007),0),MATCH(AQ$2,'CAMAGUI DATA UNIFICADA'!$C$1:$T$1,0)),"")</f>
        <v>16.8</v>
      </c>
      <c r="AR190" s="2">
        <f t="array" ref="AR190">IFERROR(INDEX('CAMAGUI DATA UNIFICADA'!$C$2:$T1007,MATCH(1,($A190='CAMAGUI DATA UNIFICADA'!$A$2:$A1007)*($AL$1='CAMAGUI DATA UNIFICADA'!$B$2:$B1007),0),MATCH(AR$2,'CAMAGUI DATA UNIFICADA'!$C$1:$T$1,0)),"")</f>
        <v>4.41</v>
      </c>
      <c r="AS190" s="33">
        <f t="array" ref="AS190">IFERROR(INDEX('CAMAGUI DATA UNIFICADA'!$C$2:$T1007,MATCH(1,($A190='CAMAGUI DATA UNIFICADA'!$A$2:$A1007)*($AL$1='CAMAGUI DATA UNIFICADA'!$B$2:$B1007),0),MATCH(AS$2,'CAMAGUI DATA UNIFICADA'!$C$1:$T$1,0)),"")</f>
        <v>3.6864</v>
      </c>
      <c r="AT190" s="60">
        <f t="array" ref="AT190">IFERROR(INDEX('CAMAGUI DATA UNIFICADA'!$C$2:$T1007,MATCH(1,($A190='CAMAGUI DATA UNIFICADA'!$A$2:$A1007)*($AL$1='CAMAGUI DATA UNIFICADA'!$B$2:$B1007),0),MATCH(AT$2,'CAMAGUI DATA UNIFICADA'!$C$1:$T$1,0)),"")</f>
        <v>1009179.171</v>
      </c>
      <c r="AU190" s="33">
        <f t="array" ref="AU190">IFERROR(INDEX('CAMAGUI DATA UNIFICADA'!$C$2:$T1007,MATCH(1,($A190='CAMAGUI DATA UNIFICADA'!$A$2:$A1007)*($AL$1='CAMAGUI DATA UNIFICADA'!$B$2:$B1007),0),MATCH(AU$2,'CAMAGUI DATA UNIFICADA'!$C$1:$T$1,0)),"")</f>
        <v>1.601393853</v>
      </c>
      <c r="AV190" s="23">
        <f t="array" ref="AV190">IFERROR(INDEX('CAMAGUI DATA UNIFICADA'!$C$2:$T1007,MATCH(1,($A190='CAMAGUI DATA UNIFICADA'!$A$2:$A1007)*($AL$1='CAMAGUI DATA UNIFICADA'!$B$2:$B1007),0),MATCH(AV$2,'CAMAGUI DATA UNIFICADA'!$C$1:$T$1,0)),"")</f>
        <v>0.9893913439</v>
      </c>
      <c r="AW190" s="23">
        <f t="array" ref="AW190">IFERROR(INDEX('CAMAGUI DATA UNIFICADA'!$C$2:$T1007,MATCH(1,($A190='CAMAGUI DATA UNIFICADA'!$A$2:$A1007)*($AL$1='CAMAGUI DATA UNIFICADA'!$B$2:$B1007),0),MATCH(AW$2,'CAMAGUI DATA UNIFICADA'!$C$1:$T$1,0)),"")</f>
        <v>0.59</v>
      </c>
      <c r="AX190" s="60">
        <f t="array" ref="AX190">IFERROR(INDEX('CAMAGUI DATA UNIFICADA'!$C$2:$T1007,MATCH(1,($A190='CAMAGUI DATA UNIFICADA'!$A$2:$A1007)*($AL$1='CAMAGUI DATA UNIFICADA'!$B$2:$B1007),0),MATCH(AX$2,'CAMAGUI DATA UNIFICADA'!$C$1:$T$1,0)),"")</f>
        <v>85971.42857</v>
      </c>
      <c r="AY190" s="2">
        <f t="array" ref="AY190">IFERROR(INDEX('CAMAGUI DATA UNIFICADA'!$C$2:$T1007,MATCH(1,($A190='CAMAGUI DATA UNIFICADA'!$A$2:$A1007)*($AL$1='CAMAGUI DATA UNIFICADA'!$B$2:$B1007),0),MATCH(AY$2,'CAMAGUI DATA UNIFICADA'!$C$1:$T$1,0)),"")</f>
        <v>4.4</v>
      </c>
      <c r="AZ190" s="2">
        <f t="array" ref="AZ190">IFERROR(INDEX('CAMAGUI DATA UNIFICADA'!$C$2:$T1007,MATCH(1,($A190='CAMAGUI DATA UNIFICADA'!$A$2:$A1007)*($AL$1='CAMAGUI DATA UNIFICADA'!$B$2:$B1007),0),MATCH(AZ$2,'CAMAGUI DATA UNIFICADA'!$C$1:$T$1,0)),"")</f>
        <v>21.2</v>
      </c>
      <c r="BA190" s="33">
        <f t="array" ref="BA190">IFERROR(INDEX('CAMAGUI DATA UNIFICADA'!$C$2:$T1007,MATCH(1,($A190='CAMAGUI DATA UNIFICADA'!$A$2:$A1007)*($AL$1='CAMAGUI DATA UNIFICADA'!$B$2:$B1007),0),MATCH(BA$2,'CAMAGUI DATA UNIFICADA'!$C$1:$T$1,0)),"")</f>
        <v>3.3216</v>
      </c>
      <c r="BB190" s="60">
        <f t="array" ref="BB190">IFERROR(INDEX('CAMAGUI DATA UNIFICADA'!$C$2:$T1007,MATCH(1,($A190='CAMAGUI DATA UNIFICADA'!$A$2:$A1007)*($AL$1='CAMAGUI DATA UNIFICADA'!$B$2:$B1007),0),MATCH(BB$2,'CAMAGUI DATA UNIFICADA'!$C$1:$T$1,0)),"")</f>
        <v>435.2605835</v>
      </c>
      <c r="BC190" s="140">
        <f t="array" ref="BC190">IFERROR(INDEX('CAMAGUI DATA UNIFICADA'!$C$2:$T1007,MATCH(1,($A190='CAMAGUI DATA UNIFICADA'!$A$2:$A1007)*($AL$1='CAMAGUI DATA UNIFICADA'!$B$2:$B1007),0),MATCH(BC$2,'CAMAGUI DATA UNIFICADA'!$C$1:$T$1,0)),"")</f>
        <v>-47.43485414</v>
      </c>
      <c r="BD190" s="138" t="str">
        <f t="array" ref="BD190">IFERROR(INDEX('CAMAGUI DATA UNIFICADA'!$C$2:$T1007,MATCH(1,($A190='CAMAGUI DATA UNIFICADA'!$A$2:$A1007)*($BD$1='CAMAGUI DATA UNIFICADA'!$B$2:$B1007),0),MATCH(BD$2,'CAMAGUI DATA UNIFICADA'!$C$1:$T$1,0)),"")</f>
        <v/>
      </c>
      <c r="BE190" s="2" t="str">
        <f t="array" ref="BE190">IFERROR(INDEX('CAMAGUI DATA UNIFICADA'!$C$2:$T1007,MATCH(1,($A190='CAMAGUI DATA UNIFICADA'!$A$2:$A1007)*($BD$1='CAMAGUI DATA UNIFICADA'!$B$2:$B1007),0),MATCH(BE$2,'CAMAGUI DATA UNIFICADA'!$C$1:$T$1,0)),"")</f>
        <v/>
      </c>
      <c r="BF190" s="2" t="str">
        <f t="array" ref="BF190">IFERROR(INDEX('CAMAGUI DATA UNIFICADA'!$C$2:$T1007,MATCH(1,($A190='CAMAGUI DATA UNIFICADA'!$A$2:$A1007)*($BD$1='CAMAGUI DATA UNIFICADA'!$B$2:$B1007),0),MATCH(BF$2,'CAMAGUI DATA UNIFICADA'!$C$1:$T$1,0)),"")</f>
        <v/>
      </c>
      <c r="BG190" s="2" t="str">
        <f t="array" ref="BG190">IFERROR(INDEX('CAMAGUI DATA UNIFICADA'!$C$2:$T1007,MATCH(1,($A190='CAMAGUI DATA UNIFICADA'!$A$2:$A1007)*($BD$1='CAMAGUI DATA UNIFICADA'!$B$2:$B1007),0),MATCH(BG$2,'CAMAGUI DATA UNIFICADA'!$C$1:$T$1,0)),"")</f>
        <v/>
      </c>
      <c r="BH190" s="139" t="str">
        <f t="array" ref="BH190">IFERROR(INDEX('CAMAGUI DATA UNIFICADA'!$C$2:$T1007,MATCH(1,($A190='CAMAGUI DATA UNIFICADA'!$A$2:$A1007)*($BD$1='CAMAGUI DATA UNIFICADA'!$B$2:$B1007),0),MATCH(BH$2,'CAMAGUI DATA UNIFICADA'!$C$1:$T$1,0)),"")</f>
        <v/>
      </c>
      <c r="BI190" s="2" t="str">
        <f t="array" ref="BI190">IFERROR(INDEX('CAMAGUI DATA UNIFICADA'!$C$2:$T1007,MATCH(1,($A190='CAMAGUI DATA UNIFICADA'!$A$2:$A1007)*($BD$1='CAMAGUI DATA UNIFICADA'!$B$2:$B1007),0),MATCH(BI$2,'CAMAGUI DATA UNIFICADA'!$C$1:$T$1,0)),"")</f>
        <v/>
      </c>
      <c r="BJ190" s="2" t="str">
        <f t="array" ref="BJ190">IFERROR(INDEX('CAMAGUI DATA UNIFICADA'!$C$2:$T1007,MATCH(1,($A190='CAMAGUI DATA UNIFICADA'!$A$2:$A1007)*($BD$1='CAMAGUI DATA UNIFICADA'!$B$2:$B1007),0),MATCH(BJ$2,'CAMAGUI DATA UNIFICADA'!$C$1:$T$1,0)),"")</f>
        <v/>
      </c>
      <c r="BK190" s="33" t="str">
        <f t="array" ref="BK190">IFERROR(INDEX('CAMAGUI DATA UNIFICADA'!$C$2:$T1007,MATCH(1,($A190='CAMAGUI DATA UNIFICADA'!$A$2:$A1007)*($BD$1='CAMAGUI DATA UNIFICADA'!$B$2:$B1007),0),MATCH(BK$2,'CAMAGUI DATA UNIFICADA'!$C$1:$T$1,0)),"")</f>
        <v/>
      </c>
      <c r="BL190" s="60" t="str">
        <f t="array" ref="BL190">IFERROR(INDEX('CAMAGUI DATA UNIFICADA'!$C$2:$T1007,MATCH(1,($A190='CAMAGUI DATA UNIFICADA'!$A$2:$A1007)*($BD$1='CAMAGUI DATA UNIFICADA'!$B$2:$B1007),0),MATCH(BL$2,'CAMAGUI DATA UNIFICADA'!$C$1:$T$1,0)),"")</f>
        <v/>
      </c>
      <c r="BM190" s="33" t="str">
        <f t="array" ref="BM190">IFERROR(INDEX('CAMAGUI DATA UNIFICADA'!$C$2:$T1007,MATCH(1,($A190='CAMAGUI DATA UNIFICADA'!$A$2:$A1007)*($BD$1='CAMAGUI DATA UNIFICADA'!$B$2:$B1007),0),MATCH(BM$2,'CAMAGUI DATA UNIFICADA'!$C$1:$T$1,0)),"")</f>
        <v/>
      </c>
      <c r="BN190" s="23" t="str">
        <f t="array" ref="BN190">IFERROR(INDEX('CAMAGUI DATA UNIFICADA'!$C$2:$T1007,MATCH(1,($A190='CAMAGUI DATA UNIFICADA'!$A$2:$A1007)*($BD$1='CAMAGUI DATA UNIFICADA'!$B$2:$B1007),0),MATCH(BN$2,'CAMAGUI DATA UNIFICADA'!$C$1:$T$1,0)),"")</f>
        <v/>
      </c>
      <c r="BO190" s="23" t="str">
        <f t="array" ref="BO190">IFERROR(INDEX('CAMAGUI DATA UNIFICADA'!$C$2:$T1007,MATCH(1,($A190='CAMAGUI DATA UNIFICADA'!$A$2:$A1007)*($BD$1='CAMAGUI DATA UNIFICADA'!$B$2:$B1007),0),MATCH(BO$2,'CAMAGUI DATA UNIFICADA'!$C$1:$T$1,0)),"")</f>
        <v/>
      </c>
      <c r="BP190" s="60" t="str">
        <f t="array" ref="BP190">IFERROR(INDEX('CAMAGUI DATA UNIFICADA'!$C$2:$T1007,MATCH(1,($A190='CAMAGUI DATA UNIFICADA'!$A$2:$A1007)*($BD$1='CAMAGUI DATA UNIFICADA'!$B$2:$B1007),0),MATCH(BP$2,'CAMAGUI DATA UNIFICADA'!$C$1:$T$1,0)),"")</f>
        <v/>
      </c>
      <c r="BQ190" s="2" t="str">
        <f t="array" ref="BQ190">IFERROR(INDEX('CAMAGUI DATA UNIFICADA'!$C$2:$T1007,MATCH(1,($A190='CAMAGUI DATA UNIFICADA'!$A$2:$A1007)*($BD$1='CAMAGUI DATA UNIFICADA'!$B$2:$B1007),0),MATCH(BQ$2,'CAMAGUI DATA UNIFICADA'!$C$1:$T$1,0)),"")</f>
        <v/>
      </c>
      <c r="BR190" s="2" t="str">
        <f t="array" ref="BR190">IFERROR(INDEX('CAMAGUI DATA UNIFICADA'!$C$2:$T1007,MATCH(1,($A190='CAMAGUI DATA UNIFICADA'!$A$2:$A1007)*($BD$1='CAMAGUI DATA UNIFICADA'!$B$2:$B1007),0),MATCH(BR$2,'CAMAGUI DATA UNIFICADA'!$C$1:$T$1,0)),"")</f>
        <v/>
      </c>
      <c r="BS190" s="33" t="str">
        <f t="array" ref="BS190">IFERROR(INDEX('CAMAGUI DATA UNIFICADA'!$C$2:$T1007,MATCH(1,($A190='CAMAGUI DATA UNIFICADA'!$A$2:$A1007)*($BD$1='CAMAGUI DATA UNIFICADA'!$B$2:$B1007),0),MATCH(BS$2,'CAMAGUI DATA UNIFICADA'!$C$1:$T$1,0)),"")</f>
        <v/>
      </c>
      <c r="BT190" s="60" t="str">
        <f t="array" ref="BT190">IFERROR(INDEX('CAMAGUI DATA UNIFICADA'!$C$2:$T1007,MATCH(1,($A190='CAMAGUI DATA UNIFICADA'!$A$2:$A1007)*($BD$1='CAMAGUI DATA UNIFICADA'!$B$2:$B1007),0),MATCH(BT$2,'CAMAGUI DATA UNIFICADA'!$C$1:$T$1,0)),"")</f>
        <v/>
      </c>
      <c r="BU190" s="140" t="str">
        <f t="array" ref="BU190">IFERROR(INDEX('CAMAGUI DATA UNIFICADA'!$C$2:$T1007,MATCH(1,($A190='CAMAGUI DATA UNIFICADA'!$A$2:$A1007)*($BD$1='CAMAGUI DATA UNIFICADA'!$B$2:$B1007),0),MATCH(BU$2,'CAMAGUI DATA UNIFICADA'!$C$1:$T$1,0)),"")</f>
        <v/>
      </c>
      <c r="BV190" s="138" t="str">
        <f t="array" ref="BV190">IFERROR(INDEX('CAMAGUI DATA UNIFICADA'!$C$2:$T1007,MATCH(1,($A190='CAMAGUI DATA UNIFICADA'!$A$2:$A1007)*($BV$1='CAMAGUI DATA UNIFICADA'!$B$2:$B1007),0),MATCH(BV$2,'CAMAGUI DATA UNIFICADA'!$C$1:$T$1,0)),"")</f>
        <v/>
      </c>
      <c r="BW190" s="2" t="str">
        <f t="array" ref="BW190">IFERROR(INDEX('CAMAGUI DATA UNIFICADA'!$C$2:$T1007,MATCH(1,($A190='CAMAGUI DATA UNIFICADA'!$A$2:$A1007)*($BV$1='CAMAGUI DATA UNIFICADA'!$B$2:$B1007),0),MATCH(BW$2,'CAMAGUI DATA UNIFICADA'!$C$1:$T$1,0)),"")</f>
        <v/>
      </c>
      <c r="BX190" s="2" t="str">
        <f t="array" ref="BX190">IFERROR(INDEX('CAMAGUI DATA UNIFICADA'!$C$2:$T1007,MATCH(1,($A190='CAMAGUI DATA UNIFICADA'!$A$2:$A1007)*($BV$1='CAMAGUI DATA UNIFICADA'!$B$2:$B1007),0),MATCH(BX$2,'CAMAGUI DATA UNIFICADA'!$C$1:$T$1,0)),"")</f>
        <v/>
      </c>
      <c r="BY190" s="2" t="str">
        <f t="array" ref="BY190">IFERROR(INDEX('CAMAGUI DATA UNIFICADA'!$C$2:$T1007,MATCH(1,($A190='CAMAGUI DATA UNIFICADA'!$A$2:$A1007)*($BV$1='CAMAGUI DATA UNIFICADA'!$B$2:$B1007),0),MATCH(BY$2,'CAMAGUI DATA UNIFICADA'!$C$1:$T$1,0)),"")</f>
        <v/>
      </c>
      <c r="BZ190" s="139" t="str">
        <f t="array" ref="BZ190">IFERROR(INDEX('CAMAGUI DATA UNIFICADA'!$C$2:$T1007,MATCH(1,($A190='CAMAGUI DATA UNIFICADA'!$A$2:$A1007)*($BV$1='CAMAGUI DATA UNIFICADA'!$B$2:$B1007),0),MATCH(BZ$2,'CAMAGUI DATA UNIFICADA'!$C$1:$T$1,0)),"")</f>
        <v/>
      </c>
      <c r="CA190" s="2" t="str">
        <f t="array" ref="CA190">IFERROR(INDEX('CAMAGUI DATA UNIFICADA'!$C$2:$T1007,MATCH(1,($A190='CAMAGUI DATA UNIFICADA'!$A$2:$A1007)*($BV$1='CAMAGUI DATA UNIFICADA'!$B$2:$B1007),0),MATCH(CA$2,'CAMAGUI DATA UNIFICADA'!$C$1:$T$1,0)),"")</f>
        <v/>
      </c>
      <c r="CB190" s="2" t="str">
        <f t="array" ref="CB190">IFERROR(INDEX('CAMAGUI DATA UNIFICADA'!$C$2:$T1007,MATCH(1,($A190='CAMAGUI DATA UNIFICADA'!$A$2:$A1007)*($BV$1='CAMAGUI DATA UNIFICADA'!$B$2:$B1007),0),MATCH(CB$2,'CAMAGUI DATA UNIFICADA'!$C$1:$T$1,0)),"")</f>
        <v/>
      </c>
      <c r="CC190" s="33" t="str">
        <f t="array" ref="CC190">IFERROR(INDEX('CAMAGUI DATA UNIFICADA'!$C$2:$T1007,MATCH(1,($A190='CAMAGUI DATA UNIFICADA'!$A$2:$A1007)*($BV$1='CAMAGUI DATA UNIFICADA'!$B$2:$B1007),0),MATCH(CC$2,'CAMAGUI DATA UNIFICADA'!$C$1:$T$1,0)),"")</f>
        <v/>
      </c>
      <c r="CD190" s="60" t="str">
        <f t="array" ref="CD190">IFERROR(INDEX('CAMAGUI DATA UNIFICADA'!$C$2:$T1007,MATCH(1,($A190='CAMAGUI DATA UNIFICADA'!$A$2:$A1007)*($BV$1='CAMAGUI DATA UNIFICADA'!$B$2:$B1007),0),MATCH(CD$2,'CAMAGUI DATA UNIFICADA'!$C$1:$T$1,0)),"")</f>
        <v/>
      </c>
      <c r="CE190" s="33" t="str">
        <f t="array" ref="CE190">IFERROR(INDEX('CAMAGUI DATA UNIFICADA'!$C$2:$T1007,MATCH(1,($A190='CAMAGUI DATA UNIFICADA'!$A$2:$A1007)*($BV$1='CAMAGUI DATA UNIFICADA'!$B$2:$B1007),0),MATCH(CE$2,'CAMAGUI DATA UNIFICADA'!$C$1:$T$1,0)),"")</f>
        <v/>
      </c>
      <c r="CF190" s="23" t="str">
        <f t="array" ref="CF190">IFERROR(INDEX('CAMAGUI DATA UNIFICADA'!$C$2:$T1007,MATCH(1,($A190='CAMAGUI DATA UNIFICADA'!$A$2:$A1007)*($BV$1='CAMAGUI DATA UNIFICADA'!$B$2:$B1007),0),MATCH(CF$2,'CAMAGUI DATA UNIFICADA'!$C$1:$T$1,0)),"")</f>
        <v/>
      </c>
      <c r="CG190" s="23" t="str">
        <f t="array" ref="CG190">IFERROR(INDEX('CAMAGUI DATA UNIFICADA'!$C$2:$T1007,MATCH(1,($A190='CAMAGUI DATA UNIFICADA'!$A$2:$A1007)*($BV$1='CAMAGUI DATA UNIFICADA'!$B$2:$B1007),0),MATCH(CG$2,'CAMAGUI DATA UNIFICADA'!$C$1:$T$1,0)),"")</f>
        <v/>
      </c>
      <c r="CH190" s="60" t="str">
        <f t="array" ref="CH190">IFERROR(INDEX('CAMAGUI DATA UNIFICADA'!$C$2:$T1007,MATCH(1,($A190='CAMAGUI DATA UNIFICADA'!$A$2:$A1007)*($BV$1='CAMAGUI DATA UNIFICADA'!$B$2:$B1007),0),MATCH(CH$2,'CAMAGUI DATA UNIFICADA'!$C$1:$T$1,0)),"")</f>
        <v/>
      </c>
      <c r="CI190" s="2" t="str">
        <f t="array" ref="CI190">IFERROR(INDEX('CAMAGUI DATA UNIFICADA'!$C$2:$T1007,MATCH(1,($A190='CAMAGUI DATA UNIFICADA'!$A$2:$A1007)*($BV$1='CAMAGUI DATA UNIFICADA'!$B$2:$B1007),0),MATCH(CI$2,'CAMAGUI DATA UNIFICADA'!$C$1:$T$1,0)),"")</f>
        <v/>
      </c>
      <c r="CJ190" s="2" t="str">
        <f t="array" ref="CJ190">IFERROR(INDEX('CAMAGUI DATA UNIFICADA'!$C$2:$T1007,MATCH(1,($A190='CAMAGUI DATA UNIFICADA'!$A$2:$A1007)*($BV$1='CAMAGUI DATA UNIFICADA'!$B$2:$B1007),0),MATCH(CJ$2,'CAMAGUI DATA UNIFICADA'!$C$1:$T$1,0)),"")</f>
        <v/>
      </c>
      <c r="CK190" s="33" t="str">
        <f t="array" ref="CK190">IFERROR(INDEX('CAMAGUI DATA UNIFICADA'!$C$2:$T1007,MATCH(1,($A190='CAMAGUI DATA UNIFICADA'!$A$2:$A1007)*($BV$1='CAMAGUI DATA UNIFICADA'!$B$2:$B1007),0),MATCH(CK$2,'CAMAGUI DATA UNIFICADA'!$C$1:$T$1,0)),"")</f>
        <v/>
      </c>
      <c r="CL190" s="60" t="str">
        <f t="array" ref="CL190">IFERROR(INDEX('CAMAGUI DATA UNIFICADA'!$C$2:$T1007,MATCH(1,($A190='CAMAGUI DATA UNIFICADA'!$A$2:$A1007)*($BV$1='CAMAGUI DATA UNIFICADA'!$B$2:$B1007),0),MATCH(CL$2,'CAMAGUI DATA UNIFICADA'!$C$1:$T$1,0)),"")</f>
        <v/>
      </c>
      <c r="CM190" s="140" t="str">
        <f t="array" ref="CM190">IFERROR(INDEX('CAMAGUI DATA UNIFICADA'!$C$2:$T1007,MATCH(1,($A190='CAMAGUI DATA UNIFICADA'!$A$2:$A1007)*($BV$1='CAMAGUI DATA UNIFICADA'!$B$2:$B1007),0),MATCH(CM$2,'CAMAGUI DATA UNIFICADA'!$C$1:$T$1,0)),"")</f>
        <v/>
      </c>
      <c r="CN190" s="138" t="str">
        <f t="array" ref="CN190">IFERROR(INDEX('CAMAGUI DATA UNIFICADA'!$C$2:$T1007,MATCH(1,($A190='CAMAGUI DATA UNIFICADA'!$A$2:$A1007)*($CN$1='CAMAGUI DATA UNIFICADA'!$B$2:$B1007),0),MATCH(CN$2,'CAMAGUI DATA UNIFICADA'!$C$1:$T$1,0)),"")</f>
        <v/>
      </c>
      <c r="CO190" s="2" t="str">
        <f t="array" ref="CO190">IFERROR(INDEX('CAMAGUI DATA UNIFICADA'!$C$2:$T1007,MATCH(1,($A190='CAMAGUI DATA UNIFICADA'!$A$2:$A1007)*($CN$1='CAMAGUI DATA UNIFICADA'!$B$2:$B1007),0),MATCH(CO$2,'CAMAGUI DATA UNIFICADA'!$C$1:$T$1,0)),"")</f>
        <v/>
      </c>
      <c r="CP190" s="2" t="str">
        <f t="array" ref="CP190">IFERROR(INDEX('CAMAGUI DATA UNIFICADA'!$C$2:$T1007,MATCH(1,($A190='CAMAGUI DATA UNIFICADA'!$A$2:$A1007)*($CN$1='CAMAGUI DATA UNIFICADA'!$B$2:$B1007),0),MATCH(CP$2,'CAMAGUI DATA UNIFICADA'!$C$1:$T$1,0)),"")</f>
        <v/>
      </c>
      <c r="CQ190" s="2" t="str">
        <f t="array" ref="CQ190">IFERROR(INDEX('CAMAGUI DATA UNIFICADA'!$C$2:$T1007,MATCH(1,($A190='CAMAGUI DATA UNIFICADA'!$A$2:$A1007)*($CN$1='CAMAGUI DATA UNIFICADA'!$B$2:$B1007),0),MATCH(CQ$2,'CAMAGUI DATA UNIFICADA'!$C$1:$T$1,0)),"")</f>
        <v/>
      </c>
      <c r="CR190" s="139" t="str">
        <f t="array" ref="CR190">IFERROR(INDEX('CAMAGUI DATA UNIFICADA'!$C$2:$T1007,MATCH(1,($A190='CAMAGUI DATA UNIFICADA'!$A$2:$A1007)*($CN$1='CAMAGUI DATA UNIFICADA'!$B$2:$B1007),0),MATCH(CR$2,'CAMAGUI DATA UNIFICADA'!$C$1:$T$1,0)),"")</f>
        <v/>
      </c>
      <c r="CS190" s="2" t="str">
        <f t="array" ref="CS190">IFERROR(INDEX('CAMAGUI DATA UNIFICADA'!$C$2:$T1007,MATCH(1,($A190='CAMAGUI DATA UNIFICADA'!$A$2:$A1007)*($CN$1='CAMAGUI DATA UNIFICADA'!$B$2:$B1007),0),MATCH(CS$2,'CAMAGUI DATA UNIFICADA'!$C$1:$T$1,0)),"")</f>
        <v/>
      </c>
      <c r="CT190" s="2" t="str">
        <f t="array" ref="CT190">IFERROR(INDEX('CAMAGUI DATA UNIFICADA'!$C$2:$T1007,MATCH(1,($A190='CAMAGUI DATA UNIFICADA'!$A$2:$A1007)*($CN$1='CAMAGUI DATA UNIFICADA'!$B$2:$B1007),0),MATCH(CT$2,'CAMAGUI DATA UNIFICADA'!$C$1:$T$1,0)),"")</f>
        <v/>
      </c>
      <c r="CU190" s="33" t="str">
        <f t="array" ref="CU190">IFERROR(INDEX('CAMAGUI DATA UNIFICADA'!$C$2:$T1007,MATCH(1,($A190='CAMAGUI DATA UNIFICADA'!$A$2:$A1007)*($CN$1='CAMAGUI DATA UNIFICADA'!$B$2:$B1007),0),MATCH(CU$2,'CAMAGUI DATA UNIFICADA'!$C$1:$T$1,0)),"")</f>
        <v/>
      </c>
      <c r="CV190" s="60" t="str">
        <f t="array" ref="CV190">IFERROR(INDEX('CAMAGUI DATA UNIFICADA'!$C$2:$T1007,MATCH(1,($A190='CAMAGUI DATA UNIFICADA'!$A$2:$A1007)*($CN$1='CAMAGUI DATA UNIFICADA'!$B$2:$B1007),0),MATCH(CV$2,'CAMAGUI DATA UNIFICADA'!$C$1:$T$1,0)),"")</f>
        <v/>
      </c>
      <c r="CW190" s="33" t="str">
        <f t="array" ref="CW190">IFERROR(INDEX('CAMAGUI DATA UNIFICADA'!$C$2:$T1007,MATCH(1,($A190='CAMAGUI DATA UNIFICADA'!$A$2:$A1007)*($CN$1='CAMAGUI DATA UNIFICADA'!$B$2:$B1007),0),MATCH(CW$2,'CAMAGUI DATA UNIFICADA'!$C$1:$T$1,0)),"")</f>
        <v/>
      </c>
      <c r="CX190" s="23" t="str">
        <f t="array" ref="CX190">IFERROR(INDEX('CAMAGUI DATA UNIFICADA'!$C$2:$T1007,MATCH(1,($A190='CAMAGUI DATA UNIFICADA'!$A$2:$A1007)*($CN$1='CAMAGUI DATA UNIFICADA'!$B$2:$B1007),0),MATCH(CX$2,'CAMAGUI DATA UNIFICADA'!$C$1:$T$1,0)),"")</f>
        <v/>
      </c>
      <c r="CY190" s="23" t="str">
        <f t="array" ref="CY190">IFERROR(INDEX('CAMAGUI DATA UNIFICADA'!$C$2:$T1007,MATCH(1,($A190='CAMAGUI DATA UNIFICADA'!$A$2:$A1007)*($CN$1='CAMAGUI DATA UNIFICADA'!$B$2:$B1007),0),MATCH(CY$2,'CAMAGUI DATA UNIFICADA'!$C$1:$T$1,0)),"")</f>
        <v/>
      </c>
      <c r="CZ190" s="60" t="str">
        <f t="array" ref="CZ190">IFERROR(INDEX('CAMAGUI DATA UNIFICADA'!$C$2:$T1007,MATCH(1,($A190='CAMAGUI DATA UNIFICADA'!$A$2:$A1007)*($CN$1='CAMAGUI DATA UNIFICADA'!$B$2:$B1007),0),MATCH(CZ$2,'CAMAGUI DATA UNIFICADA'!$C$1:$T$1,0)),"")</f>
        <v/>
      </c>
      <c r="DA190" s="2" t="str">
        <f t="array" ref="DA190">IFERROR(INDEX('CAMAGUI DATA UNIFICADA'!$C$2:$T1007,MATCH(1,($A190='CAMAGUI DATA UNIFICADA'!$A$2:$A1007)*($CN$1='CAMAGUI DATA UNIFICADA'!$B$2:$B1007),0),MATCH(DA$2,'CAMAGUI DATA UNIFICADA'!$C$1:$T$1,0)),"")</f>
        <v/>
      </c>
      <c r="DB190" s="2" t="str">
        <f t="array" ref="DB190">IFERROR(INDEX('CAMAGUI DATA UNIFICADA'!$C$2:$T1007,MATCH(1,($A190='CAMAGUI DATA UNIFICADA'!$A$2:$A1007)*($CN$1='CAMAGUI DATA UNIFICADA'!$B$2:$B1007),0),MATCH(DB$2,'CAMAGUI DATA UNIFICADA'!$C$1:$T$1,0)),"")</f>
        <v/>
      </c>
      <c r="DC190" s="33" t="str">
        <f t="array" ref="DC190">IFERROR(INDEX('CAMAGUI DATA UNIFICADA'!$C$2:$T1007,MATCH(1,($A190='CAMAGUI DATA UNIFICADA'!$A$2:$A1007)*($CN$1='CAMAGUI DATA UNIFICADA'!$B$2:$B1007),0),MATCH(DC$2,'CAMAGUI DATA UNIFICADA'!$C$1:$T$1,0)),"")</f>
        <v/>
      </c>
      <c r="DD190" s="60" t="str">
        <f t="array" ref="DD190">IFERROR(INDEX('CAMAGUI DATA UNIFICADA'!$C$2:$T1007,MATCH(1,($A190='CAMAGUI DATA UNIFICADA'!$A$2:$A1007)*($CN$1='CAMAGUI DATA UNIFICADA'!$B$2:$B1007),0),MATCH(DD$2,'CAMAGUI DATA UNIFICADA'!$C$1:$T$1,0)),"")</f>
        <v/>
      </c>
      <c r="DE190" s="140" t="str">
        <f t="array" ref="DE190">IFERROR(INDEX('CAMAGUI DATA UNIFICADA'!$C$2:$T1007,MATCH(1,($A190='CAMAGUI DATA UNIFICADA'!$A$2:$A1007)*($CN$1='CAMAGUI DATA UNIFICADA'!$B$2:$B1007),0),MATCH(DE$2,'CAMAGUI DATA UNIFICADA'!$C$1:$T$1,0)),"")</f>
        <v/>
      </c>
      <c r="DF190" s="138" t="str">
        <f t="array" ref="DF190">IFERROR(INDEX('CAMAGUI DATA UNIFICADA'!$C$2:$T1007,MATCH(1,($A190='CAMAGUI DATA UNIFICADA'!$A$2:$A1007)*($DF$1='CAMAGUI DATA UNIFICADA'!$B$2:$B1007),0),MATCH(DF$2,'CAMAGUI DATA UNIFICADA'!$C$1:$T$1,0)),"")</f>
        <v/>
      </c>
      <c r="DG190" s="2" t="str">
        <f t="array" ref="DG190">IFERROR(INDEX('CAMAGUI DATA UNIFICADA'!$C$2:$T1007,MATCH(1,($A190='CAMAGUI DATA UNIFICADA'!$A$2:$A1007)*($DF$1='CAMAGUI DATA UNIFICADA'!$B$2:$B1007),0),MATCH(DG$2,'CAMAGUI DATA UNIFICADA'!$C$1:$T$1,0)),"")</f>
        <v/>
      </c>
      <c r="DH190" s="2" t="str">
        <f t="array" ref="DH190">IFERROR(INDEX('CAMAGUI DATA UNIFICADA'!$C$2:$T1007,MATCH(1,($A190='CAMAGUI DATA UNIFICADA'!$A$2:$A1007)*($DF$1='CAMAGUI DATA UNIFICADA'!$B$2:$B1007),0),MATCH(DH$2,'CAMAGUI DATA UNIFICADA'!$C$1:$T$1,0)),"")</f>
        <v/>
      </c>
      <c r="DI190" s="2" t="str">
        <f t="array" ref="DI190">IFERROR(INDEX('CAMAGUI DATA UNIFICADA'!$C$2:$T1007,MATCH(1,($A190='CAMAGUI DATA UNIFICADA'!$A$2:$A1007)*($DF$1='CAMAGUI DATA UNIFICADA'!$B$2:$B1007),0),MATCH(DI$2,'CAMAGUI DATA UNIFICADA'!$C$1:$T$1,0)),"")</f>
        <v/>
      </c>
      <c r="DJ190" s="139" t="str">
        <f t="array" ref="DJ190">IFERROR(INDEX('CAMAGUI DATA UNIFICADA'!$C$2:$T1007,MATCH(1,($A190='CAMAGUI DATA UNIFICADA'!$A$2:$A1007)*($DF$1='CAMAGUI DATA UNIFICADA'!$B$2:$B1007),0),MATCH(DJ$2,'CAMAGUI DATA UNIFICADA'!$C$1:$T$1,0)),"")</f>
        <v/>
      </c>
      <c r="DK190" s="2" t="str">
        <f t="array" ref="DK190">IFERROR(INDEX('CAMAGUI DATA UNIFICADA'!$C$2:$T1007,MATCH(1,($A190='CAMAGUI DATA UNIFICADA'!$A$2:$A1007)*($DF$1='CAMAGUI DATA UNIFICADA'!$B$2:$B1007),0),MATCH(DK$2,'CAMAGUI DATA UNIFICADA'!$C$1:$T$1,0)),"")</f>
        <v/>
      </c>
      <c r="DL190" s="2" t="str">
        <f t="array" ref="DL190">IFERROR(INDEX('CAMAGUI DATA UNIFICADA'!$C$2:$T1007,MATCH(1,($A190='CAMAGUI DATA UNIFICADA'!$A$2:$A1007)*($DF$1='CAMAGUI DATA UNIFICADA'!$B$2:$B1007),0),MATCH(DL$2,'CAMAGUI DATA UNIFICADA'!$C$1:$T$1,0)),"")</f>
        <v/>
      </c>
      <c r="DM190" s="33" t="str">
        <f t="array" ref="DM190">IFERROR(INDEX('CAMAGUI DATA UNIFICADA'!$C$2:$T1007,MATCH(1,($A190='CAMAGUI DATA UNIFICADA'!$A$2:$A1007)*($DF$1='CAMAGUI DATA UNIFICADA'!$B$2:$B1007),0),MATCH(DM$2,'CAMAGUI DATA UNIFICADA'!$C$1:$T$1,0)),"")</f>
        <v/>
      </c>
      <c r="DN190" s="60" t="str">
        <f t="array" ref="DN190">IFERROR(INDEX('CAMAGUI DATA UNIFICADA'!$C$2:$T1007,MATCH(1,($A190='CAMAGUI DATA UNIFICADA'!$A$2:$A1007)*($DF$1='CAMAGUI DATA UNIFICADA'!$B$2:$B1007),0),MATCH(DN$2,'CAMAGUI DATA UNIFICADA'!$C$1:$T$1,0)),"")</f>
        <v/>
      </c>
      <c r="DO190" s="33" t="str">
        <f t="array" ref="DO190">IFERROR(INDEX('CAMAGUI DATA UNIFICADA'!$C$2:$T1007,MATCH(1,($A190='CAMAGUI DATA UNIFICADA'!$A$2:$A1007)*($DF$1='CAMAGUI DATA UNIFICADA'!$B$2:$B1007),0),MATCH(DO$2,'CAMAGUI DATA UNIFICADA'!$C$1:$T$1,0)),"")</f>
        <v/>
      </c>
      <c r="DP190" s="23" t="str">
        <f t="array" ref="DP190">IFERROR(INDEX('CAMAGUI DATA UNIFICADA'!$C$2:$T1007,MATCH(1,($A190='CAMAGUI DATA UNIFICADA'!$A$2:$A1007)*($DF$1='CAMAGUI DATA UNIFICADA'!$B$2:$B1007),0),MATCH(DP$2,'CAMAGUI DATA UNIFICADA'!$C$1:$T$1,0)),"")</f>
        <v/>
      </c>
      <c r="DQ190" s="23" t="str">
        <f t="array" ref="DQ190">IFERROR(INDEX('CAMAGUI DATA UNIFICADA'!$C$2:$T1007,MATCH(1,($A190='CAMAGUI DATA UNIFICADA'!$A$2:$A1007)*($DF$1='CAMAGUI DATA UNIFICADA'!$B$2:$B1007),0),MATCH(DQ$2,'CAMAGUI DATA UNIFICADA'!$C$1:$T$1,0)),"")</f>
        <v/>
      </c>
      <c r="DR190" s="2" t="str">
        <f t="array" ref="DR190">IFERROR(INDEX('CAMAGUI DATA UNIFICADA'!$C$2:$T1007,MATCH(1,($A190='CAMAGUI DATA UNIFICADA'!$A$2:$A1007)*($DF$1='CAMAGUI DATA UNIFICADA'!$B$2:$B1007),0),MATCH(DR$2,'CAMAGUI DATA UNIFICADA'!$C$1:$T$1,0)),"")</f>
        <v/>
      </c>
      <c r="DS190" s="2" t="str">
        <f t="array" ref="DS190">IFERROR(INDEX('CAMAGUI DATA UNIFICADA'!$C$2:$T1007,MATCH(1,($A190='CAMAGUI DATA UNIFICADA'!$A$2:$A1007)*($DF$1='CAMAGUI DATA UNIFICADA'!$B$2:$B1007),0),MATCH(DS$2,'CAMAGUI DATA UNIFICADA'!$C$1:$T$1,0)),"")</f>
        <v/>
      </c>
      <c r="DT190" s="2" t="str">
        <f t="array" ref="DT190">IFERROR(INDEX('CAMAGUI DATA UNIFICADA'!$C$2:$T1007,MATCH(1,($A190='CAMAGUI DATA UNIFICADA'!$A$2:$A1007)*($DF$1='CAMAGUI DATA UNIFICADA'!$B$2:$B1007),0),MATCH(DT$2,'CAMAGUI DATA UNIFICADA'!$C$1:$T$1,0)),"")</f>
        <v/>
      </c>
      <c r="DU190" s="33" t="str">
        <f t="array" ref="DU190">IFERROR(INDEX('CAMAGUI DATA UNIFICADA'!$C$2:$T1007,MATCH(1,($A190='CAMAGUI DATA UNIFICADA'!$A$2:$A1007)*($DF$1='CAMAGUI DATA UNIFICADA'!$B$2:$B1007),0),MATCH(DU$2,'CAMAGUI DATA UNIFICADA'!$C$1:$T$1,0)),"")</f>
        <v/>
      </c>
      <c r="DV190" s="60" t="str">
        <f t="array" ref="DV190">IFERROR(INDEX('CAMAGUI DATA UNIFICADA'!$C$2:$T1007,MATCH(1,($A190='CAMAGUI DATA UNIFICADA'!$A$2:$A1007)*($DF$1='CAMAGUI DATA UNIFICADA'!$B$2:$B1007),0),MATCH(DV$2,'CAMAGUI DATA UNIFICADA'!$C$1:$T$1,0)),"")</f>
        <v/>
      </c>
      <c r="DW190" s="140" t="str">
        <f t="array" ref="DW190">IFERROR(INDEX('CAMAGUI DATA UNIFICADA'!$C$2:$T1007,MATCH(1,($A190='CAMAGUI DATA UNIFICADA'!$A$2:$A1007)*($DF$1='CAMAGUI DATA UNIFICADA'!$B$2:$B1007),0),MATCH(DW$2,'CAMAGUI DATA UNIFICADA'!$C$1:$T$1,0)),"")</f>
        <v/>
      </c>
      <c r="DX190" s="144" t="str">
        <f t="array" ref="DX190">IFERROR(INDEX('CAMAGUI DATA UNIFICADA'!$C$2:$T1007,MATCH(1,($A190='CAMAGUI DATA UNIFICADA'!$A$2:$A1007)*($DX$1='CAMAGUI DATA UNIFICADA'!$B$2:$B1007),0),MATCH(DX$2,'CAMAGUI DATA UNIFICADA'!$C$1:$T$1,0)),"")</f>
        <v/>
      </c>
      <c r="DY190" s="60" t="str">
        <f t="array" ref="DY190">IFERROR(INDEX('CAMAGUI DATA UNIFICADA'!$C$2:$T1007,MATCH(1,($A190='CAMAGUI DATA UNIFICADA'!$A$2:$A1007)*($DX$1='CAMAGUI DATA UNIFICADA'!$B$2:$B1007),0),MATCH(DY$2,'CAMAGUI DATA UNIFICADA'!$C$1:$T$1,0)),"")</f>
        <v/>
      </c>
      <c r="DZ190" s="60" t="str">
        <f t="array" ref="DZ190">IFERROR(INDEX('CAMAGUI DATA UNIFICADA'!$C$2:$T1007,MATCH(1,($A190='CAMAGUI DATA UNIFICADA'!$A$2:$A1007)*($DX$1='CAMAGUI DATA UNIFICADA'!$B$2:$B1007),0),MATCH(DZ$2,'CAMAGUI DATA UNIFICADA'!$C$1:$T$1,0)),"")</f>
        <v/>
      </c>
      <c r="EA190" s="60" t="str">
        <f t="array" ref="EA190">IFERROR(INDEX('CAMAGUI DATA UNIFICADA'!$C$2:$T1007,MATCH(1,($A190='CAMAGUI DATA UNIFICADA'!$A$2:$A1007)*($DX$1='CAMAGUI DATA UNIFICADA'!$B$2:$B1007),0),MATCH(EA$2,'CAMAGUI DATA UNIFICADA'!$C$1:$T$1,0)),"")</f>
        <v/>
      </c>
      <c r="EB190" s="60" t="str">
        <f t="array" ref="EB190">IFERROR(INDEX('CAMAGUI DATA UNIFICADA'!$C$2:$T1007,MATCH(1,($A190='CAMAGUI DATA UNIFICADA'!$A$2:$A1007)*($DX$1='CAMAGUI DATA UNIFICADA'!$B$2:$B1007),0),MATCH(EB$2,'CAMAGUI DATA UNIFICADA'!$C$1:$T$1,0)),"")</f>
        <v/>
      </c>
      <c r="EC190" s="60" t="str">
        <f t="array" ref="EC190">IFERROR(INDEX('CAMAGUI DATA UNIFICADA'!$C$2:$T1007,MATCH(1,($A190='CAMAGUI DATA UNIFICADA'!$A$2:$A1007)*($DX$1='CAMAGUI DATA UNIFICADA'!$B$2:$B1007),0),MATCH(EC$2,'CAMAGUI DATA UNIFICADA'!$C$1:$T$1,0)),"")</f>
        <v/>
      </c>
      <c r="ED190" s="60" t="str">
        <f t="array" ref="ED190">IFERROR(INDEX('CAMAGUI DATA UNIFICADA'!$C$2:$T1007,MATCH(1,($A190='CAMAGUI DATA UNIFICADA'!$A$2:$A1007)*($DX$1='CAMAGUI DATA UNIFICADA'!$B$2:$B1007),0),MATCH(ED$2,'CAMAGUI DATA UNIFICADA'!$C$1:$T$1,0)),"")</f>
        <v/>
      </c>
      <c r="EE190" s="60" t="str">
        <f t="array" ref="EE190">IFERROR(INDEX('CAMAGUI DATA UNIFICADA'!$C$2:$T1007,MATCH(1,($A190='CAMAGUI DATA UNIFICADA'!$A$2:$A1007)*($DX$1='CAMAGUI DATA UNIFICADA'!$B$2:$B1007),0),MATCH(EE$2,'CAMAGUI DATA UNIFICADA'!$C$1:$T$1,0)),"")</f>
        <v/>
      </c>
      <c r="EF190" s="60" t="str">
        <f t="array" ref="EF190">IFERROR(INDEX('CAMAGUI DATA UNIFICADA'!$C$2:$T1007,MATCH(1,($A190='CAMAGUI DATA UNIFICADA'!$A$2:$A1007)*($DX$1='CAMAGUI DATA UNIFICADA'!$B$2:$B1007),0),MATCH(EF$2,'CAMAGUI DATA UNIFICADA'!$C$1:$T$1,0)),"")</f>
        <v/>
      </c>
      <c r="EG190" s="60" t="str">
        <f t="array" ref="EG190">IFERROR(INDEX('CAMAGUI DATA UNIFICADA'!$C$2:$T1007,MATCH(1,($A190='CAMAGUI DATA UNIFICADA'!$A$2:$A1007)*($DX$1='CAMAGUI DATA UNIFICADA'!$B$2:$B1007),0),MATCH(EG$2,'CAMAGUI DATA UNIFICADA'!$C$1:$T$1,0)),"")</f>
        <v/>
      </c>
      <c r="EH190" s="60" t="str">
        <f t="array" ref="EH190">IFERROR(INDEX('CAMAGUI DATA UNIFICADA'!$C$2:$T1007,MATCH(1,($A190='CAMAGUI DATA UNIFICADA'!$A$2:$A1007)*($DX$1='CAMAGUI DATA UNIFICADA'!$B$2:$B1007),0),MATCH(EH$2,'CAMAGUI DATA UNIFICADA'!$C$1:$T$1,0)),"")</f>
        <v/>
      </c>
      <c r="EI190" s="60" t="str">
        <f t="array" ref="EI190">IFERROR(INDEX('CAMAGUI DATA UNIFICADA'!$C$2:$T1007,MATCH(1,($A190='CAMAGUI DATA UNIFICADA'!$A$2:$A1007)*($DX$1='CAMAGUI DATA UNIFICADA'!$B$2:$B1007),0),MATCH(EI$2,'CAMAGUI DATA UNIFICADA'!$C$1:$T$1,0)),"")</f>
        <v/>
      </c>
      <c r="EJ190" s="60" t="str">
        <f t="array" ref="EJ190">IFERROR(INDEX('CAMAGUI DATA UNIFICADA'!$C$2:$T1007,MATCH(1,($A190='CAMAGUI DATA UNIFICADA'!$A$2:$A1007)*($DX$1='CAMAGUI DATA UNIFICADA'!$B$2:$B1007),0),MATCH(EJ$2,'CAMAGUI DATA UNIFICADA'!$C$1:$T$1,0)),"")</f>
        <v/>
      </c>
      <c r="EK190" s="60" t="str">
        <f t="array" ref="EK190">IFERROR(INDEX('CAMAGUI DATA UNIFICADA'!$C$2:$T1007,MATCH(1,($A190='CAMAGUI DATA UNIFICADA'!$A$2:$A1007)*($DX$1='CAMAGUI DATA UNIFICADA'!$B$2:$B1007),0),MATCH(EK$2,'CAMAGUI DATA UNIFICADA'!$C$1:$T$1,0)),"")</f>
        <v/>
      </c>
      <c r="EL190" s="60" t="str">
        <f t="array" ref="EL190">IFERROR(INDEX('CAMAGUI DATA UNIFICADA'!$C$2:$T1007,MATCH(1,($A190='CAMAGUI DATA UNIFICADA'!$A$2:$A1007)*($DX$1='CAMAGUI DATA UNIFICADA'!$B$2:$B1007),0),MATCH(EL$2,'CAMAGUI DATA UNIFICADA'!$C$1:$T$1,0)),"")</f>
        <v/>
      </c>
      <c r="EM190" s="60" t="str">
        <f t="array" ref="EM190">IFERROR(INDEX('CAMAGUI DATA UNIFICADA'!$C$2:$T1007,MATCH(1,($A190='CAMAGUI DATA UNIFICADA'!$A$2:$A1007)*($DX$1='CAMAGUI DATA UNIFICADA'!$B$2:$B1007),0),MATCH(EM$2,'CAMAGUI DATA UNIFICADA'!$C$1:$T$1,0)),"")</f>
        <v/>
      </c>
      <c r="EN190" s="60" t="str">
        <f t="array" ref="EN190">IFERROR(INDEX('CAMAGUI DATA UNIFICADA'!$C$2:$T1007,MATCH(1,($A190='CAMAGUI DATA UNIFICADA'!$A$2:$A1007)*($DX$1='CAMAGUI DATA UNIFICADA'!$B$2:$B1007),0),MATCH(EN$2,'CAMAGUI DATA UNIFICADA'!$C$1:$T$1,0)),"")</f>
        <v/>
      </c>
      <c r="EO190" s="140" t="str">
        <f t="array" ref="EO190">IFERROR(INDEX('CAMAGUI DATA UNIFICADA'!$C$2:$T1007,MATCH(1,($A190='CAMAGUI DATA UNIFICADA'!$A$2:$A1007)*($DX$1='CAMAGUI DATA UNIFICADA'!$B$2:$B1007),0),MATCH(EO$2,'CAMAGUI DATA UNIFICADA'!$C$1:$T$1,0)),"")</f>
        <v/>
      </c>
    </row>
    <row r="191">
      <c r="A191" s="137">
        <v>46258.0</v>
      </c>
      <c r="B191" s="138" t="str">
        <f t="array" ref="B191">IFERROR(INDEX('CAMAGUI DATA UNIFICADA'!$C$2:$T1007,MATCH(1,($A191='CAMAGUI DATA UNIFICADA'!$A$2:$A1007)*($B$1='CAMAGUI DATA UNIFICADA'!$B$2:$B1007),0),MATCH(B$2,'CAMAGUI DATA UNIFICADA'!$C$1:$T$1,0)),"")</f>
        <v>CA1130726</v>
      </c>
      <c r="C191" s="2">
        <f t="array" ref="C191">IFERROR(INDEX('CAMAGUI DATA UNIFICADA'!$C$2:$T1007,MATCH(1,($A191='CAMAGUI DATA UNIFICADA'!$A$2:$A1007)*($B$1='CAMAGUI DATA UNIFICADA'!$B$2:$B1007),0),MATCH(C$2,'CAMAGUI DATA UNIFICADA'!$C$1:$T$1,0)),"")</f>
        <v>475</v>
      </c>
      <c r="D191" s="2">
        <f t="array" ref="D191">IFERROR(INDEX('CAMAGUI DATA UNIFICADA'!$C$2:$T1007,MATCH(1,($A191='CAMAGUI DATA UNIFICADA'!$A$2:$A1007)*($B$1='CAMAGUI DATA UNIFICADA'!$B$2:$B1007),0),MATCH(D$2,'CAMAGUI DATA UNIFICADA'!$C$1:$T$1,0)),"")</f>
        <v>3075</v>
      </c>
      <c r="E191" s="2" t="str">
        <f t="array" ref="E191">IFERROR(INDEX('CAMAGUI DATA UNIFICADA'!$C$2:$T1007,MATCH(1,($A191='CAMAGUI DATA UNIFICADA'!$A$2:$A1007)*($B$1='CAMAGUI DATA UNIFICADA'!$B$2:$B1007),0),MATCH(E$2,'CAMAGUI DATA UNIFICADA'!$C$1:$T$1,0)),"")</f>
        <v>SKR OPTILINE E</v>
      </c>
      <c r="F191" s="139">
        <f t="array" ref="F191">IFERROR(INDEX('CAMAGUI DATA UNIFICADA'!$C$2:$T1007,MATCH(1,($A191='CAMAGUI DATA UNIFICADA'!$A$2:$A1007)*($B$1='CAMAGUI DATA UNIFICADA'!$B$2:$B1007),0),MATCH(F$2,'CAMAGUI DATA UNIFICADA'!$C$1:$T$1,0)),"")</f>
        <v>3628.5</v>
      </c>
      <c r="G191" s="2">
        <f t="array" ref="G191">IFERROR(INDEX('CAMAGUI DATA UNIFICADA'!$C$2:$T1007,MATCH(1,($A191='CAMAGUI DATA UNIFICADA'!$A$2:$A1007)*($B$1='CAMAGUI DATA UNIFICADA'!$B$2:$B1007),0),MATCH(G$2,'CAMAGUI DATA UNIFICADA'!$C$1:$T$1,0)),"")</f>
        <v>21.5</v>
      </c>
      <c r="H191" s="2">
        <f t="array" ref="H191">IFERROR(INDEX('CAMAGUI DATA UNIFICADA'!$C$2:$T1007,MATCH(1,($A191='CAMAGUI DATA UNIFICADA'!$A$2:$A1007)*($B$1='CAMAGUI DATA UNIFICADA'!$B$2:$B1007),0),MATCH(H$2,'CAMAGUI DATA UNIFICADA'!$C$1:$T$1,0)),"")</f>
        <v>4.4</v>
      </c>
      <c r="I191" s="33">
        <f t="array" ref="I191">IFERROR(INDEX('CAMAGUI DATA UNIFICADA'!$C$2:$T1007,MATCH(1,($A191='CAMAGUI DATA UNIFICADA'!$A$2:$A1007)*($B$1='CAMAGUI DATA UNIFICADA'!$B$2:$B1007),0),MATCH(I$2,'CAMAGUI DATA UNIFICADA'!$C$1:$T$1,0)),"")</f>
        <v>3.3</v>
      </c>
      <c r="J191" s="60">
        <f t="array" ref="J191">IFERROR(INDEX('CAMAGUI DATA UNIFICADA'!$C$2:$T1007,MATCH(1,($A191='CAMAGUI DATA UNIFICADA'!$A$2:$A1007)*($B$1='CAMAGUI DATA UNIFICADA'!$B$2:$B1007),0),MATCH(J$2,'CAMAGUI DATA UNIFICADA'!$C$1:$T$1,0)),"")</f>
        <v>669485.5532</v>
      </c>
      <c r="K191" s="33">
        <f t="array" ref="K191">IFERROR(INDEX('CAMAGUI DATA UNIFICADA'!$C$2:$T1007,MATCH(1,($A191='CAMAGUI DATA UNIFICADA'!$A$2:$A1007)*($B$1='CAMAGUI DATA UNIFICADA'!$B$2:$B1007),0),MATCH(K$2,'CAMAGUI DATA UNIFICADA'!$C$1:$T$1,0)),"")</f>
        <v>1.086035177</v>
      </c>
      <c r="L191" s="23">
        <f t="array" ref="L191">IFERROR(INDEX('CAMAGUI DATA UNIFICADA'!$C$2:$T1007,MATCH(1,($A191='CAMAGUI DATA UNIFICADA'!$A$2:$A1007)*($B$1='CAMAGUI DATA UNIFICADA'!$B$2:$B1007),0),MATCH(L$2,'CAMAGUI DATA UNIFICADA'!$C$1:$T$1,0)),"")</f>
        <v>0.5722098745</v>
      </c>
      <c r="M191" s="23">
        <f t="array" ref="M191">IFERROR(INDEX('CAMAGUI DATA UNIFICADA'!$C$2:$T1007,MATCH(1,($A191='CAMAGUI DATA UNIFICADA'!$A$2:$A1007)*($B$1='CAMAGUI DATA UNIFICADA'!$B$2:$B1007),0),MATCH(M$2,'CAMAGUI DATA UNIFICADA'!$C$1:$T$1,0)),"")</f>
        <v>0.55</v>
      </c>
      <c r="N191" s="60">
        <f t="array" ref="N191">IFERROR(INDEX('CAMAGUI DATA UNIFICADA'!$C$2:$T1007,MATCH(1,($A191='CAMAGUI DATA UNIFICADA'!$A$2:$A1007)*($B$1='CAMAGUI DATA UNIFICADA'!$B$2:$B1007),0),MATCH(N$2,'CAMAGUI DATA UNIFICADA'!$C$1:$T$1,0)),"")</f>
        <v>78571.42857</v>
      </c>
      <c r="O191" s="2">
        <f t="array" ref="O191">IFERROR(INDEX('CAMAGUI DATA UNIFICADA'!$C$2:$T1007,MATCH(1,($A191='CAMAGUI DATA UNIFICADA'!$A$2:$A1007)*($B$1='CAMAGUI DATA UNIFICADA'!$B$2:$B1007),0),MATCH(O$2,'CAMAGUI DATA UNIFICADA'!$C$1:$T$1,0)),"")</f>
        <v>4</v>
      </c>
      <c r="P191" s="2">
        <f t="array" ref="P191">IFERROR(INDEX('CAMAGUI DATA UNIFICADA'!$C$2:$T1007,MATCH(1,($A191='CAMAGUI DATA UNIFICADA'!$A$2:$A1007)*($B$1='CAMAGUI DATA UNIFICADA'!$B$2:$B1007),0),MATCH(P$2,'CAMAGUI DATA UNIFICADA'!$C$1:$T$1,0)),"")</f>
        <v>25.5</v>
      </c>
      <c r="Q191" s="33">
        <f t="array" ref="Q191">IFERROR(INDEX('CAMAGUI DATA UNIFICADA'!$C$2:$T1007,MATCH(1,($A191='CAMAGUI DATA UNIFICADA'!$A$2:$A1007)*($B$1='CAMAGUI DATA UNIFICADA'!$B$2:$B1007),0),MATCH(Q$2,'CAMAGUI DATA UNIFICADA'!$C$1:$T$1,0)),"")</f>
        <v>3.138</v>
      </c>
      <c r="R191" s="60">
        <f t="array" ref="R191">IFERROR(INDEX('CAMAGUI DATA UNIFICADA'!$C$2:$T1007,MATCH(1,($A191='CAMAGUI DATA UNIFICADA'!$A$2:$A1007)*($B$1='CAMAGUI DATA UNIFICADA'!$B$2:$B1007),0),MATCH(R$2,'CAMAGUI DATA UNIFICADA'!$C$1:$T$1,0)),"")</f>
        <v>513.2758724</v>
      </c>
      <c r="S191" s="140">
        <f t="array" ref="S191">IFERROR(INDEX('CAMAGUI DATA UNIFICADA'!$C$2:$T1007,MATCH(1,($A191='CAMAGUI DATA UNIFICADA'!$A$2:$A1007)*($B$1='CAMAGUI DATA UNIFICADA'!$B$2:$B1007),0),MATCH(S$2,'CAMAGUI DATA UNIFICADA'!$C$1:$T$1,0)),"")</f>
        <v>9.568968109</v>
      </c>
      <c r="T191" s="138" t="str">
        <f t="array" ref="T191">IFERROR(INDEX('CAMAGUI DATA UNIFICADA'!$C$2:$T1007,MATCH(1,($A191='CAMAGUI DATA UNIFICADA'!$A$2:$A1007)*($T$1='CAMAGUI DATA UNIFICADA'!$B$2:$B1007),0),MATCH(T$2,'CAMAGUI DATA UNIFICADA'!$C$1:$T$1,0)),"")</f>
        <v>CA2130726</v>
      </c>
      <c r="U191" s="2">
        <f t="array" ref="U191">IFERROR(INDEX('CAMAGUI DATA UNIFICADA'!$C$2:$T1007,MATCH(1,($A191='CAMAGUI DATA UNIFICADA'!$A$2:$A1007)*($T$1='CAMAGUI DATA UNIFICADA'!$B$2:$B1007),0),MATCH(U$2,'CAMAGUI DATA UNIFICADA'!$C$1:$T$1,0)),"")</f>
        <v>325</v>
      </c>
      <c r="V191" s="2">
        <f t="array" ref="V191">IFERROR(INDEX('CAMAGUI DATA UNIFICADA'!$C$2:$T1007,MATCH(1,($A191='CAMAGUI DATA UNIFICADA'!$A$2:$A1007)*($T$1='CAMAGUI DATA UNIFICADA'!$B$2:$B1007),0),MATCH(V$2,'CAMAGUI DATA UNIFICADA'!$C$1:$T$1,0)),"")</f>
        <v>2087.5</v>
      </c>
      <c r="W191" s="2" t="str">
        <f t="array" ref="W191">IFERROR(INDEX('CAMAGUI DATA UNIFICADA'!$C$2:$T1007,MATCH(1,($A191='CAMAGUI DATA UNIFICADA'!$A$2:$A1007)*($T$1='CAMAGUI DATA UNIFICADA'!$B$2:$B1007),0),MATCH(W$2,'CAMAGUI DATA UNIFICADA'!$C$1:$T$1,0)),"")</f>
        <v>SKR MAST E AD</v>
      </c>
      <c r="X191" s="139">
        <f t="array" ref="X191">IFERROR(INDEX('CAMAGUI DATA UNIFICADA'!$C$2:$T1007,MATCH(1,($A191='CAMAGUI DATA UNIFICADA'!$A$2:$A1007)*($T$1='CAMAGUI DATA UNIFICADA'!$B$2:$B1007),0),MATCH(X$2,'CAMAGUI DATA UNIFICADA'!$C$1:$T$1,0)),"")</f>
        <v>2136.765</v>
      </c>
      <c r="Y191" s="2">
        <f t="array" ref="Y191">IFERROR(INDEX('CAMAGUI DATA UNIFICADA'!$C$2:$T1007,MATCH(1,($A191='CAMAGUI DATA UNIFICADA'!$A$2:$A1007)*($T$1='CAMAGUI DATA UNIFICADA'!$B$2:$B1007),0),MATCH(Y$2,'CAMAGUI DATA UNIFICADA'!$C$1:$T$1,0)),"")</f>
        <v>20.12</v>
      </c>
      <c r="Z191" s="2">
        <f t="array" ref="Z191">IFERROR(INDEX('CAMAGUI DATA UNIFICADA'!$C$2:$T1007,MATCH(1,($A191='CAMAGUI DATA UNIFICADA'!$A$2:$A1007)*($T$1='CAMAGUI DATA UNIFICADA'!$B$2:$B1007),0),MATCH(Z$2,'CAMAGUI DATA UNIFICADA'!$C$1:$T$1,0)),"")</f>
        <v>3.12</v>
      </c>
      <c r="AA191" s="2">
        <f t="array" ref="AA191">IFERROR(INDEX('CAMAGUI DATA UNIFICADA'!$C$2:$T1007,MATCH(1,($A191='CAMAGUI DATA UNIFICADA'!$A$2:$A1007)*($T$1='CAMAGUI DATA UNIFICADA'!$B$2:$B1007),0),MATCH(AA$2,'CAMAGUI DATA UNIFICADA'!$C$1:$T$1,0)),"")</f>
        <v>3.28848</v>
      </c>
      <c r="AB191" s="60">
        <f t="array" ref="AB191">IFERROR(INDEX('CAMAGUI DATA UNIFICADA'!$C$2:$T1007,MATCH(1,($A191='CAMAGUI DATA UNIFICADA'!$A$2:$A1007)*($T$1='CAMAGUI DATA UNIFICADA'!$B$2:$B1007),0),MATCH(AB$2,'CAMAGUI DATA UNIFICADA'!$C$1:$T$1,0)),"")</f>
        <v>491202.0603</v>
      </c>
      <c r="AC191" s="33">
        <f t="array" ref="AC191">IFERROR(INDEX('CAMAGUI DATA UNIFICADA'!$C$2:$T1007,MATCH(1,($A191='CAMAGUI DATA UNIFICADA'!$A$2:$A1007)*($T$1='CAMAGUI DATA UNIFICADA'!$B$2:$B1007),0),MATCH(AC$2,'CAMAGUI DATA UNIFICADA'!$C$1:$T$1,0)),"")</f>
        <v>1.393896902</v>
      </c>
      <c r="AD191" s="23">
        <f t="array" ref="AD191">IFERROR(INDEX('CAMAGUI DATA UNIFICADA'!$C$2:$T1007,MATCH(1,($A191='CAMAGUI DATA UNIFICADA'!$A$2:$A1007)*($T$1='CAMAGUI DATA UNIFICADA'!$B$2:$B1007),0),MATCH(AD$2,'CAMAGUI DATA UNIFICADA'!$C$1:$T$1,0)),"")</f>
        <v>0.6140025753</v>
      </c>
      <c r="AE191" s="23">
        <f t="array" ref="AE191">IFERROR(INDEX('CAMAGUI DATA UNIFICADA'!$C$2:$T1007,MATCH(1,($A191='CAMAGUI DATA UNIFICADA'!$A$2:$A1007)*($T$1='CAMAGUI DATA UNIFICADA'!$B$2:$B1007),0),MATCH(AE$2,'CAMAGUI DATA UNIFICADA'!$C$1:$T$1,0)),"")</f>
        <v>0.6</v>
      </c>
      <c r="AF191" s="60">
        <f t="array" ref="AF191">IFERROR(INDEX('CAMAGUI DATA UNIFICADA'!$C$2:$T1007,MATCH(1,($A191='CAMAGUI DATA UNIFICADA'!$A$2:$A1007)*($T$1='CAMAGUI DATA UNIFICADA'!$B$2:$B1007),0),MATCH(AF$2,'CAMAGUI DATA UNIFICADA'!$C$1:$T$1,0)),"")</f>
        <v>80000</v>
      </c>
      <c r="AG191" s="2">
        <f t="array" ref="AG191">IFERROR(INDEX('CAMAGUI DATA UNIFICADA'!$C$2:$T1007,MATCH(1,($A191='CAMAGUI DATA UNIFICADA'!$A$2:$A1007)*($T$1='CAMAGUI DATA UNIFICADA'!$B$2:$B1007),0),MATCH(AG$2,'CAMAGUI DATA UNIFICADA'!$C$1:$T$1,0)),"")</f>
        <v>4.5</v>
      </c>
      <c r="AH191" s="2">
        <f t="array" ref="AH191">IFERROR(INDEX('CAMAGUI DATA UNIFICADA'!$C$2:$T1007,MATCH(1,($A191='CAMAGUI DATA UNIFICADA'!$A$2:$A1007)*($T$1='CAMAGUI DATA UNIFICADA'!$B$2:$B1007),0),MATCH(AH$2,'CAMAGUI DATA UNIFICADA'!$C$1:$T$1,0)),"")</f>
        <v>24.62</v>
      </c>
      <c r="AI191" s="33">
        <f t="array" ref="AI191">IFERROR(INDEX('CAMAGUI DATA UNIFICADA'!$C$2:$T1007,MATCH(1,($A191='CAMAGUI DATA UNIFICADA'!$A$2:$A1007)*($T$1='CAMAGUI DATA UNIFICADA'!$B$2:$B1007),0),MATCH(AI$2,'CAMAGUI DATA UNIFICADA'!$C$1:$T$1,0)),"")</f>
        <v>3.13536</v>
      </c>
      <c r="AJ191" s="60">
        <f t="array" ref="AJ191">IFERROR(INDEX('CAMAGUI DATA UNIFICADA'!$C$2:$T1007,MATCH(1,($A191='CAMAGUI DATA UNIFICADA'!$A$2:$A1007)*($T$1='CAMAGUI DATA UNIFICADA'!$B$2:$B1007),0),MATCH(AJ$2,'CAMAGUI DATA UNIFICADA'!$C$1:$T$1,0)),"")</f>
        <v>369.7320901</v>
      </c>
      <c r="AK191" s="140">
        <f t="array" ref="AK191">IFERROR(INDEX('CAMAGUI DATA UNIFICADA'!$C$2:$T1007,MATCH(1,($A191='CAMAGUI DATA UNIFICADA'!$A$2:$A1007)*($T$1='CAMAGUI DATA UNIFICADA'!$B$2:$B1007),0),MATCH(AK$2,'CAMAGUI DATA UNIFICADA'!$C$1:$T$1,0)),"")</f>
        <v>11.18302253</v>
      </c>
      <c r="AL191" s="138" t="str">
        <f t="array" ref="AL191">IFERROR(INDEX('CAMAGUI DATA UNIFICADA'!$C$2:$T1007,MATCH(1,($A191='CAMAGUI DATA UNIFICADA'!$A$2:$A1007)*($AL$1='CAMAGUI DATA UNIFICADA'!$B$2:$B1007),0),MATCH(AL$2,'CAMAGUI DATA UNIFICADA'!$C$1:$T$1,0)),"")</f>
        <v>CA3130726</v>
      </c>
      <c r="AM191" s="2">
        <f t="array" ref="AM191">IFERROR(INDEX('CAMAGUI DATA UNIFICADA'!$C$2:$T1007,MATCH(1,($A191='CAMAGUI DATA UNIFICADA'!$A$2:$A1007)*($AL$1='CAMAGUI DATA UNIFICADA'!$B$2:$B1007),0),MATCH(AM$2,'CAMAGUI DATA UNIFICADA'!$C$1:$T$1,0)),"")</f>
        <v>450</v>
      </c>
      <c r="AN191" s="2">
        <f t="array" ref="AN191">IFERROR(INDEX('CAMAGUI DATA UNIFICADA'!$C$2:$T1007,MATCH(1,($A191='CAMAGUI DATA UNIFICADA'!$A$2:$A1007)*($AL$1='CAMAGUI DATA UNIFICADA'!$B$2:$B1007),0),MATCH(AN$2,'CAMAGUI DATA UNIFICADA'!$C$1:$T$1,0)),"")</f>
        <v>2575</v>
      </c>
      <c r="AO191" s="2" t="str">
        <f t="array" ref="AO191">IFERROR(INDEX('CAMAGUI DATA UNIFICADA'!$C$2:$T1007,MATCH(1,($A191='CAMAGUI DATA UNIFICADA'!$A$2:$A1007)*($AL$1='CAMAGUI DATA UNIFICADA'!$B$2:$B1007),0),MATCH(AO$2,'CAMAGUI DATA UNIFICADA'!$C$1:$T$1,0)),"")</f>
        <v>SKR OPTILINE#5</v>
      </c>
      <c r="AP191" s="139">
        <f t="array" ref="AP191">IFERROR(INDEX('CAMAGUI DATA UNIFICADA'!$C$2:$T1007,MATCH(1,($A191='CAMAGUI DATA UNIFICADA'!$A$2:$A1007)*($AL$1='CAMAGUI DATA UNIFICADA'!$B$2:$B1007),0),MATCH(AP$2,'CAMAGUI DATA UNIFICADA'!$C$1:$T$1,0)),"")</f>
        <v>2812.93</v>
      </c>
      <c r="AQ191" s="2">
        <f t="array" ref="AQ191">IFERROR(INDEX('CAMAGUI DATA UNIFICADA'!$C$2:$T1007,MATCH(1,($A191='CAMAGUI DATA UNIFICADA'!$A$2:$A1007)*($AL$1='CAMAGUI DATA UNIFICADA'!$B$2:$B1007),0),MATCH(AQ$2,'CAMAGUI DATA UNIFICADA'!$C$1:$T$1,0)),"")</f>
        <v>21.35</v>
      </c>
      <c r="AR191" s="2">
        <f t="array" ref="AR191">IFERROR(INDEX('CAMAGUI DATA UNIFICADA'!$C$2:$T1007,MATCH(1,($A191='CAMAGUI DATA UNIFICADA'!$A$2:$A1007)*($AL$1='CAMAGUI DATA UNIFICADA'!$B$2:$B1007),0),MATCH(AR$2,'CAMAGUI DATA UNIFICADA'!$C$1:$T$1,0)),"")</f>
        <v>4.55</v>
      </c>
      <c r="AS191" s="33">
        <f t="array" ref="AS191">IFERROR(INDEX('CAMAGUI DATA UNIFICADA'!$C$2:$T1007,MATCH(1,($A191='CAMAGUI DATA UNIFICADA'!$A$2:$A1007)*($AL$1='CAMAGUI DATA UNIFICADA'!$B$2:$B1007),0),MATCH(AS$2,'CAMAGUI DATA UNIFICADA'!$C$1:$T$1,0)),"")</f>
        <v>3.3108</v>
      </c>
      <c r="AT191" s="60">
        <f t="array" ref="AT191">IFERROR(INDEX('CAMAGUI DATA UNIFICADA'!$C$2:$T1007,MATCH(1,($A191='CAMAGUI DATA UNIFICADA'!$A$2:$A1007)*($AL$1='CAMAGUI DATA UNIFICADA'!$B$2:$B1007),0),MATCH(AT$2,'CAMAGUI DATA UNIFICADA'!$C$1:$T$1,0)),"")</f>
        <v>636622.0663</v>
      </c>
      <c r="AU191" s="33">
        <f t="array" ref="AU191">IFERROR(INDEX('CAMAGUI DATA UNIFICADA'!$C$2:$T1007,MATCH(1,($A191='CAMAGUI DATA UNIFICADA'!$A$2:$A1007)*($AL$1='CAMAGUI DATA UNIFICADA'!$B$2:$B1007),0),MATCH(AU$2,'CAMAGUI DATA UNIFICADA'!$C$1:$T$1,0)),"")</f>
        <v>0.9404022365</v>
      </c>
      <c r="AV191" s="23">
        <f t="array" ref="AV191">IFERROR(INDEX('CAMAGUI DATA UNIFICADA'!$C$2:$T1007,MATCH(1,($A191='CAMAGUI DATA UNIFICADA'!$A$2:$A1007)*($AL$1='CAMAGUI DATA UNIFICADA'!$B$2:$B1007),0),MATCH(AV$2,'CAMAGUI DATA UNIFICADA'!$C$1:$T$1,0)),"")</f>
        <v>0.6241392807</v>
      </c>
      <c r="AW191" s="23">
        <f t="array" ref="AW191">IFERROR(INDEX('CAMAGUI DATA UNIFICADA'!$C$2:$T1007,MATCH(1,($A191='CAMAGUI DATA UNIFICADA'!$A$2:$A1007)*($AL$1='CAMAGUI DATA UNIFICADA'!$B$2:$B1007),0),MATCH(AW$2,'CAMAGUI DATA UNIFICADA'!$C$1:$T$1,0)),"")</f>
        <v>0.59</v>
      </c>
      <c r="AX191" s="60">
        <f t="array" ref="AX191">IFERROR(INDEX('CAMAGUI DATA UNIFICADA'!$C$2:$T1007,MATCH(1,($A191='CAMAGUI DATA UNIFICADA'!$A$2:$A1007)*($AL$1='CAMAGUI DATA UNIFICADA'!$B$2:$B1007),0),MATCH(AX$2,'CAMAGUI DATA UNIFICADA'!$C$1:$T$1,0)),"")</f>
        <v>85971.42857</v>
      </c>
      <c r="AY191" s="2">
        <f t="array" ref="AY191">IFERROR(INDEX('CAMAGUI DATA UNIFICADA'!$C$2:$T1007,MATCH(1,($A191='CAMAGUI DATA UNIFICADA'!$A$2:$A1007)*($AL$1='CAMAGUI DATA UNIFICADA'!$B$2:$B1007),0),MATCH(AY$2,'CAMAGUI DATA UNIFICADA'!$C$1:$T$1,0)),"")</f>
        <v>4</v>
      </c>
      <c r="AZ191" s="2">
        <f t="array" ref="AZ191">IFERROR(INDEX('CAMAGUI DATA UNIFICADA'!$C$2:$T1007,MATCH(1,($A191='CAMAGUI DATA UNIFICADA'!$A$2:$A1007)*($AL$1='CAMAGUI DATA UNIFICADA'!$B$2:$B1007),0),MATCH(AZ$2,'CAMAGUI DATA UNIFICADA'!$C$1:$T$1,0)),"")</f>
        <v>25.35</v>
      </c>
      <c r="BA191" s="33">
        <f t="array" ref="BA191">IFERROR(INDEX('CAMAGUI DATA UNIFICADA'!$C$2:$T1007,MATCH(1,($A191='CAMAGUI DATA UNIFICADA'!$A$2:$A1007)*($AL$1='CAMAGUI DATA UNIFICADA'!$B$2:$B1007),0),MATCH(BA$2,'CAMAGUI DATA UNIFICADA'!$C$1:$T$1,0)),"")</f>
        <v>3.1542</v>
      </c>
      <c r="BB191" s="60">
        <f t="array" ref="BB191">IFERROR(INDEX('CAMAGUI DATA UNIFICADA'!$C$2:$T1007,MATCH(1,($A191='CAMAGUI DATA UNIFICADA'!$A$2:$A1007)*($AL$1='CAMAGUI DATA UNIFICADA'!$B$2:$B1007),0),MATCH(BB$2,'CAMAGUI DATA UNIFICADA'!$C$1:$T$1,0)),"")</f>
        <v>480.1377784</v>
      </c>
      <c r="BC191" s="140">
        <f t="array" ref="BC191">IFERROR(INDEX('CAMAGUI DATA UNIFICADA'!$C$2:$T1007,MATCH(1,($A191='CAMAGUI DATA UNIFICADA'!$A$2:$A1007)*($AL$1='CAMAGUI DATA UNIFICADA'!$B$2:$B1007),0),MATCH(BC$2,'CAMAGUI DATA UNIFICADA'!$C$1:$T$1,0)),"")</f>
        <v>7.534444607</v>
      </c>
      <c r="BD191" s="138" t="str">
        <f t="array" ref="BD191">IFERROR(INDEX('CAMAGUI DATA UNIFICADA'!$C$2:$T1007,MATCH(1,($A191='CAMAGUI DATA UNIFICADA'!$A$2:$A1007)*($BD$1='CAMAGUI DATA UNIFICADA'!$B$2:$B1007),0),MATCH(BD$2,'CAMAGUI DATA UNIFICADA'!$C$1:$T$1,0)),"")</f>
        <v>CA4210826</v>
      </c>
      <c r="BE191" s="2">
        <f t="array" ref="BE191">IFERROR(INDEX('CAMAGUI DATA UNIFICADA'!$C$2:$T1007,MATCH(1,($A191='CAMAGUI DATA UNIFICADA'!$A$2:$A1007)*($BD$1='CAMAGUI DATA UNIFICADA'!$B$2:$B1007),0),MATCH(BE$2,'CAMAGUI DATA UNIFICADA'!$C$1:$T$1,0)),"")</f>
        <v>87.5</v>
      </c>
      <c r="BF191" s="2">
        <f t="array" ref="BF191">IFERROR(INDEX('CAMAGUI DATA UNIFICADA'!$C$2:$T1007,MATCH(1,($A191='CAMAGUI DATA UNIFICADA'!$A$2:$A1007)*($BD$1='CAMAGUI DATA UNIFICADA'!$B$2:$B1007),0),MATCH(BF$2,'CAMAGUI DATA UNIFICADA'!$C$1:$T$1,0)),"")</f>
        <v>227.5</v>
      </c>
      <c r="BG191" s="2" t="str">
        <f t="array" ref="BG191">IFERROR(INDEX('CAMAGUI DATA UNIFICADA'!$C$2:$T1007,MATCH(1,($A191='CAMAGUI DATA UNIFICADA'!$A$2:$A1007)*($BD$1='CAMAGUI DATA UNIFICADA'!$B$2:$B1007),0),MATCH(BG$2,'CAMAGUI DATA UNIFICADA'!$C$1:$T$1,0)),"")</f>
        <v>SKR OPTILINE#3</v>
      </c>
      <c r="BH191" s="139">
        <f t="array" ref="BH191">IFERROR(INDEX('CAMAGUI DATA UNIFICADA'!$C$2:$T1007,MATCH(1,($A191='CAMAGUI DATA UNIFICADA'!$A$2:$A1007)*($BD$1='CAMAGUI DATA UNIFICADA'!$B$2:$B1007),0),MATCH(BH$2,'CAMAGUI DATA UNIFICADA'!$C$1:$T$1,0)),"")</f>
        <v>308.399</v>
      </c>
      <c r="BI191" s="2">
        <f t="array" ref="BI191">IFERROR(INDEX('CAMAGUI DATA UNIFICADA'!$C$2:$T1007,MATCH(1,($A191='CAMAGUI DATA UNIFICADA'!$A$2:$A1007)*($BD$1='CAMAGUI DATA UNIFICADA'!$B$2:$B1007),0),MATCH(BI$2,'CAMAGUI DATA UNIFICADA'!$C$1:$T$1,0)),"")</f>
        <v>1.3</v>
      </c>
      <c r="BJ191" s="2">
        <f t="array" ref="BJ191">IFERROR(INDEX('CAMAGUI DATA UNIFICADA'!$C$2:$T1007,MATCH(1,($A191='CAMAGUI DATA UNIFICADA'!$A$2:$A1007)*($BD$1='CAMAGUI DATA UNIFICADA'!$B$2:$B1007),0),MATCH(BJ$2,'CAMAGUI DATA UNIFICADA'!$C$1:$T$1,0)),"")</f>
        <v>0</v>
      </c>
      <c r="BK191" s="33">
        <f t="array" ref="BK191">IFERROR(INDEX('CAMAGUI DATA UNIFICADA'!$C$2:$T1007,MATCH(1,($A191='CAMAGUI DATA UNIFICADA'!$A$2:$A1007)*($BD$1='CAMAGUI DATA UNIFICADA'!$B$2:$B1007),0),MATCH(BK$2,'CAMAGUI DATA UNIFICADA'!$C$1:$T$1,0)),"")</f>
        <v>13.5504</v>
      </c>
      <c r="BL191" s="60">
        <f t="array" ref="BL191">IFERROR(INDEX('CAMAGUI DATA UNIFICADA'!$C$2:$T1007,MATCH(1,($A191='CAMAGUI DATA UNIFICADA'!$A$2:$A1007)*($BD$1='CAMAGUI DATA UNIFICADA'!$B$2:$B1007),0),MATCH(BL$2,'CAMAGUI DATA UNIFICADA'!$C$1:$T$1,0)),"")</f>
        <v>496721.0732</v>
      </c>
      <c r="BM191" s="33" t="str">
        <f t="array" ref="BM191">IFERROR(INDEX('CAMAGUI DATA UNIFICADA'!$C$2:$T1007,MATCH(1,($A191='CAMAGUI DATA UNIFICADA'!$A$2:$A1007)*($BD$1='CAMAGUI DATA UNIFICADA'!$B$2:$B1007),0),MATCH(BM$2,'CAMAGUI DATA UNIFICADA'!$C$1:$T$1,0)),"")</f>
        <v/>
      </c>
      <c r="BN191" s="23">
        <f t="array" ref="BN191">IFERROR(INDEX('CAMAGUI DATA UNIFICADA'!$C$2:$T1007,MATCH(1,($A191='CAMAGUI DATA UNIFICADA'!$A$2:$A1007)*($BD$1='CAMAGUI DATA UNIFICADA'!$B$2:$B1007),0),MATCH(BN$2,'CAMAGUI DATA UNIFICADA'!$C$1:$T$1,0)),"")</f>
        <v>0.6327656984</v>
      </c>
      <c r="BO191" s="23">
        <f t="array" ref="BO191">IFERROR(INDEX('CAMAGUI DATA UNIFICADA'!$C$2:$T1007,MATCH(1,($A191='CAMAGUI DATA UNIFICADA'!$A$2:$A1007)*($BD$1='CAMAGUI DATA UNIFICADA'!$B$2:$B1007),0),MATCH(BO$2,'CAMAGUI DATA UNIFICADA'!$C$1:$T$1,0)),"")</f>
        <v>0.67</v>
      </c>
      <c r="BP191" s="60">
        <f t="array" ref="BP191">IFERROR(INDEX('CAMAGUI DATA UNIFICADA'!$C$2:$T1007,MATCH(1,($A191='CAMAGUI DATA UNIFICADA'!$A$2:$A1007)*($BD$1='CAMAGUI DATA UNIFICADA'!$B$2:$B1007),0),MATCH(BP$2,'CAMAGUI DATA UNIFICADA'!$C$1:$T$1,0)),"")</f>
        <v>109572.9167</v>
      </c>
      <c r="BQ191" s="2">
        <f t="array" ref="BQ191">IFERROR(INDEX('CAMAGUI DATA UNIFICADA'!$C$2:$T1007,MATCH(1,($A191='CAMAGUI DATA UNIFICADA'!$A$2:$A1007)*($BD$1='CAMAGUI DATA UNIFICADA'!$B$2:$B1007),0),MATCH(BQ$2,'CAMAGUI DATA UNIFICADA'!$C$1:$T$1,0)),"")</f>
        <v>2.6</v>
      </c>
      <c r="BR191" s="2">
        <f t="array" ref="BR191">IFERROR(INDEX('CAMAGUI DATA UNIFICADA'!$C$2:$T1007,MATCH(1,($A191='CAMAGUI DATA UNIFICADA'!$A$2:$A1007)*($BD$1='CAMAGUI DATA UNIFICADA'!$B$2:$B1007),0),MATCH(BR$2,'CAMAGUI DATA UNIFICADA'!$C$1:$T$1,0)),"")</f>
        <v>3.9</v>
      </c>
      <c r="BS191" s="33">
        <f t="array" ref="BS191">IFERROR(INDEX('CAMAGUI DATA UNIFICADA'!$C$2:$T1007,MATCH(1,($A191='CAMAGUI DATA UNIFICADA'!$A$2:$A1007)*($BD$1='CAMAGUI DATA UNIFICADA'!$B$2:$B1007),0),MATCH(BS$2,'CAMAGUI DATA UNIFICADA'!$C$1:$T$1,0)),"")</f>
        <v>8.6412</v>
      </c>
      <c r="BT191" s="60">
        <f t="array" ref="BT191">IFERROR(INDEX('CAMAGUI DATA UNIFICADA'!$C$2:$T1007,MATCH(1,($A191='CAMAGUI DATA UNIFICADA'!$A$2:$A1007)*($BD$1='CAMAGUI DATA UNIFICADA'!$B$2:$B1007),0),MATCH(BT$2,'CAMAGUI DATA UNIFICADA'!$C$1:$T$1,0)),"")</f>
        <v>222.313943</v>
      </c>
      <c r="BU191" s="140">
        <f t="array" ref="BU191">IFERROR(INDEX('CAMAGUI DATA UNIFICADA'!$C$2:$T1007,MATCH(1,($A191='CAMAGUI DATA UNIFICADA'!$A$2:$A1007)*($BD$1='CAMAGUI DATA UNIFICADA'!$B$2:$B1007),0),MATCH(BU$2,'CAMAGUI DATA UNIFICADA'!$C$1:$T$1,0)),"")</f>
        <v>33.70348575</v>
      </c>
      <c r="BV191" s="138" t="str">
        <f t="array" ref="BV191">IFERROR(INDEX('CAMAGUI DATA UNIFICADA'!$C$2:$T1007,MATCH(1,($A191='CAMAGUI DATA UNIFICADA'!$A$2:$A1007)*($BV$1='CAMAGUI DATA UNIFICADA'!$B$2:$B1007),0),MATCH(BV$2,'CAMAGUI DATA UNIFICADA'!$C$1:$T$1,0)),"")</f>
        <v>CA5210826</v>
      </c>
      <c r="BW191" s="2">
        <f t="array" ref="BW191">IFERROR(INDEX('CAMAGUI DATA UNIFICADA'!$C$2:$T1007,MATCH(1,($A191='CAMAGUI DATA UNIFICADA'!$A$2:$A1007)*($BV$1='CAMAGUI DATA UNIFICADA'!$B$2:$B1007),0),MATCH(BW$2,'CAMAGUI DATA UNIFICADA'!$C$1:$T$1,0)),"")</f>
        <v>75</v>
      </c>
      <c r="BX191" s="2">
        <f t="array" ref="BX191">IFERROR(INDEX('CAMAGUI DATA UNIFICADA'!$C$2:$T1007,MATCH(1,($A191='CAMAGUI DATA UNIFICADA'!$A$2:$A1007)*($BV$1='CAMAGUI DATA UNIFICADA'!$B$2:$B1007),0),MATCH(BX$2,'CAMAGUI DATA UNIFICADA'!$C$1:$T$1,0)),"")</f>
        <v>202.5</v>
      </c>
      <c r="BY191" s="2" t="str">
        <f t="array" ref="BY191">IFERROR(INDEX('CAMAGUI DATA UNIFICADA'!$C$2:$T1007,MATCH(1,($A191='CAMAGUI DATA UNIFICADA'!$A$2:$A1007)*($BV$1='CAMAGUI DATA UNIFICADA'!$B$2:$B1007),0),MATCH(BY$2,'CAMAGUI DATA UNIFICADA'!$C$1:$T$1,0)),"")</f>
        <v>SKR OPTILINE#3</v>
      </c>
      <c r="BZ191" s="139">
        <f t="array" ref="BZ191">IFERROR(INDEX('CAMAGUI DATA UNIFICADA'!$C$2:$T1007,MATCH(1,($A191='CAMAGUI DATA UNIFICADA'!$A$2:$A1007)*($BV$1='CAMAGUI DATA UNIFICADA'!$B$2:$B1007),0),MATCH(BZ$2,'CAMAGUI DATA UNIFICADA'!$C$1:$T$1,0)),"")</f>
        <v>274.509</v>
      </c>
      <c r="CA191" s="2">
        <f t="array" ref="CA191">IFERROR(INDEX('CAMAGUI DATA UNIFICADA'!$C$2:$T1007,MATCH(1,($A191='CAMAGUI DATA UNIFICADA'!$A$2:$A1007)*($BV$1='CAMAGUI DATA UNIFICADA'!$B$2:$B1007),0),MATCH(CA$2,'CAMAGUI DATA UNIFICADA'!$C$1:$T$1,0)),"")</f>
        <v>1.36</v>
      </c>
      <c r="CB191" s="2">
        <f t="array" ref="CB191">IFERROR(INDEX('CAMAGUI DATA UNIFICADA'!$C$2:$T1007,MATCH(1,($A191='CAMAGUI DATA UNIFICADA'!$A$2:$A1007)*($BV$1='CAMAGUI DATA UNIFICADA'!$B$2:$B1007),0),MATCH(CB$2,'CAMAGUI DATA UNIFICADA'!$C$1:$T$1,0)),"")</f>
        <v>0</v>
      </c>
      <c r="CC191" s="33">
        <f t="array" ref="CC191">IFERROR(INDEX('CAMAGUI DATA UNIFICADA'!$C$2:$T1007,MATCH(1,($A191='CAMAGUI DATA UNIFICADA'!$A$2:$A1007)*($BV$1='CAMAGUI DATA UNIFICADA'!$B$2:$B1007),0),MATCH(CC$2,'CAMAGUI DATA UNIFICADA'!$C$1:$T$1,0)),"")</f>
        <v>13.43808</v>
      </c>
      <c r="CD191" s="60">
        <f t="array" ref="CD191">IFERROR(INDEX('CAMAGUI DATA UNIFICADA'!$C$2:$T1007,MATCH(1,($A191='CAMAGUI DATA UNIFICADA'!$A$2:$A1007)*($BV$1='CAMAGUI DATA UNIFICADA'!$B$2:$B1007),0),MATCH(CD$2,'CAMAGUI DATA UNIFICADA'!$C$1:$T$1,0)),"")</f>
        <v>410379.0037</v>
      </c>
      <c r="CE191" s="33" t="str">
        <f t="array" ref="CE191">IFERROR(INDEX('CAMAGUI DATA UNIFICADA'!$C$2:$T1007,MATCH(1,($A191='CAMAGUI DATA UNIFICADA'!$A$2:$A1007)*($BV$1='CAMAGUI DATA UNIFICADA'!$B$2:$B1007),0),MATCH(CE$2,'CAMAGUI DATA UNIFICADA'!$C$1:$T$1,0)),"")</f>
        <v/>
      </c>
      <c r="CF191" s="23">
        <f t="array" ref="CF191">IFERROR(INDEX('CAMAGUI DATA UNIFICADA'!$C$2:$T1007,MATCH(1,($A191='CAMAGUI DATA UNIFICADA'!$A$2:$A1007)*($BV$1='CAMAGUI DATA UNIFICADA'!$B$2:$B1007),0),MATCH(CF$2,'CAMAGUI DATA UNIFICADA'!$C$1:$T$1,0)),"")</f>
        <v>0.5947521793</v>
      </c>
      <c r="CG191" s="23">
        <f t="array" ref="CG191">IFERROR(INDEX('CAMAGUI DATA UNIFICADA'!$C$2:$T1007,MATCH(1,($A191='CAMAGUI DATA UNIFICADA'!$A$2:$A1007)*($BV$1='CAMAGUI DATA UNIFICADA'!$B$2:$B1007),0),MATCH(CG$2,'CAMAGUI DATA UNIFICADA'!$C$1:$T$1,0)),"")</f>
        <v>0.67</v>
      </c>
      <c r="CH191" s="60">
        <f t="array" ref="CH191">IFERROR(INDEX('CAMAGUI DATA UNIFICADA'!$C$2:$T1007,MATCH(1,($A191='CAMAGUI DATA UNIFICADA'!$A$2:$A1007)*($BV$1='CAMAGUI DATA UNIFICADA'!$B$2:$B1007),0),MATCH(CH$2,'CAMAGUI DATA UNIFICADA'!$C$1:$T$1,0)),"")</f>
        <v>110071.4286</v>
      </c>
      <c r="CI191" s="2">
        <f t="array" ref="CI191">IFERROR(INDEX('CAMAGUI DATA UNIFICADA'!$C$2:$T1007,MATCH(1,($A191='CAMAGUI DATA UNIFICADA'!$A$2:$A1007)*($BV$1='CAMAGUI DATA UNIFICADA'!$B$2:$B1007),0),MATCH(CI$2,'CAMAGUI DATA UNIFICADA'!$C$1:$T$1,0)),"")</f>
        <v>2.6</v>
      </c>
      <c r="CJ191" s="2">
        <f t="array" ref="CJ191">IFERROR(INDEX('CAMAGUI DATA UNIFICADA'!$C$2:$T1007,MATCH(1,($A191='CAMAGUI DATA UNIFICADA'!$A$2:$A1007)*($BV$1='CAMAGUI DATA UNIFICADA'!$B$2:$B1007),0),MATCH(CJ$2,'CAMAGUI DATA UNIFICADA'!$C$1:$T$1,0)),"")</f>
        <v>3.96</v>
      </c>
      <c r="CK191" s="33">
        <f t="array" ref="CK191">IFERROR(INDEX('CAMAGUI DATA UNIFICADA'!$C$2:$T1007,MATCH(1,($A191='CAMAGUI DATA UNIFICADA'!$A$2:$A1007)*($BV$1='CAMAGUI DATA UNIFICADA'!$B$2:$B1007),0),MATCH(CK$2,'CAMAGUI DATA UNIFICADA'!$C$1:$T$1,0)),"")</f>
        <v>8.57568</v>
      </c>
      <c r="CL191" s="60">
        <f t="array" ref="CL191">IFERROR(INDEX('CAMAGUI DATA UNIFICADA'!$C$2:$T1007,MATCH(1,($A191='CAMAGUI DATA UNIFICADA'!$A$2:$A1007)*($BV$1='CAMAGUI DATA UNIFICADA'!$B$2:$B1007),0),MATCH(CL$2,'CAMAGUI DATA UNIFICADA'!$C$1:$T$1,0)),"")</f>
        <v>196.8259363</v>
      </c>
      <c r="CM191" s="140">
        <f t="array" ref="CM191">IFERROR(INDEX('CAMAGUI DATA UNIFICADA'!$C$2:$T1007,MATCH(1,($A191='CAMAGUI DATA UNIFICADA'!$A$2:$A1007)*($BV$1='CAMAGUI DATA UNIFICADA'!$B$2:$B1007),0),MATCH(CM$2,'CAMAGUI DATA UNIFICADA'!$C$1:$T$1,0)),"")</f>
        <v>30.45648407</v>
      </c>
      <c r="CN191" s="138" t="str">
        <f t="array" ref="CN191">IFERROR(INDEX('CAMAGUI DATA UNIFICADA'!$C$2:$T1007,MATCH(1,($A191='CAMAGUI DATA UNIFICADA'!$A$2:$A1007)*($CN$1='CAMAGUI DATA UNIFICADA'!$B$2:$B1007),0),MATCH(CN$2,'CAMAGUI DATA UNIFICADA'!$C$1:$T$1,0)),"")</f>
        <v>CA6210826</v>
      </c>
      <c r="CO191" s="2">
        <f t="array" ref="CO191">IFERROR(INDEX('CAMAGUI DATA UNIFICADA'!$C$2:$T1007,MATCH(1,($A191='CAMAGUI DATA UNIFICADA'!$A$2:$A1007)*($CN$1='CAMAGUI DATA UNIFICADA'!$B$2:$B1007),0),MATCH(CO$2,'CAMAGUI DATA UNIFICADA'!$C$1:$T$1,0)),"")</f>
        <v>135</v>
      </c>
      <c r="CP191" s="2">
        <f t="array" ref="CP191">IFERROR(INDEX('CAMAGUI DATA UNIFICADA'!$C$2:$T1007,MATCH(1,($A191='CAMAGUI DATA UNIFICADA'!$A$2:$A1007)*($CN$1='CAMAGUI DATA UNIFICADA'!$B$2:$B1007),0),MATCH(CP$2,'CAMAGUI DATA UNIFICADA'!$C$1:$T$1,0)),"")</f>
        <v>355</v>
      </c>
      <c r="CQ191" s="2" t="str">
        <f t="array" ref="CQ191">IFERROR(INDEX('CAMAGUI DATA UNIFICADA'!$C$2:$T1007,MATCH(1,($A191='CAMAGUI DATA UNIFICADA'!$A$2:$A1007)*($CN$1='CAMAGUI DATA UNIFICADA'!$B$2:$B1007),0),MATCH(CQ$2,'CAMAGUI DATA UNIFICADA'!$C$1:$T$1,0)),"")</f>
        <v>SKR OPTILINE#3</v>
      </c>
      <c r="CR191" s="139">
        <f t="array" ref="CR191">IFERROR(INDEX('CAMAGUI DATA UNIFICADA'!$C$2:$T1007,MATCH(1,($A191='CAMAGUI DATA UNIFICADA'!$A$2:$A1007)*($CN$1='CAMAGUI DATA UNIFICADA'!$B$2:$B1007),0),MATCH(CR$2,'CAMAGUI DATA UNIFICADA'!$C$1:$T$1,0)),"")</f>
        <v>481.238</v>
      </c>
      <c r="CS191" s="2">
        <f t="array" ref="CS191">IFERROR(INDEX('CAMAGUI DATA UNIFICADA'!$C$2:$T1007,MATCH(1,($A191='CAMAGUI DATA UNIFICADA'!$A$2:$A1007)*($CN$1='CAMAGUI DATA UNIFICADA'!$B$2:$B1007),0),MATCH(CS$2,'CAMAGUI DATA UNIFICADA'!$C$1:$T$1,0)),"")</f>
        <v>1.32</v>
      </c>
      <c r="CT191" s="2">
        <f t="array" ref="CT191">IFERROR(INDEX('CAMAGUI DATA UNIFICADA'!$C$2:$T1007,MATCH(1,($A191='CAMAGUI DATA UNIFICADA'!$A$2:$A1007)*($CN$1='CAMAGUI DATA UNIFICADA'!$B$2:$B1007),0),MATCH(CT$2,'CAMAGUI DATA UNIFICADA'!$C$1:$T$1,0)),"")</f>
        <v>0</v>
      </c>
      <c r="CU191" s="33">
        <f t="array" ref="CU191">IFERROR(INDEX('CAMAGUI DATA UNIFICADA'!$C$2:$T1007,MATCH(1,($A191='CAMAGUI DATA UNIFICADA'!$A$2:$A1007)*($CN$1='CAMAGUI DATA UNIFICADA'!$B$2:$B1007),0),MATCH(CU$2,'CAMAGUI DATA UNIFICADA'!$C$1:$T$1,0)),"")</f>
        <v>13.51296</v>
      </c>
      <c r="CV191" s="60">
        <f t="array" ref="CV191">IFERROR(INDEX('CAMAGUI DATA UNIFICADA'!$C$2:$T1007,MATCH(1,($A191='CAMAGUI DATA UNIFICADA'!$A$2:$A1007)*($CN$1='CAMAGUI DATA UNIFICADA'!$B$2:$B1007),0),MATCH(CV$2,'CAMAGUI DATA UNIFICADA'!$C$1:$T$1,0)),"")</f>
        <v>756849.1824</v>
      </c>
      <c r="CW191" s="33" t="str">
        <f t="array" ref="CW191">IFERROR(INDEX('CAMAGUI DATA UNIFICADA'!$C$2:$T1007,MATCH(1,($A191='CAMAGUI DATA UNIFICADA'!$A$2:$A1007)*($CN$1='CAMAGUI DATA UNIFICADA'!$B$2:$B1007),0),MATCH(CW$2,'CAMAGUI DATA UNIFICADA'!$C$1:$T$1,0)),"")</f>
        <v/>
      </c>
      <c r="CX191" s="23">
        <f t="array" ref="CX191">IFERROR(INDEX('CAMAGUI DATA UNIFICADA'!$C$2:$T1007,MATCH(1,($A191='CAMAGUI DATA UNIFICADA'!$A$2:$A1007)*($CN$1='CAMAGUI DATA UNIFICADA'!$B$2:$B1007),0),MATCH(CX$2,'CAMAGUI DATA UNIFICADA'!$C$1:$T$1,0)),"")</f>
        <v>0.6153245385</v>
      </c>
      <c r="CY191" s="23">
        <f t="array" ref="CY191">IFERROR(INDEX('CAMAGUI DATA UNIFICADA'!$C$2:$T1007,MATCH(1,($A191='CAMAGUI DATA UNIFICADA'!$A$2:$A1007)*($CN$1='CAMAGUI DATA UNIFICADA'!$B$2:$B1007),0),MATCH(CY$2,'CAMAGUI DATA UNIFICADA'!$C$1:$T$1,0)),"")</f>
        <v>0.65</v>
      </c>
      <c r="CZ191" s="60">
        <f t="array" ref="CZ191">IFERROR(INDEX('CAMAGUI DATA UNIFICADA'!$C$2:$T1007,MATCH(1,($A191='CAMAGUI DATA UNIFICADA'!$A$2:$A1007)*($CN$1='CAMAGUI DATA UNIFICADA'!$B$2:$B1007),0),MATCH(CZ$2,'CAMAGUI DATA UNIFICADA'!$C$1:$T$1,0)),"")</f>
        <v>91371.42857</v>
      </c>
      <c r="DA191" s="2">
        <f t="array" ref="DA191">IFERROR(INDEX('CAMAGUI DATA UNIFICADA'!$C$2:$T1007,MATCH(1,($A191='CAMAGUI DATA UNIFICADA'!$A$2:$A1007)*($CN$1='CAMAGUI DATA UNIFICADA'!$B$2:$B1007),0),MATCH(DA$2,'CAMAGUI DATA UNIFICADA'!$C$1:$T$1,0)),"")</f>
        <v>2.6</v>
      </c>
      <c r="DB191" s="2">
        <f t="array" ref="DB191">IFERROR(INDEX('CAMAGUI DATA UNIFICADA'!$C$2:$T1007,MATCH(1,($A191='CAMAGUI DATA UNIFICADA'!$A$2:$A1007)*($CN$1='CAMAGUI DATA UNIFICADA'!$B$2:$B1007),0),MATCH(DB$2,'CAMAGUI DATA UNIFICADA'!$C$1:$T$1,0)),"")</f>
        <v>3.92</v>
      </c>
      <c r="DC191" s="33">
        <f t="array" ref="DC191">IFERROR(INDEX('CAMAGUI DATA UNIFICADA'!$C$2:$T1007,MATCH(1,($A191='CAMAGUI DATA UNIFICADA'!$A$2:$A1007)*($CN$1='CAMAGUI DATA UNIFICADA'!$B$2:$B1007),0),MATCH(DC$2,'CAMAGUI DATA UNIFICADA'!$C$1:$T$1,0)),"")</f>
        <v>8.61936</v>
      </c>
      <c r="DD191" s="60">
        <f t="array" ref="DD191">IFERROR(INDEX('CAMAGUI DATA UNIFICADA'!$C$2:$T1007,MATCH(1,($A191='CAMAGUI DATA UNIFICADA'!$A$2:$A1007)*($CN$1='CAMAGUI DATA UNIFICADA'!$B$2:$B1007),0),MATCH(DD$2,'CAMAGUI DATA UNIFICADA'!$C$1:$T$1,0)),"")</f>
        <v>338.5187958</v>
      </c>
      <c r="DE191" s="140">
        <f t="array" ref="DE191">IFERROR(INDEX('CAMAGUI DATA UNIFICADA'!$C$2:$T1007,MATCH(1,($A191='CAMAGUI DATA UNIFICADA'!$A$2:$A1007)*($CN$1='CAMAGUI DATA UNIFICADA'!$B$2:$B1007),0),MATCH(DE$2,'CAMAGUI DATA UNIFICADA'!$C$1:$T$1,0)),"")</f>
        <v>50.87969894</v>
      </c>
      <c r="DF191" s="138" t="str">
        <f t="array" ref="DF191">IFERROR(INDEX('CAMAGUI DATA UNIFICADA'!$C$2:$T1007,MATCH(1,($A191='CAMAGUI DATA UNIFICADA'!$A$2:$A1007)*($DF$1='CAMAGUI DATA UNIFICADA'!$B$2:$B1007),0),MATCH(DF$2,'CAMAGUI DATA UNIFICADA'!$C$1:$T$1,0)),"")</f>
        <v/>
      </c>
      <c r="DG191" s="2" t="str">
        <f t="array" ref="DG191">IFERROR(INDEX('CAMAGUI DATA UNIFICADA'!$C$2:$T1007,MATCH(1,($A191='CAMAGUI DATA UNIFICADA'!$A$2:$A1007)*($DF$1='CAMAGUI DATA UNIFICADA'!$B$2:$B1007),0),MATCH(DG$2,'CAMAGUI DATA UNIFICADA'!$C$1:$T$1,0)),"")</f>
        <v/>
      </c>
      <c r="DH191" s="2" t="str">
        <f t="array" ref="DH191">IFERROR(INDEX('CAMAGUI DATA UNIFICADA'!$C$2:$T1007,MATCH(1,($A191='CAMAGUI DATA UNIFICADA'!$A$2:$A1007)*($DF$1='CAMAGUI DATA UNIFICADA'!$B$2:$B1007),0),MATCH(DH$2,'CAMAGUI DATA UNIFICADA'!$C$1:$T$1,0)),"")</f>
        <v/>
      </c>
      <c r="DI191" s="2" t="str">
        <f t="array" ref="DI191">IFERROR(INDEX('CAMAGUI DATA UNIFICADA'!$C$2:$T1007,MATCH(1,($A191='CAMAGUI DATA UNIFICADA'!$A$2:$A1007)*($DF$1='CAMAGUI DATA UNIFICADA'!$B$2:$B1007),0),MATCH(DI$2,'CAMAGUI DATA UNIFICADA'!$C$1:$T$1,0)),"")</f>
        <v/>
      </c>
      <c r="DJ191" s="139" t="str">
        <f t="array" ref="DJ191">IFERROR(INDEX('CAMAGUI DATA UNIFICADA'!$C$2:$T1007,MATCH(1,($A191='CAMAGUI DATA UNIFICADA'!$A$2:$A1007)*($DF$1='CAMAGUI DATA UNIFICADA'!$B$2:$B1007),0),MATCH(DJ$2,'CAMAGUI DATA UNIFICADA'!$C$1:$T$1,0)),"")</f>
        <v/>
      </c>
      <c r="DK191" s="2" t="str">
        <f t="array" ref="DK191">IFERROR(INDEX('CAMAGUI DATA UNIFICADA'!$C$2:$T1007,MATCH(1,($A191='CAMAGUI DATA UNIFICADA'!$A$2:$A1007)*($DF$1='CAMAGUI DATA UNIFICADA'!$B$2:$B1007),0),MATCH(DK$2,'CAMAGUI DATA UNIFICADA'!$C$1:$T$1,0)),"")</f>
        <v/>
      </c>
      <c r="DL191" s="2" t="str">
        <f t="array" ref="DL191">IFERROR(INDEX('CAMAGUI DATA UNIFICADA'!$C$2:$T1007,MATCH(1,($A191='CAMAGUI DATA UNIFICADA'!$A$2:$A1007)*($DF$1='CAMAGUI DATA UNIFICADA'!$B$2:$B1007),0),MATCH(DL$2,'CAMAGUI DATA UNIFICADA'!$C$1:$T$1,0)),"")</f>
        <v/>
      </c>
      <c r="DM191" s="33" t="str">
        <f t="array" ref="DM191">IFERROR(INDEX('CAMAGUI DATA UNIFICADA'!$C$2:$T1007,MATCH(1,($A191='CAMAGUI DATA UNIFICADA'!$A$2:$A1007)*($DF$1='CAMAGUI DATA UNIFICADA'!$B$2:$B1007),0),MATCH(DM$2,'CAMAGUI DATA UNIFICADA'!$C$1:$T$1,0)),"")</f>
        <v/>
      </c>
      <c r="DN191" s="60" t="str">
        <f t="array" ref="DN191">IFERROR(INDEX('CAMAGUI DATA UNIFICADA'!$C$2:$T1007,MATCH(1,($A191='CAMAGUI DATA UNIFICADA'!$A$2:$A1007)*($DF$1='CAMAGUI DATA UNIFICADA'!$B$2:$B1007),0),MATCH(DN$2,'CAMAGUI DATA UNIFICADA'!$C$1:$T$1,0)),"")</f>
        <v/>
      </c>
      <c r="DO191" s="33" t="str">
        <f t="array" ref="DO191">IFERROR(INDEX('CAMAGUI DATA UNIFICADA'!$C$2:$T1007,MATCH(1,($A191='CAMAGUI DATA UNIFICADA'!$A$2:$A1007)*($DF$1='CAMAGUI DATA UNIFICADA'!$B$2:$B1007),0),MATCH(DO$2,'CAMAGUI DATA UNIFICADA'!$C$1:$T$1,0)),"")</f>
        <v/>
      </c>
      <c r="DP191" s="23" t="str">
        <f t="array" ref="DP191">IFERROR(INDEX('CAMAGUI DATA UNIFICADA'!$C$2:$T1007,MATCH(1,($A191='CAMAGUI DATA UNIFICADA'!$A$2:$A1007)*($DF$1='CAMAGUI DATA UNIFICADA'!$B$2:$B1007),0),MATCH(DP$2,'CAMAGUI DATA UNIFICADA'!$C$1:$T$1,0)),"")</f>
        <v/>
      </c>
      <c r="DQ191" s="23" t="str">
        <f t="array" ref="DQ191">IFERROR(INDEX('CAMAGUI DATA UNIFICADA'!$C$2:$T1007,MATCH(1,($A191='CAMAGUI DATA UNIFICADA'!$A$2:$A1007)*($DF$1='CAMAGUI DATA UNIFICADA'!$B$2:$B1007),0),MATCH(DQ$2,'CAMAGUI DATA UNIFICADA'!$C$1:$T$1,0)),"")</f>
        <v/>
      </c>
      <c r="DR191" s="2" t="str">
        <f t="array" ref="DR191">IFERROR(INDEX('CAMAGUI DATA UNIFICADA'!$C$2:$T1007,MATCH(1,($A191='CAMAGUI DATA UNIFICADA'!$A$2:$A1007)*($DF$1='CAMAGUI DATA UNIFICADA'!$B$2:$B1007),0),MATCH(DR$2,'CAMAGUI DATA UNIFICADA'!$C$1:$T$1,0)),"")</f>
        <v/>
      </c>
      <c r="DS191" s="2" t="str">
        <f t="array" ref="DS191">IFERROR(INDEX('CAMAGUI DATA UNIFICADA'!$C$2:$T1007,MATCH(1,($A191='CAMAGUI DATA UNIFICADA'!$A$2:$A1007)*($DF$1='CAMAGUI DATA UNIFICADA'!$B$2:$B1007),0),MATCH(DS$2,'CAMAGUI DATA UNIFICADA'!$C$1:$T$1,0)),"")</f>
        <v/>
      </c>
      <c r="DT191" s="2" t="str">
        <f t="array" ref="DT191">IFERROR(INDEX('CAMAGUI DATA UNIFICADA'!$C$2:$T1007,MATCH(1,($A191='CAMAGUI DATA UNIFICADA'!$A$2:$A1007)*($DF$1='CAMAGUI DATA UNIFICADA'!$B$2:$B1007),0),MATCH(DT$2,'CAMAGUI DATA UNIFICADA'!$C$1:$T$1,0)),"")</f>
        <v/>
      </c>
      <c r="DU191" s="33" t="str">
        <f t="array" ref="DU191">IFERROR(INDEX('CAMAGUI DATA UNIFICADA'!$C$2:$T1007,MATCH(1,($A191='CAMAGUI DATA UNIFICADA'!$A$2:$A1007)*($DF$1='CAMAGUI DATA UNIFICADA'!$B$2:$B1007),0),MATCH(DU$2,'CAMAGUI DATA UNIFICADA'!$C$1:$T$1,0)),"")</f>
        <v/>
      </c>
      <c r="DV191" s="60" t="str">
        <f t="array" ref="DV191">IFERROR(INDEX('CAMAGUI DATA UNIFICADA'!$C$2:$T1007,MATCH(1,($A191='CAMAGUI DATA UNIFICADA'!$A$2:$A1007)*($DF$1='CAMAGUI DATA UNIFICADA'!$B$2:$B1007),0),MATCH(DV$2,'CAMAGUI DATA UNIFICADA'!$C$1:$T$1,0)),"")</f>
        <v/>
      </c>
      <c r="DW191" s="140" t="str">
        <f t="array" ref="DW191">IFERROR(INDEX('CAMAGUI DATA UNIFICADA'!$C$2:$T1007,MATCH(1,($A191='CAMAGUI DATA UNIFICADA'!$A$2:$A1007)*($DF$1='CAMAGUI DATA UNIFICADA'!$B$2:$B1007),0),MATCH(DW$2,'CAMAGUI DATA UNIFICADA'!$C$1:$T$1,0)),"")</f>
        <v/>
      </c>
      <c r="DX191" s="144" t="str">
        <f t="array" ref="DX191">IFERROR(INDEX('CAMAGUI DATA UNIFICADA'!$C$2:$T1007,MATCH(1,($A191='CAMAGUI DATA UNIFICADA'!$A$2:$A1007)*($DX$1='CAMAGUI DATA UNIFICADA'!$B$2:$B1007),0),MATCH(DX$2,'CAMAGUI DATA UNIFICADA'!$C$1:$T$1,0)),"")</f>
        <v/>
      </c>
      <c r="DY191" s="60" t="str">
        <f t="array" ref="DY191">IFERROR(INDEX('CAMAGUI DATA UNIFICADA'!$C$2:$T1007,MATCH(1,($A191='CAMAGUI DATA UNIFICADA'!$A$2:$A1007)*($DX$1='CAMAGUI DATA UNIFICADA'!$B$2:$B1007),0),MATCH(DY$2,'CAMAGUI DATA UNIFICADA'!$C$1:$T$1,0)),"")</f>
        <v/>
      </c>
      <c r="DZ191" s="60" t="str">
        <f t="array" ref="DZ191">IFERROR(INDEX('CAMAGUI DATA UNIFICADA'!$C$2:$T1007,MATCH(1,($A191='CAMAGUI DATA UNIFICADA'!$A$2:$A1007)*($DX$1='CAMAGUI DATA UNIFICADA'!$B$2:$B1007),0),MATCH(DZ$2,'CAMAGUI DATA UNIFICADA'!$C$1:$T$1,0)),"")</f>
        <v/>
      </c>
      <c r="EA191" s="60" t="str">
        <f t="array" ref="EA191">IFERROR(INDEX('CAMAGUI DATA UNIFICADA'!$C$2:$T1007,MATCH(1,($A191='CAMAGUI DATA UNIFICADA'!$A$2:$A1007)*($DX$1='CAMAGUI DATA UNIFICADA'!$B$2:$B1007),0),MATCH(EA$2,'CAMAGUI DATA UNIFICADA'!$C$1:$T$1,0)),"")</f>
        <v/>
      </c>
      <c r="EB191" s="60" t="str">
        <f t="array" ref="EB191">IFERROR(INDEX('CAMAGUI DATA UNIFICADA'!$C$2:$T1007,MATCH(1,($A191='CAMAGUI DATA UNIFICADA'!$A$2:$A1007)*($DX$1='CAMAGUI DATA UNIFICADA'!$B$2:$B1007),0),MATCH(EB$2,'CAMAGUI DATA UNIFICADA'!$C$1:$T$1,0)),"")</f>
        <v/>
      </c>
      <c r="EC191" s="60" t="str">
        <f t="array" ref="EC191">IFERROR(INDEX('CAMAGUI DATA UNIFICADA'!$C$2:$T1007,MATCH(1,($A191='CAMAGUI DATA UNIFICADA'!$A$2:$A1007)*($DX$1='CAMAGUI DATA UNIFICADA'!$B$2:$B1007),0),MATCH(EC$2,'CAMAGUI DATA UNIFICADA'!$C$1:$T$1,0)),"")</f>
        <v/>
      </c>
      <c r="ED191" s="60" t="str">
        <f t="array" ref="ED191">IFERROR(INDEX('CAMAGUI DATA UNIFICADA'!$C$2:$T1007,MATCH(1,($A191='CAMAGUI DATA UNIFICADA'!$A$2:$A1007)*($DX$1='CAMAGUI DATA UNIFICADA'!$B$2:$B1007),0),MATCH(ED$2,'CAMAGUI DATA UNIFICADA'!$C$1:$T$1,0)),"")</f>
        <v/>
      </c>
      <c r="EE191" s="60" t="str">
        <f t="array" ref="EE191">IFERROR(INDEX('CAMAGUI DATA UNIFICADA'!$C$2:$T1007,MATCH(1,($A191='CAMAGUI DATA UNIFICADA'!$A$2:$A1007)*($DX$1='CAMAGUI DATA UNIFICADA'!$B$2:$B1007),0),MATCH(EE$2,'CAMAGUI DATA UNIFICADA'!$C$1:$T$1,0)),"")</f>
        <v/>
      </c>
      <c r="EF191" s="60" t="str">
        <f t="array" ref="EF191">IFERROR(INDEX('CAMAGUI DATA UNIFICADA'!$C$2:$T1007,MATCH(1,($A191='CAMAGUI DATA UNIFICADA'!$A$2:$A1007)*($DX$1='CAMAGUI DATA UNIFICADA'!$B$2:$B1007),0),MATCH(EF$2,'CAMAGUI DATA UNIFICADA'!$C$1:$T$1,0)),"")</f>
        <v/>
      </c>
      <c r="EG191" s="60" t="str">
        <f t="array" ref="EG191">IFERROR(INDEX('CAMAGUI DATA UNIFICADA'!$C$2:$T1007,MATCH(1,($A191='CAMAGUI DATA UNIFICADA'!$A$2:$A1007)*($DX$1='CAMAGUI DATA UNIFICADA'!$B$2:$B1007),0),MATCH(EG$2,'CAMAGUI DATA UNIFICADA'!$C$1:$T$1,0)),"")</f>
        <v/>
      </c>
      <c r="EH191" s="60" t="str">
        <f t="array" ref="EH191">IFERROR(INDEX('CAMAGUI DATA UNIFICADA'!$C$2:$T1007,MATCH(1,($A191='CAMAGUI DATA UNIFICADA'!$A$2:$A1007)*($DX$1='CAMAGUI DATA UNIFICADA'!$B$2:$B1007),0),MATCH(EH$2,'CAMAGUI DATA UNIFICADA'!$C$1:$T$1,0)),"")</f>
        <v/>
      </c>
      <c r="EI191" s="60" t="str">
        <f t="array" ref="EI191">IFERROR(INDEX('CAMAGUI DATA UNIFICADA'!$C$2:$T1007,MATCH(1,($A191='CAMAGUI DATA UNIFICADA'!$A$2:$A1007)*($DX$1='CAMAGUI DATA UNIFICADA'!$B$2:$B1007),0),MATCH(EI$2,'CAMAGUI DATA UNIFICADA'!$C$1:$T$1,0)),"")</f>
        <v/>
      </c>
      <c r="EJ191" s="60" t="str">
        <f t="array" ref="EJ191">IFERROR(INDEX('CAMAGUI DATA UNIFICADA'!$C$2:$T1007,MATCH(1,($A191='CAMAGUI DATA UNIFICADA'!$A$2:$A1007)*($DX$1='CAMAGUI DATA UNIFICADA'!$B$2:$B1007),0),MATCH(EJ$2,'CAMAGUI DATA UNIFICADA'!$C$1:$T$1,0)),"")</f>
        <v/>
      </c>
      <c r="EK191" s="60" t="str">
        <f t="array" ref="EK191">IFERROR(INDEX('CAMAGUI DATA UNIFICADA'!$C$2:$T1007,MATCH(1,($A191='CAMAGUI DATA UNIFICADA'!$A$2:$A1007)*($DX$1='CAMAGUI DATA UNIFICADA'!$B$2:$B1007),0),MATCH(EK$2,'CAMAGUI DATA UNIFICADA'!$C$1:$T$1,0)),"")</f>
        <v/>
      </c>
      <c r="EL191" s="60" t="str">
        <f t="array" ref="EL191">IFERROR(INDEX('CAMAGUI DATA UNIFICADA'!$C$2:$T1007,MATCH(1,($A191='CAMAGUI DATA UNIFICADA'!$A$2:$A1007)*($DX$1='CAMAGUI DATA UNIFICADA'!$B$2:$B1007),0),MATCH(EL$2,'CAMAGUI DATA UNIFICADA'!$C$1:$T$1,0)),"")</f>
        <v/>
      </c>
      <c r="EM191" s="60" t="str">
        <f t="array" ref="EM191">IFERROR(INDEX('CAMAGUI DATA UNIFICADA'!$C$2:$T1007,MATCH(1,($A191='CAMAGUI DATA UNIFICADA'!$A$2:$A1007)*($DX$1='CAMAGUI DATA UNIFICADA'!$B$2:$B1007),0),MATCH(EM$2,'CAMAGUI DATA UNIFICADA'!$C$1:$T$1,0)),"")</f>
        <v/>
      </c>
      <c r="EN191" s="60" t="str">
        <f t="array" ref="EN191">IFERROR(INDEX('CAMAGUI DATA UNIFICADA'!$C$2:$T1007,MATCH(1,($A191='CAMAGUI DATA UNIFICADA'!$A$2:$A1007)*($DX$1='CAMAGUI DATA UNIFICADA'!$B$2:$B1007),0),MATCH(EN$2,'CAMAGUI DATA UNIFICADA'!$C$1:$T$1,0)),"")</f>
        <v/>
      </c>
      <c r="EO191" s="140" t="str">
        <f t="array" ref="EO191">IFERROR(INDEX('CAMAGUI DATA UNIFICADA'!$C$2:$T1007,MATCH(1,($A191='CAMAGUI DATA UNIFICADA'!$A$2:$A1007)*($DX$1='CAMAGUI DATA UNIFICADA'!$B$2:$B1007),0),MATCH(EO$2,'CAMAGUI DATA UNIFICADA'!$C$1:$T$1,0)),"")</f>
        <v/>
      </c>
    </row>
    <row r="192">
      <c r="A192" s="137">
        <v>46265.0</v>
      </c>
      <c r="B192" s="138" t="str">
        <f t="array" ref="B192">IFERROR(INDEX('CAMAGUI DATA UNIFICADA'!$C$2:$T1007,MATCH(1,($A192='CAMAGUI DATA UNIFICADA'!$A$2:$A1007)*($B$1='CAMAGUI DATA UNIFICADA'!$B$2:$B1007),0),MATCH(B$2,'CAMAGUI DATA UNIFICADA'!$C$1:$T$1,0)),"")</f>
        <v>CA1130726</v>
      </c>
      <c r="C192" s="2">
        <f t="array" ref="C192">IFERROR(INDEX('CAMAGUI DATA UNIFICADA'!$C$2:$T1007,MATCH(1,($A192='CAMAGUI DATA UNIFICADA'!$A$2:$A1007)*($B$1='CAMAGUI DATA UNIFICADA'!$B$2:$B1007),0),MATCH(C$2,'CAMAGUI DATA UNIFICADA'!$C$1:$T$1,0)),"")</f>
        <v>425</v>
      </c>
      <c r="D192" s="2">
        <f t="array" ref="D192">IFERROR(INDEX('CAMAGUI DATA UNIFICADA'!$C$2:$T1007,MATCH(1,($A192='CAMAGUI DATA UNIFICADA'!$A$2:$A1007)*($B$1='CAMAGUI DATA UNIFICADA'!$B$2:$B1007),0),MATCH(D$2,'CAMAGUI DATA UNIFICADA'!$C$1:$T$1,0)),"")</f>
        <v>3050</v>
      </c>
      <c r="E192" s="2" t="str">
        <f t="array" ref="E192">IFERROR(INDEX('CAMAGUI DATA UNIFICADA'!$C$2:$T1007,MATCH(1,($A192='CAMAGUI DATA UNIFICADA'!$A$2:$A1007)*($B$1='CAMAGUI DATA UNIFICADA'!$B$2:$B1007),0),MATCH(E$2,'CAMAGUI DATA UNIFICADA'!$C$1:$T$1,0)),"")</f>
        <v>SKR OPTILINE E</v>
      </c>
      <c r="F192" s="139">
        <f t="array" ref="F192">IFERROR(INDEX('CAMAGUI DATA UNIFICADA'!$C$2:$T1007,MATCH(1,($A192='CAMAGUI DATA UNIFICADA'!$A$2:$A1007)*($B$1='CAMAGUI DATA UNIFICADA'!$B$2:$B1007),0),MATCH(F$2,'CAMAGUI DATA UNIFICADA'!$C$1:$T$1,0)),"")</f>
        <v>3599</v>
      </c>
      <c r="G192" s="2">
        <f t="array" ref="G192">IFERROR(INDEX('CAMAGUI DATA UNIFICADA'!$C$2:$T1007,MATCH(1,($A192='CAMAGUI DATA UNIFICADA'!$A$2:$A1007)*($B$1='CAMAGUI DATA UNIFICADA'!$B$2:$B1007),0),MATCH(G$2,'CAMAGUI DATA UNIFICADA'!$C$1:$T$1,0)),"")</f>
        <v>24.7</v>
      </c>
      <c r="H192" s="2">
        <f t="array" ref="H192">IFERROR(INDEX('CAMAGUI DATA UNIFICADA'!$C$2:$T1007,MATCH(1,($A192='CAMAGUI DATA UNIFICADA'!$A$2:$A1007)*($B$1='CAMAGUI DATA UNIFICADA'!$B$2:$B1007),0),MATCH(H$2,'CAMAGUI DATA UNIFICADA'!$C$1:$T$1,0)),"")</f>
        <v>3.2</v>
      </c>
      <c r="I192" s="33">
        <f t="array" ref="I192">IFERROR(INDEX('CAMAGUI DATA UNIFICADA'!$C$2:$T1007,MATCH(1,($A192='CAMAGUI DATA UNIFICADA'!$A$2:$A1007)*($B$1='CAMAGUI DATA UNIFICADA'!$B$2:$B1007),0),MATCH(I$2,'CAMAGUI DATA UNIFICADA'!$C$1:$T$1,0)),"")</f>
        <v>3.1296</v>
      </c>
      <c r="J192" s="60">
        <f t="array" ref="J192">IFERROR(INDEX('CAMAGUI DATA UNIFICADA'!$C$2:$T1007,MATCH(1,($A192='CAMAGUI DATA UNIFICADA'!$A$2:$A1007)*($B$1='CAMAGUI DATA UNIFICADA'!$B$2:$B1007),0),MATCH(J$2,'CAMAGUI DATA UNIFICADA'!$C$1:$T$1,0)),"")</f>
        <v>549797.9848</v>
      </c>
      <c r="K192" s="33">
        <f t="array" ref="K192">IFERROR(INDEX('CAMAGUI DATA UNIFICADA'!$C$2:$T1007,MATCH(1,($A192='CAMAGUI DATA UNIFICADA'!$A$2:$A1007)*($B$1='CAMAGUI DATA UNIFICADA'!$B$2:$B1007),0),MATCH(K$2,'CAMAGUI DATA UNIFICADA'!$C$1:$T$1,0)),"")</f>
        <v>1.733269685</v>
      </c>
      <c r="L192" s="23">
        <f t="array" ref="L192">IFERROR(INDEX('CAMAGUI DATA UNIFICADA'!$C$2:$T1007,MATCH(1,($A192='CAMAGUI DATA UNIFICADA'!$A$2:$A1007)*($B$1='CAMAGUI DATA UNIFICADA'!$B$2:$B1007),0),MATCH(L$2,'CAMAGUI DATA UNIFICADA'!$C$1:$T$1,0)),"")</f>
        <v>0.4699128075</v>
      </c>
      <c r="M192" s="23">
        <f t="array" ref="M192">IFERROR(INDEX('CAMAGUI DATA UNIFICADA'!$C$2:$T1007,MATCH(1,($A192='CAMAGUI DATA UNIFICADA'!$A$2:$A1007)*($B$1='CAMAGUI DATA UNIFICADA'!$B$2:$B1007),0),MATCH(M$2,'CAMAGUI DATA UNIFICADA'!$C$1:$T$1,0)),"")</f>
        <v>0.47</v>
      </c>
      <c r="N192" s="60">
        <f t="array" ref="N192">IFERROR(INDEX('CAMAGUI DATA UNIFICADA'!$C$2:$T1007,MATCH(1,($A192='CAMAGUI DATA UNIFICADA'!$A$2:$A1007)*($B$1='CAMAGUI DATA UNIFICADA'!$B$2:$B1007),0),MATCH(N$2,'CAMAGUI DATA UNIFICADA'!$C$1:$T$1,0)),"")</f>
        <v>67142.85714</v>
      </c>
      <c r="O192" s="2">
        <f t="array" ref="O192">IFERROR(INDEX('CAMAGUI DATA UNIFICADA'!$C$2:$T1007,MATCH(1,($A192='CAMAGUI DATA UNIFICADA'!$A$2:$A1007)*($B$1='CAMAGUI DATA UNIFICADA'!$B$2:$B1007),0),MATCH(O$2,'CAMAGUI DATA UNIFICADA'!$C$1:$T$1,0)),"")</f>
        <v>4</v>
      </c>
      <c r="P192" s="2">
        <f t="array" ref="P192">IFERROR(INDEX('CAMAGUI DATA UNIFICADA'!$C$2:$T1007,MATCH(1,($A192='CAMAGUI DATA UNIFICADA'!$A$2:$A1007)*($B$1='CAMAGUI DATA UNIFICADA'!$B$2:$B1007),0),MATCH(P$2,'CAMAGUI DATA UNIFICADA'!$C$1:$T$1,0)),"")</f>
        <v>28.7</v>
      </c>
      <c r="Q192" s="33">
        <f t="array" ref="Q192">IFERROR(INDEX('CAMAGUI DATA UNIFICADA'!$C$2:$T1007,MATCH(1,($A192='CAMAGUI DATA UNIFICADA'!$A$2:$A1007)*($B$1='CAMAGUI DATA UNIFICADA'!$B$2:$B1007),0),MATCH(Q$2,'CAMAGUI DATA UNIFICADA'!$C$1:$T$1,0)),"")</f>
        <v>2.8044</v>
      </c>
      <c r="R192" s="60">
        <f t="array" ref="R192">IFERROR(INDEX('CAMAGUI DATA UNIFICADA'!$C$2:$T1007,MATCH(1,($A192='CAMAGUI DATA UNIFICADA'!$A$2:$A1007)*($B$1='CAMAGUI DATA UNIFICADA'!$B$2:$B1007),0),MATCH(R$2,'CAMAGUI DATA UNIFICADA'!$C$1:$T$1,0)),"")</f>
        <v>452.7595191</v>
      </c>
      <c r="S192" s="140">
        <f t="array" ref="S192">IFERROR(INDEX('CAMAGUI DATA UNIFICADA'!$C$2:$T1007,MATCH(1,($A192='CAMAGUI DATA UNIFICADA'!$A$2:$A1007)*($B$1='CAMAGUI DATA UNIFICADA'!$B$2:$B1007),0),MATCH(S$2,'CAMAGUI DATA UNIFICADA'!$C$1:$T$1,0)),"")</f>
        <v>6.939879771</v>
      </c>
      <c r="T192" s="138" t="str">
        <f t="array" ref="T192">IFERROR(INDEX('CAMAGUI DATA UNIFICADA'!$C$2:$T1007,MATCH(1,($A192='CAMAGUI DATA UNIFICADA'!$A$2:$A1007)*($T$1='CAMAGUI DATA UNIFICADA'!$B$2:$B1007),0),MATCH(T$2,'CAMAGUI DATA UNIFICADA'!$C$1:$T$1,0)),"")</f>
        <v>CA2130726</v>
      </c>
      <c r="U192" s="2">
        <f t="array" ref="U192">IFERROR(INDEX('CAMAGUI DATA UNIFICADA'!$C$2:$T1007,MATCH(1,($A192='CAMAGUI DATA UNIFICADA'!$A$2:$A1007)*($T$1='CAMAGUI DATA UNIFICADA'!$B$2:$B1007),0),MATCH(U$2,'CAMAGUI DATA UNIFICADA'!$C$1:$T$1,0)),"")</f>
        <v>150</v>
      </c>
      <c r="V192" s="2">
        <f t="array" ref="V192">IFERROR(INDEX('CAMAGUI DATA UNIFICADA'!$C$2:$T1007,MATCH(1,($A192='CAMAGUI DATA UNIFICADA'!$A$2:$A1007)*($T$1='CAMAGUI DATA UNIFICADA'!$B$2:$B1007),0),MATCH(V$2,'CAMAGUI DATA UNIFICADA'!$C$1:$T$1,0)),"")</f>
        <v>1550</v>
      </c>
      <c r="W192" s="2" t="str">
        <f t="array" ref="W192">IFERROR(INDEX('CAMAGUI DATA UNIFICADA'!$C$2:$T1007,MATCH(1,($A192='CAMAGUI DATA UNIFICADA'!$A$2:$A1007)*($T$1='CAMAGUI DATA UNIFICADA'!$B$2:$B1007),0),MATCH(W$2,'CAMAGUI DATA UNIFICADA'!$C$1:$T$1,0)),"")</f>
        <v>SKR MAST E AD</v>
      </c>
      <c r="X192" s="139">
        <f t="array" ref="X192">IFERROR(INDEX('CAMAGUI DATA UNIFICADA'!$C$2:$T1007,MATCH(1,($A192='CAMAGUI DATA UNIFICADA'!$A$2:$A1007)*($T$1='CAMAGUI DATA UNIFICADA'!$B$2:$B1007),0),MATCH(X$2,'CAMAGUI DATA UNIFICADA'!$C$1:$T$1,0)),"")</f>
        <v>1586.58</v>
      </c>
      <c r="Y192" s="2">
        <f t="array" ref="Y192">IFERROR(INDEX('CAMAGUI DATA UNIFICADA'!$C$2:$T1007,MATCH(1,($A192='CAMAGUI DATA UNIFICADA'!$A$2:$A1007)*($T$1='CAMAGUI DATA UNIFICADA'!$B$2:$B1007),0),MATCH(Y$2,'CAMAGUI DATA UNIFICADA'!$C$1:$T$1,0)),"")</f>
        <v>23.2</v>
      </c>
      <c r="Z192" s="2">
        <f t="array" ref="Z192">IFERROR(INDEX('CAMAGUI DATA UNIFICADA'!$C$2:$T1007,MATCH(1,($A192='CAMAGUI DATA UNIFICADA'!$A$2:$A1007)*($T$1='CAMAGUI DATA UNIFICADA'!$B$2:$B1007),0),MATCH(Z$2,'CAMAGUI DATA UNIFICADA'!$C$1:$T$1,0)),"")</f>
        <v>3.08</v>
      </c>
      <c r="AA192" s="2">
        <f t="array" ref="AA192">IFERROR(INDEX('CAMAGUI DATA UNIFICADA'!$C$2:$T1007,MATCH(1,($A192='CAMAGUI DATA UNIFICADA'!$A$2:$A1007)*($T$1='CAMAGUI DATA UNIFICADA'!$B$2:$B1007),0),MATCH(AA$2,'CAMAGUI DATA UNIFICADA'!$C$1:$T$1,0)),"")</f>
        <v>3.2592</v>
      </c>
      <c r="AB192" s="60">
        <f t="array" ref="AB192">IFERROR(INDEX('CAMAGUI DATA UNIFICADA'!$C$2:$T1007,MATCH(1,($A192='CAMAGUI DATA UNIFICADA'!$A$2:$A1007)*($T$1='CAMAGUI DATA UNIFICADA'!$B$2:$B1007),0),MATCH(AB$2,'CAMAGUI DATA UNIFICADA'!$C$1:$T$1,0)),"")</f>
        <v>198377.4313</v>
      </c>
      <c r="AC192" s="33">
        <f t="array" ref="AC192">IFERROR(INDEX('CAMAGUI DATA UNIFICADA'!$C$2:$T1007,MATCH(1,($A192='CAMAGUI DATA UNIFICADA'!$A$2:$A1007)*($T$1='CAMAGUI DATA UNIFICADA'!$B$2:$B1007),0),MATCH(AC$2,'CAMAGUI DATA UNIFICADA'!$C$1:$T$1,0)),"")</f>
        <v>2.32984608</v>
      </c>
      <c r="AD192" s="23">
        <f t="array" ref="AD192">IFERROR(INDEX('CAMAGUI DATA UNIFICADA'!$C$2:$T1007,MATCH(1,($A192='CAMAGUI DATA UNIFICADA'!$A$2:$A1007)*($T$1='CAMAGUI DATA UNIFICADA'!$B$2:$B1007),0),MATCH(AD$2,'CAMAGUI DATA UNIFICADA'!$C$1:$T$1,0)),"")</f>
        <v>0.2479717891</v>
      </c>
      <c r="AE192" s="23">
        <f t="array" ref="AE192">IFERROR(INDEX('CAMAGUI DATA UNIFICADA'!$C$2:$T1007,MATCH(1,($A192='CAMAGUI DATA UNIFICADA'!$A$2:$A1007)*($T$1='CAMAGUI DATA UNIFICADA'!$B$2:$B1007),0),MATCH(AE$2,'CAMAGUI DATA UNIFICADA'!$C$1:$T$1,0)),"")</f>
        <v>0.27</v>
      </c>
      <c r="AF192" s="60">
        <f t="array" ref="AF192">IFERROR(INDEX('CAMAGUI DATA UNIFICADA'!$C$2:$T1007,MATCH(1,($A192='CAMAGUI DATA UNIFICADA'!$A$2:$A1007)*($T$1='CAMAGUI DATA UNIFICADA'!$B$2:$B1007),0),MATCH(AF$2,'CAMAGUI DATA UNIFICADA'!$C$1:$T$1,0)),"")</f>
        <v>36000</v>
      </c>
      <c r="AG192" s="2">
        <f t="array" ref="AG192">IFERROR(INDEX('CAMAGUI DATA UNIFICADA'!$C$2:$T1007,MATCH(1,($A192='CAMAGUI DATA UNIFICADA'!$A$2:$A1007)*($T$1='CAMAGUI DATA UNIFICADA'!$B$2:$B1007),0),MATCH(AG$2,'CAMAGUI DATA UNIFICADA'!$C$1:$T$1,0)),"")</f>
        <v>3</v>
      </c>
      <c r="AH192" s="2">
        <f t="array" ref="AH192">IFERROR(INDEX('CAMAGUI DATA UNIFICADA'!$C$2:$T1007,MATCH(1,($A192='CAMAGUI DATA UNIFICADA'!$A$2:$A1007)*($T$1='CAMAGUI DATA UNIFICADA'!$B$2:$B1007),0),MATCH(AH$2,'CAMAGUI DATA UNIFICADA'!$C$1:$T$1,0)),"")</f>
        <v>26.2</v>
      </c>
      <c r="AI192" s="33">
        <f t="array" ref="AI192">IFERROR(INDEX('CAMAGUI DATA UNIFICADA'!$C$2:$T1007,MATCH(1,($A192='CAMAGUI DATA UNIFICADA'!$A$2:$A1007)*($T$1='CAMAGUI DATA UNIFICADA'!$B$2:$B1007),0),MATCH(AI$2,'CAMAGUI DATA UNIFICADA'!$C$1:$T$1,0)),"")</f>
        <v>3.0528</v>
      </c>
      <c r="AJ192" s="60">
        <f t="array" ref="AJ192">IFERROR(INDEX('CAMAGUI DATA UNIFICADA'!$C$2:$T1007,MATCH(1,($A192='CAMAGUI DATA UNIFICADA'!$A$2:$A1007)*($T$1='CAMAGUI DATA UNIFICADA'!$B$2:$B1007),0),MATCH(AJ$2,'CAMAGUI DATA UNIFICADA'!$C$1:$T$1,0)),"")</f>
        <v>168.3154183</v>
      </c>
      <c r="AK192" s="140">
        <f t="array" ref="AK192">IFERROR(INDEX('CAMAGUI DATA UNIFICADA'!$C$2:$T1007,MATCH(1,($A192='CAMAGUI DATA UNIFICADA'!$A$2:$A1007)*($T$1='CAMAGUI DATA UNIFICADA'!$B$2:$B1007),0),MATCH(AK$2,'CAMAGUI DATA UNIFICADA'!$C$1:$T$1,0)),"")</f>
        <v>4.578854582</v>
      </c>
      <c r="AL192" s="138" t="str">
        <f t="array" ref="AL192">IFERROR(INDEX('CAMAGUI DATA UNIFICADA'!$C$2:$T1007,MATCH(1,($A192='CAMAGUI DATA UNIFICADA'!$A$2:$A1007)*($AL$1='CAMAGUI DATA UNIFICADA'!$B$2:$B1007),0),MATCH(AL$2,'CAMAGUI DATA UNIFICADA'!$C$1:$T$1,0)),"")</f>
        <v>CA3130726</v>
      </c>
      <c r="AM192" s="2">
        <f t="array" ref="AM192">IFERROR(INDEX('CAMAGUI DATA UNIFICADA'!$C$2:$T1007,MATCH(1,($A192='CAMAGUI DATA UNIFICADA'!$A$2:$A1007)*($AL$1='CAMAGUI DATA UNIFICADA'!$B$2:$B1007),0),MATCH(AM$2,'CAMAGUI DATA UNIFICADA'!$C$1:$T$1,0)),"")</f>
        <v>450</v>
      </c>
      <c r="AN192" s="2">
        <f t="array" ref="AN192">IFERROR(INDEX('CAMAGUI DATA UNIFICADA'!$C$2:$T1007,MATCH(1,($A192='CAMAGUI DATA UNIFICADA'!$A$2:$A1007)*($AL$1='CAMAGUI DATA UNIFICADA'!$B$2:$B1007),0),MATCH(AN$2,'CAMAGUI DATA UNIFICADA'!$C$1:$T$1,0)),"")</f>
        <v>3150</v>
      </c>
      <c r="AO192" s="2" t="str">
        <f t="array" ref="AO192">IFERROR(INDEX('CAMAGUI DATA UNIFICADA'!$C$2:$T1007,MATCH(1,($A192='CAMAGUI DATA UNIFICADA'!$A$2:$A1007)*($AL$1='CAMAGUI DATA UNIFICADA'!$B$2:$B1007),0),MATCH(AO$2,'CAMAGUI DATA UNIFICADA'!$C$1:$T$1,0)),"")</f>
        <v>SKR OPTILINE E</v>
      </c>
      <c r="AP192" s="139">
        <f t="array" ref="AP192">IFERROR(INDEX('CAMAGUI DATA UNIFICADA'!$C$2:$T1007,MATCH(1,($A192='CAMAGUI DATA UNIFICADA'!$A$2:$A1007)*($AL$1='CAMAGUI DATA UNIFICADA'!$B$2:$B1007),0),MATCH(AP$2,'CAMAGUI DATA UNIFICADA'!$C$1:$T$1,0)),"")</f>
        <v>3717</v>
      </c>
      <c r="AQ192" s="2">
        <f t="array" ref="AQ192">IFERROR(INDEX('CAMAGUI DATA UNIFICADA'!$C$2:$T1007,MATCH(1,($A192='CAMAGUI DATA UNIFICADA'!$A$2:$A1007)*($AL$1='CAMAGUI DATA UNIFICADA'!$B$2:$B1007),0),MATCH(AQ$2,'CAMAGUI DATA UNIFICADA'!$C$1:$T$1,0)),"")</f>
        <v>26.31</v>
      </c>
      <c r="AR192" s="2">
        <f t="array" ref="AR192">IFERROR(INDEX('CAMAGUI DATA UNIFICADA'!$C$2:$T1007,MATCH(1,($A192='CAMAGUI DATA UNIFICADA'!$A$2:$A1007)*($AL$1='CAMAGUI DATA UNIFICADA'!$B$2:$B1007),0),MATCH(AR$2,'CAMAGUI DATA UNIFICADA'!$C$1:$T$1,0)),"")</f>
        <v>4.96</v>
      </c>
      <c r="AS192" s="33">
        <f t="array" ref="AS192">IFERROR(INDEX('CAMAGUI DATA UNIFICADA'!$C$2:$T1007,MATCH(1,($A192='CAMAGUI DATA UNIFICADA'!$A$2:$A1007)*($AL$1='CAMAGUI DATA UNIFICADA'!$B$2:$B1007),0),MATCH(AS$2,'CAMAGUI DATA UNIFICADA'!$C$1:$T$1,0)),"")</f>
        <v>3.04224</v>
      </c>
      <c r="AT192" s="60">
        <f t="array" ref="AT192">IFERROR(INDEX('CAMAGUI DATA UNIFICADA'!$C$2:$T1007,MATCH(1,($A192='CAMAGUI DATA UNIFICADA'!$A$2:$A1007)*($AL$1='CAMAGUI DATA UNIFICADA'!$B$2:$B1007),0),MATCH(AT$2,'CAMAGUI DATA UNIFICADA'!$C$1:$T$1,0)),"")</f>
        <v>562209.5176</v>
      </c>
      <c r="AU192" s="33">
        <f t="array" ref="AU192">IFERROR(INDEX('CAMAGUI DATA UNIFICADA'!$C$2:$T1007,MATCH(1,($A192='CAMAGUI DATA UNIFICADA'!$A$2:$A1007)*($AL$1='CAMAGUI DATA UNIFICADA'!$B$2:$B1007),0),MATCH(AU$2,'CAMAGUI DATA UNIFICADA'!$C$1:$T$1,0)),"")</f>
        <v>1.132051061</v>
      </c>
      <c r="AV192" s="23">
        <f t="array" ref="AV192">IFERROR(INDEX('CAMAGUI DATA UNIFICADA'!$C$2:$T1007,MATCH(1,($A192='CAMAGUI DATA UNIFICADA'!$A$2:$A1007)*($AL$1='CAMAGUI DATA UNIFICADA'!$B$2:$B1007),0),MATCH(AV$2,'CAMAGUI DATA UNIFICADA'!$C$1:$T$1,0)),"")</f>
        <v>0.5511858016</v>
      </c>
      <c r="AW192" s="23">
        <f t="array" ref="AW192">IFERROR(INDEX('CAMAGUI DATA UNIFICADA'!$C$2:$T1007,MATCH(1,($A192='CAMAGUI DATA UNIFICADA'!$A$2:$A1007)*($AL$1='CAMAGUI DATA UNIFICADA'!$B$2:$B1007),0),MATCH(AW$2,'CAMAGUI DATA UNIFICADA'!$C$1:$T$1,0)),"")</f>
        <v>0.55</v>
      </c>
      <c r="AX192" s="60">
        <f t="array" ref="AX192">IFERROR(INDEX('CAMAGUI DATA UNIFICADA'!$C$2:$T1007,MATCH(1,($A192='CAMAGUI DATA UNIFICADA'!$A$2:$A1007)*($AL$1='CAMAGUI DATA UNIFICADA'!$B$2:$B1007),0),MATCH(AX$2,'CAMAGUI DATA UNIFICADA'!$C$1:$T$1,0)),"")</f>
        <v>80142.85714</v>
      </c>
      <c r="AY192" s="2">
        <f t="array" ref="AY192">IFERROR(INDEX('CAMAGUI DATA UNIFICADA'!$C$2:$T1007,MATCH(1,($A192='CAMAGUI DATA UNIFICADA'!$A$2:$A1007)*($AL$1='CAMAGUI DATA UNIFICADA'!$B$2:$B1007),0),MATCH(AY$2,'CAMAGUI DATA UNIFICADA'!$C$1:$T$1,0)),"")</f>
        <v>4</v>
      </c>
      <c r="AZ192" s="2">
        <f t="array" ref="AZ192">IFERROR(INDEX('CAMAGUI DATA UNIFICADA'!$C$2:$T1007,MATCH(1,($A192='CAMAGUI DATA UNIFICADA'!$A$2:$A1007)*($AL$1='CAMAGUI DATA UNIFICADA'!$B$2:$B1007),0),MATCH(AZ$2,'CAMAGUI DATA UNIFICADA'!$C$1:$T$1,0)),"")</f>
        <v>30.31</v>
      </c>
      <c r="BA192" s="33">
        <f t="array" ref="BA192">IFERROR(INDEX('CAMAGUI DATA UNIFICADA'!$C$2:$T1007,MATCH(1,($A192='CAMAGUI DATA UNIFICADA'!$A$2:$A1007)*($AL$1='CAMAGUI DATA UNIFICADA'!$B$2:$B1007),0),MATCH(BA$2,'CAMAGUI DATA UNIFICADA'!$C$1:$T$1,0)),"")</f>
        <v>2.6094</v>
      </c>
      <c r="BB192" s="60">
        <f t="array" ref="BB192">IFERROR(INDEX('CAMAGUI DATA UNIFICADA'!$C$2:$T1007,MATCH(1,($A192='CAMAGUI DATA UNIFICADA'!$A$2:$A1007)*($AL$1='CAMAGUI DATA UNIFICADA'!$B$2:$B1007),0),MATCH(BB$2,'CAMAGUI DATA UNIFICADA'!$C$1:$T$1,0)),"")</f>
        <v>466.9113527</v>
      </c>
      <c r="BC192" s="140">
        <f t="array" ref="BC192">IFERROR(INDEX('CAMAGUI DATA UNIFICADA'!$C$2:$T1007,MATCH(1,($A192='CAMAGUI DATA UNIFICADA'!$A$2:$A1007)*($AL$1='CAMAGUI DATA UNIFICADA'!$B$2:$B1007),0),MATCH(BC$2,'CAMAGUI DATA UNIFICADA'!$C$1:$T$1,0)),"")</f>
        <v>4.227838171</v>
      </c>
      <c r="BD192" s="138" t="str">
        <f t="array" ref="BD192">IFERROR(INDEX('CAMAGUI DATA UNIFICADA'!$C$2:$T1007,MATCH(1,($A192='CAMAGUI DATA UNIFICADA'!$A$2:$A1007)*($BD$1='CAMAGUI DATA UNIFICADA'!$B$2:$B1007),0),MATCH(BD$2,'CAMAGUI DATA UNIFICADA'!$C$1:$T$1,0)),"")</f>
        <v>CA4210826</v>
      </c>
      <c r="BE192" s="2">
        <f t="array" ref="BE192">IFERROR(INDEX('CAMAGUI DATA UNIFICADA'!$C$2:$T1007,MATCH(1,($A192='CAMAGUI DATA UNIFICADA'!$A$2:$A1007)*($BD$1='CAMAGUI DATA UNIFICADA'!$B$2:$B1007),0),MATCH(BE$2,'CAMAGUI DATA UNIFICADA'!$C$1:$T$1,0)),"")</f>
        <v>225</v>
      </c>
      <c r="BF192" s="2">
        <f t="array" ref="BF192">IFERROR(INDEX('CAMAGUI DATA UNIFICADA'!$C$2:$T1007,MATCH(1,($A192='CAMAGUI DATA UNIFICADA'!$A$2:$A1007)*($BD$1='CAMAGUI DATA UNIFICADA'!$B$2:$B1007),0),MATCH(BF$2,'CAMAGUI DATA UNIFICADA'!$C$1:$T$1,0)),"")</f>
        <v>1095</v>
      </c>
      <c r="BG192" s="2" t="str">
        <f t="array" ref="BG192">IFERROR(INDEX('CAMAGUI DATA UNIFICADA'!$C$2:$T1007,MATCH(1,($A192='CAMAGUI DATA UNIFICADA'!$A$2:$A1007)*($BD$1='CAMAGUI DATA UNIFICADA'!$B$2:$B1007),0),MATCH(BG$2,'CAMAGUI DATA UNIFICADA'!$C$1:$T$1,0)),"")</f>
        <v>SKR OPTILINE#4</v>
      </c>
      <c r="BH192" s="139">
        <f t="array" ref="BH192">IFERROR(INDEX('CAMAGUI DATA UNIFICADA'!$C$2:$T1007,MATCH(1,($A192='CAMAGUI DATA UNIFICADA'!$A$2:$A1007)*($BD$1='CAMAGUI DATA UNIFICADA'!$B$2:$B1007),0),MATCH(BH$2,'CAMAGUI DATA UNIFICADA'!$C$1:$T$1,0)),"")</f>
        <v>1349.916</v>
      </c>
      <c r="BI192" s="2">
        <f t="array" ref="BI192">IFERROR(INDEX('CAMAGUI DATA UNIFICADA'!$C$2:$T1007,MATCH(1,($A192='CAMAGUI DATA UNIFICADA'!$A$2:$A1007)*($BD$1='CAMAGUI DATA UNIFICADA'!$B$2:$B1007),0),MATCH(BI$2,'CAMAGUI DATA UNIFICADA'!$C$1:$T$1,0)),"")</f>
        <v>3.43</v>
      </c>
      <c r="BJ192" s="2">
        <f t="array" ref="BJ192">IFERROR(INDEX('CAMAGUI DATA UNIFICADA'!$C$2:$T1007,MATCH(1,($A192='CAMAGUI DATA UNIFICADA'!$A$2:$A1007)*($BD$1='CAMAGUI DATA UNIFICADA'!$B$2:$B1007),0),MATCH(BJ$2,'CAMAGUI DATA UNIFICADA'!$C$1:$T$1,0)),"")</f>
        <v>2.13</v>
      </c>
      <c r="BK192" s="33">
        <f t="array" ref="BK192">IFERROR(INDEX('CAMAGUI DATA UNIFICADA'!$C$2:$T1007,MATCH(1,($A192='CAMAGUI DATA UNIFICADA'!$A$2:$A1007)*($BD$1='CAMAGUI DATA UNIFICADA'!$B$2:$B1007),0),MATCH(BK$2,'CAMAGUI DATA UNIFICADA'!$C$1:$T$1,0)),"")</f>
        <v>9.15444</v>
      </c>
      <c r="BL192" s="60">
        <f t="array" ref="BL192">IFERROR(INDEX('CAMAGUI DATA UNIFICADA'!$C$2:$T1007,MATCH(1,($A192='CAMAGUI DATA UNIFICADA'!$A$2:$A1007)*($BD$1='CAMAGUI DATA UNIFICADA'!$B$2:$B1007),0),MATCH(BL$2,'CAMAGUI DATA UNIFICADA'!$C$1:$T$1,0)),"")</f>
        <v>716566.6894</v>
      </c>
      <c r="BM192" s="33">
        <f t="array" ref="BM192">IFERROR(INDEX('CAMAGUI DATA UNIFICADA'!$C$2:$T1007,MATCH(1,($A192='CAMAGUI DATA UNIFICADA'!$A$2:$A1007)*($BD$1='CAMAGUI DATA UNIFICADA'!$B$2:$B1007),0),MATCH(BM$2,'CAMAGUI DATA UNIFICADA'!$C$1:$T$1,0)),"")</f>
        <v>0.8186059029</v>
      </c>
      <c r="BN192" s="23">
        <f t="array" ref="BN192">IFERROR(INDEX('CAMAGUI DATA UNIFICADA'!$C$2:$T1007,MATCH(1,($A192='CAMAGUI DATA UNIFICADA'!$A$2:$A1007)*($BD$1='CAMAGUI DATA UNIFICADA'!$B$2:$B1007),0),MATCH(BN$2,'CAMAGUI DATA UNIFICADA'!$C$1:$T$1,0)),"")</f>
        <v>0.9128238081</v>
      </c>
      <c r="BO192" s="23">
        <f t="array" ref="BO192">IFERROR(INDEX('CAMAGUI DATA UNIFICADA'!$C$2:$T1007,MATCH(1,($A192='CAMAGUI DATA UNIFICADA'!$A$2:$A1007)*($BD$1='CAMAGUI DATA UNIFICADA'!$B$2:$B1007),0),MATCH(BO$2,'CAMAGUI DATA UNIFICADA'!$C$1:$T$1,0)),"")</f>
        <v>0.8</v>
      </c>
      <c r="BP192" s="60">
        <f t="array" ref="BP192">IFERROR(INDEX('CAMAGUI DATA UNIFICADA'!$C$2:$T1007,MATCH(1,($A192='CAMAGUI DATA UNIFICADA'!$A$2:$A1007)*($BD$1='CAMAGUI DATA UNIFICADA'!$B$2:$B1007),0),MATCH(BP$2,'CAMAGUI DATA UNIFICADA'!$C$1:$T$1,0)),"")</f>
        <v>130833.3333</v>
      </c>
      <c r="BQ192" s="2">
        <f t="array" ref="BQ192">IFERROR(INDEX('CAMAGUI DATA UNIFICADA'!$C$2:$T1007,MATCH(1,($A192='CAMAGUI DATA UNIFICADA'!$A$2:$A1007)*($BD$1='CAMAGUI DATA UNIFICADA'!$B$2:$B1007),0),MATCH(BQ$2,'CAMAGUI DATA UNIFICADA'!$C$1:$T$1,0)),"")</f>
        <v>3.2</v>
      </c>
      <c r="BR192" s="2">
        <f t="array" ref="BR192">IFERROR(INDEX('CAMAGUI DATA UNIFICADA'!$C$2:$T1007,MATCH(1,($A192='CAMAGUI DATA UNIFICADA'!$A$2:$A1007)*($BD$1='CAMAGUI DATA UNIFICADA'!$B$2:$B1007),0),MATCH(BR$2,'CAMAGUI DATA UNIFICADA'!$C$1:$T$1,0)),"")</f>
        <v>6.63</v>
      </c>
      <c r="BS192" s="33">
        <f t="array" ref="BS192">IFERROR(INDEX('CAMAGUI DATA UNIFICADA'!$C$2:$T1007,MATCH(1,($A192='CAMAGUI DATA UNIFICADA'!$A$2:$A1007)*($BD$1='CAMAGUI DATA UNIFICADA'!$B$2:$B1007),0),MATCH(BS$2,'CAMAGUI DATA UNIFICADA'!$C$1:$T$1,0)),"")</f>
        <v>6.51756</v>
      </c>
      <c r="BT192" s="60">
        <f t="array" ref="BT192">IFERROR(INDEX('CAMAGUI DATA UNIFICADA'!$C$2:$T1007,MATCH(1,($A192='CAMAGUI DATA UNIFICADA'!$A$2:$A1007)*($BD$1='CAMAGUI DATA UNIFICADA'!$B$2:$B1007),0),MATCH(BT$2,'CAMAGUI DATA UNIFICADA'!$C$1:$T$1,0)),"")</f>
        <v>319.9194653</v>
      </c>
      <c r="BU192" s="140">
        <f t="array" ref="BU192">IFERROR(INDEX('CAMAGUI DATA UNIFICADA'!$C$2:$T1007,MATCH(1,($A192='CAMAGUI DATA UNIFICADA'!$A$2:$A1007)*($BD$1='CAMAGUI DATA UNIFICADA'!$B$2:$B1007),0),MATCH(BU$2,'CAMAGUI DATA UNIFICADA'!$C$1:$T$1,0)),"")</f>
        <v>23.72986633</v>
      </c>
      <c r="BV192" s="138" t="str">
        <f t="array" ref="BV192">IFERROR(INDEX('CAMAGUI DATA UNIFICADA'!$C$2:$T1007,MATCH(1,($A192='CAMAGUI DATA UNIFICADA'!$A$2:$A1007)*($BV$1='CAMAGUI DATA UNIFICADA'!$B$2:$B1007),0),MATCH(BV$2,'CAMAGUI DATA UNIFICADA'!$C$1:$T$1,0)),"")</f>
        <v>CA5210826</v>
      </c>
      <c r="BW192" s="2">
        <f t="array" ref="BW192">IFERROR(INDEX('CAMAGUI DATA UNIFICADA'!$C$2:$T1007,MATCH(1,($A192='CAMAGUI DATA UNIFICADA'!$A$2:$A1007)*($BV$1='CAMAGUI DATA UNIFICADA'!$B$2:$B1007),0),MATCH(BW$2,'CAMAGUI DATA UNIFICADA'!$C$1:$T$1,0)),"")</f>
        <v>200</v>
      </c>
      <c r="BX192" s="2">
        <f t="array" ref="BX192">IFERROR(INDEX('CAMAGUI DATA UNIFICADA'!$C$2:$T1007,MATCH(1,($A192='CAMAGUI DATA UNIFICADA'!$A$2:$A1007)*($BV$1='CAMAGUI DATA UNIFICADA'!$B$2:$B1007),0),MATCH(BX$2,'CAMAGUI DATA UNIFICADA'!$C$1:$T$1,0)),"")</f>
        <v>957.5</v>
      </c>
      <c r="BY192" s="2" t="str">
        <f t="array" ref="BY192">IFERROR(INDEX('CAMAGUI DATA UNIFICADA'!$C$2:$T1007,MATCH(1,($A192='CAMAGUI DATA UNIFICADA'!$A$2:$A1007)*($BV$1='CAMAGUI DATA UNIFICADA'!$B$2:$B1007),0),MATCH(BY$2,'CAMAGUI DATA UNIFICADA'!$C$1:$T$1,0)),"")</f>
        <v>SKR OPTILINE#4</v>
      </c>
      <c r="BZ192" s="139">
        <f t="array" ref="BZ192">IFERROR(INDEX('CAMAGUI DATA UNIFICADA'!$C$2:$T1007,MATCH(1,($A192='CAMAGUI DATA UNIFICADA'!$A$2:$A1007)*($BV$1='CAMAGUI DATA UNIFICADA'!$B$2:$B1007),0),MATCH(BZ$2,'CAMAGUI DATA UNIFICADA'!$C$1:$T$1,0)),"")</f>
        <v>1180.406</v>
      </c>
      <c r="CA192" s="2">
        <f t="array" ref="CA192">IFERROR(INDEX('CAMAGUI DATA UNIFICADA'!$C$2:$T1007,MATCH(1,($A192='CAMAGUI DATA UNIFICADA'!$A$2:$A1007)*($BV$1='CAMAGUI DATA UNIFICADA'!$B$2:$B1007),0),MATCH(CA$2,'CAMAGUI DATA UNIFICADA'!$C$1:$T$1,0)),"")</f>
        <v>3.81</v>
      </c>
      <c r="CB192" s="2">
        <f t="array" ref="CB192">IFERROR(INDEX('CAMAGUI DATA UNIFICADA'!$C$2:$T1007,MATCH(1,($A192='CAMAGUI DATA UNIFICADA'!$A$2:$A1007)*($BV$1='CAMAGUI DATA UNIFICADA'!$B$2:$B1007),0),MATCH(CB$2,'CAMAGUI DATA UNIFICADA'!$C$1:$T$1,0)),"")</f>
        <v>2.45</v>
      </c>
      <c r="CC192" s="33">
        <f t="array" ref="CC192">IFERROR(INDEX('CAMAGUI DATA UNIFICADA'!$C$2:$T1007,MATCH(1,($A192='CAMAGUI DATA UNIFICADA'!$A$2:$A1007)*($BV$1='CAMAGUI DATA UNIFICADA'!$B$2:$B1007),0),MATCH(CC$2,'CAMAGUI DATA UNIFICADA'!$C$1:$T$1,0)),"")</f>
        <v>8.73948</v>
      </c>
      <c r="CD192" s="60">
        <f t="array" ref="CD192">IFERROR(INDEX('CAMAGUI DATA UNIFICADA'!$C$2:$T1007,MATCH(1,($A192='CAMAGUI DATA UNIFICADA'!$A$2:$A1007)*($BV$1='CAMAGUI DATA UNIFICADA'!$B$2:$B1007),0),MATCH(CD$2,'CAMAGUI DATA UNIFICADA'!$C$1:$T$1,0)),"")</f>
        <v>600647.1589</v>
      </c>
      <c r="CE192" s="33">
        <f t="array" ref="CE192">IFERROR(INDEX('CAMAGUI DATA UNIFICADA'!$C$2:$T1007,MATCH(1,($A192='CAMAGUI DATA UNIFICADA'!$A$2:$A1007)*($BV$1='CAMAGUI DATA UNIFICADA'!$B$2:$B1007),0),MATCH(CE$2,'CAMAGUI DATA UNIFICADA'!$C$1:$T$1,0)),"")</f>
        <v>0.7080005915</v>
      </c>
      <c r="CF192" s="23">
        <f t="array" ref="CF192">IFERROR(INDEX('CAMAGUI DATA UNIFICADA'!$C$2:$T1007,MATCH(1,($A192='CAMAGUI DATA UNIFICADA'!$A$2:$A1007)*($BV$1='CAMAGUI DATA UNIFICADA'!$B$2:$B1007),0),MATCH(CF$2,'CAMAGUI DATA UNIFICADA'!$C$1:$T$1,0)),"")</f>
        <v>0.8705031288</v>
      </c>
      <c r="CG192" s="23">
        <f t="array" ref="CG192">IFERROR(INDEX('CAMAGUI DATA UNIFICADA'!$C$2:$T1007,MATCH(1,($A192='CAMAGUI DATA UNIFICADA'!$A$2:$A1007)*($BV$1='CAMAGUI DATA UNIFICADA'!$B$2:$B1007),0),MATCH(CG$2,'CAMAGUI DATA UNIFICADA'!$C$1:$T$1,0)),"")</f>
        <v>0.8</v>
      </c>
      <c r="CH192" s="60">
        <f t="array" ref="CH192">IFERROR(INDEX('CAMAGUI DATA UNIFICADA'!$C$2:$T1007,MATCH(1,($A192='CAMAGUI DATA UNIFICADA'!$A$2:$A1007)*($BV$1='CAMAGUI DATA UNIFICADA'!$B$2:$B1007),0),MATCH(CH$2,'CAMAGUI DATA UNIFICADA'!$C$1:$T$1,0)),"")</f>
        <v>131428.5714</v>
      </c>
      <c r="CI192" s="2">
        <f t="array" ref="CI192">IFERROR(INDEX('CAMAGUI DATA UNIFICADA'!$C$2:$T1007,MATCH(1,($A192='CAMAGUI DATA UNIFICADA'!$A$2:$A1007)*($BV$1='CAMAGUI DATA UNIFICADA'!$B$2:$B1007),0),MATCH(CI$2,'CAMAGUI DATA UNIFICADA'!$C$1:$T$1,0)),"")</f>
        <v>3.2</v>
      </c>
      <c r="CJ192" s="2">
        <f t="array" ref="CJ192">IFERROR(INDEX('CAMAGUI DATA UNIFICADA'!$C$2:$T1007,MATCH(1,($A192='CAMAGUI DATA UNIFICADA'!$A$2:$A1007)*($BV$1='CAMAGUI DATA UNIFICADA'!$B$2:$B1007),0),MATCH(CJ$2,'CAMAGUI DATA UNIFICADA'!$C$1:$T$1,0)),"")</f>
        <v>7.01</v>
      </c>
      <c r="CK192" s="33">
        <f t="array" ref="CK192">IFERROR(INDEX('CAMAGUI DATA UNIFICADA'!$C$2:$T1007,MATCH(1,($A192='CAMAGUI DATA UNIFICADA'!$A$2:$A1007)*($BV$1='CAMAGUI DATA UNIFICADA'!$B$2:$B1007),0),MATCH(CK$2,'CAMAGUI DATA UNIFICADA'!$C$1:$T$1,0)),"")</f>
        <v>6.34176</v>
      </c>
      <c r="CL192" s="60">
        <f t="array" ref="CL192">IFERROR(INDEX('CAMAGUI DATA UNIFICADA'!$C$2:$T1007,MATCH(1,($A192='CAMAGUI DATA UNIFICADA'!$A$2:$A1007)*($BV$1='CAMAGUI DATA UNIFICADA'!$B$2:$B1007),0),MATCH(CL$2,'CAMAGUI DATA UNIFICADA'!$C$1:$T$1,0)),"")</f>
        <v>286.1127536</v>
      </c>
      <c r="CM192" s="140">
        <f t="array" ref="CM192">IFERROR(INDEX('CAMAGUI DATA UNIFICADA'!$C$2:$T1007,MATCH(1,($A192='CAMAGUI DATA UNIFICADA'!$A$2:$A1007)*($BV$1='CAMAGUI DATA UNIFICADA'!$B$2:$B1007),0),MATCH(CM$2,'CAMAGUI DATA UNIFICADA'!$C$1:$T$1,0)),"")</f>
        <v>21.52818841</v>
      </c>
      <c r="CN192" s="138" t="str">
        <f t="array" ref="CN192">IFERROR(INDEX('CAMAGUI DATA UNIFICADA'!$C$2:$T1007,MATCH(1,($A192='CAMAGUI DATA UNIFICADA'!$A$2:$A1007)*($CN$1='CAMAGUI DATA UNIFICADA'!$B$2:$B1007),0),MATCH(CN$2,'CAMAGUI DATA UNIFICADA'!$C$1:$T$1,0)),"")</f>
        <v>CA6210826</v>
      </c>
      <c r="CO192" s="2">
        <f t="array" ref="CO192">IFERROR(INDEX('CAMAGUI DATA UNIFICADA'!$C$2:$T1007,MATCH(1,($A192='CAMAGUI DATA UNIFICADA'!$A$2:$A1007)*($CN$1='CAMAGUI DATA UNIFICADA'!$B$2:$B1007),0),MATCH(CO$2,'CAMAGUI DATA UNIFICADA'!$C$1:$T$1,0)),"")</f>
        <v>337.5</v>
      </c>
      <c r="CP192" s="2">
        <f t="array" ref="CP192">IFERROR(INDEX('CAMAGUI DATA UNIFICADA'!$C$2:$T1007,MATCH(1,($A192='CAMAGUI DATA UNIFICADA'!$A$2:$A1007)*($CN$1='CAMAGUI DATA UNIFICADA'!$B$2:$B1007),0),MATCH(CP$2,'CAMAGUI DATA UNIFICADA'!$C$1:$T$1,0)),"")</f>
        <v>1625</v>
      </c>
      <c r="CQ192" s="2" t="str">
        <f t="array" ref="CQ192">IFERROR(INDEX('CAMAGUI DATA UNIFICADA'!$C$2:$T1007,MATCH(1,($A192='CAMAGUI DATA UNIFICADA'!$A$2:$A1007)*($CN$1='CAMAGUI DATA UNIFICADA'!$B$2:$B1007),0),MATCH(CQ$2,'CAMAGUI DATA UNIFICADA'!$C$1:$T$1,0)),"")</f>
        <v>SKR OPTILINE#4</v>
      </c>
      <c r="CR192" s="139">
        <f t="array" ref="CR192">IFERROR(INDEX('CAMAGUI DATA UNIFICADA'!$C$2:$T1007,MATCH(1,($A192='CAMAGUI DATA UNIFICADA'!$A$2:$A1007)*($CN$1='CAMAGUI DATA UNIFICADA'!$B$2:$B1007),0),MATCH(CR$2,'CAMAGUI DATA UNIFICADA'!$C$1:$T$1,0)),"")</f>
        <v>2003.3</v>
      </c>
      <c r="CS192" s="2">
        <f t="array" ref="CS192">IFERROR(INDEX('CAMAGUI DATA UNIFICADA'!$C$2:$T1007,MATCH(1,($A192='CAMAGUI DATA UNIFICADA'!$A$2:$A1007)*($CN$1='CAMAGUI DATA UNIFICADA'!$B$2:$B1007),0),MATCH(CS$2,'CAMAGUI DATA UNIFICADA'!$C$1:$T$1,0)),"")</f>
        <v>3.58</v>
      </c>
      <c r="CT192" s="2">
        <f t="array" ref="CT192">IFERROR(INDEX('CAMAGUI DATA UNIFICADA'!$C$2:$T1007,MATCH(1,($A192='CAMAGUI DATA UNIFICADA'!$A$2:$A1007)*($CN$1='CAMAGUI DATA UNIFICADA'!$B$2:$B1007),0),MATCH(CT$2,'CAMAGUI DATA UNIFICADA'!$C$1:$T$1,0)),"")</f>
        <v>2.26</v>
      </c>
      <c r="CU192" s="33">
        <f t="array" ref="CU192">IFERROR(INDEX('CAMAGUI DATA UNIFICADA'!$C$2:$T1007,MATCH(1,($A192='CAMAGUI DATA UNIFICADA'!$A$2:$A1007)*($CN$1='CAMAGUI DATA UNIFICADA'!$B$2:$B1007),0),MATCH(CU$2,'CAMAGUI DATA UNIFICADA'!$C$1:$T$1,0)),"")</f>
        <v>8.99064</v>
      </c>
      <c r="CV192" s="60">
        <f t="array" ref="CV192">IFERROR(INDEX('CAMAGUI DATA UNIFICADA'!$C$2:$T1007,MATCH(1,($A192='CAMAGUI DATA UNIFICADA'!$A$2:$A1007)*($CN$1='CAMAGUI DATA UNIFICADA'!$B$2:$B1007),0),MATCH(CV$2,'CAMAGUI DATA UNIFICADA'!$C$1:$T$1,0)),"")</f>
        <v>1048576.553</v>
      </c>
      <c r="CW192" s="33">
        <f t="array" ref="CW192">IFERROR(INDEX('CAMAGUI DATA UNIFICADA'!$C$2:$T1007,MATCH(1,($A192='CAMAGUI DATA UNIFICADA'!$A$2:$A1007)*($CN$1='CAMAGUI DATA UNIFICADA'!$B$2:$B1007),0),MATCH(CW$2,'CAMAGUI DATA UNIFICADA'!$C$1:$T$1,0)),"")</f>
        <v>0.7307180373</v>
      </c>
      <c r="CX192" s="23">
        <f t="array" ref="CX192">IFERROR(INDEX('CAMAGUI DATA UNIFICADA'!$C$2:$T1007,MATCH(1,($A192='CAMAGUI DATA UNIFICADA'!$A$2:$A1007)*($CN$1='CAMAGUI DATA UNIFICADA'!$B$2:$B1007),0),MATCH(CX$2,'CAMAGUI DATA UNIFICADA'!$C$1:$T$1,0)),"")</f>
        <v>0.8525012627</v>
      </c>
      <c r="CY192" s="23">
        <f t="array" ref="CY192">IFERROR(INDEX('CAMAGUI DATA UNIFICADA'!$C$2:$T1007,MATCH(1,($A192='CAMAGUI DATA UNIFICADA'!$A$2:$A1007)*($CN$1='CAMAGUI DATA UNIFICADA'!$B$2:$B1007),0),MATCH(CY$2,'CAMAGUI DATA UNIFICADA'!$C$1:$T$1,0)),"")</f>
        <v>0.8</v>
      </c>
      <c r="CZ192" s="60">
        <f t="array" ref="CZ192">IFERROR(INDEX('CAMAGUI DATA UNIFICADA'!$C$2:$T1007,MATCH(1,($A192='CAMAGUI DATA UNIFICADA'!$A$2:$A1007)*($CN$1='CAMAGUI DATA UNIFICADA'!$B$2:$B1007),0),MATCH(CZ$2,'CAMAGUI DATA UNIFICADA'!$C$1:$T$1,0)),"")</f>
        <v>112457.1429</v>
      </c>
      <c r="DA192" s="2">
        <f t="array" ref="DA192">IFERROR(INDEX('CAMAGUI DATA UNIFICADA'!$C$2:$T1007,MATCH(1,($A192='CAMAGUI DATA UNIFICADA'!$A$2:$A1007)*($CN$1='CAMAGUI DATA UNIFICADA'!$B$2:$B1007),0),MATCH(DA$2,'CAMAGUI DATA UNIFICADA'!$C$1:$T$1,0)),"")</f>
        <v>3.2</v>
      </c>
      <c r="DB192" s="2">
        <f t="array" ref="DB192">IFERROR(INDEX('CAMAGUI DATA UNIFICADA'!$C$2:$T1007,MATCH(1,($A192='CAMAGUI DATA UNIFICADA'!$A$2:$A1007)*($CN$1='CAMAGUI DATA UNIFICADA'!$B$2:$B1007),0),MATCH(DB$2,'CAMAGUI DATA UNIFICADA'!$C$1:$T$1,0)),"")</f>
        <v>6.78</v>
      </c>
      <c r="DC192" s="33">
        <f t="array" ref="DC192">IFERROR(INDEX('CAMAGUI DATA UNIFICADA'!$C$2:$T1007,MATCH(1,($A192='CAMAGUI DATA UNIFICADA'!$A$2:$A1007)*($CN$1='CAMAGUI DATA UNIFICADA'!$B$2:$B1007),0),MATCH(DC$2,'CAMAGUI DATA UNIFICADA'!$C$1:$T$1,0)),"")</f>
        <v>6.42936</v>
      </c>
      <c r="DD192" s="60">
        <f t="array" ref="DD192">IFERROR(INDEX('CAMAGUI DATA UNIFICADA'!$C$2:$T1007,MATCH(1,($A192='CAMAGUI DATA UNIFICADA'!$A$2:$A1007)*($CN$1='CAMAGUI DATA UNIFICADA'!$B$2:$B1007),0),MATCH(DD$2,'CAMAGUI DATA UNIFICADA'!$C$1:$T$1,0)),"")</f>
        <v>504.3734718</v>
      </c>
      <c r="DE192" s="140">
        <f t="array" ref="DE192">IFERROR(INDEX('CAMAGUI DATA UNIFICADA'!$C$2:$T1007,MATCH(1,($A192='CAMAGUI DATA UNIFICADA'!$A$2:$A1007)*($CN$1='CAMAGUI DATA UNIFICADA'!$B$2:$B1007),0),MATCH(DE$2,'CAMAGUI DATA UNIFICADA'!$C$1:$T$1,0)),"")</f>
        <v>41.71836794</v>
      </c>
      <c r="DF192" s="138" t="str">
        <f t="array" ref="DF192">IFERROR(INDEX('CAMAGUI DATA UNIFICADA'!$C$2:$T1007,MATCH(1,($A192='CAMAGUI DATA UNIFICADA'!$A$2:$A1007)*($DF$1='CAMAGUI DATA UNIFICADA'!$B$2:$B1007),0),MATCH(DF$2,'CAMAGUI DATA UNIFICADA'!$C$1:$T$1,0)),"")</f>
        <v/>
      </c>
      <c r="DG192" s="2" t="str">
        <f t="array" ref="DG192">IFERROR(INDEX('CAMAGUI DATA UNIFICADA'!$C$2:$T1007,MATCH(1,($A192='CAMAGUI DATA UNIFICADA'!$A$2:$A1007)*($DF$1='CAMAGUI DATA UNIFICADA'!$B$2:$B1007),0),MATCH(DG$2,'CAMAGUI DATA UNIFICADA'!$C$1:$T$1,0)),"")</f>
        <v/>
      </c>
      <c r="DH192" s="2" t="str">
        <f t="array" ref="DH192">IFERROR(INDEX('CAMAGUI DATA UNIFICADA'!$C$2:$T1007,MATCH(1,($A192='CAMAGUI DATA UNIFICADA'!$A$2:$A1007)*($DF$1='CAMAGUI DATA UNIFICADA'!$B$2:$B1007),0),MATCH(DH$2,'CAMAGUI DATA UNIFICADA'!$C$1:$T$1,0)),"")</f>
        <v/>
      </c>
      <c r="DI192" s="2" t="str">
        <f t="array" ref="DI192">IFERROR(INDEX('CAMAGUI DATA UNIFICADA'!$C$2:$T1007,MATCH(1,($A192='CAMAGUI DATA UNIFICADA'!$A$2:$A1007)*($DF$1='CAMAGUI DATA UNIFICADA'!$B$2:$B1007),0),MATCH(DI$2,'CAMAGUI DATA UNIFICADA'!$C$1:$T$1,0)),"")</f>
        <v/>
      </c>
      <c r="DJ192" s="139" t="str">
        <f t="array" ref="DJ192">IFERROR(INDEX('CAMAGUI DATA UNIFICADA'!$C$2:$T1007,MATCH(1,($A192='CAMAGUI DATA UNIFICADA'!$A$2:$A1007)*($DF$1='CAMAGUI DATA UNIFICADA'!$B$2:$B1007),0),MATCH(DJ$2,'CAMAGUI DATA UNIFICADA'!$C$1:$T$1,0)),"")</f>
        <v/>
      </c>
      <c r="DK192" s="2" t="str">
        <f t="array" ref="DK192">IFERROR(INDEX('CAMAGUI DATA UNIFICADA'!$C$2:$T1007,MATCH(1,($A192='CAMAGUI DATA UNIFICADA'!$A$2:$A1007)*($DF$1='CAMAGUI DATA UNIFICADA'!$B$2:$B1007),0),MATCH(DK$2,'CAMAGUI DATA UNIFICADA'!$C$1:$T$1,0)),"")</f>
        <v/>
      </c>
      <c r="DL192" s="2" t="str">
        <f t="array" ref="DL192">IFERROR(INDEX('CAMAGUI DATA UNIFICADA'!$C$2:$T1007,MATCH(1,($A192='CAMAGUI DATA UNIFICADA'!$A$2:$A1007)*($DF$1='CAMAGUI DATA UNIFICADA'!$B$2:$B1007),0),MATCH(DL$2,'CAMAGUI DATA UNIFICADA'!$C$1:$T$1,0)),"")</f>
        <v/>
      </c>
      <c r="DM192" s="33" t="str">
        <f t="array" ref="DM192">IFERROR(INDEX('CAMAGUI DATA UNIFICADA'!$C$2:$T1007,MATCH(1,($A192='CAMAGUI DATA UNIFICADA'!$A$2:$A1007)*($DF$1='CAMAGUI DATA UNIFICADA'!$B$2:$B1007),0),MATCH(DM$2,'CAMAGUI DATA UNIFICADA'!$C$1:$T$1,0)),"")</f>
        <v/>
      </c>
      <c r="DN192" s="60" t="str">
        <f t="array" ref="DN192">IFERROR(INDEX('CAMAGUI DATA UNIFICADA'!$C$2:$T1007,MATCH(1,($A192='CAMAGUI DATA UNIFICADA'!$A$2:$A1007)*($DF$1='CAMAGUI DATA UNIFICADA'!$B$2:$B1007),0),MATCH(DN$2,'CAMAGUI DATA UNIFICADA'!$C$1:$T$1,0)),"")</f>
        <v/>
      </c>
      <c r="DO192" s="33" t="str">
        <f t="array" ref="DO192">IFERROR(INDEX('CAMAGUI DATA UNIFICADA'!$C$2:$T1007,MATCH(1,($A192='CAMAGUI DATA UNIFICADA'!$A$2:$A1007)*($DF$1='CAMAGUI DATA UNIFICADA'!$B$2:$B1007),0),MATCH(DO$2,'CAMAGUI DATA UNIFICADA'!$C$1:$T$1,0)),"")</f>
        <v/>
      </c>
      <c r="DP192" s="23" t="str">
        <f t="array" ref="DP192">IFERROR(INDEX('CAMAGUI DATA UNIFICADA'!$C$2:$T1007,MATCH(1,($A192='CAMAGUI DATA UNIFICADA'!$A$2:$A1007)*($DF$1='CAMAGUI DATA UNIFICADA'!$B$2:$B1007),0),MATCH(DP$2,'CAMAGUI DATA UNIFICADA'!$C$1:$T$1,0)),"")</f>
        <v/>
      </c>
      <c r="DQ192" s="23" t="str">
        <f t="array" ref="DQ192">IFERROR(INDEX('CAMAGUI DATA UNIFICADA'!$C$2:$T1007,MATCH(1,($A192='CAMAGUI DATA UNIFICADA'!$A$2:$A1007)*($DF$1='CAMAGUI DATA UNIFICADA'!$B$2:$B1007),0),MATCH(DQ$2,'CAMAGUI DATA UNIFICADA'!$C$1:$T$1,0)),"")</f>
        <v/>
      </c>
      <c r="DR192" s="2" t="str">
        <f t="array" ref="DR192">IFERROR(INDEX('CAMAGUI DATA UNIFICADA'!$C$2:$T1007,MATCH(1,($A192='CAMAGUI DATA UNIFICADA'!$A$2:$A1007)*($DF$1='CAMAGUI DATA UNIFICADA'!$B$2:$B1007),0),MATCH(DR$2,'CAMAGUI DATA UNIFICADA'!$C$1:$T$1,0)),"")</f>
        <v/>
      </c>
      <c r="DS192" s="2" t="str">
        <f t="array" ref="DS192">IFERROR(INDEX('CAMAGUI DATA UNIFICADA'!$C$2:$T1007,MATCH(1,($A192='CAMAGUI DATA UNIFICADA'!$A$2:$A1007)*($DF$1='CAMAGUI DATA UNIFICADA'!$B$2:$B1007),0),MATCH(DS$2,'CAMAGUI DATA UNIFICADA'!$C$1:$T$1,0)),"")</f>
        <v/>
      </c>
      <c r="DT192" s="2" t="str">
        <f t="array" ref="DT192">IFERROR(INDEX('CAMAGUI DATA UNIFICADA'!$C$2:$T1007,MATCH(1,($A192='CAMAGUI DATA UNIFICADA'!$A$2:$A1007)*($DF$1='CAMAGUI DATA UNIFICADA'!$B$2:$B1007),0),MATCH(DT$2,'CAMAGUI DATA UNIFICADA'!$C$1:$T$1,0)),"")</f>
        <v/>
      </c>
      <c r="DU192" s="33" t="str">
        <f t="array" ref="DU192">IFERROR(INDEX('CAMAGUI DATA UNIFICADA'!$C$2:$T1007,MATCH(1,($A192='CAMAGUI DATA UNIFICADA'!$A$2:$A1007)*($DF$1='CAMAGUI DATA UNIFICADA'!$B$2:$B1007),0),MATCH(DU$2,'CAMAGUI DATA UNIFICADA'!$C$1:$T$1,0)),"")</f>
        <v/>
      </c>
      <c r="DV192" s="60" t="str">
        <f t="array" ref="DV192">IFERROR(INDEX('CAMAGUI DATA UNIFICADA'!$C$2:$T1007,MATCH(1,($A192='CAMAGUI DATA UNIFICADA'!$A$2:$A1007)*($DF$1='CAMAGUI DATA UNIFICADA'!$B$2:$B1007),0),MATCH(DV$2,'CAMAGUI DATA UNIFICADA'!$C$1:$T$1,0)),"")</f>
        <v/>
      </c>
      <c r="DW192" s="140" t="str">
        <f t="array" ref="DW192">IFERROR(INDEX('CAMAGUI DATA UNIFICADA'!$C$2:$T1007,MATCH(1,($A192='CAMAGUI DATA UNIFICADA'!$A$2:$A1007)*($DF$1='CAMAGUI DATA UNIFICADA'!$B$2:$B1007),0),MATCH(DW$2,'CAMAGUI DATA UNIFICADA'!$C$1:$T$1,0)),"")</f>
        <v/>
      </c>
      <c r="DX192" s="144" t="str">
        <f t="array" ref="DX192">IFERROR(INDEX('CAMAGUI DATA UNIFICADA'!$C$2:$T1007,MATCH(1,($A192='CAMAGUI DATA UNIFICADA'!$A$2:$A1007)*($DX$1='CAMAGUI DATA UNIFICADA'!$B$2:$B1007),0),MATCH(DX$2,'CAMAGUI DATA UNIFICADA'!$C$1:$T$1,0)),"")</f>
        <v/>
      </c>
      <c r="DY192" s="60" t="str">
        <f t="array" ref="DY192">IFERROR(INDEX('CAMAGUI DATA UNIFICADA'!$C$2:$T1007,MATCH(1,($A192='CAMAGUI DATA UNIFICADA'!$A$2:$A1007)*($DX$1='CAMAGUI DATA UNIFICADA'!$B$2:$B1007),0),MATCH(DY$2,'CAMAGUI DATA UNIFICADA'!$C$1:$T$1,0)),"")</f>
        <v/>
      </c>
      <c r="DZ192" s="60" t="str">
        <f t="array" ref="DZ192">IFERROR(INDEX('CAMAGUI DATA UNIFICADA'!$C$2:$T1007,MATCH(1,($A192='CAMAGUI DATA UNIFICADA'!$A$2:$A1007)*($DX$1='CAMAGUI DATA UNIFICADA'!$B$2:$B1007),0),MATCH(DZ$2,'CAMAGUI DATA UNIFICADA'!$C$1:$T$1,0)),"")</f>
        <v/>
      </c>
      <c r="EA192" s="60" t="str">
        <f t="array" ref="EA192">IFERROR(INDEX('CAMAGUI DATA UNIFICADA'!$C$2:$T1007,MATCH(1,($A192='CAMAGUI DATA UNIFICADA'!$A$2:$A1007)*($DX$1='CAMAGUI DATA UNIFICADA'!$B$2:$B1007),0),MATCH(EA$2,'CAMAGUI DATA UNIFICADA'!$C$1:$T$1,0)),"")</f>
        <v/>
      </c>
      <c r="EB192" s="60" t="str">
        <f t="array" ref="EB192">IFERROR(INDEX('CAMAGUI DATA UNIFICADA'!$C$2:$T1007,MATCH(1,($A192='CAMAGUI DATA UNIFICADA'!$A$2:$A1007)*($DX$1='CAMAGUI DATA UNIFICADA'!$B$2:$B1007),0),MATCH(EB$2,'CAMAGUI DATA UNIFICADA'!$C$1:$T$1,0)),"")</f>
        <v/>
      </c>
      <c r="EC192" s="60" t="str">
        <f t="array" ref="EC192">IFERROR(INDEX('CAMAGUI DATA UNIFICADA'!$C$2:$T1007,MATCH(1,($A192='CAMAGUI DATA UNIFICADA'!$A$2:$A1007)*($DX$1='CAMAGUI DATA UNIFICADA'!$B$2:$B1007),0),MATCH(EC$2,'CAMAGUI DATA UNIFICADA'!$C$1:$T$1,0)),"")</f>
        <v/>
      </c>
      <c r="ED192" s="60" t="str">
        <f t="array" ref="ED192">IFERROR(INDEX('CAMAGUI DATA UNIFICADA'!$C$2:$T1007,MATCH(1,($A192='CAMAGUI DATA UNIFICADA'!$A$2:$A1007)*($DX$1='CAMAGUI DATA UNIFICADA'!$B$2:$B1007),0),MATCH(ED$2,'CAMAGUI DATA UNIFICADA'!$C$1:$T$1,0)),"")</f>
        <v/>
      </c>
      <c r="EE192" s="60" t="str">
        <f t="array" ref="EE192">IFERROR(INDEX('CAMAGUI DATA UNIFICADA'!$C$2:$T1007,MATCH(1,($A192='CAMAGUI DATA UNIFICADA'!$A$2:$A1007)*($DX$1='CAMAGUI DATA UNIFICADA'!$B$2:$B1007),0),MATCH(EE$2,'CAMAGUI DATA UNIFICADA'!$C$1:$T$1,0)),"")</f>
        <v/>
      </c>
      <c r="EF192" s="60" t="str">
        <f t="array" ref="EF192">IFERROR(INDEX('CAMAGUI DATA UNIFICADA'!$C$2:$T1007,MATCH(1,($A192='CAMAGUI DATA UNIFICADA'!$A$2:$A1007)*($DX$1='CAMAGUI DATA UNIFICADA'!$B$2:$B1007),0),MATCH(EF$2,'CAMAGUI DATA UNIFICADA'!$C$1:$T$1,0)),"")</f>
        <v/>
      </c>
      <c r="EG192" s="60" t="str">
        <f t="array" ref="EG192">IFERROR(INDEX('CAMAGUI DATA UNIFICADA'!$C$2:$T1007,MATCH(1,($A192='CAMAGUI DATA UNIFICADA'!$A$2:$A1007)*($DX$1='CAMAGUI DATA UNIFICADA'!$B$2:$B1007),0),MATCH(EG$2,'CAMAGUI DATA UNIFICADA'!$C$1:$T$1,0)),"")</f>
        <v/>
      </c>
      <c r="EH192" s="60" t="str">
        <f t="array" ref="EH192">IFERROR(INDEX('CAMAGUI DATA UNIFICADA'!$C$2:$T1007,MATCH(1,($A192='CAMAGUI DATA UNIFICADA'!$A$2:$A1007)*($DX$1='CAMAGUI DATA UNIFICADA'!$B$2:$B1007),0),MATCH(EH$2,'CAMAGUI DATA UNIFICADA'!$C$1:$T$1,0)),"")</f>
        <v/>
      </c>
      <c r="EI192" s="60" t="str">
        <f t="array" ref="EI192">IFERROR(INDEX('CAMAGUI DATA UNIFICADA'!$C$2:$T1007,MATCH(1,($A192='CAMAGUI DATA UNIFICADA'!$A$2:$A1007)*($DX$1='CAMAGUI DATA UNIFICADA'!$B$2:$B1007),0),MATCH(EI$2,'CAMAGUI DATA UNIFICADA'!$C$1:$T$1,0)),"")</f>
        <v/>
      </c>
      <c r="EJ192" s="60" t="str">
        <f t="array" ref="EJ192">IFERROR(INDEX('CAMAGUI DATA UNIFICADA'!$C$2:$T1007,MATCH(1,($A192='CAMAGUI DATA UNIFICADA'!$A$2:$A1007)*($DX$1='CAMAGUI DATA UNIFICADA'!$B$2:$B1007),0),MATCH(EJ$2,'CAMAGUI DATA UNIFICADA'!$C$1:$T$1,0)),"")</f>
        <v/>
      </c>
      <c r="EK192" s="60" t="str">
        <f t="array" ref="EK192">IFERROR(INDEX('CAMAGUI DATA UNIFICADA'!$C$2:$T1007,MATCH(1,($A192='CAMAGUI DATA UNIFICADA'!$A$2:$A1007)*($DX$1='CAMAGUI DATA UNIFICADA'!$B$2:$B1007),0),MATCH(EK$2,'CAMAGUI DATA UNIFICADA'!$C$1:$T$1,0)),"")</f>
        <v/>
      </c>
      <c r="EL192" s="60" t="str">
        <f t="array" ref="EL192">IFERROR(INDEX('CAMAGUI DATA UNIFICADA'!$C$2:$T1007,MATCH(1,($A192='CAMAGUI DATA UNIFICADA'!$A$2:$A1007)*($DX$1='CAMAGUI DATA UNIFICADA'!$B$2:$B1007),0),MATCH(EL$2,'CAMAGUI DATA UNIFICADA'!$C$1:$T$1,0)),"")</f>
        <v/>
      </c>
      <c r="EM192" s="60" t="str">
        <f t="array" ref="EM192">IFERROR(INDEX('CAMAGUI DATA UNIFICADA'!$C$2:$T1007,MATCH(1,($A192='CAMAGUI DATA UNIFICADA'!$A$2:$A1007)*($DX$1='CAMAGUI DATA UNIFICADA'!$B$2:$B1007),0),MATCH(EM$2,'CAMAGUI DATA UNIFICADA'!$C$1:$T$1,0)),"")</f>
        <v/>
      </c>
      <c r="EN192" s="60" t="str">
        <f t="array" ref="EN192">IFERROR(INDEX('CAMAGUI DATA UNIFICADA'!$C$2:$T1007,MATCH(1,($A192='CAMAGUI DATA UNIFICADA'!$A$2:$A1007)*($DX$1='CAMAGUI DATA UNIFICADA'!$B$2:$B1007),0),MATCH(EN$2,'CAMAGUI DATA UNIFICADA'!$C$1:$T$1,0)),"")</f>
        <v/>
      </c>
      <c r="EO192" s="140" t="str">
        <f t="array" ref="EO192">IFERROR(INDEX('CAMAGUI DATA UNIFICADA'!$C$2:$T1007,MATCH(1,($A192='CAMAGUI DATA UNIFICADA'!$A$2:$A1007)*($DX$1='CAMAGUI DATA UNIFICADA'!$B$2:$B1007),0),MATCH(EO$2,'CAMAGUI DATA UNIFICADA'!$C$1:$T$1,0)),"")</f>
        <v/>
      </c>
    </row>
    <row r="193">
      <c r="A193" s="137">
        <v>46272.0</v>
      </c>
      <c r="B193" s="138" t="str">
        <f t="array" ref="B193">IFERROR(INDEX('CAMAGUI DATA UNIFICADA'!$C$2:$T1007,MATCH(1,($A193='CAMAGUI DATA UNIFICADA'!$A$2:$A1007)*($B$1='CAMAGUI DATA UNIFICADA'!$B$2:$B1007),0),MATCH(B$2,'CAMAGUI DATA UNIFICADA'!$C$1:$T$1,0)),"")</f>
        <v>CA1130726</v>
      </c>
      <c r="C193" s="2" t="str">
        <f t="array" ref="C193">IFERROR(INDEX('CAMAGUI DATA UNIFICADA'!$C$2:$T1007,MATCH(1,($A193='CAMAGUI DATA UNIFICADA'!$A$2:$A1007)*($B$1='CAMAGUI DATA UNIFICADA'!$B$2:$B1007),0),MATCH(C$2,'CAMAGUI DATA UNIFICADA'!$C$1:$T$1,0)),"")</f>
        <v/>
      </c>
      <c r="D193" s="2">
        <f t="array" ref="D193">IFERROR(INDEX('CAMAGUI DATA UNIFICADA'!$C$2:$T1007,MATCH(1,($A193='CAMAGUI DATA UNIFICADA'!$A$2:$A1007)*($B$1='CAMAGUI DATA UNIFICADA'!$B$2:$B1007),0),MATCH(D$2,'CAMAGUI DATA UNIFICADA'!$C$1:$T$1,0)),"")</f>
        <v>2125</v>
      </c>
      <c r="E193" s="2" t="str">
        <f t="array" ref="E193">IFERROR(INDEX('CAMAGUI DATA UNIFICADA'!$C$2:$T1007,MATCH(1,($A193='CAMAGUI DATA UNIFICADA'!$A$2:$A1007)*($B$1='CAMAGUI DATA UNIFICADA'!$B$2:$B1007),0),MATCH(E$2,'CAMAGUI DATA UNIFICADA'!$C$1:$T$1,0)),"")</f>
        <v>SKR OPTILINE E</v>
      </c>
      <c r="F193" s="139">
        <f t="array" ref="F193">IFERROR(INDEX('CAMAGUI DATA UNIFICADA'!$C$2:$T1007,MATCH(1,($A193='CAMAGUI DATA UNIFICADA'!$A$2:$A1007)*($B$1='CAMAGUI DATA UNIFICADA'!$B$2:$B1007),0),MATCH(F$2,'CAMAGUI DATA UNIFICADA'!$C$1:$T$1,0)),"")</f>
        <v>2507.5</v>
      </c>
      <c r="G193" s="2" t="str">
        <f t="array" ref="G193">IFERROR(INDEX('CAMAGUI DATA UNIFICADA'!$C$2:$T1007,MATCH(1,($A193='CAMAGUI DATA UNIFICADA'!$A$2:$A1007)*($B$1='CAMAGUI DATA UNIFICADA'!$B$2:$B1007),0),MATCH(G$2,'CAMAGUI DATA UNIFICADA'!$C$1:$T$1,0)),"")</f>
        <v/>
      </c>
      <c r="H193" s="2">
        <f t="array" ref="H193">IFERROR(INDEX('CAMAGUI DATA UNIFICADA'!$C$2:$T1007,MATCH(1,($A193='CAMAGUI DATA UNIFICADA'!$A$2:$A1007)*($B$1='CAMAGUI DATA UNIFICADA'!$B$2:$B1007),0),MATCH(H$2,'CAMAGUI DATA UNIFICADA'!$C$1:$T$1,0)),"")</f>
        <v>-24.7</v>
      </c>
      <c r="I193" s="33" t="str">
        <f t="array" ref="I193">IFERROR(INDEX('CAMAGUI DATA UNIFICADA'!$C$2:$T1007,MATCH(1,($A193='CAMAGUI DATA UNIFICADA'!$A$2:$A1007)*($B$1='CAMAGUI DATA UNIFICADA'!$B$2:$B1007),0),MATCH(I$2,'CAMAGUI DATA UNIFICADA'!$C$1:$T$1,0)),"")</f>
        <v/>
      </c>
      <c r="J193" s="60" t="str">
        <f t="array" ref="J193">IFERROR(INDEX('CAMAGUI DATA UNIFICADA'!$C$2:$T1007,MATCH(1,($A193='CAMAGUI DATA UNIFICADA'!$A$2:$A1007)*($B$1='CAMAGUI DATA UNIFICADA'!$B$2:$B1007),0),MATCH(J$2,'CAMAGUI DATA UNIFICADA'!$C$1:$T$1,0)),"")</f>
        <v/>
      </c>
      <c r="K193" s="33" t="str">
        <f t="array" ref="K193">IFERROR(INDEX('CAMAGUI DATA UNIFICADA'!$C$2:$T1007,MATCH(1,($A193='CAMAGUI DATA UNIFICADA'!$A$2:$A1007)*($B$1='CAMAGUI DATA UNIFICADA'!$B$2:$B1007),0),MATCH(K$2,'CAMAGUI DATA UNIFICADA'!$C$1:$T$1,0)),"")</f>
        <v/>
      </c>
      <c r="L193" s="23">
        <f t="array" ref="L193">IFERROR(INDEX('CAMAGUI DATA UNIFICADA'!$C$2:$T1007,MATCH(1,($A193='CAMAGUI DATA UNIFICADA'!$A$2:$A1007)*($B$1='CAMAGUI DATA UNIFICADA'!$B$2:$B1007),0),MATCH(L$2,'CAMAGUI DATA UNIFICADA'!$C$1:$T$1,0)),"")</f>
        <v>0</v>
      </c>
      <c r="M193" s="23">
        <f t="array" ref="M193">IFERROR(INDEX('CAMAGUI DATA UNIFICADA'!$C$2:$T1007,MATCH(1,($A193='CAMAGUI DATA UNIFICADA'!$A$2:$A1007)*($B$1='CAMAGUI DATA UNIFICADA'!$B$2:$B1007),0),MATCH(M$2,'CAMAGUI DATA UNIFICADA'!$C$1:$T$1,0)),"")</f>
        <v>0</v>
      </c>
      <c r="N193" s="60">
        <f t="array" ref="N193">IFERROR(INDEX('CAMAGUI DATA UNIFICADA'!$C$2:$T1007,MATCH(1,($A193='CAMAGUI DATA UNIFICADA'!$A$2:$A1007)*($B$1='CAMAGUI DATA UNIFICADA'!$B$2:$B1007),0),MATCH(N$2,'CAMAGUI DATA UNIFICADA'!$C$1:$T$1,0)),"")</f>
        <v>0</v>
      </c>
      <c r="O193" s="2">
        <f t="array" ref="O193">IFERROR(INDEX('CAMAGUI DATA UNIFICADA'!$C$2:$T1007,MATCH(1,($A193='CAMAGUI DATA UNIFICADA'!$A$2:$A1007)*($B$1='CAMAGUI DATA UNIFICADA'!$B$2:$B1007),0),MATCH(O$2,'CAMAGUI DATA UNIFICADA'!$C$1:$T$1,0)),"")</f>
        <v>0</v>
      </c>
      <c r="P193" s="2">
        <f t="array" ref="P193">IFERROR(INDEX('CAMAGUI DATA UNIFICADA'!$C$2:$T1007,MATCH(1,($A193='CAMAGUI DATA UNIFICADA'!$A$2:$A1007)*($B$1='CAMAGUI DATA UNIFICADA'!$B$2:$B1007),0),MATCH(P$2,'CAMAGUI DATA UNIFICADA'!$C$1:$T$1,0)),"")</f>
        <v>0</v>
      </c>
      <c r="Q193" s="33" t="str">
        <f t="array" ref="Q193">IFERROR(INDEX('CAMAGUI DATA UNIFICADA'!$C$2:$T1007,MATCH(1,($A193='CAMAGUI DATA UNIFICADA'!$A$2:$A1007)*($B$1='CAMAGUI DATA UNIFICADA'!$B$2:$B1007),0),MATCH(Q$2,'CAMAGUI DATA UNIFICADA'!$C$1:$T$1,0)),"")</f>
        <v/>
      </c>
      <c r="R193" s="60">
        <f t="array" ref="R193">IFERROR(INDEX('CAMAGUI DATA UNIFICADA'!$C$2:$T1007,MATCH(1,($A193='CAMAGUI DATA UNIFICADA'!$A$2:$A1007)*($B$1='CAMAGUI DATA UNIFICADA'!$B$2:$B1007),0),MATCH(R$2,'CAMAGUI DATA UNIFICADA'!$C$1:$T$1,0)),"")</f>
        <v>0</v>
      </c>
      <c r="S193" s="140">
        <f t="array" ref="S193">IFERROR(INDEX('CAMAGUI DATA UNIFICADA'!$C$2:$T1007,MATCH(1,($A193='CAMAGUI DATA UNIFICADA'!$A$2:$A1007)*($B$1='CAMAGUI DATA UNIFICADA'!$B$2:$B1007),0),MATCH(S$2,'CAMAGUI DATA UNIFICADA'!$C$1:$T$1,0)),"")</f>
        <v>0</v>
      </c>
      <c r="T193" s="138" t="str">
        <f t="array" ref="T193">IFERROR(INDEX('CAMAGUI DATA UNIFICADA'!$C$2:$T1007,MATCH(1,($A193='CAMAGUI DATA UNIFICADA'!$A$2:$A1007)*($T$1='CAMAGUI DATA UNIFICADA'!$B$2:$B1007),0),MATCH(T$2,'CAMAGUI DATA UNIFICADA'!$C$1:$T$1,0)),"")</f>
        <v>CA2130726</v>
      </c>
      <c r="U193" s="2" t="str">
        <f t="array" ref="U193">IFERROR(INDEX('CAMAGUI DATA UNIFICADA'!$C$2:$T1007,MATCH(1,($A193='CAMAGUI DATA UNIFICADA'!$A$2:$A1007)*($T$1='CAMAGUI DATA UNIFICADA'!$B$2:$B1007),0),MATCH(U$2,'CAMAGUI DATA UNIFICADA'!$C$1:$T$1,0)),"")</f>
        <v/>
      </c>
      <c r="V193" s="2">
        <f t="array" ref="V193">IFERROR(INDEX('CAMAGUI DATA UNIFICADA'!$C$2:$T1007,MATCH(1,($A193='CAMAGUI DATA UNIFICADA'!$A$2:$A1007)*($T$1='CAMAGUI DATA UNIFICADA'!$B$2:$B1007),0),MATCH(V$2,'CAMAGUI DATA UNIFICADA'!$C$1:$T$1,0)),"")</f>
        <v>250</v>
      </c>
      <c r="W193" s="2" t="str">
        <f t="array" ref="W193">IFERROR(INDEX('CAMAGUI DATA UNIFICADA'!$C$2:$T1007,MATCH(1,($A193='CAMAGUI DATA UNIFICADA'!$A$2:$A1007)*($T$1='CAMAGUI DATA UNIFICADA'!$B$2:$B1007),0),MATCH(W$2,'CAMAGUI DATA UNIFICADA'!$C$1:$T$1,0)),"")</f>
        <v>SKR MAST E AD</v>
      </c>
      <c r="X193" s="139">
        <f t="array" ref="X193">IFERROR(INDEX('CAMAGUI DATA UNIFICADA'!$C$2:$T1007,MATCH(1,($A193='CAMAGUI DATA UNIFICADA'!$A$2:$A1007)*($T$1='CAMAGUI DATA UNIFICADA'!$B$2:$B1007),0),MATCH(X$2,'CAMAGUI DATA UNIFICADA'!$C$1:$T$1,0)),"")</f>
        <v>255.9</v>
      </c>
      <c r="Y193" s="2" t="str">
        <f t="array" ref="Y193">IFERROR(INDEX('CAMAGUI DATA UNIFICADA'!$C$2:$T1007,MATCH(1,($A193='CAMAGUI DATA UNIFICADA'!$A$2:$A1007)*($T$1='CAMAGUI DATA UNIFICADA'!$B$2:$B1007),0),MATCH(Y$2,'CAMAGUI DATA UNIFICADA'!$C$1:$T$1,0)),"")</f>
        <v/>
      </c>
      <c r="Z193" s="2">
        <f t="array" ref="Z193">IFERROR(INDEX('CAMAGUI DATA UNIFICADA'!$C$2:$T1007,MATCH(1,($A193='CAMAGUI DATA UNIFICADA'!$A$2:$A1007)*($T$1='CAMAGUI DATA UNIFICADA'!$B$2:$B1007),0),MATCH(Z$2,'CAMAGUI DATA UNIFICADA'!$C$1:$T$1,0)),"")</f>
        <v>-23.2</v>
      </c>
      <c r="AA193" s="2" t="str">
        <f t="array" ref="AA193">IFERROR(INDEX('CAMAGUI DATA UNIFICADA'!$C$2:$T1007,MATCH(1,($A193='CAMAGUI DATA UNIFICADA'!$A$2:$A1007)*($T$1='CAMAGUI DATA UNIFICADA'!$B$2:$B1007),0),MATCH(AA$2,'CAMAGUI DATA UNIFICADA'!$C$1:$T$1,0)),"")</f>
        <v/>
      </c>
      <c r="AB193" s="60" t="str">
        <f t="array" ref="AB193">IFERROR(INDEX('CAMAGUI DATA UNIFICADA'!$C$2:$T1007,MATCH(1,($A193='CAMAGUI DATA UNIFICADA'!$A$2:$A1007)*($T$1='CAMAGUI DATA UNIFICADA'!$B$2:$B1007),0),MATCH(AB$2,'CAMAGUI DATA UNIFICADA'!$C$1:$T$1,0)),"")</f>
        <v/>
      </c>
      <c r="AC193" s="33" t="str">
        <f t="array" ref="AC193">IFERROR(INDEX('CAMAGUI DATA UNIFICADA'!$C$2:$T1007,MATCH(1,($A193='CAMAGUI DATA UNIFICADA'!$A$2:$A1007)*($T$1='CAMAGUI DATA UNIFICADA'!$B$2:$B1007),0),MATCH(AC$2,'CAMAGUI DATA UNIFICADA'!$C$1:$T$1,0)),"")</f>
        <v/>
      </c>
      <c r="AD193" s="23">
        <f t="array" ref="AD193">IFERROR(INDEX('CAMAGUI DATA UNIFICADA'!$C$2:$T1007,MATCH(1,($A193='CAMAGUI DATA UNIFICADA'!$A$2:$A1007)*($T$1='CAMAGUI DATA UNIFICADA'!$B$2:$B1007),0),MATCH(AD$2,'CAMAGUI DATA UNIFICADA'!$C$1:$T$1,0)),"")</f>
        <v>0</v>
      </c>
      <c r="AE193" s="23">
        <f t="array" ref="AE193">IFERROR(INDEX('CAMAGUI DATA UNIFICADA'!$C$2:$T1007,MATCH(1,($A193='CAMAGUI DATA UNIFICADA'!$A$2:$A1007)*($T$1='CAMAGUI DATA UNIFICADA'!$B$2:$B1007),0),MATCH(AE$2,'CAMAGUI DATA UNIFICADA'!$C$1:$T$1,0)),"")</f>
        <v>0</v>
      </c>
      <c r="AF193" s="60">
        <f t="array" ref="AF193">IFERROR(INDEX('CAMAGUI DATA UNIFICADA'!$C$2:$T1007,MATCH(1,($A193='CAMAGUI DATA UNIFICADA'!$A$2:$A1007)*($T$1='CAMAGUI DATA UNIFICADA'!$B$2:$B1007),0),MATCH(AF$2,'CAMAGUI DATA UNIFICADA'!$C$1:$T$1,0)),"")</f>
        <v>0</v>
      </c>
      <c r="AG193" s="2">
        <f t="array" ref="AG193">IFERROR(INDEX('CAMAGUI DATA UNIFICADA'!$C$2:$T1007,MATCH(1,($A193='CAMAGUI DATA UNIFICADA'!$A$2:$A1007)*($T$1='CAMAGUI DATA UNIFICADA'!$B$2:$B1007),0),MATCH(AG$2,'CAMAGUI DATA UNIFICADA'!$C$1:$T$1,0)),"")</f>
        <v>0</v>
      </c>
      <c r="AH193" s="2">
        <f t="array" ref="AH193">IFERROR(INDEX('CAMAGUI DATA UNIFICADA'!$C$2:$T1007,MATCH(1,($A193='CAMAGUI DATA UNIFICADA'!$A$2:$A1007)*($T$1='CAMAGUI DATA UNIFICADA'!$B$2:$B1007),0),MATCH(AH$2,'CAMAGUI DATA UNIFICADA'!$C$1:$T$1,0)),"")</f>
        <v>0</v>
      </c>
      <c r="AI193" s="33" t="str">
        <f t="array" ref="AI193">IFERROR(INDEX('CAMAGUI DATA UNIFICADA'!$C$2:$T1007,MATCH(1,($A193='CAMAGUI DATA UNIFICADA'!$A$2:$A1007)*($T$1='CAMAGUI DATA UNIFICADA'!$B$2:$B1007),0),MATCH(AI$2,'CAMAGUI DATA UNIFICADA'!$C$1:$T$1,0)),"")</f>
        <v/>
      </c>
      <c r="AJ193" s="60">
        <f t="array" ref="AJ193">IFERROR(INDEX('CAMAGUI DATA UNIFICADA'!$C$2:$T1007,MATCH(1,($A193='CAMAGUI DATA UNIFICADA'!$A$2:$A1007)*($T$1='CAMAGUI DATA UNIFICADA'!$B$2:$B1007),0),MATCH(AJ$2,'CAMAGUI DATA UNIFICADA'!$C$1:$T$1,0)),"")</f>
        <v>0</v>
      </c>
      <c r="AK193" s="140">
        <f t="array" ref="AK193">IFERROR(INDEX('CAMAGUI DATA UNIFICADA'!$C$2:$T1007,MATCH(1,($A193='CAMAGUI DATA UNIFICADA'!$A$2:$A1007)*($T$1='CAMAGUI DATA UNIFICADA'!$B$2:$B1007),0),MATCH(AK$2,'CAMAGUI DATA UNIFICADA'!$C$1:$T$1,0)),"")</f>
        <v>0</v>
      </c>
      <c r="AL193" s="138" t="str">
        <f t="array" ref="AL193">IFERROR(INDEX('CAMAGUI DATA UNIFICADA'!$C$2:$T1007,MATCH(1,($A193='CAMAGUI DATA UNIFICADA'!$A$2:$A1007)*($AL$1='CAMAGUI DATA UNIFICADA'!$B$2:$B1007),0),MATCH(AL$2,'CAMAGUI DATA UNIFICADA'!$C$1:$T$1,0)),"")</f>
        <v>CA3130726</v>
      </c>
      <c r="AM193" s="2" t="str">
        <f t="array" ref="AM193">IFERROR(INDEX('CAMAGUI DATA UNIFICADA'!$C$2:$T1007,MATCH(1,($A193='CAMAGUI DATA UNIFICADA'!$A$2:$A1007)*($AL$1='CAMAGUI DATA UNIFICADA'!$B$2:$B1007),0),MATCH(AM$2,'CAMAGUI DATA UNIFICADA'!$C$1:$T$1,0)),"")</f>
        <v/>
      </c>
      <c r="AN193" s="2">
        <f t="array" ref="AN193">IFERROR(INDEX('CAMAGUI DATA UNIFICADA'!$C$2:$T1007,MATCH(1,($A193='CAMAGUI DATA UNIFICADA'!$A$2:$A1007)*($AL$1='CAMAGUI DATA UNIFICADA'!$B$2:$B1007),0),MATCH(AN$2,'CAMAGUI DATA UNIFICADA'!$C$1:$T$1,0)),"")</f>
        <v>1800</v>
      </c>
      <c r="AO193" s="2" t="str">
        <f t="array" ref="AO193">IFERROR(INDEX('CAMAGUI DATA UNIFICADA'!$C$2:$T1007,MATCH(1,($A193='CAMAGUI DATA UNIFICADA'!$A$2:$A1007)*($AL$1='CAMAGUI DATA UNIFICADA'!$B$2:$B1007),0),MATCH(AO$2,'CAMAGUI DATA UNIFICADA'!$C$1:$T$1,0)),"")</f>
        <v>SKR OPTILINE E</v>
      </c>
      <c r="AP193" s="139">
        <f t="array" ref="AP193">IFERROR(INDEX('CAMAGUI DATA UNIFICADA'!$C$2:$T1007,MATCH(1,($A193='CAMAGUI DATA UNIFICADA'!$A$2:$A1007)*($AL$1='CAMAGUI DATA UNIFICADA'!$B$2:$B1007),0),MATCH(AP$2,'CAMAGUI DATA UNIFICADA'!$C$1:$T$1,0)),"")</f>
        <v>2124</v>
      </c>
      <c r="AQ193" s="2" t="str">
        <f t="array" ref="AQ193">IFERROR(INDEX('CAMAGUI DATA UNIFICADA'!$C$2:$T1007,MATCH(1,($A193='CAMAGUI DATA UNIFICADA'!$A$2:$A1007)*($AL$1='CAMAGUI DATA UNIFICADA'!$B$2:$B1007),0),MATCH(AQ$2,'CAMAGUI DATA UNIFICADA'!$C$1:$T$1,0)),"")</f>
        <v/>
      </c>
      <c r="AR193" s="2">
        <f t="array" ref="AR193">IFERROR(INDEX('CAMAGUI DATA UNIFICADA'!$C$2:$T1007,MATCH(1,($A193='CAMAGUI DATA UNIFICADA'!$A$2:$A1007)*($AL$1='CAMAGUI DATA UNIFICADA'!$B$2:$B1007),0),MATCH(AR$2,'CAMAGUI DATA UNIFICADA'!$C$1:$T$1,0)),"")</f>
        <v>-26.31</v>
      </c>
      <c r="AS193" s="33" t="str">
        <f t="array" ref="AS193">IFERROR(INDEX('CAMAGUI DATA UNIFICADA'!$C$2:$T1007,MATCH(1,($A193='CAMAGUI DATA UNIFICADA'!$A$2:$A1007)*($AL$1='CAMAGUI DATA UNIFICADA'!$B$2:$B1007),0),MATCH(AS$2,'CAMAGUI DATA UNIFICADA'!$C$1:$T$1,0)),"")</f>
        <v/>
      </c>
      <c r="AT193" s="60" t="str">
        <f t="array" ref="AT193">IFERROR(INDEX('CAMAGUI DATA UNIFICADA'!$C$2:$T1007,MATCH(1,($A193='CAMAGUI DATA UNIFICADA'!$A$2:$A1007)*($AL$1='CAMAGUI DATA UNIFICADA'!$B$2:$B1007),0),MATCH(AT$2,'CAMAGUI DATA UNIFICADA'!$C$1:$T$1,0)),"")</f>
        <v/>
      </c>
      <c r="AU193" s="33" t="str">
        <f t="array" ref="AU193">IFERROR(INDEX('CAMAGUI DATA UNIFICADA'!$C$2:$T1007,MATCH(1,($A193='CAMAGUI DATA UNIFICADA'!$A$2:$A1007)*($AL$1='CAMAGUI DATA UNIFICADA'!$B$2:$B1007),0),MATCH(AU$2,'CAMAGUI DATA UNIFICADA'!$C$1:$T$1,0)),"")</f>
        <v/>
      </c>
      <c r="AV193" s="23">
        <f t="array" ref="AV193">IFERROR(INDEX('CAMAGUI DATA UNIFICADA'!$C$2:$T1007,MATCH(1,($A193='CAMAGUI DATA UNIFICADA'!$A$2:$A1007)*($AL$1='CAMAGUI DATA UNIFICADA'!$B$2:$B1007),0),MATCH(AV$2,'CAMAGUI DATA UNIFICADA'!$C$1:$T$1,0)),"")</f>
        <v>0</v>
      </c>
      <c r="AW193" s="23">
        <f t="array" ref="AW193">IFERROR(INDEX('CAMAGUI DATA UNIFICADA'!$C$2:$T1007,MATCH(1,($A193='CAMAGUI DATA UNIFICADA'!$A$2:$A1007)*($AL$1='CAMAGUI DATA UNIFICADA'!$B$2:$B1007),0),MATCH(AW$2,'CAMAGUI DATA UNIFICADA'!$C$1:$T$1,0)),"")</f>
        <v>0</v>
      </c>
      <c r="AX193" s="60">
        <f t="array" ref="AX193">IFERROR(INDEX('CAMAGUI DATA UNIFICADA'!$C$2:$T1007,MATCH(1,($A193='CAMAGUI DATA UNIFICADA'!$A$2:$A1007)*($AL$1='CAMAGUI DATA UNIFICADA'!$B$2:$B1007),0),MATCH(AX$2,'CAMAGUI DATA UNIFICADA'!$C$1:$T$1,0)),"")</f>
        <v>0</v>
      </c>
      <c r="AY193" s="2">
        <f t="array" ref="AY193">IFERROR(INDEX('CAMAGUI DATA UNIFICADA'!$C$2:$T1007,MATCH(1,($A193='CAMAGUI DATA UNIFICADA'!$A$2:$A1007)*($AL$1='CAMAGUI DATA UNIFICADA'!$B$2:$B1007),0),MATCH(AY$2,'CAMAGUI DATA UNIFICADA'!$C$1:$T$1,0)),"")</f>
        <v>0</v>
      </c>
      <c r="AZ193" s="2">
        <f t="array" ref="AZ193">IFERROR(INDEX('CAMAGUI DATA UNIFICADA'!$C$2:$T1007,MATCH(1,($A193='CAMAGUI DATA UNIFICADA'!$A$2:$A1007)*($AL$1='CAMAGUI DATA UNIFICADA'!$B$2:$B1007),0),MATCH(AZ$2,'CAMAGUI DATA UNIFICADA'!$C$1:$T$1,0)),"")</f>
        <v>0</v>
      </c>
      <c r="BA193" s="33" t="str">
        <f t="array" ref="BA193">IFERROR(INDEX('CAMAGUI DATA UNIFICADA'!$C$2:$T1007,MATCH(1,($A193='CAMAGUI DATA UNIFICADA'!$A$2:$A1007)*($AL$1='CAMAGUI DATA UNIFICADA'!$B$2:$B1007),0),MATCH(BA$2,'CAMAGUI DATA UNIFICADA'!$C$1:$T$1,0)),"")</f>
        <v/>
      </c>
      <c r="BB193" s="60">
        <f t="array" ref="BB193">IFERROR(INDEX('CAMAGUI DATA UNIFICADA'!$C$2:$T1007,MATCH(1,($A193='CAMAGUI DATA UNIFICADA'!$A$2:$A1007)*($AL$1='CAMAGUI DATA UNIFICADA'!$B$2:$B1007),0),MATCH(BB$2,'CAMAGUI DATA UNIFICADA'!$C$1:$T$1,0)),"")</f>
        <v>0</v>
      </c>
      <c r="BC193" s="140">
        <f t="array" ref="BC193">IFERROR(INDEX('CAMAGUI DATA UNIFICADA'!$C$2:$T1007,MATCH(1,($A193='CAMAGUI DATA UNIFICADA'!$A$2:$A1007)*($AL$1='CAMAGUI DATA UNIFICADA'!$B$2:$B1007),0),MATCH(BC$2,'CAMAGUI DATA UNIFICADA'!$C$1:$T$1,0)),"")</f>
        <v>0</v>
      </c>
      <c r="BD193" s="138" t="str">
        <f t="array" ref="BD193">IFERROR(INDEX('CAMAGUI DATA UNIFICADA'!$C$2:$T1007,MATCH(1,($A193='CAMAGUI DATA UNIFICADA'!$A$2:$A1007)*($BD$1='CAMAGUI DATA UNIFICADA'!$B$2:$B1007),0),MATCH(BD$2,'CAMAGUI DATA UNIFICADA'!$C$1:$T$1,0)),"")</f>
        <v>CA4210826</v>
      </c>
      <c r="BE193" s="2">
        <f t="array" ref="BE193">IFERROR(INDEX('CAMAGUI DATA UNIFICADA'!$C$2:$T1007,MATCH(1,($A193='CAMAGUI DATA UNIFICADA'!$A$2:$A1007)*($BD$1='CAMAGUI DATA UNIFICADA'!$B$2:$B1007),0),MATCH(BE$2,'CAMAGUI DATA UNIFICADA'!$C$1:$T$1,0)),"")</f>
        <v>350</v>
      </c>
      <c r="BF193" s="2">
        <f t="array" ref="BF193">IFERROR(INDEX('CAMAGUI DATA UNIFICADA'!$C$2:$T1007,MATCH(1,($A193='CAMAGUI DATA UNIFICADA'!$A$2:$A1007)*($BD$1='CAMAGUI DATA UNIFICADA'!$B$2:$B1007),0),MATCH(BF$2,'CAMAGUI DATA UNIFICADA'!$C$1:$T$1,0)),"")</f>
        <v>2200</v>
      </c>
      <c r="BG193" s="2" t="str">
        <f t="array" ref="BG193">IFERROR(INDEX('CAMAGUI DATA UNIFICADA'!$C$2:$T1007,MATCH(1,($A193='CAMAGUI DATA UNIFICADA'!$A$2:$A1007)*($BD$1='CAMAGUI DATA UNIFICADA'!$B$2:$B1007),0),MATCH(BG$2,'CAMAGUI DATA UNIFICADA'!$C$1:$T$1,0)),"")</f>
        <v>SKR OPTILINE#4</v>
      </c>
      <c r="BH193" s="139">
        <f t="array" ref="BH193">IFERROR(INDEX('CAMAGUI DATA UNIFICADA'!$C$2:$T1007,MATCH(1,($A193='CAMAGUI DATA UNIFICADA'!$A$2:$A1007)*($BD$1='CAMAGUI DATA UNIFICADA'!$B$2:$B1007),0),MATCH(BH$2,'CAMAGUI DATA UNIFICADA'!$C$1:$T$1,0)),"")</f>
        <v>2712.16</v>
      </c>
      <c r="BI193" s="2">
        <f t="array" ref="BI193">IFERROR(INDEX('CAMAGUI DATA UNIFICADA'!$C$2:$T1007,MATCH(1,($A193='CAMAGUI DATA UNIFICADA'!$A$2:$A1007)*($BD$1='CAMAGUI DATA UNIFICADA'!$B$2:$B1007),0),MATCH(BI$2,'CAMAGUI DATA UNIFICADA'!$C$1:$T$1,0)),"")</f>
        <v>6.94</v>
      </c>
      <c r="BJ193" s="2">
        <f t="array" ref="BJ193">IFERROR(INDEX('CAMAGUI DATA UNIFICADA'!$C$2:$T1007,MATCH(1,($A193='CAMAGUI DATA UNIFICADA'!$A$2:$A1007)*($BD$1='CAMAGUI DATA UNIFICADA'!$B$2:$B1007),0),MATCH(BJ$2,'CAMAGUI DATA UNIFICADA'!$C$1:$T$1,0)),"")</f>
        <v>3.51</v>
      </c>
      <c r="BK193" s="33">
        <f t="array" ref="BK193">IFERROR(INDEX('CAMAGUI DATA UNIFICADA'!$C$2:$T1007,MATCH(1,($A193='CAMAGUI DATA UNIFICADA'!$A$2:$A1007)*($BD$1='CAMAGUI DATA UNIFICADA'!$B$2:$B1007),0),MATCH(BK$2,'CAMAGUI DATA UNIFICADA'!$C$1:$T$1,0)),"")</f>
        <v>6.33528</v>
      </c>
      <c r="BL193" s="60">
        <f t="array" ref="BL193">IFERROR(INDEX('CAMAGUI DATA UNIFICADA'!$C$2:$T1007,MATCH(1,($A193='CAMAGUI DATA UNIFICADA'!$A$2:$A1007)*($BD$1='CAMAGUI DATA UNIFICADA'!$B$2:$B1007),0),MATCH(BL$2,'CAMAGUI DATA UNIFICADA'!$C$1:$T$1,0)),"")</f>
        <v>796054.4231</v>
      </c>
      <c r="BM193" s="33">
        <f t="array" ref="BM193">IFERROR(INDEX('CAMAGUI DATA UNIFICADA'!$C$2:$T1007,MATCH(1,($A193='CAMAGUI DATA UNIFICADA'!$A$2:$A1007)*($BD$1='CAMAGUI DATA UNIFICADA'!$B$2:$B1007),0),MATCH(BM$2,'CAMAGUI DATA UNIFICADA'!$C$1:$T$1,0)),"")</f>
        <v>0.8871629537</v>
      </c>
      <c r="BN193" s="23">
        <f t="array" ref="BN193">IFERROR(INDEX('CAMAGUI DATA UNIFICADA'!$C$2:$T1007,MATCH(1,($A193='CAMAGUI DATA UNIFICADA'!$A$2:$A1007)*($BD$1='CAMAGUI DATA UNIFICADA'!$B$2:$B1007),0),MATCH(BN$2,'CAMAGUI DATA UNIFICADA'!$C$1:$T$1,0)),"")</f>
        <v>1.014082068</v>
      </c>
      <c r="BO193" s="23">
        <f t="array" ref="BO193">IFERROR(INDEX('CAMAGUI DATA UNIFICADA'!$C$2:$T1007,MATCH(1,($A193='CAMAGUI DATA UNIFICADA'!$A$2:$A1007)*($BD$1='CAMAGUI DATA UNIFICADA'!$B$2:$B1007),0),MATCH(BO$2,'CAMAGUI DATA UNIFICADA'!$C$1:$T$1,0)),"")</f>
        <v>0.9</v>
      </c>
      <c r="BP193" s="60">
        <f t="array" ref="BP193">IFERROR(INDEX('CAMAGUI DATA UNIFICADA'!$C$2:$T1007,MATCH(1,($A193='CAMAGUI DATA UNIFICADA'!$A$2:$A1007)*($BD$1='CAMAGUI DATA UNIFICADA'!$B$2:$B1007),0),MATCH(BP$2,'CAMAGUI DATA UNIFICADA'!$C$1:$T$1,0)),"")</f>
        <v>147187.5</v>
      </c>
      <c r="BQ193" s="2">
        <f t="array" ref="BQ193">IFERROR(INDEX('CAMAGUI DATA UNIFICADA'!$C$2:$T1007,MATCH(1,($A193='CAMAGUI DATA UNIFICADA'!$A$2:$A1007)*($BD$1='CAMAGUI DATA UNIFICADA'!$B$2:$B1007),0),MATCH(BQ$2,'CAMAGUI DATA UNIFICADA'!$C$1:$T$1,0)),"")</f>
        <v>3.5</v>
      </c>
      <c r="BR193" s="2">
        <f t="array" ref="BR193">IFERROR(INDEX('CAMAGUI DATA UNIFICADA'!$C$2:$T1007,MATCH(1,($A193='CAMAGUI DATA UNIFICADA'!$A$2:$A1007)*($BD$1='CAMAGUI DATA UNIFICADA'!$B$2:$B1007),0),MATCH(BR$2,'CAMAGUI DATA UNIFICADA'!$C$1:$T$1,0)),"")</f>
        <v>10.44</v>
      </c>
      <c r="BS193" s="33">
        <f t="array" ref="BS193">IFERROR(INDEX('CAMAGUI DATA UNIFICADA'!$C$2:$T1007,MATCH(1,($A193='CAMAGUI DATA UNIFICADA'!$A$2:$A1007)*($BD$1='CAMAGUI DATA UNIFICADA'!$B$2:$B1007),0),MATCH(BS$2,'CAMAGUI DATA UNIFICADA'!$C$1:$T$1,0)),"")</f>
        <v>4.74096</v>
      </c>
      <c r="BT193" s="60">
        <f t="array" ref="BT193">IFERROR(INDEX('CAMAGUI DATA UNIFICADA'!$C$2:$T1007,MATCH(1,($A193='CAMAGUI DATA UNIFICADA'!$A$2:$A1007)*($BD$1='CAMAGUI DATA UNIFICADA'!$B$2:$B1007),0),MATCH(BT$2,'CAMAGUI DATA UNIFICADA'!$C$1:$T$1,0)),"")</f>
        <v>401.424467</v>
      </c>
      <c r="BU193" s="140">
        <f t="array" ref="BU193">IFERROR(INDEX('CAMAGUI DATA UNIFICADA'!$C$2:$T1007,MATCH(1,($A193='CAMAGUI DATA UNIFICADA'!$A$2:$A1007)*($BD$1='CAMAGUI DATA UNIFICADA'!$B$2:$B1007),0),MATCH(BU$2,'CAMAGUI DATA UNIFICADA'!$C$1:$T$1,0)),"")</f>
        <v>12.85611674</v>
      </c>
      <c r="BV193" s="138" t="str">
        <f t="array" ref="BV193">IFERROR(INDEX('CAMAGUI DATA UNIFICADA'!$C$2:$T1007,MATCH(1,($A193='CAMAGUI DATA UNIFICADA'!$A$2:$A1007)*($BV$1='CAMAGUI DATA UNIFICADA'!$B$2:$B1007),0),MATCH(BV$2,'CAMAGUI DATA UNIFICADA'!$C$1:$T$1,0)),"")</f>
        <v>CA5210826</v>
      </c>
      <c r="BW193" s="2">
        <f t="array" ref="BW193">IFERROR(INDEX('CAMAGUI DATA UNIFICADA'!$C$2:$T1007,MATCH(1,($A193='CAMAGUI DATA UNIFICADA'!$A$2:$A1007)*($BV$1='CAMAGUI DATA UNIFICADA'!$B$2:$B1007),0),MATCH(BW$2,'CAMAGUI DATA UNIFICADA'!$C$1:$T$1,0)),"")</f>
        <v>325</v>
      </c>
      <c r="BX193" s="2">
        <f t="array" ref="BX193">IFERROR(INDEX('CAMAGUI DATA UNIFICADA'!$C$2:$T1007,MATCH(1,($A193='CAMAGUI DATA UNIFICADA'!$A$2:$A1007)*($BV$1='CAMAGUI DATA UNIFICADA'!$B$2:$B1007),0),MATCH(BX$2,'CAMAGUI DATA UNIFICADA'!$C$1:$T$1,0)),"")</f>
        <v>2025</v>
      </c>
      <c r="BY193" s="2" t="str">
        <f t="array" ref="BY193">IFERROR(INDEX('CAMAGUI DATA UNIFICADA'!$C$2:$T1007,MATCH(1,($A193='CAMAGUI DATA UNIFICADA'!$A$2:$A1007)*($BV$1='CAMAGUI DATA UNIFICADA'!$B$2:$B1007),0),MATCH(BY$2,'CAMAGUI DATA UNIFICADA'!$C$1:$T$1,0)),"")</f>
        <v>SKR OPTILINE#4</v>
      </c>
      <c r="BZ193" s="139">
        <f t="array" ref="BZ193">IFERROR(INDEX('CAMAGUI DATA UNIFICADA'!$C$2:$T1007,MATCH(1,($A193='CAMAGUI DATA UNIFICADA'!$A$2:$A1007)*($BV$1='CAMAGUI DATA UNIFICADA'!$B$2:$B1007),0),MATCH(BZ$2,'CAMAGUI DATA UNIFICADA'!$C$1:$T$1,0)),"")</f>
        <v>2496.42</v>
      </c>
      <c r="CA193" s="2">
        <f t="array" ref="CA193">IFERROR(INDEX('CAMAGUI DATA UNIFICADA'!$C$2:$T1007,MATCH(1,($A193='CAMAGUI DATA UNIFICADA'!$A$2:$A1007)*($BV$1='CAMAGUI DATA UNIFICADA'!$B$2:$B1007),0),MATCH(CA$2,'CAMAGUI DATA UNIFICADA'!$C$1:$T$1,0)),"")</f>
        <v>6.52</v>
      </c>
      <c r="CB193" s="2">
        <f t="array" ref="CB193">IFERROR(INDEX('CAMAGUI DATA UNIFICADA'!$C$2:$T1007,MATCH(1,($A193='CAMAGUI DATA UNIFICADA'!$A$2:$A1007)*($BV$1='CAMAGUI DATA UNIFICADA'!$B$2:$B1007),0),MATCH(CB$2,'CAMAGUI DATA UNIFICADA'!$C$1:$T$1,0)),"")</f>
        <v>2.71</v>
      </c>
      <c r="CC193" s="33">
        <f t="array" ref="CC193">IFERROR(INDEX('CAMAGUI DATA UNIFICADA'!$C$2:$T1007,MATCH(1,($A193='CAMAGUI DATA UNIFICADA'!$A$2:$A1007)*($BV$1='CAMAGUI DATA UNIFICADA'!$B$2:$B1007),0),MATCH(CC$2,'CAMAGUI DATA UNIFICADA'!$C$1:$T$1,0)),"")</f>
        <v>6.58224</v>
      </c>
      <c r="CD193" s="60">
        <f t="array" ref="CD193">IFERROR(INDEX('CAMAGUI DATA UNIFICADA'!$C$2:$T1007,MATCH(1,($A193='CAMAGUI DATA UNIFICADA'!$A$2:$A1007)*($BV$1='CAMAGUI DATA UNIFICADA'!$B$2:$B1007),0),MATCH(CD$2,'CAMAGUI DATA UNIFICADA'!$C$1:$T$1,0)),"")</f>
        <v>757289.7033</v>
      </c>
      <c r="CE193" s="33">
        <f t="array" ref="CE193">IFERROR(INDEX('CAMAGUI DATA UNIFICADA'!$C$2:$T1007,MATCH(1,($A193='CAMAGUI DATA UNIFICADA'!$A$2:$A1007)*($BV$1='CAMAGUI DATA UNIFICADA'!$B$2:$B1007),0),MATCH(CE$2,'CAMAGUI DATA UNIFICADA'!$C$1:$T$1,0)),"")</f>
        <v>1.203272902</v>
      </c>
      <c r="CF193" s="23">
        <f t="array" ref="CF193">IFERROR(INDEX('CAMAGUI DATA UNIFICADA'!$C$2:$T1007,MATCH(1,($A193='CAMAGUI DATA UNIFICADA'!$A$2:$A1007)*($BV$1='CAMAGUI DATA UNIFICADA'!$B$2:$B1007),0),MATCH(CF$2,'CAMAGUI DATA UNIFICADA'!$C$1:$T$1,0)),"")</f>
        <v>1.097521309</v>
      </c>
      <c r="CG193" s="23">
        <f t="array" ref="CG193">IFERROR(INDEX('CAMAGUI DATA UNIFICADA'!$C$2:$T1007,MATCH(1,($A193='CAMAGUI DATA UNIFICADA'!$A$2:$A1007)*($BV$1='CAMAGUI DATA UNIFICADA'!$B$2:$B1007),0),MATCH(CG$2,'CAMAGUI DATA UNIFICADA'!$C$1:$T$1,0)),"")</f>
        <v>0.9</v>
      </c>
      <c r="CH193" s="60">
        <f t="array" ref="CH193">IFERROR(INDEX('CAMAGUI DATA UNIFICADA'!$C$2:$T1007,MATCH(1,($A193='CAMAGUI DATA UNIFICADA'!$A$2:$A1007)*($BV$1='CAMAGUI DATA UNIFICADA'!$B$2:$B1007),0),MATCH(CH$2,'CAMAGUI DATA UNIFICADA'!$C$1:$T$1,0)),"")</f>
        <v>147857.1429</v>
      </c>
      <c r="CI193" s="2">
        <f t="array" ref="CI193">IFERROR(INDEX('CAMAGUI DATA UNIFICADA'!$C$2:$T1007,MATCH(1,($A193='CAMAGUI DATA UNIFICADA'!$A$2:$A1007)*($BV$1='CAMAGUI DATA UNIFICADA'!$B$2:$B1007),0),MATCH(CI$2,'CAMAGUI DATA UNIFICADA'!$C$1:$T$1,0)),"")</f>
        <v>3.9</v>
      </c>
      <c r="CJ193" s="2">
        <f t="array" ref="CJ193">IFERROR(INDEX('CAMAGUI DATA UNIFICADA'!$C$2:$T1007,MATCH(1,($A193='CAMAGUI DATA UNIFICADA'!$A$2:$A1007)*($BV$1='CAMAGUI DATA UNIFICADA'!$B$2:$B1007),0),MATCH(CJ$2,'CAMAGUI DATA UNIFICADA'!$C$1:$T$1,0)),"")</f>
        <v>10.42</v>
      </c>
      <c r="CK193" s="33">
        <f t="array" ref="CK193">IFERROR(INDEX('CAMAGUI DATA UNIFICADA'!$C$2:$T1007,MATCH(1,($A193='CAMAGUI DATA UNIFICADA'!$A$2:$A1007)*($BV$1='CAMAGUI DATA UNIFICADA'!$B$2:$B1007),0),MATCH(CK$2,'CAMAGUI DATA UNIFICADA'!$C$1:$T$1,0)),"")</f>
        <v>4.74528</v>
      </c>
      <c r="CL193" s="60">
        <f t="array" ref="CL193">IFERROR(INDEX('CAMAGUI DATA UNIFICADA'!$C$2:$T1007,MATCH(1,($A193='CAMAGUI DATA UNIFICADA'!$A$2:$A1007)*($BV$1='CAMAGUI DATA UNIFICADA'!$B$2:$B1007),0),MATCH(CL$2,'CAMAGUI DATA UNIFICADA'!$C$1:$T$1,0)),"")</f>
        <v>360.1579236</v>
      </c>
      <c r="CM193" s="140">
        <f t="array" ref="CM193">IFERROR(INDEX('CAMAGUI DATA UNIFICADA'!$C$2:$T1007,MATCH(1,($A193='CAMAGUI DATA UNIFICADA'!$A$2:$A1007)*($BV$1='CAMAGUI DATA UNIFICADA'!$B$2:$B1007),0),MATCH(CM$2,'CAMAGUI DATA UNIFICADA'!$C$1:$T$1,0)),"")</f>
        <v>8.789480893</v>
      </c>
      <c r="CN193" s="138" t="str">
        <f t="array" ref="CN193">IFERROR(INDEX('CAMAGUI DATA UNIFICADA'!$C$2:$T1007,MATCH(1,($A193='CAMAGUI DATA UNIFICADA'!$A$2:$A1007)*($CN$1='CAMAGUI DATA UNIFICADA'!$B$2:$B1007),0),MATCH(CN$2,'CAMAGUI DATA UNIFICADA'!$C$1:$T$1,0)),"")</f>
        <v>CA6210826</v>
      </c>
      <c r="CO193" s="2">
        <f t="array" ref="CO193">IFERROR(INDEX('CAMAGUI DATA UNIFICADA'!$C$2:$T1007,MATCH(1,($A193='CAMAGUI DATA UNIFICADA'!$A$2:$A1007)*($CN$1='CAMAGUI DATA UNIFICADA'!$B$2:$B1007),0),MATCH(CO$2,'CAMAGUI DATA UNIFICADA'!$C$1:$T$1,0)),"")</f>
        <v>550</v>
      </c>
      <c r="CP193" s="2">
        <f t="array" ref="CP193">IFERROR(INDEX('CAMAGUI DATA UNIFICADA'!$C$2:$T1007,MATCH(1,($A193='CAMAGUI DATA UNIFICADA'!$A$2:$A1007)*($CN$1='CAMAGUI DATA UNIFICADA'!$B$2:$B1007),0),MATCH(CP$2,'CAMAGUI DATA UNIFICADA'!$C$1:$T$1,0)),"")</f>
        <v>3325</v>
      </c>
      <c r="CQ193" s="2" t="str">
        <f t="array" ref="CQ193">IFERROR(INDEX('CAMAGUI DATA UNIFICADA'!$C$2:$T1007,MATCH(1,($A193='CAMAGUI DATA UNIFICADA'!$A$2:$A1007)*($CN$1='CAMAGUI DATA UNIFICADA'!$B$2:$B1007),0),MATCH(CQ$2,'CAMAGUI DATA UNIFICADA'!$C$1:$T$1,0)),"")</f>
        <v>SKR OPTILINE#4</v>
      </c>
      <c r="CR193" s="139">
        <f t="array" ref="CR193">IFERROR(INDEX('CAMAGUI DATA UNIFICADA'!$C$2:$T1007,MATCH(1,($A193='CAMAGUI DATA UNIFICADA'!$A$2:$A1007)*($CN$1='CAMAGUI DATA UNIFICADA'!$B$2:$B1007),0),MATCH(CR$2,'CAMAGUI DATA UNIFICADA'!$C$1:$T$1,0)),"")</f>
        <v>4099.06</v>
      </c>
      <c r="CS193" s="2">
        <f t="array" ref="CS193">IFERROR(INDEX('CAMAGUI DATA UNIFICADA'!$C$2:$T1007,MATCH(1,($A193='CAMAGUI DATA UNIFICADA'!$A$2:$A1007)*($CN$1='CAMAGUI DATA UNIFICADA'!$B$2:$B1007),0),MATCH(CS$2,'CAMAGUI DATA UNIFICADA'!$C$1:$T$1,0)),"")</f>
        <v>7.08</v>
      </c>
      <c r="CT193" s="2">
        <f t="array" ref="CT193">IFERROR(INDEX('CAMAGUI DATA UNIFICADA'!$C$2:$T1007,MATCH(1,($A193='CAMAGUI DATA UNIFICADA'!$A$2:$A1007)*($CN$1='CAMAGUI DATA UNIFICADA'!$B$2:$B1007),0),MATCH(CT$2,'CAMAGUI DATA UNIFICADA'!$C$1:$T$1,0)),"")</f>
        <v>3.5</v>
      </c>
      <c r="CU193" s="33">
        <f t="array" ref="CU193">IFERROR(INDEX('CAMAGUI DATA UNIFICADA'!$C$2:$T1007,MATCH(1,($A193='CAMAGUI DATA UNIFICADA'!$A$2:$A1007)*($CN$1='CAMAGUI DATA UNIFICADA'!$B$2:$B1007),0),MATCH(CU$2,'CAMAGUI DATA UNIFICADA'!$C$1:$T$1,0)),"")</f>
        <v>6.29808</v>
      </c>
      <c r="CV193" s="60">
        <f t="array" ref="CV193">IFERROR(INDEX('CAMAGUI DATA UNIFICADA'!$C$2:$T1007,MATCH(1,($A193='CAMAGUI DATA UNIFICADA'!$A$2:$A1007)*($CN$1='CAMAGUI DATA UNIFICADA'!$B$2:$B1007),0),MATCH(CV$2,'CAMAGUI DATA UNIFICADA'!$C$1:$T$1,0)),"")</f>
        <v>1233449.175</v>
      </c>
      <c r="CW193" s="33">
        <f t="array" ref="CW193">IFERROR(INDEX('CAMAGUI DATA UNIFICADA'!$C$2:$T1007,MATCH(1,($A193='CAMAGUI DATA UNIFICADA'!$A$2:$A1007)*($CN$1='CAMAGUI DATA UNIFICADA'!$B$2:$B1007),0),MATCH(CW$2,'CAMAGUI DATA UNIFICADA'!$C$1:$T$1,0)),"")</f>
        <v>0.8678176669</v>
      </c>
      <c r="CX193" s="23">
        <f t="array" ref="CX193">IFERROR(INDEX('CAMAGUI DATA UNIFICADA'!$C$2:$T1007,MATCH(1,($A193='CAMAGUI DATA UNIFICADA'!$A$2:$A1007)*($CN$1='CAMAGUI DATA UNIFICADA'!$B$2:$B1007),0),MATCH(CX$2,'CAMAGUI DATA UNIFICADA'!$C$1:$T$1,0)),"")</f>
        <v>1.002804208</v>
      </c>
      <c r="CY193" s="23">
        <f t="array" ref="CY193">IFERROR(INDEX('CAMAGUI DATA UNIFICADA'!$C$2:$T1007,MATCH(1,($A193='CAMAGUI DATA UNIFICADA'!$A$2:$A1007)*($CN$1='CAMAGUI DATA UNIFICADA'!$B$2:$B1007),0),MATCH(CY$2,'CAMAGUI DATA UNIFICADA'!$C$1:$T$1,0)),"")</f>
        <v>0.89</v>
      </c>
      <c r="CZ193" s="60">
        <f t="array" ref="CZ193">IFERROR(INDEX('CAMAGUI DATA UNIFICADA'!$C$2:$T1007,MATCH(1,($A193='CAMAGUI DATA UNIFICADA'!$A$2:$A1007)*($CN$1='CAMAGUI DATA UNIFICADA'!$B$2:$B1007),0),MATCH(CZ$2,'CAMAGUI DATA UNIFICADA'!$C$1:$T$1,0)),"")</f>
        <v>125108.5714</v>
      </c>
      <c r="DA193" s="2">
        <f t="array" ref="DA193">IFERROR(INDEX('CAMAGUI DATA UNIFICADA'!$C$2:$T1007,MATCH(1,($A193='CAMAGUI DATA UNIFICADA'!$A$2:$A1007)*($CN$1='CAMAGUI DATA UNIFICADA'!$B$2:$B1007),0),MATCH(DA$2,'CAMAGUI DATA UNIFICADA'!$C$1:$T$1,0)),"")</f>
        <v>3.5</v>
      </c>
      <c r="DB193" s="2">
        <f t="array" ref="DB193">IFERROR(INDEX('CAMAGUI DATA UNIFICADA'!$C$2:$T1007,MATCH(1,($A193='CAMAGUI DATA UNIFICADA'!$A$2:$A1007)*($CN$1='CAMAGUI DATA UNIFICADA'!$B$2:$B1007),0),MATCH(DB$2,'CAMAGUI DATA UNIFICADA'!$C$1:$T$1,0)),"")</f>
        <v>10.58</v>
      </c>
      <c r="DC193" s="33">
        <f t="array" ref="DC193">IFERROR(INDEX('CAMAGUI DATA UNIFICADA'!$C$2:$T1007,MATCH(1,($A193='CAMAGUI DATA UNIFICADA'!$A$2:$A1007)*($CN$1='CAMAGUI DATA UNIFICADA'!$B$2:$B1007),0),MATCH(DC$2,'CAMAGUI DATA UNIFICADA'!$C$1:$T$1,0)),"")</f>
        <v>4.71072</v>
      </c>
      <c r="DD193" s="60">
        <f t="array" ref="DD193">IFERROR(INDEX('CAMAGUI DATA UNIFICADA'!$C$2:$T1007,MATCH(1,($A193='CAMAGUI DATA UNIFICADA'!$A$2:$A1007)*($CN$1='CAMAGUI DATA UNIFICADA'!$B$2:$B1007),0),MATCH(DD$2,'CAMAGUI DATA UNIFICADA'!$C$1:$T$1,0)),"")</f>
        <v>626.3740554</v>
      </c>
      <c r="DE193" s="140">
        <f t="array" ref="DE193">IFERROR(INDEX('CAMAGUI DATA UNIFICADA'!$C$2:$T1007,MATCH(1,($A193='CAMAGUI DATA UNIFICADA'!$A$2:$A1007)*($CN$1='CAMAGUI DATA UNIFICADA'!$B$2:$B1007),0),MATCH(DE$2,'CAMAGUI DATA UNIFICADA'!$C$1:$T$1,0)),"")</f>
        <v>19.09351385</v>
      </c>
      <c r="DF193" s="138" t="str">
        <f t="array" ref="DF193">IFERROR(INDEX('CAMAGUI DATA UNIFICADA'!$C$2:$T1007,MATCH(1,($A193='CAMAGUI DATA UNIFICADA'!$A$2:$A1007)*($DF$1='CAMAGUI DATA UNIFICADA'!$B$2:$B1007),0),MATCH(DF$2,'CAMAGUI DATA UNIFICADA'!$C$1:$T$1,0)),"")</f>
        <v/>
      </c>
      <c r="DG193" s="2" t="str">
        <f t="array" ref="DG193">IFERROR(INDEX('CAMAGUI DATA UNIFICADA'!$C$2:$T1007,MATCH(1,($A193='CAMAGUI DATA UNIFICADA'!$A$2:$A1007)*($DF$1='CAMAGUI DATA UNIFICADA'!$B$2:$B1007),0),MATCH(DG$2,'CAMAGUI DATA UNIFICADA'!$C$1:$T$1,0)),"")</f>
        <v/>
      </c>
      <c r="DH193" s="2" t="str">
        <f t="array" ref="DH193">IFERROR(INDEX('CAMAGUI DATA UNIFICADA'!$C$2:$T1007,MATCH(1,($A193='CAMAGUI DATA UNIFICADA'!$A$2:$A1007)*($DF$1='CAMAGUI DATA UNIFICADA'!$B$2:$B1007),0),MATCH(DH$2,'CAMAGUI DATA UNIFICADA'!$C$1:$T$1,0)),"")</f>
        <v/>
      </c>
      <c r="DI193" s="2" t="str">
        <f t="array" ref="DI193">IFERROR(INDEX('CAMAGUI DATA UNIFICADA'!$C$2:$T1007,MATCH(1,($A193='CAMAGUI DATA UNIFICADA'!$A$2:$A1007)*($DF$1='CAMAGUI DATA UNIFICADA'!$B$2:$B1007),0),MATCH(DI$2,'CAMAGUI DATA UNIFICADA'!$C$1:$T$1,0)),"")</f>
        <v/>
      </c>
      <c r="DJ193" s="139" t="str">
        <f t="array" ref="DJ193">IFERROR(INDEX('CAMAGUI DATA UNIFICADA'!$C$2:$T1007,MATCH(1,($A193='CAMAGUI DATA UNIFICADA'!$A$2:$A1007)*($DF$1='CAMAGUI DATA UNIFICADA'!$B$2:$B1007),0),MATCH(DJ$2,'CAMAGUI DATA UNIFICADA'!$C$1:$T$1,0)),"")</f>
        <v/>
      </c>
      <c r="DK193" s="2" t="str">
        <f t="array" ref="DK193">IFERROR(INDEX('CAMAGUI DATA UNIFICADA'!$C$2:$T1007,MATCH(1,($A193='CAMAGUI DATA UNIFICADA'!$A$2:$A1007)*($DF$1='CAMAGUI DATA UNIFICADA'!$B$2:$B1007),0),MATCH(DK$2,'CAMAGUI DATA UNIFICADA'!$C$1:$T$1,0)),"")</f>
        <v/>
      </c>
      <c r="DL193" s="2" t="str">
        <f t="array" ref="DL193">IFERROR(INDEX('CAMAGUI DATA UNIFICADA'!$C$2:$T1007,MATCH(1,($A193='CAMAGUI DATA UNIFICADA'!$A$2:$A1007)*($DF$1='CAMAGUI DATA UNIFICADA'!$B$2:$B1007),0),MATCH(DL$2,'CAMAGUI DATA UNIFICADA'!$C$1:$T$1,0)),"")</f>
        <v/>
      </c>
      <c r="DM193" s="33" t="str">
        <f t="array" ref="DM193">IFERROR(INDEX('CAMAGUI DATA UNIFICADA'!$C$2:$T1007,MATCH(1,($A193='CAMAGUI DATA UNIFICADA'!$A$2:$A1007)*($DF$1='CAMAGUI DATA UNIFICADA'!$B$2:$B1007),0),MATCH(DM$2,'CAMAGUI DATA UNIFICADA'!$C$1:$T$1,0)),"")</f>
        <v/>
      </c>
      <c r="DN193" s="60" t="str">
        <f t="array" ref="DN193">IFERROR(INDEX('CAMAGUI DATA UNIFICADA'!$C$2:$T1007,MATCH(1,($A193='CAMAGUI DATA UNIFICADA'!$A$2:$A1007)*($DF$1='CAMAGUI DATA UNIFICADA'!$B$2:$B1007),0),MATCH(DN$2,'CAMAGUI DATA UNIFICADA'!$C$1:$T$1,0)),"")</f>
        <v/>
      </c>
      <c r="DO193" s="33" t="str">
        <f t="array" ref="DO193">IFERROR(INDEX('CAMAGUI DATA UNIFICADA'!$C$2:$T1007,MATCH(1,($A193='CAMAGUI DATA UNIFICADA'!$A$2:$A1007)*($DF$1='CAMAGUI DATA UNIFICADA'!$B$2:$B1007),0),MATCH(DO$2,'CAMAGUI DATA UNIFICADA'!$C$1:$T$1,0)),"")</f>
        <v/>
      </c>
      <c r="DP193" s="23" t="str">
        <f t="array" ref="DP193">IFERROR(INDEX('CAMAGUI DATA UNIFICADA'!$C$2:$T1007,MATCH(1,($A193='CAMAGUI DATA UNIFICADA'!$A$2:$A1007)*($DF$1='CAMAGUI DATA UNIFICADA'!$B$2:$B1007),0),MATCH(DP$2,'CAMAGUI DATA UNIFICADA'!$C$1:$T$1,0)),"")</f>
        <v/>
      </c>
      <c r="DQ193" s="23" t="str">
        <f t="array" ref="DQ193">IFERROR(INDEX('CAMAGUI DATA UNIFICADA'!$C$2:$T1007,MATCH(1,($A193='CAMAGUI DATA UNIFICADA'!$A$2:$A1007)*($DF$1='CAMAGUI DATA UNIFICADA'!$B$2:$B1007),0),MATCH(DQ$2,'CAMAGUI DATA UNIFICADA'!$C$1:$T$1,0)),"")</f>
        <v/>
      </c>
      <c r="DR193" s="2" t="str">
        <f t="array" ref="DR193">IFERROR(INDEX('CAMAGUI DATA UNIFICADA'!$C$2:$T1007,MATCH(1,($A193='CAMAGUI DATA UNIFICADA'!$A$2:$A1007)*($DF$1='CAMAGUI DATA UNIFICADA'!$B$2:$B1007),0),MATCH(DR$2,'CAMAGUI DATA UNIFICADA'!$C$1:$T$1,0)),"")</f>
        <v/>
      </c>
      <c r="DS193" s="2" t="str">
        <f t="array" ref="DS193">IFERROR(INDEX('CAMAGUI DATA UNIFICADA'!$C$2:$T1007,MATCH(1,($A193='CAMAGUI DATA UNIFICADA'!$A$2:$A1007)*($DF$1='CAMAGUI DATA UNIFICADA'!$B$2:$B1007),0),MATCH(DS$2,'CAMAGUI DATA UNIFICADA'!$C$1:$T$1,0)),"")</f>
        <v/>
      </c>
      <c r="DT193" s="2" t="str">
        <f t="array" ref="DT193">IFERROR(INDEX('CAMAGUI DATA UNIFICADA'!$C$2:$T1007,MATCH(1,($A193='CAMAGUI DATA UNIFICADA'!$A$2:$A1007)*($DF$1='CAMAGUI DATA UNIFICADA'!$B$2:$B1007),0),MATCH(DT$2,'CAMAGUI DATA UNIFICADA'!$C$1:$T$1,0)),"")</f>
        <v/>
      </c>
      <c r="DU193" s="33" t="str">
        <f t="array" ref="DU193">IFERROR(INDEX('CAMAGUI DATA UNIFICADA'!$C$2:$T1007,MATCH(1,($A193='CAMAGUI DATA UNIFICADA'!$A$2:$A1007)*($DF$1='CAMAGUI DATA UNIFICADA'!$B$2:$B1007),0),MATCH(DU$2,'CAMAGUI DATA UNIFICADA'!$C$1:$T$1,0)),"")</f>
        <v/>
      </c>
      <c r="DV193" s="60" t="str">
        <f t="array" ref="DV193">IFERROR(INDEX('CAMAGUI DATA UNIFICADA'!$C$2:$T1007,MATCH(1,($A193='CAMAGUI DATA UNIFICADA'!$A$2:$A1007)*($DF$1='CAMAGUI DATA UNIFICADA'!$B$2:$B1007),0),MATCH(DV$2,'CAMAGUI DATA UNIFICADA'!$C$1:$T$1,0)),"")</f>
        <v/>
      </c>
      <c r="DW193" s="140" t="str">
        <f t="array" ref="DW193">IFERROR(INDEX('CAMAGUI DATA UNIFICADA'!$C$2:$T1007,MATCH(1,($A193='CAMAGUI DATA UNIFICADA'!$A$2:$A1007)*($DF$1='CAMAGUI DATA UNIFICADA'!$B$2:$B1007),0),MATCH(DW$2,'CAMAGUI DATA UNIFICADA'!$C$1:$T$1,0)),"")</f>
        <v/>
      </c>
      <c r="DX193" s="144" t="str">
        <f t="array" ref="DX193">IFERROR(INDEX('CAMAGUI DATA UNIFICADA'!$C$2:$T1007,MATCH(1,($A193='CAMAGUI DATA UNIFICADA'!$A$2:$A1007)*($DX$1='CAMAGUI DATA UNIFICADA'!$B$2:$B1007),0),MATCH(DX$2,'CAMAGUI DATA UNIFICADA'!$C$1:$T$1,0)),"")</f>
        <v/>
      </c>
      <c r="DY193" s="60" t="str">
        <f t="array" ref="DY193">IFERROR(INDEX('CAMAGUI DATA UNIFICADA'!$C$2:$T1007,MATCH(1,($A193='CAMAGUI DATA UNIFICADA'!$A$2:$A1007)*($DX$1='CAMAGUI DATA UNIFICADA'!$B$2:$B1007),0),MATCH(DY$2,'CAMAGUI DATA UNIFICADA'!$C$1:$T$1,0)),"")</f>
        <v/>
      </c>
      <c r="DZ193" s="60" t="str">
        <f t="array" ref="DZ193">IFERROR(INDEX('CAMAGUI DATA UNIFICADA'!$C$2:$T1007,MATCH(1,($A193='CAMAGUI DATA UNIFICADA'!$A$2:$A1007)*($DX$1='CAMAGUI DATA UNIFICADA'!$B$2:$B1007),0),MATCH(DZ$2,'CAMAGUI DATA UNIFICADA'!$C$1:$T$1,0)),"")</f>
        <v/>
      </c>
      <c r="EA193" s="60" t="str">
        <f t="array" ref="EA193">IFERROR(INDEX('CAMAGUI DATA UNIFICADA'!$C$2:$T1007,MATCH(1,($A193='CAMAGUI DATA UNIFICADA'!$A$2:$A1007)*($DX$1='CAMAGUI DATA UNIFICADA'!$B$2:$B1007),0),MATCH(EA$2,'CAMAGUI DATA UNIFICADA'!$C$1:$T$1,0)),"")</f>
        <v/>
      </c>
      <c r="EB193" s="60" t="str">
        <f t="array" ref="EB193">IFERROR(INDEX('CAMAGUI DATA UNIFICADA'!$C$2:$T1007,MATCH(1,($A193='CAMAGUI DATA UNIFICADA'!$A$2:$A1007)*($DX$1='CAMAGUI DATA UNIFICADA'!$B$2:$B1007),0),MATCH(EB$2,'CAMAGUI DATA UNIFICADA'!$C$1:$T$1,0)),"")</f>
        <v/>
      </c>
      <c r="EC193" s="60" t="str">
        <f t="array" ref="EC193">IFERROR(INDEX('CAMAGUI DATA UNIFICADA'!$C$2:$T1007,MATCH(1,($A193='CAMAGUI DATA UNIFICADA'!$A$2:$A1007)*($DX$1='CAMAGUI DATA UNIFICADA'!$B$2:$B1007),0),MATCH(EC$2,'CAMAGUI DATA UNIFICADA'!$C$1:$T$1,0)),"")</f>
        <v/>
      </c>
      <c r="ED193" s="60" t="str">
        <f t="array" ref="ED193">IFERROR(INDEX('CAMAGUI DATA UNIFICADA'!$C$2:$T1007,MATCH(1,($A193='CAMAGUI DATA UNIFICADA'!$A$2:$A1007)*($DX$1='CAMAGUI DATA UNIFICADA'!$B$2:$B1007),0),MATCH(ED$2,'CAMAGUI DATA UNIFICADA'!$C$1:$T$1,0)),"")</f>
        <v/>
      </c>
      <c r="EE193" s="60" t="str">
        <f t="array" ref="EE193">IFERROR(INDEX('CAMAGUI DATA UNIFICADA'!$C$2:$T1007,MATCH(1,($A193='CAMAGUI DATA UNIFICADA'!$A$2:$A1007)*($DX$1='CAMAGUI DATA UNIFICADA'!$B$2:$B1007),0),MATCH(EE$2,'CAMAGUI DATA UNIFICADA'!$C$1:$T$1,0)),"")</f>
        <v/>
      </c>
      <c r="EF193" s="60" t="str">
        <f t="array" ref="EF193">IFERROR(INDEX('CAMAGUI DATA UNIFICADA'!$C$2:$T1007,MATCH(1,($A193='CAMAGUI DATA UNIFICADA'!$A$2:$A1007)*($DX$1='CAMAGUI DATA UNIFICADA'!$B$2:$B1007),0),MATCH(EF$2,'CAMAGUI DATA UNIFICADA'!$C$1:$T$1,0)),"")</f>
        <v/>
      </c>
      <c r="EG193" s="60" t="str">
        <f t="array" ref="EG193">IFERROR(INDEX('CAMAGUI DATA UNIFICADA'!$C$2:$T1007,MATCH(1,($A193='CAMAGUI DATA UNIFICADA'!$A$2:$A1007)*($DX$1='CAMAGUI DATA UNIFICADA'!$B$2:$B1007),0),MATCH(EG$2,'CAMAGUI DATA UNIFICADA'!$C$1:$T$1,0)),"")</f>
        <v/>
      </c>
      <c r="EH193" s="60" t="str">
        <f t="array" ref="EH193">IFERROR(INDEX('CAMAGUI DATA UNIFICADA'!$C$2:$T1007,MATCH(1,($A193='CAMAGUI DATA UNIFICADA'!$A$2:$A1007)*($DX$1='CAMAGUI DATA UNIFICADA'!$B$2:$B1007),0),MATCH(EH$2,'CAMAGUI DATA UNIFICADA'!$C$1:$T$1,0)),"")</f>
        <v/>
      </c>
      <c r="EI193" s="60" t="str">
        <f t="array" ref="EI193">IFERROR(INDEX('CAMAGUI DATA UNIFICADA'!$C$2:$T1007,MATCH(1,($A193='CAMAGUI DATA UNIFICADA'!$A$2:$A1007)*($DX$1='CAMAGUI DATA UNIFICADA'!$B$2:$B1007),0),MATCH(EI$2,'CAMAGUI DATA UNIFICADA'!$C$1:$T$1,0)),"")</f>
        <v/>
      </c>
      <c r="EJ193" s="60" t="str">
        <f t="array" ref="EJ193">IFERROR(INDEX('CAMAGUI DATA UNIFICADA'!$C$2:$T1007,MATCH(1,($A193='CAMAGUI DATA UNIFICADA'!$A$2:$A1007)*($DX$1='CAMAGUI DATA UNIFICADA'!$B$2:$B1007),0),MATCH(EJ$2,'CAMAGUI DATA UNIFICADA'!$C$1:$T$1,0)),"")</f>
        <v/>
      </c>
      <c r="EK193" s="60" t="str">
        <f t="array" ref="EK193">IFERROR(INDEX('CAMAGUI DATA UNIFICADA'!$C$2:$T1007,MATCH(1,($A193='CAMAGUI DATA UNIFICADA'!$A$2:$A1007)*($DX$1='CAMAGUI DATA UNIFICADA'!$B$2:$B1007),0),MATCH(EK$2,'CAMAGUI DATA UNIFICADA'!$C$1:$T$1,0)),"")</f>
        <v/>
      </c>
      <c r="EL193" s="60" t="str">
        <f t="array" ref="EL193">IFERROR(INDEX('CAMAGUI DATA UNIFICADA'!$C$2:$T1007,MATCH(1,($A193='CAMAGUI DATA UNIFICADA'!$A$2:$A1007)*($DX$1='CAMAGUI DATA UNIFICADA'!$B$2:$B1007),0),MATCH(EL$2,'CAMAGUI DATA UNIFICADA'!$C$1:$T$1,0)),"")</f>
        <v/>
      </c>
      <c r="EM193" s="60" t="str">
        <f t="array" ref="EM193">IFERROR(INDEX('CAMAGUI DATA UNIFICADA'!$C$2:$T1007,MATCH(1,($A193='CAMAGUI DATA UNIFICADA'!$A$2:$A1007)*($DX$1='CAMAGUI DATA UNIFICADA'!$B$2:$B1007),0),MATCH(EM$2,'CAMAGUI DATA UNIFICADA'!$C$1:$T$1,0)),"")</f>
        <v/>
      </c>
      <c r="EN193" s="60" t="str">
        <f t="array" ref="EN193">IFERROR(INDEX('CAMAGUI DATA UNIFICADA'!$C$2:$T1007,MATCH(1,($A193='CAMAGUI DATA UNIFICADA'!$A$2:$A1007)*($DX$1='CAMAGUI DATA UNIFICADA'!$B$2:$B1007),0),MATCH(EN$2,'CAMAGUI DATA UNIFICADA'!$C$1:$T$1,0)),"")</f>
        <v/>
      </c>
      <c r="EO193" s="140" t="str">
        <f t="array" ref="EO193">IFERROR(INDEX('CAMAGUI DATA UNIFICADA'!$C$2:$T1007,MATCH(1,($A193='CAMAGUI DATA UNIFICADA'!$A$2:$A1007)*($DX$1='CAMAGUI DATA UNIFICADA'!$B$2:$B1007),0),MATCH(EO$2,'CAMAGUI DATA UNIFICADA'!$C$1:$T$1,0)),"")</f>
        <v/>
      </c>
    </row>
    <row r="194">
      <c r="A194" s="218"/>
      <c r="B194" s="219"/>
      <c r="C194" s="15"/>
      <c r="D194" s="15"/>
      <c r="E194" s="15"/>
      <c r="F194" s="165"/>
      <c r="G194" s="15"/>
      <c r="H194" s="15"/>
      <c r="I194" s="28"/>
      <c r="J194" s="71"/>
      <c r="K194" s="28"/>
      <c r="L194" s="35"/>
      <c r="M194" s="35"/>
      <c r="N194" s="71"/>
      <c r="O194" s="15"/>
      <c r="P194" s="15"/>
      <c r="Q194" s="28"/>
      <c r="R194" s="71"/>
      <c r="S194" s="173"/>
      <c r="T194" s="219"/>
      <c r="U194" s="15"/>
      <c r="V194" s="15"/>
      <c r="W194" s="15"/>
      <c r="X194" s="165"/>
      <c r="Y194" s="15"/>
      <c r="Z194" s="15"/>
      <c r="AA194" s="15"/>
      <c r="AB194" s="71"/>
      <c r="AC194" s="28"/>
      <c r="AD194" s="35"/>
      <c r="AE194" s="35"/>
      <c r="AF194" s="71"/>
      <c r="AG194" s="15"/>
      <c r="AH194" s="15"/>
      <c r="AI194" s="28"/>
      <c r="AJ194" s="71"/>
      <c r="AK194" s="173"/>
      <c r="AL194" s="219"/>
      <c r="AM194" s="15"/>
      <c r="AN194" s="15"/>
      <c r="AO194" s="15"/>
      <c r="AP194" s="165"/>
      <c r="AQ194" s="15"/>
      <c r="AR194" s="15"/>
      <c r="AS194" s="28"/>
      <c r="AT194" s="71"/>
      <c r="AU194" s="28"/>
      <c r="AV194" s="35"/>
      <c r="AW194" s="35"/>
      <c r="AX194" s="71"/>
      <c r="AY194" s="15"/>
      <c r="AZ194" s="15"/>
      <c r="BA194" s="28"/>
      <c r="BB194" s="71"/>
      <c r="BC194" s="173"/>
      <c r="BD194" s="220"/>
      <c r="BH194" s="221"/>
      <c r="BK194" s="50"/>
      <c r="BL194" s="115"/>
      <c r="BM194" s="50"/>
      <c r="BN194" s="43"/>
      <c r="BO194" s="43"/>
      <c r="BP194" s="115"/>
      <c r="BS194" s="50"/>
      <c r="BT194" s="115"/>
      <c r="BU194" s="222"/>
      <c r="BV194" s="223"/>
      <c r="BZ194" s="221"/>
      <c r="CC194" s="50"/>
      <c r="CD194" s="115"/>
      <c r="CE194" s="43"/>
      <c r="CF194" s="43"/>
      <c r="CG194" s="43"/>
      <c r="CH194" s="115"/>
      <c r="CK194" s="50"/>
      <c r="CL194" s="115"/>
      <c r="CM194" s="222"/>
      <c r="CN194" s="223"/>
      <c r="CR194" s="221"/>
      <c r="CU194" s="50"/>
      <c r="CV194" s="115"/>
      <c r="CW194" s="50"/>
      <c r="CX194" s="43"/>
      <c r="CY194" s="43"/>
      <c r="CZ194" s="115"/>
      <c r="DC194" s="50"/>
      <c r="DD194" s="115"/>
      <c r="DE194" s="222"/>
      <c r="DF194" s="223"/>
      <c r="DJ194" s="221"/>
      <c r="DM194" s="50"/>
      <c r="DN194" s="115"/>
      <c r="DO194" s="50"/>
      <c r="DP194" s="43"/>
      <c r="DQ194" s="43"/>
      <c r="DU194" s="50"/>
      <c r="DV194" s="115"/>
      <c r="DW194" s="222"/>
      <c r="DX194" s="223"/>
      <c r="EG194" s="43"/>
      <c r="EH194" s="43"/>
      <c r="EI194" s="43"/>
    </row>
    <row r="195">
      <c r="A195" s="218"/>
      <c r="B195" s="219"/>
      <c r="C195" s="15"/>
      <c r="D195" s="15"/>
      <c r="E195" s="15"/>
      <c r="F195" s="165"/>
      <c r="G195" s="15"/>
      <c r="H195" s="15"/>
      <c r="I195" s="28"/>
      <c r="J195" s="71"/>
      <c r="K195" s="28"/>
      <c r="L195" s="35"/>
      <c r="M195" s="35"/>
      <c r="N195" s="71"/>
      <c r="O195" s="15"/>
      <c r="P195" s="15"/>
      <c r="Q195" s="28"/>
      <c r="R195" s="71"/>
      <c r="S195" s="173"/>
      <c r="T195" s="219"/>
      <c r="U195" s="15"/>
      <c r="V195" s="15"/>
      <c r="W195" s="15"/>
      <c r="X195" s="165"/>
      <c r="Y195" s="15"/>
      <c r="Z195" s="15"/>
      <c r="AA195" s="15"/>
      <c r="AB195" s="71"/>
      <c r="AC195" s="28"/>
      <c r="AD195" s="35"/>
      <c r="AE195" s="35"/>
      <c r="AF195" s="71"/>
      <c r="AG195" s="15"/>
      <c r="AH195" s="15"/>
      <c r="AI195" s="28"/>
      <c r="AJ195" s="71"/>
      <c r="AK195" s="173"/>
      <c r="AL195" s="219"/>
      <c r="AM195" s="15"/>
      <c r="AN195" s="15"/>
      <c r="AO195" s="15"/>
      <c r="AP195" s="165"/>
      <c r="AQ195" s="15"/>
      <c r="AR195" s="15"/>
      <c r="AS195" s="28"/>
      <c r="AT195" s="71"/>
      <c r="AU195" s="28"/>
      <c r="AV195" s="35"/>
      <c r="AW195" s="35"/>
      <c r="AX195" s="71"/>
      <c r="AY195" s="15"/>
      <c r="AZ195" s="15"/>
      <c r="BA195" s="28"/>
      <c r="BB195" s="71"/>
      <c r="BC195" s="173"/>
      <c r="BD195" s="220"/>
      <c r="BH195" s="221"/>
      <c r="BK195" s="50"/>
      <c r="BL195" s="115"/>
      <c r="BM195" s="50"/>
      <c r="BN195" s="43"/>
      <c r="BO195" s="43"/>
      <c r="BP195" s="115"/>
      <c r="BS195" s="50"/>
      <c r="BT195" s="115"/>
      <c r="BU195" s="222"/>
      <c r="BV195" s="223"/>
      <c r="BZ195" s="221"/>
      <c r="CC195" s="50"/>
      <c r="CD195" s="115"/>
      <c r="CE195" s="43"/>
      <c r="CF195" s="43"/>
      <c r="CG195" s="43"/>
      <c r="CH195" s="115"/>
      <c r="CK195" s="50"/>
      <c r="CL195" s="115"/>
      <c r="CM195" s="222"/>
      <c r="CN195" s="223"/>
      <c r="CR195" s="221"/>
      <c r="CU195" s="50"/>
      <c r="CV195" s="115"/>
      <c r="CW195" s="50"/>
      <c r="CX195" s="43"/>
      <c r="CY195" s="43"/>
      <c r="CZ195" s="115"/>
      <c r="DC195" s="50"/>
      <c r="DD195" s="115"/>
      <c r="DE195" s="222"/>
      <c r="DF195" s="223"/>
      <c r="DJ195" s="221"/>
      <c r="DM195" s="50"/>
      <c r="DN195" s="115"/>
      <c r="DO195" s="50"/>
      <c r="DP195" s="43"/>
      <c r="DQ195" s="43"/>
      <c r="DU195" s="50"/>
      <c r="DV195" s="115"/>
      <c r="DW195" s="222"/>
      <c r="DX195" s="223"/>
      <c r="EG195" s="43"/>
      <c r="EH195" s="43"/>
      <c r="EI195" s="43"/>
    </row>
    <row r="196">
      <c r="A196" s="218"/>
      <c r="B196" s="219"/>
      <c r="C196" s="15"/>
      <c r="D196" s="15"/>
      <c r="E196" s="15"/>
      <c r="F196" s="165"/>
      <c r="G196" s="15"/>
      <c r="H196" s="15"/>
      <c r="I196" s="28"/>
      <c r="J196" s="71"/>
      <c r="K196" s="28"/>
      <c r="L196" s="35"/>
      <c r="M196" s="35"/>
      <c r="N196" s="71"/>
      <c r="O196" s="15"/>
      <c r="P196" s="15"/>
      <c r="Q196" s="28"/>
      <c r="R196" s="71"/>
      <c r="S196" s="173"/>
      <c r="T196" s="219"/>
      <c r="U196" s="15"/>
      <c r="V196" s="15"/>
      <c r="W196" s="15"/>
      <c r="X196" s="165"/>
      <c r="Y196" s="15"/>
      <c r="Z196" s="15"/>
      <c r="AA196" s="15"/>
      <c r="AB196" s="71"/>
      <c r="AC196" s="28"/>
      <c r="AD196" s="35"/>
      <c r="AE196" s="35"/>
      <c r="AF196" s="71"/>
      <c r="AG196" s="15"/>
      <c r="AH196" s="15"/>
      <c r="AI196" s="28"/>
      <c r="AJ196" s="71"/>
      <c r="AK196" s="173"/>
      <c r="AL196" s="219"/>
      <c r="AM196" s="15"/>
      <c r="AN196" s="15"/>
      <c r="AO196" s="15"/>
      <c r="AP196" s="165"/>
      <c r="AQ196" s="15"/>
      <c r="AR196" s="15"/>
      <c r="AS196" s="28"/>
      <c r="AT196" s="71"/>
      <c r="AU196" s="28"/>
      <c r="AV196" s="35"/>
      <c r="AW196" s="35"/>
      <c r="AX196" s="71"/>
      <c r="AY196" s="15"/>
      <c r="AZ196" s="15"/>
      <c r="BA196" s="28"/>
      <c r="BB196" s="71"/>
      <c r="BC196" s="173"/>
      <c r="BD196" s="220"/>
      <c r="BH196" s="221"/>
      <c r="BK196" s="50"/>
      <c r="BL196" s="115"/>
      <c r="BM196" s="50"/>
      <c r="BN196" s="43"/>
      <c r="BO196" s="43"/>
      <c r="BP196" s="115"/>
      <c r="BS196" s="50"/>
      <c r="BT196" s="115"/>
      <c r="BU196" s="222"/>
      <c r="BV196" s="223"/>
      <c r="BZ196" s="221"/>
      <c r="CC196" s="50"/>
      <c r="CD196" s="115"/>
      <c r="CE196" s="43"/>
      <c r="CF196" s="43"/>
      <c r="CG196" s="43"/>
      <c r="CH196" s="115"/>
      <c r="CK196" s="50"/>
      <c r="CL196" s="115"/>
      <c r="CM196" s="222"/>
      <c r="CN196" s="223"/>
      <c r="CR196" s="221"/>
      <c r="CU196" s="50"/>
      <c r="CV196" s="115"/>
      <c r="CW196" s="50"/>
      <c r="CX196" s="43"/>
      <c r="CY196" s="43"/>
      <c r="CZ196" s="115"/>
      <c r="DC196" s="50"/>
      <c r="DD196" s="115"/>
      <c r="DE196" s="222"/>
      <c r="DF196" s="223"/>
      <c r="DJ196" s="221"/>
      <c r="DM196" s="50"/>
      <c r="DN196" s="115"/>
      <c r="DO196" s="50"/>
      <c r="DP196" s="43"/>
      <c r="DQ196" s="43"/>
      <c r="DU196" s="50"/>
      <c r="DV196" s="115"/>
      <c r="DW196" s="222"/>
      <c r="DX196" s="223"/>
      <c r="EG196" s="43"/>
      <c r="EH196" s="43"/>
      <c r="EI196" s="43"/>
    </row>
    <row r="197">
      <c r="A197" s="218"/>
      <c r="B197" s="219"/>
      <c r="C197" s="15"/>
      <c r="D197" s="15"/>
      <c r="E197" s="15"/>
      <c r="F197" s="165"/>
      <c r="G197" s="15"/>
      <c r="H197" s="15"/>
      <c r="I197" s="28"/>
      <c r="J197" s="71"/>
      <c r="K197" s="28"/>
      <c r="L197" s="35"/>
      <c r="M197" s="35"/>
      <c r="N197" s="71"/>
      <c r="O197" s="15"/>
      <c r="P197" s="15"/>
      <c r="Q197" s="28"/>
      <c r="R197" s="71"/>
      <c r="S197" s="173"/>
      <c r="T197" s="219"/>
      <c r="U197" s="15"/>
      <c r="V197" s="15"/>
      <c r="W197" s="15"/>
      <c r="X197" s="165"/>
      <c r="Y197" s="15"/>
      <c r="Z197" s="15"/>
      <c r="AA197" s="15"/>
      <c r="AB197" s="71"/>
      <c r="AC197" s="28"/>
      <c r="AD197" s="35"/>
      <c r="AE197" s="35"/>
      <c r="AF197" s="71"/>
      <c r="AG197" s="15"/>
      <c r="AH197" s="15"/>
      <c r="AI197" s="28"/>
      <c r="AJ197" s="71"/>
      <c r="AK197" s="173"/>
      <c r="AL197" s="219"/>
      <c r="AM197" s="15"/>
      <c r="AN197" s="15"/>
      <c r="AO197" s="15"/>
      <c r="AP197" s="165"/>
      <c r="AQ197" s="15"/>
      <c r="AR197" s="15"/>
      <c r="AS197" s="28"/>
      <c r="AT197" s="71"/>
      <c r="AU197" s="28"/>
      <c r="AV197" s="35"/>
      <c r="AW197" s="35"/>
      <c r="AX197" s="71"/>
      <c r="AY197" s="15"/>
      <c r="AZ197" s="15"/>
      <c r="BA197" s="28"/>
      <c r="BB197" s="71"/>
      <c r="BC197" s="173"/>
      <c r="BD197" s="220"/>
      <c r="BH197" s="221"/>
      <c r="BK197" s="50"/>
      <c r="BL197" s="115"/>
      <c r="BM197" s="50"/>
      <c r="BN197" s="43"/>
      <c r="BO197" s="43"/>
      <c r="BP197" s="115"/>
      <c r="BS197" s="50"/>
      <c r="BT197" s="115"/>
      <c r="BU197" s="222"/>
      <c r="BV197" s="223"/>
      <c r="BZ197" s="221"/>
      <c r="CC197" s="50"/>
      <c r="CD197" s="115"/>
      <c r="CE197" s="43"/>
      <c r="CF197" s="43"/>
      <c r="CG197" s="43"/>
      <c r="CH197" s="115"/>
      <c r="CK197" s="50"/>
      <c r="CL197" s="115"/>
      <c r="CM197" s="222"/>
      <c r="CN197" s="223"/>
      <c r="CR197" s="221"/>
      <c r="CU197" s="50"/>
      <c r="CV197" s="115"/>
      <c r="CW197" s="50"/>
      <c r="CX197" s="43"/>
      <c r="CY197" s="43"/>
      <c r="CZ197" s="115"/>
      <c r="DC197" s="50"/>
      <c r="DD197" s="115"/>
      <c r="DE197" s="222"/>
      <c r="DF197" s="223"/>
      <c r="DJ197" s="221"/>
      <c r="DM197" s="50"/>
      <c r="DN197" s="115"/>
      <c r="DO197" s="50"/>
      <c r="DP197" s="43"/>
      <c r="DQ197" s="43"/>
      <c r="DU197" s="50"/>
      <c r="DV197" s="115"/>
      <c r="DW197" s="222"/>
      <c r="DX197" s="223"/>
      <c r="EG197" s="43"/>
      <c r="EH197" s="43"/>
      <c r="EI197" s="43"/>
    </row>
    <row r="198">
      <c r="A198" s="218"/>
      <c r="B198" s="219"/>
      <c r="C198" s="15"/>
      <c r="D198" s="15"/>
      <c r="E198" s="15"/>
      <c r="F198" s="165"/>
      <c r="G198" s="15"/>
      <c r="H198" s="15"/>
      <c r="I198" s="28"/>
      <c r="J198" s="71"/>
      <c r="K198" s="28"/>
      <c r="L198" s="35"/>
      <c r="M198" s="35"/>
      <c r="N198" s="71"/>
      <c r="O198" s="15"/>
      <c r="P198" s="15"/>
      <c r="Q198" s="28"/>
      <c r="R198" s="71"/>
      <c r="S198" s="173"/>
      <c r="T198" s="219"/>
      <c r="U198" s="15"/>
      <c r="V198" s="15"/>
      <c r="W198" s="15"/>
      <c r="X198" s="165"/>
      <c r="Y198" s="15"/>
      <c r="Z198" s="15"/>
      <c r="AA198" s="15"/>
      <c r="AB198" s="71"/>
      <c r="AC198" s="28"/>
      <c r="AD198" s="35"/>
      <c r="AE198" s="35"/>
      <c r="AF198" s="71"/>
      <c r="AG198" s="15"/>
      <c r="AH198" s="15"/>
      <c r="AI198" s="28"/>
      <c r="AJ198" s="71"/>
      <c r="AK198" s="173"/>
      <c r="AL198" s="219"/>
      <c r="AM198" s="15"/>
      <c r="AN198" s="15"/>
      <c r="AO198" s="15"/>
      <c r="AP198" s="165"/>
      <c r="AQ198" s="15"/>
      <c r="AR198" s="15"/>
      <c r="AS198" s="28"/>
      <c r="AT198" s="71"/>
      <c r="AU198" s="28"/>
      <c r="AV198" s="35"/>
      <c r="AW198" s="35"/>
      <c r="AX198" s="71"/>
      <c r="AY198" s="15"/>
      <c r="AZ198" s="15"/>
      <c r="BA198" s="28"/>
      <c r="BB198" s="71"/>
      <c r="BC198" s="173"/>
      <c r="BD198" s="220"/>
      <c r="BH198" s="221"/>
      <c r="BK198" s="50"/>
      <c r="BL198" s="115"/>
      <c r="BM198" s="50"/>
      <c r="BN198" s="43"/>
      <c r="BO198" s="43"/>
      <c r="BP198" s="115"/>
      <c r="BS198" s="50"/>
      <c r="BT198" s="115"/>
      <c r="BU198" s="222"/>
      <c r="BV198" s="223"/>
      <c r="BZ198" s="221"/>
      <c r="CC198" s="50"/>
      <c r="CD198" s="115"/>
      <c r="CE198" s="43"/>
      <c r="CF198" s="43"/>
      <c r="CG198" s="43"/>
      <c r="CH198" s="115"/>
      <c r="CK198" s="50"/>
      <c r="CL198" s="115"/>
      <c r="CM198" s="222"/>
      <c r="CN198" s="223"/>
      <c r="CR198" s="221"/>
      <c r="CU198" s="50"/>
      <c r="CV198" s="115"/>
      <c r="CW198" s="50"/>
      <c r="CX198" s="43"/>
      <c r="CY198" s="43"/>
      <c r="CZ198" s="115"/>
      <c r="DC198" s="50"/>
      <c r="DD198" s="115"/>
      <c r="DE198" s="222"/>
      <c r="DF198" s="223"/>
      <c r="DJ198" s="221"/>
      <c r="DM198" s="50"/>
      <c r="DN198" s="115"/>
      <c r="DO198" s="50"/>
      <c r="DP198" s="43"/>
      <c r="DQ198" s="43"/>
      <c r="DU198" s="50"/>
      <c r="DV198" s="115"/>
      <c r="DW198" s="222"/>
      <c r="DX198" s="223"/>
      <c r="EG198" s="43"/>
      <c r="EH198" s="43"/>
      <c r="EI198" s="43"/>
    </row>
    <row r="199">
      <c r="A199" s="218"/>
      <c r="B199" s="219"/>
      <c r="C199" s="15"/>
      <c r="D199" s="15"/>
      <c r="E199" s="15"/>
      <c r="F199" s="165"/>
      <c r="G199" s="15"/>
      <c r="H199" s="15"/>
      <c r="I199" s="28"/>
      <c r="J199" s="71"/>
      <c r="K199" s="28"/>
      <c r="L199" s="35"/>
      <c r="M199" s="35"/>
      <c r="N199" s="71"/>
      <c r="O199" s="15"/>
      <c r="P199" s="15"/>
      <c r="Q199" s="28"/>
      <c r="R199" s="71"/>
      <c r="S199" s="173"/>
      <c r="T199" s="219"/>
      <c r="U199" s="15"/>
      <c r="V199" s="15"/>
      <c r="W199" s="15"/>
      <c r="X199" s="165"/>
      <c r="Y199" s="15"/>
      <c r="Z199" s="15"/>
      <c r="AA199" s="15"/>
      <c r="AB199" s="71"/>
      <c r="AC199" s="28"/>
      <c r="AD199" s="35"/>
      <c r="AE199" s="35"/>
      <c r="AF199" s="71"/>
      <c r="AG199" s="15"/>
      <c r="AH199" s="15"/>
      <c r="AI199" s="28"/>
      <c r="AJ199" s="71"/>
      <c r="AK199" s="173"/>
      <c r="AL199" s="219"/>
      <c r="AM199" s="15"/>
      <c r="AN199" s="15"/>
      <c r="AO199" s="15"/>
      <c r="AP199" s="165"/>
      <c r="AQ199" s="15"/>
      <c r="AR199" s="15"/>
      <c r="AS199" s="28"/>
      <c r="AT199" s="71"/>
      <c r="AU199" s="28"/>
      <c r="AV199" s="35"/>
      <c r="AW199" s="35"/>
      <c r="AX199" s="71"/>
      <c r="AY199" s="15"/>
      <c r="AZ199" s="15"/>
      <c r="BA199" s="28"/>
      <c r="BB199" s="71"/>
      <c r="BC199" s="173"/>
      <c r="BD199" s="220"/>
      <c r="BH199" s="221"/>
      <c r="BK199" s="50"/>
      <c r="BL199" s="115"/>
      <c r="BM199" s="50"/>
      <c r="BN199" s="43"/>
      <c r="BO199" s="43"/>
      <c r="BP199" s="115"/>
      <c r="BS199" s="50"/>
      <c r="BT199" s="115"/>
      <c r="BU199" s="222"/>
      <c r="BV199" s="223"/>
      <c r="BZ199" s="221"/>
      <c r="CC199" s="50"/>
      <c r="CD199" s="115"/>
      <c r="CE199" s="43"/>
      <c r="CF199" s="43"/>
      <c r="CG199" s="43"/>
      <c r="CH199" s="115"/>
      <c r="CK199" s="50"/>
      <c r="CL199" s="115"/>
      <c r="CM199" s="222"/>
      <c r="CN199" s="223"/>
      <c r="CR199" s="221"/>
      <c r="CU199" s="50"/>
      <c r="CV199" s="115"/>
      <c r="CW199" s="50"/>
      <c r="CX199" s="43"/>
      <c r="CY199" s="43"/>
      <c r="CZ199" s="115"/>
      <c r="DC199" s="50"/>
      <c r="DD199" s="115"/>
      <c r="DE199" s="222"/>
      <c r="DF199" s="223"/>
      <c r="DJ199" s="221"/>
      <c r="DM199" s="50"/>
      <c r="DN199" s="115"/>
      <c r="DO199" s="50"/>
      <c r="DP199" s="43"/>
      <c r="DQ199" s="43"/>
      <c r="DU199" s="50"/>
      <c r="DV199" s="115"/>
      <c r="DW199" s="222"/>
      <c r="DX199" s="223"/>
      <c r="EG199" s="43"/>
      <c r="EH199" s="43"/>
      <c r="EI199" s="43"/>
    </row>
    <row r="200">
      <c r="A200" s="218"/>
      <c r="B200" s="219"/>
      <c r="C200" s="15"/>
      <c r="D200" s="15"/>
      <c r="E200" s="15"/>
      <c r="F200" s="165"/>
      <c r="G200" s="15"/>
      <c r="H200" s="15"/>
      <c r="I200" s="28"/>
      <c r="J200" s="71"/>
      <c r="K200" s="28"/>
      <c r="L200" s="35"/>
      <c r="M200" s="35"/>
      <c r="N200" s="71"/>
      <c r="O200" s="15"/>
      <c r="P200" s="15"/>
      <c r="Q200" s="28"/>
      <c r="R200" s="71"/>
      <c r="S200" s="173"/>
      <c r="T200" s="219"/>
      <c r="U200" s="15"/>
      <c r="V200" s="15"/>
      <c r="W200" s="15"/>
      <c r="X200" s="165"/>
      <c r="Y200" s="15"/>
      <c r="Z200" s="15"/>
      <c r="AA200" s="15"/>
      <c r="AB200" s="71"/>
      <c r="AC200" s="28"/>
      <c r="AD200" s="35"/>
      <c r="AE200" s="35"/>
      <c r="AF200" s="71"/>
      <c r="AG200" s="15"/>
      <c r="AH200" s="15"/>
      <c r="AI200" s="28"/>
      <c r="AJ200" s="71"/>
      <c r="AK200" s="173"/>
      <c r="AL200" s="219"/>
      <c r="AM200" s="15"/>
      <c r="AN200" s="15"/>
      <c r="AO200" s="15"/>
      <c r="AP200" s="165"/>
      <c r="AQ200" s="15"/>
      <c r="AR200" s="15"/>
      <c r="AS200" s="28"/>
      <c r="AT200" s="71"/>
      <c r="AU200" s="28"/>
      <c r="AV200" s="35"/>
      <c r="AW200" s="35"/>
      <c r="AX200" s="71"/>
      <c r="AY200" s="15"/>
      <c r="AZ200" s="15"/>
      <c r="BA200" s="28"/>
      <c r="BB200" s="71"/>
      <c r="BC200" s="173"/>
      <c r="BD200" s="220"/>
      <c r="BH200" s="221"/>
      <c r="BK200" s="50"/>
      <c r="BL200" s="115"/>
      <c r="BM200" s="50"/>
      <c r="BN200" s="43"/>
      <c r="BO200" s="43"/>
      <c r="BP200" s="115"/>
      <c r="BS200" s="50"/>
      <c r="BT200" s="115"/>
      <c r="BU200" s="222"/>
      <c r="BV200" s="223"/>
      <c r="BZ200" s="221"/>
      <c r="CC200" s="50"/>
      <c r="CD200" s="115"/>
      <c r="CE200" s="43"/>
      <c r="CF200" s="43"/>
      <c r="CG200" s="43"/>
      <c r="CH200" s="115"/>
      <c r="CK200" s="50"/>
      <c r="CL200" s="115"/>
      <c r="CM200" s="222"/>
      <c r="CN200" s="223"/>
      <c r="CR200" s="221"/>
      <c r="CU200" s="50"/>
      <c r="CV200" s="115"/>
      <c r="CW200" s="50"/>
      <c r="CX200" s="43"/>
      <c r="CY200" s="43"/>
      <c r="CZ200" s="115"/>
      <c r="DC200" s="50"/>
      <c r="DD200" s="115"/>
      <c r="DE200" s="222"/>
      <c r="DF200" s="223"/>
      <c r="DJ200" s="221"/>
      <c r="DM200" s="50"/>
      <c r="DN200" s="115"/>
      <c r="DO200" s="50"/>
      <c r="DP200" s="43"/>
      <c r="DQ200" s="43"/>
      <c r="DU200" s="50"/>
      <c r="DV200" s="115"/>
      <c r="DW200" s="222"/>
      <c r="DX200" s="223"/>
      <c r="EG200" s="43"/>
      <c r="EH200" s="43"/>
      <c r="EI200" s="43"/>
    </row>
    <row r="201">
      <c r="A201" s="218"/>
      <c r="B201" s="219"/>
      <c r="C201" s="15"/>
      <c r="D201" s="15"/>
      <c r="E201" s="15"/>
      <c r="F201" s="165"/>
      <c r="G201" s="15"/>
      <c r="H201" s="15"/>
      <c r="I201" s="28"/>
      <c r="J201" s="71"/>
      <c r="K201" s="28"/>
      <c r="L201" s="35"/>
      <c r="M201" s="35"/>
      <c r="N201" s="71"/>
      <c r="O201" s="15"/>
      <c r="P201" s="15"/>
      <c r="Q201" s="28"/>
      <c r="R201" s="71"/>
      <c r="S201" s="173"/>
      <c r="T201" s="219"/>
      <c r="U201" s="15"/>
      <c r="V201" s="15"/>
      <c r="W201" s="15"/>
      <c r="X201" s="165"/>
      <c r="Y201" s="15"/>
      <c r="Z201" s="15"/>
      <c r="AA201" s="15"/>
      <c r="AB201" s="71"/>
      <c r="AC201" s="28"/>
      <c r="AD201" s="35"/>
      <c r="AE201" s="35"/>
      <c r="AF201" s="71"/>
      <c r="AG201" s="15"/>
      <c r="AH201" s="15"/>
      <c r="AI201" s="28"/>
      <c r="AJ201" s="71"/>
      <c r="AK201" s="173"/>
      <c r="AL201" s="219"/>
      <c r="AM201" s="15"/>
      <c r="AN201" s="15"/>
      <c r="AO201" s="15"/>
      <c r="AP201" s="165"/>
      <c r="AQ201" s="15"/>
      <c r="AR201" s="15"/>
      <c r="AS201" s="28"/>
      <c r="AT201" s="71"/>
      <c r="AU201" s="28"/>
      <c r="AV201" s="35"/>
      <c r="AW201" s="35"/>
      <c r="AX201" s="71"/>
      <c r="AY201" s="15"/>
      <c r="AZ201" s="15"/>
      <c r="BA201" s="28"/>
      <c r="BB201" s="71"/>
      <c r="BC201" s="173"/>
      <c r="BD201" s="220"/>
      <c r="BH201" s="221"/>
      <c r="BK201" s="50"/>
      <c r="BL201" s="115"/>
      <c r="BM201" s="50"/>
      <c r="BN201" s="43"/>
      <c r="BO201" s="43"/>
      <c r="BP201" s="115"/>
      <c r="BS201" s="50"/>
      <c r="BT201" s="115"/>
      <c r="BU201" s="222"/>
      <c r="BV201" s="223"/>
      <c r="BZ201" s="221"/>
      <c r="CC201" s="50"/>
      <c r="CD201" s="115"/>
      <c r="CE201" s="43"/>
      <c r="CF201" s="43"/>
      <c r="CG201" s="43"/>
      <c r="CH201" s="115"/>
      <c r="CK201" s="50"/>
      <c r="CL201" s="115"/>
      <c r="CM201" s="222"/>
      <c r="CN201" s="223"/>
      <c r="CR201" s="221"/>
      <c r="CU201" s="50"/>
      <c r="CV201" s="115"/>
      <c r="CW201" s="50"/>
      <c r="CX201" s="43"/>
      <c r="CY201" s="43"/>
      <c r="CZ201" s="115"/>
      <c r="DC201" s="50"/>
      <c r="DD201" s="115"/>
      <c r="DE201" s="222"/>
      <c r="DF201" s="223"/>
      <c r="DJ201" s="221"/>
      <c r="DM201" s="50"/>
      <c r="DN201" s="115"/>
      <c r="DO201" s="50"/>
      <c r="DP201" s="43"/>
      <c r="DQ201" s="43"/>
      <c r="DU201" s="50"/>
      <c r="DV201" s="115"/>
      <c r="DW201" s="222"/>
      <c r="DX201" s="223"/>
      <c r="EG201" s="43"/>
      <c r="EH201" s="43"/>
      <c r="EI201" s="43"/>
    </row>
    <row r="202">
      <c r="A202" s="218"/>
      <c r="B202" s="219"/>
      <c r="C202" s="15"/>
      <c r="D202" s="15"/>
      <c r="E202" s="15"/>
      <c r="F202" s="165"/>
      <c r="G202" s="15"/>
      <c r="H202" s="15"/>
      <c r="I202" s="28"/>
      <c r="J202" s="71"/>
      <c r="K202" s="28"/>
      <c r="L202" s="35"/>
      <c r="M202" s="35"/>
      <c r="N202" s="71"/>
      <c r="O202" s="15"/>
      <c r="P202" s="15"/>
      <c r="Q202" s="28"/>
      <c r="R202" s="71"/>
      <c r="S202" s="173"/>
      <c r="T202" s="219"/>
      <c r="U202" s="15"/>
      <c r="V202" s="15"/>
      <c r="W202" s="15"/>
      <c r="X202" s="165"/>
      <c r="Y202" s="15"/>
      <c r="Z202" s="15"/>
      <c r="AA202" s="15"/>
      <c r="AB202" s="71"/>
      <c r="AC202" s="28"/>
      <c r="AD202" s="35"/>
      <c r="AE202" s="35"/>
      <c r="AF202" s="71"/>
      <c r="AG202" s="15"/>
      <c r="AH202" s="15"/>
      <c r="AI202" s="28"/>
      <c r="AJ202" s="71"/>
      <c r="AK202" s="173"/>
      <c r="AL202" s="219"/>
      <c r="AM202" s="15"/>
      <c r="AN202" s="15"/>
      <c r="AO202" s="15"/>
      <c r="AP202" s="165"/>
      <c r="AQ202" s="15"/>
      <c r="AR202" s="15"/>
      <c r="AS202" s="28"/>
      <c r="AT202" s="71"/>
      <c r="AU202" s="28"/>
      <c r="AV202" s="35"/>
      <c r="AW202" s="35"/>
      <c r="AX202" s="71"/>
      <c r="AY202" s="15"/>
      <c r="AZ202" s="15"/>
      <c r="BA202" s="28"/>
      <c r="BB202" s="71"/>
      <c r="BC202" s="173"/>
      <c r="BD202" s="220"/>
      <c r="BH202" s="221"/>
      <c r="BK202" s="50"/>
      <c r="BL202" s="115"/>
      <c r="BM202" s="43"/>
      <c r="BN202" s="43"/>
      <c r="BO202" s="43"/>
      <c r="BP202" s="115"/>
      <c r="BS202" s="50"/>
      <c r="BT202" s="115"/>
      <c r="BU202" s="222"/>
      <c r="BV202" s="223"/>
      <c r="BZ202" s="221"/>
      <c r="CC202" s="50"/>
      <c r="CD202" s="115"/>
      <c r="CE202" s="43"/>
      <c r="CF202" s="43"/>
      <c r="CG202" s="43"/>
      <c r="CH202" s="115"/>
      <c r="CK202" s="50"/>
      <c r="CL202" s="115"/>
      <c r="CM202" s="222"/>
      <c r="CN202" s="223"/>
      <c r="CR202" s="221"/>
      <c r="CU202" s="50"/>
      <c r="CV202" s="115"/>
      <c r="CW202" s="50"/>
      <c r="CX202" s="43"/>
      <c r="CY202" s="43"/>
      <c r="CZ202" s="115"/>
      <c r="DC202" s="50"/>
      <c r="DD202" s="115"/>
      <c r="DE202" s="222"/>
      <c r="DF202" s="223"/>
      <c r="DJ202" s="221"/>
      <c r="DM202" s="50"/>
      <c r="DN202" s="115"/>
      <c r="DO202" s="50"/>
      <c r="DP202" s="43"/>
      <c r="DQ202" s="43"/>
      <c r="DU202" s="50"/>
      <c r="DV202" s="115"/>
      <c r="DW202" s="222"/>
      <c r="DX202" s="223"/>
      <c r="EG202" s="43"/>
      <c r="EH202" s="43"/>
      <c r="EI202" s="43"/>
    </row>
    <row r="203">
      <c r="A203" s="218"/>
      <c r="B203" s="219"/>
      <c r="C203" s="15"/>
      <c r="D203" s="15"/>
      <c r="E203" s="15"/>
      <c r="F203" s="165"/>
      <c r="G203" s="15"/>
      <c r="H203" s="15"/>
      <c r="I203" s="28"/>
      <c r="J203" s="71"/>
      <c r="K203" s="28"/>
      <c r="L203" s="35"/>
      <c r="M203" s="35"/>
      <c r="N203" s="71"/>
      <c r="O203" s="15"/>
      <c r="P203" s="15"/>
      <c r="Q203" s="28"/>
      <c r="R203" s="71"/>
      <c r="S203" s="173"/>
      <c r="T203" s="219"/>
      <c r="U203" s="15"/>
      <c r="V203" s="15"/>
      <c r="W203" s="15"/>
      <c r="X203" s="165"/>
      <c r="Y203" s="15"/>
      <c r="Z203" s="15"/>
      <c r="AA203" s="15"/>
      <c r="AB203" s="71"/>
      <c r="AC203" s="28"/>
      <c r="AD203" s="35"/>
      <c r="AE203" s="35"/>
      <c r="AF203" s="71"/>
      <c r="AG203" s="15"/>
      <c r="AH203" s="15"/>
      <c r="AI203" s="28"/>
      <c r="AJ203" s="71"/>
      <c r="AK203" s="173"/>
      <c r="AL203" s="219"/>
      <c r="AM203" s="15"/>
      <c r="AN203" s="15"/>
      <c r="AO203" s="15"/>
      <c r="AP203" s="165"/>
      <c r="AQ203" s="15"/>
      <c r="AR203" s="15"/>
      <c r="AS203" s="28"/>
      <c r="AT203" s="71"/>
      <c r="AU203" s="28"/>
      <c r="AV203" s="35"/>
      <c r="AW203" s="35"/>
      <c r="AX203" s="71"/>
      <c r="AY203" s="15"/>
      <c r="AZ203" s="15"/>
      <c r="BA203" s="28"/>
      <c r="BB203" s="71"/>
      <c r="BC203" s="173"/>
      <c r="BD203" s="220"/>
      <c r="BH203" s="221"/>
      <c r="BK203" s="50"/>
      <c r="BL203" s="115"/>
      <c r="BM203" s="43"/>
      <c r="BN203" s="43"/>
      <c r="BO203" s="43"/>
      <c r="BP203" s="115"/>
      <c r="BS203" s="50"/>
      <c r="BT203" s="115"/>
      <c r="BU203" s="222"/>
      <c r="BV203" s="223"/>
      <c r="BZ203" s="221"/>
      <c r="CC203" s="50"/>
      <c r="CD203" s="115"/>
      <c r="CE203" s="43"/>
      <c r="CF203" s="43"/>
      <c r="CG203" s="43"/>
      <c r="CH203" s="115"/>
      <c r="CK203" s="50"/>
      <c r="CL203" s="115"/>
      <c r="CM203" s="222"/>
      <c r="CN203" s="223"/>
      <c r="CR203" s="221"/>
      <c r="CU203" s="50"/>
      <c r="CV203" s="115"/>
      <c r="CW203" s="50"/>
      <c r="CX203" s="43"/>
      <c r="CY203" s="43"/>
      <c r="CZ203" s="115"/>
      <c r="DC203" s="50"/>
      <c r="DD203" s="115"/>
      <c r="DE203" s="222"/>
      <c r="DF203" s="223"/>
      <c r="DJ203" s="221"/>
      <c r="DM203" s="50"/>
      <c r="DN203" s="115"/>
      <c r="DO203" s="50"/>
      <c r="DP203" s="43"/>
      <c r="DQ203" s="43"/>
      <c r="DU203" s="50"/>
      <c r="DV203" s="115"/>
      <c r="DW203" s="222"/>
      <c r="DX203" s="223"/>
      <c r="EG203" s="43"/>
      <c r="EH203" s="43"/>
      <c r="EI203" s="43"/>
    </row>
    <row r="204">
      <c r="A204" s="218"/>
      <c r="B204" s="219"/>
      <c r="C204" s="15"/>
      <c r="D204" s="15"/>
      <c r="E204" s="15"/>
      <c r="F204" s="165"/>
      <c r="G204" s="15"/>
      <c r="H204" s="15"/>
      <c r="I204" s="28"/>
      <c r="J204" s="71"/>
      <c r="K204" s="28"/>
      <c r="L204" s="35"/>
      <c r="M204" s="35"/>
      <c r="N204" s="71"/>
      <c r="O204" s="15"/>
      <c r="P204" s="15"/>
      <c r="Q204" s="28"/>
      <c r="R204" s="71"/>
      <c r="S204" s="173"/>
      <c r="T204" s="219"/>
      <c r="U204" s="15"/>
      <c r="V204" s="15"/>
      <c r="W204" s="15"/>
      <c r="X204" s="165"/>
      <c r="Y204" s="15"/>
      <c r="Z204" s="15"/>
      <c r="AA204" s="15"/>
      <c r="AB204" s="71"/>
      <c r="AC204" s="28"/>
      <c r="AD204" s="35"/>
      <c r="AE204" s="35"/>
      <c r="AF204" s="71"/>
      <c r="AG204" s="15"/>
      <c r="AH204" s="15"/>
      <c r="AI204" s="28"/>
      <c r="AJ204" s="71"/>
      <c r="AK204" s="173"/>
      <c r="AL204" s="219"/>
      <c r="AM204" s="15"/>
      <c r="AN204" s="15"/>
      <c r="AO204" s="15"/>
      <c r="AP204" s="165"/>
      <c r="AQ204" s="15"/>
      <c r="AR204" s="15"/>
      <c r="AS204" s="28"/>
      <c r="AT204" s="71"/>
      <c r="AU204" s="28"/>
      <c r="AV204" s="35"/>
      <c r="AW204" s="35"/>
      <c r="AX204" s="71"/>
      <c r="AY204" s="15"/>
      <c r="AZ204" s="15"/>
      <c r="BA204" s="28"/>
      <c r="BB204" s="71"/>
      <c r="BC204" s="173"/>
      <c r="BD204" s="220"/>
      <c r="BH204" s="221"/>
      <c r="BK204" s="50"/>
      <c r="BL204" s="115"/>
      <c r="BM204" s="43"/>
      <c r="BN204" s="43"/>
      <c r="BO204" s="43"/>
      <c r="BP204" s="115"/>
      <c r="BS204" s="50"/>
      <c r="BT204" s="115"/>
      <c r="BU204" s="222"/>
      <c r="BV204" s="223"/>
      <c r="BZ204" s="221"/>
      <c r="CC204" s="50"/>
      <c r="CD204" s="115"/>
      <c r="CE204" s="43"/>
      <c r="CF204" s="43"/>
      <c r="CG204" s="43"/>
      <c r="CH204" s="115"/>
      <c r="CK204" s="50"/>
      <c r="CL204" s="115"/>
      <c r="CM204" s="222"/>
      <c r="CN204" s="223"/>
      <c r="CR204" s="221"/>
      <c r="CU204" s="50"/>
      <c r="CV204" s="115"/>
      <c r="CW204" s="50"/>
      <c r="CX204" s="43"/>
      <c r="CY204" s="43"/>
      <c r="CZ204" s="115"/>
      <c r="DC204" s="50"/>
      <c r="DD204" s="115"/>
      <c r="DE204" s="222"/>
      <c r="DF204" s="223"/>
      <c r="DJ204" s="221"/>
      <c r="DM204" s="50"/>
      <c r="DN204" s="115"/>
      <c r="DO204" s="50"/>
      <c r="DP204" s="43"/>
      <c r="DQ204" s="43"/>
      <c r="DU204" s="50"/>
      <c r="DV204" s="115"/>
      <c r="DW204" s="222"/>
      <c r="DX204" s="223"/>
      <c r="EG204" s="43"/>
      <c r="EH204" s="43"/>
      <c r="EI204" s="43"/>
    </row>
    <row r="205">
      <c r="A205" s="218"/>
      <c r="B205" s="219"/>
      <c r="C205" s="15"/>
      <c r="D205" s="15"/>
      <c r="E205" s="15"/>
      <c r="F205" s="165"/>
      <c r="G205" s="15"/>
      <c r="H205" s="15"/>
      <c r="I205" s="28"/>
      <c r="J205" s="71"/>
      <c r="K205" s="28"/>
      <c r="L205" s="35"/>
      <c r="M205" s="35"/>
      <c r="N205" s="71"/>
      <c r="O205" s="15"/>
      <c r="P205" s="15"/>
      <c r="Q205" s="28"/>
      <c r="R205" s="71"/>
      <c r="S205" s="173"/>
      <c r="T205" s="219"/>
      <c r="U205" s="15"/>
      <c r="V205" s="15"/>
      <c r="W205" s="15"/>
      <c r="X205" s="165"/>
      <c r="Y205" s="15"/>
      <c r="Z205" s="15"/>
      <c r="AA205" s="15"/>
      <c r="AB205" s="71"/>
      <c r="AC205" s="28"/>
      <c r="AD205" s="35"/>
      <c r="AE205" s="35"/>
      <c r="AF205" s="71"/>
      <c r="AG205" s="15"/>
      <c r="AH205" s="15"/>
      <c r="AI205" s="28"/>
      <c r="AJ205" s="71"/>
      <c r="AK205" s="173"/>
      <c r="AL205" s="219"/>
      <c r="AM205" s="15"/>
      <c r="AN205" s="15"/>
      <c r="AO205" s="15"/>
      <c r="AP205" s="165"/>
      <c r="AQ205" s="15"/>
      <c r="AR205" s="15"/>
      <c r="AS205" s="28"/>
      <c r="AT205" s="71"/>
      <c r="AU205" s="28"/>
      <c r="AV205" s="35"/>
      <c r="AW205" s="35"/>
      <c r="AX205" s="71"/>
      <c r="AY205" s="15"/>
      <c r="AZ205" s="15"/>
      <c r="BA205" s="28"/>
      <c r="BB205" s="71"/>
      <c r="BC205" s="173"/>
      <c r="BD205" s="220"/>
      <c r="BH205" s="221"/>
      <c r="BK205" s="50"/>
      <c r="BL205" s="115"/>
      <c r="BM205" s="43"/>
      <c r="BN205" s="43"/>
      <c r="BO205" s="43"/>
      <c r="BP205" s="115"/>
      <c r="BS205" s="50"/>
      <c r="BT205" s="115"/>
      <c r="BU205" s="222"/>
      <c r="BV205" s="223"/>
      <c r="BZ205" s="221"/>
      <c r="CC205" s="50"/>
      <c r="CD205" s="115"/>
      <c r="CE205" s="43"/>
      <c r="CF205" s="43"/>
      <c r="CG205" s="43"/>
      <c r="CH205" s="115"/>
      <c r="CK205" s="50"/>
      <c r="CL205" s="115"/>
      <c r="CM205" s="222"/>
      <c r="CN205" s="223"/>
      <c r="CR205" s="221"/>
      <c r="CU205" s="50"/>
      <c r="CV205" s="115"/>
      <c r="CW205" s="50"/>
      <c r="CX205" s="43"/>
      <c r="CY205" s="43"/>
      <c r="CZ205" s="115"/>
      <c r="DC205" s="50"/>
      <c r="DD205" s="115"/>
      <c r="DE205" s="222"/>
      <c r="DF205" s="223"/>
      <c r="DJ205" s="221"/>
      <c r="DM205" s="50"/>
      <c r="DN205" s="115"/>
      <c r="DO205" s="50"/>
      <c r="DP205" s="43"/>
      <c r="DQ205" s="43"/>
      <c r="DU205" s="50"/>
      <c r="DV205" s="115"/>
      <c r="DW205" s="222"/>
      <c r="DX205" s="223"/>
      <c r="EG205" s="43"/>
      <c r="EH205" s="43"/>
      <c r="EI205" s="43"/>
    </row>
    <row r="206">
      <c r="A206" s="218"/>
      <c r="B206" s="219"/>
      <c r="C206" s="15"/>
      <c r="D206" s="15"/>
      <c r="E206" s="15"/>
      <c r="F206" s="165"/>
      <c r="G206" s="15"/>
      <c r="H206" s="15"/>
      <c r="I206" s="28"/>
      <c r="J206" s="71"/>
      <c r="K206" s="28"/>
      <c r="L206" s="35"/>
      <c r="M206" s="35"/>
      <c r="N206" s="71"/>
      <c r="O206" s="15"/>
      <c r="P206" s="15"/>
      <c r="Q206" s="28"/>
      <c r="R206" s="71"/>
      <c r="S206" s="173"/>
      <c r="T206" s="219"/>
      <c r="U206" s="15"/>
      <c r="V206" s="15"/>
      <c r="W206" s="15"/>
      <c r="X206" s="165"/>
      <c r="Y206" s="15"/>
      <c r="Z206" s="15"/>
      <c r="AA206" s="15"/>
      <c r="AB206" s="71"/>
      <c r="AC206" s="28"/>
      <c r="AD206" s="35"/>
      <c r="AE206" s="35"/>
      <c r="AF206" s="71"/>
      <c r="AG206" s="15"/>
      <c r="AH206" s="15"/>
      <c r="AI206" s="28"/>
      <c r="AJ206" s="71"/>
      <c r="AK206" s="173"/>
      <c r="AL206" s="219"/>
      <c r="AM206" s="15"/>
      <c r="AN206" s="15"/>
      <c r="AO206" s="15"/>
      <c r="AP206" s="165"/>
      <c r="AQ206" s="15"/>
      <c r="AR206" s="15"/>
      <c r="AS206" s="28"/>
      <c r="AT206" s="71"/>
      <c r="AU206" s="28"/>
      <c r="AV206" s="35"/>
      <c r="AW206" s="35"/>
      <c r="AX206" s="71"/>
      <c r="AY206" s="15"/>
      <c r="AZ206" s="15"/>
      <c r="BA206" s="28"/>
      <c r="BB206" s="71"/>
      <c r="BC206" s="173"/>
      <c r="BD206" s="220"/>
      <c r="BH206" s="221"/>
      <c r="BK206" s="50"/>
      <c r="BL206" s="115"/>
      <c r="BM206" s="43"/>
      <c r="BN206" s="43"/>
      <c r="BO206" s="43"/>
      <c r="BP206" s="115"/>
      <c r="BS206" s="50"/>
      <c r="BT206" s="115"/>
      <c r="BU206" s="222"/>
      <c r="BV206" s="223"/>
      <c r="BZ206" s="221"/>
      <c r="CC206" s="50"/>
      <c r="CD206" s="115"/>
      <c r="CE206" s="43"/>
      <c r="CF206" s="43"/>
      <c r="CG206" s="43"/>
      <c r="CH206" s="115"/>
      <c r="CK206" s="50"/>
      <c r="CL206" s="115"/>
      <c r="CM206" s="222"/>
      <c r="CN206" s="223"/>
      <c r="CR206" s="221"/>
      <c r="CU206" s="50"/>
      <c r="CV206" s="115"/>
      <c r="CW206" s="50"/>
      <c r="CX206" s="43"/>
      <c r="CY206" s="43"/>
      <c r="CZ206" s="115"/>
      <c r="DC206" s="50"/>
      <c r="DD206" s="115"/>
      <c r="DE206" s="222"/>
      <c r="DF206" s="223"/>
      <c r="DJ206" s="221"/>
      <c r="DM206" s="50"/>
      <c r="DN206" s="115"/>
      <c r="DO206" s="50"/>
      <c r="DP206" s="43"/>
      <c r="DQ206" s="43"/>
      <c r="DU206" s="50"/>
      <c r="DV206" s="115"/>
      <c r="DW206" s="222"/>
      <c r="DX206" s="223"/>
      <c r="EG206" s="43"/>
      <c r="EH206" s="43"/>
      <c r="EI206" s="43"/>
    </row>
    <row r="207">
      <c r="A207" s="218"/>
      <c r="B207" s="219"/>
      <c r="C207" s="15"/>
      <c r="D207" s="15"/>
      <c r="E207" s="15"/>
      <c r="F207" s="165"/>
      <c r="G207" s="15"/>
      <c r="H207" s="15"/>
      <c r="I207" s="28"/>
      <c r="J207" s="71"/>
      <c r="K207" s="28"/>
      <c r="L207" s="35"/>
      <c r="M207" s="35"/>
      <c r="N207" s="71"/>
      <c r="O207" s="15"/>
      <c r="P207" s="15"/>
      <c r="Q207" s="28"/>
      <c r="R207" s="71"/>
      <c r="S207" s="173"/>
      <c r="T207" s="219"/>
      <c r="U207" s="15"/>
      <c r="V207" s="15"/>
      <c r="W207" s="15"/>
      <c r="X207" s="165"/>
      <c r="Y207" s="15"/>
      <c r="Z207" s="15"/>
      <c r="AA207" s="15"/>
      <c r="AB207" s="71"/>
      <c r="AC207" s="28"/>
      <c r="AD207" s="35"/>
      <c r="AE207" s="35"/>
      <c r="AF207" s="71"/>
      <c r="AG207" s="15"/>
      <c r="AH207" s="15"/>
      <c r="AI207" s="28"/>
      <c r="AJ207" s="71"/>
      <c r="AK207" s="173"/>
      <c r="AL207" s="219"/>
      <c r="AM207" s="15"/>
      <c r="AN207" s="15"/>
      <c r="AO207" s="15"/>
      <c r="AP207" s="165"/>
      <c r="AQ207" s="15"/>
      <c r="AR207" s="15"/>
      <c r="AS207" s="28"/>
      <c r="AT207" s="71"/>
      <c r="AU207" s="28"/>
      <c r="AV207" s="35"/>
      <c r="AW207" s="35"/>
      <c r="AX207" s="71"/>
      <c r="AY207" s="15"/>
      <c r="AZ207" s="15"/>
      <c r="BA207" s="28"/>
      <c r="BB207" s="71"/>
      <c r="BC207" s="173"/>
      <c r="BD207" s="220"/>
      <c r="BH207" s="221"/>
      <c r="BK207" s="50"/>
      <c r="BL207" s="115"/>
      <c r="BM207" s="43"/>
      <c r="BN207" s="43"/>
      <c r="BO207" s="43"/>
      <c r="BP207" s="115"/>
      <c r="BS207" s="50"/>
      <c r="BT207" s="115"/>
      <c r="BU207" s="222"/>
      <c r="BV207" s="223"/>
      <c r="BZ207" s="221"/>
      <c r="CC207" s="50"/>
      <c r="CD207" s="115"/>
      <c r="CE207" s="43"/>
      <c r="CF207" s="43"/>
      <c r="CG207" s="43"/>
      <c r="CH207" s="115"/>
      <c r="CK207" s="50"/>
      <c r="CL207" s="115"/>
      <c r="CM207" s="222"/>
      <c r="CN207" s="223"/>
      <c r="CR207" s="221"/>
      <c r="CU207" s="50"/>
      <c r="CV207" s="115"/>
      <c r="CW207" s="50"/>
      <c r="CX207" s="43"/>
      <c r="CY207" s="43"/>
      <c r="CZ207" s="115"/>
      <c r="DC207" s="50"/>
      <c r="DD207" s="115"/>
      <c r="DE207" s="222"/>
      <c r="DF207" s="223"/>
      <c r="DJ207" s="221"/>
      <c r="DM207" s="50"/>
      <c r="DN207" s="115"/>
      <c r="DO207" s="50"/>
      <c r="DP207" s="43"/>
      <c r="DQ207" s="43"/>
      <c r="DU207" s="50"/>
      <c r="DV207" s="115"/>
      <c r="DW207" s="222"/>
      <c r="DX207" s="223"/>
      <c r="EG207" s="43"/>
      <c r="EH207" s="43"/>
      <c r="EI207" s="43"/>
    </row>
    <row r="208">
      <c r="A208" s="218"/>
      <c r="B208" s="219"/>
      <c r="C208" s="15"/>
      <c r="D208" s="15"/>
      <c r="E208" s="15"/>
      <c r="F208" s="165"/>
      <c r="G208" s="15"/>
      <c r="H208" s="15"/>
      <c r="I208" s="28"/>
      <c r="J208" s="71"/>
      <c r="K208" s="28"/>
      <c r="L208" s="35"/>
      <c r="M208" s="35"/>
      <c r="N208" s="71"/>
      <c r="O208" s="15"/>
      <c r="P208" s="15"/>
      <c r="Q208" s="28"/>
      <c r="R208" s="71"/>
      <c r="S208" s="173"/>
      <c r="T208" s="219"/>
      <c r="U208" s="15"/>
      <c r="V208" s="15"/>
      <c r="W208" s="15"/>
      <c r="X208" s="165"/>
      <c r="Y208" s="15"/>
      <c r="Z208" s="15"/>
      <c r="AA208" s="15"/>
      <c r="AB208" s="71"/>
      <c r="AC208" s="28"/>
      <c r="AD208" s="35"/>
      <c r="AE208" s="35"/>
      <c r="AF208" s="71"/>
      <c r="AG208" s="15"/>
      <c r="AH208" s="15"/>
      <c r="AI208" s="28"/>
      <c r="AJ208" s="71"/>
      <c r="AK208" s="173"/>
      <c r="AL208" s="219"/>
      <c r="AM208" s="15"/>
      <c r="AN208" s="15"/>
      <c r="AO208" s="15"/>
      <c r="AP208" s="165"/>
      <c r="AQ208" s="15"/>
      <c r="AR208" s="15"/>
      <c r="AS208" s="28"/>
      <c r="AT208" s="71"/>
      <c r="AU208" s="28"/>
      <c r="AV208" s="35"/>
      <c r="AW208" s="35"/>
      <c r="AX208" s="71"/>
      <c r="AY208" s="15"/>
      <c r="AZ208" s="15"/>
      <c r="BA208" s="28"/>
      <c r="BB208" s="71"/>
      <c r="BC208" s="173"/>
      <c r="BD208" s="220"/>
      <c r="BH208" s="221"/>
      <c r="BK208" s="50"/>
      <c r="BL208" s="115"/>
      <c r="BM208" s="43"/>
      <c r="BN208" s="43"/>
      <c r="BO208" s="43"/>
      <c r="BP208" s="115"/>
      <c r="BS208" s="50"/>
      <c r="BT208" s="115"/>
      <c r="BU208" s="222"/>
      <c r="BV208" s="223"/>
      <c r="BZ208" s="221"/>
      <c r="CC208" s="50"/>
      <c r="CD208" s="115"/>
      <c r="CE208" s="43"/>
      <c r="CF208" s="43"/>
      <c r="CG208" s="43"/>
      <c r="CH208" s="115"/>
      <c r="CK208" s="50"/>
      <c r="CL208" s="115"/>
      <c r="CM208" s="222"/>
      <c r="CN208" s="223"/>
      <c r="CR208" s="221"/>
      <c r="CU208" s="50"/>
      <c r="CV208" s="115"/>
      <c r="CW208" s="50"/>
      <c r="CX208" s="43"/>
      <c r="CY208" s="43"/>
      <c r="CZ208" s="115"/>
      <c r="DC208" s="50"/>
      <c r="DD208" s="115"/>
      <c r="DE208" s="222"/>
      <c r="DF208" s="223"/>
      <c r="DJ208" s="221"/>
      <c r="DM208" s="50"/>
      <c r="DN208" s="115"/>
      <c r="DO208" s="50"/>
      <c r="DP208" s="43"/>
      <c r="DQ208" s="43"/>
      <c r="DU208" s="50"/>
      <c r="DV208" s="115"/>
      <c r="DW208" s="222"/>
      <c r="DX208" s="223"/>
      <c r="EG208" s="43"/>
      <c r="EH208" s="43"/>
      <c r="EI208" s="43"/>
    </row>
    <row r="209">
      <c r="A209" s="218"/>
      <c r="B209" s="219"/>
      <c r="C209" s="15"/>
      <c r="D209" s="15"/>
      <c r="E209" s="15"/>
      <c r="F209" s="165"/>
      <c r="G209" s="15"/>
      <c r="H209" s="15"/>
      <c r="I209" s="28"/>
      <c r="J209" s="71"/>
      <c r="K209" s="28"/>
      <c r="L209" s="35"/>
      <c r="M209" s="35"/>
      <c r="N209" s="71"/>
      <c r="O209" s="15"/>
      <c r="P209" s="15"/>
      <c r="Q209" s="28"/>
      <c r="R209" s="71"/>
      <c r="S209" s="173"/>
      <c r="T209" s="219"/>
      <c r="U209" s="15"/>
      <c r="V209" s="15"/>
      <c r="W209" s="15"/>
      <c r="X209" s="165"/>
      <c r="Y209" s="15"/>
      <c r="Z209" s="15"/>
      <c r="AA209" s="15"/>
      <c r="AB209" s="71"/>
      <c r="AC209" s="28"/>
      <c r="AD209" s="35"/>
      <c r="AE209" s="35"/>
      <c r="AF209" s="71"/>
      <c r="AG209" s="15"/>
      <c r="AH209" s="15"/>
      <c r="AI209" s="28"/>
      <c r="AJ209" s="71"/>
      <c r="AK209" s="173"/>
      <c r="AL209" s="219"/>
      <c r="AM209" s="15"/>
      <c r="AN209" s="15"/>
      <c r="AO209" s="15"/>
      <c r="AP209" s="165"/>
      <c r="AQ209" s="15"/>
      <c r="AR209" s="15"/>
      <c r="AS209" s="28"/>
      <c r="AT209" s="71"/>
      <c r="AU209" s="28"/>
      <c r="AV209" s="35"/>
      <c r="AW209" s="35"/>
      <c r="AX209" s="71"/>
      <c r="AY209" s="15"/>
      <c r="AZ209" s="15"/>
      <c r="BA209" s="28"/>
      <c r="BB209" s="71"/>
      <c r="BC209" s="173"/>
      <c r="BD209" s="220"/>
      <c r="BH209" s="221"/>
      <c r="BK209" s="50"/>
      <c r="BL209" s="115"/>
      <c r="BM209" s="43"/>
      <c r="BN209" s="43"/>
      <c r="BO209" s="43"/>
      <c r="BP209" s="115"/>
      <c r="BS209" s="50"/>
      <c r="BT209" s="115"/>
      <c r="BU209" s="222"/>
      <c r="BV209" s="223"/>
      <c r="BZ209" s="221"/>
      <c r="CC209" s="50"/>
      <c r="CD209" s="115"/>
      <c r="CE209" s="43"/>
      <c r="CF209" s="43"/>
      <c r="CG209" s="43"/>
      <c r="CH209" s="115"/>
      <c r="CK209" s="50"/>
      <c r="CL209" s="115"/>
      <c r="CM209" s="222"/>
      <c r="CN209" s="223"/>
      <c r="CR209" s="221"/>
      <c r="CU209" s="50"/>
      <c r="CV209" s="115"/>
      <c r="CW209" s="50"/>
      <c r="CX209" s="43"/>
      <c r="CY209" s="43"/>
      <c r="CZ209" s="115"/>
      <c r="DC209" s="50"/>
      <c r="DD209" s="115"/>
      <c r="DE209" s="222"/>
      <c r="DF209" s="223"/>
      <c r="DJ209" s="221"/>
      <c r="DM209" s="50"/>
      <c r="DN209" s="115"/>
      <c r="DO209" s="50"/>
      <c r="DP209" s="43"/>
      <c r="DQ209" s="43"/>
      <c r="DU209" s="50"/>
      <c r="DV209" s="115"/>
      <c r="DW209" s="222"/>
      <c r="DX209" s="223"/>
      <c r="EG209" s="43"/>
      <c r="EH209" s="43"/>
      <c r="EI209" s="43"/>
    </row>
    <row r="210">
      <c r="A210" s="218"/>
      <c r="B210" s="219"/>
      <c r="C210" s="15"/>
      <c r="D210" s="15"/>
      <c r="E210" s="15"/>
      <c r="F210" s="165"/>
      <c r="G210" s="15"/>
      <c r="H210" s="15"/>
      <c r="I210" s="28"/>
      <c r="J210" s="71"/>
      <c r="K210" s="28"/>
      <c r="L210" s="35"/>
      <c r="M210" s="35"/>
      <c r="N210" s="71"/>
      <c r="O210" s="15"/>
      <c r="P210" s="15"/>
      <c r="Q210" s="28"/>
      <c r="R210" s="71"/>
      <c r="S210" s="173"/>
      <c r="T210" s="219"/>
      <c r="U210" s="15"/>
      <c r="V210" s="15"/>
      <c r="W210" s="15"/>
      <c r="X210" s="165"/>
      <c r="Y210" s="15"/>
      <c r="Z210" s="15"/>
      <c r="AA210" s="15"/>
      <c r="AB210" s="71"/>
      <c r="AC210" s="28"/>
      <c r="AD210" s="35"/>
      <c r="AE210" s="35"/>
      <c r="AF210" s="71"/>
      <c r="AG210" s="15"/>
      <c r="AH210" s="15"/>
      <c r="AI210" s="28"/>
      <c r="AJ210" s="71"/>
      <c r="AK210" s="173"/>
      <c r="AL210" s="219"/>
      <c r="AM210" s="15"/>
      <c r="AN210" s="15"/>
      <c r="AO210" s="15"/>
      <c r="AP210" s="165"/>
      <c r="AQ210" s="15"/>
      <c r="AR210" s="15"/>
      <c r="AS210" s="28"/>
      <c r="AT210" s="71"/>
      <c r="AU210" s="28"/>
      <c r="AV210" s="35"/>
      <c r="AW210" s="35"/>
      <c r="AX210" s="71"/>
      <c r="AY210" s="15"/>
      <c r="AZ210" s="15"/>
      <c r="BA210" s="28"/>
      <c r="BB210" s="71"/>
      <c r="BC210" s="173"/>
      <c r="BD210" s="220"/>
      <c r="BH210" s="221"/>
      <c r="BK210" s="50"/>
      <c r="BL210" s="115"/>
      <c r="BM210" s="43"/>
      <c r="BN210" s="43"/>
      <c r="BO210" s="43"/>
      <c r="BP210" s="115"/>
      <c r="BS210" s="50"/>
      <c r="BT210" s="115"/>
      <c r="BU210" s="222"/>
      <c r="BV210" s="223"/>
      <c r="BZ210" s="221"/>
      <c r="CC210" s="50"/>
      <c r="CD210" s="115"/>
      <c r="CE210" s="43"/>
      <c r="CF210" s="43"/>
      <c r="CG210" s="43"/>
      <c r="CH210" s="115"/>
      <c r="CK210" s="50"/>
      <c r="CL210" s="115"/>
      <c r="CM210" s="222"/>
      <c r="CN210" s="223"/>
      <c r="CR210" s="221"/>
      <c r="CU210" s="50"/>
      <c r="CV210" s="115"/>
      <c r="CW210" s="50"/>
      <c r="CX210" s="43"/>
      <c r="CY210" s="43"/>
      <c r="CZ210" s="115"/>
      <c r="DC210" s="50"/>
      <c r="DD210" s="115"/>
      <c r="DE210" s="222"/>
      <c r="DF210" s="223"/>
      <c r="DJ210" s="221"/>
      <c r="DM210" s="50"/>
      <c r="DN210" s="115"/>
      <c r="DO210" s="50"/>
      <c r="DP210" s="43"/>
      <c r="DQ210" s="43"/>
      <c r="DU210" s="50"/>
      <c r="DV210" s="115"/>
      <c r="DW210" s="222"/>
      <c r="DX210" s="223"/>
      <c r="EG210" s="43"/>
      <c r="EH210" s="43"/>
      <c r="EI210" s="43"/>
    </row>
    <row r="211">
      <c r="A211" s="218"/>
      <c r="B211" s="219"/>
      <c r="C211" s="15"/>
      <c r="D211" s="15"/>
      <c r="E211" s="15"/>
      <c r="F211" s="165"/>
      <c r="G211" s="15"/>
      <c r="H211" s="15"/>
      <c r="I211" s="28"/>
      <c r="J211" s="71"/>
      <c r="K211" s="28"/>
      <c r="L211" s="35"/>
      <c r="M211" s="35"/>
      <c r="N211" s="71"/>
      <c r="O211" s="15"/>
      <c r="P211" s="15"/>
      <c r="Q211" s="28"/>
      <c r="R211" s="71"/>
      <c r="S211" s="173"/>
      <c r="T211" s="219"/>
      <c r="U211" s="15"/>
      <c r="V211" s="15"/>
      <c r="W211" s="15"/>
      <c r="X211" s="165"/>
      <c r="Y211" s="15"/>
      <c r="Z211" s="15"/>
      <c r="AA211" s="15"/>
      <c r="AB211" s="71"/>
      <c r="AC211" s="28"/>
      <c r="AD211" s="35"/>
      <c r="AE211" s="35"/>
      <c r="AF211" s="71"/>
      <c r="AG211" s="15"/>
      <c r="AH211" s="15"/>
      <c r="AI211" s="28"/>
      <c r="AJ211" s="71"/>
      <c r="AK211" s="173"/>
      <c r="AL211" s="219"/>
      <c r="AM211" s="15"/>
      <c r="AN211" s="15"/>
      <c r="AO211" s="15"/>
      <c r="AP211" s="165"/>
      <c r="AQ211" s="15"/>
      <c r="AR211" s="15"/>
      <c r="AS211" s="28"/>
      <c r="AT211" s="71"/>
      <c r="AU211" s="28"/>
      <c r="AV211" s="35"/>
      <c r="AW211" s="35"/>
      <c r="AX211" s="71"/>
      <c r="AY211" s="15"/>
      <c r="AZ211" s="15"/>
      <c r="BA211" s="28"/>
      <c r="BB211" s="71"/>
      <c r="BC211" s="173"/>
      <c r="BD211" s="220"/>
      <c r="BH211" s="221"/>
      <c r="BK211" s="50"/>
      <c r="BL211" s="115"/>
      <c r="BM211" s="43"/>
      <c r="BN211" s="43"/>
      <c r="BO211" s="43"/>
      <c r="BP211" s="115"/>
      <c r="BS211" s="50"/>
      <c r="BT211" s="115"/>
      <c r="BU211" s="222"/>
      <c r="BV211" s="223"/>
      <c r="BZ211" s="221"/>
      <c r="CC211" s="50"/>
      <c r="CD211" s="115"/>
      <c r="CE211" s="43"/>
      <c r="CF211" s="43"/>
      <c r="CG211" s="43"/>
      <c r="CH211" s="115"/>
      <c r="CK211" s="50"/>
      <c r="CL211" s="115"/>
      <c r="CM211" s="222"/>
      <c r="CN211" s="223"/>
      <c r="CR211" s="221"/>
      <c r="CU211" s="50"/>
      <c r="CV211" s="115"/>
      <c r="CW211" s="50"/>
      <c r="CX211" s="43"/>
      <c r="CY211" s="43"/>
      <c r="CZ211" s="115"/>
      <c r="DC211" s="50"/>
      <c r="DD211" s="115"/>
      <c r="DE211" s="222"/>
      <c r="DF211" s="223"/>
      <c r="DJ211" s="221"/>
      <c r="DM211" s="50"/>
      <c r="DN211" s="115"/>
      <c r="DO211" s="50"/>
      <c r="DP211" s="43"/>
      <c r="DQ211" s="43"/>
      <c r="DU211" s="50"/>
      <c r="DV211" s="115"/>
      <c r="DW211" s="222"/>
      <c r="DX211" s="223"/>
      <c r="EG211" s="43"/>
      <c r="EH211" s="43"/>
      <c r="EI211" s="43"/>
    </row>
    <row r="212">
      <c r="A212" s="218"/>
      <c r="B212" s="219"/>
      <c r="C212" s="15"/>
      <c r="D212" s="15"/>
      <c r="E212" s="15"/>
      <c r="F212" s="165"/>
      <c r="G212" s="15"/>
      <c r="H212" s="15"/>
      <c r="I212" s="28"/>
      <c r="J212" s="71"/>
      <c r="K212" s="28"/>
      <c r="L212" s="35"/>
      <c r="M212" s="35"/>
      <c r="N212" s="71"/>
      <c r="O212" s="15"/>
      <c r="P212" s="15"/>
      <c r="Q212" s="28"/>
      <c r="R212" s="71"/>
      <c r="S212" s="173"/>
      <c r="T212" s="219"/>
      <c r="U212" s="15"/>
      <c r="V212" s="15"/>
      <c r="W212" s="15"/>
      <c r="X212" s="165"/>
      <c r="Y212" s="15"/>
      <c r="Z212" s="15"/>
      <c r="AA212" s="15"/>
      <c r="AB212" s="71"/>
      <c r="AC212" s="28"/>
      <c r="AD212" s="35"/>
      <c r="AE212" s="35"/>
      <c r="AF212" s="71"/>
      <c r="AG212" s="15"/>
      <c r="AH212" s="15"/>
      <c r="AI212" s="28"/>
      <c r="AJ212" s="71"/>
      <c r="AK212" s="173"/>
      <c r="AL212" s="219"/>
      <c r="AM212" s="15"/>
      <c r="AN212" s="15"/>
      <c r="AO212" s="15"/>
      <c r="AP212" s="165"/>
      <c r="AQ212" s="15"/>
      <c r="AR212" s="15"/>
      <c r="AS212" s="28"/>
      <c r="AT212" s="71"/>
      <c r="AU212" s="28"/>
      <c r="AV212" s="35"/>
      <c r="AW212" s="35"/>
      <c r="AX212" s="71"/>
      <c r="AY212" s="15"/>
      <c r="AZ212" s="15"/>
      <c r="BA212" s="28"/>
      <c r="BB212" s="71"/>
      <c r="BC212" s="173"/>
      <c r="BD212" s="220"/>
      <c r="BH212" s="221"/>
      <c r="BK212" s="50"/>
      <c r="BL212" s="115"/>
      <c r="BM212" s="43"/>
      <c r="BN212" s="43"/>
      <c r="BO212" s="43"/>
      <c r="BP212" s="115"/>
      <c r="BS212" s="50"/>
      <c r="BT212" s="115"/>
      <c r="BU212" s="222"/>
      <c r="BV212" s="223"/>
      <c r="BZ212" s="221"/>
      <c r="CC212" s="50"/>
      <c r="CD212" s="115"/>
      <c r="CE212" s="43"/>
      <c r="CF212" s="43"/>
      <c r="CG212" s="43"/>
      <c r="CH212" s="115"/>
      <c r="CK212" s="50"/>
      <c r="CL212" s="115"/>
      <c r="CM212" s="222"/>
      <c r="CN212" s="223"/>
      <c r="CR212" s="221"/>
      <c r="CU212" s="50"/>
      <c r="CV212" s="115"/>
      <c r="CW212" s="50"/>
      <c r="CX212" s="43"/>
      <c r="CY212" s="43"/>
      <c r="CZ212" s="115"/>
      <c r="DC212" s="50"/>
      <c r="DD212" s="115"/>
      <c r="DE212" s="222"/>
      <c r="DF212" s="223"/>
      <c r="DJ212" s="221"/>
      <c r="DM212" s="50"/>
      <c r="DN212" s="115"/>
      <c r="DO212" s="50"/>
      <c r="DP212" s="43"/>
      <c r="DQ212" s="43"/>
      <c r="DU212" s="50"/>
      <c r="DV212" s="115"/>
      <c r="DW212" s="222"/>
      <c r="DX212" s="223"/>
      <c r="EG212" s="43"/>
      <c r="EH212" s="43"/>
      <c r="EI212" s="43"/>
    </row>
    <row r="213">
      <c r="A213" s="218"/>
      <c r="B213" s="219"/>
      <c r="C213" s="15"/>
      <c r="D213" s="15"/>
      <c r="E213" s="15"/>
      <c r="F213" s="165"/>
      <c r="G213" s="15"/>
      <c r="H213" s="15"/>
      <c r="I213" s="28"/>
      <c r="J213" s="71"/>
      <c r="K213" s="28"/>
      <c r="L213" s="35"/>
      <c r="M213" s="35"/>
      <c r="N213" s="71"/>
      <c r="O213" s="15"/>
      <c r="P213" s="15"/>
      <c r="Q213" s="28"/>
      <c r="R213" s="71"/>
      <c r="S213" s="173"/>
      <c r="T213" s="219"/>
      <c r="U213" s="15"/>
      <c r="V213" s="15"/>
      <c r="W213" s="15"/>
      <c r="X213" s="165"/>
      <c r="Y213" s="15"/>
      <c r="Z213" s="15"/>
      <c r="AA213" s="15"/>
      <c r="AB213" s="71"/>
      <c r="AC213" s="28"/>
      <c r="AD213" s="35"/>
      <c r="AE213" s="35"/>
      <c r="AF213" s="71"/>
      <c r="AG213" s="15"/>
      <c r="AH213" s="15"/>
      <c r="AI213" s="28"/>
      <c r="AJ213" s="71"/>
      <c r="AK213" s="173"/>
      <c r="AL213" s="219"/>
      <c r="AM213" s="15"/>
      <c r="AN213" s="15"/>
      <c r="AO213" s="15"/>
      <c r="AP213" s="165"/>
      <c r="AQ213" s="15"/>
      <c r="AR213" s="15"/>
      <c r="AS213" s="28"/>
      <c r="AT213" s="71"/>
      <c r="AU213" s="28"/>
      <c r="AV213" s="35"/>
      <c r="AW213" s="35"/>
      <c r="AX213" s="71"/>
      <c r="AY213" s="15"/>
      <c r="AZ213" s="15"/>
      <c r="BA213" s="28"/>
      <c r="BB213" s="71"/>
      <c r="BC213" s="173"/>
      <c r="BD213" s="220"/>
      <c r="BH213" s="221"/>
      <c r="BK213" s="50"/>
      <c r="BL213" s="115"/>
      <c r="BM213" s="43"/>
      <c r="BN213" s="43"/>
      <c r="BO213" s="43"/>
      <c r="BP213" s="115"/>
      <c r="BS213" s="50"/>
      <c r="BT213" s="115"/>
      <c r="BU213" s="222"/>
      <c r="BV213" s="223"/>
      <c r="BZ213" s="221"/>
      <c r="CC213" s="50"/>
      <c r="CD213" s="115"/>
      <c r="CE213" s="43"/>
      <c r="CF213" s="43"/>
      <c r="CG213" s="43"/>
      <c r="CH213" s="115"/>
      <c r="CK213" s="50"/>
      <c r="CL213" s="115"/>
      <c r="CM213" s="222"/>
      <c r="CN213" s="223"/>
      <c r="CR213" s="221"/>
      <c r="CU213" s="50"/>
      <c r="CV213" s="115"/>
      <c r="CW213" s="50"/>
      <c r="CX213" s="43"/>
      <c r="CY213" s="43"/>
      <c r="CZ213" s="115"/>
      <c r="DC213" s="50"/>
      <c r="DD213" s="115"/>
      <c r="DE213" s="222"/>
      <c r="DF213" s="223"/>
      <c r="DJ213" s="221"/>
      <c r="DM213" s="50"/>
      <c r="DN213" s="115"/>
      <c r="DO213" s="50"/>
      <c r="DP213" s="43"/>
      <c r="DQ213" s="43"/>
      <c r="DU213" s="50"/>
      <c r="DV213" s="115"/>
      <c r="DW213" s="222"/>
      <c r="DX213" s="223"/>
      <c r="EG213" s="43"/>
      <c r="EH213" s="43"/>
      <c r="EI213" s="43"/>
    </row>
    <row r="214">
      <c r="A214" s="218"/>
      <c r="B214" s="219"/>
      <c r="C214" s="15"/>
      <c r="D214" s="15"/>
      <c r="E214" s="15"/>
      <c r="F214" s="165"/>
      <c r="G214" s="15"/>
      <c r="H214" s="15"/>
      <c r="I214" s="28"/>
      <c r="J214" s="71"/>
      <c r="K214" s="28"/>
      <c r="L214" s="35"/>
      <c r="M214" s="35"/>
      <c r="N214" s="71"/>
      <c r="O214" s="15"/>
      <c r="P214" s="15"/>
      <c r="Q214" s="28"/>
      <c r="R214" s="71"/>
      <c r="S214" s="173"/>
      <c r="T214" s="219"/>
      <c r="U214" s="15"/>
      <c r="V214" s="15"/>
      <c r="W214" s="15"/>
      <c r="X214" s="165"/>
      <c r="Y214" s="15"/>
      <c r="Z214" s="15"/>
      <c r="AA214" s="15"/>
      <c r="AB214" s="71"/>
      <c r="AC214" s="28"/>
      <c r="AD214" s="35"/>
      <c r="AE214" s="35"/>
      <c r="AF214" s="71"/>
      <c r="AG214" s="15"/>
      <c r="AH214" s="15"/>
      <c r="AI214" s="28"/>
      <c r="AJ214" s="71"/>
      <c r="AK214" s="173"/>
      <c r="AL214" s="219"/>
      <c r="AM214" s="15"/>
      <c r="AN214" s="15"/>
      <c r="AO214" s="15"/>
      <c r="AP214" s="165"/>
      <c r="AQ214" s="15"/>
      <c r="AR214" s="15"/>
      <c r="AS214" s="28"/>
      <c r="AT214" s="71"/>
      <c r="AU214" s="28"/>
      <c r="AV214" s="35"/>
      <c r="AW214" s="35"/>
      <c r="AX214" s="71"/>
      <c r="AY214" s="15"/>
      <c r="AZ214" s="15"/>
      <c r="BA214" s="28"/>
      <c r="BB214" s="71"/>
      <c r="BC214" s="173"/>
      <c r="BD214" s="220"/>
      <c r="BH214" s="221"/>
      <c r="BK214" s="50"/>
      <c r="BL214" s="115"/>
      <c r="BM214" s="43"/>
      <c r="BN214" s="43"/>
      <c r="BO214" s="43"/>
      <c r="BP214" s="115"/>
      <c r="BS214" s="50"/>
      <c r="BT214" s="115"/>
      <c r="BU214" s="222"/>
      <c r="BV214" s="223"/>
      <c r="BZ214" s="221"/>
      <c r="CC214" s="50"/>
      <c r="CD214" s="115"/>
      <c r="CE214" s="43"/>
      <c r="CF214" s="43"/>
      <c r="CG214" s="43"/>
      <c r="CH214" s="115"/>
      <c r="CK214" s="50"/>
      <c r="CL214" s="115"/>
      <c r="CM214" s="222"/>
      <c r="CN214" s="223"/>
      <c r="CR214" s="221"/>
      <c r="CU214" s="50"/>
      <c r="CV214" s="115"/>
      <c r="CW214" s="50"/>
      <c r="CX214" s="43"/>
      <c r="CY214" s="43"/>
      <c r="CZ214" s="115"/>
      <c r="DC214" s="50"/>
      <c r="DD214" s="115"/>
      <c r="DE214" s="222"/>
      <c r="DF214" s="223"/>
      <c r="DJ214" s="221"/>
      <c r="DM214" s="50"/>
      <c r="DN214" s="115"/>
      <c r="DO214" s="50"/>
      <c r="DP214" s="43"/>
      <c r="DQ214" s="43"/>
      <c r="DU214" s="50"/>
      <c r="DV214" s="115"/>
      <c r="DW214" s="222"/>
      <c r="DX214" s="223"/>
      <c r="EG214" s="43"/>
      <c r="EH214" s="43"/>
      <c r="EI214" s="43"/>
    </row>
    <row r="215">
      <c r="A215" s="218"/>
      <c r="B215" s="219"/>
      <c r="C215" s="15"/>
      <c r="D215" s="15"/>
      <c r="E215" s="15"/>
      <c r="F215" s="165"/>
      <c r="G215" s="15"/>
      <c r="H215" s="15"/>
      <c r="I215" s="28"/>
      <c r="J215" s="71"/>
      <c r="K215" s="28"/>
      <c r="L215" s="35"/>
      <c r="M215" s="35"/>
      <c r="N215" s="71"/>
      <c r="O215" s="15"/>
      <c r="P215" s="15"/>
      <c r="Q215" s="28"/>
      <c r="R215" s="71"/>
      <c r="S215" s="173"/>
      <c r="T215" s="219"/>
      <c r="U215" s="15"/>
      <c r="V215" s="15"/>
      <c r="W215" s="15"/>
      <c r="X215" s="165"/>
      <c r="Y215" s="15"/>
      <c r="Z215" s="15"/>
      <c r="AA215" s="15"/>
      <c r="AB215" s="71"/>
      <c r="AC215" s="28"/>
      <c r="AD215" s="35"/>
      <c r="AE215" s="35"/>
      <c r="AF215" s="71"/>
      <c r="AG215" s="15"/>
      <c r="AH215" s="15"/>
      <c r="AI215" s="28"/>
      <c r="AJ215" s="71"/>
      <c r="AK215" s="173"/>
      <c r="AL215" s="219"/>
      <c r="AM215" s="15"/>
      <c r="AN215" s="15"/>
      <c r="AO215" s="15"/>
      <c r="AP215" s="165"/>
      <c r="AQ215" s="15"/>
      <c r="AR215" s="15"/>
      <c r="AS215" s="28"/>
      <c r="AT215" s="71"/>
      <c r="AU215" s="28"/>
      <c r="AV215" s="35"/>
      <c r="AW215" s="35"/>
      <c r="AX215" s="71"/>
      <c r="AY215" s="15"/>
      <c r="AZ215" s="15"/>
      <c r="BA215" s="28"/>
      <c r="BB215" s="71"/>
      <c r="BC215" s="173"/>
      <c r="BD215" s="220"/>
      <c r="BH215" s="221"/>
      <c r="BK215" s="50"/>
      <c r="BL215" s="115"/>
      <c r="BM215" s="43"/>
      <c r="BN215" s="43"/>
      <c r="BO215" s="43"/>
      <c r="BP215" s="115"/>
      <c r="BS215" s="50"/>
      <c r="BT215" s="115"/>
      <c r="BU215" s="222"/>
      <c r="BV215" s="223"/>
      <c r="BZ215" s="221"/>
      <c r="CC215" s="50"/>
      <c r="CD215" s="115"/>
      <c r="CE215" s="43"/>
      <c r="CF215" s="43"/>
      <c r="CG215" s="43"/>
      <c r="CH215" s="115"/>
      <c r="CK215" s="50"/>
      <c r="CL215" s="115"/>
      <c r="CM215" s="222"/>
      <c r="CN215" s="223"/>
      <c r="CR215" s="221"/>
      <c r="CU215" s="50"/>
      <c r="CV215" s="115"/>
      <c r="CW215" s="50"/>
      <c r="CX215" s="43"/>
      <c r="CY215" s="43"/>
      <c r="CZ215" s="115"/>
      <c r="DC215" s="50"/>
      <c r="DD215" s="115"/>
      <c r="DE215" s="222"/>
      <c r="DF215" s="223"/>
      <c r="DJ215" s="221"/>
      <c r="DM215" s="50"/>
      <c r="DN215" s="115"/>
      <c r="DO215" s="50"/>
      <c r="DP215" s="43"/>
      <c r="DQ215" s="43"/>
      <c r="DU215" s="50"/>
      <c r="DV215" s="115"/>
      <c r="DW215" s="222"/>
      <c r="DX215" s="223"/>
      <c r="EG215" s="43"/>
      <c r="EH215" s="43"/>
      <c r="EI215" s="43"/>
    </row>
    <row r="216">
      <c r="A216" s="218"/>
      <c r="B216" s="219"/>
      <c r="C216" s="15"/>
      <c r="D216" s="15"/>
      <c r="E216" s="15"/>
      <c r="F216" s="165"/>
      <c r="G216" s="15"/>
      <c r="H216" s="15"/>
      <c r="I216" s="28"/>
      <c r="J216" s="71"/>
      <c r="K216" s="28"/>
      <c r="L216" s="35"/>
      <c r="M216" s="35"/>
      <c r="N216" s="71"/>
      <c r="O216" s="15"/>
      <c r="P216" s="15"/>
      <c r="Q216" s="28"/>
      <c r="R216" s="71"/>
      <c r="S216" s="173"/>
      <c r="T216" s="219"/>
      <c r="U216" s="15"/>
      <c r="V216" s="15"/>
      <c r="W216" s="15"/>
      <c r="X216" s="165"/>
      <c r="Y216" s="15"/>
      <c r="Z216" s="15"/>
      <c r="AA216" s="15"/>
      <c r="AB216" s="71"/>
      <c r="AC216" s="28"/>
      <c r="AD216" s="35"/>
      <c r="AE216" s="35"/>
      <c r="AF216" s="71"/>
      <c r="AG216" s="15"/>
      <c r="AH216" s="15"/>
      <c r="AI216" s="28"/>
      <c r="AJ216" s="71"/>
      <c r="AK216" s="173"/>
      <c r="AL216" s="219"/>
      <c r="AM216" s="15"/>
      <c r="AN216" s="15"/>
      <c r="AO216" s="15"/>
      <c r="AP216" s="165"/>
      <c r="AQ216" s="15"/>
      <c r="AR216" s="15"/>
      <c r="AS216" s="28"/>
      <c r="AT216" s="71"/>
      <c r="AU216" s="28"/>
      <c r="AV216" s="35"/>
      <c r="AW216" s="35"/>
      <c r="AX216" s="71"/>
      <c r="AY216" s="15"/>
      <c r="AZ216" s="15"/>
      <c r="BA216" s="28"/>
      <c r="BB216" s="71"/>
      <c r="BC216" s="173"/>
      <c r="BD216" s="220"/>
      <c r="BH216" s="221"/>
      <c r="BK216" s="50"/>
      <c r="BL216" s="115"/>
      <c r="BM216" s="43"/>
      <c r="BN216" s="43"/>
      <c r="BO216" s="43"/>
      <c r="BP216" s="115"/>
      <c r="BS216" s="50"/>
      <c r="BT216" s="115"/>
      <c r="BU216" s="222"/>
      <c r="BV216" s="223"/>
      <c r="BZ216" s="221"/>
      <c r="CC216" s="50"/>
      <c r="CD216" s="115"/>
      <c r="CE216" s="43"/>
      <c r="CF216" s="43"/>
      <c r="CG216" s="43"/>
      <c r="CH216" s="115"/>
      <c r="CK216" s="50"/>
      <c r="CL216" s="115"/>
      <c r="CM216" s="222"/>
      <c r="CN216" s="223"/>
      <c r="CR216" s="221"/>
      <c r="CU216" s="50"/>
      <c r="CV216" s="115"/>
      <c r="CW216" s="50"/>
      <c r="CX216" s="43"/>
      <c r="CY216" s="43"/>
      <c r="CZ216" s="115"/>
      <c r="DC216" s="50"/>
      <c r="DD216" s="115"/>
      <c r="DE216" s="222"/>
      <c r="DF216" s="223"/>
      <c r="DJ216" s="221"/>
      <c r="DM216" s="50"/>
      <c r="DN216" s="115"/>
      <c r="DO216" s="50"/>
      <c r="DP216" s="43"/>
      <c r="DQ216" s="43"/>
      <c r="DU216" s="50"/>
      <c r="DV216" s="115"/>
      <c r="DW216" s="222"/>
      <c r="DX216" s="223"/>
      <c r="EG216" s="43"/>
      <c r="EH216" s="43"/>
      <c r="EI216" s="43"/>
    </row>
    <row r="217">
      <c r="A217" s="218"/>
      <c r="B217" s="219"/>
      <c r="C217" s="15"/>
      <c r="D217" s="15"/>
      <c r="E217" s="15"/>
      <c r="F217" s="165"/>
      <c r="G217" s="15"/>
      <c r="H217" s="15"/>
      <c r="I217" s="28"/>
      <c r="J217" s="71"/>
      <c r="K217" s="28"/>
      <c r="L217" s="35"/>
      <c r="M217" s="35"/>
      <c r="N217" s="71"/>
      <c r="O217" s="15"/>
      <c r="P217" s="15"/>
      <c r="Q217" s="28"/>
      <c r="R217" s="71"/>
      <c r="S217" s="173"/>
      <c r="T217" s="219"/>
      <c r="U217" s="15"/>
      <c r="V217" s="15"/>
      <c r="W217" s="15"/>
      <c r="X217" s="165"/>
      <c r="Y217" s="15"/>
      <c r="Z217" s="15"/>
      <c r="AA217" s="15"/>
      <c r="AB217" s="71"/>
      <c r="AC217" s="28"/>
      <c r="AD217" s="35"/>
      <c r="AE217" s="35"/>
      <c r="AF217" s="71"/>
      <c r="AG217" s="15"/>
      <c r="AH217" s="15"/>
      <c r="AI217" s="28"/>
      <c r="AJ217" s="71"/>
      <c r="AK217" s="173"/>
      <c r="AL217" s="219"/>
      <c r="AM217" s="15"/>
      <c r="AN217" s="15"/>
      <c r="AO217" s="15"/>
      <c r="AP217" s="165"/>
      <c r="AQ217" s="15"/>
      <c r="AR217" s="15"/>
      <c r="AS217" s="28"/>
      <c r="AT217" s="71"/>
      <c r="AU217" s="28"/>
      <c r="AV217" s="35"/>
      <c r="AW217" s="35"/>
      <c r="AX217" s="71"/>
      <c r="AY217" s="15"/>
      <c r="AZ217" s="15"/>
      <c r="BA217" s="28"/>
      <c r="BB217" s="71"/>
      <c r="BC217" s="173"/>
      <c r="BD217" s="220"/>
      <c r="BH217" s="221"/>
      <c r="BK217" s="50"/>
      <c r="BL217" s="115"/>
      <c r="BM217" s="43"/>
      <c r="BN217" s="43"/>
      <c r="BO217" s="43"/>
      <c r="BP217" s="115"/>
      <c r="BS217" s="50"/>
      <c r="BT217" s="115"/>
      <c r="BU217" s="222"/>
      <c r="BV217" s="223"/>
      <c r="BZ217" s="221"/>
      <c r="CC217" s="50"/>
      <c r="CD217" s="115"/>
      <c r="CE217" s="43"/>
      <c r="CF217" s="43"/>
      <c r="CG217" s="43"/>
      <c r="CH217" s="115"/>
      <c r="CK217" s="50"/>
      <c r="CL217" s="115"/>
      <c r="CM217" s="222"/>
      <c r="CN217" s="223"/>
      <c r="CR217" s="221"/>
      <c r="CU217" s="50"/>
      <c r="CV217" s="115"/>
      <c r="CW217" s="50"/>
      <c r="CX217" s="43"/>
      <c r="CY217" s="43"/>
      <c r="CZ217" s="115"/>
      <c r="DC217" s="50"/>
      <c r="DD217" s="115"/>
      <c r="DE217" s="222"/>
      <c r="DF217" s="223"/>
      <c r="DJ217" s="221"/>
      <c r="DM217" s="50"/>
      <c r="DN217" s="115"/>
      <c r="DO217" s="50"/>
      <c r="DP217" s="43"/>
      <c r="DQ217" s="43"/>
      <c r="DU217" s="50"/>
      <c r="DV217" s="115"/>
      <c r="DW217" s="222"/>
      <c r="DX217" s="223"/>
      <c r="EG217" s="43"/>
      <c r="EH217" s="43"/>
      <c r="EI217" s="43"/>
    </row>
    <row r="218">
      <c r="A218" s="218"/>
      <c r="B218" s="219"/>
      <c r="C218" s="15"/>
      <c r="D218" s="15"/>
      <c r="E218" s="15"/>
      <c r="F218" s="165"/>
      <c r="G218" s="15"/>
      <c r="H218" s="15"/>
      <c r="I218" s="28"/>
      <c r="J218" s="71"/>
      <c r="K218" s="28"/>
      <c r="L218" s="35"/>
      <c r="M218" s="35"/>
      <c r="N218" s="71"/>
      <c r="O218" s="15"/>
      <c r="P218" s="15"/>
      <c r="Q218" s="28"/>
      <c r="R218" s="71"/>
      <c r="S218" s="173"/>
      <c r="T218" s="219"/>
      <c r="U218" s="15"/>
      <c r="V218" s="15"/>
      <c r="W218" s="15"/>
      <c r="X218" s="165"/>
      <c r="Y218" s="15"/>
      <c r="Z218" s="15"/>
      <c r="AA218" s="15"/>
      <c r="AB218" s="71"/>
      <c r="AC218" s="28"/>
      <c r="AD218" s="35"/>
      <c r="AE218" s="35"/>
      <c r="AF218" s="71"/>
      <c r="AG218" s="15"/>
      <c r="AH218" s="15"/>
      <c r="AI218" s="28"/>
      <c r="AJ218" s="71"/>
      <c r="AK218" s="173"/>
      <c r="AL218" s="219"/>
      <c r="AM218" s="15"/>
      <c r="AN218" s="15"/>
      <c r="AO218" s="15"/>
      <c r="AP218" s="165"/>
      <c r="AQ218" s="15"/>
      <c r="AR218" s="15"/>
      <c r="AS218" s="28"/>
      <c r="AT218" s="71"/>
      <c r="AU218" s="28"/>
      <c r="AV218" s="35"/>
      <c r="AW218" s="35"/>
      <c r="AX218" s="71"/>
      <c r="AY218" s="15"/>
      <c r="AZ218" s="15"/>
      <c r="BA218" s="28"/>
      <c r="BB218" s="71"/>
      <c r="BC218" s="173"/>
      <c r="BD218" s="220"/>
      <c r="BH218" s="221"/>
      <c r="BK218" s="50"/>
      <c r="BL218" s="115"/>
      <c r="BM218" s="43"/>
      <c r="BN218" s="43"/>
      <c r="BO218" s="43"/>
      <c r="BP218" s="115"/>
      <c r="BS218" s="50"/>
      <c r="BT218" s="115"/>
      <c r="BU218" s="222"/>
      <c r="BV218" s="223"/>
      <c r="BZ218" s="221"/>
      <c r="CC218" s="50"/>
      <c r="CD218" s="115"/>
      <c r="CE218" s="43"/>
      <c r="CF218" s="43"/>
      <c r="CG218" s="43"/>
      <c r="CH218" s="115"/>
      <c r="CK218" s="50"/>
      <c r="CL218" s="115"/>
      <c r="CM218" s="222"/>
      <c r="CN218" s="223"/>
      <c r="CR218" s="221"/>
      <c r="CU218" s="50"/>
      <c r="CV218" s="115"/>
      <c r="CW218" s="50"/>
      <c r="CX218" s="43"/>
      <c r="CY218" s="43"/>
      <c r="CZ218" s="115"/>
      <c r="DC218" s="50"/>
      <c r="DD218" s="115"/>
      <c r="DE218" s="222"/>
      <c r="DF218" s="223"/>
      <c r="DJ218" s="221"/>
      <c r="DM218" s="50"/>
      <c r="DN218" s="115"/>
      <c r="DO218" s="50"/>
      <c r="DP218" s="43"/>
      <c r="DQ218" s="43"/>
      <c r="DU218" s="50"/>
      <c r="DV218" s="115"/>
      <c r="DW218" s="222"/>
      <c r="DX218" s="223"/>
      <c r="EG218" s="43"/>
      <c r="EH218" s="43"/>
      <c r="EI218" s="43"/>
    </row>
    <row r="219">
      <c r="A219" s="218"/>
      <c r="B219" s="219"/>
      <c r="C219" s="15"/>
      <c r="D219" s="15"/>
      <c r="E219" s="15"/>
      <c r="F219" s="165"/>
      <c r="G219" s="15"/>
      <c r="H219" s="15"/>
      <c r="I219" s="28"/>
      <c r="J219" s="71"/>
      <c r="K219" s="28"/>
      <c r="L219" s="35"/>
      <c r="M219" s="35"/>
      <c r="N219" s="71"/>
      <c r="O219" s="15"/>
      <c r="P219" s="15"/>
      <c r="Q219" s="28"/>
      <c r="R219" s="71"/>
      <c r="S219" s="173"/>
      <c r="T219" s="219"/>
      <c r="U219" s="15"/>
      <c r="V219" s="15"/>
      <c r="W219" s="15"/>
      <c r="X219" s="165"/>
      <c r="Y219" s="15"/>
      <c r="Z219" s="15"/>
      <c r="AA219" s="15"/>
      <c r="AB219" s="71"/>
      <c r="AC219" s="28"/>
      <c r="AD219" s="35"/>
      <c r="AE219" s="35"/>
      <c r="AF219" s="71"/>
      <c r="AG219" s="15"/>
      <c r="AH219" s="15"/>
      <c r="AI219" s="28"/>
      <c r="AJ219" s="71"/>
      <c r="AK219" s="173"/>
      <c r="AL219" s="219"/>
      <c r="AM219" s="15"/>
      <c r="AN219" s="15"/>
      <c r="AO219" s="15"/>
      <c r="AP219" s="165"/>
      <c r="AQ219" s="15"/>
      <c r="AR219" s="15"/>
      <c r="AS219" s="28"/>
      <c r="AT219" s="71"/>
      <c r="AU219" s="28"/>
      <c r="AV219" s="35"/>
      <c r="AW219" s="35"/>
      <c r="AX219" s="71"/>
      <c r="AY219" s="15"/>
      <c r="AZ219" s="15"/>
      <c r="BA219" s="28"/>
      <c r="BB219" s="71"/>
      <c r="BC219" s="173"/>
      <c r="BD219" s="220"/>
      <c r="BH219" s="221"/>
      <c r="BK219" s="50"/>
      <c r="BL219" s="115"/>
      <c r="BM219" s="43"/>
      <c r="BN219" s="43"/>
      <c r="BO219" s="43"/>
      <c r="BP219" s="115"/>
      <c r="BS219" s="50"/>
      <c r="BT219" s="115"/>
      <c r="BU219" s="222"/>
      <c r="BV219" s="223"/>
      <c r="BZ219" s="221"/>
      <c r="CC219" s="50"/>
      <c r="CD219" s="115"/>
      <c r="CE219" s="43"/>
      <c r="CF219" s="43"/>
      <c r="CG219" s="43"/>
      <c r="CH219" s="115"/>
      <c r="CK219" s="50"/>
      <c r="CL219" s="115"/>
      <c r="CM219" s="222"/>
      <c r="CN219" s="223"/>
      <c r="CR219" s="221"/>
      <c r="CU219" s="50"/>
      <c r="CV219" s="115"/>
      <c r="CW219" s="50"/>
      <c r="CX219" s="43"/>
      <c r="CY219" s="43"/>
      <c r="CZ219" s="115"/>
      <c r="DC219" s="50"/>
      <c r="DD219" s="115"/>
      <c r="DE219" s="222"/>
      <c r="DF219" s="223"/>
      <c r="DJ219" s="221"/>
      <c r="DM219" s="50"/>
      <c r="DN219" s="115"/>
      <c r="DO219" s="50"/>
      <c r="DP219" s="43"/>
      <c r="DQ219" s="43"/>
      <c r="DU219" s="50"/>
      <c r="DV219" s="115"/>
      <c r="DW219" s="222"/>
      <c r="DX219" s="223"/>
      <c r="EG219" s="43"/>
      <c r="EH219" s="43"/>
      <c r="EI219" s="43"/>
    </row>
    <row r="220">
      <c r="A220" s="218"/>
      <c r="B220" s="219"/>
      <c r="C220" s="15"/>
      <c r="D220" s="15"/>
      <c r="E220" s="15"/>
      <c r="F220" s="165"/>
      <c r="G220" s="15"/>
      <c r="H220" s="15"/>
      <c r="I220" s="28"/>
      <c r="J220" s="71"/>
      <c r="K220" s="28"/>
      <c r="L220" s="35"/>
      <c r="M220" s="35"/>
      <c r="N220" s="71"/>
      <c r="O220" s="15"/>
      <c r="P220" s="15"/>
      <c r="Q220" s="28"/>
      <c r="R220" s="71"/>
      <c r="S220" s="173"/>
      <c r="T220" s="219"/>
      <c r="U220" s="15"/>
      <c r="V220" s="15"/>
      <c r="W220" s="15"/>
      <c r="X220" s="165"/>
      <c r="Y220" s="15"/>
      <c r="Z220" s="15"/>
      <c r="AA220" s="15"/>
      <c r="AB220" s="71"/>
      <c r="AC220" s="28"/>
      <c r="AD220" s="35"/>
      <c r="AE220" s="35"/>
      <c r="AF220" s="71"/>
      <c r="AG220" s="15"/>
      <c r="AH220" s="15"/>
      <c r="AI220" s="28"/>
      <c r="AJ220" s="71"/>
      <c r="AK220" s="173"/>
      <c r="AL220" s="219"/>
      <c r="AM220" s="15"/>
      <c r="AN220" s="15"/>
      <c r="AO220" s="15"/>
      <c r="AP220" s="165"/>
      <c r="AQ220" s="15"/>
      <c r="AR220" s="15"/>
      <c r="AS220" s="28"/>
      <c r="AT220" s="71"/>
      <c r="AU220" s="28"/>
      <c r="AV220" s="35"/>
      <c r="AW220" s="35"/>
      <c r="AX220" s="71"/>
      <c r="AY220" s="15"/>
      <c r="AZ220" s="15"/>
      <c r="BA220" s="28"/>
      <c r="BB220" s="71"/>
      <c r="BC220" s="173"/>
      <c r="BD220" s="220"/>
      <c r="BH220" s="221"/>
      <c r="BK220" s="50"/>
      <c r="BL220" s="115"/>
      <c r="BM220" s="43"/>
      <c r="BN220" s="43"/>
      <c r="BO220" s="43"/>
      <c r="BP220" s="115"/>
      <c r="BS220" s="50"/>
      <c r="BT220" s="115"/>
      <c r="BU220" s="222"/>
      <c r="BV220" s="223"/>
      <c r="BZ220" s="221"/>
      <c r="CC220" s="50"/>
      <c r="CD220" s="115"/>
      <c r="CE220" s="43"/>
      <c r="CF220" s="43"/>
      <c r="CG220" s="43"/>
      <c r="CH220" s="115"/>
      <c r="CK220" s="50"/>
      <c r="CL220" s="115"/>
      <c r="CM220" s="222"/>
      <c r="CN220" s="223"/>
      <c r="CR220" s="221"/>
      <c r="CU220" s="50"/>
      <c r="CV220" s="115"/>
      <c r="CW220" s="50"/>
      <c r="CX220" s="43"/>
      <c r="CY220" s="43"/>
      <c r="CZ220" s="115"/>
      <c r="DC220" s="50"/>
      <c r="DD220" s="115"/>
      <c r="DE220" s="222"/>
      <c r="DF220" s="223"/>
      <c r="DJ220" s="221"/>
      <c r="DM220" s="50"/>
      <c r="DN220" s="115"/>
      <c r="DO220" s="50"/>
      <c r="DP220" s="43"/>
      <c r="DQ220" s="43"/>
      <c r="DU220" s="50"/>
      <c r="DV220" s="115"/>
      <c r="DW220" s="222"/>
      <c r="DX220" s="223"/>
      <c r="EG220" s="43"/>
      <c r="EH220" s="43"/>
      <c r="EI220" s="43"/>
    </row>
    <row r="221">
      <c r="A221" s="218"/>
      <c r="B221" s="219"/>
      <c r="C221" s="15"/>
      <c r="D221" s="15"/>
      <c r="E221" s="15"/>
      <c r="F221" s="165"/>
      <c r="G221" s="15"/>
      <c r="H221" s="15"/>
      <c r="I221" s="28"/>
      <c r="J221" s="71"/>
      <c r="K221" s="28"/>
      <c r="L221" s="35"/>
      <c r="M221" s="35"/>
      <c r="N221" s="71"/>
      <c r="O221" s="15"/>
      <c r="P221" s="15"/>
      <c r="Q221" s="28"/>
      <c r="R221" s="71"/>
      <c r="S221" s="173"/>
      <c r="T221" s="219"/>
      <c r="U221" s="15"/>
      <c r="V221" s="15"/>
      <c r="W221" s="15"/>
      <c r="X221" s="165"/>
      <c r="Y221" s="15"/>
      <c r="Z221" s="15"/>
      <c r="AA221" s="15"/>
      <c r="AB221" s="71"/>
      <c r="AC221" s="28"/>
      <c r="AD221" s="35"/>
      <c r="AE221" s="35"/>
      <c r="AF221" s="71"/>
      <c r="AG221" s="15"/>
      <c r="AH221" s="15"/>
      <c r="AI221" s="28"/>
      <c r="AJ221" s="71"/>
      <c r="AK221" s="173"/>
      <c r="AL221" s="219"/>
      <c r="AM221" s="15"/>
      <c r="AN221" s="15"/>
      <c r="AO221" s="15"/>
      <c r="AP221" s="165"/>
      <c r="AQ221" s="15"/>
      <c r="AR221" s="15"/>
      <c r="AS221" s="28"/>
      <c r="AT221" s="71"/>
      <c r="AU221" s="28"/>
      <c r="AV221" s="35"/>
      <c r="AW221" s="35"/>
      <c r="AX221" s="71"/>
      <c r="AY221" s="15"/>
      <c r="AZ221" s="15"/>
      <c r="BA221" s="28"/>
      <c r="BB221" s="71"/>
      <c r="BC221" s="173"/>
      <c r="BD221" s="220"/>
      <c r="BH221" s="221"/>
      <c r="BK221" s="50"/>
      <c r="BL221" s="115"/>
      <c r="BM221" s="43"/>
      <c r="BN221" s="43"/>
      <c r="BO221" s="43"/>
      <c r="BP221" s="115"/>
      <c r="BS221" s="50"/>
      <c r="BT221" s="115"/>
      <c r="BU221" s="222"/>
      <c r="BV221" s="223"/>
      <c r="BZ221" s="221"/>
      <c r="CC221" s="50"/>
      <c r="CD221" s="115"/>
      <c r="CE221" s="43"/>
      <c r="CF221" s="43"/>
      <c r="CG221" s="43"/>
      <c r="CH221" s="115"/>
      <c r="CK221" s="50"/>
      <c r="CL221" s="115"/>
      <c r="CM221" s="222"/>
      <c r="CN221" s="223"/>
      <c r="CR221" s="221"/>
      <c r="CU221" s="50"/>
      <c r="CV221" s="115"/>
      <c r="CW221" s="50"/>
      <c r="CX221" s="43"/>
      <c r="CY221" s="43"/>
      <c r="CZ221" s="115"/>
      <c r="DC221" s="50"/>
      <c r="DD221" s="115"/>
      <c r="DE221" s="222"/>
      <c r="DF221" s="223"/>
      <c r="DJ221" s="221"/>
      <c r="DM221" s="50"/>
      <c r="DN221" s="115"/>
      <c r="DO221" s="50"/>
      <c r="DP221" s="43"/>
      <c r="DQ221" s="43"/>
      <c r="DU221" s="50"/>
      <c r="DV221" s="115"/>
      <c r="DW221" s="222"/>
      <c r="DX221" s="223"/>
      <c r="EG221" s="43"/>
      <c r="EH221" s="43"/>
      <c r="EI221" s="43"/>
    </row>
    <row r="222">
      <c r="A222" s="218"/>
      <c r="B222" s="219"/>
      <c r="C222" s="15"/>
      <c r="D222" s="15"/>
      <c r="E222" s="15"/>
      <c r="F222" s="165"/>
      <c r="G222" s="15"/>
      <c r="H222" s="15"/>
      <c r="I222" s="28"/>
      <c r="J222" s="71"/>
      <c r="K222" s="28"/>
      <c r="L222" s="35"/>
      <c r="M222" s="35"/>
      <c r="N222" s="71"/>
      <c r="O222" s="15"/>
      <c r="P222" s="15"/>
      <c r="Q222" s="28"/>
      <c r="R222" s="71"/>
      <c r="S222" s="173"/>
      <c r="T222" s="219"/>
      <c r="U222" s="15"/>
      <c r="V222" s="15"/>
      <c r="W222" s="15"/>
      <c r="X222" s="165"/>
      <c r="Y222" s="15"/>
      <c r="Z222" s="15"/>
      <c r="AA222" s="15"/>
      <c r="AB222" s="71"/>
      <c r="AC222" s="28"/>
      <c r="AD222" s="35"/>
      <c r="AE222" s="35"/>
      <c r="AF222" s="71"/>
      <c r="AG222" s="15"/>
      <c r="AH222" s="15"/>
      <c r="AI222" s="28"/>
      <c r="AJ222" s="71"/>
      <c r="AK222" s="173"/>
      <c r="AL222" s="219"/>
      <c r="AM222" s="15"/>
      <c r="AN222" s="15"/>
      <c r="AO222" s="15"/>
      <c r="AP222" s="165"/>
      <c r="AQ222" s="15"/>
      <c r="AR222" s="15"/>
      <c r="AS222" s="28"/>
      <c r="AT222" s="71"/>
      <c r="AU222" s="28"/>
      <c r="AV222" s="35"/>
      <c r="AW222" s="35"/>
      <c r="AX222" s="71"/>
      <c r="AY222" s="15"/>
      <c r="AZ222" s="15"/>
      <c r="BA222" s="28"/>
      <c r="BB222" s="71"/>
      <c r="BC222" s="173"/>
      <c r="BD222" s="220"/>
      <c r="BH222" s="221"/>
      <c r="BK222" s="50"/>
      <c r="BL222" s="115"/>
      <c r="BM222" s="43"/>
      <c r="BN222" s="43"/>
      <c r="BO222" s="43"/>
      <c r="BP222" s="115"/>
      <c r="BS222" s="50"/>
      <c r="BT222" s="115"/>
      <c r="BU222" s="222"/>
      <c r="BV222" s="223"/>
      <c r="BZ222" s="221"/>
      <c r="CC222" s="50"/>
      <c r="CD222" s="115"/>
      <c r="CE222" s="43"/>
      <c r="CF222" s="43"/>
      <c r="CG222" s="43"/>
      <c r="CH222" s="115"/>
      <c r="CK222" s="50"/>
      <c r="CL222" s="115"/>
      <c r="CM222" s="222"/>
      <c r="CN222" s="223"/>
      <c r="CR222" s="221"/>
      <c r="CU222" s="50"/>
      <c r="CV222" s="115"/>
      <c r="CW222" s="50"/>
      <c r="CX222" s="43"/>
      <c r="CY222" s="43"/>
      <c r="CZ222" s="115"/>
      <c r="DC222" s="50"/>
      <c r="DD222" s="115"/>
      <c r="DE222" s="222"/>
      <c r="DF222" s="223"/>
      <c r="DJ222" s="221"/>
      <c r="DM222" s="50"/>
      <c r="DN222" s="115"/>
      <c r="DO222" s="50"/>
      <c r="DP222" s="43"/>
      <c r="DQ222" s="43"/>
      <c r="DU222" s="50"/>
      <c r="DV222" s="115"/>
      <c r="DW222" s="222"/>
      <c r="DX222" s="223"/>
      <c r="EG222" s="43"/>
      <c r="EH222" s="43"/>
      <c r="EI222" s="43"/>
    </row>
    <row r="223">
      <c r="A223" s="218"/>
      <c r="B223" s="219"/>
      <c r="C223" s="15"/>
      <c r="D223" s="15"/>
      <c r="E223" s="15"/>
      <c r="F223" s="165"/>
      <c r="G223" s="15"/>
      <c r="H223" s="15"/>
      <c r="I223" s="28"/>
      <c r="J223" s="71"/>
      <c r="K223" s="28"/>
      <c r="L223" s="35"/>
      <c r="M223" s="35"/>
      <c r="N223" s="71"/>
      <c r="O223" s="15"/>
      <c r="P223" s="15"/>
      <c r="Q223" s="28"/>
      <c r="R223" s="71"/>
      <c r="S223" s="173"/>
      <c r="T223" s="219"/>
      <c r="U223" s="15"/>
      <c r="V223" s="15"/>
      <c r="W223" s="15"/>
      <c r="X223" s="165"/>
      <c r="Y223" s="15"/>
      <c r="Z223" s="15"/>
      <c r="AA223" s="15"/>
      <c r="AB223" s="71"/>
      <c r="AC223" s="28"/>
      <c r="AD223" s="35"/>
      <c r="AE223" s="35"/>
      <c r="AF223" s="71"/>
      <c r="AG223" s="15"/>
      <c r="AH223" s="15"/>
      <c r="AI223" s="28"/>
      <c r="AJ223" s="71"/>
      <c r="AK223" s="173"/>
      <c r="AL223" s="219"/>
      <c r="AM223" s="15"/>
      <c r="AN223" s="15"/>
      <c r="AO223" s="15"/>
      <c r="AP223" s="165"/>
      <c r="AQ223" s="15"/>
      <c r="AR223" s="15"/>
      <c r="AS223" s="28"/>
      <c r="AT223" s="71"/>
      <c r="AU223" s="28"/>
      <c r="AV223" s="35"/>
      <c r="AW223" s="35"/>
      <c r="AX223" s="71"/>
      <c r="AY223" s="15"/>
      <c r="AZ223" s="15"/>
      <c r="BA223" s="28"/>
      <c r="BB223" s="71"/>
      <c r="BC223" s="173"/>
      <c r="BD223" s="220"/>
      <c r="BH223" s="221"/>
      <c r="BK223" s="50"/>
      <c r="BL223" s="115"/>
      <c r="BM223" s="43"/>
      <c r="BN223" s="43"/>
      <c r="BO223" s="43"/>
      <c r="BP223" s="115"/>
      <c r="BS223" s="50"/>
      <c r="BT223" s="115"/>
      <c r="BU223" s="222"/>
      <c r="BV223" s="223"/>
      <c r="BZ223" s="221"/>
      <c r="CC223" s="50"/>
      <c r="CD223" s="115"/>
      <c r="CE223" s="43"/>
      <c r="CF223" s="43"/>
      <c r="CG223" s="43"/>
      <c r="CH223" s="115"/>
      <c r="CK223" s="50"/>
      <c r="CL223" s="115"/>
      <c r="CM223" s="222"/>
      <c r="CN223" s="223"/>
      <c r="CR223" s="221"/>
      <c r="CU223" s="50"/>
      <c r="CV223" s="115"/>
      <c r="CW223" s="50"/>
      <c r="CX223" s="43"/>
      <c r="CY223" s="43"/>
      <c r="CZ223" s="115"/>
      <c r="DC223" s="50"/>
      <c r="DD223" s="115"/>
      <c r="DE223" s="222"/>
      <c r="DF223" s="223"/>
      <c r="DJ223" s="221"/>
      <c r="DM223" s="50"/>
      <c r="DN223" s="115"/>
      <c r="DO223" s="50"/>
      <c r="DP223" s="43"/>
      <c r="DQ223" s="43"/>
      <c r="DU223" s="50"/>
      <c r="DV223" s="115"/>
      <c r="DW223" s="222"/>
      <c r="DX223" s="223"/>
      <c r="EG223" s="43"/>
      <c r="EH223" s="43"/>
      <c r="EI223" s="43"/>
    </row>
    <row r="224">
      <c r="A224" s="218"/>
      <c r="B224" s="219"/>
      <c r="C224" s="15"/>
      <c r="D224" s="15"/>
      <c r="E224" s="15"/>
      <c r="F224" s="165"/>
      <c r="G224" s="15"/>
      <c r="H224" s="15"/>
      <c r="I224" s="28"/>
      <c r="J224" s="71"/>
      <c r="K224" s="28"/>
      <c r="L224" s="35"/>
      <c r="M224" s="35"/>
      <c r="N224" s="71"/>
      <c r="O224" s="15"/>
      <c r="P224" s="15"/>
      <c r="Q224" s="28"/>
      <c r="R224" s="71"/>
      <c r="S224" s="173"/>
      <c r="T224" s="219"/>
      <c r="U224" s="15"/>
      <c r="V224" s="15"/>
      <c r="W224" s="15"/>
      <c r="X224" s="165"/>
      <c r="Y224" s="15"/>
      <c r="Z224" s="15"/>
      <c r="AA224" s="15"/>
      <c r="AB224" s="71"/>
      <c r="AC224" s="28"/>
      <c r="AD224" s="35"/>
      <c r="AE224" s="35"/>
      <c r="AF224" s="71"/>
      <c r="AG224" s="15"/>
      <c r="AH224" s="15"/>
      <c r="AI224" s="28"/>
      <c r="AJ224" s="71"/>
      <c r="AK224" s="173"/>
      <c r="AL224" s="219"/>
      <c r="AM224" s="15"/>
      <c r="AN224" s="15"/>
      <c r="AO224" s="15"/>
      <c r="AP224" s="165"/>
      <c r="AQ224" s="15"/>
      <c r="AR224" s="15"/>
      <c r="AS224" s="28"/>
      <c r="AT224" s="71"/>
      <c r="AU224" s="28"/>
      <c r="AV224" s="35"/>
      <c r="AW224" s="35"/>
      <c r="AX224" s="71"/>
      <c r="AY224" s="15"/>
      <c r="AZ224" s="15"/>
      <c r="BA224" s="28"/>
      <c r="BB224" s="71"/>
      <c r="BC224" s="173"/>
      <c r="BD224" s="220"/>
      <c r="BH224" s="221"/>
      <c r="BK224" s="50"/>
      <c r="BL224" s="115"/>
      <c r="BM224" s="43"/>
      <c r="BN224" s="43"/>
      <c r="BO224" s="43"/>
      <c r="BP224" s="115"/>
      <c r="BS224" s="50"/>
      <c r="BT224" s="115"/>
      <c r="BU224" s="222"/>
      <c r="BV224" s="223"/>
      <c r="BZ224" s="221"/>
      <c r="CC224" s="50"/>
      <c r="CD224" s="115"/>
      <c r="CE224" s="43"/>
      <c r="CF224" s="43"/>
      <c r="CG224" s="43"/>
      <c r="CH224" s="115"/>
      <c r="CK224" s="50"/>
      <c r="CL224" s="115"/>
      <c r="CM224" s="222"/>
      <c r="CN224" s="223"/>
      <c r="CR224" s="221"/>
      <c r="CU224" s="50"/>
      <c r="CV224" s="115"/>
      <c r="CW224" s="50"/>
      <c r="CX224" s="43"/>
      <c r="CY224" s="43"/>
      <c r="CZ224" s="115"/>
      <c r="DC224" s="50"/>
      <c r="DD224" s="115"/>
      <c r="DE224" s="222"/>
      <c r="DF224" s="223"/>
      <c r="DJ224" s="221"/>
      <c r="DM224" s="50"/>
      <c r="DN224" s="115"/>
      <c r="DO224" s="50"/>
      <c r="DP224" s="43"/>
      <c r="DQ224" s="43"/>
      <c r="DU224" s="50"/>
      <c r="DV224" s="115"/>
      <c r="DW224" s="222"/>
      <c r="DX224" s="223"/>
      <c r="EG224" s="43"/>
      <c r="EH224" s="43"/>
      <c r="EI224" s="43"/>
    </row>
    <row r="225">
      <c r="A225" s="218"/>
      <c r="B225" s="219"/>
      <c r="C225" s="15"/>
      <c r="D225" s="15"/>
      <c r="E225" s="15"/>
      <c r="F225" s="165"/>
      <c r="G225" s="15"/>
      <c r="H225" s="15"/>
      <c r="I225" s="28"/>
      <c r="J225" s="71"/>
      <c r="K225" s="28"/>
      <c r="L225" s="35"/>
      <c r="M225" s="35"/>
      <c r="N225" s="71"/>
      <c r="O225" s="15"/>
      <c r="P225" s="15"/>
      <c r="Q225" s="28"/>
      <c r="R225" s="71"/>
      <c r="S225" s="173"/>
      <c r="T225" s="219"/>
      <c r="U225" s="15"/>
      <c r="V225" s="15"/>
      <c r="W225" s="15"/>
      <c r="X225" s="165"/>
      <c r="Y225" s="15"/>
      <c r="Z225" s="15"/>
      <c r="AA225" s="15"/>
      <c r="AB225" s="71"/>
      <c r="AC225" s="28"/>
      <c r="AD225" s="35"/>
      <c r="AE225" s="35"/>
      <c r="AF225" s="71"/>
      <c r="AG225" s="15"/>
      <c r="AH225" s="15"/>
      <c r="AI225" s="28"/>
      <c r="AJ225" s="71"/>
      <c r="AK225" s="173"/>
      <c r="AL225" s="219"/>
      <c r="AM225" s="15"/>
      <c r="AN225" s="15"/>
      <c r="AO225" s="15"/>
      <c r="AP225" s="165"/>
      <c r="AQ225" s="15"/>
      <c r="AR225" s="15"/>
      <c r="AS225" s="28"/>
      <c r="AT225" s="71"/>
      <c r="AU225" s="28"/>
      <c r="AV225" s="35"/>
      <c r="AW225" s="35"/>
      <c r="AX225" s="71"/>
      <c r="AY225" s="15"/>
      <c r="AZ225" s="15"/>
      <c r="BA225" s="28"/>
      <c r="BB225" s="71"/>
      <c r="BC225" s="173"/>
      <c r="BD225" s="220"/>
      <c r="BH225" s="221"/>
      <c r="BK225" s="50"/>
      <c r="BL225" s="115"/>
      <c r="BM225" s="43"/>
      <c r="BN225" s="43"/>
      <c r="BO225" s="43"/>
      <c r="BP225" s="115"/>
      <c r="BS225" s="50"/>
      <c r="BT225" s="115"/>
      <c r="BU225" s="222"/>
      <c r="BV225" s="223"/>
      <c r="BZ225" s="221"/>
      <c r="CC225" s="50"/>
      <c r="CD225" s="115"/>
      <c r="CE225" s="43"/>
      <c r="CF225" s="43"/>
      <c r="CG225" s="43"/>
      <c r="CH225" s="115"/>
      <c r="CK225" s="50"/>
      <c r="CL225" s="115"/>
      <c r="CM225" s="222"/>
      <c r="CN225" s="223"/>
      <c r="CR225" s="221"/>
      <c r="CU225" s="50"/>
      <c r="CV225" s="115"/>
      <c r="CW225" s="50"/>
      <c r="CX225" s="43"/>
      <c r="CY225" s="43"/>
      <c r="CZ225" s="115"/>
      <c r="DC225" s="50"/>
      <c r="DD225" s="115"/>
      <c r="DE225" s="222"/>
      <c r="DF225" s="223"/>
      <c r="DJ225" s="221"/>
      <c r="DM225" s="50"/>
      <c r="DN225" s="115"/>
      <c r="DO225" s="50"/>
      <c r="DP225" s="43"/>
      <c r="DQ225" s="43"/>
      <c r="DU225" s="50"/>
      <c r="DV225" s="115"/>
      <c r="DW225" s="222"/>
      <c r="DX225" s="223"/>
      <c r="EG225" s="43"/>
      <c r="EH225" s="43"/>
      <c r="EI225" s="43"/>
    </row>
    <row r="226">
      <c r="A226" s="218"/>
      <c r="B226" s="219"/>
      <c r="C226" s="15"/>
      <c r="D226" s="15"/>
      <c r="E226" s="15"/>
      <c r="F226" s="165"/>
      <c r="G226" s="15"/>
      <c r="H226" s="15"/>
      <c r="I226" s="28"/>
      <c r="J226" s="71"/>
      <c r="K226" s="28"/>
      <c r="L226" s="35"/>
      <c r="M226" s="35"/>
      <c r="N226" s="71"/>
      <c r="O226" s="15"/>
      <c r="P226" s="15"/>
      <c r="Q226" s="28"/>
      <c r="R226" s="71"/>
      <c r="S226" s="173"/>
      <c r="T226" s="219"/>
      <c r="U226" s="15"/>
      <c r="V226" s="15"/>
      <c r="W226" s="15"/>
      <c r="X226" s="165"/>
      <c r="Y226" s="15"/>
      <c r="Z226" s="15"/>
      <c r="AA226" s="15"/>
      <c r="AB226" s="71"/>
      <c r="AC226" s="28"/>
      <c r="AD226" s="35"/>
      <c r="AE226" s="35"/>
      <c r="AF226" s="71"/>
      <c r="AG226" s="15"/>
      <c r="AH226" s="15"/>
      <c r="AI226" s="28"/>
      <c r="AJ226" s="71"/>
      <c r="AK226" s="173"/>
      <c r="AL226" s="219"/>
      <c r="AM226" s="15"/>
      <c r="AN226" s="15"/>
      <c r="AO226" s="15"/>
      <c r="AP226" s="165"/>
      <c r="AQ226" s="15"/>
      <c r="AR226" s="15"/>
      <c r="AS226" s="28"/>
      <c r="AT226" s="71"/>
      <c r="AU226" s="28"/>
      <c r="AV226" s="35"/>
      <c r="AW226" s="35"/>
      <c r="AX226" s="71"/>
      <c r="AY226" s="15"/>
      <c r="AZ226" s="15"/>
      <c r="BA226" s="28"/>
      <c r="BB226" s="71"/>
      <c r="BC226" s="173"/>
      <c r="BD226" s="220"/>
      <c r="BH226" s="221"/>
      <c r="BK226" s="50"/>
      <c r="BL226" s="115"/>
      <c r="BM226" s="43"/>
      <c r="BN226" s="43"/>
      <c r="BO226" s="43"/>
      <c r="BP226" s="115"/>
      <c r="BS226" s="50"/>
      <c r="BT226" s="115"/>
      <c r="BU226" s="222"/>
      <c r="BV226" s="223"/>
      <c r="BZ226" s="221"/>
      <c r="CC226" s="50"/>
      <c r="CD226" s="115"/>
      <c r="CE226" s="43"/>
      <c r="CF226" s="43"/>
      <c r="CG226" s="43"/>
      <c r="CH226" s="115"/>
      <c r="CK226" s="50"/>
      <c r="CL226" s="115"/>
      <c r="CM226" s="222"/>
      <c r="CN226" s="223"/>
      <c r="CR226" s="221"/>
      <c r="CU226" s="50"/>
      <c r="CV226" s="115"/>
      <c r="CW226" s="50"/>
      <c r="CX226" s="43"/>
      <c r="CY226" s="43"/>
      <c r="CZ226" s="115"/>
      <c r="DC226" s="50"/>
      <c r="DD226" s="115"/>
      <c r="DE226" s="222"/>
      <c r="DF226" s="223"/>
      <c r="DJ226" s="221"/>
      <c r="DM226" s="50"/>
      <c r="DN226" s="115"/>
      <c r="DO226" s="50"/>
      <c r="DP226" s="43"/>
      <c r="DQ226" s="43"/>
      <c r="DU226" s="50"/>
      <c r="DV226" s="115"/>
      <c r="DW226" s="222"/>
      <c r="DX226" s="223"/>
      <c r="EG226" s="43"/>
      <c r="EH226" s="43"/>
      <c r="EI226" s="43"/>
    </row>
    <row r="227">
      <c r="A227" s="218"/>
      <c r="B227" s="219"/>
      <c r="C227" s="15"/>
      <c r="D227" s="15"/>
      <c r="E227" s="15"/>
      <c r="F227" s="165"/>
      <c r="G227" s="15"/>
      <c r="H227" s="15"/>
      <c r="I227" s="28"/>
      <c r="J227" s="71"/>
      <c r="K227" s="28"/>
      <c r="L227" s="35"/>
      <c r="M227" s="35"/>
      <c r="N227" s="71"/>
      <c r="O227" s="15"/>
      <c r="P227" s="15"/>
      <c r="Q227" s="28"/>
      <c r="R227" s="71"/>
      <c r="S227" s="173"/>
      <c r="T227" s="219"/>
      <c r="U227" s="15"/>
      <c r="V227" s="15"/>
      <c r="W227" s="15"/>
      <c r="X227" s="165"/>
      <c r="Y227" s="15"/>
      <c r="Z227" s="15"/>
      <c r="AA227" s="15"/>
      <c r="AB227" s="71"/>
      <c r="AC227" s="28"/>
      <c r="AD227" s="35"/>
      <c r="AE227" s="35"/>
      <c r="AF227" s="71"/>
      <c r="AG227" s="15"/>
      <c r="AH227" s="15"/>
      <c r="AI227" s="28"/>
      <c r="AJ227" s="71"/>
      <c r="AK227" s="173"/>
      <c r="AL227" s="219"/>
      <c r="AM227" s="15"/>
      <c r="AN227" s="15"/>
      <c r="AO227" s="15"/>
      <c r="AP227" s="165"/>
      <c r="AQ227" s="15"/>
      <c r="AR227" s="15"/>
      <c r="AS227" s="28"/>
      <c r="AT227" s="71"/>
      <c r="AU227" s="28"/>
      <c r="AV227" s="35"/>
      <c r="AW227" s="35"/>
      <c r="AX227" s="71"/>
      <c r="AY227" s="15"/>
      <c r="AZ227" s="15"/>
      <c r="BA227" s="28"/>
      <c r="BB227" s="71"/>
      <c r="BC227" s="173"/>
      <c r="BD227" s="220"/>
      <c r="BH227" s="221"/>
      <c r="BK227" s="50"/>
      <c r="BL227" s="115"/>
      <c r="BM227" s="43"/>
      <c r="BN227" s="43"/>
      <c r="BO227" s="43"/>
      <c r="BP227" s="115"/>
      <c r="BS227" s="50"/>
      <c r="BT227" s="115"/>
      <c r="BU227" s="222"/>
      <c r="BV227" s="223"/>
      <c r="BZ227" s="221"/>
      <c r="CC227" s="50"/>
      <c r="CD227" s="115"/>
      <c r="CE227" s="43"/>
      <c r="CF227" s="43"/>
      <c r="CG227" s="43"/>
      <c r="CH227" s="115"/>
      <c r="CK227" s="50"/>
      <c r="CL227" s="115"/>
      <c r="CM227" s="222"/>
      <c r="CN227" s="223"/>
      <c r="CR227" s="221"/>
      <c r="CU227" s="50"/>
      <c r="CV227" s="115"/>
      <c r="CW227" s="50"/>
      <c r="CX227" s="43"/>
      <c r="CY227" s="43"/>
      <c r="CZ227" s="115"/>
      <c r="DC227" s="50"/>
      <c r="DD227" s="115"/>
      <c r="DE227" s="222"/>
      <c r="DF227" s="223"/>
      <c r="DJ227" s="221"/>
      <c r="DM227" s="50"/>
      <c r="DN227" s="115"/>
      <c r="DO227" s="50"/>
      <c r="DP227" s="43"/>
      <c r="DQ227" s="43"/>
      <c r="DU227" s="50"/>
      <c r="DV227" s="115"/>
      <c r="DW227" s="222"/>
      <c r="DX227" s="223"/>
      <c r="EG227" s="43"/>
      <c r="EH227" s="43"/>
      <c r="EI227" s="43"/>
    </row>
    <row r="228">
      <c r="A228" s="218"/>
      <c r="B228" s="219"/>
      <c r="C228" s="15"/>
      <c r="D228" s="15"/>
      <c r="E228" s="15"/>
      <c r="F228" s="165"/>
      <c r="G228" s="15"/>
      <c r="H228" s="15"/>
      <c r="I228" s="28"/>
      <c r="J228" s="71"/>
      <c r="K228" s="28"/>
      <c r="L228" s="35"/>
      <c r="M228" s="35"/>
      <c r="N228" s="71"/>
      <c r="O228" s="15"/>
      <c r="P228" s="15"/>
      <c r="Q228" s="28"/>
      <c r="R228" s="71"/>
      <c r="S228" s="173"/>
      <c r="T228" s="219"/>
      <c r="U228" s="15"/>
      <c r="V228" s="15"/>
      <c r="W228" s="15"/>
      <c r="X228" s="165"/>
      <c r="Y228" s="15"/>
      <c r="Z228" s="15"/>
      <c r="AA228" s="15"/>
      <c r="AB228" s="71"/>
      <c r="AC228" s="28"/>
      <c r="AD228" s="35"/>
      <c r="AE228" s="35"/>
      <c r="AF228" s="71"/>
      <c r="AG228" s="15"/>
      <c r="AH228" s="15"/>
      <c r="AI228" s="28"/>
      <c r="AJ228" s="71"/>
      <c r="AK228" s="173"/>
      <c r="AL228" s="219"/>
      <c r="AM228" s="15"/>
      <c r="AN228" s="15"/>
      <c r="AO228" s="15"/>
      <c r="AP228" s="165"/>
      <c r="AQ228" s="15"/>
      <c r="AR228" s="15"/>
      <c r="AS228" s="28"/>
      <c r="AT228" s="71"/>
      <c r="AU228" s="28"/>
      <c r="AV228" s="35"/>
      <c r="AW228" s="35"/>
      <c r="AX228" s="71"/>
      <c r="AY228" s="15"/>
      <c r="AZ228" s="15"/>
      <c r="BA228" s="28"/>
      <c r="BB228" s="71"/>
      <c r="BC228" s="173"/>
      <c r="BD228" s="220"/>
      <c r="BH228" s="221"/>
      <c r="BK228" s="50"/>
      <c r="BL228" s="115"/>
      <c r="BM228" s="43"/>
      <c r="BN228" s="43"/>
      <c r="BO228" s="43"/>
      <c r="BP228" s="115"/>
      <c r="BS228" s="50"/>
      <c r="BT228" s="115"/>
      <c r="BU228" s="222"/>
      <c r="BV228" s="223"/>
      <c r="BZ228" s="221"/>
      <c r="CC228" s="50"/>
      <c r="CD228" s="115"/>
      <c r="CE228" s="43"/>
      <c r="CF228" s="43"/>
      <c r="CG228" s="43"/>
      <c r="CH228" s="115"/>
      <c r="CK228" s="50"/>
      <c r="CL228" s="115"/>
      <c r="CM228" s="222"/>
      <c r="CN228" s="223"/>
      <c r="CR228" s="221"/>
      <c r="CU228" s="50"/>
      <c r="CV228" s="115"/>
      <c r="CW228" s="50"/>
      <c r="CX228" s="43"/>
      <c r="CY228" s="43"/>
      <c r="CZ228" s="115"/>
      <c r="DC228" s="50"/>
      <c r="DD228" s="115"/>
      <c r="DE228" s="222"/>
      <c r="DF228" s="223"/>
      <c r="DJ228" s="221"/>
      <c r="DM228" s="50"/>
      <c r="DN228" s="115"/>
      <c r="DO228" s="50"/>
      <c r="DP228" s="43"/>
      <c r="DQ228" s="43"/>
      <c r="DU228" s="50"/>
      <c r="DV228" s="115"/>
      <c r="DW228" s="222"/>
      <c r="DX228" s="223"/>
      <c r="EG228" s="43"/>
      <c r="EH228" s="43"/>
      <c r="EI228" s="43"/>
    </row>
    <row r="229">
      <c r="A229" s="218"/>
      <c r="B229" s="219"/>
      <c r="C229" s="15"/>
      <c r="D229" s="15"/>
      <c r="E229" s="15"/>
      <c r="F229" s="165"/>
      <c r="G229" s="15"/>
      <c r="H229" s="15"/>
      <c r="I229" s="28"/>
      <c r="J229" s="71"/>
      <c r="K229" s="28"/>
      <c r="L229" s="35"/>
      <c r="M229" s="35"/>
      <c r="N229" s="71"/>
      <c r="O229" s="15"/>
      <c r="P229" s="15"/>
      <c r="Q229" s="28"/>
      <c r="R229" s="71"/>
      <c r="S229" s="173"/>
      <c r="T229" s="219"/>
      <c r="U229" s="15"/>
      <c r="V229" s="15"/>
      <c r="W229" s="15"/>
      <c r="X229" s="165"/>
      <c r="Y229" s="15"/>
      <c r="Z229" s="15"/>
      <c r="AA229" s="15"/>
      <c r="AB229" s="71"/>
      <c r="AC229" s="28"/>
      <c r="AD229" s="35"/>
      <c r="AE229" s="35"/>
      <c r="AF229" s="71"/>
      <c r="AG229" s="15"/>
      <c r="AH229" s="15"/>
      <c r="AI229" s="28"/>
      <c r="AJ229" s="71"/>
      <c r="AK229" s="173"/>
      <c r="AL229" s="219"/>
      <c r="AM229" s="15"/>
      <c r="AN229" s="15"/>
      <c r="AO229" s="15"/>
      <c r="AP229" s="165"/>
      <c r="AQ229" s="15"/>
      <c r="AR229" s="15"/>
      <c r="AS229" s="28"/>
      <c r="AT229" s="71"/>
      <c r="AU229" s="28"/>
      <c r="AV229" s="35"/>
      <c r="AW229" s="35"/>
      <c r="AX229" s="71"/>
      <c r="AY229" s="15"/>
      <c r="AZ229" s="15"/>
      <c r="BA229" s="28"/>
      <c r="BB229" s="71"/>
      <c r="BC229" s="173"/>
      <c r="BD229" s="220"/>
      <c r="BH229" s="221"/>
      <c r="BK229" s="50"/>
      <c r="BL229" s="115"/>
      <c r="BM229" s="43"/>
      <c r="BN229" s="43"/>
      <c r="BO229" s="43"/>
      <c r="BP229" s="115"/>
      <c r="BS229" s="50"/>
      <c r="BT229" s="115"/>
      <c r="BU229" s="222"/>
      <c r="BV229" s="223"/>
      <c r="BZ229" s="221"/>
      <c r="CC229" s="50"/>
      <c r="CD229" s="115"/>
      <c r="CE229" s="43"/>
      <c r="CF229" s="43"/>
      <c r="CG229" s="43"/>
      <c r="CH229" s="115"/>
      <c r="CK229" s="50"/>
      <c r="CL229" s="115"/>
      <c r="CM229" s="222"/>
      <c r="CN229" s="223"/>
      <c r="CR229" s="221"/>
      <c r="CU229" s="50"/>
      <c r="CV229" s="115"/>
      <c r="CW229" s="50"/>
      <c r="CX229" s="43"/>
      <c r="CY229" s="43"/>
      <c r="CZ229" s="115"/>
      <c r="DC229" s="50"/>
      <c r="DD229" s="115"/>
      <c r="DE229" s="222"/>
      <c r="DF229" s="223"/>
      <c r="DJ229" s="221"/>
      <c r="DM229" s="50"/>
      <c r="DN229" s="115"/>
      <c r="DO229" s="50"/>
      <c r="DP229" s="43"/>
      <c r="DQ229" s="43"/>
      <c r="DU229" s="50"/>
      <c r="DV229" s="115"/>
      <c r="DW229" s="222"/>
      <c r="DX229" s="223"/>
      <c r="EG229" s="43"/>
      <c r="EH229" s="43"/>
      <c r="EI229" s="43"/>
    </row>
    <row r="230">
      <c r="A230" s="218"/>
      <c r="B230" s="219"/>
      <c r="C230" s="15"/>
      <c r="D230" s="15"/>
      <c r="E230" s="15"/>
      <c r="F230" s="165"/>
      <c r="G230" s="15"/>
      <c r="H230" s="15"/>
      <c r="I230" s="28"/>
      <c r="J230" s="71"/>
      <c r="K230" s="28"/>
      <c r="L230" s="35"/>
      <c r="M230" s="35"/>
      <c r="N230" s="71"/>
      <c r="O230" s="15"/>
      <c r="P230" s="15"/>
      <c r="Q230" s="28"/>
      <c r="R230" s="71"/>
      <c r="S230" s="173"/>
      <c r="T230" s="219"/>
      <c r="U230" s="15"/>
      <c r="V230" s="15"/>
      <c r="W230" s="15"/>
      <c r="X230" s="165"/>
      <c r="Y230" s="15"/>
      <c r="Z230" s="15"/>
      <c r="AA230" s="15"/>
      <c r="AB230" s="71"/>
      <c r="AC230" s="28"/>
      <c r="AD230" s="35"/>
      <c r="AE230" s="35"/>
      <c r="AF230" s="71"/>
      <c r="AG230" s="15"/>
      <c r="AH230" s="15"/>
      <c r="AI230" s="28"/>
      <c r="AJ230" s="71"/>
      <c r="AK230" s="173"/>
      <c r="AL230" s="219"/>
      <c r="AM230" s="15"/>
      <c r="AN230" s="15"/>
      <c r="AO230" s="15"/>
      <c r="AP230" s="165"/>
      <c r="AQ230" s="15"/>
      <c r="AR230" s="15"/>
      <c r="AS230" s="28"/>
      <c r="AT230" s="71"/>
      <c r="AU230" s="28"/>
      <c r="AV230" s="35"/>
      <c r="AW230" s="35"/>
      <c r="AX230" s="71"/>
      <c r="AY230" s="15"/>
      <c r="AZ230" s="15"/>
      <c r="BA230" s="28"/>
      <c r="BB230" s="71"/>
      <c r="BC230" s="173"/>
      <c r="BD230" s="220"/>
      <c r="BH230" s="221"/>
      <c r="BK230" s="50"/>
      <c r="BL230" s="115"/>
      <c r="BM230" s="43"/>
      <c r="BN230" s="43"/>
      <c r="BO230" s="43"/>
      <c r="BP230" s="115"/>
      <c r="BS230" s="50"/>
      <c r="BT230" s="115"/>
      <c r="BU230" s="222"/>
      <c r="BV230" s="223"/>
      <c r="BZ230" s="221"/>
      <c r="CC230" s="50"/>
      <c r="CD230" s="115"/>
      <c r="CE230" s="43"/>
      <c r="CF230" s="43"/>
      <c r="CG230" s="43"/>
      <c r="CH230" s="115"/>
      <c r="CK230" s="50"/>
      <c r="CL230" s="115"/>
      <c r="CM230" s="222"/>
      <c r="CN230" s="223"/>
      <c r="CR230" s="221"/>
      <c r="CU230" s="50"/>
      <c r="CV230" s="115"/>
      <c r="CW230" s="50"/>
      <c r="CX230" s="43"/>
      <c r="CY230" s="43"/>
      <c r="CZ230" s="115"/>
      <c r="DC230" s="50"/>
      <c r="DD230" s="115"/>
      <c r="DE230" s="222"/>
      <c r="DF230" s="223"/>
      <c r="DJ230" s="221"/>
      <c r="DM230" s="50"/>
      <c r="DN230" s="115"/>
      <c r="DO230" s="50"/>
      <c r="DP230" s="43"/>
      <c r="DQ230" s="43"/>
      <c r="DU230" s="50"/>
      <c r="DV230" s="115"/>
      <c r="DW230" s="222"/>
      <c r="DX230" s="223"/>
      <c r="EG230" s="43"/>
      <c r="EH230" s="43"/>
      <c r="EI230" s="43"/>
    </row>
    <row r="231">
      <c r="A231" s="218"/>
      <c r="B231" s="219"/>
      <c r="C231" s="15"/>
      <c r="D231" s="15"/>
      <c r="E231" s="15"/>
      <c r="F231" s="165"/>
      <c r="G231" s="15"/>
      <c r="H231" s="15"/>
      <c r="I231" s="28"/>
      <c r="J231" s="71"/>
      <c r="K231" s="28"/>
      <c r="L231" s="35"/>
      <c r="M231" s="35"/>
      <c r="N231" s="71"/>
      <c r="O231" s="15"/>
      <c r="P231" s="15"/>
      <c r="Q231" s="28"/>
      <c r="R231" s="71"/>
      <c r="S231" s="173"/>
      <c r="T231" s="219"/>
      <c r="U231" s="15"/>
      <c r="V231" s="15"/>
      <c r="W231" s="15"/>
      <c r="X231" s="165"/>
      <c r="Y231" s="15"/>
      <c r="Z231" s="15"/>
      <c r="AA231" s="15"/>
      <c r="AB231" s="71"/>
      <c r="AC231" s="28"/>
      <c r="AD231" s="35"/>
      <c r="AE231" s="35"/>
      <c r="AF231" s="71"/>
      <c r="AG231" s="15"/>
      <c r="AH231" s="15"/>
      <c r="AI231" s="28"/>
      <c r="AJ231" s="71"/>
      <c r="AK231" s="173"/>
      <c r="AL231" s="219"/>
      <c r="AM231" s="15"/>
      <c r="AN231" s="15"/>
      <c r="AO231" s="15"/>
      <c r="AP231" s="165"/>
      <c r="AQ231" s="15"/>
      <c r="AR231" s="15"/>
      <c r="AS231" s="28"/>
      <c r="AT231" s="71"/>
      <c r="AU231" s="28"/>
      <c r="AV231" s="35"/>
      <c r="AW231" s="35"/>
      <c r="AX231" s="71"/>
      <c r="AY231" s="15"/>
      <c r="AZ231" s="15"/>
      <c r="BA231" s="28"/>
      <c r="BB231" s="71"/>
      <c r="BC231" s="173"/>
      <c r="BD231" s="220"/>
      <c r="BH231" s="221"/>
      <c r="BK231" s="50"/>
      <c r="BL231" s="115"/>
      <c r="BM231" s="43"/>
      <c r="BN231" s="43"/>
      <c r="BO231" s="43"/>
      <c r="BP231" s="115"/>
      <c r="BS231" s="50"/>
      <c r="BT231" s="115"/>
      <c r="BU231" s="222"/>
      <c r="BV231" s="223"/>
      <c r="BZ231" s="221"/>
      <c r="CC231" s="50"/>
      <c r="CD231" s="115"/>
      <c r="CE231" s="43"/>
      <c r="CF231" s="43"/>
      <c r="CG231" s="43"/>
      <c r="CH231" s="115"/>
      <c r="CK231" s="50"/>
      <c r="CL231" s="115"/>
      <c r="CM231" s="222"/>
      <c r="CN231" s="223"/>
      <c r="CR231" s="221"/>
      <c r="CU231" s="50"/>
      <c r="CV231" s="115"/>
      <c r="CW231" s="50"/>
      <c r="CX231" s="43"/>
      <c r="CY231" s="43"/>
      <c r="CZ231" s="115"/>
      <c r="DC231" s="50"/>
      <c r="DD231" s="115"/>
      <c r="DE231" s="222"/>
      <c r="DF231" s="223"/>
      <c r="DJ231" s="221"/>
      <c r="DM231" s="50"/>
      <c r="DN231" s="115"/>
      <c r="DO231" s="50"/>
      <c r="DP231" s="43"/>
      <c r="DQ231" s="43"/>
      <c r="DU231" s="50"/>
      <c r="DV231" s="115"/>
      <c r="DW231" s="222"/>
      <c r="DX231" s="223"/>
      <c r="EG231" s="43"/>
      <c r="EH231" s="43"/>
      <c r="EI231" s="43"/>
    </row>
    <row r="232">
      <c r="A232" s="218"/>
      <c r="B232" s="219"/>
      <c r="C232" s="15"/>
      <c r="D232" s="15"/>
      <c r="E232" s="15"/>
      <c r="F232" s="165"/>
      <c r="G232" s="15"/>
      <c r="H232" s="15"/>
      <c r="I232" s="28"/>
      <c r="J232" s="71"/>
      <c r="K232" s="28"/>
      <c r="L232" s="35"/>
      <c r="M232" s="35"/>
      <c r="N232" s="71"/>
      <c r="O232" s="15"/>
      <c r="P232" s="15"/>
      <c r="Q232" s="28"/>
      <c r="R232" s="71"/>
      <c r="S232" s="173"/>
      <c r="T232" s="219"/>
      <c r="U232" s="15"/>
      <c r="V232" s="15"/>
      <c r="W232" s="15"/>
      <c r="X232" s="165"/>
      <c r="Y232" s="15"/>
      <c r="Z232" s="15"/>
      <c r="AA232" s="15"/>
      <c r="AB232" s="71"/>
      <c r="AC232" s="28"/>
      <c r="AD232" s="35"/>
      <c r="AE232" s="35"/>
      <c r="AF232" s="71"/>
      <c r="AG232" s="15"/>
      <c r="AH232" s="15"/>
      <c r="AI232" s="28"/>
      <c r="AJ232" s="71"/>
      <c r="AK232" s="173"/>
      <c r="AL232" s="219"/>
      <c r="AM232" s="15"/>
      <c r="AN232" s="15"/>
      <c r="AO232" s="15"/>
      <c r="AP232" s="165"/>
      <c r="AQ232" s="15"/>
      <c r="AR232" s="15"/>
      <c r="AS232" s="28"/>
      <c r="AT232" s="71"/>
      <c r="AU232" s="28"/>
      <c r="AV232" s="35"/>
      <c r="AW232" s="35"/>
      <c r="AX232" s="71"/>
      <c r="AY232" s="15"/>
      <c r="AZ232" s="15"/>
      <c r="BA232" s="28"/>
      <c r="BB232" s="71"/>
      <c r="BC232" s="173"/>
      <c r="BD232" s="220"/>
      <c r="BH232" s="221"/>
      <c r="BK232" s="50"/>
      <c r="BL232" s="115"/>
      <c r="BM232" s="43"/>
      <c r="BN232" s="43"/>
      <c r="BO232" s="43"/>
      <c r="BP232" s="115"/>
      <c r="BS232" s="50"/>
      <c r="BT232" s="115"/>
      <c r="BU232" s="222"/>
      <c r="BV232" s="223"/>
      <c r="BZ232" s="221"/>
      <c r="CC232" s="50"/>
      <c r="CD232" s="115"/>
      <c r="CE232" s="43"/>
      <c r="CF232" s="43"/>
      <c r="CG232" s="43"/>
      <c r="CH232" s="115"/>
      <c r="CK232" s="50"/>
      <c r="CL232" s="115"/>
      <c r="CM232" s="222"/>
      <c r="CN232" s="223"/>
      <c r="CR232" s="221"/>
      <c r="CU232" s="50"/>
      <c r="CV232" s="115"/>
      <c r="CW232" s="50"/>
      <c r="CX232" s="43"/>
      <c r="CY232" s="43"/>
      <c r="CZ232" s="115"/>
      <c r="DC232" s="50"/>
      <c r="DD232" s="115"/>
      <c r="DE232" s="222"/>
      <c r="DF232" s="223"/>
      <c r="DJ232" s="221"/>
      <c r="DM232" s="50"/>
      <c r="DN232" s="115"/>
      <c r="DO232" s="50"/>
      <c r="DP232" s="43"/>
      <c r="DQ232" s="43"/>
      <c r="DU232" s="50"/>
      <c r="DV232" s="115"/>
      <c r="DW232" s="222"/>
      <c r="DX232" s="223"/>
      <c r="EG232" s="43"/>
      <c r="EH232" s="43"/>
      <c r="EI232" s="43"/>
    </row>
    <row r="233">
      <c r="A233" s="218"/>
      <c r="B233" s="219"/>
      <c r="C233" s="15"/>
      <c r="D233" s="15"/>
      <c r="E233" s="15"/>
      <c r="F233" s="165"/>
      <c r="G233" s="15"/>
      <c r="H233" s="15"/>
      <c r="I233" s="28"/>
      <c r="J233" s="71"/>
      <c r="K233" s="28"/>
      <c r="L233" s="35"/>
      <c r="M233" s="35"/>
      <c r="N233" s="71"/>
      <c r="O233" s="15"/>
      <c r="P233" s="15"/>
      <c r="Q233" s="28"/>
      <c r="R233" s="71"/>
      <c r="S233" s="173"/>
      <c r="T233" s="219"/>
      <c r="U233" s="15"/>
      <c r="V233" s="15"/>
      <c r="W233" s="15"/>
      <c r="X233" s="165"/>
      <c r="Y233" s="15"/>
      <c r="Z233" s="15"/>
      <c r="AA233" s="15"/>
      <c r="AB233" s="71"/>
      <c r="AC233" s="28"/>
      <c r="AD233" s="35"/>
      <c r="AE233" s="35"/>
      <c r="AF233" s="71"/>
      <c r="AG233" s="15"/>
      <c r="AH233" s="15"/>
      <c r="AI233" s="28"/>
      <c r="AJ233" s="71"/>
      <c r="AK233" s="173"/>
      <c r="AL233" s="219"/>
      <c r="AM233" s="15"/>
      <c r="AN233" s="15"/>
      <c r="AO233" s="15"/>
      <c r="AP233" s="165"/>
      <c r="AQ233" s="15"/>
      <c r="AR233" s="15"/>
      <c r="AS233" s="28"/>
      <c r="AT233" s="71"/>
      <c r="AU233" s="28"/>
      <c r="AV233" s="35"/>
      <c r="AW233" s="35"/>
      <c r="AX233" s="71"/>
      <c r="AY233" s="15"/>
      <c r="AZ233" s="15"/>
      <c r="BA233" s="28"/>
      <c r="BB233" s="71"/>
      <c r="BC233" s="173"/>
      <c r="BD233" s="220"/>
      <c r="BH233" s="221"/>
      <c r="BK233" s="50"/>
      <c r="BL233" s="115"/>
      <c r="BM233" s="43"/>
      <c r="BN233" s="43"/>
      <c r="BO233" s="43"/>
      <c r="BP233" s="115"/>
      <c r="BS233" s="50"/>
      <c r="BT233" s="115"/>
      <c r="BU233" s="222"/>
      <c r="BV233" s="223"/>
      <c r="BZ233" s="221"/>
      <c r="CC233" s="50"/>
      <c r="CD233" s="115"/>
      <c r="CE233" s="43"/>
      <c r="CF233" s="43"/>
      <c r="CG233" s="43"/>
      <c r="CH233" s="115"/>
      <c r="CK233" s="50"/>
      <c r="CL233" s="115"/>
      <c r="CM233" s="222"/>
      <c r="CN233" s="223"/>
      <c r="CR233" s="221"/>
      <c r="CU233" s="50"/>
      <c r="CV233" s="115"/>
      <c r="CW233" s="50"/>
      <c r="CX233" s="43"/>
      <c r="CY233" s="43"/>
      <c r="CZ233" s="115"/>
      <c r="DC233" s="50"/>
      <c r="DD233" s="115"/>
      <c r="DE233" s="222"/>
      <c r="DF233" s="223"/>
      <c r="DJ233" s="221"/>
      <c r="DM233" s="50"/>
      <c r="DN233" s="115"/>
      <c r="DO233" s="50"/>
      <c r="DP233" s="43"/>
      <c r="DQ233" s="43"/>
      <c r="DU233" s="50"/>
      <c r="DV233" s="115"/>
      <c r="DW233" s="222"/>
      <c r="DX233" s="223"/>
      <c r="EG233" s="43"/>
      <c r="EH233" s="43"/>
      <c r="EI233" s="43"/>
    </row>
    <row r="234">
      <c r="A234" s="218"/>
      <c r="B234" s="219"/>
      <c r="C234" s="15"/>
      <c r="D234" s="15"/>
      <c r="E234" s="15"/>
      <c r="F234" s="165"/>
      <c r="G234" s="15"/>
      <c r="H234" s="15"/>
      <c r="I234" s="28"/>
      <c r="J234" s="71"/>
      <c r="K234" s="28"/>
      <c r="L234" s="35"/>
      <c r="M234" s="35"/>
      <c r="N234" s="71"/>
      <c r="O234" s="15"/>
      <c r="P234" s="15"/>
      <c r="Q234" s="28"/>
      <c r="R234" s="71"/>
      <c r="S234" s="173"/>
      <c r="T234" s="219"/>
      <c r="U234" s="15"/>
      <c r="V234" s="15"/>
      <c r="W234" s="15"/>
      <c r="X234" s="165"/>
      <c r="Y234" s="15"/>
      <c r="Z234" s="15"/>
      <c r="AA234" s="15"/>
      <c r="AB234" s="71"/>
      <c r="AC234" s="35"/>
      <c r="AD234" s="35"/>
      <c r="AE234" s="35"/>
      <c r="AF234" s="71"/>
      <c r="AG234" s="15"/>
      <c r="AH234" s="15"/>
      <c r="AI234" s="28"/>
      <c r="AJ234" s="71"/>
      <c r="AK234" s="173"/>
      <c r="AL234" s="219"/>
      <c r="AM234" s="15"/>
      <c r="AN234" s="15"/>
      <c r="AO234" s="15"/>
      <c r="AP234" s="165"/>
      <c r="AQ234" s="15"/>
      <c r="AR234" s="15"/>
      <c r="AS234" s="28"/>
      <c r="AT234" s="71"/>
      <c r="AU234" s="28"/>
      <c r="AV234" s="35"/>
      <c r="AW234" s="35"/>
      <c r="AX234" s="71"/>
      <c r="AY234" s="15"/>
      <c r="AZ234" s="15"/>
      <c r="BA234" s="28"/>
      <c r="BB234" s="71"/>
      <c r="BC234" s="173"/>
      <c r="BD234" s="220"/>
      <c r="BH234" s="221"/>
      <c r="BK234" s="50"/>
      <c r="BL234" s="115"/>
      <c r="BM234" s="43"/>
      <c r="BN234" s="43"/>
      <c r="BO234" s="43"/>
      <c r="BP234" s="115"/>
      <c r="BS234" s="50"/>
      <c r="BT234" s="115"/>
      <c r="BU234" s="222"/>
      <c r="BV234" s="223"/>
      <c r="BZ234" s="221"/>
      <c r="CC234" s="50"/>
      <c r="CD234" s="115"/>
      <c r="CE234" s="43"/>
      <c r="CF234" s="43"/>
      <c r="CG234" s="43"/>
      <c r="CH234" s="115"/>
      <c r="CK234" s="50"/>
      <c r="CL234" s="115"/>
      <c r="CM234" s="222"/>
      <c r="CN234" s="223"/>
      <c r="CR234" s="221"/>
      <c r="CU234" s="50"/>
      <c r="CV234" s="115"/>
      <c r="CW234" s="50"/>
      <c r="CX234" s="43"/>
      <c r="CY234" s="43"/>
      <c r="CZ234" s="115"/>
      <c r="DC234" s="50"/>
      <c r="DD234" s="115"/>
      <c r="DE234" s="222"/>
      <c r="DF234" s="223"/>
      <c r="DJ234" s="221"/>
      <c r="DM234" s="50"/>
      <c r="DN234" s="115"/>
      <c r="DO234" s="50"/>
      <c r="DP234" s="43"/>
      <c r="DQ234" s="43"/>
      <c r="DU234" s="50"/>
      <c r="DV234" s="115"/>
      <c r="DW234" s="222"/>
      <c r="DX234" s="223"/>
      <c r="EG234" s="43"/>
      <c r="EH234" s="43"/>
      <c r="EI234" s="43"/>
    </row>
    <row r="235">
      <c r="A235" s="218"/>
      <c r="B235" s="219"/>
      <c r="C235" s="15"/>
      <c r="D235" s="15"/>
      <c r="E235" s="15"/>
      <c r="F235" s="165"/>
      <c r="G235" s="15"/>
      <c r="H235" s="15"/>
      <c r="I235" s="28"/>
      <c r="J235" s="71"/>
      <c r="K235" s="28"/>
      <c r="L235" s="35"/>
      <c r="M235" s="35"/>
      <c r="N235" s="71"/>
      <c r="O235" s="15"/>
      <c r="P235" s="15"/>
      <c r="Q235" s="28"/>
      <c r="R235" s="71"/>
      <c r="S235" s="173"/>
      <c r="T235" s="219"/>
      <c r="U235" s="15"/>
      <c r="V235" s="15"/>
      <c r="W235" s="15"/>
      <c r="X235" s="165"/>
      <c r="Y235" s="15"/>
      <c r="Z235" s="15"/>
      <c r="AA235" s="15"/>
      <c r="AB235" s="71"/>
      <c r="AC235" s="35"/>
      <c r="AD235" s="35"/>
      <c r="AE235" s="35"/>
      <c r="AF235" s="71"/>
      <c r="AG235" s="15"/>
      <c r="AH235" s="15"/>
      <c r="AI235" s="28"/>
      <c r="AJ235" s="71"/>
      <c r="AK235" s="173"/>
      <c r="AL235" s="219"/>
      <c r="AM235" s="15"/>
      <c r="AN235" s="15"/>
      <c r="AO235" s="15"/>
      <c r="AP235" s="165"/>
      <c r="AQ235" s="15"/>
      <c r="AR235" s="15"/>
      <c r="AS235" s="28"/>
      <c r="AT235" s="71"/>
      <c r="AU235" s="28"/>
      <c r="AV235" s="35"/>
      <c r="AW235" s="35"/>
      <c r="AX235" s="71"/>
      <c r="AY235" s="15"/>
      <c r="AZ235" s="15"/>
      <c r="BA235" s="28"/>
      <c r="BB235" s="71"/>
      <c r="BC235" s="173"/>
      <c r="BD235" s="220"/>
      <c r="BH235" s="221"/>
      <c r="BK235" s="50"/>
      <c r="BL235" s="115"/>
      <c r="BM235" s="43"/>
      <c r="BN235" s="43"/>
      <c r="BO235" s="43"/>
      <c r="BP235" s="115"/>
      <c r="BS235" s="50"/>
      <c r="BT235" s="115"/>
      <c r="BU235" s="222"/>
      <c r="BV235" s="223"/>
      <c r="BZ235" s="221"/>
      <c r="CC235" s="50"/>
      <c r="CD235" s="115"/>
      <c r="CE235" s="43"/>
      <c r="CF235" s="43"/>
      <c r="CG235" s="43"/>
      <c r="CH235" s="115"/>
      <c r="CK235" s="50"/>
      <c r="CL235" s="115"/>
      <c r="CM235" s="222"/>
      <c r="CN235" s="223"/>
      <c r="CR235" s="221"/>
      <c r="CU235" s="50"/>
      <c r="CV235" s="115"/>
      <c r="CW235" s="50"/>
      <c r="CX235" s="43"/>
      <c r="CY235" s="43"/>
      <c r="CZ235" s="115"/>
      <c r="DC235" s="50"/>
      <c r="DD235" s="115"/>
      <c r="DE235" s="222"/>
      <c r="DF235" s="223"/>
      <c r="DJ235" s="221"/>
      <c r="DM235" s="50"/>
      <c r="DN235" s="115"/>
      <c r="DO235" s="50"/>
      <c r="DP235" s="43"/>
      <c r="DQ235" s="43"/>
      <c r="DU235" s="50"/>
      <c r="DV235" s="115"/>
      <c r="DW235" s="222"/>
      <c r="DX235" s="223"/>
      <c r="EG235" s="43"/>
      <c r="EH235" s="43"/>
      <c r="EI235" s="43"/>
    </row>
    <row r="236">
      <c r="A236" s="218"/>
      <c r="B236" s="219"/>
      <c r="C236" s="15"/>
      <c r="D236" s="15"/>
      <c r="E236" s="15"/>
      <c r="F236" s="165"/>
      <c r="G236" s="15"/>
      <c r="H236" s="15"/>
      <c r="I236" s="28"/>
      <c r="J236" s="71"/>
      <c r="K236" s="28"/>
      <c r="L236" s="35"/>
      <c r="M236" s="35"/>
      <c r="N236" s="71"/>
      <c r="O236" s="15"/>
      <c r="P236" s="15"/>
      <c r="Q236" s="28"/>
      <c r="R236" s="71"/>
      <c r="S236" s="173"/>
      <c r="T236" s="219"/>
      <c r="U236" s="15"/>
      <c r="V236" s="15"/>
      <c r="W236" s="15"/>
      <c r="X236" s="165"/>
      <c r="Y236" s="15"/>
      <c r="Z236" s="15"/>
      <c r="AA236" s="15"/>
      <c r="AB236" s="71"/>
      <c r="AC236" s="35"/>
      <c r="AD236" s="35"/>
      <c r="AE236" s="35"/>
      <c r="AF236" s="71"/>
      <c r="AG236" s="15"/>
      <c r="AH236" s="15"/>
      <c r="AI236" s="28"/>
      <c r="AJ236" s="71"/>
      <c r="AK236" s="173"/>
      <c r="AL236" s="219"/>
      <c r="AM236" s="15"/>
      <c r="AN236" s="15"/>
      <c r="AO236" s="15"/>
      <c r="AP236" s="165"/>
      <c r="AQ236" s="15"/>
      <c r="AR236" s="15"/>
      <c r="AS236" s="28"/>
      <c r="AT236" s="71"/>
      <c r="AU236" s="28"/>
      <c r="AV236" s="35"/>
      <c r="AW236" s="35"/>
      <c r="AX236" s="71"/>
      <c r="AY236" s="15"/>
      <c r="AZ236" s="15"/>
      <c r="BA236" s="28"/>
      <c r="BB236" s="71"/>
      <c r="BC236" s="173"/>
      <c r="BD236" s="220"/>
      <c r="BH236" s="221"/>
      <c r="BK236" s="50"/>
      <c r="BL236" s="115"/>
      <c r="BM236" s="43"/>
      <c r="BN236" s="43"/>
      <c r="BO236" s="43"/>
      <c r="BP236" s="115"/>
      <c r="BS236" s="50"/>
      <c r="BT236" s="115"/>
      <c r="BU236" s="222"/>
      <c r="BV236" s="223"/>
      <c r="BZ236" s="221"/>
      <c r="CC236" s="50"/>
      <c r="CD236" s="115"/>
      <c r="CE236" s="43"/>
      <c r="CF236" s="43"/>
      <c r="CG236" s="43"/>
      <c r="CH236" s="115"/>
      <c r="CK236" s="50"/>
      <c r="CL236" s="115"/>
      <c r="CM236" s="222"/>
      <c r="CN236" s="223"/>
      <c r="CR236" s="221"/>
      <c r="CU236" s="50"/>
      <c r="CV236" s="115"/>
      <c r="CW236" s="50"/>
      <c r="CX236" s="43"/>
      <c r="CY236" s="43"/>
      <c r="CZ236" s="115"/>
      <c r="DC236" s="50"/>
      <c r="DD236" s="115"/>
      <c r="DE236" s="222"/>
      <c r="DF236" s="223"/>
      <c r="DJ236" s="221"/>
      <c r="DM236" s="50"/>
      <c r="DN236" s="115"/>
      <c r="DO236" s="50"/>
      <c r="DP236" s="43"/>
      <c r="DQ236" s="43"/>
      <c r="DU236" s="50"/>
      <c r="DV236" s="115"/>
      <c r="DW236" s="222"/>
      <c r="DX236" s="223"/>
      <c r="EG236" s="43"/>
      <c r="EH236" s="43"/>
      <c r="EI236" s="43"/>
    </row>
    <row r="237">
      <c r="A237" s="218"/>
      <c r="B237" s="219"/>
      <c r="C237" s="15"/>
      <c r="D237" s="15"/>
      <c r="E237" s="15"/>
      <c r="F237" s="165"/>
      <c r="G237" s="15"/>
      <c r="H237" s="15"/>
      <c r="I237" s="28"/>
      <c r="J237" s="71"/>
      <c r="K237" s="35"/>
      <c r="L237" s="35"/>
      <c r="M237" s="35"/>
      <c r="N237" s="71"/>
      <c r="O237" s="15"/>
      <c r="P237" s="15"/>
      <c r="Q237" s="28"/>
      <c r="R237" s="71"/>
      <c r="S237" s="173"/>
      <c r="T237" s="219"/>
      <c r="U237" s="15"/>
      <c r="V237" s="15"/>
      <c r="W237" s="15"/>
      <c r="X237" s="165"/>
      <c r="Y237" s="15"/>
      <c r="Z237" s="15"/>
      <c r="AA237" s="15"/>
      <c r="AB237" s="71"/>
      <c r="AC237" s="35"/>
      <c r="AD237" s="35"/>
      <c r="AE237" s="35"/>
      <c r="AF237" s="71"/>
      <c r="AG237" s="15"/>
      <c r="AH237" s="15"/>
      <c r="AI237" s="28"/>
      <c r="AJ237" s="71"/>
      <c r="AK237" s="173"/>
      <c r="AL237" s="219"/>
      <c r="AM237" s="15"/>
      <c r="AN237" s="15"/>
      <c r="AO237" s="15"/>
      <c r="AP237" s="165"/>
      <c r="AQ237" s="15"/>
      <c r="AR237" s="15"/>
      <c r="AS237" s="28"/>
      <c r="AT237" s="71"/>
      <c r="AU237" s="28"/>
      <c r="AV237" s="35"/>
      <c r="AW237" s="35"/>
      <c r="AX237" s="71"/>
      <c r="AY237" s="15"/>
      <c r="AZ237" s="15"/>
      <c r="BA237" s="28"/>
      <c r="BB237" s="71"/>
      <c r="BC237" s="173"/>
      <c r="BD237" s="220"/>
      <c r="BH237" s="221"/>
      <c r="BK237" s="50"/>
      <c r="BL237" s="115"/>
      <c r="BM237" s="43"/>
      <c r="BN237" s="43"/>
      <c r="BO237" s="43"/>
      <c r="BP237" s="115"/>
      <c r="BS237" s="50"/>
      <c r="BT237" s="115"/>
      <c r="BU237" s="222"/>
      <c r="BV237" s="223"/>
      <c r="BZ237" s="221"/>
      <c r="CC237" s="50"/>
      <c r="CD237" s="115"/>
      <c r="CE237" s="43"/>
      <c r="CF237" s="43"/>
      <c r="CG237" s="43"/>
      <c r="CH237" s="115"/>
      <c r="CK237" s="50"/>
      <c r="CL237" s="115"/>
      <c r="CM237" s="222"/>
      <c r="CN237" s="223"/>
      <c r="CR237" s="221"/>
      <c r="CU237" s="50"/>
      <c r="CV237" s="115"/>
      <c r="CW237" s="50"/>
      <c r="CX237" s="43"/>
      <c r="CY237" s="43"/>
      <c r="CZ237" s="115"/>
      <c r="DC237" s="50"/>
      <c r="DD237" s="115"/>
      <c r="DE237" s="222"/>
      <c r="DF237" s="223"/>
      <c r="DJ237" s="221"/>
      <c r="DM237" s="50"/>
      <c r="DN237" s="115"/>
      <c r="DO237" s="50"/>
      <c r="DP237" s="43"/>
      <c r="DQ237" s="43"/>
      <c r="DU237" s="50"/>
      <c r="DV237" s="115"/>
      <c r="DW237" s="222"/>
      <c r="DX237" s="223"/>
      <c r="EG237" s="43"/>
      <c r="EH237" s="43"/>
      <c r="EI237" s="43"/>
    </row>
    <row r="238">
      <c r="A238" s="218"/>
      <c r="B238" s="219"/>
      <c r="C238" s="15"/>
      <c r="D238" s="15"/>
      <c r="E238" s="15"/>
      <c r="F238" s="165"/>
      <c r="G238" s="15"/>
      <c r="H238" s="15"/>
      <c r="I238" s="28"/>
      <c r="J238" s="71"/>
      <c r="K238" s="35"/>
      <c r="L238" s="35"/>
      <c r="M238" s="35"/>
      <c r="N238" s="71"/>
      <c r="O238" s="15"/>
      <c r="P238" s="15"/>
      <c r="Q238" s="28"/>
      <c r="R238" s="71"/>
      <c r="S238" s="173"/>
      <c r="T238" s="219"/>
      <c r="U238" s="15"/>
      <c r="V238" s="15"/>
      <c r="W238" s="15"/>
      <c r="X238" s="165"/>
      <c r="Y238" s="15"/>
      <c r="Z238" s="15"/>
      <c r="AA238" s="15"/>
      <c r="AB238" s="71"/>
      <c r="AC238" s="35"/>
      <c r="AD238" s="35"/>
      <c r="AE238" s="35"/>
      <c r="AF238" s="71"/>
      <c r="AG238" s="15"/>
      <c r="AH238" s="15"/>
      <c r="AI238" s="28"/>
      <c r="AJ238" s="71"/>
      <c r="AK238" s="173"/>
      <c r="AL238" s="219"/>
      <c r="AM238" s="15"/>
      <c r="AN238" s="15"/>
      <c r="AO238" s="15"/>
      <c r="AP238" s="165"/>
      <c r="AQ238" s="15"/>
      <c r="AR238" s="15"/>
      <c r="AS238" s="28"/>
      <c r="AT238" s="71"/>
      <c r="AU238" s="28"/>
      <c r="AV238" s="35"/>
      <c r="AW238" s="35"/>
      <c r="AX238" s="71"/>
      <c r="AY238" s="15"/>
      <c r="AZ238" s="15"/>
      <c r="BA238" s="28"/>
      <c r="BB238" s="71"/>
      <c r="BC238" s="173"/>
      <c r="BD238" s="220"/>
      <c r="BH238" s="221"/>
      <c r="BK238" s="50"/>
      <c r="BL238" s="115"/>
      <c r="BM238" s="43"/>
      <c r="BN238" s="43"/>
      <c r="BO238" s="43"/>
      <c r="BP238" s="115"/>
      <c r="BS238" s="50"/>
      <c r="BT238" s="115"/>
      <c r="BU238" s="222"/>
      <c r="BV238" s="223"/>
      <c r="BZ238" s="221"/>
      <c r="CC238" s="50"/>
      <c r="CD238" s="115"/>
      <c r="CE238" s="43"/>
      <c r="CF238" s="43"/>
      <c r="CG238" s="43"/>
      <c r="CH238" s="115"/>
      <c r="CK238" s="50"/>
      <c r="CL238" s="115"/>
      <c r="CM238" s="222"/>
      <c r="CN238" s="223"/>
      <c r="CR238" s="221"/>
      <c r="CU238" s="50"/>
      <c r="CV238" s="115"/>
      <c r="CW238" s="50"/>
      <c r="CX238" s="43"/>
      <c r="CY238" s="43"/>
      <c r="CZ238" s="115"/>
      <c r="DC238" s="50"/>
      <c r="DD238" s="115"/>
      <c r="DE238" s="222"/>
      <c r="DF238" s="223"/>
      <c r="DJ238" s="221"/>
      <c r="DM238" s="50"/>
      <c r="DN238" s="115"/>
      <c r="DO238" s="50"/>
      <c r="DP238" s="43"/>
      <c r="DQ238" s="43"/>
      <c r="DU238" s="50"/>
      <c r="DV238" s="115"/>
      <c r="DW238" s="222"/>
      <c r="DX238" s="223"/>
      <c r="EG238" s="43"/>
      <c r="EH238" s="43"/>
      <c r="EI238" s="43"/>
    </row>
    <row r="239">
      <c r="A239" s="218"/>
      <c r="B239" s="219"/>
      <c r="C239" s="15"/>
      <c r="D239" s="15"/>
      <c r="E239" s="15"/>
      <c r="F239" s="165"/>
      <c r="G239" s="15"/>
      <c r="H239" s="15"/>
      <c r="I239" s="28"/>
      <c r="J239" s="71"/>
      <c r="K239" s="35"/>
      <c r="L239" s="35"/>
      <c r="M239" s="35"/>
      <c r="N239" s="71"/>
      <c r="O239" s="15"/>
      <c r="P239" s="15"/>
      <c r="Q239" s="28"/>
      <c r="R239" s="71"/>
      <c r="S239" s="173"/>
      <c r="T239" s="219"/>
      <c r="U239" s="15"/>
      <c r="V239" s="15"/>
      <c r="W239" s="15"/>
      <c r="X239" s="165"/>
      <c r="Y239" s="15"/>
      <c r="Z239" s="15"/>
      <c r="AA239" s="15"/>
      <c r="AB239" s="71"/>
      <c r="AC239" s="35"/>
      <c r="AD239" s="35"/>
      <c r="AE239" s="35"/>
      <c r="AF239" s="71"/>
      <c r="AG239" s="15"/>
      <c r="AH239" s="15"/>
      <c r="AI239" s="28"/>
      <c r="AJ239" s="71"/>
      <c r="AK239" s="173"/>
      <c r="AL239" s="219"/>
      <c r="AM239" s="15"/>
      <c r="AN239" s="15"/>
      <c r="AO239" s="15"/>
      <c r="AP239" s="165"/>
      <c r="AQ239" s="15"/>
      <c r="AR239" s="15"/>
      <c r="AS239" s="28"/>
      <c r="AT239" s="71"/>
      <c r="AU239" s="28"/>
      <c r="AV239" s="35"/>
      <c r="AW239" s="35"/>
      <c r="AX239" s="71"/>
      <c r="AY239" s="15"/>
      <c r="AZ239" s="15"/>
      <c r="BA239" s="28"/>
      <c r="BB239" s="71"/>
      <c r="BC239" s="173"/>
      <c r="BD239" s="220"/>
      <c r="BH239" s="221"/>
      <c r="BK239" s="50"/>
      <c r="BL239" s="115"/>
      <c r="BM239" s="43"/>
      <c r="BN239" s="43"/>
      <c r="BO239" s="43"/>
      <c r="BP239" s="115"/>
      <c r="BS239" s="50"/>
      <c r="BT239" s="115"/>
      <c r="BU239" s="222"/>
      <c r="BV239" s="223"/>
      <c r="BZ239" s="221"/>
      <c r="CC239" s="50"/>
      <c r="CD239" s="115"/>
      <c r="CE239" s="43"/>
      <c r="CF239" s="43"/>
      <c r="CG239" s="43"/>
      <c r="CH239" s="115"/>
      <c r="CK239" s="50"/>
      <c r="CL239" s="115"/>
      <c r="CM239" s="222"/>
      <c r="CN239" s="223"/>
      <c r="CR239" s="221"/>
      <c r="CU239" s="50"/>
      <c r="CV239" s="115"/>
      <c r="CW239" s="50"/>
      <c r="CX239" s="43"/>
      <c r="CY239" s="43"/>
      <c r="CZ239" s="115"/>
      <c r="DC239" s="50"/>
      <c r="DD239" s="115"/>
      <c r="DE239" s="222"/>
      <c r="DF239" s="223"/>
      <c r="DJ239" s="221"/>
      <c r="DM239" s="50"/>
      <c r="DN239" s="115"/>
      <c r="DO239" s="50"/>
      <c r="DP239" s="43"/>
      <c r="DQ239" s="43"/>
      <c r="DU239" s="50"/>
      <c r="DV239" s="115"/>
      <c r="DW239" s="222"/>
      <c r="DX239" s="223"/>
      <c r="EG239" s="43"/>
      <c r="EH239" s="43"/>
      <c r="EI239" s="43"/>
    </row>
    <row r="240">
      <c r="A240" s="218"/>
      <c r="B240" s="219"/>
      <c r="C240" s="15"/>
      <c r="D240" s="15"/>
      <c r="E240" s="15"/>
      <c r="F240" s="165"/>
      <c r="G240" s="15"/>
      <c r="H240" s="15"/>
      <c r="I240" s="28"/>
      <c r="J240" s="71"/>
      <c r="K240" s="35"/>
      <c r="L240" s="35"/>
      <c r="M240" s="35"/>
      <c r="N240" s="71"/>
      <c r="O240" s="15"/>
      <c r="P240" s="15"/>
      <c r="Q240" s="28"/>
      <c r="R240" s="71"/>
      <c r="S240" s="173"/>
      <c r="T240" s="219"/>
      <c r="U240" s="15"/>
      <c r="V240" s="15"/>
      <c r="W240" s="15"/>
      <c r="X240" s="165"/>
      <c r="Y240" s="15"/>
      <c r="Z240" s="15"/>
      <c r="AA240" s="15"/>
      <c r="AB240" s="71"/>
      <c r="AC240" s="35"/>
      <c r="AD240" s="35"/>
      <c r="AE240" s="35"/>
      <c r="AF240" s="71"/>
      <c r="AG240" s="15"/>
      <c r="AH240" s="15"/>
      <c r="AI240" s="28"/>
      <c r="AJ240" s="71"/>
      <c r="AK240" s="173"/>
      <c r="AL240" s="219"/>
      <c r="AM240" s="15"/>
      <c r="AN240" s="15"/>
      <c r="AO240" s="15"/>
      <c r="AP240" s="165"/>
      <c r="AQ240" s="15"/>
      <c r="AR240" s="15"/>
      <c r="AS240" s="28"/>
      <c r="AT240" s="71"/>
      <c r="AU240" s="28"/>
      <c r="AV240" s="35"/>
      <c r="AW240" s="35"/>
      <c r="AX240" s="71"/>
      <c r="AY240" s="15"/>
      <c r="AZ240" s="15"/>
      <c r="BA240" s="28"/>
      <c r="BB240" s="71"/>
      <c r="BC240" s="173"/>
      <c r="BD240" s="220"/>
      <c r="BH240" s="221"/>
      <c r="BK240" s="50"/>
      <c r="BL240" s="115"/>
      <c r="BM240" s="43"/>
      <c r="BN240" s="43"/>
      <c r="BO240" s="43"/>
      <c r="BP240" s="115"/>
      <c r="BS240" s="50"/>
      <c r="BT240" s="115"/>
      <c r="BU240" s="222"/>
      <c r="BV240" s="223"/>
      <c r="BZ240" s="221"/>
      <c r="CC240" s="50"/>
      <c r="CD240" s="115"/>
      <c r="CE240" s="43"/>
      <c r="CF240" s="43"/>
      <c r="CG240" s="43"/>
      <c r="CH240" s="115"/>
      <c r="CK240" s="50"/>
      <c r="CL240" s="115"/>
      <c r="CM240" s="222"/>
      <c r="CN240" s="223"/>
      <c r="CR240" s="221"/>
      <c r="CU240" s="50"/>
      <c r="CV240" s="115"/>
      <c r="CW240" s="50"/>
      <c r="CX240" s="43"/>
      <c r="CY240" s="43"/>
      <c r="CZ240" s="115"/>
      <c r="DC240" s="50"/>
      <c r="DD240" s="115"/>
      <c r="DE240" s="222"/>
      <c r="DF240" s="223"/>
      <c r="DJ240" s="221"/>
      <c r="DM240" s="50"/>
      <c r="DN240" s="115"/>
      <c r="DO240" s="50"/>
      <c r="DP240" s="43"/>
      <c r="DQ240" s="43"/>
      <c r="DU240" s="50"/>
      <c r="DV240" s="115"/>
      <c r="DW240" s="222"/>
      <c r="DX240" s="223"/>
      <c r="EG240" s="43"/>
      <c r="EH240" s="43"/>
      <c r="EI240" s="43"/>
    </row>
    <row r="241">
      <c r="A241" s="218"/>
      <c r="B241" s="219"/>
      <c r="C241" s="15"/>
      <c r="D241" s="15"/>
      <c r="E241" s="15"/>
      <c r="F241" s="165"/>
      <c r="G241" s="15"/>
      <c r="H241" s="15"/>
      <c r="I241" s="28"/>
      <c r="J241" s="71"/>
      <c r="K241" s="35"/>
      <c r="L241" s="35"/>
      <c r="M241" s="35"/>
      <c r="N241" s="71"/>
      <c r="O241" s="15"/>
      <c r="P241" s="15"/>
      <c r="Q241" s="28"/>
      <c r="R241" s="71"/>
      <c r="S241" s="173"/>
      <c r="T241" s="219"/>
      <c r="U241" s="15"/>
      <c r="V241" s="15"/>
      <c r="W241" s="15"/>
      <c r="X241" s="165"/>
      <c r="Y241" s="15"/>
      <c r="Z241" s="15"/>
      <c r="AA241" s="15"/>
      <c r="AB241" s="71"/>
      <c r="AC241" s="35"/>
      <c r="AD241" s="35"/>
      <c r="AE241" s="35"/>
      <c r="AF241" s="71"/>
      <c r="AG241" s="15"/>
      <c r="AH241" s="15"/>
      <c r="AI241" s="28"/>
      <c r="AJ241" s="71"/>
      <c r="AK241" s="173"/>
      <c r="AL241" s="219"/>
      <c r="AM241" s="15"/>
      <c r="AN241" s="15"/>
      <c r="AO241" s="15"/>
      <c r="AP241" s="165"/>
      <c r="AQ241" s="15"/>
      <c r="AR241" s="15"/>
      <c r="AS241" s="28"/>
      <c r="AT241" s="71"/>
      <c r="AU241" s="28"/>
      <c r="AV241" s="35"/>
      <c r="AW241" s="35"/>
      <c r="AX241" s="71"/>
      <c r="AY241" s="15"/>
      <c r="AZ241" s="15"/>
      <c r="BA241" s="28"/>
      <c r="BB241" s="71"/>
      <c r="BC241" s="173"/>
      <c r="BD241" s="220"/>
      <c r="BH241" s="221"/>
      <c r="BK241" s="50"/>
      <c r="BL241" s="115"/>
      <c r="BM241" s="43"/>
      <c r="BN241" s="43"/>
      <c r="BO241" s="43"/>
      <c r="BP241" s="115"/>
      <c r="BS241" s="50"/>
      <c r="BT241" s="115"/>
      <c r="BU241" s="222"/>
      <c r="BV241" s="223"/>
      <c r="BZ241" s="221"/>
      <c r="CC241" s="50"/>
      <c r="CD241" s="115"/>
      <c r="CE241" s="43"/>
      <c r="CF241" s="43"/>
      <c r="CG241" s="43"/>
      <c r="CH241" s="115"/>
      <c r="CK241" s="50"/>
      <c r="CL241" s="115"/>
      <c r="CM241" s="222"/>
      <c r="CN241" s="223"/>
      <c r="CR241" s="221"/>
      <c r="CU241" s="50"/>
      <c r="CV241" s="115"/>
      <c r="CW241" s="50"/>
      <c r="CX241" s="43"/>
      <c r="CY241" s="43"/>
      <c r="CZ241" s="115"/>
      <c r="DC241" s="50"/>
      <c r="DD241" s="115"/>
      <c r="DE241" s="222"/>
      <c r="DF241" s="223"/>
      <c r="DJ241" s="221"/>
      <c r="DM241" s="50"/>
      <c r="DN241" s="115"/>
      <c r="DO241" s="50"/>
      <c r="DP241" s="43"/>
      <c r="DQ241" s="43"/>
      <c r="DU241" s="50"/>
      <c r="DV241" s="115"/>
      <c r="DW241" s="222"/>
      <c r="DX241" s="223"/>
      <c r="EG241" s="43"/>
      <c r="EH241" s="43"/>
      <c r="EI241" s="43"/>
    </row>
    <row r="242">
      <c r="A242" s="218"/>
      <c r="B242" s="219"/>
      <c r="C242" s="15"/>
      <c r="D242" s="15"/>
      <c r="E242" s="15"/>
      <c r="F242" s="165"/>
      <c r="G242" s="15"/>
      <c r="H242" s="15"/>
      <c r="I242" s="28"/>
      <c r="J242" s="71"/>
      <c r="K242" s="35"/>
      <c r="L242" s="35"/>
      <c r="M242" s="35"/>
      <c r="N242" s="71"/>
      <c r="O242" s="15"/>
      <c r="P242" s="15"/>
      <c r="Q242" s="28"/>
      <c r="R242" s="71"/>
      <c r="S242" s="173"/>
      <c r="T242" s="219"/>
      <c r="U242" s="15"/>
      <c r="V242" s="15"/>
      <c r="W242" s="15"/>
      <c r="X242" s="165"/>
      <c r="Y242" s="15"/>
      <c r="Z242" s="15"/>
      <c r="AA242" s="15"/>
      <c r="AB242" s="71"/>
      <c r="AC242" s="35"/>
      <c r="AD242" s="35"/>
      <c r="AE242" s="35"/>
      <c r="AF242" s="71"/>
      <c r="AG242" s="15"/>
      <c r="AH242" s="15"/>
      <c r="AI242" s="28"/>
      <c r="AJ242" s="71"/>
      <c r="AK242" s="173"/>
      <c r="AL242" s="219"/>
      <c r="AM242" s="15"/>
      <c r="AN242" s="15"/>
      <c r="AO242" s="15"/>
      <c r="AP242" s="165"/>
      <c r="AQ242" s="15"/>
      <c r="AR242" s="15"/>
      <c r="AS242" s="28"/>
      <c r="AT242" s="71"/>
      <c r="AU242" s="28"/>
      <c r="AV242" s="35"/>
      <c r="AW242" s="35"/>
      <c r="AX242" s="71"/>
      <c r="AY242" s="15"/>
      <c r="AZ242" s="15"/>
      <c r="BA242" s="28"/>
      <c r="BB242" s="71"/>
      <c r="BC242" s="173"/>
      <c r="BD242" s="220"/>
      <c r="BH242" s="221"/>
      <c r="BK242" s="50"/>
      <c r="BL242" s="115"/>
      <c r="BM242" s="43"/>
      <c r="BN242" s="43"/>
      <c r="BO242" s="43"/>
      <c r="BP242" s="115"/>
      <c r="BS242" s="50"/>
      <c r="BT242" s="115"/>
      <c r="BU242" s="222"/>
      <c r="BV242" s="223"/>
      <c r="BZ242" s="221"/>
      <c r="CC242" s="50"/>
      <c r="CD242" s="115"/>
      <c r="CE242" s="43"/>
      <c r="CF242" s="43"/>
      <c r="CG242" s="43"/>
      <c r="CH242" s="115"/>
      <c r="CK242" s="50"/>
      <c r="CL242" s="115"/>
      <c r="CM242" s="222"/>
      <c r="CN242" s="223"/>
      <c r="CR242" s="221"/>
      <c r="CU242" s="50"/>
      <c r="CV242" s="115"/>
      <c r="CW242" s="50"/>
      <c r="CX242" s="43"/>
      <c r="CY242" s="43"/>
      <c r="CZ242" s="115"/>
      <c r="DC242" s="50"/>
      <c r="DD242" s="115"/>
      <c r="DE242" s="222"/>
      <c r="DF242" s="223"/>
      <c r="DJ242" s="221"/>
      <c r="DM242" s="50"/>
      <c r="DN242" s="115"/>
      <c r="DO242" s="50"/>
      <c r="DP242" s="43"/>
      <c r="DQ242" s="43"/>
      <c r="DU242" s="50"/>
      <c r="DV242" s="115"/>
      <c r="DW242" s="222"/>
      <c r="DX242" s="223"/>
      <c r="EG242" s="43"/>
      <c r="EH242" s="43"/>
      <c r="EI242" s="43"/>
    </row>
    <row r="243">
      <c r="A243" s="218"/>
      <c r="B243" s="219"/>
      <c r="C243" s="15"/>
      <c r="D243" s="15"/>
      <c r="E243" s="15"/>
      <c r="F243" s="165"/>
      <c r="G243" s="15"/>
      <c r="H243" s="15"/>
      <c r="I243" s="28"/>
      <c r="J243" s="71"/>
      <c r="K243" s="35"/>
      <c r="L243" s="35"/>
      <c r="M243" s="35"/>
      <c r="N243" s="71"/>
      <c r="O243" s="15"/>
      <c r="P243" s="15"/>
      <c r="Q243" s="28"/>
      <c r="R243" s="71"/>
      <c r="S243" s="173"/>
      <c r="T243" s="219"/>
      <c r="U243" s="15"/>
      <c r="V243" s="15"/>
      <c r="W243" s="15"/>
      <c r="X243" s="165"/>
      <c r="Y243" s="15"/>
      <c r="Z243" s="15"/>
      <c r="AA243" s="15"/>
      <c r="AB243" s="71"/>
      <c r="AC243" s="35"/>
      <c r="AD243" s="35"/>
      <c r="AE243" s="35"/>
      <c r="AF243" s="71"/>
      <c r="AG243" s="15"/>
      <c r="AH243" s="15"/>
      <c r="AI243" s="28"/>
      <c r="AJ243" s="71"/>
      <c r="AK243" s="173"/>
      <c r="AL243" s="219"/>
      <c r="AM243" s="15"/>
      <c r="AN243" s="15"/>
      <c r="AO243" s="15"/>
      <c r="AP243" s="165"/>
      <c r="AQ243" s="15"/>
      <c r="AR243" s="15"/>
      <c r="AS243" s="28"/>
      <c r="AT243" s="71"/>
      <c r="AU243" s="28"/>
      <c r="AV243" s="35"/>
      <c r="AW243" s="35"/>
      <c r="AX243" s="71"/>
      <c r="AY243" s="15"/>
      <c r="AZ243" s="15"/>
      <c r="BA243" s="28"/>
      <c r="BB243" s="71"/>
      <c r="BC243" s="173"/>
      <c r="BD243" s="220"/>
      <c r="BH243" s="221"/>
      <c r="BK243" s="50"/>
      <c r="BL243" s="115"/>
      <c r="BM243" s="43"/>
      <c r="BN243" s="43"/>
      <c r="BO243" s="43"/>
      <c r="BP243" s="115"/>
      <c r="BS243" s="50"/>
      <c r="BT243" s="115"/>
      <c r="BU243" s="222"/>
      <c r="BV243" s="223"/>
      <c r="BZ243" s="221"/>
      <c r="CC243" s="50"/>
      <c r="CD243" s="115"/>
      <c r="CE243" s="43"/>
      <c r="CF243" s="43"/>
      <c r="CG243" s="43"/>
      <c r="CH243" s="115"/>
      <c r="CK243" s="50"/>
      <c r="CL243" s="115"/>
      <c r="CM243" s="222"/>
      <c r="CN243" s="223"/>
      <c r="CR243" s="221"/>
      <c r="CU243" s="50"/>
      <c r="CV243" s="115"/>
      <c r="CW243" s="50"/>
      <c r="CX243" s="43"/>
      <c r="CY243" s="43"/>
      <c r="CZ243" s="115"/>
      <c r="DC243" s="50"/>
      <c r="DD243" s="115"/>
      <c r="DE243" s="222"/>
      <c r="DF243" s="223"/>
      <c r="DJ243" s="221"/>
      <c r="DM243" s="50"/>
      <c r="DN243" s="115"/>
      <c r="DO243" s="50"/>
      <c r="DP243" s="43"/>
      <c r="DQ243" s="43"/>
      <c r="DU243" s="50"/>
      <c r="DV243" s="115"/>
      <c r="DW243" s="222"/>
      <c r="DX243" s="223"/>
      <c r="EG243" s="43"/>
      <c r="EH243" s="43"/>
      <c r="EI243" s="43"/>
    </row>
    <row r="244">
      <c r="A244" s="218"/>
      <c r="B244" s="219"/>
      <c r="C244" s="15"/>
      <c r="D244" s="15"/>
      <c r="E244" s="15"/>
      <c r="F244" s="165"/>
      <c r="G244" s="15"/>
      <c r="H244" s="15"/>
      <c r="I244" s="28"/>
      <c r="J244" s="71"/>
      <c r="K244" s="35"/>
      <c r="L244" s="35"/>
      <c r="M244" s="35"/>
      <c r="N244" s="71"/>
      <c r="O244" s="15"/>
      <c r="P244" s="15"/>
      <c r="Q244" s="28"/>
      <c r="R244" s="71"/>
      <c r="S244" s="173"/>
      <c r="T244" s="219"/>
      <c r="U244" s="15"/>
      <c r="V244" s="15"/>
      <c r="W244" s="15"/>
      <c r="X244" s="165"/>
      <c r="Y244" s="15"/>
      <c r="Z244" s="15"/>
      <c r="AA244" s="15"/>
      <c r="AB244" s="71"/>
      <c r="AC244" s="35"/>
      <c r="AD244" s="35"/>
      <c r="AE244" s="35"/>
      <c r="AF244" s="71"/>
      <c r="AG244" s="15"/>
      <c r="AH244" s="15"/>
      <c r="AI244" s="28"/>
      <c r="AJ244" s="71"/>
      <c r="AK244" s="173"/>
      <c r="AL244" s="219"/>
      <c r="AM244" s="15"/>
      <c r="AN244" s="15"/>
      <c r="AO244" s="15"/>
      <c r="AP244" s="165"/>
      <c r="AQ244" s="15"/>
      <c r="AR244" s="15"/>
      <c r="AS244" s="28"/>
      <c r="AT244" s="71"/>
      <c r="AU244" s="28"/>
      <c r="AV244" s="35"/>
      <c r="AW244" s="35"/>
      <c r="AX244" s="71"/>
      <c r="AY244" s="15"/>
      <c r="AZ244" s="15"/>
      <c r="BA244" s="28"/>
      <c r="BB244" s="71"/>
      <c r="BC244" s="173"/>
      <c r="BD244" s="220"/>
      <c r="BH244" s="221"/>
      <c r="BK244" s="50"/>
      <c r="BL244" s="115"/>
      <c r="BM244" s="43"/>
      <c r="BN244" s="43"/>
      <c r="BO244" s="43"/>
      <c r="BP244" s="115"/>
      <c r="BS244" s="50"/>
      <c r="BT244" s="115"/>
      <c r="BU244" s="222"/>
      <c r="BV244" s="223"/>
      <c r="BZ244" s="221"/>
      <c r="CC244" s="50"/>
      <c r="CD244" s="115"/>
      <c r="CE244" s="43"/>
      <c r="CF244" s="43"/>
      <c r="CG244" s="43"/>
      <c r="CH244" s="115"/>
      <c r="CK244" s="50"/>
      <c r="CL244" s="115"/>
      <c r="CM244" s="222"/>
      <c r="CN244" s="223"/>
      <c r="CR244" s="221"/>
      <c r="CU244" s="50"/>
      <c r="CV244" s="115"/>
      <c r="CW244" s="50"/>
      <c r="CX244" s="43"/>
      <c r="CY244" s="43"/>
      <c r="CZ244" s="115"/>
      <c r="DC244" s="50"/>
      <c r="DD244" s="115"/>
      <c r="DE244" s="222"/>
      <c r="DF244" s="223"/>
      <c r="DJ244" s="221"/>
      <c r="DM244" s="50"/>
      <c r="DN244" s="115"/>
      <c r="DO244" s="50"/>
      <c r="DP244" s="43"/>
      <c r="DQ244" s="43"/>
      <c r="DU244" s="50"/>
      <c r="DV244" s="115"/>
      <c r="DW244" s="222"/>
      <c r="DX244" s="223"/>
      <c r="EG244" s="43"/>
      <c r="EH244" s="43"/>
      <c r="EI244" s="43"/>
    </row>
    <row r="245">
      <c r="A245" s="218"/>
      <c r="B245" s="219"/>
      <c r="C245" s="15"/>
      <c r="D245" s="15"/>
      <c r="E245" s="15"/>
      <c r="F245" s="165"/>
      <c r="G245" s="15"/>
      <c r="H245" s="15"/>
      <c r="I245" s="28"/>
      <c r="J245" s="71"/>
      <c r="K245" s="35"/>
      <c r="L245" s="35"/>
      <c r="M245" s="35"/>
      <c r="N245" s="71"/>
      <c r="O245" s="15"/>
      <c r="P245" s="15"/>
      <c r="Q245" s="28"/>
      <c r="R245" s="71"/>
      <c r="S245" s="173"/>
      <c r="T245" s="219"/>
      <c r="U245" s="15"/>
      <c r="V245" s="15"/>
      <c r="W245" s="15"/>
      <c r="X245" s="165"/>
      <c r="Y245" s="15"/>
      <c r="Z245" s="15"/>
      <c r="AA245" s="15"/>
      <c r="AB245" s="71"/>
      <c r="AC245" s="35"/>
      <c r="AD245" s="35"/>
      <c r="AE245" s="35"/>
      <c r="AF245" s="71"/>
      <c r="AG245" s="15"/>
      <c r="AH245" s="15"/>
      <c r="AI245" s="28"/>
      <c r="AJ245" s="71"/>
      <c r="AK245" s="173"/>
      <c r="AL245" s="219"/>
      <c r="AM245" s="15"/>
      <c r="AN245" s="15"/>
      <c r="AO245" s="15"/>
      <c r="AP245" s="165"/>
      <c r="AQ245" s="15"/>
      <c r="AR245" s="15"/>
      <c r="AS245" s="28"/>
      <c r="AT245" s="71"/>
      <c r="AU245" s="28"/>
      <c r="AV245" s="35"/>
      <c r="AW245" s="35"/>
      <c r="AX245" s="71"/>
      <c r="AY245" s="15"/>
      <c r="AZ245" s="15"/>
      <c r="BA245" s="28"/>
      <c r="BB245" s="71"/>
      <c r="BC245" s="173"/>
      <c r="BD245" s="220"/>
      <c r="BH245" s="221"/>
      <c r="BK245" s="50"/>
      <c r="BL245" s="115"/>
      <c r="BM245" s="43"/>
      <c r="BN245" s="43"/>
      <c r="BO245" s="43"/>
      <c r="BP245" s="115"/>
      <c r="BS245" s="50"/>
      <c r="BT245" s="115"/>
      <c r="BU245" s="222"/>
      <c r="BV245" s="223"/>
      <c r="BZ245" s="221"/>
      <c r="CC245" s="50"/>
      <c r="CD245" s="115"/>
      <c r="CE245" s="43"/>
      <c r="CF245" s="43"/>
      <c r="CG245" s="43"/>
      <c r="CH245" s="115"/>
      <c r="CK245" s="50"/>
      <c r="CL245" s="115"/>
      <c r="CM245" s="222"/>
      <c r="CN245" s="223"/>
      <c r="CR245" s="221"/>
      <c r="CU245" s="50"/>
      <c r="CV245" s="115"/>
      <c r="CW245" s="50"/>
      <c r="CX245" s="43"/>
      <c r="CY245" s="43"/>
      <c r="CZ245" s="115"/>
      <c r="DC245" s="50"/>
      <c r="DD245" s="115"/>
      <c r="DE245" s="222"/>
      <c r="DF245" s="223"/>
      <c r="DJ245" s="221"/>
      <c r="DM245" s="50"/>
      <c r="DN245" s="115"/>
      <c r="DO245" s="50"/>
      <c r="DP245" s="43"/>
      <c r="DQ245" s="43"/>
      <c r="DU245" s="50"/>
      <c r="DV245" s="115"/>
      <c r="DW245" s="222"/>
      <c r="DX245" s="223"/>
      <c r="EG245" s="43"/>
      <c r="EH245" s="43"/>
      <c r="EI245" s="43"/>
    </row>
    <row r="246">
      <c r="A246" s="218"/>
      <c r="B246" s="219"/>
      <c r="C246" s="15"/>
      <c r="D246" s="15"/>
      <c r="E246" s="15"/>
      <c r="F246" s="165"/>
      <c r="G246" s="15"/>
      <c r="H246" s="15"/>
      <c r="I246" s="28"/>
      <c r="J246" s="71"/>
      <c r="K246" s="35"/>
      <c r="L246" s="35"/>
      <c r="M246" s="35"/>
      <c r="N246" s="71"/>
      <c r="O246" s="15"/>
      <c r="P246" s="15"/>
      <c r="Q246" s="28"/>
      <c r="R246" s="71"/>
      <c r="S246" s="173"/>
      <c r="T246" s="219"/>
      <c r="U246" s="15"/>
      <c r="V246" s="15"/>
      <c r="W246" s="15"/>
      <c r="X246" s="165"/>
      <c r="Y246" s="15"/>
      <c r="Z246" s="15"/>
      <c r="AA246" s="15"/>
      <c r="AB246" s="71"/>
      <c r="AC246" s="35"/>
      <c r="AD246" s="35"/>
      <c r="AE246" s="35"/>
      <c r="AF246" s="71"/>
      <c r="AG246" s="15"/>
      <c r="AH246" s="15"/>
      <c r="AI246" s="28"/>
      <c r="AJ246" s="71"/>
      <c r="AK246" s="173"/>
      <c r="AL246" s="219"/>
      <c r="AM246" s="15"/>
      <c r="AN246" s="15"/>
      <c r="AO246" s="15"/>
      <c r="AP246" s="165"/>
      <c r="AQ246" s="15"/>
      <c r="AR246" s="15"/>
      <c r="AS246" s="28"/>
      <c r="AT246" s="71"/>
      <c r="AU246" s="28"/>
      <c r="AV246" s="35"/>
      <c r="AW246" s="35"/>
      <c r="AX246" s="71"/>
      <c r="AY246" s="15"/>
      <c r="AZ246" s="15"/>
      <c r="BA246" s="28"/>
      <c r="BB246" s="71"/>
      <c r="BC246" s="173"/>
      <c r="BD246" s="220"/>
      <c r="BH246" s="221"/>
      <c r="BK246" s="50"/>
      <c r="BL246" s="115"/>
      <c r="BM246" s="43"/>
      <c r="BN246" s="43"/>
      <c r="BO246" s="43"/>
      <c r="BP246" s="115"/>
      <c r="BS246" s="50"/>
      <c r="BT246" s="115"/>
      <c r="BU246" s="222"/>
      <c r="BV246" s="223"/>
      <c r="BZ246" s="221"/>
      <c r="CC246" s="50"/>
      <c r="CD246" s="115"/>
      <c r="CE246" s="43"/>
      <c r="CF246" s="43"/>
      <c r="CG246" s="43"/>
      <c r="CH246" s="115"/>
      <c r="CK246" s="50"/>
      <c r="CL246" s="115"/>
      <c r="CM246" s="222"/>
      <c r="CN246" s="223"/>
      <c r="CR246" s="221"/>
      <c r="CU246" s="50"/>
      <c r="CV246" s="115"/>
      <c r="CW246" s="50"/>
      <c r="CX246" s="43"/>
      <c r="CY246" s="43"/>
      <c r="CZ246" s="115"/>
      <c r="DC246" s="50"/>
      <c r="DD246" s="115"/>
      <c r="DE246" s="222"/>
      <c r="DF246" s="223"/>
      <c r="DJ246" s="221"/>
      <c r="DM246" s="50"/>
      <c r="DN246" s="115"/>
      <c r="DO246" s="50"/>
      <c r="DP246" s="43"/>
      <c r="DQ246" s="43"/>
      <c r="DU246" s="50"/>
      <c r="DV246" s="115"/>
      <c r="DW246" s="222"/>
      <c r="DX246" s="223"/>
      <c r="EG246" s="43"/>
      <c r="EH246" s="43"/>
      <c r="EI246" s="43"/>
    </row>
    <row r="247">
      <c r="A247" s="218"/>
      <c r="B247" s="219"/>
      <c r="C247" s="15"/>
      <c r="D247" s="15"/>
      <c r="E247" s="15"/>
      <c r="F247" s="165"/>
      <c r="G247" s="15"/>
      <c r="H247" s="15"/>
      <c r="I247" s="28"/>
      <c r="J247" s="71"/>
      <c r="K247" s="35"/>
      <c r="L247" s="35"/>
      <c r="M247" s="35"/>
      <c r="N247" s="71"/>
      <c r="O247" s="15"/>
      <c r="P247" s="15"/>
      <c r="Q247" s="28"/>
      <c r="R247" s="71"/>
      <c r="S247" s="173"/>
      <c r="T247" s="219"/>
      <c r="U247" s="15"/>
      <c r="V247" s="15"/>
      <c r="W247" s="15"/>
      <c r="X247" s="165"/>
      <c r="Y247" s="15"/>
      <c r="Z247" s="15"/>
      <c r="AA247" s="15"/>
      <c r="AB247" s="71"/>
      <c r="AC247" s="35"/>
      <c r="AD247" s="35"/>
      <c r="AE247" s="35"/>
      <c r="AF247" s="71"/>
      <c r="AG247" s="15"/>
      <c r="AH247" s="15"/>
      <c r="AI247" s="28"/>
      <c r="AJ247" s="71"/>
      <c r="AK247" s="173"/>
      <c r="AL247" s="219"/>
      <c r="AM247" s="15"/>
      <c r="AN247" s="15"/>
      <c r="AO247" s="15"/>
      <c r="AP247" s="165"/>
      <c r="AQ247" s="15"/>
      <c r="AR247" s="15"/>
      <c r="AS247" s="28"/>
      <c r="AT247" s="71"/>
      <c r="AU247" s="28"/>
      <c r="AV247" s="35"/>
      <c r="AW247" s="35"/>
      <c r="AX247" s="71"/>
      <c r="AY247" s="15"/>
      <c r="AZ247" s="15"/>
      <c r="BA247" s="28"/>
      <c r="BB247" s="71"/>
      <c r="BC247" s="173"/>
      <c r="BD247" s="220"/>
      <c r="BH247" s="221"/>
      <c r="BK247" s="50"/>
      <c r="BL247" s="115"/>
      <c r="BM247" s="43"/>
      <c r="BN247" s="43"/>
      <c r="BO247" s="43"/>
      <c r="BP247" s="115"/>
      <c r="BS247" s="50"/>
      <c r="BT247" s="115"/>
      <c r="BU247" s="222"/>
      <c r="BV247" s="223"/>
      <c r="BZ247" s="221"/>
      <c r="CC247" s="50"/>
      <c r="CD247" s="115"/>
      <c r="CE247" s="43"/>
      <c r="CF247" s="43"/>
      <c r="CG247" s="43"/>
      <c r="CH247" s="115"/>
      <c r="CK247" s="50"/>
      <c r="CL247" s="115"/>
      <c r="CM247" s="222"/>
      <c r="CN247" s="223"/>
      <c r="CR247" s="221"/>
      <c r="CU247" s="50"/>
      <c r="CV247" s="115"/>
      <c r="CW247" s="50"/>
      <c r="CX247" s="43"/>
      <c r="CY247" s="43"/>
      <c r="CZ247" s="115"/>
      <c r="DC247" s="50"/>
      <c r="DD247" s="115"/>
      <c r="DE247" s="222"/>
      <c r="DF247" s="223"/>
      <c r="DJ247" s="221"/>
      <c r="DM247" s="50"/>
      <c r="DN247" s="115"/>
      <c r="DO247" s="50"/>
      <c r="DP247" s="43"/>
      <c r="DQ247" s="43"/>
      <c r="DU247" s="50"/>
      <c r="DV247" s="115"/>
      <c r="DW247" s="222"/>
      <c r="DX247" s="223"/>
      <c r="EG247" s="43"/>
      <c r="EH247" s="43"/>
      <c r="EI247" s="43"/>
    </row>
    <row r="248">
      <c r="A248" s="218"/>
      <c r="B248" s="219"/>
      <c r="C248" s="15"/>
      <c r="D248" s="15"/>
      <c r="E248" s="15"/>
      <c r="F248" s="165"/>
      <c r="G248" s="15"/>
      <c r="H248" s="15"/>
      <c r="I248" s="28"/>
      <c r="J248" s="71"/>
      <c r="K248" s="35"/>
      <c r="L248" s="35"/>
      <c r="M248" s="35"/>
      <c r="N248" s="71"/>
      <c r="O248" s="15"/>
      <c r="P248" s="15"/>
      <c r="Q248" s="28"/>
      <c r="R248" s="71"/>
      <c r="S248" s="173"/>
      <c r="T248" s="219"/>
      <c r="U248" s="15"/>
      <c r="V248" s="15"/>
      <c r="W248" s="15"/>
      <c r="X248" s="165"/>
      <c r="Y248" s="15"/>
      <c r="Z248" s="15"/>
      <c r="AA248" s="15"/>
      <c r="AB248" s="71"/>
      <c r="AC248" s="35"/>
      <c r="AD248" s="35"/>
      <c r="AE248" s="35"/>
      <c r="AF248" s="71"/>
      <c r="AG248" s="15"/>
      <c r="AH248" s="15"/>
      <c r="AI248" s="28"/>
      <c r="AJ248" s="71"/>
      <c r="AK248" s="173"/>
      <c r="AL248" s="219"/>
      <c r="AM248" s="15"/>
      <c r="AN248" s="15"/>
      <c r="AO248" s="15"/>
      <c r="AP248" s="165"/>
      <c r="AQ248" s="15"/>
      <c r="AR248" s="15"/>
      <c r="AS248" s="28"/>
      <c r="AT248" s="71"/>
      <c r="AU248" s="28"/>
      <c r="AV248" s="35"/>
      <c r="AW248" s="35"/>
      <c r="AX248" s="71"/>
      <c r="AY248" s="15"/>
      <c r="AZ248" s="15"/>
      <c r="BA248" s="28"/>
      <c r="BB248" s="71"/>
      <c r="BC248" s="173"/>
      <c r="BD248" s="220"/>
      <c r="BH248" s="221"/>
      <c r="BK248" s="50"/>
      <c r="BL248" s="115"/>
      <c r="BM248" s="43"/>
      <c r="BN248" s="43"/>
      <c r="BO248" s="43"/>
      <c r="BP248" s="115"/>
      <c r="BS248" s="50"/>
      <c r="BT248" s="115"/>
      <c r="BU248" s="222"/>
      <c r="BV248" s="223"/>
      <c r="BZ248" s="221"/>
      <c r="CC248" s="50"/>
      <c r="CD248" s="115"/>
      <c r="CE248" s="43"/>
      <c r="CF248" s="43"/>
      <c r="CG248" s="43"/>
      <c r="CH248" s="115"/>
      <c r="CK248" s="50"/>
      <c r="CL248" s="115"/>
      <c r="CM248" s="222"/>
      <c r="CN248" s="223"/>
      <c r="CR248" s="221"/>
      <c r="CU248" s="50"/>
      <c r="CV248" s="115"/>
      <c r="CW248" s="50"/>
      <c r="CX248" s="43"/>
      <c r="CY248" s="43"/>
      <c r="CZ248" s="115"/>
      <c r="DC248" s="50"/>
      <c r="DD248" s="115"/>
      <c r="DE248" s="222"/>
      <c r="DF248" s="223"/>
      <c r="DJ248" s="221"/>
      <c r="DM248" s="50"/>
      <c r="DN248" s="115"/>
      <c r="DO248" s="50"/>
      <c r="DP248" s="43"/>
      <c r="DQ248" s="43"/>
      <c r="DU248" s="50"/>
      <c r="DV248" s="115"/>
      <c r="DW248" s="222"/>
      <c r="DX248" s="223"/>
      <c r="EG248" s="43"/>
      <c r="EH248" s="43"/>
      <c r="EI248" s="43"/>
    </row>
    <row r="249">
      <c r="A249" s="218"/>
      <c r="B249" s="219"/>
      <c r="C249" s="15"/>
      <c r="D249" s="15"/>
      <c r="E249" s="15"/>
      <c r="F249" s="165"/>
      <c r="G249" s="15"/>
      <c r="H249" s="15"/>
      <c r="I249" s="28"/>
      <c r="J249" s="71"/>
      <c r="K249" s="35"/>
      <c r="L249" s="35"/>
      <c r="M249" s="35"/>
      <c r="N249" s="71"/>
      <c r="O249" s="15"/>
      <c r="P249" s="15"/>
      <c r="Q249" s="28"/>
      <c r="R249" s="71"/>
      <c r="S249" s="173"/>
      <c r="T249" s="219"/>
      <c r="U249" s="15"/>
      <c r="V249" s="15"/>
      <c r="W249" s="15"/>
      <c r="X249" s="165"/>
      <c r="Y249" s="15"/>
      <c r="Z249" s="15"/>
      <c r="AA249" s="15"/>
      <c r="AB249" s="71"/>
      <c r="AC249" s="35"/>
      <c r="AD249" s="35"/>
      <c r="AE249" s="35"/>
      <c r="AF249" s="71"/>
      <c r="AG249" s="15"/>
      <c r="AH249" s="15"/>
      <c r="AI249" s="28"/>
      <c r="AJ249" s="71"/>
      <c r="AK249" s="173"/>
      <c r="AL249" s="219"/>
      <c r="AM249" s="15"/>
      <c r="AN249" s="15"/>
      <c r="AO249" s="15"/>
      <c r="AP249" s="165"/>
      <c r="AQ249" s="15"/>
      <c r="AR249" s="15"/>
      <c r="AS249" s="28"/>
      <c r="AT249" s="71"/>
      <c r="AU249" s="28"/>
      <c r="AV249" s="35"/>
      <c r="AW249" s="35"/>
      <c r="AX249" s="71"/>
      <c r="AY249" s="15"/>
      <c r="AZ249" s="15"/>
      <c r="BA249" s="28"/>
      <c r="BB249" s="71"/>
      <c r="BC249" s="173"/>
      <c r="BD249" s="220"/>
      <c r="BH249" s="221"/>
      <c r="BK249" s="50"/>
      <c r="BL249" s="115"/>
      <c r="BM249" s="43"/>
      <c r="BN249" s="43"/>
      <c r="BO249" s="43"/>
      <c r="BP249" s="115"/>
      <c r="BS249" s="50"/>
      <c r="BT249" s="115"/>
      <c r="BU249" s="222"/>
      <c r="BV249" s="223"/>
      <c r="BZ249" s="221"/>
      <c r="CC249" s="50"/>
      <c r="CD249" s="115"/>
      <c r="CE249" s="43"/>
      <c r="CF249" s="43"/>
      <c r="CG249" s="43"/>
      <c r="CH249" s="115"/>
      <c r="CK249" s="50"/>
      <c r="CL249" s="115"/>
      <c r="CM249" s="222"/>
      <c r="CN249" s="223"/>
      <c r="CR249" s="221"/>
      <c r="CU249" s="50"/>
      <c r="CV249" s="115"/>
      <c r="CW249" s="50"/>
      <c r="CX249" s="43"/>
      <c r="CY249" s="43"/>
      <c r="CZ249" s="115"/>
      <c r="DC249" s="50"/>
      <c r="DD249" s="115"/>
      <c r="DE249" s="222"/>
      <c r="DF249" s="223"/>
      <c r="DJ249" s="221"/>
      <c r="DM249" s="50"/>
      <c r="DN249" s="115"/>
      <c r="DO249" s="50"/>
      <c r="DP249" s="43"/>
      <c r="DQ249" s="43"/>
      <c r="DU249" s="50"/>
      <c r="DV249" s="115"/>
      <c r="DW249" s="222"/>
      <c r="DX249" s="223"/>
      <c r="EG249" s="43"/>
      <c r="EH249" s="43"/>
      <c r="EI249" s="43"/>
    </row>
    <row r="250">
      <c r="A250" s="218"/>
      <c r="B250" s="219"/>
      <c r="C250" s="15"/>
      <c r="D250" s="15"/>
      <c r="E250" s="15"/>
      <c r="F250" s="165"/>
      <c r="G250" s="15"/>
      <c r="H250" s="15"/>
      <c r="I250" s="28"/>
      <c r="J250" s="71"/>
      <c r="K250" s="35"/>
      <c r="L250" s="35"/>
      <c r="M250" s="35"/>
      <c r="N250" s="71"/>
      <c r="O250" s="15"/>
      <c r="P250" s="15"/>
      <c r="Q250" s="28"/>
      <c r="R250" s="71"/>
      <c r="S250" s="173"/>
      <c r="T250" s="219"/>
      <c r="U250" s="15"/>
      <c r="V250" s="15"/>
      <c r="W250" s="15"/>
      <c r="X250" s="165"/>
      <c r="Y250" s="15"/>
      <c r="Z250" s="15"/>
      <c r="AA250" s="15"/>
      <c r="AB250" s="71"/>
      <c r="AC250" s="35"/>
      <c r="AD250" s="35"/>
      <c r="AE250" s="35"/>
      <c r="AF250" s="71"/>
      <c r="AG250" s="15"/>
      <c r="AH250" s="15"/>
      <c r="AI250" s="28"/>
      <c r="AJ250" s="71"/>
      <c r="AK250" s="173"/>
      <c r="AL250" s="219"/>
      <c r="AM250" s="15"/>
      <c r="AN250" s="15"/>
      <c r="AO250" s="15"/>
      <c r="AP250" s="165"/>
      <c r="AQ250" s="15"/>
      <c r="AR250" s="15"/>
      <c r="AS250" s="28"/>
      <c r="AT250" s="71"/>
      <c r="AU250" s="28"/>
      <c r="AV250" s="35"/>
      <c r="AW250" s="35"/>
      <c r="AX250" s="71"/>
      <c r="AY250" s="15"/>
      <c r="AZ250" s="15"/>
      <c r="BA250" s="28"/>
      <c r="BB250" s="71"/>
      <c r="BC250" s="173"/>
      <c r="BD250" s="220"/>
      <c r="BH250" s="221"/>
      <c r="BK250" s="50"/>
      <c r="BL250" s="115"/>
      <c r="BM250" s="43"/>
      <c r="BN250" s="43"/>
      <c r="BO250" s="43"/>
      <c r="BP250" s="115"/>
      <c r="BS250" s="50"/>
      <c r="BT250" s="115"/>
      <c r="BU250" s="222"/>
      <c r="BV250" s="223"/>
      <c r="BZ250" s="221"/>
      <c r="CC250" s="50"/>
      <c r="CD250" s="115"/>
      <c r="CE250" s="43"/>
      <c r="CF250" s="43"/>
      <c r="CG250" s="43"/>
      <c r="CH250" s="115"/>
      <c r="CK250" s="50"/>
      <c r="CL250" s="115"/>
      <c r="CM250" s="222"/>
      <c r="CN250" s="223"/>
      <c r="CR250" s="221"/>
      <c r="CU250" s="50"/>
      <c r="CV250" s="115"/>
      <c r="CW250" s="50"/>
      <c r="CX250" s="43"/>
      <c r="CY250" s="43"/>
      <c r="CZ250" s="115"/>
      <c r="DC250" s="50"/>
      <c r="DD250" s="115"/>
      <c r="DE250" s="222"/>
      <c r="DF250" s="223"/>
      <c r="DJ250" s="221"/>
      <c r="DM250" s="50"/>
      <c r="DN250" s="115"/>
      <c r="DO250" s="50"/>
      <c r="DP250" s="43"/>
      <c r="DQ250" s="43"/>
      <c r="DU250" s="50"/>
      <c r="DV250" s="115"/>
      <c r="DW250" s="222"/>
      <c r="DX250" s="223"/>
      <c r="EG250" s="43"/>
      <c r="EH250" s="43"/>
      <c r="EI250" s="43"/>
    </row>
    <row r="251">
      <c r="A251" s="218"/>
      <c r="B251" s="219"/>
      <c r="C251" s="15"/>
      <c r="D251" s="15"/>
      <c r="E251" s="15"/>
      <c r="F251" s="165"/>
      <c r="G251" s="15"/>
      <c r="H251" s="15"/>
      <c r="I251" s="28"/>
      <c r="J251" s="71"/>
      <c r="K251" s="35"/>
      <c r="L251" s="35"/>
      <c r="M251" s="35"/>
      <c r="N251" s="71"/>
      <c r="O251" s="15"/>
      <c r="P251" s="15"/>
      <c r="Q251" s="28"/>
      <c r="R251" s="71"/>
      <c r="S251" s="173"/>
      <c r="T251" s="219"/>
      <c r="U251" s="15"/>
      <c r="V251" s="15"/>
      <c r="W251" s="15"/>
      <c r="X251" s="165"/>
      <c r="Y251" s="15"/>
      <c r="Z251" s="15"/>
      <c r="AA251" s="15"/>
      <c r="AB251" s="71"/>
      <c r="AC251" s="35"/>
      <c r="AD251" s="35"/>
      <c r="AE251" s="35"/>
      <c r="AF251" s="71"/>
      <c r="AG251" s="15"/>
      <c r="AH251" s="15"/>
      <c r="AI251" s="28"/>
      <c r="AJ251" s="71"/>
      <c r="AK251" s="173"/>
      <c r="AL251" s="219"/>
      <c r="AM251" s="15"/>
      <c r="AN251" s="15"/>
      <c r="AO251" s="15"/>
      <c r="AP251" s="165"/>
      <c r="AQ251" s="15"/>
      <c r="AR251" s="15"/>
      <c r="AS251" s="28"/>
      <c r="AT251" s="71"/>
      <c r="AU251" s="28"/>
      <c r="AV251" s="35"/>
      <c r="AW251" s="35"/>
      <c r="AX251" s="71"/>
      <c r="AY251" s="15"/>
      <c r="AZ251" s="15"/>
      <c r="BA251" s="28"/>
      <c r="BB251" s="71"/>
      <c r="BC251" s="173"/>
      <c r="BD251" s="220"/>
      <c r="BH251" s="221"/>
      <c r="BK251" s="50"/>
      <c r="BL251" s="115"/>
      <c r="BM251" s="43"/>
      <c r="BN251" s="43"/>
      <c r="BO251" s="43"/>
      <c r="BP251" s="115"/>
      <c r="BS251" s="50"/>
      <c r="BT251" s="115"/>
      <c r="BU251" s="222"/>
      <c r="BV251" s="223"/>
      <c r="BZ251" s="221"/>
      <c r="CC251" s="50"/>
      <c r="CD251" s="115"/>
      <c r="CE251" s="43"/>
      <c r="CF251" s="43"/>
      <c r="CG251" s="43"/>
      <c r="CH251" s="115"/>
      <c r="CK251" s="50"/>
      <c r="CL251" s="115"/>
      <c r="CM251" s="222"/>
      <c r="CN251" s="223"/>
      <c r="CR251" s="221"/>
      <c r="CU251" s="50"/>
      <c r="CV251" s="115"/>
      <c r="CW251" s="50"/>
      <c r="CX251" s="43"/>
      <c r="CY251" s="43"/>
      <c r="CZ251" s="115"/>
      <c r="DC251" s="50"/>
      <c r="DD251" s="115"/>
      <c r="DE251" s="222"/>
      <c r="DF251" s="223"/>
      <c r="DJ251" s="221"/>
      <c r="DM251" s="50"/>
      <c r="DN251" s="115"/>
      <c r="DO251" s="50"/>
      <c r="DP251" s="43"/>
      <c r="DQ251" s="43"/>
      <c r="DU251" s="50"/>
      <c r="DV251" s="115"/>
      <c r="DW251" s="222"/>
      <c r="DX251" s="223"/>
      <c r="EG251" s="43"/>
      <c r="EH251" s="43"/>
      <c r="EI251" s="43"/>
    </row>
    <row r="252">
      <c r="A252" s="218"/>
      <c r="B252" s="219"/>
      <c r="C252" s="15"/>
      <c r="D252" s="15"/>
      <c r="E252" s="15"/>
      <c r="F252" s="165"/>
      <c r="G252" s="15"/>
      <c r="H252" s="15"/>
      <c r="I252" s="28"/>
      <c r="J252" s="71"/>
      <c r="K252" s="35"/>
      <c r="L252" s="35"/>
      <c r="M252" s="35"/>
      <c r="N252" s="71"/>
      <c r="O252" s="15"/>
      <c r="P252" s="15"/>
      <c r="Q252" s="28"/>
      <c r="R252" s="71"/>
      <c r="S252" s="173"/>
      <c r="T252" s="219"/>
      <c r="U252" s="15"/>
      <c r="V252" s="15"/>
      <c r="W252" s="15"/>
      <c r="X252" s="165"/>
      <c r="Y252" s="15"/>
      <c r="Z252" s="15"/>
      <c r="AA252" s="15"/>
      <c r="AB252" s="71"/>
      <c r="AC252" s="35"/>
      <c r="AD252" s="35"/>
      <c r="AE252" s="35"/>
      <c r="AF252" s="71"/>
      <c r="AG252" s="15"/>
      <c r="AH252" s="15"/>
      <c r="AI252" s="28"/>
      <c r="AJ252" s="71"/>
      <c r="AK252" s="173"/>
      <c r="AL252" s="219"/>
      <c r="AM252" s="15"/>
      <c r="AN252" s="15"/>
      <c r="AO252" s="15"/>
      <c r="AP252" s="165"/>
      <c r="AQ252" s="15"/>
      <c r="AR252" s="15"/>
      <c r="AS252" s="28"/>
      <c r="AT252" s="71"/>
      <c r="AU252" s="28"/>
      <c r="AV252" s="35"/>
      <c r="AW252" s="35"/>
      <c r="AX252" s="71"/>
      <c r="AY252" s="15"/>
      <c r="AZ252" s="15"/>
      <c r="BA252" s="28"/>
      <c r="BB252" s="71"/>
      <c r="BC252" s="173"/>
      <c r="BD252" s="220"/>
      <c r="BH252" s="221"/>
      <c r="BK252" s="50"/>
      <c r="BL252" s="115"/>
      <c r="BM252" s="43"/>
      <c r="BN252" s="43"/>
      <c r="BO252" s="43"/>
      <c r="BP252" s="115"/>
      <c r="BS252" s="50"/>
      <c r="BT252" s="115"/>
      <c r="BU252" s="222"/>
      <c r="BV252" s="223"/>
      <c r="BZ252" s="221"/>
      <c r="CC252" s="50"/>
      <c r="CD252" s="115"/>
      <c r="CE252" s="43"/>
      <c r="CF252" s="43"/>
      <c r="CG252" s="43"/>
      <c r="CH252" s="115"/>
      <c r="CK252" s="50"/>
      <c r="CL252" s="115"/>
      <c r="CM252" s="222"/>
      <c r="CN252" s="223"/>
      <c r="CR252" s="221"/>
      <c r="CU252" s="50"/>
      <c r="CV252" s="115"/>
      <c r="CW252" s="50"/>
      <c r="CX252" s="43"/>
      <c r="CY252" s="43"/>
      <c r="CZ252" s="115"/>
      <c r="DC252" s="50"/>
      <c r="DD252" s="115"/>
      <c r="DE252" s="222"/>
      <c r="DF252" s="223"/>
      <c r="DJ252" s="221"/>
      <c r="DM252" s="50"/>
      <c r="DN252" s="115"/>
      <c r="DO252" s="50"/>
      <c r="DP252" s="43"/>
      <c r="DQ252" s="43"/>
      <c r="DU252" s="50"/>
      <c r="DV252" s="115"/>
      <c r="DW252" s="222"/>
      <c r="DX252" s="223"/>
      <c r="EG252" s="43"/>
      <c r="EH252" s="43"/>
      <c r="EI252" s="43"/>
    </row>
    <row r="253">
      <c r="A253" s="218"/>
      <c r="B253" s="219"/>
      <c r="C253" s="15"/>
      <c r="D253" s="15"/>
      <c r="E253" s="15"/>
      <c r="F253" s="165"/>
      <c r="G253" s="15"/>
      <c r="H253" s="15"/>
      <c r="I253" s="28"/>
      <c r="J253" s="71"/>
      <c r="K253" s="35"/>
      <c r="L253" s="35"/>
      <c r="M253" s="35"/>
      <c r="N253" s="71"/>
      <c r="O253" s="15"/>
      <c r="P253" s="15"/>
      <c r="Q253" s="28"/>
      <c r="R253" s="71"/>
      <c r="S253" s="173"/>
      <c r="T253" s="219"/>
      <c r="U253" s="15"/>
      <c r="V253" s="15"/>
      <c r="W253" s="15"/>
      <c r="X253" s="165"/>
      <c r="Y253" s="15"/>
      <c r="Z253" s="15"/>
      <c r="AA253" s="15"/>
      <c r="AB253" s="71"/>
      <c r="AC253" s="35"/>
      <c r="AD253" s="35"/>
      <c r="AE253" s="35"/>
      <c r="AF253" s="71"/>
      <c r="AG253" s="15"/>
      <c r="AH253" s="15"/>
      <c r="AI253" s="28"/>
      <c r="AJ253" s="71"/>
      <c r="AK253" s="173"/>
      <c r="AL253" s="219"/>
      <c r="AM253" s="15"/>
      <c r="AN253" s="15"/>
      <c r="AO253" s="15"/>
      <c r="AP253" s="165"/>
      <c r="AQ253" s="15"/>
      <c r="AR253" s="15"/>
      <c r="AS253" s="28"/>
      <c r="AT253" s="71"/>
      <c r="AU253" s="28"/>
      <c r="AV253" s="35"/>
      <c r="AW253" s="35"/>
      <c r="AX253" s="71"/>
      <c r="AY253" s="15"/>
      <c r="AZ253" s="15"/>
      <c r="BA253" s="28"/>
      <c r="BB253" s="71"/>
      <c r="BC253" s="173"/>
      <c r="BD253" s="220"/>
      <c r="BH253" s="221"/>
      <c r="BK253" s="50"/>
      <c r="BL253" s="115"/>
      <c r="BM253" s="43"/>
      <c r="BN253" s="43"/>
      <c r="BO253" s="43"/>
      <c r="BP253" s="115"/>
      <c r="BS253" s="50"/>
      <c r="BT253" s="115"/>
      <c r="BU253" s="222"/>
      <c r="BV253" s="223"/>
      <c r="BZ253" s="221"/>
      <c r="CC253" s="50"/>
      <c r="CD253" s="115"/>
      <c r="CE253" s="43"/>
      <c r="CF253" s="43"/>
      <c r="CG253" s="43"/>
      <c r="CH253" s="115"/>
      <c r="CK253" s="50"/>
      <c r="CL253" s="115"/>
      <c r="CM253" s="222"/>
      <c r="CN253" s="223"/>
      <c r="CR253" s="221"/>
      <c r="CU253" s="50"/>
      <c r="CV253" s="115"/>
      <c r="CW253" s="50"/>
      <c r="CX253" s="43"/>
      <c r="CY253" s="43"/>
      <c r="CZ253" s="115"/>
      <c r="DC253" s="50"/>
      <c r="DD253" s="115"/>
      <c r="DE253" s="222"/>
      <c r="DF253" s="223"/>
      <c r="DJ253" s="221"/>
      <c r="DM253" s="50"/>
      <c r="DN253" s="115"/>
      <c r="DO253" s="50"/>
      <c r="DP253" s="43"/>
      <c r="DQ253" s="43"/>
      <c r="DU253" s="50"/>
      <c r="DV253" s="115"/>
      <c r="DW253" s="222"/>
      <c r="DX253" s="223"/>
      <c r="EG253" s="43"/>
      <c r="EH253" s="43"/>
      <c r="EI253" s="43"/>
    </row>
    <row r="254">
      <c r="A254" s="218"/>
      <c r="B254" s="219"/>
      <c r="C254" s="15"/>
      <c r="D254" s="15"/>
      <c r="E254" s="15"/>
      <c r="F254" s="165"/>
      <c r="G254" s="15"/>
      <c r="H254" s="15"/>
      <c r="I254" s="28"/>
      <c r="J254" s="71"/>
      <c r="K254" s="35"/>
      <c r="L254" s="35"/>
      <c r="M254" s="35"/>
      <c r="N254" s="71"/>
      <c r="O254" s="15"/>
      <c r="P254" s="15"/>
      <c r="Q254" s="28"/>
      <c r="R254" s="71"/>
      <c r="S254" s="173"/>
      <c r="T254" s="219"/>
      <c r="U254" s="15"/>
      <c r="V254" s="15"/>
      <c r="W254" s="15"/>
      <c r="X254" s="165"/>
      <c r="Y254" s="15"/>
      <c r="Z254" s="15"/>
      <c r="AA254" s="15"/>
      <c r="AB254" s="71"/>
      <c r="AC254" s="35"/>
      <c r="AD254" s="35"/>
      <c r="AE254" s="35"/>
      <c r="AF254" s="71"/>
      <c r="AG254" s="15"/>
      <c r="AH254" s="15"/>
      <c r="AI254" s="28"/>
      <c r="AJ254" s="71"/>
      <c r="AK254" s="173"/>
      <c r="AL254" s="219"/>
      <c r="AM254" s="15"/>
      <c r="AN254" s="15"/>
      <c r="AO254" s="15"/>
      <c r="AP254" s="165"/>
      <c r="AQ254" s="15"/>
      <c r="AR254" s="15"/>
      <c r="AS254" s="28"/>
      <c r="AT254" s="71"/>
      <c r="AU254" s="28"/>
      <c r="AV254" s="35"/>
      <c r="AW254" s="35"/>
      <c r="AX254" s="71"/>
      <c r="AY254" s="15"/>
      <c r="AZ254" s="15"/>
      <c r="BA254" s="28"/>
      <c r="BB254" s="71"/>
      <c r="BC254" s="173"/>
      <c r="BD254" s="220"/>
      <c r="BH254" s="221"/>
      <c r="BK254" s="50"/>
      <c r="BL254" s="115"/>
      <c r="BM254" s="43"/>
      <c r="BN254" s="43"/>
      <c r="BO254" s="43"/>
      <c r="BP254" s="115"/>
      <c r="BS254" s="50"/>
      <c r="BT254" s="115"/>
      <c r="BU254" s="222"/>
      <c r="BV254" s="223"/>
      <c r="BZ254" s="221"/>
      <c r="CC254" s="50"/>
      <c r="CD254" s="115"/>
      <c r="CE254" s="43"/>
      <c r="CF254" s="43"/>
      <c r="CG254" s="43"/>
      <c r="CH254" s="115"/>
      <c r="CK254" s="50"/>
      <c r="CL254" s="115"/>
      <c r="CM254" s="222"/>
      <c r="CN254" s="223"/>
      <c r="CR254" s="221"/>
      <c r="CU254" s="50"/>
      <c r="CV254" s="115"/>
      <c r="CW254" s="50"/>
      <c r="CX254" s="43"/>
      <c r="CY254" s="43"/>
      <c r="CZ254" s="115"/>
      <c r="DC254" s="50"/>
      <c r="DD254" s="115"/>
      <c r="DE254" s="222"/>
      <c r="DF254" s="223"/>
      <c r="DJ254" s="221"/>
      <c r="DM254" s="50"/>
      <c r="DN254" s="115"/>
      <c r="DO254" s="50"/>
      <c r="DP254" s="43"/>
      <c r="DQ254" s="43"/>
      <c r="DU254" s="50"/>
      <c r="DV254" s="115"/>
      <c r="DW254" s="222"/>
      <c r="DX254" s="223"/>
      <c r="EG254" s="43"/>
      <c r="EH254" s="43"/>
      <c r="EI254" s="43"/>
    </row>
    <row r="255">
      <c r="A255" s="218"/>
      <c r="B255" s="219"/>
      <c r="C255" s="15"/>
      <c r="D255" s="15"/>
      <c r="E255" s="15"/>
      <c r="F255" s="165"/>
      <c r="G255" s="15"/>
      <c r="H255" s="15"/>
      <c r="I255" s="28"/>
      <c r="J255" s="71"/>
      <c r="K255" s="35"/>
      <c r="L255" s="35"/>
      <c r="M255" s="35"/>
      <c r="N255" s="71"/>
      <c r="O255" s="15"/>
      <c r="P255" s="15"/>
      <c r="Q255" s="28"/>
      <c r="R255" s="71"/>
      <c r="S255" s="173"/>
      <c r="T255" s="219"/>
      <c r="U255" s="15"/>
      <c r="V255" s="15"/>
      <c r="W255" s="15"/>
      <c r="X255" s="165"/>
      <c r="Y255" s="15"/>
      <c r="Z255" s="15"/>
      <c r="AA255" s="15"/>
      <c r="AB255" s="71"/>
      <c r="AC255" s="35"/>
      <c r="AD255" s="35"/>
      <c r="AE255" s="35"/>
      <c r="AF255" s="71"/>
      <c r="AG255" s="15"/>
      <c r="AH255" s="15"/>
      <c r="AI255" s="28"/>
      <c r="AJ255" s="71"/>
      <c r="AK255" s="173"/>
      <c r="AL255" s="219"/>
      <c r="AM255" s="15"/>
      <c r="AN255" s="15"/>
      <c r="AO255" s="15"/>
      <c r="AP255" s="165"/>
      <c r="AQ255" s="15"/>
      <c r="AR255" s="15"/>
      <c r="AS255" s="28"/>
      <c r="AT255" s="71"/>
      <c r="AU255" s="28"/>
      <c r="AV255" s="35"/>
      <c r="AW255" s="35"/>
      <c r="AX255" s="71"/>
      <c r="AY255" s="15"/>
      <c r="AZ255" s="15"/>
      <c r="BA255" s="28"/>
      <c r="BB255" s="71"/>
      <c r="BC255" s="173"/>
      <c r="BD255" s="220"/>
      <c r="BH255" s="221"/>
      <c r="BK255" s="50"/>
      <c r="BL255" s="115"/>
      <c r="BM255" s="43"/>
      <c r="BN255" s="43"/>
      <c r="BO255" s="43"/>
      <c r="BP255" s="115"/>
      <c r="BS255" s="50"/>
      <c r="BT255" s="115"/>
      <c r="BU255" s="222"/>
      <c r="BV255" s="223"/>
      <c r="BZ255" s="221"/>
      <c r="CC255" s="50"/>
      <c r="CD255" s="115"/>
      <c r="CE255" s="43"/>
      <c r="CF255" s="43"/>
      <c r="CG255" s="43"/>
      <c r="CH255" s="115"/>
      <c r="CK255" s="50"/>
      <c r="CL255" s="115"/>
      <c r="CM255" s="222"/>
      <c r="CN255" s="223"/>
      <c r="CR255" s="221"/>
      <c r="CU255" s="50"/>
      <c r="CV255" s="115"/>
      <c r="CW255" s="50"/>
      <c r="CX255" s="43"/>
      <c r="CY255" s="43"/>
      <c r="CZ255" s="115"/>
      <c r="DC255" s="50"/>
      <c r="DD255" s="115"/>
      <c r="DE255" s="222"/>
      <c r="DF255" s="223"/>
      <c r="DJ255" s="221"/>
      <c r="DM255" s="50"/>
      <c r="DN255" s="115"/>
      <c r="DO255" s="50"/>
      <c r="DP255" s="43"/>
      <c r="DQ255" s="43"/>
      <c r="DU255" s="50"/>
      <c r="DV255" s="115"/>
      <c r="DW255" s="222"/>
      <c r="DX255" s="223"/>
      <c r="EG255" s="43"/>
      <c r="EH255" s="43"/>
      <c r="EI255" s="43"/>
    </row>
    <row r="256">
      <c r="A256" s="218"/>
      <c r="B256" s="219"/>
      <c r="C256" s="15"/>
      <c r="D256" s="15"/>
      <c r="E256" s="15"/>
      <c r="F256" s="165"/>
      <c r="G256" s="15"/>
      <c r="H256" s="15"/>
      <c r="I256" s="28"/>
      <c r="J256" s="71"/>
      <c r="K256" s="35"/>
      <c r="L256" s="35"/>
      <c r="M256" s="35"/>
      <c r="N256" s="71"/>
      <c r="O256" s="15"/>
      <c r="P256" s="15"/>
      <c r="Q256" s="28"/>
      <c r="R256" s="71"/>
      <c r="S256" s="173"/>
      <c r="T256" s="219"/>
      <c r="U256" s="15"/>
      <c r="V256" s="15"/>
      <c r="W256" s="15"/>
      <c r="X256" s="165"/>
      <c r="Y256" s="15"/>
      <c r="Z256" s="15"/>
      <c r="AA256" s="15"/>
      <c r="AB256" s="71"/>
      <c r="AC256" s="35"/>
      <c r="AD256" s="35"/>
      <c r="AE256" s="35"/>
      <c r="AF256" s="71"/>
      <c r="AG256" s="15"/>
      <c r="AH256" s="15"/>
      <c r="AI256" s="28"/>
      <c r="AJ256" s="71"/>
      <c r="AK256" s="173"/>
      <c r="AL256" s="219"/>
      <c r="AM256" s="15"/>
      <c r="AN256" s="15"/>
      <c r="AO256" s="15"/>
      <c r="AP256" s="165"/>
      <c r="AQ256" s="15"/>
      <c r="AR256" s="15"/>
      <c r="AS256" s="28"/>
      <c r="AT256" s="71"/>
      <c r="AU256" s="28"/>
      <c r="AV256" s="35"/>
      <c r="AW256" s="35"/>
      <c r="AX256" s="71"/>
      <c r="AY256" s="15"/>
      <c r="AZ256" s="15"/>
      <c r="BA256" s="28"/>
      <c r="BB256" s="71"/>
      <c r="BC256" s="173"/>
      <c r="BD256" s="220"/>
      <c r="BH256" s="221"/>
      <c r="BK256" s="50"/>
      <c r="BL256" s="115"/>
      <c r="BM256" s="43"/>
      <c r="BN256" s="43"/>
      <c r="BO256" s="43"/>
      <c r="BP256" s="115"/>
      <c r="BS256" s="50"/>
      <c r="BT256" s="115"/>
      <c r="BU256" s="222"/>
      <c r="BV256" s="223"/>
      <c r="BZ256" s="221"/>
      <c r="CC256" s="50"/>
      <c r="CD256" s="115"/>
      <c r="CE256" s="43"/>
      <c r="CF256" s="43"/>
      <c r="CG256" s="43"/>
      <c r="CH256" s="115"/>
      <c r="CK256" s="50"/>
      <c r="CL256" s="115"/>
      <c r="CM256" s="222"/>
      <c r="CN256" s="223"/>
      <c r="CR256" s="221"/>
      <c r="CU256" s="50"/>
      <c r="CV256" s="115"/>
      <c r="CW256" s="50"/>
      <c r="CX256" s="43"/>
      <c r="CY256" s="43"/>
      <c r="CZ256" s="115"/>
      <c r="DC256" s="50"/>
      <c r="DD256" s="115"/>
      <c r="DE256" s="222"/>
      <c r="DF256" s="223"/>
      <c r="DJ256" s="221"/>
      <c r="DM256" s="50"/>
      <c r="DN256" s="115"/>
      <c r="DO256" s="50"/>
      <c r="DP256" s="43"/>
      <c r="DQ256" s="43"/>
      <c r="DU256" s="50"/>
      <c r="DV256" s="115"/>
      <c r="DW256" s="222"/>
      <c r="DX256" s="223"/>
      <c r="EG256" s="43"/>
      <c r="EH256" s="43"/>
      <c r="EI256" s="43"/>
    </row>
    <row r="257">
      <c r="A257" s="218"/>
      <c r="B257" s="219"/>
      <c r="C257" s="15"/>
      <c r="D257" s="15"/>
      <c r="E257" s="15"/>
      <c r="F257" s="165"/>
      <c r="G257" s="15"/>
      <c r="H257" s="15"/>
      <c r="I257" s="28"/>
      <c r="J257" s="71"/>
      <c r="K257" s="35"/>
      <c r="L257" s="35"/>
      <c r="M257" s="35"/>
      <c r="N257" s="71"/>
      <c r="O257" s="15"/>
      <c r="P257" s="15"/>
      <c r="Q257" s="28"/>
      <c r="R257" s="71"/>
      <c r="S257" s="173"/>
      <c r="T257" s="219"/>
      <c r="U257" s="15"/>
      <c r="V257" s="15"/>
      <c r="W257" s="15"/>
      <c r="X257" s="165"/>
      <c r="Y257" s="15"/>
      <c r="Z257" s="15"/>
      <c r="AA257" s="15"/>
      <c r="AB257" s="71"/>
      <c r="AC257" s="35"/>
      <c r="AD257" s="35"/>
      <c r="AE257" s="35"/>
      <c r="AF257" s="71"/>
      <c r="AG257" s="15"/>
      <c r="AH257" s="15"/>
      <c r="AI257" s="28"/>
      <c r="AJ257" s="71"/>
      <c r="AK257" s="173"/>
      <c r="AL257" s="219"/>
      <c r="AM257" s="15"/>
      <c r="AN257" s="15"/>
      <c r="AO257" s="15"/>
      <c r="AP257" s="165"/>
      <c r="AQ257" s="15"/>
      <c r="AR257" s="15"/>
      <c r="AS257" s="28"/>
      <c r="AT257" s="71"/>
      <c r="AU257" s="28"/>
      <c r="AV257" s="35"/>
      <c r="AW257" s="35"/>
      <c r="AX257" s="71"/>
      <c r="AY257" s="15"/>
      <c r="AZ257" s="15"/>
      <c r="BA257" s="28"/>
      <c r="BB257" s="71"/>
      <c r="BC257" s="173"/>
      <c r="BD257" s="220"/>
      <c r="BH257" s="221"/>
      <c r="BK257" s="50"/>
      <c r="BL257" s="115"/>
      <c r="BM257" s="43"/>
      <c r="BN257" s="43"/>
      <c r="BO257" s="43"/>
      <c r="BP257" s="115"/>
      <c r="BS257" s="50"/>
      <c r="BT257" s="115"/>
      <c r="BU257" s="222"/>
      <c r="BV257" s="223"/>
      <c r="BZ257" s="221"/>
      <c r="CC257" s="50"/>
      <c r="CD257" s="115"/>
      <c r="CE257" s="43"/>
      <c r="CF257" s="43"/>
      <c r="CG257" s="43"/>
      <c r="CH257" s="115"/>
      <c r="CK257" s="50"/>
      <c r="CL257" s="115"/>
      <c r="CM257" s="222"/>
      <c r="CN257" s="223"/>
      <c r="CR257" s="221"/>
      <c r="CU257" s="50"/>
      <c r="CV257" s="115"/>
      <c r="CW257" s="50"/>
      <c r="CX257" s="43"/>
      <c r="CY257" s="43"/>
      <c r="CZ257" s="115"/>
      <c r="DC257" s="50"/>
      <c r="DD257" s="115"/>
      <c r="DE257" s="222"/>
      <c r="DF257" s="223"/>
      <c r="DJ257" s="221"/>
      <c r="DM257" s="50"/>
      <c r="DN257" s="115"/>
      <c r="DO257" s="50"/>
      <c r="DP257" s="43"/>
      <c r="DQ257" s="43"/>
      <c r="DU257" s="50"/>
      <c r="DV257" s="115"/>
      <c r="DW257" s="222"/>
      <c r="DX257" s="223"/>
      <c r="EG257" s="43"/>
      <c r="EH257" s="43"/>
      <c r="EI257" s="43"/>
    </row>
    <row r="258">
      <c r="A258" s="218"/>
      <c r="B258" s="219"/>
      <c r="C258" s="15"/>
      <c r="D258" s="15"/>
      <c r="E258" s="15"/>
      <c r="F258" s="165"/>
      <c r="G258" s="15"/>
      <c r="H258" s="15"/>
      <c r="I258" s="28"/>
      <c r="J258" s="71"/>
      <c r="K258" s="35"/>
      <c r="L258" s="35"/>
      <c r="M258" s="35"/>
      <c r="N258" s="71"/>
      <c r="O258" s="15"/>
      <c r="P258" s="15"/>
      <c r="Q258" s="28"/>
      <c r="R258" s="71"/>
      <c r="S258" s="173"/>
      <c r="T258" s="219"/>
      <c r="U258" s="15"/>
      <c r="V258" s="15"/>
      <c r="W258" s="15"/>
      <c r="X258" s="165"/>
      <c r="Y258" s="15"/>
      <c r="Z258" s="15"/>
      <c r="AA258" s="15"/>
      <c r="AB258" s="71"/>
      <c r="AC258" s="35"/>
      <c r="AD258" s="35"/>
      <c r="AE258" s="35"/>
      <c r="AF258" s="71"/>
      <c r="AG258" s="15"/>
      <c r="AH258" s="15"/>
      <c r="AI258" s="28"/>
      <c r="AJ258" s="71"/>
      <c r="AK258" s="173"/>
      <c r="AL258" s="219"/>
      <c r="AM258" s="15"/>
      <c r="AN258" s="15"/>
      <c r="AO258" s="15"/>
      <c r="AP258" s="165"/>
      <c r="AQ258" s="15"/>
      <c r="AR258" s="15"/>
      <c r="AS258" s="28"/>
      <c r="AT258" s="71"/>
      <c r="AU258" s="28"/>
      <c r="AV258" s="35"/>
      <c r="AW258" s="35"/>
      <c r="AX258" s="71"/>
      <c r="AY258" s="15"/>
      <c r="AZ258" s="15"/>
      <c r="BA258" s="28"/>
      <c r="BB258" s="71"/>
      <c r="BC258" s="173"/>
      <c r="BD258" s="220"/>
      <c r="BH258" s="221"/>
      <c r="BK258" s="50"/>
      <c r="BL258" s="115"/>
      <c r="BM258" s="43"/>
      <c r="BN258" s="43"/>
      <c r="BO258" s="43"/>
      <c r="BP258" s="115"/>
      <c r="BS258" s="50"/>
      <c r="BT258" s="115"/>
      <c r="BU258" s="222"/>
      <c r="BV258" s="223"/>
      <c r="BZ258" s="221"/>
      <c r="CC258" s="50"/>
      <c r="CD258" s="115"/>
      <c r="CE258" s="43"/>
      <c r="CF258" s="43"/>
      <c r="CG258" s="43"/>
      <c r="CH258" s="115"/>
      <c r="CK258" s="50"/>
      <c r="CL258" s="115"/>
      <c r="CM258" s="222"/>
      <c r="CN258" s="223"/>
      <c r="CR258" s="221"/>
      <c r="CU258" s="50"/>
      <c r="CV258" s="115"/>
      <c r="CW258" s="50"/>
      <c r="CX258" s="43"/>
      <c r="CY258" s="43"/>
      <c r="CZ258" s="115"/>
      <c r="DC258" s="50"/>
      <c r="DD258" s="115"/>
      <c r="DE258" s="222"/>
      <c r="DF258" s="223"/>
      <c r="DJ258" s="221"/>
      <c r="DM258" s="50"/>
      <c r="DN258" s="115"/>
      <c r="DO258" s="50"/>
      <c r="DP258" s="43"/>
      <c r="DQ258" s="43"/>
      <c r="DU258" s="50"/>
      <c r="DV258" s="115"/>
      <c r="DW258" s="222"/>
      <c r="DX258" s="223"/>
      <c r="EG258" s="43"/>
      <c r="EH258" s="43"/>
      <c r="EI258" s="43"/>
    </row>
    <row r="259">
      <c r="A259" s="218"/>
      <c r="B259" s="219"/>
      <c r="C259" s="15"/>
      <c r="D259" s="15"/>
      <c r="E259" s="15"/>
      <c r="F259" s="165"/>
      <c r="G259" s="15"/>
      <c r="H259" s="15"/>
      <c r="I259" s="28"/>
      <c r="J259" s="71"/>
      <c r="K259" s="35"/>
      <c r="L259" s="35"/>
      <c r="M259" s="35"/>
      <c r="N259" s="71"/>
      <c r="O259" s="15"/>
      <c r="P259" s="15"/>
      <c r="Q259" s="28"/>
      <c r="R259" s="71"/>
      <c r="S259" s="173"/>
      <c r="T259" s="219"/>
      <c r="U259" s="15"/>
      <c r="V259" s="15"/>
      <c r="W259" s="15"/>
      <c r="X259" s="165"/>
      <c r="Y259" s="15"/>
      <c r="Z259" s="15"/>
      <c r="AA259" s="15"/>
      <c r="AB259" s="71"/>
      <c r="AC259" s="35"/>
      <c r="AD259" s="35"/>
      <c r="AE259" s="35"/>
      <c r="AF259" s="71"/>
      <c r="AG259" s="15"/>
      <c r="AH259" s="15"/>
      <c r="AI259" s="28"/>
      <c r="AJ259" s="71"/>
      <c r="AK259" s="173"/>
      <c r="AL259" s="219"/>
      <c r="AM259" s="15"/>
      <c r="AN259" s="15"/>
      <c r="AO259" s="15"/>
      <c r="AP259" s="165"/>
      <c r="AQ259" s="15"/>
      <c r="AR259" s="15"/>
      <c r="AS259" s="28"/>
      <c r="AT259" s="71"/>
      <c r="AU259" s="28"/>
      <c r="AV259" s="35"/>
      <c r="AW259" s="35"/>
      <c r="AX259" s="71"/>
      <c r="AY259" s="15"/>
      <c r="AZ259" s="15"/>
      <c r="BA259" s="28"/>
      <c r="BB259" s="71"/>
      <c r="BC259" s="173"/>
      <c r="BD259" s="220"/>
      <c r="BH259" s="221"/>
      <c r="BK259" s="50"/>
      <c r="BL259" s="115"/>
      <c r="BM259" s="43"/>
      <c r="BN259" s="43"/>
      <c r="BO259" s="43"/>
      <c r="BP259" s="115"/>
      <c r="BS259" s="50"/>
      <c r="BT259" s="115"/>
      <c r="BU259" s="222"/>
      <c r="BV259" s="223"/>
      <c r="BZ259" s="221"/>
      <c r="CC259" s="50"/>
      <c r="CD259" s="115"/>
      <c r="CE259" s="43"/>
      <c r="CF259" s="43"/>
      <c r="CG259" s="43"/>
      <c r="CH259" s="115"/>
      <c r="CK259" s="50"/>
      <c r="CL259" s="115"/>
      <c r="CM259" s="222"/>
      <c r="CN259" s="223"/>
      <c r="CR259" s="221"/>
      <c r="CU259" s="50"/>
      <c r="CV259" s="115"/>
      <c r="CW259" s="50"/>
      <c r="CX259" s="43"/>
      <c r="CY259" s="43"/>
      <c r="CZ259" s="115"/>
      <c r="DC259" s="50"/>
      <c r="DD259" s="115"/>
      <c r="DE259" s="222"/>
      <c r="DF259" s="223"/>
      <c r="DJ259" s="221"/>
      <c r="DM259" s="50"/>
      <c r="DN259" s="115"/>
      <c r="DO259" s="50"/>
      <c r="DP259" s="43"/>
      <c r="DQ259" s="43"/>
      <c r="DU259" s="50"/>
      <c r="DV259" s="115"/>
      <c r="DW259" s="222"/>
      <c r="DX259" s="223"/>
      <c r="EG259" s="43"/>
      <c r="EH259" s="43"/>
      <c r="EI259" s="43"/>
    </row>
    <row r="260">
      <c r="A260" s="218"/>
      <c r="B260" s="219"/>
      <c r="C260" s="15"/>
      <c r="D260" s="15"/>
      <c r="E260" s="15"/>
      <c r="F260" s="165"/>
      <c r="G260" s="15"/>
      <c r="H260" s="15"/>
      <c r="I260" s="28"/>
      <c r="J260" s="71"/>
      <c r="K260" s="35"/>
      <c r="L260" s="35"/>
      <c r="M260" s="35"/>
      <c r="N260" s="71"/>
      <c r="O260" s="15"/>
      <c r="P260" s="15"/>
      <c r="Q260" s="28"/>
      <c r="R260" s="71"/>
      <c r="S260" s="173"/>
      <c r="T260" s="219"/>
      <c r="U260" s="15"/>
      <c r="V260" s="15"/>
      <c r="W260" s="15"/>
      <c r="X260" s="165"/>
      <c r="Y260" s="15"/>
      <c r="Z260" s="15"/>
      <c r="AA260" s="15"/>
      <c r="AB260" s="71"/>
      <c r="AC260" s="35"/>
      <c r="AD260" s="35"/>
      <c r="AE260" s="35"/>
      <c r="AF260" s="71"/>
      <c r="AG260" s="15"/>
      <c r="AH260" s="15"/>
      <c r="AI260" s="28"/>
      <c r="AJ260" s="71"/>
      <c r="AK260" s="173"/>
      <c r="AL260" s="219"/>
      <c r="AM260" s="15"/>
      <c r="AN260" s="15"/>
      <c r="AO260" s="15"/>
      <c r="AP260" s="165"/>
      <c r="AQ260" s="15"/>
      <c r="AR260" s="15"/>
      <c r="AS260" s="28"/>
      <c r="AT260" s="71"/>
      <c r="AU260" s="28"/>
      <c r="AV260" s="35"/>
      <c r="AW260" s="35"/>
      <c r="AX260" s="71"/>
      <c r="AY260" s="15"/>
      <c r="AZ260" s="15"/>
      <c r="BA260" s="28"/>
      <c r="BB260" s="71"/>
      <c r="BC260" s="173"/>
      <c r="BD260" s="220"/>
      <c r="BH260" s="221"/>
      <c r="BK260" s="50"/>
      <c r="BL260" s="115"/>
      <c r="BM260" s="43"/>
      <c r="BN260" s="43"/>
      <c r="BO260" s="43"/>
      <c r="BP260" s="115"/>
      <c r="BS260" s="50"/>
      <c r="BT260" s="115"/>
      <c r="BU260" s="222"/>
      <c r="BV260" s="223"/>
      <c r="BZ260" s="221"/>
      <c r="CC260" s="50"/>
      <c r="CD260" s="115"/>
      <c r="CE260" s="43"/>
      <c r="CF260" s="43"/>
      <c r="CG260" s="43"/>
      <c r="CH260" s="115"/>
      <c r="CK260" s="50"/>
      <c r="CL260" s="115"/>
      <c r="CM260" s="222"/>
      <c r="CN260" s="223"/>
      <c r="CR260" s="221"/>
      <c r="CU260" s="50"/>
      <c r="CV260" s="115"/>
      <c r="CW260" s="50"/>
      <c r="CX260" s="43"/>
      <c r="CY260" s="43"/>
      <c r="CZ260" s="115"/>
      <c r="DC260" s="50"/>
      <c r="DD260" s="115"/>
      <c r="DE260" s="222"/>
      <c r="DF260" s="223"/>
      <c r="DJ260" s="221"/>
      <c r="DM260" s="50"/>
      <c r="DN260" s="115"/>
      <c r="DO260" s="50"/>
      <c r="DP260" s="43"/>
      <c r="DQ260" s="43"/>
      <c r="DU260" s="50"/>
      <c r="DV260" s="115"/>
      <c r="DW260" s="222"/>
      <c r="DX260" s="223"/>
      <c r="EG260" s="43"/>
      <c r="EH260" s="43"/>
      <c r="EI260" s="43"/>
    </row>
    <row r="261">
      <c r="A261" s="218"/>
      <c r="B261" s="219"/>
      <c r="C261" s="15"/>
      <c r="D261" s="15"/>
      <c r="E261" s="15"/>
      <c r="F261" s="165"/>
      <c r="G261" s="15"/>
      <c r="H261" s="15"/>
      <c r="I261" s="28"/>
      <c r="J261" s="71"/>
      <c r="K261" s="35"/>
      <c r="L261" s="35"/>
      <c r="M261" s="35"/>
      <c r="N261" s="71"/>
      <c r="O261" s="15"/>
      <c r="P261" s="15"/>
      <c r="Q261" s="28"/>
      <c r="R261" s="71"/>
      <c r="S261" s="173"/>
      <c r="T261" s="219"/>
      <c r="U261" s="15"/>
      <c r="V261" s="15"/>
      <c r="W261" s="15"/>
      <c r="X261" s="165"/>
      <c r="Y261" s="15"/>
      <c r="Z261" s="15"/>
      <c r="AA261" s="15"/>
      <c r="AB261" s="71"/>
      <c r="AC261" s="35"/>
      <c r="AD261" s="35"/>
      <c r="AE261" s="35"/>
      <c r="AF261" s="71"/>
      <c r="AG261" s="15"/>
      <c r="AH261" s="15"/>
      <c r="AI261" s="28"/>
      <c r="AJ261" s="71"/>
      <c r="AK261" s="173"/>
      <c r="AL261" s="219"/>
      <c r="AM261" s="15"/>
      <c r="AN261" s="15"/>
      <c r="AO261" s="15"/>
      <c r="AP261" s="165"/>
      <c r="AQ261" s="15"/>
      <c r="AR261" s="15"/>
      <c r="AS261" s="28"/>
      <c r="AT261" s="71"/>
      <c r="AU261" s="28"/>
      <c r="AV261" s="35"/>
      <c r="AW261" s="35"/>
      <c r="AX261" s="71"/>
      <c r="AY261" s="15"/>
      <c r="AZ261" s="15"/>
      <c r="BA261" s="28"/>
      <c r="BB261" s="71"/>
      <c r="BC261" s="173"/>
      <c r="BD261" s="220"/>
      <c r="BH261" s="221"/>
      <c r="BK261" s="50"/>
      <c r="BL261" s="115"/>
      <c r="BM261" s="43"/>
      <c r="BN261" s="43"/>
      <c r="BO261" s="43"/>
      <c r="BP261" s="115"/>
      <c r="BS261" s="50"/>
      <c r="BT261" s="115"/>
      <c r="BU261" s="222"/>
      <c r="BV261" s="223"/>
      <c r="BZ261" s="221"/>
      <c r="CC261" s="50"/>
      <c r="CD261" s="115"/>
      <c r="CE261" s="43"/>
      <c r="CF261" s="43"/>
      <c r="CG261" s="43"/>
      <c r="CH261" s="115"/>
      <c r="CK261" s="50"/>
      <c r="CL261" s="115"/>
      <c r="CM261" s="222"/>
      <c r="CN261" s="223"/>
      <c r="CR261" s="221"/>
      <c r="CU261" s="50"/>
      <c r="CV261" s="115"/>
      <c r="CW261" s="50"/>
      <c r="CX261" s="43"/>
      <c r="CY261" s="43"/>
      <c r="CZ261" s="115"/>
      <c r="DC261" s="50"/>
      <c r="DD261" s="115"/>
      <c r="DE261" s="222"/>
      <c r="DF261" s="223"/>
      <c r="DJ261" s="221"/>
      <c r="DM261" s="50"/>
      <c r="DN261" s="115"/>
      <c r="DO261" s="50"/>
      <c r="DP261" s="43"/>
      <c r="DQ261" s="43"/>
      <c r="DU261" s="50"/>
      <c r="DV261" s="115"/>
      <c r="DW261" s="222"/>
      <c r="DX261" s="223"/>
      <c r="EG261" s="43"/>
      <c r="EH261" s="43"/>
      <c r="EI261" s="43"/>
    </row>
    <row r="262">
      <c r="A262" s="218"/>
      <c r="B262" s="219"/>
      <c r="C262" s="15"/>
      <c r="D262" s="15"/>
      <c r="E262" s="15"/>
      <c r="F262" s="165"/>
      <c r="G262" s="15"/>
      <c r="H262" s="15"/>
      <c r="I262" s="28"/>
      <c r="J262" s="71"/>
      <c r="K262" s="35"/>
      <c r="L262" s="35"/>
      <c r="M262" s="35"/>
      <c r="N262" s="71"/>
      <c r="O262" s="15"/>
      <c r="P262" s="15"/>
      <c r="Q262" s="28"/>
      <c r="R262" s="71"/>
      <c r="S262" s="173"/>
      <c r="T262" s="219"/>
      <c r="U262" s="15"/>
      <c r="V262" s="15"/>
      <c r="W262" s="15"/>
      <c r="X262" s="165"/>
      <c r="Y262" s="15"/>
      <c r="Z262" s="15"/>
      <c r="AA262" s="15"/>
      <c r="AB262" s="71"/>
      <c r="AC262" s="35"/>
      <c r="AD262" s="35"/>
      <c r="AE262" s="35"/>
      <c r="AF262" s="71"/>
      <c r="AG262" s="15"/>
      <c r="AH262" s="15"/>
      <c r="AI262" s="28"/>
      <c r="AJ262" s="71"/>
      <c r="AK262" s="173"/>
      <c r="AL262" s="219"/>
      <c r="AM262" s="15"/>
      <c r="AN262" s="15"/>
      <c r="AO262" s="15"/>
      <c r="AP262" s="165"/>
      <c r="AQ262" s="15"/>
      <c r="AR262" s="15"/>
      <c r="AS262" s="28"/>
      <c r="AT262" s="71"/>
      <c r="AU262" s="28"/>
      <c r="AV262" s="35"/>
      <c r="AW262" s="35"/>
      <c r="AX262" s="71"/>
      <c r="AY262" s="15"/>
      <c r="AZ262" s="15"/>
      <c r="BA262" s="28"/>
      <c r="BB262" s="71"/>
      <c r="BC262" s="173"/>
      <c r="BD262" s="220"/>
      <c r="BH262" s="221"/>
      <c r="BK262" s="50"/>
      <c r="BL262" s="115"/>
      <c r="BM262" s="43"/>
      <c r="BN262" s="43"/>
      <c r="BO262" s="43"/>
      <c r="BP262" s="115"/>
      <c r="BS262" s="50"/>
      <c r="BT262" s="115"/>
      <c r="BU262" s="222"/>
      <c r="BV262" s="223"/>
      <c r="BZ262" s="221"/>
      <c r="CC262" s="50"/>
      <c r="CD262" s="115"/>
      <c r="CE262" s="43"/>
      <c r="CF262" s="43"/>
      <c r="CG262" s="43"/>
      <c r="CH262" s="115"/>
      <c r="CK262" s="50"/>
      <c r="CL262" s="115"/>
      <c r="CM262" s="222"/>
      <c r="CN262" s="223"/>
      <c r="CR262" s="221"/>
      <c r="CU262" s="50"/>
      <c r="CV262" s="115"/>
      <c r="CW262" s="50"/>
      <c r="CX262" s="43"/>
      <c r="CY262" s="43"/>
      <c r="CZ262" s="115"/>
      <c r="DC262" s="50"/>
      <c r="DD262" s="115"/>
      <c r="DE262" s="222"/>
      <c r="DF262" s="223"/>
      <c r="DJ262" s="221"/>
      <c r="DM262" s="50"/>
      <c r="DN262" s="115"/>
      <c r="DO262" s="50"/>
      <c r="DP262" s="43"/>
      <c r="DQ262" s="43"/>
      <c r="DU262" s="50"/>
      <c r="DV262" s="115"/>
      <c r="DW262" s="222"/>
      <c r="DX262" s="223"/>
      <c r="EG262" s="43"/>
      <c r="EH262" s="43"/>
      <c r="EI262" s="43"/>
    </row>
    <row r="263">
      <c r="A263" s="218"/>
      <c r="B263" s="219"/>
      <c r="C263" s="15"/>
      <c r="D263" s="15"/>
      <c r="E263" s="15"/>
      <c r="F263" s="165"/>
      <c r="G263" s="15"/>
      <c r="H263" s="15"/>
      <c r="I263" s="28"/>
      <c r="J263" s="71"/>
      <c r="K263" s="35"/>
      <c r="L263" s="35"/>
      <c r="M263" s="35"/>
      <c r="N263" s="71"/>
      <c r="O263" s="15"/>
      <c r="P263" s="15"/>
      <c r="Q263" s="28"/>
      <c r="R263" s="71"/>
      <c r="S263" s="173"/>
      <c r="T263" s="219"/>
      <c r="U263" s="15"/>
      <c r="V263" s="15"/>
      <c r="W263" s="15"/>
      <c r="X263" s="165"/>
      <c r="Y263" s="15"/>
      <c r="Z263" s="15"/>
      <c r="AA263" s="15"/>
      <c r="AB263" s="71"/>
      <c r="AC263" s="35"/>
      <c r="AD263" s="35"/>
      <c r="AE263" s="35"/>
      <c r="AF263" s="71"/>
      <c r="AG263" s="15"/>
      <c r="AH263" s="15"/>
      <c r="AI263" s="28"/>
      <c r="AJ263" s="71"/>
      <c r="AK263" s="173"/>
      <c r="AL263" s="219"/>
      <c r="AM263" s="15"/>
      <c r="AN263" s="15"/>
      <c r="AO263" s="15"/>
      <c r="AP263" s="165"/>
      <c r="AQ263" s="15"/>
      <c r="AR263" s="15"/>
      <c r="AS263" s="28"/>
      <c r="AT263" s="71"/>
      <c r="AU263" s="28"/>
      <c r="AV263" s="35"/>
      <c r="AW263" s="35"/>
      <c r="AX263" s="71"/>
      <c r="AY263" s="15"/>
      <c r="AZ263" s="15"/>
      <c r="BA263" s="28"/>
      <c r="BB263" s="71"/>
      <c r="BC263" s="173"/>
      <c r="BD263" s="220"/>
      <c r="BH263" s="221"/>
      <c r="BK263" s="50"/>
      <c r="BL263" s="115"/>
      <c r="BM263" s="43"/>
      <c r="BN263" s="43"/>
      <c r="BO263" s="43"/>
      <c r="BP263" s="115"/>
      <c r="BS263" s="50"/>
      <c r="BT263" s="115"/>
      <c r="BU263" s="222"/>
      <c r="BV263" s="223"/>
      <c r="BZ263" s="221"/>
      <c r="CC263" s="50"/>
      <c r="CD263" s="115"/>
      <c r="CE263" s="43"/>
      <c r="CF263" s="43"/>
      <c r="CG263" s="43"/>
      <c r="CH263" s="115"/>
      <c r="CK263" s="50"/>
      <c r="CL263" s="115"/>
      <c r="CM263" s="222"/>
      <c r="CN263" s="223"/>
      <c r="CR263" s="221"/>
      <c r="CU263" s="50"/>
      <c r="CV263" s="115"/>
      <c r="CW263" s="50"/>
      <c r="CX263" s="43"/>
      <c r="CY263" s="43"/>
      <c r="CZ263" s="115"/>
      <c r="DC263" s="50"/>
      <c r="DD263" s="115"/>
      <c r="DE263" s="222"/>
      <c r="DF263" s="223"/>
      <c r="DJ263" s="221"/>
      <c r="DM263" s="50"/>
      <c r="DN263" s="115"/>
      <c r="DO263" s="50"/>
      <c r="DP263" s="43"/>
      <c r="DQ263" s="43"/>
      <c r="DU263" s="50"/>
      <c r="DV263" s="115"/>
      <c r="DW263" s="222"/>
      <c r="DX263" s="223"/>
      <c r="EG263" s="43"/>
      <c r="EH263" s="43"/>
      <c r="EI263" s="43"/>
    </row>
    <row r="264">
      <c r="A264" s="218"/>
      <c r="B264" s="219"/>
      <c r="C264" s="15"/>
      <c r="D264" s="15"/>
      <c r="E264" s="15"/>
      <c r="F264" s="165"/>
      <c r="G264" s="15"/>
      <c r="H264" s="15"/>
      <c r="I264" s="28"/>
      <c r="J264" s="71"/>
      <c r="K264" s="35"/>
      <c r="L264" s="35"/>
      <c r="M264" s="35"/>
      <c r="N264" s="71"/>
      <c r="O264" s="15"/>
      <c r="P264" s="15"/>
      <c r="Q264" s="28"/>
      <c r="R264" s="71"/>
      <c r="S264" s="173"/>
      <c r="T264" s="219"/>
      <c r="U264" s="15"/>
      <c r="V264" s="15"/>
      <c r="W264" s="15"/>
      <c r="X264" s="165"/>
      <c r="Y264" s="15"/>
      <c r="Z264" s="15"/>
      <c r="AA264" s="15"/>
      <c r="AB264" s="71"/>
      <c r="AC264" s="35"/>
      <c r="AD264" s="35"/>
      <c r="AE264" s="35"/>
      <c r="AF264" s="71"/>
      <c r="AG264" s="15"/>
      <c r="AH264" s="15"/>
      <c r="AI264" s="28"/>
      <c r="AJ264" s="71"/>
      <c r="AK264" s="173"/>
      <c r="AL264" s="219"/>
      <c r="AM264" s="15"/>
      <c r="AN264" s="15"/>
      <c r="AO264" s="15"/>
      <c r="AP264" s="165"/>
      <c r="AQ264" s="15"/>
      <c r="AR264" s="15"/>
      <c r="AS264" s="28"/>
      <c r="AT264" s="71"/>
      <c r="AU264" s="28"/>
      <c r="AV264" s="35"/>
      <c r="AW264" s="35"/>
      <c r="AX264" s="71"/>
      <c r="AY264" s="15"/>
      <c r="AZ264" s="15"/>
      <c r="BA264" s="28"/>
      <c r="BB264" s="71"/>
      <c r="BC264" s="173"/>
      <c r="BD264" s="220"/>
      <c r="BH264" s="221"/>
      <c r="BK264" s="50"/>
      <c r="BL264" s="115"/>
      <c r="BM264" s="43"/>
      <c r="BN264" s="43"/>
      <c r="BO264" s="43"/>
      <c r="BP264" s="115"/>
      <c r="BS264" s="50"/>
      <c r="BT264" s="115"/>
      <c r="BU264" s="222"/>
      <c r="BV264" s="223"/>
      <c r="BZ264" s="221"/>
      <c r="CC264" s="50"/>
      <c r="CD264" s="115"/>
      <c r="CE264" s="43"/>
      <c r="CF264" s="43"/>
      <c r="CG264" s="43"/>
      <c r="CH264" s="115"/>
      <c r="CK264" s="50"/>
      <c r="CL264" s="115"/>
      <c r="CM264" s="222"/>
      <c r="CN264" s="223"/>
      <c r="CR264" s="221"/>
      <c r="CU264" s="50"/>
      <c r="CV264" s="115"/>
      <c r="CW264" s="50"/>
      <c r="CX264" s="43"/>
      <c r="CY264" s="43"/>
      <c r="CZ264" s="115"/>
      <c r="DC264" s="50"/>
      <c r="DD264" s="115"/>
      <c r="DE264" s="222"/>
      <c r="DF264" s="223"/>
      <c r="DJ264" s="221"/>
      <c r="DM264" s="50"/>
      <c r="DN264" s="115"/>
      <c r="DO264" s="50"/>
      <c r="DP264" s="43"/>
      <c r="DQ264" s="43"/>
      <c r="DU264" s="50"/>
      <c r="DV264" s="115"/>
      <c r="DW264" s="222"/>
      <c r="DX264" s="223"/>
      <c r="EG264" s="43"/>
      <c r="EH264" s="43"/>
      <c r="EI264" s="43"/>
    </row>
    <row r="265">
      <c r="A265" s="218"/>
      <c r="B265" s="219"/>
      <c r="C265" s="15"/>
      <c r="D265" s="15"/>
      <c r="E265" s="15"/>
      <c r="F265" s="165"/>
      <c r="G265" s="15"/>
      <c r="H265" s="15"/>
      <c r="I265" s="28"/>
      <c r="J265" s="71"/>
      <c r="K265" s="35"/>
      <c r="L265" s="35"/>
      <c r="M265" s="35"/>
      <c r="N265" s="71"/>
      <c r="O265" s="15"/>
      <c r="P265" s="15"/>
      <c r="Q265" s="28"/>
      <c r="R265" s="71"/>
      <c r="S265" s="173"/>
      <c r="T265" s="219"/>
      <c r="U265" s="15"/>
      <c r="V265" s="15"/>
      <c r="W265" s="15"/>
      <c r="X265" s="165"/>
      <c r="Y265" s="15"/>
      <c r="Z265" s="15"/>
      <c r="AA265" s="15"/>
      <c r="AB265" s="71"/>
      <c r="AC265" s="35"/>
      <c r="AD265" s="35"/>
      <c r="AE265" s="35"/>
      <c r="AF265" s="71"/>
      <c r="AG265" s="15"/>
      <c r="AH265" s="15"/>
      <c r="AI265" s="28"/>
      <c r="AJ265" s="71"/>
      <c r="AK265" s="173"/>
      <c r="AL265" s="219"/>
      <c r="AM265" s="15"/>
      <c r="AN265" s="15"/>
      <c r="AO265" s="15"/>
      <c r="AP265" s="165"/>
      <c r="AQ265" s="15"/>
      <c r="AR265" s="15"/>
      <c r="AS265" s="28"/>
      <c r="AT265" s="71"/>
      <c r="AU265" s="28"/>
      <c r="AV265" s="35"/>
      <c r="AW265" s="35"/>
      <c r="AX265" s="71"/>
      <c r="AY265" s="15"/>
      <c r="AZ265" s="15"/>
      <c r="BA265" s="28"/>
      <c r="BB265" s="71"/>
      <c r="BC265" s="173"/>
      <c r="BD265" s="220"/>
      <c r="BH265" s="221"/>
      <c r="BK265" s="50"/>
      <c r="BL265" s="115"/>
      <c r="BM265" s="43"/>
      <c r="BN265" s="43"/>
      <c r="BO265" s="43"/>
      <c r="BP265" s="115"/>
      <c r="BS265" s="50"/>
      <c r="BT265" s="115"/>
      <c r="BU265" s="222"/>
      <c r="BV265" s="223"/>
      <c r="BZ265" s="221"/>
      <c r="CC265" s="50"/>
      <c r="CD265" s="115"/>
      <c r="CE265" s="43"/>
      <c r="CF265" s="43"/>
      <c r="CG265" s="43"/>
      <c r="CH265" s="115"/>
      <c r="CK265" s="50"/>
      <c r="CL265" s="115"/>
      <c r="CM265" s="222"/>
      <c r="CN265" s="223"/>
      <c r="CR265" s="221"/>
      <c r="CU265" s="50"/>
      <c r="CV265" s="115"/>
      <c r="CW265" s="50"/>
      <c r="CX265" s="43"/>
      <c r="CY265" s="43"/>
      <c r="CZ265" s="115"/>
      <c r="DC265" s="50"/>
      <c r="DD265" s="115"/>
      <c r="DE265" s="222"/>
      <c r="DF265" s="223"/>
      <c r="DJ265" s="221"/>
      <c r="DM265" s="50"/>
      <c r="DN265" s="115"/>
      <c r="DO265" s="50"/>
      <c r="DP265" s="43"/>
      <c r="DQ265" s="43"/>
      <c r="DU265" s="50"/>
      <c r="DV265" s="115"/>
      <c r="DW265" s="222"/>
      <c r="DX265" s="223"/>
      <c r="EG265" s="43"/>
      <c r="EH265" s="43"/>
      <c r="EI265" s="43"/>
    </row>
    <row r="266">
      <c r="A266" s="218"/>
      <c r="B266" s="219"/>
      <c r="C266" s="15"/>
      <c r="D266" s="15"/>
      <c r="E266" s="15"/>
      <c r="F266" s="165"/>
      <c r="G266" s="15"/>
      <c r="H266" s="15"/>
      <c r="I266" s="28"/>
      <c r="J266" s="71"/>
      <c r="K266" s="35"/>
      <c r="L266" s="35"/>
      <c r="M266" s="35"/>
      <c r="N266" s="71"/>
      <c r="O266" s="15"/>
      <c r="P266" s="15"/>
      <c r="Q266" s="28"/>
      <c r="R266" s="71"/>
      <c r="S266" s="173"/>
      <c r="T266" s="219"/>
      <c r="U266" s="15"/>
      <c r="V266" s="15"/>
      <c r="W266" s="15"/>
      <c r="X266" s="165"/>
      <c r="Y266" s="15"/>
      <c r="Z266" s="15"/>
      <c r="AA266" s="15"/>
      <c r="AB266" s="71"/>
      <c r="AC266" s="35"/>
      <c r="AD266" s="35"/>
      <c r="AE266" s="35"/>
      <c r="AF266" s="71"/>
      <c r="AG266" s="15"/>
      <c r="AH266" s="15"/>
      <c r="AI266" s="28"/>
      <c r="AJ266" s="71"/>
      <c r="AK266" s="173"/>
      <c r="AL266" s="219"/>
      <c r="AM266" s="15"/>
      <c r="AN266" s="15"/>
      <c r="AO266" s="15"/>
      <c r="AP266" s="165"/>
      <c r="AQ266" s="15"/>
      <c r="AR266" s="15"/>
      <c r="AS266" s="28"/>
      <c r="AT266" s="71"/>
      <c r="AU266" s="28"/>
      <c r="AV266" s="35"/>
      <c r="AW266" s="35"/>
      <c r="AX266" s="71"/>
      <c r="AY266" s="15"/>
      <c r="AZ266" s="15"/>
      <c r="BA266" s="28"/>
      <c r="BB266" s="71"/>
      <c r="BC266" s="173"/>
      <c r="BD266" s="220"/>
      <c r="BH266" s="221"/>
      <c r="BK266" s="50"/>
      <c r="BL266" s="115"/>
      <c r="BM266" s="43"/>
      <c r="BN266" s="43"/>
      <c r="BO266" s="43"/>
      <c r="BP266" s="115"/>
      <c r="BS266" s="50"/>
      <c r="BT266" s="115"/>
      <c r="BU266" s="222"/>
      <c r="BV266" s="223"/>
      <c r="BZ266" s="221"/>
      <c r="CC266" s="50"/>
      <c r="CD266" s="115"/>
      <c r="CE266" s="43"/>
      <c r="CF266" s="43"/>
      <c r="CG266" s="43"/>
      <c r="CH266" s="115"/>
      <c r="CK266" s="50"/>
      <c r="CL266" s="115"/>
      <c r="CM266" s="222"/>
      <c r="CN266" s="223"/>
      <c r="CR266" s="221"/>
      <c r="CU266" s="50"/>
      <c r="CV266" s="115"/>
      <c r="CW266" s="50"/>
      <c r="CX266" s="43"/>
      <c r="CY266" s="43"/>
      <c r="CZ266" s="115"/>
      <c r="DC266" s="50"/>
      <c r="DD266" s="115"/>
      <c r="DE266" s="222"/>
      <c r="DF266" s="223"/>
      <c r="DJ266" s="221"/>
      <c r="DM266" s="50"/>
      <c r="DN266" s="115"/>
      <c r="DO266" s="50"/>
      <c r="DP266" s="43"/>
      <c r="DQ266" s="43"/>
      <c r="DU266" s="50"/>
      <c r="DV266" s="115"/>
      <c r="DW266" s="222"/>
      <c r="DX266" s="223"/>
      <c r="EG266" s="43"/>
      <c r="EH266" s="43"/>
      <c r="EI266" s="43"/>
    </row>
    <row r="267">
      <c r="A267" s="218"/>
      <c r="B267" s="219"/>
      <c r="C267" s="15"/>
      <c r="D267" s="15"/>
      <c r="E267" s="15"/>
      <c r="F267" s="165"/>
      <c r="G267" s="15"/>
      <c r="H267" s="15"/>
      <c r="I267" s="28"/>
      <c r="J267" s="71"/>
      <c r="K267" s="35"/>
      <c r="L267" s="35"/>
      <c r="M267" s="35"/>
      <c r="N267" s="71"/>
      <c r="O267" s="15"/>
      <c r="P267" s="15"/>
      <c r="Q267" s="28"/>
      <c r="R267" s="71"/>
      <c r="S267" s="173"/>
      <c r="T267" s="219"/>
      <c r="U267" s="15"/>
      <c r="V267" s="15"/>
      <c r="W267" s="15"/>
      <c r="X267" s="165"/>
      <c r="Y267" s="15"/>
      <c r="Z267" s="15"/>
      <c r="AA267" s="15"/>
      <c r="AB267" s="71"/>
      <c r="AC267" s="35"/>
      <c r="AD267" s="35"/>
      <c r="AE267" s="35"/>
      <c r="AF267" s="71"/>
      <c r="AG267" s="15"/>
      <c r="AH267" s="15"/>
      <c r="AI267" s="28"/>
      <c r="AJ267" s="71"/>
      <c r="AK267" s="173"/>
      <c r="AL267" s="219"/>
      <c r="AM267" s="15"/>
      <c r="AN267" s="15"/>
      <c r="AO267" s="15"/>
      <c r="AP267" s="165"/>
      <c r="AQ267" s="15"/>
      <c r="AR267" s="15"/>
      <c r="AS267" s="28"/>
      <c r="AT267" s="71"/>
      <c r="AU267" s="28"/>
      <c r="AV267" s="35"/>
      <c r="AW267" s="35"/>
      <c r="AX267" s="71"/>
      <c r="AY267" s="15"/>
      <c r="AZ267" s="15"/>
      <c r="BA267" s="28"/>
      <c r="BB267" s="71"/>
      <c r="BC267" s="173"/>
      <c r="BD267" s="220"/>
      <c r="BH267" s="221"/>
      <c r="BK267" s="50"/>
      <c r="BL267" s="115"/>
      <c r="BM267" s="43"/>
      <c r="BN267" s="43"/>
      <c r="BO267" s="43"/>
      <c r="BP267" s="115"/>
      <c r="BS267" s="50"/>
      <c r="BT267" s="115"/>
      <c r="BU267" s="222"/>
      <c r="BV267" s="223"/>
      <c r="BZ267" s="221"/>
      <c r="CC267" s="50"/>
      <c r="CD267" s="115"/>
      <c r="CE267" s="43"/>
      <c r="CF267" s="43"/>
      <c r="CG267" s="43"/>
      <c r="CH267" s="115"/>
      <c r="CK267" s="50"/>
      <c r="CL267" s="115"/>
      <c r="CM267" s="222"/>
      <c r="CN267" s="223"/>
      <c r="CR267" s="221"/>
      <c r="CU267" s="50"/>
      <c r="CV267" s="115"/>
      <c r="CW267" s="50"/>
      <c r="CX267" s="43"/>
      <c r="CY267" s="43"/>
      <c r="CZ267" s="115"/>
      <c r="DC267" s="50"/>
      <c r="DD267" s="115"/>
      <c r="DE267" s="222"/>
      <c r="DF267" s="223"/>
      <c r="DJ267" s="221"/>
      <c r="DM267" s="50"/>
      <c r="DN267" s="115"/>
      <c r="DO267" s="50"/>
      <c r="DP267" s="43"/>
      <c r="DQ267" s="43"/>
      <c r="DU267" s="50"/>
      <c r="DV267" s="115"/>
      <c r="DW267" s="222"/>
      <c r="DX267" s="223"/>
      <c r="EG267" s="43"/>
      <c r="EH267" s="43"/>
      <c r="EI267" s="43"/>
    </row>
    <row r="268">
      <c r="A268" s="218"/>
      <c r="B268" s="219"/>
      <c r="C268" s="15"/>
      <c r="D268" s="15"/>
      <c r="E268" s="15"/>
      <c r="F268" s="165"/>
      <c r="G268" s="15"/>
      <c r="H268" s="15"/>
      <c r="I268" s="28"/>
      <c r="J268" s="71"/>
      <c r="K268" s="35"/>
      <c r="L268" s="35"/>
      <c r="M268" s="35"/>
      <c r="N268" s="71"/>
      <c r="O268" s="15"/>
      <c r="P268" s="15"/>
      <c r="Q268" s="28"/>
      <c r="R268" s="71"/>
      <c r="S268" s="173"/>
      <c r="T268" s="219"/>
      <c r="U268" s="15"/>
      <c r="V268" s="15"/>
      <c r="W268" s="15"/>
      <c r="X268" s="165"/>
      <c r="Y268" s="15"/>
      <c r="Z268" s="15"/>
      <c r="AA268" s="15"/>
      <c r="AB268" s="71"/>
      <c r="AC268" s="35"/>
      <c r="AD268" s="35"/>
      <c r="AE268" s="35"/>
      <c r="AF268" s="71"/>
      <c r="AG268" s="15"/>
      <c r="AH268" s="15"/>
      <c r="AI268" s="28"/>
      <c r="AJ268" s="71"/>
      <c r="AK268" s="173"/>
      <c r="AL268" s="219"/>
      <c r="AM268" s="15"/>
      <c r="AN268" s="15"/>
      <c r="AO268" s="15"/>
      <c r="AP268" s="165"/>
      <c r="AQ268" s="15"/>
      <c r="AR268" s="15"/>
      <c r="AS268" s="28"/>
      <c r="AT268" s="71"/>
      <c r="AU268" s="28"/>
      <c r="AV268" s="35"/>
      <c r="AW268" s="35"/>
      <c r="AX268" s="71"/>
      <c r="AY268" s="15"/>
      <c r="AZ268" s="15"/>
      <c r="BA268" s="28"/>
      <c r="BB268" s="71"/>
      <c r="BC268" s="173"/>
      <c r="BD268" s="220"/>
      <c r="BH268" s="221"/>
      <c r="BK268" s="50"/>
      <c r="BL268" s="115"/>
      <c r="BM268" s="43"/>
      <c r="BN268" s="43"/>
      <c r="BO268" s="43"/>
      <c r="BP268" s="115"/>
      <c r="BS268" s="50"/>
      <c r="BT268" s="115"/>
      <c r="BU268" s="222"/>
      <c r="BV268" s="223"/>
      <c r="BZ268" s="221"/>
      <c r="CC268" s="50"/>
      <c r="CD268" s="115"/>
      <c r="CE268" s="43"/>
      <c r="CF268" s="43"/>
      <c r="CG268" s="43"/>
      <c r="CH268" s="115"/>
      <c r="CK268" s="50"/>
      <c r="CL268" s="115"/>
      <c r="CM268" s="222"/>
      <c r="CN268" s="223"/>
      <c r="CR268" s="221"/>
      <c r="CU268" s="50"/>
      <c r="CV268" s="115"/>
      <c r="CW268" s="50"/>
      <c r="CX268" s="43"/>
      <c r="CY268" s="43"/>
      <c r="CZ268" s="115"/>
      <c r="DC268" s="50"/>
      <c r="DD268" s="115"/>
      <c r="DE268" s="222"/>
      <c r="DF268" s="223"/>
      <c r="DJ268" s="221"/>
      <c r="DM268" s="50"/>
      <c r="DN268" s="115"/>
      <c r="DO268" s="50"/>
      <c r="DP268" s="43"/>
      <c r="DQ268" s="43"/>
      <c r="DU268" s="50"/>
      <c r="DV268" s="115"/>
      <c r="DW268" s="222"/>
      <c r="DX268" s="223"/>
      <c r="EG268" s="43"/>
      <c r="EH268" s="43"/>
      <c r="EI268" s="43"/>
    </row>
    <row r="269">
      <c r="A269" s="218"/>
      <c r="B269" s="219"/>
      <c r="C269" s="15"/>
      <c r="D269" s="15"/>
      <c r="E269" s="15"/>
      <c r="F269" s="165"/>
      <c r="G269" s="15"/>
      <c r="H269" s="15"/>
      <c r="I269" s="28"/>
      <c r="J269" s="71"/>
      <c r="K269" s="35"/>
      <c r="L269" s="35"/>
      <c r="M269" s="35"/>
      <c r="N269" s="71"/>
      <c r="O269" s="15"/>
      <c r="P269" s="15"/>
      <c r="Q269" s="28"/>
      <c r="R269" s="71"/>
      <c r="S269" s="173"/>
      <c r="T269" s="219"/>
      <c r="U269" s="15"/>
      <c r="V269" s="15"/>
      <c r="W269" s="15"/>
      <c r="X269" s="165"/>
      <c r="Y269" s="15"/>
      <c r="Z269" s="15"/>
      <c r="AA269" s="15"/>
      <c r="AB269" s="71"/>
      <c r="AC269" s="35"/>
      <c r="AD269" s="35"/>
      <c r="AE269" s="35"/>
      <c r="AF269" s="71"/>
      <c r="AG269" s="15"/>
      <c r="AH269" s="15"/>
      <c r="AI269" s="28"/>
      <c r="AJ269" s="71"/>
      <c r="AK269" s="173"/>
      <c r="AL269" s="219"/>
      <c r="AM269" s="15"/>
      <c r="AN269" s="15"/>
      <c r="AO269" s="15"/>
      <c r="AP269" s="165"/>
      <c r="AQ269" s="15"/>
      <c r="AR269" s="15"/>
      <c r="AS269" s="28"/>
      <c r="AT269" s="71"/>
      <c r="AU269" s="28"/>
      <c r="AV269" s="35"/>
      <c r="AW269" s="35"/>
      <c r="AX269" s="71"/>
      <c r="AY269" s="15"/>
      <c r="AZ269" s="15"/>
      <c r="BA269" s="28"/>
      <c r="BB269" s="71"/>
      <c r="BC269" s="173"/>
      <c r="BD269" s="220"/>
      <c r="BH269" s="221"/>
      <c r="BK269" s="50"/>
      <c r="BL269" s="115"/>
      <c r="BM269" s="43"/>
      <c r="BN269" s="43"/>
      <c r="BO269" s="43"/>
      <c r="BP269" s="115"/>
      <c r="BS269" s="50"/>
      <c r="BT269" s="115"/>
      <c r="BU269" s="222"/>
      <c r="BV269" s="223"/>
      <c r="BZ269" s="221"/>
      <c r="CC269" s="50"/>
      <c r="CD269" s="115"/>
      <c r="CE269" s="43"/>
      <c r="CF269" s="43"/>
      <c r="CG269" s="43"/>
      <c r="CH269" s="115"/>
      <c r="CK269" s="50"/>
      <c r="CL269" s="115"/>
      <c r="CM269" s="222"/>
      <c r="CN269" s="223"/>
      <c r="CR269" s="221"/>
      <c r="CU269" s="50"/>
      <c r="CV269" s="115"/>
      <c r="CW269" s="50"/>
      <c r="CX269" s="43"/>
      <c r="CY269" s="43"/>
      <c r="CZ269" s="115"/>
      <c r="DC269" s="50"/>
      <c r="DD269" s="115"/>
      <c r="DE269" s="222"/>
      <c r="DF269" s="223"/>
      <c r="DJ269" s="221"/>
      <c r="DM269" s="50"/>
      <c r="DN269" s="115"/>
      <c r="DO269" s="50"/>
      <c r="DP269" s="43"/>
      <c r="DQ269" s="43"/>
      <c r="DU269" s="50"/>
      <c r="DV269" s="115"/>
      <c r="DW269" s="222"/>
      <c r="DX269" s="223"/>
      <c r="EG269" s="43"/>
      <c r="EH269" s="43"/>
      <c r="EI269" s="43"/>
    </row>
    <row r="270">
      <c r="A270" s="218"/>
      <c r="B270" s="219"/>
      <c r="C270" s="15"/>
      <c r="D270" s="15"/>
      <c r="E270" s="15"/>
      <c r="F270" s="165"/>
      <c r="G270" s="15"/>
      <c r="H270" s="15"/>
      <c r="I270" s="28"/>
      <c r="J270" s="71"/>
      <c r="K270" s="35"/>
      <c r="L270" s="35"/>
      <c r="M270" s="35"/>
      <c r="N270" s="71"/>
      <c r="O270" s="15"/>
      <c r="P270" s="15"/>
      <c r="Q270" s="28"/>
      <c r="R270" s="71"/>
      <c r="S270" s="173"/>
      <c r="T270" s="219"/>
      <c r="U270" s="15"/>
      <c r="V270" s="15"/>
      <c r="W270" s="15"/>
      <c r="X270" s="165"/>
      <c r="Y270" s="15"/>
      <c r="Z270" s="15"/>
      <c r="AA270" s="15"/>
      <c r="AB270" s="71"/>
      <c r="AC270" s="35"/>
      <c r="AD270" s="35"/>
      <c r="AE270" s="35"/>
      <c r="AF270" s="71"/>
      <c r="AG270" s="15"/>
      <c r="AH270" s="15"/>
      <c r="AI270" s="28"/>
      <c r="AJ270" s="71"/>
      <c r="AK270" s="173"/>
      <c r="AL270" s="219"/>
      <c r="AM270" s="15"/>
      <c r="AN270" s="15"/>
      <c r="AO270" s="15"/>
      <c r="AP270" s="165"/>
      <c r="AQ270" s="15"/>
      <c r="AR270" s="15"/>
      <c r="AS270" s="28"/>
      <c r="AT270" s="71"/>
      <c r="AU270" s="28"/>
      <c r="AV270" s="35"/>
      <c r="AW270" s="35"/>
      <c r="AX270" s="71"/>
      <c r="AY270" s="15"/>
      <c r="AZ270" s="15"/>
      <c r="BA270" s="28"/>
      <c r="BB270" s="71"/>
      <c r="BC270" s="173"/>
      <c r="BD270" s="220"/>
      <c r="BH270" s="221"/>
      <c r="BK270" s="50"/>
      <c r="BL270" s="115"/>
      <c r="BM270" s="43"/>
      <c r="BN270" s="43"/>
      <c r="BO270" s="43"/>
      <c r="BP270" s="115"/>
      <c r="BS270" s="50"/>
      <c r="BT270" s="115"/>
      <c r="BU270" s="222"/>
      <c r="BV270" s="223"/>
      <c r="BZ270" s="221"/>
      <c r="CC270" s="50"/>
      <c r="CD270" s="115"/>
      <c r="CE270" s="43"/>
      <c r="CF270" s="43"/>
      <c r="CG270" s="43"/>
      <c r="CH270" s="115"/>
      <c r="CK270" s="50"/>
      <c r="CL270" s="115"/>
      <c r="CM270" s="222"/>
      <c r="CN270" s="223"/>
      <c r="CR270" s="221"/>
      <c r="CU270" s="50"/>
      <c r="CV270" s="115"/>
      <c r="CW270" s="50"/>
      <c r="CX270" s="43"/>
      <c r="CY270" s="43"/>
      <c r="CZ270" s="115"/>
      <c r="DC270" s="50"/>
      <c r="DD270" s="115"/>
      <c r="DE270" s="222"/>
      <c r="DF270" s="223"/>
      <c r="DJ270" s="221"/>
      <c r="DM270" s="50"/>
      <c r="DN270" s="115"/>
      <c r="DO270" s="50"/>
      <c r="DP270" s="43"/>
      <c r="DQ270" s="43"/>
      <c r="DU270" s="50"/>
      <c r="DV270" s="115"/>
      <c r="DW270" s="222"/>
      <c r="DX270" s="223"/>
      <c r="EG270" s="43"/>
      <c r="EH270" s="43"/>
      <c r="EI270" s="43"/>
    </row>
    <row r="271">
      <c r="A271" s="218"/>
      <c r="B271" s="219"/>
      <c r="C271" s="15"/>
      <c r="D271" s="15"/>
      <c r="E271" s="15"/>
      <c r="F271" s="165"/>
      <c r="G271" s="15"/>
      <c r="H271" s="15"/>
      <c r="I271" s="28"/>
      <c r="J271" s="71"/>
      <c r="K271" s="35"/>
      <c r="L271" s="35"/>
      <c r="M271" s="35"/>
      <c r="N271" s="71"/>
      <c r="O271" s="15"/>
      <c r="P271" s="15"/>
      <c r="Q271" s="28"/>
      <c r="R271" s="71"/>
      <c r="S271" s="173"/>
      <c r="T271" s="219"/>
      <c r="U271" s="15"/>
      <c r="V271" s="15"/>
      <c r="W271" s="15"/>
      <c r="X271" s="165"/>
      <c r="Y271" s="15"/>
      <c r="Z271" s="15"/>
      <c r="AA271" s="15"/>
      <c r="AB271" s="71"/>
      <c r="AC271" s="35"/>
      <c r="AD271" s="35"/>
      <c r="AE271" s="35"/>
      <c r="AF271" s="71"/>
      <c r="AG271" s="15"/>
      <c r="AH271" s="15"/>
      <c r="AI271" s="28"/>
      <c r="AJ271" s="71"/>
      <c r="AK271" s="173"/>
      <c r="AL271" s="219"/>
      <c r="AM271" s="15"/>
      <c r="AN271" s="15"/>
      <c r="AO271" s="15"/>
      <c r="AP271" s="165"/>
      <c r="AQ271" s="15"/>
      <c r="AR271" s="15"/>
      <c r="AS271" s="28"/>
      <c r="AT271" s="71"/>
      <c r="AU271" s="28"/>
      <c r="AV271" s="35"/>
      <c r="AW271" s="35"/>
      <c r="AX271" s="71"/>
      <c r="AY271" s="15"/>
      <c r="AZ271" s="15"/>
      <c r="BA271" s="28"/>
      <c r="BB271" s="71"/>
      <c r="BC271" s="173"/>
      <c r="BD271" s="220"/>
      <c r="BH271" s="221"/>
      <c r="BK271" s="50"/>
      <c r="BL271" s="115"/>
      <c r="BM271" s="43"/>
      <c r="BN271" s="43"/>
      <c r="BO271" s="43"/>
      <c r="BP271" s="115"/>
      <c r="BS271" s="50"/>
      <c r="BT271" s="115"/>
      <c r="BU271" s="222"/>
      <c r="BV271" s="223"/>
      <c r="BZ271" s="221"/>
      <c r="CC271" s="50"/>
      <c r="CD271" s="115"/>
      <c r="CE271" s="43"/>
      <c r="CF271" s="43"/>
      <c r="CG271" s="43"/>
      <c r="CH271" s="115"/>
      <c r="CK271" s="50"/>
      <c r="CL271" s="115"/>
      <c r="CM271" s="222"/>
      <c r="CN271" s="223"/>
      <c r="CR271" s="221"/>
      <c r="CU271" s="50"/>
      <c r="CV271" s="115"/>
      <c r="CW271" s="50"/>
      <c r="CX271" s="43"/>
      <c r="CY271" s="43"/>
      <c r="CZ271" s="115"/>
      <c r="DC271" s="50"/>
      <c r="DD271" s="115"/>
      <c r="DE271" s="222"/>
      <c r="DF271" s="223"/>
      <c r="DJ271" s="221"/>
      <c r="DM271" s="50"/>
      <c r="DN271" s="115"/>
      <c r="DO271" s="50"/>
      <c r="DP271" s="43"/>
      <c r="DQ271" s="43"/>
      <c r="DU271" s="50"/>
      <c r="DV271" s="115"/>
      <c r="DW271" s="222"/>
      <c r="DX271" s="223"/>
      <c r="EG271" s="43"/>
      <c r="EH271" s="43"/>
      <c r="EI271" s="43"/>
    </row>
    <row r="272">
      <c r="A272" s="218"/>
      <c r="B272" s="219"/>
      <c r="C272" s="15"/>
      <c r="D272" s="15"/>
      <c r="E272" s="15"/>
      <c r="F272" s="165"/>
      <c r="G272" s="15"/>
      <c r="H272" s="15"/>
      <c r="I272" s="28"/>
      <c r="J272" s="71"/>
      <c r="K272" s="35"/>
      <c r="L272" s="35"/>
      <c r="M272" s="35"/>
      <c r="N272" s="71"/>
      <c r="O272" s="15"/>
      <c r="P272" s="15"/>
      <c r="Q272" s="28"/>
      <c r="R272" s="71"/>
      <c r="S272" s="173"/>
      <c r="T272" s="219"/>
      <c r="U272" s="15"/>
      <c r="V272" s="15"/>
      <c r="W272" s="15"/>
      <c r="X272" s="165"/>
      <c r="Y272" s="15"/>
      <c r="Z272" s="15"/>
      <c r="AA272" s="15"/>
      <c r="AB272" s="71"/>
      <c r="AC272" s="35"/>
      <c r="AD272" s="35"/>
      <c r="AE272" s="35"/>
      <c r="AF272" s="71"/>
      <c r="AG272" s="15"/>
      <c r="AH272" s="15"/>
      <c r="AI272" s="28"/>
      <c r="AJ272" s="71"/>
      <c r="AK272" s="173"/>
      <c r="AL272" s="219"/>
      <c r="AM272" s="15"/>
      <c r="AN272" s="15"/>
      <c r="AO272" s="15"/>
      <c r="AP272" s="165"/>
      <c r="AQ272" s="15"/>
      <c r="AR272" s="15"/>
      <c r="AS272" s="28"/>
      <c r="AT272" s="71"/>
      <c r="AU272" s="28"/>
      <c r="AV272" s="35"/>
      <c r="AW272" s="35"/>
      <c r="AX272" s="71"/>
      <c r="AY272" s="15"/>
      <c r="AZ272" s="15"/>
      <c r="BA272" s="28"/>
      <c r="BB272" s="71"/>
      <c r="BC272" s="173"/>
      <c r="BD272" s="220"/>
      <c r="BH272" s="221"/>
      <c r="BK272" s="50"/>
      <c r="BL272" s="115"/>
      <c r="BM272" s="43"/>
      <c r="BN272" s="43"/>
      <c r="BO272" s="43"/>
      <c r="BP272" s="115"/>
      <c r="BS272" s="50"/>
      <c r="BT272" s="115"/>
      <c r="BU272" s="222"/>
      <c r="BV272" s="223"/>
      <c r="BZ272" s="221"/>
      <c r="CC272" s="50"/>
      <c r="CD272" s="115"/>
      <c r="CE272" s="43"/>
      <c r="CF272" s="43"/>
      <c r="CG272" s="43"/>
      <c r="CH272" s="115"/>
      <c r="CK272" s="50"/>
      <c r="CL272" s="115"/>
      <c r="CM272" s="222"/>
      <c r="CN272" s="223"/>
      <c r="CR272" s="221"/>
      <c r="CU272" s="50"/>
      <c r="CV272" s="115"/>
      <c r="CW272" s="50"/>
      <c r="CX272" s="43"/>
      <c r="CY272" s="43"/>
      <c r="CZ272" s="115"/>
      <c r="DC272" s="50"/>
      <c r="DD272" s="115"/>
      <c r="DE272" s="222"/>
      <c r="DF272" s="223"/>
      <c r="DJ272" s="221"/>
      <c r="DM272" s="50"/>
      <c r="DN272" s="115"/>
      <c r="DO272" s="50"/>
      <c r="DP272" s="43"/>
      <c r="DQ272" s="43"/>
      <c r="DU272" s="50"/>
      <c r="DV272" s="115"/>
      <c r="DW272" s="222"/>
      <c r="DX272" s="223"/>
      <c r="EG272" s="43"/>
      <c r="EH272" s="43"/>
      <c r="EI272" s="43"/>
    </row>
    <row r="273">
      <c r="A273" s="218"/>
      <c r="B273" s="219"/>
      <c r="C273" s="15"/>
      <c r="D273" s="15"/>
      <c r="E273" s="15"/>
      <c r="F273" s="165"/>
      <c r="G273" s="15"/>
      <c r="H273" s="15"/>
      <c r="I273" s="28"/>
      <c r="J273" s="71"/>
      <c r="K273" s="35"/>
      <c r="L273" s="35"/>
      <c r="M273" s="35"/>
      <c r="N273" s="71"/>
      <c r="O273" s="15"/>
      <c r="P273" s="15"/>
      <c r="Q273" s="28"/>
      <c r="R273" s="71"/>
      <c r="S273" s="173"/>
      <c r="T273" s="219"/>
      <c r="U273" s="15"/>
      <c r="V273" s="15"/>
      <c r="W273" s="15"/>
      <c r="X273" s="165"/>
      <c r="Y273" s="15"/>
      <c r="Z273" s="15"/>
      <c r="AA273" s="15"/>
      <c r="AB273" s="71"/>
      <c r="AC273" s="35"/>
      <c r="AD273" s="35"/>
      <c r="AE273" s="35"/>
      <c r="AF273" s="71"/>
      <c r="AG273" s="15"/>
      <c r="AH273" s="15"/>
      <c r="AI273" s="28"/>
      <c r="AJ273" s="71"/>
      <c r="AK273" s="173"/>
      <c r="AL273" s="219"/>
      <c r="AM273" s="15"/>
      <c r="AN273" s="15"/>
      <c r="AO273" s="15"/>
      <c r="AP273" s="165"/>
      <c r="AQ273" s="15"/>
      <c r="AR273" s="15"/>
      <c r="AS273" s="28"/>
      <c r="AT273" s="71"/>
      <c r="AU273" s="28"/>
      <c r="AV273" s="35"/>
      <c r="AW273" s="35"/>
      <c r="AX273" s="71"/>
      <c r="AY273" s="15"/>
      <c r="AZ273" s="15"/>
      <c r="BA273" s="28"/>
      <c r="BB273" s="71"/>
      <c r="BC273" s="173"/>
      <c r="BD273" s="220"/>
      <c r="BH273" s="221"/>
      <c r="BK273" s="50"/>
      <c r="BL273" s="115"/>
      <c r="BM273" s="43"/>
      <c r="BN273" s="43"/>
      <c r="BO273" s="43"/>
      <c r="BP273" s="115"/>
      <c r="BS273" s="50"/>
      <c r="BT273" s="115"/>
      <c r="BU273" s="222"/>
      <c r="BV273" s="223"/>
      <c r="BZ273" s="221"/>
      <c r="CC273" s="50"/>
      <c r="CD273" s="115"/>
      <c r="CE273" s="43"/>
      <c r="CF273" s="43"/>
      <c r="CG273" s="43"/>
      <c r="CH273" s="115"/>
      <c r="CK273" s="50"/>
      <c r="CL273" s="115"/>
      <c r="CM273" s="222"/>
      <c r="CN273" s="223"/>
      <c r="CR273" s="221"/>
      <c r="CU273" s="50"/>
      <c r="CV273" s="115"/>
      <c r="CW273" s="50"/>
      <c r="CX273" s="43"/>
      <c r="CY273" s="43"/>
      <c r="CZ273" s="115"/>
      <c r="DC273" s="50"/>
      <c r="DD273" s="115"/>
      <c r="DE273" s="222"/>
      <c r="DF273" s="223"/>
      <c r="DJ273" s="221"/>
      <c r="DM273" s="50"/>
      <c r="DN273" s="115"/>
      <c r="DO273" s="50"/>
      <c r="DP273" s="43"/>
      <c r="DQ273" s="43"/>
      <c r="DU273" s="50"/>
      <c r="DV273" s="115"/>
      <c r="DW273" s="222"/>
      <c r="DX273" s="223"/>
      <c r="EG273" s="43"/>
      <c r="EH273" s="43"/>
      <c r="EI273" s="43"/>
    </row>
    <row r="274">
      <c r="A274" s="218"/>
      <c r="B274" s="219"/>
      <c r="C274" s="15"/>
      <c r="D274" s="15"/>
      <c r="E274" s="15"/>
      <c r="F274" s="165"/>
      <c r="G274" s="15"/>
      <c r="H274" s="15"/>
      <c r="I274" s="28"/>
      <c r="J274" s="71"/>
      <c r="K274" s="35"/>
      <c r="L274" s="35"/>
      <c r="M274" s="35"/>
      <c r="N274" s="71"/>
      <c r="O274" s="15"/>
      <c r="P274" s="15"/>
      <c r="Q274" s="28"/>
      <c r="R274" s="71"/>
      <c r="S274" s="173"/>
      <c r="T274" s="219"/>
      <c r="U274" s="15"/>
      <c r="V274" s="15"/>
      <c r="W274" s="15"/>
      <c r="X274" s="165"/>
      <c r="Y274" s="15"/>
      <c r="Z274" s="15"/>
      <c r="AA274" s="15"/>
      <c r="AB274" s="71"/>
      <c r="AC274" s="35"/>
      <c r="AD274" s="35"/>
      <c r="AE274" s="35"/>
      <c r="AF274" s="71"/>
      <c r="AG274" s="15"/>
      <c r="AH274" s="15"/>
      <c r="AI274" s="28"/>
      <c r="AJ274" s="71"/>
      <c r="AK274" s="173"/>
      <c r="AL274" s="219"/>
      <c r="AM274" s="15"/>
      <c r="AN274" s="15"/>
      <c r="AO274" s="15"/>
      <c r="AP274" s="165"/>
      <c r="AQ274" s="15"/>
      <c r="AR274" s="15"/>
      <c r="AS274" s="28"/>
      <c r="AT274" s="71"/>
      <c r="AU274" s="28"/>
      <c r="AV274" s="35"/>
      <c r="AW274" s="35"/>
      <c r="AX274" s="71"/>
      <c r="AY274" s="15"/>
      <c r="AZ274" s="15"/>
      <c r="BA274" s="28"/>
      <c r="BB274" s="71"/>
      <c r="BC274" s="173"/>
      <c r="BD274" s="220"/>
      <c r="BH274" s="221"/>
      <c r="BK274" s="50"/>
      <c r="BL274" s="115"/>
      <c r="BM274" s="43"/>
      <c r="BN274" s="43"/>
      <c r="BO274" s="43"/>
      <c r="BP274" s="115"/>
      <c r="BS274" s="50"/>
      <c r="BT274" s="115"/>
      <c r="BU274" s="222"/>
      <c r="BV274" s="223"/>
      <c r="BZ274" s="221"/>
      <c r="CC274" s="50"/>
      <c r="CD274" s="115"/>
      <c r="CE274" s="43"/>
      <c r="CF274" s="43"/>
      <c r="CG274" s="43"/>
      <c r="CH274" s="115"/>
      <c r="CK274" s="50"/>
      <c r="CL274" s="115"/>
      <c r="CM274" s="222"/>
      <c r="CN274" s="223"/>
      <c r="CR274" s="221"/>
      <c r="CU274" s="50"/>
      <c r="CV274" s="115"/>
      <c r="CW274" s="50"/>
      <c r="CX274" s="43"/>
      <c r="CY274" s="43"/>
      <c r="CZ274" s="115"/>
      <c r="DC274" s="50"/>
      <c r="DD274" s="115"/>
      <c r="DE274" s="222"/>
      <c r="DF274" s="223"/>
      <c r="DJ274" s="221"/>
      <c r="DM274" s="50"/>
      <c r="DN274" s="115"/>
      <c r="DO274" s="50"/>
      <c r="DP274" s="43"/>
      <c r="DQ274" s="43"/>
      <c r="DU274" s="50"/>
      <c r="DV274" s="115"/>
      <c r="DW274" s="222"/>
      <c r="DX274" s="223"/>
      <c r="EG274" s="43"/>
      <c r="EH274" s="43"/>
      <c r="EI274" s="43"/>
    </row>
    <row r="275">
      <c r="A275" s="218"/>
      <c r="B275" s="219"/>
      <c r="C275" s="15"/>
      <c r="D275" s="15"/>
      <c r="E275" s="15"/>
      <c r="F275" s="165"/>
      <c r="G275" s="15"/>
      <c r="H275" s="15"/>
      <c r="I275" s="28"/>
      <c r="J275" s="71"/>
      <c r="K275" s="35"/>
      <c r="L275" s="35"/>
      <c r="M275" s="35"/>
      <c r="N275" s="71"/>
      <c r="O275" s="15"/>
      <c r="P275" s="15"/>
      <c r="Q275" s="28"/>
      <c r="R275" s="71"/>
      <c r="S275" s="173"/>
      <c r="T275" s="219"/>
      <c r="U275" s="15"/>
      <c r="V275" s="15"/>
      <c r="W275" s="15"/>
      <c r="X275" s="165"/>
      <c r="Y275" s="15"/>
      <c r="Z275" s="15"/>
      <c r="AA275" s="15"/>
      <c r="AB275" s="71"/>
      <c r="AC275" s="35"/>
      <c r="AD275" s="35"/>
      <c r="AE275" s="35"/>
      <c r="AF275" s="71"/>
      <c r="AG275" s="15"/>
      <c r="AH275" s="15"/>
      <c r="AI275" s="28"/>
      <c r="AJ275" s="71"/>
      <c r="AK275" s="173"/>
      <c r="AL275" s="219"/>
      <c r="AM275" s="15"/>
      <c r="AN275" s="15"/>
      <c r="AO275" s="15"/>
      <c r="AP275" s="165"/>
      <c r="AQ275" s="15"/>
      <c r="AR275" s="15"/>
      <c r="AS275" s="28"/>
      <c r="AT275" s="71"/>
      <c r="AU275" s="28"/>
      <c r="AV275" s="35"/>
      <c r="AW275" s="35"/>
      <c r="AX275" s="71"/>
      <c r="AY275" s="15"/>
      <c r="AZ275" s="15"/>
      <c r="BA275" s="28"/>
      <c r="BB275" s="71"/>
      <c r="BC275" s="173"/>
      <c r="BD275" s="220"/>
      <c r="BH275" s="221"/>
      <c r="BK275" s="50"/>
      <c r="BL275" s="115"/>
      <c r="BM275" s="43"/>
      <c r="BN275" s="43"/>
      <c r="BO275" s="43"/>
      <c r="BP275" s="115"/>
      <c r="BS275" s="50"/>
      <c r="BT275" s="115"/>
      <c r="BU275" s="222"/>
      <c r="BV275" s="223"/>
      <c r="BZ275" s="221"/>
      <c r="CC275" s="50"/>
      <c r="CD275" s="115"/>
      <c r="CE275" s="43"/>
      <c r="CF275" s="43"/>
      <c r="CG275" s="43"/>
      <c r="CH275" s="115"/>
      <c r="CK275" s="50"/>
      <c r="CL275" s="115"/>
      <c r="CM275" s="222"/>
      <c r="CN275" s="223"/>
      <c r="CR275" s="221"/>
      <c r="CU275" s="50"/>
      <c r="CV275" s="115"/>
      <c r="CW275" s="50"/>
      <c r="CX275" s="43"/>
      <c r="CY275" s="43"/>
      <c r="CZ275" s="115"/>
      <c r="DC275" s="50"/>
      <c r="DD275" s="115"/>
      <c r="DE275" s="222"/>
      <c r="DF275" s="223"/>
      <c r="DJ275" s="221"/>
      <c r="DM275" s="50"/>
      <c r="DN275" s="115"/>
      <c r="DO275" s="50"/>
      <c r="DP275" s="43"/>
      <c r="DQ275" s="43"/>
      <c r="DU275" s="50"/>
      <c r="DV275" s="115"/>
      <c r="DW275" s="222"/>
      <c r="DX275" s="223"/>
      <c r="EG275" s="43"/>
      <c r="EH275" s="43"/>
      <c r="EI275" s="43"/>
    </row>
    <row r="276">
      <c r="A276" s="218"/>
      <c r="B276" s="219"/>
      <c r="C276" s="15"/>
      <c r="D276" s="15"/>
      <c r="E276" s="15"/>
      <c r="F276" s="165"/>
      <c r="G276" s="15"/>
      <c r="H276" s="15"/>
      <c r="I276" s="28"/>
      <c r="J276" s="71"/>
      <c r="K276" s="35"/>
      <c r="L276" s="35"/>
      <c r="M276" s="35"/>
      <c r="N276" s="71"/>
      <c r="O276" s="15"/>
      <c r="P276" s="15"/>
      <c r="Q276" s="28"/>
      <c r="R276" s="71"/>
      <c r="S276" s="173"/>
      <c r="T276" s="219"/>
      <c r="U276" s="15"/>
      <c r="V276" s="15"/>
      <c r="W276" s="15"/>
      <c r="X276" s="165"/>
      <c r="Y276" s="15"/>
      <c r="Z276" s="15"/>
      <c r="AA276" s="15"/>
      <c r="AB276" s="71"/>
      <c r="AC276" s="35"/>
      <c r="AD276" s="35"/>
      <c r="AE276" s="35"/>
      <c r="AF276" s="71"/>
      <c r="AG276" s="15"/>
      <c r="AH276" s="15"/>
      <c r="AI276" s="28"/>
      <c r="AJ276" s="71"/>
      <c r="AK276" s="173"/>
      <c r="AL276" s="219"/>
      <c r="AM276" s="15"/>
      <c r="AN276" s="15"/>
      <c r="AO276" s="15"/>
      <c r="AP276" s="165"/>
      <c r="AQ276" s="15"/>
      <c r="AR276" s="15"/>
      <c r="AS276" s="28"/>
      <c r="AT276" s="71"/>
      <c r="AU276" s="28"/>
      <c r="AV276" s="35"/>
      <c r="AW276" s="35"/>
      <c r="AX276" s="71"/>
      <c r="AY276" s="15"/>
      <c r="AZ276" s="15"/>
      <c r="BA276" s="28"/>
      <c r="BB276" s="71"/>
      <c r="BC276" s="173"/>
      <c r="BD276" s="220"/>
      <c r="BH276" s="221"/>
      <c r="BK276" s="50"/>
      <c r="BL276" s="115"/>
      <c r="BM276" s="43"/>
      <c r="BN276" s="43"/>
      <c r="BO276" s="43"/>
      <c r="BP276" s="115"/>
      <c r="BS276" s="50"/>
      <c r="BT276" s="115"/>
      <c r="BU276" s="222"/>
      <c r="BV276" s="223"/>
      <c r="BZ276" s="221"/>
      <c r="CC276" s="50"/>
      <c r="CD276" s="115"/>
      <c r="CE276" s="43"/>
      <c r="CF276" s="43"/>
      <c r="CG276" s="43"/>
      <c r="CH276" s="115"/>
      <c r="CK276" s="50"/>
      <c r="CL276" s="115"/>
      <c r="CM276" s="222"/>
      <c r="CN276" s="223"/>
      <c r="CR276" s="221"/>
      <c r="CU276" s="50"/>
      <c r="CV276" s="115"/>
      <c r="CW276" s="50"/>
      <c r="CX276" s="43"/>
      <c r="CY276" s="43"/>
      <c r="CZ276" s="115"/>
      <c r="DC276" s="50"/>
      <c r="DD276" s="115"/>
      <c r="DE276" s="222"/>
      <c r="DF276" s="223"/>
      <c r="DJ276" s="221"/>
      <c r="DM276" s="50"/>
      <c r="DN276" s="115"/>
      <c r="DO276" s="50"/>
      <c r="DP276" s="43"/>
      <c r="DQ276" s="43"/>
      <c r="DU276" s="50"/>
      <c r="DV276" s="115"/>
      <c r="DW276" s="222"/>
      <c r="DX276" s="223"/>
      <c r="EG276" s="43"/>
      <c r="EH276" s="43"/>
      <c r="EI276" s="43"/>
    </row>
    <row r="277">
      <c r="A277" s="218"/>
      <c r="B277" s="219"/>
      <c r="C277" s="15"/>
      <c r="D277" s="15"/>
      <c r="E277" s="15"/>
      <c r="F277" s="165"/>
      <c r="G277" s="15"/>
      <c r="H277" s="15"/>
      <c r="I277" s="28"/>
      <c r="J277" s="71"/>
      <c r="K277" s="35"/>
      <c r="L277" s="35"/>
      <c r="M277" s="35"/>
      <c r="N277" s="71"/>
      <c r="O277" s="15"/>
      <c r="P277" s="15"/>
      <c r="Q277" s="28"/>
      <c r="R277" s="71"/>
      <c r="S277" s="173"/>
      <c r="T277" s="219"/>
      <c r="U277" s="15"/>
      <c r="V277" s="15"/>
      <c r="W277" s="15"/>
      <c r="X277" s="165"/>
      <c r="Y277" s="15"/>
      <c r="Z277" s="15"/>
      <c r="AA277" s="15"/>
      <c r="AB277" s="71"/>
      <c r="AC277" s="35"/>
      <c r="AD277" s="35"/>
      <c r="AE277" s="35"/>
      <c r="AF277" s="71"/>
      <c r="AG277" s="15"/>
      <c r="AH277" s="15"/>
      <c r="AI277" s="28"/>
      <c r="AJ277" s="71"/>
      <c r="AK277" s="173"/>
      <c r="AL277" s="219"/>
      <c r="AM277" s="15"/>
      <c r="AN277" s="15"/>
      <c r="AO277" s="15"/>
      <c r="AP277" s="165"/>
      <c r="AQ277" s="15"/>
      <c r="AR277" s="15"/>
      <c r="AS277" s="28"/>
      <c r="AT277" s="71"/>
      <c r="AU277" s="28"/>
      <c r="AV277" s="35"/>
      <c r="AW277" s="35"/>
      <c r="AX277" s="71"/>
      <c r="AY277" s="15"/>
      <c r="AZ277" s="15"/>
      <c r="BA277" s="28"/>
      <c r="BB277" s="71"/>
      <c r="BC277" s="173"/>
      <c r="BD277" s="220"/>
      <c r="BH277" s="221"/>
      <c r="BK277" s="50"/>
      <c r="BL277" s="115"/>
      <c r="BM277" s="43"/>
      <c r="BN277" s="43"/>
      <c r="BO277" s="43"/>
      <c r="BP277" s="115"/>
      <c r="BS277" s="50"/>
      <c r="BT277" s="115"/>
      <c r="BU277" s="222"/>
      <c r="BV277" s="223"/>
      <c r="BZ277" s="221"/>
      <c r="CC277" s="50"/>
      <c r="CD277" s="115"/>
      <c r="CE277" s="43"/>
      <c r="CF277" s="43"/>
      <c r="CG277" s="43"/>
      <c r="CH277" s="115"/>
      <c r="CK277" s="50"/>
      <c r="CL277" s="115"/>
      <c r="CM277" s="222"/>
      <c r="CN277" s="223"/>
      <c r="CR277" s="221"/>
      <c r="CU277" s="50"/>
      <c r="CV277" s="115"/>
      <c r="CW277" s="50"/>
      <c r="CX277" s="43"/>
      <c r="CY277" s="43"/>
      <c r="CZ277" s="115"/>
      <c r="DC277" s="50"/>
      <c r="DD277" s="115"/>
      <c r="DE277" s="222"/>
      <c r="DF277" s="223"/>
      <c r="DJ277" s="221"/>
      <c r="DM277" s="50"/>
      <c r="DN277" s="115"/>
      <c r="DO277" s="50"/>
      <c r="DP277" s="43"/>
      <c r="DQ277" s="43"/>
      <c r="DU277" s="50"/>
      <c r="DV277" s="115"/>
      <c r="DW277" s="222"/>
      <c r="DX277" s="223"/>
      <c r="EG277" s="43"/>
      <c r="EH277" s="43"/>
      <c r="EI277" s="43"/>
    </row>
    <row r="278">
      <c r="A278" s="218"/>
      <c r="B278" s="219"/>
      <c r="C278" s="15"/>
      <c r="D278" s="15"/>
      <c r="E278" s="15"/>
      <c r="F278" s="165"/>
      <c r="G278" s="15"/>
      <c r="H278" s="15"/>
      <c r="I278" s="28"/>
      <c r="J278" s="71"/>
      <c r="K278" s="35"/>
      <c r="L278" s="35"/>
      <c r="M278" s="35"/>
      <c r="N278" s="71"/>
      <c r="O278" s="15"/>
      <c r="P278" s="15"/>
      <c r="Q278" s="28"/>
      <c r="R278" s="71"/>
      <c r="S278" s="173"/>
      <c r="T278" s="219"/>
      <c r="U278" s="15"/>
      <c r="V278" s="15"/>
      <c r="W278" s="15"/>
      <c r="X278" s="165"/>
      <c r="Y278" s="15"/>
      <c r="Z278" s="15"/>
      <c r="AA278" s="15"/>
      <c r="AB278" s="71"/>
      <c r="AC278" s="35"/>
      <c r="AD278" s="35"/>
      <c r="AE278" s="35"/>
      <c r="AF278" s="71"/>
      <c r="AG278" s="15"/>
      <c r="AH278" s="15"/>
      <c r="AI278" s="28"/>
      <c r="AJ278" s="71"/>
      <c r="AK278" s="173"/>
      <c r="AL278" s="219"/>
      <c r="AM278" s="15"/>
      <c r="AN278" s="15"/>
      <c r="AO278" s="15"/>
      <c r="AP278" s="165"/>
      <c r="AQ278" s="15"/>
      <c r="AR278" s="15"/>
      <c r="AS278" s="28"/>
      <c r="AT278" s="71"/>
      <c r="AU278" s="28"/>
      <c r="AV278" s="35"/>
      <c r="AW278" s="35"/>
      <c r="AX278" s="71"/>
      <c r="AY278" s="15"/>
      <c r="AZ278" s="15"/>
      <c r="BA278" s="28"/>
      <c r="BB278" s="71"/>
      <c r="BC278" s="173"/>
      <c r="BD278" s="220"/>
      <c r="BH278" s="221"/>
      <c r="BK278" s="50"/>
      <c r="BL278" s="115"/>
      <c r="BM278" s="43"/>
      <c r="BN278" s="43"/>
      <c r="BO278" s="43"/>
      <c r="BP278" s="115"/>
      <c r="BS278" s="50"/>
      <c r="BT278" s="115"/>
      <c r="BU278" s="222"/>
      <c r="BV278" s="223"/>
      <c r="BZ278" s="221"/>
      <c r="CC278" s="50"/>
      <c r="CD278" s="115"/>
      <c r="CE278" s="43"/>
      <c r="CF278" s="43"/>
      <c r="CG278" s="43"/>
      <c r="CH278" s="115"/>
      <c r="CK278" s="50"/>
      <c r="CL278" s="115"/>
      <c r="CM278" s="222"/>
      <c r="CN278" s="223"/>
      <c r="CR278" s="221"/>
      <c r="CU278" s="50"/>
      <c r="CV278" s="115"/>
      <c r="CW278" s="50"/>
      <c r="CX278" s="43"/>
      <c r="CY278" s="43"/>
      <c r="CZ278" s="115"/>
      <c r="DC278" s="50"/>
      <c r="DD278" s="115"/>
      <c r="DE278" s="222"/>
      <c r="DF278" s="223"/>
      <c r="DJ278" s="221"/>
      <c r="DM278" s="50"/>
      <c r="DN278" s="115"/>
      <c r="DO278" s="50"/>
      <c r="DP278" s="43"/>
      <c r="DQ278" s="43"/>
      <c r="DU278" s="50"/>
      <c r="DV278" s="115"/>
      <c r="DW278" s="222"/>
      <c r="DX278" s="223"/>
      <c r="EG278" s="43"/>
      <c r="EH278" s="43"/>
      <c r="EI278" s="43"/>
    </row>
    <row r="279">
      <c r="A279" s="218"/>
      <c r="B279" s="219"/>
      <c r="C279" s="15"/>
      <c r="D279" s="15"/>
      <c r="E279" s="15"/>
      <c r="F279" s="165"/>
      <c r="G279" s="15"/>
      <c r="H279" s="15"/>
      <c r="I279" s="28"/>
      <c r="J279" s="71"/>
      <c r="K279" s="35"/>
      <c r="L279" s="35"/>
      <c r="M279" s="35"/>
      <c r="N279" s="71"/>
      <c r="O279" s="15"/>
      <c r="P279" s="15"/>
      <c r="Q279" s="28"/>
      <c r="R279" s="71"/>
      <c r="S279" s="173"/>
      <c r="T279" s="219"/>
      <c r="U279" s="15"/>
      <c r="V279" s="15"/>
      <c r="W279" s="15"/>
      <c r="X279" s="165"/>
      <c r="Y279" s="15"/>
      <c r="Z279" s="15"/>
      <c r="AA279" s="15"/>
      <c r="AB279" s="71"/>
      <c r="AC279" s="35"/>
      <c r="AD279" s="35"/>
      <c r="AE279" s="35"/>
      <c r="AF279" s="71"/>
      <c r="AG279" s="15"/>
      <c r="AH279" s="15"/>
      <c r="AI279" s="28"/>
      <c r="AJ279" s="71"/>
      <c r="AK279" s="173"/>
      <c r="AL279" s="219"/>
      <c r="AM279" s="15"/>
      <c r="AN279" s="15"/>
      <c r="AO279" s="15"/>
      <c r="AP279" s="165"/>
      <c r="AQ279" s="15"/>
      <c r="AR279" s="15"/>
      <c r="AS279" s="28"/>
      <c r="AT279" s="71"/>
      <c r="AU279" s="28"/>
      <c r="AV279" s="35"/>
      <c r="AW279" s="35"/>
      <c r="AX279" s="71"/>
      <c r="AY279" s="15"/>
      <c r="AZ279" s="15"/>
      <c r="BA279" s="28"/>
      <c r="BB279" s="71"/>
      <c r="BC279" s="173"/>
      <c r="BD279" s="220"/>
      <c r="BH279" s="221"/>
      <c r="BK279" s="50"/>
      <c r="BL279" s="115"/>
      <c r="BM279" s="43"/>
      <c r="BN279" s="43"/>
      <c r="BO279" s="43"/>
      <c r="BP279" s="115"/>
      <c r="BS279" s="50"/>
      <c r="BT279" s="115"/>
      <c r="BU279" s="222"/>
      <c r="BV279" s="223"/>
      <c r="BZ279" s="221"/>
      <c r="CC279" s="50"/>
      <c r="CD279" s="115"/>
      <c r="CE279" s="43"/>
      <c r="CF279" s="43"/>
      <c r="CG279" s="43"/>
      <c r="CH279" s="115"/>
      <c r="CK279" s="50"/>
      <c r="CL279" s="115"/>
      <c r="CM279" s="222"/>
      <c r="CN279" s="223"/>
      <c r="CR279" s="221"/>
      <c r="CU279" s="50"/>
      <c r="CV279" s="115"/>
      <c r="CW279" s="50"/>
      <c r="CX279" s="43"/>
      <c r="CY279" s="43"/>
      <c r="CZ279" s="115"/>
      <c r="DC279" s="50"/>
      <c r="DD279" s="115"/>
      <c r="DE279" s="222"/>
      <c r="DF279" s="223"/>
      <c r="DJ279" s="221"/>
      <c r="DM279" s="50"/>
      <c r="DN279" s="115"/>
      <c r="DO279" s="50"/>
      <c r="DP279" s="43"/>
      <c r="DQ279" s="43"/>
      <c r="DU279" s="50"/>
      <c r="DV279" s="115"/>
      <c r="DW279" s="222"/>
      <c r="DX279" s="223"/>
      <c r="EG279" s="43"/>
      <c r="EH279" s="43"/>
      <c r="EI279" s="43"/>
    </row>
    <row r="280">
      <c r="A280" s="218"/>
      <c r="B280" s="219"/>
      <c r="C280" s="15"/>
      <c r="D280" s="15"/>
      <c r="E280" s="15"/>
      <c r="F280" s="165"/>
      <c r="G280" s="15"/>
      <c r="H280" s="15"/>
      <c r="I280" s="28"/>
      <c r="J280" s="71"/>
      <c r="K280" s="35"/>
      <c r="L280" s="35"/>
      <c r="M280" s="35"/>
      <c r="N280" s="71"/>
      <c r="O280" s="15"/>
      <c r="P280" s="15"/>
      <c r="Q280" s="28"/>
      <c r="R280" s="71"/>
      <c r="S280" s="173"/>
      <c r="T280" s="219"/>
      <c r="U280" s="15"/>
      <c r="V280" s="15"/>
      <c r="W280" s="15"/>
      <c r="X280" s="165"/>
      <c r="Y280" s="15"/>
      <c r="Z280" s="15"/>
      <c r="AA280" s="15"/>
      <c r="AB280" s="71"/>
      <c r="AC280" s="35"/>
      <c r="AD280" s="35"/>
      <c r="AE280" s="35"/>
      <c r="AF280" s="71"/>
      <c r="AG280" s="15"/>
      <c r="AH280" s="15"/>
      <c r="AI280" s="28"/>
      <c r="AJ280" s="71"/>
      <c r="AK280" s="173"/>
      <c r="AL280" s="219"/>
      <c r="AM280" s="15"/>
      <c r="AN280" s="15"/>
      <c r="AO280" s="15"/>
      <c r="AP280" s="165"/>
      <c r="AQ280" s="15"/>
      <c r="AR280" s="15"/>
      <c r="AS280" s="28"/>
      <c r="AT280" s="71"/>
      <c r="AU280" s="28"/>
      <c r="AV280" s="35"/>
      <c r="AW280" s="35"/>
      <c r="AX280" s="71"/>
      <c r="AY280" s="15"/>
      <c r="AZ280" s="15"/>
      <c r="BA280" s="28"/>
      <c r="BB280" s="71"/>
      <c r="BC280" s="173"/>
      <c r="BD280" s="220"/>
      <c r="BH280" s="221"/>
      <c r="BK280" s="50"/>
      <c r="BL280" s="115"/>
      <c r="BM280" s="43"/>
      <c r="BN280" s="43"/>
      <c r="BO280" s="43"/>
      <c r="BP280" s="115"/>
      <c r="BS280" s="50"/>
      <c r="BT280" s="115"/>
      <c r="BU280" s="222"/>
      <c r="BV280" s="223"/>
      <c r="BZ280" s="221"/>
      <c r="CC280" s="50"/>
      <c r="CD280" s="115"/>
      <c r="CE280" s="43"/>
      <c r="CF280" s="43"/>
      <c r="CG280" s="43"/>
      <c r="CH280" s="115"/>
      <c r="CK280" s="50"/>
      <c r="CL280" s="115"/>
      <c r="CM280" s="222"/>
      <c r="CN280" s="223"/>
      <c r="CR280" s="221"/>
      <c r="CU280" s="50"/>
      <c r="CV280" s="115"/>
      <c r="CW280" s="50"/>
      <c r="CX280" s="43"/>
      <c r="CY280" s="43"/>
      <c r="CZ280" s="115"/>
      <c r="DC280" s="50"/>
      <c r="DD280" s="115"/>
      <c r="DE280" s="222"/>
      <c r="DF280" s="223"/>
      <c r="DJ280" s="221"/>
      <c r="DM280" s="50"/>
      <c r="DN280" s="115"/>
      <c r="DO280" s="50"/>
      <c r="DP280" s="43"/>
      <c r="DQ280" s="43"/>
      <c r="DU280" s="50"/>
      <c r="DV280" s="115"/>
      <c r="DW280" s="222"/>
      <c r="DX280" s="223"/>
      <c r="EG280" s="43"/>
      <c r="EH280" s="43"/>
      <c r="EI280" s="43"/>
    </row>
    <row r="281">
      <c r="A281" s="218"/>
      <c r="B281" s="219"/>
      <c r="C281" s="15"/>
      <c r="D281" s="15"/>
      <c r="E281" s="15"/>
      <c r="F281" s="165"/>
      <c r="G281" s="15"/>
      <c r="H281" s="15"/>
      <c r="I281" s="28"/>
      <c r="J281" s="71"/>
      <c r="K281" s="35"/>
      <c r="L281" s="35"/>
      <c r="M281" s="35"/>
      <c r="N281" s="71"/>
      <c r="O281" s="15"/>
      <c r="P281" s="15"/>
      <c r="Q281" s="28"/>
      <c r="R281" s="71"/>
      <c r="S281" s="173"/>
      <c r="T281" s="219"/>
      <c r="U281" s="15"/>
      <c r="V281" s="15"/>
      <c r="W281" s="15"/>
      <c r="X281" s="165"/>
      <c r="Y281" s="15"/>
      <c r="Z281" s="15"/>
      <c r="AA281" s="15"/>
      <c r="AB281" s="71"/>
      <c r="AC281" s="35"/>
      <c r="AD281" s="35"/>
      <c r="AE281" s="35"/>
      <c r="AF281" s="71"/>
      <c r="AG281" s="15"/>
      <c r="AH281" s="15"/>
      <c r="AI281" s="28"/>
      <c r="AJ281" s="71"/>
      <c r="AK281" s="173"/>
      <c r="AL281" s="219"/>
      <c r="AM281" s="15"/>
      <c r="AN281" s="15"/>
      <c r="AO281" s="15"/>
      <c r="AP281" s="165"/>
      <c r="AQ281" s="15"/>
      <c r="AR281" s="15"/>
      <c r="AS281" s="28"/>
      <c r="AT281" s="71"/>
      <c r="AU281" s="28"/>
      <c r="AV281" s="35"/>
      <c r="AW281" s="35"/>
      <c r="AX281" s="71"/>
      <c r="AY281" s="15"/>
      <c r="AZ281" s="15"/>
      <c r="BA281" s="28"/>
      <c r="BB281" s="71"/>
      <c r="BC281" s="173"/>
      <c r="BD281" s="220"/>
      <c r="BH281" s="221"/>
      <c r="BK281" s="50"/>
      <c r="BL281" s="115"/>
      <c r="BM281" s="43"/>
      <c r="BN281" s="43"/>
      <c r="BO281" s="43"/>
      <c r="BP281" s="115"/>
      <c r="BS281" s="50"/>
      <c r="BT281" s="115"/>
      <c r="BU281" s="222"/>
      <c r="BV281" s="223"/>
      <c r="BZ281" s="221"/>
      <c r="CC281" s="50"/>
      <c r="CD281" s="115"/>
      <c r="CE281" s="43"/>
      <c r="CF281" s="43"/>
      <c r="CG281" s="43"/>
      <c r="CH281" s="115"/>
      <c r="CK281" s="50"/>
      <c r="CL281" s="115"/>
      <c r="CM281" s="222"/>
      <c r="CN281" s="223"/>
      <c r="CR281" s="221"/>
      <c r="CU281" s="50"/>
      <c r="CV281" s="115"/>
      <c r="CW281" s="50"/>
      <c r="CX281" s="43"/>
      <c r="CY281" s="43"/>
      <c r="CZ281" s="115"/>
      <c r="DC281" s="50"/>
      <c r="DD281" s="115"/>
      <c r="DE281" s="222"/>
      <c r="DF281" s="223"/>
      <c r="DJ281" s="221"/>
      <c r="DM281" s="50"/>
      <c r="DN281" s="115"/>
      <c r="DO281" s="50"/>
      <c r="DP281" s="43"/>
      <c r="DQ281" s="43"/>
      <c r="DU281" s="50"/>
      <c r="DV281" s="115"/>
      <c r="DW281" s="222"/>
      <c r="DX281" s="223"/>
      <c r="EG281" s="43"/>
      <c r="EH281" s="43"/>
      <c r="EI281" s="43"/>
    </row>
    <row r="282">
      <c r="A282" s="218"/>
      <c r="B282" s="219"/>
      <c r="C282" s="15"/>
      <c r="D282" s="15"/>
      <c r="E282" s="15"/>
      <c r="F282" s="165"/>
      <c r="G282" s="15"/>
      <c r="H282" s="15"/>
      <c r="I282" s="28"/>
      <c r="J282" s="71"/>
      <c r="K282" s="35"/>
      <c r="L282" s="35"/>
      <c r="M282" s="35"/>
      <c r="N282" s="71"/>
      <c r="O282" s="15"/>
      <c r="P282" s="15"/>
      <c r="Q282" s="28"/>
      <c r="R282" s="71"/>
      <c r="S282" s="173"/>
      <c r="T282" s="219"/>
      <c r="U282" s="15"/>
      <c r="V282" s="15"/>
      <c r="W282" s="15"/>
      <c r="X282" s="165"/>
      <c r="Y282" s="15"/>
      <c r="Z282" s="15"/>
      <c r="AA282" s="15"/>
      <c r="AB282" s="71"/>
      <c r="AC282" s="35"/>
      <c r="AD282" s="35"/>
      <c r="AE282" s="35"/>
      <c r="AF282" s="71"/>
      <c r="AG282" s="15"/>
      <c r="AH282" s="15"/>
      <c r="AI282" s="28"/>
      <c r="AJ282" s="71"/>
      <c r="AK282" s="173"/>
      <c r="AL282" s="219"/>
      <c r="AM282" s="15"/>
      <c r="AN282" s="15"/>
      <c r="AO282" s="15"/>
      <c r="AP282" s="165"/>
      <c r="AQ282" s="15"/>
      <c r="AR282" s="15"/>
      <c r="AS282" s="28"/>
      <c r="AT282" s="71"/>
      <c r="AU282" s="28"/>
      <c r="AV282" s="35"/>
      <c r="AW282" s="35"/>
      <c r="AX282" s="71"/>
      <c r="AY282" s="15"/>
      <c r="AZ282" s="15"/>
      <c r="BA282" s="28"/>
      <c r="BB282" s="71"/>
      <c r="BC282" s="173"/>
      <c r="BD282" s="220"/>
      <c r="BH282" s="221"/>
      <c r="BK282" s="50"/>
      <c r="BL282" s="115"/>
      <c r="BM282" s="43"/>
      <c r="BN282" s="43"/>
      <c r="BO282" s="43"/>
      <c r="BP282" s="115"/>
      <c r="BS282" s="50"/>
      <c r="BT282" s="115"/>
      <c r="BU282" s="222"/>
      <c r="BV282" s="223"/>
      <c r="BZ282" s="221"/>
      <c r="CC282" s="50"/>
      <c r="CD282" s="115"/>
      <c r="CE282" s="43"/>
      <c r="CF282" s="43"/>
      <c r="CG282" s="43"/>
      <c r="CH282" s="115"/>
      <c r="CK282" s="50"/>
      <c r="CL282" s="115"/>
      <c r="CM282" s="222"/>
      <c r="CN282" s="223"/>
      <c r="CR282" s="221"/>
      <c r="CU282" s="50"/>
      <c r="CV282" s="115"/>
      <c r="CW282" s="50"/>
      <c r="CX282" s="43"/>
      <c r="CY282" s="43"/>
      <c r="CZ282" s="115"/>
      <c r="DC282" s="50"/>
      <c r="DD282" s="115"/>
      <c r="DE282" s="222"/>
      <c r="DF282" s="223"/>
      <c r="DJ282" s="221"/>
      <c r="DM282" s="50"/>
      <c r="DN282" s="115"/>
      <c r="DO282" s="50"/>
      <c r="DP282" s="43"/>
      <c r="DQ282" s="43"/>
      <c r="DU282" s="50"/>
      <c r="DV282" s="115"/>
      <c r="DW282" s="222"/>
      <c r="DX282" s="223"/>
      <c r="EG282" s="43"/>
      <c r="EH282" s="43"/>
      <c r="EI282" s="43"/>
    </row>
    <row r="283">
      <c r="A283" s="218"/>
      <c r="B283" s="219"/>
      <c r="C283" s="15"/>
      <c r="D283" s="15"/>
      <c r="E283" s="15"/>
      <c r="F283" s="165"/>
      <c r="G283" s="15"/>
      <c r="H283" s="15"/>
      <c r="I283" s="28"/>
      <c r="J283" s="71"/>
      <c r="K283" s="35"/>
      <c r="L283" s="35"/>
      <c r="M283" s="35"/>
      <c r="N283" s="71"/>
      <c r="O283" s="15"/>
      <c r="P283" s="15"/>
      <c r="Q283" s="28"/>
      <c r="R283" s="71"/>
      <c r="S283" s="173"/>
      <c r="T283" s="219"/>
      <c r="U283" s="15"/>
      <c r="V283" s="15"/>
      <c r="W283" s="15"/>
      <c r="X283" s="165"/>
      <c r="Y283" s="15"/>
      <c r="Z283" s="15"/>
      <c r="AA283" s="15"/>
      <c r="AB283" s="71"/>
      <c r="AC283" s="35"/>
      <c r="AD283" s="35"/>
      <c r="AE283" s="35"/>
      <c r="AF283" s="71"/>
      <c r="AG283" s="15"/>
      <c r="AH283" s="15"/>
      <c r="AI283" s="28"/>
      <c r="AJ283" s="71"/>
      <c r="AK283" s="173"/>
      <c r="AL283" s="219"/>
      <c r="AM283" s="15"/>
      <c r="AN283" s="15"/>
      <c r="AO283" s="15"/>
      <c r="AP283" s="165"/>
      <c r="AQ283" s="15"/>
      <c r="AR283" s="15"/>
      <c r="AS283" s="28"/>
      <c r="AT283" s="71"/>
      <c r="AU283" s="28"/>
      <c r="AV283" s="35"/>
      <c r="AW283" s="35"/>
      <c r="AX283" s="71"/>
      <c r="AY283" s="15"/>
      <c r="AZ283" s="15"/>
      <c r="BA283" s="28"/>
      <c r="BB283" s="71"/>
      <c r="BC283" s="173"/>
      <c r="BD283" s="220"/>
      <c r="BH283" s="221"/>
      <c r="BK283" s="50"/>
      <c r="BL283" s="115"/>
      <c r="BM283" s="43"/>
      <c r="BN283" s="43"/>
      <c r="BO283" s="43"/>
      <c r="BP283" s="115"/>
      <c r="BS283" s="50"/>
      <c r="BT283" s="115"/>
      <c r="BU283" s="222"/>
      <c r="BV283" s="223"/>
      <c r="BZ283" s="221"/>
      <c r="CC283" s="50"/>
      <c r="CD283" s="115"/>
      <c r="CE283" s="43"/>
      <c r="CF283" s="43"/>
      <c r="CG283" s="43"/>
      <c r="CH283" s="115"/>
      <c r="CK283" s="50"/>
      <c r="CL283" s="115"/>
      <c r="CM283" s="222"/>
      <c r="CN283" s="223"/>
      <c r="CR283" s="221"/>
      <c r="CU283" s="50"/>
      <c r="CV283" s="115"/>
      <c r="CW283" s="50"/>
      <c r="CX283" s="43"/>
      <c r="CY283" s="43"/>
      <c r="CZ283" s="115"/>
      <c r="DC283" s="50"/>
      <c r="DD283" s="115"/>
      <c r="DE283" s="222"/>
      <c r="DF283" s="223"/>
      <c r="DJ283" s="221"/>
      <c r="DM283" s="50"/>
      <c r="DN283" s="115"/>
      <c r="DO283" s="50"/>
      <c r="DP283" s="43"/>
      <c r="DQ283" s="43"/>
      <c r="DU283" s="50"/>
      <c r="DV283" s="115"/>
      <c r="DW283" s="222"/>
      <c r="DX283" s="223"/>
      <c r="EG283" s="43"/>
      <c r="EH283" s="43"/>
      <c r="EI283" s="43"/>
    </row>
    <row r="284">
      <c r="A284" s="218"/>
      <c r="B284" s="219"/>
      <c r="C284" s="15"/>
      <c r="D284" s="15"/>
      <c r="E284" s="15"/>
      <c r="F284" s="165"/>
      <c r="G284" s="15"/>
      <c r="H284" s="15"/>
      <c r="I284" s="28"/>
      <c r="J284" s="71"/>
      <c r="K284" s="35"/>
      <c r="L284" s="35"/>
      <c r="M284" s="35"/>
      <c r="N284" s="71"/>
      <c r="O284" s="15"/>
      <c r="P284" s="15"/>
      <c r="Q284" s="28"/>
      <c r="R284" s="71"/>
      <c r="S284" s="173"/>
      <c r="T284" s="219"/>
      <c r="U284" s="15"/>
      <c r="V284" s="15"/>
      <c r="W284" s="15"/>
      <c r="X284" s="165"/>
      <c r="Y284" s="15"/>
      <c r="Z284" s="15"/>
      <c r="AA284" s="15"/>
      <c r="AB284" s="71"/>
      <c r="AC284" s="35"/>
      <c r="AD284" s="35"/>
      <c r="AE284" s="35"/>
      <c r="AF284" s="71"/>
      <c r="AG284" s="15"/>
      <c r="AH284" s="15"/>
      <c r="AI284" s="28"/>
      <c r="AJ284" s="71"/>
      <c r="AK284" s="173"/>
      <c r="AL284" s="219"/>
      <c r="AM284" s="15"/>
      <c r="AN284" s="15"/>
      <c r="AO284" s="15"/>
      <c r="AP284" s="165"/>
      <c r="AQ284" s="15"/>
      <c r="AR284" s="15"/>
      <c r="AS284" s="28"/>
      <c r="AT284" s="71"/>
      <c r="AU284" s="28"/>
      <c r="AV284" s="35"/>
      <c r="AW284" s="35"/>
      <c r="AX284" s="71"/>
      <c r="AY284" s="15"/>
      <c r="AZ284" s="15"/>
      <c r="BA284" s="28"/>
      <c r="BB284" s="71"/>
      <c r="BC284" s="173"/>
      <c r="BD284" s="220"/>
      <c r="BH284" s="221"/>
      <c r="BK284" s="50"/>
      <c r="BL284" s="115"/>
      <c r="BM284" s="43"/>
      <c r="BN284" s="43"/>
      <c r="BO284" s="43"/>
      <c r="BP284" s="115"/>
      <c r="BS284" s="50"/>
      <c r="BT284" s="115"/>
      <c r="BU284" s="222"/>
      <c r="BV284" s="223"/>
      <c r="BZ284" s="221"/>
      <c r="CC284" s="50"/>
      <c r="CD284" s="115"/>
      <c r="CE284" s="43"/>
      <c r="CF284" s="43"/>
      <c r="CG284" s="43"/>
      <c r="CH284" s="115"/>
      <c r="CK284" s="50"/>
      <c r="CL284" s="115"/>
      <c r="CM284" s="222"/>
      <c r="CN284" s="223"/>
      <c r="CR284" s="221"/>
      <c r="CU284" s="50"/>
      <c r="CV284" s="115"/>
      <c r="CW284" s="50"/>
      <c r="CX284" s="43"/>
      <c r="CY284" s="43"/>
      <c r="CZ284" s="115"/>
      <c r="DC284" s="50"/>
      <c r="DD284" s="115"/>
      <c r="DE284" s="222"/>
      <c r="DF284" s="223"/>
      <c r="DJ284" s="221"/>
      <c r="DM284" s="50"/>
      <c r="DN284" s="115"/>
      <c r="DO284" s="50"/>
      <c r="DP284" s="43"/>
      <c r="DQ284" s="43"/>
      <c r="DU284" s="50"/>
      <c r="DV284" s="115"/>
      <c r="DW284" s="222"/>
      <c r="DX284" s="223"/>
      <c r="EG284" s="43"/>
      <c r="EH284" s="43"/>
      <c r="EI284" s="43"/>
    </row>
    <row r="285">
      <c r="A285" s="218"/>
      <c r="B285" s="219"/>
      <c r="C285" s="15"/>
      <c r="D285" s="15"/>
      <c r="E285" s="15"/>
      <c r="F285" s="165"/>
      <c r="G285" s="15"/>
      <c r="H285" s="15"/>
      <c r="I285" s="28"/>
      <c r="J285" s="71"/>
      <c r="K285" s="35"/>
      <c r="L285" s="35"/>
      <c r="M285" s="35"/>
      <c r="N285" s="71"/>
      <c r="O285" s="15"/>
      <c r="P285" s="15"/>
      <c r="Q285" s="28"/>
      <c r="R285" s="71"/>
      <c r="S285" s="173"/>
      <c r="T285" s="219"/>
      <c r="U285" s="15"/>
      <c r="V285" s="15"/>
      <c r="W285" s="15"/>
      <c r="X285" s="165"/>
      <c r="Y285" s="15"/>
      <c r="Z285" s="15"/>
      <c r="AA285" s="15"/>
      <c r="AB285" s="71"/>
      <c r="AC285" s="35"/>
      <c r="AD285" s="35"/>
      <c r="AE285" s="35"/>
      <c r="AF285" s="71"/>
      <c r="AG285" s="15"/>
      <c r="AH285" s="15"/>
      <c r="AI285" s="28"/>
      <c r="AJ285" s="71"/>
      <c r="AK285" s="173"/>
      <c r="AL285" s="219"/>
      <c r="AM285" s="15"/>
      <c r="AN285" s="15"/>
      <c r="AO285" s="15"/>
      <c r="AP285" s="165"/>
      <c r="AQ285" s="15"/>
      <c r="AR285" s="15"/>
      <c r="AS285" s="28"/>
      <c r="AT285" s="71"/>
      <c r="AU285" s="28"/>
      <c r="AV285" s="35"/>
      <c r="AW285" s="35"/>
      <c r="AX285" s="71"/>
      <c r="AY285" s="15"/>
      <c r="AZ285" s="15"/>
      <c r="BA285" s="28"/>
      <c r="BB285" s="71"/>
      <c r="BC285" s="173"/>
      <c r="BD285" s="220"/>
      <c r="BH285" s="221"/>
      <c r="BK285" s="50"/>
      <c r="BL285" s="115"/>
      <c r="BM285" s="43"/>
      <c r="BN285" s="43"/>
      <c r="BO285" s="43"/>
      <c r="BP285" s="115"/>
      <c r="BS285" s="50"/>
      <c r="BT285" s="115"/>
      <c r="BU285" s="222"/>
      <c r="BV285" s="223"/>
      <c r="BZ285" s="221"/>
      <c r="CC285" s="50"/>
      <c r="CD285" s="115"/>
      <c r="CE285" s="43"/>
      <c r="CF285" s="43"/>
      <c r="CG285" s="43"/>
      <c r="CH285" s="115"/>
      <c r="CK285" s="50"/>
      <c r="CL285" s="115"/>
      <c r="CM285" s="222"/>
      <c r="CN285" s="223"/>
      <c r="CR285" s="221"/>
      <c r="CU285" s="50"/>
      <c r="CV285" s="115"/>
      <c r="CW285" s="50"/>
      <c r="CX285" s="43"/>
      <c r="CY285" s="43"/>
      <c r="CZ285" s="115"/>
      <c r="DC285" s="50"/>
      <c r="DD285" s="115"/>
      <c r="DE285" s="222"/>
      <c r="DF285" s="223"/>
      <c r="DJ285" s="221"/>
      <c r="DM285" s="50"/>
      <c r="DN285" s="115"/>
      <c r="DO285" s="43"/>
      <c r="DP285" s="43"/>
      <c r="DQ285" s="43"/>
      <c r="DU285" s="50"/>
      <c r="DV285" s="115"/>
      <c r="DW285" s="222"/>
      <c r="DX285" s="223"/>
      <c r="EG285" s="43"/>
      <c r="EH285" s="43"/>
      <c r="EI285" s="43"/>
    </row>
    <row r="286">
      <c r="A286" s="218"/>
      <c r="B286" s="219"/>
      <c r="C286" s="15"/>
      <c r="D286" s="15"/>
      <c r="E286" s="15"/>
      <c r="F286" s="165"/>
      <c r="G286" s="15"/>
      <c r="H286" s="15"/>
      <c r="I286" s="28"/>
      <c r="J286" s="71"/>
      <c r="K286" s="35"/>
      <c r="L286" s="35"/>
      <c r="M286" s="35"/>
      <c r="N286" s="71"/>
      <c r="O286" s="15"/>
      <c r="P286" s="15"/>
      <c r="Q286" s="28"/>
      <c r="R286" s="71"/>
      <c r="S286" s="173"/>
      <c r="T286" s="219"/>
      <c r="U286" s="15"/>
      <c r="V286" s="15"/>
      <c r="W286" s="15"/>
      <c r="X286" s="165"/>
      <c r="Y286" s="15"/>
      <c r="Z286" s="15"/>
      <c r="AA286" s="15"/>
      <c r="AB286" s="71"/>
      <c r="AC286" s="35"/>
      <c r="AD286" s="35"/>
      <c r="AE286" s="35"/>
      <c r="AF286" s="71"/>
      <c r="AG286" s="15"/>
      <c r="AH286" s="15"/>
      <c r="AI286" s="28"/>
      <c r="AJ286" s="71"/>
      <c r="AK286" s="173"/>
      <c r="AL286" s="219"/>
      <c r="AM286" s="15"/>
      <c r="AN286" s="15"/>
      <c r="AO286" s="15"/>
      <c r="AP286" s="165"/>
      <c r="AQ286" s="15"/>
      <c r="AR286" s="15"/>
      <c r="AS286" s="28"/>
      <c r="AT286" s="71"/>
      <c r="AU286" s="28"/>
      <c r="AV286" s="35"/>
      <c r="AW286" s="35"/>
      <c r="AX286" s="71"/>
      <c r="AY286" s="15"/>
      <c r="AZ286" s="15"/>
      <c r="BA286" s="28"/>
      <c r="BB286" s="71"/>
      <c r="BC286" s="173"/>
      <c r="BD286" s="220"/>
      <c r="BH286" s="221"/>
      <c r="BK286" s="50"/>
      <c r="BL286" s="115"/>
      <c r="BM286" s="43"/>
      <c r="BN286" s="43"/>
      <c r="BO286" s="43"/>
      <c r="BP286" s="115"/>
      <c r="BS286" s="50"/>
      <c r="BT286" s="115"/>
      <c r="BU286" s="222"/>
      <c r="BV286" s="223"/>
      <c r="BZ286" s="221"/>
      <c r="CC286" s="50"/>
      <c r="CD286" s="115"/>
      <c r="CE286" s="43"/>
      <c r="CF286" s="43"/>
      <c r="CG286" s="43"/>
      <c r="CH286" s="115"/>
      <c r="CK286" s="50"/>
      <c r="CL286" s="115"/>
      <c r="CM286" s="222"/>
      <c r="CN286" s="223"/>
      <c r="CR286" s="221"/>
      <c r="CU286" s="50"/>
      <c r="CV286" s="115"/>
      <c r="CW286" s="50"/>
      <c r="CX286" s="43"/>
      <c r="CY286" s="43"/>
      <c r="CZ286" s="115"/>
      <c r="DC286" s="50"/>
      <c r="DD286" s="115"/>
      <c r="DE286" s="222"/>
      <c r="DF286" s="223"/>
      <c r="DJ286" s="221"/>
      <c r="DM286" s="50"/>
      <c r="DN286" s="115"/>
      <c r="DO286" s="43"/>
      <c r="DP286" s="43"/>
      <c r="DQ286" s="43"/>
      <c r="DU286" s="50"/>
      <c r="DV286" s="115"/>
      <c r="DW286" s="222"/>
      <c r="DX286" s="223"/>
      <c r="EG286" s="43"/>
      <c r="EH286" s="43"/>
      <c r="EI286" s="43"/>
    </row>
    <row r="287">
      <c r="A287" s="218"/>
      <c r="B287" s="219"/>
      <c r="C287" s="15"/>
      <c r="D287" s="15"/>
      <c r="E287" s="15"/>
      <c r="F287" s="165"/>
      <c r="G287" s="15"/>
      <c r="H287" s="15"/>
      <c r="I287" s="28"/>
      <c r="J287" s="71"/>
      <c r="K287" s="35"/>
      <c r="L287" s="35"/>
      <c r="M287" s="35"/>
      <c r="N287" s="71"/>
      <c r="O287" s="15"/>
      <c r="P287" s="15"/>
      <c r="Q287" s="28"/>
      <c r="R287" s="71"/>
      <c r="S287" s="173"/>
      <c r="T287" s="219"/>
      <c r="U287" s="15"/>
      <c r="V287" s="15"/>
      <c r="W287" s="15"/>
      <c r="X287" s="165"/>
      <c r="Y287" s="15"/>
      <c r="Z287" s="15"/>
      <c r="AA287" s="15"/>
      <c r="AB287" s="71"/>
      <c r="AC287" s="35"/>
      <c r="AD287" s="35"/>
      <c r="AE287" s="35"/>
      <c r="AF287" s="71"/>
      <c r="AG287" s="15"/>
      <c r="AH287" s="15"/>
      <c r="AI287" s="28"/>
      <c r="AJ287" s="71"/>
      <c r="AK287" s="173"/>
      <c r="AL287" s="219"/>
      <c r="AM287" s="15"/>
      <c r="AN287" s="15"/>
      <c r="AO287" s="15"/>
      <c r="AP287" s="165"/>
      <c r="AQ287" s="15"/>
      <c r="AR287" s="15"/>
      <c r="AS287" s="28"/>
      <c r="AT287" s="71"/>
      <c r="AU287" s="28"/>
      <c r="AV287" s="35"/>
      <c r="AW287" s="35"/>
      <c r="AX287" s="71"/>
      <c r="AY287" s="15"/>
      <c r="AZ287" s="15"/>
      <c r="BA287" s="28"/>
      <c r="BB287" s="71"/>
      <c r="BC287" s="173"/>
      <c r="BD287" s="220"/>
      <c r="BH287" s="221"/>
      <c r="BK287" s="50"/>
      <c r="BL287" s="115"/>
      <c r="BM287" s="43"/>
      <c r="BN287" s="43"/>
      <c r="BO287" s="43"/>
      <c r="BP287" s="115"/>
      <c r="BS287" s="50"/>
      <c r="BT287" s="115"/>
      <c r="BU287" s="222"/>
      <c r="BV287" s="223"/>
      <c r="BZ287" s="221"/>
      <c r="CC287" s="50"/>
      <c r="CD287" s="115"/>
      <c r="CE287" s="43"/>
      <c r="CF287" s="43"/>
      <c r="CG287" s="43"/>
      <c r="CH287" s="115"/>
      <c r="CK287" s="50"/>
      <c r="CL287" s="115"/>
      <c r="CM287" s="222"/>
      <c r="CN287" s="223"/>
      <c r="CR287" s="221"/>
      <c r="CU287" s="50"/>
      <c r="CV287" s="115"/>
      <c r="CW287" s="50"/>
      <c r="CX287" s="43"/>
      <c r="CY287" s="43"/>
      <c r="CZ287" s="115"/>
      <c r="DC287" s="50"/>
      <c r="DD287" s="115"/>
      <c r="DE287" s="222"/>
      <c r="DF287" s="223"/>
      <c r="DJ287" s="221"/>
      <c r="DM287" s="50"/>
      <c r="DN287" s="115"/>
      <c r="DO287" s="43"/>
      <c r="DP287" s="43"/>
      <c r="DQ287" s="43"/>
      <c r="DU287" s="50"/>
      <c r="DV287" s="115"/>
      <c r="DW287" s="222"/>
      <c r="DX287" s="223"/>
      <c r="EG287" s="43"/>
      <c r="EH287" s="43"/>
      <c r="EI287" s="43"/>
    </row>
    <row r="288">
      <c r="A288" s="218"/>
      <c r="B288" s="219"/>
      <c r="C288" s="15"/>
      <c r="D288" s="15"/>
      <c r="E288" s="15"/>
      <c r="F288" s="165"/>
      <c r="G288" s="15"/>
      <c r="H288" s="15"/>
      <c r="I288" s="28"/>
      <c r="J288" s="71"/>
      <c r="K288" s="35"/>
      <c r="L288" s="35"/>
      <c r="M288" s="35"/>
      <c r="N288" s="71"/>
      <c r="O288" s="15"/>
      <c r="P288" s="15"/>
      <c r="Q288" s="28"/>
      <c r="R288" s="71"/>
      <c r="S288" s="173"/>
      <c r="T288" s="219"/>
      <c r="U288" s="15"/>
      <c r="V288" s="15"/>
      <c r="W288" s="15"/>
      <c r="X288" s="165"/>
      <c r="Y288" s="15"/>
      <c r="Z288" s="15"/>
      <c r="AA288" s="15"/>
      <c r="AB288" s="71"/>
      <c r="AC288" s="35"/>
      <c r="AD288" s="35"/>
      <c r="AE288" s="35"/>
      <c r="AF288" s="71"/>
      <c r="AG288" s="15"/>
      <c r="AH288" s="15"/>
      <c r="AI288" s="28"/>
      <c r="AJ288" s="71"/>
      <c r="AK288" s="173"/>
      <c r="AL288" s="219"/>
      <c r="AM288" s="15"/>
      <c r="AN288" s="15"/>
      <c r="AO288" s="15"/>
      <c r="AP288" s="165"/>
      <c r="AQ288" s="15"/>
      <c r="AR288" s="15"/>
      <c r="AS288" s="28"/>
      <c r="AT288" s="71"/>
      <c r="AU288" s="28"/>
      <c r="AV288" s="35"/>
      <c r="AW288" s="35"/>
      <c r="AX288" s="71"/>
      <c r="AY288" s="15"/>
      <c r="AZ288" s="15"/>
      <c r="BA288" s="28"/>
      <c r="BB288" s="71"/>
      <c r="BC288" s="173"/>
      <c r="BD288" s="220"/>
      <c r="BH288" s="221"/>
      <c r="BK288" s="50"/>
      <c r="BL288" s="115"/>
      <c r="BM288" s="43"/>
      <c r="BN288" s="43"/>
      <c r="BO288" s="43"/>
      <c r="BP288" s="115"/>
      <c r="BS288" s="50"/>
      <c r="BT288" s="115"/>
      <c r="BU288" s="222"/>
      <c r="BV288" s="223"/>
      <c r="BZ288" s="221"/>
      <c r="CC288" s="50"/>
      <c r="CD288" s="115"/>
      <c r="CE288" s="43"/>
      <c r="CF288" s="43"/>
      <c r="CG288" s="43"/>
      <c r="CH288" s="115"/>
      <c r="CK288" s="50"/>
      <c r="CL288" s="115"/>
      <c r="CM288" s="222"/>
      <c r="CN288" s="223"/>
      <c r="CR288" s="221"/>
      <c r="CU288" s="50"/>
      <c r="CV288" s="115"/>
      <c r="CW288" s="50"/>
      <c r="CX288" s="43"/>
      <c r="CY288" s="43"/>
      <c r="CZ288" s="115"/>
      <c r="DC288" s="50"/>
      <c r="DD288" s="115"/>
      <c r="DE288" s="222"/>
      <c r="DF288" s="223"/>
      <c r="DJ288" s="221"/>
      <c r="DM288" s="50"/>
      <c r="DN288" s="115"/>
      <c r="DO288" s="43"/>
      <c r="DP288" s="43"/>
      <c r="DQ288" s="43"/>
      <c r="DU288" s="50"/>
      <c r="DV288" s="115"/>
      <c r="DW288" s="222"/>
      <c r="DX288" s="223"/>
      <c r="EG288" s="43"/>
      <c r="EH288" s="43"/>
      <c r="EI288" s="43"/>
    </row>
    <row r="289">
      <c r="A289" s="218"/>
      <c r="B289" s="219"/>
      <c r="C289" s="15"/>
      <c r="D289" s="15"/>
      <c r="E289" s="15"/>
      <c r="F289" s="165"/>
      <c r="G289" s="15"/>
      <c r="H289" s="15"/>
      <c r="I289" s="28"/>
      <c r="J289" s="71"/>
      <c r="K289" s="35"/>
      <c r="L289" s="35"/>
      <c r="M289" s="35"/>
      <c r="N289" s="71"/>
      <c r="O289" s="15"/>
      <c r="P289" s="15"/>
      <c r="Q289" s="28"/>
      <c r="R289" s="71"/>
      <c r="S289" s="173"/>
      <c r="T289" s="219"/>
      <c r="U289" s="15"/>
      <c r="V289" s="15"/>
      <c r="W289" s="15"/>
      <c r="X289" s="165"/>
      <c r="Y289" s="15"/>
      <c r="Z289" s="15"/>
      <c r="AA289" s="15"/>
      <c r="AB289" s="71"/>
      <c r="AC289" s="35"/>
      <c r="AD289" s="35"/>
      <c r="AE289" s="35"/>
      <c r="AF289" s="71"/>
      <c r="AG289" s="15"/>
      <c r="AH289" s="15"/>
      <c r="AI289" s="28"/>
      <c r="AJ289" s="71"/>
      <c r="AK289" s="173"/>
      <c r="AL289" s="219"/>
      <c r="AM289" s="15"/>
      <c r="AN289" s="15"/>
      <c r="AO289" s="15"/>
      <c r="AP289" s="165"/>
      <c r="AQ289" s="15"/>
      <c r="AR289" s="15"/>
      <c r="AS289" s="28"/>
      <c r="AT289" s="71"/>
      <c r="AU289" s="28"/>
      <c r="AV289" s="35"/>
      <c r="AW289" s="35"/>
      <c r="AX289" s="71"/>
      <c r="AY289" s="15"/>
      <c r="AZ289" s="15"/>
      <c r="BA289" s="28"/>
      <c r="BB289" s="71"/>
      <c r="BC289" s="173"/>
      <c r="BD289" s="220"/>
      <c r="BH289" s="221"/>
      <c r="BK289" s="50"/>
      <c r="BL289" s="115"/>
      <c r="BM289" s="43"/>
      <c r="BN289" s="43"/>
      <c r="BO289" s="43"/>
      <c r="BP289" s="115"/>
      <c r="BS289" s="50"/>
      <c r="BT289" s="115"/>
      <c r="BU289" s="222"/>
      <c r="BV289" s="223"/>
      <c r="BZ289" s="221"/>
      <c r="CC289" s="50"/>
      <c r="CD289" s="115"/>
      <c r="CE289" s="43"/>
      <c r="CF289" s="43"/>
      <c r="CG289" s="43"/>
      <c r="CH289" s="115"/>
      <c r="CK289" s="50"/>
      <c r="CL289" s="115"/>
      <c r="CM289" s="222"/>
      <c r="CN289" s="223"/>
      <c r="CR289" s="221"/>
      <c r="CU289" s="50"/>
      <c r="CV289" s="115"/>
      <c r="CW289" s="50"/>
      <c r="CX289" s="43"/>
      <c r="CY289" s="43"/>
      <c r="CZ289" s="115"/>
      <c r="DC289" s="50"/>
      <c r="DD289" s="115"/>
      <c r="DE289" s="222"/>
      <c r="DF289" s="223"/>
      <c r="DJ289" s="221"/>
      <c r="DM289" s="50"/>
      <c r="DN289" s="115"/>
      <c r="DO289" s="43"/>
      <c r="DP289" s="43"/>
      <c r="DQ289" s="43"/>
      <c r="DU289" s="50"/>
      <c r="DV289" s="115"/>
      <c r="DW289" s="222"/>
      <c r="DX289" s="223"/>
      <c r="EG289" s="43"/>
      <c r="EH289" s="43"/>
      <c r="EI289" s="43"/>
    </row>
    <row r="290">
      <c r="A290" s="218"/>
      <c r="B290" s="219"/>
      <c r="C290" s="15"/>
      <c r="D290" s="15"/>
      <c r="E290" s="15"/>
      <c r="F290" s="165"/>
      <c r="G290" s="15"/>
      <c r="H290" s="15"/>
      <c r="I290" s="28"/>
      <c r="J290" s="71"/>
      <c r="K290" s="35"/>
      <c r="L290" s="35"/>
      <c r="M290" s="35"/>
      <c r="N290" s="71"/>
      <c r="O290" s="15"/>
      <c r="P290" s="15"/>
      <c r="Q290" s="28"/>
      <c r="R290" s="71"/>
      <c r="S290" s="173"/>
      <c r="T290" s="219"/>
      <c r="U290" s="15"/>
      <c r="V290" s="15"/>
      <c r="W290" s="15"/>
      <c r="X290" s="165"/>
      <c r="Y290" s="15"/>
      <c r="Z290" s="15"/>
      <c r="AA290" s="15"/>
      <c r="AB290" s="71"/>
      <c r="AC290" s="35"/>
      <c r="AD290" s="35"/>
      <c r="AE290" s="35"/>
      <c r="AF290" s="71"/>
      <c r="AG290" s="15"/>
      <c r="AH290" s="15"/>
      <c r="AI290" s="28"/>
      <c r="AJ290" s="71"/>
      <c r="AK290" s="173"/>
      <c r="AL290" s="219"/>
      <c r="AM290" s="15"/>
      <c r="AN290" s="15"/>
      <c r="AO290" s="15"/>
      <c r="AP290" s="165"/>
      <c r="AQ290" s="15"/>
      <c r="AR290" s="15"/>
      <c r="AS290" s="28"/>
      <c r="AT290" s="71"/>
      <c r="AU290" s="28"/>
      <c r="AV290" s="35"/>
      <c r="AW290" s="35"/>
      <c r="AX290" s="71"/>
      <c r="AY290" s="15"/>
      <c r="AZ290" s="15"/>
      <c r="BA290" s="28"/>
      <c r="BB290" s="71"/>
      <c r="BC290" s="173"/>
      <c r="BD290" s="220"/>
      <c r="BH290" s="221"/>
      <c r="BK290" s="50"/>
      <c r="BL290" s="115"/>
      <c r="BM290" s="43"/>
      <c r="BN290" s="43"/>
      <c r="BO290" s="43"/>
      <c r="BP290" s="115"/>
      <c r="BS290" s="50"/>
      <c r="BT290" s="115"/>
      <c r="BU290" s="222"/>
      <c r="BV290" s="223"/>
      <c r="BZ290" s="221"/>
      <c r="CC290" s="50"/>
      <c r="CD290" s="115"/>
      <c r="CE290" s="43"/>
      <c r="CF290" s="43"/>
      <c r="CG290" s="43"/>
      <c r="CH290" s="115"/>
      <c r="CK290" s="50"/>
      <c r="CL290" s="115"/>
      <c r="CM290" s="222"/>
      <c r="CN290" s="223"/>
      <c r="CR290" s="221"/>
      <c r="CU290" s="50"/>
      <c r="CV290" s="115"/>
      <c r="CW290" s="50"/>
      <c r="CX290" s="43"/>
      <c r="CY290" s="43"/>
      <c r="CZ290" s="115"/>
      <c r="DC290" s="50"/>
      <c r="DD290" s="115"/>
      <c r="DE290" s="222"/>
      <c r="DF290" s="223"/>
      <c r="DJ290" s="221"/>
      <c r="DM290" s="50"/>
      <c r="DN290" s="115"/>
      <c r="DO290" s="43"/>
      <c r="DP290" s="43"/>
      <c r="DQ290" s="43"/>
      <c r="DU290" s="50"/>
      <c r="DV290" s="115"/>
      <c r="DW290" s="222"/>
      <c r="DX290" s="223"/>
      <c r="EG290" s="43"/>
      <c r="EH290" s="43"/>
      <c r="EI290" s="43"/>
    </row>
    <row r="291">
      <c r="A291" s="218"/>
      <c r="B291" s="219"/>
      <c r="C291" s="15"/>
      <c r="D291" s="15"/>
      <c r="E291" s="15"/>
      <c r="F291" s="165"/>
      <c r="G291" s="15"/>
      <c r="H291" s="15"/>
      <c r="I291" s="28"/>
      <c r="J291" s="71"/>
      <c r="K291" s="35"/>
      <c r="L291" s="35"/>
      <c r="M291" s="35"/>
      <c r="N291" s="71"/>
      <c r="O291" s="15"/>
      <c r="P291" s="15"/>
      <c r="Q291" s="28"/>
      <c r="R291" s="71"/>
      <c r="S291" s="173"/>
      <c r="T291" s="219"/>
      <c r="U291" s="15"/>
      <c r="V291" s="15"/>
      <c r="W291" s="15"/>
      <c r="X291" s="165"/>
      <c r="Y291" s="15"/>
      <c r="Z291" s="15"/>
      <c r="AA291" s="15"/>
      <c r="AB291" s="71"/>
      <c r="AC291" s="35"/>
      <c r="AD291" s="35"/>
      <c r="AE291" s="35"/>
      <c r="AF291" s="71"/>
      <c r="AG291" s="15"/>
      <c r="AH291" s="15"/>
      <c r="AI291" s="28"/>
      <c r="AJ291" s="71"/>
      <c r="AK291" s="173"/>
      <c r="AL291" s="219"/>
      <c r="AM291" s="15"/>
      <c r="AN291" s="15"/>
      <c r="AO291" s="15"/>
      <c r="AP291" s="165"/>
      <c r="AQ291" s="15"/>
      <c r="AR291" s="15"/>
      <c r="AS291" s="28"/>
      <c r="AT291" s="71"/>
      <c r="AU291" s="28"/>
      <c r="AV291" s="35"/>
      <c r="AW291" s="35"/>
      <c r="AX291" s="71"/>
      <c r="AY291" s="15"/>
      <c r="AZ291" s="15"/>
      <c r="BA291" s="28"/>
      <c r="BB291" s="71"/>
      <c r="BC291" s="173"/>
      <c r="BD291" s="220"/>
      <c r="BH291" s="221"/>
      <c r="BK291" s="50"/>
      <c r="BL291" s="115"/>
      <c r="BM291" s="43"/>
      <c r="BN291" s="43"/>
      <c r="BO291" s="43"/>
      <c r="BP291" s="115"/>
      <c r="BS291" s="50"/>
      <c r="BT291" s="115"/>
      <c r="BU291" s="222"/>
      <c r="BV291" s="223"/>
      <c r="BZ291" s="221"/>
      <c r="CC291" s="50"/>
      <c r="CD291" s="115"/>
      <c r="CE291" s="43"/>
      <c r="CF291" s="43"/>
      <c r="CG291" s="43"/>
      <c r="CH291" s="115"/>
      <c r="CK291" s="50"/>
      <c r="CL291" s="115"/>
      <c r="CM291" s="222"/>
      <c r="CN291" s="223"/>
      <c r="CR291" s="221"/>
      <c r="CU291" s="50"/>
      <c r="CV291" s="115"/>
      <c r="CW291" s="50"/>
      <c r="CX291" s="43"/>
      <c r="CY291" s="43"/>
      <c r="CZ291" s="115"/>
      <c r="DC291" s="50"/>
      <c r="DD291" s="115"/>
      <c r="DE291" s="222"/>
      <c r="DF291" s="223"/>
      <c r="DJ291" s="221"/>
      <c r="DM291" s="50"/>
      <c r="DN291" s="115"/>
      <c r="DO291" s="43"/>
      <c r="DP291" s="43"/>
      <c r="DQ291" s="43"/>
      <c r="DU291" s="50"/>
      <c r="DV291" s="115"/>
      <c r="DW291" s="222"/>
      <c r="DX291" s="223"/>
      <c r="EG291" s="43"/>
      <c r="EH291" s="43"/>
      <c r="EI291" s="43"/>
    </row>
    <row r="292">
      <c r="A292" s="218"/>
      <c r="B292" s="219"/>
      <c r="C292" s="15"/>
      <c r="D292" s="15"/>
      <c r="E292" s="15"/>
      <c r="F292" s="165"/>
      <c r="G292" s="15"/>
      <c r="H292" s="15"/>
      <c r="I292" s="28"/>
      <c r="J292" s="71"/>
      <c r="K292" s="35"/>
      <c r="L292" s="35"/>
      <c r="M292" s="35"/>
      <c r="N292" s="71"/>
      <c r="O292" s="15"/>
      <c r="P292" s="15"/>
      <c r="Q292" s="28"/>
      <c r="R292" s="71"/>
      <c r="S292" s="173"/>
      <c r="T292" s="219"/>
      <c r="U292" s="15"/>
      <c r="V292" s="15"/>
      <c r="W292" s="15"/>
      <c r="X292" s="165"/>
      <c r="Y292" s="15"/>
      <c r="Z292" s="15"/>
      <c r="AA292" s="15"/>
      <c r="AB292" s="71"/>
      <c r="AC292" s="35"/>
      <c r="AD292" s="35"/>
      <c r="AE292" s="35"/>
      <c r="AF292" s="71"/>
      <c r="AG292" s="15"/>
      <c r="AH292" s="15"/>
      <c r="AI292" s="28"/>
      <c r="AJ292" s="71"/>
      <c r="AK292" s="173"/>
      <c r="AL292" s="219"/>
      <c r="AM292" s="15"/>
      <c r="AN292" s="15"/>
      <c r="AO292" s="15"/>
      <c r="AP292" s="165"/>
      <c r="AQ292" s="15"/>
      <c r="AR292" s="15"/>
      <c r="AS292" s="28"/>
      <c r="AT292" s="71"/>
      <c r="AU292" s="28"/>
      <c r="AV292" s="35"/>
      <c r="AW292" s="35"/>
      <c r="AX292" s="71"/>
      <c r="AY292" s="15"/>
      <c r="AZ292" s="15"/>
      <c r="BA292" s="28"/>
      <c r="BB292" s="71"/>
      <c r="BC292" s="173"/>
      <c r="BD292" s="220"/>
      <c r="BH292" s="221"/>
      <c r="BK292" s="50"/>
      <c r="BL292" s="115"/>
      <c r="BM292" s="43"/>
      <c r="BN292" s="43"/>
      <c r="BO292" s="43"/>
      <c r="BP292" s="115"/>
      <c r="BS292" s="50"/>
      <c r="BT292" s="115"/>
      <c r="BU292" s="222"/>
      <c r="BV292" s="223"/>
      <c r="BZ292" s="221"/>
      <c r="CC292" s="50"/>
      <c r="CD292" s="115"/>
      <c r="CE292" s="43"/>
      <c r="CF292" s="43"/>
      <c r="CG292" s="43"/>
      <c r="CH292" s="115"/>
      <c r="CK292" s="50"/>
      <c r="CL292" s="115"/>
      <c r="CM292" s="222"/>
      <c r="CN292" s="223"/>
      <c r="CR292" s="221"/>
      <c r="CU292" s="50"/>
      <c r="CV292" s="115"/>
      <c r="CW292" s="50"/>
      <c r="CX292" s="43"/>
      <c r="CY292" s="43"/>
      <c r="CZ292" s="115"/>
      <c r="DC292" s="50"/>
      <c r="DD292" s="115"/>
      <c r="DE292" s="222"/>
      <c r="DF292" s="223"/>
      <c r="DJ292" s="221"/>
      <c r="DM292" s="50"/>
      <c r="DN292" s="115"/>
      <c r="DO292" s="43"/>
      <c r="DP292" s="43"/>
      <c r="DQ292" s="43"/>
      <c r="DU292" s="50"/>
      <c r="DV292" s="115"/>
      <c r="DW292" s="222"/>
      <c r="DX292" s="223"/>
      <c r="EG292" s="43"/>
      <c r="EH292" s="43"/>
      <c r="EI292" s="43"/>
    </row>
    <row r="293">
      <c r="A293" s="218"/>
      <c r="B293" s="219"/>
      <c r="C293" s="15"/>
      <c r="D293" s="15"/>
      <c r="E293" s="15"/>
      <c r="F293" s="165"/>
      <c r="G293" s="15"/>
      <c r="H293" s="15"/>
      <c r="I293" s="28"/>
      <c r="J293" s="71"/>
      <c r="K293" s="35"/>
      <c r="L293" s="35"/>
      <c r="M293" s="35"/>
      <c r="N293" s="71"/>
      <c r="O293" s="15"/>
      <c r="P293" s="15"/>
      <c r="Q293" s="28"/>
      <c r="R293" s="71"/>
      <c r="S293" s="173"/>
      <c r="T293" s="219"/>
      <c r="U293" s="15"/>
      <c r="V293" s="15"/>
      <c r="W293" s="15"/>
      <c r="X293" s="165"/>
      <c r="Y293" s="15"/>
      <c r="Z293" s="15"/>
      <c r="AA293" s="15"/>
      <c r="AB293" s="71"/>
      <c r="AC293" s="35"/>
      <c r="AD293" s="35"/>
      <c r="AE293" s="35"/>
      <c r="AF293" s="71"/>
      <c r="AG293" s="15"/>
      <c r="AH293" s="15"/>
      <c r="AI293" s="28"/>
      <c r="AJ293" s="71"/>
      <c r="AK293" s="173"/>
      <c r="AL293" s="219"/>
      <c r="AM293" s="15"/>
      <c r="AN293" s="15"/>
      <c r="AO293" s="15"/>
      <c r="AP293" s="165"/>
      <c r="AQ293" s="15"/>
      <c r="AR293" s="15"/>
      <c r="AS293" s="28"/>
      <c r="AT293" s="71"/>
      <c r="AU293" s="28"/>
      <c r="AV293" s="35"/>
      <c r="AW293" s="35"/>
      <c r="AX293" s="71"/>
      <c r="AY293" s="15"/>
      <c r="AZ293" s="15"/>
      <c r="BA293" s="28"/>
      <c r="BB293" s="71"/>
      <c r="BC293" s="173"/>
      <c r="BD293" s="220"/>
      <c r="BH293" s="221"/>
      <c r="BK293" s="50"/>
      <c r="BL293" s="115"/>
      <c r="BM293" s="43"/>
      <c r="BN293" s="43"/>
      <c r="BO293" s="43"/>
      <c r="BP293" s="115"/>
      <c r="BS293" s="50"/>
      <c r="BT293" s="115"/>
      <c r="BU293" s="222"/>
      <c r="BV293" s="223"/>
      <c r="BZ293" s="221"/>
      <c r="CC293" s="50"/>
      <c r="CD293" s="115"/>
      <c r="CE293" s="43"/>
      <c r="CF293" s="43"/>
      <c r="CG293" s="43"/>
      <c r="CH293" s="115"/>
      <c r="CK293" s="50"/>
      <c r="CL293" s="115"/>
      <c r="CM293" s="222"/>
      <c r="CN293" s="223"/>
      <c r="CR293" s="221"/>
      <c r="CU293" s="50"/>
      <c r="CV293" s="115"/>
      <c r="CW293" s="50"/>
      <c r="CX293" s="43"/>
      <c r="CY293" s="43"/>
      <c r="CZ293" s="115"/>
      <c r="DC293" s="50"/>
      <c r="DD293" s="115"/>
      <c r="DE293" s="222"/>
      <c r="DF293" s="223"/>
      <c r="DJ293" s="221"/>
      <c r="DM293" s="50"/>
      <c r="DN293" s="115"/>
      <c r="DO293" s="43"/>
      <c r="DP293" s="43"/>
      <c r="DQ293" s="43"/>
      <c r="DU293" s="50"/>
      <c r="DV293" s="115"/>
      <c r="DW293" s="222"/>
      <c r="DX293" s="223"/>
      <c r="EG293" s="43"/>
      <c r="EH293" s="43"/>
      <c r="EI293" s="43"/>
    </row>
    <row r="294">
      <c r="A294" s="218"/>
      <c r="B294" s="219"/>
      <c r="C294" s="15"/>
      <c r="D294" s="15"/>
      <c r="E294" s="15"/>
      <c r="F294" s="165"/>
      <c r="G294" s="15"/>
      <c r="H294" s="15"/>
      <c r="I294" s="28"/>
      <c r="J294" s="71"/>
      <c r="K294" s="35"/>
      <c r="L294" s="35"/>
      <c r="M294" s="35"/>
      <c r="N294" s="71"/>
      <c r="O294" s="15"/>
      <c r="P294" s="15"/>
      <c r="Q294" s="28"/>
      <c r="R294" s="71"/>
      <c r="S294" s="173"/>
      <c r="T294" s="219"/>
      <c r="U294" s="15"/>
      <c r="V294" s="15"/>
      <c r="W294" s="15"/>
      <c r="X294" s="165"/>
      <c r="Y294" s="15"/>
      <c r="Z294" s="15"/>
      <c r="AA294" s="15"/>
      <c r="AB294" s="71"/>
      <c r="AC294" s="35"/>
      <c r="AD294" s="35"/>
      <c r="AE294" s="35"/>
      <c r="AF294" s="71"/>
      <c r="AG294" s="15"/>
      <c r="AH294" s="15"/>
      <c r="AI294" s="28"/>
      <c r="AJ294" s="71"/>
      <c r="AK294" s="173"/>
      <c r="AL294" s="219"/>
      <c r="AM294" s="15"/>
      <c r="AN294" s="15"/>
      <c r="AO294" s="15"/>
      <c r="AP294" s="165"/>
      <c r="AQ294" s="15"/>
      <c r="AR294" s="15"/>
      <c r="AS294" s="28"/>
      <c r="AT294" s="71"/>
      <c r="AU294" s="28"/>
      <c r="AV294" s="35"/>
      <c r="AW294" s="35"/>
      <c r="AX294" s="71"/>
      <c r="AY294" s="15"/>
      <c r="AZ294" s="15"/>
      <c r="BA294" s="28"/>
      <c r="BB294" s="71"/>
      <c r="BC294" s="173"/>
      <c r="BD294" s="220"/>
      <c r="BH294" s="221"/>
      <c r="BK294" s="50"/>
      <c r="BL294" s="115"/>
      <c r="BM294" s="43"/>
      <c r="BN294" s="43"/>
      <c r="BO294" s="43"/>
      <c r="BP294" s="115"/>
      <c r="BS294" s="50"/>
      <c r="BT294" s="115"/>
      <c r="BU294" s="222"/>
      <c r="BV294" s="223"/>
      <c r="BZ294" s="221"/>
      <c r="CC294" s="50"/>
      <c r="CD294" s="115"/>
      <c r="CE294" s="43"/>
      <c r="CF294" s="43"/>
      <c r="CG294" s="43"/>
      <c r="CH294" s="115"/>
      <c r="CK294" s="50"/>
      <c r="CL294" s="115"/>
      <c r="CM294" s="222"/>
      <c r="CN294" s="223"/>
      <c r="CR294" s="221"/>
      <c r="CU294" s="50"/>
      <c r="CV294" s="115"/>
      <c r="CW294" s="50"/>
      <c r="CX294" s="43"/>
      <c r="CY294" s="43"/>
      <c r="CZ294" s="115"/>
      <c r="DC294" s="50"/>
      <c r="DD294" s="115"/>
      <c r="DE294" s="222"/>
      <c r="DF294" s="223"/>
      <c r="DJ294" s="221"/>
      <c r="DM294" s="50"/>
      <c r="DN294" s="115"/>
      <c r="DO294" s="43"/>
      <c r="DP294" s="43"/>
      <c r="DQ294" s="43"/>
      <c r="DU294" s="50"/>
      <c r="DV294" s="115"/>
      <c r="DW294" s="222"/>
      <c r="DX294" s="223"/>
      <c r="EG294" s="43"/>
      <c r="EH294" s="43"/>
      <c r="EI294" s="43"/>
    </row>
    <row r="295">
      <c r="A295" s="218"/>
      <c r="B295" s="219"/>
      <c r="C295" s="15"/>
      <c r="D295" s="15"/>
      <c r="E295" s="15"/>
      <c r="F295" s="165"/>
      <c r="G295" s="15"/>
      <c r="H295" s="15"/>
      <c r="I295" s="28"/>
      <c r="J295" s="71"/>
      <c r="K295" s="35"/>
      <c r="L295" s="35"/>
      <c r="M295" s="35"/>
      <c r="N295" s="71"/>
      <c r="O295" s="15"/>
      <c r="P295" s="15"/>
      <c r="Q295" s="28"/>
      <c r="R295" s="71"/>
      <c r="S295" s="173"/>
      <c r="T295" s="219"/>
      <c r="U295" s="15"/>
      <c r="V295" s="15"/>
      <c r="W295" s="15"/>
      <c r="X295" s="165"/>
      <c r="Y295" s="15"/>
      <c r="Z295" s="15"/>
      <c r="AA295" s="15"/>
      <c r="AB295" s="71"/>
      <c r="AC295" s="35"/>
      <c r="AD295" s="35"/>
      <c r="AE295" s="35"/>
      <c r="AF295" s="71"/>
      <c r="AG295" s="15"/>
      <c r="AH295" s="15"/>
      <c r="AI295" s="28"/>
      <c r="AJ295" s="71"/>
      <c r="AK295" s="173"/>
      <c r="AL295" s="219"/>
      <c r="AM295" s="15"/>
      <c r="AN295" s="15"/>
      <c r="AO295" s="15"/>
      <c r="AP295" s="165"/>
      <c r="AQ295" s="15"/>
      <c r="AR295" s="15"/>
      <c r="AS295" s="28"/>
      <c r="AT295" s="71"/>
      <c r="AU295" s="28"/>
      <c r="AV295" s="35"/>
      <c r="AW295" s="35"/>
      <c r="AX295" s="71"/>
      <c r="AY295" s="15"/>
      <c r="AZ295" s="15"/>
      <c r="BA295" s="28"/>
      <c r="BB295" s="71"/>
      <c r="BC295" s="173"/>
      <c r="BD295" s="220"/>
      <c r="BH295" s="221"/>
      <c r="BK295" s="50"/>
      <c r="BL295" s="115"/>
      <c r="BM295" s="43"/>
      <c r="BN295" s="43"/>
      <c r="BO295" s="43"/>
      <c r="BP295" s="115"/>
      <c r="BS295" s="50"/>
      <c r="BT295" s="115"/>
      <c r="BU295" s="222"/>
      <c r="BV295" s="223"/>
      <c r="BZ295" s="221"/>
      <c r="CC295" s="50"/>
      <c r="CD295" s="115"/>
      <c r="CE295" s="43"/>
      <c r="CF295" s="43"/>
      <c r="CG295" s="43"/>
      <c r="CH295" s="115"/>
      <c r="CK295" s="50"/>
      <c r="CL295" s="115"/>
      <c r="CM295" s="222"/>
      <c r="CN295" s="223"/>
      <c r="CR295" s="221"/>
      <c r="CU295" s="50"/>
      <c r="CV295" s="115"/>
      <c r="CW295" s="50"/>
      <c r="CX295" s="43"/>
      <c r="CY295" s="43"/>
      <c r="CZ295" s="115"/>
      <c r="DC295" s="50"/>
      <c r="DD295" s="115"/>
      <c r="DE295" s="222"/>
      <c r="DF295" s="223"/>
      <c r="DJ295" s="221"/>
      <c r="DM295" s="50"/>
      <c r="DN295" s="115"/>
      <c r="DO295" s="43"/>
      <c r="DP295" s="43"/>
      <c r="DQ295" s="43"/>
      <c r="DU295" s="50"/>
      <c r="DV295" s="115"/>
      <c r="DW295" s="222"/>
      <c r="DX295" s="223"/>
      <c r="EG295" s="43"/>
      <c r="EH295" s="43"/>
      <c r="EI295" s="43"/>
    </row>
    <row r="296">
      <c r="A296" s="218"/>
      <c r="B296" s="219"/>
      <c r="C296" s="15"/>
      <c r="D296" s="15"/>
      <c r="E296" s="15"/>
      <c r="F296" s="165"/>
      <c r="G296" s="15"/>
      <c r="H296" s="15"/>
      <c r="I296" s="28"/>
      <c r="J296" s="71"/>
      <c r="K296" s="35"/>
      <c r="L296" s="35"/>
      <c r="M296" s="35"/>
      <c r="N296" s="71"/>
      <c r="O296" s="15"/>
      <c r="P296" s="15"/>
      <c r="Q296" s="28"/>
      <c r="R296" s="71"/>
      <c r="S296" s="173"/>
      <c r="T296" s="219"/>
      <c r="U296" s="15"/>
      <c r="V296" s="15"/>
      <c r="W296" s="15"/>
      <c r="X296" s="165"/>
      <c r="Y296" s="15"/>
      <c r="Z296" s="15"/>
      <c r="AA296" s="15"/>
      <c r="AB296" s="71"/>
      <c r="AC296" s="35"/>
      <c r="AD296" s="35"/>
      <c r="AE296" s="35"/>
      <c r="AF296" s="71"/>
      <c r="AG296" s="15"/>
      <c r="AH296" s="15"/>
      <c r="AI296" s="28"/>
      <c r="AJ296" s="71"/>
      <c r="AK296" s="173"/>
      <c r="AL296" s="219"/>
      <c r="AM296" s="15"/>
      <c r="AN296" s="15"/>
      <c r="AO296" s="15"/>
      <c r="AP296" s="165"/>
      <c r="AQ296" s="15"/>
      <c r="AR296" s="15"/>
      <c r="AS296" s="28"/>
      <c r="AT296" s="71"/>
      <c r="AU296" s="28"/>
      <c r="AV296" s="35"/>
      <c r="AW296" s="35"/>
      <c r="AX296" s="71"/>
      <c r="AY296" s="15"/>
      <c r="AZ296" s="15"/>
      <c r="BA296" s="28"/>
      <c r="BB296" s="71"/>
      <c r="BC296" s="173"/>
      <c r="BD296" s="220"/>
      <c r="BH296" s="221"/>
      <c r="BK296" s="50"/>
      <c r="BL296" s="115"/>
      <c r="BM296" s="43"/>
      <c r="BN296" s="43"/>
      <c r="BO296" s="43"/>
      <c r="BP296" s="115"/>
      <c r="BS296" s="50"/>
      <c r="BT296" s="115"/>
      <c r="BU296" s="222"/>
      <c r="BV296" s="223"/>
      <c r="BZ296" s="221"/>
      <c r="CC296" s="50"/>
      <c r="CD296" s="115"/>
      <c r="CE296" s="43"/>
      <c r="CF296" s="43"/>
      <c r="CG296" s="43"/>
      <c r="CH296" s="115"/>
      <c r="CK296" s="50"/>
      <c r="CL296" s="115"/>
      <c r="CM296" s="222"/>
      <c r="CN296" s="223"/>
      <c r="CR296" s="221"/>
      <c r="CU296" s="50"/>
      <c r="CV296" s="115"/>
      <c r="CW296" s="50"/>
      <c r="CX296" s="43"/>
      <c r="CY296" s="43"/>
      <c r="CZ296" s="115"/>
      <c r="DC296" s="50"/>
      <c r="DD296" s="115"/>
      <c r="DE296" s="222"/>
      <c r="DF296" s="223"/>
      <c r="DJ296" s="221"/>
      <c r="DM296" s="50"/>
      <c r="DN296" s="115"/>
      <c r="DO296" s="43"/>
      <c r="DP296" s="43"/>
      <c r="DQ296" s="43"/>
      <c r="DU296" s="50"/>
      <c r="DV296" s="115"/>
      <c r="DW296" s="222"/>
      <c r="DX296" s="223"/>
      <c r="EG296" s="43"/>
      <c r="EH296" s="43"/>
      <c r="EI296" s="43"/>
    </row>
    <row r="297">
      <c r="A297" s="218"/>
      <c r="B297" s="219"/>
      <c r="C297" s="15"/>
      <c r="D297" s="15"/>
      <c r="E297" s="15"/>
      <c r="F297" s="165"/>
      <c r="G297" s="15"/>
      <c r="H297" s="15"/>
      <c r="I297" s="28"/>
      <c r="J297" s="71"/>
      <c r="K297" s="35"/>
      <c r="L297" s="35"/>
      <c r="M297" s="35"/>
      <c r="N297" s="71"/>
      <c r="O297" s="15"/>
      <c r="P297" s="15"/>
      <c r="Q297" s="28"/>
      <c r="R297" s="71"/>
      <c r="S297" s="173"/>
      <c r="T297" s="219"/>
      <c r="U297" s="15"/>
      <c r="V297" s="15"/>
      <c r="W297" s="15"/>
      <c r="X297" s="165"/>
      <c r="Y297" s="15"/>
      <c r="Z297" s="15"/>
      <c r="AA297" s="15"/>
      <c r="AB297" s="71"/>
      <c r="AC297" s="35"/>
      <c r="AD297" s="35"/>
      <c r="AE297" s="35"/>
      <c r="AF297" s="71"/>
      <c r="AG297" s="15"/>
      <c r="AH297" s="15"/>
      <c r="AI297" s="28"/>
      <c r="AJ297" s="71"/>
      <c r="AK297" s="173"/>
      <c r="AL297" s="219"/>
      <c r="AM297" s="15"/>
      <c r="AN297" s="15"/>
      <c r="AO297" s="15"/>
      <c r="AP297" s="165"/>
      <c r="AQ297" s="15"/>
      <c r="AR297" s="15"/>
      <c r="AS297" s="28"/>
      <c r="AT297" s="71"/>
      <c r="AU297" s="28"/>
      <c r="AV297" s="35"/>
      <c r="AW297" s="35"/>
      <c r="AX297" s="71"/>
      <c r="AY297" s="15"/>
      <c r="AZ297" s="15"/>
      <c r="BA297" s="28"/>
      <c r="BB297" s="71"/>
      <c r="BC297" s="173"/>
      <c r="BD297" s="220"/>
      <c r="BH297" s="221"/>
      <c r="BK297" s="50"/>
      <c r="BL297" s="115"/>
      <c r="BM297" s="43"/>
      <c r="BN297" s="43"/>
      <c r="BO297" s="43"/>
      <c r="BP297" s="115"/>
      <c r="BS297" s="50"/>
      <c r="BT297" s="115"/>
      <c r="BU297" s="222"/>
      <c r="BV297" s="223"/>
      <c r="BZ297" s="221"/>
      <c r="CC297" s="50"/>
      <c r="CD297" s="115"/>
      <c r="CE297" s="43"/>
      <c r="CF297" s="43"/>
      <c r="CG297" s="43"/>
      <c r="CH297" s="115"/>
      <c r="CK297" s="50"/>
      <c r="CL297" s="115"/>
      <c r="CM297" s="222"/>
      <c r="CN297" s="223"/>
      <c r="CR297" s="221"/>
      <c r="CU297" s="50"/>
      <c r="CV297" s="115"/>
      <c r="CW297" s="50"/>
      <c r="CX297" s="43"/>
      <c r="CY297" s="43"/>
      <c r="CZ297" s="115"/>
      <c r="DC297" s="50"/>
      <c r="DD297" s="115"/>
      <c r="DE297" s="222"/>
      <c r="DF297" s="223"/>
      <c r="DJ297" s="221"/>
      <c r="DM297" s="50"/>
      <c r="DN297" s="115"/>
      <c r="DO297" s="43"/>
      <c r="DP297" s="43"/>
      <c r="DQ297" s="43"/>
      <c r="DU297" s="50"/>
      <c r="DV297" s="115"/>
      <c r="DW297" s="222"/>
      <c r="DX297" s="223"/>
      <c r="EG297" s="43"/>
      <c r="EH297" s="43"/>
      <c r="EI297" s="43"/>
    </row>
    <row r="298">
      <c r="A298" s="218"/>
      <c r="B298" s="219"/>
      <c r="C298" s="15"/>
      <c r="D298" s="15"/>
      <c r="E298" s="15"/>
      <c r="F298" s="165"/>
      <c r="G298" s="15"/>
      <c r="H298" s="15"/>
      <c r="I298" s="28"/>
      <c r="J298" s="71"/>
      <c r="K298" s="35"/>
      <c r="L298" s="35"/>
      <c r="M298" s="35"/>
      <c r="N298" s="71"/>
      <c r="O298" s="15"/>
      <c r="P298" s="15"/>
      <c r="Q298" s="28"/>
      <c r="R298" s="71"/>
      <c r="S298" s="173"/>
      <c r="T298" s="219"/>
      <c r="U298" s="15"/>
      <c r="V298" s="15"/>
      <c r="W298" s="15"/>
      <c r="X298" s="165"/>
      <c r="Y298" s="15"/>
      <c r="Z298" s="15"/>
      <c r="AA298" s="15"/>
      <c r="AB298" s="71"/>
      <c r="AC298" s="35"/>
      <c r="AD298" s="35"/>
      <c r="AE298" s="35"/>
      <c r="AF298" s="71"/>
      <c r="AG298" s="15"/>
      <c r="AH298" s="15"/>
      <c r="AI298" s="28"/>
      <c r="AJ298" s="71"/>
      <c r="AK298" s="173"/>
      <c r="AL298" s="219"/>
      <c r="AM298" s="15"/>
      <c r="AN298" s="15"/>
      <c r="AO298" s="15"/>
      <c r="AP298" s="165"/>
      <c r="AQ298" s="15"/>
      <c r="AR298" s="15"/>
      <c r="AS298" s="28"/>
      <c r="AT298" s="71"/>
      <c r="AU298" s="28"/>
      <c r="AV298" s="35"/>
      <c r="AW298" s="35"/>
      <c r="AX298" s="71"/>
      <c r="AY298" s="15"/>
      <c r="AZ298" s="15"/>
      <c r="BA298" s="28"/>
      <c r="BB298" s="71"/>
      <c r="BC298" s="173"/>
      <c r="BD298" s="220"/>
      <c r="BH298" s="221"/>
      <c r="BK298" s="50"/>
      <c r="BL298" s="115"/>
      <c r="BM298" s="43"/>
      <c r="BN298" s="43"/>
      <c r="BO298" s="43"/>
      <c r="BP298" s="115"/>
      <c r="BS298" s="50"/>
      <c r="BT298" s="115"/>
      <c r="BU298" s="222"/>
      <c r="BV298" s="223"/>
      <c r="BZ298" s="221"/>
      <c r="CC298" s="50"/>
      <c r="CD298" s="115"/>
      <c r="CE298" s="43"/>
      <c r="CF298" s="43"/>
      <c r="CG298" s="43"/>
      <c r="CH298" s="115"/>
      <c r="CK298" s="50"/>
      <c r="CL298" s="115"/>
      <c r="CM298" s="222"/>
      <c r="CN298" s="223"/>
      <c r="CR298" s="221"/>
      <c r="CU298" s="50"/>
      <c r="CV298" s="115"/>
      <c r="CW298" s="50"/>
      <c r="CX298" s="43"/>
      <c r="CY298" s="43"/>
      <c r="CZ298" s="115"/>
      <c r="DC298" s="50"/>
      <c r="DD298" s="115"/>
      <c r="DE298" s="222"/>
      <c r="DF298" s="223"/>
      <c r="DJ298" s="221"/>
      <c r="DM298" s="50"/>
      <c r="DN298" s="115"/>
      <c r="DO298" s="43"/>
      <c r="DP298" s="43"/>
      <c r="DQ298" s="43"/>
      <c r="DU298" s="50"/>
      <c r="DV298" s="115"/>
      <c r="DW298" s="222"/>
      <c r="DX298" s="223"/>
      <c r="EG298" s="43"/>
      <c r="EH298" s="43"/>
      <c r="EI298" s="43"/>
    </row>
    <row r="299">
      <c r="A299" s="218"/>
      <c r="B299" s="219"/>
      <c r="C299" s="15"/>
      <c r="D299" s="15"/>
      <c r="E299" s="15"/>
      <c r="F299" s="165"/>
      <c r="G299" s="15"/>
      <c r="H299" s="15"/>
      <c r="I299" s="28"/>
      <c r="J299" s="71"/>
      <c r="K299" s="35"/>
      <c r="L299" s="35"/>
      <c r="M299" s="35"/>
      <c r="N299" s="71"/>
      <c r="O299" s="15"/>
      <c r="P299" s="15"/>
      <c r="Q299" s="28"/>
      <c r="R299" s="71"/>
      <c r="S299" s="173"/>
      <c r="T299" s="219"/>
      <c r="U299" s="15"/>
      <c r="V299" s="15"/>
      <c r="W299" s="15"/>
      <c r="X299" s="165"/>
      <c r="Y299" s="15"/>
      <c r="Z299" s="15"/>
      <c r="AA299" s="15"/>
      <c r="AB299" s="71"/>
      <c r="AC299" s="35"/>
      <c r="AD299" s="35"/>
      <c r="AE299" s="35"/>
      <c r="AF299" s="71"/>
      <c r="AG299" s="15"/>
      <c r="AH299" s="15"/>
      <c r="AI299" s="28"/>
      <c r="AJ299" s="71"/>
      <c r="AK299" s="173"/>
      <c r="AL299" s="219"/>
      <c r="AM299" s="15"/>
      <c r="AN299" s="15"/>
      <c r="AO299" s="15"/>
      <c r="AP299" s="165"/>
      <c r="AQ299" s="15"/>
      <c r="AR299" s="15"/>
      <c r="AS299" s="28"/>
      <c r="AT299" s="71"/>
      <c r="AU299" s="28"/>
      <c r="AV299" s="35"/>
      <c r="AW299" s="35"/>
      <c r="AX299" s="71"/>
      <c r="AY299" s="15"/>
      <c r="AZ299" s="15"/>
      <c r="BA299" s="28"/>
      <c r="BB299" s="71"/>
      <c r="BC299" s="173"/>
      <c r="BD299" s="220"/>
      <c r="BH299" s="221"/>
      <c r="BK299" s="50"/>
      <c r="BL299" s="115"/>
      <c r="BM299" s="43"/>
      <c r="BN299" s="43"/>
      <c r="BO299" s="43"/>
      <c r="BP299" s="115"/>
      <c r="BS299" s="50"/>
      <c r="BT299" s="115"/>
      <c r="BU299" s="222"/>
      <c r="BV299" s="223"/>
      <c r="BZ299" s="221"/>
      <c r="CC299" s="50"/>
      <c r="CD299" s="115"/>
      <c r="CE299" s="43"/>
      <c r="CF299" s="43"/>
      <c r="CG299" s="43"/>
      <c r="CH299" s="115"/>
      <c r="CK299" s="50"/>
      <c r="CL299" s="115"/>
      <c r="CM299" s="222"/>
      <c r="CN299" s="223"/>
      <c r="CR299" s="221"/>
      <c r="CU299" s="50"/>
      <c r="CV299" s="115"/>
      <c r="CW299" s="50"/>
      <c r="CX299" s="43"/>
      <c r="CY299" s="43"/>
      <c r="CZ299" s="115"/>
      <c r="DC299" s="50"/>
      <c r="DD299" s="115"/>
      <c r="DE299" s="222"/>
      <c r="DF299" s="223"/>
      <c r="DJ299" s="221"/>
      <c r="DM299" s="50"/>
      <c r="DN299" s="115"/>
      <c r="DO299" s="43"/>
      <c r="DP299" s="43"/>
      <c r="DQ299" s="43"/>
      <c r="DU299" s="50"/>
      <c r="DV299" s="115"/>
      <c r="DW299" s="222"/>
      <c r="DX299" s="223"/>
      <c r="EG299" s="43"/>
      <c r="EH299" s="43"/>
      <c r="EI299" s="43"/>
    </row>
    <row r="300">
      <c r="A300" s="218"/>
      <c r="B300" s="219"/>
      <c r="C300" s="15"/>
      <c r="D300" s="15"/>
      <c r="E300" s="15"/>
      <c r="F300" s="165"/>
      <c r="G300" s="15"/>
      <c r="H300" s="15"/>
      <c r="I300" s="28"/>
      <c r="J300" s="71"/>
      <c r="K300" s="35"/>
      <c r="L300" s="35"/>
      <c r="M300" s="35"/>
      <c r="N300" s="71"/>
      <c r="O300" s="15"/>
      <c r="P300" s="15"/>
      <c r="Q300" s="28"/>
      <c r="R300" s="71"/>
      <c r="S300" s="173"/>
      <c r="T300" s="219"/>
      <c r="U300" s="15"/>
      <c r="V300" s="15"/>
      <c r="W300" s="15"/>
      <c r="X300" s="165"/>
      <c r="Y300" s="15"/>
      <c r="Z300" s="15"/>
      <c r="AA300" s="15"/>
      <c r="AB300" s="71"/>
      <c r="AC300" s="35"/>
      <c r="AD300" s="35"/>
      <c r="AE300" s="35"/>
      <c r="AF300" s="71"/>
      <c r="AG300" s="15"/>
      <c r="AH300" s="15"/>
      <c r="AI300" s="28"/>
      <c r="AJ300" s="71"/>
      <c r="AK300" s="173"/>
      <c r="AL300" s="219"/>
      <c r="AM300" s="15"/>
      <c r="AN300" s="15"/>
      <c r="AO300" s="15"/>
      <c r="AP300" s="165"/>
      <c r="AQ300" s="15"/>
      <c r="AR300" s="15"/>
      <c r="AS300" s="28"/>
      <c r="AT300" s="71"/>
      <c r="AU300" s="28"/>
      <c r="AV300" s="35"/>
      <c r="AW300" s="35"/>
      <c r="AX300" s="71"/>
      <c r="AY300" s="15"/>
      <c r="AZ300" s="15"/>
      <c r="BA300" s="28"/>
      <c r="BB300" s="71"/>
      <c r="BC300" s="173"/>
      <c r="BD300" s="220"/>
      <c r="BH300" s="221"/>
      <c r="BK300" s="50"/>
      <c r="BL300" s="115"/>
      <c r="BM300" s="43"/>
      <c r="BN300" s="43"/>
      <c r="BO300" s="43"/>
      <c r="BP300" s="115"/>
      <c r="BS300" s="50"/>
      <c r="BT300" s="115"/>
      <c r="BU300" s="222"/>
      <c r="BV300" s="223"/>
      <c r="BZ300" s="221"/>
      <c r="CC300" s="50"/>
      <c r="CD300" s="115"/>
      <c r="CE300" s="43"/>
      <c r="CF300" s="43"/>
      <c r="CG300" s="43"/>
      <c r="CH300" s="115"/>
      <c r="CK300" s="50"/>
      <c r="CL300" s="115"/>
      <c r="CM300" s="222"/>
      <c r="CN300" s="223"/>
      <c r="CR300" s="221"/>
      <c r="CU300" s="50"/>
      <c r="CV300" s="115"/>
      <c r="CW300" s="50"/>
      <c r="CX300" s="43"/>
      <c r="CY300" s="43"/>
      <c r="CZ300" s="115"/>
      <c r="DC300" s="50"/>
      <c r="DD300" s="115"/>
      <c r="DE300" s="222"/>
      <c r="DF300" s="223"/>
      <c r="DJ300" s="221"/>
      <c r="DM300" s="50"/>
      <c r="DN300" s="115"/>
      <c r="DO300" s="43"/>
      <c r="DP300" s="43"/>
      <c r="DQ300" s="43"/>
      <c r="DU300" s="50"/>
      <c r="DV300" s="115"/>
      <c r="DW300" s="222"/>
      <c r="DX300" s="223"/>
      <c r="EG300" s="43"/>
      <c r="EH300" s="43"/>
      <c r="EI300" s="43"/>
    </row>
    <row r="301">
      <c r="A301" s="218"/>
      <c r="B301" s="219"/>
      <c r="C301" s="15"/>
      <c r="D301" s="15"/>
      <c r="E301" s="15"/>
      <c r="F301" s="165"/>
      <c r="G301" s="15"/>
      <c r="H301" s="15"/>
      <c r="I301" s="28"/>
      <c r="J301" s="71"/>
      <c r="K301" s="35"/>
      <c r="L301" s="35"/>
      <c r="M301" s="35"/>
      <c r="N301" s="71"/>
      <c r="O301" s="15"/>
      <c r="P301" s="15"/>
      <c r="Q301" s="28"/>
      <c r="R301" s="71"/>
      <c r="S301" s="173"/>
      <c r="T301" s="219"/>
      <c r="U301" s="15"/>
      <c r="V301" s="15"/>
      <c r="W301" s="15"/>
      <c r="X301" s="165"/>
      <c r="Y301" s="15"/>
      <c r="Z301" s="15"/>
      <c r="AA301" s="15"/>
      <c r="AB301" s="71"/>
      <c r="AC301" s="35"/>
      <c r="AD301" s="35"/>
      <c r="AE301" s="35"/>
      <c r="AF301" s="71"/>
      <c r="AG301" s="15"/>
      <c r="AH301" s="15"/>
      <c r="AI301" s="28"/>
      <c r="AJ301" s="71"/>
      <c r="AK301" s="173"/>
      <c r="AL301" s="219"/>
      <c r="AM301" s="15"/>
      <c r="AN301" s="15"/>
      <c r="AO301" s="15"/>
      <c r="AP301" s="165"/>
      <c r="AQ301" s="15"/>
      <c r="AR301" s="15"/>
      <c r="AS301" s="28"/>
      <c r="AT301" s="71"/>
      <c r="AU301" s="28"/>
      <c r="AV301" s="35"/>
      <c r="AW301" s="35"/>
      <c r="AX301" s="71"/>
      <c r="AY301" s="15"/>
      <c r="AZ301" s="15"/>
      <c r="BA301" s="28"/>
      <c r="BB301" s="71"/>
      <c r="BC301" s="173"/>
      <c r="BD301" s="220"/>
      <c r="BH301" s="221"/>
      <c r="BK301" s="50"/>
      <c r="BL301" s="115"/>
      <c r="BM301" s="43"/>
      <c r="BN301" s="43"/>
      <c r="BO301" s="43"/>
      <c r="BP301" s="115"/>
      <c r="BS301" s="50"/>
      <c r="BT301" s="115"/>
      <c r="BU301" s="222"/>
      <c r="BV301" s="223"/>
      <c r="BZ301" s="221"/>
      <c r="CC301" s="50"/>
      <c r="CD301" s="115"/>
      <c r="CE301" s="43"/>
      <c r="CF301" s="43"/>
      <c r="CG301" s="43"/>
      <c r="CH301" s="115"/>
      <c r="CK301" s="50"/>
      <c r="CL301" s="115"/>
      <c r="CM301" s="222"/>
      <c r="CN301" s="223"/>
      <c r="CR301" s="221"/>
      <c r="CU301" s="50"/>
      <c r="CV301" s="115"/>
      <c r="CW301" s="50"/>
      <c r="CX301" s="43"/>
      <c r="CY301" s="43"/>
      <c r="CZ301" s="115"/>
      <c r="DC301" s="50"/>
      <c r="DD301" s="115"/>
      <c r="DE301" s="222"/>
      <c r="DF301" s="223"/>
      <c r="DJ301" s="221"/>
      <c r="DM301" s="50"/>
      <c r="DN301" s="115"/>
      <c r="DO301" s="43"/>
      <c r="DP301" s="43"/>
      <c r="DQ301" s="43"/>
      <c r="DU301" s="50"/>
      <c r="DV301" s="115"/>
      <c r="DW301" s="222"/>
      <c r="DX301" s="223"/>
      <c r="EG301" s="43"/>
      <c r="EH301" s="43"/>
      <c r="EI301" s="43"/>
    </row>
    <row r="302">
      <c r="A302" s="218"/>
      <c r="B302" s="219"/>
      <c r="C302" s="15"/>
      <c r="D302" s="15"/>
      <c r="E302" s="15"/>
      <c r="F302" s="165"/>
      <c r="G302" s="15"/>
      <c r="H302" s="15"/>
      <c r="I302" s="28"/>
      <c r="J302" s="71"/>
      <c r="K302" s="35"/>
      <c r="L302" s="35"/>
      <c r="M302" s="35"/>
      <c r="N302" s="71"/>
      <c r="O302" s="15"/>
      <c r="P302" s="15"/>
      <c r="Q302" s="28"/>
      <c r="R302" s="71"/>
      <c r="S302" s="173"/>
      <c r="T302" s="219"/>
      <c r="U302" s="15"/>
      <c r="V302" s="15"/>
      <c r="W302" s="15"/>
      <c r="X302" s="165"/>
      <c r="Y302" s="15"/>
      <c r="Z302" s="15"/>
      <c r="AA302" s="15"/>
      <c r="AB302" s="71"/>
      <c r="AC302" s="35"/>
      <c r="AD302" s="35"/>
      <c r="AE302" s="35"/>
      <c r="AF302" s="71"/>
      <c r="AG302" s="15"/>
      <c r="AH302" s="15"/>
      <c r="AI302" s="28"/>
      <c r="AJ302" s="71"/>
      <c r="AK302" s="173"/>
      <c r="AL302" s="219"/>
      <c r="AM302" s="15"/>
      <c r="AN302" s="15"/>
      <c r="AO302" s="15"/>
      <c r="AP302" s="165"/>
      <c r="AQ302" s="15"/>
      <c r="AR302" s="15"/>
      <c r="AS302" s="28"/>
      <c r="AT302" s="71"/>
      <c r="AU302" s="28"/>
      <c r="AV302" s="35"/>
      <c r="AW302" s="35"/>
      <c r="AX302" s="71"/>
      <c r="AY302" s="15"/>
      <c r="AZ302" s="15"/>
      <c r="BA302" s="28"/>
      <c r="BB302" s="71"/>
      <c r="BC302" s="173"/>
      <c r="BD302" s="220"/>
      <c r="BH302" s="221"/>
      <c r="BK302" s="50"/>
      <c r="BL302" s="115"/>
      <c r="BM302" s="43"/>
      <c r="BN302" s="43"/>
      <c r="BO302" s="43"/>
      <c r="BP302" s="115"/>
      <c r="BS302" s="50"/>
      <c r="BT302" s="115"/>
      <c r="BU302" s="222"/>
      <c r="BV302" s="223"/>
      <c r="BZ302" s="221"/>
      <c r="CC302" s="50"/>
      <c r="CD302" s="115"/>
      <c r="CE302" s="43"/>
      <c r="CF302" s="43"/>
      <c r="CG302" s="43"/>
      <c r="CH302" s="115"/>
      <c r="CK302" s="50"/>
      <c r="CL302" s="115"/>
      <c r="CM302" s="222"/>
      <c r="CN302" s="223"/>
      <c r="CR302" s="221"/>
      <c r="CU302" s="50"/>
      <c r="CV302" s="115"/>
      <c r="CW302" s="50"/>
      <c r="CX302" s="43"/>
      <c r="CY302" s="43"/>
      <c r="CZ302" s="115"/>
      <c r="DC302" s="50"/>
      <c r="DD302" s="115"/>
      <c r="DE302" s="222"/>
      <c r="DF302" s="223"/>
      <c r="DJ302" s="221"/>
      <c r="DM302" s="50"/>
      <c r="DN302" s="115"/>
      <c r="DO302" s="43"/>
      <c r="DP302" s="43"/>
      <c r="DQ302" s="43"/>
      <c r="DU302" s="50"/>
      <c r="DV302" s="115"/>
      <c r="DW302" s="222"/>
      <c r="DX302" s="223"/>
      <c r="EG302" s="43"/>
      <c r="EH302" s="43"/>
      <c r="EI302" s="43"/>
    </row>
    <row r="303">
      <c r="A303" s="218"/>
      <c r="B303" s="219"/>
      <c r="C303" s="15"/>
      <c r="D303" s="15"/>
      <c r="E303" s="15"/>
      <c r="F303" s="165"/>
      <c r="G303" s="15"/>
      <c r="H303" s="15"/>
      <c r="I303" s="28"/>
      <c r="J303" s="71"/>
      <c r="K303" s="35"/>
      <c r="L303" s="35"/>
      <c r="M303" s="35"/>
      <c r="N303" s="71"/>
      <c r="O303" s="15"/>
      <c r="P303" s="15"/>
      <c r="Q303" s="28"/>
      <c r="R303" s="71"/>
      <c r="S303" s="173"/>
      <c r="T303" s="219"/>
      <c r="U303" s="15"/>
      <c r="V303" s="15"/>
      <c r="W303" s="15"/>
      <c r="X303" s="165"/>
      <c r="Y303" s="15"/>
      <c r="Z303" s="15"/>
      <c r="AA303" s="15"/>
      <c r="AB303" s="71"/>
      <c r="AC303" s="35"/>
      <c r="AD303" s="35"/>
      <c r="AE303" s="35"/>
      <c r="AF303" s="71"/>
      <c r="AG303" s="15"/>
      <c r="AH303" s="15"/>
      <c r="AI303" s="28"/>
      <c r="AJ303" s="71"/>
      <c r="AK303" s="173"/>
      <c r="AL303" s="219"/>
      <c r="AM303" s="15"/>
      <c r="AN303" s="15"/>
      <c r="AO303" s="15"/>
      <c r="AP303" s="165"/>
      <c r="AQ303" s="15"/>
      <c r="AR303" s="15"/>
      <c r="AS303" s="28"/>
      <c r="AT303" s="71"/>
      <c r="AU303" s="28"/>
      <c r="AV303" s="35"/>
      <c r="AW303" s="35"/>
      <c r="AX303" s="71"/>
      <c r="AY303" s="15"/>
      <c r="AZ303" s="15"/>
      <c r="BA303" s="28"/>
      <c r="BB303" s="71"/>
      <c r="BC303" s="173"/>
      <c r="BD303" s="220"/>
      <c r="BH303" s="221"/>
      <c r="BK303" s="50"/>
      <c r="BL303" s="115"/>
      <c r="BM303" s="43"/>
      <c r="BN303" s="43"/>
      <c r="BO303" s="43"/>
      <c r="BP303" s="115"/>
      <c r="BS303" s="50"/>
      <c r="BT303" s="115"/>
      <c r="BU303" s="222"/>
      <c r="BV303" s="223"/>
      <c r="BZ303" s="221"/>
      <c r="CC303" s="50"/>
      <c r="CD303" s="115"/>
      <c r="CE303" s="43"/>
      <c r="CF303" s="43"/>
      <c r="CG303" s="43"/>
      <c r="CH303" s="115"/>
      <c r="CK303" s="50"/>
      <c r="CL303" s="115"/>
      <c r="CM303" s="222"/>
      <c r="CN303" s="223"/>
      <c r="CR303" s="221"/>
      <c r="CU303" s="50"/>
      <c r="CV303" s="115"/>
      <c r="CW303" s="50"/>
      <c r="CX303" s="43"/>
      <c r="CY303" s="43"/>
      <c r="CZ303" s="115"/>
      <c r="DC303" s="50"/>
      <c r="DD303" s="115"/>
      <c r="DE303" s="222"/>
      <c r="DF303" s="223"/>
      <c r="DJ303" s="221"/>
      <c r="DM303" s="50"/>
      <c r="DN303" s="115"/>
      <c r="DO303" s="43"/>
      <c r="DP303" s="43"/>
      <c r="DQ303" s="43"/>
      <c r="DU303" s="50"/>
      <c r="DV303" s="115"/>
      <c r="DW303" s="222"/>
      <c r="DX303" s="223"/>
      <c r="EG303" s="43"/>
      <c r="EH303" s="43"/>
      <c r="EI303" s="43"/>
    </row>
    <row r="304">
      <c r="A304" s="218"/>
      <c r="B304" s="219"/>
      <c r="C304" s="15"/>
      <c r="D304" s="15"/>
      <c r="E304" s="15"/>
      <c r="F304" s="165"/>
      <c r="G304" s="15"/>
      <c r="H304" s="15"/>
      <c r="I304" s="28"/>
      <c r="J304" s="71"/>
      <c r="K304" s="35"/>
      <c r="L304" s="35"/>
      <c r="M304" s="35"/>
      <c r="N304" s="71"/>
      <c r="O304" s="15"/>
      <c r="P304" s="15"/>
      <c r="Q304" s="28"/>
      <c r="R304" s="71"/>
      <c r="S304" s="173"/>
      <c r="T304" s="219"/>
      <c r="U304" s="15"/>
      <c r="V304" s="15"/>
      <c r="W304" s="15"/>
      <c r="X304" s="165"/>
      <c r="Y304" s="15"/>
      <c r="Z304" s="15"/>
      <c r="AA304" s="15"/>
      <c r="AB304" s="71"/>
      <c r="AC304" s="35"/>
      <c r="AD304" s="35"/>
      <c r="AE304" s="35"/>
      <c r="AF304" s="71"/>
      <c r="AG304" s="15"/>
      <c r="AH304" s="15"/>
      <c r="AI304" s="28"/>
      <c r="AJ304" s="71"/>
      <c r="AK304" s="173"/>
      <c r="AL304" s="219"/>
      <c r="AM304" s="15"/>
      <c r="AN304" s="15"/>
      <c r="AO304" s="15"/>
      <c r="AP304" s="165"/>
      <c r="AQ304" s="15"/>
      <c r="AR304" s="15"/>
      <c r="AS304" s="28"/>
      <c r="AT304" s="71"/>
      <c r="AU304" s="28"/>
      <c r="AV304" s="35"/>
      <c r="AW304" s="35"/>
      <c r="AX304" s="71"/>
      <c r="AY304" s="15"/>
      <c r="AZ304" s="15"/>
      <c r="BA304" s="28"/>
      <c r="BB304" s="71"/>
      <c r="BC304" s="173"/>
      <c r="BD304" s="220"/>
      <c r="BH304" s="221"/>
      <c r="BK304" s="50"/>
      <c r="BL304" s="115"/>
      <c r="BM304" s="43"/>
      <c r="BN304" s="43"/>
      <c r="BO304" s="43"/>
      <c r="BP304" s="115"/>
      <c r="BS304" s="50"/>
      <c r="BT304" s="115"/>
      <c r="BU304" s="222"/>
      <c r="BV304" s="223"/>
      <c r="BZ304" s="221"/>
      <c r="CC304" s="50"/>
      <c r="CD304" s="115"/>
      <c r="CE304" s="43"/>
      <c r="CF304" s="43"/>
      <c r="CG304" s="43"/>
      <c r="CH304" s="115"/>
      <c r="CK304" s="50"/>
      <c r="CL304" s="115"/>
      <c r="CM304" s="222"/>
      <c r="CN304" s="223"/>
      <c r="CR304" s="221"/>
      <c r="CU304" s="50"/>
      <c r="CV304" s="115"/>
      <c r="CW304" s="50"/>
      <c r="CX304" s="43"/>
      <c r="CY304" s="43"/>
      <c r="CZ304" s="115"/>
      <c r="DC304" s="50"/>
      <c r="DD304" s="115"/>
      <c r="DE304" s="222"/>
      <c r="DF304" s="223"/>
      <c r="DJ304" s="221"/>
      <c r="DM304" s="50"/>
      <c r="DN304" s="115"/>
      <c r="DO304" s="43"/>
      <c r="DP304" s="43"/>
      <c r="DQ304" s="43"/>
      <c r="DU304" s="50"/>
      <c r="DV304" s="115"/>
      <c r="DW304" s="222"/>
      <c r="DX304" s="223"/>
      <c r="EG304" s="43"/>
      <c r="EH304" s="43"/>
      <c r="EI304" s="43"/>
    </row>
    <row r="305">
      <c r="A305" s="218"/>
      <c r="B305" s="219"/>
      <c r="C305" s="15"/>
      <c r="D305" s="15"/>
      <c r="E305" s="15"/>
      <c r="F305" s="165"/>
      <c r="G305" s="15"/>
      <c r="H305" s="15"/>
      <c r="I305" s="28"/>
      <c r="J305" s="71"/>
      <c r="K305" s="35"/>
      <c r="L305" s="35"/>
      <c r="M305" s="35"/>
      <c r="N305" s="71"/>
      <c r="O305" s="15"/>
      <c r="P305" s="15"/>
      <c r="Q305" s="28"/>
      <c r="R305" s="71"/>
      <c r="S305" s="173"/>
      <c r="T305" s="219"/>
      <c r="U305" s="15"/>
      <c r="V305" s="15"/>
      <c r="W305" s="15"/>
      <c r="X305" s="165"/>
      <c r="Y305" s="15"/>
      <c r="Z305" s="15"/>
      <c r="AA305" s="15"/>
      <c r="AB305" s="71"/>
      <c r="AC305" s="35"/>
      <c r="AD305" s="35"/>
      <c r="AE305" s="35"/>
      <c r="AF305" s="71"/>
      <c r="AG305" s="15"/>
      <c r="AH305" s="15"/>
      <c r="AI305" s="28"/>
      <c r="AJ305" s="71"/>
      <c r="AK305" s="173"/>
      <c r="AL305" s="219"/>
      <c r="AM305" s="15"/>
      <c r="AN305" s="15"/>
      <c r="AO305" s="15"/>
      <c r="AP305" s="165"/>
      <c r="AQ305" s="15"/>
      <c r="AR305" s="15"/>
      <c r="AS305" s="28"/>
      <c r="AT305" s="71"/>
      <c r="AU305" s="28"/>
      <c r="AV305" s="35"/>
      <c r="AW305" s="35"/>
      <c r="AX305" s="71"/>
      <c r="AY305" s="15"/>
      <c r="AZ305" s="15"/>
      <c r="BA305" s="28"/>
      <c r="BB305" s="71"/>
      <c r="BC305" s="173"/>
      <c r="BD305" s="220"/>
      <c r="BH305" s="221"/>
      <c r="BK305" s="50"/>
      <c r="BL305" s="115"/>
      <c r="BM305" s="43"/>
      <c r="BN305" s="43"/>
      <c r="BO305" s="43"/>
      <c r="BP305" s="115"/>
      <c r="BS305" s="50"/>
      <c r="BT305" s="115"/>
      <c r="BU305" s="222"/>
      <c r="BV305" s="223"/>
      <c r="BZ305" s="221"/>
      <c r="CC305" s="50"/>
      <c r="CD305" s="115"/>
      <c r="CE305" s="43"/>
      <c r="CF305" s="43"/>
      <c r="CG305" s="43"/>
      <c r="CH305" s="115"/>
      <c r="CK305" s="50"/>
      <c r="CL305" s="115"/>
      <c r="CM305" s="222"/>
      <c r="CN305" s="223"/>
      <c r="CR305" s="221"/>
      <c r="CU305" s="50"/>
      <c r="CV305" s="115"/>
      <c r="CW305" s="50"/>
      <c r="CX305" s="43"/>
      <c r="CY305" s="43"/>
      <c r="CZ305" s="115"/>
      <c r="DC305" s="50"/>
      <c r="DD305" s="115"/>
      <c r="DE305" s="222"/>
      <c r="DF305" s="223"/>
      <c r="DJ305" s="221"/>
      <c r="DM305" s="50"/>
      <c r="DN305" s="115"/>
      <c r="DO305" s="43"/>
      <c r="DP305" s="43"/>
      <c r="DQ305" s="43"/>
      <c r="DU305" s="50"/>
      <c r="DV305" s="115"/>
      <c r="DW305" s="222"/>
      <c r="DX305" s="223"/>
      <c r="EG305" s="43"/>
      <c r="EH305" s="43"/>
      <c r="EI305" s="43"/>
    </row>
    <row r="306">
      <c r="A306" s="218"/>
      <c r="B306" s="219"/>
      <c r="C306" s="15"/>
      <c r="D306" s="15"/>
      <c r="E306" s="15"/>
      <c r="F306" s="165"/>
      <c r="G306" s="15"/>
      <c r="H306" s="15"/>
      <c r="I306" s="28"/>
      <c r="J306" s="71"/>
      <c r="K306" s="35"/>
      <c r="L306" s="35"/>
      <c r="M306" s="35"/>
      <c r="N306" s="71"/>
      <c r="O306" s="15"/>
      <c r="P306" s="15"/>
      <c r="Q306" s="28"/>
      <c r="R306" s="71"/>
      <c r="S306" s="173"/>
      <c r="T306" s="219"/>
      <c r="U306" s="15"/>
      <c r="V306" s="15"/>
      <c r="W306" s="15"/>
      <c r="X306" s="165"/>
      <c r="Y306" s="15"/>
      <c r="Z306" s="15"/>
      <c r="AA306" s="15"/>
      <c r="AB306" s="71"/>
      <c r="AC306" s="35"/>
      <c r="AD306" s="35"/>
      <c r="AE306" s="35"/>
      <c r="AF306" s="71"/>
      <c r="AG306" s="15"/>
      <c r="AH306" s="15"/>
      <c r="AI306" s="28"/>
      <c r="AJ306" s="71"/>
      <c r="AK306" s="173"/>
      <c r="AL306" s="219"/>
      <c r="AM306" s="15"/>
      <c r="AN306" s="15"/>
      <c r="AO306" s="15"/>
      <c r="AP306" s="165"/>
      <c r="AQ306" s="15"/>
      <c r="AR306" s="15"/>
      <c r="AS306" s="28"/>
      <c r="AT306" s="71"/>
      <c r="AU306" s="28"/>
      <c r="AV306" s="35"/>
      <c r="AW306" s="35"/>
      <c r="AX306" s="71"/>
      <c r="AY306" s="15"/>
      <c r="AZ306" s="15"/>
      <c r="BA306" s="28"/>
      <c r="BB306" s="71"/>
      <c r="BC306" s="173"/>
      <c r="BD306" s="220"/>
      <c r="BH306" s="221"/>
      <c r="BK306" s="50"/>
      <c r="BL306" s="115"/>
      <c r="BM306" s="43"/>
      <c r="BN306" s="43"/>
      <c r="BO306" s="43"/>
      <c r="BP306" s="115"/>
      <c r="BS306" s="50"/>
      <c r="BT306" s="115"/>
      <c r="BU306" s="222"/>
      <c r="BV306" s="223"/>
      <c r="BZ306" s="221"/>
      <c r="CC306" s="50"/>
      <c r="CD306" s="115"/>
      <c r="CE306" s="43"/>
      <c r="CF306" s="43"/>
      <c r="CG306" s="43"/>
      <c r="CH306" s="115"/>
      <c r="CK306" s="50"/>
      <c r="CL306" s="115"/>
      <c r="CM306" s="222"/>
      <c r="CN306" s="223"/>
      <c r="CR306" s="221"/>
      <c r="CU306" s="50"/>
      <c r="CV306" s="115"/>
      <c r="CW306" s="50"/>
      <c r="CX306" s="43"/>
      <c r="CY306" s="43"/>
      <c r="CZ306" s="115"/>
      <c r="DC306" s="50"/>
      <c r="DD306" s="115"/>
      <c r="DE306" s="222"/>
      <c r="DF306" s="223"/>
      <c r="DJ306" s="221"/>
      <c r="DM306" s="50"/>
      <c r="DN306" s="115"/>
      <c r="DO306" s="43"/>
      <c r="DP306" s="43"/>
      <c r="DQ306" s="43"/>
      <c r="DU306" s="50"/>
      <c r="DV306" s="115"/>
      <c r="DW306" s="222"/>
      <c r="DX306" s="223"/>
      <c r="EG306" s="43"/>
      <c r="EH306" s="43"/>
      <c r="EI306" s="43"/>
    </row>
    <row r="307">
      <c r="A307" s="218"/>
      <c r="B307" s="219"/>
      <c r="C307" s="15"/>
      <c r="D307" s="15"/>
      <c r="E307" s="15"/>
      <c r="F307" s="165"/>
      <c r="G307" s="15"/>
      <c r="H307" s="15"/>
      <c r="I307" s="28"/>
      <c r="J307" s="71"/>
      <c r="K307" s="35"/>
      <c r="L307" s="35"/>
      <c r="M307" s="35"/>
      <c r="N307" s="71"/>
      <c r="O307" s="15"/>
      <c r="P307" s="15"/>
      <c r="Q307" s="28"/>
      <c r="R307" s="71"/>
      <c r="S307" s="173"/>
      <c r="T307" s="219"/>
      <c r="U307" s="15"/>
      <c r="V307" s="15"/>
      <c r="W307" s="15"/>
      <c r="X307" s="165"/>
      <c r="Y307" s="15"/>
      <c r="Z307" s="15"/>
      <c r="AA307" s="15"/>
      <c r="AB307" s="71"/>
      <c r="AC307" s="35"/>
      <c r="AD307" s="35"/>
      <c r="AE307" s="35"/>
      <c r="AF307" s="71"/>
      <c r="AG307" s="15"/>
      <c r="AH307" s="15"/>
      <c r="AI307" s="28"/>
      <c r="AJ307" s="71"/>
      <c r="AK307" s="173"/>
      <c r="AL307" s="219"/>
      <c r="AM307" s="15"/>
      <c r="AN307" s="15"/>
      <c r="AO307" s="15"/>
      <c r="AP307" s="165"/>
      <c r="AQ307" s="15"/>
      <c r="AR307" s="15"/>
      <c r="AS307" s="28"/>
      <c r="AT307" s="71"/>
      <c r="AU307" s="28"/>
      <c r="AV307" s="35"/>
      <c r="AW307" s="35"/>
      <c r="AX307" s="71"/>
      <c r="AY307" s="15"/>
      <c r="AZ307" s="15"/>
      <c r="BA307" s="28"/>
      <c r="BB307" s="71"/>
      <c r="BC307" s="173"/>
      <c r="BD307" s="220"/>
      <c r="BH307" s="221"/>
      <c r="BK307" s="50"/>
      <c r="BL307" s="115"/>
      <c r="BM307" s="43"/>
      <c r="BN307" s="43"/>
      <c r="BO307" s="43"/>
      <c r="BP307" s="115"/>
      <c r="BS307" s="50"/>
      <c r="BT307" s="115"/>
      <c r="BU307" s="222"/>
      <c r="BV307" s="223"/>
      <c r="BZ307" s="221"/>
      <c r="CC307" s="50"/>
      <c r="CD307" s="115"/>
      <c r="CE307" s="43"/>
      <c r="CF307" s="43"/>
      <c r="CG307" s="43"/>
      <c r="CH307" s="115"/>
      <c r="CK307" s="50"/>
      <c r="CL307" s="115"/>
      <c r="CM307" s="222"/>
      <c r="CN307" s="223"/>
      <c r="CR307" s="221"/>
      <c r="CU307" s="50"/>
      <c r="CV307" s="115"/>
      <c r="CW307" s="50"/>
      <c r="CX307" s="43"/>
      <c r="CY307" s="43"/>
      <c r="CZ307" s="115"/>
      <c r="DC307" s="50"/>
      <c r="DD307" s="115"/>
      <c r="DE307" s="222"/>
      <c r="DF307" s="223"/>
      <c r="DJ307" s="221"/>
      <c r="DM307" s="50"/>
      <c r="DN307" s="115"/>
      <c r="DO307" s="43"/>
      <c r="DP307" s="43"/>
      <c r="DQ307" s="43"/>
      <c r="DU307" s="50"/>
      <c r="DV307" s="115"/>
      <c r="DW307" s="222"/>
      <c r="DX307" s="223"/>
      <c r="EG307" s="43"/>
      <c r="EH307" s="43"/>
      <c r="EI307" s="43"/>
    </row>
    <row r="308">
      <c r="A308" s="218"/>
      <c r="B308" s="219"/>
      <c r="C308" s="15"/>
      <c r="D308" s="15"/>
      <c r="E308" s="15"/>
      <c r="F308" s="165"/>
      <c r="G308" s="15"/>
      <c r="H308" s="15"/>
      <c r="I308" s="28"/>
      <c r="J308" s="71"/>
      <c r="K308" s="35"/>
      <c r="L308" s="35"/>
      <c r="M308" s="35"/>
      <c r="N308" s="71"/>
      <c r="O308" s="15"/>
      <c r="P308" s="15"/>
      <c r="Q308" s="28"/>
      <c r="R308" s="71"/>
      <c r="S308" s="173"/>
      <c r="T308" s="219"/>
      <c r="U308" s="15"/>
      <c r="V308" s="15"/>
      <c r="W308" s="15"/>
      <c r="X308" s="165"/>
      <c r="Y308" s="15"/>
      <c r="Z308" s="15"/>
      <c r="AA308" s="15"/>
      <c r="AB308" s="71"/>
      <c r="AC308" s="35"/>
      <c r="AD308" s="35"/>
      <c r="AE308" s="35"/>
      <c r="AF308" s="71"/>
      <c r="AG308" s="15"/>
      <c r="AH308" s="15"/>
      <c r="AI308" s="28"/>
      <c r="AJ308" s="71"/>
      <c r="AK308" s="173"/>
      <c r="AL308" s="219"/>
      <c r="AM308" s="15"/>
      <c r="AN308" s="15"/>
      <c r="AO308" s="15"/>
      <c r="AP308" s="165"/>
      <c r="AQ308" s="15"/>
      <c r="AR308" s="15"/>
      <c r="AS308" s="28"/>
      <c r="AT308" s="71"/>
      <c r="AU308" s="28"/>
      <c r="AV308" s="35"/>
      <c r="AW308" s="35"/>
      <c r="AX308" s="71"/>
      <c r="AY308" s="15"/>
      <c r="AZ308" s="15"/>
      <c r="BA308" s="28"/>
      <c r="BB308" s="71"/>
      <c r="BC308" s="173"/>
      <c r="BD308" s="220"/>
      <c r="BH308" s="221"/>
      <c r="BK308" s="50"/>
      <c r="BL308" s="115"/>
      <c r="BM308" s="43"/>
      <c r="BN308" s="43"/>
      <c r="BO308" s="43"/>
      <c r="BP308" s="115"/>
      <c r="BS308" s="50"/>
      <c r="BT308" s="115"/>
      <c r="BU308" s="222"/>
      <c r="BV308" s="223"/>
      <c r="BZ308" s="221"/>
      <c r="CC308" s="50"/>
      <c r="CD308" s="115"/>
      <c r="CE308" s="43"/>
      <c r="CF308" s="43"/>
      <c r="CG308" s="43"/>
      <c r="CH308" s="115"/>
      <c r="CK308" s="50"/>
      <c r="CL308" s="115"/>
      <c r="CM308" s="222"/>
      <c r="CN308" s="223"/>
      <c r="CR308" s="221"/>
      <c r="CU308" s="50"/>
      <c r="CV308" s="115"/>
      <c r="CW308" s="50"/>
      <c r="CX308" s="43"/>
      <c r="CY308" s="43"/>
      <c r="CZ308" s="115"/>
      <c r="DC308" s="50"/>
      <c r="DD308" s="115"/>
      <c r="DE308" s="222"/>
      <c r="DF308" s="223"/>
      <c r="DJ308" s="221"/>
      <c r="DM308" s="50"/>
      <c r="DN308" s="115"/>
      <c r="DO308" s="43"/>
      <c r="DP308" s="43"/>
      <c r="DQ308" s="43"/>
      <c r="DU308" s="50"/>
      <c r="DV308" s="115"/>
      <c r="DW308" s="222"/>
      <c r="DX308" s="223"/>
      <c r="EG308" s="43"/>
      <c r="EH308" s="43"/>
      <c r="EI308" s="43"/>
    </row>
    <row r="309">
      <c r="A309" s="218"/>
      <c r="B309" s="219"/>
      <c r="C309" s="15"/>
      <c r="D309" s="15"/>
      <c r="E309" s="15"/>
      <c r="F309" s="165"/>
      <c r="G309" s="15"/>
      <c r="H309" s="15"/>
      <c r="I309" s="28"/>
      <c r="J309" s="71"/>
      <c r="K309" s="35"/>
      <c r="L309" s="35"/>
      <c r="M309" s="35"/>
      <c r="N309" s="71"/>
      <c r="O309" s="15"/>
      <c r="P309" s="15"/>
      <c r="Q309" s="28"/>
      <c r="R309" s="71"/>
      <c r="S309" s="173"/>
      <c r="T309" s="219"/>
      <c r="U309" s="15"/>
      <c r="V309" s="15"/>
      <c r="W309" s="15"/>
      <c r="X309" s="165"/>
      <c r="Y309" s="15"/>
      <c r="Z309" s="15"/>
      <c r="AA309" s="15"/>
      <c r="AB309" s="71"/>
      <c r="AC309" s="35"/>
      <c r="AD309" s="35"/>
      <c r="AE309" s="35"/>
      <c r="AF309" s="71"/>
      <c r="AG309" s="15"/>
      <c r="AH309" s="15"/>
      <c r="AI309" s="28"/>
      <c r="AJ309" s="71"/>
      <c r="AK309" s="173"/>
      <c r="AL309" s="219"/>
      <c r="AM309" s="15"/>
      <c r="AN309" s="15"/>
      <c r="AO309" s="15"/>
      <c r="AP309" s="165"/>
      <c r="AQ309" s="15"/>
      <c r="AR309" s="15"/>
      <c r="AS309" s="28"/>
      <c r="AT309" s="71"/>
      <c r="AU309" s="28"/>
      <c r="AV309" s="35"/>
      <c r="AW309" s="35"/>
      <c r="AX309" s="71"/>
      <c r="AY309" s="15"/>
      <c r="AZ309" s="15"/>
      <c r="BA309" s="28"/>
      <c r="BB309" s="71"/>
      <c r="BC309" s="173"/>
      <c r="BD309" s="220"/>
      <c r="BH309" s="221"/>
      <c r="BK309" s="50"/>
      <c r="BL309" s="115"/>
      <c r="BM309" s="43"/>
      <c r="BN309" s="43"/>
      <c r="BO309" s="43"/>
      <c r="BP309" s="115"/>
      <c r="BS309" s="50"/>
      <c r="BT309" s="115"/>
      <c r="BU309" s="222"/>
      <c r="BV309" s="223"/>
      <c r="BZ309" s="221"/>
      <c r="CC309" s="50"/>
      <c r="CD309" s="115"/>
      <c r="CE309" s="43"/>
      <c r="CF309" s="43"/>
      <c r="CG309" s="43"/>
      <c r="CH309" s="115"/>
      <c r="CK309" s="50"/>
      <c r="CL309" s="115"/>
      <c r="CM309" s="222"/>
      <c r="CN309" s="223"/>
      <c r="CR309" s="221"/>
      <c r="CU309" s="50"/>
      <c r="CV309" s="115"/>
      <c r="CW309" s="50"/>
      <c r="CX309" s="43"/>
      <c r="CY309" s="43"/>
      <c r="CZ309" s="115"/>
      <c r="DC309" s="50"/>
      <c r="DD309" s="115"/>
      <c r="DE309" s="222"/>
      <c r="DF309" s="223"/>
      <c r="DJ309" s="221"/>
      <c r="DM309" s="50"/>
      <c r="DN309" s="115"/>
      <c r="DO309" s="43"/>
      <c r="DP309" s="43"/>
      <c r="DQ309" s="43"/>
      <c r="DU309" s="50"/>
      <c r="DV309" s="115"/>
      <c r="DW309" s="222"/>
      <c r="DX309" s="223"/>
      <c r="EG309" s="43"/>
      <c r="EH309" s="43"/>
      <c r="EI309" s="43"/>
    </row>
    <row r="310">
      <c r="A310" s="218"/>
      <c r="B310" s="219"/>
      <c r="C310" s="15"/>
      <c r="D310" s="15"/>
      <c r="E310" s="15"/>
      <c r="F310" s="165"/>
      <c r="G310" s="15"/>
      <c r="H310" s="15"/>
      <c r="I310" s="28"/>
      <c r="J310" s="71"/>
      <c r="K310" s="35"/>
      <c r="L310" s="35"/>
      <c r="M310" s="35"/>
      <c r="N310" s="71"/>
      <c r="O310" s="15"/>
      <c r="P310" s="15"/>
      <c r="Q310" s="28"/>
      <c r="R310" s="71"/>
      <c r="S310" s="173"/>
      <c r="T310" s="219"/>
      <c r="U310" s="15"/>
      <c r="V310" s="15"/>
      <c r="W310" s="15"/>
      <c r="X310" s="165"/>
      <c r="Y310" s="15"/>
      <c r="Z310" s="15"/>
      <c r="AA310" s="15"/>
      <c r="AB310" s="71"/>
      <c r="AC310" s="35"/>
      <c r="AD310" s="35"/>
      <c r="AE310" s="35"/>
      <c r="AF310" s="71"/>
      <c r="AG310" s="15"/>
      <c r="AH310" s="15"/>
      <c r="AI310" s="28"/>
      <c r="AJ310" s="71"/>
      <c r="AK310" s="173"/>
      <c r="AL310" s="219"/>
      <c r="AM310" s="15"/>
      <c r="AN310" s="15"/>
      <c r="AO310" s="15"/>
      <c r="AP310" s="165"/>
      <c r="AQ310" s="15"/>
      <c r="AR310" s="15"/>
      <c r="AS310" s="28"/>
      <c r="AT310" s="71"/>
      <c r="AU310" s="28"/>
      <c r="AV310" s="35"/>
      <c r="AW310" s="35"/>
      <c r="AX310" s="71"/>
      <c r="AY310" s="15"/>
      <c r="AZ310" s="15"/>
      <c r="BA310" s="28"/>
      <c r="BB310" s="71"/>
      <c r="BC310" s="173"/>
      <c r="BD310" s="220"/>
      <c r="BH310" s="221"/>
      <c r="BK310" s="50"/>
      <c r="BL310" s="115"/>
      <c r="BM310" s="43"/>
      <c r="BN310" s="43"/>
      <c r="BO310" s="43"/>
      <c r="BP310" s="115"/>
      <c r="BS310" s="50"/>
      <c r="BT310" s="115"/>
      <c r="BU310" s="222"/>
      <c r="BV310" s="223"/>
      <c r="BZ310" s="221"/>
      <c r="CC310" s="50"/>
      <c r="CD310" s="115"/>
      <c r="CE310" s="43"/>
      <c r="CF310" s="43"/>
      <c r="CG310" s="43"/>
      <c r="CH310" s="115"/>
      <c r="CK310" s="50"/>
      <c r="CL310" s="115"/>
      <c r="CM310" s="222"/>
      <c r="CN310" s="223"/>
      <c r="CR310" s="221"/>
      <c r="CU310" s="50"/>
      <c r="CV310" s="115"/>
      <c r="CW310" s="50"/>
      <c r="CX310" s="43"/>
      <c r="CY310" s="43"/>
      <c r="CZ310" s="115"/>
      <c r="DC310" s="50"/>
      <c r="DD310" s="115"/>
      <c r="DE310" s="222"/>
      <c r="DF310" s="223"/>
      <c r="DJ310" s="221"/>
      <c r="DM310" s="50"/>
      <c r="DN310" s="115"/>
      <c r="DO310" s="43"/>
      <c r="DP310" s="43"/>
      <c r="DQ310" s="43"/>
      <c r="DU310" s="50"/>
      <c r="DV310" s="115"/>
      <c r="DW310" s="222"/>
      <c r="DX310" s="223"/>
      <c r="EG310" s="43"/>
      <c r="EH310" s="43"/>
      <c r="EI310" s="43"/>
    </row>
    <row r="311">
      <c r="A311" s="218"/>
      <c r="B311" s="219"/>
      <c r="C311" s="15"/>
      <c r="D311" s="15"/>
      <c r="E311" s="15"/>
      <c r="F311" s="165"/>
      <c r="G311" s="15"/>
      <c r="H311" s="15"/>
      <c r="I311" s="28"/>
      <c r="J311" s="71"/>
      <c r="K311" s="35"/>
      <c r="L311" s="35"/>
      <c r="M311" s="35"/>
      <c r="N311" s="71"/>
      <c r="O311" s="15"/>
      <c r="P311" s="15"/>
      <c r="Q311" s="28"/>
      <c r="R311" s="71"/>
      <c r="S311" s="173"/>
      <c r="T311" s="219"/>
      <c r="U311" s="15"/>
      <c r="V311" s="15"/>
      <c r="W311" s="15"/>
      <c r="X311" s="165"/>
      <c r="Y311" s="15"/>
      <c r="Z311" s="15"/>
      <c r="AA311" s="15"/>
      <c r="AB311" s="71"/>
      <c r="AC311" s="35"/>
      <c r="AD311" s="35"/>
      <c r="AE311" s="35"/>
      <c r="AF311" s="71"/>
      <c r="AG311" s="15"/>
      <c r="AH311" s="15"/>
      <c r="AI311" s="28"/>
      <c r="AJ311" s="71"/>
      <c r="AK311" s="173"/>
      <c r="AL311" s="219"/>
      <c r="AM311" s="15"/>
      <c r="AN311" s="15"/>
      <c r="AO311" s="15"/>
      <c r="AP311" s="165"/>
      <c r="AQ311" s="15"/>
      <c r="AR311" s="15"/>
      <c r="AS311" s="28"/>
      <c r="AT311" s="71"/>
      <c r="AU311" s="28"/>
      <c r="AV311" s="35"/>
      <c r="AW311" s="35"/>
      <c r="AX311" s="71"/>
      <c r="AY311" s="15"/>
      <c r="AZ311" s="15"/>
      <c r="BA311" s="28"/>
      <c r="BB311" s="71"/>
      <c r="BC311" s="173"/>
      <c r="BD311" s="220"/>
      <c r="BH311" s="221"/>
      <c r="BK311" s="50"/>
      <c r="BL311" s="115"/>
      <c r="BM311" s="43"/>
      <c r="BN311" s="43"/>
      <c r="BO311" s="43"/>
      <c r="BP311" s="115"/>
      <c r="BS311" s="50"/>
      <c r="BT311" s="115"/>
      <c r="BU311" s="222"/>
      <c r="BV311" s="223"/>
      <c r="BZ311" s="221"/>
      <c r="CC311" s="50"/>
      <c r="CD311" s="115"/>
      <c r="CE311" s="43"/>
      <c r="CF311" s="43"/>
      <c r="CG311" s="43"/>
      <c r="CH311" s="115"/>
      <c r="CK311" s="50"/>
      <c r="CL311" s="115"/>
      <c r="CM311" s="222"/>
      <c r="CN311" s="223"/>
      <c r="CR311" s="221"/>
      <c r="CU311" s="50"/>
      <c r="CV311" s="115"/>
      <c r="CW311" s="50"/>
      <c r="CX311" s="43"/>
      <c r="CY311" s="43"/>
      <c r="CZ311" s="115"/>
      <c r="DC311" s="50"/>
      <c r="DD311" s="115"/>
      <c r="DE311" s="222"/>
      <c r="DF311" s="223"/>
      <c r="DJ311" s="221"/>
      <c r="DM311" s="50"/>
      <c r="DN311" s="115"/>
      <c r="DO311" s="43"/>
      <c r="DP311" s="43"/>
      <c r="DQ311" s="43"/>
      <c r="DU311" s="50"/>
      <c r="DV311" s="115"/>
      <c r="DW311" s="222"/>
      <c r="DX311" s="223"/>
      <c r="EG311" s="43"/>
      <c r="EH311" s="43"/>
      <c r="EI311" s="43"/>
    </row>
    <row r="312">
      <c r="A312" s="218"/>
      <c r="B312" s="219"/>
      <c r="C312" s="15"/>
      <c r="D312" s="15"/>
      <c r="E312" s="15"/>
      <c r="F312" s="165"/>
      <c r="G312" s="15"/>
      <c r="H312" s="15"/>
      <c r="I312" s="28"/>
      <c r="J312" s="71"/>
      <c r="K312" s="35"/>
      <c r="L312" s="35"/>
      <c r="M312" s="35"/>
      <c r="N312" s="71"/>
      <c r="O312" s="15"/>
      <c r="P312" s="15"/>
      <c r="Q312" s="28"/>
      <c r="R312" s="71"/>
      <c r="S312" s="173"/>
      <c r="T312" s="219"/>
      <c r="U312" s="15"/>
      <c r="V312" s="15"/>
      <c r="W312" s="15"/>
      <c r="X312" s="165"/>
      <c r="Y312" s="15"/>
      <c r="Z312" s="15"/>
      <c r="AA312" s="15"/>
      <c r="AB312" s="71"/>
      <c r="AC312" s="35"/>
      <c r="AD312" s="35"/>
      <c r="AE312" s="35"/>
      <c r="AF312" s="71"/>
      <c r="AG312" s="15"/>
      <c r="AH312" s="15"/>
      <c r="AI312" s="28"/>
      <c r="AJ312" s="71"/>
      <c r="AK312" s="173"/>
      <c r="AL312" s="219"/>
      <c r="AM312" s="15"/>
      <c r="AN312" s="15"/>
      <c r="AO312" s="15"/>
      <c r="AP312" s="165"/>
      <c r="AQ312" s="15"/>
      <c r="AR312" s="15"/>
      <c r="AS312" s="28"/>
      <c r="AT312" s="71"/>
      <c r="AU312" s="28"/>
      <c r="AV312" s="35"/>
      <c r="AW312" s="35"/>
      <c r="AX312" s="71"/>
      <c r="AY312" s="15"/>
      <c r="AZ312" s="15"/>
      <c r="BA312" s="28"/>
      <c r="BB312" s="71"/>
      <c r="BC312" s="173"/>
      <c r="BD312" s="220"/>
      <c r="BH312" s="221"/>
      <c r="BK312" s="50"/>
      <c r="BL312" s="115"/>
      <c r="BM312" s="43"/>
      <c r="BN312" s="43"/>
      <c r="BO312" s="43"/>
      <c r="BP312" s="115"/>
      <c r="BS312" s="50"/>
      <c r="BT312" s="115"/>
      <c r="BU312" s="222"/>
      <c r="BV312" s="223"/>
      <c r="BZ312" s="221"/>
      <c r="CC312" s="50"/>
      <c r="CD312" s="115"/>
      <c r="CE312" s="43"/>
      <c r="CF312" s="43"/>
      <c r="CG312" s="43"/>
      <c r="CH312" s="115"/>
      <c r="CK312" s="50"/>
      <c r="CL312" s="115"/>
      <c r="CM312" s="222"/>
      <c r="CN312" s="223"/>
      <c r="CR312" s="221"/>
      <c r="CU312" s="50"/>
      <c r="CV312" s="115"/>
      <c r="CW312" s="50"/>
      <c r="CX312" s="43"/>
      <c r="CY312" s="43"/>
      <c r="CZ312" s="115"/>
      <c r="DC312" s="50"/>
      <c r="DD312" s="115"/>
      <c r="DE312" s="222"/>
      <c r="DF312" s="223"/>
      <c r="DJ312" s="221"/>
      <c r="DM312" s="50"/>
      <c r="DN312" s="115"/>
      <c r="DO312" s="43"/>
      <c r="DP312" s="43"/>
      <c r="DQ312" s="43"/>
      <c r="DU312" s="50"/>
      <c r="DV312" s="115"/>
      <c r="DW312" s="222"/>
      <c r="DX312" s="223"/>
      <c r="EG312" s="43"/>
      <c r="EH312" s="43"/>
      <c r="EI312" s="43"/>
    </row>
    <row r="313">
      <c r="A313" s="218"/>
      <c r="B313" s="219"/>
      <c r="C313" s="15"/>
      <c r="D313" s="15"/>
      <c r="E313" s="15"/>
      <c r="F313" s="165"/>
      <c r="G313" s="15"/>
      <c r="H313" s="15"/>
      <c r="I313" s="28"/>
      <c r="J313" s="71"/>
      <c r="K313" s="35"/>
      <c r="L313" s="35"/>
      <c r="M313" s="35"/>
      <c r="N313" s="71"/>
      <c r="O313" s="15"/>
      <c r="P313" s="15"/>
      <c r="Q313" s="28"/>
      <c r="R313" s="71"/>
      <c r="S313" s="173"/>
      <c r="T313" s="219"/>
      <c r="U313" s="15"/>
      <c r="V313" s="15"/>
      <c r="W313" s="15"/>
      <c r="X313" s="165"/>
      <c r="Y313" s="15"/>
      <c r="Z313" s="15"/>
      <c r="AA313" s="15"/>
      <c r="AB313" s="71"/>
      <c r="AC313" s="35"/>
      <c r="AD313" s="35"/>
      <c r="AE313" s="35"/>
      <c r="AF313" s="71"/>
      <c r="AG313" s="15"/>
      <c r="AH313" s="15"/>
      <c r="AI313" s="28"/>
      <c r="AJ313" s="71"/>
      <c r="AK313" s="173"/>
      <c r="AL313" s="219"/>
      <c r="AM313" s="15"/>
      <c r="AN313" s="15"/>
      <c r="AO313" s="15"/>
      <c r="AP313" s="165"/>
      <c r="AQ313" s="15"/>
      <c r="AR313" s="15"/>
      <c r="AS313" s="28"/>
      <c r="AT313" s="71"/>
      <c r="AU313" s="28"/>
      <c r="AV313" s="35"/>
      <c r="AW313" s="35"/>
      <c r="AX313" s="71"/>
      <c r="AY313" s="15"/>
      <c r="AZ313" s="15"/>
      <c r="BA313" s="28"/>
      <c r="BB313" s="71"/>
      <c r="BC313" s="173"/>
      <c r="BD313" s="220"/>
      <c r="BH313" s="221"/>
      <c r="BK313" s="50"/>
      <c r="BL313" s="115"/>
      <c r="BM313" s="43"/>
      <c r="BN313" s="43"/>
      <c r="BO313" s="43"/>
      <c r="BP313" s="115"/>
      <c r="BS313" s="50"/>
      <c r="BT313" s="115"/>
      <c r="BU313" s="222"/>
      <c r="BV313" s="223"/>
      <c r="BZ313" s="221"/>
      <c r="CC313" s="50"/>
      <c r="CD313" s="115"/>
      <c r="CE313" s="43"/>
      <c r="CF313" s="43"/>
      <c r="CG313" s="43"/>
      <c r="CH313" s="115"/>
      <c r="CK313" s="50"/>
      <c r="CL313" s="115"/>
      <c r="CM313" s="222"/>
      <c r="CN313" s="223"/>
      <c r="CR313" s="221"/>
      <c r="CU313" s="50"/>
      <c r="CV313" s="115"/>
      <c r="CW313" s="50"/>
      <c r="CX313" s="43"/>
      <c r="CY313" s="43"/>
      <c r="CZ313" s="115"/>
      <c r="DC313" s="50"/>
      <c r="DD313" s="115"/>
      <c r="DE313" s="222"/>
      <c r="DF313" s="223"/>
      <c r="DJ313" s="221"/>
      <c r="DM313" s="50"/>
      <c r="DN313" s="115"/>
      <c r="DO313" s="43"/>
      <c r="DP313" s="43"/>
      <c r="DQ313" s="43"/>
      <c r="DU313" s="50"/>
      <c r="DV313" s="115"/>
      <c r="DW313" s="222"/>
      <c r="DX313" s="223"/>
      <c r="EG313" s="43"/>
      <c r="EH313" s="43"/>
      <c r="EI313" s="43"/>
    </row>
    <row r="314">
      <c r="A314" s="218"/>
      <c r="B314" s="219"/>
      <c r="C314" s="15"/>
      <c r="D314" s="15"/>
      <c r="E314" s="15"/>
      <c r="F314" s="165"/>
      <c r="G314" s="15"/>
      <c r="H314" s="15"/>
      <c r="I314" s="28"/>
      <c r="J314" s="71"/>
      <c r="K314" s="35"/>
      <c r="L314" s="35"/>
      <c r="M314" s="35"/>
      <c r="N314" s="71"/>
      <c r="O314" s="15"/>
      <c r="P314" s="15"/>
      <c r="Q314" s="28"/>
      <c r="R314" s="71"/>
      <c r="S314" s="173"/>
      <c r="T314" s="219"/>
      <c r="U314" s="15"/>
      <c r="V314" s="15"/>
      <c r="W314" s="15"/>
      <c r="X314" s="165"/>
      <c r="Y314" s="15"/>
      <c r="Z314" s="15"/>
      <c r="AA314" s="15"/>
      <c r="AB314" s="71"/>
      <c r="AC314" s="35"/>
      <c r="AD314" s="35"/>
      <c r="AE314" s="35"/>
      <c r="AF314" s="71"/>
      <c r="AG314" s="15"/>
      <c r="AH314" s="15"/>
      <c r="AI314" s="28"/>
      <c r="AJ314" s="71"/>
      <c r="AK314" s="173"/>
      <c r="AL314" s="219"/>
      <c r="AM314" s="15"/>
      <c r="AN314" s="15"/>
      <c r="AO314" s="15"/>
      <c r="AP314" s="165"/>
      <c r="AQ314" s="15"/>
      <c r="AR314" s="15"/>
      <c r="AS314" s="28"/>
      <c r="AT314" s="71"/>
      <c r="AU314" s="28"/>
      <c r="AV314" s="35"/>
      <c r="AW314" s="35"/>
      <c r="AX314" s="71"/>
      <c r="AY314" s="15"/>
      <c r="AZ314" s="15"/>
      <c r="BA314" s="28"/>
      <c r="BB314" s="71"/>
      <c r="BC314" s="173"/>
      <c r="BD314" s="220"/>
      <c r="BH314" s="221"/>
      <c r="BK314" s="50"/>
      <c r="BL314" s="115"/>
      <c r="BM314" s="43"/>
      <c r="BN314" s="43"/>
      <c r="BO314" s="43"/>
      <c r="BP314" s="115"/>
      <c r="BS314" s="50"/>
      <c r="BT314" s="115"/>
      <c r="BU314" s="222"/>
      <c r="BV314" s="223"/>
      <c r="BZ314" s="221"/>
      <c r="CC314" s="50"/>
      <c r="CD314" s="115"/>
      <c r="CE314" s="43"/>
      <c r="CF314" s="43"/>
      <c r="CG314" s="43"/>
      <c r="CH314" s="115"/>
      <c r="CK314" s="50"/>
      <c r="CL314" s="115"/>
      <c r="CM314" s="222"/>
      <c r="CN314" s="223"/>
      <c r="CR314" s="221"/>
      <c r="CU314" s="50"/>
      <c r="CV314" s="115"/>
      <c r="CW314" s="50"/>
      <c r="CX314" s="43"/>
      <c r="CY314" s="43"/>
      <c r="CZ314" s="115"/>
      <c r="DC314" s="50"/>
      <c r="DD314" s="115"/>
      <c r="DE314" s="222"/>
      <c r="DF314" s="223"/>
      <c r="DJ314" s="221"/>
      <c r="DM314" s="50"/>
      <c r="DN314" s="115"/>
      <c r="DO314" s="43"/>
      <c r="DP314" s="43"/>
      <c r="DQ314" s="43"/>
      <c r="DU314" s="50"/>
      <c r="DV314" s="115"/>
      <c r="DW314" s="222"/>
      <c r="DX314" s="223"/>
      <c r="EG314" s="43"/>
      <c r="EH314" s="43"/>
      <c r="EI314" s="43"/>
    </row>
    <row r="315">
      <c r="A315" s="218"/>
      <c r="B315" s="219"/>
      <c r="C315" s="15"/>
      <c r="D315" s="15"/>
      <c r="E315" s="15"/>
      <c r="F315" s="165"/>
      <c r="G315" s="15"/>
      <c r="H315" s="15"/>
      <c r="I315" s="28"/>
      <c r="J315" s="71"/>
      <c r="K315" s="35"/>
      <c r="L315" s="35"/>
      <c r="M315" s="35"/>
      <c r="N315" s="71"/>
      <c r="O315" s="15"/>
      <c r="P315" s="15"/>
      <c r="Q315" s="28"/>
      <c r="R315" s="71"/>
      <c r="S315" s="173"/>
      <c r="T315" s="219"/>
      <c r="U315" s="15"/>
      <c r="V315" s="15"/>
      <c r="W315" s="15"/>
      <c r="X315" s="165"/>
      <c r="Y315" s="15"/>
      <c r="Z315" s="15"/>
      <c r="AA315" s="15"/>
      <c r="AB315" s="71"/>
      <c r="AC315" s="35"/>
      <c r="AD315" s="35"/>
      <c r="AE315" s="35"/>
      <c r="AF315" s="71"/>
      <c r="AG315" s="15"/>
      <c r="AH315" s="15"/>
      <c r="AI315" s="28"/>
      <c r="AJ315" s="71"/>
      <c r="AK315" s="173"/>
      <c r="AL315" s="219"/>
      <c r="AM315" s="15"/>
      <c r="AN315" s="15"/>
      <c r="AO315" s="15"/>
      <c r="AP315" s="165"/>
      <c r="AQ315" s="15"/>
      <c r="AR315" s="15"/>
      <c r="AS315" s="28"/>
      <c r="AT315" s="71"/>
      <c r="AU315" s="28"/>
      <c r="AV315" s="35"/>
      <c r="AW315" s="35"/>
      <c r="AX315" s="71"/>
      <c r="AY315" s="15"/>
      <c r="AZ315" s="15"/>
      <c r="BA315" s="28"/>
      <c r="BB315" s="71"/>
      <c r="BC315" s="173"/>
      <c r="BD315" s="220"/>
      <c r="BH315" s="221"/>
      <c r="BK315" s="50"/>
      <c r="BL315" s="115"/>
      <c r="BM315" s="43"/>
      <c r="BN315" s="43"/>
      <c r="BO315" s="43"/>
      <c r="BP315" s="115"/>
      <c r="BS315" s="50"/>
      <c r="BT315" s="115"/>
      <c r="BU315" s="222"/>
      <c r="BV315" s="223"/>
      <c r="BZ315" s="221"/>
      <c r="CC315" s="50"/>
      <c r="CD315" s="115"/>
      <c r="CE315" s="43"/>
      <c r="CF315" s="43"/>
      <c r="CG315" s="43"/>
      <c r="CH315" s="115"/>
      <c r="CK315" s="50"/>
      <c r="CL315" s="115"/>
      <c r="CM315" s="222"/>
      <c r="CN315" s="223"/>
      <c r="CR315" s="221"/>
      <c r="CU315" s="50"/>
      <c r="CV315" s="115"/>
      <c r="CW315" s="50"/>
      <c r="CX315" s="43"/>
      <c r="CY315" s="43"/>
      <c r="CZ315" s="115"/>
      <c r="DC315" s="50"/>
      <c r="DD315" s="115"/>
      <c r="DE315" s="222"/>
      <c r="DF315" s="223"/>
      <c r="DJ315" s="221"/>
      <c r="DM315" s="50"/>
      <c r="DN315" s="115"/>
      <c r="DO315" s="43"/>
      <c r="DP315" s="43"/>
      <c r="DQ315" s="43"/>
      <c r="DU315" s="50"/>
      <c r="DV315" s="115"/>
      <c r="DW315" s="222"/>
      <c r="DX315" s="223"/>
      <c r="EG315" s="43"/>
      <c r="EH315" s="43"/>
      <c r="EI315" s="43"/>
    </row>
    <row r="316">
      <c r="A316" s="218"/>
      <c r="B316" s="219"/>
      <c r="C316" s="15"/>
      <c r="D316" s="15"/>
      <c r="E316" s="15"/>
      <c r="F316" s="165"/>
      <c r="G316" s="15"/>
      <c r="H316" s="15"/>
      <c r="I316" s="28"/>
      <c r="J316" s="71"/>
      <c r="K316" s="35"/>
      <c r="L316" s="35"/>
      <c r="M316" s="35"/>
      <c r="N316" s="71"/>
      <c r="O316" s="15"/>
      <c r="P316" s="15"/>
      <c r="Q316" s="28"/>
      <c r="R316" s="71"/>
      <c r="S316" s="173"/>
      <c r="T316" s="219"/>
      <c r="U316" s="15"/>
      <c r="V316" s="15"/>
      <c r="W316" s="15"/>
      <c r="X316" s="165"/>
      <c r="Y316" s="15"/>
      <c r="Z316" s="15"/>
      <c r="AA316" s="15"/>
      <c r="AB316" s="71"/>
      <c r="AC316" s="35"/>
      <c r="AD316" s="35"/>
      <c r="AE316" s="35"/>
      <c r="AF316" s="71"/>
      <c r="AG316" s="15"/>
      <c r="AH316" s="15"/>
      <c r="AI316" s="28"/>
      <c r="AJ316" s="71"/>
      <c r="AK316" s="173"/>
      <c r="AL316" s="219"/>
      <c r="AM316" s="15"/>
      <c r="AN316" s="15"/>
      <c r="AO316" s="15"/>
      <c r="AP316" s="165"/>
      <c r="AQ316" s="15"/>
      <c r="AR316" s="15"/>
      <c r="AS316" s="28"/>
      <c r="AT316" s="71"/>
      <c r="AU316" s="28"/>
      <c r="AV316" s="35"/>
      <c r="AW316" s="35"/>
      <c r="AX316" s="71"/>
      <c r="AY316" s="15"/>
      <c r="AZ316" s="15"/>
      <c r="BA316" s="28"/>
      <c r="BB316" s="71"/>
      <c r="BC316" s="173"/>
      <c r="BD316" s="220"/>
      <c r="BH316" s="221"/>
      <c r="BK316" s="50"/>
      <c r="BL316" s="115"/>
      <c r="BM316" s="43"/>
      <c r="BN316" s="43"/>
      <c r="BO316" s="43"/>
      <c r="BP316" s="115"/>
      <c r="BS316" s="50"/>
      <c r="BT316" s="115"/>
      <c r="BU316" s="222"/>
      <c r="BV316" s="223"/>
      <c r="BZ316" s="221"/>
      <c r="CC316" s="50"/>
      <c r="CD316" s="115"/>
      <c r="CE316" s="43"/>
      <c r="CF316" s="43"/>
      <c r="CG316" s="43"/>
      <c r="CH316" s="115"/>
      <c r="CK316" s="50"/>
      <c r="CL316" s="115"/>
      <c r="CM316" s="222"/>
      <c r="CN316" s="223"/>
      <c r="CR316" s="221"/>
      <c r="CU316" s="50"/>
      <c r="CV316" s="115"/>
      <c r="CW316" s="50"/>
      <c r="CX316" s="43"/>
      <c r="CY316" s="43"/>
      <c r="CZ316" s="115"/>
      <c r="DC316" s="50"/>
      <c r="DD316" s="115"/>
      <c r="DE316" s="222"/>
      <c r="DF316" s="223"/>
      <c r="DJ316" s="221"/>
      <c r="DM316" s="50"/>
      <c r="DN316" s="115"/>
      <c r="DO316" s="43"/>
      <c r="DP316" s="43"/>
      <c r="DQ316" s="43"/>
      <c r="DU316" s="50"/>
      <c r="DV316" s="115"/>
      <c r="DW316" s="222"/>
      <c r="DX316" s="223"/>
      <c r="EG316" s="43"/>
      <c r="EH316" s="43"/>
      <c r="EI316" s="43"/>
    </row>
    <row r="317">
      <c r="A317" s="218"/>
      <c r="B317" s="219"/>
      <c r="C317" s="15"/>
      <c r="D317" s="15"/>
      <c r="E317" s="15"/>
      <c r="F317" s="165"/>
      <c r="G317" s="15"/>
      <c r="H317" s="15"/>
      <c r="I317" s="28"/>
      <c r="J317" s="71"/>
      <c r="K317" s="35"/>
      <c r="L317" s="35"/>
      <c r="M317" s="35"/>
      <c r="N317" s="71"/>
      <c r="O317" s="15"/>
      <c r="P317" s="15"/>
      <c r="Q317" s="28"/>
      <c r="R317" s="71"/>
      <c r="S317" s="173"/>
      <c r="T317" s="219"/>
      <c r="U317" s="15"/>
      <c r="V317" s="15"/>
      <c r="W317" s="15"/>
      <c r="X317" s="165"/>
      <c r="Y317" s="15"/>
      <c r="Z317" s="15"/>
      <c r="AA317" s="15"/>
      <c r="AB317" s="71"/>
      <c r="AC317" s="35"/>
      <c r="AD317" s="35"/>
      <c r="AE317" s="35"/>
      <c r="AF317" s="71"/>
      <c r="AG317" s="15"/>
      <c r="AH317" s="15"/>
      <c r="AI317" s="28"/>
      <c r="AJ317" s="71"/>
      <c r="AK317" s="173"/>
      <c r="AL317" s="219"/>
      <c r="AM317" s="15"/>
      <c r="AN317" s="15"/>
      <c r="AO317" s="15"/>
      <c r="AP317" s="165"/>
      <c r="AQ317" s="15"/>
      <c r="AR317" s="15"/>
      <c r="AS317" s="28"/>
      <c r="AT317" s="71"/>
      <c r="AU317" s="28"/>
      <c r="AV317" s="35"/>
      <c r="AW317" s="35"/>
      <c r="AX317" s="71"/>
      <c r="AY317" s="15"/>
      <c r="AZ317" s="15"/>
      <c r="BA317" s="28"/>
      <c r="BB317" s="71"/>
      <c r="BC317" s="173"/>
      <c r="BD317" s="220"/>
      <c r="BH317" s="221"/>
      <c r="BK317" s="50"/>
      <c r="BL317" s="115"/>
      <c r="BM317" s="43"/>
      <c r="BN317" s="43"/>
      <c r="BO317" s="43"/>
      <c r="BP317" s="115"/>
      <c r="BS317" s="50"/>
      <c r="BT317" s="115"/>
      <c r="BU317" s="222"/>
      <c r="BV317" s="223"/>
      <c r="BZ317" s="221"/>
      <c r="CC317" s="50"/>
      <c r="CD317" s="115"/>
      <c r="CE317" s="43"/>
      <c r="CF317" s="43"/>
      <c r="CG317" s="43"/>
      <c r="CH317" s="115"/>
      <c r="CK317" s="50"/>
      <c r="CL317" s="115"/>
      <c r="CM317" s="222"/>
      <c r="CN317" s="223"/>
      <c r="CR317" s="221"/>
      <c r="CU317" s="50"/>
      <c r="CV317" s="115"/>
      <c r="CW317" s="50"/>
      <c r="CX317" s="43"/>
      <c r="CY317" s="43"/>
      <c r="CZ317" s="115"/>
      <c r="DC317" s="50"/>
      <c r="DD317" s="115"/>
      <c r="DE317" s="222"/>
      <c r="DF317" s="223"/>
      <c r="DJ317" s="221"/>
      <c r="DM317" s="50"/>
      <c r="DN317" s="115"/>
      <c r="DO317" s="43"/>
      <c r="DP317" s="43"/>
      <c r="DQ317" s="43"/>
      <c r="DU317" s="50"/>
      <c r="DV317" s="115"/>
      <c r="DW317" s="222"/>
      <c r="DX317" s="223"/>
      <c r="EG317" s="43"/>
      <c r="EH317" s="43"/>
      <c r="EI317" s="43"/>
    </row>
    <row r="318">
      <c r="A318" s="218"/>
      <c r="B318" s="219"/>
      <c r="C318" s="15"/>
      <c r="D318" s="15"/>
      <c r="E318" s="15"/>
      <c r="F318" s="165"/>
      <c r="G318" s="15"/>
      <c r="H318" s="15"/>
      <c r="I318" s="28"/>
      <c r="J318" s="71"/>
      <c r="K318" s="35"/>
      <c r="L318" s="35"/>
      <c r="M318" s="35"/>
      <c r="N318" s="71"/>
      <c r="O318" s="15"/>
      <c r="P318" s="15"/>
      <c r="Q318" s="28"/>
      <c r="R318" s="71"/>
      <c r="S318" s="173"/>
      <c r="T318" s="219"/>
      <c r="U318" s="15"/>
      <c r="V318" s="15"/>
      <c r="W318" s="15"/>
      <c r="X318" s="165"/>
      <c r="Y318" s="15"/>
      <c r="Z318" s="15"/>
      <c r="AA318" s="15"/>
      <c r="AB318" s="71"/>
      <c r="AC318" s="35"/>
      <c r="AD318" s="35"/>
      <c r="AE318" s="35"/>
      <c r="AF318" s="71"/>
      <c r="AG318" s="15"/>
      <c r="AH318" s="15"/>
      <c r="AI318" s="28"/>
      <c r="AJ318" s="71"/>
      <c r="AK318" s="173"/>
      <c r="AL318" s="219"/>
      <c r="AM318" s="15"/>
      <c r="AN318" s="15"/>
      <c r="AO318" s="15"/>
      <c r="AP318" s="165"/>
      <c r="AQ318" s="15"/>
      <c r="AR318" s="15"/>
      <c r="AS318" s="28"/>
      <c r="AT318" s="71"/>
      <c r="AU318" s="28"/>
      <c r="AV318" s="35"/>
      <c r="AW318" s="35"/>
      <c r="AX318" s="71"/>
      <c r="AY318" s="15"/>
      <c r="AZ318" s="15"/>
      <c r="BA318" s="28"/>
      <c r="BB318" s="71"/>
      <c r="BC318" s="173"/>
      <c r="BD318" s="220"/>
      <c r="BH318" s="221"/>
      <c r="BK318" s="50"/>
      <c r="BL318" s="115"/>
      <c r="BM318" s="43"/>
      <c r="BN318" s="43"/>
      <c r="BO318" s="43"/>
      <c r="BP318" s="115"/>
      <c r="BS318" s="50"/>
      <c r="BT318" s="115"/>
      <c r="BU318" s="222"/>
      <c r="BV318" s="223"/>
      <c r="BZ318" s="221"/>
      <c r="CC318" s="50"/>
      <c r="CD318" s="115"/>
      <c r="CE318" s="43"/>
      <c r="CF318" s="43"/>
      <c r="CG318" s="43"/>
      <c r="CH318" s="115"/>
      <c r="CK318" s="50"/>
      <c r="CL318" s="115"/>
      <c r="CM318" s="222"/>
      <c r="CN318" s="223"/>
      <c r="CR318" s="221"/>
      <c r="CU318" s="50"/>
      <c r="CV318" s="115"/>
      <c r="CW318" s="43"/>
      <c r="CX318" s="43"/>
      <c r="CY318" s="43"/>
      <c r="CZ318" s="115"/>
      <c r="DC318" s="50"/>
      <c r="DD318" s="115"/>
      <c r="DE318" s="222"/>
      <c r="DF318" s="223"/>
      <c r="DJ318" s="221"/>
      <c r="DM318" s="50"/>
      <c r="DN318" s="115"/>
      <c r="DO318" s="43"/>
      <c r="DP318" s="43"/>
      <c r="DQ318" s="43"/>
      <c r="DU318" s="50"/>
      <c r="DV318" s="115"/>
      <c r="DW318" s="222"/>
      <c r="DX318" s="223"/>
      <c r="EG318" s="43"/>
      <c r="EH318" s="43"/>
      <c r="EI318" s="43"/>
    </row>
    <row r="319">
      <c r="A319" s="218"/>
      <c r="B319" s="219"/>
      <c r="C319" s="15"/>
      <c r="D319" s="15"/>
      <c r="E319" s="15"/>
      <c r="F319" s="165"/>
      <c r="G319" s="15"/>
      <c r="H319" s="15"/>
      <c r="I319" s="28"/>
      <c r="J319" s="71"/>
      <c r="K319" s="35"/>
      <c r="L319" s="35"/>
      <c r="M319" s="35"/>
      <c r="N319" s="71"/>
      <c r="O319" s="15"/>
      <c r="P319" s="15"/>
      <c r="Q319" s="28"/>
      <c r="R319" s="71"/>
      <c r="S319" s="173"/>
      <c r="T319" s="219"/>
      <c r="U319" s="15"/>
      <c r="V319" s="15"/>
      <c r="W319" s="15"/>
      <c r="X319" s="165"/>
      <c r="Y319" s="15"/>
      <c r="Z319" s="15"/>
      <c r="AA319" s="15"/>
      <c r="AB319" s="71"/>
      <c r="AC319" s="35"/>
      <c r="AD319" s="35"/>
      <c r="AE319" s="35"/>
      <c r="AF319" s="71"/>
      <c r="AG319" s="15"/>
      <c r="AH319" s="15"/>
      <c r="AI319" s="28"/>
      <c r="AJ319" s="71"/>
      <c r="AK319" s="173"/>
      <c r="AL319" s="219"/>
      <c r="AM319" s="15"/>
      <c r="AN319" s="15"/>
      <c r="AO319" s="15"/>
      <c r="AP319" s="165"/>
      <c r="AQ319" s="15"/>
      <c r="AR319" s="15"/>
      <c r="AS319" s="28"/>
      <c r="AT319" s="71"/>
      <c r="AU319" s="28"/>
      <c r="AV319" s="35"/>
      <c r="AW319" s="35"/>
      <c r="AX319" s="71"/>
      <c r="AY319" s="15"/>
      <c r="AZ319" s="15"/>
      <c r="BA319" s="28"/>
      <c r="BB319" s="71"/>
      <c r="BC319" s="173"/>
      <c r="BD319" s="220"/>
      <c r="BH319" s="221"/>
      <c r="BK319" s="50"/>
      <c r="BL319" s="115"/>
      <c r="BM319" s="43"/>
      <c r="BN319" s="43"/>
      <c r="BO319" s="43"/>
      <c r="BP319" s="115"/>
      <c r="BS319" s="50"/>
      <c r="BT319" s="115"/>
      <c r="BU319" s="222"/>
      <c r="BV319" s="223"/>
      <c r="BZ319" s="221"/>
      <c r="CC319" s="50"/>
      <c r="CD319" s="115"/>
      <c r="CE319" s="43"/>
      <c r="CF319" s="43"/>
      <c r="CG319" s="43"/>
      <c r="CH319" s="115"/>
      <c r="CK319" s="50"/>
      <c r="CL319" s="115"/>
      <c r="CM319" s="222"/>
      <c r="CN319" s="223"/>
      <c r="CR319" s="221"/>
      <c r="CU319" s="50"/>
      <c r="CV319" s="115"/>
      <c r="CW319" s="43"/>
      <c r="CX319" s="43"/>
      <c r="CY319" s="43"/>
      <c r="CZ319" s="115"/>
      <c r="DC319" s="50"/>
      <c r="DD319" s="115"/>
      <c r="DE319" s="222"/>
      <c r="DF319" s="223"/>
      <c r="DJ319" s="221"/>
      <c r="DM319" s="50"/>
      <c r="DN319" s="115"/>
      <c r="DO319" s="43"/>
      <c r="DP319" s="43"/>
      <c r="DQ319" s="43"/>
      <c r="DU319" s="50"/>
      <c r="DV319" s="115"/>
      <c r="DW319" s="222"/>
      <c r="DX319" s="223"/>
      <c r="EG319" s="43"/>
      <c r="EH319" s="43"/>
      <c r="EI319" s="43"/>
    </row>
    <row r="320">
      <c r="A320" s="218"/>
      <c r="B320" s="219"/>
      <c r="C320" s="15"/>
      <c r="D320" s="15"/>
      <c r="E320" s="15"/>
      <c r="F320" s="165"/>
      <c r="G320" s="15"/>
      <c r="H320" s="15"/>
      <c r="I320" s="28"/>
      <c r="J320" s="71"/>
      <c r="K320" s="35"/>
      <c r="L320" s="35"/>
      <c r="M320" s="35"/>
      <c r="N320" s="71"/>
      <c r="O320" s="15"/>
      <c r="P320" s="15"/>
      <c r="Q320" s="28"/>
      <c r="R320" s="71"/>
      <c r="S320" s="173"/>
      <c r="T320" s="219"/>
      <c r="U320" s="15"/>
      <c r="V320" s="15"/>
      <c r="W320" s="15"/>
      <c r="X320" s="165"/>
      <c r="Y320" s="15"/>
      <c r="Z320" s="15"/>
      <c r="AA320" s="15"/>
      <c r="AB320" s="71"/>
      <c r="AC320" s="35"/>
      <c r="AD320" s="35"/>
      <c r="AE320" s="35"/>
      <c r="AF320" s="71"/>
      <c r="AG320" s="15"/>
      <c r="AH320" s="15"/>
      <c r="AI320" s="28"/>
      <c r="AJ320" s="71"/>
      <c r="AK320" s="173"/>
      <c r="AL320" s="219"/>
      <c r="AM320" s="15"/>
      <c r="AN320" s="15"/>
      <c r="AO320" s="15"/>
      <c r="AP320" s="165"/>
      <c r="AQ320" s="15"/>
      <c r="AR320" s="15"/>
      <c r="AS320" s="28"/>
      <c r="AT320" s="71"/>
      <c r="AU320" s="28"/>
      <c r="AV320" s="35"/>
      <c r="AW320" s="35"/>
      <c r="AX320" s="71"/>
      <c r="AY320" s="15"/>
      <c r="AZ320" s="15"/>
      <c r="BA320" s="28"/>
      <c r="BB320" s="71"/>
      <c r="BC320" s="173"/>
      <c r="BD320" s="220"/>
      <c r="BH320" s="221"/>
      <c r="BK320" s="50"/>
      <c r="BL320" s="115"/>
      <c r="BM320" s="43"/>
      <c r="BN320" s="43"/>
      <c r="BO320" s="43"/>
      <c r="BP320" s="115"/>
      <c r="BS320" s="50"/>
      <c r="BT320" s="115"/>
      <c r="BU320" s="222"/>
      <c r="BV320" s="223"/>
      <c r="BZ320" s="221"/>
      <c r="CC320" s="50"/>
      <c r="CD320" s="115"/>
      <c r="CE320" s="43"/>
      <c r="CF320" s="43"/>
      <c r="CG320" s="43"/>
      <c r="CH320" s="115"/>
      <c r="CK320" s="50"/>
      <c r="CL320" s="115"/>
      <c r="CM320" s="222"/>
      <c r="CN320" s="223"/>
      <c r="CR320" s="221"/>
      <c r="CU320" s="50"/>
      <c r="CV320" s="115"/>
      <c r="CW320" s="43"/>
      <c r="CX320" s="43"/>
      <c r="CY320" s="43"/>
      <c r="CZ320" s="115"/>
      <c r="DC320" s="50"/>
      <c r="DD320" s="115"/>
      <c r="DE320" s="222"/>
      <c r="DF320" s="223"/>
      <c r="DJ320" s="221"/>
      <c r="DM320" s="50"/>
      <c r="DN320" s="115"/>
      <c r="DO320" s="43"/>
      <c r="DP320" s="43"/>
      <c r="DQ320" s="43"/>
      <c r="DU320" s="50"/>
      <c r="DV320" s="115"/>
      <c r="DW320" s="222"/>
      <c r="DX320" s="223"/>
      <c r="EG320" s="43"/>
      <c r="EH320" s="43"/>
      <c r="EI320" s="43"/>
    </row>
    <row r="321">
      <c r="A321" s="218"/>
      <c r="B321" s="219"/>
      <c r="C321" s="15"/>
      <c r="D321" s="15"/>
      <c r="E321" s="15"/>
      <c r="F321" s="165"/>
      <c r="G321" s="15"/>
      <c r="H321" s="15"/>
      <c r="I321" s="28"/>
      <c r="J321" s="71"/>
      <c r="K321" s="35"/>
      <c r="L321" s="35"/>
      <c r="M321" s="35"/>
      <c r="N321" s="71"/>
      <c r="O321" s="15"/>
      <c r="P321" s="15"/>
      <c r="Q321" s="28"/>
      <c r="R321" s="71"/>
      <c r="S321" s="173"/>
      <c r="T321" s="219"/>
      <c r="U321" s="15"/>
      <c r="V321" s="15"/>
      <c r="W321" s="15"/>
      <c r="X321" s="165"/>
      <c r="Y321" s="15"/>
      <c r="Z321" s="15"/>
      <c r="AA321" s="15"/>
      <c r="AB321" s="71"/>
      <c r="AC321" s="35"/>
      <c r="AD321" s="35"/>
      <c r="AE321" s="35"/>
      <c r="AF321" s="71"/>
      <c r="AG321" s="15"/>
      <c r="AH321" s="15"/>
      <c r="AI321" s="28"/>
      <c r="AJ321" s="71"/>
      <c r="AK321" s="173"/>
      <c r="AL321" s="219"/>
      <c r="AM321" s="15"/>
      <c r="AN321" s="15"/>
      <c r="AO321" s="15"/>
      <c r="AP321" s="165"/>
      <c r="AQ321" s="15"/>
      <c r="AR321" s="15"/>
      <c r="AS321" s="28"/>
      <c r="AT321" s="71"/>
      <c r="AU321" s="28"/>
      <c r="AV321" s="35"/>
      <c r="AW321" s="35"/>
      <c r="AX321" s="71"/>
      <c r="AY321" s="15"/>
      <c r="AZ321" s="15"/>
      <c r="BA321" s="28"/>
      <c r="BB321" s="71"/>
      <c r="BC321" s="173"/>
      <c r="BD321" s="220"/>
      <c r="BH321" s="221"/>
      <c r="BK321" s="50"/>
      <c r="BL321" s="115"/>
      <c r="BM321" s="43"/>
      <c r="BN321" s="43"/>
      <c r="BO321" s="43"/>
      <c r="BP321" s="115"/>
      <c r="BS321" s="50"/>
      <c r="BT321" s="115"/>
      <c r="BU321" s="222"/>
      <c r="BV321" s="223"/>
      <c r="BZ321" s="221"/>
      <c r="CC321" s="50"/>
      <c r="CD321" s="115"/>
      <c r="CE321" s="43"/>
      <c r="CF321" s="43"/>
      <c r="CG321" s="43"/>
      <c r="CH321" s="115"/>
      <c r="CK321" s="50"/>
      <c r="CL321" s="115"/>
      <c r="CM321" s="222"/>
      <c r="CN321" s="223"/>
      <c r="CR321" s="221"/>
      <c r="CU321" s="50"/>
      <c r="CV321" s="115"/>
      <c r="CW321" s="43"/>
      <c r="CX321" s="43"/>
      <c r="CY321" s="43"/>
      <c r="CZ321" s="115"/>
      <c r="DC321" s="50"/>
      <c r="DD321" s="115"/>
      <c r="DE321" s="222"/>
      <c r="DF321" s="223"/>
      <c r="DJ321" s="221"/>
      <c r="DM321" s="50"/>
      <c r="DN321" s="115"/>
      <c r="DO321" s="43"/>
      <c r="DP321" s="43"/>
      <c r="DQ321" s="43"/>
      <c r="DU321" s="50"/>
      <c r="DV321" s="115"/>
      <c r="DW321" s="222"/>
      <c r="DX321" s="223"/>
      <c r="EG321" s="43"/>
      <c r="EH321" s="43"/>
      <c r="EI321" s="43"/>
    </row>
    <row r="322">
      <c r="A322" s="218"/>
      <c r="B322" s="219"/>
      <c r="C322" s="15"/>
      <c r="D322" s="15"/>
      <c r="E322" s="15"/>
      <c r="F322" s="165"/>
      <c r="G322" s="15"/>
      <c r="H322" s="15"/>
      <c r="I322" s="28"/>
      <c r="J322" s="71"/>
      <c r="K322" s="35"/>
      <c r="L322" s="35"/>
      <c r="M322" s="35"/>
      <c r="N322" s="71"/>
      <c r="O322" s="15"/>
      <c r="P322" s="15"/>
      <c r="Q322" s="28"/>
      <c r="R322" s="71"/>
      <c r="S322" s="173"/>
      <c r="T322" s="219"/>
      <c r="U322" s="15"/>
      <c r="V322" s="15"/>
      <c r="W322" s="15"/>
      <c r="X322" s="165"/>
      <c r="Y322" s="15"/>
      <c r="Z322" s="15"/>
      <c r="AA322" s="15"/>
      <c r="AB322" s="71"/>
      <c r="AC322" s="35"/>
      <c r="AD322" s="35"/>
      <c r="AE322" s="35"/>
      <c r="AF322" s="71"/>
      <c r="AG322" s="15"/>
      <c r="AH322" s="15"/>
      <c r="AI322" s="28"/>
      <c r="AJ322" s="71"/>
      <c r="AK322" s="173"/>
      <c r="AL322" s="219"/>
      <c r="AM322" s="15"/>
      <c r="AN322" s="15"/>
      <c r="AO322" s="15"/>
      <c r="AP322" s="165"/>
      <c r="AQ322" s="15"/>
      <c r="AR322" s="15"/>
      <c r="AS322" s="28"/>
      <c r="AT322" s="71"/>
      <c r="AU322" s="28"/>
      <c r="AV322" s="35"/>
      <c r="AW322" s="35"/>
      <c r="AX322" s="71"/>
      <c r="AY322" s="15"/>
      <c r="AZ322" s="15"/>
      <c r="BA322" s="28"/>
      <c r="BB322" s="71"/>
      <c r="BC322" s="173"/>
      <c r="BD322" s="220"/>
      <c r="BH322" s="221"/>
      <c r="BK322" s="50"/>
      <c r="BL322" s="115"/>
      <c r="BM322" s="43"/>
      <c r="BN322" s="43"/>
      <c r="BO322" s="43"/>
      <c r="BP322" s="115"/>
      <c r="BS322" s="50"/>
      <c r="BT322" s="115"/>
      <c r="BU322" s="222"/>
      <c r="BV322" s="223"/>
      <c r="BZ322" s="221"/>
      <c r="CC322" s="50"/>
      <c r="CD322" s="115"/>
      <c r="CE322" s="43"/>
      <c r="CF322" s="43"/>
      <c r="CG322" s="43"/>
      <c r="CH322" s="115"/>
      <c r="CK322" s="50"/>
      <c r="CL322" s="115"/>
      <c r="CM322" s="222"/>
      <c r="CN322" s="223"/>
      <c r="CR322" s="221"/>
      <c r="CU322" s="50"/>
      <c r="CV322" s="115"/>
      <c r="CW322" s="43"/>
      <c r="CX322" s="43"/>
      <c r="CY322" s="43"/>
      <c r="CZ322" s="115"/>
      <c r="DC322" s="50"/>
      <c r="DD322" s="115"/>
      <c r="DE322" s="222"/>
      <c r="DF322" s="223"/>
      <c r="DJ322" s="221"/>
      <c r="DM322" s="50"/>
      <c r="DN322" s="115"/>
      <c r="DO322" s="43"/>
      <c r="DP322" s="43"/>
      <c r="DQ322" s="43"/>
      <c r="DU322" s="50"/>
      <c r="DV322" s="115"/>
      <c r="DW322" s="222"/>
      <c r="DX322" s="223"/>
      <c r="EG322" s="43"/>
      <c r="EH322" s="43"/>
      <c r="EI322" s="43"/>
    </row>
    <row r="323">
      <c r="A323" s="218"/>
      <c r="B323" s="219"/>
      <c r="C323" s="15"/>
      <c r="D323" s="15"/>
      <c r="E323" s="15"/>
      <c r="F323" s="165"/>
      <c r="G323" s="15"/>
      <c r="H323" s="15"/>
      <c r="I323" s="28"/>
      <c r="J323" s="71"/>
      <c r="K323" s="35"/>
      <c r="L323" s="35"/>
      <c r="M323" s="35"/>
      <c r="N323" s="71"/>
      <c r="O323" s="15"/>
      <c r="P323" s="15"/>
      <c r="Q323" s="28"/>
      <c r="R323" s="71"/>
      <c r="S323" s="173"/>
      <c r="T323" s="219"/>
      <c r="U323" s="15"/>
      <c r="V323" s="15"/>
      <c r="W323" s="15"/>
      <c r="X323" s="165"/>
      <c r="Y323" s="15"/>
      <c r="Z323" s="15"/>
      <c r="AA323" s="15"/>
      <c r="AB323" s="71"/>
      <c r="AC323" s="35"/>
      <c r="AD323" s="35"/>
      <c r="AE323" s="35"/>
      <c r="AF323" s="71"/>
      <c r="AG323" s="15"/>
      <c r="AH323" s="15"/>
      <c r="AI323" s="28"/>
      <c r="AJ323" s="71"/>
      <c r="AK323" s="173"/>
      <c r="AL323" s="219"/>
      <c r="AM323" s="15"/>
      <c r="AN323" s="15"/>
      <c r="AO323" s="15"/>
      <c r="AP323" s="165"/>
      <c r="AQ323" s="15"/>
      <c r="AR323" s="15"/>
      <c r="AS323" s="28"/>
      <c r="AT323" s="71"/>
      <c r="AU323" s="28"/>
      <c r="AV323" s="35"/>
      <c r="AW323" s="35"/>
      <c r="AX323" s="71"/>
      <c r="AY323" s="15"/>
      <c r="AZ323" s="15"/>
      <c r="BA323" s="28"/>
      <c r="BB323" s="71"/>
      <c r="BC323" s="173"/>
      <c r="BD323" s="220"/>
      <c r="BH323" s="221"/>
      <c r="BK323" s="50"/>
      <c r="BL323" s="115"/>
      <c r="BM323" s="43"/>
      <c r="BN323" s="43"/>
      <c r="BO323" s="43"/>
      <c r="BP323" s="115"/>
      <c r="BS323" s="50"/>
      <c r="BT323" s="115"/>
      <c r="BU323" s="222"/>
      <c r="BV323" s="223"/>
      <c r="BZ323" s="221"/>
      <c r="CC323" s="50"/>
      <c r="CD323" s="115"/>
      <c r="CE323" s="43"/>
      <c r="CF323" s="43"/>
      <c r="CG323" s="43"/>
      <c r="CH323" s="115"/>
      <c r="CK323" s="50"/>
      <c r="CL323" s="115"/>
      <c r="CM323" s="222"/>
      <c r="CN323" s="223"/>
      <c r="CR323" s="221"/>
      <c r="CU323" s="50"/>
      <c r="CV323" s="115"/>
      <c r="CW323" s="43"/>
      <c r="CX323" s="43"/>
      <c r="CY323" s="43"/>
      <c r="CZ323" s="115"/>
      <c r="DC323" s="50"/>
      <c r="DD323" s="115"/>
      <c r="DE323" s="222"/>
      <c r="DF323" s="223"/>
      <c r="DJ323" s="221"/>
      <c r="DM323" s="50"/>
      <c r="DN323" s="115"/>
      <c r="DO323" s="43"/>
      <c r="DP323" s="43"/>
      <c r="DQ323" s="43"/>
      <c r="DU323" s="50"/>
      <c r="DV323" s="115"/>
      <c r="DW323" s="222"/>
      <c r="DX323" s="223"/>
      <c r="EG323" s="43"/>
      <c r="EH323" s="43"/>
      <c r="EI323" s="43"/>
    </row>
    <row r="324">
      <c r="A324" s="218"/>
      <c r="B324" s="219"/>
      <c r="C324" s="15"/>
      <c r="D324" s="15"/>
      <c r="E324" s="15"/>
      <c r="F324" s="165"/>
      <c r="G324" s="15"/>
      <c r="H324" s="15"/>
      <c r="I324" s="28"/>
      <c r="J324" s="71"/>
      <c r="K324" s="35"/>
      <c r="L324" s="35"/>
      <c r="M324" s="35"/>
      <c r="N324" s="71"/>
      <c r="O324" s="15"/>
      <c r="P324" s="15"/>
      <c r="Q324" s="28"/>
      <c r="R324" s="71"/>
      <c r="S324" s="173"/>
      <c r="T324" s="219"/>
      <c r="U324" s="15"/>
      <c r="V324" s="15"/>
      <c r="W324" s="15"/>
      <c r="X324" s="165"/>
      <c r="Y324" s="15"/>
      <c r="Z324" s="15"/>
      <c r="AA324" s="15"/>
      <c r="AB324" s="71"/>
      <c r="AC324" s="35"/>
      <c r="AD324" s="35"/>
      <c r="AE324" s="35"/>
      <c r="AF324" s="71"/>
      <c r="AG324" s="15"/>
      <c r="AH324" s="15"/>
      <c r="AI324" s="28"/>
      <c r="AJ324" s="71"/>
      <c r="AK324" s="173"/>
      <c r="AL324" s="219"/>
      <c r="AM324" s="15"/>
      <c r="AN324" s="15"/>
      <c r="AO324" s="15"/>
      <c r="AP324" s="165"/>
      <c r="AQ324" s="15"/>
      <c r="AR324" s="15"/>
      <c r="AS324" s="28"/>
      <c r="AT324" s="71"/>
      <c r="AU324" s="28"/>
      <c r="AV324" s="35"/>
      <c r="AW324" s="35"/>
      <c r="AX324" s="71"/>
      <c r="AY324" s="15"/>
      <c r="AZ324" s="15"/>
      <c r="BA324" s="28"/>
      <c r="BB324" s="71"/>
      <c r="BC324" s="173"/>
      <c r="BD324" s="220"/>
      <c r="BH324" s="221"/>
      <c r="BK324" s="50"/>
      <c r="BL324" s="115"/>
      <c r="BM324" s="43"/>
      <c r="BN324" s="43"/>
      <c r="BO324" s="43"/>
      <c r="BP324" s="115"/>
      <c r="BS324" s="50"/>
      <c r="BT324" s="115"/>
      <c r="BU324" s="222"/>
      <c r="BV324" s="223"/>
      <c r="BZ324" s="221"/>
      <c r="CC324" s="50"/>
      <c r="CD324" s="115"/>
      <c r="CE324" s="43"/>
      <c r="CF324" s="43"/>
      <c r="CG324" s="43"/>
      <c r="CH324" s="115"/>
      <c r="CK324" s="50"/>
      <c r="CL324" s="115"/>
      <c r="CM324" s="222"/>
      <c r="CN324" s="223"/>
      <c r="CR324" s="221"/>
      <c r="CU324" s="50"/>
      <c r="CV324" s="115"/>
      <c r="CW324" s="43"/>
      <c r="CX324" s="43"/>
      <c r="CY324" s="43"/>
      <c r="CZ324" s="115"/>
      <c r="DC324" s="50"/>
      <c r="DD324" s="115"/>
      <c r="DE324" s="222"/>
      <c r="DF324" s="223"/>
      <c r="DJ324" s="221"/>
      <c r="DM324" s="50"/>
      <c r="DN324" s="115"/>
      <c r="DO324" s="43"/>
      <c r="DP324" s="43"/>
      <c r="DQ324" s="43"/>
      <c r="DU324" s="50"/>
      <c r="DV324" s="115"/>
      <c r="DW324" s="222"/>
      <c r="DX324" s="223"/>
      <c r="EG324" s="43"/>
      <c r="EH324" s="43"/>
      <c r="EI324" s="43"/>
    </row>
    <row r="325">
      <c r="A325" s="218"/>
      <c r="B325" s="219"/>
      <c r="C325" s="15"/>
      <c r="D325" s="15"/>
      <c r="E325" s="15"/>
      <c r="F325" s="165"/>
      <c r="G325" s="15"/>
      <c r="H325" s="15"/>
      <c r="I325" s="28"/>
      <c r="J325" s="71"/>
      <c r="K325" s="35"/>
      <c r="L325" s="35"/>
      <c r="M325" s="35"/>
      <c r="N325" s="71"/>
      <c r="O325" s="15"/>
      <c r="P325" s="15"/>
      <c r="Q325" s="28"/>
      <c r="R325" s="71"/>
      <c r="S325" s="173"/>
      <c r="T325" s="219"/>
      <c r="U325" s="15"/>
      <c r="V325" s="15"/>
      <c r="W325" s="15"/>
      <c r="X325" s="165"/>
      <c r="Y325" s="15"/>
      <c r="Z325" s="15"/>
      <c r="AA325" s="15"/>
      <c r="AB325" s="71"/>
      <c r="AC325" s="35"/>
      <c r="AD325" s="35"/>
      <c r="AE325" s="35"/>
      <c r="AF325" s="71"/>
      <c r="AG325" s="15"/>
      <c r="AH325" s="15"/>
      <c r="AI325" s="28"/>
      <c r="AJ325" s="71"/>
      <c r="AK325" s="173"/>
      <c r="AL325" s="219"/>
      <c r="AM325" s="15"/>
      <c r="AN325" s="15"/>
      <c r="AO325" s="15"/>
      <c r="AP325" s="165"/>
      <c r="AQ325" s="15"/>
      <c r="AR325" s="15"/>
      <c r="AS325" s="28"/>
      <c r="AT325" s="71"/>
      <c r="AU325" s="28"/>
      <c r="AV325" s="35"/>
      <c r="AW325" s="35"/>
      <c r="AX325" s="71"/>
      <c r="AY325" s="15"/>
      <c r="AZ325" s="15"/>
      <c r="BA325" s="28"/>
      <c r="BB325" s="71"/>
      <c r="BC325" s="173"/>
      <c r="BD325" s="220"/>
      <c r="BH325" s="221"/>
      <c r="BK325" s="50"/>
      <c r="BL325" s="115"/>
      <c r="BM325" s="43"/>
      <c r="BN325" s="43"/>
      <c r="BO325" s="43"/>
      <c r="BP325" s="115"/>
      <c r="BS325" s="50"/>
      <c r="BT325" s="115"/>
      <c r="BU325" s="222"/>
      <c r="BV325" s="223"/>
      <c r="BZ325" s="221"/>
      <c r="CC325" s="50"/>
      <c r="CD325" s="115"/>
      <c r="CE325" s="43"/>
      <c r="CF325" s="43"/>
      <c r="CG325" s="43"/>
      <c r="CH325" s="115"/>
      <c r="CK325" s="50"/>
      <c r="CL325" s="115"/>
      <c r="CM325" s="222"/>
      <c r="CN325" s="223"/>
      <c r="CR325" s="221"/>
      <c r="CU325" s="50"/>
      <c r="CV325" s="115"/>
      <c r="CW325" s="43"/>
      <c r="CX325" s="43"/>
      <c r="CY325" s="43"/>
      <c r="CZ325" s="115"/>
      <c r="DC325" s="50"/>
      <c r="DD325" s="115"/>
      <c r="DE325" s="222"/>
      <c r="DF325" s="223"/>
      <c r="DJ325" s="221"/>
      <c r="DM325" s="50"/>
      <c r="DN325" s="115"/>
      <c r="DO325" s="43"/>
      <c r="DP325" s="43"/>
      <c r="DQ325" s="43"/>
      <c r="DU325" s="50"/>
      <c r="DV325" s="115"/>
      <c r="DW325" s="222"/>
      <c r="DX325" s="223"/>
      <c r="EG325" s="43"/>
      <c r="EH325" s="43"/>
      <c r="EI325" s="43"/>
    </row>
    <row r="326">
      <c r="A326" s="218"/>
      <c r="B326" s="219"/>
      <c r="C326" s="15"/>
      <c r="D326" s="15"/>
      <c r="E326" s="15"/>
      <c r="F326" s="165"/>
      <c r="G326" s="15"/>
      <c r="H326" s="15"/>
      <c r="I326" s="28"/>
      <c r="J326" s="71"/>
      <c r="K326" s="35"/>
      <c r="L326" s="35"/>
      <c r="M326" s="35"/>
      <c r="N326" s="71"/>
      <c r="O326" s="15"/>
      <c r="P326" s="15"/>
      <c r="Q326" s="28"/>
      <c r="R326" s="71"/>
      <c r="S326" s="173"/>
      <c r="T326" s="219"/>
      <c r="U326" s="15"/>
      <c r="V326" s="15"/>
      <c r="W326" s="15"/>
      <c r="X326" s="165"/>
      <c r="Y326" s="15"/>
      <c r="Z326" s="15"/>
      <c r="AA326" s="15"/>
      <c r="AB326" s="71"/>
      <c r="AC326" s="35"/>
      <c r="AD326" s="35"/>
      <c r="AE326" s="35"/>
      <c r="AF326" s="71"/>
      <c r="AG326" s="15"/>
      <c r="AH326" s="15"/>
      <c r="AI326" s="28"/>
      <c r="AJ326" s="71"/>
      <c r="AK326" s="173"/>
      <c r="AL326" s="219"/>
      <c r="AM326" s="15"/>
      <c r="AN326" s="15"/>
      <c r="AO326" s="15"/>
      <c r="AP326" s="165"/>
      <c r="AQ326" s="15"/>
      <c r="AR326" s="15"/>
      <c r="AS326" s="28"/>
      <c r="AT326" s="71"/>
      <c r="AU326" s="28"/>
      <c r="AV326" s="35"/>
      <c r="AW326" s="35"/>
      <c r="AX326" s="71"/>
      <c r="AY326" s="15"/>
      <c r="AZ326" s="15"/>
      <c r="BA326" s="28"/>
      <c r="BB326" s="71"/>
      <c r="BC326" s="173"/>
      <c r="BD326" s="220"/>
      <c r="BH326" s="221"/>
      <c r="BK326" s="50"/>
      <c r="BL326" s="115"/>
      <c r="BM326" s="43"/>
      <c r="BN326" s="43"/>
      <c r="BO326" s="43"/>
      <c r="BP326" s="115"/>
      <c r="BS326" s="50"/>
      <c r="BT326" s="115"/>
      <c r="BU326" s="222"/>
      <c r="BV326" s="223"/>
      <c r="BZ326" s="221"/>
      <c r="CC326" s="50"/>
      <c r="CD326" s="115"/>
      <c r="CE326" s="43"/>
      <c r="CF326" s="43"/>
      <c r="CG326" s="43"/>
      <c r="CH326" s="115"/>
      <c r="CK326" s="50"/>
      <c r="CL326" s="115"/>
      <c r="CM326" s="222"/>
      <c r="CN326" s="223"/>
      <c r="CR326" s="221"/>
      <c r="CU326" s="50"/>
      <c r="CV326" s="115"/>
      <c r="CW326" s="43"/>
      <c r="CX326" s="43"/>
      <c r="CY326" s="43"/>
      <c r="CZ326" s="115"/>
      <c r="DC326" s="50"/>
      <c r="DD326" s="115"/>
      <c r="DE326" s="222"/>
      <c r="DF326" s="223"/>
      <c r="DJ326" s="221"/>
      <c r="DM326" s="50"/>
      <c r="DN326" s="115"/>
      <c r="DO326" s="43"/>
      <c r="DP326" s="43"/>
      <c r="DQ326" s="43"/>
      <c r="DU326" s="50"/>
      <c r="DV326" s="115"/>
      <c r="DW326" s="222"/>
      <c r="DX326" s="223"/>
      <c r="EG326" s="43"/>
      <c r="EH326" s="43"/>
      <c r="EI326" s="43"/>
    </row>
    <row r="327">
      <c r="A327" s="218"/>
      <c r="B327" s="219"/>
      <c r="C327" s="15"/>
      <c r="D327" s="15"/>
      <c r="E327" s="15"/>
      <c r="F327" s="165"/>
      <c r="G327" s="15"/>
      <c r="H327" s="15"/>
      <c r="I327" s="28"/>
      <c r="J327" s="71"/>
      <c r="K327" s="35"/>
      <c r="L327" s="35"/>
      <c r="M327" s="35"/>
      <c r="N327" s="71"/>
      <c r="O327" s="15"/>
      <c r="P327" s="15"/>
      <c r="Q327" s="28"/>
      <c r="R327" s="71"/>
      <c r="S327" s="173"/>
      <c r="T327" s="219"/>
      <c r="U327" s="15"/>
      <c r="V327" s="15"/>
      <c r="W327" s="15"/>
      <c r="X327" s="165"/>
      <c r="Y327" s="15"/>
      <c r="Z327" s="15"/>
      <c r="AA327" s="15"/>
      <c r="AB327" s="71"/>
      <c r="AC327" s="35"/>
      <c r="AD327" s="35"/>
      <c r="AE327" s="35"/>
      <c r="AF327" s="71"/>
      <c r="AG327" s="15"/>
      <c r="AH327" s="15"/>
      <c r="AI327" s="28"/>
      <c r="AJ327" s="71"/>
      <c r="AK327" s="173"/>
      <c r="AL327" s="219"/>
      <c r="AM327" s="15"/>
      <c r="AN327" s="15"/>
      <c r="AO327" s="15"/>
      <c r="AP327" s="165"/>
      <c r="AQ327" s="15"/>
      <c r="AR327" s="15"/>
      <c r="AS327" s="28"/>
      <c r="AT327" s="71"/>
      <c r="AU327" s="28"/>
      <c r="AV327" s="35"/>
      <c r="AW327" s="35"/>
      <c r="AX327" s="71"/>
      <c r="AY327" s="15"/>
      <c r="AZ327" s="15"/>
      <c r="BA327" s="28"/>
      <c r="BB327" s="71"/>
      <c r="BC327" s="173"/>
      <c r="BD327" s="220"/>
      <c r="BH327" s="221"/>
      <c r="BK327" s="50"/>
      <c r="BL327" s="115"/>
      <c r="BM327" s="43"/>
      <c r="BN327" s="43"/>
      <c r="BO327" s="43"/>
      <c r="BP327" s="115"/>
      <c r="BS327" s="50"/>
      <c r="BT327" s="115"/>
      <c r="BU327" s="222"/>
      <c r="BV327" s="223"/>
      <c r="BZ327" s="221"/>
      <c r="CC327" s="50"/>
      <c r="CD327" s="115"/>
      <c r="CE327" s="43"/>
      <c r="CF327" s="43"/>
      <c r="CG327" s="43"/>
      <c r="CH327" s="115"/>
      <c r="CK327" s="50"/>
      <c r="CL327" s="115"/>
      <c r="CM327" s="222"/>
      <c r="CN327" s="223"/>
      <c r="CR327" s="221"/>
      <c r="CU327" s="50"/>
      <c r="CV327" s="115"/>
      <c r="CW327" s="43"/>
      <c r="CX327" s="43"/>
      <c r="CY327" s="43"/>
      <c r="CZ327" s="115"/>
      <c r="DC327" s="50"/>
      <c r="DD327" s="115"/>
      <c r="DE327" s="222"/>
      <c r="DF327" s="223"/>
      <c r="DJ327" s="221"/>
      <c r="DM327" s="50"/>
      <c r="DN327" s="115"/>
      <c r="DO327" s="43"/>
      <c r="DP327" s="43"/>
      <c r="DQ327" s="43"/>
      <c r="DU327" s="50"/>
      <c r="DV327" s="115"/>
      <c r="DW327" s="222"/>
      <c r="DX327" s="223"/>
      <c r="EG327" s="43"/>
      <c r="EH327" s="43"/>
      <c r="EI327" s="43"/>
    </row>
    <row r="328">
      <c r="A328" s="218"/>
      <c r="B328" s="219"/>
      <c r="C328" s="15"/>
      <c r="D328" s="15"/>
      <c r="E328" s="15"/>
      <c r="F328" s="165"/>
      <c r="G328" s="15"/>
      <c r="H328" s="15"/>
      <c r="I328" s="28"/>
      <c r="J328" s="71"/>
      <c r="K328" s="35"/>
      <c r="L328" s="35"/>
      <c r="M328" s="35"/>
      <c r="N328" s="71"/>
      <c r="O328" s="15"/>
      <c r="P328" s="15"/>
      <c r="Q328" s="28"/>
      <c r="R328" s="71"/>
      <c r="S328" s="173"/>
      <c r="T328" s="219"/>
      <c r="U328" s="15"/>
      <c r="V328" s="15"/>
      <c r="W328" s="15"/>
      <c r="X328" s="165"/>
      <c r="Y328" s="15"/>
      <c r="Z328" s="15"/>
      <c r="AA328" s="15"/>
      <c r="AB328" s="71"/>
      <c r="AC328" s="35"/>
      <c r="AD328" s="35"/>
      <c r="AE328" s="35"/>
      <c r="AF328" s="71"/>
      <c r="AG328" s="15"/>
      <c r="AH328" s="15"/>
      <c r="AI328" s="28"/>
      <c r="AJ328" s="71"/>
      <c r="AK328" s="173"/>
      <c r="AL328" s="219"/>
      <c r="AM328" s="15"/>
      <c r="AN328" s="15"/>
      <c r="AO328" s="15"/>
      <c r="AP328" s="165"/>
      <c r="AQ328" s="15"/>
      <c r="AR328" s="15"/>
      <c r="AS328" s="28"/>
      <c r="AT328" s="71"/>
      <c r="AU328" s="28"/>
      <c r="AV328" s="35"/>
      <c r="AW328" s="35"/>
      <c r="AX328" s="71"/>
      <c r="AY328" s="15"/>
      <c r="AZ328" s="15"/>
      <c r="BA328" s="28"/>
      <c r="BB328" s="71"/>
      <c r="BC328" s="173"/>
      <c r="BD328" s="220"/>
      <c r="BH328" s="221"/>
      <c r="BK328" s="50"/>
      <c r="BL328" s="115"/>
      <c r="BM328" s="43"/>
      <c r="BN328" s="43"/>
      <c r="BO328" s="43"/>
      <c r="BP328" s="115"/>
      <c r="BS328" s="50"/>
      <c r="BT328" s="115"/>
      <c r="BU328" s="222"/>
      <c r="BV328" s="223"/>
      <c r="BZ328" s="221"/>
      <c r="CC328" s="50"/>
      <c r="CD328" s="115"/>
      <c r="CE328" s="43"/>
      <c r="CF328" s="43"/>
      <c r="CG328" s="43"/>
      <c r="CH328" s="115"/>
      <c r="CK328" s="50"/>
      <c r="CL328" s="115"/>
      <c r="CM328" s="222"/>
      <c r="CN328" s="223"/>
      <c r="CR328" s="221"/>
      <c r="CU328" s="50"/>
      <c r="CV328" s="115"/>
      <c r="CW328" s="43"/>
      <c r="CX328" s="43"/>
      <c r="CY328" s="43"/>
      <c r="CZ328" s="115"/>
      <c r="DC328" s="50"/>
      <c r="DD328" s="115"/>
      <c r="DE328" s="222"/>
      <c r="DF328" s="223"/>
      <c r="DJ328" s="221"/>
      <c r="DM328" s="50"/>
      <c r="DN328" s="115"/>
      <c r="DO328" s="43"/>
      <c r="DP328" s="43"/>
      <c r="DQ328" s="43"/>
      <c r="DU328" s="50"/>
      <c r="DV328" s="115"/>
      <c r="DW328" s="222"/>
      <c r="DX328" s="223"/>
      <c r="EG328" s="43"/>
      <c r="EH328" s="43"/>
      <c r="EI328" s="43"/>
    </row>
    <row r="329">
      <c r="A329" s="218"/>
      <c r="B329" s="219"/>
      <c r="C329" s="15"/>
      <c r="D329" s="15"/>
      <c r="E329" s="15"/>
      <c r="F329" s="165"/>
      <c r="G329" s="15"/>
      <c r="H329" s="15"/>
      <c r="I329" s="28"/>
      <c r="J329" s="71"/>
      <c r="K329" s="35"/>
      <c r="L329" s="35"/>
      <c r="M329" s="35"/>
      <c r="N329" s="71"/>
      <c r="O329" s="15"/>
      <c r="P329" s="15"/>
      <c r="Q329" s="28"/>
      <c r="R329" s="71"/>
      <c r="S329" s="173"/>
      <c r="T329" s="219"/>
      <c r="U329" s="15"/>
      <c r="V329" s="15"/>
      <c r="W329" s="15"/>
      <c r="X329" s="165"/>
      <c r="Y329" s="15"/>
      <c r="Z329" s="15"/>
      <c r="AA329" s="15"/>
      <c r="AB329" s="71"/>
      <c r="AC329" s="35"/>
      <c r="AD329" s="35"/>
      <c r="AE329" s="35"/>
      <c r="AF329" s="71"/>
      <c r="AG329" s="15"/>
      <c r="AH329" s="15"/>
      <c r="AI329" s="28"/>
      <c r="AJ329" s="71"/>
      <c r="AK329" s="173"/>
      <c r="AL329" s="219"/>
      <c r="AM329" s="15"/>
      <c r="AN329" s="15"/>
      <c r="AO329" s="15"/>
      <c r="AP329" s="165"/>
      <c r="AQ329" s="15"/>
      <c r="AR329" s="15"/>
      <c r="AS329" s="28"/>
      <c r="AT329" s="71"/>
      <c r="AU329" s="28"/>
      <c r="AV329" s="35"/>
      <c r="AW329" s="35"/>
      <c r="AX329" s="71"/>
      <c r="AY329" s="15"/>
      <c r="AZ329" s="15"/>
      <c r="BA329" s="28"/>
      <c r="BB329" s="71"/>
      <c r="BC329" s="173"/>
      <c r="BD329" s="220"/>
      <c r="BH329" s="221"/>
      <c r="BK329" s="50"/>
      <c r="BL329" s="115"/>
      <c r="BM329" s="43"/>
      <c r="BN329" s="43"/>
      <c r="BO329" s="43"/>
      <c r="BP329" s="115"/>
      <c r="BS329" s="50"/>
      <c r="BT329" s="115"/>
      <c r="BU329" s="222"/>
      <c r="BV329" s="223"/>
      <c r="BZ329" s="221"/>
      <c r="CC329" s="50"/>
      <c r="CD329" s="115"/>
      <c r="CE329" s="43"/>
      <c r="CF329" s="43"/>
      <c r="CG329" s="43"/>
      <c r="CH329" s="115"/>
      <c r="CK329" s="50"/>
      <c r="CL329" s="115"/>
      <c r="CM329" s="222"/>
      <c r="CN329" s="223"/>
      <c r="CR329" s="221"/>
      <c r="CU329" s="50"/>
      <c r="CV329" s="115"/>
      <c r="CW329" s="43"/>
      <c r="CX329" s="43"/>
      <c r="CY329" s="43"/>
      <c r="CZ329" s="115"/>
      <c r="DC329" s="50"/>
      <c r="DD329" s="115"/>
      <c r="DE329" s="222"/>
      <c r="DF329" s="223"/>
      <c r="DJ329" s="221"/>
      <c r="DM329" s="50"/>
      <c r="DN329" s="115"/>
      <c r="DO329" s="43"/>
      <c r="DP329" s="43"/>
      <c r="DQ329" s="43"/>
      <c r="DU329" s="50"/>
      <c r="DV329" s="115"/>
      <c r="DW329" s="222"/>
      <c r="DX329" s="223"/>
      <c r="EG329" s="43"/>
      <c r="EH329" s="43"/>
      <c r="EI329" s="43"/>
    </row>
    <row r="330">
      <c r="A330" s="218"/>
      <c r="B330" s="219"/>
      <c r="C330" s="15"/>
      <c r="D330" s="15"/>
      <c r="E330" s="15"/>
      <c r="F330" s="165"/>
      <c r="G330" s="15"/>
      <c r="H330" s="15"/>
      <c r="I330" s="28"/>
      <c r="J330" s="71"/>
      <c r="K330" s="35"/>
      <c r="L330" s="35"/>
      <c r="M330" s="35"/>
      <c r="N330" s="71"/>
      <c r="O330" s="15"/>
      <c r="P330" s="15"/>
      <c r="Q330" s="28"/>
      <c r="R330" s="71"/>
      <c r="S330" s="173"/>
      <c r="T330" s="219"/>
      <c r="U330" s="15"/>
      <c r="V330" s="15"/>
      <c r="W330" s="15"/>
      <c r="X330" s="165"/>
      <c r="Y330" s="15"/>
      <c r="Z330" s="15"/>
      <c r="AA330" s="15"/>
      <c r="AB330" s="71"/>
      <c r="AC330" s="35"/>
      <c r="AD330" s="35"/>
      <c r="AE330" s="35"/>
      <c r="AF330" s="71"/>
      <c r="AG330" s="15"/>
      <c r="AH330" s="15"/>
      <c r="AI330" s="28"/>
      <c r="AJ330" s="71"/>
      <c r="AK330" s="173"/>
      <c r="AL330" s="219"/>
      <c r="AM330" s="15"/>
      <c r="AN330" s="15"/>
      <c r="AO330" s="15"/>
      <c r="AP330" s="165"/>
      <c r="AQ330" s="15"/>
      <c r="AR330" s="15"/>
      <c r="AS330" s="28"/>
      <c r="AT330" s="71"/>
      <c r="AU330" s="28"/>
      <c r="AV330" s="35"/>
      <c r="AW330" s="35"/>
      <c r="AX330" s="71"/>
      <c r="AY330" s="15"/>
      <c r="AZ330" s="15"/>
      <c r="BA330" s="28"/>
      <c r="BB330" s="71"/>
      <c r="BC330" s="173"/>
      <c r="BD330" s="220"/>
      <c r="BH330" s="221"/>
      <c r="BK330" s="50"/>
      <c r="BL330" s="115"/>
      <c r="BM330" s="43"/>
      <c r="BN330" s="43"/>
      <c r="BO330" s="43"/>
      <c r="BP330" s="115"/>
      <c r="BS330" s="50"/>
      <c r="BT330" s="115"/>
      <c r="BU330" s="222"/>
      <c r="BV330" s="223"/>
      <c r="BZ330" s="221"/>
      <c r="CC330" s="50"/>
      <c r="CD330" s="115"/>
      <c r="CE330" s="43"/>
      <c r="CF330" s="43"/>
      <c r="CG330" s="43"/>
      <c r="CH330" s="115"/>
      <c r="CK330" s="50"/>
      <c r="CL330" s="115"/>
      <c r="CM330" s="222"/>
      <c r="CN330" s="223"/>
      <c r="CR330" s="221"/>
      <c r="CU330" s="50"/>
      <c r="CV330" s="115"/>
      <c r="CW330" s="43"/>
      <c r="CX330" s="43"/>
      <c r="CY330" s="43"/>
      <c r="CZ330" s="115"/>
      <c r="DC330" s="50"/>
      <c r="DD330" s="115"/>
      <c r="DE330" s="222"/>
      <c r="DF330" s="223"/>
      <c r="DJ330" s="221"/>
      <c r="DM330" s="50"/>
      <c r="DN330" s="115"/>
      <c r="DO330" s="43"/>
      <c r="DP330" s="43"/>
      <c r="DQ330" s="43"/>
      <c r="DU330" s="50"/>
      <c r="DV330" s="115"/>
      <c r="DW330" s="222"/>
      <c r="DX330" s="223"/>
      <c r="EG330" s="43"/>
      <c r="EH330" s="43"/>
      <c r="EI330" s="43"/>
    </row>
    <row r="331">
      <c r="A331" s="218"/>
      <c r="B331" s="219"/>
      <c r="C331" s="15"/>
      <c r="D331" s="15"/>
      <c r="E331" s="15"/>
      <c r="F331" s="165"/>
      <c r="G331" s="15"/>
      <c r="H331" s="15"/>
      <c r="I331" s="28"/>
      <c r="J331" s="71"/>
      <c r="K331" s="35"/>
      <c r="L331" s="35"/>
      <c r="M331" s="35"/>
      <c r="N331" s="71"/>
      <c r="O331" s="15"/>
      <c r="P331" s="15"/>
      <c r="Q331" s="28"/>
      <c r="R331" s="71"/>
      <c r="S331" s="173"/>
      <c r="T331" s="219"/>
      <c r="U331" s="15"/>
      <c r="V331" s="15"/>
      <c r="W331" s="15"/>
      <c r="X331" s="165"/>
      <c r="Y331" s="15"/>
      <c r="Z331" s="15"/>
      <c r="AA331" s="15"/>
      <c r="AB331" s="71"/>
      <c r="AC331" s="35"/>
      <c r="AD331" s="35"/>
      <c r="AE331" s="35"/>
      <c r="AF331" s="71"/>
      <c r="AG331" s="15"/>
      <c r="AH331" s="15"/>
      <c r="AI331" s="28"/>
      <c r="AJ331" s="71"/>
      <c r="AK331" s="173"/>
      <c r="AL331" s="219"/>
      <c r="AM331" s="15"/>
      <c r="AN331" s="15"/>
      <c r="AO331" s="15"/>
      <c r="AP331" s="165"/>
      <c r="AQ331" s="15"/>
      <c r="AR331" s="15"/>
      <c r="AS331" s="28"/>
      <c r="AT331" s="71"/>
      <c r="AU331" s="28"/>
      <c r="AV331" s="35"/>
      <c r="AW331" s="35"/>
      <c r="AX331" s="71"/>
      <c r="AY331" s="15"/>
      <c r="AZ331" s="15"/>
      <c r="BA331" s="28"/>
      <c r="BB331" s="71"/>
      <c r="BC331" s="173"/>
      <c r="BD331" s="220"/>
      <c r="BH331" s="221"/>
      <c r="BK331" s="50"/>
      <c r="BL331" s="115"/>
      <c r="BM331" s="43"/>
      <c r="BN331" s="43"/>
      <c r="BO331" s="43"/>
      <c r="BP331" s="115"/>
      <c r="BS331" s="50"/>
      <c r="BT331" s="115"/>
      <c r="BU331" s="222"/>
      <c r="BV331" s="223"/>
      <c r="BZ331" s="221"/>
      <c r="CC331" s="50"/>
      <c r="CD331" s="115"/>
      <c r="CE331" s="43"/>
      <c r="CF331" s="43"/>
      <c r="CG331" s="43"/>
      <c r="CH331" s="115"/>
      <c r="CK331" s="50"/>
      <c r="CL331" s="115"/>
      <c r="CM331" s="222"/>
      <c r="CN331" s="223"/>
      <c r="CR331" s="221"/>
      <c r="CU331" s="50"/>
      <c r="CV331" s="115"/>
      <c r="CW331" s="43"/>
      <c r="CX331" s="43"/>
      <c r="CY331" s="43"/>
      <c r="CZ331" s="115"/>
      <c r="DC331" s="50"/>
      <c r="DD331" s="115"/>
      <c r="DE331" s="222"/>
      <c r="DF331" s="223"/>
      <c r="DJ331" s="221"/>
      <c r="DM331" s="50"/>
      <c r="DN331" s="115"/>
      <c r="DO331" s="43"/>
      <c r="DP331" s="43"/>
      <c r="DQ331" s="43"/>
      <c r="DU331" s="50"/>
      <c r="DV331" s="115"/>
      <c r="DW331" s="222"/>
      <c r="DX331" s="223"/>
      <c r="EG331" s="43"/>
      <c r="EH331" s="43"/>
      <c r="EI331" s="43"/>
    </row>
    <row r="332">
      <c r="A332" s="218"/>
      <c r="B332" s="219"/>
      <c r="C332" s="15"/>
      <c r="D332" s="15"/>
      <c r="E332" s="15"/>
      <c r="F332" s="165"/>
      <c r="G332" s="15"/>
      <c r="H332" s="15"/>
      <c r="I332" s="28"/>
      <c r="J332" s="71"/>
      <c r="K332" s="35"/>
      <c r="L332" s="35"/>
      <c r="M332" s="35"/>
      <c r="N332" s="71"/>
      <c r="O332" s="15"/>
      <c r="P332" s="15"/>
      <c r="Q332" s="28"/>
      <c r="R332" s="71"/>
      <c r="S332" s="173"/>
      <c r="T332" s="219"/>
      <c r="U332" s="15"/>
      <c r="V332" s="15"/>
      <c r="W332" s="15"/>
      <c r="X332" s="165"/>
      <c r="Y332" s="15"/>
      <c r="Z332" s="15"/>
      <c r="AA332" s="15"/>
      <c r="AB332" s="71"/>
      <c r="AC332" s="35"/>
      <c r="AD332" s="35"/>
      <c r="AE332" s="35"/>
      <c r="AF332" s="71"/>
      <c r="AG332" s="15"/>
      <c r="AH332" s="15"/>
      <c r="AI332" s="28"/>
      <c r="AJ332" s="71"/>
      <c r="AK332" s="173"/>
      <c r="AL332" s="219"/>
      <c r="AM332" s="15"/>
      <c r="AN332" s="15"/>
      <c r="AO332" s="15"/>
      <c r="AP332" s="165"/>
      <c r="AQ332" s="15"/>
      <c r="AR332" s="15"/>
      <c r="AS332" s="28"/>
      <c r="AT332" s="71"/>
      <c r="AU332" s="28"/>
      <c r="AV332" s="35"/>
      <c r="AW332" s="35"/>
      <c r="AX332" s="71"/>
      <c r="AY332" s="15"/>
      <c r="AZ332" s="15"/>
      <c r="BA332" s="28"/>
      <c r="BB332" s="71"/>
      <c r="BC332" s="173"/>
      <c r="BD332" s="220"/>
      <c r="BH332" s="221"/>
      <c r="BK332" s="50"/>
      <c r="BL332" s="115"/>
      <c r="BM332" s="43"/>
      <c r="BN332" s="43"/>
      <c r="BO332" s="43"/>
      <c r="BP332" s="115"/>
      <c r="BS332" s="50"/>
      <c r="BT332" s="115"/>
      <c r="BU332" s="222"/>
      <c r="BV332" s="223"/>
      <c r="BZ332" s="221"/>
      <c r="CC332" s="50"/>
      <c r="CD332" s="115"/>
      <c r="CE332" s="43"/>
      <c r="CF332" s="43"/>
      <c r="CG332" s="43"/>
      <c r="CH332" s="115"/>
      <c r="CK332" s="50"/>
      <c r="CL332" s="115"/>
      <c r="CM332" s="222"/>
      <c r="CN332" s="223"/>
      <c r="CR332" s="221"/>
      <c r="CU332" s="50"/>
      <c r="CV332" s="115"/>
      <c r="CW332" s="43"/>
      <c r="CX332" s="43"/>
      <c r="CY332" s="43"/>
      <c r="CZ332" s="115"/>
      <c r="DC332" s="50"/>
      <c r="DD332" s="115"/>
      <c r="DE332" s="222"/>
      <c r="DF332" s="223"/>
      <c r="DJ332" s="221"/>
      <c r="DM332" s="50"/>
      <c r="DN332" s="115"/>
      <c r="DO332" s="43"/>
      <c r="DP332" s="43"/>
      <c r="DQ332" s="43"/>
      <c r="DU332" s="50"/>
      <c r="DV332" s="115"/>
      <c r="DW332" s="222"/>
      <c r="DX332" s="223"/>
      <c r="EG332" s="43"/>
      <c r="EH332" s="43"/>
      <c r="EI332" s="43"/>
    </row>
    <row r="333">
      <c r="A333" s="218"/>
      <c r="B333" s="219"/>
      <c r="C333" s="15"/>
      <c r="D333" s="15"/>
      <c r="E333" s="15"/>
      <c r="F333" s="165"/>
      <c r="G333" s="15"/>
      <c r="H333" s="15"/>
      <c r="I333" s="28"/>
      <c r="J333" s="71"/>
      <c r="K333" s="35"/>
      <c r="L333" s="35"/>
      <c r="M333" s="35"/>
      <c r="N333" s="71"/>
      <c r="O333" s="15"/>
      <c r="P333" s="15"/>
      <c r="Q333" s="28"/>
      <c r="R333" s="71"/>
      <c r="S333" s="173"/>
      <c r="T333" s="219"/>
      <c r="U333" s="15"/>
      <c r="V333" s="15"/>
      <c r="W333" s="15"/>
      <c r="X333" s="165"/>
      <c r="Y333" s="15"/>
      <c r="Z333" s="15"/>
      <c r="AA333" s="15"/>
      <c r="AB333" s="71"/>
      <c r="AC333" s="35"/>
      <c r="AD333" s="35"/>
      <c r="AE333" s="35"/>
      <c r="AF333" s="71"/>
      <c r="AG333" s="15"/>
      <c r="AH333" s="15"/>
      <c r="AI333" s="28"/>
      <c r="AJ333" s="71"/>
      <c r="AK333" s="173"/>
      <c r="AL333" s="219"/>
      <c r="AM333" s="15"/>
      <c r="AN333" s="15"/>
      <c r="AO333" s="15"/>
      <c r="AP333" s="165"/>
      <c r="AQ333" s="15"/>
      <c r="AR333" s="15"/>
      <c r="AS333" s="28"/>
      <c r="AT333" s="71"/>
      <c r="AU333" s="28"/>
      <c r="AV333" s="35"/>
      <c r="AW333" s="35"/>
      <c r="AX333" s="71"/>
      <c r="AY333" s="15"/>
      <c r="AZ333" s="15"/>
      <c r="BA333" s="28"/>
      <c r="BB333" s="71"/>
      <c r="BC333" s="173"/>
      <c r="BD333" s="220"/>
      <c r="BH333" s="221"/>
      <c r="BK333" s="50"/>
      <c r="BL333" s="115"/>
      <c r="BM333" s="43"/>
      <c r="BN333" s="43"/>
      <c r="BO333" s="43"/>
      <c r="BP333" s="115"/>
      <c r="BS333" s="50"/>
      <c r="BT333" s="115"/>
      <c r="BU333" s="222"/>
      <c r="BV333" s="223"/>
      <c r="BZ333" s="221"/>
      <c r="CC333" s="50"/>
      <c r="CD333" s="115"/>
      <c r="CE333" s="43"/>
      <c r="CF333" s="43"/>
      <c r="CG333" s="43"/>
      <c r="CH333" s="115"/>
      <c r="CK333" s="50"/>
      <c r="CL333" s="115"/>
      <c r="CM333" s="222"/>
      <c r="CN333" s="223"/>
      <c r="CR333" s="221"/>
      <c r="CU333" s="50"/>
      <c r="CV333" s="115"/>
      <c r="CW333" s="43"/>
      <c r="CX333" s="43"/>
      <c r="CY333" s="43"/>
      <c r="CZ333" s="115"/>
      <c r="DC333" s="50"/>
      <c r="DD333" s="115"/>
      <c r="DE333" s="222"/>
      <c r="DF333" s="223"/>
      <c r="DJ333" s="221"/>
      <c r="DM333" s="50"/>
      <c r="DN333" s="115"/>
      <c r="DO333" s="43"/>
      <c r="DP333" s="43"/>
      <c r="DQ333" s="43"/>
      <c r="DU333" s="50"/>
      <c r="DV333" s="115"/>
      <c r="DW333" s="222"/>
      <c r="DX333" s="223"/>
      <c r="EG333" s="43"/>
      <c r="EH333" s="43"/>
      <c r="EI333" s="43"/>
    </row>
    <row r="334">
      <c r="A334" s="218"/>
      <c r="B334" s="219"/>
      <c r="C334" s="15"/>
      <c r="D334" s="15"/>
      <c r="E334" s="15"/>
      <c r="F334" s="165"/>
      <c r="G334" s="15"/>
      <c r="H334" s="15"/>
      <c r="I334" s="28"/>
      <c r="J334" s="71"/>
      <c r="K334" s="35"/>
      <c r="L334" s="35"/>
      <c r="M334" s="35"/>
      <c r="N334" s="71"/>
      <c r="O334" s="15"/>
      <c r="P334" s="15"/>
      <c r="Q334" s="28"/>
      <c r="R334" s="71"/>
      <c r="S334" s="173"/>
      <c r="T334" s="219"/>
      <c r="U334" s="15"/>
      <c r="V334" s="15"/>
      <c r="W334" s="15"/>
      <c r="X334" s="165"/>
      <c r="Y334" s="15"/>
      <c r="Z334" s="15"/>
      <c r="AA334" s="15"/>
      <c r="AB334" s="71"/>
      <c r="AC334" s="35"/>
      <c r="AD334" s="35"/>
      <c r="AE334" s="35"/>
      <c r="AF334" s="71"/>
      <c r="AG334" s="15"/>
      <c r="AH334" s="15"/>
      <c r="AI334" s="28"/>
      <c r="AJ334" s="71"/>
      <c r="AK334" s="173"/>
      <c r="AL334" s="219"/>
      <c r="AM334" s="15"/>
      <c r="AN334" s="15"/>
      <c r="AO334" s="15"/>
      <c r="AP334" s="165"/>
      <c r="AQ334" s="15"/>
      <c r="AR334" s="15"/>
      <c r="AS334" s="28"/>
      <c r="AT334" s="71"/>
      <c r="AU334" s="28"/>
      <c r="AV334" s="35"/>
      <c r="AW334" s="35"/>
      <c r="AX334" s="71"/>
      <c r="AY334" s="15"/>
      <c r="AZ334" s="15"/>
      <c r="BA334" s="28"/>
      <c r="BB334" s="71"/>
      <c r="BC334" s="173"/>
      <c r="BD334" s="220"/>
      <c r="BH334" s="221"/>
      <c r="BK334" s="50"/>
      <c r="BL334" s="115"/>
      <c r="BM334" s="43"/>
      <c r="BN334" s="43"/>
      <c r="BO334" s="43"/>
      <c r="BP334" s="115"/>
      <c r="BS334" s="50"/>
      <c r="BT334" s="115"/>
      <c r="BU334" s="222"/>
      <c r="BV334" s="223"/>
      <c r="BZ334" s="221"/>
      <c r="CC334" s="50"/>
      <c r="CD334" s="115"/>
      <c r="CE334" s="43"/>
      <c r="CF334" s="43"/>
      <c r="CG334" s="43"/>
      <c r="CH334" s="115"/>
      <c r="CK334" s="50"/>
      <c r="CL334" s="115"/>
      <c r="CM334" s="222"/>
      <c r="CN334" s="223"/>
      <c r="CR334" s="221"/>
      <c r="CU334" s="50"/>
      <c r="CV334" s="115"/>
      <c r="CW334" s="43"/>
      <c r="CX334" s="43"/>
      <c r="CY334" s="43"/>
      <c r="CZ334" s="115"/>
      <c r="DC334" s="50"/>
      <c r="DD334" s="115"/>
      <c r="DE334" s="222"/>
      <c r="DF334" s="223"/>
      <c r="DJ334" s="221"/>
      <c r="DM334" s="50"/>
      <c r="DN334" s="115"/>
      <c r="DO334" s="43"/>
      <c r="DP334" s="43"/>
      <c r="DQ334" s="43"/>
      <c r="DU334" s="50"/>
      <c r="DV334" s="115"/>
      <c r="DW334" s="222"/>
      <c r="DX334" s="223"/>
      <c r="EG334" s="43"/>
      <c r="EH334" s="43"/>
      <c r="EI334" s="43"/>
    </row>
    <row r="335">
      <c r="A335" s="218"/>
      <c r="B335" s="219"/>
      <c r="C335" s="15"/>
      <c r="D335" s="15"/>
      <c r="E335" s="15"/>
      <c r="F335" s="165"/>
      <c r="G335" s="15"/>
      <c r="H335" s="15"/>
      <c r="I335" s="28"/>
      <c r="J335" s="71"/>
      <c r="K335" s="35"/>
      <c r="L335" s="35"/>
      <c r="M335" s="35"/>
      <c r="N335" s="71"/>
      <c r="O335" s="15"/>
      <c r="P335" s="15"/>
      <c r="Q335" s="28"/>
      <c r="R335" s="71"/>
      <c r="S335" s="173"/>
      <c r="T335" s="219"/>
      <c r="U335" s="15"/>
      <c r="V335" s="15"/>
      <c r="W335" s="15"/>
      <c r="X335" s="165"/>
      <c r="Y335" s="15"/>
      <c r="Z335" s="15"/>
      <c r="AA335" s="15"/>
      <c r="AB335" s="71"/>
      <c r="AC335" s="35"/>
      <c r="AD335" s="35"/>
      <c r="AE335" s="35"/>
      <c r="AF335" s="71"/>
      <c r="AG335" s="15"/>
      <c r="AH335" s="15"/>
      <c r="AI335" s="28"/>
      <c r="AJ335" s="71"/>
      <c r="AK335" s="173"/>
      <c r="AL335" s="219"/>
      <c r="AM335" s="15"/>
      <c r="AN335" s="15"/>
      <c r="AO335" s="15"/>
      <c r="AP335" s="165"/>
      <c r="AQ335" s="15"/>
      <c r="AR335" s="15"/>
      <c r="AS335" s="28"/>
      <c r="AT335" s="71"/>
      <c r="AU335" s="28"/>
      <c r="AV335" s="35"/>
      <c r="AW335" s="35"/>
      <c r="AX335" s="71"/>
      <c r="AY335" s="15"/>
      <c r="AZ335" s="15"/>
      <c r="BA335" s="28"/>
      <c r="BB335" s="71"/>
      <c r="BC335" s="173"/>
      <c r="BD335" s="220"/>
      <c r="BH335" s="221"/>
      <c r="BK335" s="50"/>
      <c r="BL335" s="115"/>
      <c r="BM335" s="43"/>
      <c r="BN335" s="43"/>
      <c r="BO335" s="43"/>
      <c r="BP335" s="115"/>
      <c r="BS335" s="50"/>
      <c r="BT335" s="115"/>
      <c r="BU335" s="222"/>
      <c r="BV335" s="223"/>
      <c r="BZ335" s="221"/>
      <c r="CC335" s="50"/>
      <c r="CD335" s="115"/>
      <c r="CE335" s="43"/>
      <c r="CF335" s="43"/>
      <c r="CG335" s="43"/>
      <c r="CH335" s="115"/>
      <c r="CK335" s="50"/>
      <c r="CL335" s="115"/>
      <c r="CM335" s="222"/>
      <c r="CN335" s="223"/>
      <c r="CR335" s="221"/>
      <c r="CU335" s="50"/>
      <c r="CV335" s="115"/>
      <c r="CW335" s="43"/>
      <c r="CX335" s="43"/>
      <c r="CY335" s="43"/>
      <c r="CZ335" s="115"/>
      <c r="DC335" s="50"/>
      <c r="DD335" s="115"/>
      <c r="DE335" s="222"/>
      <c r="DF335" s="223"/>
      <c r="DJ335" s="221"/>
      <c r="DM335" s="50"/>
      <c r="DN335" s="115"/>
      <c r="DO335" s="43"/>
      <c r="DP335" s="43"/>
      <c r="DQ335" s="43"/>
      <c r="DU335" s="50"/>
      <c r="DV335" s="115"/>
      <c r="DW335" s="222"/>
      <c r="DX335" s="223"/>
      <c r="EG335" s="43"/>
      <c r="EH335" s="43"/>
      <c r="EI335" s="43"/>
    </row>
    <row r="336">
      <c r="A336" s="218"/>
      <c r="B336" s="219"/>
      <c r="C336" s="15"/>
      <c r="D336" s="15"/>
      <c r="E336" s="15"/>
      <c r="F336" s="165"/>
      <c r="G336" s="15"/>
      <c r="H336" s="15"/>
      <c r="I336" s="28"/>
      <c r="J336" s="71"/>
      <c r="K336" s="35"/>
      <c r="L336" s="35"/>
      <c r="M336" s="35"/>
      <c r="N336" s="71"/>
      <c r="O336" s="15"/>
      <c r="P336" s="15"/>
      <c r="Q336" s="28"/>
      <c r="R336" s="71"/>
      <c r="S336" s="173"/>
      <c r="T336" s="219"/>
      <c r="U336" s="15"/>
      <c r="V336" s="15"/>
      <c r="W336" s="15"/>
      <c r="X336" s="165"/>
      <c r="Y336" s="15"/>
      <c r="Z336" s="15"/>
      <c r="AA336" s="15"/>
      <c r="AB336" s="71"/>
      <c r="AC336" s="35"/>
      <c r="AD336" s="35"/>
      <c r="AE336" s="35"/>
      <c r="AF336" s="71"/>
      <c r="AG336" s="15"/>
      <c r="AH336" s="15"/>
      <c r="AI336" s="28"/>
      <c r="AJ336" s="71"/>
      <c r="AK336" s="173"/>
      <c r="AL336" s="219"/>
      <c r="AM336" s="15"/>
      <c r="AN336" s="15"/>
      <c r="AO336" s="15"/>
      <c r="AP336" s="165"/>
      <c r="AQ336" s="15"/>
      <c r="AR336" s="15"/>
      <c r="AS336" s="28"/>
      <c r="AT336" s="71"/>
      <c r="AU336" s="28"/>
      <c r="AV336" s="35"/>
      <c r="AW336" s="35"/>
      <c r="AX336" s="71"/>
      <c r="AY336" s="15"/>
      <c r="AZ336" s="15"/>
      <c r="BA336" s="28"/>
      <c r="BB336" s="71"/>
      <c r="BC336" s="173"/>
      <c r="BD336" s="220"/>
      <c r="BH336" s="221"/>
      <c r="BK336" s="50"/>
      <c r="BL336" s="115"/>
      <c r="BM336" s="43"/>
      <c r="BN336" s="43"/>
      <c r="BO336" s="43"/>
      <c r="BP336" s="115"/>
      <c r="BS336" s="50"/>
      <c r="BT336" s="115"/>
      <c r="BU336" s="222"/>
      <c r="BV336" s="223"/>
      <c r="BZ336" s="221"/>
      <c r="CC336" s="50"/>
      <c r="CD336" s="115"/>
      <c r="CE336" s="43"/>
      <c r="CF336" s="43"/>
      <c r="CG336" s="43"/>
      <c r="CH336" s="115"/>
      <c r="CK336" s="50"/>
      <c r="CL336" s="115"/>
      <c r="CM336" s="222"/>
      <c r="CN336" s="223"/>
      <c r="CR336" s="221"/>
      <c r="CU336" s="50"/>
      <c r="CV336" s="115"/>
      <c r="CW336" s="43"/>
      <c r="CX336" s="43"/>
      <c r="CY336" s="43"/>
      <c r="CZ336" s="115"/>
      <c r="DC336" s="50"/>
      <c r="DD336" s="115"/>
      <c r="DE336" s="222"/>
      <c r="DF336" s="223"/>
      <c r="DJ336" s="221"/>
      <c r="DM336" s="50"/>
      <c r="DN336" s="115"/>
      <c r="DO336" s="43"/>
      <c r="DP336" s="43"/>
      <c r="DQ336" s="43"/>
      <c r="DU336" s="50"/>
      <c r="DV336" s="115"/>
      <c r="DW336" s="222"/>
      <c r="DX336" s="223"/>
      <c r="EG336" s="43"/>
      <c r="EH336" s="43"/>
      <c r="EI336" s="43"/>
    </row>
    <row r="337">
      <c r="A337" s="218"/>
      <c r="B337" s="219"/>
      <c r="C337" s="15"/>
      <c r="D337" s="15"/>
      <c r="E337" s="15"/>
      <c r="F337" s="165"/>
      <c r="G337" s="15"/>
      <c r="H337" s="15"/>
      <c r="I337" s="28"/>
      <c r="J337" s="71"/>
      <c r="K337" s="35"/>
      <c r="L337" s="35"/>
      <c r="M337" s="35"/>
      <c r="N337" s="71"/>
      <c r="O337" s="15"/>
      <c r="P337" s="15"/>
      <c r="Q337" s="28"/>
      <c r="R337" s="71"/>
      <c r="S337" s="173"/>
      <c r="T337" s="219"/>
      <c r="U337" s="15"/>
      <c r="V337" s="15"/>
      <c r="W337" s="15"/>
      <c r="X337" s="165"/>
      <c r="Y337" s="15"/>
      <c r="Z337" s="15"/>
      <c r="AA337" s="15"/>
      <c r="AB337" s="71"/>
      <c r="AC337" s="35"/>
      <c r="AD337" s="35"/>
      <c r="AE337" s="35"/>
      <c r="AF337" s="71"/>
      <c r="AG337" s="15"/>
      <c r="AH337" s="15"/>
      <c r="AI337" s="28"/>
      <c r="AJ337" s="71"/>
      <c r="AK337" s="173"/>
      <c r="AL337" s="219"/>
      <c r="AM337" s="15"/>
      <c r="AN337" s="15"/>
      <c r="AO337" s="15"/>
      <c r="AP337" s="165"/>
      <c r="AQ337" s="15"/>
      <c r="AR337" s="15"/>
      <c r="AS337" s="28"/>
      <c r="AT337" s="71"/>
      <c r="AU337" s="35"/>
      <c r="AV337" s="35"/>
      <c r="AW337" s="35"/>
      <c r="AX337" s="71"/>
      <c r="AY337" s="15"/>
      <c r="AZ337" s="15"/>
      <c r="BA337" s="28"/>
      <c r="BB337" s="71"/>
      <c r="BC337" s="173"/>
      <c r="BD337" s="220"/>
      <c r="BH337" s="221"/>
      <c r="BK337" s="50"/>
      <c r="BL337" s="115"/>
      <c r="BM337" s="43"/>
      <c r="BN337" s="43"/>
      <c r="BO337" s="43"/>
      <c r="BP337" s="115"/>
      <c r="BS337" s="50"/>
      <c r="BT337" s="115"/>
      <c r="BU337" s="222"/>
      <c r="BV337" s="223"/>
      <c r="BZ337" s="221"/>
      <c r="CC337" s="50"/>
      <c r="CD337" s="115"/>
      <c r="CE337" s="43"/>
      <c r="CF337" s="43"/>
      <c r="CG337" s="43"/>
      <c r="CH337" s="115"/>
      <c r="CK337" s="50"/>
      <c r="CL337" s="115"/>
      <c r="CM337" s="222"/>
      <c r="CN337" s="223"/>
      <c r="CR337" s="221"/>
      <c r="CU337" s="50"/>
      <c r="CV337" s="115"/>
      <c r="CW337" s="43"/>
      <c r="CX337" s="43"/>
      <c r="CY337" s="43"/>
      <c r="CZ337" s="115"/>
      <c r="DC337" s="50"/>
      <c r="DD337" s="115"/>
      <c r="DE337" s="222"/>
      <c r="DF337" s="223"/>
      <c r="DJ337" s="221"/>
      <c r="DM337" s="50"/>
      <c r="DN337" s="115"/>
      <c r="DO337" s="43"/>
      <c r="DP337" s="43"/>
      <c r="DQ337" s="43"/>
      <c r="DU337" s="50"/>
      <c r="DV337" s="115"/>
      <c r="DW337" s="222"/>
      <c r="DX337" s="223"/>
      <c r="EG337" s="43"/>
      <c r="EH337" s="43"/>
      <c r="EI337" s="43"/>
    </row>
    <row r="338">
      <c r="A338" s="218"/>
      <c r="B338" s="219"/>
      <c r="C338" s="15"/>
      <c r="D338" s="15"/>
      <c r="E338" s="15"/>
      <c r="F338" s="165"/>
      <c r="G338" s="15"/>
      <c r="H338" s="15"/>
      <c r="I338" s="28"/>
      <c r="J338" s="71"/>
      <c r="K338" s="35"/>
      <c r="L338" s="35"/>
      <c r="M338" s="35"/>
      <c r="N338" s="71"/>
      <c r="O338" s="15"/>
      <c r="P338" s="15"/>
      <c r="Q338" s="28"/>
      <c r="R338" s="71"/>
      <c r="S338" s="173"/>
      <c r="T338" s="219"/>
      <c r="U338" s="15"/>
      <c r="V338" s="15"/>
      <c r="W338" s="15"/>
      <c r="X338" s="165"/>
      <c r="Y338" s="15"/>
      <c r="Z338" s="15"/>
      <c r="AA338" s="15"/>
      <c r="AB338" s="71"/>
      <c r="AC338" s="35"/>
      <c r="AD338" s="35"/>
      <c r="AE338" s="35"/>
      <c r="AF338" s="71"/>
      <c r="AG338" s="15"/>
      <c r="AH338" s="15"/>
      <c r="AI338" s="28"/>
      <c r="AJ338" s="71"/>
      <c r="AK338" s="173"/>
      <c r="AL338" s="219"/>
      <c r="AM338" s="15"/>
      <c r="AN338" s="15"/>
      <c r="AO338" s="15"/>
      <c r="AP338" s="165"/>
      <c r="AQ338" s="15"/>
      <c r="AR338" s="15"/>
      <c r="AS338" s="28"/>
      <c r="AT338" s="71"/>
      <c r="AU338" s="35"/>
      <c r="AV338" s="35"/>
      <c r="AW338" s="35"/>
      <c r="AX338" s="71"/>
      <c r="AY338" s="15"/>
      <c r="AZ338" s="15"/>
      <c r="BA338" s="28"/>
      <c r="BB338" s="71"/>
      <c r="BC338" s="173"/>
      <c r="BD338" s="220"/>
      <c r="BH338" s="221"/>
      <c r="BK338" s="50"/>
      <c r="BL338" s="115"/>
      <c r="BM338" s="43"/>
      <c r="BN338" s="43"/>
      <c r="BO338" s="43"/>
      <c r="BP338" s="115"/>
      <c r="BS338" s="50"/>
      <c r="BT338" s="115"/>
      <c r="BU338" s="222"/>
      <c r="BV338" s="223"/>
      <c r="BZ338" s="221"/>
      <c r="CC338" s="50"/>
      <c r="CD338" s="115"/>
      <c r="CE338" s="43"/>
      <c r="CF338" s="43"/>
      <c r="CG338" s="43"/>
      <c r="CH338" s="115"/>
      <c r="CK338" s="50"/>
      <c r="CL338" s="115"/>
      <c r="CM338" s="222"/>
      <c r="CN338" s="223"/>
      <c r="CR338" s="221"/>
      <c r="CU338" s="50"/>
      <c r="CV338" s="115"/>
      <c r="CW338" s="43"/>
      <c r="CX338" s="43"/>
      <c r="CY338" s="43"/>
      <c r="CZ338" s="115"/>
      <c r="DC338" s="50"/>
      <c r="DD338" s="115"/>
      <c r="DE338" s="222"/>
      <c r="DF338" s="223"/>
      <c r="DJ338" s="221"/>
      <c r="DM338" s="50"/>
      <c r="DN338" s="115"/>
      <c r="DO338" s="43"/>
      <c r="DP338" s="43"/>
      <c r="DQ338" s="43"/>
      <c r="DU338" s="50"/>
      <c r="DV338" s="115"/>
      <c r="DW338" s="222"/>
      <c r="DX338" s="223"/>
      <c r="EG338" s="43"/>
      <c r="EH338" s="43"/>
      <c r="EI338" s="43"/>
    </row>
    <row r="339">
      <c r="A339" s="218"/>
      <c r="B339" s="219"/>
      <c r="C339" s="15"/>
      <c r="D339" s="15"/>
      <c r="E339" s="15"/>
      <c r="F339" s="165"/>
      <c r="G339" s="15"/>
      <c r="H339" s="15"/>
      <c r="I339" s="28"/>
      <c r="J339" s="71"/>
      <c r="K339" s="35"/>
      <c r="L339" s="35"/>
      <c r="M339" s="35"/>
      <c r="N339" s="71"/>
      <c r="O339" s="15"/>
      <c r="P339" s="15"/>
      <c r="Q339" s="28"/>
      <c r="R339" s="71"/>
      <c r="S339" s="173"/>
      <c r="T339" s="219"/>
      <c r="U339" s="15"/>
      <c r="V339" s="15"/>
      <c r="W339" s="15"/>
      <c r="X339" s="165"/>
      <c r="Y339" s="15"/>
      <c r="Z339" s="15"/>
      <c r="AA339" s="15"/>
      <c r="AB339" s="71"/>
      <c r="AC339" s="35"/>
      <c r="AD339" s="35"/>
      <c r="AE339" s="35"/>
      <c r="AF339" s="71"/>
      <c r="AG339" s="15"/>
      <c r="AH339" s="15"/>
      <c r="AI339" s="28"/>
      <c r="AJ339" s="71"/>
      <c r="AK339" s="173"/>
      <c r="AL339" s="219"/>
      <c r="AM339" s="15"/>
      <c r="AN339" s="15"/>
      <c r="AO339" s="15"/>
      <c r="AP339" s="165"/>
      <c r="AQ339" s="15"/>
      <c r="AR339" s="15"/>
      <c r="AS339" s="28"/>
      <c r="AT339" s="71"/>
      <c r="AU339" s="35"/>
      <c r="AV339" s="35"/>
      <c r="AW339" s="35"/>
      <c r="AX339" s="71"/>
      <c r="AY339" s="15"/>
      <c r="AZ339" s="15"/>
      <c r="BA339" s="28"/>
      <c r="BB339" s="71"/>
      <c r="BC339" s="173"/>
      <c r="BD339" s="220"/>
      <c r="BH339" s="221"/>
      <c r="BK339" s="50"/>
      <c r="BL339" s="115"/>
      <c r="BM339" s="43"/>
      <c r="BN339" s="43"/>
      <c r="BO339" s="43"/>
      <c r="BP339" s="115"/>
      <c r="BS339" s="50"/>
      <c r="BT339" s="115"/>
      <c r="BU339" s="222"/>
      <c r="BV339" s="223"/>
      <c r="BZ339" s="221"/>
      <c r="CC339" s="50"/>
      <c r="CD339" s="115"/>
      <c r="CE339" s="43"/>
      <c r="CF339" s="43"/>
      <c r="CG339" s="43"/>
      <c r="CH339" s="115"/>
      <c r="CK339" s="50"/>
      <c r="CL339" s="115"/>
      <c r="CM339" s="222"/>
      <c r="CN339" s="223"/>
      <c r="CR339" s="221"/>
      <c r="CU339" s="50"/>
      <c r="CV339" s="115"/>
      <c r="CW339" s="43"/>
      <c r="CX339" s="43"/>
      <c r="CY339" s="43"/>
      <c r="CZ339" s="115"/>
      <c r="DC339" s="50"/>
      <c r="DD339" s="115"/>
      <c r="DE339" s="222"/>
      <c r="DF339" s="223"/>
      <c r="DJ339" s="221"/>
      <c r="DM339" s="50"/>
      <c r="DN339" s="115"/>
      <c r="DO339" s="43"/>
      <c r="DP339" s="43"/>
      <c r="DQ339" s="43"/>
      <c r="DU339" s="50"/>
      <c r="DV339" s="115"/>
      <c r="DW339" s="222"/>
      <c r="DX339" s="223"/>
      <c r="EG339" s="43"/>
      <c r="EH339" s="43"/>
      <c r="EI339" s="43"/>
    </row>
    <row r="340">
      <c r="A340" s="218"/>
      <c r="B340" s="219"/>
      <c r="C340" s="15"/>
      <c r="D340" s="15"/>
      <c r="E340" s="15"/>
      <c r="F340" s="165"/>
      <c r="G340" s="15"/>
      <c r="H340" s="15"/>
      <c r="I340" s="28"/>
      <c r="J340" s="71"/>
      <c r="K340" s="35"/>
      <c r="L340" s="35"/>
      <c r="M340" s="35"/>
      <c r="N340" s="71"/>
      <c r="O340" s="15"/>
      <c r="P340" s="15"/>
      <c r="Q340" s="28"/>
      <c r="R340" s="71"/>
      <c r="S340" s="173"/>
      <c r="T340" s="219"/>
      <c r="U340" s="15"/>
      <c r="V340" s="15"/>
      <c r="W340" s="15"/>
      <c r="X340" s="165"/>
      <c r="Y340" s="15"/>
      <c r="Z340" s="15"/>
      <c r="AA340" s="15"/>
      <c r="AB340" s="71"/>
      <c r="AC340" s="35"/>
      <c r="AD340" s="35"/>
      <c r="AE340" s="35"/>
      <c r="AF340" s="71"/>
      <c r="AG340" s="15"/>
      <c r="AH340" s="15"/>
      <c r="AI340" s="28"/>
      <c r="AJ340" s="71"/>
      <c r="AK340" s="173"/>
      <c r="AL340" s="219"/>
      <c r="AM340" s="15"/>
      <c r="AN340" s="15"/>
      <c r="AO340" s="15"/>
      <c r="AP340" s="165"/>
      <c r="AQ340" s="15"/>
      <c r="AR340" s="15"/>
      <c r="AS340" s="28"/>
      <c r="AT340" s="71"/>
      <c r="AU340" s="35"/>
      <c r="AV340" s="35"/>
      <c r="AW340" s="35"/>
      <c r="AX340" s="71"/>
      <c r="AY340" s="15"/>
      <c r="AZ340" s="15"/>
      <c r="BA340" s="28"/>
      <c r="BB340" s="71"/>
      <c r="BC340" s="173"/>
      <c r="BD340" s="220"/>
      <c r="BH340" s="221"/>
      <c r="BK340" s="50"/>
      <c r="BL340" s="115"/>
      <c r="BM340" s="43"/>
      <c r="BN340" s="43"/>
      <c r="BO340" s="43"/>
      <c r="BP340" s="115"/>
      <c r="BS340" s="50"/>
      <c r="BT340" s="115"/>
      <c r="BU340" s="222"/>
      <c r="BV340" s="223"/>
      <c r="BZ340" s="221"/>
      <c r="CC340" s="50"/>
      <c r="CD340" s="115"/>
      <c r="CE340" s="43"/>
      <c r="CF340" s="43"/>
      <c r="CG340" s="43"/>
      <c r="CH340" s="115"/>
      <c r="CK340" s="50"/>
      <c r="CL340" s="115"/>
      <c r="CM340" s="222"/>
      <c r="CN340" s="223"/>
      <c r="CR340" s="221"/>
      <c r="CU340" s="50"/>
      <c r="CV340" s="115"/>
      <c r="CW340" s="43"/>
      <c r="CX340" s="43"/>
      <c r="CY340" s="43"/>
      <c r="CZ340" s="115"/>
      <c r="DC340" s="50"/>
      <c r="DD340" s="115"/>
      <c r="DE340" s="222"/>
      <c r="DF340" s="223"/>
      <c r="DJ340" s="221"/>
      <c r="DM340" s="50"/>
      <c r="DN340" s="115"/>
      <c r="DO340" s="43"/>
      <c r="DP340" s="43"/>
      <c r="DQ340" s="43"/>
      <c r="DU340" s="50"/>
      <c r="DV340" s="115"/>
      <c r="DW340" s="222"/>
      <c r="DX340" s="223"/>
      <c r="EG340" s="43"/>
      <c r="EH340" s="43"/>
      <c r="EI340" s="43"/>
    </row>
    <row r="341">
      <c r="A341" s="218"/>
      <c r="B341" s="219"/>
      <c r="C341" s="15"/>
      <c r="D341" s="15"/>
      <c r="E341" s="15"/>
      <c r="F341" s="165"/>
      <c r="G341" s="15"/>
      <c r="H341" s="15"/>
      <c r="I341" s="28"/>
      <c r="J341" s="71"/>
      <c r="K341" s="35"/>
      <c r="L341" s="35"/>
      <c r="M341" s="35"/>
      <c r="N341" s="71"/>
      <c r="O341" s="15"/>
      <c r="P341" s="15"/>
      <c r="Q341" s="28"/>
      <c r="R341" s="71"/>
      <c r="S341" s="173"/>
      <c r="T341" s="219"/>
      <c r="U341" s="15"/>
      <c r="V341" s="15"/>
      <c r="W341" s="15"/>
      <c r="X341" s="165"/>
      <c r="Y341" s="15"/>
      <c r="Z341" s="15"/>
      <c r="AA341" s="15"/>
      <c r="AB341" s="71"/>
      <c r="AC341" s="35"/>
      <c r="AD341" s="35"/>
      <c r="AE341" s="35"/>
      <c r="AF341" s="71"/>
      <c r="AG341" s="15"/>
      <c r="AH341" s="15"/>
      <c r="AI341" s="28"/>
      <c r="AJ341" s="71"/>
      <c r="AK341" s="173"/>
      <c r="AL341" s="219"/>
      <c r="AM341" s="15"/>
      <c r="AN341" s="15"/>
      <c r="AO341" s="15"/>
      <c r="AP341" s="165"/>
      <c r="AQ341" s="15"/>
      <c r="AR341" s="15"/>
      <c r="AS341" s="28"/>
      <c r="AT341" s="71"/>
      <c r="AU341" s="35"/>
      <c r="AV341" s="35"/>
      <c r="AW341" s="35"/>
      <c r="AX341" s="71"/>
      <c r="AY341" s="15"/>
      <c r="AZ341" s="15"/>
      <c r="BA341" s="28"/>
      <c r="BB341" s="71"/>
      <c r="BC341" s="173"/>
      <c r="BD341" s="220"/>
      <c r="BH341" s="221"/>
      <c r="BK341" s="50"/>
      <c r="BL341" s="115"/>
      <c r="BM341" s="43"/>
      <c r="BN341" s="43"/>
      <c r="BO341" s="43"/>
      <c r="BP341" s="115"/>
      <c r="BS341" s="50"/>
      <c r="BT341" s="115"/>
      <c r="BU341" s="222"/>
      <c r="BV341" s="223"/>
      <c r="BZ341" s="221"/>
      <c r="CC341" s="50"/>
      <c r="CD341" s="115"/>
      <c r="CE341" s="43"/>
      <c r="CF341" s="43"/>
      <c r="CG341" s="43"/>
      <c r="CH341" s="115"/>
      <c r="CK341" s="50"/>
      <c r="CL341" s="115"/>
      <c r="CM341" s="222"/>
      <c r="CN341" s="223"/>
      <c r="CR341" s="221"/>
      <c r="CU341" s="50"/>
      <c r="CV341" s="115"/>
      <c r="CW341" s="43"/>
      <c r="CX341" s="43"/>
      <c r="CY341" s="43"/>
      <c r="CZ341" s="115"/>
      <c r="DC341" s="50"/>
      <c r="DD341" s="115"/>
      <c r="DE341" s="222"/>
      <c r="DF341" s="223"/>
      <c r="DJ341" s="221"/>
      <c r="DM341" s="50"/>
      <c r="DN341" s="115"/>
      <c r="DO341" s="43"/>
      <c r="DP341" s="43"/>
      <c r="DQ341" s="43"/>
      <c r="DU341" s="50"/>
      <c r="DV341" s="115"/>
      <c r="DW341" s="222"/>
      <c r="DX341" s="223"/>
      <c r="EG341" s="43"/>
      <c r="EH341" s="43"/>
      <c r="EI341" s="43"/>
    </row>
    <row r="342">
      <c r="A342" s="218"/>
      <c r="B342" s="219"/>
      <c r="C342" s="15"/>
      <c r="D342" s="15"/>
      <c r="E342" s="15"/>
      <c r="F342" s="165"/>
      <c r="G342" s="15"/>
      <c r="H342" s="15"/>
      <c r="I342" s="28"/>
      <c r="J342" s="71"/>
      <c r="K342" s="35"/>
      <c r="L342" s="35"/>
      <c r="M342" s="35"/>
      <c r="N342" s="71"/>
      <c r="O342" s="15"/>
      <c r="P342" s="15"/>
      <c r="Q342" s="28"/>
      <c r="R342" s="71"/>
      <c r="S342" s="173"/>
      <c r="T342" s="219"/>
      <c r="U342" s="15"/>
      <c r="V342" s="15"/>
      <c r="W342" s="15"/>
      <c r="X342" s="165"/>
      <c r="Y342" s="15"/>
      <c r="Z342" s="15"/>
      <c r="AA342" s="15"/>
      <c r="AB342" s="71"/>
      <c r="AC342" s="35"/>
      <c r="AD342" s="35"/>
      <c r="AE342" s="35"/>
      <c r="AF342" s="71"/>
      <c r="AG342" s="15"/>
      <c r="AH342" s="15"/>
      <c r="AI342" s="28"/>
      <c r="AJ342" s="71"/>
      <c r="AK342" s="173"/>
      <c r="AL342" s="219"/>
      <c r="AM342" s="15"/>
      <c r="AN342" s="15"/>
      <c r="AO342" s="15"/>
      <c r="AP342" s="165"/>
      <c r="AQ342" s="15"/>
      <c r="AR342" s="15"/>
      <c r="AS342" s="28"/>
      <c r="AT342" s="71"/>
      <c r="AU342" s="35"/>
      <c r="AV342" s="35"/>
      <c r="AW342" s="35"/>
      <c r="AX342" s="71"/>
      <c r="AY342" s="15"/>
      <c r="AZ342" s="15"/>
      <c r="BA342" s="28"/>
      <c r="BB342" s="71"/>
      <c r="BC342" s="173"/>
      <c r="BD342" s="220"/>
      <c r="BH342" s="221"/>
      <c r="BK342" s="50"/>
      <c r="BL342" s="115"/>
      <c r="BM342" s="43"/>
      <c r="BN342" s="43"/>
      <c r="BO342" s="43"/>
      <c r="BP342" s="115"/>
      <c r="BS342" s="50"/>
      <c r="BT342" s="115"/>
      <c r="BU342" s="222"/>
      <c r="BV342" s="223"/>
      <c r="BZ342" s="221"/>
      <c r="CC342" s="50"/>
      <c r="CD342" s="115"/>
      <c r="CE342" s="43"/>
      <c r="CF342" s="43"/>
      <c r="CG342" s="43"/>
      <c r="CH342" s="115"/>
      <c r="CK342" s="50"/>
      <c r="CL342" s="115"/>
      <c r="CM342" s="222"/>
      <c r="CN342" s="223"/>
      <c r="CR342" s="221"/>
      <c r="CU342" s="50"/>
      <c r="CV342" s="115"/>
      <c r="CW342" s="43"/>
      <c r="CX342" s="43"/>
      <c r="CY342" s="43"/>
      <c r="CZ342" s="115"/>
      <c r="DC342" s="50"/>
      <c r="DD342" s="115"/>
      <c r="DE342" s="222"/>
      <c r="DF342" s="223"/>
      <c r="DJ342" s="221"/>
      <c r="DM342" s="50"/>
      <c r="DN342" s="115"/>
      <c r="DO342" s="43"/>
      <c r="DP342" s="43"/>
      <c r="DQ342" s="43"/>
      <c r="DU342" s="50"/>
      <c r="DV342" s="115"/>
      <c r="DW342" s="222"/>
      <c r="DX342" s="223"/>
      <c r="EG342" s="43"/>
      <c r="EH342" s="43"/>
      <c r="EI342" s="43"/>
    </row>
    <row r="343">
      <c r="A343" s="218"/>
      <c r="B343" s="219"/>
      <c r="C343" s="15"/>
      <c r="D343" s="15"/>
      <c r="E343" s="15"/>
      <c r="F343" s="165"/>
      <c r="G343" s="15"/>
      <c r="H343" s="15"/>
      <c r="I343" s="28"/>
      <c r="J343" s="71"/>
      <c r="K343" s="35"/>
      <c r="L343" s="35"/>
      <c r="M343" s="35"/>
      <c r="N343" s="71"/>
      <c r="O343" s="15"/>
      <c r="P343" s="15"/>
      <c r="Q343" s="28"/>
      <c r="R343" s="71"/>
      <c r="S343" s="173"/>
      <c r="T343" s="219"/>
      <c r="U343" s="15"/>
      <c r="V343" s="15"/>
      <c r="W343" s="15"/>
      <c r="X343" s="165"/>
      <c r="Y343" s="15"/>
      <c r="Z343" s="15"/>
      <c r="AA343" s="15"/>
      <c r="AB343" s="71"/>
      <c r="AC343" s="35"/>
      <c r="AD343" s="35"/>
      <c r="AE343" s="35"/>
      <c r="AF343" s="71"/>
      <c r="AG343" s="15"/>
      <c r="AH343" s="15"/>
      <c r="AI343" s="28"/>
      <c r="AJ343" s="71"/>
      <c r="AK343" s="173"/>
      <c r="AL343" s="219"/>
      <c r="AM343" s="15"/>
      <c r="AN343" s="15"/>
      <c r="AO343" s="15"/>
      <c r="AP343" s="165"/>
      <c r="AQ343" s="15"/>
      <c r="AR343" s="15"/>
      <c r="AS343" s="28"/>
      <c r="AT343" s="71"/>
      <c r="AU343" s="35"/>
      <c r="AV343" s="35"/>
      <c r="AW343" s="35"/>
      <c r="AX343" s="71"/>
      <c r="AY343" s="15"/>
      <c r="AZ343" s="15"/>
      <c r="BA343" s="28"/>
      <c r="BB343" s="71"/>
      <c r="BC343" s="173"/>
      <c r="BD343" s="220"/>
      <c r="BH343" s="221"/>
      <c r="BK343" s="50"/>
      <c r="BL343" s="115"/>
      <c r="BM343" s="43"/>
      <c r="BN343" s="43"/>
      <c r="BO343" s="43"/>
      <c r="BP343" s="115"/>
      <c r="BS343" s="50"/>
      <c r="BT343" s="115"/>
      <c r="BU343" s="222"/>
      <c r="BV343" s="223"/>
      <c r="BZ343" s="221"/>
      <c r="CC343" s="50"/>
      <c r="CD343" s="115"/>
      <c r="CE343" s="43"/>
      <c r="CF343" s="43"/>
      <c r="CG343" s="43"/>
      <c r="CH343" s="115"/>
      <c r="CK343" s="50"/>
      <c r="CL343" s="115"/>
      <c r="CM343" s="222"/>
      <c r="CN343" s="223"/>
      <c r="CR343" s="221"/>
      <c r="CU343" s="50"/>
      <c r="CV343" s="115"/>
      <c r="CW343" s="43"/>
      <c r="CX343" s="43"/>
      <c r="CY343" s="43"/>
      <c r="CZ343" s="115"/>
      <c r="DC343" s="50"/>
      <c r="DD343" s="115"/>
      <c r="DE343" s="222"/>
      <c r="DF343" s="223"/>
      <c r="DJ343" s="221"/>
      <c r="DM343" s="50"/>
      <c r="DN343" s="115"/>
      <c r="DO343" s="43"/>
      <c r="DP343" s="43"/>
      <c r="DQ343" s="43"/>
      <c r="DU343" s="50"/>
      <c r="DV343" s="115"/>
      <c r="DW343" s="222"/>
      <c r="DX343" s="223"/>
      <c r="EG343" s="43"/>
      <c r="EH343" s="43"/>
      <c r="EI343" s="43"/>
    </row>
    <row r="344">
      <c r="A344" s="218"/>
      <c r="B344" s="219"/>
      <c r="C344" s="15"/>
      <c r="D344" s="15"/>
      <c r="E344" s="15"/>
      <c r="F344" s="165"/>
      <c r="G344" s="15"/>
      <c r="H344" s="15"/>
      <c r="I344" s="28"/>
      <c r="J344" s="71"/>
      <c r="K344" s="35"/>
      <c r="L344" s="35"/>
      <c r="M344" s="35"/>
      <c r="N344" s="71"/>
      <c r="O344" s="15"/>
      <c r="P344" s="15"/>
      <c r="Q344" s="28"/>
      <c r="R344" s="71"/>
      <c r="S344" s="173"/>
      <c r="T344" s="219"/>
      <c r="U344" s="15"/>
      <c r="V344" s="15"/>
      <c r="W344" s="15"/>
      <c r="X344" s="165"/>
      <c r="Y344" s="15"/>
      <c r="Z344" s="15"/>
      <c r="AA344" s="15"/>
      <c r="AB344" s="71"/>
      <c r="AC344" s="35"/>
      <c r="AD344" s="35"/>
      <c r="AE344" s="35"/>
      <c r="AF344" s="71"/>
      <c r="AG344" s="15"/>
      <c r="AH344" s="15"/>
      <c r="AI344" s="28"/>
      <c r="AJ344" s="71"/>
      <c r="AK344" s="173"/>
      <c r="AL344" s="219"/>
      <c r="AM344" s="15"/>
      <c r="AN344" s="15"/>
      <c r="AO344" s="15"/>
      <c r="AP344" s="165"/>
      <c r="AQ344" s="15"/>
      <c r="AR344" s="15"/>
      <c r="AS344" s="28"/>
      <c r="AT344" s="71"/>
      <c r="AU344" s="35"/>
      <c r="AV344" s="35"/>
      <c r="AW344" s="35"/>
      <c r="AX344" s="71"/>
      <c r="AY344" s="15"/>
      <c r="AZ344" s="15"/>
      <c r="BA344" s="28"/>
      <c r="BB344" s="71"/>
      <c r="BC344" s="173"/>
      <c r="BD344" s="220"/>
      <c r="BH344" s="221"/>
      <c r="BK344" s="50"/>
      <c r="BL344" s="115"/>
      <c r="BM344" s="43"/>
      <c r="BN344" s="43"/>
      <c r="BO344" s="43"/>
      <c r="BP344" s="115"/>
      <c r="BS344" s="50"/>
      <c r="BT344" s="115"/>
      <c r="BU344" s="222"/>
      <c r="BV344" s="223"/>
      <c r="BZ344" s="221"/>
      <c r="CC344" s="50"/>
      <c r="CD344" s="115"/>
      <c r="CE344" s="43"/>
      <c r="CF344" s="43"/>
      <c r="CG344" s="43"/>
      <c r="CH344" s="115"/>
      <c r="CK344" s="50"/>
      <c r="CL344" s="115"/>
      <c r="CM344" s="222"/>
      <c r="CN344" s="223"/>
      <c r="CR344" s="221"/>
      <c r="CU344" s="50"/>
      <c r="CV344" s="115"/>
      <c r="CW344" s="43"/>
      <c r="CX344" s="43"/>
      <c r="CY344" s="43"/>
      <c r="CZ344" s="115"/>
      <c r="DC344" s="50"/>
      <c r="DD344" s="115"/>
      <c r="DE344" s="222"/>
      <c r="DF344" s="223"/>
      <c r="DJ344" s="221"/>
      <c r="DM344" s="50"/>
      <c r="DN344" s="115"/>
      <c r="DO344" s="43"/>
      <c r="DP344" s="43"/>
      <c r="DQ344" s="43"/>
      <c r="DU344" s="50"/>
      <c r="DV344" s="115"/>
      <c r="DW344" s="222"/>
      <c r="DX344" s="223"/>
      <c r="EG344" s="43"/>
      <c r="EH344" s="43"/>
      <c r="EI344" s="43"/>
    </row>
    <row r="345">
      <c r="A345" s="218"/>
      <c r="B345" s="219"/>
      <c r="C345" s="15"/>
      <c r="D345" s="15"/>
      <c r="E345" s="15"/>
      <c r="F345" s="165"/>
      <c r="G345" s="15"/>
      <c r="H345" s="15"/>
      <c r="I345" s="28"/>
      <c r="J345" s="71"/>
      <c r="K345" s="35"/>
      <c r="L345" s="35"/>
      <c r="M345" s="35"/>
      <c r="N345" s="71"/>
      <c r="O345" s="15"/>
      <c r="P345" s="15"/>
      <c r="Q345" s="28"/>
      <c r="R345" s="71"/>
      <c r="S345" s="173"/>
      <c r="T345" s="219"/>
      <c r="U345" s="15"/>
      <c r="V345" s="15"/>
      <c r="W345" s="15"/>
      <c r="X345" s="165"/>
      <c r="Y345" s="15"/>
      <c r="Z345" s="15"/>
      <c r="AA345" s="15"/>
      <c r="AB345" s="71"/>
      <c r="AC345" s="35"/>
      <c r="AD345" s="35"/>
      <c r="AE345" s="35"/>
      <c r="AF345" s="71"/>
      <c r="AG345" s="15"/>
      <c r="AH345" s="15"/>
      <c r="AI345" s="28"/>
      <c r="AJ345" s="71"/>
      <c r="AK345" s="173"/>
      <c r="AL345" s="219"/>
      <c r="AM345" s="15"/>
      <c r="AN345" s="15"/>
      <c r="AO345" s="15"/>
      <c r="AP345" s="165"/>
      <c r="AQ345" s="15"/>
      <c r="AR345" s="15"/>
      <c r="AS345" s="28"/>
      <c r="AT345" s="71"/>
      <c r="AU345" s="35"/>
      <c r="AV345" s="35"/>
      <c r="AW345" s="35"/>
      <c r="AX345" s="71"/>
      <c r="AY345" s="15"/>
      <c r="AZ345" s="15"/>
      <c r="BA345" s="28"/>
      <c r="BB345" s="71"/>
      <c r="BC345" s="173"/>
      <c r="BD345" s="220"/>
      <c r="BH345" s="221"/>
      <c r="BK345" s="50"/>
      <c r="BL345" s="115"/>
      <c r="BM345" s="43"/>
      <c r="BN345" s="43"/>
      <c r="BO345" s="43"/>
      <c r="BP345" s="115"/>
      <c r="BS345" s="50"/>
      <c r="BT345" s="115"/>
      <c r="BU345" s="222"/>
      <c r="BV345" s="223"/>
      <c r="BZ345" s="221"/>
      <c r="CC345" s="50"/>
      <c r="CD345" s="115"/>
      <c r="CE345" s="43"/>
      <c r="CF345" s="43"/>
      <c r="CG345" s="43"/>
      <c r="CH345" s="115"/>
      <c r="CK345" s="50"/>
      <c r="CL345" s="115"/>
      <c r="CM345" s="222"/>
      <c r="CN345" s="223"/>
      <c r="CR345" s="221"/>
      <c r="CU345" s="50"/>
      <c r="CV345" s="115"/>
      <c r="CW345" s="43"/>
      <c r="CX345" s="43"/>
      <c r="CY345" s="43"/>
      <c r="CZ345" s="115"/>
      <c r="DC345" s="50"/>
      <c r="DD345" s="115"/>
      <c r="DE345" s="222"/>
      <c r="DF345" s="223"/>
      <c r="DJ345" s="221"/>
      <c r="DM345" s="50"/>
      <c r="DN345" s="115"/>
      <c r="DO345" s="43"/>
      <c r="DP345" s="43"/>
      <c r="DQ345" s="43"/>
      <c r="DU345" s="50"/>
      <c r="DV345" s="115"/>
      <c r="DW345" s="222"/>
      <c r="DX345" s="223"/>
      <c r="EG345" s="43"/>
      <c r="EH345" s="43"/>
      <c r="EI345" s="43"/>
    </row>
    <row r="346">
      <c r="A346" s="218"/>
      <c r="B346" s="219"/>
      <c r="C346" s="15"/>
      <c r="D346" s="15"/>
      <c r="E346" s="15"/>
      <c r="F346" s="165"/>
      <c r="G346" s="15"/>
      <c r="H346" s="15"/>
      <c r="I346" s="28"/>
      <c r="J346" s="71"/>
      <c r="K346" s="35"/>
      <c r="L346" s="35"/>
      <c r="M346" s="35"/>
      <c r="N346" s="71"/>
      <c r="O346" s="15"/>
      <c r="P346" s="15"/>
      <c r="Q346" s="28"/>
      <c r="R346" s="71"/>
      <c r="S346" s="173"/>
      <c r="T346" s="219"/>
      <c r="U346" s="15"/>
      <c r="V346" s="15"/>
      <c r="W346" s="15"/>
      <c r="X346" s="165"/>
      <c r="Y346" s="15"/>
      <c r="Z346" s="15"/>
      <c r="AA346" s="15"/>
      <c r="AB346" s="71"/>
      <c r="AC346" s="35"/>
      <c r="AD346" s="35"/>
      <c r="AE346" s="35"/>
      <c r="AF346" s="71"/>
      <c r="AG346" s="15"/>
      <c r="AH346" s="15"/>
      <c r="AI346" s="28"/>
      <c r="AJ346" s="71"/>
      <c r="AK346" s="173"/>
      <c r="AL346" s="219"/>
      <c r="AM346" s="15"/>
      <c r="AN346" s="15"/>
      <c r="AO346" s="15"/>
      <c r="AP346" s="165"/>
      <c r="AQ346" s="15"/>
      <c r="AR346" s="15"/>
      <c r="AS346" s="28"/>
      <c r="AT346" s="71"/>
      <c r="AU346" s="35"/>
      <c r="AV346" s="35"/>
      <c r="AW346" s="35"/>
      <c r="AX346" s="71"/>
      <c r="AY346" s="15"/>
      <c r="AZ346" s="15"/>
      <c r="BA346" s="28"/>
      <c r="BB346" s="71"/>
      <c r="BC346" s="173"/>
      <c r="BD346" s="220"/>
      <c r="BH346" s="221"/>
      <c r="BK346" s="50"/>
      <c r="BL346" s="115"/>
      <c r="BM346" s="43"/>
      <c r="BN346" s="43"/>
      <c r="BO346" s="43"/>
      <c r="BP346" s="115"/>
      <c r="BS346" s="50"/>
      <c r="BT346" s="115"/>
      <c r="BU346" s="222"/>
      <c r="BV346" s="223"/>
      <c r="BZ346" s="221"/>
      <c r="CC346" s="50"/>
      <c r="CD346" s="115"/>
      <c r="CE346" s="43"/>
      <c r="CF346" s="43"/>
      <c r="CG346" s="43"/>
      <c r="CH346" s="115"/>
      <c r="CK346" s="50"/>
      <c r="CL346" s="115"/>
      <c r="CM346" s="222"/>
      <c r="CN346" s="223"/>
      <c r="CR346" s="221"/>
      <c r="CU346" s="50"/>
      <c r="CV346" s="115"/>
      <c r="CW346" s="43"/>
      <c r="CX346" s="43"/>
      <c r="CY346" s="43"/>
      <c r="CZ346" s="115"/>
      <c r="DC346" s="50"/>
      <c r="DD346" s="115"/>
      <c r="DE346" s="222"/>
      <c r="DF346" s="223"/>
      <c r="DJ346" s="221"/>
      <c r="DM346" s="50"/>
      <c r="DN346" s="115"/>
      <c r="DO346" s="43"/>
      <c r="DP346" s="43"/>
      <c r="DQ346" s="43"/>
      <c r="DU346" s="50"/>
      <c r="DV346" s="115"/>
      <c r="DW346" s="222"/>
      <c r="DX346" s="223"/>
      <c r="EG346" s="43"/>
      <c r="EH346" s="43"/>
      <c r="EI346" s="43"/>
    </row>
    <row r="347">
      <c r="A347" s="218"/>
      <c r="B347" s="219"/>
      <c r="C347" s="15"/>
      <c r="D347" s="15"/>
      <c r="E347" s="15"/>
      <c r="F347" s="165"/>
      <c r="G347" s="15"/>
      <c r="H347" s="15"/>
      <c r="I347" s="28"/>
      <c r="J347" s="71"/>
      <c r="K347" s="35"/>
      <c r="L347" s="35"/>
      <c r="M347" s="35"/>
      <c r="N347" s="71"/>
      <c r="O347" s="15"/>
      <c r="P347" s="15"/>
      <c r="Q347" s="28"/>
      <c r="R347" s="71"/>
      <c r="S347" s="173"/>
      <c r="T347" s="219"/>
      <c r="U347" s="15"/>
      <c r="V347" s="15"/>
      <c r="W347" s="15"/>
      <c r="X347" s="165"/>
      <c r="Y347" s="15"/>
      <c r="Z347" s="15"/>
      <c r="AA347" s="15"/>
      <c r="AB347" s="71"/>
      <c r="AC347" s="35"/>
      <c r="AD347" s="35"/>
      <c r="AE347" s="35"/>
      <c r="AF347" s="71"/>
      <c r="AG347" s="15"/>
      <c r="AH347" s="15"/>
      <c r="AI347" s="28"/>
      <c r="AJ347" s="71"/>
      <c r="AK347" s="173"/>
      <c r="AL347" s="219"/>
      <c r="AM347" s="15"/>
      <c r="AN347" s="15"/>
      <c r="AO347" s="15"/>
      <c r="AP347" s="165"/>
      <c r="AQ347" s="15"/>
      <c r="AR347" s="15"/>
      <c r="AS347" s="28"/>
      <c r="AT347" s="71"/>
      <c r="AU347" s="35"/>
      <c r="AV347" s="35"/>
      <c r="AW347" s="35"/>
      <c r="AX347" s="71"/>
      <c r="AY347" s="15"/>
      <c r="AZ347" s="15"/>
      <c r="BA347" s="28"/>
      <c r="BB347" s="71"/>
      <c r="BC347" s="173"/>
      <c r="BD347" s="220"/>
      <c r="BH347" s="221"/>
      <c r="BK347" s="50"/>
      <c r="BL347" s="115"/>
      <c r="BM347" s="43"/>
      <c r="BN347" s="43"/>
      <c r="BO347" s="43"/>
      <c r="BP347" s="115"/>
      <c r="BS347" s="50"/>
      <c r="BT347" s="115"/>
      <c r="BU347" s="222"/>
      <c r="BV347" s="223"/>
      <c r="BZ347" s="221"/>
      <c r="CC347" s="50"/>
      <c r="CD347" s="115"/>
      <c r="CE347" s="43"/>
      <c r="CF347" s="43"/>
      <c r="CG347" s="43"/>
      <c r="CH347" s="115"/>
      <c r="CK347" s="50"/>
      <c r="CL347" s="115"/>
      <c r="CM347" s="222"/>
      <c r="CN347" s="223"/>
      <c r="CR347" s="221"/>
      <c r="CU347" s="50"/>
      <c r="CV347" s="115"/>
      <c r="CW347" s="43"/>
      <c r="CX347" s="43"/>
      <c r="CY347" s="43"/>
      <c r="CZ347" s="115"/>
      <c r="DC347" s="50"/>
      <c r="DD347" s="115"/>
      <c r="DE347" s="222"/>
      <c r="DF347" s="223"/>
      <c r="DJ347" s="221"/>
      <c r="DM347" s="50"/>
      <c r="DN347" s="115"/>
      <c r="DO347" s="43"/>
      <c r="DP347" s="43"/>
      <c r="DQ347" s="43"/>
      <c r="DU347" s="50"/>
      <c r="DV347" s="115"/>
      <c r="DW347" s="222"/>
      <c r="DX347" s="223"/>
      <c r="EG347" s="43"/>
      <c r="EH347" s="43"/>
      <c r="EI347" s="43"/>
    </row>
    <row r="348">
      <c r="A348" s="218"/>
      <c r="B348" s="219"/>
      <c r="C348" s="15"/>
      <c r="D348" s="15"/>
      <c r="E348" s="15"/>
      <c r="F348" s="165"/>
      <c r="G348" s="15"/>
      <c r="H348" s="15"/>
      <c r="I348" s="28"/>
      <c r="J348" s="71"/>
      <c r="K348" s="35"/>
      <c r="L348" s="35"/>
      <c r="M348" s="35"/>
      <c r="N348" s="71"/>
      <c r="O348" s="15"/>
      <c r="P348" s="15"/>
      <c r="Q348" s="28"/>
      <c r="R348" s="71"/>
      <c r="S348" s="173"/>
      <c r="T348" s="219"/>
      <c r="U348" s="15"/>
      <c r="V348" s="15"/>
      <c r="W348" s="15"/>
      <c r="X348" s="165"/>
      <c r="Y348" s="15"/>
      <c r="Z348" s="15"/>
      <c r="AA348" s="15"/>
      <c r="AB348" s="71"/>
      <c r="AC348" s="35"/>
      <c r="AD348" s="35"/>
      <c r="AE348" s="35"/>
      <c r="AF348" s="71"/>
      <c r="AG348" s="15"/>
      <c r="AH348" s="15"/>
      <c r="AI348" s="28"/>
      <c r="AJ348" s="71"/>
      <c r="AK348" s="173"/>
      <c r="AL348" s="219"/>
      <c r="AM348" s="15"/>
      <c r="AN348" s="15"/>
      <c r="AO348" s="15"/>
      <c r="AP348" s="165"/>
      <c r="AQ348" s="15"/>
      <c r="AR348" s="15"/>
      <c r="AS348" s="28"/>
      <c r="AT348" s="71"/>
      <c r="AU348" s="35"/>
      <c r="AV348" s="35"/>
      <c r="AW348" s="35"/>
      <c r="AX348" s="71"/>
      <c r="AY348" s="15"/>
      <c r="AZ348" s="15"/>
      <c r="BA348" s="28"/>
      <c r="BB348" s="71"/>
      <c r="BC348" s="173"/>
      <c r="BD348" s="220"/>
      <c r="BH348" s="221"/>
      <c r="BK348" s="50"/>
      <c r="BL348" s="115"/>
      <c r="BM348" s="43"/>
      <c r="BN348" s="43"/>
      <c r="BO348" s="43"/>
      <c r="BP348" s="115"/>
      <c r="BS348" s="50"/>
      <c r="BT348" s="115"/>
      <c r="BU348" s="222"/>
      <c r="BV348" s="223"/>
      <c r="BZ348" s="221"/>
      <c r="CC348" s="50"/>
      <c r="CD348" s="115"/>
      <c r="CE348" s="43"/>
      <c r="CF348" s="43"/>
      <c r="CG348" s="43"/>
      <c r="CH348" s="115"/>
      <c r="CK348" s="50"/>
      <c r="CL348" s="115"/>
      <c r="CM348" s="222"/>
      <c r="CN348" s="223"/>
      <c r="CR348" s="221"/>
      <c r="CU348" s="50"/>
      <c r="CV348" s="115"/>
      <c r="CW348" s="43"/>
      <c r="CX348" s="43"/>
      <c r="CY348" s="43"/>
      <c r="CZ348" s="115"/>
      <c r="DC348" s="50"/>
      <c r="DD348" s="115"/>
      <c r="DE348" s="222"/>
      <c r="DF348" s="223"/>
      <c r="DJ348" s="221"/>
      <c r="DM348" s="50"/>
      <c r="DN348" s="115"/>
      <c r="DO348" s="43"/>
      <c r="DP348" s="43"/>
      <c r="DQ348" s="43"/>
      <c r="DU348" s="50"/>
      <c r="DV348" s="115"/>
      <c r="DW348" s="222"/>
      <c r="DX348" s="223"/>
      <c r="EG348" s="43"/>
      <c r="EH348" s="43"/>
      <c r="EI348" s="43"/>
    </row>
    <row r="349">
      <c r="A349" s="218"/>
      <c r="B349" s="219"/>
      <c r="C349" s="15"/>
      <c r="D349" s="15"/>
      <c r="E349" s="15"/>
      <c r="F349" s="165"/>
      <c r="G349" s="15"/>
      <c r="H349" s="15"/>
      <c r="I349" s="28"/>
      <c r="J349" s="71"/>
      <c r="K349" s="35"/>
      <c r="L349" s="35"/>
      <c r="M349" s="35"/>
      <c r="N349" s="71"/>
      <c r="O349" s="15"/>
      <c r="P349" s="15"/>
      <c r="Q349" s="28"/>
      <c r="R349" s="71"/>
      <c r="S349" s="173"/>
      <c r="T349" s="219"/>
      <c r="U349" s="15"/>
      <c r="V349" s="15"/>
      <c r="W349" s="15"/>
      <c r="X349" s="165"/>
      <c r="Y349" s="15"/>
      <c r="Z349" s="15"/>
      <c r="AA349" s="15"/>
      <c r="AB349" s="71"/>
      <c r="AC349" s="35"/>
      <c r="AD349" s="35"/>
      <c r="AE349" s="35"/>
      <c r="AF349" s="71"/>
      <c r="AG349" s="15"/>
      <c r="AH349" s="15"/>
      <c r="AI349" s="28"/>
      <c r="AJ349" s="71"/>
      <c r="AK349" s="173"/>
      <c r="AL349" s="219"/>
      <c r="AM349" s="15"/>
      <c r="AN349" s="15"/>
      <c r="AO349" s="15"/>
      <c r="AP349" s="165"/>
      <c r="AQ349" s="15"/>
      <c r="AR349" s="15"/>
      <c r="AS349" s="28"/>
      <c r="AT349" s="71"/>
      <c r="AU349" s="35"/>
      <c r="AV349" s="35"/>
      <c r="AW349" s="35"/>
      <c r="AX349" s="71"/>
      <c r="AY349" s="15"/>
      <c r="AZ349" s="15"/>
      <c r="BA349" s="28"/>
      <c r="BB349" s="71"/>
      <c r="BC349" s="173"/>
      <c r="BD349" s="220"/>
      <c r="BH349" s="221"/>
      <c r="BK349" s="50"/>
      <c r="BL349" s="115"/>
      <c r="BM349" s="43"/>
      <c r="BN349" s="43"/>
      <c r="BO349" s="43"/>
      <c r="BP349" s="115"/>
      <c r="BS349" s="50"/>
      <c r="BT349" s="115"/>
      <c r="BU349" s="222"/>
      <c r="BV349" s="223"/>
      <c r="BZ349" s="221"/>
      <c r="CC349" s="50"/>
      <c r="CD349" s="115"/>
      <c r="CE349" s="43"/>
      <c r="CF349" s="43"/>
      <c r="CG349" s="43"/>
      <c r="CH349" s="115"/>
      <c r="CK349" s="50"/>
      <c r="CL349" s="115"/>
      <c r="CM349" s="222"/>
      <c r="CN349" s="223"/>
      <c r="CR349" s="221"/>
      <c r="CU349" s="50"/>
      <c r="CV349" s="115"/>
      <c r="CW349" s="43"/>
      <c r="CX349" s="43"/>
      <c r="CY349" s="43"/>
      <c r="CZ349" s="115"/>
      <c r="DC349" s="50"/>
      <c r="DD349" s="115"/>
      <c r="DE349" s="222"/>
      <c r="DF349" s="223"/>
      <c r="DJ349" s="221"/>
      <c r="DM349" s="50"/>
      <c r="DN349" s="115"/>
      <c r="DO349" s="43"/>
      <c r="DP349" s="43"/>
      <c r="DQ349" s="43"/>
      <c r="DU349" s="50"/>
      <c r="DV349" s="115"/>
      <c r="DW349" s="222"/>
      <c r="DX349" s="223"/>
      <c r="EG349" s="43"/>
      <c r="EH349" s="43"/>
      <c r="EI349" s="43"/>
    </row>
    <row r="350">
      <c r="A350" s="218"/>
      <c r="B350" s="219"/>
      <c r="C350" s="15"/>
      <c r="D350" s="15"/>
      <c r="E350" s="15"/>
      <c r="F350" s="165"/>
      <c r="G350" s="15"/>
      <c r="H350" s="15"/>
      <c r="I350" s="28"/>
      <c r="J350" s="71"/>
      <c r="K350" s="35"/>
      <c r="L350" s="35"/>
      <c r="M350" s="35"/>
      <c r="N350" s="71"/>
      <c r="O350" s="15"/>
      <c r="P350" s="15"/>
      <c r="Q350" s="28"/>
      <c r="R350" s="71"/>
      <c r="S350" s="173"/>
      <c r="T350" s="219"/>
      <c r="U350" s="15"/>
      <c r="V350" s="15"/>
      <c r="W350" s="15"/>
      <c r="X350" s="165"/>
      <c r="Y350" s="15"/>
      <c r="Z350" s="15"/>
      <c r="AA350" s="15"/>
      <c r="AB350" s="71"/>
      <c r="AC350" s="35"/>
      <c r="AD350" s="35"/>
      <c r="AE350" s="35"/>
      <c r="AF350" s="71"/>
      <c r="AG350" s="15"/>
      <c r="AH350" s="15"/>
      <c r="AI350" s="28"/>
      <c r="AJ350" s="71"/>
      <c r="AK350" s="173"/>
      <c r="AL350" s="219"/>
      <c r="AM350" s="15"/>
      <c r="AN350" s="15"/>
      <c r="AO350" s="15"/>
      <c r="AP350" s="165"/>
      <c r="AQ350" s="15"/>
      <c r="AR350" s="15"/>
      <c r="AS350" s="28"/>
      <c r="AT350" s="71"/>
      <c r="AU350" s="35"/>
      <c r="AV350" s="35"/>
      <c r="AW350" s="35"/>
      <c r="AX350" s="71"/>
      <c r="AY350" s="15"/>
      <c r="AZ350" s="15"/>
      <c r="BA350" s="28"/>
      <c r="BB350" s="71"/>
      <c r="BC350" s="173"/>
      <c r="BD350" s="220"/>
      <c r="BH350" s="221"/>
      <c r="BK350" s="50"/>
      <c r="BL350" s="115"/>
      <c r="BM350" s="43"/>
      <c r="BN350" s="43"/>
      <c r="BO350" s="43"/>
      <c r="BP350" s="115"/>
      <c r="BS350" s="50"/>
      <c r="BT350" s="115"/>
      <c r="BU350" s="222"/>
      <c r="BV350" s="223"/>
      <c r="BZ350" s="221"/>
      <c r="CC350" s="50"/>
      <c r="CD350" s="115"/>
      <c r="CE350" s="43"/>
      <c r="CF350" s="43"/>
      <c r="CG350" s="43"/>
      <c r="CH350" s="115"/>
      <c r="CK350" s="50"/>
      <c r="CL350" s="115"/>
      <c r="CM350" s="222"/>
      <c r="CN350" s="223"/>
      <c r="CR350" s="221"/>
      <c r="CU350" s="50"/>
      <c r="CV350" s="115"/>
      <c r="CW350" s="43"/>
      <c r="CX350" s="43"/>
      <c r="CY350" s="43"/>
      <c r="CZ350" s="115"/>
      <c r="DC350" s="50"/>
      <c r="DD350" s="115"/>
      <c r="DE350" s="222"/>
      <c r="DF350" s="223"/>
      <c r="DJ350" s="221"/>
      <c r="DM350" s="50"/>
      <c r="DN350" s="115"/>
      <c r="DO350" s="43"/>
      <c r="DP350" s="43"/>
      <c r="DQ350" s="43"/>
      <c r="DU350" s="50"/>
      <c r="DV350" s="115"/>
      <c r="DW350" s="222"/>
      <c r="DX350" s="223"/>
      <c r="EG350" s="43"/>
      <c r="EH350" s="43"/>
      <c r="EI350" s="43"/>
    </row>
    <row r="351">
      <c r="A351" s="218"/>
      <c r="B351" s="219"/>
      <c r="C351" s="15"/>
      <c r="D351" s="15"/>
      <c r="E351" s="15"/>
      <c r="F351" s="165"/>
      <c r="G351" s="15"/>
      <c r="H351" s="15"/>
      <c r="I351" s="28"/>
      <c r="J351" s="71"/>
      <c r="K351" s="35"/>
      <c r="L351" s="35"/>
      <c r="M351" s="35"/>
      <c r="N351" s="71"/>
      <c r="O351" s="15"/>
      <c r="P351" s="15"/>
      <c r="Q351" s="28"/>
      <c r="R351" s="71"/>
      <c r="S351" s="173"/>
      <c r="T351" s="219"/>
      <c r="U351" s="15"/>
      <c r="V351" s="15"/>
      <c r="W351" s="15"/>
      <c r="X351" s="165"/>
      <c r="Y351" s="15"/>
      <c r="Z351" s="15"/>
      <c r="AA351" s="15"/>
      <c r="AB351" s="71"/>
      <c r="AC351" s="35"/>
      <c r="AD351" s="35"/>
      <c r="AE351" s="35"/>
      <c r="AF351" s="71"/>
      <c r="AG351" s="15"/>
      <c r="AH351" s="15"/>
      <c r="AI351" s="28"/>
      <c r="AJ351" s="71"/>
      <c r="AK351" s="173"/>
      <c r="AL351" s="219"/>
      <c r="AM351" s="15"/>
      <c r="AN351" s="15"/>
      <c r="AO351" s="15"/>
      <c r="AP351" s="165"/>
      <c r="AQ351" s="15"/>
      <c r="AR351" s="15"/>
      <c r="AS351" s="28"/>
      <c r="AT351" s="71"/>
      <c r="AU351" s="35"/>
      <c r="AV351" s="35"/>
      <c r="AW351" s="35"/>
      <c r="AX351" s="71"/>
      <c r="AY351" s="15"/>
      <c r="AZ351" s="15"/>
      <c r="BA351" s="28"/>
      <c r="BB351" s="71"/>
      <c r="BC351" s="173"/>
      <c r="BD351" s="220"/>
      <c r="BH351" s="221"/>
      <c r="BK351" s="50"/>
      <c r="BL351" s="115"/>
      <c r="BM351" s="43"/>
      <c r="BN351" s="43"/>
      <c r="BO351" s="43"/>
      <c r="BP351" s="115"/>
      <c r="BS351" s="50"/>
      <c r="BT351" s="115"/>
      <c r="BU351" s="222"/>
      <c r="BV351" s="223"/>
      <c r="BZ351" s="221"/>
      <c r="CC351" s="50"/>
      <c r="CD351" s="115"/>
      <c r="CE351" s="43"/>
      <c r="CF351" s="43"/>
      <c r="CG351" s="43"/>
      <c r="CH351" s="115"/>
      <c r="CK351" s="50"/>
      <c r="CL351" s="115"/>
      <c r="CM351" s="222"/>
      <c r="CN351" s="223"/>
      <c r="CR351" s="221"/>
      <c r="CU351" s="50"/>
      <c r="CV351" s="115"/>
      <c r="CW351" s="43"/>
      <c r="CX351" s="43"/>
      <c r="CY351" s="43"/>
      <c r="CZ351" s="115"/>
      <c r="DC351" s="50"/>
      <c r="DD351" s="115"/>
      <c r="DE351" s="222"/>
      <c r="DF351" s="223"/>
      <c r="DJ351" s="221"/>
      <c r="DM351" s="50"/>
      <c r="DN351" s="115"/>
      <c r="DO351" s="43"/>
      <c r="DP351" s="43"/>
      <c r="DQ351" s="43"/>
      <c r="DU351" s="50"/>
      <c r="DV351" s="115"/>
      <c r="DW351" s="222"/>
      <c r="DX351" s="223"/>
      <c r="EG351" s="43"/>
      <c r="EH351" s="43"/>
      <c r="EI351" s="43"/>
    </row>
    <row r="352">
      <c r="A352" s="218"/>
      <c r="B352" s="219"/>
      <c r="C352" s="15"/>
      <c r="D352" s="15"/>
      <c r="E352" s="15"/>
      <c r="F352" s="165"/>
      <c r="G352" s="15"/>
      <c r="H352" s="15"/>
      <c r="I352" s="28"/>
      <c r="J352" s="71"/>
      <c r="K352" s="35"/>
      <c r="L352" s="35"/>
      <c r="M352" s="35"/>
      <c r="N352" s="71"/>
      <c r="O352" s="15"/>
      <c r="P352" s="15"/>
      <c r="Q352" s="28"/>
      <c r="R352" s="71"/>
      <c r="S352" s="173"/>
      <c r="T352" s="219"/>
      <c r="U352" s="15"/>
      <c r="V352" s="15"/>
      <c r="W352" s="15"/>
      <c r="X352" s="165"/>
      <c r="Y352" s="15"/>
      <c r="Z352" s="15"/>
      <c r="AA352" s="15"/>
      <c r="AB352" s="71"/>
      <c r="AC352" s="35"/>
      <c r="AD352" s="35"/>
      <c r="AE352" s="35"/>
      <c r="AF352" s="71"/>
      <c r="AG352" s="15"/>
      <c r="AH352" s="15"/>
      <c r="AI352" s="28"/>
      <c r="AJ352" s="71"/>
      <c r="AK352" s="173"/>
      <c r="AL352" s="219"/>
      <c r="AM352" s="15"/>
      <c r="AN352" s="15"/>
      <c r="AO352" s="15"/>
      <c r="AP352" s="165"/>
      <c r="AQ352" s="15"/>
      <c r="AR352" s="15"/>
      <c r="AS352" s="28"/>
      <c r="AT352" s="71"/>
      <c r="AU352" s="35"/>
      <c r="AV352" s="35"/>
      <c r="AW352" s="35"/>
      <c r="AX352" s="71"/>
      <c r="AY352" s="15"/>
      <c r="AZ352" s="15"/>
      <c r="BA352" s="28"/>
      <c r="BB352" s="71"/>
      <c r="BC352" s="173"/>
      <c r="BD352" s="220"/>
      <c r="BH352" s="221"/>
      <c r="BK352" s="50"/>
      <c r="BL352" s="115"/>
      <c r="BM352" s="43"/>
      <c r="BN352" s="43"/>
      <c r="BO352" s="43"/>
      <c r="BP352" s="115"/>
      <c r="BS352" s="50"/>
      <c r="BT352" s="115"/>
      <c r="BU352" s="222"/>
      <c r="BV352" s="223"/>
      <c r="BZ352" s="221"/>
      <c r="CC352" s="50"/>
      <c r="CD352" s="115"/>
      <c r="CE352" s="43"/>
      <c r="CF352" s="43"/>
      <c r="CG352" s="43"/>
      <c r="CH352" s="115"/>
      <c r="CK352" s="50"/>
      <c r="CL352" s="115"/>
      <c r="CM352" s="222"/>
      <c r="CN352" s="223"/>
      <c r="CR352" s="221"/>
      <c r="CU352" s="50"/>
      <c r="CV352" s="115"/>
      <c r="CW352" s="43"/>
      <c r="CX352" s="43"/>
      <c r="CY352" s="43"/>
      <c r="CZ352" s="115"/>
      <c r="DC352" s="50"/>
      <c r="DD352" s="115"/>
      <c r="DE352" s="222"/>
      <c r="DF352" s="223"/>
      <c r="DJ352" s="221"/>
      <c r="DM352" s="50"/>
      <c r="DN352" s="115"/>
      <c r="DO352" s="43"/>
      <c r="DP352" s="43"/>
      <c r="DQ352" s="43"/>
      <c r="DU352" s="50"/>
      <c r="DV352" s="115"/>
      <c r="DW352" s="222"/>
      <c r="DX352" s="223"/>
      <c r="EG352" s="43"/>
      <c r="EH352" s="43"/>
      <c r="EI352" s="43"/>
    </row>
    <row r="353">
      <c r="A353" s="218"/>
      <c r="B353" s="219"/>
      <c r="C353" s="15"/>
      <c r="D353" s="15"/>
      <c r="E353" s="15"/>
      <c r="F353" s="165"/>
      <c r="G353" s="15"/>
      <c r="H353" s="15"/>
      <c r="I353" s="28"/>
      <c r="J353" s="71"/>
      <c r="K353" s="35"/>
      <c r="L353" s="35"/>
      <c r="M353" s="35"/>
      <c r="N353" s="71"/>
      <c r="O353" s="15"/>
      <c r="P353" s="15"/>
      <c r="Q353" s="28"/>
      <c r="R353" s="71"/>
      <c r="S353" s="173"/>
      <c r="T353" s="219"/>
      <c r="U353" s="15"/>
      <c r="V353" s="15"/>
      <c r="W353" s="15"/>
      <c r="X353" s="165"/>
      <c r="Y353" s="15"/>
      <c r="Z353" s="15"/>
      <c r="AA353" s="15"/>
      <c r="AB353" s="71"/>
      <c r="AC353" s="35"/>
      <c r="AD353" s="35"/>
      <c r="AE353" s="35"/>
      <c r="AF353" s="71"/>
      <c r="AG353" s="15"/>
      <c r="AH353" s="15"/>
      <c r="AI353" s="28"/>
      <c r="AJ353" s="71"/>
      <c r="AK353" s="173"/>
      <c r="AL353" s="219"/>
      <c r="AM353" s="15"/>
      <c r="AN353" s="15"/>
      <c r="AO353" s="15"/>
      <c r="AP353" s="165"/>
      <c r="AQ353" s="15"/>
      <c r="AR353" s="15"/>
      <c r="AS353" s="28"/>
      <c r="AT353" s="71"/>
      <c r="AU353" s="35"/>
      <c r="AV353" s="35"/>
      <c r="AW353" s="35"/>
      <c r="AX353" s="71"/>
      <c r="AY353" s="15"/>
      <c r="AZ353" s="15"/>
      <c r="BA353" s="28"/>
      <c r="BB353" s="71"/>
      <c r="BC353" s="173"/>
      <c r="BD353" s="220"/>
      <c r="BH353" s="221"/>
      <c r="BK353" s="50"/>
      <c r="BL353" s="115"/>
      <c r="BM353" s="43"/>
      <c r="BN353" s="43"/>
      <c r="BO353" s="43"/>
      <c r="BP353" s="115"/>
      <c r="BS353" s="50"/>
      <c r="BT353" s="115"/>
      <c r="BU353" s="222"/>
      <c r="BV353" s="223"/>
      <c r="BZ353" s="221"/>
      <c r="CC353" s="50"/>
      <c r="CD353" s="115"/>
      <c r="CE353" s="43"/>
      <c r="CF353" s="43"/>
      <c r="CG353" s="43"/>
      <c r="CH353" s="115"/>
      <c r="CK353" s="50"/>
      <c r="CL353" s="115"/>
      <c r="CM353" s="222"/>
      <c r="CN353" s="223"/>
      <c r="CR353" s="221"/>
      <c r="CU353" s="50"/>
      <c r="CV353" s="115"/>
      <c r="CW353" s="43"/>
      <c r="CX353" s="43"/>
      <c r="CY353" s="43"/>
      <c r="CZ353" s="115"/>
      <c r="DC353" s="50"/>
      <c r="DD353" s="115"/>
      <c r="DE353" s="222"/>
      <c r="DF353" s="223"/>
      <c r="DJ353" s="221"/>
      <c r="DM353" s="50"/>
      <c r="DN353" s="115"/>
      <c r="DO353" s="43"/>
      <c r="DP353" s="43"/>
      <c r="DQ353" s="43"/>
      <c r="DU353" s="50"/>
      <c r="DV353" s="115"/>
      <c r="DW353" s="222"/>
      <c r="DX353" s="223"/>
      <c r="EG353" s="43"/>
      <c r="EH353" s="43"/>
      <c r="EI353" s="43"/>
    </row>
    <row r="354">
      <c r="A354" s="218"/>
      <c r="B354" s="219"/>
      <c r="C354" s="15"/>
      <c r="D354" s="15"/>
      <c r="E354" s="15"/>
      <c r="F354" s="165"/>
      <c r="G354" s="15"/>
      <c r="H354" s="15"/>
      <c r="I354" s="28"/>
      <c r="J354" s="71"/>
      <c r="K354" s="35"/>
      <c r="L354" s="35"/>
      <c r="M354" s="35"/>
      <c r="N354" s="71"/>
      <c r="O354" s="15"/>
      <c r="P354" s="15"/>
      <c r="Q354" s="28"/>
      <c r="R354" s="71"/>
      <c r="S354" s="173"/>
      <c r="T354" s="219"/>
      <c r="U354" s="15"/>
      <c r="V354" s="15"/>
      <c r="W354" s="15"/>
      <c r="X354" s="165"/>
      <c r="Y354" s="15"/>
      <c r="Z354" s="15"/>
      <c r="AA354" s="15"/>
      <c r="AB354" s="71"/>
      <c r="AC354" s="35"/>
      <c r="AD354" s="35"/>
      <c r="AE354" s="35"/>
      <c r="AF354" s="71"/>
      <c r="AG354" s="15"/>
      <c r="AH354" s="15"/>
      <c r="AI354" s="28"/>
      <c r="AJ354" s="71"/>
      <c r="AK354" s="173"/>
      <c r="AL354" s="219"/>
      <c r="AM354" s="15"/>
      <c r="AN354" s="15"/>
      <c r="AO354" s="15"/>
      <c r="AP354" s="165"/>
      <c r="AQ354" s="15"/>
      <c r="AR354" s="15"/>
      <c r="AS354" s="28"/>
      <c r="AT354" s="71"/>
      <c r="AU354" s="35"/>
      <c r="AV354" s="35"/>
      <c r="AW354" s="35"/>
      <c r="AX354" s="71"/>
      <c r="AY354" s="15"/>
      <c r="AZ354" s="15"/>
      <c r="BA354" s="28"/>
      <c r="BB354" s="71"/>
      <c r="BC354" s="173"/>
      <c r="BD354" s="220"/>
      <c r="BH354" s="221"/>
      <c r="BK354" s="50"/>
      <c r="BL354" s="115"/>
      <c r="BM354" s="43"/>
      <c r="BN354" s="43"/>
      <c r="BO354" s="43"/>
      <c r="BP354" s="115"/>
      <c r="BS354" s="50"/>
      <c r="BT354" s="115"/>
      <c r="BU354" s="222"/>
      <c r="BV354" s="223"/>
      <c r="BZ354" s="221"/>
      <c r="CC354" s="50"/>
      <c r="CD354" s="115"/>
      <c r="CE354" s="43"/>
      <c r="CF354" s="43"/>
      <c r="CG354" s="43"/>
      <c r="CH354" s="115"/>
      <c r="CK354" s="50"/>
      <c r="CL354" s="115"/>
      <c r="CM354" s="222"/>
      <c r="CN354" s="223"/>
      <c r="CR354" s="221"/>
      <c r="CU354" s="50"/>
      <c r="CV354" s="115"/>
      <c r="CW354" s="43"/>
      <c r="CX354" s="43"/>
      <c r="CY354" s="43"/>
      <c r="CZ354" s="115"/>
      <c r="DC354" s="50"/>
      <c r="DD354" s="115"/>
      <c r="DE354" s="222"/>
      <c r="DF354" s="223"/>
      <c r="DJ354" s="221"/>
      <c r="DM354" s="50"/>
      <c r="DN354" s="115"/>
      <c r="DO354" s="43"/>
      <c r="DP354" s="43"/>
      <c r="DQ354" s="43"/>
      <c r="DU354" s="50"/>
      <c r="DV354" s="115"/>
      <c r="DW354" s="222"/>
      <c r="DX354" s="223"/>
      <c r="EG354" s="43"/>
      <c r="EH354" s="43"/>
      <c r="EI354" s="43"/>
    </row>
    <row r="355">
      <c r="A355" s="218"/>
      <c r="B355" s="219"/>
      <c r="C355" s="15"/>
      <c r="D355" s="15"/>
      <c r="E355" s="15"/>
      <c r="F355" s="165"/>
      <c r="G355" s="15"/>
      <c r="H355" s="15"/>
      <c r="I355" s="28"/>
      <c r="J355" s="71"/>
      <c r="K355" s="35"/>
      <c r="L355" s="35"/>
      <c r="M355" s="35"/>
      <c r="N355" s="71"/>
      <c r="O355" s="15"/>
      <c r="P355" s="15"/>
      <c r="Q355" s="28"/>
      <c r="R355" s="71"/>
      <c r="S355" s="173"/>
      <c r="T355" s="219"/>
      <c r="U355" s="15"/>
      <c r="V355" s="15"/>
      <c r="W355" s="15"/>
      <c r="X355" s="165"/>
      <c r="Y355" s="15"/>
      <c r="Z355" s="15"/>
      <c r="AA355" s="15"/>
      <c r="AB355" s="71"/>
      <c r="AC355" s="35"/>
      <c r="AD355" s="35"/>
      <c r="AE355" s="35"/>
      <c r="AF355" s="71"/>
      <c r="AG355" s="15"/>
      <c r="AH355" s="15"/>
      <c r="AI355" s="28"/>
      <c r="AJ355" s="71"/>
      <c r="AK355" s="173"/>
      <c r="AL355" s="219"/>
      <c r="AM355" s="15"/>
      <c r="AN355" s="15"/>
      <c r="AO355" s="15"/>
      <c r="AP355" s="165"/>
      <c r="AQ355" s="15"/>
      <c r="AR355" s="15"/>
      <c r="AS355" s="28"/>
      <c r="AT355" s="71"/>
      <c r="AU355" s="35"/>
      <c r="AV355" s="35"/>
      <c r="AW355" s="35"/>
      <c r="AX355" s="71"/>
      <c r="AY355" s="15"/>
      <c r="AZ355" s="15"/>
      <c r="BA355" s="28"/>
      <c r="BB355" s="71"/>
      <c r="BC355" s="173"/>
      <c r="BD355" s="220"/>
      <c r="BH355" s="221"/>
      <c r="BK355" s="50"/>
      <c r="BL355" s="115"/>
      <c r="BM355" s="43"/>
      <c r="BN355" s="43"/>
      <c r="BO355" s="43"/>
      <c r="BP355" s="115"/>
      <c r="BS355" s="50"/>
      <c r="BT355" s="115"/>
      <c r="BU355" s="222"/>
      <c r="BV355" s="223"/>
      <c r="BZ355" s="221"/>
      <c r="CC355" s="50"/>
      <c r="CD355" s="115"/>
      <c r="CE355" s="43"/>
      <c r="CF355" s="43"/>
      <c r="CG355" s="43"/>
      <c r="CH355" s="115"/>
      <c r="CK355" s="50"/>
      <c r="CL355" s="115"/>
      <c r="CM355" s="222"/>
      <c r="CN355" s="223"/>
      <c r="CR355" s="221"/>
      <c r="CU355" s="50"/>
      <c r="CV355" s="115"/>
      <c r="CW355" s="43"/>
      <c r="CX355" s="43"/>
      <c r="CY355" s="43"/>
      <c r="CZ355" s="115"/>
      <c r="DC355" s="50"/>
      <c r="DD355" s="115"/>
      <c r="DE355" s="222"/>
      <c r="DF355" s="223"/>
      <c r="DJ355" s="221"/>
      <c r="DM355" s="50"/>
      <c r="DN355" s="115"/>
      <c r="DO355" s="43"/>
      <c r="DP355" s="43"/>
      <c r="DQ355" s="43"/>
      <c r="DU355" s="50"/>
      <c r="DV355" s="115"/>
      <c r="DW355" s="222"/>
      <c r="DX355" s="223"/>
      <c r="EG355" s="43"/>
      <c r="EH355" s="43"/>
      <c r="EI355" s="43"/>
    </row>
    <row r="356">
      <c r="A356" s="218"/>
      <c r="B356" s="219"/>
      <c r="C356" s="15"/>
      <c r="D356" s="15"/>
      <c r="E356" s="15"/>
      <c r="F356" s="165"/>
      <c r="G356" s="15"/>
      <c r="H356" s="15"/>
      <c r="I356" s="28"/>
      <c r="J356" s="71"/>
      <c r="K356" s="35"/>
      <c r="L356" s="35"/>
      <c r="M356" s="35"/>
      <c r="N356" s="71"/>
      <c r="O356" s="15"/>
      <c r="P356" s="15"/>
      <c r="Q356" s="28"/>
      <c r="R356" s="71"/>
      <c r="S356" s="173"/>
      <c r="T356" s="219"/>
      <c r="U356" s="15"/>
      <c r="V356" s="15"/>
      <c r="W356" s="15"/>
      <c r="X356" s="165"/>
      <c r="Y356" s="15"/>
      <c r="Z356" s="15"/>
      <c r="AA356" s="15"/>
      <c r="AB356" s="71"/>
      <c r="AC356" s="35"/>
      <c r="AD356" s="35"/>
      <c r="AE356" s="35"/>
      <c r="AF356" s="71"/>
      <c r="AG356" s="15"/>
      <c r="AH356" s="15"/>
      <c r="AI356" s="28"/>
      <c r="AJ356" s="71"/>
      <c r="AK356" s="173"/>
      <c r="AL356" s="219"/>
      <c r="AM356" s="15"/>
      <c r="AN356" s="15"/>
      <c r="AO356" s="15"/>
      <c r="AP356" s="165"/>
      <c r="AQ356" s="15"/>
      <c r="AR356" s="15"/>
      <c r="AS356" s="28"/>
      <c r="AT356" s="71"/>
      <c r="AU356" s="35"/>
      <c r="AV356" s="35"/>
      <c r="AW356" s="35"/>
      <c r="AX356" s="71"/>
      <c r="AY356" s="15"/>
      <c r="AZ356" s="15"/>
      <c r="BA356" s="28"/>
      <c r="BB356" s="71"/>
      <c r="BC356" s="173"/>
      <c r="BD356" s="220"/>
      <c r="BH356" s="221"/>
      <c r="BK356" s="50"/>
      <c r="BL356" s="115"/>
      <c r="BM356" s="43"/>
      <c r="BN356" s="43"/>
      <c r="BO356" s="43"/>
      <c r="BP356" s="115"/>
      <c r="BS356" s="50"/>
      <c r="BT356" s="115"/>
      <c r="BU356" s="222"/>
      <c r="BV356" s="223"/>
      <c r="BZ356" s="221"/>
      <c r="CC356" s="50"/>
      <c r="CD356" s="115"/>
      <c r="CE356" s="43"/>
      <c r="CF356" s="43"/>
      <c r="CG356" s="43"/>
      <c r="CH356" s="115"/>
      <c r="CK356" s="50"/>
      <c r="CL356" s="115"/>
      <c r="CM356" s="222"/>
      <c r="CN356" s="223"/>
      <c r="CR356" s="221"/>
      <c r="CU356" s="50"/>
      <c r="CV356" s="115"/>
      <c r="CW356" s="43"/>
      <c r="CX356" s="43"/>
      <c r="CY356" s="43"/>
      <c r="CZ356" s="115"/>
      <c r="DC356" s="50"/>
      <c r="DD356" s="115"/>
      <c r="DE356" s="222"/>
      <c r="DF356" s="223"/>
      <c r="DJ356" s="221"/>
      <c r="DM356" s="50"/>
      <c r="DN356" s="115"/>
      <c r="DO356" s="43"/>
      <c r="DP356" s="43"/>
      <c r="DQ356" s="43"/>
      <c r="DU356" s="50"/>
      <c r="DV356" s="115"/>
      <c r="DW356" s="222"/>
      <c r="DX356" s="223"/>
      <c r="EG356" s="43"/>
      <c r="EH356" s="43"/>
      <c r="EI356" s="43"/>
    </row>
    <row r="357">
      <c r="A357" s="218"/>
      <c r="B357" s="219"/>
      <c r="C357" s="15"/>
      <c r="D357" s="15"/>
      <c r="E357" s="15"/>
      <c r="F357" s="165"/>
      <c r="G357" s="15"/>
      <c r="H357" s="15"/>
      <c r="I357" s="28"/>
      <c r="J357" s="71"/>
      <c r="K357" s="35"/>
      <c r="L357" s="35"/>
      <c r="M357" s="35"/>
      <c r="N357" s="71"/>
      <c r="O357" s="15"/>
      <c r="P357" s="15"/>
      <c r="Q357" s="28"/>
      <c r="R357" s="71"/>
      <c r="S357" s="173"/>
      <c r="T357" s="219"/>
      <c r="U357" s="15"/>
      <c r="V357" s="15"/>
      <c r="W357" s="15"/>
      <c r="X357" s="165"/>
      <c r="Y357" s="15"/>
      <c r="Z357" s="15"/>
      <c r="AA357" s="15"/>
      <c r="AB357" s="71"/>
      <c r="AC357" s="35"/>
      <c r="AD357" s="35"/>
      <c r="AE357" s="35"/>
      <c r="AF357" s="71"/>
      <c r="AG357" s="15"/>
      <c r="AH357" s="15"/>
      <c r="AI357" s="28"/>
      <c r="AJ357" s="71"/>
      <c r="AK357" s="173"/>
      <c r="AL357" s="219"/>
      <c r="AM357" s="15"/>
      <c r="AN357" s="15"/>
      <c r="AO357" s="15"/>
      <c r="AP357" s="165"/>
      <c r="AQ357" s="15"/>
      <c r="AR357" s="15"/>
      <c r="AS357" s="28"/>
      <c r="AT357" s="71"/>
      <c r="AU357" s="35"/>
      <c r="AV357" s="35"/>
      <c r="AW357" s="35"/>
      <c r="AX357" s="71"/>
      <c r="AY357" s="15"/>
      <c r="AZ357" s="15"/>
      <c r="BA357" s="28"/>
      <c r="BB357" s="71"/>
      <c r="BC357" s="173"/>
      <c r="BD357" s="220"/>
      <c r="BH357" s="221"/>
      <c r="BK357" s="50"/>
      <c r="BL357" s="115"/>
      <c r="BM357" s="43"/>
      <c r="BN357" s="43"/>
      <c r="BO357" s="43"/>
      <c r="BP357" s="115"/>
      <c r="BS357" s="50"/>
      <c r="BT357" s="115"/>
      <c r="BU357" s="222"/>
      <c r="BV357" s="223"/>
      <c r="BZ357" s="221"/>
      <c r="CC357" s="50"/>
      <c r="CD357" s="115"/>
      <c r="CE357" s="43"/>
      <c r="CF357" s="43"/>
      <c r="CG357" s="43"/>
      <c r="CH357" s="115"/>
      <c r="CK357" s="50"/>
      <c r="CL357" s="115"/>
      <c r="CM357" s="222"/>
      <c r="CN357" s="223"/>
      <c r="CR357" s="221"/>
      <c r="CU357" s="50"/>
      <c r="CV357" s="115"/>
      <c r="CW357" s="43"/>
      <c r="CX357" s="43"/>
      <c r="CY357" s="43"/>
      <c r="CZ357" s="115"/>
      <c r="DC357" s="50"/>
      <c r="DD357" s="115"/>
      <c r="DE357" s="222"/>
      <c r="DF357" s="223"/>
      <c r="DJ357" s="221"/>
      <c r="DM357" s="50"/>
      <c r="DN357" s="115"/>
      <c r="DO357" s="43"/>
      <c r="DP357" s="43"/>
      <c r="DQ357" s="43"/>
      <c r="DU357" s="50"/>
      <c r="DV357" s="115"/>
      <c r="DW357" s="222"/>
      <c r="DX357" s="223"/>
      <c r="EG357" s="43"/>
      <c r="EH357" s="43"/>
      <c r="EI357" s="43"/>
    </row>
    <row r="358">
      <c r="A358" s="218"/>
      <c r="B358" s="219"/>
      <c r="C358" s="15"/>
      <c r="D358" s="15"/>
      <c r="E358" s="15"/>
      <c r="F358" s="165"/>
      <c r="G358" s="15"/>
      <c r="H358" s="15"/>
      <c r="I358" s="28"/>
      <c r="J358" s="71"/>
      <c r="K358" s="35"/>
      <c r="L358" s="35"/>
      <c r="M358" s="35"/>
      <c r="N358" s="71"/>
      <c r="O358" s="15"/>
      <c r="P358" s="15"/>
      <c r="Q358" s="28"/>
      <c r="R358" s="71"/>
      <c r="S358" s="173"/>
      <c r="T358" s="219"/>
      <c r="U358" s="15"/>
      <c r="V358" s="15"/>
      <c r="W358" s="15"/>
      <c r="X358" s="165"/>
      <c r="Y358" s="15"/>
      <c r="Z358" s="15"/>
      <c r="AA358" s="15"/>
      <c r="AB358" s="71"/>
      <c r="AC358" s="35"/>
      <c r="AD358" s="35"/>
      <c r="AE358" s="35"/>
      <c r="AF358" s="71"/>
      <c r="AG358" s="15"/>
      <c r="AH358" s="15"/>
      <c r="AI358" s="28"/>
      <c r="AJ358" s="71"/>
      <c r="AK358" s="173"/>
      <c r="AL358" s="219"/>
      <c r="AM358" s="15"/>
      <c r="AN358" s="15"/>
      <c r="AO358" s="15"/>
      <c r="AP358" s="165"/>
      <c r="AQ358" s="15"/>
      <c r="AR358" s="15"/>
      <c r="AS358" s="28"/>
      <c r="AT358" s="71"/>
      <c r="AU358" s="35"/>
      <c r="AV358" s="35"/>
      <c r="AW358" s="35"/>
      <c r="AX358" s="71"/>
      <c r="AY358" s="15"/>
      <c r="AZ358" s="15"/>
      <c r="BA358" s="28"/>
      <c r="BB358" s="71"/>
      <c r="BC358" s="173"/>
      <c r="BD358" s="220"/>
      <c r="BH358" s="221"/>
      <c r="BK358" s="50"/>
      <c r="BL358" s="115"/>
      <c r="BM358" s="43"/>
      <c r="BN358" s="43"/>
      <c r="BO358" s="43"/>
      <c r="BP358" s="115"/>
      <c r="BS358" s="50"/>
      <c r="BT358" s="115"/>
      <c r="BU358" s="222"/>
      <c r="BV358" s="223"/>
      <c r="BZ358" s="221"/>
      <c r="CC358" s="50"/>
      <c r="CD358" s="115"/>
      <c r="CE358" s="43"/>
      <c r="CF358" s="43"/>
      <c r="CG358" s="43"/>
      <c r="CH358" s="115"/>
      <c r="CK358" s="50"/>
      <c r="CL358" s="115"/>
      <c r="CM358" s="222"/>
      <c r="CN358" s="223"/>
      <c r="CR358" s="221"/>
      <c r="CU358" s="50"/>
      <c r="CV358" s="115"/>
      <c r="CW358" s="43"/>
      <c r="CX358" s="43"/>
      <c r="CY358" s="43"/>
      <c r="CZ358" s="115"/>
      <c r="DC358" s="50"/>
      <c r="DD358" s="115"/>
      <c r="DE358" s="222"/>
      <c r="DF358" s="223"/>
      <c r="DJ358" s="221"/>
      <c r="DM358" s="50"/>
      <c r="DN358" s="115"/>
      <c r="DO358" s="43"/>
      <c r="DP358" s="43"/>
      <c r="DQ358" s="43"/>
      <c r="DU358" s="50"/>
      <c r="DV358" s="115"/>
      <c r="DW358" s="222"/>
      <c r="DX358" s="223"/>
      <c r="EG358" s="43"/>
      <c r="EH358" s="43"/>
      <c r="EI358" s="43"/>
    </row>
    <row r="359">
      <c r="A359" s="218"/>
      <c r="B359" s="219"/>
      <c r="C359" s="15"/>
      <c r="D359" s="15"/>
      <c r="E359" s="15"/>
      <c r="F359" s="165"/>
      <c r="G359" s="15"/>
      <c r="H359" s="15"/>
      <c r="I359" s="28"/>
      <c r="J359" s="71"/>
      <c r="K359" s="35"/>
      <c r="L359" s="35"/>
      <c r="M359" s="35"/>
      <c r="N359" s="71"/>
      <c r="O359" s="15"/>
      <c r="P359" s="15"/>
      <c r="Q359" s="28"/>
      <c r="R359" s="71"/>
      <c r="S359" s="173"/>
      <c r="T359" s="219"/>
      <c r="U359" s="15"/>
      <c r="V359" s="15"/>
      <c r="W359" s="15"/>
      <c r="X359" s="165"/>
      <c r="Y359" s="15"/>
      <c r="Z359" s="15"/>
      <c r="AA359" s="15"/>
      <c r="AB359" s="71"/>
      <c r="AC359" s="35"/>
      <c r="AD359" s="35"/>
      <c r="AE359" s="35"/>
      <c r="AF359" s="71"/>
      <c r="AG359" s="15"/>
      <c r="AH359" s="15"/>
      <c r="AI359" s="28"/>
      <c r="AJ359" s="71"/>
      <c r="AK359" s="173"/>
      <c r="AL359" s="219"/>
      <c r="AM359" s="15"/>
      <c r="AN359" s="15"/>
      <c r="AO359" s="15"/>
      <c r="AP359" s="165"/>
      <c r="AQ359" s="15"/>
      <c r="AR359" s="15"/>
      <c r="AS359" s="28"/>
      <c r="AT359" s="71"/>
      <c r="AU359" s="35"/>
      <c r="AV359" s="35"/>
      <c r="AW359" s="35"/>
      <c r="AX359" s="71"/>
      <c r="AY359" s="15"/>
      <c r="AZ359" s="15"/>
      <c r="BA359" s="28"/>
      <c r="BB359" s="71"/>
      <c r="BC359" s="173"/>
      <c r="BD359" s="220"/>
      <c r="BH359" s="221"/>
      <c r="BK359" s="50"/>
      <c r="BL359" s="115"/>
      <c r="BM359" s="43"/>
      <c r="BN359" s="43"/>
      <c r="BO359" s="43"/>
      <c r="BP359" s="115"/>
      <c r="BS359" s="50"/>
      <c r="BT359" s="115"/>
      <c r="BU359" s="222"/>
      <c r="BV359" s="223"/>
      <c r="BZ359" s="221"/>
      <c r="CC359" s="50"/>
      <c r="CD359" s="115"/>
      <c r="CE359" s="43"/>
      <c r="CF359" s="43"/>
      <c r="CG359" s="43"/>
      <c r="CH359" s="115"/>
      <c r="CK359" s="50"/>
      <c r="CL359" s="115"/>
      <c r="CM359" s="222"/>
      <c r="CN359" s="223"/>
      <c r="CR359" s="221"/>
      <c r="CU359" s="50"/>
      <c r="CV359" s="115"/>
      <c r="CW359" s="43"/>
      <c r="CX359" s="43"/>
      <c r="CY359" s="43"/>
      <c r="CZ359" s="115"/>
      <c r="DC359" s="50"/>
      <c r="DD359" s="115"/>
      <c r="DE359" s="222"/>
      <c r="DF359" s="223"/>
      <c r="DJ359" s="221"/>
      <c r="DM359" s="50"/>
      <c r="DN359" s="115"/>
      <c r="DO359" s="43"/>
      <c r="DP359" s="43"/>
      <c r="DQ359" s="43"/>
      <c r="DU359" s="50"/>
      <c r="DV359" s="115"/>
      <c r="DW359" s="222"/>
      <c r="DX359" s="223"/>
      <c r="EG359" s="43"/>
      <c r="EH359" s="43"/>
      <c r="EI359" s="43"/>
    </row>
    <row r="360">
      <c r="A360" s="218"/>
      <c r="B360" s="219"/>
      <c r="C360" s="15"/>
      <c r="D360" s="15"/>
      <c r="E360" s="15"/>
      <c r="F360" s="165"/>
      <c r="G360" s="15"/>
      <c r="H360" s="15"/>
      <c r="I360" s="28"/>
      <c r="J360" s="71"/>
      <c r="K360" s="35"/>
      <c r="L360" s="35"/>
      <c r="M360" s="35"/>
      <c r="N360" s="71"/>
      <c r="O360" s="15"/>
      <c r="P360" s="15"/>
      <c r="Q360" s="28"/>
      <c r="R360" s="71"/>
      <c r="S360" s="173"/>
      <c r="T360" s="219"/>
      <c r="U360" s="15"/>
      <c r="V360" s="15"/>
      <c r="W360" s="15"/>
      <c r="X360" s="165"/>
      <c r="Y360" s="15"/>
      <c r="Z360" s="15"/>
      <c r="AA360" s="15"/>
      <c r="AB360" s="71"/>
      <c r="AC360" s="35"/>
      <c r="AD360" s="35"/>
      <c r="AE360" s="35"/>
      <c r="AF360" s="71"/>
      <c r="AG360" s="15"/>
      <c r="AH360" s="15"/>
      <c r="AI360" s="28"/>
      <c r="AJ360" s="71"/>
      <c r="AK360" s="173"/>
      <c r="AL360" s="219"/>
      <c r="AM360" s="15"/>
      <c r="AN360" s="15"/>
      <c r="AO360" s="15"/>
      <c r="AP360" s="165"/>
      <c r="AQ360" s="15"/>
      <c r="AR360" s="15"/>
      <c r="AS360" s="28"/>
      <c r="AT360" s="71"/>
      <c r="AU360" s="35"/>
      <c r="AV360" s="35"/>
      <c r="AW360" s="35"/>
      <c r="AX360" s="71"/>
      <c r="AY360" s="15"/>
      <c r="AZ360" s="15"/>
      <c r="BA360" s="28"/>
      <c r="BB360" s="71"/>
      <c r="BC360" s="173"/>
      <c r="BD360" s="220"/>
      <c r="BH360" s="221"/>
      <c r="BK360" s="50"/>
      <c r="BL360" s="115"/>
      <c r="BM360" s="43"/>
      <c r="BN360" s="43"/>
      <c r="BO360" s="43"/>
      <c r="BP360" s="115"/>
      <c r="BS360" s="50"/>
      <c r="BT360" s="115"/>
      <c r="BU360" s="222"/>
      <c r="BV360" s="223"/>
      <c r="BZ360" s="221"/>
      <c r="CC360" s="50"/>
      <c r="CD360" s="115"/>
      <c r="CE360" s="43"/>
      <c r="CF360" s="43"/>
      <c r="CG360" s="43"/>
      <c r="CH360" s="115"/>
      <c r="CK360" s="50"/>
      <c r="CL360" s="115"/>
      <c r="CM360" s="222"/>
      <c r="CN360" s="223"/>
      <c r="CR360" s="221"/>
      <c r="CU360" s="50"/>
      <c r="CV360" s="115"/>
      <c r="CW360" s="43"/>
      <c r="CX360" s="43"/>
      <c r="CY360" s="43"/>
      <c r="CZ360" s="115"/>
      <c r="DC360" s="50"/>
      <c r="DD360" s="115"/>
      <c r="DE360" s="222"/>
      <c r="DF360" s="223"/>
      <c r="DJ360" s="221"/>
      <c r="DM360" s="50"/>
      <c r="DN360" s="115"/>
      <c r="DO360" s="43"/>
      <c r="DP360" s="43"/>
      <c r="DQ360" s="43"/>
      <c r="DU360" s="50"/>
      <c r="DV360" s="115"/>
      <c r="DW360" s="222"/>
      <c r="DX360" s="223"/>
      <c r="EG360" s="43"/>
      <c r="EH360" s="43"/>
      <c r="EI360" s="43"/>
    </row>
    <row r="361">
      <c r="A361" s="218"/>
      <c r="B361" s="219"/>
      <c r="C361" s="15"/>
      <c r="D361" s="15"/>
      <c r="E361" s="15"/>
      <c r="F361" s="165"/>
      <c r="G361" s="15"/>
      <c r="H361" s="15"/>
      <c r="I361" s="28"/>
      <c r="J361" s="71"/>
      <c r="K361" s="35"/>
      <c r="L361" s="35"/>
      <c r="M361" s="35"/>
      <c r="N361" s="71"/>
      <c r="O361" s="15"/>
      <c r="P361" s="15"/>
      <c r="Q361" s="28"/>
      <c r="R361" s="71"/>
      <c r="S361" s="173"/>
      <c r="T361" s="219"/>
      <c r="U361" s="15"/>
      <c r="V361" s="15"/>
      <c r="W361" s="15"/>
      <c r="X361" s="165"/>
      <c r="Y361" s="15"/>
      <c r="Z361" s="15"/>
      <c r="AA361" s="15"/>
      <c r="AB361" s="71"/>
      <c r="AC361" s="35"/>
      <c r="AD361" s="35"/>
      <c r="AE361" s="35"/>
      <c r="AF361" s="71"/>
      <c r="AG361" s="15"/>
      <c r="AH361" s="15"/>
      <c r="AI361" s="28"/>
      <c r="AJ361" s="71"/>
      <c r="AK361" s="173"/>
      <c r="AL361" s="219"/>
      <c r="AM361" s="15"/>
      <c r="AN361" s="15"/>
      <c r="AO361" s="15"/>
      <c r="AP361" s="165"/>
      <c r="AQ361" s="15"/>
      <c r="AR361" s="15"/>
      <c r="AS361" s="28"/>
      <c r="AT361" s="71"/>
      <c r="AU361" s="35"/>
      <c r="AV361" s="35"/>
      <c r="AW361" s="35"/>
      <c r="AX361" s="71"/>
      <c r="AY361" s="15"/>
      <c r="AZ361" s="15"/>
      <c r="BA361" s="28"/>
      <c r="BB361" s="71"/>
      <c r="BC361" s="173"/>
      <c r="BD361" s="220"/>
      <c r="BH361" s="221"/>
      <c r="BK361" s="50"/>
      <c r="BL361" s="115"/>
      <c r="BM361" s="43"/>
      <c r="BN361" s="43"/>
      <c r="BO361" s="43"/>
      <c r="BP361" s="115"/>
      <c r="BS361" s="50"/>
      <c r="BT361" s="115"/>
      <c r="BU361" s="222"/>
      <c r="BV361" s="223"/>
      <c r="BZ361" s="221"/>
      <c r="CC361" s="50"/>
      <c r="CD361" s="115"/>
      <c r="CE361" s="43"/>
      <c r="CF361" s="43"/>
      <c r="CG361" s="43"/>
      <c r="CH361" s="115"/>
      <c r="CK361" s="50"/>
      <c r="CL361" s="115"/>
      <c r="CM361" s="222"/>
      <c r="CN361" s="223"/>
      <c r="CR361" s="221"/>
      <c r="CU361" s="50"/>
      <c r="CV361" s="115"/>
      <c r="CW361" s="43"/>
      <c r="CX361" s="43"/>
      <c r="CY361" s="43"/>
      <c r="CZ361" s="115"/>
      <c r="DC361" s="50"/>
      <c r="DD361" s="115"/>
      <c r="DE361" s="222"/>
      <c r="DF361" s="223"/>
      <c r="DJ361" s="221"/>
      <c r="DM361" s="50"/>
      <c r="DN361" s="115"/>
      <c r="DO361" s="43"/>
      <c r="DP361" s="43"/>
      <c r="DQ361" s="43"/>
      <c r="DU361" s="50"/>
      <c r="DV361" s="115"/>
      <c r="DW361" s="222"/>
      <c r="DX361" s="223"/>
      <c r="EG361" s="43"/>
      <c r="EH361" s="43"/>
      <c r="EI361" s="43"/>
    </row>
    <row r="362">
      <c r="A362" s="218"/>
      <c r="B362" s="219"/>
      <c r="C362" s="15"/>
      <c r="D362" s="15"/>
      <c r="E362" s="15"/>
      <c r="F362" s="165"/>
      <c r="G362" s="15"/>
      <c r="H362" s="15"/>
      <c r="I362" s="28"/>
      <c r="J362" s="71"/>
      <c r="K362" s="35"/>
      <c r="L362" s="35"/>
      <c r="M362" s="35"/>
      <c r="N362" s="71"/>
      <c r="O362" s="15"/>
      <c r="P362" s="15"/>
      <c r="Q362" s="28"/>
      <c r="R362" s="71"/>
      <c r="S362" s="173"/>
      <c r="T362" s="219"/>
      <c r="U362" s="15"/>
      <c r="V362" s="15"/>
      <c r="W362" s="15"/>
      <c r="X362" s="165"/>
      <c r="Y362" s="15"/>
      <c r="Z362" s="15"/>
      <c r="AA362" s="15"/>
      <c r="AB362" s="71"/>
      <c r="AC362" s="35"/>
      <c r="AD362" s="35"/>
      <c r="AE362" s="35"/>
      <c r="AF362" s="71"/>
      <c r="AG362" s="15"/>
      <c r="AH362" s="15"/>
      <c r="AI362" s="28"/>
      <c r="AJ362" s="71"/>
      <c r="AK362" s="173"/>
      <c r="AL362" s="219"/>
      <c r="AM362" s="15"/>
      <c r="AN362" s="15"/>
      <c r="AO362" s="15"/>
      <c r="AP362" s="165"/>
      <c r="AQ362" s="15"/>
      <c r="AR362" s="15"/>
      <c r="AS362" s="28"/>
      <c r="AT362" s="71"/>
      <c r="AU362" s="35"/>
      <c r="AV362" s="35"/>
      <c r="AW362" s="35"/>
      <c r="AX362" s="71"/>
      <c r="AY362" s="15"/>
      <c r="AZ362" s="15"/>
      <c r="BA362" s="28"/>
      <c r="BB362" s="71"/>
      <c r="BC362" s="173"/>
      <c r="BD362" s="220"/>
      <c r="BH362" s="221"/>
      <c r="BK362" s="50"/>
      <c r="BL362" s="115"/>
      <c r="BM362" s="43"/>
      <c r="BN362" s="43"/>
      <c r="BO362" s="43"/>
      <c r="BP362" s="115"/>
      <c r="BS362" s="50"/>
      <c r="BT362" s="115"/>
      <c r="BU362" s="222"/>
      <c r="BV362" s="223"/>
      <c r="BZ362" s="221"/>
      <c r="CC362" s="50"/>
      <c r="CD362" s="115"/>
      <c r="CE362" s="43"/>
      <c r="CF362" s="43"/>
      <c r="CG362" s="43"/>
      <c r="CH362" s="115"/>
      <c r="CK362" s="50"/>
      <c r="CL362" s="115"/>
      <c r="CM362" s="222"/>
      <c r="CN362" s="223"/>
      <c r="CR362" s="221"/>
      <c r="CU362" s="50"/>
      <c r="CV362" s="115"/>
      <c r="CW362" s="43"/>
      <c r="CX362" s="43"/>
      <c r="CY362" s="43"/>
      <c r="CZ362" s="115"/>
      <c r="DC362" s="50"/>
      <c r="DD362" s="115"/>
      <c r="DE362" s="222"/>
      <c r="DF362" s="223"/>
      <c r="DJ362" s="221"/>
      <c r="DM362" s="50"/>
      <c r="DN362" s="115"/>
      <c r="DO362" s="43"/>
      <c r="DP362" s="43"/>
      <c r="DQ362" s="43"/>
      <c r="DU362" s="50"/>
      <c r="DV362" s="115"/>
      <c r="DW362" s="222"/>
      <c r="DX362" s="223"/>
      <c r="EG362" s="43"/>
      <c r="EH362" s="43"/>
      <c r="EI362" s="43"/>
    </row>
    <row r="363">
      <c r="A363" s="218"/>
      <c r="B363" s="219"/>
      <c r="C363" s="15"/>
      <c r="D363" s="15"/>
      <c r="E363" s="15"/>
      <c r="F363" s="165"/>
      <c r="G363" s="15"/>
      <c r="H363" s="15"/>
      <c r="I363" s="28"/>
      <c r="J363" s="71"/>
      <c r="K363" s="35"/>
      <c r="L363" s="35"/>
      <c r="M363" s="35"/>
      <c r="N363" s="71"/>
      <c r="O363" s="15"/>
      <c r="P363" s="15"/>
      <c r="Q363" s="28"/>
      <c r="R363" s="71"/>
      <c r="S363" s="173"/>
      <c r="T363" s="219"/>
      <c r="U363" s="15"/>
      <c r="V363" s="15"/>
      <c r="W363" s="15"/>
      <c r="X363" s="165"/>
      <c r="Y363" s="15"/>
      <c r="Z363" s="15"/>
      <c r="AA363" s="15"/>
      <c r="AB363" s="71"/>
      <c r="AC363" s="35"/>
      <c r="AD363" s="35"/>
      <c r="AE363" s="35"/>
      <c r="AF363" s="71"/>
      <c r="AG363" s="15"/>
      <c r="AH363" s="15"/>
      <c r="AI363" s="28"/>
      <c r="AJ363" s="71"/>
      <c r="AK363" s="173"/>
      <c r="AL363" s="219"/>
      <c r="AM363" s="15"/>
      <c r="AN363" s="15"/>
      <c r="AO363" s="15"/>
      <c r="AP363" s="165"/>
      <c r="AQ363" s="15"/>
      <c r="AR363" s="15"/>
      <c r="AS363" s="28"/>
      <c r="AT363" s="71"/>
      <c r="AU363" s="35"/>
      <c r="AV363" s="35"/>
      <c r="AW363" s="35"/>
      <c r="AX363" s="71"/>
      <c r="AY363" s="15"/>
      <c r="AZ363" s="15"/>
      <c r="BA363" s="28"/>
      <c r="BB363" s="71"/>
      <c r="BC363" s="173"/>
      <c r="BD363" s="220"/>
      <c r="BH363" s="221"/>
      <c r="BK363" s="50"/>
      <c r="BL363" s="115"/>
      <c r="BM363" s="43"/>
      <c r="BN363" s="43"/>
      <c r="BO363" s="43"/>
      <c r="BP363" s="115"/>
      <c r="BS363" s="50"/>
      <c r="BT363" s="115"/>
      <c r="BU363" s="222"/>
      <c r="BV363" s="223"/>
      <c r="BZ363" s="221"/>
      <c r="CC363" s="50"/>
      <c r="CD363" s="115"/>
      <c r="CE363" s="43"/>
      <c r="CF363" s="43"/>
      <c r="CG363" s="43"/>
      <c r="CH363" s="115"/>
      <c r="CK363" s="50"/>
      <c r="CL363" s="115"/>
      <c r="CM363" s="222"/>
      <c r="CN363" s="223"/>
      <c r="CR363" s="221"/>
      <c r="CU363" s="50"/>
      <c r="CV363" s="115"/>
      <c r="CW363" s="43"/>
      <c r="CX363" s="43"/>
      <c r="CY363" s="43"/>
      <c r="CZ363" s="115"/>
      <c r="DC363" s="50"/>
      <c r="DD363" s="115"/>
      <c r="DE363" s="222"/>
      <c r="DF363" s="223"/>
      <c r="DJ363" s="221"/>
      <c r="DM363" s="50"/>
      <c r="DN363" s="115"/>
      <c r="DO363" s="43"/>
      <c r="DP363" s="43"/>
      <c r="DQ363" s="43"/>
      <c r="DU363" s="50"/>
      <c r="DV363" s="115"/>
      <c r="DW363" s="222"/>
      <c r="DX363" s="223"/>
      <c r="EG363" s="43"/>
      <c r="EH363" s="43"/>
      <c r="EI363" s="43"/>
    </row>
    <row r="364">
      <c r="A364" s="218"/>
      <c r="B364" s="219"/>
      <c r="C364" s="15"/>
      <c r="D364" s="15"/>
      <c r="E364" s="15"/>
      <c r="F364" s="165"/>
      <c r="G364" s="15"/>
      <c r="H364" s="15"/>
      <c r="I364" s="28"/>
      <c r="J364" s="71"/>
      <c r="K364" s="35"/>
      <c r="L364" s="35"/>
      <c r="M364" s="35"/>
      <c r="N364" s="71"/>
      <c r="O364" s="15"/>
      <c r="P364" s="15"/>
      <c r="Q364" s="28"/>
      <c r="R364" s="71"/>
      <c r="S364" s="173"/>
      <c r="T364" s="219"/>
      <c r="U364" s="15"/>
      <c r="V364" s="15"/>
      <c r="W364" s="15"/>
      <c r="X364" s="165"/>
      <c r="Y364" s="15"/>
      <c r="Z364" s="15"/>
      <c r="AA364" s="15"/>
      <c r="AB364" s="71"/>
      <c r="AC364" s="35"/>
      <c r="AD364" s="35"/>
      <c r="AE364" s="35"/>
      <c r="AF364" s="71"/>
      <c r="AG364" s="15"/>
      <c r="AH364" s="15"/>
      <c r="AI364" s="28"/>
      <c r="AJ364" s="71"/>
      <c r="AK364" s="173"/>
      <c r="AL364" s="219"/>
      <c r="AM364" s="15"/>
      <c r="AN364" s="15"/>
      <c r="AO364" s="15"/>
      <c r="AP364" s="165"/>
      <c r="AQ364" s="15"/>
      <c r="AR364" s="15"/>
      <c r="AS364" s="28"/>
      <c r="AT364" s="71"/>
      <c r="AU364" s="35"/>
      <c r="AV364" s="35"/>
      <c r="AW364" s="35"/>
      <c r="AX364" s="71"/>
      <c r="AY364" s="15"/>
      <c r="AZ364" s="15"/>
      <c r="BA364" s="28"/>
      <c r="BB364" s="71"/>
      <c r="BC364" s="173"/>
      <c r="BD364" s="220"/>
      <c r="BH364" s="221"/>
      <c r="BK364" s="50"/>
      <c r="BL364" s="115"/>
      <c r="BM364" s="43"/>
      <c r="BN364" s="43"/>
      <c r="BO364" s="43"/>
      <c r="BP364" s="115"/>
      <c r="BS364" s="50"/>
      <c r="BT364" s="115"/>
      <c r="BU364" s="222"/>
      <c r="BV364" s="223"/>
      <c r="BZ364" s="221"/>
      <c r="CC364" s="50"/>
      <c r="CD364" s="115"/>
      <c r="CE364" s="43"/>
      <c r="CF364" s="43"/>
      <c r="CG364" s="43"/>
      <c r="CH364" s="115"/>
      <c r="CK364" s="50"/>
      <c r="CL364" s="115"/>
      <c r="CM364" s="222"/>
      <c r="CN364" s="223"/>
      <c r="CR364" s="221"/>
      <c r="CU364" s="50"/>
      <c r="CV364" s="115"/>
      <c r="CW364" s="43"/>
      <c r="CX364" s="43"/>
      <c r="CY364" s="43"/>
      <c r="CZ364" s="115"/>
      <c r="DC364" s="50"/>
      <c r="DD364" s="115"/>
      <c r="DE364" s="222"/>
      <c r="DF364" s="223"/>
      <c r="DJ364" s="221"/>
      <c r="DM364" s="50"/>
      <c r="DN364" s="115"/>
      <c r="DO364" s="43"/>
      <c r="DP364" s="43"/>
      <c r="DQ364" s="43"/>
      <c r="DU364" s="50"/>
      <c r="DV364" s="115"/>
      <c r="DW364" s="222"/>
      <c r="DX364" s="223"/>
      <c r="EG364" s="43"/>
      <c r="EH364" s="43"/>
      <c r="EI364" s="43"/>
    </row>
    <row r="365">
      <c r="A365" s="218"/>
      <c r="B365" s="219"/>
      <c r="C365" s="15"/>
      <c r="D365" s="15"/>
      <c r="E365" s="15"/>
      <c r="F365" s="165"/>
      <c r="G365" s="15"/>
      <c r="H365" s="15"/>
      <c r="I365" s="28"/>
      <c r="J365" s="71"/>
      <c r="K365" s="35"/>
      <c r="L365" s="35"/>
      <c r="M365" s="35"/>
      <c r="N365" s="71"/>
      <c r="O365" s="15"/>
      <c r="P365" s="15"/>
      <c r="Q365" s="28"/>
      <c r="R365" s="71"/>
      <c r="S365" s="173"/>
      <c r="T365" s="219"/>
      <c r="U365" s="15"/>
      <c r="V365" s="15"/>
      <c r="W365" s="15"/>
      <c r="X365" s="165"/>
      <c r="Y365" s="15"/>
      <c r="Z365" s="15"/>
      <c r="AA365" s="15"/>
      <c r="AB365" s="71"/>
      <c r="AC365" s="35"/>
      <c r="AD365" s="35"/>
      <c r="AE365" s="35"/>
      <c r="AF365" s="71"/>
      <c r="AG365" s="15"/>
      <c r="AH365" s="15"/>
      <c r="AI365" s="28"/>
      <c r="AJ365" s="71"/>
      <c r="AK365" s="173"/>
      <c r="AL365" s="219"/>
      <c r="AM365" s="15"/>
      <c r="AN365" s="15"/>
      <c r="AO365" s="15"/>
      <c r="AP365" s="165"/>
      <c r="AQ365" s="15"/>
      <c r="AR365" s="15"/>
      <c r="AS365" s="28"/>
      <c r="AT365" s="71"/>
      <c r="AU365" s="35"/>
      <c r="AV365" s="35"/>
      <c r="AW365" s="35"/>
      <c r="AX365" s="71"/>
      <c r="AY365" s="15"/>
      <c r="AZ365" s="15"/>
      <c r="BA365" s="28"/>
      <c r="BB365" s="71"/>
      <c r="BC365" s="173"/>
      <c r="BD365" s="220"/>
      <c r="BH365" s="221"/>
      <c r="BK365" s="50"/>
      <c r="BL365" s="115"/>
      <c r="BM365" s="43"/>
      <c r="BN365" s="43"/>
      <c r="BO365" s="43"/>
      <c r="BP365" s="115"/>
      <c r="BS365" s="50"/>
      <c r="BT365" s="115"/>
      <c r="BU365" s="222"/>
      <c r="BV365" s="223"/>
      <c r="BZ365" s="221"/>
      <c r="CC365" s="50"/>
      <c r="CD365" s="115"/>
      <c r="CE365" s="43"/>
      <c r="CF365" s="43"/>
      <c r="CG365" s="43"/>
      <c r="CH365" s="115"/>
      <c r="CK365" s="50"/>
      <c r="CL365" s="115"/>
      <c r="CM365" s="222"/>
      <c r="CN365" s="223"/>
      <c r="CR365" s="221"/>
      <c r="CU365" s="50"/>
      <c r="CV365" s="115"/>
      <c r="CW365" s="43"/>
      <c r="CX365" s="43"/>
      <c r="CY365" s="43"/>
      <c r="CZ365" s="115"/>
      <c r="DC365" s="50"/>
      <c r="DD365" s="115"/>
      <c r="DE365" s="222"/>
      <c r="DF365" s="223"/>
      <c r="DJ365" s="221"/>
      <c r="DM365" s="50"/>
      <c r="DN365" s="115"/>
      <c r="DO365" s="43"/>
      <c r="DP365" s="43"/>
      <c r="DQ365" s="43"/>
      <c r="DU365" s="50"/>
      <c r="DV365" s="115"/>
      <c r="DW365" s="222"/>
      <c r="DX365" s="223"/>
      <c r="EG365" s="43"/>
      <c r="EH365" s="43"/>
      <c r="EI365" s="43"/>
    </row>
    <row r="366">
      <c r="A366" s="218"/>
      <c r="B366" s="219"/>
      <c r="C366" s="15"/>
      <c r="D366" s="15"/>
      <c r="E366" s="15"/>
      <c r="F366" s="165"/>
      <c r="G366" s="15"/>
      <c r="H366" s="15"/>
      <c r="I366" s="28"/>
      <c r="J366" s="71"/>
      <c r="K366" s="35"/>
      <c r="L366" s="35"/>
      <c r="M366" s="35"/>
      <c r="N366" s="71"/>
      <c r="O366" s="15"/>
      <c r="P366" s="15"/>
      <c r="Q366" s="28"/>
      <c r="R366" s="71"/>
      <c r="S366" s="173"/>
      <c r="T366" s="219"/>
      <c r="U366" s="15"/>
      <c r="V366" s="15"/>
      <c r="W366" s="15"/>
      <c r="X366" s="165"/>
      <c r="Y366" s="15"/>
      <c r="Z366" s="15"/>
      <c r="AA366" s="15"/>
      <c r="AB366" s="71"/>
      <c r="AC366" s="35"/>
      <c r="AD366" s="35"/>
      <c r="AE366" s="35"/>
      <c r="AF366" s="71"/>
      <c r="AG366" s="15"/>
      <c r="AH366" s="15"/>
      <c r="AI366" s="28"/>
      <c r="AJ366" s="71"/>
      <c r="AK366" s="173"/>
      <c r="AL366" s="219"/>
      <c r="AM366" s="15"/>
      <c r="AN366" s="15"/>
      <c r="AO366" s="15"/>
      <c r="AP366" s="165"/>
      <c r="AQ366" s="15"/>
      <c r="AR366" s="15"/>
      <c r="AS366" s="28"/>
      <c r="AT366" s="71"/>
      <c r="AU366" s="35"/>
      <c r="AV366" s="35"/>
      <c r="AW366" s="35"/>
      <c r="AX366" s="71"/>
      <c r="AY366" s="15"/>
      <c r="AZ366" s="15"/>
      <c r="BA366" s="28"/>
      <c r="BB366" s="71"/>
      <c r="BC366" s="173"/>
      <c r="BD366" s="220"/>
      <c r="BH366" s="221"/>
      <c r="BK366" s="50"/>
      <c r="BL366" s="115"/>
      <c r="BM366" s="43"/>
      <c r="BN366" s="43"/>
      <c r="BO366" s="43"/>
      <c r="BP366" s="115"/>
      <c r="BS366" s="50"/>
      <c r="BT366" s="115"/>
      <c r="BU366" s="222"/>
      <c r="BV366" s="223"/>
      <c r="BZ366" s="221"/>
      <c r="CC366" s="50"/>
      <c r="CD366" s="115"/>
      <c r="CE366" s="43"/>
      <c r="CF366" s="43"/>
      <c r="CG366" s="43"/>
      <c r="CH366" s="115"/>
      <c r="CK366" s="50"/>
      <c r="CL366" s="115"/>
      <c r="CM366" s="222"/>
      <c r="CN366" s="223"/>
      <c r="CR366" s="221"/>
      <c r="CU366" s="50"/>
      <c r="CV366" s="115"/>
      <c r="CW366" s="43"/>
      <c r="CX366" s="43"/>
      <c r="CY366" s="43"/>
      <c r="CZ366" s="115"/>
      <c r="DC366" s="50"/>
      <c r="DD366" s="115"/>
      <c r="DE366" s="222"/>
      <c r="DF366" s="223"/>
      <c r="DJ366" s="221"/>
      <c r="DM366" s="50"/>
      <c r="DN366" s="115"/>
      <c r="DO366" s="43"/>
      <c r="DP366" s="43"/>
      <c r="DQ366" s="43"/>
      <c r="DU366" s="50"/>
      <c r="DV366" s="115"/>
      <c r="DW366" s="222"/>
      <c r="DX366" s="223"/>
      <c r="EG366" s="43"/>
      <c r="EH366" s="43"/>
      <c r="EI366" s="43"/>
    </row>
    <row r="367">
      <c r="A367" s="218"/>
      <c r="B367" s="219"/>
      <c r="C367" s="15"/>
      <c r="D367" s="15"/>
      <c r="E367" s="15"/>
      <c r="F367" s="165"/>
      <c r="G367" s="15"/>
      <c r="H367" s="15"/>
      <c r="I367" s="28"/>
      <c r="J367" s="71"/>
      <c r="K367" s="35"/>
      <c r="L367" s="35"/>
      <c r="M367" s="35"/>
      <c r="N367" s="71"/>
      <c r="O367" s="15"/>
      <c r="P367" s="15"/>
      <c r="Q367" s="28"/>
      <c r="R367" s="71"/>
      <c r="S367" s="173"/>
      <c r="T367" s="219"/>
      <c r="U367" s="15"/>
      <c r="V367" s="15"/>
      <c r="W367" s="15"/>
      <c r="X367" s="165"/>
      <c r="Y367" s="15"/>
      <c r="Z367" s="15"/>
      <c r="AA367" s="15"/>
      <c r="AB367" s="71"/>
      <c r="AC367" s="35"/>
      <c r="AD367" s="35"/>
      <c r="AE367" s="35"/>
      <c r="AF367" s="71"/>
      <c r="AG367" s="15"/>
      <c r="AH367" s="15"/>
      <c r="AI367" s="28"/>
      <c r="AJ367" s="71"/>
      <c r="AK367" s="173"/>
      <c r="AL367" s="219"/>
      <c r="AM367" s="15"/>
      <c r="AN367" s="15"/>
      <c r="AO367" s="15"/>
      <c r="AP367" s="165"/>
      <c r="AQ367" s="15"/>
      <c r="AR367" s="15"/>
      <c r="AS367" s="28"/>
      <c r="AT367" s="71"/>
      <c r="AU367" s="35"/>
      <c r="AV367" s="35"/>
      <c r="AW367" s="35"/>
      <c r="AX367" s="71"/>
      <c r="AY367" s="15"/>
      <c r="AZ367" s="15"/>
      <c r="BA367" s="28"/>
      <c r="BB367" s="71"/>
      <c r="BC367" s="173"/>
      <c r="BD367" s="220"/>
      <c r="BH367" s="221"/>
      <c r="BK367" s="50"/>
      <c r="BL367" s="115"/>
      <c r="BM367" s="43"/>
      <c r="BN367" s="43"/>
      <c r="BO367" s="43"/>
      <c r="BP367" s="115"/>
      <c r="BS367" s="50"/>
      <c r="BT367" s="115"/>
      <c r="BU367" s="222"/>
      <c r="BV367" s="223"/>
      <c r="BZ367" s="221"/>
      <c r="CC367" s="50"/>
      <c r="CD367" s="115"/>
      <c r="CE367" s="43"/>
      <c r="CF367" s="43"/>
      <c r="CG367" s="43"/>
      <c r="CH367" s="115"/>
      <c r="CK367" s="50"/>
      <c r="CL367" s="115"/>
      <c r="CM367" s="222"/>
      <c r="CN367" s="223"/>
      <c r="CR367" s="221"/>
      <c r="CU367" s="50"/>
      <c r="CV367" s="115"/>
      <c r="CW367" s="43"/>
      <c r="CX367" s="43"/>
      <c r="CY367" s="43"/>
      <c r="CZ367" s="115"/>
      <c r="DC367" s="50"/>
      <c r="DD367" s="115"/>
      <c r="DE367" s="222"/>
      <c r="DF367" s="223"/>
      <c r="DJ367" s="221"/>
      <c r="DM367" s="50"/>
      <c r="DN367" s="115"/>
      <c r="DO367" s="43"/>
      <c r="DP367" s="43"/>
      <c r="DQ367" s="43"/>
      <c r="DU367" s="50"/>
      <c r="DV367" s="115"/>
      <c r="DW367" s="222"/>
      <c r="DX367" s="223"/>
      <c r="EG367" s="43"/>
      <c r="EH367" s="43"/>
      <c r="EI367" s="43"/>
    </row>
    <row r="368">
      <c r="A368" s="218"/>
      <c r="B368" s="219"/>
      <c r="C368" s="15"/>
      <c r="D368" s="15"/>
      <c r="E368" s="15"/>
      <c r="F368" s="165"/>
      <c r="G368" s="15"/>
      <c r="H368" s="15"/>
      <c r="I368" s="28"/>
      <c r="J368" s="71"/>
      <c r="K368" s="35"/>
      <c r="L368" s="35"/>
      <c r="M368" s="35"/>
      <c r="N368" s="71"/>
      <c r="O368" s="15"/>
      <c r="P368" s="15"/>
      <c r="Q368" s="28"/>
      <c r="R368" s="71"/>
      <c r="S368" s="173"/>
      <c r="T368" s="219"/>
      <c r="U368" s="15"/>
      <c r="V368" s="15"/>
      <c r="W368" s="15"/>
      <c r="X368" s="165"/>
      <c r="Y368" s="15"/>
      <c r="Z368" s="15"/>
      <c r="AA368" s="15"/>
      <c r="AB368" s="71"/>
      <c r="AC368" s="35"/>
      <c r="AD368" s="35"/>
      <c r="AE368" s="35"/>
      <c r="AF368" s="71"/>
      <c r="AG368" s="15"/>
      <c r="AH368" s="15"/>
      <c r="AI368" s="28"/>
      <c r="AJ368" s="71"/>
      <c r="AK368" s="173"/>
      <c r="AL368" s="219"/>
      <c r="AM368" s="15"/>
      <c r="AN368" s="15"/>
      <c r="AO368" s="15"/>
      <c r="AP368" s="165"/>
      <c r="AQ368" s="15"/>
      <c r="AR368" s="15"/>
      <c r="AS368" s="28"/>
      <c r="AT368" s="71"/>
      <c r="AU368" s="35"/>
      <c r="AV368" s="35"/>
      <c r="AW368" s="35"/>
      <c r="AX368" s="71"/>
      <c r="AY368" s="15"/>
      <c r="AZ368" s="15"/>
      <c r="BA368" s="28"/>
      <c r="BB368" s="71"/>
      <c r="BC368" s="173"/>
      <c r="BD368" s="220"/>
      <c r="BH368" s="221"/>
      <c r="BK368" s="50"/>
      <c r="BL368" s="115"/>
      <c r="BM368" s="43"/>
      <c r="BN368" s="43"/>
      <c r="BO368" s="43"/>
      <c r="BP368" s="115"/>
      <c r="BS368" s="50"/>
      <c r="BT368" s="115"/>
      <c r="BU368" s="222"/>
      <c r="BV368" s="223"/>
      <c r="BZ368" s="221"/>
      <c r="CC368" s="50"/>
      <c r="CD368" s="115"/>
      <c r="CE368" s="43"/>
      <c r="CF368" s="43"/>
      <c r="CG368" s="43"/>
      <c r="CH368" s="115"/>
      <c r="CK368" s="50"/>
      <c r="CL368" s="115"/>
      <c r="CM368" s="222"/>
      <c r="CN368" s="223"/>
      <c r="CR368" s="221"/>
      <c r="CU368" s="50"/>
      <c r="CV368" s="115"/>
      <c r="CW368" s="43"/>
      <c r="CX368" s="43"/>
      <c r="CY368" s="43"/>
      <c r="CZ368" s="115"/>
      <c r="DC368" s="50"/>
      <c r="DD368" s="115"/>
      <c r="DE368" s="222"/>
      <c r="DF368" s="223"/>
      <c r="DJ368" s="221"/>
      <c r="DM368" s="50"/>
      <c r="DN368" s="115"/>
      <c r="DO368" s="43"/>
      <c r="DP368" s="43"/>
      <c r="DQ368" s="43"/>
      <c r="DU368" s="50"/>
      <c r="DV368" s="115"/>
      <c r="DW368" s="222"/>
      <c r="DX368" s="223"/>
      <c r="EG368" s="43"/>
      <c r="EH368" s="43"/>
      <c r="EI368" s="43"/>
    </row>
    <row r="369">
      <c r="A369" s="218"/>
      <c r="B369" s="219"/>
      <c r="C369" s="15"/>
      <c r="D369" s="15"/>
      <c r="E369" s="15"/>
      <c r="F369" s="165"/>
      <c r="G369" s="15"/>
      <c r="H369" s="15"/>
      <c r="I369" s="28"/>
      <c r="J369" s="71"/>
      <c r="K369" s="35"/>
      <c r="L369" s="35"/>
      <c r="M369" s="35"/>
      <c r="N369" s="71"/>
      <c r="O369" s="15"/>
      <c r="P369" s="15"/>
      <c r="Q369" s="28"/>
      <c r="R369" s="71"/>
      <c r="S369" s="173"/>
      <c r="T369" s="219"/>
      <c r="U369" s="15"/>
      <c r="V369" s="15"/>
      <c r="W369" s="15"/>
      <c r="X369" s="165"/>
      <c r="Y369" s="15"/>
      <c r="Z369" s="15"/>
      <c r="AA369" s="15"/>
      <c r="AB369" s="71"/>
      <c r="AC369" s="35"/>
      <c r="AD369" s="35"/>
      <c r="AE369" s="35"/>
      <c r="AF369" s="71"/>
      <c r="AG369" s="15"/>
      <c r="AH369" s="15"/>
      <c r="AI369" s="28"/>
      <c r="AJ369" s="71"/>
      <c r="AK369" s="173"/>
      <c r="AL369" s="219"/>
      <c r="AM369" s="15"/>
      <c r="AN369" s="15"/>
      <c r="AO369" s="15"/>
      <c r="AP369" s="165"/>
      <c r="AQ369" s="15"/>
      <c r="AR369" s="15"/>
      <c r="AS369" s="28"/>
      <c r="AT369" s="71"/>
      <c r="AU369" s="35"/>
      <c r="AV369" s="35"/>
      <c r="AW369" s="35"/>
      <c r="AX369" s="71"/>
      <c r="AY369" s="15"/>
      <c r="AZ369" s="15"/>
      <c r="BA369" s="28"/>
      <c r="BB369" s="71"/>
      <c r="BC369" s="173"/>
      <c r="BD369" s="220"/>
      <c r="BH369" s="221"/>
      <c r="BK369" s="50"/>
      <c r="BL369" s="115"/>
      <c r="BM369" s="43"/>
      <c r="BN369" s="43"/>
      <c r="BO369" s="43"/>
      <c r="BP369" s="115"/>
      <c r="BS369" s="50"/>
      <c r="BT369" s="115"/>
      <c r="BU369" s="222"/>
      <c r="BV369" s="223"/>
      <c r="BZ369" s="221"/>
      <c r="CC369" s="50"/>
      <c r="CD369" s="115"/>
      <c r="CE369" s="43"/>
      <c r="CF369" s="43"/>
      <c r="CG369" s="43"/>
      <c r="CH369" s="115"/>
      <c r="CK369" s="50"/>
      <c r="CL369" s="115"/>
      <c r="CM369" s="222"/>
      <c r="CN369" s="223"/>
      <c r="CR369" s="221"/>
      <c r="CU369" s="50"/>
      <c r="CV369" s="115"/>
      <c r="CW369" s="43"/>
      <c r="CX369" s="43"/>
      <c r="CY369" s="43"/>
      <c r="CZ369" s="115"/>
      <c r="DC369" s="50"/>
      <c r="DD369" s="115"/>
      <c r="DE369" s="222"/>
      <c r="DF369" s="223"/>
      <c r="DJ369" s="221"/>
      <c r="DM369" s="50"/>
      <c r="DN369" s="115"/>
      <c r="DO369" s="43"/>
      <c r="DP369" s="43"/>
      <c r="DQ369" s="43"/>
      <c r="DU369" s="50"/>
      <c r="DV369" s="115"/>
      <c r="DW369" s="222"/>
      <c r="DX369" s="223"/>
      <c r="EG369" s="43"/>
      <c r="EH369" s="43"/>
      <c r="EI369" s="43"/>
    </row>
    <row r="370">
      <c r="A370" s="218"/>
      <c r="B370" s="219"/>
      <c r="C370" s="15"/>
      <c r="D370" s="15"/>
      <c r="E370" s="15"/>
      <c r="F370" s="165"/>
      <c r="G370" s="15"/>
      <c r="H370" s="15"/>
      <c r="I370" s="28"/>
      <c r="J370" s="71"/>
      <c r="K370" s="35"/>
      <c r="L370" s="35"/>
      <c r="M370" s="35"/>
      <c r="N370" s="71"/>
      <c r="O370" s="15"/>
      <c r="P370" s="15"/>
      <c r="Q370" s="28"/>
      <c r="R370" s="71"/>
      <c r="S370" s="173"/>
      <c r="T370" s="219"/>
      <c r="U370" s="15"/>
      <c r="V370" s="15"/>
      <c r="W370" s="15"/>
      <c r="X370" s="165"/>
      <c r="Y370" s="15"/>
      <c r="Z370" s="15"/>
      <c r="AA370" s="15"/>
      <c r="AB370" s="71"/>
      <c r="AC370" s="35"/>
      <c r="AD370" s="35"/>
      <c r="AE370" s="35"/>
      <c r="AF370" s="71"/>
      <c r="AG370" s="15"/>
      <c r="AH370" s="15"/>
      <c r="AI370" s="28"/>
      <c r="AJ370" s="71"/>
      <c r="AK370" s="173"/>
      <c r="AL370" s="219"/>
      <c r="AM370" s="15"/>
      <c r="AN370" s="15"/>
      <c r="AO370" s="15"/>
      <c r="AP370" s="165"/>
      <c r="AQ370" s="15"/>
      <c r="AR370" s="15"/>
      <c r="AS370" s="28"/>
      <c r="AT370" s="71"/>
      <c r="AU370" s="35"/>
      <c r="AV370" s="35"/>
      <c r="AW370" s="35"/>
      <c r="AX370" s="71"/>
      <c r="AY370" s="15"/>
      <c r="AZ370" s="15"/>
      <c r="BA370" s="28"/>
      <c r="BB370" s="71"/>
      <c r="BC370" s="173"/>
      <c r="BD370" s="220"/>
      <c r="BH370" s="221"/>
      <c r="BK370" s="50"/>
      <c r="BL370" s="115"/>
      <c r="BM370" s="43"/>
      <c r="BN370" s="43"/>
      <c r="BO370" s="43"/>
      <c r="BP370" s="115"/>
      <c r="BS370" s="50"/>
      <c r="BT370" s="115"/>
      <c r="BU370" s="222"/>
      <c r="BV370" s="223"/>
      <c r="BZ370" s="221"/>
      <c r="CC370" s="50"/>
      <c r="CD370" s="115"/>
      <c r="CE370" s="43"/>
      <c r="CF370" s="43"/>
      <c r="CG370" s="43"/>
      <c r="CH370" s="115"/>
      <c r="CK370" s="50"/>
      <c r="CL370" s="115"/>
      <c r="CM370" s="222"/>
      <c r="CN370" s="223"/>
      <c r="CR370" s="221"/>
      <c r="CU370" s="50"/>
      <c r="CV370" s="115"/>
      <c r="CW370" s="43"/>
      <c r="CX370" s="43"/>
      <c r="CY370" s="43"/>
      <c r="CZ370" s="115"/>
      <c r="DC370" s="50"/>
      <c r="DD370" s="115"/>
      <c r="DE370" s="222"/>
      <c r="DF370" s="223"/>
      <c r="DJ370" s="221"/>
      <c r="DM370" s="50"/>
      <c r="DN370" s="115"/>
      <c r="DO370" s="43"/>
      <c r="DP370" s="43"/>
      <c r="DQ370" s="43"/>
      <c r="DU370" s="50"/>
      <c r="DV370" s="115"/>
      <c r="DW370" s="222"/>
      <c r="DX370" s="223"/>
      <c r="EG370" s="43"/>
      <c r="EH370" s="43"/>
      <c r="EI370" s="43"/>
    </row>
    <row r="371">
      <c r="A371" s="218"/>
      <c r="B371" s="219"/>
      <c r="C371" s="15"/>
      <c r="D371" s="15"/>
      <c r="E371" s="15"/>
      <c r="F371" s="165"/>
      <c r="G371" s="15"/>
      <c r="H371" s="15"/>
      <c r="I371" s="28"/>
      <c r="J371" s="71"/>
      <c r="K371" s="35"/>
      <c r="L371" s="35"/>
      <c r="M371" s="35"/>
      <c r="N371" s="71"/>
      <c r="O371" s="15"/>
      <c r="P371" s="15"/>
      <c r="Q371" s="28"/>
      <c r="R371" s="71"/>
      <c r="S371" s="173"/>
      <c r="T371" s="219"/>
      <c r="U371" s="15"/>
      <c r="V371" s="15"/>
      <c r="W371" s="15"/>
      <c r="X371" s="165"/>
      <c r="Y371" s="15"/>
      <c r="Z371" s="15"/>
      <c r="AA371" s="15"/>
      <c r="AB371" s="71"/>
      <c r="AC371" s="35"/>
      <c r="AD371" s="35"/>
      <c r="AE371" s="35"/>
      <c r="AF371" s="71"/>
      <c r="AG371" s="15"/>
      <c r="AH371" s="15"/>
      <c r="AI371" s="28"/>
      <c r="AJ371" s="71"/>
      <c r="AK371" s="173"/>
      <c r="AL371" s="219"/>
      <c r="AM371" s="15"/>
      <c r="AN371" s="15"/>
      <c r="AO371" s="15"/>
      <c r="AP371" s="165"/>
      <c r="AQ371" s="15"/>
      <c r="AR371" s="15"/>
      <c r="AS371" s="28"/>
      <c r="AT371" s="71"/>
      <c r="AU371" s="35"/>
      <c r="AV371" s="35"/>
      <c r="AW371" s="35"/>
      <c r="AX371" s="71"/>
      <c r="AY371" s="15"/>
      <c r="AZ371" s="15"/>
      <c r="BA371" s="28"/>
      <c r="BB371" s="71"/>
      <c r="BC371" s="173"/>
      <c r="BD371" s="220"/>
      <c r="BH371" s="221"/>
      <c r="BK371" s="50"/>
      <c r="BL371" s="115"/>
      <c r="BM371" s="43"/>
      <c r="BN371" s="43"/>
      <c r="BO371" s="43"/>
      <c r="BP371" s="115"/>
      <c r="BS371" s="50"/>
      <c r="BT371" s="115"/>
      <c r="BU371" s="222"/>
      <c r="BV371" s="223"/>
      <c r="BZ371" s="221"/>
      <c r="CC371" s="50"/>
      <c r="CD371" s="115"/>
      <c r="CE371" s="43"/>
      <c r="CF371" s="43"/>
      <c r="CG371" s="43"/>
      <c r="CH371" s="115"/>
      <c r="CK371" s="50"/>
      <c r="CL371" s="115"/>
      <c r="CM371" s="222"/>
      <c r="CN371" s="223"/>
      <c r="CR371" s="221"/>
      <c r="CU371" s="50"/>
      <c r="CV371" s="115"/>
      <c r="CW371" s="43"/>
      <c r="CX371" s="43"/>
      <c r="CY371" s="43"/>
      <c r="CZ371" s="115"/>
      <c r="DC371" s="50"/>
      <c r="DD371" s="115"/>
      <c r="DE371" s="222"/>
      <c r="DF371" s="223"/>
      <c r="DJ371" s="221"/>
      <c r="DM371" s="50"/>
      <c r="DN371" s="115"/>
      <c r="DO371" s="43"/>
      <c r="DP371" s="43"/>
      <c r="DQ371" s="43"/>
      <c r="DU371" s="50"/>
      <c r="DV371" s="115"/>
      <c r="DW371" s="222"/>
      <c r="DX371" s="223"/>
      <c r="EG371" s="43"/>
      <c r="EH371" s="43"/>
      <c r="EI371" s="43"/>
    </row>
    <row r="372">
      <c r="A372" s="218"/>
      <c r="B372" s="219"/>
      <c r="C372" s="15"/>
      <c r="D372" s="15"/>
      <c r="E372" s="15"/>
      <c r="F372" s="165"/>
      <c r="G372" s="15"/>
      <c r="H372" s="15"/>
      <c r="I372" s="28"/>
      <c r="J372" s="71"/>
      <c r="K372" s="35"/>
      <c r="L372" s="35"/>
      <c r="M372" s="35"/>
      <c r="N372" s="71"/>
      <c r="O372" s="15"/>
      <c r="P372" s="15"/>
      <c r="Q372" s="28"/>
      <c r="R372" s="71"/>
      <c r="S372" s="173"/>
      <c r="T372" s="219"/>
      <c r="U372" s="15"/>
      <c r="V372" s="15"/>
      <c r="W372" s="15"/>
      <c r="X372" s="165"/>
      <c r="Y372" s="15"/>
      <c r="Z372" s="15"/>
      <c r="AA372" s="15"/>
      <c r="AB372" s="71"/>
      <c r="AC372" s="35"/>
      <c r="AD372" s="35"/>
      <c r="AE372" s="35"/>
      <c r="AF372" s="71"/>
      <c r="AG372" s="15"/>
      <c r="AH372" s="15"/>
      <c r="AI372" s="28"/>
      <c r="AJ372" s="71"/>
      <c r="AK372" s="173"/>
      <c r="AL372" s="219"/>
      <c r="AM372" s="15"/>
      <c r="AN372" s="15"/>
      <c r="AO372" s="15"/>
      <c r="AP372" s="165"/>
      <c r="AQ372" s="15"/>
      <c r="AR372" s="15"/>
      <c r="AS372" s="28"/>
      <c r="AT372" s="71"/>
      <c r="AU372" s="35"/>
      <c r="AV372" s="35"/>
      <c r="AW372" s="35"/>
      <c r="AX372" s="71"/>
      <c r="AY372" s="15"/>
      <c r="AZ372" s="15"/>
      <c r="BA372" s="28"/>
      <c r="BB372" s="71"/>
      <c r="BC372" s="173"/>
      <c r="BD372" s="220"/>
      <c r="BH372" s="221"/>
      <c r="BK372" s="50"/>
      <c r="BL372" s="115"/>
      <c r="BM372" s="43"/>
      <c r="BN372" s="43"/>
      <c r="BO372" s="43"/>
      <c r="BP372" s="115"/>
      <c r="BS372" s="50"/>
      <c r="BT372" s="115"/>
      <c r="BU372" s="222"/>
      <c r="BV372" s="223"/>
      <c r="BZ372" s="221"/>
      <c r="CC372" s="50"/>
      <c r="CD372" s="115"/>
      <c r="CE372" s="43"/>
      <c r="CF372" s="43"/>
      <c r="CG372" s="43"/>
      <c r="CH372" s="115"/>
      <c r="CK372" s="50"/>
      <c r="CL372" s="115"/>
      <c r="CM372" s="222"/>
      <c r="CN372" s="223"/>
      <c r="CR372" s="221"/>
      <c r="CU372" s="50"/>
      <c r="CV372" s="115"/>
      <c r="CW372" s="43"/>
      <c r="CX372" s="43"/>
      <c r="CY372" s="43"/>
      <c r="CZ372" s="115"/>
      <c r="DC372" s="50"/>
      <c r="DD372" s="115"/>
      <c r="DE372" s="222"/>
      <c r="DF372" s="223"/>
      <c r="DJ372" s="221"/>
      <c r="DM372" s="50"/>
      <c r="DN372" s="115"/>
      <c r="DO372" s="43"/>
      <c r="DP372" s="43"/>
      <c r="DQ372" s="43"/>
      <c r="DU372" s="50"/>
      <c r="DV372" s="115"/>
      <c r="DW372" s="222"/>
      <c r="DX372" s="223"/>
      <c r="EG372" s="43"/>
      <c r="EH372" s="43"/>
      <c r="EI372" s="43"/>
    </row>
    <row r="373">
      <c r="A373" s="218"/>
      <c r="B373" s="219"/>
      <c r="C373" s="15"/>
      <c r="D373" s="15"/>
      <c r="E373" s="15"/>
      <c r="F373" s="165"/>
      <c r="G373" s="15"/>
      <c r="H373" s="15"/>
      <c r="I373" s="28"/>
      <c r="J373" s="71"/>
      <c r="K373" s="35"/>
      <c r="L373" s="35"/>
      <c r="M373" s="35"/>
      <c r="N373" s="71"/>
      <c r="O373" s="15"/>
      <c r="P373" s="15"/>
      <c r="Q373" s="28"/>
      <c r="R373" s="71"/>
      <c r="S373" s="173"/>
      <c r="T373" s="219"/>
      <c r="U373" s="15"/>
      <c r="V373" s="15"/>
      <c r="W373" s="15"/>
      <c r="X373" s="165"/>
      <c r="Y373" s="15"/>
      <c r="Z373" s="15"/>
      <c r="AA373" s="15"/>
      <c r="AB373" s="71"/>
      <c r="AC373" s="35"/>
      <c r="AD373" s="35"/>
      <c r="AE373" s="35"/>
      <c r="AF373" s="71"/>
      <c r="AG373" s="15"/>
      <c r="AH373" s="15"/>
      <c r="AI373" s="28"/>
      <c r="AJ373" s="71"/>
      <c r="AK373" s="173"/>
      <c r="AL373" s="219"/>
      <c r="AM373" s="15"/>
      <c r="AN373" s="15"/>
      <c r="AO373" s="15"/>
      <c r="AP373" s="165"/>
      <c r="AQ373" s="15"/>
      <c r="AR373" s="15"/>
      <c r="AS373" s="28"/>
      <c r="AT373" s="71"/>
      <c r="AU373" s="35"/>
      <c r="AV373" s="35"/>
      <c r="AW373" s="35"/>
      <c r="AX373" s="71"/>
      <c r="AY373" s="15"/>
      <c r="AZ373" s="15"/>
      <c r="BA373" s="28"/>
      <c r="BB373" s="71"/>
      <c r="BC373" s="173"/>
      <c r="BD373" s="220"/>
      <c r="BH373" s="221"/>
      <c r="BK373" s="50"/>
      <c r="BL373" s="115"/>
      <c r="BM373" s="43"/>
      <c r="BN373" s="43"/>
      <c r="BO373" s="43"/>
      <c r="BP373" s="115"/>
      <c r="BS373" s="50"/>
      <c r="BT373" s="115"/>
      <c r="BU373" s="222"/>
      <c r="BV373" s="223"/>
      <c r="BZ373" s="221"/>
      <c r="CC373" s="50"/>
      <c r="CD373" s="115"/>
      <c r="CE373" s="43"/>
      <c r="CF373" s="43"/>
      <c r="CG373" s="43"/>
      <c r="CH373" s="115"/>
      <c r="CK373" s="50"/>
      <c r="CL373" s="115"/>
      <c r="CM373" s="222"/>
      <c r="CN373" s="223"/>
      <c r="CR373" s="221"/>
      <c r="CU373" s="50"/>
      <c r="CV373" s="115"/>
      <c r="CW373" s="43"/>
      <c r="CX373" s="43"/>
      <c r="CY373" s="43"/>
      <c r="CZ373" s="115"/>
      <c r="DC373" s="50"/>
      <c r="DD373" s="115"/>
      <c r="DE373" s="222"/>
      <c r="DF373" s="223"/>
      <c r="DJ373" s="221"/>
      <c r="DM373" s="50"/>
      <c r="DN373" s="115"/>
      <c r="DO373" s="43"/>
      <c r="DP373" s="43"/>
      <c r="DQ373" s="43"/>
      <c r="DU373" s="50"/>
      <c r="DV373" s="115"/>
      <c r="DW373" s="222"/>
      <c r="DX373" s="223"/>
      <c r="EG373" s="43"/>
      <c r="EH373" s="43"/>
      <c r="EI373" s="43"/>
    </row>
    <row r="374">
      <c r="A374" s="218"/>
      <c r="B374" s="219"/>
      <c r="C374" s="15"/>
      <c r="D374" s="15"/>
      <c r="E374" s="15"/>
      <c r="F374" s="165"/>
      <c r="G374" s="15"/>
      <c r="H374" s="15"/>
      <c r="I374" s="28"/>
      <c r="J374" s="71"/>
      <c r="K374" s="35"/>
      <c r="L374" s="35"/>
      <c r="M374" s="35"/>
      <c r="N374" s="71"/>
      <c r="O374" s="15"/>
      <c r="P374" s="15"/>
      <c r="Q374" s="28"/>
      <c r="R374" s="71"/>
      <c r="S374" s="173"/>
      <c r="T374" s="219"/>
      <c r="U374" s="15"/>
      <c r="V374" s="15"/>
      <c r="W374" s="15"/>
      <c r="X374" s="165"/>
      <c r="Y374" s="15"/>
      <c r="Z374" s="15"/>
      <c r="AA374" s="15"/>
      <c r="AB374" s="71"/>
      <c r="AC374" s="35"/>
      <c r="AD374" s="35"/>
      <c r="AE374" s="35"/>
      <c r="AF374" s="71"/>
      <c r="AG374" s="15"/>
      <c r="AH374" s="15"/>
      <c r="AI374" s="28"/>
      <c r="AJ374" s="71"/>
      <c r="AK374" s="173"/>
      <c r="AL374" s="219"/>
      <c r="AM374" s="15"/>
      <c r="AN374" s="15"/>
      <c r="AO374" s="15"/>
      <c r="AP374" s="165"/>
      <c r="AQ374" s="15"/>
      <c r="AR374" s="15"/>
      <c r="AS374" s="28"/>
      <c r="AT374" s="71"/>
      <c r="AU374" s="35"/>
      <c r="AV374" s="35"/>
      <c r="AW374" s="35"/>
      <c r="AX374" s="71"/>
      <c r="AY374" s="15"/>
      <c r="AZ374" s="15"/>
      <c r="BA374" s="28"/>
      <c r="BB374" s="71"/>
      <c r="BC374" s="173"/>
      <c r="BD374" s="220"/>
      <c r="BH374" s="221"/>
      <c r="BK374" s="50"/>
      <c r="BL374" s="115"/>
      <c r="BM374" s="43"/>
      <c r="BN374" s="43"/>
      <c r="BO374" s="43"/>
      <c r="BP374" s="115"/>
      <c r="BS374" s="50"/>
      <c r="BT374" s="115"/>
      <c r="BU374" s="222"/>
      <c r="BV374" s="223"/>
      <c r="BZ374" s="221"/>
      <c r="CC374" s="50"/>
      <c r="CD374" s="115"/>
      <c r="CE374" s="43"/>
      <c r="CF374" s="43"/>
      <c r="CG374" s="43"/>
      <c r="CH374" s="115"/>
      <c r="CK374" s="50"/>
      <c r="CL374" s="115"/>
      <c r="CM374" s="222"/>
      <c r="CN374" s="223"/>
      <c r="CR374" s="221"/>
      <c r="CU374" s="50"/>
      <c r="CV374" s="115"/>
      <c r="CW374" s="43"/>
      <c r="CX374" s="43"/>
      <c r="CY374" s="43"/>
      <c r="CZ374" s="115"/>
      <c r="DC374" s="50"/>
      <c r="DD374" s="115"/>
      <c r="DE374" s="222"/>
      <c r="DF374" s="223"/>
      <c r="DJ374" s="221"/>
      <c r="DM374" s="50"/>
      <c r="DN374" s="115"/>
      <c r="DO374" s="43"/>
      <c r="DP374" s="43"/>
      <c r="DQ374" s="43"/>
      <c r="DU374" s="50"/>
      <c r="DV374" s="115"/>
      <c r="DW374" s="222"/>
      <c r="DX374" s="223"/>
      <c r="EG374" s="43"/>
      <c r="EH374" s="43"/>
      <c r="EI374" s="43"/>
    </row>
    <row r="375">
      <c r="A375" s="218"/>
      <c r="B375" s="219"/>
      <c r="C375" s="15"/>
      <c r="D375" s="15"/>
      <c r="E375" s="15"/>
      <c r="F375" s="165"/>
      <c r="G375" s="15"/>
      <c r="H375" s="15"/>
      <c r="I375" s="28"/>
      <c r="J375" s="71"/>
      <c r="K375" s="35"/>
      <c r="L375" s="35"/>
      <c r="M375" s="35"/>
      <c r="N375" s="71"/>
      <c r="O375" s="15"/>
      <c r="P375" s="15"/>
      <c r="Q375" s="28"/>
      <c r="R375" s="71"/>
      <c r="S375" s="173"/>
      <c r="T375" s="219"/>
      <c r="U375" s="15"/>
      <c r="V375" s="15"/>
      <c r="W375" s="15"/>
      <c r="X375" s="165"/>
      <c r="Y375" s="15"/>
      <c r="Z375" s="15"/>
      <c r="AA375" s="15"/>
      <c r="AB375" s="71"/>
      <c r="AC375" s="35"/>
      <c r="AD375" s="35"/>
      <c r="AE375" s="35"/>
      <c r="AF375" s="71"/>
      <c r="AG375" s="15"/>
      <c r="AH375" s="15"/>
      <c r="AI375" s="28"/>
      <c r="AJ375" s="71"/>
      <c r="AK375" s="173"/>
      <c r="AL375" s="219"/>
      <c r="AM375" s="15"/>
      <c r="AN375" s="15"/>
      <c r="AO375" s="15"/>
      <c r="AP375" s="165"/>
      <c r="AQ375" s="15"/>
      <c r="AR375" s="15"/>
      <c r="AS375" s="28"/>
      <c r="AT375" s="71"/>
      <c r="AU375" s="35"/>
      <c r="AV375" s="35"/>
      <c r="AW375" s="35"/>
      <c r="AX375" s="71"/>
      <c r="AY375" s="15"/>
      <c r="AZ375" s="15"/>
      <c r="BA375" s="28"/>
      <c r="BB375" s="71"/>
      <c r="BC375" s="173"/>
      <c r="BD375" s="220"/>
      <c r="BH375" s="221"/>
      <c r="BK375" s="50"/>
      <c r="BL375" s="115"/>
      <c r="BM375" s="43"/>
      <c r="BN375" s="43"/>
      <c r="BO375" s="43"/>
      <c r="BP375" s="115"/>
      <c r="BS375" s="50"/>
      <c r="BT375" s="115"/>
      <c r="BU375" s="222"/>
      <c r="BV375" s="223"/>
      <c r="BZ375" s="221"/>
      <c r="CC375" s="50"/>
      <c r="CD375" s="115"/>
      <c r="CE375" s="43"/>
      <c r="CF375" s="43"/>
      <c r="CG375" s="43"/>
      <c r="CH375" s="115"/>
      <c r="CK375" s="50"/>
      <c r="CL375" s="115"/>
      <c r="CM375" s="222"/>
      <c r="CN375" s="223"/>
      <c r="CR375" s="221"/>
      <c r="CU375" s="50"/>
      <c r="CV375" s="115"/>
      <c r="CW375" s="43"/>
      <c r="CX375" s="43"/>
      <c r="CY375" s="43"/>
      <c r="CZ375" s="115"/>
      <c r="DC375" s="50"/>
      <c r="DD375" s="115"/>
      <c r="DE375" s="222"/>
      <c r="DF375" s="223"/>
      <c r="DJ375" s="221"/>
      <c r="DM375" s="50"/>
      <c r="DN375" s="115"/>
      <c r="DO375" s="43"/>
      <c r="DP375" s="43"/>
      <c r="DQ375" s="43"/>
      <c r="DU375" s="50"/>
      <c r="DV375" s="115"/>
      <c r="DW375" s="222"/>
      <c r="DX375" s="223"/>
      <c r="EG375" s="43"/>
      <c r="EH375" s="43"/>
      <c r="EI375" s="43"/>
    </row>
    <row r="376">
      <c r="A376" s="218"/>
      <c r="B376" s="219"/>
      <c r="C376" s="15"/>
      <c r="D376" s="15"/>
      <c r="E376" s="15"/>
      <c r="F376" s="165"/>
      <c r="G376" s="15"/>
      <c r="H376" s="15"/>
      <c r="I376" s="28"/>
      <c r="J376" s="71"/>
      <c r="K376" s="35"/>
      <c r="L376" s="35"/>
      <c r="M376" s="35"/>
      <c r="N376" s="71"/>
      <c r="O376" s="15"/>
      <c r="P376" s="15"/>
      <c r="Q376" s="28"/>
      <c r="R376" s="71"/>
      <c r="S376" s="173"/>
      <c r="T376" s="219"/>
      <c r="U376" s="15"/>
      <c r="V376" s="15"/>
      <c r="W376" s="15"/>
      <c r="X376" s="165"/>
      <c r="Y376" s="15"/>
      <c r="Z376" s="15"/>
      <c r="AA376" s="15"/>
      <c r="AB376" s="71"/>
      <c r="AC376" s="35"/>
      <c r="AD376" s="35"/>
      <c r="AE376" s="35"/>
      <c r="AF376" s="71"/>
      <c r="AG376" s="15"/>
      <c r="AH376" s="15"/>
      <c r="AI376" s="28"/>
      <c r="AJ376" s="71"/>
      <c r="AK376" s="173"/>
      <c r="AL376" s="219"/>
      <c r="AM376" s="15"/>
      <c r="AN376" s="15"/>
      <c r="AO376" s="15"/>
      <c r="AP376" s="165"/>
      <c r="AQ376" s="15"/>
      <c r="AR376" s="15"/>
      <c r="AS376" s="28"/>
      <c r="AT376" s="71"/>
      <c r="AU376" s="35"/>
      <c r="AV376" s="35"/>
      <c r="AW376" s="35"/>
      <c r="AX376" s="71"/>
      <c r="AY376" s="15"/>
      <c r="AZ376" s="15"/>
      <c r="BA376" s="28"/>
      <c r="BB376" s="71"/>
      <c r="BC376" s="173"/>
      <c r="BD376" s="220"/>
      <c r="BH376" s="221"/>
      <c r="BK376" s="50"/>
      <c r="BL376" s="115"/>
      <c r="BM376" s="43"/>
      <c r="BN376" s="43"/>
      <c r="BO376" s="43"/>
      <c r="BP376" s="115"/>
      <c r="BS376" s="50"/>
      <c r="BT376" s="115"/>
      <c r="BU376" s="222"/>
      <c r="BV376" s="223"/>
      <c r="BZ376" s="221"/>
      <c r="CC376" s="50"/>
      <c r="CD376" s="115"/>
      <c r="CE376" s="43"/>
      <c r="CF376" s="43"/>
      <c r="CG376" s="43"/>
      <c r="CH376" s="115"/>
      <c r="CK376" s="50"/>
      <c r="CL376" s="115"/>
      <c r="CM376" s="222"/>
      <c r="CN376" s="223"/>
      <c r="CR376" s="221"/>
      <c r="CU376" s="50"/>
      <c r="CV376" s="115"/>
      <c r="CW376" s="43"/>
      <c r="CX376" s="43"/>
      <c r="CY376" s="43"/>
      <c r="CZ376" s="115"/>
      <c r="DC376" s="50"/>
      <c r="DD376" s="115"/>
      <c r="DE376" s="222"/>
      <c r="DF376" s="223"/>
      <c r="DJ376" s="221"/>
      <c r="DM376" s="50"/>
      <c r="DN376" s="115"/>
      <c r="DO376" s="43"/>
      <c r="DP376" s="43"/>
      <c r="DQ376" s="43"/>
      <c r="DU376" s="50"/>
      <c r="DV376" s="115"/>
      <c r="DW376" s="222"/>
      <c r="DX376" s="223"/>
      <c r="EG376" s="43"/>
      <c r="EH376" s="43"/>
      <c r="EI376" s="43"/>
    </row>
    <row r="377">
      <c r="A377" s="218"/>
      <c r="B377" s="219"/>
      <c r="C377" s="15"/>
      <c r="D377" s="15"/>
      <c r="E377" s="15"/>
      <c r="F377" s="165"/>
      <c r="G377" s="15"/>
      <c r="H377" s="15"/>
      <c r="I377" s="28"/>
      <c r="J377" s="71"/>
      <c r="K377" s="35"/>
      <c r="L377" s="35"/>
      <c r="M377" s="35"/>
      <c r="N377" s="71"/>
      <c r="O377" s="15"/>
      <c r="P377" s="15"/>
      <c r="Q377" s="28"/>
      <c r="R377" s="71"/>
      <c r="S377" s="173"/>
      <c r="T377" s="219"/>
      <c r="U377" s="15"/>
      <c r="V377" s="15"/>
      <c r="W377" s="15"/>
      <c r="X377" s="165"/>
      <c r="Y377" s="15"/>
      <c r="Z377" s="15"/>
      <c r="AA377" s="15"/>
      <c r="AB377" s="71"/>
      <c r="AC377" s="35"/>
      <c r="AD377" s="35"/>
      <c r="AE377" s="35"/>
      <c r="AF377" s="71"/>
      <c r="AG377" s="15"/>
      <c r="AH377" s="15"/>
      <c r="AI377" s="28"/>
      <c r="AJ377" s="71"/>
      <c r="AK377" s="173"/>
      <c r="AL377" s="219"/>
      <c r="AM377" s="15"/>
      <c r="AN377" s="15"/>
      <c r="AO377" s="15"/>
      <c r="AP377" s="165"/>
      <c r="AQ377" s="15"/>
      <c r="AR377" s="15"/>
      <c r="AS377" s="28"/>
      <c r="AT377" s="71"/>
      <c r="AU377" s="35"/>
      <c r="AV377" s="35"/>
      <c r="AW377" s="35"/>
      <c r="AX377" s="71"/>
      <c r="AY377" s="15"/>
      <c r="AZ377" s="15"/>
      <c r="BA377" s="28"/>
      <c r="BB377" s="71"/>
      <c r="BC377" s="173"/>
      <c r="BD377" s="220"/>
      <c r="BH377" s="221"/>
      <c r="BK377" s="50"/>
      <c r="BL377" s="115"/>
      <c r="BM377" s="43"/>
      <c r="BN377" s="43"/>
      <c r="BO377" s="43"/>
      <c r="BP377" s="115"/>
      <c r="BS377" s="50"/>
      <c r="BT377" s="115"/>
      <c r="BU377" s="222"/>
      <c r="BV377" s="223"/>
      <c r="BZ377" s="221"/>
      <c r="CC377" s="50"/>
      <c r="CD377" s="115"/>
      <c r="CE377" s="43"/>
      <c r="CF377" s="43"/>
      <c r="CG377" s="43"/>
      <c r="CH377" s="115"/>
      <c r="CK377" s="50"/>
      <c r="CL377" s="115"/>
      <c r="CM377" s="222"/>
      <c r="CN377" s="223"/>
      <c r="CR377" s="221"/>
      <c r="CU377" s="50"/>
      <c r="CV377" s="115"/>
      <c r="CW377" s="43"/>
      <c r="CX377" s="43"/>
      <c r="CY377" s="43"/>
      <c r="CZ377" s="115"/>
      <c r="DC377" s="50"/>
      <c r="DD377" s="115"/>
      <c r="DE377" s="222"/>
      <c r="DF377" s="223"/>
      <c r="DJ377" s="221"/>
      <c r="DM377" s="50"/>
      <c r="DN377" s="115"/>
      <c r="DO377" s="43"/>
      <c r="DP377" s="43"/>
      <c r="DQ377" s="43"/>
      <c r="DU377" s="50"/>
      <c r="DV377" s="115"/>
      <c r="DW377" s="222"/>
      <c r="DX377" s="223"/>
      <c r="EG377" s="43"/>
      <c r="EH377" s="43"/>
      <c r="EI377" s="43"/>
    </row>
    <row r="378">
      <c r="A378" s="218"/>
      <c r="B378" s="219"/>
      <c r="C378" s="15"/>
      <c r="D378" s="15"/>
      <c r="E378" s="15"/>
      <c r="F378" s="165"/>
      <c r="G378" s="15"/>
      <c r="H378" s="15"/>
      <c r="I378" s="28"/>
      <c r="J378" s="71"/>
      <c r="K378" s="35"/>
      <c r="L378" s="35"/>
      <c r="M378" s="35"/>
      <c r="N378" s="71"/>
      <c r="O378" s="15"/>
      <c r="P378" s="15"/>
      <c r="Q378" s="28"/>
      <c r="R378" s="71"/>
      <c r="S378" s="173"/>
      <c r="T378" s="219"/>
      <c r="U378" s="15"/>
      <c r="V378" s="15"/>
      <c r="W378" s="15"/>
      <c r="X378" s="165"/>
      <c r="Y378" s="15"/>
      <c r="Z378" s="15"/>
      <c r="AA378" s="15"/>
      <c r="AB378" s="71"/>
      <c r="AC378" s="35"/>
      <c r="AD378" s="35"/>
      <c r="AE378" s="35"/>
      <c r="AF378" s="71"/>
      <c r="AG378" s="15"/>
      <c r="AH378" s="15"/>
      <c r="AI378" s="28"/>
      <c r="AJ378" s="71"/>
      <c r="AK378" s="173"/>
      <c r="AL378" s="219"/>
      <c r="AM378" s="15"/>
      <c r="AN378" s="15"/>
      <c r="AO378" s="15"/>
      <c r="AP378" s="165"/>
      <c r="AQ378" s="15"/>
      <c r="AR378" s="15"/>
      <c r="AS378" s="28"/>
      <c r="AT378" s="71"/>
      <c r="AU378" s="35"/>
      <c r="AV378" s="35"/>
      <c r="AW378" s="35"/>
      <c r="AX378" s="71"/>
      <c r="AY378" s="15"/>
      <c r="AZ378" s="15"/>
      <c r="BA378" s="28"/>
      <c r="BB378" s="71"/>
      <c r="BC378" s="173"/>
      <c r="BD378" s="220"/>
      <c r="BH378" s="221"/>
      <c r="BK378" s="50"/>
      <c r="BL378" s="115"/>
      <c r="BM378" s="43"/>
      <c r="BN378" s="43"/>
      <c r="BO378" s="43"/>
      <c r="BP378" s="115"/>
      <c r="BS378" s="50"/>
      <c r="BT378" s="115"/>
      <c r="BU378" s="222"/>
      <c r="BV378" s="223"/>
      <c r="BZ378" s="221"/>
      <c r="CC378" s="50"/>
      <c r="CD378" s="115"/>
      <c r="CE378" s="43"/>
      <c r="CF378" s="43"/>
      <c r="CG378" s="43"/>
      <c r="CH378" s="115"/>
      <c r="CK378" s="50"/>
      <c r="CL378" s="115"/>
      <c r="CM378" s="222"/>
      <c r="CN378" s="223"/>
      <c r="CR378" s="221"/>
      <c r="CU378" s="50"/>
      <c r="CV378" s="115"/>
      <c r="CW378" s="43"/>
      <c r="CX378" s="43"/>
      <c r="CY378" s="43"/>
      <c r="CZ378" s="115"/>
      <c r="DC378" s="50"/>
      <c r="DD378" s="115"/>
      <c r="DE378" s="222"/>
      <c r="DF378" s="223"/>
      <c r="DJ378" s="221"/>
      <c r="DM378" s="50"/>
      <c r="DN378" s="115"/>
      <c r="DO378" s="43"/>
      <c r="DP378" s="43"/>
      <c r="DQ378" s="43"/>
      <c r="DU378" s="50"/>
      <c r="DV378" s="115"/>
      <c r="DW378" s="222"/>
      <c r="DX378" s="223"/>
      <c r="EG378" s="43"/>
      <c r="EH378" s="43"/>
      <c r="EI378" s="43"/>
    </row>
    <row r="379">
      <c r="A379" s="218"/>
      <c r="B379" s="219"/>
      <c r="C379" s="15"/>
      <c r="D379" s="15"/>
      <c r="E379" s="15"/>
      <c r="F379" s="165"/>
      <c r="G379" s="15"/>
      <c r="H379" s="15"/>
      <c r="I379" s="28"/>
      <c r="J379" s="71"/>
      <c r="K379" s="35"/>
      <c r="L379" s="35"/>
      <c r="M379" s="35"/>
      <c r="N379" s="71"/>
      <c r="O379" s="15"/>
      <c r="P379" s="15"/>
      <c r="Q379" s="28"/>
      <c r="R379" s="71"/>
      <c r="S379" s="173"/>
      <c r="T379" s="219"/>
      <c r="U379" s="15"/>
      <c r="V379" s="15"/>
      <c r="W379" s="15"/>
      <c r="X379" s="165"/>
      <c r="Y379" s="15"/>
      <c r="Z379" s="15"/>
      <c r="AA379" s="15"/>
      <c r="AB379" s="71"/>
      <c r="AC379" s="35"/>
      <c r="AD379" s="35"/>
      <c r="AE379" s="35"/>
      <c r="AF379" s="71"/>
      <c r="AG379" s="15"/>
      <c r="AH379" s="15"/>
      <c r="AI379" s="28"/>
      <c r="AJ379" s="71"/>
      <c r="AK379" s="173"/>
      <c r="AL379" s="219"/>
      <c r="AM379" s="15"/>
      <c r="AN379" s="15"/>
      <c r="AO379" s="15"/>
      <c r="AP379" s="165"/>
      <c r="AQ379" s="15"/>
      <c r="AR379" s="15"/>
      <c r="AS379" s="28"/>
      <c r="AT379" s="71"/>
      <c r="AU379" s="35"/>
      <c r="AV379" s="35"/>
      <c r="AW379" s="35"/>
      <c r="AX379" s="71"/>
      <c r="AY379" s="15"/>
      <c r="AZ379" s="15"/>
      <c r="BA379" s="28"/>
      <c r="BB379" s="71"/>
      <c r="BC379" s="173"/>
      <c r="BD379" s="220"/>
      <c r="BH379" s="221"/>
      <c r="BK379" s="50"/>
      <c r="BL379" s="115"/>
      <c r="BM379" s="43"/>
      <c r="BN379" s="43"/>
      <c r="BO379" s="43"/>
      <c r="BP379" s="115"/>
      <c r="BS379" s="50"/>
      <c r="BT379" s="115"/>
      <c r="BU379" s="222"/>
      <c r="BV379" s="223"/>
      <c r="BZ379" s="221"/>
      <c r="CC379" s="50"/>
      <c r="CD379" s="115"/>
      <c r="CE379" s="43"/>
      <c r="CF379" s="43"/>
      <c r="CG379" s="43"/>
      <c r="CH379" s="115"/>
      <c r="CK379" s="50"/>
      <c r="CL379" s="115"/>
      <c r="CM379" s="222"/>
      <c r="CN379" s="223"/>
      <c r="CR379" s="221"/>
      <c r="CU379" s="50"/>
      <c r="CV379" s="115"/>
      <c r="CW379" s="43"/>
      <c r="CX379" s="43"/>
      <c r="CY379" s="43"/>
      <c r="CZ379" s="115"/>
      <c r="DC379" s="50"/>
      <c r="DD379" s="115"/>
      <c r="DE379" s="222"/>
      <c r="DF379" s="223"/>
      <c r="DJ379" s="221"/>
      <c r="DM379" s="50"/>
      <c r="DN379" s="115"/>
      <c r="DO379" s="43"/>
      <c r="DP379" s="43"/>
      <c r="DQ379" s="43"/>
      <c r="DU379" s="50"/>
      <c r="DV379" s="115"/>
      <c r="DW379" s="222"/>
      <c r="DX379" s="223"/>
      <c r="EG379" s="43"/>
      <c r="EH379" s="43"/>
      <c r="EI379" s="43"/>
    </row>
    <row r="380">
      <c r="A380" s="218"/>
      <c r="B380" s="219"/>
      <c r="C380" s="15"/>
      <c r="D380" s="15"/>
      <c r="E380" s="15"/>
      <c r="F380" s="165"/>
      <c r="G380" s="15"/>
      <c r="H380" s="15"/>
      <c r="I380" s="28"/>
      <c r="J380" s="71"/>
      <c r="K380" s="35"/>
      <c r="L380" s="35"/>
      <c r="M380" s="35"/>
      <c r="N380" s="71"/>
      <c r="O380" s="15"/>
      <c r="P380" s="15"/>
      <c r="Q380" s="28"/>
      <c r="R380" s="71"/>
      <c r="S380" s="173"/>
      <c r="T380" s="219"/>
      <c r="U380" s="15"/>
      <c r="V380" s="15"/>
      <c r="W380" s="15"/>
      <c r="X380" s="165"/>
      <c r="Y380" s="15"/>
      <c r="Z380" s="15"/>
      <c r="AA380" s="15"/>
      <c r="AB380" s="71"/>
      <c r="AC380" s="35"/>
      <c r="AD380" s="35"/>
      <c r="AE380" s="35"/>
      <c r="AF380" s="71"/>
      <c r="AG380" s="15"/>
      <c r="AH380" s="15"/>
      <c r="AI380" s="28"/>
      <c r="AJ380" s="71"/>
      <c r="AK380" s="173"/>
      <c r="AL380" s="219"/>
      <c r="AM380" s="15"/>
      <c r="AN380" s="15"/>
      <c r="AO380" s="15"/>
      <c r="AP380" s="165"/>
      <c r="AQ380" s="15"/>
      <c r="AR380" s="15"/>
      <c r="AS380" s="28"/>
      <c r="AT380" s="71"/>
      <c r="AU380" s="35"/>
      <c r="AV380" s="35"/>
      <c r="AW380" s="35"/>
      <c r="AX380" s="71"/>
      <c r="AY380" s="15"/>
      <c r="AZ380" s="15"/>
      <c r="BA380" s="28"/>
      <c r="BB380" s="71"/>
      <c r="BC380" s="173"/>
      <c r="BD380" s="220"/>
      <c r="BH380" s="221"/>
      <c r="BK380" s="50"/>
      <c r="BL380" s="115"/>
      <c r="BM380" s="43"/>
      <c r="BN380" s="43"/>
      <c r="BO380" s="43"/>
      <c r="BP380" s="115"/>
      <c r="BS380" s="50"/>
      <c r="BT380" s="115"/>
      <c r="BU380" s="222"/>
      <c r="BV380" s="223"/>
      <c r="BZ380" s="221"/>
      <c r="CC380" s="50"/>
      <c r="CD380" s="115"/>
      <c r="CE380" s="43"/>
      <c r="CF380" s="43"/>
      <c r="CG380" s="43"/>
      <c r="CH380" s="115"/>
      <c r="CK380" s="50"/>
      <c r="CL380" s="115"/>
      <c r="CM380" s="222"/>
      <c r="CN380" s="223"/>
      <c r="CR380" s="221"/>
      <c r="CU380" s="50"/>
      <c r="CV380" s="115"/>
      <c r="CW380" s="43"/>
      <c r="CX380" s="43"/>
      <c r="CY380" s="43"/>
      <c r="CZ380" s="115"/>
      <c r="DC380" s="50"/>
      <c r="DD380" s="115"/>
      <c r="DE380" s="222"/>
      <c r="DF380" s="223"/>
      <c r="DJ380" s="221"/>
      <c r="DM380" s="50"/>
      <c r="DN380" s="115"/>
      <c r="DO380" s="43"/>
      <c r="DP380" s="43"/>
      <c r="DQ380" s="43"/>
      <c r="DU380" s="50"/>
      <c r="DV380" s="115"/>
      <c r="DW380" s="222"/>
      <c r="DX380" s="223"/>
      <c r="EG380" s="43"/>
      <c r="EH380" s="43"/>
      <c r="EI380" s="43"/>
    </row>
    <row r="381">
      <c r="A381" s="218"/>
      <c r="B381" s="219"/>
      <c r="C381" s="15"/>
      <c r="D381" s="15"/>
      <c r="E381" s="15"/>
      <c r="F381" s="165"/>
      <c r="G381" s="15"/>
      <c r="H381" s="15"/>
      <c r="I381" s="28"/>
      <c r="J381" s="71"/>
      <c r="K381" s="35"/>
      <c r="L381" s="35"/>
      <c r="M381" s="35"/>
      <c r="N381" s="71"/>
      <c r="O381" s="15"/>
      <c r="P381" s="15"/>
      <c r="Q381" s="28"/>
      <c r="R381" s="71"/>
      <c r="S381" s="173"/>
      <c r="T381" s="219"/>
      <c r="U381" s="15"/>
      <c r="V381" s="15"/>
      <c r="W381" s="15"/>
      <c r="X381" s="165"/>
      <c r="Y381" s="15"/>
      <c r="Z381" s="15"/>
      <c r="AA381" s="15"/>
      <c r="AB381" s="71"/>
      <c r="AC381" s="35"/>
      <c r="AD381" s="35"/>
      <c r="AE381" s="35"/>
      <c r="AF381" s="71"/>
      <c r="AG381" s="15"/>
      <c r="AH381" s="15"/>
      <c r="AI381" s="28"/>
      <c r="AJ381" s="71"/>
      <c r="AK381" s="173"/>
      <c r="AL381" s="219"/>
      <c r="AM381" s="15"/>
      <c r="AN381" s="15"/>
      <c r="AO381" s="15"/>
      <c r="AP381" s="165"/>
      <c r="AQ381" s="15"/>
      <c r="AR381" s="15"/>
      <c r="AS381" s="28"/>
      <c r="AT381" s="71"/>
      <c r="AU381" s="35"/>
      <c r="AV381" s="35"/>
      <c r="AW381" s="35"/>
      <c r="AX381" s="71"/>
      <c r="AY381" s="15"/>
      <c r="AZ381" s="15"/>
      <c r="BA381" s="28"/>
      <c r="BB381" s="71"/>
      <c r="BC381" s="173"/>
      <c r="BD381" s="220"/>
      <c r="BH381" s="221"/>
      <c r="BK381" s="50"/>
      <c r="BL381" s="115"/>
      <c r="BM381" s="43"/>
      <c r="BN381" s="43"/>
      <c r="BO381" s="43"/>
      <c r="BP381" s="115"/>
      <c r="BS381" s="50"/>
      <c r="BT381" s="115"/>
      <c r="BU381" s="222"/>
      <c r="BV381" s="223"/>
      <c r="BZ381" s="221"/>
      <c r="CC381" s="50"/>
      <c r="CD381" s="115"/>
      <c r="CE381" s="43"/>
      <c r="CF381" s="43"/>
      <c r="CG381" s="43"/>
      <c r="CH381" s="115"/>
      <c r="CK381" s="50"/>
      <c r="CL381" s="115"/>
      <c r="CM381" s="222"/>
      <c r="CN381" s="223"/>
      <c r="CR381" s="221"/>
      <c r="CU381" s="50"/>
      <c r="CV381" s="115"/>
      <c r="CW381" s="43"/>
      <c r="CX381" s="43"/>
      <c r="CY381" s="43"/>
      <c r="CZ381" s="115"/>
      <c r="DC381" s="50"/>
      <c r="DD381" s="115"/>
      <c r="DE381" s="222"/>
      <c r="DF381" s="223"/>
      <c r="DJ381" s="221"/>
      <c r="DM381" s="50"/>
      <c r="DN381" s="115"/>
      <c r="DO381" s="43"/>
      <c r="DP381" s="43"/>
      <c r="DQ381" s="43"/>
      <c r="DU381" s="50"/>
      <c r="DV381" s="115"/>
      <c r="DW381" s="222"/>
      <c r="DX381" s="223"/>
      <c r="EG381" s="43"/>
      <c r="EH381" s="43"/>
      <c r="EI381" s="43"/>
    </row>
    <row r="382">
      <c r="A382" s="218"/>
      <c r="B382" s="219"/>
      <c r="C382" s="15"/>
      <c r="D382" s="15"/>
      <c r="E382" s="15"/>
      <c r="F382" s="165"/>
      <c r="G382" s="15"/>
      <c r="H382" s="15"/>
      <c r="I382" s="28"/>
      <c r="J382" s="71"/>
      <c r="K382" s="35"/>
      <c r="L382" s="35"/>
      <c r="M382" s="35"/>
      <c r="N382" s="71"/>
      <c r="O382" s="15"/>
      <c r="P382" s="15"/>
      <c r="Q382" s="28"/>
      <c r="R382" s="71"/>
      <c r="S382" s="173"/>
      <c r="T382" s="219"/>
      <c r="U382" s="15"/>
      <c r="V382" s="15"/>
      <c r="W382" s="15"/>
      <c r="X382" s="165"/>
      <c r="Y382" s="15"/>
      <c r="Z382" s="15"/>
      <c r="AA382" s="15"/>
      <c r="AB382" s="71"/>
      <c r="AC382" s="35"/>
      <c r="AD382" s="35"/>
      <c r="AE382" s="35"/>
      <c r="AF382" s="71"/>
      <c r="AG382" s="15"/>
      <c r="AH382" s="15"/>
      <c r="AI382" s="28"/>
      <c r="AJ382" s="71"/>
      <c r="AK382" s="173"/>
      <c r="AL382" s="219"/>
      <c r="AM382" s="15"/>
      <c r="AN382" s="15"/>
      <c r="AO382" s="15"/>
      <c r="AP382" s="165"/>
      <c r="AQ382" s="15"/>
      <c r="AR382" s="15"/>
      <c r="AS382" s="28"/>
      <c r="AT382" s="71"/>
      <c r="AU382" s="35"/>
      <c r="AV382" s="35"/>
      <c r="AW382" s="35"/>
      <c r="AX382" s="71"/>
      <c r="AY382" s="15"/>
      <c r="AZ382" s="15"/>
      <c r="BA382" s="28"/>
      <c r="BB382" s="71"/>
      <c r="BC382" s="173"/>
      <c r="BD382" s="220"/>
      <c r="BH382" s="221"/>
      <c r="BK382" s="50"/>
      <c r="BL382" s="115"/>
      <c r="BM382" s="43"/>
      <c r="BN382" s="43"/>
      <c r="BO382" s="43"/>
      <c r="BP382" s="115"/>
      <c r="BS382" s="50"/>
      <c r="BT382" s="115"/>
      <c r="BU382" s="222"/>
      <c r="BV382" s="223"/>
      <c r="BZ382" s="221"/>
      <c r="CC382" s="50"/>
      <c r="CD382" s="115"/>
      <c r="CE382" s="43"/>
      <c r="CF382" s="43"/>
      <c r="CG382" s="43"/>
      <c r="CH382" s="115"/>
      <c r="CK382" s="50"/>
      <c r="CL382" s="115"/>
      <c r="CM382" s="222"/>
      <c r="CN382" s="223"/>
      <c r="CR382" s="221"/>
      <c r="CU382" s="50"/>
      <c r="CV382" s="115"/>
      <c r="CW382" s="43"/>
      <c r="CX382" s="43"/>
      <c r="CY382" s="43"/>
      <c r="CZ382" s="115"/>
      <c r="DC382" s="50"/>
      <c r="DD382" s="115"/>
      <c r="DE382" s="222"/>
      <c r="DF382" s="223"/>
      <c r="DJ382" s="221"/>
      <c r="DM382" s="50"/>
      <c r="DN382" s="115"/>
      <c r="DO382" s="43"/>
      <c r="DP382" s="43"/>
      <c r="DQ382" s="43"/>
      <c r="DU382" s="50"/>
      <c r="DV382" s="115"/>
      <c r="DW382" s="222"/>
      <c r="DX382" s="223"/>
      <c r="EG382" s="43"/>
      <c r="EH382" s="43"/>
      <c r="EI382" s="43"/>
    </row>
    <row r="383">
      <c r="A383" s="218"/>
      <c r="B383" s="219"/>
      <c r="C383" s="15"/>
      <c r="D383" s="15"/>
      <c r="E383" s="15"/>
      <c r="F383" s="165"/>
      <c r="G383" s="15"/>
      <c r="H383" s="15"/>
      <c r="I383" s="28"/>
      <c r="J383" s="71"/>
      <c r="K383" s="35"/>
      <c r="L383" s="35"/>
      <c r="M383" s="35"/>
      <c r="N383" s="71"/>
      <c r="O383" s="15"/>
      <c r="P383" s="15"/>
      <c r="Q383" s="28"/>
      <c r="R383" s="71"/>
      <c r="S383" s="173"/>
      <c r="T383" s="219"/>
      <c r="U383" s="15"/>
      <c r="V383" s="15"/>
      <c r="W383" s="15"/>
      <c r="X383" s="165"/>
      <c r="Y383" s="15"/>
      <c r="Z383" s="15"/>
      <c r="AA383" s="15"/>
      <c r="AB383" s="71"/>
      <c r="AC383" s="35"/>
      <c r="AD383" s="35"/>
      <c r="AE383" s="35"/>
      <c r="AF383" s="71"/>
      <c r="AG383" s="15"/>
      <c r="AH383" s="15"/>
      <c r="AI383" s="28"/>
      <c r="AJ383" s="71"/>
      <c r="AK383" s="173"/>
      <c r="AL383" s="219"/>
      <c r="AM383" s="15"/>
      <c r="AN383" s="15"/>
      <c r="AO383" s="15"/>
      <c r="AP383" s="165"/>
      <c r="AQ383" s="15"/>
      <c r="AR383" s="15"/>
      <c r="AS383" s="28"/>
      <c r="AT383" s="71"/>
      <c r="AU383" s="35"/>
      <c r="AV383" s="35"/>
      <c r="AW383" s="35"/>
      <c r="AX383" s="71"/>
      <c r="AY383" s="15"/>
      <c r="AZ383" s="15"/>
      <c r="BA383" s="28"/>
      <c r="BB383" s="71"/>
      <c r="BC383" s="173"/>
      <c r="BD383" s="220"/>
      <c r="BH383" s="221"/>
      <c r="BK383" s="50"/>
      <c r="BL383" s="115"/>
      <c r="BM383" s="43"/>
      <c r="BN383" s="43"/>
      <c r="BO383" s="43"/>
      <c r="BP383" s="115"/>
      <c r="BS383" s="50"/>
      <c r="BT383" s="115"/>
      <c r="BU383" s="222"/>
      <c r="BV383" s="223"/>
      <c r="BZ383" s="221"/>
      <c r="CC383" s="50"/>
      <c r="CD383" s="115"/>
      <c r="CE383" s="43"/>
      <c r="CF383" s="43"/>
      <c r="CG383" s="43"/>
      <c r="CH383" s="115"/>
      <c r="CK383" s="50"/>
      <c r="CL383" s="115"/>
      <c r="CM383" s="222"/>
      <c r="CN383" s="223"/>
      <c r="CR383" s="221"/>
      <c r="CU383" s="50"/>
      <c r="CV383" s="115"/>
      <c r="CW383" s="43"/>
      <c r="CX383" s="43"/>
      <c r="CY383" s="43"/>
      <c r="CZ383" s="115"/>
      <c r="DC383" s="50"/>
      <c r="DD383" s="115"/>
      <c r="DE383" s="222"/>
      <c r="DF383" s="223"/>
      <c r="DJ383" s="221"/>
      <c r="DM383" s="50"/>
      <c r="DN383" s="115"/>
      <c r="DO383" s="43"/>
      <c r="DP383" s="43"/>
      <c r="DQ383" s="43"/>
      <c r="DU383" s="50"/>
      <c r="DV383" s="115"/>
      <c r="DW383" s="222"/>
      <c r="DX383" s="223"/>
      <c r="EG383" s="43"/>
      <c r="EH383" s="43"/>
      <c r="EI383" s="43"/>
    </row>
    <row r="384">
      <c r="A384" s="218"/>
      <c r="B384" s="219"/>
      <c r="C384" s="15"/>
      <c r="D384" s="15"/>
      <c r="E384" s="15"/>
      <c r="F384" s="165"/>
      <c r="G384" s="15"/>
      <c r="H384" s="15"/>
      <c r="I384" s="28"/>
      <c r="J384" s="71"/>
      <c r="K384" s="35"/>
      <c r="L384" s="35"/>
      <c r="M384" s="35"/>
      <c r="N384" s="71"/>
      <c r="O384" s="15"/>
      <c r="P384" s="15"/>
      <c r="Q384" s="28"/>
      <c r="R384" s="71"/>
      <c r="S384" s="173"/>
      <c r="T384" s="219"/>
      <c r="U384" s="15"/>
      <c r="V384" s="15"/>
      <c r="W384" s="15"/>
      <c r="X384" s="165"/>
      <c r="Y384" s="15"/>
      <c r="Z384" s="15"/>
      <c r="AA384" s="15"/>
      <c r="AB384" s="71"/>
      <c r="AC384" s="35"/>
      <c r="AD384" s="35"/>
      <c r="AE384" s="35"/>
      <c r="AF384" s="71"/>
      <c r="AG384" s="15"/>
      <c r="AH384" s="15"/>
      <c r="AI384" s="28"/>
      <c r="AJ384" s="71"/>
      <c r="AK384" s="173"/>
      <c r="AL384" s="219"/>
      <c r="AM384" s="15"/>
      <c r="AN384" s="15"/>
      <c r="AO384" s="15"/>
      <c r="AP384" s="165"/>
      <c r="AQ384" s="15"/>
      <c r="AR384" s="15"/>
      <c r="AS384" s="28"/>
      <c r="AT384" s="71"/>
      <c r="AU384" s="35"/>
      <c r="AV384" s="35"/>
      <c r="AW384" s="35"/>
      <c r="AX384" s="71"/>
      <c r="AY384" s="15"/>
      <c r="AZ384" s="15"/>
      <c r="BA384" s="28"/>
      <c r="BB384" s="71"/>
      <c r="BC384" s="173"/>
      <c r="BD384" s="220"/>
      <c r="BH384" s="221"/>
      <c r="BK384" s="50"/>
      <c r="BL384" s="115"/>
      <c r="BM384" s="43"/>
      <c r="BN384" s="43"/>
      <c r="BO384" s="43"/>
      <c r="BP384" s="115"/>
      <c r="BS384" s="50"/>
      <c r="BT384" s="115"/>
      <c r="BU384" s="222"/>
      <c r="BV384" s="223"/>
      <c r="BZ384" s="221"/>
      <c r="CC384" s="50"/>
      <c r="CD384" s="115"/>
      <c r="CE384" s="43"/>
      <c r="CF384" s="43"/>
      <c r="CG384" s="43"/>
      <c r="CH384" s="115"/>
      <c r="CK384" s="50"/>
      <c r="CL384" s="115"/>
      <c r="CM384" s="222"/>
      <c r="CN384" s="223"/>
      <c r="CR384" s="221"/>
      <c r="CU384" s="50"/>
      <c r="CV384" s="115"/>
      <c r="CW384" s="43"/>
      <c r="CX384" s="43"/>
      <c r="CY384" s="43"/>
      <c r="CZ384" s="115"/>
      <c r="DC384" s="50"/>
      <c r="DD384" s="115"/>
      <c r="DE384" s="222"/>
      <c r="DF384" s="223"/>
      <c r="DJ384" s="221"/>
      <c r="DM384" s="50"/>
      <c r="DN384" s="115"/>
      <c r="DO384" s="43"/>
      <c r="DP384" s="43"/>
      <c r="DQ384" s="43"/>
      <c r="DU384" s="50"/>
      <c r="DV384" s="115"/>
      <c r="DW384" s="222"/>
      <c r="DX384" s="223"/>
      <c r="EG384" s="43"/>
      <c r="EH384" s="43"/>
      <c r="EI384" s="43"/>
    </row>
    <row r="385">
      <c r="A385" s="218"/>
      <c r="B385" s="219"/>
      <c r="C385" s="15"/>
      <c r="D385" s="15"/>
      <c r="E385" s="15"/>
      <c r="F385" s="165"/>
      <c r="G385" s="15"/>
      <c r="H385" s="15"/>
      <c r="I385" s="28"/>
      <c r="J385" s="71"/>
      <c r="K385" s="35"/>
      <c r="L385" s="35"/>
      <c r="M385" s="35"/>
      <c r="N385" s="71"/>
      <c r="O385" s="15"/>
      <c r="P385" s="15"/>
      <c r="Q385" s="28"/>
      <c r="R385" s="71"/>
      <c r="S385" s="173"/>
      <c r="T385" s="219"/>
      <c r="U385" s="15"/>
      <c r="V385" s="15"/>
      <c r="W385" s="15"/>
      <c r="X385" s="165"/>
      <c r="Y385" s="15"/>
      <c r="Z385" s="15"/>
      <c r="AA385" s="15"/>
      <c r="AB385" s="71"/>
      <c r="AC385" s="35"/>
      <c r="AD385" s="35"/>
      <c r="AE385" s="35"/>
      <c r="AF385" s="71"/>
      <c r="AG385" s="15"/>
      <c r="AH385" s="15"/>
      <c r="AI385" s="28"/>
      <c r="AJ385" s="71"/>
      <c r="AK385" s="173"/>
      <c r="AL385" s="219"/>
      <c r="AM385" s="15"/>
      <c r="AN385" s="15"/>
      <c r="AO385" s="15"/>
      <c r="AP385" s="165"/>
      <c r="AQ385" s="15"/>
      <c r="AR385" s="15"/>
      <c r="AS385" s="28"/>
      <c r="AT385" s="71"/>
      <c r="AU385" s="35"/>
      <c r="AV385" s="35"/>
      <c r="AW385" s="35"/>
      <c r="AX385" s="71"/>
      <c r="AY385" s="15"/>
      <c r="AZ385" s="15"/>
      <c r="BA385" s="28"/>
      <c r="BB385" s="71"/>
      <c r="BC385" s="173"/>
      <c r="BD385" s="220"/>
      <c r="BH385" s="221"/>
      <c r="BK385" s="50"/>
      <c r="BL385" s="115"/>
      <c r="BM385" s="43"/>
      <c r="BN385" s="43"/>
      <c r="BO385" s="43"/>
      <c r="BP385" s="115"/>
      <c r="BS385" s="50"/>
      <c r="BT385" s="115"/>
      <c r="BU385" s="222"/>
      <c r="BV385" s="223"/>
      <c r="BZ385" s="221"/>
      <c r="CC385" s="50"/>
      <c r="CD385" s="115"/>
      <c r="CE385" s="43"/>
      <c r="CF385" s="43"/>
      <c r="CG385" s="43"/>
      <c r="CH385" s="115"/>
      <c r="CK385" s="50"/>
      <c r="CL385" s="115"/>
      <c r="CM385" s="222"/>
      <c r="CN385" s="223"/>
      <c r="CR385" s="221"/>
      <c r="CU385" s="50"/>
      <c r="CV385" s="115"/>
      <c r="CW385" s="43"/>
      <c r="CX385" s="43"/>
      <c r="CY385" s="43"/>
      <c r="CZ385" s="115"/>
      <c r="DC385" s="50"/>
      <c r="DD385" s="115"/>
      <c r="DE385" s="222"/>
      <c r="DF385" s="223"/>
      <c r="DJ385" s="221"/>
      <c r="DM385" s="50"/>
      <c r="DN385" s="115"/>
      <c r="DO385" s="43"/>
      <c r="DP385" s="43"/>
      <c r="DQ385" s="43"/>
      <c r="DU385" s="50"/>
      <c r="DV385" s="115"/>
      <c r="DW385" s="222"/>
      <c r="DX385" s="223"/>
      <c r="EG385" s="43"/>
      <c r="EH385" s="43"/>
      <c r="EI385" s="43"/>
    </row>
    <row r="386">
      <c r="A386" s="218"/>
      <c r="B386" s="219"/>
      <c r="C386" s="15"/>
      <c r="D386" s="15"/>
      <c r="E386" s="15"/>
      <c r="F386" s="165"/>
      <c r="G386" s="15"/>
      <c r="H386" s="15"/>
      <c r="I386" s="28"/>
      <c r="J386" s="71"/>
      <c r="K386" s="35"/>
      <c r="L386" s="35"/>
      <c r="M386" s="35"/>
      <c r="N386" s="71"/>
      <c r="O386" s="15"/>
      <c r="P386" s="15"/>
      <c r="Q386" s="28"/>
      <c r="R386" s="71"/>
      <c r="S386" s="173"/>
      <c r="T386" s="219"/>
      <c r="U386" s="15"/>
      <c r="V386" s="15"/>
      <c r="W386" s="15"/>
      <c r="X386" s="165"/>
      <c r="Y386" s="15"/>
      <c r="Z386" s="15"/>
      <c r="AA386" s="15"/>
      <c r="AB386" s="71"/>
      <c r="AC386" s="35"/>
      <c r="AD386" s="35"/>
      <c r="AE386" s="35"/>
      <c r="AF386" s="71"/>
      <c r="AG386" s="15"/>
      <c r="AH386" s="15"/>
      <c r="AI386" s="28"/>
      <c r="AJ386" s="71"/>
      <c r="AK386" s="173"/>
      <c r="AL386" s="219"/>
      <c r="AM386" s="15"/>
      <c r="AN386" s="15"/>
      <c r="AO386" s="15"/>
      <c r="AP386" s="165"/>
      <c r="AQ386" s="15"/>
      <c r="AR386" s="15"/>
      <c r="AS386" s="28"/>
      <c r="AT386" s="71"/>
      <c r="AU386" s="35"/>
      <c r="AV386" s="35"/>
      <c r="AW386" s="35"/>
      <c r="AX386" s="71"/>
      <c r="AY386" s="15"/>
      <c r="AZ386" s="15"/>
      <c r="BA386" s="28"/>
      <c r="BB386" s="71"/>
      <c r="BC386" s="173"/>
      <c r="BD386" s="220"/>
      <c r="BH386" s="221"/>
      <c r="BK386" s="50"/>
      <c r="BL386" s="115"/>
      <c r="BM386" s="43"/>
      <c r="BN386" s="43"/>
      <c r="BO386" s="43"/>
      <c r="BP386" s="115"/>
      <c r="BS386" s="50"/>
      <c r="BT386" s="115"/>
      <c r="BU386" s="222"/>
      <c r="BV386" s="223"/>
      <c r="BZ386" s="221"/>
      <c r="CC386" s="50"/>
      <c r="CD386" s="115"/>
      <c r="CE386" s="43"/>
      <c r="CF386" s="43"/>
      <c r="CG386" s="43"/>
      <c r="CH386" s="115"/>
      <c r="CK386" s="50"/>
      <c r="CL386" s="115"/>
      <c r="CM386" s="222"/>
      <c r="CN386" s="223"/>
      <c r="CR386" s="221"/>
      <c r="CU386" s="50"/>
      <c r="CV386" s="115"/>
      <c r="CW386" s="43"/>
      <c r="CX386" s="43"/>
      <c r="CY386" s="43"/>
      <c r="CZ386" s="115"/>
      <c r="DC386" s="50"/>
      <c r="DD386" s="115"/>
      <c r="DE386" s="222"/>
      <c r="DF386" s="223"/>
      <c r="DJ386" s="221"/>
      <c r="DM386" s="50"/>
      <c r="DN386" s="115"/>
      <c r="DO386" s="43"/>
      <c r="DP386" s="43"/>
      <c r="DQ386" s="43"/>
      <c r="DU386" s="50"/>
      <c r="DV386" s="115"/>
      <c r="DW386" s="222"/>
      <c r="DX386" s="223"/>
      <c r="EG386" s="43"/>
      <c r="EH386" s="43"/>
      <c r="EI386" s="43"/>
    </row>
    <row r="387">
      <c r="A387" s="218"/>
      <c r="B387" s="219"/>
      <c r="C387" s="15"/>
      <c r="D387" s="15"/>
      <c r="E387" s="15"/>
      <c r="F387" s="165"/>
      <c r="G387" s="15"/>
      <c r="H387" s="15"/>
      <c r="I387" s="28"/>
      <c r="J387" s="71"/>
      <c r="K387" s="35"/>
      <c r="L387" s="35"/>
      <c r="M387" s="35"/>
      <c r="N387" s="71"/>
      <c r="O387" s="15"/>
      <c r="P387" s="15"/>
      <c r="Q387" s="28"/>
      <c r="R387" s="71"/>
      <c r="S387" s="173"/>
      <c r="T387" s="219"/>
      <c r="U387" s="15"/>
      <c r="V387" s="15"/>
      <c r="W387" s="15"/>
      <c r="X387" s="165"/>
      <c r="Y387" s="15"/>
      <c r="Z387" s="15"/>
      <c r="AA387" s="15"/>
      <c r="AB387" s="71"/>
      <c r="AC387" s="35"/>
      <c r="AD387" s="35"/>
      <c r="AE387" s="35"/>
      <c r="AF387" s="71"/>
      <c r="AG387" s="15"/>
      <c r="AH387" s="15"/>
      <c r="AI387" s="28"/>
      <c r="AJ387" s="71"/>
      <c r="AK387" s="173"/>
      <c r="AL387" s="219"/>
      <c r="AM387" s="15"/>
      <c r="AN387" s="15"/>
      <c r="AO387" s="15"/>
      <c r="AP387" s="165"/>
      <c r="AQ387" s="15"/>
      <c r="AR387" s="15"/>
      <c r="AS387" s="28"/>
      <c r="AT387" s="71"/>
      <c r="AU387" s="35"/>
      <c r="AV387" s="35"/>
      <c r="AW387" s="35"/>
      <c r="AX387" s="71"/>
      <c r="AY387" s="15"/>
      <c r="AZ387" s="15"/>
      <c r="BA387" s="28"/>
      <c r="BB387" s="71"/>
      <c r="BC387" s="173"/>
      <c r="BD387" s="220"/>
      <c r="BH387" s="221"/>
      <c r="BK387" s="50"/>
      <c r="BL387" s="115"/>
      <c r="BM387" s="43"/>
      <c r="BN387" s="43"/>
      <c r="BO387" s="43"/>
      <c r="BP387" s="115"/>
      <c r="BS387" s="50"/>
      <c r="BT387" s="115"/>
      <c r="BU387" s="222"/>
      <c r="BV387" s="223"/>
      <c r="BZ387" s="221"/>
      <c r="CC387" s="50"/>
      <c r="CD387" s="115"/>
      <c r="CE387" s="43"/>
      <c r="CF387" s="43"/>
      <c r="CG387" s="43"/>
      <c r="CH387" s="115"/>
      <c r="CK387" s="50"/>
      <c r="CL387" s="115"/>
      <c r="CM387" s="222"/>
      <c r="CN387" s="223"/>
      <c r="CR387" s="221"/>
      <c r="CU387" s="50"/>
      <c r="CV387" s="115"/>
      <c r="CW387" s="43"/>
      <c r="CX387" s="43"/>
      <c r="CY387" s="43"/>
      <c r="CZ387" s="115"/>
      <c r="DC387" s="50"/>
      <c r="DD387" s="115"/>
      <c r="DE387" s="222"/>
      <c r="DF387" s="223"/>
      <c r="DJ387" s="221"/>
      <c r="DM387" s="50"/>
      <c r="DN387" s="115"/>
      <c r="DO387" s="43"/>
      <c r="DP387" s="43"/>
      <c r="DQ387" s="43"/>
      <c r="DU387" s="50"/>
      <c r="DV387" s="115"/>
      <c r="DW387" s="222"/>
      <c r="DX387" s="223"/>
      <c r="EG387" s="43"/>
      <c r="EH387" s="43"/>
      <c r="EI387" s="43"/>
    </row>
    <row r="388">
      <c r="A388" s="218"/>
      <c r="B388" s="219"/>
      <c r="C388" s="15"/>
      <c r="D388" s="15"/>
      <c r="E388" s="15"/>
      <c r="F388" s="165"/>
      <c r="G388" s="15"/>
      <c r="H388" s="15"/>
      <c r="I388" s="28"/>
      <c r="J388" s="71"/>
      <c r="K388" s="35"/>
      <c r="L388" s="35"/>
      <c r="M388" s="35"/>
      <c r="N388" s="71"/>
      <c r="O388" s="15"/>
      <c r="P388" s="15"/>
      <c r="Q388" s="28"/>
      <c r="R388" s="71"/>
      <c r="S388" s="173"/>
      <c r="T388" s="219"/>
      <c r="U388" s="15"/>
      <c r="V388" s="15"/>
      <c r="W388" s="15"/>
      <c r="X388" s="165"/>
      <c r="Y388" s="15"/>
      <c r="Z388" s="15"/>
      <c r="AA388" s="15"/>
      <c r="AB388" s="71"/>
      <c r="AC388" s="35"/>
      <c r="AD388" s="35"/>
      <c r="AE388" s="35"/>
      <c r="AF388" s="71"/>
      <c r="AG388" s="15"/>
      <c r="AH388" s="15"/>
      <c r="AI388" s="28"/>
      <c r="AJ388" s="71"/>
      <c r="AK388" s="173"/>
      <c r="AL388" s="219"/>
      <c r="AM388" s="15"/>
      <c r="AN388" s="15"/>
      <c r="AO388" s="15"/>
      <c r="AP388" s="165"/>
      <c r="AQ388" s="15"/>
      <c r="AR388" s="15"/>
      <c r="AS388" s="28"/>
      <c r="AT388" s="71"/>
      <c r="AU388" s="35"/>
      <c r="AV388" s="35"/>
      <c r="AW388" s="35"/>
      <c r="AX388" s="71"/>
      <c r="AY388" s="15"/>
      <c r="AZ388" s="15"/>
      <c r="BA388" s="28"/>
      <c r="BB388" s="71"/>
      <c r="BC388" s="173"/>
      <c r="BD388" s="220"/>
      <c r="BH388" s="221"/>
      <c r="BK388" s="50"/>
      <c r="BL388" s="115"/>
      <c r="BM388" s="43"/>
      <c r="BN388" s="43"/>
      <c r="BO388" s="43"/>
      <c r="BP388" s="115"/>
      <c r="BS388" s="50"/>
      <c r="BT388" s="115"/>
      <c r="BU388" s="222"/>
      <c r="BV388" s="223"/>
      <c r="BZ388" s="221"/>
      <c r="CC388" s="50"/>
      <c r="CD388" s="115"/>
      <c r="CE388" s="43"/>
      <c r="CF388" s="43"/>
      <c r="CG388" s="43"/>
      <c r="CH388" s="115"/>
      <c r="CK388" s="50"/>
      <c r="CL388" s="115"/>
      <c r="CM388" s="222"/>
      <c r="CN388" s="223"/>
      <c r="CR388" s="221"/>
      <c r="CU388" s="50"/>
      <c r="CV388" s="115"/>
      <c r="CW388" s="43"/>
      <c r="CX388" s="43"/>
      <c r="CY388" s="43"/>
      <c r="CZ388" s="115"/>
      <c r="DC388" s="50"/>
      <c r="DD388" s="115"/>
      <c r="DE388" s="222"/>
      <c r="DF388" s="223"/>
      <c r="DJ388" s="221"/>
      <c r="DM388" s="50"/>
      <c r="DN388" s="115"/>
      <c r="DO388" s="43"/>
      <c r="DP388" s="43"/>
      <c r="DQ388" s="43"/>
      <c r="DU388" s="50"/>
      <c r="DV388" s="115"/>
      <c r="DW388" s="222"/>
      <c r="DX388" s="223"/>
      <c r="EG388" s="43"/>
      <c r="EH388" s="43"/>
      <c r="EI388" s="43"/>
    </row>
    <row r="389">
      <c r="A389" s="218"/>
      <c r="B389" s="219"/>
      <c r="C389" s="15"/>
      <c r="D389" s="15"/>
      <c r="E389" s="15"/>
      <c r="F389" s="165"/>
      <c r="G389" s="15"/>
      <c r="H389" s="15"/>
      <c r="I389" s="28"/>
      <c r="J389" s="71"/>
      <c r="K389" s="35"/>
      <c r="L389" s="35"/>
      <c r="M389" s="35"/>
      <c r="N389" s="71"/>
      <c r="O389" s="15"/>
      <c r="P389" s="15"/>
      <c r="Q389" s="28"/>
      <c r="R389" s="71"/>
      <c r="S389" s="173"/>
      <c r="T389" s="219"/>
      <c r="U389" s="15"/>
      <c r="V389" s="15"/>
      <c r="W389" s="15"/>
      <c r="X389" s="165"/>
      <c r="Y389" s="15"/>
      <c r="Z389" s="15"/>
      <c r="AA389" s="15"/>
      <c r="AB389" s="71"/>
      <c r="AC389" s="35"/>
      <c r="AD389" s="35"/>
      <c r="AE389" s="35"/>
      <c r="AF389" s="71"/>
      <c r="AG389" s="15"/>
      <c r="AH389" s="15"/>
      <c r="AI389" s="28"/>
      <c r="AJ389" s="71"/>
      <c r="AK389" s="173"/>
      <c r="AL389" s="219"/>
      <c r="AM389" s="15"/>
      <c r="AN389" s="15"/>
      <c r="AO389" s="15"/>
      <c r="AP389" s="165"/>
      <c r="AQ389" s="15"/>
      <c r="AR389" s="15"/>
      <c r="AS389" s="28"/>
      <c r="AT389" s="71"/>
      <c r="AU389" s="35"/>
      <c r="AV389" s="35"/>
      <c r="AW389" s="35"/>
      <c r="AX389" s="71"/>
      <c r="AY389" s="15"/>
      <c r="AZ389" s="15"/>
      <c r="BA389" s="28"/>
      <c r="BB389" s="71"/>
      <c r="BC389" s="173"/>
      <c r="BD389" s="220"/>
      <c r="BH389" s="221"/>
      <c r="BK389" s="50"/>
      <c r="BL389" s="115"/>
      <c r="BM389" s="43"/>
      <c r="BN389" s="43"/>
      <c r="BO389" s="43"/>
      <c r="BP389" s="115"/>
      <c r="BS389" s="50"/>
      <c r="BT389" s="115"/>
      <c r="BU389" s="222"/>
      <c r="BV389" s="223"/>
      <c r="BZ389" s="221"/>
      <c r="CC389" s="50"/>
      <c r="CD389" s="115"/>
      <c r="CE389" s="43"/>
      <c r="CF389" s="43"/>
      <c r="CG389" s="43"/>
      <c r="CH389" s="115"/>
      <c r="CK389" s="50"/>
      <c r="CL389" s="115"/>
      <c r="CM389" s="222"/>
      <c r="CN389" s="223"/>
      <c r="CR389" s="221"/>
      <c r="CU389" s="50"/>
      <c r="CV389" s="115"/>
      <c r="CW389" s="43"/>
      <c r="CX389" s="43"/>
      <c r="CY389" s="43"/>
      <c r="CZ389" s="115"/>
      <c r="DC389" s="50"/>
      <c r="DD389" s="115"/>
      <c r="DE389" s="222"/>
      <c r="DF389" s="223"/>
      <c r="DJ389" s="221"/>
      <c r="DM389" s="50"/>
      <c r="DN389" s="115"/>
      <c r="DO389" s="43"/>
      <c r="DP389" s="43"/>
      <c r="DQ389" s="43"/>
      <c r="DU389" s="50"/>
      <c r="DV389" s="115"/>
      <c r="DW389" s="222"/>
      <c r="DX389" s="223"/>
      <c r="EG389" s="43"/>
      <c r="EH389" s="43"/>
      <c r="EI389" s="43"/>
    </row>
    <row r="390">
      <c r="A390" s="218"/>
      <c r="B390" s="219"/>
      <c r="C390" s="15"/>
      <c r="D390" s="15"/>
      <c r="E390" s="15"/>
      <c r="F390" s="165"/>
      <c r="G390" s="15"/>
      <c r="H390" s="15"/>
      <c r="I390" s="28"/>
      <c r="J390" s="71"/>
      <c r="K390" s="35"/>
      <c r="L390" s="35"/>
      <c r="M390" s="35"/>
      <c r="N390" s="71"/>
      <c r="O390" s="15"/>
      <c r="P390" s="15"/>
      <c r="Q390" s="28"/>
      <c r="R390" s="71"/>
      <c r="S390" s="173"/>
      <c r="T390" s="219"/>
      <c r="U390" s="15"/>
      <c r="V390" s="15"/>
      <c r="W390" s="15"/>
      <c r="X390" s="165"/>
      <c r="Y390" s="15"/>
      <c r="Z390" s="15"/>
      <c r="AA390" s="15"/>
      <c r="AB390" s="71"/>
      <c r="AC390" s="35"/>
      <c r="AD390" s="35"/>
      <c r="AE390" s="35"/>
      <c r="AF390" s="71"/>
      <c r="AG390" s="15"/>
      <c r="AH390" s="15"/>
      <c r="AI390" s="28"/>
      <c r="AJ390" s="71"/>
      <c r="AK390" s="173"/>
      <c r="AL390" s="219"/>
      <c r="AM390" s="15"/>
      <c r="AN390" s="15"/>
      <c r="AO390" s="15"/>
      <c r="AP390" s="165"/>
      <c r="AQ390" s="15"/>
      <c r="AR390" s="15"/>
      <c r="AS390" s="28"/>
      <c r="AT390" s="71"/>
      <c r="AU390" s="35"/>
      <c r="AV390" s="35"/>
      <c r="AW390" s="35"/>
      <c r="AX390" s="71"/>
      <c r="AY390" s="15"/>
      <c r="AZ390" s="15"/>
      <c r="BA390" s="28"/>
      <c r="BB390" s="71"/>
      <c r="BC390" s="173"/>
      <c r="BD390" s="220"/>
      <c r="BH390" s="221"/>
      <c r="BK390" s="50"/>
      <c r="BL390" s="115"/>
      <c r="BM390" s="43"/>
      <c r="BN390" s="43"/>
      <c r="BO390" s="43"/>
      <c r="BP390" s="115"/>
      <c r="BS390" s="50"/>
      <c r="BT390" s="115"/>
      <c r="BU390" s="222"/>
      <c r="BV390" s="223"/>
      <c r="BZ390" s="221"/>
      <c r="CC390" s="50"/>
      <c r="CD390" s="115"/>
      <c r="CE390" s="43"/>
      <c r="CF390" s="43"/>
      <c r="CG390" s="43"/>
      <c r="CH390" s="115"/>
      <c r="CK390" s="50"/>
      <c r="CL390" s="115"/>
      <c r="CM390" s="222"/>
      <c r="CN390" s="223"/>
      <c r="CR390" s="221"/>
      <c r="CU390" s="50"/>
      <c r="CV390" s="115"/>
      <c r="CW390" s="43"/>
      <c r="CX390" s="43"/>
      <c r="CY390" s="43"/>
      <c r="CZ390" s="115"/>
      <c r="DC390" s="50"/>
      <c r="DD390" s="115"/>
      <c r="DE390" s="222"/>
      <c r="DF390" s="223"/>
      <c r="DJ390" s="221"/>
      <c r="DM390" s="50"/>
      <c r="DN390" s="115"/>
      <c r="DO390" s="43"/>
      <c r="DP390" s="43"/>
      <c r="DQ390" s="43"/>
      <c r="DU390" s="50"/>
      <c r="DV390" s="115"/>
      <c r="DW390" s="222"/>
      <c r="DX390" s="223"/>
      <c r="EG390" s="43"/>
      <c r="EH390" s="43"/>
      <c r="EI390" s="43"/>
    </row>
    <row r="391">
      <c r="A391" s="218"/>
      <c r="B391" s="219"/>
      <c r="C391" s="15"/>
      <c r="D391" s="15"/>
      <c r="E391" s="15"/>
      <c r="F391" s="165"/>
      <c r="G391" s="15"/>
      <c r="H391" s="15"/>
      <c r="I391" s="28"/>
      <c r="J391" s="71"/>
      <c r="K391" s="35"/>
      <c r="L391" s="35"/>
      <c r="M391" s="35"/>
      <c r="N391" s="71"/>
      <c r="O391" s="15"/>
      <c r="P391" s="15"/>
      <c r="Q391" s="28"/>
      <c r="R391" s="71"/>
      <c r="S391" s="173"/>
      <c r="T391" s="219"/>
      <c r="U391" s="15"/>
      <c r="V391" s="15"/>
      <c r="W391" s="15"/>
      <c r="X391" s="165"/>
      <c r="Y391" s="15"/>
      <c r="Z391" s="15"/>
      <c r="AA391" s="15"/>
      <c r="AB391" s="71"/>
      <c r="AC391" s="35"/>
      <c r="AD391" s="35"/>
      <c r="AE391" s="35"/>
      <c r="AF391" s="71"/>
      <c r="AG391" s="15"/>
      <c r="AH391" s="15"/>
      <c r="AI391" s="28"/>
      <c r="AJ391" s="71"/>
      <c r="AK391" s="173"/>
      <c r="AL391" s="219"/>
      <c r="AM391" s="15"/>
      <c r="AN391" s="15"/>
      <c r="AO391" s="15"/>
      <c r="AP391" s="165"/>
      <c r="AQ391" s="15"/>
      <c r="AR391" s="15"/>
      <c r="AS391" s="28"/>
      <c r="AT391" s="71"/>
      <c r="AU391" s="35"/>
      <c r="AV391" s="35"/>
      <c r="AW391" s="35"/>
      <c r="AX391" s="71"/>
      <c r="AY391" s="15"/>
      <c r="AZ391" s="15"/>
      <c r="BA391" s="28"/>
      <c r="BB391" s="71"/>
      <c r="BC391" s="173"/>
      <c r="BD391" s="220"/>
      <c r="BH391" s="221"/>
      <c r="BK391" s="50"/>
      <c r="BL391" s="115"/>
      <c r="BM391" s="43"/>
      <c r="BN391" s="43"/>
      <c r="BO391" s="43"/>
      <c r="BP391" s="115"/>
      <c r="BS391" s="50"/>
      <c r="BT391" s="115"/>
      <c r="BU391" s="222"/>
      <c r="BV391" s="223"/>
      <c r="BZ391" s="221"/>
      <c r="CC391" s="50"/>
      <c r="CD391" s="115"/>
      <c r="CE391" s="43"/>
      <c r="CF391" s="43"/>
      <c r="CG391" s="43"/>
      <c r="CH391" s="115"/>
      <c r="CK391" s="50"/>
      <c r="CL391" s="115"/>
      <c r="CM391" s="222"/>
      <c r="CN391" s="223"/>
      <c r="CR391" s="221"/>
      <c r="CU391" s="50"/>
      <c r="CV391" s="115"/>
      <c r="CW391" s="43"/>
      <c r="CX391" s="43"/>
      <c r="CY391" s="43"/>
      <c r="CZ391" s="115"/>
      <c r="DC391" s="50"/>
      <c r="DD391" s="115"/>
      <c r="DE391" s="222"/>
      <c r="DF391" s="223"/>
      <c r="DJ391" s="221"/>
      <c r="DM391" s="50"/>
      <c r="DN391" s="115"/>
      <c r="DO391" s="43"/>
      <c r="DP391" s="43"/>
      <c r="DQ391" s="43"/>
      <c r="DU391" s="50"/>
      <c r="DV391" s="115"/>
      <c r="DW391" s="222"/>
      <c r="DX391" s="223"/>
      <c r="EG391" s="43"/>
      <c r="EH391" s="43"/>
      <c r="EI391" s="43"/>
    </row>
    <row r="392">
      <c r="A392" s="218"/>
      <c r="B392" s="219"/>
      <c r="C392" s="15"/>
      <c r="D392" s="15"/>
      <c r="E392" s="15"/>
      <c r="F392" s="165"/>
      <c r="G392" s="15"/>
      <c r="H392" s="15"/>
      <c r="I392" s="28"/>
      <c r="J392" s="71"/>
      <c r="K392" s="35"/>
      <c r="L392" s="35"/>
      <c r="M392" s="35"/>
      <c r="N392" s="71"/>
      <c r="O392" s="15"/>
      <c r="P392" s="15"/>
      <c r="Q392" s="28"/>
      <c r="R392" s="71"/>
      <c r="S392" s="173"/>
      <c r="T392" s="219"/>
      <c r="U392" s="15"/>
      <c r="V392" s="15"/>
      <c r="W392" s="15"/>
      <c r="X392" s="165"/>
      <c r="Y392" s="15"/>
      <c r="Z392" s="15"/>
      <c r="AA392" s="15"/>
      <c r="AB392" s="71"/>
      <c r="AC392" s="35"/>
      <c r="AD392" s="35"/>
      <c r="AE392" s="35"/>
      <c r="AF392" s="71"/>
      <c r="AG392" s="15"/>
      <c r="AH392" s="15"/>
      <c r="AI392" s="28"/>
      <c r="AJ392" s="71"/>
      <c r="AK392" s="173"/>
      <c r="AL392" s="219"/>
      <c r="AM392" s="15"/>
      <c r="AN392" s="15"/>
      <c r="AO392" s="15"/>
      <c r="AP392" s="165"/>
      <c r="AQ392" s="15"/>
      <c r="AR392" s="15"/>
      <c r="AS392" s="28"/>
      <c r="AT392" s="71"/>
      <c r="AU392" s="35"/>
      <c r="AV392" s="35"/>
      <c r="AW392" s="35"/>
      <c r="AX392" s="71"/>
      <c r="AY392" s="15"/>
      <c r="AZ392" s="15"/>
      <c r="BA392" s="28"/>
      <c r="BB392" s="71"/>
      <c r="BC392" s="173"/>
      <c r="BD392" s="220"/>
      <c r="BH392" s="221"/>
      <c r="BK392" s="50"/>
      <c r="BL392" s="115"/>
      <c r="BM392" s="43"/>
      <c r="BN392" s="43"/>
      <c r="BO392" s="43"/>
      <c r="BP392" s="115"/>
      <c r="BS392" s="50"/>
      <c r="BT392" s="115"/>
      <c r="BU392" s="222"/>
      <c r="BV392" s="223"/>
      <c r="BZ392" s="221"/>
      <c r="CC392" s="50"/>
      <c r="CD392" s="115"/>
      <c r="CE392" s="43"/>
      <c r="CF392" s="43"/>
      <c r="CG392" s="43"/>
      <c r="CH392" s="115"/>
      <c r="CK392" s="50"/>
      <c r="CL392" s="115"/>
      <c r="CM392" s="222"/>
      <c r="CN392" s="223"/>
      <c r="CR392" s="221"/>
      <c r="CU392" s="50"/>
      <c r="CV392" s="115"/>
      <c r="CW392" s="43"/>
      <c r="CX392" s="43"/>
      <c r="CY392" s="43"/>
      <c r="CZ392" s="115"/>
      <c r="DC392" s="50"/>
      <c r="DD392" s="115"/>
      <c r="DE392" s="222"/>
      <c r="DF392" s="223"/>
      <c r="DJ392" s="221"/>
      <c r="DM392" s="50"/>
      <c r="DN392" s="115"/>
      <c r="DO392" s="43"/>
      <c r="DP392" s="43"/>
      <c r="DQ392" s="43"/>
      <c r="DU392" s="50"/>
      <c r="DV392" s="115"/>
      <c r="DW392" s="222"/>
      <c r="DX392" s="223"/>
      <c r="EG392" s="43"/>
      <c r="EH392" s="43"/>
      <c r="EI392" s="43"/>
    </row>
    <row r="393">
      <c r="A393" s="218"/>
      <c r="B393" s="219"/>
      <c r="C393" s="15"/>
      <c r="D393" s="15"/>
      <c r="E393" s="15"/>
      <c r="F393" s="165"/>
      <c r="G393" s="15"/>
      <c r="H393" s="15"/>
      <c r="I393" s="28"/>
      <c r="J393" s="71"/>
      <c r="K393" s="35"/>
      <c r="L393" s="35"/>
      <c r="M393" s="35"/>
      <c r="N393" s="71"/>
      <c r="O393" s="15"/>
      <c r="P393" s="15"/>
      <c r="Q393" s="28"/>
      <c r="R393" s="71"/>
      <c r="S393" s="173"/>
      <c r="T393" s="219"/>
      <c r="U393" s="15"/>
      <c r="V393" s="15"/>
      <c r="W393" s="15"/>
      <c r="X393" s="165"/>
      <c r="Y393" s="15"/>
      <c r="Z393" s="15"/>
      <c r="AA393" s="15"/>
      <c r="AB393" s="71"/>
      <c r="AC393" s="35"/>
      <c r="AD393" s="35"/>
      <c r="AE393" s="35"/>
      <c r="AF393" s="71"/>
      <c r="AG393" s="15"/>
      <c r="AH393" s="15"/>
      <c r="AI393" s="28"/>
      <c r="AJ393" s="71"/>
      <c r="AK393" s="173"/>
      <c r="AL393" s="219"/>
      <c r="AM393" s="15"/>
      <c r="AN393" s="15"/>
      <c r="AO393" s="15"/>
      <c r="AP393" s="165"/>
      <c r="AQ393" s="15"/>
      <c r="AR393" s="15"/>
      <c r="AS393" s="28"/>
      <c r="AT393" s="71"/>
      <c r="AU393" s="35"/>
      <c r="AV393" s="35"/>
      <c r="AW393" s="35"/>
      <c r="AX393" s="71"/>
      <c r="AY393" s="15"/>
      <c r="AZ393" s="15"/>
      <c r="BA393" s="28"/>
      <c r="BB393" s="71"/>
      <c r="BC393" s="173"/>
      <c r="BD393" s="220"/>
      <c r="BH393" s="221"/>
      <c r="BK393" s="50"/>
      <c r="BL393" s="115"/>
      <c r="BM393" s="43"/>
      <c r="BN393" s="43"/>
      <c r="BO393" s="43"/>
      <c r="BP393" s="115"/>
      <c r="BS393" s="50"/>
      <c r="BT393" s="115"/>
      <c r="BU393" s="222"/>
      <c r="BV393" s="223"/>
      <c r="BZ393" s="221"/>
      <c r="CC393" s="50"/>
      <c r="CD393" s="115"/>
      <c r="CE393" s="43"/>
      <c r="CF393" s="43"/>
      <c r="CG393" s="43"/>
      <c r="CH393" s="115"/>
      <c r="CK393" s="50"/>
      <c r="CL393" s="115"/>
      <c r="CM393" s="222"/>
      <c r="CN393" s="223"/>
      <c r="CR393" s="221"/>
      <c r="CU393" s="50"/>
      <c r="CV393" s="115"/>
      <c r="CW393" s="43"/>
      <c r="CX393" s="43"/>
      <c r="CY393" s="43"/>
      <c r="CZ393" s="115"/>
      <c r="DC393" s="50"/>
      <c r="DD393" s="115"/>
      <c r="DE393" s="222"/>
      <c r="DF393" s="223"/>
      <c r="DJ393" s="221"/>
      <c r="DM393" s="50"/>
      <c r="DN393" s="115"/>
      <c r="DO393" s="43"/>
      <c r="DP393" s="43"/>
      <c r="DQ393" s="43"/>
      <c r="DU393" s="50"/>
      <c r="DV393" s="115"/>
      <c r="DW393" s="222"/>
      <c r="DX393" s="223"/>
      <c r="EG393" s="43"/>
      <c r="EH393" s="43"/>
      <c r="EI393" s="43"/>
    </row>
    <row r="394">
      <c r="A394" s="218"/>
      <c r="B394" s="219"/>
      <c r="C394" s="15"/>
      <c r="D394" s="15"/>
      <c r="E394" s="15"/>
      <c r="F394" s="165"/>
      <c r="G394" s="15"/>
      <c r="H394" s="15"/>
      <c r="I394" s="28"/>
      <c r="J394" s="71"/>
      <c r="K394" s="35"/>
      <c r="L394" s="35"/>
      <c r="M394" s="35"/>
      <c r="N394" s="71"/>
      <c r="O394" s="15"/>
      <c r="P394" s="15"/>
      <c r="Q394" s="28"/>
      <c r="R394" s="71"/>
      <c r="S394" s="173"/>
      <c r="T394" s="219"/>
      <c r="U394" s="15"/>
      <c r="V394" s="15"/>
      <c r="W394" s="15"/>
      <c r="X394" s="165"/>
      <c r="Y394" s="15"/>
      <c r="Z394" s="15"/>
      <c r="AA394" s="15"/>
      <c r="AB394" s="71"/>
      <c r="AC394" s="35"/>
      <c r="AD394" s="35"/>
      <c r="AE394" s="35"/>
      <c r="AF394" s="71"/>
      <c r="AG394" s="15"/>
      <c r="AH394" s="15"/>
      <c r="AI394" s="28"/>
      <c r="AJ394" s="71"/>
      <c r="AK394" s="173"/>
      <c r="AL394" s="219"/>
      <c r="AM394" s="15"/>
      <c r="AN394" s="15"/>
      <c r="AO394" s="15"/>
      <c r="AP394" s="165"/>
      <c r="AQ394" s="15"/>
      <c r="AR394" s="15"/>
      <c r="AS394" s="28"/>
      <c r="AT394" s="71"/>
      <c r="AU394" s="35"/>
      <c r="AV394" s="35"/>
      <c r="AW394" s="35"/>
      <c r="AX394" s="71"/>
      <c r="AY394" s="15"/>
      <c r="AZ394" s="15"/>
      <c r="BA394" s="28"/>
      <c r="BB394" s="71"/>
      <c r="BC394" s="173"/>
      <c r="BD394" s="220"/>
      <c r="BH394" s="221"/>
      <c r="BK394" s="50"/>
      <c r="BL394" s="115"/>
      <c r="BM394" s="43"/>
      <c r="BN394" s="43"/>
      <c r="BO394" s="43"/>
      <c r="BP394" s="115"/>
      <c r="BS394" s="50"/>
      <c r="BT394" s="115"/>
      <c r="BU394" s="222"/>
      <c r="BV394" s="223"/>
      <c r="BZ394" s="221"/>
      <c r="CC394" s="50"/>
      <c r="CD394" s="115"/>
      <c r="CE394" s="43"/>
      <c r="CF394" s="43"/>
      <c r="CG394" s="43"/>
      <c r="CH394" s="115"/>
      <c r="CK394" s="50"/>
      <c r="CL394" s="115"/>
      <c r="CM394" s="222"/>
      <c r="CN394" s="223"/>
      <c r="CR394" s="221"/>
      <c r="CU394" s="50"/>
      <c r="CV394" s="115"/>
      <c r="CW394" s="43"/>
      <c r="CX394" s="43"/>
      <c r="CY394" s="43"/>
      <c r="CZ394" s="115"/>
      <c r="DC394" s="50"/>
      <c r="DD394" s="115"/>
      <c r="DE394" s="222"/>
      <c r="DF394" s="223"/>
      <c r="DJ394" s="221"/>
      <c r="DM394" s="50"/>
      <c r="DN394" s="115"/>
      <c r="DO394" s="43"/>
      <c r="DP394" s="43"/>
      <c r="DQ394" s="43"/>
      <c r="DU394" s="50"/>
      <c r="DV394" s="115"/>
      <c r="DW394" s="222"/>
      <c r="DX394" s="223"/>
      <c r="EG394" s="43"/>
      <c r="EH394" s="43"/>
      <c r="EI394" s="43"/>
    </row>
    <row r="395">
      <c r="A395" s="218"/>
      <c r="B395" s="219"/>
      <c r="C395" s="15"/>
      <c r="D395" s="15"/>
      <c r="E395" s="15"/>
      <c r="F395" s="165"/>
      <c r="G395" s="15"/>
      <c r="H395" s="15"/>
      <c r="I395" s="28"/>
      <c r="J395" s="71"/>
      <c r="K395" s="35"/>
      <c r="L395" s="35"/>
      <c r="M395" s="35"/>
      <c r="N395" s="71"/>
      <c r="O395" s="15"/>
      <c r="P395" s="15"/>
      <c r="Q395" s="28"/>
      <c r="R395" s="71"/>
      <c r="S395" s="173"/>
      <c r="T395" s="219"/>
      <c r="U395" s="15"/>
      <c r="V395" s="15"/>
      <c r="W395" s="15"/>
      <c r="X395" s="165"/>
      <c r="Y395" s="15"/>
      <c r="Z395" s="15"/>
      <c r="AA395" s="15"/>
      <c r="AB395" s="71"/>
      <c r="AC395" s="35"/>
      <c r="AD395" s="35"/>
      <c r="AE395" s="35"/>
      <c r="AF395" s="71"/>
      <c r="AG395" s="15"/>
      <c r="AH395" s="15"/>
      <c r="AI395" s="28"/>
      <c r="AJ395" s="71"/>
      <c r="AK395" s="173"/>
      <c r="AL395" s="219"/>
      <c r="AM395" s="15"/>
      <c r="AN395" s="15"/>
      <c r="AO395" s="15"/>
      <c r="AP395" s="165"/>
      <c r="AQ395" s="15"/>
      <c r="AR395" s="15"/>
      <c r="AS395" s="28"/>
      <c r="AT395" s="71"/>
      <c r="AU395" s="35"/>
      <c r="AV395" s="35"/>
      <c r="AW395" s="35"/>
      <c r="AX395" s="71"/>
      <c r="AY395" s="15"/>
      <c r="AZ395" s="15"/>
      <c r="BA395" s="28"/>
      <c r="BB395" s="71"/>
      <c r="BC395" s="173"/>
      <c r="BD395" s="220"/>
      <c r="BH395" s="221"/>
      <c r="BK395" s="50"/>
      <c r="BL395" s="115"/>
      <c r="BM395" s="43"/>
      <c r="BN395" s="43"/>
      <c r="BO395" s="43"/>
      <c r="BP395" s="115"/>
      <c r="BS395" s="50"/>
      <c r="BT395" s="115"/>
      <c r="BU395" s="222"/>
      <c r="BV395" s="223"/>
      <c r="BZ395" s="221"/>
      <c r="CC395" s="50"/>
      <c r="CD395" s="115"/>
      <c r="CE395" s="43"/>
      <c r="CF395" s="43"/>
      <c r="CG395" s="43"/>
      <c r="CH395" s="115"/>
      <c r="CK395" s="50"/>
      <c r="CL395" s="115"/>
      <c r="CM395" s="222"/>
      <c r="CN395" s="223"/>
      <c r="CR395" s="221"/>
      <c r="CU395" s="50"/>
      <c r="CV395" s="115"/>
      <c r="CW395" s="43"/>
      <c r="CX395" s="43"/>
      <c r="CY395" s="43"/>
      <c r="CZ395" s="115"/>
      <c r="DC395" s="50"/>
      <c r="DD395" s="115"/>
      <c r="DE395" s="222"/>
      <c r="DF395" s="223"/>
      <c r="DJ395" s="221"/>
      <c r="DM395" s="50"/>
      <c r="DN395" s="115"/>
      <c r="DO395" s="43"/>
      <c r="DP395" s="43"/>
      <c r="DQ395" s="43"/>
      <c r="DU395" s="50"/>
      <c r="DV395" s="115"/>
      <c r="DW395" s="222"/>
      <c r="DX395" s="223"/>
      <c r="EG395" s="43"/>
      <c r="EH395" s="43"/>
      <c r="EI395" s="43"/>
    </row>
    <row r="396">
      <c r="A396" s="218"/>
      <c r="B396" s="219"/>
      <c r="C396" s="15"/>
      <c r="D396" s="15"/>
      <c r="E396" s="15"/>
      <c r="F396" s="165"/>
      <c r="G396" s="15"/>
      <c r="H396" s="15"/>
      <c r="I396" s="28"/>
      <c r="J396" s="71"/>
      <c r="K396" s="35"/>
      <c r="L396" s="35"/>
      <c r="M396" s="35"/>
      <c r="N396" s="71"/>
      <c r="O396" s="15"/>
      <c r="P396" s="15"/>
      <c r="Q396" s="28"/>
      <c r="R396" s="71"/>
      <c r="S396" s="173"/>
      <c r="T396" s="219"/>
      <c r="U396" s="15"/>
      <c r="V396" s="15"/>
      <c r="W396" s="15"/>
      <c r="X396" s="165"/>
      <c r="Y396" s="15"/>
      <c r="Z396" s="15"/>
      <c r="AA396" s="15"/>
      <c r="AB396" s="71"/>
      <c r="AC396" s="35"/>
      <c r="AD396" s="35"/>
      <c r="AE396" s="35"/>
      <c r="AF396" s="71"/>
      <c r="AG396" s="15"/>
      <c r="AH396" s="15"/>
      <c r="AI396" s="28"/>
      <c r="AJ396" s="71"/>
      <c r="AK396" s="173"/>
      <c r="AL396" s="219"/>
      <c r="AM396" s="15"/>
      <c r="AN396" s="15"/>
      <c r="AO396" s="15"/>
      <c r="AP396" s="165"/>
      <c r="AQ396" s="15"/>
      <c r="AR396" s="15"/>
      <c r="AS396" s="28"/>
      <c r="AT396" s="71"/>
      <c r="AU396" s="35"/>
      <c r="AV396" s="35"/>
      <c r="AW396" s="35"/>
      <c r="AX396" s="71"/>
      <c r="AY396" s="15"/>
      <c r="AZ396" s="15"/>
      <c r="BA396" s="28"/>
      <c r="BB396" s="71"/>
      <c r="BC396" s="173"/>
      <c r="BD396" s="220"/>
      <c r="BH396" s="221"/>
      <c r="BK396" s="50"/>
      <c r="BL396" s="115"/>
      <c r="BM396" s="43"/>
      <c r="BN396" s="43"/>
      <c r="BO396" s="43"/>
      <c r="BP396" s="115"/>
      <c r="BS396" s="50"/>
      <c r="BT396" s="115"/>
      <c r="BU396" s="222"/>
      <c r="BV396" s="223"/>
      <c r="BZ396" s="221"/>
      <c r="CC396" s="50"/>
      <c r="CD396" s="115"/>
      <c r="CE396" s="43"/>
      <c r="CF396" s="43"/>
      <c r="CG396" s="43"/>
      <c r="CH396" s="115"/>
      <c r="CK396" s="50"/>
      <c r="CL396" s="115"/>
      <c r="CM396" s="222"/>
      <c r="CN396" s="223"/>
      <c r="CR396" s="221"/>
      <c r="CU396" s="50"/>
      <c r="CV396" s="115"/>
      <c r="CW396" s="43"/>
      <c r="CX396" s="43"/>
      <c r="CY396" s="43"/>
      <c r="CZ396" s="115"/>
      <c r="DC396" s="50"/>
      <c r="DD396" s="115"/>
      <c r="DE396" s="222"/>
      <c r="DF396" s="223"/>
      <c r="DJ396" s="221"/>
      <c r="DM396" s="50"/>
      <c r="DN396" s="115"/>
      <c r="DO396" s="43"/>
      <c r="DP396" s="43"/>
      <c r="DQ396" s="43"/>
      <c r="DU396" s="50"/>
      <c r="DV396" s="115"/>
      <c r="DW396" s="222"/>
      <c r="DX396" s="223"/>
      <c r="EG396" s="43"/>
      <c r="EH396" s="43"/>
      <c r="EI396" s="43"/>
    </row>
    <row r="397">
      <c r="A397" s="218"/>
      <c r="B397" s="219"/>
      <c r="C397" s="15"/>
      <c r="D397" s="15"/>
      <c r="E397" s="15"/>
      <c r="F397" s="165"/>
      <c r="G397" s="15"/>
      <c r="H397" s="15"/>
      <c r="I397" s="28"/>
      <c r="J397" s="71"/>
      <c r="K397" s="35"/>
      <c r="L397" s="35"/>
      <c r="M397" s="35"/>
      <c r="N397" s="71"/>
      <c r="O397" s="15"/>
      <c r="P397" s="15"/>
      <c r="Q397" s="28"/>
      <c r="R397" s="71"/>
      <c r="S397" s="173"/>
      <c r="T397" s="219"/>
      <c r="U397" s="15"/>
      <c r="V397" s="15"/>
      <c r="W397" s="15"/>
      <c r="X397" s="165"/>
      <c r="Y397" s="15"/>
      <c r="Z397" s="15"/>
      <c r="AA397" s="15"/>
      <c r="AB397" s="71"/>
      <c r="AC397" s="35"/>
      <c r="AD397" s="35"/>
      <c r="AE397" s="35"/>
      <c r="AF397" s="71"/>
      <c r="AG397" s="15"/>
      <c r="AH397" s="15"/>
      <c r="AI397" s="28"/>
      <c r="AJ397" s="71"/>
      <c r="AK397" s="173"/>
      <c r="AL397" s="219"/>
      <c r="AM397" s="15"/>
      <c r="AN397" s="15"/>
      <c r="AO397" s="15"/>
      <c r="AP397" s="165"/>
      <c r="AQ397" s="15"/>
      <c r="AR397" s="15"/>
      <c r="AS397" s="28"/>
      <c r="AT397" s="71"/>
      <c r="AU397" s="35"/>
      <c r="AV397" s="35"/>
      <c r="AW397" s="35"/>
      <c r="AX397" s="71"/>
      <c r="AY397" s="15"/>
      <c r="AZ397" s="15"/>
      <c r="BA397" s="28"/>
      <c r="BB397" s="71"/>
      <c r="BC397" s="173"/>
      <c r="BD397" s="220"/>
      <c r="BH397" s="221"/>
      <c r="BK397" s="50"/>
      <c r="BL397" s="115"/>
      <c r="BM397" s="43"/>
      <c r="BN397" s="43"/>
      <c r="BO397" s="43"/>
      <c r="BP397" s="115"/>
      <c r="BS397" s="50"/>
      <c r="BT397" s="115"/>
      <c r="BU397" s="222"/>
      <c r="BV397" s="223"/>
      <c r="BZ397" s="221"/>
      <c r="CC397" s="50"/>
      <c r="CD397" s="115"/>
      <c r="CE397" s="43"/>
      <c r="CF397" s="43"/>
      <c r="CG397" s="43"/>
      <c r="CH397" s="115"/>
      <c r="CK397" s="50"/>
      <c r="CL397" s="115"/>
      <c r="CM397" s="222"/>
      <c r="CN397" s="223"/>
      <c r="CR397" s="221"/>
      <c r="CU397" s="50"/>
      <c r="CV397" s="115"/>
      <c r="CW397" s="43"/>
      <c r="CX397" s="43"/>
      <c r="CY397" s="43"/>
      <c r="CZ397" s="115"/>
      <c r="DC397" s="50"/>
      <c r="DD397" s="115"/>
      <c r="DE397" s="222"/>
      <c r="DF397" s="223"/>
      <c r="DJ397" s="221"/>
      <c r="DM397" s="50"/>
      <c r="DN397" s="115"/>
      <c r="DO397" s="43"/>
      <c r="DP397" s="43"/>
      <c r="DQ397" s="43"/>
      <c r="DU397" s="50"/>
      <c r="DV397" s="115"/>
      <c r="DW397" s="222"/>
      <c r="DX397" s="223"/>
      <c r="EG397" s="43"/>
      <c r="EH397" s="43"/>
      <c r="EI397" s="43"/>
    </row>
    <row r="398">
      <c r="A398" s="218"/>
      <c r="B398" s="219"/>
      <c r="C398" s="15"/>
      <c r="D398" s="15"/>
      <c r="E398" s="15"/>
      <c r="F398" s="165"/>
      <c r="G398" s="15"/>
      <c r="H398" s="15"/>
      <c r="I398" s="28"/>
      <c r="J398" s="71"/>
      <c r="K398" s="35"/>
      <c r="L398" s="35"/>
      <c r="M398" s="35"/>
      <c r="N398" s="71"/>
      <c r="O398" s="15"/>
      <c r="P398" s="15"/>
      <c r="Q398" s="28"/>
      <c r="R398" s="71"/>
      <c r="S398" s="173"/>
      <c r="T398" s="219"/>
      <c r="U398" s="15"/>
      <c r="V398" s="15"/>
      <c r="W398" s="15"/>
      <c r="X398" s="165"/>
      <c r="Y398" s="15"/>
      <c r="Z398" s="15"/>
      <c r="AA398" s="15"/>
      <c r="AB398" s="71"/>
      <c r="AC398" s="35"/>
      <c r="AD398" s="35"/>
      <c r="AE398" s="35"/>
      <c r="AF398" s="71"/>
      <c r="AG398" s="15"/>
      <c r="AH398" s="15"/>
      <c r="AI398" s="28"/>
      <c r="AJ398" s="71"/>
      <c r="AK398" s="173"/>
      <c r="AL398" s="219"/>
      <c r="AM398" s="15"/>
      <c r="AN398" s="15"/>
      <c r="AO398" s="15"/>
      <c r="AP398" s="165"/>
      <c r="AQ398" s="15"/>
      <c r="AR398" s="15"/>
      <c r="AS398" s="28"/>
      <c r="AT398" s="71"/>
      <c r="AU398" s="35"/>
      <c r="AV398" s="35"/>
      <c r="AW398" s="35"/>
      <c r="AX398" s="71"/>
      <c r="AY398" s="15"/>
      <c r="AZ398" s="15"/>
      <c r="BA398" s="28"/>
      <c r="BB398" s="71"/>
      <c r="BC398" s="173"/>
      <c r="BD398" s="220"/>
      <c r="BH398" s="221"/>
      <c r="BK398" s="50"/>
      <c r="BL398" s="115"/>
      <c r="BM398" s="43"/>
      <c r="BN398" s="43"/>
      <c r="BO398" s="43"/>
      <c r="BP398" s="115"/>
      <c r="BS398" s="50"/>
      <c r="BT398" s="115"/>
      <c r="BU398" s="222"/>
      <c r="BV398" s="223"/>
      <c r="BZ398" s="221"/>
      <c r="CC398" s="50"/>
      <c r="CD398" s="115"/>
      <c r="CE398" s="43"/>
      <c r="CF398" s="43"/>
      <c r="CG398" s="43"/>
      <c r="CH398" s="115"/>
      <c r="CK398" s="50"/>
      <c r="CL398" s="115"/>
      <c r="CM398" s="222"/>
      <c r="CN398" s="223"/>
      <c r="CR398" s="221"/>
      <c r="CU398" s="50"/>
      <c r="CV398" s="115"/>
      <c r="CW398" s="43"/>
      <c r="CX398" s="43"/>
      <c r="CY398" s="43"/>
      <c r="CZ398" s="115"/>
      <c r="DC398" s="50"/>
      <c r="DD398" s="115"/>
      <c r="DE398" s="222"/>
      <c r="DF398" s="223"/>
      <c r="DJ398" s="221"/>
      <c r="DM398" s="50"/>
      <c r="DN398" s="115"/>
      <c r="DO398" s="43"/>
      <c r="DP398" s="43"/>
      <c r="DQ398" s="43"/>
      <c r="DU398" s="50"/>
      <c r="DV398" s="115"/>
      <c r="DW398" s="222"/>
      <c r="DX398" s="223"/>
      <c r="EG398" s="43"/>
      <c r="EH398" s="43"/>
      <c r="EI398" s="43"/>
    </row>
    <row r="399">
      <c r="A399" s="218"/>
      <c r="B399" s="219"/>
      <c r="C399" s="15"/>
      <c r="D399" s="15"/>
      <c r="E399" s="15"/>
      <c r="F399" s="165"/>
      <c r="G399" s="15"/>
      <c r="H399" s="15"/>
      <c r="I399" s="28"/>
      <c r="J399" s="71"/>
      <c r="K399" s="35"/>
      <c r="L399" s="35"/>
      <c r="M399" s="35"/>
      <c r="N399" s="71"/>
      <c r="O399" s="15"/>
      <c r="P399" s="15"/>
      <c r="Q399" s="28"/>
      <c r="R399" s="71"/>
      <c r="S399" s="173"/>
      <c r="T399" s="219"/>
      <c r="U399" s="15"/>
      <c r="V399" s="15"/>
      <c r="W399" s="15"/>
      <c r="X399" s="165"/>
      <c r="Y399" s="15"/>
      <c r="Z399" s="15"/>
      <c r="AA399" s="15"/>
      <c r="AB399" s="71"/>
      <c r="AC399" s="35"/>
      <c r="AD399" s="35"/>
      <c r="AE399" s="35"/>
      <c r="AF399" s="71"/>
      <c r="AG399" s="15"/>
      <c r="AH399" s="15"/>
      <c r="AI399" s="28"/>
      <c r="AJ399" s="71"/>
      <c r="AK399" s="173"/>
      <c r="AL399" s="219"/>
      <c r="AM399" s="15"/>
      <c r="AN399" s="15"/>
      <c r="AO399" s="15"/>
      <c r="AP399" s="165"/>
      <c r="AQ399" s="15"/>
      <c r="AR399" s="15"/>
      <c r="AS399" s="28"/>
      <c r="AT399" s="71"/>
      <c r="AU399" s="35"/>
      <c r="AV399" s="35"/>
      <c r="AW399" s="35"/>
      <c r="AX399" s="71"/>
      <c r="AY399" s="15"/>
      <c r="AZ399" s="15"/>
      <c r="BA399" s="28"/>
      <c r="BB399" s="71"/>
      <c r="BC399" s="173"/>
      <c r="BD399" s="220"/>
      <c r="BH399" s="221"/>
      <c r="BK399" s="50"/>
      <c r="BL399" s="115"/>
      <c r="BM399" s="43"/>
      <c r="BN399" s="43"/>
      <c r="BO399" s="43"/>
      <c r="BP399" s="115"/>
      <c r="BS399" s="50"/>
      <c r="BT399" s="115"/>
      <c r="BU399" s="222"/>
      <c r="BV399" s="223"/>
      <c r="BZ399" s="221"/>
      <c r="CC399" s="50"/>
      <c r="CD399" s="115"/>
      <c r="CE399" s="43"/>
      <c r="CF399" s="43"/>
      <c r="CG399" s="43"/>
      <c r="CH399" s="115"/>
      <c r="CK399" s="50"/>
      <c r="CL399" s="115"/>
      <c r="CM399" s="222"/>
      <c r="CN399" s="223"/>
      <c r="CR399" s="221"/>
      <c r="CU399" s="50"/>
      <c r="CV399" s="115"/>
      <c r="CW399" s="43"/>
      <c r="CX399" s="43"/>
      <c r="CY399" s="43"/>
      <c r="CZ399" s="115"/>
      <c r="DC399" s="50"/>
      <c r="DD399" s="115"/>
      <c r="DE399" s="222"/>
      <c r="DF399" s="223"/>
      <c r="DJ399" s="221"/>
      <c r="DM399" s="50"/>
      <c r="DN399" s="115"/>
      <c r="DO399" s="43"/>
      <c r="DP399" s="43"/>
      <c r="DQ399" s="43"/>
      <c r="DU399" s="50"/>
      <c r="DV399" s="115"/>
      <c r="DW399" s="222"/>
      <c r="DX399" s="223"/>
      <c r="EG399" s="43"/>
      <c r="EH399" s="43"/>
      <c r="EI399" s="43"/>
    </row>
    <row r="400">
      <c r="A400" s="218"/>
      <c r="B400" s="219"/>
      <c r="C400" s="15"/>
      <c r="D400" s="15"/>
      <c r="E400" s="15"/>
      <c r="F400" s="165"/>
      <c r="G400" s="15"/>
      <c r="H400" s="15"/>
      <c r="I400" s="28"/>
      <c r="J400" s="71"/>
      <c r="K400" s="35"/>
      <c r="L400" s="35"/>
      <c r="M400" s="35"/>
      <c r="N400" s="71"/>
      <c r="O400" s="15"/>
      <c r="P400" s="15"/>
      <c r="Q400" s="28"/>
      <c r="R400" s="71"/>
      <c r="S400" s="173"/>
      <c r="T400" s="219"/>
      <c r="U400" s="15"/>
      <c r="V400" s="15"/>
      <c r="W400" s="15"/>
      <c r="X400" s="165"/>
      <c r="Y400" s="15"/>
      <c r="Z400" s="15"/>
      <c r="AA400" s="15"/>
      <c r="AB400" s="71"/>
      <c r="AC400" s="35"/>
      <c r="AD400" s="35"/>
      <c r="AE400" s="35"/>
      <c r="AF400" s="71"/>
      <c r="AG400" s="15"/>
      <c r="AH400" s="15"/>
      <c r="AI400" s="28"/>
      <c r="AJ400" s="71"/>
      <c r="AK400" s="173"/>
      <c r="AL400" s="219"/>
      <c r="AM400" s="15"/>
      <c r="AN400" s="15"/>
      <c r="AO400" s="15"/>
      <c r="AP400" s="165"/>
      <c r="AQ400" s="15"/>
      <c r="AR400" s="15"/>
      <c r="AS400" s="28"/>
      <c r="AT400" s="71"/>
      <c r="AU400" s="35"/>
      <c r="AV400" s="35"/>
      <c r="AW400" s="35"/>
      <c r="AX400" s="71"/>
      <c r="AY400" s="15"/>
      <c r="AZ400" s="15"/>
      <c r="BA400" s="28"/>
      <c r="BB400" s="71"/>
      <c r="BC400" s="173"/>
      <c r="BD400" s="220"/>
      <c r="BH400" s="221"/>
      <c r="BK400" s="50"/>
      <c r="BL400" s="115"/>
      <c r="BM400" s="43"/>
      <c r="BN400" s="43"/>
      <c r="BO400" s="43"/>
      <c r="BP400" s="115"/>
      <c r="BS400" s="50"/>
      <c r="BT400" s="115"/>
      <c r="BU400" s="222"/>
      <c r="BV400" s="223"/>
      <c r="BZ400" s="221"/>
      <c r="CC400" s="50"/>
      <c r="CD400" s="115"/>
      <c r="CE400" s="43"/>
      <c r="CF400" s="43"/>
      <c r="CG400" s="43"/>
      <c r="CH400" s="115"/>
      <c r="CK400" s="50"/>
      <c r="CL400" s="115"/>
      <c r="CM400" s="222"/>
      <c r="CN400" s="223"/>
      <c r="CR400" s="221"/>
      <c r="CU400" s="50"/>
      <c r="CV400" s="115"/>
      <c r="CW400" s="43"/>
      <c r="CX400" s="43"/>
      <c r="CY400" s="43"/>
      <c r="CZ400" s="115"/>
      <c r="DC400" s="50"/>
      <c r="DD400" s="115"/>
      <c r="DE400" s="222"/>
      <c r="DF400" s="223"/>
      <c r="DJ400" s="221"/>
      <c r="DM400" s="50"/>
      <c r="DN400" s="115"/>
      <c r="DO400" s="43"/>
      <c r="DP400" s="43"/>
      <c r="DQ400" s="43"/>
      <c r="DU400" s="50"/>
      <c r="DV400" s="115"/>
      <c r="DW400" s="222"/>
      <c r="DX400" s="223"/>
      <c r="EG400" s="43"/>
      <c r="EH400" s="43"/>
      <c r="EI400" s="43"/>
    </row>
    <row r="401">
      <c r="A401" s="218"/>
      <c r="B401" s="219"/>
      <c r="C401" s="15"/>
      <c r="D401" s="15"/>
      <c r="E401" s="15"/>
      <c r="F401" s="165"/>
      <c r="G401" s="15"/>
      <c r="H401" s="15"/>
      <c r="I401" s="28"/>
      <c r="J401" s="71"/>
      <c r="K401" s="35"/>
      <c r="L401" s="35"/>
      <c r="M401" s="35"/>
      <c r="N401" s="71"/>
      <c r="O401" s="15"/>
      <c r="P401" s="15"/>
      <c r="Q401" s="28"/>
      <c r="R401" s="71"/>
      <c r="S401" s="173"/>
      <c r="T401" s="219"/>
      <c r="U401" s="15"/>
      <c r="V401" s="15"/>
      <c r="W401" s="15"/>
      <c r="X401" s="165"/>
      <c r="Y401" s="15"/>
      <c r="Z401" s="15"/>
      <c r="AA401" s="15"/>
      <c r="AB401" s="71"/>
      <c r="AC401" s="35"/>
      <c r="AD401" s="35"/>
      <c r="AE401" s="35"/>
      <c r="AF401" s="71"/>
      <c r="AG401" s="15"/>
      <c r="AH401" s="15"/>
      <c r="AI401" s="28"/>
      <c r="AJ401" s="71"/>
      <c r="AK401" s="173"/>
      <c r="AL401" s="219"/>
      <c r="AM401" s="15"/>
      <c r="AN401" s="15"/>
      <c r="AO401" s="15"/>
      <c r="AP401" s="165"/>
      <c r="AQ401" s="15"/>
      <c r="AR401" s="15"/>
      <c r="AS401" s="28"/>
      <c r="AT401" s="71"/>
      <c r="AU401" s="35"/>
      <c r="AV401" s="35"/>
      <c r="AW401" s="35"/>
      <c r="AX401" s="71"/>
      <c r="AY401" s="15"/>
      <c r="AZ401" s="15"/>
      <c r="BA401" s="28"/>
      <c r="BB401" s="71"/>
      <c r="BC401" s="173"/>
      <c r="BD401" s="220"/>
      <c r="BH401" s="221"/>
      <c r="BK401" s="50"/>
      <c r="BL401" s="115"/>
      <c r="BM401" s="43"/>
      <c r="BN401" s="43"/>
      <c r="BO401" s="43"/>
      <c r="BP401" s="115"/>
      <c r="BS401" s="50"/>
      <c r="BT401" s="115"/>
      <c r="BU401" s="222"/>
      <c r="BV401" s="223"/>
      <c r="BZ401" s="221"/>
      <c r="CC401" s="50"/>
      <c r="CD401" s="115"/>
      <c r="CE401" s="43"/>
      <c r="CF401" s="43"/>
      <c r="CG401" s="43"/>
      <c r="CH401" s="115"/>
      <c r="CK401" s="50"/>
      <c r="CL401" s="115"/>
      <c r="CM401" s="222"/>
      <c r="CN401" s="223"/>
      <c r="CR401" s="221"/>
      <c r="CU401" s="50"/>
      <c r="CV401" s="115"/>
      <c r="CW401" s="43"/>
      <c r="CX401" s="43"/>
      <c r="CY401" s="43"/>
      <c r="CZ401" s="115"/>
      <c r="DC401" s="50"/>
      <c r="DD401" s="115"/>
      <c r="DE401" s="222"/>
      <c r="DF401" s="223"/>
      <c r="DJ401" s="221"/>
      <c r="DM401" s="50"/>
      <c r="DN401" s="115"/>
      <c r="DO401" s="43"/>
      <c r="DP401" s="43"/>
      <c r="DQ401" s="43"/>
      <c r="DU401" s="50"/>
      <c r="DV401" s="115"/>
      <c r="DW401" s="222"/>
      <c r="DX401" s="223"/>
      <c r="EG401" s="43"/>
      <c r="EH401" s="43"/>
      <c r="EI401" s="43"/>
    </row>
    <row r="402">
      <c r="A402" s="218"/>
      <c r="B402" s="219"/>
      <c r="C402" s="15"/>
      <c r="D402" s="15"/>
      <c r="E402" s="15"/>
      <c r="F402" s="165"/>
      <c r="G402" s="15"/>
      <c r="H402" s="15"/>
      <c r="I402" s="28"/>
      <c r="J402" s="71"/>
      <c r="K402" s="35"/>
      <c r="L402" s="35"/>
      <c r="M402" s="35"/>
      <c r="N402" s="71"/>
      <c r="O402" s="15"/>
      <c r="P402" s="15"/>
      <c r="Q402" s="28"/>
      <c r="R402" s="71"/>
      <c r="S402" s="173"/>
      <c r="T402" s="219"/>
      <c r="U402" s="15"/>
      <c r="V402" s="15"/>
      <c r="W402" s="15"/>
      <c r="X402" s="165"/>
      <c r="Y402" s="15"/>
      <c r="Z402" s="15"/>
      <c r="AA402" s="15"/>
      <c r="AB402" s="71"/>
      <c r="AC402" s="35"/>
      <c r="AD402" s="35"/>
      <c r="AE402" s="35"/>
      <c r="AF402" s="71"/>
      <c r="AG402" s="15"/>
      <c r="AH402" s="15"/>
      <c r="AI402" s="28"/>
      <c r="AJ402" s="71"/>
      <c r="AK402" s="173"/>
      <c r="AL402" s="219"/>
      <c r="AM402" s="15"/>
      <c r="AN402" s="15"/>
      <c r="AO402" s="15"/>
      <c r="AP402" s="165"/>
      <c r="AQ402" s="15"/>
      <c r="AR402" s="15"/>
      <c r="AS402" s="28"/>
      <c r="AT402" s="71"/>
      <c r="AU402" s="35"/>
      <c r="AV402" s="35"/>
      <c r="AW402" s="35"/>
      <c r="AX402" s="71"/>
      <c r="AY402" s="15"/>
      <c r="AZ402" s="15"/>
      <c r="BA402" s="28"/>
      <c r="BB402" s="71"/>
      <c r="BC402" s="173"/>
      <c r="BD402" s="220"/>
      <c r="BH402" s="221"/>
      <c r="BK402" s="50"/>
      <c r="BL402" s="115"/>
      <c r="BM402" s="43"/>
      <c r="BN402" s="43"/>
      <c r="BO402" s="43"/>
      <c r="BP402" s="115"/>
      <c r="BS402" s="50"/>
      <c r="BT402" s="115"/>
      <c r="BU402" s="222"/>
      <c r="BV402" s="223"/>
      <c r="BZ402" s="221"/>
      <c r="CC402" s="50"/>
      <c r="CD402" s="115"/>
      <c r="CE402" s="43"/>
      <c r="CF402" s="43"/>
      <c r="CG402" s="43"/>
      <c r="CH402" s="115"/>
      <c r="CK402" s="50"/>
      <c r="CL402" s="115"/>
      <c r="CM402" s="222"/>
      <c r="CN402" s="223"/>
      <c r="CR402" s="221"/>
      <c r="CU402" s="50"/>
      <c r="CV402" s="115"/>
      <c r="CW402" s="43"/>
      <c r="CX402" s="43"/>
      <c r="CY402" s="43"/>
      <c r="CZ402" s="115"/>
      <c r="DC402" s="50"/>
      <c r="DD402" s="115"/>
      <c r="DE402" s="222"/>
      <c r="DF402" s="223"/>
      <c r="DJ402" s="221"/>
      <c r="DM402" s="50"/>
      <c r="DN402" s="115"/>
      <c r="DO402" s="43"/>
      <c r="DP402" s="43"/>
      <c r="DQ402" s="43"/>
      <c r="DU402" s="50"/>
      <c r="DV402" s="115"/>
      <c r="DW402" s="222"/>
      <c r="DX402" s="223"/>
      <c r="EG402" s="43"/>
      <c r="EH402" s="43"/>
      <c r="EI402" s="43"/>
    </row>
    <row r="403">
      <c r="A403" s="218"/>
      <c r="B403" s="219"/>
      <c r="C403" s="15"/>
      <c r="D403" s="15"/>
      <c r="E403" s="15"/>
      <c r="F403" s="165"/>
      <c r="G403" s="15"/>
      <c r="H403" s="15"/>
      <c r="I403" s="28"/>
      <c r="J403" s="71"/>
      <c r="K403" s="35"/>
      <c r="L403" s="35"/>
      <c r="M403" s="35"/>
      <c r="N403" s="71"/>
      <c r="O403" s="15"/>
      <c r="P403" s="15"/>
      <c r="Q403" s="28"/>
      <c r="R403" s="71"/>
      <c r="S403" s="173"/>
      <c r="T403" s="219"/>
      <c r="U403" s="15"/>
      <c r="V403" s="15"/>
      <c r="W403" s="15"/>
      <c r="X403" s="165"/>
      <c r="Y403" s="15"/>
      <c r="Z403" s="15"/>
      <c r="AA403" s="15"/>
      <c r="AB403" s="71"/>
      <c r="AC403" s="35"/>
      <c r="AD403" s="35"/>
      <c r="AE403" s="35"/>
      <c r="AF403" s="71"/>
      <c r="AG403" s="15"/>
      <c r="AH403" s="15"/>
      <c r="AI403" s="28"/>
      <c r="AJ403" s="71"/>
      <c r="AK403" s="173"/>
      <c r="AL403" s="219"/>
      <c r="AM403" s="15"/>
      <c r="AN403" s="15"/>
      <c r="AO403" s="15"/>
      <c r="AP403" s="165"/>
      <c r="AQ403" s="15"/>
      <c r="AR403" s="15"/>
      <c r="AS403" s="28"/>
      <c r="AT403" s="71"/>
      <c r="AU403" s="35"/>
      <c r="AV403" s="35"/>
      <c r="AW403" s="35"/>
      <c r="AX403" s="71"/>
      <c r="AY403" s="15"/>
      <c r="AZ403" s="15"/>
      <c r="BA403" s="28"/>
      <c r="BB403" s="71"/>
      <c r="BC403" s="173"/>
      <c r="BD403" s="220"/>
      <c r="BH403" s="221"/>
      <c r="BK403" s="50"/>
      <c r="BL403" s="115"/>
      <c r="BM403" s="43"/>
      <c r="BN403" s="43"/>
      <c r="BO403" s="43"/>
      <c r="BP403" s="115"/>
      <c r="BS403" s="50"/>
      <c r="BT403" s="115"/>
      <c r="BU403" s="222"/>
      <c r="BV403" s="223"/>
      <c r="BZ403" s="221"/>
      <c r="CC403" s="50"/>
      <c r="CD403" s="115"/>
      <c r="CE403" s="43"/>
      <c r="CF403" s="43"/>
      <c r="CG403" s="43"/>
      <c r="CH403" s="115"/>
      <c r="CK403" s="50"/>
      <c r="CL403" s="115"/>
      <c r="CM403" s="222"/>
      <c r="CN403" s="223"/>
      <c r="CR403" s="221"/>
      <c r="CU403" s="50"/>
      <c r="CV403" s="115"/>
      <c r="CW403" s="43"/>
      <c r="CX403" s="43"/>
      <c r="CY403" s="43"/>
      <c r="CZ403" s="115"/>
      <c r="DC403" s="50"/>
      <c r="DD403" s="115"/>
      <c r="DE403" s="222"/>
      <c r="DF403" s="223"/>
      <c r="DJ403" s="221"/>
      <c r="DM403" s="50"/>
      <c r="DN403" s="115"/>
      <c r="DO403" s="43"/>
      <c r="DP403" s="43"/>
      <c r="DQ403" s="43"/>
      <c r="DU403" s="50"/>
      <c r="DV403" s="115"/>
      <c r="DW403" s="222"/>
      <c r="DX403" s="223"/>
      <c r="EG403" s="43"/>
      <c r="EH403" s="43"/>
      <c r="EI403" s="43"/>
    </row>
    <row r="404">
      <c r="A404" s="218"/>
      <c r="B404" s="219"/>
      <c r="C404" s="15"/>
      <c r="D404" s="15"/>
      <c r="E404" s="15"/>
      <c r="F404" s="165"/>
      <c r="G404" s="15"/>
      <c r="H404" s="15"/>
      <c r="I404" s="28"/>
      <c r="J404" s="71"/>
      <c r="K404" s="35"/>
      <c r="L404" s="35"/>
      <c r="M404" s="35"/>
      <c r="N404" s="71"/>
      <c r="O404" s="15"/>
      <c r="P404" s="15"/>
      <c r="Q404" s="28"/>
      <c r="R404" s="71"/>
      <c r="S404" s="173"/>
      <c r="T404" s="219"/>
      <c r="U404" s="15"/>
      <c r="V404" s="15"/>
      <c r="W404" s="15"/>
      <c r="X404" s="165"/>
      <c r="Y404" s="15"/>
      <c r="Z404" s="15"/>
      <c r="AA404" s="15"/>
      <c r="AB404" s="71"/>
      <c r="AC404" s="35"/>
      <c r="AD404" s="35"/>
      <c r="AE404" s="35"/>
      <c r="AF404" s="71"/>
      <c r="AG404" s="15"/>
      <c r="AH404" s="15"/>
      <c r="AI404" s="28"/>
      <c r="AJ404" s="71"/>
      <c r="AK404" s="173"/>
      <c r="AL404" s="219"/>
      <c r="AM404" s="15"/>
      <c r="AN404" s="15"/>
      <c r="AO404" s="15"/>
      <c r="AP404" s="165"/>
      <c r="AQ404" s="15"/>
      <c r="AR404" s="15"/>
      <c r="AS404" s="28"/>
      <c r="AT404" s="71"/>
      <c r="AU404" s="35"/>
      <c r="AV404" s="35"/>
      <c r="AW404" s="35"/>
      <c r="AX404" s="71"/>
      <c r="AY404" s="15"/>
      <c r="AZ404" s="15"/>
      <c r="BA404" s="28"/>
      <c r="BB404" s="71"/>
      <c r="BC404" s="173"/>
      <c r="BD404" s="220"/>
      <c r="BH404" s="221"/>
      <c r="BK404" s="50"/>
      <c r="BL404" s="115"/>
      <c r="BM404" s="43"/>
      <c r="BN404" s="43"/>
      <c r="BO404" s="43"/>
      <c r="BP404" s="115"/>
      <c r="BS404" s="50"/>
      <c r="BT404" s="115"/>
      <c r="BU404" s="222"/>
      <c r="BV404" s="223"/>
      <c r="BZ404" s="221"/>
      <c r="CC404" s="50"/>
      <c r="CD404" s="115"/>
      <c r="CE404" s="43"/>
      <c r="CF404" s="43"/>
      <c r="CG404" s="43"/>
      <c r="CH404" s="115"/>
      <c r="CK404" s="50"/>
      <c r="CL404" s="115"/>
      <c r="CM404" s="222"/>
      <c r="CN404" s="223"/>
      <c r="CR404" s="221"/>
      <c r="CU404" s="50"/>
      <c r="CV404" s="115"/>
      <c r="CW404" s="43"/>
      <c r="CX404" s="43"/>
      <c r="CY404" s="43"/>
      <c r="CZ404" s="115"/>
      <c r="DC404" s="50"/>
      <c r="DD404" s="115"/>
      <c r="DE404" s="222"/>
      <c r="DF404" s="223"/>
      <c r="DJ404" s="221"/>
      <c r="DM404" s="50"/>
      <c r="DN404" s="115"/>
      <c r="DO404" s="43"/>
      <c r="DP404" s="43"/>
      <c r="DQ404" s="43"/>
      <c r="DU404" s="50"/>
      <c r="DV404" s="115"/>
      <c r="DW404" s="222"/>
      <c r="DX404" s="223"/>
      <c r="EG404" s="43"/>
      <c r="EH404" s="43"/>
      <c r="EI404" s="43"/>
    </row>
    <row r="405">
      <c r="A405" s="218"/>
      <c r="B405" s="219"/>
      <c r="C405" s="15"/>
      <c r="D405" s="15"/>
      <c r="E405" s="15"/>
      <c r="F405" s="165"/>
      <c r="G405" s="15"/>
      <c r="H405" s="15"/>
      <c r="I405" s="28"/>
      <c r="J405" s="71"/>
      <c r="K405" s="35"/>
      <c r="L405" s="35"/>
      <c r="M405" s="35"/>
      <c r="N405" s="71"/>
      <c r="O405" s="15"/>
      <c r="P405" s="15"/>
      <c r="Q405" s="28"/>
      <c r="R405" s="71"/>
      <c r="S405" s="173"/>
      <c r="T405" s="219"/>
      <c r="U405" s="15"/>
      <c r="V405" s="15"/>
      <c r="W405" s="15"/>
      <c r="X405" s="165"/>
      <c r="Y405" s="15"/>
      <c r="Z405" s="15"/>
      <c r="AA405" s="15"/>
      <c r="AB405" s="71"/>
      <c r="AC405" s="35"/>
      <c r="AD405" s="35"/>
      <c r="AE405" s="35"/>
      <c r="AF405" s="71"/>
      <c r="AG405" s="15"/>
      <c r="AH405" s="15"/>
      <c r="AI405" s="28"/>
      <c r="AJ405" s="71"/>
      <c r="AK405" s="173"/>
      <c r="AL405" s="219"/>
      <c r="AM405" s="15"/>
      <c r="AN405" s="15"/>
      <c r="AO405" s="15"/>
      <c r="AP405" s="165"/>
      <c r="AQ405" s="15"/>
      <c r="AR405" s="15"/>
      <c r="AS405" s="28"/>
      <c r="AT405" s="71"/>
      <c r="AU405" s="35"/>
      <c r="AV405" s="35"/>
      <c r="AW405" s="35"/>
      <c r="AX405" s="71"/>
      <c r="AY405" s="15"/>
      <c r="AZ405" s="15"/>
      <c r="BA405" s="28"/>
      <c r="BB405" s="71"/>
      <c r="BC405" s="173"/>
      <c r="BD405" s="220"/>
      <c r="BH405" s="221"/>
      <c r="BK405" s="50"/>
      <c r="BL405" s="115"/>
      <c r="BM405" s="43"/>
      <c r="BN405" s="43"/>
      <c r="BO405" s="43"/>
      <c r="BP405" s="115"/>
      <c r="BS405" s="50"/>
      <c r="BT405" s="115"/>
      <c r="BU405" s="222"/>
      <c r="BV405" s="223"/>
      <c r="BZ405" s="221"/>
      <c r="CC405" s="50"/>
      <c r="CD405" s="115"/>
      <c r="CE405" s="43"/>
      <c r="CF405" s="43"/>
      <c r="CG405" s="43"/>
      <c r="CH405" s="115"/>
      <c r="CK405" s="50"/>
      <c r="CL405" s="115"/>
      <c r="CM405" s="222"/>
      <c r="CN405" s="223"/>
      <c r="CR405" s="221"/>
      <c r="CU405" s="50"/>
      <c r="CV405" s="115"/>
      <c r="CW405" s="43"/>
      <c r="CX405" s="43"/>
      <c r="CY405" s="43"/>
      <c r="CZ405" s="115"/>
      <c r="DC405" s="50"/>
      <c r="DD405" s="115"/>
      <c r="DE405" s="222"/>
      <c r="DF405" s="223"/>
      <c r="DJ405" s="221"/>
      <c r="DM405" s="50"/>
      <c r="DN405" s="115"/>
      <c r="DO405" s="43"/>
      <c r="DP405" s="43"/>
      <c r="DQ405" s="43"/>
      <c r="DU405" s="50"/>
      <c r="DV405" s="115"/>
      <c r="DW405" s="222"/>
      <c r="DX405" s="223"/>
      <c r="EG405" s="43"/>
      <c r="EH405" s="43"/>
      <c r="EI405" s="43"/>
    </row>
    <row r="406">
      <c r="A406" s="218"/>
      <c r="B406" s="219"/>
      <c r="C406" s="15"/>
      <c r="D406" s="15"/>
      <c r="E406" s="15"/>
      <c r="F406" s="165"/>
      <c r="G406" s="15"/>
      <c r="H406" s="15"/>
      <c r="I406" s="28"/>
      <c r="J406" s="71"/>
      <c r="K406" s="35"/>
      <c r="L406" s="35"/>
      <c r="M406" s="35"/>
      <c r="N406" s="71"/>
      <c r="O406" s="15"/>
      <c r="P406" s="15"/>
      <c r="Q406" s="28"/>
      <c r="R406" s="71"/>
      <c r="S406" s="173"/>
      <c r="T406" s="219"/>
      <c r="U406" s="15"/>
      <c r="V406" s="15"/>
      <c r="W406" s="15"/>
      <c r="X406" s="165"/>
      <c r="Y406" s="15"/>
      <c r="Z406" s="15"/>
      <c r="AA406" s="15"/>
      <c r="AB406" s="71"/>
      <c r="AC406" s="35"/>
      <c r="AD406" s="35"/>
      <c r="AE406" s="35"/>
      <c r="AF406" s="71"/>
      <c r="AG406" s="15"/>
      <c r="AH406" s="15"/>
      <c r="AI406" s="28"/>
      <c r="AJ406" s="71"/>
      <c r="AK406" s="173"/>
      <c r="AL406" s="219"/>
      <c r="AM406" s="15"/>
      <c r="AN406" s="15"/>
      <c r="AO406" s="15"/>
      <c r="AP406" s="165"/>
      <c r="AQ406" s="15"/>
      <c r="AR406" s="15"/>
      <c r="AS406" s="28"/>
      <c r="AT406" s="71"/>
      <c r="AU406" s="35"/>
      <c r="AV406" s="35"/>
      <c r="AW406" s="35"/>
      <c r="AX406" s="71"/>
      <c r="AY406" s="15"/>
      <c r="AZ406" s="15"/>
      <c r="BA406" s="28"/>
      <c r="BB406" s="71"/>
      <c r="BC406" s="173"/>
      <c r="BD406" s="220"/>
      <c r="BH406" s="221"/>
      <c r="BK406" s="50"/>
      <c r="BL406" s="115"/>
      <c r="BM406" s="43"/>
      <c r="BN406" s="43"/>
      <c r="BO406" s="43"/>
      <c r="BP406" s="115"/>
      <c r="BS406" s="50"/>
      <c r="BT406" s="115"/>
      <c r="BU406" s="222"/>
      <c r="BV406" s="223"/>
      <c r="BZ406" s="221"/>
      <c r="CC406" s="50"/>
      <c r="CD406" s="115"/>
      <c r="CE406" s="43"/>
      <c r="CF406" s="43"/>
      <c r="CG406" s="43"/>
      <c r="CH406" s="115"/>
      <c r="CK406" s="50"/>
      <c r="CL406" s="115"/>
      <c r="CM406" s="222"/>
      <c r="CN406" s="223"/>
      <c r="CR406" s="221"/>
      <c r="CU406" s="50"/>
      <c r="CV406" s="115"/>
      <c r="CW406" s="43"/>
      <c r="CX406" s="43"/>
      <c r="CY406" s="43"/>
      <c r="CZ406" s="115"/>
      <c r="DC406" s="50"/>
      <c r="DD406" s="115"/>
      <c r="DE406" s="222"/>
      <c r="DF406" s="223"/>
      <c r="DJ406" s="221"/>
      <c r="DM406" s="50"/>
      <c r="DN406" s="115"/>
      <c r="DO406" s="43"/>
      <c r="DP406" s="43"/>
      <c r="DQ406" s="43"/>
      <c r="DU406" s="50"/>
      <c r="DV406" s="115"/>
      <c r="DW406" s="222"/>
      <c r="DX406" s="223"/>
      <c r="EG406" s="43"/>
      <c r="EH406" s="43"/>
      <c r="EI406" s="43"/>
    </row>
    <row r="407">
      <c r="A407" s="218"/>
      <c r="B407" s="219"/>
      <c r="C407" s="15"/>
      <c r="D407" s="15"/>
      <c r="E407" s="15"/>
      <c r="F407" s="165"/>
      <c r="G407" s="15"/>
      <c r="H407" s="15"/>
      <c r="I407" s="28"/>
      <c r="J407" s="71"/>
      <c r="K407" s="35"/>
      <c r="L407" s="35"/>
      <c r="M407" s="35"/>
      <c r="N407" s="71"/>
      <c r="O407" s="15"/>
      <c r="P407" s="15"/>
      <c r="Q407" s="28"/>
      <c r="R407" s="71"/>
      <c r="S407" s="173"/>
      <c r="T407" s="219"/>
      <c r="U407" s="15"/>
      <c r="V407" s="15"/>
      <c r="W407" s="15"/>
      <c r="X407" s="165"/>
      <c r="Y407" s="15"/>
      <c r="Z407" s="15"/>
      <c r="AA407" s="15"/>
      <c r="AB407" s="71"/>
      <c r="AC407" s="35"/>
      <c r="AD407" s="35"/>
      <c r="AE407" s="35"/>
      <c r="AF407" s="71"/>
      <c r="AG407" s="15"/>
      <c r="AH407" s="15"/>
      <c r="AI407" s="28"/>
      <c r="AJ407" s="71"/>
      <c r="AK407" s="173"/>
      <c r="AL407" s="219"/>
      <c r="AM407" s="15"/>
      <c r="AN407" s="15"/>
      <c r="AO407" s="15"/>
      <c r="AP407" s="165"/>
      <c r="AQ407" s="15"/>
      <c r="AR407" s="15"/>
      <c r="AS407" s="28"/>
      <c r="AT407" s="71"/>
      <c r="AU407" s="35"/>
      <c r="AV407" s="35"/>
      <c r="AW407" s="35"/>
      <c r="AX407" s="71"/>
      <c r="AY407" s="15"/>
      <c r="AZ407" s="15"/>
      <c r="BA407" s="28"/>
      <c r="BB407" s="71"/>
      <c r="BC407" s="173"/>
      <c r="BD407" s="220"/>
      <c r="BH407" s="221"/>
      <c r="BK407" s="50"/>
      <c r="BL407" s="115"/>
      <c r="BM407" s="43"/>
      <c r="BN407" s="43"/>
      <c r="BO407" s="43"/>
      <c r="BP407" s="115"/>
      <c r="BS407" s="50"/>
      <c r="BT407" s="115"/>
      <c r="BU407" s="222"/>
      <c r="BV407" s="223"/>
      <c r="BZ407" s="221"/>
      <c r="CC407" s="50"/>
      <c r="CD407" s="115"/>
      <c r="CE407" s="43"/>
      <c r="CF407" s="43"/>
      <c r="CG407" s="43"/>
      <c r="CH407" s="115"/>
      <c r="CK407" s="50"/>
      <c r="CL407" s="115"/>
      <c r="CM407" s="222"/>
      <c r="CN407" s="223"/>
      <c r="CR407" s="221"/>
      <c r="CU407" s="50"/>
      <c r="CV407" s="115"/>
      <c r="CW407" s="43"/>
      <c r="CX407" s="43"/>
      <c r="CY407" s="43"/>
      <c r="CZ407" s="115"/>
      <c r="DC407" s="50"/>
      <c r="DD407" s="115"/>
      <c r="DE407" s="222"/>
      <c r="DF407" s="223"/>
      <c r="DJ407" s="221"/>
      <c r="DM407" s="50"/>
      <c r="DN407" s="115"/>
      <c r="DO407" s="43"/>
      <c r="DP407" s="43"/>
      <c r="DQ407" s="43"/>
      <c r="DU407" s="50"/>
      <c r="DV407" s="115"/>
      <c r="DW407" s="222"/>
      <c r="DX407" s="223"/>
      <c r="EG407" s="43"/>
      <c r="EH407" s="43"/>
      <c r="EI407" s="43"/>
    </row>
    <row r="408">
      <c r="A408" s="218"/>
      <c r="B408" s="219"/>
      <c r="C408" s="15"/>
      <c r="D408" s="15"/>
      <c r="E408" s="15"/>
      <c r="F408" s="165"/>
      <c r="G408" s="15"/>
      <c r="H408" s="15"/>
      <c r="I408" s="28"/>
      <c r="J408" s="71"/>
      <c r="K408" s="35"/>
      <c r="L408" s="35"/>
      <c r="M408" s="35"/>
      <c r="N408" s="71"/>
      <c r="O408" s="15"/>
      <c r="P408" s="15"/>
      <c r="Q408" s="28"/>
      <c r="R408" s="71"/>
      <c r="S408" s="173"/>
      <c r="T408" s="219"/>
      <c r="U408" s="15"/>
      <c r="V408" s="15"/>
      <c r="W408" s="15"/>
      <c r="X408" s="165"/>
      <c r="Y408" s="15"/>
      <c r="Z408" s="15"/>
      <c r="AA408" s="15"/>
      <c r="AB408" s="71"/>
      <c r="AC408" s="35"/>
      <c r="AD408" s="35"/>
      <c r="AE408" s="35"/>
      <c r="AF408" s="71"/>
      <c r="AG408" s="15"/>
      <c r="AH408" s="15"/>
      <c r="AI408" s="28"/>
      <c r="AJ408" s="71"/>
      <c r="AK408" s="173"/>
      <c r="AL408" s="219"/>
      <c r="AM408" s="15"/>
      <c r="AN408" s="15"/>
      <c r="AO408" s="15"/>
      <c r="AP408" s="165"/>
      <c r="AQ408" s="15"/>
      <c r="AR408" s="15"/>
      <c r="AS408" s="28"/>
      <c r="AT408" s="71"/>
      <c r="AU408" s="35"/>
      <c r="AV408" s="35"/>
      <c r="AW408" s="35"/>
      <c r="AX408" s="71"/>
      <c r="AY408" s="15"/>
      <c r="AZ408" s="15"/>
      <c r="BA408" s="28"/>
      <c r="BB408" s="71"/>
      <c r="BC408" s="173"/>
      <c r="BD408" s="220"/>
      <c r="BH408" s="221"/>
      <c r="BK408" s="50"/>
      <c r="BL408" s="115"/>
      <c r="BM408" s="43"/>
      <c r="BN408" s="43"/>
      <c r="BO408" s="43"/>
      <c r="BP408" s="115"/>
      <c r="BS408" s="50"/>
      <c r="BT408" s="115"/>
      <c r="BU408" s="222"/>
      <c r="BV408" s="223"/>
      <c r="BZ408" s="221"/>
      <c r="CC408" s="50"/>
      <c r="CD408" s="115"/>
      <c r="CE408" s="43"/>
      <c r="CF408" s="43"/>
      <c r="CG408" s="43"/>
      <c r="CH408" s="115"/>
      <c r="CK408" s="50"/>
      <c r="CL408" s="115"/>
      <c r="CM408" s="222"/>
      <c r="CN408" s="223"/>
      <c r="CR408" s="221"/>
      <c r="CU408" s="50"/>
      <c r="CV408" s="115"/>
      <c r="CW408" s="43"/>
      <c r="CX408" s="43"/>
      <c r="CY408" s="43"/>
      <c r="CZ408" s="115"/>
      <c r="DC408" s="50"/>
      <c r="DD408" s="115"/>
      <c r="DE408" s="222"/>
      <c r="DF408" s="223"/>
      <c r="DJ408" s="221"/>
      <c r="DM408" s="50"/>
      <c r="DN408" s="115"/>
      <c r="DO408" s="43"/>
      <c r="DP408" s="43"/>
      <c r="DQ408" s="43"/>
      <c r="DU408" s="50"/>
      <c r="DV408" s="115"/>
      <c r="DW408" s="222"/>
      <c r="DX408" s="223"/>
      <c r="EG408" s="43"/>
      <c r="EH408" s="43"/>
      <c r="EI408" s="43"/>
    </row>
    <row r="409">
      <c r="A409" s="218"/>
      <c r="B409" s="219"/>
      <c r="C409" s="15"/>
      <c r="D409" s="15"/>
      <c r="E409" s="15"/>
      <c r="F409" s="165"/>
      <c r="G409" s="15"/>
      <c r="H409" s="15"/>
      <c r="I409" s="28"/>
      <c r="J409" s="71"/>
      <c r="K409" s="35"/>
      <c r="L409" s="35"/>
      <c r="M409" s="35"/>
      <c r="N409" s="71"/>
      <c r="O409" s="15"/>
      <c r="P409" s="15"/>
      <c r="Q409" s="28"/>
      <c r="R409" s="71"/>
      <c r="S409" s="173"/>
      <c r="T409" s="219"/>
      <c r="U409" s="15"/>
      <c r="V409" s="15"/>
      <c r="W409" s="15"/>
      <c r="X409" s="165"/>
      <c r="Y409" s="15"/>
      <c r="Z409" s="15"/>
      <c r="AA409" s="15"/>
      <c r="AB409" s="71"/>
      <c r="AC409" s="35"/>
      <c r="AD409" s="35"/>
      <c r="AE409" s="35"/>
      <c r="AF409" s="71"/>
      <c r="AG409" s="15"/>
      <c r="AH409" s="15"/>
      <c r="AI409" s="28"/>
      <c r="AJ409" s="71"/>
      <c r="AK409" s="173"/>
      <c r="AL409" s="219"/>
      <c r="AM409" s="15"/>
      <c r="AN409" s="15"/>
      <c r="AO409" s="15"/>
      <c r="AP409" s="165"/>
      <c r="AQ409" s="15"/>
      <c r="AR409" s="15"/>
      <c r="AS409" s="28"/>
      <c r="AT409" s="71"/>
      <c r="AU409" s="35"/>
      <c r="AV409" s="35"/>
      <c r="AW409" s="35"/>
      <c r="AX409" s="71"/>
      <c r="AY409" s="15"/>
      <c r="AZ409" s="15"/>
      <c r="BA409" s="28"/>
      <c r="BB409" s="71"/>
      <c r="BC409" s="173"/>
      <c r="BD409" s="220"/>
      <c r="BH409" s="221"/>
      <c r="BK409" s="50"/>
      <c r="BL409" s="115"/>
      <c r="BM409" s="43"/>
      <c r="BN409" s="43"/>
      <c r="BO409" s="43"/>
      <c r="BP409" s="115"/>
      <c r="BS409" s="50"/>
      <c r="BT409" s="115"/>
      <c r="BU409" s="222"/>
      <c r="BV409" s="223"/>
      <c r="BZ409" s="221"/>
      <c r="CC409" s="50"/>
      <c r="CD409" s="115"/>
      <c r="CE409" s="43"/>
      <c r="CF409" s="43"/>
      <c r="CG409" s="43"/>
      <c r="CH409" s="115"/>
      <c r="CK409" s="50"/>
      <c r="CL409" s="115"/>
      <c r="CM409" s="222"/>
      <c r="CN409" s="223"/>
      <c r="CR409" s="221"/>
      <c r="CU409" s="50"/>
      <c r="CV409" s="115"/>
      <c r="CW409" s="43"/>
      <c r="CX409" s="43"/>
      <c r="CY409" s="43"/>
      <c r="CZ409" s="115"/>
      <c r="DC409" s="50"/>
      <c r="DD409" s="115"/>
      <c r="DE409" s="222"/>
      <c r="DF409" s="223"/>
      <c r="DJ409" s="221"/>
      <c r="DM409" s="50"/>
      <c r="DN409" s="115"/>
      <c r="DO409" s="43"/>
      <c r="DP409" s="43"/>
      <c r="DQ409" s="43"/>
      <c r="DU409" s="50"/>
      <c r="DV409" s="115"/>
      <c r="DW409" s="222"/>
      <c r="DX409" s="223"/>
      <c r="EG409" s="43"/>
      <c r="EH409" s="43"/>
      <c r="EI409" s="43"/>
    </row>
    <row r="410">
      <c r="A410" s="218"/>
      <c r="B410" s="219"/>
      <c r="C410" s="15"/>
      <c r="D410" s="15"/>
      <c r="E410" s="15"/>
      <c r="F410" s="165"/>
      <c r="G410" s="15"/>
      <c r="H410" s="15"/>
      <c r="I410" s="28"/>
      <c r="J410" s="71"/>
      <c r="K410" s="35"/>
      <c r="L410" s="35"/>
      <c r="M410" s="35"/>
      <c r="N410" s="71"/>
      <c r="O410" s="15"/>
      <c r="P410" s="15"/>
      <c r="Q410" s="28"/>
      <c r="R410" s="71"/>
      <c r="S410" s="173"/>
      <c r="T410" s="219"/>
      <c r="U410" s="15"/>
      <c r="V410" s="15"/>
      <c r="W410" s="15"/>
      <c r="X410" s="165"/>
      <c r="Y410" s="15"/>
      <c r="Z410" s="15"/>
      <c r="AA410" s="15"/>
      <c r="AB410" s="71"/>
      <c r="AC410" s="35"/>
      <c r="AD410" s="35"/>
      <c r="AE410" s="35"/>
      <c r="AF410" s="71"/>
      <c r="AG410" s="15"/>
      <c r="AH410" s="15"/>
      <c r="AI410" s="28"/>
      <c r="AJ410" s="71"/>
      <c r="AK410" s="173"/>
      <c r="AL410" s="219"/>
      <c r="AM410" s="15"/>
      <c r="AN410" s="15"/>
      <c r="AO410" s="15"/>
      <c r="AP410" s="165"/>
      <c r="AQ410" s="15"/>
      <c r="AR410" s="15"/>
      <c r="AS410" s="28"/>
      <c r="AT410" s="71"/>
      <c r="AU410" s="35"/>
      <c r="AV410" s="35"/>
      <c r="AW410" s="35"/>
      <c r="AX410" s="71"/>
      <c r="AY410" s="15"/>
      <c r="AZ410" s="15"/>
      <c r="BA410" s="28"/>
      <c r="BB410" s="71"/>
      <c r="BC410" s="173"/>
      <c r="BD410" s="220"/>
      <c r="BH410" s="221"/>
      <c r="BK410" s="50"/>
      <c r="BL410" s="115"/>
      <c r="BM410" s="43"/>
      <c r="BN410" s="43"/>
      <c r="BO410" s="43"/>
      <c r="BP410" s="115"/>
      <c r="BS410" s="50"/>
      <c r="BT410" s="115"/>
      <c r="BU410" s="222"/>
      <c r="BV410" s="223"/>
      <c r="BZ410" s="221"/>
      <c r="CC410" s="50"/>
      <c r="CD410" s="115"/>
      <c r="CE410" s="43"/>
      <c r="CF410" s="43"/>
      <c r="CG410" s="43"/>
      <c r="CH410" s="115"/>
      <c r="CK410" s="50"/>
      <c r="CL410" s="115"/>
      <c r="CM410" s="222"/>
      <c r="CN410" s="223"/>
      <c r="CR410" s="221"/>
      <c r="CU410" s="50"/>
      <c r="CV410" s="115"/>
      <c r="CW410" s="43"/>
      <c r="CX410" s="43"/>
      <c r="CY410" s="43"/>
      <c r="CZ410" s="115"/>
      <c r="DC410" s="50"/>
      <c r="DD410" s="115"/>
      <c r="DE410" s="222"/>
      <c r="DF410" s="223"/>
      <c r="DJ410" s="221"/>
      <c r="DM410" s="50"/>
      <c r="DN410" s="115"/>
      <c r="DO410" s="43"/>
      <c r="DP410" s="43"/>
      <c r="DQ410" s="43"/>
      <c r="DU410" s="50"/>
      <c r="DV410" s="115"/>
      <c r="DW410" s="222"/>
      <c r="DX410" s="223"/>
      <c r="EG410" s="43"/>
      <c r="EH410" s="43"/>
      <c r="EI410" s="43"/>
    </row>
    <row r="411">
      <c r="A411" s="218"/>
      <c r="B411" s="219"/>
      <c r="C411" s="15"/>
      <c r="D411" s="15"/>
      <c r="E411" s="15"/>
      <c r="F411" s="165"/>
      <c r="G411" s="15"/>
      <c r="H411" s="15"/>
      <c r="I411" s="28"/>
      <c r="J411" s="71"/>
      <c r="K411" s="35"/>
      <c r="L411" s="35"/>
      <c r="M411" s="35"/>
      <c r="N411" s="71"/>
      <c r="O411" s="15"/>
      <c r="P411" s="15"/>
      <c r="Q411" s="28"/>
      <c r="R411" s="71"/>
      <c r="S411" s="173"/>
      <c r="T411" s="219"/>
      <c r="U411" s="15"/>
      <c r="V411" s="15"/>
      <c r="W411" s="15"/>
      <c r="X411" s="165"/>
      <c r="Y411" s="15"/>
      <c r="Z411" s="15"/>
      <c r="AA411" s="15"/>
      <c r="AB411" s="71"/>
      <c r="AC411" s="35"/>
      <c r="AD411" s="35"/>
      <c r="AE411" s="35"/>
      <c r="AF411" s="71"/>
      <c r="AG411" s="15"/>
      <c r="AH411" s="15"/>
      <c r="AI411" s="28"/>
      <c r="AJ411" s="71"/>
      <c r="AK411" s="173"/>
      <c r="AL411" s="219"/>
      <c r="AM411" s="15"/>
      <c r="AN411" s="15"/>
      <c r="AO411" s="15"/>
      <c r="AP411" s="165"/>
      <c r="AQ411" s="15"/>
      <c r="AR411" s="15"/>
      <c r="AS411" s="28"/>
      <c r="AT411" s="71"/>
      <c r="AU411" s="35"/>
      <c r="AV411" s="35"/>
      <c r="AW411" s="35"/>
      <c r="AX411" s="71"/>
      <c r="AY411" s="15"/>
      <c r="AZ411" s="15"/>
      <c r="BA411" s="28"/>
      <c r="BB411" s="71"/>
      <c r="BC411" s="173"/>
      <c r="BD411" s="220"/>
      <c r="BH411" s="221"/>
      <c r="BK411" s="50"/>
      <c r="BL411" s="115"/>
      <c r="BM411" s="43"/>
      <c r="BN411" s="43"/>
      <c r="BO411" s="43"/>
      <c r="BP411" s="115"/>
      <c r="BS411" s="50"/>
      <c r="BT411" s="115"/>
      <c r="BU411" s="222"/>
      <c r="BV411" s="223"/>
      <c r="BZ411" s="221"/>
      <c r="CC411" s="50"/>
      <c r="CD411" s="115"/>
      <c r="CE411" s="43"/>
      <c r="CF411" s="43"/>
      <c r="CG411" s="43"/>
      <c r="CH411" s="115"/>
      <c r="CK411" s="50"/>
      <c r="CL411" s="115"/>
      <c r="CM411" s="222"/>
      <c r="CN411" s="223"/>
      <c r="CR411" s="221"/>
      <c r="CU411" s="50"/>
      <c r="CV411" s="115"/>
      <c r="CW411" s="43"/>
      <c r="CX411" s="43"/>
      <c r="CY411" s="43"/>
      <c r="CZ411" s="115"/>
      <c r="DC411" s="50"/>
      <c r="DD411" s="115"/>
      <c r="DE411" s="222"/>
      <c r="DF411" s="223"/>
      <c r="DJ411" s="221"/>
      <c r="DM411" s="50"/>
      <c r="DN411" s="115"/>
      <c r="DO411" s="43"/>
      <c r="DP411" s="43"/>
      <c r="DQ411" s="43"/>
      <c r="DU411" s="50"/>
      <c r="DV411" s="115"/>
      <c r="DW411" s="222"/>
      <c r="DX411" s="223"/>
      <c r="EG411" s="43"/>
      <c r="EH411" s="43"/>
      <c r="EI411" s="43"/>
    </row>
    <row r="412">
      <c r="A412" s="218"/>
      <c r="B412" s="219"/>
      <c r="C412" s="15"/>
      <c r="D412" s="15"/>
      <c r="E412" s="15"/>
      <c r="F412" s="165"/>
      <c r="G412" s="15"/>
      <c r="H412" s="15"/>
      <c r="I412" s="28"/>
      <c r="J412" s="71"/>
      <c r="K412" s="35"/>
      <c r="L412" s="35"/>
      <c r="M412" s="35"/>
      <c r="N412" s="71"/>
      <c r="O412" s="15"/>
      <c r="P412" s="15"/>
      <c r="Q412" s="28"/>
      <c r="R412" s="71"/>
      <c r="S412" s="173"/>
      <c r="T412" s="219"/>
      <c r="U412" s="15"/>
      <c r="V412" s="15"/>
      <c r="W412" s="15"/>
      <c r="X412" s="165"/>
      <c r="Y412" s="15"/>
      <c r="Z412" s="15"/>
      <c r="AA412" s="15"/>
      <c r="AB412" s="71"/>
      <c r="AC412" s="35"/>
      <c r="AD412" s="35"/>
      <c r="AE412" s="35"/>
      <c r="AF412" s="71"/>
      <c r="AG412" s="15"/>
      <c r="AH412" s="15"/>
      <c r="AI412" s="28"/>
      <c r="AJ412" s="71"/>
      <c r="AK412" s="173"/>
      <c r="AL412" s="219"/>
      <c r="AM412" s="15"/>
      <c r="AN412" s="15"/>
      <c r="AO412" s="15"/>
      <c r="AP412" s="165"/>
      <c r="AQ412" s="15"/>
      <c r="AR412" s="15"/>
      <c r="AS412" s="28"/>
      <c r="AT412" s="71"/>
      <c r="AU412" s="35"/>
      <c r="AV412" s="35"/>
      <c r="AW412" s="35"/>
      <c r="AX412" s="71"/>
      <c r="AY412" s="15"/>
      <c r="AZ412" s="15"/>
      <c r="BA412" s="28"/>
      <c r="BB412" s="71"/>
      <c r="BC412" s="173"/>
      <c r="BD412" s="220"/>
      <c r="BH412" s="221"/>
      <c r="BK412" s="50"/>
      <c r="BL412" s="115"/>
      <c r="BM412" s="43"/>
      <c r="BN412" s="43"/>
      <c r="BO412" s="43"/>
      <c r="BP412" s="115"/>
      <c r="BS412" s="50"/>
      <c r="BT412" s="115"/>
      <c r="BU412" s="222"/>
      <c r="BV412" s="223"/>
      <c r="BZ412" s="221"/>
      <c r="CC412" s="50"/>
      <c r="CD412" s="115"/>
      <c r="CE412" s="43"/>
      <c r="CF412" s="43"/>
      <c r="CG412" s="43"/>
      <c r="CH412" s="115"/>
      <c r="CK412" s="50"/>
      <c r="CL412" s="115"/>
      <c r="CM412" s="222"/>
      <c r="CN412" s="223"/>
      <c r="CR412" s="221"/>
      <c r="CU412" s="50"/>
      <c r="CV412" s="115"/>
      <c r="CW412" s="43"/>
      <c r="CX412" s="43"/>
      <c r="CY412" s="43"/>
      <c r="CZ412" s="115"/>
      <c r="DC412" s="50"/>
      <c r="DD412" s="115"/>
      <c r="DE412" s="222"/>
      <c r="DF412" s="223"/>
      <c r="DJ412" s="221"/>
      <c r="DM412" s="50"/>
      <c r="DN412" s="115"/>
      <c r="DO412" s="43"/>
      <c r="DP412" s="43"/>
      <c r="DQ412" s="43"/>
      <c r="DU412" s="50"/>
      <c r="DV412" s="115"/>
      <c r="DW412" s="222"/>
      <c r="DX412" s="223"/>
      <c r="EG412" s="43"/>
      <c r="EH412" s="43"/>
      <c r="EI412" s="43"/>
    </row>
    <row r="413">
      <c r="A413" s="218"/>
      <c r="B413" s="219"/>
      <c r="C413" s="15"/>
      <c r="D413" s="15"/>
      <c r="E413" s="15"/>
      <c r="F413" s="165"/>
      <c r="G413" s="15"/>
      <c r="H413" s="15"/>
      <c r="I413" s="28"/>
      <c r="J413" s="71"/>
      <c r="K413" s="35"/>
      <c r="L413" s="35"/>
      <c r="M413" s="35"/>
      <c r="N413" s="71"/>
      <c r="O413" s="15"/>
      <c r="P413" s="15"/>
      <c r="Q413" s="28"/>
      <c r="R413" s="71"/>
      <c r="S413" s="173"/>
      <c r="T413" s="219"/>
      <c r="U413" s="15"/>
      <c r="V413" s="15"/>
      <c r="W413" s="15"/>
      <c r="X413" s="165"/>
      <c r="Y413" s="15"/>
      <c r="Z413" s="15"/>
      <c r="AA413" s="15"/>
      <c r="AB413" s="71"/>
      <c r="AC413" s="35"/>
      <c r="AD413" s="35"/>
      <c r="AE413" s="35"/>
      <c r="AF413" s="71"/>
      <c r="AG413" s="15"/>
      <c r="AH413" s="15"/>
      <c r="AI413" s="28"/>
      <c r="AJ413" s="71"/>
      <c r="AK413" s="173"/>
      <c r="AL413" s="219"/>
      <c r="AM413" s="15"/>
      <c r="AN413" s="15"/>
      <c r="AO413" s="15"/>
      <c r="AP413" s="165"/>
      <c r="AQ413" s="15"/>
      <c r="AR413" s="15"/>
      <c r="AS413" s="28"/>
      <c r="AT413" s="71"/>
      <c r="AU413" s="35"/>
      <c r="AV413" s="35"/>
      <c r="AW413" s="35"/>
      <c r="AX413" s="71"/>
      <c r="AY413" s="15"/>
      <c r="AZ413" s="15"/>
      <c r="BA413" s="28"/>
      <c r="BB413" s="71"/>
      <c r="BC413" s="173"/>
      <c r="BD413" s="220"/>
      <c r="BH413" s="221"/>
      <c r="BK413" s="50"/>
      <c r="BL413" s="115"/>
      <c r="BM413" s="43"/>
      <c r="BN413" s="43"/>
      <c r="BO413" s="43"/>
      <c r="BP413" s="115"/>
      <c r="BS413" s="50"/>
      <c r="BT413" s="115"/>
      <c r="BU413" s="222"/>
      <c r="BV413" s="223"/>
      <c r="BZ413" s="221"/>
      <c r="CC413" s="50"/>
      <c r="CD413" s="115"/>
      <c r="CE413" s="43"/>
      <c r="CF413" s="43"/>
      <c r="CG413" s="43"/>
      <c r="CH413" s="115"/>
      <c r="CK413" s="50"/>
      <c r="CL413" s="115"/>
      <c r="CM413" s="222"/>
      <c r="CN413" s="223"/>
      <c r="CR413" s="221"/>
      <c r="CU413" s="50"/>
      <c r="CV413" s="115"/>
      <c r="CW413" s="43"/>
      <c r="CX413" s="43"/>
      <c r="CY413" s="43"/>
      <c r="CZ413" s="115"/>
      <c r="DC413" s="50"/>
      <c r="DD413" s="115"/>
      <c r="DE413" s="222"/>
      <c r="DF413" s="223"/>
      <c r="DJ413" s="221"/>
      <c r="DM413" s="50"/>
      <c r="DN413" s="115"/>
      <c r="DO413" s="43"/>
      <c r="DP413" s="43"/>
      <c r="DQ413" s="43"/>
      <c r="DU413" s="50"/>
      <c r="DV413" s="115"/>
      <c r="DW413" s="222"/>
      <c r="DX413" s="223"/>
      <c r="EG413" s="43"/>
      <c r="EH413" s="43"/>
      <c r="EI413" s="43"/>
    </row>
    <row r="414">
      <c r="A414" s="218"/>
      <c r="B414" s="219"/>
      <c r="C414" s="15"/>
      <c r="D414" s="15"/>
      <c r="E414" s="15"/>
      <c r="F414" s="165"/>
      <c r="G414" s="15"/>
      <c r="H414" s="15"/>
      <c r="I414" s="28"/>
      <c r="J414" s="71"/>
      <c r="K414" s="35"/>
      <c r="L414" s="35"/>
      <c r="M414" s="35"/>
      <c r="N414" s="71"/>
      <c r="O414" s="15"/>
      <c r="P414" s="15"/>
      <c r="Q414" s="28"/>
      <c r="R414" s="71"/>
      <c r="S414" s="173"/>
      <c r="T414" s="219"/>
      <c r="U414" s="15"/>
      <c r="V414" s="15"/>
      <c r="W414" s="15"/>
      <c r="X414" s="165"/>
      <c r="Y414" s="15"/>
      <c r="Z414" s="15"/>
      <c r="AA414" s="15"/>
      <c r="AB414" s="71"/>
      <c r="AC414" s="35"/>
      <c r="AD414" s="35"/>
      <c r="AE414" s="35"/>
      <c r="AF414" s="71"/>
      <c r="AG414" s="15"/>
      <c r="AH414" s="15"/>
      <c r="AI414" s="28"/>
      <c r="AJ414" s="71"/>
      <c r="AK414" s="173"/>
      <c r="AL414" s="219"/>
      <c r="AM414" s="15"/>
      <c r="AN414" s="15"/>
      <c r="AO414" s="15"/>
      <c r="AP414" s="165"/>
      <c r="AQ414" s="15"/>
      <c r="AR414" s="15"/>
      <c r="AS414" s="28"/>
      <c r="AT414" s="71"/>
      <c r="AU414" s="35"/>
      <c r="AV414" s="35"/>
      <c r="AW414" s="35"/>
      <c r="AX414" s="71"/>
      <c r="AY414" s="15"/>
      <c r="AZ414" s="15"/>
      <c r="BA414" s="28"/>
      <c r="BB414" s="71"/>
      <c r="BC414" s="173"/>
      <c r="BD414" s="220"/>
      <c r="BH414" s="221"/>
      <c r="BK414" s="50"/>
      <c r="BL414" s="115"/>
      <c r="BM414" s="43"/>
      <c r="BN414" s="43"/>
      <c r="BO414" s="43"/>
      <c r="BP414" s="115"/>
      <c r="BS414" s="50"/>
      <c r="BT414" s="115"/>
      <c r="BU414" s="222"/>
      <c r="BV414" s="223"/>
      <c r="BZ414" s="221"/>
      <c r="CC414" s="50"/>
      <c r="CD414" s="115"/>
      <c r="CE414" s="43"/>
      <c r="CF414" s="43"/>
      <c r="CG414" s="43"/>
      <c r="CH414" s="115"/>
      <c r="CK414" s="50"/>
      <c r="CL414" s="115"/>
      <c r="CM414" s="222"/>
      <c r="CN414" s="223"/>
      <c r="CR414" s="221"/>
      <c r="CU414" s="50"/>
      <c r="CV414" s="115"/>
      <c r="CW414" s="43"/>
      <c r="CX414" s="43"/>
      <c r="CY414" s="43"/>
      <c r="CZ414" s="115"/>
      <c r="DC414" s="50"/>
      <c r="DD414" s="115"/>
      <c r="DE414" s="222"/>
      <c r="DF414" s="223"/>
      <c r="DJ414" s="221"/>
      <c r="DM414" s="50"/>
      <c r="DN414" s="115"/>
      <c r="DO414" s="43"/>
      <c r="DP414" s="43"/>
      <c r="DQ414" s="43"/>
      <c r="DU414" s="50"/>
      <c r="DV414" s="115"/>
      <c r="DW414" s="222"/>
      <c r="DX414" s="223"/>
      <c r="EG414" s="43"/>
      <c r="EH414" s="43"/>
      <c r="EI414" s="43"/>
    </row>
    <row r="415">
      <c r="A415" s="218"/>
      <c r="B415" s="219"/>
      <c r="C415" s="15"/>
      <c r="D415" s="15"/>
      <c r="E415" s="15"/>
      <c r="F415" s="165"/>
      <c r="G415" s="15"/>
      <c r="H415" s="15"/>
      <c r="I415" s="28"/>
      <c r="J415" s="71"/>
      <c r="K415" s="35"/>
      <c r="L415" s="35"/>
      <c r="M415" s="35"/>
      <c r="N415" s="71"/>
      <c r="O415" s="15"/>
      <c r="P415" s="15"/>
      <c r="Q415" s="28"/>
      <c r="R415" s="71"/>
      <c r="S415" s="173"/>
      <c r="T415" s="219"/>
      <c r="U415" s="15"/>
      <c r="V415" s="15"/>
      <c r="W415" s="15"/>
      <c r="X415" s="165"/>
      <c r="Y415" s="15"/>
      <c r="Z415" s="15"/>
      <c r="AA415" s="15"/>
      <c r="AB415" s="71"/>
      <c r="AC415" s="35"/>
      <c r="AD415" s="35"/>
      <c r="AE415" s="35"/>
      <c r="AF415" s="71"/>
      <c r="AG415" s="15"/>
      <c r="AH415" s="15"/>
      <c r="AI415" s="28"/>
      <c r="AJ415" s="71"/>
      <c r="AK415" s="173"/>
      <c r="AL415" s="219"/>
      <c r="AM415" s="15"/>
      <c r="AN415" s="15"/>
      <c r="AO415" s="15"/>
      <c r="AP415" s="165"/>
      <c r="AQ415" s="15"/>
      <c r="AR415" s="15"/>
      <c r="AS415" s="28"/>
      <c r="AT415" s="71"/>
      <c r="AU415" s="35"/>
      <c r="AV415" s="35"/>
      <c r="AW415" s="35"/>
      <c r="AX415" s="71"/>
      <c r="AY415" s="15"/>
      <c r="AZ415" s="15"/>
      <c r="BA415" s="28"/>
      <c r="BB415" s="71"/>
      <c r="BC415" s="173"/>
      <c r="BD415" s="220"/>
      <c r="BH415" s="221"/>
      <c r="BK415" s="50"/>
      <c r="BL415" s="115"/>
      <c r="BM415" s="43"/>
      <c r="BN415" s="43"/>
      <c r="BO415" s="43"/>
      <c r="BP415" s="115"/>
      <c r="BS415" s="50"/>
      <c r="BT415" s="115"/>
      <c r="BU415" s="222"/>
      <c r="BV415" s="223"/>
      <c r="BZ415" s="221"/>
      <c r="CC415" s="50"/>
      <c r="CD415" s="115"/>
      <c r="CE415" s="43"/>
      <c r="CF415" s="43"/>
      <c r="CG415" s="43"/>
      <c r="CH415" s="115"/>
      <c r="CK415" s="50"/>
      <c r="CL415" s="115"/>
      <c r="CM415" s="222"/>
      <c r="CN415" s="223"/>
      <c r="CR415" s="221"/>
      <c r="CU415" s="50"/>
      <c r="CV415" s="115"/>
      <c r="CW415" s="43"/>
      <c r="CX415" s="43"/>
      <c r="CY415" s="43"/>
      <c r="CZ415" s="115"/>
      <c r="DC415" s="50"/>
      <c r="DD415" s="115"/>
      <c r="DE415" s="222"/>
      <c r="DF415" s="223"/>
      <c r="DJ415" s="221"/>
      <c r="DM415" s="50"/>
      <c r="DN415" s="115"/>
      <c r="DO415" s="43"/>
      <c r="DP415" s="43"/>
      <c r="DQ415" s="43"/>
      <c r="DU415" s="50"/>
      <c r="DV415" s="115"/>
      <c r="DW415" s="222"/>
      <c r="DX415" s="223"/>
      <c r="EG415" s="43"/>
      <c r="EH415" s="43"/>
      <c r="EI415" s="43"/>
    </row>
    <row r="416">
      <c r="A416" s="218"/>
      <c r="B416" s="219"/>
      <c r="C416" s="15"/>
      <c r="D416" s="15"/>
      <c r="E416" s="15"/>
      <c r="F416" s="165"/>
      <c r="G416" s="15"/>
      <c r="H416" s="15"/>
      <c r="I416" s="28"/>
      <c r="J416" s="71"/>
      <c r="K416" s="35"/>
      <c r="L416" s="35"/>
      <c r="M416" s="35"/>
      <c r="N416" s="71"/>
      <c r="O416" s="15"/>
      <c r="P416" s="15"/>
      <c r="Q416" s="28"/>
      <c r="R416" s="71"/>
      <c r="S416" s="173"/>
      <c r="T416" s="219"/>
      <c r="U416" s="15"/>
      <c r="V416" s="15"/>
      <c r="W416" s="15"/>
      <c r="X416" s="165"/>
      <c r="Y416" s="15"/>
      <c r="Z416" s="15"/>
      <c r="AA416" s="15"/>
      <c r="AB416" s="71"/>
      <c r="AC416" s="35"/>
      <c r="AD416" s="35"/>
      <c r="AE416" s="35"/>
      <c r="AF416" s="71"/>
      <c r="AG416" s="15"/>
      <c r="AH416" s="15"/>
      <c r="AI416" s="28"/>
      <c r="AJ416" s="71"/>
      <c r="AK416" s="173"/>
      <c r="AL416" s="219"/>
      <c r="AM416" s="15"/>
      <c r="AN416" s="15"/>
      <c r="AO416" s="15"/>
      <c r="AP416" s="165"/>
      <c r="AQ416" s="15"/>
      <c r="AR416" s="15"/>
      <c r="AS416" s="28"/>
      <c r="AT416" s="71"/>
      <c r="AU416" s="35"/>
      <c r="AV416" s="35"/>
      <c r="AW416" s="35"/>
      <c r="AX416" s="71"/>
      <c r="AY416" s="15"/>
      <c r="AZ416" s="15"/>
      <c r="BA416" s="28"/>
      <c r="BB416" s="71"/>
      <c r="BC416" s="173"/>
      <c r="BD416" s="220"/>
      <c r="BH416" s="221"/>
      <c r="BK416" s="50"/>
      <c r="BL416" s="115"/>
      <c r="BM416" s="43"/>
      <c r="BN416" s="43"/>
      <c r="BO416" s="43"/>
      <c r="BP416" s="115"/>
      <c r="BS416" s="50"/>
      <c r="BT416" s="115"/>
      <c r="BU416" s="222"/>
      <c r="BV416" s="223"/>
      <c r="BZ416" s="221"/>
      <c r="CC416" s="50"/>
      <c r="CD416" s="115"/>
      <c r="CE416" s="43"/>
      <c r="CF416" s="43"/>
      <c r="CG416" s="43"/>
      <c r="CH416" s="115"/>
      <c r="CK416" s="50"/>
      <c r="CL416" s="115"/>
      <c r="CM416" s="222"/>
      <c r="CN416" s="223"/>
      <c r="CR416" s="221"/>
      <c r="CU416" s="50"/>
      <c r="CV416" s="115"/>
      <c r="CW416" s="43"/>
      <c r="CX416" s="43"/>
      <c r="CY416" s="43"/>
      <c r="CZ416" s="115"/>
      <c r="DC416" s="50"/>
      <c r="DD416" s="115"/>
      <c r="DE416" s="222"/>
      <c r="DF416" s="223"/>
      <c r="DJ416" s="221"/>
      <c r="DM416" s="50"/>
      <c r="DN416" s="115"/>
      <c r="DO416" s="43"/>
      <c r="DP416" s="43"/>
      <c r="DQ416" s="43"/>
      <c r="DU416" s="50"/>
      <c r="DV416" s="115"/>
      <c r="DW416" s="222"/>
      <c r="DX416" s="223"/>
      <c r="EG416" s="43"/>
      <c r="EH416" s="43"/>
      <c r="EI416" s="43"/>
    </row>
    <row r="417">
      <c r="A417" s="218"/>
      <c r="B417" s="219"/>
      <c r="C417" s="15"/>
      <c r="D417" s="15"/>
      <c r="E417" s="15"/>
      <c r="F417" s="165"/>
      <c r="G417" s="15"/>
      <c r="H417" s="15"/>
      <c r="I417" s="28"/>
      <c r="J417" s="71"/>
      <c r="K417" s="35"/>
      <c r="L417" s="35"/>
      <c r="M417" s="35"/>
      <c r="N417" s="71"/>
      <c r="O417" s="15"/>
      <c r="P417" s="15"/>
      <c r="Q417" s="28"/>
      <c r="R417" s="71"/>
      <c r="S417" s="173"/>
      <c r="T417" s="219"/>
      <c r="U417" s="15"/>
      <c r="V417" s="15"/>
      <c r="W417" s="15"/>
      <c r="X417" s="165"/>
      <c r="Y417" s="15"/>
      <c r="Z417" s="15"/>
      <c r="AA417" s="15"/>
      <c r="AB417" s="71"/>
      <c r="AC417" s="35"/>
      <c r="AD417" s="35"/>
      <c r="AE417" s="35"/>
      <c r="AF417" s="71"/>
      <c r="AG417" s="15"/>
      <c r="AH417" s="15"/>
      <c r="AI417" s="28"/>
      <c r="AJ417" s="71"/>
      <c r="AK417" s="173"/>
      <c r="AL417" s="219"/>
      <c r="AM417" s="15"/>
      <c r="AN417" s="15"/>
      <c r="AO417" s="15"/>
      <c r="AP417" s="165"/>
      <c r="AQ417" s="15"/>
      <c r="AR417" s="15"/>
      <c r="AS417" s="28"/>
      <c r="AT417" s="71"/>
      <c r="AU417" s="35"/>
      <c r="AV417" s="35"/>
      <c r="AW417" s="35"/>
      <c r="AX417" s="71"/>
      <c r="AY417" s="15"/>
      <c r="AZ417" s="15"/>
      <c r="BA417" s="28"/>
      <c r="BB417" s="71"/>
      <c r="BC417" s="173"/>
      <c r="BD417" s="220"/>
      <c r="BH417" s="221"/>
      <c r="BK417" s="50"/>
      <c r="BL417" s="115"/>
      <c r="BM417" s="43"/>
      <c r="BN417" s="43"/>
      <c r="BO417" s="43"/>
      <c r="BP417" s="115"/>
      <c r="BS417" s="50"/>
      <c r="BT417" s="115"/>
      <c r="BU417" s="222"/>
      <c r="BV417" s="223"/>
      <c r="BZ417" s="221"/>
      <c r="CC417" s="50"/>
      <c r="CD417" s="115"/>
      <c r="CE417" s="43"/>
      <c r="CF417" s="43"/>
      <c r="CG417" s="43"/>
      <c r="CH417" s="115"/>
      <c r="CK417" s="50"/>
      <c r="CL417" s="115"/>
      <c r="CM417" s="222"/>
      <c r="CN417" s="223"/>
      <c r="CR417" s="221"/>
      <c r="CU417" s="50"/>
      <c r="CV417" s="115"/>
      <c r="CW417" s="43"/>
      <c r="CX417" s="43"/>
      <c r="CY417" s="43"/>
      <c r="CZ417" s="115"/>
      <c r="DC417" s="50"/>
      <c r="DD417" s="115"/>
      <c r="DE417" s="222"/>
      <c r="DF417" s="223"/>
      <c r="DJ417" s="221"/>
      <c r="DM417" s="50"/>
      <c r="DN417" s="115"/>
      <c r="DO417" s="43"/>
      <c r="DP417" s="43"/>
      <c r="DQ417" s="43"/>
      <c r="DU417" s="50"/>
      <c r="DV417" s="115"/>
      <c r="DW417" s="222"/>
      <c r="DX417" s="223"/>
      <c r="EG417" s="43"/>
      <c r="EH417" s="43"/>
      <c r="EI417" s="43"/>
    </row>
    <row r="418">
      <c r="A418" s="218"/>
      <c r="B418" s="219"/>
      <c r="C418" s="15"/>
      <c r="D418" s="15"/>
      <c r="E418" s="15"/>
      <c r="F418" s="165"/>
      <c r="G418" s="15"/>
      <c r="H418" s="15"/>
      <c r="I418" s="28"/>
      <c r="J418" s="71"/>
      <c r="K418" s="35"/>
      <c r="L418" s="35"/>
      <c r="M418" s="35"/>
      <c r="N418" s="71"/>
      <c r="O418" s="15"/>
      <c r="P418" s="15"/>
      <c r="Q418" s="28"/>
      <c r="R418" s="71"/>
      <c r="S418" s="173"/>
      <c r="T418" s="219"/>
      <c r="U418" s="15"/>
      <c r="V418" s="15"/>
      <c r="W418" s="15"/>
      <c r="X418" s="165"/>
      <c r="Y418" s="15"/>
      <c r="Z418" s="15"/>
      <c r="AA418" s="15"/>
      <c r="AB418" s="71"/>
      <c r="AC418" s="35"/>
      <c r="AD418" s="35"/>
      <c r="AE418" s="35"/>
      <c r="AF418" s="71"/>
      <c r="AG418" s="15"/>
      <c r="AH418" s="15"/>
      <c r="AI418" s="28"/>
      <c r="AJ418" s="71"/>
      <c r="AK418" s="173"/>
      <c r="AL418" s="219"/>
      <c r="AM418" s="15"/>
      <c r="AN418" s="15"/>
      <c r="AO418" s="15"/>
      <c r="AP418" s="165"/>
      <c r="AQ418" s="15"/>
      <c r="AR418" s="15"/>
      <c r="AS418" s="28"/>
      <c r="AT418" s="71"/>
      <c r="AU418" s="35"/>
      <c r="AV418" s="35"/>
      <c r="AW418" s="35"/>
      <c r="AX418" s="71"/>
      <c r="AY418" s="15"/>
      <c r="AZ418" s="15"/>
      <c r="BA418" s="28"/>
      <c r="BB418" s="71"/>
      <c r="BC418" s="173"/>
      <c r="BD418" s="220"/>
      <c r="BH418" s="221"/>
      <c r="BK418" s="50"/>
      <c r="BL418" s="115"/>
      <c r="BM418" s="43"/>
      <c r="BN418" s="43"/>
      <c r="BO418" s="43"/>
      <c r="BP418" s="115"/>
      <c r="BS418" s="50"/>
      <c r="BT418" s="115"/>
      <c r="BU418" s="222"/>
      <c r="BV418" s="223"/>
      <c r="BZ418" s="221"/>
      <c r="CC418" s="50"/>
      <c r="CD418" s="115"/>
      <c r="CE418" s="43"/>
      <c r="CF418" s="43"/>
      <c r="CG418" s="43"/>
      <c r="CH418" s="115"/>
      <c r="CK418" s="50"/>
      <c r="CL418" s="115"/>
      <c r="CM418" s="222"/>
      <c r="CN418" s="223"/>
      <c r="CR418" s="221"/>
      <c r="CU418" s="50"/>
      <c r="CV418" s="115"/>
      <c r="CW418" s="43"/>
      <c r="CX418" s="43"/>
      <c r="CY418" s="43"/>
      <c r="CZ418" s="115"/>
      <c r="DC418" s="50"/>
      <c r="DD418" s="115"/>
      <c r="DE418" s="222"/>
      <c r="DF418" s="223"/>
      <c r="DJ418" s="221"/>
      <c r="DM418" s="50"/>
      <c r="DN418" s="115"/>
      <c r="DO418" s="43"/>
      <c r="DP418" s="43"/>
      <c r="DQ418" s="43"/>
      <c r="DU418" s="50"/>
      <c r="DV418" s="115"/>
      <c r="DW418" s="222"/>
      <c r="DX418" s="223"/>
      <c r="EG418" s="43"/>
      <c r="EH418" s="43"/>
      <c r="EI418" s="43"/>
    </row>
    <row r="419">
      <c r="A419" s="218"/>
      <c r="B419" s="219"/>
      <c r="C419" s="15"/>
      <c r="D419" s="15"/>
      <c r="E419" s="15"/>
      <c r="F419" s="165"/>
      <c r="G419" s="15"/>
      <c r="H419" s="15"/>
      <c r="I419" s="28"/>
      <c r="J419" s="71"/>
      <c r="K419" s="35"/>
      <c r="L419" s="35"/>
      <c r="M419" s="35"/>
      <c r="N419" s="71"/>
      <c r="O419" s="15"/>
      <c r="P419" s="15"/>
      <c r="Q419" s="28"/>
      <c r="R419" s="71"/>
      <c r="S419" s="173"/>
      <c r="T419" s="219"/>
      <c r="U419" s="15"/>
      <c r="V419" s="15"/>
      <c r="W419" s="15"/>
      <c r="X419" s="165"/>
      <c r="Y419" s="15"/>
      <c r="Z419" s="15"/>
      <c r="AA419" s="15"/>
      <c r="AB419" s="71"/>
      <c r="AC419" s="35"/>
      <c r="AD419" s="35"/>
      <c r="AE419" s="35"/>
      <c r="AF419" s="71"/>
      <c r="AG419" s="15"/>
      <c r="AH419" s="15"/>
      <c r="AI419" s="28"/>
      <c r="AJ419" s="71"/>
      <c r="AK419" s="173"/>
      <c r="AL419" s="219"/>
      <c r="AM419" s="15"/>
      <c r="AN419" s="15"/>
      <c r="AO419" s="15"/>
      <c r="AP419" s="165"/>
      <c r="AQ419" s="15"/>
      <c r="AR419" s="15"/>
      <c r="AS419" s="28"/>
      <c r="AT419" s="71"/>
      <c r="AU419" s="35"/>
      <c r="AV419" s="35"/>
      <c r="AW419" s="35"/>
      <c r="AX419" s="71"/>
      <c r="AY419" s="15"/>
      <c r="AZ419" s="15"/>
      <c r="BA419" s="28"/>
      <c r="BB419" s="71"/>
      <c r="BC419" s="173"/>
      <c r="BD419" s="220"/>
      <c r="BH419" s="221"/>
      <c r="BK419" s="50"/>
      <c r="BL419" s="115"/>
      <c r="BM419" s="43"/>
      <c r="BN419" s="43"/>
      <c r="BO419" s="43"/>
      <c r="BP419" s="115"/>
      <c r="BS419" s="50"/>
      <c r="BT419" s="115"/>
      <c r="BU419" s="222"/>
      <c r="BV419" s="223"/>
      <c r="BZ419" s="221"/>
      <c r="CC419" s="50"/>
      <c r="CD419" s="115"/>
      <c r="CE419" s="43"/>
      <c r="CF419" s="43"/>
      <c r="CG419" s="43"/>
      <c r="CH419" s="115"/>
      <c r="CK419" s="50"/>
      <c r="CL419" s="115"/>
      <c r="CM419" s="222"/>
      <c r="CN419" s="223"/>
      <c r="CR419" s="221"/>
      <c r="CU419" s="50"/>
      <c r="CV419" s="115"/>
      <c r="CW419" s="43"/>
      <c r="CX419" s="43"/>
      <c r="CY419" s="43"/>
      <c r="CZ419" s="115"/>
      <c r="DC419" s="50"/>
      <c r="DD419" s="115"/>
      <c r="DE419" s="222"/>
      <c r="DF419" s="223"/>
      <c r="DJ419" s="221"/>
      <c r="DM419" s="50"/>
      <c r="DN419" s="115"/>
      <c r="DO419" s="43"/>
      <c r="DP419" s="43"/>
      <c r="DQ419" s="43"/>
      <c r="DU419" s="50"/>
      <c r="DV419" s="115"/>
      <c r="DW419" s="222"/>
      <c r="DX419" s="223"/>
      <c r="EG419" s="43"/>
      <c r="EH419" s="43"/>
      <c r="EI419" s="43"/>
    </row>
    <row r="420">
      <c r="A420" s="218"/>
      <c r="B420" s="219"/>
      <c r="C420" s="15"/>
      <c r="D420" s="15"/>
      <c r="E420" s="15"/>
      <c r="F420" s="165"/>
      <c r="G420" s="15"/>
      <c r="H420" s="15"/>
      <c r="I420" s="28"/>
      <c r="J420" s="71"/>
      <c r="K420" s="35"/>
      <c r="L420" s="35"/>
      <c r="M420" s="35"/>
      <c r="N420" s="71"/>
      <c r="O420" s="15"/>
      <c r="P420" s="15"/>
      <c r="Q420" s="28"/>
      <c r="R420" s="71"/>
      <c r="S420" s="173"/>
      <c r="T420" s="219"/>
      <c r="U420" s="15"/>
      <c r="V420" s="15"/>
      <c r="W420" s="15"/>
      <c r="X420" s="165"/>
      <c r="Y420" s="15"/>
      <c r="Z420" s="15"/>
      <c r="AA420" s="15"/>
      <c r="AB420" s="71"/>
      <c r="AC420" s="35"/>
      <c r="AD420" s="35"/>
      <c r="AE420" s="35"/>
      <c r="AF420" s="71"/>
      <c r="AG420" s="15"/>
      <c r="AH420" s="15"/>
      <c r="AI420" s="28"/>
      <c r="AJ420" s="71"/>
      <c r="AK420" s="173"/>
      <c r="AL420" s="219"/>
      <c r="AM420" s="15"/>
      <c r="AN420" s="15"/>
      <c r="AO420" s="15"/>
      <c r="AP420" s="165"/>
      <c r="AQ420" s="15"/>
      <c r="AR420" s="15"/>
      <c r="AS420" s="28"/>
      <c r="AT420" s="71"/>
      <c r="AU420" s="35"/>
      <c r="AV420" s="35"/>
      <c r="AW420" s="35"/>
      <c r="AX420" s="71"/>
      <c r="AY420" s="15"/>
      <c r="AZ420" s="15"/>
      <c r="BA420" s="28"/>
      <c r="BB420" s="71"/>
      <c r="BC420" s="173"/>
      <c r="BD420" s="220"/>
      <c r="BH420" s="221"/>
      <c r="BK420" s="50"/>
      <c r="BL420" s="115"/>
      <c r="BM420" s="43"/>
      <c r="BN420" s="43"/>
      <c r="BO420" s="43"/>
      <c r="BP420" s="115"/>
      <c r="BS420" s="50"/>
      <c r="BT420" s="115"/>
      <c r="BU420" s="222"/>
      <c r="BV420" s="223"/>
      <c r="BZ420" s="221"/>
      <c r="CC420" s="50"/>
      <c r="CD420" s="115"/>
      <c r="CE420" s="43"/>
      <c r="CF420" s="43"/>
      <c r="CG420" s="43"/>
      <c r="CH420" s="115"/>
      <c r="CK420" s="50"/>
      <c r="CL420" s="115"/>
      <c r="CM420" s="222"/>
      <c r="CN420" s="223"/>
      <c r="CR420" s="221"/>
      <c r="CU420" s="50"/>
      <c r="CV420" s="115"/>
      <c r="CW420" s="43"/>
      <c r="CX420" s="43"/>
      <c r="CY420" s="43"/>
      <c r="CZ420" s="115"/>
      <c r="DC420" s="50"/>
      <c r="DD420" s="115"/>
      <c r="DE420" s="222"/>
      <c r="DF420" s="223"/>
      <c r="DJ420" s="221"/>
      <c r="DM420" s="50"/>
      <c r="DN420" s="115"/>
      <c r="DO420" s="43"/>
      <c r="DP420" s="43"/>
      <c r="DQ420" s="43"/>
      <c r="DU420" s="50"/>
      <c r="DV420" s="115"/>
      <c r="DW420" s="222"/>
      <c r="DX420" s="223"/>
      <c r="EG420" s="43"/>
      <c r="EH420" s="43"/>
      <c r="EI420" s="43"/>
    </row>
    <row r="421">
      <c r="A421" s="218"/>
      <c r="B421" s="219"/>
      <c r="C421" s="15"/>
      <c r="D421" s="15"/>
      <c r="E421" s="15"/>
      <c r="F421" s="165"/>
      <c r="G421" s="15"/>
      <c r="H421" s="15"/>
      <c r="I421" s="28"/>
      <c r="J421" s="71"/>
      <c r="K421" s="35"/>
      <c r="L421" s="35"/>
      <c r="M421" s="35"/>
      <c r="N421" s="71"/>
      <c r="O421" s="15"/>
      <c r="P421" s="15"/>
      <c r="Q421" s="28"/>
      <c r="R421" s="71"/>
      <c r="S421" s="173"/>
      <c r="T421" s="219"/>
      <c r="U421" s="15"/>
      <c r="V421" s="15"/>
      <c r="W421" s="15"/>
      <c r="X421" s="165"/>
      <c r="Y421" s="15"/>
      <c r="Z421" s="15"/>
      <c r="AA421" s="15"/>
      <c r="AB421" s="71"/>
      <c r="AC421" s="35"/>
      <c r="AD421" s="35"/>
      <c r="AE421" s="35"/>
      <c r="AF421" s="71"/>
      <c r="AG421" s="15"/>
      <c r="AH421" s="15"/>
      <c r="AI421" s="28"/>
      <c r="AJ421" s="71"/>
      <c r="AK421" s="173"/>
      <c r="AL421" s="219"/>
      <c r="AM421" s="15"/>
      <c r="AN421" s="15"/>
      <c r="AO421" s="15"/>
      <c r="AP421" s="165"/>
      <c r="AQ421" s="15"/>
      <c r="AR421" s="15"/>
      <c r="AS421" s="28"/>
      <c r="AT421" s="71"/>
      <c r="AU421" s="35"/>
      <c r="AV421" s="35"/>
      <c r="AW421" s="35"/>
      <c r="AX421" s="71"/>
      <c r="AY421" s="15"/>
      <c r="AZ421" s="15"/>
      <c r="BA421" s="28"/>
      <c r="BB421" s="71"/>
      <c r="BC421" s="173"/>
      <c r="BD421" s="220"/>
      <c r="BH421" s="221"/>
      <c r="BK421" s="50"/>
      <c r="BL421" s="115"/>
      <c r="BM421" s="43"/>
      <c r="BN421" s="43"/>
      <c r="BO421" s="43"/>
      <c r="BP421" s="115"/>
      <c r="BS421" s="50"/>
      <c r="BT421" s="115"/>
      <c r="BU421" s="222"/>
      <c r="BV421" s="223"/>
      <c r="BZ421" s="221"/>
      <c r="CC421" s="50"/>
      <c r="CD421" s="115"/>
      <c r="CE421" s="43"/>
      <c r="CF421" s="43"/>
      <c r="CG421" s="43"/>
      <c r="CH421" s="115"/>
      <c r="CK421" s="50"/>
      <c r="CL421" s="115"/>
      <c r="CM421" s="222"/>
      <c r="CN421" s="223"/>
      <c r="CR421" s="221"/>
      <c r="CU421" s="50"/>
      <c r="CV421" s="115"/>
      <c r="CW421" s="43"/>
      <c r="CX421" s="43"/>
      <c r="CY421" s="43"/>
      <c r="CZ421" s="115"/>
      <c r="DC421" s="50"/>
      <c r="DD421" s="115"/>
      <c r="DE421" s="222"/>
      <c r="DF421" s="223"/>
      <c r="DJ421" s="221"/>
      <c r="DM421" s="50"/>
      <c r="DN421" s="115"/>
      <c r="DO421" s="43"/>
      <c r="DP421" s="43"/>
      <c r="DQ421" s="43"/>
      <c r="DU421" s="50"/>
      <c r="DV421" s="115"/>
      <c r="DW421" s="222"/>
      <c r="DX421" s="223"/>
      <c r="EG421" s="43"/>
      <c r="EH421" s="43"/>
      <c r="EI421" s="43"/>
    </row>
    <row r="422">
      <c r="A422" s="218"/>
      <c r="B422" s="219"/>
      <c r="C422" s="15"/>
      <c r="D422" s="15"/>
      <c r="E422" s="15"/>
      <c r="F422" s="165"/>
      <c r="G422" s="15"/>
      <c r="H422" s="15"/>
      <c r="I422" s="28"/>
      <c r="J422" s="71"/>
      <c r="K422" s="35"/>
      <c r="L422" s="35"/>
      <c r="M422" s="35"/>
      <c r="N422" s="71"/>
      <c r="O422" s="15"/>
      <c r="P422" s="15"/>
      <c r="Q422" s="28"/>
      <c r="R422" s="71"/>
      <c r="S422" s="173"/>
      <c r="T422" s="219"/>
      <c r="U422" s="15"/>
      <c r="V422" s="15"/>
      <c r="W422" s="15"/>
      <c r="X422" s="165"/>
      <c r="Y422" s="15"/>
      <c r="Z422" s="15"/>
      <c r="AA422" s="15"/>
      <c r="AB422" s="71"/>
      <c r="AC422" s="35"/>
      <c r="AD422" s="35"/>
      <c r="AE422" s="35"/>
      <c r="AF422" s="71"/>
      <c r="AG422" s="15"/>
      <c r="AH422" s="15"/>
      <c r="AI422" s="28"/>
      <c r="AJ422" s="71"/>
      <c r="AK422" s="173"/>
      <c r="AL422" s="219"/>
      <c r="AM422" s="15"/>
      <c r="AN422" s="15"/>
      <c r="AO422" s="15"/>
      <c r="AP422" s="165"/>
      <c r="AQ422" s="15"/>
      <c r="AR422" s="15"/>
      <c r="AS422" s="28"/>
      <c r="AT422" s="71"/>
      <c r="AU422" s="35"/>
      <c r="AV422" s="35"/>
      <c r="AW422" s="35"/>
      <c r="AX422" s="71"/>
      <c r="AY422" s="15"/>
      <c r="AZ422" s="15"/>
      <c r="BA422" s="28"/>
      <c r="BB422" s="71"/>
      <c r="BC422" s="173"/>
      <c r="BD422" s="220"/>
      <c r="BH422" s="221"/>
      <c r="BK422" s="50"/>
      <c r="BL422" s="115"/>
      <c r="BM422" s="43"/>
      <c r="BN422" s="43"/>
      <c r="BO422" s="43"/>
      <c r="BP422" s="115"/>
      <c r="BS422" s="50"/>
      <c r="BT422" s="115"/>
      <c r="BU422" s="222"/>
      <c r="BV422" s="223"/>
      <c r="BZ422" s="221"/>
      <c r="CC422" s="50"/>
      <c r="CD422" s="115"/>
      <c r="CE422" s="43"/>
      <c r="CF422" s="43"/>
      <c r="CG422" s="43"/>
      <c r="CH422" s="115"/>
      <c r="CK422" s="50"/>
      <c r="CL422" s="115"/>
      <c r="CM422" s="222"/>
      <c r="CN422" s="223"/>
      <c r="CR422" s="221"/>
      <c r="CU422" s="50"/>
      <c r="CV422" s="115"/>
      <c r="CW422" s="43"/>
      <c r="CX422" s="43"/>
      <c r="CY422" s="43"/>
      <c r="CZ422" s="115"/>
      <c r="DC422" s="50"/>
      <c r="DD422" s="115"/>
      <c r="DE422" s="222"/>
      <c r="DF422" s="223"/>
      <c r="DJ422" s="221"/>
      <c r="DM422" s="50"/>
      <c r="DN422" s="115"/>
      <c r="DO422" s="43"/>
      <c r="DP422" s="43"/>
      <c r="DQ422" s="43"/>
      <c r="DU422" s="50"/>
      <c r="DV422" s="115"/>
      <c r="DW422" s="222"/>
      <c r="DX422" s="223"/>
      <c r="EG422" s="43"/>
      <c r="EH422" s="43"/>
      <c r="EI422" s="43"/>
    </row>
    <row r="423">
      <c r="A423" s="218"/>
      <c r="B423" s="219"/>
      <c r="C423" s="15"/>
      <c r="D423" s="15"/>
      <c r="E423" s="15"/>
      <c r="F423" s="165"/>
      <c r="G423" s="15"/>
      <c r="H423" s="15"/>
      <c r="I423" s="28"/>
      <c r="J423" s="71"/>
      <c r="K423" s="35"/>
      <c r="L423" s="35"/>
      <c r="M423" s="35"/>
      <c r="N423" s="71"/>
      <c r="O423" s="15"/>
      <c r="P423" s="15"/>
      <c r="Q423" s="28"/>
      <c r="R423" s="71"/>
      <c r="S423" s="173"/>
      <c r="T423" s="219"/>
      <c r="U423" s="15"/>
      <c r="V423" s="15"/>
      <c r="W423" s="15"/>
      <c r="X423" s="165"/>
      <c r="Y423" s="15"/>
      <c r="Z423" s="15"/>
      <c r="AA423" s="15"/>
      <c r="AB423" s="71"/>
      <c r="AC423" s="35"/>
      <c r="AD423" s="35"/>
      <c r="AE423" s="35"/>
      <c r="AF423" s="71"/>
      <c r="AG423" s="15"/>
      <c r="AH423" s="15"/>
      <c r="AI423" s="28"/>
      <c r="AJ423" s="71"/>
      <c r="AK423" s="173"/>
      <c r="AL423" s="219"/>
      <c r="AM423" s="15"/>
      <c r="AN423" s="15"/>
      <c r="AO423" s="15"/>
      <c r="AP423" s="165"/>
      <c r="AQ423" s="15"/>
      <c r="AR423" s="15"/>
      <c r="AS423" s="28"/>
      <c r="AT423" s="71"/>
      <c r="AU423" s="35"/>
      <c r="AV423" s="35"/>
      <c r="AW423" s="35"/>
      <c r="AX423" s="71"/>
      <c r="AY423" s="15"/>
      <c r="AZ423" s="15"/>
      <c r="BA423" s="28"/>
      <c r="BB423" s="71"/>
      <c r="BC423" s="173"/>
      <c r="BD423" s="220"/>
      <c r="BH423" s="221"/>
      <c r="BK423" s="50"/>
      <c r="BL423" s="115"/>
      <c r="BM423" s="43"/>
      <c r="BN423" s="43"/>
      <c r="BO423" s="43"/>
      <c r="BP423" s="115"/>
      <c r="BS423" s="50"/>
      <c r="BT423" s="115"/>
      <c r="BU423" s="222"/>
      <c r="BV423" s="223"/>
      <c r="BZ423" s="221"/>
      <c r="CC423" s="50"/>
      <c r="CD423" s="115"/>
      <c r="CE423" s="43"/>
      <c r="CF423" s="43"/>
      <c r="CG423" s="43"/>
      <c r="CH423" s="115"/>
      <c r="CK423" s="50"/>
      <c r="CL423" s="115"/>
      <c r="CM423" s="222"/>
      <c r="CN423" s="223"/>
      <c r="CR423" s="221"/>
      <c r="CU423" s="50"/>
      <c r="CV423" s="115"/>
      <c r="CW423" s="43"/>
      <c r="CX423" s="43"/>
      <c r="CY423" s="43"/>
      <c r="CZ423" s="115"/>
      <c r="DC423" s="50"/>
      <c r="DD423" s="115"/>
      <c r="DE423" s="222"/>
      <c r="DF423" s="223"/>
      <c r="DJ423" s="221"/>
      <c r="DM423" s="50"/>
      <c r="DN423" s="115"/>
      <c r="DO423" s="43"/>
      <c r="DP423" s="43"/>
      <c r="DQ423" s="43"/>
      <c r="DU423" s="50"/>
      <c r="DV423" s="115"/>
      <c r="DW423" s="222"/>
      <c r="DX423" s="223"/>
      <c r="EG423" s="43"/>
      <c r="EH423" s="43"/>
      <c r="EI423" s="43"/>
    </row>
    <row r="424">
      <c r="A424" s="218"/>
      <c r="B424" s="219"/>
      <c r="C424" s="15"/>
      <c r="D424" s="15"/>
      <c r="E424" s="15"/>
      <c r="F424" s="165"/>
      <c r="G424" s="15"/>
      <c r="H424" s="15"/>
      <c r="I424" s="28"/>
      <c r="J424" s="71"/>
      <c r="K424" s="35"/>
      <c r="L424" s="35"/>
      <c r="M424" s="35"/>
      <c r="N424" s="71"/>
      <c r="O424" s="15"/>
      <c r="P424" s="15"/>
      <c r="Q424" s="28"/>
      <c r="R424" s="71"/>
      <c r="S424" s="173"/>
      <c r="T424" s="219"/>
      <c r="U424" s="15"/>
      <c r="V424" s="15"/>
      <c r="W424" s="15"/>
      <c r="X424" s="165"/>
      <c r="Y424" s="15"/>
      <c r="Z424" s="15"/>
      <c r="AA424" s="15"/>
      <c r="AB424" s="71"/>
      <c r="AC424" s="35"/>
      <c r="AD424" s="35"/>
      <c r="AE424" s="35"/>
      <c r="AF424" s="71"/>
      <c r="AG424" s="15"/>
      <c r="AH424" s="15"/>
      <c r="AI424" s="28"/>
      <c r="AJ424" s="71"/>
      <c r="AK424" s="173"/>
      <c r="AL424" s="219"/>
      <c r="AM424" s="15"/>
      <c r="AN424" s="15"/>
      <c r="AO424" s="15"/>
      <c r="AP424" s="165"/>
      <c r="AQ424" s="15"/>
      <c r="AR424" s="15"/>
      <c r="AS424" s="28"/>
      <c r="AT424" s="71"/>
      <c r="AU424" s="35"/>
      <c r="AV424" s="35"/>
      <c r="AW424" s="35"/>
      <c r="AX424" s="71"/>
      <c r="AY424" s="15"/>
      <c r="AZ424" s="15"/>
      <c r="BA424" s="28"/>
      <c r="BB424" s="71"/>
      <c r="BC424" s="173"/>
      <c r="BD424" s="220"/>
      <c r="BH424" s="221"/>
      <c r="BK424" s="50"/>
      <c r="BL424" s="115"/>
      <c r="BM424" s="43"/>
      <c r="BN424" s="43"/>
      <c r="BO424" s="43"/>
      <c r="BP424" s="115"/>
      <c r="BS424" s="50"/>
      <c r="BT424" s="115"/>
      <c r="BU424" s="222"/>
      <c r="BV424" s="223"/>
      <c r="BZ424" s="221"/>
      <c r="CC424" s="50"/>
      <c r="CD424" s="115"/>
      <c r="CE424" s="43"/>
      <c r="CF424" s="43"/>
      <c r="CG424" s="43"/>
      <c r="CH424" s="115"/>
      <c r="CK424" s="50"/>
      <c r="CL424" s="115"/>
      <c r="CM424" s="222"/>
      <c r="CN424" s="223"/>
      <c r="CR424" s="221"/>
      <c r="CU424" s="50"/>
      <c r="CV424" s="115"/>
      <c r="CW424" s="43"/>
      <c r="CX424" s="43"/>
      <c r="CY424" s="43"/>
      <c r="CZ424" s="115"/>
      <c r="DC424" s="50"/>
      <c r="DD424" s="115"/>
      <c r="DE424" s="222"/>
      <c r="DF424" s="223"/>
      <c r="DJ424" s="221"/>
      <c r="DM424" s="50"/>
      <c r="DN424" s="115"/>
      <c r="DO424" s="43"/>
      <c r="DP424" s="43"/>
      <c r="DQ424" s="43"/>
      <c r="DU424" s="50"/>
      <c r="DV424" s="115"/>
      <c r="DW424" s="222"/>
      <c r="DX424" s="223"/>
      <c r="EG424" s="43"/>
      <c r="EH424" s="43"/>
      <c r="EI424" s="43"/>
    </row>
    <row r="425">
      <c r="A425" s="218"/>
      <c r="B425" s="219"/>
      <c r="C425" s="15"/>
      <c r="D425" s="15"/>
      <c r="E425" s="15"/>
      <c r="F425" s="165"/>
      <c r="G425" s="15"/>
      <c r="H425" s="15"/>
      <c r="I425" s="28"/>
      <c r="J425" s="71"/>
      <c r="K425" s="35"/>
      <c r="L425" s="35"/>
      <c r="M425" s="35"/>
      <c r="N425" s="71"/>
      <c r="O425" s="15"/>
      <c r="P425" s="15"/>
      <c r="Q425" s="28"/>
      <c r="R425" s="71"/>
      <c r="S425" s="173"/>
      <c r="T425" s="219"/>
      <c r="U425" s="15"/>
      <c r="V425" s="15"/>
      <c r="W425" s="15"/>
      <c r="X425" s="165"/>
      <c r="Y425" s="15"/>
      <c r="Z425" s="15"/>
      <c r="AA425" s="15"/>
      <c r="AB425" s="71"/>
      <c r="AC425" s="35"/>
      <c r="AD425" s="35"/>
      <c r="AE425" s="35"/>
      <c r="AF425" s="71"/>
      <c r="AG425" s="15"/>
      <c r="AH425" s="15"/>
      <c r="AI425" s="28"/>
      <c r="AJ425" s="71"/>
      <c r="AK425" s="173"/>
      <c r="AL425" s="219"/>
      <c r="AM425" s="15"/>
      <c r="AN425" s="15"/>
      <c r="AO425" s="15"/>
      <c r="AP425" s="165"/>
      <c r="AQ425" s="15"/>
      <c r="AR425" s="15"/>
      <c r="AS425" s="28"/>
      <c r="AT425" s="71"/>
      <c r="AU425" s="35"/>
      <c r="AV425" s="35"/>
      <c r="AW425" s="35"/>
      <c r="AX425" s="71"/>
      <c r="AY425" s="15"/>
      <c r="AZ425" s="15"/>
      <c r="BA425" s="28"/>
      <c r="BB425" s="71"/>
      <c r="BC425" s="173"/>
      <c r="BD425" s="220"/>
      <c r="BH425" s="221"/>
      <c r="BK425" s="50"/>
      <c r="BL425" s="115"/>
      <c r="BM425" s="43"/>
      <c r="BN425" s="43"/>
      <c r="BO425" s="43"/>
      <c r="BP425" s="115"/>
      <c r="BS425" s="50"/>
      <c r="BT425" s="115"/>
      <c r="BU425" s="222"/>
      <c r="BV425" s="223"/>
      <c r="BZ425" s="221"/>
      <c r="CC425" s="50"/>
      <c r="CD425" s="115"/>
      <c r="CE425" s="43"/>
      <c r="CF425" s="43"/>
      <c r="CG425" s="43"/>
      <c r="CH425" s="115"/>
      <c r="CK425" s="50"/>
      <c r="CL425" s="115"/>
      <c r="CM425" s="222"/>
      <c r="CN425" s="223"/>
      <c r="CR425" s="221"/>
      <c r="CU425" s="50"/>
      <c r="CV425" s="115"/>
      <c r="CW425" s="43"/>
      <c r="CX425" s="43"/>
      <c r="CY425" s="43"/>
      <c r="CZ425" s="115"/>
      <c r="DC425" s="50"/>
      <c r="DD425" s="115"/>
      <c r="DE425" s="222"/>
      <c r="DF425" s="223"/>
      <c r="DJ425" s="221"/>
      <c r="DM425" s="50"/>
      <c r="DN425" s="115"/>
      <c r="DO425" s="43"/>
      <c r="DP425" s="43"/>
      <c r="DQ425" s="43"/>
      <c r="DU425" s="50"/>
      <c r="DV425" s="115"/>
      <c r="DW425" s="222"/>
      <c r="DX425" s="223"/>
      <c r="EG425" s="43"/>
      <c r="EH425" s="43"/>
      <c r="EI425" s="43"/>
    </row>
    <row r="426">
      <c r="A426" s="218"/>
      <c r="B426" s="219"/>
      <c r="C426" s="15"/>
      <c r="D426" s="15"/>
      <c r="E426" s="15"/>
      <c r="F426" s="165"/>
      <c r="G426" s="15"/>
      <c r="H426" s="15"/>
      <c r="I426" s="28"/>
      <c r="J426" s="71"/>
      <c r="K426" s="35"/>
      <c r="L426" s="35"/>
      <c r="M426" s="35"/>
      <c r="N426" s="71"/>
      <c r="O426" s="15"/>
      <c r="P426" s="15"/>
      <c r="Q426" s="28"/>
      <c r="R426" s="71"/>
      <c r="S426" s="173"/>
      <c r="T426" s="219"/>
      <c r="U426" s="15"/>
      <c r="V426" s="15"/>
      <c r="W426" s="15"/>
      <c r="X426" s="165"/>
      <c r="Y426" s="15"/>
      <c r="Z426" s="15"/>
      <c r="AA426" s="15"/>
      <c r="AB426" s="71"/>
      <c r="AC426" s="35"/>
      <c r="AD426" s="35"/>
      <c r="AE426" s="35"/>
      <c r="AF426" s="71"/>
      <c r="AG426" s="15"/>
      <c r="AH426" s="15"/>
      <c r="AI426" s="28"/>
      <c r="AJ426" s="71"/>
      <c r="AK426" s="173"/>
      <c r="AL426" s="219"/>
      <c r="AM426" s="15"/>
      <c r="AN426" s="15"/>
      <c r="AO426" s="15"/>
      <c r="AP426" s="165"/>
      <c r="AQ426" s="15"/>
      <c r="AR426" s="15"/>
      <c r="AS426" s="28"/>
      <c r="AT426" s="71"/>
      <c r="AU426" s="35"/>
      <c r="AV426" s="35"/>
      <c r="AW426" s="35"/>
      <c r="AX426" s="71"/>
      <c r="AY426" s="15"/>
      <c r="AZ426" s="15"/>
      <c r="BA426" s="28"/>
      <c r="BB426" s="71"/>
      <c r="BC426" s="173"/>
      <c r="BD426" s="220"/>
      <c r="BH426" s="221"/>
      <c r="BK426" s="50"/>
      <c r="BL426" s="115"/>
      <c r="BM426" s="43"/>
      <c r="BN426" s="43"/>
      <c r="BO426" s="43"/>
      <c r="BP426" s="115"/>
      <c r="BS426" s="50"/>
      <c r="BT426" s="115"/>
      <c r="BU426" s="222"/>
      <c r="BV426" s="223"/>
      <c r="BZ426" s="221"/>
      <c r="CC426" s="50"/>
      <c r="CD426" s="115"/>
      <c r="CE426" s="43"/>
      <c r="CF426" s="43"/>
      <c r="CG426" s="43"/>
      <c r="CH426" s="115"/>
      <c r="CK426" s="50"/>
      <c r="CL426" s="115"/>
      <c r="CM426" s="222"/>
      <c r="CN426" s="223"/>
      <c r="CR426" s="221"/>
      <c r="CU426" s="50"/>
      <c r="CV426" s="115"/>
      <c r="CW426" s="43"/>
      <c r="CX426" s="43"/>
      <c r="CY426" s="43"/>
      <c r="CZ426" s="115"/>
      <c r="DC426" s="50"/>
      <c r="DD426" s="115"/>
      <c r="DE426" s="222"/>
      <c r="DF426" s="223"/>
      <c r="DJ426" s="221"/>
      <c r="DM426" s="50"/>
      <c r="DN426" s="115"/>
      <c r="DO426" s="43"/>
      <c r="DP426" s="43"/>
      <c r="DQ426" s="43"/>
      <c r="DU426" s="50"/>
      <c r="DV426" s="115"/>
      <c r="DW426" s="222"/>
      <c r="DX426" s="223"/>
      <c r="EG426" s="43"/>
      <c r="EH426" s="43"/>
      <c r="EI426" s="43"/>
    </row>
    <row r="427">
      <c r="A427" s="218"/>
      <c r="B427" s="219"/>
      <c r="C427" s="15"/>
      <c r="D427" s="15"/>
      <c r="E427" s="15"/>
      <c r="F427" s="165"/>
      <c r="G427" s="15"/>
      <c r="H427" s="15"/>
      <c r="I427" s="28"/>
      <c r="J427" s="71"/>
      <c r="K427" s="35"/>
      <c r="L427" s="35"/>
      <c r="M427" s="35"/>
      <c r="N427" s="71"/>
      <c r="O427" s="15"/>
      <c r="P427" s="15"/>
      <c r="Q427" s="28"/>
      <c r="R427" s="71"/>
      <c r="S427" s="173"/>
      <c r="T427" s="219"/>
      <c r="U427" s="15"/>
      <c r="V427" s="15"/>
      <c r="W427" s="15"/>
      <c r="X427" s="165"/>
      <c r="Y427" s="15"/>
      <c r="Z427" s="15"/>
      <c r="AA427" s="15"/>
      <c r="AB427" s="71"/>
      <c r="AC427" s="35"/>
      <c r="AD427" s="35"/>
      <c r="AE427" s="35"/>
      <c r="AF427" s="71"/>
      <c r="AG427" s="15"/>
      <c r="AH427" s="15"/>
      <c r="AI427" s="28"/>
      <c r="AJ427" s="71"/>
      <c r="AK427" s="173"/>
      <c r="AL427" s="219"/>
      <c r="AM427" s="15"/>
      <c r="AN427" s="15"/>
      <c r="AO427" s="15"/>
      <c r="AP427" s="165"/>
      <c r="AQ427" s="15"/>
      <c r="AR427" s="15"/>
      <c r="AS427" s="28"/>
      <c r="AT427" s="71"/>
      <c r="AU427" s="35"/>
      <c r="AV427" s="35"/>
      <c r="AW427" s="35"/>
      <c r="AX427" s="71"/>
      <c r="AY427" s="15"/>
      <c r="AZ427" s="15"/>
      <c r="BA427" s="28"/>
      <c r="BB427" s="71"/>
      <c r="BC427" s="173"/>
      <c r="BD427" s="220"/>
      <c r="BH427" s="221"/>
      <c r="BK427" s="50"/>
      <c r="BL427" s="115"/>
      <c r="BM427" s="43"/>
      <c r="BN427" s="43"/>
      <c r="BO427" s="43"/>
      <c r="BP427" s="115"/>
      <c r="BS427" s="50"/>
      <c r="BT427" s="115"/>
      <c r="BU427" s="222"/>
      <c r="BV427" s="223"/>
      <c r="BZ427" s="221"/>
      <c r="CC427" s="50"/>
      <c r="CD427" s="115"/>
      <c r="CE427" s="43"/>
      <c r="CF427" s="43"/>
      <c r="CG427" s="43"/>
      <c r="CH427" s="115"/>
      <c r="CK427" s="50"/>
      <c r="CL427" s="115"/>
      <c r="CM427" s="222"/>
      <c r="CN427" s="223"/>
      <c r="CR427" s="221"/>
      <c r="CU427" s="50"/>
      <c r="CV427" s="115"/>
      <c r="CW427" s="43"/>
      <c r="CX427" s="43"/>
      <c r="CY427" s="43"/>
      <c r="CZ427" s="115"/>
      <c r="DC427" s="50"/>
      <c r="DD427" s="115"/>
      <c r="DE427" s="222"/>
      <c r="DF427" s="223"/>
      <c r="DJ427" s="221"/>
      <c r="DM427" s="50"/>
      <c r="DN427" s="115"/>
      <c r="DO427" s="43"/>
      <c r="DP427" s="43"/>
      <c r="DQ427" s="43"/>
      <c r="DU427" s="50"/>
      <c r="DV427" s="115"/>
      <c r="DW427" s="222"/>
      <c r="DX427" s="223"/>
      <c r="EG427" s="43"/>
      <c r="EH427" s="43"/>
      <c r="EI427" s="43"/>
    </row>
    <row r="428">
      <c r="A428" s="218"/>
      <c r="B428" s="219"/>
      <c r="C428" s="15"/>
      <c r="D428" s="15"/>
      <c r="E428" s="15"/>
      <c r="F428" s="165"/>
      <c r="G428" s="15"/>
      <c r="H428" s="15"/>
      <c r="I428" s="28"/>
      <c r="J428" s="71"/>
      <c r="K428" s="35"/>
      <c r="L428" s="35"/>
      <c r="M428" s="35"/>
      <c r="N428" s="71"/>
      <c r="O428" s="15"/>
      <c r="P428" s="15"/>
      <c r="Q428" s="28"/>
      <c r="R428" s="71"/>
      <c r="S428" s="173"/>
      <c r="T428" s="219"/>
      <c r="U428" s="15"/>
      <c r="V428" s="15"/>
      <c r="W428" s="15"/>
      <c r="X428" s="165"/>
      <c r="Y428" s="15"/>
      <c r="Z428" s="15"/>
      <c r="AA428" s="15"/>
      <c r="AB428" s="71"/>
      <c r="AC428" s="35"/>
      <c r="AD428" s="35"/>
      <c r="AE428" s="35"/>
      <c r="AF428" s="71"/>
      <c r="AG428" s="15"/>
      <c r="AH428" s="15"/>
      <c r="AI428" s="28"/>
      <c r="AJ428" s="71"/>
      <c r="AK428" s="173"/>
      <c r="AL428" s="219"/>
      <c r="AM428" s="15"/>
      <c r="AN428" s="15"/>
      <c r="AO428" s="15"/>
      <c r="AP428" s="165"/>
      <c r="AQ428" s="15"/>
      <c r="AR428" s="15"/>
      <c r="AS428" s="28"/>
      <c r="AT428" s="71"/>
      <c r="AU428" s="35"/>
      <c r="AV428" s="35"/>
      <c r="AW428" s="35"/>
      <c r="AX428" s="71"/>
      <c r="AY428" s="15"/>
      <c r="AZ428" s="15"/>
      <c r="BA428" s="28"/>
      <c r="BB428" s="71"/>
      <c r="BC428" s="173"/>
      <c r="BD428" s="220"/>
      <c r="BH428" s="221"/>
      <c r="BK428" s="50"/>
      <c r="BL428" s="115"/>
      <c r="BM428" s="43"/>
      <c r="BN428" s="43"/>
      <c r="BO428" s="43"/>
      <c r="BP428" s="115"/>
      <c r="BS428" s="50"/>
      <c r="BT428" s="115"/>
      <c r="BU428" s="222"/>
      <c r="BV428" s="223"/>
      <c r="BZ428" s="221"/>
      <c r="CC428" s="50"/>
      <c r="CD428" s="115"/>
      <c r="CE428" s="43"/>
      <c r="CF428" s="43"/>
      <c r="CG428" s="43"/>
      <c r="CH428" s="115"/>
      <c r="CK428" s="50"/>
      <c r="CL428" s="115"/>
      <c r="CM428" s="222"/>
      <c r="CN428" s="223"/>
      <c r="CR428" s="221"/>
      <c r="CU428" s="50"/>
      <c r="CV428" s="115"/>
      <c r="CW428" s="43"/>
      <c r="CX428" s="43"/>
      <c r="CY428" s="43"/>
      <c r="CZ428" s="115"/>
      <c r="DC428" s="50"/>
      <c r="DD428" s="115"/>
      <c r="DE428" s="222"/>
      <c r="DF428" s="223"/>
      <c r="DJ428" s="221"/>
      <c r="DM428" s="50"/>
      <c r="DN428" s="115"/>
      <c r="DO428" s="43"/>
      <c r="DP428" s="43"/>
      <c r="DQ428" s="43"/>
      <c r="DU428" s="50"/>
      <c r="DV428" s="115"/>
      <c r="DW428" s="222"/>
      <c r="DX428" s="223"/>
      <c r="EG428" s="43"/>
      <c r="EH428" s="43"/>
      <c r="EI428" s="43"/>
    </row>
    <row r="429">
      <c r="A429" s="218"/>
      <c r="B429" s="219"/>
      <c r="C429" s="15"/>
      <c r="D429" s="15"/>
      <c r="E429" s="15"/>
      <c r="F429" s="165"/>
      <c r="G429" s="15"/>
      <c r="H429" s="15"/>
      <c r="I429" s="28"/>
      <c r="J429" s="71"/>
      <c r="K429" s="35"/>
      <c r="L429" s="35"/>
      <c r="M429" s="35"/>
      <c r="N429" s="71"/>
      <c r="O429" s="15"/>
      <c r="P429" s="15"/>
      <c r="Q429" s="28"/>
      <c r="R429" s="71"/>
      <c r="S429" s="173"/>
      <c r="T429" s="219"/>
      <c r="U429" s="15"/>
      <c r="V429" s="15"/>
      <c r="W429" s="15"/>
      <c r="X429" s="165"/>
      <c r="Y429" s="15"/>
      <c r="Z429" s="15"/>
      <c r="AA429" s="15"/>
      <c r="AB429" s="71"/>
      <c r="AC429" s="35"/>
      <c r="AD429" s="35"/>
      <c r="AE429" s="35"/>
      <c r="AF429" s="71"/>
      <c r="AG429" s="15"/>
      <c r="AH429" s="15"/>
      <c r="AI429" s="28"/>
      <c r="AJ429" s="71"/>
      <c r="AK429" s="173"/>
      <c r="AL429" s="219"/>
      <c r="AM429" s="15"/>
      <c r="AN429" s="15"/>
      <c r="AO429" s="15"/>
      <c r="AP429" s="165"/>
      <c r="AQ429" s="15"/>
      <c r="AR429" s="15"/>
      <c r="AS429" s="28"/>
      <c r="AT429" s="71"/>
      <c r="AU429" s="35"/>
      <c r="AV429" s="35"/>
      <c r="AW429" s="35"/>
      <c r="AX429" s="71"/>
      <c r="AY429" s="15"/>
      <c r="AZ429" s="15"/>
      <c r="BA429" s="28"/>
      <c r="BB429" s="71"/>
      <c r="BC429" s="173"/>
      <c r="BD429" s="220"/>
      <c r="BH429" s="221"/>
      <c r="BK429" s="50"/>
      <c r="BL429" s="115"/>
      <c r="BM429" s="43"/>
      <c r="BN429" s="43"/>
      <c r="BO429" s="43"/>
      <c r="BP429" s="115"/>
      <c r="BS429" s="50"/>
      <c r="BT429" s="115"/>
      <c r="BU429" s="222"/>
      <c r="BV429" s="223"/>
      <c r="BZ429" s="221"/>
      <c r="CC429" s="50"/>
      <c r="CD429" s="115"/>
      <c r="CE429" s="43"/>
      <c r="CF429" s="43"/>
      <c r="CG429" s="43"/>
      <c r="CH429" s="115"/>
      <c r="CK429" s="50"/>
      <c r="CL429" s="115"/>
      <c r="CM429" s="222"/>
      <c r="CN429" s="223"/>
      <c r="CR429" s="221"/>
      <c r="CU429" s="50"/>
      <c r="CV429" s="115"/>
      <c r="CW429" s="43"/>
      <c r="CX429" s="43"/>
      <c r="CY429" s="43"/>
      <c r="CZ429" s="115"/>
      <c r="DC429" s="50"/>
      <c r="DD429" s="115"/>
      <c r="DE429" s="222"/>
      <c r="DF429" s="223"/>
      <c r="DJ429" s="221"/>
      <c r="DM429" s="50"/>
      <c r="DN429" s="115"/>
      <c r="DO429" s="43"/>
      <c r="DP429" s="43"/>
      <c r="DQ429" s="43"/>
      <c r="DU429" s="50"/>
      <c r="DV429" s="115"/>
      <c r="DW429" s="222"/>
      <c r="DX429" s="223"/>
      <c r="EG429" s="43"/>
      <c r="EH429" s="43"/>
      <c r="EI429" s="43"/>
    </row>
    <row r="430">
      <c r="A430" s="218"/>
      <c r="B430" s="219"/>
      <c r="C430" s="15"/>
      <c r="D430" s="15"/>
      <c r="E430" s="15"/>
      <c r="F430" s="165"/>
      <c r="G430" s="15"/>
      <c r="H430" s="15"/>
      <c r="I430" s="28"/>
      <c r="J430" s="71"/>
      <c r="K430" s="35"/>
      <c r="L430" s="35"/>
      <c r="M430" s="35"/>
      <c r="N430" s="71"/>
      <c r="O430" s="15"/>
      <c r="P430" s="15"/>
      <c r="Q430" s="28"/>
      <c r="R430" s="71"/>
      <c r="S430" s="173"/>
      <c r="T430" s="219"/>
      <c r="U430" s="15"/>
      <c r="V430" s="15"/>
      <c r="W430" s="15"/>
      <c r="X430" s="165"/>
      <c r="Y430" s="15"/>
      <c r="Z430" s="15"/>
      <c r="AA430" s="15"/>
      <c r="AB430" s="71"/>
      <c r="AC430" s="35"/>
      <c r="AD430" s="35"/>
      <c r="AE430" s="35"/>
      <c r="AF430" s="71"/>
      <c r="AG430" s="15"/>
      <c r="AH430" s="15"/>
      <c r="AI430" s="28"/>
      <c r="AJ430" s="71"/>
      <c r="AK430" s="173"/>
      <c r="AL430" s="219"/>
      <c r="AM430" s="15"/>
      <c r="AN430" s="15"/>
      <c r="AO430" s="15"/>
      <c r="AP430" s="165"/>
      <c r="AQ430" s="15"/>
      <c r="AR430" s="15"/>
      <c r="AS430" s="28"/>
      <c r="AT430" s="71"/>
      <c r="AU430" s="35"/>
      <c r="AV430" s="35"/>
      <c r="AW430" s="35"/>
      <c r="AX430" s="71"/>
      <c r="AY430" s="15"/>
      <c r="AZ430" s="15"/>
      <c r="BA430" s="28"/>
      <c r="BB430" s="71"/>
      <c r="BC430" s="173"/>
      <c r="BD430" s="220"/>
      <c r="BH430" s="221"/>
      <c r="BK430" s="50"/>
      <c r="BL430" s="115"/>
      <c r="BM430" s="43"/>
      <c r="BN430" s="43"/>
      <c r="BO430" s="43"/>
      <c r="BP430" s="115"/>
      <c r="BS430" s="50"/>
      <c r="BT430" s="115"/>
      <c r="BU430" s="222"/>
      <c r="BV430" s="223"/>
      <c r="BZ430" s="221"/>
      <c r="CC430" s="50"/>
      <c r="CD430" s="115"/>
      <c r="CE430" s="43"/>
      <c r="CF430" s="43"/>
      <c r="CG430" s="43"/>
      <c r="CH430" s="115"/>
      <c r="CK430" s="50"/>
      <c r="CL430" s="115"/>
      <c r="CM430" s="222"/>
      <c r="CN430" s="223"/>
      <c r="CR430" s="221"/>
      <c r="CU430" s="50"/>
      <c r="CV430" s="115"/>
      <c r="CW430" s="43"/>
      <c r="CX430" s="43"/>
      <c r="CY430" s="43"/>
      <c r="CZ430" s="115"/>
      <c r="DC430" s="50"/>
      <c r="DD430" s="115"/>
      <c r="DE430" s="222"/>
      <c r="DF430" s="223"/>
      <c r="DJ430" s="221"/>
      <c r="DM430" s="50"/>
      <c r="DN430" s="115"/>
      <c r="DO430" s="43"/>
      <c r="DP430" s="43"/>
      <c r="DQ430" s="43"/>
      <c r="DU430" s="50"/>
      <c r="DV430" s="115"/>
      <c r="DW430" s="222"/>
      <c r="DX430" s="223"/>
      <c r="EG430" s="43"/>
      <c r="EH430" s="43"/>
      <c r="EI430" s="43"/>
    </row>
    <row r="431">
      <c r="A431" s="218"/>
      <c r="B431" s="219"/>
      <c r="C431" s="15"/>
      <c r="D431" s="15"/>
      <c r="E431" s="15"/>
      <c r="F431" s="165"/>
      <c r="G431" s="15"/>
      <c r="H431" s="15"/>
      <c r="I431" s="28"/>
      <c r="J431" s="71"/>
      <c r="K431" s="35"/>
      <c r="L431" s="35"/>
      <c r="M431" s="35"/>
      <c r="N431" s="71"/>
      <c r="O431" s="15"/>
      <c r="P431" s="15"/>
      <c r="Q431" s="28"/>
      <c r="R431" s="71"/>
      <c r="S431" s="173"/>
      <c r="T431" s="219"/>
      <c r="U431" s="15"/>
      <c r="V431" s="15"/>
      <c r="W431" s="15"/>
      <c r="X431" s="165"/>
      <c r="Y431" s="15"/>
      <c r="Z431" s="15"/>
      <c r="AA431" s="15"/>
      <c r="AB431" s="71"/>
      <c r="AC431" s="35"/>
      <c r="AD431" s="35"/>
      <c r="AE431" s="35"/>
      <c r="AF431" s="71"/>
      <c r="AG431" s="15"/>
      <c r="AH431" s="15"/>
      <c r="AI431" s="28"/>
      <c r="AJ431" s="71"/>
      <c r="AK431" s="173"/>
      <c r="AL431" s="219"/>
      <c r="AM431" s="15"/>
      <c r="AN431" s="15"/>
      <c r="AO431" s="15"/>
      <c r="AP431" s="165"/>
      <c r="AQ431" s="15"/>
      <c r="AR431" s="15"/>
      <c r="AS431" s="28"/>
      <c r="AT431" s="71"/>
      <c r="AU431" s="35"/>
      <c r="AV431" s="35"/>
      <c r="AW431" s="35"/>
      <c r="AX431" s="71"/>
      <c r="AY431" s="15"/>
      <c r="AZ431" s="15"/>
      <c r="BA431" s="28"/>
      <c r="BB431" s="71"/>
      <c r="BC431" s="173"/>
      <c r="BD431" s="220"/>
      <c r="BH431" s="221"/>
      <c r="BK431" s="50"/>
      <c r="BL431" s="115"/>
      <c r="BM431" s="43"/>
      <c r="BN431" s="43"/>
      <c r="BO431" s="43"/>
      <c r="BP431" s="115"/>
      <c r="BS431" s="50"/>
      <c r="BT431" s="115"/>
      <c r="BU431" s="222"/>
      <c r="BV431" s="223"/>
      <c r="BZ431" s="221"/>
      <c r="CC431" s="50"/>
      <c r="CD431" s="115"/>
      <c r="CE431" s="43"/>
      <c r="CF431" s="43"/>
      <c r="CG431" s="43"/>
      <c r="CH431" s="115"/>
      <c r="CK431" s="50"/>
      <c r="CL431" s="115"/>
      <c r="CM431" s="222"/>
      <c r="CN431" s="223"/>
      <c r="CR431" s="221"/>
      <c r="CU431" s="50"/>
      <c r="CV431" s="115"/>
      <c r="CW431" s="43"/>
      <c r="CX431" s="43"/>
      <c r="CY431" s="43"/>
      <c r="CZ431" s="115"/>
      <c r="DC431" s="50"/>
      <c r="DD431" s="115"/>
      <c r="DE431" s="222"/>
      <c r="DF431" s="223"/>
      <c r="DJ431" s="221"/>
      <c r="DM431" s="50"/>
      <c r="DN431" s="115"/>
      <c r="DO431" s="43"/>
      <c r="DP431" s="43"/>
      <c r="DQ431" s="43"/>
      <c r="DU431" s="50"/>
      <c r="DV431" s="115"/>
      <c r="DW431" s="222"/>
      <c r="DX431" s="223"/>
      <c r="EG431" s="43"/>
      <c r="EH431" s="43"/>
      <c r="EI431" s="43"/>
    </row>
    <row r="432">
      <c r="A432" s="218"/>
      <c r="B432" s="219"/>
      <c r="C432" s="15"/>
      <c r="D432" s="15"/>
      <c r="E432" s="15"/>
      <c r="F432" s="165"/>
      <c r="G432" s="15"/>
      <c r="H432" s="15"/>
      <c r="I432" s="28"/>
      <c r="J432" s="71"/>
      <c r="K432" s="35"/>
      <c r="L432" s="35"/>
      <c r="M432" s="35"/>
      <c r="N432" s="71"/>
      <c r="O432" s="15"/>
      <c r="P432" s="15"/>
      <c r="Q432" s="28"/>
      <c r="R432" s="71"/>
      <c r="S432" s="173"/>
      <c r="T432" s="219"/>
      <c r="U432" s="15"/>
      <c r="V432" s="15"/>
      <c r="W432" s="15"/>
      <c r="X432" s="165"/>
      <c r="Y432" s="15"/>
      <c r="Z432" s="15"/>
      <c r="AA432" s="15"/>
      <c r="AB432" s="71"/>
      <c r="AC432" s="35"/>
      <c r="AD432" s="35"/>
      <c r="AE432" s="35"/>
      <c r="AF432" s="71"/>
      <c r="AG432" s="15"/>
      <c r="AH432" s="15"/>
      <c r="AI432" s="28"/>
      <c r="AJ432" s="71"/>
      <c r="AK432" s="173"/>
      <c r="AL432" s="219"/>
      <c r="AM432" s="15"/>
      <c r="AN432" s="15"/>
      <c r="AO432" s="15"/>
      <c r="AP432" s="165"/>
      <c r="AQ432" s="15"/>
      <c r="AR432" s="15"/>
      <c r="AS432" s="28"/>
      <c r="AT432" s="71"/>
      <c r="AU432" s="35"/>
      <c r="AV432" s="35"/>
      <c r="AW432" s="35"/>
      <c r="AX432" s="71"/>
      <c r="AY432" s="15"/>
      <c r="AZ432" s="15"/>
      <c r="BA432" s="28"/>
      <c r="BB432" s="71"/>
      <c r="BC432" s="173"/>
      <c r="BD432" s="220"/>
      <c r="BH432" s="221"/>
      <c r="BK432" s="50"/>
      <c r="BL432" s="115"/>
      <c r="BM432" s="43"/>
      <c r="BN432" s="43"/>
      <c r="BO432" s="43"/>
      <c r="BP432" s="115"/>
      <c r="BS432" s="50"/>
      <c r="BT432" s="115"/>
      <c r="BU432" s="222"/>
      <c r="BV432" s="223"/>
      <c r="BZ432" s="221"/>
      <c r="CC432" s="50"/>
      <c r="CD432" s="115"/>
      <c r="CE432" s="43"/>
      <c r="CF432" s="43"/>
      <c r="CG432" s="43"/>
      <c r="CH432" s="115"/>
      <c r="CK432" s="50"/>
      <c r="CL432" s="115"/>
      <c r="CM432" s="222"/>
      <c r="CN432" s="223"/>
      <c r="CR432" s="221"/>
      <c r="CU432" s="50"/>
      <c r="CV432" s="115"/>
      <c r="CW432" s="43"/>
      <c r="CX432" s="43"/>
      <c r="CY432" s="43"/>
      <c r="CZ432" s="115"/>
      <c r="DC432" s="50"/>
      <c r="DD432" s="115"/>
      <c r="DE432" s="222"/>
      <c r="DF432" s="223"/>
      <c r="DJ432" s="221"/>
      <c r="DM432" s="50"/>
      <c r="DN432" s="115"/>
      <c r="DO432" s="43"/>
      <c r="DP432" s="43"/>
      <c r="DQ432" s="43"/>
      <c r="DU432" s="50"/>
      <c r="DV432" s="115"/>
      <c r="DW432" s="222"/>
      <c r="DX432" s="223"/>
      <c r="EG432" s="43"/>
      <c r="EH432" s="43"/>
      <c r="EI432" s="43"/>
    </row>
    <row r="433">
      <c r="A433" s="218"/>
      <c r="B433" s="219"/>
      <c r="C433" s="15"/>
      <c r="D433" s="15"/>
      <c r="E433" s="15"/>
      <c r="F433" s="165"/>
      <c r="G433" s="15"/>
      <c r="H433" s="15"/>
      <c r="I433" s="28"/>
      <c r="J433" s="71"/>
      <c r="K433" s="35"/>
      <c r="L433" s="35"/>
      <c r="M433" s="35"/>
      <c r="N433" s="71"/>
      <c r="O433" s="15"/>
      <c r="P433" s="15"/>
      <c r="Q433" s="28"/>
      <c r="R433" s="71"/>
      <c r="S433" s="173"/>
      <c r="T433" s="219"/>
      <c r="U433" s="15"/>
      <c r="V433" s="15"/>
      <c r="W433" s="15"/>
      <c r="X433" s="165"/>
      <c r="Y433" s="15"/>
      <c r="Z433" s="15"/>
      <c r="AA433" s="15"/>
      <c r="AB433" s="71"/>
      <c r="AC433" s="35"/>
      <c r="AD433" s="35"/>
      <c r="AE433" s="35"/>
      <c r="AF433" s="71"/>
      <c r="AG433" s="15"/>
      <c r="AH433" s="15"/>
      <c r="AI433" s="28"/>
      <c r="AJ433" s="71"/>
      <c r="AK433" s="173"/>
      <c r="AL433" s="219"/>
      <c r="AM433" s="15"/>
      <c r="AN433" s="15"/>
      <c r="AO433" s="15"/>
      <c r="AP433" s="165"/>
      <c r="AQ433" s="15"/>
      <c r="AR433" s="15"/>
      <c r="AS433" s="28"/>
      <c r="AT433" s="71"/>
      <c r="AU433" s="35"/>
      <c r="AV433" s="35"/>
      <c r="AW433" s="35"/>
      <c r="AX433" s="71"/>
      <c r="AY433" s="15"/>
      <c r="AZ433" s="15"/>
      <c r="BA433" s="28"/>
      <c r="BB433" s="71"/>
      <c r="BC433" s="173"/>
      <c r="BD433" s="220"/>
      <c r="BH433" s="221"/>
      <c r="BK433" s="50"/>
      <c r="BL433" s="115"/>
      <c r="BM433" s="43"/>
      <c r="BN433" s="43"/>
      <c r="BO433" s="43"/>
      <c r="BP433" s="115"/>
      <c r="BS433" s="50"/>
      <c r="BT433" s="115"/>
      <c r="BU433" s="222"/>
      <c r="BV433" s="223"/>
      <c r="BZ433" s="221"/>
      <c r="CC433" s="50"/>
      <c r="CD433" s="115"/>
      <c r="CE433" s="43"/>
      <c r="CF433" s="43"/>
      <c r="CG433" s="43"/>
      <c r="CH433" s="115"/>
      <c r="CK433" s="50"/>
      <c r="CL433" s="115"/>
      <c r="CM433" s="222"/>
      <c r="CN433" s="223"/>
      <c r="CR433" s="221"/>
      <c r="CU433" s="50"/>
      <c r="CV433" s="115"/>
      <c r="CW433" s="43"/>
      <c r="CX433" s="43"/>
      <c r="CY433" s="43"/>
      <c r="CZ433" s="115"/>
      <c r="DC433" s="50"/>
      <c r="DD433" s="115"/>
      <c r="DE433" s="222"/>
      <c r="DF433" s="223"/>
      <c r="DJ433" s="221"/>
      <c r="DM433" s="50"/>
      <c r="DN433" s="115"/>
      <c r="DO433" s="43"/>
      <c r="DP433" s="43"/>
      <c r="DQ433" s="43"/>
      <c r="DU433" s="50"/>
      <c r="DV433" s="115"/>
      <c r="DW433" s="222"/>
      <c r="DX433" s="223"/>
      <c r="EG433" s="43"/>
      <c r="EH433" s="43"/>
      <c r="EI433" s="43"/>
    </row>
    <row r="434">
      <c r="A434" s="218"/>
      <c r="B434" s="219"/>
      <c r="C434" s="15"/>
      <c r="D434" s="15"/>
      <c r="E434" s="15"/>
      <c r="F434" s="165"/>
      <c r="G434" s="15"/>
      <c r="H434" s="15"/>
      <c r="I434" s="28"/>
      <c r="J434" s="71"/>
      <c r="K434" s="35"/>
      <c r="L434" s="35"/>
      <c r="M434" s="35"/>
      <c r="N434" s="71"/>
      <c r="O434" s="15"/>
      <c r="P434" s="15"/>
      <c r="Q434" s="28"/>
      <c r="R434" s="71"/>
      <c r="S434" s="173"/>
      <c r="T434" s="219"/>
      <c r="U434" s="15"/>
      <c r="V434" s="15"/>
      <c r="W434" s="15"/>
      <c r="X434" s="165"/>
      <c r="Y434" s="15"/>
      <c r="Z434" s="15"/>
      <c r="AA434" s="15"/>
      <c r="AB434" s="71"/>
      <c r="AC434" s="35"/>
      <c r="AD434" s="35"/>
      <c r="AE434" s="35"/>
      <c r="AF434" s="71"/>
      <c r="AG434" s="15"/>
      <c r="AH434" s="15"/>
      <c r="AI434" s="28"/>
      <c r="AJ434" s="71"/>
      <c r="AK434" s="173"/>
      <c r="AL434" s="219"/>
      <c r="AM434" s="15"/>
      <c r="AN434" s="15"/>
      <c r="AO434" s="15"/>
      <c r="AP434" s="165"/>
      <c r="AQ434" s="15"/>
      <c r="AR434" s="15"/>
      <c r="AS434" s="28"/>
      <c r="AT434" s="71"/>
      <c r="AU434" s="35"/>
      <c r="AV434" s="35"/>
      <c r="AW434" s="35"/>
      <c r="AX434" s="71"/>
      <c r="AY434" s="15"/>
      <c r="AZ434" s="15"/>
      <c r="BA434" s="28"/>
      <c r="BB434" s="71"/>
      <c r="BC434" s="173"/>
      <c r="BD434" s="220"/>
      <c r="BH434" s="221"/>
      <c r="BK434" s="50"/>
      <c r="BL434" s="115"/>
      <c r="BM434" s="43"/>
      <c r="BN434" s="43"/>
      <c r="BO434" s="43"/>
      <c r="BP434" s="115"/>
      <c r="BS434" s="50"/>
      <c r="BT434" s="115"/>
      <c r="BU434" s="222"/>
      <c r="BV434" s="223"/>
      <c r="BZ434" s="221"/>
      <c r="CC434" s="50"/>
      <c r="CD434" s="115"/>
      <c r="CE434" s="43"/>
      <c r="CF434" s="43"/>
      <c r="CG434" s="43"/>
      <c r="CH434" s="115"/>
      <c r="CK434" s="50"/>
      <c r="CL434" s="115"/>
      <c r="CM434" s="222"/>
      <c r="CN434" s="223"/>
      <c r="CR434" s="221"/>
      <c r="CU434" s="50"/>
      <c r="CV434" s="115"/>
      <c r="CW434" s="43"/>
      <c r="CX434" s="43"/>
      <c r="CY434" s="43"/>
      <c r="CZ434" s="115"/>
      <c r="DC434" s="50"/>
      <c r="DD434" s="115"/>
      <c r="DE434" s="222"/>
      <c r="DF434" s="223"/>
      <c r="DJ434" s="221"/>
      <c r="DM434" s="50"/>
      <c r="DN434" s="115"/>
      <c r="DO434" s="43"/>
      <c r="DP434" s="43"/>
      <c r="DQ434" s="43"/>
      <c r="DU434" s="50"/>
      <c r="DV434" s="115"/>
      <c r="DW434" s="222"/>
      <c r="DX434" s="223"/>
      <c r="EG434" s="43"/>
      <c r="EH434" s="43"/>
      <c r="EI434" s="43"/>
    </row>
    <row r="435">
      <c r="A435" s="218"/>
      <c r="B435" s="219"/>
      <c r="C435" s="15"/>
      <c r="D435" s="15"/>
      <c r="E435" s="15"/>
      <c r="F435" s="165"/>
      <c r="G435" s="15"/>
      <c r="H435" s="15"/>
      <c r="I435" s="28"/>
      <c r="J435" s="71"/>
      <c r="K435" s="35"/>
      <c r="L435" s="35"/>
      <c r="M435" s="35"/>
      <c r="N435" s="71"/>
      <c r="O435" s="15"/>
      <c r="P435" s="15"/>
      <c r="Q435" s="28"/>
      <c r="R435" s="71"/>
      <c r="S435" s="173"/>
      <c r="T435" s="219"/>
      <c r="U435" s="15"/>
      <c r="V435" s="15"/>
      <c r="W435" s="15"/>
      <c r="X435" s="165"/>
      <c r="Y435" s="15"/>
      <c r="Z435" s="15"/>
      <c r="AA435" s="15"/>
      <c r="AB435" s="71"/>
      <c r="AC435" s="35"/>
      <c r="AD435" s="35"/>
      <c r="AE435" s="35"/>
      <c r="AF435" s="71"/>
      <c r="AG435" s="15"/>
      <c r="AH435" s="15"/>
      <c r="AI435" s="28"/>
      <c r="AJ435" s="71"/>
      <c r="AK435" s="173"/>
      <c r="AL435" s="219"/>
      <c r="AM435" s="15"/>
      <c r="AN435" s="15"/>
      <c r="AO435" s="15"/>
      <c r="AP435" s="165"/>
      <c r="AQ435" s="15"/>
      <c r="AR435" s="15"/>
      <c r="AS435" s="28"/>
      <c r="AT435" s="71"/>
      <c r="AU435" s="35"/>
      <c r="AV435" s="35"/>
      <c r="AW435" s="35"/>
      <c r="AX435" s="71"/>
      <c r="AY435" s="15"/>
      <c r="AZ435" s="15"/>
      <c r="BA435" s="28"/>
      <c r="BB435" s="71"/>
      <c r="BC435" s="173"/>
      <c r="BD435" s="220"/>
      <c r="BH435" s="221"/>
      <c r="BK435" s="50"/>
      <c r="BL435" s="115"/>
      <c r="BM435" s="43"/>
      <c r="BN435" s="43"/>
      <c r="BO435" s="43"/>
      <c r="BP435" s="115"/>
      <c r="BS435" s="50"/>
      <c r="BT435" s="115"/>
      <c r="BU435" s="222"/>
      <c r="BV435" s="223"/>
      <c r="BZ435" s="221"/>
      <c r="CC435" s="50"/>
      <c r="CD435" s="115"/>
      <c r="CE435" s="43"/>
      <c r="CF435" s="43"/>
      <c r="CG435" s="43"/>
      <c r="CH435" s="115"/>
      <c r="CK435" s="50"/>
      <c r="CL435" s="115"/>
      <c r="CM435" s="222"/>
      <c r="CN435" s="223"/>
      <c r="CR435" s="221"/>
      <c r="CU435" s="50"/>
      <c r="CV435" s="115"/>
      <c r="CW435" s="43"/>
      <c r="CX435" s="43"/>
      <c r="CY435" s="43"/>
      <c r="CZ435" s="115"/>
      <c r="DC435" s="50"/>
      <c r="DD435" s="115"/>
      <c r="DE435" s="222"/>
      <c r="DF435" s="223"/>
      <c r="DJ435" s="221"/>
      <c r="DM435" s="50"/>
      <c r="DN435" s="115"/>
      <c r="DO435" s="43"/>
      <c r="DP435" s="43"/>
      <c r="DQ435" s="43"/>
      <c r="DU435" s="50"/>
      <c r="DV435" s="115"/>
      <c r="DW435" s="222"/>
      <c r="DX435" s="223"/>
      <c r="EG435" s="43"/>
      <c r="EH435" s="43"/>
      <c r="EI435" s="43"/>
    </row>
    <row r="436">
      <c r="A436" s="218"/>
      <c r="B436" s="219"/>
      <c r="C436" s="15"/>
      <c r="D436" s="15"/>
      <c r="E436" s="15"/>
      <c r="F436" s="165"/>
      <c r="G436" s="15"/>
      <c r="H436" s="15"/>
      <c r="I436" s="28"/>
      <c r="J436" s="71"/>
      <c r="K436" s="35"/>
      <c r="L436" s="35"/>
      <c r="M436" s="35"/>
      <c r="N436" s="71"/>
      <c r="O436" s="15"/>
      <c r="P436" s="15"/>
      <c r="Q436" s="28"/>
      <c r="R436" s="71"/>
      <c r="S436" s="173"/>
      <c r="T436" s="219"/>
      <c r="U436" s="15"/>
      <c r="V436" s="15"/>
      <c r="W436" s="15"/>
      <c r="X436" s="165"/>
      <c r="Y436" s="15"/>
      <c r="Z436" s="15"/>
      <c r="AA436" s="15"/>
      <c r="AB436" s="71"/>
      <c r="AC436" s="35"/>
      <c r="AD436" s="35"/>
      <c r="AE436" s="35"/>
      <c r="AF436" s="71"/>
      <c r="AG436" s="15"/>
      <c r="AH436" s="15"/>
      <c r="AI436" s="28"/>
      <c r="AJ436" s="71"/>
      <c r="AK436" s="173"/>
      <c r="AL436" s="219"/>
      <c r="AM436" s="15"/>
      <c r="AN436" s="15"/>
      <c r="AO436" s="15"/>
      <c r="AP436" s="165"/>
      <c r="AQ436" s="15"/>
      <c r="AR436" s="15"/>
      <c r="AS436" s="28"/>
      <c r="AT436" s="71"/>
      <c r="AU436" s="35"/>
      <c r="AV436" s="35"/>
      <c r="AW436" s="35"/>
      <c r="AX436" s="71"/>
      <c r="AY436" s="15"/>
      <c r="AZ436" s="15"/>
      <c r="BA436" s="28"/>
      <c r="BB436" s="71"/>
      <c r="BC436" s="173"/>
      <c r="BD436" s="220"/>
      <c r="BH436" s="221"/>
      <c r="BK436" s="50"/>
      <c r="BL436" s="115"/>
      <c r="BM436" s="43"/>
      <c r="BN436" s="43"/>
      <c r="BO436" s="43"/>
      <c r="BP436" s="115"/>
      <c r="BS436" s="50"/>
      <c r="BT436" s="115"/>
      <c r="BU436" s="222"/>
      <c r="BV436" s="223"/>
      <c r="BZ436" s="221"/>
      <c r="CC436" s="50"/>
      <c r="CD436" s="115"/>
      <c r="CE436" s="43"/>
      <c r="CF436" s="43"/>
      <c r="CG436" s="43"/>
      <c r="CH436" s="115"/>
      <c r="CK436" s="50"/>
      <c r="CL436" s="115"/>
      <c r="CM436" s="222"/>
      <c r="CN436" s="223"/>
      <c r="CR436" s="221"/>
      <c r="CU436" s="50"/>
      <c r="CV436" s="115"/>
      <c r="CW436" s="43"/>
      <c r="CX436" s="43"/>
      <c r="CY436" s="43"/>
      <c r="CZ436" s="115"/>
      <c r="DC436" s="50"/>
      <c r="DD436" s="115"/>
      <c r="DE436" s="222"/>
      <c r="DF436" s="223"/>
      <c r="DJ436" s="221"/>
      <c r="DM436" s="50"/>
      <c r="DN436" s="115"/>
      <c r="DO436" s="43"/>
      <c r="DP436" s="43"/>
      <c r="DQ436" s="43"/>
      <c r="DU436" s="50"/>
      <c r="DV436" s="115"/>
      <c r="DW436" s="222"/>
      <c r="DX436" s="223"/>
      <c r="EG436" s="43"/>
      <c r="EH436" s="43"/>
      <c r="EI436" s="43"/>
    </row>
    <row r="437">
      <c r="A437" s="218"/>
      <c r="B437" s="219"/>
      <c r="C437" s="15"/>
      <c r="D437" s="15"/>
      <c r="E437" s="15"/>
      <c r="F437" s="165"/>
      <c r="G437" s="15"/>
      <c r="H437" s="15"/>
      <c r="I437" s="28"/>
      <c r="J437" s="71"/>
      <c r="K437" s="35"/>
      <c r="L437" s="35"/>
      <c r="M437" s="35"/>
      <c r="N437" s="71"/>
      <c r="O437" s="15"/>
      <c r="P437" s="15"/>
      <c r="Q437" s="28"/>
      <c r="R437" s="71"/>
      <c r="S437" s="173"/>
      <c r="T437" s="219"/>
      <c r="U437" s="15"/>
      <c r="V437" s="15"/>
      <c r="W437" s="15"/>
      <c r="X437" s="165"/>
      <c r="Y437" s="15"/>
      <c r="Z437" s="15"/>
      <c r="AA437" s="15"/>
      <c r="AB437" s="71"/>
      <c r="AC437" s="35"/>
      <c r="AD437" s="35"/>
      <c r="AE437" s="35"/>
      <c r="AF437" s="71"/>
      <c r="AG437" s="15"/>
      <c r="AH437" s="15"/>
      <c r="AI437" s="28"/>
      <c r="AJ437" s="71"/>
      <c r="AK437" s="173"/>
      <c r="AL437" s="219"/>
      <c r="AM437" s="15"/>
      <c r="AN437" s="15"/>
      <c r="AO437" s="15"/>
      <c r="AP437" s="165"/>
      <c r="AQ437" s="15"/>
      <c r="AR437" s="15"/>
      <c r="AS437" s="28"/>
      <c r="AT437" s="71"/>
      <c r="AU437" s="35"/>
      <c r="AV437" s="35"/>
      <c r="AW437" s="35"/>
      <c r="AX437" s="71"/>
      <c r="AY437" s="15"/>
      <c r="AZ437" s="15"/>
      <c r="BA437" s="28"/>
      <c r="BB437" s="71"/>
      <c r="BC437" s="173"/>
      <c r="BD437" s="220"/>
      <c r="BH437" s="221"/>
      <c r="BK437" s="50"/>
      <c r="BL437" s="115"/>
      <c r="BM437" s="43"/>
      <c r="BN437" s="43"/>
      <c r="BO437" s="43"/>
      <c r="BP437" s="115"/>
      <c r="BS437" s="50"/>
      <c r="BT437" s="115"/>
      <c r="BU437" s="222"/>
      <c r="BV437" s="223"/>
      <c r="BZ437" s="221"/>
      <c r="CC437" s="50"/>
      <c r="CD437" s="115"/>
      <c r="CE437" s="43"/>
      <c r="CF437" s="43"/>
      <c r="CG437" s="43"/>
      <c r="CH437" s="115"/>
      <c r="CK437" s="50"/>
      <c r="CL437" s="115"/>
      <c r="CM437" s="222"/>
      <c r="CN437" s="223"/>
      <c r="CR437" s="221"/>
      <c r="CU437" s="50"/>
      <c r="CV437" s="115"/>
      <c r="CW437" s="43"/>
      <c r="CX437" s="43"/>
      <c r="CY437" s="43"/>
      <c r="CZ437" s="115"/>
      <c r="DC437" s="50"/>
      <c r="DD437" s="115"/>
      <c r="DE437" s="222"/>
      <c r="DF437" s="223"/>
      <c r="DJ437" s="221"/>
      <c r="DM437" s="50"/>
      <c r="DN437" s="115"/>
      <c r="DO437" s="43"/>
      <c r="DP437" s="43"/>
      <c r="DQ437" s="43"/>
      <c r="DU437" s="50"/>
      <c r="DV437" s="115"/>
      <c r="DW437" s="222"/>
      <c r="DX437" s="223"/>
      <c r="EG437" s="43"/>
      <c r="EH437" s="43"/>
      <c r="EI437" s="43"/>
    </row>
    <row r="438">
      <c r="A438" s="218"/>
      <c r="B438" s="219"/>
      <c r="C438" s="15"/>
      <c r="D438" s="15"/>
      <c r="E438" s="15"/>
      <c r="F438" s="165"/>
      <c r="G438" s="15"/>
      <c r="H438" s="15"/>
      <c r="I438" s="28"/>
      <c r="J438" s="71"/>
      <c r="K438" s="35"/>
      <c r="L438" s="35"/>
      <c r="M438" s="35"/>
      <c r="N438" s="71"/>
      <c r="O438" s="15"/>
      <c r="P438" s="15"/>
      <c r="Q438" s="28"/>
      <c r="R438" s="71"/>
      <c r="S438" s="173"/>
      <c r="T438" s="219"/>
      <c r="U438" s="15"/>
      <c r="V438" s="15"/>
      <c r="W438" s="15"/>
      <c r="X438" s="165"/>
      <c r="Y438" s="15"/>
      <c r="Z438" s="15"/>
      <c r="AA438" s="15"/>
      <c r="AB438" s="71"/>
      <c r="AC438" s="35"/>
      <c r="AD438" s="35"/>
      <c r="AE438" s="35"/>
      <c r="AF438" s="71"/>
      <c r="AG438" s="15"/>
      <c r="AH438" s="15"/>
      <c r="AI438" s="28"/>
      <c r="AJ438" s="71"/>
      <c r="AK438" s="173"/>
      <c r="AL438" s="219"/>
      <c r="AM438" s="15"/>
      <c r="AN438" s="15"/>
      <c r="AO438" s="15"/>
      <c r="AP438" s="165"/>
      <c r="AQ438" s="15"/>
      <c r="AR438" s="15"/>
      <c r="AS438" s="28"/>
      <c r="AT438" s="71"/>
      <c r="AU438" s="35"/>
      <c r="AV438" s="35"/>
      <c r="AW438" s="35"/>
      <c r="AX438" s="71"/>
      <c r="AY438" s="15"/>
      <c r="AZ438" s="15"/>
      <c r="BA438" s="28"/>
      <c r="BB438" s="71"/>
      <c r="BC438" s="173"/>
      <c r="BD438" s="220"/>
      <c r="BH438" s="221"/>
      <c r="BK438" s="50"/>
      <c r="BL438" s="115"/>
      <c r="BM438" s="43"/>
      <c r="BN438" s="43"/>
      <c r="BO438" s="43"/>
      <c r="BP438" s="115"/>
      <c r="BS438" s="50"/>
      <c r="BT438" s="115"/>
      <c r="BU438" s="222"/>
      <c r="BV438" s="223"/>
      <c r="BZ438" s="221"/>
      <c r="CC438" s="50"/>
      <c r="CD438" s="115"/>
      <c r="CE438" s="43"/>
      <c r="CF438" s="43"/>
      <c r="CG438" s="43"/>
      <c r="CH438" s="115"/>
      <c r="CK438" s="50"/>
      <c r="CL438" s="115"/>
      <c r="CM438" s="222"/>
      <c r="CN438" s="223"/>
      <c r="CR438" s="221"/>
      <c r="CU438" s="50"/>
      <c r="CV438" s="115"/>
      <c r="CW438" s="43"/>
      <c r="CX438" s="43"/>
      <c r="CY438" s="43"/>
      <c r="CZ438" s="115"/>
      <c r="DC438" s="50"/>
      <c r="DD438" s="115"/>
      <c r="DE438" s="222"/>
      <c r="DF438" s="223"/>
      <c r="DJ438" s="221"/>
      <c r="DM438" s="50"/>
      <c r="DN438" s="115"/>
      <c r="DO438" s="43"/>
      <c r="DP438" s="43"/>
      <c r="DQ438" s="43"/>
      <c r="DU438" s="50"/>
      <c r="DV438" s="115"/>
      <c r="DW438" s="222"/>
      <c r="DX438" s="223"/>
      <c r="EG438" s="43"/>
      <c r="EH438" s="43"/>
      <c r="EI438" s="43"/>
    </row>
    <row r="439">
      <c r="A439" s="218"/>
      <c r="B439" s="219"/>
      <c r="C439" s="15"/>
      <c r="D439" s="15"/>
      <c r="E439" s="15"/>
      <c r="F439" s="165"/>
      <c r="G439" s="15"/>
      <c r="H439" s="15"/>
      <c r="I439" s="28"/>
      <c r="J439" s="71"/>
      <c r="K439" s="35"/>
      <c r="L439" s="35"/>
      <c r="M439" s="35"/>
      <c r="N439" s="71"/>
      <c r="O439" s="15"/>
      <c r="P439" s="15"/>
      <c r="Q439" s="28"/>
      <c r="R439" s="71"/>
      <c r="S439" s="173"/>
      <c r="T439" s="219"/>
      <c r="U439" s="15"/>
      <c r="V439" s="15"/>
      <c r="W439" s="15"/>
      <c r="X439" s="165"/>
      <c r="Y439" s="15"/>
      <c r="Z439" s="15"/>
      <c r="AA439" s="15"/>
      <c r="AB439" s="71"/>
      <c r="AC439" s="35"/>
      <c r="AD439" s="35"/>
      <c r="AE439" s="35"/>
      <c r="AF439" s="71"/>
      <c r="AG439" s="15"/>
      <c r="AH439" s="15"/>
      <c r="AI439" s="28"/>
      <c r="AJ439" s="71"/>
      <c r="AK439" s="173"/>
      <c r="AL439" s="219"/>
      <c r="AM439" s="15"/>
      <c r="AN439" s="15"/>
      <c r="AO439" s="15"/>
      <c r="AP439" s="165"/>
      <c r="AQ439" s="15"/>
      <c r="AR439" s="15"/>
      <c r="AS439" s="28"/>
      <c r="AT439" s="71"/>
      <c r="AU439" s="35"/>
      <c r="AV439" s="35"/>
      <c r="AW439" s="35"/>
      <c r="AX439" s="71"/>
      <c r="AY439" s="15"/>
      <c r="AZ439" s="15"/>
      <c r="BA439" s="28"/>
      <c r="BB439" s="71"/>
      <c r="BC439" s="173"/>
      <c r="BD439" s="220"/>
      <c r="BH439" s="221"/>
      <c r="BK439" s="50"/>
      <c r="BL439" s="115"/>
      <c r="BM439" s="43"/>
      <c r="BN439" s="43"/>
      <c r="BO439" s="43"/>
      <c r="BP439" s="115"/>
      <c r="BS439" s="50"/>
      <c r="BT439" s="115"/>
      <c r="BU439" s="222"/>
      <c r="BV439" s="223"/>
      <c r="BZ439" s="221"/>
      <c r="CC439" s="50"/>
      <c r="CD439" s="115"/>
      <c r="CE439" s="43"/>
      <c r="CF439" s="43"/>
      <c r="CG439" s="43"/>
      <c r="CH439" s="115"/>
      <c r="CK439" s="50"/>
      <c r="CL439" s="115"/>
      <c r="CM439" s="222"/>
      <c r="CN439" s="223"/>
      <c r="CR439" s="221"/>
      <c r="CU439" s="50"/>
      <c r="CV439" s="115"/>
      <c r="CW439" s="43"/>
      <c r="CX439" s="43"/>
      <c r="CY439" s="43"/>
      <c r="CZ439" s="115"/>
      <c r="DC439" s="50"/>
      <c r="DD439" s="115"/>
      <c r="DE439" s="222"/>
      <c r="DF439" s="223"/>
      <c r="DJ439" s="221"/>
      <c r="DM439" s="50"/>
      <c r="DN439" s="115"/>
      <c r="DO439" s="43"/>
      <c r="DP439" s="43"/>
      <c r="DQ439" s="43"/>
      <c r="DU439" s="50"/>
      <c r="DV439" s="115"/>
      <c r="DW439" s="222"/>
      <c r="DX439" s="223"/>
      <c r="EG439" s="43"/>
      <c r="EH439" s="43"/>
      <c r="EI439" s="43"/>
    </row>
    <row r="440">
      <c r="A440" s="218"/>
      <c r="B440" s="219"/>
      <c r="C440" s="15"/>
      <c r="D440" s="15"/>
      <c r="E440" s="15"/>
      <c r="F440" s="165"/>
      <c r="G440" s="15"/>
      <c r="H440" s="15"/>
      <c r="I440" s="28"/>
      <c r="J440" s="71"/>
      <c r="K440" s="35"/>
      <c r="L440" s="35"/>
      <c r="M440" s="35"/>
      <c r="N440" s="71"/>
      <c r="O440" s="15"/>
      <c r="P440" s="15"/>
      <c r="Q440" s="28"/>
      <c r="R440" s="71"/>
      <c r="S440" s="173"/>
      <c r="T440" s="219"/>
      <c r="U440" s="15"/>
      <c r="V440" s="15"/>
      <c r="W440" s="15"/>
      <c r="X440" s="165"/>
      <c r="Y440" s="15"/>
      <c r="Z440" s="15"/>
      <c r="AA440" s="15"/>
      <c r="AB440" s="71"/>
      <c r="AC440" s="35"/>
      <c r="AD440" s="35"/>
      <c r="AE440" s="35"/>
      <c r="AF440" s="71"/>
      <c r="AG440" s="15"/>
      <c r="AH440" s="15"/>
      <c r="AI440" s="28"/>
      <c r="AJ440" s="71"/>
      <c r="AK440" s="173"/>
      <c r="AL440" s="219"/>
      <c r="AM440" s="15"/>
      <c r="AN440" s="15"/>
      <c r="AO440" s="15"/>
      <c r="AP440" s="165"/>
      <c r="AQ440" s="15"/>
      <c r="AR440" s="15"/>
      <c r="AS440" s="28"/>
      <c r="AT440" s="71"/>
      <c r="AU440" s="35"/>
      <c r="AV440" s="35"/>
      <c r="AW440" s="35"/>
      <c r="AX440" s="71"/>
      <c r="AY440" s="15"/>
      <c r="AZ440" s="15"/>
      <c r="BA440" s="28"/>
      <c r="BB440" s="71"/>
      <c r="BC440" s="173"/>
      <c r="BD440" s="220"/>
      <c r="BH440" s="221"/>
      <c r="BK440" s="50"/>
      <c r="BL440" s="115"/>
      <c r="BM440" s="43"/>
      <c r="BN440" s="43"/>
      <c r="BO440" s="43"/>
      <c r="BP440" s="115"/>
      <c r="BS440" s="50"/>
      <c r="BT440" s="115"/>
      <c r="BU440" s="222"/>
      <c r="BV440" s="223"/>
      <c r="BZ440" s="221"/>
      <c r="CC440" s="50"/>
      <c r="CD440" s="115"/>
      <c r="CE440" s="43"/>
      <c r="CF440" s="43"/>
      <c r="CG440" s="43"/>
      <c r="CH440" s="115"/>
      <c r="CK440" s="50"/>
      <c r="CL440" s="115"/>
      <c r="CM440" s="222"/>
      <c r="CN440" s="223"/>
      <c r="CR440" s="221"/>
      <c r="CU440" s="50"/>
      <c r="CV440" s="115"/>
      <c r="CW440" s="43"/>
      <c r="CX440" s="43"/>
      <c r="CY440" s="43"/>
      <c r="CZ440" s="115"/>
      <c r="DC440" s="50"/>
      <c r="DD440" s="115"/>
      <c r="DE440" s="222"/>
      <c r="DF440" s="223"/>
      <c r="DJ440" s="221"/>
      <c r="DM440" s="50"/>
      <c r="DN440" s="115"/>
      <c r="DO440" s="43"/>
      <c r="DP440" s="43"/>
      <c r="DQ440" s="43"/>
      <c r="DU440" s="50"/>
      <c r="DV440" s="115"/>
      <c r="DW440" s="222"/>
      <c r="DX440" s="223"/>
      <c r="EG440" s="43"/>
      <c r="EH440" s="43"/>
      <c r="EI440" s="43"/>
    </row>
    <row r="441">
      <c r="A441" s="218"/>
      <c r="B441" s="219"/>
      <c r="C441" s="15"/>
      <c r="D441" s="15"/>
      <c r="E441" s="15"/>
      <c r="F441" s="165"/>
      <c r="G441" s="15"/>
      <c r="H441" s="15"/>
      <c r="I441" s="28"/>
      <c r="J441" s="71"/>
      <c r="K441" s="35"/>
      <c r="L441" s="35"/>
      <c r="M441" s="35"/>
      <c r="N441" s="71"/>
      <c r="O441" s="15"/>
      <c r="P441" s="15"/>
      <c r="Q441" s="28"/>
      <c r="R441" s="71"/>
      <c r="S441" s="173"/>
      <c r="T441" s="219"/>
      <c r="U441" s="15"/>
      <c r="V441" s="15"/>
      <c r="W441" s="15"/>
      <c r="X441" s="165"/>
      <c r="Y441" s="15"/>
      <c r="Z441" s="15"/>
      <c r="AA441" s="15"/>
      <c r="AB441" s="71"/>
      <c r="AC441" s="35"/>
      <c r="AD441" s="35"/>
      <c r="AE441" s="35"/>
      <c r="AF441" s="71"/>
      <c r="AG441" s="15"/>
      <c r="AH441" s="15"/>
      <c r="AI441" s="28"/>
      <c r="AJ441" s="71"/>
      <c r="AK441" s="173"/>
      <c r="AL441" s="219"/>
      <c r="AM441" s="15"/>
      <c r="AN441" s="15"/>
      <c r="AO441" s="15"/>
      <c r="AP441" s="165"/>
      <c r="AQ441" s="15"/>
      <c r="AR441" s="15"/>
      <c r="AS441" s="28"/>
      <c r="AT441" s="71"/>
      <c r="AU441" s="35"/>
      <c r="AV441" s="35"/>
      <c r="AW441" s="35"/>
      <c r="AX441" s="71"/>
      <c r="AY441" s="15"/>
      <c r="AZ441" s="15"/>
      <c r="BA441" s="28"/>
      <c r="BB441" s="71"/>
      <c r="BC441" s="173"/>
      <c r="BD441" s="220"/>
      <c r="BH441" s="221"/>
      <c r="BK441" s="50"/>
      <c r="BL441" s="115"/>
      <c r="BM441" s="43"/>
      <c r="BN441" s="43"/>
      <c r="BO441" s="43"/>
      <c r="BP441" s="115"/>
      <c r="BS441" s="50"/>
      <c r="BT441" s="115"/>
      <c r="BU441" s="222"/>
      <c r="BV441" s="223"/>
      <c r="BZ441" s="221"/>
      <c r="CC441" s="50"/>
      <c r="CD441" s="115"/>
      <c r="CE441" s="43"/>
      <c r="CF441" s="43"/>
      <c r="CG441" s="43"/>
      <c r="CH441" s="115"/>
      <c r="CK441" s="50"/>
      <c r="CL441" s="115"/>
      <c r="CM441" s="222"/>
      <c r="CN441" s="223"/>
      <c r="CR441" s="221"/>
      <c r="CU441" s="50"/>
      <c r="CV441" s="115"/>
      <c r="CW441" s="43"/>
      <c r="CX441" s="43"/>
      <c r="CY441" s="43"/>
      <c r="CZ441" s="115"/>
      <c r="DC441" s="50"/>
      <c r="DD441" s="115"/>
      <c r="DE441" s="222"/>
      <c r="DF441" s="223"/>
      <c r="DJ441" s="221"/>
      <c r="DM441" s="50"/>
      <c r="DN441" s="115"/>
      <c r="DO441" s="43"/>
      <c r="DP441" s="43"/>
      <c r="DQ441" s="43"/>
      <c r="DU441" s="50"/>
      <c r="DV441" s="115"/>
      <c r="DW441" s="222"/>
      <c r="DX441" s="223"/>
      <c r="EG441" s="43"/>
      <c r="EH441" s="43"/>
      <c r="EI441" s="43"/>
    </row>
    <row r="442">
      <c r="A442" s="218"/>
      <c r="B442" s="219"/>
      <c r="C442" s="15"/>
      <c r="D442" s="15"/>
      <c r="E442" s="15"/>
      <c r="F442" s="165"/>
      <c r="G442" s="15"/>
      <c r="H442" s="15"/>
      <c r="I442" s="28"/>
      <c r="J442" s="71"/>
      <c r="K442" s="35"/>
      <c r="L442" s="35"/>
      <c r="M442" s="35"/>
      <c r="N442" s="71"/>
      <c r="O442" s="15"/>
      <c r="P442" s="15"/>
      <c r="Q442" s="28"/>
      <c r="R442" s="71"/>
      <c r="S442" s="173"/>
      <c r="T442" s="219"/>
      <c r="U442" s="15"/>
      <c r="V442" s="15"/>
      <c r="W442" s="15"/>
      <c r="X442" s="165"/>
      <c r="Y442" s="15"/>
      <c r="Z442" s="15"/>
      <c r="AA442" s="15"/>
      <c r="AB442" s="71"/>
      <c r="AC442" s="35"/>
      <c r="AD442" s="35"/>
      <c r="AE442" s="35"/>
      <c r="AF442" s="71"/>
      <c r="AG442" s="15"/>
      <c r="AH442" s="15"/>
      <c r="AI442" s="28"/>
      <c r="AJ442" s="71"/>
      <c r="AK442" s="173"/>
      <c r="AL442" s="219"/>
      <c r="AM442" s="15"/>
      <c r="AN442" s="15"/>
      <c r="AO442" s="15"/>
      <c r="AP442" s="165"/>
      <c r="AQ442" s="15"/>
      <c r="AR442" s="15"/>
      <c r="AS442" s="28"/>
      <c r="AT442" s="71"/>
      <c r="AU442" s="35"/>
      <c r="AV442" s="35"/>
      <c r="AW442" s="35"/>
      <c r="AX442" s="71"/>
      <c r="AY442" s="15"/>
      <c r="AZ442" s="15"/>
      <c r="BA442" s="28"/>
      <c r="BB442" s="71"/>
      <c r="BC442" s="173"/>
      <c r="BD442" s="220"/>
      <c r="BH442" s="221"/>
      <c r="BK442" s="50"/>
      <c r="BL442" s="115"/>
      <c r="BM442" s="43"/>
      <c r="BN442" s="43"/>
      <c r="BO442" s="43"/>
      <c r="BP442" s="115"/>
      <c r="BS442" s="50"/>
      <c r="BT442" s="115"/>
      <c r="BU442" s="222"/>
      <c r="BV442" s="223"/>
      <c r="BZ442" s="221"/>
      <c r="CC442" s="50"/>
      <c r="CD442" s="115"/>
      <c r="CE442" s="43"/>
      <c r="CF442" s="43"/>
      <c r="CG442" s="43"/>
      <c r="CH442" s="115"/>
      <c r="CK442" s="50"/>
      <c r="CL442" s="115"/>
      <c r="CM442" s="222"/>
      <c r="CN442" s="223"/>
      <c r="CR442" s="221"/>
      <c r="CU442" s="50"/>
      <c r="CV442" s="115"/>
      <c r="CW442" s="43"/>
      <c r="CX442" s="43"/>
      <c r="CY442" s="43"/>
      <c r="CZ442" s="115"/>
      <c r="DC442" s="50"/>
      <c r="DD442" s="115"/>
      <c r="DE442" s="222"/>
      <c r="DF442" s="223"/>
      <c r="DJ442" s="221"/>
      <c r="DM442" s="50"/>
      <c r="DN442" s="115"/>
      <c r="DO442" s="43"/>
      <c r="DP442" s="43"/>
      <c r="DQ442" s="43"/>
      <c r="DU442" s="50"/>
      <c r="DV442" s="115"/>
      <c r="DW442" s="222"/>
      <c r="DX442" s="223"/>
      <c r="EG442" s="43"/>
      <c r="EH442" s="43"/>
      <c r="EI442" s="43"/>
    </row>
    <row r="443">
      <c r="A443" s="218"/>
      <c r="B443" s="219"/>
      <c r="C443" s="15"/>
      <c r="D443" s="15"/>
      <c r="E443" s="15"/>
      <c r="F443" s="165"/>
      <c r="G443" s="15"/>
      <c r="H443" s="15"/>
      <c r="I443" s="28"/>
      <c r="J443" s="71"/>
      <c r="K443" s="35"/>
      <c r="L443" s="35"/>
      <c r="M443" s="35"/>
      <c r="N443" s="71"/>
      <c r="O443" s="15"/>
      <c r="P443" s="15"/>
      <c r="Q443" s="28"/>
      <c r="R443" s="71"/>
      <c r="S443" s="173"/>
      <c r="T443" s="219"/>
      <c r="U443" s="15"/>
      <c r="V443" s="15"/>
      <c r="W443" s="15"/>
      <c r="X443" s="165"/>
      <c r="Y443" s="15"/>
      <c r="Z443" s="15"/>
      <c r="AA443" s="15"/>
      <c r="AB443" s="71"/>
      <c r="AC443" s="35"/>
      <c r="AD443" s="35"/>
      <c r="AE443" s="35"/>
      <c r="AF443" s="71"/>
      <c r="AG443" s="15"/>
      <c r="AH443" s="15"/>
      <c r="AI443" s="28"/>
      <c r="AJ443" s="71"/>
      <c r="AK443" s="173"/>
      <c r="AL443" s="219"/>
      <c r="AM443" s="15"/>
      <c r="AN443" s="15"/>
      <c r="AO443" s="15"/>
      <c r="AP443" s="165"/>
      <c r="AQ443" s="15"/>
      <c r="AR443" s="15"/>
      <c r="AS443" s="28"/>
      <c r="AT443" s="71"/>
      <c r="AU443" s="35"/>
      <c r="AV443" s="35"/>
      <c r="AW443" s="35"/>
      <c r="AX443" s="71"/>
      <c r="AY443" s="15"/>
      <c r="AZ443" s="15"/>
      <c r="BA443" s="28"/>
      <c r="BB443" s="71"/>
      <c r="BC443" s="173"/>
      <c r="BD443" s="220"/>
      <c r="BH443" s="221"/>
      <c r="BK443" s="50"/>
      <c r="BL443" s="115"/>
      <c r="BM443" s="43"/>
      <c r="BN443" s="43"/>
      <c r="BO443" s="43"/>
      <c r="BP443" s="115"/>
      <c r="BS443" s="50"/>
      <c r="BT443" s="115"/>
      <c r="BU443" s="222"/>
      <c r="BV443" s="223"/>
      <c r="BZ443" s="221"/>
      <c r="CC443" s="50"/>
      <c r="CD443" s="115"/>
      <c r="CE443" s="43"/>
      <c r="CF443" s="43"/>
      <c r="CG443" s="43"/>
      <c r="CH443" s="115"/>
      <c r="CK443" s="50"/>
      <c r="CL443" s="115"/>
      <c r="CM443" s="222"/>
      <c r="CN443" s="223"/>
      <c r="CR443" s="221"/>
      <c r="CU443" s="50"/>
      <c r="CV443" s="115"/>
      <c r="CW443" s="43"/>
      <c r="CX443" s="43"/>
      <c r="CY443" s="43"/>
      <c r="CZ443" s="115"/>
      <c r="DC443" s="50"/>
      <c r="DD443" s="115"/>
      <c r="DE443" s="222"/>
      <c r="DF443" s="223"/>
      <c r="DJ443" s="221"/>
      <c r="DM443" s="50"/>
      <c r="DN443" s="115"/>
      <c r="DO443" s="43"/>
      <c r="DP443" s="43"/>
      <c r="DQ443" s="43"/>
      <c r="DU443" s="50"/>
      <c r="DV443" s="115"/>
      <c r="DW443" s="222"/>
      <c r="DX443" s="223"/>
      <c r="EG443" s="43"/>
      <c r="EH443" s="43"/>
      <c r="EI443" s="43"/>
    </row>
    <row r="444">
      <c r="A444" s="218"/>
      <c r="B444" s="219"/>
      <c r="C444" s="15"/>
      <c r="D444" s="15"/>
      <c r="E444" s="15"/>
      <c r="F444" s="165"/>
      <c r="G444" s="15"/>
      <c r="H444" s="15"/>
      <c r="I444" s="28"/>
      <c r="J444" s="71"/>
      <c r="K444" s="35"/>
      <c r="L444" s="35"/>
      <c r="M444" s="35"/>
      <c r="N444" s="71"/>
      <c r="O444" s="15"/>
      <c r="P444" s="15"/>
      <c r="Q444" s="28"/>
      <c r="R444" s="71"/>
      <c r="S444" s="173"/>
      <c r="T444" s="219"/>
      <c r="U444" s="15"/>
      <c r="V444" s="15"/>
      <c r="W444" s="15"/>
      <c r="X444" s="165"/>
      <c r="Y444" s="15"/>
      <c r="Z444" s="15"/>
      <c r="AA444" s="15"/>
      <c r="AB444" s="71"/>
      <c r="AC444" s="35"/>
      <c r="AD444" s="35"/>
      <c r="AE444" s="35"/>
      <c r="AF444" s="71"/>
      <c r="AG444" s="15"/>
      <c r="AH444" s="15"/>
      <c r="AI444" s="28"/>
      <c r="AJ444" s="71"/>
      <c r="AK444" s="173"/>
      <c r="AL444" s="219"/>
      <c r="AM444" s="15"/>
      <c r="AN444" s="15"/>
      <c r="AO444" s="15"/>
      <c r="AP444" s="165"/>
      <c r="AQ444" s="15"/>
      <c r="AR444" s="15"/>
      <c r="AS444" s="28"/>
      <c r="AT444" s="71"/>
      <c r="AU444" s="35"/>
      <c r="AV444" s="35"/>
      <c r="AW444" s="35"/>
      <c r="AX444" s="71"/>
      <c r="AY444" s="15"/>
      <c r="AZ444" s="15"/>
      <c r="BA444" s="28"/>
      <c r="BB444" s="71"/>
      <c r="BC444" s="173"/>
      <c r="BD444" s="220"/>
      <c r="BH444" s="221"/>
      <c r="BK444" s="50"/>
      <c r="BL444" s="115"/>
      <c r="BM444" s="43"/>
      <c r="BN444" s="43"/>
      <c r="BO444" s="43"/>
      <c r="BP444" s="115"/>
      <c r="BS444" s="50"/>
      <c r="BT444" s="115"/>
      <c r="BU444" s="222"/>
      <c r="BV444" s="223"/>
      <c r="BZ444" s="221"/>
      <c r="CC444" s="50"/>
      <c r="CD444" s="115"/>
      <c r="CE444" s="43"/>
      <c r="CF444" s="43"/>
      <c r="CG444" s="43"/>
      <c r="CH444" s="115"/>
      <c r="CK444" s="50"/>
      <c r="CL444" s="115"/>
      <c r="CM444" s="222"/>
      <c r="CN444" s="223"/>
      <c r="CR444" s="221"/>
      <c r="CU444" s="50"/>
      <c r="CV444" s="115"/>
      <c r="CW444" s="43"/>
      <c r="CX444" s="43"/>
      <c r="CY444" s="43"/>
      <c r="CZ444" s="115"/>
      <c r="DC444" s="50"/>
      <c r="DD444" s="115"/>
      <c r="DE444" s="222"/>
      <c r="DF444" s="223"/>
      <c r="DJ444" s="221"/>
      <c r="DM444" s="50"/>
      <c r="DN444" s="115"/>
      <c r="DO444" s="43"/>
      <c r="DP444" s="43"/>
      <c r="DQ444" s="43"/>
      <c r="DU444" s="50"/>
      <c r="DV444" s="115"/>
      <c r="DW444" s="222"/>
      <c r="DX444" s="223"/>
      <c r="EG444" s="43"/>
      <c r="EH444" s="43"/>
      <c r="EI444" s="43"/>
    </row>
    <row r="445">
      <c r="A445" s="218"/>
      <c r="B445" s="219"/>
      <c r="C445" s="15"/>
      <c r="D445" s="15"/>
      <c r="E445" s="15"/>
      <c r="F445" s="165"/>
      <c r="G445" s="15"/>
      <c r="H445" s="15"/>
      <c r="I445" s="28"/>
      <c r="J445" s="71"/>
      <c r="K445" s="35"/>
      <c r="L445" s="35"/>
      <c r="M445" s="35"/>
      <c r="N445" s="71"/>
      <c r="O445" s="15"/>
      <c r="P445" s="15"/>
      <c r="Q445" s="28"/>
      <c r="R445" s="71"/>
      <c r="S445" s="173"/>
      <c r="T445" s="219"/>
      <c r="U445" s="15"/>
      <c r="V445" s="15"/>
      <c r="W445" s="15"/>
      <c r="X445" s="165"/>
      <c r="Y445" s="15"/>
      <c r="Z445" s="15"/>
      <c r="AA445" s="15"/>
      <c r="AB445" s="71"/>
      <c r="AC445" s="35"/>
      <c r="AD445" s="35"/>
      <c r="AE445" s="35"/>
      <c r="AF445" s="71"/>
      <c r="AG445" s="15"/>
      <c r="AH445" s="15"/>
      <c r="AI445" s="28"/>
      <c r="AJ445" s="71"/>
      <c r="AK445" s="173"/>
      <c r="AL445" s="219"/>
      <c r="AM445" s="15"/>
      <c r="AN445" s="15"/>
      <c r="AO445" s="15"/>
      <c r="AP445" s="165"/>
      <c r="AQ445" s="15"/>
      <c r="AR445" s="15"/>
      <c r="AS445" s="28"/>
      <c r="AT445" s="71"/>
      <c r="AU445" s="35"/>
      <c r="AV445" s="35"/>
      <c r="AW445" s="35"/>
      <c r="AX445" s="71"/>
      <c r="AY445" s="15"/>
      <c r="AZ445" s="15"/>
      <c r="BA445" s="28"/>
      <c r="BB445" s="71"/>
      <c r="BC445" s="173"/>
      <c r="BD445" s="220"/>
      <c r="BH445" s="221"/>
      <c r="BK445" s="50"/>
      <c r="BL445" s="115"/>
      <c r="BM445" s="43"/>
      <c r="BN445" s="43"/>
      <c r="BO445" s="43"/>
      <c r="BP445" s="115"/>
      <c r="BS445" s="50"/>
      <c r="BT445" s="115"/>
      <c r="BU445" s="222"/>
      <c r="BV445" s="223"/>
      <c r="BZ445" s="221"/>
      <c r="CC445" s="50"/>
      <c r="CD445" s="115"/>
      <c r="CE445" s="43"/>
      <c r="CF445" s="43"/>
      <c r="CG445" s="43"/>
      <c r="CH445" s="115"/>
      <c r="CK445" s="50"/>
      <c r="CL445" s="115"/>
      <c r="CM445" s="222"/>
      <c r="CN445" s="223"/>
      <c r="CR445" s="221"/>
      <c r="CU445" s="50"/>
      <c r="CV445" s="115"/>
      <c r="CW445" s="43"/>
      <c r="CX445" s="43"/>
      <c r="CY445" s="43"/>
      <c r="CZ445" s="115"/>
      <c r="DC445" s="50"/>
      <c r="DD445" s="115"/>
      <c r="DE445" s="222"/>
      <c r="DF445" s="223"/>
      <c r="DJ445" s="221"/>
      <c r="DM445" s="50"/>
      <c r="DN445" s="115"/>
      <c r="DO445" s="43"/>
      <c r="DP445" s="43"/>
      <c r="DQ445" s="43"/>
      <c r="DU445" s="50"/>
      <c r="DV445" s="115"/>
      <c r="DW445" s="222"/>
      <c r="DX445" s="223"/>
      <c r="EG445" s="43"/>
      <c r="EH445" s="43"/>
      <c r="EI445" s="43"/>
    </row>
    <row r="446">
      <c r="A446" s="218"/>
      <c r="B446" s="219"/>
      <c r="C446" s="15"/>
      <c r="D446" s="15"/>
      <c r="E446" s="15"/>
      <c r="F446" s="165"/>
      <c r="G446" s="15"/>
      <c r="H446" s="15"/>
      <c r="I446" s="28"/>
      <c r="J446" s="71"/>
      <c r="K446" s="35"/>
      <c r="L446" s="35"/>
      <c r="M446" s="35"/>
      <c r="N446" s="71"/>
      <c r="O446" s="15"/>
      <c r="P446" s="15"/>
      <c r="Q446" s="28"/>
      <c r="R446" s="71"/>
      <c r="S446" s="173"/>
      <c r="T446" s="219"/>
      <c r="U446" s="15"/>
      <c r="V446" s="15"/>
      <c r="W446" s="15"/>
      <c r="X446" s="165"/>
      <c r="Y446" s="15"/>
      <c r="Z446" s="15"/>
      <c r="AA446" s="15"/>
      <c r="AB446" s="71"/>
      <c r="AC446" s="35"/>
      <c r="AD446" s="35"/>
      <c r="AE446" s="35"/>
      <c r="AF446" s="71"/>
      <c r="AG446" s="15"/>
      <c r="AH446" s="15"/>
      <c r="AI446" s="28"/>
      <c r="AJ446" s="71"/>
      <c r="AK446" s="173"/>
      <c r="AL446" s="219"/>
      <c r="AM446" s="15"/>
      <c r="AN446" s="15"/>
      <c r="AO446" s="15"/>
      <c r="AP446" s="165"/>
      <c r="AQ446" s="15"/>
      <c r="AR446" s="15"/>
      <c r="AS446" s="28"/>
      <c r="AT446" s="71"/>
      <c r="AU446" s="35"/>
      <c r="AV446" s="35"/>
      <c r="AW446" s="35"/>
      <c r="AX446" s="71"/>
      <c r="AY446" s="15"/>
      <c r="AZ446" s="15"/>
      <c r="BA446" s="28"/>
      <c r="BB446" s="71"/>
      <c r="BC446" s="173"/>
      <c r="BD446" s="220"/>
      <c r="BH446" s="221"/>
      <c r="BK446" s="50"/>
      <c r="BL446" s="115"/>
      <c r="BM446" s="43"/>
      <c r="BN446" s="43"/>
      <c r="BO446" s="43"/>
      <c r="BP446" s="115"/>
      <c r="BS446" s="50"/>
      <c r="BT446" s="115"/>
      <c r="BU446" s="222"/>
      <c r="BV446" s="223"/>
      <c r="BZ446" s="221"/>
      <c r="CC446" s="50"/>
      <c r="CD446" s="115"/>
      <c r="CE446" s="43"/>
      <c r="CF446" s="43"/>
      <c r="CG446" s="43"/>
      <c r="CH446" s="115"/>
      <c r="CK446" s="50"/>
      <c r="CL446" s="115"/>
      <c r="CM446" s="222"/>
      <c r="CN446" s="223"/>
      <c r="CR446" s="221"/>
      <c r="CU446" s="50"/>
      <c r="CV446" s="115"/>
      <c r="CW446" s="43"/>
      <c r="CX446" s="43"/>
      <c r="CY446" s="43"/>
      <c r="CZ446" s="115"/>
      <c r="DC446" s="50"/>
      <c r="DD446" s="115"/>
      <c r="DE446" s="222"/>
      <c r="DF446" s="223"/>
      <c r="DJ446" s="221"/>
      <c r="DM446" s="50"/>
      <c r="DN446" s="115"/>
      <c r="DO446" s="43"/>
      <c r="DP446" s="43"/>
      <c r="DQ446" s="43"/>
      <c r="DU446" s="50"/>
      <c r="DV446" s="115"/>
      <c r="DW446" s="222"/>
      <c r="DX446" s="223"/>
      <c r="EG446" s="43"/>
      <c r="EH446" s="43"/>
      <c r="EI446" s="43"/>
    </row>
    <row r="447">
      <c r="A447" s="218"/>
      <c r="B447" s="219"/>
      <c r="C447" s="15"/>
      <c r="D447" s="15"/>
      <c r="E447" s="15"/>
      <c r="F447" s="165"/>
      <c r="G447" s="15"/>
      <c r="H447" s="15"/>
      <c r="I447" s="28"/>
      <c r="J447" s="71"/>
      <c r="K447" s="35"/>
      <c r="L447" s="35"/>
      <c r="M447" s="35"/>
      <c r="N447" s="71"/>
      <c r="O447" s="15"/>
      <c r="P447" s="15"/>
      <c r="Q447" s="28"/>
      <c r="R447" s="71"/>
      <c r="S447" s="173"/>
      <c r="T447" s="219"/>
      <c r="U447" s="15"/>
      <c r="V447" s="15"/>
      <c r="W447" s="15"/>
      <c r="X447" s="165"/>
      <c r="Y447" s="15"/>
      <c r="Z447" s="15"/>
      <c r="AA447" s="15"/>
      <c r="AB447" s="71"/>
      <c r="AC447" s="35"/>
      <c r="AD447" s="35"/>
      <c r="AE447" s="35"/>
      <c r="AF447" s="71"/>
      <c r="AG447" s="15"/>
      <c r="AH447" s="15"/>
      <c r="AI447" s="28"/>
      <c r="AJ447" s="71"/>
      <c r="AK447" s="173"/>
      <c r="AL447" s="219"/>
      <c r="AM447" s="15"/>
      <c r="AN447" s="15"/>
      <c r="AO447" s="15"/>
      <c r="AP447" s="165"/>
      <c r="AQ447" s="15"/>
      <c r="AR447" s="15"/>
      <c r="AS447" s="28"/>
      <c r="AT447" s="71"/>
      <c r="AU447" s="35"/>
      <c r="AV447" s="35"/>
      <c r="AW447" s="35"/>
      <c r="AX447" s="71"/>
      <c r="AY447" s="15"/>
      <c r="AZ447" s="15"/>
      <c r="BA447" s="28"/>
      <c r="BB447" s="71"/>
      <c r="BC447" s="173"/>
      <c r="BD447" s="220"/>
      <c r="BH447" s="221"/>
      <c r="BK447" s="50"/>
      <c r="BL447" s="115"/>
      <c r="BM447" s="43"/>
      <c r="BN447" s="43"/>
      <c r="BO447" s="43"/>
      <c r="BP447" s="115"/>
      <c r="BS447" s="50"/>
      <c r="BT447" s="115"/>
      <c r="BU447" s="222"/>
      <c r="BV447" s="223"/>
      <c r="BZ447" s="221"/>
      <c r="CC447" s="50"/>
      <c r="CD447" s="115"/>
      <c r="CE447" s="43"/>
      <c r="CF447" s="43"/>
      <c r="CG447" s="43"/>
      <c r="CH447" s="115"/>
      <c r="CK447" s="50"/>
      <c r="CL447" s="115"/>
      <c r="CM447" s="222"/>
      <c r="CN447" s="223"/>
      <c r="CR447" s="221"/>
      <c r="CU447" s="50"/>
      <c r="CV447" s="115"/>
      <c r="CW447" s="43"/>
      <c r="CX447" s="43"/>
      <c r="CY447" s="43"/>
      <c r="CZ447" s="115"/>
      <c r="DC447" s="50"/>
      <c r="DD447" s="115"/>
      <c r="DE447" s="222"/>
      <c r="DF447" s="223"/>
      <c r="DJ447" s="221"/>
      <c r="DM447" s="50"/>
      <c r="DN447" s="115"/>
      <c r="DO447" s="43"/>
      <c r="DP447" s="43"/>
      <c r="DQ447" s="43"/>
      <c r="DU447" s="50"/>
      <c r="DV447" s="115"/>
      <c r="DW447" s="222"/>
      <c r="DX447" s="223"/>
      <c r="EG447" s="43"/>
      <c r="EH447" s="43"/>
      <c r="EI447" s="43"/>
    </row>
    <row r="448">
      <c r="A448" s="218"/>
      <c r="B448" s="219"/>
      <c r="C448" s="15"/>
      <c r="D448" s="15"/>
      <c r="E448" s="15"/>
      <c r="F448" s="165"/>
      <c r="G448" s="15"/>
      <c r="H448" s="15"/>
      <c r="I448" s="28"/>
      <c r="J448" s="71"/>
      <c r="K448" s="35"/>
      <c r="L448" s="35"/>
      <c r="M448" s="35"/>
      <c r="N448" s="71"/>
      <c r="O448" s="15"/>
      <c r="P448" s="15"/>
      <c r="Q448" s="28"/>
      <c r="R448" s="71"/>
      <c r="S448" s="173"/>
      <c r="T448" s="219"/>
      <c r="U448" s="15"/>
      <c r="V448" s="15"/>
      <c r="W448" s="15"/>
      <c r="X448" s="165"/>
      <c r="Y448" s="15"/>
      <c r="Z448" s="15"/>
      <c r="AA448" s="15"/>
      <c r="AB448" s="71"/>
      <c r="AC448" s="35"/>
      <c r="AD448" s="35"/>
      <c r="AE448" s="35"/>
      <c r="AF448" s="71"/>
      <c r="AG448" s="15"/>
      <c r="AH448" s="15"/>
      <c r="AI448" s="28"/>
      <c r="AJ448" s="71"/>
      <c r="AK448" s="173"/>
      <c r="AL448" s="219"/>
      <c r="AM448" s="15"/>
      <c r="AN448" s="15"/>
      <c r="AO448" s="15"/>
      <c r="AP448" s="165"/>
      <c r="AQ448" s="15"/>
      <c r="AR448" s="15"/>
      <c r="AS448" s="28"/>
      <c r="AT448" s="71"/>
      <c r="AU448" s="35"/>
      <c r="AV448" s="35"/>
      <c r="AW448" s="35"/>
      <c r="AX448" s="71"/>
      <c r="AY448" s="15"/>
      <c r="AZ448" s="15"/>
      <c r="BA448" s="28"/>
      <c r="BB448" s="71"/>
      <c r="BC448" s="173"/>
      <c r="BD448" s="220"/>
      <c r="BH448" s="221"/>
      <c r="BK448" s="50"/>
      <c r="BL448" s="115"/>
      <c r="BM448" s="43"/>
      <c r="BN448" s="43"/>
      <c r="BO448" s="43"/>
      <c r="BP448" s="115"/>
      <c r="BS448" s="50"/>
      <c r="BT448" s="115"/>
      <c r="BU448" s="222"/>
      <c r="BV448" s="223"/>
      <c r="BZ448" s="221"/>
      <c r="CC448" s="50"/>
      <c r="CD448" s="115"/>
      <c r="CE448" s="43"/>
      <c r="CF448" s="43"/>
      <c r="CG448" s="43"/>
      <c r="CH448" s="115"/>
      <c r="CK448" s="50"/>
      <c r="CL448" s="115"/>
      <c r="CM448" s="222"/>
      <c r="CN448" s="223"/>
      <c r="CR448" s="221"/>
      <c r="CU448" s="50"/>
      <c r="CV448" s="115"/>
      <c r="CW448" s="43"/>
      <c r="CX448" s="43"/>
      <c r="CY448" s="43"/>
      <c r="CZ448" s="115"/>
      <c r="DC448" s="50"/>
      <c r="DD448" s="115"/>
      <c r="DE448" s="222"/>
      <c r="DF448" s="223"/>
      <c r="DJ448" s="221"/>
      <c r="DM448" s="50"/>
      <c r="DN448" s="115"/>
      <c r="DO448" s="43"/>
      <c r="DP448" s="43"/>
      <c r="DQ448" s="43"/>
      <c r="DU448" s="50"/>
      <c r="DV448" s="115"/>
      <c r="DW448" s="222"/>
      <c r="DX448" s="223"/>
      <c r="EG448" s="43"/>
      <c r="EH448" s="43"/>
      <c r="EI448" s="43"/>
    </row>
    <row r="449">
      <c r="A449" s="218"/>
      <c r="B449" s="219"/>
      <c r="C449" s="15"/>
      <c r="D449" s="15"/>
      <c r="E449" s="15"/>
      <c r="F449" s="165"/>
      <c r="G449" s="15"/>
      <c r="H449" s="15"/>
      <c r="I449" s="28"/>
      <c r="J449" s="71"/>
      <c r="K449" s="35"/>
      <c r="L449" s="35"/>
      <c r="M449" s="35"/>
      <c r="N449" s="71"/>
      <c r="O449" s="15"/>
      <c r="P449" s="15"/>
      <c r="Q449" s="28"/>
      <c r="R449" s="71"/>
      <c r="S449" s="173"/>
      <c r="T449" s="219"/>
      <c r="U449" s="15"/>
      <c r="V449" s="15"/>
      <c r="W449" s="15"/>
      <c r="X449" s="165"/>
      <c r="Y449" s="15"/>
      <c r="Z449" s="15"/>
      <c r="AA449" s="15"/>
      <c r="AB449" s="71"/>
      <c r="AC449" s="35"/>
      <c r="AD449" s="35"/>
      <c r="AE449" s="35"/>
      <c r="AF449" s="71"/>
      <c r="AG449" s="15"/>
      <c r="AH449" s="15"/>
      <c r="AI449" s="28"/>
      <c r="AJ449" s="71"/>
      <c r="AK449" s="173"/>
      <c r="AL449" s="219"/>
      <c r="AM449" s="15"/>
      <c r="AN449" s="15"/>
      <c r="AO449" s="15"/>
      <c r="AP449" s="165"/>
      <c r="AQ449" s="15"/>
      <c r="AR449" s="15"/>
      <c r="AS449" s="28"/>
      <c r="AT449" s="71"/>
      <c r="AU449" s="35"/>
      <c r="AV449" s="35"/>
      <c r="AW449" s="35"/>
      <c r="AX449" s="71"/>
      <c r="AY449" s="15"/>
      <c r="AZ449" s="15"/>
      <c r="BA449" s="28"/>
      <c r="BB449" s="71"/>
      <c r="BC449" s="173"/>
      <c r="BD449" s="220"/>
      <c r="BH449" s="221"/>
      <c r="BK449" s="50"/>
      <c r="BL449" s="115"/>
      <c r="BM449" s="43"/>
      <c r="BN449" s="43"/>
      <c r="BO449" s="43"/>
      <c r="BP449" s="115"/>
      <c r="BS449" s="50"/>
      <c r="BT449" s="115"/>
      <c r="BU449" s="222"/>
      <c r="BV449" s="223"/>
      <c r="BZ449" s="221"/>
      <c r="CC449" s="50"/>
      <c r="CD449" s="115"/>
      <c r="CE449" s="43"/>
      <c r="CF449" s="43"/>
      <c r="CG449" s="43"/>
      <c r="CH449" s="115"/>
      <c r="CK449" s="50"/>
      <c r="CL449" s="115"/>
      <c r="CM449" s="222"/>
      <c r="CN449" s="223"/>
      <c r="CR449" s="221"/>
      <c r="CU449" s="50"/>
      <c r="CV449" s="115"/>
      <c r="CW449" s="43"/>
      <c r="CX449" s="43"/>
      <c r="CY449" s="43"/>
      <c r="CZ449" s="115"/>
      <c r="DC449" s="50"/>
      <c r="DD449" s="115"/>
      <c r="DE449" s="222"/>
      <c r="DF449" s="223"/>
      <c r="DJ449" s="221"/>
      <c r="DM449" s="50"/>
      <c r="DN449" s="115"/>
      <c r="DO449" s="43"/>
      <c r="DP449" s="43"/>
      <c r="DQ449" s="43"/>
      <c r="DU449" s="50"/>
      <c r="DV449" s="115"/>
      <c r="DW449" s="222"/>
      <c r="DX449" s="223"/>
      <c r="EG449" s="43"/>
      <c r="EH449" s="43"/>
      <c r="EI449" s="43"/>
    </row>
    <row r="450">
      <c r="A450" s="218"/>
      <c r="B450" s="219"/>
      <c r="C450" s="15"/>
      <c r="D450" s="15"/>
      <c r="E450" s="15"/>
      <c r="F450" s="165"/>
      <c r="G450" s="15"/>
      <c r="H450" s="15"/>
      <c r="I450" s="28"/>
      <c r="J450" s="71"/>
      <c r="K450" s="35"/>
      <c r="L450" s="35"/>
      <c r="M450" s="35"/>
      <c r="N450" s="71"/>
      <c r="O450" s="15"/>
      <c r="P450" s="15"/>
      <c r="Q450" s="28"/>
      <c r="R450" s="71"/>
      <c r="S450" s="173"/>
      <c r="T450" s="219"/>
      <c r="U450" s="15"/>
      <c r="V450" s="15"/>
      <c r="W450" s="15"/>
      <c r="X450" s="165"/>
      <c r="Y450" s="15"/>
      <c r="Z450" s="15"/>
      <c r="AA450" s="15"/>
      <c r="AB450" s="71"/>
      <c r="AC450" s="35"/>
      <c r="AD450" s="35"/>
      <c r="AE450" s="35"/>
      <c r="AF450" s="71"/>
      <c r="AG450" s="15"/>
      <c r="AH450" s="15"/>
      <c r="AI450" s="28"/>
      <c r="AJ450" s="71"/>
      <c r="AK450" s="173"/>
      <c r="AL450" s="219"/>
      <c r="AM450" s="15"/>
      <c r="AN450" s="15"/>
      <c r="AO450" s="15"/>
      <c r="AP450" s="165"/>
      <c r="AQ450" s="15"/>
      <c r="AR450" s="15"/>
      <c r="AS450" s="28"/>
      <c r="AT450" s="71"/>
      <c r="AU450" s="35"/>
      <c r="AV450" s="35"/>
      <c r="AW450" s="35"/>
      <c r="AX450" s="71"/>
      <c r="AY450" s="15"/>
      <c r="AZ450" s="15"/>
      <c r="BA450" s="28"/>
      <c r="BB450" s="71"/>
      <c r="BC450" s="173"/>
      <c r="BD450" s="220"/>
      <c r="BH450" s="221"/>
      <c r="BK450" s="50"/>
      <c r="BL450" s="115"/>
      <c r="BM450" s="43"/>
      <c r="BN450" s="43"/>
      <c r="BO450" s="43"/>
      <c r="BP450" s="115"/>
      <c r="BS450" s="50"/>
      <c r="BT450" s="115"/>
      <c r="BU450" s="222"/>
      <c r="BV450" s="223"/>
      <c r="BZ450" s="221"/>
      <c r="CC450" s="50"/>
      <c r="CD450" s="115"/>
      <c r="CE450" s="43"/>
      <c r="CF450" s="43"/>
      <c r="CG450" s="43"/>
      <c r="CH450" s="115"/>
      <c r="CK450" s="50"/>
      <c r="CL450" s="115"/>
      <c r="CM450" s="222"/>
      <c r="CN450" s="223"/>
      <c r="CR450" s="221"/>
      <c r="CU450" s="50"/>
      <c r="CV450" s="115"/>
      <c r="CW450" s="43"/>
      <c r="CX450" s="43"/>
      <c r="CY450" s="43"/>
      <c r="CZ450" s="115"/>
      <c r="DC450" s="50"/>
      <c r="DD450" s="115"/>
      <c r="DE450" s="222"/>
      <c r="DF450" s="223"/>
      <c r="DJ450" s="221"/>
      <c r="DM450" s="50"/>
      <c r="DN450" s="115"/>
      <c r="DO450" s="43"/>
      <c r="DP450" s="43"/>
      <c r="DQ450" s="43"/>
      <c r="DU450" s="50"/>
      <c r="DV450" s="115"/>
      <c r="DW450" s="222"/>
      <c r="DX450" s="223"/>
      <c r="EG450" s="43"/>
      <c r="EH450" s="43"/>
      <c r="EI450" s="43"/>
    </row>
    <row r="451">
      <c r="A451" s="218"/>
      <c r="B451" s="219"/>
      <c r="C451" s="15"/>
      <c r="D451" s="15"/>
      <c r="E451" s="15"/>
      <c r="F451" s="165"/>
      <c r="G451" s="15"/>
      <c r="H451" s="15"/>
      <c r="I451" s="28"/>
      <c r="J451" s="71"/>
      <c r="K451" s="35"/>
      <c r="L451" s="35"/>
      <c r="M451" s="35"/>
      <c r="N451" s="71"/>
      <c r="O451" s="15"/>
      <c r="P451" s="15"/>
      <c r="Q451" s="28"/>
      <c r="R451" s="71"/>
      <c r="S451" s="173"/>
      <c r="T451" s="219"/>
      <c r="U451" s="15"/>
      <c r="V451" s="15"/>
      <c r="W451" s="15"/>
      <c r="X451" s="165"/>
      <c r="Y451" s="15"/>
      <c r="Z451" s="15"/>
      <c r="AA451" s="15"/>
      <c r="AB451" s="71"/>
      <c r="AC451" s="35"/>
      <c r="AD451" s="35"/>
      <c r="AE451" s="35"/>
      <c r="AF451" s="71"/>
      <c r="AG451" s="15"/>
      <c r="AH451" s="15"/>
      <c r="AI451" s="28"/>
      <c r="AJ451" s="71"/>
      <c r="AK451" s="173"/>
      <c r="AL451" s="219"/>
      <c r="AM451" s="15"/>
      <c r="AN451" s="15"/>
      <c r="AO451" s="15"/>
      <c r="AP451" s="165"/>
      <c r="AQ451" s="15"/>
      <c r="AR451" s="15"/>
      <c r="AS451" s="28"/>
      <c r="AT451" s="71"/>
      <c r="AU451" s="35"/>
      <c r="AV451" s="35"/>
      <c r="AW451" s="35"/>
      <c r="AX451" s="71"/>
      <c r="AY451" s="15"/>
      <c r="AZ451" s="15"/>
      <c r="BA451" s="28"/>
      <c r="BB451" s="71"/>
      <c r="BC451" s="173"/>
      <c r="BD451" s="220"/>
      <c r="BH451" s="221"/>
      <c r="BK451" s="50"/>
      <c r="BL451" s="115"/>
      <c r="BM451" s="43"/>
      <c r="BN451" s="43"/>
      <c r="BO451" s="43"/>
      <c r="BP451" s="115"/>
      <c r="BS451" s="50"/>
      <c r="BT451" s="115"/>
      <c r="BU451" s="222"/>
      <c r="BV451" s="223"/>
      <c r="BZ451" s="221"/>
      <c r="CC451" s="50"/>
      <c r="CD451" s="115"/>
      <c r="CE451" s="43"/>
      <c r="CF451" s="43"/>
      <c r="CG451" s="43"/>
      <c r="CH451" s="115"/>
      <c r="CK451" s="50"/>
      <c r="CL451" s="115"/>
      <c r="CM451" s="222"/>
      <c r="CN451" s="223"/>
      <c r="CR451" s="221"/>
      <c r="CU451" s="50"/>
      <c r="CV451" s="115"/>
      <c r="CW451" s="43"/>
      <c r="CX451" s="43"/>
      <c r="CY451" s="43"/>
      <c r="CZ451" s="115"/>
      <c r="DC451" s="50"/>
      <c r="DD451" s="115"/>
      <c r="DE451" s="222"/>
      <c r="DF451" s="223"/>
      <c r="DJ451" s="221"/>
      <c r="DM451" s="50"/>
      <c r="DN451" s="115"/>
      <c r="DO451" s="43"/>
      <c r="DP451" s="43"/>
      <c r="DQ451" s="43"/>
      <c r="DU451" s="50"/>
      <c r="DV451" s="115"/>
      <c r="DW451" s="222"/>
      <c r="DX451" s="223"/>
      <c r="EG451" s="43"/>
      <c r="EH451" s="43"/>
      <c r="EI451" s="43"/>
    </row>
    <row r="452">
      <c r="A452" s="218"/>
      <c r="B452" s="219"/>
      <c r="C452" s="15"/>
      <c r="D452" s="15"/>
      <c r="E452" s="15"/>
      <c r="F452" s="165"/>
      <c r="G452" s="15"/>
      <c r="H452" s="15"/>
      <c r="I452" s="28"/>
      <c r="J452" s="71"/>
      <c r="K452" s="35"/>
      <c r="L452" s="35"/>
      <c r="M452" s="35"/>
      <c r="N452" s="71"/>
      <c r="O452" s="15"/>
      <c r="P452" s="15"/>
      <c r="Q452" s="28"/>
      <c r="R452" s="71"/>
      <c r="S452" s="173"/>
      <c r="T452" s="219"/>
      <c r="U452" s="15"/>
      <c r="V452" s="15"/>
      <c r="W452" s="15"/>
      <c r="X452" s="165"/>
      <c r="Y452" s="15"/>
      <c r="Z452" s="15"/>
      <c r="AA452" s="15"/>
      <c r="AB452" s="71"/>
      <c r="AC452" s="35"/>
      <c r="AD452" s="35"/>
      <c r="AE452" s="35"/>
      <c r="AF452" s="71"/>
      <c r="AG452" s="15"/>
      <c r="AH452" s="15"/>
      <c r="AI452" s="28"/>
      <c r="AJ452" s="71"/>
      <c r="AK452" s="173"/>
      <c r="AL452" s="219"/>
      <c r="AM452" s="15"/>
      <c r="AN452" s="15"/>
      <c r="AO452" s="15"/>
      <c r="AP452" s="165"/>
      <c r="AQ452" s="15"/>
      <c r="AR452" s="15"/>
      <c r="AS452" s="28"/>
      <c r="AT452" s="71"/>
      <c r="AU452" s="35"/>
      <c r="AV452" s="35"/>
      <c r="AW452" s="35"/>
      <c r="AX452" s="71"/>
      <c r="AY452" s="15"/>
      <c r="AZ452" s="15"/>
      <c r="BA452" s="28"/>
      <c r="BB452" s="71"/>
      <c r="BC452" s="173"/>
      <c r="BD452" s="220"/>
      <c r="BH452" s="221"/>
      <c r="BK452" s="50"/>
      <c r="BL452" s="115"/>
      <c r="BM452" s="43"/>
      <c r="BN452" s="43"/>
      <c r="BO452" s="43"/>
      <c r="BP452" s="115"/>
      <c r="BS452" s="50"/>
      <c r="BT452" s="115"/>
      <c r="BU452" s="222"/>
      <c r="BV452" s="223"/>
      <c r="BZ452" s="221"/>
      <c r="CC452" s="50"/>
      <c r="CD452" s="115"/>
      <c r="CE452" s="43"/>
      <c r="CF452" s="43"/>
      <c r="CG452" s="43"/>
      <c r="CH452" s="115"/>
      <c r="CK452" s="50"/>
      <c r="CL452" s="115"/>
      <c r="CM452" s="222"/>
      <c r="CN452" s="223"/>
      <c r="CR452" s="221"/>
      <c r="CU452" s="50"/>
      <c r="CV452" s="115"/>
      <c r="CW452" s="43"/>
      <c r="CX452" s="43"/>
      <c r="CY452" s="43"/>
      <c r="CZ452" s="115"/>
      <c r="DC452" s="50"/>
      <c r="DD452" s="115"/>
      <c r="DE452" s="222"/>
      <c r="DF452" s="223"/>
      <c r="DJ452" s="221"/>
      <c r="DM452" s="50"/>
      <c r="DN452" s="115"/>
      <c r="DO452" s="43"/>
      <c r="DP452" s="43"/>
      <c r="DQ452" s="43"/>
      <c r="DU452" s="50"/>
      <c r="DV452" s="115"/>
      <c r="DW452" s="222"/>
      <c r="DX452" s="223"/>
      <c r="EG452" s="43"/>
      <c r="EH452" s="43"/>
      <c r="EI452" s="43"/>
    </row>
    <row r="453">
      <c r="A453" s="218"/>
      <c r="B453" s="219"/>
      <c r="C453" s="15"/>
      <c r="D453" s="15"/>
      <c r="E453" s="15"/>
      <c r="F453" s="165"/>
      <c r="G453" s="15"/>
      <c r="H453" s="15"/>
      <c r="I453" s="28"/>
      <c r="J453" s="71"/>
      <c r="K453" s="35"/>
      <c r="L453" s="35"/>
      <c r="M453" s="35"/>
      <c r="N453" s="71"/>
      <c r="O453" s="15"/>
      <c r="P453" s="15"/>
      <c r="Q453" s="28"/>
      <c r="R453" s="71"/>
      <c r="S453" s="173"/>
      <c r="T453" s="219"/>
      <c r="U453" s="15"/>
      <c r="V453" s="15"/>
      <c r="W453" s="15"/>
      <c r="X453" s="165"/>
      <c r="Y453" s="15"/>
      <c r="Z453" s="15"/>
      <c r="AA453" s="15"/>
      <c r="AB453" s="71"/>
      <c r="AC453" s="35"/>
      <c r="AD453" s="35"/>
      <c r="AE453" s="35"/>
      <c r="AF453" s="71"/>
      <c r="AG453" s="15"/>
      <c r="AH453" s="15"/>
      <c r="AI453" s="28"/>
      <c r="AJ453" s="71"/>
      <c r="AK453" s="173"/>
      <c r="AL453" s="219"/>
      <c r="AM453" s="15"/>
      <c r="AN453" s="15"/>
      <c r="AO453" s="15"/>
      <c r="AP453" s="165"/>
      <c r="AQ453" s="15"/>
      <c r="AR453" s="15"/>
      <c r="AS453" s="28"/>
      <c r="AT453" s="71"/>
      <c r="AU453" s="35"/>
      <c r="AV453" s="35"/>
      <c r="AW453" s="35"/>
      <c r="AX453" s="71"/>
      <c r="AY453" s="15"/>
      <c r="AZ453" s="15"/>
      <c r="BA453" s="28"/>
      <c r="BB453" s="71"/>
      <c r="BC453" s="173"/>
      <c r="BD453" s="220"/>
      <c r="BH453" s="221"/>
      <c r="BK453" s="50"/>
      <c r="BL453" s="115"/>
      <c r="BM453" s="43"/>
      <c r="BN453" s="43"/>
      <c r="BO453" s="43"/>
      <c r="BP453" s="115"/>
      <c r="BS453" s="50"/>
      <c r="BT453" s="115"/>
      <c r="BU453" s="222"/>
      <c r="BV453" s="223"/>
      <c r="BZ453" s="221"/>
      <c r="CC453" s="50"/>
      <c r="CD453" s="115"/>
      <c r="CE453" s="43"/>
      <c r="CF453" s="43"/>
      <c r="CG453" s="43"/>
      <c r="CH453" s="115"/>
      <c r="CK453" s="50"/>
      <c r="CL453" s="115"/>
      <c r="CM453" s="222"/>
      <c r="CN453" s="223"/>
      <c r="CR453" s="221"/>
      <c r="CU453" s="50"/>
      <c r="CV453" s="115"/>
      <c r="CW453" s="43"/>
      <c r="CX453" s="43"/>
      <c r="CY453" s="43"/>
      <c r="CZ453" s="115"/>
      <c r="DC453" s="50"/>
      <c r="DD453" s="115"/>
      <c r="DE453" s="222"/>
      <c r="DF453" s="223"/>
      <c r="DJ453" s="221"/>
      <c r="DM453" s="50"/>
      <c r="DN453" s="115"/>
      <c r="DO453" s="43"/>
      <c r="DP453" s="43"/>
      <c r="DQ453" s="43"/>
      <c r="DU453" s="50"/>
      <c r="DV453" s="115"/>
      <c r="DW453" s="222"/>
      <c r="DX453" s="223"/>
      <c r="EG453" s="43"/>
      <c r="EH453" s="43"/>
      <c r="EI453" s="43"/>
    </row>
    <row r="454">
      <c r="A454" s="218"/>
      <c r="B454" s="219"/>
      <c r="C454" s="15"/>
      <c r="D454" s="15"/>
      <c r="E454" s="15"/>
      <c r="F454" s="165"/>
      <c r="G454" s="15"/>
      <c r="H454" s="15"/>
      <c r="I454" s="28"/>
      <c r="J454" s="71"/>
      <c r="K454" s="35"/>
      <c r="L454" s="35"/>
      <c r="M454" s="35"/>
      <c r="N454" s="71"/>
      <c r="O454" s="15"/>
      <c r="P454" s="15"/>
      <c r="Q454" s="28"/>
      <c r="R454" s="71"/>
      <c r="S454" s="173"/>
      <c r="T454" s="219"/>
      <c r="U454" s="15"/>
      <c r="V454" s="15"/>
      <c r="W454" s="15"/>
      <c r="X454" s="165"/>
      <c r="Y454" s="15"/>
      <c r="Z454" s="15"/>
      <c r="AA454" s="15"/>
      <c r="AB454" s="71"/>
      <c r="AC454" s="35"/>
      <c r="AD454" s="35"/>
      <c r="AE454" s="35"/>
      <c r="AF454" s="71"/>
      <c r="AG454" s="15"/>
      <c r="AH454" s="15"/>
      <c r="AI454" s="28"/>
      <c r="AJ454" s="71"/>
      <c r="AK454" s="173"/>
      <c r="AL454" s="219"/>
      <c r="AM454" s="15"/>
      <c r="AN454" s="15"/>
      <c r="AO454" s="15"/>
      <c r="AP454" s="165"/>
      <c r="AQ454" s="15"/>
      <c r="AR454" s="15"/>
      <c r="AS454" s="28"/>
      <c r="AT454" s="71"/>
      <c r="AU454" s="35"/>
      <c r="AV454" s="35"/>
      <c r="AW454" s="35"/>
      <c r="AX454" s="71"/>
      <c r="AY454" s="15"/>
      <c r="AZ454" s="15"/>
      <c r="BA454" s="28"/>
      <c r="BB454" s="71"/>
      <c r="BC454" s="173"/>
      <c r="BD454" s="220"/>
      <c r="BH454" s="221"/>
      <c r="BK454" s="50"/>
      <c r="BL454" s="115"/>
      <c r="BM454" s="43"/>
      <c r="BN454" s="43"/>
      <c r="BO454" s="43"/>
      <c r="BP454" s="115"/>
      <c r="BS454" s="50"/>
      <c r="BT454" s="115"/>
      <c r="BU454" s="222"/>
      <c r="BV454" s="223"/>
      <c r="BZ454" s="221"/>
      <c r="CC454" s="50"/>
      <c r="CD454" s="115"/>
      <c r="CE454" s="43"/>
      <c r="CF454" s="43"/>
      <c r="CG454" s="43"/>
      <c r="CH454" s="115"/>
      <c r="CK454" s="50"/>
      <c r="CL454" s="115"/>
      <c r="CM454" s="222"/>
      <c r="CN454" s="223"/>
      <c r="CR454" s="221"/>
      <c r="CU454" s="50"/>
      <c r="CV454" s="115"/>
      <c r="CW454" s="43"/>
      <c r="CX454" s="43"/>
      <c r="CY454" s="43"/>
      <c r="CZ454" s="115"/>
      <c r="DC454" s="50"/>
      <c r="DD454" s="115"/>
      <c r="DE454" s="222"/>
      <c r="DF454" s="223"/>
      <c r="DJ454" s="221"/>
      <c r="DM454" s="50"/>
      <c r="DN454" s="115"/>
      <c r="DO454" s="43"/>
      <c r="DP454" s="43"/>
      <c r="DQ454" s="43"/>
      <c r="DU454" s="50"/>
      <c r="DV454" s="115"/>
      <c r="DW454" s="222"/>
      <c r="DX454" s="223"/>
      <c r="EG454" s="43"/>
      <c r="EH454" s="43"/>
      <c r="EI454" s="43"/>
    </row>
    <row r="455">
      <c r="A455" s="218"/>
      <c r="B455" s="219"/>
      <c r="C455" s="15"/>
      <c r="D455" s="15"/>
      <c r="E455" s="15"/>
      <c r="F455" s="165"/>
      <c r="G455" s="15"/>
      <c r="H455" s="15"/>
      <c r="I455" s="28"/>
      <c r="J455" s="71"/>
      <c r="K455" s="35"/>
      <c r="L455" s="35"/>
      <c r="M455" s="35"/>
      <c r="N455" s="71"/>
      <c r="O455" s="15"/>
      <c r="P455" s="15"/>
      <c r="Q455" s="28"/>
      <c r="R455" s="71"/>
      <c r="S455" s="173"/>
      <c r="T455" s="219"/>
      <c r="U455" s="15"/>
      <c r="V455" s="15"/>
      <c r="W455" s="15"/>
      <c r="X455" s="165"/>
      <c r="Y455" s="15"/>
      <c r="Z455" s="15"/>
      <c r="AA455" s="15"/>
      <c r="AB455" s="71"/>
      <c r="AC455" s="35"/>
      <c r="AD455" s="35"/>
      <c r="AE455" s="35"/>
      <c r="AF455" s="71"/>
      <c r="AG455" s="15"/>
      <c r="AH455" s="15"/>
      <c r="AI455" s="28"/>
      <c r="AJ455" s="71"/>
      <c r="AK455" s="173"/>
      <c r="AL455" s="219"/>
      <c r="AM455" s="15"/>
      <c r="AN455" s="15"/>
      <c r="AO455" s="15"/>
      <c r="AP455" s="165"/>
      <c r="AQ455" s="15"/>
      <c r="AR455" s="15"/>
      <c r="AS455" s="28"/>
      <c r="AT455" s="71"/>
      <c r="AU455" s="35"/>
      <c r="AV455" s="35"/>
      <c r="AW455" s="35"/>
      <c r="AX455" s="71"/>
      <c r="AY455" s="15"/>
      <c r="AZ455" s="15"/>
      <c r="BA455" s="28"/>
      <c r="BB455" s="71"/>
      <c r="BC455" s="173"/>
      <c r="BD455" s="220"/>
      <c r="BH455" s="221"/>
      <c r="BK455" s="50"/>
      <c r="BL455" s="115"/>
      <c r="BM455" s="43"/>
      <c r="BN455" s="43"/>
      <c r="BO455" s="43"/>
      <c r="BP455" s="115"/>
      <c r="BS455" s="50"/>
      <c r="BT455" s="115"/>
      <c r="BU455" s="222"/>
      <c r="BV455" s="223"/>
      <c r="BZ455" s="221"/>
      <c r="CC455" s="50"/>
      <c r="CD455" s="115"/>
      <c r="CE455" s="43"/>
      <c r="CF455" s="43"/>
      <c r="CG455" s="43"/>
      <c r="CH455" s="115"/>
      <c r="CK455" s="50"/>
      <c r="CL455" s="115"/>
      <c r="CM455" s="222"/>
      <c r="CN455" s="223"/>
      <c r="CR455" s="221"/>
      <c r="CU455" s="50"/>
      <c r="CV455" s="115"/>
      <c r="CW455" s="43"/>
      <c r="CX455" s="43"/>
      <c r="CY455" s="43"/>
      <c r="CZ455" s="115"/>
      <c r="DC455" s="50"/>
      <c r="DD455" s="115"/>
      <c r="DE455" s="222"/>
      <c r="DF455" s="223"/>
      <c r="DJ455" s="221"/>
      <c r="DM455" s="50"/>
      <c r="DN455" s="115"/>
      <c r="DO455" s="43"/>
      <c r="DP455" s="43"/>
      <c r="DQ455" s="43"/>
      <c r="DU455" s="50"/>
      <c r="DV455" s="115"/>
      <c r="DW455" s="222"/>
      <c r="DX455" s="223"/>
      <c r="EG455" s="43"/>
      <c r="EH455" s="43"/>
      <c r="EI455" s="43"/>
    </row>
    <row r="456">
      <c r="A456" s="218"/>
      <c r="B456" s="219"/>
      <c r="C456" s="15"/>
      <c r="D456" s="15"/>
      <c r="E456" s="15"/>
      <c r="F456" s="165"/>
      <c r="G456" s="15"/>
      <c r="H456" s="15"/>
      <c r="I456" s="28"/>
      <c r="J456" s="71"/>
      <c r="K456" s="35"/>
      <c r="L456" s="35"/>
      <c r="M456" s="35"/>
      <c r="N456" s="71"/>
      <c r="O456" s="15"/>
      <c r="P456" s="15"/>
      <c r="Q456" s="28"/>
      <c r="R456" s="71"/>
      <c r="S456" s="173"/>
      <c r="T456" s="219"/>
      <c r="U456" s="15"/>
      <c r="V456" s="15"/>
      <c r="W456" s="15"/>
      <c r="X456" s="165"/>
      <c r="Y456" s="15"/>
      <c r="Z456" s="15"/>
      <c r="AA456" s="15"/>
      <c r="AB456" s="71"/>
      <c r="AC456" s="35"/>
      <c r="AD456" s="35"/>
      <c r="AE456" s="35"/>
      <c r="AF456" s="71"/>
      <c r="AG456" s="15"/>
      <c r="AH456" s="15"/>
      <c r="AI456" s="28"/>
      <c r="AJ456" s="71"/>
      <c r="AK456" s="173"/>
      <c r="AL456" s="219"/>
      <c r="AM456" s="15"/>
      <c r="AN456" s="15"/>
      <c r="AO456" s="15"/>
      <c r="AP456" s="165"/>
      <c r="AQ456" s="15"/>
      <c r="AR456" s="15"/>
      <c r="AS456" s="28"/>
      <c r="AT456" s="71"/>
      <c r="AU456" s="35"/>
      <c r="AV456" s="35"/>
      <c r="AW456" s="35"/>
      <c r="AX456" s="71"/>
      <c r="AY456" s="15"/>
      <c r="AZ456" s="15"/>
      <c r="BA456" s="28"/>
      <c r="BB456" s="71"/>
      <c r="BC456" s="173"/>
      <c r="BD456" s="220"/>
      <c r="BH456" s="221"/>
      <c r="BK456" s="50"/>
      <c r="BL456" s="115"/>
      <c r="BM456" s="43"/>
      <c r="BN456" s="43"/>
      <c r="BO456" s="43"/>
      <c r="BP456" s="115"/>
      <c r="BS456" s="50"/>
      <c r="BT456" s="115"/>
      <c r="BU456" s="222"/>
      <c r="BV456" s="223"/>
      <c r="BZ456" s="221"/>
      <c r="CC456" s="50"/>
      <c r="CD456" s="115"/>
      <c r="CE456" s="43"/>
      <c r="CF456" s="43"/>
      <c r="CG456" s="43"/>
      <c r="CH456" s="115"/>
      <c r="CK456" s="50"/>
      <c r="CL456" s="115"/>
      <c r="CM456" s="222"/>
      <c r="CN456" s="223"/>
      <c r="CR456" s="221"/>
      <c r="CU456" s="50"/>
      <c r="CV456" s="115"/>
      <c r="CW456" s="43"/>
      <c r="CX456" s="43"/>
      <c r="CY456" s="43"/>
      <c r="CZ456" s="115"/>
      <c r="DC456" s="50"/>
      <c r="DD456" s="115"/>
      <c r="DE456" s="222"/>
      <c r="DF456" s="223"/>
      <c r="DJ456" s="221"/>
      <c r="DM456" s="50"/>
      <c r="DN456" s="115"/>
      <c r="DO456" s="43"/>
      <c r="DP456" s="43"/>
      <c r="DQ456" s="43"/>
      <c r="DU456" s="50"/>
      <c r="DV456" s="115"/>
      <c r="DW456" s="222"/>
      <c r="DX456" s="223"/>
      <c r="EG456" s="43"/>
      <c r="EH456" s="43"/>
      <c r="EI456" s="43"/>
    </row>
    <row r="457">
      <c r="A457" s="218"/>
      <c r="B457" s="219"/>
      <c r="C457" s="15"/>
      <c r="D457" s="15"/>
      <c r="E457" s="15"/>
      <c r="F457" s="165"/>
      <c r="G457" s="15"/>
      <c r="H457" s="15"/>
      <c r="I457" s="28"/>
      <c r="J457" s="71"/>
      <c r="K457" s="35"/>
      <c r="L457" s="35"/>
      <c r="M457" s="35"/>
      <c r="N457" s="71"/>
      <c r="O457" s="15"/>
      <c r="P457" s="15"/>
      <c r="Q457" s="28"/>
      <c r="R457" s="71"/>
      <c r="S457" s="173"/>
      <c r="T457" s="219"/>
      <c r="U457" s="15"/>
      <c r="V457" s="15"/>
      <c r="W457" s="15"/>
      <c r="X457" s="165"/>
      <c r="Y457" s="15"/>
      <c r="Z457" s="15"/>
      <c r="AA457" s="15"/>
      <c r="AB457" s="71"/>
      <c r="AC457" s="35"/>
      <c r="AD457" s="35"/>
      <c r="AE457" s="35"/>
      <c r="AF457" s="71"/>
      <c r="AG457" s="15"/>
      <c r="AH457" s="15"/>
      <c r="AI457" s="28"/>
      <c r="AJ457" s="71"/>
      <c r="AK457" s="173"/>
      <c r="AL457" s="219"/>
      <c r="AM457" s="15"/>
      <c r="AN457" s="15"/>
      <c r="AO457" s="15"/>
      <c r="AP457" s="165"/>
      <c r="AQ457" s="15"/>
      <c r="AR457" s="15"/>
      <c r="AS457" s="28"/>
      <c r="AT457" s="71"/>
      <c r="AU457" s="35"/>
      <c r="AV457" s="35"/>
      <c r="AW457" s="35"/>
      <c r="AX457" s="71"/>
      <c r="AY457" s="15"/>
      <c r="AZ457" s="15"/>
      <c r="BA457" s="28"/>
      <c r="BB457" s="71"/>
      <c r="BC457" s="173"/>
      <c r="BD457" s="220"/>
      <c r="BH457" s="221"/>
      <c r="BK457" s="50"/>
      <c r="BL457" s="115"/>
      <c r="BM457" s="43"/>
      <c r="BN457" s="43"/>
      <c r="BO457" s="43"/>
      <c r="BP457" s="115"/>
      <c r="BS457" s="50"/>
      <c r="BT457" s="115"/>
      <c r="BU457" s="222"/>
      <c r="BV457" s="223"/>
      <c r="BZ457" s="221"/>
      <c r="CC457" s="50"/>
      <c r="CD457" s="115"/>
      <c r="CE457" s="43"/>
      <c r="CF457" s="43"/>
      <c r="CG457" s="43"/>
      <c r="CH457" s="115"/>
      <c r="CK457" s="50"/>
      <c r="CL457" s="115"/>
      <c r="CM457" s="222"/>
      <c r="CN457" s="223"/>
      <c r="CR457" s="221"/>
      <c r="CU457" s="50"/>
      <c r="CV457" s="115"/>
      <c r="CW457" s="43"/>
      <c r="CX457" s="43"/>
      <c r="CY457" s="43"/>
      <c r="CZ457" s="115"/>
      <c r="DC457" s="50"/>
      <c r="DD457" s="115"/>
      <c r="DE457" s="222"/>
      <c r="DF457" s="223"/>
      <c r="DJ457" s="221"/>
      <c r="DM457" s="50"/>
      <c r="DN457" s="115"/>
      <c r="DO457" s="43"/>
      <c r="DP457" s="43"/>
      <c r="DQ457" s="43"/>
      <c r="DU457" s="50"/>
      <c r="DV457" s="115"/>
      <c r="DW457" s="222"/>
      <c r="DX457" s="223"/>
      <c r="EG457" s="43"/>
      <c r="EH457" s="43"/>
      <c r="EI457" s="43"/>
    </row>
    <row r="458">
      <c r="A458" s="218"/>
      <c r="B458" s="219"/>
      <c r="C458" s="15"/>
      <c r="D458" s="15"/>
      <c r="E458" s="15"/>
      <c r="F458" s="165"/>
      <c r="G458" s="15"/>
      <c r="H458" s="15"/>
      <c r="I458" s="28"/>
      <c r="J458" s="71"/>
      <c r="K458" s="35"/>
      <c r="L458" s="35"/>
      <c r="M458" s="35"/>
      <c r="N458" s="71"/>
      <c r="O458" s="15"/>
      <c r="P458" s="15"/>
      <c r="Q458" s="28"/>
      <c r="R458" s="71"/>
      <c r="S458" s="173"/>
      <c r="T458" s="219"/>
      <c r="U458" s="15"/>
      <c r="V458" s="15"/>
      <c r="W458" s="15"/>
      <c r="X458" s="165"/>
      <c r="Y458" s="15"/>
      <c r="Z458" s="15"/>
      <c r="AA458" s="15"/>
      <c r="AB458" s="71"/>
      <c r="AC458" s="35"/>
      <c r="AD458" s="35"/>
      <c r="AE458" s="35"/>
      <c r="AF458" s="71"/>
      <c r="AG458" s="15"/>
      <c r="AH458" s="15"/>
      <c r="AI458" s="28"/>
      <c r="AJ458" s="71"/>
      <c r="AK458" s="173"/>
      <c r="AL458" s="219"/>
      <c r="AM458" s="15"/>
      <c r="AN458" s="15"/>
      <c r="AO458" s="15"/>
      <c r="AP458" s="165"/>
      <c r="AQ458" s="15"/>
      <c r="AR458" s="15"/>
      <c r="AS458" s="28"/>
      <c r="AT458" s="71"/>
      <c r="AU458" s="35"/>
      <c r="AV458" s="35"/>
      <c r="AW458" s="35"/>
      <c r="AX458" s="71"/>
      <c r="AY458" s="15"/>
      <c r="AZ458" s="15"/>
      <c r="BA458" s="28"/>
      <c r="BB458" s="71"/>
      <c r="BC458" s="173"/>
      <c r="BD458" s="220"/>
      <c r="BH458" s="221"/>
      <c r="BK458" s="50"/>
      <c r="BL458" s="115"/>
      <c r="BM458" s="43"/>
      <c r="BN458" s="43"/>
      <c r="BO458" s="43"/>
      <c r="BP458" s="115"/>
      <c r="BS458" s="50"/>
      <c r="BT458" s="115"/>
      <c r="BU458" s="222"/>
      <c r="BV458" s="223"/>
      <c r="BZ458" s="221"/>
      <c r="CC458" s="50"/>
      <c r="CD458" s="115"/>
      <c r="CE458" s="43"/>
      <c r="CF458" s="43"/>
      <c r="CG458" s="43"/>
      <c r="CH458" s="115"/>
      <c r="CK458" s="50"/>
      <c r="CL458" s="115"/>
      <c r="CM458" s="222"/>
      <c r="CN458" s="223"/>
      <c r="CR458" s="221"/>
      <c r="CU458" s="50"/>
      <c r="CV458" s="115"/>
      <c r="CW458" s="43"/>
      <c r="CX458" s="43"/>
      <c r="CY458" s="43"/>
      <c r="CZ458" s="115"/>
      <c r="DC458" s="50"/>
      <c r="DD458" s="115"/>
      <c r="DE458" s="222"/>
      <c r="DF458" s="223"/>
      <c r="DJ458" s="221"/>
      <c r="DM458" s="50"/>
      <c r="DN458" s="115"/>
      <c r="DO458" s="43"/>
      <c r="DP458" s="43"/>
      <c r="DQ458" s="43"/>
      <c r="DU458" s="50"/>
      <c r="DV458" s="115"/>
      <c r="DW458" s="222"/>
      <c r="DX458" s="223"/>
      <c r="EG458" s="43"/>
      <c r="EH458" s="43"/>
      <c r="EI458" s="43"/>
    </row>
    <row r="459">
      <c r="A459" s="218"/>
      <c r="B459" s="219"/>
      <c r="C459" s="15"/>
      <c r="D459" s="15"/>
      <c r="E459" s="15"/>
      <c r="F459" s="165"/>
      <c r="G459" s="15"/>
      <c r="H459" s="15"/>
      <c r="I459" s="28"/>
      <c r="J459" s="71"/>
      <c r="K459" s="35"/>
      <c r="L459" s="35"/>
      <c r="M459" s="35"/>
      <c r="N459" s="71"/>
      <c r="O459" s="15"/>
      <c r="P459" s="15"/>
      <c r="Q459" s="28"/>
      <c r="R459" s="71"/>
      <c r="S459" s="173"/>
      <c r="T459" s="219"/>
      <c r="U459" s="15"/>
      <c r="V459" s="15"/>
      <c r="W459" s="15"/>
      <c r="X459" s="165"/>
      <c r="Y459" s="15"/>
      <c r="Z459" s="15"/>
      <c r="AA459" s="15"/>
      <c r="AB459" s="71"/>
      <c r="AC459" s="35"/>
      <c r="AD459" s="35"/>
      <c r="AE459" s="35"/>
      <c r="AF459" s="71"/>
      <c r="AG459" s="15"/>
      <c r="AH459" s="15"/>
      <c r="AI459" s="28"/>
      <c r="AJ459" s="71"/>
      <c r="AK459" s="173"/>
      <c r="AL459" s="219"/>
      <c r="AM459" s="15"/>
      <c r="AN459" s="15"/>
      <c r="AO459" s="15"/>
      <c r="AP459" s="165"/>
      <c r="AQ459" s="15"/>
      <c r="AR459" s="15"/>
      <c r="AS459" s="28"/>
      <c r="AT459" s="71"/>
      <c r="AU459" s="35"/>
      <c r="AV459" s="35"/>
      <c r="AW459" s="35"/>
      <c r="AX459" s="71"/>
      <c r="AY459" s="15"/>
      <c r="AZ459" s="15"/>
      <c r="BA459" s="28"/>
      <c r="BB459" s="71"/>
      <c r="BC459" s="173"/>
      <c r="BD459" s="220"/>
      <c r="BH459" s="221"/>
      <c r="BK459" s="50"/>
      <c r="BL459" s="115"/>
      <c r="BM459" s="43"/>
      <c r="BN459" s="43"/>
      <c r="BO459" s="43"/>
      <c r="BP459" s="115"/>
      <c r="BS459" s="50"/>
      <c r="BT459" s="115"/>
      <c r="BU459" s="222"/>
      <c r="BV459" s="223"/>
      <c r="BZ459" s="221"/>
      <c r="CC459" s="50"/>
      <c r="CD459" s="115"/>
      <c r="CE459" s="43"/>
      <c r="CF459" s="43"/>
      <c r="CG459" s="43"/>
      <c r="CH459" s="115"/>
      <c r="CK459" s="50"/>
      <c r="CL459" s="115"/>
      <c r="CM459" s="222"/>
      <c r="CN459" s="223"/>
      <c r="CR459" s="221"/>
      <c r="CU459" s="50"/>
      <c r="CV459" s="115"/>
      <c r="CW459" s="43"/>
      <c r="CX459" s="43"/>
      <c r="CY459" s="43"/>
      <c r="CZ459" s="115"/>
      <c r="DC459" s="50"/>
      <c r="DD459" s="115"/>
      <c r="DE459" s="222"/>
      <c r="DF459" s="223"/>
      <c r="DJ459" s="221"/>
      <c r="DM459" s="50"/>
      <c r="DN459" s="115"/>
      <c r="DO459" s="43"/>
      <c r="DP459" s="43"/>
      <c r="DQ459" s="43"/>
      <c r="DU459" s="50"/>
      <c r="DV459" s="115"/>
      <c r="DW459" s="222"/>
      <c r="DX459" s="223"/>
      <c r="EG459" s="43"/>
      <c r="EH459" s="43"/>
      <c r="EI459" s="43"/>
    </row>
    <row r="460">
      <c r="A460" s="218"/>
      <c r="B460" s="219"/>
      <c r="C460" s="15"/>
      <c r="D460" s="15"/>
      <c r="E460" s="15"/>
      <c r="F460" s="165"/>
      <c r="G460" s="15"/>
      <c r="H460" s="15"/>
      <c r="I460" s="28"/>
      <c r="J460" s="71"/>
      <c r="K460" s="35"/>
      <c r="L460" s="35"/>
      <c r="M460" s="35"/>
      <c r="N460" s="71"/>
      <c r="O460" s="15"/>
      <c r="P460" s="15"/>
      <c r="Q460" s="28"/>
      <c r="R460" s="71"/>
      <c r="S460" s="173"/>
      <c r="T460" s="219"/>
      <c r="U460" s="15"/>
      <c r="V460" s="15"/>
      <c r="W460" s="15"/>
      <c r="X460" s="165"/>
      <c r="Y460" s="15"/>
      <c r="Z460" s="15"/>
      <c r="AA460" s="15"/>
      <c r="AB460" s="71"/>
      <c r="AC460" s="35"/>
      <c r="AD460" s="35"/>
      <c r="AE460" s="35"/>
      <c r="AF460" s="71"/>
      <c r="AG460" s="15"/>
      <c r="AH460" s="15"/>
      <c r="AI460" s="28"/>
      <c r="AJ460" s="71"/>
      <c r="AK460" s="173"/>
      <c r="AL460" s="219"/>
      <c r="AM460" s="15"/>
      <c r="AN460" s="15"/>
      <c r="AO460" s="15"/>
      <c r="AP460" s="165"/>
      <c r="AQ460" s="15"/>
      <c r="AR460" s="15"/>
      <c r="AS460" s="28"/>
      <c r="AT460" s="71"/>
      <c r="AU460" s="35"/>
      <c r="AV460" s="35"/>
      <c r="AW460" s="35"/>
      <c r="AX460" s="71"/>
      <c r="AY460" s="15"/>
      <c r="AZ460" s="15"/>
      <c r="BA460" s="28"/>
      <c r="BB460" s="71"/>
      <c r="BC460" s="173"/>
      <c r="BD460" s="220"/>
      <c r="BH460" s="221"/>
      <c r="BK460" s="50"/>
      <c r="BL460" s="115"/>
      <c r="BM460" s="43"/>
      <c r="BN460" s="43"/>
      <c r="BO460" s="43"/>
      <c r="BP460" s="115"/>
      <c r="BS460" s="50"/>
      <c r="BT460" s="115"/>
      <c r="BU460" s="222"/>
      <c r="BV460" s="223"/>
      <c r="BZ460" s="221"/>
      <c r="CC460" s="50"/>
      <c r="CD460" s="115"/>
      <c r="CE460" s="43"/>
      <c r="CF460" s="43"/>
      <c r="CG460" s="43"/>
      <c r="CH460" s="115"/>
      <c r="CK460" s="50"/>
      <c r="CL460" s="115"/>
      <c r="CM460" s="222"/>
      <c r="CN460" s="223"/>
      <c r="CR460" s="221"/>
      <c r="CU460" s="50"/>
      <c r="CV460" s="115"/>
      <c r="CW460" s="43"/>
      <c r="CX460" s="43"/>
      <c r="CY460" s="43"/>
      <c r="CZ460" s="115"/>
      <c r="DC460" s="50"/>
      <c r="DD460" s="115"/>
      <c r="DE460" s="222"/>
      <c r="DF460" s="223"/>
      <c r="DJ460" s="221"/>
      <c r="DM460" s="50"/>
      <c r="DN460" s="115"/>
      <c r="DO460" s="43"/>
      <c r="DP460" s="43"/>
      <c r="DQ460" s="43"/>
      <c r="DU460" s="50"/>
      <c r="DV460" s="115"/>
      <c r="DW460" s="222"/>
      <c r="DX460" s="223"/>
      <c r="EG460" s="43"/>
      <c r="EH460" s="43"/>
      <c r="EI460" s="43"/>
    </row>
    <row r="461">
      <c r="A461" s="218"/>
      <c r="B461" s="219"/>
      <c r="C461" s="15"/>
      <c r="D461" s="15"/>
      <c r="E461" s="15"/>
      <c r="F461" s="165"/>
      <c r="G461" s="15"/>
      <c r="H461" s="15"/>
      <c r="I461" s="28"/>
      <c r="J461" s="71"/>
      <c r="K461" s="35"/>
      <c r="L461" s="35"/>
      <c r="M461" s="35"/>
      <c r="N461" s="71"/>
      <c r="O461" s="15"/>
      <c r="P461" s="15"/>
      <c r="Q461" s="28"/>
      <c r="R461" s="71"/>
      <c r="S461" s="173"/>
      <c r="T461" s="219"/>
      <c r="U461" s="15"/>
      <c r="V461" s="15"/>
      <c r="W461" s="15"/>
      <c r="X461" s="165"/>
      <c r="Y461" s="15"/>
      <c r="Z461" s="15"/>
      <c r="AA461" s="15"/>
      <c r="AB461" s="71"/>
      <c r="AC461" s="35"/>
      <c r="AD461" s="35"/>
      <c r="AE461" s="35"/>
      <c r="AF461" s="71"/>
      <c r="AG461" s="15"/>
      <c r="AH461" s="15"/>
      <c r="AI461" s="28"/>
      <c r="AJ461" s="71"/>
      <c r="AK461" s="173"/>
      <c r="AL461" s="219"/>
      <c r="AM461" s="15"/>
      <c r="AN461" s="15"/>
      <c r="AO461" s="15"/>
      <c r="AP461" s="165"/>
      <c r="AQ461" s="15"/>
      <c r="AR461" s="15"/>
      <c r="AS461" s="28"/>
      <c r="AT461" s="71"/>
      <c r="AU461" s="35"/>
      <c r="AV461" s="35"/>
      <c r="AW461" s="35"/>
      <c r="AX461" s="71"/>
      <c r="AY461" s="15"/>
      <c r="AZ461" s="15"/>
      <c r="BA461" s="28"/>
      <c r="BB461" s="71"/>
      <c r="BC461" s="173"/>
      <c r="BD461" s="220"/>
      <c r="BH461" s="221"/>
      <c r="BK461" s="50"/>
      <c r="BL461" s="115"/>
      <c r="BM461" s="43"/>
      <c r="BN461" s="43"/>
      <c r="BO461" s="43"/>
      <c r="BP461" s="115"/>
      <c r="BS461" s="50"/>
      <c r="BT461" s="115"/>
      <c r="BU461" s="222"/>
      <c r="BV461" s="223"/>
      <c r="BZ461" s="221"/>
      <c r="CC461" s="50"/>
      <c r="CD461" s="115"/>
      <c r="CE461" s="43"/>
      <c r="CF461" s="43"/>
      <c r="CG461" s="43"/>
      <c r="CH461" s="115"/>
      <c r="CK461" s="50"/>
      <c r="CL461" s="115"/>
      <c r="CM461" s="222"/>
      <c r="CN461" s="223"/>
      <c r="CR461" s="221"/>
      <c r="CU461" s="50"/>
      <c r="CV461" s="115"/>
      <c r="CW461" s="43"/>
      <c r="CX461" s="43"/>
      <c r="CY461" s="43"/>
      <c r="CZ461" s="115"/>
      <c r="DC461" s="50"/>
      <c r="DD461" s="115"/>
      <c r="DE461" s="222"/>
      <c r="DF461" s="223"/>
      <c r="DJ461" s="221"/>
      <c r="DM461" s="50"/>
      <c r="DN461" s="115"/>
      <c r="DO461" s="43"/>
      <c r="DP461" s="43"/>
      <c r="DQ461" s="43"/>
      <c r="DU461" s="50"/>
      <c r="DV461" s="115"/>
      <c r="DW461" s="222"/>
      <c r="DX461" s="223"/>
      <c r="EG461" s="43"/>
      <c r="EH461" s="43"/>
      <c r="EI461" s="43"/>
    </row>
    <row r="462">
      <c r="A462" s="218"/>
      <c r="B462" s="219"/>
      <c r="C462" s="15"/>
      <c r="D462" s="15"/>
      <c r="E462" s="15"/>
      <c r="F462" s="165"/>
      <c r="G462" s="15"/>
      <c r="H462" s="15"/>
      <c r="I462" s="28"/>
      <c r="J462" s="71"/>
      <c r="K462" s="35"/>
      <c r="L462" s="35"/>
      <c r="M462" s="35"/>
      <c r="N462" s="71"/>
      <c r="O462" s="15"/>
      <c r="P462" s="15"/>
      <c r="Q462" s="28"/>
      <c r="R462" s="71"/>
      <c r="S462" s="173"/>
      <c r="T462" s="219"/>
      <c r="U462" s="15"/>
      <c r="V462" s="15"/>
      <c r="W462" s="15"/>
      <c r="X462" s="165"/>
      <c r="Y462" s="15"/>
      <c r="Z462" s="15"/>
      <c r="AA462" s="15"/>
      <c r="AB462" s="71"/>
      <c r="AC462" s="35"/>
      <c r="AD462" s="35"/>
      <c r="AE462" s="35"/>
      <c r="AF462" s="71"/>
      <c r="AG462" s="15"/>
      <c r="AH462" s="15"/>
      <c r="AI462" s="28"/>
      <c r="AJ462" s="71"/>
      <c r="AK462" s="173"/>
      <c r="AL462" s="219"/>
      <c r="AM462" s="15"/>
      <c r="AN462" s="15"/>
      <c r="AO462" s="15"/>
      <c r="AP462" s="165"/>
      <c r="AQ462" s="15"/>
      <c r="AR462" s="15"/>
      <c r="AS462" s="28"/>
      <c r="AT462" s="71"/>
      <c r="AU462" s="35"/>
      <c r="AV462" s="35"/>
      <c r="AW462" s="35"/>
      <c r="AX462" s="71"/>
      <c r="AY462" s="15"/>
      <c r="AZ462" s="15"/>
      <c r="BA462" s="28"/>
      <c r="BB462" s="71"/>
      <c r="BC462" s="173"/>
      <c r="BD462" s="220"/>
      <c r="BH462" s="221"/>
      <c r="BK462" s="50"/>
      <c r="BL462" s="115"/>
      <c r="BM462" s="43"/>
      <c r="BN462" s="43"/>
      <c r="BO462" s="43"/>
      <c r="BP462" s="115"/>
      <c r="BS462" s="50"/>
      <c r="BT462" s="115"/>
      <c r="BU462" s="222"/>
      <c r="BV462" s="223"/>
      <c r="BZ462" s="221"/>
      <c r="CC462" s="50"/>
      <c r="CD462" s="115"/>
      <c r="CE462" s="43"/>
      <c r="CF462" s="43"/>
      <c r="CG462" s="43"/>
      <c r="CH462" s="115"/>
      <c r="CK462" s="50"/>
      <c r="CL462" s="115"/>
      <c r="CM462" s="222"/>
      <c r="CN462" s="223"/>
      <c r="CR462" s="221"/>
      <c r="CU462" s="50"/>
      <c r="CV462" s="115"/>
      <c r="CW462" s="43"/>
      <c r="CX462" s="43"/>
      <c r="CY462" s="43"/>
      <c r="CZ462" s="115"/>
      <c r="DC462" s="50"/>
      <c r="DD462" s="115"/>
      <c r="DE462" s="222"/>
      <c r="DF462" s="223"/>
      <c r="DJ462" s="221"/>
      <c r="DM462" s="50"/>
      <c r="DN462" s="115"/>
      <c r="DO462" s="43"/>
      <c r="DP462" s="43"/>
      <c r="DQ462" s="43"/>
      <c r="DU462" s="50"/>
      <c r="DV462" s="115"/>
      <c r="DW462" s="222"/>
      <c r="DX462" s="223"/>
      <c r="EG462" s="43"/>
      <c r="EH462" s="43"/>
      <c r="EI462" s="43"/>
    </row>
    <row r="463">
      <c r="A463" s="218"/>
      <c r="B463" s="219"/>
      <c r="C463" s="15"/>
      <c r="D463" s="15"/>
      <c r="E463" s="15"/>
      <c r="F463" s="165"/>
      <c r="G463" s="15"/>
      <c r="H463" s="15"/>
      <c r="I463" s="28"/>
      <c r="J463" s="71"/>
      <c r="K463" s="35"/>
      <c r="L463" s="35"/>
      <c r="M463" s="35"/>
      <c r="N463" s="71"/>
      <c r="O463" s="15"/>
      <c r="P463" s="15"/>
      <c r="Q463" s="28"/>
      <c r="R463" s="71"/>
      <c r="S463" s="173"/>
      <c r="T463" s="219"/>
      <c r="U463" s="15"/>
      <c r="V463" s="15"/>
      <c r="W463" s="15"/>
      <c r="X463" s="165"/>
      <c r="Y463" s="15"/>
      <c r="Z463" s="15"/>
      <c r="AA463" s="15"/>
      <c r="AB463" s="71"/>
      <c r="AC463" s="35"/>
      <c r="AD463" s="35"/>
      <c r="AE463" s="35"/>
      <c r="AF463" s="71"/>
      <c r="AG463" s="15"/>
      <c r="AH463" s="15"/>
      <c r="AI463" s="28"/>
      <c r="AJ463" s="71"/>
      <c r="AK463" s="173"/>
      <c r="AL463" s="219"/>
      <c r="AM463" s="15"/>
      <c r="AN463" s="15"/>
      <c r="AO463" s="15"/>
      <c r="AP463" s="165"/>
      <c r="AQ463" s="15"/>
      <c r="AR463" s="15"/>
      <c r="AS463" s="28"/>
      <c r="AT463" s="71"/>
      <c r="AU463" s="35"/>
      <c r="AV463" s="35"/>
      <c r="AW463" s="35"/>
      <c r="AX463" s="71"/>
      <c r="AY463" s="15"/>
      <c r="AZ463" s="15"/>
      <c r="BA463" s="28"/>
      <c r="BB463" s="71"/>
      <c r="BC463" s="173"/>
      <c r="BD463" s="220"/>
      <c r="BH463" s="221"/>
      <c r="BK463" s="50"/>
      <c r="BL463" s="115"/>
      <c r="BM463" s="43"/>
      <c r="BN463" s="43"/>
      <c r="BO463" s="43"/>
      <c r="BP463" s="115"/>
      <c r="BS463" s="50"/>
      <c r="BT463" s="115"/>
      <c r="BU463" s="222"/>
      <c r="BV463" s="223"/>
      <c r="BZ463" s="221"/>
      <c r="CC463" s="50"/>
      <c r="CD463" s="115"/>
      <c r="CE463" s="43"/>
      <c r="CF463" s="43"/>
      <c r="CG463" s="43"/>
      <c r="CH463" s="115"/>
      <c r="CK463" s="50"/>
      <c r="CL463" s="115"/>
      <c r="CM463" s="222"/>
      <c r="CN463" s="223"/>
      <c r="CR463" s="221"/>
      <c r="CU463" s="50"/>
      <c r="CV463" s="115"/>
      <c r="CW463" s="43"/>
      <c r="CX463" s="43"/>
      <c r="CY463" s="43"/>
      <c r="CZ463" s="115"/>
      <c r="DC463" s="50"/>
      <c r="DD463" s="115"/>
      <c r="DE463" s="222"/>
      <c r="DF463" s="223"/>
      <c r="DJ463" s="221"/>
      <c r="DM463" s="50"/>
      <c r="DN463" s="115"/>
      <c r="DO463" s="43"/>
      <c r="DP463" s="43"/>
      <c r="DQ463" s="43"/>
      <c r="DU463" s="50"/>
      <c r="DV463" s="115"/>
      <c r="DW463" s="222"/>
      <c r="DX463" s="223"/>
      <c r="EG463" s="43"/>
      <c r="EH463" s="43"/>
      <c r="EI463" s="43"/>
    </row>
    <row r="464">
      <c r="A464" s="218"/>
      <c r="B464" s="219"/>
      <c r="C464" s="15"/>
      <c r="D464" s="15"/>
      <c r="E464" s="15"/>
      <c r="F464" s="165"/>
      <c r="G464" s="15"/>
      <c r="H464" s="15"/>
      <c r="I464" s="28"/>
      <c r="J464" s="71"/>
      <c r="K464" s="35"/>
      <c r="L464" s="35"/>
      <c r="M464" s="35"/>
      <c r="N464" s="71"/>
      <c r="O464" s="15"/>
      <c r="P464" s="15"/>
      <c r="Q464" s="28"/>
      <c r="R464" s="71"/>
      <c r="S464" s="173"/>
      <c r="T464" s="219"/>
      <c r="U464" s="15"/>
      <c r="V464" s="15"/>
      <c r="W464" s="15"/>
      <c r="X464" s="165"/>
      <c r="Y464" s="15"/>
      <c r="Z464" s="15"/>
      <c r="AA464" s="15"/>
      <c r="AB464" s="71"/>
      <c r="AC464" s="35"/>
      <c r="AD464" s="35"/>
      <c r="AE464" s="35"/>
      <c r="AF464" s="71"/>
      <c r="AG464" s="15"/>
      <c r="AH464" s="15"/>
      <c r="AI464" s="28"/>
      <c r="AJ464" s="71"/>
      <c r="AK464" s="173"/>
      <c r="AL464" s="219"/>
      <c r="AM464" s="15"/>
      <c r="AN464" s="15"/>
      <c r="AO464" s="15"/>
      <c r="AP464" s="165"/>
      <c r="AQ464" s="15"/>
      <c r="AR464" s="15"/>
      <c r="AS464" s="28"/>
      <c r="AT464" s="71"/>
      <c r="AU464" s="35"/>
      <c r="AV464" s="35"/>
      <c r="AW464" s="35"/>
      <c r="AX464" s="71"/>
      <c r="AY464" s="15"/>
      <c r="AZ464" s="15"/>
      <c r="BA464" s="28"/>
      <c r="BB464" s="71"/>
      <c r="BC464" s="173"/>
      <c r="BD464" s="220"/>
      <c r="BH464" s="221"/>
      <c r="BK464" s="50"/>
      <c r="BL464" s="115"/>
      <c r="BM464" s="43"/>
      <c r="BN464" s="43"/>
      <c r="BO464" s="43"/>
      <c r="BP464" s="115"/>
      <c r="BS464" s="50"/>
      <c r="BT464" s="115"/>
      <c r="BU464" s="222"/>
      <c r="BV464" s="223"/>
      <c r="BZ464" s="221"/>
      <c r="CC464" s="50"/>
      <c r="CD464" s="115"/>
      <c r="CE464" s="43"/>
      <c r="CF464" s="43"/>
      <c r="CG464" s="43"/>
      <c r="CH464" s="115"/>
      <c r="CK464" s="50"/>
      <c r="CL464" s="115"/>
      <c r="CM464" s="222"/>
      <c r="CN464" s="223"/>
      <c r="CR464" s="221"/>
      <c r="CU464" s="50"/>
      <c r="CV464" s="115"/>
      <c r="CW464" s="43"/>
      <c r="CX464" s="43"/>
      <c r="CY464" s="43"/>
      <c r="CZ464" s="115"/>
      <c r="DC464" s="50"/>
      <c r="DD464" s="115"/>
      <c r="DE464" s="222"/>
      <c r="DF464" s="223"/>
      <c r="DJ464" s="221"/>
      <c r="DM464" s="50"/>
      <c r="DN464" s="115"/>
      <c r="DO464" s="43"/>
      <c r="DP464" s="43"/>
      <c r="DQ464" s="43"/>
      <c r="DU464" s="50"/>
      <c r="DV464" s="115"/>
      <c r="DW464" s="222"/>
      <c r="DX464" s="223"/>
      <c r="EG464" s="43"/>
      <c r="EH464" s="43"/>
      <c r="EI464" s="43"/>
    </row>
    <row r="465">
      <c r="A465" s="218"/>
      <c r="B465" s="219"/>
      <c r="C465" s="15"/>
      <c r="D465" s="15"/>
      <c r="E465" s="15"/>
      <c r="F465" s="165"/>
      <c r="G465" s="15"/>
      <c r="H465" s="15"/>
      <c r="I465" s="28"/>
      <c r="J465" s="71"/>
      <c r="K465" s="35"/>
      <c r="L465" s="35"/>
      <c r="M465" s="35"/>
      <c r="N465" s="71"/>
      <c r="O465" s="15"/>
      <c r="P465" s="15"/>
      <c r="Q465" s="28"/>
      <c r="R465" s="71"/>
      <c r="S465" s="173"/>
      <c r="T465" s="219"/>
      <c r="U465" s="15"/>
      <c r="V465" s="15"/>
      <c r="W465" s="15"/>
      <c r="X465" s="165"/>
      <c r="Y465" s="15"/>
      <c r="Z465" s="15"/>
      <c r="AA465" s="15"/>
      <c r="AB465" s="71"/>
      <c r="AC465" s="35"/>
      <c r="AD465" s="35"/>
      <c r="AE465" s="35"/>
      <c r="AF465" s="71"/>
      <c r="AG465" s="15"/>
      <c r="AH465" s="15"/>
      <c r="AI465" s="28"/>
      <c r="AJ465" s="71"/>
      <c r="AK465" s="173"/>
      <c r="AL465" s="219"/>
      <c r="AM465" s="15"/>
      <c r="AN465" s="15"/>
      <c r="AO465" s="15"/>
      <c r="AP465" s="165"/>
      <c r="AQ465" s="15"/>
      <c r="AR465" s="15"/>
      <c r="AS465" s="28"/>
      <c r="AT465" s="71"/>
      <c r="AU465" s="35"/>
      <c r="AV465" s="35"/>
      <c r="AW465" s="35"/>
      <c r="AX465" s="71"/>
      <c r="AY465" s="15"/>
      <c r="AZ465" s="15"/>
      <c r="BA465" s="28"/>
      <c r="BB465" s="71"/>
      <c r="BC465" s="173"/>
      <c r="BD465" s="220"/>
      <c r="BH465" s="221"/>
      <c r="BK465" s="50"/>
      <c r="BL465" s="115"/>
      <c r="BM465" s="43"/>
      <c r="BN465" s="43"/>
      <c r="BO465" s="43"/>
      <c r="BP465" s="115"/>
      <c r="BS465" s="50"/>
      <c r="BT465" s="115"/>
      <c r="BU465" s="222"/>
      <c r="BV465" s="223"/>
      <c r="BZ465" s="221"/>
      <c r="CC465" s="50"/>
      <c r="CD465" s="115"/>
      <c r="CE465" s="43"/>
      <c r="CF465" s="43"/>
      <c r="CG465" s="43"/>
      <c r="CH465" s="115"/>
      <c r="CK465" s="50"/>
      <c r="CL465" s="115"/>
      <c r="CM465" s="222"/>
      <c r="CN465" s="223"/>
      <c r="CR465" s="221"/>
      <c r="CU465" s="50"/>
      <c r="CV465" s="115"/>
      <c r="CW465" s="43"/>
      <c r="CX465" s="43"/>
      <c r="CY465" s="43"/>
      <c r="CZ465" s="115"/>
      <c r="DC465" s="50"/>
      <c r="DD465" s="115"/>
      <c r="DE465" s="222"/>
      <c r="DF465" s="223"/>
      <c r="DJ465" s="221"/>
      <c r="DM465" s="50"/>
      <c r="DN465" s="115"/>
      <c r="DO465" s="43"/>
      <c r="DP465" s="43"/>
      <c r="DQ465" s="43"/>
      <c r="DU465" s="50"/>
      <c r="DV465" s="115"/>
      <c r="DW465" s="222"/>
      <c r="DX465" s="223"/>
      <c r="EG465" s="43"/>
      <c r="EH465" s="43"/>
      <c r="EI465" s="43"/>
    </row>
    <row r="466">
      <c r="A466" s="218"/>
      <c r="B466" s="219"/>
      <c r="C466" s="15"/>
      <c r="D466" s="15"/>
      <c r="E466" s="15"/>
      <c r="F466" s="165"/>
      <c r="G466" s="15"/>
      <c r="H466" s="15"/>
      <c r="I466" s="28"/>
      <c r="J466" s="71"/>
      <c r="K466" s="35"/>
      <c r="L466" s="35"/>
      <c r="M466" s="35"/>
      <c r="N466" s="71"/>
      <c r="O466" s="15"/>
      <c r="P466" s="15"/>
      <c r="Q466" s="28"/>
      <c r="R466" s="71"/>
      <c r="S466" s="173"/>
      <c r="T466" s="219"/>
      <c r="U466" s="15"/>
      <c r="V466" s="15"/>
      <c r="W466" s="15"/>
      <c r="X466" s="165"/>
      <c r="Y466" s="15"/>
      <c r="Z466" s="15"/>
      <c r="AA466" s="15"/>
      <c r="AB466" s="71"/>
      <c r="AC466" s="35"/>
      <c r="AD466" s="35"/>
      <c r="AE466" s="35"/>
      <c r="AF466" s="71"/>
      <c r="AG466" s="15"/>
      <c r="AH466" s="15"/>
      <c r="AI466" s="28"/>
      <c r="AJ466" s="71"/>
      <c r="AK466" s="173"/>
      <c r="AL466" s="219"/>
      <c r="AM466" s="15"/>
      <c r="AN466" s="15"/>
      <c r="AO466" s="15"/>
      <c r="AP466" s="165"/>
      <c r="AQ466" s="15"/>
      <c r="AR466" s="15"/>
      <c r="AS466" s="28"/>
      <c r="AT466" s="71"/>
      <c r="AU466" s="35"/>
      <c r="AV466" s="35"/>
      <c r="AW466" s="35"/>
      <c r="AX466" s="71"/>
      <c r="AY466" s="15"/>
      <c r="AZ466" s="15"/>
      <c r="BA466" s="28"/>
      <c r="BB466" s="71"/>
      <c r="BC466" s="173"/>
      <c r="BD466" s="220"/>
      <c r="BH466" s="221"/>
      <c r="BK466" s="50"/>
      <c r="BL466" s="115"/>
      <c r="BM466" s="43"/>
      <c r="BN466" s="43"/>
      <c r="BO466" s="43"/>
      <c r="BP466" s="115"/>
      <c r="BS466" s="50"/>
      <c r="BT466" s="115"/>
      <c r="BU466" s="222"/>
      <c r="BV466" s="223"/>
      <c r="BZ466" s="221"/>
      <c r="CC466" s="50"/>
      <c r="CD466" s="115"/>
      <c r="CE466" s="43"/>
      <c r="CF466" s="43"/>
      <c r="CG466" s="43"/>
      <c r="CH466" s="115"/>
      <c r="CK466" s="50"/>
      <c r="CL466" s="115"/>
      <c r="CM466" s="222"/>
      <c r="CN466" s="223"/>
      <c r="CR466" s="221"/>
      <c r="CU466" s="50"/>
      <c r="CV466" s="115"/>
      <c r="CW466" s="43"/>
      <c r="CX466" s="43"/>
      <c r="CY466" s="43"/>
      <c r="CZ466" s="115"/>
      <c r="DC466" s="50"/>
      <c r="DD466" s="115"/>
      <c r="DE466" s="222"/>
      <c r="DF466" s="223"/>
      <c r="DJ466" s="221"/>
      <c r="DM466" s="50"/>
      <c r="DN466" s="115"/>
      <c r="DO466" s="43"/>
      <c r="DP466" s="43"/>
      <c r="DQ466" s="43"/>
      <c r="DU466" s="50"/>
      <c r="DV466" s="115"/>
      <c r="DW466" s="222"/>
      <c r="DX466" s="223"/>
      <c r="EG466" s="43"/>
      <c r="EH466" s="43"/>
      <c r="EI466" s="43"/>
    </row>
    <row r="467">
      <c r="A467" s="218"/>
      <c r="B467" s="219"/>
      <c r="C467" s="15"/>
      <c r="D467" s="15"/>
      <c r="E467" s="15"/>
      <c r="F467" s="165"/>
      <c r="G467" s="15"/>
      <c r="H467" s="15"/>
      <c r="I467" s="28"/>
      <c r="J467" s="71"/>
      <c r="K467" s="35"/>
      <c r="L467" s="35"/>
      <c r="M467" s="35"/>
      <c r="N467" s="71"/>
      <c r="O467" s="15"/>
      <c r="P467" s="15"/>
      <c r="Q467" s="28"/>
      <c r="R467" s="71"/>
      <c r="S467" s="173"/>
      <c r="T467" s="219"/>
      <c r="U467" s="15"/>
      <c r="V467" s="15"/>
      <c r="W467" s="15"/>
      <c r="X467" s="165"/>
      <c r="Y467" s="15"/>
      <c r="Z467" s="15"/>
      <c r="AA467" s="15"/>
      <c r="AB467" s="71"/>
      <c r="AC467" s="35"/>
      <c r="AD467" s="35"/>
      <c r="AE467" s="35"/>
      <c r="AF467" s="71"/>
      <c r="AG467" s="15"/>
      <c r="AH467" s="15"/>
      <c r="AI467" s="28"/>
      <c r="AJ467" s="71"/>
      <c r="AK467" s="173"/>
      <c r="AL467" s="219"/>
      <c r="AM467" s="15"/>
      <c r="AN467" s="15"/>
      <c r="AO467" s="15"/>
      <c r="AP467" s="165"/>
      <c r="AQ467" s="15"/>
      <c r="AR467" s="15"/>
      <c r="AS467" s="28"/>
      <c r="AT467" s="71"/>
      <c r="AU467" s="35"/>
      <c r="AV467" s="35"/>
      <c r="AW467" s="35"/>
      <c r="AX467" s="71"/>
      <c r="AY467" s="15"/>
      <c r="AZ467" s="15"/>
      <c r="BA467" s="28"/>
      <c r="BB467" s="71"/>
      <c r="BC467" s="173"/>
      <c r="BD467" s="220"/>
      <c r="BH467" s="221"/>
      <c r="BK467" s="50"/>
      <c r="BL467" s="115"/>
      <c r="BM467" s="43"/>
      <c r="BN467" s="43"/>
      <c r="BO467" s="43"/>
      <c r="BP467" s="115"/>
      <c r="BS467" s="50"/>
      <c r="BT467" s="115"/>
      <c r="BU467" s="222"/>
      <c r="BV467" s="223"/>
      <c r="BZ467" s="221"/>
      <c r="CC467" s="50"/>
      <c r="CD467" s="115"/>
      <c r="CE467" s="43"/>
      <c r="CF467" s="43"/>
      <c r="CG467" s="43"/>
      <c r="CH467" s="115"/>
      <c r="CK467" s="50"/>
      <c r="CL467" s="115"/>
      <c r="CM467" s="222"/>
      <c r="CN467" s="223"/>
      <c r="CR467" s="221"/>
      <c r="CU467" s="50"/>
      <c r="CV467" s="115"/>
      <c r="CW467" s="43"/>
      <c r="CX467" s="43"/>
      <c r="CY467" s="43"/>
      <c r="CZ467" s="115"/>
      <c r="DC467" s="50"/>
      <c r="DD467" s="115"/>
      <c r="DE467" s="222"/>
      <c r="DF467" s="223"/>
      <c r="DJ467" s="221"/>
      <c r="DM467" s="50"/>
      <c r="DN467" s="115"/>
      <c r="DO467" s="43"/>
      <c r="DP467" s="43"/>
      <c r="DQ467" s="43"/>
      <c r="DU467" s="50"/>
      <c r="DV467" s="115"/>
      <c r="DW467" s="222"/>
      <c r="DX467" s="223"/>
      <c r="EG467" s="43"/>
      <c r="EH467" s="43"/>
      <c r="EI467" s="43"/>
    </row>
    <row r="468">
      <c r="A468" s="218"/>
      <c r="B468" s="219"/>
      <c r="C468" s="15"/>
      <c r="D468" s="15"/>
      <c r="E468" s="15"/>
      <c r="F468" s="165"/>
      <c r="G468" s="15"/>
      <c r="H468" s="15"/>
      <c r="I468" s="28"/>
      <c r="J468" s="71"/>
      <c r="K468" s="35"/>
      <c r="L468" s="35"/>
      <c r="M468" s="35"/>
      <c r="N468" s="71"/>
      <c r="O468" s="15"/>
      <c r="P468" s="15"/>
      <c r="Q468" s="28"/>
      <c r="R468" s="71"/>
      <c r="S468" s="173"/>
      <c r="T468" s="219"/>
      <c r="U468" s="15"/>
      <c r="V468" s="15"/>
      <c r="W468" s="15"/>
      <c r="X468" s="165"/>
      <c r="Y468" s="15"/>
      <c r="Z468" s="15"/>
      <c r="AA468" s="15"/>
      <c r="AB468" s="71"/>
      <c r="AC468" s="35"/>
      <c r="AD468" s="35"/>
      <c r="AE468" s="35"/>
      <c r="AF468" s="71"/>
      <c r="AG468" s="15"/>
      <c r="AH468" s="15"/>
      <c r="AI468" s="28"/>
      <c r="AJ468" s="71"/>
      <c r="AK468" s="173"/>
      <c r="AL468" s="219"/>
      <c r="AM468" s="15"/>
      <c r="AN468" s="15"/>
      <c r="AO468" s="15"/>
      <c r="AP468" s="165"/>
      <c r="AQ468" s="15"/>
      <c r="AR468" s="15"/>
      <c r="AS468" s="28"/>
      <c r="AT468" s="71"/>
      <c r="AU468" s="35"/>
      <c r="AV468" s="35"/>
      <c r="AW468" s="35"/>
      <c r="AX468" s="71"/>
      <c r="AY468" s="15"/>
      <c r="AZ468" s="15"/>
      <c r="BA468" s="28"/>
      <c r="BB468" s="71"/>
      <c r="BC468" s="173"/>
      <c r="BD468" s="220"/>
      <c r="BH468" s="221"/>
      <c r="BK468" s="50"/>
      <c r="BL468" s="115"/>
      <c r="BM468" s="43"/>
      <c r="BN468" s="43"/>
      <c r="BO468" s="43"/>
      <c r="BP468" s="115"/>
      <c r="BS468" s="50"/>
      <c r="BT468" s="115"/>
      <c r="BU468" s="222"/>
      <c r="BV468" s="223"/>
      <c r="BZ468" s="221"/>
      <c r="CC468" s="50"/>
      <c r="CD468" s="115"/>
      <c r="CE468" s="43"/>
      <c r="CF468" s="43"/>
      <c r="CG468" s="43"/>
      <c r="CH468" s="115"/>
      <c r="CK468" s="50"/>
      <c r="CL468" s="115"/>
      <c r="CM468" s="222"/>
      <c r="CN468" s="223"/>
      <c r="CR468" s="221"/>
      <c r="CU468" s="50"/>
      <c r="CV468" s="115"/>
      <c r="CW468" s="43"/>
      <c r="CX468" s="43"/>
      <c r="CY468" s="43"/>
      <c r="CZ468" s="115"/>
      <c r="DC468" s="50"/>
      <c r="DD468" s="115"/>
      <c r="DE468" s="222"/>
      <c r="DF468" s="223"/>
      <c r="DJ468" s="221"/>
      <c r="DM468" s="50"/>
      <c r="DN468" s="115"/>
      <c r="DO468" s="43"/>
      <c r="DP468" s="43"/>
      <c r="DQ468" s="43"/>
      <c r="DU468" s="50"/>
      <c r="DV468" s="115"/>
      <c r="DW468" s="222"/>
      <c r="DX468" s="223"/>
      <c r="EG468" s="43"/>
      <c r="EH468" s="43"/>
      <c r="EI468" s="43"/>
    </row>
    <row r="469">
      <c r="A469" s="218"/>
      <c r="B469" s="219"/>
      <c r="C469" s="15"/>
      <c r="D469" s="15"/>
      <c r="E469" s="15"/>
      <c r="F469" s="165"/>
      <c r="G469" s="15"/>
      <c r="H469" s="15"/>
      <c r="I469" s="28"/>
      <c r="J469" s="71"/>
      <c r="K469" s="35"/>
      <c r="L469" s="35"/>
      <c r="M469" s="35"/>
      <c r="N469" s="71"/>
      <c r="O469" s="15"/>
      <c r="P469" s="15"/>
      <c r="Q469" s="28"/>
      <c r="R469" s="71"/>
      <c r="S469" s="173"/>
      <c r="T469" s="219"/>
      <c r="U469" s="15"/>
      <c r="V469" s="15"/>
      <c r="W469" s="15"/>
      <c r="X469" s="165"/>
      <c r="Y469" s="15"/>
      <c r="Z469" s="15"/>
      <c r="AA469" s="15"/>
      <c r="AB469" s="71"/>
      <c r="AC469" s="35"/>
      <c r="AD469" s="35"/>
      <c r="AE469" s="35"/>
      <c r="AF469" s="71"/>
      <c r="AG469" s="15"/>
      <c r="AH469" s="15"/>
      <c r="AI469" s="28"/>
      <c r="AJ469" s="71"/>
      <c r="AK469" s="173"/>
      <c r="AL469" s="219"/>
      <c r="AM469" s="15"/>
      <c r="AN469" s="15"/>
      <c r="AO469" s="15"/>
      <c r="AP469" s="165"/>
      <c r="AQ469" s="15"/>
      <c r="AR469" s="15"/>
      <c r="AS469" s="28"/>
      <c r="AT469" s="71"/>
      <c r="AU469" s="35"/>
      <c r="AV469" s="35"/>
      <c r="AW469" s="35"/>
      <c r="AX469" s="71"/>
      <c r="AY469" s="15"/>
      <c r="AZ469" s="15"/>
      <c r="BA469" s="28"/>
      <c r="BB469" s="71"/>
      <c r="BC469" s="173"/>
      <c r="BD469" s="220"/>
      <c r="BH469" s="221"/>
      <c r="BK469" s="50"/>
      <c r="BL469" s="115"/>
      <c r="BM469" s="43"/>
      <c r="BN469" s="43"/>
      <c r="BO469" s="43"/>
      <c r="BP469" s="115"/>
      <c r="BS469" s="50"/>
      <c r="BT469" s="115"/>
      <c r="BU469" s="222"/>
      <c r="BV469" s="223"/>
      <c r="BZ469" s="221"/>
      <c r="CC469" s="50"/>
      <c r="CD469" s="115"/>
      <c r="CE469" s="43"/>
      <c r="CF469" s="43"/>
      <c r="CG469" s="43"/>
      <c r="CH469" s="115"/>
      <c r="CK469" s="50"/>
      <c r="CL469" s="115"/>
      <c r="CM469" s="222"/>
      <c r="CN469" s="223"/>
      <c r="CR469" s="221"/>
      <c r="CU469" s="50"/>
      <c r="CV469" s="115"/>
      <c r="CW469" s="43"/>
      <c r="CX469" s="43"/>
      <c r="CY469" s="43"/>
      <c r="CZ469" s="115"/>
      <c r="DC469" s="50"/>
      <c r="DD469" s="115"/>
      <c r="DE469" s="222"/>
      <c r="DF469" s="223"/>
      <c r="DJ469" s="221"/>
      <c r="DM469" s="50"/>
      <c r="DN469" s="115"/>
      <c r="DO469" s="43"/>
      <c r="DP469" s="43"/>
      <c r="DQ469" s="43"/>
      <c r="DU469" s="50"/>
      <c r="DV469" s="115"/>
      <c r="DW469" s="222"/>
      <c r="DX469" s="223"/>
      <c r="EG469" s="43"/>
      <c r="EH469" s="43"/>
      <c r="EI469" s="43"/>
    </row>
    <row r="470">
      <c r="A470" s="218"/>
      <c r="B470" s="219"/>
      <c r="C470" s="15"/>
      <c r="D470" s="15"/>
      <c r="E470" s="15"/>
      <c r="F470" s="165"/>
      <c r="G470" s="15"/>
      <c r="H470" s="15"/>
      <c r="I470" s="28"/>
      <c r="J470" s="71"/>
      <c r="K470" s="35"/>
      <c r="L470" s="35"/>
      <c r="M470" s="35"/>
      <c r="N470" s="71"/>
      <c r="O470" s="15"/>
      <c r="P470" s="15"/>
      <c r="Q470" s="28"/>
      <c r="R470" s="71"/>
      <c r="S470" s="173"/>
      <c r="T470" s="219"/>
      <c r="U470" s="15"/>
      <c r="V470" s="15"/>
      <c r="W470" s="15"/>
      <c r="X470" s="165"/>
      <c r="Y470" s="15"/>
      <c r="Z470" s="15"/>
      <c r="AA470" s="15"/>
      <c r="AB470" s="71"/>
      <c r="AC470" s="35"/>
      <c r="AD470" s="35"/>
      <c r="AE470" s="35"/>
      <c r="AF470" s="71"/>
      <c r="AG470" s="15"/>
      <c r="AH470" s="15"/>
      <c r="AI470" s="28"/>
      <c r="AJ470" s="71"/>
      <c r="AK470" s="173"/>
      <c r="AL470" s="219"/>
      <c r="AM470" s="15"/>
      <c r="AN470" s="15"/>
      <c r="AO470" s="15"/>
      <c r="AP470" s="165"/>
      <c r="AQ470" s="15"/>
      <c r="AR470" s="15"/>
      <c r="AS470" s="28"/>
      <c r="AT470" s="71"/>
      <c r="AU470" s="35"/>
      <c r="AV470" s="35"/>
      <c r="AW470" s="35"/>
      <c r="AX470" s="71"/>
      <c r="AY470" s="15"/>
      <c r="AZ470" s="15"/>
      <c r="BA470" s="28"/>
      <c r="BB470" s="71"/>
      <c r="BC470" s="173"/>
      <c r="BD470" s="220"/>
      <c r="BH470" s="221"/>
      <c r="BK470" s="50"/>
      <c r="BL470" s="115"/>
      <c r="BM470" s="43"/>
      <c r="BN470" s="43"/>
      <c r="BO470" s="43"/>
      <c r="BP470" s="115"/>
      <c r="BS470" s="50"/>
      <c r="BT470" s="115"/>
      <c r="BU470" s="222"/>
      <c r="BV470" s="223"/>
      <c r="BZ470" s="221"/>
      <c r="CC470" s="50"/>
      <c r="CD470" s="115"/>
      <c r="CE470" s="43"/>
      <c r="CF470" s="43"/>
      <c r="CG470" s="43"/>
      <c r="CH470" s="115"/>
      <c r="CK470" s="50"/>
      <c r="CL470" s="115"/>
      <c r="CM470" s="222"/>
      <c r="CN470" s="223"/>
      <c r="CR470" s="221"/>
      <c r="CU470" s="50"/>
      <c r="CV470" s="115"/>
      <c r="CW470" s="43"/>
      <c r="CX470" s="43"/>
      <c r="CY470" s="43"/>
      <c r="CZ470" s="115"/>
      <c r="DC470" s="50"/>
      <c r="DD470" s="115"/>
      <c r="DE470" s="222"/>
      <c r="DF470" s="223"/>
      <c r="DJ470" s="221"/>
      <c r="DM470" s="50"/>
      <c r="DN470" s="115"/>
      <c r="DO470" s="43"/>
      <c r="DP470" s="43"/>
      <c r="DQ470" s="43"/>
      <c r="DU470" s="50"/>
      <c r="DV470" s="115"/>
      <c r="DW470" s="222"/>
      <c r="DX470" s="223"/>
      <c r="EG470" s="43"/>
      <c r="EH470" s="43"/>
      <c r="EI470" s="43"/>
    </row>
    <row r="471">
      <c r="A471" s="218"/>
      <c r="B471" s="219"/>
      <c r="C471" s="15"/>
      <c r="D471" s="15"/>
      <c r="E471" s="15"/>
      <c r="F471" s="165"/>
      <c r="G471" s="15"/>
      <c r="H471" s="15"/>
      <c r="I471" s="28"/>
      <c r="J471" s="71"/>
      <c r="K471" s="35"/>
      <c r="L471" s="35"/>
      <c r="M471" s="35"/>
      <c r="N471" s="71"/>
      <c r="O471" s="15"/>
      <c r="P471" s="15"/>
      <c r="Q471" s="28"/>
      <c r="R471" s="71"/>
      <c r="S471" s="173"/>
      <c r="T471" s="219"/>
      <c r="U471" s="15"/>
      <c r="V471" s="15"/>
      <c r="W471" s="15"/>
      <c r="X471" s="165"/>
      <c r="Y471" s="15"/>
      <c r="Z471" s="15"/>
      <c r="AA471" s="15"/>
      <c r="AB471" s="71"/>
      <c r="AC471" s="35"/>
      <c r="AD471" s="35"/>
      <c r="AE471" s="35"/>
      <c r="AF471" s="71"/>
      <c r="AG471" s="15"/>
      <c r="AH471" s="15"/>
      <c r="AI471" s="28"/>
      <c r="AJ471" s="71"/>
      <c r="AK471" s="173"/>
      <c r="AL471" s="219"/>
      <c r="AM471" s="15"/>
      <c r="AN471" s="15"/>
      <c r="AO471" s="15"/>
      <c r="AP471" s="165"/>
      <c r="AQ471" s="15"/>
      <c r="AR471" s="15"/>
      <c r="AS471" s="28"/>
      <c r="AT471" s="71"/>
      <c r="AU471" s="35"/>
      <c r="AV471" s="35"/>
      <c r="AW471" s="35"/>
      <c r="AX471" s="71"/>
      <c r="AY471" s="15"/>
      <c r="AZ471" s="15"/>
      <c r="BA471" s="28"/>
      <c r="BB471" s="71"/>
      <c r="BC471" s="173"/>
      <c r="BD471" s="220"/>
      <c r="BH471" s="221"/>
      <c r="BK471" s="50"/>
      <c r="BL471" s="115"/>
      <c r="BM471" s="43"/>
      <c r="BN471" s="43"/>
      <c r="BO471" s="43"/>
      <c r="BP471" s="115"/>
      <c r="BS471" s="50"/>
      <c r="BT471" s="115"/>
      <c r="BU471" s="222"/>
      <c r="BV471" s="223"/>
      <c r="BZ471" s="221"/>
      <c r="CC471" s="50"/>
      <c r="CD471" s="115"/>
      <c r="CE471" s="43"/>
      <c r="CF471" s="43"/>
      <c r="CG471" s="43"/>
      <c r="CH471" s="115"/>
      <c r="CK471" s="50"/>
      <c r="CL471" s="115"/>
      <c r="CM471" s="222"/>
      <c r="CN471" s="223"/>
      <c r="CR471" s="221"/>
      <c r="CU471" s="50"/>
      <c r="CV471" s="115"/>
      <c r="CW471" s="43"/>
      <c r="CX471" s="43"/>
      <c r="CY471" s="43"/>
      <c r="CZ471" s="115"/>
      <c r="DC471" s="50"/>
      <c r="DD471" s="115"/>
      <c r="DE471" s="222"/>
      <c r="DF471" s="223"/>
      <c r="DJ471" s="221"/>
      <c r="DM471" s="50"/>
      <c r="DN471" s="115"/>
      <c r="DO471" s="43"/>
      <c r="DP471" s="43"/>
      <c r="DQ471" s="43"/>
      <c r="DU471" s="50"/>
      <c r="DV471" s="115"/>
      <c r="DW471" s="222"/>
      <c r="DX471" s="223"/>
      <c r="EG471" s="43"/>
      <c r="EH471" s="43"/>
      <c r="EI471" s="43"/>
    </row>
    <row r="472">
      <c r="A472" s="218"/>
      <c r="B472" s="219"/>
      <c r="C472" s="15"/>
      <c r="D472" s="15"/>
      <c r="E472" s="15"/>
      <c r="F472" s="165"/>
      <c r="G472" s="15"/>
      <c r="H472" s="15"/>
      <c r="I472" s="28"/>
      <c r="J472" s="71"/>
      <c r="K472" s="35"/>
      <c r="L472" s="35"/>
      <c r="M472" s="35"/>
      <c r="N472" s="71"/>
      <c r="O472" s="15"/>
      <c r="P472" s="15"/>
      <c r="Q472" s="28"/>
      <c r="R472" s="71"/>
      <c r="S472" s="173"/>
      <c r="T472" s="219"/>
      <c r="U472" s="15"/>
      <c r="V472" s="15"/>
      <c r="W472" s="15"/>
      <c r="X472" s="165"/>
      <c r="Y472" s="15"/>
      <c r="Z472" s="15"/>
      <c r="AA472" s="15"/>
      <c r="AB472" s="71"/>
      <c r="AC472" s="35"/>
      <c r="AD472" s="35"/>
      <c r="AE472" s="35"/>
      <c r="AF472" s="71"/>
      <c r="AG472" s="15"/>
      <c r="AH472" s="15"/>
      <c r="AI472" s="28"/>
      <c r="AJ472" s="71"/>
      <c r="AK472" s="173"/>
      <c r="AL472" s="219"/>
      <c r="AM472" s="15"/>
      <c r="AN472" s="15"/>
      <c r="AO472" s="15"/>
      <c r="AP472" s="165"/>
      <c r="AQ472" s="15"/>
      <c r="AR472" s="15"/>
      <c r="AS472" s="28"/>
      <c r="AT472" s="71"/>
      <c r="AU472" s="35"/>
      <c r="AV472" s="35"/>
      <c r="AW472" s="35"/>
      <c r="AX472" s="71"/>
      <c r="AY472" s="15"/>
      <c r="AZ472" s="15"/>
      <c r="BA472" s="28"/>
      <c r="BB472" s="71"/>
      <c r="BC472" s="173"/>
      <c r="BD472" s="220"/>
      <c r="BH472" s="221"/>
      <c r="BK472" s="50"/>
      <c r="BL472" s="115"/>
      <c r="BM472" s="43"/>
      <c r="BN472" s="43"/>
      <c r="BO472" s="43"/>
      <c r="BP472" s="115"/>
      <c r="BS472" s="50"/>
      <c r="BT472" s="115"/>
      <c r="BU472" s="222"/>
      <c r="BV472" s="223"/>
      <c r="BZ472" s="221"/>
      <c r="CC472" s="50"/>
      <c r="CD472" s="115"/>
      <c r="CE472" s="43"/>
      <c r="CF472" s="43"/>
      <c r="CG472" s="43"/>
      <c r="CH472" s="115"/>
      <c r="CK472" s="50"/>
      <c r="CL472" s="115"/>
      <c r="CM472" s="222"/>
      <c r="CN472" s="223"/>
      <c r="CR472" s="221"/>
      <c r="CU472" s="50"/>
      <c r="CV472" s="115"/>
      <c r="CW472" s="43"/>
      <c r="CX472" s="43"/>
      <c r="CY472" s="43"/>
      <c r="CZ472" s="115"/>
      <c r="DC472" s="50"/>
      <c r="DD472" s="115"/>
      <c r="DE472" s="222"/>
      <c r="DF472" s="223"/>
      <c r="DJ472" s="221"/>
      <c r="DM472" s="50"/>
      <c r="DN472" s="115"/>
      <c r="DO472" s="43"/>
      <c r="DP472" s="43"/>
      <c r="DQ472" s="43"/>
      <c r="DU472" s="50"/>
      <c r="DV472" s="115"/>
      <c r="DW472" s="222"/>
      <c r="DX472" s="223"/>
      <c r="EG472" s="43"/>
      <c r="EH472" s="43"/>
      <c r="EI472" s="43"/>
    </row>
    <row r="473">
      <c r="A473" s="218"/>
      <c r="B473" s="219"/>
      <c r="C473" s="15"/>
      <c r="D473" s="15"/>
      <c r="E473" s="15"/>
      <c r="F473" s="165"/>
      <c r="G473" s="15"/>
      <c r="H473" s="15"/>
      <c r="I473" s="28"/>
      <c r="J473" s="71"/>
      <c r="K473" s="35"/>
      <c r="L473" s="35"/>
      <c r="M473" s="35"/>
      <c r="N473" s="71"/>
      <c r="O473" s="15"/>
      <c r="P473" s="15"/>
      <c r="Q473" s="28"/>
      <c r="R473" s="71"/>
      <c r="S473" s="173"/>
      <c r="T473" s="219"/>
      <c r="U473" s="15"/>
      <c r="V473" s="15"/>
      <c r="W473" s="15"/>
      <c r="X473" s="165"/>
      <c r="Y473" s="15"/>
      <c r="Z473" s="15"/>
      <c r="AA473" s="15"/>
      <c r="AB473" s="71"/>
      <c r="AC473" s="35"/>
      <c r="AD473" s="35"/>
      <c r="AE473" s="35"/>
      <c r="AF473" s="71"/>
      <c r="AG473" s="15"/>
      <c r="AH473" s="15"/>
      <c r="AI473" s="28"/>
      <c r="AJ473" s="71"/>
      <c r="AK473" s="173"/>
      <c r="AL473" s="219"/>
      <c r="AM473" s="15"/>
      <c r="AN473" s="15"/>
      <c r="AO473" s="15"/>
      <c r="AP473" s="165"/>
      <c r="AQ473" s="15"/>
      <c r="AR473" s="15"/>
      <c r="AS473" s="28"/>
      <c r="AT473" s="71"/>
      <c r="AU473" s="35"/>
      <c r="AV473" s="35"/>
      <c r="AW473" s="35"/>
      <c r="AX473" s="71"/>
      <c r="AY473" s="15"/>
      <c r="AZ473" s="15"/>
      <c r="BA473" s="28"/>
      <c r="BB473" s="71"/>
      <c r="BC473" s="173"/>
      <c r="BD473" s="220"/>
      <c r="BH473" s="221"/>
      <c r="BK473" s="50"/>
      <c r="BL473" s="115"/>
      <c r="BM473" s="43"/>
      <c r="BN473" s="43"/>
      <c r="BO473" s="43"/>
      <c r="BP473" s="115"/>
      <c r="BS473" s="50"/>
      <c r="BT473" s="115"/>
      <c r="BU473" s="222"/>
      <c r="BV473" s="223"/>
      <c r="BZ473" s="221"/>
      <c r="CC473" s="50"/>
      <c r="CD473" s="115"/>
      <c r="CE473" s="43"/>
      <c r="CF473" s="43"/>
      <c r="CG473" s="43"/>
      <c r="CH473" s="115"/>
      <c r="CK473" s="50"/>
      <c r="CL473" s="115"/>
      <c r="CM473" s="222"/>
      <c r="CN473" s="223"/>
      <c r="CR473" s="221"/>
      <c r="CU473" s="50"/>
      <c r="CV473" s="115"/>
      <c r="CW473" s="43"/>
      <c r="CX473" s="43"/>
      <c r="CY473" s="43"/>
      <c r="CZ473" s="115"/>
      <c r="DC473" s="50"/>
      <c r="DD473" s="115"/>
      <c r="DE473" s="222"/>
      <c r="DF473" s="223"/>
      <c r="DJ473" s="221"/>
      <c r="DM473" s="50"/>
      <c r="DN473" s="115"/>
      <c r="DO473" s="43"/>
      <c r="DP473" s="43"/>
      <c r="DQ473" s="43"/>
      <c r="DU473" s="50"/>
      <c r="DV473" s="115"/>
      <c r="DW473" s="222"/>
      <c r="DX473" s="223"/>
      <c r="EG473" s="43"/>
      <c r="EH473" s="43"/>
      <c r="EI473" s="43"/>
    </row>
    <row r="474">
      <c r="A474" s="218"/>
      <c r="B474" s="219"/>
      <c r="C474" s="15"/>
      <c r="D474" s="15"/>
      <c r="E474" s="15"/>
      <c r="F474" s="165"/>
      <c r="G474" s="15"/>
      <c r="H474" s="15"/>
      <c r="I474" s="28"/>
      <c r="J474" s="71"/>
      <c r="K474" s="35"/>
      <c r="L474" s="35"/>
      <c r="M474" s="35"/>
      <c r="N474" s="71"/>
      <c r="O474" s="15"/>
      <c r="P474" s="15"/>
      <c r="Q474" s="28"/>
      <c r="R474" s="71"/>
      <c r="S474" s="173"/>
      <c r="T474" s="219"/>
      <c r="U474" s="15"/>
      <c r="V474" s="15"/>
      <c r="W474" s="15"/>
      <c r="X474" s="165"/>
      <c r="Y474" s="15"/>
      <c r="Z474" s="15"/>
      <c r="AA474" s="15"/>
      <c r="AB474" s="71"/>
      <c r="AC474" s="35"/>
      <c r="AD474" s="35"/>
      <c r="AE474" s="35"/>
      <c r="AF474" s="71"/>
      <c r="AG474" s="15"/>
      <c r="AH474" s="15"/>
      <c r="AI474" s="28"/>
      <c r="AJ474" s="71"/>
      <c r="AK474" s="173"/>
      <c r="AL474" s="219"/>
      <c r="AM474" s="15"/>
      <c r="AN474" s="15"/>
      <c r="AO474" s="15"/>
      <c r="AP474" s="165"/>
      <c r="AQ474" s="15"/>
      <c r="AR474" s="15"/>
      <c r="AS474" s="28"/>
      <c r="AT474" s="71"/>
      <c r="AU474" s="35"/>
      <c r="AV474" s="35"/>
      <c r="AW474" s="35"/>
      <c r="AX474" s="71"/>
      <c r="AY474" s="15"/>
      <c r="AZ474" s="15"/>
      <c r="BA474" s="28"/>
      <c r="BB474" s="71"/>
      <c r="BC474" s="173"/>
      <c r="BD474" s="220"/>
      <c r="BH474" s="221"/>
      <c r="BK474" s="50"/>
      <c r="BL474" s="115"/>
      <c r="BM474" s="43"/>
      <c r="BN474" s="43"/>
      <c r="BO474" s="43"/>
      <c r="BP474" s="115"/>
      <c r="BS474" s="50"/>
      <c r="BT474" s="115"/>
      <c r="BU474" s="222"/>
      <c r="BV474" s="223"/>
      <c r="BZ474" s="221"/>
      <c r="CC474" s="50"/>
      <c r="CD474" s="115"/>
      <c r="CE474" s="43"/>
      <c r="CF474" s="43"/>
      <c r="CG474" s="43"/>
      <c r="CH474" s="115"/>
      <c r="CK474" s="50"/>
      <c r="CL474" s="115"/>
      <c r="CM474" s="222"/>
      <c r="CN474" s="223"/>
      <c r="CR474" s="221"/>
      <c r="CU474" s="50"/>
      <c r="CV474" s="115"/>
      <c r="CW474" s="43"/>
      <c r="CX474" s="43"/>
      <c r="CY474" s="43"/>
      <c r="CZ474" s="115"/>
      <c r="DC474" s="50"/>
      <c r="DD474" s="115"/>
      <c r="DE474" s="222"/>
      <c r="DF474" s="223"/>
      <c r="DJ474" s="221"/>
      <c r="DM474" s="50"/>
      <c r="DN474" s="115"/>
      <c r="DO474" s="43"/>
      <c r="DP474" s="43"/>
      <c r="DQ474" s="43"/>
      <c r="DU474" s="50"/>
      <c r="DV474" s="115"/>
      <c r="DW474" s="222"/>
      <c r="DX474" s="223"/>
      <c r="EG474" s="43"/>
      <c r="EH474" s="43"/>
      <c r="EI474" s="43"/>
    </row>
    <row r="475">
      <c r="A475" s="218"/>
      <c r="B475" s="219"/>
      <c r="C475" s="15"/>
      <c r="D475" s="15"/>
      <c r="E475" s="15"/>
      <c r="F475" s="165"/>
      <c r="G475" s="15"/>
      <c r="H475" s="15"/>
      <c r="I475" s="28"/>
      <c r="J475" s="71"/>
      <c r="K475" s="35"/>
      <c r="L475" s="35"/>
      <c r="M475" s="35"/>
      <c r="N475" s="71"/>
      <c r="O475" s="15"/>
      <c r="P475" s="15"/>
      <c r="Q475" s="28"/>
      <c r="R475" s="71"/>
      <c r="S475" s="173"/>
      <c r="T475" s="219"/>
      <c r="U475" s="15"/>
      <c r="V475" s="15"/>
      <c r="W475" s="15"/>
      <c r="X475" s="165"/>
      <c r="Y475" s="15"/>
      <c r="Z475" s="15"/>
      <c r="AA475" s="15"/>
      <c r="AB475" s="71"/>
      <c r="AC475" s="35"/>
      <c r="AD475" s="35"/>
      <c r="AE475" s="35"/>
      <c r="AF475" s="71"/>
      <c r="AG475" s="15"/>
      <c r="AH475" s="15"/>
      <c r="AI475" s="28"/>
      <c r="AJ475" s="71"/>
      <c r="AK475" s="173"/>
      <c r="AL475" s="219"/>
      <c r="AM475" s="15"/>
      <c r="AN475" s="15"/>
      <c r="AO475" s="15"/>
      <c r="AP475" s="165"/>
      <c r="AQ475" s="15"/>
      <c r="AR475" s="15"/>
      <c r="AS475" s="28"/>
      <c r="AT475" s="71"/>
      <c r="AU475" s="35"/>
      <c r="AV475" s="35"/>
      <c r="AW475" s="35"/>
      <c r="AX475" s="71"/>
      <c r="AY475" s="15"/>
      <c r="AZ475" s="15"/>
      <c r="BA475" s="28"/>
      <c r="BB475" s="71"/>
      <c r="BC475" s="173"/>
      <c r="BD475" s="220"/>
      <c r="BH475" s="221"/>
      <c r="BK475" s="50"/>
      <c r="BL475" s="115"/>
      <c r="BM475" s="43"/>
      <c r="BN475" s="43"/>
      <c r="BO475" s="43"/>
      <c r="BP475" s="115"/>
      <c r="BS475" s="50"/>
      <c r="BT475" s="115"/>
      <c r="BU475" s="222"/>
      <c r="BV475" s="223"/>
      <c r="BZ475" s="221"/>
      <c r="CC475" s="50"/>
      <c r="CD475" s="115"/>
      <c r="CE475" s="43"/>
      <c r="CF475" s="43"/>
      <c r="CG475" s="43"/>
      <c r="CH475" s="115"/>
      <c r="CK475" s="50"/>
      <c r="CL475" s="115"/>
      <c r="CM475" s="222"/>
      <c r="CN475" s="223"/>
      <c r="CR475" s="221"/>
      <c r="CU475" s="50"/>
      <c r="CV475" s="115"/>
      <c r="CW475" s="43"/>
      <c r="CX475" s="43"/>
      <c r="CY475" s="43"/>
      <c r="CZ475" s="115"/>
      <c r="DC475" s="50"/>
      <c r="DD475" s="115"/>
      <c r="DE475" s="222"/>
      <c r="DF475" s="223"/>
      <c r="DJ475" s="221"/>
      <c r="DM475" s="50"/>
      <c r="DN475" s="115"/>
      <c r="DO475" s="43"/>
      <c r="DP475" s="43"/>
      <c r="DQ475" s="43"/>
      <c r="DU475" s="50"/>
      <c r="DV475" s="115"/>
      <c r="DW475" s="222"/>
      <c r="DX475" s="223"/>
      <c r="EG475" s="43"/>
      <c r="EH475" s="43"/>
      <c r="EI475" s="43"/>
    </row>
    <row r="476">
      <c r="A476" s="218"/>
      <c r="B476" s="219"/>
      <c r="C476" s="15"/>
      <c r="D476" s="15"/>
      <c r="E476" s="15"/>
      <c r="F476" s="165"/>
      <c r="G476" s="15"/>
      <c r="H476" s="15"/>
      <c r="I476" s="28"/>
      <c r="J476" s="71"/>
      <c r="K476" s="35"/>
      <c r="L476" s="35"/>
      <c r="M476" s="35"/>
      <c r="N476" s="71"/>
      <c r="O476" s="15"/>
      <c r="P476" s="15"/>
      <c r="Q476" s="28"/>
      <c r="R476" s="71"/>
      <c r="S476" s="173"/>
      <c r="T476" s="219"/>
      <c r="U476" s="15"/>
      <c r="V476" s="15"/>
      <c r="W476" s="15"/>
      <c r="X476" s="165"/>
      <c r="Y476" s="15"/>
      <c r="Z476" s="15"/>
      <c r="AA476" s="15"/>
      <c r="AB476" s="71"/>
      <c r="AC476" s="35"/>
      <c r="AD476" s="35"/>
      <c r="AE476" s="35"/>
      <c r="AF476" s="71"/>
      <c r="AG476" s="15"/>
      <c r="AH476" s="15"/>
      <c r="AI476" s="28"/>
      <c r="AJ476" s="71"/>
      <c r="AK476" s="173"/>
      <c r="AL476" s="219"/>
      <c r="AM476" s="15"/>
      <c r="AN476" s="15"/>
      <c r="AO476" s="15"/>
      <c r="AP476" s="165"/>
      <c r="AQ476" s="15"/>
      <c r="AR476" s="15"/>
      <c r="AS476" s="28"/>
      <c r="AT476" s="71"/>
      <c r="AU476" s="35"/>
      <c r="AV476" s="35"/>
      <c r="AW476" s="35"/>
      <c r="AX476" s="71"/>
      <c r="AY476" s="15"/>
      <c r="AZ476" s="15"/>
      <c r="BA476" s="28"/>
      <c r="BB476" s="71"/>
      <c r="BC476" s="173"/>
      <c r="BD476" s="220"/>
      <c r="BH476" s="221"/>
      <c r="BK476" s="50"/>
      <c r="BL476" s="115"/>
      <c r="BM476" s="43"/>
      <c r="BN476" s="43"/>
      <c r="BO476" s="43"/>
      <c r="BP476" s="115"/>
      <c r="BS476" s="50"/>
      <c r="BT476" s="115"/>
      <c r="BU476" s="222"/>
      <c r="BV476" s="223"/>
      <c r="BZ476" s="221"/>
      <c r="CC476" s="50"/>
      <c r="CD476" s="115"/>
      <c r="CE476" s="43"/>
      <c r="CF476" s="43"/>
      <c r="CG476" s="43"/>
      <c r="CH476" s="115"/>
      <c r="CK476" s="50"/>
      <c r="CL476" s="115"/>
      <c r="CM476" s="222"/>
      <c r="CN476" s="223"/>
      <c r="CR476" s="221"/>
      <c r="CU476" s="50"/>
      <c r="CV476" s="115"/>
      <c r="CW476" s="43"/>
      <c r="CX476" s="43"/>
      <c r="CY476" s="43"/>
      <c r="CZ476" s="115"/>
      <c r="DC476" s="50"/>
      <c r="DD476" s="115"/>
      <c r="DE476" s="222"/>
      <c r="DF476" s="223"/>
      <c r="DJ476" s="221"/>
      <c r="DM476" s="50"/>
      <c r="DN476" s="115"/>
      <c r="DO476" s="43"/>
      <c r="DP476" s="43"/>
      <c r="DQ476" s="43"/>
      <c r="DU476" s="50"/>
      <c r="DV476" s="115"/>
      <c r="DW476" s="222"/>
      <c r="DX476" s="223"/>
      <c r="EG476" s="43"/>
      <c r="EH476" s="43"/>
      <c r="EI476" s="43"/>
    </row>
    <row r="477">
      <c r="A477" s="218"/>
      <c r="B477" s="219"/>
      <c r="C477" s="15"/>
      <c r="D477" s="15"/>
      <c r="E477" s="15"/>
      <c r="F477" s="165"/>
      <c r="G477" s="15"/>
      <c r="H477" s="15"/>
      <c r="I477" s="28"/>
      <c r="J477" s="71"/>
      <c r="K477" s="35"/>
      <c r="L477" s="35"/>
      <c r="M477" s="35"/>
      <c r="N477" s="71"/>
      <c r="O477" s="15"/>
      <c r="P477" s="15"/>
      <c r="Q477" s="28"/>
      <c r="R477" s="71"/>
      <c r="S477" s="173"/>
      <c r="T477" s="219"/>
      <c r="U477" s="15"/>
      <c r="V477" s="15"/>
      <c r="W477" s="15"/>
      <c r="X477" s="165"/>
      <c r="Y477" s="15"/>
      <c r="Z477" s="15"/>
      <c r="AA477" s="15"/>
      <c r="AB477" s="71"/>
      <c r="AC477" s="35"/>
      <c r="AD477" s="35"/>
      <c r="AE477" s="35"/>
      <c r="AF477" s="71"/>
      <c r="AG477" s="15"/>
      <c r="AH477" s="15"/>
      <c r="AI477" s="28"/>
      <c r="AJ477" s="71"/>
      <c r="AK477" s="173"/>
      <c r="AL477" s="219"/>
      <c r="AM477" s="15"/>
      <c r="AN477" s="15"/>
      <c r="AO477" s="15"/>
      <c r="AP477" s="165"/>
      <c r="AQ477" s="15"/>
      <c r="AR477" s="15"/>
      <c r="AS477" s="28"/>
      <c r="AT477" s="71"/>
      <c r="AU477" s="35"/>
      <c r="AV477" s="35"/>
      <c r="AW477" s="35"/>
      <c r="AX477" s="71"/>
      <c r="AY477" s="15"/>
      <c r="AZ477" s="15"/>
      <c r="BA477" s="28"/>
      <c r="BB477" s="71"/>
      <c r="BC477" s="173"/>
      <c r="BD477" s="220"/>
      <c r="BH477" s="221"/>
      <c r="BK477" s="50"/>
      <c r="BL477" s="115"/>
      <c r="BM477" s="43"/>
      <c r="BN477" s="43"/>
      <c r="BO477" s="43"/>
      <c r="BP477" s="115"/>
      <c r="BS477" s="50"/>
      <c r="BT477" s="115"/>
      <c r="BU477" s="222"/>
      <c r="BV477" s="223"/>
      <c r="BZ477" s="221"/>
      <c r="CC477" s="50"/>
      <c r="CD477" s="115"/>
      <c r="CE477" s="43"/>
      <c r="CF477" s="43"/>
      <c r="CG477" s="43"/>
      <c r="CH477" s="115"/>
      <c r="CK477" s="50"/>
      <c r="CL477" s="115"/>
      <c r="CM477" s="222"/>
      <c r="CN477" s="223"/>
      <c r="CR477" s="221"/>
      <c r="CU477" s="50"/>
      <c r="CV477" s="115"/>
      <c r="CW477" s="43"/>
      <c r="CX477" s="43"/>
      <c r="CY477" s="43"/>
      <c r="CZ477" s="115"/>
      <c r="DC477" s="50"/>
      <c r="DD477" s="115"/>
      <c r="DE477" s="222"/>
      <c r="DF477" s="223"/>
      <c r="DJ477" s="221"/>
      <c r="DM477" s="50"/>
      <c r="DN477" s="115"/>
      <c r="DO477" s="43"/>
      <c r="DP477" s="43"/>
      <c r="DQ477" s="43"/>
      <c r="DU477" s="50"/>
      <c r="DV477" s="115"/>
      <c r="DW477" s="222"/>
      <c r="DX477" s="223"/>
      <c r="EG477" s="43"/>
      <c r="EH477" s="43"/>
      <c r="EI477" s="43"/>
    </row>
    <row r="478">
      <c r="A478" s="218"/>
      <c r="B478" s="219"/>
      <c r="C478" s="15"/>
      <c r="D478" s="15"/>
      <c r="E478" s="15"/>
      <c r="F478" s="165"/>
      <c r="G478" s="15"/>
      <c r="H478" s="15"/>
      <c r="I478" s="28"/>
      <c r="J478" s="71"/>
      <c r="K478" s="35"/>
      <c r="L478" s="35"/>
      <c r="M478" s="35"/>
      <c r="N478" s="71"/>
      <c r="O478" s="15"/>
      <c r="P478" s="15"/>
      <c r="Q478" s="28"/>
      <c r="R478" s="71"/>
      <c r="S478" s="173"/>
      <c r="T478" s="219"/>
      <c r="U478" s="15"/>
      <c r="V478" s="15"/>
      <c r="W478" s="15"/>
      <c r="X478" s="165"/>
      <c r="Y478" s="15"/>
      <c r="Z478" s="15"/>
      <c r="AA478" s="15"/>
      <c r="AB478" s="71"/>
      <c r="AC478" s="35"/>
      <c r="AD478" s="35"/>
      <c r="AE478" s="35"/>
      <c r="AF478" s="71"/>
      <c r="AG478" s="15"/>
      <c r="AH478" s="15"/>
      <c r="AI478" s="28"/>
      <c r="AJ478" s="71"/>
      <c r="AK478" s="173"/>
      <c r="AL478" s="219"/>
      <c r="AM478" s="15"/>
      <c r="AN478" s="15"/>
      <c r="AO478" s="15"/>
      <c r="AP478" s="165"/>
      <c r="AQ478" s="15"/>
      <c r="AR478" s="15"/>
      <c r="AS478" s="28"/>
      <c r="AT478" s="71"/>
      <c r="AU478" s="35"/>
      <c r="AV478" s="35"/>
      <c r="AW478" s="35"/>
      <c r="AX478" s="71"/>
      <c r="AY478" s="15"/>
      <c r="AZ478" s="15"/>
      <c r="BA478" s="28"/>
      <c r="BB478" s="71"/>
      <c r="BC478" s="173"/>
      <c r="BD478" s="220"/>
      <c r="BH478" s="221"/>
      <c r="BK478" s="50"/>
      <c r="BL478" s="115"/>
      <c r="BM478" s="43"/>
      <c r="BN478" s="43"/>
      <c r="BO478" s="43"/>
      <c r="BP478" s="115"/>
      <c r="BS478" s="50"/>
      <c r="BT478" s="115"/>
      <c r="BU478" s="222"/>
      <c r="BV478" s="223"/>
      <c r="BZ478" s="221"/>
      <c r="CC478" s="50"/>
      <c r="CD478" s="115"/>
      <c r="CE478" s="43"/>
      <c r="CF478" s="43"/>
      <c r="CG478" s="43"/>
      <c r="CH478" s="115"/>
      <c r="CK478" s="50"/>
      <c r="CL478" s="115"/>
      <c r="CM478" s="222"/>
      <c r="CN478" s="223"/>
      <c r="CR478" s="221"/>
      <c r="CU478" s="50"/>
      <c r="CV478" s="115"/>
      <c r="CW478" s="43"/>
      <c r="CX478" s="43"/>
      <c r="CY478" s="43"/>
      <c r="CZ478" s="115"/>
      <c r="DC478" s="50"/>
      <c r="DD478" s="115"/>
      <c r="DE478" s="222"/>
      <c r="DF478" s="223"/>
      <c r="DJ478" s="221"/>
      <c r="DM478" s="50"/>
      <c r="DN478" s="115"/>
      <c r="DO478" s="43"/>
      <c r="DP478" s="43"/>
      <c r="DQ478" s="43"/>
      <c r="DU478" s="50"/>
      <c r="DV478" s="115"/>
      <c r="DW478" s="222"/>
      <c r="DX478" s="223"/>
      <c r="EG478" s="43"/>
      <c r="EH478" s="43"/>
      <c r="EI478" s="43"/>
    </row>
    <row r="479">
      <c r="A479" s="218"/>
      <c r="B479" s="219"/>
      <c r="C479" s="15"/>
      <c r="D479" s="15"/>
      <c r="E479" s="15"/>
      <c r="F479" s="165"/>
      <c r="G479" s="15"/>
      <c r="H479" s="15"/>
      <c r="I479" s="28"/>
      <c r="J479" s="71"/>
      <c r="K479" s="35"/>
      <c r="L479" s="35"/>
      <c r="M479" s="35"/>
      <c r="N479" s="71"/>
      <c r="O479" s="15"/>
      <c r="P479" s="15"/>
      <c r="Q479" s="28"/>
      <c r="R479" s="71"/>
      <c r="S479" s="173"/>
      <c r="T479" s="219"/>
      <c r="U479" s="15"/>
      <c r="V479" s="15"/>
      <c r="W479" s="15"/>
      <c r="X479" s="165"/>
      <c r="Y479" s="15"/>
      <c r="Z479" s="15"/>
      <c r="AA479" s="15"/>
      <c r="AB479" s="71"/>
      <c r="AC479" s="35"/>
      <c r="AD479" s="35"/>
      <c r="AE479" s="35"/>
      <c r="AF479" s="71"/>
      <c r="AG479" s="15"/>
      <c r="AH479" s="15"/>
      <c r="AI479" s="28"/>
      <c r="AJ479" s="71"/>
      <c r="AK479" s="173"/>
      <c r="AL479" s="219"/>
      <c r="AM479" s="15"/>
      <c r="AN479" s="15"/>
      <c r="AO479" s="15"/>
      <c r="AP479" s="165"/>
      <c r="AQ479" s="15"/>
      <c r="AR479" s="15"/>
      <c r="AS479" s="28"/>
      <c r="AT479" s="71"/>
      <c r="AU479" s="35"/>
      <c r="AV479" s="35"/>
      <c r="AW479" s="35"/>
      <c r="AX479" s="71"/>
      <c r="AY479" s="15"/>
      <c r="AZ479" s="15"/>
      <c r="BA479" s="28"/>
      <c r="BB479" s="71"/>
      <c r="BC479" s="173"/>
      <c r="BD479" s="220"/>
      <c r="BH479" s="221"/>
      <c r="BK479" s="50"/>
      <c r="BL479" s="115"/>
      <c r="BM479" s="43"/>
      <c r="BN479" s="43"/>
      <c r="BO479" s="43"/>
      <c r="BP479" s="115"/>
      <c r="BS479" s="50"/>
      <c r="BT479" s="115"/>
      <c r="BU479" s="222"/>
      <c r="BV479" s="223"/>
      <c r="BZ479" s="221"/>
      <c r="CC479" s="50"/>
      <c r="CD479" s="115"/>
      <c r="CE479" s="43"/>
      <c r="CF479" s="43"/>
      <c r="CG479" s="43"/>
      <c r="CH479" s="115"/>
      <c r="CK479" s="50"/>
      <c r="CL479" s="115"/>
      <c r="CM479" s="222"/>
      <c r="CN479" s="223"/>
      <c r="CR479" s="221"/>
      <c r="CU479" s="50"/>
      <c r="CV479" s="115"/>
      <c r="CW479" s="43"/>
      <c r="CX479" s="43"/>
      <c r="CY479" s="43"/>
      <c r="CZ479" s="115"/>
      <c r="DC479" s="50"/>
      <c r="DD479" s="115"/>
      <c r="DE479" s="222"/>
      <c r="DF479" s="223"/>
      <c r="DJ479" s="221"/>
      <c r="DM479" s="50"/>
      <c r="DN479" s="115"/>
      <c r="DO479" s="43"/>
      <c r="DP479" s="43"/>
      <c r="DQ479" s="43"/>
      <c r="DU479" s="50"/>
      <c r="DV479" s="115"/>
      <c r="DW479" s="222"/>
      <c r="DX479" s="223"/>
      <c r="EG479" s="43"/>
      <c r="EH479" s="43"/>
      <c r="EI479" s="43"/>
    </row>
    <row r="480">
      <c r="A480" s="218"/>
      <c r="B480" s="219"/>
      <c r="C480" s="15"/>
      <c r="D480" s="15"/>
      <c r="E480" s="15"/>
      <c r="F480" s="165"/>
      <c r="G480" s="15"/>
      <c r="H480" s="15"/>
      <c r="I480" s="28"/>
      <c r="J480" s="71"/>
      <c r="K480" s="35"/>
      <c r="L480" s="35"/>
      <c r="M480" s="35"/>
      <c r="N480" s="71"/>
      <c r="O480" s="15"/>
      <c r="P480" s="15"/>
      <c r="Q480" s="28"/>
      <c r="R480" s="71"/>
      <c r="S480" s="173"/>
      <c r="T480" s="219"/>
      <c r="U480" s="15"/>
      <c r="V480" s="15"/>
      <c r="W480" s="15"/>
      <c r="X480" s="165"/>
      <c r="Y480" s="15"/>
      <c r="Z480" s="15"/>
      <c r="AA480" s="15"/>
      <c r="AB480" s="71"/>
      <c r="AC480" s="35"/>
      <c r="AD480" s="35"/>
      <c r="AE480" s="35"/>
      <c r="AF480" s="71"/>
      <c r="AG480" s="15"/>
      <c r="AH480" s="15"/>
      <c r="AI480" s="28"/>
      <c r="AJ480" s="71"/>
      <c r="AK480" s="173"/>
      <c r="AL480" s="219"/>
      <c r="AM480" s="15"/>
      <c r="AN480" s="15"/>
      <c r="AO480" s="15"/>
      <c r="AP480" s="165"/>
      <c r="AQ480" s="15"/>
      <c r="AR480" s="15"/>
      <c r="AS480" s="28"/>
      <c r="AT480" s="71"/>
      <c r="AU480" s="35"/>
      <c r="AV480" s="35"/>
      <c r="AW480" s="35"/>
      <c r="AX480" s="71"/>
      <c r="AY480" s="15"/>
      <c r="AZ480" s="15"/>
      <c r="BA480" s="28"/>
      <c r="BB480" s="71"/>
      <c r="BC480" s="173"/>
      <c r="BD480" s="220"/>
      <c r="BH480" s="221"/>
      <c r="BK480" s="50"/>
      <c r="BL480" s="115"/>
      <c r="BM480" s="43"/>
      <c r="BN480" s="43"/>
      <c r="BO480" s="43"/>
      <c r="BP480" s="115"/>
      <c r="BS480" s="50"/>
      <c r="BT480" s="115"/>
      <c r="BU480" s="222"/>
      <c r="BV480" s="223"/>
      <c r="BZ480" s="221"/>
      <c r="CC480" s="50"/>
      <c r="CD480" s="115"/>
      <c r="CE480" s="43"/>
      <c r="CF480" s="43"/>
      <c r="CG480" s="43"/>
      <c r="CH480" s="115"/>
      <c r="CK480" s="50"/>
      <c r="CL480" s="115"/>
      <c r="CM480" s="222"/>
      <c r="CN480" s="223"/>
      <c r="CR480" s="221"/>
      <c r="CU480" s="50"/>
      <c r="CV480" s="115"/>
      <c r="CW480" s="43"/>
      <c r="CX480" s="43"/>
      <c r="CY480" s="43"/>
      <c r="CZ480" s="115"/>
      <c r="DC480" s="50"/>
      <c r="DD480" s="115"/>
      <c r="DE480" s="222"/>
      <c r="DF480" s="223"/>
      <c r="DJ480" s="221"/>
      <c r="DM480" s="50"/>
      <c r="DN480" s="115"/>
      <c r="DO480" s="43"/>
      <c r="DP480" s="43"/>
      <c r="DQ480" s="43"/>
      <c r="DU480" s="50"/>
      <c r="DV480" s="115"/>
      <c r="DW480" s="222"/>
      <c r="DX480" s="223"/>
      <c r="EG480" s="43"/>
      <c r="EH480" s="43"/>
      <c r="EI480" s="43"/>
    </row>
    <row r="481">
      <c r="A481" s="218"/>
      <c r="B481" s="219"/>
      <c r="C481" s="15"/>
      <c r="D481" s="15"/>
      <c r="E481" s="15"/>
      <c r="F481" s="165"/>
      <c r="G481" s="15"/>
      <c r="H481" s="15"/>
      <c r="I481" s="28"/>
      <c r="J481" s="71"/>
      <c r="K481" s="35"/>
      <c r="L481" s="35"/>
      <c r="M481" s="35"/>
      <c r="N481" s="71"/>
      <c r="O481" s="15"/>
      <c r="P481" s="15"/>
      <c r="Q481" s="28"/>
      <c r="R481" s="71"/>
      <c r="S481" s="173"/>
      <c r="T481" s="219"/>
      <c r="U481" s="15"/>
      <c r="V481" s="15"/>
      <c r="W481" s="15"/>
      <c r="X481" s="165"/>
      <c r="Y481" s="15"/>
      <c r="Z481" s="15"/>
      <c r="AA481" s="15"/>
      <c r="AB481" s="71"/>
      <c r="AC481" s="35"/>
      <c r="AD481" s="35"/>
      <c r="AE481" s="35"/>
      <c r="AF481" s="71"/>
      <c r="AG481" s="15"/>
      <c r="AH481" s="15"/>
      <c r="AI481" s="28"/>
      <c r="AJ481" s="71"/>
      <c r="AK481" s="173"/>
      <c r="AL481" s="219"/>
      <c r="AM481" s="15"/>
      <c r="AN481" s="15"/>
      <c r="AO481" s="15"/>
      <c r="AP481" s="165"/>
      <c r="AQ481" s="15"/>
      <c r="AR481" s="15"/>
      <c r="AS481" s="28"/>
      <c r="AT481" s="71"/>
      <c r="AU481" s="35"/>
      <c r="AV481" s="35"/>
      <c r="AW481" s="35"/>
      <c r="AX481" s="71"/>
      <c r="AY481" s="15"/>
      <c r="AZ481" s="15"/>
      <c r="BA481" s="28"/>
      <c r="BB481" s="71"/>
      <c r="BC481" s="173"/>
      <c r="BD481" s="220"/>
      <c r="BH481" s="221"/>
      <c r="BK481" s="50"/>
      <c r="BL481" s="115"/>
      <c r="BM481" s="43"/>
      <c r="BN481" s="43"/>
      <c r="BO481" s="43"/>
      <c r="BP481" s="115"/>
      <c r="BS481" s="50"/>
      <c r="BT481" s="115"/>
      <c r="BU481" s="222"/>
      <c r="BV481" s="223"/>
      <c r="BZ481" s="221"/>
      <c r="CC481" s="50"/>
      <c r="CD481" s="115"/>
      <c r="CE481" s="43"/>
      <c r="CF481" s="43"/>
      <c r="CG481" s="43"/>
      <c r="CH481" s="115"/>
      <c r="CK481" s="50"/>
      <c r="CL481" s="115"/>
      <c r="CM481" s="222"/>
      <c r="CN481" s="223"/>
      <c r="CR481" s="221"/>
      <c r="CU481" s="50"/>
      <c r="CV481" s="115"/>
      <c r="CW481" s="43"/>
      <c r="CX481" s="43"/>
      <c r="CY481" s="43"/>
      <c r="CZ481" s="115"/>
      <c r="DC481" s="50"/>
      <c r="DD481" s="115"/>
      <c r="DE481" s="222"/>
      <c r="DF481" s="223"/>
      <c r="DJ481" s="221"/>
      <c r="DM481" s="50"/>
      <c r="DN481" s="115"/>
      <c r="DO481" s="43"/>
      <c r="DP481" s="43"/>
      <c r="DQ481" s="43"/>
      <c r="DU481" s="50"/>
      <c r="DV481" s="115"/>
      <c r="DW481" s="222"/>
      <c r="DX481" s="223"/>
      <c r="EG481" s="43"/>
      <c r="EH481" s="43"/>
      <c r="EI481" s="43"/>
    </row>
    <row r="482">
      <c r="A482" s="218"/>
      <c r="B482" s="219"/>
      <c r="C482" s="15"/>
      <c r="D482" s="15"/>
      <c r="E482" s="15"/>
      <c r="F482" s="165"/>
      <c r="G482" s="15"/>
      <c r="H482" s="15"/>
      <c r="I482" s="28"/>
      <c r="J482" s="71"/>
      <c r="K482" s="35"/>
      <c r="L482" s="35"/>
      <c r="M482" s="35"/>
      <c r="N482" s="71"/>
      <c r="O482" s="15"/>
      <c r="P482" s="15"/>
      <c r="Q482" s="28"/>
      <c r="R482" s="71"/>
      <c r="S482" s="173"/>
      <c r="T482" s="219"/>
      <c r="U482" s="15"/>
      <c r="V482" s="15"/>
      <c r="W482" s="15"/>
      <c r="X482" s="165"/>
      <c r="Y482" s="15"/>
      <c r="Z482" s="15"/>
      <c r="AA482" s="15"/>
      <c r="AB482" s="71"/>
      <c r="AC482" s="35"/>
      <c r="AD482" s="35"/>
      <c r="AE482" s="35"/>
      <c r="AF482" s="71"/>
      <c r="AG482" s="15"/>
      <c r="AH482" s="15"/>
      <c r="AI482" s="28"/>
      <c r="AJ482" s="71"/>
      <c r="AK482" s="173"/>
      <c r="AL482" s="219"/>
      <c r="AM482" s="15"/>
      <c r="AN482" s="15"/>
      <c r="AO482" s="15"/>
      <c r="AP482" s="165"/>
      <c r="AQ482" s="15"/>
      <c r="AR482" s="15"/>
      <c r="AS482" s="28"/>
      <c r="AT482" s="71"/>
      <c r="AU482" s="35"/>
      <c r="AV482" s="35"/>
      <c r="AW482" s="35"/>
      <c r="AX482" s="71"/>
      <c r="AY482" s="15"/>
      <c r="AZ482" s="15"/>
      <c r="BA482" s="28"/>
      <c r="BB482" s="71"/>
      <c r="BC482" s="173"/>
      <c r="BD482" s="220"/>
      <c r="BH482" s="221"/>
      <c r="BK482" s="50"/>
      <c r="BL482" s="115"/>
      <c r="BM482" s="43"/>
      <c r="BN482" s="43"/>
      <c r="BO482" s="43"/>
      <c r="BP482" s="115"/>
      <c r="BS482" s="50"/>
      <c r="BT482" s="115"/>
      <c r="BU482" s="222"/>
      <c r="BV482" s="223"/>
      <c r="BZ482" s="221"/>
      <c r="CC482" s="50"/>
      <c r="CD482" s="115"/>
      <c r="CE482" s="43"/>
      <c r="CF482" s="43"/>
      <c r="CG482" s="43"/>
      <c r="CH482" s="115"/>
      <c r="CK482" s="50"/>
      <c r="CL482" s="115"/>
      <c r="CM482" s="222"/>
      <c r="CN482" s="223"/>
      <c r="CR482" s="221"/>
      <c r="CU482" s="50"/>
      <c r="CV482" s="115"/>
      <c r="CW482" s="43"/>
      <c r="CX482" s="43"/>
      <c r="CY482" s="43"/>
      <c r="CZ482" s="115"/>
      <c r="DC482" s="50"/>
      <c r="DD482" s="115"/>
      <c r="DE482" s="222"/>
      <c r="DF482" s="223"/>
      <c r="DJ482" s="221"/>
      <c r="DM482" s="50"/>
      <c r="DN482" s="115"/>
      <c r="DO482" s="43"/>
      <c r="DP482" s="43"/>
      <c r="DQ482" s="43"/>
      <c r="DU482" s="50"/>
      <c r="DV482" s="115"/>
      <c r="DW482" s="222"/>
      <c r="DX482" s="223"/>
      <c r="EG482" s="43"/>
      <c r="EH482" s="43"/>
      <c r="EI482" s="43"/>
    </row>
    <row r="483">
      <c r="A483" s="218"/>
      <c r="B483" s="219"/>
      <c r="C483" s="15"/>
      <c r="D483" s="15"/>
      <c r="E483" s="15"/>
      <c r="F483" s="165"/>
      <c r="G483" s="15"/>
      <c r="H483" s="15"/>
      <c r="I483" s="28"/>
      <c r="J483" s="71"/>
      <c r="K483" s="35"/>
      <c r="L483" s="35"/>
      <c r="M483" s="35"/>
      <c r="N483" s="71"/>
      <c r="O483" s="15"/>
      <c r="P483" s="15"/>
      <c r="Q483" s="28"/>
      <c r="R483" s="71"/>
      <c r="S483" s="173"/>
      <c r="T483" s="219"/>
      <c r="U483" s="15"/>
      <c r="V483" s="15"/>
      <c r="W483" s="15"/>
      <c r="X483" s="165"/>
      <c r="Y483" s="15"/>
      <c r="Z483" s="15"/>
      <c r="AA483" s="15"/>
      <c r="AB483" s="71"/>
      <c r="AC483" s="35"/>
      <c r="AD483" s="35"/>
      <c r="AE483" s="35"/>
      <c r="AF483" s="71"/>
      <c r="AG483" s="15"/>
      <c r="AH483" s="15"/>
      <c r="AI483" s="28"/>
      <c r="AJ483" s="71"/>
      <c r="AK483" s="173"/>
      <c r="AL483" s="219"/>
      <c r="AM483" s="15"/>
      <c r="AN483" s="15"/>
      <c r="AO483" s="15"/>
      <c r="AP483" s="165"/>
      <c r="AQ483" s="15"/>
      <c r="AR483" s="15"/>
      <c r="AS483" s="28"/>
      <c r="AT483" s="71"/>
      <c r="AU483" s="35"/>
      <c r="AV483" s="35"/>
      <c r="AW483" s="35"/>
      <c r="AX483" s="71"/>
      <c r="AY483" s="15"/>
      <c r="AZ483" s="15"/>
      <c r="BA483" s="28"/>
      <c r="BB483" s="71"/>
      <c r="BC483" s="173"/>
      <c r="BD483" s="220"/>
      <c r="BH483" s="221"/>
      <c r="BK483" s="50"/>
      <c r="BL483" s="115"/>
      <c r="BM483" s="43"/>
      <c r="BN483" s="43"/>
      <c r="BO483" s="43"/>
      <c r="BP483" s="115"/>
      <c r="BS483" s="50"/>
      <c r="BT483" s="115"/>
      <c r="BU483" s="222"/>
      <c r="BV483" s="223"/>
      <c r="BZ483" s="221"/>
      <c r="CC483" s="50"/>
      <c r="CD483" s="115"/>
      <c r="CE483" s="43"/>
      <c r="CF483" s="43"/>
      <c r="CG483" s="43"/>
      <c r="CH483" s="115"/>
      <c r="CK483" s="50"/>
      <c r="CL483" s="115"/>
      <c r="CM483" s="222"/>
      <c r="CN483" s="223"/>
      <c r="CR483" s="221"/>
      <c r="CU483" s="50"/>
      <c r="CV483" s="115"/>
      <c r="CW483" s="43"/>
      <c r="CX483" s="43"/>
      <c r="CY483" s="43"/>
      <c r="CZ483" s="115"/>
      <c r="DC483" s="50"/>
      <c r="DD483" s="115"/>
      <c r="DE483" s="222"/>
      <c r="DF483" s="223"/>
      <c r="DJ483" s="221"/>
      <c r="DM483" s="50"/>
      <c r="DN483" s="115"/>
      <c r="DO483" s="43"/>
      <c r="DP483" s="43"/>
      <c r="DQ483" s="43"/>
      <c r="DU483" s="50"/>
      <c r="DV483" s="115"/>
      <c r="DW483" s="222"/>
      <c r="DX483" s="223"/>
      <c r="EG483" s="43"/>
      <c r="EH483" s="43"/>
      <c r="EI483" s="43"/>
    </row>
    <row r="484">
      <c r="A484" s="218"/>
      <c r="B484" s="219"/>
      <c r="C484" s="15"/>
      <c r="D484" s="15"/>
      <c r="E484" s="15"/>
      <c r="F484" s="165"/>
      <c r="G484" s="15"/>
      <c r="H484" s="15"/>
      <c r="I484" s="28"/>
      <c r="J484" s="71"/>
      <c r="K484" s="35"/>
      <c r="L484" s="35"/>
      <c r="M484" s="35"/>
      <c r="N484" s="71"/>
      <c r="O484" s="15"/>
      <c r="P484" s="15"/>
      <c r="Q484" s="28"/>
      <c r="R484" s="71"/>
      <c r="S484" s="173"/>
      <c r="T484" s="219"/>
      <c r="U484" s="15"/>
      <c r="V484" s="15"/>
      <c r="W484" s="15"/>
      <c r="X484" s="165"/>
      <c r="Y484" s="15"/>
      <c r="Z484" s="15"/>
      <c r="AA484" s="15"/>
      <c r="AB484" s="71"/>
      <c r="AC484" s="35"/>
      <c r="AD484" s="35"/>
      <c r="AE484" s="35"/>
      <c r="AF484" s="71"/>
      <c r="AG484" s="15"/>
      <c r="AH484" s="15"/>
      <c r="AI484" s="28"/>
      <c r="AJ484" s="71"/>
      <c r="AK484" s="173"/>
      <c r="AL484" s="219"/>
      <c r="AM484" s="15"/>
      <c r="AN484" s="15"/>
      <c r="AO484" s="15"/>
      <c r="AP484" s="165"/>
      <c r="AQ484" s="15"/>
      <c r="AR484" s="15"/>
      <c r="AS484" s="28"/>
      <c r="AT484" s="71"/>
      <c r="AU484" s="35"/>
      <c r="AV484" s="35"/>
      <c r="AW484" s="35"/>
      <c r="AX484" s="71"/>
      <c r="AY484" s="15"/>
      <c r="AZ484" s="15"/>
      <c r="BA484" s="28"/>
      <c r="BB484" s="71"/>
      <c r="BC484" s="173"/>
      <c r="BD484" s="220"/>
      <c r="BH484" s="221"/>
      <c r="BK484" s="50"/>
      <c r="BL484" s="115"/>
      <c r="BM484" s="43"/>
      <c r="BN484" s="43"/>
      <c r="BO484" s="43"/>
      <c r="BP484" s="115"/>
      <c r="BS484" s="50"/>
      <c r="BT484" s="115"/>
      <c r="BU484" s="222"/>
      <c r="BV484" s="223"/>
      <c r="BZ484" s="221"/>
      <c r="CC484" s="50"/>
      <c r="CD484" s="115"/>
      <c r="CE484" s="43"/>
      <c r="CF484" s="43"/>
      <c r="CG484" s="43"/>
      <c r="CH484" s="115"/>
      <c r="CK484" s="50"/>
      <c r="CL484" s="115"/>
      <c r="CM484" s="222"/>
      <c r="CN484" s="223"/>
      <c r="CR484" s="221"/>
      <c r="CU484" s="50"/>
      <c r="CV484" s="115"/>
      <c r="CW484" s="43"/>
      <c r="CX484" s="43"/>
      <c r="CY484" s="43"/>
      <c r="CZ484" s="115"/>
      <c r="DC484" s="50"/>
      <c r="DD484" s="115"/>
      <c r="DE484" s="222"/>
      <c r="DF484" s="223"/>
      <c r="DJ484" s="221"/>
      <c r="DM484" s="50"/>
      <c r="DN484" s="115"/>
      <c r="DO484" s="43"/>
      <c r="DP484" s="43"/>
      <c r="DQ484" s="43"/>
      <c r="DU484" s="50"/>
      <c r="DV484" s="115"/>
      <c r="DW484" s="222"/>
      <c r="DX484" s="223"/>
      <c r="EG484" s="43"/>
      <c r="EH484" s="43"/>
      <c r="EI484" s="43"/>
    </row>
    <row r="485">
      <c r="A485" s="218"/>
      <c r="B485" s="219"/>
      <c r="C485" s="15"/>
      <c r="D485" s="15"/>
      <c r="E485" s="15"/>
      <c r="F485" s="165"/>
      <c r="G485" s="15"/>
      <c r="H485" s="15"/>
      <c r="I485" s="28"/>
      <c r="J485" s="71"/>
      <c r="K485" s="35"/>
      <c r="L485" s="35"/>
      <c r="M485" s="35"/>
      <c r="N485" s="71"/>
      <c r="O485" s="15"/>
      <c r="P485" s="15"/>
      <c r="Q485" s="28"/>
      <c r="R485" s="71"/>
      <c r="S485" s="173"/>
      <c r="T485" s="219"/>
      <c r="U485" s="15"/>
      <c r="V485" s="15"/>
      <c r="W485" s="15"/>
      <c r="X485" s="165"/>
      <c r="Y485" s="15"/>
      <c r="Z485" s="15"/>
      <c r="AA485" s="15"/>
      <c r="AB485" s="71"/>
      <c r="AC485" s="35"/>
      <c r="AD485" s="35"/>
      <c r="AE485" s="35"/>
      <c r="AF485" s="71"/>
      <c r="AG485" s="15"/>
      <c r="AH485" s="15"/>
      <c r="AI485" s="28"/>
      <c r="AJ485" s="71"/>
      <c r="AK485" s="173"/>
      <c r="AL485" s="219"/>
      <c r="AM485" s="15"/>
      <c r="AN485" s="15"/>
      <c r="AO485" s="15"/>
      <c r="AP485" s="165"/>
      <c r="AQ485" s="15"/>
      <c r="AR485" s="15"/>
      <c r="AS485" s="28"/>
      <c r="AT485" s="71"/>
      <c r="AU485" s="35"/>
      <c r="AV485" s="35"/>
      <c r="AW485" s="35"/>
      <c r="AX485" s="71"/>
      <c r="AY485" s="15"/>
      <c r="AZ485" s="15"/>
      <c r="BA485" s="28"/>
      <c r="BB485" s="71"/>
      <c r="BC485" s="173"/>
      <c r="BD485" s="220"/>
      <c r="BH485" s="221"/>
      <c r="BK485" s="50"/>
      <c r="BL485" s="115"/>
      <c r="BM485" s="43"/>
      <c r="BN485" s="43"/>
      <c r="BO485" s="43"/>
      <c r="BP485" s="115"/>
      <c r="BS485" s="50"/>
      <c r="BT485" s="115"/>
      <c r="BU485" s="222"/>
      <c r="BV485" s="223"/>
      <c r="BZ485" s="221"/>
      <c r="CC485" s="50"/>
      <c r="CD485" s="115"/>
      <c r="CE485" s="43"/>
      <c r="CF485" s="43"/>
      <c r="CG485" s="43"/>
      <c r="CH485" s="115"/>
      <c r="CK485" s="50"/>
      <c r="CL485" s="115"/>
      <c r="CM485" s="222"/>
      <c r="CN485" s="223"/>
      <c r="CR485" s="221"/>
      <c r="CU485" s="50"/>
      <c r="CV485" s="115"/>
      <c r="CW485" s="43"/>
      <c r="CX485" s="43"/>
      <c r="CY485" s="43"/>
      <c r="CZ485" s="115"/>
      <c r="DC485" s="50"/>
      <c r="DD485" s="115"/>
      <c r="DE485" s="222"/>
      <c r="DF485" s="223"/>
      <c r="DJ485" s="221"/>
      <c r="DM485" s="50"/>
      <c r="DN485" s="115"/>
      <c r="DO485" s="43"/>
      <c r="DP485" s="43"/>
      <c r="DQ485" s="43"/>
      <c r="DU485" s="50"/>
      <c r="DV485" s="115"/>
      <c r="DW485" s="222"/>
      <c r="DX485" s="223"/>
      <c r="EG485" s="43"/>
      <c r="EH485" s="43"/>
      <c r="EI485" s="43"/>
    </row>
    <row r="486">
      <c r="A486" s="218"/>
      <c r="B486" s="219"/>
      <c r="C486" s="15"/>
      <c r="D486" s="15"/>
      <c r="E486" s="15"/>
      <c r="F486" s="165"/>
      <c r="G486" s="15"/>
      <c r="H486" s="15"/>
      <c r="I486" s="28"/>
      <c r="J486" s="71"/>
      <c r="K486" s="35"/>
      <c r="L486" s="35"/>
      <c r="M486" s="35"/>
      <c r="N486" s="71"/>
      <c r="O486" s="15"/>
      <c r="P486" s="15"/>
      <c r="Q486" s="28"/>
      <c r="R486" s="71"/>
      <c r="S486" s="173"/>
      <c r="T486" s="219"/>
      <c r="U486" s="15"/>
      <c r="V486" s="15"/>
      <c r="W486" s="15"/>
      <c r="X486" s="165"/>
      <c r="Y486" s="15"/>
      <c r="Z486" s="15"/>
      <c r="AA486" s="15"/>
      <c r="AB486" s="71"/>
      <c r="AC486" s="35"/>
      <c r="AD486" s="35"/>
      <c r="AE486" s="35"/>
      <c r="AF486" s="71"/>
      <c r="AG486" s="15"/>
      <c r="AH486" s="15"/>
      <c r="AI486" s="28"/>
      <c r="AJ486" s="71"/>
      <c r="AK486" s="173"/>
      <c r="AL486" s="219"/>
      <c r="AM486" s="15"/>
      <c r="AN486" s="15"/>
      <c r="AO486" s="15"/>
      <c r="AP486" s="165"/>
      <c r="AQ486" s="15"/>
      <c r="AR486" s="15"/>
      <c r="AS486" s="28"/>
      <c r="AT486" s="71"/>
      <c r="AU486" s="35"/>
      <c r="AV486" s="35"/>
      <c r="AW486" s="35"/>
      <c r="AX486" s="71"/>
      <c r="AY486" s="15"/>
      <c r="AZ486" s="15"/>
      <c r="BA486" s="28"/>
      <c r="BB486" s="71"/>
      <c r="BC486" s="173"/>
      <c r="BD486" s="220"/>
      <c r="BH486" s="221"/>
      <c r="BK486" s="50"/>
      <c r="BL486" s="115"/>
      <c r="BM486" s="43"/>
      <c r="BN486" s="43"/>
      <c r="BO486" s="43"/>
      <c r="BP486" s="115"/>
      <c r="BS486" s="50"/>
      <c r="BT486" s="115"/>
      <c r="BU486" s="222"/>
      <c r="BV486" s="223"/>
      <c r="BZ486" s="221"/>
      <c r="CC486" s="50"/>
      <c r="CD486" s="115"/>
      <c r="CE486" s="43"/>
      <c r="CF486" s="43"/>
      <c r="CG486" s="43"/>
      <c r="CH486" s="115"/>
      <c r="CK486" s="50"/>
      <c r="CL486" s="115"/>
      <c r="CM486" s="222"/>
      <c r="CN486" s="223"/>
      <c r="CR486" s="221"/>
      <c r="CU486" s="50"/>
      <c r="CV486" s="115"/>
      <c r="CW486" s="43"/>
      <c r="CX486" s="43"/>
      <c r="CY486" s="43"/>
      <c r="CZ486" s="115"/>
      <c r="DC486" s="50"/>
      <c r="DD486" s="115"/>
      <c r="DE486" s="222"/>
      <c r="DF486" s="223"/>
      <c r="DJ486" s="221"/>
      <c r="DM486" s="50"/>
      <c r="DN486" s="115"/>
      <c r="DO486" s="43"/>
      <c r="DP486" s="43"/>
      <c r="DQ486" s="43"/>
      <c r="DU486" s="50"/>
      <c r="DV486" s="115"/>
      <c r="DW486" s="222"/>
      <c r="DX486" s="223"/>
      <c r="EG486" s="43"/>
      <c r="EH486" s="43"/>
      <c r="EI486" s="43"/>
    </row>
    <row r="487">
      <c r="A487" s="218"/>
      <c r="B487" s="219"/>
      <c r="C487" s="15"/>
      <c r="D487" s="15"/>
      <c r="E487" s="15"/>
      <c r="F487" s="165"/>
      <c r="G487" s="15"/>
      <c r="H487" s="15"/>
      <c r="I487" s="28"/>
      <c r="J487" s="71"/>
      <c r="K487" s="35"/>
      <c r="L487" s="35"/>
      <c r="M487" s="35"/>
      <c r="N487" s="71"/>
      <c r="O487" s="15"/>
      <c r="P487" s="15"/>
      <c r="Q487" s="28"/>
      <c r="R487" s="71"/>
      <c r="S487" s="173"/>
      <c r="T487" s="219"/>
      <c r="U487" s="15"/>
      <c r="V487" s="15"/>
      <c r="W487" s="15"/>
      <c r="X487" s="165"/>
      <c r="Y487" s="15"/>
      <c r="Z487" s="15"/>
      <c r="AA487" s="15"/>
      <c r="AB487" s="71"/>
      <c r="AC487" s="35"/>
      <c r="AD487" s="35"/>
      <c r="AE487" s="35"/>
      <c r="AF487" s="71"/>
      <c r="AG487" s="15"/>
      <c r="AH487" s="15"/>
      <c r="AI487" s="28"/>
      <c r="AJ487" s="71"/>
      <c r="AK487" s="173"/>
      <c r="AL487" s="219"/>
      <c r="AM487" s="15"/>
      <c r="AN487" s="15"/>
      <c r="AO487" s="15"/>
      <c r="AP487" s="165"/>
      <c r="AQ487" s="15"/>
      <c r="AR487" s="15"/>
      <c r="AS487" s="28"/>
      <c r="AT487" s="71"/>
      <c r="AU487" s="35"/>
      <c r="AV487" s="35"/>
      <c r="AW487" s="35"/>
      <c r="AX487" s="71"/>
      <c r="AY487" s="15"/>
      <c r="AZ487" s="15"/>
      <c r="BA487" s="28"/>
      <c r="BB487" s="71"/>
      <c r="BC487" s="173"/>
      <c r="BD487" s="220"/>
      <c r="BH487" s="221"/>
      <c r="BK487" s="50"/>
      <c r="BL487" s="115"/>
      <c r="BM487" s="43"/>
      <c r="BN487" s="43"/>
      <c r="BO487" s="43"/>
      <c r="BP487" s="115"/>
      <c r="BS487" s="50"/>
      <c r="BT487" s="115"/>
      <c r="BU487" s="222"/>
      <c r="BV487" s="223"/>
      <c r="BZ487" s="221"/>
      <c r="CC487" s="50"/>
      <c r="CD487" s="115"/>
      <c r="CE487" s="43"/>
      <c r="CF487" s="43"/>
      <c r="CG487" s="43"/>
      <c r="CH487" s="115"/>
      <c r="CK487" s="50"/>
      <c r="CL487" s="115"/>
      <c r="CM487" s="222"/>
      <c r="CN487" s="223"/>
      <c r="CR487" s="221"/>
      <c r="CU487" s="50"/>
      <c r="CV487" s="115"/>
      <c r="CW487" s="43"/>
      <c r="CX487" s="43"/>
      <c r="CY487" s="43"/>
      <c r="CZ487" s="115"/>
      <c r="DC487" s="50"/>
      <c r="DD487" s="115"/>
      <c r="DE487" s="222"/>
      <c r="DF487" s="223"/>
      <c r="DJ487" s="221"/>
      <c r="DM487" s="50"/>
      <c r="DN487" s="115"/>
      <c r="DO487" s="43"/>
      <c r="DP487" s="43"/>
      <c r="DQ487" s="43"/>
      <c r="DU487" s="50"/>
      <c r="DV487" s="115"/>
      <c r="DW487" s="222"/>
      <c r="DX487" s="223"/>
      <c r="EG487" s="43"/>
      <c r="EH487" s="43"/>
      <c r="EI487" s="43"/>
    </row>
    <row r="488">
      <c r="A488" s="218"/>
      <c r="B488" s="219"/>
      <c r="C488" s="15"/>
      <c r="D488" s="15"/>
      <c r="E488" s="15"/>
      <c r="F488" s="165"/>
      <c r="G488" s="15"/>
      <c r="H488" s="15"/>
      <c r="I488" s="28"/>
      <c r="J488" s="71"/>
      <c r="K488" s="35"/>
      <c r="L488" s="35"/>
      <c r="M488" s="35"/>
      <c r="N488" s="71"/>
      <c r="O488" s="15"/>
      <c r="P488" s="15"/>
      <c r="Q488" s="28"/>
      <c r="R488" s="71"/>
      <c r="S488" s="173"/>
      <c r="T488" s="219"/>
      <c r="U488" s="15"/>
      <c r="V488" s="15"/>
      <c r="W488" s="15"/>
      <c r="X488" s="165"/>
      <c r="Y488" s="15"/>
      <c r="Z488" s="15"/>
      <c r="AA488" s="15"/>
      <c r="AB488" s="71"/>
      <c r="AC488" s="35"/>
      <c r="AD488" s="35"/>
      <c r="AE488" s="35"/>
      <c r="AF488" s="71"/>
      <c r="AG488" s="15"/>
      <c r="AH488" s="15"/>
      <c r="AI488" s="28"/>
      <c r="AJ488" s="71"/>
      <c r="AK488" s="173"/>
      <c r="AL488" s="219"/>
      <c r="AM488" s="15"/>
      <c r="AN488" s="15"/>
      <c r="AO488" s="15"/>
      <c r="AP488" s="165"/>
      <c r="AQ488" s="15"/>
      <c r="AR488" s="15"/>
      <c r="AS488" s="28"/>
      <c r="AT488" s="71"/>
      <c r="AU488" s="35"/>
      <c r="AV488" s="35"/>
      <c r="AW488" s="35"/>
      <c r="AX488" s="71"/>
      <c r="AY488" s="15"/>
      <c r="AZ488" s="15"/>
      <c r="BA488" s="28"/>
      <c r="BB488" s="71"/>
      <c r="BC488" s="173"/>
      <c r="BD488" s="220"/>
      <c r="BH488" s="221"/>
      <c r="BK488" s="50"/>
      <c r="BL488" s="115"/>
      <c r="BM488" s="43"/>
      <c r="BN488" s="43"/>
      <c r="BO488" s="43"/>
      <c r="BP488" s="115"/>
      <c r="BS488" s="50"/>
      <c r="BT488" s="115"/>
      <c r="BU488" s="222"/>
      <c r="BV488" s="223"/>
      <c r="BZ488" s="221"/>
      <c r="CC488" s="50"/>
      <c r="CD488" s="115"/>
      <c r="CE488" s="43"/>
      <c r="CF488" s="43"/>
      <c r="CG488" s="43"/>
      <c r="CH488" s="115"/>
      <c r="CK488" s="50"/>
      <c r="CL488" s="115"/>
      <c r="CM488" s="222"/>
      <c r="CN488" s="223"/>
      <c r="CR488" s="221"/>
      <c r="CU488" s="50"/>
      <c r="CV488" s="115"/>
      <c r="CW488" s="43"/>
      <c r="CX488" s="43"/>
      <c r="CY488" s="43"/>
      <c r="CZ488" s="115"/>
      <c r="DC488" s="50"/>
      <c r="DD488" s="115"/>
      <c r="DE488" s="222"/>
      <c r="DF488" s="223"/>
      <c r="DJ488" s="221"/>
      <c r="DM488" s="50"/>
      <c r="DN488" s="115"/>
      <c r="DO488" s="43"/>
      <c r="DP488" s="43"/>
      <c r="DQ488" s="43"/>
      <c r="DU488" s="50"/>
      <c r="DV488" s="115"/>
      <c r="DW488" s="222"/>
      <c r="DX488" s="223"/>
      <c r="EG488" s="43"/>
      <c r="EH488" s="43"/>
      <c r="EI488" s="43"/>
    </row>
    <row r="489">
      <c r="A489" s="218"/>
      <c r="B489" s="219"/>
      <c r="C489" s="15"/>
      <c r="D489" s="15"/>
      <c r="E489" s="15"/>
      <c r="F489" s="165"/>
      <c r="G489" s="15"/>
      <c r="H489" s="15"/>
      <c r="I489" s="28"/>
      <c r="J489" s="71"/>
      <c r="K489" s="35"/>
      <c r="L489" s="35"/>
      <c r="M489" s="35"/>
      <c r="N489" s="71"/>
      <c r="O489" s="15"/>
      <c r="P489" s="15"/>
      <c r="Q489" s="28"/>
      <c r="R489" s="71"/>
      <c r="S489" s="173"/>
      <c r="T489" s="219"/>
      <c r="U489" s="15"/>
      <c r="V489" s="15"/>
      <c r="W489" s="15"/>
      <c r="X489" s="165"/>
      <c r="Y489" s="15"/>
      <c r="Z489" s="15"/>
      <c r="AA489" s="15"/>
      <c r="AB489" s="71"/>
      <c r="AC489" s="35"/>
      <c r="AD489" s="35"/>
      <c r="AE489" s="35"/>
      <c r="AF489" s="71"/>
      <c r="AG489" s="15"/>
      <c r="AH489" s="15"/>
      <c r="AI489" s="28"/>
      <c r="AJ489" s="71"/>
      <c r="AK489" s="173"/>
      <c r="AL489" s="219"/>
      <c r="AM489" s="15"/>
      <c r="AN489" s="15"/>
      <c r="AO489" s="15"/>
      <c r="AP489" s="165"/>
      <c r="AQ489" s="15"/>
      <c r="AR489" s="15"/>
      <c r="AS489" s="28"/>
      <c r="AT489" s="71"/>
      <c r="AU489" s="35"/>
      <c r="AV489" s="35"/>
      <c r="AW489" s="35"/>
      <c r="AX489" s="71"/>
      <c r="AY489" s="15"/>
      <c r="AZ489" s="15"/>
      <c r="BA489" s="28"/>
      <c r="BB489" s="71"/>
      <c r="BC489" s="173"/>
      <c r="BD489" s="220"/>
      <c r="BH489" s="221"/>
      <c r="BK489" s="50"/>
      <c r="BL489" s="115"/>
      <c r="BM489" s="43"/>
      <c r="BN489" s="43"/>
      <c r="BO489" s="43"/>
      <c r="BP489" s="115"/>
      <c r="BS489" s="50"/>
      <c r="BT489" s="115"/>
      <c r="BU489" s="222"/>
      <c r="BV489" s="223"/>
      <c r="BZ489" s="221"/>
      <c r="CC489" s="50"/>
      <c r="CD489" s="115"/>
      <c r="CE489" s="43"/>
      <c r="CF489" s="43"/>
      <c r="CG489" s="43"/>
      <c r="CH489" s="115"/>
      <c r="CK489" s="50"/>
      <c r="CL489" s="115"/>
      <c r="CM489" s="222"/>
      <c r="CN489" s="223"/>
      <c r="CR489" s="221"/>
      <c r="CU489" s="50"/>
      <c r="CV489" s="115"/>
      <c r="CW489" s="43"/>
      <c r="CX489" s="43"/>
      <c r="CY489" s="43"/>
      <c r="CZ489" s="115"/>
      <c r="DC489" s="50"/>
      <c r="DD489" s="115"/>
      <c r="DE489" s="222"/>
      <c r="DF489" s="223"/>
      <c r="DJ489" s="221"/>
      <c r="DM489" s="50"/>
      <c r="DN489" s="115"/>
      <c r="DO489" s="43"/>
      <c r="DP489" s="43"/>
      <c r="DQ489" s="43"/>
      <c r="DU489" s="50"/>
      <c r="DV489" s="115"/>
      <c r="DW489" s="222"/>
      <c r="DX489" s="223"/>
      <c r="EG489" s="43"/>
      <c r="EH489" s="43"/>
      <c r="EI489" s="43"/>
    </row>
    <row r="490">
      <c r="A490" s="218"/>
      <c r="B490" s="219"/>
      <c r="C490" s="15"/>
      <c r="D490" s="15"/>
      <c r="E490" s="15"/>
      <c r="F490" s="165"/>
      <c r="G490" s="15"/>
      <c r="H490" s="15"/>
      <c r="I490" s="28"/>
      <c r="J490" s="71"/>
      <c r="K490" s="35"/>
      <c r="L490" s="35"/>
      <c r="M490" s="35"/>
      <c r="N490" s="71"/>
      <c r="O490" s="15"/>
      <c r="P490" s="15"/>
      <c r="Q490" s="28"/>
      <c r="R490" s="71"/>
      <c r="S490" s="173"/>
      <c r="T490" s="219"/>
      <c r="U490" s="15"/>
      <c r="V490" s="15"/>
      <c r="W490" s="15"/>
      <c r="X490" s="165"/>
      <c r="Y490" s="15"/>
      <c r="Z490" s="15"/>
      <c r="AA490" s="15"/>
      <c r="AB490" s="71"/>
      <c r="AC490" s="35"/>
      <c r="AD490" s="35"/>
      <c r="AE490" s="35"/>
      <c r="AF490" s="71"/>
      <c r="AG490" s="15"/>
      <c r="AH490" s="15"/>
      <c r="AI490" s="28"/>
      <c r="AJ490" s="71"/>
      <c r="AK490" s="173"/>
      <c r="AL490" s="219"/>
      <c r="AM490" s="15"/>
      <c r="AN490" s="15"/>
      <c r="AO490" s="15"/>
      <c r="AP490" s="165"/>
      <c r="AQ490" s="15"/>
      <c r="AR490" s="15"/>
      <c r="AS490" s="28"/>
      <c r="AT490" s="71"/>
      <c r="AU490" s="35"/>
      <c r="AV490" s="35"/>
      <c r="AW490" s="35"/>
      <c r="AX490" s="71"/>
      <c r="AY490" s="15"/>
      <c r="AZ490" s="15"/>
      <c r="BA490" s="28"/>
      <c r="BB490" s="71"/>
      <c r="BC490" s="173"/>
      <c r="BD490" s="220"/>
      <c r="BH490" s="221"/>
      <c r="BK490" s="50"/>
      <c r="BL490" s="115"/>
      <c r="BM490" s="43"/>
      <c r="BN490" s="43"/>
      <c r="BO490" s="43"/>
      <c r="BP490" s="115"/>
      <c r="BS490" s="50"/>
      <c r="BT490" s="115"/>
      <c r="BU490" s="222"/>
      <c r="BV490" s="223"/>
      <c r="BZ490" s="221"/>
      <c r="CC490" s="50"/>
      <c r="CD490" s="115"/>
      <c r="CE490" s="43"/>
      <c r="CF490" s="43"/>
      <c r="CG490" s="43"/>
      <c r="CH490" s="115"/>
      <c r="CK490" s="50"/>
      <c r="CL490" s="115"/>
      <c r="CM490" s="222"/>
      <c r="CN490" s="223"/>
      <c r="CR490" s="221"/>
      <c r="CU490" s="50"/>
      <c r="CV490" s="115"/>
      <c r="CW490" s="43"/>
      <c r="CX490" s="43"/>
      <c r="CY490" s="43"/>
      <c r="CZ490" s="115"/>
      <c r="DC490" s="50"/>
      <c r="DD490" s="115"/>
      <c r="DE490" s="222"/>
      <c r="DF490" s="223"/>
      <c r="DJ490" s="221"/>
      <c r="DM490" s="50"/>
      <c r="DN490" s="115"/>
      <c r="DO490" s="43"/>
      <c r="DP490" s="43"/>
      <c r="DQ490" s="43"/>
      <c r="DU490" s="50"/>
      <c r="DV490" s="115"/>
      <c r="DW490" s="222"/>
      <c r="DX490" s="223"/>
      <c r="EG490" s="43"/>
      <c r="EH490" s="43"/>
      <c r="EI490" s="43"/>
    </row>
    <row r="491">
      <c r="A491" s="218"/>
      <c r="B491" s="219"/>
      <c r="C491" s="15"/>
      <c r="D491" s="15"/>
      <c r="E491" s="15"/>
      <c r="F491" s="165"/>
      <c r="G491" s="15"/>
      <c r="H491" s="15"/>
      <c r="I491" s="28"/>
      <c r="J491" s="71"/>
      <c r="K491" s="35"/>
      <c r="L491" s="35"/>
      <c r="M491" s="35"/>
      <c r="N491" s="71"/>
      <c r="O491" s="15"/>
      <c r="P491" s="15"/>
      <c r="Q491" s="28"/>
      <c r="R491" s="71"/>
      <c r="S491" s="173"/>
      <c r="T491" s="219"/>
      <c r="U491" s="15"/>
      <c r="V491" s="15"/>
      <c r="W491" s="15"/>
      <c r="X491" s="165"/>
      <c r="Y491" s="15"/>
      <c r="Z491" s="15"/>
      <c r="AA491" s="15"/>
      <c r="AB491" s="71"/>
      <c r="AC491" s="35"/>
      <c r="AD491" s="35"/>
      <c r="AE491" s="35"/>
      <c r="AF491" s="71"/>
      <c r="AG491" s="15"/>
      <c r="AH491" s="15"/>
      <c r="AI491" s="28"/>
      <c r="AJ491" s="71"/>
      <c r="AK491" s="173"/>
      <c r="AL491" s="219"/>
      <c r="AM491" s="15"/>
      <c r="AN491" s="15"/>
      <c r="AO491" s="15"/>
      <c r="AP491" s="165"/>
      <c r="AQ491" s="15"/>
      <c r="AR491" s="15"/>
      <c r="AS491" s="28"/>
      <c r="AT491" s="71"/>
      <c r="AU491" s="35"/>
      <c r="AV491" s="35"/>
      <c r="AW491" s="35"/>
      <c r="AX491" s="71"/>
      <c r="AY491" s="15"/>
      <c r="AZ491" s="15"/>
      <c r="BA491" s="28"/>
      <c r="BB491" s="71"/>
      <c r="BC491" s="173"/>
      <c r="BD491" s="220"/>
      <c r="BH491" s="221"/>
      <c r="BK491" s="50"/>
      <c r="BL491" s="115"/>
      <c r="BM491" s="43"/>
      <c r="BN491" s="43"/>
      <c r="BO491" s="43"/>
      <c r="BP491" s="115"/>
      <c r="BS491" s="50"/>
      <c r="BT491" s="115"/>
      <c r="BU491" s="222"/>
      <c r="BV491" s="223"/>
      <c r="BZ491" s="221"/>
      <c r="CC491" s="50"/>
      <c r="CD491" s="115"/>
      <c r="CE491" s="43"/>
      <c r="CF491" s="43"/>
      <c r="CG491" s="43"/>
      <c r="CH491" s="115"/>
      <c r="CK491" s="50"/>
      <c r="CL491" s="115"/>
      <c r="CM491" s="222"/>
      <c r="CN491" s="223"/>
      <c r="CR491" s="221"/>
      <c r="CU491" s="50"/>
      <c r="CV491" s="115"/>
      <c r="CW491" s="43"/>
      <c r="CX491" s="43"/>
      <c r="CY491" s="43"/>
      <c r="CZ491" s="115"/>
      <c r="DC491" s="50"/>
      <c r="DD491" s="115"/>
      <c r="DE491" s="222"/>
      <c r="DF491" s="223"/>
      <c r="DJ491" s="221"/>
      <c r="DM491" s="50"/>
      <c r="DN491" s="115"/>
      <c r="DO491" s="43"/>
      <c r="DP491" s="43"/>
      <c r="DQ491" s="43"/>
      <c r="DU491" s="50"/>
      <c r="DV491" s="115"/>
      <c r="DW491" s="222"/>
      <c r="DX491" s="223"/>
      <c r="EG491" s="43"/>
      <c r="EH491" s="43"/>
      <c r="EI491" s="43"/>
    </row>
    <row r="492">
      <c r="A492" s="218"/>
      <c r="B492" s="219"/>
      <c r="C492" s="15"/>
      <c r="D492" s="15"/>
      <c r="E492" s="15"/>
      <c r="F492" s="165"/>
      <c r="G492" s="15"/>
      <c r="H492" s="15"/>
      <c r="I492" s="28"/>
      <c r="J492" s="71"/>
      <c r="K492" s="35"/>
      <c r="L492" s="35"/>
      <c r="M492" s="35"/>
      <c r="N492" s="71"/>
      <c r="O492" s="15"/>
      <c r="P492" s="15"/>
      <c r="Q492" s="28"/>
      <c r="R492" s="71"/>
      <c r="S492" s="173"/>
      <c r="T492" s="219"/>
      <c r="U492" s="15"/>
      <c r="V492" s="15"/>
      <c r="W492" s="15"/>
      <c r="X492" s="165"/>
      <c r="Y492" s="15"/>
      <c r="Z492" s="15"/>
      <c r="AA492" s="15"/>
      <c r="AB492" s="71"/>
      <c r="AC492" s="35"/>
      <c r="AD492" s="35"/>
      <c r="AE492" s="35"/>
      <c r="AF492" s="71"/>
      <c r="AG492" s="15"/>
      <c r="AH492" s="15"/>
      <c r="AI492" s="28"/>
      <c r="AJ492" s="71"/>
      <c r="AK492" s="173"/>
      <c r="AL492" s="219"/>
      <c r="AM492" s="15"/>
      <c r="AN492" s="15"/>
      <c r="AO492" s="15"/>
      <c r="AP492" s="165"/>
      <c r="AQ492" s="15"/>
      <c r="AR492" s="15"/>
      <c r="AS492" s="28"/>
      <c r="AT492" s="71"/>
      <c r="AU492" s="35"/>
      <c r="AV492" s="35"/>
      <c r="AW492" s="35"/>
      <c r="AX492" s="71"/>
      <c r="AY492" s="15"/>
      <c r="AZ492" s="15"/>
      <c r="BA492" s="28"/>
      <c r="BB492" s="71"/>
      <c r="BC492" s="173"/>
      <c r="BD492" s="220"/>
      <c r="BH492" s="221"/>
      <c r="BK492" s="50"/>
      <c r="BL492" s="115"/>
      <c r="BM492" s="43"/>
      <c r="BN492" s="43"/>
      <c r="BO492" s="43"/>
      <c r="BP492" s="115"/>
      <c r="BS492" s="50"/>
      <c r="BT492" s="115"/>
      <c r="BU492" s="222"/>
      <c r="BV492" s="223"/>
      <c r="BZ492" s="221"/>
      <c r="CC492" s="50"/>
      <c r="CD492" s="115"/>
      <c r="CE492" s="43"/>
      <c r="CF492" s="43"/>
      <c r="CG492" s="43"/>
      <c r="CH492" s="115"/>
      <c r="CK492" s="50"/>
      <c r="CL492" s="115"/>
      <c r="CM492" s="222"/>
      <c r="CN492" s="223"/>
      <c r="CR492" s="221"/>
      <c r="CU492" s="50"/>
      <c r="CV492" s="115"/>
      <c r="CW492" s="43"/>
      <c r="CX492" s="43"/>
      <c r="CY492" s="43"/>
      <c r="CZ492" s="115"/>
      <c r="DC492" s="50"/>
      <c r="DD492" s="115"/>
      <c r="DE492" s="222"/>
      <c r="DF492" s="223"/>
      <c r="DJ492" s="221"/>
      <c r="DM492" s="50"/>
      <c r="DN492" s="115"/>
      <c r="DO492" s="43"/>
      <c r="DP492" s="43"/>
      <c r="DQ492" s="43"/>
      <c r="DU492" s="50"/>
      <c r="DV492" s="115"/>
      <c r="DW492" s="222"/>
      <c r="DX492" s="223"/>
      <c r="EG492" s="43"/>
      <c r="EH492" s="43"/>
      <c r="EI492" s="43"/>
    </row>
    <row r="493">
      <c r="A493" s="218"/>
      <c r="B493" s="219"/>
      <c r="C493" s="15"/>
      <c r="D493" s="15"/>
      <c r="E493" s="15"/>
      <c r="F493" s="165"/>
      <c r="G493" s="15"/>
      <c r="H493" s="15"/>
      <c r="I493" s="28"/>
      <c r="J493" s="71"/>
      <c r="K493" s="35"/>
      <c r="L493" s="35"/>
      <c r="M493" s="35"/>
      <c r="N493" s="71"/>
      <c r="O493" s="15"/>
      <c r="P493" s="15"/>
      <c r="Q493" s="28"/>
      <c r="R493" s="71"/>
      <c r="S493" s="173"/>
      <c r="T493" s="219"/>
      <c r="U493" s="15"/>
      <c r="V493" s="15"/>
      <c r="W493" s="15"/>
      <c r="X493" s="165"/>
      <c r="Y493" s="15"/>
      <c r="Z493" s="15"/>
      <c r="AA493" s="15"/>
      <c r="AB493" s="71"/>
      <c r="AC493" s="35"/>
      <c r="AD493" s="35"/>
      <c r="AE493" s="35"/>
      <c r="AF493" s="71"/>
      <c r="AG493" s="15"/>
      <c r="AH493" s="15"/>
      <c r="AI493" s="28"/>
      <c r="AJ493" s="71"/>
      <c r="AK493" s="173"/>
      <c r="AL493" s="219"/>
      <c r="AM493" s="15"/>
      <c r="AN493" s="15"/>
      <c r="AO493" s="15"/>
      <c r="AP493" s="165"/>
      <c r="AQ493" s="15"/>
      <c r="AR493" s="15"/>
      <c r="AS493" s="28"/>
      <c r="AT493" s="71"/>
      <c r="AU493" s="35"/>
      <c r="AV493" s="35"/>
      <c r="AW493" s="35"/>
      <c r="AX493" s="71"/>
      <c r="AY493" s="15"/>
      <c r="AZ493" s="15"/>
      <c r="BA493" s="28"/>
      <c r="BB493" s="71"/>
      <c r="BC493" s="173"/>
      <c r="BD493" s="220"/>
      <c r="BH493" s="221"/>
      <c r="BK493" s="50"/>
      <c r="BL493" s="115"/>
      <c r="BM493" s="43"/>
      <c r="BN493" s="43"/>
      <c r="BO493" s="43"/>
      <c r="BP493" s="115"/>
      <c r="BS493" s="50"/>
      <c r="BT493" s="115"/>
      <c r="BU493" s="222"/>
      <c r="BV493" s="223"/>
      <c r="BZ493" s="221"/>
      <c r="CC493" s="50"/>
      <c r="CD493" s="115"/>
      <c r="CE493" s="43"/>
      <c r="CF493" s="43"/>
      <c r="CG493" s="43"/>
      <c r="CH493" s="115"/>
      <c r="CK493" s="50"/>
      <c r="CL493" s="115"/>
      <c r="CM493" s="222"/>
      <c r="CN493" s="223"/>
      <c r="CR493" s="221"/>
      <c r="CU493" s="50"/>
      <c r="CV493" s="115"/>
      <c r="CW493" s="43"/>
      <c r="CX493" s="43"/>
      <c r="CY493" s="43"/>
      <c r="CZ493" s="115"/>
      <c r="DC493" s="50"/>
      <c r="DD493" s="115"/>
      <c r="DE493" s="222"/>
      <c r="DF493" s="223"/>
      <c r="DJ493" s="221"/>
      <c r="DM493" s="50"/>
      <c r="DN493" s="115"/>
      <c r="DO493" s="43"/>
      <c r="DP493" s="43"/>
      <c r="DQ493" s="43"/>
      <c r="DU493" s="50"/>
      <c r="DV493" s="115"/>
      <c r="DW493" s="222"/>
      <c r="DX493" s="223"/>
      <c r="EG493" s="43"/>
      <c r="EH493" s="43"/>
      <c r="EI493" s="43"/>
    </row>
    <row r="494">
      <c r="A494" s="218"/>
      <c r="B494" s="219"/>
      <c r="C494" s="15"/>
      <c r="D494" s="15"/>
      <c r="E494" s="15"/>
      <c r="F494" s="165"/>
      <c r="G494" s="15"/>
      <c r="H494" s="15"/>
      <c r="I494" s="28"/>
      <c r="J494" s="71"/>
      <c r="K494" s="35"/>
      <c r="L494" s="35"/>
      <c r="M494" s="35"/>
      <c r="N494" s="71"/>
      <c r="O494" s="15"/>
      <c r="P494" s="15"/>
      <c r="Q494" s="28"/>
      <c r="R494" s="71"/>
      <c r="S494" s="173"/>
      <c r="T494" s="219"/>
      <c r="U494" s="15"/>
      <c r="V494" s="15"/>
      <c r="W494" s="15"/>
      <c r="X494" s="165"/>
      <c r="Y494" s="15"/>
      <c r="Z494" s="15"/>
      <c r="AA494" s="15"/>
      <c r="AB494" s="71"/>
      <c r="AC494" s="35"/>
      <c r="AD494" s="35"/>
      <c r="AE494" s="35"/>
      <c r="AF494" s="71"/>
      <c r="AG494" s="15"/>
      <c r="AH494" s="15"/>
      <c r="AI494" s="28"/>
      <c r="AJ494" s="71"/>
      <c r="AK494" s="173"/>
      <c r="AL494" s="219"/>
      <c r="AM494" s="15"/>
      <c r="AN494" s="15"/>
      <c r="AO494" s="15"/>
      <c r="AP494" s="165"/>
      <c r="AQ494" s="15"/>
      <c r="AR494" s="15"/>
      <c r="AS494" s="28"/>
      <c r="AT494" s="71"/>
      <c r="AU494" s="35"/>
      <c r="AV494" s="35"/>
      <c r="AW494" s="35"/>
      <c r="AX494" s="71"/>
      <c r="AY494" s="15"/>
      <c r="AZ494" s="15"/>
      <c r="BA494" s="28"/>
      <c r="BB494" s="71"/>
      <c r="BC494" s="173"/>
      <c r="BD494" s="220"/>
      <c r="BH494" s="221"/>
      <c r="BK494" s="50"/>
      <c r="BL494" s="115"/>
      <c r="BM494" s="43"/>
      <c r="BN494" s="43"/>
      <c r="BO494" s="43"/>
      <c r="BP494" s="115"/>
      <c r="BS494" s="50"/>
      <c r="BT494" s="115"/>
      <c r="BU494" s="222"/>
      <c r="BV494" s="223"/>
      <c r="BZ494" s="221"/>
      <c r="CC494" s="50"/>
      <c r="CD494" s="115"/>
      <c r="CE494" s="43"/>
      <c r="CF494" s="43"/>
      <c r="CG494" s="43"/>
      <c r="CH494" s="115"/>
      <c r="CK494" s="50"/>
      <c r="CL494" s="115"/>
      <c r="CM494" s="222"/>
      <c r="CN494" s="223"/>
      <c r="CR494" s="221"/>
      <c r="CU494" s="50"/>
      <c r="CV494" s="115"/>
      <c r="CW494" s="43"/>
      <c r="CX494" s="43"/>
      <c r="CY494" s="43"/>
      <c r="CZ494" s="115"/>
      <c r="DC494" s="50"/>
      <c r="DD494" s="115"/>
      <c r="DE494" s="222"/>
      <c r="DF494" s="223"/>
      <c r="DJ494" s="221"/>
      <c r="DM494" s="50"/>
      <c r="DN494" s="115"/>
      <c r="DO494" s="43"/>
      <c r="DP494" s="43"/>
      <c r="DQ494" s="43"/>
      <c r="DU494" s="50"/>
      <c r="DV494" s="115"/>
      <c r="DW494" s="222"/>
      <c r="DX494" s="223"/>
      <c r="EG494" s="43"/>
      <c r="EH494" s="43"/>
      <c r="EI494" s="43"/>
    </row>
    <row r="495">
      <c r="A495" s="218"/>
      <c r="B495" s="219"/>
      <c r="C495" s="15"/>
      <c r="D495" s="15"/>
      <c r="E495" s="15"/>
      <c r="F495" s="165"/>
      <c r="G495" s="15"/>
      <c r="H495" s="15"/>
      <c r="I495" s="28"/>
      <c r="J495" s="71"/>
      <c r="K495" s="35"/>
      <c r="L495" s="35"/>
      <c r="M495" s="35"/>
      <c r="N495" s="71"/>
      <c r="O495" s="15"/>
      <c r="P495" s="15"/>
      <c r="Q495" s="28"/>
      <c r="R495" s="71"/>
      <c r="S495" s="173"/>
      <c r="T495" s="219"/>
      <c r="U495" s="15"/>
      <c r="V495" s="15"/>
      <c r="W495" s="15"/>
      <c r="X495" s="165"/>
      <c r="Y495" s="15"/>
      <c r="Z495" s="15"/>
      <c r="AA495" s="15"/>
      <c r="AB495" s="71"/>
      <c r="AC495" s="35"/>
      <c r="AD495" s="35"/>
      <c r="AE495" s="35"/>
      <c r="AF495" s="71"/>
      <c r="AG495" s="15"/>
      <c r="AH495" s="15"/>
      <c r="AI495" s="28"/>
      <c r="AJ495" s="71"/>
      <c r="AK495" s="173"/>
      <c r="AL495" s="219"/>
      <c r="AM495" s="15"/>
      <c r="AN495" s="15"/>
      <c r="AO495" s="15"/>
      <c r="AP495" s="165"/>
      <c r="AQ495" s="15"/>
      <c r="AR495" s="15"/>
      <c r="AS495" s="28"/>
      <c r="AT495" s="71"/>
      <c r="AU495" s="35"/>
      <c r="AV495" s="35"/>
      <c r="AW495" s="35"/>
      <c r="AX495" s="71"/>
      <c r="AY495" s="15"/>
      <c r="AZ495" s="15"/>
      <c r="BA495" s="28"/>
      <c r="BB495" s="71"/>
      <c r="BC495" s="173"/>
      <c r="BD495" s="220"/>
      <c r="BH495" s="221"/>
      <c r="BK495" s="50"/>
      <c r="BL495" s="115"/>
      <c r="BM495" s="43"/>
      <c r="BN495" s="43"/>
      <c r="BO495" s="43"/>
      <c r="BP495" s="115"/>
      <c r="BS495" s="50"/>
      <c r="BT495" s="115"/>
      <c r="BU495" s="222"/>
      <c r="BV495" s="223"/>
      <c r="BZ495" s="221"/>
      <c r="CC495" s="50"/>
      <c r="CD495" s="115"/>
      <c r="CE495" s="43"/>
      <c r="CF495" s="43"/>
      <c r="CG495" s="43"/>
      <c r="CH495" s="115"/>
      <c r="CK495" s="50"/>
      <c r="CL495" s="115"/>
      <c r="CM495" s="222"/>
      <c r="CN495" s="223"/>
      <c r="CR495" s="221"/>
      <c r="CU495" s="50"/>
      <c r="CV495" s="115"/>
      <c r="CW495" s="43"/>
      <c r="CX495" s="43"/>
      <c r="CY495" s="43"/>
      <c r="CZ495" s="115"/>
      <c r="DC495" s="50"/>
      <c r="DD495" s="115"/>
      <c r="DE495" s="222"/>
      <c r="DF495" s="223"/>
      <c r="DJ495" s="221"/>
      <c r="DM495" s="50"/>
      <c r="DN495" s="115"/>
      <c r="DO495" s="43"/>
      <c r="DP495" s="43"/>
      <c r="DQ495" s="43"/>
      <c r="DU495" s="50"/>
      <c r="DV495" s="115"/>
      <c r="DW495" s="222"/>
      <c r="DX495" s="223"/>
      <c r="EG495" s="43"/>
      <c r="EH495" s="43"/>
      <c r="EI495" s="43"/>
    </row>
    <row r="496">
      <c r="A496" s="218"/>
      <c r="B496" s="219"/>
      <c r="C496" s="15"/>
      <c r="D496" s="15"/>
      <c r="E496" s="15"/>
      <c r="F496" s="165"/>
      <c r="G496" s="15"/>
      <c r="H496" s="15"/>
      <c r="I496" s="28"/>
      <c r="J496" s="71"/>
      <c r="K496" s="35"/>
      <c r="L496" s="35"/>
      <c r="M496" s="35"/>
      <c r="N496" s="71"/>
      <c r="O496" s="15"/>
      <c r="P496" s="15"/>
      <c r="Q496" s="28"/>
      <c r="R496" s="71"/>
      <c r="S496" s="173"/>
      <c r="T496" s="219"/>
      <c r="U496" s="15"/>
      <c r="V496" s="15"/>
      <c r="W496" s="15"/>
      <c r="X496" s="165"/>
      <c r="Y496" s="15"/>
      <c r="Z496" s="15"/>
      <c r="AA496" s="15"/>
      <c r="AB496" s="71"/>
      <c r="AC496" s="35"/>
      <c r="AD496" s="35"/>
      <c r="AE496" s="35"/>
      <c r="AF496" s="71"/>
      <c r="AG496" s="15"/>
      <c r="AH496" s="15"/>
      <c r="AI496" s="28"/>
      <c r="AJ496" s="71"/>
      <c r="AK496" s="173"/>
      <c r="AL496" s="219"/>
      <c r="AM496" s="15"/>
      <c r="AN496" s="15"/>
      <c r="AO496" s="15"/>
      <c r="AP496" s="165"/>
      <c r="AQ496" s="15"/>
      <c r="AR496" s="15"/>
      <c r="AS496" s="28"/>
      <c r="AT496" s="71"/>
      <c r="AU496" s="35"/>
      <c r="AV496" s="35"/>
      <c r="AW496" s="35"/>
      <c r="AX496" s="71"/>
      <c r="AY496" s="15"/>
      <c r="AZ496" s="15"/>
      <c r="BA496" s="28"/>
      <c r="BB496" s="71"/>
      <c r="BC496" s="173"/>
      <c r="BD496" s="220"/>
      <c r="BH496" s="221"/>
      <c r="BK496" s="50"/>
      <c r="BL496" s="115"/>
      <c r="BM496" s="43"/>
      <c r="BN496" s="43"/>
      <c r="BO496" s="43"/>
      <c r="BP496" s="115"/>
      <c r="BS496" s="50"/>
      <c r="BT496" s="115"/>
      <c r="BU496" s="222"/>
      <c r="BV496" s="223"/>
      <c r="BZ496" s="221"/>
      <c r="CC496" s="50"/>
      <c r="CD496" s="115"/>
      <c r="CE496" s="43"/>
      <c r="CF496" s="43"/>
      <c r="CG496" s="43"/>
      <c r="CH496" s="115"/>
      <c r="CK496" s="50"/>
      <c r="CL496" s="115"/>
      <c r="CM496" s="222"/>
      <c r="CN496" s="223"/>
      <c r="CR496" s="221"/>
      <c r="CU496" s="50"/>
      <c r="CV496" s="115"/>
      <c r="CW496" s="43"/>
      <c r="CX496" s="43"/>
      <c r="CY496" s="43"/>
      <c r="CZ496" s="115"/>
      <c r="DC496" s="50"/>
      <c r="DD496" s="115"/>
      <c r="DE496" s="222"/>
      <c r="DF496" s="223"/>
      <c r="DJ496" s="221"/>
      <c r="DM496" s="50"/>
      <c r="DN496" s="115"/>
      <c r="DO496" s="43"/>
      <c r="DP496" s="43"/>
      <c r="DQ496" s="43"/>
      <c r="DU496" s="50"/>
      <c r="DV496" s="115"/>
      <c r="DW496" s="222"/>
      <c r="DX496" s="223"/>
      <c r="EG496" s="43"/>
      <c r="EH496" s="43"/>
      <c r="EI496" s="43"/>
    </row>
    <row r="497">
      <c r="A497" s="218"/>
      <c r="B497" s="219"/>
      <c r="C497" s="15"/>
      <c r="D497" s="15"/>
      <c r="E497" s="15"/>
      <c r="F497" s="165"/>
      <c r="G497" s="15"/>
      <c r="H497" s="15"/>
      <c r="I497" s="28"/>
      <c r="J497" s="71"/>
      <c r="K497" s="35"/>
      <c r="L497" s="35"/>
      <c r="M497" s="35"/>
      <c r="N497" s="71"/>
      <c r="O497" s="15"/>
      <c r="P497" s="15"/>
      <c r="Q497" s="28"/>
      <c r="R497" s="71"/>
      <c r="S497" s="173"/>
      <c r="T497" s="219"/>
      <c r="U497" s="15"/>
      <c r="V497" s="15"/>
      <c r="W497" s="15"/>
      <c r="X497" s="165"/>
      <c r="Y497" s="15"/>
      <c r="Z497" s="15"/>
      <c r="AA497" s="15"/>
      <c r="AB497" s="71"/>
      <c r="AC497" s="35"/>
      <c r="AD497" s="35"/>
      <c r="AE497" s="35"/>
      <c r="AF497" s="71"/>
      <c r="AG497" s="15"/>
      <c r="AH497" s="15"/>
      <c r="AI497" s="28"/>
      <c r="AJ497" s="71"/>
      <c r="AK497" s="173"/>
      <c r="AL497" s="219"/>
      <c r="AM497" s="15"/>
      <c r="AN497" s="15"/>
      <c r="AO497" s="15"/>
      <c r="AP497" s="165"/>
      <c r="AQ497" s="15"/>
      <c r="AR497" s="15"/>
      <c r="AS497" s="28"/>
      <c r="AT497" s="71"/>
      <c r="AU497" s="35"/>
      <c r="AV497" s="35"/>
      <c r="AW497" s="35"/>
      <c r="AX497" s="71"/>
      <c r="AY497" s="15"/>
      <c r="AZ497" s="15"/>
      <c r="BA497" s="28"/>
      <c r="BB497" s="71"/>
      <c r="BC497" s="173"/>
      <c r="BD497" s="220"/>
      <c r="BH497" s="221"/>
      <c r="BK497" s="50"/>
      <c r="BL497" s="115"/>
      <c r="BM497" s="43"/>
      <c r="BN497" s="43"/>
      <c r="BO497" s="43"/>
      <c r="BP497" s="115"/>
      <c r="BS497" s="50"/>
      <c r="BT497" s="115"/>
      <c r="BU497" s="222"/>
      <c r="BV497" s="223"/>
      <c r="BZ497" s="221"/>
      <c r="CC497" s="50"/>
      <c r="CD497" s="115"/>
      <c r="CE497" s="43"/>
      <c r="CF497" s="43"/>
      <c r="CG497" s="43"/>
      <c r="CH497" s="115"/>
      <c r="CK497" s="50"/>
      <c r="CL497" s="115"/>
      <c r="CM497" s="222"/>
      <c r="CN497" s="223"/>
      <c r="CR497" s="221"/>
      <c r="CU497" s="50"/>
      <c r="CV497" s="115"/>
      <c r="CW497" s="43"/>
      <c r="CX497" s="43"/>
      <c r="CY497" s="43"/>
      <c r="CZ497" s="115"/>
      <c r="DC497" s="50"/>
      <c r="DD497" s="115"/>
      <c r="DE497" s="222"/>
      <c r="DF497" s="223"/>
      <c r="DJ497" s="221"/>
      <c r="DM497" s="50"/>
      <c r="DN497" s="115"/>
      <c r="DO497" s="43"/>
      <c r="DP497" s="43"/>
      <c r="DQ497" s="43"/>
      <c r="DU497" s="50"/>
      <c r="DV497" s="115"/>
      <c r="DW497" s="222"/>
      <c r="DX497" s="223"/>
      <c r="EG497" s="43"/>
      <c r="EH497" s="43"/>
      <c r="EI497" s="43"/>
    </row>
    <row r="498">
      <c r="A498" s="218"/>
      <c r="B498" s="219"/>
      <c r="C498" s="15"/>
      <c r="D498" s="15"/>
      <c r="E498" s="15"/>
      <c r="F498" s="165"/>
      <c r="G498" s="15"/>
      <c r="H498" s="15"/>
      <c r="I498" s="28"/>
      <c r="J498" s="71"/>
      <c r="K498" s="35"/>
      <c r="L498" s="35"/>
      <c r="M498" s="35"/>
      <c r="N498" s="71"/>
      <c r="O498" s="15"/>
      <c r="P498" s="15"/>
      <c r="Q498" s="28"/>
      <c r="R498" s="71"/>
      <c r="S498" s="173"/>
      <c r="T498" s="219"/>
      <c r="U498" s="15"/>
      <c r="V498" s="15"/>
      <c r="W498" s="15"/>
      <c r="X498" s="165"/>
      <c r="Y498" s="15"/>
      <c r="Z498" s="15"/>
      <c r="AA498" s="15"/>
      <c r="AB498" s="71"/>
      <c r="AC498" s="35"/>
      <c r="AD498" s="35"/>
      <c r="AE498" s="35"/>
      <c r="AF498" s="71"/>
      <c r="AG498" s="15"/>
      <c r="AH498" s="15"/>
      <c r="AI498" s="28"/>
      <c r="AJ498" s="71"/>
      <c r="AK498" s="173"/>
      <c r="AL498" s="219"/>
      <c r="AM498" s="15"/>
      <c r="AN498" s="15"/>
      <c r="AO498" s="15"/>
      <c r="AP498" s="165"/>
      <c r="AQ498" s="15"/>
      <c r="AR498" s="15"/>
      <c r="AS498" s="28"/>
      <c r="AT498" s="71"/>
      <c r="AU498" s="35"/>
      <c r="AV498" s="35"/>
      <c r="AW498" s="35"/>
      <c r="AX498" s="71"/>
      <c r="AY498" s="15"/>
      <c r="AZ498" s="15"/>
      <c r="BA498" s="28"/>
      <c r="BB498" s="71"/>
      <c r="BC498" s="173"/>
      <c r="BD498" s="220"/>
      <c r="BH498" s="221"/>
      <c r="BK498" s="50"/>
      <c r="BL498" s="115"/>
      <c r="BM498" s="43"/>
      <c r="BN498" s="43"/>
      <c r="BO498" s="43"/>
      <c r="BP498" s="115"/>
      <c r="BS498" s="50"/>
      <c r="BT498" s="115"/>
      <c r="BU498" s="222"/>
      <c r="BV498" s="223"/>
      <c r="BZ498" s="221"/>
      <c r="CC498" s="50"/>
      <c r="CD498" s="115"/>
      <c r="CE498" s="43"/>
      <c r="CF498" s="43"/>
      <c r="CG498" s="43"/>
      <c r="CH498" s="115"/>
      <c r="CK498" s="50"/>
      <c r="CL498" s="115"/>
      <c r="CM498" s="222"/>
      <c r="CN498" s="223"/>
      <c r="CR498" s="221"/>
      <c r="CU498" s="50"/>
      <c r="CV498" s="115"/>
      <c r="CW498" s="43"/>
      <c r="CX498" s="43"/>
      <c r="CY498" s="43"/>
      <c r="CZ498" s="115"/>
      <c r="DC498" s="50"/>
      <c r="DD498" s="115"/>
      <c r="DE498" s="222"/>
      <c r="DF498" s="223"/>
      <c r="DJ498" s="221"/>
      <c r="DM498" s="50"/>
      <c r="DN498" s="115"/>
      <c r="DO498" s="43"/>
      <c r="DP498" s="43"/>
      <c r="DQ498" s="43"/>
      <c r="DU498" s="50"/>
      <c r="DV498" s="115"/>
      <c r="DW498" s="222"/>
      <c r="DX498" s="223"/>
      <c r="EG498" s="43"/>
      <c r="EH498" s="43"/>
      <c r="EI498" s="43"/>
    </row>
    <row r="499">
      <c r="A499" s="218"/>
      <c r="B499" s="219"/>
      <c r="C499" s="15"/>
      <c r="D499" s="15"/>
      <c r="E499" s="15"/>
      <c r="F499" s="165"/>
      <c r="G499" s="15"/>
      <c r="H499" s="15"/>
      <c r="I499" s="28"/>
      <c r="J499" s="71"/>
      <c r="K499" s="35"/>
      <c r="L499" s="35"/>
      <c r="M499" s="35"/>
      <c r="N499" s="71"/>
      <c r="O499" s="15"/>
      <c r="P499" s="15"/>
      <c r="Q499" s="28"/>
      <c r="R499" s="71"/>
      <c r="S499" s="173"/>
      <c r="T499" s="219"/>
      <c r="U499" s="15"/>
      <c r="V499" s="15"/>
      <c r="W499" s="15"/>
      <c r="X499" s="165"/>
      <c r="Y499" s="15"/>
      <c r="Z499" s="15"/>
      <c r="AA499" s="15"/>
      <c r="AB499" s="71"/>
      <c r="AC499" s="35"/>
      <c r="AD499" s="35"/>
      <c r="AE499" s="35"/>
      <c r="AF499" s="71"/>
      <c r="AG499" s="15"/>
      <c r="AH499" s="15"/>
      <c r="AI499" s="28"/>
      <c r="AJ499" s="71"/>
      <c r="AK499" s="173"/>
      <c r="AL499" s="219"/>
      <c r="AM499" s="15"/>
      <c r="AN499" s="15"/>
      <c r="AO499" s="15"/>
      <c r="AP499" s="165"/>
      <c r="AQ499" s="15"/>
      <c r="AR499" s="15"/>
      <c r="AS499" s="28"/>
      <c r="AT499" s="71"/>
      <c r="AU499" s="35"/>
      <c r="AV499" s="35"/>
      <c r="AW499" s="35"/>
      <c r="AX499" s="71"/>
      <c r="AY499" s="15"/>
      <c r="AZ499" s="15"/>
      <c r="BA499" s="28"/>
      <c r="BB499" s="71"/>
      <c r="BC499" s="173"/>
      <c r="BD499" s="220"/>
      <c r="BH499" s="221"/>
      <c r="BK499" s="50"/>
      <c r="BL499" s="115"/>
      <c r="BM499" s="43"/>
      <c r="BN499" s="43"/>
      <c r="BO499" s="43"/>
      <c r="BP499" s="115"/>
      <c r="BS499" s="50"/>
      <c r="BT499" s="115"/>
      <c r="BU499" s="222"/>
      <c r="BV499" s="223"/>
      <c r="BZ499" s="221"/>
      <c r="CC499" s="50"/>
      <c r="CD499" s="115"/>
      <c r="CE499" s="43"/>
      <c r="CF499" s="43"/>
      <c r="CG499" s="43"/>
      <c r="CH499" s="115"/>
      <c r="CK499" s="50"/>
      <c r="CL499" s="115"/>
      <c r="CM499" s="222"/>
      <c r="CN499" s="223"/>
      <c r="CR499" s="221"/>
      <c r="CU499" s="50"/>
      <c r="CV499" s="115"/>
      <c r="CW499" s="43"/>
      <c r="CX499" s="43"/>
      <c r="CY499" s="43"/>
      <c r="CZ499" s="115"/>
      <c r="DC499" s="50"/>
      <c r="DD499" s="115"/>
      <c r="DE499" s="222"/>
      <c r="DF499" s="223"/>
      <c r="DJ499" s="221"/>
      <c r="DM499" s="50"/>
      <c r="DN499" s="115"/>
      <c r="DO499" s="43"/>
      <c r="DP499" s="43"/>
      <c r="DQ499" s="43"/>
      <c r="DU499" s="50"/>
      <c r="DV499" s="115"/>
      <c r="DW499" s="222"/>
      <c r="DX499" s="223"/>
      <c r="EG499" s="43"/>
      <c r="EH499" s="43"/>
      <c r="EI499" s="43"/>
    </row>
    <row r="500">
      <c r="A500" s="218"/>
      <c r="B500" s="219"/>
      <c r="C500" s="15"/>
      <c r="D500" s="15"/>
      <c r="E500" s="15"/>
      <c r="F500" s="165"/>
      <c r="G500" s="15"/>
      <c r="H500" s="15"/>
      <c r="I500" s="28"/>
      <c r="J500" s="71"/>
      <c r="K500" s="35"/>
      <c r="L500" s="35"/>
      <c r="M500" s="35"/>
      <c r="N500" s="71"/>
      <c r="O500" s="15"/>
      <c r="P500" s="15"/>
      <c r="Q500" s="28"/>
      <c r="R500" s="71"/>
      <c r="S500" s="173"/>
      <c r="T500" s="219"/>
      <c r="U500" s="15"/>
      <c r="V500" s="15"/>
      <c r="W500" s="15"/>
      <c r="X500" s="165"/>
      <c r="Y500" s="15"/>
      <c r="Z500" s="15"/>
      <c r="AA500" s="15"/>
      <c r="AB500" s="71"/>
      <c r="AC500" s="35"/>
      <c r="AD500" s="35"/>
      <c r="AE500" s="35"/>
      <c r="AF500" s="71"/>
      <c r="AG500" s="15"/>
      <c r="AH500" s="15"/>
      <c r="AI500" s="28"/>
      <c r="AJ500" s="71"/>
      <c r="AK500" s="173"/>
      <c r="AL500" s="219"/>
      <c r="AM500" s="15"/>
      <c r="AN500" s="15"/>
      <c r="AO500" s="15"/>
      <c r="AP500" s="165"/>
      <c r="AQ500" s="15"/>
      <c r="AR500" s="15"/>
      <c r="AS500" s="28"/>
      <c r="AT500" s="71"/>
      <c r="AU500" s="35"/>
      <c r="AV500" s="35"/>
      <c r="AW500" s="35"/>
      <c r="AX500" s="71"/>
      <c r="AY500" s="15"/>
      <c r="AZ500" s="15"/>
      <c r="BA500" s="28"/>
      <c r="BB500" s="71"/>
      <c r="BC500" s="173"/>
      <c r="BD500" s="220"/>
      <c r="BH500" s="221"/>
      <c r="BK500" s="50"/>
      <c r="BL500" s="115"/>
      <c r="BM500" s="43"/>
      <c r="BN500" s="43"/>
      <c r="BO500" s="43"/>
      <c r="BP500" s="115"/>
      <c r="BS500" s="50"/>
      <c r="BT500" s="115"/>
      <c r="BU500" s="222"/>
      <c r="BV500" s="223"/>
      <c r="BZ500" s="221"/>
      <c r="CC500" s="50"/>
      <c r="CD500" s="115"/>
      <c r="CE500" s="43"/>
      <c r="CF500" s="43"/>
      <c r="CG500" s="43"/>
      <c r="CH500" s="115"/>
      <c r="CK500" s="50"/>
      <c r="CL500" s="115"/>
      <c r="CM500" s="222"/>
      <c r="CN500" s="223"/>
      <c r="CR500" s="221"/>
      <c r="CU500" s="50"/>
      <c r="CV500" s="115"/>
      <c r="CW500" s="43"/>
      <c r="CX500" s="43"/>
      <c r="CY500" s="43"/>
      <c r="CZ500" s="115"/>
      <c r="DC500" s="50"/>
      <c r="DD500" s="115"/>
      <c r="DE500" s="222"/>
      <c r="DF500" s="223"/>
      <c r="DJ500" s="221"/>
      <c r="DM500" s="50"/>
      <c r="DN500" s="115"/>
      <c r="DO500" s="43"/>
      <c r="DP500" s="43"/>
      <c r="DQ500" s="43"/>
      <c r="DU500" s="50"/>
      <c r="DV500" s="115"/>
      <c r="DW500" s="222"/>
      <c r="DX500" s="223"/>
      <c r="EG500" s="43"/>
      <c r="EH500" s="43"/>
      <c r="EI500" s="43"/>
    </row>
    <row r="501">
      <c r="A501" s="218"/>
      <c r="B501" s="219"/>
      <c r="C501" s="15"/>
      <c r="D501" s="15"/>
      <c r="E501" s="15"/>
      <c r="F501" s="165"/>
      <c r="G501" s="15"/>
      <c r="H501" s="15"/>
      <c r="I501" s="28"/>
      <c r="J501" s="71"/>
      <c r="K501" s="35"/>
      <c r="L501" s="35"/>
      <c r="M501" s="35"/>
      <c r="N501" s="71"/>
      <c r="O501" s="15"/>
      <c r="P501" s="15"/>
      <c r="Q501" s="28"/>
      <c r="R501" s="71"/>
      <c r="S501" s="173"/>
      <c r="T501" s="219"/>
      <c r="U501" s="15"/>
      <c r="V501" s="15"/>
      <c r="W501" s="15"/>
      <c r="X501" s="165"/>
      <c r="Y501" s="15"/>
      <c r="Z501" s="15"/>
      <c r="AA501" s="15"/>
      <c r="AB501" s="71"/>
      <c r="AC501" s="35"/>
      <c r="AD501" s="35"/>
      <c r="AE501" s="35"/>
      <c r="AF501" s="71"/>
      <c r="AG501" s="15"/>
      <c r="AH501" s="15"/>
      <c r="AI501" s="28"/>
      <c r="AJ501" s="71"/>
      <c r="AK501" s="173"/>
      <c r="AL501" s="219"/>
      <c r="AM501" s="15"/>
      <c r="AN501" s="15"/>
      <c r="AO501" s="15"/>
      <c r="AP501" s="165"/>
      <c r="AQ501" s="15"/>
      <c r="AR501" s="15"/>
      <c r="AS501" s="28"/>
      <c r="AT501" s="71"/>
      <c r="AU501" s="35"/>
      <c r="AV501" s="35"/>
      <c r="AW501" s="35"/>
      <c r="AX501" s="71"/>
      <c r="AY501" s="15"/>
      <c r="AZ501" s="15"/>
      <c r="BA501" s="28"/>
      <c r="BB501" s="71"/>
      <c r="BC501" s="173"/>
      <c r="BD501" s="220"/>
      <c r="BH501" s="221"/>
      <c r="BK501" s="50"/>
      <c r="BL501" s="115"/>
      <c r="BM501" s="43"/>
      <c r="BN501" s="43"/>
      <c r="BO501" s="43"/>
      <c r="BP501" s="115"/>
      <c r="BS501" s="50"/>
      <c r="BT501" s="115"/>
      <c r="BU501" s="222"/>
      <c r="BV501" s="223"/>
      <c r="BZ501" s="221"/>
      <c r="CC501" s="50"/>
      <c r="CD501" s="115"/>
      <c r="CE501" s="43"/>
      <c r="CF501" s="43"/>
      <c r="CG501" s="43"/>
      <c r="CH501" s="115"/>
      <c r="CK501" s="50"/>
      <c r="CL501" s="115"/>
      <c r="CM501" s="222"/>
      <c r="CN501" s="223"/>
      <c r="CR501" s="221"/>
      <c r="CU501" s="50"/>
      <c r="CV501" s="115"/>
      <c r="CW501" s="43"/>
      <c r="CX501" s="43"/>
      <c r="CY501" s="43"/>
      <c r="CZ501" s="115"/>
      <c r="DC501" s="50"/>
      <c r="DD501" s="115"/>
      <c r="DE501" s="222"/>
      <c r="DF501" s="223"/>
      <c r="DJ501" s="221"/>
      <c r="DM501" s="50"/>
      <c r="DN501" s="115"/>
      <c r="DO501" s="43"/>
      <c r="DP501" s="43"/>
      <c r="DQ501" s="43"/>
      <c r="DU501" s="50"/>
      <c r="DV501" s="115"/>
      <c r="DW501" s="222"/>
      <c r="DX501" s="223"/>
      <c r="EG501" s="43"/>
      <c r="EH501" s="43"/>
      <c r="EI501" s="43"/>
    </row>
    <row r="502">
      <c r="A502" s="218"/>
      <c r="B502" s="219"/>
      <c r="C502" s="15"/>
      <c r="D502" s="15"/>
      <c r="E502" s="15"/>
      <c r="F502" s="165"/>
      <c r="G502" s="15"/>
      <c r="H502" s="15"/>
      <c r="I502" s="28"/>
      <c r="J502" s="71"/>
      <c r="K502" s="35"/>
      <c r="L502" s="35"/>
      <c r="M502" s="35"/>
      <c r="N502" s="71"/>
      <c r="O502" s="15"/>
      <c r="P502" s="15"/>
      <c r="Q502" s="28"/>
      <c r="R502" s="71"/>
      <c r="S502" s="173"/>
      <c r="T502" s="219"/>
      <c r="U502" s="15"/>
      <c r="V502" s="15"/>
      <c r="W502" s="15"/>
      <c r="X502" s="165"/>
      <c r="Y502" s="15"/>
      <c r="Z502" s="15"/>
      <c r="AA502" s="15"/>
      <c r="AB502" s="71"/>
      <c r="AC502" s="35"/>
      <c r="AD502" s="35"/>
      <c r="AE502" s="35"/>
      <c r="AF502" s="71"/>
      <c r="AG502" s="15"/>
      <c r="AH502" s="15"/>
      <c r="AI502" s="28"/>
      <c r="AJ502" s="71"/>
      <c r="AK502" s="173"/>
      <c r="AL502" s="219"/>
      <c r="AM502" s="15"/>
      <c r="AN502" s="15"/>
      <c r="AO502" s="15"/>
      <c r="AP502" s="165"/>
      <c r="AQ502" s="15"/>
      <c r="AR502" s="15"/>
      <c r="AS502" s="28"/>
      <c r="AT502" s="71"/>
      <c r="AU502" s="35"/>
      <c r="AV502" s="35"/>
      <c r="AW502" s="35"/>
      <c r="AX502" s="71"/>
      <c r="AY502" s="15"/>
      <c r="AZ502" s="15"/>
      <c r="BA502" s="28"/>
      <c r="BB502" s="71"/>
      <c r="BC502" s="173"/>
      <c r="BD502" s="220"/>
      <c r="BH502" s="221"/>
      <c r="BK502" s="50"/>
      <c r="BL502" s="115"/>
      <c r="BM502" s="43"/>
      <c r="BN502" s="43"/>
      <c r="BO502" s="43"/>
      <c r="BP502" s="115"/>
      <c r="BS502" s="50"/>
      <c r="BT502" s="115"/>
      <c r="BU502" s="222"/>
      <c r="BV502" s="223"/>
      <c r="BZ502" s="221"/>
      <c r="CC502" s="50"/>
      <c r="CD502" s="115"/>
      <c r="CE502" s="43"/>
      <c r="CF502" s="43"/>
      <c r="CG502" s="43"/>
      <c r="CH502" s="115"/>
      <c r="CK502" s="50"/>
      <c r="CL502" s="115"/>
      <c r="CM502" s="222"/>
      <c r="CN502" s="223"/>
      <c r="CR502" s="221"/>
      <c r="CU502" s="50"/>
      <c r="CV502" s="115"/>
      <c r="CW502" s="43"/>
      <c r="CX502" s="43"/>
      <c r="CY502" s="43"/>
      <c r="CZ502" s="115"/>
      <c r="DC502" s="50"/>
      <c r="DD502" s="115"/>
      <c r="DE502" s="222"/>
      <c r="DF502" s="223"/>
      <c r="DJ502" s="221"/>
      <c r="DM502" s="50"/>
      <c r="DN502" s="115"/>
      <c r="DO502" s="43"/>
      <c r="DP502" s="43"/>
      <c r="DQ502" s="43"/>
      <c r="DU502" s="50"/>
      <c r="DV502" s="115"/>
      <c r="DW502" s="222"/>
      <c r="DX502" s="223"/>
      <c r="EG502" s="43"/>
      <c r="EH502" s="43"/>
      <c r="EI502" s="43"/>
    </row>
    <row r="503">
      <c r="A503" s="218"/>
      <c r="B503" s="219"/>
      <c r="C503" s="15"/>
      <c r="D503" s="15"/>
      <c r="E503" s="15"/>
      <c r="F503" s="165"/>
      <c r="G503" s="15"/>
      <c r="H503" s="15"/>
      <c r="I503" s="28"/>
      <c r="J503" s="71"/>
      <c r="K503" s="35"/>
      <c r="L503" s="35"/>
      <c r="M503" s="35"/>
      <c r="N503" s="71"/>
      <c r="O503" s="15"/>
      <c r="P503" s="15"/>
      <c r="Q503" s="28"/>
      <c r="R503" s="71"/>
      <c r="S503" s="173"/>
      <c r="T503" s="219"/>
      <c r="U503" s="15"/>
      <c r="V503" s="15"/>
      <c r="W503" s="15"/>
      <c r="X503" s="165"/>
      <c r="Y503" s="15"/>
      <c r="Z503" s="15"/>
      <c r="AA503" s="15"/>
      <c r="AB503" s="71"/>
      <c r="AC503" s="35"/>
      <c r="AD503" s="35"/>
      <c r="AE503" s="35"/>
      <c r="AF503" s="71"/>
      <c r="AG503" s="15"/>
      <c r="AH503" s="15"/>
      <c r="AI503" s="28"/>
      <c r="AJ503" s="71"/>
      <c r="AK503" s="173"/>
      <c r="AL503" s="219"/>
      <c r="AM503" s="15"/>
      <c r="AN503" s="15"/>
      <c r="AO503" s="15"/>
      <c r="AP503" s="165"/>
      <c r="AQ503" s="15"/>
      <c r="AR503" s="15"/>
      <c r="AS503" s="28"/>
      <c r="AT503" s="71"/>
      <c r="AU503" s="35"/>
      <c r="AV503" s="35"/>
      <c r="AW503" s="35"/>
      <c r="AX503" s="71"/>
      <c r="AY503" s="15"/>
      <c r="AZ503" s="15"/>
      <c r="BA503" s="28"/>
      <c r="BB503" s="71"/>
      <c r="BC503" s="173"/>
      <c r="BD503" s="220"/>
      <c r="BH503" s="221"/>
      <c r="BK503" s="50"/>
      <c r="BL503" s="115"/>
      <c r="BM503" s="43"/>
      <c r="BN503" s="43"/>
      <c r="BO503" s="43"/>
      <c r="BP503" s="115"/>
      <c r="BS503" s="50"/>
      <c r="BT503" s="115"/>
      <c r="BU503" s="222"/>
      <c r="BV503" s="223"/>
      <c r="BZ503" s="221"/>
      <c r="CC503" s="50"/>
      <c r="CD503" s="115"/>
      <c r="CE503" s="43"/>
      <c r="CF503" s="43"/>
      <c r="CG503" s="43"/>
      <c r="CH503" s="115"/>
      <c r="CK503" s="50"/>
      <c r="CL503" s="115"/>
      <c r="CM503" s="222"/>
      <c r="CN503" s="223"/>
      <c r="CR503" s="221"/>
      <c r="CU503" s="50"/>
      <c r="CV503" s="115"/>
      <c r="CW503" s="43"/>
      <c r="CX503" s="43"/>
      <c r="CY503" s="43"/>
      <c r="CZ503" s="115"/>
      <c r="DC503" s="50"/>
      <c r="DD503" s="115"/>
      <c r="DE503" s="222"/>
      <c r="DF503" s="223"/>
      <c r="DJ503" s="221"/>
      <c r="DM503" s="50"/>
      <c r="DN503" s="115"/>
      <c r="DO503" s="43"/>
      <c r="DP503" s="43"/>
      <c r="DQ503" s="43"/>
      <c r="DU503" s="50"/>
      <c r="DV503" s="115"/>
      <c r="DW503" s="222"/>
      <c r="DX503" s="223"/>
      <c r="EG503" s="43"/>
      <c r="EH503" s="43"/>
      <c r="EI503" s="43"/>
    </row>
    <row r="504">
      <c r="A504" s="218"/>
      <c r="B504" s="219"/>
      <c r="C504" s="15"/>
      <c r="D504" s="15"/>
      <c r="E504" s="15"/>
      <c r="F504" s="165"/>
      <c r="G504" s="15"/>
      <c r="H504" s="15"/>
      <c r="I504" s="28"/>
      <c r="J504" s="71"/>
      <c r="K504" s="35"/>
      <c r="L504" s="35"/>
      <c r="M504" s="35"/>
      <c r="N504" s="71"/>
      <c r="O504" s="15"/>
      <c r="P504" s="15"/>
      <c r="Q504" s="28"/>
      <c r="R504" s="71"/>
      <c r="S504" s="173"/>
      <c r="T504" s="219"/>
      <c r="U504" s="15"/>
      <c r="V504" s="15"/>
      <c r="W504" s="15"/>
      <c r="X504" s="165"/>
      <c r="Y504" s="15"/>
      <c r="Z504" s="15"/>
      <c r="AA504" s="15"/>
      <c r="AB504" s="71"/>
      <c r="AC504" s="35"/>
      <c r="AD504" s="35"/>
      <c r="AE504" s="35"/>
      <c r="AF504" s="71"/>
      <c r="AG504" s="15"/>
      <c r="AH504" s="15"/>
      <c r="AI504" s="28"/>
      <c r="AJ504" s="71"/>
      <c r="AK504" s="173"/>
      <c r="AL504" s="219"/>
      <c r="AM504" s="15"/>
      <c r="AN504" s="15"/>
      <c r="AO504" s="15"/>
      <c r="AP504" s="165"/>
      <c r="AQ504" s="15"/>
      <c r="AR504" s="15"/>
      <c r="AS504" s="28"/>
      <c r="AT504" s="71"/>
      <c r="AU504" s="35"/>
      <c r="AV504" s="35"/>
      <c r="AW504" s="35"/>
      <c r="AX504" s="71"/>
      <c r="AY504" s="15"/>
      <c r="AZ504" s="15"/>
      <c r="BA504" s="28"/>
      <c r="BB504" s="71"/>
      <c r="BC504" s="173"/>
      <c r="BD504" s="220"/>
      <c r="BH504" s="221"/>
      <c r="BK504" s="50"/>
      <c r="BL504" s="115"/>
      <c r="BM504" s="43"/>
      <c r="BN504" s="43"/>
      <c r="BO504" s="43"/>
      <c r="BP504" s="115"/>
      <c r="BS504" s="50"/>
      <c r="BT504" s="115"/>
      <c r="BU504" s="222"/>
      <c r="BV504" s="223"/>
      <c r="BZ504" s="221"/>
      <c r="CC504" s="50"/>
      <c r="CD504" s="115"/>
      <c r="CE504" s="43"/>
      <c r="CF504" s="43"/>
      <c r="CG504" s="43"/>
      <c r="CH504" s="115"/>
      <c r="CK504" s="50"/>
      <c r="CL504" s="115"/>
      <c r="CM504" s="222"/>
      <c r="CN504" s="223"/>
      <c r="CR504" s="221"/>
      <c r="CU504" s="50"/>
      <c r="CV504" s="115"/>
      <c r="CW504" s="43"/>
      <c r="CX504" s="43"/>
      <c r="CY504" s="43"/>
      <c r="CZ504" s="115"/>
      <c r="DC504" s="50"/>
      <c r="DD504" s="115"/>
      <c r="DE504" s="222"/>
      <c r="DF504" s="223"/>
      <c r="DJ504" s="221"/>
      <c r="DM504" s="50"/>
      <c r="DN504" s="115"/>
      <c r="DO504" s="43"/>
      <c r="DP504" s="43"/>
      <c r="DQ504" s="43"/>
      <c r="DU504" s="50"/>
      <c r="DV504" s="115"/>
      <c r="DW504" s="222"/>
      <c r="DX504" s="223"/>
      <c r="EG504" s="43"/>
      <c r="EH504" s="43"/>
      <c r="EI504" s="43"/>
    </row>
    <row r="505">
      <c r="A505" s="218"/>
      <c r="B505" s="219"/>
      <c r="C505" s="15"/>
      <c r="D505" s="15"/>
      <c r="E505" s="15"/>
      <c r="F505" s="165"/>
      <c r="G505" s="15"/>
      <c r="H505" s="15"/>
      <c r="I505" s="28"/>
      <c r="J505" s="71"/>
      <c r="K505" s="35"/>
      <c r="L505" s="35"/>
      <c r="M505" s="35"/>
      <c r="N505" s="71"/>
      <c r="O505" s="15"/>
      <c r="P505" s="15"/>
      <c r="Q505" s="28"/>
      <c r="R505" s="71"/>
      <c r="S505" s="173"/>
      <c r="T505" s="219"/>
      <c r="U505" s="15"/>
      <c r="V505" s="15"/>
      <c r="W505" s="15"/>
      <c r="X505" s="165"/>
      <c r="Y505" s="15"/>
      <c r="Z505" s="15"/>
      <c r="AA505" s="15"/>
      <c r="AB505" s="71"/>
      <c r="AC505" s="35"/>
      <c r="AD505" s="35"/>
      <c r="AE505" s="35"/>
      <c r="AF505" s="71"/>
      <c r="AG505" s="15"/>
      <c r="AH505" s="15"/>
      <c r="AI505" s="28"/>
      <c r="AJ505" s="71"/>
      <c r="AK505" s="173"/>
      <c r="AL505" s="219"/>
      <c r="AM505" s="15"/>
      <c r="AN505" s="15"/>
      <c r="AO505" s="15"/>
      <c r="AP505" s="165"/>
      <c r="AQ505" s="15"/>
      <c r="AR505" s="15"/>
      <c r="AS505" s="28"/>
      <c r="AT505" s="71"/>
      <c r="AU505" s="35"/>
      <c r="AV505" s="35"/>
      <c r="AW505" s="35"/>
      <c r="AX505" s="71"/>
      <c r="AY505" s="15"/>
      <c r="AZ505" s="15"/>
      <c r="BA505" s="28"/>
      <c r="BB505" s="71"/>
      <c r="BC505" s="173"/>
      <c r="BD505" s="220"/>
      <c r="BH505" s="221"/>
      <c r="BK505" s="50"/>
      <c r="BL505" s="115"/>
      <c r="BM505" s="43"/>
      <c r="BN505" s="43"/>
      <c r="BO505" s="43"/>
      <c r="BP505" s="115"/>
      <c r="BS505" s="50"/>
      <c r="BT505" s="115"/>
      <c r="BU505" s="222"/>
      <c r="BV505" s="223"/>
      <c r="BZ505" s="221"/>
      <c r="CC505" s="50"/>
      <c r="CD505" s="115"/>
      <c r="CE505" s="43"/>
      <c r="CF505" s="43"/>
      <c r="CG505" s="43"/>
      <c r="CH505" s="115"/>
      <c r="CK505" s="50"/>
      <c r="CL505" s="115"/>
      <c r="CM505" s="222"/>
      <c r="CN505" s="223"/>
      <c r="CR505" s="221"/>
      <c r="CU505" s="50"/>
      <c r="CV505" s="115"/>
      <c r="CW505" s="43"/>
      <c r="CX505" s="43"/>
      <c r="CY505" s="43"/>
      <c r="CZ505" s="115"/>
      <c r="DC505" s="50"/>
      <c r="DD505" s="115"/>
      <c r="DE505" s="222"/>
      <c r="DF505" s="223"/>
      <c r="DJ505" s="221"/>
      <c r="DM505" s="50"/>
      <c r="DN505" s="115"/>
      <c r="DO505" s="43"/>
      <c r="DP505" s="43"/>
      <c r="DQ505" s="43"/>
      <c r="DU505" s="50"/>
      <c r="DV505" s="115"/>
      <c r="DW505" s="222"/>
      <c r="DX505" s="223"/>
      <c r="EG505" s="43"/>
      <c r="EH505" s="43"/>
      <c r="EI505" s="43"/>
    </row>
    <row r="506">
      <c r="A506" s="218"/>
      <c r="B506" s="219"/>
      <c r="C506" s="15"/>
      <c r="D506" s="15"/>
      <c r="E506" s="15"/>
      <c r="F506" s="165"/>
      <c r="G506" s="15"/>
      <c r="H506" s="15"/>
      <c r="I506" s="28"/>
      <c r="J506" s="71"/>
      <c r="K506" s="35"/>
      <c r="L506" s="35"/>
      <c r="M506" s="35"/>
      <c r="N506" s="71"/>
      <c r="O506" s="15"/>
      <c r="P506" s="15"/>
      <c r="Q506" s="28"/>
      <c r="R506" s="71"/>
      <c r="S506" s="173"/>
      <c r="T506" s="219"/>
      <c r="U506" s="15"/>
      <c r="V506" s="15"/>
      <c r="W506" s="15"/>
      <c r="X506" s="165"/>
      <c r="Y506" s="15"/>
      <c r="Z506" s="15"/>
      <c r="AA506" s="15"/>
      <c r="AB506" s="71"/>
      <c r="AC506" s="35"/>
      <c r="AD506" s="35"/>
      <c r="AE506" s="35"/>
      <c r="AF506" s="71"/>
      <c r="AG506" s="15"/>
      <c r="AH506" s="15"/>
      <c r="AI506" s="28"/>
      <c r="AJ506" s="71"/>
      <c r="AK506" s="173"/>
      <c r="AL506" s="219"/>
      <c r="AM506" s="15"/>
      <c r="AN506" s="15"/>
      <c r="AO506" s="15"/>
      <c r="AP506" s="165"/>
      <c r="AQ506" s="15"/>
      <c r="AR506" s="15"/>
      <c r="AS506" s="28"/>
      <c r="AT506" s="71"/>
      <c r="AU506" s="35"/>
      <c r="AV506" s="35"/>
      <c r="AW506" s="35"/>
      <c r="AX506" s="71"/>
      <c r="AY506" s="15"/>
      <c r="AZ506" s="15"/>
      <c r="BA506" s="28"/>
      <c r="BB506" s="71"/>
      <c r="BC506" s="173"/>
      <c r="BD506" s="220"/>
      <c r="BH506" s="221"/>
      <c r="BK506" s="50"/>
      <c r="BL506" s="115"/>
      <c r="BM506" s="43"/>
      <c r="BN506" s="43"/>
      <c r="BO506" s="43"/>
      <c r="BP506" s="115"/>
      <c r="BS506" s="50"/>
      <c r="BT506" s="115"/>
      <c r="BU506" s="222"/>
      <c r="BV506" s="223"/>
      <c r="BZ506" s="221"/>
      <c r="CC506" s="50"/>
      <c r="CD506" s="115"/>
      <c r="CE506" s="43"/>
      <c r="CF506" s="43"/>
      <c r="CG506" s="43"/>
      <c r="CH506" s="115"/>
      <c r="CK506" s="50"/>
      <c r="CL506" s="115"/>
      <c r="CM506" s="222"/>
      <c r="CN506" s="223"/>
      <c r="CR506" s="221"/>
      <c r="CU506" s="50"/>
      <c r="CV506" s="115"/>
      <c r="CW506" s="43"/>
      <c r="CX506" s="43"/>
      <c r="CY506" s="43"/>
      <c r="CZ506" s="115"/>
      <c r="DC506" s="50"/>
      <c r="DD506" s="115"/>
      <c r="DE506" s="222"/>
      <c r="DF506" s="223"/>
      <c r="DJ506" s="221"/>
      <c r="DM506" s="50"/>
      <c r="DN506" s="115"/>
      <c r="DO506" s="43"/>
      <c r="DP506" s="43"/>
      <c r="DQ506" s="43"/>
      <c r="DU506" s="50"/>
      <c r="DV506" s="115"/>
      <c r="DW506" s="222"/>
      <c r="DX506" s="223"/>
      <c r="EG506" s="43"/>
      <c r="EH506" s="43"/>
      <c r="EI506" s="43"/>
    </row>
    <row r="507">
      <c r="A507" s="218"/>
      <c r="B507" s="219"/>
      <c r="C507" s="15"/>
      <c r="D507" s="15"/>
      <c r="E507" s="15"/>
      <c r="F507" s="165"/>
      <c r="G507" s="15"/>
      <c r="H507" s="15"/>
      <c r="I507" s="28"/>
      <c r="J507" s="71"/>
      <c r="K507" s="35"/>
      <c r="L507" s="35"/>
      <c r="M507" s="35"/>
      <c r="N507" s="71"/>
      <c r="O507" s="15"/>
      <c r="P507" s="15"/>
      <c r="Q507" s="28"/>
      <c r="R507" s="71"/>
      <c r="S507" s="173"/>
      <c r="T507" s="219"/>
      <c r="U507" s="15"/>
      <c r="V507" s="15"/>
      <c r="W507" s="15"/>
      <c r="X507" s="165"/>
      <c r="Y507" s="15"/>
      <c r="Z507" s="15"/>
      <c r="AA507" s="15"/>
      <c r="AB507" s="71"/>
      <c r="AC507" s="35"/>
      <c r="AD507" s="35"/>
      <c r="AE507" s="35"/>
      <c r="AF507" s="71"/>
      <c r="AG507" s="15"/>
      <c r="AH507" s="15"/>
      <c r="AI507" s="28"/>
      <c r="AJ507" s="71"/>
      <c r="AK507" s="173"/>
      <c r="AL507" s="219"/>
      <c r="AM507" s="15"/>
      <c r="AN507" s="15"/>
      <c r="AO507" s="15"/>
      <c r="AP507" s="165"/>
      <c r="AQ507" s="15"/>
      <c r="AR507" s="15"/>
      <c r="AS507" s="28"/>
      <c r="AT507" s="71"/>
      <c r="AU507" s="35"/>
      <c r="AV507" s="35"/>
      <c r="AW507" s="35"/>
      <c r="AX507" s="71"/>
      <c r="AY507" s="15"/>
      <c r="AZ507" s="15"/>
      <c r="BA507" s="28"/>
      <c r="BB507" s="71"/>
      <c r="BC507" s="173"/>
      <c r="BD507" s="220"/>
      <c r="BH507" s="221"/>
      <c r="BK507" s="50"/>
      <c r="BL507" s="115"/>
      <c r="BM507" s="43"/>
      <c r="BN507" s="43"/>
      <c r="BO507" s="43"/>
      <c r="BP507" s="115"/>
      <c r="BS507" s="50"/>
      <c r="BT507" s="115"/>
      <c r="BU507" s="222"/>
      <c r="BV507" s="223"/>
      <c r="BZ507" s="221"/>
      <c r="CC507" s="50"/>
      <c r="CD507" s="115"/>
      <c r="CE507" s="43"/>
      <c r="CF507" s="43"/>
      <c r="CG507" s="43"/>
      <c r="CH507" s="115"/>
      <c r="CK507" s="50"/>
      <c r="CL507" s="115"/>
      <c r="CM507" s="222"/>
      <c r="CN507" s="223"/>
      <c r="CR507" s="221"/>
      <c r="CU507" s="50"/>
      <c r="CV507" s="115"/>
      <c r="CW507" s="43"/>
      <c r="CX507" s="43"/>
      <c r="CY507" s="43"/>
      <c r="CZ507" s="115"/>
      <c r="DC507" s="50"/>
      <c r="DD507" s="115"/>
      <c r="DE507" s="222"/>
      <c r="DF507" s="223"/>
      <c r="DJ507" s="221"/>
      <c r="DM507" s="50"/>
      <c r="DN507" s="115"/>
      <c r="DO507" s="43"/>
      <c r="DP507" s="43"/>
      <c r="DQ507" s="43"/>
      <c r="DU507" s="50"/>
      <c r="DV507" s="115"/>
      <c r="DW507" s="222"/>
      <c r="DX507" s="223"/>
      <c r="EG507" s="43"/>
      <c r="EH507" s="43"/>
      <c r="EI507" s="43"/>
    </row>
    <row r="508">
      <c r="A508" s="218"/>
      <c r="B508" s="219"/>
      <c r="C508" s="15"/>
      <c r="D508" s="15"/>
      <c r="E508" s="15"/>
      <c r="F508" s="165"/>
      <c r="G508" s="15"/>
      <c r="H508" s="15"/>
      <c r="I508" s="28"/>
      <c r="J508" s="71"/>
      <c r="K508" s="35"/>
      <c r="L508" s="35"/>
      <c r="M508" s="35"/>
      <c r="N508" s="71"/>
      <c r="O508" s="15"/>
      <c r="P508" s="15"/>
      <c r="Q508" s="28"/>
      <c r="R508" s="71"/>
      <c r="S508" s="173"/>
      <c r="T508" s="219"/>
      <c r="U508" s="15"/>
      <c r="V508" s="15"/>
      <c r="W508" s="15"/>
      <c r="X508" s="165"/>
      <c r="Y508" s="15"/>
      <c r="Z508" s="15"/>
      <c r="AA508" s="15"/>
      <c r="AB508" s="71"/>
      <c r="AC508" s="35"/>
      <c r="AD508" s="35"/>
      <c r="AE508" s="35"/>
      <c r="AF508" s="71"/>
      <c r="AG508" s="15"/>
      <c r="AH508" s="15"/>
      <c r="AI508" s="28"/>
      <c r="AJ508" s="71"/>
      <c r="AK508" s="173"/>
      <c r="AL508" s="219"/>
      <c r="AM508" s="15"/>
      <c r="AN508" s="15"/>
      <c r="AO508" s="15"/>
      <c r="AP508" s="165"/>
      <c r="AQ508" s="15"/>
      <c r="AR508" s="15"/>
      <c r="AS508" s="28"/>
      <c r="AT508" s="71"/>
      <c r="AU508" s="35"/>
      <c r="AV508" s="35"/>
      <c r="AW508" s="35"/>
      <c r="AX508" s="71"/>
      <c r="AY508" s="15"/>
      <c r="AZ508" s="15"/>
      <c r="BA508" s="28"/>
      <c r="BB508" s="71"/>
      <c r="BC508" s="173"/>
      <c r="BD508" s="220"/>
      <c r="BH508" s="221"/>
      <c r="BK508" s="50"/>
      <c r="BL508" s="115"/>
      <c r="BM508" s="43"/>
      <c r="BN508" s="43"/>
      <c r="BO508" s="43"/>
      <c r="BP508" s="115"/>
      <c r="BS508" s="50"/>
      <c r="BT508" s="115"/>
      <c r="BU508" s="222"/>
      <c r="BV508" s="223"/>
      <c r="BZ508" s="221"/>
      <c r="CC508" s="50"/>
      <c r="CD508" s="115"/>
      <c r="CE508" s="43"/>
      <c r="CF508" s="43"/>
      <c r="CG508" s="43"/>
      <c r="CH508" s="115"/>
      <c r="CK508" s="50"/>
      <c r="CL508" s="115"/>
      <c r="CM508" s="222"/>
      <c r="CN508" s="223"/>
      <c r="CR508" s="221"/>
      <c r="CU508" s="50"/>
      <c r="CV508" s="115"/>
      <c r="CW508" s="43"/>
      <c r="CX508" s="43"/>
      <c r="CY508" s="43"/>
      <c r="CZ508" s="115"/>
      <c r="DC508" s="50"/>
      <c r="DD508" s="115"/>
      <c r="DE508" s="222"/>
      <c r="DF508" s="223"/>
      <c r="DJ508" s="221"/>
      <c r="DM508" s="50"/>
      <c r="DN508" s="115"/>
      <c r="DO508" s="43"/>
      <c r="DP508" s="43"/>
      <c r="DQ508" s="43"/>
      <c r="DU508" s="50"/>
      <c r="DV508" s="115"/>
      <c r="DW508" s="222"/>
      <c r="DX508" s="223"/>
      <c r="EG508" s="43"/>
      <c r="EH508" s="43"/>
      <c r="EI508" s="43"/>
    </row>
    <row r="509">
      <c r="A509" s="218"/>
      <c r="B509" s="219"/>
      <c r="C509" s="15"/>
      <c r="D509" s="15"/>
      <c r="E509" s="15"/>
      <c r="F509" s="165"/>
      <c r="G509" s="15"/>
      <c r="H509" s="15"/>
      <c r="I509" s="28"/>
      <c r="J509" s="71"/>
      <c r="K509" s="35"/>
      <c r="L509" s="35"/>
      <c r="M509" s="35"/>
      <c r="N509" s="71"/>
      <c r="O509" s="15"/>
      <c r="P509" s="15"/>
      <c r="Q509" s="28"/>
      <c r="R509" s="71"/>
      <c r="S509" s="173"/>
      <c r="T509" s="219"/>
      <c r="U509" s="15"/>
      <c r="V509" s="15"/>
      <c r="W509" s="15"/>
      <c r="X509" s="165"/>
      <c r="Y509" s="15"/>
      <c r="Z509" s="15"/>
      <c r="AA509" s="15"/>
      <c r="AB509" s="71"/>
      <c r="AC509" s="35"/>
      <c r="AD509" s="35"/>
      <c r="AE509" s="35"/>
      <c r="AF509" s="71"/>
      <c r="AG509" s="15"/>
      <c r="AH509" s="15"/>
      <c r="AI509" s="28"/>
      <c r="AJ509" s="71"/>
      <c r="AK509" s="173"/>
      <c r="AL509" s="219"/>
      <c r="AM509" s="15"/>
      <c r="AN509" s="15"/>
      <c r="AO509" s="15"/>
      <c r="AP509" s="165"/>
      <c r="AQ509" s="15"/>
      <c r="AR509" s="15"/>
      <c r="AS509" s="28"/>
      <c r="AT509" s="71"/>
      <c r="AU509" s="35"/>
      <c r="AV509" s="35"/>
      <c r="AW509" s="35"/>
      <c r="AX509" s="71"/>
      <c r="AY509" s="15"/>
      <c r="AZ509" s="15"/>
      <c r="BA509" s="28"/>
      <c r="BB509" s="71"/>
      <c r="BC509" s="173"/>
      <c r="BD509" s="220"/>
      <c r="BH509" s="221"/>
      <c r="BK509" s="50"/>
      <c r="BL509" s="115"/>
      <c r="BM509" s="43"/>
      <c r="BN509" s="43"/>
      <c r="BO509" s="43"/>
      <c r="BP509" s="115"/>
      <c r="BS509" s="50"/>
      <c r="BT509" s="115"/>
      <c r="BU509" s="222"/>
      <c r="BV509" s="223"/>
      <c r="BZ509" s="221"/>
      <c r="CC509" s="50"/>
      <c r="CD509" s="115"/>
      <c r="CE509" s="43"/>
      <c r="CF509" s="43"/>
      <c r="CG509" s="43"/>
      <c r="CH509" s="115"/>
      <c r="CK509" s="50"/>
      <c r="CL509" s="115"/>
      <c r="CM509" s="222"/>
      <c r="CN509" s="223"/>
      <c r="CR509" s="221"/>
      <c r="CU509" s="50"/>
      <c r="CV509" s="115"/>
      <c r="CW509" s="43"/>
      <c r="CX509" s="43"/>
      <c r="CY509" s="43"/>
      <c r="CZ509" s="115"/>
      <c r="DC509" s="50"/>
      <c r="DD509" s="115"/>
      <c r="DE509" s="222"/>
      <c r="DF509" s="223"/>
      <c r="DJ509" s="221"/>
      <c r="DM509" s="50"/>
      <c r="DN509" s="115"/>
      <c r="DO509" s="43"/>
      <c r="DP509" s="43"/>
      <c r="DQ509" s="43"/>
      <c r="DU509" s="50"/>
      <c r="DV509" s="115"/>
      <c r="DW509" s="222"/>
      <c r="DX509" s="223"/>
      <c r="EG509" s="43"/>
      <c r="EH509" s="43"/>
      <c r="EI509" s="43"/>
    </row>
    <row r="510">
      <c r="A510" s="218"/>
      <c r="B510" s="219"/>
      <c r="C510" s="15"/>
      <c r="D510" s="15"/>
      <c r="E510" s="15"/>
      <c r="F510" s="165"/>
      <c r="G510" s="15"/>
      <c r="H510" s="15"/>
      <c r="I510" s="28"/>
      <c r="J510" s="71"/>
      <c r="K510" s="35"/>
      <c r="L510" s="35"/>
      <c r="M510" s="35"/>
      <c r="N510" s="71"/>
      <c r="O510" s="15"/>
      <c r="P510" s="15"/>
      <c r="Q510" s="28"/>
      <c r="R510" s="71"/>
      <c r="S510" s="173"/>
      <c r="T510" s="219"/>
      <c r="U510" s="15"/>
      <c r="V510" s="15"/>
      <c r="W510" s="15"/>
      <c r="X510" s="165"/>
      <c r="Y510" s="15"/>
      <c r="Z510" s="15"/>
      <c r="AA510" s="15"/>
      <c r="AB510" s="71"/>
      <c r="AC510" s="35"/>
      <c r="AD510" s="35"/>
      <c r="AE510" s="35"/>
      <c r="AF510" s="71"/>
      <c r="AG510" s="15"/>
      <c r="AH510" s="15"/>
      <c r="AI510" s="28"/>
      <c r="AJ510" s="71"/>
      <c r="AK510" s="173"/>
      <c r="AL510" s="219"/>
      <c r="AM510" s="15"/>
      <c r="AN510" s="15"/>
      <c r="AO510" s="15"/>
      <c r="AP510" s="165"/>
      <c r="AQ510" s="15"/>
      <c r="AR510" s="15"/>
      <c r="AS510" s="28"/>
      <c r="AT510" s="71"/>
      <c r="AU510" s="35"/>
      <c r="AV510" s="35"/>
      <c r="AW510" s="35"/>
      <c r="AX510" s="71"/>
      <c r="AY510" s="15"/>
      <c r="AZ510" s="15"/>
      <c r="BA510" s="28"/>
      <c r="BB510" s="71"/>
      <c r="BC510" s="173"/>
      <c r="BD510" s="220"/>
      <c r="BH510" s="221"/>
      <c r="BK510" s="50"/>
      <c r="BL510" s="115"/>
      <c r="BM510" s="43"/>
      <c r="BN510" s="43"/>
      <c r="BO510" s="43"/>
      <c r="BP510" s="115"/>
      <c r="BS510" s="50"/>
      <c r="BT510" s="115"/>
      <c r="BU510" s="222"/>
      <c r="BV510" s="223"/>
      <c r="BZ510" s="221"/>
      <c r="CC510" s="50"/>
      <c r="CD510" s="115"/>
      <c r="CE510" s="43"/>
      <c r="CF510" s="43"/>
      <c r="CG510" s="43"/>
      <c r="CH510" s="115"/>
      <c r="CK510" s="50"/>
      <c r="CL510" s="115"/>
      <c r="CM510" s="222"/>
      <c r="CN510" s="223"/>
      <c r="CR510" s="221"/>
      <c r="CU510" s="50"/>
      <c r="CV510" s="115"/>
      <c r="CW510" s="43"/>
      <c r="CX510" s="43"/>
      <c r="CY510" s="43"/>
      <c r="CZ510" s="115"/>
      <c r="DC510" s="50"/>
      <c r="DD510" s="115"/>
      <c r="DE510" s="222"/>
      <c r="DF510" s="223"/>
      <c r="DJ510" s="221"/>
      <c r="DM510" s="50"/>
      <c r="DN510" s="115"/>
      <c r="DO510" s="43"/>
      <c r="DP510" s="43"/>
      <c r="DQ510" s="43"/>
      <c r="DU510" s="50"/>
      <c r="DV510" s="115"/>
      <c r="DW510" s="222"/>
      <c r="DX510" s="223"/>
      <c r="EG510" s="43"/>
      <c r="EH510" s="43"/>
      <c r="EI510" s="43"/>
    </row>
    <row r="511">
      <c r="A511" s="218"/>
      <c r="B511" s="219"/>
      <c r="C511" s="15"/>
      <c r="D511" s="15"/>
      <c r="E511" s="15"/>
      <c r="F511" s="165"/>
      <c r="G511" s="15"/>
      <c r="H511" s="15"/>
      <c r="I511" s="28"/>
      <c r="J511" s="71"/>
      <c r="K511" s="35"/>
      <c r="L511" s="35"/>
      <c r="M511" s="35"/>
      <c r="N511" s="71"/>
      <c r="O511" s="15"/>
      <c r="P511" s="15"/>
      <c r="Q511" s="28"/>
      <c r="R511" s="71"/>
      <c r="S511" s="173"/>
      <c r="T511" s="219"/>
      <c r="U511" s="15"/>
      <c r="V511" s="15"/>
      <c r="W511" s="15"/>
      <c r="X511" s="165"/>
      <c r="Y511" s="15"/>
      <c r="Z511" s="15"/>
      <c r="AA511" s="15"/>
      <c r="AB511" s="71"/>
      <c r="AC511" s="35"/>
      <c r="AD511" s="35"/>
      <c r="AE511" s="35"/>
      <c r="AF511" s="71"/>
      <c r="AG511" s="15"/>
      <c r="AH511" s="15"/>
      <c r="AI511" s="28"/>
      <c r="AJ511" s="71"/>
      <c r="AK511" s="173"/>
      <c r="AL511" s="219"/>
      <c r="AM511" s="15"/>
      <c r="AN511" s="15"/>
      <c r="AO511" s="15"/>
      <c r="AP511" s="165"/>
      <c r="AQ511" s="15"/>
      <c r="AR511" s="15"/>
      <c r="AS511" s="28"/>
      <c r="AT511" s="71"/>
      <c r="AU511" s="35"/>
      <c r="AV511" s="35"/>
      <c r="AW511" s="35"/>
      <c r="AX511" s="71"/>
      <c r="AY511" s="15"/>
      <c r="AZ511" s="15"/>
      <c r="BA511" s="28"/>
      <c r="BB511" s="71"/>
      <c r="BC511" s="173"/>
      <c r="BD511" s="220"/>
      <c r="BH511" s="221"/>
      <c r="BK511" s="50"/>
      <c r="BL511" s="115"/>
      <c r="BM511" s="43"/>
      <c r="BN511" s="43"/>
      <c r="BO511" s="43"/>
      <c r="BP511" s="115"/>
      <c r="BS511" s="50"/>
      <c r="BT511" s="115"/>
      <c r="BU511" s="222"/>
      <c r="BV511" s="223"/>
      <c r="BZ511" s="221"/>
      <c r="CC511" s="50"/>
      <c r="CD511" s="115"/>
      <c r="CE511" s="43"/>
      <c r="CF511" s="43"/>
      <c r="CG511" s="43"/>
      <c r="CH511" s="115"/>
      <c r="CK511" s="50"/>
      <c r="CL511" s="115"/>
      <c r="CM511" s="222"/>
      <c r="CN511" s="223"/>
      <c r="CR511" s="221"/>
      <c r="CU511" s="50"/>
      <c r="CV511" s="115"/>
      <c r="CW511" s="43"/>
      <c r="CX511" s="43"/>
      <c r="CY511" s="43"/>
      <c r="CZ511" s="115"/>
      <c r="DC511" s="50"/>
      <c r="DD511" s="115"/>
      <c r="DE511" s="222"/>
      <c r="DF511" s="223"/>
      <c r="DJ511" s="221"/>
      <c r="DM511" s="50"/>
      <c r="DN511" s="115"/>
      <c r="DO511" s="43"/>
      <c r="DP511" s="43"/>
      <c r="DQ511" s="43"/>
      <c r="DU511" s="50"/>
      <c r="DV511" s="115"/>
      <c r="DW511" s="222"/>
      <c r="DX511" s="223"/>
      <c r="EG511" s="43"/>
      <c r="EH511" s="43"/>
      <c r="EI511" s="43"/>
    </row>
    <row r="512">
      <c r="A512" s="218"/>
      <c r="B512" s="219"/>
      <c r="C512" s="15"/>
      <c r="D512" s="15"/>
      <c r="E512" s="15"/>
      <c r="F512" s="165"/>
      <c r="G512" s="15"/>
      <c r="H512" s="15"/>
      <c r="I512" s="28"/>
      <c r="J512" s="71"/>
      <c r="K512" s="35"/>
      <c r="L512" s="35"/>
      <c r="M512" s="35"/>
      <c r="N512" s="71"/>
      <c r="O512" s="15"/>
      <c r="P512" s="15"/>
      <c r="Q512" s="28"/>
      <c r="R512" s="71"/>
      <c r="S512" s="173"/>
      <c r="T512" s="219"/>
      <c r="U512" s="15"/>
      <c r="V512" s="15"/>
      <c r="W512" s="15"/>
      <c r="X512" s="165"/>
      <c r="Y512" s="15"/>
      <c r="Z512" s="15"/>
      <c r="AA512" s="15"/>
      <c r="AB512" s="71"/>
      <c r="AC512" s="35"/>
      <c r="AD512" s="35"/>
      <c r="AE512" s="35"/>
      <c r="AF512" s="71"/>
      <c r="AG512" s="15"/>
      <c r="AH512" s="15"/>
      <c r="AI512" s="28"/>
      <c r="AJ512" s="71"/>
      <c r="AK512" s="173"/>
      <c r="AL512" s="219"/>
      <c r="AM512" s="15"/>
      <c r="AN512" s="15"/>
      <c r="AO512" s="15"/>
      <c r="AP512" s="165"/>
      <c r="AQ512" s="15"/>
      <c r="AR512" s="15"/>
      <c r="AS512" s="28"/>
      <c r="AT512" s="71"/>
      <c r="AU512" s="35"/>
      <c r="AV512" s="35"/>
      <c r="AW512" s="35"/>
      <c r="AX512" s="71"/>
      <c r="AY512" s="15"/>
      <c r="AZ512" s="15"/>
      <c r="BA512" s="28"/>
      <c r="BB512" s="71"/>
      <c r="BC512" s="173"/>
      <c r="BD512" s="220"/>
      <c r="BH512" s="221"/>
      <c r="BK512" s="50"/>
      <c r="BL512" s="115"/>
      <c r="BM512" s="43"/>
      <c r="BN512" s="43"/>
      <c r="BO512" s="43"/>
      <c r="BP512" s="115"/>
      <c r="BS512" s="50"/>
      <c r="BT512" s="115"/>
      <c r="BU512" s="222"/>
      <c r="BV512" s="223"/>
      <c r="BZ512" s="221"/>
      <c r="CC512" s="50"/>
      <c r="CD512" s="115"/>
      <c r="CE512" s="43"/>
      <c r="CF512" s="43"/>
      <c r="CG512" s="43"/>
      <c r="CH512" s="115"/>
      <c r="CK512" s="50"/>
      <c r="CL512" s="115"/>
      <c r="CM512" s="222"/>
      <c r="CN512" s="223"/>
      <c r="CR512" s="221"/>
      <c r="CU512" s="50"/>
      <c r="CV512" s="115"/>
      <c r="CW512" s="43"/>
      <c r="CX512" s="43"/>
      <c r="CY512" s="43"/>
      <c r="CZ512" s="115"/>
      <c r="DC512" s="50"/>
      <c r="DD512" s="115"/>
      <c r="DE512" s="222"/>
      <c r="DF512" s="223"/>
      <c r="DJ512" s="221"/>
      <c r="DM512" s="50"/>
      <c r="DN512" s="115"/>
      <c r="DO512" s="43"/>
      <c r="DP512" s="43"/>
      <c r="DQ512" s="43"/>
      <c r="DU512" s="50"/>
      <c r="DV512" s="115"/>
      <c r="DW512" s="222"/>
      <c r="DX512" s="223"/>
      <c r="EG512" s="43"/>
      <c r="EH512" s="43"/>
      <c r="EI512" s="43"/>
    </row>
    <row r="513">
      <c r="A513" s="218"/>
      <c r="B513" s="219"/>
      <c r="C513" s="15"/>
      <c r="D513" s="15"/>
      <c r="E513" s="15"/>
      <c r="F513" s="165"/>
      <c r="G513" s="15"/>
      <c r="H513" s="15"/>
      <c r="I513" s="28"/>
      <c r="J513" s="71"/>
      <c r="K513" s="35"/>
      <c r="L513" s="35"/>
      <c r="M513" s="35"/>
      <c r="N513" s="71"/>
      <c r="O513" s="15"/>
      <c r="P513" s="15"/>
      <c r="Q513" s="28"/>
      <c r="R513" s="71"/>
      <c r="S513" s="173"/>
      <c r="T513" s="219"/>
      <c r="U513" s="15"/>
      <c r="V513" s="15"/>
      <c r="W513" s="15"/>
      <c r="X513" s="165"/>
      <c r="Y513" s="15"/>
      <c r="Z513" s="15"/>
      <c r="AA513" s="15"/>
      <c r="AB513" s="71"/>
      <c r="AC513" s="35"/>
      <c r="AD513" s="35"/>
      <c r="AE513" s="35"/>
      <c r="AF513" s="71"/>
      <c r="AG513" s="15"/>
      <c r="AH513" s="15"/>
      <c r="AI513" s="28"/>
      <c r="AJ513" s="71"/>
      <c r="AK513" s="173"/>
      <c r="AL513" s="219"/>
      <c r="AM513" s="15"/>
      <c r="AN513" s="15"/>
      <c r="AO513" s="15"/>
      <c r="AP513" s="165"/>
      <c r="AQ513" s="15"/>
      <c r="AR513" s="15"/>
      <c r="AS513" s="28"/>
      <c r="AT513" s="71"/>
      <c r="AU513" s="35"/>
      <c r="AV513" s="35"/>
      <c r="AW513" s="35"/>
      <c r="AX513" s="71"/>
      <c r="AY513" s="15"/>
      <c r="AZ513" s="15"/>
      <c r="BA513" s="28"/>
      <c r="BB513" s="71"/>
      <c r="BC513" s="173"/>
      <c r="BD513" s="220"/>
      <c r="BH513" s="221"/>
      <c r="BK513" s="50"/>
      <c r="BL513" s="115"/>
      <c r="BM513" s="43"/>
      <c r="BN513" s="43"/>
      <c r="BO513" s="43"/>
      <c r="BP513" s="115"/>
      <c r="BS513" s="50"/>
      <c r="BT513" s="115"/>
      <c r="BU513" s="222"/>
      <c r="BV513" s="223"/>
      <c r="BZ513" s="221"/>
      <c r="CC513" s="50"/>
      <c r="CD513" s="115"/>
      <c r="CE513" s="43"/>
      <c r="CF513" s="43"/>
      <c r="CG513" s="43"/>
      <c r="CH513" s="115"/>
      <c r="CK513" s="50"/>
      <c r="CL513" s="115"/>
      <c r="CM513" s="222"/>
      <c r="CN513" s="223"/>
      <c r="CR513" s="221"/>
      <c r="CU513" s="50"/>
      <c r="CV513" s="115"/>
      <c r="CW513" s="43"/>
      <c r="CX513" s="43"/>
      <c r="CY513" s="43"/>
      <c r="CZ513" s="115"/>
      <c r="DC513" s="50"/>
      <c r="DD513" s="115"/>
      <c r="DE513" s="222"/>
      <c r="DF513" s="223"/>
      <c r="DJ513" s="221"/>
      <c r="DM513" s="50"/>
      <c r="DN513" s="115"/>
      <c r="DO513" s="43"/>
      <c r="DP513" s="43"/>
      <c r="DQ513" s="43"/>
      <c r="DU513" s="50"/>
      <c r="DV513" s="115"/>
      <c r="DW513" s="222"/>
      <c r="DX513" s="223"/>
      <c r="EG513" s="43"/>
      <c r="EH513" s="43"/>
      <c r="EI513" s="43"/>
    </row>
    <row r="514">
      <c r="A514" s="218"/>
      <c r="B514" s="219"/>
      <c r="C514" s="15"/>
      <c r="D514" s="15"/>
      <c r="E514" s="15"/>
      <c r="F514" s="165"/>
      <c r="G514" s="15"/>
      <c r="H514" s="15"/>
      <c r="I514" s="28"/>
      <c r="J514" s="71"/>
      <c r="K514" s="35"/>
      <c r="L514" s="35"/>
      <c r="M514" s="35"/>
      <c r="N514" s="71"/>
      <c r="O514" s="15"/>
      <c r="P514" s="15"/>
      <c r="Q514" s="28"/>
      <c r="R514" s="71"/>
      <c r="S514" s="173"/>
      <c r="T514" s="219"/>
      <c r="U514" s="15"/>
      <c r="V514" s="15"/>
      <c r="W514" s="15"/>
      <c r="X514" s="165"/>
      <c r="Y514" s="15"/>
      <c r="Z514" s="15"/>
      <c r="AA514" s="15"/>
      <c r="AB514" s="71"/>
      <c r="AC514" s="35"/>
      <c r="AD514" s="35"/>
      <c r="AE514" s="35"/>
      <c r="AF514" s="71"/>
      <c r="AG514" s="15"/>
      <c r="AH514" s="15"/>
      <c r="AI514" s="28"/>
      <c r="AJ514" s="71"/>
      <c r="AK514" s="173"/>
      <c r="AL514" s="219"/>
      <c r="AM514" s="15"/>
      <c r="AN514" s="15"/>
      <c r="AO514" s="15"/>
      <c r="AP514" s="165"/>
      <c r="AQ514" s="15"/>
      <c r="AR514" s="15"/>
      <c r="AS514" s="28"/>
      <c r="AT514" s="71"/>
      <c r="AU514" s="35"/>
      <c r="AV514" s="35"/>
      <c r="AW514" s="35"/>
      <c r="AX514" s="71"/>
      <c r="AY514" s="15"/>
      <c r="AZ514" s="15"/>
      <c r="BA514" s="28"/>
      <c r="BB514" s="71"/>
      <c r="BC514" s="173"/>
      <c r="BD514" s="220"/>
      <c r="BH514" s="221"/>
      <c r="BK514" s="50"/>
      <c r="BL514" s="115"/>
      <c r="BM514" s="43"/>
      <c r="BN514" s="43"/>
      <c r="BO514" s="43"/>
      <c r="BP514" s="115"/>
      <c r="BS514" s="50"/>
      <c r="BT514" s="115"/>
      <c r="BU514" s="222"/>
      <c r="BV514" s="223"/>
      <c r="BZ514" s="221"/>
      <c r="CC514" s="50"/>
      <c r="CD514" s="115"/>
      <c r="CE514" s="43"/>
      <c r="CF514" s="43"/>
      <c r="CG514" s="43"/>
      <c r="CH514" s="115"/>
      <c r="CK514" s="50"/>
      <c r="CL514" s="115"/>
      <c r="CM514" s="222"/>
      <c r="CN514" s="223"/>
      <c r="CR514" s="221"/>
      <c r="CU514" s="50"/>
      <c r="CV514" s="115"/>
      <c r="CW514" s="43"/>
      <c r="CX514" s="43"/>
      <c r="CY514" s="43"/>
      <c r="CZ514" s="115"/>
      <c r="DC514" s="50"/>
      <c r="DD514" s="115"/>
      <c r="DE514" s="222"/>
      <c r="DF514" s="223"/>
      <c r="DJ514" s="221"/>
      <c r="DM514" s="50"/>
      <c r="DN514" s="115"/>
      <c r="DO514" s="43"/>
      <c r="DP514" s="43"/>
      <c r="DQ514" s="43"/>
      <c r="DU514" s="50"/>
      <c r="DV514" s="115"/>
      <c r="DW514" s="222"/>
      <c r="DX514" s="223"/>
      <c r="EG514" s="43"/>
      <c r="EH514" s="43"/>
      <c r="EI514" s="43"/>
    </row>
    <row r="515">
      <c r="A515" s="218"/>
      <c r="B515" s="219"/>
      <c r="C515" s="15"/>
      <c r="D515" s="15"/>
      <c r="E515" s="15"/>
      <c r="F515" s="165"/>
      <c r="G515" s="15"/>
      <c r="H515" s="15"/>
      <c r="I515" s="28"/>
      <c r="J515" s="71"/>
      <c r="K515" s="35"/>
      <c r="L515" s="35"/>
      <c r="M515" s="35"/>
      <c r="N515" s="71"/>
      <c r="O515" s="15"/>
      <c r="P515" s="15"/>
      <c r="Q515" s="28"/>
      <c r="R515" s="71"/>
      <c r="S515" s="173"/>
      <c r="T515" s="219"/>
      <c r="U515" s="15"/>
      <c r="V515" s="15"/>
      <c r="W515" s="15"/>
      <c r="X515" s="165"/>
      <c r="Y515" s="15"/>
      <c r="Z515" s="15"/>
      <c r="AA515" s="15"/>
      <c r="AB515" s="71"/>
      <c r="AC515" s="35"/>
      <c r="AD515" s="35"/>
      <c r="AE515" s="35"/>
      <c r="AF515" s="71"/>
      <c r="AG515" s="15"/>
      <c r="AH515" s="15"/>
      <c r="AI515" s="28"/>
      <c r="AJ515" s="71"/>
      <c r="AK515" s="173"/>
      <c r="AL515" s="219"/>
      <c r="AM515" s="15"/>
      <c r="AN515" s="15"/>
      <c r="AO515" s="15"/>
      <c r="AP515" s="165"/>
      <c r="AQ515" s="15"/>
      <c r="AR515" s="15"/>
      <c r="AS515" s="28"/>
      <c r="AT515" s="71"/>
      <c r="AU515" s="35"/>
      <c r="AV515" s="35"/>
      <c r="AW515" s="35"/>
      <c r="AX515" s="71"/>
      <c r="AY515" s="15"/>
      <c r="AZ515" s="15"/>
      <c r="BA515" s="28"/>
      <c r="BB515" s="71"/>
      <c r="BC515" s="173"/>
      <c r="BD515" s="220"/>
      <c r="BH515" s="221"/>
      <c r="BK515" s="50"/>
      <c r="BL515" s="115"/>
      <c r="BM515" s="43"/>
      <c r="BN515" s="43"/>
      <c r="BO515" s="43"/>
      <c r="BP515" s="115"/>
      <c r="BS515" s="50"/>
      <c r="BT515" s="115"/>
      <c r="BU515" s="222"/>
      <c r="BV515" s="223"/>
      <c r="BZ515" s="221"/>
      <c r="CC515" s="50"/>
      <c r="CD515" s="115"/>
      <c r="CE515" s="43"/>
      <c r="CF515" s="43"/>
      <c r="CG515" s="43"/>
      <c r="CH515" s="115"/>
      <c r="CK515" s="50"/>
      <c r="CL515" s="115"/>
      <c r="CM515" s="222"/>
      <c r="CN515" s="223"/>
      <c r="CR515" s="221"/>
      <c r="CU515" s="50"/>
      <c r="CV515" s="115"/>
      <c r="CW515" s="43"/>
      <c r="CX515" s="43"/>
      <c r="CY515" s="43"/>
      <c r="CZ515" s="115"/>
      <c r="DC515" s="50"/>
      <c r="DD515" s="115"/>
      <c r="DE515" s="222"/>
      <c r="DF515" s="223"/>
      <c r="DJ515" s="221"/>
      <c r="DM515" s="50"/>
      <c r="DN515" s="115"/>
      <c r="DO515" s="43"/>
      <c r="DP515" s="43"/>
      <c r="DQ515" s="43"/>
      <c r="DU515" s="50"/>
      <c r="DV515" s="115"/>
      <c r="DW515" s="222"/>
      <c r="DX515" s="223"/>
      <c r="EG515" s="43"/>
      <c r="EH515" s="43"/>
      <c r="EI515" s="43"/>
    </row>
    <row r="516">
      <c r="A516" s="218"/>
      <c r="B516" s="219"/>
      <c r="C516" s="15"/>
      <c r="D516" s="15"/>
      <c r="E516" s="15"/>
      <c r="F516" s="165"/>
      <c r="G516" s="15"/>
      <c r="H516" s="15"/>
      <c r="I516" s="28"/>
      <c r="J516" s="71"/>
      <c r="K516" s="35"/>
      <c r="L516" s="35"/>
      <c r="M516" s="35"/>
      <c r="N516" s="71"/>
      <c r="O516" s="15"/>
      <c r="P516" s="15"/>
      <c r="Q516" s="28"/>
      <c r="R516" s="71"/>
      <c r="S516" s="173"/>
      <c r="T516" s="219"/>
      <c r="U516" s="15"/>
      <c r="V516" s="15"/>
      <c r="W516" s="15"/>
      <c r="X516" s="165"/>
      <c r="Y516" s="15"/>
      <c r="Z516" s="15"/>
      <c r="AA516" s="15"/>
      <c r="AB516" s="71"/>
      <c r="AC516" s="35"/>
      <c r="AD516" s="35"/>
      <c r="AE516" s="35"/>
      <c r="AF516" s="71"/>
      <c r="AG516" s="15"/>
      <c r="AH516" s="15"/>
      <c r="AI516" s="28"/>
      <c r="AJ516" s="71"/>
      <c r="AK516" s="173"/>
      <c r="AL516" s="219"/>
      <c r="AM516" s="15"/>
      <c r="AN516" s="15"/>
      <c r="AO516" s="15"/>
      <c r="AP516" s="165"/>
      <c r="AQ516" s="15"/>
      <c r="AR516" s="15"/>
      <c r="AS516" s="28"/>
      <c r="AT516" s="71"/>
      <c r="AU516" s="35"/>
      <c r="AV516" s="35"/>
      <c r="AW516" s="35"/>
      <c r="AX516" s="71"/>
      <c r="AY516" s="15"/>
      <c r="AZ516" s="15"/>
      <c r="BA516" s="28"/>
      <c r="BB516" s="71"/>
      <c r="BC516" s="173"/>
      <c r="BD516" s="220"/>
      <c r="BH516" s="221"/>
      <c r="BK516" s="50"/>
      <c r="BL516" s="115"/>
      <c r="BM516" s="43"/>
      <c r="BN516" s="43"/>
      <c r="BO516" s="43"/>
      <c r="BP516" s="115"/>
      <c r="BS516" s="50"/>
      <c r="BT516" s="115"/>
      <c r="BU516" s="222"/>
      <c r="BV516" s="223"/>
      <c r="BZ516" s="221"/>
      <c r="CC516" s="50"/>
      <c r="CD516" s="115"/>
      <c r="CE516" s="43"/>
      <c r="CF516" s="43"/>
      <c r="CG516" s="43"/>
      <c r="CH516" s="115"/>
      <c r="CK516" s="50"/>
      <c r="CL516" s="115"/>
      <c r="CM516" s="222"/>
      <c r="CN516" s="223"/>
      <c r="CR516" s="221"/>
      <c r="CU516" s="50"/>
      <c r="CV516" s="115"/>
      <c r="CW516" s="43"/>
      <c r="CX516" s="43"/>
      <c r="CY516" s="43"/>
      <c r="CZ516" s="115"/>
      <c r="DC516" s="50"/>
      <c r="DD516" s="115"/>
      <c r="DE516" s="222"/>
      <c r="DF516" s="223"/>
      <c r="DJ516" s="221"/>
      <c r="DM516" s="50"/>
      <c r="DN516" s="115"/>
      <c r="DO516" s="43"/>
      <c r="DP516" s="43"/>
      <c r="DQ516" s="43"/>
      <c r="DU516" s="50"/>
      <c r="DV516" s="115"/>
      <c r="DW516" s="222"/>
      <c r="DX516" s="223"/>
      <c r="EG516" s="43"/>
      <c r="EH516" s="43"/>
      <c r="EI516" s="43"/>
    </row>
    <row r="517">
      <c r="A517" s="218"/>
      <c r="B517" s="219"/>
      <c r="C517" s="15"/>
      <c r="D517" s="15"/>
      <c r="E517" s="15"/>
      <c r="F517" s="165"/>
      <c r="G517" s="15"/>
      <c r="H517" s="15"/>
      <c r="I517" s="28"/>
      <c r="J517" s="71"/>
      <c r="K517" s="35"/>
      <c r="L517" s="35"/>
      <c r="M517" s="35"/>
      <c r="N517" s="71"/>
      <c r="O517" s="15"/>
      <c r="P517" s="15"/>
      <c r="Q517" s="28"/>
      <c r="R517" s="71"/>
      <c r="S517" s="173"/>
      <c r="T517" s="219"/>
      <c r="U517" s="15"/>
      <c r="V517" s="15"/>
      <c r="W517" s="15"/>
      <c r="X517" s="165"/>
      <c r="Y517" s="15"/>
      <c r="Z517" s="15"/>
      <c r="AA517" s="15"/>
      <c r="AB517" s="71"/>
      <c r="AC517" s="35"/>
      <c r="AD517" s="35"/>
      <c r="AE517" s="35"/>
      <c r="AF517" s="71"/>
      <c r="AG517" s="15"/>
      <c r="AH517" s="15"/>
      <c r="AI517" s="28"/>
      <c r="AJ517" s="71"/>
      <c r="AK517" s="173"/>
      <c r="AL517" s="219"/>
      <c r="AM517" s="15"/>
      <c r="AN517" s="15"/>
      <c r="AO517" s="15"/>
      <c r="AP517" s="165"/>
      <c r="AQ517" s="15"/>
      <c r="AR517" s="15"/>
      <c r="AS517" s="28"/>
      <c r="AT517" s="71"/>
      <c r="AU517" s="35"/>
      <c r="AV517" s="35"/>
      <c r="AW517" s="35"/>
      <c r="AX517" s="71"/>
      <c r="AY517" s="15"/>
      <c r="AZ517" s="15"/>
      <c r="BA517" s="28"/>
      <c r="BB517" s="71"/>
      <c r="BC517" s="173"/>
      <c r="BD517" s="220"/>
      <c r="BH517" s="221"/>
      <c r="BK517" s="50"/>
      <c r="BL517" s="115"/>
      <c r="BM517" s="43"/>
      <c r="BN517" s="43"/>
      <c r="BO517" s="43"/>
      <c r="BP517" s="115"/>
      <c r="BS517" s="50"/>
      <c r="BT517" s="115"/>
      <c r="BU517" s="222"/>
      <c r="BV517" s="223"/>
      <c r="BZ517" s="221"/>
      <c r="CC517" s="50"/>
      <c r="CD517" s="115"/>
      <c r="CE517" s="43"/>
      <c r="CF517" s="43"/>
      <c r="CG517" s="43"/>
      <c r="CH517" s="115"/>
      <c r="CK517" s="50"/>
      <c r="CL517" s="115"/>
      <c r="CM517" s="222"/>
      <c r="CN517" s="223"/>
      <c r="CR517" s="221"/>
      <c r="CU517" s="50"/>
      <c r="CV517" s="115"/>
      <c r="CW517" s="43"/>
      <c r="CX517" s="43"/>
      <c r="CY517" s="43"/>
      <c r="CZ517" s="115"/>
      <c r="DC517" s="50"/>
      <c r="DD517" s="115"/>
      <c r="DE517" s="222"/>
      <c r="DF517" s="223"/>
      <c r="DJ517" s="221"/>
      <c r="DM517" s="50"/>
      <c r="DN517" s="115"/>
      <c r="DO517" s="43"/>
      <c r="DP517" s="43"/>
      <c r="DQ517" s="43"/>
      <c r="DU517" s="50"/>
      <c r="DV517" s="115"/>
      <c r="DW517" s="222"/>
      <c r="DX517" s="223"/>
      <c r="EG517" s="43"/>
      <c r="EH517" s="43"/>
      <c r="EI517" s="43"/>
    </row>
    <row r="518">
      <c r="A518" s="218"/>
      <c r="B518" s="219"/>
      <c r="C518" s="15"/>
      <c r="D518" s="15"/>
      <c r="E518" s="15"/>
      <c r="F518" s="165"/>
      <c r="G518" s="15"/>
      <c r="H518" s="15"/>
      <c r="I518" s="28"/>
      <c r="J518" s="71"/>
      <c r="K518" s="35"/>
      <c r="L518" s="35"/>
      <c r="M518" s="35"/>
      <c r="N518" s="71"/>
      <c r="O518" s="15"/>
      <c r="P518" s="15"/>
      <c r="Q518" s="28"/>
      <c r="R518" s="71"/>
      <c r="S518" s="173"/>
      <c r="T518" s="219"/>
      <c r="U518" s="15"/>
      <c r="V518" s="15"/>
      <c r="W518" s="15"/>
      <c r="X518" s="165"/>
      <c r="Y518" s="15"/>
      <c r="Z518" s="15"/>
      <c r="AA518" s="15"/>
      <c r="AB518" s="71"/>
      <c r="AC518" s="35"/>
      <c r="AD518" s="35"/>
      <c r="AE518" s="35"/>
      <c r="AF518" s="71"/>
      <c r="AG518" s="15"/>
      <c r="AH518" s="15"/>
      <c r="AI518" s="28"/>
      <c r="AJ518" s="71"/>
      <c r="AK518" s="173"/>
      <c r="AL518" s="219"/>
      <c r="AM518" s="15"/>
      <c r="AN518" s="15"/>
      <c r="AO518" s="15"/>
      <c r="AP518" s="165"/>
      <c r="AQ518" s="15"/>
      <c r="AR518" s="15"/>
      <c r="AS518" s="28"/>
      <c r="AT518" s="71"/>
      <c r="AU518" s="35"/>
      <c r="AV518" s="35"/>
      <c r="AW518" s="35"/>
      <c r="AX518" s="71"/>
      <c r="AY518" s="15"/>
      <c r="AZ518" s="15"/>
      <c r="BA518" s="28"/>
      <c r="BB518" s="71"/>
      <c r="BC518" s="173"/>
      <c r="BD518" s="220"/>
      <c r="BH518" s="221"/>
      <c r="BK518" s="50"/>
      <c r="BL518" s="115"/>
      <c r="BM518" s="43"/>
      <c r="BN518" s="43"/>
      <c r="BO518" s="43"/>
      <c r="BP518" s="115"/>
      <c r="BS518" s="50"/>
      <c r="BT518" s="115"/>
      <c r="BU518" s="222"/>
      <c r="BV518" s="223"/>
      <c r="BZ518" s="221"/>
      <c r="CC518" s="50"/>
      <c r="CD518" s="115"/>
      <c r="CE518" s="43"/>
      <c r="CF518" s="43"/>
      <c r="CG518" s="43"/>
      <c r="CH518" s="115"/>
      <c r="CK518" s="50"/>
      <c r="CL518" s="115"/>
      <c r="CM518" s="222"/>
      <c r="CN518" s="223"/>
      <c r="CR518" s="221"/>
      <c r="CU518" s="50"/>
      <c r="CV518" s="115"/>
      <c r="CW518" s="43"/>
      <c r="CX518" s="43"/>
      <c r="CY518" s="43"/>
      <c r="CZ518" s="115"/>
      <c r="DC518" s="50"/>
      <c r="DD518" s="115"/>
      <c r="DE518" s="222"/>
      <c r="DF518" s="223"/>
      <c r="DJ518" s="221"/>
      <c r="DM518" s="50"/>
      <c r="DN518" s="115"/>
      <c r="DO518" s="43"/>
      <c r="DP518" s="43"/>
      <c r="DQ518" s="43"/>
      <c r="DU518" s="50"/>
      <c r="DV518" s="115"/>
      <c r="DW518" s="222"/>
      <c r="DX518" s="223"/>
      <c r="EG518" s="43"/>
      <c r="EH518" s="43"/>
      <c r="EI518" s="43"/>
    </row>
    <row r="519">
      <c r="A519" s="218"/>
      <c r="B519" s="219"/>
      <c r="C519" s="15"/>
      <c r="D519" s="15"/>
      <c r="E519" s="15"/>
      <c r="F519" s="165"/>
      <c r="G519" s="15"/>
      <c r="H519" s="15"/>
      <c r="I519" s="28"/>
      <c r="J519" s="71"/>
      <c r="K519" s="35"/>
      <c r="L519" s="35"/>
      <c r="M519" s="35"/>
      <c r="N519" s="71"/>
      <c r="O519" s="15"/>
      <c r="P519" s="15"/>
      <c r="Q519" s="28"/>
      <c r="R519" s="71"/>
      <c r="S519" s="173"/>
      <c r="T519" s="219"/>
      <c r="U519" s="15"/>
      <c r="V519" s="15"/>
      <c r="W519" s="15"/>
      <c r="X519" s="165"/>
      <c r="Y519" s="15"/>
      <c r="Z519" s="15"/>
      <c r="AA519" s="15"/>
      <c r="AB519" s="71"/>
      <c r="AC519" s="35"/>
      <c r="AD519" s="35"/>
      <c r="AE519" s="35"/>
      <c r="AF519" s="71"/>
      <c r="AG519" s="15"/>
      <c r="AH519" s="15"/>
      <c r="AI519" s="28"/>
      <c r="AJ519" s="71"/>
      <c r="AK519" s="173"/>
      <c r="AL519" s="219"/>
      <c r="AM519" s="15"/>
      <c r="AN519" s="15"/>
      <c r="AO519" s="15"/>
      <c r="AP519" s="165"/>
      <c r="AQ519" s="15"/>
      <c r="AR519" s="15"/>
      <c r="AS519" s="28"/>
      <c r="AT519" s="71"/>
      <c r="AU519" s="35"/>
      <c r="AV519" s="35"/>
      <c r="AW519" s="35"/>
      <c r="AX519" s="71"/>
      <c r="AY519" s="15"/>
      <c r="AZ519" s="15"/>
      <c r="BA519" s="28"/>
      <c r="BB519" s="71"/>
      <c r="BC519" s="173"/>
      <c r="BD519" s="220"/>
      <c r="BH519" s="221"/>
      <c r="BK519" s="50"/>
      <c r="BL519" s="115"/>
      <c r="BM519" s="43"/>
      <c r="BN519" s="43"/>
      <c r="BO519" s="43"/>
      <c r="BP519" s="115"/>
      <c r="BS519" s="50"/>
      <c r="BT519" s="115"/>
      <c r="BU519" s="222"/>
      <c r="BV519" s="223"/>
      <c r="BZ519" s="221"/>
      <c r="CC519" s="50"/>
      <c r="CD519" s="115"/>
      <c r="CE519" s="43"/>
      <c r="CF519" s="43"/>
      <c r="CG519" s="43"/>
      <c r="CH519" s="115"/>
      <c r="CK519" s="50"/>
      <c r="CL519" s="115"/>
      <c r="CM519" s="222"/>
      <c r="CN519" s="223"/>
      <c r="CR519" s="221"/>
      <c r="CU519" s="50"/>
      <c r="CV519" s="115"/>
      <c r="CW519" s="43"/>
      <c r="CX519" s="43"/>
      <c r="CY519" s="43"/>
      <c r="CZ519" s="115"/>
      <c r="DC519" s="50"/>
      <c r="DD519" s="115"/>
      <c r="DE519" s="222"/>
      <c r="DF519" s="223"/>
      <c r="DJ519" s="221"/>
      <c r="DM519" s="50"/>
      <c r="DN519" s="115"/>
      <c r="DO519" s="43"/>
      <c r="DP519" s="43"/>
      <c r="DQ519" s="43"/>
      <c r="DU519" s="50"/>
      <c r="DV519" s="115"/>
      <c r="DW519" s="222"/>
      <c r="DX519" s="223"/>
      <c r="EG519" s="43"/>
      <c r="EH519" s="43"/>
      <c r="EI519" s="43"/>
    </row>
    <row r="520">
      <c r="A520" s="218"/>
      <c r="B520" s="219"/>
      <c r="C520" s="15"/>
      <c r="D520" s="15"/>
      <c r="E520" s="15"/>
      <c r="F520" s="165"/>
      <c r="G520" s="15"/>
      <c r="H520" s="15"/>
      <c r="I520" s="28"/>
      <c r="J520" s="71"/>
      <c r="K520" s="35"/>
      <c r="L520" s="35"/>
      <c r="M520" s="35"/>
      <c r="N520" s="71"/>
      <c r="O520" s="15"/>
      <c r="P520" s="15"/>
      <c r="Q520" s="28"/>
      <c r="R520" s="71"/>
      <c r="S520" s="173"/>
      <c r="T520" s="219"/>
      <c r="U520" s="15"/>
      <c r="V520" s="15"/>
      <c r="W520" s="15"/>
      <c r="X520" s="165"/>
      <c r="Y520" s="15"/>
      <c r="Z520" s="15"/>
      <c r="AA520" s="15"/>
      <c r="AB520" s="71"/>
      <c r="AC520" s="35"/>
      <c r="AD520" s="35"/>
      <c r="AE520" s="35"/>
      <c r="AF520" s="71"/>
      <c r="AG520" s="15"/>
      <c r="AH520" s="15"/>
      <c r="AI520" s="28"/>
      <c r="AJ520" s="71"/>
      <c r="AK520" s="173"/>
      <c r="AL520" s="219"/>
      <c r="AM520" s="15"/>
      <c r="AN520" s="15"/>
      <c r="AO520" s="15"/>
      <c r="AP520" s="165"/>
      <c r="AQ520" s="15"/>
      <c r="AR520" s="15"/>
      <c r="AS520" s="28"/>
      <c r="AT520" s="71"/>
      <c r="AU520" s="35"/>
      <c r="AV520" s="35"/>
      <c r="AW520" s="35"/>
      <c r="AX520" s="71"/>
      <c r="AY520" s="15"/>
      <c r="AZ520" s="15"/>
      <c r="BA520" s="28"/>
      <c r="BB520" s="71"/>
      <c r="BC520" s="173"/>
      <c r="BD520" s="220"/>
      <c r="BH520" s="221"/>
      <c r="BK520" s="50"/>
      <c r="BL520" s="115"/>
      <c r="BM520" s="43"/>
      <c r="BN520" s="43"/>
      <c r="BO520" s="43"/>
      <c r="BP520" s="115"/>
      <c r="BS520" s="50"/>
      <c r="BT520" s="115"/>
      <c r="BU520" s="222"/>
      <c r="BV520" s="223"/>
      <c r="BZ520" s="221"/>
      <c r="CC520" s="50"/>
      <c r="CD520" s="115"/>
      <c r="CE520" s="43"/>
      <c r="CF520" s="43"/>
      <c r="CG520" s="43"/>
      <c r="CH520" s="115"/>
      <c r="CK520" s="50"/>
      <c r="CL520" s="115"/>
      <c r="CM520" s="222"/>
      <c r="CN520" s="223"/>
      <c r="CR520" s="221"/>
      <c r="CU520" s="50"/>
      <c r="CV520" s="115"/>
      <c r="CW520" s="43"/>
      <c r="CX520" s="43"/>
      <c r="CY520" s="43"/>
      <c r="CZ520" s="115"/>
      <c r="DC520" s="50"/>
      <c r="DD520" s="115"/>
      <c r="DE520" s="222"/>
      <c r="DF520" s="223"/>
      <c r="DJ520" s="221"/>
      <c r="DM520" s="50"/>
      <c r="DN520" s="115"/>
      <c r="DO520" s="43"/>
      <c r="DP520" s="43"/>
      <c r="DQ520" s="43"/>
      <c r="DU520" s="50"/>
      <c r="DV520" s="115"/>
      <c r="DW520" s="222"/>
      <c r="DX520" s="223"/>
      <c r="EG520" s="43"/>
      <c r="EH520" s="43"/>
      <c r="EI520" s="43"/>
    </row>
    <row r="521">
      <c r="A521" s="218"/>
      <c r="B521" s="219"/>
      <c r="C521" s="15"/>
      <c r="D521" s="15"/>
      <c r="E521" s="15"/>
      <c r="F521" s="165"/>
      <c r="G521" s="15"/>
      <c r="H521" s="15"/>
      <c r="I521" s="28"/>
      <c r="J521" s="71"/>
      <c r="K521" s="35"/>
      <c r="L521" s="35"/>
      <c r="M521" s="35"/>
      <c r="N521" s="71"/>
      <c r="O521" s="15"/>
      <c r="P521" s="15"/>
      <c r="Q521" s="28"/>
      <c r="R521" s="71"/>
      <c r="S521" s="173"/>
      <c r="T521" s="219"/>
      <c r="U521" s="15"/>
      <c r="V521" s="15"/>
      <c r="W521" s="15"/>
      <c r="X521" s="165"/>
      <c r="Y521" s="15"/>
      <c r="Z521" s="15"/>
      <c r="AA521" s="15"/>
      <c r="AB521" s="71"/>
      <c r="AC521" s="35"/>
      <c r="AD521" s="35"/>
      <c r="AE521" s="35"/>
      <c r="AF521" s="71"/>
      <c r="AG521" s="15"/>
      <c r="AH521" s="15"/>
      <c r="AI521" s="28"/>
      <c r="AJ521" s="71"/>
      <c r="AK521" s="173"/>
      <c r="AL521" s="219"/>
      <c r="AM521" s="15"/>
      <c r="AN521" s="15"/>
      <c r="AO521" s="15"/>
      <c r="AP521" s="165"/>
      <c r="AQ521" s="15"/>
      <c r="AR521" s="15"/>
      <c r="AS521" s="28"/>
      <c r="AT521" s="71"/>
      <c r="AU521" s="35"/>
      <c r="AV521" s="35"/>
      <c r="AW521" s="35"/>
      <c r="AX521" s="71"/>
      <c r="AY521" s="15"/>
      <c r="AZ521" s="15"/>
      <c r="BA521" s="28"/>
      <c r="BB521" s="71"/>
      <c r="BC521" s="173"/>
      <c r="BD521" s="220"/>
      <c r="BH521" s="221"/>
      <c r="BK521" s="50"/>
      <c r="BL521" s="115"/>
      <c r="BM521" s="43"/>
      <c r="BN521" s="43"/>
      <c r="BO521" s="43"/>
      <c r="BP521" s="115"/>
      <c r="BS521" s="50"/>
      <c r="BT521" s="115"/>
      <c r="BU521" s="222"/>
      <c r="BV521" s="223"/>
      <c r="BZ521" s="221"/>
      <c r="CC521" s="50"/>
      <c r="CD521" s="115"/>
      <c r="CE521" s="43"/>
      <c r="CF521" s="43"/>
      <c r="CG521" s="43"/>
      <c r="CH521" s="115"/>
      <c r="CK521" s="50"/>
      <c r="CL521" s="115"/>
      <c r="CM521" s="222"/>
      <c r="CN521" s="223"/>
      <c r="CR521" s="221"/>
      <c r="CU521" s="50"/>
      <c r="CV521" s="115"/>
      <c r="CW521" s="43"/>
      <c r="CX521" s="43"/>
      <c r="CY521" s="43"/>
      <c r="CZ521" s="115"/>
      <c r="DC521" s="50"/>
      <c r="DD521" s="115"/>
      <c r="DE521" s="222"/>
      <c r="DF521" s="223"/>
      <c r="DJ521" s="221"/>
      <c r="DM521" s="50"/>
      <c r="DN521" s="115"/>
      <c r="DO521" s="43"/>
      <c r="DP521" s="43"/>
      <c r="DQ521" s="43"/>
      <c r="DU521" s="50"/>
      <c r="DV521" s="115"/>
      <c r="DW521" s="222"/>
      <c r="DX521" s="223"/>
      <c r="EG521" s="43"/>
      <c r="EH521" s="43"/>
      <c r="EI521" s="43"/>
    </row>
    <row r="522">
      <c r="A522" s="218"/>
      <c r="B522" s="219"/>
      <c r="C522" s="15"/>
      <c r="D522" s="15"/>
      <c r="E522" s="15"/>
      <c r="F522" s="165"/>
      <c r="G522" s="15"/>
      <c r="H522" s="15"/>
      <c r="I522" s="28"/>
      <c r="J522" s="71"/>
      <c r="K522" s="35"/>
      <c r="L522" s="35"/>
      <c r="M522" s="35"/>
      <c r="N522" s="71"/>
      <c r="O522" s="15"/>
      <c r="P522" s="15"/>
      <c r="Q522" s="28"/>
      <c r="R522" s="71"/>
      <c r="S522" s="173"/>
      <c r="T522" s="219"/>
      <c r="U522" s="15"/>
      <c r="V522" s="15"/>
      <c r="W522" s="15"/>
      <c r="X522" s="165"/>
      <c r="Y522" s="15"/>
      <c r="Z522" s="15"/>
      <c r="AA522" s="15"/>
      <c r="AB522" s="71"/>
      <c r="AC522" s="35"/>
      <c r="AD522" s="35"/>
      <c r="AE522" s="35"/>
      <c r="AF522" s="71"/>
      <c r="AG522" s="15"/>
      <c r="AH522" s="15"/>
      <c r="AI522" s="28"/>
      <c r="AJ522" s="71"/>
      <c r="AK522" s="173"/>
      <c r="AL522" s="219"/>
      <c r="AM522" s="15"/>
      <c r="AN522" s="15"/>
      <c r="AO522" s="15"/>
      <c r="AP522" s="165"/>
      <c r="AQ522" s="15"/>
      <c r="AR522" s="15"/>
      <c r="AS522" s="28"/>
      <c r="AT522" s="71"/>
      <c r="AU522" s="35"/>
      <c r="AV522" s="35"/>
      <c r="AW522" s="35"/>
      <c r="AX522" s="71"/>
      <c r="AY522" s="15"/>
      <c r="AZ522" s="15"/>
      <c r="BA522" s="28"/>
      <c r="BB522" s="71"/>
      <c r="BC522" s="173"/>
      <c r="BD522" s="220"/>
      <c r="BH522" s="221"/>
      <c r="BK522" s="50"/>
      <c r="BL522" s="115"/>
      <c r="BM522" s="43"/>
      <c r="BN522" s="43"/>
      <c r="BO522" s="43"/>
      <c r="BP522" s="115"/>
      <c r="BS522" s="50"/>
      <c r="BT522" s="115"/>
      <c r="BU522" s="222"/>
      <c r="BV522" s="223"/>
      <c r="BZ522" s="221"/>
      <c r="CC522" s="50"/>
      <c r="CD522" s="115"/>
      <c r="CE522" s="43"/>
      <c r="CF522" s="43"/>
      <c r="CG522" s="43"/>
      <c r="CH522" s="115"/>
      <c r="CK522" s="50"/>
      <c r="CL522" s="115"/>
      <c r="CM522" s="222"/>
      <c r="CN522" s="223"/>
      <c r="CR522" s="221"/>
      <c r="CU522" s="50"/>
      <c r="CV522" s="115"/>
      <c r="CW522" s="43"/>
      <c r="CX522" s="43"/>
      <c r="CY522" s="43"/>
      <c r="CZ522" s="115"/>
      <c r="DC522" s="50"/>
      <c r="DD522" s="115"/>
      <c r="DE522" s="222"/>
      <c r="DF522" s="223"/>
      <c r="DJ522" s="221"/>
      <c r="DM522" s="50"/>
      <c r="DN522" s="115"/>
      <c r="DO522" s="43"/>
      <c r="DP522" s="43"/>
      <c r="DQ522" s="43"/>
      <c r="DU522" s="50"/>
      <c r="DV522" s="115"/>
      <c r="DW522" s="222"/>
      <c r="DX522" s="223"/>
      <c r="EG522" s="43"/>
      <c r="EH522" s="43"/>
      <c r="EI522" s="43"/>
    </row>
    <row r="523">
      <c r="A523" s="218"/>
      <c r="B523" s="219"/>
      <c r="C523" s="15"/>
      <c r="D523" s="15"/>
      <c r="E523" s="15"/>
      <c r="F523" s="165"/>
      <c r="G523" s="15"/>
      <c r="H523" s="15"/>
      <c r="I523" s="28"/>
      <c r="J523" s="71"/>
      <c r="K523" s="35"/>
      <c r="L523" s="35"/>
      <c r="M523" s="35"/>
      <c r="N523" s="71"/>
      <c r="O523" s="15"/>
      <c r="P523" s="15"/>
      <c r="Q523" s="28"/>
      <c r="R523" s="71"/>
      <c r="S523" s="173"/>
      <c r="T523" s="219"/>
      <c r="U523" s="15"/>
      <c r="V523" s="15"/>
      <c r="W523" s="15"/>
      <c r="X523" s="165"/>
      <c r="Y523" s="15"/>
      <c r="Z523" s="15"/>
      <c r="AA523" s="15"/>
      <c r="AB523" s="71"/>
      <c r="AC523" s="35"/>
      <c r="AD523" s="35"/>
      <c r="AE523" s="35"/>
      <c r="AF523" s="71"/>
      <c r="AG523" s="15"/>
      <c r="AH523" s="15"/>
      <c r="AI523" s="28"/>
      <c r="AJ523" s="71"/>
      <c r="AK523" s="173"/>
      <c r="AL523" s="219"/>
      <c r="AM523" s="15"/>
      <c r="AN523" s="15"/>
      <c r="AO523" s="15"/>
      <c r="AP523" s="165"/>
      <c r="AQ523" s="15"/>
      <c r="AR523" s="15"/>
      <c r="AS523" s="28"/>
      <c r="AT523" s="71"/>
      <c r="AU523" s="35"/>
      <c r="AV523" s="35"/>
      <c r="AW523" s="35"/>
      <c r="AX523" s="71"/>
      <c r="AY523" s="15"/>
      <c r="AZ523" s="15"/>
      <c r="BA523" s="28"/>
      <c r="BB523" s="71"/>
      <c r="BC523" s="173"/>
      <c r="BD523" s="220"/>
      <c r="BH523" s="221"/>
      <c r="BK523" s="50"/>
      <c r="BL523" s="115"/>
      <c r="BM523" s="43"/>
      <c r="BN523" s="43"/>
      <c r="BO523" s="43"/>
      <c r="BP523" s="115"/>
      <c r="BS523" s="50"/>
      <c r="BT523" s="115"/>
      <c r="BU523" s="222"/>
      <c r="BV523" s="223"/>
      <c r="BZ523" s="221"/>
      <c r="CC523" s="50"/>
      <c r="CD523" s="115"/>
      <c r="CE523" s="43"/>
      <c r="CF523" s="43"/>
      <c r="CG523" s="43"/>
      <c r="CH523" s="115"/>
      <c r="CK523" s="50"/>
      <c r="CL523" s="115"/>
      <c r="CM523" s="222"/>
      <c r="CN523" s="223"/>
      <c r="CR523" s="221"/>
      <c r="CU523" s="50"/>
      <c r="CV523" s="115"/>
      <c r="CW523" s="43"/>
      <c r="CX523" s="43"/>
      <c r="CY523" s="43"/>
      <c r="CZ523" s="115"/>
      <c r="DC523" s="50"/>
      <c r="DD523" s="115"/>
      <c r="DE523" s="222"/>
      <c r="DF523" s="223"/>
      <c r="DJ523" s="221"/>
      <c r="DM523" s="50"/>
      <c r="DN523" s="115"/>
      <c r="DO523" s="43"/>
      <c r="DP523" s="43"/>
      <c r="DQ523" s="43"/>
      <c r="DU523" s="50"/>
      <c r="DV523" s="115"/>
      <c r="DW523" s="222"/>
      <c r="DX523" s="223"/>
      <c r="EG523" s="43"/>
      <c r="EH523" s="43"/>
      <c r="EI523" s="43"/>
    </row>
    <row r="524">
      <c r="A524" s="218"/>
      <c r="B524" s="219"/>
      <c r="C524" s="15"/>
      <c r="D524" s="15"/>
      <c r="E524" s="15"/>
      <c r="F524" s="165"/>
      <c r="G524" s="15"/>
      <c r="H524" s="15"/>
      <c r="I524" s="28"/>
      <c r="J524" s="71"/>
      <c r="K524" s="35"/>
      <c r="L524" s="35"/>
      <c r="M524" s="35"/>
      <c r="N524" s="71"/>
      <c r="O524" s="15"/>
      <c r="P524" s="15"/>
      <c r="Q524" s="28"/>
      <c r="R524" s="71"/>
      <c r="S524" s="173"/>
      <c r="T524" s="219"/>
      <c r="U524" s="15"/>
      <c r="V524" s="15"/>
      <c r="W524" s="15"/>
      <c r="X524" s="165"/>
      <c r="Y524" s="15"/>
      <c r="Z524" s="15"/>
      <c r="AA524" s="15"/>
      <c r="AB524" s="71"/>
      <c r="AC524" s="35"/>
      <c r="AD524" s="35"/>
      <c r="AE524" s="35"/>
      <c r="AF524" s="71"/>
      <c r="AG524" s="15"/>
      <c r="AH524" s="15"/>
      <c r="AI524" s="28"/>
      <c r="AJ524" s="71"/>
      <c r="AK524" s="173"/>
      <c r="AL524" s="219"/>
      <c r="AM524" s="15"/>
      <c r="AN524" s="15"/>
      <c r="AO524" s="15"/>
      <c r="AP524" s="165"/>
      <c r="AQ524" s="15"/>
      <c r="AR524" s="15"/>
      <c r="AS524" s="28"/>
      <c r="AT524" s="71"/>
      <c r="AU524" s="35"/>
      <c r="AV524" s="35"/>
      <c r="AW524" s="35"/>
      <c r="AX524" s="71"/>
      <c r="AY524" s="15"/>
      <c r="AZ524" s="15"/>
      <c r="BA524" s="28"/>
      <c r="BB524" s="71"/>
      <c r="BC524" s="173"/>
      <c r="BD524" s="220"/>
      <c r="BH524" s="221"/>
      <c r="BK524" s="50"/>
      <c r="BL524" s="115"/>
      <c r="BM524" s="43"/>
      <c r="BN524" s="43"/>
      <c r="BO524" s="43"/>
      <c r="BP524" s="115"/>
      <c r="BS524" s="50"/>
      <c r="BT524" s="115"/>
      <c r="BU524" s="222"/>
      <c r="BV524" s="223"/>
      <c r="BZ524" s="221"/>
      <c r="CC524" s="50"/>
      <c r="CD524" s="115"/>
      <c r="CE524" s="43"/>
      <c r="CF524" s="43"/>
      <c r="CG524" s="43"/>
      <c r="CH524" s="115"/>
      <c r="CK524" s="50"/>
      <c r="CL524" s="115"/>
      <c r="CM524" s="222"/>
      <c r="CN524" s="223"/>
      <c r="CR524" s="221"/>
      <c r="CU524" s="50"/>
      <c r="CV524" s="115"/>
      <c r="CW524" s="43"/>
      <c r="CX524" s="43"/>
      <c r="CY524" s="43"/>
      <c r="CZ524" s="115"/>
      <c r="DC524" s="50"/>
      <c r="DD524" s="115"/>
      <c r="DE524" s="222"/>
      <c r="DF524" s="223"/>
      <c r="DJ524" s="221"/>
      <c r="DM524" s="50"/>
      <c r="DN524" s="115"/>
      <c r="DO524" s="43"/>
      <c r="DP524" s="43"/>
      <c r="DQ524" s="43"/>
      <c r="DU524" s="50"/>
      <c r="DV524" s="115"/>
      <c r="DW524" s="222"/>
      <c r="DX524" s="223"/>
      <c r="EG524" s="43"/>
      <c r="EH524" s="43"/>
      <c r="EI524" s="43"/>
    </row>
    <row r="525">
      <c r="A525" s="218"/>
      <c r="B525" s="219"/>
      <c r="C525" s="15"/>
      <c r="D525" s="15"/>
      <c r="E525" s="15"/>
      <c r="F525" s="165"/>
      <c r="G525" s="15"/>
      <c r="H525" s="15"/>
      <c r="I525" s="28"/>
      <c r="J525" s="71"/>
      <c r="K525" s="35"/>
      <c r="L525" s="35"/>
      <c r="M525" s="35"/>
      <c r="N525" s="71"/>
      <c r="O525" s="15"/>
      <c r="P525" s="15"/>
      <c r="Q525" s="28"/>
      <c r="R525" s="71"/>
      <c r="S525" s="173"/>
      <c r="T525" s="219"/>
      <c r="U525" s="15"/>
      <c r="V525" s="15"/>
      <c r="W525" s="15"/>
      <c r="X525" s="165"/>
      <c r="Y525" s="15"/>
      <c r="Z525" s="15"/>
      <c r="AA525" s="15"/>
      <c r="AB525" s="71"/>
      <c r="AC525" s="35"/>
      <c r="AD525" s="35"/>
      <c r="AE525" s="35"/>
      <c r="AF525" s="71"/>
      <c r="AG525" s="15"/>
      <c r="AH525" s="15"/>
      <c r="AI525" s="28"/>
      <c r="AJ525" s="71"/>
      <c r="AK525" s="173"/>
      <c r="AL525" s="219"/>
      <c r="AM525" s="15"/>
      <c r="AN525" s="15"/>
      <c r="AO525" s="15"/>
      <c r="AP525" s="165"/>
      <c r="AQ525" s="15"/>
      <c r="AR525" s="15"/>
      <c r="AS525" s="28"/>
      <c r="AT525" s="71"/>
      <c r="AU525" s="35"/>
      <c r="AV525" s="35"/>
      <c r="AW525" s="35"/>
      <c r="AX525" s="71"/>
      <c r="AY525" s="15"/>
      <c r="AZ525" s="15"/>
      <c r="BA525" s="28"/>
      <c r="BB525" s="71"/>
      <c r="BC525" s="173"/>
      <c r="BD525" s="220"/>
      <c r="BH525" s="221"/>
      <c r="BK525" s="50"/>
      <c r="BL525" s="115"/>
      <c r="BM525" s="43"/>
      <c r="BN525" s="43"/>
      <c r="BO525" s="43"/>
      <c r="BP525" s="115"/>
      <c r="BS525" s="50"/>
      <c r="BT525" s="115"/>
      <c r="BU525" s="222"/>
      <c r="BV525" s="223"/>
      <c r="BZ525" s="221"/>
      <c r="CC525" s="50"/>
      <c r="CD525" s="115"/>
      <c r="CE525" s="43"/>
      <c r="CF525" s="43"/>
      <c r="CG525" s="43"/>
      <c r="CH525" s="115"/>
      <c r="CK525" s="50"/>
      <c r="CL525" s="115"/>
      <c r="CM525" s="222"/>
      <c r="CN525" s="223"/>
      <c r="CR525" s="221"/>
      <c r="CU525" s="50"/>
      <c r="CV525" s="115"/>
      <c r="CW525" s="43"/>
      <c r="CX525" s="43"/>
      <c r="CY525" s="43"/>
      <c r="CZ525" s="115"/>
      <c r="DC525" s="50"/>
      <c r="DD525" s="115"/>
      <c r="DE525" s="222"/>
      <c r="DF525" s="223"/>
      <c r="DJ525" s="221"/>
      <c r="DM525" s="50"/>
      <c r="DN525" s="115"/>
      <c r="DO525" s="43"/>
      <c r="DP525" s="43"/>
      <c r="DQ525" s="43"/>
      <c r="DU525" s="50"/>
      <c r="DV525" s="115"/>
      <c r="DW525" s="222"/>
      <c r="DX525" s="223"/>
      <c r="EG525" s="43"/>
      <c r="EH525" s="43"/>
      <c r="EI525" s="43"/>
    </row>
    <row r="526">
      <c r="A526" s="218"/>
      <c r="B526" s="219"/>
      <c r="C526" s="15"/>
      <c r="D526" s="15"/>
      <c r="E526" s="15"/>
      <c r="F526" s="165"/>
      <c r="G526" s="15"/>
      <c r="H526" s="15"/>
      <c r="I526" s="28"/>
      <c r="J526" s="71"/>
      <c r="K526" s="35"/>
      <c r="L526" s="35"/>
      <c r="M526" s="35"/>
      <c r="N526" s="71"/>
      <c r="O526" s="15"/>
      <c r="P526" s="15"/>
      <c r="Q526" s="28"/>
      <c r="R526" s="71"/>
      <c r="S526" s="173"/>
      <c r="T526" s="219"/>
      <c r="U526" s="15"/>
      <c r="V526" s="15"/>
      <c r="W526" s="15"/>
      <c r="X526" s="165"/>
      <c r="Y526" s="15"/>
      <c r="Z526" s="15"/>
      <c r="AA526" s="15"/>
      <c r="AB526" s="71"/>
      <c r="AC526" s="35"/>
      <c r="AD526" s="35"/>
      <c r="AE526" s="35"/>
      <c r="AF526" s="71"/>
      <c r="AG526" s="15"/>
      <c r="AH526" s="15"/>
      <c r="AI526" s="28"/>
      <c r="AJ526" s="71"/>
      <c r="AK526" s="173"/>
      <c r="AL526" s="219"/>
      <c r="AM526" s="15"/>
      <c r="AN526" s="15"/>
      <c r="AO526" s="15"/>
      <c r="AP526" s="165"/>
      <c r="AQ526" s="15"/>
      <c r="AR526" s="15"/>
      <c r="AS526" s="28"/>
      <c r="AT526" s="71"/>
      <c r="AU526" s="35"/>
      <c r="AV526" s="35"/>
      <c r="AW526" s="35"/>
      <c r="AX526" s="71"/>
      <c r="AY526" s="15"/>
      <c r="AZ526" s="15"/>
      <c r="BA526" s="28"/>
      <c r="BB526" s="71"/>
      <c r="BC526" s="173"/>
      <c r="BD526" s="220"/>
      <c r="BH526" s="221"/>
      <c r="BK526" s="50"/>
      <c r="BL526" s="115"/>
      <c r="BM526" s="43"/>
      <c r="BN526" s="43"/>
      <c r="BO526" s="43"/>
      <c r="BP526" s="115"/>
      <c r="BS526" s="50"/>
      <c r="BT526" s="115"/>
      <c r="BU526" s="222"/>
      <c r="BV526" s="223"/>
      <c r="BZ526" s="221"/>
      <c r="CC526" s="50"/>
      <c r="CD526" s="115"/>
      <c r="CE526" s="43"/>
      <c r="CF526" s="43"/>
      <c r="CG526" s="43"/>
      <c r="CH526" s="115"/>
      <c r="CK526" s="50"/>
      <c r="CL526" s="115"/>
      <c r="CM526" s="222"/>
      <c r="CN526" s="223"/>
      <c r="CR526" s="221"/>
      <c r="CU526" s="50"/>
      <c r="CV526" s="115"/>
      <c r="CW526" s="43"/>
      <c r="CX526" s="43"/>
      <c r="CY526" s="43"/>
      <c r="CZ526" s="115"/>
      <c r="DC526" s="50"/>
      <c r="DD526" s="115"/>
      <c r="DE526" s="222"/>
      <c r="DF526" s="223"/>
      <c r="DJ526" s="221"/>
      <c r="DM526" s="50"/>
      <c r="DN526" s="115"/>
      <c r="DO526" s="43"/>
      <c r="DP526" s="43"/>
      <c r="DQ526" s="43"/>
      <c r="DU526" s="50"/>
      <c r="DV526" s="115"/>
      <c r="DW526" s="222"/>
      <c r="DX526" s="223"/>
      <c r="EG526" s="43"/>
      <c r="EH526" s="43"/>
      <c r="EI526" s="43"/>
    </row>
    <row r="527">
      <c r="A527" s="218"/>
      <c r="B527" s="219"/>
      <c r="C527" s="15"/>
      <c r="D527" s="15"/>
      <c r="E527" s="15"/>
      <c r="F527" s="165"/>
      <c r="G527" s="15"/>
      <c r="H527" s="15"/>
      <c r="I527" s="28"/>
      <c r="J527" s="71"/>
      <c r="K527" s="35"/>
      <c r="L527" s="35"/>
      <c r="M527" s="35"/>
      <c r="N527" s="71"/>
      <c r="O527" s="15"/>
      <c r="P527" s="15"/>
      <c r="Q527" s="28"/>
      <c r="R527" s="71"/>
      <c r="S527" s="173"/>
      <c r="T527" s="219"/>
      <c r="U527" s="15"/>
      <c r="V527" s="15"/>
      <c r="W527" s="15"/>
      <c r="X527" s="165"/>
      <c r="Y527" s="15"/>
      <c r="Z527" s="15"/>
      <c r="AA527" s="15"/>
      <c r="AB527" s="71"/>
      <c r="AC527" s="35"/>
      <c r="AD527" s="35"/>
      <c r="AE527" s="35"/>
      <c r="AF527" s="71"/>
      <c r="AG527" s="15"/>
      <c r="AH527" s="15"/>
      <c r="AI527" s="28"/>
      <c r="AJ527" s="71"/>
      <c r="AK527" s="173"/>
      <c r="AL527" s="219"/>
      <c r="AM527" s="15"/>
      <c r="AN527" s="15"/>
      <c r="AO527" s="15"/>
      <c r="AP527" s="165"/>
      <c r="AQ527" s="15"/>
      <c r="AR527" s="15"/>
      <c r="AS527" s="28"/>
      <c r="AT527" s="71"/>
      <c r="AU527" s="35"/>
      <c r="AV527" s="35"/>
      <c r="AW527" s="35"/>
      <c r="AX527" s="71"/>
      <c r="AY527" s="15"/>
      <c r="AZ527" s="15"/>
      <c r="BA527" s="28"/>
      <c r="BB527" s="71"/>
      <c r="BC527" s="173"/>
      <c r="BD527" s="220"/>
      <c r="BH527" s="221"/>
      <c r="BK527" s="50"/>
      <c r="BL527" s="115"/>
      <c r="BM527" s="43"/>
      <c r="BN527" s="43"/>
      <c r="BO527" s="43"/>
      <c r="BP527" s="115"/>
      <c r="BS527" s="50"/>
      <c r="BT527" s="115"/>
      <c r="BU527" s="222"/>
      <c r="BV527" s="223"/>
      <c r="BZ527" s="221"/>
      <c r="CC527" s="50"/>
      <c r="CD527" s="115"/>
      <c r="CE527" s="43"/>
      <c r="CF527" s="43"/>
      <c r="CG527" s="43"/>
      <c r="CH527" s="115"/>
      <c r="CK527" s="50"/>
      <c r="CL527" s="115"/>
      <c r="CM527" s="222"/>
      <c r="CN527" s="223"/>
      <c r="CR527" s="221"/>
      <c r="CU527" s="50"/>
      <c r="CV527" s="115"/>
      <c r="CW527" s="43"/>
      <c r="CX527" s="43"/>
      <c r="CY527" s="43"/>
      <c r="CZ527" s="115"/>
      <c r="DC527" s="50"/>
      <c r="DD527" s="115"/>
      <c r="DE527" s="222"/>
      <c r="DF527" s="223"/>
      <c r="DJ527" s="221"/>
      <c r="DM527" s="50"/>
      <c r="DN527" s="115"/>
      <c r="DO527" s="43"/>
      <c r="DP527" s="43"/>
      <c r="DQ527" s="43"/>
      <c r="DU527" s="50"/>
      <c r="DV527" s="115"/>
      <c r="DW527" s="222"/>
      <c r="DX527" s="223"/>
      <c r="EG527" s="43"/>
      <c r="EH527" s="43"/>
      <c r="EI527" s="43"/>
    </row>
    <row r="528">
      <c r="A528" s="218"/>
      <c r="B528" s="219"/>
      <c r="C528" s="15"/>
      <c r="D528" s="15"/>
      <c r="E528" s="15"/>
      <c r="F528" s="165"/>
      <c r="G528" s="15"/>
      <c r="H528" s="15"/>
      <c r="I528" s="28"/>
      <c r="J528" s="71"/>
      <c r="K528" s="35"/>
      <c r="L528" s="35"/>
      <c r="M528" s="35"/>
      <c r="N528" s="71"/>
      <c r="O528" s="15"/>
      <c r="P528" s="15"/>
      <c r="Q528" s="28"/>
      <c r="R528" s="71"/>
      <c r="S528" s="173"/>
      <c r="T528" s="219"/>
      <c r="U528" s="15"/>
      <c r="V528" s="15"/>
      <c r="W528" s="15"/>
      <c r="X528" s="165"/>
      <c r="Y528" s="15"/>
      <c r="Z528" s="15"/>
      <c r="AA528" s="15"/>
      <c r="AB528" s="71"/>
      <c r="AC528" s="35"/>
      <c r="AD528" s="35"/>
      <c r="AE528" s="35"/>
      <c r="AF528" s="71"/>
      <c r="AG528" s="15"/>
      <c r="AH528" s="15"/>
      <c r="AI528" s="28"/>
      <c r="AJ528" s="71"/>
      <c r="AK528" s="173"/>
      <c r="AL528" s="219"/>
      <c r="AM528" s="15"/>
      <c r="AN528" s="15"/>
      <c r="AO528" s="15"/>
      <c r="AP528" s="165"/>
      <c r="AQ528" s="15"/>
      <c r="AR528" s="15"/>
      <c r="AS528" s="28"/>
      <c r="AT528" s="71"/>
      <c r="AU528" s="35"/>
      <c r="AV528" s="35"/>
      <c r="AW528" s="35"/>
      <c r="AX528" s="71"/>
      <c r="AY528" s="15"/>
      <c r="AZ528" s="15"/>
      <c r="BA528" s="28"/>
      <c r="BB528" s="71"/>
      <c r="BC528" s="173"/>
      <c r="BD528" s="220"/>
      <c r="BH528" s="221"/>
      <c r="BK528" s="50"/>
      <c r="BL528" s="115"/>
      <c r="BM528" s="43"/>
      <c r="BN528" s="43"/>
      <c r="BO528" s="43"/>
      <c r="BP528" s="115"/>
      <c r="BS528" s="50"/>
      <c r="BT528" s="115"/>
      <c r="BU528" s="222"/>
      <c r="BV528" s="223"/>
      <c r="BZ528" s="221"/>
      <c r="CC528" s="50"/>
      <c r="CD528" s="115"/>
      <c r="CE528" s="43"/>
      <c r="CF528" s="43"/>
      <c r="CG528" s="43"/>
      <c r="CH528" s="115"/>
      <c r="CK528" s="50"/>
      <c r="CL528" s="115"/>
      <c r="CM528" s="222"/>
      <c r="CN528" s="223"/>
      <c r="CR528" s="221"/>
      <c r="CU528" s="50"/>
      <c r="CV528" s="115"/>
      <c r="CW528" s="43"/>
      <c r="CX528" s="43"/>
      <c r="CY528" s="43"/>
      <c r="CZ528" s="115"/>
      <c r="DC528" s="50"/>
      <c r="DD528" s="115"/>
      <c r="DE528" s="222"/>
      <c r="DF528" s="223"/>
      <c r="DJ528" s="221"/>
      <c r="DM528" s="50"/>
      <c r="DN528" s="115"/>
      <c r="DO528" s="43"/>
      <c r="DP528" s="43"/>
      <c r="DQ528" s="43"/>
      <c r="DU528" s="50"/>
      <c r="DV528" s="115"/>
      <c r="DW528" s="222"/>
      <c r="DX528" s="223"/>
      <c r="EG528" s="43"/>
      <c r="EH528" s="43"/>
      <c r="EI528" s="43"/>
    </row>
    <row r="529">
      <c r="A529" s="218"/>
      <c r="B529" s="219"/>
      <c r="C529" s="15"/>
      <c r="D529" s="15"/>
      <c r="E529" s="15"/>
      <c r="F529" s="165"/>
      <c r="G529" s="15"/>
      <c r="H529" s="15"/>
      <c r="I529" s="28"/>
      <c r="J529" s="71"/>
      <c r="K529" s="35"/>
      <c r="L529" s="35"/>
      <c r="M529" s="35"/>
      <c r="N529" s="71"/>
      <c r="O529" s="15"/>
      <c r="P529" s="15"/>
      <c r="Q529" s="28"/>
      <c r="R529" s="71"/>
      <c r="S529" s="173"/>
      <c r="T529" s="219"/>
      <c r="U529" s="15"/>
      <c r="V529" s="15"/>
      <c r="W529" s="15"/>
      <c r="X529" s="165"/>
      <c r="Y529" s="15"/>
      <c r="Z529" s="15"/>
      <c r="AA529" s="15"/>
      <c r="AB529" s="71"/>
      <c r="AC529" s="35"/>
      <c r="AD529" s="35"/>
      <c r="AE529" s="35"/>
      <c r="AF529" s="71"/>
      <c r="AG529" s="15"/>
      <c r="AH529" s="15"/>
      <c r="AI529" s="28"/>
      <c r="AJ529" s="71"/>
      <c r="AK529" s="173"/>
      <c r="AL529" s="219"/>
      <c r="AM529" s="15"/>
      <c r="AN529" s="15"/>
      <c r="AO529" s="15"/>
      <c r="AP529" s="165"/>
      <c r="AQ529" s="15"/>
      <c r="AR529" s="15"/>
      <c r="AS529" s="28"/>
      <c r="AT529" s="71"/>
      <c r="AU529" s="35"/>
      <c r="AV529" s="35"/>
      <c r="AW529" s="35"/>
      <c r="AX529" s="71"/>
      <c r="AY529" s="15"/>
      <c r="AZ529" s="15"/>
      <c r="BA529" s="28"/>
      <c r="BB529" s="71"/>
      <c r="BC529" s="173"/>
      <c r="BD529" s="220"/>
      <c r="BH529" s="221"/>
      <c r="BK529" s="50"/>
      <c r="BL529" s="115"/>
      <c r="BM529" s="43"/>
      <c r="BN529" s="43"/>
      <c r="BO529" s="43"/>
      <c r="BP529" s="115"/>
      <c r="BS529" s="50"/>
      <c r="BT529" s="115"/>
      <c r="BU529" s="222"/>
      <c r="BV529" s="223"/>
      <c r="BZ529" s="221"/>
      <c r="CC529" s="50"/>
      <c r="CD529" s="115"/>
      <c r="CE529" s="43"/>
      <c r="CF529" s="43"/>
      <c r="CG529" s="43"/>
      <c r="CH529" s="115"/>
      <c r="CK529" s="50"/>
      <c r="CL529" s="115"/>
      <c r="CM529" s="222"/>
      <c r="CN529" s="223"/>
      <c r="CR529" s="221"/>
      <c r="CU529" s="50"/>
      <c r="CV529" s="115"/>
      <c r="CW529" s="43"/>
      <c r="CX529" s="43"/>
      <c r="CY529" s="43"/>
      <c r="CZ529" s="115"/>
      <c r="DC529" s="50"/>
      <c r="DD529" s="115"/>
      <c r="DE529" s="222"/>
      <c r="DF529" s="223"/>
      <c r="DJ529" s="221"/>
      <c r="DM529" s="50"/>
      <c r="DN529" s="115"/>
      <c r="DO529" s="43"/>
      <c r="DP529" s="43"/>
      <c r="DQ529" s="43"/>
      <c r="DU529" s="50"/>
      <c r="DV529" s="115"/>
      <c r="DW529" s="222"/>
      <c r="DX529" s="223"/>
      <c r="EG529" s="43"/>
      <c r="EH529" s="43"/>
      <c r="EI529" s="43"/>
    </row>
    <row r="530">
      <c r="A530" s="218"/>
      <c r="B530" s="219"/>
      <c r="C530" s="15"/>
      <c r="D530" s="15"/>
      <c r="E530" s="15"/>
      <c r="F530" s="165"/>
      <c r="G530" s="15"/>
      <c r="H530" s="15"/>
      <c r="I530" s="28"/>
      <c r="J530" s="71"/>
      <c r="K530" s="35"/>
      <c r="L530" s="35"/>
      <c r="M530" s="35"/>
      <c r="N530" s="71"/>
      <c r="O530" s="15"/>
      <c r="P530" s="15"/>
      <c r="Q530" s="28"/>
      <c r="R530" s="71"/>
      <c r="S530" s="173"/>
      <c r="T530" s="219"/>
      <c r="U530" s="15"/>
      <c r="V530" s="15"/>
      <c r="W530" s="15"/>
      <c r="X530" s="165"/>
      <c r="Y530" s="15"/>
      <c r="Z530" s="15"/>
      <c r="AA530" s="15"/>
      <c r="AB530" s="71"/>
      <c r="AC530" s="35"/>
      <c r="AD530" s="35"/>
      <c r="AE530" s="35"/>
      <c r="AF530" s="71"/>
      <c r="AG530" s="15"/>
      <c r="AH530" s="15"/>
      <c r="AI530" s="28"/>
      <c r="AJ530" s="71"/>
      <c r="AK530" s="173"/>
      <c r="AL530" s="219"/>
      <c r="AM530" s="15"/>
      <c r="AN530" s="15"/>
      <c r="AO530" s="15"/>
      <c r="AP530" s="165"/>
      <c r="AQ530" s="15"/>
      <c r="AR530" s="15"/>
      <c r="AS530" s="28"/>
      <c r="AT530" s="71"/>
      <c r="AU530" s="35"/>
      <c r="AV530" s="35"/>
      <c r="AW530" s="35"/>
      <c r="AX530" s="71"/>
      <c r="AY530" s="15"/>
      <c r="AZ530" s="15"/>
      <c r="BA530" s="28"/>
      <c r="BB530" s="71"/>
      <c r="BC530" s="173"/>
      <c r="BD530" s="220"/>
      <c r="BH530" s="221"/>
      <c r="BK530" s="50"/>
      <c r="BL530" s="115"/>
      <c r="BM530" s="43"/>
      <c r="BN530" s="43"/>
      <c r="BO530" s="43"/>
      <c r="BP530" s="115"/>
      <c r="BS530" s="50"/>
      <c r="BT530" s="115"/>
      <c r="BU530" s="222"/>
      <c r="BV530" s="223"/>
      <c r="BZ530" s="221"/>
      <c r="CC530" s="50"/>
      <c r="CD530" s="115"/>
      <c r="CE530" s="43"/>
      <c r="CF530" s="43"/>
      <c r="CG530" s="43"/>
      <c r="CH530" s="115"/>
      <c r="CK530" s="50"/>
      <c r="CL530" s="115"/>
      <c r="CM530" s="222"/>
      <c r="CN530" s="223"/>
      <c r="CR530" s="221"/>
      <c r="CU530" s="50"/>
      <c r="CV530" s="115"/>
      <c r="CW530" s="43"/>
      <c r="CX530" s="43"/>
      <c r="CY530" s="43"/>
      <c r="CZ530" s="115"/>
      <c r="DC530" s="50"/>
      <c r="DD530" s="115"/>
      <c r="DE530" s="222"/>
      <c r="DF530" s="223"/>
      <c r="DJ530" s="221"/>
      <c r="DM530" s="50"/>
      <c r="DN530" s="115"/>
      <c r="DO530" s="43"/>
      <c r="DP530" s="43"/>
      <c r="DQ530" s="43"/>
      <c r="DU530" s="50"/>
      <c r="DV530" s="115"/>
      <c r="DW530" s="222"/>
      <c r="DX530" s="223"/>
      <c r="EG530" s="43"/>
      <c r="EH530" s="43"/>
      <c r="EI530" s="43"/>
    </row>
    <row r="531">
      <c r="A531" s="218"/>
      <c r="B531" s="219"/>
      <c r="C531" s="15"/>
      <c r="D531" s="15"/>
      <c r="E531" s="15"/>
      <c r="F531" s="165"/>
      <c r="G531" s="15"/>
      <c r="H531" s="15"/>
      <c r="I531" s="28"/>
      <c r="J531" s="71"/>
      <c r="K531" s="35"/>
      <c r="L531" s="35"/>
      <c r="M531" s="35"/>
      <c r="N531" s="71"/>
      <c r="O531" s="15"/>
      <c r="P531" s="15"/>
      <c r="Q531" s="28"/>
      <c r="R531" s="71"/>
      <c r="S531" s="173"/>
      <c r="T531" s="219"/>
      <c r="U531" s="15"/>
      <c r="V531" s="15"/>
      <c r="W531" s="15"/>
      <c r="X531" s="165"/>
      <c r="Y531" s="15"/>
      <c r="Z531" s="15"/>
      <c r="AA531" s="15"/>
      <c r="AB531" s="71"/>
      <c r="AC531" s="35"/>
      <c r="AD531" s="35"/>
      <c r="AE531" s="35"/>
      <c r="AF531" s="71"/>
      <c r="AG531" s="15"/>
      <c r="AH531" s="15"/>
      <c r="AI531" s="28"/>
      <c r="AJ531" s="71"/>
      <c r="AK531" s="173"/>
      <c r="AL531" s="219"/>
      <c r="AM531" s="15"/>
      <c r="AN531" s="15"/>
      <c r="AO531" s="15"/>
      <c r="AP531" s="165"/>
      <c r="AQ531" s="15"/>
      <c r="AR531" s="15"/>
      <c r="AS531" s="28"/>
      <c r="AT531" s="71"/>
      <c r="AU531" s="35"/>
      <c r="AV531" s="35"/>
      <c r="AW531" s="35"/>
      <c r="AX531" s="71"/>
      <c r="AY531" s="15"/>
      <c r="AZ531" s="15"/>
      <c r="BA531" s="28"/>
      <c r="BB531" s="71"/>
      <c r="BC531" s="173"/>
      <c r="BD531" s="220"/>
      <c r="BH531" s="221"/>
      <c r="BK531" s="50"/>
      <c r="BL531" s="115"/>
      <c r="BM531" s="43"/>
      <c r="BN531" s="43"/>
      <c r="BO531" s="43"/>
      <c r="BP531" s="115"/>
      <c r="BS531" s="50"/>
      <c r="BT531" s="115"/>
      <c r="BU531" s="222"/>
      <c r="BV531" s="223"/>
      <c r="BZ531" s="221"/>
      <c r="CC531" s="50"/>
      <c r="CD531" s="115"/>
      <c r="CE531" s="43"/>
      <c r="CF531" s="43"/>
      <c r="CG531" s="43"/>
      <c r="CH531" s="115"/>
      <c r="CK531" s="50"/>
      <c r="CL531" s="115"/>
      <c r="CM531" s="222"/>
      <c r="CN531" s="223"/>
      <c r="CR531" s="221"/>
      <c r="CU531" s="50"/>
      <c r="CV531" s="115"/>
      <c r="CW531" s="43"/>
      <c r="CX531" s="43"/>
      <c r="CY531" s="43"/>
      <c r="CZ531" s="115"/>
      <c r="DC531" s="50"/>
      <c r="DD531" s="115"/>
      <c r="DE531" s="222"/>
      <c r="DF531" s="223"/>
      <c r="DJ531" s="221"/>
      <c r="DM531" s="50"/>
      <c r="DN531" s="115"/>
      <c r="DO531" s="43"/>
      <c r="DP531" s="43"/>
      <c r="DQ531" s="43"/>
      <c r="DU531" s="50"/>
      <c r="DV531" s="115"/>
      <c r="DW531" s="222"/>
      <c r="DX531" s="223"/>
      <c r="EG531" s="43"/>
      <c r="EH531" s="43"/>
      <c r="EI531" s="43"/>
    </row>
    <row r="532">
      <c r="A532" s="218"/>
      <c r="B532" s="219"/>
      <c r="C532" s="15"/>
      <c r="D532" s="15"/>
      <c r="E532" s="15"/>
      <c r="F532" s="165"/>
      <c r="G532" s="15"/>
      <c r="H532" s="15"/>
      <c r="I532" s="28"/>
      <c r="J532" s="71"/>
      <c r="K532" s="35"/>
      <c r="L532" s="35"/>
      <c r="M532" s="35"/>
      <c r="N532" s="71"/>
      <c r="O532" s="15"/>
      <c r="P532" s="15"/>
      <c r="Q532" s="28"/>
      <c r="R532" s="71"/>
      <c r="S532" s="173"/>
      <c r="T532" s="219"/>
      <c r="U532" s="15"/>
      <c r="V532" s="15"/>
      <c r="W532" s="15"/>
      <c r="X532" s="165"/>
      <c r="Y532" s="15"/>
      <c r="Z532" s="15"/>
      <c r="AA532" s="15"/>
      <c r="AB532" s="71"/>
      <c r="AC532" s="35"/>
      <c r="AD532" s="35"/>
      <c r="AE532" s="35"/>
      <c r="AF532" s="71"/>
      <c r="AG532" s="15"/>
      <c r="AH532" s="15"/>
      <c r="AI532" s="28"/>
      <c r="AJ532" s="71"/>
      <c r="AK532" s="173"/>
      <c r="AL532" s="219"/>
      <c r="AM532" s="15"/>
      <c r="AN532" s="15"/>
      <c r="AO532" s="15"/>
      <c r="AP532" s="165"/>
      <c r="AQ532" s="15"/>
      <c r="AR532" s="15"/>
      <c r="AS532" s="28"/>
      <c r="AT532" s="71"/>
      <c r="AU532" s="35"/>
      <c r="AV532" s="35"/>
      <c r="AW532" s="35"/>
      <c r="AX532" s="71"/>
      <c r="AY532" s="15"/>
      <c r="AZ532" s="15"/>
      <c r="BA532" s="28"/>
      <c r="BB532" s="71"/>
      <c r="BC532" s="173"/>
      <c r="BD532" s="220"/>
      <c r="BH532" s="221"/>
      <c r="BK532" s="50"/>
      <c r="BL532" s="115"/>
      <c r="BM532" s="43"/>
      <c r="BN532" s="43"/>
      <c r="BO532" s="43"/>
      <c r="BP532" s="115"/>
      <c r="BS532" s="50"/>
      <c r="BT532" s="115"/>
      <c r="BU532" s="222"/>
      <c r="BV532" s="223"/>
      <c r="BZ532" s="221"/>
      <c r="CC532" s="50"/>
      <c r="CD532" s="115"/>
      <c r="CE532" s="43"/>
      <c r="CF532" s="43"/>
      <c r="CG532" s="43"/>
      <c r="CH532" s="115"/>
      <c r="CK532" s="50"/>
      <c r="CL532" s="115"/>
      <c r="CM532" s="222"/>
      <c r="CN532" s="223"/>
      <c r="CR532" s="221"/>
      <c r="CU532" s="50"/>
      <c r="CV532" s="115"/>
      <c r="CW532" s="43"/>
      <c r="CX532" s="43"/>
      <c r="CY532" s="43"/>
      <c r="CZ532" s="115"/>
      <c r="DC532" s="50"/>
      <c r="DD532" s="115"/>
      <c r="DE532" s="222"/>
      <c r="DF532" s="223"/>
      <c r="DJ532" s="221"/>
      <c r="DM532" s="50"/>
      <c r="DN532" s="115"/>
      <c r="DO532" s="43"/>
      <c r="DP532" s="43"/>
      <c r="DQ532" s="43"/>
      <c r="DU532" s="50"/>
      <c r="DV532" s="115"/>
      <c r="DW532" s="222"/>
      <c r="DX532" s="223"/>
      <c r="EG532" s="43"/>
      <c r="EH532" s="43"/>
      <c r="EI532" s="43"/>
    </row>
    <row r="533">
      <c r="A533" s="218"/>
      <c r="B533" s="219"/>
      <c r="C533" s="15"/>
      <c r="D533" s="15"/>
      <c r="E533" s="15"/>
      <c r="F533" s="165"/>
      <c r="G533" s="15"/>
      <c r="H533" s="15"/>
      <c r="I533" s="28"/>
      <c r="J533" s="71"/>
      <c r="K533" s="35"/>
      <c r="L533" s="35"/>
      <c r="M533" s="35"/>
      <c r="N533" s="71"/>
      <c r="O533" s="15"/>
      <c r="P533" s="15"/>
      <c r="Q533" s="28"/>
      <c r="R533" s="71"/>
      <c r="S533" s="173"/>
      <c r="T533" s="219"/>
      <c r="U533" s="15"/>
      <c r="V533" s="15"/>
      <c r="W533" s="15"/>
      <c r="X533" s="165"/>
      <c r="Y533" s="15"/>
      <c r="Z533" s="15"/>
      <c r="AA533" s="15"/>
      <c r="AB533" s="71"/>
      <c r="AC533" s="35"/>
      <c r="AD533" s="35"/>
      <c r="AE533" s="35"/>
      <c r="AF533" s="71"/>
      <c r="AG533" s="15"/>
      <c r="AH533" s="15"/>
      <c r="AI533" s="28"/>
      <c r="AJ533" s="71"/>
      <c r="AK533" s="173"/>
      <c r="AL533" s="219"/>
      <c r="AM533" s="15"/>
      <c r="AN533" s="15"/>
      <c r="AO533" s="15"/>
      <c r="AP533" s="165"/>
      <c r="AQ533" s="15"/>
      <c r="AR533" s="15"/>
      <c r="AS533" s="28"/>
      <c r="AT533" s="71"/>
      <c r="AU533" s="35"/>
      <c r="AV533" s="35"/>
      <c r="AW533" s="35"/>
      <c r="AX533" s="71"/>
      <c r="AY533" s="15"/>
      <c r="AZ533" s="15"/>
      <c r="BA533" s="28"/>
      <c r="BB533" s="71"/>
      <c r="BC533" s="173"/>
      <c r="BD533" s="220"/>
      <c r="BH533" s="221"/>
      <c r="BK533" s="50"/>
      <c r="BL533" s="115"/>
      <c r="BM533" s="43"/>
      <c r="BN533" s="43"/>
      <c r="BO533" s="43"/>
      <c r="BP533" s="115"/>
      <c r="BS533" s="50"/>
      <c r="BT533" s="115"/>
      <c r="BU533" s="222"/>
      <c r="BV533" s="223"/>
      <c r="BZ533" s="221"/>
      <c r="CC533" s="50"/>
      <c r="CD533" s="115"/>
      <c r="CE533" s="43"/>
      <c r="CF533" s="43"/>
      <c r="CG533" s="43"/>
      <c r="CH533" s="115"/>
      <c r="CK533" s="50"/>
      <c r="CL533" s="115"/>
      <c r="CM533" s="222"/>
      <c r="CN533" s="223"/>
      <c r="CR533" s="221"/>
      <c r="CU533" s="50"/>
      <c r="CV533" s="115"/>
      <c r="CW533" s="43"/>
      <c r="CX533" s="43"/>
      <c r="CY533" s="43"/>
      <c r="CZ533" s="115"/>
      <c r="DC533" s="50"/>
      <c r="DD533" s="115"/>
      <c r="DE533" s="222"/>
      <c r="DF533" s="223"/>
      <c r="DJ533" s="221"/>
      <c r="DM533" s="50"/>
      <c r="DN533" s="115"/>
      <c r="DO533" s="43"/>
      <c r="DP533" s="43"/>
      <c r="DQ533" s="43"/>
      <c r="DU533" s="50"/>
      <c r="DV533" s="115"/>
      <c r="DW533" s="222"/>
      <c r="DX533" s="223"/>
      <c r="EG533" s="43"/>
      <c r="EH533" s="43"/>
      <c r="EI533" s="43"/>
    </row>
    <row r="534">
      <c r="A534" s="218"/>
      <c r="B534" s="219"/>
      <c r="C534" s="15"/>
      <c r="D534" s="15"/>
      <c r="E534" s="15"/>
      <c r="F534" s="165"/>
      <c r="G534" s="15"/>
      <c r="H534" s="15"/>
      <c r="I534" s="28"/>
      <c r="J534" s="71"/>
      <c r="K534" s="35"/>
      <c r="L534" s="35"/>
      <c r="M534" s="35"/>
      <c r="N534" s="71"/>
      <c r="O534" s="15"/>
      <c r="P534" s="15"/>
      <c r="Q534" s="28"/>
      <c r="R534" s="71"/>
      <c r="S534" s="173"/>
      <c r="T534" s="219"/>
      <c r="U534" s="15"/>
      <c r="V534" s="15"/>
      <c r="W534" s="15"/>
      <c r="X534" s="165"/>
      <c r="Y534" s="15"/>
      <c r="Z534" s="15"/>
      <c r="AA534" s="15"/>
      <c r="AB534" s="71"/>
      <c r="AC534" s="35"/>
      <c r="AD534" s="35"/>
      <c r="AE534" s="35"/>
      <c r="AF534" s="71"/>
      <c r="AG534" s="15"/>
      <c r="AH534" s="15"/>
      <c r="AI534" s="28"/>
      <c r="AJ534" s="71"/>
      <c r="AK534" s="173"/>
      <c r="AL534" s="219"/>
      <c r="AM534" s="15"/>
      <c r="AN534" s="15"/>
      <c r="AO534" s="15"/>
      <c r="AP534" s="165"/>
      <c r="AQ534" s="15"/>
      <c r="AR534" s="15"/>
      <c r="AS534" s="28"/>
      <c r="AT534" s="71"/>
      <c r="AU534" s="35"/>
      <c r="AV534" s="35"/>
      <c r="AW534" s="35"/>
      <c r="AX534" s="71"/>
      <c r="AY534" s="15"/>
      <c r="AZ534" s="15"/>
      <c r="BA534" s="28"/>
      <c r="BB534" s="71"/>
      <c r="BC534" s="173"/>
      <c r="BD534" s="220"/>
      <c r="BH534" s="221"/>
      <c r="BK534" s="50"/>
      <c r="BL534" s="115"/>
      <c r="BM534" s="43"/>
      <c r="BN534" s="43"/>
      <c r="BO534" s="43"/>
      <c r="BP534" s="115"/>
      <c r="BS534" s="50"/>
      <c r="BT534" s="115"/>
      <c r="BU534" s="222"/>
      <c r="BV534" s="223"/>
      <c r="BZ534" s="221"/>
      <c r="CC534" s="50"/>
      <c r="CD534" s="115"/>
      <c r="CE534" s="43"/>
      <c r="CF534" s="43"/>
      <c r="CG534" s="43"/>
      <c r="CH534" s="115"/>
      <c r="CK534" s="50"/>
      <c r="CL534" s="115"/>
      <c r="CM534" s="222"/>
      <c r="CN534" s="223"/>
      <c r="CR534" s="221"/>
      <c r="CU534" s="50"/>
      <c r="CV534" s="115"/>
      <c r="CW534" s="43"/>
      <c r="CX534" s="43"/>
      <c r="CY534" s="43"/>
      <c r="CZ534" s="115"/>
      <c r="DC534" s="50"/>
      <c r="DD534" s="115"/>
      <c r="DE534" s="222"/>
      <c r="DF534" s="223"/>
      <c r="DJ534" s="221"/>
      <c r="DM534" s="50"/>
      <c r="DN534" s="115"/>
      <c r="DO534" s="43"/>
      <c r="DP534" s="43"/>
      <c r="DQ534" s="43"/>
      <c r="DU534" s="50"/>
      <c r="DV534" s="115"/>
      <c r="DW534" s="222"/>
      <c r="DX534" s="223"/>
      <c r="EG534" s="43"/>
      <c r="EH534" s="43"/>
      <c r="EI534" s="43"/>
    </row>
    <row r="535">
      <c r="A535" s="218"/>
      <c r="B535" s="219"/>
      <c r="C535" s="15"/>
      <c r="D535" s="15"/>
      <c r="E535" s="15"/>
      <c r="F535" s="165"/>
      <c r="G535" s="15"/>
      <c r="H535" s="15"/>
      <c r="I535" s="28"/>
      <c r="J535" s="71"/>
      <c r="K535" s="35"/>
      <c r="L535" s="35"/>
      <c r="M535" s="35"/>
      <c r="N535" s="71"/>
      <c r="O535" s="15"/>
      <c r="P535" s="15"/>
      <c r="Q535" s="28"/>
      <c r="R535" s="71"/>
      <c r="S535" s="173"/>
      <c r="T535" s="219"/>
      <c r="U535" s="15"/>
      <c r="V535" s="15"/>
      <c r="W535" s="15"/>
      <c r="X535" s="165"/>
      <c r="Y535" s="15"/>
      <c r="Z535" s="15"/>
      <c r="AA535" s="15"/>
      <c r="AB535" s="71"/>
      <c r="AC535" s="35"/>
      <c r="AD535" s="35"/>
      <c r="AE535" s="35"/>
      <c r="AF535" s="71"/>
      <c r="AG535" s="15"/>
      <c r="AH535" s="15"/>
      <c r="AI535" s="28"/>
      <c r="AJ535" s="71"/>
      <c r="AK535" s="173"/>
      <c r="AL535" s="219"/>
      <c r="AM535" s="15"/>
      <c r="AN535" s="15"/>
      <c r="AO535" s="15"/>
      <c r="AP535" s="165"/>
      <c r="AQ535" s="15"/>
      <c r="AR535" s="15"/>
      <c r="AS535" s="28"/>
      <c r="AT535" s="71"/>
      <c r="AU535" s="35"/>
      <c r="AV535" s="35"/>
      <c r="AW535" s="35"/>
      <c r="AX535" s="71"/>
      <c r="AY535" s="15"/>
      <c r="AZ535" s="15"/>
      <c r="BA535" s="28"/>
      <c r="BB535" s="71"/>
      <c r="BC535" s="173"/>
      <c r="BD535" s="220"/>
      <c r="BH535" s="221"/>
      <c r="BK535" s="50"/>
      <c r="BL535" s="115"/>
      <c r="BM535" s="43"/>
      <c r="BN535" s="43"/>
      <c r="BO535" s="43"/>
      <c r="BP535" s="115"/>
      <c r="BS535" s="50"/>
      <c r="BT535" s="115"/>
      <c r="BU535" s="222"/>
      <c r="BV535" s="223"/>
      <c r="BZ535" s="221"/>
      <c r="CC535" s="50"/>
      <c r="CD535" s="115"/>
      <c r="CE535" s="43"/>
      <c r="CF535" s="43"/>
      <c r="CG535" s="43"/>
      <c r="CH535" s="115"/>
      <c r="CK535" s="50"/>
      <c r="CL535" s="115"/>
      <c r="CM535" s="222"/>
      <c r="CN535" s="223"/>
      <c r="CR535" s="221"/>
      <c r="CU535" s="50"/>
      <c r="CV535" s="115"/>
      <c r="CW535" s="43"/>
      <c r="CX535" s="43"/>
      <c r="CY535" s="43"/>
      <c r="CZ535" s="115"/>
      <c r="DC535" s="50"/>
      <c r="DD535" s="115"/>
      <c r="DE535" s="222"/>
      <c r="DF535" s="223"/>
      <c r="DJ535" s="221"/>
      <c r="DM535" s="50"/>
      <c r="DN535" s="115"/>
      <c r="DO535" s="43"/>
      <c r="DP535" s="43"/>
      <c r="DQ535" s="43"/>
      <c r="DU535" s="50"/>
      <c r="DV535" s="115"/>
      <c r="DW535" s="222"/>
      <c r="DX535" s="223"/>
      <c r="EG535" s="43"/>
      <c r="EH535" s="43"/>
      <c r="EI535" s="43"/>
    </row>
    <row r="536">
      <c r="A536" s="218"/>
      <c r="B536" s="219"/>
      <c r="C536" s="15"/>
      <c r="D536" s="15"/>
      <c r="E536" s="15"/>
      <c r="F536" s="165"/>
      <c r="G536" s="15"/>
      <c r="H536" s="15"/>
      <c r="I536" s="28"/>
      <c r="J536" s="71"/>
      <c r="K536" s="35"/>
      <c r="L536" s="35"/>
      <c r="M536" s="35"/>
      <c r="N536" s="71"/>
      <c r="O536" s="15"/>
      <c r="P536" s="15"/>
      <c r="Q536" s="28"/>
      <c r="R536" s="71"/>
      <c r="S536" s="173"/>
      <c r="T536" s="219"/>
      <c r="U536" s="15"/>
      <c r="V536" s="15"/>
      <c r="W536" s="15"/>
      <c r="X536" s="165"/>
      <c r="Y536" s="15"/>
      <c r="Z536" s="15"/>
      <c r="AA536" s="15"/>
      <c r="AB536" s="71"/>
      <c r="AC536" s="35"/>
      <c r="AD536" s="35"/>
      <c r="AE536" s="35"/>
      <c r="AF536" s="71"/>
      <c r="AG536" s="15"/>
      <c r="AH536" s="15"/>
      <c r="AI536" s="28"/>
      <c r="AJ536" s="71"/>
      <c r="AK536" s="173"/>
      <c r="AL536" s="219"/>
      <c r="AM536" s="15"/>
      <c r="AN536" s="15"/>
      <c r="AO536" s="15"/>
      <c r="AP536" s="165"/>
      <c r="AQ536" s="15"/>
      <c r="AR536" s="15"/>
      <c r="AS536" s="28"/>
      <c r="AT536" s="71"/>
      <c r="AU536" s="35"/>
      <c r="AV536" s="35"/>
      <c r="AW536" s="35"/>
      <c r="AX536" s="71"/>
      <c r="AY536" s="15"/>
      <c r="AZ536" s="15"/>
      <c r="BA536" s="28"/>
      <c r="BB536" s="71"/>
      <c r="BC536" s="173"/>
      <c r="BD536" s="220"/>
      <c r="BH536" s="221"/>
      <c r="BK536" s="50"/>
      <c r="BL536" s="115"/>
      <c r="BM536" s="43"/>
      <c r="BN536" s="43"/>
      <c r="BO536" s="43"/>
      <c r="BP536" s="115"/>
      <c r="BS536" s="50"/>
      <c r="BT536" s="115"/>
      <c r="BU536" s="222"/>
      <c r="BV536" s="223"/>
      <c r="BZ536" s="221"/>
      <c r="CC536" s="50"/>
      <c r="CD536" s="115"/>
      <c r="CE536" s="43"/>
      <c r="CF536" s="43"/>
      <c r="CG536" s="43"/>
      <c r="CH536" s="115"/>
      <c r="CK536" s="50"/>
      <c r="CL536" s="115"/>
      <c r="CM536" s="222"/>
      <c r="CN536" s="223"/>
      <c r="CR536" s="221"/>
      <c r="CU536" s="50"/>
      <c r="CV536" s="115"/>
      <c r="CW536" s="43"/>
      <c r="CX536" s="43"/>
      <c r="CY536" s="43"/>
      <c r="CZ536" s="115"/>
      <c r="DC536" s="50"/>
      <c r="DD536" s="115"/>
      <c r="DE536" s="222"/>
      <c r="DF536" s="223"/>
      <c r="DJ536" s="221"/>
      <c r="DM536" s="50"/>
      <c r="DN536" s="115"/>
      <c r="DO536" s="43"/>
      <c r="DP536" s="43"/>
      <c r="DQ536" s="43"/>
      <c r="DU536" s="50"/>
      <c r="DV536" s="115"/>
      <c r="DW536" s="222"/>
      <c r="DX536" s="223"/>
      <c r="EG536" s="43"/>
      <c r="EH536" s="43"/>
      <c r="EI536" s="43"/>
    </row>
    <row r="537">
      <c r="A537" s="218"/>
      <c r="B537" s="219"/>
      <c r="C537" s="15"/>
      <c r="D537" s="15"/>
      <c r="E537" s="15"/>
      <c r="F537" s="165"/>
      <c r="G537" s="15"/>
      <c r="H537" s="15"/>
      <c r="I537" s="28"/>
      <c r="J537" s="71"/>
      <c r="K537" s="35"/>
      <c r="L537" s="35"/>
      <c r="M537" s="35"/>
      <c r="N537" s="71"/>
      <c r="O537" s="15"/>
      <c r="P537" s="15"/>
      <c r="Q537" s="28"/>
      <c r="R537" s="71"/>
      <c r="S537" s="173"/>
      <c r="T537" s="219"/>
      <c r="U537" s="15"/>
      <c r="V537" s="15"/>
      <c r="W537" s="15"/>
      <c r="X537" s="165"/>
      <c r="Y537" s="15"/>
      <c r="Z537" s="15"/>
      <c r="AA537" s="15"/>
      <c r="AB537" s="71"/>
      <c r="AC537" s="35"/>
      <c r="AD537" s="35"/>
      <c r="AE537" s="35"/>
      <c r="AF537" s="71"/>
      <c r="AG537" s="15"/>
      <c r="AH537" s="15"/>
      <c r="AI537" s="28"/>
      <c r="AJ537" s="71"/>
      <c r="AK537" s="173"/>
      <c r="AL537" s="219"/>
      <c r="AM537" s="15"/>
      <c r="AN537" s="15"/>
      <c r="AO537" s="15"/>
      <c r="AP537" s="165"/>
      <c r="AQ537" s="15"/>
      <c r="AR537" s="15"/>
      <c r="AS537" s="28"/>
      <c r="AT537" s="71"/>
      <c r="AU537" s="35"/>
      <c r="AV537" s="35"/>
      <c r="AW537" s="35"/>
      <c r="AX537" s="71"/>
      <c r="AY537" s="15"/>
      <c r="AZ537" s="15"/>
      <c r="BA537" s="28"/>
      <c r="BB537" s="71"/>
      <c r="BC537" s="173"/>
      <c r="BD537" s="220"/>
      <c r="BH537" s="221"/>
      <c r="BK537" s="50"/>
      <c r="BL537" s="115"/>
      <c r="BM537" s="43"/>
      <c r="BN537" s="43"/>
      <c r="BO537" s="43"/>
      <c r="BP537" s="115"/>
      <c r="BS537" s="50"/>
      <c r="BT537" s="115"/>
      <c r="BU537" s="222"/>
      <c r="BV537" s="223"/>
      <c r="BZ537" s="221"/>
      <c r="CC537" s="50"/>
      <c r="CD537" s="115"/>
      <c r="CE537" s="43"/>
      <c r="CF537" s="43"/>
      <c r="CG537" s="43"/>
      <c r="CH537" s="115"/>
      <c r="CK537" s="50"/>
      <c r="CL537" s="115"/>
      <c r="CM537" s="222"/>
      <c r="CN537" s="223"/>
      <c r="CR537" s="221"/>
      <c r="CU537" s="50"/>
      <c r="CV537" s="115"/>
      <c r="CW537" s="43"/>
      <c r="CX537" s="43"/>
      <c r="CY537" s="43"/>
      <c r="CZ537" s="115"/>
      <c r="DC537" s="50"/>
      <c r="DD537" s="115"/>
      <c r="DE537" s="222"/>
      <c r="DF537" s="223"/>
      <c r="DJ537" s="221"/>
      <c r="DM537" s="50"/>
      <c r="DN537" s="115"/>
      <c r="DO537" s="43"/>
      <c r="DP537" s="43"/>
      <c r="DQ537" s="43"/>
      <c r="DU537" s="50"/>
      <c r="DV537" s="115"/>
      <c r="DW537" s="222"/>
      <c r="DX537" s="223"/>
      <c r="EG537" s="43"/>
      <c r="EH537" s="43"/>
      <c r="EI537" s="43"/>
    </row>
    <row r="538">
      <c r="A538" s="218"/>
      <c r="B538" s="219"/>
      <c r="C538" s="15"/>
      <c r="D538" s="15"/>
      <c r="E538" s="15"/>
      <c r="F538" s="165"/>
      <c r="G538" s="15"/>
      <c r="H538" s="15"/>
      <c r="I538" s="28"/>
      <c r="J538" s="71"/>
      <c r="K538" s="35"/>
      <c r="L538" s="35"/>
      <c r="M538" s="35"/>
      <c r="N538" s="71"/>
      <c r="O538" s="15"/>
      <c r="P538" s="15"/>
      <c r="Q538" s="28"/>
      <c r="R538" s="71"/>
      <c r="S538" s="173"/>
      <c r="T538" s="219"/>
      <c r="U538" s="15"/>
      <c r="V538" s="15"/>
      <c r="W538" s="15"/>
      <c r="X538" s="165"/>
      <c r="Y538" s="15"/>
      <c r="Z538" s="15"/>
      <c r="AA538" s="15"/>
      <c r="AB538" s="71"/>
      <c r="AC538" s="35"/>
      <c r="AD538" s="35"/>
      <c r="AE538" s="35"/>
      <c r="AF538" s="71"/>
      <c r="AG538" s="15"/>
      <c r="AH538" s="15"/>
      <c r="AI538" s="28"/>
      <c r="AJ538" s="71"/>
      <c r="AK538" s="173"/>
      <c r="AL538" s="219"/>
      <c r="AM538" s="15"/>
      <c r="AN538" s="15"/>
      <c r="AO538" s="15"/>
      <c r="AP538" s="165"/>
      <c r="AQ538" s="15"/>
      <c r="AR538" s="15"/>
      <c r="AS538" s="28"/>
      <c r="AT538" s="71"/>
      <c r="AU538" s="35"/>
      <c r="AV538" s="35"/>
      <c r="AW538" s="35"/>
      <c r="AX538" s="71"/>
      <c r="AY538" s="15"/>
      <c r="AZ538" s="15"/>
      <c r="BA538" s="28"/>
      <c r="BB538" s="71"/>
      <c r="BC538" s="173"/>
      <c r="BD538" s="220"/>
      <c r="BH538" s="221"/>
      <c r="BK538" s="50"/>
      <c r="BL538" s="115"/>
      <c r="BM538" s="43"/>
      <c r="BN538" s="43"/>
      <c r="BO538" s="43"/>
      <c r="BP538" s="115"/>
      <c r="BS538" s="50"/>
      <c r="BT538" s="115"/>
      <c r="BU538" s="222"/>
      <c r="BV538" s="223"/>
      <c r="BZ538" s="221"/>
      <c r="CC538" s="50"/>
      <c r="CD538" s="115"/>
      <c r="CE538" s="43"/>
      <c r="CF538" s="43"/>
      <c r="CG538" s="43"/>
      <c r="CH538" s="115"/>
      <c r="CK538" s="50"/>
      <c r="CL538" s="115"/>
      <c r="CM538" s="222"/>
      <c r="CN538" s="223"/>
      <c r="CR538" s="221"/>
      <c r="CU538" s="50"/>
      <c r="CV538" s="115"/>
      <c r="CW538" s="43"/>
      <c r="CX538" s="43"/>
      <c r="CY538" s="43"/>
      <c r="CZ538" s="115"/>
      <c r="DC538" s="50"/>
      <c r="DD538" s="115"/>
      <c r="DE538" s="222"/>
      <c r="DF538" s="223"/>
      <c r="DJ538" s="221"/>
      <c r="DM538" s="50"/>
      <c r="DN538" s="115"/>
      <c r="DO538" s="43"/>
      <c r="DP538" s="43"/>
      <c r="DQ538" s="43"/>
      <c r="DU538" s="50"/>
      <c r="DV538" s="115"/>
      <c r="DW538" s="222"/>
      <c r="DX538" s="223"/>
      <c r="EG538" s="43"/>
      <c r="EH538" s="43"/>
      <c r="EI538" s="43"/>
    </row>
    <row r="539">
      <c r="A539" s="218"/>
      <c r="B539" s="219"/>
      <c r="C539" s="15"/>
      <c r="D539" s="15"/>
      <c r="E539" s="15"/>
      <c r="F539" s="165"/>
      <c r="G539" s="15"/>
      <c r="H539" s="15"/>
      <c r="I539" s="28"/>
      <c r="J539" s="71"/>
      <c r="K539" s="35"/>
      <c r="L539" s="35"/>
      <c r="M539" s="35"/>
      <c r="N539" s="71"/>
      <c r="O539" s="15"/>
      <c r="P539" s="15"/>
      <c r="Q539" s="28"/>
      <c r="R539" s="71"/>
      <c r="S539" s="173"/>
      <c r="T539" s="219"/>
      <c r="U539" s="15"/>
      <c r="V539" s="15"/>
      <c r="W539" s="15"/>
      <c r="X539" s="165"/>
      <c r="Y539" s="15"/>
      <c r="Z539" s="15"/>
      <c r="AA539" s="15"/>
      <c r="AB539" s="71"/>
      <c r="AC539" s="35"/>
      <c r="AD539" s="35"/>
      <c r="AE539" s="35"/>
      <c r="AF539" s="71"/>
      <c r="AG539" s="15"/>
      <c r="AH539" s="15"/>
      <c r="AI539" s="28"/>
      <c r="AJ539" s="71"/>
      <c r="AK539" s="173"/>
      <c r="AL539" s="219"/>
      <c r="AM539" s="15"/>
      <c r="AN539" s="15"/>
      <c r="AO539" s="15"/>
      <c r="AP539" s="165"/>
      <c r="AQ539" s="15"/>
      <c r="AR539" s="15"/>
      <c r="AS539" s="28"/>
      <c r="AT539" s="71"/>
      <c r="AU539" s="35"/>
      <c r="AV539" s="35"/>
      <c r="AW539" s="35"/>
      <c r="AX539" s="71"/>
      <c r="AY539" s="15"/>
      <c r="AZ539" s="15"/>
      <c r="BA539" s="28"/>
      <c r="BB539" s="71"/>
      <c r="BC539" s="173"/>
      <c r="BD539" s="220"/>
      <c r="BH539" s="221"/>
      <c r="BK539" s="50"/>
      <c r="BL539" s="115"/>
      <c r="BM539" s="43"/>
      <c r="BN539" s="43"/>
      <c r="BO539" s="43"/>
      <c r="BP539" s="115"/>
      <c r="BS539" s="50"/>
      <c r="BT539" s="115"/>
      <c r="BU539" s="222"/>
      <c r="BV539" s="223"/>
      <c r="BZ539" s="221"/>
      <c r="CC539" s="50"/>
      <c r="CD539" s="115"/>
      <c r="CE539" s="43"/>
      <c r="CF539" s="43"/>
      <c r="CG539" s="43"/>
      <c r="CH539" s="115"/>
      <c r="CK539" s="50"/>
      <c r="CL539" s="115"/>
      <c r="CM539" s="222"/>
      <c r="CN539" s="223"/>
      <c r="CR539" s="221"/>
      <c r="CU539" s="50"/>
      <c r="CV539" s="115"/>
      <c r="CW539" s="43"/>
      <c r="CX539" s="43"/>
      <c r="CY539" s="43"/>
      <c r="CZ539" s="115"/>
      <c r="DC539" s="50"/>
      <c r="DD539" s="115"/>
      <c r="DE539" s="222"/>
      <c r="DF539" s="223"/>
      <c r="DJ539" s="221"/>
      <c r="DM539" s="50"/>
      <c r="DN539" s="115"/>
      <c r="DO539" s="43"/>
      <c r="DP539" s="43"/>
      <c r="DQ539" s="43"/>
      <c r="DU539" s="50"/>
      <c r="DV539" s="115"/>
      <c r="DW539" s="222"/>
      <c r="DX539" s="223"/>
      <c r="EG539" s="43"/>
      <c r="EH539" s="43"/>
      <c r="EI539" s="43"/>
    </row>
    <row r="540">
      <c r="A540" s="218"/>
      <c r="B540" s="219"/>
      <c r="C540" s="15"/>
      <c r="D540" s="15"/>
      <c r="E540" s="15"/>
      <c r="F540" s="165"/>
      <c r="G540" s="15"/>
      <c r="H540" s="15"/>
      <c r="I540" s="28"/>
      <c r="J540" s="71"/>
      <c r="K540" s="35"/>
      <c r="L540" s="35"/>
      <c r="M540" s="35"/>
      <c r="N540" s="71"/>
      <c r="O540" s="15"/>
      <c r="P540" s="15"/>
      <c r="Q540" s="28"/>
      <c r="R540" s="71"/>
      <c r="S540" s="173"/>
      <c r="T540" s="219"/>
      <c r="U540" s="15"/>
      <c r="V540" s="15"/>
      <c r="W540" s="15"/>
      <c r="X540" s="165"/>
      <c r="Y540" s="15"/>
      <c r="Z540" s="15"/>
      <c r="AA540" s="15"/>
      <c r="AB540" s="71"/>
      <c r="AC540" s="35"/>
      <c r="AD540" s="35"/>
      <c r="AE540" s="35"/>
      <c r="AF540" s="71"/>
      <c r="AG540" s="15"/>
      <c r="AH540" s="15"/>
      <c r="AI540" s="28"/>
      <c r="AJ540" s="71"/>
      <c r="AK540" s="173"/>
      <c r="AL540" s="219"/>
      <c r="AM540" s="15"/>
      <c r="AN540" s="15"/>
      <c r="AO540" s="15"/>
      <c r="AP540" s="165"/>
      <c r="AQ540" s="15"/>
      <c r="AR540" s="15"/>
      <c r="AS540" s="28"/>
      <c r="AT540" s="71"/>
      <c r="AU540" s="35"/>
      <c r="AV540" s="35"/>
      <c r="AW540" s="35"/>
      <c r="AX540" s="71"/>
      <c r="AY540" s="15"/>
      <c r="AZ540" s="15"/>
      <c r="BA540" s="28"/>
      <c r="BB540" s="71"/>
      <c r="BC540" s="173"/>
      <c r="BD540" s="220"/>
      <c r="BH540" s="221"/>
      <c r="BK540" s="50"/>
      <c r="BL540" s="115"/>
      <c r="BM540" s="43"/>
      <c r="BN540" s="43"/>
      <c r="BO540" s="43"/>
      <c r="BP540" s="115"/>
      <c r="BS540" s="50"/>
      <c r="BT540" s="115"/>
      <c r="BU540" s="222"/>
      <c r="BV540" s="223"/>
      <c r="BZ540" s="221"/>
      <c r="CC540" s="50"/>
      <c r="CD540" s="115"/>
      <c r="CE540" s="43"/>
      <c r="CF540" s="43"/>
      <c r="CG540" s="43"/>
      <c r="CH540" s="115"/>
      <c r="CK540" s="50"/>
      <c r="CL540" s="115"/>
      <c r="CM540" s="222"/>
      <c r="CN540" s="223"/>
      <c r="CR540" s="221"/>
      <c r="CU540" s="50"/>
      <c r="CV540" s="115"/>
      <c r="CW540" s="43"/>
      <c r="CX540" s="43"/>
      <c r="CY540" s="43"/>
      <c r="CZ540" s="115"/>
      <c r="DC540" s="50"/>
      <c r="DD540" s="115"/>
      <c r="DE540" s="222"/>
      <c r="DF540" s="223"/>
      <c r="DJ540" s="221"/>
      <c r="DM540" s="50"/>
      <c r="DN540" s="115"/>
      <c r="DO540" s="43"/>
      <c r="DP540" s="43"/>
      <c r="DQ540" s="43"/>
      <c r="DU540" s="50"/>
      <c r="DV540" s="115"/>
      <c r="DW540" s="222"/>
      <c r="DX540" s="223"/>
      <c r="EG540" s="43"/>
      <c r="EH540" s="43"/>
      <c r="EI540" s="43"/>
    </row>
    <row r="541">
      <c r="A541" s="218"/>
      <c r="B541" s="219"/>
      <c r="C541" s="15"/>
      <c r="D541" s="15"/>
      <c r="E541" s="15"/>
      <c r="F541" s="165"/>
      <c r="G541" s="15"/>
      <c r="H541" s="15"/>
      <c r="I541" s="28"/>
      <c r="J541" s="71"/>
      <c r="K541" s="35"/>
      <c r="L541" s="35"/>
      <c r="M541" s="35"/>
      <c r="N541" s="71"/>
      <c r="O541" s="15"/>
      <c r="P541" s="15"/>
      <c r="Q541" s="28"/>
      <c r="R541" s="71"/>
      <c r="S541" s="173"/>
      <c r="T541" s="219"/>
      <c r="U541" s="15"/>
      <c r="V541" s="15"/>
      <c r="W541" s="15"/>
      <c r="X541" s="165"/>
      <c r="Y541" s="15"/>
      <c r="Z541" s="15"/>
      <c r="AA541" s="15"/>
      <c r="AB541" s="71"/>
      <c r="AC541" s="35"/>
      <c r="AD541" s="35"/>
      <c r="AE541" s="35"/>
      <c r="AF541" s="71"/>
      <c r="AG541" s="15"/>
      <c r="AH541" s="15"/>
      <c r="AI541" s="28"/>
      <c r="AJ541" s="71"/>
      <c r="AK541" s="173"/>
      <c r="AL541" s="219"/>
      <c r="AM541" s="15"/>
      <c r="AN541" s="15"/>
      <c r="AO541" s="15"/>
      <c r="AP541" s="165"/>
      <c r="AQ541" s="15"/>
      <c r="AR541" s="15"/>
      <c r="AS541" s="28"/>
      <c r="AT541" s="71"/>
      <c r="AU541" s="35"/>
      <c r="AV541" s="35"/>
      <c r="AW541" s="35"/>
      <c r="AX541" s="71"/>
      <c r="AY541" s="15"/>
      <c r="AZ541" s="15"/>
      <c r="BA541" s="28"/>
      <c r="BB541" s="71"/>
      <c r="BC541" s="173"/>
      <c r="BD541" s="220"/>
      <c r="BH541" s="221"/>
      <c r="BK541" s="50"/>
      <c r="BL541" s="115"/>
      <c r="BM541" s="43"/>
      <c r="BN541" s="43"/>
      <c r="BO541" s="43"/>
      <c r="BP541" s="115"/>
      <c r="BS541" s="50"/>
      <c r="BT541" s="115"/>
      <c r="BU541" s="222"/>
      <c r="BV541" s="223"/>
      <c r="BZ541" s="221"/>
      <c r="CC541" s="50"/>
      <c r="CD541" s="115"/>
      <c r="CE541" s="43"/>
      <c r="CF541" s="43"/>
      <c r="CG541" s="43"/>
      <c r="CH541" s="115"/>
      <c r="CK541" s="50"/>
      <c r="CL541" s="115"/>
      <c r="CM541" s="222"/>
      <c r="CN541" s="223"/>
      <c r="CR541" s="221"/>
      <c r="CU541" s="50"/>
      <c r="CV541" s="115"/>
      <c r="CW541" s="43"/>
      <c r="CX541" s="43"/>
      <c r="CY541" s="43"/>
      <c r="CZ541" s="115"/>
      <c r="DC541" s="50"/>
      <c r="DD541" s="115"/>
      <c r="DE541" s="222"/>
      <c r="DF541" s="223"/>
      <c r="DJ541" s="221"/>
      <c r="DM541" s="50"/>
      <c r="DN541" s="115"/>
      <c r="DO541" s="43"/>
      <c r="DP541" s="43"/>
      <c r="DQ541" s="43"/>
      <c r="DU541" s="50"/>
      <c r="DV541" s="115"/>
      <c r="DW541" s="222"/>
      <c r="DX541" s="223"/>
      <c r="EG541" s="43"/>
      <c r="EH541" s="43"/>
      <c r="EI541" s="43"/>
    </row>
    <row r="542">
      <c r="A542" s="218"/>
      <c r="B542" s="219"/>
      <c r="C542" s="15"/>
      <c r="D542" s="15"/>
      <c r="E542" s="15"/>
      <c r="F542" s="165"/>
      <c r="G542" s="15"/>
      <c r="H542" s="15"/>
      <c r="I542" s="28"/>
      <c r="J542" s="71"/>
      <c r="K542" s="35"/>
      <c r="L542" s="35"/>
      <c r="M542" s="35"/>
      <c r="N542" s="71"/>
      <c r="O542" s="15"/>
      <c r="P542" s="15"/>
      <c r="Q542" s="28"/>
      <c r="R542" s="71"/>
      <c r="S542" s="173"/>
      <c r="T542" s="219"/>
      <c r="U542" s="15"/>
      <c r="V542" s="15"/>
      <c r="W542" s="15"/>
      <c r="X542" s="165"/>
      <c r="Y542" s="15"/>
      <c r="Z542" s="15"/>
      <c r="AA542" s="15"/>
      <c r="AB542" s="71"/>
      <c r="AC542" s="35"/>
      <c r="AD542" s="35"/>
      <c r="AE542" s="35"/>
      <c r="AF542" s="71"/>
      <c r="AG542" s="15"/>
      <c r="AH542" s="15"/>
      <c r="AI542" s="28"/>
      <c r="AJ542" s="71"/>
      <c r="AK542" s="173"/>
      <c r="AL542" s="219"/>
      <c r="AM542" s="15"/>
      <c r="AN542" s="15"/>
      <c r="AO542" s="15"/>
      <c r="AP542" s="165"/>
      <c r="AQ542" s="15"/>
      <c r="AR542" s="15"/>
      <c r="AS542" s="28"/>
      <c r="AT542" s="71"/>
      <c r="AU542" s="35"/>
      <c r="AV542" s="35"/>
      <c r="AW542" s="35"/>
      <c r="AX542" s="71"/>
      <c r="AY542" s="15"/>
      <c r="AZ542" s="15"/>
      <c r="BA542" s="28"/>
      <c r="BB542" s="71"/>
      <c r="BC542" s="173"/>
      <c r="BD542" s="220"/>
      <c r="BH542" s="221"/>
      <c r="BK542" s="50"/>
      <c r="BL542" s="115"/>
      <c r="BM542" s="43"/>
      <c r="BN542" s="43"/>
      <c r="BO542" s="43"/>
      <c r="BP542" s="115"/>
      <c r="BS542" s="50"/>
      <c r="BT542" s="115"/>
      <c r="BU542" s="222"/>
      <c r="BV542" s="223"/>
      <c r="BZ542" s="221"/>
      <c r="CC542" s="50"/>
      <c r="CD542" s="115"/>
      <c r="CE542" s="43"/>
      <c r="CF542" s="43"/>
      <c r="CG542" s="43"/>
      <c r="CH542" s="115"/>
      <c r="CK542" s="50"/>
      <c r="CL542" s="115"/>
      <c r="CM542" s="222"/>
      <c r="CN542" s="223"/>
      <c r="CR542" s="221"/>
      <c r="CU542" s="50"/>
      <c r="CV542" s="115"/>
      <c r="CW542" s="43"/>
      <c r="CX542" s="43"/>
      <c r="CY542" s="43"/>
      <c r="CZ542" s="115"/>
      <c r="DC542" s="50"/>
      <c r="DD542" s="115"/>
      <c r="DE542" s="222"/>
      <c r="DF542" s="223"/>
      <c r="DJ542" s="221"/>
      <c r="DM542" s="50"/>
      <c r="DN542" s="115"/>
      <c r="DO542" s="43"/>
      <c r="DP542" s="43"/>
      <c r="DQ542" s="43"/>
      <c r="DU542" s="50"/>
      <c r="DV542" s="115"/>
      <c r="DW542" s="222"/>
      <c r="DX542" s="223"/>
      <c r="EG542" s="43"/>
      <c r="EH542" s="43"/>
      <c r="EI542" s="43"/>
    </row>
    <row r="543">
      <c r="A543" s="218"/>
      <c r="B543" s="219"/>
      <c r="C543" s="15"/>
      <c r="D543" s="15"/>
      <c r="E543" s="15"/>
      <c r="F543" s="165"/>
      <c r="G543" s="15"/>
      <c r="H543" s="15"/>
      <c r="I543" s="28"/>
      <c r="J543" s="71"/>
      <c r="K543" s="35"/>
      <c r="L543" s="35"/>
      <c r="M543" s="35"/>
      <c r="N543" s="71"/>
      <c r="O543" s="15"/>
      <c r="P543" s="15"/>
      <c r="Q543" s="28"/>
      <c r="R543" s="71"/>
      <c r="S543" s="173"/>
      <c r="T543" s="219"/>
      <c r="U543" s="15"/>
      <c r="V543" s="15"/>
      <c r="W543" s="15"/>
      <c r="X543" s="165"/>
      <c r="Y543" s="15"/>
      <c r="Z543" s="15"/>
      <c r="AA543" s="15"/>
      <c r="AB543" s="71"/>
      <c r="AC543" s="35"/>
      <c r="AD543" s="35"/>
      <c r="AE543" s="35"/>
      <c r="AF543" s="71"/>
      <c r="AG543" s="15"/>
      <c r="AH543" s="15"/>
      <c r="AI543" s="28"/>
      <c r="AJ543" s="71"/>
      <c r="AK543" s="173"/>
      <c r="AL543" s="219"/>
      <c r="AM543" s="15"/>
      <c r="AN543" s="15"/>
      <c r="AO543" s="15"/>
      <c r="AP543" s="165"/>
      <c r="AQ543" s="15"/>
      <c r="AR543" s="15"/>
      <c r="AS543" s="28"/>
      <c r="AT543" s="71"/>
      <c r="AU543" s="35"/>
      <c r="AV543" s="35"/>
      <c r="AW543" s="35"/>
      <c r="AX543" s="71"/>
      <c r="AY543" s="15"/>
      <c r="AZ543" s="15"/>
      <c r="BA543" s="28"/>
      <c r="BB543" s="71"/>
      <c r="BC543" s="173"/>
      <c r="BD543" s="220"/>
      <c r="BH543" s="221"/>
      <c r="BK543" s="50"/>
      <c r="BL543" s="115"/>
      <c r="BM543" s="43"/>
      <c r="BN543" s="43"/>
      <c r="BO543" s="43"/>
      <c r="BP543" s="115"/>
      <c r="BS543" s="50"/>
      <c r="BT543" s="115"/>
      <c r="BU543" s="222"/>
      <c r="BV543" s="223"/>
      <c r="BZ543" s="221"/>
      <c r="CC543" s="50"/>
      <c r="CD543" s="115"/>
      <c r="CE543" s="43"/>
      <c r="CF543" s="43"/>
      <c r="CG543" s="43"/>
      <c r="CH543" s="115"/>
      <c r="CK543" s="50"/>
      <c r="CL543" s="115"/>
      <c r="CM543" s="222"/>
      <c r="CN543" s="223"/>
      <c r="CR543" s="221"/>
      <c r="CU543" s="50"/>
      <c r="CV543" s="115"/>
      <c r="CW543" s="43"/>
      <c r="CX543" s="43"/>
      <c r="CY543" s="43"/>
      <c r="CZ543" s="115"/>
      <c r="DC543" s="50"/>
      <c r="DD543" s="115"/>
      <c r="DE543" s="222"/>
      <c r="DF543" s="223"/>
      <c r="DJ543" s="221"/>
      <c r="DM543" s="50"/>
      <c r="DN543" s="115"/>
      <c r="DO543" s="43"/>
      <c r="DP543" s="43"/>
      <c r="DQ543" s="43"/>
      <c r="DU543" s="50"/>
      <c r="DV543" s="115"/>
      <c r="DW543" s="222"/>
      <c r="DX543" s="223"/>
      <c r="EG543" s="43"/>
      <c r="EH543" s="43"/>
      <c r="EI543" s="43"/>
    </row>
    <row r="544">
      <c r="A544" s="218"/>
      <c r="B544" s="219"/>
      <c r="C544" s="15"/>
      <c r="D544" s="15"/>
      <c r="E544" s="15"/>
      <c r="F544" s="165"/>
      <c r="G544" s="15"/>
      <c r="H544" s="15"/>
      <c r="I544" s="28"/>
      <c r="J544" s="71"/>
      <c r="K544" s="35"/>
      <c r="L544" s="35"/>
      <c r="M544" s="35"/>
      <c r="N544" s="71"/>
      <c r="O544" s="15"/>
      <c r="P544" s="15"/>
      <c r="Q544" s="28"/>
      <c r="R544" s="71"/>
      <c r="S544" s="173"/>
      <c r="T544" s="219"/>
      <c r="U544" s="15"/>
      <c r="V544" s="15"/>
      <c r="W544" s="15"/>
      <c r="X544" s="165"/>
      <c r="Y544" s="15"/>
      <c r="Z544" s="15"/>
      <c r="AA544" s="15"/>
      <c r="AB544" s="71"/>
      <c r="AC544" s="35"/>
      <c r="AD544" s="35"/>
      <c r="AE544" s="35"/>
      <c r="AF544" s="71"/>
      <c r="AG544" s="15"/>
      <c r="AH544" s="15"/>
      <c r="AI544" s="28"/>
      <c r="AJ544" s="71"/>
      <c r="AK544" s="173"/>
      <c r="AL544" s="219"/>
      <c r="AM544" s="15"/>
      <c r="AN544" s="15"/>
      <c r="AO544" s="15"/>
      <c r="AP544" s="165"/>
      <c r="AQ544" s="15"/>
      <c r="AR544" s="15"/>
      <c r="AS544" s="28"/>
      <c r="AT544" s="71"/>
      <c r="AU544" s="35"/>
      <c r="AV544" s="35"/>
      <c r="AW544" s="35"/>
      <c r="AX544" s="71"/>
      <c r="AY544" s="15"/>
      <c r="AZ544" s="15"/>
      <c r="BA544" s="28"/>
      <c r="BB544" s="71"/>
      <c r="BC544" s="173"/>
      <c r="BD544" s="220"/>
      <c r="BH544" s="221"/>
      <c r="BK544" s="50"/>
      <c r="BL544" s="115"/>
      <c r="BM544" s="43"/>
      <c r="BN544" s="43"/>
      <c r="BO544" s="43"/>
      <c r="BP544" s="115"/>
      <c r="BS544" s="50"/>
      <c r="BT544" s="115"/>
      <c r="BU544" s="222"/>
      <c r="BV544" s="223"/>
      <c r="BZ544" s="221"/>
      <c r="CC544" s="50"/>
      <c r="CD544" s="115"/>
      <c r="CE544" s="43"/>
      <c r="CF544" s="43"/>
      <c r="CG544" s="43"/>
      <c r="CH544" s="115"/>
      <c r="CK544" s="50"/>
      <c r="CL544" s="115"/>
      <c r="CM544" s="222"/>
      <c r="CN544" s="223"/>
      <c r="CR544" s="221"/>
      <c r="CU544" s="50"/>
      <c r="CV544" s="115"/>
      <c r="CW544" s="43"/>
      <c r="CX544" s="43"/>
      <c r="CY544" s="43"/>
      <c r="CZ544" s="115"/>
      <c r="DC544" s="50"/>
      <c r="DD544" s="115"/>
      <c r="DE544" s="222"/>
      <c r="DF544" s="223"/>
      <c r="DJ544" s="221"/>
      <c r="DM544" s="50"/>
      <c r="DN544" s="115"/>
      <c r="DO544" s="43"/>
      <c r="DP544" s="43"/>
      <c r="DQ544" s="43"/>
      <c r="DU544" s="50"/>
      <c r="DV544" s="115"/>
      <c r="DW544" s="222"/>
      <c r="DX544" s="223"/>
      <c r="EG544" s="43"/>
      <c r="EH544" s="43"/>
      <c r="EI544" s="43"/>
    </row>
    <row r="545">
      <c r="A545" s="218"/>
      <c r="B545" s="219"/>
      <c r="C545" s="15"/>
      <c r="D545" s="15"/>
      <c r="E545" s="15"/>
      <c r="F545" s="165"/>
      <c r="G545" s="15"/>
      <c r="H545" s="15"/>
      <c r="I545" s="28"/>
      <c r="J545" s="71"/>
      <c r="K545" s="35"/>
      <c r="L545" s="35"/>
      <c r="M545" s="35"/>
      <c r="N545" s="71"/>
      <c r="O545" s="15"/>
      <c r="P545" s="15"/>
      <c r="Q545" s="28"/>
      <c r="R545" s="71"/>
      <c r="S545" s="173"/>
      <c r="T545" s="219"/>
      <c r="U545" s="15"/>
      <c r="V545" s="15"/>
      <c r="W545" s="15"/>
      <c r="X545" s="165"/>
      <c r="Y545" s="15"/>
      <c r="Z545" s="15"/>
      <c r="AA545" s="15"/>
      <c r="AB545" s="71"/>
      <c r="AC545" s="35"/>
      <c r="AD545" s="35"/>
      <c r="AE545" s="35"/>
      <c r="AF545" s="71"/>
      <c r="AG545" s="15"/>
      <c r="AH545" s="15"/>
      <c r="AI545" s="28"/>
      <c r="AJ545" s="71"/>
      <c r="AK545" s="173"/>
      <c r="AL545" s="219"/>
      <c r="AM545" s="15"/>
      <c r="AN545" s="15"/>
      <c r="AO545" s="15"/>
      <c r="AP545" s="165"/>
      <c r="AQ545" s="15"/>
      <c r="AR545" s="15"/>
      <c r="AS545" s="28"/>
      <c r="AT545" s="71"/>
      <c r="AU545" s="35"/>
      <c r="AV545" s="35"/>
      <c r="AW545" s="35"/>
      <c r="AX545" s="71"/>
      <c r="AY545" s="15"/>
      <c r="AZ545" s="15"/>
      <c r="BA545" s="28"/>
      <c r="BB545" s="71"/>
      <c r="BC545" s="173"/>
      <c r="BD545" s="220"/>
      <c r="BH545" s="221"/>
      <c r="BK545" s="50"/>
      <c r="BL545" s="115"/>
      <c r="BM545" s="43"/>
      <c r="BN545" s="43"/>
      <c r="BO545" s="43"/>
      <c r="BP545" s="115"/>
      <c r="BS545" s="50"/>
      <c r="BT545" s="115"/>
      <c r="BU545" s="222"/>
      <c r="BV545" s="223"/>
      <c r="BZ545" s="221"/>
      <c r="CC545" s="50"/>
      <c r="CD545" s="115"/>
      <c r="CE545" s="43"/>
      <c r="CF545" s="43"/>
      <c r="CG545" s="43"/>
      <c r="CH545" s="115"/>
      <c r="CK545" s="50"/>
      <c r="CL545" s="115"/>
      <c r="CM545" s="222"/>
      <c r="CN545" s="223"/>
      <c r="CR545" s="221"/>
      <c r="CU545" s="50"/>
      <c r="CV545" s="115"/>
      <c r="CW545" s="43"/>
      <c r="CX545" s="43"/>
      <c r="CY545" s="43"/>
      <c r="CZ545" s="115"/>
      <c r="DC545" s="50"/>
      <c r="DD545" s="115"/>
      <c r="DE545" s="222"/>
      <c r="DF545" s="223"/>
      <c r="DJ545" s="221"/>
      <c r="DM545" s="50"/>
      <c r="DN545" s="115"/>
      <c r="DO545" s="43"/>
      <c r="DP545" s="43"/>
      <c r="DQ545" s="43"/>
      <c r="DU545" s="50"/>
      <c r="DV545" s="115"/>
      <c r="DW545" s="222"/>
      <c r="DX545" s="223"/>
      <c r="EG545" s="43"/>
      <c r="EH545" s="43"/>
      <c r="EI545" s="43"/>
    </row>
    <row r="546">
      <c r="A546" s="218"/>
      <c r="B546" s="219"/>
      <c r="C546" s="15"/>
      <c r="D546" s="15"/>
      <c r="E546" s="15"/>
      <c r="F546" s="165"/>
      <c r="G546" s="15"/>
      <c r="H546" s="15"/>
      <c r="I546" s="28"/>
      <c r="J546" s="71"/>
      <c r="K546" s="35"/>
      <c r="L546" s="35"/>
      <c r="M546" s="35"/>
      <c r="N546" s="71"/>
      <c r="O546" s="15"/>
      <c r="P546" s="15"/>
      <c r="Q546" s="28"/>
      <c r="R546" s="71"/>
      <c r="S546" s="173"/>
      <c r="T546" s="219"/>
      <c r="U546" s="15"/>
      <c r="V546" s="15"/>
      <c r="W546" s="15"/>
      <c r="X546" s="165"/>
      <c r="Y546" s="15"/>
      <c r="Z546" s="15"/>
      <c r="AA546" s="15"/>
      <c r="AB546" s="71"/>
      <c r="AC546" s="35"/>
      <c r="AD546" s="35"/>
      <c r="AE546" s="35"/>
      <c r="AF546" s="71"/>
      <c r="AG546" s="15"/>
      <c r="AH546" s="15"/>
      <c r="AI546" s="28"/>
      <c r="AJ546" s="71"/>
      <c r="AK546" s="173"/>
      <c r="AL546" s="219"/>
      <c r="AM546" s="15"/>
      <c r="AN546" s="15"/>
      <c r="AO546" s="15"/>
      <c r="AP546" s="165"/>
      <c r="AQ546" s="15"/>
      <c r="AR546" s="15"/>
      <c r="AS546" s="28"/>
      <c r="AT546" s="71"/>
      <c r="AU546" s="35"/>
      <c r="AV546" s="35"/>
      <c r="AW546" s="35"/>
      <c r="AX546" s="71"/>
      <c r="AY546" s="15"/>
      <c r="AZ546" s="15"/>
      <c r="BA546" s="28"/>
      <c r="BB546" s="71"/>
      <c r="BC546" s="173"/>
      <c r="BD546" s="220"/>
      <c r="BH546" s="221"/>
      <c r="BK546" s="50"/>
      <c r="BL546" s="115"/>
      <c r="BM546" s="43"/>
      <c r="BN546" s="43"/>
      <c r="BO546" s="43"/>
      <c r="BP546" s="115"/>
      <c r="BS546" s="50"/>
      <c r="BT546" s="115"/>
      <c r="BU546" s="222"/>
      <c r="BV546" s="223"/>
      <c r="BZ546" s="221"/>
      <c r="CC546" s="50"/>
      <c r="CD546" s="115"/>
      <c r="CE546" s="43"/>
      <c r="CF546" s="43"/>
      <c r="CG546" s="43"/>
      <c r="CH546" s="115"/>
      <c r="CK546" s="50"/>
      <c r="CL546" s="115"/>
      <c r="CM546" s="222"/>
      <c r="CN546" s="223"/>
      <c r="CR546" s="221"/>
      <c r="CU546" s="50"/>
      <c r="CV546" s="115"/>
      <c r="CW546" s="43"/>
      <c r="CX546" s="43"/>
      <c r="CY546" s="43"/>
      <c r="CZ546" s="115"/>
      <c r="DC546" s="50"/>
      <c r="DD546" s="115"/>
      <c r="DE546" s="222"/>
      <c r="DF546" s="223"/>
      <c r="DJ546" s="221"/>
      <c r="DM546" s="50"/>
      <c r="DN546" s="115"/>
      <c r="DO546" s="43"/>
      <c r="DP546" s="43"/>
      <c r="DQ546" s="43"/>
      <c r="DU546" s="50"/>
      <c r="DV546" s="115"/>
      <c r="DW546" s="222"/>
      <c r="DX546" s="223"/>
      <c r="EG546" s="43"/>
      <c r="EH546" s="43"/>
      <c r="EI546" s="43"/>
    </row>
    <row r="547">
      <c r="A547" s="218"/>
      <c r="B547" s="219"/>
      <c r="C547" s="15"/>
      <c r="D547" s="15"/>
      <c r="E547" s="15"/>
      <c r="F547" s="165"/>
      <c r="G547" s="15"/>
      <c r="H547" s="15"/>
      <c r="I547" s="28"/>
      <c r="J547" s="71"/>
      <c r="K547" s="35"/>
      <c r="L547" s="35"/>
      <c r="M547" s="35"/>
      <c r="N547" s="71"/>
      <c r="O547" s="15"/>
      <c r="P547" s="15"/>
      <c r="Q547" s="28"/>
      <c r="R547" s="71"/>
      <c r="S547" s="173"/>
      <c r="T547" s="219"/>
      <c r="U547" s="15"/>
      <c r="V547" s="15"/>
      <c r="W547" s="15"/>
      <c r="X547" s="165"/>
      <c r="Y547" s="15"/>
      <c r="Z547" s="15"/>
      <c r="AA547" s="15"/>
      <c r="AB547" s="71"/>
      <c r="AC547" s="35"/>
      <c r="AD547" s="35"/>
      <c r="AE547" s="35"/>
      <c r="AF547" s="71"/>
      <c r="AG547" s="15"/>
      <c r="AH547" s="15"/>
      <c r="AI547" s="28"/>
      <c r="AJ547" s="71"/>
      <c r="AK547" s="173"/>
      <c r="AL547" s="219"/>
      <c r="AM547" s="15"/>
      <c r="AN547" s="15"/>
      <c r="AO547" s="15"/>
      <c r="AP547" s="165"/>
      <c r="AQ547" s="15"/>
      <c r="AR547" s="15"/>
      <c r="AS547" s="28"/>
      <c r="AT547" s="71"/>
      <c r="AU547" s="35"/>
      <c r="AV547" s="35"/>
      <c r="AW547" s="35"/>
      <c r="AX547" s="71"/>
      <c r="AY547" s="15"/>
      <c r="AZ547" s="15"/>
      <c r="BA547" s="28"/>
      <c r="BB547" s="71"/>
      <c r="BC547" s="173"/>
      <c r="BD547" s="220"/>
      <c r="BH547" s="221"/>
      <c r="BK547" s="50"/>
      <c r="BL547" s="115"/>
      <c r="BM547" s="43"/>
      <c r="BN547" s="43"/>
      <c r="BO547" s="43"/>
      <c r="BP547" s="115"/>
      <c r="BS547" s="50"/>
      <c r="BT547" s="115"/>
      <c r="BU547" s="222"/>
      <c r="BV547" s="223"/>
      <c r="BZ547" s="221"/>
      <c r="CC547" s="50"/>
      <c r="CD547" s="115"/>
      <c r="CE547" s="43"/>
      <c r="CF547" s="43"/>
      <c r="CG547" s="43"/>
      <c r="CH547" s="115"/>
      <c r="CK547" s="50"/>
      <c r="CL547" s="115"/>
      <c r="CM547" s="222"/>
      <c r="CN547" s="223"/>
      <c r="CR547" s="221"/>
      <c r="CU547" s="50"/>
      <c r="CV547" s="115"/>
      <c r="CW547" s="43"/>
      <c r="CX547" s="43"/>
      <c r="CY547" s="43"/>
      <c r="CZ547" s="115"/>
      <c r="DC547" s="50"/>
      <c r="DD547" s="115"/>
      <c r="DE547" s="222"/>
      <c r="DF547" s="223"/>
      <c r="DJ547" s="221"/>
      <c r="DM547" s="50"/>
      <c r="DN547" s="115"/>
      <c r="DO547" s="43"/>
      <c r="DP547" s="43"/>
      <c r="DQ547" s="43"/>
      <c r="DU547" s="50"/>
      <c r="DV547" s="115"/>
      <c r="DW547" s="222"/>
      <c r="DX547" s="223"/>
      <c r="EG547" s="43"/>
      <c r="EH547" s="43"/>
      <c r="EI547" s="43"/>
    </row>
    <row r="548">
      <c r="A548" s="218"/>
      <c r="B548" s="219"/>
      <c r="C548" s="15"/>
      <c r="D548" s="15"/>
      <c r="E548" s="15"/>
      <c r="F548" s="165"/>
      <c r="G548" s="15"/>
      <c r="H548" s="15"/>
      <c r="I548" s="28"/>
      <c r="J548" s="71"/>
      <c r="K548" s="35"/>
      <c r="L548" s="35"/>
      <c r="M548" s="35"/>
      <c r="N548" s="71"/>
      <c r="O548" s="15"/>
      <c r="P548" s="15"/>
      <c r="Q548" s="28"/>
      <c r="R548" s="71"/>
      <c r="S548" s="173"/>
      <c r="T548" s="219"/>
      <c r="U548" s="15"/>
      <c r="V548" s="15"/>
      <c r="W548" s="15"/>
      <c r="X548" s="165"/>
      <c r="Y548" s="15"/>
      <c r="Z548" s="15"/>
      <c r="AA548" s="15"/>
      <c r="AB548" s="71"/>
      <c r="AC548" s="35"/>
      <c r="AD548" s="35"/>
      <c r="AE548" s="35"/>
      <c r="AF548" s="71"/>
      <c r="AG548" s="15"/>
      <c r="AH548" s="15"/>
      <c r="AI548" s="28"/>
      <c r="AJ548" s="71"/>
      <c r="AK548" s="173"/>
      <c r="AL548" s="219"/>
      <c r="AM548" s="15"/>
      <c r="AN548" s="15"/>
      <c r="AO548" s="15"/>
      <c r="AP548" s="165"/>
      <c r="AQ548" s="15"/>
      <c r="AR548" s="15"/>
      <c r="AS548" s="28"/>
      <c r="AT548" s="71"/>
      <c r="AU548" s="35"/>
      <c r="AV548" s="35"/>
      <c r="AW548" s="35"/>
      <c r="AX548" s="71"/>
      <c r="AY548" s="15"/>
      <c r="AZ548" s="15"/>
      <c r="BA548" s="28"/>
      <c r="BB548" s="71"/>
      <c r="BC548" s="173"/>
      <c r="BD548" s="220"/>
      <c r="BH548" s="221"/>
      <c r="BK548" s="50"/>
      <c r="BL548" s="115"/>
      <c r="BM548" s="43"/>
      <c r="BN548" s="43"/>
      <c r="BO548" s="43"/>
      <c r="BP548" s="115"/>
      <c r="BS548" s="50"/>
      <c r="BT548" s="115"/>
      <c r="BU548" s="222"/>
      <c r="BV548" s="223"/>
      <c r="BZ548" s="221"/>
      <c r="CC548" s="50"/>
      <c r="CD548" s="115"/>
      <c r="CE548" s="43"/>
      <c r="CF548" s="43"/>
      <c r="CG548" s="43"/>
      <c r="CH548" s="115"/>
      <c r="CK548" s="50"/>
      <c r="CL548" s="115"/>
      <c r="CM548" s="222"/>
      <c r="CN548" s="223"/>
      <c r="CR548" s="221"/>
      <c r="CU548" s="50"/>
      <c r="CV548" s="115"/>
      <c r="CW548" s="43"/>
      <c r="CX548" s="43"/>
      <c r="CY548" s="43"/>
      <c r="CZ548" s="115"/>
      <c r="DC548" s="50"/>
      <c r="DD548" s="115"/>
      <c r="DE548" s="222"/>
      <c r="DF548" s="223"/>
      <c r="DJ548" s="221"/>
      <c r="DM548" s="50"/>
      <c r="DN548" s="115"/>
      <c r="DO548" s="43"/>
      <c r="DP548" s="43"/>
      <c r="DQ548" s="43"/>
      <c r="DU548" s="50"/>
      <c r="DV548" s="115"/>
      <c r="DW548" s="222"/>
      <c r="DX548" s="223"/>
      <c r="EG548" s="43"/>
      <c r="EH548" s="43"/>
      <c r="EI548" s="43"/>
    </row>
    <row r="549">
      <c r="A549" s="218"/>
      <c r="B549" s="219"/>
      <c r="C549" s="15"/>
      <c r="D549" s="15"/>
      <c r="E549" s="15"/>
      <c r="F549" s="165"/>
      <c r="G549" s="15"/>
      <c r="H549" s="15"/>
      <c r="I549" s="28"/>
      <c r="J549" s="71"/>
      <c r="K549" s="35"/>
      <c r="L549" s="35"/>
      <c r="M549" s="35"/>
      <c r="N549" s="71"/>
      <c r="O549" s="15"/>
      <c r="P549" s="15"/>
      <c r="Q549" s="28"/>
      <c r="R549" s="71"/>
      <c r="S549" s="173"/>
      <c r="T549" s="219"/>
      <c r="U549" s="15"/>
      <c r="V549" s="15"/>
      <c r="W549" s="15"/>
      <c r="X549" s="165"/>
      <c r="Y549" s="15"/>
      <c r="Z549" s="15"/>
      <c r="AA549" s="15"/>
      <c r="AB549" s="71"/>
      <c r="AC549" s="35"/>
      <c r="AD549" s="35"/>
      <c r="AE549" s="35"/>
      <c r="AF549" s="71"/>
      <c r="AG549" s="15"/>
      <c r="AH549" s="15"/>
      <c r="AI549" s="28"/>
      <c r="AJ549" s="71"/>
      <c r="AK549" s="173"/>
      <c r="AL549" s="219"/>
      <c r="AM549" s="15"/>
      <c r="AN549" s="15"/>
      <c r="AO549" s="15"/>
      <c r="AP549" s="165"/>
      <c r="AQ549" s="15"/>
      <c r="AR549" s="15"/>
      <c r="AS549" s="28"/>
      <c r="AT549" s="71"/>
      <c r="AU549" s="35"/>
      <c r="AV549" s="35"/>
      <c r="AW549" s="35"/>
      <c r="AX549" s="71"/>
      <c r="AY549" s="15"/>
      <c r="AZ549" s="15"/>
      <c r="BA549" s="28"/>
      <c r="BB549" s="71"/>
      <c r="BC549" s="173"/>
      <c r="BD549" s="220"/>
      <c r="BH549" s="221"/>
      <c r="BK549" s="50"/>
      <c r="BL549" s="115"/>
      <c r="BM549" s="43"/>
      <c r="BN549" s="43"/>
      <c r="BO549" s="43"/>
      <c r="BP549" s="115"/>
      <c r="BS549" s="50"/>
      <c r="BT549" s="115"/>
      <c r="BU549" s="222"/>
      <c r="BV549" s="223"/>
      <c r="BZ549" s="221"/>
      <c r="CC549" s="50"/>
      <c r="CD549" s="115"/>
      <c r="CE549" s="43"/>
      <c r="CF549" s="43"/>
      <c r="CG549" s="43"/>
      <c r="CH549" s="115"/>
      <c r="CK549" s="50"/>
      <c r="CL549" s="115"/>
      <c r="CM549" s="222"/>
      <c r="CN549" s="223"/>
      <c r="CR549" s="221"/>
      <c r="CU549" s="50"/>
      <c r="CV549" s="115"/>
      <c r="CW549" s="43"/>
      <c r="CX549" s="43"/>
      <c r="CY549" s="43"/>
      <c r="CZ549" s="115"/>
      <c r="DC549" s="50"/>
      <c r="DD549" s="115"/>
      <c r="DE549" s="222"/>
      <c r="DF549" s="223"/>
      <c r="DJ549" s="221"/>
      <c r="DM549" s="50"/>
      <c r="DN549" s="115"/>
      <c r="DO549" s="43"/>
      <c r="DP549" s="43"/>
      <c r="DQ549" s="43"/>
      <c r="DU549" s="50"/>
      <c r="DV549" s="115"/>
      <c r="DW549" s="222"/>
      <c r="DX549" s="223"/>
      <c r="EG549" s="43"/>
      <c r="EH549" s="43"/>
      <c r="EI549" s="43"/>
    </row>
    <row r="550">
      <c r="A550" s="218"/>
      <c r="B550" s="219"/>
      <c r="C550" s="15"/>
      <c r="D550" s="15"/>
      <c r="E550" s="15"/>
      <c r="F550" s="165"/>
      <c r="G550" s="15"/>
      <c r="H550" s="15"/>
      <c r="I550" s="28"/>
      <c r="J550" s="71"/>
      <c r="K550" s="35"/>
      <c r="L550" s="35"/>
      <c r="M550" s="35"/>
      <c r="N550" s="71"/>
      <c r="O550" s="15"/>
      <c r="P550" s="15"/>
      <c r="Q550" s="28"/>
      <c r="R550" s="71"/>
      <c r="S550" s="173"/>
      <c r="T550" s="219"/>
      <c r="U550" s="15"/>
      <c r="V550" s="15"/>
      <c r="W550" s="15"/>
      <c r="X550" s="165"/>
      <c r="Y550" s="15"/>
      <c r="Z550" s="15"/>
      <c r="AA550" s="15"/>
      <c r="AB550" s="71"/>
      <c r="AC550" s="35"/>
      <c r="AD550" s="35"/>
      <c r="AE550" s="35"/>
      <c r="AF550" s="71"/>
      <c r="AG550" s="15"/>
      <c r="AH550" s="15"/>
      <c r="AI550" s="28"/>
      <c r="AJ550" s="71"/>
      <c r="AK550" s="173"/>
      <c r="AL550" s="219"/>
      <c r="AM550" s="15"/>
      <c r="AN550" s="15"/>
      <c r="AO550" s="15"/>
      <c r="AP550" s="165"/>
      <c r="AQ550" s="15"/>
      <c r="AR550" s="15"/>
      <c r="AS550" s="28"/>
      <c r="AT550" s="71"/>
      <c r="AU550" s="35"/>
      <c r="AV550" s="35"/>
      <c r="AW550" s="35"/>
      <c r="AX550" s="71"/>
      <c r="AY550" s="15"/>
      <c r="AZ550" s="15"/>
      <c r="BA550" s="28"/>
      <c r="BB550" s="71"/>
      <c r="BC550" s="173"/>
      <c r="BD550" s="220"/>
      <c r="BH550" s="221"/>
      <c r="BK550" s="50"/>
      <c r="BL550" s="115"/>
      <c r="BM550" s="43"/>
      <c r="BN550" s="43"/>
      <c r="BO550" s="43"/>
      <c r="BP550" s="115"/>
      <c r="BS550" s="50"/>
      <c r="BT550" s="115"/>
      <c r="BU550" s="222"/>
      <c r="BV550" s="223"/>
      <c r="BZ550" s="221"/>
      <c r="CC550" s="50"/>
      <c r="CD550" s="115"/>
      <c r="CE550" s="43"/>
      <c r="CF550" s="43"/>
      <c r="CG550" s="43"/>
      <c r="CH550" s="115"/>
      <c r="CK550" s="50"/>
      <c r="CL550" s="115"/>
      <c r="CM550" s="222"/>
      <c r="CN550" s="223"/>
      <c r="CR550" s="221"/>
      <c r="CU550" s="50"/>
      <c r="CV550" s="115"/>
      <c r="CW550" s="43"/>
      <c r="CX550" s="43"/>
      <c r="CY550" s="43"/>
      <c r="CZ550" s="115"/>
      <c r="DC550" s="50"/>
      <c r="DD550" s="115"/>
      <c r="DE550" s="222"/>
      <c r="DF550" s="223"/>
      <c r="DJ550" s="221"/>
      <c r="DM550" s="50"/>
      <c r="DN550" s="115"/>
      <c r="DO550" s="43"/>
      <c r="DP550" s="43"/>
      <c r="DQ550" s="43"/>
      <c r="DU550" s="50"/>
      <c r="DV550" s="115"/>
      <c r="DW550" s="222"/>
      <c r="DX550" s="223"/>
      <c r="EG550" s="43"/>
      <c r="EH550" s="43"/>
      <c r="EI550" s="43"/>
    </row>
    <row r="551">
      <c r="A551" s="218"/>
      <c r="B551" s="219"/>
      <c r="C551" s="15"/>
      <c r="D551" s="15"/>
      <c r="E551" s="15"/>
      <c r="F551" s="165"/>
      <c r="G551" s="15"/>
      <c r="H551" s="15"/>
      <c r="I551" s="28"/>
      <c r="J551" s="71"/>
      <c r="K551" s="35"/>
      <c r="L551" s="35"/>
      <c r="M551" s="35"/>
      <c r="N551" s="71"/>
      <c r="O551" s="15"/>
      <c r="P551" s="15"/>
      <c r="Q551" s="28"/>
      <c r="R551" s="71"/>
      <c r="S551" s="173"/>
      <c r="T551" s="219"/>
      <c r="U551" s="15"/>
      <c r="V551" s="15"/>
      <c r="W551" s="15"/>
      <c r="X551" s="165"/>
      <c r="Y551" s="15"/>
      <c r="Z551" s="15"/>
      <c r="AA551" s="15"/>
      <c r="AB551" s="71"/>
      <c r="AC551" s="35"/>
      <c r="AD551" s="35"/>
      <c r="AE551" s="35"/>
      <c r="AF551" s="71"/>
      <c r="AG551" s="15"/>
      <c r="AH551" s="15"/>
      <c r="AI551" s="28"/>
      <c r="AJ551" s="71"/>
      <c r="AK551" s="173"/>
      <c r="AL551" s="219"/>
      <c r="AM551" s="15"/>
      <c r="AN551" s="15"/>
      <c r="AO551" s="15"/>
      <c r="AP551" s="165"/>
      <c r="AQ551" s="15"/>
      <c r="AR551" s="15"/>
      <c r="AS551" s="28"/>
      <c r="AT551" s="71"/>
      <c r="AU551" s="35"/>
      <c r="AV551" s="35"/>
      <c r="AW551" s="35"/>
      <c r="AX551" s="71"/>
      <c r="AY551" s="15"/>
      <c r="AZ551" s="15"/>
      <c r="BA551" s="28"/>
      <c r="BB551" s="71"/>
      <c r="BC551" s="173"/>
      <c r="BD551" s="220"/>
      <c r="BH551" s="221"/>
      <c r="BK551" s="50"/>
      <c r="BL551" s="115"/>
      <c r="BM551" s="43"/>
      <c r="BN551" s="43"/>
      <c r="BO551" s="43"/>
      <c r="BP551" s="115"/>
      <c r="BS551" s="50"/>
      <c r="BT551" s="115"/>
      <c r="BU551" s="222"/>
      <c r="BV551" s="223"/>
      <c r="BZ551" s="221"/>
      <c r="CC551" s="50"/>
      <c r="CD551" s="115"/>
      <c r="CE551" s="43"/>
      <c r="CF551" s="43"/>
      <c r="CG551" s="43"/>
      <c r="CH551" s="115"/>
      <c r="CK551" s="50"/>
      <c r="CL551" s="115"/>
      <c r="CM551" s="222"/>
      <c r="CN551" s="223"/>
      <c r="CR551" s="221"/>
      <c r="CU551" s="50"/>
      <c r="CV551" s="115"/>
      <c r="CW551" s="43"/>
      <c r="CX551" s="43"/>
      <c r="CY551" s="43"/>
      <c r="CZ551" s="115"/>
      <c r="DC551" s="50"/>
      <c r="DD551" s="115"/>
      <c r="DE551" s="222"/>
      <c r="DF551" s="223"/>
      <c r="DJ551" s="221"/>
      <c r="DM551" s="50"/>
      <c r="DN551" s="115"/>
      <c r="DO551" s="43"/>
      <c r="DP551" s="43"/>
      <c r="DQ551" s="43"/>
      <c r="DU551" s="50"/>
      <c r="DV551" s="115"/>
      <c r="DW551" s="222"/>
      <c r="DX551" s="223"/>
      <c r="EG551" s="43"/>
      <c r="EH551" s="43"/>
      <c r="EI551" s="43"/>
    </row>
    <row r="552">
      <c r="A552" s="218"/>
      <c r="B552" s="219"/>
      <c r="C552" s="15"/>
      <c r="D552" s="15"/>
      <c r="E552" s="15"/>
      <c r="F552" s="165"/>
      <c r="G552" s="15"/>
      <c r="H552" s="15"/>
      <c r="I552" s="28"/>
      <c r="J552" s="71"/>
      <c r="K552" s="35"/>
      <c r="L552" s="35"/>
      <c r="M552" s="35"/>
      <c r="N552" s="71"/>
      <c r="O552" s="15"/>
      <c r="P552" s="15"/>
      <c r="Q552" s="28"/>
      <c r="R552" s="71"/>
      <c r="S552" s="173"/>
      <c r="T552" s="219"/>
      <c r="U552" s="15"/>
      <c r="V552" s="15"/>
      <c r="W552" s="15"/>
      <c r="X552" s="165"/>
      <c r="Y552" s="15"/>
      <c r="Z552" s="15"/>
      <c r="AA552" s="15"/>
      <c r="AB552" s="71"/>
      <c r="AC552" s="35"/>
      <c r="AD552" s="35"/>
      <c r="AE552" s="35"/>
      <c r="AF552" s="71"/>
      <c r="AG552" s="15"/>
      <c r="AH552" s="15"/>
      <c r="AI552" s="28"/>
      <c r="AJ552" s="71"/>
      <c r="AK552" s="173"/>
      <c r="AL552" s="219"/>
      <c r="AM552" s="15"/>
      <c r="AN552" s="15"/>
      <c r="AO552" s="15"/>
      <c r="AP552" s="165"/>
      <c r="AQ552" s="15"/>
      <c r="AR552" s="15"/>
      <c r="AS552" s="28"/>
      <c r="AT552" s="71"/>
      <c r="AU552" s="35"/>
      <c r="AV552" s="35"/>
      <c r="AW552" s="35"/>
      <c r="AX552" s="71"/>
      <c r="AY552" s="15"/>
      <c r="AZ552" s="15"/>
      <c r="BA552" s="28"/>
      <c r="BB552" s="71"/>
      <c r="BC552" s="173"/>
      <c r="BD552" s="220"/>
      <c r="BH552" s="221"/>
      <c r="BK552" s="50"/>
      <c r="BL552" s="115"/>
      <c r="BM552" s="43"/>
      <c r="BN552" s="43"/>
      <c r="BO552" s="43"/>
      <c r="BP552" s="115"/>
      <c r="BS552" s="50"/>
      <c r="BT552" s="115"/>
      <c r="BU552" s="222"/>
      <c r="BV552" s="223"/>
      <c r="BZ552" s="221"/>
      <c r="CC552" s="50"/>
      <c r="CD552" s="115"/>
      <c r="CE552" s="43"/>
      <c r="CF552" s="43"/>
      <c r="CG552" s="43"/>
      <c r="CH552" s="115"/>
      <c r="CK552" s="50"/>
      <c r="CL552" s="115"/>
      <c r="CM552" s="222"/>
      <c r="CN552" s="223"/>
      <c r="CR552" s="221"/>
      <c r="CU552" s="50"/>
      <c r="CV552" s="115"/>
      <c r="CW552" s="43"/>
      <c r="CX552" s="43"/>
      <c r="CY552" s="43"/>
      <c r="CZ552" s="115"/>
      <c r="DC552" s="50"/>
      <c r="DD552" s="115"/>
      <c r="DE552" s="222"/>
      <c r="DF552" s="223"/>
      <c r="DJ552" s="221"/>
      <c r="DM552" s="50"/>
      <c r="DN552" s="115"/>
      <c r="DO552" s="43"/>
      <c r="DP552" s="43"/>
      <c r="DQ552" s="43"/>
      <c r="DU552" s="50"/>
      <c r="DV552" s="115"/>
      <c r="DW552" s="222"/>
      <c r="DX552" s="223"/>
      <c r="EG552" s="43"/>
      <c r="EH552" s="43"/>
      <c r="EI552" s="43"/>
    </row>
    <row r="553">
      <c r="A553" s="218"/>
      <c r="B553" s="219"/>
      <c r="C553" s="15"/>
      <c r="D553" s="15"/>
      <c r="E553" s="15"/>
      <c r="F553" s="165"/>
      <c r="G553" s="15"/>
      <c r="H553" s="15"/>
      <c r="I553" s="28"/>
      <c r="J553" s="71"/>
      <c r="K553" s="35"/>
      <c r="L553" s="35"/>
      <c r="M553" s="35"/>
      <c r="N553" s="71"/>
      <c r="O553" s="15"/>
      <c r="P553" s="15"/>
      <c r="Q553" s="28"/>
      <c r="R553" s="71"/>
      <c r="S553" s="173"/>
      <c r="T553" s="219"/>
      <c r="U553" s="15"/>
      <c r="V553" s="15"/>
      <c r="W553" s="15"/>
      <c r="X553" s="165"/>
      <c r="Y553" s="15"/>
      <c r="Z553" s="15"/>
      <c r="AA553" s="15"/>
      <c r="AB553" s="71"/>
      <c r="AC553" s="35"/>
      <c r="AD553" s="35"/>
      <c r="AE553" s="35"/>
      <c r="AF553" s="71"/>
      <c r="AG553" s="15"/>
      <c r="AH553" s="15"/>
      <c r="AI553" s="28"/>
      <c r="AJ553" s="71"/>
      <c r="AK553" s="173"/>
      <c r="AL553" s="219"/>
      <c r="AM553" s="15"/>
      <c r="AN553" s="15"/>
      <c r="AO553" s="15"/>
      <c r="AP553" s="165"/>
      <c r="AQ553" s="15"/>
      <c r="AR553" s="15"/>
      <c r="AS553" s="28"/>
      <c r="AT553" s="71"/>
      <c r="AU553" s="35"/>
      <c r="AV553" s="35"/>
      <c r="AW553" s="35"/>
      <c r="AX553" s="71"/>
      <c r="AY553" s="15"/>
      <c r="AZ553" s="15"/>
      <c r="BA553" s="28"/>
      <c r="BB553" s="71"/>
      <c r="BC553" s="173"/>
      <c r="BD553" s="220"/>
      <c r="BH553" s="221"/>
      <c r="BK553" s="50"/>
      <c r="BL553" s="115"/>
      <c r="BM553" s="43"/>
      <c r="BN553" s="43"/>
      <c r="BO553" s="43"/>
      <c r="BP553" s="115"/>
      <c r="BS553" s="50"/>
      <c r="BT553" s="115"/>
      <c r="BU553" s="222"/>
      <c r="BV553" s="223"/>
      <c r="BZ553" s="221"/>
      <c r="CC553" s="50"/>
      <c r="CD553" s="115"/>
      <c r="CE553" s="43"/>
      <c r="CF553" s="43"/>
      <c r="CG553" s="43"/>
      <c r="CH553" s="115"/>
      <c r="CK553" s="50"/>
      <c r="CL553" s="115"/>
      <c r="CM553" s="222"/>
      <c r="CN553" s="223"/>
      <c r="CR553" s="221"/>
      <c r="CU553" s="50"/>
      <c r="CV553" s="115"/>
      <c r="CW553" s="43"/>
      <c r="CX553" s="43"/>
      <c r="CY553" s="43"/>
      <c r="CZ553" s="115"/>
      <c r="DC553" s="50"/>
      <c r="DD553" s="115"/>
      <c r="DE553" s="222"/>
      <c r="DF553" s="223"/>
      <c r="DJ553" s="221"/>
      <c r="DM553" s="50"/>
      <c r="DN553" s="115"/>
      <c r="DO553" s="43"/>
      <c r="DP553" s="43"/>
      <c r="DQ553" s="43"/>
      <c r="DU553" s="50"/>
      <c r="DV553" s="115"/>
      <c r="DW553" s="222"/>
      <c r="DX553" s="223"/>
      <c r="EG553" s="43"/>
      <c r="EH553" s="43"/>
      <c r="EI553" s="43"/>
    </row>
    <row r="554">
      <c r="A554" s="218"/>
      <c r="B554" s="219"/>
      <c r="C554" s="15"/>
      <c r="D554" s="15"/>
      <c r="E554" s="15"/>
      <c r="F554" s="165"/>
      <c r="G554" s="15"/>
      <c r="H554" s="15"/>
      <c r="I554" s="28"/>
      <c r="J554" s="71"/>
      <c r="K554" s="35"/>
      <c r="L554" s="35"/>
      <c r="M554" s="35"/>
      <c r="N554" s="71"/>
      <c r="O554" s="15"/>
      <c r="P554" s="15"/>
      <c r="Q554" s="28"/>
      <c r="R554" s="71"/>
      <c r="S554" s="173"/>
      <c r="T554" s="219"/>
      <c r="U554" s="15"/>
      <c r="V554" s="15"/>
      <c r="W554" s="15"/>
      <c r="X554" s="165"/>
      <c r="Y554" s="15"/>
      <c r="Z554" s="15"/>
      <c r="AA554" s="15"/>
      <c r="AB554" s="71"/>
      <c r="AC554" s="35"/>
      <c r="AD554" s="35"/>
      <c r="AE554" s="35"/>
      <c r="AF554" s="71"/>
      <c r="AG554" s="15"/>
      <c r="AH554" s="15"/>
      <c r="AI554" s="28"/>
      <c r="AJ554" s="71"/>
      <c r="AK554" s="173"/>
      <c r="AL554" s="219"/>
      <c r="AM554" s="15"/>
      <c r="AN554" s="15"/>
      <c r="AO554" s="15"/>
      <c r="AP554" s="165"/>
      <c r="AQ554" s="15"/>
      <c r="AR554" s="15"/>
      <c r="AS554" s="28"/>
      <c r="AT554" s="71"/>
      <c r="AU554" s="35"/>
      <c r="AV554" s="35"/>
      <c r="AW554" s="35"/>
      <c r="AX554" s="71"/>
      <c r="AY554" s="15"/>
      <c r="AZ554" s="15"/>
      <c r="BA554" s="28"/>
      <c r="BB554" s="71"/>
      <c r="BC554" s="173"/>
      <c r="BD554" s="220"/>
      <c r="BH554" s="221"/>
      <c r="BK554" s="50"/>
      <c r="BL554" s="115"/>
      <c r="BM554" s="43"/>
      <c r="BN554" s="43"/>
      <c r="BO554" s="43"/>
      <c r="BP554" s="115"/>
      <c r="BS554" s="50"/>
      <c r="BT554" s="115"/>
      <c r="BU554" s="222"/>
      <c r="BV554" s="223"/>
      <c r="BZ554" s="221"/>
      <c r="CC554" s="50"/>
      <c r="CD554" s="115"/>
      <c r="CE554" s="43"/>
      <c r="CF554" s="43"/>
      <c r="CG554" s="43"/>
      <c r="CH554" s="115"/>
      <c r="CK554" s="50"/>
      <c r="CL554" s="115"/>
      <c r="CM554" s="222"/>
      <c r="CN554" s="223"/>
      <c r="CR554" s="221"/>
      <c r="CU554" s="50"/>
      <c r="CV554" s="115"/>
      <c r="CW554" s="43"/>
      <c r="CX554" s="43"/>
      <c r="CY554" s="43"/>
      <c r="CZ554" s="115"/>
      <c r="DC554" s="50"/>
      <c r="DD554" s="115"/>
      <c r="DE554" s="222"/>
      <c r="DF554" s="223"/>
      <c r="DJ554" s="221"/>
      <c r="DM554" s="50"/>
      <c r="DN554" s="115"/>
      <c r="DO554" s="43"/>
      <c r="DP554" s="43"/>
      <c r="DQ554" s="43"/>
      <c r="DU554" s="50"/>
      <c r="DV554" s="115"/>
      <c r="DW554" s="222"/>
      <c r="DX554" s="223"/>
      <c r="EG554" s="43"/>
      <c r="EH554" s="43"/>
      <c r="EI554" s="43"/>
    </row>
    <row r="555">
      <c r="A555" s="218"/>
      <c r="B555" s="219"/>
      <c r="C555" s="15"/>
      <c r="D555" s="15"/>
      <c r="E555" s="15"/>
      <c r="F555" s="165"/>
      <c r="G555" s="15"/>
      <c r="H555" s="15"/>
      <c r="I555" s="28"/>
      <c r="J555" s="71"/>
      <c r="K555" s="35"/>
      <c r="L555" s="35"/>
      <c r="M555" s="35"/>
      <c r="N555" s="71"/>
      <c r="O555" s="15"/>
      <c r="P555" s="15"/>
      <c r="Q555" s="28"/>
      <c r="R555" s="71"/>
      <c r="S555" s="173"/>
      <c r="T555" s="219"/>
      <c r="U555" s="15"/>
      <c r="V555" s="15"/>
      <c r="W555" s="15"/>
      <c r="X555" s="165"/>
      <c r="Y555" s="15"/>
      <c r="Z555" s="15"/>
      <c r="AA555" s="15"/>
      <c r="AB555" s="71"/>
      <c r="AC555" s="35"/>
      <c r="AD555" s="35"/>
      <c r="AE555" s="35"/>
      <c r="AF555" s="71"/>
      <c r="AG555" s="15"/>
      <c r="AH555" s="15"/>
      <c r="AI555" s="28"/>
      <c r="AJ555" s="71"/>
      <c r="AK555" s="173"/>
      <c r="AL555" s="219"/>
      <c r="AM555" s="15"/>
      <c r="AN555" s="15"/>
      <c r="AO555" s="15"/>
      <c r="AP555" s="165"/>
      <c r="AQ555" s="15"/>
      <c r="AR555" s="15"/>
      <c r="AS555" s="28"/>
      <c r="AT555" s="71"/>
      <c r="AU555" s="35"/>
      <c r="AV555" s="35"/>
      <c r="AW555" s="35"/>
      <c r="AX555" s="71"/>
      <c r="AY555" s="15"/>
      <c r="AZ555" s="15"/>
      <c r="BA555" s="28"/>
      <c r="BB555" s="71"/>
      <c r="BC555" s="173"/>
      <c r="BD555" s="220"/>
      <c r="BH555" s="221"/>
      <c r="BK555" s="50"/>
      <c r="BL555" s="115"/>
      <c r="BM555" s="43"/>
      <c r="BN555" s="43"/>
      <c r="BO555" s="43"/>
      <c r="BP555" s="115"/>
      <c r="BS555" s="50"/>
      <c r="BT555" s="115"/>
      <c r="BU555" s="222"/>
      <c r="BV555" s="223"/>
      <c r="BZ555" s="221"/>
      <c r="CC555" s="50"/>
      <c r="CD555" s="115"/>
      <c r="CE555" s="43"/>
      <c r="CF555" s="43"/>
      <c r="CG555" s="43"/>
      <c r="CH555" s="115"/>
      <c r="CK555" s="50"/>
      <c r="CL555" s="115"/>
      <c r="CM555" s="222"/>
      <c r="CN555" s="223"/>
      <c r="CR555" s="221"/>
      <c r="CU555" s="50"/>
      <c r="CV555" s="115"/>
      <c r="CW555" s="43"/>
      <c r="CX555" s="43"/>
      <c r="CY555" s="43"/>
      <c r="CZ555" s="115"/>
      <c r="DC555" s="50"/>
      <c r="DD555" s="115"/>
      <c r="DE555" s="222"/>
      <c r="DF555" s="223"/>
      <c r="DJ555" s="221"/>
      <c r="DM555" s="50"/>
      <c r="DN555" s="115"/>
      <c r="DO555" s="43"/>
      <c r="DP555" s="43"/>
      <c r="DQ555" s="43"/>
      <c r="DU555" s="50"/>
      <c r="DV555" s="115"/>
      <c r="DW555" s="222"/>
      <c r="DX555" s="223"/>
      <c r="EG555" s="43"/>
      <c r="EH555" s="43"/>
      <c r="EI555" s="43"/>
    </row>
    <row r="556">
      <c r="A556" s="218"/>
      <c r="B556" s="219"/>
      <c r="C556" s="15"/>
      <c r="D556" s="15"/>
      <c r="E556" s="15"/>
      <c r="F556" s="165"/>
      <c r="G556" s="15"/>
      <c r="H556" s="15"/>
      <c r="I556" s="28"/>
      <c r="J556" s="71"/>
      <c r="K556" s="35"/>
      <c r="L556" s="35"/>
      <c r="M556" s="35"/>
      <c r="N556" s="71"/>
      <c r="O556" s="15"/>
      <c r="P556" s="15"/>
      <c r="Q556" s="28"/>
      <c r="R556" s="71"/>
      <c r="S556" s="173"/>
      <c r="T556" s="219"/>
      <c r="U556" s="15"/>
      <c r="V556" s="15"/>
      <c r="W556" s="15"/>
      <c r="X556" s="165"/>
      <c r="Y556" s="15"/>
      <c r="Z556" s="15"/>
      <c r="AA556" s="15"/>
      <c r="AB556" s="71"/>
      <c r="AC556" s="35"/>
      <c r="AD556" s="35"/>
      <c r="AE556" s="35"/>
      <c r="AF556" s="71"/>
      <c r="AG556" s="15"/>
      <c r="AH556" s="15"/>
      <c r="AI556" s="28"/>
      <c r="AJ556" s="71"/>
      <c r="AK556" s="173"/>
      <c r="AL556" s="219"/>
      <c r="AM556" s="15"/>
      <c r="AN556" s="15"/>
      <c r="AO556" s="15"/>
      <c r="AP556" s="165"/>
      <c r="AQ556" s="15"/>
      <c r="AR556" s="15"/>
      <c r="AS556" s="28"/>
      <c r="AT556" s="71"/>
      <c r="AU556" s="35"/>
      <c r="AV556" s="35"/>
      <c r="AW556" s="35"/>
      <c r="AX556" s="71"/>
      <c r="AY556" s="15"/>
      <c r="AZ556" s="15"/>
      <c r="BA556" s="28"/>
      <c r="BB556" s="71"/>
      <c r="BC556" s="173"/>
      <c r="BD556" s="220"/>
      <c r="BH556" s="221"/>
      <c r="BK556" s="50"/>
      <c r="BL556" s="115"/>
      <c r="BM556" s="43"/>
      <c r="BN556" s="43"/>
      <c r="BO556" s="43"/>
      <c r="BP556" s="115"/>
      <c r="BS556" s="50"/>
      <c r="BT556" s="115"/>
      <c r="BU556" s="222"/>
      <c r="BV556" s="223"/>
      <c r="BZ556" s="221"/>
      <c r="CC556" s="50"/>
      <c r="CD556" s="115"/>
      <c r="CE556" s="43"/>
      <c r="CF556" s="43"/>
      <c r="CG556" s="43"/>
      <c r="CH556" s="115"/>
      <c r="CK556" s="50"/>
      <c r="CL556" s="115"/>
      <c r="CM556" s="222"/>
      <c r="CN556" s="223"/>
      <c r="CR556" s="221"/>
      <c r="CU556" s="50"/>
      <c r="CV556" s="115"/>
      <c r="CW556" s="43"/>
      <c r="CX556" s="43"/>
      <c r="CY556" s="43"/>
      <c r="CZ556" s="115"/>
      <c r="DC556" s="50"/>
      <c r="DD556" s="115"/>
      <c r="DE556" s="222"/>
      <c r="DF556" s="223"/>
      <c r="DJ556" s="221"/>
      <c r="DM556" s="50"/>
      <c r="DN556" s="115"/>
      <c r="DO556" s="43"/>
      <c r="DP556" s="43"/>
      <c r="DQ556" s="43"/>
      <c r="DU556" s="50"/>
      <c r="DV556" s="115"/>
      <c r="DW556" s="222"/>
      <c r="DX556" s="223"/>
      <c r="EG556" s="43"/>
      <c r="EH556" s="43"/>
      <c r="EI556" s="43"/>
    </row>
    <row r="557">
      <c r="A557" s="218"/>
      <c r="B557" s="219"/>
      <c r="C557" s="15"/>
      <c r="D557" s="15"/>
      <c r="E557" s="15"/>
      <c r="F557" s="165"/>
      <c r="G557" s="15"/>
      <c r="H557" s="15"/>
      <c r="I557" s="28"/>
      <c r="J557" s="71"/>
      <c r="K557" s="35"/>
      <c r="L557" s="35"/>
      <c r="M557" s="35"/>
      <c r="N557" s="71"/>
      <c r="O557" s="15"/>
      <c r="P557" s="15"/>
      <c r="Q557" s="28"/>
      <c r="R557" s="71"/>
      <c r="S557" s="173"/>
      <c r="T557" s="219"/>
      <c r="U557" s="15"/>
      <c r="V557" s="15"/>
      <c r="W557" s="15"/>
      <c r="X557" s="165"/>
      <c r="Y557" s="15"/>
      <c r="Z557" s="15"/>
      <c r="AA557" s="15"/>
      <c r="AB557" s="71"/>
      <c r="AC557" s="35"/>
      <c r="AD557" s="35"/>
      <c r="AE557" s="35"/>
      <c r="AF557" s="71"/>
      <c r="AG557" s="15"/>
      <c r="AH557" s="15"/>
      <c r="AI557" s="28"/>
      <c r="AJ557" s="71"/>
      <c r="AK557" s="173"/>
      <c r="AL557" s="219"/>
      <c r="AM557" s="15"/>
      <c r="AN557" s="15"/>
      <c r="AO557" s="15"/>
      <c r="AP557" s="165"/>
      <c r="AQ557" s="15"/>
      <c r="AR557" s="15"/>
      <c r="AS557" s="28"/>
      <c r="AT557" s="71"/>
      <c r="AU557" s="35"/>
      <c r="AV557" s="35"/>
      <c r="AW557" s="35"/>
      <c r="AX557" s="71"/>
      <c r="AY557" s="15"/>
      <c r="AZ557" s="15"/>
      <c r="BA557" s="28"/>
      <c r="BB557" s="71"/>
      <c r="BC557" s="173"/>
      <c r="BD557" s="220"/>
      <c r="BH557" s="221"/>
      <c r="BK557" s="50"/>
      <c r="BL557" s="115"/>
      <c r="BM557" s="43"/>
      <c r="BN557" s="43"/>
      <c r="BO557" s="43"/>
      <c r="BP557" s="115"/>
      <c r="BS557" s="50"/>
      <c r="BT557" s="115"/>
      <c r="BU557" s="222"/>
      <c r="BV557" s="223"/>
      <c r="BZ557" s="221"/>
      <c r="CC557" s="50"/>
      <c r="CD557" s="115"/>
      <c r="CE557" s="43"/>
      <c r="CF557" s="43"/>
      <c r="CG557" s="43"/>
      <c r="CH557" s="115"/>
      <c r="CK557" s="50"/>
      <c r="CL557" s="115"/>
      <c r="CM557" s="222"/>
      <c r="CN557" s="223"/>
      <c r="CR557" s="221"/>
      <c r="CU557" s="50"/>
      <c r="CV557" s="115"/>
      <c r="CW557" s="43"/>
      <c r="CX557" s="43"/>
      <c r="CY557" s="43"/>
      <c r="CZ557" s="115"/>
      <c r="DC557" s="50"/>
      <c r="DD557" s="115"/>
      <c r="DE557" s="222"/>
      <c r="DF557" s="223"/>
      <c r="DJ557" s="221"/>
      <c r="DM557" s="50"/>
      <c r="DN557" s="115"/>
      <c r="DO557" s="43"/>
      <c r="DP557" s="43"/>
      <c r="DQ557" s="43"/>
      <c r="DU557" s="50"/>
      <c r="DV557" s="115"/>
      <c r="DW557" s="222"/>
      <c r="DX557" s="223"/>
      <c r="EG557" s="43"/>
      <c r="EH557" s="43"/>
      <c r="EI557" s="43"/>
    </row>
    <row r="558">
      <c r="A558" s="218"/>
      <c r="B558" s="219"/>
      <c r="C558" s="15"/>
      <c r="D558" s="15"/>
      <c r="E558" s="15"/>
      <c r="F558" s="165"/>
      <c r="G558" s="15"/>
      <c r="H558" s="15"/>
      <c r="I558" s="28"/>
      <c r="J558" s="71"/>
      <c r="K558" s="35"/>
      <c r="L558" s="35"/>
      <c r="M558" s="35"/>
      <c r="N558" s="71"/>
      <c r="O558" s="15"/>
      <c r="P558" s="15"/>
      <c r="Q558" s="28"/>
      <c r="R558" s="71"/>
      <c r="S558" s="173"/>
      <c r="T558" s="219"/>
      <c r="U558" s="15"/>
      <c r="V558" s="15"/>
      <c r="W558" s="15"/>
      <c r="X558" s="165"/>
      <c r="Y558" s="15"/>
      <c r="Z558" s="15"/>
      <c r="AA558" s="15"/>
      <c r="AB558" s="71"/>
      <c r="AC558" s="35"/>
      <c r="AD558" s="35"/>
      <c r="AE558" s="35"/>
      <c r="AF558" s="71"/>
      <c r="AG558" s="15"/>
      <c r="AH558" s="15"/>
      <c r="AI558" s="28"/>
      <c r="AJ558" s="71"/>
      <c r="AK558" s="173"/>
      <c r="AL558" s="219"/>
      <c r="AM558" s="15"/>
      <c r="AN558" s="15"/>
      <c r="AO558" s="15"/>
      <c r="AP558" s="165"/>
      <c r="AQ558" s="15"/>
      <c r="AR558" s="15"/>
      <c r="AS558" s="28"/>
      <c r="AT558" s="71"/>
      <c r="AU558" s="35"/>
      <c r="AV558" s="35"/>
      <c r="AW558" s="35"/>
      <c r="AX558" s="71"/>
      <c r="AY558" s="15"/>
      <c r="AZ558" s="15"/>
      <c r="BA558" s="28"/>
      <c r="BB558" s="71"/>
      <c r="BC558" s="173"/>
      <c r="BD558" s="220"/>
      <c r="BH558" s="221"/>
      <c r="BK558" s="50"/>
      <c r="BL558" s="115"/>
      <c r="BM558" s="43"/>
      <c r="BN558" s="43"/>
      <c r="BO558" s="43"/>
      <c r="BP558" s="115"/>
      <c r="BS558" s="50"/>
      <c r="BT558" s="115"/>
      <c r="BU558" s="222"/>
      <c r="BV558" s="223"/>
      <c r="BZ558" s="221"/>
      <c r="CC558" s="50"/>
      <c r="CD558" s="115"/>
      <c r="CE558" s="43"/>
      <c r="CF558" s="43"/>
      <c r="CG558" s="43"/>
      <c r="CH558" s="115"/>
      <c r="CK558" s="50"/>
      <c r="CL558" s="115"/>
      <c r="CM558" s="222"/>
      <c r="CN558" s="223"/>
      <c r="CR558" s="221"/>
      <c r="CU558" s="50"/>
      <c r="CV558" s="115"/>
      <c r="CW558" s="43"/>
      <c r="CX558" s="43"/>
      <c r="CY558" s="43"/>
      <c r="CZ558" s="115"/>
      <c r="DC558" s="50"/>
      <c r="DD558" s="115"/>
      <c r="DE558" s="222"/>
      <c r="DF558" s="223"/>
      <c r="DJ558" s="221"/>
      <c r="DM558" s="50"/>
      <c r="DN558" s="115"/>
      <c r="DO558" s="43"/>
      <c r="DP558" s="43"/>
      <c r="DQ558" s="43"/>
      <c r="DU558" s="50"/>
      <c r="DV558" s="115"/>
      <c r="DW558" s="222"/>
      <c r="DX558" s="223"/>
      <c r="EG558" s="43"/>
      <c r="EH558" s="43"/>
      <c r="EI558" s="43"/>
    </row>
    <row r="559">
      <c r="A559" s="218"/>
      <c r="B559" s="219"/>
      <c r="C559" s="15"/>
      <c r="D559" s="15"/>
      <c r="E559" s="15"/>
      <c r="F559" s="165"/>
      <c r="G559" s="15"/>
      <c r="H559" s="15"/>
      <c r="I559" s="28"/>
      <c r="J559" s="71"/>
      <c r="K559" s="35"/>
      <c r="L559" s="35"/>
      <c r="M559" s="35"/>
      <c r="N559" s="71"/>
      <c r="O559" s="15"/>
      <c r="P559" s="15"/>
      <c r="Q559" s="28"/>
      <c r="R559" s="71"/>
      <c r="S559" s="173"/>
      <c r="T559" s="219"/>
      <c r="U559" s="15"/>
      <c r="V559" s="15"/>
      <c r="W559" s="15"/>
      <c r="X559" s="165"/>
      <c r="Y559" s="15"/>
      <c r="Z559" s="15"/>
      <c r="AA559" s="15"/>
      <c r="AB559" s="71"/>
      <c r="AC559" s="35"/>
      <c r="AD559" s="35"/>
      <c r="AE559" s="35"/>
      <c r="AF559" s="71"/>
      <c r="AG559" s="15"/>
      <c r="AH559" s="15"/>
      <c r="AI559" s="28"/>
      <c r="AJ559" s="71"/>
      <c r="AK559" s="173"/>
      <c r="AL559" s="219"/>
      <c r="AM559" s="15"/>
      <c r="AN559" s="15"/>
      <c r="AO559" s="15"/>
      <c r="AP559" s="165"/>
      <c r="AQ559" s="15"/>
      <c r="AR559" s="15"/>
      <c r="AS559" s="28"/>
      <c r="AT559" s="71"/>
      <c r="AU559" s="35"/>
      <c r="AV559" s="35"/>
      <c r="AW559" s="35"/>
      <c r="AX559" s="71"/>
      <c r="AY559" s="15"/>
      <c r="AZ559" s="15"/>
      <c r="BA559" s="28"/>
      <c r="BB559" s="71"/>
      <c r="BC559" s="173"/>
      <c r="BD559" s="220"/>
      <c r="BH559" s="221"/>
      <c r="BK559" s="50"/>
      <c r="BL559" s="115"/>
      <c r="BM559" s="43"/>
      <c r="BN559" s="43"/>
      <c r="BO559" s="43"/>
      <c r="BP559" s="115"/>
      <c r="BS559" s="50"/>
      <c r="BT559" s="115"/>
      <c r="BU559" s="222"/>
      <c r="BV559" s="223"/>
      <c r="BZ559" s="221"/>
      <c r="CC559" s="50"/>
      <c r="CD559" s="115"/>
      <c r="CE559" s="43"/>
      <c r="CF559" s="43"/>
      <c r="CG559" s="43"/>
      <c r="CH559" s="115"/>
      <c r="CK559" s="50"/>
      <c r="CL559" s="115"/>
      <c r="CM559" s="222"/>
      <c r="CN559" s="223"/>
      <c r="CR559" s="221"/>
      <c r="CU559" s="50"/>
      <c r="CV559" s="115"/>
      <c r="CW559" s="43"/>
      <c r="CX559" s="43"/>
      <c r="CY559" s="43"/>
      <c r="CZ559" s="115"/>
      <c r="DC559" s="50"/>
      <c r="DD559" s="115"/>
      <c r="DE559" s="222"/>
      <c r="DF559" s="223"/>
      <c r="DJ559" s="221"/>
      <c r="DM559" s="50"/>
      <c r="DN559" s="115"/>
      <c r="DO559" s="43"/>
      <c r="DP559" s="43"/>
      <c r="DQ559" s="43"/>
      <c r="DU559" s="50"/>
      <c r="DV559" s="115"/>
      <c r="DW559" s="222"/>
      <c r="DX559" s="223"/>
      <c r="EG559" s="43"/>
      <c r="EH559" s="43"/>
      <c r="EI559" s="43"/>
    </row>
    <row r="560">
      <c r="A560" s="218"/>
      <c r="B560" s="219"/>
      <c r="C560" s="15"/>
      <c r="D560" s="15"/>
      <c r="E560" s="15"/>
      <c r="F560" s="165"/>
      <c r="G560" s="15"/>
      <c r="H560" s="15"/>
      <c r="I560" s="28"/>
      <c r="J560" s="71"/>
      <c r="K560" s="35"/>
      <c r="L560" s="35"/>
      <c r="M560" s="35"/>
      <c r="N560" s="71"/>
      <c r="O560" s="15"/>
      <c r="P560" s="15"/>
      <c r="Q560" s="28"/>
      <c r="R560" s="71"/>
      <c r="S560" s="173"/>
      <c r="T560" s="219"/>
      <c r="U560" s="15"/>
      <c r="V560" s="15"/>
      <c r="W560" s="15"/>
      <c r="X560" s="165"/>
      <c r="Y560" s="15"/>
      <c r="Z560" s="15"/>
      <c r="AA560" s="15"/>
      <c r="AB560" s="71"/>
      <c r="AC560" s="35"/>
      <c r="AD560" s="35"/>
      <c r="AE560" s="35"/>
      <c r="AF560" s="71"/>
      <c r="AG560" s="15"/>
      <c r="AH560" s="15"/>
      <c r="AI560" s="28"/>
      <c r="AJ560" s="71"/>
      <c r="AK560" s="173"/>
      <c r="AL560" s="219"/>
      <c r="AM560" s="15"/>
      <c r="AN560" s="15"/>
      <c r="AO560" s="15"/>
      <c r="AP560" s="165"/>
      <c r="AQ560" s="15"/>
      <c r="AR560" s="15"/>
      <c r="AS560" s="28"/>
      <c r="AT560" s="71"/>
      <c r="AU560" s="35"/>
      <c r="AV560" s="35"/>
      <c r="AW560" s="35"/>
      <c r="AX560" s="71"/>
      <c r="AY560" s="15"/>
      <c r="AZ560" s="15"/>
      <c r="BA560" s="28"/>
      <c r="BB560" s="71"/>
      <c r="BC560" s="173"/>
      <c r="BD560" s="220"/>
      <c r="BH560" s="221"/>
      <c r="BK560" s="50"/>
      <c r="BL560" s="115"/>
      <c r="BM560" s="43"/>
      <c r="BN560" s="43"/>
      <c r="BO560" s="43"/>
      <c r="BP560" s="115"/>
      <c r="BS560" s="50"/>
      <c r="BT560" s="115"/>
      <c r="BU560" s="222"/>
      <c r="BV560" s="223"/>
      <c r="BZ560" s="221"/>
      <c r="CC560" s="50"/>
      <c r="CD560" s="115"/>
      <c r="CE560" s="43"/>
      <c r="CF560" s="43"/>
      <c r="CG560" s="43"/>
      <c r="CH560" s="115"/>
      <c r="CK560" s="50"/>
      <c r="CL560" s="115"/>
      <c r="CM560" s="222"/>
      <c r="CN560" s="223"/>
      <c r="CR560" s="221"/>
      <c r="CU560" s="50"/>
      <c r="CV560" s="115"/>
      <c r="CW560" s="43"/>
      <c r="CX560" s="43"/>
      <c r="CY560" s="43"/>
      <c r="CZ560" s="115"/>
      <c r="DC560" s="50"/>
      <c r="DD560" s="115"/>
      <c r="DE560" s="222"/>
      <c r="DF560" s="223"/>
      <c r="DJ560" s="221"/>
      <c r="DM560" s="50"/>
      <c r="DN560" s="115"/>
      <c r="DO560" s="43"/>
      <c r="DP560" s="43"/>
      <c r="DQ560" s="43"/>
      <c r="DU560" s="50"/>
      <c r="DV560" s="115"/>
      <c r="DW560" s="222"/>
      <c r="DX560" s="223"/>
      <c r="EG560" s="43"/>
      <c r="EH560" s="43"/>
      <c r="EI560" s="43"/>
    </row>
    <row r="561">
      <c r="A561" s="218"/>
      <c r="B561" s="219"/>
      <c r="C561" s="15"/>
      <c r="D561" s="15"/>
      <c r="E561" s="15"/>
      <c r="F561" s="165"/>
      <c r="G561" s="15"/>
      <c r="H561" s="15"/>
      <c r="I561" s="28"/>
      <c r="J561" s="71"/>
      <c r="K561" s="35"/>
      <c r="L561" s="35"/>
      <c r="M561" s="35"/>
      <c r="N561" s="71"/>
      <c r="O561" s="15"/>
      <c r="P561" s="15"/>
      <c r="Q561" s="28"/>
      <c r="R561" s="71"/>
      <c r="S561" s="173"/>
      <c r="T561" s="219"/>
      <c r="U561" s="15"/>
      <c r="V561" s="15"/>
      <c r="W561" s="15"/>
      <c r="X561" s="165"/>
      <c r="Y561" s="15"/>
      <c r="Z561" s="15"/>
      <c r="AA561" s="15"/>
      <c r="AB561" s="71"/>
      <c r="AC561" s="35"/>
      <c r="AD561" s="35"/>
      <c r="AE561" s="35"/>
      <c r="AF561" s="71"/>
      <c r="AG561" s="15"/>
      <c r="AH561" s="15"/>
      <c r="AI561" s="28"/>
      <c r="AJ561" s="71"/>
      <c r="AK561" s="173"/>
      <c r="AL561" s="219"/>
      <c r="AM561" s="15"/>
      <c r="AN561" s="15"/>
      <c r="AO561" s="15"/>
      <c r="AP561" s="165"/>
      <c r="AQ561" s="15"/>
      <c r="AR561" s="15"/>
      <c r="AS561" s="28"/>
      <c r="AT561" s="71"/>
      <c r="AU561" s="35"/>
      <c r="AV561" s="35"/>
      <c r="AW561" s="35"/>
      <c r="AX561" s="71"/>
      <c r="AY561" s="15"/>
      <c r="AZ561" s="15"/>
      <c r="BA561" s="28"/>
      <c r="BB561" s="71"/>
      <c r="BC561" s="173"/>
      <c r="BD561" s="220"/>
      <c r="BH561" s="221"/>
      <c r="BK561" s="50"/>
      <c r="BL561" s="115"/>
      <c r="BM561" s="43"/>
      <c r="BN561" s="43"/>
      <c r="BO561" s="43"/>
      <c r="BP561" s="115"/>
      <c r="BS561" s="50"/>
      <c r="BT561" s="115"/>
      <c r="BU561" s="222"/>
      <c r="BV561" s="223"/>
      <c r="BZ561" s="221"/>
      <c r="CC561" s="50"/>
      <c r="CD561" s="115"/>
      <c r="CE561" s="43"/>
      <c r="CF561" s="43"/>
      <c r="CG561" s="43"/>
      <c r="CH561" s="115"/>
      <c r="CK561" s="50"/>
      <c r="CL561" s="115"/>
      <c r="CM561" s="222"/>
      <c r="CN561" s="223"/>
      <c r="CR561" s="221"/>
      <c r="CU561" s="50"/>
      <c r="CV561" s="115"/>
      <c r="CW561" s="43"/>
      <c r="CX561" s="43"/>
      <c r="CY561" s="43"/>
      <c r="CZ561" s="115"/>
      <c r="DC561" s="50"/>
      <c r="DD561" s="115"/>
      <c r="DE561" s="222"/>
      <c r="DF561" s="223"/>
      <c r="DJ561" s="221"/>
      <c r="DM561" s="50"/>
      <c r="DN561" s="115"/>
      <c r="DO561" s="43"/>
      <c r="DP561" s="43"/>
      <c r="DQ561" s="43"/>
      <c r="DU561" s="50"/>
      <c r="DV561" s="115"/>
      <c r="DW561" s="222"/>
      <c r="DX561" s="223"/>
      <c r="EG561" s="43"/>
      <c r="EH561" s="43"/>
      <c r="EI561" s="43"/>
    </row>
    <row r="562">
      <c r="A562" s="218"/>
      <c r="B562" s="219"/>
      <c r="C562" s="15"/>
      <c r="D562" s="15"/>
      <c r="E562" s="15"/>
      <c r="F562" s="165"/>
      <c r="G562" s="15"/>
      <c r="H562" s="15"/>
      <c r="I562" s="28"/>
      <c r="J562" s="71"/>
      <c r="K562" s="35"/>
      <c r="L562" s="35"/>
      <c r="M562" s="35"/>
      <c r="N562" s="71"/>
      <c r="O562" s="15"/>
      <c r="P562" s="15"/>
      <c r="Q562" s="28"/>
      <c r="R562" s="71"/>
      <c r="S562" s="173"/>
      <c r="T562" s="219"/>
      <c r="U562" s="15"/>
      <c r="V562" s="15"/>
      <c r="W562" s="15"/>
      <c r="X562" s="165"/>
      <c r="Y562" s="15"/>
      <c r="Z562" s="15"/>
      <c r="AA562" s="15"/>
      <c r="AB562" s="71"/>
      <c r="AC562" s="35"/>
      <c r="AD562" s="35"/>
      <c r="AE562" s="35"/>
      <c r="AF562" s="71"/>
      <c r="AG562" s="15"/>
      <c r="AH562" s="15"/>
      <c r="AI562" s="28"/>
      <c r="AJ562" s="71"/>
      <c r="AK562" s="173"/>
      <c r="AL562" s="219"/>
      <c r="AM562" s="15"/>
      <c r="AN562" s="15"/>
      <c r="AO562" s="15"/>
      <c r="AP562" s="165"/>
      <c r="AQ562" s="15"/>
      <c r="AR562" s="15"/>
      <c r="AS562" s="28"/>
      <c r="AT562" s="71"/>
      <c r="AU562" s="35"/>
      <c r="AV562" s="35"/>
      <c r="AW562" s="35"/>
      <c r="AX562" s="71"/>
      <c r="AY562" s="15"/>
      <c r="AZ562" s="15"/>
      <c r="BA562" s="28"/>
      <c r="BB562" s="71"/>
      <c r="BC562" s="173"/>
      <c r="BD562" s="220"/>
      <c r="BH562" s="221"/>
      <c r="BK562" s="50"/>
      <c r="BL562" s="115"/>
      <c r="BM562" s="43"/>
      <c r="BN562" s="43"/>
      <c r="BO562" s="43"/>
      <c r="BP562" s="115"/>
      <c r="BS562" s="50"/>
      <c r="BT562" s="115"/>
      <c r="BU562" s="222"/>
      <c r="BV562" s="223"/>
      <c r="BZ562" s="221"/>
      <c r="CC562" s="50"/>
      <c r="CD562" s="115"/>
      <c r="CE562" s="43"/>
      <c r="CF562" s="43"/>
      <c r="CG562" s="43"/>
      <c r="CH562" s="115"/>
      <c r="CK562" s="50"/>
      <c r="CL562" s="115"/>
      <c r="CM562" s="222"/>
      <c r="CN562" s="223"/>
      <c r="CR562" s="221"/>
      <c r="CU562" s="50"/>
      <c r="CV562" s="115"/>
      <c r="CW562" s="43"/>
      <c r="CX562" s="43"/>
      <c r="CY562" s="43"/>
      <c r="CZ562" s="115"/>
      <c r="DC562" s="50"/>
      <c r="DD562" s="115"/>
      <c r="DE562" s="222"/>
      <c r="DF562" s="223"/>
      <c r="DJ562" s="221"/>
      <c r="DM562" s="50"/>
      <c r="DN562" s="115"/>
      <c r="DO562" s="43"/>
      <c r="DP562" s="43"/>
      <c r="DQ562" s="43"/>
      <c r="DU562" s="50"/>
      <c r="DV562" s="115"/>
      <c r="DW562" s="222"/>
      <c r="DX562" s="223"/>
      <c r="EG562" s="43"/>
      <c r="EH562" s="43"/>
      <c r="EI562" s="43"/>
    </row>
    <row r="563">
      <c r="A563" s="218"/>
      <c r="B563" s="219"/>
      <c r="C563" s="15"/>
      <c r="D563" s="15"/>
      <c r="E563" s="15"/>
      <c r="F563" s="165"/>
      <c r="G563" s="15"/>
      <c r="H563" s="15"/>
      <c r="I563" s="28"/>
      <c r="J563" s="71"/>
      <c r="K563" s="35"/>
      <c r="L563" s="35"/>
      <c r="M563" s="35"/>
      <c r="N563" s="71"/>
      <c r="O563" s="15"/>
      <c r="P563" s="15"/>
      <c r="Q563" s="28"/>
      <c r="R563" s="71"/>
      <c r="S563" s="173"/>
      <c r="T563" s="219"/>
      <c r="U563" s="15"/>
      <c r="V563" s="15"/>
      <c r="W563" s="15"/>
      <c r="X563" s="165"/>
      <c r="Y563" s="15"/>
      <c r="Z563" s="15"/>
      <c r="AA563" s="15"/>
      <c r="AB563" s="71"/>
      <c r="AC563" s="35"/>
      <c r="AD563" s="35"/>
      <c r="AE563" s="35"/>
      <c r="AF563" s="71"/>
      <c r="AG563" s="15"/>
      <c r="AH563" s="15"/>
      <c r="AI563" s="28"/>
      <c r="AJ563" s="71"/>
      <c r="AK563" s="173"/>
      <c r="AL563" s="219"/>
      <c r="AM563" s="15"/>
      <c r="AN563" s="15"/>
      <c r="AO563" s="15"/>
      <c r="AP563" s="165"/>
      <c r="AQ563" s="15"/>
      <c r="AR563" s="15"/>
      <c r="AS563" s="28"/>
      <c r="AT563" s="71"/>
      <c r="AU563" s="35"/>
      <c r="AV563" s="35"/>
      <c r="AW563" s="35"/>
      <c r="AX563" s="71"/>
      <c r="AY563" s="15"/>
      <c r="AZ563" s="15"/>
      <c r="BA563" s="28"/>
      <c r="BB563" s="71"/>
      <c r="BC563" s="173"/>
      <c r="BD563" s="220"/>
      <c r="BH563" s="221"/>
      <c r="BK563" s="50"/>
      <c r="BL563" s="115"/>
      <c r="BM563" s="43"/>
      <c r="BN563" s="43"/>
      <c r="BO563" s="43"/>
      <c r="BP563" s="115"/>
      <c r="BS563" s="50"/>
      <c r="BT563" s="115"/>
      <c r="BU563" s="222"/>
      <c r="BV563" s="223"/>
      <c r="BZ563" s="221"/>
      <c r="CC563" s="50"/>
      <c r="CD563" s="115"/>
      <c r="CE563" s="43"/>
      <c r="CF563" s="43"/>
      <c r="CG563" s="43"/>
      <c r="CH563" s="115"/>
      <c r="CK563" s="50"/>
      <c r="CL563" s="115"/>
      <c r="CM563" s="222"/>
      <c r="CN563" s="223"/>
      <c r="CR563" s="221"/>
      <c r="CU563" s="50"/>
      <c r="CV563" s="115"/>
      <c r="CW563" s="43"/>
      <c r="CX563" s="43"/>
      <c r="CY563" s="43"/>
      <c r="CZ563" s="115"/>
      <c r="DC563" s="50"/>
      <c r="DD563" s="115"/>
      <c r="DE563" s="222"/>
      <c r="DF563" s="223"/>
      <c r="DJ563" s="221"/>
      <c r="DM563" s="50"/>
      <c r="DN563" s="115"/>
      <c r="DO563" s="43"/>
      <c r="DP563" s="43"/>
      <c r="DQ563" s="43"/>
      <c r="DU563" s="50"/>
      <c r="DV563" s="115"/>
      <c r="DW563" s="222"/>
      <c r="DX563" s="223"/>
      <c r="EG563" s="43"/>
      <c r="EH563" s="43"/>
      <c r="EI563" s="43"/>
    </row>
    <row r="564">
      <c r="A564" s="218"/>
      <c r="B564" s="219"/>
      <c r="C564" s="15"/>
      <c r="D564" s="15"/>
      <c r="E564" s="15"/>
      <c r="F564" s="165"/>
      <c r="G564" s="15"/>
      <c r="H564" s="15"/>
      <c r="I564" s="28"/>
      <c r="J564" s="71"/>
      <c r="K564" s="35"/>
      <c r="L564" s="35"/>
      <c r="M564" s="35"/>
      <c r="N564" s="71"/>
      <c r="O564" s="15"/>
      <c r="P564" s="15"/>
      <c r="Q564" s="28"/>
      <c r="R564" s="71"/>
      <c r="S564" s="173"/>
      <c r="T564" s="219"/>
      <c r="U564" s="15"/>
      <c r="V564" s="15"/>
      <c r="W564" s="15"/>
      <c r="X564" s="165"/>
      <c r="Y564" s="15"/>
      <c r="Z564" s="15"/>
      <c r="AA564" s="15"/>
      <c r="AB564" s="71"/>
      <c r="AC564" s="35"/>
      <c r="AD564" s="35"/>
      <c r="AE564" s="35"/>
      <c r="AF564" s="71"/>
      <c r="AG564" s="15"/>
      <c r="AH564" s="15"/>
      <c r="AI564" s="28"/>
      <c r="AJ564" s="71"/>
      <c r="AK564" s="173"/>
      <c r="AL564" s="219"/>
      <c r="AM564" s="15"/>
      <c r="AN564" s="15"/>
      <c r="AO564" s="15"/>
      <c r="AP564" s="165"/>
      <c r="AQ564" s="15"/>
      <c r="AR564" s="15"/>
      <c r="AS564" s="28"/>
      <c r="AT564" s="71"/>
      <c r="AU564" s="35"/>
      <c r="AV564" s="35"/>
      <c r="AW564" s="35"/>
      <c r="AX564" s="71"/>
      <c r="AY564" s="15"/>
      <c r="AZ564" s="15"/>
      <c r="BA564" s="28"/>
      <c r="BB564" s="71"/>
      <c r="BC564" s="173"/>
      <c r="BD564" s="220"/>
      <c r="BH564" s="221"/>
      <c r="BK564" s="50"/>
      <c r="BL564" s="115"/>
      <c r="BM564" s="43"/>
      <c r="BN564" s="43"/>
      <c r="BO564" s="43"/>
      <c r="BP564" s="115"/>
      <c r="BS564" s="50"/>
      <c r="BT564" s="115"/>
      <c r="BU564" s="222"/>
      <c r="BV564" s="223"/>
      <c r="BZ564" s="221"/>
      <c r="CC564" s="50"/>
      <c r="CD564" s="115"/>
      <c r="CE564" s="43"/>
      <c r="CF564" s="43"/>
      <c r="CG564" s="43"/>
      <c r="CH564" s="115"/>
      <c r="CK564" s="50"/>
      <c r="CL564" s="115"/>
      <c r="CM564" s="222"/>
      <c r="CN564" s="223"/>
      <c r="CR564" s="221"/>
      <c r="CU564" s="50"/>
      <c r="CV564" s="115"/>
      <c r="CW564" s="43"/>
      <c r="CX564" s="43"/>
      <c r="CY564" s="43"/>
      <c r="CZ564" s="115"/>
      <c r="DC564" s="50"/>
      <c r="DD564" s="115"/>
      <c r="DE564" s="222"/>
      <c r="DF564" s="223"/>
      <c r="DJ564" s="221"/>
      <c r="DM564" s="50"/>
      <c r="DN564" s="115"/>
      <c r="DO564" s="43"/>
      <c r="DP564" s="43"/>
      <c r="DQ564" s="43"/>
      <c r="DU564" s="50"/>
      <c r="DV564" s="115"/>
      <c r="DW564" s="222"/>
      <c r="DX564" s="223"/>
      <c r="EG564" s="43"/>
      <c r="EH564" s="43"/>
      <c r="EI564" s="43"/>
    </row>
    <row r="565">
      <c r="A565" s="218"/>
      <c r="B565" s="219"/>
      <c r="C565" s="15"/>
      <c r="D565" s="15"/>
      <c r="E565" s="15"/>
      <c r="F565" s="165"/>
      <c r="G565" s="15"/>
      <c r="H565" s="15"/>
      <c r="I565" s="28"/>
      <c r="J565" s="71"/>
      <c r="K565" s="35"/>
      <c r="L565" s="35"/>
      <c r="M565" s="35"/>
      <c r="N565" s="71"/>
      <c r="O565" s="15"/>
      <c r="P565" s="15"/>
      <c r="Q565" s="28"/>
      <c r="R565" s="71"/>
      <c r="S565" s="173"/>
      <c r="T565" s="219"/>
      <c r="U565" s="15"/>
      <c r="V565" s="15"/>
      <c r="W565" s="15"/>
      <c r="X565" s="165"/>
      <c r="Y565" s="15"/>
      <c r="Z565" s="15"/>
      <c r="AA565" s="15"/>
      <c r="AB565" s="71"/>
      <c r="AC565" s="35"/>
      <c r="AD565" s="35"/>
      <c r="AE565" s="35"/>
      <c r="AF565" s="71"/>
      <c r="AG565" s="15"/>
      <c r="AH565" s="15"/>
      <c r="AI565" s="28"/>
      <c r="AJ565" s="71"/>
      <c r="AK565" s="173"/>
      <c r="AL565" s="219"/>
      <c r="AM565" s="15"/>
      <c r="AN565" s="15"/>
      <c r="AO565" s="15"/>
      <c r="AP565" s="165"/>
      <c r="AQ565" s="15"/>
      <c r="AR565" s="15"/>
      <c r="AS565" s="28"/>
      <c r="AT565" s="71"/>
      <c r="AU565" s="35"/>
      <c r="AV565" s="35"/>
      <c r="AW565" s="35"/>
      <c r="AX565" s="71"/>
      <c r="AY565" s="15"/>
      <c r="AZ565" s="15"/>
      <c r="BA565" s="28"/>
      <c r="BB565" s="71"/>
      <c r="BC565" s="173"/>
      <c r="BD565" s="220"/>
      <c r="BH565" s="221"/>
      <c r="BK565" s="50"/>
      <c r="BL565" s="115"/>
      <c r="BM565" s="43"/>
      <c r="BN565" s="43"/>
      <c r="BO565" s="43"/>
      <c r="BP565" s="115"/>
      <c r="BS565" s="50"/>
      <c r="BT565" s="115"/>
      <c r="BU565" s="222"/>
      <c r="BV565" s="223"/>
      <c r="BZ565" s="221"/>
      <c r="CC565" s="50"/>
      <c r="CD565" s="115"/>
      <c r="CE565" s="43"/>
      <c r="CF565" s="43"/>
      <c r="CG565" s="43"/>
      <c r="CH565" s="115"/>
      <c r="CK565" s="50"/>
      <c r="CL565" s="115"/>
      <c r="CM565" s="222"/>
      <c r="CN565" s="223"/>
      <c r="CR565" s="221"/>
      <c r="CU565" s="50"/>
      <c r="CV565" s="115"/>
      <c r="CW565" s="43"/>
      <c r="CX565" s="43"/>
      <c r="CY565" s="43"/>
      <c r="CZ565" s="115"/>
      <c r="DC565" s="50"/>
      <c r="DD565" s="115"/>
      <c r="DE565" s="222"/>
      <c r="DF565" s="223"/>
      <c r="DJ565" s="221"/>
      <c r="DM565" s="50"/>
      <c r="DN565" s="115"/>
      <c r="DO565" s="43"/>
      <c r="DP565" s="43"/>
      <c r="DQ565" s="43"/>
      <c r="DU565" s="50"/>
      <c r="DV565" s="115"/>
      <c r="DW565" s="222"/>
      <c r="DX565" s="223"/>
      <c r="EG565" s="43"/>
      <c r="EH565" s="43"/>
      <c r="EI565" s="43"/>
    </row>
    <row r="566">
      <c r="A566" s="218"/>
      <c r="B566" s="219"/>
      <c r="C566" s="15"/>
      <c r="D566" s="15"/>
      <c r="E566" s="15"/>
      <c r="F566" s="165"/>
      <c r="G566" s="15"/>
      <c r="H566" s="15"/>
      <c r="I566" s="28"/>
      <c r="J566" s="71"/>
      <c r="K566" s="35"/>
      <c r="L566" s="35"/>
      <c r="M566" s="35"/>
      <c r="N566" s="71"/>
      <c r="O566" s="15"/>
      <c r="P566" s="15"/>
      <c r="Q566" s="28"/>
      <c r="R566" s="71"/>
      <c r="S566" s="173"/>
      <c r="T566" s="219"/>
      <c r="U566" s="15"/>
      <c r="V566" s="15"/>
      <c r="W566" s="15"/>
      <c r="X566" s="165"/>
      <c r="Y566" s="15"/>
      <c r="Z566" s="15"/>
      <c r="AA566" s="15"/>
      <c r="AB566" s="71"/>
      <c r="AC566" s="35"/>
      <c r="AD566" s="35"/>
      <c r="AE566" s="35"/>
      <c r="AF566" s="71"/>
      <c r="AG566" s="15"/>
      <c r="AH566" s="15"/>
      <c r="AI566" s="28"/>
      <c r="AJ566" s="71"/>
      <c r="AK566" s="173"/>
      <c r="AL566" s="219"/>
      <c r="AM566" s="15"/>
      <c r="AN566" s="15"/>
      <c r="AO566" s="15"/>
      <c r="AP566" s="165"/>
      <c r="AQ566" s="15"/>
      <c r="AR566" s="15"/>
      <c r="AS566" s="28"/>
      <c r="AT566" s="71"/>
      <c r="AU566" s="35"/>
      <c r="AV566" s="35"/>
      <c r="AW566" s="35"/>
      <c r="AX566" s="71"/>
      <c r="AY566" s="15"/>
      <c r="AZ566" s="15"/>
      <c r="BA566" s="28"/>
      <c r="BB566" s="71"/>
      <c r="BC566" s="173"/>
      <c r="BD566" s="220"/>
      <c r="BH566" s="221"/>
      <c r="BK566" s="50"/>
      <c r="BL566" s="115"/>
      <c r="BM566" s="43"/>
      <c r="BN566" s="43"/>
      <c r="BO566" s="43"/>
      <c r="BP566" s="115"/>
      <c r="BS566" s="50"/>
      <c r="BT566" s="115"/>
      <c r="BU566" s="222"/>
      <c r="BV566" s="223"/>
      <c r="BZ566" s="221"/>
      <c r="CC566" s="50"/>
      <c r="CD566" s="115"/>
      <c r="CE566" s="43"/>
      <c r="CF566" s="43"/>
      <c r="CG566" s="43"/>
      <c r="CH566" s="115"/>
      <c r="CK566" s="50"/>
      <c r="CL566" s="115"/>
      <c r="CM566" s="222"/>
      <c r="CN566" s="223"/>
      <c r="CR566" s="221"/>
      <c r="CU566" s="50"/>
      <c r="CV566" s="115"/>
      <c r="CW566" s="43"/>
      <c r="CX566" s="43"/>
      <c r="CY566" s="43"/>
      <c r="CZ566" s="115"/>
      <c r="DC566" s="50"/>
      <c r="DD566" s="115"/>
      <c r="DE566" s="222"/>
      <c r="DF566" s="223"/>
      <c r="DJ566" s="221"/>
      <c r="DM566" s="50"/>
      <c r="DN566" s="115"/>
      <c r="DO566" s="43"/>
      <c r="DP566" s="43"/>
      <c r="DQ566" s="43"/>
      <c r="DU566" s="50"/>
      <c r="DV566" s="115"/>
      <c r="DW566" s="222"/>
      <c r="DX566" s="223"/>
      <c r="EG566" s="43"/>
      <c r="EH566" s="43"/>
      <c r="EI566" s="43"/>
    </row>
    <row r="567">
      <c r="A567" s="218"/>
      <c r="B567" s="219"/>
      <c r="C567" s="15"/>
      <c r="D567" s="15"/>
      <c r="E567" s="15"/>
      <c r="F567" s="165"/>
      <c r="G567" s="15"/>
      <c r="H567" s="15"/>
      <c r="I567" s="28"/>
      <c r="J567" s="71"/>
      <c r="K567" s="35"/>
      <c r="L567" s="35"/>
      <c r="M567" s="35"/>
      <c r="N567" s="71"/>
      <c r="O567" s="15"/>
      <c r="P567" s="15"/>
      <c r="Q567" s="28"/>
      <c r="R567" s="71"/>
      <c r="S567" s="173"/>
      <c r="T567" s="219"/>
      <c r="U567" s="15"/>
      <c r="V567" s="15"/>
      <c r="W567" s="15"/>
      <c r="X567" s="165"/>
      <c r="Y567" s="15"/>
      <c r="Z567" s="15"/>
      <c r="AA567" s="15"/>
      <c r="AB567" s="71"/>
      <c r="AC567" s="35"/>
      <c r="AD567" s="35"/>
      <c r="AE567" s="35"/>
      <c r="AF567" s="71"/>
      <c r="AG567" s="15"/>
      <c r="AH567" s="15"/>
      <c r="AI567" s="28"/>
      <c r="AJ567" s="71"/>
      <c r="AK567" s="173"/>
      <c r="AL567" s="219"/>
      <c r="AM567" s="15"/>
      <c r="AN567" s="15"/>
      <c r="AO567" s="15"/>
      <c r="AP567" s="165"/>
      <c r="AQ567" s="15"/>
      <c r="AR567" s="15"/>
      <c r="AS567" s="28"/>
      <c r="AT567" s="71"/>
      <c r="AU567" s="35"/>
      <c r="AV567" s="35"/>
      <c r="AW567" s="35"/>
      <c r="AX567" s="71"/>
      <c r="AY567" s="15"/>
      <c r="AZ567" s="15"/>
      <c r="BA567" s="28"/>
      <c r="BB567" s="71"/>
      <c r="BC567" s="173"/>
      <c r="BD567" s="220"/>
      <c r="BH567" s="221"/>
      <c r="BK567" s="50"/>
      <c r="BL567" s="115"/>
      <c r="BM567" s="43"/>
      <c r="BN567" s="43"/>
      <c r="BO567" s="43"/>
      <c r="BP567" s="115"/>
      <c r="BS567" s="50"/>
      <c r="BT567" s="115"/>
      <c r="BU567" s="222"/>
      <c r="BV567" s="223"/>
      <c r="BZ567" s="221"/>
      <c r="CC567" s="50"/>
      <c r="CD567" s="115"/>
      <c r="CE567" s="43"/>
      <c r="CF567" s="43"/>
      <c r="CG567" s="43"/>
      <c r="CH567" s="115"/>
      <c r="CK567" s="50"/>
      <c r="CL567" s="115"/>
      <c r="CM567" s="222"/>
      <c r="CN567" s="223"/>
      <c r="CR567" s="221"/>
      <c r="CU567" s="50"/>
      <c r="CV567" s="115"/>
      <c r="CW567" s="43"/>
      <c r="CX567" s="43"/>
      <c r="CY567" s="43"/>
      <c r="CZ567" s="115"/>
      <c r="DC567" s="50"/>
      <c r="DD567" s="115"/>
      <c r="DE567" s="222"/>
      <c r="DF567" s="223"/>
      <c r="DJ567" s="221"/>
      <c r="DM567" s="50"/>
      <c r="DN567" s="115"/>
      <c r="DO567" s="43"/>
      <c r="DP567" s="43"/>
      <c r="DQ567" s="43"/>
      <c r="DU567" s="50"/>
      <c r="DV567" s="115"/>
      <c r="DW567" s="222"/>
      <c r="DX567" s="223"/>
      <c r="EG567" s="43"/>
      <c r="EH567" s="43"/>
      <c r="EI567" s="43"/>
    </row>
    <row r="568">
      <c r="A568" s="218"/>
      <c r="B568" s="219"/>
      <c r="C568" s="15"/>
      <c r="D568" s="15"/>
      <c r="E568" s="15"/>
      <c r="F568" s="165"/>
      <c r="G568" s="15"/>
      <c r="H568" s="15"/>
      <c r="I568" s="28"/>
      <c r="J568" s="71"/>
      <c r="K568" s="35"/>
      <c r="L568" s="35"/>
      <c r="M568" s="35"/>
      <c r="N568" s="71"/>
      <c r="O568" s="15"/>
      <c r="P568" s="15"/>
      <c r="Q568" s="28"/>
      <c r="R568" s="71"/>
      <c r="S568" s="173"/>
      <c r="T568" s="219"/>
      <c r="U568" s="15"/>
      <c r="V568" s="15"/>
      <c r="W568" s="15"/>
      <c r="X568" s="165"/>
      <c r="Y568" s="15"/>
      <c r="Z568" s="15"/>
      <c r="AA568" s="15"/>
      <c r="AB568" s="71"/>
      <c r="AC568" s="35"/>
      <c r="AD568" s="35"/>
      <c r="AE568" s="35"/>
      <c r="AF568" s="71"/>
      <c r="AG568" s="15"/>
      <c r="AH568" s="15"/>
      <c r="AI568" s="28"/>
      <c r="AJ568" s="71"/>
      <c r="AK568" s="173"/>
      <c r="AL568" s="219"/>
      <c r="AM568" s="15"/>
      <c r="AN568" s="15"/>
      <c r="AO568" s="15"/>
      <c r="AP568" s="165"/>
      <c r="AQ568" s="15"/>
      <c r="AR568" s="15"/>
      <c r="AS568" s="28"/>
      <c r="AT568" s="71"/>
      <c r="AU568" s="35"/>
      <c r="AV568" s="35"/>
      <c r="AW568" s="35"/>
      <c r="AX568" s="71"/>
      <c r="AY568" s="15"/>
      <c r="AZ568" s="15"/>
      <c r="BA568" s="28"/>
      <c r="BB568" s="71"/>
      <c r="BC568" s="173"/>
      <c r="BD568" s="220"/>
      <c r="BH568" s="221"/>
      <c r="BK568" s="50"/>
      <c r="BL568" s="115"/>
      <c r="BM568" s="43"/>
      <c r="BN568" s="43"/>
      <c r="BO568" s="43"/>
      <c r="BP568" s="115"/>
      <c r="BS568" s="50"/>
      <c r="BT568" s="115"/>
      <c r="BU568" s="222"/>
      <c r="BV568" s="223"/>
      <c r="BZ568" s="221"/>
      <c r="CC568" s="50"/>
      <c r="CD568" s="115"/>
      <c r="CE568" s="43"/>
      <c r="CF568" s="43"/>
      <c r="CG568" s="43"/>
      <c r="CH568" s="115"/>
      <c r="CK568" s="50"/>
      <c r="CL568" s="115"/>
      <c r="CM568" s="222"/>
      <c r="CN568" s="223"/>
      <c r="CR568" s="221"/>
      <c r="CU568" s="50"/>
      <c r="CV568" s="115"/>
      <c r="CW568" s="43"/>
      <c r="CX568" s="43"/>
      <c r="CY568" s="43"/>
      <c r="CZ568" s="115"/>
      <c r="DC568" s="50"/>
      <c r="DD568" s="115"/>
      <c r="DE568" s="222"/>
      <c r="DF568" s="223"/>
      <c r="DJ568" s="221"/>
      <c r="DM568" s="50"/>
      <c r="DN568" s="115"/>
      <c r="DO568" s="43"/>
      <c r="DP568" s="43"/>
      <c r="DQ568" s="43"/>
      <c r="DU568" s="50"/>
      <c r="DV568" s="115"/>
      <c r="DW568" s="222"/>
      <c r="DX568" s="223"/>
      <c r="EG568" s="43"/>
      <c r="EH568" s="43"/>
      <c r="EI568" s="43"/>
    </row>
    <row r="569">
      <c r="A569" s="218"/>
      <c r="B569" s="219"/>
      <c r="C569" s="15"/>
      <c r="D569" s="15"/>
      <c r="E569" s="15"/>
      <c r="F569" s="165"/>
      <c r="G569" s="15"/>
      <c r="H569" s="15"/>
      <c r="I569" s="28"/>
      <c r="J569" s="71"/>
      <c r="K569" s="35"/>
      <c r="L569" s="35"/>
      <c r="M569" s="35"/>
      <c r="N569" s="71"/>
      <c r="O569" s="15"/>
      <c r="P569" s="15"/>
      <c r="Q569" s="28"/>
      <c r="R569" s="71"/>
      <c r="S569" s="173"/>
      <c r="T569" s="219"/>
      <c r="U569" s="15"/>
      <c r="V569" s="15"/>
      <c r="W569" s="15"/>
      <c r="X569" s="165"/>
      <c r="Y569" s="15"/>
      <c r="Z569" s="15"/>
      <c r="AA569" s="15"/>
      <c r="AB569" s="71"/>
      <c r="AC569" s="35"/>
      <c r="AD569" s="35"/>
      <c r="AE569" s="35"/>
      <c r="AF569" s="71"/>
      <c r="AG569" s="15"/>
      <c r="AH569" s="15"/>
      <c r="AI569" s="28"/>
      <c r="AJ569" s="71"/>
      <c r="AK569" s="173"/>
      <c r="AL569" s="219"/>
      <c r="AM569" s="15"/>
      <c r="AN569" s="15"/>
      <c r="AO569" s="15"/>
      <c r="AP569" s="165"/>
      <c r="AQ569" s="15"/>
      <c r="AR569" s="15"/>
      <c r="AS569" s="28"/>
      <c r="AT569" s="71"/>
      <c r="AU569" s="35"/>
      <c r="AV569" s="35"/>
      <c r="AW569" s="35"/>
      <c r="AX569" s="71"/>
      <c r="AY569" s="15"/>
      <c r="AZ569" s="15"/>
      <c r="BA569" s="28"/>
      <c r="BB569" s="71"/>
      <c r="BC569" s="173"/>
      <c r="BD569" s="220"/>
      <c r="BH569" s="221"/>
      <c r="BK569" s="50"/>
      <c r="BL569" s="115"/>
      <c r="BM569" s="43"/>
      <c r="BN569" s="43"/>
      <c r="BO569" s="43"/>
      <c r="BP569" s="115"/>
      <c r="BS569" s="50"/>
      <c r="BT569" s="115"/>
      <c r="BU569" s="222"/>
      <c r="BV569" s="223"/>
      <c r="BZ569" s="221"/>
      <c r="CC569" s="50"/>
      <c r="CD569" s="115"/>
      <c r="CE569" s="43"/>
      <c r="CF569" s="43"/>
      <c r="CG569" s="43"/>
      <c r="CH569" s="115"/>
      <c r="CK569" s="50"/>
      <c r="CL569" s="115"/>
      <c r="CM569" s="222"/>
      <c r="CN569" s="223"/>
      <c r="CR569" s="221"/>
      <c r="CU569" s="50"/>
      <c r="CV569" s="115"/>
      <c r="CW569" s="43"/>
      <c r="CX569" s="43"/>
      <c r="CY569" s="43"/>
      <c r="CZ569" s="115"/>
      <c r="DC569" s="50"/>
      <c r="DD569" s="115"/>
      <c r="DE569" s="222"/>
      <c r="DF569" s="223"/>
      <c r="DJ569" s="221"/>
      <c r="DM569" s="50"/>
      <c r="DN569" s="115"/>
      <c r="DO569" s="43"/>
      <c r="DP569" s="43"/>
      <c r="DQ569" s="43"/>
      <c r="DU569" s="50"/>
      <c r="DV569" s="115"/>
      <c r="DW569" s="222"/>
      <c r="DX569" s="223"/>
      <c r="EG569" s="43"/>
      <c r="EH569" s="43"/>
      <c r="EI569" s="43"/>
    </row>
    <row r="570">
      <c r="A570" s="218"/>
      <c r="B570" s="219"/>
      <c r="C570" s="15"/>
      <c r="D570" s="15"/>
      <c r="E570" s="15"/>
      <c r="F570" s="165"/>
      <c r="G570" s="15"/>
      <c r="H570" s="15"/>
      <c r="I570" s="28"/>
      <c r="J570" s="71"/>
      <c r="K570" s="35"/>
      <c r="L570" s="35"/>
      <c r="M570" s="35"/>
      <c r="N570" s="71"/>
      <c r="O570" s="15"/>
      <c r="P570" s="15"/>
      <c r="Q570" s="28"/>
      <c r="R570" s="71"/>
      <c r="S570" s="173"/>
      <c r="T570" s="219"/>
      <c r="U570" s="15"/>
      <c r="V570" s="15"/>
      <c r="W570" s="15"/>
      <c r="X570" s="165"/>
      <c r="Y570" s="15"/>
      <c r="Z570" s="15"/>
      <c r="AA570" s="15"/>
      <c r="AB570" s="71"/>
      <c r="AC570" s="35"/>
      <c r="AD570" s="35"/>
      <c r="AE570" s="35"/>
      <c r="AF570" s="71"/>
      <c r="AG570" s="15"/>
      <c r="AH570" s="15"/>
      <c r="AI570" s="28"/>
      <c r="AJ570" s="71"/>
      <c r="AK570" s="173"/>
      <c r="AL570" s="219"/>
      <c r="AM570" s="15"/>
      <c r="AN570" s="15"/>
      <c r="AO570" s="15"/>
      <c r="AP570" s="165"/>
      <c r="AQ570" s="15"/>
      <c r="AR570" s="15"/>
      <c r="AS570" s="28"/>
      <c r="AT570" s="71"/>
      <c r="AU570" s="35"/>
      <c r="AV570" s="35"/>
      <c r="AW570" s="35"/>
      <c r="AX570" s="71"/>
      <c r="AY570" s="15"/>
      <c r="AZ570" s="15"/>
      <c r="BA570" s="28"/>
      <c r="BB570" s="71"/>
      <c r="BC570" s="173"/>
      <c r="BD570" s="220"/>
      <c r="BH570" s="221"/>
      <c r="BK570" s="50"/>
      <c r="BL570" s="115"/>
      <c r="BM570" s="43"/>
      <c r="BN570" s="43"/>
      <c r="BO570" s="43"/>
      <c r="BP570" s="115"/>
      <c r="BS570" s="50"/>
      <c r="BT570" s="115"/>
      <c r="BU570" s="222"/>
      <c r="BV570" s="223"/>
      <c r="BZ570" s="221"/>
      <c r="CC570" s="50"/>
      <c r="CD570" s="115"/>
      <c r="CE570" s="43"/>
      <c r="CF570" s="43"/>
      <c r="CG570" s="43"/>
      <c r="CH570" s="115"/>
      <c r="CK570" s="50"/>
      <c r="CL570" s="115"/>
      <c r="CM570" s="222"/>
      <c r="CN570" s="223"/>
      <c r="CR570" s="221"/>
      <c r="CU570" s="50"/>
      <c r="CV570" s="115"/>
      <c r="CW570" s="43"/>
      <c r="CX570" s="43"/>
      <c r="CY570" s="43"/>
      <c r="CZ570" s="115"/>
      <c r="DC570" s="50"/>
      <c r="DD570" s="115"/>
      <c r="DE570" s="222"/>
      <c r="DF570" s="223"/>
      <c r="DJ570" s="221"/>
      <c r="DM570" s="50"/>
      <c r="DN570" s="115"/>
      <c r="DO570" s="43"/>
      <c r="DP570" s="43"/>
      <c r="DQ570" s="43"/>
      <c r="DU570" s="50"/>
      <c r="DV570" s="115"/>
      <c r="DW570" s="222"/>
      <c r="DX570" s="223"/>
      <c r="EG570" s="43"/>
      <c r="EH570" s="43"/>
      <c r="EI570" s="43"/>
    </row>
    <row r="571">
      <c r="A571" s="218"/>
      <c r="B571" s="219"/>
      <c r="C571" s="15"/>
      <c r="D571" s="15"/>
      <c r="E571" s="15"/>
      <c r="F571" s="165"/>
      <c r="G571" s="15"/>
      <c r="H571" s="15"/>
      <c r="I571" s="28"/>
      <c r="J571" s="71"/>
      <c r="K571" s="35"/>
      <c r="L571" s="35"/>
      <c r="M571" s="35"/>
      <c r="N571" s="71"/>
      <c r="O571" s="15"/>
      <c r="P571" s="15"/>
      <c r="Q571" s="28"/>
      <c r="R571" s="71"/>
      <c r="S571" s="173"/>
      <c r="T571" s="219"/>
      <c r="U571" s="15"/>
      <c r="V571" s="15"/>
      <c r="W571" s="15"/>
      <c r="X571" s="165"/>
      <c r="Y571" s="15"/>
      <c r="Z571" s="15"/>
      <c r="AA571" s="15"/>
      <c r="AB571" s="71"/>
      <c r="AC571" s="35"/>
      <c r="AD571" s="35"/>
      <c r="AE571" s="35"/>
      <c r="AF571" s="71"/>
      <c r="AG571" s="15"/>
      <c r="AH571" s="15"/>
      <c r="AI571" s="28"/>
      <c r="AJ571" s="71"/>
      <c r="AK571" s="173"/>
      <c r="AL571" s="219"/>
      <c r="AM571" s="15"/>
      <c r="AN571" s="15"/>
      <c r="AO571" s="15"/>
      <c r="AP571" s="165"/>
      <c r="AQ571" s="15"/>
      <c r="AR571" s="15"/>
      <c r="AS571" s="28"/>
      <c r="AT571" s="71"/>
      <c r="AU571" s="35"/>
      <c r="AV571" s="35"/>
      <c r="AW571" s="35"/>
      <c r="AX571" s="71"/>
      <c r="AY571" s="15"/>
      <c r="AZ571" s="15"/>
      <c r="BA571" s="28"/>
      <c r="BB571" s="71"/>
      <c r="BC571" s="173"/>
      <c r="BD571" s="220"/>
      <c r="BH571" s="221"/>
      <c r="BK571" s="50"/>
      <c r="BL571" s="115"/>
      <c r="BM571" s="43"/>
      <c r="BN571" s="43"/>
      <c r="BO571" s="43"/>
      <c r="BP571" s="115"/>
      <c r="BS571" s="50"/>
      <c r="BT571" s="115"/>
      <c r="BU571" s="222"/>
      <c r="BV571" s="223"/>
      <c r="BZ571" s="221"/>
      <c r="CC571" s="50"/>
      <c r="CD571" s="115"/>
      <c r="CE571" s="43"/>
      <c r="CF571" s="43"/>
      <c r="CG571" s="43"/>
      <c r="CH571" s="115"/>
      <c r="CK571" s="50"/>
      <c r="CL571" s="115"/>
      <c r="CM571" s="222"/>
      <c r="CN571" s="223"/>
      <c r="CR571" s="221"/>
      <c r="CU571" s="50"/>
      <c r="CV571" s="115"/>
      <c r="CW571" s="43"/>
      <c r="CX571" s="43"/>
      <c r="CY571" s="43"/>
      <c r="CZ571" s="115"/>
      <c r="DC571" s="50"/>
      <c r="DD571" s="115"/>
      <c r="DE571" s="222"/>
      <c r="DF571" s="223"/>
      <c r="DJ571" s="221"/>
      <c r="DM571" s="50"/>
      <c r="DN571" s="115"/>
      <c r="DO571" s="43"/>
      <c r="DP571" s="43"/>
      <c r="DQ571" s="43"/>
      <c r="DU571" s="50"/>
      <c r="DV571" s="115"/>
      <c r="DW571" s="222"/>
      <c r="DX571" s="223"/>
      <c r="EG571" s="43"/>
      <c r="EH571" s="43"/>
      <c r="EI571" s="43"/>
    </row>
    <row r="572">
      <c r="A572" s="218"/>
      <c r="B572" s="219"/>
      <c r="C572" s="15"/>
      <c r="D572" s="15"/>
      <c r="E572" s="15"/>
      <c r="F572" s="165"/>
      <c r="G572" s="15"/>
      <c r="H572" s="15"/>
      <c r="I572" s="28"/>
      <c r="J572" s="71"/>
      <c r="K572" s="35"/>
      <c r="L572" s="35"/>
      <c r="M572" s="35"/>
      <c r="N572" s="71"/>
      <c r="O572" s="15"/>
      <c r="P572" s="15"/>
      <c r="Q572" s="28"/>
      <c r="R572" s="71"/>
      <c r="S572" s="173"/>
      <c r="T572" s="219"/>
      <c r="U572" s="15"/>
      <c r="V572" s="15"/>
      <c r="W572" s="15"/>
      <c r="X572" s="165"/>
      <c r="Y572" s="15"/>
      <c r="Z572" s="15"/>
      <c r="AA572" s="15"/>
      <c r="AB572" s="71"/>
      <c r="AC572" s="35"/>
      <c r="AD572" s="35"/>
      <c r="AE572" s="35"/>
      <c r="AF572" s="71"/>
      <c r="AG572" s="15"/>
      <c r="AH572" s="15"/>
      <c r="AI572" s="28"/>
      <c r="AJ572" s="71"/>
      <c r="AK572" s="173"/>
      <c r="AL572" s="219"/>
      <c r="AM572" s="15"/>
      <c r="AN572" s="15"/>
      <c r="AO572" s="15"/>
      <c r="AP572" s="165"/>
      <c r="AQ572" s="15"/>
      <c r="AR572" s="15"/>
      <c r="AS572" s="28"/>
      <c r="AT572" s="71"/>
      <c r="AU572" s="35"/>
      <c r="AV572" s="35"/>
      <c r="AW572" s="35"/>
      <c r="AX572" s="71"/>
      <c r="AY572" s="15"/>
      <c r="AZ572" s="15"/>
      <c r="BA572" s="28"/>
      <c r="BB572" s="71"/>
      <c r="BC572" s="173"/>
      <c r="BD572" s="220"/>
      <c r="BH572" s="221"/>
      <c r="BK572" s="50"/>
      <c r="BL572" s="115"/>
      <c r="BM572" s="43"/>
      <c r="BN572" s="43"/>
      <c r="BO572" s="43"/>
      <c r="BP572" s="115"/>
      <c r="BS572" s="50"/>
      <c r="BT572" s="115"/>
      <c r="BU572" s="222"/>
      <c r="BV572" s="223"/>
      <c r="BZ572" s="221"/>
      <c r="CC572" s="50"/>
      <c r="CD572" s="115"/>
      <c r="CE572" s="43"/>
      <c r="CF572" s="43"/>
      <c r="CG572" s="43"/>
      <c r="CH572" s="115"/>
      <c r="CK572" s="50"/>
      <c r="CL572" s="115"/>
      <c r="CM572" s="222"/>
      <c r="CN572" s="223"/>
      <c r="CR572" s="221"/>
      <c r="CU572" s="50"/>
      <c r="CV572" s="115"/>
      <c r="CW572" s="43"/>
      <c r="CX572" s="43"/>
      <c r="CY572" s="43"/>
      <c r="CZ572" s="115"/>
      <c r="DC572" s="50"/>
      <c r="DD572" s="115"/>
      <c r="DE572" s="222"/>
      <c r="DF572" s="223"/>
      <c r="DJ572" s="221"/>
      <c r="DM572" s="50"/>
      <c r="DN572" s="115"/>
      <c r="DO572" s="43"/>
      <c r="DP572" s="43"/>
      <c r="DQ572" s="43"/>
      <c r="DU572" s="50"/>
      <c r="DV572" s="115"/>
      <c r="DW572" s="222"/>
      <c r="DX572" s="223"/>
      <c r="EG572" s="43"/>
      <c r="EH572" s="43"/>
      <c r="EI572" s="43"/>
    </row>
    <row r="573">
      <c r="A573" s="218"/>
      <c r="B573" s="219"/>
      <c r="C573" s="15"/>
      <c r="D573" s="15"/>
      <c r="E573" s="15"/>
      <c r="F573" s="165"/>
      <c r="G573" s="15"/>
      <c r="H573" s="15"/>
      <c r="I573" s="28"/>
      <c r="J573" s="71"/>
      <c r="K573" s="35"/>
      <c r="L573" s="35"/>
      <c r="M573" s="35"/>
      <c r="N573" s="71"/>
      <c r="O573" s="15"/>
      <c r="P573" s="15"/>
      <c r="Q573" s="28"/>
      <c r="R573" s="71"/>
      <c r="S573" s="173"/>
      <c r="T573" s="219"/>
      <c r="U573" s="15"/>
      <c r="V573" s="15"/>
      <c r="W573" s="15"/>
      <c r="X573" s="165"/>
      <c r="Y573" s="15"/>
      <c r="Z573" s="15"/>
      <c r="AA573" s="15"/>
      <c r="AB573" s="71"/>
      <c r="AC573" s="35"/>
      <c r="AD573" s="35"/>
      <c r="AE573" s="35"/>
      <c r="AF573" s="71"/>
      <c r="AG573" s="15"/>
      <c r="AH573" s="15"/>
      <c r="AI573" s="28"/>
      <c r="AJ573" s="71"/>
      <c r="AK573" s="173"/>
      <c r="AL573" s="219"/>
      <c r="AM573" s="15"/>
      <c r="AN573" s="15"/>
      <c r="AO573" s="15"/>
      <c r="AP573" s="165"/>
      <c r="AQ573" s="15"/>
      <c r="AR573" s="15"/>
      <c r="AS573" s="28"/>
      <c r="AT573" s="71"/>
      <c r="AU573" s="35"/>
      <c r="AV573" s="35"/>
      <c r="AW573" s="35"/>
      <c r="AX573" s="71"/>
      <c r="AY573" s="15"/>
      <c r="AZ573" s="15"/>
      <c r="BA573" s="28"/>
      <c r="BB573" s="71"/>
      <c r="BC573" s="173"/>
      <c r="BD573" s="220"/>
      <c r="BH573" s="221"/>
      <c r="BK573" s="50"/>
      <c r="BL573" s="115"/>
      <c r="BM573" s="43"/>
      <c r="BN573" s="43"/>
      <c r="BO573" s="43"/>
      <c r="BP573" s="115"/>
      <c r="BS573" s="50"/>
      <c r="BT573" s="115"/>
      <c r="BU573" s="222"/>
      <c r="BV573" s="223"/>
      <c r="BZ573" s="221"/>
      <c r="CC573" s="50"/>
      <c r="CD573" s="115"/>
      <c r="CE573" s="43"/>
      <c r="CF573" s="43"/>
      <c r="CG573" s="43"/>
      <c r="CH573" s="115"/>
      <c r="CK573" s="50"/>
      <c r="CL573" s="115"/>
      <c r="CM573" s="222"/>
      <c r="CN573" s="223"/>
      <c r="CR573" s="221"/>
      <c r="CU573" s="50"/>
      <c r="CV573" s="115"/>
      <c r="CW573" s="43"/>
      <c r="CX573" s="43"/>
      <c r="CY573" s="43"/>
      <c r="CZ573" s="115"/>
      <c r="DC573" s="50"/>
      <c r="DD573" s="115"/>
      <c r="DE573" s="222"/>
      <c r="DF573" s="223"/>
      <c r="DJ573" s="221"/>
      <c r="DM573" s="50"/>
      <c r="DN573" s="115"/>
      <c r="DO573" s="43"/>
      <c r="DP573" s="43"/>
      <c r="DQ573" s="43"/>
      <c r="DU573" s="50"/>
      <c r="DV573" s="115"/>
      <c r="DW573" s="222"/>
      <c r="DX573" s="223"/>
      <c r="EG573" s="43"/>
      <c r="EH573" s="43"/>
      <c r="EI573" s="43"/>
    </row>
    <row r="574">
      <c r="A574" s="218"/>
      <c r="B574" s="219"/>
      <c r="C574" s="15"/>
      <c r="D574" s="15"/>
      <c r="E574" s="15"/>
      <c r="F574" s="165"/>
      <c r="G574" s="15"/>
      <c r="H574" s="15"/>
      <c r="I574" s="28"/>
      <c r="J574" s="71"/>
      <c r="K574" s="35"/>
      <c r="L574" s="35"/>
      <c r="M574" s="35"/>
      <c r="N574" s="71"/>
      <c r="O574" s="15"/>
      <c r="P574" s="15"/>
      <c r="Q574" s="28"/>
      <c r="R574" s="71"/>
      <c r="S574" s="173"/>
      <c r="T574" s="219"/>
      <c r="U574" s="15"/>
      <c r="V574" s="15"/>
      <c r="W574" s="15"/>
      <c r="X574" s="165"/>
      <c r="Y574" s="15"/>
      <c r="Z574" s="15"/>
      <c r="AA574" s="15"/>
      <c r="AB574" s="71"/>
      <c r="AC574" s="35"/>
      <c r="AD574" s="35"/>
      <c r="AE574" s="35"/>
      <c r="AF574" s="71"/>
      <c r="AG574" s="15"/>
      <c r="AH574" s="15"/>
      <c r="AI574" s="28"/>
      <c r="AJ574" s="71"/>
      <c r="AK574" s="173"/>
      <c r="AL574" s="219"/>
      <c r="AM574" s="15"/>
      <c r="AN574" s="15"/>
      <c r="AO574" s="15"/>
      <c r="AP574" s="165"/>
      <c r="AQ574" s="15"/>
      <c r="AR574" s="15"/>
      <c r="AS574" s="28"/>
      <c r="AT574" s="71"/>
      <c r="AU574" s="35"/>
      <c r="AV574" s="35"/>
      <c r="AW574" s="35"/>
      <c r="AX574" s="71"/>
      <c r="AY574" s="15"/>
      <c r="AZ574" s="15"/>
      <c r="BA574" s="28"/>
      <c r="BB574" s="71"/>
      <c r="BC574" s="173"/>
      <c r="BD574" s="220"/>
      <c r="BH574" s="221"/>
      <c r="BK574" s="50"/>
      <c r="BL574" s="115"/>
      <c r="BM574" s="43"/>
      <c r="BN574" s="43"/>
      <c r="BO574" s="43"/>
      <c r="BP574" s="115"/>
      <c r="BS574" s="50"/>
      <c r="BT574" s="115"/>
      <c r="BU574" s="222"/>
      <c r="BV574" s="223"/>
      <c r="BZ574" s="221"/>
      <c r="CC574" s="50"/>
      <c r="CD574" s="115"/>
      <c r="CE574" s="43"/>
      <c r="CF574" s="43"/>
      <c r="CG574" s="43"/>
      <c r="CH574" s="115"/>
      <c r="CK574" s="50"/>
      <c r="CL574" s="115"/>
      <c r="CM574" s="222"/>
      <c r="CN574" s="223"/>
      <c r="CR574" s="221"/>
      <c r="CU574" s="50"/>
      <c r="CV574" s="115"/>
      <c r="CW574" s="43"/>
      <c r="CX574" s="43"/>
      <c r="CY574" s="43"/>
      <c r="CZ574" s="115"/>
      <c r="DC574" s="50"/>
      <c r="DD574" s="115"/>
      <c r="DE574" s="222"/>
      <c r="DF574" s="223"/>
      <c r="DJ574" s="221"/>
      <c r="DM574" s="50"/>
      <c r="DN574" s="115"/>
      <c r="DO574" s="43"/>
      <c r="DP574" s="43"/>
      <c r="DQ574" s="43"/>
      <c r="DU574" s="50"/>
      <c r="DV574" s="115"/>
      <c r="DW574" s="222"/>
      <c r="DX574" s="223"/>
      <c r="EG574" s="43"/>
      <c r="EH574" s="43"/>
      <c r="EI574" s="43"/>
    </row>
    <row r="575">
      <c r="A575" s="218"/>
      <c r="B575" s="219"/>
      <c r="C575" s="15"/>
      <c r="D575" s="15"/>
      <c r="E575" s="15"/>
      <c r="F575" s="165"/>
      <c r="G575" s="15"/>
      <c r="H575" s="15"/>
      <c r="I575" s="28"/>
      <c r="J575" s="71"/>
      <c r="K575" s="35"/>
      <c r="L575" s="35"/>
      <c r="M575" s="35"/>
      <c r="N575" s="71"/>
      <c r="O575" s="15"/>
      <c r="P575" s="15"/>
      <c r="Q575" s="28"/>
      <c r="R575" s="71"/>
      <c r="S575" s="173"/>
      <c r="T575" s="219"/>
      <c r="U575" s="15"/>
      <c r="V575" s="15"/>
      <c r="W575" s="15"/>
      <c r="X575" s="165"/>
      <c r="Y575" s="15"/>
      <c r="Z575" s="15"/>
      <c r="AA575" s="15"/>
      <c r="AB575" s="71"/>
      <c r="AC575" s="35"/>
      <c r="AD575" s="35"/>
      <c r="AE575" s="35"/>
      <c r="AF575" s="71"/>
      <c r="AG575" s="15"/>
      <c r="AH575" s="15"/>
      <c r="AI575" s="28"/>
      <c r="AJ575" s="71"/>
      <c r="AK575" s="173"/>
      <c r="AL575" s="219"/>
      <c r="AM575" s="15"/>
      <c r="AN575" s="15"/>
      <c r="AO575" s="15"/>
      <c r="AP575" s="165"/>
      <c r="AQ575" s="15"/>
      <c r="AR575" s="15"/>
      <c r="AS575" s="28"/>
      <c r="AT575" s="71"/>
      <c r="AU575" s="35"/>
      <c r="AV575" s="35"/>
      <c r="AW575" s="35"/>
      <c r="AX575" s="71"/>
      <c r="AY575" s="15"/>
      <c r="AZ575" s="15"/>
      <c r="BA575" s="28"/>
      <c r="BB575" s="71"/>
      <c r="BC575" s="173"/>
      <c r="BD575" s="220"/>
      <c r="BH575" s="221"/>
      <c r="BK575" s="50"/>
      <c r="BL575" s="115"/>
      <c r="BM575" s="43"/>
      <c r="BN575" s="43"/>
      <c r="BO575" s="43"/>
      <c r="BP575" s="115"/>
      <c r="BS575" s="50"/>
      <c r="BT575" s="115"/>
      <c r="BU575" s="222"/>
      <c r="BV575" s="223"/>
      <c r="BZ575" s="221"/>
      <c r="CC575" s="50"/>
      <c r="CD575" s="115"/>
      <c r="CE575" s="43"/>
      <c r="CF575" s="43"/>
      <c r="CG575" s="43"/>
      <c r="CH575" s="115"/>
      <c r="CK575" s="50"/>
      <c r="CL575" s="115"/>
      <c r="CM575" s="222"/>
      <c r="CN575" s="223"/>
      <c r="CR575" s="221"/>
      <c r="CU575" s="50"/>
      <c r="CV575" s="115"/>
      <c r="CW575" s="43"/>
      <c r="CX575" s="43"/>
      <c r="CY575" s="43"/>
      <c r="CZ575" s="115"/>
      <c r="DC575" s="50"/>
      <c r="DD575" s="115"/>
      <c r="DE575" s="222"/>
      <c r="DF575" s="223"/>
      <c r="DJ575" s="221"/>
      <c r="DM575" s="50"/>
      <c r="DN575" s="115"/>
      <c r="DO575" s="43"/>
      <c r="DP575" s="43"/>
      <c r="DQ575" s="43"/>
      <c r="DU575" s="50"/>
      <c r="DV575" s="115"/>
      <c r="DW575" s="222"/>
      <c r="DX575" s="223"/>
      <c r="EG575" s="43"/>
      <c r="EH575" s="43"/>
      <c r="EI575" s="43"/>
    </row>
    <row r="576">
      <c r="A576" s="218"/>
      <c r="B576" s="219"/>
      <c r="C576" s="15"/>
      <c r="D576" s="15"/>
      <c r="E576" s="15"/>
      <c r="F576" s="165"/>
      <c r="G576" s="15"/>
      <c r="H576" s="15"/>
      <c r="I576" s="28"/>
      <c r="J576" s="71"/>
      <c r="K576" s="35"/>
      <c r="L576" s="35"/>
      <c r="M576" s="35"/>
      <c r="N576" s="71"/>
      <c r="O576" s="15"/>
      <c r="P576" s="15"/>
      <c r="Q576" s="28"/>
      <c r="R576" s="71"/>
      <c r="S576" s="173"/>
      <c r="T576" s="219"/>
      <c r="U576" s="15"/>
      <c r="V576" s="15"/>
      <c r="W576" s="15"/>
      <c r="X576" s="165"/>
      <c r="Y576" s="15"/>
      <c r="Z576" s="15"/>
      <c r="AA576" s="15"/>
      <c r="AB576" s="71"/>
      <c r="AC576" s="35"/>
      <c r="AD576" s="35"/>
      <c r="AE576" s="35"/>
      <c r="AF576" s="71"/>
      <c r="AG576" s="15"/>
      <c r="AH576" s="15"/>
      <c r="AI576" s="28"/>
      <c r="AJ576" s="71"/>
      <c r="AK576" s="173"/>
      <c r="AL576" s="219"/>
      <c r="AM576" s="15"/>
      <c r="AN576" s="15"/>
      <c r="AO576" s="15"/>
      <c r="AP576" s="165"/>
      <c r="AQ576" s="15"/>
      <c r="AR576" s="15"/>
      <c r="AS576" s="28"/>
      <c r="AT576" s="71"/>
      <c r="AU576" s="35"/>
      <c r="AV576" s="35"/>
      <c r="AW576" s="35"/>
      <c r="AX576" s="71"/>
      <c r="AY576" s="15"/>
      <c r="AZ576" s="15"/>
      <c r="BA576" s="28"/>
      <c r="BB576" s="71"/>
      <c r="BC576" s="173"/>
      <c r="BD576" s="220"/>
      <c r="BH576" s="221"/>
      <c r="BK576" s="50"/>
      <c r="BL576" s="115"/>
      <c r="BM576" s="43"/>
      <c r="BN576" s="43"/>
      <c r="BO576" s="43"/>
      <c r="BP576" s="115"/>
      <c r="BS576" s="50"/>
      <c r="BT576" s="115"/>
      <c r="BU576" s="222"/>
      <c r="BV576" s="223"/>
      <c r="BZ576" s="221"/>
      <c r="CC576" s="50"/>
      <c r="CD576" s="115"/>
      <c r="CE576" s="43"/>
      <c r="CF576" s="43"/>
      <c r="CG576" s="43"/>
      <c r="CH576" s="115"/>
      <c r="CK576" s="50"/>
      <c r="CL576" s="115"/>
      <c r="CM576" s="222"/>
      <c r="CN576" s="223"/>
      <c r="CR576" s="221"/>
      <c r="CU576" s="50"/>
      <c r="CV576" s="115"/>
      <c r="CW576" s="43"/>
      <c r="CX576" s="43"/>
      <c r="CY576" s="43"/>
      <c r="CZ576" s="115"/>
      <c r="DC576" s="50"/>
      <c r="DD576" s="115"/>
      <c r="DE576" s="222"/>
      <c r="DF576" s="223"/>
      <c r="DJ576" s="221"/>
      <c r="DM576" s="50"/>
      <c r="DN576" s="115"/>
      <c r="DO576" s="43"/>
      <c r="DP576" s="43"/>
      <c r="DQ576" s="43"/>
      <c r="DU576" s="50"/>
      <c r="DV576" s="115"/>
      <c r="DW576" s="222"/>
      <c r="DX576" s="223"/>
      <c r="EG576" s="43"/>
      <c r="EH576" s="43"/>
      <c r="EI576" s="43"/>
    </row>
    <row r="577">
      <c r="A577" s="218"/>
      <c r="B577" s="219"/>
      <c r="C577" s="15"/>
      <c r="D577" s="15"/>
      <c r="E577" s="15"/>
      <c r="F577" s="165"/>
      <c r="G577" s="15"/>
      <c r="H577" s="15"/>
      <c r="I577" s="28"/>
      <c r="J577" s="71"/>
      <c r="K577" s="35"/>
      <c r="L577" s="35"/>
      <c r="M577" s="35"/>
      <c r="N577" s="71"/>
      <c r="O577" s="15"/>
      <c r="P577" s="15"/>
      <c r="Q577" s="28"/>
      <c r="R577" s="71"/>
      <c r="S577" s="173"/>
      <c r="T577" s="219"/>
      <c r="U577" s="15"/>
      <c r="V577" s="15"/>
      <c r="W577" s="15"/>
      <c r="X577" s="165"/>
      <c r="Y577" s="15"/>
      <c r="Z577" s="15"/>
      <c r="AA577" s="15"/>
      <c r="AB577" s="71"/>
      <c r="AC577" s="35"/>
      <c r="AD577" s="35"/>
      <c r="AE577" s="35"/>
      <c r="AF577" s="71"/>
      <c r="AG577" s="15"/>
      <c r="AH577" s="15"/>
      <c r="AI577" s="28"/>
      <c r="AJ577" s="71"/>
      <c r="AK577" s="173"/>
      <c r="AL577" s="219"/>
      <c r="AM577" s="15"/>
      <c r="AN577" s="15"/>
      <c r="AO577" s="15"/>
      <c r="AP577" s="165"/>
      <c r="AQ577" s="15"/>
      <c r="AR577" s="15"/>
      <c r="AS577" s="28"/>
      <c r="AT577" s="71"/>
      <c r="AU577" s="35"/>
      <c r="AV577" s="35"/>
      <c r="AW577" s="35"/>
      <c r="AX577" s="71"/>
      <c r="AY577" s="15"/>
      <c r="AZ577" s="15"/>
      <c r="BA577" s="28"/>
      <c r="BB577" s="71"/>
      <c r="BC577" s="173"/>
      <c r="BD577" s="220"/>
      <c r="BH577" s="221"/>
      <c r="BK577" s="50"/>
      <c r="BL577" s="115"/>
      <c r="BM577" s="43"/>
      <c r="BN577" s="43"/>
      <c r="BO577" s="43"/>
      <c r="BP577" s="115"/>
      <c r="BS577" s="50"/>
      <c r="BT577" s="115"/>
      <c r="BU577" s="222"/>
      <c r="BV577" s="223"/>
      <c r="BZ577" s="221"/>
      <c r="CC577" s="50"/>
      <c r="CD577" s="115"/>
      <c r="CE577" s="43"/>
      <c r="CF577" s="43"/>
      <c r="CG577" s="43"/>
      <c r="CH577" s="115"/>
      <c r="CK577" s="50"/>
      <c r="CL577" s="115"/>
      <c r="CM577" s="222"/>
      <c r="CN577" s="223"/>
      <c r="CR577" s="221"/>
      <c r="CU577" s="50"/>
      <c r="CV577" s="115"/>
      <c r="CW577" s="43"/>
      <c r="CX577" s="43"/>
      <c r="CY577" s="43"/>
      <c r="CZ577" s="115"/>
      <c r="DC577" s="50"/>
      <c r="DD577" s="115"/>
      <c r="DE577" s="222"/>
      <c r="DF577" s="223"/>
      <c r="DJ577" s="221"/>
      <c r="DM577" s="50"/>
      <c r="DN577" s="115"/>
      <c r="DO577" s="43"/>
      <c r="DP577" s="43"/>
      <c r="DQ577" s="43"/>
      <c r="DU577" s="50"/>
      <c r="DV577" s="115"/>
      <c r="DW577" s="222"/>
      <c r="DX577" s="223"/>
      <c r="EG577" s="43"/>
      <c r="EH577" s="43"/>
      <c r="EI577" s="43"/>
    </row>
    <row r="578">
      <c r="A578" s="218"/>
      <c r="B578" s="219"/>
      <c r="C578" s="15"/>
      <c r="D578" s="15"/>
      <c r="E578" s="15"/>
      <c r="F578" s="165"/>
      <c r="G578" s="15"/>
      <c r="H578" s="15"/>
      <c r="I578" s="28"/>
      <c r="J578" s="71"/>
      <c r="K578" s="35"/>
      <c r="L578" s="35"/>
      <c r="M578" s="35"/>
      <c r="N578" s="71"/>
      <c r="O578" s="15"/>
      <c r="P578" s="15"/>
      <c r="Q578" s="28"/>
      <c r="R578" s="71"/>
      <c r="S578" s="173"/>
      <c r="T578" s="219"/>
      <c r="U578" s="15"/>
      <c r="V578" s="15"/>
      <c r="W578" s="15"/>
      <c r="X578" s="165"/>
      <c r="Y578" s="15"/>
      <c r="Z578" s="15"/>
      <c r="AA578" s="15"/>
      <c r="AB578" s="71"/>
      <c r="AC578" s="35"/>
      <c r="AD578" s="35"/>
      <c r="AE578" s="35"/>
      <c r="AF578" s="71"/>
      <c r="AG578" s="15"/>
      <c r="AH578" s="15"/>
      <c r="AI578" s="28"/>
      <c r="AJ578" s="71"/>
      <c r="AK578" s="173"/>
      <c r="AL578" s="219"/>
      <c r="AM578" s="15"/>
      <c r="AN578" s="15"/>
      <c r="AO578" s="15"/>
      <c r="AP578" s="165"/>
      <c r="AQ578" s="15"/>
      <c r="AR578" s="15"/>
      <c r="AS578" s="28"/>
      <c r="AT578" s="71"/>
      <c r="AU578" s="35"/>
      <c r="AV578" s="35"/>
      <c r="AW578" s="35"/>
      <c r="AX578" s="71"/>
      <c r="AY578" s="15"/>
      <c r="AZ578" s="15"/>
      <c r="BA578" s="28"/>
      <c r="BB578" s="71"/>
      <c r="BC578" s="173"/>
      <c r="BD578" s="220"/>
      <c r="BH578" s="221"/>
      <c r="BK578" s="50"/>
      <c r="BL578" s="115"/>
      <c r="BM578" s="43"/>
      <c r="BN578" s="43"/>
      <c r="BO578" s="43"/>
      <c r="BP578" s="115"/>
      <c r="BS578" s="50"/>
      <c r="BT578" s="115"/>
      <c r="BU578" s="222"/>
      <c r="BV578" s="223"/>
      <c r="BZ578" s="221"/>
      <c r="CC578" s="50"/>
      <c r="CD578" s="115"/>
      <c r="CE578" s="43"/>
      <c r="CF578" s="43"/>
      <c r="CG578" s="43"/>
      <c r="CH578" s="115"/>
      <c r="CK578" s="50"/>
      <c r="CL578" s="115"/>
      <c r="CM578" s="222"/>
      <c r="CN578" s="223"/>
      <c r="CR578" s="221"/>
      <c r="CU578" s="50"/>
      <c r="CV578" s="115"/>
      <c r="CW578" s="43"/>
      <c r="CX578" s="43"/>
      <c r="CY578" s="43"/>
      <c r="CZ578" s="115"/>
      <c r="DC578" s="50"/>
      <c r="DD578" s="115"/>
      <c r="DE578" s="222"/>
      <c r="DF578" s="223"/>
      <c r="DJ578" s="221"/>
      <c r="DM578" s="50"/>
      <c r="DN578" s="115"/>
      <c r="DO578" s="43"/>
      <c r="DP578" s="43"/>
      <c r="DQ578" s="43"/>
      <c r="DU578" s="50"/>
      <c r="DV578" s="115"/>
      <c r="DW578" s="222"/>
      <c r="DX578" s="223"/>
      <c r="EG578" s="43"/>
      <c r="EH578" s="43"/>
      <c r="EI578" s="43"/>
    </row>
    <row r="579">
      <c r="A579" s="218"/>
      <c r="B579" s="219"/>
      <c r="C579" s="15"/>
      <c r="D579" s="15"/>
      <c r="E579" s="15"/>
      <c r="F579" s="165"/>
      <c r="G579" s="15"/>
      <c r="H579" s="15"/>
      <c r="I579" s="28"/>
      <c r="J579" s="71"/>
      <c r="K579" s="35"/>
      <c r="L579" s="35"/>
      <c r="M579" s="35"/>
      <c r="N579" s="71"/>
      <c r="O579" s="15"/>
      <c r="P579" s="15"/>
      <c r="Q579" s="28"/>
      <c r="R579" s="71"/>
      <c r="S579" s="173"/>
      <c r="T579" s="219"/>
      <c r="U579" s="15"/>
      <c r="V579" s="15"/>
      <c r="W579" s="15"/>
      <c r="X579" s="165"/>
      <c r="Y579" s="15"/>
      <c r="Z579" s="15"/>
      <c r="AA579" s="15"/>
      <c r="AB579" s="71"/>
      <c r="AC579" s="35"/>
      <c r="AD579" s="35"/>
      <c r="AE579" s="35"/>
      <c r="AF579" s="71"/>
      <c r="AG579" s="15"/>
      <c r="AH579" s="15"/>
      <c r="AI579" s="28"/>
      <c r="AJ579" s="71"/>
      <c r="AK579" s="173"/>
      <c r="AL579" s="219"/>
      <c r="AM579" s="15"/>
      <c r="AN579" s="15"/>
      <c r="AO579" s="15"/>
      <c r="AP579" s="165"/>
      <c r="AQ579" s="15"/>
      <c r="AR579" s="15"/>
      <c r="AS579" s="28"/>
      <c r="AT579" s="71"/>
      <c r="AU579" s="35"/>
      <c r="AV579" s="35"/>
      <c r="AW579" s="35"/>
      <c r="AX579" s="71"/>
      <c r="AY579" s="15"/>
      <c r="AZ579" s="15"/>
      <c r="BA579" s="28"/>
      <c r="BB579" s="71"/>
      <c r="BC579" s="173"/>
      <c r="BD579" s="220"/>
      <c r="BH579" s="221"/>
      <c r="BK579" s="50"/>
      <c r="BL579" s="115"/>
      <c r="BM579" s="43"/>
      <c r="BN579" s="43"/>
      <c r="BO579" s="43"/>
      <c r="BP579" s="115"/>
      <c r="BS579" s="50"/>
      <c r="BT579" s="115"/>
      <c r="BU579" s="222"/>
      <c r="BV579" s="223"/>
      <c r="BZ579" s="221"/>
      <c r="CC579" s="50"/>
      <c r="CD579" s="115"/>
      <c r="CE579" s="43"/>
      <c r="CF579" s="43"/>
      <c r="CG579" s="43"/>
      <c r="CH579" s="115"/>
      <c r="CK579" s="50"/>
      <c r="CL579" s="115"/>
      <c r="CM579" s="222"/>
      <c r="CN579" s="223"/>
      <c r="CR579" s="221"/>
      <c r="CU579" s="50"/>
      <c r="CV579" s="115"/>
      <c r="CW579" s="43"/>
      <c r="CX579" s="43"/>
      <c r="CY579" s="43"/>
      <c r="CZ579" s="115"/>
      <c r="DC579" s="50"/>
      <c r="DD579" s="115"/>
      <c r="DE579" s="222"/>
      <c r="DF579" s="223"/>
      <c r="DJ579" s="221"/>
      <c r="DM579" s="50"/>
      <c r="DN579" s="115"/>
      <c r="DO579" s="43"/>
      <c r="DP579" s="43"/>
      <c r="DQ579" s="43"/>
      <c r="DU579" s="50"/>
      <c r="DV579" s="115"/>
      <c r="DW579" s="222"/>
      <c r="DX579" s="223"/>
      <c r="EG579" s="43"/>
      <c r="EH579" s="43"/>
      <c r="EI579" s="43"/>
    </row>
    <row r="580">
      <c r="A580" s="218"/>
      <c r="B580" s="219"/>
      <c r="C580" s="15"/>
      <c r="D580" s="15"/>
      <c r="E580" s="15"/>
      <c r="F580" s="165"/>
      <c r="G580" s="15"/>
      <c r="H580" s="15"/>
      <c r="I580" s="28"/>
      <c r="J580" s="71"/>
      <c r="K580" s="35"/>
      <c r="L580" s="35"/>
      <c r="M580" s="35"/>
      <c r="N580" s="71"/>
      <c r="O580" s="15"/>
      <c r="P580" s="15"/>
      <c r="Q580" s="28"/>
      <c r="R580" s="71"/>
      <c r="S580" s="173"/>
      <c r="T580" s="219"/>
      <c r="U580" s="15"/>
      <c r="V580" s="15"/>
      <c r="W580" s="15"/>
      <c r="X580" s="165"/>
      <c r="Y580" s="15"/>
      <c r="Z580" s="15"/>
      <c r="AA580" s="15"/>
      <c r="AB580" s="71"/>
      <c r="AC580" s="35"/>
      <c r="AD580" s="35"/>
      <c r="AE580" s="35"/>
      <c r="AF580" s="71"/>
      <c r="AG580" s="15"/>
      <c r="AH580" s="15"/>
      <c r="AI580" s="28"/>
      <c r="AJ580" s="71"/>
      <c r="AK580" s="173"/>
      <c r="AL580" s="219"/>
      <c r="AM580" s="15"/>
      <c r="AN580" s="15"/>
      <c r="AO580" s="15"/>
      <c r="AP580" s="165"/>
      <c r="AQ580" s="15"/>
      <c r="AR580" s="15"/>
      <c r="AS580" s="28"/>
      <c r="AT580" s="71"/>
      <c r="AU580" s="35"/>
      <c r="AV580" s="35"/>
      <c r="AW580" s="35"/>
      <c r="AX580" s="71"/>
      <c r="AY580" s="15"/>
      <c r="AZ580" s="15"/>
      <c r="BA580" s="28"/>
      <c r="BB580" s="71"/>
      <c r="BC580" s="173"/>
      <c r="BD580" s="220"/>
      <c r="BH580" s="221"/>
      <c r="BK580" s="50"/>
      <c r="BL580" s="115"/>
      <c r="BM580" s="43"/>
      <c r="BN580" s="43"/>
      <c r="BO580" s="43"/>
      <c r="BP580" s="115"/>
      <c r="BS580" s="50"/>
      <c r="BT580" s="115"/>
      <c r="BU580" s="222"/>
      <c r="BV580" s="223"/>
      <c r="BZ580" s="221"/>
      <c r="CC580" s="50"/>
      <c r="CD580" s="115"/>
      <c r="CE580" s="43"/>
      <c r="CF580" s="43"/>
      <c r="CG580" s="43"/>
      <c r="CH580" s="115"/>
      <c r="CK580" s="50"/>
      <c r="CL580" s="115"/>
      <c r="CM580" s="222"/>
      <c r="CN580" s="223"/>
      <c r="CR580" s="221"/>
      <c r="CU580" s="50"/>
      <c r="CV580" s="115"/>
      <c r="CW580" s="43"/>
      <c r="CX580" s="43"/>
      <c r="CY580" s="43"/>
      <c r="CZ580" s="115"/>
      <c r="DC580" s="50"/>
      <c r="DD580" s="115"/>
      <c r="DE580" s="222"/>
      <c r="DF580" s="223"/>
      <c r="DJ580" s="221"/>
      <c r="DM580" s="50"/>
      <c r="DN580" s="115"/>
      <c r="DO580" s="43"/>
      <c r="DP580" s="43"/>
      <c r="DQ580" s="43"/>
      <c r="DU580" s="50"/>
      <c r="DV580" s="115"/>
      <c r="DW580" s="222"/>
      <c r="DX580" s="223"/>
      <c r="EG580" s="43"/>
      <c r="EH580" s="43"/>
      <c r="EI580" s="43"/>
    </row>
    <row r="581">
      <c r="A581" s="218"/>
      <c r="B581" s="219"/>
      <c r="C581" s="15"/>
      <c r="D581" s="15"/>
      <c r="E581" s="15"/>
      <c r="F581" s="165"/>
      <c r="G581" s="15"/>
      <c r="H581" s="15"/>
      <c r="I581" s="28"/>
      <c r="J581" s="71"/>
      <c r="K581" s="35"/>
      <c r="L581" s="35"/>
      <c r="M581" s="35"/>
      <c r="N581" s="71"/>
      <c r="O581" s="15"/>
      <c r="P581" s="15"/>
      <c r="Q581" s="28"/>
      <c r="R581" s="71"/>
      <c r="S581" s="173"/>
      <c r="T581" s="219"/>
      <c r="U581" s="15"/>
      <c r="V581" s="15"/>
      <c r="W581" s="15"/>
      <c r="X581" s="165"/>
      <c r="Y581" s="15"/>
      <c r="Z581" s="15"/>
      <c r="AA581" s="15"/>
      <c r="AB581" s="71"/>
      <c r="AC581" s="35"/>
      <c r="AD581" s="35"/>
      <c r="AE581" s="35"/>
      <c r="AF581" s="71"/>
      <c r="AG581" s="15"/>
      <c r="AH581" s="15"/>
      <c r="AI581" s="28"/>
      <c r="AJ581" s="71"/>
      <c r="AK581" s="173"/>
      <c r="AL581" s="219"/>
      <c r="AM581" s="15"/>
      <c r="AN581" s="15"/>
      <c r="AO581" s="15"/>
      <c r="AP581" s="165"/>
      <c r="AQ581" s="15"/>
      <c r="AR581" s="15"/>
      <c r="AS581" s="28"/>
      <c r="AT581" s="71"/>
      <c r="AU581" s="35"/>
      <c r="AV581" s="35"/>
      <c r="AW581" s="35"/>
      <c r="AX581" s="71"/>
      <c r="AY581" s="15"/>
      <c r="AZ581" s="15"/>
      <c r="BA581" s="28"/>
      <c r="BB581" s="71"/>
      <c r="BC581" s="173"/>
      <c r="BD581" s="220"/>
      <c r="BH581" s="221"/>
      <c r="BK581" s="50"/>
      <c r="BL581" s="115"/>
      <c r="BM581" s="43"/>
      <c r="BN581" s="43"/>
      <c r="BO581" s="43"/>
      <c r="BP581" s="115"/>
      <c r="BS581" s="50"/>
      <c r="BT581" s="115"/>
      <c r="BU581" s="222"/>
      <c r="BV581" s="223"/>
      <c r="BZ581" s="221"/>
      <c r="CC581" s="50"/>
      <c r="CD581" s="115"/>
      <c r="CE581" s="43"/>
      <c r="CF581" s="43"/>
      <c r="CG581" s="43"/>
      <c r="CH581" s="115"/>
      <c r="CK581" s="50"/>
      <c r="CL581" s="115"/>
      <c r="CM581" s="222"/>
      <c r="CN581" s="223"/>
      <c r="CR581" s="221"/>
      <c r="CU581" s="50"/>
      <c r="CV581" s="115"/>
      <c r="CW581" s="43"/>
      <c r="CX581" s="43"/>
      <c r="CY581" s="43"/>
      <c r="CZ581" s="115"/>
      <c r="DC581" s="50"/>
      <c r="DD581" s="115"/>
      <c r="DE581" s="222"/>
      <c r="DF581" s="223"/>
      <c r="DJ581" s="221"/>
      <c r="DM581" s="50"/>
      <c r="DN581" s="115"/>
      <c r="DO581" s="43"/>
      <c r="DP581" s="43"/>
      <c r="DQ581" s="43"/>
      <c r="DU581" s="50"/>
      <c r="DV581" s="115"/>
      <c r="DW581" s="222"/>
      <c r="DX581" s="223"/>
      <c r="EG581" s="43"/>
      <c r="EH581" s="43"/>
      <c r="EI581" s="43"/>
    </row>
    <row r="582">
      <c r="A582" s="218"/>
      <c r="B582" s="219"/>
      <c r="C582" s="15"/>
      <c r="D582" s="15"/>
      <c r="E582" s="15"/>
      <c r="F582" s="165"/>
      <c r="G582" s="15"/>
      <c r="H582" s="15"/>
      <c r="I582" s="28"/>
      <c r="J582" s="71"/>
      <c r="K582" s="35"/>
      <c r="L582" s="35"/>
      <c r="M582" s="35"/>
      <c r="N582" s="71"/>
      <c r="O582" s="15"/>
      <c r="P582" s="15"/>
      <c r="Q582" s="28"/>
      <c r="R582" s="71"/>
      <c r="S582" s="173"/>
      <c r="T582" s="219"/>
      <c r="U582" s="15"/>
      <c r="V582" s="15"/>
      <c r="W582" s="15"/>
      <c r="X582" s="165"/>
      <c r="Y582" s="15"/>
      <c r="Z582" s="15"/>
      <c r="AA582" s="15"/>
      <c r="AB582" s="71"/>
      <c r="AC582" s="35"/>
      <c r="AD582" s="35"/>
      <c r="AE582" s="35"/>
      <c r="AF582" s="71"/>
      <c r="AG582" s="15"/>
      <c r="AH582" s="15"/>
      <c r="AI582" s="28"/>
      <c r="AJ582" s="71"/>
      <c r="AK582" s="173"/>
      <c r="AL582" s="219"/>
      <c r="AM582" s="15"/>
      <c r="AN582" s="15"/>
      <c r="AO582" s="15"/>
      <c r="AP582" s="165"/>
      <c r="AQ582" s="15"/>
      <c r="AR582" s="15"/>
      <c r="AS582" s="28"/>
      <c r="AT582" s="71"/>
      <c r="AU582" s="35"/>
      <c r="AV582" s="35"/>
      <c r="AW582" s="35"/>
      <c r="AX582" s="71"/>
      <c r="AY582" s="15"/>
      <c r="AZ582" s="15"/>
      <c r="BA582" s="28"/>
      <c r="BB582" s="71"/>
      <c r="BC582" s="173"/>
      <c r="BD582" s="220"/>
      <c r="BH582" s="221"/>
      <c r="BK582" s="50"/>
      <c r="BL582" s="115"/>
      <c r="BM582" s="43"/>
      <c r="BN582" s="43"/>
      <c r="BO582" s="43"/>
      <c r="BP582" s="115"/>
      <c r="BS582" s="50"/>
      <c r="BT582" s="115"/>
      <c r="BU582" s="222"/>
      <c r="BV582" s="223"/>
      <c r="BZ582" s="221"/>
      <c r="CC582" s="50"/>
      <c r="CD582" s="115"/>
      <c r="CE582" s="43"/>
      <c r="CF582" s="43"/>
      <c r="CG582" s="43"/>
      <c r="CH582" s="115"/>
      <c r="CK582" s="50"/>
      <c r="CL582" s="115"/>
      <c r="CM582" s="222"/>
      <c r="CN582" s="223"/>
      <c r="CR582" s="221"/>
      <c r="CU582" s="50"/>
      <c r="CV582" s="115"/>
      <c r="CW582" s="43"/>
      <c r="CX582" s="43"/>
      <c r="CY582" s="43"/>
      <c r="CZ582" s="115"/>
      <c r="DC582" s="50"/>
      <c r="DD582" s="115"/>
      <c r="DE582" s="222"/>
      <c r="DF582" s="223"/>
      <c r="DJ582" s="221"/>
      <c r="DM582" s="50"/>
      <c r="DN582" s="115"/>
      <c r="DO582" s="43"/>
      <c r="DP582" s="43"/>
      <c r="DQ582" s="43"/>
      <c r="DU582" s="50"/>
      <c r="DV582" s="115"/>
      <c r="DW582" s="222"/>
      <c r="DX582" s="223"/>
      <c r="EG582" s="43"/>
      <c r="EH582" s="43"/>
      <c r="EI582" s="43"/>
    </row>
    <row r="583">
      <c r="A583" s="218"/>
      <c r="B583" s="219"/>
      <c r="C583" s="15"/>
      <c r="D583" s="15"/>
      <c r="E583" s="15"/>
      <c r="F583" s="165"/>
      <c r="G583" s="15"/>
      <c r="H583" s="15"/>
      <c r="I583" s="28"/>
      <c r="J583" s="71"/>
      <c r="K583" s="35"/>
      <c r="L583" s="35"/>
      <c r="M583" s="35"/>
      <c r="N583" s="71"/>
      <c r="O583" s="15"/>
      <c r="P583" s="15"/>
      <c r="Q583" s="28"/>
      <c r="R583" s="71"/>
      <c r="S583" s="173"/>
      <c r="T583" s="219"/>
      <c r="U583" s="15"/>
      <c r="V583" s="15"/>
      <c r="W583" s="15"/>
      <c r="X583" s="165"/>
      <c r="Y583" s="15"/>
      <c r="Z583" s="15"/>
      <c r="AA583" s="15"/>
      <c r="AB583" s="71"/>
      <c r="AC583" s="35"/>
      <c r="AD583" s="35"/>
      <c r="AE583" s="35"/>
      <c r="AF583" s="71"/>
      <c r="AG583" s="15"/>
      <c r="AH583" s="15"/>
      <c r="AI583" s="28"/>
      <c r="AJ583" s="71"/>
      <c r="AK583" s="173"/>
      <c r="AL583" s="219"/>
      <c r="AM583" s="15"/>
      <c r="AN583" s="15"/>
      <c r="AO583" s="15"/>
      <c r="AP583" s="165"/>
      <c r="AQ583" s="15"/>
      <c r="AR583" s="15"/>
      <c r="AS583" s="28"/>
      <c r="AT583" s="71"/>
      <c r="AU583" s="35"/>
      <c r="AV583" s="35"/>
      <c r="AW583" s="35"/>
      <c r="AX583" s="71"/>
      <c r="AY583" s="15"/>
      <c r="AZ583" s="15"/>
      <c r="BA583" s="28"/>
      <c r="BB583" s="71"/>
      <c r="BC583" s="173"/>
      <c r="BD583" s="220"/>
      <c r="BH583" s="221"/>
      <c r="BK583" s="50"/>
      <c r="BL583" s="115"/>
      <c r="BM583" s="43"/>
      <c r="BN583" s="43"/>
      <c r="BO583" s="43"/>
      <c r="BP583" s="115"/>
      <c r="BS583" s="50"/>
      <c r="BT583" s="115"/>
      <c r="BU583" s="222"/>
      <c r="BV583" s="223"/>
      <c r="BZ583" s="221"/>
      <c r="CC583" s="50"/>
      <c r="CD583" s="115"/>
      <c r="CE583" s="43"/>
      <c r="CF583" s="43"/>
      <c r="CG583" s="43"/>
      <c r="CH583" s="115"/>
      <c r="CK583" s="50"/>
      <c r="CL583" s="115"/>
      <c r="CM583" s="222"/>
      <c r="CN583" s="223"/>
      <c r="CR583" s="221"/>
      <c r="CU583" s="50"/>
      <c r="CV583" s="115"/>
      <c r="CW583" s="43"/>
      <c r="CX583" s="43"/>
      <c r="CY583" s="43"/>
      <c r="CZ583" s="115"/>
      <c r="DC583" s="50"/>
      <c r="DD583" s="115"/>
      <c r="DE583" s="222"/>
      <c r="DF583" s="223"/>
      <c r="DJ583" s="221"/>
      <c r="DM583" s="50"/>
      <c r="DN583" s="115"/>
      <c r="DO583" s="43"/>
      <c r="DP583" s="43"/>
      <c r="DQ583" s="43"/>
      <c r="DU583" s="50"/>
      <c r="DV583" s="115"/>
      <c r="DW583" s="222"/>
      <c r="DX583" s="223"/>
      <c r="EG583" s="43"/>
      <c r="EH583" s="43"/>
      <c r="EI583" s="43"/>
    </row>
    <row r="584">
      <c r="A584" s="218"/>
      <c r="B584" s="219"/>
      <c r="C584" s="15"/>
      <c r="D584" s="15"/>
      <c r="E584" s="15"/>
      <c r="F584" s="165"/>
      <c r="G584" s="15"/>
      <c r="H584" s="15"/>
      <c r="I584" s="28"/>
      <c r="J584" s="71"/>
      <c r="K584" s="35"/>
      <c r="L584" s="35"/>
      <c r="M584" s="35"/>
      <c r="N584" s="71"/>
      <c r="O584" s="15"/>
      <c r="P584" s="15"/>
      <c r="Q584" s="28"/>
      <c r="R584" s="71"/>
      <c r="S584" s="173"/>
      <c r="T584" s="219"/>
      <c r="U584" s="15"/>
      <c r="V584" s="15"/>
      <c r="W584" s="15"/>
      <c r="X584" s="165"/>
      <c r="Y584" s="15"/>
      <c r="Z584" s="15"/>
      <c r="AA584" s="15"/>
      <c r="AB584" s="71"/>
      <c r="AC584" s="35"/>
      <c r="AD584" s="35"/>
      <c r="AE584" s="35"/>
      <c r="AF584" s="71"/>
      <c r="AG584" s="15"/>
      <c r="AH584" s="15"/>
      <c r="AI584" s="28"/>
      <c r="AJ584" s="71"/>
      <c r="AK584" s="173"/>
      <c r="AL584" s="219"/>
      <c r="AM584" s="15"/>
      <c r="AN584" s="15"/>
      <c r="AO584" s="15"/>
      <c r="AP584" s="165"/>
      <c r="AQ584" s="15"/>
      <c r="AR584" s="15"/>
      <c r="AS584" s="28"/>
      <c r="AT584" s="71"/>
      <c r="AU584" s="35"/>
      <c r="AV584" s="35"/>
      <c r="AW584" s="35"/>
      <c r="AX584" s="71"/>
      <c r="AY584" s="15"/>
      <c r="AZ584" s="15"/>
      <c r="BA584" s="28"/>
      <c r="BB584" s="71"/>
      <c r="BC584" s="173"/>
      <c r="BD584" s="220"/>
      <c r="BH584" s="221"/>
      <c r="BK584" s="50"/>
      <c r="BL584" s="115"/>
      <c r="BM584" s="43"/>
      <c r="BN584" s="43"/>
      <c r="BO584" s="43"/>
      <c r="BP584" s="115"/>
      <c r="BS584" s="50"/>
      <c r="BT584" s="115"/>
      <c r="BU584" s="222"/>
      <c r="BV584" s="223"/>
      <c r="BZ584" s="221"/>
      <c r="CC584" s="50"/>
      <c r="CD584" s="115"/>
      <c r="CE584" s="43"/>
      <c r="CF584" s="43"/>
      <c r="CG584" s="43"/>
      <c r="CH584" s="115"/>
      <c r="CK584" s="50"/>
      <c r="CL584" s="115"/>
      <c r="CM584" s="222"/>
      <c r="CN584" s="223"/>
      <c r="CR584" s="221"/>
      <c r="CU584" s="50"/>
      <c r="CV584" s="115"/>
      <c r="CW584" s="43"/>
      <c r="CX584" s="43"/>
      <c r="CY584" s="43"/>
      <c r="CZ584" s="115"/>
      <c r="DC584" s="50"/>
      <c r="DD584" s="115"/>
      <c r="DE584" s="222"/>
      <c r="DF584" s="223"/>
      <c r="DJ584" s="221"/>
      <c r="DM584" s="50"/>
      <c r="DN584" s="115"/>
      <c r="DO584" s="43"/>
      <c r="DP584" s="43"/>
      <c r="DQ584" s="43"/>
      <c r="DU584" s="50"/>
      <c r="DV584" s="115"/>
      <c r="DW584" s="222"/>
      <c r="DX584" s="223"/>
      <c r="EG584" s="43"/>
      <c r="EH584" s="43"/>
      <c r="EI584" s="43"/>
    </row>
    <row r="585">
      <c r="A585" s="218"/>
      <c r="B585" s="219"/>
      <c r="C585" s="15"/>
      <c r="D585" s="15"/>
      <c r="E585" s="15"/>
      <c r="F585" s="165"/>
      <c r="G585" s="15"/>
      <c r="H585" s="15"/>
      <c r="I585" s="28"/>
      <c r="J585" s="71"/>
      <c r="K585" s="35"/>
      <c r="L585" s="35"/>
      <c r="M585" s="35"/>
      <c r="N585" s="71"/>
      <c r="O585" s="15"/>
      <c r="P585" s="15"/>
      <c r="Q585" s="28"/>
      <c r="R585" s="71"/>
      <c r="S585" s="173"/>
      <c r="T585" s="219"/>
      <c r="U585" s="15"/>
      <c r="V585" s="15"/>
      <c r="W585" s="15"/>
      <c r="X585" s="165"/>
      <c r="Y585" s="15"/>
      <c r="Z585" s="15"/>
      <c r="AA585" s="15"/>
      <c r="AB585" s="71"/>
      <c r="AC585" s="35"/>
      <c r="AD585" s="35"/>
      <c r="AE585" s="35"/>
      <c r="AF585" s="71"/>
      <c r="AG585" s="15"/>
      <c r="AH585" s="15"/>
      <c r="AI585" s="28"/>
      <c r="AJ585" s="71"/>
      <c r="AK585" s="173"/>
      <c r="AL585" s="219"/>
      <c r="AM585" s="15"/>
      <c r="AN585" s="15"/>
      <c r="AO585" s="15"/>
      <c r="AP585" s="165"/>
      <c r="AQ585" s="15"/>
      <c r="AR585" s="15"/>
      <c r="AS585" s="28"/>
      <c r="AT585" s="71"/>
      <c r="AU585" s="35"/>
      <c r="AV585" s="35"/>
      <c r="AW585" s="35"/>
      <c r="AX585" s="71"/>
      <c r="AY585" s="15"/>
      <c r="AZ585" s="15"/>
      <c r="BA585" s="28"/>
      <c r="BB585" s="71"/>
      <c r="BC585" s="173"/>
      <c r="BD585" s="220"/>
      <c r="BH585" s="221"/>
      <c r="BK585" s="50"/>
      <c r="BL585" s="115"/>
      <c r="BM585" s="43"/>
      <c r="BN585" s="43"/>
      <c r="BO585" s="43"/>
      <c r="BP585" s="115"/>
      <c r="BS585" s="50"/>
      <c r="BT585" s="115"/>
      <c r="BU585" s="222"/>
      <c r="BV585" s="223"/>
      <c r="BZ585" s="221"/>
      <c r="CC585" s="50"/>
      <c r="CD585" s="115"/>
      <c r="CE585" s="43"/>
      <c r="CF585" s="43"/>
      <c r="CG585" s="43"/>
      <c r="CH585" s="115"/>
      <c r="CK585" s="50"/>
      <c r="CL585" s="115"/>
      <c r="CM585" s="222"/>
      <c r="CN585" s="223"/>
      <c r="CR585" s="221"/>
      <c r="CU585" s="50"/>
      <c r="CV585" s="115"/>
      <c r="CW585" s="43"/>
      <c r="CX585" s="43"/>
      <c r="CY585" s="43"/>
      <c r="CZ585" s="115"/>
      <c r="DC585" s="50"/>
      <c r="DD585" s="115"/>
      <c r="DE585" s="222"/>
      <c r="DF585" s="223"/>
      <c r="DJ585" s="221"/>
      <c r="DM585" s="50"/>
      <c r="DN585" s="115"/>
      <c r="DO585" s="43"/>
      <c r="DP585" s="43"/>
      <c r="DQ585" s="43"/>
      <c r="DU585" s="50"/>
      <c r="DV585" s="115"/>
      <c r="DW585" s="222"/>
      <c r="DX585" s="223"/>
      <c r="EG585" s="43"/>
      <c r="EH585" s="43"/>
      <c r="EI585" s="43"/>
    </row>
    <row r="586">
      <c r="A586" s="218"/>
      <c r="B586" s="219"/>
      <c r="C586" s="15"/>
      <c r="D586" s="15"/>
      <c r="E586" s="15"/>
      <c r="F586" s="165"/>
      <c r="G586" s="15"/>
      <c r="H586" s="15"/>
      <c r="I586" s="28"/>
      <c r="J586" s="71"/>
      <c r="K586" s="35"/>
      <c r="L586" s="35"/>
      <c r="M586" s="35"/>
      <c r="N586" s="71"/>
      <c r="O586" s="15"/>
      <c r="P586" s="15"/>
      <c r="Q586" s="28"/>
      <c r="R586" s="71"/>
      <c r="S586" s="173"/>
      <c r="T586" s="219"/>
      <c r="U586" s="15"/>
      <c r="V586" s="15"/>
      <c r="W586" s="15"/>
      <c r="X586" s="165"/>
      <c r="Y586" s="15"/>
      <c r="Z586" s="15"/>
      <c r="AA586" s="15"/>
      <c r="AB586" s="71"/>
      <c r="AC586" s="35"/>
      <c r="AD586" s="35"/>
      <c r="AE586" s="35"/>
      <c r="AF586" s="71"/>
      <c r="AG586" s="15"/>
      <c r="AH586" s="15"/>
      <c r="AI586" s="28"/>
      <c r="AJ586" s="71"/>
      <c r="AK586" s="173"/>
      <c r="AL586" s="219"/>
      <c r="AM586" s="15"/>
      <c r="AN586" s="15"/>
      <c r="AO586" s="15"/>
      <c r="AP586" s="165"/>
      <c r="AQ586" s="15"/>
      <c r="AR586" s="15"/>
      <c r="AS586" s="28"/>
      <c r="AT586" s="71"/>
      <c r="AU586" s="35"/>
      <c r="AV586" s="35"/>
      <c r="AW586" s="35"/>
      <c r="AX586" s="71"/>
      <c r="AY586" s="15"/>
      <c r="AZ586" s="15"/>
      <c r="BA586" s="28"/>
      <c r="BB586" s="71"/>
      <c r="BC586" s="173"/>
      <c r="BD586" s="220"/>
      <c r="BH586" s="221"/>
      <c r="BK586" s="50"/>
      <c r="BL586" s="115"/>
      <c r="BM586" s="43"/>
      <c r="BN586" s="43"/>
      <c r="BO586" s="43"/>
      <c r="BP586" s="115"/>
      <c r="BS586" s="50"/>
      <c r="BT586" s="115"/>
      <c r="BU586" s="222"/>
      <c r="BV586" s="223"/>
      <c r="BZ586" s="221"/>
      <c r="CC586" s="50"/>
      <c r="CD586" s="115"/>
      <c r="CE586" s="43"/>
      <c r="CF586" s="43"/>
      <c r="CG586" s="43"/>
      <c r="CH586" s="115"/>
      <c r="CK586" s="50"/>
      <c r="CL586" s="115"/>
      <c r="CM586" s="222"/>
      <c r="CN586" s="223"/>
      <c r="CR586" s="221"/>
      <c r="CU586" s="50"/>
      <c r="CV586" s="115"/>
      <c r="CW586" s="43"/>
      <c r="CX586" s="43"/>
      <c r="CY586" s="43"/>
      <c r="CZ586" s="115"/>
      <c r="DC586" s="50"/>
      <c r="DD586" s="115"/>
      <c r="DE586" s="222"/>
      <c r="DF586" s="223"/>
      <c r="DJ586" s="221"/>
      <c r="DM586" s="50"/>
      <c r="DN586" s="115"/>
      <c r="DO586" s="43"/>
      <c r="DP586" s="43"/>
      <c r="DQ586" s="43"/>
      <c r="DU586" s="50"/>
      <c r="DV586" s="115"/>
      <c r="DW586" s="222"/>
      <c r="DX586" s="223"/>
      <c r="EG586" s="43"/>
      <c r="EH586" s="43"/>
      <c r="EI586" s="43"/>
    </row>
    <row r="587">
      <c r="A587" s="218"/>
      <c r="B587" s="219"/>
      <c r="C587" s="15"/>
      <c r="D587" s="15"/>
      <c r="E587" s="15"/>
      <c r="F587" s="165"/>
      <c r="G587" s="15"/>
      <c r="H587" s="15"/>
      <c r="I587" s="28"/>
      <c r="J587" s="71"/>
      <c r="K587" s="35"/>
      <c r="L587" s="35"/>
      <c r="M587" s="35"/>
      <c r="N587" s="71"/>
      <c r="O587" s="15"/>
      <c r="P587" s="15"/>
      <c r="Q587" s="28"/>
      <c r="R587" s="71"/>
      <c r="S587" s="173"/>
      <c r="T587" s="219"/>
      <c r="U587" s="15"/>
      <c r="V587" s="15"/>
      <c r="W587" s="15"/>
      <c r="X587" s="165"/>
      <c r="Y587" s="15"/>
      <c r="Z587" s="15"/>
      <c r="AA587" s="15"/>
      <c r="AB587" s="71"/>
      <c r="AC587" s="35"/>
      <c r="AD587" s="35"/>
      <c r="AE587" s="35"/>
      <c r="AF587" s="71"/>
      <c r="AG587" s="15"/>
      <c r="AH587" s="15"/>
      <c r="AI587" s="28"/>
      <c r="AJ587" s="71"/>
      <c r="AK587" s="173"/>
      <c r="AL587" s="219"/>
      <c r="AM587" s="15"/>
      <c r="AN587" s="15"/>
      <c r="AO587" s="15"/>
      <c r="AP587" s="165"/>
      <c r="AQ587" s="15"/>
      <c r="AR587" s="15"/>
      <c r="AS587" s="28"/>
      <c r="AT587" s="71"/>
      <c r="AU587" s="35"/>
      <c r="AV587" s="35"/>
      <c r="AW587" s="35"/>
      <c r="AX587" s="71"/>
      <c r="AY587" s="15"/>
      <c r="AZ587" s="15"/>
      <c r="BA587" s="28"/>
      <c r="BB587" s="71"/>
      <c r="BC587" s="173"/>
      <c r="BD587" s="220"/>
      <c r="BH587" s="221"/>
      <c r="BK587" s="50"/>
      <c r="BL587" s="115"/>
      <c r="BM587" s="43"/>
      <c r="BN587" s="43"/>
      <c r="BO587" s="43"/>
      <c r="BP587" s="115"/>
      <c r="BS587" s="50"/>
      <c r="BT587" s="115"/>
      <c r="BU587" s="222"/>
      <c r="BV587" s="223"/>
      <c r="BZ587" s="221"/>
      <c r="CC587" s="50"/>
      <c r="CD587" s="115"/>
      <c r="CE587" s="43"/>
      <c r="CF587" s="43"/>
      <c r="CG587" s="43"/>
      <c r="CH587" s="115"/>
      <c r="CK587" s="50"/>
      <c r="CL587" s="115"/>
      <c r="CM587" s="222"/>
      <c r="CN587" s="223"/>
      <c r="CR587" s="221"/>
      <c r="CU587" s="50"/>
      <c r="CV587" s="115"/>
      <c r="CW587" s="43"/>
      <c r="CX587" s="43"/>
      <c r="CY587" s="43"/>
      <c r="CZ587" s="115"/>
      <c r="DC587" s="50"/>
      <c r="DD587" s="115"/>
      <c r="DE587" s="222"/>
      <c r="DF587" s="223"/>
      <c r="DJ587" s="221"/>
      <c r="DM587" s="50"/>
      <c r="DN587" s="115"/>
      <c r="DO587" s="43"/>
      <c r="DP587" s="43"/>
      <c r="DQ587" s="43"/>
      <c r="DU587" s="50"/>
      <c r="DV587" s="115"/>
      <c r="DW587" s="222"/>
      <c r="DX587" s="223"/>
      <c r="EG587" s="43"/>
      <c r="EH587" s="43"/>
      <c r="EI587" s="43"/>
    </row>
    <row r="588">
      <c r="A588" s="218"/>
      <c r="B588" s="219"/>
      <c r="C588" s="15"/>
      <c r="D588" s="15"/>
      <c r="E588" s="15"/>
      <c r="F588" s="165"/>
      <c r="G588" s="15"/>
      <c r="H588" s="15"/>
      <c r="I588" s="28"/>
      <c r="J588" s="71"/>
      <c r="K588" s="35"/>
      <c r="L588" s="35"/>
      <c r="M588" s="35"/>
      <c r="N588" s="71"/>
      <c r="O588" s="15"/>
      <c r="P588" s="15"/>
      <c r="Q588" s="28"/>
      <c r="R588" s="71"/>
      <c r="S588" s="173"/>
      <c r="T588" s="219"/>
      <c r="U588" s="15"/>
      <c r="V588" s="15"/>
      <c r="W588" s="15"/>
      <c r="X588" s="165"/>
      <c r="Y588" s="15"/>
      <c r="Z588" s="15"/>
      <c r="AA588" s="15"/>
      <c r="AB588" s="71"/>
      <c r="AC588" s="35"/>
      <c r="AD588" s="35"/>
      <c r="AE588" s="35"/>
      <c r="AF588" s="71"/>
      <c r="AG588" s="15"/>
      <c r="AH588" s="15"/>
      <c r="AI588" s="28"/>
      <c r="AJ588" s="71"/>
      <c r="AK588" s="173"/>
      <c r="AL588" s="219"/>
      <c r="AM588" s="15"/>
      <c r="AN588" s="15"/>
      <c r="AO588" s="15"/>
      <c r="AP588" s="165"/>
      <c r="AQ588" s="15"/>
      <c r="AR588" s="15"/>
      <c r="AS588" s="28"/>
      <c r="AT588" s="71"/>
      <c r="AU588" s="35"/>
      <c r="AV588" s="35"/>
      <c r="AW588" s="35"/>
      <c r="AX588" s="71"/>
      <c r="AY588" s="15"/>
      <c r="AZ588" s="15"/>
      <c r="BA588" s="28"/>
      <c r="BB588" s="71"/>
      <c r="BC588" s="173"/>
      <c r="BD588" s="220"/>
      <c r="BH588" s="221"/>
      <c r="BK588" s="50"/>
      <c r="BL588" s="115"/>
      <c r="BM588" s="43"/>
      <c r="BN588" s="43"/>
      <c r="BO588" s="43"/>
      <c r="BP588" s="115"/>
      <c r="BS588" s="50"/>
      <c r="BT588" s="115"/>
      <c r="BU588" s="222"/>
      <c r="BV588" s="223"/>
      <c r="BZ588" s="221"/>
      <c r="CC588" s="50"/>
      <c r="CD588" s="115"/>
      <c r="CE588" s="43"/>
      <c r="CF588" s="43"/>
      <c r="CG588" s="43"/>
      <c r="CH588" s="115"/>
      <c r="CK588" s="50"/>
      <c r="CL588" s="115"/>
      <c r="CM588" s="222"/>
      <c r="CN588" s="223"/>
      <c r="CR588" s="221"/>
      <c r="CU588" s="50"/>
      <c r="CV588" s="115"/>
      <c r="CW588" s="43"/>
      <c r="CX588" s="43"/>
      <c r="CY588" s="43"/>
      <c r="CZ588" s="115"/>
      <c r="DC588" s="50"/>
      <c r="DD588" s="115"/>
      <c r="DE588" s="222"/>
      <c r="DF588" s="223"/>
      <c r="DJ588" s="221"/>
      <c r="DM588" s="50"/>
      <c r="DN588" s="115"/>
      <c r="DO588" s="43"/>
      <c r="DP588" s="43"/>
      <c r="DQ588" s="43"/>
      <c r="DU588" s="50"/>
      <c r="DV588" s="115"/>
      <c r="DW588" s="222"/>
      <c r="DX588" s="223"/>
      <c r="EG588" s="43"/>
      <c r="EH588" s="43"/>
      <c r="EI588" s="43"/>
    </row>
    <row r="589">
      <c r="A589" s="218"/>
      <c r="B589" s="219"/>
      <c r="C589" s="15"/>
      <c r="D589" s="15"/>
      <c r="E589" s="15"/>
      <c r="F589" s="165"/>
      <c r="G589" s="15"/>
      <c r="H589" s="15"/>
      <c r="I589" s="28"/>
      <c r="J589" s="71"/>
      <c r="K589" s="35"/>
      <c r="L589" s="35"/>
      <c r="M589" s="35"/>
      <c r="N589" s="71"/>
      <c r="O589" s="15"/>
      <c r="P589" s="15"/>
      <c r="Q589" s="28"/>
      <c r="R589" s="71"/>
      <c r="S589" s="173"/>
      <c r="T589" s="219"/>
      <c r="U589" s="15"/>
      <c r="V589" s="15"/>
      <c r="W589" s="15"/>
      <c r="X589" s="165"/>
      <c r="Y589" s="15"/>
      <c r="Z589" s="15"/>
      <c r="AA589" s="15"/>
      <c r="AB589" s="71"/>
      <c r="AC589" s="35"/>
      <c r="AD589" s="35"/>
      <c r="AE589" s="35"/>
      <c r="AF589" s="71"/>
      <c r="AG589" s="15"/>
      <c r="AH589" s="15"/>
      <c r="AI589" s="28"/>
      <c r="AJ589" s="71"/>
      <c r="AK589" s="173"/>
      <c r="AL589" s="219"/>
      <c r="AM589" s="15"/>
      <c r="AN589" s="15"/>
      <c r="AO589" s="15"/>
      <c r="AP589" s="165"/>
      <c r="AQ589" s="15"/>
      <c r="AR589" s="15"/>
      <c r="AS589" s="28"/>
      <c r="AT589" s="71"/>
      <c r="AU589" s="35"/>
      <c r="AV589" s="35"/>
      <c r="AW589" s="35"/>
      <c r="AX589" s="71"/>
      <c r="AY589" s="15"/>
      <c r="AZ589" s="15"/>
      <c r="BA589" s="28"/>
      <c r="BB589" s="71"/>
      <c r="BC589" s="173"/>
      <c r="BD589" s="220"/>
      <c r="BH589" s="221"/>
      <c r="BK589" s="50"/>
      <c r="BL589" s="115"/>
      <c r="BM589" s="43"/>
      <c r="BN589" s="43"/>
      <c r="BO589" s="43"/>
      <c r="BP589" s="115"/>
      <c r="BS589" s="50"/>
      <c r="BT589" s="115"/>
      <c r="BU589" s="222"/>
      <c r="BV589" s="223"/>
      <c r="BZ589" s="221"/>
      <c r="CC589" s="50"/>
      <c r="CD589" s="115"/>
      <c r="CE589" s="43"/>
      <c r="CF589" s="43"/>
      <c r="CG589" s="43"/>
      <c r="CH589" s="115"/>
      <c r="CK589" s="50"/>
      <c r="CL589" s="115"/>
      <c r="CM589" s="222"/>
      <c r="CN589" s="223"/>
      <c r="CR589" s="221"/>
      <c r="CU589" s="50"/>
      <c r="CV589" s="115"/>
      <c r="CW589" s="43"/>
      <c r="CX589" s="43"/>
      <c r="CY589" s="43"/>
      <c r="CZ589" s="115"/>
      <c r="DC589" s="50"/>
      <c r="DD589" s="115"/>
      <c r="DE589" s="222"/>
      <c r="DF589" s="223"/>
      <c r="DJ589" s="221"/>
      <c r="DM589" s="50"/>
      <c r="DN589" s="115"/>
      <c r="DO589" s="43"/>
      <c r="DP589" s="43"/>
      <c r="DQ589" s="43"/>
      <c r="DU589" s="50"/>
      <c r="DV589" s="115"/>
      <c r="DW589" s="222"/>
      <c r="DX589" s="223"/>
      <c r="EG589" s="43"/>
      <c r="EH589" s="43"/>
      <c r="EI589" s="43"/>
    </row>
    <row r="590">
      <c r="A590" s="218"/>
      <c r="B590" s="219"/>
      <c r="C590" s="15"/>
      <c r="D590" s="15"/>
      <c r="E590" s="15"/>
      <c r="F590" s="165"/>
      <c r="G590" s="15"/>
      <c r="H590" s="15"/>
      <c r="I590" s="28"/>
      <c r="J590" s="71"/>
      <c r="K590" s="35"/>
      <c r="L590" s="35"/>
      <c r="M590" s="35"/>
      <c r="N590" s="71"/>
      <c r="O590" s="15"/>
      <c r="P590" s="15"/>
      <c r="Q590" s="28"/>
      <c r="R590" s="71"/>
      <c r="S590" s="173"/>
      <c r="T590" s="219"/>
      <c r="U590" s="15"/>
      <c r="V590" s="15"/>
      <c r="W590" s="15"/>
      <c r="X590" s="165"/>
      <c r="Y590" s="15"/>
      <c r="Z590" s="15"/>
      <c r="AA590" s="15"/>
      <c r="AB590" s="71"/>
      <c r="AC590" s="35"/>
      <c r="AD590" s="35"/>
      <c r="AE590" s="35"/>
      <c r="AF590" s="71"/>
      <c r="AG590" s="15"/>
      <c r="AH590" s="15"/>
      <c r="AI590" s="28"/>
      <c r="AJ590" s="71"/>
      <c r="AK590" s="173"/>
      <c r="AL590" s="219"/>
      <c r="AM590" s="15"/>
      <c r="AN590" s="15"/>
      <c r="AO590" s="15"/>
      <c r="AP590" s="165"/>
      <c r="AQ590" s="15"/>
      <c r="AR590" s="15"/>
      <c r="AS590" s="28"/>
      <c r="AT590" s="71"/>
      <c r="AU590" s="35"/>
      <c r="AV590" s="35"/>
      <c r="AW590" s="35"/>
      <c r="AX590" s="71"/>
      <c r="AY590" s="15"/>
      <c r="AZ590" s="15"/>
      <c r="BA590" s="28"/>
      <c r="BB590" s="71"/>
      <c r="BC590" s="173"/>
      <c r="BD590" s="220"/>
      <c r="BH590" s="221"/>
      <c r="BK590" s="50"/>
      <c r="BL590" s="115"/>
      <c r="BM590" s="43"/>
      <c r="BN590" s="43"/>
      <c r="BO590" s="43"/>
      <c r="BP590" s="115"/>
      <c r="BS590" s="50"/>
      <c r="BT590" s="115"/>
      <c r="BU590" s="222"/>
      <c r="BV590" s="223"/>
      <c r="BZ590" s="221"/>
      <c r="CC590" s="50"/>
      <c r="CD590" s="115"/>
      <c r="CE590" s="43"/>
      <c r="CF590" s="43"/>
      <c r="CG590" s="43"/>
      <c r="CH590" s="115"/>
      <c r="CK590" s="50"/>
      <c r="CL590" s="115"/>
      <c r="CM590" s="222"/>
      <c r="CN590" s="223"/>
      <c r="CR590" s="221"/>
      <c r="CU590" s="50"/>
      <c r="CV590" s="115"/>
      <c r="CW590" s="43"/>
      <c r="CX590" s="43"/>
      <c r="CY590" s="43"/>
      <c r="CZ590" s="115"/>
      <c r="DC590" s="50"/>
      <c r="DD590" s="115"/>
      <c r="DE590" s="222"/>
      <c r="DF590" s="223"/>
      <c r="DJ590" s="221"/>
      <c r="DM590" s="50"/>
      <c r="DN590" s="115"/>
      <c r="DO590" s="43"/>
      <c r="DP590" s="43"/>
      <c r="DQ590" s="43"/>
      <c r="DU590" s="50"/>
      <c r="DV590" s="115"/>
      <c r="DW590" s="222"/>
      <c r="DX590" s="223"/>
      <c r="EG590" s="43"/>
      <c r="EH590" s="43"/>
      <c r="EI590" s="43"/>
    </row>
    <row r="591">
      <c r="A591" s="218"/>
      <c r="B591" s="219"/>
      <c r="C591" s="15"/>
      <c r="D591" s="15"/>
      <c r="E591" s="15"/>
      <c r="F591" s="165"/>
      <c r="G591" s="15"/>
      <c r="H591" s="15"/>
      <c r="I591" s="28"/>
      <c r="J591" s="71"/>
      <c r="K591" s="35"/>
      <c r="L591" s="35"/>
      <c r="M591" s="35"/>
      <c r="N591" s="71"/>
      <c r="O591" s="15"/>
      <c r="P591" s="15"/>
      <c r="Q591" s="28"/>
      <c r="R591" s="71"/>
      <c r="S591" s="173"/>
      <c r="T591" s="219"/>
      <c r="U591" s="15"/>
      <c r="V591" s="15"/>
      <c r="W591" s="15"/>
      <c r="X591" s="165"/>
      <c r="Y591" s="15"/>
      <c r="Z591" s="15"/>
      <c r="AA591" s="15"/>
      <c r="AB591" s="71"/>
      <c r="AC591" s="35"/>
      <c r="AD591" s="35"/>
      <c r="AE591" s="35"/>
      <c r="AF591" s="71"/>
      <c r="AG591" s="15"/>
      <c r="AH591" s="15"/>
      <c r="AI591" s="28"/>
      <c r="AJ591" s="71"/>
      <c r="AK591" s="173"/>
      <c r="AL591" s="219"/>
      <c r="AM591" s="15"/>
      <c r="AN591" s="15"/>
      <c r="AO591" s="15"/>
      <c r="AP591" s="165"/>
      <c r="AQ591" s="15"/>
      <c r="AR591" s="15"/>
      <c r="AS591" s="28"/>
      <c r="AT591" s="71"/>
      <c r="AU591" s="35"/>
      <c r="AV591" s="35"/>
      <c r="AW591" s="35"/>
      <c r="AX591" s="71"/>
      <c r="AY591" s="15"/>
      <c r="AZ591" s="15"/>
      <c r="BA591" s="28"/>
      <c r="BB591" s="71"/>
      <c r="BC591" s="173"/>
      <c r="BD591" s="220"/>
      <c r="BH591" s="221"/>
      <c r="BK591" s="50"/>
      <c r="BL591" s="115"/>
      <c r="BM591" s="43"/>
      <c r="BN591" s="43"/>
      <c r="BO591" s="43"/>
      <c r="BP591" s="115"/>
      <c r="BS591" s="50"/>
      <c r="BT591" s="115"/>
      <c r="BU591" s="222"/>
      <c r="BV591" s="223"/>
      <c r="BZ591" s="221"/>
      <c r="CC591" s="50"/>
      <c r="CD591" s="115"/>
      <c r="CE591" s="43"/>
      <c r="CF591" s="43"/>
      <c r="CG591" s="43"/>
      <c r="CH591" s="115"/>
      <c r="CK591" s="50"/>
      <c r="CL591" s="115"/>
      <c r="CM591" s="222"/>
      <c r="CN591" s="223"/>
      <c r="CR591" s="221"/>
      <c r="CU591" s="50"/>
      <c r="CV591" s="115"/>
      <c r="CW591" s="43"/>
      <c r="CX591" s="43"/>
      <c r="CY591" s="43"/>
      <c r="CZ591" s="115"/>
      <c r="DC591" s="50"/>
      <c r="DD591" s="115"/>
      <c r="DE591" s="222"/>
      <c r="DF591" s="223"/>
      <c r="DJ591" s="221"/>
      <c r="DM591" s="50"/>
      <c r="DN591" s="115"/>
      <c r="DO591" s="43"/>
      <c r="DP591" s="43"/>
      <c r="DQ591" s="43"/>
      <c r="DU591" s="50"/>
      <c r="DV591" s="115"/>
      <c r="DW591" s="222"/>
      <c r="DX591" s="223"/>
      <c r="EG591" s="43"/>
      <c r="EH591" s="43"/>
      <c r="EI591" s="43"/>
    </row>
    <row r="592">
      <c r="A592" s="218"/>
      <c r="B592" s="219"/>
      <c r="C592" s="15"/>
      <c r="D592" s="15"/>
      <c r="E592" s="15"/>
      <c r="F592" s="165"/>
      <c r="G592" s="15"/>
      <c r="H592" s="15"/>
      <c r="I592" s="28"/>
      <c r="J592" s="71"/>
      <c r="K592" s="35"/>
      <c r="L592" s="35"/>
      <c r="M592" s="35"/>
      <c r="N592" s="71"/>
      <c r="O592" s="15"/>
      <c r="P592" s="15"/>
      <c r="Q592" s="28"/>
      <c r="R592" s="71"/>
      <c r="S592" s="173"/>
      <c r="T592" s="219"/>
      <c r="U592" s="15"/>
      <c r="V592" s="15"/>
      <c r="W592" s="15"/>
      <c r="X592" s="165"/>
      <c r="Y592" s="15"/>
      <c r="Z592" s="15"/>
      <c r="AA592" s="15"/>
      <c r="AB592" s="71"/>
      <c r="AC592" s="35"/>
      <c r="AD592" s="35"/>
      <c r="AE592" s="35"/>
      <c r="AF592" s="71"/>
      <c r="AG592" s="15"/>
      <c r="AH592" s="15"/>
      <c r="AI592" s="28"/>
      <c r="AJ592" s="71"/>
      <c r="AK592" s="173"/>
      <c r="AL592" s="219"/>
      <c r="AM592" s="15"/>
      <c r="AN592" s="15"/>
      <c r="AO592" s="15"/>
      <c r="AP592" s="165"/>
      <c r="AQ592" s="15"/>
      <c r="AR592" s="15"/>
      <c r="AS592" s="28"/>
      <c r="AT592" s="71"/>
      <c r="AU592" s="35"/>
      <c r="AV592" s="35"/>
      <c r="AW592" s="35"/>
      <c r="AX592" s="71"/>
      <c r="AY592" s="15"/>
      <c r="AZ592" s="15"/>
      <c r="BA592" s="28"/>
      <c r="BB592" s="71"/>
      <c r="BC592" s="173"/>
      <c r="BD592" s="220"/>
      <c r="BH592" s="221"/>
      <c r="BK592" s="50"/>
      <c r="BL592" s="115"/>
      <c r="BM592" s="43"/>
      <c r="BN592" s="43"/>
      <c r="BO592" s="43"/>
      <c r="BP592" s="115"/>
      <c r="BS592" s="50"/>
      <c r="BT592" s="115"/>
      <c r="BU592" s="222"/>
      <c r="BV592" s="223"/>
      <c r="BZ592" s="221"/>
      <c r="CC592" s="50"/>
      <c r="CD592" s="115"/>
      <c r="CE592" s="43"/>
      <c r="CF592" s="43"/>
      <c r="CG592" s="43"/>
      <c r="CH592" s="115"/>
      <c r="CK592" s="50"/>
      <c r="CL592" s="115"/>
      <c r="CM592" s="222"/>
      <c r="CN592" s="223"/>
      <c r="CR592" s="221"/>
      <c r="CU592" s="50"/>
      <c r="CV592" s="115"/>
      <c r="CW592" s="43"/>
      <c r="CX592" s="43"/>
      <c r="CY592" s="43"/>
      <c r="CZ592" s="115"/>
      <c r="DC592" s="50"/>
      <c r="DD592" s="115"/>
      <c r="DE592" s="222"/>
      <c r="DF592" s="223"/>
      <c r="DJ592" s="221"/>
      <c r="DM592" s="50"/>
      <c r="DN592" s="115"/>
      <c r="DO592" s="43"/>
      <c r="DP592" s="43"/>
      <c r="DQ592" s="43"/>
      <c r="DU592" s="50"/>
      <c r="DV592" s="115"/>
      <c r="DW592" s="222"/>
      <c r="DX592" s="223"/>
      <c r="EG592" s="43"/>
      <c r="EH592" s="43"/>
      <c r="EI592" s="43"/>
    </row>
    <row r="593">
      <c r="A593" s="218"/>
      <c r="B593" s="219"/>
      <c r="C593" s="15"/>
      <c r="D593" s="15"/>
      <c r="E593" s="15"/>
      <c r="F593" s="165"/>
      <c r="G593" s="15"/>
      <c r="H593" s="15"/>
      <c r="I593" s="28"/>
      <c r="J593" s="71"/>
      <c r="K593" s="35"/>
      <c r="L593" s="35"/>
      <c r="M593" s="35"/>
      <c r="N593" s="71"/>
      <c r="O593" s="15"/>
      <c r="P593" s="15"/>
      <c r="Q593" s="28"/>
      <c r="R593" s="71"/>
      <c r="S593" s="173"/>
      <c r="T593" s="219"/>
      <c r="U593" s="15"/>
      <c r="V593" s="15"/>
      <c r="W593" s="15"/>
      <c r="X593" s="165"/>
      <c r="Y593" s="15"/>
      <c r="Z593" s="15"/>
      <c r="AA593" s="15"/>
      <c r="AB593" s="71"/>
      <c r="AC593" s="35"/>
      <c r="AD593" s="35"/>
      <c r="AE593" s="35"/>
      <c r="AF593" s="71"/>
      <c r="AG593" s="15"/>
      <c r="AH593" s="15"/>
      <c r="AI593" s="28"/>
      <c r="AJ593" s="71"/>
      <c r="AK593" s="173"/>
      <c r="AL593" s="219"/>
      <c r="AM593" s="15"/>
      <c r="AN593" s="15"/>
      <c r="AO593" s="15"/>
      <c r="AP593" s="165"/>
      <c r="AQ593" s="15"/>
      <c r="AR593" s="15"/>
      <c r="AS593" s="28"/>
      <c r="AT593" s="71"/>
      <c r="AU593" s="35"/>
      <c r="AV593" s="35"/>
      <c r="AW593" s="35"/>
      <c r="AX593" s="71"/>
      <c r="AY593" s="15"/>
      <c r="AZ593" s="15"/>
      <c r="BA593" s="28"/>
      <c r="BB593" s="71"/>
      <c r="BC593" s="173"/>
      <c r="BD593" s="220"/>
      <c r="BH593" s="221"/>
      <c r="BK593" s="50"/>
      <c r="BL593" s="115"/>
      <c r="BM593" s="43"/>
      <c r="BN593" s="43"/>
      <c r="BO593" s="43"/>
      <c r="BP593" s="115"/>
      <c r="BS593" s="50"/>
      <c r="BT593" s="115"/>
      <c r="BU593" s="222"/>
      <c r="BV593" s="223"/>
      <c r="BZ593" s="221"/>
      <c r="CC593" s="50"/>
      <c r="CD593" s="115"/>
      <c r="CE593" s="43"/>
      <c r="CF593" s="43"/>
      <c r="CG593" s="43"/>
      <c r="CH593" s="115"/>
      <c r="CK593" s="50"/>
      <c r="CL593" s="115"/>
      <c r="CM593" s="222"/>
      <c r="CN593" s="223"/>
      <c r="CR593" s="221"/>
      <c r="CU593" s="50"/>
      <c r="CV593" s="115"/>
      <c r="CW593" s="43"/>
      <c r="CX593" s="43"/>
      <c r="CY593" s="43"/>
      <c r="CZ593" s="115"/>
      <c r="DC593" s="50"/>
      <c r="DD593" s="115"/>
      <c r="DE593" s="222"/>
      <c r="DF593" s="223"/>
      <c r="DJ593" s="221"/>
      <c r="DM593" s="50"/>
      <c r="DN593" s="115"/>
      <c r="DO593" s="43"/>
      <c r="DP593" s="43"/>
      <c r="DQ593" s="43"/>
      <c r="DU593" s="50"/>
      <c r="DV593" s="115"/>
      <c r="DW593" s="222"/>
      <c r="DX593" s="223"/>
      <c r="EG593" s="43"/>
      <c r="EH593" s="43"/>
      <c r="EI593" s="43"/>
    </row>
    <row r="594">
      <c r="A594" s="218"/>
      <c r="B594" s="219"/>
      <c r="C594" s="15"/>
      <c r="D594" s="15"/>
      <c r="E594" s="15"/>
      <c r="F594" s="165"/>
      <c r="G594" s="15"/>
      <c r="H594" s="15"/>
      <c r="I594" s="28"/>
      <c r="J594" s="71"/>
      <c r="K594" s="35"/>
      <c r="L594" s="35"/>
      <c r="M594" s="35"/>
      <c r="N594" s="71"/>
      <c r="O594" s="15"/>
      <c r="P594" s="15"/>
      <c r="Q594" s="28"/>
      <c r="R594" s="71"/>
      <c r="S594" s="173"/>
      <c r="T594" s="219"/>
      <c r="U594" s="15"/>
      <c r="V594" s="15"/>
      <c r="W594" s="15"/>
      <c r="X594" s="165"/>
      <c r="Y594" s="15"/>
      <c r="Z594" s="15"/>
      <c r="AA594" s="15"/>
      <c r="AB594" s="71"/>
      <c r="AC594" s="35"/>
      <c r="AD594" s="35"/>
      <c r="AE594" s="35"/>
      <c r="AF594" s="71"/>
      <c r="AG594" s="15"/>
      <c r="AH594" s="15"/>
      <c r="AI594" s="28"/>
      <c r="AJ594" s="71"/>
      <c r="AK594" s="173"/>
      <c r="AL594" s="219"/>
      <c r="AM594" s="15"/>
      <c r="AN594" s="15"/>
      <c r="AO594" s="15"/>
      <c r="AP594" s="165"/>
      <c r="AQ594" s="15"/>
      <c r="AR594" s="15"/>
      <c r="AS594" s="28"/>
      <c r="AT594" s="71"/>
      <c r="AU594" s="35"/>
      <c r="AV594" s="35"/>
      <c r="AW594" s="35"/>
      <c r="AX594" s="71"/>
      <c r="AY594" s="15"/>
      <c r="AZ594" s="15"/>
      <c r="BA594" s="28"/>
      <c r="BB594" s="71"/>
      <c r="BC594" s="173"/>
      <c r="BD594" s="220"/>
      <c r="BH594" s="221"/>
      <c r="BK594" s="50"/>
      <c r="BL594" s="115"/>
      <c r="BM594" s="43"/>
      <c r="BN594" s="43"/>
      <c r="BO594" s="43"/>
      <c r="BP594" s="115"/>
      <c r="BS594" s="50"/>
      <c r="BT594" s="115"/>
      <c r="BU594" s="222"/>
      <c r="BV594" s="223"/>
      <c r="BZ594" s="221"/>
      <c r="CC594" s="50"/>
      <c r="CD594" s="115"/>
      <c r="CE594" s="43"/>
      <c r="CF594" s="43"/>
      <c r="CG594" s="43"/>
      <c r="CH594" s="115"/>
      <c r="CK594" s="50"/>
      <c r="CL594" s="115"/>
      <c r="CM594" s="222"/>
      <c r="CN594" s="223"/>
      <c r="CR594" s="221"/>
      <c r="CU594" s="50"/>
      <c r="CV594" s="115"/>
      <c r="CW594" s="43"/>
      <c r="CX594" s="43"/>
      <c r="CY594" s="43"/>
      <c r="CZ594" s="115"/>
      <c r="DC594" s="50"/>
      <c r="DD594" s="115"/>
      <c r="DE594" s="222"/>
      <c r="DF594" s="223"/>
      <c r="DJ594" s="221"/>
      <c r="DM594" s="50"/>
      <c r="DN594" s="115"/>
      <c r="DO594" s="43"/>
      <c r="DP594" s="43"/>
      <c r="DQ594" s="43"/>
      <c r="DU594" s="50"/>
      <c r="DV594" s="115"/>
      <c r="DW594" s="222"/>
      <c r="DX594" s="223"/>
      <c r="EG594" s="43"/>
      <c r="EH594" s="43"/>
      <c r="EI594" s="43"/>
    </row>
    <row r="595">
      <c r="A595" s="218"/>
      <c r="B595" s="219"/>
      <c r="C595" s="15"/>
      <c r="D595" s="15"/>
      <c r="E595" s="15"/>
      <c r="F595" s="165"/>
      <c r="G595" s="15"/>
      <c r="H595" s="15"/>
      <c r="I595" s="28"/>
      <c r="J595" s="71"/>
      <c r="K595" s="35"/>
      <c r="L595" s="35"/>
      <c r="M595" s="35"/>
      <c r="N595" s="71"/>
      <c r="O595" s="15"/>
      <c r="P595" s="15"/>
      <c r="Q595" s="28"/>
      <c r="R595" s="71"/>
      <c r="S595" s="173"/>
      <c r="T595" s="219"/>
      <c r="U595" s="15"/>
      <c r="V595" s="15"/>
      <c r="W595" s="15"/>
      <c r="X595" s="165"/>
      <c r="Y595" s="15"/>
      <c r="Z595" s="15"/>
      <c r="AA595" s="15"/>
      <c r="AB595" s="71"/>
      <c r="AC595" s="35"/>
      <c r="AD595" s="35"/>
      <c r="AE595" s="35"/>
      <c r="AF595" s="71"/>
      <c r="AG595" s="15"/>
      <c r="AH595" s="15"/>
      <c r="AI595" s="28"/>
      <c r="AJ595" s="71"/>
      <c r="AK595" s="173"/>
      <c r="AL595" s="219"/>
      <c r="AM595" s="15"/>
      <c r="AN595" s="15"/>
      <c r="AO595" s="15"/>
      <c r="AP595" s="165"/>
      <c r="AQ595" s="15"/>
      <c r="AR595" s="15"/>
      <c r="AS595" s="28"/>
      <c r="AT595" s="71"/>
      <c r="AU595" s="35"/>
      <c r="AV595" s="35"/>
      <c r="AW595" s="35"/>
      <c r="AX595" s="71"/>
      <c r="AY595" s="15"/>
      <c r="AZ595" s="15"/>
      <c r="BA595" s="28"/>
      <c r="BB595" s="71"/>
      <c r="BC595" s="173"/>
      <c r="BD595" s="220"/>
      <c r="BH595" s="221"/>
      <c r="BK595" s="50"/>
      <c r="BL595" s="115"/>
      <c r="BM595" s="43"/>
      <c r="BN595" s="43"/>
      <c r="BO595" s="43"/>
      <c r="BP595" s="115"/>
      <c r="BS595" s="50"/>
      <c r="BT595" s="115"/>
      <c r="BU595" s="222"/>
      <c r="BV595" s="223"/>
      <c r="BZ595" s="221"/>
      <c r="CC595" s="50"/>
      <c r="CD595" s="115"/>
      <c r="CE595" s="43"/>
      <c r="CF595" s="43"/>
      <c r="CG595" s="43"/>
      <c r="CH595" s="115"/>
      <c r="CK595" s="50"/>
      <c r="CL595" s="115"/>
      <c r="CM595" s="222"/>
      <c r="CN595" s="223"/>
      <c r="CR595" s="221"/>
      <c r="CU595" s="50"/>
      <c r="CV595" s="115"/>
      <c r="CW595" s="43"/>
      <c r="CX595" s="43"/>
      <c r="CY595" s="43"/>
      <c r="CZ595" s="115"/>
      <c r="DC595" s="50"/>
      <c r="DD595" s="115"/>
      <c r="DE595" s="222"/>
      <c r="DF595" s="223"/>
      <c r="DJ595" s="221"/>
      <c r="DM595" s="50"/>
      <c r="DN595" s="115"/>
      <c r="DO595" s="43"/>
      <c r="DP595" s="43"/>
      <c r="DQ595" s="43"/>
      <c r="DU595" s="50"/>
      <c r="DV595" s="115"/>
      <c r="DW595" s="222"/>
      <c r="DX595" s="223"/>
      <c r="EG595" s="43"/>
      <c r="EH595" s="43"/>
      <c r="EI595" s="43"/>
    </row>
    <row r="596">
      <c r="A596" s="218"/>
      <c r="B596" s="219"/>
      <c r="C596" s="15"/>
      <c r="D596" s="15"/>
      <c r="E596" s="15"/>
      <c r="F596" s="165"/>
      <c r="G596" s="15"/>
      <c r="H596" s="15"/>
      <c r="I596" s="28"/>
      <c r="J596" s="71"/>
      <c r="K596" s="35"/>
      <c r="L596" s="35"/>
      <c r="M596" s="35"/>
      <c r="N596" s="71"/>
      <c r="O596" s="15"/>
      <c r="P596" s="15"/>
      <c r="Q596" s="28"/>
      <c r="R596" s="71"/>
      <c r="S596" s="173"/>
      <c r="T596" s="219"/>
      <c r="U596" s="15"/>
      <c r="V596" s="15"/>
      <c r="W596" s="15"/>
      <c r="X596" s="165"/>
      <c r="Y596" s="15"/>
      <c r="Z596" s="15"/>
      <c r="AA596" s="15"/>
      <c r="AB596" s="71"/>
      <c r="AC596" s="35"/>
      <c r="AD596" s="35"/>
      <c r="AE596" s="35"/>
      <c r="AF596" s="71"/>
      <c r="AG596" s="15"/>
      <c r="AH596" s="15"/>
      <c r="AI596" s="28"/>
      <c r="AJ596" s="71"/>
      <c r="AK596" s="173"/>
      <c r="AL596" s="219"/>
      <c r="AM596" s="15"/>
      <c r="AN596" s="15"/>
      <c r="AO596" s="15"/>
      <c r="AP596" s="165"/>
      <c r="AQ596" s="15"/>
      <c r="AR596" s="15"/>
      <c r="AS596" s="28"/>
      <c r="AT596" s="71"/>
      <c r="AU596" s="35"/>
      <c r="AV596" s="35"/>
      <c r="AW596" s="35"/>
      <c r="AX596" s="71"/>
      <c r="AY596" s="15"/>
      <c r="AZ596" s="15"/>
      <c r="BA596" s="28"/>
      <c r="BB596" s="71"/>
      <c r="BC596" s="173"/>
      <c r="BD596" s="220"/>
      <c r="BH596" s="221"/>
      <c r="BK596" s="50"/>
      <c r="BL596" s="115"/>
      <c r="BM596" s="43"/>
      <c r="BN596" s="43"/>
      <c r="BO596" s="43"/>
      <c r="BP596" s="115"/>
      <c r="BS596" s="50"/>
      <c r="BT596" s="115"/>
      <c r="BU596" s="222"/>
      <c r="BV596" s="223"/>
      <c r="BZ596" s="221"/>
      <c r="CC596" s="50"/>
      <c r="CD596" s="115"/>
      <c r="CE596" s="43"/>
      <c r="CF596" s="43"/>
      <c r="CG596" s="43"/>
      <c r="CH596" s="115"/>
      <c r="CK596" s="50"/>
      <c r="CL596" s="115"/>
      <c r="CM596" s="222"/>
      <c r="CN596" s="223"/>
      <c r="CR596" s="221"/>
      <c r="CU596" s="50"/>
      <c r="CV596" s="115"/>
      <c r="CW596" s="43"/>
      <c r="CX596" s="43"/>
      <c r="CY596" s="43"/>
      <c r="CZ596" s="115"/>
      <c r="DC596" s="50"/>
      <c r="DD596" s="115"/>
      <c r="DE596" s="222"/>
      <c r="DF596" s="223"/>
      <c r="DJ596" s="221"/>
      <c r="DM596" s="50"/>
      <c r="DN596" s="115"/>
      <c r="DO596" s="43"/>
      <c r="DP596" s="43"/>
      <c r="DQ596" s="43"/>
      <c r="DU596" s="50"/>
      <c r="DV596" s="115"/>
      <c r="DW596" s="222"/>
      <c r="DX596" s="223"/>
      <c r="EG596" s="43"/>
      <c r="EH596" s="43"/>
      <c r="EI596" s="43"/>
    </row>
    <row r="597">
      <c r="A597" s="218"/>
      <c r="B597" s="219"/>
      <c r="C597" s="15"/>
      <c r="D597" s="15"/>
      <c r="E597" s="15"/>
      <c r="F597" s="165"/>
      <c r="G597" s="15"/>
      <c r="H597" s="15"/>
      <c r="I597" s="28"/>
      <c r="J597" s="71"/>
      <c r="K597" s="35"/>
      <c r="L597" s="35"/>
      <c r="M597" s="35"/>
      <c r="N597" s="71"/>
      <c r="O597" s="15"/>
      <c r="P597" s="15"/>
      <c r="Q597" s="28"/>
      <c r="R597" s="71"/>
      <c r="S597" s="173"/>
      <c r="T597" s="219"/>
      <c r="U597" s="15"/>
      <c r="V597" s="15"/>
      <c r="W597" s="15"/>
      <c r="X597" s="165"/>
      <c r="Y597" s="15"/>
      <c r="Z597" s="15"/>
      <c r="AA597" s="15"/>
      <c r="AB597" s="71"/>
      <c r="AC597" s="35"/>
      <c r="AD597" s="35"/>
      <c r="AE597" s="35"/>
      <c r="AF597" s="71"/>
      <c r="AG597" s="15"/>
      <c r="AH597" s="15"/>
      <c r="AI597" s="28"/>
      <c r="AJ597" s="71"/>
      <c r="AK597" s="173"/>
      <c r="AL597" s="219"/>
      <c r="AM597" s="15"/>
      <c r="AN597" s="15"/>
      <c r="AO597" s="15"/>
      <c r="AP597" s="165"/>
      <c r="AQ597" s="15"/>
      <c r="AR597" s="15"/>
      <c r="AS597" s="28"/>
      <c r="AT597" s="71"/>
      <c r="AU597" s="35"/>
      <c r="AV597" s="35"/>
      <c r="AW597" s="35"/>
      <c r="AX597" s="71"/>
      <c r="AY597" s="15"/>
      <c r="AZ597" s="15"/>
      <c r="BA597" s="28"/>
      <c r="BB597" s="71"/>
      <c r="BC597" s="173"/>
      <c r="BD597" s="220"/>
      <c r="BH597" s="221"/>
      <c r="BK597" s="50"/>
      <c r="BL597" s="115"/>
      <c r="BM597" s="43"/>
      <c r="BN597" s="43"/>
      <c r="BO597" s="43"/>
      <c r="BP597" s="115"/>
      <c r="BS597" s="50"/>
      <c r="BT597" s="115"/>
      <c r="BU597" s="222"/>
      <c r="BV597" s="223"/>
      <c r="BZ597" s="221"/>
      <c r="CC597" s="50"/>
      <c r="CD597" s="115"/>
      <c r="CE597" s="43"/>
      <c r="CF597" s="43"/>
      <c r="CG597" s="43"/>
      <c r="CH597" s="115"/>
      <c r="CK597" s="50"/>
      <c r="CL597" s="115"/>
      <c r="CM597" s="222"/>
      <c r="CN597" s="223"/>
      <c r="CR597" s="221"/>
      <c r="CU597" s="50"/>
      <c r="CV597" s="115"/>
      <c r="CW597" s="43"/>
      <c r="CX597" s="43"/>
      <c r="CY597" s="43"/>
      <c r="CZ597" s="115"/>
      <c r="DC597" s="50"/>
      <c r="DD597" s="115"/>
      <c r="DE597" s="222"/>
      <c r="DF597" s="223"/>
      <c r="DJ597" s="221"/>
      <c r="DM597" s="50"/>
      <c r="DN597" s="115"/>
      <c r="DO597" s="43"/>
      <c r="DP597" s="43"/>
      <c r="DQ597" s="43"/>
      <c r="DU597" s="50"/>
      <c r="DV597" s="115"/>
      <c r="DW597" s="222"/>
      <c r="DX597" s="223"/>
      <c r="EG597" s="43"/>
      <c r="EH597" s="43"/>
      <c r="EI597" s="43"/>
    </row>
    <row r="598">
      <c r="A598" s="218"/>
      <c r="B598" s="219"/>
      <c r="C598" s="15"/>
      <c r="D598" s="15"/>
      <c r="E598" s="15"/>
      <c r="F598" s="165"/>
      <c r="G598" s="15"/>
      <c r="H598" s="15"/>
      <c r="I598" s="28"/>
      <c r="J598" s="71"/>
      <c r="K598" s="35"/>
      <c r="L598" s="35"/>
      <c r="M598" s="35"/>
      <c r="N598" s="71"/>
      <c r="O598" s="15"/>
      <c r="P598" s="15"/>
      <c r="Q598" s="28"/>
      <c r="R598" s="71"/>
      <c r="S598" s="173"/>
      <c r="T598" s="219"/>
      <c r="U598" s="15"/>
      <c r="V598" s="15"/>
      <c r="W598" s="15"/>
      <c r="X598" s="165"/>
      <c r="Y598" s="15"/>
      <c r="Z598" s="15"/>
      <c r="AA598" s="15"/>
      <c r="AB598" s="71"/>
      <c r="AC598" s="35"/>
      <c r="AD598" s="35"/>
      <c r="AE598" s="35"/>
      <c r="AF598" s="71"/>
      <c r="AG598" s="15"/>
      <c r="AH598" s="15"/>
      <c r="AI598" s="28"/>
      <c r="AJ598" s="71"/>
      <c r="AK598" s="173"/>
      <c r="AL598" s="219"/>
      <c r="AM598" s="15"/>
      <c r="AN598" s="15"/>
      <c r="AO598" s="15"/>
      <c r="AP598" s="165"/>
      <c r="AQ598" s="15"/>
      <c r="AR598" s="15"/>
      <c r="AS598" s="28"/>
      <c r="AT598" s="71"/>
      <c r="AU598" s="35"/>
      <c r="AV598" s="35"/>
      <c r="AW598" s="35"/>
      <c r="AX598" s="71"/>
      <c r="AY598" s="15"/>
      <c r="AZ598" s="15"/>
      <c r="BA598" s="28"/>
      <c r="BB598" s="71"/>
      <c r="BC598" s="173"/>
      <c r="BD598" s="220"/>
      <c r="BH598" s="221"/>
      <c r="BK598" s="50"/>
      <c r="BL598" s="115"/>
      <c r="BM598" s="43"/>
      <c r="BN598" s="43"/>
      <c r="BO598" s="43"/>
      <c r="BP598" s="115"/>
      <c r="BS598" s="50"/>
      <c r="BT598" s="115"/>
      <c r="BU598" s="222"/>
      <c r="BV598" s="223"/>
      <c r="BZ598" s="221"/>
      <c r="CC598" s="50"/>
      <c r="CD598" s="115"/>
      <c r="CE598" s="43"/>
      <c r="CF598" s="43"/>
      <c r="CG598" s="43"/>
      <c r="CH598" s="115"/>
      <c r="CK598" s="50"/>
      <c r="CL598" s="115"/>
      <c r="CM598" s="222"/>
      <c r="CN598" s="223"/>
      <c r="CR598" s="221"/>
      <c r="CU598" s="50"/>
      <c r="CV598" s="115"/>
      <c r="CW598" s="43"/>
      <c r="CX598" s="43"/>
      <c r="CY598" s="43"/>
      <c r="CZ598" s="115"/>
      <c r="DC598" s="50"/>
      <c r="DD598" s="115"/>
      <c r="DE598" s="222"/>
      <c r="DF598" s="223"/>
      <c r="DJ598" s="221"/>
      <c r="DM598" s="50"/>
      <c r="DN598" s="115"/>
      <c r="DO598" s="43"/>
      <c r="DP598" s="43"/>
      <c r="DQ598" s="43"/>
      <c r="DU598" s="50"/>
      <c r="DV598" s="115"/>
      <c r="DW598" s="222"/>
      <c r="DX598" s="223"/>
      <c r="EG598" s="43"/>
      <c r="EH598" s="43"/>
      <c r="EI598" s="43"/>
    </row>
    <row r="599">
      <c r="A599" s="218"/>
      <c r="B599" s="219"/>
      <c r="C599" s="15"/>
      <c r="D599" s="15"/>
      <c r="E599" s="15"/>
      <c r="F599" s="165"/>
      <c r="G599" s="15"/>
      <c r="H599" s="15"/>
      <c r="I599" s="28"/>
      <c r="J599" s="71"/>
      <c r="K599" s="35"/>
      <c r="L599" s="35"/>
      <c r="M599" s="35"/>
      <c r="N599" s="71"/>
      <c r="O599" s="15"/>
      <c r="P599" s="15"/>
      <c r="Q599" s="28"/>
      <c r="R599" s="71"/>
      <c r="S599" s="173"/>
      <c r="T599" s="219"/>
      <c r="U599" s="15"/>
      <c r="V599" s="15"/>
      <c r="W599" s="15"/>
      <c r="X599" s="165"/>
      <c r="Y599" s="15"/>
      <c r="Z599" s="15"/>
      <c r="AA599" s="15"/>
      <c r="AB599" s="71"/>
      <c r="AC599" s="35"/>
      <c r="AD599" s="35"/>
      <c r="AE599" s="35"/>
      <c r="AF599" s="71"/>
      <c r="AG599" s="15"/>
      <c r="AH599" s="15"/>
      <c r="AI599" s="28"/>
      <c r="AJ599" s="71"/>
      <c r="AK599" s="173"/>
      <c r="AL599" s="219"/>
      <c r="AM599" s="15"/>
      <c r="AN599" s="15"/>
      <c r="AO599" s="15"/>
      <c r="AP599" s="165"/>
      <c r="AQ599" s="15"/>
      <c r="AR599" s="15"/>
      <c r="AS599" s="28"/>
      <c r="AT599" s="71"/>
      <c r="AU599" s="35"/>
      <c r="AV599" s="35"/>
      <c r="AW599" s="35"/>
      <c r="AX599" s="71"/>
      <c r="AY599" s="15"/>
      <c r="AZ599" s="15"/>
      <c r="BA599" s="28"/>
      <c r="BB599" s="71"/>
      <c r="BC599" s="173"/>
      <c r="BD599" s="220"/>
      <c r="BH599" s="221"/>
      <c r="BK599" s="50"/>
      <c r="BL599" s="115"/>
      <c r="BM599" s="43"/>
      <c r="BN599" s="43"/>
      <c r="BO599" s="43"/>
      <c r="BP599" s="115"/>
      <c r="BS599" s="50"/>
      <c r="BT599" s="115"/>
      <c r="BU599" s="222"/>
      <c r="BV599" s="223"/>
      <c r="BZ599" s="221"/>
      <c r="CC599" s="50"/>
      <c r="CD599" s="115"/>
      <c r="CE599" s="43"/>
      <c r="CF599" s="43"/>
      <c r="CG599" s="43"/>
      <c r="CH599" s="115"/>
      <c r="CK599" s="50"/>
      <c r="CL599" s="115"/>
      <c r="CM599" s="222"/>
      <c r="CN599" s="223"/>
      <c r="CR599" s="221"/>
      <c r="CU599" s="50"/>
      <c r="CV599" s="115"/>
      <c r="CW599" s="43"/>
      <c r="CX599" s="43"/>
      <c r="CY599" s="43"/>
      <c r="CZ599" s="115"/>
      <c r="DC599" s="50"/>
      <c r="DD599" s="115"/>
      <c r="DE599" s="222"/>
      <c r="DF599" s="223"/>
      <c r="DJ599" s="221"/>
      <c r="DM599" s="50"/>
      <c r="DN599" s="115"/>
      <c r="DO599" s="43"/>
      <c r="DP599" s="43"/>
      <c r="DQ599" s="43"/>
      <c r="DU599" s="50"/>
      <c r="DV599" s="115"/>
      <c r="DW599" s="222"/>
      <c r="DX599" s="223"/>
      <c r="EG599" s="43"/>
      <c r="EH599" s="43"/>
      <c r="EI599" s="43"/>
    </row>
    <row r="600">
      <c r="A600" s="218"/>
      <c r="B600" s="219"/>
      <c r="C600" s="15"/>
      <c r="D600" s="15"/>
      <c r="E600" s="15"/>
      <c r="F600" s="165"/>
      <c r="G600" s="15"/>
      <c r="H600" s="15"/>
      <c r="I600" s="28"/>
      <c r="J600" s="71"/>
      <c r="K600" s="35"/>
      <c r="L600" s="35"/>
      <c r="M600" s="35"/>
      <c r="N600" s="71"/>
      <c r="O600" s="15"/>
      <c r="P600" s="15"/>
      <c r="Q600" s="28"/>
      <c r="R600" s="71"/>
      <c r="S600" s="173"/>
      <c r="T600" s="219"/>
      <c r="U600" s="15"/>
      <c r="V600" s="15"/>
      <c r="W600" s="15"/>
      <c r="X600" s="165"/>
      <c r="Y600" s="15"/>
      <c r="Z600" s="15"/>
      <c r="AA600" s="15"/>
      <c r="AB600" s="71"/>
      <c r="AC600" s="35"/>
      <c r="AD600" s="35"/>
      <c r="AE600" s="35"/>
      <c r="AF600" s="71"/>
      <c r="AG600" s="15"/>
      <c r="AH600" s="15"/>
      <c r="AI600" s="28"/>
      <c r="AJ600" s="71"/>
      <c r="AK600" s="173"/>
      <c r="AL600" s="219"/>
      <c r="AM600" s="15"/>
      <c r="AN600" s="15"/>
      <c r="AO600" s="15"/>
      <c r="AP600" s="165"/>
      <c r="AQ600" s="15"/>
      <c r="AR600" s="15"/>
      <c r="AS600" s="28"/>
      <c r="AT600" s="71"/>
      <c r="AU600" s="35"/>
      <c r="AV600" s="35"/>
      <c r="AW600" s="35"/>
      <c r="AX600" s="71"/>
      <c r="AY600" s="15"/>
      <c r="AZ600" s="15"/>
      <c r="BA600" s="28"/>
      <c r="BB600" s="71"/>
      <c r="BC600" s="173"/>
      <c r="BD600" s="220"/>
      <c r="BH600" s="221"/>
      <c r="BK600" s="50"/>
      <c r="BL600" s="115"/>
      <c r="BM600" s="43"/>
      <c r="BN600" s="43"/>
      <c r="BO600" s="43"/>
      <c r="BP600" s="115"/>
      <c r="BS600" s="50"/>
      <c r="BT600" s="115"/>
      <c r="BU600" s="222"/>
      <c r="BV600" s="223"/>
      <c r="BZ600" s="221"/>
      <c r="CC600" s="50"/>
      <c r="CD600" s="115"/>
      <c r="CE600" s="43"/>
      <c r="CF600" s="43"/>
      <c r="CG600" s="43"/>
      <c r="CH600" s="115"/>
      <c r="CK600" s="50"/>
      <c r="CL600" s="115"/>
      <c r="CM600" s="222"/>
      <c r="CN600" s="223"/>
      <c r="CR600" s="221"/>
      <c r="CU600" s="50"/>
      <c r="CV600" s="115"/>
      <c r="CW600" s="43"/>
      <c r="CX600" s="43"/>
      <c r="CY600" s="43"/>
      <c r="CZ600" s="115"/>
      <c r="DC600" s="50"/>
      <c r="DD600" s="115"/>
      <c r="DE600" s="222"/>
      <c r="DF600" s="223"/>
      <c r="DJ600" s="221"/>
      <c r="DM600" s="50"/>
      <c r="DN600" s="115"/>
      <c r="DO600" s="43"/>
      <c r="DP600" s="43"/>
      <c r="DQ600" s="43"/>
      <c r="DU600" s="50"/>
      <c r="DV600" s="115"/>
      <c r="DW600" s="222"/>
      <c r="DX600" s="223"/>
      <c r="EG600" s="43"/>
      <c r="EH600" s="43"/>
      <c r="EI600" s="43"/>
    </row>
    <row r="601">
      <c r="A601" s="218"/>
      <c r="B601" s="219"/>
      <c r="C601" s="15"/>
      <c r="D601" s="15"/>
      <c r="E601" s="15"/>
      <c r="F601" s="165"/>
      <c r="G601" s="15"/>
      <c r="H601" s="15"/>
      <c r="I601" s="28"/>
      <c r="J601" s="71"/>
      <c r="K601" s="35"/>
      <c r="L601" s="35"/>
      <c r="M601" s="35"/>
      <c r="N601" s="71"/>
      <c r="O601" s="15"/>
      <c r="P601" s="15"/>
      <c r="Q601" s="28"/>
      <c r="R601" s="71"/>
      <c r="S601" s="173"/>
      <c r="T601" s="219"/>
      <c r="U601" s="15"/>
      <c r="V601" s="15"/>
      <c r="W601" s="15"/>
      <c r="X601" s="165"/>
      <c r="Y601" s="15"/>
      <c r="Z601" s="15"/>
      <c r="AA601" s="15"/>
      <c r="AB601" s="71"/>
      <c r="AC601" s="35"/>
      <c r="AD601" s="35"/>
      <c r="AE601" s="35"/>
      <c r="AF601" s="71"/>
      <c r="AG601" s="15"/>
      <c r="AH601" s="15"/>
      <c r="AI601" s="28"/>
      <c r="AJ601" s="71"/>
      <c r="AK601" s="173"/>
      <c r="AL601" s="219"/>
      <c r="AM601" s="15"/>
      <c r="AN601" s="15"/>
      <c r="AO601" s="15"/>
      <c r="AP601" s="165"/>
      <c r="AQ601" s="15"/>
      <c r="AR601" s="15"/>
      <c r="AS601" s="28"/>
      <c r="AT601" s="71"/>
      <c r="AU601" s="35"/>
      <c r="AV601" s="35"/>
      <c r="AW601" s="35"/>
      <c r="AX601" s="71"/>
      <c r="AY601" s="15"/>
      <c r="AZ601" s="15"/>
      <c r="BA601" s="28"/>
      <c r="BB601" s="71"/>
      <c r="BC601" s="173"/>
      <c r="BD601" s="220"/>
      <c r="BH601" s="221"/>
      <c r="BK601" s="50"/>
      <c r="BL601" s="115"/>
      <c r="BM601" s="43"/>
      <c r="BN601" s="43"/>
      <c r="BO601" s="43"/>
      <c r="BP601" s="115"/>
      <c r="BS601" s="50"/>
      <c r="BT601" s="115"/>
      <c r="BU601" s="222"/>
      <c r="BV601" s="223"/>
      <c r="BZ601" s="221"/>
      <c r="CC601" s="50"/>
      <c r="CD601" s="115"/>
      <c r="CE601" s="43"/>
      <c r="CF601" s="43"/>
      <c r="CG601" s="43"/>
      <c r="CH601" s="115"/>
      <c r="CK601" s="50"/>
      <c r="CL601" s="115"/>
      <c r="CM601" s="222"/>
      <c r="CN601" s="223"/>
      <c r="CR601" s="221"/>
      <c r="CU601" s="50"/>
      <c r="CV601" s="115"/>
      <c r="CW601" s="43"/>
      <c r="CX601" s="43"/>
      <c r="CY601" s="43"/>
      <c r="CZ601" s="115"/>
      <c r="DC601" s="50"/>
      <c r="DD601" s="115"/>
      <c r="DE601" s="222"/>
      <c r="DF601" s="223"/>
      <c r="DJ601" s="221"/>
      <c r="DM601" s="50"/>
      <c r="DN601" s="115"/>
      <c r="DO601" s="43"/>
      <c r="DP601" s="43"/>
      <c r="DQ601" s="43"/>
      <c r="DU601" s="50"/>
      <c r="DV601" s="115"/>
      <c r="DW601" s="222"/>
      <c r="DX601" s="223"/>
      <c r="EG601" s="43"/>
      <c r="EH601" s="43"/>
      <c r="EI601" s="43"/>
    </row>
    <row r="602">
      <c r="A602" s="218"/>
      <c r="B602" s="219"/>
      <c r="C602" s="15"/>
      <c r="D602" s="15"/>
      <c r="E602" s="15"/>
      <c r="F602" s="165"/>
      <c r="G602" s="15"/>
      <c r="H602" s="15"/>
      <c r="I602" s="28"/>
      <c r="J602" s="71"/>
      <c r="K602" s="35"/>
      <c r="L602" s="35"/>
      <c r="M602" s="35"/>
      <c r="N602" s="71"/>
      <c r="O602" s="15"/>
      <c r="P602" s="15"/>
      <c r="Q602" s="28"/>
      <c r="R602" s="71"/>
      <c r="S602" s="173"/>
      <c r="T602" s="219"/>
      <c r="U602" s="15"/>
      <c r="V602" s="15"/>
      <c r="W602" s="15"/>
      <c r="X602" s="165"/>
      <c r="Y602" s="15"/>
      <c r="Z602" s="15"/>
      <c r="AA602" s="15"/>
      <c r="AB602" s="71"/>
      <c r="AC602" s="35"/>
      <c r="AD602" s="35"/>
      <c r="AE602" s="35"/>
      <c r="AF602" s="71"/>
      <c r="AG602" s="15"/>
      <c r="AH602" s="15"/>
      <c r="AI602" s="28"/>
      <c r="AJ602" s="71"/>
      <c r="AK602" s="173"/>
      <c r="AL602" s="219"/>
      <c r="AM602" s="15"/>
      <c r="AN602" s="15"/>
      <c r="AO602" s="15"/>
      <c r="AP602" s="165"/>
      <c r="AQ602" s="15"/>
      <c r="AR602" s="15"/>
      <c r="AS602" s="28"/>
      <c r="AT602" s="71"/>
      <c r="AU602" s="35"/>
      <c r="AV602" s="35"/>
      <c r="AW602" s="35"/>
      <c r="AX602" s="71"/>
      <c r="AY602" s="15"/>
      <c r="AZ602" s="15"/>
      <c r="BA602" s="28"/>
      <c r="BB602" s="71"/>
      <c r="BC602" s="173"/>
      <c r="BD602" s="220"/>
      <c r="BH602" s="221"/>
      <c r="BK602" s="50"/>
      <c r="BL602" s="115"/>
      <c r="BM602" s="43"/>
      <c r="BN602" s="43"/>
      <c r="BO602" s="43"/>
      <c r="BP602" s="115"/>
      <c r="BS602" s="50"/>
      <c r="BT602" s="115"/>
      <c r="BU602" s="222"/>
      <c r="BV602" s="223"/>
      <c r="BZ602" s="221"/>
      <c r="CC602" s="50"/>
      <c r="CD602" s="115"/>
      <c r="CE602" s="43"/>
      <c r="CF602" s="43"/>
      <c r="CG602" s="43"/>
      <c r="CH602" s="115"/>
      <c r="CK602" s="50"/>
      <c r="CL602" s="115"/>
      <c r="CM602" s="222"/>
      <c r="CN602" s="223"/>
      <c r="CR602" s="221"/>
      <c r="CU602" s="50"/>
      <c r="CV602" s="115"/>
      <c r="CW602" s="43"/>
      <c r="CX602" s="43"/>
      <c r="CY602" s="43"/>
      <c r="CZ602" s="115"/>
      <c r="DC602" s="50"/>
      <c r="DD602" s="115"/>
      <c r="DE602" s="222"/>
      <c r="DF602" s="223"/>
      <c r="DJ602" s="221"/>
      <c r="DM602" s="50"/>
      <c r="DN602" s="115"/>
      <c r="DO602" s="43"/>
      <c r="DP602" s="43"/>
      <c r="DQ602" s="43"/>
      <c r="DU602" s="50"/>
      <c r="DV602" s="115"/>
      <c r="DW602" s="222"/>
      <c r="DX602" s="223"/>
      <c r="EG602" s="43"/>
      <c r="EH602" s="43"/>
      <c r="EI602" s="43"/>
    </row>
    <row r="603">
      <c r="A603" s="218"/>
      <c r="B603" s="219"/>
      <c r="C603" s="15"/>
      <c r="D603" s="15"/>
      <c r="E603" s="15"/>
      <c r="F603" s="165"/>
      <c r="G603" s="15"/>
      <c r="H603" s="15"/>
      <c r="I603" s="28"/>
      <c r="J603" s="71"/>
      <c r="K603" s="35"/>
      <c r="L603" s="35"/>
      <c r="M603" s="35"/>
      <c r="N603" s="71"/>
      <c r="O603" s="15"/>
      <c r="P603" s="15"/>
      <c r="Q603" s="28"/>
      <c r="R603" s="71"/>
      <c r="S603" s="173"/>
      <c r="T603" s="219"/>
      <c r="U603" s="15"/>
      <c r="V603" s="15"/>
      <c r="W603" s="15"/>
      <c r="X603" s="165"/>
      <c r="Y603" s="15"/>
      <c r="Z603" s="15"/>
      <c r="AA603" s="15"/>
      <c r="AB603" s="71"/>
      <c r="AC603" s="35"/>
      <c r="AD603" s="35"/>
      <c r="AE603" s="35"/>
      <c r="AF603" s="71"/>
      <c r="AG603" s="15"/>
      <c r="AH603" s="15"/>
      <c r="AI603" s="28"/>
      <c r="AJ603" s="71"/>
      <c r="AK603" s="173"/>
      <c r="AL603" s="219"/>
      <c r="AM603" s="15"/>
      <c r="AN603" s="15"/>
      <c r="AO603" s="15"/>
      <c r="AP603" s="165"/>
      <c r="AQ603" s="15"/>
      <c r="AR603" s="15"/>
      <c r="AS603" s="28"/>
      <c r="AT603" s="71"/>
      <c r="AU603" s="35"/>
      <c r="AV603" s="35"/>
      <c r="AW603" s="35"/>
      <c r="AX603" s="71"/>
      <c r="AY603" s="15"/>
      <c r="AZ603" s="15"/>
      <c r="BA603" s="28"/>
      <c r="BB603" s="71"/>
      <c r="BC603" s="173"/>
      <c r="BD603" s="220"/>
      <c r="BH603" s="221"/>
      <c r="BK603" s="50"/>
      <c r="BL603" s="115"/>
      <c r="BM603" s="43"/>
      <c r="BN603" s="43"/>
      <c r="BO603" s="43"/>
      <c r="BP603" s="115"/>
      <c r="BS603" s="50"/>
      <c r="BT603" s="115"/>
      <c r="BU603" s="222"/>
      <c r="BV603" s="223"/>
      <c r="BZ603" s="221"/>
      <c r="CC603" s="50"/>
      <c r="CD603" s="115"/>
      <c r="CE603" s="43"/>
      <c r="CF603" s="43"/>
      <c r="CG603" s="43"/>
      <c r="CH603" s="115"/>
      <c r="CK603" s="50"/>
      <c r="CL603" s="115"/>
      <c r="CM603" s="222"/>
      <c r="CN603" s="223"/>
      <c r="CR603" s="221"/>
      <c r="CU603" s="50"/>
      <c r="CV603" s="115"/>
      <c r="CW603" s="43"/>
      <c r="CX603" s="43"/>
      <c r="CY603" s="43"/>
      <c r="CZ603" s="115"/>
      <c r="DC603" s="50"/>
      <c r="DD603" s="115"/>
      <c r="DE603" s="222"/>
      <c r="DF603" s="223"/>
      <c r="DJ603" s="221"/>
      <c r="DM603" s="50"/>
      <c r="DN603" s="115"/>
      <c r="DO603" s="43"/>
      <c r="DP603" s="43"/>
      <c r="DQ603" s="43"/>
      <c r="DU603" s="50"/>
      <c r="DV603" s="115"/>
      <c r="DW603" s="222"/>
      <c r="DX603" s="223"/>
      <c r="EG603" s="43"/>
      <c r="EH603" s="43"/>
      <c r="EI603" s="43"/>
    </row>
    <row r="604">
      <c r="A604" s="218"/>
      <c r="B604" s="219"/>
      <c r="C604" s="15"/>
      <c r="D604" s="15"/>
      <c r="E604" s="15"/>
      <c r="F604" s="165"/>
      <c r="G604" s="15"/>
      <c r="H604" s="15"/>
      <c r="I604" s="28"/>
      <c r="J604" s="71"/>
      <c r="K604" s="35"/>
      <c r="L604" s="35"/>
      <c r="M604" s="35"/>
      <c r="N604" s="71"/>
      <c r="O604" s="15"/>
      <c r="P604" s="15"/>
      <c r="Q604" s="28"/>
      <c r="R604" s="71"/>
      <c r="S604" s="173"/>
      <c r="T604" s="219"/>
      <c r="U604" s="15"/>
      <c r="V604" s="15"/>
      <c r="W604" s="15"/>
      <c r="X604" s="165"/>
      <c r="Y604" s="15"/>
      <c r="Z604" s="15"/>
      <c r="AA604" s="15"/>
      <c r="AB604" s="71"/>
      <c r="AC604" s="35"/>
      <c r="AD604" s="35"/>
      <c r="AE604" s="35"/>
      <c r="AF604" s="71"/>
      <c r="AG604" s="15"/>
      <c r="AH604" s="15"/>
      <c r="AI604" s="28"/>
      <c r="AJ604" s="71"/>
      <c r="AK604" s="173"/>
      <c r="AL604" s="219"/>
      <c r="AM604" s="15"/>
      <c r="AN604" s="15"/>
      <c r="AO604" s="15"/>
      <c r="AP604" s="165"/>
      <c r="AQ604" s="15"/>
      <c r="AR604" s="15"/>
      <c r="AS604" s="28"/>
      <c r="AT604" s="71"/>
      <c r="AU604" s="35"/>
      <c r="AV604" s="35"/>
      <c r="AW604" s="35"/>
      <c r="AX604" s="71"/>
      <c r="AY604" s="15"/>
      <c r="AZ604" s="15"/>
      <c r="BA604" s="28"/>
      <c r="BB604" s="71"/>
      <c r="BC604" s="173"/>
      <c r="BD604" s="220"/>
      <c r="BH604" s="221"/>
      <c r="BK604" s="50"/>
      <c r="BL604" s="115"/>
      <c r="BM604" s="43"/>
      <c r="BN604" s="43"/>
      <c r="BO604" s="43"/>
      <c r="BP604" s="115"/>
      <c r="BS604" s="50"/>
      <c r="BT604" s="115"/>
      <c r="BU604" s="222"/>
      <c r="BV604" s="223"/>
      <c r="BZ604" s="221"/>
      <c r="CC604" s="50"/>
      <c r="CD604" s="115"/>
      <c r="CE604" s="43"/>
      <c r="CF604" s="43"/>
      <c r="CG604" s="43"/>
      <c r="CH604" s="115"/>
      <c r="CK604" s="50"/>
      <c r="CL604" s="115"/>
      <c r="CM604" s="222"/>
      <c r="CN604" s="223"/>
      <c r="CR604" s="221"/>
      <c r="CU604" s="50"/>
      <c r="CV604" s="115"/>
      <c r="CW604" s="43"/>
      <c r="CX604" s="43"/>
      <c r="CY604" s="43"/>
      <c r="CZ604" s="115"/>
      <c r="DC604" s="50"/>
      <c r="DD604" s="115"/>
      <c r="DE604" s="222"/>
      <c r="DF604" s="223"/>
      <c r="DJ604" s="221"/>
      <c r="DM604" s="50"/>
      <c r="DN604" s="115"/>
      <c r="DO604" s="43"/>
      <c r="DP604" s="43"/>
      <c r="DQ604" s="43"/>
      <c r="DU604" s="50"/>
      <c r="DV604" s="115"/>
      <c r="DW604" s="222"/>
      <c r="DX604" s="223"/>
      <c r="EG604" s="43"/>
      <c r="EH604" s="43"/>
      <c r="EI604" s="43"/>
    </row>
    <row r="605">
      <c r="A605" s="218"/>
      <c r="B605" s="219"/>
      <c r="C605" s="15"/>
      <c r="D605" s="15"/>
      <c r="E605" s="15"/>
      <c r="F605" s="165"/>
      <c r="G605" s="15"/>
      <c r="H605" s="15"/>
      <c r="I605" s="28"/>
      <c r="J605" s="71"/>
      <c r="K605" s="35"/>
      <c r="L605" s="35"/>
      <c r="M605" s="35"/>
      <c r="N605" s="71"/>
      <c r="O605" s="15"/>
      <c r="P605" s="15"/>
      <c r="Q605" s="28"/>
      <c r="R605" s="71"/>
      <c r="S605" s="173"/>
      <c r="T605" s="219"/>
      <c r="U605" s="15"/>
      <c r="V605" s="15"/>
      <c r="W605" s="15"/>
      <c r="X605" s="165"/>
      <c r="Y605" s="15"/>
      <c r="Z605" s="15"/>
      <c r="AA605" s="15"/>
      <c r="AB605" s="71"/>
      <c r="AC605" s="35"/>
      <c r="AD605" s="35"/>
      <c r="AE605" s="35"/>
      <c r="AF605" s="71"/>
      <c r="AG605" s="15"/>
      <c r="AH605" s="15"/>
      <c r="AI605" s="28"/>
      <c r="AJ605" s="71"/>
      <c r="AK605" s="173"/>
      <c r="AL605" s="219"/>
      <c r="AM605" s="15"/>
      <c r="AN605" s="15"/>
      <c r="AO605" s="15"/>
      <c r="AP605" s="165"/>
      <c r="AQ605" s="15"/>
      <c r="AR605" s="15"/>
      <c r="AS605" s="28"/>
      <c r="AT605" s="71"/>
      <c r="AU605" s="35"/>
      <c r="AV605" s="35"/>
      <c r="AW605" s="35"/>
      <c r="AX605" s="71"/>
      <c r="AY605" s="15"/>
      <c r="AZ605" s="15"/>
      <c r="BA605" s="28"/>
      <c r="BB605" s="71"/>
      <c r="BC605" s="173"/>
      <c r="BD605" s="220"/>
      <c r="BH605" s="221"/>
      <c r="BK605" s="50"/>
      <c r="BL605" s="115"/>
      <c r="BM605" s="43"/>
      <c r="BN605" s="43"/>
      <c r="BO605" s="43"/>
      <c r="BP605" s="115"/>
      <c r="BS605" s="50"/>
      <c r="BT605" s="115"/>
      <c r="BU605" s="222"/>
      <c r="BV605" s="223"/>
      <c r="BZ605" s="221"/>
      <c r="CC605" s="50"/>
      <c r="CD605" s="115"/>
      <c r="CE605" s="43"/>
      <c r="CF605" s="43"/>
      <c r="CG605" s="43"/>
      <c r="CH605" s="115"/>
      <c r="CK605" s="50"/>
      <c r="CL605" s="115"/>
      <c r="CM605" s="222"/>
      <c r="CN605" s="223"/>
      <c r="CR605" s="221"/>
      <c r="CU605" s="50"/>
      <c r="CV605" s="115"/>
      <c r="CW605" s="43"/>
      <c r="CX605" s="43"/>
      <c r="CY605" s="43"/>
      <c r="CZ605" s="115"/>
      <c r="DC605" s="50"/>
      <c r="DD605" s="115"/>
      <c r="DE605" s="222"/>
      <c r="DF605" s="223"/>
      <c r="DJ605" s="221"/>
      <c r="DM605" s="50"/>
      <c r="DN605" s="115"/>
      <c r="DO605" s="43"/>
      <c r="DP605" s="43"/>
      <c r="DQ605" s="43"/>
      <c r="DU605" s="50"/>
      <c r="DV605" s="115"/>
      <c r="DW605" s="222"/>
      <c r="DX605" s="223"/>
      <c r="EG605" s="43"/>
      <c r="EH605" s="43"/>
      <c r="EI605" s="43"/>
    </row>
    <row r="606">
      <c r="A606" s="218"/>
      <c r="B606" s="219"/>
      <c r="C606" s="15"/>
      <c r="D606" s="15"/>
      <c r="E606" s="15"/>
      <c r="F606" s="165"/>
      <c r="G606" s="15"/>
      <c r="H606" s="15"/>
      <c r="I606" s="28"/>
      <c r="J606" s="71"/>
      <c r="K606" s="35"/>
      <c r="L606" s="35"/>
      <c r="M606" s="35"/>
      <c r="N606" s="71"/>
      <c r="O606" s="15"/>
      <c r="P606" s="15"/>
      <c r="Q606" s="28"/>
      <c r="R606" s="71"/>
      <c r="S606" s="173"/>
      <c r="T606" s="219"/>
      <c r="U606" s="15"/>
      <c r="V606" s="15"/>
      <c r="W606" s="15"/>
      <c r="X606" s="165"/>
      <c r="Y606" s="15"/>
      <c r="Z606" s="15"/>
      <c r="AA606" s="15"/>
      <c r="AB606" s="71"/>
      <c r="AC606" s="35"/>
      <c r="AD606" s="35"/>
      <c r="AE606" s="35"/>
      <c r="AF606" s="71"/>
      <c r="AG606" s="15"/>
      <c r="AH606" s="15"/>
      <c r="AI606" s="28"/>
      <c r="AJ606" s="71"/>
      <c r="AK606" s="173"/>
      <c r="AL606" s="219"/>
      <c r="AM606" s="15"/>
      <c r="AN606" s="15"/>
      <c r="AO606" s="15"/>
      <c r="AP606" s="165"/>
      <c r="AQ606" s="15"/>
      <c r="AR606" s="15"/>
      <c r="AS606" s="28"/>
      <c r="AT606" s="71"/>
      <c r="AU606" s="35"/>
      <c r="AV606" s="35"/>
      <c r="AW606" s="35"/>
      <c r="AX606" s="71"/>
      <c r="AY606" s="15"/>
      <c r="AZ606" s="15"/>
      <c r="BA606" s="28"/>
      <c r="BB606" s="71"/>
      <c r="BC606" s="173"/>
      <c r="BD606" s="220"/>
      <c r="BH606" s="221"/>
      <c r="BK606" s="50"/>
      <c r="BL606" s="115"/>
      <c r="BM606" s="43"/>
      <c r="BN606" s="43"/>
      <c r="BO606" s="43"/>
      <c r="BP606" s="115"/>
      <c r="BS606" s="50"/>
      <c r="BT606" s="115"/>
      <c r="BU606" s="222"/>
      <c r="BV606" s="223"/>
      <c r="BZ606" s="221"/>
      <c r="CC606" s="50"/>
      <c r="CD606" s="115"/>
      <c r="CE606" s="43"/>
      <c r="CF606" s="43"/>
      <c r="CG606" s="43"/>
      <c r="CH606" s="115"/>
      <c r="CK606" s="50"/>
      <c r="CL606" s="115"/>
      <c r="CM606" s="222"/>
      <c r="CN606" s="223"/>
      <c r="CR606" s="221"/>
      <c r="CU606" s="50"/>
      <c r="CV606" s="115"/>
      <c r="CW606" s="43"/>
      <c r="CX606" s="43"/>
      <c r="CY606" s="43"/>
      <c r="CZ606" s="115"/>
      <c r="DC606" s="50"/>
      <c r="DD606" s="115"/>
      <c r="DE606" s="222"/>
      <c r="DF606" s="223"/>
      <c r="DJ606" s="221"/>
      <c r="DM606" s="50"/>
      <c r="DN606" s="115"/>
      <c r="DO606" s="43"/>
      <c r="DP606" s="43"/>
      <c r="DQ606" s="43"/>
      <c r="DU606" s="50"/>
      <c r="DV606" s="115"/>
      <c r="DW606" s="222"/>
      <c r="DX606" s="223"/>
      <c r="EG606" s="43"/>
      <c r="EH606" s="43"/>
      <c r="EI606" s="43"/>
    </row>
    <row r="607">
      <c r="A607" s="218"/>
      <c r="B607" s="219"/>
      <c r="C607" s="15"/>
      <c r="D607" s="15"/>
      <c r="E607" s="15"/>
      <c r="F607" s="165"/>
      <c r="G607" s="15"/>
      <c r="H607" s="15"/>
      <c r="I607" s="28"/>
      <c r="J607" s="71"/>
      <c r="K607" s="35"/>
      <c r="L607" s="35"/>
      <c r="M607" s="35"/>
      <c r="N607" s="71"/>
      <c r="O607" s="15"/>
      <c r="P607" s="15"/>
      <c r="Q607" s="28"/>
      <c r="R607" s="71"/>
      <c r="S607" s="173"/>
      <c r="T607" s="219"/>
      <c r="U607" s="15"/>
      <c r="V607" s="15"/>
      <c r="W607" s="15"/>
      <c r="X607" s="165"/>
      <c r="Y607" s="15"/>
      <c r="Z607" s="15"/>
      <c r="AA607" s="15"/>
      <c r="AB607" s="71"/>
      <c r="AC607" s="35"/>
      <c r="AD607" s="35"/>
      <c r="AE607" s="35"/>
      <c r="AF607" s="71"/>
      <c r="AG607" s="15"/>
      <c r="AH607" s="15"/>
      <c r="AI607" s="28"/>
      <c r="AJ607" s="71"/>
      <c r="AK607" s="173"/>
      <c r="AL607" s="219"/>
      <c r="AM607" s="15"/>
      <c r="AN607" s="15"/>
      <c r="AO607" s="15"/>
      <c r="AP607" s="165"/>
      <c r="AQ607" s="15"/>
      <c r="AR607" s="15"/>
      <c r="AS607" s="28"/>
      <c r="AT607" s="71"/>
      <c r="AU607" s="35"/>
      <c r="AV607" s="35"/>
      <c r="AW607" s="35"/>
      <c r="AX607" s="71"/>
      <c r="AY607" s="15"/>
      <c r="AZ607" s="15"/>
      <c r="BA607" s="28"/>
      <c r="BB607" s="71"/>
      <c r="BC607" s="173"/>
      <c r="BD607" s="220"/>
      <c r="BH607" s="221"/>
      <c r="BK607" s="50"/>
      <c r="BL607" s="115"/>
      <c r="BM607" s="43"/>
      <c r="BN607" s="43"/>
      <c r="BO607" s="43"/>
      <c r="BP607" s="115"/>
      <c r="BS607" s="50"/>
      <c r="BT607" s="115"/>
      <c r="BU607" s="222"/>
      <c r="BV607" s="223"/>
      <c r="BZ607" s="221"/>
      <c r="CC607" s="50"/>
      <c r="CD607" s="115"/>
      <c r="CE607" s="43"/>
      <c r="CF607" s="43"/>
      <c r="CG607" s="43"/>
      <c r="CH607" s="115"/>
      <c r="CK607" s="50"/>
      <c r="CL607" s="115"/>
      <c r="CM607" s="222"/>
      <c r="CN607" s="223"/>
      <c r="CR607" s="221"/>
      <c r="CU607" s="50"/>
      <c r="CV607" s="115"/>
      <c r="CW607" s="43"/>
      <c r="CX607" s="43"/>
      <c r="CY607" s="43"/>
      <c r="CZ607" s="115"/>
      <c r="DC607" s="50"/>
      <c r="DD607" s="115"/>
      <c r="DE607" s="222"/>
      <c r="DF607" s="223"/>
      <c r="DJ607" s="221"/>
      <c r="DM607" s="50"/>
      <c r="DN607" s="115"/>
      <c r="DO607" s="43"/>
      <c r="DP607" s="43"/>
      <c r="DQ607" s="43"/>
      <c r="DU607" s="50"/>
      <c r="DV607" s="115"/>
      <c r="DW607" s="222"/>
      <c r="DX607" s="223"/>
      <c r="EG607" s="43"/>
      <c r="EH607" s="43"/>
      <c r="EI607" s="43"/>
    </row>
    <row r="608">
      <c r="A608" s="218"/>
      <c r="B608" s="219"/>
      <c r="C608" s="15"/>
      <c r="D608" s="15"/>
      <c r="E608" s="15"/>
      <c r="F608" s="165"/>
      <c r="G608" s="15"/>
      <c r="H608" s="15"/>
      <c r="I608" s="28"/>
      <c r="J608" s="71"/>
      <c r="K608" s="35"/>
      <c r="L608" s="35"/>
      <c r="M608" s="35"/>
      <c r="N608" s="71"/>
      <c r="O608" s="15"/>
      <c r="P608" s="15"/>
      <c r="Q608" s="28"/>
      <c r="R608" s="71"/>
      <c r="S608" s="173"/>
      <c r="T608" s="219"/>
      <c r="U608" s="15"/>
      <c r="V608" s="15"/>
      <c r="W608" s="15"/>
      <c r="X608" s="165"/>
      <c r="Y608" s="15"/>
      <c r="Z608" s="15"/>
      <c r="AA608" s="15"/>
      <c r="AB608" s="71"/>
      <c r="AC608" s="35"/>
      <c r="AD608" s="35"/>
      <c r="AE608" s="35"/>
      <c r="AF608" s="71"/>
      <c r="AG608" s="15"/>
      <c r="AH608" s="15"/>
      <c r="AI608" s="28"/>
      <c r="AJ608" s="71"/>
      <c r="AK608" s="173"/>
      <c r="AL608" s="219"/>
      <c r="AM608" s="15"/>
      <c r="AN608" s="15"/>
      <c r="AO608" s="15"/>
      <c r="AP608" s="165"/>
      <c r="AQ608" s="15"/>
      <c r="AR608" s="15"/>
      <c r="AS608" s="28"/>
      <c r="AT608" s="71"/>
      <c r="AU608" s="35"/>
      <c r="AV608" s="35"/>
      <c r="AW608" s="35"/>
      <c r="AX608" s="71"/>
      <c r="AY608" s="15"/>
      <c r="AZ608" s="15"/>
      <c r="BA608" s="28"/>
      <c r="BB608" s="71"/>
      <c r="BC608" s="173"/>
      <c r="BD608" s="220"/>
      <c r="BH608" s="221"/>
      <c r="BK608" s="50"/>
      <c r="BL608" s="115"/>
      <c r="BM608" s="43"/>
      <c r="BN608" s="43"/>
      <c r="BO608" s="43"/>
      <c r="BP608" s="115"/>
      <c r="BS608" s="50"/>
      <c r="BT608" s="115"/>
      <c r="BU608" s="222"/>
      <c r="BV608" s="223"/>
      <c r="BZ608" s="221"/>
      <c r="CC608" s="50"/>
      <c r="CD608" s="115"/>
      <c r="CE608" s="43"/>
      <c r="CF608" s="43"/>
      <c r="CG608" s="43"/>
      <c r="CH608" s="115"/>
      <c r="CK608" s="50"/>
      <c r="CL608" s="115"/>
      <c r="CM608" s="222"/>
      <c r="CN608" s="223"/>
      <c r="CR608" s="221"/>
      <c r="CU608" s="50"/>
      <c r="CV608" s="115"/>
      <c r="CW608" s="43"/>
      <c r="CX608" s="43"/>
      <c r="CY608" s="43"/>
      <c r="CZ608" s="115"/>
      <c r="DC608" s="50"/>
      <c r="DD608" s="115"/>
      <c r="DE608" s="222"/>
      <c r="DF608" s="223"/>
      <c r="DJ608" s="221"/>
      <c r="DM608" s="50"/>
      <c r="DN608" s="115"/>
      <c r="DO608" s="43"/>
      <c r="DP608" s="43"/>
      <c r="DQ608" s="43"/>
      <c r="DU608" s="50"/>
      <c r="DV608" s="115"/>
      <c r="DW608" s="222"/>
      <c r="DX608" s="223"/>
      <c r="EG608" s="43"/>
      <c r="EH608" s="43"/>
      <c r="EI608" s="43"/>
    </row>
    <row r="609">
      <c r="A609" s="218"/>
      <c r="B609" s="219"/>
      <c r="C609" s="15"/>
      <c r="D609" s="15"/>
      <c r="E609" s="15"/>
      <c r="F609" s="165"/>
      <c r="G609" s="15"/>
      <c r="H609" s="15"/>
      <c r="I609" s="28"/>
      <c r="J609" s="71"/>
      <c r="K609" s="35"/>
      <c r="L609" s="35"/>
      <c r="M609" s="35"/>
      <c r="N609" s="71"/>
      <c r="O609" s="15"/>
      <c r="P609" s="15"/>
      <c r="Q609" s="28"/>
      <c r="R609" s="71"/>
      <c r="S609" s="173"/>
      <c r="T609" s="219"/>
      <c r="U609" s="15"/>
      <c r="V609" s="15"/>
      <c r="W609" s="15"/>
      <c r="X609" s="165"/>
      <c r="Y609" s="15"/>
      <c r="Z609" s="15"/>
      <c r="AA609" s="15"/>
      <c r="AB609" s="71"/>
      <c r="AC609" s="35"/>
      <c r="AD609" s="35"/>
      <c r="AE609" s="35"/>
      <c r="AF609" s="71"/>
      <c r="AG609" s="15"/>
      <c r="AH609" s="15"/>
      <c r="AI609" s="28"/>
      <c r="AJ609" s="71"/>
      <c r="AK609" s="173"/>
      <c r="AL609" s="219"/>
      <c r="AM609" s="15"/>
      <c r="AN609" s="15"/>
      <c r="AO609" s="15"/>
      <c r="AP609" s="165"/>
      <c r="AQ609" s="15"/>
      <c r="AR609" s="15"/>
      <c r="AS609" s="28"/>
      <c r="AT609" s="71"/>
      <c r="AU609" s="35"/>
      <c r="AV609" s="35"/>
      <c r="AW609" s="35"/>
      <c r="AX609" s="71"/>
      <c r="AY609" s="15"/>
      <c r="AZ609" s="15"/>
      <c r="BA609" s="28"/>
      <c r="BB609" s="71"/>
      <c r="BC609" s="173"/>
      <c r="BD609" s="220"/>
      <c r="BH609" s="221"/>
      <c r="BK609" s="50"/>
      <c r="BL609" s="115"/>
      <c r="BM609" s="43"/>
      <c r="BN609" s="43"/>
      <c r="BO609" s="43"/>
      <c r="BP609" s="115"/>
      <c r="BS609" s="50"/>
      <c r="BT609" s="115"/>
      <c r="BU609" s="222"/>
      <c r="BV609" s="223"/>
      <c r="BZ609" s="221"/>
      <c r="CC609" s="50"/>
      <c r="CD609" s="115"/>
      <c r="CE609" s="43"/>
      <c r="CF609" s="43"/>
      <c r="CG609" s="43"/>
      <c r="CH609" s="115"/>
      <c r="CK609" s="50"/>
      <c r="CL609" s="115"/>
      <c r="CM609" s="222"/>
      <c r="CN609" s="223"/>
      <c r="CR609" s="221"/>
      <c r="CU609" s="50"/>
      <c r="CV609" s="115"/>
      <c r="CW609" s="43"/>
      <c r="CX609" s="43"/>
      <c r="CY609" s="43"/>
      <c r="CZ609" s="115"/>
      <c r="DC609" s="50"/>
      <c r="DD609" s="115"/>
      <c r="DE609" s="222"/>
      <c r="DF609" s="223"/>
      <c r="DJ609" s="221"/>
      <c r="DM609" s="50"/>
      <c r="DN609" s="115"/>
      <c r="DO609" s="43"/>
      <c r="DP609" s="43"/>
      <c r="DQ609" s="43"/>
      <c r="DU609" s="50"/>
      <c r="DV609" s="115"/>
      <c r="DW609" s="222"/>
      <c r="DX609" s="223"/>
      <c r="EG609" s="43"/>
      <c r="EH609" s="43"/>
      <c r="EI609" s="43"/>
    </row>
    <row r="610">
      <c r="A610" s="218"/>
      <c r="B610" s="219"/>
      <c r="C610" s="15"/>
      <c r="D610" s="15"/>
      <c r="E610" s="15"/>
      <c r="F610" s="165"/>
      <c r="G610" s="15"/>
      <c r="H610" s="15"/>
      <c r="I610" s="28"/>
      <c r="J610" s="71"/>
      <c r="K610" s="35"/>
      <c r="L610" s="35"/>
      <c r="M610" s="35"/>
      <c r="N610" s="71"/>
      <c r="O610" s="15"/>
      <c r="P610" s="15"/>
      <c r="Q610" s="28"/>
      <c r="R610" s="71"/>
      <c r="S610" s="173"/>
      <c r="T610" s="219"/>
      <c r="U610" s="15"/>
      <c r="V610" s="15"/>
      <c r="W610" s="15"/>
      <c r="X610" s="165"/>
      <c r="Y610" s="15"/>
      <c r="Z610" s="15"/>
      <c r="AA610" s="15"/>
      <c r="AB610" s="71"/>
      <c r="AC610" s="35"/>
      <c r="AD610" s="35"/>
      <c r="AE610" s="35"/>
      <c r="AF610" s="71"/>
      <c r="AG610" s="15"/>
      <c r="AH610" s="15"/>
      <c r="AI610" s="28"/>
      <c r="AJ610" s="71"/>
      <c r="AK610" s="173"/>
      <c r="AL610" s="219"/>
      <c r="AM610" s="15"/>
      <c r="AN610" s="15"/>
      <c r="AO610" s="15"/>
      <c r="AP610" s="165"/>
      <c r="AQ610" s="15"/>
      <c r="AR610" s="15"/>
      <c r="AS610" s="28"/>
      <c r="AT610" s="71"/>
      <c r="AU610" s="35"/>
      <c r="AV610" s="35"/>
      <c r="AW610" s="35"/>
      <c r="AX610" s="71"/>
      <c r="AY610" s="15"/>
      <c r="AZ610" s="15"/>
      <c r="BA610" s="28"/>
      <c r="BB610" s="71"/>
      <c r="BC610" s="173"/>
      <c r="BD610" s="220"/>
      <c r="BH610" s="221"/>
      <c r="BK610" s="50"/>
      <c r="BL610" s="115"/>
      <c r="BM610" s="43"/>
      <c r="BN610" s="43"/>
      <c r="BO610" s="43"/>
      <c r="BP610" s="115"/>
      <c r="BS610" s="50"/>
      <c r="BT610" s="115"/>
      <c r="BU610" s="222"/>
      <c r="BV610" s="223"/>
      <c r="BZ610" s="221"/>
      <c r="CC610" s="50"/>
      <c r="CD610" s="115"/>
      <c r="CE610" s="43"/>
      <c r="CF610" s="43"/>
      <c r="CG610" s="43"/>
      <c r="CH610" s="115"/>
      <c r="CK610" s="50"/>
      <c r="CL610" s="115"/>
      <c r="CM610" s="222"/>
      <c r="CN610" s="223"/>
      <c r="CR610" s="221"/>
      <c r="CU610" s="50"/>
      <c r="CV610" s="115"/>
      <c r="CW610" s="43"/>
      <c r="CX610" s="43"/>
      <c r="CY610" s="43"/>
      <c r="CZ610" s="115"/>
      <c r="DC610" s="50"/>
      <c r="DD610" s="115"/>
      <c r="DE610" s="222"/>
      <c r="DF610" s="223"/>
      <c r="DJ610" s="221"/>
      <c r="DM610" s="50"/>
      <c r="DN610" s="115"/>
      <c r="DO610" s="43"/>
      <c r="DP610" s="43"/>
      <c r="DQ610" s="43"/>
      <c r="DU610" s="50"/>
      <c r="DV610" s="115"/>
      <c r="DW610" s="222"/>
      <c r="DX610" s="223"/>
      <c r="EG610" s="43"/>
      <c r="EH610" s="43"/>
      <c r="EI610" s="43"/>
    </row>
    <row r="611">
      <c r="A611" s="218"/>
      <c r="B611" s="219"/>
      <c r="C611" s="15"/>
      <c r="D611" s="15"/>
      <c r="E611" s="15"/>
      <c r="F611" s="165"/>
      <c r="G611" s="15"/>
      <c r="H611" s="15"/>
      <c r="I611" s="28"/>
      <c r="J611" s="71"/>
      <c r="K611" s="35"/>
      <c r="L611" s="35"/>
      <c r="M611" s="35"/>
      <c r="N611" s="71"/>
      <c r="O611" s="15"/>
      <c r="P611" s="15"/>
      <c r="Q611" s="28"/>
      <c r="R611" s="71"/>
      <c r="S611" s="173"/>
      <c r="T611" s="219"/>
      <c r="U611" s="15"/>
      <c r="V611" s="15"/>
      <c r="W611" s="15"/>
      <c r="X611" s="165"/>
      <c r="Y611" s="15"/>
      <c r="Z611" s="15"/>
      <c r="AA611" s="15"/>
      <c r="AB611" s="71"/>
      <c r="AC611" s="35"/>
      <c r="AD611" s="35"/>
      <c r="AE611" s="35"/>
      <c r="AF611" s="71"/>
      <c r="AG611" s="15"/>
      <c r="AH611" s="15"/>
      <c r="AI611" s="28"/>
      <c r="AJ611" s="71"/>
      <c r="AK611" s="173"/>
      <c r="AL611" s="219"/>
      <c r="AM611" s="15"/>
      <c r="AN611" s="15"/>
      <c r="AO611" s="15"/>
      <c r="AP611" s="165"/>
      <c r="AQ611" s="15"/>
      <c r="AR611" s="15"/>
      <c r="AS611" s="28"/>
      <c r="AT611" s="71"/>
      <c r="AU611" s="35"/>
      <c r="AV611" s="35"/>
      <c r="AW611" s="35"/>
      <c r="AX611" s="71"/>
      <c r="AY611" s="15"/>
      <c r="AZ611" s="15"/>
      <c r="BA611" s="28"/>
      <c r="BB611" s="71"/>
      <c r="BC611" s="173"/>
      <c r="BD611" s="220"/>
      <c r="BH611" s="221"/>
      <c r="BK611" s="50"/>
      <c r="BL611" s="115"/>
      <c r="BM611" s="43"/>
      <c r="BN611" s="43"/>
      <c r="BO611" s="43"/>
      <c r="BP611" s="115"/>
      <c r="BS611" s="50"/>
      <c r="BT611" s="115"/>
      <c r="BU611" s="222"/>
      <c r="BV611" s="223"/>
      <c r="BZ611" s="221"/>
      <c r="CC611" s="50"/>
      <c r="CD611" s="115"/>
      <c r="CE611" s="43"/>
      <c r="CF611" s="43"/>
      <c r="CG611" s="43"/>
      <c r="CH611" s="115"/>
      <c r="CK611" s="50"/>
      <c r="CL611" s="115"/>
      <c r="CM611" s="222"/>
      <c r="CN611" s="223"/>
      <c r="CR611" s="221"/>
      <c r="CU611" s="50"/>
      <c r="CV611" s="115"/>
      <c r="CW611" s="43"/>
      <c r="CX611" s="43"/>
      <c r="CY611" s="43"/>
      <c r="CZ611" s="115"/>
      <c r="DC611" s="50"/>
      <c r="DD611" s="115"/>
      <c r="DE611" s="222"/>
      <c r="DF611" s="223"/>
      <c r="DJ611" s="221"/>
      <c r="DM611" s="50"/>
      <c r="DN611" s="115"/>
      <c r="DO611" s="43"/>
      <c r="DP611" s="43"/>
      <c r="DQ611" s="43"/>
      <c r="DU611" s="50"/>
      <c r="DV611" s="115"/>
      <c r="DW611" s="222"/>
      <c r="DX611" s="223"/>
      <c r="EG611" s="43"/>
      <c r="EH611" s="43"/>
      <c r="EI611" s="43"/>
    </row>
    <row r="612">
      <c r="A612" s="218"/>
      <c r="B612" s="219"/>
      <c r="C612" s="15"/>
      <c r="D612" s="15"/>
      <c r="E612" s="15"/>
      <c r="F612" s="165"/>
      <c r="G612" s="15"/>
      <c r="H612" s="15"/>
      <c r="I612" s="28"/>
      <c r="J612" s="71"/>
      <c r="K612" s="35"/>
      <c r="L612" s="35"/>
      <c r="M612" s="35"/>
      <c r="N612" s="71"/>
      <c r="O612" s="15"/>
      <c r="P612" s="15"/>
      <c r="Q612" s="28"/>
      <c r="R612" s="71"/>
      <c r="S612" s="173"/>
      <c r="T612" s="219"/>
      <c r="U612" s="15"/>
      <c r="V612" s="15"/>
      <c r="W612" s="15"/>
      <c r="X612" s="165"/>
      <c r="Y612" s="15"/>
      <c r="Z612" s="15"/>
      <c r="AA612" s="15"/>
      <c r="AB612" s="71"/>
      <c r="AC612" s="35"/>
      <c r="AD612" s="35"/>
      <c r="AE612" s="35"/>
      <c r="AF612" s="71"/>
      <c r="AG612" s="15"/>
      <c r="AH612" s="15"/>
      <c r="AI612" s="28"/>
      <c r="AJ612" s="71"/>
      <c r="AK612" s="173"/>
      <c r="AL612" s="219"/>
      <c r="AM612" s="15"/>
      <c r="AN612" s="15"/>
      <c r="AO612" s="15"/>
      <c r="AP612" s="165"/>
      <c r="AQ612" s="15"/>
      <c r="AR612" s="15"/>
      <c r="AS612" s="28"/>
      <c r="AT612" s="71"/>
      <c r="AU612" s="35"/>
      <c r="AV612" s="35"/>
      <c r="AW612" s="35"/>
      <c r="AX612" s="71"/>
      <c r="AY612" s="15"/>
      <c r="AZ612" s="15"/>
      <c r="BA612" s="28"/>
      <c r="BB612" s="71"/>
      <c r="BC612" s="173"/>
      <c r="BD612" s="220"/>
      <c r="BH612" s="221"/>
      <c r="BK612" s="50"/>
      <c r="BL612" s="115"/>
      <c r="BM612" s="43"/>
      <c r="BN612" s="43"/>
      <c r="BO612" s="43"/>
      <c r="BP612" s="115"/>
      <c r="BS612" s="50"/>
      <c r="BT612" s="115"/>
      <c r="BU612" s="222"/>
      <c r="BV612" s="223"/>
      <c r="BZ612" s="221"/>
      <c r="CC612" s="50"/>
      <c r="CD612" s="115"/>
      <c r="CE612" s="43"/>
      <c r="CF612" s="43"/>
      <c r="CG612" s="43"/>
      <c r="CH612" s="115"/>
      <c r="CK612" s="50"/>
      <c r="CL612" s="115"/>
      <c r="CM612" s="222"/>
      <c r="CN612" s="223"/>
      <c r="CR612" s="221"/>
      <c r="CU612" s="50"/>
      <c r="CV612" s="115"/>
      <c r="CW612" s="43"/>
      <c r="CX612" s="43"/>
      <c r="CY612" s="43"/>
      <c r="CZ612" s="115"/>
      <c r="DC612" s="50"/>
      <c r="DD612" s="115"/>
      <c r="DE612" s="222"/>
      <c r="DF612" s="223"/>
      <c r="DJ612" s="221"/>
      <c r="DM612" s="50"/>
      <c r="DN612" s="115"/>
      <c r="DO612" s="43"/>
      <c r="DP612" s="43"/>
      <c r="DQ612" s="43"/>
      <c r="DU612" s="50"/>
      <c r="DV612" s="115"/>
      <c r="DW612" s="222"/>
      <c r="DX612" s="223"/>
      <c r="EG612" s="43"/>
      <c r="EH612" s="43"/>
      <c r="EI612" s="43"/>
    </row>
    <row r="613">
      <c r="A613" s="218"/>
      <c r="B613" s="219"/>
      <c r="C613" s="15"/>
      <c r="D613" s="15"/>
      <c r="E613" s="15"/>
      <c r="F613" s="165"/>
      <c r="G613" s="15"/>
      <c r="H613" s="15"/>
      <c r="I613" s="28"/>
      <c r="J613" s="71"/>
      <c r="K613" s="35"/>
      <c r="L613" s="35"/>
      <c r="M613" s="35"/>
      <c r="N613" s="71"/>
      <c r="O613" s="15"/>
      <c r="P613" s="15"/>
      <c r="Q613" s="28"/>
      <c r="R613" s="71"/>
      <c r="S613" s="173"/>
      <c r="T613" s="219"/>
      <c r="U613" s="15"/>
      <c r="V613" s="15"/>
      <c r="W613" s="15"/>
      <c r="X613" s="165"/>
      <c r="Y613" s="15"/>
      <c r="Z613" s="15"/>
      <c r="AA613" s="15"/>
      <c r="AB613" s="71"/>
      <c r="AC613" s="35"/>
      <c r="AD613" s="35"/>
      <c r="AE613" s="35"/>
      <c r="AF613" s="71"/>
      <c r="AG613" s="15"/>
      <c r="AH613" s="15"/>
      <c r="AI613" s="28"/>
      <c r="AJ613" s="71"/>
      <c r="AK613" s="173"/>
      <c r="AL613" s="219"/>
      <c r="AM613" s="15"/>
      <c r="AN613" s="15"/>
      <c r="AO613" s="15"/>
      <c r="AP613" s="165"/>
      <c r="AQ613" s="15"/>
      <c r="AR613" s="15"/>
      <c r="AS613" s="28"/>
      <c r="AT613" s="71"/>
      <c r="AU613" s="35"/>
      <c r="AV613" s="35"/>
      <c r="AW613" s="35"/>
      <c r="AX613" s="71"/>
      <c r="AY613" s="15"/>
      <c r="AZ613" s="15"/>
      <c r="BA613" s="28"/>
      <c r="BB613" s="71"/>
      <c r="BC613" s="173"/>
      <c r="BD613" s="220"/>
      <c r="BH613" s="221"/>
      <c r="BK613" s="50"/>
      <c r="BL613" s="115"/>
      <c r="BM613" s="43"/>
      <c r="BN613" s="43"/>
      <c r="BO613" s="43"/>
      <c r="BP613" s="115"/>
      <c r="BS613" s="50"/>
      <c r="BT613" s="115"/>
      <c r="BU613" s="222"/>
      <c r="BV613" s="223"/>
      <c r="BZ613" s="221"/>
      <c r="CC613" s="50"/>
      <c r="CD613" s="115"/>
      <c r="CE613" s="43"/>
      <c r="CF613" s="43"/>
      <c r="CG613" s="43"/>
      <c r="CH613" s="115"/>
      <c r="CK613" s="50"/>
      <c r="CL613" s="115"/>
      <c r="CM613" s="222"/>
      <c r="CN613" s="223"/>
      <c r="CR613" s="221"/>
      <c r="CU613" s="50"/>
      <c r="CV613" s="115"/>
      <c r="CW613" s="43"/>
      <c r="CX613" s="43"/>
      <c r="CY613" s="43"/>
      <c r="CZ613" s="115"/>
      <c r="DC613" s="50"/>
      <c r="DD613" s="115"/>
      <c r="DE613" s="222"/>
      <c r="DF613" s="223"/>
      <c r="DJ613" s="221"/>
      <c r="DM613" s="50"/>
      <c r="DN613" s="115"/>
      <c r="DO613" s="43"/>
      <c r="DP613" s="43"/>
      <c r="DQ613" s="43"/>
      <c r="DU613" s="50"/>
      <c r="DV613" s="115"/>
      <c r="DW613" s="222"/>
      <c r="DX613" s="223"/>
      <c r="EG613" s="43"/>
      <c r="EH613" s="43"/>
      <c r="EI613" s="43"/>
    </row>
    <row r="614">
      <c r="A614" s="218"/>
      <c r="B614" s="219"/>
      <c r="C614" s="15"/>
      <c r="D614" s="15"/>
      <c r="E614" s="15"/>
      <c r="F614" s="165"/>
      <c r="G614" s="15"/>
      <c r="H614" s="15"/>
      <c r="I614" s="28"/>
      <c r="J614" s="71"/>
      <c r="K614" s="35"/>
      <c r="L614" s="35"/>
      <c r="M614" s="35"/>
      <c r="N614" s="71"/>
      <c r="O614" s="15"/>
      <c r="P614" s="15"/>
      <c r="Q614" s="28"/>
      <c r="R614" s="71"/>
      <c r="S614" s="173"/>
      <c r="T614" s="219"/>
      <c r="U614" s="15"/>
      <c r="V614" s="15"/>
      <c r="W614" s="15"/>
      <c r="X614" s="165"/>
      <c r="Y614" s="15"/>
      <c r="Z614" s="15"/>
      <c r="AA614" s="15"/>
      <c r="AB614" s="71"/>
      <c r="AC614" s="35"/>
      <c r="AD614" s="35"/>
      <c r="AE614" s="35"/>
      <c r="AF614" s="71"/>
      <c r="AG614" s="15"/>
      <c r="AH614" s="15"/>
      <c r="AI614" s="28"/>
      <c r="AJ614" s="71"/>
      <c r="AK614" s="173"/>
      <c r="AL614" s="219"/>
      <c r="AM614" s="15"/>
      <c r="AN614" s="15"/>
      <c r="AO614" s="15"/>
      <c r="AP614" s="165"/>
      <c r="AQ614" s="15"/>
      <c r="AR614" s="15"/>
      <c r="AS614" s="28"/>
      <c r="AT614" s="71"/>
      <c r="AU614" s="35"/>
      <c r="AV614" s="35"/>
      <c r="AW614" s="35"/>
      <c r="AX614" s="71"/>
      <c r="AY614" s="15"/>
      <c r="AZ614" s="15"/>
      <c r="BA614" s="28"/>
      <c r="BB614" s="71"/>
      <c r="BC614" s="173"/>
      <c r="BD614" s="220"/>
      <c r="BH614" s="221"/>
      <c r="BK614" s="50"/>
      <c r="BL614" s="115"/>
      <c r="BM614" s="43"/>
      <c r="BN614" s="43"/>
      <c r="BO614" s="43"/>
      <c r="BP614" s="115"/>
      <c r="BS614" s="50"/>
      <c r="BT614" s="115"/>
      <c r="BU614" s="222"/>
      <c r="BV614" s="223"/>
      <c r="BZ614" s="221"/>
      <c r="CC614" s="50"/>
      <c r="CD614" s="115"/>
      <c r="CE614" s="43"/>
      <c r="CF614" s="43"/>
      <c r="CG614" s="43"/>
      <c r="CH614" s="115"/>
      <c r="CK614" s="50"/>
      <c r="CL614" s="115"/>
      <c r="CM614" s="222"/>
      <c r="CN614" s="223"/>
      <c r="CR614" s="221"/>
      <c r="CU614" s="50"/>
      <c r="CV614" s="115"/>
      <c r="CW614" s="43"/>
      <c r="CX614" s="43"/>
      <c r="CY614" s="43"/>
      <c r="CZ614" s="115"/>
      <c r="DC614" s="50"/>
      <c r="DD614" s="115"/>
      <c r="DE614" s="222"/>
      <c r="DF614" s="223"/>
      <c r="DJ614" s="221"/>
      <c r="DM614" s="50"/>
      <c r="DN614" s="115"/>
      <c r="DO614" s="43"/>
      <c r="DP614" s="43"/>
      <c r="DQ614" s="43"/>
      <c r="DU614" s="50"/>
      <c r="DV614" s="115"/>
      <c r="DW614" s="222"/>
      <c r="DX614" s="223"/>
      <c r="EG614" s="43"/>
      <c r="EH614" s="43"/>
      <c r="EI614" s="43"/>
    </row>
    <row r="615">
      <c r="A615" s="218"/>
      <c r="B615" s="219"/>
      <c r="C615" s="15"/>
      <c r="D615" s="15"/>
      <c r="E615" s="15"/>
      <c r="F615" s="165"/>
      <c r="G615" s="15"/>
      <c r="H615" s="15"/>
      <c r="I615" s="28"/>
      <c r="J615" s="71"/>
      <c r="K615" s="35"/>
      <c r="L615" s="35"/>
      <c r="M615" s="35"/>
      <c r="N615" s="71"/>
      <c r="O615" s="15"/>
      <c r="P615" s="15"/>
      <c r="Q615" s="28"/>
      <c r="R615" s="71"/>
      <c r="S615" s="173"/>
      <c r="T615" s="219"/>
      <c r="U615" s="15"/>
      <c r="V615" s="15"/>
      <c r="W615" s="15"/>
      <c r="X615" s="165"/>
      <c r="Y615" s="15"/>
      <c r="Z615" s="15"/>
      <c r="AA615" s="15"/>
      <c r="AB615" s="71"/>
      <c r="AC615" s="35"/>
      <c r="AD615" s="35"/>
      <c r="AE615" s="35"/>
      <c r="AF615" s="71"/>
      <c r="AG615" s="15"/>
      <c r="AH615" s="15"/>
      <c r="AI615" s="28"/>
      <c r="AJ615" s="71"/>
      <c r="AK615" s="173"/>
      <c r="AL615" s="219"/>
      <c r="AM615" s="15"/>
      <c r="AN615" s="15"/>
      <c r="AO615" s="15"/>
      <c r="AP615" s="165"/>
      <c r="AQ615" s="15"/>
      <c r="AR615" s="15"/>
      <c r="AS615" s="28"/>
      <c r="AT615" s="71"/>
      <c r="AU615" s="35"/>
      <c r="AV615" s="35"/>
      <c r="AW615" s="35"/>
      <c r="AX615" s="71"/>
      <c r="AY615" s="15"/>
      <c r="AZ615" s="15"/>
      <c r="BA615" s="28"/>
      <c r="BB615" s="71"/>
      <c r="BC615" s="173"/>
      <c r="BD615" s="220"/>
      <c r="BH615" s="221"/>
      <c r="BK615" s="50"/>
      <c r="BL615" s="115"/>
      <c r="BM615" s="43"/>
      <c r="BN615" s="43"/>
      <c r="BO615" s="43"/>
      <c r="BP615" s="115"/>
      <c r="BS615" s="50"/>
      <c r="BT615" s="115"/>
      <c r="BU615" s="222"/>
      <c r="BV615" s="223"/>
      <c r="BZ615" s="221"/>
      <c r="CC615" s="50"/>
      <c r="CD615" s="115"/>
      <c r="CE615" s="43"/>
      <c r="CF615" s="43"/>
      <c r="CG615" s="43"/>
      <c r="CH615" s="115"/>
      <c r="CK615" s="50"/>
      <c r="CL615" s="115"/>
      <c r="CM615" s="222"/>
      <c r="CN615" s="223"/>
      <c r="CR615" s="221"/>
      <c r="CU615" s="50"/>
      <c r="CV615" s="115"/>
      <c r="CW615" s="43"/>
      <c r="CX615" s="43"/>
      <c r="CY615" s="43"/>
      <c r="CZ615" s="115"/>
      <c r="DC615" s="50"/>
      <c r="DD615" s="115"/>
      <c r="DE615" s="222"/>
      <c r="DF615" s="223"/>
      <c r="DJ615" s="221"/>
      <c r="DM615" s="50"/>
      <c r="DN615" s="115"/>
      <c r="DO615" s="43"/>
      <c r="DP615" s="43"/>
      <c r="DQ615" s="43"/>
      <c r="DU615" s="50"/>
      <c r="DV615" s="115"/>
      <c r="DW615" s="222"/>
      <c r="DX615" s="223"/>
      <c r="EG615" s="43"/>
      <c r="EH615" s="43"/>
      <c r="EI615" s="43"/>
    </row>
    <row r="616">
      <c r="A616" s="218"/>
      <c r="B616" s="219"/>
      <c r="C616" s="15"/>
      <c r="D616" s="15"/>
      <c r="E616" s="15"/>
      <c r="F616" s="165"/>
      <c r="G616" s="15"/>
      <c r="H616" s="15"/>
      <c r="I616" s="28"/>
      <c r="J616" s="71"/>
      <c r="K616" s="35"/>
      <c r="L616" s="35"/>
      <c r="M616" s="35"/>
      <c r="N616" s="71"/>
      <c r="O616" s="15"/>
      <c r="P616" s="15"/>
      <c r="Q616" s="28"/>
      <c r="R616" s="71"/>
      <c r="S616" s="173"/>
      <c r="T616" s="219"/>
      <c r="U616" s="15"/>
      <c r="V616" s="15"/>
      <c r="W616" s="15"/>
      <c r="X616" s="165"/>
      <c r="Y616" s="15"/>
      <c r="Z616" s="15"/>
      <c r="AA616" s="15"/>
      <c r="AB616" s="71"/>
      <c r="AC616" s="35"/>
      <c r="AD616" s="35"/>
      <c r="AE616" s="35"/>
      <c r="AF616" s="71"/>
      <c r="AG616" s="15"/>
      <c r="AH616" s="15"/>
      <c r="AI616" s="28"/>
      <c r="AJ616" s="71"/>
      <c r="AK616" s="173"/>
      <c r="AL616" s="219"/>
      <c r="AM616" s="15"/>
      <c r="AN616" s="15"/>
      <c r="AO616" s="15"/>
      <c r="AP616" s="165"/>
      <c r="AQ616" s="15"/>
      <c r="AR616" s="15"/>
      <c r="AS616" s="28"/>
      <c r="AT616" s="71"/>
      <c r="AU616" s="35"/>
      <c r="AV616" s="35"/>
      <c r="AW616" s="35"/>
      <c r="AX616" s="71"/>
      <c r="AY616" s="15"/>
      <c r="AZ616" s="15"/>
      <c r="BA616" s="28"/>
      <c r="BB616" s="71"/>
      <c r="BC616" s="173"/>
      <c r="BD616" s="220"/>
      <c r="BH616" s="221"/>
      <c r="BK616" s="50"/>
      <c r="BL616" s="115"/>
      <c r="BM616" s="43"/>
      <c r="BN616" s="43"/>
      <c r="BO616" s="43"/>
      <c r="BP616" s="115"/>
      <c r="BS616" s="50"/>
      <c r="BT616" s="115"/>
      <c r="BU616" s="222"/>
      <c r="BV616" s="223"/>
      <c r="BZ616" s="221"/>
      <c r="CC616" s="50"/>
      <c r="CD616" s="115"/>
      <c r="CE616" s="43"/>
      <c r="CF616" s="43"/>
      <c r="CG616" s="43"/>
      <c r="CH616" s="115"/>
      <c r="CK616" s="50"/>
      <c r="CL616" s="115"/>
      <c r="CM616" s="222"/>
      <c r="CN616" s="223"/>
      <c r="CR616" s="221"/>
      <c r="CU616" s="50"/>
      <c r="CV616" s="115"/>
      <c r="CW616" s="43"/>
      <c r="CX616" s="43"/>
      <c r="CY616" s="43"/>
      <c r="CZ616" s="115"/>
      <c r="DC616" s="50"/>
      <c r="DD616" s="115"/>
      <c r="DE616" s="222"/>
      <c r="DF616" s="223"/>
      <c r="DJ616" s="221"/>
      <c r="DM616" s="50"/>
      <c r="DN616" s="115"/>
      <c r="DO616" s="43"/>
      <c r="DP616" s="43"/>
      <c r="DQ616" s="43"/>
      <c r="DU616" s="50"/>
      <c r="DV616" s="115"/>
      <c r="DW616" s="222"/>
      <c r="DX616" s="223"/>
      <c r="EG616" s="43"/>
      <c r="EH616" s="43"/>
      <c r="EI616" s="43"/>
    </row>
    <row r="617">
      <c r="A617" s="218"/>
      <c r="B617" s="219"/>
      <c r="C617" s="15"/>
      <c r="D617" s="15"/>
      <c r="E617" s="15"/>
      <c r="F617" s="165"/>
      <c r="G617" s="15"/>
      <c r="H617" s="15"/>
      <c r="I617" s="28"/>
      <c r="J617" s="71"/>
      <c r="K617" s="35"/>
      <c r="L617" s="35"/>
      <c r="M617" s="35"/>
      <c r="N617" s="71"/>
      <c r="O617" s="15"/>
      <c r="P617" s="15"/>
      <c r="Q617" s="28"/>
      <c r="R617" s="71"/>
      <c r="S617" s="173"/>
      <c r="T617" s="219"/>
      <c r="U617" s="15"/>
      <c r="V617" s="15"/>
      <c r="W617" s="15"/>
      <c r="X617" s="165"/>
      <c r="Y617" s="15"/>
      <c r="Z617" s="15"/>
      <c r="AA617" s="15"/>
      <c r="AB617" s="71"/>
      <c r="AC617" s="35"/>
      <c r="AD617" s="35"/>
      <c r="AE617" s="35"/>
      <c r="AF617" s="71"/>
      <c r="AG617" s="15"/>
      <c r="AH617" s="15"/>
      <c r="AI617" s="28"/>
      <c r="AJ617" s="71"/>
      <c r="AK617" s="173"/>
      <c r="AL617" s="219"/>
      <c r="AM617" s="15"/>
      <c r="AN617" s="15"/>
      <c r="AO617" s="15"/>
      <c r="AP617" s="165"/>
      <c r="AQ617" s="15"/>
      <c r="AR617" s="15"/>
      <c r="AS617" s="28"/>
      <c r="AT617" s="71"/>
      <c r="AU617" s="35"/>
      <c r="AV617" s="35"/>
      <c r="AW617" s="35"/>
      <c r="AX617" s="71"/>
      <c r="AY617" s="15"/>
      <c r="AZ617" s="15"/>
      <c r="BA617" s="28"/>
      <c r="BB617" s="71"/>
      <c r="BC617" s="173"/>
      <c r="BD617" s="220"/>
      <c r="BH617" s="221"/>
      <c r="BK617" s="50"/>
      <c r="BL617" s="115"/>
      <c r="BM617" s="43"/>
      <c r="BN617" s="43"/>
      <c r="BO617" s="43"/>
      <c r="BP617" s="115"/>
      <c r="BS617" s="50"/>
      <c r="BT617" s="115"/>
      <c r="BU617" s="222"/>
      <c r="BV617" s="223"/>
      <c r="BZ617" s="221"/>
      <c r="CC617" s="50"/>
      <c r="CD617" s="115"/>
      <c r="CE617" s="43"/>
      <c r="CF617" s="43"/>
      <c r="CG617" s="43"/>
      <c r="CH617" s="115"/>
      <c r="CK617" s="50"/>
      <c r="CL617" s="115"/>
      <c r="CM617" s="222"/>
      <c r="CN617" s="223"/>
      <c r="CR617" s="221"/>
      <c r="CU617" s="50"/>
      <c r="CV617" s="115"/>
      <c r="CW617" s="43"/>
      <c r="CX617" s="43"/>
      <c r="CY617" s="43"/>
      <c r="CZ617" s="115"/>
      <c r="DC617" s="50"/>
      <c r="DD617" s="115"/>
      <c r="DE617" s="222"/>
      <c r="DF617" s="223"/>
      <c r="DJ617" s="221"/>
      <c r="DM617" s="50"/>
      <c r="DN617" s="115"/>
      <c r="DO617" s="43"/>
      <c r="DP617" s="43"/>
      <c r="DQ617" s="43"/>
      <c r="DU617" s="50"/>
      <c r="DV617" s="115"/>
      <c r="DW617" s="222"/>
      <c r="DX617" s="223"/>
      <c r="EG617" s="43"/>
      <c r="EH617" s="43"/>
      <c r="EI617" s="43"/>
    </row>
    <row r="618">
      <c r="A618" s="218"/>
      <c r="B618" s="219"/>
      <c r="C618" s="15"/>
      <c r="D618" s="15"/>
      <c r="E618" s="15"/>
      <c r="F618" s="165"/>
      <c r="G618" s="15"/>
      <c r="H618" s="15"/>
      <c r="I618" s="28"/>
      <c r="J618" s="71"/>
      <c r="K618" s="35"/>
      <c r="L618" s="35"/>
      <c r="M618" s="35"/>
      <c r="N618" s="71"/>
      <c r="O618" s="15"/>
      <c r="P618" s="15"/>
      <c r="Q618" s="28"/>
      <c r="R618" s="71"/>
      <c r="S618" s="173"/>
      <c r="T618" s="219"/>
      <c r="U618" s="15"/>
      <c r="V618" s="15"/>
      <c r="W618" s="15"/>
      <c r="X618" s="165"/>
      <c r="Y618" s="15"/>
      <c r="Z618" s="15"/>
      <c r="AA618" s="15"/>
      <c r="AB618" s="71"/>
      <c r="AC618" s="35"/>
      <c r="AD618" s="35"/>
      <c r="AE618" s="35"/>
      <c r="AF618" s="71"/>
      <c r="AG618" s="15"/>
      <c r="AH618" s="15"/>
      <c r="AI618" s="28"/>
      <c r="AJ618" s="71"/>
      <c r="AK618" s="173"/>
      <c r="AL618" s="219"/>
      <c r="AM618" s="15"/>
      <c r="AN618" s="15"/>
      <c r="AO618" s="15"/>
      <c r="AP618" s="165"/>
      <c r="AQ618" s="15"/>
      <c r="AR618" s="15"/>
      <c r="AS618" s="28"/>
      <c r="AT618" s="71"/>
      <c r="AU618" s="35"/>
      <c r="AV618" s="35"/>
      <c r="AW618" s="35"/>
      <c r="AX618" s="71"/>
      <c r="AY618" s="15"/>
      <c r="AZ618" s="15"/>
      <c r="BA618" s="28"/>
      <c r="BB618" s="71"/>
      <c r="BC618" s="173"/>
      <c r="BD618" s="220"/>
      <c r="BH618" s="221"/>
      <c r="BK618" s="50"/>
      <c r="BL618" s="115"/>
      <c r="BM618" s="43"/>
      <c r="BN618" s="43"/>
      <c r="BO618" s="43"/>
      <c r="BP618" s="115"/>
      <c r="BS618" s="50"/>
      <c r="BT618" s="115"/>
      <c r="BU618" s="222"/>
      <c r="BV618" s="223"/>
      <c r="BZ618" s="221"/>
      <c r="CC618" s="50"/>
      <c r="CD618" s="115"/>
      <c r="CE618" s="43"/>
      <c r="CF618" s="43"/>
      <c r="CG618" s="43"/>
      <c r="CH618" s="115"/>
      <c r="CK618" s="50"/>
      <c r="CL618" s="115"/>
      <c r="CM618" s="222"/>
      <c r="CN618" s="223"/>
      <c r="CR618" s="221"/>
      <c r="CU618" s="50"/>
      <c r="CV618" s="115"/>
      <c r="CW618" s="43"/>
      <c r="CX618" s="43"/>
      <c r="CY618" s="43"/>
      <c r="CZ618" s="115"/>
      <c r="DC618" s="50"/>
      <c r="DD618" s="115"/>
      <c r="DE618" s="222"/>
      <c r="DF618" s="223"/>
      <c r="DJ618" s="221"/>
      <c r="DM618" s="50"/>
      <c r="DN618" s="115"/>
      <c r="DO618" s="43"/>
      <c r="DP618" s="43"/>
      <c r="DQ618" s="43"/>
      <c r="DU618" s="50"/>
      <c r="DV618" s="115"/>
      <c r="DW618" s="222"/>
      <c r="DX618" s="223"/>
      <c r="EG618" s="43"/>
      <c r="EH618" s="43"/>
      <c r="EI618" s="43"/>
    </row>
    <row r="619">
      <c r="A619" s="218"/>
      <c r="B619" s="219"/>
      <c r="C619" s="15"/>
      <c r="D619" s="15"/>
      <c r="E619" s="15"/>
      <c r="F619" s="165"/>
      <c r="G619" s="15"/>
      <c r="H619" s="15"/>
      <c r="I619" s="28"/>
      <c r="J619" s="71"/>
      <c r="K619" s="35"/>
      <c r="L619" s="35"/>
      <c r="M619" s="35"/>
      <c r="N619" s="71"/>
      <c r="O619" s="15"/>
      <c r="P619" s="15"/>
      <c r="Q619" s="28"/>
      <c r="R619" s="71"/>
      <c r="S619" s="173"/>
      <c r="T619" s="219"/>
      <c r="U619" s="15"/>
      <c r="V619" s="15"/>
      <c r="W619" s="15"/>
      <c r="X619" s="165"/>
      <c r="Y619" s="15"/>
      <c r="Z619" s="15"/>
      <c r="AA619" s="15"/>
      <c r="AB619" s="71"/>
      <c r="AC619" s="35"/>
      <c r="AD619" s="35"/>
      <c r="AE619" s="35"/>
      <c r="AF619" s="71"/>
      <c r="AG619" s="15"/>
      <c r="AH619" s="15"/>
      <c r="AI619" s="28"/>
      <c r="AJ619" s="71"/>
      <c r="AK619" s="173"/>
      <c r="AL619" s="219"/>
      <c r="AM619" s="15"/>
      <c r="AN619" s="15"/>
      <c r="AO619" s="15"/>
      <c r="AP619" s="165"/>
      <c r="AQ619" s="15"/>
      <c r="AR619" s="15"/>
      <c r="AS619" s="28"/>
      <c r="AT619" s="71"/>
      <c r="AU619" s="35"/>
      <c r="AV619" s="35"/>
      <c r="AW619" s="35"/>
      <c r="AX619" s="71"/>
      <c r="AY619" s="15"/>
      <c r="AZ619" s="15"/>
      <c r="BA619" s="28"/>
      <c r="BB619" s="71"/>
      <c r="BC619" s="173"/>
      <c r="BD619" s="220"/>
      <c r="BH619" s="221"/>
      <c r="BK619" s="50"/>
      <c r="BL619" s="115"/>
      <c r="BM619" s="43"/>
      <c r="BN619" s="43"/>
      <c r="BO619" s="43"/>
      <c r="BP619" s="115"/>
      <c r="BS619" s="50"/>
      <c r="BT619" s="115"/>
      <c r="BU619" s="222"/>
      <c r="BV619" s="223"/>
      <c r="BZ619" s="221"/>
      <c r="CC619" s="50"/>
      <c r="CD619" s="115"/>
      <c r="CE619" s="43"/>
      <c r="CF619" s="43"/>
      <c r="CG619" s="43"/>
      <c r="CH619" s="115"/>
      <c r="CK619" s="50"/>
      <c r="CL619" s="115"/>
      <c r="CM619" s="222"/>
      <c r="CN619" s="223"/>
      <c r="CR619" s="221"/>
      <c r="CU619" s="50"/>
      <c r="CV619" s="115"/>
      <c r="CW619" s="43"/>
      <c r="CX619" s="43"/>
      <c r="CY619" s="43"/>
      <c r="CZ619" s="115"/>
      <c r="DC619" s="50"/>
      <c r="DD619" s="115"/>
      <c r="DE619" s="222"/>
      <c r="DF619" s="223"/>
      <c r="DJ619" s="221"/>
      <c r="DM619" s="50"/>
      <c r="DN619" s="115"/>
      <c r="DO619" s="43"/>
      <c r="DP619" s="43"/>
      <c r="DQ619" s="43"/>
      <c r="DU619" s="50"/>
      <c r="DV619" s="115"/>
      <c r="DW619" s="222"/>
      <c r="DX619" s="223"/>
      <c r="EG619" s="43"/>
      <c r="EH619" s="43"/>
      <c r="EI619" s="43"/>
    </row>
    <row r="620">
      <c r="A620" s="218"/>
      <c r="B620" s="219"/>
      <c r="C620" s="15"/>
      <c r="D620" s="15"/>
      <c r="E620" s="15"/>
      <c r="F620" s="165"/>
      <c r="G620" s="15"/>
      <c r="H620" s="15"/>
      <c r="I620" s="28"/>
      <c r="J620" s="71"/>
      <c r="K620" s="35"/>
      <c r="L620" s="35"/>
      <c r="M620" s="35"/>
      <c r="N620" s="71"/>
      <c r="O620" s="15"/>
      <c r="P620" s="15"/>
      <c r="Q620" s="28"/>
      <c r="R620" s="71"/>
      <c r="S620" s="173"/>
      <c r="T620" s="219"/>
      <c r="U620" s="15"/>
      <c r="V620" s="15"/>
      <c r="W620" s="15"/>
      <c r="X620" s="165"/>
      <c r="Y620" s="15"/>
      <c r="Z620" s="15"/>
      <c r="AA620" s="15"/>
      <c r="AB620" s="71"/>
      <c r="AC620" s="35"/>
      <c r="AD620" s="35"/>
      <c r="AE620" s="35"/>
      <c r="AF620" s="71"/>
      <c r="AG620" s="15"/>
      <c r="AH620" s="15"/>
      <c r="AI620" s="28"/>
      <c r="AJ620" s="71"/>
      <c r="AK620" s="173"/>
      <c r="AL620" s="219"/>
      <c r="AM620" s="15"/>
      <c r="AN620" s="15"/>
      <c r="AO620" s="15"/>
      <c r="AP620" s="165"/>
      <c r="AQ620" s="15"/>
      <c r="AR620" s="15"/>
      <c r="AS620" s="28"/>
      <c r="AT620" s="71"/>
      <c r="AU620" s="35"/>
      <c r="AV620" s="35"/>
      <c r="AW620" s="35"/>
      <c r="AX620" s="71"/>
      <c r="AY620" s="15"/>
      <c r="AZ620" s="15"/>
      <c r="BA620" s="28"/>
      <c r="BB620" s="71"/>
      <c r="BC620" s="173"/>
      <c r="BD620" s="220"/>
      <c r="BH620" s="221"/>
      <c r="BK620" s="50"/>
      <c r="BL620" s="115"/>
      <c r="BM620" s="43"/>
      <c r="BN620" s="43"/>
      <c r="BO620" s="43"/>
      <c r="BP620" s="115"/>
      <c r="BS620" s="50"/>
      <c r="BT620" s="115"/>
      <c r="BU620" s="222"/>
      <c r="BV620" s="223"/>
      <c r="BZ620" s="221"/>
      <c r="CC620" s="50"/>
      <c r="CD620" s="115"/>
      <c r="CE620" s="43"/>
      <c r="CF620" s="43"/>
      <c r="CG620" s="43"/>
      <c r="CH620" s="115"/>
      <c r="CK620" s="50"/>
      <c r="CL620" s="115"/>
      <c r="CM620" s="222"/>
      <c r="CN620" s="223"/>
      <c r="CR620" s="221"/>
      <c r="CU620" s="50"/>
      <c r="CV620" s="115"/>
      <c r="CW620" s="43"/>
      <c r="CX620" s="43"/>
      <c r="CY620" s="43"/>
      <c r="CZ620" s="115"/>
      <c r="DC620" s="50"/>
      <c r="DD620" s="115"/>
      <c r="DE620" s="222"/>
      <c r="DF620" s="223"/>
      <c r="DJ620" s="221"/>
      <c r="DM620" s="50"/>
      <c r="DN620" s="115"/>
      <c r="DO620" s="43"/>
      <c r="DP620" s="43"/>
      <c r="DQ620" s="43"/>
      <c r="DU620" s="50"/>
      <c r="DV620" s="115"/>
      <c r="DW620" s="222"/>
      <c r="DX620" s="223"/>
      <c r="EG620" s="43"/>
      <c r="EH620" s="43"/>
      <c r="EI620" s="43"/>
    </row>
    <row r="621">
      <c r="A621" s="218"/>
      <c r="B621" s="219"/>
      <c r="C621" s="15"/>
      <c r="D621" s="15"/>
      <c r="E621" s="15"/>
      <c r="F621" s="165"/>
      <c r="G621" s="15"/>
      <c r="H621" s="15"/>
      <c r="I621" s="28"/>
      <c r="J621" s="71"/>
      <c r="K621" s="35"/>
      <c r="L621" s="35"/>
      <c r="M621" s="35"/>
      <c r="N621" s="71"/>
      <c r="O621" s="15"/>
      <c r="P621" s="15"/>
      <c r="Q621" s="28"/>
      <c r="R621" s="71"/>
      <c r="S621" s="173"/>
      <c r="T621" s="219"/>
      <c r="U621" s="15"/>
      <c r="V621" s="15"/>
      <c r="W621" s="15"/>
      <c r="X621" s="165"/>
      <c r="Y621" s="15"/>
      <c r="Z621" s="15"/>
      <c r="AA621" s="15"/>
      <c r="AB621" s="71"/>
      <c r="AC621" s="35"/>
      <c r="AD621" s="35"/>
      <c r="AE621" s="35"/>
      <c r="AF621" s="71"/>
      <c r="AG621" s="15"/>
      <c r="AH621" s="15"/>
      <c r="AI621" s="28"/>
      <c r="AJ621" s="71"/>
      <c r="AK621" s="173"/>
      <c r="AL621" s="219"/>
      <c r="AM621" s="15"/>
      <c r="AN621" s="15"/>
      <c r="AO621" s="15"/>
      <c r="AP621" s="165"/>
      <c r="AQ621" s="15"/>
      <c r="AR621" s="15"/>
      <c r="AS621" s="28"/>
      <c r="AT621" s="71"/>
      <c r="AU621" s="35"/>
      <c r="AV621" s="35"/>
      <c r="AW621" s="35"/>
      <c r="AX621" s="71"/>
      <c r="AY621" s="15"/>
      <c r="AZ621" s="15"/>
      <c r="BA621" s="28"/>
      <c r="BB621" s="71"/>
      <c r="BC621" s="173"/>
      <c r="BD621" s="220"/>
      <c r="BH621" s="221"/>
      <c r="BK621" s="50"/>
      <c r="BL621" s="115"/>
      <c r="BM621" s="43"/>
      <c r="BN621" s="43"/>
      <c r="BO621" s="43"/>
      <c r="BP621" s="115"/>
      <c r="BS621" s="50"/>
      <c r="BT621" s="115"/>
      <c r="BU621" s="222"/>
      <c r="BV621" s="223"/>
      <c r="BZ621" s="221"/>
      <c r="CC621" s="50"/>
      <c r="CD621" s="115"/>
      <c r="CE621" s="43"/>
      <c r="CF621" s="43"/>
      <c r="CG621" s="43"/>
      <c r="CH621" s="115"/>
      <c r="CK621" s="50"/>
      <c r="CL621" s="115"/>
      <c r="CM621" s="222"/>
      <c r="CN621" s="223"/>
      <c r="CR621" s="221"/>
      <c r="CU621" s="50"/>
      <c r="CV621" s="115"/>
      <c r="CW621" s="43"/>
      <c r="CX621" s="43"/>
      <c r="CY621" s="43"/>
      <c r="CZ621" s="115"/>
      <c r="DC621" s="50"/>
      <c r="DD621" s="115"/>
      <c r="DE621" s="222"/>
      <c r="DF621" s="223"/>
      <c r="DJ621" s="221"/>
      <c r="DM621" s="50"/>
      <c r="DN621" s="115"/>
      <c r="DO621" s="43"/>
      <c r="DP621" s="43"/>
      <c r="DQ621" s="43"/>
      <c r="DU621" s="50"/>
      <c r="DV621" s="115"/>
      <c r="DW621" s="222"/>
      <c r="DX621" s="223"/>
      <c r="EG621" s="43"/>
      <c r="EH621" s="43"/>
      <c r="EI621" s="43"/>
    </row>
    <row r="622">
      <c r="A622" s="218"/>
      <c r="B622" s="219"/>
      <c r="C622" s="15"/>
      <c r="D622" s="15"/>
      <c r="E622" s="15"/>
      <c r="F622" s="165"/>
      <c r="G622" s="15"/>
      <c r="H622" s="15"/>
      <c r="I622" s="28"/>
      <c r="J622" s="71"/>
      <c r="K622" s="35"/>
      <c r="L622" s="35"/>
      <c r="M622" s="35"/>
      <c r="N622" s="71"/>
      <c r="O622" s="15"/>
      <c r="P622" s="15"/>
      <c r="Q622" s="28"/>
      <c r="R622" s="71"/>
      <c r="S622" s="173"/>
      <c r="T622" s="219"/>
      <c r="U622" s="15"/>
      <c r="V622" s="15"/>
      <c r="W622" s="15"/>
      <c r="X622" s="165"/>
      <c r="Y622" s="15"/>
      <c r="Z622" s="15"/>
      <c r="AA622" s="15"/>
      <c r="AB622" s="71"/>
      <c r="AC622" s="35"/>
      <c r="AD622" s="35"/>
      <c r="AE622" s="35"/>
      <c r="AF622" s="71"/>
      <c r="AG622" s="15"/>
      <c r="AH622" s="15"/>
      <c r="AI622" s="28"/>
      <c r="AJ622" s="71"/>
      <c r="AK622" s="173"/>
      <c r="AL622" s="219"/>
      <c r="AM622" s="15"/>
      <c r="AN622" s="15"/>
      <c r="AO622" s="15"/>
      <c r="AP622" s="165"/>
      <c r="AQ622" s="15"/>
      <c r="AR622" s="15"/>
      <c r="AS622" s="28"/>
      <c r="AT622" s="71"/>
      <c r="AU622" s="35"/>
      <c r="AV622" s="35"/>
      <c r="AW622" s="35"/>
      <c r="AX622" s="71"/>
      <c r="AY622" s="15"/>
      <c r="AZ622" s="15"/>
      <c r="BA622" s="28"/>
      <c r="BB622" s="71"/>
      <c r="BC622" s="173"/>
      <c r="BD622" s="220"/>
      <c r="BH622" s="221"/>
      <c r="BK622" s="50"/>
      <c r="BL622" s="115"/>
      <c r="BM622" s="43"/>
      <c r="BN622" s="43"/>
      <c r="BO622" s="43"/>
      <c r="BP622" s="115"/>
      <c r="BS622" s="50"/>
      <c r="BT622" s="115"/>
      <c r="BU622" s="222"/>
      <c r="BV622" s="223"/>
      <c r="BZ622" s="221"/>
      <c r="CC622" s="50"/>
      <c r="CD622" s="115"/>
      <c r="CE622" s="43"/>
      <c r="CF622" s="43"/>
      <c r="CG622" s="43"/>
      <c r="CH622" s="115"/>
      <c r="CK622" s="50"/>
      <c r="CL622" s="115"/>
      <c r="CM622" s="222"/>
      <c r="CN622" s="223"/>
      <c r="CR622" s="221"/>
      <c r="CU622" s="50"/>
      <c r="CV622" s="115"/>
      <c r="CW622" s="43"/>
      <c r="CX622" s="43"/>
      <c r="CY622" s="43"/>
      <c r="CZ622" s="115"/>
      <c r="DC622" s="50"/>
      <c r="DD622" s="115"/>
      <c r="DE622" s="222"/>
      <c r="DF622" s="223"/>
      <c r="DJ622" s="221"/>
      <c r="DM622" s="50"/>
      <c r="DN622" s="115"/>
      <c r="DO622" s="43"/>
      <c r="DP622" s="43"/>
      <c r="DQ622" s="43"/>
      <c r="DU622" s="50"/>
      <c r="DV622" s="115"/>
      <c r="DW622" s="222"/>
      <c r="DX622" s="223"/>
      <c r="EG622" s="43"/>
      <c r="EH622" s="43"/>
      <c r="EI622" s="43"/>
    </row>
    <row r="623">
      <c r="A623" s="218"/>
      <c r="B623" s="219"/>
      <c r="C623" s="15"/>
      <c r="D623" s="15"/>
      <c r="E623" s="15"/>
      <c r="F623" s="165"/>
      <c r="G623" s="15"/>
      <c r="H623" s="15"/>
      <c r="I623" s="28"/>
      <c r="J623" s="71"/>
      <c r="K623" s="35"/>
      <c r="L623" s="35"/>
      <c r="M623" s="35"/>
      <c r="N623" s="71"/>
      <c r="O623" s="15"/>
      <c r="P623" s="15"/>
      <c r="Q623" s="28"/>
      <c r="R623" s="71"/>
      <c r="S623" s="173"/>
      <c r="T623" s="219"/>
      <c r="U623" s="15"/>
      <c r="V623" s="15"/>
      <c r="W623" s="15"/>
      <c r="X623" s="165"/>
      <c r="Y623" s="15"/>
      <c r="Z623" s="15"/>
      <c r="AA623" s="15"/>
      <c r="AB623" s="71"/>
      <c r="AC623" s="35"/>
      <c r="AD623" s="35"/>
      <c r="AE623" s="35"/>
      <c r="AF623" s="71"/>
      <c r="AG623" s="15"/>
      <c r="AH623" s="15"/>
      <c r="AI623" s="28"/>
      <c r="AJ623" s="71"/>
      <c r="AK623" s="173"/>
      <c r="AL623" s="219"/>
      <c r="AM623" s="15"/>
      <c r="AN623" s="15"/>
      <c r="AO623" s="15"/>
      <c r="AP623" s="165"/>
      <c r="AQ623" s="15"/>
      <c r="AR623" s="15"/>
      <c r="AS623" s="28"/>
      <c r="AT623" s="71"/>
      <c r="AU623" s="35"/>
      <c r="AV623" s="35"/>
      <c r="AW623" s="35"/>
      <c r="AX623" s="71"/>
      <c r="AY623" s="15"/>
      <c r="AZ623" s="15"/>
      <c r="BA623" s="28"/>
      <c r="BB623" s="71"/>
      <c r="BC623" s="173"/>
      <c r="BD623" s="220"/>
      <c r="BH623" s="221"/>
      <c r="BK623" s="50"/>
      <c r="BL623" s="115"/>
      <c r="BM623" s="43"/>
      <c r="BN623" s="43"/>
      <c r="BO623" s="43"/>
      <c r="BP623" s="115"/>
      <c r="BS623" s="50"/>
      <c r="BT623" s="115"/>
      <c r="BU623" s="222"/>
      <c r="BV623" s="223"/>
      <c r="BZ623" s="221"/>
      <c r="CC623" s="50"/>
      <c r="CD623" s="115"/>
      <c r="CE623" s="43"/>
      <c r="CF623" s="43"/>
      <c r="CG623" s="43"/>
      <c r="CH623" s="115"/>
      <c r="CK623" s="50"/>
      <c r="CL623" s="115"/>
      <c r="CM623" s="222"/>
      <c r="CN623" s="223"/>
      <c r="CR623" s="221"/>
      <c r="CU623" s="50"/>
      <c r="CV623" s="115"/>
      <c r="CW623" s="43"/>
      <c r="CX623" s="43"/>
      <c r="CY623" s="43"/>
      <c r="CZ623" s="115"/>
      <c r="DC623" s="50"/>
      <c r="DD623" s="115"/>
      <c r="DE623" s="222"/>
      <c r="DF623" s="223"/>
      <c r="DJ623" s="221"/>
      <c r="DM623" s="50"/>
      <c r="DN623" s="115"/>
      <c r="DO623" s="43"/>
      <c r="DP623" s="43"/>
      <c r="DQ623" s="43"/>
      <c r="DU623" s="50"/>
      <c r="DV623" s="115"/>
      <c r="DW623" s="222"/>
      <c r="DX623" s="223"/>
      <c r="EG623" s="43"/>
      <c r="EH623" s="43"/>
      <c r="EI623" s="43"/>
    </row>
    <row r="624">
      <c r="A624" s="218"/>
      <c r="B624" s="219"/>
      <c r="C624" s="15"/>
      <c r="D624" s="15"/>
      <c r="E624" s="15"/>
      <c r="F624" s="165"/>
      <c r="G624" s="15"/>
      <c r="H624" s="15"/>
      <c r="I624" s="28"/>
      <c r="J624" s="71"/>
      <c r="K624" s="35"/>
      <c r="L624" s="35"/>
      <c r="M624" s="35"/>
      <c r="N624" s="71"/>
      <c r="O624" s="15"/>
      <c r="P624" s="15"/>
      <c r="Q624" s="28"/>
      <c r="R624" s="71"/>
      <c r="S624" s="173"/>
      <c r="T624" s="219"/>
      <c r="U624" s="15"/>
      <c r="V624" s="15"/>
      <c r="W624" s="15"/>
      <c r="X624" s="165"/>
      <c r="Y624" s="15"/>
      <c r="Z624" s="15"/>
      <c r="AA624" s="15"/>
      <c r="AB624" s="71"/>
      <c r="AC624" s="35"/>
      <c r="AD624" s="35"/>
      <c r="AE624" s="35"/>
      <c r="AF624" s="71"/>
      <c r="AG624" s="15"/>
      <c r="AH624" s="15"/>
      <c r="AI624" s="28"/>
      <c r="AJ624" s="71"/>
      <c r="AK624" s="173"/>
      <c r="AL624" s="219"/>
      <c r="AM624" s="15"/>
      <c r="AN624" s="15"/>
      <c r="AO624" s="15"/>
      <c r="AP624" s="165"/>
      <c r="AQ624" s="15"/>
      <c r="AR624" s="15"/>
      <c r="AS624" s="28"/>
      <c r="AT624" s="71"/>
      <c r="AU624" s="35"/>
      <c r="AV624" s="35"/>
      <c r="AW624" s="35"/>
      <c r="AX624" s="71"/>
      <c r="AY624" s="15"/>
      <c r="AZ624" s="15"/>
      <c r="BA624" s="28"/>
      <c r="BB624" s="71"/>
      <c r="BC624" s="173"/>
      <c r="BD624" s="220"/>
      <c r="BH624" s="221"/>
      <c r="BK624" s="50"/>
      <c r="BL624" s="115"/>
      <c r="BM624" s="43"/>
      <c r="BN624" s="43"/>
      <c r="BO624" s="43"/>
      <c r="BP624" s="115"/>
      <c r="BS624" s="50"/>
      <c r="BT624" s="115"/>
      <c r="BU624" s="222"/>
      <c r="BV624" s="223"/>
      <c r="BZ624" s="221"/>
      <c r="CC624" s="50"/>
      <c r="CD624" s="115"/>
      <c r="CE624" s="43"/>
      <c r="CF624" s="43"/>
      <c r="CG624" s="43"/>
      <c r="CH624" s="115"/>
      <c r="CK624" s="50"/>
      <c r="CL624" s="115"/>
      <c r="CM624" s="222"/>
      <c r="CN624" s="223"/>
      <c r="CR624" s="221"/>
      <c r="CU624" s="50"/>
      <c r="CV624" s="115"/>
      <c r="CW624" s="43"/>
      <c r="CX624" s="43"/>
      <c r="CY624" s="43"/>
      <c r="CZ624" s="115"/>
      <c r="DC624" s="50"/>
      <c r="DD624" s="115"/>
      <c r="DE624" s="222"/>
      <c r="DF624" s="223"/>
      <c r="DJ624" s="221"/>
      <c r="DM624" s="50"/>
      <c r="DN624" s="115"/>
      <c r="DO624" s="43"/>
      <c r="DP624" s="43"/>
      <c r="DQ624" s="43"/>
      <c r="DU624" s="50"/>
      <c r="DV624" s="115"/>
      <c r="DW624" s="222"/>
      <c r="DX624" s="223"/>
      <c r="EG624" s="43"/>
      <c r="EH624" s="43"/>
      <c r="EI624" s="43"/>
    </row>
    <row r="625">
      <c r="A625" s="218"/>
      <c r="B625" s="219"/>
      <c r="C625" s="15"/>
      <c r="D625" s="15"/>
      <c r="E625" s="15"/>
      <c r="F625" s="165"/>
      <c r="G625" s="15"/>
      <c r="H625" s="15"/>
      <c r="I625" s="28"/>
      <c r="J625" s="71"/>
      <c r="K625" s="35"/>
      <c r="L625" s="35"/>
      <c r="M625" s="35"/>
      <c r="N625" s="71"/>
      <c r="O625" s="15"/>
      <c r="P625" s="15"/>
      <c r="Q625" s="28"/>
      <c r="R625" s="71"/>
      <c r="S625" s="173"/>
      <c r="T625" s="219"/>
      <c r="U625" s="15"/>
      <c r="V625" s="15"/>
      <c r="W625" s="15"/>
      <c r="X625" s="165"/>
      <c r="Y625" s="15"/>
      <c r="Z625" s="15"/>
      <c r="AA625" s="15"/>
      <c r="AB625" s="71"/>
      <c r="AC625" s="35"/>
      <c r="AD625" s="35"/>
      <c r="AE625" s="35"/>
      <c r="AF625" s="71"/>
      <c r="AG625" s="15"/>
      <c r="AH625" s="15"/>
      <c r="AI625" s="28"/>
      <c r="AJ625" s="71"/>
      <c r="AK625" s="173"/>
      <c r="AL625" s="219"/>
      <c r="AM625" s="15"/>
      <c r="AN625" s="15"/>
      <c r="AO625" s="15"/>
      <c r="AP625" s="165"/>
      <c r="AQ625" s="15"/>
      <c r="AR625" s="15"/>
      <c r="AS625" s="28"/>
      <c r="AT625" s="71"/>
      <c r="AU625" s="35"/>
      <c r="AV625" s="35"/>
      <c r="AW625" s="35"/>
      <c r="AX625" s="71"/>
      <c r="AY625" s="15"/>
      <c r="AZ625" s="15"/>
      <c r="BA625" s="28"/>
      <c r="BB625" s="71"/>
      <c r="BC625" s="173"/>
      <c r="BD625" s="220"/>
      <c r="BH625" s="221"/>
      <c r="BK625" s="50"/>
      <c r="BL625" s="115"/>
      <c r="BM625" s="43"/>
      <c r="BN625" s="43"/>
      <c r="BO625" s="43"/>
      <c r="BP625" s="115"/>
      <c r="BS625" s="50"/>
      <c r="BT625" s="115"/>
      <c r="BU625" s="222"/>
      <c r="BV625" s="223"/>
      <c r="BZ625" s="221"/>
      <c r="CC625" s="50"/>
      <c r="CD625" s="115"/>
      <c r="CE625" s="43"/>
      <c r="CF625" s="43"/>
      <c r="CG625" s="43"/>
      <c r="CH625" s="115"/>
      <c r="CK625" s="50"/>
      <c r="CL625" s="115"/>
      <c r="CM625" s="222"/>
      <c r="CN625" s="223"/>
      <c r="CR625" s="221"/>
      <c r="CU625" s="50"/>
      <c r="CV625" s="115"/>
      <c r="CW625" s="43"/>
      <c r="CX625" s="43"/>
      <c r="CY625" s="43"/>
      <c r="CZ625" s="115"/>
      <c r="DC625" s="50"/>
      <c r="DD625" s="115"/>
      <c r="DE625" s="222"/>
      <c r="DF625" s="223"/>
      <c r="DJ625" s="221"/>
      <c r="DM625" s="50"/>
      <c r="DN625" s="115"/>
      <c r="DO625" s="43"/>
      <c r="DP625" s="43"/>
      <c r="DQ625" s="43"/>
      <c r="DU625" s="50"/>
      <c r="DV625" s="115"/>
      <c r="DW625" s="222"/>
      <c r="DX625" s="223"/>
      <c r="EG625" s="43"/>
      <c r="EH625" s="43"/>
      <c r="EI625" s="43"/>
    </row>
    <row r="626">
      <c r="A626" s="218"/>
      <c r="B626" s="219"/>
      <c r="C626" s="15"/>
      <c r="D626" s="15"/>
      <c r="E626" s="15"/>
      <c r="F626" s="165"/>
      <c r="G626" s="15"/>
      <c r="H626" s="15"/>
      <c r="I626" s="28"/>
      <c r="J626" s="71"/>
      <c r="K626" s="35"/>
      <c r="L626" s="35"/>
      <c r="M626" s="35"/>
      <c r="N626" s="71"/>
      <c r="O626" s="15"/>
      <c r="P626" s="15"/>
      <c r="Q626" s="28"/>
      <c r="R626" s="71"/>
      <c r="S626" s="173"/>
      <c r="T626" s="219"/>
      <c r="U626" s="15"/>
      <c r="V626" s="15"/>
      <c r="W626" s="15"/>
      <c r="X626" s="165"/>
      <c r="Y626" s="15"/>
      <c r="Z626" s="15"/>
      <c r="AA626" s="15"/>
      <c r="AB626" s="71"/>
      <c r="AC626" s="35"/>
      <c r="AD626" s="35"/>
      <c r="AE626" s="35"/>
      <c r="AF626" s="71"/>
      <c r="AG626" s="15"/>
      <c r="AH626" s="15"/>
      <c r="AI626" s="28"/>
      <c r="AJ626" s="71"/>
      <c r="AK626" s="173"/>
      <c r="AL626" s="219"/>
      <c r="AM626" s="15"/>
      <c r="AN626" s="15"/>
      <c r="AO626" s="15"/>
      <c r="AP626" s="165"/>
      <c r="AQ626" s="15"/>
      <c r="AR626" s="15"/>
      <c r="AS626" s="28"/>
      <c r="AT626" s="71"/>
      <c r="AU626" s="35"/>
      <c r="AV626" s="35"/>
      <c r="AW626" s="35"/>
      <c r="AX626" s="71"/>
      <c r="AY626" s="15"/>
      <c r="AZ626" s="15"/>
      <c r="BA626" s="28"/>
      <c r="BB626" s="71"/>
      <c r="BC626" s="173"/>
      <c r="BD626" s="220"/>
      <c r="BH626" s="221"/>
      <c r="BK626" s="50"/>
      <c r="BL626" s="115"/>
      <c r="BM626" s="43"/>
      <c r="BN626" s="43"/>
      <c r="BO626" s="43"/>
      <c r="BP626" s="115"/>
      <c r="BS626" s="50"/>
      <c r="BT626" s="115"/>
      <c r="BU626" s="222"/>
      <c r="BV626" s="223"/>
      <c r="BZ626" s="221"/>
      <c r="CC626" s="50"/>
      <c r="CD626" s="115"/>
      <c r="CE626" s="43"/>
      <c r="CF626" s="43"/>
      <c r="CG626" s="43"/>
      <c r="CH626" s="115"/>
      <c r="CK626" s="50"/>
      <c r="CL626" s="115"/>
      <c r="CM626" s="222"/>
      <c r="CN626" s="223"/>
      <c r="CR626" s="221"/>
      <c r="CU626" s="50"/>
      <c r="CV626" s="115"/>
      <c r="CW626" s="43"/>
      <c r="CX626" s="43"/>
      <c r="CY626" s="43"/>
      <c r="CZ626" s="115"/>
      <c r="DC626" s="50"/>
      <c r="DD626" s="115"/>
      <c r="DE626" s="222"/>
      <c r="DF626" s="223"/>
      <c r="DJ626" s="221"/>
      <c r="DM626" s="50"/>
      <c r="DN626" s="115"/>
      <c r="DO626" s="43"/>
      <c r="DP626" s="43"/>
      <c r="DQ626" s="43"/>
      <c r="DU626" s="50"/>
      <c r="DV626" s="115"/>
      <c r="DW626" s="222"/>
      <c r="DX626" s="223"/>
      <c r="EG626" s="43"/>
      <c r="EH626" s="43"/>
      <c r="EI626" s="43"/>
    </row>
    <row r="627">
      <c r="A627" s="218"/>
      <c r="B627" s="219"/>
      <c r="C627" s="15"/>
      <c r="D627" s="15"/>
      <c r="E627" s="15"/>
      <c r="F627" s="165"/>
      <c r="G627" s="15"/>
      <c r="H627" s="15"/>
      <c r="I627" s="28"/>
      <c r="J627" s="71"/>
      <c r="K627" s="35"/>
      <c r="L627" s="35"/>
      <c r="M627" s="35"/>
      <c r="N627" s="71"/>
      <c r="O627" s="15"/>
      <c r="P627" s="15"/>
      <c r="Q627" s="28"/>
      <c r="R627" s="71"/>
      <c r="S627" s="173"/>
      <c r="T627" s="219"/>
      <c r="U627" s="15"/>
      <c r="V627" s="15"/>
      <c r="W627" s="15"/>
      <c r="X627" s="165"/>
      <c r="Y627" s="15"/>
      <c r="Z627" s="15"/>
      <c r="AA627" s="15"/>
      <c r="AB627" s="71"/>
      <c r="AC627" s="35"/>
      <c r="AD627" s="35"/>
      <c r="AE627" s="35"/>
      <c r="AF627" s="71"/>
      <c r="AG627" s="15"/>
      <c r="AH627" s="15"/>
      <c r="AI627" s="28"/>
      <c r="AJ627" s="71"/>
      <c r="AK627" s="173"/>
      <c r="AL627" s="219"/>
      <c r="AM627" s="15"/>
      <c r="AN627" s="15"/>
      <c r="AO627" s="15"/>
      <c r="AP627" s="165"/>
      <c r="AQ627" s="15"/>
      <c r="AR627" s="15"/>
      <c r="AS627" s="28"/>
      <c r="AT627" s="71"/>
      <c r="AU627" s="35"/>
      <c r="AV627" s="35"/>
      <c r="AW627" s="35"/>
      <c r="AX627" s="71"/>
      <c r="AY627" s="15"/>
      <c r="AZ627" s="15"/>
      <c r="BA627" s="28"/>
      <c r="BB627" s="71"/>
      <c r="BC627" s="173"/>
      <c r="BD627" s="220"/>
      <c r="BH627" s="221"/>
      <c r="BK627" s="50"/>
      <c r="BL627" s="115"/>
      <c r="BM627" s="43"/>
      <c r="BN627" s="43"/>
      <c r="BO627" s="43"/>
      <c r="BP627" s="115"/>
      <c r="BS627" s="50"/>
      <c r="BT627" s="115"/>
      <c r="BU627" s="222"/>
      <c r="BV627" s="223"/>
      <c r="BZ627" s="221"/>
      <c r="CC627" s="50"/>
      <c r="CD627" s="115"/>
      <c r="CE627" s="43"/>
      <c r="CF627" s="43"/>
      <c r="CG627" s="43"/>
      <c r="CH627" s="115"/>
      <c r="CK627" s="50"/>
      <c r="CL627" s="115"/>
      <c r="CM627" s="222"/>
      <c r="CN627" s="223"/>
      <c r="CR627" s="221"/>
      <c r="CU627" s="50"/>
      <c r="CV627" s="115"/>
      <c r="CW627" s="43"/>
      <c r="CX627" s="43"/>
      <c r="CY627" s="43"/>
      <c r="CZ627" s="115"/>
      <c r="DC627" s="50"/>
      <c r="DD627" s="115"/>
      <c r="DE627" s="222"/>
      <c r="DF627" s="223"/>
      <c r="DJ627" s="221"/>
      <c r="DM627" s="50"/>
      <c r="DN627" s="115"/>
      <c r="DO627" s="43"/>
      <c r="DP627" s="43"/>
      <c r="DQ627" s="43"/>
      <c r="DU627" s="50"/>
      <c r="DV627" s="115"/>
      <c r="DW627" s="222"/>
      <c r="DX627" s="223"/>
      <c r="EG627" s="43"/>
      <c r="EH627" s="43"/>
      <c r="EI627" s="43"/>
    </row>
    <row r="628">
      <c r="A628" s="218"/>
      <c r="B628" s="219"/>
      <c r="C628" s="15"/>
      <c r="D628" s="15"/>
      <c r="E628" s="15"/>
      <c r="F628" s="165"/>
      <c r="G628" s="15"/>
      <c r="H628" s="15"/>
      <c r="I628" s="28"/>
      <c r="J628" s="71"/>
      <c r="K628" s="35"/>
      <c r="L628" s="35"/>
      <c r="M628" s="35"/>
      <c r="N628" s="71"/>
      <c r="O628" s="15"/>
      <c r="P628" s="15"/>
      <c r="Q628" s="28"/>
      <c r="R628" s="71"/>
      <c r="S628" s="173"/>
      <c r="T628" s="219"/>
      <c r="U628" s="15"/>
      <c r="V628" s="15"/>
      <c r="W628" s="15"/>
      <c r="X628" s="165"/>
      <c r="Y628" s="15"/>
      <c r="Z628" s="15"/>
      <c r="AA628" s="15"/>
      <c r="AB628" s="71"/>
      <c r="AC628" s="35"/>
      <c r="AD628" s="35"/>
      <c r="AE628" s="35"/>
      <c r="AF628" s="71"/>
      <c r="AG628" s="15"/>
      <c r="AH628" s="15"/>
      <c r="AI628" s="28"/>
      <c r="AJ628" s="71"/>
      <c r="AK628" s="173"/>
      <c r="AL628" s="219"/>
      <c r="AM628" s="15"/>
      <c r="AN628" s="15"/>
      <c r="AO628" s="15"/>
      <c r="AP628" s="165"/>
      <c r="AQ628" s="15"/>
      <c r="AR628" s="15"/>
      <c r="AS628" s="28"/>
      <c r="AT628" s="71"/>
      <c r="AU628" s="35"/>
      <c r="AV628" s="35"/>
      <c r="AW628" s="35"/>
      <c r="AX628" s="71"/>
      <c r="AY628" s="15"/>
      <c r="AZ628" s="15"/>
      <c r="BA628" s="28"/>
      <c r="BB628" s="71"/>
      <c r="BC628" s="173"/>
      <c r="BD628" s="220"/>
      <c r="BH628" s="221"/>
      <c r="BK628" s="50"/>
      <c r="BL628" s="115"/>
      <c r="BM628" s="43"/>
      <c r="BN628" s="43"/>
      <c r="BO628" s="43"/>
      <c r="BP628" s="115"/>
      <c r="BS628" s="50"/>
      <c r="BT628" s="115"/>
      <c r="BU628" s="222"/>
      <c r="BV628" s="223"/>
      <c r="BZ628" s="221"/>
      <c r="CC628" s="50"/>
      <c r="CD628" s="115"/>
      <c r="CE628" s="43"/>
      <c r="CF628" s="43"/>
      <c r="CG628" s="43"/>
      <c r="CH628" s="115"/>
      <c r="CK628" s="50"/>
      <c r="CL628" s="115"/>
      <c r="CM628" s="222"/>
      <c r="CN628" s="223"/>
      <c r="CR628" s="221"/>
      <c r="CU628" s="50"/>
      <c r="CV628" s="115"/>
      <c r="CW628" s="43"/>
      <c r="CX628" s="43"/>
      <c r="CY628" s="43"/>
      <c r="CZ628" s="115"/>
      <c r="DC628" s="50"/>
      <c r="DD628" s="115"/>
      <c r="DE628" s="222"/>
      <c r="DF628" s="223"/>
      <c r="DJ628" s="221"/>
      <c r="DM628" s="50"/>
      <c r="DN628" s="115"/>
      <c r="DO628" s="43"/>
      <c r="DP628" s="43"/>
      <c r="DQ628" s="43"/>
      <c r="DU628" s="50"/>
      <c r="DV628" s="115"/>
      <c r="DW628" s="222"/>
      <c r="DX628" s="223"/>
      <c r="EG628" s="43"/>
      <c r="EH628" s="43"/>
      <c r="EI628" s="43"/>
    </row>
    <row r="629">
      <c r="A629" s="218"/>
      <c r="B629" s="219"/>
      <c r="C629" s="15"/>
      <c r="D629" s="15"/>
      <c r="E629" s="15"/>
      <c r="F629" s="165"/>
      <c r="G629" s="15"/>
      <c r="H629" s="15"/>
      <c r="I629" s="28"/>
      <c r="J629" s="71"/>
      <c r="K629" s="35"/>
      <c r="L629" s="35"/>
      <c r="M629" s="35"/>
      <c r="N629" s="71"/>
      <c r="O629" s="15"/>
      <c r="P629" s="15"/>
      <c r="Q629" s="28"/>
      <c r="R629" s="71"/>
      <c r="S629" s="173"/>
      <c r="T629" s="219"/>
      <c r="U629" s="15"/>
      <c r="V629" s="15"/>
      <c r="W629" s="15"/>
      <c r="X629" s="165"/>
      <c r="Y629" s="15"/>
      <c r="Z629" s="15"/>
      <c r="AA629" s="15"/>
      <c r="AB629" s="71"/>
      <c r="AC629" s="35"/>
      <c r="AD629" s="35"/>
      <c r="AE629" s="35"/>
      <c r="AF629" s="71"/>
      <c r="AG629" s="15"/>
      <c r="AH629" s="15"/>
      <c r="AI629" s="28"/>
      <c r="AJ629" s="71"/>
      <c r="AK629" s="173"/>
      <c r="AL629" s="219"/>
      <c r="AM629" s="15"/>
      <c r="AN629" s="15"/>
      <c r="AO629" s="15"/>
      <c r="AP629" s="165"/>
      <c r="AQ629" s="15"/>
      <c r="AR629" s="15"/>
      <c r="AS629" s="28"/>
      <c r="AT629" s="71"/>
      <c r="AU629" s="35"/>
      <c r="AV629" s="35"/>
      <c r="AW629" s="35"/>
      <c r="AX629" s="71"/>
      <c r="AY629" s="15"/>
      <c r="AZ629" s="15"/>
      <c r="BA629" s="28"/>
      <c r="BB629" s="71"/>
      <c r="BC629" s="173"/>
      <c r="BD629" s="220"/>
      <c r="BH629" s="221"/>
      <c r="BK629" s="50"/>
      <c r="BL629" s="115"/>
      <c r="BM629" s="43"/>
      <c r="BN629" s="43"/>
      <c r="BO629" s="43"/>
      <c r="BP629" s="115"/>
      <c r="BS629" s="50"/>
      <c r="BT629" s="115"/>
      <c r="BU629" s="222"/>
      <c r="BV629" s="223"/>
      <c r="BZ629" s="221"/>
      <c r="CC629" s="50"/>
      <c r="CD629" s="115"/>
      <c r="CE629" s="43"/>
      <c r="CF629" s="43"/>
      <c r="CG629" s="43"/>
      <c r="CH629" s="115"/>
      <c r="CK629" s="50"/>
      <c r="CL629" s="115"/>
      <c r="CM629" s="222"/>
      <c r="CN629" s="223"/>
      <c r="CR629" s="221"/>
      <c r="CU629" s="50"/>
      <c r="CV629" s="115"/>
      <c r="CW629" s="43"/>
      <c r="CX629" s="43"/>
      <c r="CY629" s="43"/>
      <c r="CZ629" s="115"/>
      <c r="DC629" s="50"/>
      <c r="DD629" s="115"/>
      <c r="DE629" s="222"/>
      <c r="DF629" s="223"/>
      <c r="DJ629" s="221"/>
      <c r="DM629" s="50"/>
      <c r="DN629" s="115"/>
      <c r="DO629" s="43"/>
      <c r="DP629" s="43"/>
      <c r="DQ629" s="43"/>
      <c r="DU629" s="50"/>
      <c r="DV629" s="115"/>
      <c r="DW629" s="222"/>
      <c r="DX629" s="223"/>
      <c r="EG629" s="43"/>
      <c r="EH629" s="43"/>
      <c r="EI629" s="43"/>
    </row>
    <row r="630">
      <c r="A630" s="218"/>
      <c r="B630" s="219"/>
      <c r="C630" s="15"/>
      <c r="D630" s="15"/>
      <c r="E630" s="15"/>
      <c r="F630" s="165"/>
      <c r="G630" s="15"/>
      <c r="H630" s="15"/>
      <c r="I630" s="28"/>
      <c r="J630" s="71"/>
      <c r="K630" s="35"/>
      <c r="L630" s="35"/>
      <c r="M630" s="35"/>
      <c r="N630" s="71"/>
      <c r="O630" s="15"/>
      <c r="P630" s="15"/>
      <c r="Q630" s="28"/>
      <c r="R630" s="71"/>
      <c r="S630" s="173"/>
      <c r="T630" s="219"/>
      <c r="U630" s="15"/>
      <c r="V630" s="15"/>
      <c r="W630" s="15"/>
      <c r="X630" s="165"/>
      <c r="Y630" s="15"/>
      <c r="Z630" s="15"/>
      <c r="AA630" s="15"/>
      <c r="AB630" s="71"/>
      <c r="AC630" s="35"/>
      <c r="AD630" s="35"/>
      <c r="AE630" s="35"/>
      <c r="AF630" s="71"/>
      <c r="AG630" s="15"/>
      <c r="AH630" s="15"/>
      <c r="AI630" s="28"/>
      <c r="AJ630" s="71"/>
      <c r="AK630" s="173"/>
      <c r="AL630" s="219"/>
      <c r="AM630" s="15"/>
      <c r="AN630" s="15"/>
      <c r="AO630" s="15"/>
      <c r="AP630" s="165"/>
      <c r="AQ630" s="15"/>
      <c r="AR630" s="15"/>
      <c r="AS630" s="28"/>
      <c r="AT630" s="71"/>
      <c r="AU630" s="35"/>
      <c r="AV630" s="35"/>
      <c r="AW630" s="35"/>
      <c r="AX630" s="71"/>
      <c r="AY630" s="15"/>
      <c r="AZ630" s="15"/>
      <c r="BA630" s="28"/>
      <c r="BB630" s="71"/>
      <c r="BC630" s="173"/>
      <c r="BD630" s="220"/>
      <c r="BH630" s="221"/>
      <c r="BK630" s="50"/>
      <c r="BL630" s="115"/>
      <c r="BM630" s="43"/>
      <c r="BN630" s="43"/>
      <c r="BO630" s="43"/>
      <c r="BP630" s="115"/>
      <c r="BS630" s="50"/>
      <c r="BT630" s="115"/>
      <c r="BU630" s="222"/>
      <c r="BV630" s="223"/>
      <c r="BZ630" s="221"/>
      <c r="CC630" s="50"/>
      <c r="CD630" s="115"/>
      <c r="CE630" s="43"/>
      <c r="CF630" s="43"/>
      <c r="CG630" s="43"/>
      <c r="CH630" s="115"/>
      <c r="CK630" s="50"/>
      <c r="CL630" s="115"/>
      <c r="CM630" s="222"/>
      <c r="CN630" s="223"/>
      <c r="CR630" s="221"/>
      <c r="CU630" s="50"/>
      <c r="CV630" s="115"/>
      <c r="CW630" s="43"/>
      <c r="CX630" s="43"/>
      <c r="CY630" s="43"/>
      <c r="CZ630" s="115"/>
      <c r="DC630" s="50"/>
      <c r="DD630" s="115"/>
      <c r="DE630" s="222"/>
      <c r="DF630" s="223"/>
      <c r="DJ630" s="221"/>
      <c r="DM630" s="50"/>
      <c r="DN630" s="115"/>
      <c r="DO630" s="43"/>
      <c r="DP630" s="43"/>
      <c r="DQ630" s="43"/>
      <c r="DU630" s="50"/>
      <c r="DV630" s="115"/>
      <c r="DW630" s="222"/>
      <c r="DX630" s="223"/>
      <c r="EG630" s="43"/>
      <c r="EH630" s="43"/>
      <c r="EI630" s="43"/>
    </row>
    <row r="631">
      <c r="A631" s="218"/>
      <c r="B631" s="219"/>
      <c r="C631" s="15"/>
      <c r="D631" s="15"/>
      <c r="E631" s="15"/>
      <c r="F631" s="165"/>
      <c r="G631" s="15"/>
      <c r="H631" s="15"/>
      <c r="I631" s="28"/>
      <c r="J631" s="71"/>
      <c r="K631" s="35"/>
      <c r="L631" s="35"/>
      <c r="M631" s="35"/>
      <c r="N631" s="71"/>
      <c r="O631" s="15"/>
      <c r="P631" s="15"/>
      <c r="Q631" s="28"/>
      <c r="R631" s="71"/>
      <c r="S631" s="173"/>
      <c r="T631" s="219"/>
      <c r="U631" s="15"/>
      <c r="V631" s="15"/>
      <c r="W631" s="15"/>
      <c r="X631" s="165"/>
      <c r="Y631" s="15"/>
      <c r="Z631" s="15"/>
      <c r="AA631" s="15"/>
      <c r="AB631" s="71"/>
      <c r="AC631" s="35"/>
      <c r="AD631" s="35"/>
      <c r="AE631" s="35"/>
      <c r="AF631" s="71"/>
      <c r="AG631" s="15"/>
      <c r="AH631" s="15"/>
      <c r="AI631" s="28"/>
      <c r="AJ631" s="71"/>
      <c r="AK631" s="173"/>
      <c r="AL631" s="219"/>
      <c r="AM631" s="15"/>
      <c r="AN631" s="15"/>
      <c r="AO631" s="15"/>
      <c r="AP631" s="165"/>
      <c r="AQ631" s="15"/>
      <c r="AR631" s="15"/>
      <c r="AS631" s="28"/>
      <c r="AT631" s="71"/>
      <c r="AU631" s="35"/>
      <c r="AV631" s="35"/>
      <c r="AW631" s="35"/>
      <c r="AX631" s="71"/>
      <c r="AY631" s="15"/>
      <c r="AZ631" s="15"/>
      <c r="BA631" s="28"/>
      <c r="BB631" s="71"/>
      <c r="BC631" s="173"/>
      <c r="BD631" s="220"/>
      <c r="BH631" s="221"/>
      <c r="BK631" s="50"/>
      <c r="BL631" s="115"/>
      <c r="BM631" s="43"/>
      <c r="BN631" s="43"/>
      <c r="BO631" s="43"/>
      <c r="BP631" s="115"/>
      <c r="BS631" s="50"/>
      <c r="BT631" s="115"/>
      <c r="BU631" s="222"/>
      <c r="BV631" s="223"/>
      <c r="BZ631" s="221"/>
      <c r="CC631" s="50"/>
      <c r="CD631" s="115"/>
      <c r="CE631" s="43"/>
      <c r="CF631" s="43"/>
      <c r="CG631" s="43"/>
      <c r="CH631" s="115"/>
      <c r="CK631" s="50"/>
      <c r="CL631" s="115"/>
      <c r="CM631" s="222"/>
      <c r="CN631" s="223"/>
      <c r="CR631" s="221"/>
      <c r="CU631" s="50"/>
      <c r="CV631" s="115"/>
      <c r="CW631" s="43"/>
      <c r="CX631" s="43"/>
      <c r="CY631" s="43"/>
      <c r="CZ631" s="115"/>
      <c r="DC631" s="50"/>
      <c r="DD631" s="115"/>
      <c r="DE631" s="222"/>
      <c r="DF631" s="223"/>
      <c r="DJ631" s="221"/>
      <c r="DM631" s="50"/>
      <c r="DN631" s="115"/>
      <c r="DO631" s="43"/>
      <c r="DP631" s="43"/>
      <c r="DQ631" s="43"/>
      <c r="DU631" s="50"/>
      <c r="DV631" s="115"/>
      <c r="DW631" s="222"/>
      <c r="DX631" s="223"/>
      <c r="EG631" s="43"/>
      <c r="EH631" s="43"/>
      <c r="EI631" s="43"/>
    </row>
    <row r="632">
      <c r="A632" s="218"/>
      <c r="B632" s="219"/>
      <c r="C632" s="15"/>
      <c r="D632" s="15"/>
      <c r="E632" s="15"/>
      <c r="F632" s="165"/>
      <c r="G632" s="15"/>
      <c r="H632" s="15"/>
      <c r="I632" s="28"/>
      <c r="J632" s="71"/>
      <c r="K632" s="35"/>
      <c r="L632" s="35"/>
      <c r="M632" s="35"/>
      <c r="N632" s="71"/>
      <c r="O632" s="15"/>
      <c r="P632" s="15"/>
      <c r="Q632" s="28"/>
      <c r="R632" s="71"/>
      <c r="S632" s="173"/>
      <c r="T632" s="219"/>
      <c r="U632" s="15"/>
      <c r="V632" s="15"/>
      <c r="W632" s="15"/>
      <c r="X632" s="165"/>
      <c r="Y632" s="15"/>
      <c r="Z632" s="15"/>
      <c r="AA632" s="15"/>
      <c r="AB632" s="71"/>
      <c r="AC632" s="35"/>
      <c r="AD632" s="35"/>
      <c r="AE632" s="35"/>
      <c r="AF632" s="71"/>
      <c r="AG632" s="15"/>
      <c r="AH632" s="15"/>
      <c r="AI632" s="28"/>
      <c r="AJ632" s="71"/>
      <c r="AK632" s="173"/>
      <c r="AL632" s="219"/>
      <c r="AM632" s="15"/>
      <c r="AN632" s="15"/>
      <c r="AO632" s="15"/>
      <c r="AP632" s="165"/>
      <c r="AQ632" s="15"/>
      <c r="AR632" s="15"/>
      <c r="AS632" s="28"/>
      <c r="AT632" s="71"/>
      <c r="AU632" s="35"/>
      <c r="AV632" s="35"/>
      <c r="AW632" s="35"/>
      <c r="AX632" s="71"/>
      <c r="AY632" s="15"/>
      <c r="AZ632" s="15"/>
      <c r="BA632" s="28"/>
      <c r="BB632" s="71"/>
      <c r="BC632" s="173"/>
      <c r="BD632" s="220"/>
      <c r="BH632" s="221"/>
      <c r="BK632" s="50"/>
      <c r="BL632" s="115"/>
      <c r="BM632" s="43"/>
      <c r="BN632" s="43"/>
      <c r="BO632" s="43"/>
      <c r="BP632" s="115"/>
      <c r="BS632" s="50"/>
      <c r="BT632" s="115"/>
      <c r="BU632" s="222"/>
      <c r="BV632" s="223"/>
      <c r="BZ632" s="221"/>
      <c r="CC632" s="50"/>
      <c r="CD632" s="115"/>
      <c r="CE632" s="43"/>
      <c r="CF632" s="43"/>
      <c r="CG632" s="43"/>
      <c r="CH632" s="115"/>
      <c r="CK632" s="50"/>
      <c r="CL632" s="115"/>
      <c r="CM632" s="222"/>
      <c r="CN632" s="223"/>
      <c r="CR632" s="221"/>
      <c r="CU632" s="50"/>
      <c r="CV632" s="115"/>
      <c r="CW632" s="43"/>
      <c r="CX632" s="43"/>
      <c r="CY632" s="43"/>
      <c r="CZ632" s="115"/>
      <c r="DC632" s="50"/>
      <c r="DD632" s="115"/>
      <c r="DE632" s="222"/>
      <c r="DF632" s="223"/>
      <c r="DJ632" s="221"/>
      <c r="DM632" s="50"/>
      <c r="DN632" s="115"/>
      <c r="DO632" s="43"/>
      <c r="DP632" s="43"/>
      <c r="DQ632" s="43"/>
      <c r="DU632" s="50"/>
      <c r="DV632" s="115"/>
      <c r="DW632" s="222"/>
      <c r="DX632" s="223"/>
      <c r="EG632" s="43"/>
      <c r="EH632" s="43"/>
      <c r="EI632" s="43"/>
    </row>
    <row r="633">
      <c r="A633" s="218"/>
      <c r="B633" s="219"/>
      <c r="C633" s="15"/>
      <c r="D633" s="15"/>
      <c r="E633" s="15"/>
      <c r="F633" s="165"/>
      <c r="G633" s="15"/>
      <c r="H633" s="15"/>
      <c r="I633" s="28"/>
      <c r="J633" s="71"/>
      <c r="K633" s="35"/>
      <c r="L633" s="35"/>
      <c r="M633" s="35"/>
      <c r="N633" s="71"/>
      <c r="O633" s="15"/>
      <c r="P633" s="15"/>
      <c r="Q633" s="28"/>
      <c r="R633" s="71"/>
      <c r="S633" s="173"/>
      <c r="T633" s="219"/>
      <c r="U633" s="15"/>
      <c r="V633" s="15"/>
      <c r="W633" s="15"/>
      <c r="X633" s="165"/>
      <c r="Y633" s="15"/>
      <c r="Z633" s="15"/>
      <c r="AA633" s="15"/>
      <c r="AB633" s="71"/>
      <c r="AC633" s="35"/>
      <c r="AD633" s="35"/>
      <c r="AE633" s="35"/>
      <c r="AF633" s="71"/>
      <c r="AG633" s="15"/>
      <c r="AH633" s="15"/>
      <c r="AI633" s="28"/>
      <c r="AJ633" s="71"/>
      <c r="AK633" s="173"/>
      <c r="AL633" s="219"/>
      <c r="AM633" s="15"/>
      <c r="AN633" s="15"/>
      <c r="AO633" s="15"/>
      <c r="AP633" s="165"/>
      <c r="AQ633" s="15"/>
      <c r="AR633" s="15"/>
      <c r="AS633" s="28"/>
      <c r="AT633" s="71"/>
      <c r="AU633" s="35"/>
      <c r="AV633" s="35"/>
      <c r="AW633" s="35"/>
      <c r="AX633" s="71"/>
      <c r="AY633" s="15"/>
      <c r="AZ633" s="15"/>
      <c r="BA633" s="28"/>
      <c r="BB633" s="71"/>
      <c r="BC633" s="173"/>
      <c r="BD633" s="220"/>
      <c r="BH633" s="221"/>
      <c r="BK633" s="50"/>
      <c r="BL633" s="115"/>
      <c r="BM633" s="43"/>
      <c r="BN633" s="43"/>
      <c r="BO633" s="43"/>
      <c r="BP633" s="115"/>
      <c r="BS633" s="50"/>
      <c r="BT633" s="115"/>
      <c r="BU633" s="222"/>
      <c r="BV633" s="223"/>
      <c r="BZ633" s="221"/>
      <c r="CC633" s="50"/>
      <c r="CD633" s="115"/>
      <c r="CE633" s="43"/>
      <c r="CF633" s="43"/>
      <c r="CG633" s="43"/>
      <c r="CH633" s="115"/>
      <c r="CK633" s="50"/>
      <c r="CL633" s="115"/>
      <c r="CM633" s="222"/>
      <c r="CN633" s="223"/>
      <c r="CR633" s="221"/>
      <c r="CU633" s="50"/>
      <c r="CV633" s="115"/>
      <c r="CW633" s="43"/>
      <c r="CX633" s="43"/>
      <c r="CY633" s="43"/>
      <c r="CZ633" s="115"/>
      <c r="DC633" s="50"/>
      <c r="DD633" s="115"/>
      <c r="DE633" s="222"/>
      <c r="DF633" s="223"/>
      <c r="DJ633" s="221"/>
      <c r="DM633" s="50"/>
      <c r="DN633" s="115"/>
      <c r="DO633" s="43"/>
      <c r="DP633" s="43"/>
      <c r="DQ633" s="43"/>
      <c r="DU633" s="50"/>
      <c r="DV633" s="115"/>
      <c r="DW633" s="222"/>
      <c r="DX633" s="223"/>
      <c r="EG633" s="43"/>
      <c r="EH633" s="43"/>
      <c r="EI633" s="43"/>
    </row>
    <row r="634">
      <c r="A634" s="218"/>
      <c r="B634" s="219"/>
      <c r="C634" s="15"/>
      <c r="D634" s="15"/>
      <c r="E634" s="15"/>
      <c r="F634" s="165"/>
      <c r="G634" s="15"/>
      <c r="H634" s="15"/>
      <c r="I634" s="28"/>
      <c r="J634" s="71"/>
      <c r="K634" s="35"/>
      <c r="L634" s="35"/>
      <c r="M634" s="35"/>
      <c r="N634" s="71"/>
      <c r="O634" s="15"/>
      <c r="P634" s="15"/>
      <c r="Q634" s="28"/>
      <c r="R634" s="71"/>
      <c r="S634" s="173"/>
      <c r="T634" s="219"/>
      <c r="U634" s="15"/>
      <c r="V634" s="15"/>
      <c r="W634" s="15"/>
      <c r="X634" s="165"/>
      <c r="Y634" s="15"/>
      <c r="Z634" s="15"/>
      <c r="AA634" s="15"/>
      <c r="AB634" s="71"/>
      <c r="AC634" s="35"/>
      <c r="AD634" s="35"/>
      <c r="AE634" s="35"/>
      <c r="AF634" s="71"/>
      <c r="AG634" s="15"/>
      <c r="AH634" s="15"/>
      <c r="AI634" s="28"/>
      <c r="AJ634" s="71"/>
      <c r="AK634" s="173"/>
      <c r="AL634" s="219"/>
      <c r="AM634" s="15"/>
      <c r="AN634" s="15"/>
      <c r="AO634" s="15"/>
      <c r="AP634" s="165"/>
      <c r="AQ634" s="15"/>
      <c r="AR634" s="15"/>
      <c r="AS634" s="28"/>
      <c r="AT634" s="71"/>
      <c r="AU634" s="35"/>
      <c r="AV634" s="35"/>
      <c r="AW634" s="35"/>
      <c r="AX634" s="71"/>
      <c r="AY634" s="15"/>
      <c r="AZ634" s="15"/>
      <c r="BA634" s="28"/>
      <c r="BB634" s="71"/>
      <c r="BC634" s="173"/>
      <c r="BD634" s="220"/>
      <c r="BH634" s="221"/>
      <c r="BK634" s="50"/>
      <c r="BL634" s="115"/>
      <c r="BM634" s="43"/>
      <c r="BN634" s="43"/>
      <c r="BO634" s="43"/>
      <c r="BP634" s="115"/>
      <c r="BS634" s="50"/>
      <c r="BT634" s="115"/>
      <c r="BU634" s="222"/>
      <c r="BV634" s="223"/>
      <c r="BZ634" s="221"/>
      <c r="CC634" s="50"/>
      <c r="CD634" s="115"/>
      <c r="CE634" s="43"/>
      <c r="CF634" s="43"/>
      <c r="CG634" s="43"/>
      <c r="CH634" s="115"/>
      <c r="CK634" s="50"/>
      <c r="CL634" s="115"/>
      <c r="CM634" s="222"/>
      <c r="CN634" s="223"/>
      <c r="CR634" s="221"/>
      <c r="CU634" s="50"/>
      <c r="CV634" s="115"/>
      <c r="CW634" s="43"/>
      <c r="CX634" s="43"/>
      <c r="CY634" s="43"/>
      <c r="CZ634" s="115"/>
      <c r="DC634" s="50"/>
      <c r="DD634" s="115"/>
      <c r="DE634" s="222"/>
      <c r="DF634" s="223"/>
      <c r="DJ634" s="221"/>
      <c r="DM634" s="50"/>
      <c r="DN634" s="115"/>
      <c r="DO634" s="43"/>
      <c r="DP634" s="43"/>
      <c r="DQ634" s="43"/>
      <c r="DU634" s="50"/>
      <c r="DV634" s="115"/>
      <c r="DW634" s="222"/>
      <c r="DX634" s="223"/>
      <c r="EG634" s="43"/>
      <c r="EH634" s="43"/>
      <c r="EI634" s="43"/>
    </row>
    <row r="635">
      <c r="A635" s="218"/>
      <c r="B635" s="219"/>
      <c r="C635" s="15"/>
      <c r="D635" s="15"/>
      <c r="E635" s="15"/>
      <c r="F635" s="165"/>
      <c r="G635" s="15"/>
      <c r="H635" s="15"/>
      <c r="I635" s="28"/>
      <c r="J635" s="71"/>
      <c r="K635" s="35"/>
      <c r="L635" s="35"/>
      <c r="M635" s="35"/>
      <c r="N635" s="71"/>
      <c r="O635" s="15"/>
      <c r="P635" s="15"/>
      <c r="Q635" s="28"/>
      <c r="R635" s="71"/>
      <c r="S635" s="173"/>
      <c r="T635" s="219"/>
      <c r="U635" s="15"/>
      <c r="V635" s="15"/>
      <c r="W635" s="15"/>
      <c r="X635" s="165"/>
      <c r="Y635" s="15"/>
      <c r="Z635" s="15"/>
      <c r="AA635" s="15"/>
      <c r="AB635" s="71"/>
      <c r="AC635" s="35"/>
      <c r="AD635" s="35"/>
      <c r="AE635" s="35"/>
      <c r="AF635" s="71"/>
      <c r="AG635" s="15"/>
      <c r="AH635" s="15"/>
      <c r="AI635" s="28"/>
      <c r="AJ635" s="71"/>
      <c r="AK635" s="173"/>
      <c r="AL635" s="219"/>
      <c r="AM635" s="15"/>
      <c r="AN635" s="15"/>
      <c r="AO635" s="15"/>
      <c r="AP635" s="165"/>
      <c r="AQ635" s="15"/>
      <c r="AR635" s="15"/>
      <c r="AS635" s="28"/>
      <c r="AT635" s="71"/>
      <c r="AU635" s="35"/>
      <c r="AV635" s="35"/>
      <c r="AW635" s="35"/>
      <c r="AX635" s="71"/>
      <c r="AY635" s="15"/>
      <c r="AZ635" s="15"/>
      <c r="BA635" s="28"/>
      <c r="BB635" s="71"/>
      <c r="BC635" s="173"/>
      <c r="BD635" s="220"/>
      <c r="BH635" s="221"/>
      <c r="BK635" s="50"/>
      <c r="BL635" s="115"/>
      <c r="BM635" s="43"/>
      <c r="BN635" s="43"/>
      <c r="BO635" s="43"/>
      <c r="BP635" s="115"/>
      <c r="BS635" s="50"/>
      <c r="BT635" s="115"/>
      <c r="BU635" s="222"/>
      <c r="BV635" s="223"/>
      <c r="BZ635" s="221"/>
      <c r="CC635" s="50"/>
      <c r="CD635" s="115"/>
      <c r="CE635" s="43"/>
      <c r="CF635" s="43"/>
      <c r="CG635" s="43"/>
      <c r="CH635" s="115"/>
      <c r="CK635" s="50"/>
      <c r="CL635" s="115"/>
      <c r="CM635" s="222"/>
      <c r="CN635" s="223"/>
      <c r="CR635" s="221"/>
      <c r="CU635" s="50"/>
      <c r="CV635" s="115"/>
      <c r="CW635" s="43"/>
      <c r="CX635" s="43"/>
      <c r="CY635" s="43"/>
      <c r="CZ635" s="115"/>
      <c r="DC635" s="50"/>
      <c r="DD635" s="115"/>
      <c r="DE635" s="222"/>
      <c r="DF635" s="223"/>
      <c r="DJ635" s="221"/>
      <c r="DM635" s="50"/>
      <c r="DN635" s="115"/>
      <c r="DO635" s="43"/>
      <c r="DP635" s="43"/>
      <c r="DQ635" s="43"/>
      <c r="DU635" s="50"/>
      <c r="DV635" s="115"/>
      <c r="DW635" s="222"/>
      <c r="DX635" s="223"/>
      <c r="EG635" s="43"/>
      <c r="EH635" s="43"/>
      <c r="EI635" s="43"/>
    </row>
    <row r="636">
      <c r="A636" s="218"/>
      <c r="B636" s="219"/>
      <c r="C636" s="15"/>
      <c r="D636" s="15"/>
      <c r="E636" s="15"/>
      <c r="F636" s="165"/>
      <c r="G636" s="15"/>
      <c r="H636" s="15"/>
      <c r="I636" s="28"/>
      <c r="J636" s="71"/>
      <c r="K636" s="35"/>
      <c r="L636" s="35"/>
      <c r="M636" s="35"/>
      <c r="N636" s="71"/>
      <c r="O636" s="15"/>
      <c r="P636" s="15"/>
      <c r="Q636" s="28"/>
      <c r="R636" s="71"/>
      <c r="S636" s="173"/>
      <c r="T636" s="219"/>
      <c r="U636" s="15"/>
      <c r="V636" s="15"/>
      <c r="W636" s="15"/>
      <c r="X636" s="165"/>
      <c r="Y636" s="15"/>
      <c r="Z636" s="15"/>
      <c r="AA636" s="15"/>
      <c r="AB636" s="71"/>
      <c r="AC636" s="35"/>
      <c r="AD636" s="35"/>
      <c r="AE636" s="35"/>
      <c r="AF636" s="71"/>
      <c r="AG636" s="15"/>
      <c r="AH636" s="15"/>
      <c r="AI636" s="28"/>
      <c r="AJ636" s="71"/>
      <c r="AK636" s="173"/>
      <c r="AL636" s="219"/>
      <c r="AM636" s="15"/>
      <c r="AN636" s="15"/>
      <c r="AO636" s="15"/>
      <c r="AP636" s="165"/>
      <c r="AQ636" s="15"/>
      <c r="AR636" s="15"/>
      <c r="AS636" s="28"/>
      <c r="AT636" s="71"/>
      <c r="AU636" s="35"/>
      <c r="AV636" s="35"/>
      <c r="AW636" s="35"/>
      <c r="AX636" s="71"/>
      <c r="AY636" s="15"/>
      <c r="AZ636" s="15"/>
      <c r="BA636" s="28"/>
      <c r="BB636" s="71"/>
      <c r="BC636" s="173"/>
      <c r="BD636" s="220"/>
      <c r="BH636" s="221"/>
      <c r="BK636" s="50"/>
      <c r="BL636" s="115"/>
      <c r="BM636" s="43"/>
      <c r="BN636" s="43"/>
      <c r="BO636" s="43"/>
      <c r="BP636" s="115"/>
      <c r="BS636" s="50"/>
      <c r="BT636" s="115"/>
      <c r="BU636" s="222"/>
      <c r="BV636" s="223"/>
      <c r="BZ636" s="221"/>
      <c r="CC636" s="50"/>
      <c r="CD636" s="115"/>
      <c r="CE636" s="43"/>
      <c r="CF636" s="43"/>
      <c r="CG636" s="43"/>
      <c r="CH636" s="115"/>
      <c r="CK636" s="50"/>
      <c r="CL636" s="115"/>
      <c r="CM636" s="222"/>
      <c r="CN636" s="223"/>
      <c r="CR636" s="221"/>
      <c r="CU636" s="50"/>
      <c r="CV636" s="115"/>
      <c r="CW636" s="43"/>
      <c r="CX636" s="43"/>
      <c r="CY636" s="43"/>
      <c r="CZ636" s="115"/>
      <c r="DC636" s="50"/>
      <c r="DD636" s="115"/>
      <c r="DE636" s="222"/>
      <c r="DF636" s="223"/>
      <c r="DJ636" s="221"/>
      <c r="DM636" s="50"/>
      <c r="DN636" s="115"/>
      <c r="DO636" s="43"/>
      <c r="DP636" s="43"/>
      <c r="DQ636" s="43"/>
      <c r="DU636" s="50"/>
      <c r="DV636" s="115"/>
      <c r="DW636" s="222"/>
      <c r="DX636" s="223"/>
      <c r="EG636" s="43"/>
      <c r="EH636" s="43"/>
      <c r="EI636" s="43"/>
    </row>
    <row r="637">
      <c r="A637" s="218"/>
      <c r="B637" s="219"/>
      <c r="C637" s="15"/>
      <c r="D637" s="15"/>
      <c r="E637" s="15"/>
      <c r="F637" s="165"/>
      <c r="G637" s="15"/>
      <c r="H637" s="15"/>
      <c r="I637" s="28"/>
      <c r="J637" s="71"/>
      <c r="K637" s="35"/>
      <c r="L637" s="35"/>
      <c r="M637" s="35"/>
      <c r="N637" s="71"/>
      <c r="O637" s="15"/>
      <c r="P637" s="15"/>
      <c r="Q637" s="28"/>
      <c r="R637" s="71"/>
      <c r="S637" s="173"/>
      <c r="T637" s="219"/>
      <c r="U637" s="15"/>
      <c r="V637" s="15"/>
      <c r="W637" s="15"/>
      <c r="X637" s="165"/>
      <c r="Y637" s="15"/>
      <c r="Z637" s="15"/>
      <c r="AA637" s="15"/>
      <c r="AB637" s="71"/>
      <c r="AC637" s="35"/>
      <c r="AD637" s="35"/>
      <c r="AE637" s="35"/>
      <c r="AF637" s="71"/>
      <c r="AG637" s="15"/>
      <c r="AH637" s="15"/>
      <c r="AI637" s="28"/>
      <c r="AJ637" s="71"/>
      <c r="AK637" s="173"/>
      <c r="AL637" s="219"/>
      <c r="AM637" s="15"/>
      <c r="AN637" s="15"/>
      <c r="AO637" s="15"/>
      <c r="AP637" s="165"/>
      <c r="AQ637" s="15"/>
      <c r="AR637" s="15"/>
      <c r="AS637" s="28"/>
      <c r="AT637" s="71"/>
      <c r="AU637" s="35"/>
      <c r="AV637" s="35"/>
      <c r="AW637" s="35"/>
      <c r="AX637" s="71"/>
      <c r="AY637" s="15"/>
      <c r="AZ637" s="15"/>
      <c r="BA637" s="28"/>
      <c r="BB637" s="71"/>
      <c r="BC637" s="173"/>
      <c r="BD637" s="220"/>
      <c r="BH637" s="221"/>
      <c r="BK637" s="50"/>
      <c r="BL637" s="115"/>
      <c r="BM637" s="43"/>
      <c r="BN637" s="43"/>
      <c r="BO637" s="43"/>
      <c r="BP637" s="115"/>
      <c r="BS637" s="50"/>
      <c r="BT637" s="115"/>
      <c r="BU637" s="222"/>
      <c r="BV637" s="223"/>
      <c r="BZ637" s="221"/>
      <c r="CC637" s="50"/>
      <c r="CD637" s="115"/>
      <c r="CE637" s="43"/>
      <c r="CF637" s="43"/>
      <c r="CG637" s="43"/>
      <c r="CH637" s="115"/>
      <c r="CK637" s="50"/>
      <c r="CL637" s="115"/>
      <c r="CM637" s="222"/>
      <c r="CN637" s="223"/>
      <c r="CR637" s="221"/>
      <c r="CU637" s="50"/>
      <c r="CV637" s="115"/>
      <c r="CW637" s="43"/>
      <c r="CX637" s="43"/>
      <c r="CY637" s="43"/>
      <c r="CZ637" s="115"/>
      <c r="DC637" s="50"/>
      <c r="DD637" s="115"/>
      <c r="DE637" s="222"/>
      <c r="DF637" s="223"/>
      <c r="DJ637" s="221"/>
      <c r="DM637" s="50"/>
      <c r="DN637" s="115"/>
      <c r="DO637" s="43"/>
      <c r="DP637" s="43"/>
      <c r="DQ637" s="43"/>
      <c r="DU637" s="50"/>
      <c r="DV637" s="115"/>
      <c r="DW637" s="222"/>
      <c r="DX637" s="223"/>
      <c r="EG637" s="43"/>
      <c r="EH637" s="43"/>
      <c r="EI637" s="43"/>
    </row>
    <row r="638">
      <c r="A638" s="218"/>
      <c r="B638" s="219"/>
      <c r="C638" s="15"/>
      <c r="D638" s="15"/>
      <c r="E638" s="15"/>
      <c r="F638" s="165"/>
      <c r="G638" s="15"/>
      <c r="H638" s="15"/>
      <c r="I638" s="28"/>
      <c r="J638" s="71"/>
      <c r="K638" s="35"/>
      <c r="L638" s="35"/>
      <c r="M638" s="35"/>
      <c r="N638" s="71"/>
      <c r="O638" s="15"/>
      <c r="P638" s="15"/>
      <c r="Q638" s="28"/>
      <c r="R638" s="71"/>
      <c r="S638" s="173"/>
      <c r="T638" s="219"/>
      <c r="U638" s="15"/>
      <c r="V638" s="15"/>
      <c r="W638" s="15"/>
      <c r="X638" s="165"/>
      <c r="Y638" s="15"/>
      <c r="Z638" s="15"/>
      <c r="AA638" s="15"/>
      <c r="AB638" s="71"/>
      <c r="AC638" s="35"/>
      <c r="AD638" s="35"/>
      <c r="AE638" s="35"/>
      <c r="AF638" s="71"/>
      <c r="AG638" s="15"/>
      <c r="AH638" s="15"/>
      <c r="AI638" s="28"/>
      <c r="AJ638" s="71"/>
      <c r="AK638" s="173"/>
      <c r="AL638" s="219"/>
      <c r="AM638" s="15"/>
      <c r="AN638" s="15"/>
      <c r="AO638" s="15"/>
      <c r="AP638" s="165"/>
      <c r="AQ638" s="15"/>
      <c r="AR638" s="15"/>
      <c r="AS638" s="28"/>
      <c r="AT638" s="71"/>
      <c r="AU638" s="35"/>
      <c r="AV638" s="35"/>
      <c r="AW638" s="35"/>
      <c r="AX638" s="71"/>
      <c r="AY638" s="15"/>
      <c r="AZ638" s="15"/>
      <c r="BA638" s="28"/>
      <c r="BB638" s="71"/>
      <c r="BC638" s="173"/>
      <c r="BD638" s="220"/>
      <c r="BH638" s="221"/>
      <c r="BK638" s="50"/>
      <c r="BL638" s="115"/>
      <c r="BM638" s="43"/>
      <c r="BN638" s="43"/>
      <c r="BO638" s="43"/>
      <c r="BP638" s="115"/>
      <c r="BS638" s="50"/>
      <c r="BT638" s="115"/>
      <c r="BU638" s="222"/>
      <c r="BV638" s="223"/>
      <c r="BZ638" s="221"/>
      <c r="CC638" s="50"/>
      <c r="CD638" s="115"/>
      <c r="CE638" s="43"/>
      <c r="CF638" s="43"/>
      <c r="CG638" s="43"/>
      <c r="CH638" s="115"/>
      <c r="CK638" s="50"/>
      <c r="CL638" s="115"/>
      <c r="CM638" s="222"/>
      <c r="CN638" s="223"/>
      <c r="CR638" s="221"/>
      <c r="CU638" s="50"/>
      <c r="CV638" s="115"/>
      <c r="CW638" s="43"/>
      <c r="CX638" s="43"/>
      <c r="CY638" s="43"/>
      <c r="CZ638" s="115"/>
      <c r="DC638" s="50"/>
      <c r="DD638" s="115"/>
      <c r="DE638" s="222"/>
      <c r="DF638" s="223"/>
      <c r="DJ638" s="221"/>
      <c r="DM638" s="50"/>
      <c r="DN638" s="115"/>
      <c r="DO638" s="43"/>
      <c r="DP638" s="43"/>
      <c r="DQ638" s="43"/>
      <c r="DU638" s="50"/>
      <c r="DV638" s="115"/>
      <c r="DW638" s="222"/>
      <c r="DX638" s="223"/>
      <c r="EG638" s="43"/>
      <c r="EH638" s="43"/>
      <c r="EI638" s="43"/>
    </row>
    <row r="639">
      <c r="A639" s="218"/>
      <c r="B639" s="219"/>
      <c r="C639" s="15"/>
      <c r="D639" s="15"/>
      <c r="E639" s="15"/>
      <c r="F639" s="165"/>
      <c r="G639" s="15"/>
      <c r="H639" s="15"/>
      <c r="I639" s="28"/>
      <c r="J639" s="71"/>
      <c r="K639" s="35"/>
      <c r="L639" s="35"/>
      <c r="M639" s="35"/>
      <c r="N639" s="71"/>
      <c r="O639" s="15"/>
      <c r="P639" s="15"/>
      <c r="Q639" s="28"/>
      <c r="R639" s="71"/>
      <c r="S639" s="173"/>
      <c r="T639" s="219"/>
      <c r="U639" s="15"/>
      <c r="V639" s="15"/>
      <c r="W639" s="15"/>
      <c r="X639" s="165"/>
      <c r="Y639" s="15"/>
      <c r="Z639" s="15"/>
      <c r="AA639" s="15"/>
      <c r="AB639" s="71"/>
      <c r="AC639" s="35"/>
      <c r="AD639" s="35"/>
      <c r="AE639" s="35"/>
      <c r="AF639" s="71"/>
      <c r="AG639" s="15"/>
      <c r="AH639" s="15"/>
      <c r="AI639" s="28"/>
      <c r="AJ639" s="71"/>
      <c r="AK639" s="173"/>
      <c r="AL639" s="219"/>
      <c r="AM639" s="15"/>
      <c r="AN639" s="15"/>
      <c r="AO639" s="15"/>
      <c r="AP639" s="165"/>
      <c r="AQ639" s="15"/>
      <c r="AR639" s="15"/>
      <c r="AS639" s="28"/>
      <c r="AT639" s="71"/>
      <c r="AU639" s="35"/>
      <c r="AV639" s="35"/>
      <c r="AW639" s="35"/>
      <c r="AX639" s="71"/>
      <c r="AY639" s="15"/>
      <c r="AZ639" s="15"/>
      <c r="BA639" s="28"/>
      <c r="BB639" s="71"/>
      <c r="BC639" s="173"/>
      <c r="BD639" s="220"/>
      <c r="BH639" s="221"/>
      <c r="BK639" s="50"/>
      <c r="BL639" s="115"/>
      <c r="BM639" s="43"/>
      <c r="BN639" s="43"/>
      <c r="BO639" s="43"/>
      <c r="BP639" s="115"/>
      <c r="BS639" s="50"/>
      <c r="BT639" s="115"/>
      <c r="BU639" s="222"/>
      <c r="BV639" s="223"/>
      <c r="BZ639" s="221"/>
      <c r="CC639" s="50"/>
      <c r="CD639" s="115"/>
      <c r="CE639" s="43"/>
      <c r="CF639" s="43"/>
      <c r="CG639" s="43"/>
      <c r="CH639" s="115"/>
      <c r="CK639" s="50"/>
      <c r="CL639" s="115"/>
      <c r="CM639" s="222"/>
      <c r="CN639" s="223"/>
      <c r="CR639" s="221"/>
      <c r="CU639" s="50"/>
      <c r="CV639" s="115"/>
      <c r="CW639" s="43"/>
      <c r="CX639" s="43"/>
      <c r="CY639" s="43"/>
      <c r="CZ639" s="115"/>
      <c r="DC639" s="50"/>
      <c r="DD639" s="115"/>
      <c r="DE639" s="222"/>
      <c r="DF639" s="223"/>
      <c r="DJ639" s="221"/>
      <c r="DM639" s="50"/>
      <c r="DN639" s="115"/>
      <c r="DO639" s="43"/>
      <c r="DP639" s="43"/>
      <c r="DQ639" s="43"/>
      <c r="DU639" s="50"/>
      <c r="DV639" s="115"/>
      <c r="DW639" s="222"/>
      <c r="DX639" s="223"/>
      <c r="EG639" s="43"/>
      <c r="EH639" s="43"/>
      <c r="EI639" s="43"/>
    </row>
    <row r="640">
      <c r="A640" s="218"/>
      <c r="B640" s="219"/>
      <c r="C640" s="15"/>
      <c r="D640" s="15"/>
      <c r="E640" s="15"/>
      <c r="F640" s="165"/>
      <c r="G640" s="15"/>
      <c r="H640" s="15"/>
      <c r="I640" s="28"/>
      <c r="J640" s="71"/>
      <c r="K640" s="35"/>
      <c r="L640" s="35"/>
      <c r="M640" s="35"/>
      <c r="N640" s="71"/>
      <c r="O640" s="15"/>
      <c r="P640" s="15"/>
      <c r="Q640" s="28"/>
      <c r="R640" s="71"/>
      <c r="S640" s="173"/>
      <c r="T640" s="219"/>
      <c r="U640" s="15"/>
      <c r="V640" s="15"/>
      <c r="W640" s="15"/>
      <c r="X640" s="165"/>
      <c r="Y640" s="15"/>
      <c r="Z640" s="15"/>
      <c r="AA640" s="15"/>
      <c r="AB640" s="71"/>
      <c r="AC640" s="35"/>
      <c r="AD640" s="35"/>
      <c r="AE640" s="35"/>
      <c r="AF640" s="71"/>
      <c r="AG640" s="15"/>
      <c r="AH640" s="15"/>
      <c r="AI640" s="28"/>
      <c r="AJ640" s="71"/>
      <c r="AK640" s="173"/>
      <c r="AL640" s="219"/>
      <c r="AM640" s="15"/>
      <c r="AN640" s="15"/>
      <c r="AO640" s="15"/>
      <c r="AP640" s="165"/>
      <c r="AQ640" s="15"/>
      <c r="AR640" s="15"/>
      <c r="AS640" s="28"/>
      <c r="AT640" s="71"/>
      <c r="AU640" s="35"/>
      <c r="AV640" s="35"/>
      <c r="AW640" s="35"/>
      <c r="AX640" s="71"/>
      <c r="AY640" s="15"/>
      <c r="AZ640" s="15"/>
      <c r="BA640" s="28"/>
      <c r="BB640" s="71"/>
      <c r="BC640" s="173"/>
      <c r="BD640" s="220"/>
      <c r="BH640" s="221"/>
      <c r="BK640" s="50"/>
      <c r="BL640" s="115"/>
      <c r="BM640" s="43"/>
      <c r="BN640" s="43"/>
      <c r="BO640" s="43"/>
      <c r="BP640" s="115"/>
      <c r="BS640" s="50"/>
      <c r="BT640" s="115"/>
      <c r="BU640" s="222"/>
      <c r="BV640" s="223"/>
      <c r="BZ640" s="221"/>
      <c r="CC640" s="50"/>
      <c r="CD640" s="115"/>
      <c r="CE640" s="43"/>
      <c r="CF640" s="43"/>
      <c r="CG640" s="43"/>
      <c r="CH640" s="115"/>
      <c r="CK640" s="50"/>
      <c r="CL640" s="115"/>
      <c r="CM640" s="222"/>
      <c r="CN640" s="223"/>
      <c r="CR640" s="221"/>
      <c r="CU640" s="50"/>
      <c r="CV640" s="115"/>
      <c r="CW640" s="43"/>
      <c r="CX640" s="43"/>
      <c r="CY640" s="43"/>
      <c r="CZ640" s="115"/>
      <c r="DC640" s="50"/>
      <c r="DD640" s="115"/>
      <c r="DE640" s="222"/>
      <c r="DF640" s="223"/>
      <c r="DJ640" s="221"/>
      <c r="DM640" s="50"/>
      <c r="DN640" s="115"/>
      <c r="DO640" s="43"/>
      <c r="DP640" s="43"/>
      <c r="DQ640" s="43"/>
      <c r="DU640" s="50"/>
      <c r="DV640" s="115"/>
      <c r="DW640" s="222"/>
      <c r="DX640" s="223"/>
      <c r="EG640" s="43"/>
      <c r="EH640" s="43"/>
      <c r="EI640" s="43"/>
    </row>
    <row r="641">
      <c r="A641" s="218"/>
      <c r="B641" s="219"/>
      <c r="C641" s="15"/>
      <c r="D641" s="15"/>
      <c r="E641" s="15"/>
      <c r="F641" s="165"/>
      <c r="G641" s="15"/>
      <c r="H641" s="15"/>
      <c r="I641" s="28"/>
      <c r="J641" s="71"/>
      <c r="K641" s="35"/>
      <c r="L641" s="35"/>
      <c r="M641" s="35"/>
      <c r="N641" s="71"/>
      <c r="O641" s="15"/>
      <c r="P641" s="15"/>
      <c r="Q641" s="28"/>
      <c r="R641" s="71"/>
      <c r="S641" s="173"/>
      <c r="T641" s="219"/>
      <c r="U641" s="15"/>
      <c r="V641" s="15"/>
      <c r="W641" s="15"/>
      <c r="X641" s="165"/>
      <c r="Y641" s="15"/>
      <c r="Z641" s="15"/>
      <c r="AA641" s="15"/>
      <c r="AB641" s="71"/>
      <c r="AC641" s="35"/>
      <c r="AD641" s="35"/>
      <c r="AE641" s="35"/>
      <c r="AF641" s="71"/>
      <c r="AG641" s="15"/>
      <c r="AH641" s="15"/>
      <c r="AI641" s="28"/>
      <c r="AJ641" s="71"/>
      <c r="AK641" s="173"/>
      <c r="AL641" s="219"/>
      <c r="AM641" s="15"/>
      <c r="AN641" s="15"/>
      <c r="AO641" s="15"/>
      <c r="AP641" s="165"/>
      <c r="AQ641" s="15"/>
      <c r="AR641" s="15"/>
      <c r="AS641" s="28"/>
      <c r="AT641" s="71"/>
      <c r="AU641" s="35"/>
      <c r="AV641" s="35"/>
      <c r="AW641" s="35"/>
      <c r="AX641" s="71"/>
      <c r="AY641" s="15"/>
      <c r="AZ641" s="15"/>
      <c r="BA641" s="28"/>
      <c r="BB641" s="71"/>
      <c r="BC641" s="173"/>
      <c r="BD641" s="220"/>
      <c r="BH641" s="221"/>
      <c r="BK641" s="50"/>
      <c r="BL641" s="115"/>
      <c r="BM641" s="43"/>
      <c r="BN641" s="43"/>
      <c r="BO641" s="43"/>
      <c r="BP641" s="115"/>
      <c r="BS641" s="50"/>
      <c r="BT641" s="115"/>
      <c r="BU641" s="222"/>
      <c r="BV641" s="223"/>
      <c r="BZ641" s="221"/>
      <c r="CC641" s="50"/>
      <c r="CD641" s="115"/>
      <c r="CE641" s="43"/>
      <c r="CF641" s="43"/>
      <c r="CG641" s="43"/>
      <c r="CH641" s="115"/>
      <c r="CK641" s="50"/>
      <c r="CL641" s="115"/>
      <c r="CM641" s="222"/>
      <c r="CN641" s="223"/>
      <c r="CR641" s="221"/>
      <c r="CU641" s="50"/>
      <c r="CV641" s="115"/>
      <c r="CW641" s="43"/>
      <c r="CX641" s="43"/>
      <c r="CY641" s="43"/>
      <c r="CZ641" s="115"/>
      <c r="DC641" s="50"/>
      <c r="DD641" s="115"/>
      <c r="DE641" s="222"/>
      <c r="DF641" s="223"/>
      <c r="DJ641" s="221"/>
      <c r="DM641" s="50"/>
      <c r="DN641" s="115"/>
      <c r="DO641" s="43"/>
      <c r="DP641" s="43"/>
      <c r="DQ641" s="43"/>
      <c r="DU641" s="50"/>
      <c r="DV641" s="115"/>
      <c r="DW641" s="222"/>
      <c r="DX641" s="223"/>
      <c r="EG641" s="43"/>
      <c r="EH641" s="43"/>
      <c r="EI641" s="43"/>
    </row>
    <row r="642">
      <c r="A642" s="218"/>
      <c r="B642" s="219"/>
      <c r="C642" s="15"/>
      <c r="D642" s="15"/>
      <c r="E642" s="15"/>
      <c r="F642" s="165"/>
      <c r="G642" s="15"/>
      <c r="H642" s="15"/>
      <c r="I642" s="28"/>
      <c r="J642" s="71"/>
      <c r="K642" s="35"/>
      <c r="L642" s="35"/>
      <c r="M642" s="35"/>
      <c r="N642" s="71"/>
      <c r="O642" s="15"/>
      <c r="P642" s="15"/>
      <c r="Q642" s="28"/>
      <c r="R642" s="71"/>
      <c r="S642" s="173"/>
      <c r="T642" s="219"/>
      <c r="U642" s="15"/>
      <c r="V642" s="15"/>
      <c r="W642" s="15"/>
      <c r="X642" s="165"/>
      <c r="Y642" s="15"/>
      <c r="Z642" s="15"/>
      <c r="AA642" s="15"/>
      <c r="AB642" s="71"/>
      <c r="AC642" s="35"/>
      <c r="AD642" s="35"/>
      <c r="AE642" s="35"/>
      <c r="AF642" s="71"/>
      <c r="AG642" s="15"/>
      <c r="AH642" s="15"/>
      <c r="AI642" s="28"/>
      <c r="AJ642" s="71"/>
      <c r="AK642" s="173"/>
      <c r="AL642" s="219"/>
      <c r="AM642" s="15"/>
      <c r="AN642" s="15"/>
      <c r="AO642" s="15"/>
      <c r="AP642" s="165"/>
      <c r="AQ642" s="15"/>
      <c r="AR642" s="15"/>
      <c r="AS642" s="28"/>
      <c r="AT642" s="71"/>
      <c r="AU642" s="35"/>
      <c r="AV642" s="35"/>
      <c r="AW642" s="35"/>
      <c r="AX642" s="71"/>
      <c r="AY642" s="15"/>
      <c r="AZ642" s="15"/>
      <c r="BA642" s="28"/>
      <c r="BB642" s="71"/>
      <c r="BC642" s="173"/>
      <c r="BD642" s="220"/>
      <c r="BH642" s="221"/>
      <c r="BK642" s="50"/>
      <c r="BL642" s="115"/>
      <c r="BM642" s="43"/>
      <c r="BN642" s="43"/>
      <c r="BO642" s="43"/>
      <c r="BP642" s="115"/>
      <c r="BS642" s="50"/>
      <c r="BT642" s="115"/>
      <c r="BU642" s="222"/>
      <c r="BV642" s="223"/>
      <c r="BZ642" s="221"/>
      <c r="CC642" s="50"/>
      <c r="CD642" s="115"/>
      <c r="CE642" s="43"/>
      <c r="CF642" s="43"/>
      <c r="CG642" s="43"/>
      <c r="CH642" s="115"/>
      <c r="CK642" s="50"/>
      <c r="CL642" s="115"/>
      <c r="CM642" s="222"/>
      <c r="CN642" s="223"/>
      <c r="CR642" s="221"/>
      <c r="CU642" s="50"/>
      <c r="CV642" s="115"/>
      <c r="CW642" s="43"/>
      <c r="CX642" s="43"/>
      <c r="CY642" s="43"/>
      <c r="CZ642" s="115"/>
      <c r="DC642" s="50"/>
      <c r="DD642" s="115"/>
      <c r="DE642" s="222"/>
      <c r="DF642" s="223"/>
      <c r="DJ642" s="221"/>
      <c r="DM642" s="50"/>
      <c r="DN642" s="115"/>
      <c r="DO642" s="43"/>
      <c r="DP642" s="43"/>
      <c r="DQ642" s="43"/>
      <c r="DU642" s="50"/>
      <c r="DV642" s="115"/>
      <c r="DW642" s="222"/>
      <c r="DX642" s="223"/>
      <c r="EG642" s="43"/>
      <c r="EH642" s="43"/>
      <c r="EI642" s="43"/>
    </row>
    <row r="643">
      <c r="A643" s="218"/>
      <c r="B643" s="219"/>
      <c r="C643" s="15"/>
      <c r="D643" s="15"/>
      <c r="E643" s="15"/>
      <c r="F643" s="165"/>
      <c r="G643" s="15"/>
      <c r="H643" s="15"/>
      <c r="I643" s="28"/>
      <c r="J643" s="71"/>
      <c r="K643" s="35"/>
      <c r="L643" s="35"/>
      <c r="M643" s="35"/>
      <c r="N643" s="71"/>
      <c r="O643" s="15"/>
      <c r="P643" s="15"/>
      <c r="Q643" s="28"/>
      <c r="R643" s="71"/>
      <c r="S643" s="173"/>
      <c r="T643" s="219"/>
      <c r="U643" s="15"/>
      <c r="V643" s="15"/>
      <c r="W643" s="15"/>
      <c r="X643" s="165"/>
      <c r="Y643" s="15"/>
      <c r="Z643" s="15"/>
      <c r="AA643" s="15"/>
      <c r="AB643" s="71"/>
      <c r="AC643" s="35"/>
      <c r="AD643" s="35"/>
      <c r="AE643" s="35"/>
      <c r="AF643" s="71"/>
      <c r="AG643" s="15"/>
      <c r="AH643" s="15"/>
      <c r="AI643" s="28"/>
      <c r="AJ643" s="71"/>
      <c r="AK643" s="173"/>
      <c r="AL643" s="219"/>
      <c r="AM643" s="15"/>
      <c r="AN643" s="15"/>
      <c r="AO643" s="15"/>
      <c r="AP643" s="165"/>
      <c r="AQ643" s="15"/>
      <c r="AR643" s="15"/>
      <c r="AS643" s="28"/>
      <c r="AT643" s="71"/>
      <c r="AU643" s="35"/>
      <c r="AV643" s="35"/>
      <c r="AW643" s="35"/>
      <c r="AX643" s="71"/>
      <c r="AY643" s="15"/>
      <c r="AZ643" s="15"/>
      <c r="BA643" s="28"/>
      <c r="BB643" s="71"/>
      <c r="BC643" s="173"/>
      <c r="BD643" s="220"/>
      <c r="BH643" s="221"/>
      <c r="BK643" s="50"/>
      <c r="BL643" s="115"/>
      <c r="BM643" s="43"/>
      <c r="BN643" s="43"/>
      <c r="BO643" s="43"/>
      <c r="BP643" s="115"/>
      <c r="BS643" s="50"/>
      <c r="BT643" s="115"/>
      <c r="BU643" s="222"/>
      <c r="BV643" s="223"/>
      <c r="BZ643" s="221"/>
      <c r="CC643" s="50"/>
      <c r="CD643" s="115"/>
      <c r="CE643" s="43"/>
      <c r="CF643" s="43"/>
      <c r="CG643" s="43"/>
      <c r="CH643" s="115"/>
      <c r="CK643" s="50"/>
      <c r="CL643" s="115"/>
      <c r="CM643" s="222"/>
      <c r="CN643" s="223"/>
      <c r="CR643" s="221"/>
      <c r="CU643" s="50"/>
      <c r="CV643" s="115"/>
      <c r="CW643" s="43"/>
      <c r="CX643" s="43"/>
      <c r="CY643" s="43"/>
      <c r="CZ643" s="115"/>
      <c r="DC643" s="50"/>
      <c r="DD643" s="115"/>
      <c r="DE643" s="222"/>
      <c r="DF643" s="223"/>
      <c r="DJ643" s="221"/>
      <c r="DM643" s="50"/>
      <c r="DN643" s="115"/>
      <c r="DO643" s="43"/>
      <c r="DP643" s="43"/>
      <c r="DQ643" s="43"/>
      <c r="DU643" s="50"/>
      <c r="DV643" s="115"/>
      <c r="DW643" s="222"/>
      <c r="DX643" s="223"/>
      <c r="EG643" s="43"/>
      <c r="EH643" s="43"/>
      <c r="EI643" s="43"/>
    </row>
    <row r="644">
      <c r="A644" s="218"/>
      <c r="B644" s="219"/>
      <c r="C644" s="15"/>
      <c r="D644" s="15"/>
      <c r="E644" s="15"/>
      <c r="F644" s="165"/>
      <c r="G644" s="15"/>
      <c r="H644" s="15"/>
      <c r="I644" s="28"/>
      <c r="J644" s="71"/>
      <c r="K644" s="35"/>
      <c r="L644" s="35"/>
      <c r="M644" s="35"/>
      <c r="N644" s="71"/>
      <c r="O644" s="15"/>
      <c r="P644" s="15"/>
      <c r="Q644" s="28"/>
      <c r="R644" s="71"/>
      <c r="S644" s="173"/>
      <c r="T644" s="219"/>
      <c r="U644" s="15"/>
      <c r="V644" s="15"/>
      <c r="W644" s="15"/>
      <c r="X644" s="165"/>
      <c r="Y644" s="15"/>
      <c r="Z644" s="15"/>
      <c r="AA644" s="15"/>
      <c r="AB644" s="71"/>
      <c r="AC644" s="35"/>
      <c r="AD644" s="35"/>
      <c r="AE644" s="35"/>
      <c r="AF644" s="71"/>
      <c r="AG644" s="15"/>
      <c r="AH644" s="15"/>
      <c r="AI644" s="28"/>
      <c r="AJ644" s="71"/>
      <c r="AK644" s="173"/>
      <c r="AL644" s="219"/>
      <c r="AM644" s="15"/>
      <c r="AN644" s="15"/>
      <c r="AO644" s="15"/>
      <c r="AP644" s="165"/>
      <c r="AQ644" s="15"/>
      <c r="AR644" s="15"/>
      <c r="AS644" s="28"/>
      <c r="AT644" s="71"/>
      <c r="AU644" s="35"/>
      <c r="AV644" s="35"/>
      <c r="AW644" s="35"/>
      <c r="AX644" s="71"/>
      <c r="AY644" s="15"/>
      <c r="AZ644" s="15"/>
      <c r="BA644" s="28"/>
      <c r="BB644" s="71"/>
      <c r="BC644" s="173"/>
      <c r="BD644" s="220"/>
      <c r="BH644" s="221"/>
      <c r="BK644" s="50"/>
      <c r="BL644" s="115"/>
      <c r="BM644" s="43"/>
      <c r="BN644" s="43"/>
      <c r="BO644" s="43"/>
      <c r="BP644" s="115"/>
      <c r="BS644" s="50"/>
      <c r="BT644" s="115"/>
      <c r="BU644" s="222"/>
      <c r="BV644" s="223"/>
      <c r="BZ644" s="221"/>
      <c r="CC644" s="50"/>
      <c r="CD644" s="115"/>
      <c r="CE644" s="43"/>
      <c r="CF644" s="43"/>
      <c r="CG644" s="43"/>
      <c r="CH644" s="115"/>
      <c r="CK644" s="50"/>
      <c r="CL644" s="115"/>
      <c r="CM644" s="222"/>
      <c r="CN644" s="223"/>
      <c r="CR644" s="221"/>
      <c r="CU644" s="50"/>
      <c r="CV644" s="115"/>
      <c r="CW644" s="43"/>
      <c r="CX644" s="43"/>
      <c r="CY644" s="43"/>
      <c r="CZ644" s="115"/>
      <c r="DC644" s="50"/>
      <c r="DD644" s="115"/>
      <c r="DE644" s="222"/>
      <c r="DF644" s="223"/>
      <c r="DJ644" s="221"/>
      <c r="DM644" s="50"/>
      <c r="DN644" s="115"/>
      <c r="DO644" s="43"/>
      <c r="DP644" s="43"/>
      <c r="DQ644" s="43"/>
      <c r="DU644" s="50"/>
      <c r="DV644" s="115"/>
      <c r="DW644" s="222"/>
      <c r="DX644" s="223"/>
      <c r="EG644" s="43"/>
      <c r="EH644" s="43"/>
      <c r="EI644" s="43"/>
    </row>
    <row r="645">
      <c r="A645" s="218"/>
      <c r="B645" s="219"/>
      <c r="C645" s="15"/>
      <c r="D645" s="15"/>
      <c r="E645" s="15"/>
      <c r="F645" s="165"/>
      <c r="G645" s="15"/>
      <c r="H645" s="15"/>
      <c r="I645" s="28"/>
      <c r="J645" s="71"/>
      <c r="K645" s="35"/>
      <c r="L645" s="35"/>
      <c r="M645" s="35"/>
      <c r="N645" s="71"/>
      <c r="O645" s="15"/>
      <c r="P645" s="15"/>
      <c r="Q645" s="28"/>
      <c r="R645" s="71"/>
      <c r="S645" s="173"/>
      <c r="T645" s="219"/>
      <c r="U645" s="15"/>
      <c r="V645" s="15"/>
      <c r="W645" s="15"/>
      <c r="X645" s="165"/>
      <c r="Y645" s="15"/>
      <c r="Z645" s="15"/>
      <c r="AA645" s="15"/>
      <c r="AB645" s="71"/>
      <c r="AC645" s="35"/>
      <c r="AD645" s="35"/>
      <c r="AE645" s="35"/>
      <c r="AF645" s="71"/>
      <c r="AG645" s="15"/>
      <c r="AH645" s="15"/>
      <c r="AI645" s="28"/>
      <c r="AJ645" s="71"/>
      <c r="AK645" s="173"/>
      <c r="AL645" s="219"/>
      <c r="AM645" s="15"/>
      <c r="AN645" s="15"/>
      <c r="AO645" s="15"/>
      <c r="AP645" s="165"/>
      <c r="AQ645" s="15"/>
      <c r="AR645" s="15"/>
      <c r="AS645" s="28"/>
      <c r="AT645" s="71"/>
      <c r="AU645" s="35"/>
      <c r="AV645" s="35"/>
      <c r="AW645" s="35"/>
      <c r="AX645" s="71"/>
      <c r="AY645" s="15"/>
      <c r="AZ645" s="15"/>
      <c r="BA645" s="28"/>
      <c r="BB645" s="71"/>
      <c r="BC645" s="173"/>
      <c r="BD645" s="220"/>
      <c r="BH645" s="221"/>
      <c r="BK645" s="50"/>
      <c r="BL645" s="115"/>
      <c r="BM645" s="43"/>
      <c r="BN645" s="43"/>
      <c r="BO645" s="43"/>
      <c r="BP645" s="115"/>
      <c r="BS645" s="50"/>
      <c r="BT645" s="115"/>
      <c r="BU645" s="222"/>
      <c r="BV645" s="223"/>
      <c r="BZ645" s="221"/>
      <c r="CC645" s="50"/>
      <c r="CD645" s="115"/>
      <c r="CE645" s="43"/>
      <c r="CF645" s="43"/>
      <c r="CG645" s="43"/>
      <c r="CH645" s="115"/>
      <c r="CK645" s="50"/>
      <c r="CL645" s="115"/>
      <c r="CM645" s="222"/>
      <c r="CN645" s="223"/>
      <c r="CR645" s="221"/>
      <c r="CU645" s="50"/>
      <c r="CV645" s="115"/>
      <c r="CW645" s="43"/>
      <c r="CX645" s="43"/>
      <c r="CY645" s="43"/>
      <c r="CZ645" s="115"/>
      <c r="DC645" s="50"/>
      <c r="DD645" s="115"/>
      <c r="DE645" s="222"/>
      <c r="DF645" s="223"/>
      <c r="DJ645" s="221"/>
      <c r="DM645" s="50"/>
      <c r="DN645" s="115"/>
      <c r="DO645" s="43"/>
      <c r="DP645" s="43"/>
      <c r="DQ645" s="43"/>
      <c r="DU645" s="50"/>
      <c r="DV645" s="115"/>
      <c r="DW645" s="222"/>
      <c r="DX645" s="223"/>
      <c r="EG645" s="43"/>
      <c r="EH645" s="43"/>
      <c r="EI645" s="43"/>
    </row>
    <row r="646">
      <c r="A646" s="218"/>
      <c r="B646" s="219"/>
      <c r="C646" s="15"/>
      <c r="D646" s="15"/>
      <c r="E646" s="15"/>
      <c r="F646" s="165"/>
      <c r="G646" s="15"/>
      <c r="H646" s="15"/>
      <c r="I646" s="28"/>
      <c r="J646" s="71"/>
      <c r="K646" s="35"/>
      <c r="L646" s="35"/>
      <c r="M646" s="35"/>
      <c r="N646" s="71"/>
      <c r="O646" s="15"/>
      <c r="P646" s="15"/>
      <c r="Q646" s="28"/>
      <c r="R646" s="71"/>
      <c r="S646" s="173"/>
      <c r="T646" s="219"/>
      <c r="U646" s="15"/>
      <c r="V646" s="15"/>
      <c r="W646" s="15"/>
      <c r="X646" s="165"/>
      <c r="Y646" s="15"/>
      <c r="Z646" s="15"/>
      <c r="AA646" s="15"/>
      <c r="AB646" s="71"/>
      <c r="AC646" s="35"/>
      <c r="AD646" s="35"/>
      <c r="AE646" s="35"/>
      <c r="AF646" s="71"/>
      <c r="AG646" s="15"/>
      <c r="AH646" s="15"/>
      <c r="AI646" s="28"/>
      <c r="AJ646" s="71"/>
      <c r="AK646" s="173"/>
      <c r="AL646" s="219"/>
      <c r="AM646" s="15"/>
      <c r="AN646" s="15"/>
      <c r="AO646" s="15"/>
      <c r="AP646" s="165"/>
      <c r="AQ646" s="15"/>
      <c r="AR646" s="15"/>
      <c r="AS646" s="28"/>
      <c r="AT646" s="71"/>
      <c r="AU646" s="35"/>
      <c r="AV646" s="35"/>
      <c r="AW646" s="35"/>
      <c r="AX646" s="71"/>
      <c r="AY646" s="15"/>
      <c r="AZ646" s="15"/>
      <c r="BA646" s="28"/>
      <c r="BB646" s="71"/>
      <c r="BC646" s="173"/>
      <c r="BD646" s="220"/>
      <c r="BH646" s="221"/>
      <c r="BK646" s="50"/>
      <c r="BL646" s="115"/>
      <c r="BM646" s="43"/>
      <c r="BN646" s="43"/>
      <c r="BO646" s="43"/>
      <c r="BP646" s="115"/>
      <c r="BS646" s="50"/>
      <c r="BT646" s="115"/>
      <c r="BU646" s="222"/>
      <c r="BV646" s="223"/>
      <c r="BZ646" s="221"/>
      <c r="CC646" s="50"/>
      <c r="CD646" s="115"/>
      <c r="CE646" s="43"/>
      <c r="CF646" s="43"/>
      <c r="CG646" s="43"/>
      <c r="CH646" s="115"/>
      <c r="CK646" s="50"/>
      <c r="CL646" s="115"/>
      <c r="CM646" s="222"/>
      <c r="CN646" s="223"/>
      <c r="CR646" s="221"/>
      <c r="CU646" s="50"/>
      <c r="CV646" s="115"/>
      <c r="CW646" s="43"/>
      <c r="CX646" s="43"/>
      <c r="CY646" s="43"/>
      <c r="CZ646" s="115"/>
      <c r="DC646" s="50"/>
      <c r="DD646" s="115"/>
      <c r="DE646" s="222"/>
      <c r="DF646" s="223"/>
      <c r="DJ646" s="221"/>
      <c r="DM646" s="50"/>
      <c r="DN646" s="115"/>
      <c r="DO646" s="43"/>
      <c r="DP646" s="43"/>
      <c r="DQ646" s="43"/>
      <c r="DU646" s="50"/>
      <c r="DV646" s="115"/>
      <c r="DW646" s="222"/>
      <c r="DX646" s="223"/>
      <c r="EG646" s="43"/>
      <c r="EH646" s="43"/>
      <c r="EI646" s="43"/>
    </row>
    <row r="647">
      <c r="A647" s="218"/>
      <c r="B647" s="219"/>
      <c r="C647" s="15"/>
      <c r="D647" s="15"/>
      <c r="E647" s="15"/>
      <c r="F647" s="165"/>
      <c r="G647" s="15"/>
      <c r="H647" s="15"/>
      <c r="I647" s="28"/>
      <c r="J647" s="71"/>
      <c r="K647" s="35"/>
      <c r="L647" s="35"/>
      <c r="M647" s="35"/>
      <c r="N647" s="71"/>
      <c r="O647" s="15"/>
      <c r="P647" s="15"/>
      <c r="Q647" s="28"/>
      <c r="R647" s="71"/>
      <c r="S647" s="173"/>
      <c r="T647" s="219"/>
      <c r="U647" s="15"/>
      <c r="V647" s="15"/>
      <c r="W647" s="15"/>
      <c r="X647" s="165"/>
      <c r="Y647" s="15"/>
      <c r="Z647" s="15"/>
      <c r="AA647" s="15"/>
      <c r="AB647" s="71"/>
      <c r="AC647" s="35"/>
      <c r="AD647" s="35"/>
      <c r="AE647" s="35"/>
      <c r="AF647" s="71"/>
      <c r="AG647" s="15"/>
      <c r="AH647" s="15"/>
      <c r="AI647" s="28"/>
      <c r="AJ647" s="71"/>
      <c r="AK647" s="173"/>
      <c r="AL647" s="219"/>
      <c r="AM647" s="15"/>
      <c r="AN647" s="15"/>
      <c r="AO647" s="15"/>
      <c r="AP647" s="165"/>
      <c r="AQ647" s="15"/>
      <c r="AR647" s="15"/>
      <c r="AS647" s="28"/>
      <c r="AT647" s="71"/>
      <c r="AU647" s="35"/>
      <c r="AV647" s="35"/>
      <c r="AW647" s="35"/>
      <c r="AX647" s="71"/>
      <c r="AY647" s="15"/>
      <c r="AZ647" s="15"/>
      <c r="BA647" s="28"/>
      <c r="BB647" s="71"/>
      <c r="BC647" s="173"/>
      <c r="BD647" s="220"/>
      <c r="BH647" s="221"/>
      <c r="BK647" s="50"/>
      <c r="BL647" s="115"/>
      <c r="BM647" s="43"/>
      <c r="BN647" s="43"/>
      <c r="BO647" s="43"/>
      <c r="BP647" s="115"/>
      <c r="BS647" s="50"/>
      <c r="BT647" s="115"/>
      <c r="BU647" s="222"/>
      <c r="BV647" s="223"/>
      <c r="BZ647" s="221"/>
      <c r="CC647" s="50"/>
      <c r="CD647" s="115"/>
      <c r="CE647" s="43"/>
      <c r="CF647" s="43"/>
      <c r="CG647" s="43"/>
      <c r="CH647" s="115"/>
      <c r="CK647" s="50"/>
      <c r="CL647" s="115"/>
      <c r="CM647" s="222"/>
      <c r="CN647" s="223"/>
      <c r="CR647" s="221"/>
      <c r="CU647" s="50"/>
      <c r="CV647" s="115"/>
      <c r="CW647" s="43"/>
      <c r="CX647" s="43"/>
      <c r="CY647" s="43"/>
      <c r="CZ647" s="115"/>
      <c r="DC647" s="50"/>
      <c r="DD647" s="115"/>
      <c r="DE647" s="222"/>
      <c r="DF647" s="223"/>
      <c r="DJ647" s="221"/>
      <c r="DM647" s="50"/>
      <c r="DN647" s="115"/>
      <c r="DO647" s="43"/>
      <c r="DP647" s="43"/>
      <c r="DQ647" s="43"/>
      <c r="DU647" s="50"/>
      <c r="DV647" s="115"/>
      <c r="DW647" s="222"/>
      <c r="DX647" s="223"/>
      <c r="EG647" s="43"/>
      <c r="EH647" s="43"/>
      <c r="EI647" s="43"/>
    </row>
    <row r="648">
      <c r="A648" s="218"/>
      <c r="B648" s="219"/>
      <c r="C648" s="15"/>
      <c r="D648" s="15"/>
      <c r="E648" s="15"/>
      <c r="F648" s="165"/>
      <c r="G648" s="15"/>
      <c r="H648" s="15"/>
      <c r="I648" s="28"/>
      <c r="J648" s="71"/>
      <c r="K648" s="35"/>
      <c r="L648" s="35"/>
      <c r="M648" s="35"/>
      <c r="N648" s="71"/>
      <c r="O648" s="15"/>
      <c r="P648" s="15"/>
      <c r="Q648" s="28"/>
      <c r="R648" s="71"/>
      <c r="S648" s="173"/>
      <c r="T648" s="219"/>
      <c r="U648" s="15"/>
      <c r="V648" s="15"/>
      <c r="W648" s="15"/>
      <c r="X648" s="165"/>
      <c r="Y648" s="15"/>
      <c r="Z648" s="15"/>
      <c r="AA648" s="15"/>
      <c r="AB648" s="71"/>
      <c r="AC648" s="35"/>
      <c r="AD648" s="35"/>
      <c r="AE648" s="35"/>
      <c r="AF648" s="71"/>
      <c r="AG648" s="15"/>
      <c r="AH648" s="15"/>
      <c r="AI648" s="28"/>
      <c r="AJ648" s="71"/>
      <c r="AK648" s="173"/>
      <c r="AL648" s="219"/>
      <c r="AM648" s="15"/>
      <c r="AN648" s="15"/>
      <c r="AO648" s="15"/>
      <c r="AP648" s="165"/>
      <c r="AQ648" s="15"/>
      <c r="AR648" s="15"/>
      <c r="AS648" s="28"/>
      <c r="AT648" s="71"/>
      <c r="AU648" s="35"/>
      <c r="AV648" s="35"/>
      <c r="AW648" s="35"/>
      <c r="AX648" s="71"/>
      <c r="AY648" s="15"/>
      <c r="AZ648" s="15"/>
      <c r="BA648" s="28"/>
      <c r="BB648" s="71"/>
      <c r="BC648" s="173"/>
      <c r="BD648" s="220"/>
      <c r="BH648" s="221"/>
      <c r="BK648" s="50"/>
      <c r="BL648" s="115"/>
      <c r="BM648" s="43"/>
      <c r="BN648" s="43"/>
      <c r="BO648" s="43"/>
      <c r="BP648" s="115"/>
      <c r="BS648" s="50"/>
      <c r="BT648" s="115"/>
      <c r="BU648" s="222"/>
      <c r="BV648" s="223"/>
      <c r="BZ648" s="221"/>
      <c r="CC648" s="50"/>
      <c r="CD648" s="115"/>
      <c r="CE648" s="43"/>
      <c r="CF648" s="43"/>
      <c r="CG648" s="43"/>
      <c r="CH648" s="115"/>
      <c r="CK648" s="50"/>
      <c r="CL648" s="115"/>
      <c r="CM648" s="222"/>
      <c r="CN648" s="223"/>
      <c r="CR648" s="221"/>
      <c r="CU648" s="50"/>
      <c r="CV648" s="115"/>
      <c r="CW648" s="43"/>
      <c r="CX648" s="43"/>
      <c r="CY648" s="43"/>
      <c r="CZ648" s="115"/>
      <c r="DC648" s="50"/>
      <c r="DD648" s="115"/>
      <c r="DE648" s="222"/>
      <c r="DF648" s="223"/>
      <c r="DJ648" s="221"/>
      <c r="DM648" s="50"/>
      <c r="DN648" s="115"/>
      <c r="DO648" s="43"/>
      <c r="DP648" s="43"/>
      <c r="DQ648" s="43"/>
      <c r="DU648" s="50"/>
      <c r="DV648" s="115"/>
      <c r="DW648" s="222"/>
      <c r="DX648" s="223"/>
      <c r="EG648" s="43"/>
      <c r="EH648" s="43"/>
      <c r="EI648" s="43"/>
    </row>
    <row r="649">
      <c r="A649" s="218"/>
      <c r="B649" s="219"/>
      <c r="C649" s="15"/>
      <c r="D649" s="15"/>
      <c r="E649" s="15"/>
      <c r="F649" s="165"/>
      <c r="G649" s="15"/>
      <c r="H649" s="15"/>
      <c r="I649" s="28"/>
      <c r="J649" s="71"/>
      <c r="K649" s="35"/>
      <c r="L649" s="35"/>
      <c r="M649" s="35"/>
      <c r="N649" s="71"/>
      <c r="O649" s="15"/>
      <c r="P649" s="15"/>
      <c r="Q649" s="28"/>
      <c r="R649" s="71"/>
      <c r="S649" s="173"/>
      <c r="T649" s="219"/>
      <c r="U649" s="15"/>
      <c r="V649" s="15"/>
      <c r="W649" s="15"/>
      <c r="X649" s="165"/>
      <c r="Y649" s="15"/>
      <c r="Z649" s="15"/>
      <c r="AA649" s="15"/>
      <c r="AB649" s="71"/>
      <c r="AC649" s="35"/>
      <c r="AD649" s="35"/>
      <c r="AE649" s="35"/>
      <c r="AF649" s="71"/>
      <c r="AG649" s="15"/>
      <c r="AH649" s="15"/>
      <c r="AI649" s="28"/>
      <c r="AJ649" s="71"/>
      <c r="AK649" s="173"/>
      <c r="AL649" s="219"/>
      <c r="AM649" s="15"/>
      <c r="AN649" s="15"/>
      <c r="AO649" s="15"/>
      <c r="AP649" s="165"/>
      <c r="AQ649" s="15"/>
      <c r="AR649" s="15"/>
      <c r="AS649" s="28"/>
      <c r="AT649" s="71"/>
      <c r="AU649" s="35"/>
      <c r="AV649" s="35"/>
      <c r="AW649" s="35"/>
      <c r="AX649" s="71"/>
      <c r="AY649" s="15"/>
      <c r="AZ649" s="15"/>
      <c r="BA649" s="28"/>
      <c r="BB649" s="71"/>
      <c r="BC649" s="173"/>
      <c r="BD649" s="220"/>
      <c r="BH649" s="221"/>
      <c r="BK649" s="50"/>
      <c r="BL649" s="115"/>
      <c r="BM649" s="43"/>
      <c r="BN649" s="43"/>
      <c r="BO649" s="43"/>
      <c r="BP649" s="115"/>
      <c r="BS649" s="50"/>
      <c r="BT649" s="115"/>
      <c r="BU649" s="222"/>
      <c r="BV649" s="223"/>
      <c r="BZ649" s="221"/>
      <c r="CC649" s="50"/>
      <c r="CD649" s="115"/>
      <c r="CE649" s="43"/>
      <c r="CF649" s="43"/>
      <c r="CG649" s="43"/>
      <c r="CH649" s="115"/>
      <c r="CK649" s="50"/>
      <c r="CL649" s="115"/>
      <c r="CM649" s="222"/>
      <c r="CN649" s="223"/>
      <c r="CR649" s="221"/>
      <c r="CU649" s="50"/>
      <c r="CV649" s="115"/>
      <c r="CW649" s="43"/>
      <c r="CX649" s="43"/>
      <c r="CY649" s="43"/>
      <c r="CZ649" s="115"/>
      <c r="DC649" s="50"/>
      <c r="DD649" s="115"/>
      <c r="DE649" s="222"/>
      <c r="DF649" s="223"/>
      <c r="DJ649" s="221"/>
      <c r="DM649" s="50"/>
      <c r="DN649" s="115"/>
      <c r="DO649" s="43"/>
      <c r="DP649" s="43"/>
      <c r="DQ649" s="43"/>
      <c r="DU649" s="50"/>
      <c r="DV649" s="115"/>
      <c r="DW649" s="222"/>
      <c r="DX649" s="223"/>
      <c r="EG649" s="43"/>
      <c r="EH649" s="43"/>
      <c r="EI649" s="43"/>
    </row>
    <row r="650">
      <c r="A650" s="218"/>
      <c r="B650" s="219"/>
      <c r="C650" s="15"/>
      <c r="D650" s="15"/>
      <c r="E650" s="15"/>
      <c r="F650" s="165"/>
      <c r="G650" s="15"/>
      <c r="H650" s="15"/>
      <c r="I650" s="28"/>
      <c r="J650" s="71"/>
      <c r="K650" s="35"/>
      <c r="L650" s="35"/>
      <c r="M650" s="35"/>
      <c r="N650" s="71"/>
      <c r="O650" s="15"/>
      <c r="P650" s="15"/>
      <c r="Q650" s="28"/>
      <c r="R650" s="71"/>
      <c r="S650" s="173"/>
      <c r="T650" s="219"/>
      <c r="U650" s="15"/>
      <c r="V650" s="15"/>
      <c r="W650" s="15"/>
      <c r="X650" s="165"/>
      <c r="Y650" s="15"/>
      <c r="Z650" s="15"/>
      <c r="AA650" s="15"/>
      <c r="AB650" s="71"/>
      <c r="AC650" s="35"/>
      <c r="AD650" s="35"/>
      <c r="AE650" s="35"/>
      <c r="AF650" s="71"/>
      <c r="AG650" s="15"/>
      <c r="AH650" s="15"/>
      <c r="AI650" s="28"/>
      <c r="AJ650" s="71"/>
      <c r="AK650" s="173"/>
      <c r="AL650" s="219"/>
      <c r="AM650" s="15"/>
      <c r="AN650" s="15"/>
      <c r="AO650" s="15"/>
      <c r="AP650" s="165"/>
      <c r="AQ650" s="15"/>
      <c r="AR650" s="15"/>
      <c r="AS650" s="28"/>
      <c r="AT650" s="71"/>
      <c r="AU650" s="35"/>
      <c r="AV650" s="35"/>
      <c r="AW650" s="35"/>
      <c r="AX650" s="71"/>
      <c r="AY650" s="15"/>
      <c r="AZ650" s="15"/>
      <c r="BA650" s="28"/>
      <c r="BB650" s="71"/>
      <c r="BC650" s="173"/>
      <c r="BD650" s="220"/>
      <c r="BH650" s="221"/>
      <c r="BK650" s="50"/>
      <c r="BL650" s="115"/>
      <c r="BM650" s="43"/>
      <c r="BN650" s="43"/>
      <c r="BO650" s="43"/>
      <c r="BP650" s="115"/>
      <c r="BS650" s="50"/>
      <c r="BT650" s="115"/>
      <c r="BU650" s="222"/>
      <c r="BV650" s="223"/>
      <c r="BZ650" s="221"/>
      <c r="CC650" s="50"/>
      <c r="CD650" s="115"/>
      <c r="CE650" s="43"/>
      <c r="CF650" s="43"/>
      <c r="CG650" s="43"/>
      <c r="CH650" s="115"/>
      <c r="CK650" s="50"/>
      <c r="CL650" s="115"/>
      <c r="CM650" s="222"/>
      <c r="CN650" s="223"/>
      <c r="CR650" s="221"/>
      <c r="CU650" s="50"/>
      <c r="CV650" s="115"/>
      <c r="CW650" s="43"/>
      <c r="CX650" s="43"/>
      <c r="CY650" s="43"/>
      <c r="CZ650" s="115"/>
      <c r="DC650" s="50"/>
      <c r="DD650" s="115"/>
      <c r="DE650" s="222"/>
      <c r="DF650" s="223"/>
      <c r="DJ650" s="221"/>
      <c r="DM650" s="50"/>
      <c r="DN650" s="115"/>
      <c r="DO650" s="43"/>
      <c r="DP650" s="43"/>
      <c r="DQ650" s="43"/>
      <c r="DU650" s="50"/>
      <c r="DV650" s="115"/>
      <c r="DW650" s="222"/>
      <c r="DX650" s="223"/>
      <c r="EG650" s="43"/>
      <c r="EH650" s="43"/>
      <c r="EI650" s="43"/>
    </row>
    <row r="651">
      <c r="A651" s="218"/>
      <c r="B651" s="219"/>
      <c r="C651" s="15"/>
      <c r="D651" s="15"/>
      <c r="E651" s="15"/>
      <c r="F651" s="165"/>
      <c r="G651" s="15"/>
      <c r="H651" s="15"/>
      <c r="I651" s="28"/>
      <c r="J651" s="71"/>
      <c r="K651" s="35"/>
      <c r="L651" s="35"/>
      <c r="M651" s="35"/>
      <c r="N651" s="71"/>
      <c r="O651" s="15"/>
      <c r="P651" s="15"/>
      <c r="Q651" s="28"/>
      <c r="R651" s="71"/>
      <c r="S651" s="173"/>
      <c r="T651" s="219"/>
      <c r="U651" s="15"/>
      <c r="V651" s="15"/>
      <c r="W651" s="15"/>
      <c r="X651" s="165"/>
      <c r="Y651" s="15"/>
      <c r="Z651" s="15"/>
      <c r="AA651" s="15"/>
      <c r="AB651" s="71"/>
      <c r="AC651" s="35"/>
      <c r="AD651" s="35"/>
      <c r="AE651" s="35"/>
      <c r="AF651" s="71"/>
      <c r="AG651" s="15"/>
      <c r="AH651" s="15"/>
      <c r="AI651" s="28"/>
      <c r="AJ651" s="71"/>
      <c r="AK651" s="173"/>
      <c r="AL651" s="219"/>
      <c r="AM651" s="15"/>
      <c r="AN651" s="15"/>
      <c r="AO651" s="15"/>
      <c r="AP651" s="165"/>
      <c r="AQ651" s="15"/>
      <c r="AR651" s="15"/>
      <c r="AS651" s="28"/>
      <c r="AT651" s="71"/>
      <c r="AU651" s="35"/>
      <c r="AV651" s="35"/>
      <c r="AW651" s="35"/>
      <c r="AX651" s="71"/>
      <c r="AY651" s="15"/>
      <c r="AZ651" s="15"/>
      <c r="BA651" s="28"/>
      <c r="BB651" s="71"/>
      <c r="BC651" s="173"/>
      <c r="BD651" s="220"/>
      <c r="BH651" s="221"/>
      <c r="BK651" s="50"/>
      <c r="BL651" s="115"/>
      <c r="BM651" s="43"/>
      <c r="BN651" s="43"/>
      <c r="BO651" s="43"/>
      <c r="BP651" s="115"/>
      <c r="BS651" s="50"/>
      <c r="BT651" s="115"/>
      <c r="BU651" s="222"/>
      <c r="BV651" s="223"/>
      <c r="BZ651" s="221"/>
      <c r="CC651" s="50"/>
      <c r="CD651" s="115"/>
      <c r="CE651" s="43"/>
      <c r="CF651" s="43"/>
      <c r="CG651" s="43"/>
      <c r="CH651" s="115"/>
      <c r="CK651" s="50"/>
      <c r="CL651" s="115"/>
      <c r="CM651" s="222"/>
      <c r="CN651" s="223"/>
      <c r="CR651" s="221"/>
      <c r="CU651" s="50"/>
      <c r="CV651" s="115"/>
      <c r="CW651" s="43"/>
      <c r="CX651" s="43"/>
      <c r="CY651" s="43"/>
      <c r="CZ651" s="115"/>
      <c r="DC651" s="50"/>
      <c r="DD651" s="115"/>
      <c r="DE651" s="222"/>
      <c r="DF651" s="223"/>
      <c r="DJ651" s="221"/>
      <c r="DM651" s="50"/>
      <c r="DN651" s="115"/>
      <c r="DO651" s="43"/>
      <c r="DP651" s="43"/>
      <c r="DQ651" s="43"/>
      <c r="DU651" s="50"/>
      <c r="DV651" s="115"/>
      <c r="DW651" s="222"/>
      <c r="DX651" s="223"/>
      <c r="EG651" s="43"/>
      <c r="EH651" s="43"/>
      <c r="EI651" s="43"/>
    </row>
    <row r="652">
      <c r="A652" s="218"/>
      <c r="B652" s="219"/>
      <c r="C652" s="15"/>
      <c r="D652" s="15"/>
      <c r="E652" s="15"/>
      <c r="F652" s="165"/>
      <c r="G652" s="15"/>
      <c r="H652" s="15"/>
      <c r="I652" s="28"/>
      <c r="J652" s="71"/>
      <c r="K652" s="35"/>
      <c r="L652" s="35"/>
      <c r="M652" s="35"/>
      <c r="N652" s="71"/>
      <c r="O652" s="15"/>
      <c r="P652" s="15"/>
      <c r="Q652" s="28"/>
      <c r="R652" s="71"/>
      <c r="S652" s="173"/>
      <c r="T652" s="219"/>
      <c r="U652" s="15"/>
      <c r="V652" s="15"/>
      <c r="W652" s="15"/>
      <c r="X652" s="165"/>
      <c r="Y652" s="15"/>
      <c r="Z652" s="15"/>
      <c r="AA652" s="15"/>
      <c r="AB652" s="71"/>
      <c r="AC652" s="35"/>
      <c r="AD652" s="35"/>
      <c r="AE652" s="35"/>
      <c r="AF652" s="71"/>
      <c r="AG652" s="15"/>
      <c r="AH652" s="15"/>
      <c r="AI652" s="28"/>
      <c r="AJ652" s="71"/>
      <c r="AK652" s="173"/>
      <c r="AL652" s="219"/>
      <c r="AM652" s="15"/>
      <c r="AN652" s="15"/>
      <c r="AO652" s="15"/>
      <c r="AP652" s="165"/>
      <c r="AQ652" s="15"/>
      <c r="AR652" s="15"/>
      <c r="AS652" s="28"/>
      <c r="AT652" s="71"/>
      <c r="AU652" s="35"/>
      <c r="AV652" s="35"/>
      <c r="AW652" s="35"/>
      <c r="AX652" s="71"/>
      <c r="AY652" s="15"/>
      <c r="AZ652" s="15"/>
      <c r="BA652" s="28"/>
      <c r="BB652" s="71"/>
      <c r="BC652" s="173"/>
      <c r="BD652" s="220"/>
      <c r="BH652" s="221"/>
      <c r="BK652" s="50"/>
      <c r="BL652" s="115"/>
      <c r="BM652" s="43"/>
      <c r="BN652" s="43"/>
      <c r="BO652" s="43"/>
      <c r="BP652" s="115"/>
      <c r="BS652" s="50"/>
      <c r="BT652" s="115"/>
      <c r="BU652" s="222"/>
      <c r="BV652" s="223"/>
      <c r="BZ652" s="221"/>
      <c r="CC652" s="50"/>
      <c r="CD652" s="115"/>
      <c r="CE652" s="43"/>
      <c r="CF652" s="43"/>
      <c r="CG652" s="43"/>
      <c r="CH652" s="115"/>
      <c r="CK652" s="50"/>
      <c r="CL652" s="115"/>
      <c r="CM652" s="222"/>
      <c r="CN652" s="223"/>
      <c r="CR652" s="221"/>
      <c r="CU652" s="50"/>
      <c r="CV652" s="115"/>
      <c r="CW652" s="43"/>
      <c r="CX652" s="43"/>
      <c r="CY652" s="43"/>
      <c r="CZ652" s="115"/>
      <c r="DC652" s="50"/>
      <c r="DD652" s="115"/>
      <c r="DE652" s="222"/>
      <c r="DF652" s="223"/>
      <c r="DJ652" s="221"/>
      <c r="DM652" s="50"/>
      <c r="DN652" s="115"/>
      <c r="DO652" s="43"/>
      <c r="DP652" s="43"/>
      <c r="DQ652" s="43"/>
      <c r="DU652" s="50"/>
      <c r="DV652" s="115"/>
      <c r="DW652" s="222"/>
      <c r="DX652" s="223"/>
      <c r="EG652" s="43"/>
      <c r="EH652" s="43"/>
      <c r="EI652" s="43"/>
    </row>
    <row r="653">
      <c r="A653" s="218"/>
      <c r="B653" s="219"/>
      <c r="C653" s="15"/>
      <c r="D653" s="15"/>
      <c r="E653" s="15"/>
      <c r="F653" s="165"/>
      <c r="G653" s="15"/>
      <c r="H653" s="15"/>
      <c r="I653" s="28"/>
      <c r="J653" s="71"/>
      <c r="K653" s="35"/>
      <c r="L653" s="35"/>
      <c r="M653" s="35"/>
      <c r="N653" s="71"/>
      <c r="O653" s="15"/>
      <c r="P653" s="15"/>
      <c r="Q653" s="28"/>
      <c r="R653" s="71"/>
      <c r="S653" s="173"/>
      <c r="T653" s="219"/>
      <c r="U653" s="15"/>
      <c r="V653" s="15"/>
      <c r="W653" s="15"/>
      <c r="X653" s="165"/>
      <c r="Y653" s="15"/>
      <c r="Z653" s="15"/>
      <c r="AA653" s="15"/>
      <c r="AB653" s="71"/>
      <c r="AC653" s="35"/>
      <c r="AD653" s="35"/>
      <c r="AE653" s="35"/>
      <c r="AF653" s="71"/>
      <c r="AG653" s="15"/>
      <c r="AH653" s="15"/>
      <c r="AI653" s="28"/>
      <c r="AJ653" s="71"/>
      <c r="AK653" s="173"/>
      <c r="AL653" s="219"/>
      <c r="AM653" s="15"/>
      <c r="AN653" s="15"/>
      <c r="AO653" s="15"/>
      <c r="AP653" s="165"/>
      <c r="AQ653" s="15"/>
      <c r="AR653" s="15"/>
      <c r="AS653" s="28"/>
      <c r="AT653" s="71"/>
      <c r="AU653" s="35"/>
      <c r="AV653" s="35"/>
      <c r="AW653" s="35"/>
      <c r="AX653" s="71"/>
      <c r="AY653" s="15"/>
      <c r="AZ653" s="15"/>
      <c r="BA653" s="28"/>
      <c r="BB653" s="71"/>
      <c r="BC653" s="173"/>
      <c r="BD653" s="220"/>
      <c r="BH653" s="221"/>
      <c r="BK653" s="50"/>
      <c r="BL653" s="115"/>
      <c r="BM653" s="43"/>
      <c r="BN653" s="43"/>
      <c r="BO653" s="43"/>
      <c r="BP653" s="115"/>
      <c r="BS653" s="50"/>
      <c r="BT653" s="115"/>
      <c r="BU653" s="222"/>
      <c r="BV653" s="223"/>
      <c r="BZ653" s="221"/>
      <c r="CC653" s="50"/>
      <c r="CD653" s="115"/>
      <c r="CE653" s="43"/>
      <c r="CF653" s="43"/>
      <c r="CG653" s="43"/>
      <c r="CH653" s="115"/>
      <c r="CK653" s="50"/>
      <c r="CL653" s="115"/>
      <c r="CM653" s="222"/>
      <c r="CN653" s="223"/>
      <c r="CR653" s="221"/>
      <c r="CU653" s="50"/>
      <c r="CV653" s="115"/>
      <c r="CW653" s="43"/>
      <c r="CX653" s="43"/>
      <c r="CY653" s="43"/>
      <c r="CZ653" s="115"/>
      <c r="DC653" s="50"/>
      <c r="DD653" s="115"/>
      <c r="DE653" s="222"/>
      <c r="DF653" s="223"/>
      <c r="DJ653" s="221"/>
      <c r="DM653" s="50"/>
      <c r="DN653" s="115"/>
      <c r="DO653" s="43"/>
      <c r="DP653" s="43"/>
      <c r="DQ653" s="43"/>
      <c r="DU653" s="50"/>
      <c r="DV653" s="115"/>
      <c r="DW653" s="222"/>
      <c r="DX653" s="223"/>
      <c r="EG653" s="43"/>
      <c r="EH653" s="43"/>
      <c r="EI653" s="43"/>
    </row>
    <row r="654">
      <c r="A654" s="218"/>
      <c r="B654" s="219"/>
      <c r="C654" s="15"/>
      <c r="D654" s="15"/>
      <c r="E654" s="15"/>
      <c r="F654" s="165"/>
      <c r="G654" s="15"/>
      <c r="H654" s="15"/>
      <c r="I654" s="28"/>
      <c r="J654" s="71"/>
      <c r="K654" s="35"/>
      <c r="L654" s="35"/>
      <c r="M654" s="35"/>
      <c r="N654" s="71"/>
      <c r="O654" s="15"/>
      <c r="P654" s="15"/>
      <c r="Q654" s="28"/>
      <c r="R654" s="71"/>
      <c r="S654" s="173"/>
      <c r="T654" s="219"/>
      <c r="U654" s="15"/>
      <c r="V654" s="15"/>
      <c r="W654" s="15"/>
      <c r="X654" s="165"/>
      <c r="Y654" s="15"/>
      <c r="Z654" s="15"/>
      <c r="AA654" s="15"/>
      <c r="AB654" s="71"/>
      <c r="AC654" s="35"/>
      <c r="AD654" s="35"/>
      <c r="AE654" s="35"/>
      <c r="AF654" s="71"/>
      <c r="AG654" s="15"/>
      <c r="AH654" s="15"/>
      <c r="AI654" s="28"/>
      <c r="AJ654" s="71"/>
      <c r="AK654" s="173"/>
      <c r="AL654" s="219"/>
      <c r="AM654" s="15"/>
      <c r="AN654" s="15"/>
      <c r="AO654" s="15"/>
      <c r="AP654" s="165"/>
      <c r="AQ654" s="15"/>
      <c r="AR654" s="15"/>
      <c r="AS654" s="28"/>
      <c r="AT654" s="71"/>
      <c r="AU654" s="35"/>
      <c r="AV654" s="35"/>
      <c r="AW654" s="35"/>
      <c r="AX654" s="71"/>
      <c r="AY654" s="15"/>
      <c r="AZ654" s="15"/>
      <c r="BA654" s="28"/>
      <c r="BB654" s="71"/>
      <c r="BC654" s="173"/>
      <c r="BD654" s="220"/>
      <c r="BH654" s="221"/>
      <c r="BK654" s="50"/>
      <c r="BL654" s="115"/>
      <c r="BM654" s="43"/>
      <c r="BN654" s="43"/>
      <c r="BO654" s="43"/>
      <c r="BP654" s="115"/>
      <c r="BS654" s="50"/>
      <c r="BT654" s="115"/>
      <c r="BU654" s="222"/>
      <c r="BV654" s="223"/>
      <c r="BZ654" s="221"/>
      <c r="CC654" s="50"/>
      <c r="CD654" s="115"/>
      <c r="CE654" s="43"/>
      <c r="CF654" s="43"/>
      <c r="CG654" s="43"/>
      <c r="CH654" s="115"/>
      <c r="CK654" s="50"/>
      <c r="CL654" s="115"/>
      <c r="CM654" s="222"/>
      <c r="CN654" s="223"/>
      <c r="CR654" s="221"/>
      <c r="CU654" s="50"/>
      <c r="CV654" s="115"/>
      <c r="CW654" s="43"/>
      <c r="CX654" s="43"/>
      <c r="CY654" s="43"/>
      <c r="CZ654" s="115"/>
      <c r="DC654" s="50"/>
      <c r="DD654" s="115"/>
      <c r="DE654" s="222"/>
      <c r="DF654" s="223"/>
      <c r="DJ654" s="221"/>
      <c r="DM654" s="50"/>
      <c r="DN654" s="115"/>
      <c r="DO654" s="43"/>
      <c r="DP654" s="43"/>
      <c r="DQ654" s="43"/>
      <c r="DU654" s="50"/>
      <c r="DV654" s="115"/>
      <c r="DW654" s="222"/>
      <c r="DX654" s="223"/>
      <c r="EG654" s="43"/>
      <c r="EH654" s="43"/>
      <c r="EI654" s="43"/>
    </row>
    <row r="655">
      <c r="A655" s="218"/>
      <c r="B655" s="219"/>
      <c r="C655" s="15"/>
      <c r="D655" s="15"/>
      <c r="E655" s="15"/>
      <c r="F655" s="165"/>
      <c r="G655" s="15"/>
      <c r="H655" s="15"/>
      <c r="I655" s="28"/>
      <c r="J655" s="71"/>
      <c r="K655" s="35"/>
      <c r="L655" s="35"/>
      <c r="M655" s="35"/>
      <c r="N655" s="71"/>
      <c r="O655" s="15"/>
      <c r="P655" s="15"/>
      <c r="Q655" s="28"/>
      <c r="R655" s="71"/>
      <c r="S655" s="173"/>
      <c r="T655" s="219"/>
      <c r="U655" s="15"/>
      <c r="V655" s="15"/>
      <c r="W655" s="15"/>
      <c r="X655" s="165"/>
      <c r="Y655" s="15"/>
      <c r="Z655" s="15"/>
      <c r="AA655" s="15"/>
      <c r="AB655" s="71"/>
      <c r="AC655" s="35"/>
      <c r="AD655" s="35"/>
      <c r="AE655" s="35"/>
      <c r="AF655" s="71"/>
      <c r="AG655" s="15"/>
      <c r="AH655" s="15"/>
      <c r="AI655" s="28"/>
      <c r="AJ655" s="71"/>
      <c r="AK655" s="173"/>
      <c r="AL655" s="219"/>
      <c r="AM655" s="15"/>
      <c r="AN655" s="15"/>
      <c r="AO655" s="15"/>
      <c r="AP655" s="165"/>
      <c r="AQ655" s="15"/>
      <c r="AR655" s="15"/>
      <c r="AS655" s="28"/>
      <c r="AT655" s="71"/>
      <c r="AU655" s="35"/>
      <c r="AV655" s="35"/>
      <c r="AW655" s="35"/>
      <c r="AX655" s="71"/>
      <c r="AY655" s="15"/>
      <c r="AZ655" s="15"/>
      <c r="BA655" s="28"/>
      <c r="BB655" s="71"/>
      <c r="BC655" s="173"/>
      <c r="BD655" s="220"/>
      <c r="BH655" s="221"/>
      <c r="BK655" s="50"/>
      <c r="BL655" s="115"/>
      <c r="BM655" s="43"/>
      <c r="BN655" s="43"/>
      <c r="BO655" s="43"/>
      <c r="BP655" s="115"/>
      <c r="BS655" s="50"/>
      <c r="BT655" s="115"/>
      <c r="BU655" s="222"/>
      <c r="BV655" s="223"/>
      <c r="BZ655" s="221"/>
      <c r="CC655" s="50"/>
      <c r="CD655" s="115"/>
      <c r="CE655" s="43"/>
      <c r="CF655" s="43"/>
      <c r="CG655" s="43"/>
      <c r="CH655" s="115"/>
      <c r="CK655" s="50"/>
      <c r="CL655" s="115"/>
      <c r="CM655" s="222"/>
      <c r="CN655" s="223"/>
      <c r="CR655" s="221"/>
      <c r="CU655" s="50"/>
      <c r="CV655" s="115"/>
      <c r="CW655" s="43"/>
      <c r="CX655" s="43"/>
      <c r="CY655" s="43"/>
      <c r="CZ655" s="115"/>
      <c r="DC655" s="50"/>
      <c r="DD655" s="115"/>
      <c r="DE655" s="222"/>
      <c r="DF655" s="223"/>
      <c r="DJ655" s="221"/>
      <c r="DM655" s="50"/>
      <c r="DN655" s="115"/>
      <c r="DO655" s="43"/>
      <c r="DP655" s="43"/>
      <c r="DQ655" s="43"/>
      <c r="DU655" s="50"/>
      <c r="DV655" s="115"/>
      <c r="DW655" s="222"/>
      <c r="DX655" s="223"/>
      <c r="EG655" s="43"/>
      <c r="EH655" s="43"/>
      <c r="EI655" s="43"/>
    </row>
    <row r="656">
      <c r="A656" s="218"/>
      <c r="B656" s="219"/>
      <c r="C656" s="15"/>
      <c r="D656" s="15"/>
      <c r="E656" s="15"/>
      <c r="F656" s="165"/>
      <c r="G656" s="15"/>
      <c r="H656" s="15"/>
      <c r="I656" s="28"/>
      <c r="J656" s="71"/>
      <c r="K656" s="35"/>
      <c r="L656" s="35"/>
      <c r="M656" s="35"/>
      <c r="N656" s="71"/>
      <c r="O656" s="15"/>
      <c r="P656" s="15"/>
      <c r="Q656" s="28"/>
      <c r="R656" s="71"/>
      <c r="S656" s="173"/>
      <c r="T656" s="219"/>
      <c r="U656" s="15"/>
      <c r="V656" s="15"/>
      <c r="W656" s="15"/>
      <c r="X656" s="165"/>
      <c r="Y656" s="15"/>
      <c r="Z656" s="15"/>
      <c r="AA656" s="15"/>
      <c r="AB656" s="71"/>
      <c r="AC656" s="35"/>
      <c r="AD656" s="35"/>
      <c r="AE656" s="35"/>
      <c r="AF656" s="71"/>
      <c r="AG656" s="15"/>
      <c r="AH656" s="15"/>
      <c r="AI656" s="28"/>
      <c r="AJ656" s="71"/>
      <c r="AK656" s="173"/>
      <c r="AL656" s="219"/>
      <c r="AM656" s="15"/>
      <c r="AN656" s="15"/>
      <c r="AO656" s="15"/>
      <c r="AP656" s="165"/>
      <c r="AQ656" s="15"/>
      <c r="AR656" s="15"/>
      <c r="AS656" s="28"/>
      <c r="AT656" s="71"/>
      <c r="AU656" s="35"/>
      <c r="AV656" s="35"/>
      <c r="AW656" s="35"/>
      <c r="AX656" s="71"/>
      <c r="AY656" s="15"/>
      <c r="AZ656" s="15"/>
      <c r="BA656" s="28"/>
      <c r="BB656" s="71"/>
      <c r="BC656" s="173"/>
      <c r="BD656" s="220"/>
      <c r="BH656" s="221"/>
      <c r="BK656" s="50"/>
      <c r="BL656" s="115"/>
      <c r="BM656" s="43"/>
      <c r="BN656" s="43"/>
      <c r="BO656" s="43"/>
      <c r="BP656" s="115"/>
      <c r="BS656" s="50"/>
      <c r="BT656" s="115"/>
      <c r="BU656" s="222"/>
      <c r="BV656" s="223"/>
      <c r="BZ656" s="221"/>
      <c r="CC656" s="50"/>
      <c r="CD656" s="115"/>
      <c r="CE656" s="43"/>
      <c r="CF656" s="43"/>
      <c r="CG656" s="43"/>
      <c r="CH656" s="115"/>
      <c r="CK656" s="50"/>
      <c r="CL656" s="115"/>
      <c r="CM656" s="222"/>
      <c r="CN656" s="223"/>
      <c r="CR656" s="221"/>
      <c r="CU656" s="50"/>
      <c r="CV656" s="115"/>
      <c r="CW656" s="43"/>
      <c r="CX656" s="43"/>
      <c r="CY656" s="43"/>
      <c r="CZ656" s="115"/>
      <c r="DC656" s="50"/>
      <c r="DD656" s="115"/>
      <c r="DE656" s="222"/>
      <c r="DF656" s="223"/>
      <c r="DJ656" s="221"/>
      <c r="DM656" s="50"/>
      <c r="DN656" s="115"/>
      <c r="DO656" s="43"/>
      <c r="DP656" s="43"/>
      <c r="DQ656" s="43"/>
      <c r="DU656" s="50"/>
      <c r="DV656" s="115"/>
      <c r="DW656" s="222"/>
      <c r="DX656" s="223"/>
      <c r="EG656" s="43"/>
      <c r="EH656" s="43"/>
      <c r="EI656" s="43"/>
    </row>
    <row r="657">
      <c r="A657" s="218"/>
      <c r="B657" s="219"/>
      <c r="C657" s="15"/>
      <c r="D657" s="15"/>
      <c r="E657" s="15"/>
      <c r="F657" s="165"/>
      <c r="G657" s="15"/>
      <c r="H657" s="15"/>
      <c r="I657" s="28"/>
      <c r="J657" s="71"/>
      <c r="K657" s="35"/>
      <c r="L657" s="35"/>
      <c r="M657" s="35"/>
      <c r="N657" s="71"/>
      <c r="O657" s="15"/>
      <c r="P657" s="15"/>
      <c r="Q657" s="28"/>
      <c r="R657" s="71"/>
      <c r="S657" s="173"/>
      <c r="T657" s="219"/>
      <c r="U657" s="15"/>
      <c r="V657" s="15"/>
      <c r="W657" s="15"/>
      <c r="X657" s="165"/>
      <c r="Y657" s="15"/>
      <c r="Z657" s="15"/>
      <c r="AA657" s="15"/>
      <c r="AB657" s="71"/>
      <c r="AC657" s="35"/>
      <c r="AD657" s="35"/>
      <c r="AE657" s="35"/>
      <c r="AF657" s="71"/>
      <c r="AG657" s="15"/>
      <c r="AH657" s="15"/>
      <c r="AI657" s="28"/>
      <c r="AJ657" s="71"/>
      <c r="AK657" s="173"/>
      <c r="AL657" s="219"/>
      <c r="AM657" s="15"/>
      <c r="AN657" s="15"/>
      <c r="AO657" s="15"/>
      <c r="AP657" s="165"/>
      <c r="AQ657" s="15"/>
      <c r="AR657" s="15"/>
      <c r="AS657" s="28"/>
      <c r="AT657" s="71"/>
      <c r="AU657" s="35"/>
      <c r="AV657" s="35"/>
      <c r="AW657" s="35"/>
      <c r="AX657" s="71"/>
      <c r="AY657" s="15"/>
      <c r="AZ657" s="15"/>
      <c r="BA657" s="28"/>
      <c r="BB657" s="71"/>
      <c r="BC657" s="173"/>
      <c r="BD657" s="220"/>
      <c r="BH657" s="221"/>
      <c r="BK657" s="50"/>
      <c r="BL657" s="115"/>
      <c r="BM657" s="43"/>
      <c r="BN657" s="43"/>
      <c r="BO657" s="43"/>
      <c r="BP657" s="115"/>
      <c r="BS657" s="50"/>
      <c r="BT657" s="115"/>
      <c r="BU657" s="222"/>
      <c r="BV657" s="223"/>
      <c r="BZ657" s="221"/>
      <c r="CC657" s="50"/>
      <c r="CD657" s="115"/>
      <c r="CE657" s="43"/>
      <c r="CF657" s="43"/>
      <c r="CG657" s="43"/>
      <c r="CH657" s="115"/>
      <c r="CK657" s="50"/>
      <c r="CL657" s="115"/>
      <c r="CM657" s="222"/>
      <c r="CN657" s="223"/>
      <c r="CR657" s="221"/>
      <c r="CU657" s="50"/>
      <c r="CV657" s="115"/>
      <c r="CW657" s="43"/>
      <c r="CX657" s="43"/>
      <c r="CY657" s="43"/>
      <c r="CZ657" s="115"/>
      <c r="DC657" s="50"/>
      <c r="DD657" s="115"/>
      <c r="DE657" s="222"/>
      <c r="DF657" s="223"/>
      <c r="DJ657" s="221"/>
      <c r="DM657" s="50"/>
      <c r="DN657" s="115"/>
      <c r="DO657" s="43"/>
      <c r="DP657" s="43"/>
      <c r="DQ657" s="43"/>
      <c r="DU657" s="50"/>
      <c r="DV657" s="115"/>
      <c r="DW657" s="222"/>
      <c r="DX657" s="223"/>
      <c r="EG657" s="43"/>
      <c r="EH657" s="43"/>
      <c r="EI657" s="43"/>
    </row>
    <row r="658">
      <c r="A658" s="218"/>
      <c r="B658" s="219"/>
      <c r="C658" s="15"/>
      <c r="D658" s="15"/>
      <c r="E658" s="15"/>
      <c r="F658" s="165"/>
      <c r="G658" s="15"/>
      <c r="H658" s="15"/>
      <c r="I658" s="28"/>
      <c r="J658" s="71"/>
      <c r="K658" s="35"/>
      <c r="L658" s="35"/>
      <c r="M658" s="35"/>
      <c r="N658" s="71"/>
      <c r="O658" s="15"/>
      <c r="P658" s="15"/>
      <c r="Q658" s="28"/>
      <c r="R658" s="71"/>
      <c r="S658" s="173"/>
      <c r="T658" s="219"/>
      <c r="U658" s="15"/>
      <c r="V658" s="15"/>
      <c r="W658" s="15"/>
      <c r="X658" s="165"/>
      <c r="Y658" s="15"/>
      <c r="Z658" s="15"/>
      <c r="AA658" s="15"/>
      <c r="AB658" s="71"/>
      <c r="AC658" s="35"/>
      <c r="AD658" s="35"/>
      <c r="AE658" s="35"/>
      <c r="AF658" s="71"/>
      <c r="AG658" s="15"/>
      <c r="AH658" s="15"/>
      <c r="AI658" s="28"/>
      <c r="AJ658" s="71"/>
      <c r="AK658" s="173"/>
      <c r="AL658" s="219"/>
      <c r="AM658" s="15"/>
      <c r="AN658" s="15"/>
      <c r="AO658" s="15"/>
      <c r="AP658" s="165"/>
      <c r="AQ658" s="15"/>
      <c r="AR658" s="15"/>
      <c r="AS658" s="28"/>
      <c r="AT658" s="71"/>
      <c r="AU658" s="35"/>
      <c r="AV658" s="35"/>
      <c r="AW658" s="35"/>
      <c r="AX658" s="71"/>
      <c r="AY658" s="15"/>
      <c r="AZ658" s="15"/>
      <c r="BA658" s="28"/>
      <c r="BB658" s="71"/>
      <c r="BC658" s="173"/>
      <c r="BD658" s="220"/>
      <c r="BH658" s="221"/>
      <c r="BK658" s="50"/>
      <c r="BL658" s="115"/>
      <c r="BM658" s="43"/>
      <c r="BN658" s="43"/>
      <c r="BO658" s="43"/>
      <c r="BP658" s="115"/>
      <c r="BS658" s="50"/>
      <c r="BT658" s="115"/>
      <c r="BU658" s="222"/>
      <c r="BV658" s="223"/>
      <c r="BZ658" s="221"/>
      <c r="CC658" s="50"/>
      <c r="CD658" s="115"/>
      <c r="CE658" s="43"/>
      <c r="CF658" s="43"/>
      <c r="CG658" s="43"/>
      <c r="CH658" s="115"/>
      <c r="CK658" s="50"/>
      <c r="CL658" s="115"/>
      <c r="CM658" s="222"/>
      <c r="CN658" s="223"/>
      <c r="CR658" s="221"/>
      <c r="CU658" s="50"/>
      <c r="CV658" s="115"/>
      <c r="CW658" s="43"/>
      <c r="CX658" s="43"/>
      <c r="CY658" s="43"/>
      <c r="CZ658" s="115"/>
      <c r="DC658" s="50"/>
      <c r="DD658" s="115"/>
      <c r="DE658" s="222"/>
      <c r="DF658" s="223"/>
      <c r="DJ658" s="221"/>
      <c r="DM658" s="50"/>
      <c r="DN658" s="115"/>
      <c r="DO658" s="43"/>
      <c r="DP658" s="43"/>
      <c r="DQ658" s="43"/>
      <c r="DU658" s="50"/>
      <c r="DV658" s="115"/>
      <c r="DW658" s="222"/>
      <c r="DX658" s="223"/>
      <c r="EG658" s="43"/>
      <c r="EH658" s="43"/>
      <c r="EI658" s="43"/>
    </row>
    <row r="659">
      <c r="A659" s="218"/>
      <c r="B659" s="219"/>
      <c r="C659" s="15"/>
      <c r="D659" s="15"/>
      <c r="E659" s="15"/>
      <c r="F659" s="165"/>
      <c r="G659" s="15"/>
      <c r="H659" s="15"/>
      <c r="I659" s="28"/>
      <c r="J659" s="71"/>
      <c r="K659" s="35"/>
      <c r="L659" s="35"/>
      <c r="M659" s="35"/>
      <c r="N659" s="71"/>
      <c r="O659" s="15"/>
      <c r="P659" s="15"/>
      <c r="Q659" s="28"/>
      <c r="R659" s="71"/>
      <c r="S659" s="173"/>
      <c r="T659" s="219"/>
      <c r="U659" s="15"/>
      <c r="V659" s="15"/>
      <c r="W659" s="15"/>
      <c r="X659" s="165"/>
      <c r="Y659" s="15"/>
      <c r="Z659" s="15"/>
      <c r="AA659" s="15"/>
      <c r="AB659" s="71"/>
      <c r="AC659" s="35"/>
      <c r="AD659" s="35"/>
      <c r="AE659" s="35"/>
      <c r="AF659" s="71"/>
      <c r="AG659" s="15"/>
      <c r="AH659" s="15"/>
      <c r="AI659" s="28"/>
      <c r="AJ659" s="71"/>
      <c r="AK659" s="173"/>
      <c r="AL659" s="219"/>
      <c r="AM659" s="15"/>
      <c r="AN659" s="15"/>
      <c r="AO659" s="15"/>
      <c r="AP659" s="165"/>
      <c r="AQ659" s="15"/>
      <c r="AR659" s="15"/>
      <c r="AS659" s="28"/>
      <c r="AT659" s="71"/>
      <c r="AU659" s="35"/>
      <c r="AV659" s="35"/>
      <c r="AW659" s="35"/>
      <c r="AX659" s="71"/>
      <c r="AY659" s="15"/>
      <c r="AZ659" s="15"/>
      <c r="BA659" s="28"/>
      <c r="BB659" s="71"/>
      <c r="BC659" s="173"/>
      <c r="BD659" s="220"/>
      <c r="BH659" s="221"/>
      <c r="BK659" s="50"/>
      <c r="BL659" s="115"/>
      <c r="BM659" s="43"/>
      <c r="BN659" s="43"/>
      <c r="BO659" s="43"/>
      <c r="BP659" s="115"/>
      <c r="BS659" s="50"/>
      <c r="BT659" s="115"/>
      <c r="BU659" s="222"/>
      <c r="BV659" s="223"/>
      <c r="BZ659" s="221"/>
      <c r="CC659" s="50"/>
      <c r="CD659" s="115"/>
      <c r="CE659" s="43"/>
      <c r="CF659" s="43"/>
      <c r="CG659" s="43"/>
      <c r="CH659" s="115"/>
      <c r="CK659" s="50"/>
      <c r="CL659" s="115"/>
      <c r="CM659" s="222"/>
      <c r="CN659" s="223"/>
      <c r="CR659" s="221"/>
      <c r="CU659" s="50"/>
      <c r="CV659" s="115"/>
      <c r="CW659" s="43"/>
      <c r="CX659" s="43"/>
      <c r="CY659" s="43"/>
      <c r="CZ659" s="115"/>
      <c r="DC659" s="50"/>
      <c r="DD659" s="115"/>
      <c r="DE659" s="222"/>
      <c r="DF659" s="223"/>
      <c r="DJ659" s="221"/>
      <c r="DM659" s="50"/>
      <c r="DN659" s="115"/>
      <c r="DO659" s="43"/>
      <c r="DP659" s="43"/>
      <c r="DQ659" s="43"/>
      <c r="DU659" s="50"/>
      <c r="DV659" s="115"/>
      <c r="DW659" s="222"/>
      <c r="DX659" s="223"/>
      <c r="EG659" s="43"/>
      <c r="EH659" s="43"/>
      <c r="EI659" s="43"/>
    </row>
    <row r="660">
      <c r="A660" s="218"/>
      <c r="B660" s="219"/>
      <c r="C660" s="15"/>
      <c r="D660" s="15"/>
      <c r="E660" s="15"/>
      <c r="F660" s="165"/>
      <c r="G660" s="15"/>
      <c r="H660" s="15"/>
      <c r="I660" s="28"/>
      <c r="J660" s="71"/>
      <c r="K660" s="35"/>
      <c r="L660" s="35"/>
      <c r="M660" s="35"/>
      <c r="N660" s="71"/>
      <c r="O660" s="15"/>
      <c r="P660" s="15"/>
      <c r="Q660" s="28"/>
      <c r="R660" s="71"/>
      <c r="S660" s="173"/>
      <c r="T660" s="219"/>
      <c r="U660" s="15"/>
      <c r="V660" s="15"/>
      <c r="W660" s="15"/>
      <c r="X660" s="165"/>
      <c r="Y660" s="15"/>
      <c r="Z660" s="15"/>
      <c r="AA660" s="15"/>
      <c r="AB660" s="71"/>
      <c r="AC660" s="35"/>
      <c r="AD660" s="35"/>
      <c r="AE660" s="35"/>
      <c r="AF660" s="71"/>
      <c r="AG660" s="15"/>
      <c r="AH660" s="15"/>
      <c r="AI660" s="28"/>
      <c r="AJ660" s="71"/>
      <c r="AK660" s="173"/>
      <c r="AL660" s="219"/>
      <c r="AM660" s="15"/>
      <c r="AN660" s="15"/>
      <c r="AO660" s="15"/>
      <c r="AP660" s="165"/>
      <c r="AQ660" s="15"/>
      <c r="AR660" s="15"/>
      <c r="AS660" s="28"/>
      <c r="AT660" s="71"/>
      <c r="AU660" s="35"/>
      <c r="AV660" s="35"/>
      <c r="AW660" s="35"/>
      <c r="AX660" s="71"/>
      <c r="AY660" s="15"/>
      <c r="AZ660" s="15"/>
      <c r="BA660" s="28"/>
      <c r="BB660" s="71"/>
      <c r="BC660" s="173"/>
      <c r="BD660" s="220"/>
      <c r="BH660" s="221"/>
      <c r="BK660" s="50"/>
      <c r="BL660" s="115"/>
      <c r="BM660" s="43"/>
      <c r="BN660" s="43"/>
      <c r="BO660" s="43"/>
      <c r="BP660" s="115"/>
      <c r="BS660" s="50"/>
      <c r="BT660" s="115"/>
      <c r="BU660" s="222"/>
      <c r="BV660" s="223"/>
      <c r="BZ660" s="221"/>
      <c r="CC660" s="50"/>
      <c r="CD660" s="115"/>
      <c r="CE660" s="43"/>
      <c r="CF660" s="43"/>
      <c r="CG660" s="43"/>
      <c r="CH660" s="115"/>
      <c r="CK660" s="50"/>
      <c r="CL660" s="115"/>
      <c r="CM660" s="222"/>
      <c r="CN660" s="223"/>
      <c r="CR660" s="221"/>
      <c r="CU660" s="50"/>
      <c r="CV660" s="115"/>
      <c r="CW660" s="43"/>
      <c r="CX660" s="43"/>
      <c r="CY660" s="43"/>
      <c r="CZ660" s="115"/>
      <c r="DC660" s="50"/>
      <c r="DD660" s="115"/>
      <c r="DE660" s="222"/>
      <c r="DF660" s="223"/>
      <c r="DJ660" s="221"/>
      <c r="DM660" s="50"/>
      <c r="DN660" s="115"/>
      <c r="DO660" s="43"/>
      <c r="DP660" s="43"/>
      <c r="DQ660" s="43"/>
      <c r="DU660" s="50"/>
      <c r="DV660" s="115"/>
      <c r="DW660" s="222"/>
      <c r="DX660" s="223"/>
      <c r="EG660" s="43"/>
      <c r="EH660" s="43"/>
      <c r="EI660" s="43"/>
    </row>
    <row r="661">
      <c r="A661" s="218"/>
      <c r="B661" s="219"/>
      <c r="C661" s="15"/>
      <c r="D661" s="15"/>
      <c r="E661" s="15"/>
      <c r="F661" s="165"/>
      <c r="G661" s="15"/>
      <c r="H661" s="15"/>
      <c r="I661" s="28"/>
      <c r="J661" s="71"/>
      <c r="K661" s="35"/>
      <c r="L661" s="35"/>
      <c r="M661" s="35"/>
      <c r="N661" s="71"/>
      <c r="O661" s="15"/>
      <c r="P661" s="15"/>
      <c r="Q661" s="28"/>
      <c r="R661" s="71"/>
      <c r="S661" s="173"/>
      <c r="T661" s="219"/>
      <c r="U661" s="15"/>
      <c r="V661" s="15"/>
      <c r="W661" s="15"/>
      <c r="X661" s="165"/>
      <c r="Y661" s="15"/>
      <c r="Z661" s="15"/>
      <c r="AA661" s="15"/>
      <c r="AB661" s="71"/>
      <c r="AC661" s="35"/>
      <c r="AD661" s="35"/>
      <c r="AE661" s="35"/>
      <c r="AF661" s="71"/>
      <c r="AG661" s="15"/>
      <c r="AH661" s="15"/>
      <c r="AI661" s="28"/>
      <c r="AJ661" s="71"/>
      <c r="AK661" s="173"/>
      <c r="AL661" s="219"/>
      <c r="AM661" s="15"/>
      <c r="AN661" s="15"/>
      <c r="AO661" s="15"/>
      <c r="AP661" s="165"/>
      <c r="AQ661" s="15"/>
      <c r="AR661" s="15"/>
      <c r="AS661" s="28"/>
      <c r="AT661" s="71"/>
      <c r="AU661" s="35"/>
      <c r="AV661" s="35"/>
      <c r="AW661" s="35"/>
      <c r="AX661" s="71"/>
      <c r="AY661" s="15"/>
      <c r="AZ661" s="15"/>
      <c r="BA661" s="28"/>
      <c r="BB661" s="71"/>
      <c r="BC661" s="173"/>
      <c r="BD661" s="220"/>
      <c r="BH661" s="221"/>
      <c r="BK661" s="50"/>
      <c r="BL661" s="115"/>
      <c r="BM661" s="43"/>
      <c r="BN661" s="43"/>
      <c r="BO661" s="43"/>
      <c r="BP661" s="115"/>
      <c r="BS661" s="50"/>
      <c r="BT661" s="115"/>
      <c r="BU661" s="222"/>
      <c r="BV661" s="223"/>
      <c r="BZ661" s="221"/>
      <c r="CC661" s="50"/>
      <c r="CD661" s="115"/>
      <c r="CE661" s="43"/>
      <c r="CF661" s="43"/>
      <c r="CG661" s="43"/>
      <c r="CH661" s="115"/>
      <c r="CK661" s="50"/>
      <c r="CL661" s="115"/>
      <c r="CM661" s="222"/>
      <c r="CN661" s="223"/>
      <c r="CR661" s="221"/>
      <c r="CU661" s="50"/>
      <c r="CV661" s="115"/>
      <c r="CW661" s="43"/>
      <c r="CX661" s="43"/>
      <c r="CY661" s="43"/>
      <c r="CZ661" s="115"/>
      <c r="DC661" s="50"/>
      <c r="DD661" s="115"/>
      <c r="DE661" s="222"/>
      <c r="DF661" s="223"/>
      <c r="DJ661" s="221"/>
      <c r="DM661" s="50"/>
      <c r="DN661" s="115"/>
      <c r="DO661" s="43"/>
      <c r="DP661" s="43"/>
      <c r="DQ661" s="43"/>
      <c r="DU661" s="50"/>
      <c r="DV661" s="115"/>
      <c r="DW661" s="222"/>
      <c r="DX661" s="223"/>
      <c r="EG661" s="43"/>
      <c r="EH661" s="43"/>
      <c r="EI661" s="43"/>
    </row>
    <row r="662">
      <c r="A662" s="218"/>
      <c r="B662" s="219"/>
      <c r="C662" s="15"/>
      <c r="D662" s="15"/>
      <c r="E662" s="15"/>
      <c r="F662" s="165"/>
      <c r="G662" s="15"/>
      <c r="H662" s="15"/>
      <c r="I662" s="28"/>
      <c r="J662" s="71"/>
      <c r="K662" s="35"/>
      <c r="L662" s="35"/>
      <c r="M662" s="35"/>
      <c r="N662" s="71"/>
      <c r="O662" s="15"/>
      <c r="P662" s="15"/>
      <c r="Q662" s="28"/>
      <c r="R662" s="71"/>
      <c r="S662" s="173"/>
      <c r="T662" s="219"/>
      <c r="U662" s="15"/>
      <c r="V662" s="15"/>
      <c r="W662" s="15"/>
      <c r="X662" s="165"/>
      <c r="Y662" s="15"/>
      <c r="Z662" s="15"/>
      <c r="AA662" s="15"/>
      <c r="AB662" s="71"/>
      <c r="AC662" s="35"/>
      <c r="AD662" s="35"/>
      <c r="AE662" s="35"/>
      <c r="AF662" s="71"/>
      <c r="AG662" s="15"/>
      <c r="AH662" s="15"/>
      <c r="AI662" s="28"/>
      <c r="AJ662" s="71"/>
      <c r="AK662" s="173"/>
      <c r="AL662" s="219"/>
      <c r="AM662" s="15"/>
      <c r="AN662" s="15"/>
      <c r="AO662" s="15"/>
      <c r="AP662" s="165"/>
      <c r="AQ662" s="15"/>
      <c r="AR662" s="15"/>
      <c r="AS662" s="28"/>
      <c r="AT662" s="71"/>
      <c r="AU662" s="35"/>
      <c r="AV662" s="35"/>
      <c r="AW662" s="35"/>
      <c r="AX662" s="71"/>
      <c r="AY662" s="15"/>
      <c r="AZ662" s="15"/>
      <c r="BA662" s="28"/>
      <c r="BB662" s="71"/>
      <c r="BC662" s="173"/>
      <c r="BD662" s="220"/>
      <c r="BH662" s="221"/>
      <c r="BK662" s="50"/>
      <c r="BL662" s="115"/>
      <c r="BM662" s="43"/>
      <c r="BN662" s="43"/>
      <c r="BO662" s="43"/>
      <c r="BP662" s="115"/>
      <c r="BS662" s="50"/>
      <c r="BT662" s="115"/>
      <c r="BU662" s="222"/>
      <c r="BV662" s="223"/>
      <c r="BZ662" s="221"/>
      <c r="CC662" s="50"/>
      <c r="CD662" s="115"/>
      <c r="CE662" s="43"/>
      <c r="CF662" s="43"/>
      <c r="CG662" s="43"/>
      <c r="CH662" s="115"/>
      <c r="CK662" s="50"/>
      <c r="CL662" s="115"/>
      <c r="CM662" s="222"/>
      <c r="CN662" s="223"/>
      <c r="CR662" s="221"/>
      <c r="CU662" s="50"/>
      <c r="CV662" s="115"/>
      <c r="CW662" s="43"/>
      <c r="CX662" s="43"/>
      <c r="CY662" s="43"/>
      <c r="CZ662" s="115"/>
      <c r="DC662" s="50"/>
      <c r="DD662" s="115"/>
      <c r="DE662" s="222"/>
      <c r="DF662" s="223"/>
      <c r="DJ662" s="221"/>
      <c r="DM662" s="50"/>
      <c r="DN662" s="115"/>
      <c r="DO662" s="43"/>
      <c r="DP662" s="43"/>
      <c r="DQ662" s="43"/>
      <c r="DU662" s="50"/>
      <c r="DV662" s="115"/>
      <c r="DW662" s="222"/>
      <c r="DX662" s="223"/>
      <c r="EG662" s="43"/>
      <c r="EH662" s="43"/>
      <c r="EI662" s="43"/>
    </row>
    <row r="663">
      <c r="A663" s="218"/>
      <c r="B663" s="219"/>
      <c r="C663" s="15"/>
      <c r="D663" s="15"/>
      <c r="E663" s="15"/>
      <c r="F663" s="165"/>
      <c r="G663" s="15"/>
      <c r="H663" s="15"/>
      <c r="I663" s="28"/>
      <c r="J663" s="71"/>
      <c r="K663" s="35"/>
      <c r="L663" s="35"/>
      <c r="M663" s="35"/>
      <c r="N663" s="71"/>
      <c r="O663" s="15"/>
      <c r="P663" s="15"/>
      <c r="Q663" s="28"/>
      <c r="R663" s="71"/>
      <c r="S663" s="173"/>
      <c r="T663" s="219"/>
      <c r="U663" s="15"/>
      <c r="V663" s="15"/>
      <c r="W663" s="15"/>
      <c r="X663" s="165"/>
      <c r="Y663" s="15"/>
      <c r="Z663" s="15"/>
      <c r="AA663" s="15"/>
      <c r="AB663" s="71"/>
      <c r="AC663" s="35"/>
      <c r="AD663" s="35"/>
      <c r="AE663" s="35"/>
      <c r="AF663" s="71"/>
      <c r="AG663" s="15"/>
      <c r="AH663" s="15"/>
      <c r="AI663" s="28"/>
      <c r="AJ663" s="71"/>
      <c r="AK663" s="173"/>
      <c r="AL663" s="219"/>
      <c r="AM663" s="15"/>
      <c r="AN663" s="15"/>
      <c r="AO663" s="15"/>
      <c r="AP663" s="165"/>
      <c r="AQ663" s="15"/>
      <c r="AR663" s="15"/>
      <c r="AS663" s="28"/>
      <c r="AT663" s="71"/>
      <c r="AU663" s="35"/>
      <c r="AV663" s="35"/>
      <c r="AW663" s="35"/>
      <c r="AX663" s="71"/>
      <c r="AY663" s="15"/>
      <c r="AZ663" s="15"/>
      <c r="BA663" s="28"/>
      <c r="BB663" s="71"/>
      <c r="BC663" s="173"/>
      <c r="BD663" s="220"/>
      <c r="BH663" s="221"/>
      <c r="BK663" s="50"/>
      <c r="BL663" s="115"/>
      <c r="BM663" s="43"/>
      <c r="BN663" s="43"/>
      <c r="BO663" s="43"/>
      <c r="BP663" s="115"/>
      <c r="BS663" s="50"/>
      <c r="BT663" s="115"/>
      <c r="BU663" s="222"/>
      <c r="BV663" s="223"/>
      <c r="BZ663" s="221"/>
      <c r="CC663" s="50"/>
      <c r="CD663" s="115"/>
      <c r="CE663" s="43"/>
      <c r="CF663" s="43"/>
      <c r="CG663" s="43"/>
      <c r="CH663" s="115"/>
      <c r="CK663" s="50"/>
      <c r="CL663" s="115"/>
      <c r="CM663" s="222"/>
      <c r="CN663" s="223"/>
      <c r="CR663" s="221"/>
      <c r="CU663" s="50"/>
      <c r="CV663" s="115"/>
      <c r="CW663" s="43"/>
      <c r="CX663" s="43"/>
      <c r="CY663" s="43"/>
      <c r="CZ663" s="115"/>
      <c r="DC663" s="50"/>
      <c r="DD663" s="115"/>
      <c r="DE663" s="222"/>
      <c r="DF663" s="223"/>
      <c r="DJ663" s="221"/>
      <c r="DM663" s="50"/>
      <c r="DN663" s="115"/>
      <c r="DO663" s="43"/>
      <c r="DP663" s="43"/>
      <c r="DQ663" s="43"/>
      <c r="DU663" s="50"/>
      <c r="DV663" s="115"/>
      <c r="DW663" s="222"/>
      <c r="DX663" s="223"/>
      <c r="EG663" s="43"/>
      <c r="EH663" s="43"/>
      <c r="EI663" s="43"/>
    </row>
    <row r="664">
      <c r="A664" s="218"/>
      <c r="B664" s="219"/>
      <c r="C664" s="15"/>
      <c r="D664" s="15"/>
      <c r="E664" s="15"/>
      <c r="F664" s="165"/>
      <c r="G664" s="15"/>
      <c r="H664" s="15"/>
      <c r="I664" s="28"/>
      <c r="J664" s="71"/>
      <c r="K664" s="35"/>
      <c r="L664" s="35"/>
      <c r="M664" s="35"/>
      <c r="N664" s="71"/>
      <c r="O664" s="15"/>
      <c r="P664" s="15"/>
      <c r="Q664" s="28"/>
      <c r="R664" s="71"/>
      <c r="S664" s="173"/>
      <c r="T664" s="219"/>
      <c r="U664" s="15"/>
      <c r="V664" s="15"/>
      <c r="W664" s="15"/>
      <c r="X664" s="165"/>
      <c r="Y664" s="15"/>
      <c r="Z664" s="15"/>
      <c r="AA664" s="15"/>
      <c r="AB664" s="71"/>
      <c r="AC664" s="35"/>
      <c r="AD664" s="35"/>
      <c r="AE664" s="35"/>
      <c r="AF664" s="71"/>
      <c r="AG664" s="15"/>
      <c r="AH664" s="15"/>
      <c r="AI664" s="28"/>
      <c r="AJ664" s="71"/>
      <c r="AK664" s="173"/>
      <c r="AL664" s="219"/>
      <c r="AM664" s="15"/>
      <c r="AN664" s="15"/>
      <c r="AO664" s="15"/>
      <c r="AP664" s="165"/>
      <c r="AQ664" s="15"/>
      <c r="AR664" s="15"/>
      <c r="AS664" s="28"/>
      <c r="AT664" s="71"/>
      <c r="AU664" s="35"/>
      <c r="AV664" s="35"/>
      <c r="AW664" s="35"/>
      <c r="AX664" s="71"/>
      <c r="AY664" s="15"/>
      <c r="AZ664" s="15"/>
      <c r="BA664" s="28"/>
      <c r="BB664" s="71"/>
      <c r="BC664" s="173"/>
      <c r="BD664" s="220"/>
      <c r="BH664" s="221"/>
      <c r="BK664" s="50"/>
      <c r="BL664" s="115"/>
      <c r="BM664" s="43"/>
      <c r="BN664" s="43"/>
      <c r="BO664" s="43"/>
      <c r="BP664" s="115"/>
      <c r="BS664" s="50"/>
      <c r="BT664" s="115"/>
      <c r="BU664" s="222"/>
      <c r="BV664" s="223"/>
      <c r="BZ664" s="221"/>
      <c r="CC664" s="50"/>
      <c r="CD664" s="115"/>
      <c r="CE664" s="43"/>
      <c r="CF664" s="43"/>
      <c r="CG664" s="43"/>
      <c r="CH664" s="115"/>
      <c r="CK664" s="50"/>
      <c r="CL664" s="115"/>
      <c r="CM664" s="222"/>
      <c r="CN664" s="223"/>
      <c r="CR664" s="221"/>
      <c r="CU664" s="50"/>
      <c r="CV664" s="115"/>
      <c r="CW664" s="43"/>
      <c r="CX664" s="43"/>
      <c r="CY664" s="43"/>
      <c r="CZ664" s="115"/>
      <c r="DC664" s="50"/>
      <c r="DD664" s="115"/>
      <c r="DE664" s="222"/>
      <c r="DF664" s="223"/>
      <c r="DJ664" s="221"/>
      <c r="DM664" s="50"/>
      <c r="DN664" s="115"/>
      <c r="DO664" s="43"/>
      <c r="DP664" s="43"/>
      <c r="DQ664" s="43"/>
      <c r="DU664" s="50"/>
      <c r="DV664" s="115"/>
      <c r="DW664" s="222"/>
      <c r="DX664" s="223"/>
      <c r="EG664" s="43"/>
      <c r="EH664" s="43"/>
      <c r="EI664" s="43"/>
    </row>
    <row r="665">
      <c r="A665" s="218"/>
      <c r="B665" s="219"/>
      <c r="C665" s="15"/>
      <c r="D665" s="15"/>
      <c r="E665" s="15"/>
      <c r="F665" s="165"/>
      <c r="G665" s="15"/>
      <c r="H665" s="15"/>
      <c r="I665" s="28"/>
      <c r="J665" s="71"/>
      <c r="K665" s="35"/>
      <c r="L665" s="35"/>
      <c r="M665" s="35"/>
      <c r="N665" s="71"/>
      <c r="O665" s="15"/>
      <c r="P665" s="15"/>
      <c r="Q665" s="28"/>
      <c r="R665" s="71"/>
      <c r="S665" s="173"/>
      <c r="T665" s="219"/>
      <c r="U665" s="15"/>
      <c r="V665" s="15"/>
      <c r="W665" s="15"/>
      <c r="X665" s="165"/>
      <c r="Y665" s="15"/>
      <c r="Z665" s="15"/>
      <c r="AA665" s="15"/>
      <c r="AB665" s="71"/>
      <c r="AC665" s="35"/>
      <c r="AD665" s="35"/>
      <c r="AE665" s="35"/>
      <c r="AF665" s="71"/>
      <c r="AG665" s="15"/>
      <c r="AH665" s="15"/>
      <c r="AI665" s="28"/>
      <c r="AJ665" s="71"/>
      <c r="AK665" s="173"/>
      <c r="AL665" s="219"/>
      <c r="AM665" s="15"/>
      <c r="AN665" s="15"/>
      <c r="AO665" s="15"/>
      <c r="AP665" s="165"/>
      <c r="AQ665" s="15"/>
      <c r="AR665" s="15"/>
      <c r="AS665" s="28"/>
      <c r="AT665" s="71"/>
      <c r="AU665" s="35"/>
      <c r="AV665" s="35"/>
      <c r="AW665" s="35"/>
      <c r="AX665" s="71"/>
      <c r="AY665" s="15"/>
      <c r="AZ665" s="15"/>
      <c r="BA665" s="28"/>
      <c r="BB665" s="71"/>
      <c r="BC665" s="173"/>
      <c r="BD665" s="220"/>
      <c r="BH665" s="221"/>
      <c r="BK665" s="50"/>
      <c r="BL665" s="115"/>
      <c r="BM665" s="43"/>
      <c r="BN665" s="43"/>
      <c r="BO665" s="43"/>
      <c r="BP665" s="115"/>
      <c r="BS665" s="50"/>
      <c r="BT665" s="115"/>
      <c r="BU665" s="222"/>
      <c r="BV665" s="223"/>
      <c r="BZ665" s="221"/>
      <c r="CC665" s="50"/>
      <c r="CD665" s="115"/>
      <c r="CE665" s="43"/>
      <c r="CF665" s="43"/>
      <c r="CG665" s="43"/>
      <c r="CH665" s="115"/>
      <c r="CK665" s="50"/>
      <c r="CL665" s="115"/>
      <c r="CM665" s="222"/>
      <c r="CN665" s="223"/>
      <c r="CR665" s="221"/>
      <c r="CU665" s="50"/>
      <c r="CV665" s="115"/>
      <c r="CW665" s="43"/>
      <c r="CX665" s="43"/>
      <c r="CY665" s="43"/>
      <c r="CZ665" s="115"/>
      <c r="DC665" s="50"/>
      <c r="DD665" s="115"/>
      <c r="DE665" s="222"/>
      <c r="DF665" s="223"/>
      <c r="DJ665" s="221"/>
      <c r="DM665" s="50"/>
      <c r="DN665" s="115"/>
      <c r="DO665" s="43"/>
      <c r="DP665" s="43"/>
      <c r="DQ665" s="43"/>
      <c r="DU665" s="50"/>
      <c r="DV665" s="115"/>
      <c r="DW665" s="222"/>
      <c r="DX665" s="223"/>
      <c r="EG665" s="43"/>
      <c r="EH665" s="43"/>
      <c r="EI665" s="43"/>
    </row>
    <row r="666">
      <c r="A666" s="218"/>
      <c r="B666" s="219"/>
      <c r="C666" s="15"/>
      <c r="D666" s="15"/>
      <c r="E666" s="15"/>
      <c r="F666" s="165"/>
      <c r="G666" s="15"/>
      <c r="H666" s="15"/>
      <c r="I666" s="28"/>
      <c r="J666" s="71"/>
      <c r="K666" s="35"/>
      <c r="L666" s="35"/>
      <c r="M666" s="35"/>
      <c r="N666" s="71"/>
      <c r="O666" s="15"/>
      <c r="P666" s="15"/>
      <c r="Q666" s="28"/>
      <c r="R666" s="71"/>
      <c r="S666" s="173"/>
      <c r="T666" s="219"/>
      <c r="U666" s="15"/>
      <c r="V666" s="15"/>
      <c r="W666" s="15"/>
      <c r="X666" s="165"/>
      <c r="Y666" s="15"/>
      <c r="Z666" s="15"/>
      <c r="AA666" s="15"/>
      <c r="AB666" s="71"/>
      <c r="AC666" s="35"/>
      <c r="AD666" s="35"/>
      <c r="AE666" s="35"/>
      <c r="AF666" s="71"/>
      <c r="AG666" s="15"/>
      <c r="AH666" s="15"/>
      <c r="AI666" s="28"/>
      <c r="AJ666" s="71"/>
      <c r="AK666" s="173"/>
      <c r="AL666" s="219"/>
      <c r="AM666" s="15"/>
      <c r="AN666" s="15"/>
      <c r="AO666" s="15"/>
      <c r="AP666" s="165"/>
      <c r="AQ666" s="15"/>
      <c r="AR666" s="15"/>
      <c r="AS666" s="28"/>
      <c r="AT666" s="71"/>
      <c r="AU666" s="35"/>
      <c r="AV666" s="35"/>
      <c r="AW666" s="35"/>
      <c r="AX666" s="71"/>
      <c r="AY666" s="15"/>
      <c r="AZ666" s="15"/>
      <c r="BA666" s="28"/>
      <c r="BB666" s="71"/>
      <c r="BC666" s="173"/>
      <c r="BD666" s="220"/>
      <c r="BH666" s="221"/>
      <c r="BK666" s="50"/>
      <c r="BL666" s="115"/>
      <c r="BM666" s="43"/>
      <c r="BN666" s="43"/>
      <c r="BO666" s="43"/>
      <c r="BP666" s="115"/>
      <c r="BS666" s="50"/>
      <c r="BT666" s="115"/>
      <c r="BU666" s="222"/>
      <c r="BV666" s="223"/>
      <c r="BZ666" s="221"/>
      <c r="CC666" s="50"/>
      <c r="CD666" s="115"/>
      <c r="CE666" s="43"/>
      <c r="CF666" s="43"/>
      <c r="CG666" s="43"/>
      <c r="CH666" s="115"/>
      <c r="CK666" s="50"/>
      <c r="CL666" s="115"/>
      <c r="CM666" s="222"/>
      <c r="CN666" s="223"/>
      <c r="CR666" s="221"/>
      <c r="CU666" s="50"/>
      <c r="CV666" s="115"/>
      <c r="CW666" s="43"/>
      <c r="CX666" s="43"/>
      <c r="CY666" s="43"/>
      <c r="CZ666" s="115"/>
      <c r="DC666" s="50"/>
      <c r="DD666" s="115"/>
      <c r="DE666" s="222"/>
      <c r="DF666" s="223"/>
      <c r="DJ666" s="221"/>
      <c r="DM666" s="50"/>
      <c r="DN666" s="115"/>
      <c r="DO666" s="43"/>
      <c r="DP666" s="43"/>
      <c r="DQ666" s="43"/>
      <c r="DU666" s="50"/>
      <c r="DV666" s="115"/>
      <c r="DW666" s="222"/>
      <c r="DX666" s="223"/>
      <c r="EG666" s="43"/>
      <c r="EH666" s="43"/>
      <c r="EI666" s="43"/>
    </row>
    <row r="667">
      <c r="A667" s="218"/>
      <c r="B667" s="219"/>
      <c r="C667" s="15"/>
      <c r="D667" s="15"/>
      <c r="E667" s="15"/>
      <c r="F667" s="165"/>
      <c r="G667" s="15"/>
      <c r="H667" s="15"/>
      <c r="I667" s="28"/>
      <c r="J667" s="71"/>
      <c r="K667" s="35"/>
      <c r="L667" s="35"/>
      <c r="M667" s="35"/>
      <c r="N667" s="71"/>
      <c r="O667" s="15"/>
      <c r="P667" s="15"/>
      <c r="Q667" s="28"/>
      <c r="R667" s="71"/>
      <c r="S667" s="173"/>
      <c r="T667" s="219"/>
      <c r="U667" s="15"/>
      <c r="V667" s="15"/>
      <c r="W667" s="15"/>
      <c r="X667" s="165"/>
      <c r="Y667" s="15"/>
      <c r="Z667" s="15"/>
      <c r="AA667" s="15"/>
      <c r="AB667" s="71"/>
      <c r="AC667" s="35"/>
      <c r="AD667" s="35"/>
      <c r="AE667" s="35"/>
      <c r="AF667" s="71"/>
      <c r="AG667" s="15"/>
      <c r="AH667" s="15"/>
      <c r="AI667" s="28"/>
      <c r="AJ667" s="71"/>
      <c r="AK667" s="173"/>
      <c r="AL667" s="219"/>
      <c r="AM667" s="15"/>
      <c r="AN667" s="15"/>
      <c r="AO667" s="15"/>
      <c r="AP667" s="165"/>
      <c r="AQ667" s="15"/>
      <c r="AR667" s="15"/>
      <c r="AS667" s="28"/>
      <c r="AT667" s="71"/>
      <c r="AU667" s="35"/>
      <c r="AV667" s="35"/>
      <c r="AW667" s="35"/>
      <c r="AX667" s="71"/>
      <c r="AY667" s="15"/>
      <c r="AZ667" s="15"/>
      <c r="BA667" s="28"/>
      <c r="BB667" s="71"/>
      <c r="BC667" s="173"/>
      <c r="BD667" s="220"/>
      <c r="BH667" s="221"/>
      <c r="BK667" s="50"/>
      <c r="BL667" s="115"/>
      <c r="BM667" s="43"/>
      <c r="BN667" s="43"/>
      <c r="BO667" s="43"/>
      <c r="BP667" s="115"/>
      <c r="BS667" s="50"/>
      <c r="BT667" s="115"/>
      <c r="BU667" s="222"/>
      <c r="BV667" s="223"/>
      <c r="BZ667" s="221"/>
      <c r="CC667" s="50"/>
      <c r="CD667" s="115"/>
      <c r="CE667" s="43"/>
      <c r="CF667" s="43"/>
      <c r="CG667" s="43"/>
      <c r="CH667" s="115"/>
      <c r="CK667" s="50"/>
      <c r="CL667" s="115"/>
      <c r="CM667" s="222"/>
      <c r="CN667" s="223"/>
      <c r="CR667" s="221"/>
      <c r="CU667" s="50"/>
      <c r="CV667" s="115"/>
      <c r="CW667" s="43"/>
      <c r="CX667" s="43"/>
      <c r="CY667" s="43"/>
      <c r="CZ667" s="115"/>
      <c r="DC667" s="50"/>
      <c r="DD667" s="115"/>
      <c r="DE667" s="222"/>
      <c r="DF667" s="223"/>
      <c r="DJ667" s="221"/>
      <c r="DM667" s="50"/>
      <c r="DN667" s="115"/>
      <c r="DO667" s="43"/>
      <c r="DP667" s="43"/>
      <c r="DQ667" s="43"/>
      <c r="DU667" s="50"/>
      <c r="DV667" s="115"/>
      <c r="DW667" s="222"/>
      <c r="DX667" s="223"/>
      <c r="EG667" s="43"/>
      <c r="EH667" s="43"/>
      <c r="EI667" s="43"/>
    </row>
    <row r="668">
      <c r="A668" s="218"/>
      <c r="B668" s="219"/>
      <c r="C668" s="15"/>
      <c r="D668" s="15"/>
      <c r="E668" s="15"/>
      <c r="F668" s="165"/>
      <c r="G668" s="15"/>
      <c r="H668" s="15"/>
      <c r="I668" s="28"/>
      <c r="J668" s="71"/>
      <c r="K668" s="35"/>
      <c r="L668" s="35"/>
      <c r="M668" s="35"/>
      <c r="N668" s="71"/>
      <c r="O668" s="15"/>
      <c r="P668" s="15"/>
      <c r="Q668" s="28"/>
      <c r="R668" s="71"/>
      <c r="S668" s="173"/>
      <c r="T668" s="219"/>
      <c r="U668" s="15"/>
      <c r="V668" s="15"/>
      <c r="W668" s="15"/>
      <c r="X668" s="165"/>
      <c r="Y668" s="15"/>
      <c r="Z668" s="15"/>
      <c r="AA668" s="15"/>
      <c r="AB668" s="71"/>
      <c r="AC668" s="35"/>
      <c r="AD668" s="35"/>
      <c r="AE668" s="35"/>
      <c r="AF668" s="71"/>
      <c r="AG668" s="15"/>
      <c r="AH668" s="15"/>
      <c r="AI668" s="28"/>
      <c r="AJ668" s="71"/>
      <c r="AK668" s="173"/>
      <c r="AL668" s="219"/>
      <c r="AM668" s="15"/>
      <c r="AN668" s="15"/>
      <c r="AO668" s="15"/>
      <c r="AP668" s="165"/>
      <c r="AQ668" s="15"/>
      <c r="AR668" s="15"/>
      <c r="AS668" s="28"/>
      <c r="AT668" s="71"/>
      <c r="AU668" s="35"/>
      <c r="AV668" s="35"/>
      <c r="AW668" s="35"/>
      <c r="AX668" s="71"/>
      <c r="AY668" s="15"/>
      <c r="AZ668" s="15"/>
      <c r="BA668" s="28"/>
      <c r="BB668" s="71"/>
      <c r="BC668" s="173"/>
      <c r="BD668" s="220"/>
      <c r="BH668" s="221"/>
      <c r="BK668" s="50"/>
      <c r="BL668" s="115"/>
      <c r="BM668" s="43"/>
      <c r="BN668" s="43"/>
      <c r="BO668" s="43"/>
      <c r="BP668" s="115"/>
      <c r="BS668" s="50"/>
      <c r="BT668" s="115"/>
      <c r="BU668" s="222"/>
      <c r="BV668" s="223"/>
      <c r="BZ668" s="221"/>
      <c r="CC668" s="50"/>
      <c r="CD668" s="115"/>
      <c r="CE668" s="43"/>
      <c r="CF668" s="43"/>
      <c r="CG668" s="43"/>
      <c r="CH668" s="115"/>
      <c r="CK668" s="50"/>
      <c r="CL668" s="115"/>
      <c r="CM668" s="222"/>
      <c r="CN668" s="223"/>
      <c r="CR668" s="221"/>
      <c r="CU668" s="50"/>
      <c r="CV668" s="115"/>
      <c r="CW668" s="43"/>
      <c r="CX668" s="43"/>
      <c r="CY668" s="43"/>
      <c r="CZ668" s="115"/>
      <c r="DC668" s="50"/>
      <c r="DD668" s="115"/>
      <c r="DE668" s="222"/>
      <c r="DF668" s="223"/>
      <c r="DJ668" s="221"/>
      <c r="DM668" s="50"/>
      <c r="DN668" s="115"/>
      <c r="DO668" s="43"/>
      <c r="DP668" s="43"/>
      <c r="DQ668" s="43"/>
      <c r="DU668" s="50"/>
      <c r="DV668" s="115"/>
      <c r="DW668" s="222"/>
      <c r="DX668" s="223"/>
      <c r="EG668" s="43"/>
      <c r="EH668" s="43"/>
      <c r="EI668" s="43"/>
    </row>
    <row r="669">
      <c r="A669" s="218"/>
      <c r="B669" s="219"/>
      <c r="C669" s="15"/>
      <c r="D669" s="15"/>
      <c r="E669" s="15"/>
      <c r="F669" s="165"/>
      <c r="G669" s="15"/>
      <c r="H669" s="15"/>
      <c r="I669" s="28"/>
      <c r="J669" s="71"/>
      <c r="K669" s="35"/>
      <c r="L669" s="35"/>
      <c r="M669" s="35"/>
      <c r="N669" s="71"/>
      <c r="O669" s="15"/>
      <c r="P669" s="15"/>
      <c r="Q669" s="28"/>
      <c r="R669" s="71"/>
      <c r="S669" s="173"/>
      <c r="T669" s="219"/>
      <c r="U669" s="15"/>
      <c r="V669" s="15"/>
      <c r="W669" s="15"/>
      <c r="X669" s="165"/>
      <c r="Y669" s="15"/>
      <c r="Z669" s="15"/>
      <c r="AA669" s="15"/>
      <c r="AB669" s="71"/>
      <c r="AC669" s="35"/>
      <c r="AD669" s="35"/>
      <c r="AE669" s="35"/>
      <c r="AF669" s="71"/>
      <c r="AG669" s="15"/>
      <c r="AH669" s="15"/>
      <c r="AI669" s="28"/>
      <c r="AJ669" s="71"/>
      <c r="AK669" s="173"/>
      <c r="AL669" s="219"/>
      <c r="AM669" s="15"/>
      <c r="AN669" s="15"/>
      <c r="AO669" s="15"/>
      <c r="AP669" s="165"/>
      <c r="AQ669" s="15"/>
      <c r="AR669" s="15"/>
      <c r="AS669" s="28"/>
      <c r="AT669" s="71"/>
      <c r="AU669" s="35"/>
      <c r="AV669" s="35"/>
      <c r="AW669" s="35"/>
      <c r="AX669" s="71"/>
      <c r="AY669" s="15"/>
      <c r="AZ669" s="15"/>
      <c r="BA669" s="28"/>
      <c r="BB669" s="71"/>
      <c r="BC669" s="173"/>
      <c r="BD669" s="220"/>
      <c r="BH669" s="221"/>
      <c r="BK669" s="50"/>
      <c r="BL669" s="115"/>
      <c r="BM669" s="43"/>
      <c r="BN669" s="43"/>
      <c r="BO669" s="43"/>
      <c r="BP669" s="115"/>
      <c r="BS669" s="50"/>
      <c r="BT669" s="115"/>
      <c r="BU669" s="222"/>
      <c r="BV669" s="223"/>
      <c r="BZ669" s="221"/>
      <c r="CC669" s="50"/>
      <c r="CD669" s="115"/>
      <c r="CE669" s="43"/>
      <c r="CF669" s="43"/>
      <c r="CG669" s="43"/>
      <c r="CH669" s="115"/>
      <c r="CK669" s="50"/>
      <c r="CL669" s="115"/>
      <c r="CM669" s="222"/>
      <c r="CN669" s="223"/>
      <c r="CR669" s="221"/>
      <c r="CU669" s="50"/>
      <c r="CV669" s="115"/>
      <c r="CW669" s="43"/>
      <c r="CX669" s="43"/>
      <c r="CY669" s="43"/>
      <c r="CZ669" s="115"/>
      <c r="DC669" s="50"/>
      <c r="DD669" s="115"/>
      <c r="DE669" s="222"/>
      <c r="DF669" s="223"/>
      <c r="DJ669" s="221"/>
      <c r="DM669" s="50"/>
      <c r="DN669" s="115"/>
      <c r="DO669" s="43"/>
      <c r="DP669" s="43"/>
      <c r="DQ669" s="43"/>
      <c r="DU669" s="50"/>
      <c r="DV669" s="115"/>
      <c r="DW669" s="222"/>
      <c r="DX669" s="223"/>
      <c r="EG669" s="43"/>
      <c r="EH669" s="43"/>
      <c r="EI669" s="43"/>
    </row>
    <row r="670">
      <c r="A670" s="218"/>
      <c r="B670" s="219"/>
      <c r="C670" s="15"/>
      <c r="D670" s="15"/>
      <c r="E670" s="15"/>
      <c r="F670" s="165"/>
      <c r="G670" s="15"/>
      <c r="H670" s="15"/>
      <c r="I670" s="28"/>
      <c r="J670" s="71"/>
      <c r="K670" s="35"/>
      <c r="L670" s="35"/>
      <c r="M670" s="35"/>
      <c r="N670" s="71"/>
      <c r="O670" s="15"/>
      <c r="P670" s="15"/>
      <c r="Q670" s="28"/>
      <c r="R670" s="71"/>
      <c r="S670" s="173"/>
      <c r="T670" s="219"/>
      <c r="U670" s="15"/>
      <c r="V670" s="15"/>
      <c r="W670" s="15"/>
      <c r="X670" s="165"/>
      <c r="Y670" s="15"/>
      <c r="Z670" s="15"/>
      <c r="AA670" s="15"/>
      <c r="AB670" s="71"/>
      <c r="AC670" s="35"/>
      <c r="AD670" s="35"/>
      <c r="AE670" s="35"/>
      <c r="AF670" s="71"/>
      <c r="AG670" s="15"/>
      <c r="AH670" s="15"/>
      <c r="AI670" s="28"/>
      <c r="AJ670" s="71"/>
      <c r="AK670" s="173"/>
      <c r="AL670" s="219"/>
      <c r="AM670" s="15"/>
      <c r="AN670" s="15"/>
      <c r="AO670" s="15"/>
      <c r="AP670" s="165"/>
      <c r="AQ670" s="15"/>
      <c r="AR670" s="15"/>
      <c r="AS670" s="28"/>
      <c r="AT670" s="71"/>
      <c r="AU670" s="35"/>
      <c r="AV670" s="35"/>
      <c r="AW670" s="35"/>
      <c r="AX670" s="71"/>
      <c r="AY670" s="15"/>
      <c r="AZ670" s="15"/>
      <c r="BA670" s="28"/>
      <c r="BB670" s="71"/>
      <c r="BC670" s="173"/>
      <c r="BD670" s="220"/>
      <c r="BH670" s="221"/>
      <c r="BK670" s="50"/>
      <c r="BL670" s="115"/>
      <c r="BM670" s="43"/>
      <c r="BN670" s="43"/>
      <c r="BO670" s="43"/>
      <c r="BP670" s="115"/>
      <c r="BS670" s="50"/>
      <c r="BT670" s="115"/>
      <c r="BU670" s="222"/>
      <c r="BV670" s="223"/>
      <c r="BZ670" s="221"/>
      <c r="CC670" s="50"/>
      <c r="CD670" s="115"/>
      <c r="CE670" s="43"/>
      <c r="CF670" s="43"/>
      <c r="CG670" s="43"/>
      <c r="CH670" s="115"/>
      <c r="CK670" s="50"/>
      <c r="CL670" s="115"/>
      <c r="CM670" s="222"/>
      <c r="CN670" s="223"/>
      <c r="CR670" s="221"/>
      <c r="CU670" s="50"/>
      <c r="CV670" s="115"/>
      <c r="CW670" s="43"/>
      <c r="CX670" s="43"/>
      <c r="CY670" s="43"/>
      <c r="CZ670" s="115"/>
      <c r="DC670" s="50"/>
      <c r="DD670" s="115"/>
      <c r="DE670" s="222"/>
      <c r="DF670" s="223"/>
      <c r="DJ670" s="221"/>
      <c r="DM670" s="50"/>
      <c r="DN670" s="115"/>
      <c r="DO670" s="43"/>
      <c r="DP670" s="43"/>
      <c r="DQ670" s="43"/>
      <c r="DU670" s="50"/>
      <c r="DV670" s="115"/>
      <c r="DW670" s="222"/>
      <c r="DX670" s="223"/>
      <c r="EG670" s="43"/>
      <c r="EH670" s="43"/>
      <c r="EI670" s="43"/>
    </row>
    <row r="671">
      <c r="A671" s="218"/>
      <c r="B671" s="219"/>
      <c r="C671" s="15"/>
      <c r="D671" s="15"/>
      <c r="E671" s="15"/>
      <c r="F671" s="165"/>
      <c r="G671" s="15"/>
      <c r="H671" s="15"/>
      <c r="I671" s="28"/>
      <c r="J671" s="71"/>
      <c r="K671" s="35"/>
      <c r="L671" s="35"/>
      <c r="M671" s="35"/>
      <c r="N671" s="71"/>
      <c r="O671" s="15"/>
      <c r="P671" s="15"/>
      <c r="Q671" s="28"/>
      <c r="R671" s="71"/>
      <c r="S671" s="173"/>
      <c r="T671" s="219"/>
      <c r="U671" s="15"/>
      <c r="V671" s="15"/>
      <c r="W671" s="15"/>
      <c r="X671" s="165"/>
      <c r="Y671" s="15"/>
      <c r="Z671" s="15"/>
      <c r="AA671" s="15"/>
      <c r="AB671" s="71"/>
      <c r="AC671" s="35"/>
      <c r="AD671" s="35"/>
      <c r="AE671" s="35"/>
      <c r="AF671" s="71"/>
      <c r="AG671" s="15"/>
      <c r="AH671" s="15"/>
      <c r="AI671" s="28"/>
      <c r="AJ671" s="71"/>
      <c r="AK671" s="173"/>
      <c r="AL671" s="219"/>
      <c r="AM671" s="15"/>
      <c r="AN671" s="15"/>
      <c r="AO671" s="15"/>
      <c r="AP671" s="165"/>
      <c r="AQ671" s="15"/>
      <c r="AR671" s="15"/>
      <c r="AS671" s="28"/>
      <c r="AT671" s="71"/>
      <c r="AU671" s="35"/>
      <c r="AV671" s="35"/>
      <c r="AW671" s="35"/>
      <c r="AX671" s="71"/>
      <c r="AY671" s="15"/>
      <c r="AZ671" s="15"/>
      <c r="BA671" s="28"/>
      <c r="BB671" s="71"/>
      <c r="BC671" s="173"/>
      <c r="BD671" s="220"/>
      <c r="BH671" s="221"/>
      <c r="BK671" s="50"/>
      <c r="BL671" s="115"/>
      <c r="BM671" s="43"/>
      <c r="BN671" s="43"/>
      <c r="BO671" s="43"/>
      <c r="BP671" s="115"/>
      <c r="BS671" s="50"/>
      <c r="BT671" s="115"/>
      <c r="BU671" s="222"/>
      <c r="BV671" s="223"/>
      <c r="BZ671" s="221"/>
      <c r="CC671" s="50"/>
      <c r="CD671" s="115"/>
      <c r="CE671" s="43"/>
      <c r="CF671" s="43"/>
      <c r="CG671" s="43"/>
      <c r="CH671" s="115"/>
      <c r="CK671" s="50"/>
      <c r="CL671" s="115"/>
      <c r="CM671" s="222"/>
      <c r="CN671" s="223"/>
      <c r="CR671" s="221"/>
      <c r="CU671" s="50"/>
      <c r="CV671" s="115"/>
      <c r="CW671" s="43"/>
      <c r="CX671" s="43"/>
      <c r="CY671" s="43"/>
      <c r="CZ671" s="115"/>
      <c r="DC671" s="50"/>
      <c r="DD671" s="115"/>
      <c r="DE671" s="222"/>
      <c r="DF671" s="223"/>
      <c r="DJ671" s="221"/>
      <c r="DM671" s="50"/>
      <c r="DN671" s="115"/>
      <c r="DO671" s="43"/>
      <c r="DP671" s="43"/>
      <c r="DQ671" s="43"/>
      <c r="DU671" s="50"/>
      <c r="DV671" s="115"/>
      <c r="DW671" s="222"/>
      <c r="DX671" s="223"/>
      <c r="EG671" s="43"/>
      <c r="EH671" s="43"/>
      <c r="EI671" s="43"/>
    </row>
    <row r="672">
      <c r="A672" s="218"/>
      <c r="B672" s="219"/>
      <c r="C672" s="15"/>
      <c r="D672" s="15"/>
      <c r="E672" s="15"/>
      <c r="F672" s="165"/>
      <c r="G672" s="15"/>
      <c r="H672" s="15"/>
      <c r="I672" s="28"/>
      <c r="J672" s="71"/>
      <c r="K672" s="35"/>
      <c r="L672" s="35"/>
      <c r="M672" s="35"/>
      <c r="N672" s="71"/>
      <c r="O672" s="15"/>
      <c r="P672" s="15"/>
      <c r="Q672" s="28"/>
      <c r="R672" s="71"/>
      <c r="S672" s="173"/>
      <c r="T672" s="219"/>
      <c r="U672" s="15"/>
      <c r="V672" s="15"/>
      <c r="W672" s="15"/>
      <c r="X672" s="165"/>
      <c r="Y672" s="15"/>
      <c r="Z672" s="15"/>
      <c r="AA672" s="15"/>
      <c r="AB672" s="71"/>
      <c r="AC672" s="35"/>
      <c r="AD672" s="35"/>
      <c r="AE672" s="35"/>
      <c r="AF672" s="71"/>
      <c r="AG672" s="15"/>
      <c r="AH672" s="15"/>
      <c r="AI672" s="28"/>
      <c r="AJ672" s="71"/>
      <c r="AK672" s="173"/>
      <c r="AL672" s="219"/>
      <c r="AM672" s="15"/>
      <c r="AN672" s="15"/>
      <c r="AO672" s="15"/>
      <c r="AP672" s="165"/>
      <c r="AQ672" s="15"/>
      <c r="AR672" s="15"/>
      <c r="AS672" s="28"/>
      <c r="AT672" s="71"/>
      <c r="AU672" s="35"/>
      <c r="AV672" s="35"/>
      <c r="AW672" s="35"/>
      <c r="AX672" s="71"/>
      <c r="AY672" s="15"/>
      <c r="AZ672" s="15"/>
      <c r="BA672" s="28"/>
      <c r="BB672" s="71"/>
      <c r="BC672" s="173"/>
      <c r="BD672" s="220"/>
      <c r="BH672" s="221"/>
      <c r="BK672" s="50"/>
      <c r="BL672" s="115"/>
      <c r="BM672" s="43"/>
      <c r="BN672" s="43"/>
      <c r="BO672" s="43"/>
      <c r="BP672" s="115"/>
      <c r="BS672" s="50"/>
      <c r="BT672" s="115"/>
      <c r="BU672" s="222"/>
      <c r="BV672" s="223"/>
      <c r="BZ672" s="221"/>
      <c r="CC672" s="50"/>
      <c r="CD672" s="115"/>
      <c r="CE672" s="43"/>
      <c r="CF672" s="43"/>
      <c r="CG672" s="43"/>
      <c r="CH672" s="115"/>
      <c r="CK672" s="50"/>
      <c r="CL672" s="115"/>
      <c r="CM672" s="222"/>
      <c r="CN672" s="223"/>
      <c r="CR672" s="221"/>
      <c r="CU672" s="50"/>
      <c r="CV672" s="115"/>
      <c r="CW672" s="43"/>
      <c r="CX672" s="43"/>
      <c r="CY672" s="43"/>
      <c r="CZ672" s="115"/>
      <c r="DC672" s="50"/>
      <c r="DD672" s="115"/>
      <c r="DE672" s="222"/>
      <c r="DF672" s="223"/>
      <c r="DJ672" s="221"/>
      <c r="DM672" s="50"/>
      <c r="DN672" s="115"/>
      <c r="DO672" s="43"/>
      <c r="DP672" s="43"/>
      <c r="DQ672" s="43"/>
      <c r="DU672" s="50"/>
      <c r="DV672" s="115"/>
      <c r="DW672" s="222"/>
      <c r="DX672" s="223"/>
      <c r="EG672" s="43"/>
      <c r="EH672" s="43"/>
      <c r="EI672" s="43"/>
    </row>
    <row r="673">
      <c r="A673" s="218"/>
      <c r="B673" s="219"/>
      <c r="C673" s="15"/>
      <c r="D673" s="15"/>
      <c r="E673" s="15"/>
      <c r="F673" s="165"/>
      <c r="G673" s="15"/>
      <c r="H673" s="15"/>
      <c r="I673" s="28"/>
      <c r="J673" s="71"/>
      <c r="K673" s="35"/>
      <c r="L673" s="35"/>
      <c r="M673" s="35"/>
      <c r="N673" s="71"/>
      <c r="O673" s="15"/>
      <c r="P673" s="15"/>
      <c r="Q673" s="28"/>
      <c r="R673" s="71"/>
      <c r="S673" s="173"/>
      <c r="T673" s="219"/>
      <c r="U673" s="15"/>
      <c r="V673" s="15"/>
      <c r="W673" s="15"/>
      <c r="X673" s="165"/>
      <c r="Y673" s="15"/>
      <c r="Z673" s="15"/>
      <c r="AA673" s="15"/>
      <c r="AB673" s="71"/>
      <c r="AC673" s="35"/>
      <c r="AD673" s="35"/>
      <c r="AE673" s="35"/>
      <c r="AF673" s="71"/>
      <c r="AG673" s="15"/>
      <c r="AH673" s="15"/>
      <c r="AI673" s="28"/>
      <c r="AJ673" s="71"/>
      <c r="AK673" s="173"/>
      <c r="AL673" s="219"/>
      <c r="AM673" s="15"/>
      <c r="AN673" s="15"/>
      <c r="AO673" s="15"/>
      <c r="AP673" s="165"/>
      <c r="AQ673" s="15"/>
      <c r="AR673" s="15"/>
      <c r="AS673" s="28"/>
      <c r="AT673" s="71"/>
      <c r="AU673" s="35"/>
      <c r="AV673" s="35"/>
      <c r="AW673" s="35"/>
      <c r="AX673" s="71"/>
      <c r="AY673" s="15"/>
      <c r="AZ673" s="15"/>
      <c r="BA673" s="28"/>
      <c r="BB673" s="71"/>
      <c r="BC673" s="173"/>
      <c r="BD673" s="220"/>
      <c r="BH673" s="221"/>
      <c r="BK673" s="50"/>
      <c r="BL673" s="115"/>
      <c r="BM673" s="43"/>
      <c r="BN673" s="43"/>
      <c r="BO673" s="43"/>
      <c r="BP673" s="115"/>
      <c r="BS673" s="50"/>
      <c r="BT673" s="115"/>
      <c r="BU673" s="222"/>
      <c r="BV673" s="223"/>
      <c r="BZ673" s="221"/>
      <c r="CC673" s="50"/>
      <c r="CD673" s="115"/>
      <c r="CE673" s="43"/>
      <c r="CF673" s="43"/>
      <c r="CG673" s="43"/>
      <c r="CH673" s="115"/>
      <c r="CK673" s="50"/>
      <c r="CL673" s="115"/>
      <c r="CM673" s="222"/>
      <c r="CN673" s="223"/>
      <c r="CR673" s="221"/>
      <c r="CU673" s="50"/>
      <c r="CV673" s="115"/>
      <c r="CW673" s="43"/>
      <c r="CX673" s="43"/>
      <c r="CY673" s="43"/>
      <c r="CZ673" s="115"/>
      <c r="DC673" s="50"/>
      <c r="DD673" s="115"/>
      <c r="DE673" s="222"/>
      <c r="DF673" s="223"/>
      <c r="DJ673" s="221"/>
      <c r="DM673" s="50"/>
      <c r="DN673" s="115"/>
      <c r="DO673" s="43"/>
      <c r="DP673" s="43"/>
      <c r="DQ673" s="43"/>
      <c r="DU673" s="50"/>
      <c r="DV673" s="115"/>
      <c r="DW673" s="222"/>
      <c r="DX673" s="223"/>
      <c r="EG673" s="43"/>
      <c r="EH673" s="43"/>
      <c r="EI673" s="43"/>
    </row>
    <row r="674">
      <c r="A674" s="218"/>
      <c r="B674" s="219"/>
      <c r="C674" s="15"/>
      <c r="D674" s="15"/>
      <c r="E674" s="15"/>
      <c r="F674" s="165"/>
      <c r="G674" s="15"/>
      <c r="H674" s="15"/>
      <c r="I674" s="28"/>
      <c r="J674" s="71"/>
      <c r="K674" s="35"/>
      <c r="L674" s="35"/>
      <c r="M674" s="35"/>
      <c r="N674" s="71"/>
      <c r="O674" s="15"/>
      <c r="P674" s="15"/>
      <c r="Q674" s="28"/>
      <c r="R674" s="71"/>
      <c r="S674" s="173"/>
      <c r="T674" s="219"/>
      <c r="U674" s="15"/>
      <c r="V674" s="15"/>
      <c r="W674" s="15"/>
      <c r="X674" s="165"/>
      <c r="Y674" s="15"/>
      <c r="Z674" s="15"/>
      <c r="AA674" s="15"/>
      <c r="AB674" s="71"/>
      <c r="AC674" s="35"/>
      <c r="AD674" s="35"/>
      <c r="AE674" s="35"/>
      <c r="AF674" s="71"/>
      <c r="AG674" s="15"/>
      <c r="AH674" s="15"/>
      <c r="AI674" s="28"/>
      <c r="AJ674" s="71"/>
      <c r="AK674" s="173"/>
      <c r="AL674" s="219"/>
      <c r="AM674" s="15"/>
      <c r="AN674" s="15"/>
      <c r="AO674" s="15"/>
      <c r="AP674" s="165"/>
      <c r="AQ674" s="15"/>
      <c r="AR674" s="15"/>
      <c r="AS674" s="28"/>
      <c r="AT674" s="71"/>
      <c r="AU674" s="35"/>
      <c r="AV674" s="35"/>
      <c r="AW674" s="35"/>
      <c r="AX674" s="71"/>
      <c r="AY674" s="15"/>
      <c r="AZ674" s="15"/>
      <c r="BA674" s="28"/>
      <c r="BB674" s="71"/>
      <c r="BC674" s="173"/>
      <c r="BD674" s="220"/>
      <c r="BH674" s="221"/>
      <c r="BK674" s="50"/>
      <c r="BL674" s="115"/>
      <c r="BM674" s="43"/>
      <c r="BN674" s="43"/>
      <c r="BO674" s="43"/>
      <c r="BP674" s="115"/>
      <c r="BS674" s="50"/>
      <c r="BT674" s="115"/>
      <c r="BU674" s="222"/>
      <c r="BV674" s="223"/>
      <c r="BZ674" s="221"/>
      <c r="CC674" s="50"/>
      <c r="CD674" s="115"/>
      <c r="CE674" s="43"/>
      <c r="CF674" s="43"/>
      <c r="CG674" s="43"/>
      <c r="CH674" s="115"/>
      <c r="CK674" s="50"/>
      <c r="CL674" s="115"/>
      <c r="CM674" s="222"/>
      <c r="CN674" s="223"/>
      <c r="CR674" s="221"/>
      <c r="CU674" s="50"/>
      <c r="CV674" s="115"/>
      <c r="CW674" s="43"/>
      <c r="CX674" s="43"/>
      <c r="CY674" s="43"/>
      <c r="CZ674" s="115"/>
      <c r="DC674" s="50"/>
      <c r="DD674" s="115"/>
      <c r="DE674" s="222"/>
      <c r="DF674" s="223"/>
      <c r="DJ674" s="221"/>
      <c r="DM674" s="50"/>
      <c r="DN674" s="115"/>
      <c r="DO674" s="43"/>
      <c r="DP674" s="43"/>
      <c r="DQ674" s="43"/>
      <c r="DU674" s="50"/>
      <c r="DV674" s="115"/>
      <c r="DW674" s="222"/>
      <c r="DX674" s="223"/>
      <c r="EG674" s="43"/>
      <c r="EH674" s="43"/>
      <c r="EI674" s="43"/>
    </row>
    <row r="675">
      <c r="A675" s="218"/>
      <c r="B675" s="219"/>
      <c r="C675" s="15"/>
      <c r="D675" s="15"/>
      <c r="E675" s="15"/>
      <c r="F675" s="165"/>
      <c r="G675" s="15"/>
      <c r="H675" s="15"/>
      <c r="I675" s="28"/>
      <c r="J675" s="71"/>
      <c r="K675" s="35"/>
      <c r="L675" s="35"/>
      <c r="M675" s="35"/>
      <c r="N675" s="71"/>
      <c r="O675" s="15"/>
      <c r="P675" s="15"/>
      <c r="Q675" s="28"/>
      <c r="R675" s="71"/>
      <c r="S675" s="173"/>
      <c r="T675" s="219"/>
      <c r="U675" s="15"/>
      <c r="V675" s="15"/>
      <c r="W675" s="15"/>
      <c r="X675" s="165"/>
      <c r="Y675" s="15"/>
      <c r="Z675" s="15"/>
      <c r="AA675" s="15"/>
      <c r="AB675" s="71"/>
      <c r="AC675" s="35"/>
      <c r="AD675" s="35"/>
      <c r="AE675" s="35"/>
      <c r="AF675" s="71"/>
      <c r="AG675" s="15"/>
      <c r="AH675" s="15"/>
      <c r="AI675" s="28"/>
      <c r="AJ675" s="71"/>
      <c r="AK675" s="173"/>
      <c r="AL675" s="219"/>
      <c r="AM675" s="15"/>
      <c r="AN675" s="15"/>
      <c r="AO675" s="15"/>
      <c r="AP675" s="165"/>
      <c r="AQ675" s="15"/>
      <c r="AR675" s="15"/>
      <c r="AS675" s="28"/>
      <c r="AT675" s="71"/>
      <c r="AU675" s="35"/>
      <c r="AV675" s="35"/>
      <c r="AW675" s="35"/>
      <c r="AX675" s="71"/>
      <c r="AY675" s="15"/>
      <c r="AZ675" s="15"/>
      <c r="BA675" s="28"/>
      <c r="BB675" s="71"/>
      <c r="BC675" s="173"/>
      <c r="BD675" s="220"/>
      <c r="BH675" s="221"/>
      <c r="BK675" s="50"/>
      <c r="BL675" s="115"/>
      <c r="BM675" s="43"/>
      <c r="BN675" s="43"/>
      <c r="BO675" s="43"/>
      <c r="BP675" s="115"/>
      <c r="BS675" s="50"/>
      <c r="BT675" s="115"/>
      <c r="BU675" s="222"/>
      <c r="BV675" s="223"/>
      <c r="BZ675" s="221"/>
      <c r="CC675" s="50"/>
      <c r="CD675" s="115"/>
      <c r="CE675" s="43"/>
      <c r="CF675" s="43"/>
      <c r="CG675" s="43"/>
      <c r="CH675" s="115"/>
      <c r="CK675" s="50"/>
      <c r="CL675" s="115"/>
      <c r="CM675" s="222"/>
      <c r="CN675" s="223"/>
      <c r="CR675" s="221"/>
      <c r="CU675" s="50"/>
      <c r="CV675" s="115"/>
      <c r="CW675" s="43"/>
      <c r="CX675" s="43"/>
      <c r="CY675" s="43"/>
      <c r="CZ675" s="115"/>
      <c r="DC675" s="50"/>
      <c r="DD675" s="115"/>
      <c r="DE675" s="222"/>
      <c r="DF675" s="223"/>
      <c r="DJ675" s="221"/>
      <c r="DM675" s="50"/>
      <c r="DN675" s="115"/>
      <c r="DO675" s="43"/>
      <c r="DP675" s="43"/>
      <c r="DQ675" s="43"/>
      <c r="DU675" s="50"/>
      <c r="DV675" s="115"/>
      <c r="DW675" s="222"/>
      <c r="DX675" s="223"/>
      <c r="EG675" s="43"/>
      <c r="EH675" s="43"/>
      <c r="EI675" s="43"/>
    </row>
    <row r="676">
      <c r="A676" s="218"/>
      <c r="B676" s="219"/>
      <c r="C676" s="15"/>
      <c r="D676" s="15"/>
      <c r="E676" s="15"/>
      <c r="F676" s="165"/>
      <c r="G676" s="15"/>
      <c r="H676" s="15"/>
      <c r="I676" s="28"/>
      <c r="J676" s="71"/>
      <c r="K676" s="35"/>
      <c r="L676" s="35"/>
      <c r="M676" s="35"/>
      <c r="N676" s="71"/>
      <c r="O676" s="15"/>
      <c r="P676" s="15"/>
      <c r="Q676" s="28"/>
      <c r="R676" s="71"/>
      <c r="S676" s="173"/>
      <c r="T676" s="219"/>
      <c r="U676" s="15"/>
      <c r="V676" s="15"/>
      <c r="W676" s="15"/>
      <c r="X676" s="165"/>
      <c r="Y676" s="15"/>
      <c r="Z676" s="15"/>
      <c r="AA676" s="15"/>
      <c r="AB676" s="71"/>
      <c r="AC676" s="35"/>
      <c r="AD676" s="35"/>
      <c r="AE676" s="35"/>
      <c r="AF676" s="71"/>
      <c r="AG676" s="15"/>
      <c r="AH676" s="15"/>
      <c r="AI676" s="28"/>
      <c r="AJ676" s="71"/>
      <c r="AK676" s="173"/>
      <c r="AL676" s="219"/>
      <c r="AM676" s="15"/>
      <c r="AN676" s="15"/>
      <c r="AO676" s="15"/>
      <c r="AP676" s="165"/>
      <c r="AQ676" s="15"/>
      <c r="AR676" s="15"/>
      <c r="AS676" s="28"/>
      <c r="AT676" s="71"/>
      <c r="AU676" s="35"/>
      <c r="AV676" s="35"/>
      <c r="AW676" s="35"/>
      <c r="AX676" s="71"/>
      <c r="AY676" s="15"/>
      <c r="AZ676" s="15"/>
      <c r="BA676" s="28"/>
      <c r="BB676" s="71"/>
      <c r="BC676" s="173"/>
      <c r="BD676" s="220"/>
      <c r="BH676" s="221"/>
      <c r="BK676" s="50"/>
      <c r="BL676" s="115"/>
      <c r="BM676" s="43"/>
      <c r="BN676" s="43"/>
      <c r="BO676" s="43"/>
      <c r="BP676" s="115"/>
      <c r="BS676" s="50"/>
      <c r="BT676" s="115"/>
      <c r="BU676" s="222"/>
      <c r="BV676" s="223"/>
      <c r="BZ676" s="221"/>
      <c r="CC676" s="50"/>
      <c r="CD676" s="115"/>
      <c r="CE676" s="43"/>
      <c r="CF676" s="43"/>
      <c r="CG676" s="43"/>
      <c r="CH676" s="115"/>
      <c r="CK676" s="50"/>
      <c r="CL676" s="115"/>
      <c r="CM676" s="222"/>
      <c r="CN676" s="223"/>
      <c r="CR676" s="221"/>
      <c r="CU676" s="50"/>
      <c r="CV676" s="115"/>
      <c r="CW676" s="43"/>
      <c r="CX676" s="43"/>
      <c r="CY676" s="43"/>
      <c r="CZ676" s="115"/>
      <c r="DC676" s="50"/>
      <c r="DD676" s="115"/>
      <c r="DE676" s="222"/>
      <c r="DF676" s="223"/>
      <c r="DJ676" s="221"/>
      <c r="DM676" s="50"/>
      <c r="DN676" s="115"/>
      <c r="DO676" s="43"/>
      <c r="DP676" s="43"/>
      <c r="DQ676" s="43"/>
      <c r="DU676" s="50"/>
      <c r="DV676" s="115"/>
      <c r="DW676" s="222"/>
      <c r="DX676" s="223"/>
      <c r="EG676" s="43"/>
      <c r="EH676" s="43"/>
      <c r="EI676" s="43"/>
    </row>
    <row r="677">
      <c r="A677" s="218"/>
      <c r="B677" s="219"/>
      <c r="C677" s="15"/>
      <c r="D677" s="15"/>
      <c r="E677" s="15"/>
      <c r="F677" s="165"/>
      <c r="G677" s="15"/>
      <c r="H677" s="15"/>
      <c r="I677" s="28"/>
      <c r="J677" s="71"/>
      <c r="K677" s="35"/>
      <c r="L677" s="35"/>
      <c r="M677" s="35"/>
      <c r="N677" s="71"/>
      <c r="O677" s="15"/>
      <c r="P677" s="15"/>
      <c r="Q677" s="28"/>
      <c r="R677" s="71"/>
      <c r="S677" s="173"/>
      <c r="T677" s="219"/>
      <c r="U677" s="15"/>
      <c r="V677" s="15"/>
      <c r="W677" s="15"/>
      <c r="X677" s="165"/>
      <c r="Y677" s="15"/>
      <c r="Z677" s="15"/>
      <c r="AA677" s="15"/>
      <c r="AB677" s="71"/>
      <c r="AC677" s="35"/>
      <c r="AD677" s="35"/>
      <c r="AE677" s="35"/>
      <c r="AF677" s="71"/>
      <c r="AG677" s="15"/>
      <c r="AH677" s="15"/>
      <c r="AI677" s="28"/>
      <c r="AJ677" s="71"/>
      <c r="AK677" s="173"/>
      <c r="AL677" s="219"/>
      <c r="AM677" s="15"/>
      <c r="AN677" s="15"/>
      <c r="AO677" s="15"/>
      <c r="AP677" s="165"/>
      <c r="AQ677" s="15"/>
      <c r="AR677" s="15"/>
      <c r="AS677" s="28"/>
      <c r="AT677" s="71"/>
      <c r="AU677" s="35"/>
      <c r="AV677" s="35"/>
      <c r="AW677" s="35"/>
      <c r="AX677" s="71"/>
      <c r="AY677" s="15"/>
      <c r="AZ677" s="15"/>
      <c r="BA677" s="28"/>
      <c r="BB677" s="71"/>
      <c r="BC677" s="173"/>
      <c r="BD677" s="220"/>
      <c r="BH677" s="221"/>
      <c r="BK677" s="50"/>
      <c r="BL677" s="115"/>
      <c r="BM677" s="43"/>
      <c r="BN677" s="43"/>
      <c r="BO677" s="43"/>
      <c r="BP677" s="115"/>
      <c r="BS677" s="50"/>
      <c r="BT677" s="115"/>
      <c r="BU677" s="222"/>
      <c r="BV677" s="223"/>
      <c r="BZ677" s="221"/>
      <c r="CC677" s="50"/>
      <c r="CD677" s="115"/>
      <c r="CE677" s="43"/>
      <c r="CF677" s="43"/>
      <c r="CG677" s="43"/>
      <c r="CH677" s="115"/>
      <c r="CK677" s="50"/>
      <c r="CL677" s="115"/>
      <c r="CM677" s="222"/>
      <c r="CN677" s="223"/>
      <c r="CR677" s="221"/>
      <c r="CU677" s="50"/>
      <c r="CV677" s="115"/>
      <c r="CW677" s="43"/>
      <c r="CX677" s="43"/>
      <c r="CY677" s="43"/>
      <c r="CZ677" s="115"/>
      <c r="DC677" s="50"/>
      <c r="DD677" s="115"/>
      <c r="DE677" s="222"/>
      <c r="DF677" s="223"/>
      <c r="DJ677" s="221"/>
      <c r="DM677" s="50"/>
      <c r="DN677" s="115"/>
      <c r="DO677" s="43"/>
      <c r="DP677" s="43"/>
      <c r="DQ677" s="43"/>
      <c r="DU677" s="50"/>
      <c r="DV677" s="115"/>
      <c r="DW677" s="222"/>
      <c r="DX677" s="223"/>
      <c r="EG677" s="43"/>
      <c r="EH677" s="43"/>
      <c r="EI677" s="43"/>
    </row>
    <row r="678">
      <c r="A678" s="218"/>
      <c r="B678" s="219"/>
      <c r="C678" s="15"/>
      <c r="D678" s="15"/>
      <c r="E678" s="15"/>
      <c r="F678" s="165"/>
      <c r="G678" s="15"/>
      <c r="H678" s="15"/>
      <c r="I678" s="28"/>
      <c r="J678" s="71"/>
      <c r="K678" s="35"/>
      <c r="L678" s="35"/>
      <c r="M678" s="35"/>
      <c r="N678" s="71"/>
      <c r="O678" s="15"/>
      <c r="P678" s="15"/>
      <c r="Q678" s="28"/>
      <c r="R678" s="71"/>
      <c r="S678" s="173"/>
      <c r="T678" s="219"/>
      <c r="U678" s="15"/>
      <c r="V678" s="15"/>
      <c r="W678" s="15"/>
      <c r="X678" s="165"/>
      <c r="Y678" s="15"/>
      <c r="Z678" s="15"/>
      <c r="AA678" s="15"/>
      <c r="AB678" s="71"/>
      <c r="AC678" s="35"/>
      <c r="AD678" s="35"/>
      <c r="AE678" s="35"/>
      <c r="AF678" s="71"/>
      <c r="AG678" s="15"/>
      <c r="AH678" s="15"/>
      <c r="AI678" s="28"/>
      <c r="AJ678" s="71"/>
      <c r="AK678" s="173"/>
      <c r="AL678" s="219"/>
      <c r="AM678" s="15"/>
      <c r="AN678" s="15"/>
      <c r="AO678" s="15"/>
      <c r="AP678" s="165"/>
      <c r="AQ678" s="15"/>
      <c r="AR678" s="15"/>
      <c r="AS678" s="28"/>
      <c r="AT678" s="71"/>
      <c r="AU678" s="35"/>
      <c r="AV678" s="35"/>
      <c r="AW678" s="35"/>
      <c r="AX678" s="71"/>
      <c r="AY678" s="15"/>
      <c r="AZ678" s="15"/>
      <c r="BA678" s="28"/>
      <c r="BB678" s="71"/>
      <c r="BC678" s="173"/>
      <c r="BD678" s="220"/>
      <c r="BH678" s="221"/>
      <c r="BK678" s="50"/>
      <c r="BL678" s="115"/>
      <c r="BM678" s="43"/>
      <c r="BN678" s="43"/>
      <c r="BO678" s="43"/>
      <c r="BP678" s="115"/>
      <c r="BS678" s="50"/>
      <c r="BT678" s="115"/>
      <c r="BU678" s="222"/>
      <c r="BV678" s="223"/>
      <c r="BZ678" s="221"/>
      <c r="CC678" s="50"/>
      <c r="CD678" s="115"/>
      <c r="CE678" s="43"/>
      <c r="CF678" s="43"/>
      <c r="CG678" s="43"/>
      <c r="CH678" s="115"/>
      <c r="CK678" s="50"/>
      <c r="CL678" s="115"/>
      <c r="CM678" s="222"/>
      <c r="CN678" s="223"/>
      <c r="CR678" s="221"/>
      <c r="CU678" s="50"/>
      <c r="CV678" s="115"/>
      <c r="CW678" s="43"/>
      <c r="CX678" s="43"/>
      <c r="CY678" s="43"/>
      <c r="CZ678" s="115"/>
      <c r="DC678" s="50"/>
      <c r="DD678" s="115"/>
      <c r="DE678" s="222"/>
      <c r="DF678" s="223"/>
      <c r="DJ678" s="221"/>
      <c r="DM678" s="50"/>
      <c r="DN678" s="115"/>
      <c r="DO678" s="43"/>
      <c r="DP678" s="43"/>
      <c r="DQ678" s="43"/>
      <c r="DU678" s="50"/>
      <c r="DV678" s="115"/>
      <c r="DW678" s="222"/>
      <c r="DX678" s="223"/>
      <c r="EG678" s="43"/>
      <c r="EH678" s="43"/>
      <c r="EI678" s="43"/>
    </row>
    <row r="679">
      <c r="A679" s="218"/>
      <c r="B679" s="219"/>
      <c r="C679" s="15"/>
      <c r="D679" s="15"/>
      <c r="E679" s="15"/>
      <c r="F679" s="165"/>
      <c r="G679" s="15"/>
      <c r="H679" s="15"/>
      <c r="I679" s="28"/>
      <c r="J679" s="71"/>
      <c r="K679" s="35"/>
      <c r="L679" s="35"/>
      <c r="M679" s="35"/>
      <c r="N679" s="71"/>
      <c r="O679" s="15"/>
      <c r="P679" s="15"/>
      <c r="Q679" s="28"/>
      <c r="R679" s="71"/>
      <c r="S679" s="173"/>
      <c r="T679" s="219"/>
      <c r="U679" s="15"/>
      <c r="V679" s="15"/>
      <c r="W679" s="15"/>
      <c r="X679" s="165"/>
      <c r="Y679" s="15"/>
      <c r="Z679" s="15"/>
      <c r="AA679" s="15"/>
      <c r="AB679" s="71"/>
      <c r="AC679" s="35"/>
      <c r="AD679" s="35"/>
      <c r="AE679" s="35"/>
      <c r="AF679" s="71"/>
      <c r="AG679" s="15"/>
      <c r="AH679" s="15"/>
      <c r="AI679" s="28"/>
      <c r="AJ679" s="71"/>
      <c r="AK679" s="173"/>
      <c r="AL679" s="219"/>
      <c r="AM679" s="15"/>
      <c r="AN679" s="15"/>
      <c r="AO679" s="15"/>
      <c r="AP679" s="165"/>
      <c r="AQ679" s="15"/>
      <c r="AR679" s="15"/>
      <c r="AS679" s="28"/>
      <c r="AT679" s="71"/>
      <c r="AU679" s="35"/>
      <c r="AV679" s="35"/>
      <c r="AW679" s="35"/>
      <c r="AX679" s="71"/>
      <c r="AY679" s="15"/>
      <c r="AZ679" s="15"/>
      <c r="BA679" s="28"/>
      <c r="BB679" s="71"/>
      <c r="BC679" s="173"/>
      <c r="BD679" s="220"/>
      <c r="BH679" s="221"/>
      <c r="BK679" s="50"/>
      <c r="BL679" s="115"/>
      <c r="BM679" s="43"/>
      <c r="BN679" s="43"/>
      <c r="BO679" s="43"/>
      <c r="BP679" s="115"/>
      <c r="BS679" s="50"/>
      <c r="BT679" s="115"/>
      <c r="BU679" s="222"/>
      <c r="BV679" s="223"/>
      <c r="BZ679" s="221"/>
      <c r="CC679" s="50"/>
      <c r="CD679" s="115"/>
      <c r="CE679" s="43"/>
      <c r="CF679" s="43"/>
      <c r="CG679" s="43"/>
      <c r="CH679" s="115"/>
      <c r="CK679" s="50"/>
      <c r="CL679" s="115"/>
      <c r="CM679" s="222"/>
      <c r="CN679" s="223"/>
      <c r="CR679" s="221"/>
      <c r="CU679" s="50"/>
      <c r="CV679" s="115"/>
      <c r="CW679" s="43"/>
      <c r="CX679" s="43"/>
      <c r="CY679" s="43"/>
      <c r="CZ679" s="115"/>
      <c r="DC679" s="50"/>
      <c r="DD679" s="115"/>
      <c r="DE679" s="222"/>
      <c r="DF679" s="223"/>
      <c r="DJ679" s="221"/>
      <c r="DM679" s="50"/>
      <c r="DN679" s="115"/>
      <c r="DO679" s="43"/>
      <c r="DP679" s="43"/>
      <c r="DQ679" s="43"/>
      <c r="DU679" s="50"/>
      <c r="DV679" s="115"/>
      <c r="DW679" s="222"/>
      <c r="DX679" s="223"/>
      <c r="EG679" s="43"/>
      <c r="EH679" s="43"/>
      <c r="EI679" s="43"/>
    </row>
    <row r="680">
      <c r="A680" s="218"/>
      <c r="B680" s="219"/>
      <c r="C680" s="15"/>
      <c r="D680" s="15"/>
      <c r="E680" s="15"/>
      <c r="F680" s="165"/>
      <c r="G680" s="15"/>
      <c r="H680" s="15"/>
      <c r="I680" s="28"/>
      <c r="J680" s="71"/>
      <c r="K680" s="35"/>
      <c r="L680" s="35"/>
      <c r="M680" s="35"/>
      <c r="N680" s="71"/>
      <c r="O680" s="15"/>
      <c r="P680" s="15"/>
      <c r="Q680" s="28"/>
      <c r="R680" s="71"/>
      <c r="S680" s="173"/>
      <c r="T680" s="219"/>
      <c r="U680" s="15"/>
      <c r="V680" s="15"/>
      <c r="W680" s="15"/>
      <c r="X680" s="165"/>
      <c r="Y680" s="15"/>
      <c r="Z680" s="15"/>
      <c r="AA680" s="15"/>
      <c r="AB680" s="71"/>
      <c r="AC680" s="35"/>
      <c r="AD680" s="35"/>
      <c r="AE680" s="35"/>
      <c r="AF680" s="71"/>
      <c r="AG680" s="15"/>
      <c r="AH680" s="15"/>
      <c r="AI680" s="28"/>
      <c r="AJ680" s="71"/>
      <c r="AK680" s="173"/>
      <c r="AL680" s="219"/>
      <c r="AM680" s="15"/>
      <c r="AN680" s="15"/>
      <c r="AO680" s="15"/>
      <c r="AP680" s="165"/>
      <c r="AQ680" s="15"/>
      <c r="AR680" s="15"/>
      <c r="AS680" s="28"/>
      <c r="AT680" s="71"/>
      <c r="AU680" s="35"/>
      <c r="AV680" s="35"/>
      <c r="AW680" s="35"/>
      <c r="AX680" s="71"/>
      <c r="AY680" s="15"/>
      <c r="AZ680" s="15"/>
      <c r="BA680" s="28"/>
      <c r="BB680" s="71"/>
      <c r="BC680" s="173"/>
      <c r="BD680" s="220"/>
      <c r="BH680" s="221"/>
      <c r="BK680" s="50"/>
      <c r="BL680" s="115"/>
      <c r="BM680" s="43"/>
      <c r="BN680" s="43"/>
      <c r="BO680" s="43"/>
      <c r="BP680" s="115"/>
      <c r="BS680" s="50"/>
      <c r="BT680" s="115"/>
      <c r="BU680" s="222"/>
      <c r="BV680" s="223"/>
      <c r="BZ680" s="221"/>
      <c r="CC680" s="50"/>
      <c r="CD680" s="115"/>
      <c r="CE680" s="43"/>
      <c r="CF680" s="43"/>
      <c r="CG680" s="43"/>
      <c r="CH680" s="115"/>
      <c r="CK680" s="50"/>
      <c r="CL680" s="115"/>
      <c r="CM680" s="222"/>
      <c r="CN680" s="223"/>
      <c r="CR680" s="221"/>
      <c r="CU680" s="50"/>
      <c r="CV680" s="115"/>
      <c r="CW680" s="43"/>
      <c r="CX680" s="43"/>
      <c r="CY680" s="43"/>
      <c r="CZ680" s="115"/>
      <c r="DC680" s="50"/>
      <c r="DD680" s="115"/>
      <c r="DE680" s="222"/>
      <c r="DF680" s="223"/>
      <c r="DJ680" s="221"/>
      <c r="DM680" s="50"/>
      <c r="DN680" s="115"/>
      <c r="DO680" s="43"/>
      <c r="DP680" s="43"/>
      <c r="DQ680" s="43"/>
      <c r="DU680" s="50"/>
      <c r="DV680" s="115"/>
      <c r="DW680" s="222"/>
      <c r="DX680" s="223"/>
      <c r="EG680" s="43"/>
      <c r="EH680" s="43"/>
      <c r="EI680" s="43"/>
    </row>
    <row r="681">
      <c r="A681" s="218"/>
      <c r="B681" s="219"/>
      <c r="C681" s="15"/>
      <c r="D681" s="15"/>
      <c r="E681" s="15"/>
      <c r="F681" s="165"/>
      <c r="G681" s="15"/>
      <c r="H681" s="15"/>
      <c r="I681" s="28"/>
      <c r="J681" s="71"/>
      <c r="K681" s="35"/>
      <c r="L681" s="35"/>
      <c r="M681" s="35"/>
      <c r="N681" s="71"/>
      <c r="O681" s="15"/>
      <c r="P681" s="15"/>
      <c r="Q681" s="28"/>
      <c r="R681" s="71"/>
      <c r="S681" s="173"/>
      <c r="T681" s="219"/>
      <c r="U681" s="15"/>
      <c r="V681" s="15"/>
      <c r="W681" s="15"/>
      <c r="X681" s="165"/>
      <c r="Y681" s="15"/>
      <c r="Z681" s="15"/>
      <c r="AA681" s="15"/>
      <c r="AB681" s="71"/>
      <c r="AC681" s="35"/>
      <c r="AD681" s="35"/>
      <c r="AE681" s="35"/>
      <c r="AF681" s="71"/>
      <c r="AG681" s="15"/>
      <c r="AH681" s="15"/>
      <c r="AI681" s="28"/>
      <c r="AJ681" s="71"/>
      <c r="AK681" s="173"/>
      <c r="AL681" s="219"/>
      <c r="AM681" s="15"/>
      <c r="AN681" s="15"/>
      <c r="AO681" s="15"/>
      <c r="AP681" s="165"/>
      <c r="AQ681" s="15"/>
      <c r="AR681" s="15"/>
      <c r="AS681" s="28"/>
      <c r="AT681" s="71"/>
      <c r="AU681" s="35"/>
      <c r="AV681" s="35"/>
      <c r="AW681" s="35"/>
      <c r="AX681" s="71"/>
      <c r="AY681" s="15"/>
      <c r="AZ681" s="15"/>
      <c r="BA681" s="28"/>
      <c r="BB681" s="71"/>
      <c r="BC681" s="173"/>
      <c r="BD681" s="220"/>
      <c r="BH681" s="221"/>
      <c r="BK681" s="50"/>
      <c r="BL681" s="115"/>
      <c r="BM681" s="43"/>
      <c r="BN681" s="43"/>
      <c r="BO681" s="43"/>
      <c r="BP681" s="115"/>
      <c r="BS681" s="50"/>
      <c r="BT681" s="115"/>
      <c r="BU681" s="222"/>
      <c r="BV681" s="223"/>
      <c r="BZ681" s="221"/>
      <c r="CC681" s="50"/>
      <c r="CD681" s="115"/>
      <c r="CE681" s="43"/>
      <c r="CF681" s="43"/>
      <c r="CG681" s="43"/>
      <c r="CH681" s="115"/>
      <c r="CK681" s="50"/>
      <c r="CL681" s="115"/>
      <c r="CM681" s="222"/>
      <c r="CN681" s="223"/>
      <c r="CR681" s="221"/>
      <c r="CU681" s="50"/>
      <c r="CV681" s="115"/>
      <c r="CW681" s="43"/>
      <c r="CX681" s="43"/>
      <c r="CY681" s="43"/>
      <c r="CZ681" s="115"/>
      <c r="DC681" s="50"/>
      <c r="DD681" s="115"/>
      <c r="DE681" s="222"/>
      <c r="DF681" s="223"/>
      <c r="DJ681" s="221"/>
      <c r="DM681" s="50"/>
      <c r="DN681" s="115"/>
      <c r="DO681" s="43"/>
      <c r="DP681" s="43"/>
      <c r="DQ681" s="43"/>
      <c r="DU681" s="50"/>
      <c r="DV681" s="115"/>
      <c r="DW681" s="222"/>
      <c r="DX681" s="223"/>
      <c r="EG681" s="43"/>
      <c r="EH681" s="43"/>
      <c r="EI681" s="43"/>
    </row>
    <row r="682">
      <c r="A682" s="218"/>
      <c r="B682" s="219"/>
      <c r="C682" s="15"/>
      <c r="D682" s="15"/>
      <c r="E682" s="15"/>
      <c r="F682" s="165"/>
      <c r="G682" s="15"/>
      <c r="H682" s="15"/>
      <c r="I682" s="28"/>
      <c r="J682" s="71"/>
      <c r="K682" s="35"/>
      <c r="L682" s="35"/>
      <c r="M682" s="35"/>
      <c r="N682" s="71"/>
      <c r="O682" s="15"/>
      <c r="P682" s="15"/>
      <c r="Q682" s="28"/>
      <c r="R682" s="71"/>
      <c r="S682" s="173"/>
      <c r="T682" s="219"/>
      <c r="U682" s="15"/>
      <c r="V682" s="15"/>
      <c r="W682" s="15"/>
      <c r="X682" s="165"/>
      <c r="Y682" s="15"/>
      <c r="Z682" s="15"/>
      <c r="AA682" s="15"/>
      <c r="AB682" s="71"/>
      <c r="AC682" s="35"/>
      <c r="AD682" s="35"/>
      <c r="AE682" s="35"/>
      <c r="AF682" s="71"/>
      <c r="AG682" s="15"/>
      <c r="AH682" s="15"/>
      <c r="AI682" s="28"/>
      <c r="AJ682" s="71"/>
      <c r="AK682" s="173"/>
      <c r="AL682" s="219"/>
      <c r="AM682" s="15"/>
      <c r="AN682" s="15"/>
      <c r="AO682" s="15"/>
      <c r="AP682" s="165"/>
      <c r="AQ682" s="15"/>
      <c r="AR682" s="15"/>
      <c r="AS682" s="28"/>
      <c r="AT682" s="71"/>
      <c r="AU682" s="35"/>
      <c r="AV682" s="35"/>
      <c r="AW682" s="35"/>
      <c r="AX682" s="71"/>
      <c r="AY682" s="15"/>
      <c r="AZ682" s="15"/>
      <c r="BA682" s="28"/>
      <c r="BB682" s="71"/>
      <c r="BC682" s="173"/>
      <c r="BD682" s="220"/>
      <c r="BH682" s="221"/>
      <c r="BK682" s="50"/>
      <c r="BL682" s="115"/>
      <c r="BM682" s="43"/>
      <c r="BN682" s="43"/>
      <c r="BO682" s="43"/>
      <c r="BP682" s="115"/>
      <c r="BS682" s="50"/>
      <c r="BT682" s="115"/>
      <c r="BU682" s="222"/>
      <c r="BV682" s="223"/>
      <c r="BZ682" s="221"/>
      <c r="CC682" s="50"/>
      <c r="CD682" s="115"/>
      <c r="CE682" s="43"/>
      <c r="CF682" s="43"/>
      <c r="CG682" s="43"/>
      <c r="CH682" s="115"/>
      <c r="CK682" s="50"/>
      <c r="CL682" s="115"/>
      <c r="CM682" s="222"/>
      <c r="CN682" s="223"/>
      <c r="CR682" s="221"/>
      <c r="CU682" s="50"/>
      <c r="CV682" s="115"/>
      <c r="CW682" s="43"/>
      <c r="CX682" s="43"/>
      <c r="CY682" s="43"/>
      <c r="CZ682" s="115"/>
      <c r="DC682" s="50"/>
      <c r="DD682" s="115"/>
      <c r="DE682" s="222"/>
      <c r="DF682" s="223"/>
      <c r="DJ682" s="221"/>
      <c r="DM682" s="50"/>
      <c r="DN682" s="115"/>
      <c r="DO682" s="43"/>
      <c r="DP682" s="43"/>
      <c r="DQ682" s="43"/>
      <c r="DU682" s="50"/>
      <c r="DV682" s="115"/>
      <c r="DW682" s="222"/>
      <c r="DX682" s="223"/>
      <c r="EG682" s="43"/>
      <c r="EH682" s="43"/>
      <c r="EI682" s="43"/>
    </row>
    <row r="683">
      <c r="A683" s="218"/>
      <c r="B683" s="219"/>
      <c r="C683" s="15"/>
      <c r="D683" s="15"/>
      <c r="E683" s="15"/>
      <c r="F683" s="165"/>
      <c r="G683" s="15"/>
      <c r="H683" s="15"/>
      <c r="I683" s="28"/>
      <c r="J683" s="71"/>
      <c r="K683" s="35"/>
      <c r="L683" s="35"/>
      <c r="M683" s="35"/>
      <c r="N683" s="71"/>
      <c r="O683" s="15"/>
      <c r="P683" s="15"/>
      <c r="Q683" s="28"/>
      <c r="R683" s="71"/>
      <c r="S683" s="173"/>
      <c r="T683" s="219"/>
      <c r="U683" s="15"/>
      <c r="V683" s="15"/>
      <c r="W683" s="15"/>
      <c r="X683" s="165"/>
      <c r="Y683" s="15"/>
      <c r="Z683" s="15"/>
      <c r="AA683" s="15"/>
      <c r="AB683" s="71"/>
      <c r="AC683" s="35"/>
      <c r="AD683" s="35"/>
      <c r="AE683" s="35"/>
      <c r="AF683" s="71"/>
      <c r="AG683" s="15"/>
      <c r="AH683" s="15"/>
      <c r="AI683" s="28"/>
      <c r="AJ683" s="71"/>
      <c r="AK683" s="173"/>
      <c r="AL683" s="219"/>
      <c r="AM683" s="15"/>
      <c r="AN683" s="15"/>
      <c r="AO683" s="15"/>
      <c r="AP683" s="165"/>
      <c r="AQ683" s="15"/>
      <c r="AR683" s="15"/>
      <c r="AS683" s="28"/>
      <c r="AT683" s="71"/>
      <c r="AU683" s="35"/>
      <c r="AV683" s="35"/>
      <c r="AW683" s="35"/>
      <c r="AX683" s="71"/>
      <c r="AY683" s="15"/>
      <c r="AZ683" s="15"/>
      <c r="BA683" s="28"/>
      <c r="BB683" s="71"/>
      <c r="BC683" s="173"/>
      <c r="BD683" s="220"/>
      <c r="BH683" s="221"/>
      <c r="BK683" s="50"/>
      <c r="BL683" s="115"/>
      <c r="BM683" s="43"/>
      <c r="BN683" s="43"/>
      <c r="BO683" s="43"/>
      <c r="BP683" s="115"/>
      <c r="BS683" s="50"/>
      <c r="BT683" s="115"/>
      <c r="BU683" s="222"/>
      <c r="BV683" s="223"/>
      <c r="BZ683" s="221"/>
      <c r="CC683" s="50"/>
      <c r="CD683" s="115"/>
      <c r="CE683" s="43"/>
      <c r="CF683" s="43"/>
      <c r="CG683" s="43"/>
      <c r="CH683" s="115"/>
      <c r="CK683" s="50"/>
      <c r="CL683" s="115"/>
      <c r="CM683" s="222"/>
      <c r="CN683" s="223"/>
      <c r="CR683" s="221"/>
      <c r="CU683" s="50"/>
      <c r="CV683" s="115"/>
      <c r="CW683" s="43"/>
      <c r="CX683" s="43"/>
      <c r="CY683" s="43"/>
      <c r="CZ683" s="115"/>
      <c r="DC683" s="50"/>
      <c r="DD683" s="115"/>
      <c r="DE683" s="222"/>
      <c r="DF683" s="223"/>
      <c r="DJ683" s="221"/>
      <c r="DM683" s="50"/>
      <c r="DN683" s="115"/>
      <c r="DO683" s="43"/>
      <c r="DP683" s="43"/>
      <c r="DQ683" s="43"/>
      <c r="DU683" s="50"/>
      <c r="DV683" s="115"/>
      <c r="DW683" s="222"/>
      <c r="DX683" s="223"/>
      <c r="EG683" s="43"/>
      <c r="EH683" s="43"/>
      <c r="EI683" s="43"/>
    </row>
    <row r="684">
      <c r="A684" s="218"/>
      <c r="B684" s="219"/>
      <c r="C684" s="15"/>
      <c r="D684" s="15"/>
      <c r="E684" s="15"/>
      <c r="F684" s="165"/>
      <c r="G684" s="15"/>
      <c r="H684" s="15"/>
      <c r="I684" s="28"/>
      <c r="J684" s="71"/>
      <c r="K684" s="35"/>
      <c r="L684" s="35"/>
      <c r="M684" s="35"/>
      <c r="N684" s="71"/>
      <c r="O684" s="15"/>
      <c r="P684" s="15"/>
      <c r="Q684" s="28"/>
      <c r="R684" s="71"/>
      <c r="S684" s="173"/>
      <c r="T684" s="219"/>
      <c r="U684" s="15"/>
      <c r="V684" s="15"/>
      <c r="W684" s="15"/>
      <c r="X684" s="165"/>
      <c r="Y684" s="15"/>
      <c r="Z684" s="15"/>
      <c r="AA684" s="15"/>
      <c r="AB684" s="71"/>
      <c r="AC684" s="35"/>
      <c r="AD684" s="35"/>
      <c r="AE684" s="35"/>
      <c r="AF684" s="71"/>
      <c r="AG684" s="15"/>
      <c r="AH684" s="15"/>
      <c r="AI684" s="28"/>
      <c r="AJ684" s="71"/>
      <c r="AK684" s="173"/>
      <c r="AL684" s="219"/>
      <c r="AM684" s="15"/>
      <c r="AN684" s="15"/>
      <c r="AO684" s="15"/>
      <c r="AP684" s="165"/>
      <c r="AQ684" s="15"/>
      <c r="AR684" s="15"/>
      <c r="AS684" s="28"/>
      <c r="AT684" s="71"/>
      <c r="AU684" s="35"/>
      <c r="AV684" s="35"/>
      <c r="AW684" s="35"/>
      <c r="AX684" s="71"/>
      <c r="AY684" s="15"/>
      <c r="AZ684" s="15"/>
      <c r="BA684" s="28"/>
      <c r="BB684" s="71"/>
      <c r="BC684" s="173"/>
      <c r="BD684" s="220"/>
      <c r="BH684" s="221"/>
      <c r="BK684" s="50"/>
      <c r="BL684" s="115"/>
      <c r="BM684" s="43"/>
      <c r="BN684" s="43"/>
      <c r="BO684" s="43"/>
      <c r="BP684" s="115"/>
      <c r="BS684" s="50"/>
      <c r="BT684" s="115"/>
      <c r="BU684" s="222"/>
      <c r="BV684" s="223"/>
      <c r="BZ684" s="221"/>
      <c r="CC684" s="50"/>
      <c r="CD684" s="115"/>
      <c r="CE684" s="43"/>
      <c r="CF684" s="43"/>
      <c r="CG684" s="43"/>
      <c r="CH684" s="115"/>
      <c r="CK684" s="50"/>
      <c r="CL684" s="115"/>
      <c r="CM684" s="222"/>
      <c r="CN684" s="223"/>
      <c r="CR684" s="221"/>
      <c r="CU684" s="50"/>
      <c r="CV684" s="115"/>
      <c r="CW684" s="43"/>
      <c r="CX684" s="43"/>
      <c r="CY684" s="43"/>
      <c r="CZ684" s="115"/>
      <c r="DC684" s="50"/>
      <c r="DD684" s="115"/>
      <c r="DE684" s="222"/>
      <c r="DF684" s="223"/>
      <c r="DJ684" s="221"/>
      <c r="DM684" s="50"/>
      <c r="DN684" s="115"/>
      <c r="DO684" s="43"/>
      <c r="DP684" s="43"/>
      <c r="DQ684" s="43"/>
      <c r="DU684" s="50"/>
      <c r="DV684" s="115"/>
      <c r="DW684" s="222"/>
      <c r="DX684" s="223"/>
      <c r="EG684" s="43"/>
      <c r="EH684" s="43"/>
      <c r="EI684" s="43"/>
    </row>
    <row r="685">
      <c r="A685" s="218"/>
      <c r="B685" s="219"/>
      <c r="C685" s="15"/>
      <c r="D685" s="15"/>
      <c r="E685" s="15"/>
      <c r="F685" s="165"/>
      <c r="G685" s="15"/>
      <c r="H685" s="15"/>
      <c r="I685" s="28"/>
      <c r="J685" s="71"/>
      <c r="K685" s="35"/>
      <c r="L685" s="35"/>
      <c r="M685" s="35"/>
      <c r="N685" s="71"/>
      <c r="O685" s="15"/>
      <c r="P685" s="15"/>
      <c r="Q685" s="28"/>
      <c r="R685" s="71"/>
      <c r="S685" s="173"/>
      <c r="T685" s="219"/>
      <c r="U685" s="15"/>
      <c r="V685" s="15"/>
      <c r="W685" s="15"/>
      <c r="X685" s="165"/>
      <c r="Y685" s="15"/>
      <c r="Z685" s="15"/>
      <c r="AA685" s="15"/>
      <c r="AB685" s="71"/>
      <c r="AC685" s="35"/>
      <c r="AD685" s="35"/>
      <c r="AE685" s="35"/>
      <c r="AF685" s="71"/>
      <c r="AG685" s="15"/>
      <c r="AH685" s="15"/>
      <c r="AI685" s="28"/>
      <c r="AJ685" s="71"/>
      <c r="AK685" s="173"/>
      <c r="AL685" s="219"/>
      <c r="AM685" s="15"/>
      <c r="AN685" s="15"/>
      <c r="AO685" s="15"/>
      <c r="AP685" s="165"/>
      <c r="AQ685" s="15"/>
      <c r="AR685" s="15"/>
      <c r="AS685" s="28"/>
      <c r="AT685" s="71"/>
      <c r="AU685" s="35"/>
      <c r="AV685" s="35"/>
      <c r="AW685" s="35"/>
      <c r="AX685" s="71"/>
      <c r="AY685" s="15"/>
      <c r="AZ685" s="15"/>
      <c r="BA685" s="28"/>
      <c r="BB685" s="71"/>
      <c r="BC685" s="173"/>
      <c r="BD685" s="220"/>
      <c r="BH685" s="221"/>
      <c r="BK685" s="50"/>
      <c r="BL685" s="115"/>
      <c r="BM685" s="43"/>
      <c r="BN685" s="43"/>
      <c r="BO685" s="43"/>
      <c r="BP685" s="115"/>
      <c r="BS685" s="50"/>
      <c r="BT685" s="115"/>
      <c r="BU685" s="222"/>
      <c r="BV685" s="223"/>
      <c r="BZ685" s="221"/>
      <c r="CC685" s="50"/>
      <c r="CD685" s="115"/>
      <c r="CE685" s="43"/>
      <c r="CF685" s="43"/>
      <c r="CG685" s="43"/>
      <c r="CH685" s="115"/>
      <c r="CK685" s="50"/>
      <c r="CL685" s="115"/>
      <c r="CM685" s="222"/>
      <c r="CN685" s="223"/>
      <c r="CR685" s="221"/>
      <c r="CU685" s="50"/>
      <c r="CV685" s="115"/>
      <c r="CW685" s="43"/>
      <c r="CX685" s="43"/>
      <c r="CY685" s="43"/>
      <c r="CZ685" s="115"/>
      <c r="DC685" s="50"/>
      <c r="DD685" s="115"/>
      <c r="DE685" s="222"/>
      <c r="DF685" s="223"/>
      <c r="DJ685" s="221"/>
      <c r="DM685" s="50"/>
      <c r="DN685" s="115"/>
      <c r="DO685" s="43"/>
      <c r="DP685" s="43"/>
      <c r="DQ685" s="43"/>
      <c r="DU685" s="50"/>
      <c r="DV685" s="115"/>
      <c r="DW685" s="222"/>
      <c r="DX685" s="223"/>
      <c r="EG685" s="43"/>
      <c r="EH685" s="43"/>
      <c r="EI685" s="43"/>
    </row>
    <row r="686">
      <c r="A686" s="218"/>
      <c r="B686" s="219"/>
      <c r="C686" s="15"/>
      <c r="D686" s="15"/>
      <c r="E686" s="15"/>
      <c r="F686" s="165"/>
      <c r="G686" s="15"/>
      <c r="H686" s="15"/>
      <c r="I686" s="28"/>
      <c r="J686" s="71"/>
      <c r="K686" s="35"/>
      <c r="L686" s="35"/>
      <c r="M686" s="35"/>
      <c r="N686" s="71"/>
      <c r="O686" s="15"/>
      <c r="P686" s="15"/>
      <c r="Q686" s="28"/>
      <c r="R686" s="71"/>
      <c r="S686" s="173"/>
      <c r="T686" s="219"/>
      <c r="U686" s="15"/>
      <c r="V686" s="15"/>
      <c r="W686" s="15"/>
      <c r="X686" s="165"/>
      <c r="Y686" s="15"/>
      <c r="Z686" s="15"/>
      <c r="AA686" s="15"/>
      <c r="AB686" s="71"/>
      <c r="AC686" s="35"/>
      <c r="AD686" s="35"/>
      <c r="AE686" s="35"/>
      <c r="AF686" s="71"/>
      <c r="AG686" s="15"/>
      <c r="AH686" s="15"/>
      <c r="AI686" s="28"/>
      <c r="AJ686" s="71"/>
      <c r="AK686" s="173"/>
      <c r="AL686" s="219"/>
      <c r="AM686" s="15"/>
      <c r="AN686" s="15"/>
      <c r="AO686" s="15"/>
      <c r="AP686" s="165"/>
      <c r="AQ686" s="15"/>
      <c r="AR686" s="15"/>
      <c r="AS686" s="28"/>
      <c r="AT686" s="71"/>
      <c r="AU686" s="35"/>
      <c r="AV686" s="35"/>
      <c r="AW686" s="35"/>
      <c r="AX686" s="71"/>
      <c r="AY686" s="15"/>
      <c r="AZ686" s="15"/>
      <c r="BA686" s="28"/>
      <c r="BB686" s="71"/>
      <c r="BC686" s="173"/>
      <c r="BD686" s="220"/>
      <c r="BH686" s="221"/>
      <c r="BK686" s="50"/>
      <c r="BL686" s="115"/>
      <c r="BM686" s="43"/>
      <c r="BN686" s="43"/>
      <c r="BO686" s="43"/>
      <c r="BP686" s="115"/>
      <c r="BS686" s="50"/>
      <c r="BT686" s="115"/>
      <c r="BU686" s="222"/>
      <c r="BV686" s="223"/>
      <c r="BZ686" s="221"/>
      <c r="CC686" s="50"/>
      <c r="CD686" s="115"/>
      <c r="CE686" s="43"/>
      <c r="CF686" s="43"/>
      <c r="CG686" s="43"/>
      <c r="CH686" s="115"/>
      <c r="CK686" s="50"/>
      <c r="CL686" s="115"/>
      <c r="CM686" s="222"/>
      <c r="CN686" s="223"/>
      <c r="CR686" s="221"/>
      <c r="CU686" s="50"/>
      <c r="CV686" s="115"/>
      <c r="CW686" s="43"/>
      <c r="CX686" s="43"/>
      <c r="CY686" s="43"/>
      <c r="CZ686" s="115"/>
      <c r="DC686" s="50"/>
      <c r="DD686" s="115"/>
      <c r="DE686" s="222"/>
      <c r="DF686" s="223"/>
      <c r="DJ686" s="221"/>
      <c r="DM686" s="50"/>
      <c r="DN686" s="115"/>
      <c r="DO686" s="43"/>
      <c r="DP686" s="43"/>
      <c r="DQ686" s="43"/>
      <c r="DU686" s="50"/>
      <c r="DV686" s="115"/>
      <c r="DW686" s="222"/>
      <c r="DX686" s="223"/>
      <c r="EG686" s="43"/>
      <c r="EH686" s="43"/>
      <c r="EI686" s="43"/>
    </row>
    <row r="687">
      <c r="A687" s="218"/>
      <c r="B687" s="219"/>
      <c r="C687" s="15"/>
      <c r="D687" s="15"/>
      <c r="E687" s="15"/>
      <c r="F687" s="165"/>
      <c r="G687" s="15"/>
      <c r="H687" s="15"/>
      <c r="I687" s="28"/>
      <c r="J687" s="71"/>
      <c r="K687" s="35"/>
      <c r="L687" s="35"/>
      <c r="M687" s="35"/>
      <c r="N687" s="71"/>
      <c r="O687" s="15"/>
      <c r="P687" s="15"/>
      <c r="Q687" s="28"/>
      <c r="R687" s="71"/>
      <c r="S687" s="173"/>
      <c r="T687" s="219"/>
      <c r="U687" s="15"/>
      <c r="V687" s="15"/>
      <c r="W687" s="15"/>
      <c r="X687" s="165"/>
      <c r="Y687" s="15"/>
      <c r="Z687" s="15"/>
      <c r="AA687" s="15"/>
      <c r="AB687" s="71"/>
      <c r="AC687" s="35"/>
      <c r="AD687" s="35"/>
      <c r="AE687" s="35"/>
      <c r="AF687" s="71"/>
      <c r="AG687" s="15"/>
      <c r="AH687" s="15"/>
      <c r="AI687" s="28"/>
      <c r="AJ687" s="71"/>
      <c r="AK687" s="173"/>
      <c r="AL687" s="219"/>
      <c r="AM687" s="15"/>
      <c r="AN687" s="15"/>
      <c r="AO687" s="15"/>
      <c r="AP687" s="165"/>
      <c r="AQ687" s="15"/>
      <c r="AR687" s="15"/>
      <c r="AS687" s="28"/>
      <c r="AT687" s="71"/>
      <c r="AU687" s="35"/>
      <c r="AV687" s="35"/>
      <c r="AW687" s="35"/>
      <c r="AX687" s="71"/>
      <c r="AY687" s="15"/>
      <c r="AZ687" s="15"/>
      <c r="BA687" s="28"/>
      <c r="BB687" s="71"/>
      <c r="BC687" s="173"/>
      <c r="BD687" s="220"/>
      <c r="BH687" s="221"/>
      <c r="BK687" s="50"/>
      <c r="BL687" s="115"/>
      <c r="BM687" s="43"/>
      <c r="BN687" s="43"/>
      <c r="BO687" s="43"/>
      <c r="BP687" s="115"/>
      <c r="BS687" s="50"/>
      <c r="BT687" s="115"/>
      <c r="BU687" s="222"/>
      <c r="BV687" s="223"/>
      <c r="BZ687" s="221"/>
      <c r="CC687" s="50"/>
      <c r="CD687" s="115"/>
      <c r="CE687" s="43"/>
      <c r="CF687" s="43"/>
      <c r="CG687" s="43"/>
      <c r="CH687" s="115"/>
      <c r="CK687" s="50"/>
      <c r="CL687" s="115"/>
      <c r="CM687" s="222"/>
      <c r="CN687" s="223"/>
      <c r="CR687" s="221"/>
      <c r="CU687" s="50"/>
      <c r="CV687" s="115"/>
      <c r="CW687" s="43"/>
      <c r="CX687" s="43"/>
      <c r="CY687" s="43"/>
      <c r="CZ687" s="115"/>
      <c r="DC687" s="50"/>
      <c r="DD687" s="115"/>
      <c r="DE687" s="222"/>
      <c r="DF687" s="223"/>
      <c r="DJ687" s="221"/>
      <c r="DM687" s="50"/>
      <c r="DN687" s="115"/>
      <c r="DO687" s="43"/>
      <c r="DP687" s="43"/>
      <c r="DQ687" s="43"/>
      <c r="DU687" s="50"/>
      <c r="DV687" s="115"/>
      <c r="DW687" s="222"/>
      <c r="DX687" s="223"/>
      <c r="EG687" s="43"/>
      <c r="EH687" s="43"/>
      <c r="EI687" s="43"/>
    </row>
    <row r="688">
      <c r="A688" s="218"/>
      <c r="B688" s="219"/>
      <c r="C688" s="15"/>
      <c r="D688" s="15"/>
      <c r="E688" s="15"/>
      <c r="F688" s="165"/>
      <c r="G688" s="15"/>
      <c r="H688" s="15"/>
      <c r="I688" s="28"/>
      <c r="J688" s="71"/>
      <c r="K688" s="35"/>
      <c r="L688" s="35"/>
      <c r="M688" s="35"/>
      <c r="N688" s="71"/>
      <c r="O688" s="15"/>
      <c r="P688" s="15"/>
      <c r="Q688" s="28"/>
      <c r="R688" s="71"/>
      <c r="S688" s="173"/>
      <c r="T688" s="219"/>
      <c r="U688" s="15"/>
      <c r="V688" s="15"/>
      <c r="W688" s="15"/>
      <c r="X688" s="165"/>
      <c r="Y688" s="15"/>
      <c r="Z688" s="15"/>
      <c r="AA688" s="15"/>
      <c r="AB688" s="71"/>
      <c r="AC688" s="35"/>
      <c r="AD688" s="35"/>
      <c r="AE688" s="35"/>
      <c r="AF688" s="71"/>
      <c r="AG688" s="15"/>
      <c r="AH688" s="15"/>
      <c r="AI688" s="28"/>
      <c r="AJ688" s="71"/>
      <c r="AK688" s="173"/>
      <c r="AL688" s="219"/>
      <c r="AM688" s="15"/>
      <c r="AN688" s="15"/>
      <c r="AO688" s="15"/>
      <c r="AP688" s="165"/>
      <c r="AQ688" s="15"/>
      <c r="AR688" s="15"/>
      <c r="AS688" s="28"/>
      <c r="AT688" s="71"/>
      <c r="AU688" s="35"/>
      <c r="AV688" s="35"/>
      <c r="AW688" s="35"/>
      <c r="AX688" s="71"/>
      <c r="AY688" s="15"/>
      <c r="AZ688" s="15"/>
      <c r="BA688" s="28"/>
      <c r="BB688" s="71"/>
      <c r="BC688" s="173"/>
      <c r="BD688" s="220"/>
      <c r="BH688" s="221"/>
      <c r="BK688" s="50"/>
      <c r="BL688" s="115"/>
      <c r="BM688" s="43"/>
      <c r="BN688" s="43"/>
      <c r="BO688" s="43"/>
      <c r="BP688" s="115"/>
      <c r="BS688" s="50"/>
      <c r="BT688" s="115"/>
      <c r="BU688" s="222"/>
      <c r="BV688" s="223"/>
      <c r="BZ688" s="221"/>
      <c r="CC688" s="50"/>
      <c r="CD688" s="115"/>
      <c r="CE688" s="43"/>
      <c r="CF688" s="43"/>
      <c r="CG688" s="43"/>
      <c r="CH688" s="115"/>
      <c r="CK688" s="50"/>
      <c r="CL688" s="115"/>
      <c r="CM688" s="222"/>
      <c r="CN688" s="223"/>
      <c r="CR688" s="221"/>
      <c r="CU688" s="50"/>
      <c r="CV688" s="115"/>
      <c r="CW688" s="43"/>
      <c r="CX688" s="43"/>
      <c r="CY688" s="43"/>
      <c r="CZ688" s="115"/>
      <c r="DC688" s="50"/>
      <c r="DD688" s="115"/>
      <c r="DE688" s="222"/>
      <c r="DF688" s="223"/>
      <c r="DJ688" s="221"/>
      <c r="DM688" s="50"/>
      <c r="DN688" s="115"/>
      <c r="DO688" s="43"/>
      <c r="DP688" s="43"/>
      <c r="DQ688" s="43"/>
      <c r="DU688" s="50"/>
      <c r="DV688" s="115"/>
      <c r="DW688" s="222"/>
      <c r="DX688" s="223"/>
      <c r="EG688" s="43"/>
      <c r="EH688" s="43"/>
      <c r="EI688" s="43"/>
    </row>
    <row r="689">
      <c r="A689" s="218"/>
      <c r="B689" s="219"/>
      <c r="C689" s="15"/>
      <c r="D689" s="15"/>
      <c r="E689" s="15"/>
      <c r="F689" s="165"/>
      <c r="G689" s="15"/>
      <c r="H689" s="15"/>
      <c r="I689" s="28"/>
      <c r="J689" s="71"/>
      <c r="K689" s="35"/>
      <c r="L689" s="35"/>
      <c r="M689" s="35"/>
      <c r="N689" s="71"/>
      <c r="O689" s="15"/>
      <c r="P689" s="15"/>
      <c r="Q689" s="28"/>
      <c r="R689" s="71"/>
      <c r="S689" s="173"/>
      <c r="T689" s="219"/>
      <c r="U689" s="15"/>
      <c r="V689" s="15"/>
      <c r="W689" s="15"/>
      <c r="X689" s="165"/>
      <c r="Y689" s="15"/>
      <c r="Z689" s="15"/>
      <c r="AA689" s="15"/>
      <c r="AB689" s="71"/>
      <c r="AC689" s="35"/>
      <c r="AD689" s="35"/>
      <c r="AE689" s="35"/>
      <c r="AF689" s="71"/>
      <c r="AG689" s="15"/>
      <c r="AH689" s="15"/>
      <c r="AI689" s="28"/>
      <c r="AJ689" s="71"/>
      <c r="AK689" s="173"/>
      <c r="AL689" s="219"/>
      <c r="AM689" s="15"/>
      <c r="AN689" s="15"/>
      <c r="AO689" s="15"/>
      <c r="AP689" s="165"/>
      <c r="AQ689" s="15"/>
      <c r="AR689" s="15"/>
      <c r="AS689" s="28"/>
      <c r="AT689" s="71"/>
      <c r="AU689" s="35"/>
      <c r="AV689" s="35"/>
      <c r="AW689" s="35"/>
      <c r="AX689" s="71"/>
      <c r="AY689" s="15"/>
      <c r="AZ689" s="15"/>
      <c r="BA689" s="28"/>
      <c r="BB689" s="71"/>
      <c r="BC689" s="173"/>
      <c r="BD689" s="220"/>
      <c r="BH689" s="221"/>
      <c r="BK689" s="50"/>
      <c r="BL689" s="115"/>
      <c r="BM689" s="43"/>
      <c r="BN689" s="43"/>
      <c r="BO689" s="43"/>
      <c r="BP689" s="115"/>
      <c r="BS689" s="50"/>
      <c r="BT689" s="115"/>
      <c r="BU689" s="222"/>
      <c r="BV689" s="223"/>
      <c r="BZ689" s="221"/>
      <c r="CC689" s="50"/>
      <c r="CD689" s="115"/>
      <c r="CE689" s="43"/>
      <c r="CF689" s="43"/>
      <c r="CG689" s="43"/>
      <c r="CH689" s="115"/>
      <c r="CK689" s="50"/>
      <c r="CL689" s="115"/>
      <c r="CM689" s="222"/>
      <c r="CN689" s="223"/>
      <c r="CR689" s="221"/>
      <c r="CU689" s="50"/>
      <c r="CV689" s="115"/>
      <c r="CW689" s="43"/>
      <c r="CX689" s="43"/>
      <c r="CY689" s="43"/>
      <c r="CZ689" s="115"/>
      <c r="DC689" s="50"/>
      <c r="DD689" s="115"/>
      <c r="DE689" s="222"/>
      <c r="DF689" s="223"/>
      <c r="DJ689" s="221"/>
      <c r="DM689" s="50"/>
      <c r="DN689" s="115"/>
      <c r="DO689" s="43"/>
      <c r="DP689" s="43"/>
      <c r="DQ689" s="43"/>
      <c r="DU689" s="50"/>
      <c r="DV689" s="115"/>
      <c r="DW689" s="222"/>
      <c r="DX689" s="223"/>
      <c r="EG689" s="43"/>
      <c r="EH689" s="43"/>
      <c r="EI689" s="43"/>
    </row>
    <row r="690">
      <c r="A690" s="218"/>
      <c r="B690" s="219"/>
      <c r="C690" s="15"/>
      <c r="D690" s="15"/>
      <c r="E690" s="15"/>
      <c r="F690" s="165"/>
      <c r="G690" s="15"/>
      <c r="H690" s="15"/>
      <c r="I690" s="28"/>
      <c r="J690" s="71"/>
      <c r="K690" s="35"/>
      <c r="L690" s="35"/>
      <c r="M690" s="35"/>
      <c r="N690" s="71"/>
      <c r="O690" s="15"/>
      <c r="P690" s="15"/>
      <c r="Q690" s="28"/>
      <c r="R690" s="71"/>
      <c r="S690" s="173"/>
      <c r="T690" s="219"/>
      <c r="U690" s="15"/>
      <c r="V690" s="15"/>
      <c r="W690" s="15"/>
      <c r="X690" s="165"/>
      <c r="Y690" s="15"/>
      <c r="Z690" s="15"/>
      <c r="AA690" s="15"/>
      <c r="AB690" s="71"/>
      <c r="AC690" s="35"/>
      <c r="AD690" s="35"/>
      <c r="AE690" s="35"/>
      <c r="AF690" s="71"/>
      <c r="AG690" s="15"/>
      <c r="AH690" s="15"/>
      <c r="AI690" s="28"/>
      <c r="AJ690" s="71"/>
      <c r="AK690" s="173"/>
      <c r="AL690" s="219"/>
      <c r="AM690" s="15"/>
      <c r="AN690" s="15"/>
      <c r="AO690" s="15"/>
      <c r="AP690" s="165"/>
      <c r="AQ690" s="15"/>
      <c r="AR690" s="15"/>
      <c r="AS690" s="28"/>
      <c r="AT690" s="71"/>
      <c r="AU690" s="35"/>
      <c r="AV690" s="35"/>
      <c r="AW690" s="35"/>
      <c r="AX690" s="71"/>
      <c r="AY690" s="15"/>
      <c r="AZ690" s="15"/>
      <c r="BA690" s="28"/>
      <c r="BB690" s="71"/>
      <c r="BC690" s="173"/>
      <c r="BD690" s="220"/>
      <c r="BH690" s="221"/>
      <c r="BK690" s="50"/>
      <c r="BL690" s="115"/>
      <c r="BM690" s="43"/>
      <c r="BN690" s="43"/>
      <c r="BO690" s="43"/>
      <c r="BP690" s="115"/>
      <c r="BS690" s="50"/>
      <c r="BT690" s="115"/>
      <c r="BU690" s="222"/>
      <c r="BV690" s="223"/>
      <c r="BZ690" s="221"/>
      <c r="CC690" s="50"/>
      <c r="CD690" s="115"/>
      <c r="CE690" s="43"/>
      <c r="CF690" s="43"/>
      <c r="CG690" s="43"/>
      <c r="CH690" s="115"/>
      <c r="CK690" s="50"/>
      <c r="CL690" s="115"/>
      <c r="CM690" s="222"/>
      <c r="CN690" s="223"/>
      <c r="CR690" s="221"/>
      <c r="CU690" s="50"/>
      <c r="CV690" s="115"/>
      <c r="CW690" s="43"/>
      <c r="CX690" s="43"/>
      <c r="CY690" s="43"/>
      <c r="CZ690" s="115"/>
      <c r="DC690" s="50"/>
      <c r="DD690" s="115"/>
      <c r="DE690" s="222"/>
      <c r="DF690" s="223"/>
      <c r="DJ690" s="221"/>
      <c r="DM690" s="50"/>
      <c r="DN690" s="115"/>
      <c r="DO690" s="43"/>
      <c r="DP690" s="43"/>
      <c r="DQ690" s="43"/>
      <c r="DU690" s="50"/>
      <c r="DV690" s="115"/>
      <c r="DW690" s="222"/>
      <c r="DX690" s="223"/>
      <c r="EG690" s="43"/>
      <c r="EH690" s="43"/>
      <c r="EI690" s="43"/>
    </row>
    <row r="691">
      <c r="A691" s="218"/>
      <c r="B691" s="219"/>
      <c r="C691" s="15"/>
      <c r="D691" s="15"/>
      <c r="E691" s="15"/>
      <c r="F691" s="165"/>
      <c r="G691" s="15"/>
      <c r="H691" s="15"/>
      <c r="I691" s="28"/>
      <c r="J691" s="71"/>
      <c r="K691" s="35"/>
      <c r="L691" s="35"/>
      <c r="M691" s="35"/>
      <c r="N691" s="71"/>
      <c r="O691" s="15"/>
      <c r="P691" s="15"/>
      <c r="Q691" s="28"/>
      <c r="R691" s="71"/>
      <c r="S691" s="173"/>
      <c r="T691" s="219"/>
      <c r="U691" s="15"/>
      <c r="V691" s="15"/>
      <c r="W691" s="15"/>
      <c r="X691" s="165"/>
      <c r="Y691" s="15"/>
      <c r="Z691" s="15"/>
      <c r="AA691" s="15"/>
      <c r="AB691" s="71"/>
      <c r="AC691" s="35"/>
      <c r="AD691" s="35"/>
      <c r="AE691" s="35"/>
      <c r="AF691" s="71"/>
      <c r="AG691" s="15"/>
      <c r="AH691" s="15"/>
      <c r="AI691" s="28"/>
      <c r="AJ691" s="71"/>
      <c r="AK691" s="173"/>
      <c r="AL691" s="219"/>
      <c r="AM691" s="15"/>
      <c r="AN691" s="15"/>
      <c r="AO691" s="15"/>
      <c r="AP691" s="165"/>
      <c r="AQ691" s="15"/>
      <c r="AR691" s="15"/>
      <c r="AS691" s="28"/>
      <c r="AT691" s="71"/>
      <c r="AU691" s="35"/>
      <c r="AV691" s="35"/>
      <c r="AW691" s="35"/>
      <c r="AX691" s="71"/>
      <c r="AY691" s="15"/>
      <c r="AZ691" s="15"/>
      <c r="BA691" s="28"/>
      <c r="BB691" s="71"/>
      <c r="BC691" s="173"/>
      <c r="BD691" s="220"/>
      <c r="BH691" s="221"/>
      <c r="BK691" s="50"/>
      <c r="BL691" s="115"/>
      <c r="BM691" s="43"/>
      <c r="BN691" s="43"/>
      <c r="BO691" s="43"/>
      <c r="BP691" s="115"/>
      <c r="BS691" s="50"/>
      <c r="BT691" s="115"/>
      <c r="BU691" s="222"/>
      <c r="BV691" s="223"/>
      <c r="BZ691" s="221"/>
      <c r="CC691" s="50"/>
      <c r="CD691" s="115"/>
      <c r="CE691" s="43"/>
      <c r="CF691" s="43"/>
      <c r="CG691" s="43"/>
      <c r="CH691" s="115"/>
      <c r="CK691" s="50"/>
      <c r="CL691" s="115"/>
      <c r="CM691" s="222"/>
      <c r="CN691" s="223"/>
      <c r="CR691" s="221"/>
      <c r="CU691" s="50"/>
      <c r="CV691" s="115"/>
      <c r="CW691" s="43"/>
      <c r="CX691" s="43"/>
      <c r="CY691" s="43"/>
      <c r="CZ691" s="115"/>
      <c r="DC691" s="50"/>
      <c r="DD691" s="115"/>
      <c r="DE691" s="222"/>
      <c r="DF691" s="223"/>
      <c r="DJ691" s="221"/>
      <c r="DM691" s="50"/>
      <c r="DN691" s="115"/>
      <c r="DO691" s="43"/>
      <c r="DP691" s="43"/>
      <c r="DQ691" s="43"/>
      <c r="DU691" s="50"/>
      <c r="DV691" s="115"/>
      <c r="DW691" s="222"/>
      <c r="DX691" s="223"/>
      <c r="EG691" s="43"/>
      <c r="EH691" s="43"/>
      <c r="EI691" s="43"/>
    </row>
    <row r="692">
      <c r="A692" s="218"/>
      <c r="B692" s="219"/>
      <c r="C692" s="15"/>
      <c r="D692" s="15"/>
      <c r="E692" s="15"/>
      <c r="F692" s="165"/>
      <c r="G692" s="15"/>
      <c r="H692" s="15"/>
      <c r="I692" s="28"/>
      <c r="J692" s="71"/>
      <c r="K692" s="35"/>
      <c r="L692" s="35"/>
      <c r="M692" s="35"/>
      <c r="N692" s="71"/>
      <c r="O692" s="15"/>
      <c r="P692" s="15"/>
      <c r="Q692" s="28"/>
      <c r="R692" s="71"/>
      <c r="S692" s="173"/>
      <c r="T692" s="219"/>
      <c r="U692" s="15"/>
      <c r="V692" s="15"/>
      <c r="W692" s="15"/>
      <c r="X692" s="165"/>
      <c r="Y692" s="15"/>
      <c r="Z692" s="15"/>
      <c r="AA692" s="15"/>
      <c r="AB692" s="71"/>
      <c r="AC692" s="35"/>
      <c r="AD692" s="35"/>
      <c r="AE692" s="35"/>
      <c r="AF692" s="71"/>
      <c r="AG692" s="15"/>
      <c r="AH692" s="15"/>
      <c r="AI692" s="28"/>
      <c r="AJ692" s="71"/>
      <c r="AK692" s="173"/>
      <c r="AL692" s="219"/>
      <c r="AM692" s="15"/>
      <c r="AN692" s="15"/>
      <c r="AO692" s="15"/>
      <c r="AP692" s="165"/>
      <c r="AQ692" s="15"/>
      <c r="AR692" s="15"/>
      <c r="AS692" s="28"/>
      <c r="AT692" s="71"/>
      <c r="AU692" s="35"/>
      <c r="AV692" s="35"/>
      <c r="AW692" s="35"/>
      <c r="AX692" s="71"/>
      <c r="AY692" s="15"/>
      <c r="AZ692" s="15"/>
      <c r="BA692" s="28"/>
      <c r="BB692" s="71"/>
      <c r="BC692" s="173"/>
      <c r="BD692" s="220"/>
      <c r="BH692" s="221"/>
      <c r="BK692" s="50"/>
      <c r="BL692" s="115"/>
      <c r="BM692" s="43"/>
      <c r="BN692" s="43"/>
      <c r="BO692" s="43"/>
      <c r="BP692" s="115"/>
      <c r="BS692" s="50"/>
      <c r="BT692" s="115"/>
      <c r="BU692" s="222"/>
      <c r="BV692" s="223"/>
      <c r="BZ692" s="221"/>
      <c r="CC692" s="50"/>
      <c r="CD692" s="115"/>
      <c r="CE692" s="43"/>
      <c r="CF692" s="43"/>
      <c r="CG692" s="43"/>
      <c r="CH692" s="115"/>
      <c r="CK692" s="50"/>
      <c r="CL692" s="115"/>
      <c r="CM692" s="222"/>
      <c r="CN692" s="223"/>
      <c r="CR692" s="221"/>
      <c r="CU692" s="50"/>
      <c r="CV692" s="115"/>
      <c r="CW692" s="43"/>
      <c r="CX692" s="43"/>
      <c r="CY692" s="43"/>
      <c r="CZ692" s="115"/>
      <c r="DC692" s="50"/>
      <c r="DD692" s="115"/>
      <c r="DE692" s="222"/>
      <c r="DF692" s="223"/>
      <c r="DJ692" s="221"/>
      <c r="DM692" s="50"/>
      <c r="DN692" s="115"/>
      <c r="DO692" s="43"/>
      <c r="DP692" s="43"/>
      <c r="DQ692" s="43"/>
      <c r="DU692" s="50"/>
      <c r="DV692" s="115"/>
      <c r="DW692" s="222"/>
      <c r="DX692" s="223"/>
      <c r="EG692" s="43"/>
      <c r="EH692" s="43"/>
      <c r="EI692" s="43"/>
    </row>
    <row r="693">
      <c r="A693" s="218"/>
      <c r="B693" s="219"/>
      <c r="C693" s="15"/>
      <c r="D693" s="15"/>
      <c r="E693" s="15"/>
      <c r="F693" s="165"/>
      <c r="G693" s="15"/>
      <c r="H693" s="15"/>
      <c r="I693" s="28"/>
      <c r="J693" s="71"/>
      <c r="K693" s="35"/>
      <c r="L693" s="35"/>
      <c r="M693" s="35"/>
      <c r="N693" s="71"/>
      <c r="O693" s="15"/>
      <c r="P693" s="15"/>
      <c r="Q693" s="28"/>
      <c r="R693" s="71"/>
      <c r="S693" s="173"/>
      <c r="T693" s="219"/>
      <c r="U693" s="15"/>
      <c r="V693" s="15"/>
      <c r="W693" s="15"/>
      <c r="X693" s="165"/>
      <c r="Y693" s="15"/>
      <c r="Z693" s="15"/>
      <c r="AA693" s="15"/>
      <c r="AB693" s="71"/>
      <c r="AC693" s="35"/>
      <c r="AD693" s="35"/>
      <c r="AE693" s="35"/>
      <c r="AF693" s="71"/>
      <c r="AG693" s="15"/>
      <c r="AH693" s="15"/>
      <c r="AI693" s="28"/>
      <c r="AJ693" s="71"/>
      <c r="AK693" s="173"/>
      <c r="AL693" s="219"/>
      <c r="AM693" s="15"/>
      <c r="AN693" s="15"/>
      <c r="AO693" s="15"/>
      <c r="AP693" s="165"/>
      <c r="AQ693" s="15"/>
      <c r="AR693" s="15"/>
      <c r="AS693" s="28"/>
      <c r="AT693" s="71"/>
      <c r="AU693" s="35"/>
      <c r="AV693" s="35"/>
      <c r="AW693" s="35"/>
      <c r="AX693" s="71"/>
      <c r="AY693" s="15"/>
      <c r="AZ693" s="15"/>
      <c r="BA693" s="28"/>
      <c r="BB693" s="71"/>
      <c r="BC693" s="173"/>
      <c r="BD693" s="220"/>
      <c r="BH693" s="221"/>
      <c r="BK693" s="50"/>
      <c r="BL693" s="115"/>
      <c r="BM693" s="43"/>
      <c r="BN693" s="43"/>
      <c r="BO693" s="43"/>
      <c r="BP693" s="115"/>
      <c r="BS693" s="50"/>
      <c r="BT693" s="115"/>
      <c r="BU693" s="222"/>
      <c r="BV693" s="223"/>
      <c r="BZ693" s="221"/>
      <c r="CC693" s="50"/>
      <c r="CD693" s="115"/>
      <c r="CE693" s="43"/>
      <c r="CF693" s="43"/>
      <c r="CG693" s="43"/>
      <c r="CH693" s="115"/>
      <c r="CK693" s="50"/>
      <c r="CL693" s="115"/>
      <c r="CM693" s="222"/>
      <c r="CN693" s="223"/>
      <c r="CR693" s="221"/>
      <c r="CU693" s="50"/>
      <c r="CV693" s="115"/>
      <c r="CW693" s="43"/>
      <c r="CX693" s="43"/>
      <c r="CY693" s="43"/>
      <c r="CZ693" s="115"/>
      <c r="DC693" s="50"/>
      <c r="DD693" s="115"/>
      <c r="DE693" s="222"/>
      <c r="DF693" s="223"/>
      <c r="DJ693" s="221"/>
      <c r="DM693" s="50"/>
      <c r="DN693" s="115"/>
      <c r="DO693" s="43"/>
      <c r="DP693" s="43"/>
      <c r="DQ693" s="43"/>
      <c r="DU693" s="50"/>
      <c r="DV693" s="115"/>
      <c r="DW693" s="222"/>
      <c r="DX693" s="223"/>
      <c r="EG693" s="43"/>
      <c r="EH693" s="43"/>
      <c r="EI693" s="43"/>
    </row>
    <row r="694">
      <c r="A694" s="218"/>
      <c r="B694" s="219"/>
      <c r="C694" s="15"/>
      <c r="D694" s="15"/>
      <c r="E694" s="15"/>
      <c r="F694" s="165"/>
      <c r="G694" s="15"/>
      <c r="H694" s="15"/>
      <c r="I694" s="28"/>
      <c r="J694" s="71"/>
      <c r="K694" s="35"/>
      <c r="L694" s="35"/>
      <c r="M694" s="35"/>
      <c r="N694" s="71"/>
      <c r="O694" s="15"/>
      <c r="P694" s="15"/>
      <c r="Q694" s="28"/>
      <c r="R694" s="71"/>
      <c r="S694" s="173"/>
      <c r="T694" s="219"/>
      <c r="U694" s="15"/>
      <c r="V694" s="15"/>
      <c r="W694" s="15"/>
      <c r="X694" s="165"/>
      <c r="Y694" s="15"/>
      <c r="Z694" s="15"/>
      <c r="AA694" s="15"/>
      <c r="AB694" s="71"/>
      <c r="AC694" s="35"/>
      <c r="AD694" s="35"/>
      <c r="AE694" s="35"/>
      <c r="AF694" s="71"/>
      <c r="AG694" s="15"/>
      <c r="AH694" s="15"/>
      <c r="AI694" s="28"/>
      <c r="AJ694" s="71"/>
      <c r="AK694" s="173"/>
      <c r="AL694" s="219"/>
      <c r="AM694" s="15"/>
      <c r="AN694" s="15"/>
      <c r="AO694" s="15"/>
      <c r="AP694" s="165"/>
      <c r="AQ694" s="15"/>
      <c r="AR694" s="15"/>
      <c r="AS694" s="28"/>
      <c r="AT694" s="71"/>
      <c r="AU694" s="35"/>
      <c r="AV694" s="35"/>
      <c r="AW694" s="35"/>
      <c r="AX694" s="71"/>
      <c r="AY694" s="15"/>
      <c r="AZ694" s="15"/>
      <c r="BA694" s="28"/>
      <c r="BB694" s="71"/>
      <c r="BC694" s="173"/>
      <c r="BD694" s="220"/>
      <c r="BH694" s="221"/>
      <c r="BK694" s="50"/>
      <c r="BL694" s="115"/>
      <c r="BM694" s="43"/>
      <c r="BN694" s="43"/>
      <c r="BO694" s="43"/>
      <c r="BP694" s="115"/>
      <c r="BS694" s="50"/>
      <c r="BT694" s="115"/>
      <c r="BU694" s="222"/>
      <c r="BV694" s="223"/>
      <c r="BZ694" s="221"/>
      <c r="CC694" s="50"/>
      <c r="CD694" s="115"/>
      <c r="CE694" s="43"/>
      <c r="CF694" s="43"/>
      <c r="CG694" s="43"/>
      <c r="CH694" s="115"/>
      <c r="CK694" s="50"/>
      <c r="CL694" s="115"/>
      <c r="CM694" s="222"/>
      <c r="CN694" s="223"/>
      <c r="CR694" s="221"/>
      <c r="CU694" s="50"/>
      <c r="CV694" s="115"/>
      <c r="CW694" s="43"/>
      <c r="CX694" s="43"/>
      <c r="CY694" s="43"/>
      <c r="CZ694" s="115"/>
      <c r="DC694" s="50"/>
      <c r="DD694" s="115"/>
      <c r="DE694" s="222"/>
      <c r="DF694" s="223"/>
      <c r="DJ694" s="221"/>
      <c r="DM694" s="50"/>
      <c r="DN694" s="115"/>
      <c r="DO694" s="43"/>
      <c r="DP694" s="43"/>
      <c r="DQ694" s="43"/>
      <c r="DU694" s="50"/>
      <c r="DV694" s="115"/>
      <c r="DW694" s="222"/>
      <c r="DX694" s="223"/>
      <c r="EG694" s="43"/>
      <c r="EH694" s="43"/>
      <c r="EI694" s="43"/>
    </row>
    <row r="695">
      <c r="A695" s="218"/>
      <c r="B695" s="219"/>
      <c r="C695" s="15"/>
      <c r="D695" s="15"/>
      <c r="E695" s="15"/>
      <c r="F695" s="165"/>
      <c r="G695" s="15"/>
      <c r="H695" s="15"/>
      <c r="I695" s="28"/>
      <c r="J695" s="71"/>
      <c r="K695" s="35"/>
      <c r="L695" s="35"/>
      <c r="M695" s="35"/>
      <c r="N695" s="71"/>
      <c r="O695" s="15"/>
      <c r="P695" s="15"/>
      <c r="Q695" s="28"/>
      <c r="R695" s="71"/>
      <c r="S695" s="173"/>
      <c r="T695" s="219"/>
      <c r="U695" s="15"/>
      <c r="V695" s="15"/>
      <c r="W695" s="15"/>
      <c r="X695" s="165"/>
      <c r="Y695" s="15"/>
      <c r="Z695" s="15"/>
      <c r="AA695" s="15"/>
      <c r="AB695" s="71"/>
      <c r="AC695" s="35"/>
      <c r="AD695" s="35"/>
      <c r="AE695" s="35"/>
      <c r="AF695" s="71"/>
      <c r="AG695" s="15"/>
      <c r="AH695" s="15"/>
      <c r="AI695" s="28"/>
      <c r="AJ695" s="71"/>
      <c r="AK695" s="173"/>
      <c r="AL695" s="219"/>
      <c r="AM695" s="15"/>
      <c r="AN695" s="15"/>
      <c r="AO695" s="15"/>
      <c r="AP695" s="165"/>
      <c r="AQ695" s="15"/>
      <c r="AR695" s="15"/>
      <c r="AS695" s="28"/>
      <c r="AT695" s="71"/>
      <c r="AU695" s="35"/>
      <c r="AV695" s="35"/>
      <c r="AW695" s="35"/>
      <c r="AX695" s="71"/>
      <c r="AY695" s="15"/>
      <c r="AZ695" s="15"/>
      <c r="BA695" s="28"/>
      <c r="BB695" s="71"/>
      <c r="BC695" s="173"/>
      <c r="BD695" s="220"/>
      <c r="BH695" s="221"/>
      <c r="BK695" s="50"/>
      <c r="BL695" s="115"/>
      <c r="BM695" s="43"/>
      <c r="BN695" s="43"/>
      <c r="BO695" s="43"/>
      <c r="BP695" s="115"/>
      <c r="BS695" s="50"/>
      <c r="BT695" s="115"/>
      <c r="BU695" s="222"/>
      <c r="BV695" s="223"/>
      <c r="BZ695" s="221"/>
      <c r="CC695" s="50"/>
      <c r="CD695" s="115"/>
      <c r="CE695" s="43"/>
      <c r="CF695" s="43"/>
      <c r="CG695" s="43"/>
      <c r="CH695" s="115"/>
      <c r="CK695" s="50"/>
      <c r="CL695" s="115"/>
      <c r="CM695" s="222"/>
      <c r="CN695" s="223"/>
      <c r="CR695" s="221"/>
      <c r="CU695" s="50"/>
      <c r="CV695" s="115"/>
      <c r="CW695" s="43"/>
      <c r="CX695" s="43"/>
      <c r="CY695" s="43"/>
      <c r="CZ695" s="115"/>
      <c r="DC695" s="50"/>
      <c r="DD695" s="115"/>
      <c r="DE695" s="222"/>
      <c r="DF695" s="223"/>
      <c r="DJ695" s="221"/>
      <c r="DM695" s="50"/>
      <c r="DN695" s="115"/>
      <c r="DO695" s="43"/>
      <c r="DP695" s="43"/>
      <c r="DQ695" s="43"/>
      <c r="DU695" s="50"/>
      <c r="DV695" s="115"/>
      <c r="DW695" s="222"/>
      <c r="DX695" s="223"/>
      <c r="EG695" s="43"/>
      <c r="EH695" s="43"/>
      <c r="EI695" s="43"/>
    </row>
    <row r="696">
      <c r="A696" s="218"/>
      <c r="B696" s="219"/>
      <c r="C696" s="15"/>
      <c r="D696" s="15"/>
      <c r="E696" s="15"/>
      <c r="F696" s="165"/>
      <c r="G696" s="15"/>
      <c r="H696" s="15"/>
      <c r="I696" s="28"/>
      <c r="J696" s="71"/>
      <c r="K696" s="35"/>
      <c r="L696" s="35"/>
      <c r="M696" s="35"/>
      <c r="N696" s="71"/>
      <c r="O696" s="15"/>
      <c r="P696" s="15"/>
      <c r="Q696" s="28"/>
      <c r="R696" s="71"/>
      <c r="S696" s="173"/>
      <c r="T696" s="219"/>
      <c r="U696" s="15"/>
      <c r="V696" s="15"/>
      <c r="W696" s="15"/>
      <c r="X696" s="165"/>
      <c r="Y696" s="15"/>
      <c r="Z696" s="15"/>
      <c r="AA696" s="15"/>
      <c r="AB696" s="71"/>
      <c r="AC696" s="35"/>
      <c r="AD696" s="35"/>
      <c r="AE696" s="35"/>
      <c r="AF696" s="71"/>
      <c r="AG696" s="15"/>
      <c r="AH696" s="15"/>
      <c r="AI696" s="28"/>
      <c r="AJ696" s="71"/>
      <c r="AK696" s="173"/>
      <c r="AL696" s="219"/>
      <c r="AM696" s="15"/>
      <c r="AN696" s="15"/>
      <c r="AO696" s="15"/>
      <c r="AP696" s="165"/>
      <c r="AQ696" s="15"/>
      <c r="AR696" s="15"/>
      <c r="AS696" s="28"/>
      <c r="AT696" s="71"/>
      <c r="AU696" s="35"/>
      <c r="AV696" s="35"/>
      <c r="AW696" s="35"/>
      <c r="AX696" s="71"/>
      <c r="AY696" s="15"/>
      <c r="AZ696" s="15"/>
      <c r="BA696" s="28"/>
      <c r="BB696" s="71"/>
      <c r="BC696" s="173"/>
      <c r="BD696" s="220"/>
      <c r="BH696" s="221"/>
      <c r="BK696" s="50"/>
      <c r="BL696" s="115"/>
      <c r="BM696" s="43"/>
      <c r="BN696" s="43"/>
      <c r="BO696" s="43"/>
      <c r="BP696" s="115"/>
      <c r="BS696" s="50"/>
      <c r="BT696" s="115"/>
      <c r="BU696" s="222"/>
      <c r="BV696" s="223"/>
      <c r="BZ696" s="221"/>
      <c r="CC696" s="50"/>
      <c r="CD696" s="115"/>
      <c r="CE696" s="43"/>
      <c r="CF696" s="43"/>
      <c r="CG696" s="43"/>
      <c r="CH696" s="115"/>
      <c r="CK696" s="50"/>
      <c r="CL696" s="115"/>
      <c r="CM696" s="222"/>
      <c r="CN696" s="223"/>
      <c r="CR696" s="221"/>
      <c r="CU696" s="50"/>
      <c r="CV696" s="115"/>
      <c r="CW696" s="43"/>
      <c r="CX696" s="43"/>
      <c r="CY696" s="43"/>
      <c r="CZ696" s="115"/>
      <c r="DC696" s="50"/>
      <c r="DD696" s="115"/>
      <c r="DE696" s="222"/>
      <c r="DF696" s="223"/>
      <c r="DJ696" s="221"/>
      <c r="DM696" s="50"/>
      <c r="DN696" s="115"/>
      <c r="DO696" s="43"/>
      <c r="DP696" s="43"/>
      <c r="DQ696" s="43"/>
      <c r="DU696" s="50"/>
      <c r="DV696" s="115"/>
      <c r="DW696" s="222"/>
      <c r="DX696" s="223"/>
      <c r="EG696" s="43"/>
      <c r="EH696" s="43"/>
      <c r="EI696" s="43"/>
    </row>
    <row r="697">
      <c r="A697" s="218"/>
      <c r="B697" s="219"/>
      <c r="C697" s="15"/>
      <c r="D697" s="15"/>
      <c r="E697" s="15"/>
      <c r="F697" s="165"/>
      <c r="G697" s="15"/>
      <c r="H697" s="15"/>
      <c r="I697" s="28"/>
      <c r="J697" s="71"/>
      <c r="K697" s="35"/>
      <c r="L697" s="35"/>
      <c r="M697" s="35"/>
      <c r="N697" s="71"/>
      <c r="O697" s="15"/>
      <c r="P697" s="15"/>
      <c r="Q697" s="28"/>
      <c r="R697" s="71"/>
      <c r="S697" s="173"/>
      <c r="T697" s="219"/>
      <c r="U697" s="15"/>
      <c r="V697" s="15"/>
      <c r="W697" s="15"/>
      <c r="X697" s="165"/>
      <c r="Y697" s="15"/>
      <c r="Z697" s="15"/>
      <c r="AA697" s="15"/>
      <c r="AB697" s="71"/>
      <c r="AC697" s="35"/>
      <c r="AD697" s="35"/>
      <c r="AE697" s="35"/>
      <c r="AF697" s="71"/>
      <c r="AG697" s="15"/>
      <c r="AH697" s="15"/>
      <c r="AI697" s="28"/>
      <c r="AJ697" s="71"/>
      <c r="AK697" s="173"/>
      <c r="AL697" s="219"/>
      <c r="AM697" s="15"/>
      <c r="AN697" s="15"/>
      <c r="AO697" s="15"/>
      <c r="AP697" s="165"/>
      <c r="AQ697" s="15"/>
      <c r="AR697" s="15"/>
      <c r="AS697" s="28"/>
      <c r="AT697" s="71"/>
      <c r="AU697" s="35"/>
      <c r="AV697" s="35"/>
      <c r="AW697" s="35"/>
      <c r="AX697" s="71"/>
      <c r="AY697" s="15"/>
      <c r="AZ697" s="15"/>
      <c r="BA697" s="28"/>
      <c r="BB697" s="71"/>
      <c r="BC697" s="173"/>
      <c r="BD697" s="220"/>
      <c r="BH697" s="221"/>
      <c r="BK697" s="50"/>
      <c r="BL697" s="115"/>
      <c r="BM697" s="43"/>
      <c r="BN697" s="43"/>
      <c r="BO697" s="43"/>
      <c r="BP697" s="115"/>
      <c r="BS697" s="50"/>
      <c r="BT697" s="115"/>
      <c r="BU697" s="222"/>
      <c r="BV697" s="223"/>
      <c r="BZ697" s="221"/>
      <c r="CC697" s="50"/>
      <c r="CD697" s="115"/>
      <c r="CE697" s="43"/>
      <c r="CF697" s="43"/>
      <c r="CG697" s="43"/>
      <c r="CH697" s="115"/>
      <c r="CK697" s="50"/>
      <c r="CL697" s="115"/>
      <c r="CM697" s="222"/>
      <c r="CN697" s="223"/>
      <c r="CR697" s="221"/>
      <c r="CU697" s="50"/>
      <c r="CV697" s="115"/>
      <c r="CW697" s="43"/>
      <c r="CX697" s="43"/>
      <c r="CY697" s="43"/>
      <c r="CZ697" s="115"/>
      <c r="DC697" s="50"/>
      <c r="DD697" s="115"/>
      <c r="DE697" s="222"/>
      <c r="DF697" s="223"/>
      <c r="DJ697" s="221"/>
      <c r="DM697" s="50"/>
      <c r="DN697" s="115"/>
      <c r="DO697" s="43"/>
      <c r="DP697" s="43"/>
      <c r="DQ697" s="43"/>
      <c r="DU697" s="50"/>
      <c r="DV697" s="115"/>
      <c r="DW697" s="222"/>
      <c r="DX697" s="223"/>
      <c r="EG697" s="43"/>
      <c r="EH697" s="43"/>
      <c r="EI697" s="43"/>
    </row>
    <row r="698">
      <c r="A698" s="218"/>
      <c r="B698" s="219"/>
      <c r="C698" s="15"/>
      <c r="D698" s="15"/>
      <c r="E698" s="15"/>
      <c r="F698" s="165"/>
      <c r="G698" s="15"/>
      <c r="H698" s="15"/>
      <c r="I698" s="28"/>
      <c r="J698" s="71"/>
      <c r="K698" s="35"/>
      <c r="L698" s="35"/>
      <c r="M698" s="35"/>
      <c r="N698" s="71"/>
      <c r="O698" s="15"/>
      <c r="P698" s="15"/>
      <c r="Q698" s="28"/>
      <c r="R698" s="71"/>
      <c r="S698" s="173"/>
      <c r="T698" s="219"/>
      <c r="U698" s="15"/>
      <c r="V698" s="15"/>
      <c r="W698" s="15"/>
      <c r="X698" s="165"/>
      <c r="Y698" s="15"/>
      <c r="Z698" s="15"/>
      <c r="AA698" s="15"/>
      <c r="AB698" s="71"/>
      <c r="AC698" s="35"/>
      <c r="AD698" s="35"/>
      <c r="AE698" s="35"/>
      <c r="AF698" s="71"/>
      <c r="AG698" s="15"/>
      <c r="AH698" s="15"/>
      <c r="AI698" s="28"/>
      <c r="AJ698" s="71"/>
      <c r="AK698" s="173"/>
      <c r="AL698" s="219"/>
      <c r="AM698" s="15"/>
      <c r="AN698" s="15"/>
      <c r="AO698" s="15"/>
      <c r="AP698" s="165"/>
      <c r="AQ698" s="15"/>
      <c r="AR698" s="15"/>
      <c r="AS698" s="28"/>
      <c r="AT698" s="71"/>
      <c r="AU698" s="35"/>
      <c r="AV698" s="35"/>
      <c r="AW698" s="35"/>
      <c r="AX698" s="71"/>
      <c r="AY698" s="15"/>
      <c r="AZ698" s="15"/>
      <c r="BA698" s="28"/>
      <c r="BB698" s="71"/>
      <c r="BC698" s="173"/>
      <c r="BD698" s="220"/>
      <c r="BH698" s="221"/>
      <c r="BK698" s="50"/>
      <c r="BL698" s="115"/>
      <c r="BM698" s="43"/>
      <c r="BN698" s="43"/>
      <c r="BO698" s="43"/>
      <c r="BP698" s="115"/>
      <c r="BS698" s="50"/>
      <c r="BT698" s="115"/>
      <c r="BU698" s="222"/>
      <c r="BV698" s="223"/>
      <c r="BZ698" s="221"/>
      <c r="CC698" s="50"/>
      <c r="CD698" s="115"/>
      <c r="CE698" s="43"/>
      <c r="CF698" s="43"/>
      <c r="CG698" s="43"/>
      <c r="CH698" s="115"/>
      <c r="CK698" s="50"/>
      <c r="CL698" s="115"/>
      <c r="CM698" s="222"/>
      <c r="CN698" s="223"/>
      <c r="CR698" s="221"/>
      <c r="CU698" s="50"/>
      <c r="CV698" s="115"/>
      <c r="CW698" s="43"/>
      <c r="CX698" s="43"/>
      <c r="CY698" s="43"/>
      <c r="CZ698" s="115"/>
      <c r="DC698" s="50"/>
      <c r="DD698" s="115"/>
      <c r="DE698" s="222"/>
      <c r="DF698" s="223"/>
      <c r="DJ698" s="221"/>
      <c r="DM698" s="50"/>
      <c r="DN698" s="115"/>
      <c r="DO698" s="43"/>
      <c r="DP698" s="43"/>
      <c r="DQ698" s="43"/>
      <c r="DU698" s="50"/>
      <c r="DV698" s="115"/>
      <c r="DW698" s="222"/>
      <c r="DX698" s="223"/>
      <c r="EG698" s="43"/>
      <c r="EH698" s="43"/>
      <c r="EI698" s="43"/>
    </row>
    <row r="699">
      <c r="A699" s="218"/>
      <c r="B699" s="219"/>
      <c r="C699" s="15"/>
      <c r="D699" s="15"/>
      <c r="E699" s="15"/>
      <c r="F699" s="165"/>
      <c r="G699" s="15"/>
      <c r="H699" s="15"/>
      <c r="I699" s="28"/>
      <c r="J699" s="71"/>
      <c r="K699" s="35"/>
      <c r="L699" s="35"/>
      <c r="M699" s="35"/>
      <c r="N699" s="71"/>
      <c r="O699" s="15"/>
      <c r="P699" s="15"/>
      <c r="Q699" s="28"/>
      <c r="R699" s="71"/>
      <c r="S699" s="173"/>
      <c r="T699" s="219"/>
      <c r="U699" s="15"/>
      <c r="V699" s="15"/>
      <c r="W699" s="15"/>
      <c r="X699" s="165"/>
      <c r="Y699" s="15"/>
      <c r="Z699" s="15"/>
      <c r="AA699" s="15"/>
      <c r="AB699" s="71"/>
      <c r="AC699" s="35"/>
      <c r="AD699" s="35"/>
      <c r="AE699" s="35"/>
      <c r="AF699" s="71"/>
      <c r="AG699" s="15"/>
      <c r="AH699" s="15"/>
      <c r="AI699" s="28"/>
      <c r="AJ699" s="71"/>
      <c r="AK699" s="173"/>
      <c r="AL699" s="219"/>
      <c r="AM699" s="15"/>
      <c r="AN699" s="15"/>
      <c r="AO699" s="15"/>
      <c r="AP699" s="165"/>
      <c r="AQ699" s="15"/>
      <c r="AR699" s="15"/>
      <c r="AS699" s="28"/>
      <c r="AT699" s="71"/>
      <c r="AU699" s="35"/>
      <c r="AV699" s="35"/>
      <c r="AW699" s="35"/>
      <c r="AX699" s="71"/>
      <c r="AY699" s="15"/>
      <c r="AZ699" s="15"/>
      <c r="BA699" s="28"/>
      <c r="BB699" s="71"/>
      <c r="BC699" s="173"/>
      <c r="BD699" s="220"/>
      <c r="BH699" s="221"/>
      <c r="BK699" s="50"/>
      <c r="BL699" s="115"/>
      <c r="BM699" s="43"/>
      <c r="BN699" s="43"/>
      <c r="BO699" s="43"/>
      <c r="BP699" s="115"/>
      <c r="BS699" s="50"/>
      <c r="BT699" s="115"/>
      <c r="BU699" s="222"/>
      <c r="BV699" s="223"/>
      <c r="BZ699" s="221"/>
      <c r="CC699" s="50"/>
      <c r="CD699" s="115"/>
      <c r="CE699" s="43"/>
      <c r="CF699" s="43"/>
      <c r="CG699" s="43"/>
      <c r="CH699" s="115"/>
      <c r="CK699" s="50"/>
      <c r="CL699" s="115"/>
      <c r="CM699" s="222"/>
      <c r="CN699" s="223"/>
      <c r="CR699" s="221"/>
      <c r="CU699" s="50"/>
      <c r="CV699" s="115"/>
      <c r="CW699" s="43"/>
      <c r="CX699" s="43"/>
      <c r="CY699" s="43"/>
      <c r="CZ699" s="115"/>
      <c r="DC699" s="50"/>
      <c r="DD699" s="115"/>
      <c r="DE699" s="222"/>
      <c r="DF699" s="223"/>
      <c r="DJ699" s="221"/>
      <c r="DM699" s="50"/>
      <c r="DN699" s="115"/>
      <c r="DO699" s="43"/>
      <c r="DP699" s="43"/>
      <c r="DQ699" s="43"/>
      <c r="DU699" s="50"/>
      <c r="DV699" s="115"/>
      <c r="DW699" s="222"/>
      <c r="DX699" s="223"/>
      <c r="EG699" s="43"/>
      <c r="EH699" s="43"/>
      <c r="EI699" s="43"/>
    </row>
    <row r="700">
      <c r="A700" s="218"/>
      <c r="B700" s="219"/>
      <c r="C700" s="15"/>
      <c r="D700" s="15"/>
      <c r="E700" s="15"/>
      <c r="F700" s="165"/>
      <c r="G700" s="15"/>
      <c r="H700" s="15"/>
      <c r="I700" s="28"/>
      <c r="J700" s="71"/>
      <c r="K700" s="35"/>
      <c r="L700" s="35"/>
      <c r="M700" s="35"/>
      <c r="N700" s="71"/>
      <c r="O700" s="15"/>
      <c r="P700" s="15"/>
      <c r="Q700" s="28"/>
      <c r="R700" s="71"/>
      <c r="S700" s="173"/>
      <c r="T700" s="219"/>
      <c r="U700" s="15"/>
      <c r="V700" s="15"/>
      <c r="W700" s="15"/>
      <c r="X700" s="165"/>
      <c r="Y700" s="15"/>
      <c r="Z700" s="15"/>
      <c r="AA700" s="15"/>
      <c r="AB700" s="71"/>
      <c r="AC700" s="35"/>
      <c r="AD700" s="35"/>
      <c r="AE700" s="35"/>
      <c r="AF700" s="71"/>
      <c r="AG700" s="15"/>
      <c r="AH700" s="15"/>
      <c r="AI700" s="28"/>
      <c r="AJ700" s="71"/>
      <c r="AK700" s="173"/>
      <c r="AL700" s="219"/>
      <c r="AM700" s="15"/>
      <c r="AN700" s="15"/>
      <c r="AO700" s="15"/>
      <c r="AP700" s="165"/>
      <c r="AQ700" s="15"/>
      <c r="AR700" s="15"/>
      <c r="AS700" s="28"/>
      <c r="AT700" s="71"/>
      <c r="AU700" s="35"/>
      <c r="AV700" s="35"/>
      <c r="AW700" s="35"/>
      <c r="AX700" s="71"/>
      <c r="AY700" s="15"/>
      <c r="AZ700" s="15"/>
      <c r="BA700" s="28"/>
      <c r="BB700" s="71"/>
      <c r="BC700" s="173"/>
      <c r="BD700" s="220"/>
      <c r="BH700" s="221"/>
      <c r="BK700" s="50"/>
      <c r="BL700" s="115"/>
      <c r="BM700" s="43"/>
      <c r="BN700" s="43"/>
      <c r="BO700" s="43"/>
      <c r="BP700" s="115"/>
      <c r="BS700" s="50"/>
      <c r="BT700" s="115"/>
      <c r="BU700" s="222"/>
      <c r="BV700" s="223"/>
      <c r="BZ700" s="221"/>
      <c r="CC700" s="50"/>
      <c r="CD700" s="115"/>
      <c r="CE700" s="43"/>
      <c r="CF700" s="43"/>
      <c r="CG700" s="43"/>
      <c r="CH700" s="115"/>
      <c r="CK700" s="50"/>
      <c r="CL700" s="115"/>
      <c r="CM700" s="222"/>
      <c r="CN700" s="223"/>
      <c r="CR700" s="221"/>
      <c r="CU700" s="50"/>
      <c r="CV700" s="115"/>
      <c r="CW700" s="43"/>
      <c r="CX700" s="43"/>
      <c r="CY700" s="43"/>
      <c r="CZ700" s="115"/>
      <c r="DC700" s="50"/>
      <c r="DD700" s="115"/>
      <c r="DE700" s="222"/>
      <c r="DF700" s="223"/>
      <c r="DJ700" s="221"/>
      <c r="DM700" s="50"/>
      <c r="DN700" s="115"/>
      <c r="DO700" s="43"/>
      <c r="DP700" s="43"/>
      <c r="DQ700" s="43"/>
      <c r="DU700" s="50"/>
      <c r="DV700" s="115"/>
      <c r="DW700" s="222"/>
      <c r="DX700" s="223"/>
      <c r="EG700" s="43"/>
      <c r="EH700" s="43"/>
      <c r="EI700" s="43"/>
    </row>
    <row r="701">
      <c r="A701" s="218"/>
      <c r="B701" s="219"/>
      <c r="C701" s="15"/>
      <c r="D701" s="15"/>
      <c r="E701" s="15"/>
      <c r="F701" s="165"/>
      <c r="G701" s="15"/>
      <c r="H701" s="15"/>
      <c r="I701" s="28"/>
      <c r="J701" s="71"/>
      <c r="K701" s="35"/>
      <c r="L701" s="35"/>
      <c r="M701" s="35"/>
      <c r="N701" s="71"/>
      <c r="O701" s="15"/>
      <c r="P701" s="15"/>
      <c r="Q701" s="28"/>
      <c r="R701" s="71"/>
      <c r="S701" s="173"/>
      <c r="T701" s="219"/>
      <c r="U701" s="15"/>
      <c r="V701" s="15"/>
      <c r="W701" s="15"/>
      <c r="X701" s="165"/>
      <c r="Y701" s="15"/>
      <c r="Z701" s="15"/>
      <c r="AA701" s="15"/>
      <c r="AB701" s="71"/>
      <c r="AC701" s="35"/>
      <c r="AD701" s="35"/>
      <c r="AE701" s="35"/>
      <c r="AF701" s="71"/>
      <c r="AG701" s="15"/>
      <c r="AH701" s="15"/>
      <c r="AI701" s="28"/>
      <c r="AJ701" s="71"/>
      <c r="AK701" s="173"/>
      <c r="AL701" s="219"/>
      <c r="AM701" s="15"/>
      <c r="AN701" s="15"/>
      <c r="AO701" s="15"/>
      <c r="AP701" s="165"/>
      <c r="AQ701" s="15"/>
      <c r="AR701" s="15"/>
      <c r="AS701" s="28"/>
      <c r="AT701" s="71"/>
      <c r="AU701" s="35"/>
      <c r="AV701" s="35"/>
      <c r="AW701" s="35"/>
      <c r="AX701" s="71"/>
      <c r="AY701" s="15"/>
      <c r="AZ701" s="15"/>
      <c r="BA701" s="28"/>
      <c r="BB701" s="71"/>
      <c r="BC701" s="173"/>
      <c r="BD701" s="220"/>
      <c r="BH701" s="221"/>
      <c r="BK701" s="50"/>
      <c r="BL701" s="115"/>
      <c r="BM701" s="43"/>
      <c r="BN701" s="43"/>
      <c r="BO701" s="43"/>
      <c r="BP701" s="115"/>
      <c r="BS701" s="50"/>
      <c r="BT701" s="115"/>
      <c r="BU701" s="222"/>
      <c r="BV701" s="223"/>
      <c r="BZ701" s="221"/>
      <c r="CC701" s="50"/>
      <c r="CD701" s="115"/>
      <c r="CE701" s="43"/>
      <c r="CF701" s="43"/>
      <c r="CG701" s="43"/>
      <c r="CH701" s="115"/>
      <c r="CK701" s="50"/>
      <c r="CL701" s="115"/>
      <c r="CM701" s="222"/>
      <c r="CN701" s="223"/>
      <c r="CR701" s="221"/>
      <c r="CU701" s="50"/>
      <c r="CV701" s="115"/>
      <c r="CW701" s="43"/>
      <c r="CX701" s="43"/>
      <c r="CY701" s="43"/>
      <c r="CZ701" s="115"/>
      <c r="DC701" s="50"/>
      <c r="DD701" s="115"/>
      <c r="DE701" s="222"/>
      <c r="DF701" s="223"/>
      <c r="DJ701" s="221"/>
      <c r="DM701" s="50"/>
      <c r="DN701" s="115"/>
      <c r="DO701" s="43"/>
      <c r="DP701" s="43"/>
      <c r="DQ701" s="43"/>
      <c r="DU701" s="50"/>
      <c r="DV701" s="115"/>
      <c r="DW701" s="222"/>
      <c r="DX701" s="223"/>
      <c r="EG701" s="43"/>
      <c r="EH701" s="43"/>
      <c r="EI701" s="43"/>
    </row>
    <row r="702">
      <c r="A702" s="218"/>
      <c r="B702" s="219"/>
      <c r="C702" s="15"/>
      <c r="D702" s="15"/>
      <c r="E702" s="15"/>
      <c r="F702" s="165"/>
      <c r="G702" s="15"/>
      <c r="H702" s="15"/>
      <c r="I702" s="28"/>
      <c r="J702" s="71"/>
      <c r="K702" s="35"/>
      <c r="L702" s="35"/>
      <c r="M702" s="35"/>
      <c r="N702" s="71"/>
      <c r="O702" s="15"/>
      <c r="P702" s="15"/>
      <c r="Q702" s="28"/>
      <c r="R702" s="71"/>
      <c r="S702" s="173"/>
      <c r="T702" s="219"/>
      <c r="U702" s="15"/>
      <c r="V702" s="15"/>
      <c r="W702" s="15"/>
      <c r="X702" s="165"/>
      <c r="Y702" s="15"/>
      <c r="Z702" s="15"/>
      <c r="AA702" s="15"/>
      <c r="AB702" s="71"/>
      <c r="AC702" s="35"/>
      <c r="AD702" s="35"/>
      <c r="AE702" s="35"/>
      <c r="AF702" s="71"/>
      <c r="AG702" s="15"/>
      <c r="AH702" s="15"/>
      <c r="AI702" s="28"/>
      <c r="AJ702" s="71"/>
      <c r="AK702" s="173"/>
      <c r="AL702" s="219"/>
      <c r="AM702" s="15"/>
      <c r="AN702" s="15"/>
      <c r="AO702" s="15"/>
      <c r="AP702" s="165"/>
      <c r="AQ702" s="15"/>
      <c r="AR702" s="15"/>
      <c r="AS702" s="28"/>
      <c r="AT702" s="71"/>
      <c r="AU702" s="35"/>
      <c r="AV702" s="35"/>
      <c r="AW702" s="35"/>
      <c r="AX702" s="71"/>
      <c r="AY702" s="15"/>
      <c r="AZ702" s="15"/>
      <c r="BA702" s="28"/>
      <c r="BB702" s="71"/>
      <c r="BC702" s="173"/>
      <c r="BD702" s="220"/>
      <c r="BH702" s="221"/>
      <c r="BK702" s="50"/>
      <c r="BL702" s="115"/>
      <c r="BM702" s="43"/>
      <c r="BN702" s="43"/>
      <c r="BO702" s="43"/>
      <c r="BP702" s="115"/>
      <c r="BS702" s="50"/>
      <c r="BT702" s="115"/>
      <c r="BU702" s="222"/>
      <c r="BV702" s="223"/>
      <c r="BZ702" s="221"/>
      <c r="CC702" s="50"/>
      <c r="CD702" s="115"/>
      <c r="CE702" s="43"/>
      <c r="CF702" s="43"/>
      <c r="CG702" s="43"/>
      <c r="CH702" s="115"/>
      <c r="CK702" s="50"/>
      <c r="CL702" s="115"/>
      <c r="CM702" s="222"/>
      <c r="CN702" s="223"/>
      <c r="CR702" s="221"/>
      <c r="CU702" s="50"/>
      <c r="CV702" s="115"/>
      <c r="CW702" s="43"/>
      <c r="CX702" s="43"/>
      <c r="CY702" s="43"/>
      <c r="CZ702" s="115"/>
      <c r="DC702" s="50"/>
      <c r="DD702" s="115"/>
      <c r="DE702" s="222"/>
      <c r="DF702" s="223"/>
      <c r="DJ702" s="221"/>
      <c r="DM702" s="50"/>
      <c r="DN702" s="115"/>
      <c r="DO702" s="43"/>
      <c r="DP702" s="43"/>
      <c r="DQ702" s="43"/>
      <c r="DU702" s="50"/>
      <c r="DV702" s="115"/>
      <c r="DW702" s="222"/>
      <c r="DX702" s="223"/>
      <c r="EG702" s="43"/>
      <c r="EH702" s="43"/>
      <c r="EI702" s="43"/>
    </row>
    <row r="703">
      <c r="A703" s="218"/>
      <c r="B703" s="219"/>
      <c r="C703" s="15"/>
      <c r="D703" s="15"/>
      <c r="E703" s="15"/>
      <c r="F703" s="165"/>
      <c r="G703" s="15"/>
      <c r="H703" s="15"/>
      <c r="I703" s="28"/>
      <c r="J703" s="71"/>
      <c r="K703" s="35"/>
      <c r="L703" s="35"/>
      <c r="M703" s="35"/>
      <c r="N703" s="71"/>
      <c r="O703" s="15"/>
      <c r="P703" s="15"/>
      <c r="Q703" s="28"/>
      <c r="R703" s="71"/>
      <c r="S703" s="173"/>
      <c r="T703" s="219"/>
      <c r="U703" s="15"/>
      <c r="V703" s="15"/>
      <c r="W703" s="15"/>
      <c r="X703" s="165"/>
      <c r="Y703" s="15"/>
      <c r="Z703" s="15"/>
      <c r="AA703" s="15"/>
      <c r="AB703" s="71"/>
      <c r="AC703" s="35"/>
      <c r="AD703" s="35"/>
      <c r="AE703" s="35"/>
      <c r="AF703" s="71"/>
      <c r="AG703" s="15"/>
      <c r="AH703" s="15"/>
      <c r="AI703" s="28"/>
      <c r="AJ703" s="71"/>
      <c r="AK703" s="173"/>
      <c r="AL703" s="219"/>
      <c r="AM703" s="15"/>
      <c r="AN703" s="15"/>
      <c r="AO703" s="15"/>
      <c r="AP703" s="165"/>
      <c r="AQ703" s="15"/>
      <c r="AR703" s="15"/>
      <c r="AS703" s="28"/>
      <c r="AT703" s="71"/>
      <c r="AU703" s="35"/>
      <c r="AV703" s="35"/>
      <c r="AW703" s="35"/>
      <c r="AX703" s="71"/>
      <c r="AY703" s="15"/>
      <c r="AZ703" s="15"/>
      <c r="BA703" s="28"/>
      <c r="BB703" s="71"/>
      <c r="BC703" s="173"/>
      <c r="BD703" s="220"/>
      <c r="BH703" s="221"/>
      <c r="BK703" s="50"/>
      <c r="BL703" s="115"/>
      <c r="BM703" s="43"/>
      <c r="BN703" s="43"/>
      <c r="BO703" s="43"/>
      <c r="BP703" s="115"/>
      <c r="BS703" s="50"/>
      <c r="BT703" s="115"/>
      <c r="BU703" s="222"/>
      <c r="BV703" s="223"/>
      <c r="BZ703" s="221"/>
      <c r="CC703" s="50"/>
      <c r="CD703" s="115"/>
      <c r="CE703" s="43"/>
      <c r="CF703" s="43"/>
      <c r="CG703" s="43"/>
      <c r="CH703" s="115"/>
      <c r="CK703" s="50"/>
      <c r="CL703" s="115"/>
      <c r="CM703" s="222"/>
      <c r="CN703" s="223"/>
      <c r="CR703" s="221"/>
      <c r="CU703" s="50"/>
      <c r="CV703" s="115"/>
      <c r="CW703" s="43"/>
      <c r="CX703" s="43"/>
      <c r="CY703" s="43"/>
      <c r="CZ703" s="115"/>
      <c r="DC703" s="50"/>
      <c r="DD703" s="115"/>
      <c r="DE703" s="222"/>
      <c r="DF703" s="223"/>
      <c r="DJ703" s="221"/>
      <c r="DM703" s="50"/>
      <c r="DN703" s="115"/>
      <c r="DO703" s="43"/>
      <c r="DP703" s="43"/>
      <c r="DQ703" s="43"/>
      <c r="DU703" s="50"/>
      <c r="DV703" s="115"/>
      <c r="DW703" s="222"/>
      <c r="DX703" s="223"/>
      <c r="EG703" s="43"/>
      <c r="EH703" s="43"/>
      <c r="EI703" s="43"/>
    </row>
    <row r="704">
      <c r="A704" s="218"/>
      <c r="B704" s="219"/>
      <c r="C704" s="15"/>
      <c r="D704" s="15"/>
      <c r="E704" s="15"/>
      <c r="F704" s="165"/>
      <c r="G704" s="15"/>
      <c r="H704" s="15"/>
      <c r="I704" s="28"/>
      <c r="J704" s="71"/>
      <c r="K704" s="35"/>
      <c r="L704" s="35"/>
      <c r="M704" s="35"/>
      <c r="N704" s="71"/>
      <c r="O704" s="15"/>
      <c r="P704" s="15"/>
      <c r="Q704" s="28"/>
      <c r="R704" s="71"/>
      <c r="S704" s="173"/>
      <c r="T704" s="219"/>
      <c r="U704" s="15"/>
      <c r="V704" s="15"/>
      <c r="W704" s="15"/>
      <c r="X704" s="165"/>
      <c r="Y704" s="15"/>
      <c r="Z704" s="15"/>
      <c r="AA704" s="15"/>
      <c r="AB704" s="71"/>
      <c r="AC704" s="35"/>
      <c r="AD704" s="35"/>
      <c r="AE704" s="35"/>
      <c r="AF704" s="71"/>
      <c r="AG704" s="15"/>
      <c r="AH704" s="15"/>
      <c r="AI704" s="28"/>
      <c r="AJ704" s="71"/>
      <c r="AK704" s="173"/>
      <c r="AL704" s="219"/>
      <c r="AM704" s="15"/>
      <c r="AN704" s="15"/>
      <c r="AO704" s="15"/>
      <c r="AP704" s="165"/>
      <c r="AQ704" s="15"/>
      <c r="AR704" s="15"/>
      <c r="AS704" s="28"/>
      <c r="AT704" s="71"/>
      <c r="AU704" s="35"/>
      <c r="AV704" s="35"/>
      <c r="AW704" s="35"/>
      <c r="AX704" s="71"/>
      <c r="AY704" s="15"/>
      <c r="AZ704" s="15"/>
      <c r="BA704" s="28"/>
      <c r="BB704" s="71"/>
      <c r="BC704" s="173"/>
      <c r="BD704" s="220"/>
      <c r="BH704" s="221"/>
      <c r="BK704" s="50"/>
      <c r="BL704" s="115"/>
      <c r="BM704" s="43"/>
      <c r="BN704" s="43"/>
      <c r="BO704" s="43"/>
      <c r="BP704" s="115"/>
      <c r="BS704" s="50"/>
      <c r="BT704" s="115"/>
      <c r="BU704" s="222"/>
      <c r="BV704" s="223"/>
      <c r="BZ704" s="221"/>
      <c r="CC704" s="50"/>
      <c r="CD704" s="115"/>
      <c r="CE704" s="43"/>
      <c r="CF704" s="43"/>
      <c r="CG704" s="43"/>
      <c r="CH704" s="115"/>
      <c r="CK704" s="50"/>
      <c r="CL704" s="115"/>
      <c r="CM704" s="222"/>
      <c r="CN704" s="223"/>
      <c r="CR704" s="221"/>
      <c r="CU704" s="50"/>
      <c r="CV704" s="115"/>
      <c r="CW704" s="43"/>
      <c r="CX704" s="43"/>
      <c r="CY704" s="43"/>
      <c r="CZ704" s="115"/>
      <c r="DC704" s="50"/>
      <c r="DD704" s="115"/>
      <c r="DE704" s="222"/>
      <c r="DF704" s="223"/>
      <c r="DJ704" s="221"/>
      <c r="DM704" s="50"/>
      <c r="DN704" s="115"/>
      <c r="DO704" s="43"/>
      <c r="DP704" s="43"/>
      <c r="DQ704" s="43"/>
      <c r="DU704" s="50"/>
      <c r="DV704" s="115"/>
      <c r="DW704" s="222"/>
      <c r="DX704" s="223"/>
      <c r="EG704" s="43"/>
      <c r="EH704" s="43"/>
      <c r="EI704" s="43"/>
    </row>
    <row r="705">
      <c r="A705" s="218"/>
      <c r="B705" s="219"/>
      <c r="C705" s="15"/>
      <c r="D705" s="15"/>
      <c r="E705" s="15"/>
      <c r="F705" s="165"/>
      <c r="G705" s="15"/>
      <c r="H705" s="15"/>
      <c r="I705" s="28"/>
      <c r="J705" s="71"/>
      <c r="K705" s="35"/>
      <c r="L705" s="35"/>
      <c r="M705" s="35"/>
      <c r="N705" s="71"/>
      <c r="O705" s="15"/>
      <c r="P705" s="15"/>
      <c r="Q705" s="28"/>
      <c r="R705" s="71"/>
      <c r="S705" s="173"/>
      <c r="T705" s="219"/>
      <c r="U705" s="15"/>
      <c r="V705" s="15"/>
      <c r="W705" s="15"/>
      <c r="X705" s="165"/>
      <c r="Y705" s="15"/>
      <c r="Z705" s="15"/>
      <c r="AA705" s="15"/>
      <c r="AB705" s="71"/>
      <c r="AC705" s="35"/>
      <c r="AD705" s="35"/>
      <c r="AE705" s="35"/>
      <c r="AF705" s="71"/>
      <c r="AG705" s="15"/>
      <c r="AH705" s="15"/>
      <c r="AI705" s="28"/>
      <c r="AJ705" s="71"/>
      <c r="AK705" s="173"/>
      <c r="AL705" s="219"/>
      <c r="AM705" s="15"/>
      <c r="AN705" s="15"/>
      <c r="AO705" s="15"/>
      <c r="AP705" s="165"/>
      <c r="AQ705" s="15"/>
      <c r="AR705" s="15"/>
      <c r="AS705" s="28"/>
      <c r="AT705" s="71"/>
      <c r="AU705" s="35"/>
      <c r="AV705" s="35"/>
      <c r="AW705" s="35"/>
      <c r="AX705" s="71"/>
      <c r="AY705" s="15"/>
      <c r="AZ705" s="15"/>
      <c r="BA705" s="28"/>
      <c r="BB705" s="71"/>
      <c r="BC705" s="173"/>
      <c r="BD705" s="220"/>
      <c r="BH705" s="221"/>
      <c r="BK705" s="50"/>
      <c r="BL705" s="115"/>
      <c r="BM705" s="43"/>
      <c r="BN705" s="43"/>
      <c r="BO705" s="43"/>
      <c r="BP705" s="115"/>
      <c r="BS705" s="50"/>
      <c r="BT705" s="115"/>
      <c r="BU705" s="222"/>
      <c r="BV705" s="223"/>
      <c r="BZ705" s="221"/>
      <c r="CC705" s="50"/>
      <c r="CD705" s="115"/>
      <c r="CE705" s="43"/>
      <c r="CF705" s="43"/>
      <c r="CG705" s="43"/>
      <c r="CH705" s="115"/>
      <c r="CK705" s="50"/>
      <c r="CL705" s="115"/>
      <c r="CM705" s="222"/>
      <c r="CN705" s="223"/>
      <c r="CR705" s="221"/>
      <c r="CU705" s="50"/>
      <c r="CV705" s="115"/>
      <c r="CW705" s="43"/>
      <c r="CX705" s="43"/>
      <c r="CY705" s="43"/>
      <c r="CZ705" s="115"/>
      <c r="DC705" s="50"/>
      <c r="DD705" s="115"/>
      <c r="DE705" s="222"/>
      <c r="DF705" s="223"/>
      <c r="DJ705" s="221"/>
      <c r="DM705" s="50"/>
      <c r="DN705" s="115"/>
      <c r="DO705" s="43"/>
      <c r="DP705" s="43"/>
      <c r="DQ705" s="43"/>
      <c r="DU705" s="50"/>
      <c r="DV705" s="115"/>
      <c r="DW705" s="222"/>
      <c r="DX705" s="223"/>
      <c r="EG705" s="43"/>
      <c r="EH705" s="43"/>
      <c r="EI705" s="43"/>
    </row>
    <row r="706">
      <c r="A706" s="218"/>
      <c r="B706" s="219"/>
      <c r="C706" s="15"/>
      <c r="D706" s="15"/>
      <c r="E706" s="15"/>
      <c r="F706" s="165"/>
      <c r="G706" s="15"/>
      <c r="H706" s="15"/>
      <c r="I706" s="28"/>
      <c r="J706" s="71"/>
      <c r="K706" s="35"/>
      <c r="L706" s="35"/>
      <c r="M706" s="35"/>
      <c r="N706" s="71"/>
      <c r="O706" s="15"/>
      <c r="P706" s="15"/>
      <c r="Q706" s="28"/>
      <c r="R706" s="71"/>
      <c r="S706" s="173"/>
      <c r="T706" s="219"/>
      <c r="U706" s="15"/>
      <c r="V706" s="15"/>
      <c r="W706" s="15"/>
      <c r="X706" s="165"/>
      <c r="Y706" s="15"/>
      <c r="Z706" s="15"/>
      <c r="AA706" s="15"/>
      <c r="AB706" s="71"/>
      <c r="AC706" s="35"/>
      <c r="AD706" s="35"/>
      <c r="AE706" s="35"/>
      <c r="AF706" s="71"/>
      <c r="AG706" s="15"/>
      <c r="AH706" s="15"/>
      <c r="AI706" s="28"/>
      <c r="AJ706" s="71"/>
      <c r="AK706" s="173"/>
      <c r="AL706" s="219"/>
      <c r="AM706" s="15"/>
      <c r="AN706" s="15"/>
      <c r="AO706" s="15"/>
      <c r="AP706" s="165"/>
      <c r="AQ706" s="15"/>
      <c r="AR706" s="15"/>
      <c r="AS706" s="28"/>
      <c r="AT706" s="71"/>
      <c r="AU706" s="35"/>
      <c r="AV706" s="35"/>
      <c r="AW706" s="35"/>
      <c r="AX706" s="71"/>
      <c r="AY706" s="15"/>
      <c r="AZ706" s="15"/>
      <c r="BA706" s="28"/>
      <c r="BB706" s="71"/>
      <c r="BC706" s="173"/>
      <c r="BD706" s="220"/>
      <c r="BH706" s="221"/>
      <c r="BK706" s="50"/>
      <c r="BL706" s="115"/>
      <c r="BM706" s="43"/>
      <c r="BN706" s="43"/>
      <c r="BO706" s="43"/>
      <c r="BP706" s="115"/>
      <c r="BS706" s="50"/>
      <c r="BT706" s="115"/>
      <c r="BU706" s="222"/>
      <c r="BV706" s="223"/>
      <c r="BZ706" s="221"/>
      <c r="CC706" s="50"/>
      <c r="CD706" s="115"/>
      <c r="CE706" s="43"/>
      <c r="CF706" s="43"/>
      <c r="CG706" s="43"/>
      <c r="CH706" s="115"/>
      <c r="CK706" s="50"/>
      <c r="CL706" s="115"/>
      <c r="CM706" s="222"/>
      <c r="CN706" s="223"/>
      <c r="CR706" s="221"/>
      <c r="CU706" s="50"/>
      <c r="CV706" s="115"/>
      <c r="CW706" s="43"/>
      <c r="CX706" s="43"/>
      <c r="CY706" s="43"/>
      <c r="CZ706" s="115"/>
      <c r="DC706" s="50"/>
      <c r="DD706" s="115"/>
      <c r="DE706" s="222"/>
      <c r="DF706" s="223"/>
      <c r="DJ706" s="221"/>
      <c r="DM706" s="50"/>
      <c r="DN706" s="115"/>
      <c r="DO706" s="43"/>
      <c r="DP706" s="43"/>
      <c r="DQ706" s="43"/>
      <c r="DU706" s="50"/>
      <c r="DV706" s="115"/>
      <c r="DW706" s="222"/>
      <c r="DX706" s="223"/>
      <c r="EG706" s="43"/>
      <c r="EH706" s="43"/>
      <c r="EI706" s="43"/>
    </row>
    <row r="707">
      <c r="A707" s="218"/>
      <c r="B707" s="219"/>
      <c r="C707" s="15"/>
      <c r="D707" s="15"/>
      <c r="E707" s="15"/>
      <c r="F707" s="165"/>
      <c r="G707" s="15"/>
      <c r="H707" s="15"/>
      <c r="I707" s="28"/>
      <c r="J707" s="71"/>
      <c r="K707" s="35"/>
      <c r="L707" s="35"/>
      <c r="M707" s="35"/>
      <c r="N707" s="71"/>
      <c r="O707" s="15"/>
      <c r="P707" s="15"/>
      <c r="Q707" s="28"/>
      <c r="R707" s="71"/>
      <c r="S707" s="173"/>
      <c r="T707" s="219"/>
      <c r="U707" s="15"/>
      <c r="V707" s="15"/>
      <c r="W707" s="15"/>
      <c r="X707" s="165"/>
      <c r="Y707" s="15"/>
      <c r="Z707" s="15"/>
      <c r="AA707" s="15"/>
      <c r="AB707" s="71"/>
      <c r="AC707" s="35"/>
      <c r="AD707" s="35"/>
      <c r="AE707" s="35"/>
      <c r="AF707" s="71"/>
      <c r="AG707" s="15"/>
      <c r="AH707" s="15"/>
      <c r="AI707" s="28"/>
      <c r="AJ707" s="71"/>
      <c r="AK707" s="173"/>
      <c r="AL707" s="219"/>
      <c r="AM707" s="15"/>
      <c r="AN707" s="15"/>
      <c r="AO707" s="15"/>
      <c r="AP707" s="165"/>
      <c r="AQ707" s="15"/>
      <c r="AR707" s="15"/>
      <c r="AS707" s="28"/>
      <c r="AT707" s="71"/>
      <c r="AU707" s="35"/>
      <c r="AV707" s="35"/>
      <c r="AW707" s="35"/>
      <c r="AX707" s="71"/>
      <c r="AY707" s="15"/>
      <c r="AZ707" s="15"/>
      <c r="BA707" s="28"/>
      <c r="BB707" s="71"/>
      <c r="BC707" s="173"/>
      <c r="BD707" s="220"/>
      <c r="BH707" s="221"/>
      <c r="BK707" s="50"/>
      <c r="BL707" s="115"/>
      <c r="BM707" s="43"/>
      <c r="BN707" s="43"/>
      <c r="BO707" s="43"/>
      <c r="BP707" s="115"/>
      <c r="BS707" s="50"/>
      <c r="BT707" s="115"/>
      <c r="BU707" s="222"/>
      <c r="BV707" s="223"/>
      <c r="BZ707" s="221"/>
      <c r="CC707" s="50"/>
      <c r="CD707" s="115"/>
      <c r="CE707" s="43"/>
      <c r="CF707" s="43"/>
      <c r="CG707" s="43"/>
      <c r="CH707" s="115"/>
      <c r="CK707" s="50"/>
      <c r="CL707" s="115"/>
      <c r="CM707" s="222"/>
      <c r="CN707" s="223"/>
      <c r="CR707" s="221"/>
      <c r="CU707" s="50"/>
      <c r="CV707" s="115"/>
      <c r="CW707" s="43"/>
      <c r="CX707" s="43"/>
      <c r="CY707" s="43"/>
      <c r="CZ707" s="115"/>
      <c r="DC707" s="50"/>
      <c r="DD707" s="115"/>
      <c r="DE707" s="222"/>
      <c r="DF707" s="223"/>
      <c r="DJ707" s="221"/>
      <c r="DM707" s="50"/>
      <c r="DN707" s="115"/>
      <c r="DO707" s="43"/>
      <c r="DP707" s="43"/>
      <c r="DQ707" s="43"/>
      <c r="DU707" s="50"/>
      <c r="DV707" s="115"/>
      <c r="DW707" s="222"/>
      <c r="DX707" s="223"/>
      <c r="EG707" s="43"/>
      <c r="EH707" s="43"/>
      <c r="EI707" s="43"/>
    </row>
    <row r="708">
      <c r="A708" s="218"/>
      <c r="B708" s="219"/>
      <c r="C708" s="15"/>
      <c r="D708" s="15"/>
      <c r="E708" s="15"/>
      <c r="F708" s="165"/>
      <c r="G708" s="15"/>
      <c r="H708" s="15"/>
      <c r="I708" s="28"/>
      <c r="J708" s="71"/>
      <c r="K708" s="35"/>
      <c r="L708" s="35"/>
      <c r="M708" s="35"/>
      <c r="N708" s="71"/>
      <c r="O708" s="15"/>
      <c r="P708" s="15"/>
      <c r="Q708" s="28"/>
      <c r="R708" s="71"/>
      <c r="S708" s="173"/>
      <c r="T708" s="219"/>
      <c r="U708" s="15"/>
      <c r="V708" s="15"/>
      <c r="W708" s="15"/>
      <c r="X708" s="165"/>
      <c r="Y708" s="15"/>
      <c r="Z708" s="15"/>
      <c r="AA708" s="15"/>
      <c r="AB708" s="71"/>
      <c r="AC708" s="35"/>
      <c r="AD708" s="35"/>
      <c r="AE708" s="35"/>
      <c r="AF708" s="71"/>
      <c r="AG708" s="15"/>
      <c r="AH708" s="15"/>
      <c r="AI708" s="28"/>
      <c r="AJ708" s="71"/>
      <c r="AK708" s="173"/>
      <c r="AL708" s="219"/>
      <c r="AM708" s="15"/>
      <c r="AN708" s="15"/>
      <c r="AO708" s="15"/>
      <c r="AP708" s="165"/>
      <c r="AQ708" s="15"/>
      <c r="AR708" s="15"/>
      <c r="AS708" s="28"/>
      <c r="AT708" s="71"/>
      <c r="AU708" s="35"/>
      <c r="AV708" s="35"/>
      <c r="AW708" s="35"/>
      <c r="AX708" s="71"/>
      <c r="AY708" s="15"/>
      <c r="AZ708" s="15"/>
      <c r="BA708" s="28"/>
      <c r="BB708" s="71"/>
      <c r="BC708" s="173"/>
      <c r="BD708" s="220"/>
      <c r="BH708" s="221"/>
      <c r="BK708" s="50"/>
      <c r="BL708" s="115"/>
      <c r="BM708" s="43"/>
      <c r="BN708" s="43"/>
      <c r="BO708" s="43"/>
      <c r="BP708" s="115"/>
      <c r="BS708" s="50"/>
      <c r="BT708" s="115"/>
      <c r="BU708" s="222"/>
      <c r="BV708" s="223"/>
      <c r="BZ708" s="221"/>
      <c r="CC708" s="50"/>
      <c r="CD708" s="115"/>
      <c r="CE708" s="43"/>
      <c r="CF708" s="43"/>
      <c r="CG708" s="43"/>
      <c r="CH708" s="115"/>
      <c r="CK708" s="50"/>
      <c r="CL708" s="115"/>
      <c r="CM708" s="222"/>
      <c r="CN708" s="223"/>
      <c r="CR708" s="221"/>
      <c r="CU708" s="50"/>
      <c r="CV708" s="115"/>
      <c r="CW708" s="43"/>
      <c r="CX708" s="43"/>
      <c r="CY708" s="43"/>
      <c r="CZ708" s="115"/>
      <c r="DC708" s="50"/>
      <c r="DD708" s="115"/>
      <c r="DE708" s="222"/>
      <c r="DF708" s="223"/>
      <c r="DJ708" s="221"/>
      <c r="DM708" s="50"/>
      <c r="DN708" s="115"/>
      <c r="DO708" s="43"/>
      <c r="DP708" s="43"/>
      <c r="DQ708" s="43"/>
      <c r="DU708" s="50"/>
      <c r="DV708" s="115"/>
      <c r="DW708" s="222"/>
      <c r="DX708" s="223"/>
      <c r="EG708" s="43"/>
      <c r="EH708" s="43"/>
      <c r="EI708" s="43"/>
    </row>
    <row r="709">
      <c r="A709" s="218"/>
      <c r="B709" s="219"/>
      <c r="C709" s="15"/>
      <c r="D709" s="15"/>
      <c r="E709" s="15"/>
      <c r="F709" s="165"/>
      <c r="G709" s="15"/>
      <c r="H709" s="15"/>
      <c r="I709" s="28"/>
      <c r="J709" s="71"/>
      <c r="K709" s="35"/>
      <c r="L709" s="35"/>
      <c r="M709" s="35"/>
      <c r="N709" s="71"/>
      <c r="O709" s="15"/>
      <c r="P709" s="15"/>
      <c r="Q709" s="28"/>
      <c r="R709" s="71"/>
      <c r="S709" s="173"/>
      <c r="T709" s="219"/>
      <c r="U709" s="15"/>
      <c r="V709" s="15"/>
      <c r="W709" s="15"/>
      <c r="X709" s="165"/>
      <c r="Y709" s="15"/>
      <c r="Z709" s="15"/>
      <c r="AA709" s="15"/>
      <c r="AB709" s="71"/>
      <c r="AC709" s="35"/>
      <c r="AD709" s="35"/>
      <c r="AE709" s="35"/>
      <c r="AF709" s="71"/>
      <c r="AG709" s="15"/>
      <c r="AH709" s="15"/>
      <c r="AI709" s="28"/>
      <c r="AJ709" s="71"/>
      <c r="AK709" s="173"/>
      <c r="AL709" s="219"/>
      <c r="AM709" s="15"/>
      <c r="AN709" s="15"/>
      <c r="AO709" s="15"/>
      <c r="AP709" s="165"/>
      <c r="AQ709" s="15"/>
      <c r="AR709" s="15"/>
      <c r="AS709" s="28"/>
      <c r="AT709" s="71"/>
      <c r="AU709" s="35"/>
      <c r="AV709" s="35"/>
      <c r="AW709" s="35"/>
      <c r="AX709" s="71"/>
      <c r="AY709" s="15"/>
      <c r="AZ709" s="15"/>
      <c r="BA709" s="28"/>
      <c r="BB709" s="71"/>
      <c r="BC709" s="173"/>
      <c r="BD709" s="220"/>
      <c r="BH709" s="221"/>
      <c r="BK709" s="50"/>
      <c r="BL709" s="115"/>
      <c r="BM709" s="43"/>
      <c r="BN709" s="43"/>
      <c r="BO709" s="43"/>
      <c r="BP709" s="115"/>
      <c r="BS709" s="50"/>
      <c r="BT709" s="115"/>
      <c r="BU709" s="222"/>
      <c r="BV709" s="223"/>
      <c r="BZ709" s="221"/>
      <c r="CC709" s="50"/>
      <c r="CD709" s="115"/>
      <c r="CE709" s="43"/>
      <c r="CF709" s="43"/>
      <c r="CG709" s="43"/>
      <c r="CH709" s="115"/>
      <c r="CK709" s="50"/>
      <c r="CL709" s="115"/>
      <c r="CM709" s="222"/>
      <c r="CN709" s="223"/>
      <c r="CR709" s="221"/>
      <c r="CU709" s="50"/>
      <c r="CV709" s="115"/>
      <c r="CW709" s="43"/>
      <c r="CX709" s="43"/>
      <c r="CY709" s="43"/>
      <c r="CZ709" s="115"/>
      <c r="DC709" s="50"/>
      <c r="DD709" s="115"/>
      <c r="DE709" s="222"/>
      <c r="DF709" s="223"/>
      <c r="DJ709" s="221"/>
      <c r="DM709" s="50"/>
      <c r="DN709" s="115"/>
      <c r="DO709" s="43"/>
      <c r="DP709" s="43"/>
      <c r="DQ709" s="43"/>
      <c r="DU709" s="50"/>
      <c r="DV709" s="115"/>
      <c r="DW709" s="222"/>
      <c r="DX709" s="223"/>
      <c r="EG709" s="43"/>
      <c r="EH709" s="43"/>
      <c r="EI709" s="43"/>
    </row>
    <row r="710">
      <c r="A710" s="218"/>
      <c r="B710" s="219"/>
      <c r="C710" s="15"/>
      <c r="D710" s="15"/>
      <c r="E710" s="15"/>
      <c r="F710" s="165"/>
      <c r="G710" s="15"/>
      <c r="H710" s="15"/>
      <c r="I710" s="28"/>
      <c r="J710" s="71"/>
      <c r="K710" s="35"/>
      <c r="L710" s="35"/>
      <c r="M710" s="35"/>
      <c r="N710" s="71"/>
      <c r="O710" s="15"/>
      <c r="P710" s="15"/>
      <c r="Q710" s="28"/>
      <c r="R710" s="71"/>
      <c r="S710" s="173"/>
      <c r="T710" s="219"/>
      <c r="U710" s="15"/>
      <c r="V710" s="15"/>
      <c r="W710" s="15"/>
      <c r="X710" s="165"/>
      <c r="Y710" s="15"/>
      <c r="Z710" s="15"/>
      <c r="AA710" s="15"/>
      <c r="AB710" s="71"/>
      <c r="AC710" s="35"/>
      <c r="AD710" s="35"/>
      <c r="AE710" s="35"/>
      <c r="AF710" s="71"/>
      <c r="AG710" s="15"/>
      <c r="AH710" s="15"/>
      <c r="AI710" s="28"/>
      <c r="AJ710" s="71"/>
      <c r="AK710" s="173"/>
      <c r="AL710" s="219"/>
      <c r="AM710" s="15"/>
      <c r="AN710" s="15"/>
      <c r="AO710" s="15"/>
      <c r="AP710" s="165"/>
      <c r="AQ710" s="15"/>
      <c r="AR710" s="15"/>
      <c r="AS710" s="28"/>
      <c r="AT710" s="71"/>
      <c r="AU710" s="35"/>
      <c r="AV710" s="35"/>
      <c r="AW710" s="35"/>
      <c r="AX710" s="71"/>
      <c r="AY710" s="15"/>
      <c r="AZ710" s="15"/>
      <c r="BA710" s="28"/>
      <c r="BB710" s="71"/>
      <c r="BC710" s="173"/>
      <c r="BD710" s="220"/>
      <c r="BH710" s="221"/>
      <c r="BK710" s="50"/>
      <c r="BL710" s="115"/>
      <c r="BM710" s="43"/>
      <c r="BN710" s="43"/>
      <c r="BO710" s="43"/>
      <c r="BP710" s="115"/>
      <c r="BS710" s="50"/>
      <c r="BT710" s="115"/>
      <c r="BU710" s="222"/>
      <c r="BV710" s="223"/>
      <c r="BZ710" s="221"/>
      <c r="CC710" s="50"/>
      <c r="CD710" s="115"/>
      <c r="CE710" s="43"/>
      <c r="CF710" s="43"/>
      <c r="CG710" s="43"/>
      <c r="CH710" s="115"/>
      <c r="CK710" s="50"/>
      <c r="CL710" s="115"/>
      <c r="CM710" s="222"/>
      <c r="CN710" s="223"/>
      <c r="CR710" s="221"/>
      <c r="CU710" s="50"/>
      <c r="CV710" s="115"/>
      <c r="CW710" s="43"/>
      <c r="CX710" s="43"/>
      <c r="CY710" s="43"/>
      <c r="CZ710" s="115"/>
      <c r="DC710" s="50"/>
      <c r="DD710" s="115"/>
      <c r="DE710" s="222"/>
      <c r="DF710" s="223"/>
      <c r="DJ710" s="221"/>
      <c r="DM710" s="50"/>
      <c r="DN710" s="115"/>
      <c r="DO710" s="43"/>
      <c r="DP710" s="43"/>
      <c r="DQ710" s="43"/>
      <c r="DU710" s="50"/>
      <c r="DV710" s="115"/>
      <c r="DW710" s="222"/>
      <c r="DX710" s="223"/>
      <c r="EG710" s="43"/>
      <c r="EH710" s="43"/>
      <c r="EI710" s="43"/>
    </row>
    <row r="711">
      <c r="A711" s="218"/>
      <c r="B711" s="219"/>
      <c r="C711" s="15"/>
      <c r="D711" s="15"/>
      <c r="E711" s="15"/>
      <c r="F711" s="165"/>
      <c r="G711" s="15"/>
      <c r="H711" s="15"/>
      <c r="I711" s="28"/>
      <c r="J711" s="71"/>
      <c r="K711" s="35"/>
      <c r="L711" s="35"/>
      <c r="M711" s="35"/>
      <c r="N711" s="71"/>
      <c r="O711" s="15"/>
      <c r="P711" s="15"/>
      <c r="Q711" s="28"/>
      <c r="R711" s="71"/>
      <c r="S711" s="173"/>
      <c r="T711" s="219"/>
      <c r="U711" s="15"/>
      <c r="V711" s="15"/>
      <c r="W711" s="15"/>
      <c r="X711" s="165"/>
      <c r="Y711" s="15"/>
      <c r="Z711" s="15"/>
      <c r="AA711" s="15"/>
      <c r="AB711" s="71"/>
      <c r="AC711" s="35"/>
      <c r="AD711" s="35"/>
      <c r="AE711" s="35"/>
      <c r="AF711" s="71"/>
      <c r="AG711" s="15"/>
      <c r="AH711" s="15"/>
      <c r="AI711" s="28"/>
      <c r="AJ711" s="71"/>
      <c r="AK711" s="173"/>
      <c r="AL711" s="219"/>
      <c r="AM711" s="15"/>
      <c r="AN711" s="15"/>
      <c r="AO711" s="15"/>
      <c r="AP711" s="165"/>
      <c r="AQ711" s="15"/>
      <c r="AR711" s="15"/>
      <c r="AS711" s="28"/>
      <c r="AT711" s="71"/>
      <c r="AU711" s="35"/>
      <c r="AV711" s="35"/>
      <c r="AW711" s="35"/>
      <c r="AX711" s="71"/>
      <c r="AY711" s="15"/>
      <c r="AZ711" s="15"/>
      <c r="BA711" s="28"/>
      <c r="BB711" s="71"/>
      <c r="BC711" s="173"/>
      <c r="BD711" s="220"/>
      <c r="BH711" s="221"/>
      <c r="BK711" s="50"/>
      <c r="BL711" s="115"/>
      <c r="BM711" s="43"/>
      <c r="BN711" s="43"/>
      <c r="BO711" s="43"/>
      <c r="BP711" s="115"/>
      <c r="BS711" s="50"/>
      <c r="BT711" s="115"/>
      <c r="BU711" s="222"/>
      <c r="BV711" s="223"/>
      <c r="BZ711" s="221"/>
      <c r="CC711" s="50"/>
      <c r="CD711" s="115"/>
      <c r="CE711" s="43"/>
      <c r="CF711" s="43"/>
      <c r="CG711" s="43"/>
      <c r="CH711" s="115"/>
      <c r="CK711" s="50"/>
      <c r="CL711" s="115"/>
      <c r="CM711" s="222"/>
      <c r="CN711" s="223"/>
      <c r="CR711" s="221"/>
      <c r="CU711" s="50"/>
      <c r="CV711" s="115"/>
      <c r="CW711" s="43"/>
      <c r="CX711" s="43"/>
      <c r="CY711" s="43"/>
      <c r="CZ711" s="115"/>
      <c r="DC711" s="50"/>
      <c r="DD711" s="115"/>
      <c r="DE711" s="222"/>
      <c r="DF711" s="223"/>
      <c r="DJ711" s="221"/>
      <c r="DM711" s="50"/>
      <c r="DN711" s="115"/>
      <c r="DO711" s="43"/>
      <c r="DP711" s="43"/>
      <c r="DQ711" s="43"/>
      <c r="DU711" s="50"/>
      <c r="DV711" s="115"/>
      <c r="DW711" s="222"/>
      <c r="DX711" s="223"/>
      <c r="EG711" s="43"/>
      <c r="EH711" s="43"/>
      <c r="EI711" s="43"/>
    </row>
    <row r="712">
      <c r="A712" s="218"/>
      <c r="B712" s="219"/>
      <c r="C712" s="15"/>
      <c r="D712" s="15"/>
      <c r="E712" s="15"/>
      <c r="F712" s="165"/>
      <c r="G712" s="15"/>
      <c r="H712" s="15"/>
      <c r="I712" s="28"/>
      <c r="J712" s="71"/>
      <c r="K712" s="35"/>
      <c r="L712" s="35"/>
      <c r="M712" s="35"/>
      <c r="N712" s="71"/>
      <c r="O712" s="15"/>
      <c r="P712" s="15"/>
      <c r="Q712" s="28"/>
      <c r="R712" s="71"/>
      <c r="S712" s="173"/>
      <c r="T712" s="219"/>
      <c r="U712" s="15"/>
      <c r="V712" s="15"/>
      <c r="W712" s="15"/>
      <c r="X712" s="165"/>
      <c r="Y712" s="15"/>
      <c r="Z712" s="15"/>
      <c r="AA712" s="15"/>
      <c r="AB712" s="71"/>
      <c r="AC712" s="35"/>
      <c r="AD712" s="35"/>
      <c r="AE712" s="35"/>
      <c r="AF712" s="71"/>
      <c r="AG712" s="15"/>
      <c r="AH712" s="15"/>
      <c r="AI712" s="28"/>
      <c r="AJ712" s="71"/>
      <c r="AK712" s="173"/>
      <c r="AL712" s="219"/>
      <c r="AM712" s="15"/>
      <c r="AN712" s="15"/>
      <c r="AO712" s="15"/>
      <c r="AP712" s="165"/>
      <c r="AQ712" s="15"/>
      <c r="AR712" s="15"/>
      <c r="AS712" s="28"/>
      <c r="AT712" s="71"/>
      <c r="AU712" s="35"/>
      <c r="AV712" s="35"/>
      <c r="AW712" s="35"/>
      <c r="AX712" s="71"/>
      <c r="AY712" s="15"/>
      <c r="AZ712" s="15"/>
      <c r="BA712" s="28"/>
      <c r="BB712" s="71"/>
      <c r="BC712" s="173"/>
      <c r="BD712" s="220"/>
      <c r="BH712" s="221"/>
      <c r="BK712" s="50"/>
      <c r="BL712" s="115"/>
      <c r="BM712" s="43"/>
      <c r="BN712" s="43"/>
      <c r="BO712" s="43"/>
      <c r="BP712" s="115"/>
      <c r="BS712" s="50"/>
      <c r="BT712" s="115"/>
      <c r="BU712" s="222"/>
      <c r="BV712" s="223"/>
      <c r="BZ712" s="221"/>
      <c r="CC712" s="50"/>
      <c r="CD712" s="115"/>
      <c r="CE712" s="43"/>
      <c r="CF712" s="43"/>
      <c r="CG712" s="43"/>
      <c r="CH712" s="115"/>
      <c r="CK712" s="50"/>
      <c r="CL712" s="115"/>
      <c r="CM712" s="222"/>
      <c r="CN712" s="223"/>
      <c r="CR712" s="221"/>
      <c r="CU712" s="50"/>
      <c r="CV712" s="115"/>
      <c r="CW712" s="43"/>
      <c r="CX712" s="43"/>
      <c r="CY712" s="43"/>
      <c r="CZ712" s="115"/>
      <c r="DC712" s="50"/>
      <c r="DD712" s="115"/>
      <c r="DE712" s="222"/>
      <c r="DF712" s="223"/>
      <c r="DJ712" s="221"/>
      <c r="DM712" s="50"/>
      <c r="DN712" s="115"/>
      <c r="DO712" s="43"/>
      <c r="DP712" s="43"/>
      <c r="DQ712" s="43"/>
      <c r="DU712" s="50"/>
      <c r="DV712" s="115"/>
      <c r="DW712" s="222"/>
      <c r="DX712" s="223"/>
      <c r="EG712" s="43"/>
      <c r="EH712" s="43"/>
      <c r="EI712" s="43"/>
    </row>
    <row r="713">
      <c r="A713" s="218"/>
      <c r="B713" s="219"/>
      <c r="C713" s="15"/>
      <c r="D713" s="15"/>
      <c r="E713" s="15"/>
      <c r="F713" s="165"/>
      <c r="G713" s="15"/>
      <c r="H713" s="15"/>
      <c r="I713" s="28"/>
      <c r="J713" s="71"/>
      <c r="K713" s="35"/>
      <c r="L713" s="35"/>
      <c r="M713" s="35"/>
      <c r="N713" s="71"/>
      <c r="O713" s="15"/>
      <c r="P713" s="15"/>
      <c r="Q713" s="28"/>
      <c r="R713" s="71"/>
      <c r="S713" s="173"/>
      <c r="T713" s="219"/>
      <c r="U713" s="15"/>
      <c r="V713" s="15"/>
      <c r="W713" s="15"/>
      <c r="X713" s="165"/>
      <c r="Y713" s="15"/>
      <c r="Z713" s="15"/>
      <c r="AA713" s="15"/>
      <c r="AB713" s="71"/>
      <c r="AC713" s="35"/>
      <c r="AD713" s="35"/>
      <c r="AE713" s="35"/>
      <c r="AF713" s="71"/>
      <c r="AG713" s="15"/>
      <c r="AH713" s="15"/>
      <c r="AI713" s="28"/>
      <c r="AJ713" s="71"/>
      <c r="AK713" s="173"/>
      <c r="AL713" s="219"/>
      <c r="AM713" s="15"/>
      <c r="AN713" s="15"/>
      <c r="AO713" s="15"/>
      <c r="AP713" s="165"/>
      <c r="AQ713" s="15"/>
      <c r="AR713" s="15"/>
      <c r="AS713" s="28"/>
      <c r="AT713" s="71"/>
      <c r="AU713" s="35"/>
      <c r="AV713" s="35"/>
      <c r="AW713" s="35"/>
      <c r="AX713" s="71"/>
      <c r="AY713" s="15"/>
      <c r="AZ713" s="15"/>
      <c r="BA713" s="28"/>
      <c r="BB713" s="71"/>
      <c r="BC713" s="173"/>
      <c r="BD713" s="220"/>
      <c r="BH713" s="221"/>
      <c r="BK713" s="50"/>
      <c r="BL713" s="115"/>
      <c r="BM713" s="43"/>
      <c r="BN713" s="43"/>
      <c r="BO713" s="43"/>
      <c r="BP713" s="115"/>
      <c r="BS713" s="50"/>
      <c r="BT713" s="115"/>
      <c r="BU713" s="222"/>
      <c r="BV713" s="223"/>
      <c r="BZ713" s="221"/>
      <c r="CC713" s="50"/>
      <c r="CD713" s="115"/>
      <c r="CE713" s="43"/>
      <c r="CF713" s="43"/>
      <c r="CG713" s="43"/>
      <c r="CH713" s="115"/>
      <c r="CK713" s="50"/>
      <c r="CL713" s="115"/>
      <c r="CM713" s="222"/>
      <c r="CN713" s="223"/>
      <c r="CR713" s="221"/>
      <c r="CU713" s="50"/>
      <c r="CV713" s="115"/>
      <c r="CW713" s="43"/>
      <c r="CX713" s="43"/>
      <c r="CY713" s="43"/>
      <c r="CZ713" s="115"/>
      <c r="DC713" s="50"/>
      <c r="DD713" s="115"/>
      <c r="DE713" s="222"/>
      <c r="DF713" s="223"/>
      <c r="DJ713" s="221"/>
      <c r="DM713" s="50"/>
      <c r="DN713" s="115"/>
      <c r="DO713" s="43"/>
      <c r="DP713" s="43"/>
      <c r="DQ713" s="43"/>
      <c r="DU713" s="50"/>
      <c r="DV713" s="115"/>
      <c r="DW713" s="222"/>
      <c r="DX713" s="223"/>
      <c r="EG713" s="43"/>
      <c r="EH713" s="43"/>
      <c r="EI713" s="43"/>
    </row>
    <row r="714">
      <c r="A714" s="218"/>
      <c r="B714" s="219"/>
      <c r="C714" s="15"/>
      <c r="D714" s="15"/>
      <c r="E714" s="15"/>
      <c r="F714" s="165"/>
      <c r="G714" s="15"/>
      <c r="H714" s="15"/>
      <c r="I714" s="28"/>
      <c r="J714" s="71"/>
      <c r="K714" s="35"/>
      <c r="L714" s="35"/>
      <c r="M714" s="35"/>
      <c r="N714" s="71"/>
      <c r="O714" s="15"/>
      <c r="P714" s="15"/>
      <c r="Q714" s="28"/>
      <c r="R714" s="71"/>
      <c r="S714" s="173"/>
      <c r="T714" s="219"/>
      <c r="U714" s="15"/>
      <c r="V714" s="15"/>
      <c r="W714" s="15"/>
      <c r="X714" s="165"/>
      <c r="Y714" s="15"/>
      <c r="Z714" s="15"/>
      <c r="AA714" s="15"/>
      <c r="AB714" s="71"/>
      <c r="AC714" s="35"/>
      <c r="AD714" s="35"/>
      <c r="AE714" s="35"/>
      <c r="AF714" s="71"/>
      <c r="AG714" s="15"/>
      <c r="AH714" s="15"/>
      <c r="AI714" s="28"/>
      <c r="AJ714" s="71"/>
      <c r="AK714" s="173"/>
      <c r="AL714" s="219"/>
      <c r="AM714" s="15"/>
      <c r="AN714" s="15"/>
      <c r="AO714" s="15"/>
      <c r="AP714" s="165"/>
      <c r="AQ714" s="15"/>
      <c r="AR714" s="15"/>
      <c r="AS714" s="28"/>
      <c r="AT714" s="71"/>
      <c r="AU714" s="35"/>
      <c r="AV714" s="35"/>
      <c r="AW714" s="35"/>
      <c r="AX714" s="71"/>
      <c r="AY714" s="15"/>
      <c r="AZ714" s="15"/>
      <c r="BA714" s="28"/>
      <c r="BB714" s="71"/>
      <c r="BC714" s="173"/>
      <c r="BD714" s="220"/>
      <c r="BH714" s="221"/>
      <c r="BK714" s="50"/>
      <c r="BL714" s="115"/>
      <c r="BM714" s="43"/>
      <c r="BN714" s="43"/>
      <c r="BO714" s="43"/>
      <c r="BP714" s="115"/>
      <c r="BS714" s="50"/>
      <c r="BT714" s="115"/>
      <c r="BU714" s="222"/>
      <c r="BV714" s="223"/>
      <c r="BZ714" s="221"/>
      <c r="CC714" s="50"/>
      <c r="CD714" s="115"/>
      <c r="CE714" s="43"/>
      <c r="CF714" s="43"/>
      <c r="CG714" s="43"/>
      <c r="CH714" s="115"/>
      <c r="CK714" s="50"/>
      <c r="CL714" s="115"/>
      <c r="CM714" s="222"/>
      <c r="CN714" s="223"/>
      <c r="CR714" s="221"/>
      <c r="CU714" s="50"/>
      <c r="CV714" s="115"/>
      <c r="CW714" s="43"/>
      <c r="CX714" s="43"/>
      <c r="CY714" s="43"/>
      <c r="CZ714" s="115"/>
      <c r="DC714" s="50"/>
      <c r="DD714" s="115"/>
      <c r="DE714" s="222"/>
      <c r="DF714" s="223"/>
      <c r="DJ714" s="221"/>
      <c r="DM714" s="50"/>
      <c r="DN714" s="115"/>
      <c r="DO714" s="43"/>
      <c r="DP714" s="43"/>
      <c r="DQ714" s="43"/>
      <c r="DU714" s="50"/>
      <c r="DV714" s="115"/>
      <c r="DW714" s="222"/>
      <c r="DX714" s="223"/>
      <c r="EG714" s="43"/>
      <c r="EH714" s="43"/>
      <c r="EI714" s="43"/>
    </row>
    <row r="715">
      <c r="A715" s="218"/>
      <c r="B715" s="219"/>
      <c r="C715" s="15"/>
      <c r="D715" s="15"/>
      <c r="E715" s="15"/>
      <c r="F715" s="165"/>
      <c r="G715" s="15"/>
      <c r="H715" s="15"/>
      <c r="I715" s="28"/>
      <c r="J715" s="71"/>
      <c r="K715" s="35"/>
      <c r="L715" s="35"/>
      <c r="M715" s="35"/>
      <c r="N715" s="71"/>
      <c r="O715" s="15"/>
      <c r="P715" s="15"/>
      <c r="Q715" s="28"/>
      <c r="R715" s="71"/>
      <c r="S715" s="173"/>
      <c r="T715" s="219"/>
      <c r="U715" s="15"/>
      <c r="V715" s="15"/>
      <c r="W715" s="15"/>
      <c r="X715" s="165"/>
      <c r="Y715" s="15"/>
      <c r="Z715" s="15"/>
      <c r="AA715" s="15"/>
      <c r="AB715" s="71"/>
      <c r="AC715" s="35"/>
      <c r="AD715" s="35"/>
      <c r="AE715" s="35"/>
      <c r="AF715" s="71"/>
      <c r="AG715" s="15"/>
      <c r="AH715" s="15"/>
      <c r="AI715" s="28"/>
      <c r="AJ715" s="71"/>
      <c r="AK715" s="173"/>
      <c r="AL715" s="219"/>
      <c r="AM715" s="15"/>
      <c r="AN715" s="15"/>
      <c r="AO715" s="15"/>
      <c r="AP715" s="165"/>
      <c r="AQ715" s="15"/>
      <c r="AR715" s="15"/>
      <c r="AS715" s="28"/>
      <c r="AT715" s="71"/>
      <c r="AU715" s="35"/>
      <c r="AV715" s="35"/>
      <c r="AW715" s="35"/>
      <c r="AX715" s="71"/>
      <c r="AY715" s="15"/>
      <c r="AZ715" s="15"/>
      <c r="BA715" s="28"/>
      <c r="BB715" s="71"/>
      <c r="BC715" s="173"/>
      <c r="BD715" s="220"/>
      <c r="BH715" s="221"/>
      <c r="BK715" s="50"/>
      <c r="BL715" s="115"/>
      <c r="BM715" s="43"/>
      <c r="BN715" s="43"/>
      <c r="BO715" s="43"/>
      <c r="BP715" s="115"/>
      <c r="BS715" s="50"/>
      <c r="BT715" s="115"/>
      <c r="BU715" s="222"/>
      <c r="BV715" s="223"/>
      <c r="BZ715" s="221"/>
      <c r="CC715" s="50"/>
      <c r="CD715" s="115"/>
      <c r="CE715" s="43"/>
      <c r="CF715" s="43"/>
      <c r="CG715" s="43"/>
      <c r="CH715" s="115"/>
      <c r="CK715" s="50"/>
      <c r="CL715" s="115"/>
      <c r="CM715" s="222"/>
      <c r="CN715" s="223"/>
      <c r="CR715" s="221"/>
      <c r="CU715" s="50"/>
      <c r="CV715" s="115"/>
      <c r="CW715" s="43"/>
      <c r="CX715" s="43"/>
      <c r="CY715" s="43"/>
      <c r="CZ715" s="115"/>
      <c r="DC715" s="50"/>
      <c r="DD715" s="115"/>
      <c r="DE715" s="222"/>
      <c r="DF715" s="223"/>
      <c r="DJ715" s="221"/>
      <c r="DM715" s="50"/>
      <c r="DN715" s="115"/>
      <c r="DO715" s="43"/>
      <c r="DP715" s="43"/>
      <c r="DQ715" s="43"/>
      <c r="DU715" s="50"/>
      <c r="DV715" s="115"/>
      <c r="DW715" s="222"/>
      <c r="DX715" s="223"/>
      <c r="EG715" s="43"/>
      <c r="EH715" s="43"/>
      <c r="EI715" s="43"/>
    </row>
    <row r="716">
      <c r="A716" s="218"/>
      <c r="B716" s="219"/>
      <c r="C716" s="15"/>
      <c r="D716" s="15"/>
      <c r="E716" s="15"/>
      <c r="F716" s="165"/>
      <c r="G716" s="15"/>
      <c r="H716" s="15"/>
      <c r="I716" s="28"/>
      <c r="J716" s="71"/>
      <c r="K716" s="35"/>
      <c r="L716" s="35"/>
      <c r="M716" s="35"/>
      <c r="N716" s="71"/>
      <c r="O716" s="15"/>
      <c r="P716" s="15"/>
      <c r="Q716" s="28"/>
      <c r="R716" s="71"/>
      <c r="S716" s="173"/>
      <c r="T716" s="219"/>
      <c r="U716" s="15"/>
      <c r="V716" s="15"/>
      <c r="W716" s="15"/>
      <c r="X716" s="165"/>
      <c r="Y716" s="15"/>
      <c r="Z716" s="15"/>
      <c r="AA716" s="15"/>
      <c r="AB716" s="71"/>
      <c r="AC716" s="35"/>
      <c r="AD716" s="35"/>
      <c r="AE716" s="35"/>
      <c r="AF716" s="71"/>
      <c r="AG716" s="15"/>
      <c r="AH716" s="15"/>
      <c r="AI716" s="28"/>
      <c r="AJ716" s="71"/>
      <c r="AK716" s="173"/>
      <c r="AL716" s="219"/>
      <c r="AM716" s="15"/>
      <c r="AN716" s="15"/>
      <c r="AO716" s="15"/>
      <c r="AP716" s="165"/>
      <c r="AQ716" s="15"/>
      <c r="AR716" s="15"/>
      <c r="AS716" s="28"/>
      <c r="AT716" s="71"/>
      <c r="AU716" s="35"/>
      <c r="AV716" s="35"/>
      <c r="AW716" s="35"/>
      <c r="AX716" s="71"/>
      <c r="AY716" s="15"/>
      <c r="AZ716" s="15"/>
      <c r="BA716" s="28"/>
      <c r="BB716" s="71"/>
      <c r="BC716" s="173"/>
      <c r="BD716" s="220"/>
      <c r="BH716" s="221"/>
      <c r="BK716" s="50"/>
      <c r="BL716" s="115"/>
      <c r="BM716" s="43"/>
      <c r="BN716" s="43"/>
      <c r="BO716" s="43"/>
      <c r="BP716" s="115"/>
      <c r="BS716" s="50"/>
      <c r="BT716" s="115"/>
      <c r="BU716" s="222"/>
      <c r="BV716" s="223"/>
      <c r="BZ716" s="221"/>
      <c r="CC716" s="50"/>
      <c r="CD716" s="115"/>
      <c r="CE716" s="43"/>
      <c r="CF716" s="43"/>
      <c r="CG716" s="43"/>
      <c r="CH716" s="115"/>
      <c r="CK716" s="50"/>
      <c r="CL716" s="115"/>
      <c r="CM716" s="222"/>
      <c r="CN716" s="223"/>
      <c r="CR716" s="221"/>
      <c r="CU716" s="50"/>
      <c r="CV716" s="115"/>
      <c r="CW716" s="43"/>
      <c r="CX716" s="43"/>
      <c r="CY716" s="43"/>
      <c r="CZ716" s="115"/>
      <c r="DC716" s="50"/>
      <c r="DD716" s="115"/>
      <c r="DE716" s="222"/>
      <c r="DF716" s="223"/>
      <c r="DJ716" s="221"/>
      <c r="DM716" s="50"/>
      <c r="DN716" s="115"/>
      <c r="DO716" s="43"/>
      <c r="DP716" s="43"/>
      <c r="DQ716" s="43"/>
      <c r="DU716" s="50"/>
      <c r="DV716" s="115"/>
      <c r="DW716" s="222"/>
      <c r="DX716" s="223"/>
      <c r="EG716" s="43"/>
      <c r="EH716" s="43"/>
      <c r="EI716" s="43"/>
    </row>
    <row r="717">
      <c r="A717" s="218"/>
      <c r="B717" s="219"/>
      <c r="C717" s="15"/>
      <c r="D717" s="15"/>
      <c r="E717" s="15"/>
      <c r="F717" s="165"/>
      <c r="G717" s="15"/>
      <c r="H717" s="15"/>
      <c r="I717" s="28"/>
      <c r="J717" s="71"/>
      <c r="K717" s="35"/>
      <c r="L717" s="35"/>
      <c r="M717" s="35"/>
      <c r="N717" s="71"/>
      <c r="O717" s="15"/>
      <c r="P717" s="15"/>
      <c r="Q717" s="28"/>
      <c r="R717" s="71"/>
      <c r="S717" s="173"/>
      <c r="T717" s="219"/>
      <c r="U717" s="15"/>
      <c r="V717" s="15"/>
      <c r="W717" s="15"/>
      <c r="X717" s="165"/>
      <c r="Y717" s="15"/>
      <c r="Z717" s="15"/>
      <c r="AA717" s="15"/>
      <c r="AB717" s="71"/>
      <c r="AC717" s="35"/>
      <c r="AD717" s="35"/>
      <c r="AE717" s="35"/>
      <c r="AF717" s="71"/>
      <c r="AG717" s="15"/>
      <c r="AH717" s="15"/>
      <c r="AI717" s="28"/>
      <c r="AJ717" s="71"/>
      <c r="AK717" s="173"/>
      <c r="AL717" s="219"/>
      <c r="AM717" s="15"/>
      <c r="AN717" s="15"/>
      <c r="AO717" s="15"/>
      <c r="AP717" s="165"/>
      <c r="AQ717" s="15"/>
      <c r="AR717" s="15"/>
      <c r="AS717" s="28"/>
      <c r="AT717" s="71"/>
      <c r="AU717" s="35"/>
      <c r="AV717" s="35"/>
      <c r="AW717" s="35"/>
      <c r="AX717" s="71"/>
      <c r="AY717" s="15"/>
      <c r="AZ717" s="15"/>
      <c r="BA717" s="28"/>
      <c r="BB717" s="71"/>
      <c r="BC717" s="173"/>
      <c r="BD717" s="220"/>
      <c r="BH717" s="221"/>
      <c r="BK717" s="50"/>
      <c r="BL717" s="115"/>
      <c r="BM717" s="43"/>
      <c r="BN717" s="43"/>
      <c r="BO717" s="43"/>
      <c r="BP717" s="115"/>
      <c r="BS717" s="50"/>
      <c r="BT717" s="115"/>
      <c r="BU717" s="222"/>
      <c r="BV717" s="223"/>
      <c r="BZ717" s="221"/>
      <c r="CC717" s="50"/>
      <c r="CD717" s="115"/>
      <c r="CE717" s="43"/>
      <c r="CF717" s="43"/>
      <c r="CG717" s="43"/>
      <c r="CH717" s="115"/>
      <c r="CK717" s="50"/>
      <c r="CL717" s="115"/>
      <c r="CM717" s="222"/>
      <c r="CN717" s="223"/>
      <c r="CR717" s="221"/>
      <c r="CU717" s="50"/>
      <c r="CV717" s="115"/>
      <c r="CW717" s="43"/>
      <c r="CX717" s="43"/>
      <c r="CY717" s="43"/>
      <c r="CZ717" s="115"/>
      <c r="DC717" s="50"/>
      <c r="DD717" s="115"/>
      <c r="DE717" s="222"/>
      <c r="DF717" s="223"/>
      <c r="DJ717" s="221"/>
      <c r="DM717" s="50"/>
      <c r="DN717" s="115"/>
      <c r="DO717" s="43"/>
      <c r="DP717" s="43"/>
      <c r="DQ717" s="43"/>
      <c r="DU717" s="50"/>
      <c r="DV717" s="115"/>
      <c r="DW717" s="222"/>
      <c r="DX717" s="223"/>
      <c r="EG717" s="43"/>
      <c r="EH717" s="43"/>
      <c r="EI717" s="43"/>
    </row>
    <row r="718">
      <c r="A718" s="218"/>
      <c r="B718" s="219"/>
      <c r="C718" s="15"/>
      <c r="D718" s="15"/>
      <c r="E718" s="15"/>
      <c r="F718" s="165"/>
      <c r="G718" s="15"/>
      <c r="H718" s="15"/>
      <c r="I718" s="28"/>
      <c r="J718" s="71"/>
      <c r="K718" s="35"/>
      <c r="L718" s="35"/>
      <c r="M718" s="35"/>
      <c r="N718" s="71"/>
      <c r="O718" s="15"/>
      <c r="P718" s="15"/>
      <c r="Q718" s="28"/>
      <c r="R718" s="71"/>
      <c r="S718" s="173"/>
      <c r="T718" s="219"/>
      <c r="U718" s="15"/>
      <c r="V718" s="15"/>
      <c r="W718" s="15"/>
      <c r="X718" s="165"/>
      <c r="Y718" s="15"/>
      <c r="Z718" s="15"/>
      <c r="AA718" s="15"/>
      <c r="AB718" s="71"/>
      <c r="AC718" s="35"/>
      <c r="AD718" s="35"/>
      <c r="AE718" s="35"/>
      <c r="AF718" s="71"/>
      <c r="AG718" s="15"/>
      <c r="AH718" s="15"/>
      <c r="AI718" s="28"/>
      <c r="AJ718" s="71"/>
      <c r="AK718" s="173"/>
      <c r="AL718" s="219"/>
      <c r="AM718" s="15"/>
      <c r="AN718" s="15"/>
      <c r="AO718" s="15"/>
      <c r="AP718" s="165"/>
      <c r="AQ718" s="15"/>
      <c r="AR718" s="15"/>
      <c r="AS718" s="28"/>
      <c r="AT718" s="71"/>
      <c r="AU718" s="35"/>
      <c r="AV718" s="35"/>
      <c r="AW718" s="35"/>
      <c r="AX718" s="71"/>
      <c r="AY718" s="15"/>
      <c r="AZ718" s="15"/>
      <c r="BA718" s="28"/>
      <c r="BB718" s="71"/>
      <c r="BC718" s="173"/>
      <c r="BD718" s="220"/>
      <c r="BH718" s="221"/>
      <c r="BK718" s="50"/>
      <c r="BL718" s="115"/>
      <c r="BM718" s="43"/>
      <c r="BN718" s="43"/>
      <c r="BO718" s="43"/>
      <c r="BP718" s="115"/>
      <c r="BS718" s="50"/>
      <c r="BT718" s="115"/>
      <c r="BU718" s="222"/>
      <c r="BV718" s="223"/>
      <c r="BZ718" s="221"/>
      <c r="CC718" s="50"/>
      <c r="CD718" s="115"/>
      <c r="CE718" s="43"/>
      <c r="CF718" s="43"/>
      <c r="CG718" s="43"/>
      <c r="CH718" s="115"/>
      <c r="CK718" s="50"/>
      <c r="CL718" s="115"/>
      <c r="CM718" s="222"/>
      <c r="CN718" s="223"/>
      <c r="CR718" s="221"/>
      <c r="CU718" s="50"/>
      <c r="CV718" s="115"/>
      <c r="CW718" s="43"/>
      <c r="CX718" s="43"/>
      <c r="CY718" s="43"/>
      <c r="CZ718" s="115"/>
      <c r="DC718" s="50"/>
      <c r="DD718" s="115"/>
      <c r="DE718" s="222"/>
      <c r="DF718" s="223"/>
      <c r="DJ718" s="221"/>
      <c r="DM718" s="50"/>
      <c r="DN718" s="115"/>
      <c r="DO718" s="43"/>
      <c r="DP718" s="43"/>
      <c r="DQ718" s="43"/>
      <c r="DU718" s="50"/>
      <c r="DV718" s="115"/>
      <c r="DW718" s="222"/>
      <c r="DX718" s="223"/>
      <c r="EG718" s="43"/>
      <c r="EH718" s="43"/>
      <c r="EI718" s="43"/>
    </row>
    <row r="719">
      <c r="A719" s="218"/>
      <c r="B719" s="219"/>
      <c r="C719" s="15"/>
      <c r="D719" s="15"/>
      <c r="E719" s="15"/>
      <c r="F719" s="165"/>
      <c r="G719" s="15"/>
      <c r="H719" s="15"/>
      <c r="I719" s="28"/>
      <c r="J719" s="71"/>
      <c r="K719" s="35"/>
      <c r="L719" s="35"/>
      <c r="M719" s="35"/>
      <c r="N719" s="71"/>
      <c r="O719" s="15"/>
      <c r="P719" s="15"/>
      <c r="Q719" s="28"/>
      <c r="R719" s="71"/>
      <c r="S719" s="173"/>
      <c r="T719" s="219"/>
      <c r="U719" s="15"/>
      <c r="V719" s="15"/>
      <c r="W719" s="15"/>
      <c r="X719" s="165"/>
      <c r="Y719" s="15"/>
      <c r="Z719" s="15"/>
      <c r="AA719" s="15"/>
      <c r="AB719" s="71"/>
      <c r="AC719" s="35"/>
      <c r="AD719" s="35"/>
      <c r="AE719" s="35"/>
      <c r="AF719" s="71"/>
      <c r="AG719" s="15"/>
      <c r="AH719" s="15"/>
      <c r="AI719" s="28"/>
      <c r="AJ719" s="71"/>
      <c r="AK719" s="173"/>
      <c r="AL719" s="219"/>
      <c r="AM719" s="15"/>
      <c r="AN719" s="15"/>
      <c r="AO719" s="15"/>
      <c r="AP719" s="165"/>
      <c r="AQ719" s="15"/>
      <c r="AR719" s="15"/>
      <c r="AS719" s="28"/>
      <c r="AT719" s="71"/>
      <c r="AU719" s="35"/>
      <c r="AV719" s="35"/>
      <c r="AW719" s="35"/>
      <c r="AX719" s="71"/>
      <c r="AY719" s="15"/>
      <c r="AZ719" s="15"/>
      <c r="BA719" s="28"/>
      <c r="BB719" s="71"/>
      <c r="BC719" s="173"/>
      <c r="BD719" s="220"/>
      <c r="BH719" s="221"/>
      <c r="BK719" s="50"/>
      <c r="BL719" s="115"/>
      <c r="BM719" s="43"/>
      <c r="BN719" s="43"/>
      <c r="BO719" s="43"/>
      <c r="BP719" s="115"/>
      <c r="BS719" s="50"/>
      <c r="BT719" s="115"/>
      <c r="BU719" s="222"/>
      <c r="BV719" s="223"/>
      <c r="BZ719" s="221"/>
      <c r="CC719" s="50"/>
      <c r="CD719" s="115"/>
      <c r="CE719" s="43"/>
      <c r="CF719" s="43"/>
      <c r="CG719" s="43"/>
      <c r="CH719" s="115"/>
      <c r="CK719" s="50"/>
      <c r="CL719" s="115"/>
      <c r="CM719" s="222"/>
      <c r="CN719" s="223"/>
      <c r="CR719" s="221"/>
      <c r="CU719" s="50"/>
      <c r="CV719" s="115"/>
      <c r="CW719" s="43"/>
      <c r="CX719" s="43"/>
      <c r="CY719" s="43"/>
      <c r="CZ719" s="115"/>
      <c r="DC719" s="50"/>
      <c r="DD719" s="115"/>
      <c r="DE719" s="222"/>
      <c r="DF719" s="223"/>
      <c r="DJ719" s="221"/>
      <c r="DM719" s="50"/>
      <c r="DN719" s="115"/>
      <c r="DO719" s="43"/>
      <c r="DP719" s="43"/>
      <c r="DQ719" s="43"/>
      <c r="DU719" s="50"/>
      <c r="DV719" s="115"/>
      <c r="DW719" s="222"/>
      <c r="DX719" s="223"/>
      <c r="EG719" s="43"/>
      <c r="EH719" s="43"/>
      <c r="EI719" s="43"/>
    </row>
    <row r="720">
      <c r="A720" s="218"/>
      <c r="B720" s="219"/>
      <c r="C720" s="15"/>
      <c r="D720" s="15"/>
      <c r="E720" s="15"/>
      <c r="F720" s="165"/>
      <c r="G720" s="15"/>
      <c r="H720" s="15"/>
      <c r="I720" s="28"/>
      <c r="J720" s="71"/>
      <c r="K720" s="35"/>
      <c r="L720" s="35"/>
      <c r="M720" s="35"/>
      <c r="N720" s="71"/>
      <c r="O720" s="15"/>
      <c r="P720" s="15"/>
      <c r="Q720" s="28"/>
      <c r="R720" s="71"/>
      <c r="S720" s="173"/>
      <c r="T720" s="219"/>
      <c r="U720" s="15"/>
      <c r="V720" s="15"/>
      <c r="W720" s="15"/>
      <c r="X720" s="165"/>
      <c r="Y720" s="15"/>
      <c r="Z720" s="15"/>
      <c r="AA720" s="15"/>
      <c r="AB720" s="71"/>
      <c r="AC720" s="35"/>
      <c r="AD720" s="35"/>
      <c r="AE720" s="35"/>
      <c r="AF720" s="71"/>
      <c r="AG720" s="15"/>
      <c r="AH720" s="15"/>
      <c r="AI720" s="28"/>
      <c r="AJ720" s="71"/>
      <c r="AK720" s="173"/>
      <c r="AL720" s="219"/>
      <c r="AM720" s="15"/>
      <c r="AN720" s="15"/>
      <c r="AO720" s="15"/>
      <c r="AP720" s="165"/>
      <c r="AQ720" s="15"/>
      <c r="AR720" s="15"/>
      <c r="AS720" s="28"/>
      <c r="AT720" s="71"/>
      <c r="AU720" s="35"/>
      <c r="AV720" s="35"/>
      <c r="AW720" s="35"/>
      <c r="AX720" s="71"/>
      <c r="AY720" s="15"/>
      <c r="AZ720" s="15"/>
      <c r="BA720" s="28"/>
      <c r="BB720" s="71"/>
      <c r="BC720" s="173"/>
      <c r="BD720" s="220"/>
      <c r="BH720" s="221"/>
      <c r="BK720" s="50"/>
      <c r="BL720" s="115"/>
      <c r="BM720" s="43"/>
      <c r="BN720" s="43"/>
      <c r="BO720" s="43"/>
      <c r="BP720" s="115"/>
      <c r="BS720" s="50"/>
      <c r="BT720" s="115"/>
      <c r="BU720" s="222"/>
      <c r="BV720" s="223"/>
      <c r="BZ720" s="221"/>
      <c r="CC720" s="50"/>
      <c r="CD720" s="115"/>
      <c r="CE720" s="43"/>
      <c r="CF720" s="43"/>
      <c r="CG720" s="43"/>
      <c r="CH720" s="115"/>
      <c r="CK720" s="50"/>
      <c r="CL720" s="115"/>
      <c r="CM720" s="222"/>
      <c r="CN720" s="223"/>
      <c r="CR720" s="221"/>
      <c r="CU720" s="50"/>
      <c r="CV720" s="115"/>
      <c r="CW720" s="43"/>
      <c r="CX720" s="43"/>
      <c r="CY720" s="43"/>
      <c r="CZ720" s="115"/>
      <c r="DC720" s="50"/>
      <c r="DD720" s="115"/>
      <c r="DE720" s="222"/>
      <c r="DF720" s="223"/>
      <c r="DJ720" s="221"/>
      <c r="DM720" s="50"/>
      <c r="DN720" s="115"/>
      <c r="DO720" s="43"/>
      <c r="DP720" s="43"/>
      <c r="DQ720" s="43"/>
      <c r="DU720" s="50"/>
      <c r="DV720" s="115"/>
      <c r="DW720" s="222"/>
      <c r="DX720" s="223"/>
      <c r="EG720" s="43"/>
      <c r="EH720" s="43"/>
      <c r="EI720" s="43"/>
    </row>
    <row r="721">
      <c r="A721" s="218"/>
      <c r="B721" s="219"/>
      <c r="C721" s="15"/>
      <c r="D721" s="15"/>
      <c r="E721" s="15"/>
      <c r="F721" s="165"/>
      <c r="G721" s="15"/>
      <c r="H721" s="15"/>
      <c r="I721" s="28"/>
      <c r="J721" s="71"/>
      <c r="K721" s="35"/>
      <c r="L721" s="35"/>
      <c r="M721" s="35"/>
      <c r="N721" s="71"/>
      <c r="O721" s="15"/>
      <c r="P721" s="15"/>
      <c r="Q721" s="28"/>
      <c r="R721" s="71"/>
      <c r="S721" s="173"/>
      <c r="T721" s="219"/>
      <c r="U721" s="15"/>
      <c r="V721" s="15"/>
      <c r="W721" s="15"/>
      <c r="X721" s="165"/>
      <c r="Y721" s="15"/>
      <c r="Z721" s="15"/>
      <c r="AA721" s="15"/>
      <c r="AB721" s="71"/>
      <c r="AC721" s="35"/>
      <c r="AD721" s="35"/>
      <c r="AE721" s="35"/>
      <c r="AF721" s="71"/>
      <c r="AG721" s="15"/>
      <c r="AH721" s="15"/>
      <c r="AI721" s="28"/>
      <c r="AJ721" s="71"/>
      <c r="AK721" s="173"/>
      <c r="AL721" s="219"/>
      <c r="AM721" s="15"/>
      <c r="AN721" s="15"/>
      <c r="AO721" s="15"/>
      <c r="AP721" s="165"/>
      <c r="AQ721" s="15"/>
      <c r="AR721" s="15"/>
      <c r="AS721" s="28"/>
      <c r="AT721" s="71"/>
      <c r="AU721" s="35"/>
      <c r="AV721" s="35"/>
      <c r="AW721" s="35"/>
      <c r="AX721" s="71"/>
      <c r="AY721" s="15"/>
      <c r="AZ721" s="15"/>
      <c r="BA721" s="28"/>
      <c r="BB721" s="71"/>
      <c r="BC721" s="173"/>
      <c r="BD721" s="220"/>
      <c r="BH721" s="221"/>
      <c r="BK721" s="50"/>
      <c r="BL721" s="115"/>
      <c r="BM721" s="43"/>
      <c r="BN721" s="43"/>
      <c r="BO721" s="43"/>
      <c r="BP721" s="115"/>
      <c r="BS721" s="50"/>
      <c r="BT721" s="115"/>
      <c r="BU721" s="222"/>
      <c r="BV721" s="223"/>
      <c r="BZ721" s="221"/>
      <c r="CC721" s="50"/>
      <c r="CD721" s="115"/>
      <c r="CE721" s="43"/>
      <c r="CF721" s="43"/>
      <c r="CG721" s="43"/>
      <c r="CH721" s="115"/>
      <c r="CK721" s="50"/>
      <c r="CL721" s="115"/>
      <c r="CM721" s="222"/>
      <c r="CN721" s="223"/>
      <c r="CR721" s="221"/>
      <c r="CU721" s="50"/>
      <c r="CV721" s="115"/>
      <c r="CW721" s="43"/>
      <c r="CX721" s="43"/>
      <c r="CY721" s="43"/>
      <c r="CZ721" s="115"/>
      <c r="DC721" s="50"/>
      <c r="DD721" s="115"/>
      <c r="DE721" s="222"/>
      <c r="DF721" s="223"/>
      <c r="DJ721" s="221"/>
      <c r="DM721" s="50"/>
      <c r="DN721" s="115"/>
      <c r="DO721" s="43"/>
      <c r="DP721" s="43"/>
      <c r="DQ721" s="43"/>
      <c r="DU721" s="50"/>
      <c r="DV721" s="115"/>
      <c r="DW721" s="222"/>
      <c r="DX721" s="223"/>
      <c r="EG721" s="43"/>
      <c r="EH721" s="43"/>
      <c r="EI721" s="43"/>
    </row>
    <row r="722">
      <c r="A722" s="218"/>
      <c r="B722" s="219"/>
      <c r="C722" s="15"/>
      <c r="D722" s="15"/>
      <c r="E722" s="15"/>
      <c r="F722" s="165"/>
      <c r="G722" s="15"/>
      <c r="H722" s="15"/>
      <c r="I722" s="28"/>
      <c r="J722" s="71"/>
      <c r="K722" s="35"/>
      <c r="L722" s="35"/>
      <c r="M722" s="35"/>
      <c r="N722" s="71"/>
      <c r="O722" s="15"/>
      <c r="P722" s="15"/>
      <c r="Q722" s="28"/>
      <c r="R722" s="71"/>
      <c r="S722" s="173"/>
      <c r="T722" s="219"/>
      <c r="U722" s="15"/>
      <c r="V722" s="15"/>
      <c r="W722" s="15"/>
      <c r="X722" s="165"/>
      <c r="Y722" s="15"/>
      <c r="Z722" s="15"/>
      <c r="AA722" s="15"/>
      <c r="AB722" s="71"/>
      <c r="AC722" s="35"/>
      <c r="AD722" s="35"/>
      <c r="AE722" s="35"/>
      <c r="AF722" s="71"/>
      <c r="AG722" s="15"/>
      <c r="AH722" s="15"/>
      <c r="AI722" s="28"/>
      <c r="AJ722" s="71"/>
      <c r="AK722" s="173"/>
      <c r="AL722" s="219"/>
      <c r="AM722" s="15"/>
      <c r="AN722" s="15"/>
      <c r="AO722" s="15"/>
      <c r="AP722" s="165"/>
      <c r="AQ722" s="15"/>
      <c r="AR722" s="15"/>
      <c r="AS722" s="28"/>
      <c r="AT722" s="71"/>
      <c r="AU722" s="35"/>
      <c r="AV722" s="35"/>
      <c r="AW722" s="35"/>
      <c r="AX722" s="71"/>
      <c r="AY722" s="15"/>
      <c r="AZ722" s="15"/>
      <c r="BA722" s="28"/>
      <c r="BB722" s="71"/>
      <c r="BC722" s="173"/>
      <c r="BD722" s="220"/>
      <c r="BH722" s="221"/>
      <c r="BK722" s="50"/>
      <c r="BL722" s="115"/>
      <c r="BM722" s="43"/>
      <c r="BN722" s="43"/>
      <c r="BO722" s="43"/>
      <c r="BP722" s="115"/>
      <c r="BS722" s="50"/>
      <c r="BT722" s="115"/>
      <c r="BU722" s="222"/>
      <c r="BV722" s="223"/>
      <c r="BZ722" s="221"/>
      <c r="CC722" s="50"/>
      <c r="CD722" s="115"/>
      <c r="CE722" s="43"/>
      <c r="CF722" s="43"/>
      <c r="CG722" s="43"/>
      <c r="CH722" s="115"/>
      <c r="CK722" s="50"/>
      <c r="CL722" s="115"/>
      <c r="CM722" s="222"/>
      <c r="CN722" s="223"/>
      <c r="CR722" s="221"/>
      <c r="CU722" s="50"/>
      <c r="CV722" s="115"/>
      <c r="CW722" s="43"/>
      <c r="CX722" s="43"/>
      <c r="CY722" s="43"/>
      <c r="CZ722" s="115"/>
      <c r="DC722" s="50"/>
      <c r="DD722" s="115"/>
      <c r="DE722" s="222"/>
      <c r="DF722" s="223"/>
      <c r="DJ722" s="221"/>
      <c r="DM722" s="50"/>
      <c r="DN722" s="115"/>
      <c r="DO722" s="43"/>
      <c r="DP722" s="43"/>
      <c r="DQ722" s="43"/>
      <c r="DU722" s="50"/>
      <c r="DV722" s="115"/>
      <c r="DW722" s="222"/>
      <c r="DX722" s="223"/>
      <c r="EG722" s="43"/>
      <c r="EH722" s="43"/>
      <c r="EI722" s="43"/>
    </row>
    <row r="723">
      <c r="A723" s="218"/>
      <c r="B723" s="219"/>
      <c r="C723" s="15"/>
      <c r="D723" s="15"/>
      <c r="E723" s="15"/>
      <c r="F723" s="165"/>
      <c r="G723" s="15"/>
      <c r="H723" s="15"/>
      <c r="I723" s="28"/>
      <c r="J723" s="71"/>
      <c r="K723" s="35"/>
      <c r="L723" s="35"/>
      <c r="M723" s="35"/>
      <c r="N723" s="71"/>
      <c r="O723" s="15"/>
      <c r="P723" s="15"/>
      <c r="Q723" s="28"/>
      <c r="R723" s="71"/>
      <c r="S723" s="173"/>
      <c r="T723" s="219"/>
      <c r="U723" s="15"/>
      <c r="V723" s="15"/>
      <c r="W723" s="15"/>
      <c r="X723" s="165"/>
      <c r="Y723" s="15"/>
      <c r="Z723" s="15"/>
      <c r="AA723" s="15"/>
      <c r="AB723" s="71"/>
      <c r="AC723" s="35"/>
      <c r="AD723" s="35"/>
      <c r="AE723" s="35"/>
      <c r="AF723" s="71"/>
      <c r="AG723" s="15"/>
      <c r="AH723" s="15"/>
      <c r="AI723" s="28"/>
      <c r="AJ723" s="71"/>
      <c r="AK723" s="173"/>
      <c r="AL723" s="219"/>
      <c r="AM723" s="15"/>
      <c r="AN723" s="15"/>
      <c r="AO723" s="15"/>
      <c r="AP723" s="165"/>
      <c r="AQ723" s="15"/>
      <c r="AR723" s="15"/>
      <c r="AS723" s="28"/>
      <c r="AT723" s="71"/>
      <c r="AU723" s="35"/>
      <c r="AV723" s="35"/>
      <c r="AW723" s="35"/>
      <c r="AX723" s="71"/>
      <c r="AY723" s="15"/>
      <c r="AZ723" s="15"/>
      <c r="BA723" s="28"/>
      <c r="BB723" s="71"/>
      <c r="BC723" s="173"/>
      <c r="BD723" s="220"/>
      <c r="BH723" s="221"/>
      <c r="BK723" s="50"/>
      <c r="BL723" s="115"/>
      <c r="BM723" s="43"/>
      <c r="BN723" s="43"/>
      <c r="BO723" s="43"/>
      <c r="BP723" s="115"/>
      <c r="BS723" s="50"/>
      <c r="BT723" s="115"/>
      <c r="BU723" s="222"/>
      <c r="BV723" s="223"/>
      <c r="BZ723" s="221"/>
      <c r="CC723" s="50"/>
      <c r="CD723" s="115"/>
      <c r="CE723" s="43"/>
      <c r="CF723" s="43"/>
      <c r="CG723" s="43"/>
      <c r="CH723" s="115"/>
      <c r="CK723" s="50"/>
      <c r="CL723" s="115"/>
      <c r="CM723" s="222"/>
      <c r="CN723" s="223"/>
      <c r="CR723" s="221"/>
      <c r="CU723" s="50"/>
      <c r="CV723" s="115"/>
      <c r="CW723" s="43"/>
      <c r="CX723" s="43"/>
      <c r="CY723" s="43"/>
      <c r="CZ723" s="115"/>
      <c r="DC723" s="50"/>
      <c r="DD723" s="115"/>
      <c r="DE723" s="222"/>
      <c r="DF723" s="223"/>
      <c r="DJ723" s="221"/>
      <c r="DM723" s="50"/>
      <c r="DN723" s="115"/>
      <c r="DO723" s="43"/>
      <c r="DP723" s="43"/>
      <c r="DQ723" s="43"/>
      <c r="DU723" s="50"/>
      <c r="DV723" s="115"/>
      <c r="DW723" s="222"/>
      <c r="DX723" s="223"/>
      <c r="EG723" s="43"/>
      <c r="EH723" s="43"/>
      <c r="EI723" s="43"/>
    </row>
    <row r="724">
      <c r="A724" s="218"/>
      <c r="B724" s="219"/>
      <c r="C724" s="15"/>
      <c r="D724" s="15"/>
      <c r="E724" s="15"/>
      <c r="F724" s="165"/>
      <c r="G724" s="15"/>
      <c r="H724" s="15"/>
      <c r="I724" s="28"/>
      <c r="J724" s="71"/>
      <c r="K724" s="35"/>
      <c r="L724" s="35"/>
      <c r="M724" s="35"/>
      <c r="N724" s="71"/>
      <c r="O724" s="15"/>
      <c r="P724" s="15"/>
      <c r="Q724" s="28"/>
      <c r="R724" s="71"/>
      <c r="S724" s="173"/>
      <c r="T724" s="219"/>
      <c r="U724" s="15"/>
      <c r="V724" s="15"/>
      <c r="W724" s="15"/>
      <c r="X724" s="165"/>
      <c r="Y724" s="15"/>
      <c r="Z724" s="15"/>
      <c r="AA724" s="15"/>
      <c r="AB724" s="71"/>
      <c r="AC724" s="35"/>
      <c r="AD724" s="35"/>
      <c r="AE724" s="35"/>
      <c r="AF724" s="71"/>
      <c r="AG724" s="15"/>
      <c r="AH724" s="15"/>
      <c r="AI724" s="28"/>
      <c r="AJ724" s="71"/>
      <c r="AK724" s="173"/>
      <c r="AL724" s="219"/>
      <c r="AM724" s="15"/>
      <c r="AN724" s="15"/>
      <c r="AO724" s="15"/>
      <c r="AP724" s="165"/>
      <c r="AQ724" s="15"/>
      <c r="AR724" s="15"/>
      <c r="AS724" s="28"/>
      <c r="AT724" s="71"/>
      <c r="AU724" s="35"/>
      <c r="AV724" s="35"/>
      <c r="AW724" s="35"/>
      <c r="AX724" s="71"/>
      <c r="AY724" s="15"/>
      <c r="AZ724" s="15"/>
      <c r="BA724" s="28"/>
      <c r="BB724" s="71"/>
      <c r="BC724" s="173"/>
      <c r="BD724" s="220"/>
      <c r="BH724" s="221"/>
      <c r="BK724" s="50"/>
      <c r="BL724" s="115"/>
      <c r="BM724" s="43"/>
      <c r="BN724" s="43"/>
      <c r="BO724" s="43"/>
      <c r="BP724" s="115"/>
      <c r="BS724" s="50"/>
      <c r="BT724" s="115"/>
      <c r="BU724" s="222"/>
      <c r="BV724" s="223"/>
      <c r="BZ724" s="221"/>
      <c r="CC724" s="50"/>
      <c r="CD724" s="115"/>
      <c r="CE724" s="43"/>
      <c r="CF724" s="43"/>
      <c r="CG724" s="43"/>
      <c r="CH724" s="115"/>
      <c r="CK724" s="50"/>
      <c r="CL724" s="115"/>
      <c r="CM724" s="222"/>
      <c r="CN724" s="223"/>
      <c r="CR724" s="221"/>
      <c r="CU724" s="50"/>
      <c r="CV724" s="115"/>
      <c r="CW724" s="43"/>
      <c r="CX724" s="43"/>
      <c r="CY724" s="43"/>
      <c r="CZ724" s="115"/>
      <c r="DC724" s="50"/>
      <c r="DD724" s="115"/>
      <c r="DE724" s="222"/>
      <c r="DF724" s="223"/>
      <c r="DJ724" s="221"/>
      <c r="DM724" s="50"/>
      <c r="DN724" s="115"/>
      <c r="DO724" s="43"/>
      <c r="DP724" s="43"/>
      <c r="DQ724" s="43"/>
      <c r="DU724" s="50"/>
      <c r="DV724" s="115"/>
      <c r="DW724" s="222"/>
      <c r="DX724" s="223"/>
      <c r="EG724" s="43"/>
      <c r="EH724" s="43"/>
      <c r="EI724" s="43"/>
    </row>
    <row r="725">
      <c r="A725" s="218"/>
      <c r="B725" s="219"/>
      <c r="C725" s="15"/>
      <c r="D725" s="15"/>
      <c r="E725" s="15"/>
      <c r="F725" s="165"/>
      <c r="G725" s="15"/>
      <c r="H725" s="15"/>
      <c r="I725" s="28"/>
      <c r="J725" s="71"/>
      <c r="K725" s="35"/>
      <c r="L725" s="35"/>
      <c r="M725" s="35"/>
      <c r="N725" s="71"/>
      <c r="O725" s="15"/>
      <c r="P725" s="15"/>
      <c r="Q725" s="28"/>
      <c r="R725" s="71"/>
      <c r="S725" s="173"/>
      <c r="T725" s="219"/>
      <c r="U725" s="15"/>
      <c r="V725" s="15"/>
      <c r="W725" s="15"/>
      <c r="X725" s="165"/>
      <c r="Y725" s="15"/>
      <c r="Z725" s="15"/>
      <c r="AA725" s="15"/>
      <c r="AB725" s="71"/>
      <c r="AC725" s="35"/>
      <c r="AD725" s="35"/>
      <c r="AE725" s="35"/>
      <c r="AF725" s="71"/>
      <c r="AG725" s="15"/>
      <c r="AH725" s="15"/>
      <c r="AI725" s="28"/>
      <c r="AJ725" s="71"/>
      <c r="AK725" s="173"/>
      <c r="AL725" s="219"/>
      <c r="AM725" s="15"/>
      <c r="AN725" s="15"/>
      <c r="AO725" s="15"/>
      <c r="AP725" s="165"/>
      <c r="AQ725" s="15"/>
      <c r="AR725" s="15"/>
      <c r="AS725" s="28"/>
      <c r="AT725" s="71"/>
      <c r="AU725" s="35"/>
      <c r="AV725" s="35"/>
      <c r="AW725" s="35"/>
      <c r="AX725" s="71"/>
      <c r="AY725" s="15"/>
      <c r="AZ725" s="15"/>
      <c r="BA725" s="28"/>
      <c r="BB725" s="71"/>
      <c r="BC725" s="173"/>
      <c r="BD725" s="220"/>
      <c r="BH725" s="221"/>
      <c r="BK725" s="50"/>
      <c r="BL725" s="115"/>
      <c r="BM725" s="43"/>
      <c r="BN725" s="43"/>
      <c r="BO725" s="43"/>
      <c r="BP725" s="115"/>
      <c r="BS725" s="50"/>
      <c r="BT725" s="115"/>
      <c r="BU725" s="222"/>
      <c r="BV725" s="223"/>
      <c r="BZ725" s="221"/>
      <c r="CC725" s="50"/>
      <c r="CD725" s="115"/>
      <c r="CE725" s="43"/>
      <c r="CF725" s="43"/>
      <c r="CG725" s="43"/>
      <c r="CH725" s="115"/>
      <c r="CK725" s="50"/>
      <c r="CL725" s="115"/>
      <c r="CM725" s="222"/>
      <c r="CN725" s="223"/>
      <c r="CR725" s="221"/>
      <c r="CU725" s="50"/>
      <c r="CV725" s="115"/>
      <c r="CW725" s="43"/>
      <c r="CX725" s="43"/>
      <c r="CY725" s="43"/>
      <c r="CZ725" s="115"/>
      <c r="DC725" s="50"/>
      <c r="DD725" s="115"/>
      <c r="DE725" s="222"/>
      <c r="DF725" s="223"/>
      <c r="DJ725" s="221"/>
      <c r="DM725" s="50"/>
      <c r="DN725" s="115"/>
      <c r="DO725" s="43"/>
      <c r="DP725" s="43"/>
      <c r="DQ725" s="43"/>
      <c r="DU725" s="50"/>
      <c r="DV725" s="115"/>
      <c r="DW725" s="222"/>
      <c r="DX725" s="223"/>
      <c r="EG725" s="43"/>
      <c r="EH725" s="43"/>
      <c r="EI725" s="43"/>
    </row>
    <row r="726">
      <c r="A726" s="218"/>
      <c r="B726" s="219"/>
      <c r="C726" s="15"/>
      <c r="D726" s="15"/>
      <c r="E726" s="15"/>
      <c r="F726" s="165"/>
      <c r="G726" s="15"/>
      <c r="H726" s="15"/>
      <c r="I726" s="28"/>
      <c r="J726" s="71"/>
      <c r="K726" s="35"/>
      <c r="L726" s="35"/>
      <c r="M726" s="35"/>
      <c r="N726" s="71"/>
      <c r="O726" s="15"/>
      <c r="P726" s="15"/>
      <c r="Q726" s="28"/>
      <c r="R726" s="71"/>
      <c r="S726" s="173"/>
      <c r="T726" s="219"/>
      <c r="U726" s="15"/>
      <c r="V726" s="15"/>
      <c r="W726" s="15"/>
      <c r="X726" s="165"/>
      <c r="Y726" s="15"/>
      <c r="Z726" s="15"/>
      <c r="AA726" s="15"/>
      <c r="AB726" s="71"/>
      <c r="AC726" s="35"/>
      <c r="AD726" s="35"/>
      <c r="AE726" s="35"/>
      <c r="AF726" s="71"/>
      <c r="AG726" s="15"/>
      <c r="AH726" s="15"/>
      <c r="AI726" s="28"/>
      <c r="AJ726" s="71"/>
      <c r="AK726" s="173"/>
      <c r="AL726" s="219"/>
      <c r="AM726" s="15"/>
      <c r="AN726" s="15"/>
      <c r="AO726" s="15"/>
      <c r="AP726" s="165"/>
      <c r="AQ726" s="15"/>
      <c r="AR726" s="15"/>
      <c r="AS726" s="28"/>
      <c r="AT726" s="71"/>
      <c r="AU726" s="35"/>
      <c r="AV726" s="35"/>
      <c r="AW726" s="35"/>
      <c r="AX726" s="71"/>
      <c r="AY726" s="15"/>
      <c r="AZ726" s="15"/>
      <c r="BA726" s="28"/>
      <c r="BB726" s="71"/>
      <c r="BC726" s="173"/>
      <c r="BD726" s="220"/>
      <c r="BH726" s="221"/>
      <c r="BK726" s="50"/>
      <c r="BL726" s="115"/>
      <c r="BM726" s="43"/>
      <c r="BN726" s="43"/>
      <c r="BO726" s="43"/>
      <c r="BP726" s="115"/>
      <c r="BS726" s="50"/>
      <c r="BT726" s="115"/>
      <c r="BU726" s="222"/>
      <c r="BV726" s="223"/>
      <c r="BZ726" s="221"/>
      <c r="CC726" s="50"/>
      <c r="CD726" s="115"/>
      <c r="CE726" s="43"/>
      <c r="CF726" s="43"/>
      <c r="CG726" s="43"/>
      <c r="CH726" s="115"/>
      <c r="CK726" s="50"/>
      <c r="CL726" s="115"/>
      <c r="CM726" s="222"/>
      <c r="CN726" s="223"/>
      <c r="CR726" s="221"/>
      <c r="CU726" s="50"/>
      <c r="CV726" s="115"/>
      <c r="CW726" s="43"/>
      <c r="CX726" s="43"/>
      <c r="CY726" s="43"/>
      <c r="CZ726" s="115"/>
      <c r="DC726" s="50"/>
      <c r="DD726" s="115"/>
      <c r="DE726" s="222"/>
      <c r="DF726" s="223"/>
      <c r="DJ726" s="221"/>
      <c r="DM726" s="50"/>
      <c r="DN726" s="115"/>
      <c r="DO726" s="43"/>
      <c r="DP726" s="43"/>
      <c r="DQ726" s="43"/>
      <c r="DU726" s="50"/>
      <c r="DV726" s="115"/>
      <c r="DW726" s="222"/>
      <c r="DX726" s="223"/>
      <c r="EG726" s="43"/>
      <c r="EH726" s="43"/>
      <c r="EI726" s="43"/>
    </row>
    <row r="727">
      <c r="A727" s="218"/>
      <c r="B727" s="219"/>
      <c r="C727" s="15"/>
      <c r="D727" s="15"/>
      <c r="E727" s="15"/>
      <c r="F727" s="165"/>
      <c r="G727" s="15"/>
      <c r="H727" s="15"/>
      <c r="I727" s="28"/>
      <c r="J727" s="71"/>
      <c r="K727" s="35"/>
      <c r="L727" s="35"/>
      <c r="M727" s="35"/>
      <c r="N727" s="71"/>
      <c r="O727" s="15"/>
      <c r="P727" s="15"/>
      <c r="Q727" s="28"/>
      <c r="R727" s="71"/>
      <c r="S727" s="173"/>
      <c r="T727" s="219"/>
      <c r="U727" s="15"/>
      <c r="V727" s="15"/>
      <c r="W727" s="15"/>
      <c r="X727" s="165"/>
      <c r="Y727" s="15"/>
      <c r="Z727" s="15"/>
      <c r="AA727" s="15"/>
      <c r="AB727" s="71"/>
      <c r="AC727" s="35"/>
      <c r="AD727" s="35"/>
      <c r="AE727" s="35"/>
      <c r="AF727" s="71"/>
      <c r="AG727" s="15"/>
      <c r="AH727" s="15"/>
      <c r="AI727" s="28"/>
      <c r="AJ727" s="71"/>
      <c r="AK727" s="173"/>
      <c r="AL727" s="219"/>
      <c r="AM727" s="15"/>
      <c r="AN727" s="15"/>
      <c r="AO727" s="15"/>
      <c r="AP727" s="165"/>
      <c r="AQ727" s="15"/>
      <c r="AR727" s="15"/>
      <c r="AS727" s="28"/>
      <c r="AT727" s="71"/>
      <c r="AU727" s="35"/>
      <c r="AV727" s="35"/>
      <c r="AW727" s="35"/>
      <c r="AX727" s="71"/>
      <c r="AY727" s="15"/>
      <c r="AZ727" s="15"/>
      <c r="BA727" s="28"/>
      <c r="BB727" s="71"/>
      <c r="BC727" s="173"/>
      <c r="BD727" s="220"/>
      <c r="BH727" s="221"/>
      <c r="BK727" s="50"/>
      <c r="BL727" s="115"/>
      <c r="BM727" s="43"/>
      <c r="BN727" s="43"/>
      <c r="BO727" s="43"/>
      <c r="BP727" s="115"/>
      <c r="BS727" s="50"/>
      <c r="BT727" s="115"/>
      <c r="BU727" s="222"/>
      <c r="BV727" s="223"/>
      <c r="BZ727" s="221"/>
      <c r="CC727" s="50"/>
      <c r="CD727" s="115"/>
      <c r="CE727" s="43"/>
      <c r="CF727" s="43"/>
      <c r="CG727" s="43"/>
      <c r="CH727" s="115"/>
      <c r="CK727" s="50"/>
      <c r="CL727" s="115"/>
      <c r="CM727" s="222"/>
      <c r="CN727" s="223"/>
      <c r="CR727" s="221"/>
      <c r="CU727" s="50"/>
      <c r="CV727" s="115"/>
      <c r="CW727" s="43"/>
      <c r="CX727" s="43"/>
      <c r="CY727" s="43"/>
      <c r="CZ727" s="115"/>
      <c r="DC727" s="50"/>
      <c r="DD727" s="115"/>
      <c r="DE727" s="222"/>
      <c r="DF727" s="223"/>
      <c r="DJ727" s="221"/>
      <c r="DM727" s="50"/>
      <c r="DN727" s="115"/>
      <c r="DO727" s="43"/>
      <c r="DP727" s="43"/>
      <c r="DQ727" s="43"/>
      <c r="DU727" s="50"/>
      <c r="DV727" s="115"/>
      <c r="DW727" s="222"/>
      <c r="DX727" s="223"/>
      <c r="EG727" s="43"/>
      <c r="EH727" s="43"/>
      <c r="EI727" s="43"/>
    </row>
    <row r="728">
      <c r="A728" s="218"/>
      <c r="B728" s="219"/>
      <c r="C728" s="15"/>
      <c r="D728" s="15"/>
      <c r="E728" s="15"/>
      <c r="F728" s="165"/>
      <c r="G728" s="15"/>
      <c r="H728" s="15"/>
      <c r="I728" s="28"/>
      <c r="J728" s="71"/>
      <c r="K728" s="35"/>
      <c r="L728" s="35"/>
      <c r="M728" s="35"/>
      <c r="N728" s="71"/>
      <c r="O728" s="15"/>
      <c r="P728" s="15"/>
      <c r="Q728" s="28"/>
      <c r="R728" s="71"/>
      <c r="S728" s="173"/>
      <c r="T728" s="219"/>
      <c r="U728" s="15"/>
      <c r="V728" s="15"/>
      <c r="W728" s="15"/>
      <c r="X728" s="165"/>
      <c r="Y728" s="15"/>
      <c r="Z728" s="15"/>
      <c r="AA728" s="15"/>
      <c r="AB728" s="71"/>
      <c r="AC728" s="35"/>
      <c r="AD728" s="35"/>
      <c r="AE728" s="35"/>
      <c r="AF728" s="71"/>
      <c r="AG728" s="15"/>
      <c r="AH728" s="15"/>
      <c r="AI728" s="28"/>
      <c r="AJ728" s="71"/>
      <c r="AK728" s="173"/>
      <c r="AL728" s="219"/>
      <c r="AM728" s="15"/>
      <c r="AN728" s="15"/>
      <c r="AO728" s="15"/>
      <c r="AP728" s="165"/>
      <c r="AQ728" s="15"/>
      <c r="AR728" s="15"/>
      <c r="AS728" s="28"/>
      <c r="AT728" s="71"/>
      <c r="AU728" s="35"/>
      <c r="AV728" s="35"/>
      <c r="AW728" s="35"/>
      <c r="AX728" s="71"/>
      <c r="AY728" s="15"/>
      <c r="AZ728" s="15"/>
      <c r="BA728" s="28"/>
      <c r="BB728" s="71"/>
      <c r="BC728" s="173"/>
      <c r="BD728" s="220"/>
      <c r="BH728" s="221"/>
      <c r="BK728" s="50"/>
      <c r="BL728" s="115"/>
      <c r="BM728" s="43"/>
      <c r="BN728" s="43"/>
      <c r="BO728" s="43"/>
      <c r="BP728" s="115"/>
      <c r="BS728" s="50"/>
      <c r="BT728" s="115"/>
      <c r="BU728" s="222"/>
      <c r="BV728" s="223"/>
      <c r="BZ728" s="221"/>
      <c r="CC728" s="50"/>
      <c r="CD728" s="115"/>
      <c r="CE728" s="43"/>
      <c r="CF728" s="43"/>
      <c r="CG728" s="43"/>
      <c r="CH728" s="115"/>
      <c r="CK728" s="50"/>
      <c r="CL728" s="115"/>
      <c r="CM728" s="222"/>
      <c r="CN728" s="223"/>
      <c r="CR728" s="221"/>
      <c r="CU728" s="50"/>
      <c r="CV728" s="115"/>
      <c r="CW728" s="43"/>
      <c r="CX728" s="43"/>
      <c r="CY728" s="43"/>
      <c r="CZ728" s="115"/>
      <c r="DC728" s="50"/>
      <c r="DD728" s="115"/>
      <c r="DE728" s="222"/>
      <c r="DF728" s="223"/>
      <c r="DJ728" s="221"/>
      <c r="DM728" s="50"/>
      <c r="DN728" s="115"/>
      <c r="DO728" s="43"/>
      <c r="DP728" s="43"/>
      <c r="DQ728" s="43"/>
      <c r="DU728" s="50"/>
      <c r="DV728" s="115"/>
      <c r="DW728" s="222"/>
      <c r="DX728" s="223"/>
      <c r="EG728" s="43"/>
      <c r="EH728" s="43"/>
      <c r="EI728" s="43"/>
    </row>
    <row r="729">
      <c r="A729" s="218"/>
      <c r="B729" s="219"/>
      <c r="C729" s="15"/>
      <c r="D729" s="15"/>
      <c r="E729" s="15"/>
      <c r="F729" s="165"/>
      <c r="G729" s="15"/>
      <c r="H729" s="15"/>
      <c r="I729" s="28"/>
      <c r="J729" s="71"/>
      <c r="K729" s="35"/>
      <c r="L729" s="35"/>
      <c r="M729" s="35"/>
      <c r="N729" s="71"/>
      <c r="O729" s="15"/>
      <c r="P729" s="15"/>
      <c r="Q729" s="28"/>
      <c r="R729" s="71"/>
      <c r="S729" s="173"/>
      <c r="T729" s="219"/>
      <c r="U729" s="15"/>
      <c r="V729" s="15"/>
      <c r="W729" s="15"/>
      <c r="X729" s="165"/>
      <c r="Y729" s="15"/>
      <c r="Z729" s="15"/>
      <c r="AA729" s="15"/>
      <c r="AB729" s="71"/>
      <c r="AC729" s="35"/>
      <c r="AD729" s="35"/>
      <c r="AE729" s="35"/>
      <c r="AF729" s="71"/>
      <c r="AG729" s="15"/>
      <c r="AH729" s="15"/>
      <c r="AI729" s="28"/>
      <c r="AJ729" s="71"/>
      <c r="AK729" s="173"/>
      <c r="AL729" s="219"/>
      <c r="AM729" s="15"/>
      <c r="AN729" s="15"/>
      <c r="AO729" s="15"/>
      <c r="AP729" s="165"/>
      <c r="AQ729" s="15"/>
      <c r="AR729" s="15"/>
      <c r="AS729" s="28"/>
      <c r="AT729" s="71"/>
      <c r="AU729" s="35"/>
      <c r="AV729" s="35"/>
      <c r="AW729" s="35"/>
      <c r="AX729" s="71"/>
      <c r="AY729" s="15"/>
      <c r="AZ729" s="15"/>
      <c r="BA729" s="28"/>
      <c r="BB729" s="71"/>
      <c r="BC729" s="173"/>
      <c r="BD729" s="220"/>
      <c r="BH729" s="221"/>
      <c r="BK729" s="50"/>
      <c r="BL729" s="115"/>
      <c r="BM729" s="43"/>
      <c r="BN729" s="43"/>
      <c r="BO729" s="43"/>
      <c r="BP729" s="115"/>
      <c r="BS729" s="50"/>
      <c r="BT729" s="115"/>
      <c r="BU729" s="222"/>
      <c r="BV729" s="223"/>
      <c r="BZ729" s="221"/>
      <c r="CC729" s="50"/>
      <c r="CD729" s="115"/>
      <c r="CE729" s="43"/>
      <c r="CF729" s="43"/>
      <c r="CG729" s="43"/>
      <c r="CH729" s="115"/>
      <c r="CK729" s="50"/>
      <c r="CL729" s="115"/>
      <c r="CM729" s="222"/>
      <c r="CN729" s="223"/>
      <c r="CR729" s="221"/>
      <c r="CU729" s="50"/>
      <c r="CV729" s="115"/>
      <c r="CW729" s="43"/>
      <c r="CX729" s="43"/>
      <c r="CY729" s="43"/>
      <c r="CZ729" s="115"/>
      <c r="DC729" s="50"/>
      <c r="DD729" s="115"/>
      <c r="DE729" s="222"/>
      <c r="DF729" s="223"/>
      <c r="DJ729" s="221"/>
      <c r="DM729" s="50"/>
      <c r="DN729" s="115"/>
      <c r="DO729" s="43"/>
      <c r="DP729" s="43"/>
      <c r="DQ729" s="43"/>
      <c r="DU729" s="50"/>
      <c r="DV729" s="115"/>
      <c r="DW729" s="222"/>
      <c r="DX729" s="223"/>
      <c r="EG729" s="43"/>
      <c r="EH729" s="43"/>
      <c r="EI729" s="43"/>
    </row>
    <row r="730">
      <c r="A730" s="218"/>
      <c r="B730" s="219"/>
      <c r="C730" s="15"/>
      <c r="D730" s="15"/>
      <c r="E730" s="15"/>
      <c r="F730" s="165"/>
      <c r="G730" s="15"/>
      <c r="H730" s="15"/>
      <c r="I730" s="28"/>
      <c r="J730" s="71"/>
      <c r="K730" s="35"/>
      <c r="L730" s="35"/>
      <c r="M730" s="35"/>
      <c r="N730" s="71"/>
      <c r="O730" s="15"/>
      <c r="P730" s="15"/>
      <c r="Q730" s="28"/>
      <c r="R730" s="71"/>
      <c r="S730" s="173"/>
      <c r="T730" s="219"/>
      <c r="U730" s="15"/>
      <c r="V730" s="15"/>
      <c r="W730" s="15"/>
      <c r="X730" s="165"/>
      <c r="Y730" s="15"/>
      <c r="Z730" s="15"/>
      <c r="AA730" s="15"/>
      <c r="AB730" s="71"/>
      <c r="AC730" s="35"/>
      <c r="AD730" s="35"/>
      <c r="AE730" s="35"/>
      <c r="AF730" s="71"/>
      <c r="AG730" s="15"/>
      <c r="AH730" s="15"/>
      <c r="AI730" s="28"/>
      <c r="AJ730" s="71"/>
      <c r="AK730" s="173"/>
      <c r="AL730" s="219"/>
      <c r="AM730" s="15"/>
      <c r="AN730" s="15"/>
      <c r="AO730" s="15"/>
      <c r="AP730" s="165"/>
      <c r="AQ730" s="15"/>
      <c r="AR730" s="15"/>
      <c r="AS730" s="28"/>
      <c r="AT730" s="71"/>
      <c r="AU730" s="35"/>
      <c r="AV730" s="35"/>
      <c r="AW730" s="35"/>
      <c r="AX730" s="71"/>
      <c r="AY730" s="15"/>
      <c r="AZ730" s="15"/>
      <c r="BA730" s="28"/>
      <c r="BB730" s="71"/>
      <c r="BC730" s="173"/>
      <c r="BD730" s="220"/>
      <c r="BH730" s="221"/>
      <c r="BK730" s="50"/>
      <c r="BL730" s="115"/>
      <c r="BM730" s="43"/>
      <c r="BN730" s="43"/>
      <c r="BO730" s="43"/>
      <c r="BP730" s="115"/>
      <c r="BS730" s="50"/>
      <c r="BT730" s="115"/>
      <c r="BU730" s="222"/>
      <c r="BV730" s="223"/>
      <c r="BZ730" s="221"/>
      <c r="CC730" s="50"/>
      <c r="CD730" s="115"/>
      <c r="CE730" s="43"/>
      <c r="CF730" s="43"/>
      <c r="CG730" s="43"/>
      <c r="CH730" s="115"/>
      <c r="CK730" s="50"/>
      <c r="CL730" s="115"/>
      <c r="CM730" s="222"/>
      <c r="CN730" s="223"/>
      <c r="CR730" s="221"/>
      <c r="CU730" s="50"/>
      <c r="CV730" s="115"/>
      <c r="CW730" s="43"/>
      <c r="CX730" s="43"/>
      <c r="CY730" s="43"/>
      <c r="CZ730" s="115"/>
      <c r="DC730" s="50"/>
      <c r="DD730" s="115"/>
      <c r="DE730" s="222"/>
      <c r="DF730" s="223"/>
      <c r="DJ730" s="221"/>
      <c r="DM730" s="50"/>
      <c r="DN730" s="115"/>
      <c r="DO730" s="43"/>
      <c r="DP730" s="43"/>
      <c r="DQ730" s="43"/>
      <c r="DU730" s="50"/>
      <c r="DV730" s="115"/>
      <c r="DW730" s="222"/>
      <c r="DX730" s="223"/>
      <c r="EG730" s="43"/>
      <c r="EH730" s="43"/>
      <c r="EI730" s="43"/>
    </row>
    <row r="731">
      <c r="A731" s="218"/>
      <c r="B731" s="219"/>
      <c r="C731" s="15"/>
      <c r="D731" s="15"/>
      <c r="E731" s="15"/>
      <c r="F731" s="165"/>
      <c r="G731" s="15"/>
      <c r="H731" s="15"/>
      <c r="I731" s="28"/>
      <c r="J731" s="71"/>
      <c r="K731" s="35"/>
      <c r="L731" s="35"/>
      <c r="M731" s="35"/>
      <c r="N731" s="71"/>
      <c r="O731" s="15"/>
      <c r="P731" s="15"/>
      <c r="Q731" s="28"/>
      <c r="R731" s="71"/>
      <c r="S731" s="173"/>
      <c r="T731" s="219"/>
      <c r="U731" s="15"/>
      <c r="V731" s="15"/>
      <c r="W731" s="15"/>
      <c r="X731" s="165"/>
      <c r="Y731" s="15"/>
      <c r="Z731" s="15"/>
      <c r="AA731" s="15"/>
      <c r="AB731" s="71"/>
      <c r="AC731" s="35"/>
      <c r="AD731" s="35"/>
      <c r="AE731" s="35"/>
      <c r="AF731" s="71"/>
      <c r="AG731" s="15"/>
      <c r="AH731" s="15"/>
      <c r="AI731" s="28"/>
      <c r="AJ731" s="71"/>
      <c r="AK731" s="173"/>
      <c r="AL731" s="219"/>
      <c r="AM731" s="15"/>
      <c r="AN731" s="15"/>
      <c r="AO731" s="15"/>
      <c r="AP731" s="165"/>
      <c r="AQ731" s="15"/>
      <c r="AR731" s="15"/>
      <c r="AS731" s="28"/>
      <c r="AT731" s="71"/>
      <c r="AU731" s="35"/>
      <c r="AV731" s="35"/>
      <c r="AW731" s="35"/>
      <c r="AX731" s="71"/>
      <c r="AY731" s="15"/>
      <c r="AZ731" s="15"/>
      <c r="BA731" s="28"/>
      <c r="BB731" s="71"/>
      <c r="BC731" s="173"/>
      <c r="BD731" s="220"/>
      <c r="BH731" s="221"/>
      <c r="BK731" s="50"/>
      <c r="BL731" s="115"/>
      <c r="BM731" s="43"/>
      <c r="BN731" s="43"/>
      <c r="BO731" s="43"/>
      <c r="BP731" s="115"/>
      <c r="BS731" s="50"/>
      <c r="BT731" s="115"/>
      <c r="BU731" s="222"/>
      <c r="BV731" s="223"/>
      <c r="BZ731" s="221"/>
      <c r="CC731" s="50"/>
      <c r="CD731" s="115"/>
      <c r="CE731" s="43"/>
      <c r="CF731" s="43"/>
      <c r="CG731" s="43"/>
      <c r="CH731" s="115"/>
      <c r="CK731" s="50"/>
      <c r="CL731" s="115"/>
      <c r="CM731" s="222"/>
      <c r="CN731" s="223"/>
      <c r="CR731" s="221"/>
      <c r="CU731" s="50"/>
      <c r="CV731" s="115"/>
      <c r="CW731" s="43"/>
      <c r="CX731" s="43"/>
      <c r="CY731" s="43"/>
      <c r="CZ731" s="115"/>
      <c r="DC731" s="50"/>
      <c r="DD731" s="115"/>
      <c r="DE731" s="222"/>
      <c r="DF731" s="223"/>
      <c r="DJ731" s="221"/>
      <c r="DM731" s="50"/>
      <c r="DN731" s="115"/>
      <c r="DO731" s="43"/>
      <c r="DP731" s="43"/>
      <c r="DQ731" s="43"/>
      <c r="DU731" s="50"/>
      <c r="DV731" s="115"/>
      <c r="DW731" s="222"/>
      <c r="DX731" s="223"/>
      <c r="EG731" s="43"/>
      <c r="EH731" s="43"/>
      <c r="EI731" s="43"/>
    </row>
    <row r="732">
      <c r="A732" s="218"/>
      <c r="B732" s="219"/>
      <c r="C732" s="15"/>
      <c r="D732" s="15"/>
      <c r="E732" s="15"/>
      <c r="F732" s="165"/>
      <c r="G732" s="15"/>
      <c r="H732" s="15"/>
      <c r="I732" s="28"/>
      <c r="J732" s="71"/>
      <c r="K732" s="35"/>
      <c r="L732" s="35"/>
      <c r="M732" s="35"/>
      <c r="N732" s="71"/>
      <c r="O732" s="15"/>
      <c r="P732" s="15"/>
      <c r="Q732" s="28"/>
      <c r="R732" s="71"/>
      <c r="S732" s="173"/>
      <c r="T732" s="219"/>
      <c r="U732" s="15"/>
      <c r="V732" s="15"/>
      <c r="W732" s="15"/>
      <c r="X732" s="165"/>
      <c r="Y732" s="15"/>
      <c r="Z732" s="15"/>
      <c r="AA732" s="15"/>
      <c r="AB732" s="71"/>
      <c r="AC732" s="35"/>
      <c r="AD732" s="35"/>
      <c r="AE732" s="35"/>
      <c r="AF732" s="71"/>
      <c r="AG732" s="15"/>
      <c r="AH732" s="15"/>
      <c r="AI732" s="28"/>
      <c r="AJ732" s="71"/>
      <c r="AK732" s="173"/>
      <c r="AL732" s="219"/>
      <c r="AM732" s="15"/>
      <c r="AN732" s="15"/>
      <c r="AO732" s="15"/>
      <c r="AP732" s="165"/>
      <c r="AQ732" s="15"/>
      <c r="AR732" s="15"/>
      <c r="AS732" s="28"/>
      <c r="AT732" s="71"/>
      <c r="AU732" s="35"/>
      <c r="AV732" s="35"/>
      <c r="AW732" s="35"/>
      <c r="AX732" s="71"/>
      <c r="AY732" s="15"/>
      <c r="AZ732" s="15"/>
      <c r="BA732" s="28"/>
      <c r="BB732" s="71"/>
      <c r="BC732" s="173"/>
      <c r="BD732" s="220"/>
      <c r="BH732" s="221"/>
      <c r="BK732" s="50"/>
      <c r="BL732" s="115"/>
      <c r="BM732" s="43"/>
      <c r="BN732" s="43"/>
      <c r="BO732" s="43"/>
      <c r="BP732" s="115"/>
      <c r="BS732" s="50"/>
      <c r="BT732" s="115"/>
      <c r="BU732" s="222"/>
      <c r="BV732" s="223"/>
      <c r="BZ732" s="221"/>
      <c r="CC732" s="50"/>
      <c r="CD732" s="115"/>
      <c r="CE732" s="43"/>
      <c r="CF732" s="43"/>
      <c r="CG732" s="43"/>
      <c r="CH732" s="115"/>
      <c r="CK732" s="50"/>
      <c r="CL732" s="115"/>
      <c r="CM732" s="222"/>
      <c r="CN732" s="223"/>
      <c r="CR732" s="221"/>
      <c r="CU732" s="50"/>
      <c r="CV732" s="115"/>
      <c r="CW732" s="43"/>
      <c r="CX732" s="43"/>
      <c r="CY732" s="43"/>
      <c r="CZ732" s="115"/>
      <c r="DC732" s="50"/>
      <c r="DD732" s="115"/>
      <c r="DE732" s="222"/>
      <c r="DF732" s="223"/>
      <c r="DJ732" s="221"/>
      <c r="DM732" s="50"/>
      <c r="DN732" s="115"/>
      <c r="DO732" s="43"/>
      <c r="DP732" s="43"/>
      <c r="DQ732" s="43"/>
      <c r="DU732" s="50"/>
      <c r="DV732" s="115"/>
      <c r="DW732" s="222"/>
      <c r="DX732" s="223"/>
      <c r="EG732" s="43"/>
      <c r="EH732" s="43"/>
      <c r="EI732" s="43"/>
    </row>
    <row r="733">
      <c r="A733" s="218"/>
      <c r="B733" s="219"/>
      <c r="C733" s="15"/>
      <c r="D733" s="15"/>
      <c r="E733" s="15"/>
      <c r="F733" s="165"/>
      <c r="G733" s="15"/>
      <c r="H733" s="15"/>
      <c r="I733" s="28"/>
      <c r="J733" s="71"/>
      <c r="K733" s="35"/>
      <c r="L733" s="35"/>
      <c r="M733" s="35"/>
      <c r="N733" s="71"/>
      <c r="O733" s="15"/>
      <c r="P733" s="15"/>
      <c r="Q733" s="28"/>
      <c r="R733" s="71"/>
      <c r="S733" s="173"/>
      <c r="T733" s="219"/>
      <c r="U733" s="15"/>
      <c r="V733" s="15"/>
      <c r="W733" s="15"/>
      <c r="X733" s="165"/>
      <c r="Y733" s="15"/>
      <c r="Z733" s="15"/>
      <c r="AA733" s="15"/>
      <c r="AB733" s="71"/>
      <c r="AC733" s="35"/>
      <c r="AD733" s="35"/>
      <c r="AE733" s="35"/>
      <c r="AF733" s="71"/>
      <c r="AG733" s="15"/>
      <c r="AH733" s="15"/>
      <c r="AI733" s="28"/>
      <c r="AJ733" s="71"/>
      <c r="AK733" s="173"/>
      <c r="AL733" s="219"/>
      <c r="AM733" s="15"/>
      <c r="AN733" s="15"/>
      <c r="AO733" s="15"/>
      <c r="AP733" s="165"/>
      <c r="AQ733" s="15"/>
      <c r="AR733" s="15"/>
      <c r="AS733" s="28"/>
      <c r="AT733" s="71"/>
      <c r="AU733" s="35"/>
      <c r="AV733" s="35"/>
      <c r="AW733" s="35"/>
      <c r="AX733" s="71"/>
      <c r="AY733" s="15"/>
      <c r="AZ733" s="15"/>
      <c r="BA733" s="28"/>
      <c r="BB733" s="71"/>
      <c r="BC733" s="173"/>
      <c r="BD733" s="220"/>
      <c r="BH733" s="221"/>
      <c r="BK733" s="50"/>
      <c r="BL733" s="115"/>
      <c r="BM733" s="43"/>
      <c r="BN733" s="43"/>
      <c r="BO733" s="43"/>
      <c r="BP733" s="115"/>
      <c r="BS733" s="50"/>
      <c r="BT733" s="115"/>
      <c r="BU733" s="222"/>
      <c r="BV733" s="223"/>
      <c r="BZ733" s="221"/>
      <c r="CC733" s="50"/>
      <c r="CD733" s="115"/>
      <c r="CE733" s="43"/>
      <c r="CF733" s="43"/>
      <c r="CG733" s="43"/>
      <c r="CH733" s="115"/>
      <c r="CK733" s="50"/>
      <c r="CL733" s="115"/>
      <c r="CM733" s="222"/>
      <c r="CN733" s="223"/>
      <c r="CR733" s="221"/>
      <c r="CU733" s="50"/>
      <c r="CV733" s="115"/>
      <c r="CW733" s="43"/>
      <c r="CX733" s="43"/>
      <c r="CY733" s="43"/>
      <c r="CZ733" s="115"/>
      <c r="DC733" s="50"/>
      <c r="DD733" s="115"/>
      <c r="DE733" s="222"/>
      <c r="DF733" s="223"/>
      <c r="DJ733" s="221"/>
      <c r="DM733" s="50"/>
      <c r="DN733" s="115"/>
      <c r="DO733" s="43"/>
      <c r="DP733" s="43"/>
      <c r="DQ733" s="43"/>
      <c r="DU733" s="50"/>
      <c r="DV733" s="115"/>
      <c r="DW733" s="222"/>
      <c r="DX733" s="223"/>
      <c r="EG733" s="43"/>
      <c r="EH733" s="43"/>
      <c r="EI733" s="43"/>
    </row>
    <row r="734">
      <c r="A734" s="218"/>
      <c r="B734" s="219"/>
      <c r="C734" s="15"/>
      <c r="D734" s="15"/>
      <c r="E734" s="15"/>
      <c r="F734" s="165"/>
      <c r="G734" s="15"/>
      <c r="H734" s="15"/>
      <c r="I734" s="28"/>
      <c r="J734" s="71"/>
      <c r="K734" s="35"/>
      <c r="L734" s="35"/>
      <c r="M734" s="35"/>
      <c r="N734" s="71"/>
      <c r="O734" s="15"/>
      <c r="P734" s="15"/>
      <c r="Q734" s="28"/>
      <c r="R734" s="71"/>
      <c r="S734" s="173"/>
      <c r="T734" s="219"/>
      <c r="U734" s="15"/>
      <c r="V734" s="15"/>
      <c r="W734" s="15"/>
      <c r="X734" s="165"/>
      <c r="Y734" s="15"/>
      <c r="Z734" s="15"/>
      <c r="AA734" s="15"/>
      <c r="AB734" s="71"/>
      <c r="AC734" s="35"/>
      <c r="AD734" s="35"/>
      <c r="AE734" s="35"/>
      <c r="AF734" s="71"/>
      <c r="AG734" s="15"/>
      <c r="AH734" s="15"/>
      <c r="AI734" s="28"/>
      <c r="AJ734" s="71"/>
      <c r="AK734" s="173"/>
      <c r="AL734" s="219"/>
      <c r="AM734" s="15"/>
      <c r="AN734" s="15"/>
      <c r="AO734" s="15"/>
      <c r="AP734" s="165"/>
      <c r="AQ734" s="15"/>
      <c r="AR734" s="15"/>
      <c r="AS734" s="28"/>
      <c r="AT734" s="71"/>
      <c r="AU734" s="35"/>
      <c r="AV734" s="35"/>
      <c r="AW734" s="35"/>
      <c r="AX734" s="71"/>
      <c r="AY734" s="15"/>
      <c r="AZ734" s="15"/>
      <c r="BA734" s="28"/>
      <c r="BB734" s="71"/>
      <c r="BC734" s="173"/>
      <c r="BD734" s="220"/>
      <c r="BH734" s="221"/>
      <c r="BK734" s="50"/>
      <c r="BL734" s="115"/>
      <c r="BM734" s="43"/>
      <c r="BN734" s="43"/>
      <c r="BO734" s="43"/>
      <c r="BP734" s="115"/>
      <c r="BS734" s="50"/>
      <c r="BT734" s="115"/>
      <c r="BU734" s="222"/>
      <c r="BV734" s="223"/>
      <c r="BZ734" s="221"/>
      <c r="CC734" s="50"/>
      <c r="CD734" s="115"/>
      <c r="CE734" s="43"/>
      <c r="CF734" s="43"/>
      <c r="CG734" s="43"/>
      <c r="CH734" s="115"/>
      <c r="CK734" s="50"/>
      <c r="CL734" s="115"/>
      <c r="CM734" s="222"/>
      <c r="CN734" s="223"/>
      <c r="CR734" s="221"/>
      <c r="CU734" s="50"/>
      <c r="CV734" s="115"/>
      <c r="CW734" s="43"/>
      <c r="CX734" s="43"/>
      <c r="CY734" s="43"/>
      <c r="CZ734" s="115"/>
      <c r="DC734" s="50"/>
      <c r="DD734" s="115"/>
      <c r="DE734" s="222"/>
      <c r="DF734" s="223"/>
      <c r="DJ734" s="221"/>
      <c r="DM734" s="50"/>
      <c r="DN734" s="115"/>
      <c r="DO734" s="43"/>
      <c r="DP734" s="43"/>
      <c r="DQ734" s="43"/>
      <c r="DU734" s="50"/>
      <c r="DV734" s="115"/>
      <c r="DW734" s="222"/>
      <c r="DX734" s="223"/>
      <c r="EG734" s="43"/>
      <c r="EH734" s="43"/>
      <c r="EI734" s="43"/>
    </row>
    <row r="735">
      <c r="A735" s="218"/>
      <c r="B735" s="219"/>
      <c r="C735" s="15"/>
      <c r="D735" s="15"/>
      <c r="E735" s="15"/>
      <c r="F735" s="165"/>
      <c r="G735" s="15"/>
      <c r="H735" s="15"/>
      <c r="I735" s="28"/>
      <c r="J735" s="71"/>
      <c r="K735" s="35"/>
      <c r="L735" s="35"/>
      <c r="M735" s="35"/>
      <c r="N735" s="71"/>
      <c r="O735" s="15"/>
      <c r="P735" s="15"/>
      <c r="Q735" s="28"/>
      <c r="R735" s="71"/>
      <c r="S735" s="173"/>
      <c r="T735" s="219"/>
      <c r="U735" s="15"/>
      <c r="V735" s="15"/>
      <c r="W735" s="15"/>
      <c r="X735" s="165"/>
      <c r="Y735" s="15"/>
      <c r="Z735" s="15"/>
      <c r="AA735" s="15"/>
      <c r="AB735" s="71"/>
      <c r="AC735" s="35"/>
      <c r="AD735" s="35"/>
      <c r="AE735" s="35"/>
      <c r="AF735" s="71"/>
      <c r="AG735" s="15"/>
      <c r="AH735" s="15"/>
      <c r="AI735" s="28"/>
      <c r="AJ735" s="71"/>
      <c r="AK735" s="173"/>
      <c r="AL735" s="219"/>
      <c r="AM735" s="15"/>
      <c r="AN735" s="15"/>
      <c r="AO735" s="15"/>
      <c r="AP735" s="165"/>
      <c r="AQ735" s="15"/>
      <c r="AR735" s="15"/>
      <c r="AS735" s="28"/>
      <c r="AT735" s="71"/>
      <c r="AU735" s="35"/>
      <c r="AV735" s="35"/>
      <c r="AW735" s="35"/>
      <c r="AX735" s="71"/>
      <c r="AY735" s="15"/>
      <c r="AZ735" s="15"/>
      <c r="BA735" s="28"/>
      <c r="BB735" s="71"/>
      <c r="BC735" s="173"/>
      <c r="BD735" s="220"/>
      <c r="BH735" s="221"/>
      <c r="BK735" s="50"/>
      <c r="BL735" s="115"/>
      <c r="BM735" s="43"/>
      <c r="BN735" s="43"/>
      <c r="BO735" s="43"/>
      <c r="BP735" s="115"/>
      <c r="BS735" s="50"/>
      <c r="BT735" s="115"/>
      <c r="BU735" s="222"/>
      <c r="BV735" s="223"/>
      <c r="BZ735" s="221"/>
      <c r="CC735" s="50"/>
      <c r="CD735" s="115"/>
      <c r="CE735" s="43"/>
      <c r="CF735" s="43"/>
      <c r="CG735" s="43"/>
      <c r="CH735" s="115"/>
      <c r="CK735" s="50"/>
      <c r="CL735" s="115"/>
      <c r="CM735" s="222"/>
      <c r="CN735" s="223"/>
      <c r="CR735" s="221"/>
      <c r="CU735" s="50"/>
      <c r="CV735" s="115"/>
      <c r="CW735" s="43"/>
      <c r="CX735" s="43"/>
      <c r="CY735" s="43"/>
      <c r="CZ735" s="115"/>
      <c r="DC735" s="50"/>
      <c r="DD735" s="115"/>
      <c r="DE735" s="222"/>
      <c r="DF735" s="223"/>
      <c r="DJ735" s="221"/>
      <c r="DM735" s="50"/>
      <c r="DN735" s="115"/>
      <c r="DO735" s="43"/>
      <c r="DP735" s="43"/>
      <c r="DQ735" s="43"/>
      <c r="DU735" s="50"/>
      <c r="DV735" s="115"/>
      <c r="DW735" s="222"/>
      <c r="DX735" s="223"/>
      <c r="EG735" s="43"/>
      <c r="EH735" s="43"/>
      <c r="EI735" s="43"/>
    </row>
    <row r="736">
      <c r="A736" s="218"/>
      <c r="B736" s="219"/>
      <c r="C736" s="15"/>
      <c r="D736" s="15"/>
      <c r="E736" s="15"/>
      <c r="F736" s="165"/>
      <c r="G736" s="15"/>
      <c r="H736" s="15"/>
      <c r="I736" s="28"/>
      <c r="J736" s="71"/>
      <c r="K736" s="35"/>
      <c r="L736" s="35"/>
      <c r="M736" s="35"/>
      <c r="N736" s="71"/>
      <c r="O736" s="15"/>
      <c r="P736" s="15"/>
      <c r="Q736" s="28"/>
      <c r="R736" s="71"/>
      <c r="S736" s="173"/>
      <c r="T736" s="219"/>
      <c r="U736" s="15"/>
      <c r="V736" s="15"/>
      <c r="W736" s="15"/>
      <c r="X736" s="165"/>
      <c r="Y736" s="15"/>
      <c r="Z736" s="15"/>
      <c r="AA736" s="15"/>
      <c r="AB736" s="71"/>
      <c r="AC736" s="35"/>
      <c r="AD736" s="35"/>
      <c r="AE736" s="35"/>
      <c r="AF736" s="71"/>
      <c r="AG736" s="15"/>
      <c r="AH736" s="15"/>
      <c r="AI736" s="28"/>
      <c r="AJ736" s="71"/>
      <c r="AK736" s="173"/>
      <c r="AL736" s="219"/>
      <c r="AM736" s="15"/>
      <c r="AN736" s="15"/>
      <c r="AO736" s="15"/>
      <c r="AP736" s="165"/>
      <c r="AQ736" s="15"/>
      <c r="AR736" s="15"/>
      <c r="AS736" s="28"/>
      <c r="AT736" s="71"/>
      <c r="AU736" s="35"/>
      <c r="AV736" s="35"/>
      <c r="AW736" s="35"/>
      <c r="AX736" s="71"/>
      <c r="AY736" s="15"/>
      <c r="AZ736" s="15"/>
      <c r="BA736" s="28"/>
      <c r="BB736" s="71"/>
      <c r="BC736" s="173"/>
      <c r="BD736" s="220"/>
      <c r="BH736" s="221"/>
      <c r="BK736" s="50"/>
      <c r="BL736" s="115"/>
      <c r="BM736" s="43"/>
      <c r="BN736" s="43"/>
      <c r="BO736" s="43"/>
      <c r="BP736" s="115"/>
      <c r="BS736" s="50"/>
      <c r="BT736" s="115"/>
      <c r="BU736" s="222"/>
      <c r="BV736" s="223"/>
      <c r="BZ736" s="221"/>
      <c r="CC736" s="50"/>
      <c r="CD736" s="115"/>
      <c r="CE736" s="43"/>
      <c r="CF736" s="43"/>
      <c r="CG736" s="43"/>
      <c r="CH736" s="115"/>
      <c r="CK736" s="50"/>
      <c r="CL736" s="115"/>
      <c r="CM736" s="222"/>
      <c r="CN736" s="223"/>
      <c r="CR736" s="221"/>
      <c r="CU736" s="50"/>
      <c r="CV736" s="115"/>
      <c r="CW736" s="43"/>
      <c r="CX736" s="43"/>
      <c r="CY736" s="43"/>
      <c r="CZ736" s="115"/>
      <c r="DC736" s="50"/>
      <c r="DD736" s="115"/>
      <c r="DE736" s="222"/>
      <c r="DF736" s="223"/>
      <c r="DJ736" s="221"/>
      <c r="DM736" s="50"/>
      <c r="DN736" s="115"/>
      <c r="DO736" s="43"/>
      <c r="DP736" s="43"/>
      <c r="DQ736" s="43"/>
      <c r="DU736" s="50"/>
      <c r="DV736" s="115"/>
      <c r="DW736" s="222"/>
      <c r="DX736" s="223"/>
      <c r="EG736" s="43"/>
      <c r="EH736" s="43"/>
      <c r="EI736" s="43"/>
    </row>
    <row r="737">
      <c r="A737" s="218"/>
      <c r="B737" s="219"/>
      <c r="C737" s="15"/>
      <c r="D737" s="15"/>
      <c r="E737" s="15"/>
      <c r="F737" s="165"/>
      <c r="G737" s="15"/>
      <c r="H737" s="15"/>
      <c r="I737" s="28"/>
      <c r="J737" s="71"/>
      <c r="K737" s="35"/>
      <c r="L737" s="35"/>
      <c r="M737" s="35"/>
      <c r="N737" s="71"/>
      <c r="O737" s="15"/>
      <c r="P737" s="15"/>
      <c r="Q737" s="28"/>
      <c r="R737" s="71"/>
      <c r="S737" s="173"/>
      <c r="T737" s="219"/>
      <c r="U737" s="15"/>
      <c r="V737" s="15"/>
      <c r="W737" s="15"/>
      <c r="X737" s="165"/>
      <c r="Y737" s="15"/>
      <c r="Z737" s="15"/>
      <c r="AA737" s="15"/>
      <c r="AB737" s="71"/>
      <c r="AC737" s="35"/>
      <c r="AD737" s="35"/>
      <c r="AE737" s="35"/>
      <c r="AF737" s="71"/>
      <c r="AG737" s="15"/>
      <c r="AH737" s="15"/>
      <c r="AI737" s="28"/>
      <c r="AJ737" s="71"/>
      <c r="AK737" s="173"/>
      <c r="AL737" s="219"/>
      <c r="AM737" s="15"/>
      <c r="AN737" s="15"/>
      <c r="AO737" s="15"/>
      <c r="AP737" s="165"/>
      <c r="AQ737" s="15"/>
      <c r="AR737" s="15"/>
      <c r="AS737" s="28"/>
      <c r="AT737" s="71"/>
      <c r="AU737" s="35"/>
      <c r="AV737" s="35"/>
      <c r="AW737" s="35"/>
      <c r="AX737" s="71"/>
      <c r="AY737" s="15"/>
      <c r="AZ737" s="15"/>
      <c r="BA737" s="28"/>
      <c r="BB737" s="71"/>
      <c r="BC737" s="173"/>
      <c r="BD737" s="220"/>
      <c r="BH737" s="221"/>
      <c r="BK737" s="50"/>
      <c r="BL737" s="115"/>
      <c r="BM737" s="43"/>
      <c r="BN737" s="43"/>
      <c r="BO737" s="43"/>
      <c r="BP737" s="115"/>
      <c r="BS737" s="50"/>
      <c r="BT737" s="115"/>
      <c r="BU737" s="222"/>
      <c r="BV737" s="223"/>
      <c r="BZ737" s="221"/>
      <c r="CC737" s="50"/>
      <c r="CD737" s="115"/>
      <c r="CE737" s="43"/>
      <c r="CF737" s="43"/>
      <c r="CG737" s="43"/>
      <c r="CH737" s="115"/>
      <c r="CK737" s="50"/>
      <c r="CL737" s="115"/>
      <c r="CM737" s="222"/>
      <c r="CN737" s="223"/>
      <c r="CR737" s="221"/>
      <c r="CU737" s="50"/>
      <c r="CV737" s="115"/>
      <c r="CW737" s="43"/>
      <c r="CX737" s="43"/>
      <c r="CY737" s="43"/>
      <c r="CZ737" s="115"/>
      <c r="DC737" s="50"/>
      <c r="DD737" s="115"/>
      <c r="DE737" s="222"/>
      <c r="DF737" s="223"/>
      <c r="DJ737" s="221"/>
      <c r="DM737" s="50"/>
      <c r="DN737" s="115"/>
      <c r="DO737" s="43"/>
      <c r="DP737" s="43"/>
      <c r="DQ737" s="43"/>
      <c r="DU737" s="50"/>
      <c r="DV737" s="115"/>
      <c r="DW737" s="222"/>
      <c r="DX737" s="223"/>
      <c r="EG737" s="43"/>
      <c r="EH737" s="43"/>
      <c r="EI737" s="43"/>
    </row>
    <row r="738">
      <c r="A738" s="218"/>
      <c r="B738" s="219"/>
      <c r="C738" s="15"/>
      <c r="D738" s="15"/>
      <c r="E738" s="15"/>
      <c r="F738" s="165"/>
      <c r="G738" s="15"/>
      <c r="H738" s="15"/>
      <c r="I738" s="28"/>
      <c r="J738" s="71"/>
      <c r="K738" s="35"/>
      <c r="L738" s="35"/>
      <c r="M738" s="35"/>
      <c r="N738" s="71"/>
      <c r="O738" s="15"/>
      <c r="P738" s="15"/>
      <c r="Q738" s="28"/>
      <c r="R738" s="71"/>
      <c r="S738" s="173"/>
      <c r="T738" s="219"/>
      <c r="U738" s="15"/>
      <c r="V738" s="15"/>
      <c r="W738" s="15"/>
      <c r="X738" s="165"/>
      <c r="Y738" s="15"/>
      <c r="Z738" s="15"/>
      <c r="AA738" s="15"/>
      <c r="AB738" s="71"/>
      <c r="AC738" s="35"/>
      <c r="AD738" s="35"/>
      <c r="AE738" s="35"/>
      <c r="AF738" s="71"/>
      <c r="AG738" s="15"/>
      <c r="AH738" s="15"/>
      <c r="AI738" s="28"/>
      <c r="AJ738" s="71"/>
      <c r="AK738" s="173"/>
      <c r="AL738" s="219"/>
      <c r="AM738" s="15"/>
      <c r="AN738" s="15"/>
      <c r="AO738" s="15"/>
      <c r="AP738" s="165"/>
      <c r="AQ738" s="15"/>
      <c r="AR738" s="15"/>
      <c r="AS738" s="28"/>
      <c r="AT738" s="71"/>
      <c r="AU738" s="35"/>
      <c r="AV738" s="35"/>
      <c r="AW738" s="35"/>
      <c r="AX738" s="71"/>
      <c r="AY738" s="15"/>
      <c r="AZ738" s="15"/>
      <c r="BA738" s="28"/>
      <c r="BB738" s="71"/>
      <c r="BC738" s="173"/>
      <c r="BD738" s="220"/>
      <c r="BH738" s="221"/>
      <c r="BK738" s="50"/>
      <c r="BL738" s="115"/>
      <c r="BM738" s="43"/>
      <c r="BN738" s="43"/>
      <c r="BO738" s="43"/>
      <c r="BP738" s="115"/>
      <c r="BS738" s="50"/>
      <c r="BT738" s="115"/>
      <c r="BU738" s="222"/>
      <c r="BV738" s="223"/>
      <c r="BZ738" s="221"/>
      <c r="CC738" s="50"/>
      <c r="CD738" s="115"/>
      <c r="CE738" s="43"/>
      <c r="CF738" s="43"/>
      <c r="CG738" s="43"/>
      <c r="CH738" s="115"/>
      <c r="CK738" s="50"/>
      <c r="CL738" s="115"/>
      <c r="CM738" s="222"/>
      <c r="CN738" s="223"/>
      <c r="CR738" s="221"/>
      <c r="CU738" s="50"/>
      <c r="CV738" s="115"/>
      <c r="CW738" s="43"/>
      <c r="CX738" s="43"/>
      <c r="CY738" s="43"/>
      <c r="CZ738" s="115"/>
      <c r="DC738" s="50"/>
      <c r="DD738" s="115"/>
      <c r="DE738" s="222"/>
      <c r="DF738" s="223"/>
      <c r="DJ738" s="221"/>
      <c r="DM738" s="50"/>
      <c r="DN738" s="115"/>
      <c r="DO738" s="43"/>
      <c r="DP738" s="43"/>
      <c r="DQ738" s="43"/>
      <c r="DU738" s="50"/>
      <c r="DV738" s="115"/>
      <c r="DW738" s="222"/>
      <c r="DX738" s="223"/>
      <c r="EG738" s="43"/>
      <c r="EH738" s="43"/>
      <c r="EI738" s="43"/>
    </row>
    <row r="739">
      <c r="A739" s="218"/>
      <c r="B739" s="219"/>
      <c r="C739" s="15"/>
      <c r="D739" s="15"/>
      <c r="E739" s="15"/>
      <c r="F739" s="165"/>
      <c r="G739" s="15"/>
      <c r="H739" s="15"/>
      <c r="I739" s="28"/>
      <c r="J739" s="71"/>
      <c r="K739" s="35"/>
      <c r="L739" s="35"/>
      <c r="M739" s="35"/>
      <c r="N739" s="71"/>
      <c r="O739" s="15"/>
      <c r="P739" s="15"/>
      <c r="Q739" s="28"/>
      <c r="R739" s="71"/>
      <c r="S739" s="173"/>
      <c r="T739" s="219"/>
      <c r="U739" s="15"/>
      <c r="V739" s="15"/>
      <c r="W739" s="15"/>
      <c r="X739" s="165"/>
      <c r="Y739" s="15"/>
      <c r="Z739" s="15"/>
      <c r="AA739" s="15"/>
      <c r="AB739" s="71"/>
      <c r="AC739" s="35"/>
      <c r="AD739" s="35"/>
      <c r="AE739" s="35"/>
      <c r="AF739" s="71"/>
      <c r="AG739" s="15"/>
      <c r="AH739" s="15"/>
      <c r="AI739" s="28"/>
      <c r="AJ739" s="71"/>
      <c r="AK739" s="173"/>
      <c r="AL739" s="219"/>
      <c r="AM739" s="15"/>
      <c r="AN739" s="15"/>
      <c r="AO739" s="15"/>
      <c r="AP739" s="165"/>
      <c r="AQ739" s="15"/>
      <c r="AR739" s="15"/>
      <c r="AS739" s="28"/>
      <c r="AT739" s="71"/>
      <c r="AU739" s="35"/>
      <c r="AV739" s="35"/>
      <c r="AW739" s="35"/>
      <c r="AX739" s="71"/>
      <c r="AY739" s="15"/>
      <c r="AZ739" s="15"/>
      <c r="BA739" s="28"/>
      <c r="BB739" s="71"/>
      <c r="BC739" s="173"/>
      <c r="BD739" s="220"/>
      <c r="BH739" s="221"/>
      <c r="BK739" s="50"/>
      <c r="BL739" s="115"/>
      <c r="BM739" s="43"/>
      <c r="BN739" s="43"/>
      <c r="BO739" s="43"/>
      <c r="BP739" s="115"/>
      <c r="BS739" s="50"/>
      <c r="BT739" s="115"/>
      <c r="BU739" s="222"/>
      <c r="BV739" s="223"/>
      <c r="BZ739" s="221"/>
      <c r="CC739" s="50"/>
      <c r="CD739" s="115"/>
      <c r="CE739" s="43"/>
      <c r="CF739" s="43"/>
      <c r="CG739" s="43"/>
      <c r="CH739" s="115"/>
      <c r="CK739" s="50"/>
      <c r="CL739" s="115"/>
      <c r="CM739" s="222"/>
      <c r="CN739" s="223"/>
      <c r="CR739" s="221"/>
      <c r="CU739" s="50"/>
      <c r="CV739" s="115"/>
      <c r="CW739" s="43"/>
      <c r="CX739" s="43"/>
      <c r="CY739" s="43"/>
      <c r="CZ739" s="115"/>
      <c r="DC739" s="50"/>
      <c r="DD739" s="115"/>
      <c r="DE739" s="222"/>
      <c r="DF739" s="223"/>
      <c r="DJ739" s="221"/>
      <c r="DM739" s="50"/>
      <c r="DN739" s="115"/>
      <c r="DO739" s="43"/>
      <c r="DP739" s="43"/>
      <c r="DQ739" s="43"/>
      <c r="DU739" s="50"/>
      <c r="DV739" s="115"/>
      <c r="DW739" s="222"/>
      <c r="DX739" s="223"/>
      <c r="EG739" s="43"/>
      <c r="EH739" s="43"/>
      <c r="EI739" s="43"/>
    </row>
    <row r="740">
      <c r="A740" s="218"/>
      <c r="B740" s="219"/>
      <c r="C740" s="15"/>
      <c r="D740" s="15"/>
      <c r="E740" s="15"/>
      <c r="F740" s="165"/>
      <c r="G740" s="15"/>
      <c r="H740" s="15"/>
      <c r="I740" s="28"/>
      <c r="J740" s="71"/>
      <c r="K740" s="35"/>
      <c r="L740" s="35"/>
      <c r="M740" s="35"/>
      <c r="N740" s="71"/>
      <c r="O740" s="15"/>
      <c r="P740" s="15"/>
      <c r="Q740" s="28"/>
      <c r="R740" s="71"/>
      <c r="S740" s="173"/>
      <c r="T740" s="219"/>
      <c r="U740" s="15"/>
      <c r="V740" s="15"/>
      <c r="W740" s="15"/>
      <c r="X740" s="165"/>
      <c r="Y740" s="15"/>
      <c r="Z740" s="15"/>
      <c r="AA740" s="15"/>
      <c r="AB740" s="71"/>
      <c r="AC740" s="35"/>
      <c r="AD740" s="35"/>
      <c r="AE740" s="35"/>
      <c r="AF740" s="71"/>
      <c r="AG740" s="15"/>
      <c r="AH740" s="15"/>
      <c r="AI740" s="28"/>
      <c r="AJ740" s="71"/>
      <c r="AK740" s="173"/>
      <c r="AL740" s="219"/>
      <c r="AM740" s="15"/>
      <c r="AN740" s="15"/>
      <c r="AO740" s="15"/>
      <c r="AP740" s="165"/>
      <c r="AQ740" s="15"/>
      <c r="AR740" s="15"/>
      <c r="AS740" s="28"/>
      <c r="AT740" s="71"/>
      <c r="AU740" s="35"/>
      <c r="AV740" s="35"/>
      <c r="AW740" s="35"/>
      <c r="AX740" s="71"/>
      <c r="AY740" s="15"/>
      <c r="AZ740" s="15"/>
      <c r="BA740" s="28"/>
      <c r="BB740" s="71"/>
      <c r="BC740" s="173"/>
      <c r="BD740" s="220"/>
      <c r="BH740" s="221"/>
      <c r="BK740" s="50"/>
      <c r="BL740" s="115"/>
      <c r="BM740" s="43"/>
      <c r="BN740" s="43"/>
      <c r="BO740" s="43"/>
      <c r="BP740" s="115"/>
      <c r="BS740" s="50"/>
      <c r="BT740" s="115"/>
      <c r="BU740" s="222"/>
      <c r="BV740" s="223"/>
      <c r="BZ740" s="221"/>
      <c r="CC740" s="50"/>
      <c r="CD740" s="115"/>
      <c r="CE740" s="43"/>
      <c r="CF740" s="43"/>
      <c r="CG740" s="43"/>
      <c r="CH740" s="115"/>
      <c r="CK740" s="50"/>
      <c r="CL740" s="115"/>
      <c r="CM740" s="222"/>
      <c r="CN740" s="223"/>
      <c r="CR740" s="221"/>
      <c r="CU740" s="50"/>
      <c r="CV740" s="115"/>
      <c r="CW740" s="43"/>
      <c r="CX740" s="43"/>
      <c r="CY740" s="43"/>
      <c r="CZ740" s="115"/>
      <c r="DC740" s="50"/>
      <c r="DD740" s="115"/>
      <c r="DE740" s="222"/>
      <c r="DF740" s="223"/>
      <c r="DJ740" s="221"/>
      <c r="DM740" s="50"/>
      <c r="DN740" s="115"/>
      <c r="DO740" s="43"/>
      <c r="DP740" s="43"/>
      <c r="DQ740" s="43"/>
      <c r="DU740" s="50"/>
      <c r="DV740" s="115"/>
      <c r="DW740" s="222"/>
      <c r="DX740" s="223"/>
      <c r="EG740" s="43"/>
      <c r="EH740" s="43"/>
      <c r="EI740" s="43"/>
    </row>
    <row r="741">
      <c r="A741" s="218"/>
      <c r="B741" s="219"/>
      <c r="C741" s="15"/>
      <c r="D741" s="15"/>
      <c r="E741" s="15"/>
      <c r="F741" s="165"/>
      <c r="G741" s="15"/>
      <c r="H741" s="15"/>
      <c r="I741" s="28"/>
      <c r="J741" s="71"/>
      <c r="K741" s="35"/>
      <c r="L741" s="35"/>
      <c r="M741" s="35"/>
      <c r="N741" s="71"/>
      <c r="O741" s="15"/>
      <c r="P741" s="15"/>
      <c r="Q741" s="28"/>
      <c r="R741" s="71"/>
      <c r="S741" s="173"/>
      <c r="T741" s="219"/>
      <c r="U741" s="15"/>
      <c r="V741" s="15"/>
      <c r="W741" s="15"/>
      <c r="X741" s="165"/>
      <c r="Y741" s="15"/>
      <c r="Z741" s="15"/>
      <c r="AA741" s="15"/>
      <c r="AB741" s="71"/>
      <c r="AC741" s="35"/>
      <c r="AD741" s="35"/>
      <c r="AE741" s="35"/>
      <c r="AF741" s="71"/>
      <c r="AG741" s="15"/>
      <c r="AH741" s="15"/>
      <c r="AI741" s="28"/>
      <c r="AJ741" s="71"/>
      <c r="AK741" s="173"/>
      <c r="AL741" s="219"/>
      <c r="AM741" s="15"/>
      <c r="AN741" s="15"/>
      <c r="AO741" s="15"/>
      <c r="AP741" s="165"/>
      <c r="AQ741" s="15"/>
      <c r="AR741" s="15"/>
      <c r="AS741" s="28"/>
      <c r="AT741" s="71"/>
      <c r="AU741" s="35"/>
      <c r="AV741" s="35"/>
      <c r="AW741" s="35"/>
      <c r="AX741" s="71"/>
      <c r="AY741" s="15"/>
      <c r="AZ741" s="15"/>
      <c r="BA741" s="28"/>
      <c r="BB741" s="71"/>
      <c r="BC741" s="173"/>
      <c r="BD741" s="220"/>
      <c r="BH741" s="221"/>
      <c r="BK741" s="50"/>
      <c r="BL741" s="115"/>
      <c r="BM741" s="43"/>
      <c r="BN741" s="43"/>
      <c r="BO741" s="43"/>
      <c r="BP741" s="115"/>
      <c r="BS741" s="50"/>
      <c r="BT741" s="115"/>
      <c r="BU741" s="222"/>
      <c r="BV741" s="223"/>
      <c r="BZ741" s="221"/>
      <c r="CC741" s="50"/>
      <c r="CD741" s="115"/>
      <c r="CE741" s="43"/>
      <c r="CF741" s="43"/>
      <c r="CG741" s="43"/>
      <c r="CH741" s="115"/>
      <c r="CK741" s="50"/>
      <c r="CL741" s="115"/>
      <c r="CM741" s="222"/>
      <c r="CN741" s="223"/>
      <c r="CR741" s="221"/>
      <c r="CU741" s="50"/>
      <c r="CV741" s="115"/>
      <c r="CW741" s="43"/>
      <c r="CX741" s="43"/>
      <c r="CY741" s="43"/>
      <c r="CZ741" s="115"/>
      <c r="DC741" s="50"/>
      <c r="DD741" s="115"/>
      <c r="DE741" s="222"/>
      <c r="DF741" s="223"/>
      <c r="DJ741" s="221"/>
      <c r="DM741" s="50"/>
      <c r="DN741" s="115"/>
      <c r="DO741" s="43"/>
      <c r="DP741" s="43"/>
      <c r="DQ741" s="43"/>
      <c r="DU741" s="50"/>
      <c r="DV741" s="115"/>
      <c r="DW741" s="222"/>
      <c r="DX741" s="223"/>
      <c r="EG741" s="43"/>
      <c r="EH741" s="43"/>
      <c r="EI741" s="43"/>
    </row>
    <row r="742">
      <c r="A742" s="218"/>
      <c r="B742" s="219"/>
      <c r="C742" s="15"/>
      <c r="D742" s="15"/>
      <c r="E742" s="15"/>
      <c r="F742" s="165"/>
      <c r="G742" s="15"/>
      <c r="H742" s="15"/>
      <c r="I742" s="28"/>
      <c r="J742" s="71"/>
      <c r="K742" s="35"/>
      <c r="L742" s="35"/>
      <c r="M742" s="35"/>
      <c r="N742" s="71"/>
      <c r="O742" s="15"/>
      <c r="P742" s="15"/>
      <c r="Q742" s="28"/>
      <c r="R742" s="71"/>
      <c r="S742" s="173"/>
      <c r="T742" s="219"/>
      <c r="U742" s="15"/>
      <c r="V742" s="15"/>
      <c r="W742" s="15"/>
      <c r="X742" s="165"/>
      <c r="Y742" s="15"/>
      <c r="Z742" s="15"/>
      <c r="AA742" s="15"/>
      <c r="AB742" s="71"/>
      <c r="AC742" s="35"/>
      <c r="AD742" s="35"/>
      <c r="AE742" s="35"/>
      <c r="AF742" s="71"/>
      <c r="AG742" s="15"/>
      <c r="AH742" s="15"/>
      <c r="AI742" s="28"/>
      <c r="AJ742" s="71"/>
      <c r="AK742" s="173"/>
      <c r="AL742" s="219"/>
      <c r="AM742" s="15"/>
      <c r="AN742" s="15"/>
      <c r="AO742" s="15"/>
      <c r="AP742" s="165"/>
      <c r="AQ742" s="15"/>
      <c r="AR742" s="15"/>
      <c r="AS742" s="28"/>
      <c r="AT742" s="71"/>
      <c r="AU742" s="35"/>
      <c r="AV742" s="35"/>
      <c r="AW742" s="35"/>
      <c r="AX742" s="71"/>
      <c r="AY742" s="15"/>
      <c r="AZ742" s="15"/>
      <c r="BA742" s="28"/>
      <c r="BB742" s="71"/>
      <c r="BC742" s="173"/>
      <c r="BD742" s="220"/>
      <c r="BH742" s="221"/>
      <c r="BK742" s="50"/>
      <c r="BL742" s="115"/>
      <c r="BM742" s="43"/>
      <c r="BN742" s="43"/>
      <c r="BO742" s="43"/>
      <c r="BP742" s="115"/>
      <c r="BS742" s="50"/>
      <c r="BT742" s="115"/>
      <c r="BU742" s="222"/>
      <c r="BV742" s="223"/>
      <c r="BZ742" s="221"/>
      <c r="CC742" s="50"/>
      <c r="CD742" s="115"/>
      <c r="CE742" s="43"/>
      <c r="CF742" s="43"/>
      <c r="CG742" s="43"/>
      <c r="CH742" s="115"/>
      <c r="CK742" s="50"/>
      <c r="CL742" s="115"/>
      <c r="CM742" s="222"/>
      <c r="CN742" s="223"/>
      <c r="CR742" s="221"/>
      <c r="CU742" s="50"/>
      <c r="CV742" s="115"/>
      <c r="CW742" s="43"/>
      <c r="CX742" s="43"/>
      <c r="CY742" s="43"/>
      <c r="CZ742" s="115"/>
      <c r="DC742" s="50"/>
      <c r="DD742" s="115"/>
      <c r="DE742" s="222"/>
      <c r="DF742" s="223"/>
      <c r="DJ742" s="221"/>
      <c r="DM742" s="50"/>
      <c r="DN742" s="115"/>
      <c r="DO742" s="43"/>
      <c r="DP742" s="43"/>
      <c r="DQ742" s="43"/>
      <c r="DU742" s="50"/>
      <c r="DV742" s="115"/>
      <c r="DW742" s="222"/>
      <c r="DX742" s="223"/>
      <c r="EG742" s="43"/>
      <c r="EH742" s="43"/>
      <c r="EI742" s="43"/>
    </row>
    <row r="743">
      <c r="A743" s="218"/>
      <c r="B743" s="219"/>
      <c r="C743" s="15"/>
      <c r="D743" s="15"/>
      <c r="E743" s="15"/>
      <c r="F743" s="165"/>
      <c r="G743" s="15"/>
      <c r="H743" s="15"/>
      <c r="I743" s="28"/>
      <c r="J743" s="71"/>
      <c r="K743" s="35"/>
      <c r="L743" s="35"/>
      <c r="M743" s="35"/>
      <c r="N743" s="71"/>
      <c r="O743" s="15"/>
      <c r="P743" s="15"/>
      <c r="Q743" s="28"/>
      <c r="R743" s="71"/>
      <c r="S743" s="173"/>
      <c r="T743" s="219"/>
      <c r="U743" s="15"/>
      <c r="V743" s="15"/>
      <c r="W743" s="15"/>
      <c r="X743" s="165"/>
      <c r="Y743" s="15"/>
      <c r="Z743" s="15"/>
      <c r="AA743" s="15"/>
      <c r="AB743" s="71"/>
      <c r="AC743" s="35"/>
      <c r="AD743" s="35"/>
      <c r="AE743" s="35"/>
      <c r="AF743" s="71"/>
      <c r="AG743" s="15"/>
      <c r="AH743" s="15"/>
      <c r="AI743" s="28"/>
      <c r="AJ743" s="71"/>
      <c r="AK743" s="173"/>
      <c r="AL743" s="219"/>
      <c r="AM743" s="15"/>
      <c r="AN743" s="15"/>
      <c r="AO743" s="15"/>
      <c r="AP743" s="165"/>
      <c r="AQ743" s="15"/>
      <c r="AR743" s="15"/>
      <c r="AS743" s="28"/>
      <c r="AT743" s="71"/>
      <c r="AU743" s="35"/>
      <c r="AV743" s="35"/>
      <c r="AW743" s="35"/>
      <c r="AX743" s="71"/>
      <c r="AY743" s="15"/>
      <c r="AZ743" s="15"/>
      <c r="BA743" s="28"/>
      <c r="BB743" s="71"/>
      <c r="BC743" s="173"/>
      <c r="BD743" s="220"/>
      <c r="BH743" s="221"/>
      <c r="BK743" s="50"/>
      <c r="BL743" s="115"/>
      <c r="BM743" s="43"/>
      <c r="BN743" s="43"/>
      <c r="BO743" s="43"/>
      <c r="BP743" s="115"/>
      <c r="BS743" s="50"/>
      <c r="BT743" s="115"/>
      <c r="BU743" s="222"/>
      <c r="BV743" s="223"/>
      <c r="BZ743" s="221"/>
      <c r="CC743" s="50"/>
      <c r="CD743" s="115"/>
      <c r="CE743" s="43"/>
      <c r="CF743" s="43"/>
      <c r="CG743" s="43"/>
      <c r="CH743" s="115"/>
      <c r="CK743" s="50"/>
      <c r="CL743" s="115"/>
      <c r="CM743" s="222"/>
      <c r="CN743" s="223"/>
      <c r="CR743" s="221"/>
      <c r="CU743" s="50"/>
      <c r="CV743" s="115"/>
      <c r="CW743" s="43"/>
      <c r="CX743" s="43"/>
      <c r="CY743" s="43"/>
      <c r="CZ743" s="115"/>
      <c r="DC743" s="50"/>
      <c r="DD743" s="115"/>
      <c r="DE743" s="222"/>
      <c r="DF743" s="223"/>
      <c r="DJ743" s="221"/>
      <c r="DM743" s="50"/>
      <c r="DN743" s="115"/>
      <c r="DO743" s="43"/>
      <c r="DP743" s="43"/>
      <c r="DQ743" s="43"/>
      <c r="DU743" s="50"/>
      <c r="DV743" s="115"/>
      <c r="DW743" s="222"/>
      <c r="DX743" s="223"/>
      <c r="EG743" s="43"/>
      <c r="EH743" s="43"/>
      <c r="EI743" s="43"/>
    </row>
    <row r="744">
      <c r="A744" s="218"/>
      <c r="B744" s="219"/>
      <c r="C744" s="15"/>
      <c r="D744" s="15"/>
      <c r="E744" s="15"/>
      <c r="F744" s="165"/>
      <c r="G744" s="15"/>
      <c r="H744" s="15"/>
      <c r="I744" s="28"/>
      <c r="J744" s="71"/>
      <c r="K744" s="35"/>
      <c r="L744" s="35"/>
      <c r="M744" s="35"/>
      <c r="N744" s="71"/>
      <c r="O744" s="15"/>
      <c r="P744" s="15"/>
      <c r="Q744" s="28"/>
      <c r="R744" s="71"/>
      <c r="S744" s="173"/>
      <c r="T744" s="219"/>
      <c r="U744" s="15"/>
      <c r="V744" s="15"/>
      <c r="W744" s="15"/>
      <c r="X744" s="165"/>
      <c r="Y744" s="15"/>
      <c r="Z744" s="15"/>
      <c r="AA744" s="15"/>
      <c r="AB744" s="71"/>
      <c r="AC744" s="35"/>
      <c r="AD744" s="35"/>
      <c r="AE744" s="35"/>
      <c r="AF744" s="71"/>
      <c r="AG744" s="15"/>
      <c r="AH744" s="15"/>
      <c r="AI744" s="28"/>
      <c r="AJ744" s="71"/>
      <c r="AK744" s="173"/>
      <c r="AL744" s="219"/>
      <c r="AM744" s="15"/>
      <c r="AN744" s="15"/>
      <c r="AO744" s="15"/>
      <c r="AP744" s="165"/>
      <c r="AQ744" s="15"/>
      <c r="AR744" s="15"/>
      <c r="AS744" s="28"/>
      <c r="AT744" s="71"/>
      <c r="AU744" s="35"/>
      <c r="AV744" s="35"/>
      <c r="AW744" s="35"/>
      <c r="AX744" s="71"/>
      <c r="AY744" s="15"/>
      <c r="AZ744" s="15"/>
      <c r="BA744" s="28"/>
      <c r="BB744" s="71"/>
      <c r="BC744" s="173"/>
      <c r="BD744" s="220"/>
      <c r="BH744" s="221"/>
      <c r="BK744" s="50"/>
      <c r="BL744" s="115"/>
      <c r="BM744" s="43"/>
      <c r="BN744" s="43"/>
      <c r="BO744" s="43"/>
      <c r="BP744" s="115"/>
      <c r="BS744" s="50"/>
      <c r="BT744" s="115"/>
      <c r="BU744" s="222"/>
      <c r="BV744" s="223"/>
      <c r="BZ744" s="221"/>
      <c r="CC744" s="50"/>
      <c r="CD744" s="115"/>
      <c r="CE744" s="43"/>
      <c r="CF744" s="43"/>
      <c r="CG744" s="43"/>
      <c r="CH744" s="115"/>
      <c r="CK744" s="50"/>
      <c r="CL744" s="115"/>
      <c r="CM744" s="222"/>
      <c r="CN744" s="223"/>
      <c r="CR744" s="221"/>
      <c r="CU744" s="50"/>
      <c r="CV744" s="115"/>
      <c r="CW744" s="43"/>
      <c r="CX744" s="43"/>
      <c r="CY744" s="43"/>
      <c r="CZ744" s="115"/>
      <c r="DC744" s="50"/>
      <c r="DD744" s="115"/>
      <c r="DE744" s="222"/>
      <c r="DF744" s="223"/>
      <c r="DJ744" s="221"/>
      <c r="DM744" s="50"/>
      <c r="DN744" s="115"/>
      <c r="DO744" s="43"/>
      <c r="DP744" s="43"/>
      <c r="DQ744" s="43"/>
      <c r="DU744" s="50"/>
      <c r="DV744" s="115"/>
      <c r="DW744" s="222"/>
      <c r="DX744" s="223"/>
      <c r="EG744" s="43"/>
      <c r="EH744" s="43"/>
      <c r="EI744" s="43"/>
    </row>
    <row r="745">
      <c r="A745" s="218"/>
      <c r="B745" s="219"/>
      <c r="C745" s="15"/>
      <c r="D745" s="15"/>
      <c r="E745" s="15"/>
      <c r="F745" s="165"/>
      <c r="G745" s="15"/>
      <c r="H745" s="15"/>
      <c r="I745" s="28"/>
      <c r="J745" s="71"/>
      <c r="K745" s="35"/>
      <c r="L745" s="35"/>
      <c r="M745" s="35"/>
      <c r="N745" s="71"/>
      <c r="O745" s="15"/>
      <c r="P745" s="15"/>
      <c r="Q745" s="28"/>
      <c r="R745" s="71"/>
      <c r="S745" s="173"/>
      <c r="T745" s="219"/>
      <c r="U745" s="15"/>
      <c r="V745" s="15"/>
      <c r="W745" s="15"/>
      <c r="X745" s="165"/>
      <c r="Y745" s="15"/>
      <c r="Z745" s="15"/>
      <c r="AA745" s="15"/>
      <c r="AB745" s="71"/>
      <c r="AC745" s="35"/>
      <c r="AD745" s="35"/>
      <c r="AE745" s="35"/>
      <c r="AF745" s="71"/>
      <c r="AG745" s="15"/>
      <c r="AH745" s="15"/>
      <c r="AI745" s="28"/>
      <c r="AJ745" s="71"/>
      <c r="AK745" s="173"/>
      <c r="AL745" s="219"/>
      <c r="AM745" s="15"/>
      <c r="AN745" s="15"/>
      <c r="AO745" s="15"/>
      <c r="AP745" s="165"/>
      <c r="AQ745" s="15"/>
      <c r="AR745" s="15"/>
      <c r="AS745" s="28"/>
      <c r="AT745" s="71"/>
      <c r="AU745" s="35"/>
      <c r="AV745" s="35"/>
      <c r="AW745" s="35"/>
      <c r="AX745" s="71"/>
      <c r="AY745" s="15"/>
      <c r="AZ745" s="15"/>
      <c r="BA745" s="28"/>
      <c r="BB745" s="71"/>
      <c r="BC745" s="173"/>
      <c r="BD745" s="220"/>
      <c r="BH745" s="221"/>
      <c r="BK745" s="50"/>
      <c r="BL745" s="115"/>
      <c r="BM745" s="43"/>
      <c r="BN745" s="43"/>
      <c r="BO745" s="43"/>
      <c r="BP745" s="115"/>
      <c r="BS745" s="50"/>
      <c r="BT745" s="115"/>
      <c r="BU745" s="222"/>
      <c r="BV745" s="223"/>
      <c r="BZ745" s="221"/>
      <c r="CC745" s="50"/>
      <c r="CD745" s="115"/>
      <c r="CE745" s="43"/>
      <c r="CF745" s="43"/>
      <c r="CG745" s="43"/>
      <c r="CH745" s="115"/>
      <c r="CK745" s="50"/>
      <c r="CL745" s="115"/>
      <c r="CM745" s="222"/>
      <c r="CN745" s="223"/>
      <c r="CR745" s="221"/>
      <c r="CU745" s="50"/>
      <c r="CV745" s="115"/>
      <c r="CW745" s="43"/>
      <c r="CX745" s="43"/>
      <c r="CY745" s="43"/>
      <c r="CZ745" s="115"/>
      <c r="DC745" s="50"/>
      <c r="DD745" s="115"/>
      <c r="DE745" s="222"/>
      <c r="DF745" s="223"/>
      <c r="DJ745" s="221"/>
      <c r="DM745" s="50"/>
      <c r="DN745" s="115"/>
      <c r="DO745" s="43"/>
      <c r="DP745" s="43"/>
      <c r="DQ745" s="43"/>
      <c r="DU745" s="50"/>
      <c r="DV745" s="115"/>
      <c r="DW745" s="222"/>
      <c r="DX745" s="223"/>
      <c r="EG745" s="43"/>
      <c r="EH745" s="43"/>
      <c r="EI745" s="43"/>
    </row>
    <row r="746">
      <c r="A746" s="218"/>
      <c r="B746" s="219"/>
      <c r="C746" s="15"/>
      <c r="D746" s="15"/>
      <c r="E746" s="15"/>
      <c r="F746" s="165"/>
      <c r="G746" s="15"/>
      <c r="H746" s="15"/>
      <c r="I746" s="28"/>
      <c r="J746" s="71"/>
      <c r="K746" s="35"/>
      <c r="L746" s="35"/>
      <c r="M746" s="35"/>
      <c r="N746" s="71"/>
      <c r="O746" s="15"/>
      <c r="P746" s="15"/>
      <c r="Q746" s="28"/>
      <c r="R746" s="71"/>
      <c r="S746" s="173"/>
      <c r="T746" s="219"/>
      <c r="U746" s="15"/>
      <c r="V746" s="15"/>
      <c r="W746" s="15"/>
      <c r="X746" s="165"/>
      <c r="Y746" s="15"/>
      <c r="Z746" s="15"/>
      <c r="AA746" s="15"/>
      <c r="AB746" s="71"/>
      <c r="AC746" s="35"/>
      <c r="AD746" s="35"/>
      <c r="AE746" s="35"/>
      <c r="AF746" s="71"/>
      <c r="AG746" s="15"/>
      <c r="AH746" s="15"/>
      <c r="AI746" s="28"/>
      <c r="AJ746" s="71"/>
      <c r="AK746" s="173"/>
      <c r="AL746" s="219"/>
      <c r="AM746" s="15"/>
      <c r="AN746" s="15"/>
      <c r="AO746" s="15"/>
      <c r="AP746" s="165"/>
      <c r="AQ746" s="15"/>
      <c r="AR746" s="15"/>
      <c r="AS746" s="28"/>
      <c r="AT746" s="71"/>
      <c r="AU746" s="35"/>
      <c r="AV746" s="35"/>
      <c r="AW746" s="35"/>
      <c r="AX746" s="71"/>
      <c r="AY746" s="15"/>
      <c r="AZ746" s="15"/>
      <c r="BA746" s="28"/>
      <c r="BB746" s="71"/>
      <c r="BC746" s="173"/>
      <c r="BD746" s="220"/>
      <c r="BH746" s="221"/>
      <c r="BK746" s="50"/>
      <c r="BL746" s="115"/>
      <c r="BM746" s="43"/>
      <c r="BN746" s="43"/>
      <c r="BO746" s="43"/>
      <c r="BP746" s="115"/>
      <c r="BS746" s="50"/>
      <c r="BT746" s="115"/>
      <c r="BU746" s="222"/>
      <c r="BV746" s="223"/>
      <c r="BZ746" s="221"/>
      <c r="CC746" s="50"/>
      <c r="CD746" s="115"/>
      <c r="CE746" s="43"/>
      <c r="CF746" s="43"/>
      <c r="CG746" s="43"/>
      <c r="CH746" s="115"/>
      <c r="CK746" s="50"/>
      <c r="CL746" s="115"/>
      <c r="CM746" s="222"/>
      <c r="CN746" s="223"/>
      <c r="CR746" s="221"/>
      <c r="CU746" s="50"/>
      <c r="CV746" s="115"/>
      <c r="CW746" s="43"/>
      <c r="CX746" s="43"/>
      <c r="CY746" s="43"/>
      <c r="CZ746" s="115"/>
      <c r="DC746" s="50"/>
      <c r="DD746" s="115"/>
      <c r="DE746" s="222"/>
      <c r="DF746" s="223"/>
      <c r="DJ746" s="221"/>
      <c r="DM746" s="50"/>
      <c r="DN746" s="115"/>
      <c r="DO746" s="43"/>
      <c r="DP746" s="43"/>
      <c r="DQ746" s="43"/>
      <c r="DU746" s="50"/>
      <c r="DV746" s="115"/>
      <c r="DW746" s="222"/>
      <c r="DX746" s="223"/>
      <c r="EG746" s="43"/>
      <c r="EH746" s="43"/>
      <c r="EI746" s="43"/>
    </row>
    <row r="747">
      <c r="A747" s="218"/>
      <c r="B747" s="219"/>
      <c r="C747" s="15"/>
      <c r="D747" s="15"/>
      <c r="E747" s="15"/>
      <c r="F747" s="165"/>
      <c r="G747" s="15"/>
      <c r="H747" s="15"/>
      <c r="I747" s="28"/>
      <c r="J747" s="71"/>
      <c r="K747" s="35"/>
      <c r="L747" s="35"/>
      <c r="M747" s="35"/>
      <c r="N747" s="71"/>
      <c r="O747" s="15"/>
      <c r="P747" s="15"/>
      <c r="Q747" s="28"/>
      <c r="R747" s="71"/>
      <c r="S747" s="173"/>
      <c r="T747" s="219"/>
      <c r="U747" s="15"/>
      <c r="V747" s="15"/>
      <c r="W747" s="15"/>
      <c r="X747" s="165"/>
      <c r="Y747" s="15"/>
      <c r="Z747" s="15"/>
      <c r="AA747" s="15"/>
      <c r="AB747" s="71"/>
      <c r="AC747" s="35"/>
      <c r="AD747" s="35"/>
      <c r="AE747" s="35"/>
      <c r="AF747" s="71"/>
      <c r="AG747" s="15"/>
      <c r="AH747" s="15"/>
      <c r="AI747" s="28"/>
      <c r="AJ747" s="71"/>
      <c r="AK747" s="173"/>
      <c r="AL747" s="219"/>
      <c r="AM747" s="15"/>
      <c r="AN747" s="15"/>
      <c r="AO747" s="15"/>
      <c r="AP747" s="165"/>
      <c r="AQ747" s="15"/>
      <c r="AR747" s="15"/>
      <c r="AS747" s="28"/>
      <c r="AT747" s="71"/>
      <c r="AU747" s="35"/>
      <c r="AV747" s="35"/>
      <c r="AW747" s="35"/>
      <c r="AX747" s="71"/>
      <c r="AY747" s="15"/>
      <c r="AZ747" s="15"/>
      <c r="BA747" s="28"/>
      <c r="BB747" s="71"/>
      <c r="BC747" s="173"/>
      <c r="BD747" s="220"/>
      <c r="BH747" s="221"/>
      <c r="BK747" s="50"/>
      <c r="BL747" s="115"/>
      <c r="BM747" s="43"/>
      <c r="BN747" s="43"/>
      <c r="BO747" s="43"/>
      <c r="BP747" s="115"/>
      <c r="BS747" s="50"/>
      <c r="BT747" s="115"/>
      <c r="BU747" s="222"/>
      <c r="BV747" s="223"/>
      <c r="BZ747" s="221"/>
      <c r="CC747" s="50"/>
      <c r="CD747" s="115"/>
      <c r="CE747" s="43"/>
      <c r="CF747" s="43"/>
      <c r="CG747" s="43"/>
      <c r="CH747" s="115"/>
      <c r="CK747" s="50"/>
      <c r="CL747" s="115"/>
      <c r="CM747" s="222"/>
      <c r="CN747" s="223"/>
      <c r="CR747" s="221"/>
      <c r="CU747" s="50"/>
      <c r="CV747" s="115"/>
      <c r="CW747" s="43"/>
      <c r="CX747" s="43"/>
      <c r="CY747" s="43"/>
      <c r="CZ747" s="115"/>
      <c r="DC747" s="50"/>
      <c r="DD747" s="115"/>
      <c r="DE747" s="222"/>
      <c r="DF747" s="223"/>
      <c r="DJ747" s="221"/>
      <c r="DM747" s="50"/>
      <c r="DN747" s="115"/>
      <c r="DO747" s="43"/>
      <c r="DP747" s="43"/>
      <c r="DQ747" s="43"/>
      <c r="DU747" s="50"/>
      <c r="DV747" s="115"/>
      <c r="DW747" s="222"/>
      <c r="DX747" s="223"/>
      <c r="EG747" s="43"/>
      <c r="EH747" s="43"/>
      <c r="EI747" s="43"/>
    </row>
    <row r="748">
      <c r="A748" s="218"/>
      <c r="B748" s="219"/>
      <c r="C748" s="15"/>
      <c r="D748" s="15"/>
      <c r="E748" s="15"/>
      <c r="F748" s="165"/>
      <c r="G748" s="15"/>
      <c r="H748" s="15"/>
      <c r="I748" s="28"/>
      <c r="J748" s="71"/>
      <c r="K748" s="35"/>
      <c r="L748" s="35"/>
      <c r="M748" s="35"/>
      <c r="N748" s="71"/>
      <c r="O748" s="15"/>
      <c r="P748" s="15"/>
      <c r="Q748" s="28"/>
      <c r="R748" s="71"/>
      <c r="S748" s="173"/>
      <c r="T748" s="219"/>
      <c r="U748" s="15"/>
      <c r="V748" s="15"/>
      <c r="W748" s="15"/>
      <c r="X748" s="165"/>
      <c r="Y748" s="15"/>
      <c r="Z748" s="15"/>
      <c r="AA748" s="15"/>
      <c r="AB748" s="71"/>
      <c r="AC748" s="35"/>
      <c r="AD748" s="35"/>
      <c r="AE748" s="35"/>
      <c r="AF748" s="71"/>
      <c r="AG748" s="15"/>
      <c r="AH748" s="15"/>
      <c r="AI748" s="28"/>
      <c r="AJ748" s="71"/>
      <c r="AK748" s="173"/>
      <c r="AL748" s="219"/>
      <c r="AM748" s="15"/>
      <c r="AN748" s="15"/>
      <c r="AO748" s="15"/>
      <c r="AP748" s="165"/>
      <c r="AQ748" s="15"/>
      <c r="AR748" s="15"/>
      <c r="AS748" s="28"/>
      <c r="AT748" s="71"/>
      <c r="AU748" s="35"/>
      <c r="AV748" s="35"/>
      <c r="AW748" s="35"/>
      <c r="AX748" s="71"/>
      <c r="AY748" s="15"/>
      <c r="AZ748" s="15"/>
      <c r="BA748" s="28"/>
      <c r="BB748" s="71"/>
      <c r="BC748" s="173"/>
      <c r="BD748" s="220"/>
      <c r="BH748" s="221"/>
      <c r="BK748" s="50"/>
      <c r="BL748" s="115"/>
      <c r="BM748" s="43"/>
      <c r="BN748" s="43"/>
      <c r="BO748" s="43"/>
      <c r="BP748" s="115"/>
      <c r="BS748" s="50"/>
      <c r="BT748" s="115"/>
      <c r="BU748" s="222"/>
      <c r="BV748" s="223"/>
      <c r="BZ748" s="221"/>
      <c r="CC748" s="50"/>
      <c r="CD748" s="115"/>
      <c r="CE748" s="43"/>
      <c r="CF748" s="43"/>
      <c r="CG748" s="43"/>
      <c r="CH748" s="115"/>
      <c r="CK748" s="50"/>
      <c r="CL748" s="115"/>
      <c r="CM748" s="222"/>
      <c r="CN748" s="223"/>
      <c r="CR748" s="221"/>
      <c r="CU748" s="50"/>
      <c r="CV748" s="115"/>
      <c r="CW748" s="43"/>
      <c r="CX748" s="43"/>
      <c r="CY748" s="43"/>
      <c r="CZ748" s="115"/>
      <c r="DC748" s="50"/>
      <c r="DD748" s="115"/>
      <c r="DE748" s="222"/>
      <c r="DF748" s="223"/>
      <c r="DJ748" s="221"/>
      <c r="DM748" s="50"/>
      <c r="DN748" s="115"/>
      <c r="DO748" s="43"/>
      <c r="DP748" s="43"/>
      <c r="DQ748" s="43"/>
      <c r="DU748" s="50"/>
      <c r="DV748" s="115"/>
      <c r="DW748" s="222"/>
      <c r="DX748" s="223"/>
      <c r="EG748" s="43"/>
      <c r="EH748" s="43"/>
      <c r="EI748" s="43"/>
    </row>
    <row r="749">
      <c r="A749" s="218"/>
      <c r="B749" s="219"/>
      <c r="C749" s="15"/>
      <c r="D749" s="15"/>
      <c r="E749" s="15"/>
      <c r="F749" s="165"/>
      <c r="G749" s="15"/>
      <c r="H749" s="15"/>
      <c r="I749" s="28"/>
      <c r="J749" s="71"/>
      <c r="K749" s="35"/>
      <c r="L749" s="35"/>
      <c r="M749" s="35"/>
      <c r="N749" s="71"/>
      <c r="O749" s="15"/>
      <c r="P749" s="15"/>
      <c r="Q749" s="28"/>
      <c r="R749" s="71"/>
      <c r="S749" s="173"/>
      <c r="T749" s="219"/>
      <c r="U749" s="15"/>
      <c r="V749" s="15"/>
      <c r="W749" s="15"/>
      <c r="X749" s="165"/>
      <c r="Y749" s="15"/>
      <c r="Z749" s="15"/>
      <c r="AA749" s="15"/>
      <c r="AB749" s="71"/>
      <c r="AC749" s="35"/>
      <c r="AD749" s="35"/>
      <c r="AE749" s="35"/>
      <c r="AF749" s="71"/>
      <c r="AG749" s="15"/>
      <c r="AH749" s="15"/>
      <c r="AI749" s="28"/>
      <c r="AJ749" s="71"/>
      <c r="AK749" s="173"/>
      <c r="AL749" s="219"/>
      <c r="AM749" s="15"/>
      <c r="AN749" s="15"/>
      <c r="AO749" s="15"/>
      <c r="AP749" s="165"/>
      <c r="AQ749" s="15"/>
      <c r="AR749" s="15"/>
      <c r="AS749" s="28"/>
      <c r="AT749" s="71"/>
      <c r="AU749" s="35"/>
      <c r="AV749" s="35"/>
      <c r="AW749" s="35"/>
      <c r="AX749" s="71"/>
      <c r="AY749" s="15"/>
      <c r="AZ749" s="15"/>
      <c r="BA749" s="28"/>
      <c r="BB749" s="71"/>
      <c r="BC749" s="173"/>
      <c r="BD749" s="220"/>
      <c r="BH749" s="221"/>
      <c r="BK749" s="50"/>
      <c r="BL749" s="115"/>
      <c r="BM749" s="43"/>
      <c r="BN749" s="43"/>
      <c r="BO749" s="43"/>
      <c r="BP749" s="115"/>
      <c r="BS749" s="50"/>
      <c r="BT749" s="115"/>
      <c r="BU749" s="222"/>
      <c r="BV749" s="223"/>
      <c r="BZ749" s="221"/>
      <c r="CC749" s="50"/>
      <c r="CD749" s="115"/>
      <c r="CE749" s="43"/>
      <c r="CF749" s="43"/>
      <c r="CG749" s="43"/>
      <c r="CH749" s="115"/>
      <c r="CK749" s="50"/>
      <c r="CL749" s="115"/>
      <c r="CM749" s="222"/>
      <c r="CN749" s="223"/>
      <c r="CR749" s="221"/>
      <c r="CU749" s="50"/>
      <c r="CV749" s="115"/>
      <c r="CW749" s="43"/>
      <c r="CX749" s="43"/>
      <c r="CY749" s="43"/>
      <c r="CZ749" s="115"/>
      <c r="DC749" s="50"/>
      <c r="DD749" s="115"/>
      <c r="DE749" s="222"/>
      <c r="DF749" s="223"/>
      <c r="DJ749" s="221"/>
      <c r="DM749" s="50"/>
      <c r="DN749" s="115"/>
      <c r="DO749" s="43"/>
      <c r="DP749" s="43"/>
      <c r="DQ749" s="43"/>
      <c r="DU749" s="50"/>
      <c r="DV749" s="115"/>
      <c r="DW749" s="222"/>
      <c r="DX749" s="223"/>
      <c r="EG749" s="43"/>
      <c r="EH749" s="43"/>
      <c r="EI749" s="43"/>
    </row>
    <row r="750">
      <c r="A750" s="218"/>
      <c r="B750" s="219"/>
      <c r="C750" s="15"/>
      <c r="D750" s="15"/>
      <c r="E750" s="15"/>
      <c r="F750" s="165"/>
      <c r="G750" s="15"/>
      <c r="H750" s="15"/>
      <c r="I750" s="28"/>
      <c r="J750" s="71"/>
      <c r="K750" s="35"/>
      <c r="L750" s="35"/>
      <c r="M750" s="35"/>
      <c r="N750" s="71"/>
      <c r="O750" s="15"/>
      <c r="P750" s="15"/>
      <c r="Q750" s="28"/>
      <c r="R750" s="71"/>
      <c r="S750" s="173"/>
      <c r="T750" s="219"/>
      <c r="U750" s="15"/>
      <c r="V750" s="15"/>
      <c r="W750" s="15"/>
      <c r="X750" s="165"/>
      <c r="Y750" s="15"/>
      <c r="Z750" s="15"/>
      <c r="AA750" s="15"/>
      <c r="AB750" s="71"/>
      <c r="AC750" s="35"/>
      <c r="AD750" s="35"/>
      <c r="AE750" s="35"/>
      <c r="AF750" s="71"/>
      <c r="AG750" s="15"/>
      <c r="AH750" s="15"/>
      <c r="AI750" s="28"/>
      <c r="AJ750" s="71"/>
      <c r="AK750" s="173"/>
      <c r="AL750" s="219"/>
      <c r="AM750" s="15"/>
      <c r="AN750" s="15"/>
      <c r="AO750" s="15"/>
      <c r="AP750" s="165"/>
      <c r="AQ750" s="15"/>
      <c r="AR750" s="15"/>
      <c r="AS750" s="28"/>
      <c r="AT750" s="71"/>
      <c r="AU750" s="35"/>
      <c r="AV750" s="35"/>
      <c r="AW750" s="35"/>
      <c r="AX750" s="71"/>
      <c r="AY750" s="15"/>
      <c r="AZ750" s="15"/>
      <c r="BA750" s="28"/>
      <c r="BB750" s="71"/>
      <c r="BC750" s="173"/>
      <c r="BD750" s="220"/>
      <c r="BH750" s="221"/>
      <c r="BK750" s="50"/>
      <c r="BL750" s="115"/>
      <c r="BM750" s="43"/>
      <c r="BN750" s="43"/>
      <c r="BO750" s="43"/>
      <c r="BP750" s="115"/>
      <c r="BS750" s="50"/>
      <c r="BT750" s="115"/>
      <c r="BU750" s="222"/>
      <c r="BV750" s="223"/>
      <c r="BZ750" s="221"/>
      <c r="CC750" s="50"/>
      <c r="CD750" s="115"/>
      <c r="CE750" s="43"/>
      <c r="CF750" s="43"/>
      <c r="CG750" s="43"/>
      <c r="CH750" s="115"/>
      <c r="CK750" s="50"/>
      <c r="CL750" s="115"/>
      <c r="CM750" s="222"/>
      <c r="CN750" s="223"/>
      <c r="CR750" s="221"/>
      <c r="CU750" s="50"/>
      <c r="CV750" s="115"/>
      <c r="CW750" s="43"/>
      <c r="CX750" s="43"/>
      <c r="CY750" s="43"/>
      <c r="CZ750" s="115"/>
      <c r="DC750" s="50"/>
      <c r="DD750" s="115"/>
      <c r="DE750" s="222"/>
      <c r="DF750" s="223"/>
      <c r="DJ750" s="221"/>
      <c r="DM750" s="50"/>
      <c r="DN750" s="115"/>
      <c r="DO750" s="43"/>
      <c r="DP750" s="43"/>
      <c r="DQ750" s="43"/>
      <c r="DU750" s="50"/>
      <c r="DV750" s="115"/>
      <c r="DW750" s="222"/>
      <c r="DX750" s="223"/>
      <c r="EG750" s="43"/>
      <c r="EH750" s="43"/>
      <c r="EI750" s="43"/>
    </row>
    <row r="751">
      <c r="A751" s="218"/>
      <c r="B751" s="219"/>
      <c r="C751" s="15"/>
      <c r="D751" s="15"/>
      <c r="E751" s="15"/>
      <c r="F751" s="165"/>
      <c r="G751" s="15"/>
      <c r="H751" s="15"/>
      <c r="I751" s="28"/>
      <c r="J751" s="71"/>
      <c r="K751" s="35"/>
      <c r="L751" s="35"/>
      <c r="M751" s="35"/>
      <c r="N751" s="71"/>
      <c r="O751" s="15"/>
      <c r="P751" s="15"/>
      <c r="Q751" s="28"/>
      <c r="R751" s="71"/>
      <c r="S751" s="173"/>
      <c r="T751" s="219"/>
      <c r="U751" s="15"/>
      <c r="V751" s="15"/>
      <c r="W751" s="15"/>
      <c r="X751" s="165"/>
      <c r="Y751" s="15"/>
      <c r="Z751" s="15"/>
      <c r="AA751" s="15"/>
      <c r="AB751" s="71"/>
      <c r="AC751" s="35"/>
      <c r="AD751" s="35"/>
      <c r="AE751" s="35"/>
      <c r="AF751" s="71"/>
      <c r="AG751" s="15"/>
      <c r="AH751" s="15"/>
      <c r="AI751" s="28"/>
      <c r="AJ751" s="71"/>
      <c r="AK751" s="173"/>
      <c r="AL751" s="219"/>
      <c r="AM751" s="15"/>
      <c r="AN751" s="15"/>
      <c r="AO751" s="15"/>
      <c r="AP751" s="165"/>
      <c r="AQ751" s="15"/>
      <c r="AR751" s="15"/>
      <c r="AS751" s="28"/>
      <c r="AT751" s="71"/>
      <c r="AU751" s="35"/>
      <c r="AV751" s="35"/>
      <c r="AW751" s="35"/>
      <c r="AX751" s="71"/>
      <c r="AY751" s="15"/>
      <c r="AZ751" s="15"/>
      <c r="BA751" s="28"/>
      <c r="BB751" s="71"/>
      <c r="BC751" s="173"/>
      <c r="BD751" s="220"/>
      <c r="BH751" s="221"/>
      <c r="BK751" s="50"/>
      <c r="BL751" s="115"/>
      <c r="BM751" s="43"/>
      <c r="BN751" s="43"/>
      <c r="BO751" s="43"/>
      <c r="BP751" s="115"/>
      <c r="BS751" s="50"/>
      <c r="BT751" s="115"/>
      <c r="BU751" s="222"/>
      <c r="BV751" s="223"/>
      <c r="BZ751" s="221"/>
      <c r="CC751" s="50"/>
      <c r="CD751" s="115"/>
      <c r="CE751" s="43"/>
      <c r="CF751" s="43"/>
      <c r="CG751" s="43"/>
      <c r="CH751" s="115"/>
      <c r="CK751" s="50"/>
      <c r="CL751" s="115"/>
      <c r="CM751" s="222"/>
      <c r="CN751" s="223"/>
      <c r="CR751" s="221"/>
      <c r="CU751" s="50"/>
      <c r="CV751" s="115"/>
      <c r="CW751" s="43"/>
      <c r="CX751" s="43"/>
      <c r="CY751" s="43"/>
      <c r="CZ751" s="115"/>
      <c r="DC751" s="50"/>
      <c r="DD751" s="115"/>
      <c r="DE751" s="222"/>
      <c r="DF751" s="223"/>
      <c r="DJ751" s="221"/>
      <c r="DM751" s="50"/>
      <c r="DN751" s="115"/>
      <c r="DO751" s="43"/>
      <c r="DP751" s="43"/>
      <c r="DQ751" s="43"/>
      <c r="DU751" s="50"/>
      <c r="DV751" s="115"/>
      <c r="DW751" s="222"/>
      <c r="DX751" s="223"/>
      <c r="EG751" s="43"/>
      <c r="EH751" s="43"/>
      <c r="EI751" s="43"/>
    </row>
    <row r="752">
      <c r="A752" s="218"/>
      <c r="B752" s="219"/>
      <c r="C752" s="15"/>
      <c r="D752" s="15"/>
      <c r="E752" s="15"/>
      <c r="F752" s="165"/>
      <c r="G752" s="15"/>
      <c r="H752" s="15"/>
      <c r="I752" s="28"/>
      <c r="J752" s="71"/>
      <c r="K752" s="35"/>
      <c r="L752" s="35"/>
      <c r="M752" s="35"/>
      <c r="N752" s="71"/>
      <c r="O752" s="15"/>
      <c r="P752" s="15"/>
      <c r="Q752" s="28"/>
      <c r="R752" s="71"/>
      <c r="S752" s="173"/>
      <c r="T752" s="219"/>
      <c r="U752" s="15"/>
      <c r="V752" s="15"/>
      <c r="W752" s="15"/>
      <c r="X752" s="165"/>
      <c r="Y752" s="15"/>
      <c r="Z752" s="15"/>
      <c r="AA752" s="15"/>
      <c r="AB752" s="71"/>
      <c r="AC752" s="35"/>
      <c r="AD752" s="35"/>
      <c r="AE752" s="35"/>
      <c r="AF752" s="71"/>
      <c r="AG752" s="15"/>
      <c r="AH752" s="15"/>
      <c r="AI752" s="28"/>
      <c r="AJ752" s="71"/>
      <c r="AK752" s="173"/>
      <c r="AL752" s="219"/>
      <c r="AM752" s="15"/>
      <c r="AN752" s="15"/>
      <c r="AO752" s="15"/>
      <c r="AP752" s="165"/>
      <c r="AQ752" s="15"/>
      <c r="AR752" s="15"/>
      <c r="AS752" s="28"/>
      <c r="AT752" s="71"/>
      <c r="AU752" s="35"/>
      <c r="AV752" s="35"/>
      <c r="AW752" s="35"/>
      <c r="AX752" s="71"/>
      <c r="AY752" s="15"/>
      <c r="AZ752" s="15"/>
      <c r="BA752" s="28"/>
      <c r="BB752" s="71"/>
      <c r="BC752" s="173"/>
      <c r="BD752" s="220"/>
      <c r="BH752" s="221"/>
      <c r="BK752" s="50"/>
      <c r="BL752" s="115"/>
      <c r="BM752" s="43"/>
      <c r="BN752" s="43"/>
      <c r="BO752" s="43"/>
      <c r="BP752" s="115"/>
      <c r="BS752" s="50"/>
      <c r="BT752" s="115"/>
      <c r="BU752" s="222"/>
      <c r="BV752" s="223"/>
      <c r="BZ752" s="221"/>
      <c r="CC752" s="50"/>
      <c r="CD752" s="115"/>
      <c r="CE752" s="43"/>
      <c r="CF752" s="43"/>
      <c r="CG752" s="43"/>
      <c r="CH752" s="115"/>
      <c r="CK752" s="50"/>
      <c r="CL752" s="115"/>
      <c r="CM752" s="222"/>
      <c r="CN752" s="223"/>
      <c r="CR752" s="221"/>
      <c r="CU752" s="50"/>
      <c r="CV752" s="115"/>
      <c r="CW752" s="43"/>
      <c r="CX752" s="43"/>
      <c r="CY752" s="43"/>
      <c r="CZ752" s="115"/>
      <c r="DC752" s="50"/>
      <c r="DD752" s="115"/>
      <c r="DE752" s="222"/>
      <c r="DF752" s="223"/>
      <c r="DJ752" s="221"/>
      <c r="DM752" s="50"/>
      <c r="DN752" s="115"/>
      <c r="DO752" s="43"/>
      <c r="DP752" s="43"/>
      <c r="DQ752" s="43"/>
      <c r="DU752" s="50"/>
      <c r="DV752" s="115"/>
      <c r="DW752" s="222"/>
      <c r="DX752" s="223"/>
      <c r="EG752" s="43"/>
      <c r="EH752" s="43"/>
      <c r="EI752" s="43"/>
    </row>
    <row r="753">
      <c r="A753" s="218"/>
      <c r="B753" s="219"/>
      <c r="C753" s="15"/>
      <c r="D753" s="15"/>
      <c r="E753" s="15"/>
      <c r="F753" s="165"/>
      <c r="G753" s="15"/>
      <c r="H753" s="15"/>
      <c r="I753" s="28"/>
      <c r="J753" s="71"/>
      <c r="K753" s="35"/>
      <c r="L753" s="35"/>
      <c r="M753" s="35"/>
      <c r="N753" s="71"/>
      <c r="O753" s="15"/>
      <c r="P753" s="15"/>
      <c r="Q753" s="28"/>
      <c r="R753" s="71"/>
      <c r="S753" s="173"/>
      <c r="T753" s="219"/>
      <c r="U753" s="15"/>
      <c r="V753" s="15"/>
      <c r="W753" s="15"/>
      <c r="X753" s="165"/>
      <c r="Y753" s="15"/>
      <c r="Z753" s="15"/>
      <c r="AA753" s="15"/>
      <c r="AB753" s="71"/>
      <c r="AC753" s="35"/>
      <c r="AD753" s="35"/>
      <c r="AE753" s="35"/>
      <c r="AF753" s="71"/>
      <c r="AG753" s="15"/>
      <c r="AH753" s="15"/>
      <c r="AI753" s="28"/>
      <c r="AJ753" s="71"/>
      <c r="AK753" s="173"/>
      <c r="AL753" s="219"/>
      <c r="AM753" s="15"/>
      <c r="AN753" s="15"/>
      <c r="AO753" s="15"/>
      <c r="AP753" s="165"/>
      <c r="AQ753" s="15"/>
      <c r="AR753" s="15"/>
      <c r="AS753" s="28"/>
      <c r="AT753" s="71"/>
      <c r="AU753" s="35"/>
      <c r="AV753" s="35"/>
      <c r="AW753" s="35"/>
      <c r="AX753" s="71"/>
      <c r="AY753" s="15"/>
      <c r="AZ753" s="15"/>
      <c r="BA753" s="28"/>
      <c r="BB753" s="71"/>
      <c r="BC753" s="173"/>
      <c r="BD753" s="220"/>
      <c r="BH753" s="221"/>
      <c r="BK753" s="50"/>
      <c r="BL753" s="115"/>
      <c r="BM753" s="43"/>
      <c r="BN753" s="43"/>
      <c r="BO753" s="43"/>
      <c r="BP753" s="115"/>
      <c r="BS753" s="50"/>
      <c r="BT753" s="115"/>
      <c r="BU753" s="222"/>
      <c r="BV753" s="223"/>
      <c r="BZ753" s="221"/>
      <c r="CC753" s="50"/>
      <c r="CD753" s="115"/>
      <c r="CE753" s="43"/>
      <c r="CF753" s="43"/>
      <c r="CG753" s="43"/>
      <c r="CH753" s="115"/>
      <c r="CK753" s="50"/>
      <c r="CL753" s="115"/>
      <c r="CM753" s="222"/>
      <c r="CN753" s="223"/>
      <c r="CR753" s="221"/>
      <c r="CU753" s="50"/>
      <c r="CV753" s="115"/>
      <c r="CW753" s="43"/>
      <c r="CX753" s="43"/>
      <c r="CY753" s="43"/>
      <c r="CZ753" s="115"/>
      <c r="DC753" s="50"/>
      <c r="DD753" s="115"/>
      <c r="DE753" s="222"/>
      <c r="DF753" s="223"/>
      <c r="DJ753" s="221"/>
      <c r="DM753" s="50"/>
      <c r="DN753" s="115"/>
      <c r="DO753" s="43"/>
      <c r="DP753" s="43"/>
      <c r="DQ753" s="43"/>
      <c r="DU753" s="50"/>
      <c r="DV753" s="115"/>
      <c r="DW753" s="222"/>
      <c r="DX753" s="223"/>
      <c r="EG753" s="43"/>
      <c r="EH753" s="43"/>
      <c r="EI753" s="43"/>
    </row>
    <row r="754">
      <c r="A754" s="218"/>
      <c r="B754" s="219"/>
      <c r="C754" s="15"/>
      <c r="D754" s="15"/>
      <c r="E754" s="15"/>
      <c r="F754" s="165"/>
      <c r="G754" s="15"/>
      <c r="H754" s="15"/>
      <c r="I754" s="28"/>
      <c r="J754" s="71"/>
      <c r="K754" s="35"/>
      <c r="L754" s="35"/>
      <c r="M754" s="35"/>
      <c r="N754" s="71"/>
      <c r="O754" s="15"/>
      <c r="P754" s="15"/>
      <c r="Q754" s="28"/>
      <c r="R754" s="71"/>
      <c r="S754" s="173"/>
      <c r="T754" s="219"/>
      <c r="U754" s="15"/>
      <c r="V754" s="15"/>
      <c r="W754" s="15"/>
      <c r="X754" s="165"/>
      <c r="Y754" s="15"/>
      <c r="Z754" s="15"/>
      <c r="AA754" s="15"/>
      <c r="AB754" s="71"/>
      <c r="AC754" s="35"/>
      <c r="AD754" s="35"/>
      <c r="AE754" s="35"/>
      <c r="AF754" s="71"/>
      <c r="AG754" s="15"/>
      <c r="AH754" s="15"/>
      <c r="AI754" s="28"/>
      <c r="AJ754" s="71"/>
      <c r="AK754" s="173"/>
      <c r="AL754" s="219"/>
      <c r="AM754" s="15"/>
      <c r="AN754" s="15"/>
      <c r="AO754" s="15"/>
      <c r="AP754" s="165"/>
      <c r="AQ754" s="15"/>
      <c r="AR754" s="15"/>
      <c r="AS754" s="28"/>
      <c r="AT754" s="71"/>
      <c r="AU754" s="35"/>
      <c r="AV754" s="35"/>
      <c r="AW754" s="35"/>
      <c r="AX754" s="71"/>
      <c r="AY754" s="15"/>
      <c r="AZ754" s="15"/>
      <c r="BA754" s="28"/>
      <c r="BB754" s="71"/>
      <c r="BC754" s="173"/>
      <c r="BD754" s="220"/>
      <c r="BH754" s="221"/>
      <c r="BK754" s="50"/>
      <c r="BL754" s="115"/>
      <c r="BM754" s="43"/>
      <c r="BN754" s="43"/>
      <c r="BO754" s="43"/>
      <c r="BP754" s="115"/>
      <c r="BS754" s="50"/>
      <c r="BT754" s="115"/>
      <c r="BU754" s="222"/>
      <c r="BV754" s="223"/>
      <c r="BZ754" s="221"/>
      <c r="CC754" s="50"/>
      <c r="CD754" s="115"/>
      <c r="CE754" s="43"/>
      <c r="CF754" s="43"/>
      <c r="CG754" s="43"/>
      <c r="CH754" s="115"/>
      <c r="CK754" s="50"/>
      <c r="CL754" s="115"/>
      <c r="CM754" s="222"/>
      <c r="CN754" s="223"/>
      <c r="CR754" s="221"/>
      <c r="CU754" s="50"/>
      <c r="CV754" s="115"/>
      <c r="CW754" s="43"/>
      <c r="CX754" s="43"/>
      <c r="CY754" s="43"/>
      <c r="CZ754" s="115"/>
      <c r="DC754" s="50"/>
      <c r="DD754" s="115"/>
      <c r="DE754" s="222"/>
      <c r="DF754" s="223"/>
      <c r="DJ754" s="221"/>
      <c r="DM754" s="50"/>
      <c r="DN754" s="115"/>
      <c r="DO754" s="43"/>
      <c r="DP754" s="43"/>
      <c r="DQ754" s="43"/>
      <c r="DU754" s="50"/>
      <c r="DV754" s="115"/>
      <c r="DW754" s="222"/>
      <c r="DX754" s="223"/>
      <c r="EG754" s="43"/>
      <c r="EH754" s="43"/>
      <c r="EI754" s="43"/>
    </row>
    <row r="755">
      <c r="A755" s="218"/>
      <c r="B755" s="219"/>
      <c r="C755" s="15"/>
      <c r="D755" s="15"/>
      <c r="E755" s="15"/>
      <c r="F755" s="165"/>
      <c r="G755" s="15"/>
      <c r="H755" s="15"/>
      <c r="I755" s="28"/>
      <c r="J755" s="71"/>
      <c r="K755" s="35"/>
      <c r="L755" s="35"/>
      <c r="M755" s="35"/>
      <c r="N755" s="71"/>
      <c r="O755" s="15"/>
      <c r="P755" s="15"/>
      <c r="Q755" s="28"/>
      <c r="R755" s="71"/>
      <c r="S755" s="173"/>
      <c r="T755" s="219"/>
      <c r="U755" s="15"/>
      <c r="V755" s="15"/>
      <c r="W755" s="15"/>
      <c r="X755" s="165"/>
      <c r="Y755" s="15"/>
      <c r="Z755" s="15"/>
      <c r="AA755" s="15"/>
      <c r="AB755" s="71"/>
      <c r="AC755" s="35"/>
      <c r="AD755" s="35"/>
      <c r="AE755" s="35"/>
      <c r="AF755" s="71"/>
      <c r="AG755" s="15"/>
      <c r="AH755" s="15"/>
      <c r="AI755" s="28"/>
      <c r="AJ755" s="71"/>
      <c r="AK755" s="173"/>
      <c r="AL755" s="219"/>
      <c r="AM755" s="15"/>
      <c r="AN755" s="15"/>
      <c r="AO755" s="15"/>
      <c r="AP755" s="165"/>
      <c r="AQ755" s="15"/>
      <c r="AR755" s="15"/>
      <c r="AS755" s="28"/>
      <c r="AT755" s="71"/>
      <c r="AU755" s="35"/>
      <c r="AV755" s="35"/>
      <c r="AW755" s="35"/>
      <c r="AX755" s="71"/>
      <c r="AY755" s="15"/>
      <c r="AZ755" s="15"/>
      <c r="BA755" s="28"/>
      <c r="BB755" s="71"/>
      <c r="BC755" s="173"/>
      <c r="BD755" s="220"/>
      <c r="BH755" s="221"/>
      <c r="BK755" s="50"/>
      <c r="BL755" s="115"/>
      <c r="BM755" s="43"/>
      <c r="BN755" s="43"/>
      <c r="BO755" s="43"/>
      <c r="BP755" s="115"/>
      <c r="BS755" s="50"/>
      <c r="BT755" s="115"/>
      <c r="BU755" s="222"/>
      <c r="BV755" s="223"/>
      <c r="BZ755" s="221"/>
      <c r="CC755" s="50"/>
      <c r="CD755" s="115"/>
      <c r="CE755" s="43"/>
      <c r="CF755" s="43"/>
      <c r="CG755" s="43"/>
      <c r="CH755" s="115"/>
      <c r="CK755" s="50"/>
      <c r="CL755" s="115"/>
      <c r="CM755" s="222"/>
      <c r="CN755" s="223"/>
      <c r="CR755" s="221"/>
      <c r="CU755" s="50"/>
      <c r="CV755" s="115"/>
      <c r="CW755" s="43"/>
      <c r="CX755" s="43"/>
      <c r="CY755" s="43"/>
      <c r="CZ755" s="115"/>
      <c r="DC755" s="50"/>
      <c r="DD755" s="115"/>
      <c r="DE755" s="222"/>
      <c r="DF755" s="223"/>
      <c r="DJ755" s="221"/>
      <c r="DM755" s="50"/>
      <c r="DN755" s="115"/>
      <c r="DO755" s="43"/>
      <c r="DP755" s="43"/>
      <c r="DQ755" s="43"/>
      <c r="DU755" s="50"/>
      <c r="DV755" s="115"/>
      <c r="DW755" s="222"/>
      <c r="DX755" s="223"/>
      <c r="EG755" s="43"/>
      <c r="EH755" s="43"/>
      <c r="EI755" s="43"/>
    </row>
    <row r="756">
      <c r="A756" s="218"/>
      <c r="B756" s="219"/>
      <c r="C756" s="15"/>
      <c r="D756" s="15"/>
      <c r="E756" s="15"/>
      <c r="F756" s="165"/>
      <c r="G756" s="15"/>
      <c r="H756" s="15"/>
      <c r="I756" s="28"/>
      <c r="J756" s="71"/>
      <c r="K756" s="35"/>
      <c r="L756" s="35"/>
      <c r="M756" s="35"/>
      <c r="N756" s="71"/>
      <c r="O756" s="15"/>
      <c r="P756" s="15"/>
      <c r="Q756" s="28"/>
      <c r="R756" s="71"/>
      <c r="S756" s="173"/>
      <c r="T756" s="219"/>
      <c r="U756" s="15"/>
      <c r="V756" s="15"/>
      <c r="W756" s="15"/>
      <c r="X756" s="165"/>
      <c r="Y756" s="15"/>
      <c r="Z756" s="15"/>
      <c r="AA756" s="15"/>
      <c r="AB756" s="71"/>
      <c r="AC756" s="35"/>
      <c r="AD756" s="35"/>
      <c r="AE756" s="35"/>
      <c r="AF756" s="71"/>
      <c r="AG756" s="15"/>
      <c r="AH756" s="15"/>
      <c r="AI756" s="28"/>
      <c r="AJ756" s="71"/>
      <c r="AK756" s="173"/>
      <c r="AL756" s="219"/>
      <c r="AM756" s="15"/>
      <c r="AN756" s="15"/>
      <c r="AO756" s="15"/>
      <c r="AP756" s="165"/>
      <c r="AQ756" s="15"/>
      <c r="AR756" s="15"/>
      <c r="AS756" s="28"/>
      <c r="AT756" s="71"/>
      <c r="AU756" s="35"/>
      <c r="AV756" s="35"/>
      <c r="AW756" s="35"/>
      <c r="AX756" s="71"/>
      <c r="AY756" s="15"/>
      <c r="AZ756" s="15"/>
      <c r="BA756" s="28"/>
      <c r="BB756" s="71"/>
      <c r="BC756" s="173"/>
      <c r="BD756" s="220"/>
      <c r="BH756" s="221"/>
      <c r="BK756" s="50"/>
      <c r="BL756" s="115"/>
      <c r="BM756" s="43"/>
      <c r="BN756" s="43"/>
      <c r="BO756" s="43"/>
      <c r="BP756" s="115"/>
      <c r="BS756" s="50"/>
      <c r="BT756" s="115"/>
      <c r="BU756" s="222"/>
      <c r="BV756" s="223"/>
      <c r="BZ756" s="221"/>
      <c r="CC756" s="50"/>
      <c r="CD756" s="115"/>
      <c r="CE756" s="43"/>
      <c r="CF756" s="43"/>
      <c r="CG756" s="43"/>
      <c r="CH756" s="115"/>
      <c r="CK756" s="50"/>
      <c r="CL756" s="115"/>
      <c r="CM756" s="222"/>
      <c r="CN756" s="223"/>
      <c r="CR756" s="221"/>
      <c r="CU756" s="50"/>
      <c r="CV756" s="115"/>
      <c r="CW756" s="43"/>
      <c r="CX756" s="43"/>
      <c r="CY756" s="43"/>
      <c r="CZ756" s="115"/>
      <c r="DC756" s="50"/>
      <c r="DD756" s="115"/>
      <c r="DE756" s="222"/>
      <c r="DF756" s="223"/>
      <c r="DJ756" s="221"/>
      <c r="DM756" s="50"/>
      <c r="DN756" s="115"/>
      <c r="DO756" s="43"/>
      <c r="DP756" s="43"/>
      <c r="DQ756" s="43"/>
      <c r="DU756" s="50"/>
      <c r="DV756" s="115"/>
      <c r="DW756" s="222"/>
      <c r="DX756" s="223"/>
      <c r="EG756" s="43"/>
      <c r="EH756" s="43"/>
      <c r="EI756" s="43"/>
    </row>
    <row r="757">
      <c r="A757" s="218"/>
      <c r="B757" s="219"/>
      <c r="C757" s="15"/>
      <c r="D757" s="15"/>
      <c r="E757" s="15"/>
      <c r="F757" s="165"/>
      <c r="G757" s="15"/>
      <c r="H757" s="15"/>
      <c r="I757" s="28"/>
      <c r="J757" s="71"/>
      <c r="K757" s="35"/>
      <c r="L757" s="35"/>
      <c r="M757" s="35"/>
      <c r="N757" s="71"/>
      <c r="O757" s="15"/>
      <c r="P757" s="15"/>
      <c r="Q757" s="28"/>
      <c r="R757" s="71"/>
      <c r="S757" s="173"/>
      <c r="T757" s="219"/>
      <c r="U757" s="15"/>
      <c r="V757" s="15"/>
      <c r="W757" s="15"/>
      <c r="X757" s="165"/>
      <c r="Y757" s="15"/>
      <c r="Z757" s="15"/>
      <c r="AA757" s="15"/>
      <c r="AB757" s="71"/>
      <c r="AC757" s="35"/>
      <c r="AD757" s="35"/>
      <c r="AE757" s="35"/>
      <c r="AF757" s="71"/>
      <c r="AG757" s="15"/>
      <c r="AH757" s="15"/>
      <c r="AI757" s="28"/>
      <c r="AJ757" s="71"/>
      <c r="AK757" s="173"/>
      <c r="AL757" s="219"/>
      <c r="AM757" s="15"/>
      <c r="AN757" s="15"/>
      <c r="AO757" s="15"/>
      <c r="AP757" s="165"/>
      <c r="AQ757" s="15"/>
      <c r="AR757" s="15"/>
      <c r="AS757" s="28"/>
      <c r="AT757" s="71"/>
      <c r="AU757" s="35"/>
      <c r="AV757" s="35"/>
      <c r="AW757" s="35"/>
      <c r="AX757" s="71"/>
      <c r="AY757" s="15"/>
      <c r="AZ757" s="15"/>
      <c r="BA757" s="28"/>
      <c r="BB757" s="71"/>
      <c r="BC757" s="173"/>
      <c r="BD757" s="220"/>
      <c r="BH757" s="221"/>
      <c r="BK757" s="50"/>
      <c r="BL757" s="115"/>
      <c r="BM757" s="43"/>
      <c r="BN757" s="43"/>
      <c r="BO757" s="43"/>
      <c r="BP757" s="115"/>
      <c r="BS757" s="50"/>
      <c r="BT757" s="115"/>
      <c r="BU757" s="222"/>
      <c r="BV757" s="223"/>
      <c r="BZ757" s="221"/>
      <c r="CC757" s="50"/>
      <c r="CD757" s="115"/>
      <c r="CE757" s="43"/>
      <c r="CF757" s="43"/>
      <c r="CG757" s="43"/>
      <c r="CH757" s="115"/>
      <c r="CK757" s="50"/>
      <c r="CL757" s="115"/>
      <c r="CM757" s="222"/>
      <c r="CN757" s="223"/>
      <c r="CR757" s="221"/>
      <c r="CU757" s="50"/>
      <c r="CV757" s="115"/>
      <c r="CW757" s="43"/>
      <c r="CX757" s="43"/>
      <c r="CY757" s="43"/>
      <c r="CZ757" s="115"/>
      <c r="DC757" s="50"/>
      <c r="DD757" s="115"/>
      <c r="DE757" s="222"/>
      <c r="DF757" s="223"/>
      <c r="DJ757" s="221"/>
      <c r="DM757" s="50"/>
      <c r="DN757" s="115"/>
      <c r="DO757" s="43"/>
      <c r="DP757" s="43"/>
      <c r="DQ757" s="43"/>
      <c r="DU757" s="50"/>
      <c r="DV757" s="115"/>
      <c r="DW757" s="222"/>
      <c r="DX757" s="223"/>
      <c r="EG757" s="43"/>
      <c r="EH757" s="43"/>
      <c r="EI757" s="43"/>
    </row>
    <row r="758">
      <c r="A758" s="218"/>
      <c r="B758" s="219"/>
      <c r="C758" s="15"/>
      <c r="D758" s="15"/>
      <c r="E758" s="15"/>
      <c r="F758" s="165"/>
      <c r="G758" s="15"/>
      <c r="H758" s="15"/>
      <c r="I758" s="28"/>
      <c r="J758" s="71"/>
      <c r="K758" s="35"/>
      <c r="L758" s="35"/>
      <c r="M758" s="35"/>
      <c r="N758" s="71"/>
      <c r="O758" s="15"/>
      <c r="P758" s="15"/>
      <c r="Q758" s="28"/>
      <c r="R758" s="71"/>
      <c r="S758" s="173"/>
      <c r="T758" s="219"/>
      <c r="U758" s="15"/>
      <c r="V758" s="15"/>
      <c r="W758" s="15"/>
      <c r="X758" s="165"/>
      <c r="Y758" s="15"/>
      <c r="Z758" s="15"/>
      <c r="AA758" s="15"/>
      <c r="AB758" s="71"/>
      <c r="AC758" s="35"/>
      <c r="AD758" s="35"/>
      <c r="AE758" s="35"/>
      <c r="AF758" s="71"/>
      <c r="AG758" s="15"/>
      <c r="AH758" s="15"/>
      <c r="AI758" s="28"/>
      <c r="AJ758" s="71"/>
      <c r="AK758" s="173"/>
      <c r="AL758" s="219"/>
      <c r="AM758" s="15"/>
      <c r="AN758" s="15"/>
      <c r="AO758" s="15"/>
      <c r="AP758" s="165"/>
      <c r="AQ758" s="15"/>
      <c r="AR758" s="15"/>
      <c r="AS758" s="28"/>
      <c r="AT758" s="71"/>
      <c r="AU758" s="35"/>
      <c r="AV758" s="35"/>
      <c r="AW758" s="35"/>
      <c r="AX758" s="71"/>
      <c r="AY758" s="15"/>
      <c r="AZ758" s="15"/>
      <c r="BA758" s="28"/>
      <c r="BB758" s="71"/>
      <c r="BC758" s="173"/>
      <c r="BD758" s="220"/>
      <c r="BH758" s="221"/>
      <c r="BK758" s="50"/>
      <c r="BL758" s="115"/>
      <c r="BM758" s="43"/>
      <c r="BN758" s="43"/>
      <c r="BO758" s="43"/>
      <c r="BP758" s="115"/>
      <c r="BS758" s="50"/>
      <c r="BT758" s="115"/>
      <c r="BU758" s="222"/>
      <c r="BV758" s="223"/>
      <c r="BZ758" s="221"/>
      <c r="CC758" s="50"/>
      <c r="CD758" s="115"/>
      <c r="CE758" s="43"/>
      <c r="CF758" s="43"/>
      <c r="CG758" s="43"/>
      <c r="CH758" s="115"/>
      <c r="CK758" s="50"/>
      <c r="CL758" s="115"/>
      <c r="CM758" s="222"/>
      <c r="CN758" s="223"/>
      <c r="CR758" s="221"/>
      <c r="CU758" s="50"/>
      <c r="CV758" s="115"/>
      <c r="CW758" s="43"/>
      <c r="CX758" s="43"/>
      <c r="CY758" s="43"/>
      <c r="CZ758" s="115"/>
      <c r="DC758" s="50"/>
      <c r="DD758" s="115"/>
      <c r="DE758" s="222"/>
      <c r="DF758" s="223"/>
      <c r="DJ758" s="221"/>
      <c r="DM758" s="50"/>
      <c r="DN758" s="115"/>
      <c r="DO758" s="43"/>
      <c r="DP758" s="43"/>
      <c r="DQ758" s="43"/>
      <c r="DU758" s="50"/>
      <c r="DV758" s="115"/>
      <c r="DW758" s="222"/>
      <c r="DX758" s="223"/>
      <c r="EG758" s="43"/>
      <c r="EH758" s="43"/>
      <c r="EI758" s="43"/>
    </row>
    <row r="759">
      <c r="A759" s="218"/>
      <c r="B759" s="219"/>
      <c r="C759" s="15"/>
      <c r="D759" s="15"/>
      <c r="E759" s="15"/>
      <c r="F759" s="165"/>
      <c r="G759" s="15"/>
      <c r="H759" s="15"/>
      <c r="I759" s="28"/>
      <c r="J759" s="71"/>
      <c r="K759" s="35"/>
      <c r="L759" s="35"/>
      <c r="M759" s="35"/>
      <c r="N759" s="71"/>
      <c r="O759" s="15"/>
      <c r="P759" s="15"/>
      <c r="Q759" s="28"/>
      <c r="R759" s="71"/>
      <c r="S759" s="173"/>
      <c r="T759" s="219"/>
      <c r="U759" s="15"/>
      <c r="V759" s="15"/>
      <c r="W759" s="15"/>
      <c r="X759" s="165"/>
      <c r="Y759" s="15"/>
      <c r="Z759" s="15"/>
      <c r="AA759" s="15"/>
      <c r="AB759" s="71"/>
      <c r="AC759" s="35"/>
      <c r="AD759" s="35"/>
      <c r="AE759" s="35"/>
      <c r="AF759" s="71"/>
      <c r="AG759" s="15"/>
      <c r="AH759" s="15"/>
      <c r="AI759" s="28"/>
      <c r="AJ759" s="71"/>
      <c r="AK759" s="173"/>
      <c r="AL759" s="219"/>
      <c r="AM759" s="15"/>
      <c r="AN759" s="15"/>
      <c r="AO759" s="15"/>
      <c r="AP759" s="165"/>
      <c r="AQ759" s="15"/>
      <c r="AR759" s="15"/>
      <c r="AS759" s="28"/>
      <c r="AT759" s="71"/>
      <c r="AU759" s="35"/>
      <c r="AV759" s="35"/>
      <c r="AW759" s="35"/>
      <c r="AX759" s="71"/>
      <c r="AY759" s="15"/>
      <c r="AZ759" s="15"/>
      <c r="BA759" s="28"/>
      <c r="BB759" s="71"/>
      <c r="BC759" s="173"/>
      <c r="BD759" s="220"/>
      <c r="BH759" s="221"/>
      <c r="BK759" s="50"/>
      <c r="BL759" s="115"/>
      <c r="BM759" s="43"/>
      <c r="BN759" s="43"/>
      <c r="BO759" s="43"/>
      <c r="BP759" s="115"/>
      <c r="BS759" s="50"/>
      <c r="BT759" s="115"/>
      <c r="BU759" s="222"/>
      <c r="BV759" s="223"/>
      <c r="BZ759" s="221"/>
      <c r="CC759" s="50"/>
      <c r="CD759" s="115"/>
      <c r="CE759" s="43"/>
      <c r="CF759" s="43"/>
      <c r="CG759" s="43"/>
      <c r="CH759" s="115"/>
      <c r="CK759" s="50"/>
      <c r="CL759" s="115"/>
      <c r="CM759" s="222"/>
      <c r="CN759" s="223"/>
      <c r="CR759" s="221"/>
      <c r="CU759" s="50"/>
      <c r="CV759" s="115"/>
      <c r="CW759" s="43"/>
      <c r="CX759" s="43"/>
      <c r="CY759" s="43"/>
      <c r="CZ759" s="115"/>
      <c r="DC759" s="50"/>
      <c r="DD759" s="115"/>
      <c r="DE759" s="222"/>
      <c r="DF759" s="223"/>
      <c r="DJ759" s="221"/>
      <c r="DM759" s="50"/>
      <c r="DN759" s="115"/>
      <c r="DO759" s="43"/>
      <c r="DP759" s="43"/>
      <c r="DQ759" s="43"/>
      <c r="DU759" s="50"/>
      <c r="DV759" s="115"/>
      <c r="DW759" s="222"/>
      <c r="DX759" s="223"/>
      <c r="EG759" s="43"/>
      <c r="EH759" s="43"/>
      <c r="EI759" s="43"/>
    </row>
    <row r="760">
      <c r="A760" s="218"/>
      <c r="B760" s="219"/>
      <c r="C760" s="15"/>
      <c r="D760" s="15"/>
      <c r="E760" s="15"/>
      <c r="F760" s="165"/>
      <c r="G760" s="15"/>
      <c r="H760" s="15"/>
      <c r="I760" s="28"/>
      <c r="J760" s="71"/>
      <c r="K760" s="35"/>
      <c r="L760" s="35"/>
      <c r="M760" s="35"/>
      <c r="N760" s="71"/>
      <c r="O760" s="15"/>
      <c r="P760" s="15"/>
      <c r="Q760" s="28"/>
      <c r="R760" s="71"/>
      <c r="S760" s="173"/>
      <c r="T760" s="219"/>
      <c r="U760" s="15"/>
      <c r="V760" s="15"/>
      <c r="W760" s="15"/>
      <c r="X760" s="165"/>
      <c r="Y760" s="15"/>
      <c r="Z760" s="15"/>
      <c r="AA760" s="15"/>
      <c r="AB760" s="71"/>
      <c r="AC760" s="35"/>
      <c r="AD760" s="35"/>
      <c r="AE760" s="35"/>
      <c r="AF760" s="71"/>
      <c r="AG760" s="15"/>
      <c r="AH760" s="15"/>
      <c r="AI760" s="28"/>
      <c r="AJ760" s="71"/>
      <c r="AK760" s="173"/>
      <c r="AL760" s="219"/>
      <c r="AM760" s="15"/>
      <c r="AN760" s="15"/>
      <c r="AO760" s="15"/>
      <c r="AP760" s="165"/>
      <c r="AQ760" s="15"/>
      <c r="AR760" s="15"/>
      <c r="AS760" s="28"/>
      <c r="AT760" s="71"/>
      <c r="AU760" s="35"/>
      <c r="AV760" s="35"/>
      <c r="AW760" s="35"/>
      <c r="AX760" s="71"/>
      <c r="AY760" s="15"/>
      <c r="AZ760" s="15"/>
      <c r="BA760" s="28"/>
      <c r="BB760" s="71"/>
      <c r="BC760" s="173"/>
      <c r="BD760" s="220"/>
      <c r="BH760" s="221"/>
      <c r="BK760" s="50"/>
      <c r="BL760" s="115"/>
      <c r="BM760" s="43"/>
      <c r="BN760" s="43"/>
      <c r="BO760" s="43"/>
      <c r="BP760" s="115"/>
      <c r="BS760" s="50"/>
      <c r="BT760" s="115"/>
      <c r="BU760" s="222"/>
      <c r="BV760" s="223"/>
      <c r="BZ760" s="221"/>
      <c r="CC760" s="50"/>
      <c r="CD760" s="115"/>
      <c r="CE760" s="43"/>
      <c r="CF760" s="43"/>
      <c r="CG760" s="43"/>
      <c r="CH760" s="115"/>
      <c r="CK760" s="50"/>
      <c r="CL760" s="115"/>
      <c r="CM760" s="222"/>
      <c r="CN760" s="223"/>
      <c r="CR760" s="221"/>
      <c r="CU760" s="50"/>
      <c r="CV760" s="115"/>
      <c r="CW760" s="43"/>
      <c r="CX760" s="43"/>
      <c r="CY760" s="43"/>
      <c r="CZ760" s="115"/>
      <c r="DC760" s="50"/>
      <c r="DD760" s="115"/>
      <c r="DE760" s="222"/>
      <c r="DF760" s="223"/>
      <c r="DJ760" s="221"/>
      <c r="DM760" s="50"/>
      <c r="DN760" s="115"/>
      <c r="DO760" s="43"/>
      <c r="DP760" s="43"/>
      <c r="DQ760" s="43"/>
      <c r="DU760" s="50"/>
      <c r="DV760" s="115"/>
      <c r="DW760" s="222"/>
      <c r="DX760" s="223"/>
      <c r="EG760" s="43"/>
      <c r="EH760" s="43"/>
      <c r="EI760" s="43"/>
    </row>
    <row r="761">
      <c r="A761" s="218"/>
      <c r="B761" s="219"/>
      <c r="C761" s="15"/>
      <c r="D761" s="15"/>
      <c r="E761" s="15"/>
      <c r="F761" s="165"/>
      <c r="G761" s="15"/>
      <c r="H761" s="15"/>
      <c r="I761" s="28"/>
      <c r="J761" s="71"/>
      <c r="K761" s="35"/>
      <c r="L761" s="35"/>
      <c r="M761" s="35"/>
      <c r="N761" s="71"/>
      <c r="O761" s="15"/>
      <c r="P761" s="15"/>
      <c r="Q761" s="28"/>
      <c r="R761" s="71"/>
      <c r="S761" s="173"/>
      <c r="T761" s="219"/>
      <c r="U761" s="15"/>
      <c r="V761" s="15"/>
      <c r="W761" s="15"/>
      <c r="X761" s="165"/>
      <c r="Y761" s="15"/>
      <c r="Z761" s="15"/>
      <c r="AA761" s="15"/>
      <c r="AB761" s="71"/>
      <c r="AC761" s="35"/>
      <c r="AD761" s="35"/>
      <c r="AE761" s="35"/>
      <c r="AF761" s="71"/>
      <c r="AG761" s="15"/>
      <c r="AH761" s="15"/>
      <c r="AI761" s="28"/>
      <c r="AJ761" s="71"/>
      <c r="AK761" s="173"/>
      <c r="AL761" s="219"/>
      <c r="AM761" s="15"/>
      <c r="AN761" s="15"/>
      <c r="AO761" s="15"/>
      <c r="AP761" s="165"/>
      <c r="AQ761" s="15"/>
      <c r="AR761" s="15"/>
      <c r="AS761" s="28"/>
      <c r="AT761" s="71"/>
      <c r="AU761" s="35"/>
      <c r="AV761" s="35"/>
      <c r="AW761" s="35"/>
      <c r="AX761" s="71"/>
      <c r="AY761" s="15"/>
      <c r="AZ761" s="15"/>
      <c r="BA761" s="28"/>
      <c r="BB761" s="71"/>
      <c r="BC761" s="173"/>
      <c r="BD761" s="220"/>
      <c r="BH761" s="221"/>
      <c r="BK761" s="50"/>
      <c r="BL761" s="115"/>
      <c r="BM761" s="43"/>
      <c r="BN761" s="43"/>
      <c r="BO761" s="43"/>
      <c r="BP761" s="115"/>
      <c r="BS761" s="50"/>
      <c r="BT761" s="115"/>
      <c r="BU761" s="222"/>
      <c r="BV761" s="223"/>
      <c r="BZ761" s="221"/>
      <c r="CC761" s="50"/>
      <c r="CD761" s="115"/>
      <c r="CE761" s="43"/>
      <c r="CF761" s="43"/>
      <c r="CG761" s="43"/>
      <c r="CH761" s="115"/>
      <c r="CK761" s="50"/>
      <c r="CL761" s="115"/>
      <c r="CM761" s="222"/>
      <c r="CN761" s="223"/>
      <c r="CR761" s="221"/>
      <c r="CU761" s="50"/>
      <c r="CV761" s="115"/>
      <c r="CW761" s="43"/>
      <c r="CX761" s="43"/>
      <c r="CY761" s="43"/>
      <c r="CZ761" s="115"/>
      <c r="DC761" s="50"/>
      <c r="DD761" s="115"/>
      <c r="DE761" s="222"/>
      <c r="DF761" s="223"/>
      <c r="DJ761" s="221"/>
      <c r="DM761" s="50"/>
      <c r="DN761" s="115"/>
      <c r="DO761" s="43"/>
      <c r="DP761" s="43"/>
      <c r="DQ761" s="43"/>
      <c r="DU761" s="50"/>
      <c r="DV761" s="115"/>
      <c r="DW761" s="222"/>
      <c r="DX761" s="223"/>
      <c r="EG761" s="43"/>
      <c r="EH761" s="43"/>
      <c r="EI761" s="43"/>
    </row>
    <row r="762">
      <c r="A762" s="218"/>
      <c r="B762" s="219"/>
      <c r="C762" s="15"/>
      <c r="D762" s="15"/>
      <c r="E762" s="15"/>
      <c r="F762" s="165"/>
      <c r="G762" s="15"/>
      <c r="H762" s="15"/>
      <c r="I762" s="28"/>
      <c r="J762" s="71"/>
      <c r="K762" s="35"/>
      <c r="L762" s="35"/>
      <c r="M762" s="35"/>
      <c r="N762" s="71"/>
      <c r="O762" s="15"/>
      <c r="P762" s="15"/>
      <c r="Q762" s="28"/>
      <c r="R762" s="71"/>
      <c r="S762" s="173"/>
      <c r="T762" s="219"/>
      <c r="U762" s="15"/>
      <c r="V762" s="15"/>
      <c r="W762" s="15"/>
      <c r="X762" s="165"/>
      <c r="Y762" s="15"/>
      <c r="Z762" s="15"/>
      <c r="AA762" s="15"/>
      <c r="AB762" s="71"/>
      <c r="AC762" s="35"/>
      <c r="AD762" s="35"/>
      <c r="AE762" s="35"/>
      <c r="AF762" s="71"/>
      <c r="AG762" s="15"/>
      <c r="AH762" s="15"/>
      <c r="AI762" s="28"/>
      <c r="AJ762" s="71"/>
      <c r="AK762" s="173"/>
      <c r="AL762" s="219"/>
      <c r="AM762" s="15"/>
      <c r="AN762" s="15"/>
      <c r="AO762" s="15"/>
      <c r="AP762" s="165"/>
      <c r="AQ762" s="15"/>
      <c r="AR762" s="15"/>
      <c r="AS762" s="28"/>
      <c r="AT762" s="71"/>
      <c r="AU762" s="35"/>
      <c r="AV762" s="35"/>
      <c r="AW762" s="35"/>
      <c r="AX762" s="71"/>
      <c r="AY762" s="15"/>
      <c r="AZ762" s="15"/>
      <c r="BA762" s="28"/>
      <c r="BB762" s="71"/>
      <c r="BC762" s="173"/>
      <c r="BD762" s="220"/>
      <c r="BH762" s="221"/>
      <c r="BK762" s="50"/>
      <c r="BL762" s="115"/>
      <c r="BM762" s="43"/>
      <c r="BN762" s="43"/>
      <c r="BO762" s="43"/>
      <c r="BP762" s="115"/>
      <c r="BS762" s="50"/>
      <c r="BT762" s="115"/>
      <c r="BU762" s="222"/>
      <c r="BV762" s="223"/>
      <c r="BZ762" s="221"/>
      <c r="CC762" s="50"/>
      <c r="CD762" s="115"/>
      <c r="CE762" s="43"/>
      <c r="CF762" s="43"/>
      <c r="CG762" s="43"/>
      <c r="CH762" s="115"/>
      <c r="CK762" s="50"/>
      <c r="CL762" s="115"/>
      <c r="CM762" s="222"/>
      <c r="CN762" s="223"/>
      <c r="CR762" s="221"/>
      <c r="CU762" s="50"/>
      <c r="CV762" s="115"/>
      <c r="CW762" s="43"/>
      <c r="CX762" s="43"/>
      <c r="CY762" s="43"/>
      <c r="CZ762" s="115"/>
      <c r="DC762" s="50"/>
      <c r="DD762" s="115"/>
      <c r="DE762" s="222"/>
      <c r="DF762" s="223"/>
      <c r="DJ762" s="221"/>
      <c r="DM762" s="50"/>
      <c r="DN762" s="115"/>
      <c r="DO762" s="43"/>
      <c r="DP762" s="43"/>
      <c r="DQ762" s="43"/>
      <c r="DU762" s="50"/>
      <c r="DV762" s="115"/>
      <c r="DW762" s="222"/>
      <c r="DX762" s="223"/>
      <c r="EG762" s="43"/>
      <c r="EH762" s="43"/>
      <c r="EI762" s="43"/>
    </row>
    <row r="763">
      <c r="A763" s="218"/>
      <c r="B763" s="219"/>
      <c r="C763" s="15"/>
      <c r="D763" s="15"/>
      <c r="E763" s="15"/>
      <c r="F763" s="165"/>
      <c r="G763" s="15"/>
      <c r="H763" s="15"/>
      <c r="I763" s="28"/>
      <c r="J763" s="71"/>
      <c r="K763" s="35"/>
      <c r="L763" s="35"/>
      <c r="M763" s="35"/>
      <c r="N763" s="71"/>
      <c r="O763" s="15"/>
      <c r="P763" s="15"/>
      <c r="Q763" s="28"/>
      <c r="R763" s="71"/>
      <c r="S763" s="173"/>
      <c r="T763" s="219"/>
      <c r="U763" s="15"/>
      <c r="V763" s="15"/>
      <c r="W763" s="15"/>
      <c r="X763" s="165"/>
      <c r="Y763" s="15"/>
      <c r="Z763" s="15"/>
      <c r="AA763" s="15"/>
      <c r="AB763" s="71"/>
      <c r="AC763" s="35"/>
      <c r="AD763" s="35"/>
      <c r="AE763" s="35"/>
      <c r="AF763" s="71"/>
      <c r="AG763" s="15"/>
      <c r="AH763" s="15"/>
      <c r="AI763" s="28"/>
      <c r="AJ763" s="71"/>
      <c r="AK763" s="173"/>
      <c r="AL763" s="219"/>
      <c r="AM763" s="15"/>
      <c r="AN763" s="15"/>
      <c r="AO763" s="15"/>
      <c r="AP763" s="165"/>
      <c r="AQ763" s="15"/>
      <c r="AR763" s="15"/>
      <c r="AS763" s="28"/>
      <c r="AT763" s="71"/>
      <c r="AU763" s="35"/>
      <c r="AV763" s="35"/>
      <c r="AW763" s="35"/>
      <c r="AX763" s="71"/>
      <c r="AY763" s="15"/>
      <c r="AZ763" s="15"/>
      <c r="BA763" s="28"/>
      <c r="BB763" s="71"/>
      <c r="BC763" s="173"/>
      <c r="BD763" s="220"/>
      <c r="BH763" s="221"/>
      <c r="BK763" s="50"/>
      <c r="BL763" s="115"/>
      <c r="BM763" s="43"/>
      <c r="BN763" s="43"/>
      <c r="BO763" s="43"/>
      <c r="BP763" s="115"/>
      <c r="BS763" s="50"/>
      <c r="BT763" s="115"/>
      <c r="BU763" s="222"/>
      <c r="BV763" s="223"/>
      <c r="BZ763" s="221"/>
      <c r="CC763" s="50"/>
      <c r="CD763" s="115"/>
      <c r="CE763" s="43"/>
      <c r="CF763" s="43"/>
      <c r="CG763" s="43"/>
      <c r="CH763" s="115"/>
      <c r="CK763" s="50"/>
      <c r="CL763" s="115"/>
      <c r="CM763" s="222"/>
      <c r="CN763" s="223"/>
      <c r="CR763" s="221"/>
      <c r="CU763" s="50"/>
      <c r="CV763" s="115"/>
      <c r="CW763" s="43"/>
      <c r="CX763" s="43"/>
      <c r="CY763" s="43"/>
      <c r="CZ763" s="115"/>
      <c r="DC763" s="50"/>
      <c r="DD763" s="115"/>
      <c r="DE763" s="222"/>
      <c r="DF763" s="223"/>
      <c r="DJ763" s="221"/>
      <c r="DM763" s="50"/>
      <c r="DN763" s="115"/>
      <c r="DO763" s="43"/>
      <c r="DP763" s="43"/>
      <c r="DQ763" s="43"/>
      <c r="DU763" s="50"/>
      <c r="DV763" s="115"/>
      <c r="DW763" s="222"/>
      <c r="DX763" s="223"/>
      <c r="EG763" s="43"/>
      <c r="EH763" s="43"/>
      <c r="EI763" s="43"/>
    </row>
    <row r="764">
      <c r="A764" s="218"/>
      <c r="B764" s="219"/>
      <c r="C764" s="15"/>
      <c r="D764" s="15"/>
      <c r="E764" s="15"/>
      <c r="F764" s="165"/>
      <c r="G764" s="15"/>
      <c r="H764" s="15"/>
      <c r="I764" s="28"/>
      <c r="J764" s="71"/>
      <c r="K764" s="35"/>
      <c r="L764" s="35"/>
      <c r="M764" s="35"/>
      <c r="N764" s="71"/>
      <c r="O764" s="15"/>
      <c r="P764" s="15"/>
      <c r="Q764" s="28"/>
      <c r="R764" s="71"/>
      <c r="S764" s="173"/>
      <c r="T764" s="219"/>
      <c r="U764" s="15"/>
      <c r="V764" s="15"/>
      <c r="W764" s="15"/>
      <c r="X764" s="165"/>
      <c r="Y764" s="15"/>
      <c r="Z764" s="15"/>
      <c r="AA764" s="15"/>
      <c r="AB764" s="71"/>
      <c r="AC764" s="35"/>
      <c r="AD764" s="35"/>
      <c r="AE764" s="35"/>
      <c r="AF764" s="71"/>
      <c r="AG764" s="15"/>
      <c r="AH764" s="15"/>
      <c r="AI764" s="28"/>
      <c r="AJ764" s="71"/>
      <c r="AK764" s="173"/>
      <c r="AL764" s="219"/>
      <c r="AM764" s="15"/>
      <c r="AN764" s="15"/>
      <c r="AO764" s="15"/>
      <c r="AP764" s="165"/>
      <c r="AQ764" s="15"/>
      <c r="AR764" s="15"/>
      <c r="AS764" s="28"/>
      <c r="AT764" s="71"/>
      <c r="AU764" s="35"/>
      <c r="AV764" s="35"/>
      <c r="AW764" s="35"/>
      <c r="AX764" s="71"/>
      <c r="AY764" s="15"/>
      <c r="AZ764" s="15"/>
      <c r="BA764" s="28"/>
      <c r="BB764" s="71"/>
      <c r="BC764" s="173"/>
      <c r="BD764" s="220"/>
      <c r="BH764" s="221"/>
      <c r="BK764" s="50"/>
      <c r="BL764" s="115"/>
      <c r="BM764" s="43"/>
      <c r="BN764" s="43"/>
      <c r="BO764" s="43"/>
      <c r="BP764" s="115"/>
      <c r="BS764" s="50"/>
      <c r="BT764" s="115"/>
      <c r="BU764" s="222"/>
      <c r="BV764" s="223"/>
      <c r="BZ764" s="221"/>
      <c r="CC764" s="50"/>
      <c r="CD764" s="115"/>
      <c r="CE764" s="43"/>
      <c r="CF764" s="43"/>
      <c r="CG764" s="43"/>
      <c r="CH764" s="115"/>
      <c r="CK764" s="50"/>
      <c r="CL764" s="115"/>
      <c r="CM764" s="222"/>
      <c r="CN764" s="223"/>
      <c r="CR764" s="221"/>
      <c r="CU764" s="50"/>
      <c r="CV764" s="115"/>
      <c r="CW764" s="43"/>
      <c r="CX764" s="43"/>
      <c r="CY764" s="43"/>
      <c r="CZ764" s="115"/>
      <c r="DC764" s="50"/>
      <c r="DD764" s="115"/>
      <c r="DE764" s="222"/>
      <c r="DF764" s="223"/>
      <c r="DJ764" s="221"/>
      <c r="DM764" s="50"/>
      <c r="DN764" s="115"/>
      <c r="DO764" s="43"/>
      <c r="DP764" s="43"/>
      <c r="DQ764" s="43"/>
      <c r="DU764" s="50"/>
      <c r="DV764" s="115"/>
      <c r="DW764" s="222"/>
      <c r="DX764" s="223"/>
      <c r="EG764" s="43"/>
      <c r="EH764" s="43"/>
      <c r="EI764" s="43"/>
    </row>
    <row r="765">
      <c r="A765" s="218"/>
      <c r="B765" s="219"/>
      <c r="C765" s="15"/>
      <c r="D765" s="15"/>
      <c r="E765" s="15"/>
      <c r="F765" s="165"/>
      <c r="G765" s="15"/>
      <c r="H765" s="15"/>
      <c r="I765" s="28"/>
      <c r="J765" s="71"/>
      <c r="K765" s="35"/>
      <c r="L765" s="35"/>
      <c r="M765" s="35"/>
      <c r="N765" s="71"/>
      <c r="O765" s="15"/>
      <c r="P765" s="15"/>
      <c r="Q765" s="28"/>
      <c r="R765" s="71"/>
      <c r="S765" s="173"/>
      <c r="T765" s="219"/>
      <c r="U765" s="15"/>
      <c r="V765" s="15"/>
      <c r="W765" s="15"/>
      <c r="X765" s="165"/>
      <c r="Y765" s="15"/>
      <c r="Z765" s="15"/>
      <c r="AA765" s="15"/>
      <c r="AB765" s="71"/>
      <c r="AC765" s="35"/>
      <c r="AD765" s="35"/>
      <c r="AE765" s="35"/>
      <c r="AF765" s="71"/>
      <c r="AG765" s="15"/>
      <c r="AH765" s="15"/>
      <c r="AI765" s="28"/>
      <c r="AJ765" s="71"/>
      <c r="AK765" s="173"/>
      <c r="AL765" s="219"/>
      <c r="AM765" s="15"/>
      <c r="AN765" s="15"/>
      <c r="AO765" s="15"/>
      <c r="AP765" s="165"/>
      <c r="AQ765" s="15"/>
      <c r="AR765" s="15"/>
      <c r="AS765" s="28"/>
      <c r="AT765" s="71"/>
      <c r="AU765" s="35"/>
      <c r="AV765" s="35"/>
      <c r="AW765" s="35"/>
      <c r="AX765" s="71"/>
      <c r="AY765" s="15"/>
      <c r="AZ765" s="15"/>
      <c r="BA765" s="28"/>
      <c r="BB765" s="71"/>
      <c r="BC765" s="173"/>
      <c r="BD765" s="220"/>
      <c r="BH765" s="221"/>
      <c r="BK765" s="50"/>
      <c r="BL765" s="115"/>
      <c r="BM765" s="43"/>
      <c r="BN765" s="43"/>
      <c r="BO765" s="43"/>
      <c r="BP765" s="115"/>
      <c r="BS765" s="50"/>
      <c r="BT765" s="115"/>
      <c r="BU765" s="222"/>
      <c r="BV765" s="223"/>
      <c r="BZ765" s="221"/>
      <c r="CC765" s="50"/>
      <c r="CD765" s="115"/>
      <c r="CE765" s="43"/>
      <c r="CF765" s="43"/>
      <c r="CG765" s="43"/>
      <c r="CH765" s="115"/>
      <c r="CK765" s="50"/>
      <c r="CL765" s="115"/>
      <c r="CM765" s="222"/>
      <c r="CN765" s="223"/>
      <c r="CR765" s="221"/>
      <c r="CU765" s="50"/>
      <c r="CV765" s="115"/>
      <c r="CW765" s="43"/>
      <c r="CX765" s="43"/>
      <c r="CY765" s="43"/>
      <c r="CZ765" s="115"/>
      <c r="DC765" s="50"/>
      <c r="DD765" s="115"/>
      <c r="DE765" s="222"/>
      <c r="DF765" s="223"/>
      <c r="DJ765" s="221"/>
      <c r="DM765" s="50"/>
      <c r="DN765" s="115"/>
      <c r="DO765" s="43"/>
      <c r="DP765" s="43"/>
      <c r="DQ765" s="43"/>
      <c r="DU765" s="50"/>
      <c r="DV765" s="115"/>
      <c r="DW765" s="222"/>
      <c r="DX765" s="223"/>
      <c r="EG765" s="43"/>
      <c r="EH765" s="43"/>
      <c r="EI765" s="43"/>
    </row>
    <row r="766">
      <c r="A766" s="218"/>
      <c r="B766" s="219"/>
      <c r="C766" s="15"/>
      <c r="D766" s="15"/>
      <c r="E766" s="15"/>
      <c r="F766" s="165"/>
      <c r="G766" s="15"/>
      <c r="H766" s="15"/>
      <c r="I766" s="28"/>
      <c r="J766" s="71"/>
      <c r="K766" s="35"/>
      <c r="L766" s="35"/>
      <c r="M766" s="35"/>
      <c r="N766" s="71"/>
      <c r="O766" s="15"/>
      <c r="P766" s="15"/>
      <c r="Q766" s="28"/>
      <c r="R766" s="71"/>
      <c r="S766" s="173"/>
      <c r="T766" s="219"/>
      <c r="U766" s="15"/>
      <c r="V766" s="15"/>
      <c r="W766" s="15"/>
      <c r="X766" s="165"/>
      <c r="Y766" s="15"/>
      <c r="Z766" s="15"/>
      <c r="AA766" s="15"/>
      <c r="AB766" s="71"/>
      <c r="AC766" s="35"/>
      <c r="AD766" s="35"/>
      <c r="AE766" s="35"/>
      <c r="AF766" s="71"/>
      <c r="AG766" s="15"/>
      <c r="AH766" s="15"/>
      <c r="AI766" s="28"/>
      <c r="AJ766" s="71"/>
      <c r="AK766" s="173"/>
      <c r="AL766" s="219"/>
      <c r="AM766" s="15"/>
      <c r="AN766" s="15"/>
      <c r="AO766" s="15"/>
      <c r="AP766" s="165"/>
      <c r="AQ766" s="15"/>
      <c r="AR766" s="15"/>
      <c r="AS766" s="28"/>
      <c r="AT766" s="71"/>
      <c r="AU766" s="35"/>
      <c r="AV766" s="35"/>
      <c r="AW766" s="35"/>
      <c r="AX766" s="71"/>
      <c r="AY766" s="15"/>
      <c r="AZ766" s="15"/>
      <c r="BA766" s="28"/>
      <c r="BB766" s="71"/>
      <c r="BC766" s="173"/>
      <c r="BD766" s="220"/>
      <c r="BH766" s="221"/>
      <c r="BK766" s="50"/>
      <c r="BL766" s="115"/>
      <c r="BM766" s="43"/>
      <c r="BN766" s="43"/>
      <c r="BO766" s="43"/>
      <c r="BP766" s="115"/>
      <c r="BS766" s="50"/>
      <c r="BT766" s="115"/>
      <c r="BU766" s="222"/>
      <c r="BV766" s="223"/>
      <c r="BZ766" s="221"/>
      <c r="CC766" s="50"/>
      <c r="CD766" s="115"/>
      <c r="CE766" s="43"/>
      <c r="CF766" s="43"/>
      <c r="CG766" s="43"/>
      <c r="CH766" s="115"/>
      <c r="CK766" s="50"/>
      <c r="CL766" s="115"/>
      <c r="CM766" s="222"/>
      <c r="CN766" s="223"/>
      <c r="CR766" s="221"/>
      <c r="CU766" s="50"/>
      <c r="CV766" s="115"/>
      <c r="CW766" s="43"/>
      <c r="CX766" s="43"/>
      <c r="CY766" s="43"/>
      <c r="CZ766" s="115"/>
      <c r="DC766" s="50"/>
      <c r="DD766" s="115"/>
      <c r="DE766" s="222"/>
      <c r="DF766" s="223"/>
      <c r="DJ766" s="221"/>
      <c r="DM766" s="50"/>
      <c r="DN766" s="115"/>
      <c r="DO766" s="43"/>
      <c r="DP766" s="43"/>
      <c r="DQ766" s="43"/>
      <c r="DU766" s="50"/>
      <c r="DV766" s="115"/>
      <c r="DW766" s="222"/>
      <c r="DX766" s="223"/>
      <c r="EG766" s="43"/>
      <c r="EH766" s="43"/>
      <c r="EI766" s="43"/>
    </row>
    <row r="767">
      <c r="A767" s="218"/>
      <c r="B767" s="219"/>
      <c r="C767" s="15"/>
      <c r="D767" s="15"/>
      <c r="E767" s="15"/>
      <c r="F767" s="165"/>
      <c r="G767" s="15"/>
      <c r="H767" s="15"/>
      <c r="I767" s="28"/>
      <c r="J767" s="71"/>
      <c r="K767" s="35"/>
      <c r="L767" s="35"/>
      <c r="M767" s="35"/>
      <c r="N767" s="71"/>
      <c r="O767" s="15"/>
      <c r="P767" s="15"/>
      <c r="Q767" s="28"/>
      <c r="R767" s="71"/>
      <c r="S767" s="173"/>
      <c r="T767" s="219"/>
      <c r="U767" s="15"/>
      <c r="V767" s="15"/>
      <c r="W767" s="15"/>
      <c r="X767" s="165"/>
      <c r="Y767" s="15"/>
      <c r="Z767" s="15"/>
      <c r="AA767" s="15"/>
      <c r="AB767" s="71"/>
      <c r="AC767" s="35"/>
      <c r="AD767" s="35"/>
      <c r="AE767" s="35"/>
      <c r="AF767" s="71"/>
      <c r="AG767" s="15"/>
      <c r="AH767" s="15"/>
      <c r="AI767" s="28"/>
      <c r="AJ767" s="71"/>
      <c r="AK767" s="173"/>
      <c r="AL767" s="219"/>
      <c r="AM767" s="15"/>
      <c r="AN767" s="15"/>
      <c r="AO767" s="15"/>
      <c r="AP767" s="165"/>
      <c r="AQ767" s="15"/>
      <c r="AR767" s="15"/>
      <c r="AS767" s="28"/>
      <c r="AT767" s="71"/>
      <c r="AU767" s="35"/>
      <c r="AV767" s="35"/>
      <c r="AW767" s="35"/>
      <c r="AX767" s="71"/>
      <c r="AY767" s="15"/>
      <c r="AZ767" s="15"/>
      <c r="BA767" s="28"/>
      <c r="BB767" s="71"/>
      <c r="BC767" s="173"/>
      <c r="BD767" s="220"/>
      <c r="BH767" s="221"/>
      <c r="BK767" s="50"/>
      <c r="BL767" s="115"/>
      <c r="BM767" s="43"/>
      <c r="BN767" s="43"/>
      <c r="BO767" s="43"/>
      <c r="BP767" s="115"/>
      <c r="BS767" s="50"/>
      <c r="BT767" s="115"/>
      <c r="BU767" s="222"/>
      <c r="BV767" s="223"/>
      <c r="BZ767" s="221"/>
      <c r="CC767" s="50"/>
      <c r="CD767" s="115"/>
      <c r="CE767" s="43"/>
      <c r="CF767" s="43"/>
      <c r="CG767" s="43"/>
      <c r="CH767" s="115"/>
      <c r="CK767" s="50"/>
      <c r="CL767" s="115"/>
      <c r="CM767" s="222"/>
      <c r="CN767" s="223"/>
      <c r="CR767" s="221"/>
      <c r="CU767" s="50"/>
      <c r="CV767" s="115"/>
      <c r="CW767" s="43"/>
      <c r="CX767" s="43"/>
      <c r="CY767" s="43"/>
      <c r="CZ767" s="115"/>
      <c r="DC767" s="50"/>
      <c r="DD767" s="115"/>
      <c r="DE767" s="222"/>
      <c r="DF767" s="223"/>
      <c r="DJ767" s="221"/>
      <c r="DM767" s="50"/>
      <c r="DN767" s="115"/>
      <c r="DO767" s="43"/>
      <c r="DP767" s="43"/>
      <c r="DQ767" s="43"/>
      <c r="DU767" s="50"/>
      <c r="DV767" s="115"/>
      <c r="DW767" s="222"/>
      <c r="DX767" s="223"/>
      <c r="EG767" s="43"/>
      <c r="EH767" s="43"/>
      <c r="EI767" s="43"/>
    </row>
    <row r="768">
      <c r="A768" s="218"/>
      <c r="B768" s="219"/>
      <c r="C768" s="15"/>
      <c r="D768" s="15"/>
      <c r="E768" s="15"/>
      <c r="F768" s="165"/>
      <c r="G768" s="15"/>
      <c r="H768" s="15"/>
      <c r="I768" s="28"/>
      <c r="J768" s="71"/>
      <c r="K768" s="35"/>
      <c r="L768" s="35"/>
      <c r="M768" s="35"/>
      <c r="N768" s="71"/>
      <c r="O768" s="15"/>
      <c r="P768" s="15"/>
      <c r="Q768" s="28"/>
      <c r="R768" s="71"/>
      <c r="S768" s="173"/>
      <c r="T768" s="219"/>
      <c r="U768" s="15"/>
      <c r="V768" s="15"/>
      <c r="W768" s="15"/>
      <c r="X768" s="165"/>
      <c r="Y768" s="15"/>
      <c r="Z768" s="15"/>
      <c r="AA768" s="15"/>
      <c r="AB768" s="71"/>
      <c r="AC768" s="35"/>
      <c r="AD768" s="35"/>
      <c r="AE768" s="35"/>
      <c r="AF768" s="71"/>
      <c r="AG768" s="15"/>
      <c r="AH768" s="15"/>
      <c r="AI768" s="28"/>
      <c r="AJ768" s="71"/>
      <c r="AK768" s="173"/>
      <c r="AL768" s="219"/>
      <c r="AM768" s="15"/>
      <c r="AN768" s="15"/>
      <c r="AO768" s="15"/>
      <c r="AP768" s="165"/>
      <c r="AQ768" s="15"/>
      <c r="AR768" s="15"/>
      <c r="AS768" s="28"/>
      <c r="AT768" s="71"/>
      <c r="AU768" s="35"/>
      <c r="AV768" s="35"/>
      <c r="AW768" s="35"/>
      <c r="AX768" s="71"/>
      <c r="AY768" s="15"/>
      <c r="AZ768" s="15"/>
      <c r="BA768" s="28"/>
      <c r="BB768" s="71"/>
      <c r="BC768" s="173"/>
      <c r="BD768" s="220"/>
      <c r="BH768" s="221"/>
      <c r="BK768" s="50"/>
      <c r="BL768" s="115"/>
      <c r="BM768" s="43"/>
      <c r="BN768" s="43"/>
      <c r="BO768" s="43"/>
      <c r="BP768" s="115"/>
      <c r="BS768" s="50"/>
      <c r="BT768" s="115"/>
      <c r="BU768" s="222"/>
      <c r="BV768" s="223"/>
      <c r="BZ768" s="221"/>
      <c r="CC768" s="50"/>
      <c r="CD768" s="115"/>
      <c r="CE768" s="43"/>
      <c r="CF768" s="43"/>
      <c r="CG768" s="43"/>
      <c r="CH768" s="115"/>
      <c r="CK768" s="50"/>
      <c r="CL768" s="115"/>
      <c r="CM768" s="222"/>
      <c r="CN768" s="223"/>
      <c r="CR768" s="221"/>
      <c r="CU768" s="50"/>
      <c r="CV768" s="115"/>
      <c r="CW768" s="43"/>
      <c r="CX768" s="43"/>
      <c r="CY768" s="43"/>
      <c r="CZ768" s="115"/>
      <c r="DC768" s="50"/>
      <c r="DD768" s="115"/>
      <c r="DE768" s="222"/>
      <c r="DF768" s="223"/>
      <c r="DJ768" s="221"/>
      <c r="DM768" s="50"/>
      <c r="DN768" s="115"/>
      <c r="DO768" s="43"/>
      <c r="DP768" s="43"/>
      <c r="DQ768" s="43"/>
      <c r="DU768" s="50"/>
      <c r="DV768" s="115"/>
      <c r="DW768" s="222"/>
      <c r="DX768" s="223"/>
      <c r="EG768" s="43"/>
      <c r="EH768" s="43"/>
      <c r="EI768" s="43"/>
    </row>
    <row r="769">
      <c r="A769" s="218"/>
      <c r="B769" s="219"/>
      <c r="C769" s="15"/>
      <c r="D769" s="15"/>
      <c r="E769" s="15"/>
      <c r="F769" s="165"/>
      <c r="G769" s="15"/>
      <c r="H769" s="15"/>
      <c r="I769" s="28"/>
      <c r="J769" s="71"/>
      <c r="K769" s="35"/>
      <c r="L769" s="35"/>
      <c r="M769" s="35"/>
      <c r="N769" s="71"/>
      <c r="O769" s="15"/>
      <c r="P769" s="15"/>
      <c r="Q769" s="28"/>
      <c r="R769" s="71"/>
      <c r="S769" s="173"/>
      <c r="T769" s="219"/>
      <c r="U769" s="15"/>
      <c r="V769" s="15"/>
      <c r="W769" s="15"/>
      <c r="X769" s="165"/>
      <c r="Y769" s="15"/>
      <c r="Z769" s="15"/>
      <c r="AA769" s="15"/>
      <c r="AB769" s="71"/>
      <c r="AC769" s="35"/>
      <c r="AD769" s="35"/>
      <c r="AE769" s="35"/>
      <c r="AF769" s="71"/>
      <c r="AG769" s="15"/>
      <c r="AH769" s="15"/>
      <c r="AI769" s="28"/>
      <c r="AJ769" s="71"/>
      <c r="AK769" s="173"/>
      <c r="AL769" s="219"/>
      <c r="AM769" s="15"/>
      <c r="AN769" s="15"/>
      <c r="AO769" s="15"/>
      <c r="AP769" s="165"/>
      <c r="AQ769" s="15"/>
      <c r="AR769" s="15"/>
      <c r="AS769" s="28"/>
      <c r="AT769" s="71"/>
      <c r="AU769" s="35"/>
      <c r="AV769" s="35"/>
      <c r="AW769" s="35"/>
      <c r="AX769" s="71"/>
      <c r="AY769" s="15"/>
      <c r="AZ769" s="15"/>
      <c r="BA769" s="28"/>
      <c r="BB769" s="71"/>
      <c r="BC769" s="173"/>
      <c r="BD769" s="220"/>
      <c r="BH769" s="221"/>
      <c r="BK769" s="50"/>
      <c r="BL769" s="115"/>
      <c r="BM769" s="43"/>
      <c r="BN769" s="43"/>
      <c r="BO769" s="43"/>
      <c r="BP769" s="115"/>
      <c r="BS769" s="50"/>
      <c r="BT769" s="115"/>
      <c r="BU769" s="222"/>
      <c r="BV769" s="223"/>
      <c r="BZ769" s="221"/>
      <c r="CC769" s="50"/>
      <c r="CD769" s="115"/>
      <c r="CE769" s="43"/>
      <c r="CF769" s="43"/>
      <c r="CG769" s="43"/>
      <c r="CH769" s="115"/>
      <c r="CK769" s="50"/>
      <c r="CL769" s="115"/>
      <c r="CM769" s="222"/>
      <c r="CN769" s="223"/>
      <c r="CR769" s="221"/>
      <c r="CU769" s="50"/>
      <c r="CV769" s="115"/>
      <c r="CW769" s="43"/>
      <c r="CX769" s="43"/>
      <c r="CY769" s="43"/>
      <c r="CZ769" s="115"/>
      <c r="DC769" s="50"/>
      <c r="DD769" s="115"/>
      <c r="DE769" s="222"/>
      <c r="DF769" s="223"/>
      <c r="DJ769" s="221"/>
      <c r="DM769" s="50"/>
      <c r="DN769" s="115"/>
      <c r="DO769" s="43"/>
      <c r="DP769" s="43"/>
      <c r="DQ769" s="43"/>
      <c r="DU769" s="50"/>
      <c r="DV769" s="115"/>
      <c r="DW769" s="222"/>
      <c r="DX769" s="223"/>
      <c r="EG769" s="43"/>
      <c r="EH769" s="43"/>
      <c r="EI769" s="43"/>
    </row>
    <row r="770">
      <c r="A770" s="218"/>
      <c r="B770" s="219"/>
      <c r="C770" s="15"/>
      <c r="D770" s="15"/>
      <c r="E770" s="15"/>
      <c r="F770" s="165"/>
      <c r="G770" s="15"/>
      <c r="H770" s="15"/>
      <c r="I770" s="28"/>
      <c r="J770" s="71"/>
      <c r="K770" s="35"/>
      <c r="L770" s="35"/>
      <c r="M770" s="35"/>
      <c r="N770" s="71"/>
      <c r="O770" s="15"/>
      <c r="P770" s="15"/>
      <c r="Q770" s="28"/>
      <c r="R770" s="71"/>
      <c r="S770" s="173"/>
      <c r="T770" s="219"/>
      <c r="U770" s="15"/>
      <c r="V770" s="15"/>
      <c r="W770" s="15"/>
      <c r="X770" s="165"/>
      <c r="Y770" s="15"/>
      <c r="Z770" s="15"/>
      <c r="AA770" s="15"/>
      <c r="AB770" s="71"/>
      <c r="AC770" s="35"/>
      <c r="AD770" s="35"/>
      <c r="AE770" s="35"/>
      <c r="AF770" s="71"/>
      <c r="AG770" s="15"/>
      <c r="AH770" s="15"/>
      <c r="AI770" s="28"/>
      <c r="AJ770" s="71"/>
      <c r="AK770" s="173"/>
      <c r="AL770" s="219"/>
      <c r="AM770" s="15"/>
      <c r="AN770" s="15"/>
      <c r="AO770" s="15"/>
      <c r="AP770" s="165"/>
      <c r="AQ770" s="15"/>
      <c r="AR770" s="15"/>
      <c r="AS770" s="28"/>
      <c r="AT770" s="71"/>
      <c r="AU770" s="35"/>
      <c r="AV770" s="35"/>
      <c r="AW770" s="35"/>
      <c r="AX770" s="71"/>
      <c r="AY770" s="15"/>
      <c r="AZ770" s="15"/>
      <c r="BA770" s="28"/>
      <c r="BB770" s="71"/>
      <c r="BC770" s="173"/>
      <c r="BD770" s="220"/>
      <c r="BH770" s="221"/>
      <c r="BK770" s="50"/>
      <c r="BL770" s="115"/>
      <c r="BM770" s="43"/>
      <c r="BN770" s="43"/>
      <c r="BO770" s="43"/>
      <c r="BP770" s="115"/>
      <c r="BS770" s="50"/>
      <c r="BT770" s="115"/>
      <c r="BU770" s="222"/>
      <c r="BV770" s="223"/>
      <c r="BZ770" s="221"/>
      <c r="CC770" s="50"/>
      <c r="CD770" s="115"/>
      <c r="CE770" s="43"/>
      <c r="CF770" s="43"/>
      <c r="CG770" s="43"/>
      <c r="CH770" s="115"/>
      <c r="CK770" s="50"/>
      <c r="CL770" s="115"/>
      <c r="CM770" s="222"/>
      <c r="CN770" s="223"/>
      <c r="CR770" s="221"/>
      <c r="CU770" s="50"/>
      <c r="CV770" s="115"/>
      <c r="CW770" s="43"/>
      <c r="CX770" s="43"/>
      <c r="CY770" s="43"/>
      <c r="CZ770" s="115"/>
      <c r="DC770" s="50"/>
      <c r="DD770" s="115"/>
      <c r="DE770" s="222"/>
      <c r="DF770" s="223"/>
      <c r="DJ770" s="221"/>
      <c r="DM770" s="50"/>
      <c r="DN770" s="115"/>
      <c r="DO770" s="43"/>
      <c r="DP770" s="43"/>
      <c r="DQ770" s="43"/>
      <c r="DU770" s="50"/>
      <c r="DV770" s="115"/>
      <c r="DW770" s="222"/>
      <c r="DX770" s="223"/>
      <c r="EG770" s="43"/>
      <c r="EH770" s="43"/>
      <c r="EI770" s="43"/>
    </row>
    <row r="771">
      <c r="A771" s="218"/>
      <c r="B771" s="219"/>
      <c r="C771" s="15"/>
      <c r="D771" s="15"/>
      <c r="E771" s="15"/>
      <c r="F771" s="165"/>
      <c r="G771" s="15"/>
      <c r="H771" s="15"/>
      <c r="I771" s="28"/>
      <c r="J771" s="71"/>
      <c r="K771" s="35"/>
      <c r="L771" s="35"/>
      <c r="M771" s="35"/>
      <c r="N771" s="71"/>
      <c r="O771" s="15"/>
      <c r="P771" s="15"/>
      <c r="Q771" s="28"/>
      <c r="R771" s="71"/>
      <c r="S771" s="173"/>
      <c r="T771" s="219"/>
      <c r="U771" s="15"/>
      <c r="V771" s="15"/>
      <c r="W771" s="15"/>
      <c r="X771" s="165"/>
      <c r="Y771" s="15"/>
      <c r="Z771" s="15"/>
      <c r="AA771" s="15"/>
      <c r="AB771" s="71"/>
      <c r="AC771" s="35"/>
      <c r="AD771" s="35"/>
      <c r="AE771" s="35"/>
      <c r="AF771" s="71"/>
      <c r="AG771" s="15"/>
      <c r="AH771" s="15"/>
      <c r="AI771" s="28"/>
      <c r="AJ771" s="71"/>
      <c r="AK771" s="173"/>
      <c r="AL771" s="219"/>
      <c r="AM771" s="15"/>
      <c r="AN771" s="15"/>
      <c r="AO771" s="15"/>
      <c r="AP771" s="165"/>
      <c r="AQ771" s="15"/>
      <c r="AR771" s="15"/>
      <c r="AS771" s="28"/>
      <c r="AT771" s="71"/>
      <c r="AU771" s="35"/>
      <c r="AV771" s="35"/>
      <c r="AW771" s="35"/>
      <c r="AX771" s="71"/>
      <c r="AY771" s="15"/>
      <c r="AZ771" s="15"/>
      <c r="BA771" s="28"/>
      <c r="BB771" s="71"/>
      <c r="BC771" s="173"/>
      <c r="BD771" s="220"/>
      <c r="BH771" s="221"/>
      <c r="BK771" s="50"/>
      <c r="BL771" s="115"/>
      <c r="BM771" s="43"/>
      <c r="BN771" s="43"/>
      <c r="BO771" s="43"/>
      <c r="BP771" s="115"/>
      <c r="BS771" s="50"/>
      <c r="BT771" s="115"/>
      <c r="BU771" s="222"/>
      <c r="BV771" s="223"/>
      <c r="BZ771" s="221"/>
      <c r="CC771" s="50"/>
      <c r="CD771" s="115"/>
      <c r="CE771" s="43"/>
      <c r="CF771" s="43"/>
      <c r="CG771" s="43"/>
      <c r="CH771" s="115"/>
      <c r="CK771" s="50"/>
      <c r="CL771" s="115"/>
      <c r="CM771" s="222"/>
      <c r="CN771" s="223"/>
      <c r="CR771" s="221"/>
      <c r="CU771" s="50"/>
      <c r="CV771" s="115"/>
      <c r="CW771" s="43"/>
      <c r="CX771" s="43"/>
      <c r="CY771" s="43"/>
      <c r="CZ771" s="115"/>
      <c r="DC771" s="50"/>
      <c r="DD771" s="115"/>
      <c r="DE771" s="222"/>
      <c r="DF771" s="223"/>
      <c r="DJ771" s="221"/>
      <c r="DM771" s="50"/>
      <c r="DN771" s="115"/>
      <c r="DO771" s="43"/>
      <c r="DP771" s="43"/>
      <c r="DQ771" s="43"/>
      <c r="DU771" s="50"/>
      <c r="DV771" s="115"/>
      <c r="DW771" s="222"/>
      <c r="DX771" s="223"/>
      <c r="EG771" s="43"/>
      <c r="EH771" s="43"/>
      <c r="EI771" s="43"/>
    </row>
    <row r="772">
      <c r="A772" s="218"/>
      <c r="B772" s="219"/>
      <c r="C772" s="15"/>
      <c r="D772" s="15"/>
      <c r="E772" s="15"/>
      <c r="F772" s="165"/>
      <c r="G772" s="15"/>
      <c r="H772" s="15"/>
      <c r="I772" s="28"/>
      <c r="J772" s="71"/>
      <c r="K772" s="35"/>
      <c r="L772" s="35"/>
      <c r="M772" s="35"/>
      <c r="N772" s="71"/>
      <c r="O772" s="15"/>
      <c r="P772" s="15"/>
      <c r="Q772" s="28"/>
      <c r="R772" s="71"/>
      <c r="S772" s="173"/>
      <c r="T772" s="219"/>
      <c r="U772" s="15"/>
      <c r="V772" s="15"/>
      <c r="W772" s="15"/>
      <c r="X772" s="165"/>
      <c r="Y772" s="15"/>
      <c r="Z772" s="15"/>
      <c r="AA772" s="15"/>
      <c r="AB772" s="71"/>
      <c r="AC772" s="35"/>
      <c r="AD772" s="35"/>
      <c r="AE772" s="35"/>
      <c r="AF772" s="71"/>
      <c r="AG772" s="15"/>
      <c r="AH772" s="15"/>
      <c r="AI772" s="28"/>
      <c r="AJ772" s="71"/>
      <c r="AK772" s="173"/>
      <c r="AL772" s="219"/>
      <c r="AM772" s="15"/>
      <c r="AN772" s="15"/>
      <c r="AO772" s="15"/>
      <c r="AP772" s="165"/>
      <c r="AQ772" s="15"/>
      <c r="AR772" s="15"/>
      <c r="AS772" s="28"/>
      <c r="AT772" s="71"/>
      <c r="AU772" s="35"/>
      <c r="AV772" s="35"/>
      <c r="AW772" s="35"/>
      <c r="AX772" s="71"/>
      <c r="AY772" s="15"/>
      <c r="AZ772" s="15"/>
      <c r="BA772" s="28"/>
      <c r="BB772" s="71"/>
      <c r="BC772" s="173"/>
      <c r="BD772" s="220"/>
      <c r="BH772" s="221"/>
      <c r="BK772" s="50"/>
      <c r="BL772" s="115"/>
      <c r="BM772" s="43"/>
      <c r="BN772" s="43"/>
      <c r="BO772" s="43"/>
      <c r="BP772" s="115"/>
      <c r="BS772" s="50"/>
      <c r="BT772" s="115"/>
      <c r="BU772" s="222"/>
      <c r="BV772" s="223"/>
      <c r="BZ772" s="221"/>
      <c r="CC772" s="50"/>
      <c r="CD772" s="115"/>
      <c r="CE772" s="43"/>
      <c r="CF772" s="43"/>
      <c r="CG772" s="43"/>
      <c r="CH772" s="115"/>
      <c r="CK772" s="50"/>
      <c r="CL772" s="115"/>
      <c r="CM772" s="222"/>
      <c r="CN772" s="223"/>
      <c r="CR772" s="221"/>
      <c r="CU772" s="50"/>
      <c r="CV772" s="115"/>
      <c r="CW772" s="43"/>
      <c r="CX772" s="43"/>
      <c r="CY772" s="43"/>
      <c r="CZ772" s="115"/>
      <c r="DC772" s="50"/>
      <c r="DD772" s="115"/>
      <c r="DE772" s="222"/>
      <c r="DF772" s="223"/>
      <c r="DJ772" s="221"/>
      <c r="DM772" s="50"/>
      <c r="DN772" s="115"/>
      <c r="DO772" s="43"/>
      <c r="DP772" s="43"/>
      <c r="DQ772" s="43"/>
      <c r="DU772" s="50"/>
      <c r="DV772" s="115"/>
      <c r="DW772" s="222"/>
      <c r="DX772" s="223"/>
      <c r="EG772" s="43"/>
      <c r="EH772" s="43"/>
      <c r="EI772" s="43"/>
    </row>
    <row r="773">
      <c r="A773" s="218"/>
      <c r="B773" s="219"/>
      <c r="C773" s="15"/>
      <c r="D773" s="15"/>
      <c r="E773" s="15"/>
      <c r="F773" s="165"/>
      <c r="G773" s="15"/>
      <c r="H773" s="15"/>
      <c r="I773" s="28"/>
      <c r="J773" s="71"/>
      <c r="K773" s="35"/>
      <c r="L773" s="35"/>
      <c r="M773" s="35"/>
      <c r="N773" s="71"/>
      <c r="O773" s="15"/>
      <c r="P773" s="15"/>
      <c r="Q773" s="28"/>
      <c r="R773" s="71"/>
      <c r="S773" s="173"/>
      <c r="T773" s="219"/>
      <c r="U773" s="15"/>
      <c r="V773" s="15"/>
      <c r="W773" s="15"/>
      <c r="X773" s="165"/>
      <c r="Y773" s="15"/>
      <c r="Z773" s="15"/>
      <c r="AA773" s="15"/>
      <c r="AB773" s="71"/>
      <c r="AC773" s="35"/>
      <c r="AD773" s="35"/>
      <c r="AE773" s="35"/>
      <c r="AF773" s="71"/>
      <c r="AG773" s="15"/>
      <c r="AH773" s="15"/>
      <c r="AI773" s="28"/>
      <c r="AJ773" s="71"/>
      <c r="AK773" s="173"/>
      <c r="AL773" s="219"/>
      <c r="AM773" s="15"/>
      <c r="AN773" s="15"/>
      <c r="AO773" s="15"/>
      <c r="AP773" s="165"/>
      <c r="AQ773" s="15"/>
      <c r="AR773" s="15"/>
      <c r="AS773" s="28"/>
      <c r="AT773" s="71"/>
      <c r="AU773" s="35"/>
      <c r="AV773" s="35"/>
      <c r="AW773" s="35"/>
      <c r="AX773" s="71"/>
      <c r="AY773" s="15"/>
      <c r="AZ773" s="15"/>
      <c r="BA773" s="28"/>
      <c r="BB773" s="71"/>
      <c r="BC773" s="173"/>
      <c r="BD773" s="220"/>
      <c r="BH773" s="221"/>
      <c r="BK773" s="50"/>
      <c r="BL773" s="115"/>
      <c r="BM773" s="43"/>
      <c r="BN773" s="43"/>
      <c r="BO773" s="43"/>
      <c r="BP773" s="115"/>
      <c r="BS773" s="50"/>
      <c r="BT773" s="115"/>
      <c r="BU773" s="222"/>
      <c r="BV773" s="223"/>
      <c r="BZ773" s="221"/>
      <c r="CC773" s="50"/>
      <c r="CD773" s="115"/>
      <c r="CE773" s="43"/>
      <c r="CF773" s="43"/>
      <c r="CG773" s="43"/>
      <c r="CH773" s="115"/>
      <c r="CK773" s="50"/>
      <c r="CL773" s="115"/>
      <c r="CM773" s="222"/>
      <c r="CN773" s="223"/>
      <c r="CR773" s="221"/>
      <c r="CU773" s="50"/>
      <c r="CV773" s="115"/>
      <c r="CW773" s="43"/>
      <c r="CX773" s="43"/>
      <c r="CY773" s="43"/>
      <c r="CZ773" s="115"/>
      <c r="DC773" s="50"/>
      <c r="DD773" s="115"/>
      <c r="DE773" s="222"/>
      <c r="DF773" s="223"/>
      <c r="DJ773" s="221"/>
      <c r="DM773" s="50"/>
      <c r="DN773" s="115"/>
      <c r="DO773" s="43"/>
      <c r="DP773" s="43"/>
      <c r="DQ773" s="43"/>
      <c r="DU773" s="50"/>
      <c r="DV773" s="115"/>
      <c r="DW773" s="222"/>
      <c r="DX773" s="223"/>
      <c r="EG773" s="43"/>
      <c r="EH773" s="43"/>
      <c r="EI773" s="43"/>
    </row>
    <row r="774">
      <c r="A774" s="218"/>
      <c r="B774" s="219"/>
      <c r="C774" s="15"/>
      <c r="D774" s="15"/>
      <c r="E774" s="15"/>
      <c r="F774" s="165"/>
      <c r="G774" s="15"/>
      <c r="H774" s="15"/>
      <c r="I774" s="28"/>
      <c r="J774" s="71"/>
      <c r="K774" s="35"/>
      <c r="L774" s="35"/>
      <c r="M774" s="35"/>
      <c r="N774" s="71"/>
      <c r="O774" s="15"/>
      <c r="P774" s="15"/>
      <c r="Q774" s="28"/>
      <c r="R774" s="71"/>
      <c r="S774" s="173"/>
      <c r="T774" s="219"/>
      <c r="U774" s="15"/>
      <c r="V774" s="15"/>
      <c r="W774" s="15"/>
      <c r="X774" s="165"/>
      <c r="Y774" s="15"/>
      <c r="Z774" s="15"/>
      <c r="AA774" s="15"/>
      <c r="AB774" s="71"/>
      <c r="AC774" s="35"/>
      <c r="AD774" s="35"/>
      <c r="AE774" s="35"/>
      <c r="AF774" s="71"/>
      <c r="AG774" s="15"/>
      <c r="AH774" s="15"/>
      <c r="AI774" s="28"/>
      <c r="AJ774" s="71"/>
      <c r="AK774" s="173"/>
      <c r="AL774" s="219"/>
      <c r="AM774" s="15"/>
      <c r="AN774" s="15"/>
      <c r="AO774" s="15"/>
      <c r="AP774" s="165"/>
      <c r="AQ774" s="15"/>
      <c r="AR774" s="15"/>
      <c r="AS774" s="28"/>
      <c r="AT774" s="71"/>
      <c r="AU774" s="35"/>
      <c r="AV774" s="35"/>
      <c r="AW774" s="35"/>
      <c r="AX774" s="71"/>
      <c r="AY774" s="15"/>
      <c r="AZ774" s="15"/>
      <c r="BA774" s="28"/>
      <c r="BB774" s="71"/>
      <c r="BC774" s="173"/>
      <c r="BD774" s="220"/>
      <c r="BH774" s="221"/>
      <c r="BK774" s="50"/>
      <c r="BL774" s="115"/>
      <c r="BM774" s="43"/>
      <c r="BN774" s="43"/>
      <c r="BO774" s="43"/>
      <c r="BP774" s="115"/>
      <c r="BS774" s="50"/>
      <c r="BT774" s="115"/>
      <c r="BU774" s="222"/>
      <c r="BV774" s="223"/>
      <c r="BZ774" s="221"/>
      <c r="CC774" s="50"/>
      <c r="CD774" s="115"/>
      <c r="CE774" s="43"/>
      <c r="CF774" s="43"/>
      <c r="CG774" s="43"/>
      <c r="CH774" s="115"/>
      <c r="CK774" s="50"/>
      <c r="CL774" s="115"/>
      <c r="CM774" s="222"/>
      <c r="CN774" s="223"/>
      <c r="CR774" s="221"/>
      <c r="CU774" s="50"/>
      <c r="CV774" s="115"/>
      <c r="CW774" s="43"/>
      <c r="CX774" s="43"/>
      <c r="CY774" s="43"/>
      <c r="CZ774" s="115"/>
      <c r="DC774" s="50"/>
      <c r="DD774" s="115"/>
      <c r="DE774" s="222"/>
      <c r="DF774" s="223"/>
      <c r="DJ774" s="221"/>
      <c r="DM774" s="50"/>
      <c r="DN774" s="115"/>
      <c r="DO774" s="43"/>
      <c r="DP774" s="43"/>
      <c r="DQ774" s="43"/>
      <c r="DU774" s="50"/>
      <c r="DV774" s="115"/>
      <c r="DW774" s="222"/>
      <c r="DX774" s="223"/>
      <c r="EG774" s="43"/>
      <c r="EH774" s="43"/>
      <c r="EI774" s="43"/>
    </row>
    <row r="775">
      <c r="A775" s="218"/>
      <c r="B775" s="219"/>
      <c r="C775" s="15"/>
      <c r="D775" s="15"/>
      <c r="E775" s="15"/>
      <c r="F775" s="165"/>
      <c r="G775" s="15"/>
      <c r="H775" s="15"/>
      <c r="I775" s="28"/>
      <c r="J775" s="71"/>
      <c r="K775" s="35"/>
      <c r="L775" s="35"/>
      <c r="M775" s="35"/>
      <c r="N775" s="71"/>
      <c r="O775" s="15"/>
      <c r="P775" s="15"/>
      <c r="Q775" s="28"/>
      <c r="R775" s="71"/>
      <c r="S775" s="173"/>
      <c r="T775" s="219"/>
      <c r="U775" s="15"/>
      <c r="V775" s="15"/>
      <c r="W775" s="15"/>
      <c r="X775" s="165"/>
      <c r="Y775" s="15"/>
      <c r="Z775" s="15"/>
      <c r="AA775" s="15"/>
      <c r="AB775" s="71"/>
      <c r="AC775" s="35"/>
      <c r="AD775" s="35"/>
      <c r="AE775" s="35"/>
      <c r="AF775" s="71"/>
      <c r="AG775" s="15"/>
      <c r="AH775" s="15"/>
      <c r="AI775" s="28"/>
      <c r="AJ775" s="71"/>
      <c r="AK775" s="173"/>
      <c r="AL775" s="219"/>
      <c r="AM775" s="15"/>
      <c r="AN775" s="15"/>
      <c r="AO775" s="15"/>
      <c r="AP775" s="165"/>
      <c r="AQ775" s="15"/>
      <c r="AR775" s="15"/>
      <c r="AS775" s="28"/>
      <c r="AT775" s="71"/>
      <c r="AU775" s="35"/>
      <c r="AV775" s="35"/>
      <c r="AW775" s="35"/>
      <c r="AX775" s="71"/>
      <c r="AY775" s="15"/>
      <c r="AZ775" s="15"/>
      <c r="BA775" s="28"/>
      <c r="BB775" s="71"/>
      <c r="BC775" s="173"/>
      <c r="BD775" s="220"/>
      <c r="BH775" s="221"/>
      <c r="BK775" s="50"/>
      <c r="BL775" s="115"/>
      <c r="BM775" s="43"/>
      <c r="BN775" s="43"/>
      <c r="BO775" s="43"/>
      <c r="BP775" s="115"/>
      <c r="BS775" s="50"/>
      <c r="BT775" s="115"/>
      <c r="BU775" s="222"/>
      <c r="BV775" s="223"/>
      <c r="BZ775" s="221"/>
      <c r="CC775" s="50"/>
      <c r="CD775" s="115"/>
      <c r="CE775" s="43"/>
      <c r="CF775" s="43"/>
      <c r="CG775" s="43"/>
      <c r="CH775" s="115"/>
      <c r="CK775" s="50"/>
      <c r="CL775" s="115"/>
      <c r="CM775" s="222"/>
      <c r="CN775" s="223"/>
      <c r="CR775" s="221"/>
      <c r="CU775" s="50"/>
      <c r="CV775" s="115"/>
      <c r="CW775" s="43"/>
      <c r="CX775" s="43"/>
      <c r="CY775" s="43"/>
      <c r="CZ775" s="115"/>
      <c r="DC775" s="50"/>
      <c r="DD775" s="115"/>
      <c r="DE775" s="222"/>
      <c r="DF775" s="223"/>
      <c r="DJ775" s="221"/>
      <c r="DM775" s="50"/>
      <c r="DN775" s="115"/>
      <c r="DO775" s="43"/>
      <c r="DP775" s="43"/>
      <c r="DQ775" s="43"/>
      <c r="DU775" s="50"/>
      <c r="DV775" s="115"/>
      <c r="DW775" s="222"/>
      <c r="DX775" s="223"/>
      <c r="EG775" s="43"/>
      <c r="EH775" s="43"/>
      <c r="EI775" s="43"/>
    </row>
    <row r="776">
      <c r="A776" s="218"/>
      <c r="B776" s="219"/>
      <c r="C776" s="15"/>
      <c r="D776" s="15"/>
      <c r="E776" s="15"/>
      <c r="F776" s="165"/>
      <c r="G776" s="15"/>
      <c r="H776" s="15"/>
      <c r="I776" s="28"/>
      <c r="J776" s="71"/>
      <c r="K776" s="35"/>
      <c r="L776" s="35"/>
      <c r="M776" s="35"/>
      <c r="N776" s="71"/>
      <c r="O776" s="15"/>
      <c r="P776" s="15"/>
      <c r="Q776" s="28"/>
      <c r="R776" s="71"/>
      <c r="S776" s="173"/>
      <c r="T776" s="219"/>
      <c r="U776" s="15"/>
      <c r="V776" s="15"/>
      <c r="W776" s="15"/>
      <c r="X776" s="165"/>
      <c r="Y776" s="15"/>
      <c r="Z776" s="15"/>
      <c r="AA776" s="15"/>
      <c r="AB776" s="71"/>
      <c r="AC776" s="35"/>
      <c r="AD776" s="35"/>
      <c r="AE776" s="35"/>
      <c r="AF776" s="71"/>
      <c r="AG776" s="15"/>
      <c r="AH776" s="15"/>
      <c r="AI776" s="28"/>
      <c r="AJ776" s="71"/>
      <c r="AK776" s="173"/>
      <c r="AL776" s="219"/>
      <c r="AM776" s="15"/>
      <c r="AN776" s="15"/>
      <c r="AO776" s="15"/>
      <c r="AP776" s="165"/>
      <c r="AQ776" s="15"/>
      <c r="AR776" s="15"/>
      <c r="AS776" s="28"/>
      <c r="AT776" s="71"/>
      <c r="AU776" s="35"/>
      <c r="AV776" s="35"/>
      <c r="AW776" s="35"/>
      <c r="AX776" s="71"/>
      <c r="AY776" s="15"/>
      <c r="AZ776" s="15"/>
      <c r="BA776" s="28"/>
      <c r="BB776" s="71"/>
      <c r="BC776" s="173"/>
      <c r="BD776" s="220"/>
      <c r="BH776" s="221"/>
      <c r="BK776" s="50"/>
      <c r="BL776" s="115"/>
      <c r="BM776" s="43"/>
      <c r="BN776" s="43"/>
      <c r="BO776" s="43"/>
      <c r="BP776" s="115"/>
      <c r="BS776" s="50"/>
      <c r="BT776" s="115"/>
      <c r="BU776" s="222"/>
      <c r="BV776" s="223"/>
      <c r="BZ776" s="221"/>
      <c r="CC776" s="50"/>
      <c r="CD776" s="115"/>
      <c r="CE776" s="43"/>
      <c r="CF776" s="43"/>
      <c r="CG776" s="43"/>
      <c r="CH776" s="115"/>
      <c r="CK776" s="50"/>
      <c r="CL776" s="115"/>
      <c r="CM776" s="222"/>
      <c r="CN776" s="223"/>
      <c r="CR776" s="221"/>
      <c r="CU776" s="50"/>
      <c r="CV776" s="115"/>
      <c r="CW776" s="43"/>
      <c r="CX776" s="43"/>
      <c r="CY776" s="43"/>
      <c r="CZ776" s="115"/>
      <c r="DC776" s="50"/>
      <c r="DD776" s="115"/>
      <c r="DE776" s="222"/>
      <c r="DF776" s="223"/>
      <c r="DJ776" s="221"/>
      <c r="DM776" s="50"/>
      <c r="DN776" s="115"/>
      <c r="DO776" s="43"/>
      <c r="DP776" s="43"/>
      <c r="DQ776" s="43"/>
      <c r="DU776" s="50"/>
      <c r="DV776" s="115"/>
      <c r="DW776" s="222"/>
      <c r="DX776" s="223"/>
      <c r="EG776" s="43"/>
      <c r="EH776" s="43"/>
      <c r="EI776" s="43"/>
    </row>
    <row r="777">
      <c r="A777" s="218"/>
      <c r="B777" s="219"/>
      <c r="C777" s="15"/>
      <c r="D777" s="15"/>
      <c r="E777" s="15"/>
      <c r="F777" s="165"/>
      <c r="G777" s="15"/>
      <c r="H777" s="15"/>
      <c r="I777" s="28"/>
      <c r="J777" s="71"/>
      <c r="K777" s="35"/>
      <c r="L777" s="35"/>
      <c r="M777" s="35"/>
      <c r="N777" s="71"/>
      <c r="O777" s="15"/>
      <c r="P777" s="15"/>
      <c r="Q777" s="28"/>
      <c r="R777" s="71"/>
      <c r="S777" s="173"/>
      <c r="T777" s="219"/>
      <c r="U777" s="15"/>
      <c r="V777" s="15"/>
      <c r="W777" s="15"/>
      <c r="X777" s="165"/>
      <c r="Y777" s="15"/>
      <c r="Z777" s="15"/>
      <c r="AA777" s="15"/>
      <c r="AB777" s="71"/>
      <c r="AC777" s="35"/>
      <c r="AD777" s="35"/>
      <c r="AE777" s="35"/>
      <c r="AF777" s="71"/>
      <c r="AG777" s="15"/>
      <c r="AH777" s="15"/>
      <c r="AI777" s="28"/>
      <c r="AJ777" s="71"/>
      <c r="AK777" s="173"/>
      <c r="AL777" s="219"/>
      <c r="AM777" s="15"/>
      <c r="AN777" s="15"/>
      <c r="AO777" s="15"/>
      <c r="AP777" s="165"/>
      <c r="AQ777" s="15"/>
      <c r="AR777" s="15"/>
      <c r="AS777" s="28"/>
      <c r="AT777" s="71"/>
      <c r="AU777" s="35"/>
      <c r="AV777" s="35"/>
      <c r="AW777" s="35"/>
      <c r="AX777" s="71"/>
      <c r="AY777" s="15"/>
      <c r="AZ777" s="15"/>
      <c r="BA777" s="28"/>
      <c r="BB777" s="71"/>
      <c r="BC777" s="173"/>
      <c r="BD777" s="220"/>
      <c r="BH777" s="221"/>
      <c r="BK777" s="50"/>
      <c r="BL777" s="115"/>
      <c r="BM777" s="43"/>
      <c r="BN777" s="43"/>
      <c r="BO777" s="43"/>
      <c r="BP777" s="115"/>
      <c r="BS777" s="50"/>
      <c r="BT777" s="115"/>
      <c r="BU777" s="222"/>
      <c r="BV777" s="223"/>
      <c r="BZ777" s="221"/>
      <c r="CC777" s="50"/>
      <c r="CD777" s="115"/>
      <c r="CE777" s="43"/>
      <c r="CF777" s="43"/>
      <c r="CG777" s="43"/>
      <c r="CH777" s="115"/>
      <c r="CK777" s="50"/>
      <c r="CL777" s="115"/>
      <c r="CM777" s="222"/>
      <c r="CN777" s="223"/>
      <c r="CR777" s="221"/>
      <c r="CU777" s="50"/>
      <c r="CV777" s="115"/>
      <c r="CW777" s="43"/>
      <c r="CX777" s="43"/>
      <c r="CY777" s="43"/>
      <c r="CZ777" s="115"/>
      <c r="DC777" s="50"/>
      <c r="DD777" s="115"/>
      <c r="DE777" s="222"/>
      <c r="DF777" s="223"/>
      <c r="DJ777" s="221"/>
      <c r="DM777" s="50"/>
      <c r="DN777" s="115"/>
      <c r="DO777" s="43"/>
      <c r="DP777" s="43"/>
      <c r="DQ777" s="43"/>
      <c r="DU777" s="50"/>
      <c r="DV777" s="115"/>
      <c r="DW777" s="222"/>
      <c r="DX777" s="223"/>
      <c r="EG777" s="43"/>
      <c r="EH777" s="43"/>
      <c r="EI777" s="43"/>
    </row>
    <row r="778">
      <c r="A778" s="218"/>
      <c r="B778" s="219"/>
      <c r="C778" s="15"/>
      <c r="D778" s="15"/>
      <c r="E778" s="15"/>
      <c r="F778" s="165"/>
      <c r="G778" s="15"/>
      <c r="H778" s="15"/>
      <c r="I778" s="28"/>
      <c r="J778" s="71"/>
      <c r="K778" s="35"/>
      <c r="L778" s="35"/>
      <c r="M778" s="35"/>
      <c r="N778" s="71"/>
      <c r="O778" s="15"/>
      <c r="P778" s="15"/>
      <c r="Q778" s="28"/>
      <c r="R778" s="71"/>
      <c r="S778" s="173"/>
      <c r="T778" s="219"/>
      <c r="U778" s="15"/>
      <c r="V778" s="15"/>
      <c r="W778" s="15"/>
      <c r="X778" s="165"/>
      <c r="Y778" s="15"/>
      <c r="Z778" s="15"/>
      <c r="AA778" s="15"/>
      <c r="AB778" s="71"/>
      <c r="AC778" s="35"/>
      <c r="AD778" s="35"/>
      <c r="AE778" s="35"/>
      <c r="AF778" s="71"/>
      <c r="AG778" s="15"/>
      <c r="AH778" s="15"/>
      <c r="AI778" s="28"/>
      <c r="AJ778" s="71"/>
      <c r="AK778" s="173"/>
      <c r="AL778" s="219"/>
      <c r="AM778" s="15"/>
      <c r="AN778" s="15"/>
      <c r="AO778" s="15"/>
      <c r="AP778" s="165"/>
      <c r="AQ778" s="15"/>
      <c r="AR778" s="15"/>
      <c r="AS778" s="28"/>
      <c r="AT778" s="71"/>
      <c r="AU778" s="35"/>
      <c r="AV778" s="35"/>
      <c r="AW778" s="35"/>
      <c r="AX778" s="71"/>
      <c r="AY778" s="15"/>
      <c r="AZ778" s="15"/>
      <c r="BA778" s="28"/>
      <c r="BB778" s="71"/>
      <c r="BC778" s="173"/>
      <c r="BD778" s="220"/>
      <c r="BH778" s="221"/>
      <c r="BK778" s="50"/>
      <c r="BL778" s="115"/>
      <c r="BM778" s="43"/>
      <c r="BN778" s="43"/>
      <c r="BO778" s="43"/>
      <c r="BP778" s="115"/>
      <c r="BS778" s="50"/>
      <c r="BT778" s="115"/>
      <c r="BU778" s="222"/>
      <c r="BV778" s="223"/>
      <c r="BZ778" s="221"/>
      <c r="CC778" s="50"/>
      <c r="CD778" s="115"/>
      <c r="CE778" s="43"/>
      <c r="CF778" s="43"/>
      <c r="CG778" s="43"/>
      <c r="CH778" s="115"/>
      <c r="CK778" s="50"/>
      <c r="CL778" s="115"/>
      <c r="CM778" s="222"/>
      <c r="CN778" s="223"/>
      <c r="CR778" s="221"/>
      <c r="CU778" s="50"/>
      <c r="CV778" s="115"/>
      <c r="CW778" s="43"/>
      <c r="CX778" s="43"/>
      <c r="CY778" s="43"/>
      <c r="CZ778" s="115"/>
      <c r="DC778" s="50"/>
      <c r="DD778" s="115"/>
      <c r="DE778" s="222"/>
      <c r="DF778" s="223"/>
      <c r="DJ778" s="221"/>
      <c r="DM778" s="50"/>
      <c r="DN778" s="115"/>
      <c r="DO778" s="43"/>
      <c r="DP778" s="43"/>
      <c r="DQ778" s="43"/>
      <c r="DU778" s="50"/>
      <c r="DV778" s="115"/>
      <c r="DW778" s="222"/>
      <c r="DX778" s="223"/>
      <c r="EG778" s="43"/>
      <c r="EH778" s="43"/>
      <c r="EI778" s="43"/>
    </row>
    <row r="779">
      <c r="A779" s="218"/>
      <c r="B779" s="219"/>
      <c r="C779" s="15"/>
      <c r="D779" s="15"/>
      <c r="E779" s="15"/>
      <c r="F779" s="165"/>
      <c r="G779" s="15"/>
      <c r="H779" s="15"/>
      <c r="I779" s="28"/>
      <c r="J779" s="71"/>
      <c r="K779" s="35"/>
      <c r="L779" s="35"/>
      <c r="M779" s="35"/>
      <c r="N779" s="71"/>
      <c r="O779" s="15"/>
      <c r="P779" s="15"/>
      <c r="Q779" s="28"/>
      <c r="R779" s="71"/>
      <c r="S779" s="173"/>
      <c r="T779" s="219"/>
      <c r="U779" s="15"/>
      <c r="V779" s="15"/>
      <c r="W779" s="15"/>
      <c r="X779" s="165"/>
      <c r="Y779" s="15"/>
      <c r="Z779" s="15"/>
      <c r="AA779" s="15"/>
      <c r="AB779" s="71"/>
      <c r="AC779" s="35"/>
      <c r="AD779" s="35"/>
      <c r="AE779" s="35"/>
      <c r="AF779" s="71"/>
      <c r="AG779" s="15"/>
      <c r="AH779" s="15"/>
      <c r="AI779" s="28"/>
      <c r="AJ779" s="71"/>
      <c r="AK779" s="173"/>
      <c r="AL779" s="219"/>
      <c r="AM779" s="15"/>
      <c r="AN779" s="15"/>
      <c r="AO779" s="15"/>
      <c r="AP779" s="165"/>
      <c r="AQ779" s="15"/>
      <c r="AR779" s="15"/>
      <c r="AS779" s="28"/>
      <c r="AT779" s="71"/>
      <c r="AU779" s="35"/>
      <c r="AV779" s="35"/>
      <c r="AW779" s="35"/>
      <c r="AX779" s="71"/>
      <c r="AY779" s="15"/>
      <c r="AZ779" s="15"/>
      <c r="BA779" s="28"/>
      <c r="BB779" s="71"/>
      <c r="BC779" s="173"/>
      <c r="BD779" s="220"/>
      <c r="BH779" s="221"/>
      <c r="BK779" s="50"/>
      <c r="BL779" s="115"/>
      <c r="BM779" s="43"/>
      <c r="BN779" s="43"/>
      <c r="BO779" s="43"/>
      <c r="BP779" s="115"/>
      <c r="BS779" s="50"/>
      <c r="BT779" s="115"/>
      <c r="BU779" s="222"/>
      <c r="BV779" s="223"/>
      <c r="BZ779" s="221"/>
      <c r="CC779" s="50"/>
      <c r="CD779" s="115"/>
      <c r="CE779" s="43"/>
      <c r="CF779" s="43"/>
      <c r="CG779" s="43"/>
      <c r="CH779" s="115"/>
      <c r="CK779" s="50"/>
      <c r="CL779" s="115"/>
      <c r="CM779" s="222"/>
      <c r="CN779" s="223"/>
      <c r="CR779" s="221"/>
      <c r="CU779" s="50"/>
      <c r="CV779" s="115"/>
      <c r="CW779" s="43"/>
      <c r="CX779" s="43"/>
      <c r="CY779" s="43"/>
      <c r="CZ779" s="115"/>
      <c r="DC779" s="50"/>
      <c r="DD779" s="115"/>
      <c r="DE779" s="222"/>
      <c r="DF779" s="223"/>
      <c r="DJ779" s="221"/>
      <c r="DM779" s="50"/>
      <c r="DN779" s="115"/>
      <c r="DO779" s="43"/>
      <c r="DP779" s="43"/>
      <c r="DQ779" s="43"/>
      <c r="DU779" s="50"/>
      <c r="DV779" s="115"/>
      <c r="DW779" s="222"/>
      <c r="DX779" s="223"/>
      <c r="EG779" s="43"/>
      <c r="EH779" s="43"/>
      <c r="EI779" s="43"/>
    </row>
    <row r="780">
      <c r="A780" s="218"/>
      <c r="B780" s="219"/>
      <c r="C780" s="15"/>
      <c r="D780" s="15"/>
      <c r="E780" s="15"/>
      <c r="F780" s="165"/>
      <c r="G780" s="15"/>
      <c r="H780" s="15"/>
      <c r="I780" s="28"/>
      <c r="J780" s="71"/>
      <c r="K780" s="35"/>
      <c r="L780" s="35"/>
      <c r="M780" s="35"/>
      <c r="N780" s="71"/>
      <c r="O780" s="15"/>
      <c r="P780" s="15"/>
      <c r="Q780" s="28"/>
      <c r="R780" s="71"/>
      <c r="S780" s="173"/>
      <c r="T780" s="219"/>
      <c r="U780" s="15"/>
      <c r="V780" s="15"/>
      <c r="W780" s="15"/>
      <c r="X780" s="165"/>
      <c r="Y780" s="15"/>
      <c r="Z780" s="15"/>
      <c r="AA780" s="15"/>
      <c r="AB780" s="71"/>
      <c r="AC780" s="35"/>
      <c r="AD780" s="35"/>
      <c r="AE780" s="35"/>
      <c r="AF780" s="71"/>
      <c r="AG780" s="15"/>
      <c r="AH780" s="15"/>
      <c r="AI780" s="28"/>
      <c r="AJ780" s="71"/>
      <c r="AK780" s="173"/>
      <c r="AL780" s="219"/>
      <c r="AM780" s="15"/>
      <c r="AN780" s="15"/>
      <c r="AO780" s="15"/>
      <c r="AP780" s="165"/>
      <c r="AQ780" s="15"/>
      <c r="AR780" s="15"/>
      <c r="AS780" s="28"/>
      <c r="AT780" s="71"/>
      <c r="AU780" s="35"/>
      <c r="AV780" s="35"/>
      <c r="AW780" s="35"/>
      <c r="AX780" s="71"/>
      <c r="AY780" s="15"/>
      <c r="AZ780" s="15"/>
      <c r="BA780" s="28"/>
      <c r="BB780" s="71"/>
      <c r="BC780" s="173"/>
      <c r="BD780" s="220"/>
      <c r="BH780" s="221"/>
      <c r="BK780" s="50"/>
      <c r="BL780" s="115"/>
      <c r="BM780" s="43"/>
      <c r="BN780" s="43"/>
      <c r="BO780" s="43"/>
      <c r="BP780" s="115"/>
      <c r="BS780" s="50"/>
      <c r="BT780" s="115"/>
      <c r="BU780" s="222"/>
      <c r="BV780" s="223"/>
      <c r="BZ780" s="221"/>
      <c r="CC780" s="50"/>
      <c r="CD780" s="115"/>
      <c r="CE780" s="43"/>
      <c r="CF780" s="43"/>
      <c r="CG780" s="43"/>
      <c r="CH780" s="115"/>
      <c r="CK780" s="50"/>
      <c r="CL780" s="115"/>
      <c r="CM780" s="222"/>
      <c r="CN780" s="223"/>
      <c r="CR780" s="221"/>
      <c r="CU780" s="50"/>
      <c r="CV780" s="115"/>
      <c r="CW780" s="43"/>
      <c r="CX780" s="43"/>
      <c r="CY780" s="43"/>
      <c r="CZ780" s="115"/>
      <c r="DC780" s="50"/>
      <c r="DD780" s="115"/>
      <c r="DE780" s="222"/>
      <c r="DF780" s="223"/>
      <c r="DJ780" s="221"/>
      <c r="DM780" s="50"/>
      <c r="DN780" s="115"/>
      <c r="DO780" s="43"/>
      <c r="DP780" s="43"/>
      <c r="DQ780" s="43"/>
      <c r="DU780" s="50"/>
      <c r="DV780" s="115"/>
      <c r="DW780" s="222"/>
      <c r="DX780" s="223"/>
      <c r="EG780" s="43"/>
      <c r="EH780" s="43"/>
      <c r="EI780" s="43"/>
    </row>
    <row r="781">
      <c r="A781" s="218"/>
      <c r="B781" s="219"/>
      <c r="C781" s="15"/>
      <c r="D781" s="15"/>
      <c r="E781" s="15"/>
      <c r="F781" s="165"/>
      <c r="G781" s="15"/>
      <c r="H781" s="15"/>
      <c r="I781" s="28"/>
      <c r="J781" s="71"/>
      <c r="K781" s="35"/>
      <c r="L781" s="35"/>
      <c r="M781" s="35"/>
      <c r="N781" s="71"/>
      <c r="O781" s="15"/>
      <c r="P781" s="15"/>
      <c r="Q781" s="28"/>
      <c r="R781" s="71"/>
      <c r="S781" s="173"/>
      <c r="T781" s="219"/>
      <c r="U781" s="15"/>
      <c r="V781" s="15"/>
      <c r="W781" s="15"/>
      <c r="X781" s="165"/>
      <c r="Y781" s="15"/>
      <c r="Z781" s="15"/>
      <c r="AA781" s="15"/>
      <c r="AB781" s="71"/>
      <c r="AC781" s="35"/>
      <c r="AD781" s="35"/>
      <c r="AE781" s="35"/>
      <c r="AF781" s="71"/>
      <c r="AG781" s="15"/>
      <c r="AH781" s="15"/>
      <c r="AI781" s="28"/>
      <c r="AJ781" s="71"/>
      <c r="AK781" s="173"/>
      <c r="AL781" s="219"/>
      <c r="AM781" s="15"/>
      <c r="AN781" s="15"/>
      <c r="AO781" s="15"/>
      <c r="AP781" s="165"/>
      <c r="AQ781" s="15"/>
      <c r="AR781" s="15"/>
      <c r="AS781" s="28"/>
      <c r="AT781" s="71"/>
      <c r="AU781" s="35"/>
      <c r="AV781" s="35"/>
      <c r="AW781" s="35"/>
      <c r="AX781" s="71"/>
      <c r="AY781" s="15"/>
      <c r="AZ781" s="15"/>
      <c r="BA781" s="28"/>
      <c r="BB781" s="71"/>
      <c r="BC781" s="173"/>
      <c r="BD781" s="220"/>
      <c r="BH781" s="221"/>
      <c r="BK781" s="50"/>
      <c r="BL781" s="115"/>
      <c r="BM781" s="43"/>
      <c r="BN781" s="43"/>
      <c r="BO781" s="43"/>
      <c r="BP781" s="115"/>
      <c r="BS781" s="50"/>
      <c r="BT781" s="115"/>
      <c r="BU781" s="222"/>
      <c r="BV781" s="223"/>
      <c r="BZ781" s="221"/>
      <c r="CC781" s="50"/>
      <c r="CD781" s="115"/>
      <c r="CE781" s="43"/>
      <c r="CF781" s="43"/>
      <c r="CG781" s="43"/>
      <c r="CH781" s="115"/>
      <c r="CK781" s="50"/>
      <c r="CL781" s="115"/>
      <c r="CM781" s="222"/>
      <c r="CN781" s="223"/>
      <c r="CR781" s="221"/>
      <c r="CU781" s="50"/>
      <c r="CV781" s="115"/>
      <c r="CW781" s="43"/>
      <c r="CX781" s="43"/>
      <c r="CY781" s="43"/>
      <c r="CZ781" s="115"/>
      <c r="DC781" s="50"/>
      <c r="DD781" s="115"/>
      <c r="DE781" s="222"/>
      <c r="DF781" s="223"/>
      <c r="DJ781" s="221"/>
      <c r="DM781" s="50"/>
      <c r="DN781" s="115"/>
      <c r="DO781" s="43"/>
      <c r="DP781" s="43"/>
      <c r="DQ781" s="43"/>
      <c r="DU781" s="50"/>
      <c r="DV781" s="115"/>
      <c r="DW781" s="222"/>
      <c r="DX781" s="223"/>
      <c r="EG781" s="43"/>
      <c r="EH781" s="43"/>
      <c r="EI781" s="43"/>
    </row>
    <row r="782">
      <c r="A782" s="218"/>
      <c r="B782" s="219"/>
      <c r="C782" s="15"/>
      <c r="D782" s="15"/>
      <c r="E782" s="15"/>
      <c r="F782" s="165"/>
      <c r="G782" s="15"/>
      <c r="H782" s="15"/>
      <c r="I782" s="28"/>
      <c r="J782" s="71"/>
      <c r="K782" s="35"/>
      <c r="L782" s="35"/>
      <c r="M782" s="35"/>
      <c r="N782" s="71"/>
      <c r="O782" s="15"/>
      <c r="P782" s="15"/>
      <c r="Q782" s="28"/>
      <c r="R782" s="71"/>
      <c r="S782" s="173"/>
      <c r="T782" s="219"/>
      <c r="U782" s="15"/>
      <c r="V782" s="15"/>
      <c r="W782" s="15"/>
      <c r="X782" s="165"/>
      <c r="Y782" s="15"/>
      <c r="Z782" s="15"/>
      <c r="AA782" s="15"/>
      <c r="AB782" s="71"/>
      <c r="AC782" s="35"/>
      <c r="AD782" s="35"/>
      <c r="AE782" s="35"/>
      <c r="AF782" s="71"/>
      <c r="AG782" s="15"/>
      <c r="AH782" s="15"/>
      <c r="AI782" s="28"/>
      <c r="AJ782" s="71"/>
      <c r="AK782" s="173"/>
      <c r="AL782" s="219"/>
      <c r="AM782" s="15"/>
      <c r="AN782" s="15"/>
      <c r="AO782" s="15"/>
      <c r="AP782" s="165"/>
      <c r="AQ782" s="15"/>
      <c r="AR782" s="15"/>
      <c r="AS782" s="28"/>
      <c r="AT782" s="71"/>
      <c r="AU782" s="35"/>
      <c r="AV782" s="35"/>
      <c r="AW782" s="35"/>
      <c r="AX782" s="71"/>
      <c r="AY782" s="15"/>
      <c r="AZ782" s="15"/>
      <c r="BA782" s="28"/>
      <c r="BB782" s="71"/>
      <c r="BC782" s="173"/>
      <c r="BD782" s="220"/>
      <c r="BH782" s="221"/>
      <c r="BK782" s="50"/>
      <c r="BL782" s="115"/>
      <c r="BM782" s="43"/>
      <c r="BN782" s="43"/>
      <c r="BO782" s="43"/>
      <c r="BP782" s="115"/>
      <c r="BS782" s="50"/>
      <c r="BT782" s="115"/>
      <c r="BU782" s="222"/>
      <c r="BV782" s="223"/>
      <c r="BZ782" s="221"/>
      <c r="CC782" s="50"/>
      <c r="CD782" s="115"/>
      <c r="CE782" s="43"/>
      <c r="CF782" s="43"/>
      <c r="CG782" s="43"/>
      <c r="CH782" s="115"/>
      <c r="CK782" s="50"/>
      <c r="CL782" s="115"/>
      <c r="CM782" s="222"/>
      <c r="CN782" s="223"/>
      <c r="CR782" s="221"/>
      <c r="CU782" s="50"/>
      <c r="CV782" s="115"/>
      <c r="CW782" s="43"/>
      <c r="CX782" s="43"/>
      <c r="CY782" s="43"/>
      <c r="CZ782" s="115"/>
      <c r="DC782" s="50"/>
      <c r="DD782" s="115"/>
      <c r="DE782" s="222"/>
      <c r="DF782" s="223"/>
      <c r="DJ782" s="221"/>
      <c r="DM782" s="50"/>
      <c r="DN782" s="115"/>
      <c r="DO782" s="43"/>
      <c r="DP782" s="43"/>
      <c r="DQ782" s="43"/>
      <c r="DU782" s="50"/>
      <c r="DV782" s="115"/>
      <c r="DW782" s="222"/>
      <c r="DX782" s="223"/>
      <c r="EG782" s="43"/>
      <c r="EH782" s="43"/>
      <c r="EI782" s="43"/>
    </row>
    <row r="783">
      <c r="A783" s="218"/>
      <c r="B783" s="219"/>
      <c r="C783" s="15"/>
      <c r="D783" s="15"/>
      <c r="E783" s="15"/>
      <c r="F783" s="165"/>
      <c r="G783" s="15"/>
      <c r="H783" s="15"/>
      <c r="I783" s="28"/>
      <c r="J783" s="71"/>
      <c r="K783" s="35"/>
      <c r="L783" s="35"/>
      <c r="M783" s="35"/>
      <c r="N783" s="71"/>
      <c r="O783" s="15"/>
      <c r="P783" s="15"/>
      <c r="Q783" s="28"/>
      <c r="R783" s="71"/>
      <c r="S783" s="173"/>
      <c r="T783" s="219"/>
      <c r="U783" s="15"/>
      <c r="V783" s="15"/>
      <c r="W783" s="15"/>
      <c r="X783" s="165"/>
      <c r="Y783" s="15"/>
      <c r="Z783" s="15"/>
      <c r="AA783" s="15"/>
      <c r="AB783" s="71"/>
      <c r="AC783" s="35"/>
      <c r="AD783" s="35"/>
      <c r="AE783" s="35"/>
      <c r="AF783" s="71"/>
      <c r="AG783" s="15"/>
      <c r="AH783" s="15"/>
      <c r="AI783" s="28"/>
      <c r="AJ783" s="71"/>
      <c r="AK783" s="173"/>
      <c r="AL783" s="219"/>
      <c r="AM783" s="15"/>
      <c r="AN783" s="15"/>
      <c r="AO783" s="15"/>
      <c r="AP783" s="165"/>
      <c r="AQ783" s="15"/>
      <c r="AR783" s="15"/>
      <c r="AS783" s="28"/>
      <c r="AT783" s="71"/>
      <c r="AU783" s="35"/>
      <c r="AV783" s="35"/>
      <c r="AW783" s="35"/>
      <c r="AX783" s="71"/>
      <c r="AY783" s="15"/>
      <c r="AZ783" s="15"/>
      <c r="BA783" s="28"/>
      <c r="BB783" s="71"/>
      <c r="BC783" s="173"/>
      <c r="BD783" s="220"/>
      <c r="BH783" s="221"/>
      <c r="BK783" s="50"/>
      <c r="BL783" s="115"/>
      <c r="BM783" s="43"/>
      <c r="BN783" s="43"/>
      <c r="BO783" s="43"/>
      <c r="BP783" s="115"/>
      <c r="BS783" s="50"/>
      <c r="BT783" s="115"/>
      <c r="BU783" s="222"/>
      <c r="BV783" s="223"/>
      <c r="BZ783" s="221"/>
      <c r="CC783" s="50"/>
      <c r="CD783" s="115"/>
      <c r="CE783" s="43"/>
      <c r="CF783" s="43"/>
      <c r="CG783" s="43"/>
      <c r="CH783" s="115"/>
      <c r="CK783" s="50"/>
      <c r="CL783" s="115"/>
      <c r="CM783" s="222"/>
      <c r="CN783" s="223"/>
      <c r="CR783" s="221"/>
      <c r="CU783" s="50"/>
      <c r="CV783" s="115"/>
      <c r="CW783" s="43"/>
      <c r="CX783" s="43"/>
      <c r="CY783" s="43"/>
      <c r="CZ783" s="115"/>
      <c r="DC783" s="50"/>
      <c r="DD783" s="115"/>
      <c r="DE783" s="222"/>
      <c r="DF783" s="223"/>
      <c r="DJ783" s="221"/>
      <c r="DM783" s="50"/>
      <c r="DN783" s="115"/>
      <c r="DO783" s="43"/>
      <c r="DP783" s="43"/>
      <c r="DQ783" s="43"/>
      <c r="DU783" s="50"/>
      <c r="DV783" s="115"/>
      <c r="DW783" s="222"/>
      <c r="DX783" s="223"/>
      <c r="EG783" s="43"/>
      <c r="EH783" s="43"/>
      <c r="EI783" s="43"/>
    </row>
    <row r="784">
      <c r="A784" s="218"/>
      <c r="B784" s="219"/>
      <c r="C784" s="15"/>
      <c r="D784" s="15"/>
      <c r="E784" s="15"/>
      <c r="F784" s="165"/>
      <c r="G784" s="15"/>
      <c r="H784" s="15"/>
      <c r="I784" s="28"/>
      <c r="J784" s="71"/>
      <c r="K784" s="35"/>
      <c r="L784" s="35"/>
      <c r="M784" s="35"/>
      <c r="N784" s="71"/>
      <c r="O784" s="15"/>
      <c r="P784" s="15"/>
      <c r="Q784" s="28"/>
      <c r="R784" s="71"/>
      <c r="S784" s="173"/>
      <c r="T784" s="219"/>
      <c r="U784" s="15"/>
      <c r="V784" s="15"/>
      <c r="W784" s="15"/>
      <c r="X784" s="165"/>
      <c r="Y784" s="15"/>
      <c r="Z784" s="15"/>
      <c r="AA784" s="15"/>
      <c r="AB784" s="71"/>
      <c r="AC784" s="35"/>
      <c r="AD784" s="35"/>
      <c r="AE784" s="35"/>
      <c r="AF784" s="71"/>
      <c r="AG784" s="15"/>
      <c r="AH784" s="15"/>
      <c r="AI784" s="28"/>
      <c r="AJ784" s="71"/>
      <c r="AK784" s="173"/>
      <c r="AL784" s="219"/>
      <c r="AM784" s="15"/>
      <c r="AN784" s="15"/>
      <c r="AO784" s="15"/>
      <c r="AP784" s="165"/>
      <c r="AQ784" s="15"/>
      <c r="AR784" s="15"/>
      <c r="AS784" s="28"/>
      <c r="AT784" s="71"/>
      <c r="AU784" s="35"/>
      <c r="AV784" s="35"/>
      <c r="AW784" s="35"/>
      <c r="AX784" s="71"/>
      <c r="AY784" s="15"/>
      <c r="AZ784" s="15"/>
      <c r="BA784" s="28"/>
      <c r="BB784" s="71"/>
      <c r="BC784" s="173"/>
      <c r="BD784" s="220"/>
      <c r="BH784" s="221"/>
      <c r="BK784" s="50"/>
      <c r="BL784" s="115"/>
      <c r="BM784" s="43"/>
      <c r="BN784" s="43"/>
      <c r="BO784" s="43"/>
      <c r="BP784" s="115"/>
      <c r="BS784" s="50"/>
      <c r="BT784" s="115"/>
      <c r="BU784" s="222"/>
      <c r="BV784" s="223"/>
      <c r="BZ784" s="221"/>
      <c r="CC784" s="50"/>
      <c r="CD784" s="115"/>
      <c r="CE784" s="43"/>
      <c r="CF784" s="43"/>
      <c r="CG784" s="43"/>
      <c r="CH784" s="115"/>
      <c r="CK784" s="50"/>
      <c r="CL784" s="115"/>
      <c r="CM784" s="222"/>
      <c r="CN784" s="223"/>
      <c r="CR784" s="221"/>
      <c r="CU784" s="50"/>
      <c r="CV784" s="115"/>
      <c r="CW784" s="43"/>
      <c r="CX784" s="43"/>
      <c r="CY784" s="43"/>
      <c r="CZ784" s="115"/>
      <c r="DC784" s="50"/>
      <c r="DD784" s="115"/>
      <c r="DE784" s="222"/>
      <c r="DF784" s="223"/>
      <c r="DJ784" s="221"/>
      <c r="DM784" s="50"/>
      <c r="DN784" s="115"/>
      <c r="DO784" s="43"/>
      <c r="DP784" s="43"/>
      <c r="DQ784" s="43"/>
      <c r="DU784" s="50"/>
      <c r="DV784" s="115"/>
      <c r="DW784" s="222"/>
      <c r="DX784" s="223"/>
      <c r="EG784" s="43"/>
      <c r="EH784" s="43"/>
      <c r="EI784" s="43"/>
    </row>
    <row r="785">
      <c r="A785" s="218"/>
      <c r="B785" s="219"/>
      <c r="C785" s="15"/>
      <c r="D785" s="15"/>
      <c r="E785" s="15"/>
      <c r="F785" s="165"/>
      <c r="G785" s="15"/>
      <c r="H785" s="15"/>
      <c r="I785" s="28"/>
      <c r="J785" s="71"/>
      <c r="K785" s="35"/>
      <c r="L785" s="35"/>
      <c r="M785" s="35"/>
      <c r="N785" s="71"/>
      <c r="O785" s="15"/>
      <c r="P785" s="15"/>
      <c r="Q785" s="28"/>
      <c r="R785" s="71"/>
      <c r="S785" s="173"/>
      <c r="T785" s="219"/>
      <c r="U785" s="15"/>
      <c r="V785" s="15"/>
      <c r="W785" s="15"/>
      <c r="X785" s="165"/>
      <c r="Y785" s="15"/>
      <c r="Z785" s="15"/>
      <c r="AA785" s="15"/>
      <c r="AB785" s="71"/>
      <c r="AC785" s="35"/>
      <c r="AD785" s="35"/>
      <c r="AE785" s="35"/>
      <c r="AF785" s="71"/>
      <c r="AG785" s="15"/>
      <c r="AH785" s="15"/>
      <c r="AI785" s="28"/>
      <c r="AJ785" s="71"/>
      <c r="AK785" s="173"/>
      <c r="AL785" s="219"/>
      <c r="AM785" s="15"/>
      <c r="AN785" s="15"/>
      <c r="AO785" s="15"/>
      <c r="AP785" s="165"/>
      <c r="AQ785" s="15"/>
      <c r="AR785" s="15"/>
      <c r="AS785" s="28"/>
      <c r="AT785" s="71"/>
      <c r="AU785" s="35"/>
      <c r="AV785" s="35"/>
      <c r="AW785" s="35"/>
      <c r="AX785" s="71"/>
      <c r="AY785" s="15"/>
      <c r="AZ785" s="15"/>
      <c r="BA785" s="28"/>
      <c r="BB785" s="71"/>
      <c r="BC785" s="173"/>
      <c r="BD785" s="220"/>
      <c r="BH785" s="221"/>
      <c r="BK785" s="50"/>
      <c r="BL785" s="115"/>
      <c r="BM785" s="43"/>
      <c r="BN785" s="43"/>
      <c r="BO785" s="43"/>
      <c r="BP785" s="115"/>
      <c r="BS785" s="50"/>
      <c r="BT785" s="115"/>
      <c r="BU785" s="222"/>
      <c r="BV785" s="223"/>
      <c r="BZ785" s="221"/>
      <c r="CC785" s="50"/>
      <c r="CD785" s="115"/>
      <c r="CE785" s="43"/>
      <c r="CF785" s="43"/>
      <c r="CG785" s="43"/>
      <c r="CH785" s="115"/>
      <c r="CK785" s="50"/>
      <c r="CL785" s="115"/>
      <c r="CM785" s="222"/>
      <c r="CN785" s="223"/>
      <c r="CR785" s="221"/>
      <c r="CU785" s="50"/>
      <c r="CV785" s="115"/>
      <c r="CW785" s="43"/>
      <c r="CX785" s="43"/>
      <c r="CY785" s="43"/>
      <c r="CZ785" s="115"/>
      <c r="DC785" s="50"/>
      <c r="DD785" s="115"/>
      <c r="DE785" s="222"/>
      <c r="DF785" s="223"/>
      <c r="DJ785" s="221"/>
      <c r="DM785" s="50"/>
      <c r="DN785" s="115"/>
      <c r="DO785" s="43"/>
      <c r="DP785" s="43"/>
      <c r="DQ785" s="43"/>
      <c r="DU785" s="50"/>
      <c r="DV785" s="115"/>
      <c r="DW785" s="222"/>
      <c r="DX785" s="223"/>
      <c r="EG785" s="43"/>
      <c r="EH785" s="43"/>
      <c r="EI785" s="43"/>
    </row>
    <row r="786">
      <c r="A786" s="218"/>
      <c r="B786" s="219"/>
      <c r="C786" s="15"/>
      <c r="D786" s="15"/>
      <c r="E786" s="15"/>
      <c r="F786" s="165"/>
      <c r="G786" s="15"/>
      <c r="H786" s="15"/>
      <c r="I786" s="28"/>
      <c r="J786" s="71"/>
      <c r="K786" s="35"/>
      <c r="L786" s="35"/>
      <c r="M786" s="35"/>
      <c r="N786" s="71"/>
      <c r="O786" s="15"/>
      <c r="P786" s="15"/>
      <c r="Q786" s="28"/>
      <c r="R786" s="71"/>
      <c r="S786" s="173"/>
      <c r="T786" s="219"/>
      <c r="U786" s="15"/>
      <c r="V786" s="15"/>
      <c r="W786" s="15"/>
      <c r="X786" s="165"/>
      <c r="Y786" s="15"/>
      <c r="Z786" s="15"/>
      <c r="AA786" s="15"/>
      <c r="AB786" s="71"/>
      <c r="AC786" s="35"/>
      <c r="AD786" s="35"/>
      <c r="AE786" s="35"/>
      <c r="AF786" s="71"/>
      <c r="AG786" s="15"/>
      <c r="AH786" s="15"/>
      <c r="AI786" s="28"/>
      <c r="AJ786" s="71"/>
      <c r="AK786" s="173"/>
      <c r="AL786" s="219"/>
      <c r="AM786" s="15"/>
      <c r="AN786" s="15"/>
      <c r="AO786" s="15"/>
      <c r="AP786" s="165"/>
      <c r="AQ786" s="15"/>
      <c r="AR786" s="15"/>
      <c r="AS786" s="28"/>
      <c r="AT786" s="71"/>
      <c r="AU786" s="35"/>
      <c r="AV786" s="35"/>
      <c r="AW786" s="35"/>
      <c r="AX786" s="71"/>
      <c r="AY786" s="15"/>
      <c r="AZ786" s="15"/>
      <c r="BA786" s="28"/>
      <c r="BB786" s="71"/>
      <c r="BC786" s="173"/>
      <c r="BD786" s="220"/>
      <c r="BH786" s="221"/>
      <c r="BK786" s="50"/>
      <c r="BL786" s="115"/>
      <c r="BM786" s="43"/>
      <c r="BN786" s="43"/>
      <c r="BO786" s="43"/>
      <c r="BP786" s="115"/>
      <c r="BS786" s="50"/>
      <c r="BT786" s="115"/>
      <c r="BU786" s="222"/>
      <c r="BV786" s="223"/>
      <c r="BZ786" s="221"/>
      <c r="CC786" s="50"/>
      <c r="CD786" s="115"/>
      <c r="CE786" s="43"/>
      <c r="CF786" s="43"/>
      <c r="CG786" s="43"/>
      <c r="CH786" s="115"/>
      <c r="CK786" s="50"/>
      <c r="CL786" s="115"/>
      <c r="CM786" s="222"/>
      <c r="CN786" s="223"/>
      <c r="CR786" s="221"/>
      <c r="CU786" s="50"/>
      <c r="CV786" s="115"/>
      <c r="CW786" s="43"/>
      <c r="CX786" s="43"/>
      <c r="CY786" s="43"/>
      <c r="CZ786" s="115"/>
      <c r="DC786" s="50"/>
      <c r="DD786" s="115"/>
      <c r="DE786" s="222"/>
      <c r="DF786" s="223"/>
      <c r="DJ786" s="221"/>
      <c r="DM786" s="50"/>
      <c r="DN786" s="115"/>
      <c r="DO786" s="43"/>
      <c r="DP786" s="43"/>
      <c r="DQ786" s="43"/>
      <c r="DU786" s="50"/>
      <c r="DV786" s="115"/>
      <c r="DW786" s="222"/>
      <c r="DX786" s="223"/>
      <c r="EG786" s="43"/>
      <c r="EH786" s="43"/>
      <c r="EI786" s="43"/>
    </row>
    <row r="787">
      <c r="A787" s="218"/>
      <c r="B787" s="219"/>
      <c r="C787" s="15"/>
      <c r="D787" s="15"/>
      <c r="E787" s="15"/>
      <c r="F787" s="165"/>
      <c r="G787" s="15"/>
      <c r="H787" s="15"/>
      <c r="I787" s="28"/>
      <c r="J787" s="71"/>
      <c r="K787" s="35"/>
      <c r="L787" s="35"/>
      <c r="M787" s="35"/>
      <c r="N787" s="71"/>
      <c r="O787" s="15"/>
      <c r="P787" s="15"/>
      <c r="Q787" s="28"/>
      <c r="R787" s="71"/>
      <c r="S787" s="173"/>
      <c r="T787" s="219"/>
      <c r="U787" s="15"/>
      <c r="V787" s="15"/>
      <c r="W787" s="15"/>
      <c r="X787" s="165"/>
      <c r="Y787" s="15"/>
      <c r="Z787" s="15"/>
      <c r="AA787" s="15"/>
      <c r="AB787" s="71"/>
      <c r="AC787" s="35"/>
      <c r="AD787" s="35"/>
      <c r="AE787" s="35"/>
      <c r="AF787" s="71"/>
      <c r="AG787" s="15"/>
      <c r="AH787" s="15"/>
      <c r="AI787" s="28"/>
      <c r="AJ787" s="71"/>
      <c r="AK787" s="173"/>
      <c r="AL787" s="219"/>
      <c r="AM787" s="15"/>
      <c r="AN787" s="15"/>
      <c r="AO787" s="15"/>
      <c r="AP787" s="165"/>
      <c r="AQ787" s="15"/>
      <c r="AR787" s="15"/>
      <c r="AS787" s="28"/>
      <c r="AT787" s="71"/>
      <c r="AU787" s="35"/>
      <c r="AV787" s="35"/>
      <c r="AW787" s="35"/>
      <c r="AX787" s="71"/>
      <c r="AY787" s="15"/>
      <c r="AZ787" s="15"/>
      <c r="BA787" s="28"/>
      <c r="BB787" s="71"/>
      <c r="BC787" s="173"/>
      <c r="BD787" s="220"/>
      <c r="BH787" s="221"/>
      <c r="BK787" s="50"/>
      <c r="BL787" s="115"/>
      <c r="BM787" s="43"/>
      <c r="BN787" s="43"/>
      <c r="BO787" s="43"/>
      <c r="BP787" s="115"/>
      <c r="BS787" s="50"/>
      <c r="BT787" s="115"/>
      <c r="BU787" s="222"/>
      <c r="BV787" s="223"/>
      <c r="BZ787" s="221"/>
      <c r="CC787" s="50"/>
      <c r="CD787" s="115"/>
      <c r="CE787" s="43"/>
      <c r="CF787" s="43"/>
      <c r="CG787" s="43"/>
      <c r="CH787" s="115"/>
      <c r="CK787" s="50"/>
      <c r="CL787" s="115"/>
      <c r="CM787" s="222"/>
      <c r="CN787" s="223"/>
      <c r="CR787" s="221"/>
      <c r="CU787" s="50"/>
      <c r="CV787" s="115"/>
      <c r="CW787" s="43"/>
      <c r="CX787" s="43"/>
      <c r="CY787" s="43"/>
      <c r="CZ787" s="115"/>
      <c r="DC787" s="50"/>
      <c r="DD787" s="115"/>
      <c r="DE787" s="222"/>
      <c r="DF787" s="223"/>
      <c r="DJ787" s="221"/>
      <c r="DM787" s="50"/>
      <c r="DN787" s="115"/>
      <c r="DO787" s="43"/>
      <c r="DP787" s="43"/>
      <c r="DQ787" s="43"/>
      <c r="DU787" s="50"/>
      <c r="DV787" s="115"/>
      <c r="DW787" s="222"/>
      <c r="DX787" s="223"/>
      <c r="EG787" s="43"/>
      <c r="EH787" s="43"/>
      <c r="EI787" s="43"/>
    </row>
    <row r="788">
      <c r="A788" s="218"/>
      <c r="B788" s="219"/>
      <c r="C788" s="15"/>
      <c r="D788" s="15"/>
      <c r="E788" s="15"/>
      <c r="F788" s="165"/>
      <c r="G788" s="15"/>
      <c r="H788" s="15"/>
      <c r="I788" s="28"/>
      <c r="J788" s="71"/>
      <c r="K788" s="35"/>
      <c r="L788" s="35"/>
      <c r="M788" s="35"/>
      <c r="N788" s="71"/>
      <c r="O788" s="15"/>
      <c r="P788" s="15"/>
      <c r="Q788" s="28"/>
      <c r="R788" s="71"/>
      <c r="S788" s="173"/>
      <c r="T788" s="219"/>
      <c r="U788" s="15"/>
      <c r="V788" s="15"/>
      <c r="W788" s="15"/>
      <c r="X788" s="165"/>
      <c r="Y788" s="15"/>
      <c r="Z788" s="15"/>
      <c r="AA788" s="15"/>
      <c r="AB788" s="71"/>
      <c r="AC788" s="35"/>
      <c r="AD788" s="35"/>
      <c r="AE788" s="35"/>
      <c r="AF788" s="71"/>
      <c r="AG788" s="15"/>
      <c r="AH788" s="15"/>
      <c r="AI788" s="28"/>
      <c r="AJ788" s="71"/>
      <c r="AK788" s="173"/>
      <c r="AL788" s="219"/>
      <c r="AM788" s="15"/>
      <c r="AN788" s="15"/>
      <c r="AO788" s="15"/>
      <c r="AP788" s="165"/>
      <c r="AQ788" s="15"/>
      <c r="AR788" s="15"/>
      <c r="AS788" s="28"/>
      <c r="AT788" s="71"/>
      <c r="AU788" s="35"/>
      <c r="AV788" s="35"/>
      <c r="AW788" s="35"/>
      <c r="AX788" s="71"/>
      <c r="AY788" s="15"/>
      <c r="AZ788" s="15"/>
      <c r="BA788" s="28"/>
      <c r="BB788" s="71"/>
      <c r="BC788" s="173"/>
      <c r="BD788" s="220"/>
      <c r="BH788" s="221"/>
      <c r="BK788" s="50"/>
      <c r="BL788" s="115"/>
      <c r="BM788" s="43"/>
      <c r="BN788" s="43"/>
      <c r="BO788" s="43"/>
      <c r="BP788" s="115"/>
      <c r="BS788" s="50"/>
      <c r="BT788" s="115"/>
      <c r="BU788" s="222"/>
      <c r="BV788" s="223"/>
      <c r="BZ788" s="221"/>
      <c r="CC788" s="50"/>
      <c r="CD788" s="115"/>
      <c r="CE788" s="43"/>
      <c r="CF788" s="43"/>
      <c r="CG788" s="43"/>
      <c r="CH788" s="115"/>
      <c r="CK788" s="50"/>
      <c r="CL788" s="115"/>
      <c r="CM788" s="222"/>
      <c r="CN788" s="223"/>
      <c r="CR788" s="221"/>
      <c r="CU788" s="50"/>
      <c r="CV788" s="115"/>
      <c r="CW788" s="43"/>
      <c r="CX788" s="43"/>
      <c r="CY788" s="43"/>
      <c r="CZ788" s="115"/>
      <c r="DC788" s="50"/>
      <c r="DD788" s="115"/>
      <c r="DE788" s="222"/>
      <c r="DF788" s="223"/>
      <c r="DJ788" s="221"/>
      <c r="DM788" s="50"/>
      <c r="DN788" s="115"/>
      <c r="DO788" s="43"/>
      <c r="DP788" s="43"/>
      <c r="DQ788" s="43"/>
      <c r="DU788" s="50"/>
      <c r="DV788" s="115"/>
      <c r="DW788" s="222"/>
      <c r="DX788" s="223"/>
      <c r="EG788" s="43"/>
      <c r="EH788" s="43"/>
      <c r="EI788" s="43"/>
    </row>
    <row r="789">
      <c r="A789" s="218"/>
      <c r="B789" s="219"/>
      <c r="C789" s="15"/>
      <c r="D789" s="15"/>
      <c r="E789" s="15"/>
      <c r="F789" s="165"/>
      <c r="G789" s="15"/>
      <c r="H789" s="15"/>
      <c r="I789" s="28"/>
      <c r="J789" s="71"/>
      <c r="K789" s="35"/>
      <c r="L789" s="35"/>
      <c r="M789" s="35"/>
      <c r="N789" s="71"/>
      <c r="O789" s="15"/>
      <c r="P789" s="15"/>
      <c r="Q789" s="28"/>
      <c r="R789" s="71"/>
      <c r="S789" s="173"/>
      <c r="T789" s="219"/>
      <c r="U789" s="15"/>
      <c r="V789" s="15"/>
      <c r="W789" s="15"/>
      <c r="X789" s="165"/>
      <c r="Y789" s="15"/>
      <c r="Z789" s="15"/>
      <c r="AA789" s="15"/>
      <c r="AB789" s="71"/>
      <c r="AC789" s="35"/>
      <c r="AD789" s="35"/>
      <c r="AE789" s="35"/>
      <c r="AF789" s="71"/>
      <c r="AG789" s="15"/>
      <c r="AH789" s="15"/>
      <c r="AI789" s="28"/>
      <c r="AJ789" s="71"/>
      <c r="AK789" s="173"/>
      <c r="AL789" s="219"/>
      <c r="AM789" s="15"/>
      <c r="AN789" s="15"/>
      <c r="AO789" s="15"/>
      <c r="AP789" s="165"/>
      <c r="AQ789" s="15"/>
      <c r="AR789" s="15"/>
      <c r="AS789" s="28"/>
      <c r="AT789" s="71"/>
      <c r="AU789" s="35"/>
      <c r="AV789" s="35"/>
      <c r="AW789" s="35"/>
      <c r="AX789" s="71"/>
      <c r="AY789" s="15"/>
      <c r="AZ789" s="15"/>
      <c r="BA789" s="28"/>
      <c r="BB789" s="71"/>
      <c r="BC789" s="173"/>
      <c r="BD789" s="220"/>
      <c r="BH789" s="221"/>
      <c r="BK789" s="50"/>
      <c r="BL789" s="115"/>
      <c r="BM789" s="43"/>
      <c r="BN789" s="43"/>
      <c r="BO789" s="43"/>
      <c r="BP789" s="115"/>
      <c r="BS789" s="50"/>
      <c r="BT789" s="115"/>
      <c r="BU789" s="222"/>
      <c r="BV789" s="223"/>
      <c r="BZ789" s="221"/>
      <c r="CC789" s="50"/>
      <c r="CD789" s="115"/>
      <c r="CE789" s="43"/>
      <c r="CF789" s="43"/>
      <c r="CG789" s="43"/>
      <c r="CH789" s="115"/>
      <c r="CK789" s="50"/>
      <c r="CL789" s="115"/>
      <c r="CM789" s="222"/>
      <c r="CN789" s="223"/>
      <c r="CR789" s="221"/>
      <c r="CU789" s="50"/>
      <c r="CV789" s="115"/>
      <c r="CW789" s="43"/>
      <c r="CX789" s="43"/>
      <c r="CY789" s="43"/>
      <c r="CZ789" s="115"/>
      <c r="DC789" s="50"/>
      <c r="DD789" s="115"/>
      <c r="DE789" s="222"/>
      <c r="DF789" s="223"/>
      <c r="DJ789" s="221"/>
      <c r="DM789" s="50"/>
      <c r="DN789" s="115"/>
      <c r="DO789" s="43"/>
      <c r="DP789" s="43"/>
      <c r="DQ789" s="43"/>
      <c r="DU789" s="50"/>
      <c r="DV789" s="115"/>
      <c r="DW789" s="222"/>
      <c r="DX789" s="223"/>
      <c r="EG789" s="43"/>
      <c r="EH789" s="43"/>
      <c r="EI789" s="43"/>
    </row>
    <row r="790">
      <c r="A790" s="218"/>
      <c r="B790" s="219"/>
      <c r="C790" s="15"/>
      <c r="D790" s="15"/>
      <c r="E790" s="15"/>
      <c r="F790" s="165"/>
      <c r="G790" s="15"/>
      <c r="H790" s="15"/>
      <c r="I790" s="28"/>
      <c r="J790" s="71"/>
      <c r="K790" s="35"/>
      <c r="L790" s="35"/>
      <c r="M790" s="35"/>
      <c r="N790" s="71"/>
      <c r="O790" s="15"/>
      <c r="P790" s="15"/>
      <c r="Q790" s="28"/>
      <c r="R790" s="71"/>
      <c r="S790" s="173"/>
      <c r="T790" s="219"/>
      <c r="U790" s="15"/>
      <c r="V790" s="15"/>
      <c r="W790" s="15"/>
      <c r="X790" s="165"/>
      <c r="Y790" s="15"/>
      <c r="Z790" s="15"/>
      <c r="AA790" s="15"/>
      <c r="AB790" s="71"/>
      <c r="AC790" s="35"/>
      <c r="AD790" s="35"/>
      <c r="AE790" s="35"/>
      <c r="AF790" s="71"/>
      <c r="AG790" s="15"/>
      <c r="AH790" s="15"/>
      <c r="AI790" s="28"/>
      <c r="AJ790" s="71"/>
      <c r="AK790" s="173"/>
      <c r="AL790" s="219"/>
      <c r="AM790" s="15"/>
      <c r="AN790" s="15"/>
      <c r="AO790" s="15"/>
      <c r="AP790" s="165"/>
      <c r="AQ790" s="15"/>
      <c r="AR790" s="15"/>
      <c r="AS790" s="28"/>
      <c r="AT790" s="71"/>
      <c r="AU790" s="35"/>
      <c r="AV790" s="35"/>
      <c r="AW790" s="35"/>
      <c r="AX790" s="71"/>
      <c r="AY790" s="15"/>
      <c r="AZ790" s="15"/>
      <c r="BA790" s="28"/>
      <c r="BB790" s="71"/>
      <c r="BC790" s="173"/>
      <c r="BD790" s="220"/>
      <c r="BH790" s="221"/>
      <c r="BK790" s="50"/>
      <c r="BL790" s="115"/>
      <c r="BM790" s="43"/>
      <c r="BN790" s="43"/>
      <c r="BO790" s="43"/>
      <c r="BP790" s="115"/>
      <c r="BS790" s="50"/>
      <c r="BT790" s="115"/>
      <c r="BU790" s="222"/>
      <c r="BV790" s="223"/>
      <c r="BZ790" s="221"/>
      <c r="CC790" s="50"/>
      <c r="CD790" s="115"/>
      <c r="CE790" s="43"/>
      <c r="CF790" s="43"/>
      <c r="CG790" s="43"/>
      <c r="CH790" s="115"/>
      <c r="CK790" s="50"/>
      <c r="CL790" s="115"/>
      <c r="CM790" s="222"/>
      <c r="CN790" s="223"/>
      <c r="CR790" s="221"/>
      <c r="CU790" s="50"/>
      <c r="CV790" s="115"/>
      <c r="CW790" s="43"/>
      <c r="CX790" s="43"/>
      <c r="CY790" s="43"/>
      <c r="CZ790" s="115"/>
      <c r="DC790" s="50"/>
      <c r="DD790" s="115"/>
      <c r="DE790" s="222"/>
      <c r="DF790" s="223"/>
      <c r="DJ790" s="221"/>
      <c r="DM790" s="50"/>
      <c r="DN790" s="115"/>
      <c r="DO790" s="43"/>
      <c r="DP790" s="43"/>
      <c r="DQ790" s="43"/>
      <c r="DU790" s="50"/>
      <c r="DV790" s="115"/>
      <c r="DW790" s="222"/>
      <c r="DX790" s="223"/>
      <c r="EG790" s="43"/>
      <c r="EH790" s="43"/>
      <c r="EI790" s="43"/>
    </row>
    <row r="791">
      <c r="A791" s="218"/>
      <c r="B791" s="219"/>
      <c r="C791" s="15"/>
      <c r="D791" s="15"/>
      <c r="E791" s="15"/>
      <c r="F791" s="165"/>
      <c r="G791" s="15"/>
      <c r="H791" s="15"/>
      <c r="I791" s="28"/>
      <c r="J791" s="71"/>
      <c r="K791" s="35"/>
      <c r="L791" s="35"/>
      <c r="M791" s="35"/>
      <c r="N791" s="71"/>
      <c r="O791" s="15"/>
      <c r="P791" s="15"/>
      <c r="Q791" s="28"/>
      <c r="R791" s="71"/>
      <c r="S791" s="173"/>
      <c r="T791" s="219"/>
      <c r="U791" s="15"/>
      <c r="V791" s="15"/>
      <c r="W791" s="15"/>
      <c r="X791" s="165"/>
      <c r="Y791" s="15"/>
      <c r="Z791" s="15"/>
      <c r="AA791" s="15"/>
      <c r="AB791" s="71"/>
      <c r="AC791" s="35"/>
      <c r="AD791" s="35"/>
      <c r="AE791" s="35"/>
      <c r="AF791" s="71"/>
      <c r="AG791" s="15"/>
      <c r="AH791" s="15"/>
      <c r="AI791" s="28"/>
      <c r="AJ791" s="71"/>
      <c r="AK791" s="173"/>
      <c r="AL791" s="219"/>
      <c r="AM791" s="15"/>
      <c r="AN791" s="15"/>
      <c r="AO791" s="15"/>
      <c r="AP791" s="165"/>
      <c r="AQ791" s="15"/>
      <c r="AR791" s="15"/>
      <c r="AS791" s="28"/>
      <c r="AT791" s="71"/>
      <c r="AU791" s="35"/>
      <c r="AV791" s="35"/>
      <c r="AW791" s="35"/>
      <c r="AX791" s="71"/>
      <c r="AY791" s="15"/>
      <c r="AZ791" s="15"/>
      <c r="BA791" s="28"/>
      <c r="BB791" s="71"/>
      <c r="BC791" s="173"/>
      <c r="BD791" s="220"/>
      <c r="BH791" s="221"/>
      <c r="BK791" s="50"/>
      <c r="BL791" s="115"/>
      <c r="BM791" s="43"/>
      <c r="BN791" s="43"/>
      <c r="BO791" s="43"/>
      <c r="BP791" s="115"/>
      <c r="BS791" s="50"/>
      <c r="BT791" s="115"/>
      <c r="BU791" s="222"/>
      <c r="BV791" s="223"/>
      <c r="BZ791" s="221"/>
      <c r="CC791" s="50"/>
      <c r="CD791" s="115"/>
      <c r="CE791" s="43"/>
      <c r="CF791" s="43"/>
      <c r="CG791" s="43"/>
      <c r="CH791" s="115"/>
      <c r="CK791" s="50"/>
      <c r="CL791" s="115"/>
      <c r="CM791" s="222"/>
      <c r="CN791" s="223"/>
      <c r="CR791" s="221"/>
      <c r="CU791" s="50"/>
      <c r="CV791" s="115"/>
      <c r="CW791" s="43"/>
      <c r="CX791" s="43"/>
      <c r="CY791" s="43"/>
      <c r="CZ791" s="115"/>
      <c r="DC791" s="50"/>
      <c r="DD791" s="115"/>
      <c r="DE791" s="222"/>
      <c r="DF791" s="223"/>
      <c r="DJ791" s="221"/>
      <c r="DM791" s="50"/>
      <c r="DN791" s="115"/>
      <c r="DO791" s="43"/>
      <c r="DP791" s="43"/>
      <c r="DQ791" s="43"/>
      <c r="DU791" s="50"/>
      <c r="DV791" s="115"/>
      <c r="DW791" s="222"/>
      <c r="DX791" s="223"/>
      <c r="EG791" s="43"/>
      <c r="EH791" s="43"/>
      <c r="EI791" s="43"/>
    </row>
    <row r="792">
      <c r="A792" s="218"/>
      <c r="B792" s="219"/>
      <c r="C792" s="15"/>
      <c r="D792" s="15"/>
      <c r="E792" s="15"/>
      <c r="F792" s="165"/>
      <c r="G792" s="15"/>
      <c r="H792" s="15"/>
      <c r="I792" s="28"/>
      <c r="J792" s="71"/>
      <c r="K792" s="35"/>
      <c r="L792" s="35"/>
      <c r="M792" s="35"/>
      <c r="N792" s="71"/>
      <c r="O792" s="15"/>
      <c r="P792" s="15"/>
      <c r="Q792" s="28"/>
      <c r="R792" s="71"/>
      <c r="S792" s="173"/>
      <c r="T792" s="219"/>
      <c r="U792" s="15"/>
      <c r="V792" s="15"/>
      <c r="W792" s="15"/>
      <c r="X792" s="165"/>
      <c r="Y792" s="15"/>
      <c r="Z792" s="15"/>
      <c r="AA792" s="15"/>
      <c r="AB792" s="71"/>
      <c r="AC792" s="35"/>
      <c r="AD792" s="35"/>
      <c r="AE792" s="35"/>
      <c r="AF792" s="71"/>
      <c r="AG792" s="15"/>
      <c r="AH792" s="15"/>
      <c r="AI792" s="28"/>
      <c r="AJ792" s="71"/>
      <c r="AK792" s="173"/>
      <c r="AL792" s="219"/>
      <c r="AM792" s="15"/>
      <c r="AN792" s="15"/>
      <c r="AO792" s="15"/>
      <c r="AP792" s="165"/>
      <c r="AQ792" s="15"/>
      <c r="AR792" s="15"/>
      <c r="AS792" s="28"/>
      <c r="AT792" s="71"/>
      <c r="AU792" s="35"/>
      <c r="AV792" s="35"/>
      <c r="AW792" s="35"/>
      <c r="AX792" s="71"/>
      <c r="AY792" s="15"/>
      <c r="AZ792" s="15"/>
      <c r="BA792" s="28"/>
      <c r="BB792" s="71"/>
      <c r="BC792" s="173"/>
      <c r="BD792" s="220"/>
      <c r="BH792" s="221"/>
      <c r="BK792" s="50"/>
      <c r="BL792" s="115"/>
      <c r="BM792" s="43"/>
      <c r="BN792" s="43"/>
      <c r="BO792" s="43"/>
      <c r="BP792" s="115"/>
      <c r="BS792" s="50"/>
      <c r="BT792" s="115"/>
      <c r="BU792" s="222"/>
      <c r="BV792" s="223"/>
      <c r="BZ792" s="221"/>
      <c r="CC792" s="50"/>
      <c r="CD792" s="115"/>
      <c r="CE792" s="43"/>
      <c r="CF792" s="43"/>
      <c r="CG792" s="43"/>
      <c r="CH792" s="115"/>
      <c r="CK792" s="50"/>
      <c r="CL792" s="115"/>
      <c r="CM792" s="222"/>
      <c r="CN792" s="223"/>
      <c r="CR792" s="221"/>
      <c r="CU792" s="50"/>
      <c r="CV792" s="115"/>
      <c r="CW792" s="43"/>
      <c r="CX792" s="43"/>
      <c r="CY792" s="43"/>
      <c r="CZ792" s="115"/>
      <c r="DC792" s="50"/>
      <c r="DD792" s="115"/>
      <c r="DE792" s="222"/>
      <c r="DF792" s="223"/>
      <c r="DJ792" s="221"/>
      <c r="DM792" s="50"/>
      <c r="DN792" s="115"/>
      <c r="DO792" s="43"/>
      <c r="DP792" s="43"/>
      <c r="DQ792" s="43"/>
      <c r="DU792" s="50"/>
      <c r="DV792" s="115"/>
      <c r="DW792" s="222"/>
      <c r="DX792" s="223"/>
      <c r="EG792" s="43"/>
      <c r="EH792" s="43"/>
      <c r="EI792" s="43"/>
    </row>
    <row r="793">
      <c r="A793" s="218"/>
      <c r="B793" s="219"/>
      <c r="C793" s="15"/>
      <c r="D793" s="15"/>
      <c r="E793" s="15"/>
      <c r="F793" s="165"/>
      <c r="G793" s="15"/>
      <c r="H793" s="15"/>
      <c r="I793" s="28"/>
      <c r="J793" s="71"/>
      <c r="K793" s="35"/>
      <c r="L793" s="35"/>
      <c r="M793" s="35"/>
      <c r="N793" s="71"/>
      <c r="O793" s="15"/>
      <c r="P793" s="15"/>
      <c r="Q793" s="28"/>
      <c r="R793" s="71"/>
      <c r="S793" s="173"/>
      <c r="T793" s="219"/>
      <c r="U793" s="15"/>
      <c r="V793" s="15"/>
      <c r="W793" s="15"/>
      <c r="X793" s="165"/>
      <c r="Y793" s="15"/>
      <c r="Z793" s="15"/>
      <c r="AA793" s="15"/>
      <c r="AB793" s="71"/>
      <c r="AC793" s="35"/>
      <c r="AD793" s="35"/>
      <c r="AE793" s="35"/>
      <c r="AF793" s="71"/>
      <c r="AG793" s="15"/>
      <c r="AH793" s="15"/>
      <c r="AI793" s="28"/>
      <c r="AJ793" s="71"/>
      <c r="AK793" s="173"/>
      <c r="AL793" s="219"/>
      <c r="AM793" s="15"/>
      <c r="AN793" s="15"/>
      <c r="AO793" s="15"/>
      <c r="AP793" s="165"/>
      <c r="AQ793" s="15"/>
      <c r="AR793" s="15"/>
      <c r="AS793" s="28"/>
      <c r="AT793" s="71"/>
      <c r="AU793" s="35"/>
      <c r="AV793" s="35"/>
      <c r="AW793" s="35"/>
      <c r="AX793" s="71"/>
      <c r="AY793" s="15"/>
      <c r="AZ793" s="15"/>
      <c r="BA793" s="28"/>
      <c r="BB793" s="71"/>
      <c r="BC793" s="173"/>
      <c r="BD793" s="220"/>
      <c r="BH793" s="221"/>
      <c r="BK793" s="50"/>
      <c r="BL793" s="115"/>
      <c r="BM793" s="43"/>
      <c r="BN793" s="43"/>
      <c r="BO793" s="43"/>
      <c r="BP793" s="115"/>
      <c r="BS793" s="50"/>
      <c r="BT793" s="115"/>
      <c r="BU793" s="222"/>
      <c r="BV793" s="223"/>
      <c r="BZ793" s="221"/>
      <c r="CC793" s="50"/>
      <c r="CD793" s="115"/>
      <c r="CE793" s="43"/>
      <c r="CF793" s="43"/>
      <c r="CG793" s="43"/>
      <c r="CH793" s="115"/>
      <c r="CK793" s="50"/>
      <c r="CL793" s="115"/>
      <c r="CM793" s="222"/>
      <c r="CN793" s="223"/>
      <c r="CR793" s="221"/>
      <c r="CU793" s="50"/>
      <c r="CV793" s="115"/>
      <c r="CW793" s="43"/>
      <c r="CX793" s="43"/>
      <c r="CY793" s="43"/>
      <c r="CZ793" s="115"/>
      <c r="DC793" s="50"/>
      <c r="DD793" s="115"/>
      <c r="DE793" s="222"/>
      <c r="DF793" s="223"/>
      <c r="DJ793" s="221"/>
      <c r="DM793" s="50"/>
      <c r="DN793" s="115"/>
      <c r="DO793" s="43"/>
      <c r="DP793" s="43"/>
      <c r="DQ793" s="43"/>
      <c r="DU793" s="50"/>
      <c r="DV793" s="115"/>
      <c r="DW793" s="222"/>
      <c r="DX793" s="223"/>
      <c r="EG793" s="43"/>
      <c r="EH793" s="43"/>
      <c r="EI793" s="43"/>
    </row>
    <row r="794">
      <c r="A794" s="218"/>
      <c r="B794" s="219"/>
      <c r="C794" s="15"/>
      <c r="D794" s="15"/>
      <c r="E794" s="15"/>
      <c r="F794" s="165"/>
      <c r="G794" s="15"/>
      <c r="H794" s="15"/>
      <c r="I794" s="28"/>
      <c r="J794" s="71"/>
      <c r="K794" s="35"/>
      <c r="L794" s="35"/>
      <c r="M794" s="35"/>
      <c r="N794" s="71"/>
      <c r="O794" s="15"/>
      <c r="P794" s="15"/>
      <c r="Q794" s="28"/>
      <c r="R794" s="71"/>
      <c r="S794" s="173"/>
      <c r="T794" s="219"/>
      <c r="U794" s="15"/>
      <c r="V794" s="15"/>
      <c r="W794" s="15"/>
      <c r="X794" s="165"/>
      <c r="Y794" s="15"/>
      <c r="Z794" s="15"/>
      <c r="AA794" s="15"/>
      <c r="AB794" s="71"/>
      <c r="AC794" s="35"/>
      <c r="AD794" s="35"/>
      <c r="AE794" s="35"/>
      <c r="AF794" s="71"/>
      <c r="AG794" s="15"/>
      <c r="AH794" s="15"/>
      <c r="AI794" s="28"/>
      <c r="AJ794" s="71"/>
      <c r="AK794" s="173"/>
      <c r="AL794" s="219"/>
      <c r="AM794" s="15"/>
      <c r="AN794" s="15"/>
      <c r="AO794" s="15"/>
      <c r="AP794" s="165"/>
      <c r="AQ794" s="15"/>
      <c r="AR794" s="15"/>
      <c r="AS794" s="28"/>
      <c r="AT794" s="71"/>
      <c r="AU794" s="35"/>
      <c r="AV794" s="35"/>
      <c r="AW794" s="35"/>
      <c r="AX794" s="71"/>
      <c r="AY794" s="15"/>
      <c r="AZ794" s="15"/>
      <c r="BA794" s="28"/>
      <c r="BB794" s="71"/>
      <c r="BC794" s="173"/>
      <c r="BD794" s="220"/>
      <c r="BH794" s="221"/>
      <c r="BK794" s="50"/>
      <c r="BL794" s="115"/>
      <c r="BM794" s="43"/>
      <c r="BN794" s="43"/>
      <c r="BO794" s="43"/>
      <c r="BP794" s="115"/>
      <c r="BS794" s="50"/>
      <c r="BT794" s="115"/>
      <c r="BU794" s="222"/>
      <c r="BV794" s="223"/>
      <c r="BZ794" s="221"/>
      <c r="CC794" s="50"/>
      <c r="CD794" s="115"/>
      <c r="CE794" s="43"/>
      <c r="CF794" s="43"/>
      <c r="CG794" s="43"/>
      <c r="CH794" s="115"/>
      <c r="CK794" s="50"/>
      <c r="CL794" s="115"/>
      <c r="CM794" s="222"/>
      <c r="CN794" s="223"/>
      <c r="CR794" s="221"/>
      <c r="CU794" s="50"/>
      <c r="CV794" s="115"/>
      <c r="CW794" s="43"/>
      <c r="CX794" s="43"/>
      <c r="CY794" s="43"/>
      <c r="CZ794" s="115"/>
      <c r="DC794" s="50"/>
      <c r="DD794" s="115"/>
      <c r="DE794" s="222"/>
      <c r="DF794" s="223"/>
      <c r="DJ794" s="221"/>
      <c r="DM794" s="50"/>
      <c r="DN794" s="115"/>
      <c r="DO794" s="43"/>
      <c r="DP794" s="43"/>
      <c r="DQ794" s="43"/>
      <c r="DU794" s="50"/>
      <c r="DV794" s="115"/>
      <c r="DW794" s="222"/>
      <c r="DX794" s="223"/>
      <c r="EG794" s="43"/>
      <c r="EH794" s="43"/>
      <c r="EI794" s="43"/>
    </row>
    <row r="795">
      <c r="A795" s="218"/>
      <c r="B795" s="219"/>
      <c r="C795" s="15"/>
      <c r="D795" s="15"/>
      <c r="E795" s="15"/>
      <c r="F795" s="165"/>
      <c r="G795" s="15"/>
      <c r="H795" s="15"/>
      <c r="I795" s="28"/>
      <c r="J795" s="71"/>
      <c r="K795" s="35"/>
      <c r="L795" s="35"/>
      <c r="M795" s="35"/>
      <c r="N795" s="71"/>
      <c r="O795" s="15"/>
      <c r="P795" s="15"/>
      <c r="Q795" s="28"/>
      <c r="R795" s="71"/>
      <c r="S795" s="173"/>
      <c r="T795" s="219"/>
      <c r="U795" s="15"/>
      <c r="V795" s="15"/>
      <c r="W795" s="15"/>
      <c r="X795" s="165"/>
      <c r="Y795" s="15"/>
      <c r="Z795" s="15"/>
      <c r="AA795" s="15"/>
      <c r="AB795" s="71"/>
      <c r="AC795" s="35"/>
      <c r="AD795" s="35"/>
      <c r="AE795" s="35"/>
      <c r="AF795" s="71"/>
      <c r="AG795" s="15"/>
      <c r="AH795" s="15"/>
      <c r="AI795" s="28"/>
      <c r="AJ795" s="71"/>
      <c r="AK795" s="173"/>
      <c r="AL795" s="219"/>
      <c r="AM795" s="15"/>
      <c r="AN795" s="15"/>
      <c r="AO795" s="15"/>
      <c r="AP795" s="165"/>
      <c r="AQ795" s="15"/>
      <c r="AR795" s="15"/>
      <c r="AS795" s="28"/>
      <c r="AT795" s="71"/>
      <c r="AU795" s="35"/>
      <c r="AV795" s="35"/>
      <c r="AW795" s="35"/>
      <c r="AX795" s="71"/>
      <c r="AY795" s="15"/>
      <c r="AZ795" s="15"/>
      <c r="BA795" s="28"/>
      <c r="BB795" s="71"/>
      <c r="BC795" s="173"/>
      <c r="BD795" s="220"/>
      <c r="BH795" s="221"/>
      <c r="BK795" s="50"/>
      <c r="BL795" s="115"/>
      <c r="BM795" s="43"/>
      <c r="BN795" s="43"/>
      <c r="BO795" s="43"/>
      <c r="BP795" s="115"/>
      <c r="BS795" s="50"/>
      <c r="BT795" s="115"/>
      <c r="BU795" s="222"/>
      <c r="BV795" s="223"/>
      <c r="BZ795" s="221"/>
      <c r="CC795" s="50"/>
      <c r="CD795" s="115"/>
      <c r="CE795" s="43"/>
      <c r="CF795" s="43"/>
      <c r="CG795" s="43"/>
      <c r="CH795" s="115"/>
      <c r="CK795" s="50"/>
      <c r="CL795" s="115"/>
      <c r="CM795" s="222"/>
      <c r="CN795" s="223"/>
      <c r="CR795" s="221"/>
      <c r="CU795" s="50"/>
      <c r="CV795" s="115"/>
      <c r="CW795" s="43"/>
      <c r="CX795" s="43"/>
      <c r="CY795" s="43"/>
      <c r="CZ795" s="115"/>
      <c r="DC795" s="50"/>
      <c r="DD795" s="115"/>
      <c r="DE795" s="222"/>
      <c r="DF795" s="223"/>
      <c r="DJ795" s="221"/>
      <c r="DM795" s="50"/>
      <c r="DN795" s="115"/>
      <c r="DO795" s="43"/>
      <c r="DP795" s="43"/>
      <c r="DQ795" s="43"/>
      <c r="DU795" s="50"/>
      <c r="DV795" s="115"/>
      <c r="DW795" s="222"/>
      <c r="DX795" s="223"/>
      <c r="EG795" s="43"/>
      <c r="EH795" s="43"/>
      <c r="EI795" s="43"/>
    </row>
    <row r="796">
      <c r="A796" s="218"/>
      <c r="B796" s="219"/>
      <c r="C796" s="15"/>
      <c r="D796" s="15"/>
      <c r="E796" s="15"/>
      <c r="F796" s="165"/>
      <c r="G796" s="15"/>
      <c r="H796" s="15"/>
      <c r="I796" s="28"/>
      <c r="J796" s="71"/>
      <c r="K796" s="35"/>
      <c r="L796" s="35"/>
      <c r="M796" s="35"/>
      <c r="N796" s="71"/>
      <c r="O796" s="15"/>
      <c r="P796" s="15"/>
      <c r="Q796" s="28"/>
      <c r="R796" s="71"/>
      <c r="S796" s="173"/>
      <c r="T796" s="219"/>
      <c r="U796" s="15"/>
      <c r="V796" s="15"/>
      <c r="W796" s="15"/>
      <c r="X796" s="165"/>
      <c r="Y796" s="15"/>
      <c r="Z796" s="15"/>
      <c r="AA796" s="15"/>
      <c r="AB796" s="71"/>
      <c r="AC796" s="35"/>
      <c r="AD796" s="35"/>
      <c r="AE796" s="35"/>
      <c r="AF796" s="71"/>
      <c r="AG796" s="15"/>
      <c r="AH796" s="15"/>
      <c r="AI796" s="28"/>
      <c r="AJ796" s="71"/>
      <c r="AK796" s="173"/>
      <c r="AL796" s="219"/>
      <c r="AM796" s="15"/>
      <c r="AN796" s="15"/>
      <c r="AO796" s="15"/>
      <c r="AP796" s="165"/>
      <c r="AQ796" s="15"/>
      <c r="AR796" s="15"/>
      <c r="AS796" s="28"/>
      <c r="AT796" s="71"/>
      <c r="AU796" s="35"/>
      <c r="AV796" s="35"/>
      <c r="AW796" s="35"/>
      <c r="AX796" s="71"/>
      <c r="AY796" s="15"/>
      <c r="AZ796" s="15"/>
      <c r="BA796" s="28"/>
      <c r="BB796" s="71"/>
      <c r="BC796" s="173"/>
      <c r="BD796" s="220"/>
      <c r="BH796" s="221"/>
      <c r="BK796" s="50"/>
      <c r="BL796" s="115"/>
      <c r="BM796" s="43"/>
      <c r="BN796" s="43"/>
      <c r="BO796" s="43"/>
      <c r="BP796" s="115"/>
      <c r="BS796" s="50"/>
      <c r="BT796" s="115"/>
      <c r="BU796" s="222"/>
      <c r="BV796" s="223"/>
      <c r="BZ796" s="221"/>
      <c r="CC796" s="50"/>
      <c r="CD796" s="115"/>
      <c r="CE796" s="43"/>
      <c r="CF796" s="43"/>
      <c r="CG796" s="43"/>
      <c r="CH796" s="115"/>
      <c r="CK796" s="50"/>
      <c r="CL796" s="115"/>
      <c r="CM796" s="222"/>
      <c r="CN796" s="223"/>
      <c r="CR796" s="221"/>
      <c r="CU796" s="50"/>
      <c r="CV796" s="115"/>
      <c r="CW796" s="43"/>
      <c r="CX796" s="43"/>
      <c r="CY796" s="43"/>
      <c r="CZ796" s="115"/>
      <c r="DC796" s="50"/>
      <c r="DD796" s="115"/>
      <c r="DE796" s="222"/>
      <c r="DF796" s="223"/>
      <c r="DJ796" s="221"/>
      <c r="DM796" s="50"/>
      <c r="DN796" s="115"/>
      <c r="DO796" s="43"/>
      <c r="DP796" s="43"/>
      <c r="DQ796" s="43"/>
      <c r="DU796" s="50"/>
      <c r="DV796" s="115"/>
      <c r="DW796" s="222"/>
      <c r="DX796" s="223"/>
      <c r="EG796" s="43"/>
      <c r="EH796" s="43"/>
      <c r="EI796" s="43"/>
    </row>
    <row r="797">
      <c r="A797" s="218"/>
      <c r="B797" s="219"/>
      <c r="C797" s="15"/>
      <c r="D797" s="15"/>
      <c r="E797" s="15"/>
      <c r="F797" s="165"/>
      <c r="G797" s="15"/>
      <c r="H797" s="15"/>
      <c r="I797" s="28"/>
      <c r="J797" s="71"/>
      <c r="K797" s="35"/>
      <c r="L797" s="35"/>
      <c r="M797" s="35"/>
      <c r="N797" s="71"/>
      <c r="O797" s="15"/>
      <c r="P797" s="15"/>
      <c r="Q797" s="28"/>
      <c r="R797" s="71"/>
      <c r="S797" s="173"/>
      <c r="T797" s="219"/>
      <c r="U797" s="15"/>
      <c r="V797" s="15"/>
      <c r="W797" s="15"/>
      <c r="X797" s="165"/>
      <c r="Y797" s="15"/>
      <c r="Z797" s="15"/>
      <c r="AA797" s="15"/>
      <c r="AB797" s="71"/>
      <c r="AC797" s="35"/>
      <c r="AD797" s="35"/>
      <c r="AE797" s="35"/>
      <c r="AF797" s="71"/>
      <c r="AG797" s="15"/>
      <c r="AH797" s="15"/>
      <c r="AI797" s="28"/>
      <c r="AJ797" s="71"/>
      <c r="AK797" s="173"/>
      <c r="AL797" s="219"/>
      <c r="AM797" s="15"/>
      <c r="AN797" s="15"/>
      <c r="AO797" s="15"/>
      <c r="AP797" s="165"/>
      <c r="AQ797" s="15"/>
      <c r="AR797" s="15"/>
      <c r="AS797" s="28"/>
      <c r="AT797" s="71"/>
      <c r="AU797" s="35"/>
      <c r="AV797" s="35"/>
      <c r="AW797" s="35"/>
      <c r="AX797" s="71"/>
      <c r="AY797" s="15"/>
      <c r="AZ797" s="15"/>
      <c r="BA797" s="28"/>
      <c r="BB797" s="71"/>
      <c r="BC797" s="173"/>
      <c r="BD797" s="220"/>
      <c r="BH797" s="221"/>
      <c r="BK797" s="50"/>
      <c r="BL797" s="115"/>
      <c r="BM797" s="43"/>
      <c r="BN797" s="43"/>
      <c r="BO797" s="43"/>
      <c r="BP797" s="115"/>
      <c r="BS797" s="50"/>
      <c r="BT797" s="115"/>
      <c r="BU797" s="222"/>
      <c r="BV797" s="223"/>
      <c r="BZ797" s="221"/>
      <c r="CC797" s="50"/>
      <c r="CD797" s="115"/>
      <c r="CE797" s="43"/>
      <c r="CF797" s="43"/>
      <c r="CG797" s="43"/>
      <c r="CH797" s="115"/>
      <c r="CK797" s="50"/>
      <c r="CL797" s="115"/>
      <c r="CM797" s="222"/>
      <c r="CN797" s="223"/>
      <c r="CR797" s="221"/>
      <c r="CU797" s="50"/>
      <c r="CV797" s="115"/>
      <c r="CW797" s="43"/>
      <c r="CX797" s="43"/>
      <c r="CY797" s="43"/>
      <c r="CZ797" s="115"/>
      <c r="DC797" s="50"/>
      <c r="DD797" s="115"/>
      <c r="DE797" s="222"/>
      <c r="DF797" s="223"/>
      <c r="DJ797" s="221"/>
      <c r="DM797" s="50"/>
      <c r="DN797" s="115"/>
      <c r="DO797" s="43"/>
      <c r="DP797" s="43"/>
      <c r="DQ797" s="43"/>
      <c r="DU797" s="50"/>
      <c r="DV797" s="115"/>
      <c r="DW797" s="222"/>
      <c r="DX797" s="223"/>
      <c r="EG797" s="43"/>
      <c r="EH797" s="43"/>
      <c r="EI797" s="43"/>
    </row>
    <row r="798">
      <c r="A798" s="218"/>
      <c r="B798" s="219"/>
      <c r="C798" s="15"/>
      <c r="D798" s="15"/>
      <c r="E798" s="15"/>
      <c r="F798" s="165"/>
      <c r="G798" s="15"/>
      <c r="H798" s="15"/>
      <c r="I798" s="28"/>
      <c r="J798" s="71"/>
      <c r="K798" s="35"/>
      <c r="L798" s="35"/>
      <c r="M798" s="35"/>
      <c r="N798" s="71"/>
      <c r="O798" s="15"/>
      <c r="P798" s="15"/>
      <c r="Q798" s="28"/>
      <c r="R798" s="71"/>
      <c r="S798" s="173"/>
      <c r="T798" s="219"/>
      <c r="U798" s="15"/>
      <c r="V798" s="15"/>
      <c r="W798" s="15"/>
      <c r="X798" s="165"/>
      <c r="Y798" s="15"/>
      <c r="Z798" s="15"/>
      <c r="AA798" s="15"/>
      <c r="AB798" s="71"/>
      <c r="AC798" s="35"/>
      <c r="AD798" s="35"/>
      <c r="AE798" s="35"/>
      <c r="AF798" s="71"/>
      <c r="AG798" s="15"/>
      <c r="AH798" s="15"/>
      <c r="AI798" s="28"/>
      <c r="AJ798" s="71"/>
      <c r="AK798" s="173"/>
      <c r="AL798" s="219"/>
      <c r="AM798" s="15"/>
      <c r="AN798" s="15"/>
      <c r="AO798" s="15"/>
      <c r="AP798" s="165"/>
      <c r="AQ798" s="15"/>
      <c r="AR798" s="15"/>
      <c r="AS798" s="28"/>
      <c r="AT798" s="71"/>
      <c r="AU798" s="35"/>
      <c r="AV798" s="35"/>
      <c r="AW798" s="35"/>
      <c r="AX798" s="71"/>
      <c r="AY798" s="15"/>
      <c r="AZ798" s="15"/>
      <c r="BA798" s="28"/>
      <c r="BB798" s="71"/>
      <c r="BC798" s="173"/>
      <c r="BD798" s="220"/>
      <c r="BH798" s="221"/>
      <c r="BK798" s="50"/>
      <c r="BL798" s="115"/>
      <c r="BM798" s="43"/>
      <c r="BN798" s="43"/>
      <c r="BO798" s="43"/>
      <c r="BP798" s="115"/>
      <c r="BS798" s="50"/>
      <c r="BT798" s="115"/>
      <c r="BU798" s="222"/>
      <c r="BV798" s="223"/>
      <c r="BZ798" s="221"/>
      <c r="CC798" s="50"/>
      <c r="CD798" s="115"/>
      <c r="CE798" s="43"/>
      <c r="CF798" s="43"/>
      <c r="CG798" s="43"/>
      <c r="CH798" s="115"/>
      <c r="CK798" s="50"/>
      <c r="CL798" s="115"/>
      <c r="CM798" s="222"/>
      <c r="CN798" s="223"/>
      <c r="CR798" s="221"/>
      <c r="CU798" s="50"/>
      <c r="CV798" s="115"/>
      <c r="CW798" s="43"/>
      <c r="CX798" s="43"/>
      <c r="CY798" s="43"/>
      <c r="CZ798" s="115"/>
      <c r="DC798" s="50"/>
      <c r="DD798" s="115"/>
      <c r="DE798" s="222"/>
      <c r="DF798" s="223"/>
      <c r="DJ798" s="221"/>
      <c r="DM798" s="50"/>
      <c r="DN798" s="115"/>
      <c r="DO798" s="43"/>
      <c r="DP798" s="43"/>
      <c r="DQ798" s="43"/>
      <c r="DU798" s="50"/>
      <c r="DV798" s="115"/>
      <c r="DW798" s="222"/>
      <c r="DX798" s="223"/>
      <c r="EG798" s="43"/>
      <c r="EH798" s="43"/>
      <c r="EI798" s="43"/>
    </row>
    <row r="799">
      <c r="A799" s="218"/>
      <c r="B799" s="219"/>
      <c r="C799" s="15"/>
      <c r="D799" s="15"/>
      <c r="E799" s="15"/>
      <c r="F799" s="165"/>
      <c r="G799" s="15"/>
      <c r="H799" s="15"/>
      <c r="I799" s="28"/>
      <c r="J799" s="71"/>
      <c r="K799" s="35"/>
      <c r="L799" s="35"/>
      <c r="M799" s="35"/>
      <c r="N799" s="71"/>
      <c r="O799" s="15"/>
      <c r="P799" s="15"/>
      <c r="Q799" s="28"/>
      <c r="R799" s="71"/>
      <c r="S799" s="173"/>
      <c r="T799" s="219"/>
      <c r="U799" s="15"/>
      <c r="V799" s="15"/>
      <c r="W799" s="15"/>
      <c r="X799" s="165"/>
      <c r="Y799" s="15"/>
      <c r="Z799" s="15"/>
      <c r="AA799" s="15"/>
      <c r="AB799" s="71"/>
      <c r="AC799" s="35"/>
      <c r="AD799" s="35"/>
      <c r="AE799" s="35"/>
      <c r="AF799" s="71"/>
      <c r="AG799" s="15"/>
      <c r="AH799" s="15"/>
      <c r="AI799" s="28"/>
      <c r="AJ799" s="71"/>
      <c r="AK799" s="173"/>
      <c r="AL799" s="219"/>
      <c r="AM799" s="15"/>
      <c r="AN799" s="15"/>
      <c r="AO799" s="15"/>
      <c r="AP799" s="165"/>
      <c r="AQ799" s="15"/>
      <c r="AR799" s="15"/>
      <c r="AS799" s="28"/>
      <c r="AT799" s="71"/>
      <c r="AU799" s="35"/>
      <c r="AV799" s="35"/>
      <c r="AW799" s="35"/>
      <c r="AX799" s="71"/>
      <c r="AY799" s="15"/>
      <c r="AZ799" s="15"/>
      <c r="BA799" s="28"/>
      <c r="BB799" s="71"/>
      <c r="BC799" s="173"/>
      <c r="BD799" s="220"/>
      <c r="BH799" s="221"/>
      <c r="BK799" s="50"/>
      <c r="BL799" s="115"/>
      <c r="BM799" s="43"/>
      <c r="BN799" s="43"/>
      <c r="BO799" s="43"/>
      <c r="BP799" s="115"/>
      <c r="BS799" s="50"/>
      <c r="BT799" s="115"/>
      <c r="BU799" s="222"/>
      <c r="BV799" s="223"/>
      <c r="BZ799" s="221"/>
      <c r="CC799" s="50"/>
      <c r="CD799" s="115"/>
      <c r="CE799" s="43"/>
      <c r="CF799" s="43"/>
      <c r="CG799" s="43"/>
      <c r="CH799" s="115"/>
      <c r="CK799" s="50"/>
      <c r="CL799" s="115"/>
      <c r="CM799" s="222"/>
      <c r="CN799" s="223"/>
      <c r="CR799" s="221"/>
      <c r="CU799" s="50"/>
      <c r="CV799" s="115"/>
      <c r="CW799" s="43"/>
      <c r="CX799" s="43"/>
      <c r="CY799" s="43"/>
      <c r="CZ799" s="115"/>
      <c r="DC799" s="50"/>
      <c r="DD799" s="115"/>
      <c r="DE799" s="222"/>
      <c r="DF799" s="223"/>
      <c r="DJ799" s="221"/>
      <c r="DM799" s="50"/>
      <c r="DN799" s="115"/>
      <c r="DO799" s="43"/>
      <c r="DP799" s="43"/>
      <c r="DQ799" s="43"/>
      <c r="DU799" s="50"/>
      <c r="DV799" s="115"/>
      <c r="DW799" s="222"/>
      <c r="DX799" s="223"/>
      <c r="EG799" s="43"/>
      <c r="EH799" s="43"/>
      <c r="EI799" s="43"/>
    </row>
    <row r="800">
      <c r="A800" s="218"/>
      <c r="B800" s="219"/>
      <c r="C800" s="15"/>
      <c r="D800" s="15"/>
      <c r="E800" s="15"/>
      <c r="F800" s="165"/>
      <c r="G800" s="15"/>
      <c r="H800" s="15"/>
      <c r="I800" s="28"/>
      <c r="J800" s="71"/>
      <c r="K800" s="35"/>
      <c r="L800" s="35"/>
      <c r="M800" s="35"/>
      <c r="N800" s="71"/>
      <c r="O800" s="15"/>
      <c r="P800" s="15"/>
      <c r="Q800" s="28"/>
      <c r="R800" s="71"/>
      <c r="S800" s="173"/>
      <c r="T800" s="219"/>
      <c r="U800" s="15"/>
      <c r="V800" s="15"/>
      <c r="W800" s="15"/>
      <c r="X800" s="165"/>
      <c r="Y800" s="15"/>
      <c r="Z800" s="15"/>
      <c r="AA800" s="15"/>
      <c r="AB800" s="71"/>
      <c r="AC800" s="35"/>
      <c r="AD800" s="35"/>
      <c r="AE800" s="35"/>
      <c r="AF800" s="71"/>
      <c r="AG800" s="15"/>
      <c r="AH800" s="15"/>
      <c r="AI800" s="28"/>
      <c r="AJ800" s="71"/>
      <c r="AK800" s="173"/>
      <c r="AL800" s="219"/>
      <c r="AM800" s="15"/>
      <c r="AN800" s="15"/>
      <c r="AO800" s="15"/>
      <c r="AP800" s="165"/>
      <c r="AQ800" s="15"/>
      <c r="AR800" s="15"/>
      <c r="AS800" s="28"/>
      <c r="AT800" s="71"/>
      <c r="AU800" s="35"/>
      <c r="AV800" s="35"/>
      <c r="AW800" s="35"/>
      <c r="AX800" s="71"/>
      <c r="AY800" s="15"/>
      <c r="AZ800" s="15"/>
      <c r="BA800" s="28"/>
      <c r="BB800" s="71"/>
      <c r="BC800" s="173"/>
      <c r="BD800" s="220"/>
      <c r="BH800" s="221"/>
      <c r="BK800" s="50"/>
      <c r="BL800" s="115"/>
      <c r="BM800" s="43"/>
      <c r="BN800" s="43"/>
      <c r="BO800" s="43"/>
      <c r="BP800" s="115"/>
      <c r="BS800" s="50"/>
      <c r="BT800" s="115"/>
      <c r="BU800" s="222"/>
      <c r="BV800" s="223"/>
      <c r="BZ800" s="221"/>
      <c r="CC800" s="50"/>
      <c r="CD800" s="115"/>
      <c r="CE800" s="43"/>
      <c r="CF800" s="43"/>
      <c r="CG800" s="43"/>
      <c r="CH800" s="115"/>
      <c r="CK800" s="50"/>
      <c r="CL800" s="115"/>
      <c r="CM800" s="222"/>
      <c r="CN800" s="223"/>
      <c r="CR800" s="221"/>
      <c r="CU800" s="50"/>
      <c r="CV800" s="115"/>
      <c r="CW800" s="43"/>
      <c r="CX800" s="43"/>
      <c r="CY800" s="43"/>
      <c r="CZ800" s="115"/>
      <c r="DC800" s="50"/>
      <c r="DD800" s="115"/>
      <c r="DE800" s="222"/>
      <c r="DF800" s="223"/>
      <c r="DJ800" s="221"/>
      <c r="DM800" s="50"/>
      <c r="DN800" s="115"/>
      <c r="DO800" s="43"/>
      <c r="DP800" s="43"/>
      <c r="DQ800" s="43"/>
      <c r="DU800" s="50"/>
      <c r="DV800" s="115"/>
      <c r="DW800" s="222"/>
      <c r="DX800" s="223"/>
      <c r="EG800" s="43"/>
      <c r="EH800" s="43"/>
      <c r="EI800" s="43"/>
    </row>
    <row r="801">
      <c r="A801" s="218"/>
      <c r="B801" s="219"/>
      <c r="C801" s="15"/>
      <c r="D801" s="15"/>
      <c r="E801" s="15"/>
      <c r="F801" s="165"/>
      <c r="G801" s="15"/>
      <c r="H801" s="15"/>
      <c r="I801" s="28"/>
      <c r="J801" s="71"/>
      <c r="K801" s="35"/>
      <c r="L801" s="35"/>
      <c r="M801" s="35"/>
      <c r="N801" s="71"/>
      <c r="O801" s="15"/>
      <c r="P801" s="15"/>
      <c r="Q801" s="28"/>
      <c r="R801" s="71"/>
      <c r="S801" s="173"/>
      <c r="T801" s="219"/>
      <c r="U801" s="15"/>
      <c r="V801" s="15"/>
      <c r="W801" s="15"/>
      <c r="X801" s="165"/>
      <c r="Y801" s="15"/>
      <c r="Z801" s="15"/>
      <c r="AA801" s="15"/>
      <c r="AB801" s="71"/>
      <c r="AC801" s="35"/>
      <c r="AD801" s="35"/>
      <c r="AE801" s="35"/>
      <c r="AF801" s="71"/>
      <c r="AG801" s="15"/>
      <c r="AH801" s="15"/>
      <c r="AI801" s="28"/>
      <c r="AJ801" s="71"/>
      <c r="AK801" s="173"/>
      <c r="AL801" s="219"/>
      <c r="AM801" s="15"/>
      <c r="AN801" s="15"/>
      <c r="AO801" s="15"/>
      <c r="AP801" s="165"/>
      <c r="AQ801" s="15"/>
      <c r="AR801" s="15"/>
      <c r="AS801" s="28"/>
      <c r="AT801" s="71"/>
      <c r="AU801" s="35"/>
      <c r="AV801" s="35"/>
      <c r="AW801" s="35"/>
      <c r="AX801" s="71"/>
      <c r="AY801" s="15"/>
      <c r="AZ801" s="15"/>
      <c r="BA801" s="28"/>
      <c r="BB801" s="71"/>
      <c r="BC801" s="173"/>
      <c r="BD801" s="220"/>
      <c r="BH801" s="221"/>
      <c r="BK801" s="50"/>
      <c r="BL801" s="115"/>
      <c r="BM801" s="43"/>
      <c r="BN801" s="43"/>
      <c r="BO801" s="43"/>
      <c r="BP801" s="115"/>
      <c r="BS801" s="50"/>
      <c r="BT801" s="115"/>
      <c r="BU801" s="222"/>
      <c r="BV801" s="223"/>
      <c r="BZ801" s="221"/>
      <c r="CC801" s="50"/>
      <c r="CD801" s="115"/>
      <c r="CE801" s="43"/>
      <c r="CF801" s="43"/>
      <c r="CG801" s="43"/>
      <c r="CH801" s="115"/>
      <c r="CK801" s="50"/>
      <c r="CL801" s="115"/>
      <c r="CM801" s="222"/>
      <c r="CN801" s="223"/>
      <c r="CR801" s="221"/>
      <c r="CU801" s="50"/>
      <c r="CV801" s="115"/>
      <c r="CW801" s="43"/>
      <c r="CX801" s="43"/>
      <c r="CY801" s="43"/>
      <c r="CZ801" s="115"/>
      <c r="DC801" s="50"/>
      <c r="DD801" s="115"/>
      <c r="DE801" s="222"/>
      <c r="DF801" s="223"/>
      <c r="DJ801" s="221"/>
      <c r="DM801" s="50"/>
      <c r="DN801" s="115"/>
      <c r="DO801" s="43"/>
      <c r="DP801" s="43"/>
      <c r="DQ801" s="43"/>
      <c r="DU801" s="50"/>
      <c r="DV801" s="115"/>
      <c r="DW801" s="222"/>
      <c r="DX801" s="223"/>
      <c r="EG801" s="43"/>
      <c r="EH801" s="43"/>
      <c r="EI801" s="43"/>
    </row>
    <row r="802">
      <c r="A802" s="218"/>
      <c r="B802" s="219"/>
      <c r="C802" s="15"/>
      <c r="D802" s="15"/>
      <c r="E802" s="15"/>
      <c r="F802" s="165"/>
      <c r="G802" s="15"/>
      <c r="H802" s="15"/>
      <c r="I802" s="28"/>
      <c r="J802" s="71"/>
      <c r="K802" s="35"/>
      <c r="L802" s="35"/>
      <c r="M802" s="35"/>
      <c r="N802" s="71"/>
      <c r="O802" s="15"/>
      <c r="P802" s="15"/>
      <c r="Q802" s="28"/>
      <c r="R802" s="71"/>
      <c r="S802" s="173"/>
      <c r="T802" s="219"/>
      <c r="U802" s="15"/>
      <c r="V802" s="15"/>
      <c r="W802" s="15"/>
      <c r="X802" s="165"/>
      <c r="Y802" s="15"/>
      <c r="Z802" s="15"/>
      <c r="AA802" s="15"/>
      <c r="AB802" s="71"/>
      <c r="AC802" s="35"/>
      <c r="AD802" s="35"/>
      <c r="AE802" s="35"/>
      <c r="AF802" s="71"/>
      <c r="AG802" s="15"/>
      <c r="AH802" s="15"/>
      <c r="AI802" s="28"/>
      <c r="AJ802" s="71"/>
      <c r="AK802" s="173"/>
      <c r="AL802" s="219"/>
      <c r="AM802" s="15"/>
      <c r="AN802" s="15"/>
      <c r="AO802" s="15"/>
      <c r="AP802" s="165"/>
      <c r="AQ802" s="15"/>
      <c r="AR802" s="15"/>
      <c r="AS802" s="28"/>
      <c r="AT802" s="71"/>
      <c r="AU802" s="35"/>
      <c r="AV802" s="35"/>
      <c r="AW802" s="35"/>
      <c r="AX802" s="71"/>
      <c r="AY802" s="15"/>
      <c r="AZ802" s="15"/>
      <c r="BA802" s="28"/>
      <c r="BB802" s="71"/>
      <c r="BC802" s="173"/>
      <c r="BD802" s="220"/>
      <c r="BH802" s="221"/>
      <c r="BK802" s="50"/>
      <c r="BL802" s="115"/>
      <c r="BM802" s="43"/>
      <c r="BN802" s="43"/>
      <c r="BO802" s="43"/>
      <c r="BP802" s="115"/>
      <c r="BS802" s="50"/>
      <c r="BT802" s="115"/>
      <c r="BU802" s="222"/>
      <c r="BV802" s="223"/>
      <c r="BZ802" s="221"/>
      <c r="CC802" s="50"/>
      <c r="CD802" s="115"/>
      <c r="CE802" s="43"/>
      <c r="CF802" s="43"/>
      <c r="CG802" s="43"/>
      <c r="CH802" s="115"/>
      <c r="CK802" s="50"/>
      <c r="CL802" s="115"/>
      <c r="CM802" s="222"/>
      <c r="CN802" s="223"/>
      <c r="CR802" s="221"/>
      <c r="CU802" s="50"/>
      <c r="CV802" s="115"/>
      <c r="CW802" s="43"/>
      <c r="CX802" s="43"/>
      <c r="CY802" s="43"/>
      <c r="CZ802" s="115"/>
      <c r="DC802" s="50"/>
      <c r="DD802" s="115"/>
      <c r="DE802" s="222"/>
      <c r="DF802" s="223"/>
      <c r="DJ802" s="221"/>
      <c r="DM802" s="50"/>
      <c r="DN802" s="115"/>
      <c r="DO802" s="43"/>
      <c r="DP802" s="43"/>
      <c r="DQ802" s="43"/>
      <c r="DU802" s="50"/>
      <c r="DV802" s="115"/>
      <c r="DW802" s="222"/>
      <c r="DX802" s="223"/>
      <c r="EG802" s="43"/>
      <c r="EH802" s="43"/>
      <c r="EI802" s="43"/>
    </row>
    <row r="803">
      <c r="A803" s="218"/>
      <c r="B803" s="219"/>
      <c r="C803" s="15"/>
      <c r="D803" s="15"/>
      <c r="E803" s="15"/>
      <c r="F803" s="165"/>
      <c r="G803" s="15"/>
      <c r="H803" s="15"/>
      <c r="I803" s="28"/>
      <c r="J803" s="71"/>
      <c r="K803" s="35"/>
      <c r="L803" s="35"/>
      <c r="M803" s="35"/>
      <c r="N803" s="71"/>
      <c r="O803" s="15"/>
      <c r="P803" s="15"/>
      <c r="Q803" s="28"/>
      <c r="R803" s="71"/>
      <c r="S803" s="173"/>
      <c r="T803" s="219"/>
      <c r="U803" s="15"/>
      <c r="V803" s="15"/>
      <c r="W803" s="15"/>
      <c r="X803" s="165"/>
      <c r="Y803" s="15"/>
      <c r="Z803" s="15"/>
      <c r="AA803" s="15"/>
      <c r="AB803" s="71"/>
      <c r="AC803" s="35"/>
      <c r="AD803" s="35"/>
      <c r="AE803" s="35"/>
      <c r="AF803" s="71"/>
      <c r="AG803" s="15"/>
      <c r="AH803" s="15"/>
      <c r="AI803" s="28"/>
      <c r="AJ803" s="71"/>
      <c r="AK803" s="173"/>
      <c r="AL803" s="219"/>
      <c r="AM803" s="15"/>
      <c r="AN803" s="15"/>
      <c r="AO803" s="15"/>
      <c r="AP803" s="165"/>
      <c r="AQ803" s="15"/>
      <c r="AR803" s="15"/>
      <c r="AS803" s="28"/>
      <c r="AT803" s="71"/>
      <c r="AU803" s="35"/>
      <c r="AV803" s="35"/>
      <c r="AW803" s="35"/>
      <c r="AX803" s="71"/>
      <c r="AY803" s="15"/>
      <c r="AZ803" s="15"/>
      <c r="BA803" s="28"/>
      <c r="BB803" s="71"/>
      <c r="BC803" s="173"/>
      <c r="BD803" s="220"/>
      <c r="BH803" s="221"/>
      <c r="BK803" s="50"/>
      <c r="BL803" s="115"/>
      <c r="BM803" s="43"/>
      <c r="BN803" s="43"/>
      <c r="BO803" s="43"/>
      <c r="BP803" s="115"/>
      <c r="BS803" s="50"/>
      <c r="BT803" s="115"/>
      <c r="BU803" s="222"/>
      <c r="BV803" s="223"/>
      <c r="BZ803" s="221"/>
      <c r="CC803" s="50"/>
      <c r="CD803" s="115"/>
      <c r="CE803" s="43"/>
      <c r="CF803" s="43"/>
      <c r="CG803" s="43"/>
      <c r="CH803" s="115"/>
      <c r="CK803" s="50"/>
      <c r="CL803" s="115"/>
      <c r="CM803" s="222"/>
      <c r="CN803" s="223"/>
      <c r="CR803" s="221"/>
      <c r="CU803" s="50"/>
      <c r="CV803" s="115"/>
      <c r="CW803" s="43"/>
      <c r="CX803" s="43"/>
      <c r="CY803" s="43"/>
      <c r="CZ803" s="115"/>
      <c r="DC803" s="50"/>
      <c r="DD803" s="115"/>
      <c r="DE803" s="222"/>
      <c r="DF803" s="223"/>
      <c r="DJ803" s="221"/>
      <c r="DM803" s="50"/>
      <c r="DN803" s="115"/>
      <c r="DO803" s="43"/>
      <c r="DP803" s="43"/>
      <c r="DQ803" s="43"/>
      <c r="DU803" s="50"/>
      <c r="DV803" s="115"/>
      <c r="DW803" s="222"/>
      <c r="DX803" s="223"/>
      <c r="EG803" s="43"/>
      <c r="EH803" s="43"/>
      <c r="EI803" s="43"/>
    </row>
    <row r="804">
      <c r="A804" s="218"/>
      <c r="B804" s="219"/>
      <c r="C804" s="15"/>
      <c r="D804" s="15"/>
      <c r="E804" s="15"/>
      <c r="F804" s="165"/>
      <c r="G804" s="15"/>
      <c r="H804" s="15"/>
      <c r="I804" s="28"/>
      <c r="J804" s="71"/>
      <c r="K804" s="35"/>
      <c r="L804" s="35"/>
      <c r="M804" s="35"/>
      <c r="N804" s="71"/>
      <c r="O804" s="15"/>
      <c r="P804" s="15"/>
      <c r="Q804" s="28"/>
      <c r="R804" s="71"/>
      <c r="S804" s="173"/>
      <c r="T804" s="219"/>
      <c r="U804" s="15"/>
      <c r="V804" s="15"/>
      <c r="W804" s="15"/>
      <c r="X804" s="165"/>
      <c r="Y804" s="15"/>
      <c r="Z804" s="15"/>
      <c r="AA804" s="15"/>
      <c r="AB804" s="71"/>
      <c r="AC804" s="35"/>
      <c r="AD804" s="35"/>
      <c r="AE804" s="35"/>
      <c r="AF804" s="71"/>
      <c r="AG804" s="15"/>
      <c r="AH804" s="15"/>
      <c r="AI804" s="28"/>
      <c r="AJ804" s="71"/>
      <c r="AK804" s="173"/>
      <c r="AL804" s="219"/>
      <c r="AM804" s="15"/>
      <c r="AN804" s="15"/>
      <c r="AO804" s="15"/>
      <c r="AP804" s="165"/>
      <c r="AQ804" s="15"/>
      <c r="AR804" s="15"/>
      <c r="AS804" s="28"/>
      <c r="AT804" s="71"/>
      <c r="AU804" s="35"/>
      <c r="AV804" s="35"/>
      <c r="AW804" s="35"/>
      <c r="AX804" s="71"/>
      <c r="AY804" s="15"/>
      <c r="AZ804" s="15"/>
      <c r="BA804" s="28"/>
      <c r="BB804" s="71"/>
      <c r="BC804" s="173"/>
      <c r="BD804" s="220"/>
      <c r="BH804" s="221"/>
      <c r="BK804" s="50"/>
      <c r="BL804" s="115"/>
      <c r="BM804" s="43"/>
      <c r="BN804" s="43"/>
      <c r="BO804" s="43"/>
      <c r="BP804" s="115"/>
      <c r="BS804" s="50"/>
      <c r="BT804" s="115"/>
      <c r="BU804" s="222"/>
      <c r="BV804" s="223"/>
      <c r="BZ804" s="221"/>
      <c r="CC804" s="50"/>
      <c r="CD804" s="115"/>
      <c r="CE804" s="43"/>
      <c r="CF804" s="43"/>
      <c r="CG804" s="43"/>
      <c r="CH804" s="115"/>
      <c r="CK804" s="50"/>
      <c r="CL804" s="115"/>
      <c r="CM804" s="222"/>
      <c r="CN804" s="223"/>
      <c r="CR804" s="221"/>
      <c r="CU804" s="50"/>
      <c r="CV804" s="115"/>
      <c r="CW804" s="43"/>
      <c r="CX804" s="43"/>
      <c r="CY804" s="43"/>
      <c r="CZ804" s="115"/>
      <c r="DC804" s="50"/>
      <c r="DD804" s="115"/>
      <c r="DE804" s="222"/>
      <c r="DF804" s="223"/>
      <c r="DJ804" s="221"/>
      <c r="DM804" s="50"/>
      <c r="DN804" s="115"/>
      <c r="DO804" s="43"/>
      <c r="DP804" s="43"/>
      <c r="DQ804" s="43"/>
      <c r="DU804" s="50"/>
      <c r="DV804" s="115"/>
      <c r="DW804" s="222"/>
      <c r="DX804" s="223"/>
      <c r="EG804" s="43"/>
      <c r="EH804" s="43"/>
      <c r="EI804" s="43"/>
    </row>
    <row r="805">
      <c r="A805" s="218"/>
      <c r="B805" s="219"/>
      <c r="C805" s="15"/>
      <c r="D805" s="15"/>
      <c r="E805" s="15"/>
      <c r="F805" s="165"/>
      <c r="G805" s="15"/>
      <c r="H805" s="15"/>
      <c r="I805" s="28"/>
      <c r="J805" s="71"/>
      <c r="K805" s="35"/>
      <c r="L805" s="35"/>
      <c r="M805" s="35"/>
      <c r="N805" s="71"/>
      <c r="O805" s="15"/>
      <c r="P805" s="15"/>
      <c r="Q805" s="28"/>
      <c r="R805" s="71"/>
      <c r="S805" s="173"/>
      <c r="T805" s="219"/>
      <c r="U805" s="15"/>
      <c r="V805" s="15"/>
      <c r="W805" s="15"/>
      <c r="X805" s="165"/>
      <c r="Y805" s="15"/>
      <c r="Z805" s="15"/>
      <c r="AA805" s="15"/>
      <c r="AB805" s="71"/>
      <c r="AC805" s="35"/>
      <c r="AD805" s="35"/>
      <c r="AE805" s="35"/>
      <c r="AF805" s="71"/>
      <c r="AG805" s="15"/>
      <c r="AH805" s="15"/>
      <c r="AI805" s="28"/>
      <c r="AJ805" s="71"/>
      <c r="AK805" s="173"/>
      <c r="AL805" s="219"/>
      <c r="AM805" s="15"/>
      <c r="AN805" s="15"/>
      <c r="AO805" s="15"/>
      <c r="AP805" s="165"/>
      <c r="AQ805" s="15"/>
      <c r="AR805" s="15"/>
      <c r="AS805" s="28"/>
      <c r="AT805" s="71"/>
      <c r="AU805" s="35"/>
      <c r="AV805" s="35"/>
      <c r="AW805" s="35"/>
      <c r="AX805" s="71"/>
      <c r="AY805" s="15"/>
      <c r="AZ805" s="15"/>
      <c r="BA805" s="28"/>
      <c r="BB805" s="71"/>
      <c r="BC805" s="173"/>
      <c r="BD805" s="220"/>
      <c r="BH805" s="221"/>
      <c r="BK805" s="50"/>
      <c r="BL805" s="115"/>
      <c r="BM805" s="43"/>
      <c r="BN805" s="43"/>
      <c r="BO805" s="43"/>
      <c r="BP805" s="115"/>
      <c r="BS805" s="50"/>
      <c r="BT805" s="115"/>
      <c r="BU805" s="222"/>
      <c r="BV805" s="223"/>
      <c r="BZ805" s="221"/>
      <c r="CC805" s="50"/>
      <c r="CD805" s="115"/>
      <c r="CE805" s="43"/>
      <c r="CF805" s="43"/>
      <c r="CG805" s="43"/>
      <c r="CH805" s="115"/>
      <c r="CK805" s="50"/>
      <c r="CL805" s="115"/>
      <c r="CM805" s="222"/>
      <c r="CN805" s="223"/>
      <c r="CR805" s="221"/>
      <c r="CU805" s="50"/>
      <c r="CV805" s="115"/>
      <c r="CW805" s="43"/>
      <c r="CX805" s="43"/>
      <c r="CY805" s="43"/>
      <c r="CZ805" s="115"/>
      <c r="DC805" s="50"/>
      <c r="DD805" s="115"/>
      <c r="DE805" s="222"/>
      <c r="DF805" s="223"/>
      <c r="DJ805" s="221"/>
      <c r="DM805" s="50"/>
      <c r="DN805" s="115"/>
      <c r="DO805" s="43"/>
      <c r="DP805" s="43"/>
      <c r="DQ805" s="43"/>
      <c r="DU805" s="50"/>
      <c r="DV805" s="115"/>
      <c r="DW805" s="222"/>
      <c r="DX805" s="223"/>
      <c r="EG805" s="43"/>
      <c r="EH805" s="43"/>
      <c r="EI805" s="43"/>
    </row>
    <row r="806">
      <c r="A806" s="218"/>
      <c r="B806" s="219"/>
      <c r="C806" s="15"/>
      <c r="D806" s="15"/>
      <c r="E806" s="15"/>
      <c r="F806" s="165"/>
      <c r="G806" s="15"/>
      <c r="H806" s="15"/>
      <c r="I806" s="28"/>
      <c r="J806" s="71"/>
      <c r="K806" s="35"/>
      <c r="L806" s="35"/>
      <c r="M806" s="35"/>
      <c r="N806" s="71"/>
      <c r="O806" s="15"/>
      <c r="P806" s="15"/>
      <c r="Q806" s="28"/>
      <c r="R806" s="71"/>
      <c r="S806" s="173"/>
      <c r="T806" s="219"/>
      <c r="U806" s="15"/>
      <c r="V806" s="15"/>
      <c r="W806" s="15"/>
      <c r="X806" s="165"/>
      <c r="Y806" s="15"/>
      <c r="Z806" s="15"/>
      <c r="AA806" s="15"/>
      <c r="AB806" s="71"/>
      <c r="AC806" s="35"/>
      <c r="AD806" s="35"/>
      <c r="AE806" s="35"/>
      <c r="AF806" s="71"/>
      <c r="AG806" s="15"/>
      <c r="AH806" s="15"/>
      <c r="AI806" s="28"/>
      <c r="AJ806" s="71"/>
      <c r="AK806" s="173"/>
      <c r="AL806" s="219"/>
      <c r="AM806" s="15"/>
      <c r="AN806" s="15"/>
      <c r="AO806" s="15"/>
      <c r="AP806" s="165"/>
      <c r="AQ806" s="15"/>
      <c r="AR806" s="15"/>
      <c r="AS806" s="28"/>
      <c r="AT806" s="71"/>
      <c r="AU806" s="35"/>
      <c r="AV806" s="35"/>
      <c r="AW806" s="35"/>
      <c r="AX806" s="71"/>
      <c r="AY806" s="15"/>
      <c r="AZ806" s="15"/>
      <c r="BA806" s="28"/>
      <c r="BB806" s="71"/>
      <c r="BC806" s="173"/>
      <c r="BD806" s="220"/>
      <c r="BH806" s="221"/>
      <c r="BK806" s="50"/>
      <c r="BL806" s="115"/>
      <c r="BM806" s="43"/>
      <c r="BN806" s="43"/>
      <c r="BO806" s="43"/>
      <c r="BP806" s="115"/>
      <c r="BS806" s="50"/>
      <c r="BT806" s="115"/>
      <c r="BU806" s="222"/>
      <c r="BV806" s="223"/>
      <c r="BZ806" s="221"/>
      <c r="CC806" s="50"/>
      <c r="CD806" s="115"/>
      <c r="CE806" s="43"/>
      <c r="CF806" s="43"/>
      <c r="CG806" s="43"/>
      <c r="CH806" s="115"/>
      <c r="CK806" s="50"/>
      <c r="CL806" s="115"/>
      <c r="CM806" s="222"/>
      <c r="CN806" s="223"/>
      <c r="CR806" s="221"/>
      <c r="CU806" s="50"/>
      <c r="CV806" s="115"/>
      <c r="CW806" s="43"/>
      <c r="CX806" s="43"/>
      <c r="CY806" s="43"/>
      <c r="CZ806" s="115"/>
      <c r="DC806" s="50"/>
      <c r="DD806" s="115"/>
      <c r="DE806" s="222"/>
      <c r="DF806" s="223"/>
      <c r="DJ806" s="221"/>
      <c r="DM806" s="50"/>
      <c r="DN806" s="115"/>
      <c r="DO806" s="43"/>
      <c r="DP806" s="43"/>
      <c r="DQ806" s="43"/>
      <c r="DU806" s="50"/>
      <c r="DV806" s="115"/>
      <c r="DW806" s="222"/>
      <c r="DX806" s="223"/>
      <c r="EG806" s="43"/>
      <c r="EH806" s="43"/>
      <c r="EI806" s="43"/>
    </row>
    <row r="807">
      <c r="A807" s="218"/>
      <c r="B807" s="219"/>
      <c r="C807" s="15"/>
      <c r="D807" s="15"/>
      <c r="E807" s="15"/>
      <c r="F807" s="165"/>
      <c r="G807" s="15"/>
      <c r="H807" s="15"/>
      <c r="I807" s="28"/>
      <c r="J807" s="71"/>
      <c r="K807" s="35"/>
      <c r="L807" s="35"/>
      <c r="M807" s="35"/>
      <c r="N807" s="71"/>
      <c r="O807" s="15"/>
      <c r="P807" s="15"/>
      <c r="Q807" s="28"/>
      <c r="R807" s="71"/>
      <c r="S807" s="173"/>
      <c r="T807" s="219"/>
      <c r="U807" s="15"/>
      <c r="V807" s="15"/>
      <c r="W807" s="15"/>
      <c r="X807" s="165"/>
      <c r="Y807" s="15"/>
      <c r="Z807" s="15"/>
      <c r="AA807" s="15"/>
      <c r="AB807" s="71"/>
      <c r="AC807" s="35"/>
      <c r="AD807" s="35"/>
      <c r="AE807" s="35"/>
      <c r="AF807" s="71"/>
      <c r="AG807" s="15"/>
      <c r="AH807" s="15"/>
      <c r="AI807" s="28"/>
      <c r="AJ807" s="71"/>
      <c r="AK807" s="173"/>
      <c r="AL807" s="219"/>
      <c r="AM807" s="15"/>
      <c r="AN807" s="15"/>
      <c r="AO807" s="15"/>
      <c r="AP807" s="165"/>
      <c r="AQ807" s="15"/>
      <c r="AR807" s="15"/>
      <c r="AS807" s="28"/>
      <c r="AT807" s="71"/>
      <c r="AU807" s="35"/>
      <c r="AV807" s="35"/>
      <c r="AW807" s="35"/>
      <c r="AX807" s="71"/>
      <c r="AY807" s="15"/>
      <c r="AZ807" s="15"/>
      <c r="BA807" s="28"/>
      <c r="BB807" s="71"/>
      <c r="BC807" s="173"/>
      <c r="BD807" s="220"/>
      <c r="BH807" s="221"/>
      <c r="BK807" s="50"/>
      <c r="BL807" s="115"/>
      <c r="BM807" s="43"/>
      <c r="BN807" s="43"/>
      <c r="BO807" s="43"/>
      <c r="BP807" s="115"/>
      <c r="BS807" s="50"/>
      <c r="BT807" s="115"/>
      <c r="BU807" s="222"/>
      <c r="BV807" s="223"/>
      <c r="BZ807" s="221"/>
      <c r="CC807" s="50"/>
      <c r="CD807" s="115"/>
      <c r="CE807" s="43"/>
      <c r="CF807" s="43"/>
      <c r="CG807" s="43"/>
      <c r="CH807" s="115"/>
      <c r="CK807" s="50"/>
      <c r="CL807" s="115"/>
      <c r="CM807" s="222"/>
      <c r="CN807" s="223"/>
      <c r="CR807" s="221"/>
      <c r="CU807" s="50"/>
      <c r="CV807" s="115"/>
      <c r="CW807" s="43"/>
      <c r="CX807" s="43"/>
      <c r="CY807" s="43"/>
      <c r="CZ807" s="115"/>
      <c r="DC807" s="50"/>
      <c r="DD807" s="115"/>
      <c r="DE807" s="222"/>
      <c r="DF807" s="223"/>
      <c r="DJ807" s="221"/>
      <c r="DM807" s="50"/>
      <c r="DN807" s="115"/>
      <c r="DO807" s="43"/>
      <c r="DP807" s="43"/>
      <c r="DQ807" s="43"/>
      <c r="DU807" s="50"/>
      <c r="DV807" s="115"/>
      <c r="DW807" s="222"/>
      <c r="DX807" s="223"/>
      <c r="EG807" s="43"/>
      <c r="EH807" s="43"/>
      <c r="EI807" s="43"/>
    </row>
    <row r="808">
      <c r="A808" s="218"/>
      <c r="B808" s="219"/>
      <c r="C808" s="15"/>
      <c r="D808" s="15"/>
      <c r="E808" s="15"/>
      <c r="F808" s="165"/>
      <c r="G808" s="15"/>
      <c r="H808" s="15"/>
      <c r="I808" s="28"/>
      <c r="J808" s="71"/>
      <c r="K808" s="35"/>
      <c r="L808" s="35"/>
      <c r="M808" s="35"/>
      <c r="N808" s="71"/>
      <c r="O808" s="15"/>
      <c r="P808" s="15"/>
      <c r="Q808" s="28"/>
      <c r="R808" s="71"/>
      <c r="S808" s="173"/>
      <c r="T808" s="219"/>
      <c r="U808" s="15"/>
      <c r="V808" s="15"/>
      <c r="W808" s="15"/>
      <c r="X808" s="165"/>
      <c r="Y808" s="15"/>
      <c r="Z808" s="15"/>
      <c r="AA808" s="15"/>
      <c r="AB808" s="71"/>
      <c r="AC808" s="35"/>
      <c r="AD808" s="35"/>
      <c r="AE808" s="35"/>
      <c r="AF808" s="71"/>
      <c r="AG808" s="15"/>
      <c r="AH808" s="15"/>
      <c r="AI808" s="28"/>
      <c r="AJ808" s="71"/>
      <c r="AK808" s="173"/>
      <c r="AL808" s="219"/>
      <c r="AM808" s="15"/>
      <c r="AN808" s="15"/>
      <c r="AO808" s="15"/>
      <c r="AP808" s="165"/>
      <c r="AQ808" s="15"/>
      <c r="AR808" s="15"/>
      <c r="AS808" s="28"/>
      <c r="AT808" s="71"/>
      <c r="AU808" s="35"/>
      <c r="AV808" s="35"/>
      <c r="AW808" s="35"/>
      <c r="AX808" s="71"/>
      <c r="AY808" s="15"/>
      <c r="AZ808" s="15"/>
      <c r="BA808" s="28"/>
      <c r="BB808" s="71"/>
      <c r="BC808" s="173"/>
      <c r="BD808" s="220"/>
      <c r="BH808" s="221"/>
      <c r="BK808" s="50"/>
      <c r="BL808" s="115"/>
      <c r="BM808" s="43"/>
      <c r="BN808" s="43"/>
      <c r="BO808" s="43"/>
      <c r="BP808" s="115"/>
      <c r="BS808" s="50"/>
      <c r="BT808" s="115"/>
      <c r="BU808" s="222"/>
      <c r="BV808" s="223"/>
      <c r="BZ808" s="221"/>
      <c r="CC808" s="50"/>
      <c r="CD808" s="115"/>
      <c r="CE808" s="43"/>
      <c r="CF808" s="43"/>
      <c r="CG808" s="43"/>
      <c r="CH808" s="115"/>
      <c r="CK808" s="50"/>
      <c r="CL808" s="115"/>
      <c r="CM808" s="222"/>
      <c r="CN808" s="223"/>
      <c r="CR808" s="221"/>
      <c r="CU808" s="50"/>
      <c r="CV808" s="115"/>
      <c r="CW808" s="43"/>
      <c r="CX808" s="43"/>
      <c r="CY808" s="43"/>
      <c r="CZ808" s="115"/>
      <c r="DC808" s="50"/>
      <c r="DD808" s="115"/>
      <c r="DE808" s="222"/>
      <c r="DF808" s="223"/>
      <c r="DJ808" s="221"/>
      <c r="DM808" s="50"/>
      <c r="DN808" s="115"/>
      <c r="DO808" s="43"/>
      <c r="DP808" s="43"/>
      <c r="DQ808" s="43"/>
      <c r="DU808" s="50"/>
      <c r="DV808" s="115"/>
      <c r="DW808" s="222"/>
      <c r="DX808" s="223"/>
      <c r="EG808" s="43"/>
      <c r="EH808" s="43"/>
      <c r="EI808" s="43"/>
    </row>
    <row r="809">
      <c r="A809" s="218"/>
      <c r="B809" s="219"/>
      <c r="C809" s="15"/>
      <c r="D809" s="15"/>
      <c r="E809" s="15"/>
      <c r="F809" s="165"/>
      <c r="G809" s="15"/>
      <c r="H809" s="15"/>
      <c r="I809" s="28"/>
      <c r="J809" s="71"/>
      <c r="K809" s="35"/>
      <c r="L809" s="35"/>
      <c r="M809" s="35"/>
      <c r="N809" s="71"/>
      <c r="O809" s="15"/>
      <c r="P809" s="15"/>
      <c r="Q809" s="28"/>
      <c r="R809" s="71"/>
      <c r="S809" s="173"/>
      <c r="T809" s="219"/>
      <c r="U809" s="15"/>
      <c r="V809" s="15"/>
      <c r="W809" s="15"/>
      <c r="X809" s="165"/>
      <c r="Y809" s="15"/>
      <c r="Z809" s="15"/>
      <c r="AA809" s="15"/>
      <c r="AB809" s="71"/>
      <c r="AC809" s="35"/>
      <c r="AD809" s="35"/>
      <c r="AE809" s="35"/>
      <c r="AF809" s="71"/>
      <c r="AG809" s="15"/>
      <c r="AH809" s="15"/>
      <c r="AI809" s="28"/>
      <c r="AJ809" s="71"/>
      <c r="AK809" s="173"/>
      <c r="AL809" s="219"/>
      <c r="AM809" s="15"/>
      <c r="AN809" s="15"/>
      <c r="AO809" s="15"/>
      <c r="AP809" s="165"/>
      <c r="AQ809" s="15"/>
      <c r="AR809" s="15"/>
      <c r="AS809" s="28"/>
      <c r="AT809" s="71"/>
      <c r="AU809" s="35"/>
      <c r="AV809" s="35"/>
      <c r="AW809" s="35"/>
      <c r="AX809" s="71"/>
      <c r="AY809" s="15"/>
      <c r="AZ809" s="15"/>
      <c r="BA809" s="28"/>
      <c r="BB809" s="71"/>
      <c r="BC809" s="173"/>
      <c r="BD809" s="220"/>
      <c r="BH809" s="221"/>
      <c r="BK809" s="50"/>
      <c r="BL809" s="115"/>
      <c r="BM809" s="43"/>
      <c r="BN809" s="43"/>
      <c r="BO809" s="43"/>
      <c r="BP809" s="115"/>
      <c r="BS809" s="50"/>
      <c r="BT809" s="115"/>
      <c r="BU809" s="222"/>
      <c r="BV809" s="223"/>
      <c r="BZ809" s="221"/>
      <c r="CC809" s="50"/>
      <c r="CD809" s="115"/>
      <c r="CE809" s="43"/>
      <c r="CF809" s="43"/>
      <c r="CG809" s="43"/>
      <c r="CH809" s="115"/>
      <c r="CK809" s="50"/>
      <c r="CL809" s="115"/>
      <c r="CM809" s="222"/>
      <c r="CN809" s="223"/>
      <c r="CR809" s="221"/>
      <c r="CU809" s="50"/>
      <c r="CV809" s="115"/>
      <c r="CW809" s="43"/>
      <c r="CX809" s="43"/>
      <c r="CY809" s="43"/>
      <c r="CZ809" s="115"/>
      <c r="DC809" s="50"/>
      <c r="DD809" s="115"/>
      <c r="DE809" s="222"/>
      <c r="DF809" s="223"/>
      <c r="DJ809" s="221"/>
      <c r="DM809" s="50"/>
      <c r="DN809" s="115"/>
      <c r="DO809" s="43"/>
      <c r="DP809" s="43"/>
      <c r="DQ809" s="43"/>
      <c r="DU809" s="50"/>
      <c r="DV809" s="115"/>
      <c r="DW809" s="222"/>
      <c r="DX809" s="223"/>
      <c r="EG809" s="43"/>
      <c r="EH809" s="43"/>
      <c r="EI809" s="43"/>
    </row>
    <row r="810">
      <c r="A810" s="218"/>
      <c r="B810" s="219"/>
      <c r="C810" s="15"/>
      <c r="D810" s="15"/>
      <c r="E810" s="15"/>
      <c r="F810" s="165"/>
      <c r="G810" s="15"/>
      <c r="H810" s="15"/>
      <c r="I810" s="28"/>
      <c r="J810" s="71"/>
      <c r="K810" s="35"/>
      <c r="L810" s="35"/>
      <c r="M810" s="35"/>
      <c r="N810" s="71"/>
      <c r="O810" s="15"/>
      <c r="P810" s="15"/>
      <c r="Q810" s="28"/>
      <c r="R810" s="71"/>
      <c r="S810" s="173"/>
      <c r="T810" s="219"/>
      <c r="U810" s="15"/>
      <c r="V810" s="15"/>
      <c r="W810" s="15"/>
      <c r="X810" s="165"/>
      <c r="Y810" s="15"/>
      <c r="Z810" s="15"/>
      <c r="AA810" s="15"/>
      <c r="AB810" s="71"/>
      <c r="AC810" s="35"/>
      <c r="AD810" s="35"/>
      <c r="AE810" s="35"/>
      <c r="AF810" s="71"/>
      <c r="AG810" s="15"/>
      <c r="AH810" s="15"/>
      <c r="AI810" s="28"/>
      <c r="AJ810" s="71"/>
      <c r="AK810" s="173"/>
      <c r="AL810" s="219"/>
      <c r="AM810" s="15"/>
      <c r="AN810" s="15"/>
      <c r="AO810" s="15"/>
      <c r="AP810" s="165"/>
      <c r="AQ810" s="15"/>
      <c r="AR810" s="15"/>
      <c r="AS810" s="28"/>
      <c r="AT810" s="71"/>
      <c r="AU810" s="35"/>
      <c r="AV810" s="35"/>
      <c r="AW810" s="35"/>
      <c r="AX810" s="71"/>
      <c r="AY810" s="15"/>
      <c r="AZ810" s="15"/>
      <c r="BA810" s="28"/>
      <c r="BB810" s="71"/>
      <c r="BC810" s="173"/>
      <c r="BD810" s="220"/>
      <c r="BH810" s="221"/>
      <c r="BK810" s="50"/>
      <c r="BL810" s="115"/>
      <c r="BM810" s="43"/>
      <c r="BN810" s="43"/>
      <c r="BO810" s="43"/>
      <c r="BP810" s="115"/>
      <c r="BS810" s="50"/>
      <c r="BT810" s="115"/>
      <c r="BU810" s="222"/>
      <c r="BV810" s="223"/>
      <c r="BZ810" s="221"/>
      <c r="CC810" s="50"/>
      <c r="CD810" s="115"/>
      <c r="CE810" s="43"/>
      <c r="CF810" s="43"/>
      <c r="CG810" s="43"/>
      <c r="CH810" s="115"/>
      <c r="CK810" s="50"/>
      <c r="CL810" s="115"/>
      <c r="CM810" s="222"/>
      <c r="CN810" s="223"/>
      <c r="CR810" s="221"/>
      <c r="CU810" s="50"/>
      <c r="CV810" s="115"/>
      <c r="CW810" s="43"/>
      <c r="CX810" s="43"/>
      <c r="CY810" s="43"/>
      <c r="CZ810" s="115"/>
      <c r="DC810" s="50"/>
      <c r="DD810" s="115"/>
      <c r="DE810" s="222"/>
      <c r="DF810" s="223"/>
      <c r="DJ810" s="221"/>
      <c r="DM810" s="50"/>
      <c r="DN810" s="115"/>
      <c r="DO810" s="43"/>
      <c r="DP810" s="43"/>
      <c r="DQ810" s="43"/>
      <c r="DU810" s="50"/>
      <c r="DV810" s="115"/>
      <c r="DW810" s="222"/>
      <c r="DX810" s="223"/>
      <c r="EG810" s="43"/>
      <c r="EH810" s="43"/>
      <c r="EI810" s="43"/>
    </row>
    <row r="811">
      <c r="A811" s="218"/>
      <c r="B811" s="219"/>
      <c r="C811" s="15"/>
      <c r="D811" s="15"/>
      <c r="E811" s="15"/>
      <c r="F811" s="165"/>
      <c r="G811" s="15"/>
      <c r="H811" s="15"/>
      <c r="I811" s="28"/>
      <c r="J811" s="71"/>
      <c r="K811" s="35"/>
      <c r="L811" s="35"/>
      <c r="M811" s="35"/>
      <c r="N811" s="71"/>
      <c r="O811" s="15"/>
      <c r="P811" s="15"/>
      <c r="Q811" s="28"/>
      <c r="R811" s="71"/>
      <c r="S811" s="173"/>
      <c r="T811" s="219"/>
      <c r="U811" s="15"/>
      <c r="V811" s="15"/>
      <c r="W811" s="15"/>
      <c r="X811" s="165"/>
      <c r="Y811" s="15"/>
      <c r="Z811" s="15"/>
      <c r="AA811" s="15"/>
      <c r="AB811" s="71"/>
      <c r="AC811" s="35"/>
      <c r="AD811" s="35"/>
      <c r="AE811" s="35"/>
      <c r="AF811" s="71"/>
      <c r="AG811" s="15"/>
      <c r="AH811" s="15"/>
      <c r="AI811" s="28"/>
      <c r="AJ811" s="71"/>
      <c r="AK811" s="173"/>
      <c r="AL811" s="219"/>
      <c r="AM811" s="15"/>
      <c r="AN811" s="15"/>
      <c r="AO811" s="15"/>
      <c r="AP811" s="165"/>
      <c r="AQ811" s="15"/>
      <c r="AR811" s="15"/>
      <c r="AS811" s="28"/>
      <c r="AT811" s="71"/>
      <c r="AU811" s="35"/>
      <c r="AV811" s="35"/>
      <c r="AW811" s="35"/>
      <c r="AX811" s="71"/>
      <c r="AY811" s="15"/>
      <c r="AZ811" s="15"/>
      <c r="BA811" s="28"/>
      <c r="BB811" s="71"/>
      <c r="BC811" s="173"/>
      <c r="BD811" s="220"/>
      <c r="BH811" s="221"/>
      <c r="BK811" s="50"/>
      <c r="BL811" s="115"/>
      <c r="BM811" s="43"/>
      <c r="BN811" s="43"/>
      <c r="BO811" s="43"/>
      <c r="BP811" s="115"/>
      <c r="BS811" s="50"/>
      <c r="BT811" s="115"/>
      <c r="BU811" s="222"/>
      <c r="BV811" s="223"/>
      <c r="BZ811" s="221"/>
      <c r="CC811" s="50"/>
      <c r="CD811" s="115"/>
      <c r="CE811" s="43"/>
      <c r="CF811" s="43"/>
      <c r="CG811" s="43"/>
      <c r="CH811" s="115"/>
      <c r="CK811" s="50"/>
      <c r="CL811" s="115"/>
      <c r="CM811" s="222"/>
      <c r="CN811" s="223"/>
      <c r="CR811" s="221"/>
      <c r="CU811" s="50"/>
      <c r="CV811" s="115"/>
      <c r="CW811" s="43"/>
      <c r="CX811" s="43"/>
      <c r="CY811" s="43"/>
      <c r="CZ811" s="115"/>
      <c r="DC811" s="50"/>
      <c r="DD811" s="115"/>
      <c r="DE811" s="222"/>
      <c r="DF811" s="223"/>
      <c r="DJ811" s="221"/>
      <c r="DM811" s="50"/>
      <c r="DN811" s="115"/>
      <c r="DO811" s="43"/>
      <c r="DP811" s="43"/>
      <c r="DQ811" s="43"/>
      <c r="DU811" s="50"/>
      <c r="DV811" s="115"/>
      <c r="DW811" s="222"/>
      <c r="DX811" s="223"/>
      <c r="EG811" s="43"/>
      <c r="EH811" s="43"/>
      <c r="EI811" s="43"/>
    </row>
    <row r="812">
      <c r="A812" s="218"/>
      <c r="B812" s="219"/>
      <c r="C812" s="15"/>
      <c r="D812" s="15"/>
      <c r="E812" s="15"/>
      <c r="F812" s="165"/>
      <c r="G812" s="15"/>
      <c r="H812" s="15"/>
      <c r="I812" s="28"/>
      <c r="J812" s="71"/>
      <c r="K812" s="35"/>
      <c r="L812" s="35"/>
      <c r="M812" s="35"/>
      <c r="N812" s="71"/>
      <c r="O812" s="15"/>
      <c r="P812" s="15"/>
      <c r="Q812" s="28"/>
      <c r="R812" s="71"/>
      <c r="S812" s="173"/>
      <c r="T812" s="219"/>
      <c r="U812" s="15"/>
      <c r="V812" s="15"/>
      <c r="W812" s="15"/>
      <c r="X812" s="165"/>
      <c r="Y812" s="15"/>
      <c r="Z812" s="15"/>
      <c r="AA812" s="15"/>
      <c r="AB812" s="71"/>
      <c r="AC812" s="35"/>
      <c r="AD812" s="35"/>
      <c r="AE812" s="35"/>
      <c r="AF812" s="71"/>
      <c r="AG812" s="15"/>
      <c r="AH812" s="15"/>
      <c r="AI812" s="28"/>
      <c r="AJ812" s="71"/>
      <c r="AK812" s="173"/>
      <c r="AL812" s="219"/>
      <c r="AM812" s="15"/>
      <c r="AN812" s="15"/>
      <c r="AO812" s="15"/>
      <c r="AP812" s="165"/>
      <c r="AQ812" s="15"/>
      <c r="AR812" s="15"/>
      <c r="AS812" s="28"/>
      <c r="AT812" s="71"/>
      <c r="AU812" s="35"/>
      <c r="AV812" s="35"/>
      <c r="AW812" s="35"/>
      <c r="AX812" s="71"/>
      <c r="AY812" s="15"/>
      <c r="AZ812" s="15"/>
      <c r="BA812" s="28"/>
      <c r="BB812" s="71"/>
      <c r="BC812" s="173"/>
      <c r="BD812" s="220"/>
      <c r="BH812" s="221"/>
      <c r="BK812" s="50"/>
      <c r="BL812" s="115"/>
      <c r="BM812" s="43"/>
      <c r="BN812" s="43"/>
      <c r="BO812" s="43"/>
      <c r="BP812" s="115"/>
      <c r="BS812" s="50"/>
      <c r="BT812" s="115"/>
      <c r="BU812" s="222"/>
      <c r="BV812" s="223"/>
      <c r="BZ812" s="221"/>
      <c r="CC812" s="50"/>
      <c r="CD812" s="115"/>
      <c r="CE812" s="43"/>
      <c r="CF812" s="43"/>
      <c r="CG812" s="43"/>
      <c r="CH812" s="115"/>
      <c r="CK812" s="50"/>
      <c r="CL812" s="115"/>
      <c r="CM812" s="222"/>
      <c r="CN812" s="223"/>
      <c r="CR812" s="221"/>
      <c r="CU812" s="50"/>
      <c r="CV812" s="115"/>
      <c r="CW812" s="43"/>
      <c r="CX812" s="43"/>
      <c r="CY812" s="43"/>
      <c r="CZ812" s="115"/>
      <c r="DC812" s="50"/>
      <c r="DD812" s="115"/>
      <c r="DE812" s="222"/>
      <c r="DF812" s="223"/>
      <c r="DJ812" s="221"/>
      <c r="DM812" s="50"/>
      <c r="DN812" s="115"/>
      <c r="DO812" s="43"/>
      <c r="DP812" s="43"/>
      <c r="DQ812" s="43"/>
      <c r="DU812" s="50"/>
      <c r="DV812" s="115"/>
      <c r="DW812" s="222"/>
      <c r="DX812" s="223"/>
      <c r="EG812" s="43"/>
      <c r="EH812" s="43"/>
      <c r="EI812" s="43"/>
    </row>
    <row r="813">
      <c r="A813" s="218"/>
      <c r="B813" s="219"/>
      <c r="C813" s="15"/>
      <c r="D813" s="15"/>
      <c r="E813" s="15"/>
      <c r="F813" s="165"/>
      <c r="G813" s="15"/>
      <c r="H813" s="15"/>
      <c r="I813" s="28"/>
      <c r="J813" s="71"/>
      <c r="K813" s="35"/>
      <c r="L813" s="35"/>
      <c r="M813" s="35"/>
      <c r="N813" s="71"/>
      <c r="O813" s="15"/>
      <c r="P813" s="15"/>
      <c r="Q813" s="28"/>
      <c r="R813" s="71"/>
      <c r="S813" s="173"/>
      <c r="T813" s="219"/>
      <c r="U813" s="15"/>
      <c r="V813" s="15"/>
      <c r="W813" s="15"/>
      <c r="X813" s="165"/>
      <c r="Y813" s="15"/>
      <c r="Z813" s="15"/>
      <c r="AA813" s="15"/>
      <c r="AB813" s="71"/>
      <c r="AC813" s="35"/>
      <c r="AD813" s="35"/>
      <c r="AE813" s="35"/>
      <c r="AF813" s="71"/>
      <c r="AG813" s="15"/>
      <c r="AH813" s="15"/>
      <c r="AI813" s="28"/>
      <c r="AJ813" s="71"/>
      <c r="AK813" s="173"/>
      <c r="AL813" s="219"/>
      <c r="AM813" s="15"/>
      <c r="AN813" s="15"/>
      <c r="AO813" s="15"/>
      <c r="AP813" s="165"/>
      <c r="AQ813" s="15"/>
      <c r="AR813" s="15"/>
      <c r="AS813" s="28"/>
      <c r="AT813" s="71"/>
      <c r="AU813" s="35"/>
      <c r="AV813" s="35"/>
      <c r="AW813" s="35"/>
      <c r="AX813" s="71"/>
      <c r="AY813" s="15"/>
      <c r="AZ813" s="15"/>
      <c r="BA813" s="28"/>
      <c r="BB813" s="71"/>
      <c r="BC813" s="173"/>
      <c r="BD813" s="220"/>
      <c r="BH813" s="221"/>
      <c r="BK813" s="50"/>
      <c r="BL813" s="115"/>
      <c r="BM813" s="43"/>
      <c r="BN813" s="43"/>
      <c r="BO813" s="43"/>
      <c r="BP813" s="115"/>
      <c r="BS813" s="50"/>
      <c r="BT813" s="115"/>
      <c r="BU813" s="222"/>
      <c r="BV813" s="223"/>
      <c r="BZ813" s="221"/>
      <c r="CC813" s="50"/>
      <c r="CD813" s="115"/>
      <c r="CE813" s="43"/>
      <c r="CF813" s="43"/>
      <c r="CG813" s="43"/>
      <c r="CH813" s="115"/>
      <c r="CK813" s="50"/>
      <c r="CL813" s="115"/>
      <c r="CM813" s="222"/>
      <c r="CN813" s="223"/>
      <c r="CR813" s="221"/>
      <c r="CU813" s="50"/>
      <c r="CV813" s="115"/>
      <c r="CW813" s="43"/>
      <c r="CX813" s="43"/>
      <c r="CY813" s="43"/>
      <c r="CZ813" s="115"/>
      <c r="DC813" s="50"/>
      <c r="DD813" s="115"/>
      <c r="DE813" s="222"/>
      <c r="DF813" s="223"/>
      <c r="DJ813" s="221"/>
      <c r="DM813" s="50"/>
      <c r="DN813" s="115"/>
      <c r="DO813" s="43"/>
      <c r="DP813" s="43"/>
      <c r="DQ813" s="43"/>
      <c r="DU813" s="50"/>
      <c r="DV813" s="115"/>
      <c r="DW813" s="222"/>
      <c r="DX813" s="223"/>
      <c r="EG813" s="43"/>
      <c r="EH813" s="43"/>
      <c r="EI813" s="43"/>
    </row>
    <row r="814">
      <c r="A814" s="218"/>
      <c r="B814" s="219"/>
      <c r="C814" s="15"/>
      <c r="D814" s="15"/>
      <c r="E814" s="15"/>
      <c r="F814" s="165"/>
      <c r="G814" s="15"/>
      <c r="H814" s="15"/>
      <c r="I814" s="28"/>
      <c r="J814" s="71"/>
      <c r="K814" s="35"/>
      <c r="L814" s="35"/>
      <c r="M814" s="35"/>
      <c r="N814" s="71"/>
      <c r="O814" s="15"/>
      <c r="P814" s="15"/>
      <c r="Q814" s="28"/>
      <c r="R814" s="71"/>
      <c r="S814" s="173"/>
      <c r="T814" s="219"/>
      <c r="U814" s="15"/>
      <c r="V814" s="15"/>
      <c r="W814" s="15"/>
      <c r="X814" s="165"/>
      <c r="Y814" s="15"/>
      <c r="Z814" s="15"/>
      <c r="AA814" s="15"/>
      <c r="AB814" s="71"/>
      <c r="AC814" s="35"/>
      <c r="AD814" s="35"/>
      <c r="AE814" s="35"/>
      <c r="AF814" s="71"/>
      <c r="AG814" s="15"/>
      <c r="AH814" s="15"/>
      <c r="AI814" s="28"/>
      <c r="AJ814" s="71"/>
      <c r="AK814" s="173"/>
      <c r="AL814" s="219"/>
      <c r="AM814" s="15"/>
      <c r="AN814" s="15"/>
      <c r="AO814" s="15"/>
      <c r="AP814" s="165"/>
      <c r="AQ814" s="15"/>
      <c r="AR814" s="15"/>
      <c r="AS814" s="28"/>
      <c r="AT814" s="71"/>
      <c r="AU814" s="35"/>
      <c r="AV814" s="35"/>
      <c r="AW814" s="35"/>
      <c r="AX814" s="71"/>
      <c r="AY814" s="15"/>
      <c r="AZ814" s="15"/>
      <c r="BA814" s="28"/>
      <c r="BB814" s="71"/>
      <c r="BC814" s="173"/>
      <c r="BD814" s="220"/>
      <c r="BH814" s="221"/>
      <c r="BK814" s="50"/>
      <c r="BL814" s="115"/>
      <c r="BM814" s="43"/>
      <c r="BN814" s="43"/>
      <c r="BO814" s="43"/>
      <c r="BP814" s="115"/>
      <c r="BS814" s="50"/>
      <c r="BT814" s="115"/>
      <c r="BU814" s="222"/>
      <c r="BV814" s="223"/>
      <c r="BZ814" s="221"/>
      <c r="CC814" s="50"/>
      <c r="CD814" s="115"/>
      <c r="CE814" s="43"/>
      <c r="CF814" s="43"/>
      <c r="CG814" s="43"/>
      <c r="CH814" s="115"/>
      <c r="CK814" s="50"/>
      <c r="CL814" s="115"/>
      <c r="CM814" s="222"/>
      <c r="CN814" s="223"/>
      <c r="CR814" s="221"/>
      <c r="CU814" s="50"/>
      <c r="CV814" s="115"/>
      <c r="CW814" s="43"/>
      <c r="CX814" s="43"/>
      <c r="CY814" s="43"/>
      <c r="CZ814" s="115"/>
      <c r="DC814" s="50"/>
      <c r="DD814" s="115"/>
      <c r="DE814" s="222"/>
      <c r="DF814" s="223"/>
      <c r="DJ814" s="221"/>
      <c r="DM814" s="50"/>
      <c r="DN814" s="115"/>
      <c r="DO814" s="43"/>
      <c r="DP814" s="43"/>
      <c r="DQ814" s="43"/>
      <c r="DU814" s="50"/>
      <c r="DV814" s="115"/>
      <c r="DW814" s="222"/>
      <c r="DX814" s="223"/>
      <c r="EG814" s="43"/>
      <c r="EH814" s="43"/>
      <c r="EI814" s="43"/>
    </row>
    <row r="815">
      <c r="A815" s="218"/>
      <c r="B815" s="219"/>
      <c r="C815" s="15"/>
      <c r="D815" s="15"/>
      <c r="E815" s="15"/>
      <c r="F815" s="165"/>
      <c r="G815" s="15"/>
      <c r="H815" s="15"/>
      <c r="I815" s="28"/>
      <c r="J815" s="71"/>
      <c r="K815" s="35"/>
      <c r="L815" s="35"/>
      <c r="M815" s="35"/>
      <c r="N815" s="71"/>
      <c r="O815" s="15"/>
      <c r="P815" s="15"/>
      <c r="Q815" s="28"/>
      <c r="R815" s="71"/>
      <c r="S815" s="173"/>
      <c r="T815" s="219"/>
      <c r="U815" s="15"/>
      <c r="V815" s="15"/>
      <c r="W815" s="15"/>
      <c r="X815" s="165"/>
      <c r="Y815" s="15"/>
      <c r="Z815" s="15"/>
      <c r="AA815" s="15"/>
      <c r="AB815" s="71"/>
      <c r="AC815" s="35"/>
      <c r="AD815" s="35"/>
      <c r="AE815" s="35"/>
      <c r="AF815" s="71"/>
      <c r="AG815" s="15"/>
      <c r="AH815" s="15"/>
      <c r="AI815" s="28"/>
      <c r="AJ815" s="71"/>
      <c r="AK815" s="173"/>
      <c r="AL815" s="219"/>
      <c r="AM815" s="15"/>
      <c r="AN815" s="15"/>
      <c r="AO815" s="15"/>
      <c r="AP815" s="165"/>
      <c r="AQ815" s="15"/>
      <c r="AR815" s="15"/>
      <c r="AS815" s="28"/>
      <c r="AT815" s="71"/>
      <c r="AU815" s="35"/>
      <c r="AV815" s="35"/>
      <c r="AW815" s="35"/>
      <c r="AX815" s="71"/>
      <c r="AY815" s="15"/>
      <c r="AZ815" s="15"/>
      <c r="BA815" s="28"/>
      <c r="BB815" s="71"/>
      <c r="BC815" s="173"/>
      <c r="BD815" s="220"/>
      <c r="BH815" s="221"/>
      <c r="BK815" s="50"/>
      <c r="BL815" s="115"/>
      <c r="BM815" s="43"/>
      <c r="BN815" s="43"/>
      <c r="BO815" s="43"/>
      <c r="BP815" s="115"/>
      <c r="BS815" s="50"/>
      <c r="BT815" s="115"/>
      <c r="BU815" s="222"/>
      <c r="BV815" s="223"/>
      <c r="BZ815" s="221"/>
      <c r="CC815" s="50"/>
      <c r="CD815" s="115"/>
      <c r="CE815" s="43"/>
      <c r="CF815" s="43"/>
      <c r="CG815" s="43"/>
      <c r="CH815" s="115"/>
      <c r="CK815" s="50"/>
      <c r="CL815" s="115"/>
      <c r="CM815" s="222"/>
      <c r="CN815" s="223"/>
      <c r="CR815" s="221"/>
      <c r="CU815" s="50"/>
      <c r="CV815" s="115"/>
      <c r="CW815" s="43"/>
      <c r="CX815" s="43"/>
      <c r="CY815" s="43"/>
      <c r="CZ815" s="115"/>
      <c r="DC815" s="50"/>
      <c r="DD815" s="115"/>
      <c r="DE815" s="222"/>
      <c r="DF815" s="223"/>
      <c r="DJ815" s="221"/>
      <c r="DM815" s="50"/>
      <c r="DN815" s="115"/>
      <c r="DO815" s="43"/>
      <c r="DP815" s="43"/>
      <c r="DQ815" s="43"/>
      <c r="DU815" s="50"/>
      <c r="DV815" s="115"/>
      <c r="DW815" s="222"/>
      <c r="DX815" s="223"/>
      <c r="EG815" s="43"/>
      <c r="EH815" s="43"/>
      <c r="EI815" s="43"/>
    </row>
    <row r="816">
      <c r="A816" s="218"/>
      <c r="B816" s="219"/>
      <c r="C816" s="15"/>
      <c r="D816" s="15"/>
      <c r="E816" s="15"/>
      <c r="F816" s="165"/>
      <c r="G816" s="15"/>
      <c r="H816" s="15"/>
      <c r="I816" s="28"/>
      <c r="J816" s="71"/>
      <c r="K816" s="35"/>
      <c r="L816" s="35"/>
      <c r="M816" s="35"/>
      <c r="N816" s="71"/>
      <c r="O816" s="15"/>
      <c r="P816" s="15"/>
      <c r="Q816" s="28"/>
      <c r="R816" s="71"/>
      <c r="S816" s="173"/>
      <c r="T816" s="219"/>
      <c r="U816" s="15"/>
      <c r="V816" s="15"/>
      <c r="W816" s="15"/>
      <c r="X816" s="165"/>
      <c r="Y816" s="15"/>
      <c r="Z816" s="15"/>
      <c r="AA816" s="15"/>
      <c r="AB816" s="71"/>
      <c r="AC816" s="35"/>
      <c r="AD816" s="35"/>
      <c r="AE816" s="35"/>
      <c r="AF816" s="71"/>
      <c r="AG816" s="15"/>
      <c r="AH816" s="15"/>
      <c r="AI816" s="28"/>
      <c r="AJ816" s="71"/>
      <c r="AK816" s="173"/>
      <c r="AL816" s="219"/>
      <c r="AM816" s="15"/>
      <c r="AN816" s="15"/>
      <c r="AO816" s="15"/>
      <c r="AP816" s="165"/>
      <c r="AQ816" s="15"/>
      <c r="AR816" s="15"/>
      <c r="AS816" s="28"/>
      <c r="AT816" s="71"/>
      <c r="AU816" s="35"/>
      <c r="AV816" s="35"/>
      <c r="AW816" s="35"/>
      <c r="AX816" s="71"/>
      <c r="AY816" s="15"/>
      <c r="AZ816" s="15"/>
      <c r="BA816" s="28"/>
      <c r="BB816" s="71"/>
      <c r="BC816" s="173"/>
      <c r="BD816" s="220"/>
      <c r="BH816" s="221"/>
      <c r="BK816" s="50"/>
      <c r="BL816" s="115"/>
      <c r="BM816" s="43"/>
      <c r="BN816" s="43"/>
      <c r="BO816" s="43"/>
      <c r="BP816" s="115"/>
      <c r="BS816" s="50"/>
      <c r="BT816" s="115"/>
      <c r="BU816" s="222"/>
      <c r="BV816" s="223"/>
      <c r="BZ816" s="221"/>
      <c r="CC816" s="50"/>
      <c r="CD816" s="115"/>
      <c r="CE816" s="43"/>
      <c r="CF816" s="43"/>
      <c r="CG816" s="43"/>
      <c r="CH816" s="115"/>
      <c r="CK816" s="50"/>
      <c r="CL816" s="115"/>
      <c r="CM816" s="222"/>
      <c r="CN816" s="223"/>
      <c r="CR816" s="221"/>
      <c r="CU816" s="50"/>
      <c r="CV816" s="115"/>
      <c r="CW816" s="43"/>
      <c r="CX816" s="43"/>
      <c r="CY816" s="43"/>
      <c r="CZ816" s="115"/>
      <c r="DC816" s="50"/>
      <c r="DD816" s="115"/>
      <c r="DE816" s="222"/>
      <c r="DF816" s="223"/>
      <c r="DJ816" s="221"/>
      <c r="DM816" s="50"/>
      <c r="DN816" s="115"/>
      <c r="DO816" s="43"/>
      <c r="DP816" s="43"/>
      <c r="DQ816" s="43"/>
      <c r="DU816" s="50"/>
      <c r="DV816" s="115"/>
      <c r="DW816" s="222"/>
      <c r="DX816" s="223"/>
      <c r="EG816" s="43"/>
      <c r="EH816" s="43"/>
      <c r="EI816" s="43"/>
    </row>
    <row r="817">
      <c r="A817" s="218"/>
      <c r="B817" s="219"/>
      <c r="C817" s="15"/>
      <c r="D817" s="15"/>
      <c r="E817" s="15"/>
      <c r="F817" s="165"/>
      <c r="G817" s="15"/>
      <c r="H817" s="15"/>
      <c r="I817" s="28"/>
      <c r="J817" s="71"/>
      <c r="K817" s="35"/>
      <c r="L817" s="35"/>
      <c r="M817" s="35"/>
      <c r="N817" s="71"/>
      <c r="O817" s="15"/>
      <c r="P817" s="15"/>
      <c r="Q817" s="28"/>
      <c r="R817" s="71"/>
      <c r="S817" s="173"/>
      <c r="T817" s="219"/>
      <c r="U817" s="15"/>
      <c r="V817" s="15"/>
      <c r="W817" s="15"/>
      <c r="X817" s="165"/>
      <c r="Y817" s="15"/>
      <c r="Z817" s="15"/>
      <c r="AA817" s="15"/>
      <c r="AB817" s="71"/>
      <c r="AC817" s="35"/>
      <c r="AD817" s="35"/>
      <c r="AE817" s="35"/>
      <c r="AF817" s="71"/>
      <c r="AG817" s="15"/>
      <c r="AH817" s="15"/>
      <c r="AI817" s="28"/>
      <c r="AJ817" s="71"/>
      <c r="AK817" s="173"/>
      <c r="AL817" s="219"/>
      <c r="AM817" s="15"/>
      <c r="AN817" s="15"/>
      <c r="AO817" s="15"/>
      <c r="AP817" s="165"/>
      <c r="AQ817" s="15"/>
      <c r="AR817" s="15"/>
      <c r="AS817" s="28"/>
      <c r="AT817" s="71"/>
      <c r="AU817" s="35"/>
      <c r="AV817" s="35"/>
      <c r="AW817" s="35"/>
      <c r="AX817" s="71"/>
      <c r="AY817" s="15"/>
      <c r="AZ817" s="15"/>
      <c r="BA817" s="28"/>
      <c r="BB817" s="71"/>
      <c r="BC817" s="173"/>
      <c r="BD817" s="220"/>
      <c r="BH817" s="221"/>
      <c r="BK817" s="50"/>
      <c r="BL817" s="115"/>
      <c r="BM817" s="43"/>
      <c r="BN817" s="43"/>
      <c r="BO817" s="43"/>
      <c r="BP817" s="115"/>
      <c r="BS817" s="50"/>
      <c r="BT817" s="115"/>
      <c r="BU817" s="222"/>
      <c r="BV817" s="223"/>
      <c r="BZ817" s="221"/>
      <c r="CC817" s="50"/>
      <c r="CD817" s="115"/>
      <c r="CE817" s="43"/>
      <c r="CF817" s="43"/>
      <c r="CG817" s="43"/>
      <c r="CH817" s="115"/>
      <c r="CK817" s="50"/>
      <c r="CL817" s="115"/>
      <c r="CM817" s="222"/>
      <c r="CN817" s="223"/>
      <c r="CR817" s="221"/>
      <c r="CU817" s="50"/>
      <c r="CV817" s="115"/>
      <c r="CW817" s="43"/>
      <c r="CX817" s="43"/>
      <c r="CY817" s="43"/>
      <c r="CZ817" s="115"/>
      <c r="DC817" s="50"/>
      <c r="DD817" s="115"/>
      <c r="DE817" s="222"/>
      <c r="DF817" s="223"/>
      <c r="DJ817" s="221"/>
      <c r="DM817" s="50"/>
      <c r="DN817" s="115"/>
      <c r="DO817" s="43"/>
      <c r="DP817" s="43"/>
      <c r="DQ817" s="43"/>
      <c r="DU817" s="50"/>
      <c r="DV817" s="115"/>
      <c r="DW817" s="222"/>
      <c r="DX817" s="223"/>
      <c r="EG817" s="43"/>
      <c r="EH817" s="43"/>
      <c r="EI817" s="43"/>
    </row>
    <row r="818">
      <c r="A818" s="218"/>
      <c r="B818" s="219"/>
      <c r="C818" s="15"/>
      <c r="D818" s="15"/>
      <c r="E818" s="15"/>
      <c r="F818" s="165"/>
      <c r="G818" s="15"/>
      <c r="H818" s="15"/>
      <c r="I818" s="28"/>
      <c r="J818" s="71"/>
      <c r="K818" s="35"/>
      <c r="L818" s="35"/>
      <c r="M818" s="35"/>
      <c r="N818" s="71"/>
      <c r="O818" s="15"/>
      <c r="P818" s="15"/>
      <c r="Q818" s="28"/>
      <c r="R818" s="71"/>
      <c r="S818" s="173"/>
      <c r="T818" s="219"/>
      <c r="U818" s="15"/>
      <c r="V818" s="15"/>
      <c r="W818" s="15"/>
      <c r="X818" s="165"/>
      <c r="Y818" s="15"/>
      <c r="Z818" s="15"/>
      <c r="AA818" s="15"/>
      <c r="AB818" s="71"/>
      <c r="AC818" s="35"/>
      <c r="AD818" s="35"/>
      <c r="AE818" s="35"/>
      <c r="AF818" s="71"/>
      <c r="AG818" s="15"/>
      <c r="AH818" s="15"/>
      <c r="AI818" s="28"/>
      <c r="AJ818" s="71"/>
      <c r="AK818" s="173"/>
      <c r="AL818" s="219"/>
      <c r="AM818" s="15"/>
      <c r="AN818" s="15"/>
      <c r="AO818" s="15"/>
      <c r="AP818" s="165"/>
      <c r="AQ818" s="15"/>
      <c r="AR818" s="15"/>
      <c r="AS818" s="28"/>
      <c r="AT818" s="71"/>
      <c r="AU818" s="35"/>
      <c r="AV818" s="35"/>
      <c r="AW818" s="35"/>
      <c r="AX818" s="71"/>
      <c r="AY818" s="15"/>
      <c r="AZ818" s="15"/>
      <c r="BA818" s="28"/>
      <c r="BB818" s="71"/>
      <c r="BC818" s="173"/>
      <c r="BD818" s="220"/>
      <c r="BH818" s="221"/>
      <c r="BK818" s="50"/>
      <c r="BL818" s="115"/>
      <c r="BM818" s="43"/>
      <c r="BN818" s="43"/>
      <c r="BO818" s="43"/>
      <c r="BP818" s="115"/>
      <c r="BS818" s="50"/>
      <c r="BT818" s="115"/>
      <c r="BU818" s="222"/>
      <c r="BV818" s="223"/>
      <c r="BZ818" s="221"/>
      <c r="CC818" s="50"/>
      <c r="CD818" s="115"/>
      <c r="CE818" s="43"/>
      <c r="CF818" s="43"/>
      <c r="CG818" s="43"/>
      <c r="CH818" s="115"/>
      <c r="CK818" s="50"/>
      <c r="CL818" s="115"/>
      <c r="CM818" s="222"/>
      <c r="CN818" s="223"/>
      <c r="CR818" s="221"/>
      <c r="CU818" s="50"/>
      <c r="CV818" s="115"/>
      <c r="CW818" s="43"/>
      <c r="CX818" s="43"/>
      <c r="CY818" s="43"/>
      <c r="CZ818" s="115"/>
      <c r="DC818" s="50"/>
      <c r="DD818" s="115"/>
      <c r="DE818" s="222"/>
      <c r="DF818" s="223"/>
      <c r="DJ818" s="221"/>
      <c r="DM818" s="50"/>
      <c r="DN818" s="115"/>
      <c r="DO818" s="43"/>
      <c r="DP818" s="43"/>
      <c r="DQ818" s="43"/>
      <c r="DU818" s="50"/>
      <c r="DV818" s="115"/>
      <c r="DW818" s="222"/>
      <c r="DX818" s="223"/>
      <c r="EG818" s="43"/>
      <c r="EH818" s="43"/>
      <c r="EI818" s="43"/>
    </row>
    <row r="819">
      <c r="A819" s="218"/>
      <c r="B819" s="219"/>
      <c r="C819" s="15"/>
      <c r="D819" s="15"/>
      <c r="E819" s="15"/>
      <c r="F819" s="165"/>
      <c r="G819" s="15"/>
      <c r="H819" s="15"/>
      <c r="I819" s="28"/>
      <c r="J819" s="71"/>
      <c r="K819" s="35"/>
      <c r="L819" s="35"/>
      <c r="M819" s="35"/>
      <c r="N819" s="71"/>
      <c r="O819" s="15"/>
      <c r="P819" s="15"/>
      <c r="Q819" s="28"/>
      <c r="R819" s="71"/>
      <c r="S819" s="173"/>
      <c r="T819" s="219"/>
      <c r="U819" s="15"/>
      <c r="V819" s="15"/>
      <c r="W819" s="15"/>
      <c r="X819" s="165"/>
      <c r="Y819" s="15"/>
      <c r="Z819" s="15"/>
      <c r="AA819" s="15"/>
      <c r="AB819" s="71"/>
      <c r="AC819" s="35"/>
      <c r="AD819" s="35"/>
      <c r="AE819" s="35"/>
      <c r="AF819" s="71"/>
      <c r="AG819" s="15"/>
      <c r="AH819" s="15"/>
      <c r="AI819" s="28"/>
      <c r="AJ819" s="71"/>
      <c r="AK819" s="173"/>
      <c r="AL819" s="219"/>
      <c r="AM819" s="15"/>
      <c r="AN819" s="15"/>
      <c r="AO819" s="15"/>
      <c r="AP819" s="165"/>
      <c r="AQ819" s="15"/>
      <c r="AR819" s="15"/>
      <c r="AS819" s="28"/>
      <c r="AT819" s="71"/>
      <c r="AU819" s="35"/>
      <c r="AV819" s="35"/>
      <c r="AW819" s="35"/>
      <c r="AX819" s="71"/>
      <c r="AY819" s="15"/>
      <c r="AZ819" s="15"/>
      <c r="BA819" s="28"/>
      <c r="BB819" s="71"/>
      <c r="BC819" s="173"/>
      <c r="BD819" s="220"/>
      <c r="BH819" s="221"/>
      <c r="BK819" s="50"/>
      <c r="BL819" s="115"/>
      <c r="BM819" s="43"/>
      <c r="BN819" s="43"/>
      <c r="BO819" s="43"/>
      <c r="BP819" s="115"/>
      <c r="BS819" s="50"/>
      <c r="BT819" s="115"/>
      <c r="BU819" s="222"/>
      <c r="BV819" s="223"/>
      <c r="BZ819" s="221"/>
      <c r="CC819" s="50"/>
      <c r="CD819" s="115"/>
      <c r="CE819" s="43"/>
      <c r="CF819" s="43"/>
      <c r="CG819" s="43"/>
      <c r="CH819" s="115"/>
      <c r="CK819" s="50"/>
      <c r="CL819" s="115"/>
      <c r="CM819" s="222"/>
      <c r="CN819" s="223"/>
      <c r="CR819" s="221"/>
      <c r="CU819" s="50"/>
      <c r="CV819" s="115"/>
      <c r="CW819" s="43"/>
      <c r="CX819" s="43"/>
      <c r="CY819" s="43"/>
      <c r="CZ819" s="115"/>
      <c r="DC819" s="50"/>
      <c r="DD819" s="115"/>
      <c r="DE819" s="222"/>
      <c r="DF819" s="223"/>
      <c r="DJ819" s="221"/>
      <c r="DM819" s="50"/>
      <c r="DN819" s="115"/>
      <c r="DO819" s="43"/>
      <c r="DP819" s="43"/>
      <c r="DQ819" s="43"/>
      <c r="DU819" s="50"/>
      <c r="DV819" s="115"/>
      <c r="DW819" s="222"/>
      <c r="DX819" s="223"/>
      <c r="EG819" s="43"/>
      <c r="EH819" s="43"/>
      <c r="EI819" s="43"/>
    </row>
    <row r="820">
      <c r="A820" s="218"/>
      <c r="B820" s="219"/>
      <c r="C820" s="15"/>
      <c r="D820" s="15"/>
      <c r="E820" s="15"/>
      <c r="F820" s="165"/>
      <c r="G820" s="15"/>
      <c r="H820" s="15"/>
      <c r="I820" s="28"/>
      <c r="J820" s="71"/>
      <c r="K820" s="35"/>
      <c r="L820" s="35"/>
      <c r="M820" s="35"/>
      <c r="N820" s="71"/>
      <c r="O820" s="15"/>
      <c r="P820" s="15"/>
      <c r="Q820" s="28"/>
      <c r="R820" s="71"/>
      <c r="S820" s="173"/>
      <c r="T820" s="219"/>
      <c r="U820" s="15"/>
      <c r="V820" s="15"/>
      <c r="W820" s="15"/>
      <c r="X820" s="165"/>
      <c r="Y820" s="15"/>
      <c r="Z820" s="15"/>
      <c r="AA820" s="15"/>
      <c r="AB820" s="71"/>
      <c r="AC820" s="35"/>
      <c r="AD820" s="35"/>
      <c r="AE820" s="35"/>
      <c r="AF820" s="71"/>
      <c r="AG820" s="15"/>
      <c r="AH820" s="15"/>
      <c r="AI820" s="28"/>
      <c r="AJ820" s="71"/>
      <c r="AK820" s="173"/>
      <c r="AL820" s="219"/>
      <c r="AM820" s="15"/>
      <c r="AN820" s="15"/>
      <c r="AO820" s="15"/>
      <c r="AP820" s="165"/>
      <c r="AQ820" s="15"/>
      <c r="AR820" s="15"/>
      <c r="AS820" s="28"/>
      <c r="AT820" s="71"/>
      <c r="AU820" s="35"/>
      <c r="AV820" s="35"/>
      <c r="AW820" s="35"/>
      <c r="AX820" s="71"/>
      <c r="AY820" s="15"/>
      <c r="AZ820" s="15"/>
      <c r="BA820" s="28"/>
      <c r="BB820" s="71"/>
      <c r="BC820" s="173"/>
      <c r="BD820" s="220"/>
      <c r="BH820" s="221"/>
      <c r="BK820" s="50"/>
      <c r="BL820" s="115"/>
      <c r="BM820" s="43"/>
      <c r="BN820" s="43"/>
      <c r="BO820" s="43"/>
      <c r="BP820" s="115"/>
      <c r="BS820" s="50"/>
      <c r="BT820" s="115"/>
      <c r="BU820" s="222"/>
      <c r="BV820" s="223"/>
      <c r="BZ820" s="221"/>
      <c r="CC820" s="50"/>
      <c r="CD820" s="115"/>
      <c r="CE820" s="43"/>
      <c r="CF820" s="43"/>
      <c r="CG820" s="43"/>
      <c r="CH820" s="115"/>
      <c r="CK820" s="50"/>
      <c r="CL820" s="115"/>
      <c r="CM820" s="222"/>
      <c r="CN820" s="223"/>
      <c r="CR820" s="221"/>
      <c r="CU820" s="50"/>
      <c r="CV820" s="115"/>
      <c r="CW820" s="43"/>
      <c r="CX820" s="43"/>
      <c r="CY820" s="43"/>
      <c r="CZ820" s="115"/>
      <c r="DC820" s="50"/>
      <c r="DD820" s="115"/>
      <c r="DE820" s="222"/>
      <c r="DF820" s="223"/>
      <c r="DJ820" s="221"/>
      <c r="DM820" s="50"/>
      <c r="DN820" s="115"/>
      <c r="DO820" s="43"/>
      <c r="DP820" s="43"/>
      <c r="DQ820" s="43"/>
      <c r="DU820" s="50"/>
      <c r="DV820" s="115"/>
      <c r="DW820" s="222"/>
      <c r="DX820" s="223"/>
      <c r="EG820" s="43"/>
      <c r="EH820" s="43"/>
      <c r="EI820" s="43"/>
    </row>
    <row r="821">
      <c r="A821" s="218"/>
      <c r="B821" s="219"/>
      <c r="C821" s="15"/>
      <c r="D821" s="15"/>
      <c r="E821" s="15"/>
      <c r="F821" s="165"/>
      <c r="G821" s="15"/>
      <c r="H821" s="15"/>
      <c r="I821" s="28"/>
      <c r="J821" s="71"/>
      <c r="K821" s="35"/>
      <c r="L821" s="35"/>
      <c r="M821" s="35"/>
      <c r="N821" s="71"/>
      <c r="O821" s="15"/>
      <c r="P821" s="15"/>
      <c r="Q821" s="28"/>
      <c r="R821" s="71"/>
      <c r="S821" s="173"/>
      <c r="T821" s="219"/>
      <c r="U821" s="15"/>
      <c r="V821" s="15"/>
      <c r="W821" s="15"/>
      <c r="X821" s="165"/>
      <c r="Y821" s="15"/>
      <c r="Z821" s="15"/>
      <c r="AA821" s="15"/>
      <c r="AB821" s="71"/>
      <c r="AC821" s="35"/>
      <c r="AD821" s="35"/>
      <c r="AE821" s="35"/>
      <c r="AF821" s="71"/>
      <c r="AG821" s="15"/>
      <c r="AH821" s="15"/>
      <c r="AI821" s="28"/>
      <c r="AJ821" s="71"/>
      <c r="AK821" s="173"/>
      <c r="AL821" s="219"/>
      <c r="AM821" s="15"/>
      <c r="AN821" s="15"/>
      <c r="AO821" s="15"/>
      <c r="AP821" s="165"/>
      <c r="AQ821" s="15"/>
      <c r="AR821" s="15"/>
      <c r="AS821" s="28"/>
      <c r="AT821" s="71"/>
      <c r="AU821" s="35"/>
      <c r="AV821" s="35"/>
      <c r="AW821" s="35"/>
      <c r="AX821" s="71"/>
      <c r="AY821" s="15"/>
      <c r="AZ821" s="15"/>
      <c r="BA821" s="28"/>
      <c r="BB821" s="71"/>
      <c r="BC821" s="173"/>
      <c r="BD821" s="220"/>
      <c r="BH821" s="221"/>
      <c r="BK821" s="50"/>
      <c r="BL821" s="115"/>
      <c r="BM821" s="43"/>
      <c r="BN821" s="43"/>
      <c r="BO821" s="43"/>
      <c r="BP821" s="115"/>
      <c r="BS821" s="50"/>
      <c r="BT821" s="115"/>
      <c r="BU821" s="222"/>
      <c r="BV821" s="223"/>
      <c r="BZ821" s="221"/>
      <c r="CC821" s="50"/>
      <c r="CD821" s="115"/>
      <c r="CE821" s="43"/>
      <c r="CF821" s="43"/>
      <c r="CG821" s="43"/>
      <c r="CH821" s="115"/>
      <c r="CK821" s="50"/>
      <c r="CL821" s="115"/>
      <c r="CM821" s="222"/>
      <c r="CN821" s="223"/>
      <c r="CR821" s="221"/>
      <c r="CU821" s="50"/>
      <c r="CV821" s="115"/>
      <c r="CW821" s="43"/>
      <c r="CX821" s="43"/>
      <c r="CY821" s="43"/>
      <c r="CZ821" s="115"/>
      <c r="DC821" s="50"/>
      <c r="DD821" s="115"/>
      <c r="DE821" s="222"/>
      <c r="DF821" s="223"/>
      <c r="DJ821" s="221"/>
      <c r="DM821" s="50"/>
      <c r="DN821" s="115"/>
      <c r="DO821" s="43"/>
      <c r="DP821" s="43"/>
      <c r="DQ821" s="43"/>
      <c r="DU821" s="50"/>
      <c r="DV821" s="115"/>
      <c r="DW821" s="222"/>
      <c r="DX821" s="223"/>
      <c r="EG821" s="43"/>
      <c r="EH821" s="43"/>
      <c r="EI821" s="43"/>
    </row>
    <row r="822">
      <c r="A822" s="218"/>
      <c r="B822" s="219"/>
      <c r="C822" s="15"/>
      <c r="D822" s="15"/>
      <c r="E822" s="15"/>
      <c r="F822" s="165"/>
      <c r="G822" s="15"/>
      <c r="H822" s="15"/>
      <c r="I822" s="28"/>
      <c r="J822" s="71"/>
      <c r="K822" s="35"/>
      <c r="L822" s="35"/>
      <c r="M822" s="35"/>
      <c r="N822" s="71"/>
      <c r="O822" s="15"/>
      <c r="P822" s="15"/>
      <c r="Q822" s="28"/>
      <c r="R822" s="71"/>
      <c r="S822" s="173"/>
      <c r="T822" s="219"/>
      <c r="U822" s="15"/>
      <c r="V822" s="15"/>
      <c r="W822" s="15"/>
      <c r="X822" s="165"/>
      <c r="Y822" s="15"/>
      <c r="Z822" s="15"/>
      <c r="AA822" s="15"/>
      <c r="AB822" s="71"/>
      <c r="AC822" s="35"/>
      <c r="AD822" s="35"/>
      <c r="AE822" s="35"/>
      <c r="AF822" s="71"/>
      <c r="AG822" s="15"/>
      <c r="AH822" s="15"/>
      <c r="AI822" s="28"/>
      <c r="AJ822" s="71"/>
      <c r="AK822" s="173"/>
      <c r="AL822" s="219"/>
      <c r="AM822" s="15"/>
      <c r="AN822" s="15"/>
      <c r="AO822" s="15"/>
      <c r="AP822" s="165"/>
      <c r="AQ822" s="15"/>
      <c r="AR822" s="15"/>
      <c r="AS822" s="28"/>
      <c r="AT822" s="71"/>
      <c r="AU822" s="35"/>
      <c r="AV822" s="35"/>
      <c r="AW822" s="35"/>
      <c r="AX822" s="71"/>
      <c r="AY822" s="15"/>
      <c r="AZ822" s="15"/>
      <c r="BA822" s="28"/>
      <c r="BB822" s="71"/>
      <c r="BC822" s="173"/>
      <c r="BD822" s="220"/>
      <c r="BH822" s="221"/>
      <c r="BK822" s="50"/>
      <c r="BL822" s="115"/>
      <c r="BM822" s="43"/>
      <c r="BN822" s="43"/>
      <c r="BO822" s="43"/>
      <c r="BP822" s="115"/>
      <c r="BS822" s="50"/>
      <c r="BT822" s="115"/>
      <c r="BU822" s="222"/>
      <c r="BV822" s="223"/>
      <c r="BZ822" s="221"/>
      <c r="CC822" s="50"/>
      <c r="CD822" s="115"/>
      <c r="CE822" s="43"/>
      <c r="CF822" s="43"/>
      <c r="CG822" s="43"/>
      <c r="CH822" s="115"/>
      <c r="CK822" s="50"/>
      <c r="CL822" s="115"/>
      <c r="CM822" s="222"/>
      <c r="CN822" s="223"/>
      <c r="CR822" s="221"/>
      <c r="CU822" s="50"/>
      <c r="CV822" s="115"/>
      <c r="CW822" s="43"/>
      <c r="CX822" s="43"/>
      <c r="CY822" s="43"/>
      <c r="CZ822" s="115"/>
      <c r="DC822" s="50"/>
      <c r="DD822" s="115"/>
      <c r="DE822" s="222"/>
      <c r="DF822" s="223"/>
      <c r="DJ822" s="221"/>
      <c r="DM822" s="50"/>
      <c r="DN822" s="115"/>
      <c r="DO822" s="43"/>
      <c r="DP822" s="43"/>
      <c r="DQ822" s="43"/>
      <c r="DU822" s="50"/>
      <c r="DV822" s="115"/>
      <c r="DW822" s="222"/>
      <c r="DX822" s="223"/>
      <c r="EG822" s="43"/>
      <c r="EH822" s="43"/>
      <c r="EI822" s="43"/>
    </row>
    <row r="823">
      <c r="A823" s="218"/>
      <c r="B823" s="219"/>
      <c r="C823" s="15"/>
      <c r="D823" s="15"/>
      <c r="E823" s="15"/>
      <c r="F823" s="165"/>
      <c r="G823" s="15"/>
      <c r="H823" s="15"/>
      <c r="I823" s="28"/>
      <c r="J823" s="71"/>
      <c r="K823" s="35"/>
      <c r="L823" s="35"/>
      <c r="M823" s="35"/>
      <c r="N823" s="71"/>
      <c r="O823" s="15"/>
      <c r="P823" s="15"/>
      <c r="Q823" s="28"/>
      <c r="R823" s="71"/>
      <c r="S823" s="173"/>
      <c r="T823" s="219"/>
      <c r="U823" s="15"/>
      <c r="V823" s="15"/>
      <c r="W823" s="15"/>
      <c r="X823" s="165"/>
      <c r="Y823" s="15"/>
      <c r="Z823" s="15"/>
      <c r="AA823" s="15"/>
      <c r="AB823" s="71"/>
      <c r="AC823" s="35"/>
      <c r="AD823" s="35"/>
      <c r="AE823" s="35"/>
      <c r="AF823" s="71"/>
      <c r="AG823" s="15"/>
      <c r="AH823" s="15"/>
      <c r="AI823" s="28"/>
      <c r="AJ823" s="71"/>
      <c r="AK823" s="173"/>
      <c r="AL823" s="219"/>
      <c r="AM823" s="15"/>
      <c r="AN823" s="15"/>
      <c r="AO823" s="15"/>
      <c r="AP823" s="165"/>
      <c r="AQ823" s="15"/>
      <c r="AR823" s="15"/>
      <c r="AS823" s="28"/>
      <c r="AT823" s="71"/>
      <c r="AU823" s="35"/>
      <c r="AV823" s="35"/>
      <c r="AW823" s="35"/>
      <c r="AX823" s="71"/>
      <c r="AY823" s="15"/>
      <c r="AZ823" s="15"/>
      <c r="BA823" s="28"/>
      <c r="BB823" s="71"/>
      <c r="BC823" s="173"/>
      <c r="BD823" s="220"/>
      <c r="BH823" s="221"/>
      <c r="BK823" s="50"/>
      <c r="BL823" s="115"/>
      <c r="BM823" s="43"/>
      <c r="BN823" s="43"/>
      <c r="BO823" s="43"/>
      <c r="BP823" s="115"/>
      <c r="BS823" s="50"/>
      <c r="BT823" s="115"/>
      <c r="BU823" s="222"/>
      <c r="BV823" s="223"/>
      <c r="BZ823" s="221"/>
      <c r="CC823" s="50"/>
      <c r="CD823" s="115"/>
      <c r="CE823" s="43"/>
      <c r="CF823" s="43"/>
      <c r="CG823" s="43"/>
      <c r="CH823" s="115"/>
      <c r="CK823" s="50"/>
      <c r="CL823" s="115"/>
      <c r="CM823" s="222"/>
      <c r="CN823" s="223"/>
      <c r="CR823" s="221"/>
      <c r="CU823" s="50"/>
      <c r="CV823" s="115"/>
      <c r="CW823" s="43"/>
      <c r="CX823" s="43"/>
      <c r="CY823" s="43"/>
      <c r="CZ823" s="115"/>
      <c r="DC823" s="50"/>
      <c r="DD823" s="115"/>
      <c r="DE823" s="222"/>
      <c r="DF823" s="223"/>
      <c r="DJ823" s="221"/>
      <c r="DM823" s="50"/>
      <c r="DN823" s="115"/>
      <c r="DO823" s="43"/>
      <c r="DP823" s="43"/>
      <c r="DQ823" s="43"/>
      <c r="DU823" s="50"/>
      <c r="DV823" s="115"/>
      <c r="DW823" s="222"/>
      <c r="DX823" s="223"/>
      <c r="EG823" s="43"/>
      <c r="EH823" s="43"/>
      <c r="EI823" s="43"/>
    </row>
    <row r="824">
      <c r="A824" s="218"/>
      <c r="B824" s="219"/>
      <c r="C824" s="15"/>
      <c r="D824" s="15"/>
      <c r="E824" s="15"/>
      <c r="F824" s="165"/>
      <c r="G824" s="15"/>
      <c r="H824" s="15"/>
      <c r="I824" s="28"/>
      <c r="J824" s="71"/>
      <c r="K824" s="35"/>
      <c r="L824" s="35"/>
      <c r="M824" s="35"/>
      <c r="N824" s="71"/>
      <c r="O824" s="15"/>
      <c r="P824" s="15"/>
      <c r="Q824" s="28"/>
      <c r="R824" s="71"/>
      <c r="S824" s="173"/>
      <c r="T824" s="219"/>
      <c r="U824" s="15"/>
      <c r="V824" s="15"/>
      <c r="W824" s="15"/>
      <c r="X824" s="165"/>
      <c r="Y824" s="15"/>
      <c r="Z824" s="15"/>
      <c r="AA824" s="15"/>
      <c r="AB824" s="71"/>
      <c r="AC824" s="35"/>
      <c r="AD824" s="35"/>
      <c r="AE824" s="35"/>
      <c r="AF824" s="71"/>
      <c r="AG824" s="15"/>
      <c r="AH824" s="15"/>
      <c r="AI824" s="28"/>
      <c r="AJ824" s="71"/>
      <c r="AK824" s="173"/>
      <c r="AL824" s="219"/>
      <c r="AM824" s="15"/>
      <c r="AN824" s="15"/>
      <c r="AO824" s="15"/>
      <c r="AP824" s="165"/>
      <c r="AQ824" s="15"/>
      <c r="AR824" s="15"/>
      <c r="AS824" s="28"/>
      <c r="AT824" s="71"/>
      <c r="AU824" s="35"/>
      <c r="AV824" s="35"/>
      <c r="AW824" s="35"/>
      <c r="AX824" s="71"/>
      <c r="AY824" s="15"/>
      <c r="AZ824" s="15"/>
      <c r="BA824" s="28"/>
      <c r="BB824" s="71"/>
      <c r="BC824" s="173"/>
      <c r="BD824" s="220"/>
      <c r="BH824" s="221"/>
      <c r="BK824" s="50"/>
      <c r="BL824" s="115"/>
      <c r="BM824" s="43"/>
      <c r="BN824" s="43"/>
      <c r="BO824" s="43"/>
      <c r="BP824" s="115"/>
      <c r="BS824" s="50"/>
      <c r="BT824" s="115"/>
      <c r="BU824" s="222"/>
      <c r="BV824" s="223"/>
      <c r="BZ824" s="221"/>
      <c r="CC824" s="50"/>
      <c r="CD824" s="115"/>
      <c r="CE824" s="43"/>
      <c r="CF824" s="43"/>
      <c r="CG824" s="43"/>
      <c r="CH824" s="115"/>
      <c r="CK824" s="50"/>
      <c r="CL824" s="115"/>
      <c r="CM824" s="222"/>
      <c r="CN824" s="223"/>
      <c r="CR824" s="221"/>
      <c r="CU824" s="50"/>
      <c r="CV824" s="115"/>
      <c r="CW824" s="43"/>
      <c r="CX824" s="43"/>
      <c r="CY824" s="43"/>
      <c r="CZ824" s="115"/>
      <c r="DC824" s="50"/>
      <c r="DD824" s="115"/>
      <c r="DE824" s="222"/>
      <c r="DF824" s="223"/>
      <c r="DJ824" s="221"/>
      <c r="DM824" s="50"/>
      <c r="DN824" s="115"/>
      <c r="DO824" s="43"/>
      <c r="DP824" s="43"/>
      <c r="DQ824" s="43"/>
      <c r="DU824" s="50"/>
      <c r="DV824" s="115"/>
      <c r="DW824" s="222"/>
      <c r="DX824" s="223"/>
      <c r="EG824" s="43"/>
      <c r="EH824" s="43"/>
      <c r="EI824" s="43"/>
    </row>
    <row r="825">
      <c r="A825" s="218"/>
      <c r="B825" s="219"/>
      <c r="C825" s="15"/>
      <c r="D825" s="15"/>
      <c r="E825" s="15"/>
      <c r="F825" s="165"/>
      <c r="G825" s="15"/>
      <c r="H825" s="15"/>
      <c r="I825" s="28"/>
      <c r="J825" s="71"/>
      <c r="K825" s="35"/>
      <c r="L825" s="35"/>
      <c r="M825" s="35"/>
      <c r="N825" s="71"/>
      <c r="O825" s="15"/>
      <c r="P825" s="15"/>
      <c r="Q825" s="28"/>
      <c r="R825" s="71"/>
      <c r="S825" s="173"/>
      <c r="T825" s="219"/>
      <c r="U825" s="15"/>
      <c r="V825" s="15"/>
      <c r="W825" s="15"/>
      <c r="X825" s="165"/>
      <c r="Y825" s="15"/>
      <c r="Z825" s="15"/>
      <c r="AA825" s="15"/>
      <c r="AB825" s="71"/>
      <c r="AC825" s="35"/>
      <c r="AD825" s="35"/>
      <c r="AE825" s="35"/>
      <c r="AF825" s="71"/>
      <c r="AG825" s="15"/>
      <c r="AH825" s="15"/>
      <c r="AI825" s="28"/>
      <c r="AJ825" s="71"/>
      <c r="AK825" s="173"/>
      <c r="AL825" s="219"/>
      <c r="AM825" s="15"/>
      <c r="AN825" s="15"/>
      <c r="AO825" s="15"/>
      <c r="AP825" s="165"/>
      <c r="AQ825" s="15"/>
      <c r="AR825" s="15"/>
      <c r="AS825" s="28"/>
      <c r="AT825" s="71"/>
      <c r="AU825" s="35"/>
      <c r="AV825" s="35"/>
      <c r="AW825" s="35"/>
      <c r="AX825" s="71"/>
      <c r="AY825" s="15"/>
      <c r="AZ825" s="15"/>
      <c r="BA825" s="28"/>
      <c r="BB825" s="71"/>
      <c r="BC825" s="173"/>
      <c r="BD825" s="220"/>
      <c r="BH825" s="221"/>
      <c r="BK825" s="50"/>
      <c r="BL825" s="115"/>
      <c r="BM825" s="43"/>
      <c r="BN825" s="43"/>
      <c r="BO825" s="43"/>
      <c r="BP825" s="115"/>
      <c r="BS825" s="50"/>
      <c r="BT825" s="115"/>
      <c r="BU825" s="222"/>
      <c r="BV825" s="223"/>
      <c r="BZ825" s="221"/>
      <c r="CC825" s="50"/>
      <c r="CD825" s="115"/>
      <c r="CE825" s="43"/>
      <c r="CF825" s="43"/>
      <c r="CG825" s="43"/>
      <c r="CH825" s="115"/>
      <c r="CK825" s="50"/>
      <c r="CL825" s="115"/>
      <c r="CM825" s="222"/>
      <c r="CN825" s="223"/>
      <c r="CR825" s="221"/>
      <c r="CU825" s="50"/>
      <c r="CV825" s="115"/>
      <c r="CW825" s="43"/>
      <c r="CX825" s="43"/>
      <c r="CY825" s="43"/>
      <c r="CZ825" s="115"/>
      <c r="DC825" s="50"/>
      <c r="DD825" s="115"/>
      <c r="DE825" s="222"/>
      <c r="DF825" s="223"/>
      <c r="DJ825" s="221"/>
      <c r="DM825" s="50"/>
      <c r="DN825" s="115"/>
      <c r="DO825" s="43"/>
      <c r="DP825" s="43"/>
      <c r="DQ825" s="43"/>
      <c r="DU825" s="50"/>
      <c r="DV825" s="115"/>
      <c r="DW825" s="222"/>
      <c r="DX825" s="223"/>
      <c r="EG825" s="43"/>
      <c r="EH825" s="43"/>
      <c r="EI825" s="43"/>
    </row>
    <row r="826">
      <c r="A826" s="218"/>
      <c r="B826" s="219"/>
      <c r="C826" s="15"/>
      <c r="D826" s="15"/>
      <c r="E826" s="15"/>
      <c r="F826" s="165"/>
      <c r="G826" s="15"/>
      <c r="H826" s="15"/>
      <c r="I826" s="28"/>
      <c r="J826" s="71"/>
      <c r="K826" s="35"/>
      <c r="L826" s="35"/>
      <c r="M826" s="35"/>
      <c r="N826" s="71"/>
      <c r="O826" s="15"/>
      <c r="P826" s="15"/>
      <c r="Q826" s="28"/>
      <c r="R826" s="71"/>
      <c r="S826" s="173"/>
      <c r="T826" s="219"/>
      <c r="U826" s="15"/>
      <c r="V826" s="15"/>
      <c r="W826" s="15"/>
      <c r="X826" s="165"/>
      <c r="Y826" s="15"/>
      <c r="Z826" s="15"/>
      <c r="AA826" s="15"/>
      <c r="AB826" s="71"/>
      <c r="AC826" s="35"/>
      <c r="AD826" s="35"/>
      <c r="AE826" s="35"/>
      <c r="AF826" s="71"/>
      <c r="AG826" s="15"/>
      <c r="AH826" s="15"/>
      <c r="AI826" s="28"/>
      <c r="AJ826" s="71"/>
      <c r="AK826" s="173"/>
      <c r="AL826" s="219"/>
      <c r="AM826" s="15"/>
      <c r="AN826" s="15"/>
      <c r="AO826" s="15"/>
      <c r="AP826" s="165"/>
      <c r="AQ826" s="15"/>
      <c r="AR826" s="15"/>
      <c r="AS826" s="28"/>
      <c r="AT826" s="71"/>
      <c r="AU826" s="35"/>
      <c r="AV826" s="35"/>
      <c r="AW826" s="35"/>
      <c r="AX826" s="71"/>
      <c r="AY826" s="15"/>
      <c r="AZ826" s="15"/>
      <c r="BA826" s="28"/>
      <c r="BB826" s="71"/>
      <c r="BC826" s="173"/>
      <c r="BD826" s="220"/>
      <c r="BH826" s="221"/>
      <c r="BK826" s="50"/>
      <c r="BL826" s="115"/>
      <c r="BM826" s="43"/>
      <c r="BN826" s="43"/>
      <c r="BO826" s="43"/>
      <c r="BP826" s="115"/>
      <c r="BS826" s="50"/>
      <c r="BT826" s="115"/>
      <c r="BU826" s="222"/>
      <c r="BV826" s="223"/>
      <c r="BZ826" s="221"/>
      <c r="CC826" s="50"/>
      <c r="CD826" s="115"/>
      <c r="CE826" s="43"/>
      <c r="CF826" s="43"/>
      <c r="CG826" s="43"/>
      <c r="CH826" s="115"/>
      <c r="CK826" s="50"/>
      <c r="CL826" s="115"/>
      <c r="CM826" s="222"/>
      <c r="CN826" s="223"/>
      <c r="CR826" s="221"/>
      <c r="CU826" s="50"/>
      <c r="CV826" s="115"/>
      <c r="CW826" s="43"/>
      <c r="CX826" s="43"/>
      <c r="CY826" s="43"/>
      <c r="CZ826" s="115"/>
      <c r="DC826" s="50"/>
      <c r="DD826" s="115"/>
      <c r="DE826" s="222"/>
      <c r="DF826" s="223"/>
      <c r="DJ826" s="221"/>
      <c r="DM826" s="50"/>
      <c r="DN826" s="115"/>
      <c r="DO826" s="43"/>
      <c r="DP826" s="43"/>
      <c r="DQ826" s="43"/>
      <c r="DU826" s="50"/>
      <c r="DV826" s="115"/>
      <c r="DW826" s="222"/>
      <c r="DX826" s="223"/>
      <c r="EG826" s="43"/>
      <c r="EH826" s="43"/>
      <c r="EI826" s="43"/>
    </row>
    <row r="827">
      <c r="A827" s="218"/>
      <c r="B827" s="219"/>
      <c r="C827" s="15"/>
      <c r="D827" s="15"/>
      <c r="E827" s="15"/>
      <c r="F827" s="165"/>
      <c r="G827" s="15"/>
      <c r="H827" s="15"/>
      <c r="I827" s="28"/>
      <c r="J827" s="71"/>
      <c r="K827" s="35"/>
      <c r="L827" s="35"/>
      <c r="M827" s="35"/>
      <c r="N827" s="71"/>
      <c r="O827" s="15"/>
      <c r="P827" s="15"/>
      <c r="Q827" s="28"/>
      <c r="R827" s="71"/>
      <c r="S827" s="173"/>
      <c r="T827" s="219"/>
      <c r="U827" s="15"/>
      <c r="V827" s="15"/>
      <c r="W827" s="15"/>
      <c r="X827" s="165"/>
      <c r="Y827" s="15"/>
      <c r="Z827" s="15"/>
      <c r="AA827" s="15"/>
      <c r="AB827" s="71"/>
      <c r="AC827" s="35"/>
      <c r="AD827" s="35"/>
      <c r="AE827" s="35"/>
      <c r="AF827" s="71"/>
      <c r="AG827" s="15"/>
      <c r="AH827" s="15"/>
      <c r="AI827" s="28"/>
      <c r="AJ827" s="71"/>
      <c r="AK827" s="173"/>
      <c r="AL827" s="219"/>
      <c r="AM827" s="15"/>
      <c r="AN827" s="15"/>
      <c r="AO827" s="15"/>
      <c r="AP827" s="165"/>
      <c r="AQ827" s="15"/>
      <c r="AR827" s="15"/>
      <c r="AS827" s="28"/>
      <c r="AT827" s="71"/>
      <c r="AU827" s="35"/>
      <c r="AV827" s="35"/>
      <c r="AW827" s="35"/>
      <c r="AX827" s="71"/>
      <c r="AY827" s="15"/>
      <c r="AZ827" s="15"/>
      <c r="BA827" s="28"/>
      <c r="BB827" s="71"/>
      <c r="BC827" s="173"/>
      <c r="BD827" s="220"/>
      <c r="BH827" s="221"/>
      <c r="BK827" s="50"/>
      <c r="BL827" s="115"/>
      <c r="BM827" s="43"/>
      <c r="BN827" s="43"/>
      <c r="BO827" s="43"/>
      <c r="BP827" s="115"/>
      <c r="BS827" s="50"/>
      <c r="BT827" s="115"/>
      <c r="BU827" s="222"/>
      <c r="BV827" s="223"/>
      <c r="BZ827" s="221"/>
      <c r="CC827" s="50"/>
      <c r="CD827" s="115"/>
      <c r="CE827" s="43"/>
      <c r="CF827" s="43"/>
      <c r="CG827" s="43"/>
      <c r="CH827" s="115"/>
      <c r="CK827" s="50"/>
      <c r="CL827" s="115"/>
      <c r="CM827" s="222"/>
      <c r="CN827" s="223"/>
      <c r="CR827" s="221"/>
      <c r="CU827" s="50"/>
      <c r="CV827" s="115"/>
      <c r="CW827" s="43"/>
      <c r="CX827" s="43"/>
      <c r="CY827" s="43"/>
      <c r="CZ827" s="115"/>
      <c r="DC827" s="50"/>
      <c r="DD827" s="115"/>
      <c r="DE827" s="222"/>
      <c r="DF827" s="223"/>
      <c r="DJ827" s="221"/>
      <c r="DM827" s="50"/>
      <c r="DN827" s="115"/>
      <c r="DO827" s="43"/>
      <c r="DP827" s="43"/>
      <c r="DQ827" s="43"/>
      <c r="DU827" s="50"/>
      <c r="DV827" s="115"/>
      <c r="DW827" s="222"/>
      <c r="DX827" s="223"/>
      <c r="EG827" s="43"/>
      <c r="EH827" s="43"/>
      <c r="EI827" s="43"/>
    </row>
    <row r="828">
      <c r="A828" s="218"/>
      <c r="B828" s="219"/>
      <c r="C828" s="15"/>
      <c r="D828" s="15"/>
      <c r="E828" s="15"/>
      <c r="F828" s="165"/>
      <c r="G828" s="15"/>
      <c r="H828" s="15"/>
      <c r="I828" s="28"/>
      <c r="J828" s="71"/>
      <c r="K828" s="35"/>
      <c r="L828" s="35"/>
      <c r="M828" s="35"/>
      <c r="N828" s="71"/>
      <c r="O828" s="15"/>
      <c r="P828" s="15"/>
      <c r="Q828" s="28"/>
      <c r="R828" s="71"/>
      <c r="S828" s="173"/>
      <c r="T828" s="219"/>
      <c r="U828" s="15"/>
      <c r="V828" s="15"/>
      <c r="W828" s="15"/>
      <c r="X828" s="165"/>
      <c r="Y828" s="15"/>
      <c r="Z828" s="15"/>
      <c r="AA828" s="15"/>
      <c r="AB828" s="71"/>
      <c r="AC828" s="35"/>
      <c r="AD828" s="35"/>
      <c r="AE828" s="35"/>
      <c r="AF828" s="71"/>
      <c r="AG828" s="15"/>
      <c r="AH828" s="15"/>
      <c r="AI828" s="28"/>
      <c r="AJ828" s="71"/>
      <c r="AK828" s="173"/>
      <c r="AL828" s="219"/>
      <c r="AM828" s="15"/>
      <c r="AN828" s="15"/>
      <c r="AO828" s="15"/>
      <c r="AP828" s="165"/>
      <c r="AQ828" s="15"/>
      <c r="AR828" s="15"/>
      <c r="AS828" s="28"/>
      <c r="AT828" s="71"/>
      <c r="AU828" s="35"/>
      <c r="AV828" s="35"/>
      <c r="AW828" s="35"/>
      <c r="AX828" s="71"/>
      <c r="AY828" s="15"/>
      <c r="AZ828" s="15"/>
      <c r="BA828" s="28"/>
      <c r="BB828" s="71"/>
      <c r="BC828" s="173"/>
      <c r="BD828" s="220"/>
      <c r="BH828" s="221"/>
      <c r="BK828" s="50"/>
      <c r="BL828" s="115"/>
      <c r="BM828" s="43"/>
      <c r="BN828" s="43"/>
      <c r="BO828" s="43"/>
      <c r="BP828" s="115"/>
      <c r="BS828" s="50"/>
      <c r="BT828" s="115"/>
      <c r="BU828" s="222"/>
      <c r="BV828" s="223"/>
      <c r="BZ828" s="221"/>
      <c r="CC828" s="50"/>
      <c r="CD828" s="115"/>
      <c r="CE828" s="43"/>
      <c r="CF828" s="43"/>
      <c r="CG828" s="43"/>
      <c r="CH828" s="115"/>
      <c r="CK828" s="50"/>
      <c r="CL828" s="115"/>
      <c r="CM828" s="222"/>
      <c r="CN828" s="223"/>
      <c r="CR828" s="221"/>
      <c r="CU828" s="50"/>
      <c r="CV828" s="115"/>
      <c r="CW828" s="43"/>
      <c r="CX828" s="43"/>
      <c r="CY828" s="43"/>
      <c r="CZ828" s="115"/>
      <c r="DC828" s="50"/>
      <c r="DD828" s="115"/>
      <c r="DE828" s="222"/>
      <c r="DF828" s="223"/>
      <c r="DJ828" s="221"/>
      <c r="DM828" s="50"/>
      <c r="DN828" s="115"/>
      <c r="DO828" s="43"/>
      <c r="DP828" s="43"/>
      <c r="DQ828" s="43"/>
      <c r="DU828" s="50"/>
      <c r="DV828" s="115"/>
      <c r="DW828" s="222"/>
      <c r="DX828" s="223"/>
      <c r="EG828" s="43"/>
      <c r="EH828" s="43"/>
      <c r="EI828" s="43"/>
    </row>
    <row r="829">
      <c r="A829" s="218"/>
      <c r="B829" s="219"/>
      <c r="C829" s="15"/>
      <c r="D829" s="15"/>
      <c r="E829" s="15"/>
      <c r="F829" s="165"/>
      <c r="G829" s="15"/>
      <c r="H829" s="15"/>
      <c r="I829" s="28"/>
      <c r="J829" s="71"/>
      <c r="K829" s="35"/>
      <c r="L829" s="35"/>
      <c r="M829" s="35"/>
      <c r="N829" s="71"/>
      <c r="O829" s="15"/>
      <c r="P829" s="15"/>
      <c r="Q829" s="28"/>
      <c r="R829" s="71"/>
      <c r="S829" s="173"/>
      <c r="T829" s="219"/>
      <c r="U829" s="15"/>
      <c r="V829" s="15"/>
      <c r="W829" s="15"/>
      <c r="X829" s="165"/>
      <c r="Y829" s="15"/>
      <c r="Z829" s="15"/>
      <c r="AA829" s="15"/>
      <c r="AB829" s="71"/>
      <c r="AC829" s="35"/>
      <c r="AD829" s="35"/>
      <c r="AE829" s="35"/>
      <c r="AF829" s="71"/>
      <c r="AG829" s="15"/>
      <c r="AH829" s="15"/>
      <c r="AI829" s="28"/>
      <c r="AJ829" s="71"/>
      <c r="AK829" s="173"/>
      <c r="AL829" s="219"/>
      <c r="AM829" s="15"/>
      <c r="AN829" s="15"/>
      <c r="AO829" s="15"/>
      <c r="AP829" s="165"/>
      <c r="AQ829" s="15"/>
      <c r="AR829" s="15"/>
      <c r="AS829" s="28"/>
      <c r="AT829" s="71"/>
      <c r="AU829" s="35"/>
      <c r="AV829" s="35"/>
      <c r="AW829" s="35"/>
      <c r="AX829" s="71"/>
      <c r="AY829" s="15"/>
      <c r="AZ829" s="15"/>
      <c r="BA829" s="28"/>
      <c r="BB829" s="71"/>
      <c r="BC829" s="173"/>
      <c r="BD829" s="220"/>
      <c r="BH829" s="221"/>
      <c r="BK829" s="50"/>
      <c r="BL829" s="115"/>
      <c r="BM829" s="43"/>
      <c r="BN829" s="43"/>
      <c r="BO829" s="43"/>
      <c r="BP829" s="115"/>
      <c r="BS829" s="50"/>
      <c r="BT829" s="115"/>
      <c r="BU829" s="222"/>
      <c r="BV829" s="223"/>
      <c r="BZ829" s="221"/>
      <c r="CC829" s="50"/>
      <c r="CD829" s="115"/>
      <c r="CE829" s="43"/>
      <c r="CF829" s="43"/>
      <c r="CG829" s="43"/>
      <c r="CH829" s="115"/>
      <c r="CK829" s="50"/>
      <c r="CL829" s="115"/>
      <c r="CM829" s="222"/>
      <c r="CN829" s="223"/>
      <c r="CR829" s="221"/>
      <c r="CU829" s="50"/>
      <c r="CV829" s="115"/>
      <c r="CW829" s="43"/>
      <c r="CX829" s="43"/>
      <c r="CY829" s="43"/>
      <c r="CZ829" s="115"/>
      <c r="DC829" s="50"/>
      <c r="DD829" s="115"/>
      <c r="DE829" s="222"/>
      <c r="DF829" s="223"/>
      <c r="DJ829" s="221"/>
      <c r="DM829" s="50"/>
      <c r="DN829" s="115"/>
      <c r="DO829" s="43"/>
      <c r="DP829" s="43"/>
      <c r="DQ829" s="43"/>
      <c r="DU829" s="50"/>
      <c r="DV829" s="115"/>
      <c r="DW829" s="222"/>
      <c r="DX829" s="223"/>
      <c r="EG829" s="43"/>
      <c r="EH829" s="43"/>
      <c r="EI829" s="43"/>
    </row>
    <row r="830">
      <c r="A830" s="218"/>
      <c r="B830" s="219"/>
      <c r="C830" s="15"/>
      <c r="D830" s="15"/>
      <c r="E830" s="15"/>
      <c r="F830" s="165"/>
      <c r="G830" s="15"/>
      <c r="H830" s="15"/>
      <c r="I830" s="28"/>
      <c r="J830" s="71"/>
      <c r="K830" s="35"/>
      <c r="L830" s="35"/>
      <c r="M830" s="35"/>
      <c r="N830" s="71"/>
      <c r="O830" s="15"/>
      <c r="P830" s="15"/>
      <c r="Q830" s="28"/>
      <c r="R830" s="71"/>
      <c r="S830" s="173"/>
      <c r="T830" s="219"/>
      <c r="U830" s="15"/>
      <c r="V830" s="15"/>
      <c r="W830" s="15"/>
      <c r="X830" s="165"/>
      <c r="Y830" s="15"/>
      <c r="Z830" s="15"/>
      <c r="AA830" s="15"/>
      <c r="AB830" s="71"/>
      <c r="AC830" s="35"/>
      <c r="AD830" s="35"/>
      <c r="AE830" s="35"/>
      <c r="AF830" s="71"/>
      <c r="AG830" s="15"/>
      <c r="AH830" s="15"/>
      <c r="AI830" s="28"/>
      <c r="AJ830" s="71"/>
      <c r="AK830" s="173"/>
      <c r="AL830" s="219"/>
      <c r="AM830" s="15"/>
      <c r="AN830" s="15"/>
      <c r="AO830" s="15"/>
      <c r="AP830" s="165"/>
      <c r="AQ830" s="15"/>
      <c r="AR830" s="15"/>
      <c r="AS830" s="28"/>
      <c r="AT830" s="71"/>
      <c r="AU830" s="35"/>
      <c r="AV830" s="35"/>
      <c r="AW830" s="35"/>
      <c r="AX830" s="71"/>
      <c r="AY830" s="15"/>
      <c r="AZ830" s="15"/>
      <c r="BA830" s="28"/>
      <c r="BB830" s="71"/>
      <c r="BC830" s="173"/>
      <c r="BD830" s="220"/>
      <c r="BH830" s="221"/>
      <c r="BK830" s="50"/>
      <c r="BL830" s="115"/>
      <c r="BM830" s="43"/>
      <c r="BN830" s="43"/>
      <c r="BO830" s="43"/>
      <c r="BP830" s="115"/>
      <c r="BS830" s="50"/>
      <c r="BT830" s="115"/>
      <c r="BU830" s="222"/>
      <c r="BV830" s="223"/>
      <c r="BZ830" s="221"/>
      <c r="CC830" s="50"/>
      <c r="CD830" s="115"/>
      <c r="CE830" s="43"/>
      <c r="CF830" s="43"/>
      <c r="CG830" s="43"/>
      <c r="CH830" s="115"/>
      <c r="CK830" s="50"/>
      <c r="CL830" s="115"/>
      <c r="CM830" s="222"/>
      <c r="CN830" s="223"/>
      <c r="CR830" s="221"/>
      <c r="CU830" s="50"/>
      <c r="CV830" s="115"/>
      <c r="CW830" s="43"/>
      <c r="CX830" s="43"/>
      <c r="CY830" s="43"/>
      <c r="CZ830" s="115"/>
      <c r="DC830" s="50"/>
      <c r="DD830" s="115"/>
      <c r="DE830" s="222"/>
      <c r="DF830" s="223"/>
      <c r="DJ830" s="221"/>
      <c r="DM830" s="50"/>
      <c r="DN830" s="115"/>
      <c r="DO830" s="43"/>
      <c r="DP830" s="43"/>
      <c r="DQ830" s="43"/>
      <c r="DU830" s="50"/>
      <c r="DV830" s="115"/>
      <c r="DW830" s="222"/>
      <c r="DX830" s="223"/>
      <c r="EG830" s="43"/>
      <c r="EH830" s="43"/>
      <c r="EI830" s="43"/>
    </row>
    <row r="831">
      <c r="A831" s="218"/>
      <c r="B831" s="219"/>
      <c r="C831" s="15"/>
      <c r="D831" s="15"/>
      <c r="E831" s="15"/>
      <c r="F831" s="165"/>
      <c r="G831" s="15"/>
      <c r="H831" s="15"/>
      <c r="I831" s="28"/>
      <c r="J831" s="71"/>
      <c r="K831" s="35"/>
      <c r="L831" s="35"/>
      <c r="M831" s="35"/>
      <c r="N831" s="71"/>
      <c r="O831" s="15"/>
      <c r="P831" s="15"/>
      <c r="Q831" s="28"/>
      <c r="R831" s="71"/>
      <c r="S831" s="173"/>
      <c r="T831" s="219"/>
      <c r="U831" s="15"/>
      <c r="V831" s="15"/>
      <c r="W831" s="15"/>
      <c r="X831" s="165"/>
      <c r="Y831" s="15"/>
      <c r="Z831" s="15"/>
      <c r="AA831" s="15"/>
      <c r="AB831" s="71"/>
      <c r="AC831" s="35"/>
      <c r="AD831" s="35"/>
      <c r="AE831" s="35"/>
      <c r="AF831" s="71"/>
      <c r="AG831" s="15"/>
      <c r="AH831" s="15"/>
      <c r="AI831" s="28"/>
      <c r="AJ831" s="71"/>
      <c r="AK831" s="173"/>
      <c r="AL831" s="219"/>
      <c r="AM831" s="15"/>
      <c r="AN831" s="15"/>
      <c r="AO831" s="15"/>
      <c r="AP831" s="165"/>
      <c r="AQ831" s="15"/>
      <c r="AR831" s="15"/>
      <c r="AS831" s="28"/>
      <c r="AT831" s="71"/>
      <c r="AU831" s="35"/>
      <c r="AV831" s="35"/>
      <c r="AW831" s="35"/>
      <c r="AX831" s="71"/>
      <c r="AY831" s="15"/>
      <c r="AZ831" s="15"/>
      <c r="BA831" s="28"/>
      <c r="BB831" s="71"/>
      <c r="BC831" s="173"/>
      <c r="BD831" s="220"/>
      <c r="BH831" s="221"/>
      <c r="BK831" s="50"/>
      <c r="BL831" s="115"/>
      <c r="BM831" s="43"/>
      <c r="BN831" s="43"/>
      <c r="BO831" s="43"/>
      <c r="BP831" s="115"/>
      <c r="BS831" s="50"/>
      <c r="BT831" s="115"/>
      <c r="BU831" s="222"/>
      <c r="BV831" s="223"/>
      <c r="BZ831" s="221"/>
      <c r="CC831" s="50"/>
      <c r="CD831" s="115"/>
      <c r="CE831" s="43"/>
      <c r="CF831" s="43"/>
      <c r="CG831" s="43"/>
      <c r="CH831" s="115"/>
      <c r="CK831" s="50"/>
      <c r="CL831" s="115"/>
      <c r="CM831" s="222"/>
      <c r="CN831" s="223"/>
      <c r="CR831" s="221"/>
      <c r="CU831" s="50"/>
      <c r="CV831" s="115"/>
      <c r="CW831" s="43"/>
      <c r="CX831" s="43"/>
      <c r="CY831" s="43"/>
      <c r="CZ831" s="115"/>
      <c r="DC831" s="50"/>
      <c r="DD831" s="115"/>
      <c r="DE831" s="222"/>
      <c r="DF831" s="223"/>
      <c r="DJ831" s="221"/>
      <c r="DM831" s="50"/>
      <c r="DN831" s="115"/>
      <c r="DO831" s="43"/>
      <c r="DP831" s="43"/>
      <c r="DQ831" s="43"/>
      <c r="DU831" s="50"/>
      <c r="DV831" s="115"/>
      <c r="DW831" s="222"/>
      <c r="DX831" s="223"/>
      <c r="EG831" s="43"/>
      <c r="EH831" s="43"/>
      <c r="EI831" s="43"/>
    </row>
    <row r="832">
      <c r="A832" s="218"/>
      <c r="B832" s="219"/>
      <c r="C832" s="15"/>
      <c r="D832" s="15"/>
      <c r="E832" s="15"/>
      <c r="F832" s="165"/>
      <c r="G832" s="15"/>
      <c r="H832" s="15"/>
      <c r="I832" s="28"/>
      <c r="J832" s="71"/>
      <c r="K832" s="35"/>
      <c r="L832" s="35"/>
      <c r="M832" s="35"/>
      <c r="N832" s="71"/>
      <c r="O832" s="15"/>
      <c r="P832" s="15"/>
      <c r="Q832" s="28"/>
      <c r="R832" s="71"/>
      <c r="S832" s="173"/>
      <c r="T832" s="219"/>
      <c r="U832" s="15"/>
      <c r="V832" s="15"/>
      <c r="W832" s="15"/>
      <c r="X832" s="165"/>
      <c r="Y832" s="15"/>
      <c r="Z832" s="15"/>
      <c r="AA832" s="15"/>
      <c r="AB832" s="71"/>
      <c r="AC832" s="35"/>
      <c r="AD832" s="35"/>
      <c r="AE832" s="35"/>
      <c r="AF832" s="71"/>
      <c r="AG832" s="15"/>
      <c r="AH832" s="15"/>
      <c r="AI832" s="28"/>
      <c r="AJ832" s="71"/>
      <c r="AK832" s="173"/>
      <c r="AL832" s="219"/>
      <c r="AM832" s="15"/>
      <c r="AN832" s="15"/>
      <c r="AO832" s="15"/>
      <c r="AP832" s="165"/>
      <c r="AQ832" s="15"/>
      <c r="AR832" s="15"/>
      <c r="AS832" s="28"/>
      <c r="AT832" s="71"/>
      <c r="AU832" s="35"/>
      <c r="AV832" s="35"/>
      <c r="AW832" s="35"/>
      <c r="AX832" s="71"/>
      <c r="AY832" s="15"/>
      <c r="AZ832" s="15"/>
      <c r="BA832" s="28"/>
      <c r="BB832" s="71"/>
      <c r="BC832" s="173"/>
      <c r="BD832" s="220"/>
      <c r="BH832" s="221"/>
      <c r="BK832" s="50"/>
      <c r="BL832" s="115"/>
      <c r="BM832" s="43"/>
      <c r="BN832" s="43"/>
      <c r="BO832" s="43"/>
      <c r="BP832" s="115"/>
      <c r="BS832" s="50"/>
      <c r="BT832" s="115"/>
      <c r="BU832" s="222"/>
      <c r="BV832" s="223"/>
      <c r="BZ832" s="221"/>
      <c r="CC832" s="50"/>
      <c r="CD832" s="115"/>
      <c r="CE832" s="43"/>
      <c r="CF832" s="43"/>
      <c r="CG832" s="43"/>
      <c r="CH832" s="115"/>
      <c r="CK832" s="50"/>
      <c r="CL832" s="115"/>
      <c r="CM832" s="222"/>
      <c r="CN832" s="223"/>
      <c r="CR832" s="221"/>
      <c r="CU832" s="50"/>
      <c r="CV832" s="115"/>
      <c r="CW832" s="43"/>
      <c r="CX832" s="43"/>
      <c r="CY832" s="43"/>
      <c r="CZ832" s="115"/>
      <c r="DC832" s="50"/>
      <c r="DD832" s="115"/>
      <c r="DE832" s="222"/>
      <c r="DF832" s="223"/>
      <c r="DJ832" s="221"/>
      <c r="DM832" s="50"/>
      <c r="DN832" s="115"/>
      <c r="DO832" s="43"/>
      <c r="DP832" s="43"/>
      <c r="DQ832" s="43"/>
      <c r="DU832" s="50"/>
      <c r="DV832" s="115"/>
      <c r="DW832" s="222"/>
      <c r="DX832" s="223"/>
      <c r="EG832" s="43"/>
      <c r="EH832" s="43"/>
      <c r="EI832" s="43"/>
    </row>
    <row r="833">
      <c r="A833" s="218"/>
      <c r="B833" s="219"/>
      <c r="C833" s="15"/>
      <c r="D833" s="15"/>
      <c r="E833" s="15"/>
      <c r="F833" s="165"/>
      <c r="G833" s="15"/>
      <c r="H833" s="15"/>
      <c r="I833" s="28"/>
      <c r="J833" s="71"/>
      <c r="K833" s="35"/>
      <c r="L833" s="35"/>
      <c r="M833" s="35"/>
      <c r="N833" s="71"/>
      <c r="O833" s="15"/>
      <c r="P833" s="15"/>
      <c r="Q833" s="28"/>
      <c r="R833" s="71"/>
      <c r="S833" s="173"/>
      <c r="T833" s="219"/>
      <c r="U833" s="15"/>
      <c r="V833" s="15"/>
      <c r="W833" s="15"/>
      <c r="X833" s="165"/>
      <c r="Y833" s="15"/>
      <c r="Z833" s="15"/>
      <c r="AA833" s="15"/>
      <c r="AB833" s="71"/>
      <c r="AC833" s="35"/>
      <c r="AD833" s="35"/>
      <c r="AE833" s="35"/>
      <c r="AF833" s="71"/>
      <c r="AG833" s="15"/>
      <c r="AH833" s="15"/>
      <c r="AI833" s="28"/>
      <c r="AJ833" s="71"/>
      <c r="AK833" s="173"/>
      <c r="AL833" s="219"/>
      <c r="AM833" s="15"/>
      <c r="AN833" s="15"/>
      <c r="AO833" s="15"/>
      <c r="AP833" s="165"/>
      <c r="AQ833" s="15"/>
      <c r="AR833" s="15"/>
      <c r="AS833" s="28"/>
      <c r="AT833" s="71"/>
      <c r="AU833" s="35"/>
      <c r="AV833" s="35"/>
      <c r="AW833" s="35"/>
      <c r="AX833" s="71"/>
      <c r="AY833" s="15"/>
      <c r="AZ833" s="15"/>
      <c r="BA833" s="28"/>
      <c r="BB833" s="71"/>
      <c r="BC833" s="173"/>
      <c r="BD833" s="220"/>
      <c r="BH833" s="221"/>
      <c r="BK833" s="50"/>
      <c r="BL833" s="115"/>
      <c r="BM833" s="43"/>
      <c r="BN833" s="43"/>
      <c r="BO833" s="43"/>
      <c r="BP833" s="115"/>
      <c r="BS833" s="50"/>
      <c r="BT833" s="115"/>
      <c r="BU833" s="222"/>
      <c r="BV833" s="223"/>
      <c r="BZ833" s="221"/>
      <c r="CC833" s="50"/>
      <c r="CD833" s="115"/>
      <c r="CE833" s="43"/>
      <c r="CF833" s="43"/>
      <c r="CG833" s="43"/>
      <c r="CH833" s="115"/>
      <c r="CK833" s="50"/>
      <c r="CL833" s="115"/>
      <c r="CM833" s="222"/>
      <c r="CN833" s="223"/>
      <c r="CR833" s="221"/>
      <c r="CU833" s="50"/>
      <c r="CV833" s="115"/>
      <c r="CW833" s="43"/>
      <c r="CX833" s="43"/>
      <c r="CY833" s="43"/>
      <c r="CZ833" s="115"/>
      <c r="DC833" s="50"/>
      <c r="DD833" s="115"/>
      <c r="DE833" s="222"/>
      <c r="DF833" s="223"/>
      <c r="DJ833" s="221"/>
      <c r="DM833" s="50"/>
      <c r="DN833" s="115"/>
      <c r="DO833" s="43"/>
      <c r="DP833" s="43"/>
      <c r="DQ833" s="43"/>
      <c r="DU833" s="50"/>
      <c r="DV833" s="115"/>
      <c r="DW833" s="222"/>
      <c r="DX833" s="223"/>
      <c r="EG833" s="43"/>
      <c r="EH833" s="43"/>
      <c r="EI833" s="43"/>
    </row>
    <row r="834">
      <c r="A834" s="218"/>
      <c r="B834" s="219"/>
      <c r="C834" s="15"/>
      <c r="D834" s="15"/>
      <c r="E834" s="15"/>
      <c r="F834" s="165"/>
      <c r="G834" s="15"/>
      <c r="H834" s="15"/>
      <c r="I834" s="28"/>
      <c r="J834" s="71"/>
      <c r="K834" s="35"/>
      <c r="L834" s="35"/>
      <c r="M834" s="35"/>
      <c r="N834" s="71"/>
      <c r="O834" s="15"/>
      <c r="P834" s="15"/>
      <c r="Q834" s="28"/>
      <c r="R834" s="71"/>
      <c r="S834" s="173"/>
      <c r="T834" s="219"/>
      <c r="U834" s="15"/>
      <c r="V834" s="15"/>
      <c r="W834" s="15"/>
      <c r="X834" s="165"/>
      <c r="Y834" s="15"/>
      <c r="Z834" s="15"/>
      <c r="AA834" s="15"/>
      <c r="AB834" s="71"/>
      <c r="AC834" s="35"/>
      <c r="AD834" s="35"/>
      <c r="AE834" s="35"/>
      <c r="AF834" s="71"/>
      <c r="AG834" s="15"/>
      <c r="AH834" s="15"/>
      <c r="AI834" s="28"/>
      <c r="AJ834" s="71"/>
      <c r="AK834" s="173"/>
      <c r="AL834" s="219"/>
      <c r="AM834" s="15"/>
      <c r="AN834" s="15"/>
      <c r="AO834" s="15"/>
      <c r="AP834" s="165"/>
      <c r="AQ834" s="15"/>
      <c r="AR834" s="15"/>
      <c r="AS834" s="28"/>
      <c r="AT834" s="71"/>
      <c r="AU834" s="35"/>
      <c r="AV834" s="35"/>
      <c r="AW834" s="35"/>
      <c r="AX834" s="71"/>
      <c r="AY834" s="15"/>
      <c r="AZ834" s="15"/>
      <c r="BA834" s="28"/>
      <c r="BB834" s="71"/>
      <c r="BC834" s="173"/>
      <c r="BD834" s="220"/>
      <c r="BH834" s="221"/>
      <c r="BK834" s="50"/>
      <c r="BL834" s="115"/>
      <c r="BM834" s="43"/>
      <c r="BN834" s="43"/>
      <c r="BO834" s="43"/>
      <c r="BP834" s="115"/>
      <c r="BS834" s="50"/>
      <c r="BT834" s="115"/>
      <c r="BU834" s="222"/>
      <c r="BV834" s="223"/>
      <c r="BZ834" s="221"/>
      <c r="CC834" s="50"/>
      <c r="CD834" s="115"/>
      <c r="CE834" s="43"/>
      <c r="CF834" s="43"/>
      <c r="CG834" s="43"/>
      <c r="CH834" s="115"/>
      <c r="CK834" s="50"/>
      <c r="CL834" s="115"/>
      <c r="CM834" s="222"/>
      <c r="CN834" s="223"/>
      <c r="CR834" s="221"/>
      <c r="CU834" s="50"/>
      <c r="CV834" s="115"/>
      <c r="CW834" s="43"/>
      <c r="CX834" s="43"/>
      <c r="CY834" s="43"/>
      <c r="CZ834" s="115"/>
      <c r="DC834" s="50"/>
      <c r="DD834" s="115"/>
      <c r="DE834" s="222"/>
      <c r="DF834" s="223"/>
      <c r="DJ834" s="221"/>
      <c r="DM834" s="50"/>
      <c r="DN834" s="115"/>
      <c r="DO834" s="43"/>
      <c r="DP834" s="43"/>
      <c r="DQ834" s="43"/>
      <c r="DU834" s="50"/>
      <c r="DV834" s="115"/>
      <c r="DW834" s="222"/>
      <c r="DX834" s="223"/>
      <c r="EG834" s="43"/>
      <c r="EH834" s="43"/>
      <c r="EI834" s="43"/>
    </row>
    <row r="835">
      <c r="A835" s="218"/>
      <c r="B835" s="219"/>
      <c r="C835" s="15"/>
      <c r="D835" s="15"/>
      <c r="E835" s="15"/>
      <c r="F835" s="165"/>
      <c r="G835" s="15"/>
      <c r="H835" s="15"/>
      <c r="I835" s="28"/>
      <c r="J835" s="71"/>
      <c r="K835" s="35"/>
      <c r="L835" s="35"/>
      <c r="M835" s="35"/>
      <c r="N835" s="71"/>
      <c r="O835" s="15"/>
      <c r="P835" s="15"/>
      <c r="Q835" s="28"/>
      <c r="R835" s="71"/>
      <c r="S835" s="173"/>
      <c r="T835" s="219"/>
      <c r="U835" s="15"/>
      <c r="V835" s="15"/>
      <c r="W835" s="15"/>
      <c r="X835" s="165"/>
      <c r="Y835" s="15"/>
      <c r="Z835" s="15"/>
      <c r="AA835" s="15"/>
      <c r="AB835" s="71"/>
      <c r="AC835" s="35"/>
      <c r="AD835" s="35"/>
      <c r="AE835" s="35"/>
      <c r="AF835" s="71"/>
      <c r="AG835" s="15"/>
      <c r="AH835" s="15"/>
      <c r="AI835" s="28"/>
      <c r="AJ835" s="71"/>
      <c r="AK835" s="173"/>
      <c r="AL835" s="219"/>
      <c r="AM835" s="15"/>
      <c r="AN835" s="15"/>
      <c r="AO835" s="15"/>
      <c r="AP835" s="165"/>
      <c r="AQ835" s="15"/>
      <c r="AR835" s="15"/>
      <c r="AS835" s="28"/>
      <c r="AT835" s="71"/>
      <c r="AU835" s="35"/>
      <c r="AV835" s="35"/>
      <c r="AW835" s="35"/>
      <c r="AX835" s="71"/>
      <c r="AY835" s="15"/>
      <c r="AZ835" s="15"/>
      <c r="BA835" s="28"/>
      <c r="BB835" s="71"/>
      <c r="BC835" s="173"/>
      <c r="BD835" s="220"/>
      <c r="BH835" s="221"/>
      <c r="BK835" s="50"/>
      <c r="BL835" s="115"/>
      <c r="BM835" s="43"/>
      <c r="BN835" s="43"/>
      <c r="BO835" s="43"/>
      <c r="BP835" s="115"/>
      <c r="BS835" s="50"/>
      <c r="BT835" s="115"/>
      <c r="BU835" s="222"/>
      <c r="BV835" s="223"/>
      <c r="BZ835" s="221"/>
      <c r="CC835" s="50"/>
      <c r="CD835" s="115"/>
      <c r="CE835" s="43"/>
      <c r="CF835" s="43"/>
      <c r="CG835" s="43"/>
      <c r="CH835" s="115"/>
      <c r="CK835" s="50"/>
      <c r="CL835" s="115"/>
      <c r="CM835" s="222"/>
      <c r="CN835" s="223"/>
      <c r="CR835" s="221"/>
      <c r="CU835" s="50"/>
      <c r="CV835" s="115"/>
      <c r="CW835" s="43"/>
      <c r="CX835" s="43"/>
      <c r="CY835" s="43"/>
      <c r="CZ835" s="115"/>
      <c r="DC835" s="50"/>
      <c r="DD835" s="115"/>
      <c r="DE835" s="222"/>
      <c r="DF835" s="223"/>
      <c r="DJ835" s="221"/>
      <c r="DM835" s="50"/>
      <c r="DN835" s="115"/>
      <c r="DO835" s="43"/>
      <c r="DP835" s="43"/>
      <c r="DQ835" s="43"/>
      <c r="DU835" s="50"/>
      <c r="DV835" s="115"/>
      <c r="DW835" s="222"/>
      <c r="DX835" s="223"/>
      <c r="EG835" s="43"/>
      <c r="EH835" s="43"/>
      <c r="EI835" s="43"/>
    </row>
    <row r="836">
      <c r="A836" s="218"/>
      <c r="B836" s="219"/>
      <c r="C836" s="15"/>
      <c r="D836" s="15"/>
      <c r="E836" s="15"/>
      <c r="F836" s="165"/>
      <c r="G836" s="15"/>
      <c r="H836" s="15"/>
      <c r="I836" s="28"/>
      <c r="J836" s="71"/>
      <c r="K836" s="35"/>
      <c r="L836" s="35"/>
      <c r="M836" s="35"/>
      <c r="N836" s="71"/>
      <c r="O836" s="15"/>
      <c r="P836" s="15"/>
      <c r="Q836" s="28"/>
      <c r="R836" s="71"/>
      <c r="S836" s="173"/>
      <c r="T836" s="219"/>
      <c r="U836" s="15"/>
      <c r="V836" s="15"/>
      <c r="W836" s="15"/>
      <c r="X836" s="165"/>
      <c r="Y836" s="15"/>
      <c r="Z836" s="15"/>
      <c r="AA836" s="15"/>
      <c r="AB836" s="71"/>
      <c r="AC836" s="35"/>
      <c r="AD836" s="35"/>
      <c r="AE836" s="35"/>
      <c r="AF836" s="71"/>
      <c r="AG836" s="15"/>
      <c r="AH836" s="15"/>
      <c r="AI836" s="28"/>
      <c r="AJ836" s="71"/>
      <c r="AK836" s="173"/>
      <c r="AL836" s="219"/>
      <c r="AM836" s="15"/>
      <c r="AN836" s="15"/>
      <c r="AO836" s="15"/>
      <c r="AP836" s="165"/>
      <c r="AQ836" s="15"/>
      <c r="AR836" s="15"/>
      <c r="AS836" s="28"/>
      <c r="AT836" s="71"/>
      <c r="AU836" s="35"/>
      <c r="AV836" s="35"/>
      <c r="AW836" s="35"/>
      <c r="AX836" s="71"/>
      <c r="AY836" s="15"/>
      <c r="AZ836" s="15"/>
      <c r="BA836" s="28"/>
      <c r="BB836" s="71"/>
      <c r="BC836" s="173"/>
      <c r="BD836" s="220"/>
      <c r="BH836" s="221"/>
      <c r="BK836" s="50"/>
      <c r="BL836" s="115"/>
      <c r="BM836" s="43"/>
      <c r="BN836" s="43"/>
      <c r="BO836" s="43"/>
      <c r="BP836" s="115"/>
      <c r="BS836" s="50"/>
      <c r="BT836" s="115"/>
      <c r="BU836" s="222"/>
      <c r="BV836" s="223"/>
      <c r="BZ836" s="221"/>
      <c r="CC836" s="50"/>
      <c r="CD836" s="115"/>
      <c r="CE836" s="43"/>
      <c r="CF836" s="43"/>
      <c r="CG836" s="43"/>
      <c r="CH836" s="115"/>
      <c r="CK836" s="50"/>
      <c r="CL836" s="115"/>
      <c r="CM836" s="222"/>
      <c r="CN836" s="223"/>
      <c r="CR836" s="221"/>
      <c r="CU836" s="50"/>
      <c r="CV836" s="115"/>
      <c r="CW836" s="43"/>
      <c r="CX836" s="43"/>
      <c r="CY836" s="43"/>
      <c r="CZ836" s="115"/>
      <c r="DC836" s="50"/>
      <c r="DD836" s="115"/>
      <c r="DE836" s="222"/>
      <c r="DF836" s="223"/>
      <c r="DJ836" s="221"/>
      <c r="DM836" s="50"/>
      <c r="DN836" s="115"/>
      <c r="DO836" s="43"/>
      <c r="DP836" s="43"/>
      <c r="DQ836" s="43"/>
      <c r="DU836" s="50"/>
      <c r="DV836" s="115"/>
      <c r="DW836" s="222"/>
      <c r="DX836" s="223"/>
      <c r="EG836" s="43"/>
      <c r="EH836" s="43"/>
      <c r="EI836" s="43"/>
    </row>
    <row r="837">
      <c r="A837" s="218"/>
      <c r="B837" s="219"/>
      <c r="C837" s="15"/>
      <c r="D837" s="15"/>
      <c r="E837" s="15"/>
      <c r="F837" s="165"/>
      <c r="G837" s="15"/>
      <c r="H837" s="15"/>
      <c r="I837" s="28"/>
      <c r="J837" s="71"/>
      <c r="K837" s="35"/>
      <c r="L837" s="35"/>
      <c r="M837" s="35"/>
      <c r="N837" s="71"/>
      <c r="O837" s="15"/>
      <c r="P837" s="15"/>
      <c r="Q837" s="28"/>
      <c r="R837" s="71"/>
      <c r="S837" s="173"/>
      <c r="T837" s="219"/>
      <c r="U837" s="15"/>
      <c r="V837" s="15"/>
      <c r="W837" s="15"/>
      <c r="X837" s="165"/>
      <c r="Y837" s="15"/>
      <c r="Z837" s="15"/>
      <c r="AA837" s="15"/>
      <c r="AB837" s="71"/>
      <c r="AC837" s="35"/>
      <c r="AD837" s="35"/>
      <c r="AE837" s="35"/>
      <c r="AF837" s="71"/>
      <c r="AG837" s="15"/>
      <c r="AH837" s="15"/>
      <c r="AI837" s="28"/>
      <c r="AJ837" s="71"/>
      <c r="AK837" s="173"/>
      <c r="AL837" s="219"/>
      <c r="AM837" s="15"/>
      <c r="AN837" s="15"/>
      <c r="AO837" s="15"/>
      <c r="AP837" s="165"/>
      <c r="AQ837" s="15"/>
      <c r="AR837" s="15"/>
      <c r="AS837" s="28"/>
      <c r="AT837" s="71"/>
      <c r="AU837" s="35"/>
      <c r="AV837" s="35"/>
      <c r="AW837" s="35"/>
      <c r="AX837" s="71"/>
      <c r="AY837" s="15"/>
      <c r="AZ837" s="15"/>
      <c r="BA837" s="28"/>
      <c r="BB837" s="71"/>
      <c r="BC837" s="173"/>
      <c r="BD837" s="220"/>
      <c r="BH837" s="221"/>
      <c r="BK837" s="50"/>
      <c r="BL837" s="115"/>
      <c r="BM837" s="43"/>
      <c r="BN837" s="43"/>
      <c r="BO837" s="43"/>
      <c r="BP837" s="115"/>
      <c r="BS837" s="50"/>
      <c r="BT837" s="115"/>
      <c r="BU837" s="222"/>
      <c r="BV837" s="223"/>
      <c r="BZ837" s="221"/>
      <c r="CC837" s="50"/>
      <c r="CD837" s="115"/>
      <c r="CE837" s="43"/>
      <c r="CF837" s="43"/>
      <c r="CG837" s="43"/>
      <c r="CH837" s="115"/>
      <c r="CK837" s="50"/>
      <c r="CL837" s="115"/>
      <c r="CM837" s="222"/>
      <c r="CN837" s="223"/>
      <c r="CR837" s="221"/>
      <c r="CU837" s="50"/>
      <c r="CV837" s="115"/>
      <c r="CW837" s="43"/>
      <c r="CX837" s="43"/>
      <c r="CY837" s="43"/>
      <c r="CZ837" s="115"/>
      <c r="DC837" s="50"/>
      <c r="DD837" s="115"/>
      <c r="DE837" s="222"/>
      <c r="DF837" s="223"/>
      <c r="DJ837" s="221"/>
      <c r="DM837" s="50"/>
      <c r="DN837" s="115"/>
      <c r="DO837" s="43"/>
      <c r="DP837" s="43"/>
      <c r="DQ837" s="43"/>
      <c r="DU837" s="50"/>
      <c r="DV837" s="115"/>
      <c r="DW837" s="222"/>
      <c r="DX837" s="223"/>
      <c r="EG837" s="43"/>
      <c r="EH837" s="43"/>
      <c r="EI837" s="43"/>
    </row>
    <row r="838">
      <c r="A838" s="218"/>
      <c r="B838" s="219"/>
      <c r="C838" s="15"/>
      <c r="D838" s="15"/>
      <c r="E838" s="15"/>
      <c r="F838" s="165"/>
      <c r="G838" s="15"/>
      <c r="H838" s="15"/>
      <c r="I838" s="28"/>
      <c r="J838" s="71"/>
      <c r="K838" s="35"/>
      <c r="L838" s="35"/>
      <c r="M838" s="35"/>
      <c r="N838" s="71"/>
      <c r="O838" s="15"/>
      <c r="P838" s="15"/>
      <c r="Q838" s="28"/>
      <c r="R838" s="71"/>
      <c r="S838" s="173"/>
      <c r="T838" s="219"/>
      <c r="U838" s="15"/>
      <c r="V838" s="15"/>
      <c r="W838" s="15"/>
      <c r="X838" s="165"/>
      <c r="Y838" s="15"/>
      <c r="Z838" s="15"/>
      <c r="AA838" s="15"/>
      <c r="AB838" s="71"/>
      <c r="AC838" s="35"/>
      <c r="AD838" s="35"/>
      <c r="AE838" s="35"/>
      <c r="AF838" s="71"/>
      <c r="AG838" s="15"/>
      <c r="AH838" s="15"/>
      <c r="AI838" s="28"/>
      <c r="AJ838" s="71"/>
      <c r="AK838" s="173"/>
      <c r="AL838" s="219"/>
      <c r="AM838" s="15"/>
      <c r="AN838" s="15"/>
      <c r="AO838" s="15"/>
      <c r="AP838" s="165"/>
      <c r="AQ838" s="15"/>
      <c r="AR838" s="15"/>
      <c r="AS838" s="28"/>
      <c r="AT838" s="71"/>
      <c r="AU838" s="35"/>
      <c r="AV838" s="35"/>
      <c r="AW838" s="35"/>
      <c r="AX838" s="71"/>
      <c r="AY838" s="15"/>
      <c r="AZ838" s="15"/>
      <c r="BA838" s="28"/>
      <c r="BB838" s="71"/>
      <c r="BC838" s="173"/>
      <c r="BD838" s="220"/>
      <c r="BH838" s="221"/>
      <c r="BK838" s="50"/>
      <c r="BL838" s="115"/>
      <c r="BM838" s="43"/>
      <c r="BN838" s="43"/>
      <c r="BO838" s="43"/>
      <c r="BP838" s="115"/>
      <c r="BS838" s="50"/>
      <c r="BT838" s="115"/>
      <c r="BU838" s="222"/>
      <c r="BV838" s="223"/>
      <c r="BZ838" s="221"/>
      <c r="CC838" s="50"/>
      <c r="CD838" s="115"/>
      <c r="CE838" s="43"/>
      <c r="CF838" s="43"/>
      <c r="CG838" s="43"/>
      <c r="CH838" s="115"/>
      <c r="CK838" s="50"/>
      <c r="CL838" s="115"/>
      <c r="CM838" s="222"/>
      <c r="CN838" s="223"/>
      <c r="CR838" s="221"/>
      <c r="CU838" s="50"/>
      <c r="CV838" s="115"/>
      <c r="CW838" s="43"/>
      <c r="CX838" s="43"/>
      <c r="CY838" s="43"/>
      <c r="CZ838" s="115"/>
      <c r="DC838" s="50"/>
      <c r="DD838" s="115"/>
      <c r="DE838" s="222"/>
      <c r="DF838" s="223"/>
      <c r="DJ838" s="221"/>
      <c r="DM838" s="50"/>
      <c r="DN838" s="115"/>
      <c r="DO838" s="43"/>
      <c r="DP838" s="43"/>
      <c r="DQ838" s="43"/>
      <c r="DU838" s="50"/>
      <c r="DV838" s="115"/>
      <c r="DW838" s="222"/>
      <c r="DX838" s="223"/>
      <c r="EG838" s="43"/>
      <c r="EH838" s="43"/>
      <c r="EI838" s="43"/>
    </row>
    <row r="839">
      <c r="A839" s="218"/>
      <c r="B839" s="219"/>
      <c r="C839" s="15"/>
      <c r="D839" s="15"/>
      <c r="E839" s="15"/>
      <c r="F839" s="165"/>
      <c r="G839" s="15"/>
      <c r="H839" s="15"/>
      <c r="I839" s="28"/>
      <c r="J839" s="71"/>
      <c r="K839" s="35"/>
      <c r="L839" s="35"/>
      <c r="M839" s="35"/>
      <c r="N839" s="71"/>
      <c r="O839" s="15"/>
      <c r="P839" s="15"/>
      <c r="Q839" s="28"/>
      <c r="R839" s="71"/>
      <c r="S839" s="173"/>
      <c r="T839" s="219"/>
      <c r="U839" s="15"/>
      <c r="V839" s="15"/>
      <c r="W839" s="15"/>
      <c r="X839" s="165"/>
      <c r="Y839" s="15"/>
      <c r="Z839" s="15"/>
      <c r="AA839" s="15"/>
      <c r="AB839" s="71"/>
      <c r="AC839" s="35"/>
      <c r="AD839" s="35"/>
      <c r="AE839" s="35"/>
      <c r="AF839" s="71"/>
      <c r="AG839" s="15"/>
      <c r="AH839" s="15"/>
      <c r="AI839" s="28"/>
      <c r="AJ839" s="71"/>
      <c r="AK839" s="173"/>
      <c r="AL839" s="219"/>
      <c r="AM839" s="15"/>
      <c r="AN839" s="15"/>
      <c r="AO839" s="15"/>
      <c r="AP839" s="165"/>
      <c r="AQ839" s="15"/>
      <c r="AR839" s="15"/>
      <c r="AS839" s="28"/>
      <c r="AT839" s="71"/>
      <c r="AU839" s="35"/>
      <c r="AV839" s="35"/>
      <c r="AW839" s="35"/>
      <c r="AX839" s="71"/>
      <c r="AY839" s="15"/>
      <c r="AZ839" s="15"/>
      <c r="BA839" s="28"/>
      <c r="BB839" s="71"/>
      <c r="BC839" s="173"/>
      <c r="BD839" s="220"/>
      <c r="BH839" s="221"/>
      <c r="BK839" s="50"/>
      <c r="BL839" s="115"/>
      <c r="BM839" s="43"/>
      <c r="BN839" s="43"/>
      <c r="BO839" s="43"/>
      <c r="BP839" s="115"/>
      <c r="BS839" s="50"/>
      <c r="BT839" s="115"/>
      <c r="BU839" s="222"/>
      <c r="BV839" s="223"/>
      <c r="BZ839" s="221"/>
      <c r="CC839" s="50"/>
      <c r="CD839" s="115"/>
      <c r="CE839" s="43"/>
      <c r="CF839" s="43"/>
      <c r="CG839" s="43"/>
      <c r="CH839" s="115"/>
      <c r="CK839" s="50"/>
      <c r="CL839" s="115"/>
      <c r="CM839" s="222"/>
      <c r="CN839" s="223"/>
      <c r="CR839" s="221"/>
      <c r="CU839" s="50"/>
      <c r="CV839" s="115"/>
      <c r="CW839" s="43"/>
      <c r="CX839" s="43"/>
      <c r="CY839" s="43"/>
      <c r="CZ839" s="115"/>
      <c r="DC839" s="50"/>
      <c r="DD839" s="115"/>
      <c r="DE839" s="222"/>
      <c r="DF839" s="223"/>
      <c r="DJ839" s="221"/>
      <c r="DM839" s="50"/>
      <c r="DN839" s="115"/>
      <c r="DO839" s="43"/>
      <c r="DP839" s="43"/>
      <c r="DQ839" s="43"/>
      <c r="DU839" s="50"/>
      <c r="DV839" s="115"/>
      <c r="DW839" s="222"/>
      <c r="DX839" s="223"/>
      <c r="EG839" s="43"/>
      <c r="EH839" s="43"/>
      <c r="EI839" s="43"/>
    </row>
    <row r="840">
      <c r="A840" s="218"/>
      <c r="B840" s="219"/>
      <c r="C840" s="15"/>
      <c r="D840" s="15"/>
      <c r="E840" s="15"/>
      <c r="F840" s="165"/>
      <c r="G840" s="15"/>
      <c r="H840" s="15"/>
      <c r="I840" s="28"/>
      <c r="J840" s="71"/>
      <c r="K840" s="35"/>
      <c r="L840" s="35"/>
      <c r="M840" s="35"/>
      <c r="N840" s="71"/>
      <c r="O840" s="15"/>
      <c r="P840" s="15"/>
      <c r="Q840" s="28"/>
      <c r="R840" s="71"/>
      <c r="S840" s="173"/>
      <c r="T840" s="219"/>
      <c r="U840" s="15"/>
      <c r="V840" s="15"/>
      <c r="W840" s="15"/>
      <c r="X840" s="165"/>
      <c r="Y840" s="15"/>
      <c r="Z840" s="15"/>
      <c r="AA840" s="15"/>
      <c r="AB840" s="71"/>
      <c r="AC840" s="35"/>
      <c r="AD840" s="35"/>
      <c r="AE840" s="35"/>
      <c r="AF840" s="71"/>
      <c r="AG840" s="15"/>
      <c r="AH840" s="15"/>
      <c r="AI840" s="28"/>
      <c r="AJ840" s="71"/>
      <c r="AK840" s="173"/>
      <c r="AL840" s="219"/>
      <c r="AM840" s="15"/>
      <c r="AN840" s="15"/>
      <c r="AO840" s="15"/>
      <c r="AP840" s="165"/>
      <c r="AQ840" s="15"/>
      <c r="AR840" s="15"/>
      <c r="AS840" s="28"/>
      <c r="AT840" s="71"/>
      <c r="AU840" s="35"/>
      <c r="AV840" s="35"/>
      <c r="AW840" s="35"/>
      <c r="AX840" s="71"/>
      <c r="AY840" s="15"/>
      <c r="AZ840" s="15"/>
      <c r="BA840" s="28"/>
      <c r="BB840" s="71"/>
      <c r="BC840" s="173"/>
      <c r="BD840" s="220"/>
      <c r="BH840" s="221"/>
      <c r="BK840" s="50"/>
      <c r="BL840" s="115"/>
      <c r="BM840" s="43"/>
      <c r="BN840" s="43"/>
      <c r="BO840" s="43"/>
      <c r="BP840" s="115"/>
      <c r="BS840" s="50"/>
      <c r="BT840" s="115"/>
      <c r="BU840" s="222"/>
      <c r="BV840" s="223"/>
      <c r="BZ840" s="221"/>
      <c r="CC840" s="50"/>
      <c r="CD840" s="115"/>
      <c r="CE840" s="43"/>
      <c r="CF840" s="43"/>
      <c r="CG840" s="43"/>
      <c r="CH840" s="115"/>
      <c r="CK840" s="50"/>
      <c r="CL840" s="115"/>
      <c r="CM840" s="222"/>
      <c r="CN840" s="223"/>
      <c r="CR840" s="221"/>
      <c r="CU840" s="50"/>
      <c r="CV840" s="115"/>
      <c r="CW840" s="43"/>
      <c r="CX840" s="43"/>
      <c r="CY840" s="43"/>
      <c r="CZ840" s="115"/>
      <c r="DC840" s="50"/>
      <c r="DD840" s="115"/>
      <c r="DE840" s="222"/>
      <c r="DF840" s="223"/>
      <c r="DJ840" s="221"/>
      <c r="DM840" s="50"/>
      <c r="DN840" s="115"/>
      <c r="DO840" s="43"/>
      <c r="DP840" s="43"/>
      <c r="DQ840" s="43"/>
      <c r="DU840" s="50"/>
      <c r="DV840" s="115"/>
      <c r="DW840" s="222"/>
      <c r="DX840" s="223"/>
      <c r="EG840" s="43"/>
      <c r="EH840" s="43"/>
      <c r="EI840" s="43"/>
    </row>
    <row r="841">
      <c r="A841" s="218"/>
      <c r="B841" s="219"/>
      <c r="C841" s="15"/>
      <c r="D841" s="15"/>
      <c r="E841" s="15"/>
      <c r="F841" s="165"/>
      <c r="G841" s="15"/>
      <c r="H841" s="15"/>
      <c r="I841" s="28"/>
      <c r="J841" s="71"/>
      <c r="K841" s="35"/>
      <c r="L841" s="35"/>
      <c r="M841" s="35"/>
      <c r="N841" s="71"/>
      <c r="O841" s="15"/>
      <c r="P841" s="15"/>
      <c r="Q841" s="28"/>
      <c r="R841" s="71"/>
      <c r="S841" s="173"/>
      <c r="T841" s="219"/>
      <c r="U841" s="15"/>
      <c r="V841" s="15"/>
      <c r="W841" s="15"/>
      <c r="X841" s="165"/>
      <c r="Y841" s="15"/>
      <c r="Z841" s="15"/>
      <c r="AA841" s="15"/>
      <c r="AB841" s="71"/>
      <c r="AC841" s="35"/>
      <c r="AD841" s="35"/>
      <c r="AE841" s="35"/>
      <c r="AF841" s="71"/>
      <c r="AG841" s="15"/>
      <c r="AH841" s="15"/>
      <c r="AI841" s="28"/>
      <c r="AJ841" s="71"/>
      <c r="AK841" s="173"/>
      <c r="AL841" s="219"/>
      <c r="AM841" s="15"/>
      <c r="AN841" s="15"/>
      <c r="AO841" s="15"/>
      <c r="AP841" s="165"/>
      <c r="AQ841" s="15"/>
      <c r="AR841" s="15"/>
      <c r="AS841" s="28"/>
      <c r="AT841" s="71"/>
      <c r="AU841" s="35"/>
      <c r="AV841" s="35"/>
      <c r="AW841" s="35"/>
      <c r="AX841" s="71"/>
      <c r="AY841" s="15"/>
      <c r="AZ841" s="15"/>
      <c r="BA841" s="28"/>
      <c r="BB841" s="71"/>
      <c r="BC841" s="173"/>
      <c r="BD841" s="220"/>
      <c r="BH841" s="221"/>
      <c r="BK841" s="50"/>
      <c r="BL841" s="115"/>
      <c r="BM841" s="43"/>
      <c r="BN841" s="43"/>
      <c r="BO841" s="43"/>
      <c r="BP841" s="115"/>
      <c r="BS841" s="50"/>
      <c r="BT841" s="115"/>
      <c r="BU841" s="222"/>
      <c r="BV841" s="223"/>
      <c r="BZ841" s="221"/>
      <c r="CC841" s="50"/>
      <c r="CD841" s="115"/>
      <c r="CE841" s="43"/>
      <c r="CF841" s="43"/>
      <c r="CG841" s="43"/>
      <c r="CH841" s="115"/>
      <c r="CK841" s="50"/>
      <c r="CL841" s="115"/>
      <c r="CM841" s="222"/>
      <c r="CN841" s="223"/>
      <c r="CR841" s="221"/>
      <c r="CU841" s="50"/>
      <c r="CV841" s="115"/>
      <c r="CW841" s="43"/>
      <c r="CX841" s="43"/>
      <c r="CY841" s="43"/>
      <c r="CZ841" s="115"/>
      <c r="DC841" s="50"/>
      <c r="DD841" s="115"/>
      <c r="DE841" s="222"/>
      <c r="DF841" s="223"/>
      <c r="DJ841" s="221"/>
      <c r="DM841" s="50"/>
      <c r="DN841" s="115"/>
      <c r="DO841" s="43"/>
      <c r="DP841" s="43"/>
      <c r="DQ841" s="43"/>
      <c r="DU841" s="50"/>
      <c r="DV841" s="115"/>
      <c r="DW841" s="222"/>
      <c r="DX841" s="223"/>
      <c r="EG841" s="43"/>
      <c r="EH841" s="43"/>
      <c r="EI841" s="43"/>
    </row>
    <row r="842">
      <c r="A842" s="218"/>
      <c r="B842" s="219"/>
      <c r="C842" s="15"/>
      <c r="D842" s="15"/>
      <c r="E842" s="15"/>
      <c r="F842" s="165"/>
      <c r="G842" s="15"/>
      <c r="H842" s="15"/>
      <c r="I842" s="28"/>
      <c r="J842" s="71"/>
      <c r="K842" s="35"/>
      <c r="L842" s="35"/>
      <c r="M842" s="35"/>
      <c r="N842" s="71"/>
      <c r="O842" s="15"/>
      <c r="P842" s="15"/>
      <c r="Q842" s="28"/>
      <c r="R842" s="71"/>
      <c r="S842" s="173"/>
      <c r="T842" s="219"/>
      <c r="U842" s="15"/>
      <c r="V842" s="15"/>
      <c r="W842" s="15"/>
      <c r="X842" s="165"/>
      <c r="Y842" s="15"/>
      <c r="Z842" s="15"/>
      <c r="AA842" s="15"/>
      <c r="AB842" s="71"/>
      <c r="AC842" s="35"/>
      <c r="AD842" s="35"/>
      <c r="AE842" s="35"/>
      <c r="AF842" s="71"/>
      <c r="AG842" s="15"/>
      <c r="AH842" s="15"/>
      <c r="AI842" s="28"/>
      <c r="AJ842" s="71"/>
      <c r="AK842" s="173"/>
      <c r="AL842" s="219"/>
      <c r="AM842" s="15"/>
      <c r="AN842" s="15"/>
      <c r="AO842" s="15"/>
      <c r="AP842" s="165"/>
      <c r="AQ842" s="15"/>
      <c r="AR842" s="15"/>
      <c r="AS842" s="28"/>
      <c r="AT842" s="71"/>
      <c r="AU842" s="35"/>
      <c r="AV842" s="35"/>
      <c r="AW842" s="35"/>
      <c r="AX842" s="71"/>
      <c r="AY842" s="15"/>
      <c r="AZ842" s="15"/>
      <c r="BA842" s="28"/>
      <c r="BB842" s="71"/>
      <c r="BC842" s="173"/>
      <c r="BD842" s="220"/>
      <c r="BH842" s="221"/>
      <c r="BK842" s="50"/>
      <c r="BL842" s="115"/>
      <c r="BM842" s="43"/>
      <c r="BN842" s="43"/>
      <c r="BO842" s="43"/>
      <c r="BP842" s="115"/>
      <c r="BS842" s="50"/>
      <c r="BT842" s="115"/>
      <c r="BU842" s="222"/>
      <c r="BV842" s="223"/>
      <c r="BZ842" s="221"/>
      <c r="CC842" s="50"/>
      <c r="CD842" s="115"/>
      <c r="CE842" s="43"/>
      <c r="CF842" s="43"/>
      <c r="CG842" s="43"/>
      <c r="CH842" s="115"/>
      <c r="CK842" s="50"/>
      <c r="CL842" s="115"/>
      <c r="CM842" s="222"/>
      <c r="CN842" s="223"/>
      <c r="CR842" s="221"/>
      <c r="CU842" s="50"/>
      <c r="CV842" s="115"/>
      <c r="CW842" s="43"/>
      <c r="CX842" s="43"/>
      <c r="CY842" s="43"/>
      <c r="CZ842" s="115"/>
      <c r="DC842" s="50"/>
      <c r="DD842" s="115"/>
      <c r="DE842" s="222"/>
      <c r="DF842" s="223"/>
      <c r="DJ842" s="221"/>
      <c r="DM842" s="50"/>
      <c r="DN842" s="115"/>
      <c r="DO842" s="43"/>
      <c r="DP842" s="43"/>
      <c r="DQ842" s="43"/>
      <c r="DU842" s="50"/>
      <c r="DV842" s="115"/>
      <c r="DW842" s="222"/>
      <c r="DX842" s="223"/>
      <c r="EG842" s="43"/>
      <c r="EH842" s="43"/>
      <c r="EI842" s="43"/>
    </row>
    <row r="843">
      <c r="A843" s="218"/>
      <c r="B843" s="219"/>
      <c r="C843" s="15"/>
      <c r="D843" s="15"/>
      <c r="E843" s="15"/>
      <c r="F843" s="165"/>
      <c r="G843" s="15"/>
      <c r="H843" s="15"/>
      <c r="I843" s="28"/>
      <c r="J843" s="71"/>
      <c r="K843" s="35"/>
      <c r="L843" s="35"/>
      <c r="M843" s="35"/>
      <c r="N843" s="71"/>
      <c r="O843" s="15"/>
      <c r="P843" s="15"/>
      <c r="Q843" s="28"/>
      <c r="R843" s="71"/>
      <c r="S843" s="173"/>
      <c r="T843" s="219"/>
      <c r="U843" s="15"/>
      <c r="V843" s="15"/>
      <c r="W843" s="15"/>
      <c r="X843" s="165"/>
      <c r="Y843" s="15"/>
      <c r="Z843" s="15"/>
      <c r="AA843" s="15"/>
      <c r="AB843" s="71"/>
      <c r="AC843" s="35"/>
      <c r="AD843" s="35"/>
      <c r="AE843" s="35"/>
      <c r="AF843" s="71"/>
      <c r="AG843" s="15"/>
      <c r="AH843" s="15"/>
      <c r="AI843" s="28"/>
      <c r="AJ843" s="71"/>
      <c r="AK843" s="173"/>
      <c r="AL843" s="219"/>
      <c r="AM843" s="15"/>
      <c r="AN843" s="15"/>
      <c r="AO843" s="15"/>
      <c r="AP843" s="165"/>
      <c r="AQ843" s="15"/>
      <c r="AR843" s="15"/>
      <c r="AS843" s="28"/>
      <c r="AT843" s="71"/>
      <c r="AU843" s="35"/>
      <c r="AV843" s="35"/>
      <c r="AW843" s="35"/>
      <c r="AX843" s="71"/>
      <c r="AY843" s="15"/>
      <c r="AZ843" s="15"/>
      <c r="BA843" s="28"/>
      <c r="BB843" s="71"/>
      <c r="BC843" s="173"/>
      <c r="BD843" s="220"/>
      <c r="BH843" s="221"/>
      <c r="BK843" s="50"/>
      <c r="BL843" s="115"/>
      <c r="BM843" s="43"/>
      <c r="BN843" s="43"/>
      <c r="BO843" s="43"/>
      <c r="BP843" s="115"/>
      <c r="BS843" s="50"/>
      <c r="BT843" s="115"/>
      <c r="BU843" s="222"/>
      <c r="BV843" s="223"/>
      <c r="BZ843" s="221"/>
      <c r="CC843" s="50"/>
      <c r="CD843" s="115"/>
      <c r="CE843" s="43"/>
      <c r="CF843" s="43"/>
      <c r="CG843" s="43"/>
      <c r="CH843" s="115"/>
      <c r="CK843" s="50"/>
      <c r="CL843" s="115"/>
      <c r="CM843" s="222"/>
      <c r="CN843" s="223"/>
      <c r="CR843" s="221"/>
      <c r="CU843" s="50"/>
      <c r="CV843" s="115"/>
      <c r="CW843" s="43"/>
      <c r="CX843" s="43"/>
      <c r="CY843" s="43"/>
      <c r="CZ843" s="115"/>
      <c r="DC843" s="50"/>
      <c r="DD843" s="115"/>
      <c r="DE843" s="222"/>
      <c r="DF843" s="223"/>
      <c r="DJ843" s="221"/>
      <c r="DM843" s="50"/>
      <c r="DN843" s="115"/>
      <c r="DO843" s="43"/>
      <c r="DP843" s="43"/>
      <c r="DQ843" s="43"/>
      <c r="DU843" s="50"/>
      <c r="DV843" s="115"/>
      <c r="DW843" s="222"/>
      <c r="DX843" s="223"/>
      <c r="EG843" s="43"/>
      <c r="EH843" s="43"/>
      <c r="EI843" s="43"/>
    </row>
    <row r="844">
      <c r="A844" s="218"/>
      <c r="B844" s="219"/>
      <c r="C844" s="15"/>
      <c r="D844" s="15"/>
      <c r="E844" s="15"/>
      <c r="F844" s="165"/>
      <c r="G844" s="15"/>
      <c r="H844" s="15"/>
      <c r="I844" s="28"/>
      <c r="J844" s="71"/>
      <c r="K844" s="35"/>
      <c r="L844" s="35"/>
      <c r="M844" s="35"/>
      <c r="N844" s="71"/>
      <c r="O844" s="15"/>
      <c r="P844" s="15"/>
      <c r="Q844" s="28"/>
      <c r="R844" s="71"/>
      <c r="S844" s="173"/>
      <c r="T844" s="219"/>
      <c r="U844" s="15"/>
      <c r="V844" s="15"/>
      <c r="W844" s="15"/>
      <c r="X844" s="165"/>
      <c r="Y844" s="15"/>
      <c r="Z844" s="15"/>
      <c r="AA844" s="15"/>
      <c r="AB844" s="71"/>
      <c r="AC844" s="35"/>
      <c r="AD844" s="35"/>
      <c r="AE844" s="35"/>
      <c r="AF844" s="71"/>
      <c r="AG844" s="15"/>
      <c r="AH844" s="15"/>
      <c r="AI844" s="28"/>
      <c r="AJ844" s="71"/>
      <c r="AK844" s="173"/>
      <c r="AL844" s="219"/>
      <c r="AM844" s="15"/>
      <c r="AN844" s="15"/>
      <c r="AO844" s="15"/>
      <c r="AP844" s="165"/>
      <c r="AQ844" s="15"/>
      <c r="AR844" s="15"/>
      <c r="AS844" s="28"/>
      <c r="AT844" s="71"/>
      <c r="AU844" s="35"/>
      <c r="AV844" s="35"/>
      <c r="AW844" s="35"/>
      <c r="AX844" s="71"/>
      <c r="AY844" s="15"/>
      <c r="AZ844" s="15"/>
      <c r="BA844" s="28"/>
      <c r="BB844" s="71"/>
      <c r="BC844" s="173"/>
      <c r="BD844" s="220"/>
      <c r="BH844" s="221"/>
      <c r="BK844" s="50"/>
      <c r="BL844" s="115"/>
      <c r="BM844" s="43"/>
      <c r="BN844" s="43"/>
      <c r="BO844" s="43"/>
      <c r="BP844" s="115"/>
      <c r="BS844" s="50"/>
      <c r="BT844" s="115"/>
      <c r="BU844" s="222"/>
      <c r="BV844" s="223"/>
      <c r="BZ844" s="221"/>
      <c r="CC844" s="50"/>
      <c r="CD844" s="115"/>
      <c r="CE844" s="43"/>
      <c r="CF844" s="43"/>
      <c r="CG844" s="43"/>
      <c r="CH844" s="115"/>
      <c r="CK844" s="50"/>
      <c r="CL844" s="115"/>
      <c r="CM844" s="222"/>
      <c r="CN844" s="223"/>
      <c r="CR844" s="221"/>
      <c r="CU844" s="50"/>
      <c r="CV844" s="115"/>
      <c r="CW844" s="43"/>
      <c r="CX844" s="43"/>
      <c r="CY844" s="43"/>
      <c r="CZ844" s="115"/>
      <c r="DC844" s="50"/>
      <c r="DD844" s="115"/>
      <c r="DE844" s="222"/>
      <c r="DF844" s="223"/>
      <c r="DJ844" s="221"/>
      <c r="DM844" s="50"/>
      <c r="DN844" s="115"/>
      <c r="DO844" s="43"/>
      <c r="DP844" s="43"/>
      <c r="DQ844" s="43"/>
      <c r="DU844" s="50"/>
      <c r="DV844" s="115"/>
      <c r="DW844" s="222"/>
      <c r="DX844" s="223"/>
      <c r="EG844" s="43"/>
      <c r="EH844" s="43"/>
      <c r="EI844" s="43"/>
    </row>
    <row r="845">
      <c r="A845" s="218"/>
      <c r="B845" s="219"/>
      <c r="C845" s="15"/>
      <c r="D845" s="15"/>
      <c r="E845" s="15"/>
      <c r="F845" s="165"/>
      <c r="G845" s="15"/>
      <c r="H845" s="15"/>
      <c r="I845" s="28"/>
      <c r="J845" s="71"/>
      <c r="K845" s="35"/>
      <c r="L845" s="35"/>
      <c r="M845" s="35"/>
      <c r="N845" s="71"/>
      <c r="O845" s="15"/>
      <c r="P845" s="15"/>
      <c r="Q845" s="28"/>
      <c r="R845" s="71"/>
      <c r="S845" s="173"/>
      <c r="T845" s="219"/>
      <c r="U845" s="15"/>
      <c r="V845" s="15"/>
      <c r="W845" s="15"/>
      <c r="X845" s="165"/>
      <c r="Y845" s="15"/>
      <c r="Z845" s="15"/>
      <c r="AA845" s="15"/>
      <c r="AB845" s="71"/>
      <c r="AC845" s="35"/>
      <c r="AD845" s="35"/>
      <c r="AE845" s="35"/>
      <c r="AF845" s="71"/>
      <c r="AG845" s="15"/>
      <c r="AH845" s="15"/>
      <c r="AI845" s="28"/>
      <c r="AJ845" s="71"/>
      <c r="AK845" s="173"/>
      <c r="AL845" s="219"/>
      <c r="AM845" s="15"/>
      <c r="AN845" s="15"/>
      <c r="AO845" s="15"/>
      <c r="AP845" s="165"/>
      <c r="AQ845" s="15"/>
      <c r="AR845" s="15"/>
      <c r="AS845" s="28"/>
      <c r="AT845" s="71"/>
      <c r="AU845" s="35"/>
      <c r="AV845" s="35"/>
      <c r="AW845" s="35"/>
      <c r="AX845" s="71"/>
      <c r="AY845" s="15"/>
      <c r="AZ845" s="15"/>
      <c r="BA845" s="28"/>
      <c r="BB845" s="71"/>
      <c r="BC845" s="173"/>
      <c r="BD845" s="220"/>
      <c r="BH845" s="221"/>
      <c r="BK845" s="50"/>
      <c r="BL845" s="115"/>
      <c r="BM845" s="43"/>
      <c r="BN845" s="43"/>
      <c r="BO845" s="43"/>
      <c r="BP845" s="115"/>
      <c r="BS845" s="50"/>
      <c r="BT845" s="115"/>
      <c r="BU845" s="222"/>
      <c r="BV845" s="223"/>
      <c r="BZ845" s="221"/>
      <c r="CC845" s="50"/>
      <c r="CD845" s="115"/>
      <c r="CE845" s="43"/>
      <c r="CF845" s="43"/>
      <c r="CG845" s="43"/>
      <c r="CH845" s="115"/>
      <c r="CK845" s="50"/>
      <c r="CL845" s="115"/>
      <c r="CM845" s="222"/>
      <c r="CN845" s="223"/>
      <c r="CR845" s="221"/>
      <c r="CU845" s="50"/>
      <c r="CV845" s="115"/>
      <c r="CW845" s="43"/>
      <c r="CX845" s="43"/>
      <c r="CY845" s="43"/>
      <c r="CZ845" s="115"/>
      <c r="DC845" s="50"/>
      <c r="DD845" s="115"/>
      <c r="DE845" s="222"/>
      <c r="DF845" s="223"/>
      <c r="DJ845" s="221"/>
      <c r="DM845" s="50"/>
      <c r="DN845" s="115"/>
      <c r="DO845" s="43"/>
      <c r="DP845" s="43"/>
      <c r="DQ845" s="43"/>
      <c r="DU845" s="50"/>
      <c r="DV845" s="115"/>
      <c r="DW845" s="222"/>
      <c r="DX845" s="223"/>
      <c r="EG845" s="43"/>
      <c r="EH845" s="43"/>
      <c r="EI845" s="43"/>
    </row>
    <row r="846">
      <c r="A846" s="218"/>
      <c r="B846" s="219"/>
      <c r="C846" s="15"/>
      <c r="D846" s="15"/>
      <c r="E846" s="15"/>
      <c r="F846" s="165"/>
      <c r="G846" s="15"/>
      <c r="H846" s="15"/>
      <c r="I846" s="28"/>
      <c r="J846" s="71"/>
      <c r="K846" s="35"/>
      <c r="L846" s="35"/>
      <c r="M846" s="35"/>
      <c r="N846" s="71"/>
      <c r="O846" s="15"/>
      <c r="P846" s="15"/>
      <c r="Q846" s="28"/>
      <c r="R846" s="71"/>
      <c r="S846" s="173"/>
      <c r="T846" s="219"/>
      <c r="U846" s="15"/>
      <c r="V846" s="15"/>
      <c r="W846" s="15"/>
      <c r="X846" s="165"/>
      <c r="Y846" s="15"/>
      <c r="Z846" s="15"/>
      <c r="AA846" s="15"/>
      <c r="AB846" s="71"/>
      <c r="AC846" s="35"/>
      <c r="AD846" s="35"/>
      <c r="AE846" s="35"/>
      <c r="AF846" s="71"/>
      <c r="AG846" s="15"/>
      <c r="AH846" s="15"/>
      <c r="AI846" s="28"/>
      <c r="AJ846" s="71"/>
      <c r="AK846" s="173"/>
      <c r="AL846" s="219"/>
      <c r="AM846" s="15"/>
      <c r="AN846" s="15"/>
      <c r="AO846" s="15"/>
      <c r="AP846" s="165"/>
      <c r="AQ846" s="15"/>
      <c r="AR846" s="15"/>
      <c r="AS846" s="28"/>
      <c r="AT846" s="71"/>
      <c r="AU846" s="35"/>
      <c r="AV846" s="35"/>
      <c r="AW846" s="35"/>
      <c r="AX846" s="71"/>
      <c r="AY846" s="15"/>
      <c r="AZ846" s="15"/>
      <c r="BA846" s="28"/>
      <c r="BB846" s="71"/>
      <c r="BC846" s="173"/>
      <c r="BD846" s="220"/>
      <c r="BH846" s="221"/>
      <c r="BK846" s="50"/>
      <c r="BL846" s="115"/>
      <c r="BM846" s="43"/>
      <c r="BN846" s="43"/>
      <c r="BO846" s="43"/>
      <c r="BP846" s="115"/>
      <c r="BS846" s="50"/>
      <c r="BT846" s="115"/>
      <c r="BU846" s="222"/>
      <c r="BV846" s="223"/>
      <c r="BZ846" s="221"/>
      <c r="CC846" s="50"/>
      <c r="CD846" s="115"/>
      <c r="CE846" s="43"/>
      <c r="CF846" s="43"/>
      <c r="CG846" s="43"/>
      <c r="CH846" s="115"/>
      <c r="CK846" s="50"/>
      <c r="CL846" s="115"/>
      <c r="CM846" s="222"/>
      <c r="CN846" s="223"/>
      <c r="CR846" s="221"/>
      <c r="CU846" s="50"/>
      <c r="CV846" s="115"/>
      <c r="CW846" s="43"/>
      <c r="CX846" s="43"/>
      <c r="CY846" s="43"/>
      <c r="CZ846" s="115"/>
      <c r="DC846" s="50"/>
      <c r="DD846" s="115"/>
      <c r="DE846" s="222"/>
      <c r="DF846" s="223"/>
      <c r="DJ846" s="221"/>
      <c r="DM846" s="50"/>
      <c r="DN846" s="115"/>
      <c r="DO846" s="43"/>
      <c r="DP846" s="43"/>
      <c r="DQ846" s="43"/>
      <c r="DU846" s="50"/>
      <c r="DV846" s="115"/>
      <c r="DW846" s="222"/>
      <c r="DX846" s="223"/>
      <c r="EG846" s="43"/>
      <c r="EH846" s="43"/>
      <c r="EI846" s="43"/>
    </row>
    <row r="847">
      <c r="A847" s="218"/>
      <c r="B847" s="219"/>
      <c r="C847" s="15"/>
      <c r="D847" s="15"/>
      <c r="E847" s="15"/>
      <c r="F847" s="165"/>
      <c r="G847" s="15"/>
      <c r="H847" s="15"/>
      <c r="I847" s="28"/>
      <c r="J847" s="71"/>
      <c r="K847" s="35"/>
      <c r="L847" s="35"/>
      <c r="M847" s="35"/>
      <c r="N847" s="71"/>
      <c r="O847" s="15"/>
      <c r="P847" s="15"/>
      <c r="Q847" s="28"/>
      <c r="R847" s="71"/>
      <c r="S847" s="173"/>
      <c r="T847" s="219"/>
      <c r="U847" s="15"/>
      <c r="V847" s="15"/>
      <c r="W847" s="15"/>
      <c r="X847" s="165"/>
      <c r="Y847" s="15"/>
      <c r="Z847" s="15"/>
      <c r="AA847" s="15"/>
      <c r="AB847" s="71"/>
      <c r="AC847" s="35"/>
      <c r="AD847" s="35"/>
      <c r="AE847" s="35"/>
      <c r="AF847" s="71"/>
      <c r="AG847" s="15"/>
      <c r="AH847" s="15"/>
      <c r="AI847" s="28"/>
      <c r="AJ847" s="71"/>
      <c r="AK847" s="173"/>
      <c r="AL847" s="219"/>
      <c r="AM847" s="15"/>
      <c r="AN847" s="15"/>
      <c r="AO847" s="15"/>
      <c r="AP847" s="165"/>
      <c r="AQ847" s="15"/>
      <c r="AR847" s="15"/>
      <c r="AS847" s="28"/>
      <c r="AT847" s="71"/>
      <c r="AU847" s="35"/>
      <c r="AV847" s="35"/>
      <c r="AW847" s="35"/>
      <c r="AX847" s="71"/>
      <c r="AY847" s="15"/>
      <c r="AZ847" s="15"/>
      <c r="BA847" s="28"/>
      <c r="BB847" s="71"/>
      <c r="BC847" s="173"/>
      <c r="BD847" s="220"/>
      <c r="BH847" s="221"/>
      <c r="BK847" s="50"/>
      <c r="BL847" s="115"/>
      <c r="BM847" s="43"/>
      <c r="BN847" s="43"/>
      <c r="BO847" s="43"/>
      <c r="BP847" s="115"/>
      <c r="BS847" s="50"/>
      <c r="BT847" s="115"/>
      <c r="BU847" s="222"/>
      <c r="BV847" s="223"/>
      <c r="BZ847" s="221"/>
      <c r="CC847" s="50"/>
      <c r="CD847" s="115"/>
      <c r="CE847" s="43"/>
      <c r="CF847" s="43"/>
      <c r="CG847" s="43"/>
      <c r="CH847" s="115"/>
      <c r="CK847" s="50"/>
      <c r="CL847" s="115"/>
      <c r="CM847" s="222"/>
      <c r="CN847" s="223"/>
      <c r="CR847" s="221"/>
      <c r="CU847" s="50"/>
      <c r="CV847" s="115"/>
      <c r="CW847" s="43"/>
      <c r="CX847" s="43"/>
      <c r="CY847" s="43"/>
      <c r="CZ847" s="115"/>
      <c r="DC847" s="50"/>
      <c r="DD847" s="115"/>
      <c r="DE847" s="222"/>
      <c r="DF847" s="223"/>
      <c r="DJ847" s="221"/>
      <c r="DM847" s="50"/>
      <c r="DN847" s="115"/>
      <c r="DO847" s="43"/>
      <c r="DP847" s="43"/>
      <c r="DQ847" s="43"/>
      <c r="DU847" s="50"/>
      <c r="DV847" s="115"/>
      <c r="DW847" s="222"/>
      <c r="DX847" s="223"/>
      <c r="EG847" s="43"/>
      <c r="EH847" s="43"/>
      <c r="EI847" s="43"/>
    </row>
    <row r="848">
      <c r="A848" s="218"/>
      <c r="B848" s="219"/>
      <c r="C848" s="15"/>
      <c r="D848" s="15"/>
      <c r="E848" s="15"/>
      <c r="F848" s="165"/>
      <c r="G848" s="15"/>
      <c r="H848" s="15"/>
      <c r="I848" s="28"/>
      <c r="J848" s="71"/>
      <c r="K848" s="35"/>
      <c r="L848" s="35"/>
      <c r="M848" s="35"/>
      <c r="N848" s="71"/>
      <c r="O848" s="15"/>
      <c r="P848" s="15"/>
      <c r="Q848" s="28"/>
      <c r="R848" s="71"/>
      <c r="S848" s="173"/>
      <c r="T848" s="219"/>
      <c r="U848" s="15"/>
      <c r="V848" s="15"/>
      <c r="W848" s="15"/>
      <c r="X848" s="165"/>
      <c r="Y848" s="15"/>
      <c r="Z848" s="15"/>
      <c r="AA848" s="15"/>
      <c r="AB848" s="71"/>
      <c r="AC848" s="35"/>
      <c r="AD848" s="35"/>
      <c r="AE848" s="35"/>
      <c r="AF848" s="71"/>
      <c r="AG848" s="15"/>
      <c r="AH848" s="15"/>
      <c r="AI848" s="28"/>
      <c r="AJ848" s="71"/>
      <c r="AK848" s="173"/>
      <c r="AL848" s="219"/>
      <c r="AM848" s="15"/>
      <c r="AN848" s="15"/>
      <c r="AO848" s="15"/>
      <c r="AP848" s="165"/>
      <c r="AQ848" s="15"/>
      <c r="AR848" s="15"/>
      <c r="AS848" s="28"/>
      <c r="AT848" s="71"/>
      <c r="AU848" s="35"/>
      <c r="AV848" s="35"/>
      <c r="AW848" s="35"/>
      <c r="AX848" s="71"/>
      <c r="AY848" s="15"/>
      <c r="AZ848" s="15"/>
      <c r="BA848" s="28"/>
      <c r="BB848" s="71"/>
      <c r="BC848" s="173"/>
      <c r="BD848" s="220"/>
      <c r="BH848" s="221"/>
      <c r="BK848" s="50"/>
      <c r="BL848" s="115"/>
      <c r="BM848" s="43"/>
      <c r="BN848" s="43"/>
      <c r="BO848" s="43"/>
      <c r="BP848" s="115"/>
      <c r="BS848" s="50"/>
      <c r="BT848" s="115"/>
      <c r="BU848" s="222"/>
      <c r="BV848" s="223"/>
      <c r="BZ848" s="221"/>
      <c r="CC848" s="50"/>
      <c r="CD848" s="115"/>
      <c r="CE848" s="43"/>
      <c r="CF848" s="43"/>
      <c r="CG848" s="43"/>
      <c r="CH848" s="115"/>
      <c r="CK848" s="50"/>
      <c r="CL848" s="115"/>
      <c r="CM848" s="222"/>
      <c r="CN848" s="223"/>
      <c r="CR848" s="221"/>
      <c r="CU848" s="50"/>
      <c r="CV848" s="115"/>
      <c r="CW848" s="43"/>
      <c r="CX848" s="43"/>
      <c r="CY848" s="43"/>
      <c r="CZ848" s="115"/>
      <c r="DC848" s="50"/>
      <c r="DD848" s="115"/>
      <c r="DE848" s="222"/>
      <c r="DF848" s="223"/>
      <c r="DJ848" s="221"/>
      <c r="DM848" s="50"/>
      <c r="DN848" s="115"/>
      <c r="DO848" s="43"/>
      <c r="DP848" s="43"/>
      <c r="DQ848" s="43"/>
      <c r="DU848" s="50"/>
      <c r="DV848" s="115"/>
      <c r="DW848" s="222"/>
      <c r="DX848" s="223"/>
      <c r="EG848" s="43"/>
      <c r="EH848" s="43"/>
      <c r="EI848" s="43"/>
    </row>
    <row r="849">
      <c r="A849" s="218"/>
      <c r="B849" s="219"/>
      <c r="C849" s="15"/>
      <c r="D849" s="15"/>
      <c r="E849" s="15"/>
      <c r="F849" s="165"/>
      <c r="G849" s="15"/>
      <c r="H849" s="15"/>
      <c r="I849" s="28"/>
      <c r="J849" s="71"/>
      <c r="K849" s="35"/>
      <c r="L849" s="35"/>
      <c r="M849" s="35"/>
      <c r="N849" s="71"/>
      <c r="O849" s="15"/>
      <c r="P849" s="15"/>
      <c r="Q849" s="28"/>
      <c r="R849" s="71"/>
      <c r="S849" s="173"/>
      <c r="T849" s="219"/>
      <c r="U849" s="15"/>
      <c r="V849" s="15"/>
      <c r="W849" s="15"/>
      <c r="X849" s="165"/>
      <c r="Y849" s="15"/>
      <c r="Z849" s="15"/>
      <c r="AA849" s="15"/>
      <c r="AB849" s="71"/>
      <c r="AC849" s="35"/>
      <c r="AD849" s="35"/>
      <c r="AE849" s="35"/>
      <c r="AF849" s="71"/>
      <c r="AG849" s="15"/>
      <c r="AH849" s="15"/>
      <c r="AI849" s="28"/>
      <c r="AJ849" s="71"/>
      <c r="AK849" s="173"/>
      <c r="AL849" s="219"/>
      <c r="AM849" s="15"/>
      <c r="AN849" s="15"/>
      <c r="AO849" s="15"/>
      <c r="AP849" s="165"/>
      <c r="AQ849" s="15"/>
      <c r="AR849" s="15"/>
      <c r="AS849" s="28"/>
      <c r="AT849" s="71"/>
      <c r="AU849" s="35"/>
      <c r="AV849" s="35"/>
      <c r="AW849" s="35"/>
      <c r="AX849" s="71"/>
      <c r="AY849" s="15"/>
      <c r="AZ849" s="15"/>
      <c r="BA849" s="28"/>
      <c r="BB849" s="71"/>
      <c r="BC849" s="173"/>
      <c r="BD849" s="220"/>
      <c r="BH849" s="221"/>
      <c r="BK849" s="50"/>
      <c r="BL849" s="115"/>
      <c r="BM849" s="43"/>
      <c r="BN849" s="43"/>
      <c r="BO849" s="43"/>
      <c r="BP849" s="115"/>
      <c r="BS849" s="50"/>
      <c r="BT849" s="115"/>
      <c r="BU849" s="222"/>
      <c r="BV849" s="223"/>
      <c r="BZ849" s="221"/>
      <c r="CC849" s="50"/>
      <c r="CD849" s="115"/>
      <c r="CE849" s="43"/>
      <c r="CF849" s="43"/>
      <c r="CG849" s="43"/>
      <c r="CH849" s="115"/>
      <c r="CK849" s="50"/>
      <c r="CL849" s="115"/>
      <c r="CM849" s="222"/>
      <c r="CN849" s="223"/>
      <c r="CR849" s="221"/>
      <c r="CU849" s="50"/>
      <c r="CV849" s="115"/>
      <c r="CW849" s="43"/>
      <c r="CX849" s="43"/>
      <c r="CY849" s="43"/>
      <c r="CZ849" s="115"/>
      <c r="DC849" s="50"/>
      <c r="DD849" s="115"/>
      <c r="DE849" s="222"/>
      <c r="DF849" s="223"/>
      <c r="DJ849" s="221"/>
      <c r="DM849" s="50"/>
      <c r="DN849" s="115"/>
      <c r="DO849" s="43"/>
      <c r="DP849" s="43"/>
      <c r="DQ849" s="43"/>
      <c r="DU849" s="50"/>
      <c r="DV849" s="115"/>
      <c r="DW849" s="222"/>
      <c r="DX849" s="223"/>
      <c r="EG849" s="43"/>
      <c r="EH849" s="43"/>
      <c r="EI849" s="43"/>
    </row>
    <row r="850">
      <c r="A850" s="218"/>
      <c r="B850" s="219"/>
      <c r="C850" s="15"/>
      <c r="D850" s="15"/>
      <c r="E850" s="15"/>
      <c r="F850" s="165"/>
      <c r="G850" s="15"/>
      <c r="H850" s="15"/>
      <c r="I850" s="28"/>
      <c r="J850" s="71"/>
      <c r="K850" s="35"/>
      <c r="L850" s="35"/>
      <c r="M850" s="35"/>
      <c r="N850" s="71"/>
      <c r="O850" s="15"/>
      <c r="P850" s="15"/>
      <c r="Q850" s="28"/>
      <c r="R850" s="71"/>
      <c r="S850" s="173"/>
      <c r="T850" s="219"/>
      <c r="U850" s="15"/>
      <c r="V850" s="15"/>
      <c r="W850" s="15"/>
      <c r="X850" s="165"/>
      <c r="Y850" s="15"/>
      <c r="Z850" s="15"/>
      <c r="AA850" s="15"/>
      <c r="AB850" s="71"/>
      <c r="AC850" s="35"/>
      <c r="AD850" s="35"/>
      <c r="AE850" s="35"/>
      <c r="AF850" s="71"/>
      <c r="AG850" s="15"/>
      <c r="AH850" s="15"/>
      <c r="AI850" s="28"/>
      <c r="AJ850" s="71"/>
      <c r="AK850" s="173"/>
      <c r="AL850" s="219"/>
      <c r="AM850" s="15"/>
      <c r="AN850" s="15"/>
      <c r="AO850" s="15"/>
      <c r="AP850" s="165"/>
      <c r="AQ850" s="15"/>
      <c r="AR850" s="15"/>
      <c r="AS850" s="28"/>
      <c r="AT850" s="71"/>
      <c r="AU850" s="35"/>
      <c r="AV850" s="35"/>
      <c r="AW850" s="35"/>
      <c r="AX850" s="71"/>
      <c r="AY850" s="15"/>
      <c r="AZ850" s="15"/>
      <c r="BA850" s="28"/>
      <c r="BB850" s="71"/>
      <c r="BC850" s="173"/>
      <c r="BD850" s="220"/>
      <c r="BH850" s="221"/>
      <c r="BK850" s="50"/>
      <c r="BL850" s="115"/>
      <c r="BM850" s="43"/>
      <c r="BN850" s="43"/>
      <c r="BO850" s="43"/>
      <c r="BP850" s="115"/>
      <c r="BS850" s="50"/>
      <c r="BT850" s="115"/>
      <c r="BU850" s="222"/>
      <c r="BV850" s="223"/>
      <c r="BZ850" s="221"/>
      <c r="CC850" s="50"/>
      <c r="CD850" s="115"/>
      <c r="CE850" s="43"/>
      <c r="CF850" s="43"/>
      <c r="CG850" s="43"/>
      <c r="CH850" s="115"/>
      <c r="CK850" s="50"/>
      <c r="CL850" s="115"/>
      <c r="CM850" s="222"/>
      <c r="CN850" s="223"/>
      <c r="CR850" s="221"/>
      <c r="CU850" s="50"/>
      <c r="CV850" s="115"/>
      <c r="CW850" s="43"/>
      <c r="CX850" s="43"/>
      <c r="CY850" s="43"/>
      <c r="CZ850" s="115"/>
      <c r="DC850" s="50"/>
      <c r="DD850" s="115"/>
      <c r="DE850" s="222"/>
      <c r="DF850" s="223"/>
      <c r="DJ850" s="221"/>
      <c r="DM850" s="50"/>
      <c r="DN850" s="115"/>
      <c r="DO850" s="43"/>
      <c r="DP850" s="43"/>
      <c r="DQ850" s="43"/>
      <c r="DU850" s="50"/>
      <c r="DV850" s="115"/>
      <c r="DW850" s="222"/>
      <c r="DX850" s="223"/>
      <c r="EG850" s="43"/>
      <c r="EH850" s="43"/>
      <c r="EI850" s="43"/>
    </row>
    <row r="851">
      <c r="A851" s="218"/>
      <c r="B851" s="219"/>
      <c r="C851" s="15"/>
      <c r="D851" s="15"/>
      <c r="E851" s="15"/>
      <c r="F851" s="165"/>
      <c r="G851" s="15"/>
      <c r="H851" s="15"/>
      <c r="I851" s="28"/>
      <c r="J851" s="71"/>
      <c r="K851" s="35"/>
      <c r="L851" s="35"/>
      <c r="M851" s="35"/>
      <c r="N851" s="71"/>
      <c r="O851" s="15"/>
      <c r="P851" s="15"/>
      <c r="Q851" s="28"/>
      <c r="R851" s="71"/>
      <c r="S851" s="173"/>
      <c r="T851" s="219"/>
      <c r="U851" s="15"/>
      <c r="V851" s="15"/>
      <c r="W851" s="15"/>
      <c r="X851" s="165"/>
      <c r="Y851" s="15"/>
      <c r="Z851" s="15"/>
      <c r="AA851" s="15"/>
      <c r="AB851" s="71"/>
      <c r="AC851" s="35"/>
      <c r="AD851" s="35"/>
      <c r="AE851" s="35"/>
      <c r="AF851" s="71"/>
      <c r="AG851" s="15"/>
      <c r="AH851" s="15"/>
      <c r="AI851" s="28"/>
      <c r="AJ851" s="71"/>
      <c r="AK851" s="173"/>
      <c r="AL851" s="219"/>
      <c r="AM851" s="15"/>
      <c r="AN851" s="15"/>
      <c r="AO851" s="15"/>
      <c r="AP851" s="165"/>
      <c r="AQ851" s="15"/>
      <c r="AR851" s="15"/>
      <c r="AS851" s="28"/>
      <c r="AT851" s="71"/>
      <c r="AU851" s="35"/>
      <c r="AV851" s="35"/>
      <c r="AW851" s="35"/>
      <c r="AX851" s="71"/>
      <c r="AY851" s="15"/>
      <c r="AZ851" s="15"/>
      <c r="BA851" s="28"/>
      <c r="BB851" s="71"/>
      <c r="BC851" s="173"/>
      <c r="BD851" s="220"/>
      <c r="BH851" s="221"/>
      <c r="BK851" s="50"/>
      <c r="BL851" s="115"/>
      <c r="BM851" s="43"/>
      <c r="BN851" s="43"/>
      <c r="BO851" s="43"/>
      <c r="BP851" s="115"/>
      <c r="BS851" s="50"/>
      <c r="BT851" s="115"/>
      <c r="BU851" s="222"/>
      <c r="BV851" s="223"/>
      <c r="BZ851" s="221"/>
      <c r="CC851" s="50"/>
      <c r="CD851" s="115"/>
      <c r="CE851" s="43"/>
      <c r="CF851" s="43"/>
      <c r="CG851" s="43"/>
      <c r="CH851" s="115"/>
      <c r="CK851" s="50"/>
      <c r="CL851" s="115"/>
      <c r="CM851" s="222"/>
      <c r="CN851" s="223"/>
      <c r="CR851" s="221"/>
      <c r="CU851" s="50"/>
      <c r="CV851" s="115"/>
      <c r="CW851" s="43"/>
      <c r="CX851" s="43"/>
      <c r="CY851" s="43"/>
      <c r="CZ851" s="115"/>
      <c r="DC851" s="50"/>
      <c r="DD851" s="115"/>
      <c r="DE851" s="222"/>
      <c r="DF851" s="223"/>
      <c r="DJ851" s="221"/>
      <c r="DM851" s="50"/>
      <c r="DN851" s="115"/>
      <c r="DO851" s="43"/>
      <c r="DP851" s="43"/>
      <c r="DQ851" s="43"/>
      <c r="DU851" s="50"/>
      <c r="DV851" s="115"/>
      <c r="DW851" s="222"/>
      <c r="DX851" s="223"/>
      <c r="EG851" s="43"/>
      <c r="EH851" s="43"/>
      <c r="EI851" s="43"/>
    </row>
    <row r="852">
      <c r="A852" s="218"/>
      <c r="B852" s="219"/>
      <c r="C852" s="15"/>
      <c r="D852" s="15"/>
      <c r="E852" s="15"/>
      <c r="F852" s="165"/>
      <c r="G852" s="15"/>
      <c r="H852" s="15"/>
      <c r="I852" s="28"/>
      <c r="J852" s="71"/>
      <c r="K852" s="35"/>
      <c r="L852" s="35"/>
      <c r="M852" s="35"/>
      <c r="N852" s="71"/>
      <c r="O852" s="15"/>
      <c r="P852" s="15"/>
      <c r="Q852" s="28"/>
      <c r="R852" s="71"/>
      <c r="S852" s="173"/>
      <c r="T852" s="219"/>
      <c r="U852" s="15"/>
      <c r="V852" s="15"/>
      <c r="W852" s="15"/>
      <c r="X852" s="165"/>
      <c r="Y852" s="15"/>
      <c r="Z852" s="15"/>
      <c r="AA852" s="15"/>
      <c r="AB852" s="71"/>
      <c r="AC852" s="35"/>
      <c r="AD852" s="35"/>
      <c r="AE852" s="35"/>
      <c r="AF852" s="71"/>
      <c r="AG852" s="15"/>
      <c r="AH852" s="15"/>
      <c r="AI852" s="28"/>
      <c r="AJ852" s="71"/>
      <c r="AK852" s="173"/>
      <c r="AL852" s="219"/>
      <c r="AM852" s="15"/>
      <c r="AN852" s="15"/>
      <c r="AO852" s="15"/>
      <c r="AP852" s="165"/>
      <c r="AQ852" s="15"/>
      <c r="AR852" s="15"/>
      <c r="AS852" s="28"/>
      <c r="AT852" s="71"/>
      <c r="AU852" s="35"/>
      <c r="AV852" s="35"/>
      <c r="AW852" s="35"/>
      <c r="AX852" s="71"/>
      <c r="AY852" s="15"/>
      <c r="AZ852" s="15"/>
      <c r="BA852" s="28"/>
      <c r="BB852" s="71"/>
      <c r="BC852" s="173"/>
      <c r="BD852" s="220"/>
      <c r="BH852" s="221"/>
      <c r="BK852" s="50"/>
      <c r="BL852" s="115"/>
      <c r="BM852" s="43"/>
      <c r="BN852" s="43"/>
      <c r="BO852" s="43"/>
      <c r="BP852" s="115"/>
      <c r="BS852" s="50"/>
      <c r="BT852" s="115"/>
      <c r="BU852" s="222"/>
      <c r="BV852" s="223"/>
      <c r="BZ852" s="221"/>
      <c r="CC852" s="50"/>
      <c r="CD852" s="115"/>
      <c r="CE852" s="43"/>
      <c r="CF852" s="43"/>
      <c r="CG852" s="43"/>
      <c r="CH852" s="115"/>
      <c r="CK852" s="50"/>
      <c r="CL852" s="115"/>
      <c r="CM852" s="222"/>
      <c r="CN852" s="223"/>
      <c r="CR852" s="221"/>
      <c r="CU852" s="50"/>
      <c r="CV852" s="115"/>
      <c r="CW852" s="43"/>
      <c r="CX852" s="43"/>
      <c r="CY852" s="43"/>
      <c r="CZ852" s="115"/>
      <c r="DC852" s="50"/>
      <c r="DD852" s="115"/>
      <c r="DE852" s="222"/>
      <c r="DF852" s="223"/>
      <c r="DJ852" s="221"/>
      <c r="DM852" s="50"/>
      <c r="DN852" s="115"/>
      <c r="DO852" s="43"/>
      <c r="DP852" s="43"/>
      <c r="DQ852" s="43"/>
      <c r="DU852" s="50"/>
      <c r="DV852" s="115"/>
      <c r="DW852" s="222"/>
      <c r="DX852" s="223"/>
      <c r="EG852" s="43"/>
      <c r="EH852" s="43"/>
      <c r="EI852" s="43"/>
    </row>
    <row r="853">
      <c r="A853" s="218"/>
      <c r="B853" s="219"/>
      <c r="C853" s="15"/>
      <c r="D853" s="15"/>
      <c r="E853" s="15"/>
      <c r="F853" s="165"/>
      <c r="G853" s="15"/>
      <c r="H853" s="15"/>
      <c r="I853" s="28"/>
      <c r="J853" s="71"/>
      <c r="K853" s="35"/>
      <c r="L853" s="35"/>
      <c r="M853" s="35"/>
      <c r="N853" s="71"/>
      <c r="O853" s="15"/>
      <c r="P853" s="15"/>
      <c r="Q853" s="28"/>
      <c r="R853" s="71"/>
      <c r="S853" s="173"/>
      <c r="T853" s="219"/>
      <c r="U853" s="15"/>
      <c r="V853" s="15"/>
      <c r="W853" s="15"/>
      <c r="X853" s="165"/>
      <c r="Y853" s="15"/>
      <c r="Z853" s="15"/>
      <c r="AA853" s="15"/>
      <c r="AB853" s="71"/>
      <c r="AC853" s="35"/>
      <c r="AD853" s="35"/>
      <c r="AE853" s="35"/>
      <c r="AF853" s="71"/>
      <c r="AG853" s="15"/>
      <c r="AH853" s="15"/>
      <c r="AI853" s="28"/>
      <c r="AJ853" s="71"/>
      <c r="AK853" s="173"/>
      <c r="AL853" s="219"/>
      <c r="AM853" s="15"/>
      <c r="AN853" s="15"/>
      <c r="AO853" s="15"/>
      <c r="AP853" s="165"/>
      <c r="AQ853" s="15"/>
      <c r="AR853" s="15"/>
      <c r="AS853" s="28"/>
      <c r="AT853" s="71"/>
      <c r="AU853" s="35"/>
      <c r="AV853" s="35"/>
      <c r="AW853" s="35"/>
      <c r="AX853" s="71"/>
      <c r="AY853" s="15"/>
      <c r="AZ853" s="15"/>
      <c r="BA853" s="28"/>
      <c r="BB853" s="71"/>
      <c r="BC853" s="173"/>
      <c r="BD853" s="220"/>
      <c r="BH853" s="221"/>
      <c r="BK853" s="50"/>
      <c r="BL853" s="115"/>
      <c r="BM853" s="43"/>
      <c r="BN853" s="43"/>
      <c r="BO853" s="43"/>
      <c r="BP853" s="115"/>
      <c r="BS853" s="50"/>
      <c r="BT853" s="115"/>
      <c r="BU853" s="222"/>
      <c r="BV853" s="223"/>
      <c r="BZ853" s="221"/>
      <c r="CC853" s="50"/>
      <c r="CD853" s="115"/>
      <c r="CE853" s="43"/>
      <c r="CF853" s="43"/>
      <c r="CG853" s="43"/>
      <c r="CH853" s="115"/>
      <c r="CK853" s="50"/>
      <c r="CL853" s="115"/>
      <c r="CM853" s="222"/>
      <c r="CN853" s="223"/>
      <c r="CR853" s="221"/>
      <c r="CU853" s="50"/>
      <c r="CV853" s="115"/>
      <c r="CW853" s="43"/>
      <c r="CX853" s="43"/>
      <c r="CY853" s="43"/>
      <c r="CZ853" s="115"/>
      <c r="DC853" s="50"/>
      <c r="DD853" s="115"/>
      <c r="DE853" s="222"/>
      <c r="DF853" s="223"/>
      <c r="DJ853" s="221"/>
      <c r="DM853" s="50"/>
      <c r="DN853" s="115"/>
      <c r="DO853" s="43"/>
      <c r="DP853" s="43"/>
      <c r="DQ853" s="43"/>
      <c r="DU853" s="50"/>
      <c r="DV853" s="115"/>
      <c r="DW853" s="222"/>
      <c r="DX853" s="223"/>
      <c r="EG853" s="43"/>
      <c r="EH853" s="43"/>
      <c r="EI853" s="43"/>
    </row>
    <row r="854">
      <c r="A854" s="218"/>
      <c r="B854" s="219"/>
      <c r="C854" s="15"/>
      <c r="D854" s="15"/>
      <c r="E854" s="15"/>
      <c r="F854" s="165"/>
      <c r="G854" s="15"/>
      <c r="H854" s="15"/>
      <c r="I854" s="28"/>
      <c r="J854" s="71"/>
      <c r="K854" s="35"/>
      <c r="L854" s="35"/>
      <c r="M854" s="35"/>
      <c r="N854" s="71"/>
      <c r="O854" s="15"/>
      <c r="P854" s="15"/>
      <c r="Q854" s="28"/>
      <c r="R854" s="71"/>
      <c r="S854" s="173"/>
      <c r="T854" s="219"/>
      <c r="U854" s="15"/>
      <c r="V854" s="15"/>
      <c r="W854" s="15"/>
      <c r="X854" s="165"/>
      <c r="Y854" s="15"/>
      <c r="Z854" s="15"/>
      <c r="AA854" s="15"/>
      <c r="AB854" s="71"/>
      <c r="AC854" s="35"/>
      <c r="AD854" s="35"/>
      <c r="AE854" s="35"/>
      <c r="AF854" s="71"/>
      <c r="AG854" s="15"/>
      <c r="AH854" s="15"/>
      <c r="AI854" s="28"/>
      <c r="AJ854" s="71"/>
      <c r="AK854" s="173"/>
      <c r="AL854" s="219"/>
      <c r="AM854" s="15"/>
      <c r="AN854" s="15"/>
      <c r="AO854" s="15"/>
      <c r="AP854" s="165"/>
      <c r="AQ854" s="15"/>
      <c r="AR854" s="15"/>
      <c r="AS854" s="28"/>
      <c r="AT854" s="71"/>
      <c r="AU854" s="35"/>
      <c r="AV854" s="35"/>
      <c r="AW854" s="35"/>
      <c r="AX854" s="71"/>
      <c r="AY854" s="15"/>
      <c r="AZ854" s="15"/>
      <c r="BA854" s="28"/>
      <c r="BB854" s="71"/>
      <c r="BC854" s="173"/>
      <c r="BD854" s="220"/>
      <c r="BH854" s="221"/>
      <c r="BK854" s="50"/>
      <c r="BL854" s="115"/>
      <c r="BM854" s="43"/>
      <c r="BN854" s="43"/>
      <c r="BO854" s="43"/>
      <c r="BP854" s="115"/>
      <c r="BS854" s="50"/>
      <c r="BT854" s="115"/>
      <c r="BU854" s="222"/>
      <c r="BV854" s="223"/>
      <c r="BZ854" s="221"/>
      <c r="CC854" s="50"/>
      <c r="CD854" s="115"/>
      <c r="CE854" s="43"/>
      <c r="CF854" s="43"/>
      <c r="CG854" s="43"/>
      <c r="CH854" s="115"/>
      <c r="CK854" s="50"/>
      <c r="CL854" s="115"/>
      <c r="CM854" s="222"/>
      <c r="CN854" s="223"/>
      <c r="CR854" s="221"/>
      <c r="CU854" s="50"/>
      <c r="CV854" s="115"/>
      <c r="CW854" s="43"/>
      <c r="CX854" s="43"/>
      <c r="CY854" s="43"/>
      <c r="CZ854" s="115"/>
      <c r="DC854" s="50"/>
      <c r="DD854" s="115"/>
      <c r="DE854" s="222"/>
      <c r="DF854" s="223"/>
      <c r="DJ854" s="221"/>
      <c r="DM854" s="50"/>
      <c r="DN854" s="115"/>
      <c r="DO854" s="43"/>
      <c r="DP854" s="43"/>
      <c r="DQ854" s="43"/>
      <c r="DU854" s="50"/>
      <c r="DV854" s="115"/>
      <c r="DW854" s="222"/>
      <c r="DX854" s="223"/>
      <c r="EG854" s="43"/>
      <c r="EH854" s="43"/>
      <c r="EI854" s="43"/>
    </row>
    <row r="855">
      <c r="A855" s="218"/>
      <c r="B855" s="219"/>
      <c r="C855" s="15"/>
      <c r="D855" s="15"/>
      <c r="E855" s="15"/>
      <c r="F855" s="165"/>
      <c r="G855" s="15"/>
      <c r="H855" s="15"/>
      <c r="I855" s="28"/>
      <c r="J855" s="71"/>
      <c r="K855" s="35"/>
      <c r="L855" s="35"/>
      <c r="M855" s="35"/>
      <c r="N855" s="71"/>
      <c r="O855" s="15"/>
      <c r="P855" s="15"/>
      <c r="Q855" s="28"/>
      <c r="R855" s="71"/>
      <c r="S855" s="173"/>
      <c r="T855" s="219"/>
      <c r="U855" s="15"/>
      <c r="V855" s="15"/>
      <c r="W855" s="15"/>
      <c r="X855" s="165"/>
      <c r="Y855" s="15"/>
      <c r="Z855" s="15"/>
      <c r="AA855" s="15"/>
      <c r="AB855" s="71"/>
      <c r="AC855" s="35"/>
      <c r="AD855" s="35"/>
      <c r="AE855" s="35"/>
      <c r="AF855" s="71"/>
      <c r="AG855" s="15"/>
      <c r="AH855" s="15"/>
      <c r="AI855" s="28"/>
      <c r="AJ855" s="71"/>
      <c r="AK855" s="173"/>
      <c r="AL855" s="219"/>
      <c r="AM855" s="15"/>
      <c r="AN855" s="15"/>
      <c r="AO855" s="15"/>
      <c r="AP855" s="165"/>
      <c r="AQ855" s="15"/>
      <c r="AR855" s="15"/>
      <c r="AS855" s="28"/>
      <c r="AT855" s="71"/>
      <c r="AU855" s="35"/>
      <c r="AV855" s="35"/>
      <c r="AW855" s="35"/>
      <c r="AX855" s="71"/>
      <c r="AY855" s="15"/>
      <c r="AZ855" s="15"/>
      <c r="BA855" s="28"/>
      <c r="BB855" s="71"/>
      <c r="BC855" s="173"/>
      <c r="BD855" s="220"/>
      <c r="BH855" s="221"/>
      <c r="BK855" s="50"/>
      <c r="BL855" s="115"/>
      <c r="BM855" s="43"/>
      <c r="BN855" s="43"/>
      <c r="BO855" s="43"/>
      <c r="BP855" s="115"/>
      <c r="BS855" s="50"/>
      <c r="BT855" s="115"/>
      <c r="BU855" s="222"/>
      <c r="BV855" s="223"/>
      <c r="BZ855" s="221"/>
      <c r="CC855" s="50"/>
      <c r="CD855" s="115"/>
      <c r="CE855" s="43"/>
      <c r="CF855" s="43"/>
      <c r="CG855" s="43"/>
      <c r="CH855" s="115"/>
      <c r="CK855" s="50"/>
      <c r="CL855" s="115"/>
      <c r="CM855" s="222"/>
      <c r="CN855" s="223"/>
      <c r="CR855" s="221"/>
      <c r="CU855" s="50"/>
      <c r="CV855" s="115"/>
      <c r="CW855" s="43"/>
      <c r="CX855" s="43"/>
      <c r="CY855" s="43"/>
      <c r="CZ855" s="115"/>
      <c r="DC855" s="50"/>
      <c r="DD855" s="115"/>
      <c r="DE855" s="222"/>
      <c r="DF855" s="223"/>
      <c r="DJ855" s="221"/>
      <c r="DM855" s="50"/>
      <c r="DN855" s="115"/>
      <c r="DO855" s="43"/>
      <c r="DP855" s="43"/>
      <c r="DQ855" s="43"/>
      <c r="DU855" s="50"/>
      <c r="DV855" s="115"/>
      <c r="DW855" s="222"/>
      <c r="DX855" s="223"/>
      <c r="EG855" s="43"/>
      <c r="EH855" s="43"/>
      <c r="EI855" s="43"/>
    </row>
    <row r="856">
      <c r="A856" s="218"/>
      <c r="B856" s="219"/>
      <c r="C856" s="15"/>
      <c r="D856" s="15"/>
      <c r="E856" s="15"/>
      <c r="F856" s="165"/>
      <c r="G856" s="15"/>
      <c r="H856" s="15"/>
      <c r="I856" s="28"/>
      <c r="J856" s="71"/>
      <c r="K856" s="35"/>
      <c r="L856" s="35"/>
      <c r="M856" s="35"/>
      <c r="N856" s="71"/>
      <c r="O856" s="15"/>
      <c r="P856" s="15"/>
      <c r="Q856" s="28"/>
      <c r="R856" s="71"/>
      <c r="S856" s="173"/>
      <c r="T856" s="219"/>
      <c r="U856" s="15"/>
      <c r="V856" s="15"/>
      <c r="W856" s="15"/>
      <c r="X856" s="165"/>
      <c r="Y856" s="15"/>
      <c r="Z856" s="15"/>
      <c r="AA856" s="15"/>
      <c r="AB856" s="71"/>
      <c r="AC856" s="35"/>
      <c r="AD856" s="35"/>
      <c r="AE856" s="35"/>
      <c r="AF856" s="71"/>
      <c r="AG856" s="15"/>
      <c r="AH856" s="15"/>
      <c r="AI856" s="28"/>
      <c r="AJ856" s="71"/>
      <c r="AK856" s="173"/>
      <c r="AL856" s="219"/>
      <c r="AM856" s="15"/>
      <c r="AN856" s="15"/>
      <c r="AO856" s="15"/>
      <c r="AP856" s="165"/>
      <c r="AQ856" s="15"/>
      <c r="AR856" s="15"/>
      <c r="AS856" s="28"/>
      <c r="AT856" s="71"/>
      <c r="AU856" s="35"/>
      <c r="AV856" s="35"/>
      <c r="AW856" s="35"/>
      <c r="AX856" s="71"/>
      <c r="AY856" s="15"/>
      <c r="AZ856" s="15"/>
      <c r="BA856" s="28"/>
      <c r="BB856" s="71"/>
      <c r="BC856" s="173"/>
      <c r="BD856" s="220"/>
      <c r="BH856" s="221"/>
      <c r="BK856" s="50"/>
      <c r="BL856" s="115"/>
      <c r="BM856" s="43"/>
      <c r="BN856" s="43"/>
      <c r="BO856" s="43"/>
      <c r="BP856" s="115"/>
      <c r="BS856" s="50"/>
      <c r="BT856" s="115"/>
      <c r="BU856" s="222"/>
      <c r="BV856" s="223"/>
      <c r="BZ856" s="221"/>
      <c r="CC856" s="50"/>
      <c r="CD856" s="115"/>
      <c r="CE856" s="43"/>
      <c r="CF856" s="43"/>
      <c r="CG856" s="43"/>
      <c r="CH856" s="115"/>
      <c r="CK856" s="50"/>
      <c r="CL856" s="115"/>
      <c r="CM856" s="222"/>
      <c r="CN856" s="223"/>
      <c r="CR856" s="221"/>
      <c r="CU856" s="50"/>
      <c r="CV856" s="115"/>
      <c r="CW856" s="43"/>
      <c r="CX856" s="43"/>
      <c r="CY856" s="43"/>
      <c r="CZ856" s="115"/>
      <c r="DC856" s="50"/>
      <c r="DD856" s="115"/>
      <c r="DE856" s="222"/>
      <c r="DF856" s="223"/>
      <c r="DJ856" s="221"/>
      <c r="DM856" s="50"/>
      <c r="DN856" s="115"/>
      <c r="DO856" s="43"/>
      <c r="DP856" s="43"/>
      <c r="DQ856" s="43"/>
      <c r="DU856" s="50"/>
      <c r="DV856" s="115"/>
      <c r="DW856" s="222"/>
      <c r="DX856" s="223"/>
      <c r="EG856" s="43"/>
      <c r="EH856" s="43"/>
      <c r="EI856" s="43"/>
    </row>
    <row r="857">
      <c r="A857" s="218"/>
      <c r="B857" s="219"/>
      <c r="C857" s="15"/>
      <c r="D857" s="15"/>
      <c r="E857" s="15"/>
      <c r="F857" s="165"/>
      <c r="G857" s="15"/>
      <c r="H857" s="15"/>
      <c r="I857" s="28"/>
      <c r="J857" s="71"/>
      <c r="K857" s="35"/>
      <c r="L857" s="35"/>
      <c r="M857" s="35"/>
      <c r="N857" s="71"/>
      <c r="O857" s="15"/>
      <c r="P857" s="15"/>
      <c r="Q857" s="28"/>
      <c r="R857" s="71"/>
      <c r="S857" s="173"/>
      <c r="T857" s="219"/>
      <c r="U857" s="15"/>
      <c r="V857" s="15"/>
      <c r="W857" s="15"/>
      <c r="X857" s="165"/>
      <c r="Y857" s="15"/>
      <c r="Z857" s="15"/>
      <c r="AA857" s="15"/>
      <c r="AB857" s="71"/>
      <c r="AC857" s="35"/>
      <c r="AD857" s="35"/>
      <c r="AE857" s="35"/>
      <c r="AF857" s="71"/>
      <c r="AG857" s="15"/>
      <c r="AH857" s="15"/>
      <c r="AI857" s="28"/>
      <c r="AJ857" s="71"/>
      <c r="AK857" s="173"/>
      <c r="AL857" s="219"/>
      <c r="AM857" s="15"/>
      <c r="AN857" s="15"/>
      <c r="AO857" s="15"/>
      <c r="AP857" s="165"/>
      <c r="AQ857" s="15"/>
      <c r="AR857" s="15"/>
      <c r="AS857" s="28"/>
      <c r="AT857" s="71"/>
      <c r="AU857" s="35"/>
      <c r="AV857" s="35"/>
      <c r="AW857" s="35"/>
      <c r="AX857" s="71"/>
      <c r="AY857" s="15"/>
      <c r="AZ857" s="15"/>
      <c r="BA857" s="28"/>
      <c r="BB857" s="71"/>
      <c r="BC857" s="173"/>
      <c r="BD857" s="220"/>
      <c r="BH857" s="221"/>
      <c r="BK857" s="50"/>
      <c r="BL857" s="115"/>
      <c r="BM857" s="43"/>
      <c r="BN857" s="43"/>
      <c r="BO857" s="43"/>
      <c r="BP857" s="115"/>
      <c r="BS857" s="50"/>
      <c r="BT857" s="115"/>
      <c r="BU857" s="222"/>
      <c r="BV857" s="223"/>
      <c r="BZ857" s="221"/>
      <c r="CC857" s="50"/>
      <c r="CD857" s="115"/>
      <c r="CE857" s="43"/>
      <c r="CF857" s="43"/>
      <c r="CG857" s="43"/>
      <c r="CH857" s="115"/>
      <c r="CK857" s="50"/>
      <c r="CL857" s="115"/>
      <c r="CM857" s="222"/>
      <c r="CN857" s="223"/>
      <c r="CR857" s="221"/>
      <c r="CU857" s="50"/>
      <c r="CV857" s="115"/>
      <c r="CW857" s="43"/>
      <c r="CX857" s="43"/>
      <c r="CY857" s="43"/>
      <c r="CZ857" s="115"/>
      <c r="DC857" s="50"/>
      <c r="DD857" s="115"/>
      <c r="DE857" s="222"/>
      <c r="DF857" s="223"/>
      <c r="DJ857" s="221"/>
      <c r="DM857" s="50"/>
      <c r="DN857" s="115"/>
      <c r="DO857" s="43"/>
      <c r="DP857" s="43"/>
      <c r="DQ857" s="43"/>
      <c r="DU857" s="50"/>
      <c r="DV857" s="115"/>
      <c r="DW857" s="222"/>
      <c r="DX857" s="223"/>
      <c r="EG857" s="43"/>
      <c r="EH857" s="43"/>
      <c r="EI857" s="43"/>
    </row>
    <row r="858">
      <c r="A858" s="218"/>
      <c r="B858" s="219"/>
      <c r="C858" s="15"/>
      <c r="D858" s="15"/>
      <c r="E858" s="15"/>
      <c r="F858" s="165"/>
      <c r="G858" s="15"/>
      <c r="H858" s="15"/>
      <c r="I858" s="28"/>
      <c r="J858" s="71"/>
      <c r="K858" s="35"/>
      <c r="L858" s="35"/>
      <c r="M858" s="35"/>
      <c r="N858" s="71"/>
      <c r="O858" s="15"/>
      <c r="P858" s="15"/>
      <c r="Q858" s="28"/>
      <c r="R858" s="71"/>
      <c r="S858" s="173"/>
      <c r="T858" s="219"/>
      <c r="U858" s="15"/>
      <c r="V858" s="15"/>
      <c r="W858" s="15"/>
      <c r="X858" s="165"/>
      <c r="Y858" s="15"/>
      <c r="Z858" s="15"/>
      <c r="AA858" s="15"/>
      <c r="AB858" s="71"/>
      <c r="AC858" s="35"/>
      <c r="AD858" s="35"/>
      <c r="AE858" s="35"/>
      <c r="AF858" s="71"/>
      <c r="AG858" s="15"/>
      <c r="AH858" s="15"/>
      <c r="AI858" s="28"/>
      <c r="AJ858" s="71"/>
      <c r="AK858" s="173"/>
      <c r="AL858" s="219"/>
      <c r="AM858" s="15"/>
      <c r="AN858" s="15"/>
      <c r="AO858" s="15"/>
      <c r="AP858" s="165"/>
      <c r="AQ858" s="15"/>
      <c r="AR858" s="15"/>
      <c r="AS858" s="28"/>
      <c r="AT858" s="71"/>
      <c r="AU858" s="35"/>
      <c r="AV858" s="35"/>
      <c r="AW858" s="35"/>
      <c r="AX858" s="71"/>
      <c r="AY858" s="15"/>
      <c r="AZ858" s="15"/>
      <c r="BA858" s="28"/>
      <c r="BB858" s="71"/>
      <c r="BC858" s="173"/>
      <c r="BD858" s="220"/>
      <c r="BH858" s="221"/>
      <c r="BK858" s="50"/>
      <c r="BL858" s="115"/>
      <c r="BM858" s="43"/>
      <c r="BN858" s="43"/>
      <c r="BO858" s="43"/>
      <c r="BP858" s="115"/>
      <c r="BS858" s="50"/>
      <c r="BT858" s="115"/>
      <c r="BU858" s="222"/>
      <c r="BV858" s="223"/>
      <c r="BZ858" s="221"/>
      <c r="CC858" s="50"/>
      <c r="CD858" s="115"/>
      <c r="CE858" s="43"/>
      <c r="CF858" s="43"/>
      <c r="CG858" s="43"/>
      <c r="CH858" s="115"/>
      <c r="CK858" s="50"/>
      <c r="CL858" s="115"/>
      <c r="CM858" s="222"/>
      <c r="CN858" s="223"/>
      <c r="CR858" s="221"/>
      <c r="CU858" s="50"/>
      <c r="CV858" s="115"/>
      <c r="CW858" s="43"/>
      <c r="CX858" s="43"/>
      <c r="CY858" s="43"/>
      <c r="CZ858" s="115"/>
      <c r="DC858" s="50"/>
      <c r="DD858" s="115"/>
      <c r="DE858" s="222"/>
      <c r="DF858" s="223"/>
      <c r="DJ858" s="221"/>
      <c r="DM858" s="50"/>
      <c r="DN858" s="115"/>
      <c r="DO858" s="43"/>
      <c r="DP858" s="43"/>
      <c r="DQ858" s="43"/>
      <c r="DU858" s="50"/>
      <c r="DV858" s="115"/>
      <c r="DW858" s="222"/>
      <c r="DX858" s="223"/>
      <c r="EG858" s="43"/>
      <c r="EH858" s="43"/>
      <c r="EI858" s="43"/>
    </row>
    <row r="859">
      <c r="A859" s="218"/>
      <c r="B859" s="219"/>
      <c r="C859" s="15"/>
      <c r="D859" s="15"/>
      <c r="E859" s="15"/>
      <c r="F859" s="165"/>
      <c r="G859" s="15"/>
      <c r="H859" s="15"/>
      <c r="I859" s="28"/>
      <c r="J859" s="71"/>
      <c r="K859" s="35"/>
      <c r="L859" s="35"/>
      <c r="M859" s="35"/>
      <c r="N859" s="71"/>
      <c r="O859" s="15"/>
      <c r="P859" s="15"/>
      <c r="Q859" s="28"/>
      <c r="R859" s="71"/>
      <c r="S859" s="173"/>
      <c r="T859" s="219"/>
      <c r="U859" s="15"/>
      <c r="V859" s="15"/>
      <c r="W859" s="15"/>
      <c r="X859" s="165"/>
      <c r="Y859" s="15"/>
      <c r="Z859" s="15"/>
      <c r="AA859" s="15"/>
      <c r="AB859" s="71"/>
      <c r="AC859" s="35"/>
      <c r="AD859" s="35"/>
      <c r="AE859" s="35"/>
      <c r="AF859" s="71"/>
      <c r="AG859" s="15"/>
      <c r="AH859" s="15"/>
      <c r="AI859" s="28"/>
      <c r="AJ859" s="71"/>
      <c r="AK859" s="173"/>
      <c r="AL859" s="219"/>
      <c r="AM859" s="15"/>
      <c r="AN859" s="15"/>
      <c r="AO859" s="15"/>
      <c r="AP859" s="165"/>
      <c r="AQ859" s="15"/>
      <c r="AR859" s="15"/>
      <c r="AS859" s="28"/>
      <c r="AT859" s="71"/>
      <c r="AU859" s="35"/>
      <c r="AV859" s="35"/>
      <c r="AW859" s="35"/>
      <c r="AX859" s="71"/>
      <c r="AY859" s="15"/>
      <c r="AZ859" s="15"/>
      <c r="BA859" s="28"/>
      <c r="BB859" s="71"/>
      <c r="BC859" s="173"/>
      <c r="BD859" s="220"/>
      <c r="BH859" s="221"/>
      <c r="BK859" s="50"/>
      <c r="BL859" s="115"/>
      <c r="BM859" s="43"/>
      <c r="BN859" s="43"/>
      <c r="BO859" s="43"/>
      <c r="BP859" s="115"/>
      <c r="BS859" s="50"/>
      <c r="BT859" s="115"/>
      <c r="BU859" s="222"/>
      <c r="BV859" s="223"/>
      <c r="BZ859" s="221"/>
      <c r="CC859" s="50"/>
      <c r="CD859" s="115"/>
      <c r="CE859" s="43"/>
      <c r="CF859" s="43"/>
      <c r="CG859" s="43"/>
      <c r="CH859" s="115"/>
      <c r="CK859" s="50"/>
      <c r="CL859" s="115"/>
      <c r="CM859" s="222"/>
      <c r="CN859" s="223"/>
      <c r="CR859" s="221"/>
      <c r="CU859" s="50"/>
      <c r="CV859" s="115"/>
      <c r="CW859" s="43"/>
      <c r="CX859" s="43"/>
      <c r="CY859" s="43"/>
      <c r="CZ859" s="115"/>
      <c r="DC859" s="50"/>
      <c r="DD859" s="115"/>
      <c r="DE859" s="222"/>
      <c r="DF859" s="223"/>
      <c r="DJ859" s="221"/>
      <c r="DM859" s="50"/>
      <c r="DN859" s="115"/>
      <c r="DO859" s="43"/>
      <c r="DP859" s="43"/>
      <c r="DQ859" s="43"/>
      <c r="DU859" s="50"/>
      <c r="DV859" s="115"/>
      <c r="DW859" s="222"/>
      <c r="DX859" s="223"/>
      <c r="EG859" s="43"/>
      <c r="EH859" s="43"/>
      <c r="EI859" s="43"/>
    </row>
    <row r="860">
      <c r="A860" s="218"/>
      <c r="B860" s="219"/>
      <c r="C860" s="15"/>
      <c r="D860" s="15"/>
      <c r="E860" s="15"/>
      <c r="F860" s="165"/>
      <c r="G860" s="15"/>
      <c r="H860" s="15"/>
      <c r="I860" s="28"/>
      <c r="J860" s="71"/>
      <c r="K860" s="35"/>
      <c r="L860" s="35"/>
      <c r="M860" s="35"/>
      <c r="N860" s="71"/>
      <c r="O860" s="15"/>
      <c r="P860" s="15"/>
      <c r="Q860" s="28"/>
      <c r="R860" s="71"/>
      <c r="S860" s="173"/>
      <c r="T860" s="219"/>
      <c r="U860" s="15"/>
      <c r="V860" s="15"/>
      <c r="W860" s="15"/>
      <c r="X860" s="165"/>
      <c r="Y860" s="15"/>
      <c r="Z860" s="15"/>
      <c r="AA860" s="15"/>
      <c r="AB860" s="71"/>
      <c r="AC860" s="35"/>
      <c r="AD860" s="35"/>
      <c r="AE860" s="35"/>
      <c r="AF860" s="71"/>
      <c r="AG860" s="15"/>
      <c r="AH860" s="15"/>
      <c r="AI860" s="28"/>
      <c r="AJ860" s="71"/>
      <c r="AK860" s="173"/>
      <c r="AL860" s="219"/>
      <c r="AM860" s="15"/>
      <c r="AN860" s="15"/>
      <c r="AO860" s="15"/>
      <c r="AP860" s="165"/>
      <c r="AQ860" s="15"/>
      <c r="AR860" s="15"/>
      <c r="AS860" s="28"/>
      <c r="AT860" s="71"/>
      <c r="AU860" s="35"/>
      <c r="AV860" s="35"/>
      <c r="AW860" s="35"/>
      <c r="AX860" s="71"/>
      <c r="AY860" s="15"/>
      <c r="AZ860" s="15"/>
      <c r="BA860" s="28"/>
      <c r="BB860" s="71"/>
      <c r="BC860" s="173"/>
      <c r="BD860" s="220"/>
      <c r="BH860" s="221"/>
      <c r="BK860" s="50"/>
      <c r="BL860" s="115"/>
      <c r="BM860" s="43"/>
      <c r="BN860" s="43"/>
      <c r="BO860" s="43"/>
      <c r="BP860" s="115"/>
      <c r="BS860" s="50"/>
      <c r="BT860" s="115"/>
      <c r="BU860" s="222"/>
      <c r="BV860" s="223"/>
      <c r="BZ860" s="221"/>
      <c r="CC860" s="50"/>
      <c r="CD860" s="115"/>
      <c r="CE860" s="43"/>
      <c r="CF860" s="43"/>
      <c r="CG860" s="43"/>
      <c r="CH860" s="115"/>
      <c r="CK860" s="50"/>
      <c r="CL860" s="115"/>
      <c r="CM860" s="222"/>
      <c r="CN860" s="223"/>
      <c r="CR860" s="221"/>
      <c r="CU860" s="50"/>
      <c r="CV860" s="115"/>
      <c r="CW860" s="43"/>
      <c r="CX860" s="43"/>
      <c r="CY860" s="43"/>
      <c r="CZ860" s="115"/>
      <c r="DC860" s="50"/>
      <c r="DD860" s="115"/>
      <c r="DE860" s="222"/>
      <c r="DF860" s="223"/>
      <c r="DJ860" s="221"/>
      <c r="DM860" s="50"/>
      <c r="DN860" s="115"/>
      <c r="DO860" s="43"/>
      <c r="DP860" s="43"/>
      <c r="DQ860" s="43"/>
      <c r="DU860" s="50"/>
      <c r="DV860" s="115"/>
      <c r="DW860" s="222"/>
      <c r="DX860" s="223"/>
      <c r="EG860" s="43"/>
      <c r="EH860" s="43"/>
      <c r="EI860" s="43"/>
    </row>
    <row r="861">
      <c r="A861" s="218"/>
      <c r="B861" s="219"/>
      <c r="C861" s="15"/>
      <c r="D861" s="15"/>
      <c r="E861" s="15"/>
      <c r="F861" s="165"/>
      <c r="G861" s="15"/>
      <c r="H861" s="15"/>
      <c r="I861" s="28"/>
      <c r="J861" s="71"/>
      <c r="K861" s="35"/>
      <c r="L861" s="35"/>
      <c r="M861" s="35"/>
      <c r="N861" s="71"/>
      <c r="O861" s="15"/>
      <c r="P861" s="15"/>
      <c r="Q861" s="28"/>
      <c r="R861" s="71"/>
      <c r="S861" s="173"/>
      <c r="T861" s="219"/>
      <c r="U861" s="15"/>
      <c r="V861" s="15"/>
      <c r="W861" s="15"/>
      <c r="X861" s="165"/>
      <c r="Y861" s="15"/>
      <c r="Z861" s="15"/>
      <c r="AA861" s="15"/>
      <c r="AB861" s="71"/>
      <c r="AC861" s="35"/>
      <c r="AD861" s="35"/>
      <c r="AE861" s="35"/>
      <c r="AF861" s="71"/>
      <c r="AG861" s="15"/>
      <c r="AH861" s="15"/>
      <c r="AI861" s="28"/>
      <c r="AJ861" s="71"/>
      <c r="AK861" s="173"/>
      <c r="AL861" s="219"/>
      <c r="AM861" s="15"/>
      <c r="AN861" s="15"/>
      <c r="AO861" s="15"/>
      <c r="AP861" s="165"/>
      <c r="AQ861" s="15"/>
      <c r="AR861" s="15"/>
      <c r="AS861" s="28"/>
      <c r="AT861" s="71"/>
      <c r="AU861" s="35"/>
      <c r="AV861" s="35"/>
      <c r="AW861" s="35"/>
      <c r="AX861" s="71"/>
      <c r="AY861" s="15"/>
      <c r="AZ861" s="15"/>
      <c r="BA861" s="28"/>
      <c r="BB861" s="71"/>
      <c r="BC861" s="173"/>
      <c r="BD861" s="220"/>
      <c r="BH861" s="221"/>
      <c r="BK861" s="50"/>
      <c r="BL861" s="115"/>
      <c r="BM861" s="43"/>
      <c r="BN861" s="43"/>
      <c r="BO861" s="43"/>
      <c r="BP861" s="115"/>
      <c r="BS861" s="50"/>
      <c r="BT861" s="115"/>
      <c r="BU861" s="222"/>
      <c r="BV861" s="223"/>
      <c r="BZ861" s="221"/>
      <c r="CC861" s="50"/>
      <c r="CD861" s="115"/>
      <c r="CE861" s="43"/>
      <c r="CF861" s="43"/>
      <c r="CG861" s="43"/>
      <c r="CH861" s="115"/>
      <c r="CK861" s="50"/>
      <c r="CL861" s="115"/>
      <c r="CM861" s="222"/>
      <c r="CN861" s="223"/>
      <c r="CR861" s="221"/>
      <c r="CU861" s="50"/>
      <c r="CV861" s="115"/>
      <c r="CW861" s="43"/>
      <c r="CX861" s="43"/>
      <c r="CY861" s="43"/>
      <c r="CZ861" s="115"/>
      <c r="DC861" s="50"/>
      <c r="DD861" s="115"/>
      <c r="DE861" s="222"/>
      <c r="DF861" s="223"/>
      <c r="DJ861" s="221"/>
      <c r="DM861" s="50"/>
      <c r="DN861" s="115"/>
      <c r="DO861" s="43"/>
      <c r="DP861" s="43"/>
      <c r="DQ861" s="43"/>
      <c r="DU861" s="50"/>
      <c r="DV861" s="115"/>
      <c r="DW861" s="222"/>
      <c r="DX861" s="223"/>
      <c r="EG861" s="43"/>
      <c r="EH861" s="43"/>
      <c r="EI861" s="43"/>
    </row>
    <row r="862">
      <c r="A862" s="218"/>
      <c r="B862" s="219"/>
      <c r="C862" s="15"/>
      <c r="D862" s="15"/>
      <c r="E862" s="15"/>
      <c r="F862" s="165"/>
      <c r="G862" s="15"/>
      <c r="H862" s="15"/>
      <c r="I862" s="28"/>
      <c r="J862" s="71"/>
      <c r="K862" s="35"/>
      <c r="L862" s="35"/>
      <c r="M862" s="35"/>
      <c r="N862" s="71"/>
      <c r="O862" s="15"/>
      <c r="P862" s="15"/>
      <c r="Q862" s="28"/>
      <c r="R862" s="71"/>
      <c r="S862" s="173"/>
      <c r="T862" s="219"/>
      <c r="U862" s="15"/>
      <c r="V862" s="15"/>
      <c r="W862" s="15"/>
      <c r="X862" s="165"/>
      <c r="Y862" s="15"/>
      <c r="Z862" s="15"/>
      <c r="AA862" s="15"/>
      <c r="AB862" s="71"/>
      <c r="AC862" s="35"/>
      <c r="AD862" s="35"/>
      <c r="AE862" s="35"/>
      <c r="AF862" s="71"/>
      <c r="AG862" s="15"/>
      <c r="AH862" s="15"/>
      <c r="AI862" s="28"/>
      <c r="AJ862" s="71"/>
      <c r="AK862" s="173"/>
      <c r="AL862" s="219"/>
      <c r="AM862" s="15"/>
      <c r="AN862" s="15"/>
      <c r="AO862" s="15"/>
      <c r="AP862" s="165"/>
      <c r="AQ862" s="15"/>
      <c r="AR862" s="15"/>
      <c r="AS862" s="28"/>
      <c r="AT862" s="71"/>
      <c r="AU862" s="35"/>
      <c r="AV862" s="35"/>
      <c r="AW862" s="35"/>
      <c r="AX862" s="71"/>
      <c r="AY862" s="15"/>
      <c r="AZ862" s="15"/>
      <c r="BA862" s="28"/>
      <c r="BB862" s="71"/>
      <c r="BC862" s="173"/>
      <c r="BD862" s="220"/>
      <c r="BH862" s="221"/>
      <c r="BK862" s="50"/>
      <c r="BL862" s="115"/>
      <c r="BM862" s="43"/>
      <c r="BN862" s="43"/>
      <c r="BO862" s="43"/>
      <c r="BP862" s="115"/>
      <c r="BS862" s="50"/>
      <c r="BT862" s="115"/>
      <c r="BU862" s="222"/>
      <c r="BV862" s="223"/>
      <c r="BZ862" s="221"/>
      <c r="CC862" s="50"/>
      <c r="CD862" s="115"/>
      <c r="CE862" s="43"/>
      <c r="CF862" s="43"/>
      <c r="CG862" s="43"/>
      <c r="CH862" s="115"/>
      <c r="CK862" s="50"/>
      <c r="CL862" s="115"/>
      <c r="CM862" s="222"/>
      <c r="CN862" s="223"/>
      <c r="CR862" s="221"/>
      <c r="CU862" s="50"/>
      <c r="CV862" s="115"/>
      <c r="CW862" s="43"/>
      <c r="CX862" s="43"/>
      <c r="CY862" s="43"/>
      <c r="CZ862" s="115"/>
      <c r="DC862" s="50"/>
      <c r="DD862" s="115"/>
      <c r="DE862" s="222"/>
      <c r="DF862" s="223"/>
      <c r="DJ862" s="221"/>
      <c r="DM862" s="50"/>
      <c r="DN862" s="115"/>
      <c r="DO862" s="43"/>
      <c r="DP862" s="43"/>
      <c r="DQ862" s="43"/>
      <c r="DU862" s="50"/>
      <c r="DV862" s="115"/>
      <c r="DW862" s="222"/>
      <c r="DX862" s="223"/>
      <c r="EG862" s="43"/>
      <c r="EH862" s="43"/>
      <c r="EI862" s="43"/>
    </row>
    <row r="863">
      <c r="A863" s="218"/>
      <c r="B863" s="219"/>
      <c r="C863" s="15"/>
      <c r="D863" s="15"/>
      <c r="E863" s="15"/>
      <c r="F863" s="165"/>
      <c r="G863" s="15"/>
      <c r="H863" s="15"/>
      <c r="I863" s="28"/>
      <c r="J863" s="71"/>
      <c r="K863" s="35"/>
      <c r="L863" s="35"/>
      <c r="M863" s="35"/>
      <c r="N863" s="71"/>
      <c r="O863" s="15"/>
      <c r="P863" s="15"/>
      <c r="Q863" s="28"/>
      <c r="R863" s="71"/>
      <c r="S863" s="173"/>
      <c r="T863" s="219"/>
      <c r="U863" s="15"/>
      <c r="V863" s="15"/>
      <c r="W863" s="15"/>
      <c r="X863" s="165"/>
      <c r="Y863" s="15"/>
      <c r="Z863" s="15"/>
      <c r="AA863" s="15"/>
      <c r="AB863" s="71"/>
      <c r="AC863" s="35"/>
      <c r="AD863" s="35"/>
      <c r="AE863" s="35"/>
      <c r="AF863" s="71"/>
      <c r="AG863" s="15"/>
      <c r="AH863" s="15"/>
      <c r="AI863" s="28"/>
      <c r="AJ863" s="71"/>
      <c r="AK863" s="173"/>
      <c r="AL863" s="219"/>
      <c r="AM863" s="15"/>
      <c r="AN863" s="15"/>
      <c r="AO863" s="15"/>
      <c r="AP863" s="165"/>
      <c r="AQ863" s="15"/>
      <c r="AR863" s="15"/>
      <c r="AS863" s="28"/>
      <c r="AT863" s="71"/>
      <c r="AU863" s="35"/>
      <c r="AV863" s="35"/>
      <c r="AW863" s="35"/>
      <c r="AX863" s="71"/>
      <c r="AY863" s="15"/>
      <c r="AZ863" s="15"/>
      <c r="BA863" s="28"/>
      <c r="BB863" s="71"/>
      <c r="BC863" s="173"/>
      <c r="BD863" s="220"/>
      <c r="BH863" s="221"/>
      <c r="BK863" s="50"/>
      <c r="BL863" s="115"/>
      <c r="BM863" s="43"/>
      <c r="BN863" s="43"/>
      <c r="BO863" s="43"/>
      <c r="BP863" s="115"/>
      <c r="BS863" s="50"/>
      <c r="BT863" s="115"/>
      <c r="BU863" s="222"/>
      <c r="BV863" s="223"/>
      <c r="BZ863" s="221"/>
      <c r="CC863" s="50"/>
      <c r="CD863" s="115"/>
      <c r="CE863" s="43"/>
      <c r="CF863" s="43"/>
      <c r="CG863" s="43"/>
      <c r="CH863" s="115"/>
      <c r="CK863" s="50"/>
      <c r="CL863" s="115"/>
      <c r="CM863" s="222"/>
      <c r="CN863" s="223"/>
      <c r="CR863" s="221"/>
      <c r="CU863" s="50"/>
      <c r="CV863" s="115"/>
      <c r="CW863" s="43"/>
      <c r="CX863" s="43"/>
      <c r="CY863" s="43"/>
      <c r="CZ863" s="115"/>
      <c r="DC863" s="50"/>
      <c r="DD863" s="115"/>
      <c r="DE863" s="222"/>
      <c r="DF863" s="223"/>
      <c r="DJ863" s="221"/>
      <c r="DM863" s="50"/>
      <c r="DN863" s="115"/>
      <c r="DO863" s="43"/>
      <c r="DP863" s="43"/>
      <c r="DQ863" s="43"/>
      <c r="DU863" s="50"/>
      <c r="DV863" s="115"/>
      <c r="DW863" s="222"/>
      <c r="DX863" s="223"/>
      <c r="EG863" s="43"/>
      <c r="EH863" s="43"/>
      <c r="EI863" s="43"/>
    </row>
    <row r="864">
      <c r="A864" s="218"/>
      <c r="B864" s="219"/>
      <c r="C864" s="15"/>
      <c r="D864" s="15"/>
      <c r="E864" s="15"/>
      <c r="F864" s="165"/>
      <c r="G864" s="15"/>
      <c r="H864" s="15"/>
      <c r="I864" s="28"/>
      <c r="J864" s="71"/>
      <c r="K864" s="35"/>
      <c r="L864" s="35"/>
      <c r="M864" s="35"/>
      <c r="N864" s="71"/>
      <c r="O864" s="15"/>
      <c r="P864" s="15"/>
      <c r="Q864" s="28"/>
      <c r="R864" s="71"/>
      <c r="S864" s="173"/>
      <c r="T864" s="219"/>
      <c r="U864" s="15"/>
      <c r="V864" s="15"/>
      <c r="W864" s="15"/>
      <c r="X864" s="165"/>
      <c r="Y864" s="15"/>
      <c r="Z864" s="15"/>
      <c r="AA864" s="15"/>
      <c r="AB864" s="71"/>
      <c r="AC864" s="35"/>
      <c r="AD864" s="35"/>
      <c r="AE864" s="35"/>
      <c r="AF864" s="71"/>
      <c r="AG864" s="15"/>
      <c r="AH864" s="15"/>
      <c r="AI864" s="28"/>
      <c r="AJ864" s="71"/>
      <c r="AK864" s="173"/>
      <c r="AL864" s="219"/>
      <c r="AM864" s="15"/>
      <c r="AN864" s="15"/>
      <c r="AO864" s="15"/>
      <c r="AP864" s="165"/>
      <c r="AQ864" s="15"/>
      <c r="AR864" s="15"/>
      <c r="AS864" s="28"/>
      <c r="AT864" s="71"/>
      <c r="AU864" s="35"/>
      <c r="AV864" s="35"/>
      <c r="AW864" s="35"/>
      <c r="AX864" s="71"/>
      <c r="AY864" s="15"/>
      <c r="AZ864" s="15"/>
      <c r="BA864" s="28"/>
      <c r="BB864" s="71"/>
      <c r="BC864" s="173"/>
      <c r="BD864" s="220"/>
      <c r="BH864" s="221"/>
      <c r="BK864" s="50"/>
      <c r="BL864" s="115"/>
      <c r="BM864" s="43"/>
      <c r="BN864" s="43"/>
      <c r="BO864" s="43"/>
      <c r="BP864" s="115"/>
      <c r="BS864" s="50"/>
      <c r="BT864" s="115"/>
      <c r="BU864" s="222"/>
      <c r="BV864" s="223"/>
      <c r="BZ864" s="221"/>
      <c r="CC864" s="50"/>
      <c r="CD864" s="115"/>
      <c r="CE864" s="43"/>
      <c r="CF864" s="43"/>
      <c r="CG864" s="43"/>
      <c r="CH864" s="115"/>
      <c r="CK864" s="50"/>
      <c r="CL864" s="115"/>
      <c r="CM864" s="222"/>
      <c r="CN864" s="223"/>
      <c r="CR864" s="221"/>
      <c r="CU864" s="50"/>
      <c r="CV864" s="115"/>
      <c r="CW864" s="43"/>
      <c r="CX864" s="43"/>
      <c r="CY864" s="43"/>
      <c r="CZ864" s="115"/>
      <c r="DC864" s="50"/>
      <c r="DD864" s="115"/>
      <c r="DE864" s="222"/>
      <c r="DF864" s="223"/>
      <c r="DJ864" s="221"/>
      <c r="DM864" s="50"/>
      <c r="DN864" s="115"/>
      <c r="DO864" s="43"/>
      <c r="DP864" s="43"/>
      <c r="DQ864" s="43"/>
      <c r="DU864" s="50"/>
      <c r="DV864" s="115"/>
      <c r="DW864" s="222"/>
      <c r="DX864" s="223"/>
      <c r="EG864" s="43"/>
      <c r="EH864" s="43"/>
      <c r="EI864" s="43"/>
    </row>
    <row r="865">
      <c r="A865" s="218"/>
      <c r="B865" s="219"/>
      <c r="C865" s="15"/>
      <c r="D865" s="15"/>
      <c r="E865" s="15"/>
      <c r="F865" s="165"/>
      <c r="G865" s="15"/>
      <c r="H865" s="15"/>
      <c r="I865" s="28"/>
      <c r="J865" s="71"/>
      <c r="K865" s="35"/>
      <c r="L865" s="35"/>
      <c r="M865" s="35"/>
      <c r="N865" s="71"/>
      <c r="O865" s="15"/>
      <c r="P865" s="15"/>
      <c r="Q865" s="28"/>
      <c r="R865" s="71"/>
      <c r="S865" s="173"/>
      <c r="T865" s="219"/>
      <c r="U865" s="15"/>
      <c r="V865" s="15"/>
      <c r="W865" s="15"/>
      <c r="X865" s="165"/>
      <c r="Y865" s="15"/>
      <c r="Z865" s="15"/>
      <c r="AA865" s="15"/>
      <c r="AB865" s="71"/>
      <c r="AC865" s="35"/>
      <c r="AD865" s="35"/>
      <c r="AE865" s="35"/>
      <c r="AF865" s="71"/>
      <c r="AG865" s="15"/>
      <c r="AH865" s="15"/>
      <c r="AI865" s="28"/>
      <c r="AJ865" s="71"/>
      <c r="AK865" s="173"/>
      <c r="AL865" s="219"/>
      <c r="AM865" s="15"/>
      <c r="AN865" s="15"/>
      <c r="AO865" s="15"/>
      <c r="AP865" s="165"/>
      <c r="AQ865" s="15"/>
      <c r="AR865" s="15"/>
      <c r="AS865" s="28"/>
      <c r="AT865" s="71"/>
      <c r="AU865" s="35"/>
      <c r="AV865" s="35"/>
      <c r="AW865" s="35"/>
      <c r="AX865" s="71"/>
      <c r="AY865" s="15"/>
      <c r="AZ865" s="15"/>
      <c r="BA865" s="28"/>
      <c r="BB865" s="71"/>
      <c r="BC865" s="173"/>
      <c r="BD865" s="220"/>
      <c r="BH865" s="221"/>
      <c r="BK865" s="50"/>
      <c r="BL865" s="115"/>
      <c r="BM865" s="43"/>
      <c r="BN865" s="43"/>
      <c r="BO865" s="43"/>
      <c r="BP865" s="115"/>
      <c r="BS865" s="50"/>
      <c r="BT865" s="115"/>
      <c r="BU865" s="222"/>
      <c r="BV865" s="223"/>
      <c r="BZ865" s="221"/>
      <c r="CC865" s="50"/>
      <c r="CD865" s="115"/>
      <c r="CE865" s="43"/>
      <c r="CF865" s="43"/>
      <c r="CG865" s="43"/>
      <c r="CH865" s="115"/>
      <c r="CK865" s="50"/>
      <c r="CL865" s="115"/>
      <c r="CM865" s="222"/>
      <c r="CN865" s="223"/>
      <c r="CR865" s="221"/>
      <c r="CU865" s="50"/>
      <c r="CV865" s="115"/>
      <c r="CW865" s="43"/>
      <c r="CX865" s="43"/>
      <c r="CY865" s="43"/>
      <c r="CZ865" s="115"/>
      <c r="DC865" s="50"/>
      <c r="DD865" s="115"/>
      <c r="DE865" s="222"/>
      <c r="DF865" s="223"/>
      <c r="DJ865" s="221"/>
      <c r="DM865" s="50"/>
      <c r="DN865" s="115"/>
      <c r="DO865" s="43"/>
      <c r="DP865" s="43"/>
      <c r="DQ865" s="43"/>
      <c r="DU865" s="50"/>
      <c r="DV865" s="115"/>
      <c r="DW865" s="222"/>
      <c r="DX865" s="223"/>
      <c r="EG865" s="43"/>
      <c r="EH865" s="43"/>
      <c r="EI865" s="43"/>
    </row>
    <row r="866">
      <c r="A866" s="218"/>
      <c r="B866" s="219"/>
      <c r="C866" s="15"/>
      <c r="D866" s="15"/>
      <c r="E866" s="15"/>
      <c r="F866" s="165"/>
      <c r="G866" s="15"/>
      <c r="H866" s="15"/>
      <c r="I866" s="28"/>
      <c r="J866" s="71"/>
      <c r="K866" s="35"/>
      <c r="L866" s="35"/>
      <c r="M866" s="35"/>
      <c r="N866" s="71"/>
      <c r="O866" s="15"/>
      <c r="P866" s="15"/>
      <c r="Q866" s="28"/>
      <c r="R866" s="71"/>
      <c r="S866" s="173"/>
      <c r="T866" s="219"/>
      <c r="U866" s="15"/>
      <c r="V866" s="15"/>
      <c r="W866" s="15"/>
      <c r="X866" s="165"/>
      <c r="Y866" s="15"/>
      <c r="Z866" s="15"/>
      <c r="AA866" s="15"/>
      <c r="AB866" s="71"/>
      <c r="AC866" s="35"/>
      <c r="AD866" s="35"/>
      <c r="AE866" s="35"/>
      <c r="AF866" s="71"/>
      <c r="AG866" s="15"/>
      <c r="AH866" s="15"/>
      <c r="AI866" s="28"/>
      <c r="AJ866" s="71"/>
      <c r="AK866" s="173"/>
      <c r="AL866" s="219"/>
      <c r="AM866" s="15"/>
      <c r="AN866" s="15"/>
      <c r="AO866" s="15"/>
      <c r="AP866" s="165"/>
      <c r="AQ866" s="15"/>
      <c r="AR866" s="15"/>
      <c r="AS866" s="28"/>
      <c r="AT866" s="71"/>
      <c r="AU866" s="35"/>
      <c r="AV866" s="35"/>
      <c r="AW866" s="35"/>
      <c r="AX866" s="71"/>
      <c r="AY866" s="15"/>
      <c r="AZ866" s="15"/>
      <c r="BA866" s="28"/>
      <c r="BB866" s="71"/>
      <c r="BC866" s="173"/>
      <c r="BD866" s="220"/>
      <c r="BH866" s="221"/>
      <c r="BK866" s="50"/>
      <c r="BL866" s="115"/>
      <c r="BM866" s="43"/>
      <c r="BN866" s="43"/>
      <c r="BO866" s="43"/>
      <c r="BP866" s="115"/>
      <c r="BS866" s="50"/>
      <c r="BT866" s="115"/>
      <c r="BU866" s="222"/>
      <c r="BV866" s="223"/>
      <c r="BZ866" s="221"/>
      <c r="CC866" s="50"/>
      <c r="CD866" s="115"/>
      <c r="CE866" s="43"/>
      <c r="CF866" s="43"/>
      <c r="CG866" s="43"/>
      <c r="CH866" s="115"/>
      <c r="CK866" s="50"/>
      <c r="CL866" s="115"/>
      <c r="CM866" s="222"/>
      <c r="CN866" s="223"/>
      <c r="CR866" s="221"/>
      <c r="CU866" s="50"/>
      <c r="CV866" s="115"/>
      <c r="CW866" s="43"/>
      <c r="CX866" s="43"/>
      <c r="CY866" s="43"/>
      <c r="CZ866" s="115"/>
      <c r="DC866" s="50"/>
      <c r="DD866" s="115"/>
      <c r="DE866" s="222"/>
      <c r="DF866" s="223"/>
      <c r="DJ866" s="221"/>
      <c r="DM866" s="50"/>
      <c r="DN866" s="115"/>
      <c r="DO866" s="43"/>
      <c r="DP866" s="43"/>
      <c r="DQ866" s="43"/>
      <c r="DU866" s="50"/>
      <c r="DV866" s="115"/>
      <c r="DW866" s="222"/>
      <c r="DX866" s="223"/>
      <c r="EG866" s="43"/>
      <c r="EH866" s="43"/>
      <c r="EI866" s="43"/>
    </row>
    <row r="867">
      <c r="A867" s="218"/>
      <c r="B867" s="219"/>
      <c r="C867" s="15"/>
      <c r="D867" s="15"/>
      <c r="E867" s="15"/>
      <c r="F867" s="165"/>
      <c r="G867" s="15"/>
      <c r="H867" s="15"/>
      <c r="I867" s="28"/>
      <c r="J867" s="71"/>
      <c r="K867" s="35"/>
      <c r="L867" s="35"/>
      <c r="M867" s="35"/>
      <c r="N867" s="71"/>
      <c r="O867" s="15"/>
      <c r="P867" s="15"/>
      <c r="Q867" s="28"/>
      <c r="R867" s="71"/>
      <c r="S867" s="173"/>
      <c r="T867" s="219"/>
      <c r="U867" s="15"/>
      <c r="V867" s="15"/>
      <c r="W867" s="15"/>
      <c r="X867" s="165"/>
      <c r="Y867" s="15"/>
      <c r="Z867" s="15"/>
      <c r="AA867" s="15"/>
      <c r="AB867" s="71"/>
      <c r="AC867" s="35"/>
      <c r="AD867" s="35"/>
      <c r="AE867" s="35"/>
      <c r="AF867" s="71"/>
      <c r="AG867" s="15"/>
      <c r="AH867" s="15"/>
      <c r="AI867" s="28"/>
      <c r="AJ867" s="71"/>
      <c r="AK867" s="173"/>
      <c r="AL867" s="219"/>
      <c r="AM867" s="15"/>
      <c r="AN867" s="15"/>
      <c r="AO867" s="15"/>
      <c r="AP867" s="165"/>
      <c r="AQ867" s="15"/>
      <c r="AR867" s="15"/>
      <c r="AS867" s="28"/>
      <c r="AT867" s="71"/>
      <c r="AU867" s="35"/>
      <c r="AV867" s="35"/>
      <c r="AW867" s="35"/>
      <c r="AX867" s="71"/>
      <c r="AY867" s="15"/>
      <c r="AZ867" s="15"/>
      <c r="BA867" s="28"/>
      <c r="BB867" s="71"/>
      <c r="BC867" s="173"/>
      <c r="BD867" s="220"/>
      <c r="BH867" s="221"/>
      <c r="BK867" s="50"/>
      <c r="BL867" s="115"/>
      <c r="BM867" s="43"/>
      <c r="BN867" s="43"/>
      <c r="BO867" s="43"/>
      <c r="BP867" s="115"/>
      <c r="BS867" s="50"/>
      <c r="BT867" s="115"/>
      <c r="BU867" s="222"/>
      <c r="BV867" s="223"/>
      <c r="BZ867" s="221"/>
      <c r="CC867" s="50"/>
      <c r="CD867" s="115"/>
      <c r="CE867" s="43"/>
      <c r="CF867" s="43"/>
      <c r="CG867" s="43"/>
      <c r="CH867" s="115"/>
      <c r="CK867" s="50"/>
      <c r="CL867" s="115"/>
      <c r="CM867" s="222"/>
      <c r="CN867" s="223"/>
      <c r="CR867" s="221"/>
      <c r="CU867" s="50"/>
      <c r="CV867" s="115"/>
      <c r="CW867" s="43"/>
      <c r="CX867" s="43"/>
      <c r="CY867" s="43"/>
      <c r="CZ867" s="115"/>
      <c r="DC867" s="50"/>
      <c r="DD867" s="115"/>
      <c r="DE867" s="222"/>
      <c r="DF867" s="223"/>
      <c r="DJ867" s="221"/>
      <c r="DM867" s="50"/>
      <c r="DN867" s="115"/>
      <c r="DO867" s="43"/>
      <c r="DP867" s="43"/>
      <c r="DQ867" s="43"/>
      <c r="DU867" s="50"/>
      <c r="DV867" s="115"/>
      <c r="DW867" s="222"/>
      <c r="DX867" s="223"/>
      <c r="EG867" s="43"/>
      <c r="EH867" s="43"/>
      <c r="EI867" s="43"/>
    </row>
    <row r="868">
      <c r="A868" s="218"/>
      <c r="B868" s="219"/>
      <c r="C868" s="15"/>
      <c r="D868" s="15"/>
      <c r="E868" s="15"/>
      <c r="F868" s="165"/>
      <c r="G868" s="15"/>
      <c r="H868" s="15"/>
      <c r="I868" s="28"/>
      <c r="J868" s="71"/>
      <c r="K868" s="35"/>
      <c r="L868" s="35"/>
      <c r="M868" s="35"/>
      <c r="N868" s="71"/>
      <c r="O868" s="15"/>
      <c r="P868" s="15"/>
      <c r="Q868" s="28"/>
      <c r="R868" s="71"/>
      <c r="S868" s="173"/>
      <c r="T868" s="219"/>
      <c r="U868" s="15"/>
      <c r="V868" s="15"/>
      <c r="W868" s="15"/>
      <c r="X868" s="165"/>
      <c r="Y868" s="15"/>
      <c r="Z868" s="15"/>
      <c r="AA868" s="15"/>
      <c r="AB868" s="71"/>
      <c r="AC868" s="35"/>
      <c r="AD868" s="35"/>
      <c r="AE868" s="35"/>
      <c r="AF868" s="71"/>
      <c r="AG868" s="15"/>
      <c r="AH868" s="15"/>
      <c r="AI868" s="28"/>
      <c r="AJ868" s="71"/>
      <c r="AK868" s="173"/>
      <c r="AL868" s="219"/>
      <c r="AM868" s="15"/>
      <c r="AN868" s="15"/>
      <c r="AO868" s="15"/>
      <c r="AP868" s="165"/>
      <c r="AQ868" s="15"/>
      <c r="AR868" s="15"/>
      <c r="AS868" s="28"/>
      <c r="AT868" s="71"/>
      <c r="AU868" s="35"/>
      <c r="AV868" s="35"/>
      <c r="AW868" s="35"/>
      <c r="AX868" s="71"/>
      <c r="AY868" s="15"/>
      <c r="AZ868" s="15"/>
      <c r="BA868" s="28"/>
      <c r="BB868" s="71"/>
      <c r="BC868" s="173"/>
      <c r="BD868" s="220"/>
      <c r="BH868" s="221"/>
      <c r="BK868" s="50"/>
      <c r="BL868" s="115"/>
      <c r="BM868" s="43"/>
      <c r="BN868" s="43"/>
      <c r="BO868" s="43"/>
      <c r="BP868" s="115"/>
      <c r="BS868" s="50"/>
      <c r="BT868" s="115"/>
      <c r="BU868" s="222"/>
      <c r="BV868" s="223"/>
      <c r="BZ868" s="221"/>
      <c r="CC868" s="50"/>
      <c r="CD868" s="115"/>
      <c r="CE868" s="43"/>
      <c r="CF868" s="43"/>
      <c r="CG868" s="43"/>
      <c r="CH868" s="115"/>
      <c r="CK868" s="50"/>
      <c r="CL868" s="115"/>
      <c r="CM868" s="222"/>
      <c r="CN868" s="223"/>
      <c r="CR868" s="221"/>
      <c r="CU868" s="50"/>
      <c r="CV868" s="115"/>
      <c r="CW868" s="43"/>
      <c r="CX868" s="43"/>
      <c r="CY868" s="43"/>
      <c r="CZ868" s="115"/>
      <c r="DC868" s="50"/>
      <c r="DD868" s="115"/>
      <c r="DE868" s="222"/>
      <c r="DF868" s="223"/>
      <c r="DJ868" s="221"/>
      <c r="DM868" s="50"/>
      <c r="DN868" s="115"/>
      <c r="DO868" s="43"/>
      <c r="DP868" s="43"/>
      <c r="DQ868" s="43"/>
      <c r="DU868" s="50"/>
      <c r="DV868" s="115"/>
      <c r="DW868" s="222"/>
      <c r="DX868" s="223"/>
      <c r="EG868" s="43"/>
      <c r="EH868" s="43"/>
      <c r="EI868" s="43"/>
    </row>
    <row r="869">
      <c r="A869" s="218"/>
      <c r="B869" s="219"/>
      <c r="C869" s="15"/>
      <c r="D869" s="15"/>
      <c r="E869" s="15"/>
      <c r="F869" s="165"/>
      <c r="G869" s="15"/>
      <c r="H869" s="15"/>
      <c r="I869" s="28"/>
      <c r="J869" s="71"/>
      <c r="K869" s="35"/>
      <c r="L869" s="35"/>
      <c r="M869" s="35"/>
      <c r="N869" s="71"/>
      <c r="O869" s="15"/>
      <c r="P869" s="15"/>
      <c r="Q869" s="28"/>
      <c r="R869" s="71"/>
      <c r="S869" s="173"/>
      <c r="T869" s="219"/>
      <c r="U869" s="15"/>
      <c r="V869" s="15"/>
      <c r="W869" s="15"/>
      <c r="X869" s="165"/>
      <c r="Y869" s="15"/>
      <c r="Z869" s="15"/>
      <c r="AA869" s="15"/>
      <c r="AB869" s="71"/>
      <c r="AC869" s="35"/>
      <c r="AD869" s="35"/>
      <c r="AE869" s="35"/>
      <c r="AF869" s="71"/>
      <c r="AG869" s="15"/>
      <c r="AH869" s="15"/>
      <c r="AI869" s="28"/>
      <c r="AJ869" s="71"/>
      <c r="AK869" s="173"/>
      <c r="AL869" s="219"/>
      <c r="AM869" s="15"/>
      <c r="AN869" s="15"/>
      <c r="AO869" s="15"/>
      <c r="AP869" s="165"/>
      <c r="AQ869" s="15"/>
      <c r="AR869" s="15"/>
      <c r="AS869" s="28"/>
      <c r="AT869" s="71"/>
      <c r="AU869" s="35"/>
      <c r="AV869" s="35"/>
      <c r="AW869" s="35"/>
      <c r="AX869" s="71"/>
      <c r="AY869" s="15"/>
      <c r="AZ869" s="15"/>
      <c r="BA869" s="28"/>
      <c r="BB869" s="71"/>
      <c r="BC869" s="173"/>
      <c r="BD869" s="220"/>
      <c r="BH869" s="221"/>
      <c r="BK869" s="50"/>
      <c r="BL869" s="115"/>
      <c r="BM869" s="43"/>
      <c r="BN869" s="43"/>
      <c r="BO869" s="43"/>
      <c r="BP869" s="115"/>
      <c r="BS869" s="50"/>
      <c r="BT869" s="115"/>
      <c r="BU869" s="222"/>
      <c r="BV869" s="223"/>
      <c r="BZ869" s="221"/>
      <c r="CC869" s="50"/>
      <c r="CD869" s="115"/>
      <c r="CE869" s="43"/>
      <c r="CF869" s="43"/>
      <c r="CG869" s="43"/>
      <c r="CH869" s="115"/>
      <c r="CK869" s="50"/>
      <c r="CL869" s="115"/>
      <c r="CM869" s="222"/>
      <c r="CN869" s="223"/>
      <c r="CR869" s="221"/>
      <c r="CU869" s="50"/>
      <c r="CV869" s="115"/>
      <c r="CW869" s="43"/>
      <c r="CX869" s="43"/>
      <c r="CY869" s="43"/>
      <c r="CZ869" s="115"/>
      <c r="DC869" s="50"/>
      <c r="DD869" s="115"/>
      <c r="DE869" s="222"/>
      <c r="DF869" s="223"/>
      <c r="DJ869" s="221"/>
      <c r="DM869" s="50"/>
      <c r="DN869" s="115"/>
      <c r="DO869" s="43"/>
      <c r="DP869" s="43"/>
      <c r="DQ869" s="43"/>
      <c r="DU869" s="50"/>
      <c r="DV869" s="115"/>
      <c r="DW869" s="222"/>
      <c r="DX869" s="223"/>
      <c r="EG869" s="43"/>
      <c r="EH869" s="43"/>
      <c r="EI869" s="43"/>
    </row>
    <row r="870">
      <c r="A870" s="218"/>
      <c r="B870" s="219"/>
      <c r="C870" s="15"/>
      <c r="D870" s="15"/>
      <c r="E870" s="15"/>
      <c r="F870" s="165"/>
      <c r="G870" s="15"/>
      <c r="H870" s="15"/>
      <c r="I870" s="28"/>
      <c r="J870" s="71"/>
      <c r="K870" s="35"/>
      <c r="L870" s="35"/>
      <c r="M870" s="35"/>
      <c r="N870" s="71"/>
      <c r="O870" s="15"/>
      <c r="P870" s="15"/>
      <c r="Q870" s="28"/>
      <c r="R870" s="71"/>
      <c r="S870" s="173"/>
      <c r="T870" s="219"/>
      <c r="U870" s="15"/>
      <c r="V870" s="15"/>
      <c r="W870" s="15"/>
      <c r="X870" s="165"/>
      <c r="Y870" s="15"/>
      <c r="Z870" s="15"/>
      <c r="AA870" s="15"/>
      <c r="AB870" s="71"/>
      <c r="AC870" s="35"/>
      <c r="AD870" s="35"/>
      <c r="AE870" s="35"/>
      <c r="AF870" s="71"/>
      <c r="AG870" s="15"/>
      <c r="AH870" s="15"/>
      <c r="AI870" s="28"/>
      <c r="AJ870" s="71"/>
      <c r="AK870" s="173"/>
      <c r="AL870" s="219"/>
      <c r="AM870" s="15"/>
      <c r="AN870" s="15"/>
      <c r="AO870" s="15"/>
      <c r="AP870" s="165"/>
      <c r="AQ870" s="15"/>
      <c r="AR870" s="15"/>
      <c r="AS870" s="28"/>
      <c r="AT870" s="71"/>
      <c r="AU870" s="35"/>
      <c r="AV870" s="35"/>
      <c r="AW870" s="35"/>
      <c r="AX870" s="71"/>
      <c r="AY870" s="15"/>
      <c r="AZ870" s="15"/>
      <c r="BA870" s="28"/>
      <c r="BB870" s="71"/>
      <c r="BC870" s="173"/>
      <c r="BD870" s="220"/>
      <c r="BH870" s="221"/>
      <c r="BK870" s="50"/>
      <c r="BL870" s="115"/>
      <c r="BM870" s="43"/>
      <c r="BN870" s="43"/>
      <c r="BO870" s="43"/>
      <c r="BP870" s="115"/>
      <c r="BS870" s="50"/>
      <c r="BT870" s="115"/>
      <c r="BU870" s="222"/>
      <c r="BV870" s="223"/>
      <c r="BZ870" s="221"/>
      <c r="CC870" s="50"/>
      <c r="CD870" s="115"/>
      <c r="CE870" s="43"/>
      <c r="CF870" s="43"/>
      <c r="CG870" s="43"/>
      <c r="CH870" s="115"/>
      <c r="CK870" s="50"/>
      <c r="CL870" s="115"/>
      <c r="CM870" s="222"/>
      <c r="CN870" s="223"/>
      <c r="CR870" s="221"/>
      <c r="CU870" s="50"/>
      <c r="CV870" s="115"/>
      <c r="CW870" s="43"/>
      <c r="CX870" s="43"/>
      <c r="CY870" s="43"/>
      <c r="CZ870" s="115"/>
      <c r="DC870" s="50"/>
      <c r="DD870" s="115"/>
      <c r="DE870" s="222"/>
      <c r="DF870" s="223"/>
      <c r="DJ870" s="221"/>
      <c r="DM870" s="50"/>
      <c r="DN870" s="115"/>
      <c r="DO870" s="43"/>
      <c r="DP870" s="43"/>
      <c r="DQ870" s="43"/>
      <c r="DU870" s="50"/>
      <c r="DV870" s="115"/>
      <c r="DW870" s="222"/>
      <c r="DX870" s="223"/>
      <c r="EG870" s="43"/>
      <c r="EH870" s="43"/>
      <c r="EI870" s="43"/>
    </row>
    <row r="871">
      <c r="A871" s="218"/>
      <c r="B871" s="219"/>
      <c r="C871" s="15"/>
      <c r="D871" s="15"/>
      <c r="E871" s="15"/>
      <c r="F871" s="165"/>
      <c r="G871" s="15"/>
      <c r="H871" s="15"/>
      <c r="I871" s="28"/>
      <c r="J871" s="71"/>
      <c r="K871" s="35"/>
      <c r="L871" s="35"/>
      <c r="M871" s="35"/>
      <c r="N871" s="71"/>
      <c r="O871" s="15"/>
      <c r="P871" s="15"/>
      <c r="Q871" s="28"/>
      <c r="R871" s="71"/>
      <c r="S871" s="173"/>
      <c r="T871" s="219"/>
      <c r="U871" s="15"/>
      <c r="V871" s="15"/>
      <c r="W871" s="15"/>
      <c r="X871" s="165"/>
      <c r="Y871" s="15"/>
      <c r="Z871" s="15"/>
      <c r="AA871" s="15"/>
      <c r="AB871" s="71"/>
      <c r="AC871" s="35"/>
      <c r="AD871" s="35"/>
      <c r="AE871" s="35"/>
      <c r="AF871" s="71"/>
      <c r="AG871" s="15"/>
      <c r="AH871" s="15"/>
      <c r="AI871" s="28"/>
      <c r="AJ871" s="71"/>
      <c r="AK871" s="173"/>
      <c r="AL871" s="219"/>
      <c r="AM871" s="15"/>
      <c r="AN871" s="15"/>
      <c r="AO871" s="15"/>
      <c r="AP871" s="165"/>
      <c r="AQ871" s="15"/>
      <c r="AR871" s="15"/>
      <c r="AS871" s="28"/>
      <c r="AT871" s="71"/>
      <c r="AU871" s="35"/>
      <c r="AV871" s="35"/>
      <c r="AW871" s="35"/>
      <c r="AX871" s="71"/>
      <c r="AY871" s="15"/>
      <c r="AZ871" s="15"/>
      <c r="BA871" s="28"/>
      <c r="BB871" s="71"/>
      <c r="BC871" s="173"/>
      <c r="BD871" s="220"/>
      <c r="BH871" s="221"/>
      <c r="BK871" s="50"/>
      <c r="BL871" s="115"/>
      <c r="BM871" s="43"/>
      <c r="BN871" s="43"/>
      <c r="BO871" s="43"/>
      <c r="BP871" s="115"/>
      <c r="BS871" s="50"/>
      <c r="BT871" s="115"/>
      <c r="BU871" s="222"/>
      <c r="BV871" s="223"/>
      <c r="BZ871" s="221"/>
      <c r="CC871" s="50"/>
      <c r="CD871" s="115"/>
      <c r="CE871" s="43"/>
      <c r="CF871" s="43"/>
      <c r="CG871" s="43"/>
      <c r="CH871" s="115"/>
      <c r="CK871" s="50"/>
      <c r="CL871" s="115"/>
      <c r="CM871" s="222"/>
      <c r="CN871" s="223"/>
      <c r="CR871" s="221"/>
      <c r="CU871" s="50"/>
      <c r="CV871" s="115"/>
      <c r="CW871" s="43"/>
      <c r="CX871" s="43"/>
      <c r="CY871" s="43"/>
      <c r="CZ871" s="115"/>
      <c r="DC871" s="50"/>
      <c r="DD871" s="115"/>
      <c r="DE871" s="222"/>
      <c r="DF871" s="223"/>
      <c r="DJ871" s="221"/>
      <c r="DM871" s="50"/>
      <c r="DN871" s="115"/>
      <c r="DO871" s="43"/>
      <c r="DP871" s="43"/>
      <c r="DQ871" s="43"/>
      <c r="DU871" s="50"/>
      <c r="DV871" s="115"/>
      <c r="DW871" s="222"/>
      <c r="DX871" s="223"/>
      <c r="EG871" s="43"/>
      <c r="EH871" s="43"/>
      <c r="EI871" s="43"/>
    </row>
    <row r="872">
      <c r="A872" s="218"/>
      <c r="B872" s="219"/>
      <c r="C872" s="15"/>
      <c r="D872" s="15"/>
      <c r="E872" s="15"/>
      <c r="F872" s="165"/>
      <c r="G872" s="15"/>
      <c r="H872" s="15"/>
      <c r="I872" s="28"/>
      <c r="J872" s="71"/>
      <c r="K872" s="35"/>
      <c r="L872" s="35"/>
      <c r="M872" s="35"/>
      <c r="N872" s="71"/>
      <c r="O872" s="15"/>
      <c r="P872" s="15"/>
      <c r="Q872" s="28"/>
      <c r="R872" s="71"/>
      <c r="S872" s="173"/>
      <c r="T872" s="219"/>
      <c r="U872" s="15"/>
      <c r="V872" s="15"/>
      <c r="W872" s="15"/>
      <c r="X872" s="165"/>
      <c r="Y872" s="15"/>
      <c r="Z872" s="15"/>
      <c r="AA872" s="15"/>
      <c r="AB872" s="71"/>
      <c r="AC872" s="35"/>
      <c r="AD872" s="35"/>
      <c r="AE872" s="35"/>
      <c r="AF872" s="71"/>
      <c r="AG872" s="15"/>
      <c r="AH872" s="15"/>
      <c r="AI872" s="28"/>
      <c r="AJ872" s="71"/>
      <c r="AK872" s="173"/>
      <c r="AL872" s="219"/>
      <c r="AM872" s="15"/>
      <c r="AN872" s="15"/>
      <c r="AO872" s="15"/>
      <c r="AP872" s="165"/>
      <c r="AQ872" s="15"/>
      <c r="AR872" s="15"/>
      <c r="AS872" s="28"/>
      <c r="AT872" s="71"/>
      <c r="AU872" s="35"/>
      <c r="AV872" s="35"/>
      <c r="AW872" s="35"/>
      <c r="AX872" s="71"/>
      <c r="AY872" s="15"/>
      <c r="AZ872" s="15"/>
      <c r="BA872" s="28"/>
      <c r="BB872" s="71"/>
      <c r="BC872" s="173"/>
      <c r="BD872" s="220"/>
      <c r="BH872" s="221"/>
      <c r="BK872" s="50"/>
      <c r="BL872" s="115"/>
      <c r="BM872" s="43"/>
      <c r="BN872" s="43"/>
      <c r="BO872" s="43"/>
      <c r="BP872" s="115"/>
      <c r="BS872" s="50"/>
      <c r="BT872" s="115"/>
      <c r="BU872" s="222"/>
      <c r="BV872" s="223"/>
      <c r="BZ872" s="221"/>
      <c r="CC872" s="50"/>
      <c r="CD872" s="115"/>
      <c r="CE872" s="43"/>
      <c r="CF872" s="43"/>
      <c r="CG872" s="43"/>
      <c r="CH872" s="115"/>
      <c r="CK872" s="50"/>
      <c r="CL872" s="115"/>
      <c r="CM872" s="222"/>
      <c r="CN872" s="223"/>
      <c r="CR872" s="221"/>
      <c r="CU872" s="50"/>
      <c r="CV872" s="115"/>
      <c r="CW872" s="43"/>
      <c r="CX872" s="43"/>
      <c r="CY872" s="43"/>
      <c r="CZ872" s="115"/>
      <c r="DC872" s="50"/>
      <c r="DD872" s="115"/>
      <c r="DE872" s="222"/>
      <c r="DF872" s="223"/>
      <c r="DJ872" s="221"/>
      <c r="DM872" s="50"/>
      <c r="DN872" s="115"/>
      <c r="DO872" s="43"/>
      <c r="DP872" s="43"/>
      <c r="DQ872" s="43"/>
      <c r="DU872" s="50"/>
      <c r="DV872" s="115"/>
      <c r="DW872" s="222"/>
      <c r="DX872" s="223"/>
      <c r="EG872" s="43"/>
      <c r="EH872" s="43"/>
      <c r="EI872" s="43"/>
    </row>
    <row r="873">
      <c r="A873" s="218"/>
      <c r="B873" s="219"/>
      <c r="C873" s="15"/>
      <c r="D873" s="15"/>
      <c r="E873" s="15"/>
      <c r="F873" s="165"/>
      <c r="G873" s="15"/>
      <c r="H873" s="15"/>
      <c r="I873" s="28"/>
      <c r="J873" s="71"/>
      <c r="K873" s="35"/>
      <c r="L873" s="35"/>
      <c r="M873" s="35"/>
      <c r="N873" s="71"/>
      <c r="O873" s="15"/>
      <c r="P873" s="15"/>
      <c r="Q873" s="28"/>
      <c r="R873" s="71"/>
      <c r="S873" s="173"/>
      <c r="T873" s="219"/>
      <c r="U873" s="15"/>
      <c r="V873" s="15"/>
      <c r="W873" s="15"/>
      <c r="X873" s="165"/>
      <c r="Y873" s="15"/>
      <c r="Z873" s="15"/>
      <c r="AA873" s="15"/>
      <c r="AB873" s="71"/>
      <c r="AC873" s="35"/>
      <c r="AD873" s="35"/>
      <c r="AE873" s="35"/>
      <c r="AF873" s="71"/>
      <c r="AG873" s="15"/>
      <c r="AH873" s="15"/>
      <c r="AI873" s="28"/>
      <c r="AJ873" s="71"/>
      <c r="AK873" s="173"/>
      <c r="AL873" s="219"/>
      <c r="AM873" s="15"/>
      <c r="AN873" s="15"/>
      <c r="AO873" s="15"/>
      <c r="AP873" s="165"/>
      <c r="AQ873" s="15"/>
      <c r="AR873" s="15"/>
      <c r="AS873" s="28"/>
      <c r="AT873" s="71"/>
      <c r="AU873" s="35"/>
      <c r="AV873" s="35"/>
      <c r="AW873" s="35"/>
      <c r="AX873" s="71"/>
      <c r="AY873" s="15"/>
      <c r="AZ873" s="15"/>
      <c r="BA873" s="28"/>
      <c r="BB873" s="71"/>
      <c r="BC873" s="173"/>
      <c r="BD873" s="220"/>
      <c r="BH873" s="221"/>
      <c r="BK873" s="50"/>
      <c r="BL873" s="115"/>
      <c r="BM873" s="43"/>
      <c r="BN873" s="43"/>
      <c r="BO873" s="43"/>
      <c r="BP873" s="115"/>
      <c r="BS873" s="50"/>
      <c r="BT873" s="115"/>
      <c r="BU873" s="222"/>
      <c r="BV873" s="223"/>
      <c r="BZ873" s="221"/>
      <c r="CC873" s="50"/>
      <c r="CD873" s="115"/>
      <c r="CE873" s="43"/>
      <c r="CF873" s="43"/>
      <c r="CG873" s="43"/>
      <c r="CH873" s="115"/>
      <c r="CK873" s="50"/>
      <c r="CL873" s="115"/>
      <c r="CM873" s="222"/>
      <c r="CN873" s="223"/>
      <c r="CR873" s="221"/>
      <c r="CU873" s="50"/>
      <c r="CV873" s="115"/>
      <c r="CW873" s="43"/>
      <c r="CX873" s="43"/>
      <c r="CY873" s="43"/>
      <c r="CZ873" s="115"/>
      <c r="DC873" s="50"/>
      <c r="DD873" s="115"/>
      <c r="DE873" s="222"/>
      <c r="DF873" s="223"/>
      <c r="DJ873" s="221"/>
      <c r="DM873" s="50"/>
      <c r="DN873" s="115"/>
      <c r="DO873" s="43"/>
      <c r="DP873" s="43"/>
      <c r="DQ873" s="43"/>
      <c r="DU873" s="50"/>
      <c r="DV873" s="115"/>
      <c r="DW873" s="222"/>
      <c r="DX873" s="223"/>
      <c r="EG873" s="43"/>
      <c r="EH873" s="43"/>
      <c r="EI873" s="43"/>
    </row>
    <row r="874">
      <c r="A874" s="218"/>
      <c r="B874" s="219"/>
      <c r="C874" s="15"/>
      <c r="D874" s="15"/>
      <c r="E874" s="15"/>
      <c r="F874" s="165"/>
      <c r="G874" s="15"/>
      <c r="H874" s="15"/>
      <c r="I874" s="28"/>
      <c r="J874" s="71"/>
      <c r="K874" s="35"/>
      <c r="L874" s="35"/>
      <c r="M874" s="35"/>
      <c r="N874" s="71"/>
      <c r="O874" s="15"/>
      <c r="P874" s="15"/>
      <c r="Q874" s="28"/>
      <c r="R874" s="71"/>
      <c r="S874" s="173"/>
      <c r="T874" s="219"/>
      <c r="U874" s="15"/>
      <c r="V874" s="15"/>
      <c r="W874" s="15"/>
      <c r="X874" s="165"/>
      <c r="Y874" s="15"/>
      <c r="Z874" s="15"/>
      <c r="AA874" s="15"/>
      <c r="AB874" s="71"/>
      <c r="AC874" s="35"/>
      <c r="AD874" s="35"/>
      <c r="AE874" s="35"/>
      <c r="AF874" s="71"/>
      <c r="AG874" s="15"/>
      <c r="AH874" s="15"/>
      <c r="AI874" s="28"/>
      <c r="AJ874" s="71"/>
      <c r="AK874" s="173"/>
      <c r="AL874" s="219"/>
      <c r="AM874" s="15"/>
      <c r="AN874" s="15"/>
      <c r="AO874" s="15"/>
      <c r="AP874" s="165"/>
      <c r="AQ874" s="15"/>
      <c r="AR874" s="15"/>
      <c r="AS874" s="28"/>
      <c r="AT874" s="71"/>
      <c r="AU874" s="35"/>
      <c r="AV874" s="35"/>
      <c r="AW874" s="35"/>
      <c r="AX874" s="71"/>
      <c r="AY874" s="15"/>
      <c r="AZ874" s="15"/>
      <c r="BA874" s="28"/>
      <c r="BB874" s="71"/>
      <c r="BC874" s="173"/>
      <c r="BD874" s="220"/>
      <c r="BH874" s="221"/>
      <c r="BK874" s="50"/>
      <c r="BL874" s="115"/>
      <c r="BM874" s="43"/>
      <c r="BN874" s="43"/>
      <c r="BO874" s="43"/>
      <c r="BP874" s="115"/>
      <c r="BS874" s="50"/>
      <c r="BT874" s="115"/>
      <c r="BU874" s="222"/>
      <c r="BV874" s="223"/>
      <c r="BZ874" s="221"/>
      <c r="CC874" s="50"/>
      <c r="CD874" s="115"/>
      <c r="CE874" s="43"/>
      <c r="CF874" s="43"/>
      <c r="CG874" s="43"/>
      <c r="CH874" s="115"/>
      <c r="CK874" s="50"/>
      <c r="CL874" s="115"/>
      <c r="CM874" s="222"/>
      <c r="CN874" s="223"/>
      <c r="CR874" s="221"/>
      <c r="CU874" s="50"/>
      <c r="CV874" s="115"/>
      <c r="CW874" s="43"/>
      <c r="CX874" s="43"/>
      <c r="CY874" s="43"/>
      <c r="CZ874" s="115"/>
      <c r="DC874" s="50"/>
      <c r="DD874" s="115"/>
      <c r="DE874" s="222"/>
      <c r="DF874" s="223"/>
      <c r="DJ874" s="221"/>
      <c r="DM874" s="50"/>
      <c r="DN874" s="115"/>
      <c r="DO874" s="43"/>
      <c r="DP874" s="43"/>
      <c r="DQ874" s="43"/>
      <c r="DU874" s="50"/>
      <c r="DV874" s="115"/>
      <c r="DW874" s="222"/>
      <c r="DX874" s="223"/>
      <c r="EG874" s="43"/>
      <c r="EH874" s="43"/>
      <c r="EI874" s="43"/>
    </row>
    <row r="875">
      <c r="A875" s="218"/>
      <c r="B875" s="219"/>
      <c r="C875" s="15"/>
      <c r="D875" s="15"/>
      <c r="E875" s="15"/>
      <c r="F875" s="165"/>
      <c r="G875" s="15"/>
      <c r="H875" s="15"/>
      <c r="I875" s="28"/>
      <c r="J875" s="71"/>
      <c r="K875" s="35"/>
      <c r="L875" s="35"/>
      <c r="M875" s="35"/>
      <c r="N875" s="71"/>
      <c r="O875" s="15"/>
      <c r="P875" s="15"/>
      <c r="Q875" s="28"/>
      <c r="R875" s="71"/>
      <c r="S875" s="173"/>
      <c r="T875" s="219"/>
      <c r="U875" s="15"/>
      <c r="V875" s="15"/>
      <c r="W875" s="15"/>
      <c r="X875" s="165"/>
      <c r="Y875" s="15"/>
      <c r="Z875" s="15"/>
      <c r="AA875" s="15"/>
      <c r="AB875" s="71"/>
      <c r="AC875" s="35"/>
      <c r="AD875" s="35"/>
      <c r="AE875" s="35"/>
      <c r="AF875" s="71"/>
      <c r="AG875" s="15"/>
      <c r="AH875" s="15"/>
      <c r="AI875" s="28"/>
      <c r="AJ875" s="71"/>
      <c r="AK875" s="173"/>
      <c r="AL875" s="219"/>
      <c r="AM875" s="15"/>
      <c r="AN875" s="15"/>
      <c r="AO875" s="15"/>
      <c r="AP875" s="165"/>
      <c r="AQ875" s="15"/>
      <c r="AR875" s="15"/>
      <c r="AS875" s="28"/>
      <c r="AT875" s="71"/>
      <c r="AU875" s="35"/>
      <c r="AV875" s="35"/>
      <c r="AW875" s="35"/>
      <c r="AX875" s="71"/>
      <c r="AY875" s="15"/>
      <c r="AZ875" s="15"/>
      <c r="BA875" s="28"/>
      <c r="BB875" s="71"/>
      <c r="BC875" s="173"/>
      <c r="BD875" s="220"/>
      <c r="BH875" s="221"/>
      <c r="BK875" s="50"/>
      <c r="BL875" s="115"/>
      <c r="BM875" s="43"/>
      <c r="BN875" s="43"/>
      <c r="BO875" s="43"/>
      <c r="BP875" s="115"/>
      <c r="BS875" s="50"/>
      <c r="BT875" s="115"/>
      <c r="BU875" s="222"/>
      <c r="BV875" s="223"/>
      <c r="BZ875" s="221"/>
      <c r="CC875" s="50"/>
      <c r="CD875" s="115"/>
      <c r="CE875" s="43"/>
      <c r="CF875" s="43"/>
      <c r="CG875" s="43"/>
      <c r="CH875" s="115"/>
      <c r="CK875" s="50"/>
      <c r="CL875" s="115"/>
      <c r="CM875" s="222"/>
      <c r="CN875" s="223"/>
      <c r="CR875" s="221"/>
      <c r="CU875" s="50"/>
      <c r="CV875" s="115"/>
      <c r="CW875" s="43"/>
      <c r="CX875" s="43"/>
      <c r="CY875" s="43"/>
      <c r="CZ875" s="115"/>
      <c r="DC875" s="50"/>
      <c r="DD875" s="115"/>
      <c r="DE875" s="222"/>
      <c r="DF875" s="223"/>
      <c r="DJ875" s="221"/>
      <c r="DM875" s="50"/>
      <c r="DN875" s="115"/>
      <c r="DO875" s="43"/>
      <c r="DP875" s="43"/>
      <c r="DQ875" s="43"/>
      <c r="DU875" s="50"/>
      <c r="DV875" s="115"/>
      <c r="DW875" s="222"/>
      <c r="DX875" s="223"/>
      <c r="EG875" s="43"/>
      <c r="EH875" s="43"/>
      <c r="EI875" s="43"/>
    </row>
    <row r="876">
      <c r="A876" s="218"/>
      <c r="B876" s="219"/>
      <c r="C876" s="15"/>
      <c r="D876" s="15"/>
      <c r="E876" s="15"/>
      <c r="F876" s="165"/>
      <c r="G876" s="15"/>
      <c r="H876" s="15"/>
      <c r="I876" s="28"/>
      <c r="J876" s="71"/>
      <c r="K876" s="35"/>
      <c r="L876" s="35"/>
      <c r="M876" s="35"/>
      <c r="N876" s="71"/>
      <c r="O876" s="15"/>
      <c r="P876" s="15"/>
      <c r="Q876" s="28"/>
      <c r="R876" s="71"/>
      <c r="S876" s="173"/>
      <c r="T876" s="219"/>
      <c r="U876" s="15"/>
      <c r="V876" s="15"/>
      <c r="W876" s="15"/>
      <c r="X876" s="165"/>
      <c r="Y876" s="15"/>
      <c r="Z876" s="15"/>
      <c r="AA876" s="15"/>
      <c r="AB876" s="71"/>
      <c r="AC876" s="35"/>
      <c r="AD876" s="35"/>
      <c r="AE876" s="35"/>
      <c r="AF876" s="71"/>
      <c r="AG876" s="15"/>
      <c r="AH876" s="15"/>
      <c r="AI876" s="28"/>
      <c r="AJ876" s="71"/>
      <c r="AK876" s="173"/>
      <c r="AL876" s="219"/>
      <c r="AM876" s="15"/>
      <c r="AN876" s="15"/>
      <c r="AO876" s="15"/>
      <c r="AP876" s="165"/>
      <c r="AQ876" s="15"/>
      <c r="AR876" s="15"/>
      <c r="AS876" s="28"/>
      <c r="AT876" s="71"/>
      <c r="AU876" s="35"/>
      <c r="AV876" s="35"/>
      <c r="AW876" s="35"/>
      <c r="AX876" s="71"/>
      <c r="AY876" s="15"/>
      <c r="AZ876" s="15"/>
      <c r="BA876" s="28"/>
      <c r="BB876" s="71"/>
      <c r="BC876" s="173"/>
      <c r="BD876" s="220"/>
      <c r="BH876" s="221"/>
      <c r="BK876" s="50"/>
      <c r="BL876" s="115"/>
      <c r="BM876" s="43"/>
      <c r="BN876" s="43"/>
      <c r="BO876" s="43"/>
      <c r="BP876" s="115"/>
      <c r="BS876" s="50"/>
      <c r="BT876" s="115"/>
      <c r="BU876" s="222"/>
      <c r="BV876" s="223"/>
      <c r="BZ876" s="221"/>
      <c r="CC876" s="50"/>
      <c r="CD876" s="115"/>
      <c r="CE876" s="43"/>
      <c r="CF876" s="43"/>
      <c r="CG876" s="43"/>
      <c r="CH876" s="115"/>
      <c r="CK876" s="50"/>
      <c r="CL876" s="115"/>
      <c r="CM876" s="222"/>
      <c r="CN876" s="223"/>
      <c r="CR876" s="221"/>
      <c r="CU876" s="50"/>
      <c r="CV876" s="115"/>
      <c r="CW876" s="43"/>
      <c r="CX876" s="43"/>
      <c r="CY876" s="43"/>
      <c r="CZ876" s="115"/>
      <c r="DC876" s="50"/>
      <c r="DD876" s="115"/>
      <c r="DE876" s="222"/>
      <c r="DF876" s="223"/>
      <c r="DJ876" s="221"/>
      <c r="DM876" s="50"/>
      <c r="DN876" s="115"/>
      <c r="DO876" s="43"/>
      <c r="DP876" s="43"/>
      <c r="DQ876" s="43"/>
      <c r="DU876" s="50"/>
      <c r="DV876" s="115"/>
      <c r="DW876" s="222"/>
      <c r="DX876" s="223"/>
      <c r="EG876" s="43"/>
      <c r="EH876" s="43"/>
      <c r="EI876" s="43"/>
    </row>
    <row r="877">
      <c r="A877" s="218"/>
      <c r="B877" s="219"/>
      <c r="C877" s="15"/>
      <c r="D877" s="15"/>
      <c r="E877" s="15"/>
      <c r="F877" s="165"/>
      <c r="G877" s="15"/>
      <c r="H877" s="15"/>
      <c r="I877" s="28"/>
      <c r="J877" s="71"/>
      <c r="K877" s="35"/>
      <c r="L877" s="35"/>
      <c r="M877" s="35"/>
      <c r="N877" s="71"/>
      <c r="O877" s="15"/>
      <c r="P877" s="15"/>
      <c r="Q877" s="28"/>
      <c r="R877" s="71"/>
      <c r="S877" s="173"/>
      <c r="T877" s="219"/>
      <c r="U877" s="15"/>
      <c r="V877" s="15"/>
      <c r="W877" s="15"/>
      <c r="X877" s="165"/>
      <c r="Y877" s="15"/>
      <c r="Z877" s="15"/>
      <c r="AA877" s="15"/>
      <c r="AB877" s="71"/>
      <c r="AC877" s="35"/>
      <c r="AD877" s="35"/>
      <c r="AE877" s="35"/>
      <c r="AF877" s="71"/>
      <c r="AG877" s="15"/>
      <c r="AH877" s="15"/>
      <c r="AI877" s="28"/>
      <c r="AJ877" s="71"/>
      <c r="AK877" s="173"/>
      <c r="AL877" s="219"/>
      <c r="AM877" s="15"/>
      <c r="AN877" s="15"/>
      <c r="AO877" s="15"/>
      <c r="AP877" s="165"/>
      <c r="AQ877" s="15"/>
      <c r="AR877" s="15"/>
      <c r="AS877" s="28"/>
      <c r="AT877" s="71"/>
      <c r="AU877" s="35"/>
      <c r="AV877" s="35"/>
      <c r="AW877" s="35"/>
      <c r="AX877" s="71"/>
      <c r="AY877" s="15"/>
      <c r="AZ877" s="15"/>
      <c r="BA877" s="28"/>
      <c r="BB877" s="71"/>
      <c r="BC877" s="173"/>
      <c r="BD877" s="220"/>
      <c r="BH877" s="221"/>
      <c r="BK877" s="50"/>
      <c r="BL877" s="115"/>
      <c r="BM877" s="43"/>
      <c r="BN877" s="43"/>
      <c r="BO877" s="43"/>
      <c r="BP877" s="115"/>
      <c r="BS877" s="50"/>
      <c r="BT877" s="115"/>
      <c r="BU877" s="222"/>
      <c r="BV877" s="223"/>
      <c r="BZ877" s="221"/>
      <c r="CC877" s="50"/>
      <c r="CD877" s="115"/>
      <c r="CE877" s="43"/>
      <c r="CF877" s="43"/>
      <c r="CG877" s="43"/>
      <c r="CH877" s="115"/>
      <c r="CK877" s="50"/>
      <c r="CL877" s="115"/>
      <c r="CM877" s="222"/>
      <c r="CN877" s="223"/>
      <c r="CR877" s="221"/>
      <c r="CU877" s="50"/>
      <c r="CV877" s="115"/>
      <c r="CW877" s="43"/>
      <c r="CX877" s="43"/>
      <c r="CY877" s="43"/>
      <c r="CZ877" s="115"/>
      <c r="DC877" s="50"/>
      <c r="DD877" s="115"/>
      <c r="DE877" s="222"/>
      <c r="DF877" s="223"/>
      <c r="DJ877" s="221"/>
      <c r="DM877" s="50"/>
      <c r="DN877" s="115"/>
      <c r="DO877" s="43"/>
      <c r="DP877" s="43"/>
      <c r="DQ877" s="43"/>
      <c r="DU877" s="50"/>
      <c r="DV877" s="115"/>
      <c r="DW877" s="222"/>
      <c r="DX877" s="223"/>
      <c r="EG877" s="43"/>
      <c r="EH877" s="43"/>
      <c r="EI877" s="43"/>
    </row>
    <row r="878">
      <c r="A878" s="218"/>
      <c r="B878" s="219"/>
      <c r="C878" s="15"/>
      <c r="D878" s="15"/>
      <c r="E878" s="15"/>
      <c r="F878" s="165"/>
      <c r="G878" s="15"/>
      <c r="H878" s="15"/>
      <c r="I878" s="28"/>
      <c r="J878" s="71"/>
      <c r="K878" s="35"/>
      <c r="L878" s="35"/>
      <c r="M878" s="35"/>
      <c r="N878" s="71"/>
      <c r="O878" s="15"/>
      <c r="P878" s="15"/>
      <c r="Q878" s="28"/>
      <c r="R878" s="71"/>
      <c r="S878" s="173"/>
      <c r="T878" s="219"/>
      <c r="U878" s="15"/>
      <c r="V878" s="15"/>
      <c r="W878" s="15"/>
      <c r="X878" s="165"/>
      <c r="Y878" s="15"/>
      <c r="Z878" s="15"/>
      <c r="AA878" s="15"/>
      <c r="AB878" s="71"/>
      <c r="AC878" s="35"/>
      <c r="AD878" s="35"/>
      <c r="AE878" s="35"/>
      <c r="AF878" s="71"/>
      <c r="AG878" s="15"/>
      <c r="AH878" s="15"/>
      <c r="AI878" s="28"/>
      <c r="AJ878" s="71"/>
      <c r="AK878" s="173"/>
      <c r="AL878" s="219"/>
      <c r="AM878" s="15"/>
      <c r="AN878" s="15"/>
      <c r="AO878" s="15"/>
      <c r="AP878" s="165"/>
      <c r="AQ878" s="15"/>
      <c r="AR878" s="15"/>
      <c r="AS878" s="28"/>
      <c r="AT878" s="71"/>
      <c r="AU878" s="35"/>
      <c r="AV878" s="35"/>
      <c r="AW878" s="35"/>
      <c r="AX878" s="71"/>
      <c r="AY878" s="15"/>
      <c r="AZ878" s="15"/>
      <c r="BA878" s="28"/>
      <c r="BB878" s="71"/>
      <c r="BC878" s="173"/>
      <c r="BD878" s="220"/>
      <c r="BH878" s="221"/>
      <c r="BK878" s="50"/>
      <c r="BL878" s="115"/>
      <c r="BM878" s="43"/>
      <c r="BN878" s="43"/>
      <c r="BO878" s="43"/>
      <c r="BP878" s="115"/>
      <c r="BS878" s="50"/>
      <c r="BT878" s="115"/>
      <c r="BU878" s="222"/>
      <c r="BV878" s="223"/>
      <c r="BZ878" s="221"/>
      <c r="CC878" s="50"/>
      <c r="CD878" s="115"/>
      <c r="CE878" s="43"/>
      <c r="CF878" s="43"/>
      <c r="CG878" s="43"/>
      <c r="CH878" s="115"/>
      <c r="CK878" s="50"/>
      <c r="CL878" s="115"/>
      <c r="CM878" s="222"/>
      <c r="CN878" s="223"/>
      <c r="CR878" s="221"/>
      <c r="CU878" s="50"/>
      <c r="CV878" s="115"/>
      <c r="CW878" s="43"/>
      <c r="CX878" s="43"/>
      <c r="CY878" s="43"/>
      <c r="CZ878" s="115"/>
      <c r="DC878" s="50"/>
      <c r="DD878" s="115"/>
      <c r="DE878" s="222"/>
      <c r="DF878" s="223"/>
      <c r="DJ878" s="221"/>
      <c r="DM878" s="50"/>
      <c r="DN878" s="115"/>
      <c r="DO878" s="43"/>
      <c r="DP878" s="43"/>
      <c r="DQ878" s="43"/>
      <c r="DU878" s="50"/>
      <c r="DV878" s="115"/>
      <c r="DW878" s="222"/>
      <c r="DX878" s="223"/>
      <c r="EG878" s="43"/>
      <c r="EH878" s="43"/>
      <c r="EI878" s="43"/>
    </row>
    <row r="879">
      <c r="A879" s="218"/>
      <c r="B879" s="219"/>
      <c r="C879" s="15"/>
      <c r="D879" s="15"/>
      <c r="E879" s="15"/>
      <c r="F879" s="165"/>
      <c r="G879" s="15"/>
      <c r="H879" s="15"/>
      <c r="I879" s="28"/>
      <c r="J879" s="71"/>
      <c r="K879" s="35"/>
      <c r="L879" s="35"/>
      <c r="M879" s="35"/>
      <c r="N879" s="71"/>
      <c r="O879" s="15"/>
      <c r="P879" s="15"/>
      <c r="Q879" s="28"/>
      <c r="R879" s="71"/>
      <c r="S879" s="173"/>
      <c r="T879" s="219"/>
      <c r="U879" s="15"/>
      <c r="V879" s="15"/>
      <c r="W879" s="15"/>
      <c r="X879" s="165"/>
      <c r="Y879" s="15"/>
      <c r="Z879" s="15"/>
      <c r="AA879" s="15"/>
      <c r="AB879" s="71"/>
      <c r="AC879" s="35"/>
      <c r="AD879" s="35"/>
      <c r="AE879" s="35"/>
      <c r="AF879" s="71"/>
      <c r="AG879" s="15"/>
      <c r="AH879" s="15"/>
      <c r="AI879" s="28"/>
      <c r="AJ879" s="71"/>
      <c r="AK879" s="173"/>
      <c r="AL879" s="219"/>
      <c r="AM879" s="15"/>
      <c r="AN879" s="15"/>
      <c r="AO879" s="15"/>
      <c r="AP879" s="165"/>
      <c r="AQ879" s="15"/>
      <c r="AR879" s="15"/>
      <c r="AS879" s="28"/>
      <c r="AT879" s="71"/>
      <c r="AU879" s="35"/>
      <c r="AV879" s="35"/>
      <c r="AW879" s="35"/>
      <c r="AX879" s="71"/>
      <c r="AY879" s="15"/>
      <c r="AZ879" s="15"/>
      <c r="BA879" s="28"/>
      <c r="BB879" s="71"/>
      <c r="BC879" s="173"/>
      <c r="BD879" s="220"/>
      <c r="BH879" s="221"/>
      <c r="BK879" s="50"/>
      <c r="BL879" s="115"/>
      <c r="BM879" s="43"/>
      <c r="BN879" s="43"/>
      <c r="BO879" s="43"/>
      <c r="BP879" s="115"/>
      <c r="BS879" s="50"/>
      <c r="BT879" s="115"/>
      <c r="BU879" s="222"/>
      <c r="BV879" s="223"/>
      <c r="BZ879" s="221"/>
      <c r="CC879" s="50"/>
      <c r="CD879" s="115"/>
      <c r="CE879" s="43"/>
      <c r="CF879" s="43"/>
      <c r="CG879" s="43"/>
      <c r="CH879" s="115"/>
      <c r="CK879" s="50"/>
      <c r="CL879" s="115"/>
      <c r="CM879" s="222"/>
      <c r="CN879" s="223"/>
      <c r="CR879" s="221"/>
      <c r="CU879" s="50"/>
      <c r="CV879" s="115"/>
      <c r="CW879" s="43"/>
      <c r="CX879" s="43"/>
      <c r="CY879" s="43"/>
      <c r="CZ879" s="115"/>
      <c r="DC879" s="50"/>
      <c r="DD879" s="115"/>
      <c r="DE879" s="222"/>
      <c r="DF879" s="223"/>
      <c r="DJ879" s="221"/>
      <c r="DM879" s="50"/>
      <c r="DN879" s="115"/>
      <c r="DO879" s="43"/>
      <c r="DP879" s="43"/>
      <c r="DQ879" s="43"/>
      <c r="DU879" s="50"/>
      <c r="DV879" s="115"/>
      <c r="DW879" s="222"/>
      <c r="DX879" s="223"/>
      <c r="EG879" s="43"/>
      <c r="EH879" s="43"/>
      <c r="EI879" s="43"/>
    </row>
    <row r="880">
      <c r="A880" s="218"/>
      <c r="B880" s="219"/>
      <c r="C880" s="15"/>
      <c r="D880" s="15"/>
      <c r="E880" s="15"/>
      <c r="F880" s="165"/>
      <c r="G880" s="15"/>
      <c r="H880" s="15"/>
      <c r="I880" s="28"/>
      <c r="J880" s="71"/>
      <c r="K880" s="35"/>
      <c r="L880" s="35"/>
      <c r="M880" s="35"/>
      <c r="N880" s="71"/>
      <c r="O880" s="15"/>
      <c r="P880" s="15"/>
      <c r="Q880" s="28"/>
      <c r="R880" s="71"/>
      <c r="S880" s="173"/>
      <c r="T880" s="219"/>
      <c r="U880" s="15"/>
      <c r="V880" s="15"/>
      <c r="W880" s="15"/>
      <c r="X880" s="165"/>
      <c r="Y880" s="15"/>
      <c r="Z880" s="15"/>
      <c r="AA880" s="15"/>
      <c r="AB880" s="71"/>
      <c r="AC880" s="35"/>
      <c r="AD880" s="35"/>
      <c r="AE880" s="35"/>
      <c r="AF880" s="71"/>
      <c r="AG880" s="15"/>
      <c r="AH880" s="15"/>
      <c r="AI880" s="28"/>
      <c r="AJ880" s="71"/>
      <c r="AK880" s="173"/>
      <c r="AL880" s="219"/>
      <c r="AM880" s="15"/>
      <c r="AN880" s="15"/>
      <c r="AO880" s="15"/>
      <c r="AP880" s="165"/>
      <c r="AQ880" s="15"/>
      <c r="AR880" s="15"/>
      <c r="AS880" s="28"/>
      <c r="AT880" s="71"/>
      <c r="AU880" s="35"/>
      <c r="AV880" s="35"/>
      <c r="AW880" s="35"/>
      <c r="AX880" s="71"/>
      <c r="AY880" s="15"/>
      <c r="AZ880" s="15"/>
      <c r="BA880" s="28"/>
      <c r="BB880" s="71"/>
      <c r="BC880" s="173"/>
      <c r="BD880" s="220"/>
      <c r="BH880" s="221"/>
      <c r="BK880" s="50"/>
      <c r="BL880" s="115"/>
      <c r="BM880" s="43"/>
      <c r="BN880" s="43"/>
      <c r="BO880" s="43"/>
      <c r="BP880" s="115"/>
      <c r="BS880" s="50"/>
      <c r="BT880" s="115"/>
      <c r="BU880" s="222"/>
      <c r="BV880" s="223"/>
      <c r="BZ880" s="221"/>
      <c r="CC880" s="50"/>
      <c r="CD880" s="115"/>
      <c r="CE880" s="43"/>
      <c r="CF880" s="43"/>
      <c r="CG880" s="43"/>
      <c r="CH880" s="115"/>
      <c r="CK880" s="50"/>
      <c r="CL880" s="115"/>
      <c r="CM880" s="222"/>
      <c r="CN880" s="223"/>
      <c r="CR880" s="221"/>
      <c r="CU880" s="50"/>
      <c r="CV880" s="115"/>
      <c r="CW880" s="43"/>
      <c r="CX880" s="43"/>
      <c r="CY880" s="43"/>
      <c r="CZ880" s="115"/>
      <c r="DC880" s="50"/>
      <c r="DD880" s="115"/>
      <c r="DE880" s="222"/>
      <c r="DF880" s="223"/>
      <c r="DJ880" s="221"/>
      <c r="DM880" s="50"/>
      <c r="DN880" s="115"/>
      <c r="DO880" s="43"/>
      <c r="DP880" s="43"/>
      <c r="DQ880" s="43"/>
      <c r="DU880" s="50"/>
      <c r="DV880" s="115"/>
      <c r="DW880" s="222"/>
      <c r="DX880" s="223"/>
      <c r="EG880" s="43"/>
      <c r="EH880" s="43"/>
      <c r="EI880" s="43"/>
    </row>
    <row r="881">
      <c r="A881" s="218"/>
      <c r="B881" s="219"/>
      <c r="C881" s="15"/>
      <c r="D881" s="15"/>
      <c r="E881" s="15"/>
      <c r="F881" s="165"/>
      <c r="G881" s="15"/>
      <c r="H881" s="15"/>
      <c r="I881" s="28"/>
      <c r="J881" s="71"/>
      <c r="K881" s="35"/>
      <c r="L881" s="35"/>
      <c r="M881" s="35"/>
      <c r="N881" s="71"/>
      <c r="O881" s="15"/>
      <c r="P881" s="15"/>
      <c r="Q881" s="28"/>
      <c r="R881" s="71"/>
      <c r="S881" s="173"/>
      <c r="T881" s="219"/>
      <c r="U881" s="15"/>
      <c r="V881" s="15"/>
      <c r="W881" s="15"/>
      <c r="X881" s="165"/>
      <c r="Y881" s="15"/>
      <c r="Z881" s="15"/>
      <c r="AA881" s="15"/>
      <c r="AB881" s="71"/>
      <c r="AC881" s="35"/>
      <c r="AD881" s="35"/>
      <c r="AE881" s="35"/>
      <c r="AF881" s="71"/>
      <c r="AG881" s="15"/>
      <c r="AH881" s="15"/>
      <c r="AI881" s="28"/>
      <c r="AJ881" s="71"/>
      <c r="AK881" s="173"/>
      <c r="AL881" s="219"/>
      <c r="AM881" s="15"/>
      <c r="AN881" s="15"/>
      <c r="AO881" s="15"/>
      <c r="AP881" s="165"/>
      <c r="AQ881" s="15"/>
      <c r="AR881" s="15"/>
      <c r="AS881" s="28"/>
      <c r="AT881" s="71"/>
      <c r="AU881" s="35"/>
      <c r="AV881" s="35"/>
      <c r="AW881" s="35"/>
      <c r="AX881" s="71"/>
      <c r="AY881" s="15"/>
      <c r="AZ881" s="15"/>
      <c r="BA881" s="28"/>
      <c r="BB881" s="71"/>
      <c r="BC881" s="173"/>
      <c r="BD881" s="220"/>
      <c r="BH881" s="221"/>
      <c r="BK881" s="50"/>
      <c r="BL881" s="115"/>
      <c r="BM881" s="43"/>
      <c r="BN881" s="43"/>
      <c r="BO881" s="43"/>
      <c r="BP881" s="115"/>
      <c r="BS881" s="50"/>
      <c r="BT881" s="115"/>
      <c r="BU881" s="222"/>
      <c r="BV881" s="223"/>
      <c r="BZ881" s="221"/>
      <c r="CC881" s="50"/>
      <c r="CD881" s="115"/>
      <c r="CE881" s="43"/>
      <c r="CF881" s="43"/>
      <c r="CG881" s="43"/>
      <c r="CH881" s="115"/>
      <c r="CK881" s="50"/>
      <c r="CL881" s="115"/>
      <c r="CM881" s="222"/>
      <c r="CN881" s="223"/>
      <c r="CR881" s="221"/>
      <c r="CU881" s="50"/>
      <c r="CV881" s="115"/>
      <c r="CW881" s="43"/>
      <c r="CX881" s="43"/>
      <c r="CY881" s="43"/>
      <c r="CZ881" s="115"/>
      <c r="DC881" s="50"/>
      <c r="DD881" s="115"/>
      <c r="DE881" s="222"/>
      <c r="DF881" s="223"/>
      <c r="DJ881" s="221"/>
      <c r="DM881" s="50"/>
      <c r="DN881" s="115"/>
      <c r="DO881" s="43"/>
      <c r="DP881" s="43"/>
      <c r="DQ881" s="43"/>
      <c r="DU881" s="50"/>
      <c r="DV881" s="115"/>
      <c r="DW881" s="222"/>
      <c r="DX881" s="223"/>
      <c r="EG881" s="43"/>
      <c r="EH881" s="43"/>
      <c r="EI881" s="43"/>
    </row>
    <row r="882">
      <c r="A882" s="218"/>
      <c r="B882" s="219"/>
      <c r="C882" s="15"/>
      <c r="D882" s="15"/>
      <c r="E882" s="15"/>
      <c r="F882" s="165"/>
      <c r="G882" s="15"/>
      <c r="H882" s="15"/>
      <c r="I882" s="28"/>
      <c r="J882" s="71"/>
      <c r="K882" s="35"/>
      <c r="L882" s="35"/>
      <c r="M882" s="35"/>
      <c r="N882" s="71"/>
      <c r="O882" s="15"/>
      <c r="P882" s="15"/>
      <c r="Q882" s="28"/>
      <c r="R882" s="71"/>
      <c r="S882" s="173"/>
      <c r="T882" s="219"/>
      <c r="U882" s="15"/>
      <c r="V882" s="15"/>
      <c r="W882" s="15"/>
      <c r="X882" s="165"/>
      <c r="Y882" s="15"/>
      <c r="Z882" s="15"/>
      <c r="AA882" s="15"/>
      <c r="AB882" s="71"/>
      <c r="AC882" s="35"/>
      <c r="AD882" s="35"/>
      <c r="AE882" s="35"/>
      <c r="AF882" s="71"/>
      <c r="AG882" s="15"/>
      <c r="AH882" s="15"/>
      <c r="AI882" s="28"/>
      <c r="AJ882" s="71"/>
      <c r="AK882" s="173"/>
      <c r="AL882" s="219"/>
      <c r="AM882" s="15"/>
      <c r="AN882" s="15"/>
      <c r="AO882" s="15"/>
      <c r="AP882" s="165"/>
      <c r="AQ882" s="15"/>
      <c r="AR882" s="15"/>
      <c r="AS882" s="28"/>
      <c r="AT882" s="71"/>
      <c r="AU882" s="35"/>
      <c r="AV882" s="35"/>
      <c r="AW882" s="35"/>
      <c r="AX882" s="71"/>
      <c r="AY882" s="15"/>
      <c r="AZ882" s="15"/>
      <c r="BA882" s="28"/>
      <c r="BB882" s="71"/>
      <c r="BC882" s="173"/>
      <c r="BD882" s="220"/>
      <c r="BH882" s="221"/>
      <c r="BK882" s="50"/>
      <c r="BL882" s="115"/>
      <c r="BM882" s="43"/>
      <c r="BN882" s="43"/>
      <c r="BO882" s="43"/>
      <c r="BP882" s="115"/>
      <c r="BS882" s="50"/>
      <c r="BT882" s="115"/>
      <c r="BU882" s="222"/>
      <c r="BV882" s="223"/>
      <c r="BZ882" s="221"/>
      <c r="CC882" s="50"/>
      <c r="CD882" s="115"/>
      <c r="CE882" s="43"/>
      <c r="CF882" s="43"/>
      <c r="CG882" s="43"/>
      <c r="CH882" s="115"/>
      <c r="CK882" s="50"/>
      <c r="CL882" s="115"/>
      <c r="CM882" s="222"/>
      <c r="CN882" s="223"/>
      <c r="CR882" s="221"/>
      <c r="CU882" s="50"/>
      <c r="CV882" s="115"/>
      <c r="CW882" s="43"/>
      <c r="CX882" s="43"/>
      <c r="CY882" s="43"/>
      <c r="CZ882" s="115"/>
      <c r="DC882" s="50"/>
      <c r="DD882" s="115"/>
      <c r="DE882" s="222"/>
      <c r="DF882" s="223"/>
      <c r="DJ882" s="221"/>
      <c r="DM882" s="50"/>
      <c r="DN882" s="115"/>
      <c r="DO882" s="43"/>
      <c r="DP882" s="43"/>
      <c r="DQ882" s="43"/>
      <c r="DU882" s="50"/>
      <c r="DV882" s="115"/>
      <c r="DW882" s="222"/>
      <c r="DX882" s="223"/>
      <c r="EG882" s="43"/>
      <c r="EH882" s="43"/>
      <c r="EI882" s="43"/>
    </row>
    <row r="883">
      <c r="A883" s="218"/>
      <c r="B883" s="219"/>
      <c r="C883" s="15"/>
      <c r="D883" s="15"/>
      <c r="E883" s="15"/>
      <c r="F883" s="165"/>
      <c r="G883" s="15"/>
      <c r="H883" s="15"/>
      <c r="I883" s="28"/>
      <c r="J883" s="71"/>
      <c r="K883" s="35"/>
      <c r="L883" s="35"/>
      <c r="M883" s="35"/>
      <c r="N883" s="71"/>
      <c r="O883" s="15"/>
      <c r="P883" s="15"/>
      <c r="Q883" s="28"/>
      <c r="R883" s="71"/>
      <c r="S883" s="173"/>
      <c r="T883" s="219"/>
      <c r="U883" s="15"/>
      <c r="V883" s="15"/>
      <c r="W883" s="15"/>
      <c r="X883" s="165"/>
      <c r="Y883" s="15"/>
      <c r="Z883" s="15"/>
      <c r="AA883" s="15"/>
      <c r="AB883" s="71"/>
      <c r="AC883" s="35"/>
      <c r="AD883" s="35"/>
      <c r="AE883" s="35"/>
      <c r="AF883" s="71"/>
      <c r="AG883" s="15"/>
      <c r="AH883" s="15"/>
      <c r="AI883" s="28"/>
      <c r="AJ883" s="71"/>
      <c r="AK883" s="173"/>
      <c r="AL883" s="219"/>
      <c r="AM883" s="15"/>
      <c r="AN883" s="15"/>
      <c r="AO883" s="15"/>
      <c r="AP883" s="165"/>
      <c r="AQ883" s="15"/>
      <c r="AR883" s="15"/>
      <c r="AS883" s="28"/>
      <c r="AT883" s="71"/>
      <c r="AU883" s="35"/>
      <c r="AV883" s="35"/>
      <c r="AW883" s="35"/>
      <c r="AX883" s="71"/>
      <c r="AY883" s="15"/>
      <c r="AZ883" s="15"/>
      <c r="BA883" s="28"/>
      <c r="BB883" s="71"/>
      <c r="BC883" s="173"/>
      <c r="BD883" s="220"/>
      <c r="BH883" s="221"/>
      <c r="BK883" s="50"/>
      <c r="BL883" s="115"/>
      <c r="BM883" s="43"/>
      <c r="BN883" s="43"/>
      <c r="BO883" s="43"/>
      <c r="BP883" s="115"/>
      <c r="BS883" s="50"/>
      <c r="BT883" s="115"/>
      <c r="BU883" s="222"/>
      <c r="BV883" s="223"/>
      <c r="BZ883" s="221"/>
      <c r="CC883" s="50"/>
      <c r="CD883" s="115"/>
      <c r="CE883" s="43"/>
      <c r="CF883" s="43"/>
      <c r="CG883" s="43"/>
      <c r="CH883" s="115"/>
      <c r="CK883" s="50"/>
      <c r="CL883" s="115"/>
      <c r="CM883" s="222"/>
      <c r="CN883" s="223"/>
      <c r="CR883" s="221"/>
      <c r="CU883" s="50"/>
      <c r="CV883" s="115"/>
      <c r="CW883" s="43"/>
      <c r="CX883" s="43"/>
      <c r="CY883" s="43"/>
      <c r="CZ883" s="115"/>
      <c r="DC883" s="50"/>
      <c r="DD883" s="115"/>
      <c r="DE883" s="222"/>
      <c r="DF883" s="223"/>
      <c r="DJ883" s="221"/>
      <c r="DM883" s="50"/>
      <c r="DN883" s="115"/>
      <c r="DO883" s="43"/>
      <c r="DP883" s="43"/>
      <c r="DQ883" s="43"/>
      <c r="DU883" s="50"/>
      <c r="DV883" s="115"/>
      <c r="DW883" s="222"/>
      <c r="DX883" s="223"/>
      <c r="EG883" s="43"/>
      <c r="EH883" s="43"/>
      <c r="EI883" s="43"/>
    </row>
    <row r="884">
      <c r="A884" s="218"/>
      <c r="B884" s="219"/>
      <c r="C884" s="15"/>
      <c r="D884" s="15"/>
      <c r="E884" s="15"/>
      <c r="F884" s="165"/>
      <c r="G884" s="15"/>
      <c r="H884" s="15"/>
      <c r="I884" s="28"/>
      <c r="J884" s="71"/>
      <c r="K884" s="35"/>
      <c r="L884" s="35"/>
      <c r="M884" s="35"/>
      <c r="N884" s="71"/>
      <c r="O884" s="15"/>
      <c r="P884" s="15"/>
      <c r="Q884" s="28"/>
      <c r="R884" s="71"/>
      <c r="S884" s="173"/>
      <c r="T884" s="219"/>
      <c r="U884" s="15"/>
      <c r="V884" s="15"/>
      <c r="W884" s="15"/>
      <c r="X884" s="165"/>
      <c r="Y884" s="15"/>
      <c r="Z884" s="15"/>
      <c r="AA884" s="15"/>
      <c r="AB884" s="71"/>
      <c r="AC884" s="35"/>
      <c r="AD884" s="35"/>
      <c r="AE884" s="35"/>
      <c r="AF884" s="71"/>
      <c r="AG884" s="15"/>
      <c r="AH884" s="15"/>
      <c r="AI884" s="28"/>
      <c r="AJ884" s="71"/>
      <c r="AK884" s="173"/>
      <c r="AL884" s="219"/>
      <c r="AM884" s="15"/>
      <c r="AN884" s="15"/>
      <c r="AO884" s="15"/>
      <c r="AP884" s="165"/>
      <c r="AQ884" s="15"/>
      <c r="AR884" s="15"/>
      <c r="AS884" s="28"/>
      <c r="AT884" s="71"/>
      <c r="AU884" s="35"/>
      <c r="AV884" s="35"/>
      <c r="AW884" s="35"/>
      <c r="AX884" s="71"/>
      <c r="AY884" s="15"/>
      <c r="AZ884" s="15"/>
      <c r="BA884" s="28"/>
      <c r="BB884" s="71"/>
      <c r="BC884" s="173"/>
      <c r="BD884" s="220"/>
      <c r="BH884" s="221"/>
      <c r="BK884" s="50"/>
      <c r="BL884" s="115"/>
      <c r="BM884" s="43"/>
      <c r="BN884" s="43"/>
      <c r="BO884" s="43"/>
      <c r="BP884" s="115"/>
      <c r="BS884" s="50"/>
      <c r="BT884" s="115"/>
      <c r="BU884" s="222"/>
      <c r="BV884" s="223"/>
      <c r="BZ884" s="221"/>
      <c r="CC884" s="50"/>
      <c r="CD884" s="115"/>
      <c r="CE884" s="43"/>
      <c r="CF884" s="43"/>
      <c r="CG884" s="43"/>
      <c r="CH884" s="115"/>
      <c r="CK884" s="50"/>
      <c r="CL884" s="115"/>
      <c r="CM884" s="222"/>
      <c r="CN884" s="223"/>
      <c r="CR884" s="221"/>
      <c r="CU884" s="50"/>
      <c r="CV884" s="115"/>
      <c r="CW884" s="43"/>
      <c r="CX884" s="43"/>
      <c r="CY884" s="43"/>
      <c r="CZ884" s="115"/>
      <c r="DC884" s="50"/>
      <c r="DD884" s="115"/>
      <c r="DE884" s="222"/>
      <c r="DF884" s="223"/>
      <c r="DJ884" s="221"/>
      <c r="DM884" s="50"/>
      <c r="DN884" s="115"/>
      <c r="DO884" s="43"/>
      <c r="DP884" s="43"/>
      <c r="DQ884" s="43"/>
      <c r="DU884" s="50"/>
      <c r="DV884" s="115"/>
      <c r="DW884" s="222"/>
      <c r="DX884" s="223"/>
      <c r="EG884" s="43"/>
      <c r="EH884" s="43"/>
      <c r="EI884" s="43"/>
    </row>
    <row r="885">
      <c r="A885" s="218"/>
      <c r="B885" s="219"/>
      <c r="C885" s="15"/>
      <c r="D885" s="15"/>
      <c r="E885" s="15"/>
      <c r="F885" s="165"/>
      <c r="G885" s="15"/>
      <c r="H885" s="15"/>
      <c r="I885" s="28"/>
      <c r="J885" s="71"/>
      <c r="K885" s="35"/>
      <c r="L885" s="35"/>
      <c r="M885" s="35"/>
      <c r="N885" s="71"/>
      <c r="O885" s="15"/>
      <c r="P885" s="15"/>
      <c r="Q885" s="28"/>
      <c r="R885" s="71"/>
      <c r="S885" s="173"/>
      <c r="T885" s="219"/>
      <c r="U885" s="15"/>
      <c r="V885" s="15"/>
      <c r="W885" s="15"/>
      <c r="X885" s="165"/>
      <c r="Y885" s="15"/>
      <c r="Z885" s="15"/>
      <c r="AA885" s="15"/>
      <c r="AB885" s="71"/>
      <c r="AC885" s="35"/>
      <c r="AD885" s="35"/>
      <c r="AE885" s="35"/>
      <c r="AF885" s="71"/>
      <c r="AG885" s="15"/>
      <c r="AH885" s="15"/>
      <c r="AI885" s="28"/>
      <c r="AJ885" s="71"/>
      <c r="AK885" s="173"/>
      <c r="AL885" s="219"/>
      <c r="AM885" s="15"/>
      <c r="AN885" s="15"/>
      <c r="AO885" s="15"/>
      <c r="AP885" s="165"/>
      <c r="AQ885" s="15"/>
      <c r="AR885" s="15"/>
      <c r="AS885" s="28"/>
      <c r="AT885" s="71"/>
      <c r="AU885" s="35"/>
      <c r="AV885" s="35"/>
      <c r="AW885" s="35"/>
      <c r="AX885" s="71"/>
      <c r="AY885" s="15"/>
      <c r="AZ885" s="15"/>
      <c r="BA885" s="28"/>
      <c r="BB885" s="71"/>
      <c r="BC885" s="173"/>
      <c r="BD885" s="220"/>
      <c r="BH885" s="221"/>
      <c r="BK885" s="50"/>
      <c r="BL885" s="115"/>
      <c r="BM885" s="43"/>
      <c r="BN885" s="43"/>
      <c r="BO885" s="43"/>
      <c r="BP885" s="115"/>
      <c r="BS885" s="50"/>
      <c r="BT885" s="115"/>
      <c r="BU885" s="222"/>
      <c r="BV885" s="223"/>
      <c r="BZ885" s="221"/>
      <c r="CC885" s="50"/>
      <c r="CD885" s="115"/>
      <c r="CE885" s="43"/>
      <c r="CF885" s="43"/>
      <c r="CG885" s="43"/>
      <c r="CH885" s="115"/>
      <c r="CK885" s="50"/>
      <c r="CL885" s="115"/>
      <c r="CM885" s="222"/>
      <c r="CN885" s="223"/>
      <c r="CR885" s="221"/>
      <c r="CU885" s="50"/>
      <c r="CV885" s="115"/>
      <c r="CW885" s="43"/>
      <c r="CX885" s="43"/>
      <c r="CY885" s="43"/>
      <c r="CZ885" s="115"/>
      <c r="DC885" s="50"/>
      <c r="DD885" s="115"/>
      <c r="DE885" s="222"/>
      <c r="DF885" s="223"/>
      <c r="DJ885" s="221"/>
      <c r="DM885" s="50"/>
      <c r="DN885" s="115"/>
      <c r="DO885" s="43"/>
      <c r="DP885" s="43"/>
      <c r="DQ885" s="43"/>
      <c r="DU885" s="50"/>
      <c r="DV885" s="115"/>
      <c r="DW885" s="222"/>
      <c r="DX885" s="223"/>
      <c r="EG885" s="43"/>
      <c r="EH885" s="43"/>
      <c r="EI885" s="43"/>
    </row>
    <row r="886">
      <c r="A886" s="218"/>
      <c r="B886" s="219"/>
      <c r="C886" s="15"/>
      <c r="D886" s="15"/>
      <c r="E886" s="15"/>
      <c r="F886" s="165"/>
      <c r="G886" s="15"/>
      <c r="H886" s="15"/>
      <c r="I886" s="28"/>
      <c r="J886" s="71"/>
      <c r="K886" s="35"/>
      <c r="L886" s="35"/>
      <c r="M886" s="35"/>
      <c r="N886" s="71"/>
      <c r="O886" s="15"/>
      <c r="P886" s="15"/>
      <c r="Q886" s="28"/>
      <c r="R886" s="71"/>
      <c r="S886" s="173"/>
      <c r="T886" s="219"/>
      <c r="U886" s="15"/>
      <c r="V886" s="15"/>
      <c r="W886" s="15"/>
      <c r="X886" s="165"/>
      <c r="Y886" s="15"/>
      <c r="Z886" s="15"/>
      <c r="AA886" s="15"/>
      <c r="AB886" s="71"/>
      <c r="AC886" s="35"/>
      <c r="AD886" s="35"/>
      <c r="AE886" s="35"/>
      <c r="AF886" s="71"/>
      <c r="AG886" s="15"/>
      <c r="AH886" s="15"/>
      <c r="AI886" s="28"/>
      <c r="AJ886" s="71"/>
      <c r="AK886" s="173"/>
      <c r="AL886" s="219"/>
      <c r="AM886" s="15"/>
      <c r="AN886" s="15"/>
      <c r="AO886" s="15"/>
      <c r="AP886" s="165"/>
      <c r="AQ886" s="15"/>
      <c r="AR886" s="15"/>
      <c r="AS886" s="28"/>
      <c r="AT886" s="71"/>
      <c r="AU886" s="35"/>
      <c r="AV886" s="35"/>
      <c r="AW886" s="35"/>
      <c r="AX886" s="71"/>
      <c r="AY886" s="15"/>
      <c r="AZ886" s="15"/>
      <c r="BA886" s="28"/>
      <c r="BB886" s="71"/>
      <c r="BC886" s="173"/>
      <c r="BD886" s="220"/>
      <c r="BH886" s="221"/>
      <c r="BK886" s="50"/>
      <c r="BL886" s="115"/>
      <c r="BM886" s="43"/>
      <c r="BN886" s="43"/>
      <c r="BO886" s="43"/>
      <c r="BP886" s="115"/>
      <c r="BS886" s="50"/>
      <c r="BT886" s="115"/>
      <c r="BU886" s="222"/>
      <c r="BV886" s="223"/>
      <c r="BZ886" s="221"/>
      <c r="CC886" s="50"/>
      <c r="CD886" s="115"/>
      <c r="CE886" s="43"/>
      <c r="CF886" s="43"/>
      <c r="CG886" s="43"/>
      <c r="CH886" s="115"/>
      <c r="CK886" s="50"/>
      <c r="CL886" s="115"/>
      <c r="CM886" s="222"/>
      <c r="CN886" s="223"/>
      <c r="CR886" s="221"/>
      <c r="CU886" s="50"/>
      <c r="CV886" s="115"/>
      <c r="CW886" s="43"/>
      <c r="CX886" s="43"/>
      <c r="CY886" s="43"/>
      <c r="CZ886" s="115"/>
      <c r="DC886" s="50"/>
      <c r="DD886" s="115"/>
      <c r="DE886" s="222"/>
      <c r="DF886" s="223"/>
      <c r="DJ886" s="221"/>
      <c r="DM886" s="50"/>
      <c r="DN886" s="115"/>
      <c r="DO886" s="43"/>
      <c r="DP886" s="43"/>
      <c r="DQ886" s="43"/>
      <c r="DU886" s="50"/>
      <c r="DV886" s="115"/>
      <c r="DW886" s="222"/>
      <c r="DX886" s="223"/>
      <c r="EG886" s="43"/>
      <c r="EH886" s="43"/>
      <c r="EI886" s="43"/>
    </row>
    <row r="887">
      <c r="A887" s="218"/>
      <c r="B887" s="219"/>
      <c r="C887" s="15"/>
      <c r="D887" s="15"/>
      <c r="E887" s="15"/>
      <c r="F887" s="165"/>
      <c r="G887" s="15"/>
      <c r="H887" s="15"/>
      <c r="I887" s="28"/>
      <c r="J887" s="71"/>
      <c r="K887" s="35"/>
      <c r="L887" s="35"/>
      <c r="M887" s="35"/>
      <c r="N887" s="71"/>
      <c r="O887" s="15"/>
      <c r="P887" s="15"/>
      <c r="Q887" s="28"/>
      <c r="R887" s="71"/>
      <c r="S887" s="173"/>
      <c r="T887" s="219"/>
      <c r="U887" s="15"/>
      <c r="V887" s="15"/>
      <c r="W887" s="15"/>
      <c r="X887" s="165"/>
      <c r="Y887" s="15"/>
      <c r="Z887" s="15"/>
      <c r="AA887" s="15"/>
      <c r="AB887" s="71"/>
      <c r="AC887" s="35"/>
      <c r="AD887" s="35"/>
      <c r="AE887" s="35"/>
      <c r="AF887" s="71"/>
      <c r="AG887" s="15"/>
      <c r="AH887" s="15"/>
      <c r="AI887" s="28"/>
      <c r="AJ887" s="71"/>
      <c r="AK887" s="173"/>
      <c r="AL887" s="219"/>
      <c r="AM887" s="15"/>
      <c r="AN887" s="15"/>
      <c r="AO887" s="15"/>
      <c r="AP887" s="165"/>
      <c r="AQ887" s="15"/>
      <c r="AR887" s="15"/>
      <c r="AS887" s="28"/>
      <c r="AT887" s="71"/>
      <c r="AU887" s="35"/>
      <c r="AV887" s="35"/>
      <c r="AW887" s="35"/>
      <c r="AX887" s="71"/>
      <c r="AY887" s="15"/>
      <c r="AZ887" s="15"/>
      <c r="BA887" s="28"/>
      <c r="BB887" s="71"/>
      <c r="BC887" s="173"/>
      <c r="BD887" s="220"/>
      <c r="BH887" s="221"/>
      <c r="BK887" s="50"/>
      <c r="BL887" s="115"/>
      <c r="BM887" s="43"/>
      <c r="BN887" s="43"/>
      <c r="BO887" s="43"/>
      <c r="BP887" s="115"/>
      <c r="BS887" s="50"/>
      <c r="BT887" s="115"/>
      <c r="BU887" s="222"/>
      <c r="BV887" s="223"/>
      <c r="BZ887" s="221"/>
      <c r="CC887" s="50"/>
      <c r="CD887" s="115"/>
      <c r="CE887" s="43"/>
      <c r="CF887" s="43"/>
      <c r="CG887" s="43"/>
      <c r="CH887" s="115"/>
      <c r="CK887" s="50"/>
      <c r="CL887" s="115"/>
      <c r="CM887" s="222"/>
      <c r="CN887" s="223"/>
      <c r="CR887" s="221"/>
      <c r="CU887" s="50"/>
      <c r="CV887" s="115"/>
      <c r="CW887" s="43"/>
      <c r="CX887" s="43"/>
      <c r="CY887" s="43"/>
      <c r="CZ887" s="115"/>
      <c r="DC887" s="50"/>
      <c r="DD887" s="115"/>
      <c r="DE887" s="222"/>
      <c r="DF887" s="223"/>
      <c r="DJ887" s="221"/>
      <c r="DM887" s="50"/>
      <c r="DN887" s="115"/>
      <c r="DO887" s="43"/>
      <c r="DP887" s="43"/>
      <c r="DQ887" s="43"/>
      <c r="DU887" s="50"/>
      <c r="DV887" s="115"/>
      <c r="DW887" s="222"/>
      <c r="DX887" s="223"/>
      <c r="EG887" s="43"/>
      <c r="EH887" s="43"/>
      <c r="EI887" s="43"/>
    </row>
    <row r="888">
      <c r="A888" s="218"/>
      <c r="B888" s="219"/>
      <c r="C888" s="15"/>
      <c r="D888" s="15"/>
      <c r="E888" s="15"/>
      <c r="F888" s="165"/>
      <c r="G888" s="15"/>
      <c r="H888" s="15"/>
      <c r="I888" s="28"/>
      <c r="J888" s="71"/>
      <c r="K888" s="35"/>
      <c r="L888" s="35"/>
      <c r="M888" s="35"/>
      <c r="N888" s="71"/>
      <c r="O888" s="15"/>
      <c r="P888" s="15"/>
      <c r="Q888" s="28"/>
      <c r="R888" s="71"/>
      <c r="S888" s="173"/>
      <c r="T888" s="219"/>
      <c r="U888" s="15"/>
      <c r="V888" s="15"/>
      <c r="W888" s="15"/>
      <c r="X888" s="165"/>
      <c r="Y888" s="15"/>
      <c r="Z888" s="15"/>
      <c r="AA888" s="15"/>
      <c r="AB888" s="71"/>
      <c r="AC888" s="35"/>
      <c r="AD888" s="35"/>
      <c r="AE888" s="35"/>
      <c r="AF888" s="71"/>
      <c r="AG888" s="15"/>
      <c r="AH888" s="15"/>
      <c r="AI888" s="28"/>
      <c r="AJ888" s="71"/>
      <c r="AK888" s="173"/>
      <c r="AL888" s="219"/>
      <c r="AM888" s="15"/>
      <c r="AN888" s="15"/>
      <c r="AO888" s="15"/>
      <c r="AP888" s="165"/>
      <c r="AQ888" s="15"/>
      <c r="AR888" s="15"/>
      <c r="AS888" s="28"/>
      <c r="AT888" s="71"/>
      <c r="AU888" s="35"/>
      <c r="AV888" s="35"/>
      <c r="AW888" s="35"/>
      <c r="AX888" s="71"/>
      <c r="AY888" s="15"/>
      <c r="AZ888" s="15"/>
      <c r="BA888" s="28"/>
      <c r="BB888" s="71"/>
      <c r="BC888" s="173"/>
      <c r="BD888" s="220"/>
      <c r="BH888" s="221"/>
      <c r="BK888" s="50"/>
      <c r="BL888" s="115"/>
      <c r="BM888" s="43"/>
      <c r="BN888" s="43"/>
      <c r="BO888" s="43"/>
      <c r="BP888" s="115"/>
      <c r="BS888" s="50"/>
      <c r="BT888" s="115"/>
      <c r="BU888" s="222"/>
      <c r="BV888" s="223"/>
      <c r="BZ888" s="221"/>
      <c r="CC888" s="50"/>
      <c r="CD888" s="115"/>
      <c r="CE888" s="43"/>
      <c r="CF888" s="43"/>
      <c r="CG888" s="43"/>
      <c r="CH888" s="115"/>
      <c r="CK888" s="50"/>
      <c r="CL888" s="115"/>
      <c r="CM888" s="222"/>
      <c r="CN888" s="223"/>
      <c r="CR888" s="221"/>
      <c r="CU888" s="50"/>
      <c r="CV888" s="115"/>
      <c r="CW888" s="43"/>
      <c r="CX888" s="43"/>
      <c r="CY888" s="43"/>
      <c r="CZ888" s="115"/>
      <c r="DC888" s="50"/>
      <c r="DD888" s="115"/>
      <c r="DE888" s="222"/>
      <c r="DF888" s="223"/>
      <c r="DJ888" s="221"/>
      <c r="DM888" s="50"/>
      <c r="DN888" s="115"/>
      <c r="DO888" s="43"/>
      <c r="DP888" s="43"/>
      <c r="DQ888" s="43"/>
      <c r="DU888" s="50"/>
      <c r="DV888" s="115"/>
      <c r="DW888" s="222"/>
      <c r="DX888" s="223"/>
      <c r="EG888" s="43"/>
      <c r="EH888" s="43"/>
      <c r="EI888" s="43"/>
    </row>
    <row r="889">
      <c r="A889" s="218"/>
      <c r="B889" s="219"/>
      <c r="C889" s="15"/>
      <c r="D889" s="15"/>
      <c r="E889" s="15"/>
      <c r="F889" s="165"/>
      <c r="G889" s="15"/>
      <c r="H889" s="15"/>
      <c r="I889" s="28"/>
      <c r="J889" s="71"/>
      <c r="K889" s="35"/>
      <c r="L889" s="35"/>
      <c r="M889" s="35"/>
      <c r="N889" s="71"/>
      <c r="O889" s="15"/>
      <c r="P889" s="15"/>
      <c r="Q889" s="28"/>
      <c r="R889" s="71"/>
      <c r="S889" s="173"/>
      <c r="T889" s="219"/>
      <c r="U889" s="15"/>
      <c r="V889" s="15"/>
      <c r="W889" s="15"/>
      <c r="X889" s="165"/>
      <c r="Y889" s="15"/>
      <c r="Z889" s="15"/>
      <c r="AA889" s="15"/>
      <c r="AB889" s="71"/>
      <c r="AC889" s="35"/>
      <c r="AD889" s="35"/>
      <c r="AE889" s="35"/>
      <c r="AF889" s="71"/>
      <c r="AG889" s="15"/>
      <c r="AH889" s="15"/>
      <c r="AI889" s="28"/>
      <c r="AJ889" s="71"/>
      <c r="AK889" s="173"/>
      <c r="AL889" s="219"/>
      <c r="AM889" s="15"/>
      <c r="AN889" s="15"/>
      <c r="AO889" s="15"/>
      <c r="AP889" s="165"/>
      <c r="AQ889" s="15"/>
      <c r="AR889" s="15"/>
      <c r="AS889" s="28"/>
      <c r="AT889" s="71"/>
      <c r="AU889" s="35"/>
      <c r="AV889" s="35"/>
      <c r="AW889" s="35"/>
      <c r="AX889" s="71"/>
      <c r="AY889" s="15"/>
      <c r="AZ889" s="15"/>
      <c r="BA889" s="28"/>
      <c r="BB889" s="71"/>
      <c r="BC889" s="173"/>
      <c r="BD889" s="220"/>
      <c r="BH889" s="221"/>
      <c r="BK889" s="50"/>
      <c r="BL889" s="115"/>
      <c r="BM889" s="43"/>
      <c r="BN889" s="43"/>
      <c r="BO889" s="43"/>
      <c r="BP889" s="115"/>
      <c r="BS889" s="50"/>
      <c r="BT889" s="115"/>
      <c r="BU889" s="222"/>
      <c r="BV889" s="223"/>
      <c r="BZ889" s="221"/>
      <c r="CC889" s="50"/>
      <c r="CD889" s="115"/>
      <c r="CE889" s="43"/>
      <c r="CF889" s="43"/>
      <c r="CG889" s="43"/>
      <c r="CH889" s="115"/>
      <c r="CK889" s="50"/>
      <c r="CL889" s="115"/>
      <c r="CM889" s="222"/>
      <c r="CN889" s="223"/>
      <c r="CR889" s="221"/>
      <c r="CU889" s="50"/>
      <c r="CV889" s="115"/>
      <c r="CW889" s="43"/>
      <c r="CX889" s="43"/>
      <c r="CY889" s="43"/>
      <c r="CZ889" s="115"/>
      <c r="DC889" s="50"/>
      <c r="DD889" s="115"/>
      <c r="DE889" s="222"/>
      <c r="DF889" s="223"/>
      <c r="DJ889" s="221"/>
      <c r="DM889" s="50"/>
      <c r="DN889" s="115"/>
      <c r="DO889" s="43"/>
      <c r="DP889" s="43"/>
      <c r="DQ889" s="43"/>
      <c r="DU889" s="50"/>
      <c r="DV889" s="115"/>
      <c r="DW889" s="222"/>
      <c r="DX889" s="223"/>
      <c r="EG889" s="43"/>
      <c r="EH889" s="43"/>
      <c r="EI889" s="43"/>
    </row>
    <row r="890">
      <c r="A890" s="218"/>
      <c r="B890" s="219"/>
      <c r="C890" s="15"/>
      <c r="D890" s="15"/>
      <c r="E890" s="15"/>
      <c r="F890" s="165"/>
      <c r="G890" s="15"/>
      <c r="H890" s="15"/>
      <c r="I890" s="28"/>
      <c r="J890" s="71"/>
      <c r="K890" s="35"/>
      <c r="L890" s="35"/>
      <c r="M890" s="35"/>
      <c r="N890" s="71"/>
      <c r="O890" s="15"/>
      <c r="P890" s="15"/>
      <c r="Q890" s="28"/>
      <c r="R890" s="71"/>
      <c r="S890" s="173"/>
      <c r="T890" s="219"/>
      <c r="U890" s="15"/>
      <c r="V890" s="15"/>
      <c r="W890" s="15"/>
      <c r="X890" s="165"/>
      <c r="Y890" s="15"/>
      <c r="Z890" s="15"/>
      <c r="AA890" s="15"/>
      <c r="AB890" s="71"/>
      <c r="AC890" s="35"/>
      <c r="AD890" s="35"/>
      <c r="AE890" s="35"/>
      <c r="AF890" s="71"/>
      <c r="AG890" s="15"/>
      <c r="AH890" s="15"/>
      <c r="AI890" s="28"/>
      <c r="AJ890" s="71"/>
      <c r="AK890" s="173"/>
      <c r="AL890" s="219"/>
      <c r="AM890" s="15"/>
      <c r="AN890" s="15"/>
      <c r="AO890" s="15"/>
      <c r="AP890" s="165"/>
      <c r="AQ890" s="15"/>
      <c r="AR890" s="15"/>
      <c r="AS890" s="28"/>
      <c r="AT890" s="71"/>
      <c r="AU890" s="35"/>
      <c r="AV890" s="35"/>
      <c r="AW890" s="35"/>
      <c r="AX890" s="71"/>
      <c r="AY890" s="15"/>
      <c r="AZ890" s="15"/>
      <c r="BA890" s="28"/>
      <c r="BB890" s="71"/>
      <c r="BC890" s="173"/>
      <c r="BD890" s="220"/>
      <c r="BH890" s="221"/>
      <c r="BK890" s="50"/>
      <c r="BL890" s="115"/>
      <c r="BM890" s="43"/>
      <c r="BN890" s="43"/>
      <c r="BO890" s="43"/>
      <c r="BP890" s="115"/>
      <c r="BS890" s="50"/>
      <c r="BT890" s="115"/>
      <c r="BU890" s="222"/>
      <c r="BV890" s="223"/>
      <c r="BZ890" s="221"/>
      <c r="CC890" s="50"/>
      <c r="CD890" s="115"/>
      <c r="CE890" s="43"/>
      <c r="CF890" s="43"/>
      <c r="CG890" s="43"/>
      <c r="CH890" s="115"/>
      <c r="CK890" s="50"/>
      <c r="CL890" s="115"/>
      <c r="CM890" s="222"/>
      <c r="CN890" s="223"/>
      <c r="CR890" s="221"/>
      <c r="CU890" s="50"/>
      <c r="CV890" s="115"/>
      <c r="CW890" s="43"/>
      <c r="CX890" s="43"/>
      <c r="CY890" s="43"/>
      <c r="CZ890" s="115"/>
      <c r="DC890" s="50"/>
      <c r="DD890" s="115"/>
      <c r="DE890" s="222"/>
      <c r="DF890" s="223"/>
      <c r="DJ890" s="221"/>
      <c r="DM890" s="50"/>
      <c r="DN890" s="115"/>
      <c r="DO890" s="43"/>
      <c r="DP890" s="43"/>
      <c r="DQ890" s="43"/>
      <c r="DU890" s="50"/>
      <c r="DV890" s="115"/>
      <c r="DW890" s="222"/>
      <c r="DX890" s="223"/>
      <c r="EG890" s="43"/>
      <c r="EH890" s="43"/>
      <c r="EI890" s="43"/>
    </row>
    <row r="891">
      <c r="A891" s="218"/>
      <c r="B891" s="219"/>
      <c r="C891" s="15"/>
      <c r="D891" s="15"/>
      <c r="E891" s="15"/>
      <c r="F891" s="165"/>
      <c r="G891" s="15"/>
      <c r="H891" s="15"/>
      <c r="I891" s="28"/>
      <c r="J891" s="71"/>
      <c r="K891" s="35"/>
      <c r="L891" s="35"/>
      <c r="M891" s="35"/>
      <c r="N891" s="71"/>
      <c r="O891" s="15"/>
      <c r="P891" s="15"/>
      <c r="Q891" s="28"/>
      <c r="R891" s="71"/>
      <c r="S891" s="173"/>
      <c r="T891" s="219"/>
      <c r="U891" s="15"/>
      <c r="V891" s="15"/>
      <c r="W891" s="15"/>
      <c r="X891" s="165"/>
      <c r="Y891" s="15"/>
      <c r="Z891" s="15"/>
      <c r="AA891" s="15"/>
      <c r="AB891" s="71"/>
      <c r="AC891" s="35"/>
      <c r="AD891" s="35"/>
      <c r="AE891" s="35"/>
      <c r="AF891" s="71"/>
      <c r="AG891" s="15"/>
      <c r="AH891" s="15"/>
      <c r="AI891" s="28"/>
      <c r="AJ891" s="71"/>
      <c r="AK891" s="173"/>
      <c r="AL891" s="219"/>
      <c r="AM891" s="15"/>
      <c r="AN891" s="15"/>
      <c r="AO891" s="15"/>
      <c r="AP891" s="165"/>
      <c r="AQ891" s="15"/>
      <c r="AR891" s="15"/>
      <c r="AS891" s="28"/>
      <c r="AT891" s="71"/>
      <c r="AU891" s="35"/>
      <c r="AV891" s="35"/>
      <c r="AW891" s="35"/>
      <c r="AX891" s="71"/>
      <c r="AY891" s="15"/>
      <c r="AZ891" s="15"/>
      <c r="BA891" s="28"/>
      <c r="BB891" s="71"/>
      <c r="BC891" s="173"/>
      <c r="BD891" s="220"/>
      <c r="BH891" s="221"/>
      <c r="BK891" s="50"/>
      <c r="BL891" s="115"/>
      <c r="BM891" s="43"/>
      <c r="BN891" s="43"/>
      <c r="BO891" s="43"/>
      <c r="BP891" s="115"/>
      <c r="BS891" s="50"/>
      <c r="BT891" s="115"/>
      <c r="BU891" s="222"/>
      <c r="BV891" s="223"/>
      <c r="BZ891" s="221"/>
      <c r="CC891" s="50"/>
      <c r="CD891" s="115"/>
      <c r="CE891" s="43"/>
      <c r="CF891" s="43"/>
      <c r="CG891" s="43"/>
      <c r="CH891" s="115"/>
      <c r="CK891" s="50"/>
      <c r="CL891" s="115"/>
      <c r="CM891" s="222"/>
      <c r="CN891" s="223"/>
      <c r="CR891" s="221"/>
      <c r="CU891" s="50"/>
      <c r="CV891" s="115"/>
      <c r="CW891" s="43"/>
      <c r="CX891" s="43"/>
      <c r="CY891" s="43"/>
      <c r="CZ891" s="115"/>
      <c r="DC891" s="50"/>
      <c r="DD891" s="115"/>
      <c r="DE891" s="222"/>
      <c r="DF891" s="223"/>
      <c r="DJ891" s="221"/>
      <c r="DM891" s="50"/>
      <c r="DN891" s="115"/>
      <c r="DO891" s="43"/>
      <c r="DP891" s="43"/>
      <c r="DQ891" s="43"/>
      <c r="DU891" s="50"/>
      <c r="DV891" s="115"/>
      <c r="DW891" s="222"/>
      <c r="DX891" s="223"/>
      <c r="EG891" s="43"/>
      <c r="EH891" s="43"/>
      <c r="EI891" s="43"/>
    </row>
    <row r="892">
      <c r="A892" s="218"/>
      <c r="B892" s="219"/>
      <c r="C892" s="15"/>
      <c r="D892" s="15"/>
      <c r="E892" s="15"/>
      <c r="F892" s="165"/>
      <c r="G892" s="15"/>
      <c r="H892" s="15"/>
      <c r="I892" s="28"/>
      <c r="J892" s="71"/>
      <c r="K892" s="35"/>
      <c r="L892" s="35"/>
      <c r="M892" s="35"/>
      <c r="N892" s="71"/>
      <c r="O892" s="15"/>
      <c r="P892" s="15"/>
      <c r="Q892" s="28"/>
      <c r="R892" s="71"/>
      <c r="S892" s="173"/>
      <c r="T892" s="219"/>
      <c r="U892" s="15"/>
      <c r="V892" s="15"/>
      <c r="W892" s="15"/>
      <c r="X892" s="165"/>
      <c r="Y892" s="15"/>
      <c r="Z892" s="15"/>
      <c r="AA892" s="15"/>
      <c r="AB892" s="71"/>
      <c r="AC892" s="35"/>
      <c r="AD892" s="35"/>
      <c r="AE892" s="35"/>
      <c r="AF892" s="71"/>
      <c r="AG892" s="15"/>
      <c r="AH892" s="15"/>
      <c r="AI892" s="28"/>
      <c r="AJ892" s="71"/>
      <c r="AK892" s="173"/>
      <c r="AL892" s="219"/>
      <c r="AM892" s="15"/>
      <c r="AN892" s="15"/>
      <c r="AO892" s="15"/>
      <c r="AP892" s="165"/>
      <c r="AQ892" s="15"/>
      <c r="AR892" s="15"/>
      <c r="AS892" s="28"/>
      <c r="AT892" s="71"/>
      <c r="AU892" s="35"/>
      <c r="AV892" s="35"/>
      <c r="AW892" s="35"/>
      <c r="AX892" s="71"/>
      <c r="AY892" s="15"/>
      <c r="AZ892" s="15"/>
      <c r="BA892" s="28"/>
      <c r="BB892" s="71"/>
      <c r="BC892" s="173"/>
      <c r="BD892" s="220"/>
      <c r="BH892" s="221"/>
      <c r="BK892" s="50"/>
      <c r="BL892" s="115"/>
      <c r="BM892" s="43"/>
      <c r="BN892" s="43"/>
      <c r="BO892" s="43"/>
      <c r="BP892" s="115"/>
      <c r="BS892" s="50"/>
      <c r="BT892" s="115"/>
      <c r="BU892" s="222"/>
      <c r="BV892" s="223"/>
      <c r="BZ892" s="221"/>
      <c r="CC892" s="50"/>
      <c r="CD892" s="115"/>
      <c r="CE892" s="43"/>
      <c r="CF892" s="43"/>
      <c r="CG892" s="43"/>
      <c r="CH892" s="115"/>
      <c r="CK892" s="50"/>
      <c r="CL892" s="115"/>
      <c r="CM892" s="222"/>
      <c r="CN892" s="223"/>
      <c r="CR892" s="221"/>
      <c r="CU892" s="50"/>
      <c r="CV892" s="115"/>
      <c r="CW892" s="43"/>
      <c r="CX892" s="43"/>
      <c r="CY892" s="43"/>
      <c r="CZ892" s="115"/>
      <c r="DC892" s="50"/>
      <c r="DD892" s="115"/>
      <c r="DE892" s="222"/>
      <c r="DF892" s="223"/>
      <c r="DJ892" s="221"/>
      <c r="DM892" s="50"/>
      <c r="DN892" s="115"/>
      <c r="DO892" s="43"/>
      <c r="DP892" s="43"/>
      <c r="DQ892" s="43"/>
      <c r="DU892" s="50"/>
      <c r="DV892" s="115"/>
      <c r="DW892" s="222"/>
      <c r="DX892" s="223"/>
      <c r="EG892" s="43"/>
      <c r="EH892" s="43"/>
      <c r="EI892" s="43"/>
    </row>
    <row r="893">
      <c r="A893" s="218"/>
      <c r="B893" s="219"/>
      <c r="C893" s="15"/>
      <c r="D893" s="15"/>
      <c r="E893" s="15"/>
      <c r="F893" s="165"/>
      <c r="G893" s="15"/>
      <c r="H893" s="15"/>
      <c r="I893" s="28"/>
      <c r="J893" s="71"/>
      <c r="K893" s="35"/>
      <c r="L893" s="35"/>
      <c r="M893" s="35"/>
      <c r="N893" s="71"/>
      <c r="O893" s="15"/>
      <c r="P893" s="15"/>
      <c r="Q893" s="28"/>
      <c r="R893" s="71"/>
      <c r="S893" s="173"/>
      <c r="T893" s="219"/>
      <c r="U893" s="15"/>
      <c r="V893" s="15"/>
      <c r="W893" s="15"/>
      <c r="X893" s="165"/>
      <c r="Y893" s="15"/>
      <c r="Z893" s="15"/>
      <c r="AA893" s="15"/>
      <c r="AB893" s="71"/>
      <c r="AC893" s="35"/>
      <c r="AD893" s="35"/>
      <c r="AE893" s="35"/>
      <c r="AF893" s="71"/>
      <c r="AG893" s="15"/>
      <c r="AH893" s="15"/>
      <c r="AI893" s="28"/>
      <c r="AJ893" s="71"/>
      <c r="AK893" s="173"/>
      <c r="AL893" s="219"/>
      <c r="AM893" s="15"/>
      <c r="AN893" s="15"/>
      <c r="AO893" s="15"/>
      <c r="AP893" s="165"/>
      <c r="AQ893" s="15"/>
      <c r="AR893" s="15"/>
      <c r="AS893" s="28"/>
      <c r="AT893" s="71"/>
      <c r="AU893" s="35"/>
      <c r="AV893" s="35"/>
      <c r="AW893" s="35"/>
      <c r="AX893" s="71"/>
      <c r="AY893" s="15"/>
      <c r="AZ893" s="15"/>
      <c r="BA893" s="28"/>
      <c r="BB893" s="71"/>
      <c r="BC893" s="173"/>
      <c r="BD893" s="220"/>
      <c r="BH893" s="221"/>
      <c r="BK893" s="50"/>
      <c r="BL893" s="115"/>
      <c r="BM893" s="43"/>
      <c r="BN893" s="43"/>
      <c r="BO893" s="43"/>
      <c r="BP893" s="115"/>
      <c r="BS893" s="50"/>
      <c r="BT893" s="115"/>
      <c r="BU893" s="222"/>
      <c r="BV893" s="223"/>
      <c r="BZ893" s="221"/>
      <c r="CC893" s="50"/>
      <c r="CD893" s="115"/>
      <c r="CE893" s="43"/>
      <c r="CF893" s="43"/>
      <c r="CG893" s="43"/>
      <c r="CH893" s="115"/>
      <c r="CK893" s="50"/>
      <c r="CL893" s="115"/>
      <c r="CM893" s="222"/>
      <c r="CN893" s="223"/>
      <c r="CR893" s="221"/>
      <c r="CU893" s="50"/>
      <c r="CV893" s="115"/>
      <c r="CW893" s="43"/>
      <c r="CX893" s="43"/>
      <c r="CY893" s="43"/>
      <c r="CZ893" s="115"/>
      <c r="DC893" s="50"/>
      <c r="DD893" s="115"/>
      <c r="DE893" s="222"/>
      <c r="DF893" s="223"/>
      <c r="DJ893" s="221"/>
      <c r="DM893" s="50"/>
      <c r="DN893" s="115"/>
      <c r="DO893" s="43"/>
      <c r="DP893" s="43"/>
      <c r="DQ893" s="43"/>
      <c r="DU893" s="50"/>
      <c r="DV893" s="115"/>
      <c r="DW893" s="222"/>
      <c r="DX893" s="223"/>
      <c r="EG893" s="43"/>
      <c r="EH893" s="43"/>
      <c r="EI893" s="43"/>
    </row>
    <row r="894">
      <c r="A894" s="218"/>
      <c r="B894" s="219"/>
      <c r="C894" s="15"/>
      <c r="D894" s="15"/>
      <c r="E894" s="15"/>
      <c r="F894" s="165"/>
      <c r="G894" s="15"/>
      <c r="H894" s="15"/>
      <c r="I894" s="28"/>
      <c r="J894" s="71"/>
      <c r="K894" s="35"/>
      <c r="L894" s="35"/>
      <c r="M894" s="35"/>
      <c r="N894" s="71"/>
      <c r="O894" s="15"/>
      <c r="P894" s="15"/>
      <c r="Q894" s="28"/>
      <c r="R894" s="71"/>
      <c r="S894" s="173"/>
      <c r="T894" s="219"/>
      <c r="U894" s="15"/>
      <c r="V894" s="15"/>
      <c r="W894" s="15"/>
      <c r="X894" s="165"/>
      <c r="Y894" s="15"/>
      <c r="Z894" s="15"/>
      <c r="AA894" s="15"/>
      <c r="AB894" s="71"/>
      <c r="AC894" s="35"/>
      <c r="AD894" s="35"/>
      <c r="AE894" s="35"/>
      <c r="AF894" s="71"/>
      <c r="AG894" s="15"/>
      <c r="AH894" s="15"/>
      <c r="AI894" s="28"/>
      <c r="AJ894" s="71"/>
      <c r="AK894" s="173"/>
      <c r="AL894" s="219"/>
      <c r="AM894" s="15"/>
      <c r="AN894" s="15"/>
      <c r="AO894" s="15"/>
      <c r="AP894" s="165"/>
      <c r="AQ894" s="15"/>
      <c r="AR894" s="15"/>
      <c r="AS894" s="28"/>
      <c r="AT894" s="71"/>
      <c r="AU894" s="35"/>
      <c r="AV894" s="35"/>
      <c r="AW894" s="35"/>
      <c r="AX894" s="71"/>
      <c r="AY894" s="15"/>
      <c r="AZ894" s="15"/>
      <c r="BA894" s="28"/>
      <c r="BB894" s="71"/>
      <c r="BC894" s="173"/>
      <c r="BD894" s="220"/>
      <c r="BH894" s="221"/>
      <c r="BK894" s="50"/>
      <c r="BL894" s="115"/>
      <c r="BM894" s="43"/>
      <c r="BN894" s="43"/>
      <c r="BO894" s="43"/>
      <c r="BP894" s="115"/>
      <c r="BS894" s="50"/>
      <c r="BT894" s="115"/>
      <c r="BU894" s="222"/>
      <c r="BV894" s="223"/>
      <c r="BZ894" s="221"/>
      <c r="CC894" s="50"/>
      <c r="CD894" s="115"/>
      <c r="CE894" s="43"/>
      <c r="CF894" s="43"/>
      <c r="CG894" s="43"/>
      <c r="CH894" s="115"/>
      <c r="CK894" s="50"/>
      <c r="CL894" s="115"/>
      <c r="CM894" s="222"/>
      <c r="CN894" s="223"/>
      <c r="CR894" s="221"/>
      <c r="CU894" s="50"/>
      <c r="CV894" s="115"/>
      <c r="CW894" s="43"/>
      <c r="CX894" s="43"/>
      <c r="CY894" s="43"/>
      <c r="CZ894" s="115"/>
      <c r="DC894" s="50"/>
      <c r="DD894" s="115"/>
      <c r="DE894" s="222"/>
      <c r="DF894" s="223"/>
      <c r="DJ894" s="221"/>
      <c r="DM894" s="50"/>
      <c r="DN894" s="115"/>
      <c r="DO894" s="43"/>
      <c r="DP894" s="43"/>
      <c r="DQ894" s="43"/>
      <c r="DU894" s="50"/>
      <c r="DV894" s="115"/>
      <c r="DW894" s="222"/>
      <c r="DX894" s="223"/>
      <c r="EG894" s="43"/>
      <c r="EH894" s="43"/>
      <c r="EI894" s="43"/>
    </row>
    <row r="895">
      <c r="A895" s="218"/>
      <c r="B895" s="219"/>
      <c r="C895" s="15"/>
      <c r="D895" s="15"/>
      <c r="E895" s="15"/>
      <c r="F895" s="165"/>
      <c r="G895" s="15"/>
      <c r="H895" s="15"/>
      <c r="I895" s="28"/>
      <c r="J895" s="71"/>
      <c r="K895" s="35"/>
      <c r="L895" s="35"/>
      <c r="M895" s="35"/>
      <c r="N895" s="71"/>
      <c r="O895" s="15"/>
      <c r="P895" s="15"/>
      <c r="Q895" s="28"/>
      <c r="R895" s="71"/>
      <c r="S895" s="173"/>
      <c r="T895" s="219"/>
      <c r="U895" s="15"/>
      <c r="V895" s="15"/>
      <c r="W895" s="15"/>
      <c r="X895" s="165"/>
      <c r="Y895" s="15"/>
      <c r="Z895" s="15"/>
      <c r="AA895" s="15"/>
      <c r="AB895" s="71"/>
      <c r="AC895" s="35"/>
      <c r="AD895" s="35"/>
      <c r="AE895" s="35"/>
      <c r="AF895" s="71"/>
      <c r="AG895" s="15"/>
      <c r="AH895" s="15"/>
      <c r="AI895" s="28"/>
      <c r="AJ895" s="71"/>
      <c r="AK895" s="173"/>
      <c r="AL895" s="219"/>
      <c r="AM895" s="15"/>
      <c r="AN895" s="15"/>
      <c r="AO895" s="15"/>
      <c r="AP895" s="165"/>
      <c r="AQ895" s="15"/>
      <c r="AR895" s="15"/>
      <c r="AS895" s="28"/>
      <c r="AT895" s="71"/>
      <c r="AU895" s="35"/>
      <c r="AV895" s="35"/>
      <c r="AW895" s="35"/>
      <c r="AX895" s="71"/>
      <c r="AY895" s="15"/>
      <c r="AZ895" s="15"/>
      <c r="BA895" s="28"/>
      <c r="BB895" s="71"/>
      <c r="BC895" s="173"/>
      <c r="BD895" s="220"/>
      <c r="BH895" s="221"/>
      <c r="BK895" s="50"/>
      <c r="BL895" s="115"/>
      <c r="BM895" s="43"/>
      <c r="BN895" s="43"/>
      <c r="BO895" s="43"/>
      <c r="BP895" s="115"/>
      <c r="BS895" s="50"/>
      <c r="BT895" s="115"/>
      <c r="BU895" s="222"/>
      <c r="BV895" s="223"/>
      <c r="BZ895" s="221"/>
      <c r="CC895" s="50"/>
      <c r="CD895" s="115"/>
      <c r="CE895" s="43"/>
      <c r="CF895" s="43"/>
      <c r="CG895" s="43"/>
      <c r="CH895" s="115"/>
      <c r="CK895" s="50"/>
      <c r="CL895" s="115"/>
      <c r="CM895" s="222"/>
      <c r="CN895" s="223"/>
      <c r="CR895" s="221"/>
      <c r="CU895" s="50"/>
      <c r="CV895" s="115"/>
      <c r="CW895" s="43"/>
      <c r="CX895" s="43"/>
      <c r="CY895" s="43"/>
      <c r="CZ895" s="115"/>
      <c r="DC895" s="50"/>
      <c r="DD895" s="115"/>
      <c r="DE895" s="222"/>
      <c r="DF895" s="223"/>
      <c r="DJ895" s="221"/>
      <c r="DM895" s="50"/>
      <c r="DN895" s="115"/>
      <c r="DO895" s="43"/>
      <c r="DP895" s="43"/>
      <c r="DQ895" s="43"/>
      <c r="DU895" s="50"/>
      <c r="DV895" s="115"/>
      <c r="DW895" s="222"/>
      <c r="DX895" s="223"/>
      <c r="EG895" s="43"/>
      <c r="EH895" s="43"/>
      <c r="EI895" s="43"/>
    </row>
    <row r="896">
      <c r="A896" s="218"/>
      <c r="B896" s="219"/>
      <c r="C896" s="15"/>
      <c r="D896" s="15"/>
      <c r="E896" s="15"/>
      <c r="F896" s="165"/>
      <c r="G896" s="15"/>
      <c r="H896" s="15"/>
      <c r="I896" s="28"/>
      <c r="J896" s="71"/>
      <c r="K896" s="35"/>
      <c r="L896" s="35"/>
      <c r="M896" s="35"/>
      <c r="N896" s="71"/>
      <c r="O896" s="15"/>
      <c r="P896" s="15"/>
      <c r="Q896" s="28"/>
      <c r="R896" s="71"/>
      <c r="S896" s="173"/>
      <c r="T896" s="219"/>
      <c r="U896" s="15"/>
      <c r="V896" s="15"/>
      <c r="W896" s="15"/>
      <c r="X896" s="165"/>
      <c r="Y896" s="15"/>
      <c r="Z896" s="15"/>
      <c r="AA896" s="15"/>
      <c r="AB896" s="71"/>
      <c r="AC896" s="35"/>
      <c r="AD896" s="35"/>
      <c r="AE896" s="35"/>
      <c r="AF896" s="71"/>
      <c r="AG896" s="15"/>
      <c r="AH896" s="15"/>
      <c r="AI896" s="28"/>
      <c r="AJ896" s="71"/>
      <c r="AK896" s="173"/>
      <c r="AL896" s="219"/>
      <c r="AM896" s="15"/>
      <c r="AN896" s="15"/>
      <c r="AO896" s="15"/>
      <c r="AP896" s="165"/>
      <c r="AQ896" s="15"/>
      <c r="AR896" s="15"/>
      <c r="AS896" s="28"/>
      <c r="AT896" s="71"/>
      <c r="AU896" s="35"/>
      <c r="AV896" s="35"/>
      <c r="AW896" s="35"/>
      <c r="AX896" s="71"/>
      <c r="AY896" s="15"/>
      <c r="AZ896" s="15"/>
      <c r="BA896" s="28"/>
      <c r="BB896" s="71"/>
      <c r="BC896" s="173"/>
      <c r="BD896" s="220"/>
      <c r="BH896" s="221"/>
      <c r="BK896" s="50"/>
      <c r="BL896" s="115"/>
      <c r="BM896" s="43"/>
      <c r="BN896" s="43"/>
      <c r="BO896" s="43"/>
      <c r="BP896" s="115"/>
      <c r="BS896" s="50"/>
      <c r="BT896" s="115"/>
      <c r="BU896" s="222"/>
      <c r="BV896" s="223"/>
      <c r="BZ896" s="221"/>
      <c r="CC896" s="50"/>
      <c r="CD896" s="115"/>
      <c r="CE896" s="43"/>
      <c r="CF896" s="43"/>
      <c r="CG896" s="43"/>
      <c r="CH896" s="115"/>
      <c r="CK896" s="50"/>
      <c r="CL896" s="115"/>
      <c r="CM896" s="222"/>
      <c r="CN896" s="223"/>
      <c r="CR896" s="221"/>
      <c r="CU896" s="50"/>
      <c r="CV896" s="115"/>
      <c r="CW896" s="43"/>
      <c r="CX896" s="43"/>
      <c r="CY896" s="43"/>
      <c r="CZ896" s="115"/>
      <c r="DC896" s="50"/>
      <c r="DD896" s="115"/>
      <c r="DE896" s="222"/>
      <c r="DF896" s="223"/>
      <c r="DJ896" s="221"/>
      <c r="DM896" s="50"/>
      <c r="DN896" s="115"/>
      <c r="DO896" s="43"/>
      <c r="DP896" s="43"/>
      <c r="DQ896" s="43"/>
      <c r="DU896" s="50"/>
      <c r="DV896" s="115"/>
      <c r="DW896" s="222"/>
      <c r="DX896" s="223"/>
      <c r="EG896" s="43"/>
      <c r="EH896" s="43"/>
      <c r="EI896" s="43"/>
    </row>
    <row r="897">
      <c r="A897" s="218"/>
      <c r="B897" s="219"/>
      <c r="C897" s="15"/>
      <c r="D897" s="15"/>
      <c r="E897" s="15"/>
      <c r="F897" s="165"/>
      <c r="G897" s="15"/>
      <c r="H897" s="15"/>
      <c r="I897" s="28"/>
      <c r="J897" s="71"/>
      <c r="K897" s="35"/>
      <c r="L897" s="35"/>
      <c r="M897" s="35"/>
      <c r="N897" s="71"/>
      <c r="O897" s="15"/>
      <c r="P897" s="15"/>
      <c r="Q897" s="28"/>
      <c r="R897" s="71"/>
      <c r="S897" s="173"/>
      <c r="T897" s="219"/>
      <c r="U897" s="15"/>
      <c r="V897" s="15"/>
      <c r="W897" s="15"/>
      <c r="X897" s="165"/>
      <c r="Y897" s="15"/>
      <c r="Z897" s="15"/>
      <c r="AA897" s="15"/>
      <c r="AB897" s="71"/>
      <c r="AC897" s="35"/>
      <c r="AD897" s="35"/>
      <c r="AE897" s="35"/>
      <c r="AF897" s="71"/>
      <c r="AG897" s="15"/>
      <c r="AH897" s="15"/>
      <c r="AI897" s="28"/>
      <c r="AJ897" s="71"/>
      <c r="AK897" s="173"/>
      <c r="AL897" s="219"/>
      <c r="AM897" s="15"/>
      <c r="AN897" s="15"/>
      <c r="AO897" s="15"/>
      <c r="AP897" s="165"/>
      <c r="AQ897" s="15"/>
      <c r="AR897" s="15"/>
      <c r="AS897" s="28"/>
      <c r="AT897" s="71"/>
      <c r="AU897" s="35"/>
      <c r="AV897" s="35"/>
      <c r="AW897" s="35"/>
      <c r="AX897" s="71"/>
      <c r="AY897" s="15"/>
      <c r="AZ897" s="15"/>
      <c r="BA897" s="28"/>
      <c r="BB897" s="71"/>
      <c r="BC897" s="173"/>
      <c r="BD897" s="220"/>
      <c r="BH897" s="221"/>
      <c r="BK897" s="50"/>
      <c r="BL897" s="115"/>
      <c r="BM897" s="43"/>
      <c r="BN897" s="43"/>
      <c r="BO897" s="43"/>
      <c r="BP897" s="115"/>
      <c r="BS897" s="50"/>
      <c r="BT897" s="115"/>
      <c r="BU897" s="222"/>
      <c r="BV897" s="223"/>
      <c r="BZ897" s="221"/>
      <c r="CC897" s="50"/>
      <c r="CD897" s="115"/>
      <c r="CE897" s="43"/>
      <c r="CF897" s="43"/>
      <c r="CG897" s="43"/>
      <c r="CH897" s="115"/>
      <c r="CK897" s="50"/>
      <c r="CL897" s="115"/>
      <c r="CM897" s="222"/>
      <c r="CN897" s="223"/>
      <c r="CR897" s="221"/>
      <c r="CU897" s="50"/>
      <c r="CV897" s="115"/>
      <c r="CW897" s="43"/>
      <c r="CX897" s="43"/>
      <c r="CY897" s="43"/>
      <c r="CZ897" s="115"/>
      <c r="DC897" s="50"/>
      <c r="DD897" s="115"/>
      <c r="DE897" s="222"/>
      <c r="DF897" s="223"/>
      <c r="DJ897" s="221"/>
      <c r="DM897" s="50"/>
      <c r="DN897" s="115"/>
      <c r="DO897" s="43"/>
      <c r="DP897" s="43"/>
      <c r="DQ897" s="43"/>
      <c r="DU897" s="50"/>
      <c r="DV897" s="115"/>
      <c r="DW897" s="222"/>
      <c r="DX897" s="223"/>
      <c r="EG897" s="43"/>
      <c r="EH897" s="43"/>
      <c r="EI897" s="43"/>
    </row>
    <row r="898">
      <c r="A898" s="218"/>
      <c r="B898" s="219"/>
      <c r="C898" s="15"/>
      <c r="D898" s="15"/>
      <c r="E898" s="15"/>
      <c r="F898" s="165"/>
      <c r="G898" s="15"/>
      <c r="H898" s="15"/>
      <c r="I898" s="28"/>
      <c r="J898" s="71"/>
      <c r="K898" s="35"/>
      <c r="L898" s="35"/>
      <c r="M898" s="35"/>
      <c r="N898" s="71"/>
      <c r="O898" s="15"/>
      <c r="P898" s="15"/>
      <c r="Q898" s="28"/>
      <c r="R898" s="71"/>
      <c r="S898" s="173"/>
      <c r="T898" s="219"/>
      <c r="U898" s="15"/>
      <c r="V898" s="15"/>
      <c r="W898" s="15"/>
      <c r="X898" s="165"/>
      <c r="Y898" s="15"/>
      <c r="Z898" s="15"/>
      <c r="AA898" s="15"/>
      <c r="AB898" s="71"/>
      <c r="AC898" s="35"/>
      <c r="AD898" s="35"/>
      <c r="AE898" s="35"/>
      <c r="AF898" s="71"/>
      <c r="AG898" s="15"/>
      <c r="AH898" s="15"/>
      <c r="AI898" s="28"/>
      <c r="AJ898" s="71"/>
      <c r="AK898" s="173"/>
      <c r="AL898" s="219"/>
      <c r="AM898" s="15"/>
      <c r="AN898" s="15"/>
      <c r="AO898" s="15"/>
      <c r="AP898" s="165"/>
      <c r="AQ898" s="15"/>
      <c r="AR898" s="15"/>
      <c r="AS898" s="28"/>
      <c r="AT898" s="71"/>
      <c r="AU898" s="35"/>
      <c r="AV898" s="35"/>
      <c r="AW898" s="35"/>
      <c r="AX898" s="71"/>
      <c r="AY898" s="15"/>
      <c r="AZ898" s="15"/>
      <c r="BA898" s="28"/>
      <c r="BB898" s="71"/>
      <c r="BC898" s="173"/>
      <c r="BD898" s="220"/>
      <c r="BH898" s="221"/>
      <c r="BK898" s="50"/>
      <c r="BL898" s="115"/>
      <c r="BM898" s="43"/>
      <c r="BN898" s="43"/>
      <c r="BO898" s="43"/>
      <c r="BP898" s="115"/>
      <c r="BS898" s="50"/>
      <c r="BT898" s="115"/>
      <c r="BU898" s="222"/>
      <c r="BV898" s="223"/>
      <c r="BZ898" s="221"/>
      <c r="CC898" s="50"/>
      <c r="CD898" s="115"/>
      <c r="CE898" s="43"/>
      <c r="CF898" s="43"/>
      <c r="CG898" s="43"/>
      <c r="CH898" s="115"/>
      <c r="CK898" s="50"/>
      <c r="CL898" s="115"/>
      <c r="CM898" s="222"/>
      <c r="CN898" s="223"/>
      <c r="CR898" s="221"/>
      <c r="CU898" s="50"/>
      <c r="CV898" s="115"/>
      <c r="CW898" s="43"/>
      <c r="CX898" s="43"/>
      <c r="CY898" s="43"/>
      <c r="CZ898" s="115"/>
      <c r="DC898" s="50"/>
      <c r="DD898" s="115"/>
      <c r="DE898" s="222"/>
      <c r="DF898" s="223"/>
      <c r="DJ898" s="221"/>
      <c r="DM898" s="50"/>
      <c r="DN898" s="115"/>
      <c r="DO898" s="43"/>
      <c r="DP898" s="43"/>
      <c r="DQ898" s="43"/>
      <c r="DU898" s="50"/>
      <c r="DV898" s="115"/>
      <c r="DW898" s="222"/>
      <c r="DX898" s="223"/>
      <c r="EG898" s="43"/>
      <c r="EH898" s="43"/>
      <c r="EI898" s="43"/>
    </row>
    <row r="899">
      <c r="A899" s="218"/>
      <c r="B899" s="219"/>
      <c r="C899" s="15"/>
      <c r="D899" s="15"/>
      <c r="E899" s="15"/>
      <c r="F899" s="165"/>
      <c r="G899" s="15"/>
      <c r="H899" s="15"/>
      <c r="I899" s="28"/>
      <c r="J899" s="71"/>
      <c r="K899" s="35"/>
      <c r="L899" s="35"/>
      <c r="M899" s="35"/>
      <c r="N899" s="71"/>
      <c r="O899" s="15"/>
      <c r="P899" s="15"/>
      <c r="Q899" s="28"/>
      <c r="R899" s="71"/>
      <c r="S899" s="173"/>
      <c r="T899" s="219"/>
      <c r="U899" s="15"/>
      <c r="V899" s="15"/>
      <c r="W899" s="15"/>
      <c r="X899" s="165"/>
      <c r="Y899" s="15"/>
      <c r="Z899" s="15"/>
      <c r="AA899" s="15"/>
      <c r="AB899" s="71"/>
      <c r="AC899" s="35"/>
      <c r="AD899" s="35"/>
      <c r="AE899" s="35"/>
      <c r="AF899" s="71"/>
      <c r="AG899" s="15"/>
      <c r="AH899" s="15"/>
      <c r="AI899" s="28"/>
      <c r="AJ899" s="71"/>
      <c r="AK899" s="173"/>
      <c r="AL899" s="219"/>
      <c r="AM899" s="15"/>
      <c r="AN899" s="15"/>
      <c r="AO899" s="15"/>
      <c r="AP899" s="165"/>
      <c r="AQ899" s="15"/>
      <c r="AR899" s="15"/>
      <c r="AS899" s="28"/>
      <c r="AT899" s="71"/>
      <c r="AU899" s="35"/>
      <c r="AV899" s="35"/>
      <c r="AW899" s="35"/>
      <c r="AX899" s="71"/>
      <c r="AY899" s="15"/>
      <c r="AZ899" s="15"/>
      <c r="BA899" s="28"/>
      <c r="BB899" s="71"/>
      <c r="BC899" s="173"/>
      <c r="BD899" s="220"/>
      <c r="BH899" s="221"/>
      <c r="BK899" s="50"/>
      <c r="BL899" s="115"/>
      <c r="BM899" s="43"/>
      <c r="BN899" s="43"/>
      <c r="BO899" s="43"/>
      <c r="BP899" s="115"/>
      <c r="BS899" s="50"/>
      <c r="BT899" s="115"/>
      <c r="BU899" s="222"/>
      <c r="BV899" s="223"/>
      <c r="BZ899" s="221"/>
      <c r="CC899" s="50"/>
      <c r="CD899" s="115"/>
      <c r="CE899" s="43"/>
      <c r="CF899" s="43"/>
      <c r="CG899" s="43"/>
      <c r="CH899" s="115"/>
      <c r="CK899" s="50"/>
      <c r="CL899" s="115"/>
      <c r="CM899" s="222"/>
      <c r="CN899" s="223"/>
      <c r="CR899" s="221"/>
      <c r="CU899" s="50"/>
      <c r="CV899" s="115"/>
      <c r="CW899" s="43"/>
      <c r="CX899" s="43"/>
      <c r="CY899" s="43"/>
      <c r="CZ899" s="115"/>
      <c r="DC899" s="50"/>
      <c r="DD899" s="115"/>
      <c r="DE899" s="222"/>
      <c r="DF899" s="223"/>
      <c r="DJ899" s="221"/>
      <c r="DM899" s="50"/>
      <c r="DN899" s="115"/>
      <c r="DO899" s="43"/>
      <c r="DP899" s="43"/>
      <c r="DQ899" s="43"/>
      <c r="DU899" s="50"/>
      <c r="DV899" s="115"/>
      <c r="DW899" s="222"/>
      <c r="DX899" s="223"/>
      <c r="EG899" s="43"/>
      <c r="EH899" s="43"/>
      <c r="EI899" s="43"/>
    </row>
    <row r="900">
      <c r="A900" s="218"/>
      <c r="B900" s="219"/>
      <c r="C900" s="15"/>
      <c r="D900" s="15"/>
      <c r="E900" s="15"/>
      <c r="F900" s="165"/>
      <c r="G900" s="15"/>
      <c r="H900" s="15"/>
      <c r="I900" s="28"/>
      <c r="J900" s="71"/>
      <c r="K900" s="35"/>
      <c r="L900" s="35"/>
      <c r="M900" s="35"/>
      <c r="N900" s="71"/>
      <c r="O900" s="15"/>
      <c r="P900" s="15"/>
      <c r="Q900" s="28"/>
      <c r="R900" s="71"/>
      <c r="S900" s="173"/>
      <c r="T900" s="219"/>
      <c r="U900" s="15"/>
      <c r="V900" s="15"/>
      <c r="W900" s="15"/>
      <c r="X900" s="165"/>
      <c r="Y900" s="15"/>
      <c r="Z900" s="15"/>
      <c r="AA900" s="15"/>
      <c r="AB900" s="71"/>
      <c r="AC900" s="35"/>
      <c r="AD900" s="35"/>
      <c r="AE900" s="35"/>
      <c r="AF900" s="71"/>
      <c r="AG900" s="15"/>
      <c r="AH900" s="15"/>
      <c r="AI900" s="28"/>
      <c r="AJ900" s="71"/>
      <c r="AK900" s="173"/>
      <c r="AL900" s="219"/>
      <c r="AM900" s="15"/>
      <c r="AN900" s="15"/>
      <c r="AO900" s="15"/>
      <c r="AP900" s="165"/>
      <c r="AQ900" s="15"/>
      <c r="AR900" s="15"/>
      <c r="AS900" s="28"/>
      <c r="AT900" s="71"/>
      <c r="AU900" s="35"/>
      <c r="AV900" s="35"/>
      <c r="AW900" s="35"/>
      <c r="AX900" s="71"/>
      <c r="AY900" s="15"/>
      <c r="AZ900" s="15"/>
      <c r="BA900" s="28"/>
      <c r="BB900" s="71"/>
      <c r="BC900" s="173"/>
      <c r="BD900" s="220"/>
      <c r="BH900" s="221"/>
      <c r="BK900" s="50"/>
      <c r="BL900" s="115"/>
      <c r="BM900" s="43"/>
      <c r="BN900" s="43"/>
      <c r="BO900" s="43"/>
      <c r="BP900" s="115"/>
      <c r="BS900" s="50"/>
      <c r="BT900" s="115"/>
      <c r="BU900" s="222"/>
      <c r="BV900" s="223"/>
      <c r="BZ900" s="221"/>
      <c r="CC900" s="50"/>
      <c r="CD900" s="115"/>
      <c r="CE900" s="43"/>
      <c r="CF900" s="43"/>
      <c r="CG900" s="43"/>
      <c r="CH900" s="115"/>
      <c r="CK900" s="50"/>
      <c r="CL900" s="115"/>
      <c r="CM900" s="222"/>
      <c r="CN900" s="223"/>
      <c r="CR900" s="221"/>
      <c r="CU900" s="50"/>
      <c r="CV900" s="115"/>
      <c r="CW900" s="43"/>
      <c r="CX900" s="43"/>
      <c r="CY900" s="43"/>
      <c r="CZ900" s="115"/>
      <c r="DC900" s="50"/>
      <c r="DD900" s="115"/>
      <c r="DE900" s="222"/>
      <c r="DF900" s="223"/>
      <c r="DJ900" s="221"/>
      <c r="DM900" s="50"/>
      <c r="DN900" s="115"/>
      <c r="DO900" s="43"/>
      <c r="DP900" s="43"/>
      <c r="DQ900" s="43"/>
      <c r="DU900" s="50"/>
      <c r="DV900" s="115"/>
      <c r="DW900" s="222"/>
      <c r="DX900" s="223"/>
      <c r="EG900" s="43"/>
      <c r="EH900" s="43"/>
      <c r="EI900" s="43"/>
    </row>
    <row r="901">
      <c r="A901" s="218"/>
      <c r="B901" s="219"/>
      <c r="C901" s="15"/>
      <c r="D901" s="15"/>
      <c r="E901" s="15"/>
      <c r="F901" s="165"/>
      <c r="G901" s="15"/>
      <c r="H901" s="15"/>
      <c r="I901" s="28"/>
      <c r="J901" s="71"/>
      <c r="K901" s="35"/>
      <c r="L901" s="35"/>
      <c r="M901" s="35"/>
      <c r="N901" s="71"/>
      <c r="O901" s="15"/>
      <c r="P901" s="15"/>
      <c r="Q901" s="28"/>
      <c r="R901" s="71"/>
      <c r="S901" s="173"/>
      <c r="T901" s="219"/>
      <c r="U901" s="15"/>
      <c r="V901" s="15"/>
      <c r="W901" s="15"/>
      <c r="X901" s="165"/>
      <c r="Y901" s="15"/>
      <c r="Z901" s="15"/>
      <c r="AA901" s="15"/>
      <c r="AB901" s="71"/>
      <c r="AC901" s="35"/>
      <c r="AD901" s="35"/>
      <c r="AE901" s="35"/>
      <c r="AF901" s="71"/>
      <c r="AG901" s="15"/>
      <c r="AH901" s="15"/>
      <c r="AI901" s="28"/>
      <c r="AJ901" s="71"/>
      <c r="AK901" s="173"/>
      <c r="AL901" s="219"/>
      <c r="AM901" s="15"/>
      <c r="AN901" s="15"/>
      <c r="AO901" s="15"/>
      <c r="AP901" s="165"/>
      <c r="AQ901" s="15"/>
      <c r="AR901" s="15"/>
      <c r="AS901" s="28"/>
      <c r="AT901" s="71"/>
      <c r="AU901" s="35"/>
      <c r="AV901" s="35"/>
      <c r="AW901" s="35"/>
      <c r="AX901" s="71"/>
      <c r="AY901" s="15"/>
      <c r="AZ901" s="15"/>
      <c r="BA901" s="28"/>
      <c r="BB901" s="71"/>
      <c r="BC901" s="173"/>
      <c r="BD901" s="220"/>
      <c r="BH901" s="221"/>
      <c r="BK901" s="50"/>
      <c r="BL901" s="115"/>
      <c r="BM901" s="43"/>
      <c r="BN901" s="43"/>
      <c r="BO901" s="43"/>
      <c r="BP901" s="115"/>
      <c r="BS901" s="50"/>
      <c r="BT901" s="115"/>
      <c r="BU901" s="222"/>
      <c r="BV901" s="223"/>
      <c r="BZ901" s="221"/>
      <c r="CC901" s="50"/>
      <c r="CD901" s="115"/>
      <c r="CE901" s="43"/>
      <c r="CF901" s="43"/>
      <c r="CG901" s="43"/>
      <c r="CH901" s="115"/>
      <c r="CK901" s="50"/>
      <c r="CL901" s="115"/>
      <c r="CM901" s="222"/>
      <c r="CN901" s="223"/>
      <c r="CR901" s="221"/>
      <c r="CU901" s="50"/>
      <c r="CV901" s="115"/>
      <c r="CW901" s="43"/>
      <c r="CX901" s="43"/>
      <c r="CY901" s="43"/>
      <c r="CZ901" s="115"/>
      <c r="DC901" s="50"/>
      <c r="DD901" s="115"/>
      <c r="DE901" s="222"/>
      <c r="DF901" s="223"/>
      <c r="DJ901" s="221"/>
      <c r="DM901" s="50"/>
      <c r="DN901" s="115"/>
      <c r="DO901" s="43"/>
      <c r="DP901" s="43"/>
      <c r="DQ901" s="43"/>
      <c r="DU901" s="50"/>
      <c r="DV901" s="115"/>
      <c r="DW901" s="222"/>
      <c r="DX901" s="223"/>
      <c r="EG901" s="43"/>
      <c r="EH901" s="43"/>
      <c r="EI901" s="43"/>
    </row>
    <row r="902">
      <c r="A902" s="218"/>
      <c r="B902" s="219"/>
      <c r="C902" s="15"/>
      <c r="D902" s="15"/>
      <c r="E902" s="15"/>
      <c r="F902" s="165"/>
      <c r="G902" s="15"/>
      <c r="H902" s="15"/>
      <c r="I902" s="28"/>
      <c r="J902" s="71"/>
      <c r="K902" s="35"/>
      <c r="L902" s="35"/>
      <c r="M902" s="35"/>
      <c r="N902" s="71"/>
      <c r="O902" s="15"/>
      <c r="P902" s="15"/>
      <c r="Q902" s="28"/>
      <c r="R902" s="71"/>
      <c r="S902" s="173"/>
      <c r="T902" s="219"/>
      <c r="U902" s="15"/>
      <c r="V902" s="15"/>
      <c r="W902" s="15"/>
      <c r="X902" s="165"/>
      <c r="Y902" s="15"/>
      <c r="Z902" s="15"/>
      <c r="AA902" s="15"/>
      <c r="AB902" s="71"/>
      <c r="AC902" s="35"/>
      <c r="AD902" s="35"/>
      <c r="AE902" s="35"/>
      <c r="AF902" s="71"/>
      <c r="AG902" s="15"/>
      <c r="AH902" s="15"/>
      <c r="AI902" s="28"/>
      <c r="AJ902" s="71"/>
      <c r="AK902" s="173"/>
      <c r="AL902" s="219"/>
      <c r="AM902" s="15"/>
      <c r="AN902" s="15"/>
      <c r="AO902" s="15"/>
      <c r="AP902" s="165"/>
      <c r="AQ902" s="15"/>
      <c r="AR902" s="15"/>
      <c r="AS902" s="28"/>
      <c r="AT902" s="71"/>
      <c r="AU902" s="35"/>
      <c r="AV902" s="35"/>
      <c r="AW902" s="35"/>
      <c r="AX902" s="71"/>
      <c r="AY902" s="15"/>
      <c r="AZ902" s="15"/>
      <c r="BA902" s="28"/>
      <c r="BB902" s="71"/>
      <c r="BC902" s="173"/>
      <c r="BD902" s="220"/>
      <c r="BH902" s="221"/>
      <c r="BK902" s="50"/>
      <c r="BL902" s="115"/>
      <c r="BM902" s="43"/>
      <c r="BN902" s="43"/>
      <c r="BO902" s="43"/>
      <c r="BP902" s="115"/>
      <c r="BS902" s="50"/>
      <c r="BT902" s="115"/>
      <c r="BU902" s="222"/>
      <c r="BV902" s="223"/>
      <c r="BZ902" s="221"/>
      <c r="CC902" s="50"/>
      <c r="CD902" s="115"/>
      <c r="CE902" s="43"/>
      <c r="CF902" s="43"/>
      <c r="CG902" s="43"/>
      <c r="CH902" s="115"/>
      <c r="CK902" s="50"/>
      <c r="CL902" s="115"/>
      <c r="CM902" s="222"/>
      <c r="CN902" s="223"/>
      <c r="CR902" s="221"/>
      <c r="CU902" s="50"/>
      <c r="CV902" s="115"/>
      <c r="CW902" s="43"/>
      <c r="CX902" s="43"/>
      <c r="CY902" s="43"/>
      <c r="CZ902" s="115"/>
      <c r="DC902" s="50"/>
      <c r="DD902" s="115"/>
      <c r="DE902" s="222"/>
      <c r="DF902" s="223"/>
      <c r="DJ902" s="221"/>
      <c r="DM902" s="50"/>
      <c r="DN902" s="115"/>
      <c r="DO902" s="43"/>
      <c r="DP902" s="43"/>
      <c r="DQ902" s="43"/>
      <c r="DU902" s="50"/>
      <c r="DV902" s="115"/>
      <c r="DW902" s="222"/>
      <c r="DX902" s="223"/>
      <c r="EG902" s="43"/>
      <c r="EH902" s="43"/>
      <c r="EI902" s="43"/>
    </row>
    <row r="903">
      <c r="A903" s="218"/>
      <c r="B903" s="219"/>
      <c r="C903" s="15"/>
      <c r="D903" s="15"/>
      <c r="E903" s="15"/>
      <c r="F903" s="165"/>
      <c r="G903" s="15"/>
      <c r="H903" s="15"/>
      <c r="I903" s="28"/>
      <c r="J903" s="71"/>
      <c r="K903" s="35"/>
      <c r="L903" s="35"/>
      <c r="M903" s="35"/>
      <c r="N903" s="71"/>
      <c r="O903" s="15"/>
      <c r="P903" s="15"/>
      <c r="Q903" s="28"/>
      <c r="R903" s="71"/>
      <c r="S903" s="173"/>
      <c r="T903" s="219"/>
      <c r="U903" s="15"/>
      <c r="V903" s="15"/>
      <c r="W903" s="15"/>
      <c r="X903" s="165"/>
      <c r="Y903" s="15"/>
      <c r="Z903" s="15"/>
      <c r="AA903" s="15"/>
      <c r="AB903" s="71"/>
      <c r="AC903" s="35"/>
      <c r="AD903" s="35"/>
      <c r="AE903" s="35"/>
      <c r="AF903" s="71"/>
      <c r="AG903" s="15"/>
      <c r="AH903" s="15"/>
      <c r="AI903" s="28"/>
      <c r="AJ903" s="71"/>
      <c r="AK903" s="173"/>
      <c r="AL903" s="219"/>
      <c r="AM903" s="15"/>
      <c r="AN903" s="15"/>
      <c r="AO903" s="15"/>
      <c r="AP903" s="165"/>
      <c r="AQ903" s="15"/>
      <c r="AR903" s="15"/>
      <c r="AS903" s="28"/>
      <c r="AT903" s="71"/>
      <c r="AU903" s="35"/>
      <c r="AV903" s="35"/>
      <c r="AW903" s="35"/>
      <c r="AX903" s="71"/>
      <c r="AY903" s="15"/>
      <c r="AZ903" s="15"/>
      <c r="BA903" s="28"/>
      <c r="BB903" s="71"/>
      <c r="BC903" s="173"/>
      <c r="BD903" s="220"/>
      <c r="BH903" s="221"/>
      <c r="BK903" s="50"/>
      <c r="BL903" s="115"/>
      <c r="BM903" s="43"/>
      <c r="BN903" s="43"/>
      <c r="BO903" s="43"/>
      <c r="BP903" s="115"/>
      <c r="BS903" s="50"/>
      <c r="BT903" s="115"/>
      <c r="BU903" s="222"/>
      <c r="BV903" s="223"/>
      <c r="BZ903" s="221"/>
      <c r="CC903" s="50"/>
      <c r="CD903" s="115"/>
      <c r="CE903" s="43"/>
      <c r="CF903" s="43"/>
      <c r="CG903" s="43"/>
      <c r="CH903" s="115"/>
      <c r="CK903" s="50"/>
      <c r="CL903" s="115"/>
      <c r="CM903" s="222"/>
      <c r="CN903" s="223"/>
      <c r="CR903" s="221"/>
      <c r="CU903" s="50"/>
      <c r="CV903" s="115"/>
      <c r="CW903" s="43"/>
      <c r="CX903" s="43"/>
      <c r="CY903" s="43"/>
      <c r="CZ903" s="115"/>
      <c r="DC903" s="50"/>
      <c r="DD903" s="115"/>
      <c r="DE903" s="222"/>
      <c r="DF903" s="223"/>
      <c r="DJ903" s="221"/>
      <c r="DM903" s="50"/>
      <c r="DN903" s="115"/>
      <c r="DO903" s="43"/>
      <c r="DP903" s="43"/>
      <c r="DQ903" s="43"/>
      <c r="DU903" s="50"/>
      <c r="DV903" s="115"/>
      <c r="DW903" s="222"/>
      <c r="DX903" s="223"/>
      <c r="EG903" s="43"/>
      <c r="EH903" s="43"/>
      <c r="EI903" s="43"/>
    </row>
    <row r="904">
      <c r="A904" s="218"/>
      <c r="B904" s="219"/>
      <c r="C904" s="15"/>
      <c r="D904" s="15"/>
      <c r="E904" s="15"/>
      <c r="F904" s="165"/>
      <c r="G904" s="15"/>
      <c r="H904" s="15"/>
      <c r="I904" s="28"/>
      <c r="J904" s="71"/>
      <c r="K904" s="35"/>
      <c r="L904" s="35"/>
      <c r="M904" s="35"/>
      <c r="N904" s="71"/>
      <c r="O904" s="15"/>
      <c r="P904" s="15"/>
      <c r="Q904" s="28"/>
      <c r="R904" s="71"/>
      <c r="S904" s="173"/>
      <c r="T904" s="219"/>
      <c r="U904" s="15"/>
      <c r="V904" s="15"/>
      <c r="W904" s="15"/>
      <c r="X904" s="165"/>
      <c r="Y904" s="15"/>
      <c r="Z904" s="15"/>
      <c r="AA904" s="15"/>
      <c r="AB904" s="71"/>
      <c r="AC904" s="35"/>
      <c r="AD904" s="35"/>
      <c r="AE904" s="35"/>
      <c r="AF904" s="71"/>
      <c r="AG904" s="15"/>
      <c r="AH904" s="15"/>
      <c r="AI904" s="28"/>
      <c r="AJ904" s="71"/>
      <c r="AK904" s="173"/>
      <c r="AL904" s="219"/>
      <c r="AM904" s="15"/>
      <c r="AN904" s="15"/>
      <c r="AO904" s="15"/>
      <c r="AP904" s="165"/>
      <c r="AQ904" s="15"/>
      <c r="AR904" s="15"/>
      <c r="AS904" s="28"/>
      <c r="AT904" s="71"/>
      <c r="AU904" s="35"/>
      <c r="AV904" s="35"/>
      <c r="AW904" s="35"/>
      <c r="AX904" s="71"/>
      <c r="AY904" s="15"/>
      <c r="AZ904" s="15"/>
      <c r="BA904" s="28"/>
      <c r="BB904" s="71"/>
      <c r="BC904" s="173"/>
      <c r="BD904" s="220"/>
      <c r="BH904" s="221"/>
      <c r="BK904" s="50"/>
      <c r="BL904" s="115"/>
      <c r="BM904" s="43"/>
      <c r="BN904" s="43"/>
      <c r="BO904" s="43"/>
      <c r="BP904" s="115"/>
      <c r="BS904" s="50"/>
      <c r="BT904" s="115"/>
      <c r="BU904" s="222"/>
      <c r="BV904" s="223"/>
      <c r="BZ904" s="221"/>
      <c r="CC904" s="50"/>
      <c r="CD904" s="115"/>
      <c r="CE904" s="43"/>
      <c r="CF904" s="43"/>
      <c r="CG904" s="43"/>
      <c r="CH904" s="115"/>
      <c r="CK904" s="50"/>
      <c r="CL904" s="115"/>
      <c r="CM904" s="222"/>
      <c r="CN904" s="223"/>
      <c r="CR904" s="221"/>
      <c r="CU904" s="50"/>
      <c r="CV904" s="115"/>
      <c r="CW904" s="43"/>
      <c r="CX904" s="43"/>
      <c r="CY904" s="43"/>
      <c r="CZ904" s="115"/>
      <c r="DC904" s="50"/>
      <c r="DD904" s="115"/>
      <c r="DE904" s="222"/>
      <c r="DF904" s="223"/>
      <c r="DJ904" s="221"/>
      <c r="DM904" s="50"/>
      <c r="DN904" s="115"/>
      <c r="DO904" s="43"/>
      <c r="DP904" s="43"/>
      <c r="DQ904" s="43"/>
      <c r="DU904" s="50"/>
      <c r="DV904" s="115"/>
      <c r="DW904" s="222"/>
      <c r="DX904" s="223"/>
      <c r="EG904" s="43"/>
      <c r="EH904" s="43"/>
      <c r="EI904" s="43"/>
    </row>
    <row r="905">
      <c r="A905" s="218"/>
      <c r="B905" s="219"/>
      <c r="C905" s="15"/>
      <c r="D905" s="15"/>
      <c r="E905" s="15"/>
      <c r="F905" s="165"/>
      <c r="G905" s="15"/>
      <c r="H905" s="15"/>
      <c r="I905" s="28"/>
      <c r="J905" s="71"/>
      <c r="K905" s="35"/>
      <c r="L905" s="35"/>
      <c r="M905" s="35"/>
      <c r="N905" s="71"/>
      <c r="O905" s="15"/>
      <c r="P905" s="15"/>
      <c r="Q905" s="28"/>
      <c r="R905" s="71"/>
      <c r="S905" s="173"/>
      <c r="T905" s="219"/>
      <c r="U905" s="15"/>
      <c r="V905" s="15"/>
      <c r="W905" s="15"/>
      <c r="X905" s="165"/>
      <c r="Y905" s="15"/>
      <c r="Z905" s="15"/>
      <c r="AA905" s="15"/>
      <c r="AB905" s="71"/>
      <c r="AC905" s="35"/>
      <c r="AD905" s="35"/>
      <c r="AE905" s="35"/>
      <c r="AF905" s="71"/>
      <c r="AG905" s="15"/>
      <c r="AH905" s="15"/>
      <c r="AI905" s="28"/>
      <c r="AJ905" s="71"/>
      <c r="AK905" s="173"/>
      <c r="AL905" s="219"/>
      <c r="AM905" s="15"/>
      <c r="AN905" s="15"/>
      <c r="AO905" s="15"/>
      <c r="AP905" s="165"/>
      <c r="AQ905" s="15"/>
      <c r="AR905" s="15"/>
      <c r="AS905" s="28"/>
      <c r="AT905" s="71"/>
      <c r="AU905" s="35"/>
      <c r="AV905" s="35"/>
      <c r="AW905" s="35"/>
      <c r="AX905" s="71"/>
      <c r="AY905" s="15"/>
      <c r="AZ905" s="15"/>
      <c r="BA905" s="28"/>
      <c r="BB905" s="71"/>
      <c r="BC905" s="173"/>
      <c r="BD905" s="220"/>
      <c r="BH905" s="221"/>
      <c r="BK905" s="50"/>
      <c r="BL905" s="115"/>
      <c r="BM905" s="43"/>
      <c r="BN905" s="43"/>
      <c r="BO905" s="43"/>
      <c r="BP905" s="115"/>
      <c r="BS905" s="50"/>
      <c r="BT905" s="115"/>
      <c r="BU905" s="222"/>
      <c r="BV905" s="223"/>
      <c r="BZ905" s="221"/>
      <c r="CC905" s="50"/>
      <c r="CD905" s="115"/>
      <c r="CE905" s="43"/>
      <c r="CF905" s="43"/>
      <c r="CG905" s="43"/>
      <c r="CH905" s="115"/>
      <c r="CK905" s="50"/>
      <c r="CL905" s="115"/>
      <c r="CM905" s="222"/>
      <c r="CN905" s="223"/>
      <c r="CR905" s="221"/>
      <c r="CU905" s="50"/>
      <c r="CV905" s="115"/>
      <c r="CW905" s="43"/>
      <c r="CX905" s="43"/>
      <c r="CY905" s="43"/>
      <c r="CZ905" s="115"/>
      <c r="DC905" s="50"/>
      <c r="DD905" s="115"/>
      <c r="DE905" s="222"/>
      <c r="DF905" s="223"/>
      <c r="DJ905" s="221"/>
      <c r="DM905" s="50"/>
      <c r="DN905" s="115"/>
      <c r="DO905" s="43"/>
      <c r="DP905" s="43"/>
      <c r="DQ905" s="43"/>
      <c r="DU905" s="50"/>
      <c r="DV905" s="115"/>
      <c r="DW905" s="222"/>
      <c r="DX905" s="223"/>
      <c r="EG905" s="43"/>
      <c r="EH905" s="43"/>
      <c r="EI905" s="43"/>
    </row>
    <row r="906">
      <c r="A906" s="218"/>
      <c r="B906" s="219"/>
      <c r="C906" s="15"/>
      <c r="D906" s="15"/>
      <c r="E906" s="15"/>
      <c r="F906" s="165"/>
      <c r="G906" s="15"/>
      <c r="H906" s="15"/>
      <c r="I906" s="28"/>
      <c r="J906" s="71"/>
      <c r="K906" s="35"/>
      <c r="L906" s="35"/>
      <c r="M906" s="35"/>
      <c r="N906" s="71"/>
      <c r="O906" s="15"/>
      <c r="P906" s="15"/>
      <c r="Q906" s="28"/>
      <c r="R906" s="71"/>
      <c r="S906" s="173"/>
      <c r="T906" s="219"/>
      <c r="U906" s="15"/>
      <c r="V906" s="15"/>
      <c r="W906" s="15"/>
      <c r="X906" s="165"/>
      <c r="Y906" s="15"/>
      <c r="Z906" s="15"/>
      <c r="AA906" s="15"/>
      <c r="AB906" s="71"/>
      <c r="AC906" s="35"/>
      <c r="AD906" s="35"/>
      <c r="AE906" s="35"/>
      <c r="AF906" s="71"/>
      <c r="AG906" s="15"/>
      <c r="AH906" s="15"/>
      <c r="AI906" s="28"/>
      <c r="AJ906" s="71"/>
      <c r="AK906" s="173"/>
      <c r="AL906" s="219"/>
      <c r="AM906" s="15"/>
      <c r="AN906" s="15"/>
      <c r="AO906" s="15"/>
      <c r="AP906" s="165"/>
      <c r="AQ906" s="15"/>
      <c r="AR906" s="15"/>
      <c r="AS906" s="28"/>
      <c r="AT906" s="71"/>
      <c r="AU906" s="35"/>
      <c r="AV906" s="35"/>
      <c r="AW906" s="35"/>
      <c r="AX906" s="71"/>
      <c r="AY906" s="15"/>
      <c r="AZ906" s="15"/>
      <c r="BA906" s="28"/>
      <c r="BB906" s="71"/>
      <c r="BC906" s="173"/>
      <c r="BD906" s="220"/>
      <c r="BH906" s="221"/>
      <c r="BK906" s="50"/>
      <c r="BL906" s="115"/>
      <c r="BM906" s="43"/>
      <c r="BN906" s="43"/>
      <c r="BO906" s="43"/>
      <c r="BP906" s="115"/>
      <c r="BS906" s="50"/>
      <c r="BT906" s="115"/>
      <c r="BU906" s="222"/>
      <c r="BV906" s="223"/>
      <c r="BZ906" s="221"/>
      <c r="CC906" s="50"/>
      <c r="CD906" s="115"/>
      <c r="CE906" s="43"/>
      <c r="CF906" s="43"/>
      <c r="CG906" s="43"/>
      <c r="CH906" s="115"/>
      <c r="CK906" s="50"/>
      <c r="CL906" s="115"/>
      <c r="CM906" s="222"/>
      <c r="CN906" s="223"/>
      <c r="CR906" s="221"/>
      <c r="CU906" s="50"/>
      <c r="CV906" s="115"/>
      <c r="CW906" s="43"/>
      <c r="CX906" s="43"/>
      <c r="CY906" s="43"/>
      <c r="CZ906" s="115"/>
      <c r="DC906" s="50"/>
      <c r="DD906" s="115"/>
      <c r="DE906" s="222"/>
      <c r="DF906" s="223"/>
      <c r="DJ906" s="221"/>
      <c r="DM906" s="50"/>
      <c r="DN906" s="115"/>
      <c r="DO906" s="43"/>
      <c r="DP906" s="43"/>
      <c r="DQ906" s="43"/>
      <c r="DU906" s="50"/>
      <c r="DV906" s="115"/>
      <c r="DW906" s="222"/>
      <c r="DX906" s="223"/>
      <c r="EG906" s="43"/>
      <c r="EH906" s="43"/>
      <c r="EI906" s="43"/>
    </row>
    <row r="907">
      <c r="A907" s="218"/>
      <c r="B907" s="219"/>
      <c r="C907" s="15"/>
      <c r="D907" s="15"/>
      <c r="E907" s="15"/>
      <c r="F907" s="165"/>
      <c r="G907" s="15"/>
      <c r="H907" s="15"/>
      <c r="I907" s="28"/>
      <c r="J907" s="71"/>
      <c r="K907" s="35"/>
      <c r="L907" s="35"/>
      <c r="M907" s="35"/>
      <c r="N907" s="71"/>
      <c r="O907" s="15"/>
      <c r="P907" s="15"/>
      <c r="Q907" s="28"/>
      <c r="R907" s="71"/>
      <c r="S907" s="173"/>
      <c r="T907" s="219"/>
      <c r="U907" s="15"/>
      <c r="V907" s="15"/>
      <c r="W907" s="15"/>
      <c r="X907" s="165"/>
      <c r="Y907" s="15"/>
      <c r="Z907" s="15"/>
      <c r="AA907" s="15"/>
      <c r="AB907" s="71"/>
      <c r="AC907" s="35"/>
      <c r="AD907" s="35"/>
      <c r="AE907" s="35"/>
      <c r="AF907" s="71"/>
      <c r="AG907" s="15"/>
      <c r="AH907" s="15"/>
      <c r="AI907" s="28"/>
      <c r="AJ907" s="71"/>
      <c r="AK907" s="173"/>
      <c r="AL907" s="219"/>
      <c r="AM907" s="15"/>
      <c r="AN907" s="15"/>
      <c r="AO907" s="15"/>
      <c r="AP907" s="165"/>
      <c r="AQ907" s="15"/>
      <c r="AR907" s="15"/>
      <c r="AS907" s="28"/>
      <c r="AT907" s="71"/>
      <c r="AU907" s="35"/>
      <c r="AV907" s="35"/>
      <c r="AW907" s="35"/>
      <c r="AX907" s="71"/>
      <c r="AY907" s="15"/>
      <c r="AZ907" s="15"/>
      <c r="BA907" s="28"/>
      <c r="BB907" s="71"/>
      <c r="BC907" s="173"/>
      <c r="BD907" s="220"/>
      <c r="BH907" s="221"/>
      <c r="BK907" s="50"/>
      <c r="BL907" s="115"/>
      <c r="BM907" s="43"/>
      <c r="BN907" s="43"/>
      <c r="BO907" s="43"/>
      <c r="BP907" s="115"/>
      <c r="BS907" s="50"/>
      <c r="BT907" s="115"/>
      <c r="BU907" s="222"/>
      <c r="BV907" s="223"/>
      <c r="BZ907" s="221"/>
      <c r="CC907" s="50"/>
      <c r="CD907" s="115"/>
      <c r="CE907" s="43"/>
      <c r="CF907" s="43"/>
      <c r="CG907" s="43"/>
      <c r="CH907" s="115"/>
      <c r="CK907" s="50"/>
      <c r="CL907" s="115"/>
      <c r="CM907" s="222"/>
      <c r="CN907" s="223"/>
      <c r="CR907" s="221"/>
      <c r="CU907" s="50"/>
      <c r="CV907" s="115"/>
      <c r="CW907" s="43"/>
      <c r="CX907" s="43"/>
      <c r="CY907" s="43"/>
      <c r="CZ907" s="115"/>
      <c r="DC907" s="50"/>
      <c r="DD907" s="115"/>
      <c r="DE907" s="222"/>
      <c r="DF907" s="223"/>
      <c r="DJ907" s="221"/>
      <c r="DM907" s="50"/>
      <c r="DN907" s="115"/>
      <c r="DO907" s="43"/>
      <c r="DP907" s="43"/>
      <c r="DQ907" s="43"/>
      <c r="DU907" s="50"/>
      <c r="DV907" s="115"/>
      <c r="DW907" s="222"/>
      <c r="DX907" s="223"/>
      <c r="EG907" s="43"/>
      <c r="EH907" s="43"/>
      <c r="EI907" s="43"/>
    </row>
    <row r="908">
      <c r="A908" s="218"/>
      <c r="B908" s="219"/>
      <c r="C908" s="15"/>
      <c r="D908" s="15"/>
      <c r="E908" s="15"/>
      <c r="F908" s="165"/>
      <c r="G908" s="15"/>
      <c r="H908" s="15"/>
      <c r="I908" s="28"/>
      <c r="J908" s="71"/>
      <c r="K908" s="35"/>
      <c r="L908" s="35"/>
      <c r="M908" s="35"/>
      <c r="N908" s="71"/>
      <c r="O908" s="15"/>
      <c r="P908" s="15"/>
      <c r="Q908" s="28"/>
      <c r="R908" s="71"/>
      <c r="S908" s="173"/>
      <c r="T908" s="219"/>
      <c r="U908" s="15"/>
      <c r="V908" s="15"/>
      <c r="W908" s="15"/>
      <c r="X908" s="165"/>
      <c r="Y908" s="15"/>
      <c r="Z908" s="15"/>
      <c r="AA908" s="15"/>
      <c r="AB908" s="71"/>
      <c r="AC908" s="35"/>
      <c r="AD908" s="35"/>
      <c r="AE908" s="35"/>
      <c r="AF908" s="71"/>
      <c r="AG908" s="15"/>
      <c r="AH908" s="15"/>
      <c r="AI908" s="28"/>
      <c r="AJ908" s="71"/>
      <c r="AK908" s="173"/>
      <c r="AL908" s="219"/>
      <c r="AM908" s="15"/>
      <c r="AN908" s="15"/>
      <c r="AO908" s="15"/>
      <c r="AP908" s="165"/>
      <c r="AQ908" s="15"/>
      <c r="AR908" s="15"/>
      <c r="AS908" s="28"/>
      <c r="AT908" s="71"/>
      <c r="AU908" s="35"/>
      <c r="AV908" s="35"/>
      <c r="AW908" s="35"/>
      <c r="AX908" s="71"/>
      <c r="AY908" s="15"/>
      <c r="AZ908" s="15"/>
      <c r="BA908" s="28"/>
      <c r="BB908" s="71"/>
      <c r="BC908" s="173"/>
      <c r="BD908" s="220"/>
      <c r="BH908" s="221"/>
      <c r="BK908" s="50"/>
      <c r="BL908" s="115"/>
      <c r="BM908" s="43"/>
      <c r="BN908" s="43"/>
      <c r="BO908" s="43"/>
      <c r="BP908" s="115"/>
      <c r="BS908" s="50"/>
      <c r="BT908" s="115"/>
      <c r="BU908" s="222"/>
      <c r="BV908" s="223"/>
      <c r="BZ908" s="221"/>
      <c r="CC908" s="50"/>
      <c r="CD908" s="115"/>
      <c r="CE908" s="43"/>
      <c r="CF908" s="43"/>
      <c r="CG908" s="43"/>
      <c r="CH908" s="115"/>
      <c r="CK908" s="50"/>
      <c r="CL908" s="115"/>
      <c r="CM908" s="222"/>
      <c r="CN908" s="223"/>
      <c r="CR908" s="221"/>
      <c r="CU908" s="50"/>
      <c r="CV908" s="115"/>
      <c r="CW908" s="43"/>
      <c r="CX908" s="43"/>
      <c r="CY908" s="43"/>
      <c r="CZ908" s="115"/>
      <c r="DC908" s="50"/>
      <c r="DD908" s="115"/>
      <c r="DE908" s="222"/>
      <c r="DF908" s="223"/>
      <c r="DJ908" s="221"/>
      <c r="DM908" s="50"/>
      <c r="DN908" s="115"/>
      <c r="DO908" s="43"/>
      <c r="DP908" s="43"/>
      <c r="DQ908" s="43"/>
      <c r="DU908" s="50"/>
      <c r="DV908" s="115"/>
      <c r="DW908" s="222"/>
      <c r="DX908" s="223"/>
      <c r="EG908" s="43"/>
      <c r="EH908" s="43"/>
      <c r="EI908" s="43"/>
    </row>
    <row r="909">
      <c r="A909" s="218"/>
      <c r="B909" s="219"/>
      <c r="C909" s="15"/>
      <c r="D909" s="15"/>
      <c r="E909" s="15"/>
      <c r="F909" s="165"/>
      <c r="G909" s="15"/>
      <c r="H909" s="15"/>
      <c r="I909" s="28"/>
      <c r="J909" s="71"/>
      <c r="K909" s="35"/>
      <c r="L909" s="35"/>
      <c r="M909" s="35"/>
      <c r="N909" s="71"/>
      <c r="O909" s="15"/>
      <c r="P909" s="15"/>
      <c r="Q909" s="28"/>
      <c r="R909" s="71"/>
      <c r="S909" s="173"/>
      <c r="T909" s="219"/>
      <c r="U909" s="15"/>
      <c r="V909" s="15"/>
      <c r="W909" s="15"/>
      <c r="X909" s="165"/>
      <c r="Y909" s="15"/>
      <c r="Z909" s="15"/>
      <c r="AA909" s="15"/>
      <c r="AB909" s="71"/>
      <c r="AC909" s="35"/>
      <c r="AD909" s="35"/>
      <c r="AE909" s="35"/>
      <c r="AF909" s="71"/>
      <c r="AG909" s="15"/>
      <c r="AH909" s="15"/>
      <c r="AI909" s="28"/>
      <c r="AJ909" s="71"/>
      <c r="AK909" s="173"/>
      <c r="AL909" s="219"/>
      <c r="AM909" s="15"/>
      <c r="AN909" s="15"/>
      <c r="AO909" s="15"/>
      <c r="AP909" s="165"/>
      <c r="AQ909" s="15"/>
      <c r="AR909" s="15"/>
      <c r="AS909" s="28"/>
      <c r="AT909" s="71"/>
      <c r="AU909" s="35"/>
      <c r="AV909" s="35"/>
      <c r="AW909" s="35"/>
      <c r="AX909" s="71"/>
      <c r="AY909" s="15"/>
      <c r="AZ909" s="15"/>
      <c r="BA909" s="28"/>
      <c r="BB909" s="71"/>
      <c r="BC909" s="173"/>
      <c r="BD909" s="220"/>
      <c r="BH909" s="221"/>
      <c r="BK909" s="50"/>
      <c r="BL909" s="115"/>
      <c r="BM909" s="43"/>
      <c r="BN909" s="43"/>
      <c r="BO909" s="43"/>
      <c r="BP909" s="115"/>
      <c r="BS909" s="50"/>
      <c r="BT909" s="115"/>
      <c r="BU909" s="222"/>
      <c r="BV909" s="223"/>
      <c r="BZ909" s="221"/>
      <c r="CC909" s="50"/>
      <c r="CD909" s="115"/>
      <c r="CE909" s="43"/>
      <c r="CF909" s="43"/>
      <c r="CG909" s="43"/>
      <c r="CH909" s="115"/>
      <c r="CK909" s="50"/>
      <c r="CL909" s="115"/>
      <c r="CM909" s="222"/>
      <c r="CN909" s="223"/>
      <c r="CR909" s="221"/>
      <c r="CU909" s="50"/>
      <c r="CV909" s="115"/>
      <c r="CW909" s="43"/>
      <c r="CX909" s="43"/>
      <c r="CY909" s="43"/>
      <c r="CZ909" s="115"/>
      <c r="DC909" s="50"/>
      <c r="DD909" s="115"/>
      <c r="DE909" s="222"/>
      <c r="DF909" s="223"/>
      <c r="DJ909" s="221"/>
      <c r="DM909" s="50"/>
      <c r="DN909" s="115"/>
      <c r="DO909" s="43"/>
      <c r="DP909" s="43"/>
      <c r="DQ909" s="43"/>
      <c r="DU909" s="50"/>
      <c r="DV909" s="115"/>
      <c r="DW909" s="222"/>
      <c r="DX909" s="223"/>
      <c r="EG909" s="43"/>
      <c r="EH909" s="43"/>
      <c r="EI909" s="43"/>
    </row>
    <row r="910">
      <c r="A910" s="218"/>
      <c r="B910" s="219"/>
      <c r="C910" s="15"/>
      <c r="D910" s="15"/>
      <c r="E910" s="15"/>
      <c r="F910" s="165"/>
      <c r="G910" s="15"/>
      <c r="H910" s="15"/>
      <c r="I910" s="28"/>
      <c r="J910" s="71"/>
      <c r="K910" s="35"/>
      <c r="L910" s="35"/>
      <c r="M910" s="35"/>
      <c r="N910" s="71"/>
      <c r="O910" s="15"/>
      <c r="P910" s="15"/>
      <c r="Q910" s="28"/>
      <c r="R910" s="71"/>
      <c r="S910" s="173"/>
      <c r="T910" s="219"/>
      <c r="U910" s="15"/>
      <c r="V910" s="15"/>
      <c r="W910" s="15"/>
      <c r="X910" s="165"/>
      <c r="Y910" s="15"/>
      <c r="Z910" s="15"/>
      <c r="AA910" s="15"/>
      <c r="AB910" s="71"/>
      <c r="AC910" s="35"/>
      <c r="AD910" s="35"/>
      <c r="AE910" s="35"/>
      <c r="AF910" s="71"/>
      <c r="AG910" s="15"/>
      <c r="AH910" s="15"/>
      <c r="AI910" s="28"/>
      <c r="AJ910" s="71"/>
      <c r="AK910" s="173"/>
      <c r="AL910" s="219"/>
      <c r="AM910" s="15"/>
      <c r="AN910" s="15"/>
      <c r="AO910" s="15"/>
      <c r="AP910" s="165"/>
      <c r="AQ910" s="15"/>
      <c r="AR910" s="15"/>
      <c r="AS910" s="28"/>
      <c r="AT910" s="71"/>
      <c r="AU910" s="35"/>
      <c r="AV910" s="35"/>
      <c r="AW910" s="35"/>
      <c r="AX910" s="71"/>
      <c r="AY910" s="15"/>
      <c r="AZ910" s="15"/>
      <c r="BA910" s="28"/>
      <c r="BB910" s="71"/>
      <c r="BC910" s="173"/>
      <c r="BD910" s="220"/>
      <c r="BH910" s="221"/>
      <c r="BK910" s="50"/>
      <c r="BL910" s="115"/>
      <c r="BM910" s="43"/>
      <c r="BN910" s="43"/>
      <c r="BO910" s="43"/>
      <c r="BP910" s="115"/>
      <c r="BS910" s="50"/>
      <c r="BT910" s="115"/>
      <c r="BU910" s="222"/>
      <c r="BV910" s="223"/>
      <c r="BZ910" s="221"/>
      <c r="CC910" s="50"/>
      <c r="CD910" s="115"/>
      <c r="CE910" s="43"/>
      <c r="CF910" s="43"/>
      <c r="CG910" s="43"/>
      <c r="CH910" s="115"/>
      <c r="CK910" s="50"/>
      <c r="CL910" s="115"/>
      <c r="CM910" s="222"/>
      <c r="CN910" s="223"/>
      <c r="CR910" s="221"/>
      <c r="CU910" s="50"/>
      <c r="CV910" s="115"/>
      <c r="CW910" s="43"/>
      <c r="CX910" s="43"/>
      <c r="CY910" s="43"/>
      <c r="CZ910" s="115"/>
      <c r="DC910" s="50"/>
      <c r="DD910" s="115"/>
      <c r="DE910" s="222"/>
      <c r="DF910" s="223"/>
      <c r="DJ910" s="221"/>
      <c r="DM910" s="50"/>
      <c r="DN910" s="115"/>
      <c r="DO910" s="43"/>
      <c r="DP910" s="43"/>
      <c r="DQ910" s="43"/>
      <c r="DU910" s="50"/>
      <c r="DV910" s="115"/>
      <c r="DW910" s="222"/>
      <c r="DX910" s="223"/>
      <c r="EG910" s="43"/>
      <c r="EH910" s="43"/>
      <c r="EI910" s="43"/>
    </row>
    <row r="911">
      <c r="A911" s="218"/>
      <c r="B911" s="219"/>
      <c r="C911" s="15"/>
      <c r="D911" s="15"/>
      <c r="E911" s="15"/>
      <c r="F911" s="165"/>
      <c r="G911" s="15"/>
      <c r="H911" s="15"/>
      <c r="I911" s="28"/>
      <c r="J911" s="71"/>
      <c r="K911" s="35"/>
      <c r="L911" s="35"/>
      <c r="M911" s="35"/>
      <c r="N911" s="71"/>
      <c r="O911" s="15"/>
      <c r="P911" s="15"/>
      <c r="Q911" s="28"/>
      <c r="R911" s="71"/>
      <c r="S911" s="173"/>
      <c r="T911" s="219"/>
      <c r="U911" s="15"/>
      <c r="V911" s="15"/>
      <c r="W911" s="15"/>
      <c r="X911" s="165"/>
      <c r="Y911" s="15"/>
      <c r="Z911" s="15"/>
      <c r="AA911" s="15"/>
      <c r="AB911" s="71"/>
      <c r="AC911" s="35"/>
      <c r="AD911" s="35"/>
      <c r="AE911" s="35"/>
      <c r="AF911" s="71"/>
      <c r="AG911" s="15"/>
      <c r="AH911" s="15"/>
      <c r="AI911" s="28"/>
      <c r="AJ911" s="71"/>
      <c r="AK911" s="173"/>
      <c r="AL911" s="219"/>
      <c r="AM911" s="15"/>
      <c r="AN911" s="15"/>
      <c r="AO911" s="15"/>
      <c r="AP911" s="165"/>
      <c r="AQ911" s="15"/>
      <c r="AR911" s="15"/>
      <c r="AS911" s="28"/>
      <c r="AT911" s="71"/>
      <c r="AU911" s="35"/>
      <c r="AV911" s="35"/>
      <c r="AW911" s="35"/>
      <c r="AX911" s="71"/>
      <c r="AY911" s="15"/>
      <c r="AZ911" s="15"/>
      <c r="BA911" s="28"/>
      <c r="BB911" s="71"/>
      <c r="BC911" s="173"/>
      <c r="BD911" s="220"/>
      <c r="BH911" s="221"/>
      <c r="BK911" s="50"/>
      <c r="BL911" s="115"/>
      <c r="BM911" s="43"/>
      <c r="BN911" s="43"/>
      <c r="BO911" s="43"/>
      <c r="BP911" s="115"/>
      <c r="BS911" s="50"/>
      <c r="BT911" s="115"/>
      <c r="BU911" s="222"/>
      <c r="BV911" s="223"/>
      <c r="BZ911" s="221"/>
      <c r="CC911" s="50"/>
      <c r="CD911" s="115"/>
      <c r="CE911" s="43"/>
      <c r="CF911" s="43"/>
      <c r="CG911" s="43"/>
      <c r="CH911" s="115"/>
      <c r="CK911" s="50"/>
      <c r="CL911" s="115"/>
      <c r="CM911" s="222"/>
      <c r="CN911" s="223"/>
      <c r="CR911" s="221"/>
      <c r="CU911" s="50"/>
      <c r="CV911" s="115"/>
      <c r="CW911" s="43"/>
      <c r="CX911" s="43"/>
      <c r="CY911" s="43"/>
      <c r="CZ911" s="115"/>
      <c r="DC911" s="50"/>
      <c r="DD911" s="115"/>
      <c r="DE911" s="222"/>
      <c r="DF911" s="223"/>
      <c r="DJ911" s="221"/>
      <c r="DM911" s="50"/>
      <c r="DN911" s="115"/>
      <c r="DO911" s="43"/>
      <c r="DP911" s="43"/>
      <c r="DQ911" s="43"/>
      <c r="DU911" s="50"/>
      <c r="DV911" s="115"/>
      <c r="DW911" s="222"/>
      <c r="DX911" s="223"/>
      <c r="EG911" s="43"/>
      <c r="EH911" s="43"/>
      <c r="EI911" s="43"/>
    </row>
    <row r="912">
      <c r="A912" s="218"/>
      <c r="B912" s="219"/>
      <c r="C912" s="15"/>
      <c r="D912" s="15"/>
      <c r="E912" s="15"/>
      <c r="F912" s="165"/>
      <c r="G912" s="15"/>
      <c r="H912" s="15"/>
      <c r="I912" s="28"/>
      <c r="J912" s="71"/>
      <c r="K912" s="35"/>
      <c r="L912" s="35"/>
      <c r="M912" s="35"/>
      <c r="N912" s="71"/>
      <c r="O912" s="15"/>
      <c r="P912" s="15"/>
      <c r="Q912" s="28"/>
      <c r="R912" s="71"/>
      <c r="S912" s="173"/>
      <c r="T912" s="219"/>
      <c r="U912" s="15"/>
      <c r="V912" s="15"/>
      <c r="W912" s="15"/>
      <c r="X912" s="165"/>
      <c r="Y912" s="15"/>
      <c r="Z912" s="15"/>
      <c r="AA912" s="15"/>
      <c r="AB912" s="71"/>
      <c r="AC912" s="35"/>
      <c r="AD912" s="35"/>
      <c r="AE912" s="35"/>
      <c r="AF912" s="71"/>
      <c r="AG912" s="15"/>
      <c r="AH912" s="15"/>
      <c r="AI912" s="28"/>
      <c r="AJ912" s="71"/>
      <c r="AK912" s="173"/>
      <c r="AL912" s="219"/>
      <c r="AM912" s="15"/>
      <c r="AN912" s="15"/>
      <c r="AO912" s="15"/>
      <c r="AP912" s="165"/>
      <c r="AQ912" s="15"/>
      <c r="AR912" s="15"/>
      <c r="AS912" s="28"/>
      <c r="AT912" s="71"/>
      <c r="AU912" s="35"/>
      <c r="AV912" s="35"/>
      <c r="AW912" s="35"/>
      <c r="AX912" s="71"/>
      <c r="AY912" s="15"/>
      <c r="AZ912" s="15"/>
      <c r="BA912" s="28"/>
      <c r="BB912" s="71"/>
      <c r="BC912" s="173"/>
      <c r="BD912" s="220"/>
      <c r="BH912" s="221"/>
      <c r="BK912" s="50"/>
      <c r="BL912" s="115"/>
      <c r="BM912" s="43"/>
      <c r="BN912" s="43"/>
      <c r="BO912" s="43"/>
      <c r="BP912" s="115"/>
      <c r="BS912" s="50"/>
      <c r="BT912" s="115"/>
      <c r="BU912" s="222"/>
      <c r="BV912" s="223"/>
      <c r="BZ912" s="221"/>
      <c r="CC912" s="50"/>
      <c r="CD912" s="115"/>
      <c r="CE912" s="43"/>
      <c r="CF912" s="43"/>
      <c r="CG912" s="43"/>
      <c r="CH912" s="115"/>
      <c r="CK912" s="50"/>
      <c r="CL912" s="115"/>
      <c r="CM912" s="222"/>
      <c r="CN912" s="223"/>
      <c r="CR912" s="221"/>
      <c r="CU912" s="50"/>
      <c r="CV912" s="115"/>
      <c r="CW912" s="43"/>
      <c r="CX912" s="43"/>
      <c r="CY912" s="43"/>
      <c r="CZ912" s="115"/>
      <c r="DC912" s="50"/>
      <c r="DD912" s="115"/>
      <c r="DE912" s="222"/>
      <c r="DF912" s="223"/>
      <c r="DJ912" s="221"/>
      <c r="DM912" s="50"/>
      <c r="DN912" s="115"/>
      <c r="DO912" s="43"/>
      <c r="DP912" s="43"/>
      <c r="DQ912" s="43"/>
      <c r="DU912" s="50"/>
      <c r="DV912" s="115"/>
      <c r="DW912" s="222"/>
      <c r="DX912" s="223"/>
      <c r="EG912" s="43"/>
      <c r="EH912" s="43"/>
      <c r="EI912" s="43"/>
    </row>
    <row r="913">
      <c r="A913" s="218"/>
      <c r="B913" s="219"/>
      <c r="C913" s="15"/>
      <c r="D913" s="15"/>
      <c r="E913" s="15"/>
      <c r="F913" s="165"/>
      <c r="G913" s="15"/>
      <c r="H913" s="15"/>
      <c r="I913" s="28"/>
      <c r="J913" s="71"/>
      <c r="K913" s="35"/>
      <c r="L913" s="35"/>
      <c r="M913" s="35"/>
      <c r="N913" s="71"/>
      <c r="O913" s="15"/>
      <c r="P913" s="15"/>
      <c r="Q913" s="28"/>
      <c r="R913" s="71"/>
      <c r="S913" s="173"/>
      <c r="T913" s="219"/>
      <c r="U913" s="15"/>
      <c r="V913" s="15"/>
      <c r="W913" s="15"/>
      <c r="X913" s="165"/>
      <c r="Y913" s="15"/>
      <c r="Z913" s="15"/>
      <c r="AA913" s="15"/>
      <c r="AB913" s="71"/>
      <c r="AC913" s="35"/>
      <c r="AD913" s="35"/>
      <c r="AE913" s="35"/>
      <c r="AF913" s="71"/>
      <c r="AG913" s="15"/>
      <c r="AH913" s="15"/>
      <c r="AI913" s="28"/>
      <c r="AJ913" s="71"/>
      <c r="AK913" s="173"/>
      <c r="AL913" s="219"/>
      <c r="AM913" s="15"/>
      <c r="AN913" s="15"/>
      <c r="AO913" s="15"/>
      <c r="AP913" s="165"/>
      <c r="AQ913" s="15"/>
      <c r="AR913" s="15"/>
      <c r="AS913" s="28"/>
      <c r="AT913" s="71"/>
      <c r="AU913" s="35"/>
      <c r="AV913" s="35"/>
      <c r="AW913" s="35"/>
      <c r="AX913" s="71"/>
      <c r="AY913" s="15"/>
      <c r="AZ913" s="15"/>
      <c r="BA913" s="28"/>
      <c r="BB913" s="71"/>
      <c r="BC913" s="173"/>
      <c r="BD913" s="220"/>
      <c r="BH913" s="221"/>
      <c r="BK913" s="50"/>
      <c r="BL913" s="115"/>
      <c r="BM913" s="43"/>
      <c r="BN913" s="43"/>
      <c r="BO913" s="43"/>
      <c r="BP913" s="115"/>
      <c r="BS913" s="50"/>
      <c r="BT913" s="115"/>
      <c r="BU913" s="222"/>
      <c r="BV913" s="223"/>
      <c r="BZ913" s="221"/>
      <c r="CC913" s="50"/>
      <c r="CD913" s="115"/>
      <c r="CE913" s="43"/>
      <c r="CF913" s="43"/>
      <c r="CG913" s="43"/>
      <c r="CH913" s="115"/>
      <c r="CK913" s="50"/>
      <c r="CL913" s="115"/>
      <c r="CM913" s="222"/>
      <c r="CN913" s="223"/>
      <c r="CR913" s="221"/>
      <c r="CU913" s="50"/>
      <c r="CV913" s="115"/>
      <c r="CW913" s="43"/>
      <c r="CX913" s="43"/>
      <c r="CY913" s="43"/>
      <c r="CZ913" s="115"/>
      <c r="DC913" s="50"/>
      <c r="DD913" s="115"/>
      <c r="DE913" s="222"/>
      <c r="DF913" s="223"/>
      <c r="DJ913" s="221"/>
      <c r="DM913" s="50"/>
      <c r="DN913" s="115"/>
      <c r="DO913" s="43"/>
      <c r="DP913" s="43"/>
      <c r="DQ913" s="43"/>
      <c r="DU913" s="50"/>
      <c r="DV913" s="115"/>
      <c r="DW913" s="222"/>
      <c r="DX913" s="223"/>
      <c r="EG913" s="43"/>
      <c r="EH913" s="43"/>
      <c r="EI913" s="43"/>
    </row>
    <row r="914">
      <c r="A914" s="218"/>
      <c r="B914" s="219"/>
      <c r="C914" s="15"/>
      <c r="D914" s="15"/>
      <c r="E914" s="15"/>
      <c r="F914" s="165"/>
      <c r="G914" s="15"/>
      <c r="H914" s="15"/>
      <c r="I914" s="28"/>
      <c r="J914" s="71"/>
      <c r="K914" s="35"/>
      <c r="L914" s="35"/>
      <c r="M914" s="35"/>
      <c r="N914" s="71"/>
      <c r="O914" s="15"/>
      <c r="P914" s="15"/>
      <c r="Q914" s="28"/>
      <c r="R914" s="71"/>
      <c r="S914" s="173"/>
      <c r="T914" s="219"/>
      <c r="U914" s="15"/>
      <c r="V914" s="15"/>
      <c r="W914" s="15"/>
      <c r="X914" s="165"/>
      <c r="Y914" s="15"/>
      <c r="Z914" s="15"/>
      <c r="AA914" s="15"/>
      <c r="AB914" s="71"/>
      <c r="AC914" s="35"/>
      <c r="AD914" s="35"/>
      <c r="AE914" s="35"/>
      <c r="AF914" s="71"/>
      <c r="AG914" s="15"/>
      <c r="AH914" s="15"/>
      <c r="AI914" s="28"/>
      <c r="AJ914" s="71"/>
      <c r="AK914" s="173"/>
      <c r="AL914" s="219"/>
      <c r="AM914" s="15"/>
      <c r="AN914" s="15"/>
      <c r="AO914" s="15"/>
      <c r="AP914" s="165"/>
      <c r="AQ914" s="15"/>
      <c r="AR914" s="15"/>
      <c r="AS914" s="28"/>
      <c r="AT914" s="71"/>
      <c r="AU914" s="35"/>
      <c r="AV914" s="35"/>
      <c r="AW914" s="35"/>
      <c r="AX914" s="71"/>
      <c r="AY914" s="15"/>
      <c r="AZ914" s="15"/>
      <c r="BA914" s="28"/>
      <c r="BB914" s="71"/>
      <c r="BC914" s="173"/>
      <c r="BD914" s="220"/>
      <c r="BH914" s="221"/>
      <c r="BK914" s="50"/>
      <c r="BL914" s="115"/>
      <c r="BM914" s="43"/>
      <c r="BN914" s="43"/>
      <c r="BO914" s="43"/>
      <c r="BP914" s="115"/>
      <c r="BS914" s="50"/>
      <c r="BT914" s="115"/>
      <c r="BU914" s="222"/>
      <c r="BV914" s="223"/>
      <c r="BZ914" s="221"/>
      <c r="CC914" s="50"/>
      <c r="CD914" s="115"/>
      <c r="CE914" s="43"/>
      <c r="CF914" s="43"/>
      <c r="CG914" s="43"/>
      <c r="CH914" s="115"/>
      <c r="CK914" s="50"/>
      <c r="CL914" s="115"/>
      <c r="CM914" s="222"/>
      <c r="CN914" s="223"/>
      <c r="CR914" s="221"/>
      <c r="CU914" s="50"/>
      <c r="CV914" s="115"/>
      <c r="CW914" s="43"/>
      <c r="CX914" s="43"/>
      <c r="CY914" s="43"/>
      <c r="CZ914" s="115"/>
      <c r="DC914" s="50"/>
      <c r="DD914" s="115"/>
      <c r="DE914" s="222"/>
      <c r="DF914" s="223"/>
      <c r="DJ914" s="221"/>
      <c r="DM914" s="50"/>
      <c r="DN914" s="115"/>
      <c r="DO914" s="43"/>
      <c r="DP914" s="43"/>
      <c r="DQ914" s="43"/>
      <c r="DU914" s="50"/>
      <c r="DV914" s="115"/>
      <c r="DW914" s="222"/>
      <c r="DX914" s="223"/>
      <c r="EG914" s="43"/>
      <c r="EH914" s="43"/>
      <c r="EI914" s="43"/>
    </row>
    <row r="915">
      <c r="A915" s="218"/>
      <c r="B915" s="219"/>
      <c r="C915" s="15"/>
      <c r="D915" s="15"/>
      <c r="E915" s="15"/>
      <c r="F915" s="165"/>
      <c r="G915" s="15"/>
      <c r="H915" s="15"/>
      <c r="I915" s="28"/>
      <c r="J915" s="71"/>
      <c r="K915" s="35"/>
      <c r="L915" s="35"/>
      <c r="M915" s="35"/>
      <c r="N915" s="71"/>
      <c r="O915" s="15"/>
      <c r="P915" s="15"/>
      <c r="Q915" s="28"/>
      <c r="R915" s="71"/>
      <c r="S915" s="173"/>
      <c r="T915" s="219"/>
      <c r="U915" s="15"/>
      <c r="V915" s="15"/>
      <c r="W915" s="15"/>
      <c r="X915" s="165"/>
      <c r="Y915" s="15"/>
      <c r="Z915" s="15"/>
      <c r="AA915" s="15"/>
      <c r="AB915" s="71"/>
      <c r="AC915" s="35"/>
      <c r="AD915" s="35"/>
      <c r="AE915" s="35"/>
      <c r="AF915" s="71"/>
      <c r="AG915" s="15"/>
      <c r="AH915" s="15"/>
      <c r="AI915" s="28"/>
      <c r="AJ915" s="71"/>
      <c r="AK915" s="173"/>
      <c r="AL915" s="219"/>
      <c r="AM915" s="15"/>
      <c r="AN915" s="15"/>
      <c r="AO915" s="15"/>
      <c r="AP915" s="165"/>
      <c r="AQ915" s="15"/>
      <c r="AR915" s="15"/>
      <c r="AS915" s="28"/>
      <c r="AT915" s="71"/>
      <c r="AU915" s="35"/>
      <c r="AV915" s="35"/>
      <c r="AW915" s="35"/>
      <c r="AX915" s="71"/>
      <c r="AY915" s="15"/>
      <c r="AZ915" s="15"/>
      <c r="BA915" s="28"/>
      <c r="BB915" s="71"/>
      <c r="BC915" s="173"/>
      <c r="BD915" s="220"/>
      <c r="BH915" s="221"/>
      <c r="BK915" s="50"/>
      <c r="BL915" s="115"/>
      <c r="BM915" s="43"/>
      <c r="BN915" s="43"/>
      <c r="BO915" s="43"/>
      <c r="BP915" s="115"/>
      <c r="BS915" s="50"/>
      <c r="BT915" s="115"/>
      <c r="BU915" s="222"/>
      <c r="BV915" s="223"/>
      <c r="BZ915" s="221"/>
      <c r="CC915" s="50"/>
      <c r="CD915" s="115"/>
      <c r="CE915" s="43"/>
      <c r="CF915" s="43"/>
      <c r="CG915" s="43"/>
      <c r="CH915" s="115"/>
      <c r="CK915" s="50"/>
      <c r="CL915" s="115"/>
      <c r="CM915" s="222"/>
      <c r="CN915" s="223"/>
      <c r="CR915" s="221"/>
      <c r="CU915" s="50"/>
      <c r="CV915" s="115"/>
      <c r="CW915" s="43"/>
      <c r="CX915" s="43"/>
      <c r="CY915" s="43"/>
      <c r="CZ915" s="115"/>
      <c r="DC915" s="50"/>
      <c r="DD915" s="115"/>
      <c r="DE915" s="222"/>
      <c r="DF915" s="223"/>
      <c r="DJ915" s="221"/>
      <c r="DM915" s="50"/>
      <c r="DN915" s="115"/>
      <c r="DO915" s="43"/>
      <c r="DP915" s="43"/>
      <c r="DQ915" s="43"/>
      <c r="DU915" s="50"/>
      <c r="DV915" s="115"/>
      <c r="DW915" s="222"/>
      <c r="DX915" s="223"/>
      <c r="EG915" s="43"/>
      <c r="EH915" s="43"/>
      <c r="EI915" s="43"/>
    </row>
    <row r="916">
      <c r="A916" s="218"/>
      <c r="B916" s="219"/>
      <c r="C916" s="15"/>
      <c r="D916" s="15"/>
      <c r="E916" s="15"/>
      <c r="F916" s="165"/>
      <c r="G916" s="15"/>
      <c r="H916" s="15"/>
      <c r="I916" s="28"/>
      <c r="J916" s="71"/>
      <c r="K916" s="35"/>
      <c r="L916" s="35"/>
      <c r="M916" s="35"/>
      <c r="N916" s="71"/>
      <c r="O916" s="15"/>
      <c r="P916" s="15"/>
      <c r="Q916" s="28"/>
      <c r="R916" s="71"/>
      <c r="S916" s="173"/>
      <c r="T916" s="219"/>
      <c r="U916" s="15"/>
      <c r="V916" s="15"/>
      <c r="W916" s="15"/>
      <c r="X916" s="165"/>
      <c r="Y916" s="15"/>
      <c r="Z916" s="15"/>
      <c r="AA916" s="15"/>
      <c r="AB916" s="71"/>
      <c r="AC916" s="35"/>
      <c r="AD916" s="35"/>
      <c r="AE916" s="35"/>
      <c r="AF916" s="71"/>
      <c r="AG916" s="15"/>
      <c r="AH916" s="15"/>
      <c r="AI916" s="28"/>
      <c r="AJ916" s="71"/>
      <c r="AK916" s="173"/>
      <c r="AL916" s="219"/>
      <c r="AM916" s="15"/>
      <c r="AN916" s="15"/>
      <c r="AO916" s="15"/>
      <c r="AP916" s="165"/>
      <c r="AQ916" s="15"/>
      <c r="AR916" s="15"/>
      <c r="AS916" s="28"/>
      <c r="AT916" s="71"/>
      <c r="AU916" s="35"/>
      <c r="AV916" s="35"/>
      <c r="AW916" s="35"/>
      <c r="AX916" s="71"/>
      <c r="AY916" s="15"/>
      <c r="AZ916" s="15"/>
      <c r="BA916" s="28"/>
      <c r="BB916" s="71"/>
      <c r="BC916" s="173"/>
      <c r="BD916" s="220"/>
      <c r="BH916" s="221"/>
      <c r="BK916" s="50"/>
      <c r="BL916" s="115"/>
      <c r="BM916" s="43"/>
      <c r="BN916" s="43"/>
      <c r="BO916" s="43"/>
      <c r="BP916" s="115"/>
      <c r="BS916" s="50"/>
      <c r="BT916" s="115"/>
      <c r="BU916" s="222"/>
      <c r="BV916" s="223"/>
      <c r="BZ916" s="221"/>
      <c r="CC916" s="50"/>
      <c r="CD916" s="115"/>
      <c r="CE916" s="43"/>
      <c r="CF916" s="43"/>
      <c r="CG916" s="43"/>
      <c r="CH916" s="115"/>
      <c r="CK916" s="50"/>
      <c r="CL916" s="115"/>
      <c r="CM916" s="222"/>
      <c r="CN916" s="223"/>
      <c r="CR916" s="221"/>
      <c r="CU916" s="50"/>
      <c r="CV916" s="115"/>
      <c r="CW916" s="43"/>
      <c r="CX916" s="43"/>
      <c r="CY916" s="43"/>
      <c r="CZ916" s="115"/>
      <c r="DC916" s="50"/>
      <c r="DD916" s="115"/>
      <c r="DE916" s="222"/>
      <c r="DF916" s="223"/>
      <c r="DJ916" s="221"/>
      <c r="DM916" s="50"/>
      <c r="DN916" s="115"/>
      <c r="DO916" s="43"/>
      <c r="DP916" s="43"/>
      <c r="DQ916" s="43"/>
      <c r="DU916" s="50"/>
      <c r="DV916" s="115"/>
      <c r="DW916" s="222"/>
      <c r="DX916" s="223"/>
      <c r="EG916" s="43"/>
      <c r="EH916" s="43"/>
      <c r="EI916" s="43"/>
    </row>
    <row r="917">
      <c r="A917" s="218"/>
      <c r="B917" s="219"/>
      <c r="C917" s="15"/>
      <c r="D917" s="15"/>
      <c r="E917" s="15"/>
      <c r="F917" s="165"/>
      <c r="G917" s="15"/>
      <c r="H917" s="15"/>
      <c r="I917" s="28"/>
      <c r="J917" s="71"/>
      <c r="K917" s="35"/>
      <c r="L917" s="35"/>
      <c r="M917" s="35"/>
      <c r="N917" s="71"/>
      <c r="O917" s="15"/>
      <c r="P917" s="15"/>
      <c r="Q917" s="28"/>
      <c r="R917" s="71"/>
      <c r="S917" s="173"/>
      <c r="T917" s="219"/>
      <c r="U917" s="15"/>
      <c r="V917" s="15"/>
      <c r="W917" s="15"/>
      <c r="X917" s="165"/>
      <c r="Y917" s="15"/>
      <c r="Z917" s="15"/>
      <c r="AA917" s="15"/>
      <c r="AB917" s="71"/>
      <c r="AC917" s="35"/>
      <c r="AD917" s="35"/>
      <c r="AE917" s="35"/>
      <c r="AF917" s="71"/>
      <c r="AG917" s="15"/>
      <c r="AH917" s="15"/>
      <c r="AI917" s="28"/>
      <c r="AJ917" s="71"/>
      <c r="AK917" s="173"/>
      <c r="AL917" s="219"/>
      <c r="AM917" s="15"/>
      <c r="AN917" s="15"/>
      <c r="AO917" s="15"/>
      <c r="AP917" s="165"/>
      <c r="AQ917" s="15"/>
      <c r="AR917" s="15"/>
      <c r="AS917" s="28"/>
      <c r="AT917" s="71"/>
      <c r="AU917" s="35"/>
      <c r="AV917" s="35"/>
      <c r="AW917" s="35"/>
      <c r="AX917" s="71"/>
      <c r="AY917" s="15"/>
      <c r="AZ917" s="15"/>
      <c r="BA917" s="28"/>
      <c r="BB917" s="71"/>
      <c r="BC917" s="173"/>
      <c r="BD917" s="220"/>
      <c r="BH917" s="221"/>
      <c r="BK917" s="50"/>
      <c r="BL917" s="115"/>
      <c r="BM917" s="43"/>
      <c r="BN917" s="43"/>
      <c r="BO917" s="43"/>
      <c r="BP917" s="115"/>
      <c r="BS917" s="50"/>
      <c r="BT917" s="115"/>
      <c r="BU917" s="222"/>
      <c r="BV917" s="223"/>
      <c r="BZ917" s="221"/>
      <c r="CC917" s="50"/>
      <c r="CD917" s="115"/>
      <c r="CE917" s="43"/>
      <c r="CF917" s="43"/>
      <c r="CG917" s="43"/>
      <c r="CH917" s="115"/>
      <c r="CK917" s="50"/>
      <c r="CL917" s="115"/>
      <c r="CM917" s="222"/>
      <c r="CN917" s="223"/>
      <c r="CR917" s="221"/>
      <c r="CU917" s="50"/>
      <c r="CV917" s="115"/>
      <c r="CW917" s="43"/>
      <c r="CX917" s="43"/>
      <c r="CY917" s="43"/>
      <c r="CZ917" s="115"/>
      <c r="DC917" s="50"/>
      <c r="DD917" s="115"/>
      <c r="DE917" s="222"/>
      <c r="DF917" s="223"/>
      <c r="DJ917" s="221"/>
      <c r="DM917" s="50"/>
      <c r="DN917" s="115"/>
      <c r="DO917" s="43"/>
      <c r="DP917" s="43"/>
      <c r="DQ917" s="43"/>
      <c r="DU917" s="50"/>
      <c r="DV917" s="115"/>
      <c r="DW917" s="222"/>
      <c r="DX917" s="223"/>
      <c r="EG917" s="43"/>
      <c r="EH917" s="43"/>
      <c r="EI917" s="43"/>
    </row>
    <row r="918">
      <c r="A918" s="218"/>
      <c r="B918" s="219"/>
      <c r="C918" s="15"/>
      <c r="D918" s="15"/>
      <c r="E918" s="15"/>
      <c r="F918" s="165"/>
      <c r="G918" s="15"/>
      <c r="H918" s="15"/>
      <c r="I918" s="28"/>
      <c r="J918" s="71"/>
      <c r="K918" s="35"/>
      <c r="L918" s="35"/>
      <c r="M918" s="35"/>
      <c r="N918" s="71"/>
      <c r="O918" s="15"/>
      <c r="P918" s="15"/>
      <c r="Q918" s="28"/>
      <c r="R918" s="71"/>
      <c r="S918" s="173"/>
      <c r="T918" s="219"/>
      <c r="U918" s="15"/>
      <c r="V918" s="15"/>
      <c r="W918" s="15"/>
      <c r="X918" s="165"/>
      <c r="Y918" s="15"/>
      <c r="Z918" s="15"/>
      <c r="AA918" s="15"/>
      <c r="AB918" s="71"/>
      <c r="AC918" s="35"/>
      <c r="AD918" s="35"/>
      <c r="AE918" s="35"/>
      <c r="AF918" s="71"/>
      <c r="AG918" s="15"/>
      <c r="AH918" s="15"/>
      <c r="AI918" s="28"/>
      <c r="AJ918" s="71"/>
      <c r="AK918" s="173"/>
      <c r="AL918" s="219"/>
      <c r="AM918" s="15"/>
      <c r="AN918" s="15"/>
      <c r="AO918" s="15"/>
      <c r="AP918" s="165"/>
      <c r="AQ918" s="15"/>
      <c r="AR918" s="15"/>
      <c r="AS918" s="28"/>
      <c r="AT918" s="71"/>
      <c r="AU918" s="35"/>
      <c r="AV918" s="35"/>
      <c r="AW918" s="35"/>
      <c r="AX918" s="71"/>
      <c r="AY918" s="15"/>
      <c r="AZ918" s="15"/>
      <c r="BA918" s="28"/>
      <c r="BB918" s="71"/>
      <c r="BC918" s="173"/>
      <c r="BD918" s="220"/>
      <c r="BH918" s="221"/>
      <c r="BK918" s="50"/>
      <c r="BL918" s="115"/>
      <c r="BM918" s="43"/>
      <c r="BN918" s="43"/>
      <c r="BO918" s="43"/>
      <c r="BP918" s="115"/>
      <c r="BS918" s="50"/>
      <c r="BT918" s="115"/>
      <c r="BU918" s="222"/>
      <c r="BV918" s="223"/>
      <c r="BZ918" s="221"/>
      <c r="CC918" s="50"/>
      <c r="CD918" s="115"/>
      <c r="CE918" s="43"/>
      <c r="CF918" s="43"/>
      <c r="CG918" s="43"/>
      <c r="CH918" s="115"/>
      <c r="CK918" s="50"/>
      <c r="CL918" s="115"/>
      <c r="CM918" s="222"/>
      <c r="CN918" s="223"/>
      <c r="CR918" s="221"/>
      <c r="CU918" s="50"/>
      <c r="CV918" s="115"/>
      <c r="CW918" s="43"/>
      <c r="CX918" s="43"/>
      <c r="CY918" s="43"/>
      <c r="CZ918" s="115"/>
      <c r="DC918" s="50"/>
      <c r="DD918" s="115"/>
      <c r="DE918" s="222"/>
      <c r="DF918" s="223"/>
      <c r="DJ918" s="221"/>
      <c r="DM918" s="50"/>
      <c r="DN918" s="115"/>
      <c r="DO918" s="43"/>
      <c r="DP918" s="43"/>
      <c r="DQ918" s="43"/>
      <c r="DU918" s="50"/>
      <c r="DV918" s="115"/>
      <c r="DW918" s="222"/>
      <c r="DX918" s="223"/>
      <c r="EG918" s="43"/>
      <c r="EH918" s="43"/>
      <c r="EI918" s="43"/>
    </row>
    <row r="919">
      <c r="A919" s="218"/>
      <c r="B919" s="219"/>
      <c r="C919" s="15"/>
      <c r="D919" s="15"/>
      <c r="E919" s="15"/>
      <c r="F919" s="165"/>
      <c r="G919" s="15"/>
      <c r="H919" s="15"/>
      <c r="I919" s="28"/>
      <c r="J919" s="71"/>
      <c r="K919" s="35"/>
      <c r="L919" s="35"/>
      <c r="M919" s="35"/>
      <c r="N919" s="71"/>
      <c r="O919" s="15"/>
      <c r="P919" s="15"/>
      <c r="Q919" s="28"/>
      <c r="R919" s="71"/>
      <c r="S919" s="173"/>
      <c r="T919" s="219"/>
      <c r="U919" s="15"/>
      <c r="V919" s="15"/>
      <c r="W919" s="15"/>
      <c r="X919" s="165"/>
      <c r="Y919" s="15"/>
      <c r="Z919" s="15"/>
      <c r="AA919" s="15"/>
      <c r="AB919" s="71"/>
      <c r="AC919" s="35"/>
      <c r="AD919" s="35"/>
      <c r="AE919" s="35"/>
      <c r="AF919" s="71"/>
      <c r="AG919" s="15"/>
      <c r="AH919" s="15"/>
      <c r="AI919" s="28"/>
      <c r="AJ919" s="71"/>
      <c r="AK919" s="173"/>
      <c r="AL919" s="219"/>
      <c r="AM919" s="15"/>
      <c r="AN919" s="15"/>
      <c r="AO919" s="15"/>
      <c r="AP919" s="165"/>
      <c r="AQ919" s="15"/>
      <c r="AR919" s="15"/>
      <c r="AS919" s="28"/>
      <c r="AT919" s="71"/>
      <c r="AU919" s="35"/>
      <c r="AV919" s="35"/>
      <c r="AW919" s="35"/>
      <c r="AX919" s="71"/>
      <c r="AY919" s="15"/>
      <c r="AZ919" s="15"/>
      <c r="BA919" s="28"/>
      <c r="BB919" s="71"/>
      <c r="BC919" s="173"/>
      <c r="BD919" s="220"/>
      <c r="BH919" s="221"/>
      <c r="BK919" s="50"/>
      <c r="BL919" s="115"/>
      <c r="BM919" s="43"/>
      <c r="BN919" s="43"/>
      <c r="BO919" s="43"/>
      <c r="BP919" s="115"/>
      <c r="BS919" s="50"/>
      <c r="BT919" s="115"/>
      <c r="BU919" s="222"/>
      <c r="BV919" s="223"/>
      <c r="BZ919" s="221"/>
      <c r="CC919" s="50"/>
      <c r="CD919" s="115"/>
      <c r="CE919" s="43"/>
      <c r="CF919" s="43"/>
      <c r="CG919" s="43"/>
      <c r="CH919" s="115"/>
      <c r="CK919" s="50"/>
      <c r="CL919" s="115"/>
      <c r="CM919" s="222"/>
      <c r="CN919" s="223"/>
      <c r="CR919" s="221"/>
      <c r="CU919" s="50"/>
      <c r="CV919" s="115"/>
      <c r="CW919" s="43"/>
      <c r="CX919" s="43"/>
      <c r="CY919" s="43"/>
      <c r="CZ919" s="115"/>
      <c r="DC919" s="50"/>
      <c r="DD919" s="115"/>
      <c r="DE919" s="222"/>
      <c r="DF919" s="223"/>
      <c r="DJ919" s="221"/>
      <c r="DM919" s="50"/>
      <c r="DN919" s="115"/>
      <c r="DO919" s="43"/>
      <c r="DP919" s="43"/>
      <c r="DQ919" s="43"/>
      <c r="DU919" s="50"/>
      <c r="DV919" s="115"/>
      <c r="DW919" s="222"/>
      <c r="DX919" s="223"/>
      <c r="EG919" s="43"/>
      <c r="EH919" s="43"/>
      <c r="EI919" s="43"/>
    </row>
    <row r="920">
      <c r="A920" s="218"/>
      <c r="B920" s="219"/>
      <c r="C920" s="15"/>
      <c r="D920" s="15"/>
      <c r="E920" s="15"/>
      <c r="F920" s="165"/>
      <c r="G920" s="15"/>
      <c r="H920" s="15"/>
      <c r="I920" s="28"/>
      <c r="J920" s="71"/>
      <c r="K920" s="35"/>
      <c r="L920" s="35"/>
      <c r="M920" s="35"/>
      <c r="N920" s="71"/>
      <c r="O920" s="15"/>
      <c r="P920" s="15"/>
      <c r="Q920" s="28"/>
      <c r="R920" s="71"/>
      <c r="S920" s="173"/>
      <c r="T920" s="219"/>
      <c r="U920" s="15"/>
      <c r="V920" s="15"/>
      <c r="W920" s="15"/>
      <c r="X920" s="165"/>
      <c r="Y920" s="15"/>
      <c r="Z920" s="15"/>
      <c r="AA920" s="15"/>
      <c r="AB920" s="71"/>
      <c r="AC920" s="35"/>
      <c r="AD920" s="35"/>
      <c r="AE920" s="35"/>
      <c r="AF920" s="71"/>
      <c r="AG920" s="15"/>
      <c r="AH920" s="15"/>
      <c r="AI920" s="28"/>
      <c r="AJ920" s="71"/>
      <c r="AK920" s="173"/>
      <c r="AL920" s="219"/>
      <c r="AM920" s="15"/>
      <c r="AN920" s="15"/>
      <c r="AO920" s="15"/>
      <c r="AP920" s="165"/>
      <c r="AQ920" s="15"/>
      <c r="AR920" s="15"/>
      <c r="AS920" s="28"/>
      <c r="AT920" s="71"/>
      <c r="AU920" s="35"/>
      <c r="AV920" s="35"/>
      <c r="AW920" s="35"/>
      <c r="AX920" s="71"/>
      <c r="AY920" s="15"/>
      <c r="AZ920" s="15"/>
      <c r="BA920" s="28"/>
      <c r="BB920" s="71"/>
      <c r="BC920" s="173"/>
      <c r="BD920" s="220"/>
      <c r="BH920" s="221"/>
      <c r="BK920" s="50"/>
      <c r="BL920" s="115"/>
      <c r="BM920" s="43"/>
      <c r="BN920" s="43"/>
      <c r="BO920" s="43"/>
      <c r="BP920" s="115"/>
      <c r="BS920" s="50"/>
      <c r="BT920" s="115"/>
      <c r="BU920" s="222"/>
      <c r="BV920" s="223"/>
      <c r="BZ920" s="221"/>
      <c r="CC920" s="50"/>
      <c r="CD920" s="115"/>
      <c r="CE920" s="43"/>
      <c r="CF920" s="43"/>
      <c r="CG920" s="43"/>
      <c r="CH920" s="115"/>
      <c r="CK920" s="50"/>
      <c r="CL920" s="115"/>
      <c r="CM920" s="222"/>
      <c r="CN920" s="223"/>
      <c r="CR920" s="221"/>
      <c r="CU920" s="50"/>
      <c r="CV920" s="115"/>
      <c r="CW920" s="43"/>
      <c r="CX920" s="43"/>
      <c r="CY920" s="43"/>
      <c r="CZ920" s="115"/>
      <c r="DC920" s="50"/>
      <c r="DD920" s="115"/>
      <c r="DE920" s="222"/>
      <c r="DF920" s="223"/>
      <c r="DJ920" s="221"/>
      <c r="DM920" s="50"/>
      <c r="DN920" s="115"/>
      <c r="DO920" s="43"/>
      <c r="DP920" s="43"/>
      <c r="DQ920" s="43"/>
      <c r="DU920" s="50"/>
      <c r="DV920" s="115"/>
      <c r="DW920" s="222"/>
      <c r="DX920" s="223"/>
      <c r="EG920" s="43"/>
      <c r="EH920" s="43"/>
      <c r="EI920" s="43"/>
    </row>
    <row r="921">
      <c r="A921" s="218"/>
      <c r="B921" s="219"/>
      <c r="C921" s="15"/>
      <c r="D921" s="15"/>
      <c r="E921" s="15"/>
      <c r="F921" s="165"/>
      <c r="G921" s="15"/>
      <c r="H921" s="15"/>
      <c r="I921" s="28"/>
      <c r="J921" s="71"/>
      <c r="K921" s="35"/>
      <c r="L921" s="35"/>
      <c r="M921" s="35"/>
      <c r="N921" s="71"/>
      <c r="O921" s="15"/>
      <c r="P921" s="15"/>
      <c r="Q921" s="28"/>
      <c r="R921" s="71"/>
      <c r="S921" s="173"/>
      <c r="T921" s="219"/>
      <c r="U921" s="15"/>
      <c r="V921" s="15"/>
      <c r="W921" s="15"/>
      <c r="X921" s="165"/>
      <c r="Y921" s="15"/>
      <c r="Z921" s="15"/>
      <c r="AA921" s="15"/>
      <c r="AB921" s="71"/>
      <c r="AC921" s="35"/>
      <c r="AD921" s="35"/>
      <c r="AE921" s="35"/>
      <c r="AF921" s="71"/>
      <c r="AG921" s="15"/>
      <c r="AH921" s="15"/>
      <c r="AI921" s="28"/>
      <c r="AJ921" s="71"/>
      <c r="AK921" s="173"/>
      <c r="AL921" s="219"/>
      <c r="AM921" s="15"/>
      <c r="AN921" s="15"/>
      <c r="AO921" s="15"/>
      <c r="AP921" s="165"/>
      <c r="AQ921" s="15"/>
      <c r="AR921" s="15"/>
      <c r="AS921" s="28"/>
      <c r="AT921" s="71"/>
      <c r="AU921" s="35"/>
      <c r="AV921" s="35"/>
      <c r="AW921" s="35"/>
      <c r="AX921" s="71"/>
      <c r="AY921" s="15"/>
      <c r="AZ921" s="15"/>
      <c r="BA921" s="28"/>
      <c r="BB921" s="71"/>
      <c r="BC921" s="173"/>
      <c r="BD921" s="220"/>
      <c r="BH921" s="221"/>
      <c r="BK921" s="50"/>
      <c r="BL921" s="115"/>
      <c r="BM921" s="43"/>
      <c r="BN921" s="43"/>
      <c r="BO921" s="43"/>
      <c r="BP921" s="115"/>
      <c r="BS921" s="50"/>
      <c r="BT921" s="115"/>
      <c r="BU921" s="222"/>
      <c r="BV921" s="223"/>
      <c r="BZ921" s="221"/>
      <c r="CC921" s="50"/>
      <c r="CD921" s="115"/>
      <c r="CE921" s="43"/>
      <c r="CF921" s="43"/>
      <c r="CG921" s="43"/>
      <c r="CH921" s="115"/>
      <c r="CK921" s="50"/>
      <c r="CL921" s="115"/>
      <c r="CM921" s="222"/>
      <c r="CN921" s="223"/>
      <c r="CR921" s="221"/>
      <c r="CU921" s="50"/>
      <c r="CV921" s="115"/>
      <c r="CW921" s="43"/>
      <c r="CX921" s="43"/>
      <c r="CY921" s="43"/>
      <c r="CZ921" s="115"/>
      <c r="DC921" s="50"/>
      <c r="DD921" s="115"/>
      <c r="DE921" s="222"/>
      <c r="DF921" s="223"/>
      <c r="DJ921" s="221"/>
      <c r="DM921" s="50"/>
      <c r="DN921" s="115"/>
      <c r="DO921" s="43"/>
      <c r="DP921" s="43"/>
      <c r="DQ921" s="43"/>
      <c r="DU921" s="50"/>
      <c r="DV921" s="115"/>
      <c r="DW921" s="222"/>
      <c r="DX921" s="223"/>
      <c r="EG921" s="43"/>
      <c r="EH921" s="43"/>
      <c r="EI921" s="43"/>
    </row>
    <row r="922">
      <c r="A922" s="218"/>
      <c r="B922" s="219"/>
      <c r="C922" s="15"/>
      <c r="D922" s="15"/>
      <c r="E922" s="15"/>
      <c r="F922" s="165"/>
      <c r="G922" s="15"/>
      <c r="H922" s="15"/>
      <c r="I922" s="28"/>
      <c r="J922" s="71"/>
      <c r="K922" s="35"/>
      <c r="L922" s="35"/>
      <c r="M922" s="35"/>
      <c r="N922" s="71"/>
      <c r="O922" s="15"/>
      <c r="P922" s="15"/>
      <c r="Q922" s="28"/>
      <c r="R922" s="71"/>
      <c r="S922" s="173"/>
      <c r="T922" s="219"/>
      <c r="U922" s="15"/>
      <c r="V922" s="15"/>
      <c r="W922" s="15"/>
      <c r="X922" s="165"/>
      <c r="Y922" s="15"/>
      <c r="Z922" s="15"/>
      <c r="AA922" s="15"/>
      <c r="AB922" s="71"/>
      <c r="AC922" s="35"/>
      <c r="AD922" s="35"/>
      <c r="AE922" s="35"/>
      <c r="AF922" s="71"/>
      <c r="AG922" s="15"/>
      <c r="AH922" s="15"/>
      <c r="AI922" s="28"/>
      <c r="AJ922" s="71"/>
      <c r="AK922" s="173"/>
      <c r="AL922" s="219"/>
      <c r="AM922" s="15"/>
      <c r="AN922" s="15"/>
      <c r="AO922" s="15"/>
      <c r="AP922" s="165"/>
      <c r="AQ922" s="15"/>
      <c r="AR922" s="15"/>
      <c r="AS922" s="28"/>
      <c r="AT922" s="71"/>
      <c r="AU922" s="35"/>
      <c r="AV922" s="35"/>
      <c r="AW922" s="35"/>
      <c r="AX922" s="71"/>
      <c r="AY922" s="15"/>
      <c r="AZ922" s="15"/>
      <c r="BA922" s="28"/>
      <c r="BB922" s="71"/>
      <c r="BC922" s="173"/>
      <c r="BD922" s="220"/>
      <c r="BH922" s="221"/>
      <c r="BK922" s="50"/>
      <c r="BL922" s="115"/>
      <c r="BM922" s="43"/>
      <c r="BN922" s="43"/>
      <c r="BO922" s="43"/>
      <c r="BP922" s="115"/>
      <c r="BS922" s="50"/>
      <c r="BT922" s="115"/>
      <c r="BU922" s="222"/>
      <c r="BV922" s="223"/>
      <c r="BZ922" s="221"/>
      <c r="CC922" s="50"/>
      <c r="CD922" s="115"/>
      <c r="CE922" s="43"/>
      <c r="CF922" s="43"/>
      <c r="CG922" s="43"/>
      <c r="CH922" s="115"/>
      <c r="CK922" s="50"/>
      <c r="CL922" s="115"/>
      <c r="CM922" s="222"/>
      <c r="CN922" s="223"/>
      <c r="CR922" s="221"/>
      <c r="CU922" s="50"/>
      <c r="CV922" s="115"/>
      <c r="CW922" s="43"/>
      <c r="CX922" s="43"/>
      <c r="CY922" s="43"/>
      <c r="CZ922" s="115"/>
      <c r="DC922" s="50"/>
      <c r="DD922" s="115"/>
      <c r="DE922" s="222"/>
      <c r="DF922" s="223"/>
      <c r="DJ922" s="221"/>
      <c r="DM922" s="50"/>
      <c r="DN922" s="115"/>
      <c r="DO922" s="43"/>
      <c r="DP922" s="43"/>
      <c r="DQ922" s="43"/>
      <c r="DU922" s="50"/>
      <c r="DV922" s="115"/>
      <c r="DW922" s="222"/>
      <c r="DX922" s="223"/>
      <c r="EG922" s="43"/>
      <c r="EH922" s="43"/>
      <c r="EI922" s="43"/>
    </row>
    <row r="923">
      <c r="A923" s="218"/>
      <c r="B923" s="219"/>
      <c r="C923" s="15"/>
      <c r="D923" s="15"/>
      <c r="E923" s="15"/>
      <c r="F923" s="165"/>
      <c r="G923" s="15"/>
      <c r="H923" s="15"/>
      <c r="I923" s="28"/>
      <c r="J923" s="71"/>
      <c r="K923" s="35"/>
      <c r="L923" s="35"/>
      <c r="M923" s="35"/>
      <c r="N923" s="71"/>
      <c r="O923" s="15"/>
      <c r="P923" s="15"/>
      <c r="Q923" s="28"/>
      <c r="R923" s="71"/>
      <c r="S923" s="173"/>
      <c r="T923" s="219"/>
      <c r="U923" s="15"/>
      <c r="V923" s="15"/>
      <c r="W923" s="15"/>
      <c r="X923" s="165"/>
      <c r="Y923" s="15"/>
      <c r="Z923" s="15"/>
      <c r="AA923" s="15"/>
      <c r="AB923" s="71"/>
      <c r="AC923" s="35"/>
      <c r="AD923" s="35"/>
      <c r="AE923" s="35"/>
      <c r="AF923" s="71"/>
      <c r="AG923" s="15"/>
      <c r="AH923" s="15"/>
      <c r="AI923" s="28"/>
      <c r="AJ923" s="71"/>
      <c r="AK923" s="173"/>
      <c r="AL923" s="219"/>
      <c r="AM923" s="15"/>
      <c r="AN923" s="15"/>
      <c r="AO923" s="15"/>
      <c r="AP923" s="165"/>
      <c r="AQ923" s="15"/>
      <c r="AR923" s="15"/>
      <c r="AS923" s="28"/>
      <c r="AT923" s="71"/>
      <c r="AU923" s="35"/>
      <c r="AV923" s="35"/>
      <c r="AW923" s="35"/>
      <c r="AX923" s="71"/>
      <c r="AY923" s="15"/>
      <c r="AZ923" s="15"/>
      <c r="BA923" s="28"/>
      <c r="BB923" s="71"/>
      <c r="BC923" s="173"/>
      <c r="BD923" s="220"/>
      <c r="BH923" s="221"/>
      <c r="BK923" s="50"/>
      <c r="BL923" s="115"/>
      <c r="BM923" s="43"/>
      <c r="BN923" s="43"/>
      <c r="BO923" s="43"/>
      <c r="BP923" s="115"/>
      <c r="BS923" s="50"/>
      <c r="BT923" s="115"/>
      <c r="BU923" s="222"/>
      <c r="BV923" s="223"/>
      <c r="BZ923" s="221"/>
      <c r="CC923" s="50"/>
      <c r="CD923" s="115"/>
      <c r="CE923" s="43"/>
      <c r="CF923" s="43"/>
      <c r="CG923" s="43"/>
      <c r="CH923" s="115"/>
      <c r="CK923" s="50"/>
      <c r="CL923" s="115"/>
      <c r="CM923" s="222"/>
      <c r="CN923" s="223"/>
      <c r="CR923" s="221"/>
      <c r="CU923" s="50"/>
      <c r="CV923" s="115"/>
      <c r="CW923" s="43"/>
      <c r="CX923" s="43"/>
      <c r="CY923" s="43"/>
      <c r="CZ923" s="115"/>
      <c r="DC923" s="50"/>
      <c r="DD923" s="115"/>
      <c r="DE923" s="222"/>
      <c r="DF923" s="223"/>
      <c r="DJ923" s="221"/>
      <c r="DM923" s="50"/>
      <c r="DN923" s="115"/>
      <c r="DO923" s="43"/>
      <c r="DP923" s="43"/>
      <c r="DQ923" s="43"/>
      <c r="DU923" s="50"/>
      <c r="DV923" s="115"/>
      <c r="DW923" s="222"/>
      <c r="DX923" s="223"/>
      <c r="EG923" s="43"/>
      <c r="EH923" s="43"/>
      <c r="EI923" s="43"/>
    </row>
    <row r="924">
      <c r="A924" s="218"/>
      <c r="B924" s="219"/>
      <c r="C924" s="15"/>
      <c r="D924" s="15"/>
      <c r="E924" s="15"/>
      <c r="F924" s="165"/>
      <c r="G924" s="15"/>
      <c r="H924" s="15"/>
      <c r="I924" s="28"/>
      <c r="J924" s="71"/>
      <c r="K924" s="35"/>
      <c r="L924" s="35"/>
      <c r="M924" s="35"/>
      <c r="N924" s="71"/>
      <c r="O924" s="15"/>
      <c r="P924" s="15"/>
      <c r="Q924" s="28"/>
      <c r="R924" s="71"/>
      <c r="S924" s="173"/>
      <c r="T924" s="219"/>
      <c r="U924" s="15"/>
      <c r="V924" s="15"/>
      <c r="W924" s="15"/>
      <c r="X924" s="165"/>
      <c r="Y924" s="15"/>
      <c r="Z924" s="15"/>
      <c r="AA924" s="15"/>
      <c r="AB924" s="71"/>
      <c r="AC924" s="35"/>
      <c r="AD924" s="35"/>
      <c r="AE924" s="35"/>
      <c r="AF924" s="71"/>
      <c r="AG924" s="15"/>
      <c r="AH924" s="15"/>
      <c r="AI924" s="28"/>
      <c r="AJ924" s="71"/>
      <c r="AK924" s="173"/>
      <c r="AL924" s="219"/>
      <c r="AM924" s="15"/>
      <c r="AN924" s="15"/>
      <c r="AO924" s="15"/>
      <c r="AP924" s="165"/>
      <c r="AQ924" s="15"/>
      <c r="AR924" s="15"/>
      <c r="AS924" s="28"/>
      <c r="AT924" s="71"/>
      <c r="AU924" s="35"/>
      <c r="AV924" s="35"/>
      <c r="AW924" s="35"/>
      <c r="AX924" s="71"/>
      <c r="AY924" s="15"/>
      <c r="AZ924" s="15"/>
      <c r="BA924" s="28"/>
      <c r="BB924" s="71"/>
      <c r="BC924" s="173"/>
      <c r="BD924" s="220"/>
      <c r="BH924" s="221"/>
      <c r="BK924" s="50"/>
      <c r="BL924" s="115"/>
      <c r="BM924" s="43"/>
      <c r="BN924" s="43"/>
      <c r="BO924" s="43"/>
      <c r="BP924" s="115"/>
      <c r="BS924" s="50"/>
      <c r="BT924" s="115"/>
      <c r="BU924" s="222"/>
      <c r="BV924" s="223"/>
      <c r="BZ924" s="221"/>
      <c r="CC924" s="50"/>
      <c r="CD924" s="115"/>
      <c r="CE924" s="43"/>
      <c r="CF924" s="43"/>
      <c r="CG924" s="43"/>
      <c r="CH924" s="115"/>
      <c r="CK924" s="50"/>
      <c r="CL924" s="115"/>
      <c r="CM924" s="222"/>
      <c r="CN924" s="223"/>
      <c r="CR924" s="221"/>
      <c r="CU924" s="50"/>
      <c r="CV924" s="115"/>
      <c r="CW924" s="43"/>
      <c r="CX924" s="43"/>
      <c r="CY924" s="43"/>
      <c r="CZ924" s="115"/>
      <c r="DC924" s="50"/>
      <c r="DD924" s="115"/>
      <c r="DE924" s="222"/>
      <c r="DF924" s="223"/>
      <c r="DJ924" s="221"/>
      <c r="DM924" s="50"/>
      <c r="DN924" s="115"/>
      <c r="DO924" s="43"/>
      <c r="DP924" s="43"/>
      <c r="DQ924" s="43"/>
      <c r="DU924" s="50"/>
      <c r="DV924" s="115"/>
      <c r="DW924" s="222"/>
      <c r="DX924" s="223"/>
      <c r="EG924" s="43"/>
      <c r="EH924" s="43"/>
      <c r="EI924" s="43"/>
    </row>
    <row r="925">
      <c r="A925" s="218"/>
      <c r="B925" s="219"/>
      <c r="C925" s="15"/>
      <c r="D925" s="15"/>
      <c r="E925" s="15"/>
      <c r="F925" s="165"/>
      <c r="G925" s="15"/>
      <c r="H925" s="15"/>
      <c r="I925" s="28"/>
      <c r="J925" s="71"/>
      <c r="K925" s="35"/>
      <c r="L925" s="35"/>
      <c r="M925" s="35"/>
      <c r="N925" s="71"/>
      <c r="O925" s="15"/>
      <c r="P925" s="15"/>
      <c r="Q925" s="28"/>
      <c r="R925" s="71"/>
      <c r="S925" s="173"/>
      <c r="T925" s="219"/>
      <c r="U925" s="15"/>
      <c r="V925" s="15"/>
      <c r="W925" s="15"/>
      <c r="X925" s="165"/>
      <c r="Y925" s="15"/>
      <c r="Z925" s="15"/>
      <c r="AA925" s="15"/>
      <c r="AB925" s="71"/>
      <c r="AC925" s="35"/>
      <c r="AD925" s="35"/>
      <c r="AE925" s="35"/>
      <c r="AF925" s="71"/>
      <c r="AG925" s="15"/>
      <c r="AH925" s="15"/>
      <c r="AI925" s="28"/>
      <c r="AJ925" s="71"/>
      <c r="AK925" s="173"/>
      <c r="AL925" s="219"/>
      <c r="AM925" s="15"/>
      <c r="AN925" s="15"/>
      <c r="AO925" s="15"/>
      <c r="AP925" s="165"/>
      <c r="AQ925" s="15"/>
      <c r="AR925" s="15"/>
      <c r="AS925" s="28"/>
      <c r="AT925" s="71"/>
      <c r="AU925" s="35"/>
      <c r="AV925" s="35"/>
      <c r="AW925" s="35"/>
      <c r="AX925" s="71"/>
      <c r="AY925" s="15"/>
      <c r="AZ925" s="15"/>
      <c r="BA925" s="28"/>
      <c r="BB925" s="71"/>
      <c r="BC925" s="173"/>
      <c r="BD925" s="220"/>
      <c r="BH925" s="221"/>
      <c r="BK925" s="50"/>
      <c r="BL925" s="115"/>
      <c r="BM925" s="43"/>
      <c r="BN925" s="43"/>
      <c r="BO925" s="43"/>
      <c r="BP925" s="115"/>
      <c r="BS925" s="50"/>
      <c r="BT925" s="115"/>
      <c r="BU925" s="222"/>
      <c r="BV925" s="223"/>
      <c r="BZ925" s="221"/>
      <c r="CC925" s="50"/>
      <c r="CD925" s="115"/>
      <c r="CE925" s="43"/>
      <c r="CF925" s="43"/>
      <c r="CG925" s="43"/>
      <c r="CH925" s="115"/>
      <c r="CK925" s="50"/>
      <c r="CL925" s="115"/>
      <c r="CM925" s="222"/>
      <c r="CN925" s="223"/>
      <c r="CR925" s="221"/>
      <c r="CU925" s="50"/>
      <c r="CV925" s="115"/>
      <c r="CW925" s="43"/>
      <c r="CX925" s="43"/>
      <c r="CY925" s="43"/>
      <c r="CZ925" s="115"/>
      <c r="DC925" s="50"/>
      <c r="DD925" s="115"/>
      <c r="DE925" s="222"/>
      <c r="DF925" s="223"/>
      <c r="DJ925" s="221"/>
      <c r="DM925" s="50"/>
      <c r="DN925" s="115"/>
      <c r="DO925" s="43"/>
      <c r="DP925" s="43"/>
      <c r="DQ925" s="43"/>
      <c r="DU925" s="50"/>
      <c r="DV925" s="115"/>
      <c r="DW925" s="222"/>
      <c r="DX925" s="223"/>
      <c r="EG925" s="43"/>
      <c r="EH925" s="43"/>
      <c r="EI925" s="43"/>
    </row>
    <row r="926">
      <c r="A926" s="218"/>
      <c r="B926" s="219"/>
      <c r="C926" s="15"/>
      <c r="D926" s="15"/>
      <c r="E926" s="15"/>
      <c r="F926" s="165"/>
      <c r="G926" s="15"/>
      <c r="H926" s="15"/>
      <c r="I926" s="28"/>
      <c r="J926" s="71"/>
      <c r="K926" s="35"/>
      <c r="L926" s="35"/>
      <c r="M926" s="35"/>
      <c r="N926" s="71"/>
      <c r="O926" s="15"/>
      <c r="P926" s="15"/>
      <c r="Q926" s="28"/>
      <c r="R926" s="71"/>
      <c r="S926" s="173"/>
      <c r="T926" s="219"/>
      <c r="U926" s="15"/>
      <c r="V926" s="15"/>
      <c r="W926" s="15"/>
      <c r="X926" s="165"/>
      <c r="Y926" s="15"/>
      <c r="Z926" s="15"/>
      <c r="AA926" s="15"/>
      <c r="AB926" s="71"/>
      <c r="AC926" s="35"/>
      <c r="AD926" s="35"/>
      <c r="AE926" s="35"/>
      <c r="AF926" s="71"/>
      <c r="AG926" s="15"/>
      <c r="AH926" s="15"/>
      <c r="AI926" s="28"/>
      <c r="AJ926" s="71"/>
      <c r="AK926" s="173"/>
      <c r="AL926" s="219"/>
      <c r="AM926" s="15"/>
      <c r="AN926" s="15"/>
      <c r="AO926" s="15"/>
      <c r="AP926" s="165"/>
      <c r="AQ926" s="15"/>
      <c r="AR926" s="15"/>
      <c r="AS926" s="28"/>
      <c r="AT926" s="71"/>
      <c r="AU926" s="35"/>
      <c r="AV926" s="35"/>
      <c r="AW926" s="35"/>
      <c r="AX926" s="71"/>
      <c r="AY926" s="15"/>
      <c r="AZ926" s="15"/>
      <c r="BA926" s="28"/>
      <c r="BB926" s="71"/>
      <c r="BC926" s="173"/>
      <c r="BD926" s="220"/>
      <c r="BH926" s="221"/>
      <c r="BK926" s="50"/>
      <c r="BL926" s="115"/>
      <c r="BM926" s="43"/>
      <c r="BN926" s="43"/>
      <c r="BO926" s="43"/>
      <c r="BP926" s="115"/>
      <c r="BS926" s="50"/>
      <c r="BT926" s="115"/>
      <c r="BU926" s="222"/>
      <c r="BV926" s="223"/>
      <c r="BZ926" s="221"/>
      <c r="CC926" s="50"/>
      <c r="CD926" s="115"/>
      <c r="CE926" s="43"/>
      <c r="CF926" s="43"/>
      <c r="CG926" s="43"/>
      <c r="CH926" s="115"/>
      <c r="CK926" s="50"/>
      <c r="CL926" s="115"/>
      <c r="CM926" s="222"/>
      <c r="CN926" s="223"/>
      <c r="CR926" s="221"/>
      <c r="CU926" s="50"/>
      <c r="CV926" s="115"/>
      <c r="CW926" s="43"/>
      <c r="CX926" s="43"/>
      <c r="CY926" s="43"/>
      <c r="CZ926" s="115"/>
      <c r="DC926" s="50"/>
      <c r="DD926" s="115"/>
      <c r="DE926" s="222"/>
      <c r="DF926" s="223"/>
      <c r="DJ926" s="221"/>
      <c r="DM926" s="50"/>
      <c r="DN926" s="115"/>
      <c r="DO926" s="43"/>
      <c r="DP926" s="43"/>
      <c r="DQ926" s="43"/>
      <c r="DU926" s="50"/>
      <c r="DV926" s="115"/>
      <c r="DW926" s="222"/>
      <c r="DX926" s="223"/>
      <c r="EG926" s="43"/>
      <c r="EH926" s="43"/>
      <c r="EI926" s="43"/>
    </row>
    <row r="927">
      <c r="A927" s="218"/>
      <c r="B927" s="219"/>
      <c r="C927" s="15"/>
      <c r="D927" s="15"/>
      <c r="E927" s="15"/>
      <c r="F927" s="165"/>
      <c r="G927" s="15"/>
      <c r="H927" s="15"/>
      <c r="I927" s="28"/>
      <c r="J927" s="71"/>
      <c r="K927" s="35"/>
      <c r="L927" s="35"/>
      <c r="M927" s="35"/>
      <c r="N927" s="71"/>
      <c r="O927" s="15"/>
      <c r="P927" s="15"/>
      <c r="Q927" s="28"/>
      <c r="R927" s="71"/>
      <c r="S927" s="173"/>
      <c r="T927" s="219"/>
      <c r="U927" s="15"/>
      <c r="V927" s="15"/>
      <c r="W927" s="15"/>
      <c r="X927" s="165"/>
      <c r="Y927" s="15"/>
      <c r="Z927" s="15"/>
      <c r="AA927" s="15"/>
      <c r="AB927" s="71"/>
      <c r="AC927" s="35"/>
      <c r="AD927" s="35"/>
      <c r="AE927" s="35"/>
      <c r="AF927" s="71"/>
      <c r="AG927" s="15"/>
      <c r="AH927" s="15"/>
      <c r="AI927" s="28"/>
      <c r="AJ927" s="71"/>
      <c r="AK927" s="173"/>
      <c r="AL927" s="219"/>
      <c r="AM927" s="15"/>
      <c r="AN927" s="15"/>
      <c r="AO927" s="15"/>
      <c r="AP927" s="165"/>
      <c r="AQ927" s="15"/>
      <c r="AR927" s="15"/>
      <c r="AS927" s="28"/>
      <c r="AT927" s="71"/>
      <c r="AU927" s="35"/>
      <c r="AV927" s="35"/>
      <c r="AW927" s="35"/>
      <c r="AX927" s="71"/>
      <c r="AY927" s="15"/>
      <c r="AZ927" s="15"/>
      <c r="BA927" s="28"/>
      <c r="BB927" s="71"/>
      <c r="BC927" s="173"/>
      <c r="BD927" s="220"/>
      <c r="BH927" s="221"/>
      <c r="BK927" s="50"/>
      <c r="BL927" s="115"/>
      <c r="BM927" s="43"/>
      <c r="BN927" s="43"/>
      <c r="BO927" s="43"/>
      <c r="BP927" s="115"/>
      <c r="BS927" s="50"/>
      <c r="BT927" s="115"/>
      <c r="BU927" s="222"/>
      <c r="BV927" s="223"/>
      <c r="BZ927" s="221"/>
      <c r="CC927" s="50"/>
      <c r="CD927" s="115"/>
      <c r="CE927" s="43"/>
      <c r="CF927" s="43"/>
      <c r="CG927" s="43"/>
      <c r="CH927" s="115"/>
      <c r="CK927" s="50"/>
      <c r="CL927" s="115"/>
      <c r="CM927" s="222"/>
      <c r="CN927" s="223"/>
      <c r="CR927" s="221"/>
      <c r="CU927" s="50"/>
      <c r="CV927" s="115"/>
      <c r="CW927" s="43"/>
      <c r="CX927" s="43"/>
      <c r="CY927" s="43"/>
      <c r="CZ927" s="115"/>
      <c r="DC927" s="50"/>
      <c r="DD927" s="115"/>
      <c r="DE927" s="222"/>
      <c r="DF927" s="223"/>
      <c r="DJ927" s="221"/>
      <c r="DM927" s="50"/>
      <c r="DN927" s="115"/>
      <c r="DO927" s="43"/>
      <c r="DP927" s="43"/>
      <c r="DQ927" s="43"/>
      <c r="DU927" s="50"/>
      <c r="DV927" s="115"/>
      <c r="DW927" s="222"/>
      <c r="DX927" s="223"/>
      <c r="EG927" s="43"/>
      <c r="EH927" s="43"/>
      <c r="EI927" s="43"/>
    </row>
    <row r="928">
      <c r="A928" s="218"/>
      <c r="B928" s="219"/>
      <c r="C928" s="15"/>
      <c r="D928" s="15"/>
      <c r="E928" s="15"/>
      <c r="F928" s="165"/>
      <c r="G928" s="15"/>
      <c r="H928" s="15"/>
      <c r="I928" s="28"/>
      <c r="J928" s="71"/>
      <c r="K928" s="35"/>
      <c r="L928" s="35"/>
      <c r="M928" s="35"/>
      <c r="N928" s="71"/>
      <c r="O928" s="15"/>
      <c r="P928" s="15"/>
      <c r="Q928" s="28"/>
      <c r="R928" s="71"/>
      <c r="S928" s="173"/>
      <c r="T928" s="219"/>
      <c r="U928" s="15"/>
      <c r="V928" s="15"/>
      <c r="W928" s="15"/>
      <c r="X928" s="165"/>
      <c r="Y928" s="15"/>
      <c r="Z928" s="15"/>
      <c r="AA928" s="15"/>
      <c r="AB928" s="71"/>
      <c r="AC928" s="35"/>
      <c r="AD928" s="35"/>
      <c r="AE928" s="35"/>
      <c r="AF928" s="71"/>
      <c r="AG928" s="15"/>
      <c r="AH928" s="15"/>
      <c r="AI928" s="28"/>
      <c r="AJ928" s="71"/>
      <c r="AK928" s="173"/>
      <c r="AL928" s="219"/>
      <c r="AM928" s="15"/>
      <c r="AN928" s="15"/>
      <c r="AO928" s="15"/>
      <c r="AP928" s="165"/>
      <c r="AQ928" s="15"/>
      <c r="AR928" s="15"/>
      <c r="AS928" s="28"/>
      <c r="AT928" s="71"/>
      <c r="AU928" s="35"/>
      <c r="AV928" s="35"/>
      <c r="AW928" s="35"/>
      <c r="AX928" s="71"/>
      <c r="AY928" s="15"/>
      <c r="AZ928" s="15"/>
      <c r="BA928" s="28"/>
      <c r="BB928" s="71"/>
      <c r="BC928" s="173"/>
      <c r="BD928" s="220"/>
      <c r="BH928" s="221"/>
      <c r="BK928" s="50"/>
      <c r="BL928" s="115"/>
      <c r="BM928" s="43"/>
      <c r="BN928" s="43"/>
      <c r="BO928" s="43"/>
      <c r="BP928" s="115"/>
      <c r="BS928" s="50"/>
      <c r="BT928" s="115"/>
      <c r="BU928" s="222"/>
      <c r="BV928" s="223"/>
      <c r="BZ928" s="221"/>
      <c r="CC928" s="50"/>
      <c r="CD928" s="115"/>
      <c r="CE928" s="43"/>
      <c r="CF928" s="43"/>
      <c r="CG928" s="43"/>
      <c r="CH928" s="115"/>
      <c r="CK928" s="50"/>
      <c r="CL928" s="115"/>
      <c r="CM928" s="222"/>
      <c r="CN928" s="223"/>
      <c r="CR928" s="221"/>
      <c r="CU928" s="50"/>
      <c r="CV928" s="115"/>
      <c r="CW928" s="43"/>
      <c r="CX928" s="43"/>
      <c r="CY928" s="43"/>
      <c r="CZ928" s="115"/>
      <c r="DC928" s="50"/>
      <c r="DD928" s="115"/>
      <c r="DE928" s="222"/>
      <c r="DF928" s="223"/>
      <c r="DJ928" s="221"/>
      <c r="DM928" s="50"/>
      <c r="DN928" s="115"/>
      <c r="DO928" s="43"/>
      <c r="DP928" s="43"/>
      <c r="DQ928" s="43"/>
      <c r="DU928" s="50"/>
      <c r="DV928" s="115"/>
      <c r="DW928" s="222"/>
      <c r="DX928" s="223"/>
      <c r="EG928" s="43"/>
      <c r="EH928" s="43"/>
      <c r="EI928" s="43"/>
    </row>
    <row r="929">
      <c r="A929" s="218"/>
      <c r="B929" s="219"/>
      <c r="C929" s="15"/>
      <c r="D929" s="15"/>
      <c r="E929" s="15"/>
      <c r="F929" s="165"/>
      <c r="G929" s="15"/>
      <c r="H929" s="15"/>
      <c r="I929" s="28"/>
      <c r="J929" s="71"/>
      <c r="K929" s="35"/>
      <c r="L929" s="35"/>
      <c r="M929" s="35"/>
      <c r="N929" s="71"/>
      <c r="O929" s="15"/>
      <c r="P929" s="15"/>
      <c r="Q929" s="28"/>
      <c r="R929" s="71"/>
      <c r="S929" s="173"/>
      <c r="T929" s="219"/>
      <c r="U929" s="15"/>
      <c r="V929" s="15"/>
      <c r="W929" s="15"/>
      <c r="X929" s="165"/>
      <c r="Y929" s="15"/>
      <c r="Z929" s="15"/>
      <c r="AA929" s="15"/>
      <c r="AB929" s="71"/>
      <c r="AC929" s="35"/>
      <c r="AD929" s="35"/>
      <c r="AE929" s="35"/>
      <c r="AF929" s="71"/>
      <c r="AG929" s="15"/>
      <c r="AH929" s="15"/>
      <c r="AI929" s="28"/>
      <c r="AJ929" s="71"/>
      <c r="AK929" s="173"/>
      <c r="AL929" s="219"/>
      <c r="AM929" s="15"/>
      <c r="AN929" s="15"/>
      <c r="AO929" s="15"/>
      <c r="AP929" s="165"/>
      <c r="AQ929" s="15"/>
      <c r="AR929" s="15"/>
      <c r="AS929" s="28"/>
      <c r="AT929" s="71"/>
      <c r="AU929" s="35"/>
      <c r="AV929" s="35"/>
      <c r="AW929" s="35"/>
      <c r="AX929" s="71"/>
      <c r="AY929" s="15"/>
      <c r="AZ929" s="15"/>
      <c r="BA929" s="28"/>
      <c r="BB929" s="71"/>
      <c r="BC929" s="173"/>
      <c r="BD929" s="220"/>
      <c r="BH929" s="221"/>
      <c r="BK929" s="50"/>
      <c r="BL929" s="115"/>
      <c r="BM929" s="43"/>
      <c r="BN929" s="43"/>
      <c r="BO929" s="43"/>
      <c r="BP929" s="115"/>
      <c r="BS929" s="50"/>
      <c r="BT929" s="115"/>
      <c r="BU929" s="222"/>
      <c r="BV929" s="223"/>
      <c r="BZ929" s="221"/>
      <c r="CC929" s="50"/>
      <c r="CD929" s="115"/>
      <c r="CE929" s="43"/>
      <c r="CF929" s="43"/>
      <c r="CG929" s="43"/>
      <c r="CH929" s="115"/>
      <c r="CK929" s="50"/>
      <c r="CL929" s="115"/>
      <c r="CM929" s="222"/>
      <c r="CN929" s="223"/>
      <c r="CR929" s="221"/>
      <c r="CU929" s="50"/>
      <c r="CV929" s="115"/>
      <c r="CW929" s="43"/>
      <c r="CX929" s="43"/>
      <c r="CY929" s="43"/>
      <c r="CZ929" s="115"/>
      <c r="DC929" s="50"/>
      <c r="DD929" s="115"/>
      <c r="DE929" s="222"/>
      <c r="DF929" s="223"/>
      <c r="DJ929" s="221"/>
      <c r="DM929" s="50"/>
      <c r="DN929" s="115"/>
      <c r="DO929" s="43"/>
      <c r="DP929" s="43"/>
      <c r="DQ929" s="43"/>
      <c r="DU929" s="50"/>
      <c r="DV929" s="115"/>
      <c r="DW929" s="222"/>
      <c r="DX929" s="223"/>
      <c r="EG929" s="43"/>
      <c r="EH929" s="43"/>
      <c r="EI929" s="43"/>
    </row>
    <row r="930">
      <c r="A930" s="218"/>
      <c r="B930" s="219"/>
      <c r="C930" s="15"/>
      <c r="D930" s="15"/>
      <c r="E930" s="15"/>
      <c r="F930" s="165"/>
      <c r="G930" s="15"/>
      <c r="H930" s="15"/>
      <c r="I930" s="28"/>
      <c r="J930" s="71"/>
      <c r="K930" s="35"/>
      <c r="L930" s="35"/>
      <c r="M930" s="35"/>
      <c r="N930" s="71"/>
      <c r="O930" s="15"/>
      <c r="P930" s="15"/>
      <c r="Q930" s="28"/>
      <c r="R930" s="71"/>
      <c r="S930" s="173"/>
      <c r="T930" s="219"/>
      <c r="U930" s="15"/>
      <c r="V930" s="15"/>
      <c r="W930" s="15"/>
      <c r="X930" s="165"/>
      <c r="Y930" s="15"/>
      <c r="Z930" s="15"/>
      <c r="AA930" s="15"/>
      <c r="AB930" s="71"/>
      <c r="AC930" s="35"/>
      <c r="AD930" s="35"/>
      <c r="AE930" s="35"/>
      <c r="AF930" s="71"/>
      <c r="AG930" s="15"/>
      <c r="AH930" s="15"/>
      <c r="AI930" s="28"/>
      <c r="AJ930" s="71"/>
      <c r="AK930" s="173"/>
      <c r="AL930" s="219"/>
      <c r="AM930" s="15"/>
      <c r="AN930" s="15"/>
      <c r="AO930" s="15"/>
      <c r="AP930" s="165"/>
      <c r="AQ930" s="15"/>
      <c r="AR930" s="15"/>
      <c r="AS930" s="28"/>
      <c r="AT930" s="71"/>
      <c r="AU930" s="35"/>
      <c r="AV930" s="35"/>
      <c r="AW930" s="35"/>
      <c r="AX930" s="71"/>
      <c r="AY930" s="15"/>
      <c r="AZ930" s="15"/>
      <c r="BA930" s="28"/>
      <c r="BB930" s="71"/>
      <c r="BC930" s="173"/>
      <c r="BD930" s="220"/>
      <c r="BH930" s="221"/>
      <c r="BK930" s="50"/>
      <c r="BL930" s="115"/>
      <c r="BM930" s="43"/>
      <c r="BN930" s="43"/>
      <c r="BO930" s="43"/>
      <c r="BP930" s="115"/>
      <c r="BS930" s="50"/>
      <c r="BT930" s="115"/>
      <c r="BU930" s="222"/>
      <c r="BV930" s="223"/>
      <c r="BZ930" s="221"/>
      <c r="CC930" s="50"/>
      <c r="CD930" s="115"/>
      <c r="CE930" s="43"/>
      <c r="CF930" s="43"/>
      <c r="CG930" s="43"/>
      <c r="CH930" s="115"/>
      <c r="CK930" s="50"/>
      <c r="CL930" s="115"/>
      <c r="CM930" s="222"/>
      <c r="CN930" s="223"/>
      <c r="CR930" s="221"/>
      <c r="CU930" s="50"/>
      <c r="CV930" s="115"/>
      <c r="CW930" s="43"/>
      <c r="CX930" s="43"/>
      <c r="CY930" s="43"/>
      <c r="CZ930" s="115"/>
      <c r="DC930" s="50"/>
      <c r="DD930" s="115"/>
      <c r="DE930" s="222"/>
      <c r="DF930" s="223"/>
      <c r="DJ930" s="221"/>
      <c r="DM930" s="50"/>
      <c r="DN930" s="115"/>
      <c r="DO930" s="43"/>
      <c r="DP930" s="43"/>
      <c r="DQ930" s="43"/>
      <c r="DU930" s="50"/>
      <c r="DV930" s="115"/>
      <c r="DW930" s="222"/>
      <c r="DX930" s="223"/>
      <c r="EG930" s="43"/>
      <c r="EH930" s="43"/>
      <c r="EI930" s="43"/>
    </row>
    <row r="931">
      <c r="A931" s="218"/>
      <c r="B931" s="219"/>
      <c r="C931" s="15"/>
      <c r="D931" s="15"/>
      <c r="E931" s="15"/>
      <c r="F931" s="165"/>
      <c r="G931" s="15"/>
      <c r="H931" s="15"/>
      <c r="I931" s="28"/>
      <c r="J931" s="71"/>
      <c r="K931" s="35"/>
      <c r="L931" s="35"/>
      <c r="M931" s="35"/>
      <c r="N931" s="71"/>
      <c r="O931" s="15"/>
      <c r="P931" s="15"/>
      <c r="Q931" s="28"/>
      <c r="R931" s="71"/>
      <c r="S931" s="173"/>
      <c r="T931" s="219"/>
      <c r="U931" s="15"/>
      <c r="V931" s="15"/>
      <c r="W931" s="15"/>
      <c r="X931" s="165"/>
      <c r="Y931" s="15"/>
      <c r="Z931" s="15"/>
      <c r="AA931" s="15"/>
      <c r="AB931" s="71"/>
      <c r="AC931" s="35"/>
      <c r="AD931" s="35"/>
      <c r="AE931" s="35"/>
      <c r="AF931" s="71"/>
      <c r="AG931" s="15"/>
      <c r="AH931" s="15"/>
      <c r="AI931" s="28"/>
      <c r="AJ931" s="71"/>
      <c r="AK931" s="173"/>
      <c r="AL931" s="219"/>
      <c r="AM931" s="15"/>
      <c r="AN931" s="15"/>
      <c r="AO931" s="15"/>
      <c r="AP931" s="165"/>
      <c r="AQ931" s="15"/>
      <c r="AR931" s="15"/>
      <c r="AS931" s="28"/>
      <c r="AT931" s="71"/>
      <c r="AU931" s="35"/>
      <c r="AV931" s="35"/>
      <c r="AW931" s="35"/>
      <c r="AX931" s="71"/>
      <c r="AY931" s="15"/>
      <c r="AZ931" s="15"/>
      <c r="BA931" s="28"/>
      <c r="BB931" s="71"/>
      <c r="BC931" s="173"/>
      <c r="BD931" s="220"/>
      <c r="BH931" s="221"/>
      <c r="BK931" s="50"/>
      <c r="BL931" s="115"/>
      <c r="BM931" s="43"/>
      <c r="BN931" s="43"/>
      <c r="BO931" s="43"/>
      <c r="BP931" s="115"/>
      <c r="BS931" s="50"/>
      <c r="BT931" s="115"/>
      <c r="BU931" s="222"/>
      <c r="BV931" s="223"/>
      <c r="BZ931" s="221"/>
      <c r="CC931" s="50"/>
      <c r="CD931" s="115"/>
      <c r="CE931" s="43"/>
      <c r="CF931" s="43"/>
      <c r="CG931" s="43"/>
      <c r="CH931" s="115"/>
      <c r="CK931" s="50"/>
      <c r="CL931" s="115"/>
      <c r="CM931" s="222"/>
      <c r="CN931" s="223"/>
      <c r="CR931" s="221"/>
      <c r="CU931" s="50"/>
      <c r="CV931" s="115"/>
      <c r="CW931" s="43"/>
      <c r="CX931" s="43"/>
      <c r="CY931" s="43"/>
      <c r="CZ931" s="115"/>
      <c r="DC931" s="50"/>
      <c r="DD931" s="115"/>
      <c r="DE931" s="222"/>
      <c r="DF931" s="223"/>
      <c r="DJ931" s="221"/>
      <c r="DM931" s="50"/>
      <c r="DN931" s="115"/>
      <c r="DO931" s="43"/>
      <c r="DP931" s="43"/>
      <c r="DQ931" s="43"/>
      <c r="DU931" s="50"/>
      <c r="DV931" s="115"/>
      <c r="DW931" s="222"/>
      <c r="DX931" s="223"/>
      <c r="EG931" s="43"/>
      <c r="EH931" s="43"/>
      <c r="EI931" s="43"/>
    </row>
    <row r="932">
      <c r="A932" s="218"/>
      <c r="B932" s="219"/>
      <c r="C932" s="15"/>
      <c r="D932" s="15"/>
      <c r="E932" s="15"/>
      <c r="F932" s="165"/>
      <c r="G932" s="15"/>
      <c r="H932" s="15"/>
      <c r="I932" s="28"/>
      <c r="J932" s="71"/>
      <c r="K932" s="35"/>
      <c r="L932" s="35"/>
      <c r="M932" s="35"/>
      <c r="N932" s="71"/>
      <c r="O932" s="15"/>
      <c r="P932" s="15"/>
      <c r="Q932" s="28"/>
      <c r="R932" s="71"/>
      <c r="S932" s="173"/>
      <c r="T932" s="219"/>
      <c r="U932" s="15"/>
      <c r="V932" s="15"/>
      <c r="W932" s="15"/>
      <c r="X932" s="165"/>
      <c r="Y932" s="15"/>
      <c r="Z932" s="15"/>
      <c r="AA932" s="15"/>
      <c r="AB932" s="71"/>
      <c r="AC932" s="35"/>
      <c r="AD932" s="35"/>
      <c r="AE932" s="35"/>
      <c r="AF932" s="71"/>
      <c r="AG932" s="15"/>
      <c r="AH932" s="15"/>
      <c r="AI932" s="28"/>
      <c r="AJ932" s="71"/>
      <c r="AK932" s="173"/>
      <c r="AL932" s="219"/>
      <c r="AM932" s="15"/>
      <c r="AN932" s="15"/>
      <c r="AO932" s="15"/>
      <c r="AP932" s="165"/>
      <c r="AQ932" s="15"/>
      <c r="AR932" s="15"/>
      <c r="AS932" s="28"/>
      <c r="AT932" s="71"/>
      <c r="AU932" s="35"/>
      <c r="AV932" s="35"/>
      <c r="AW932" s="35"/>
      <c r="AX932" s="71"/>
      <c r="AY932" s="15"/>
      <c r="AZ932" s="15"/>
      <c r="BA932" s="28"/>
      <c r="BB932" s="71"/>
      <c r="BC932" s="173"/>
      <c r="BD932" s="220"/>
      <c r="BH932" s="221"/>
      <c r="BK932" s="50"/>
      <c r="BL932" s="115"/>
      <c r="BM932" s="43"/>
      <c r="BN932" s="43"/>
      <c r="BO932" s="43"/>
      <c r="BP932" s="115"/>
      <c r="BS932" s="50"/>
      <c r="BT932" s="115"/>
      <c r="BU932" s="222"/>
      <c r="BV932" s="223"/>
      <c r="BZ932" s="221"/>
      <c r="CC932" s="50"/>
      <c r="CD932" s="115"/>
      <c r="CE932" s="43"/>
      <c r="CF932" s="43"/>
      <c r="CG932" s="43"/>
      <c r="CH932" s="115"/>
      <c r="CK932" s="50"/>
      <c r="CL932" s="115"/>
      <c r="CM932" s="222"/>
      <c r="CN932" s="223"/>
      <c r="CR932" s="221"/>
      <c r="CU932" s="50"/>
      <c r="CV932" s="115"/>
      <c r="CW932" s="43"/>
      <c r="CX932" s="43"/>
      <c r="CY932" s="43"/>
      <c r="CZ932" s="115"/>
      <c r="DC932" s="50"/>
      <c r="DD932" s="115"/>
      <c r="DE932" s="222"/>
      <c r="DF932" s="223"/>
      <c r="DJ932" s="221"/>
      <c r="DM932" s="50"/>
      <c r="DN932" s="115"/>
      <c r="DO932" s="43"/>
      <c r="DP932" s="43"/>
      <c r="DQ932" s="43"/>
      <c r="DU932" s="50"/>
      <c r="DV932" s="115"/>
      <c r="DW932" s="222"/>
      <c r="DX932" s="223"/>
      <c r="EG932" s="43"/>
      <c r="EH932" s="43"/>
      <c r="EI932" s="43"/>
    </row>
    <row r="933">
      <c r="A933" s="218"/>
      <c r="B933" s="219"/>
      <c r="C933" s="15"/>
      <c r="D933" s="15"/>
      <c r="E933" s="15"/>
      <c r="F933" s="165"/>
      <c r="G933" s="15"/>
      <c r="H933" s="15"/>
      <c r="I933" s="28"/>
      <c r="J933" s="71"/>
      <c r="K933" s="35"/>
      <c r="L933" s="35"/>
      <c r="M933" s="35"/>
      <c r="N933" s="71"/>
      <c r="O933" s="15"/>
      <c r="P933" s="15"/>
      <c r="Q933" s="28"/>
      <c r="R933" s="71"/>
      <c r="S933" s="173"/>
      <c r="T933" s="219"/>
      <c r="U933" s="15"/>
      <c r="V933" s="15"/>
      <c r="W933" s="15"/>
      <c r="X933" s="165"/>
      <c r="Y933" s="15"/>
      <c r="Z933" s="15"/>
      <c r="AA933" s="15"/>
      <c r="AB933" s="71"/>
      <c r="AC933" s="35"/>
      <c r="AD933" s="35"/>
      <c r="AE933" s="35"/>
      <c r="AF933" s="71"/>
      <c r="AG933" s="15"/>
      <c r="AH933" s="15"/>
      <c r="AI933" s="28"/>
      <c r="AJ933" s="71"/>
      <c r="AK933" s="173"/>
      <c r="AL933" s="219"/>
      <c r="AM933" s="15"/>
      <c r="AN933" s="15"/>
      <c r="AO933" s="15"/>
      <c r="AP933" s="165"/>
      <c r="AQ933" s="15"/>
      <c r="AR933" s="15"/>
      <c r="AS933" s="28"/>
      <c r="AT933" s="71"/>
      <c r="AU933" s="35"/>
      <c r="AV933" s="35"/>
      <c r="AW933" s="35"/>
      <c r="AX933" s="71"/>
      <c r="AY933" s="15"/>
      <c r="AZ933" s="15"/>
      <c r="BA933" s="28"/>
      <c r="BB933" s="71"/>
      <c r="BC933" s="173"/>
      <c r="BD933" s="220"/>
      <c r="BH933" s="221"/>
      <c r="BK933" s="50"/>
      <c r="BL933" s="115"/>
      <c r="BM933" s="43"/>
      <c r="BN933" s="43"/>
      <c r="BO933" s="43"/>
      <c r="BP933" s="115"/>
      <c r="BS933" s="50"/>
      <c r="BT933" s="115"/>
      <c r="BU933" s="222"/>
      <c r="BV933" s="223"/>
      <c r="BZ933" s="221"/>
      <c r="CC933" s="50"/>
      <c r="CD933" s="115"/>
      <c r="CE933" s="43"/>
      <c r="CF933" s="43"/>
      <c r="CG933" s="43"/>
      <c r="CH933" s="115"/>
      <c r="CK933" s="50"/>
      <c r="CL933" s="115"/>
      <c r="CM933" s="222"/>
      <c r="CN933" s="223"/>
      <c r="CR933" s="221"/>
      <c r="CU933" s="50"/>
      <c r="CV933" s="115"/>
      <c r="CW933" s="43"/>
      <c r="CX933" s="43"/>
      <c r="CY933" s="43"/>
      <c r="CZ933" s="115"/>
      <c r="DC933" s="50"/>
      <c r="DD933" s="115"/>
      <c r="DE933" s="222"/>
      <c r="DF933" s="223"/>
      <c r="DJ933" s="221"/>
      <c r="DM933" s="50"/>
      <c r="DN933" s="115"/>
      <c r="DO933" s="43"/>
      <c r="DP933" s="43"/>
      <c r="DQ933" s="43"/>
      <c r="DU933" s="50"/>
      <c r="DV933" s="115"/>
      <c r="DW933" s="222"/>
      <c r="DX933" s="223"/>
      <c r="EG933" s="43"/>
      <c r="EH933" s="43"/>
      <c r="EI933" s="43"/>
    </row>
    <row r="934">
      <c r="A934" s="218"/>
      <c r="B934" s="219"/>
      <c r="C934" s="15"/>
      <c r="D934" s="15"/>
      <c r="E934" s="15"/>
      <c r="F934" s="165"/>
      <c r="G934" s="15"/>
      <c r="H934" s="15"/>
      <c r="I934" s="28"/>
      <c r="J934" s="71"/>
      <c r="K934" s="35"/>
      <c r="L934" s="35"/>
      <c r="M934" s="35"/>
      <c r="N934" s="71"/>
      <c r="O934" s="15"/>
      <c r="P934" s="15"/>
      <c r="Q934" s="28"/>
      <c r="R934" s="71"/>
      <c r="S934" s="173"/>
      <c r="T934" s="219"/>
      <c r="U934" s="15"/>
      <c r="V934" s="15"/>
      <c r="W934" s="15"/>
      <c r="X934" s="165"/>
      <c r="Y934" s="15"/>
      <c r="Z934" s="15"/>
      <c r="AA934" s="15"/>
      <c r="AB934" s="71"/>
      <c r="AC934" s="35"/>
      <c r="AD934" s="35"/>
      <c r="AE934" s="35"/>
      <c r="AF934" s="71"/>
      <c r="AG934" s="15"/>
      <c r="AH934" s="15"/>
      <c r="AI934" s="28"/>
      <c r="AJ934" s="71"/>
      <c r="AK934" s="173"/>
      <c r="AL934" s="219"/>
      <c r="AM934" s="15"/>
      <c r="AN934" s="15"/>
      <c r="AO934" s="15"/>
      <c r="AP934" s="165"/>
      <c r="AQ934" s="15"/>
      <c r="AR934" s="15"/>
      <c r="AS934" s="28"/>
      <c r="AT934" s="71"/>
      <c r="AU934" s="35"/>
      <c r="AV934" s="35"/>
      <c r="AW934" s="35"/>
      <c r="AX934" s="71"/>
      <c r="AY934" s="15"/>
      <c r="AZ934" s="15"/>
      <c r="BA934" s="28"/>
      <c r="BB934" s="71"/>
      <c r="BC934" s="173"/>
      <c r="BD934" s="220"/>
      <c r="BH934" s="221"/>
      <c r="BK934" s="50"/>
      <c r="BL934" s="115"/>
      <c r="BM934" s="43"/>
      <c r="BN934" s="43"/>
      <c r="BO934" s="43"/>
      <c r="BP934" s="115"/>
      <c r="BS934" s="50"/>
      <c r="BT934" s="115"/>
      <c r="BU934" s="222"/>
      <c r="BV934" s="223"/>
      <c r="BZ934" s="221"/>
      <c r="CC934" s="50"/>
      <c r="CD934" s="115"/>
      <c r="CE934" s="43"/>
      <c r="CF934" s="43"/>
      <c r="CG934" s="43"/>
      <c r="CH934" s="115"/>
      <c r="CK934" s="50"/>
      <c r="CL934" s="115"/>
      <c r="CM934" s="222"/>
      <c r="CN934" s="223"/>
      <c r="CR934" s="221"/>
      <c r="CU934" s="50"/>
      <c r="CV934" s="115"/>
      <c r="CW934" s="43"/>
      <c r="CX934" s="43"/>
      <c r="CY934" s="43"/>
      <c r="CZ934" s="115"/>
      <c r="DC934" s="50"/>
      <c r="DD934" s="115"/>
      <c r="DE934" s="222"/>
      <c r="DF934" s="223"/>
      <c r="DJ934" s="221"/>
      <c r="DM934" s="50"/>
      <c r="DN934" s="115"/>
      <c r="DO934" s="43"/>
      <c r="DP934" s="43"/>
      <c r="DQ934" s="43"/>
      <c r="DU934" s="50"/>
      <c r="DV934" s="115"/>
      <c r="DW934" s="222"/>
      <c r="DX934" s="223"/>
      <c r="EG934" s="43"/>
      <c r="EH934" s="43"/>
      <c r="EI934" s="43"/>
    </row>
    <row r="935">
      <c r="A935" s="218"/>
      <c r="B935" s="219"/>
      <c r="C935" s="15"/>
      <c r="D935" s="15"/>
      <c r="E935" s="15"/>
      <c r="F935" s="165"/>
      <c r="G935" s="15"/>
      <c r="H935" s="15"/>
      <c r="I935" s="28"/>
      <c r="J935" s="71"/>
      <c r="K935" s="35"/>
      <c r="L935" s="35"/>
      <c r="M935" s="35"/>
      <c r="N935" s="71"/>
      <c r="O935" s="15"/>
      <c r="P935" s="15"/>
      <c r="Q935" s="28"/>
      <c r="R935" s="71"/>
      <c r="S935" s="173"/>
      <c r="T935" s="219"/>
      <c r="U935" s="15"/>
      <c r="V935" s="15"/>
      <c r="W935" s="15"/>
      <c r="X935" s="165"/>
      <c r="Y935" s="15"/>
      <c r="Z935" s="15"/>
      <c r="AA935" s="15"/>
      <c r="AB935" s="71"/>
      <c r="AC935" s="35"/>
      <c r="AD935" s="35"/>
      <c r="AE935" s="35"/>
      <c r="AF935" s="71"/>
      <c r="AG935" s="15"/>
      <c r="AH935" s="15"/>
      <c r="AI935" s="28"/>
      <c r="AJ935" s="71"/>
      <c r="AK935" s="173"/>
      <c r="AL935" s="219"/>
      <c r="AM935" s="15"/>
      <c r="AN935" s="15"/>
      <c r="AO935" s="15"/>
      <c r="AP935" s="165"/>
      <c r="AQ935" s="15"/>
      <c r="AR935" s="15"/>
      <c r="AS935" s="28"/>
      <c r="AT935" s="71"/>
      <c r="AU935" s="35"/>
      <c r="AV935" s="35"/>
      <c r="AW935" s="35"/>
      <c r="AX935" s="71"/>
      <c r="AY935" s="15"/>
      <c r="AZ935" s="15"/>
      <c r="BA935" s="28"/>
      <c r="BB935" s="71"/>
      <c r="BC935" s="173"/>
      <c r="BD935" s="220"/>
      <c r="BH935" s="221"/>
      <c r="BK935" s="50"/>
      <c r="BL935" s="115"/>
      <c r="BM935" s="43"/>
      <c r="BN935" s="43"/>
      <c r="BO935" s="43"/>
      <c r="BP935" s="115"/>
      <c r="BS935" s="50"/>
      <c r="BT935" s="115"/>
      <c r="BU935" s="222"/>
      <c r="BV935" s="223"/>
      <c r="BZ935" s="221"/>
      <c r="CC935" s="50"/>
      <c r="CD935" s="115"/>
      <c r="CE935" s="43"/>
      <c r="CF935" s="43"/>
      <c r="CG935" s="43"/>
      <c r="CH935" s="115"/>
      <c r="CK935" s="50"/>
      <c r="CL935" s="115"/>
      <c r="CM935" s="222"/>
      <c r="CN935" s="223"/>
      <c r="CR935" s="221"/>
      <c r="CU935" s="50"/>
      <c r="CV935" s="115"/>
      <c r="CW935" s="43"/>
      <c r="CX935" s="43"/>
      <c r="CY935" s="43"/>
      <c r="CZ935" s="115"/>
      <c r="DC935" s="50"/>
      <c r="DD935" s="115"/>
      <c r="DE935" s="222"/>
      <c r="DF935" s="223"/>
      <c r="DJ935" s="221"/>
      <c r="DM935" s="50"/>
      <c r="DN935" s="115"/>
      <c r="DO935" s="43"/>
      <c r="DP935" s="43"/>
      <c r="DQ935" s="43"/>
      <c r="DU935" s="50"/>
      <c r="DV935" s="115"/>
      <c r="DW935" s="222"/>
      <c r="DX935" s="223"/>
      <c r="EG935" s="43"/>
      <c r="EH935" s="43"/>
      <c r="EI935" s="43"/>
    </row>
    <row r="936">
      <c r="A936" s="218"/>
      <c r="B936" s="219"/>
      <c r="C936" s="15"/>
      <c r="D936" s="15"/>
      <c r="E936" s="15"/>
      <c r="F936" s="165"/>
      <c r="G936" s="15"/>
      <c r="H936" s="15"/>
      <c r="I936" s="28"/>
      <c r="J936" s="71"/>
      <c r="K936" s="35"/>
      <c r="L936" s="35"/>
      <c r="M936" s="35"/>
      <c r="N936" s="71"/>
      <c r="O936" s="15"/>
      <c r="P936" s="15"/>
      <c r="Q936" s="28"/>
      <c r="R936" s="71"/>
      <c r="S936" s="173"/>
      <c r="T936" s="219"/>
      <c r="U936" s="15"/>
      <c r="V936" s="15"/>
      <c r="W936" s="15"/>
      <c r="X936" s="165"/>
      <c r="Y936" s="15"/>
      <c r="Z936" s="15"/>
      <c r="AA936" s="15"/>
      <c r="AB936" s="71"/>
      <c r="AC936" s="35"/>
      <c r="AD936" s="35"/>
      <c r="AE936" s="35"/>
      <c r="AF936" s="71"/>
      <c r="AG936" s="15"/>
      <c r="AH936" s="15"/>
      <c r="AI936" s="28"/>
      <c r="AJ936" s="71"/>
      <c r="AK936" s="173"/>
      <c r="AL936" s="219"/>
      <c r="AM936" s="15"/>
      <c r="AN936" s="15"/>
      <c r="AO936" s="15"/>
      <c r="AP936" s="165"/>
      <c r="AQ936" s="15"/>
      <c r="AR936" s="15"/>
      <c r="AS936" s="28"/>
      <c r="AT936" s="71"/>
      <c r="AU936" s="35"/>
      <c r="AV936" s="35"/>
      <c r="AW936" s="35"/>
      <c r="AX936" s="71"/>
      <c r="AY936" s="15"/>
      <c r="AZ936" s="15"/>
      <c r="BA936" s="28"/>
      <c r="BB936" s="71"/>
      <c r="BC936" s="173"/>
      <c r="BD936" s="220"/>
      <c r="BH936" s="221"/>
      <c r="BK936" s="50"/>
      <c r="BL936" s="115"/>
      <c r="BM936" s="43"/>
      <c r="BN936" s="43"/>
      <c r="BO936" s="43"/>
      <c r="BP936" s="115"/>
      <c r="BS936" s="50"/>
      <c r="BT936" s="115"/>
      <c r="BU936" s="222"/>
      <c r="BV936" s="223"/>
      <c r="BZ936" s="221"/>
      <c r="CC936" s="50"/>
      <c r="CD936" s="115"/>
      <c r="CE936" s="43"/>
      <c r="CF936" s="43"/>
      <c r="CG936" s="43"/>
      <c r="CH936" s="115"/>
      <c r="CK936" s="50"/>
      <c r="CL936" s="115"/>
      <c r="CM936" s="222"/>
      <c r="CN936" s="223"/>
      <c r="CR936" s="221"/>
      <c r="CU936" s="50"/>
      <c r="CV936" s="115"/>
      <c r="CW936" s="43"/>
      <c r="CX936" s="43"/>
      <c r="CY936" s="43"/>
      <c r="CZ936" s="115"/>
      <c r="DC936" s="50"/>
      <c r="DD936" s="115"/>
      <c r="DE936" s="222"/>
      <c r="DF936" s="223"/>
      <c r="DJ936" s="221"/>
      <c r="DM936" s="50"/>
      <c r="DN936" s="115"/>
      <c r="DO936" s="43"/>
      <c r="DP936" s="43"/>
      <c r="DQ936" s="43"/>
      <c r="DU936" s="50"/>
      <c r="DV936" s="115"/>
      <c r="DW936" s="222"/>
      <c r="DX936" s="223"/>
      <c r="EG936" s="43"/>
      <c r="EH936" s="43"/>
      <c r="EI936" s="43"/>
    </row>
    <row r="937">
      <c r="A937" s="218"/>
      <c r="B937" s="219"/>
      <c r="C937" s="15"/>
      <c r="D937" s="15"/>
      <c r="E937" s="15"/>
      <c r="F937" s="165"/>
      <c r="G937" s="15"/>
      <c r="H937" s="15"/>
      <c r="I937" s="28"/>
      <c r="J937" s="71"/>
      <c r="K937" s="35"/>
      <c r="L937" s="35"/>
      <c r="M937" s="35"/>
      <c r="N937" s="71"/>
      <c r="O937" s="15"/>
      <c r="P937" s="15"/>
      <c r="Q937" s="28"/>
      <c r="R937" s="71"/>
      <c r="S937" s="173"/>
      <c r="T937" s="219"/>
      <c r="U937" s="15"/>
      <c r="V937" s="15"/>
      <c r="W937" s="15"/>
      <c r="X937" s="165"/>
      <c r="Y937" s="15"/>
      <c r="Z937" s="15"/>
      <c r="AA937" s="15"/>
      <c r="AB937" s="71"/>
      <c r="AC937" s="35"/>
      <c r="AD937" s="35"/>
      <c r="AE937" s="35"/>
      <c r="AF937" s="71"/>
      <c r="AG937" s="15"/>
      <c r="AH937" s="15"/>
      <c r="AI937" s="28"/>
      <c r="AJ937" s="71"/>
      <c r="AK937" s="173"/>
      <c r="AL937" s="219"/>
      <c r="AM937" s="15"/>
      <c r="AN937" s="15"/>
      <c r="AO937" s="15"/>
      <c r="AP937" s="165"/>
      <c r="AQ937" s="15"/>
      <c r="AR937" s="15"/>
      <c r="AS937" s="28"/>
      <c r="AT937" s="71"/>
      <c r="AU937" s="35"/>
      <c r="AV937" s="35"/>
      <c r="AW937" s="35"/>
      <c r="AX937" s="71"/>
      <c r="AY937" s="15"/>
      <c r="AZ937" s="15"/>
      <c r="BA937" s="28"/>
      <c r="BB937" s="71"/>
      <c r="BC937" s="173"/>
      <c r="BD937" s="220"/>
      <c r="BH937" s="221"/>
      <c r="BK937" s="50"/>
      <c r="BL937" s="115"/>
      <c r="BM937" s="43"/>
      <c r="BN937" s="43"/>
      <c r="BO937" s="43"/>
      <c r="BP937" s="115"/>
      <c r="BS937" s="50"/>
      <c r="BT937" s="115"/>
      <c r="BU937" s="222"/>
      <c r="BV937" s="223"/>
      <c r="BZ937" s="221"/>
      <c r="CC937" s="50"/>
      <c r="CD937" s="115"/>
      <c r="CE937" s="43"/>
      <c r="CF937" s="43"/>
      <c r="CG937" s="43"/>
      <c r="CH937" s="115"/>
      <c r="CK937" s="50"/>
      <c r="CL937" s="115"/>
      <c r="CM937" s="222"/>
      <c r="CN937" s="223"/>
      <c r="CR937" s="221"/>
      <c r="CU937" s="50"/>
      <c r="CV937" s="115"/>
      <c r="CW937" s="43"/>
      <c r="CX937" s="43"/>
      <c r="CY937" s="43"/>
      <c r="CZ937" s="115"/>
      <c r="DC937" s="50"/>
      <c r="DD937" s="115"/>
      <c r="DE937" s="222"/>
      <c r="DF937" s="223"/>
      <c r="DJ937" s="221"/>
      <c r="DM937" s="50"/>
      <c r="DN937" s="115"/>
      <c r="DO937" s="43"/>
      <c r="DP937" s="43"/>
      <c r="DQ937" s="43"/>
      <c r="DU937" s="50"/>
      <c r="DV937" s="115"/>
      <c r="DW937" s="222"/>
      <c r="DX937" s="223"/>
      <c r="EG937" s="43"/>
      <c r="EH937" s="43"/>
      <c r="EI937" s="43"/>
    </row>
    <row r="938">
      <c r="A938" s="218"/>
      <c r="B938" s="219"/>
      <c r="C938" s="15"/>
      <c r="D938" s="15"/>
      <c r="E938" s="15"/>
      <c r="F938" s="165"/>
      <c r="G938" s="15"/>
      <c r="H938" s="15"/>
      <c r="I938" s="28"/>
      <c r="J938" s="71"/>
      <c r="K938" s="35"/>
      <c r="L938" s="35"/>
      <c r="M938" s="35"/>
      <c r="N938" s="71"/>
      <c r="O938" s="15"/>
      <c r="P938" s="15"/>
      <c r="Q938" s="28"/>
      <c r="R938" s="71"/>
      <c r="S938" s="173"/>
      <c r="T938" s="219"/>
      <c r="U938" s="15"/>
      <c r="V938" s="15"/>
      <c r="W938" s="15"/>
      <c r="X938" s="165"/>
      <c r="Y938" s="15"/>
      <c r="Z938" s="15"/>
      <c r="AA938" s="15"/>
      <c r="AB938" s="71"/>
      <c r="AC938" s="35"/>
      <c r="AD938" s="35"/>
      <c r="AE938" s="35"/>
      <c r="AF938" s="71"/>
      <c r="AG938" s="15"/>
      <c r="AH938" s="15"/>
      <c r="AI938" s="28"/>
      <c r="AJ938" s="71"/>
      <c r="AK938" s="173"/>
      <c r="AL938" s="219"/>
      <c r="AM938" s="15"/>
      <c r="AN938" s="15"/>
      <c r="AO938" s="15"/>
      <c r="AP938" s="165"/>
      <c r="AQ938" s="15"/>
      <c r="AR938" s="15"/>
      <c r="AS938" s="28"/>
      <c r="AT938" s="71"/>
      <c r="AU938" s="35"/>
      <c r="AV938" s="35"/>
      <c r="AW938" s="35"/>
      <c r="AX938" s="71"/>
      <c r="AY938" s="15"/>
      <c r="AZ938" s="15"/>
      <c r="BA938" s="28"/>
      <c r="BB938" s="71"/>
      <c r="BC938" s="173"/>
      <c r="BD938" s="220"/>
      <c r="BH938" s="221"/>
      <c r="BK938" s="50"/>
      <c r="BL938" s="115"/>
      <c r="BM938" s="43"/>
      <c r="BN938" s="43"/>
      <c r="BO938" s="43"/>
      <c r="BP938" s="115"/>
      <c r="BS938" s="50"/>
      <c r="BT938" s="115"/>
      <c r="BU938" s="222"/>
      <c r="BV938" s="223"/>
      <c r="BZ938" s="221"/>
      <c r="CC938" s="50"/>
      <c r="CD938" s="115"/>
      <c r="CE938" s="43"/>
      <c r="CF938" s="43"/>
      <c r="CG938" s="43"/>
      <c r="CH938" s="115"/>
      <c r="CK938" s="50"/>
      <c r="CL938" s="115"/>
      <c r="CM938" s="222"/>
      <c r="CN938" s="223"/>
      <c r="CR938" s="221"/>
      <c r="CU938" s="50"/>
      <c r="CV938" s="115"/>
      <c r="CW938" s="43"/>
      <c r="CX938" s="43"/>
      <c r="CY938" s="43"/>
      <c r="CZ938" s="115"/>
      <c r="DC938" s="50"/>
      <c r="DD938" s="115"/>
      <c r="DE938" s="222"/>
      <c r="DF938" s="223"/>
      <c r="DJ938" s="221"/>
      <c r="DM938" s="50"/>
      <c r="DN938" s="115"/>
      <c r="DO938" s="43"/>
      <c r="DP938" s="43"/>
      <c r="DQ938" s="43"/>
      <c r="DU938" s="50"/>
      <c r="DV938" s="115"/>
      <c r="DW938" s="222"/>
      <c r="DX938" s="223"/>
      <c r="EG938" s="43"/>
      <c r="EH938" s="43"/>
      <c r="EI938" s="43"/>
    </row>
    <row r="939">
      <c r="A939" s="218"/>
      <c r="B939" s="219"/>
      <c r="C939" s="15"/>
      <c r="D939" s="15"/>
      <c r="E939" s="15"/>
      <c r="F939" s="165"/>
      <c r="G939" s="15"/>
      <c r="H939" s="15"/>
      <c r="I939" s="28"/>
      <c r="J939" s="71"/>
      <c r="K939" s="35"/>
      <c r="L939" s="35"/>
      <c r="M939" s="35"/>
      <c r="N939" s="71"/>
      <c r="O939" s="15"/>
      <c r="P939" s="15"/>
      <c r="Q939" s="28"/>
      <c r="R939" s="71"/>
      <c r="S939" s="173"/>
      <c r="T939" s="219"/>
      <c r="U939" s="15"/>
      <c r="V939" s="15"/>
      <c r="W939" s="15"/>
      <c r="X939" s="165"/>
      <c r="Y939" s="15"/>
      <c r="Z939" s="15"/>
      <c r="AA939" s="15"/>
      <c r="AB939" s="71"/>
      <c r="AC939" s="35"/>
      <c r="AD939" s="35"/>
      <c r="AE939" s="35"/>
      <c r="AF939" s="71"/>
      <c r="AG939" s="15"/>
      <c r="AH939" s="15"/>
      <c r="AI939" s="28"/>
      <c r="AJ939" s="71"/>
      <c r="AK939" s="173"/>
      <c r="AL939" s="219"/>
      <c r="AM939" s="15"/>
      <c r="AN939" s="15"/>
      <c r="AO939" s="15"/>
      <c r="AP939" s="165"/>
      <c r="AQ939" s="15"/>
      <c r="AR939" s="15"/>
      <c r="AS939" s="28"/>
      <c r="AT939" s="71"/>
      <c r="AU939" s="35"/>
      <c r="AV939" s="35"/>
      <c r="AW939" s="35"/>
      <c r="AX939" s="71"/>
      <c r="AY939" s="15"/>
      <c r="AZ939" s="15"/>
      <c r="BA939" s="28"/>
      <c r="BB939" s="71"/>
      <c r="BC939" s="173"/>
      <c r="BD939" s="220"/>
      <c r="BH939" s="221"/>
      <c r="BK939" s="50"/>
      <c r="BL939" s="115"/>
      <c r="BM939" s="43"/>
      <c r="BN939" s="43"/>
      <c r="BO939" s="43"/>
      <c r="BP939" s="115"/>
      <c r="BS939" s="50"/>
      <c r="BT939" s="115"/>
      <c r="BU939" s="222"/>
      <c r="BV939" s="223"/>
      <c r="BZ939" s="221"/>
      <c r="CC939" s="50"/>
      <c r="CD939" s="115"/>
      <c r="CE939" s="43"/>
      <c r="CF939" s="43"/>
      <c r="CG939" s="43"/>
      <c r="CH939" s="115"/>
      <c r="CK939" s="50"/>
      <c r="CL939" s="115"/>
      <c r="CM939" s="222"/>
      <c r="CN939" s="223"/>
      <c r="CR939" s="221"/>
      <c r="CU939" s="50"/>
      <c r="CV939" s="115"/>
      <c r="CW939" s="43"/>
      <c r="CX939" s="43"/>
      <c r="CY939" s="43"/>
      <c r="CZ939" s="115"/>
      <c r="DC939" s="50"/>
      <c r="DD939" s="115"/>
      <c r="DE939" s="222"/>
      <c r="DF939" s="223"/>
      <c r="DJ939" s="221"/>
      <c r="DM939" s="50"/>
      <c r="DN939" s="115"/>
      <c r="DO939" s="43"/>
      <c r="DP939" s="43"/>
      <c r="DQ939" s="43"/>
      <c r="DU939" s="50"/>
      <c r="DV939" s="115"/>
      <c r="DW939" s="222"/>
      <c r="DX939" s="223"/>
      <c r="EG939" s="43"/>
      <c r="EH939" s="43"/>
      <c r="EI939" s="43"/>
    </row>
    <row r="940">
      <c r="A940" s="218"/>
      <c r="B940" s="219"/>
      <c r="C940" s="15"/>
      <c r="D940" s="15"/>
      <c r="E940" s="15"/>
      <c r="F940" s="165"/>
      <c r="G940" s="15"/>
      <c r="H940" s="15"/>
      <c r="I940" s="28"/>
      <c r="J940" s="71"/>
      <c r="K940" s="35"/>
      <c r="L940" s="35"/>
      <c r="M940" s="35"/>
      <c r="N940" s="71"/>
      <c r="O940" s="15"/>
      <c r="P940" s="15"/>
      <c r="Q940" s="28"/>
      <c r="R940" s="71"/>
      <c r="S940" s="173"/>
      <c r="T940" s="219"/>
      <c r="U940" s="15"/>
      <c r="V940" s="15"/>
      <c r="W940" s="15"/>
      <c r="X940" s="165"/>
      <c r="Y940" s="15"/>
      <c r="Z940" s="15"/>
      <c r="AA940" s="15"/>
      <c r="AB940" s="71"/>
      <c r="AC940" s="35"/>
      <c r="AD940" s="35"/>
      <c r="AE940" s="35"/>
      <c r="AF940" s="71"/>
      <c r="AG940" s="15"/>
      <c r="AH940" s="15"/>
      <c r="AI940" s="28"/>
      <c r="AJ940" s="71"/>
      <c r="AK940" s="173"/>
      <c r="AL940" s="219"/>
      <c r="AM940" s="15"/>
      <c r="AN940" s="15"/>
      <c r="AO940" s="15"/>
      <c r="AP940" s="165"/>
      <c r="AQ940" s="15"/>
      <c r="AR940" s="15"/>
      <c r="AS940" s="28"/>
      <c r="AT940" s="71"/>
      <c r="AU940" s="35"/>
      <c r="AV940" s="35"/>
      <c r="AW940" s="35"/>
      <c r="AX940" s="71"/>
      <c r="AY940" s="15"/>
      <c r="AZ940" s="15"/>
      <c r="BA940" s="28"/>
      <c r="BB940" s="71"/>
      <c r="BC940" s="173"/>
      <c r="BD940" s="220"/>
      <c r="BH940" s="221"/>
      <c r="BK940" s="50"/>
      <c r="BL940" s="115"/>
      <c r="BM940" s="43"/>
      <c r="BN940" s="43"/>
      <c r="BO940" s="43"/>
      <c r="BP940" s="115"/>
      <c r="BS940" s="50"/>
      <c r="BT940" s="115"/>
      <c r="BU940" s="222"/>
      <c r="BV940" s="223"/>
      <c r="BZ940" s="221"/>
      <c r="CC940" s="50"/>
      <c r="CD940" s="115"/>
      <c r="CE940" s="43"/>
      <c r="CF940" s="43"/>
      <c r="CG940" s="43"/>
      <c r="CH940" s="115"/>
      <c r="CK940" s="50"/>
      <c r="CL940" s="115"/>
      <c r="CM940" s="222"/>
      <c r="CN940" s="223"/>
      <c r="CR940" s="221"/>
      <c r="CU940" s="50"/>
      <c r="CV940" s="115"/>
      <c r="CW940" s="43"/>
      <c r="CX940" s="43"/>
      <c r="CY940" s="43"/>
      <c r="CZ940" s="115"/>
      <c r="DC940" s="50"/>
      <c r="DD940" s="115"/>
      <c r="DE940" s="222"/>
      <c r="DF940" s="223"/>
      <c r="DJ940" s="221"/>
      <c r="DM940" s="50"/>
      <c r="DN940" s="115"/>
      <c r="DO940" s="43"/>
      <c r="DP940" s="43"/>
      <c r="DQ940" s="43"/>
      <c r="DU940" s="50"/>
      <c r="DV940" s="115"/>
      <c r="DW940" s="222"/>
      <c r="DX940" s="223"/>
      <c r="EG940" s="43"/>
      <c r="EH940" s="43"/>
      <c r="EI940" s="43"/>
    </row>
    <row r="941">
      <c r="A941" s="218"/>
      <c r="B941" s="219"/>
      <c r="C941" s="15"/>
      <c r="D941" s="15"/>
      <c r="E941" s="15"/>
      <c r="F941" s="165"/>
      <c r="G941" s="15"/>
      <c r="H941" s="15"/>
      <c r="I941" s="28"/>
      <c r="J941" s="71"/>
      <c r="K941" s="35"/>
      <c r="L941" s="35"/>
      <c r="M941" s="35"/>
      <c r="N941" s="71"/>
      <c r="O941" s="15"/>
      <c r="P941" s="15"/>
      <c r="Q941" s="28"/>
      <c r="R941" s="71"/>
      <c r="S941" s="173"/>
      <c r="T941" s="219"/>
      <c r="U941" s="15"/>
      <c r="V941" s="15"/>
      <c r="W941" s="15"/>
      <c r="X941" s="165"/>
      <c r="Y941" s="15"/>
      <c r="Z941" s="15"/>
      <c r="AA941" s="15"/>
      <c r="AB941" s="71"/>
      <c r="AC941" s="35"/>
      <c r="AD941" s="35"/>
      <c r="AE941" s="35"/>
      <c r="AF941" s="71"/>
      <c r="AG941" s="15"/>
      <c r="AH941" s="15"/>
      <c r="AI941" s="28"/>
      <c r="AJ941" s="71"/>
      <c r="AK941" s="173"/>
      <c r="AL941" s="219"/>
      <c r="AM941" s="15"/>
      <c r="AN941" s="15"/>
      <c r="AO941" s="15"/>
      <c r="AP941" s="165"/>
      <c r="AQ941" s="15"/>
      <c r="AR941" s="15"/>
      <c r="AS941" s="28"/>
      <c r="AT941" s="71"/>
      <c r="AU941" s="35"/>
      <c r="AV941" s="35"/>
      <c r="AW941" s="35"/>
      <c r="AX941" s="71"/>
      <c r="AY941" s="15"/>
      <c r="AZ941" s="15"/>
      <c r="BA941" s="28"/>
      <c r="BB941" s="71"/>
      <c r="BC941" s="173"/>
      <c r="BD941" s="220"/>
      <c r="BH941" s="221"/>
      <c r="BK941" s="50"/>
      <c r="BL941" s="115"/>
      <c r="BM941" s="43"/>
      <c r="BN941" s="43"/>
      <c r="BO941" s="43"/>
      <c r="BP941" s="115"/>
      <c r="BS941" s="50"/>
      <c r="BT941" s="115"/>
      <c r="BU941" s="222"/>
      <c r="BV941" s="223"/>
      <c r="BZ941" s="221"/>
      <c r="CC941" s="50"/>
      <c r="CD941" s="115"/>
      <c r="CE941" s="43"/>
      <c r="CF941" s="43"/>
      <c r="CG941" s="43"/>
      <c r="CH941" s="115"/>
      <c r="CK941" s="50"/>
      <c r="CL941" s="115"/>
      <c r="CM941" s="222"/>
      <c r="CN941" s="223"/>
      <c r="CR941" s="221"/>
      <c r="CU941" s="50"/>
      <c r="CV941" s="115"/>
      <c r="CW941" s="43"/>
      <c r="CX941" s="43"/>
      <c r="CY941" s="43"/>
      <c r="CZ941" s="115"/>
      <c r="DC941" s="50"/>
      <c r="DD941" s="115"/>
      <c r="DE941" s="222"/>
      <c r="DF941" s="223"/>
      <c r="DJ941" s="221"/>
      <c r="DM941" s="50"/>
      <c r="DN941" s="115"/>
      <c r="DO941" s="43"/>
      <c r="DP941" s="43"/>
      <c r="DQ941" s="43"/>
      <c r="DU941" s="50"/>
      <c r="DV941" s="115"/>
      <c r="DW941" s="222"/>
      <c r="DX941" s="223"/>
      <c r="EG941" s="43"/>
      <c r="EH941" s="43"/>
      <c r="EI941" s="43"/>
    </row>
    <row r="942">
      <c r="A942" s="218"/>
      <c r="B942" s="219"/>
      <c r="C942" s="15"/>
      <c r="D942" s="15"/>
      <c r="E942" s="15"/>
      <c r="F942" s="165"/>
      <c r="G942" s="15"/>
      <c r="H942" s="15"/>
      <c r="I942" s="28"/>
      <c r="J942" s="71"/>
      <c r="K942" s="35"/>
      <c r="L942" s="35"/>
      <c r="M942" s="35"/>
      <c r="N942" s="71"/>
      <c r="O942" s="15"/>
      <c r="P942" s="15"/>
      <c r="Q942" s="28"/>
      <c r="R942" s="71"/>
      <c r="S942" s="173"/>
      <c r="T942" s="219"/>
      <c r="U942" s="15"/>
      <c r="V942" s="15"/>
      <c r="W942" s="15"/>
      <c r="X942" s="165"/>
      <c r="Y942" s="15"/>
      <c r="Z942" s="15"/>
      <c r="AA942" s="15"/>
      <c r="AB942" s="71"/>
      <c r="AC942" s="35"/>
      <c r="AD942" s="35"/>
      <c r="AE942" s="35"/>
      <c r="AF942" s="71"/>
      <c r="AG942" s="15"/>
      <c r="AH942" s="15"/>
      <c r="AI942" s="28"/>
      <c r="AJ942" s="71"/>
      <c r="AK942" s="173"/>
      <c r="AL942" s="219"/>
      <c r="AM942" s="15"/>
      <c r="AN942" s="15"/>
      <c r="AO942" s="15"/>
      <c r="AP942" s="165"/>
      <c r="AQ942" s="15"/>
      <c r="AR942" s="15"/>
      <c r="AS942" s="28"/>
      <c r="AT942" s="71"/>
      <c r="AU942" s="35"/>
      <c r="AV942" s="35"/>
      <c r="AW942" s="35"/>
      <c r="AX942" s="71"/>
      <c r="AY942" s="15"/>
      <c r="AZ942" s="15"/>
      <c r="BA942" s="28"/>
      <c r="BB942" s="71"/>
      <c r="BC942" s="173"/>
      <c r="BD942" s="220"/>
      <c r="BH942" s="221"/>
      <c r="BK942" s="50"/>
      <c r="BL942" s="115"/>
      <c r="BM942" s="43"/>
      <c r="BN942" s="43"/>
      <c r="BO942" s="43"/>
      <c r="BP942" s="115"/>
      <c r="BS942" s="50"/>
      <c r="BT942" s="115"/>
      <c r="BU942" s="222"/>
      <c r="BV942" s="223"/>
      <c r="BZ942" s="221"/>
      <c r="CC942" s="50"/>
      <c r="CD942" s="115"/>
      <c r="CE942" s="43"/>
      <c r="CF942" s="43"/>
      <c r="CG942" s="43"/>
      <c r="CH942" s="115"/>
      <c r="CK942" s="50"/>
      <c r="CL942" s="115"/>
      <c r="CM942" s="222"/>
      <c r="CN942" s="223"/>
      <c r="CR942" s="221"/>
      <c r="CU942" s="50"/>
      <c r="CV942" s="115"/>
      <c r="CW942" s="43"/>
      <c r="CX942" s="43"/>
      <c r="CY942" s="43"/>
      <c r="CZ942" s="115"/>
      <c r="DC942" s="50"/>
      <c r="DD942" s="115"/>
      <c r="DE942" s="222"/>
      <c r="DF942" s="223"/>
      <c r="DJ942" s="221"/>
      <c r="DM942" s="50"/>
      <c r="DN942" s="115"/>
      <c r="DO942" s="43"/>
      <c r="DP942" s="43"/>
      <c r="DQ942" s="43"/>
      <c r="DU942" s="50"/>
      <c r="DV942" s="115"/>
      <c r="DW942" s="222"/>
      <c r="DX942" s="223"/>
      <c r="EG942" s="43"/>
      <c r="EH942" s="43"/>
      <c r="EI942" s="43"/>
    </row>
    <row r="943">
      <c r="A943" s="218"/>
      <c r="B943" s="219"/>
      <c r="C943" s="15"/>
      <c r="D943" s="15"/>
      <c r="E943" s="15"/>
      <c r="F943" s="165"/>
      <c r="G943" s="15"/>
      <c r="H943" s="15"/>
      <c r="I943" s="28"/>
      <c r="J943" s="71"/>
      <c r="K943" s="35"/>
      <c r="L943" s="35"/>
      <c r="M943" s="35"/>
      <c r="N943" s="71"/>
      <c r="O943" s="15"/>
      <c r="P943" s="15"/>
      <c r="Q943" s="28"/>
      <c r="R943" s="71"/>
      <c r="S943" s="173"/>
      <c r="T943" s="219"/>
      <c r="U943" s="15"/>
      <c r="V943" s="15"/>
      <c r="W943" s="15"/>
      <c r="X943" s="165"/>
      <c r="Y943" s="15"/>
      <c r="Z943" s="15"/>
      <c r="AA943" s="15"/>
      <c r="AB943" s="71"/>
      <c r="AC943" s="35"/>
      <c r="AD943" s="35"/>
      <c r="AE943" s="35"/>
      <c r="AF943" s="71"/>
      <c r="AG943" s="15"/>
      <c r="AH943" s="15"/>
      <c r="AI943" s="28"/>
      <c r="AJ943" s="71"/>
      <c r="AK943" s="173"/>
      <c r="AL943" s="219"/>
      <c r="AM943" s="15"/>
      <c r="AN943" s="15"/>
      <c r="AO943" s="15"/>
      <c r="AP943" s="165"/>
      <c r="AQ943" s="15"/>
      <c r="AR943" s="15"/>
      <c r="AS943" s="28"/>
      <c r="AT943" s="71"/>
      <c r="AU943" s="35"/>
      <c r="AV943" s="35"/>
      <c r="AW943" s="35"/>
      <c r="AX943" s="71"/>
      <c r="AY943" s="15"/>
      <c r="AZ943" s="15"/>
      <c r="BA943" s="28"/>
      <c r="BB943" s="71"/>
      <c r="BC943" s="173"/>
      <c r="BD943" s="220"/>
      <c r="BH943" s="221"/>
      <c r="BK943" s="50"/>
      <c r="BL943" s="115"/>
      <c r="BM943" s="43"/>
      <c r="BN943" s="43"/>
      <c r="BO943" s="43"/>
      <c r="BP943" s="115"/>
      <c r="BS943" s="50"/>
      <c r="BT943" s="115"/>
      <c r="BU943" s="222"/>
      <c r="BV943" s="223"/>
      <c r="BZ943" s="221"/>
      <c r="CC943" s="50"/>
      <c r="CD943" s="115"/>
      <c r="CE943" s="43"/>
      <c r="CF943" s="43"/>
      <c r="CG943" s="43"/>
      <c r="CH943" s="115"/>
      <c r="CK943" s="50"/>
      <c r="CL943" s="115"/>
      <c r="CM943" s="222"/>
      <c r="CN943" s="223"/>
      <c r="CR943" s="221"/>
      <c r="CU943" s="50"/>
      <c r="CV943" s="115"/>
      <c r="CW943" s="43"/>
      <c r="CX943" s="43"/>
      <c r="CY943" s="43"/>
      <c r="CZ943" s="115"/>
      <c r="DC943" s="50"/>
      <c r="DD943" s="115"/>
      <c r="DE943" s="222"/>
      <c r="DF943" s="223"/>
      <c r="DJ943" s="221"/>
      <c r="DM943" s="50"/>
      <c r="DN943" s="115"/>
      <c r="DO943" s="43"/>
      <c r="DP943" s="43"/>
      <c r="DQ943" s="43"/>
      <c r="DU943" s="50"/>
      <c r="DV943" s="115"/>
      <c r="DW943" s="222"/>
      <c r="DX943" s="223"/>
      <c r="EG943" s="43"/>
      <c r="EH943" s="43"/>
      <c r="EI943" s="43"/>
    </row>
    <row r="944">
      <c r="A944" s="218"/>
      <c r="B944" s="219"/>
      <c r="C944" s="15"/>
      <c r="D944" s="15"/>
      <c r="E944" s="15"/>
      <c r="F944" s="165"/>
      <c r="G944" s="15"/>
      <c r="H944" s="15"/>
      <c r="I944" s="28"/>
      <c r="J944" s="71"/>
      <c r="K944" s="35"/>
      <c r="L944" s="35"/>
      <c r="M944" s="35"/>
      <c r="N944" s="71"/>
      <c r="O944" s="15"/>
      <c r="P944" s="15"/>
      <c r="Q944" s="28"/>
      <c r="R944" s="71"/>
      <c r="S944" s="173"/>
      <c r="T944" s="219"/>
      <c r="U944" s="15"/>
      <c r="V944" s="15"/>
      <c r="W944" s="15"/>
      <c r="X944" s="165"/>
      <c r="Y944" s="15"/>
      <c r="Z944" s="15"/>
      <c r="AA944" s="15"/>
      <c r="AB944" s="71"/>
      <c r="AC944" s="35"/>
      <c r="AD944" s="35"/>
      <c r="AE944" s="35"/>
      <c r="AF944" s="71"/>
      <c r="AG944" s="15"/>
      <c r="AH944" s="15"/>
      <c r="AI944" s="28"/>
      <c r="AJ944" s="71"/>
      <c r="AK944" s="173"/>
      <c r="AL944" s="219"/>
      <c r="AM944" s="15"/>
      <c r="AN944" s="15"/>
      <c r="AO944" s="15"/>
      <c r="AP944" s="165"/>
      <c r="AQ944" s="15"/>
      <c r="AR944" s="15"/>
      <c r="AS944" s="28"/>
      <c r="AT944" s="71"/>
      <c r="AU944" s="35"/>
      <c r="AV944" s="35"/>
      <c r="AW944" s="35"/>
      <c r="AX944" s="71"/>
      <c r="AY944" s="15"/>
      <c r="AZ944" s="15"/>
      <c r="BA944" s="28"/>
      <c r="BB944" s="71"/>
      <c r="BC944" s="173"/>
      <c r="BD944" s="220"/>
      <c r="BH944" s="221"/>
      <c r="BK944" s="50"/>
      <c r="BL944" s="115"/>
      <c r="BM944" s="43"/>
      <c r="BN944" s="43"/>
      <c r="BO944" s="43"/>
      <c r="BP944" s="115"/>
      <c r="BS944" s="50"/>
      <c r="BT944" s="115"/>
      <c r="BU944" s="222"/>
      <c r="BV944" s="223"/>
      <c r="BZ944" s="221"/>
      <c r="CC944" s="50"/>
      <c r="CD944" s="115"/>
      <c r="CE944" s="43"/>
      <c r="CF944" s="43"/>
      <c r="CG944" s="43"/>
      <c r="CH944" s="115"/>
      <c r="CK944" s="50"/>
      <c r="CL944" s="115"/>
      <c r="CM944" s="222"/>
      <c r="CN944" s="223"/>
      <c r="CR944" s="221"/>
      <c r="CU944" s="50"/>
      <c r="CV944" s="115"/>
      <c r="CW944" s="43"/>
      <c r="CX944" s="43"/>
      <c r="CY944" s="43"/>
      <c r="CZ944" s="115"/>
      <c r="DC944" s="50"/>
      <c r="DD944" s="115"/>
      <c r="DE944" s="222"/>
      <c r="DF944" s="223"/>
      <c r="DJ944" s="221"/>
      <c r="DM944" s="50"/>
      <c r="DN944" s="115"/>
      <c r="DO944" s="43"/>
      <c r="DP944" s="43"/>
      <c r="DQ944" s="43"/>
      <c r="DU944" s="50"/>
      <c r="DV944" s="115"/>
      <c r="DW944" s="222"/>
      <c r="DX944" s="223"/>
      <c r="EG944" s="43"/>
      <c r="EH944" s="43"/>
      <c r="EI944" s="43"/>
    </row>
    <row r="945">
      <c r="A945" s="218"/>
      <c r="B945" s="219"/>
      <c r="C945" s="15"/>
      <c r="D945" s="15"/>
      <c r="E945" s="15"/>
      <c r="F945" s="165"/>
      <c r="G945" s="15"/>
      <c r="H945" s="15"/>
      <c r="I945" s="28"/>
      <c r="J945" s="71"/>
      <c r="K945" s="35"/>
      <c r="L945" s="35"/>
      <c r="M945" s="35"/>
      <c r="N945" s="71"/>
      <c r="O945" s="15"/>
      <c r="P945" s="15"/>
      <c r="Q945" s="28"/>
      <c r="R945" s="71"/>
      <c r="S945" s="173"/>
      <c r="T945" s="219"/>
      <c r="U945" s="15"/>
      <c r="V945" s="15"/>
      <c r="W945" s="15"/>
      <c r="X945" s="165"/>
      <c r="Y945" s="15"/>
      <c r="Z945" s="15"/>
      <c r="AA945" s="15"/>
      <c r="AB945" s="71"/>
      <c r="AC945" s="35"/>
      <c r="AD945" s="35"/>
      <c r="AE945" s="35"/>
      <c r="AF945" s="71"/>
      <c r="AG945" s="15"/>
      <c r="AH945" s="15"/>
      <c r="AI945" s="28"/>
      <c r="AJ945" s="71"/>
      <c r="AK945" s="173"/>
      <c r="AL945" s="219"/>
      <c r="AM945" s="15"/>
      <c r="AN945" s="15"/>
      <c r="AO945" s="15"/>
      <c r="AP945" s="165"/>
      <c r="AQ945" s="15"/>
      <c r="AR945" s="15"/>
      <c r="AS945" s="28"/>
      <c r="AT945" s="71"/>
      <c r="AU945" s="35"/>
      <c r="AV945" s="35"/>
      <c r="AW945" s="35"/>
      <c r="AX945" s="71"/>
      <c r="AY945" s="15"/>
      <c r="AZ945" s="15"/>
      <c r="BA945" s="28"/>
      <c r="BB945" s="71"/>
      <c r="BC945" s="173"/>
      <c r="BD945" s="220"/>
      <c r="BH945" s="221"/>
      <c r="BK945" s="50"/>
      <c r="BL945" s="115"/>
      <c r="BM945" s="43"/>
      <c r="BN945" s="43"/>
      <c r="BO945" s="43"/>
      <c r="BP945" s="115"/>
      <c r="BS945" s="50"/>
      <c r="BT945" s="115"/>
      <c r="BU945" s="222"/>
      <c r="BV945" s="223"/>
      <c r="BZ945" s="221"/>
      <c r="CC945" s="50"/>
      <c r="CD945" s="115"/>
      <c r="CE945" s="43"/>
      <c r="CF945" s="43"/>
      <c r="CG945" s="43"/>
      <c r="CH945" s="115"/>
      <c r="CK945" s="50"/>
      <c r="CL945" s="115"/>
      <c r="CM945" s="222"/>
      <c r="CN945" s="223"/>
      <c r="CR945" s="221"/>
      <c r="CU945" s="50"/>
      <c r="CV945" s="115"/>
      <c r="CW945" s="43"/>
      <c r="CX945" s="43"/>
      <c r="CY945" s="43"/>
      <c r="CZ945" s="115"/>
      <c r="DC945" s="50"/>
      <c r="DD945" s="115"/>
      <c r="DE945" s="222"/>
      <c r="DF945" s="223"/>
      <c r="DJ945" s="221"/>
      <c r="DM945" s="50"/>
      <c r="DN945" s="115"/>
      <c r="DO945" s="43"/>
      <c r="DP945" s="43"/>
      <c r="DQ945" s="43"/>
      <c r="DU945" s="50"/>
      <c r="DV945" s="115"/>
      <c r="DW945" s="222"/>
      <c r="DX945" s="223"/>
      <c r="EG945" s="43"/>
      <c r="EH945" s="43"/>
      <c r="EI945" s="43"/>
    </row>
    <row r="946">
      <c r="A946" s="218"/>
      <c r="B946" s="219"/>
      <c r="C946" s="15"/>
      <c r="D946" s="15"/>
      <c r="E946" s="15"/>
      <c r="F946" s="165"/>
      <c r="G946" s="15"/>
      <c r="H946" s="15"/>
      <c r="I946" s="28"/>
      <c r="J946" s="71"/>
      <c r="K946" s="35"/>
      <c r="L946" s="35"/>
      <c r="M946" s="35"/>
      <c r="N946" s="71"/>
      <c r="O946" s="15"/>
      <c r="P946" s="15"/>
      <c r="Q946" s="28"/>
      <c r="R946" s="71"/>
      <c r="S946" s="173"/>
      <c r="T946" s="219"/>
      <c r="U946" s="15"/>
      <c r="V946" s="15"/>
      <c r="W946" s="15"/>
      <c r="X946" s="165"/>
      <c r="Y946" s="15"/>
      <c r="Z946" s="15"/>
      <c r="AA946" s="15"/>
      <c r="AB946" s="71"/>
      <c r="AC946" s="35"/>
      <c r="AD946" s="35"/>
      <c r="AE946" s="35"/>
      <c r="AF946" s="71"/>
      <c r="AG946" s="15"/>
      <c r="AH946" s="15"/>
      <c r="AI946" s="28"/>
      <c r="AJ946" s="71"/>
      <c r="AK946" s="173"/>
      <c r="AL946" s="219"/>
      <c r="AM946" s="15"/>
      <c r="AN946" s="15"/>
      <c r="AO946" s="15"/>
      <c r="AP946" s="165"/>
      <c r="AQ946" s="15"/>
      <c r="AR946" s="15"/>
      <c r="AS946" s="28"/>
      <c r="AT946" s="71"/>
      <c r="AU946" s="35"/>
      <c r="AV946" s="35"/>
      <c r="AW946" s="35"/>
      <c r="AX946" s="71"/>
      <c r="AY946" s="15"/>
      <c r="AZ946" s="15"/>
      <c r="BA946" s="28"/>
      <c r="BB946" s="71"/>
      <c r="BC946" s="173"/>
      <c r="BD946" s="220"/>
      <c r="BH946" s="221"/>
      <c r="BK946" s="50"/>
      <c r="BL946" s="115"/>
      <c r="BM946" s="43"/>
      <c r="BN946" s="43"/>
      <c r="BO946" s="43"/>
      <c r="BP946" s="115"/>
      <c r="BS946" s="50"/>
      <c r="BT946" s="115"/>
      <c r="BU946" s="222"/>
      <c r="BV946" s="223"/>
      <c r="BZ946" s="221"/>
      <c r="CC946" s="50"/>
      <c r="CD946" s="115"/>
      <c r="CE946" s="43"/>
      <c r="CF946" s="43"/>
      <c r="CG946" s="43"/>
      <c r="CH946" s="115"/>
      <c r="CK946" s="50"/>
      <c r="CL946" s="115"/>
      <c r="CM946" s="222"/>
      <c r="CN946" s="223"/>
      <c r="CR946" s="221"/>
      <c r="CU946" s="50"/>
      <c r="CV946" s="115"/>
      <c r="CW946" s="43"/>
      <c r="CX946" s="43"/>
      <c r="CY946" s="43"/>
      <c r="CZ946" s="115"/>
      <c r="DC946" s="50"/>
      <c r="DD946" s="115"/>
      <c r="DE946" s="222"/>
      <c r="DF946" s="223"/>
      <c r="DJ946" s="221"/>
      <c r="DM946" s="50"/>
      <c r="DN946" s="115"/>
      <c r="DO946" s="43"/>
      <c r="DP946" s="43"/>
      <c r="DQ946" s="43"/>
      <c r="DU946" s="50"/>
      <c r="DV946" s="115"/>
      <c r="DW946" s="222"/>
      <c r="DX946" s="223"/>
      <c r="EG946" s="43"/>
      <c r="EH946" s="43"/>
      <c r="EI946" s="43"/>
    </row>
    <row r="947">
      <c r="A947" s="218"/>
      <c r="B947" s="219"/>
      <c r="C947" s="15"/>
      <c r="D947" s="15"/>
      <c r="E947" s="15"/>
      <c r="F947" s="165"/>
      <c r="G947" s="15"/>
      <c r="H947" s="15"/>
      <c r="I947" s="28"/>
      <c r="J947" s="71"/>
      <c r="K947" s="35"/>
      <c r="L947" s="35"/>
      <c r="M947" s="35"/>
      <c r="N947" s="71"/>
      <c r="O947" s="15"/>
      <c r="P947" s="15"/>
      <c r="Q947" s="28"/>
      <c r="R947" s="71"/>
      <c r="S947" s="173"/>
      <c r="T947" s="219"/>
      <c r="U947" s="15"/>
      <c r="V947" s="15"/>
      <c r="W947" s="15"/>
      <c r="X947" s="165"/>
      <c r="Y947" s="15"/>
      <c r="Z947" s="15"/>
      <c r="AA947" s="15"/>
      <c r="AB947" s="71"/>
      <c r="AC947" s="35"/>
      <c r="AD947" s="35"/>
      <c r="AE947" s="35"/>
      <c r="AF947" s="71"/>
      <c r="AG947" s="15"/>
      <c r="AH947" s="15"/>
      <c r="AI947" s="28"/>
      <c r="AJ947" s="71"/>
      <c r="AK947" s="173"/>
      <c r="AL947" s="219"/>
      <c r="AM947" s="15"/>
      <c r="AN947" s="15"/>
      <c r="AO947" s="15"/>
      <c r="AP947" s="165"/>
      <c r="AQ947" s="15"/>
      <c r="AR947" s="15"/>
      <c r="AS947" s="28"/>
      <c r="AT947" s="71"/>
      <c r="AU947" s="35"/>
      <c r="AV947" s="35"/>
      <c r="AW947" s="35"/>
      <c r="AX947" s="71"/>
      <c r="AY947" s="15"/>
      <c r="AZ947" s="15"/>
      <c r="BA947" s="28"/>
      <c r="BB947" s="71"/>
      <c r="BC947" s="173"/>
      <c r="BD947" s="220"/>
      <c r="BH947" s="221"/>
      <c r="BK947" s="50"/>
      <c r="BL947" s="115"/>
      <c r="BM947" s="43"/>
      <c r="BN947" s="43"/>
      <c r="BO947" s="43"/>
      <c r="BP947" s="115"/>
      <c r="BS947" s="50"/>
      <c r="BT947" s="115"/>
      <c r="BU947" s="222"/>
      <c r="BV947" s="223"/>
      <c r="BZ947" s="221"/>
      <c r="CC947" s="50"/>
      <c r="CD947" s="115"/>
      <c r="CE947" s="43"/>
      <c r="CF947" s="43"/>
      <c r="CG947" s="43"/>
      <c r="CH947" s="115"/>
      <c r="CK947" s="50"/>
      <c r="CL947" s="115"/>
      <c r="CM947" s="222"/>
      <c r="CN947" s="223"/>
      <c r="CR947" s="221"/>
      <c r="CU947" s="50"/>
      <c r="CV947" s="115"/>
      <c r="CW947" s="43"/>
      <c r="CX947" s="43"/>
      <c r="CY947" s="43"/>
      <c r="CZ947" s="115"/>
      <c r="DC947" s="50"/>
      <c r="DD947" s="115"/>
      <c r="DE947" s="222"/>
      <c r="DF947" s="223"/>
      <c r="DJ947" s="221"/>
      <c r="DM947" s="50"/>
      <c r="DN947" s="115"/>
      <c r="DO947" s="43"/>
      <c r="DP947" s="43"/>
      <c r="DQ947" s="43"/>
      <c r="DU947" s="50"/>
      <c r="DV947" s="115"/>
      <c r="DW947" s="222"/>
      <c r="DX947" s="223"/>
      <c r="EG947" s="43"/>
      <c r="EH947" s="43"/>
      <c r="EI947" s="43"/>
    </row>
    <row r="948">
      <c r="A948" s="218"/>
      <c r="B948" s="219"/>
      <c r="C948" s="15"/>
      <c r="D948" s="15"/>
      <c r="E948" s="15"/>
      <c r="F948" s="165"/>
      <c r="G948" s="15"/>
      <c r="H948" s="15"/>
      <c r="I948" s="28"/>
      <c r="J948" s="71"/>
      <c r="K948" s="35"/>
      <c r="L948" s="35"/>
      <c r="M948" s="35"/>
      <c r="N948" s="71"/>
      <c r="O948" s="15"/>
      <c r="P948" s="15"/>
      <c r="Q948" s="28"/>
      <c r="R948" s="71"/>
      <c r="S948" s="173"/>
      <c r="T948" s="219"/>
      <c r="U948" s="15"/>
      <c r="V948" s="15"/>
      <c r="W948" s="15"/>
      <c r="X948" s="165"/>
      <c r="Y948" s="15"/>
      <c r="Z948" s="15"/>
      <c r="AA948" s="15"/>
      <c r="AB948" s="71"/>
      <c r="AC948" s="35"/>
      <c r="AD948" s="35"/>
      <c r="AE948" s="35"/>
      <c r="AF948" s="71"/>
      <c r="AG948" s="15"/>
      <c r="AH948" s="15"/>
      <c r="AI948" s="28"/>
      <c r="AJ948" s="71"/>
      <c r="AK948" s="173"/>
      <c r="AL948" s="219"/>
      <c r="AM948" s="15"/>
      <c r="AN948" s="15"/>
      <c r="AO948" s="15"/>
      <c r="AP948" s="165"/>
      <c r="AQ948" s="15"/>
      <c r="AR948" s="15"/>
      <c r="AS948" s="28"/>
      <c r="AT948" s="71"/>
      <c r="AU948" s="35"/>
      <c r="AV948" s="35"/>
      <c r="AW948" s="35"/>
      <c r="AX948" s="71"/>
      <c r="AY948" s="15"/>
      <c r="AZ948" s="15"/>
      <c r="BA948" s="28"/>
      <c r="BB948" s="71"/>
      <c r="BC948" s="173"/>
      <c r="BD948" s="220"/>
      <c r="BH948" s="221"/>
      <c r="BK948" s="50"/>
      <c r="BL948" s="115"/>
      <c r="BM948" s="43"/>
      <c r="BN948" s="43"/>
      <c r="BO948" s="43"/>
      <c r="BP948" s="115"/>
      <c r="BS948" s="50"/>
      <c r="BT948" s="115"/>
      <c r="BU948" s="222"/>
      <c r="BV948" s="223"/>
      <c r="BZ948" s="221"/>
      <c r="CC948" s="50"/>
      <c r="CD948" s="115"/>
      <c r="CE948" s="43"/>
      <c r="CF948" s="43"/>
      <c r="CG948" s="43"/>
      <c r="CH948" s="115"/>
      <c r="CK948" s="50"/>
      <c r="CL948" s="115"/>
      <c r="CM948" s="222"/>
      <c r="CN948" s="223"/>
      <c r="CR948" s="221"/>
      <c r="CU948" s="50"/>
      <c r="CV948" s="115"/>
      <c r="CW948" s="43"/>
      <c r="CX948" s="43"/>
      <c r="CY948" s="43"/>
      <c r="CZ948" s="115"/>
      <c r="DC948" s="50"/>
      <c r="DD948" s="115"/>
      <c r="DE948" s="222"/>
      <c r="DF948" s="223"/>
      <c r="DJ948" s="221"/>
      <c r="DM948" s="50"/>
      <c r="DN948" s="115"/>
      <c r="DO948" s="43"/>
      <c r="DP948" s="43"/>
      <c r="DQ948" s="43"/>
      <c r="DU948" s="50"/>
      <c r="DV948" s="115"/>
      <c r="DW948" s="222"/>
      <c r="DX948" s="223"/>
      <c r="EG948" s="43"/>
      <c r="EH948" s="43"/>
      <c r="EI948" s="43"/>
    </row>
    <row r="949">
      <c r="A949" s="218"/>
      <c r="B949" s="219"/>
      <c r="C949" s="15"/>
      <c r="D949" s="15"/>
      <c r="E949" s="15"/>
      <c r="F949" s="165"/>
      <c r="G949" s="15"/>
      <c r="H949" s="15"/>
      <c r="I949" s="28"/>
      <c r="J949" s="71"/>
      <c r="K949" s="35"/>
      <c r="L949" s="35"/>
      <c r="M949" s="35"/>
      <c r="N949" s="71"/>
      <c r="O949" s="15"/>
      <c r="P949" s="15"/>
      <c r="Q949" s="28"/>
      <c r="R949" s="71"/>
      <c r="S949" s="173"/>
      <c r="T949" s="219"/>
      <c r="U949" s="15"/>
      <c r="V949" s="15"/>
      <c r="W949" s="15"/>
      <c r="X949" s="165"/>
      <c r="Y949" s="15"/>
      <c r="Z949" s="15"/>
      <c r="AA949" s="15"/>
      <c r="AB949" s="71"/>
      <c r="AC949" s="35"/>
      <c r="AD949" s="35"/>
      <c r="AE949" s="35"/>
      <c r="AF949" s="71"/>
      <c r="AG949" s="15"/>
      <c r="AH949" s="15"/>
      <c r="AI949" s="28"/>
      <c r="AJ949" s="71"/>
      <c r="AK949" s="173"/>
      <c r="AL949" s="219"/>
      <c r="AM949" s="15"/>
      <c r="AN949" s="15"/>
      <c r="AO949" s="15"/>
      <c r="AP949" s="165"/>
      <c r="AQ949" s="15"/>
      <c r="AR949" s="15"/>
      <c r="AS949" s="28"/>
      <c r="AT949" s="71"/>
      <c r="AU949" s="35"/>
      <c r="AV949" s="35"/>
      <c r="AW949" s="35"/>
      <c r="AX949" s="71"/>
      <c r="AY949" s="15"/>
      <c r="AZ949" s="15"/>
      <c r="BA949" s="28"/>
      <c r="BB949" s="71"/>
      <c r="BC949" s="173"/>
      <c r="BD949" s="220"/>
      <c r="BH949" s="221"/>
      <c r="BK949" s="50"/>
      <c r="BL949" s="115"/>
      <c r="BM949" s="43"/>
      <c r="BN949" s="43"/>
      <c r="BO949" s="43"/>
      <c r="BP949" s="115"/>
      <c r="BS949" s="50"/>
      <c r="BT949" s="115"/>
      <c r="BU949" s="222"/>
      <c r="BV949" s="223"/>
      <c r="BZ949" s="221"/>
      <c r="CC949" s="50"/>
      <c r="CD949" s="115"/>
      <c r="CE949" s="43"/>
      <c r="CF949" s="43"/>
      <c r="CG949" s="43"/>
      <c r="CH949" s="115"/>
      <c r="CK949" s="50"/>
      <c r="CL949" s="115"/>
      <c r="CM949" s="222"/>
      <c r="CN949" s="223"/>
      <c r="CR949" s="221"/>
      <c r="CU949" s="50"/>
      <c r="CV949" s="115"/>
      <c r="CW949" s="43"/>
      <c r="CX949" s="43"/>
      <c r="CY949" s="43"/>
      <c r="CZ949" s="115"/>
      <c r="DC949" s="50"/>
      <c r="DD949" s="115"/>
      <c r="DE949" s="222"/>
      <c r="DF949" s="223"/>
      <c r="DJ949" s="221"/>
      <c r="DM949" s="50"/>
      <c r="DN949" s="115"/>
      <c r="DO949" s="43"/>
      <c r="DP949" s="43"/>
      <c r="DQ949" s="43"/>
      <c r="DU949" s="50"/>
      <c r="DV949" s="115"/>
      <c r="DW949" s="222"/>
      <c r="DX949" s="223"/>
      <c r="EG949" s="43"/>
      <c r="EH949" s="43"/>
      <c r="EI949" s="43"/>
    </row>
    <row r="950">
      <c r="A950" s="218"/>
      <c r="B950" s="219"/>
      <c r="C950" s="15"/>
      <c r="D950" s="15"/>
      <c r="E950" s="15"/>
      <c r="F950" s="165"/>
      <c r="G950" s="15"/>
      <c r="H950" s="15"/>
      <c r="I950" s="28"/>
      <c r="J950" s="71"/>
      <c r="K950" s="35"/>
      <c r="L950" s="35"/>
      <c r="M950" s="35"/>
      <c r="N950" s="71"/>
      <c r="O950" s="15"/>
      <c r="P950" s="15"/>
      <c r="Q950" s="28"/>
      <c r="R950" s="71"/>
      <c r="S950" s="173"/>
      <c r="T950" s="219"/>
      <c r="U950" s="15"/>
      <c r="V950" s="15"/>
      <c r="W950" s="15"/>
      <c r="X950" s="165"/>
      <c r="Y950" s="15"/>
      <c r="Z950" s="15"/>
      <c r="AA950" s="15"/>
      <c r="AB950" s="71"/>
      <c r="AC950" s="35"/>
      <c r="AD950" s="35"/>
      <c r="AE950" s="35"/>
      <c r="AF950" s="71"/>
      <c r="AG950" s="15"/>
      <c r="AH950" s="15"/>
      <c r="AI950" s="28"/>
      <c r="AJ950" s="71"/>
      <c r="AK950" s="173"/>
      <c r="AL950" s="219"/>
      <c r="AM950" s="15"/>
      <c r="AN950" s="15"/>
      <c r="AO950" s="15"/>
      <c r="AP950" s="165"/>
      <c r="AQ950" s="15"/>
      <c r="AR950" s="15"/>
      <c r="AS950" s="28"/>
      <c r="AT950" s="71"/>
      <c r="AU950" s="35"/>
      <c r="AV950" s="35"/>
      <c r="AW950" s="35"/>
      <c r="AX950" s="71"/>
      <c r="AY950" s="15"/>
      <c r="AZ950" s="15"/>
      <c r="BA950" s="28"/>
      <c r="BB950" s="71"/>
      <c r="BC950" s="173"/>
      <c r="BD950" s="220"/>
      <c r="BH950" s="221"/>
      <c r="BK950" s="50"/>
      <c r="BL950" s="115"/>
      <c r="BM950" s="43"/>
      <c r="BN950" s="43"/>
      <c r="BO950" s="43"/>
      <c r="BP950" s="115"/>
      <c r="BS950" s="50"/>
      <c r="BT950" s="115"/>
      <c r="BU950" s="222"/>
      <c r="BV950" s="223"/>
      <c r="BZ950" s="221"/>
      <c r="CC950" s="50"/>
      <c r="CD950" s="115"/>
      <c r="CE950" s="43"/>
      <c r="CF950" s="43"/>
      <c r="CG950" s="43"/>
      <c r="CH950" s="115"/>
      <c r="CK950" s="50"/>
      <c r="CL950" s="115"/>
      <c r="CM950" s="222"/>
      <c r="CN950" s="223"/>
      <c r="CR950" s="221"/>
      <c r="CU950" s="50"/>
      <c r="CV950" s="115"/>
      <c r="CW950" s="43"/>
      <c r="CX950" s="43"/>
      <c r="CY950" s="43"/>
      <c r="CZ950" s="115"/>
      <c r="DC950" s="50"/>
      <c r="DD950" s="115"/>
      <c r="DE950" s="222"/>
      <c r="DF950" s="223"/>
      <c r="DJ950" s="221"/>
      <c r="DM950" s="50"/>
      <c r="DN950" s="115"/>
      <c r="DO950" s="43"/>
      <c r="DP950" s="43"/>
      <c r="DQ950" s="43"/>
      <c r="DU950" s="50"/>
      <c r="DV950" s="115"/>
      <c r="DW950" s="222"/>
      <c r="DX950" s="223"/>
      <c r="EG950" s="43"/>
      <c r="EH950" s="43"/>
      <c r="EI950" s="43"/>
    </row>
    <row r="951">
      <c r="A951" s="218"/>
      <c r="B951" s="219"/>
      <c r="C951" s="15"/>
      <c r="D951" s="15"/>
      <c r="E951" s="15"/>
      <c r="F951" s="165"/>
      <c r="G951" s="15"/>
      <c r="H951" s="15"/>
      <c r="I951" s="28"/>
      <c r="J951" s="71"/>
      <c r="K951" s="35"/>
      <c r="L951" s="35"/>
      <c r="M951" s="35"/>
      <c r="N951" s="71"/>
      <c r="O951" s="15"/>
      <c r="P951" s="15"/>
      <c r="Q951" s="28"/>
      <c r="R951" s="71"/>
      <c r="S951" s="173"/>
      <c r="T951" s="219"/>
      <c r="U951" s="15"/>
      <c r="V951" s="15"/>
      <c r="W951" s="15"/>
      <c r="X951" s="165"/>
      <c r="Y951" s="15"/>
      <c r="Z951" s="15"/>
      <c r="AA951" s="15"/>
      <c r="AB951" s="71"/>
      <c r="AC951" s="35"/>
      <c r="AD951" s="35"/>
      <c r="AE951" s="35"/>
      <c r="AF951" s="71"/>
      <c r="AG951" s="15"/>
      <c r="AH951" s="15"/>
      <c r="AI951" s="28"/>
      <c r="AJ951" s="71"/>
      <c r="AK951" s="173"/>
      <c r="AL951" s="219"/>
      <c r="AM951" s="15"/>
      <c r="AN951" s="15"/>
      <c r="AO951" s="15"/>
      <c r="AP951" s="165"/>
      <c r="AQ951" s="15"/>
      <c r="AR951" s="15"/>
      <c r="AS951" s="28"/>
      <c r="AT951" s="71"/>
      <c r="AU951" s="35"/>
      <c r="AV951" s="35"/>
      <c r="AW951" s="35"/>
      <c r="AX951" s="71"/>
      <c r="AY951" s="15"/>
      <c r="AZ951" s="15"/>
      <c r="BA951" s="28"/>
      <c r="BB951" s="71"/>
      <c r="BC951" s="173"/>
      <c r="BD951" s="220"/>
      <c r="BH951" s="221"/>
      <c r="BK951" s="50"/>
      <c r="BL951" s="115"/>
      <c r="BM951" s="43"/>
      <c r="BN951" s="43"/>
      <c r="BO951" s="43"/>
      <c r="BP951" s="115"/>
      <c r="BS951" s="50"/>
      <c r="BT951" s="115"/>
      <c r="BU951" s="222"/>
      <c r="BV951" s="223"/>
      <c r="BZ951" s="221"/>
      <c r="CC951" s="50"/>
      <c r="CD951" s="115"/>
      <c r="CE951" s="43"/>
      <c r="CF951" s="43"/>
      <c r="CG951" s="43"/>
      <c r="CH951" s="115"/>
      <c r="CK951" s="50"/>
      <c r="CL951" s="115"/>
      <c r="CM951" s="222"/>
      <c r="CN951" s="223"/>
      <c r="CR951" s="221"/>
      <c r="CU951" s="50"/>
      <c r="CV951" s="115"/>
      <c r="CW951" s="43"/>
      <c r="CX951" s="43"/>
      <c r="CY951" s="43"/>
      <c r="CZ951" s="115"/>
      <c r="DC951" s="50"/>
      <c r="DD951" s="115"/>
      <c r="DE951" s="222"/>
      <c r="DF951" s="223"/>
      <c r="DJ951" s="221"/>
      <c r="DM951" s="50"/>
      <c r="DN951" s="115"/>
      <c r="DO951" s="43"/>
      <c r="DP951" s="43"/>
      <c r="DQ951" s="43"/>
      <c r="DU951" s="50"/>
      <c r="DV951" s="115"/>
      <c r="DW951" s="222"/>
      <c r="DX951" s="223"/>
      <c r="EG951" s="43"/>
      <c r="EH951" s="43"/>
      <c r="EI951" s="43"/>
    </row>
    <row r="952">
      <c r="A952" s="218"/>
      <c r="B952" s="219"/>
      <c r="C952" s="15"/>
      <c r="D952" s="15"/>
      <c r="E952" s="15"/>
      <c r="F952" s="165"/>
      <c r="G952" s="15"/>
      <c r="H952" s="15"/>
      <c r="I952" s="28"/>
      <c r="J952" s="71"/>
      <c r="K952" s="35"/>
      <c r="L952" s="35"/>
      <c r="M952" s="35"/>
      <c r="N952" s="71"/>
      <c r="O952" s="15"/>
      <c r="P952" s="15"/>
      <c r="Q952" s="28"/>
      <c r="R952" s="71"/>
      <c r="S952" s="173"/>
      <c r="T952" s="219"/>
      <c r="U952" s="15"/>
      <c r="V952" s="15"/>
      <c r="W952" s="15"/>
      <c r="X952" s="165"/>
      <c r="Y952" s="15"/>
      <c r="Z952" s="15"/>
      <c r="AA952" s="15"/>
      <c r="AB952" s="71"/>
      <c r="AC952" s="35"/>
      <c r="AD952" s="35"/>
      <c r="AE952" s="35"/>
      <c r="AF952" s="71"/>
      <c r="AG952" s="15"/>
      <c r="AH952" s="15"/>
      <c r="AI952" s="28"/>
      <c r="AJ952" s="71"/>
      <c r="AK952" s="173"/>
      <c r="AL952" s="219"/>
      <c r="AM952" s="15"/>
      <c r="AN952" s="15"/>
      <c r="AO952" s="15"/>
      <c r="AP952" s="165"/>
      <c r="AQ952" s="15"/>
      <c r="AR952" s="15"/>
      <c r="AS952" s="28"/>
      <c r="AT952" s="71"/>
      <c r="AU952" s="35"/>
      <c r="AV952" s="35"/>
      <c r="AW952" s="35"/>
      <c r="AX952" s="71"/>
      <c r="AY952" s="15"/>
      <c r="AZ952" s="15"/>
      <c r="BA952" s="28"/>
      <c r="BB952" s="71"/>
      <c r="BC952" s="173"/>
      <c r="BD952" s="220"/>
      <c r="BH952" s="221"/>
      <c r="BK952" s="50"/>
      <c r="BL952" s="115"/>
      <c r="BM952" s="43"/>
      <c r="BN952" s="43"/>
      <c r="BO952" s="43"/>
      <c r="BP952" s="115"/>
      <c r="BS952" s="50"/>
      <c r="BT952" s="115"/>
      <c r="BU952" s="222"/>
      <c r="BV952" s="223"/>
      <c r="BZ952" s="221"/>
      <c r="CC952" s="50"/>
      <c r="CD952" s="115"/>
      <c r="CE952" s="43"/>
      <c r="CF952" s="43"/>
      <c r="CG952" s="43"/>
      <c r="CH952" s="115"/>
      <c r="CK952" s="50"/>
      <c r="CL952" s="115"/>
      <c r="CM952" s="222"/>
      <c r="CN952" s="223"/>
      <c r="CR952" s="221"/>
      <c r="CU952" s="50"/>
      <c r="CV952" s="115"/>
      <c r="CW952" s="43"/>
      <c r="CX952" s="43"/>
      <c r="CY952" s="43"/>
      <c r="CZ952" s="115"/>
      <c r="DC952" s="50"/>
      <c r="DD952" s="115"/>
      <c r="DE952" s="222"/>
      <c r="DF952" s="223"/>
      <c r="DJ952" s="221"/>
      <c r="DM952" s="50"/>
      <c r="DN952" s="115"/>
      <c r="DO952" s="43"/>
      <c r="DP952" s="43"/>
      <c r="DQ952" s="43"/>
      <c r="DU952" s="50"/>
      <c r="DV952" s="115"/>
      <c r="DW952" s="222"/>
      <c r="DX952" s="223"/>
      <c r="EG952" s="43"/>
      <c r="EH952" s="43"/>
      <c r="EI952" s="43"/>
    </row>
    <row r="953">
      <c r="A953" s="218"/>
      <c r="B953" s="219"/>
      <c r="C953" s="15"/>
      <c r="D953" s="15"/>
      <c r="E953" s="15"/>
      <c r="F953" s="165"/>
      <c r="G953" s="15"/>
      <c r="H953" s="15"/>
      <c r="I953" s="28"/>
      <c r="J953" s="71"/>
      <c r="K953" s="35"/>
      <c r="L953" s="35"/>
      <c r="M953" s="35"/>
      <c r="N953" s="71"/>
      <c r="O953" s="15"/>
      <c r="P953" s="15"/>
      <c r="Q953" s="28"/>
      <c r="R953" s="71"/>
      <c r="S953" s="173"/>
      <c r="T953" s="219"/>
      <c r="U953" s="15"/>
      <c r="V953" s="15"/>
      <c r="W953" s="15"/>
      <c r="X953" s="165"/>
      <c r="Y953" s="15"/>
      <c r="Z953" s="15"/>
      <c r="AA953" s="15"/>
      <c r="AB953" s="71"/>
      <c r="AC953" s="35"/>
      <c r="AD953" s="35"/>
      <c r="AE953" s="35"/>
      <c r="AF953" s="71"/>
      <c r="AG953" s="15"/>
      <c r="AH953" s="15"/>
      <c r="AI953" s="28"/>
      <c r="AJ953" s="71"/>
      <c r="AK953" s="173"/>
      <c r="AL953" s="219"/>
      <c r="AM953" s="15"/>
      <c r="AN953" s="15"/>
      <c r="AO953" s="15"/>
      <c r="AP953" s="165"/>
      <c r="AQ953" s="15"/>
      <c r="AR953" s="15"/>
      <c r="AS953" s="28"/>
      <c r="AT953" s="71"/>
      <c r="AU953" s="35"/>
      <c r="AV953" s="35"/>
      <c r="AW953" s="35"/>
      <c r="AX953" s="71"/>
      <c r="AY953" s="15"/>
      <c r="AZ953" s="15"/>
      <c r="BA953" s="28"/>
      <c r="BB953" s="71"/>
      <c r="BC953" s="173"/>
      <c r="BD953" s="220"/>
      <c r="BH953" s="221"/>
      <c r="BK953" s="50"/>
      <c r="BL953" s="115"/>
      <c r="BM953" s="43"/>
      <c r="BN953" s="43"/>
      <c r="BO953" s="43"/>
      <c r="BP953" s="115"/>
      <c r="BS953" s="50"/>
      <c r="BT953" s="115"/>
      <c r="BU953" s="222"/>
      <c r="BV953" s="223"/>
      <c r="BZ953" s="221"/>
      <c r="CC953" s="50"/>
      <c r="CD953" s="115"/>
      <c r="CE953" s="43"/>
      <c r="CF953" s="43"/>
      <c r="CG953" s="43"/>
      <c r="CH953" s="115"/>
      <c r="CK953" s="50"/>
      <c r="CL953" s="115"/>
      <c r="CM953" s="222"/>
      <c r="CN953" s="223"/>
      <c r="CR953" s="221"/>
      <c r="CU953" s="50"/>
      <c r="CV953" s="115"/>
      <c r="CW953" s="43"/>
      <c r="CX953" s="43"/>
      <c r="CY953" s="43"/>
      <c r="CZ953" s="115"/>
      <c r="DC953" s="50"/>
      <c r="DD953" s="115"/>
      <c r="DE953" s="222"/>
      <c r="DF953" s="223"/>
      <c r="DJ953" s="221"/>
      <c r="DM953" s="50"/>
      <c r="DN953" s="115"/>
      <c r="DO953" s="43"/>
      <c r="DP953" s="43"/>
      <c r="DQ953" s="43"/>
      <c r="DU953" s="50"/>
      <c r="DV953" s="115"/>
      <c r="DW953" s="222"/>
      <c r="DX953" s="223"/>
      <c r="EG953" s="43"/>
      <c r="EH953" s="43"/>
      <c r="EI953" s="43"/>
    </row>
    <row r="954">
      <c r="A954" s="218"/>
      <c r="B954" s="219"/>
      <c r="C954" s="15"/>
      <c r="D954" s="15"/>
      <c r="E954" s="15"/>
      <c r="F954" s="165"/>
      <c r="G954" s="15"/>
      <c r="H954" s="15"/>
      <c r="I954" s="28"/>
      <c r="J954" s="71"/>
      <c r="K954" s="35"/>
      <c r="L954" s="35"/>
      <c r="M954" s="35"/>
      <c r="N954" s="71"/>
      <c r="O954" s="15"/>
      <c r="P954" s="15"/>
      <c r="Q954" s="28"/>
      <c r="R954" s="71"/>
      <c r="S954" s="173"/>
      <c r="T954" s="219"/>
      <c r="U954" s="15"/>
      <c r="V954" s="15"/>
      <c r="W954" s="15"/>
      <c r="X954" s="165"/>
      <c r="Y954" s="15"/>
      <c r="Z954" s="15"/>
      <c r="AA954" s="15"/>
      <c r="AB954" s="71"/>
      <c r="AC954" s="35"/>
      <c r="AD954" s="35"/>
      <c r="AE954" s="35"/>
      <c r="AF954" s="71"/>
      <c r="AG954" s="15"/>
      <c r="AH954" s="15"/>
      <c r="AI954" s="28"/>
      <c r="AJ954" s="71"/>
      <c r="AK954" s="173"/>
      <c r="AL954" s="219"/>
      <c r="AM954" s="15"/>
      <c r="AN954" s="15"/>
      <c r="AO954" s="15"/>
      <c r="AP954" s="165"/>
      <c r="AQ954" s="15"/>
      <c r="AR954" s="15"/>
      <c r="AS954" s="28"/>
      <c r="AT954" s="71"/>
      <c r="AU954" s="35"/>
      <c r="AV954" s="35"/>
      <c r="AW954" s="35"/>
      <c r="AX954" s="71"/>
      <c r="AY954" s="15"/>
      <c r="AZ954" s="15"/>
      <c r="BA954" s="28"/>
      <c r="BB954" s="71"/>
      <c r="BC954" s="173"/>
      <c r="BD954" s="220"/>
      <c r="BH954" s="221"/>
      <c r="BK954" s="50"/>
      <c r="BL954" s="115"/>
      <c r="BM954" s="43"/>
      <c r="BN954" s="43"/>
      <c r="BO954" s="43"/>
      <c r="BP954" s="115"/>
      <c r="BS954" s="50"/>
      <c r="BT954" s="115"/>
      <c r="BU954" s="222"/>
      <c r="BV954" s="223"/>
      <c r="BZ954" s="221"/>
      <c r="CC954" s="50"/>
      <c r="CD954" s="115"/>
      <c r="CE954" s="43"/>
      <c r="CF954" s="43"/>
      <c r="CG954" s="43"/>
      <c r="CH954" s="115"/>
      <c r="CK954" s="50"/>
      <c r="CL954" s="115"/>
      <c r="CM954" s="222"/>
      <c r="CN954" s="223"/>
      <c r="CR954" s="221"/>
      <c r="CU954" s="50"/>
      <c r="CV954" s="115"/>
      <c r="CW954" s="43"/>
      <c r="CX954" s="43"/>
      <c r="CY954" s="43"/>
      <c r="CZ954" s="115"/>
      <c r="DC954" s="50"/>
      <c r="DD954" s="115"/>
      <c r="DE954" s="222"/>
      <c r="DF954" s="223"/>
      <c r="DJ954" s="221"/>
      <c r="DM954" s="50"/>
      <c r="DN954" s="115"/>
      <c r="DO954" s="43"/>
      <c r="DP954" s="43"/>
      <c r="DQ954" s="43"/>
      <c r="DU954" s="50"/>
      <c r="DV954" s="115"/>
      <c r="DW954" s="222"/>
      <c r="DX954" s="223"/>
      <c r="EG954" s="43"/>
      <c r="EH954" s="43"/>
      <c r="EI954" s="43"/>
    </row>
    <row r="955">
      <c r="A955" s="218"/>
      <c r="B955" s="219"/>
      <c r="C955" s="15"/>
      <c r="D955" s="15"/>
      <c r="E955" s="15"/>
      <c r="F955" s="165"/>
      <c r="G955" s="15"/>
      <c r="H955" s="15"/>
      <c r="I955" s="28"/>
      <c r="J955" s="71"/>
      <c r="K955" s="35"/>
      <c r="L955" s="35"/>
      <c r="M955" s="35"/>
      <c r="N955" s="71"/>
      <c r="O955" s="15"/>
      <c r="P955" s="15"/>
      <c r="Q955" s="28"/>
      <c r="R955" s="71"/>
      <c r="S955" s="173"/>
      <c r="T955" s="219"/>
      <c r="U955" s="15"/>
      <c r="V955" s="15"/>
      <c r="W955" s="15"/>
      <c r="X955" s="165"/>
      <c r="Y955" s="15"/>
      <c r="Z955" s="15"/>
      <c r="AA955" s="15"/>
      <c r="AB955" s="71"/>
      <c r="AC955" s="35"/>
      <c r="AD955" s="35"/>
      <c r="AE955" s="35"/>
      <c r="AF955" s="71"/>
      <c r="AG955" s="15"/>
      <c r="AH955" s="15"/>
      <c r="AI955" s="28"/>
      <c r="AJ955" s="71"/>
      <c r="AK955" s="173"/>
      <c r="AL955" s="219"/>
      <c r="AM955" s="15"/>
      <c r="AN955" s="15"/>
      <c r="AO955" s="15"/>
      <c r="AP955" s="165"/>
      <c r="AQ955" s="15"/>
      <c r="AR955" s="15"/>
      <c r="AS955" s="28"/>
      <c r="AT955" s="71"/>
      <c r="AU955" s="35"/>
      <c r="AV955" s="35"/>
      <c r="AW955" s="35"/>
      <c r="AX955" s="71"/>
      <c r="AY955" s="15"/>
      <c r="AZ955" s="15"/>
      <c r="BA955" s="28"/>
      <c r="BB955" s="71"/>
      <c r="BC955" s="173"/>
      <c r="BD955" s="220"/>
      <c r="BH955" s="221"/>
      <c r="BK955" s="50"/>
      <c r="BL955" s="115"/>
      <c r="BM955" s="43"/>
      <c r="BN955" s="43"/>
      <c r="BO955" s="43"/>
      <c r="BP955" s="115"/>
      <c r="BS955" s="50"/>
      <c r="BT955" s="115"/>
      <c r="BU955" s="222"/>
      <c r="BV955" s="223"/>
      <c r="BZ955" s="221"/>
      <c r="CC955" s="50"/>
      <c r="CD955" s="115"/>
      <c r="CE955" s="43"/>
      <c r="CF955" s="43"/>
      <c r="CG955" s="43"/>
      <c r="CH955" s="115"/>
      <c r="CK955" s="50"/>
      <c r="CL955" s="115"/>
      <c r="CM955" s="222"/>
      <c r="CN955" s="223"/>
      <c r="CR955" s="221"/>
      <c r="CU955" s="50"/>
      <c r="CV955" s="115"/>
      <c r="CW955" s="43"/>
      <c r="CX955" s="43"/>
      <c r="CY955" s="43"/>
      <c r="CZ955" s="115"/>
      <c r="DC955" s="50"/>
      <c r="DD955" s="115"/>
      <c r="DE955" s="222"/>
      <c r="DF955" s="223"/>
      <c r="DJ955" s="221"/>
      <c r="DM955" s="50"/>
      <c r="DN955" s="115"/>
      <c r="DO955" s="43"/>
      <c r="DP955" s="43"/>
      <c r="DQ955" s="43"/>
      <c r="DU955" s="50"/>
      <c r="DV955" s="115"/>
      <c r="DW955" s="222"/>
      <c r="DX955" s="223"/>
      <c r="EG955" s="43"/>
      <c r="EH955" s="43"/>
      <c r="EI955" s="43"/>
    </row>
    <row r="956">
      <c r="A956" s="218"/>
      <c r="B956" s="219"/>
      <c r="C956" s="15"/>
      <c r="D956" s="15"/>
      <c r="E956" s="15"/>
      <c r="F956" s="165"/>
      <c r="G956" s="15"/>
      <c r="H956" s="15"/>
      <c r="I956" s="28"/>
      <c r="J956" s="71"/>
      <c r="K956" s="35"/>
      <c r="L956" s="35"/>
      <c r="M956" s="35"/>
      <c r="N956" s="71"/>
      <c r="O956" s="15"/>
      <c r="P956" s="15"/>
      <c r="Q956" s="28"/>
      <c r="R956" s="71"/>
      <c r="S956" s="173"/>
      <c r="T956" s="219"/>
      <c r="U956" s="15"/>
      <c r="V956" s="15"/>
      <c r="W956" s="15"/>
      <c r="X956" s="165"/>
      <c r="Y956" s="15"/>
      <c r="Z956" s="15"/>
      <c r="AA956" s="15"/>
      <c r="AB956" s="71"/>
      <c r="AC956" s="35"/>
      <c r="AD956" s="35"/>
      <c r="AE956" s="35"/>
      <c r="AF956" s="71"/>
      <c r="AG956" s="15"/>
      <c r="AH956" s="15"/>
      <c r="AI956" s="28"/>
      <c r="AJ956" s="71"/>
      <c r="AK956" s="173"/>
      <c r="AL956" s="219"/>
      <c r="AM956" s="15"/>
      <c r="AN956" s="15"/>
      <c r="AO956" s="15"/>
      <c r="AP956" s="165"/>
      <c r="AQ956" s="15"/>
      <c r="AR956" s="15"/>
      <c r="AS956" s="28"/>
      <c r="AT956" s="71"/>
      <c r="AU956" s="35"/>
      <c r="AV956" s="35"/>
      <c r="AW956" s="35"/>
      <c r="AX956" s="71"/>
      <c r="AY956" s="15"/>
      <c r="AZ956" s="15"/>
      <c r="BA956" s="28"/>
      <c r="BB956" s="71"/>
      <c r="BC956" s="173"/>
      <c r="BD956" s="220"/>
      <c r="BH956" s="221"/>
      <c r="BK956" s="50"/>
      <c r="BL956" s="115"/>
      <c r="BM956" s="43"/>
      <c r="BN956" s="43"/>
      <c r="BO956" s="43"/>
      <c r="BP956" s="115"/>
      <c r="BS956" s="50"/>
      <c r="BT956" s="115"/>
      <c r="BU956" s="222"/>
      <c r="BV956" s="223"/>
      <c r="BZ956" s="221"/>
      <c r="CC956" s="50"/>
      <c r="CD956" s="115"/>
      <c r="CE956" s="43"/>
      <c r="CF956" s="43"/>
      <c r="CG956" s="43"/>
      <c r="CH956" s="115"/>
      <c r="CK956" s="50"/>
      <c r="CL956" s="115"/>
      <c r="CM956" s="222"/>
      <c r="CN956" s="223"/>
      <c r="CR956" s="221"/>
      <c r="CU956" s="50"/>
      <c r="CV956" s="115"/>
      <c r="CW956" s="43"/>
      <c r="CX956" s="43"/>
      <c r="CY956" s="43"/>
      <c r="CZ956" s="115"/>
      <c r="DC956" s="50"/>
      <c r="DD956" s="115"/>
      <c r="DE956" s="222"/>
      <c r="DF956" s="223"/>
      <c r="DJ956" s="221"/>
      <c r="DM956" s="50"/>
      <c r="DN956" s="115"/>
      <c r="DO956" s="43"/>
      <c r="DP956" s="43"/>
      <c r="DQ956" s="43"/>
      <c r="DU956" s="50"/>
      <c r="DV956" s="115"/>
      <c r="DW956" s="222"/>
      <c r="DX956" s="223"/>
      <c r="EG956" s="43"/>
      <c r="EH956" s="43"/>
      <c r="EI956" s="43"/>
    </row>
    <row r="957">
      <c r="A957" s="218"/>
      <c r="B957" s="219"/>
      <c r="C957" s="15"/>
      <c r="D957" s="15"/>
      <c r="E957" s="15"/>
      <c r="F957" s="165"/>
      <c r="G957" s="15"/>
      <c r="H957" s="15"/>
      <c r="I957" s="28"/>
      <c r="J957" s="71"/>
      <c r="K957" s="35"/>
      <c r="L957" s="35"/>
      <c r="M957" s="35"/>
      <c r="N957" s="71"/>
      <c r="O957" s="15"/>
      <c r="P957" s="15"/>
      <c r="Q957" s="28"/>
      <c r="R957" s="71"/>
      <c r="S957" s="173"/>
      <c r="T957" s="219"/>
      <c r="U957" s="15"/>
      <c r="V957" s="15"/>
      <c r="W957" s="15"/>
      <c r="X957" s="165"/>
      <c r="Y957" s="15"/>
      <c r="Z957" s="15"/>
      <c r="AA957" s="15"/>
      <c r="AB957" s="71"/>
      <c r="AC957" s="35"/>
      <c r="AD957" s="35"/>
      <c r="AE957" s="35"/>
      <c r="AF957" s="71"/>
      <c r="AG957" s="15"/>
      <c r="AH957" s="15"/>
      <c r="AI957" s="28"/>
      <c r="AJ957" s="71"/>
      <c r="AK957" s="173"/>
      <c r="AL957" s="219"/>
      <c r="AM957" s="15"/>
      <c r="AN957" s="15"/>
      <c r="AO957" s="15"/>
      <c r="AP957" s="165"/>
      <c r="AQ957" s="15"/>
      <c r="AR957" s="15"/>
      <c r="AS957" s="28"/>
      <c r="AT957" s="71"/>
      <c r="AU957" s="35"/>
      <c r="AV957" s="35"/>
      <c r="AW957" s="35"/>
      <c r="AX957" s="71"/>
      <c r="AY957" s="15"/>
      <c r="AZ957" s="15"/>
      <c r="BA957" s="28"/>
      <c r="BB957" s="71"/>
      <c r="BC957" s="173"/>
      <c r="BD957" s="220"/>
      <c r="BH957" s="221"/>
      <c r="BK957" s="50"/>
      <c r="BL957" s="115"/>
      <c r="BM957" s="43"/>
      <c r="BN957" s="43"/>
      <c r="BO957" s="43"/>
      <c r="BP957" s="115"/>
      <c r="BS957" s="50"/>
      <c r="BT957" s="115"/>
      <c r="BU957" s="222"/>
      <c r="BV957" s="223"/>
      <c r="BZ957" s="221"/>
      <c r="CC957" s="50"/>
      <c r="CD957" s="115"/>
      <c r="CE957" s="43"/>
      <c r="CF957" s="43"/>
      <c r="CG957" s="43"/>
      <c r="CH957" s="115"/>
      <c r="CK957" s="50"/>
      <c r="CL957" s="115"/>
      <c r="CM957" s="222"/>
      <c r="CN957" s="223"/>
      <c r="CR957" s="221"/>
      <c r="CU957" s="50"/>
      <c r="CV957" s="115"/>
      <c r="CW957" s="43"/>
      <c r="CX957" s="43"/>
      <c r="CY957" s="43"/>
      <c r="CZ957" s="115"/>
      <c r="DC957" s="50"/>
      <c r="DD957" s="115"/>
      <c r="DE957" s="222"/>
      <c r="DF957" s="223"/>
      <c r="DJ957" s="221"/>
      <c r="DM957" s="50"/>
      <c r="DN957" s="115"/>
      <c r="DO957" s="43"/>
      <c r="DP957" s="43"/>
      <c r="DQ957" s="43"/>
      <c r="DU957" s="50"/>
      <c r="DV957" s="115"/>
      <c r="DW957" s="222"/>
      <c r="DX957" s="223"/>
      <c r="EG957" s="43"/>
      <c r="EH957" s="43"/>
      <c r="EI957" s="43"/>
    </row>
    <row r="958">
      <c r="A958" s="218"/>
      <c r="B958" s="219"/>
      <c r="C958" s="15"/>
      <c r="D958" s="15"/>
      <c r="E958" s="15"/>
      <c r="F958" s="165"/>
      <c r="G958" s="15"/>
      <c r="H958" s="15"/>
      <c r="I958" s="28"/>
      <c r="J958" s="71"/>
      <c r="K958" s="35"/>
      <c r="L958" s="35"/>
      <c r="M958" s="35"/>
      <c r="N958" s="71"/>
      <c r="O958" s="15"/>
      <c r="P958" s="15"/>
      <c r="Q958" s="28"/>
      <c r="R958" s="71"/>
      <c r="S958" s="173"/>
      <c r="T958" s="219"/>
      <c r="U958" s="15"/>
      <c r="V958" s="15"/>
      <c r="W958" s="15"/>
      <c r="X958" s="165"/>
      <c r="Y958" s="15"/>
      <c r="Z958" s="15"/>
      <c r="AA958" s="15"/>
      <c r="AB958" s="71"/>
      <c r="AC958" s="35"/>
      <c r="AD958" s="35"/>
      <c r="AE958" s="35"/>
      <c r="AF958" s="71"/>
      <c r="AG958" s="15"/>
      <c r="AH958" s="15"/>
      <c r="AI958" s="28"/>
      <c r="AJ958" s="71"/>
      <c r="AK958" s="173"/>
      <c r="AL958" s="219"/>
      <c r="AM958" s="15"/>
      <c r="AN958" s="15"/>
      <c r="AO958" s="15"/>
      <c r="AP958" s="165"/>
      <c r="AQ958" s="15"/>
      <c r="AR958" s="15"/>
      <c r="AS958" s="28"/>
      <c r="AT958" s="71"/>
      <c r="AU958" s="35"/>
      <c r="AV958" s="35"/>
      <c r="AW958" s="35"/>
      <c r="AX958" s="71"/>
      <c r="AY958" s="15"/>
      <c r="AZ958" s="15"/>
      <c r="BA958" s="28"/>
      <c r="BB958" s="71"/>
      <c r="BC958" s="173"/>
      <c r="BD958" s="220"/>
      <c r="BH958" s="221"/>
      <c r="BK958" s="50"/>
      <c r="BL958" s="115"/>
      <c r="BM958" s="43"/>
      <c r="BN958" s="43"/>
      <c r="BO958" s="43"/>
      <c r="BP958" s="115"/>
      <c r="BS958" s="50"/>
      <c r="BT958" s="115"/>
      <c r="BU958" s="222"/>
      <c r="BV958" s="223"/>
      <c r="BZ958" s="221"/>
      <c r="CC958" s="50"/>
      <c r="CD958" s="115"/>
      <c r="CE958" s="43"/>
      <c r="CF958" s="43"/>
      <c r="CG958" s="43"/>
      <c r="CH958" s="115"/>
      <c r="CK958" s="50"/>
      <c r="CL958" s="115"/>
      <c r="CM958" s="222"/>
      <c r="CN958" s="223"/>
      <c r="CR958" s="221"/>
      <c r="CU958" s="50"/>
      <c r="CV958" s="115"/>
      <c r="CW958" s="43"/>
      <c r="CX958" s="43"/>
      <c r="CY958" s="43"/>
      <c r="CZ958" s="115"/>
      <c r="DC958" s="50"/>
      <c r="DD958" s="115"/>
      <c r="DE958" s="222"/>
      <c r="DF958" s="223"/>
      <c r="DJ958" s="221"/>
      <c r="DM958" s="50"/>
      <c r="DN958" s="115"/>
      <c r="DO958" s="43"/>
      <c r="DP958" s="43"/>
      <c r="DQ958" s="43"/>
      <c r="DU958" s="50"/>
      <c r="DV958" s="115"/>
      <c r="DW958" s="222"/>
      <c r="DX958" s="223"/>
      <c r="EG958" s="43"/>
      <c r="EH958" s="43"/>
      <c r="EI958" s="43"/>
    </row>
    <row r="959">
      <c r="A959" s="218"/>
      <c r="B959" s="219"/>
      <c r="C959" s="15"/>
      <c r="D959" s="15"/>
      <c r="E959" s="15"/>
      <c r="F959" s="165"/>
      <c r="G959" s="15"/>
      <c r="H959" s="15"/>
      <c r="I959" s="28"/>
      <c r="J959" s="71"/>
      <c r="K959" s="35"/>
      <c r="L959" s="35"/>
      <c r="M959" s="35"/>
      <c r="N959" s="71"/>
      <c r="O959" s="15"/>
      <c r="P959" s="15"/>
      <c r="Q959" s="28"/>
      <c r="R959" s="71"/>
      <c r="S959" s="173"/>
      <c r="T959" s="219"/>
      <c r="U959" s="15"/>
      <c r="V959" s="15"/>
      <c r="W959" s="15"/>
      <c r="X959" s="165"/>
      <c r="Y959" s="15"/>
      <c r="Z959" s="15"/>
      <c r="AA959" s="15"/>
      <c r="AB959" s="71"/>
      <c r="AC959" s="35"/>
      <c r="AD959" s="35"/>
      <c r="AE959" s="35"/>
      <c r="AF959" s="71"/>
      <c r="AG959" s="15"/>
      <c r="AH959" s="15"/>
      <c r="AI959" s="28"/>
      <c r="AJ959" s="71"/>
      <c r="AK959" s="173"/>
      <c r="AL959" s="219"/>
      <c r="AM959" s="15"/>
      <c r="AN959" s="15"/>
      <c r="AO959" s="15"/>
      <c r="AP959" s="165"/>
      <c r="AQ959" s="15"/>
      <c r="AR959" s="15"/>
      <c r="AS959" s="28"/>
      <c r="AT959" s="71"/>
      <c r="AU959" s="35"/>
      <c r="AV959" s="35"/>
      <c r="AW959" s="35"/>
      <c r="AX959" s="71"/>
      <c r="AY959" s="15"/>
      <c r="AZ959" s="15"/>
      <c r="BA959" s="28"/>
      <c r="BB959" s="71"/>
      <c r="BC959" s="173"/>
      <c r="BD959" s="220"/>
      <c r="BH959" s="221"/>
      <c r="BK959" s="50"/>
      <c r="BL959" s="115"/>
      <c r="BM959" s="43"/>
      <c r="BN959" s="43"/>
      <c r="BO959" s="43"/>
      <c r="BP959" s="115"/>
      <c r="BS959" s="50"/>
      <c r="BT959" s="115"/>
      <c r="BU959" s="222"/>
      <c r="BV959" s="223"/>
      <c r="BZ959" s="221"/>
      <c r="CC959" s="50"/>
      <c r="CD959" s="115"/>
      <c r="CE959" s="43"/>
      <c r="CF959" s="43"/>
      <c r="CG959" s="43"/>
      <c r="CH959" s="115"/>
      <c r="CK959" s="50"/>
      <c r="CL959" s="115"/>
      <c r="CM959" s="222"/>
      <c r="CN959" s="223"/>
      <c r="CR959" s="221"/>
      <c r="CU959" s="50"/>
      <c r="CV959" s="115"/>
      <c r="CW959" s="43"/>
      <c r="CX959" s="43"/>
      <c r="CY959" s="43"/>
      <c r="CZ959" s="115"/>
      <c r="DC959" s="50"/>
      <c r="DD959" s="115"/>
      <c r="DE959" s="222"/>
      <c r="DF959" s="223"/>
      <c r="DJ959" s="221"/>
      <c r="DM959" s="50"/>
      <c r="DN959" s="115"/>
      <c r="DO959" s="43"/>
      <c r="DP959" s="43"/>
      <c r="DQ959" s="43"/>
      <c r="DU959" s="50"/>
      <c r="DV959" s="115"/>
      <c r="DW959" s="222"/>
      <c r="DX959" s="223"/>
      <c r="EG959" s="43"/>
      <c r="EH959" s="43"/>
      <c r="EI959" s="43"/>
    </row>
    <row r="960">
      <c r="A960" s="218"/>
      <c r="B960" s="219"/>
      <c r="C960" s="15"/>
      <c r="D960" s="15"/>
      <c r="E960" s="15"/>
      <c r="F960" s="165"/>
      <c r="G960" s="15"/>
      <c r="H960" s="15"/>
      <c r="I960" s="28"/>
      <c r="J960" s="71"/>
      <c r="K960" s="35"/>
      <c r="L960" s="35"/>
      <c r="M960" s="35"/>
      <c r="N960" s="71"/>
      <c r="O960" s="15"/>
      <c r="P960" s="15"/>
      <c r="Q960" s="28"/>
      <c r="R960" s="71"/>
      <c r="S960" s="173"/>
      <c r="T960" s="219"/>
      <c r="U960" s="15"/>
      <c r="V960" s="15"/>
      <c r="W960" s="15"/>
      <c r="X960" s="165"/>
      <c r="Y960" s="15"/>
      <c r="Z960" s="15"/>
      <c r="AA960" s="15"/>
      <c r="AB960" s="71"/>
      <c r="AC960" s="35"/>
      <c r="AD960" s="35"/>
      <c r="AE960" s="35"/>
      <c r="AF960" s="71"/>
      <c r="AG960" s="15"/>
      <c r="AH960" s="15"/>
      <c r="AI960" s="28"/>
      <c r="AJ960" s="71"/>
      <c r="AK960" s="173"/>
      <c r="AL960" s="219"/>
      <c r="AM960" s="15"/>
      <c r="AN960" s="15"/>
      <c r="AO960" s="15"/>
      <c r="AP960" s="165"/>
      <c r="AQ960" s="15"/>
      <c r="AR960" s="15"/>
      <c r="AS960" s="28"/>
      <c r="AT960" s="71"/>
      <c r="AU960" s="35"/>
      <c r="AV960" s="35"/>
      <c r="AW960" s="35"/>
      <c r="AX960" s="71"/>
      <c r="AY960" s="15"/>
      <c r="AZ960" s="15"/>
      <c r="BA960" s="28"/>
      <c r="BB960" s="71"/>
      <c r="BC960" s="173"/>
      <c r="BD960" s="220"/>
      <c r="BH960" s="221"/>
      <c r="BK960" s="50"/>
      <c r="BL960" s="115"/>
      <c r="BM960" s="43"/>
      <c r="BN960" s="43"/>
      <c r="BO960" s="43"/>
      <c r="BP960" s="115"/>
      <c r="BS960" s="50"/>
      <c r="BT960" s="115"/>
      <c r="BU960" s="222"/>
      <c r="BV960" s="223"/>
      <c r="BZ960" s="221"/>
      <c r="CC960" s="50"/>
      <c r="CD960" s="115"/>
      <c r="CE960" s="43"/>
      <c r="CF960" s="43"/>
      <c r="CG960" s="43"/>
      <c r="CH960" s="115"/>
      <c r="CK960" s="50"/>
      <c r="CL960" s="115"/>
      <c r="CM960" s="222"/>
      <c r="CN960" s="223"/>
      <c r="CR960" s="221"/>
      <c r="CU960" s="50"/>
      <c r="CV960" s="115"/>
      <c r="CW960" s="43"/>
      <c r="CX960" s="43"/>
      <c r="CY960" s="43"/>
      <c r="CZ960" s="115"/>
      <c r="DC960" s="50"/>
      <c r="DD960" s="115"/>
      <c r="DE960" s="222"/>
      <c r="DF960" s="223"/>
      <c r="DJ960" s="221"/>
      <c r="DM960" s="50"/>
      <c r="DN960" s="115"/>
      <c r="DO960" s="43"/>
      <c r="DP960" s="43"/>
      <c r="DQ960" s="43"/>
      <c r="DU960" s="50"/>
      <c r="DV960" s="115"/>
      <c r="DW960" s="222"/>
      <c r="DX960" s="223"/>
      <c r="EG960" s="43"/>
      <c r="EH960" s="43"/>
      <c r="EI960" s="43"/>
    </row>
    <row r="961">
      <c r="A961" s="218"/>
      <c r="B961" s="219"/>
      <c r="C961" s="15"/>
      <c r="D961" s="15"/>
      <c r="E961" s="15"/>
      <c r="F961" s="165"/>
      <c r="G961" s="15"/>
      <c r="H961" s="15"/>
      <c r="I961" s="28"/>
      <c r="J961" s="71"/>
      <c r="K961" s="35"/>
      <c r="L961" s="35"/>
      <c r="M961" s="35"/>
      <c r="N961" s="71"/>
      <c r="O961" s="15"/>
      <c r="P961" s="15"/>
      <c r="Q961" s="28"/>
      <c r="R961" s="71"/>
      <c r="S961" s="173"/>
      <c r="T961" s="219"/>
      <c r="U961" s="15"/>
      <c r="V961" s="15"/>
      <c r="W961" s="15"/>
      <c r="X961" s="165"/>
      <c r="Y961" s="15"/>
      <c r="Z961" s="15"/>
      <c r="AA961" s="15"/>
      <c r="AB961" s="71"/>
      <c r="AC961" s="35"/>
      <c r="AD961" s="35"/>
      <c r="AE961" s="35"/>
      <c r="AF961" s="71"/>
      <c r="AG961" s="15"/>
      <c r="AH961" s="15"/>
      <c r="AI961" s="28"/>
      <c r="AJ961" s="71"/>
      <c r="AK961" s="173"/>
      <c r="AL961" s="219"/>
      <c r="AM961" s="15"/>
      <c r="AN961" s="15"/>
      <c r="AO961" s="15"/>
      <c r="AP961" s="165"/>
      <c r="AQ961" s="15"/>
      <c r="AR961" s="15"/>
      <c r="AS961" s="28"/>
      <c r="AT961" s="71"/>
      <c r="AU961" s="35"/>
      <c r="AV961" s="35"/>
      <c r="AW961" s="35"/>
      <c r="AX961" s="71"/>
      <c r="AY961" s="15"/>
      <c r="AZ961" s="15"/>
      <c r="BA961" s="28"/>
      <c r="BB961" s="71"/>
      <c r="BC961" s="173"/>
      <c r="BD961" s="220"/>
      <c r="BH961" s="221"/>
      <c r="BK961" s="50"/>
      <c r="BL961" s="115"/>
      <c r="BM961" s="43"/>
      <c r="BN961" s="43"/>
      <c r="BO961" s="43"/>
      <c r="BP961" s="115"/>
      <c r="BS961" s="50"/>
      <c r="BT961" s="115"/>
      <c r="BU961" s="222"/>
      <c r="BV961" s="223"/>
      <c r="BZ961" s="221"/>
      <c r="CC961" s="50"/>
      <c r="CD961" s="115"/>
      <c r="CE961" s="43"/>
      <c r="CF961" s="43"/>
      <c r="CG961" s="43"/>
      <c r="CH961" s="115"/>
      <c r="CK961" s="50"/>
      <c r="CL961" s="115"/>
      <c r="CM961" s="222"/>
      <c r="CN961" s="223"/>
      <c r="CR961" s="221"/>
      <c r="CU961" s="50"/>
      <c r="CV961" s="115"/>
      <c r="CW961" s="43"/>
      <c r="CX961" s="43"/>
      <c r="CY961" s="43"/>
      <c r="CZ961" s="115"/>
      <c r="DC961" s="50"/>
      <c r="DD961" s="115"/>
      <c r="DE961" s="222"/>
      <c r="DF961" s="223"/>
      <c r="DJ961" s="221"/>
      <c r="DM961" s="50"/>
      <c r="DN961" s="115"/>
      <c r="DO961" s="43"/>
      <c r="DP961" s="43"/>
      <c r="DQ961" s="43"/>
      <c r="DU961" s="50"/>
      <c r="DV961" s="115"/>
      <c r="DW961" s="222"/>
      <c r="DX961" s="223"/>
      <c r="EG961" s="43"/>
      <c r="EH961" s="43"/>
      <c r="EI961" s="43"/>
    </row>
    <row r="962">
      <c r="A962" s="218"/>
      <c r="B962" s="219"/>
      <c r="C962" s="15"/>
      <c r="D962" s="15"/>
      <c r="E962" s="15"/>
      <c r="F962" s="165"/>
      <c r="G962" s="15"/>
      <c r="H962" s="15"/>
      <c r="I962" s="28"/>
      <c r="J962" s="71"/>
      <c r="K962" s="35"/>
      <c r="L962" s="35"/>
      <c r="M962" s="35"/>
      <c r="N962" s="71"/>
      <c r="O962" s="15"/>
      <c r="P962" s="15"/>
      <c r="Q962" s="28"/>
      <c r="R962" s="71"/>
      <c r="S962" s="173"/>
      <c r="T962" s="219"/>
      <c r="U962" s="15"/>
      <c r="V962" s="15"/>
      <c r="W962" s="15"/>
      <c r="X962" s="165"/>
      <c r="Y962" s="15"/>
      <c r="Z962" s="15"/>
      <c r="AA962" s="15"/>
      <c r="AB962" s="71"/>
      <c r="AC962" s="35"/>
      <c r="AD962" s="35"/>
      <c r="AE962" s="35"/>
      <c r="AF962" s="71"/>
      <c r="AG962" s="15"/>
      <c r="AH962" s="15"/>
      <c r="AI962" s="28"/>
      <c r="AJ962" s="71"/>
      <c r="AK962" s="173"/>
      <c r="AL962" s="219"/>
      <c r="AM962" s="15"/>
      <c r="AN962" s="15"/>
      <c r="AO962" s="15"/>
      <c r="AP962" s="165"/>
      <c r="AQ962" s="15"/>
      <c r="AR962" s="15"/>
      <c r="AS962" s="28"/>
      <c r="AT962" s="71"/>
      <c r="AU962" s="35"/>
      <c r="AV962" s="35"/>
      <c r="AW962" s="35"/>
      <c r="AX962" s="71"/>
      <c r="AY962" s="15"/>
      <c r="AZ962" s="15"/>
      <c r="BA962" s="28"/>
      <c r="BB962" s="71"/>
      <c r="BC962" s="173"/>
      <c r="BD962" s="220"/>
      <c r="BH962" s="221"/>
      <c r="BK962" s="50"/>
      <c r="BL962" s="115"/>
      <c r="BM962" s="43"/>
      <c r="BN962" s="43"/>
      <c r="BO962" s="43"/>
      <c r="BP962" s="115"/>
      <c r="BS962" s="50"/>
      <c r="BT962" s="115"/>
      <c r="BU962" s="222"/>
      <c r="BV962" s="223"/>
      <c r="BZ962" s="221"/>
      <c r="CC962" s="50"/>
      <c r="CD962" s="115"/>
      <c r="CE962" s="43"/>
      <c r="CF962" s="43"/>
      <c r="CG962" s="43"/>
      <c r="CH962" s="115"/>
      <c r="CK962" s="50"/>
      <c r="CL962" s="115"/>
      <c r="CM962" s="222"/>
      <c r="CN962" s="223"/>
      <c r="CR962" s="221"/>
      <c r="CU962" s="50"/>
      <c r="CV962" s="115"/>
      <c r="CW962" s="43"/>
      <c r="CX962" s="43"/>
      <c r="CY962" s="43"/>
      <c r="CZ962" s="115"/>
      <c r="DC962" s="50"/>
      <c r="DD962" s="115"/>
      <c r="DE962" s="222"/>
      <c r="DF962" s="223"/>
      <c r="DJ962" s="221"/>
      <c r="DM962" s="50"/>
      <c r="DN962" s="115"/>
      <c r="DO962" s="43"/>
      <c r="DP962" s="43"/>
      <c r="DQ962" s="43"/>
      <c r="DU962" s="50"/>
      <c r="DV962" s="115"/>
      <c r="DW962" s="222"/>
      <c r="DX962" s="223"/>
      <c r="EG962" s="43"/>
      <c r="EH962" s="43"/>
      <c r="EI962" s="43"/>
    </row>
    <row r="963">
      <c r="A963" s="218"/>
      <c r="B963" s="219"/>
      <c r="C963" s="15"/>
      <c r="D963" s="15"/>
      <c r="E963" s="15"/>
      <c r="F963" s="165"/>
      <c r="G963" s="15"/>
      <c r="H963" s="15"/>
      <c r="I963" s="28"/>
      <c r="J963" s="71"/>
      <c r="K963" s="35"/>
      <c r="L963" s="35"/>
      <c r="M963" s="35"/>
      <c r="N963" s="71"/>
      <c r="O963" s="15"/>
      <c r="P963" s="15"/>
      <c r="Q963" s="28"/>
      <c r="R963" s="71"/>
      <c r="S963" s="173"/>
      <c r="T963" s="219"/>
      <c r="U963" s="15"/>
      <c r="V963" s="15"/>
      <c r="W963" s="15"/>
      <c r="X963" s="165"/>
      <c r="Y963" s="15"/>
      <c r="Z963" s="15"/>
      <c r="AA963" s="15"/>
      <c r="AB963" s="71"/>
      <c r="AC963" s="35"/>
      <c r="AD963" s="35"/>
      <c r="AE963" s="35"/>
      <c r="AF963" s="71"/>
      <c r="AG963" s="15"/>
      <c r="AH963" s="15"/>
      <c r="AI963" s="28"/>
      <c r="AJ963" s="71"/>
      <c r="AK963" s="173"/>
      <c r="AL963" s="219"/>
      <c r="AM963" s="15"/>
      <c r="AN963" s="15"/>
      <c r="AO963" s="15"/>
      <c r="AP963" s="165"/>
      <c r="AQ963" s="15"/>
      <c r="AR963" s="15"/>
      <c r="AS963" s="28"/>
      <c r="AT963" s="71"/>
      <c r="AU963" s="35"/>
      <c r="AV963" s="35"/>
      <c r="AW963" s="35"/>
      <c r="AX963" s="71"/>
      <c r="AY963" s="15"/>
      <c r="AZ963" s="15"/>
      <c r="BA963" s="28"/>
      <c r="BB963" s="71"/>
      <c r="BC963" s="173"/>
      <c r="BD963" s="220"/>
      <c r="BH963" s="221"/>
      <c r="BK963" s="50"/>
      <c r="BL963" s="115"/>
      <c r="BM963" s="43"/>
      <c r="BN963" s="43"/>
      <c r="BO963" s="43"/>
      <c r="BP963" s="115"/>
      <c r="BS963" s="50"/>
      <c r="BT963" s="115"/>
      <c r="BU963" s="222"/>
      <c r="BV963" s="223"/>
      <c r="BZ963" s="221"/>
      <c r="CC963" s="50"/>
      <c r="CD963" s="115"/>
      <c r="CE963" s="43"/>
      <c r="CF963" s="43"/>
      <c r="CG963" s="43"/>
      <c r="CH963" s="115"/>
      <c r="CK963" s="50"/>
      <c r="CL963" s="115"/>
      <c r="CM963" s="222"/>
      <c r="CN963" s="223"/>
      <c r="CR963" s="221"/>
      <c r="CU963" s="50"/>
      <c r="CV963" s="115"/>
      <c r="CW963" s="43"/>
      <c r="CX963" s="43"/>
      <c r="CY963" s="43"/>
      <c r="CZ963" s="115"/>
      <c r="DC963" s="50"/>
      <c r="DD963" s="115"/>
      <c r="DE963" s="222"/>
      <c r="DF963" s="223"/>
      <c r="DJ963" s="221"/>
      <c r="DM963" s="50"/>
      <c r="DN963" s="115"/>
      <c r="DO963" s="43"/>
      <c r="DP963" s="43"/>
      <c r="DQ963" s="43"/>
      <c r="DU963" s="50"/>
      <c r="DV963" s="115"/>
      <c r="DW963" s="222"/>
      <c r="DX963" s="223"/>
      <c r="EG963" s="43"/>
      <c r="EH963" s="43"/>
      <c r="EI963" s="43"/>
    </row>
    <row r="964">
      <c r="A964" s="218"/>
      <c r="B964" s="219"/>
      <c r="C964" s="15"/>
      <c r="D964" s="15"/>
      <c r="E964" s="15"/>
      <c r="F964" s="165"/>
      <c r="G964" s="15"/>
      <c r="H964" s="15"/>
      <c r="I964" s="28"/>
      <c r="J964" s="71"/>
      <c r="K964" s="35"/>
      <c r="L964" s="35"/>
      <c r="M964" s="35"/>
      <c r="N964" s="71"/>
      <c r="O964" s="15"/>
      <c r="P964" s="15"/>
      <c r="Q964" s="28"/>
      <c r="R964" s="71"/>
      <c r="S964" s="173"/>
      <c r="T964" s="219"/>
      <c r="U964" s="15"/>
      <c r="V964" s="15"/>
      <c r="W964" s="15"/>
      <c r="X964" s="165"/>
      <c r="Y964" s="15"/>
      <c r="Z964" s="15"/>
      <c r="AA964" s="15"/>
      <c r="AB964" s="71"/>
      <c r="AC964" s="35"/>
      <c r="AD964" s="35"/>
      <c r="AE964" s="35"/>
      <c r="AF964" s="71"/>
      <c r="AG964" s="15"/>
      <c r="AH964" s="15"/>
      <c r="AI964" s="28"/>
      <c r="AJ964" s="71"/>
      <c r="AK964" s="173"/>
      <c r="AL964" s="219"/>
      <c r="AM964" s="15"/>
      <c r="AN964" s="15"/>
      <c r="AO964" s="15"/>
      <c r="AP964" s="165"/>
      <c r="AQ964" s="15"/>
      <c r="AR964" s="15"/>
      <c r="AS964" s="28"/>
      <c r="AT964" s="71"/>
      <c r="AU964" s="35"/>
      <c r="AV964" s="35"/>
      <c r="AW964" s="35"/>
      <c r="AX964" s="71"/>
      <c r="AY964" s="15"/>
      <c r="AZ964" s="15"/>
      <c r="BA964" s="28"/>
      <c r="BB964" s="71"/>
      <c r="BC964" s="173"/>
      <c r="BD964" s="220"/>
      <c r="BH964" s="221"/>
      <c r="BK964" s="50"/>
      <c r="BL964" s="115"/>
      <c r="BM964" s="43"/>
      <c r="BN964" s="43"/>
      <c r="BO964" s="43"/>
      <c r="BP964" s="115"/>
      <c r="BS964" s="50"/>
      <c r="BT964" s="115"/>
      <c r="BU964" s="222"/>
      <c r="BV964" s="223"/>
      <c r="BZ964" s="221"/>
      <c r="CC964" s="50"/>
      <c r="CD964" s="115"/>
      <c r="CE964" s="43"/>
      <c r="CF964" s="43"/>
      <c r="CG964" s="43"/>
      <c r="CH964" s="115"/>
      <c r="CK964" s="50"/>
      <c r="CL964" s="115"/>
      <c r="CM964" s="222"/>
      <c r="CN964" s="223"/>
      <c r="CR964" s="221"/>
      <c r="CU964" s="50"/>
      <c r="CV964" s="115"/>
      <c r="CW964" s="43"/>
      <c r="CX964" s="43"/>
      <c r="CY964" s="43"/>
      <c r="CZ964" s="115"/>
      <c r="DC964" s="50"/>
      <c r="DD964" s="115"/>
      <c r="DE964" s="222"/>
      <c r="DF964" s="223"/>
      <c r="DJ964" s="221"/>
      <c r="DM964" s="50"/>
      <c r="DN964" s="115"/>
      <c r="DO964" s="43"/>
      <c r="DP964" s="43"/>
      <c r="DQ964" s="43"/>
      <c r="DU964" s="50"/>
      <c r="DV964" s="115"/>
      <c r="DW964" s="222"/>
      <c r="DX964" s="223"/>
      <c r="EG964" s="43"/>
      <c r="EH964" s="43"/>
      <c r="EI964" s="43"/>
    </row>
    <row r="965">
      <c r="A965" s="218"/>
      <c r="B965" s="219"/>
      <c r="C965" s="15"/>
      <c r="D965" s="15"/>
      <c r="E965" s="15"/>
      <c r="F965" s="165"/>
      <c r="G965" s="15"/>
      <c r="H965" s="15"/>
      <c r="I965" s="28"/>
      <c r="J965" s="71"/>
      <c r="K965" s="35"/>
      <c r="L965" s="35"/>
      <c r="M965" s="35"/>
      <c r="N965" s="71"/>
      <c r="O965" s="15"/>
      <c r="P965" s="15"/>
      <c r="Q965" s="28"/>
      <c r="R965" s="71"/>
      <c r="S965" s="173"/>
      <c r="T965" s="219"/>
      <c r="U965" s="15"/>
      <c r="V965" s="15"/>
      <c r="W965" s="15"/>
      <c r="X965" s="165"/>
      <c r="Y965" s="15"/>
      <c r="Z965" s="15"/>
      <c r="AA965" s="15"/>
      <c r="AB965" s="71"/>
      <c r="AC965" s="35"/>
      <c r="AD965" s="35"/>
      <c r="AE965" s="35"/>
      <c r="AF965" s="71"/>
      <c r="AG965" s="15"/>
      <c r="AH965" s="15"/>
      <c r="AI965" s="28"/>
      <c r="AJ965" s="71"/>
      <c r="AK965" s="173"/>
      <c r="AL965" s="219"/>
      <c r="AM965" s="15"/>
      <c r="AN965" s="15"/>
      <c r="AO965" s="15"/>
      <c r="AP965" s="165"/>
      <c r="AQ965" s="15"/>
      <c r="AR965" s="15"/>
      <c r="AS965" s="28"/>
      <c r="AT965" s="71"/>
      <c r="AU965" s="35"/>
      <c r="AV965" s="35"/>
      <c r="AW965" s="35"/>
      <c r="AX965" s="71"/>
      <c r="AY965" s="15"/>
      <c r="AZ965" s="15"/>
      <c r="BA965" s="28"/>
      <c r="BB965" s="71"/>
      <c r="BC965" s="173"/>
      <c r="BD965" s="220"/>
      <c r="BH965" s="221"/>
      <c r="BK965" s="50"/>
      <c r="BL965" s="115"/>
      <c r="BM965" s="43"/>
      <c r="BN965" s="43"/>
      <c r="BO965" s="43"/>
      <c r="BP965" s="115"/>
      <c r="BS965" s="50"/>
      <c r="BT965" s="115"/>
      <c r="BU965" s="222"/>
      <c r="BV965" s="223"/>
      <c r="BZ965" s="221"/>
      <c r="CC965" s="50"/>
      <c r="CD965" s="115"/>
      <c r="CE965" s="43"/>
      <c r="CF965" s="43"/>
      <c r="CG965" s="43"/>
      <c r="CH965" s="115"/>
      <c r="CK965" s="50"/>
      <c r="CL965" s="115"/>
      <c r="CM965" s="222"/>
      <c r="CN965" s="223"/>
      <c r="CR965" s="221"/>
      <c r="CU965" s="50"/>
      <c r="CV965" s="115"/>
      <c r="CW965" s="43"/>
      <c r="CX965" s="43"/>
      <c r="CY965" s="43"/>
      <c r="CZ965" s="115"/>
      <c r="DC965" s="50"/>
      <c r="DD965" s="115"/>
      <c r="DE965" s="222"/>
      <c r="DF965" s="223"/>
      <c r="DJ965" s="221"/>
      <c r="DM965" s="50"/>
      <c r="DN965" s="115"/>
      <c r="DO965" s="43"/>
      <c r="DP965" s="43"/>
      <c r="DQ965" s="43"/>
      <c r="DU965" s="50"/>
      <c r="DV965" s="115"/>
      <c r="DW965" s="222"/>
      <c r="DX965" s="223"/>
      <c r="EG965" s="43"/>
      <c r="EH965" s="43"/>
      <c r="EI965" s="43"/>
    </row>
    <row r="966">
      <c r="A966" s="218"/>
      <c r="B966" s="219"/>
      <c r="C966" s="15"/>
      <c r="D966" s="15"/>
      <c r="E966" s="15"/>
      <c r="F966" s="165"/>
      <c r="G966" s="15"/>
      <c r="H966" s="15"/>
      <c r="I966" s="28"/>
      <c r="J966" s="71"/>
      <c r="K966" s="35"/>
      <c r="L966" s="35"/>
      <c r="M966" s="35"/>
      <c r="N966" s="71"/>
      <c r="O966" s="15"/>
      <c r="P966" s="15"/>
      <c r="Q966" s="28"/>
      <c r="R966" s="71"/>
      <c r="S966" s="173"/>
      <c r="T966" s="219"/>
      <c r="U966" s="15"/>
      <c r="V966" s="15"/>
      <c r="W966" s="15"/>
      <c r="X966" s="165"/>
      <c r="Y966" s="15"/>
      <c r="Z966" s="15"/>
      <c r="AA966" s="15"/>
      <c r="AB966" s="71"/>
      <c r="AC966" s="35"/>
      <c r="AD966" s="35"/>
      <c r="AE966" s="35"/>
      <c r="AF966" s="71"/>
      <c r="AG966" s="15"/>
      <c r="AH966" s="15"/>
      <c r="AI966" s="28"/>
      <c r="AJ966" s="71"/>
      <c r="AK966" s="173"/>
      <c r="AL966" s="219"/>
      <c r="AM966" s="15"/>
      <c r="AN966" s="15"/>
      <c r="AO966" s="15"/>
      <c r="AP966" s="165"/>
      <c r="AQ966" s="15"/>
      <c r="AR966" s="15"/>
      <c r="AS966" s="28"/>
      <c r="AT966" s="71"/>
      <c r="AU966" s="35"/>
      <c r="AV966" s="35"/>
      <c r="AW966" s="35"/>
      <c r="AX966" s="71"/>
      <c r="AY966" s="15"/>
      <c r="AZ966" s="15"/>
      <c r="BA966" s="28"/>
      <c r="BB966" s="71"/>
      <c r="BC966" s="173"/>
      <c r="BD966" s="220"/>
      <c r="BH966" s="221"/>
      <c r="BK966" s="50"/>
      <c r="BL966" s="115"/>
      <c r="BM966" s="43"/>
      <c r="BN966" s="43"/>
      <c r="BO966" s="43"/>
      <c r="BP966" s="115"/>
      <c r="BS966" s="50"/>
      <c r="BT966" s="115"/>
      <c r="BU966" s="222"/>
      <c r="BV966" s="223"/>
      <c r="BZ966" s="221"/>
      <c r="CC966" s="50"/>
      <c r="CD966" s="115"/>
      <c r="CE966" s="43"/>
      <c r="CF966" s="43"/>
      <c r="CG966" s="43"/>
      <c r="CH966" s="115"/>
      <c r="CK966" s="50"/>
      <c r="CL966" s="115"/>
      <c r="CM966" s="222"/>
      <c r="CN966" s="223"/>
      <c r="CR966" s="221"/>
      <c r="CU966" s="50"/>
      <c r="CV966" s="115"/>
      <c r="CW966" s="43"/>
      <c r="CX966" s="43"/>
      <c r="CY966" s="43"/>
      <c r="CZ966" s="115"/>
      <c r="DC966" s="50"/>
      <c r="DD966" s="115"/>
      <c r="DE966" s="222"/>
      <c r="DF966" s="223"/>
      <c r="DJ966" s="221"/>
      <c r="DM966" s="50"/>
      <c r="DN966" s="115"/>
      <c r="DO966" s="43"/>
      <c r="DP966" s="43"/>
      <c r="DQ966" s="43"/>
      <c r="DU966" s="50"/>
      <c r="DV966" s="115"/>
      <c r="DW966" s="222"/>
      <c r="DX966" s="223"/>
      <c r="EG966" s="43"/>
      <c r="EH966" s="43"/>
      <c r="EI966" s="43"/>
    </row>
    <row r="967">
      <c r="A967" s="218"/>
      <c r="B967" s="219"/>
      <c r="C967" s="15"/>
      <c r="D967" s="15"/>
      <c r="E967" s="15"/>
      <c r="F967" s="165"/>
      <c r="G967" s="15"/>
      <c r="H967" s="15"/>
      <c r="I967" s="28"/>
      <c r="J967" s="71"/>
      <c r="K967" s="35"/>
      <c r="L967" s="35"/>
      <c r="M967" s="35"/>
      <c r="N967" s="71"/>
      <c r="O967" s="15"/>
      <c r="P967" s="15"/>
      <c r="Q967" s="28"/>
      <c r="R967" s="71"/>
      <c r="S967" s="173"/>
      <c r="T967" s="219"/>
      <c r="U967" s="15"/>
      <c r="V967" s="15"/>
      <c r="W967" s="15"/>
      <c r="X967" s="165"/>
      <c r="Y967" s="15"/>
      <c r="Z967" s="15"/>
      <c r="AA967" s="15"/>
      <c r="AB967" s="71"/>
      <c r="AC967" s="35"/>
      <c r="AD967" s="35"/>
      <c r="AE967" s="35"/>
      <c r="AF967" s="71"/>
      <c r="AG967" s="15"/>
      <c r="AH967" s="15"/>
      <c r="AI967" s="28"/>
      <c r="AJ967" s="71"/>
      <c r="AK967" s="173"/>
      <c r="AL967" s="219"/>
      <c r="AM967" s="15"/>
      <c r="AN967" s="15"/>
      <c r="AO967" s="15"/>
      <c r="AP967" s="165"/>
      <c r="AQ967" s="15"/>
      <c r="AR967" s="15"/>
      <c r="AS967" s="28"/>
      <c r="AT967" s="71"/>
      <c r="AU967" s="35"/>
      <c r="AV967" s="35"/>
      <c r="AW967" s="35"/>
      <c r="AX967" s="71"/>
      <c r="AY967" s="15"/>
      <c r="AZ967" s="15"/>
      <c r="BA967" s="28"/>
      <c r="BB967" s="71"/>
      <c r="BC967" s="173"/>
      <c r="BD967" s="220"/>
      <c r="BH967" s="221"/>
      <c r="BK967" s="50"/>
      <c r="BL967" s="115"/>
      <c r="BM967" s="43"/>
      <c r="BN967" s="43"/>
      <c r="BO967" s="43"/>
      <c r="BP967" s="115"/>
      <c r="BS967" s="50"/>
      <c r="BT967" s="115"/>
      <c r="BU967" s="222"/>
      <c r="BV967" s="223"/>
      <c r="BZ967" s="221"/>
      <c r="CC967" s="50"/>
      <c r="CD967" s="115"/>
      <c r="CE967" s="43"/>
      <c r="CF967" s="43"/>
      <c r="CG967" s="43"/>
      <c r="CH967" s="115"/>
      <c r="CK967" s="50"/>
      <c r="CL967" s="115"/>
      <c r="CM967" s="222"/>
      <c r="CN967" s="223"/>
      <c r="CR967" s="221"/>
      <c r="CU967" s="50"/>
      <c r="CV967" s="115"/>
      <c r="CW967" s="43"/>
      <c r="CX967" s="43"/>
      <c r="CY967" s="43"/>
      <c r="CZ967" s="115"/>
      <c r="DC967" s="50"/>
      <c r="DD967" s="115"/>
      <c r="DE967" s="222"/>
      <c r="DF967" s="223"/>
      <c r="DJ967" s="221"/>
      <c r="DM967" s="50"/>
      <c r="DN967" s="115"/>
      <c r="DO967" s="43"/>
      <c r="DP967" s="43"/>
      <c r="DQ967" s="43"/>
      <c r="DU967" s="50"/>
      <c r="DV967" s="115"/>
      <c r="DW967" s="222"/>
      <c r="DX967" s="223"/>
      <c r="EG967" s="43"/>
      <c r="EH967" s="43"/>
      <c r="EI967" s="43"/>
    </row>
    <row r="968">
      <c r="A968" s="218"/>
      <c r="B968" s="219"/>
      <c r="C968" s="15"/>
      <c r="D968" s="15"/>
      <c r="E968" s="15"/>
      <c r="F968" s="165"/>
      <c r="G968" s="15"/>
      <c r="H968" s="15"/>
      <c r="I968" s="28"/>
      <c r="J968" s="71"/>
      <c r="K968" s="35"/>
      <c r="L968" s="35"/>
      <c r="M968" s="35"/>
      <c r="N968" s="71"/>
      <c r="O968" s="15"/>
      <c r="P968" s="15"/>
      <c r="Q968" s="28"/>
      <c r="R968" s="71"/>
      <c r="S968" s="173"/>
      <c r="T968" s="219"/>
      <c r="U968" s="15"/>
      <c r="V968" s="15"/>
      <c r="W968" s="15"/>
      <c r="X968" s="165"/>
      <c r="Y968" s="15"/>
      <c r="Z968" s="15"/>
      <c r="AA968" s="15"/>
      <c r="AB968" s="71"/>
      <c r="AC968" s="35"/>
      <c r="AD968" s="35"/>
      <c r="AE968" s="35"/>
      <c r="AF968" s="71"/>
      <c r="AG968" s="15"/>
      <c r="AH968" s="15"/>
      <c r="AI968" s="28"/>
      <c r="AJ968" s="71"/>
      <c r="AK968" s="173"/>
      <c r="AL968" s="219"/>
      <c r="AM968" s="15"/>
      <c r="AN968" s="15"/>
      <c r="AO968" s="15"/>
      <c r="AP968" s="165"/>
      <c r="AQ968" s="15"/>
      <c r="AR968" s="15"/>
      <c r="AS968" s="28"/>
      <c r="AT968" s="71"/>
      <c r="AU968" s="35"/>
      <c r="AV968" s="35"/>
      <c r="AW968" s="35"/>
      <c r="AX968" s="71"/>
      <c r="AY968" s="15"/>
      <c r="AZ968" s="15"/>
      <c r="BA968" s="28"/>
      <c r="BB968" s="71"/>
      <c r="BC968" s="173"/>
      <c r="BD968" s="220"/>
      <c r="BH968" s="221"/>
      <c r="BK968" s="50"/>
      <c r="BL968" s="115"/>
      <c r="BM968" s="43"/>
      <c r="BN968" s="43"/>
      <c r="BO968" s="43"/>
      <c r="BP968" s="115"/>
      <c r="BS968" s="50"/>
      <c r="BT968" s="115"/>
      <c r="BU968" s="222"/>
      <c r="BV968" s="223"/>
      <c r="BZ968" s="221"/>
      <c r="CC968" s="50"/>
      <c r="CD968" s="115"/>
      <c r="CE968" s="43"/>
      <c r="CF968" s="43"/>
      <c r="CG968" s="43"/>
      <c r="CH968" s="115"/>
      <c r="CK968" s="50"/>
      <c r="CL968" s="115"/>
      <c r="CM968" s="222"/>
      <c r="CN968" s="223"/>
      <c r="CR968" s="221"/>
      <c r="CU968" s="50"/>
      <c r="CV968" s="115"/>
      <c r="CW968" s="43"/>
      <c r="CX968" s="43"/>
      <c r="CY968" s="43"/>
      <c r="CZ968" s="115"/>
      <c r="DC968" s="50"/>
      <c r="DD968" s="115"/>
      <c r="DE968" s="222"/>
      <c r="DF968" s="223"/>
      <c r="DJ968" s="221"/>
      <c r="DM968" s="50"/>
      <c r="DN968" s="115"/>
      <c r="DO968" s="43"/>
      <c r="DP968" s="43"/>
      <c r="DQ968" s="43"/>
      <c r="DU968" s="50"/>
      <c r="DV968" s="115"/>
      <c r="DW968" s="222"/>
      <c r="DX968" s="223"/>
      <c r="EG968" s="43"/>
      <c r="EH968" s="43"/>
      <c r="EI968" s="43"/>
    </row>
    <row r="969">
      <c r="A969" s="218"/>
      <c r="B969" s="219"/>
      <c r="C969" s="15"/>
      <c r="D969" s="15"/>
      <c r="E969" s="15"/>
      <c r="F969" s="165"/>
      <c r="G969" s="15"/>
      <c r="H969" s="15"/>
      <c r="I969" s="28"/>
      <c r="J969" s="71"/>
      <c r="K969" s="35"/>
      <c r="L969" s="35"/>
      <c r="M969" s="35"/>
      <c r="N969" s="71"/>
      <c r="O969" s="15"/>
      <c r="P969" s="15"/>
      <c r="Q969" s="28"/>
      <c r="R969" s="71"/>
      <c r="S969" s="173"/>
      <c r="T969" s="219"/>
      <c r="U969" s="15"/>
      <c r="V969" s="15"/>
      <c r="W969" s="15"/>
      <c r="X969" s="165"/>
      <c r="Y969" s="15"/>
      <c r="Z969" s="15"/>
      <c r="AA969" s="15"/>
      <c r="AB969" s="71"/>
      <c r="AC969" s="35"/>
      <c r="AD969" s="35"/>
      <c r="AE969" s="35"/>
      <c r="AF969" s="71"/>
      <c r="AG969" s="15"/>
      <c r="AH969" s="15"/>
      <c r="AI969" s="28"/>
      <c r="AJ969" s="71"/>
      <c r="AK969" s="173"/>
      <c r="AL969" s="219"/>
      <c r="AM969" s="15"/>
      <c r="AN969" s="15"/>
      <c r="AO969" s="15"/>
      <c r="AP969" s="165"/>
      <c r="AQ969" s="15"/>
      <c r="AR969" s="15"/>
      <c r="AS969" s="28"/>
      <c r="AT969" s="71"/>
      <c r="AU969" s="35"/>
      <c r="AV969" s="35"/>
      <c r="AW969" s="35"/>
      <c r="AX969" s="71"/>
      <c r="AY969" s="15"/>
      <c r="AZ969" s="15"/>
      <c r="BA969" s="28"/>
      <c r="BB969" s="71"/>
      <c r="BC969" s="173"/>
      <c r="BD969" s="220"/>
      <c r="BH969" s="221"/>
      <c r="BK969" s="50"/>
      <c r="BL969" s="115"/>
      <c r="BM969" s="43"/>
      <c r="BN969" s="43"/>
      <c r="BO969" s="43"/>
      <c r="BP969" s="115"/>
      <c r="BS969" s="50"/>
      <c r="BT969" s="115"/>
      <c r="BU969" s="222"/>
      <c r="BV969" s="223"/>
      <c r="BZ969" s="221"/>
      <c r="CC969" s="50"/>
      <c r="CD969" s="115"/>
      <c r="CE969" s="43"/>
      <c r="CF969" s="43"/>
      <c r="CG969" s="43"/>
      <c r="CH969" s="115"/>
      <c r="CK969" s="50"/>
      <c r="CL969" s="115"/>
      <c r="CM969" s="222"/>
      <c r="CN969" s="223"/>
      <c r="CR969" s="221"/>
      <c r="CU969" s="50"/>
      <c r="CV969" s="115"/>
      <c r="CW969" s="43"/>
      <c r="CX969" s="43"/>
      <c r="CY969" s="43"/>
      <c r="CZ969" s="115"/>
      <c r="DC969" s="50"/>
      <c r="DD969" s="115"/>
      <c r="DE969" s="222"/>
      <c r="DF969" s="223"/>
      <c r="DJ969" s="221"/>
      <c r="DM969" s="50"/>
      <c r="DN969" s="115"/>
      <c r="DO969" s="43"/>
      <c r="DP969" s="43"/>
      <c r="DQ969" s="43"/>
      <c r="DU969" s="50"/>
      <c r="DV969" s="115"/>
      <c r="DW969" s="222"/>
      <c r="DX969" s="223"/>
      <c r="EG969" s="43"/>
      <c r="EH969" s="43"/>
      <c r="EI969" s="43"/>
    </row>
    <row r="970">
      <c r="A970" s="218"/>
      <c r="B970" s="219"/>
      <c r="C970" s="15"/>
      <c r="D970" s="15"/>
      <c r="E970" s="15"/>
      <c r="F970" s="165"/>
      <c r="G970" s="15"/>
      <c r="H970" s="15"/>
      <c r="I970" s="28"/>
      <c r="J970" s="71"/>
      <c r="K970" s="35"/>
      <c r="L970" s="35"/>
      <c r="M970" s="35"/>
      <c r="N970" s="71"/>
      <c r="O970" s="15"/>
      <c r="P970" s="15"/>
      <c r="Q970" s="28"/>
      <c r="R970" s="71"/>
      <c r="S970" s="173"/>
      <c r="T970" s="219"/>
      <c r="U970" s="15"/>
      <c r="V970" s="15"/>
      <c r="W970" s="15"/>
      <c r="X970" s="165"/>
      <c r="Y970" s="15"/>
      <c r="Z970" s="15"/>
      <c r="AA970" s="15"/>
      <c r="AB970" s="71"/>
      <c r="AC970" s="35"/>
      <c r="AD970" s="35"/>
      <c r="AE970" s="35"/>
      <c r="AF970" s="71"/>
      <c r="AG970" s="15"/>
      <c r="AH970" s="15"/>
      <c r="AI970" s="28"/>
      <c r="AJ970" s="71"/>
      <c r="AK970" s="173"/>
      <c r="AL970" s="219"/>
      <c r="AM970" s="15"/>
      <c r="AN970" s="15"/>
      <c r="AO970" s="15"/>
      <c r="AP970" s="165"/>
      <c r="AQ970" s="15"/>
      <c r="AR970" s="15"/>
      <c r="AS970" s="28"/>
      <c r="AT970" s="71"/>
      <c r="AU970" s="35"/>
      <c r="AV970" s="35"/>
      <c r="AW970" s="35"/>
      <c r="AX970" s="71"/>
      <c r="AY970" s="15"/>
      <c r="AZ970" s="15"/>
      <c r="BA970" s="28"/>
      <c r="BB970" s="71"/>
      <c r="BC970" s="173"/>
      <c r="BD970" s="220"/>
      <c r="BH970" s="221"/>
      <c r="BK970" s="50"/>
      <c r="BL970" s="115"/>
      <c r="BM970" s="43"/>
      <c r="BN970" s="43"/>
      <c r="BO970" s="43"/>
      <c r="BP970" s="115"/>
      <c r="BS970" s="50"/>
      <c r="BT970" s="115"/>
      <c r="BU970" s="222"/>
      <c r="BV970" s="223"/>
      <c r="BZ970" s="221"/>
      <c r="CC970" s="50"/>
      <c r="CD970" s="115"/>
      <c r="CE970" s="43"/>
      <c r="CF970" s="43"/>
      <c r="CG970" s="43"/>
      <c r="CH970" s="115"/>
      <c r="CK970" s="50"/>
      <c r="CL970" s="115"/>
      <c r="CM970" s="222"/>
      <c r="CN970" s="223"/>
      <c r="CR970" s="221"/>
      <c r="CU970" s="50"/>
      <c r="CV970" s="115"/>
      <c r="CW970" s="43"/>
      <c r="CX970" s="43"/>
      <c r="CY970" s="43"/>
      <c r="CZ970" s="115"/>
      <c r="DC970" s="50"/>
      <c r="DD970" s="115"/>
      <c r="DE970" s="222"/>
      <c r="DF970" s="223"/>
      <c r="DJ970" s="221"/>
      <c r="DM970" s="50"/>
      <c r="DN970" s="115"/>
      <c r="DO970" s="43"/>
      <c r="DP970" s="43"/>
      <c r="DQ970" s="43"/>
      <c r="DU970" s="50"/>
      <c r="DV970" s="115"/>
      <c r="DW970" s="222"/>
      <c r="DX970" s="223"/>
      <c r="EG970" s="43"/>
      <c r="EH970" s="43"/>
      <c r="EI970" s="43"/>
    </row>
    <row r="971">
      <c r="A971" s="218"/>
      <c r="B971" s="219"/>
      <c r="C971" s="15"/>
      <c r="D971" s="15"/>
      <c r="E971" s="15"/>
      <c r="F971" s="165"/>
      <c r="G971" s="15"/>
      <c r="H971" s="15"/>
      <c r="I971" s="28"/>
      <c r="J971" s="71"/>
      <c r="K971" s="35"/>
      <c r="L971" s="35"/>
      <c r="M971" s="35"/>
      <c r="N971" s="71"/>
      <c r="O971" s="15"/>
      <c r="P971" s="15"/>
      <c r="Q971" s="28"/>
      <c r="R971" s="71"/>
      <c r="S971" s="173"/>
      <c r="T971" s="219"/>
      <c r="U971" s="15"/>
      <c r="V971" s="15"/>
      <c r="W971" s="15"/>
      <c r="X971" s="165"/>
      <c r="Y971" s="15"/>
      <c r="Z971" s="15"/>
      <c r="AA971" s="15"/>
      <c r="AB971" s="71"/>
      <c r="AC971" s="35"/>
      <c r="AD971" s="35"/>
      <c r="AE971" s="35"/>
      <c r="AF971" s="71"/>
      <c r="AG971" s="15"/>
      <c r="AH971" s="15"/>
      <c r="AI971" s="28"/>
      <c r="AJ971" s="71"/>
      <c r="AK971" s="173"/>
      <c r="AL971" s="219"/>
      <c r="AM971" s="15"/>
      <c r="AN971" s="15"/>
      <c r="AO971" s="15"/>
      <c r="AP971" s="165"/>
      <c r="AQ971" s="15"/>
      <c r="AR971" s="15"/>
      <c r="AS971" s="28"/>
      <c r="AT971" s="71"/>
      <c r="AU971" s="35"/>
      <c r="AV971" s="35"/>
      <c r="AW971" s="35"/>
      <c r="AX971" s="71"/>
      <c r="AY971" s="15"/>
      <c r="AZ971" s="15"/>
      <c r="BA971" s="28"/>
      <c r="BB971" s="71"/>
      <c r="BC971" s="173"/>
      <c r="BD971" s="220"/>
      <c r="BH971" s="221"/>
      <c r="BK971" s="50"/>
      <c r="BL971" s="115"/>
      <c r="BM971" s="43"/>
      <c r="BN971" s="43"/>
      <c r="BO971" s="43"/>
      <c r="BP971" s="115"/>
      <c r="BS971" s="50"/>
      <c r="BT971" s="115"/>
      <c r="BU971" s="222"/>
      <c r="BV971" s="223"/>
      <c r="BZ971" s="221"/>
      <c r="CC971" s="50"/>
      <c r="CD971" s="115"/>
      <c r="CE971" s="43"/>
      <c r="CF971" s="43"/>
      <c r="CG971" s="43"/>
      <c r="CH971" s="115"/>
      <c r="CK971" s="50"/>
      <c r="CL971" s="115"/>
      <c r="CM971" s="222"/>
      <c r="CN971" s="223"/>
      <c r="CR971" s="221"/>
      <c r="CU971" s="50"/>
      <c r="CV971" s="115"/>
      <c r="CW971" s="43"/>
      <c r="CX971" s="43"/>
      <c r="CY971" s="43"/>
      <c r="CZ971" s="115"/>
      <c r="DC971" s="50"/>
      <c r="DD971" s="115"/>
      <c r="DE971" s="222"/>
      <c r="DF971" s="223"/>
      <c r="DJ971" s="221"/>
      <c r="DM971" s="50"/>
      <c r="DN971" s="115"/>
      <c r="DO971" s="43"/>
      <c r="DP971" s="43"/>
      <c r="DQ971" s="43"/>
      <c r="DU971" s="50"/>
      <c r="DV971" s="115"/>
      <c r="DW971" s="222"/>
      <c r="DX971" s="223"/>
      <c r="EG971" s="43"/>
      <c r="EH971" s="43"/>
      <c r="EI971" s="43"/>
    </row>
    <row r="972">
      <c r="A972" s="218"/>
      <c r="B972" s="219"/>
      <c r="C972" s="15"/>
      <c r="D972" s="15"/>
      <c r="E972" s="15"/>
      <c r="F972" s="165"/>
      <c r="G972" s="15"/>
      <c r="H972" s="15"/>
      <c r="I972" s="28"/>
      <c r="J972" s="71"/>
      <c r="K972" s="35"/>
      <c r="L972" s="35"/>
      <c r="M972" s="35"/>
      <c r="N972" s="71"/>
      <c r="O972" s="15"/>
      <c r="P972" s="15"/>
      <c r="Q972" s="28"/>
      <c r="R972" s="71"/>
      <c r="S972" s="173"/>
      <c r="T972" s="219"/>
      <c r="U972" s="15"/>
      <c r="V972" s="15"/>
      <c r="W972" s="15"/>
      <c r="X972" s="165"/>
      <c r="Y972" s="15"/>
      <c r="Z972" s="15"/>
      <c r="AA972" s="15"/>
      <c r="AB972" s="71"/>
      <c r="AC972" s="35"/>
      <c r="AD972" s="35"/>
      <c r="AE972" s="35"/>
      <c r="AF972" s="71"/>
      <c r="AG972" s="15"/>
      <c r="AH972" s="15"/>
      <c r="AI972" s="28"/>
      <c r="AJ972" s="71"/>
      <c r="AK972" s="173"/>
      <c r="AL972" s="219"/>
      <c r="AM972" s="15"/>
      <c r="AN972" s="15"/>
      <c r="AO972" s="15"/>
      <c r="AP972" s="165"/>
      <c r="AQ972" s="15"/>
      <c r="AR972" s="15"/>
      <c r="AS972" s="28"/>
      <c r="AT972" s="71"/>
      <c r="AU972" s="35"/>
      <c r="AV972" s="35"/>
      <c r="AW972" s="35"/>
      <c r="AX972" s="71"/>
      <c r="AY972" s="15"/>
      <c r="AZ972" s="15"/>
      <c r="BA972" s="28"/>
      <c r="BB972" s="71"/>
      <c r="BC972" s="173"/>
      <c r="BD972" s="220"/>
      <c r="BH972" s="221"/>
      <c r="BK972" s="50"/>
      <c r="BL972" s="115"/>
      <c r="BM972" s="43"/>
      <c r="BN972" s="43"/>
      <c r="BO972" s="43"/>
      <c r="BP972" s="115"/>
      <c r="BS972" s="50"/>
      <c r="BT972" s="115"/>
      <c r="BU972" s="222"/>
      <c r="BV972" s="223"/>
      <c r="BZ972" s="221"/>
      <c r="CC972" s="50"/>
      <c r="CD972" s="115"/>
      <c r="CE972" s="43"/>
      <c r="CF972" s="43"/>
      <c r="CG972" s="43"/>
      <c r="CH972" s="115"/>
      <c r="CK972" s="50"/>
      <c r="CL972" s="115"/>
      <c r="CM972" s="222"/>
      <c r="CN972" s="223"/>
      <c r="CR972" s="221"/>
      <c r="CU972" s="50"/>
      <c r="CV972" s="115"/>
      <c r="CW972" s="43"/>
      <c r="CX972" s="43"/>
      <c r="CY972" s="43"/>
      <c r="CZ972" s="115"/>
      <c r="DC972" s="50"/>
      <c r="DD972" s="115"/>
      <c r="DE972" s="222"/>
      <c r="DF972" s="223"/>
      <c r="DJ972" s="221"/>
      <c r="DM972" s="50"/>
      <c r="DN972" s="115"/>
      <c r="DO972" s="43"/>
      <c r="DP972" s="43"/>
      <c r="DQ972" s="43"/>
      <c r="DU972" s="50"/>
      <c r="DV972" s="115"/>
      <c r="DW972" s="222"/>
      <c r="DX972" s="223"/>
      <c r="EG972" s="43"/>
      <c r="EH972" s="43"/>
      <c r="EI972" s="43"/>
    </row>
    <row r="973">
      <c r="A973" s="218"/>
      <c r="B973" s="219"/>
      <c r="C973" s="15"/>
      <c r="D973" s="15"/>
      <c r="E973" s="15"/>
      <c r="F973" s="165"/>
      <c r="G973" s="15"/>
      <c r="H973" s="15"/>
      <c r="I973" s="28"/>
      <c r="J973" s="71"/>
      <c r="K973" s="35"/>
      <c r="L973" s="35"/>
      <c r="M973" s="35"/>
      <c r="N973" s="71"/>
      <c r="O973" s="15"/>
      <c r="P973" s="15"/>
      <c r="Q973" s="28"/>
      <c r="R973" s="71"/>
      <c r="S973" s="173"/>
      <c r="T973" s="219"/>
      <c r="U973" s="15"/>
      <c r="V973" s="15"/>
      <c r="W973" s="15"/>
      <c r="X973" s="165"/>
      <c r="Y973" s="15"/>
      <c r="Z973" s="15"/>
      <c r="AA973" s="15"/>
      <c r="AB973" s="71"/>
      <c r="AC973" s="35"/>
      <c r="AD973" s="35"/>
      <c r="AE973" s="35"/>
      <c r="AF973" s="71"/>
      <c r="AG973" s="15"/>
      <c r="AH973" s="15"/>
      <c r="AI973" s="28"/>
      <c r="AJ973" s="71"/>
      <c r="AK973" s="173"/>
      <c r="AL973" s="219"/>
      <c r="AM973" s="15"/>
      <c r="AN973" s="15"/>
      <c r="AO973" s="15"/>
      <c r="AP973" s="165"/>
      <c r="AQ973" s="15"/>
      <c r="AR973" s="15"/>
      <c r="AS973" s="28"/>
      <c r="AT973" s="71"/>
      <c r="AU973" s="35"/>
      <c r="AV973" s="35"/>
      <c r="AW973" s="35"/>
      <c r="AX973" s="71"/>
      <c r="AY973" s="15"/>
      <c r="AZ973" s="15"/>
      <c r="BA973" s="28"/>
      <c r="BB973" s="71"/>
      <c r="BC973" s="173"/>
      <c r="BD973" s="220"/>
      <c r="BH973" s="221"/>
      <c r="BK973" s="50"/>
      <c r="BL973" s="115"/>
      <c r="BM973" s="43"/>
      <c r="BN973" s="43"/>
      <c r="BO973" s="43"/>
      <c r="BP973" s="115"/>
      <c r="BS973" s="50"/>
      <c r="BT973" s="115"/>
      <c r="BU973" s="222"/>
      <c r="BV973" s="223"/>
      <c r="BZ973" s="221"/>
      <c r="CC973" s="50"/>
      <c r="CD973" s="115"/>
      <c r="CE973" s="43"/>
      <c r="CF973" s="43"/>
      <c r="CG973" s="43"/>
      <c r="CH973" s="115"/>
      <c r="CK973" s="50"/>
      <c r="CL973" s="115"/>
      <c r="CM973" s="222"/>
      <c r="CN973" s="223"/>
      <c r="CR973" s="221"/>
      <c r="CU973" s="50"/>
      <c r="CV973" s="115"/>
      <c r="CW973" s="43"/>
      <c r="CX973" s="43"/>
      <c r="CY973" s="43"/>
      <c r="CZ973" s="115"/>
      <c r="DC973" s="50"/>
      <c r="DD973" s="115"/>
      <c r="DE973" s="222"/>
      <c r="DF973" s="223"/>
      <c r="DJ973" s="221"/>
      <c r="DM973" s="50"/>
      <c r="DN973" s="115"/>
      <c r="DO973" s="43"/>
      <c r="DP973" s="43"/>
      <c r="DQ973" s="43"/>
      <c r="DU973" s="50"/>
      <c r="DV973" s="115"/>
      <c r="DW973" s="222"/>
      <c r="DX973" s="223"/>
      <c r="EG973" s="43"/>
      <c r="EH973" s="43"/>
      <c r="EI973" s="43"/>
    </row>
    <row r="974">
      <c r="A974" s="218"/>
      <c r="B974" s="219"/>
      <c r="C974" s="15"/>
      <c r="D974" s="15"/>
      <c r="E974" s="15"/>
      <c r="F974" s="165"/>
      <c r="G974" s="15"/>
      <c r="H974" s="15"/>
      <c r="I974" s="28"/>
      <c r="J974" s="71"/>
      <c r="K974" s="35"/>
      <c r="L974" s="35"/>
      <c r="M974" s="35"/>
      <c r="N974" s="71"/>
      <c r="O974" s="15"/>
      <c r="P974" s="15"/>
      <c r="Q974" s="28"/>
      <c r="R974" s="71"/>
      <c r="S974" s="173"/>
      <c r="T974" s="219"/>
      <c r="U974" s="15"/>
      <c r="V974" s="15"/>
      <c r="W974" s="15"/>
      <c r="X974" s="165"/>
      <c r="Y974" s="15"/>
      <c r="Z974" s="15"/>
      <c r="AA974" s="15"/>
      <c r="AB974" s="71"/>
      <c r="AC974" s="35"/>
      <c r="AD974" s="35"/>
      <c r="AE974" s="35"/>
      <c r="AF974" s="71"/>
      <c r="AG974" s="15"/>
      <c r="AH974" s="15"/>
      <c r="AI974" s="28"/>
      <c r="AJ974" s="71"/>
      <c r="AK974" s="173"/>
      <c r="AL974" s="219"/>
      <c r="AM974" s="15"/>
      <c r="AN974" s="15"/>
      <c r="AO974" s="15"/>
      <c r="AP974" s="165"/>
      <c r="AQ974" s="15"/>
      <c r="AR974" s="15"/>
      <c r="AS974" s="28"/>
      <c r="AT974" s="71"/>
      <c r="AU974" s="35"/>
      <c r="AV974" s="35"/>
      <c r="AW974" s="35"/>
      <c r="AX974" s="71"/>
      <c r="AY974" s="15"/>
      <c r="AZ974" s="15"/>
      <c r="BA974" s="28"/>
      <c r="BB974" s="71"/>
      <c r="BC974" s="173"/>
      <c r="BD974" s="220"/>
      <c r="BH974" s="221"/>
      <c r="BK974" s="50"/>
      <c r="BL974" s="115"/>
      <c r="BM974" s="43"/>
      <c r="BN974" s="43"/>
      <c r="BO974" s="43"/>
      <c r="BP974" s="115"/>
      <c r="BS974" s="50"/>
      <c r="BT974" s="115"/>
      <c r="BU974" s="222"/>
      <c r="BV974" s="223"/>
      <c r="BZ974" s="221"/>
      <c r="CC974" s="50"/>
      <c r="CD974" s="115"/>
      <c r="CE974" s="43"/>
      <c r="CF974" s="43"/>
      <c r="CG974" s="43"/>
      <c r="CH974" s="115"/>
      <c r="CK974" s="50"/>
      <c r="CL974" s="115"/>
      <c r="CM974" s="222"/>
      <c r="CN974" s="223"/>
      <c r="CR974" s="221"/>
      <c r="CU974" s="50"/>
      <c r="CV974" s="115"/>
      <c r="CW974" s="43"/>
      <c r="CX974" s="43"/>
      <c r="CY974" s="43"/>
      <c r="CZ974" s="115"/>
      <c r="DC974" s="50"/>
      <c r="DD974" s="115"/>
      <c r="DE974" s="222"/>
      <c r="DF974" s="223"/>
      <c r="DJ974" s="221"/>
      <c r="DM974" s="50"/>
      <c r="DN974" s="115"/>
      <c r="DO974" s="43"/>
      <c r="DP974" s="43"/>
      <c r="DQ974" s="43"/>
      <c r="DU974" s="50"/>
      <c r="DV974" s="115"/>
      <c r="DW974" s="222"/>
      <c r="DX974" s="223"/>
      <c r="EG974" s="43"/>
      <c r="EH974" s="43"/>
      <c r="EI974" s="43"/>
    </row>
    <row r="975">
      <c r="A975" s="218"/>
      <c r="B975" s="219"/>
      <c r="C975" s="15"/>
      <c r="D975" s="15"/>
      <c r="E975" s="15"/>
      <c r="F975" s="165"/>
      <c r="G975" s="15"/>
      <c r="H975" s="15"/>
      <c r="I975" s="28"/>
      <c r="J975" s="71"/>
      <c r="K975" s="35"/>
      <c r="L975" s="35"/>
      <c r="M975" s="35"/>
      <c r="N975" s="71"/>
      <c r="O975" s="15"/>
      <c r="P975" s="15"/>
      <c r="Q975" s="28"/>
      <c r="R975" s="71"/>
      <c r="S975" s="173"/>
      <c r="T975" s="219"/>
      <c r="U975" s="15"/>
      <c r="V975" s="15"/>
      <c r="W975" s="15"/>
      <c r="X975" s="165"/>
      <c r="Y975" s="15"/>
      <c r="Z975" s="15"/>
      <c r="AA975" s="15"/>
      <c r="AB975" s="71"/>
      <c r="AC975" s="35"/>
      <c r="AD975" s="35"/>
      <c r="AE975" s="35"/>
      <c r="AF975" s="71"/>
      <c r="AG975" s="15"/>
      <c r="AH975" s="15"/>
      <c r="AI975" s="28"/>
      <c r="AJ975" s="71"/>
      <c r="AK975" s="173"/>
      <c r="AL975" s="219"/>
      <c r="AM975" s="15"/>
      <c r="AN975" s="15"/>
      <c r="AO975" s="15"/>
      <c r="AP975" s="165"/>
      <c r="AQ975" s="15"/>
      <c r="AR975" s="15"/>
      <c r="AS975" s="28"/>
      <c r="AT975" s="71"/>
      <c r="AU975" s="35"/>
      <c r="AV975" s="35"/>
      <c r="AW975" s="35"/>
      <c r="AX975" s="71"/>
      <c r="AY975" s="15"/>
      <c r="AZ975" s="15"/>
      <c r="BA975" s="28"/>
      <c r="BB975" s="71"/>
      <c r="BC975" s="173"/>
      <c r="BD975" s="220"/>
      <c r="BH975" s="221"/>
      <c r="BK975" s="50"/>
      <c r="BL975" s="115"/>
      <c r="BM975" s="43"/>
      <c r="BN975" s="43"/>
      <c r="BO975" s="43"/>
      <c r="BP975" s="115"/>
      <c r="BS975" s="50"/>
      <c r="BT975" s="115"/>
      <c r="BU975" s="222"/>
      <c r="BV975" s="223"/>
      <c r="BZ975" s="221"/>
      <c r="CC975" s="50"/>
      <c r="CD975" s="115"/>
      <c r="CE975" s="43"/>
      <c r="CF975" s="43"/>
      <c r="CG975" s="43"/>
      <c r="CH975" s="115"/>
      <c r="CK975" s="50"/>
      <c r="CL975" s="115"/>
      <c r="CM975" s="222"/>
      <c r="CN975" s="223"/>
      <c r="CR975" s="221"/>
      <c r="CU975" s="50"/>
      <c r="CV975" s="115"/>
      <c r="CW975" s="43"/>
      <c r="CX975" s="43"/>
      <c r="CY975" s="43"/>
      <c r="CZ975" s="115"/>
      <c r="DC975" s="50"/>
      <c r="DD975" s="115"/>
      <c r="DE975" s="222"/>
      <c r="DF975" s="223"/>
      <c r="DJ975" s="221"/>
      <c r="DM975" s="50"/>
      <c r="DN975" s="115"/>
      <c r="DO975" s="43"/>
      <c r="DP975" s="43"/>
      <c r="DQ975" s="43"/>
      <c r="DU975" s="50"/>
      <c r="DV975" s="115"/>
      <c r="DW975" s="222"/>
      <c r="DX975" s="223"/>
      <c r="EG975" s="43"/>
      <c r="EH975" s="43"/>
      <c r="EI975" s="43"/>
    </row>
    <row r="976">
      <c r="A976" s="218"/>
      <c r="B976" s="219"/>
      <c r="C976" s="15"/>
      <c r="D976" s="15"/>
      <c r="E976" s="15"/>
      <c r="F976" s="165"/>
      <c r="G976" s="15"/>
      <c r="H976" s="15"/>
      <c r="I976" s="28"/>
      <c r="J976" s="71"/>
      <c r="K976" s="35"/>
      <c r="L976" s="35"/>
      <c r="M976" s="35"/>
      <c r="N976" s="71"/>
      <c r="O976" s="15"/>
      <c r="P976" s="15"/>
      <c r="Q976" s="28"/>
      <c r="R976" s="71"/>
      <c r="S976" s="173"/>
      <c r="T976" s="219"/>
      <c r="U976" s="15"/>
      <c r="V976" s="15"/>
      <c r="W976" s="15"/>
      <c r="X976" s="165"/>
      <c r="Y976" s="15"/>
      <c r="Z976" s="15"/>
      <c r="AA976" s="15"/>
      <c r="AB976" s="71"/>
      <c r="AC976" s="35"/>
      <c r="AD976" s="35"/>
      <c r="AE976" s="35"/>
      <c r="AF976" s="71"/>
      <c r="AG976" s="15"/>
      <c r="AH976" s="15"/>
      <c r="AI976" s="28"/>
      <c r="AJ976" s="71"/>
      <c r="AK976" s="173"/>
      <c r="AL976" s="219"/>
      <c r="AM976" s="15"/>
      <c r="AN976" s="15"/>
      <c r="AO976" s="15"/>
      <c r="AP976" s="165"/>
      <c r="AQ976" s="15"/>
      <c r="AR976" s="15"/>
      <c r="AS976" s="28"/>
      <c r="AT976" s="71"/>
      <c r="AU976" s="35"/>
      <c r="AV976" s="35"/>
      <c r="AW976" s="35"/>
      <c r="AX976" s="71"/>
      <c r="AY976" s="15"/>
      <c r="AZ976" s="15"/>
      <c r="BA976" s="28"/>
      <c r="BB976" s="71"/>
      <c r="BC976" s="173"/>
      <c r="BD976" s="220"/>
      <c r="BH976" s="221"/>
      <c r="BK976" s="50"/>
      <c r="BL976" s="115"/>
      <c r="BM976" s="43"/>
      <c r="BN976" s="43"/>
      <c r="BO976" s="43"/>
      <c r="BP976" s="115"/>
      <c r="BS976" s="50"/>
      <c r="BT976" s="115"/>
      <c r="BU976" s="222"/>
      <c r="BV976" s="223"/>
      <c r="BZ976" s="221"/>
      <c r="CC976" s="50"/>
      <c r="CD976" s="115"/>
      <c r="CE976" s="43"/>
      <c r="CF976" s="43"/>
      <c r="CG976" s="43"/>
      <c r="CH976" s="115"/>
      <c r="CK976" s="50"/>
      <c r="CL976" s="115"/>
      <c r="CM976" s="222"/>
      <c r="CN976" s="223"/>
      <c r="CR976" s="221"/>
      <c r="CU976" s="50"/>
      <c r="CV976" s="115"/>
      <c r="CW976" s="43"/>
      <c r="CX976" s="43"/>
      <c r="CY976" s="43"/>
      <c r="CZ976" s="115"/>
      <c r="DC976" s="50"/>
      <c r="DD976" s="115"/>
      <c r="DE976" s="222"/>
      <c r="DF976" s="223"/>
      <c r="DJ976" s="221"/>
      <c r="DM976" s="50"/>
      <c r="DN976" s="115"/>
      <c r="DO976" s="43"/>
      <c r="DP976" s="43"/>
      <c r="DQ976" s="43"/>
      <c r="DU976" s="50"/>
      <c r="DV976" s="115"/>
      <c r="DW976" s="222"/>
      <c r="DX976" s="223"/>
      <c r="EG976" s="43"/>
      <c r="EH976" s="43"/>
      <c r="EI976" s="43"/>
    </row>
    <row r="977">
      <c r="A977" s="218"/>
      <c r="B977" s="219"/>
      <c r="C977" s="15"/>
      <c r="D977" s="15"/>
      <c r="E977" s="15"/>
      <c r="F977" s="165"/>
      <c r="G977" s="15"/>
      <c r="H977" s="15"/>
      <c r="I977" s="28"/>
      <c r="J977" s="71"/>
      <c r="K977" s="35"/>
      <c r="L977" s="35"/>
      <c r="M977" s="35"/>
      <c r="N977" s="71"/>
      <c r="O977" s="15"/>
      <c r="P977" s="15"/>
      <c r="Q977" s="28"/>
      <c r="R977" s="71"/>
      <c r="S977" s="173"/>
      <c r="T977" s="219"/>
      <c r="U977" s="15"/>
      <c r="V977" s="15"/>
      <c r="W977" s="15"/>
      <c r="X977" s="165"/>
      <c r="Y977" s="15"/>
      <c r="Z977" s="15"/>
      <c r="AA977" s="15"/>
      <c r="AB977" s="71"/>
      <c r="AC977" s="35"/>
      <c r="AD977" s="35"/>
      <c r="AE977" s="35"/>
      <c r="AF977" s="71"/>
      <c r="AG977" s="15"/>
      <c r="AH977" s="15"/>
      <c r="AI977" s="28"/>
      <c r="AJ977" s="71"/>
      <c r="AK977" s="173"/>
      <c r="AL977" s="219"/>
      <c r="AM977" s="15"/>
      <c r="AN977" s="15"/>
      <c r="AO977" s="15"/>
      <c r="AP977" s="165"/>
      <c r="AQ977" s="15"/>
      <c r="AR977" s="15"/>
      <c r="AS977" s="28"/>
      <c r="AT977" s="71"/>
      <c r="AU977" s="35"/>
      <c r="AV977" s="35"/>
      <c r="AW977" s="35"/>
      <c r="AX977" s="71"/>
      <c r="AY977" s="15"/>
      <c r="AZ977" s="15"/>
      <c r="BA977" s="28"/>
      <c r="BB977" s="71"/>
      <c r="BC977" s="173"/>
      <c r="BD977" s="220"/>
      <c r="BH977" s="221"/>
      <c r="BK977" s="50"/>
      <c r="BL977" s="115"/>
      <c r="BM977" s="43"/>
      <c r="BN977" s="43"/>
      <c r="BO977" s="43"/>
      <c r="BP977" s="115"/>
      <c r="BS977" s="50"/>
      <c r="BT977" s="115"/>
      <c r="BU977" s="222"/>
      <c r="BV977" s="223"/>
      <c r="BZ977" s="221"/>
      <c r="CC977" s="50"/>
      <c r="CD977" s="115"/>
      <c r="CE977" s="43"/>
      <c r="CF977" s="43"/>
      <c r="CG977" s="43"/>
      <c r="CH977" s="115"/>
      <c r="CK977" s="50"/>
      <c r="CL977" s="115"/>
      <c r="CM977" s="222"/>
      <c r="CN977" s="223"/>
      <c r="CR977" s="221"/>
      <c r="CU977" s="50"/>
      <c r="CV977" s="115"/>
      <c r="CW977" s="43"/>
      <c r="CX977" s="43"/>
      <c r="CY977" s="43"/>
      <c r="CZ977" s="115"/>
      <c r="DC977" s="50"/>
      <c r="DD977" s="115"/>
      <c r="DE977" s="222"/>
      <c r="DF977" s="223"/>
      <c r="DJ977" s="221"/>
      <c r="DM977" s="50"/>
      <c r="DN977" s="115"/>
      <c r="DO977" s="43"/>
      <c r="DP977" s="43"/>
      <c r="DQ977" s="43"/>
      <c r="DU977" s="50"/>
      <c r="DV977" s="115"/>
      <c r="DW977" s="222"/>
      <c r="DX977" s="223"/>
      <c r="EG977" s="43"/>
      <c r="EH977" s="43"/>
      <c r="EI977" s="43"/>
    </row>
    <row r="978">
      <c r="A978" s="218"/>
      <c r="B978" s="219"/>
      <c r="C978" s="15"/>
      <c r="D978" s="15"/>
      <c r="E978" s="15"/>
      <c r="F978" s="165"/>
      <c r="G978" s="15"/>
      <c r="H978" s="15"/>
      <c r="I978" s="28"/>
      <c r="J978" s="71"/>
      <c r="K978" s="35"/>
      <c r="L978" s="35"/>
      <c r="M978" s="35"/>
      <c r="N978" s="71"/>
      <c r="O978" s="15"/>
      <c r="P978" s="15"/>
      <c r="Q978" s="28"/>
      <c r="R978" s="71"/>
      <c r="S978" s="173"/>
      <c r="T978" s="219"/>
      <c r="U978" s="15"/>
      <c r="V978" s="15"/>
      <c r="W978" s="15"/>
      <c r="X978" s="165"/>
      <c r="Y978" s="15"/>
      <c r="Z978" s="15"/>
      <c r="AA978" s="15"/>
      <c r="AB978" s="71"/>
      <c r="AC978" s="35"/>
      <c r="AD978" s="35"/>
      <c r="AE978" s="35"/>
      <c r="AF978" s="71"/>
      <c r="AG978" s="15"/>
      <c r="AH978" s="15"/>
      <c r="AI978" s="28"/>
      <c r="AJ978" s="71"/>
      <c r="AK978" s="173"/>
      <c r="AL978" s="219"/>
      <c r="AM978" s="15"/>
      <c r="AN978" s="15"/>
      <c r="AO978" s="15"/>
      <c r="AP978" s="165"/>
      <c r="AQ978" s="15"/>
      <c r="AR978" s="15"/>
      <c r="AS978" s="28"/>
      <c r="AT978" s="71"/>
      <c r="AU978" s="35"/>
      <c r="AV978" s="35"/>
      <c r="AW978" s="35"/>
      <c r="AX978" s="71"/>
      <c r="AY978" s="15"/>
      <c r="AZ978" s="15"/>
      <c r="BA978" s="28"/>
      <c r="BB978" s="71"/>
      <c r="BC978" s="173"/>
      <c r="BD978" s="220"/>
      <c r="BH978" s="221"/>
      <c r="BK978" s="50"/>
      <c r="BL978" s="115"/>
      <c r="BM978" s="43"/>
      <c r="BN978" s="43"/>
      <c r="BO978" s="43"/>
      <c r="BP978" s="115"/>
      <c r="BS978" s="50"/>
      <c r="BT978" s="115"/>
      <c r="BU978" s="222"/>
      <c r="BV978" s="223"/>
      <c r="BZ978" s="221"/>
      <c r="CC978" s="50"/>
      <c r="CD978" s="115"/>
      <c r="CE978" s="43"/>
      <c r="CF978" s="43"/>
      <c r="CG978" s="43"/>
      <c r="CH978" s="115"/>
      <c r="CK978" s="50"/>
      <c r="CL978" s="115"/>
      <c r="CM978" s="222"/>
      <c r="CN978" s="223"/>
      <c r="CR978" s="221"/>
      <c r="CU978" s="50"/>
      <c r="CV978" s="115"/>
      <c r="CW978" s="43"/>
      <c r="CX978" s="43"/>
      <c r="CY978" s="43"/>
      <c r="CZ978" s="115"/>
      <c r="DC978" s="50"/>
      <c r="DD978" s="115"/>
      <c r="DE978" s="222"/>
      <c r="DF978" s="223"/>
      <c r="DJ978" s="221"/>
      <c r="DM978" s="50"/>
      <c r="DN978" s="115"/>
      <c r="DO978" s="43"/>
      <c r="DP978" s="43"/>
      <c r="DQ978" s="43"/>
      <c r="DU978" s="50"/>
      <c r="DV978" s="115"/>
      <c r="DW978" s="222"/>
      <c r="DX978" s="223"/>
      <c r="EG978" s="43"/>
      <c r="EH978" s="43"/>
      <c r="EI978" s="43"/>
    </row>
    <row r="979">
      <c r="A979" s="218"/>
      <c r="B979" s="219"/>
      <c r="C979" s="15"/>
      <c r="D979" s="15"/>
      <c r="E979" s="15"/>
      <c r="F979" s="165"/>
      <c r="G979" s="15"/>
      <c r="H979" s="15"/>
      <c r="I979" s="28"/>
      <c r="J979" s="71"/>
      <c r="K979" s="35"/>
      <c r="L979" s="35"/>
      <c r="M979" s="35"/>
      <c r="N979" s="71"/>
      <c r="O979" s="15"/>
      <c r="P979" s="15"/>
      <c r="Q979" s="28"/>
      <c r="R979" s="71"/>
      <c r="S979" s="173"/>
      <c r="T979" s="219"/>
      <c r="U979" s="15"/>
      <c r="V979" s="15"/>
      <c r="W979" s="15"/>
      <c r="X979" s="165"/>
      <c r="Y979" s="15"/>
      <c r="Z979" s="15"/>
      <c r="AA979" s="15"/>
      <c r="AB979" s="71"/>
      <c r="AC979" s="35"/>
      <c r="AD979" s="35"/>
      <c r="AE979" s="35"/>
      <c r="AF979" s="71"/>
      <c r="AG979" s="15"/>
      <c r="AH979" s="15"/>
      <c r="AI979" s="28"/>
      <c r="AJ979" s="71"/>
      <c r="AK979" s="173"/>
      <c r="AL979" s="219"/>
      <c r="AM979" s="15"/>
      <c r="AN979" s="15"/>
      <c r="AO979" s="15"/>
      <c r="AP979" s="165"/>
      <c r="AQ979" s="15"/>
      <c r="AR979" s="15"/>
      <c r="AS979" s="28"/>
      <c r="AT979" s="71"/>
      <c r="AU979" s="35"/>
      <c r="AV979" s="35"/>
      <c r="AW979" s="35"/>
      <c r="AX979" s="71"/>
      <c r="AY979" s="15"/>
      <c r="AZ979" s="15"/>
      <c r="BA979" s="28"/>
      <c r="BB979" s="71"/>
      <c r="BC979" s="173"/>
      <c r="BD979" s="220"/>
      <c r="BH979" s="221"/>
      <c r="BK979" s="50"/>
      <c r="BL979" s="115"/>
      <c r="BM979" s="43"/>
      <c r="BN979" s="43"/>
      <c r="BO979" s="43"/>
      <c r="BP979" s="115"/>
      <c r="BS979" s="50"/>
      <c r="BT979" s="115"/>
      <c r="BU979" s="222"/>
      <c r="BV979" s="223"/>
      <c r="BZ979" s="221"/>
      <c r="CC979" s="50"/>
      <c r="CD979" s="115"/>
      <c r="CE979" s="43"/>
      <c r="CF979" s="43"/>
      <c r="CG979" s="43"/>
      <c r="CH979" s="115"/>
      <c r="CK979" s="50"/>
      <c r="CL979" s="115"/>
      <c r="CM979" s="222"/>
      <c r="CN979" s="223"/>
      <c r="CR979" s="221"/>
      <c r="CU979" s="50"/>
      <c r="CV979" s="115"/>
      <c r="CW979" s="43"/>
      <c r="CX979" s="43"/>
      <c r="CY979" s="43"/>
      <c r="CZ979" s="115"/>
      <c r="DC979" s="50"/>
      <c r="DD979" s="115"/>
      <c r="DE979" s="222"/>
      <c r="DF979" s="223"/>
      <c r="DJ979" s="221"/>
      <c r="DM979" s="50"/>
      <c r="DN979" s="115"/>
      <c r="DO979" s="43"/>
      <c r="DP979" s="43"/>
      <c r="DQ979" s="43"/>
      <c r="DU979" s="50"/>
      <c r="DV979" s="115"/>
      <c r="DW979" s="222"/>
      <c r="DX979" s="223"/>
      <c r="EG979" s="43"/>
      <c r="EH979" s="43"/>
      <c r="EI979" s="43"/>
    </row>
    <row r="980">
      <c r="A980" s="218"/>
      <c r="B980" s="219"/>
      <c r="C980" s="15"/>
      <c r="D980" s="15"/>
      <c r="E980" s="15"/>
      <c r="F980" s="165"/>
      <c r="G980" s="15"/>
      <c r="H980" s="15"/>
      <c r="I980" s="28"/>
      <c r="J980" s="71"/>
      <c r="K980" s="35"/>
      <c r="L980" s="35"/>
      <c r="M980" s="35"/>
      <c r="N980" s="71"/>
      <c r="O980" s="15"/>
      <c r="P980" s="15"/>
      <c r="Q980" s="28"/>
      <c r="R980" s="71"/>
      <c r="S980" s="173"/>
      <c r="T980" s="219"/>
      <c r="U980" s="15"/>
      <c r="V980" s="15"/>
      <c r="W980" s="15"/>
      <c r="X980" s="165"/>
      <c r="Y980" s="15"/>
      <c r="Z980" s="15"/>
      <c r="AA980" s="15"/>
      <c r="AB980" s="71"/>
      <c r="AC980" s="35"/>
      <c r="AD980" s="35"/>
      <c r="AE980" s="35"/>
      <c r="AF980" s="71"/>
      <c r="AG980" s="15"/>
      <c r="AH980" s="15"/>
      <c r="AI980" s="28"/>
      <c r="AJ980" s="71"/>
      <c r="AK980" s="173"/>
      <c r="AL980" s="219"/>
      <c r="AM980" s="15"/>
      <c r="AN980" s="15"/>
      <c r="AO980" s="15"/>
      <c r="AP980" s="165"/>
      <c r="AQ980" s="15"/>
      <c r="AR980" s="15"/>
      <c r="AS980" s="28"/>
      <c r="AT980" s="71"/>
      <c r="AU980" s="35"/>
      <c r="AV980" s="35"/>
      <c r="AW980" s="35"/>
      <c r="AX980" s="71"/>
      <c r="AY980" s="15"/>
      <c r="AZ980" s="15"/>
      <c r="BA980" s="28"/>
      <c r="BB980" s="71"/>
      <c r="BC980" s="173"/>
      <c r="BD980" s="220"/>
      <c r="BH980" s="221"/>
      <c r="BK980" s="50"/>
      <c r="BL980" s="115"/>
      <c r="BM980" s="43"/>
      <c r="BN980" s="43"/>
      <c r="BO980" s="43"/>
      <c r="BP980" s="115"/>
      <c r="BS980" s="50"/>
      <c r="BT980" s="115"/>
      <c r="BU980" s="222"/>
      <c r="BV980" s="223"/>
      <c r="BZ980" s="221"/>
      <c r="CC980" s="50"/>
      <c r="CD980" s="115"/>
      <c r="CE980" s="43"/>
      <c r="CF980" s="43"/>
      <c r="CG980" s="43"/>
      <c r="CH980" s="115"/>
      <c r="CK980" s="50"/>
      <c r="CL980" s="115"/>
      <c r="CM980" s="222"/>
      <c r="CN980" s="223"/>
      <c r="CR980" s="221"/>
      <c r="CU980" s="50"/>
      <c r="CV980" s="115"/>
      <c r="CW980" s="43"/>
      <c r="CX980" s="43"/>
      <c r="CY980" s="43"/>
      <c r="CZ980" s="115"/>
      <c r="DC980" s="50"/>
      <c r="DD980" s="115"/>
      <c r="DE980" s="222"/>
      <c r="DF980" s="223"/>
      <c r="DJ980" s="221"/>
      <c r="DM980" s="50"/>
      <c r="DN980" s="115"/>
      <c r="DO980" s="43"/>
      <c r="DP980" s="43"/>
      <c r="DQ980" s="43"/>
      <c r="DU980" s="50"/>
      <c r="DV980" s="115"/>
      <c r="DW980" s="222"/>
      <c r="DX980" s="223"/>
      <c r="EG980" s="43"/>
      <c r="EH980" s="43"/>
      <c r="EI980" s="43"/>
    </row>
    <row r="981">
      <c r="A981" s="218"/>
      <c r="B981" s="219"/>
      <c r="C981" s="15"/>
      <c r="D981" s="15"/>
      <c r="E981" s="15"/>
      <c r="F981" s="165"/>
      <c r="G981" s="15"/>
      <c r="H981" s="15"/>
      <c r="I981" s="28"/>
      <c r="J981" s="71"/>
      <c r="K981" s="35"/>
      <c r="L981" s="35"/>
      <c r="M981" s="35"/>
      <c r="N981" s="71"/>
      <c r="O981" s="15"/>
      <c r="P981" s="15"/>
      <c r="Q981" s="28"/>
      <c r="R981" s="71"/>
      <c r="S981" s="173"/>
      <c r="T981" s="219"/>
      <c r="U981" s="15"/>
      <c r="V981" s="15"/>
      <c r="W981" s="15"/>
      <c r="X981" s="165"/>
      <c r="Y981" s="15"/>
      <c r="Z981" s="15"/>
      <c r="AA981" s="15"/>
      <c r="AB981" s="71"/>
      <c r="AC981" s="35"/>
      <c r="AD981" s="35"/>
      <c r="AE981" s="35"/>
      <c r="AF981" s="71"/>
      <c r="AG981" s="15"/>
      <c r="AH981" s="15"/>
      <c r="AI981" s="28"/>
      <c r="AJ981" s="71"/>
      <c r="AK981" s="173"/>
      <c r="AL981" s="219"/>
      <c r="AM981" s="15"/>
      <c r="AN981" s="15"/>
      <c r="AO981" s="15"/>
      <c r="AP981" s="165"/>
      <c r="AQ981" s="15"/>
      <c r="AR981" s="15"/>
      <c r="AS981" s="28"/>
      <c r="AT981" s="71"/>
      <c r="AU981" s="35"/>
      <c r="AV981" s="35"/>
      <c r="AW981" s="35"/>
      <c r="AX981" s="71"/>
      <c r="AY981" s="15"/>
      <c r="AZ981" s="15"/>
      <c r="BA981" s="28"/>
      <c r="BB981" s="71"/>
      <c r="BC981" s="173"/>
      <c r="BD981" s="220"/>
      <c r="BH981" s="221"/>
      <c r="BK981" s="50"/>
      <c r="BL981" s="115"/>
      <c r="BM981" s="43"/>
      <c r="BN981" s="43"/>
      <c r="BO981" s="43"/>
      <c r="BP981" s="115"/>
      <c r="BS981" s="50"/>
      <c r="BT981" s="115"/>
      <c r="BU981" s="222"/>
      <c r="BV981" s="223"/>
      <c r="BZ981" s="221"/>
      <c r="CC981" s="50"/>
      <c r="CD981" s="115"/>
      <c r="CE981" s="43"/>
      <c r="CF981" s="43"/>
      <c r="CG981" s="43"/>
      <c r="CH981" s="115"/>
      <c r="CK981" s="50"/>
      <c r="CL981" s="115"/>
      <c r="CM981" s="222"/>
      <c r="CN981" s="223"/>
      <c r="CR981" s="221"/>
      <c r="CU981" s="50"/>
      <c r="CV981" s="115"/>
      <c r="CW981" s="43"/>
      <c r="CX981" s="43"/>
      <c r="CY981" s="43"/>
      <c r="CZ981" s="115"/>
      <c r="DC981" s="50"/>
      <c r="DD981" s="115"/>
      <c r="DE981" s="222"/>
      <c r="DF981" s="223"/>
      <c r="DJ981" s="221"/>
      <c r="DM981" s="50"/>
      <c r="DN981" s="115"/>
      <c r="DO981" s="43"/>
      <c r="DP981" s="43"/>
      <c r="DQ981" s="43"/>
      <c r="DU981" s="50"/>
      <c r="DV981" s="115"/>
      <c r="DW981" s="222"/>
      <c r="DX981" s="223"/>
      <c r="EG981" s="43"/>
      <c r="EH981" s="43"/>
      <c r="EI981" s="43"/>
    </row>
    <row r="982">
      <c r="A982" s="218"/>
      <c r="B982" s="219"/>
      <c r="C982" s="15"/>
      <c r="D982" s="15"/>
      <c r="E982" s="15"/>
      <c r="F982" s="165"/>
      <c r="G982" s="15"/>
      <c r="H982" s="15"/>
      <c r="I982" s="28"/>
      <c r="J982" s="71"/>
      <c r="K982" s="35"/>
      <c r="L982" s="35"/>
      <c r="M982" s="35"/>
      <c r="N982" s="71"/>
      <c r="O982" s="15"/>
      <c r="P982" s="15"/>
      <c r="Q982" s="28"/>
      <c r="R982" s="71"/>
      <c r="S982" s="173"/>
      <c r="T982" s="219"/>
      <c r="U982" s="15"/>
      <c r="V982" s="15"/>
      <c r="W982" s="15"/>
      <c r="X982" s="165"/>
      <c r="Y982" s="15"/>
      <c r="Z982" s="15"/>
      <c r="AA982" s="15"/>
      <c r="AB982" s="71"/>
      <c r="AC982" s="35"/>
      <c r="AD982" s="35"/>
      <c r="AE982" s="35"/>
      <c r="AF982" s="71"/>
      <c r="AG982" s="15"/>
      <c r="AH982" s="15"/>
      <c r="AI982" s="28"/>
      <c r="AJ982" s="71"/>
      <c r="AK982" s="173"/>
      <c r="AL982" s="219"/>
      <c r="AM982" s="15"/>
      <c r="AN982" s="15"/>
      <c r="AO982" s="15"/>
      <c r="AP982" s="165"/>
      <c r="AQ982" s="15"/>
      <c r="AR982" s="15"/>
      <c r="AS982" s="28"/>
      <c r="AT982" s="71"/>
      <c r="AU982" s="35"/>
      <c r="AV982" s="35"/>
      <c r="AW982" s="35"/>
      <c r="AX982" s="71"/>
      <c r="AY982" s="15"/>
      <c r="AZ982" s="15"/>
      <c r="BA982" s="28"/>
      <c r="BB982" s="71"/>
      <c r="BC982" s="173"/>
      <c r="BD982" s="220"/>
      <c r="BH982" s="221"/>
      <c r="BK982" s="50"/>
      <c r="BL982" s="115"/>
      <c r="BM982" s="43"/>
      <c r="BN982" s="43"/>
      <c r="BO982" s="43"/>
      <c r="BP982" s="115"/>
      <c r="BS982" s="50"/>
      <c r="BT982" s="115"/>
      <c r="BU982" s="222"/>
      <c r="BV982" s="223"/>
      <c r="BZ982" s="221"/>
      <c r="CC982" s="50"/>
      <c r="CD982" s="115"/>
      <c r="CE982" s="43"/>
      <c r="CF982" s="43"/>
      <c r="CG982" s="43"/>
      <c r="CH982" s="115"/>
      <c r="CK982" s="50"/>
      <c r="CL982" s="115"/>
      <c r="CM982" s="222"/>
      <c r="CN982" s="223"/>
      <c r="CR982" s="221"/>
      <c r="CU982" s="50"/>
      <c r="CV982" s="115"/>
      <c r="CW982" s="43"/>
      <c r="CX982" s="43"/>
      <c r="CY982" s="43"/>
      <c r="CZ982" s="115"/>
      <c r="DC982" s="50"/>
      <c r="DD982" s="115"/>
      <c r="DE982" s="222"/>
      <c r="DF982" s="223"/>
      <c r="DJ982" s="221"/>
      <c r="DM982" s="50"/>
      <c r="DN982" s="115"/>
      <c r="DO982" s="43"/>
      <c r="DP982" s="43"/>
      <c r="DQ982" s="43"/>
      <c r="DU982" s="50"/>
      <c r="DV982" s="115"/>
      <c r="DW982" s="222"/>
      <c r="DX982" s="223"/>
      <c r="EG982" s="43"/>
      <c r="EH982" s="43"/>
      <c r="EI982" s="43"/>
    </row>
    <row r="983">
      <c r="A983" s="218"/>
      <c r="B983" s="219"/>
      <c r="C983" s="15"/>
      <c r="D983" s="15"/>
      <c r="E983" s="15"/>
      <c r="F983" s="165"/>
      <c r="G983" s="15"/>
      <c r="H983" s="15"/>
      <c r="I983" s="28"/>
      <c r="J983" s="71"/>
      <c r="K983" s="35"/>
      <c r="L983" s="35"/>
      <c r="M983" s="35"/>
      <c r="N983" s="71"/>
      <c r="O983" s="15"/>
      <c r="P983" s="15"/>
      <c r="Q983" s="28"/>
      <c r="R983" s="71"/>
      <c r="S983" s="173"/>
      <c r="T983" s="219"/>
      <c r="U983" s="15"/>
      <c r="V983" s="15"/>
      <c r="W983" s="15"/>
      <c r="X983" s="165"/>
      <c r="Y983" s="15"/>
      <c r="Z983" s="15"/>
      <c r="AA983" s="15"/>
      <c r="AB983" s="71"/>
      <c r="AC983" s="35"/>
      <c r="AD983" s="35"/>
      <c r="AE983" s="35"/>
      <c r="AF983" s="71"/>
      <c r="AG983" s="15"/>
      <c r="AH983" s="15"/>
      <c r="AI983" s="28"/>
      <c r="AJ983" s="71"/>
      <c r="AK983" s="173"/>
      <c r="AL983" s="219"/>
      <c r="AM983" s="15"/>
      <c r="AN983" s="15"/>
      <c r="AO983" s="15"/>
      <c r="AP983" s="165"/>
      <c r="AQ983" s="15"/>
      <c r="AR983" s="15"/>
      <c r="AS983" s="28"/>
      <c r="AT983" s="71"/>
      <c r="AU983" s="35"/>
      <c r="AV983" s="35"/>
      <c r="AW983" s="35"/>
      <c r="AX983" s="71"/>
      <c r="AY983" s="15"/>
      <c r="AZ983" s="15"/>
      <c r="BA983" s="28"/>
      <c r="BB983" s="71"/>
      <c r="BC983" s="173"/>
      <c r="BD983" s="220"/>
      <c r="BH983" s="221"/>
      <c r="BK983" s="50"/>
      <c r="BL983" s="115"/>
      <c r="BM983" s="43"/>
      <c r="BN983" s="43"/>
      <c r="BO983" s="43"/>
      <c r="BP983" s="115"/>
      <c r="BS983" s="50"/>
      <c r="BT983" s="115"/>
      <c r="BU983" s="222"/>
      <c r="BV983" s="223"/>
      <c r="BZ983" s="221"/>
      <c r="CC983" s="50"/>
      <c r="CD983" s="115"/>
      <c r="CE983" s="43"/>
      <c r="CF983" s="43"/>
      <c r="CG983" s="43"/>
      <c r="CH983" s="115"/>
      <c r="CK983" s="50"/>
      <c r="CL983" s="115"/>
      <c r="CM983" s="222"/>
      <c r="CN983" s="223"/>
      <c r="CR983" s="221"/>
      <c r="CU983" s="50"/>
      <c r="CV983" s="115"/>
      <c r="CW983" s="43"/>
      <c r="CX983" s="43"/>
      <c r="CY983" s="43"/>
      <c r="CZ983" s="115"/>
      <c r="DC983" s="50"/>
      <c r="DD983" s="115"/>
      <c r="DE983" s="222"/>
      <c r="DF983" s="223"/>
      <c r="DJ983" s="221"/>
      <c r="DM983" s="50"/>
      <c r="DN983" s="115"/>
      <c r="DO983" s="43"/>
      <c r="DP983" s="43"/>
      <c r="DQ983" s="43"/>
      <c r="DU983" s="50"/>
      <c r="DV983" s="115"/>
      <c r="DW983" s="222"/>
      <c r="DX983" s="223"/>
      <c r="EG983" s="43"/>
      <c r="EH983" s="43"/>
      <c r="EI983" s="43"/>
    </row>
    <row r="984">
      <c r="A984" s="218"/>
      <c r="B984" s="219"/>
      <c r="C984" s="15"/>
      <c r="D984" s="15"/>
      <c r="E984" s="15"/>
      <c r="F984" s="165"/>
      <c r="G984" s="15"/>
      <c r="H984" s="15"/>
      <c r="I984" s="28"/>
      <c r="J984" s="71"/>
      <c r="K984" s="35"/>
      <c r="L984" s="35"/>
      <c r="M984" s="35"/>
      <c r="N984" s="71"/>
      <c r="O984" s="15"/>
      <c r="P984" s="15"/>
      <c r="Q984" s="28"/>
      <c r="R984" s="71"/>
      <c r="S984" s="173"/>
      <c r="T984" s="219"/>
      <c r="U984" s="15"/>
      <c r="V984" s="15"/>
      <c r="W984" s="15"/>
      <c r="X984" s="165"/>
      <c r="Y984" s="15"/>
      <c r="Z984" s="15"/>
      <c r="AA984" s="15"/>
      <c r="AB984" s="71"/>
      <c r="AC984" s="35"/>
      <c r="AD984" s="35"/>
      <c r="AE984" s="35"/>
      <c r="AF984" s="71"/>
      <c r="AG984" s="15"/>
      <c r="AH984" s="15"/>
      <c r="AI984" s="28"/>
      <c r="AJ984" s="71"/>
      <c r="AK984" s="173"/>
      <c r="AL984" s="219"/>
      <c r="AM984" s="15"/>
      <c r="AN984" s="15"/>
      <c r="AO984" s="15"/>
      <c r="AP984" s="165"/>
      <c r="AQ984" s="15"/>
      <c r="AR984" s="15"/>
      <c r="AS984" s="28"/>
      <c r="AT984" s="71"/>
      <c r="AU984" s="35"/>
      <c r="AV984" s="35"/>
      <c r="AW984" s="35"/>
      <c r="AX984" s="71"/>
      <c r="AY984" s="15"/>
      <c r="AZ984" s="15"/>
      <c r="BA984" s="28"/>
      <c r="BB984" s="71"/>
      <c r="BC984" s="173"/>
      <c r="BD984" s="220"/>
      <c r="BH984" s="221"/>
      <c r="BK984" s="50"/>
      <c r="BL984" s="115"/>
      <c r="BM984" s="43"/>
      <c r="BN984" s="43"/>
      <c r="BO984" s="43"/>
      <c r="BP984" s="115"/>
      <c r="BS984" s="50"/>
      <c r="BT984" s="115"/>
      <c r="BU984" s="222"/>
      <c r="BV984" s="223"/>
      <c r="BZ984" s="221"/>
      <c r="CC984" s="50"/>
      <c r="CD984" s="115"/>
      <c r="CE984" s="43"/>
      <c r="CF984" s="43"/>
      <c r="CG984" s="43"/>
      <c r="CH984" s="115"/>
      <c r="CK984" s="50"/>
      <c r="CL984" s="115"/>
      <c r="CM984" s="222"/>
      <c r="CN984" s="223"/>
      <c r="CR984" s="221"/>
      <c r="CU984" s="50"/>
      <c r="CV984" s="115"/>
      <c r="CW984" s="43"/>
      <c r="CX984" s="43"/>
      <c r="CY984" s="43"/>
      <c r="CZ984" s="115"/>
      <c r="DC984" s="50"/>
      <c r="DD984" s="115"/>
      <c r="DE984" s="222"/>
      <c r="DF984" s="223"/>
      <c r="DJ984" s="221"/>
      <c r="DM984" s="50"/>
      <c r="DN984" s="115"/>
      <c r="DO984" s="43"/>
      <c r="DP984" s="43"/>
      <c r="DQ984" s="43"/>
      <c r="DU984" s="50"/>
      <c r="DV984" s="115"/>
      <c r="DW984" s="222"/>
      <c r="DX984" s="223"/>
      <c r="EG984" s="43"/>
      <c r="EH984" s="43"/>
      <c r="EI984" s="43"/>
    </row>
    <row r="985">
      <c r="A985" s="218"/>
      <c r="B985" s="219"/>
      <c r="C985" s="15"/>
      <c r="D985" s="15"/>
      <c r="E985" s="15"/>
      <c r="F985" s="165"/>
      <c r="G985" s="15"/>
      <c r="H985" s="15"/>
      <c r="I985" s="28"/>
      <c r="J985" s="71"/>
      <c r="K985" s="35"/>
      <c r="L985" s="35"/>
      <c r="M985" s="35"/>
      <c r="N985" s="71"/>
      <c r="O985" s="15"/>
      <c r="P985" s="15"/>
      <c r="Q985" s="28"/>
      <c r="R985" s="71"/>
      <c r="S985" s="173"/>
      <c r="T985" s="219"/>
      <c r="U985" s="15"/>
      <c r="V985" s="15"/>
      <c r="W985" s="15"/>
      <c r="X985" s="165"/>
      <c r="Y985" s="15"/>
      <c r="Z985" s="15"/>
      <c r="AA985" s="15"/>
      <c r="AB985" s="71"/>
      <c r="AC985" s="35"/>
      <c r="AD985" s="35"/>
      <c r="AE985" s="35"/>
      <c r="AF985" s="71"/>
      <c r="AG985" s="15"/>
      <c r="AH985" s="15"/>
      <c r="AI985" s="28"/>
      <c r="AJ985" s="71"/>
      <c r="AK985" s="173"/>
      <c r="AL985" s="219"/>
      <c r="AM985" s="15"/>
      <c r="AN985" s="15"/>
      <c r="AO985" s="15"/>
      <c r="AP985" s="165"/>
      <c r="AQ985" s="15"/>
      <c r="AR985" s="15"/>
      <c r="AS985" s="28"/>
      <c r="AT985" s="71"/>
      <c r="AU985" s="35"/>
      <c r="AV985" s="35"/>
      <c r="AW985" s="35"/>
      <c r="AX985" s="71"/>
      <c r="AY985" s="15"/>
      <c r="AZ985" s="15"/>
      <c r="BA985" s="28"/>
      <c r="BB985" s="71"/>
      <c r="BC985" s="173"/>
      <c r="BD985" s="220"/>
      <c r="BH985" s="221"/>
      <c r="BK985" s="50"/>
      <c r="BL985" s="115"/>
      <c r="BM985" s="43"/>
      <c r="BN985" s="43"/>
      <c r="BO985" s="43"/>
      <c r="BP985" s="115"/>
      <c r="BS985" s="50"/>
      <c r="BT985" s="115"/>
      <c r="BU985" s="222"/>
      <c r="BV985" s="223"/>
      <c r="BZ985" s="221"/>
      <c r="CC985" s="50"/>
      <c r="CD985" s="115"/>
      <c r="CE985" s="43"/>
      <c r="CF985" s="43"/>
      <c r="CG985" s="43"/>
      <c r="CH985" s="115"/>
      <c r="CK985" s="50"/>
      <c r="CL985" s="115"/>
      <c r="CM985" s="222"/>
      <c r="CN985" s="223"/>
      <c r="CR985" s="221"/>
      <c r="CU985" s="50"/>
      <c r="CV985" s="115"/>
      <c r="CW985" s="43"/>
      <c r="CX985" s="43"/>
      <c r="CY985" s="43"/>
      <c r="CZ985" s="115"/>
      <c r="DC985" s="50"/>
      <c r="DD985" s="115"/>
      <c r="DE985" s="222"/>
      <c r="DF985" s="223"/>
      <c r="DJ985" s="221"/>
      <c r="DM985" s="50"/>
      <c r="DN985" s="115"/>
      <c r="DO985" s="43"/>
      <c r="DP985" s="43"/>
      <c r="DQ985" s="43"/>
      <c r="DU985" s="50"/>
      <c r="DV985" s="115"/>
      <c r="DW985" s="222"/>
      <c r="DX985" s="223"/>
      <c r="EG985" s="43"/>
      <c r="EH985" s="43"/>
      <c r="EI985" s="43"/>
    </row>
    <row r="986">
      <c r="A986" s="218"/>
      <c r="B986" s="219"/>
      <c r="C986" s="15"/>
      <c r="D986" s="15"/>
      <c r="E986" s="15"/>
      <c r="F986" s="165"/>
      <c r="G986" s="15"/>
      <c r="H986" s="15"/>
      <c r="I986" s="28"/>
      <c r="J986" s="71"/>
      <c r="K986" s="35"/>
      <c r="L986" s="35"/>
      <c r="M986" s="35"/>
      <c r="N986" s="71"/>
      <c r="O986" s="15"/>
      <c r="P986" s="15"/>
      <c r="Q986" s="28"/>
      <c r="R986" s="71"/>
      <c r="S986" s="173"/>
      <c r="T986" s="219"/>
      <c r="U986" s="15"/>
      <c r="V986" s="15"/>
      <c r="W986" s="15"/>
      <c r="X986" s="165"/>
      <c r="Y986" s="15"/>
      <c r="Z986" s="15"/>
      <c r="AA986" s="15"/>
      <c r="AB986" s="71"/>
      <c r="AC986" s="35"/>
      <c r="AD986" s="35"/>
      <c r="AE986" s="35"/>
      <c r="AF986" s="71"/>
      <c r="AG986" s="15"/>
      <c r="AH986" s="15"/>
      <c r="AI986" s="28"/>
      <c r="AJ986" s="71"/>
      <c r="AK986" s="173"/>
      <c r="AL986" s="219"/>
      <c r="AM986" s="15"/>
      <c r="AN986" s="15"/>
      <c r="AO986" s="15"/>
      <c r="AP986" s="165"/>
      <c r="AQ986" s="15"/>
      <c r="AR986" s="15"/>
      <c r="AS986" s="28"/>
      <c r="AT986" s="71"/>
      <c r="AU986" s="35"/>
      <c r="AV986" s="35"/>
      <c r="AW986" s="35"/>
      <c r="AX986" s="71"/>
      <c r="AY986" s="15"/>
      <c r="AZ986" s="15"/>
      <c r="BA986" s="28"/>
      <c r="BB986" s="71"/>
      <c r="BC986" s="173"/>
      <c r="BD986" s="220"/>
      <c r="BH986" s="221"/>
      <c r="BK986" s="50"/>
      <c r="BL986" s="115"/>
      <c r="BM986" s="43"/>
      <c r="BN986" s="43"/>
      <c r="BO986" s="43"/>
      <c r="BP986" s="115"/>
      <c r="BS986" s="50"/>
      <c r="BT986" s="115"/>
      <c r="BU986" s="222"/>
      <c r="BV986" s="223"/>
      <c r="BZ986" s="221"/>
      <c r="CC986" s="50"/>
      <c r="CD986" s="115"/>
      <c r="CE986" s="43"/>
      <c r="CF986" s="43"/>
      <c r="CG986" s="43"/>
      <c r="CH986" s="115"/>
      <c r="CK986" s="50"/>
      <c r="CL986" s="115"/>
      <c r="CM986" s="222"/>
      <c r="CN986" s="223"/>
      <c r="CR986" s="221"/>
      <c r="CU986" s="50"/>
      <c r="CV986" s="115"/>
      <c r="CW986" s="43"/>
      <c r="CX986" s="43"/>
      <c r="CY986" s="43"/>
      <c r="CZ986" s="115"/>
      <c r="DC986" s="50"/>
      <c r="DD986" s="115"/>
      <c r="DE986" s="222"/>
      <c r="DF986" s="223"/>
      <c r="DJ986" s="221"/>
      <c r="DM986" s="50"/>
      <c r="DN986" s="115"/>
      <c r="DO986" s="43"/>
      <c r="DP986" s="43"/>
      <c r="DQ986" s="43"/>
      <c r="DU986" s="50"/>
      <c r="DV986" s="115"/>
      <c r="DW986" s="222"/>
      <c r="DX986" s="223"/>
      <c r="EG986" s="43"/>
      <c r="EH986" s="43"/>
      <c r="EI986" s="43"/>
    </row>
    <row r="987">
      <c r="A987" s="218"/>
      <c r="B987" s="219"/>
      <c r="C987" s="15"/>
      <c r="D987" s="15"/>
      <c r="E987" s="15"/>
      <c r="F987" s="165"/>
      <c r="G987" s="15"/>
      <c r="H987" s="15"/>
      <c r="I987" s="28"/>
      <c r="J987" s="71"/>
      <c r="K987" s="35"/>
      <c r="L987" s="35"/>
      <c r="M987" s="35"/>
      <c r="N987" s="71"/>
      <c r="O987" s="15"/>
      <c r="P987" s="15"/>
      <c r="Q987" s="28"/>
      <c r="R987" s="71"/>
      <c r="S987" s="173"/>
      <c r="T987" s="219"/>
      <c r="U987" s="15"/>
      <c r="V987" s="15"/>
      <c r="W987" s="15"/>
      <c r="X987" s="165"/>
      <c r="Y987" s="15"/>
      <c r="Z987" s="15"/>
      <c r="AA987" s="15"/>
      <c r="AB987" s="71"/>
      <c r="AC987" s="35"/>
      <c r="AD987" s="35"/>
      <c r="AE987" s="35"/>
      <c r="AF987" s="71"/>
      <c r="AG987" s="15"/>
      <c r="AH987" s="15"/>
      <c r="AI987" s="28"/>
      <c r="AJ987" s="71"/>
      <c r="AK987" s="173"/>
      <c r="AL987" s="219"/>
      <c r="AM987" s="15"/>
      <c r="AN987" s="15"/>
      <c r="AO987" s="15"/>
      <c r="AP987" s="165"/>
      <c r="AQ987" s="15"/>
      <c r="AR987" s="15"/>
      <c r="AS987" s="28"/>
      <c r="AT987" s="71"/>
      <c r="AU987" s="35"/>
      <c r="AV987" s="35"/>
      <c r="AW987" s="35"/>
      <c r="AX987" s="71"/>
      <c r="AY987" s="15"/>
      <c r="AZ987" s="15"/>
      <c r="BA987" s="28"/>
      <c r="BB987" s="71"/>
      <c r="BC987" s="173"/>
      <c r="BD987" s="220"/>
      <c r="BH987" s="221"/>
      <c r="BK987" s="50"/>
      <c r="BL987" s="115"/>
      <c r="BM987" s="43"/>
      <c r="BN987" s="43"/>
      <c r="BO987" s="43"/>
      <c r="BP987" s="115"/>
      <c r="BS987" s="50"/>
      <c r="BT987" s="115"/>
      <c r="BU987" s="222"/>
      <c r="BV987" s="223"/>
      <c r="BZ987" s="221"/>
      <c r="CC987" s="50"/>
      <c r="CD987" s="115"/>
      <c r="CE987" s="43"/>
      <c r="CF987" s="43"/>
      <c r="CG987" s="43"/>
      <c r="CH987" s="115"/>
      <c r="CK987" s="50"/>
      <c r="CL987" s="115"/>
      <c r="CM987" s="222"/>
      <c r="CN987" s="223"/>
      <c r="CR987" s="221"/>
      <c r="CU987" s="50"/>
      <c r="CV987" s="115"/>
      <c r="CW987" s="43"/>
      <c r="CX987" s="43"/>
      <c r="CY987" s="43"/>
      <c r="CZ987" s="115"/>
      <c r="DC987" s="50"/>
      <c r="DD987" s="115"/>
      <c r="DE987" s="222"/>
      <c r="DF987" s="223"/>
      <c r="DJ987" s="221"/>
      <c r="DM987" s="50"/>
      <c r="DN987" s="115"/>
      <c r="DO987" s="43"/>
      <c r="DP987" s="43"/>
      <c r="DQ987" s="43"/>
      <c r="DU987" s="50"/>
      <c r="DV987" s="115"/>
      <c r="DW987" s="222"/>
      <c r="DX987" s="223"/>
      <c r="EG987" s="43"/>
      <c r="EH987" s="43"/>
      <c r="EI987" s="43"/>
    </row>
    <row r="988">
      <c r="A988" s="218"/>
      <c r="B988" s="219"/>
      <c r="C988" s="15"/>
      <c r="D988" s="15"/>
      <c r="E988" s="15"/>
      <c r="F988" s="165"/>
      <c r="G988" s="15"/>
      <c r="H988" s="15"/>
      <c r="I988" s="28"/>
      <c r="J988" s="71"/>
      <c r="K988" s="35"/>
      <c r="L988" s="35"/>
      <c r="M988" s="35"/>
      <c r="N988" s="71"/>
      <c r="O988" s="15"/>
      <c r="P988" s="15"/>
      <c r="Q988" s="28"/>
      <c r="R988" s="71"/>
      <c r="S988" s="173"/>
      <c r="T988" s="219"/>
      <c r="U988" s="15"/>
      <c r="V988" s="15"/>
      <c r="W988" s="15"/>
      <c r="X988" s="165"/>
      <c r="Y988" s="15"/>
      <c r="Z988" s="15"/>
      <c r="AA988" s="15"/>
      <c r="AB988" s="71"/>
      <c r="AC988" s="35"/>
      <c r="AD988" s="35"/>
      <c r="AE988" s="35"/>
      <c r="AF988" s="71"/>
      <c r="AG988" s="15"/>
      <c r="AH988" s="15"/>
      <c r="AI988" s="28"/>
      <c r="AJ988" s="71"/>
      <c r="AK988" s="173"/>
      <c r="AL988" s="219"/>
      <c r="AM988" s="15"/>
      <c r="AN988" s="15"/>
      <c r="AO988" s="15"/>
      <c r="AP988" s="165"/>
      <c r="AQ988" s="15"/>
      <c r="AR988" s="15"/>
      <c r="AS988" s="28"/>
      <c r="AT988" s="71"/>
      <c r="AU988" s="35"/>
      <c r="AV988" s="35"/>
      <c r="AW988" s="35"/>
      <c r="AX988" s="71"/>
      <c r="AY988" s="15"/>
      <c r="AZ988" s="15"/>
      <c r="BA988" s="28"/>
      <c r="BB988" s="71"/>
      <c r="BC988" s="173"/>
      <c r="BD988" s="220"/>
      <c r="BH988" s="221"/>
      <c r="BK988" s="50"/>
      <c r="BL988" s="115"/>
      <c r="BM988" s="43"/>
      <c r="BN988" s="43"/>
      <c r="BO988" s="43"/>
      <c r="BP988" s="115"/>
      <c r="BS988" s="50"/>
      <c r="BT988" s="115"/>
      <c r="BU988" s="222"/>
      <c r="BV988" s="223"/>
      <c r="BZ988" s="221"/>
      <c r="CC988" s="50"/>
      <c r="CD988" s="115"/>
      <c r="CE988" s="43"/>
      <c r="CF988" s="43"/>
      <c r="CG988" s="43"/>
      <c r="CH988" s="115"/>
      <c r="CK988" s="50"/>
      <c r="CL988" s="115"/>
      <c r="CM988" s="222"/>
      <c r="CN988" s="223"/>
      <c r="CR988" s="221"/>
      <c r="CU988" s="50"/>
      <c r="CV988" s="115"/>
      <c r="CW988" s="43"/>
      <c r="CX988" s="43"/>
      <c r="CY988" s="43"/>
      <c r="CZ988" s="115"/>
      <c r="DC988" s="50"/>
      <c r="DD988" s="115"/>
      <c r="DE988" s="222"/>
      <c r="DF988" s="223"/>
      <c r="DJ988" s="221"/>
      <c r="DM988" s="50"/>
      <c r="DN988" s="115"/>
      <c r="DO988" s="43"/>
      <c r="DP988" s="43"/>
      <c r="DQ988" s="43"/>
      <c r="DU988" s="50"/>
      <c r="DV988" s="115"/>
      <c r="DW988" s="222"/>
      <c r="DX988" s="223"/>
      <c r="EG988" s="43"/>
      <c r="EH988" s="43"/>
      <c r="EI988" s="43"/>
    </row>
    <row r="989">
      <c r="A989" s="218"/>
      <c r="B989" s="219"/>
      <c r="C989" s="15"/>
      <c r="D989" s="15"/>
      <c r="E989" s="15"/>
      <c r="F989" s="165"/>
      <c r="G989" s="15"/>
      <c r="H989" s="15"/>
      <c r="I989" s="28"/>
      <c r="J989" s="71"/>
      <c r="K989" s="35"/>
      <c r="L989" s="35"/>
      <c r="M989" s="35"/>
      <c r="N989" s="71"/>
      <c r="O989" s="15"/>
      <c r="P989" s="15"/>
      <c r="Q989" s="28"/>
      <c r="R989" s="71"/>
      <c r="S989" s="173"/>
      <c r="T989" s="219"/>
      <c r="U989" s="15"/>
      <c r="V989" s="15"/>
      <c r="W989" s="15"/>
      <c r="X989" s="165"/>
      <c r="Y989" s="15"/>
      <c r="Z989" s="15"/>
      <c r="AA989" s="15"/>
      <c r="AB989" s="71"/>
      <c r="AC989" s="35"/>
      <c r="AD989" s="35"/>
      <c r="AE989" s="35"/>
      <c r="AF989" s="71"/>
      <c r="AG989" s="15"/>
      <c r="AH989" s="15"/>
      <c r="AI989" s="28"/>
      <c r="AJ989" s="71"/>
      <c r="AK989" s="173"/>
      <c r="AL989" s="219"/>
      <c r="AM989" s="15"/>
      <c r="AN989" s="15"/>
      <c r="AO989" s="15"/>
      <c r="AP989" s="165"/>
      <c r="AQ989" s="15"/>
      <c r="AR989" s="15"/>
      <c r="AS989" s="28"/>
      <c r="AT989" s="71"/>
      <c r="AU989" s="35"/>
      <c r="AV989" s="35"/>
      <c r="AW989" s="35"/>
      <c r="AX989" s="71"/>
      <c r="AY989" s="15"/>
      <c r="AZ989" s="15"/>
      <c r="BA989" s="28"/>
      <c r="BB989" s="71"/>
      <c r="BC989" s="173"/>
      <c r="BD989" s="220"/>
      <c r="BH989" s="221"/>
      <c r="BK989" s="50"/>
      <c r="BL989" s="115"/>
      <c r="BM989" s="43"/>
      <c r="BN989" s="43"/>
      <c r="BO989" s="43"/>
      <c r="BP989" s="115"/>
      <c r="BS989" s="50"/>
      <c r="BT989" s="115"/>
      <c r="BU989" s="222"/>
      <c r="BV989" s="223"/>
      <c r="BZ989" s="221"/>
      <c r="CC989" s="50"/>
      <c r="CD989" s="115"/>
      <c r="CE989" s="43"/>
      <c r="CF989" s="43"/>
      <c r="CG989" s="43"/>
      <c r="CH989" s="115"/>
      <c r="CK989" s="50"/>
      <c r="CL989" s="115"/>
      <c r="CM989" s="222"/>
      <c r="CN989" s="223"/>
      <c r="CR989" s="221"/>
      <c r="CU989" s="50"/>
      <c r="CV989" s="115"/>
      <c r="CW989" s="43"/>
      <c r="CX989" s="43"/>
      <c r="CY989" s="43"/>
      <c r="CZ989" s="115"/>
      <c r="DC989" s="50"/>
      <c r="DD989" s="115"/>
      <c r="DE989" s="222"/>
      <c r="DF989" s="223"/>
      <c r="DJ989" s="221"/>
      <c r="DM989" s="50"/>
      <c r="DN989" s="115"/>
      <c r="DO989" s="43"/>
      <c r="DP989" s="43"/>
      <c r="DQ989" s="43"/>
      <c r="DU989" s="50"/>
      <c r="DV989" s="115"/>
      <c r="DW989" s="222"/>
      <c r="DX989" s="223"/>
      <c r="EG989" s="43"/>
      <c r="EH989" s="43"/>
      <c r="EI989" s="43"/>
    </row>
    <row r="990">
      <c r="A990" s="218"/>
      <c r="B990" s="219"/>
      <c r="C990" s="15"/>
      <c r="D990" s="15"/>
      <c r="E990" s="15"/>
      <c r="F990" s="165"/>
      <c r="G990" s="15"/>
      <c r="H990" s="15"/>
      <c r="I990" s="28"/>
      <c r="J990" s="71"/>
      <c r="K990" s="35"/>
      <c r="L990" s="35"/>
      <c r="M990" s="35"/>
      <c r="N990" s="71"/>
      <c r="O990" s="15"/>
      <c r="P990" s="15"/>
      <c r="Q990" s="28"/>
      <c r="R990" s="71"/>
      <c r="S990" s="173"/>
      <c r="T990" s="219"/>
      <c r="U990" s="15"/>
      <c r="V990" s="15"/>
      <c r="W990" s="15"/>
      <c r="X990" s="165"/>
      <c r="Y990" s="15"/>
      <c r="Z990" s="15"/>
      <c r="AA990" s="15"/>
      <c r="AB990" s="71"/>
      <c r="AC990" s="35"/>
      <c r="AD990" s="35"/>
      <c r="AE990" s="35"/>
      <c r="AF990" s="71"/>
      <c r="AG990" s="15"/>
      <c r="AH990" s="15"/>
      <c r="AI990" s="28"/>
      <c r="AJ990" s="71"/>
      <c r="AK990" s="173"/>
      <c r="AL990" s="219"/>
      <c r="AM990" s="15"/>
      <c r="AN990" s="15"/>
      <c r="AO990" s="15"/>
      <c r="AP990" s="165"/>
      <c r="AQ990" s="15"/>
      <c r="AR990" s="15"/>
      <c r="AS990" s="28"/>
      <c r="AT990" s="71"/>
      <c r="AU990" s="35"/>
      <c r="AV990" s="35"/>
      <c r="AW990" s="35"/>
      <c r="AX990" s="71"/>
      <c r="AY990" s="15"/>
      <c r="AZ990" s="15"/>
      <c r="BA990" s="28"/>
      <c r="BB990" s="71"/>
      <c r="BC990" s="173"/>
      <c r="BD990" s="220"/>
      <c r="BH990" s="221"/>
      <c r="BK990" s="50"/>
      <c r="BL990" s="115"/>
      <c r="BM990" s="43"/>
      <c r="BN990" s="43"/>
      <c r="BO990" s="43"/>
      <c r="BP990" s="115"/>
      <c r="BS990" s="50"/>
      <c r="BT990" s="115"/>
      <c r="BU990" s="222"/>
      <c r="BV990" s="223"/>
      <c r="BZ990" s="221"/>
      <c r="CC990" s="50"/>
      <c r="CD990" s="115"/>
      <c r="CE990" s="43"/>
      <c r="CF990" s="43"/>
      <c r="CG990" s="43"/>
      <c r="CH990" s="115"/>
      <c r="CK990" s="50"/>
      <c r="CL990" s="115"/>
      <c r="CM990" s="222"/>
      <c r="CN990" s="223"/>
      <c r="CR990" s="221"/>
      <c r="CU990" s="50"/>
      <c r="CV990" s="115"/>
      <c r="CW990" s="43"/>
      <c r="CX990" s="43"/>
      <c r="CY990" s="43"/>
      <c r="CZ990" s="115"/>
      <c r="DC990" s="50"/>
      <c r="DD990" s="115"/>
      <c r="DE990" s="222"/>
      <c r="DF990" s="223"/>
      <c r="DJ990" s="221"/>
      <c r="DM990" s="50"/>
      <c r="DN990" s="115"/>
      <c r="DO990" s="43"/>
      <c r="DP990" s="43"/>
      <c r="DQ990" s="43"/>
      <c r="DU990" s="50"/>
      <c r="DV990" s="115"/>
      <c r="DW990" s="222"/>
      <c r="DX990" s="223"/>
      <c r="EG990" s="43"/>
      <c r="EH990" s="43"/>
      <c r="EI990" s="43"/>
    </row>
    <row r="991">
      <c r="A991" s="218"/>
      <c r="B991" s="219"/>
      <c r="C991" s="15"/>
      <c r="D991" s="15"/>
      <c r="E991" s="15"/>
      <c r="F991" s="165"/>
      <c r="G991" s="15"/>
      <c r="H991" s="15"/>
      <c r="I991" s="28"/>
      <c r="J991" s="71"/>
      <c r="K991" s="35"/>
      <c r="L991" s="35"/>
      <c r="M991" s="35"/>
      <c r="N991" s="71"/>
      <c r="O991" s="15"/>
      <c r="P991" s="15"/>
      <c r="Q991" s="28"/>
      <c r="R991" s="71"/>
      <c r="S991" s="173"/>
      <c r="T991" s="219"/>
      <c r="U991" s="15"/>
      <c r="V991" s="15"/>
      <c r="W991" s="15"/>
      <c r="X991" s="165"/>
      <c r="Y991" s="15"/>
      <c r="Z991" s="15"/>
      <c r="AA991" s="15"/>
      <c r="AB991" s="71"/>
      <c r="AC991" s="35"/>
      <c r="AD991" s="35"/>
      <c r="AE991" s="35"/>
      <c r="AF991" s="71"/>
      <c r="AG991" s="15"/>
      <c r="AH991" s="15"/>
      <c r="AI991" s="28"/>
      <c r="AJ991" s="71"/>
      <c r="AK991" s="173"/>
      <c r="AL991" s="219"/>
      <c r="AM991" s="15"/>
      <c r="AN991" s="15"/>
      <c r="AO991" s="15"/>
      <c r="AP991" s="165"/>
      <c r="AQ991" s="15"/>
      <c r="AR991" s="15"/>
      <c r="AS991" s="28"/>
      <c r="AT991" s="71"/>
      <c r="AU991" s="35"/>
      <c r="AV991" s="35"/>
      <c r="AW991" s="35"/>
      <c r="AX991" s="71"/>
      <c r="AY991" s="15"/>
      <c r="AZ991" s="15"/>
      <c r="BA991" s="28"/>
      <c r="BB991" s="71"/>
      <c r="BC991" s="173"/>
      <c r="BD991" s="220"/>
      <c r="BH991" s="221"/>
      <c r="BK991" s="50"/>
      <c r="BL991" s="115"/>
      <c r="BM991" s="43"/>
      <c r="BN991" s="43"/>
      <c r="BO991" s="43"/>
      <c r="BP991" s="115"/>
      <c r="BS991" s="50"/>
      <c r="BT991" s="115"/>
      <c r="BU991" s="222"/>
      <c r="BV991" s="223"/>
      <c r="BZ991" s="221"/>
      <c r="CC991" s="50"/>
      <c r="CD991" s="115"/>
      <c r="CE991" s="43"/>
      <c r="CF991" s="43"/>
      <c r="CG991" s="43"/>
      <c r="CH991" s="115"/>
      <c r="CK991" s="50"/>
      <c r="CL991" s="115"/>
      <c r="CM991" s="222"/>
      <c r="CN991" s="223"/>
      <c r="CR991" s="221"/>
      <c r="CU991" s="50"/>
      <c r="CV991" s="115"/>
      <c r="CW991" s="43"/>
      <c r="CX991" s="43"/>
      <c r="CY991" s="43"/>
      <c r="CZ991" s="115"/>
      <c r="DC991" s="50"/>
      <c r="DD991" s="115"/>
      <c r="DE991" s="222"/>
      <c r="DF991" s="223"/>
      <c r="DJ991" s="221"/>
      <c r="DM991" s="50"/>
      <c r="DN991" s="115"/>
      <c r="DO991" s="43"/>
      <c r="DP991" s="43"/>
      <c r="DQ991" s="43"/>
      <c r="DU991" s="50"/>
      <c r="DV991" s="115"/>
      <c r="DW991" s="222"/>
      <c r="DX991" s="223"/>
      <c r="EG991" s="43"/>
      <c r="EH991" s="43"/>
      <c r="EI991" s="43"/>
    </row>
    <row r="992">
      <c r="A992" s="218"/>
      <c r="B992" s="219"/>
      <c r="C992" s="15"/>
      <c r="D992" s="15"/>
      <c r="E992" s="15"/>
      <c r="F992" s="165"/>
      <c r="G992" s="15"/>
      <c r="H992" s="15"/>
      <c r="I992" s="28"/>
      <c r="J992" s="71"/>
      <c r="K992" s="35"/>
      <c r="L992" s="35"/>
      <c r="M992" s="35"/>
      <c r="N992" s="71"/>
      <c r="O992" s="15"/>
      <c r="P992" s="15"/>
      <c r="Q992" s="28"/>
      <c r="R992" s="71"/>
      <c r="S992" s="173"/>
      <c r="T992" s="219"/>
      <c r="U992" s="15"/>
      <c r="V992" s="15"/>
      <c r="W992" s="15"/>
      <c r="X992" s="165"/>
      <c r="Y992" s="15"/>
      <c r="Z992" s="15"/>
      <c r="AA992" s="15"/>
      <c r="AB992" s="71"/>
      <c r="AC992" s="35"/>
      <c r="AD992" s="35"/>
      <c r="AE992" s="35"/>
      <c r="AF992" s="71"/>
      <c r="AG992" s="15"/>
      <c r="AH992" s="15"/>
      <c r="AI992" s="28"/>
      <c r="AJ992" s="71"/>
      <c r="AK992" s="173"/>
      <c r="AL992" s="219"/>
      <c r="AM992" s="15"/>
      <c r="AN992" s="15"/>
      <c r="AO992" s="15"/>
      <c r="AP992" s="165"/>
      <c r="AQ992" s="15"/>
      <c r="AR992" s="15"/>
      <c r="AS992" s="28"/>
      <c r="AT992" s="71"/>
      <c r="AU992" s="35"/>
      <c r="AV992" s="35"/>
      <c r="AW992" s="35"/>
      <c r="AX992" s="71"/>
      <c r="AY992" s="15"/>
      <c r="AZ992" s="15"/>
      <c r="BA992" s="28"/>
      <c r="BB992" s="71"/>
      <c r="BC992" s="173"/>
      <c r="BD992" s="220"/>
      <c r="BH992" s="221"/>
      <c r="BK992" s="50"/>
      <c r="BL992" s="115"/>
      <c r="BM992" s="43"/>
      <c r="BN992" s="43"/>
      <c r="BO992" s="43"/>
      <c r="BP992" s="115"/>
      <c r="BS992" s="50"/>
      <c r="BT992" s="115"/>
      <c r="BU992" s="222"/>
      <c r="BV992" s="223"/>
      <c r="BZ992" s="221"/>
      <c r="CC992" s="50"/>
      <c r="CD992" s="115"/>
      <c r="CE992" s="43"/>
      <c r="CF992" s="43"/>
      <c r="CG992" s="43"/>
      <c r="CH992" s="115"/>
      <c r="CK992" s="50"/>
      <c r="CL992" s="115"/>
      <c r="CM992" s="222"/>
      <c r="CN992" s="223"/>
      <c r="CR992" s="221"/>
      <c r="CU992" s="50"/>
      <c r="CV992" s="115"/>
      <c r="CW992" s="43"/>
      <c r="CX992" s="43"/>
      <c r="CY992" s="43"/>
      <c r="CZ992" s="115"/>
      <c r="DC992" s="50"/>
      <c r="DD992" s="115"/>
      <c r="DE992" s="222"/>
      <c r="DF992" s="223"/>
      <c r="DJ992" s="221"/>
      <c r="DM992" s="50"/>
      <c r="DN992" s="115"/>
      <c r="DO992" s="43"/>
      <c r="DP992" s="43"/>
      <c r="DQ992" s="43"/>
      <c r="DU992" s="50"/>
      <c r="DV992" s="115"/>
      <c r="DW992" s="222"/>
      <c r="DX992" s="223"/>
      <c r="EG992" s="43"/>
      <c r="EH992" s="43"/>
      <c r="EI992" s="43"/>
    </row>
    <row r="993">
      <c r="A993" s="218"/>
      <c r="B993" s="219"/>
      <c r="C993" s="15"/>
      <c r="D993" s="15"/>
      <c r="E993" s="15"/>
      <c r="F993" s="165"/>
      <c r="G993" s="15"/>
      <c r="H993" s="15"/>
      <c r="I993" s="28"/>
      <c r="J993" s="71"/>
      <c r="K993" s="35"/>
      <c r="L993" s="35"/>
      <c r="M993" s="35"/>
      <c r="N993" s="71"/>
      <c r="O993" s="15"/>
      <c r="P993" s="15"/>
      <c r="Q993" s="28"/>
      <c r="R993" s="71"/>
      <c r="S993" s="173"/>
      <c r="T993" s="219"/>
      <c r="U993" s="15"/>
      <c r="V993" s="15"/>
      <c r="W993" s="15"/>
      <c r="X993" s="165"/>
      <c r="Y993" s="15"/>
      <c r="Z993" s="15"/>
      <c r="AA993" s="15"/>
      <c r="AB993" s="71"/>
      <c r="AC993" s="35"/>
      <c r="AD993" s="35"/>
      <c r="AE993" s="35"/>
      <c r="AF993" s="71"/>
      <c r="AG993" s="15"/>
      <c r="AH993" s="15"/>
      <c r="AI993" s="28"/>
      <c r="AJ993" s="71"/>
      <c r="AK993" s="173"/>
      <c r="AL993" s="219"/>
      <c r="AM993" s="15"/>
      <c r="AN993" s="15"/>
      <c r="AO993" s="15"/>
      <c r="AP993" s="165"/>
      <c r="AQ993" s="15"/>
      <c r="AR993" s="15"/>
      <c r="AS993" s="28"/>
      <c r="AT993" s="71"/>
      <c r="AU993" s="35"/>
      <c r="AV993" s="35"/>
      <c r="AW993" s="35"/>
      <c r="AX993" s="71"/>
      <c r="AY993" s="15"/>
      <c r="AZ993" s="15"/>
      <c r="BA993" s="28"/>
      <c r="BB993" s="71"/>
      <c r="BC993" s="173"/>
      <c r="BD993" s="220"/>
      <c r="BH993" s="221"/>
      <c r="BK993" s="50"/>
      <c r="BL993" s="115"/>
      <c r="BM993" s="43"/>
      <c r="BN993" s="43"/>
      <c r="BO993" s="43"/>
      <c r="BP993" s="115"/>
      <c r="BS993" s="50"/>
      <c r="BT993" s="115"/>
      <c r="BU993" s="222"/>
      <c r="BV993" s="223"/>
      <c r="BZ993" s="221"/>
      <c r="CC993" s="50"/>
      <c r="CD993" s="115"/>
      <c r="CE993" s="43"/>
      <c r="CF993" s="43"/>
      <c r="CG993" s="43"/>
      <c r="CH993" s="115"/>
      <c r="CK993" s="50"/>
      <c r="CL993" s="115"/>
      <c r="CM993" s="222"/>
      <c r="CN993" s="223"/>
      <c r="CR993" s="221"/>
      <c r="CU993" s="50"/>
      <c r="CV993" s="115"/>
      <c r="CW993" s="43"/>
      <c r="CX993" s="43"/>
      <c r="CY993" s="43"/>
      <c r="CZ993" s="115"/>
      <c r="DC993" s="50"/>
      <c r="DD993" s="115"/>
      <c r="DE993" s="222"/>
      <c r="DF993" s="223"/>
      <c r="DJ993" s="221"/>
      <c r="DM993" s="50"/>
      <c r="DN993" s="115"/>
      <c r="DO993" s="43"/>
      <c r="DP993" s="43"/>
      <c r="DQ993" s="43"/>
      <c r="DU993" s="50"/>
      <c r="DV993" s="115"/>
      <c r="DW993" s="222"/>
      <c r="DX993" s="223"/>
      <c r="EG993" s="43"/>
      <c r="EH993" s="43"/>
      <c r="EI993" s="43"/>
    </row>
    <row r="994">
      <c r="A994" s="218"/>
      <c r="B994" s="219"/>
      <c r="C994" s="15"/>
      <c r="D994" s="15"/>
      <c r="E994" s="15"/>
      <c r="F994" s="165"/>
      <c r="G994" s="15"/>
      <c r="H994" s="15"/>
      <c r="I994" s="28"/>
      <c r="J994" s="71"/>
      <c r="K994" s="35"/>
      <c r="L994" s="35"/>
      <c r="M994" s="35"/>
      <c r="N994" s="71"/>
      <c r="O994" s="15"/>
      <c r="P994" s="15"/>
      <c r="Q994" s="28"/>
      <c r="R994" s="71"/>
      <c r="S994" s="173"/>
      <c r="T994" s="219"/>
      <c r="U994" s="15"/>
      <c r="V994" s="15"/>
      <c r="W994" s="15"/>
      <c r="X994" s="165"/>
      <c r="Y994" s="15"/>
      <c r="Z994" s="15"/>
      <c r="AA994" s="15"/>
      <c r="AB994" s="71"/>
      <c r="AC994" s="35"/>
      <c r="AD994" s="35"/>
      <c r="AE994" s="35"/>
      <c r="AF994" s="71"/>
      <c r="AG994" s="15"/>
      <c r="AH994" s="15"/>
      <c r="AI994" s="28"/>
      <c r="AJ994" s="71"/>
      <c r="AK994" s="173"/>
      <c r="AL994" s="219"/>
      <c r="AM994" s="15"/>
      <c r="AN994" s="15"/>
      <c r="AO994" s="15"/>
      <c r="AP994" s="165"/>
      <c r="AQ994" s="15"/>
      <c r="AR994" s="15"/>
      <c r="AS994" s="28"/>
      <c r="AT994" s="71"/>
      <c r="AU994" s="35"/>
      <c r="AV994" s="35"/>
      <c r="AW994" s="35"/>
      <c r="AX994" s="71"/>
      <c r="AY994" s="15"/>
      <c r="AZ994" s="15"/>
      <c r="BA994" s="28"/>
      <c r="BB994" s="71"/>
      <c r="BC994" s="173"/>
      <c r="BD994" s="220"/>
      <c r="BH994" s="221"/>
      <c r="BK994" s="50"/>
      <c r="BL994" s="115"/>
      <c r="BM994" s="43"/>
      <c r="BN994" s="43"/>
      <c r="BO994" s="43"/>
      <c r="BP994" s="115"/>
      <c r="BS994" s="50"/>
      <c r="BT994" s="115"/>
      <c r="BU994" s="222"/>
      <c r="BV994" s="223"/>
      <c r="BZ994" s="221"/>
      <c r="CC994" s="50"/>
      <c r="CD994" s="115"/>
      <c r="CE994" s="43"/>
      <c r="CF994" s="43"/>
      <c r="CG994" s="43"/>
      <c r="CH994" s="115"/>
      <c r="CK994" s="50"/>
      <c r="CL994" s="115"/>
      <c r="CM994" s="222"/>
      <c r="CN994" s="223"/>
      <c r="CR994" s="221"/>
      <c r="CU994" s="50"/>
      <c r="CV994" s="115"/>
      <c r="CW994" s="43"/>
      <c r="CX994" s="43"/>
      <c r="CY994" s="43"/>
      <c r="CZ994" s="115"/>
      <c r="DC994" s="50"/>
      <c r="DD994" s="115"/>
      <c r="DE994" s="222"/>
      <c r="DF994" s="223"/>
      <c r="DJ994" s="221"/>
      <c r="DM994" s="50"/>
      <c r="DN994" s="115"/>
      <c r="DO994" s="43"/>
      <c r="DP994" s="43"/>
      <c r="DQ994" s="43"/>
      <c r="DU994" s="50"/>
      <c r="DV994" s="115"/>
      <c r="DW994" s="222"/>
      <c r="DX994" s="223"/>
      <c r="EG994" s="43"/>
      <c r="EH994" s="43"/>
      <c r="EI994" s="43"/>
    </row>
    <row r="995">
      <c r="A995" s="218"/>
      <c r="B995" s="219"/>
      <c r="C995" s="15"/>
      <c r="D995" s="15"/>
      <c r="E995" s="15"/>
      <c r="F995" s="165"/>
      <c r="G995" s="15"/>
      <c r="H995" s="15"/>
      <c r="I995" s="28"/>
      <c r="J995" s="71"/>
      <c r="K995" s="35"/>
      <c r="L995" s="35"/>
      <c r="M995" s="35"/>
      <c r="N995" s="71"/>
      <c r="O995" s="15"/>
      <c r="P995" s="15"/>
      <c r="Q995" s="28"/>
      <c r="R995" s="71"/>
      <c r="S995" s="173"/>
      <c r="T995" s="219"/>
      <c r="U995" s="15"/>
      <c r="V995" s="15"/>
      <c r="W995" s="15"/>
      <c r="X995" s="165"/>
      <c r="Y995" s="15"/>
      <c r="Z995" s="15"/>
      <c r="AA995" s="15"/>
      <c r="AB995" s="71"/>
      <c r="AC995" s="35"/>
      <c r="AD995" s="35"/>
      <c r="AE995" s="35"/>
      <c r="AF995" s="71"/>
      <c r="AG995" s="15"/>
      <c r="AH995" s="15"/>
      <c r="AI995" s="28"/>
      <c r="AJ995" s="71"/>
      <c r="AK995" s="173"/>
      <c r="AL995" s="219"/>
      <c r="AM995" s="15"/>
      <c r="AN995" s="15"/>
      <c r="AO995" s="15"/>
      <c r="AP995" s="165"/>
      <c r="AQ995" s="15"/>
      <c r="AR995" s="15"/>
      <c r="AS995" s="28"/>
      <c r="AT995" s="71"/>
      <c r="AU995" s="35"/>
      <c r="AV995" s="35"/>
      <c r="AW995" s="35"/>
      <c r="AX995" s="71"/>
      <c r="AY995" s="15"/>
      <c r="AZ995" s="15"/>
      <c r="BA995" s="28"/>
      <c r="BB995" s="71"/>
      <c r="BC995" s="173"/>
      <c r="BD995" s="220"/>
      <c r="BH995" s="221"/>
      <c r="BK995" s="50"/>
      <c r="BL995" s="115"/>
      <c r="BM995" s="43"/>
      <c r="BN995" s="43"/>
      <c r="BO995" s="43"/>
      <c r="BP995" s="115"/>
      <c r="BS995" s="50"/>
      <c r="BT995" s="115"/>
      <c r="BU995" s="222"/>
      <c r="BV995" s="223"/>
      <c r="BZ995" s="221"/>
      <c r="CC995" s="50"/>
      <c r="CD995" s="115"/>
      <c r="CE995" s="43"/>
      <c r="CF995" s="43"/>
      <c r="CG995" s="43"/>
      <c r="CH995" s="115"/>
      <c r="CK995" s="50"/>
      <c r="CL995" s="115"/>
      <c r="CM995" s="222"/>
      <c r="CN995" s="223"/>
      <c r="CR995" s="221"/>
      <c r="CU995" s="50"/>
      <c r="CV995" s="115"/>
      <c r="CW995" s="43"/>
      <c r="CX995" s="43"/>
      <c r="CY995" s="43"/>
      <c r="CZ995" s="115"/>
      <c r="DC995" s="50"/>
      <c r="DD995" s="115"/>
      <c r="DE995" s="222"/>
      <c r="DF995" s="223"/>
      <c r="DJ995" s="221"/>
      <c r="DM995" s="50"/>
      <c r="DN995" s="115"/>
      <c r="DO995" s="43"/>
      <c r="DP995" s="43"/>
      <c r="DQ995" s="43"/>
      <c r="DU995" s="50"/>
      <c r="DV995" s="115"/>
      <c r="DW995" s="222"/>
      <c r="DX995" s="223"/>
      <c r="EG995" s="43"/>
      <c r="EH995" s="43"/>
      <c r="EI995" s="43"/>
    </row>
    <row r="996">
      <c r="A996" s="218"/>
      <c r="B996" s="219"/>
      <c r="C996" s="15"/>
      <c r="D996" s="15"/>
      <c r="E996" s="15"/>
      <c r="F996" s="165"/>
      <c r="G996" s="15"/>
      <c r="H996" s="15"/>
      <c r="I996" s="28"/>
      <c r="J996" s="71"/>
      <c r="K996" s="35"/>
      <c r="L996" s="35"/>
      <c r="M996" s="35"/>
      <c r="N996" s="71"/>
      <c r="O996" s="15"/>
      <c r="P996" s="15"/>
      <c r="Q996" s="28"/>
      <c r="R996" s="71"/>
      <c r="S996" s="173"/>
      <c r="T996" s="219"/>
      <c r="U996" s="15"/>
      <c r="V996" s="15"/>
      <c r="W996" s="15"/>
      <c r="X996" s="165"/>
      <c r="Y996" s="15"/>
      <c r="Z996" s="15"/>
      <c r="AA996" s="15"/>
      <c r="AB996" s="71"/>
      <c r="AC996" s="35"/>
      <c r="AD996" s="35"/>
      <c r="AE996" s="35"/>
      <c r="AF996" s="71"/>
      <c r="AG996" s="15"/>
      <c r="AH996" s="15"/>
      <c r="AI996" s="28"/>
      <c r="AJ996" s="71"/>
      <c r="AK996" s="173"/>
      <c r="AL996" s="219"/>
      <c r="AM996" s="15"/>
      <c r="AN996" s="15"/>
      <c r="AO996" s="15"/>
      <c r="AP996" s="165"/>
      <c r="AQ996" s="15"/>
      <c r="AR996" s="15"/>
      <c r="AS996" s="28"/>
      <c r="AT996" s="71"/>
      <c r="AU996" s="35"/>
      <c r="AV996" s="35"/>
      <c r="AW996" s="35"/>
      <c r="AX996" s="71"/>
      <c r="AY996" s="15"/>
      <c r="AZ996" s="15"/>
      <c r="BA996" s="28"/>
      <c r="BB996" s="71"/>
      <c r="BC996" s="173"/>
      <c r="BD996" s="220"/>
      <c r="BH996" s="221"/>
      <c r="BK996" s="50"/>
      <c r="BL996" s="115"/>
      <c r="BM996" s="43"/>
      <c r="BN996" s="43"/>
      <c r="BO996" s="43"/>
      <c r="BP996" s="115"/>
      <c r="BS996" s="50"/>
      <c r="BT996" s="115"/>
      <c r="BU996" s="222"/>
      <c r="BV996" s="223"/>
      <c r="BZ996" s="221"/>
      <c r="CC996" s="50"/>
      <c r="CD996" s="115"/>
      <c r="CE996" s="43"/>
      <c r="CF996" s="43"/>
      <c r="CG996" s="43"/>
      <c r="CH996" s="115"/>
      <c r="CK996" s="50"/>
      <c r="CL996" s="115"/>
      <c r="CM996" s="222"/>
      <c r="CN996" s="223"/>
      <c r="CR996" s="221"/>
      <c r="CU996" s="50"/>
      <c r="CV996" s="115"/>
      <c r="CW996" s="43"/>
      <c r="CX996" s="43"/>
      <c r="CY996" s="43"/>
      <c r="CZ996" s="115"/>
      <c r="DC996" s="50"/>
      <c r="DD996" s="115"/>
      <c r="DE996" s="222"/>
      <c r="DF996" s="223"/>
      <c r="DJ996" s="221"/>
      <c r="DM996" s="50"/>
      <c r="DN996" s="115"/>
      <c r="DO996" s="43"/>
      <c r="DP996" s="43"/>
      <c r="DQ996" s="43"/>
      <c r="DU996" s="50"/>
      <c r="DV996" s="115"/>
      <c r="DW996" s="222"/>
      <c r="DX996" s="223"/>
      <c r="EG996" s="43"/>
      <c r="EH996" s="43"/>
      <c r="EI996" s="43"/>
    </row>
    <row r="997">
      <c r="A997" s="218"/>
      <c r="B997" s="219"/>
      <c r="C997" s="15"/>
      <c r="D997" s="15"/>
      <c r="E997" s="15"/>
      <c r="F997" s="165"/>
      <c r="G997" s="15"/>
      <c r="H997" s="15"/>
      <c r="I997" s="28"/>
      <c r="J997" s="71"/>
      <c r="K997" s="35"/>
      <c r="L997" s="35"/>
      <c r="M997" s="35"/>
      <c r="N997" s="71"/>
      <c r="O997" s="15"/>
      <c r="P997" s="15"/>
      <c r="Q997" s="28"/>
      <c r="R997" s="71"/>
      <c r="S997" s="173"/>
      <c r="T997" s="219"/>
      <c r="U997" s="15"/>
      <c r="V997" s="15"/>
      <c r="W997" s="15"/>
      <c r="X997" s="165"/>
      <c r="Y997" s="15"/>
      <c r="Z997" s="15"/>
      <c r="AA997" s="15"/>
      <c r="AB997" s="71"/>
      <c r="AC997" s="35"/>
      <c r="AD997" s="35"/>
      <c r="AE997" s="35"/>
      <c r="AF997" s="71"/>
      <c r="AG997" s="15"/>
      <c r="AH997" s="15"/>
      <c r="AI997" s="28"/>
      <c r="AJ997" s="71"/>
      <c r="AK997" s="173"/>
      <c r="AL997" s="219"/>
      <c r="AM997" s="15"/>
      <c r="AN997" s="15"/>
      <c r="AO997" s="15"/>
      <c r="AP997" s="165"/>
      <c r="AQ997" s="15"/>
      <c r="AR997" s="15"/>
      <c r="AS997" s="28"/>
      <c r="AT997" s="71"/>
      <c r="AU997" s="35"/>
      <c r="AV997" s="35"/>
      <c r="AW997" s="35"/>
      <c r="AX997" s="71"/>
      <c r="AY997" s="15"/>
      <c r="AZ997" s="15"/>
      <c r="BA997" s="28"/>
      <c r="BB997" s="71"/>
      <c r="BC997" s="173"/>
      <c r="BD997" s="220"/>
      <c r="BH997" s="221"/>
      <c r="BK997" s="50"/>
      <c r="BL997" s="115"/>
      <c r="BM997" s="43"/>
      <c r="BN997" s="43"/>
      <c r="BO997" s="43"/>
      <c r="BP997" s="115"/>
      <c r="BS997" s="50"/>
      <c r="BT997" s="115"/>
      <c r="BU997" s="222"/>
      <c r="BV997" s="223"/>
      <c r="BZ997" s="221"/>
      <c r="CC997" s="50"/>
      <c r="CD997" s="115"/>
      <c r="CE997" s="43"/>
      <c r="CF997" s="43"/>
      <c r="CG997" s="43"/>
      <c r="CH997" s="115"/>
      <c r="CK997" s="50"/>
      <c r="CL997" s="115"/>
      <c r="CM997" s="222"/>
      <c r="CN997" s="223"/>
      <c r="CR997" s="221"/>
      <c r="CU997" s="50"/>
      <c r="CV997" s="115"/>
      <c r="CW997" s="43"/>
      <c r="CX997" s="43"/>
      <c r="CY997" s="43"/>
      <c r="CZ997" s="115"/>
      <c r="DC997" s="50"/>
      <c r="DD997" s="115"/>
      <c r="DE997" s="222"/>
      <c r="DF997" s="223"/>
      <c r="DJ997" s="221"/>
      <c r="DM997" s="50"/>
      <c r="DN997" s="115"/>
      <c r="DO997" s="43"/>
      <c r="DP997" s="43"/>
      <c r="DQ997" s="43"/>
      <c r="DU997" s="50"/>
      <c r="DV997" s="115"/>
      <c r="DW997" s="222"/>
      <c r="DX997" s="223"/>
      <c r="EG997" s="43"/>
      <c r="EH997" s="43"/>
      <c r="EI997" s="43"/>
    </row>
    <row r="998">
      <c r="A998" s="218"/>
      <c r="B998" s="219"/>
      <c r="C998" s="15"/>
      <c r="D998" s="15"/>
      <c r="E998" s="15"/>
      <c r="F998" s="165"/>
      <c r="G998" s="15"/>
      <c r="H998" s="15"/>
      <c r="I998" s="28"/>
      <c r="J998" s="71"/>
      <c r="K998" s="35"/>
      <c r="L998" s="35"/>
      <c r="M998" s="35"/>
      <c r="N998" s="71"/>
      <c r="O998" s="15"/>
      <c r="P998" s="15"/>
      <c r="Q998" s="28"/>
      <c r="R998" s="71"/>
      <c r="S998" s="173"/>
      <c r="T998" s="219"/>
      <c r="U998" s="15"/>
      <c r="V998" s="15"/>
      <c r="W998" s="15"/>
      <c r="X998" s="165"/>
      <c r="Y998" s="15"/>
      <c r="Z998" s="15"/>
      <c r="AA998" s="15"/>
      <c r="AB998" s="71"/>
      <c r="AC998" s="35"/>
      <c r="AD998" s="35"/>
      <c r="AE998" s="35"/>
      <c r="AF998" s="71"/>
      <c r="AG998" s="15"/>
      <c r="AH998" s="15"/>
      <c r="AI998" s="28"/>
      <c r="AJ998" s="71"/>
      <c r="AK998" s="173"/>
      <c r="AL998" s="219"/>
      <c r="AM998" s="15"/>
      <c r="AN998" s="15"/>
      <c r="AO998" s="15"/>
      <c r="AP998" s="165"/>
      <c r="AQ998" s="15"/>
      <c r="AR998" s="15"/>
      <c r="AS998" s="28"/>
      <c r="AT998" s="71"/>
      <c r="AU998" s="35"/>
      <c r="AV998" s="35"/>
      <c r="AW998" s="35"/>
      <c r="AX998" s="71"/>
      <c r="AY998" s="15"/>
      <c r="AZ998" s="15"/>
      <c r="BA998" s="28"/>
      <c r="BB998" s="71"/>
      <c r="BC998" s="173"/>
      <c r="BD998" s="220"/>
      <c r="BH998" s="221"/>
      <c r="BK998" s="50"/>
      <c r="BL998" s="115"/>
      <c r="BM998" s="43"/>
      <c r="BN998" s="43"/>
      <c r="BO998" s="43"/>
      <c r="BP998" s="115"/>
      <c r="BS998" s="50"/>
      <c r="BT998" s="115"/>
      <c r="BU998" s="222"/>
      <c r="BV998" s="223"/>
      <c r="BZ998" s="221"/>
      <c r="CC998" s="50"/>
      <c r="CD998" s="115"/>
      <c r="CE998" s="43"/>
      <c r="CF998" s="43"/>
      <c r="CG998" s="43"/>
      <c r="CH998" s="115"/>
      <c r="CK998" s="50"/>
      <c r="CL998" s="115"/>
      <c r="CM998" s="222"/>
      <c r="CN998" s="223"/>
      <c r="CR998" s="221"/>
      <c r="CU998" s="50"/>
      <c r="CV998" s="115"/>
      <c r="CW998" s="43"/>
      <c r="CX998" s="43"/>
      <c r="CY998" s="43"/>
      <c r="CZ998" s="115"/>
      <c r="DC998" s="50"/>
      <c r="DD998" s="115"/>
      <c r="DE998" s="222"/>
      <c r="DF998" s="223"/>
      <c r="DJ998" s="221"/>
      <c r="DM998" s="50"/>
      <c r="DN998" s="115"/>
      <c r="DO998" s="43"/>
      <c r="DP998" s="43"/>
      <c r="DQ998" s="43"/>
      <c r="DU998" s="50"/>
      <c r="DV998" s="115"/>
      <c r="DW998" s="222"/>
      <c r="DX998" s="223"/>
      <c r="EG998" s="43"/>
      <c r="EH998" s="43"/>
      <c r="EI998" s="43"/>
    </row>
    <row r="999">
      <c r="A999" s="218"/>
      <c r="B999" s="219"/>
      <c r="C999" s="15"/>
      <c r="D999" s="15"/>
      <c r="E999" s="15"/>
      <c r="F999" s="165"/>
      <c r="G999" s="15"/>
      <c r="H999" s="15"/>
      <c r="I999" s="28"/>
      <c r="J999" s="71"/>
      <c r="K999" s="35"/>
      <c r="L999" s="35"/>
      <c r="M999" s="35"/>
      <c r="N999" s="71"/>
      <c r="O999" s="15"/>
      <c r="P999" s="15"/>
      <c r="Q999" s="28"/>
      <c r="R999" s="71"/>
      <c r="S999" s="173"/>
      <c r="T999" s="219"/>
      <c r="U999" s="15"/>
      <c r="V999" s="15"/>
      <c r="W999" s="15"/>
      <c r="X999" s="165"/>
      <c r="Y999" s="15"/>
      <c r="Z999" s="15"/>
      <c r="AA999" s="15"/>
      <c r="AB999" s="71"/>
      <c r="AC999" s="35"/>
      <c r="AD999" s="35"/>
      <c r="AE999" s="35"/>
      <c r="AF999" s="71"/>
      <c r="AG999" s="15"/>
      <c r="AH999" s="15"/>
      <c r="AI999" s="28"/>
      <c r="AJ999" s="71"/>
      <c r="AK999" s="173"/>
      <c r="AL999" s="219"/>
      <c r="AM999" s="15"/>
      <c r="AN999" s="15"/>
      <c r="AO999" s="15"/>
      <c r="AP999" s="165"/>
      <c r="AQ999" s="15"/>
      <c r="AR999" s="15"/>
      <c r="AS999" s="28"/>
      <c r="AT999" s="71"/>
      <c r="AU999" s="35"/>
      <c r="AV999" s="35"/>
      <c r="AW999" s="35"/>
      <c r="AX999" s="71"/>
      <c r="AY999" s="15"/>
      <c r="AZ999" s="15"/>
      <c r="BA999" s="28"/>
      <c r="BB999" s="71"/>
      <c r="BC999" s="173"/>
      <c r="BD999" s="220"/>
      <c r="BH999" s="221"/>
      <c r="BK999" s="50"/>
      <c r="BL999" s="115"/>
      <c r="BM999" s="43"/>
      <c r="BN999" s="43"/>
      <c r="BO999" s="43"/>
      <c r="BP999" s="115"/>
      <c r="BS999" s="50"/>
      <c r="BT999" s="115"/>
      <c r="BU999" s="222"/>
      <c r="BV999" s="223"/>
      <c r="BZ999" s="221"/>
      <c r="CC999" s="50"/>
      <c r="CD999" s="115"/>
      <c r="CE999" s="43"/>
      <c r="CF999" s="43"/>
      <c r="CG999" s="43"/>
      <c r="CH999" s="115"/>
      <c r="CK999" s="50"/>
      <c r="CL999" s="115"/>
      <c r="CM999" s="222"/>
      <c r="CN999" s="223"/>
      <c r="CR999" s="221"/>
      <c r="CU999" s="50"/>
      <c r="CV999" s="115"/>
      <c r="CW999" s="43"/>
      <c r="CX999" s="43"/>
      <c r="CY999" s="43"/>
      <c r="CZ999" s="115"/>
      <c r="DC999" s="50"/>
      <c r="DD999" s="115"/>
      <c r="DE999" s="222"/>
      <c r="DF999" s="223"/>
      <c r="DJ999" s="221"/>
      <c r="DM999" s="50"/>
      <c r="DN999" s="115"/>
      <c r="DO999" s="43"/>
      <c r="DP999" s="43"/>
      <c r="DQ999" s="43"/>
      <c r="DU999" s="50"/>
      <c r="DV999" s="115"/>
      <c r="DW999" s="222"/>
      <c r="DX999" s="223"/>
      <c r="EG999" s="43"/>
      <c r="EH999" s="43"/>
      <c r="EI999" s="43"/>
    </row>
    <row r="1000">
      <c r="A1000" s="218"/>
      <c r="B1000" s="219"/>
      <c r="C1000" s="15"/>
      <c r="D1000" s="15"/>
      <c r="E1000" s="15"/>
      <c r="F1000" s="165"/>
      <c r="G1000" s="15"/>
      <c r="H1000" s="15"/>
      <c r="I1000" s="28"/>
      <c r="J1000" s="71"/>
      <c r="K1000" s="35"/>
      <c r="L1000" s="35"/>
      <c r="M1000" s="35"/>
      <c r="N1000" s="71"/>
      <c r="O1000" s="15"/>
      <c r="P1000" s="15"/>
      <c r="Q1000" s="28"/>
      <c r="R1000" s="71"/>
      <c r="S1000" s="173"/>
      <c r="T1000" s="219"/>
      <c r="U1000" s="15"/>
      <c r="V1000" s="15"/>
      <c r="W1000" s="15"/>
      <c r="X1000" s="165"/>
      <c r="Y1000" s="15"/>
      <c r="Z1000" s="15"/>
      <c r="AA1000" s="15"/>
      <c r="AB1000" s="71"/>
      <c r="AC1000" s="35"/>
      <c r="AD1000" s="35"/>
      <c r="AE1000" s="35"/>
      <c r="AF1000" s="71"/>
      <c r="AG1000" s="15"/>
      <c r="AH1000" s="15"/>
      <c r="AI1000" s="28"/>
      <c r="AJ1000" s="71"/>
      <c r="AK1000" s="173"/>
      <c r="AL1000" s="219"/>
      <c r="AM1000" s="15"/>
      <c r="AN1000" s="15"/>
      <c r="AO1000" s="15"/>
      <c r="AP1000" s="165"/>
      <c r="AQ1000" s="15"/>
      <c r="AR1000" s="15"/>
      <c r="AS1000" s="28"/>
      <c r="AT1000" s="71"/>
      <c r="AU1000" s="35"/>
      <c r="AV1000" s="35"/>
      <c r="AW1000" s="35"/>
      <c r="AX1000" s="71"/>
      <c r="AY1000" s="15"/>
      <c r="AZ1000" s="15"/>
      <c r="BA1000" s="28"/>
      <c r="BB1000" s="71"/>
      <c r="BC1000" s="173"/>
      <c r="BD1000" s="220"/>
      <c r="BH1000" s="221"/>
      <c r="BK1000" s="50"/>
      <c r="BL1000" s="115"/>
      <c r="BM1000" s="43"/>
      <c r="BN1000" s="43"/>
      <c r="BO1000" s="43"/>
      <c r="BP1000" s="115"/>
      <c r="BS1000" s="50"/>
      <c r="BT1000" s="115"/>
      <c r="BU1000" s="222"/>
      <c r="BV1000" s="223"/>
      <c r="BZ1000" s="221"/>
      <c r="CC1000" s="50"/>
      <c r="CD1000" s="115"/>
      <c r="CE1000" s="43"/>
      <c r="CF1000" s="43"/>
      <c r="CG1000" s="43"/>
      <c r="CH1000" s="115"/>
      <c r="CK1000" s="50"/>
      <c r="CL1000" s="115"/>
      <c r="CM1000" s="222"/>
      <c r="CN1000" s="223"/>
      <c r="CR1000" s="221"/>
      <c r="CU1000" s="50"/>
      <c r="CV1000" s="115"/>
      <c r="CW1000" s="43"/>
      <c r="CX1000" s="43"/>
      <c r="CY1000" s="43"/>
      <c r="CZ1000" s="115"/>
      <c r="DC1000" s="50"/>
      <c r="DD1000" s="115"/>
      <c r="DE1000" s="222"/>
      <c r="DF1000" s="223"/>
      <c r="DJ1000" s="221"/>
      <c r="DM1000" s="50"/>
      <c r="DN1000" s="115"/>
      <c r="DO1000" s="43"/>
      <c r="DP1000" s="43"/>
      <c r="DQ1000" s="43"/>
      <c r="DU1000" s="50"/>
      <c r="DV1000" s="115"/>
      <c r="DW1000" s="222"/>
      <c r="DX1000" s="223"/>
      <c r="EG1000" s="43"/>
      <c r="EH1000" s="43"/>
      <c r="EI1000" s="43"/>
    </row>
    <row r="1001">
      <c r="A1001" s="218"/>
      <c r="B1001" s="219"/>
      <c r="C1001" s="15"/>
      <c r="D1001" s="15"/>
      <c r="E1001" s="15"/>
      <c r="F1001" s="165"/>
      <c r="G1001" s="15"/>
      <c r="H1001" s="15"/>
      <c r="I1001" s="28"/>
      <c r="J1001" s="71"/>
      <c r="K1001" s="35"/>
      <c r="L1001" s="35"/>
      <c r="M1001" s="35"/>
      <c r="N1001" s="71"/>
      <c r="O1001" s="15"/>
      <c r="P1001" s="15"/>
      <c r="Q1001" s="28"/>
      <c r="R1001" s="71"/>
      <c r="S1001" s="173"/>
      <c r="T1001" s="219"/>
      <c r="U1001" s="15"/>
      <c r="V1001" s="15"/>
      <c r="W1001" s="15"/>
      <c r="X1001" s="165"/>
      <c r="Y1001" s="15"/>
      <c r="Z1001" s="15"/>
      <c r="AA1001" s="15"/>
      <c r="AB1001" s="71"/>
      <c r="AC1001" s="35"/>
      <c r="AD1001" s="35"/>
      <c r="AE1001" s="35"/>
      <c r="AF1001" s="71"/>
      <c r="AG1001" s="15"/>
      <c r="AH1001" s="15"/>
      <c r="AI1001" s="28"/>
      <c r="AJ1001" s="71"/>
      <c r="AK1001" s="173"/>
      <c r="AL1001" s="219"/>
      <c r="AM1001" s="15"/>
      <c r="AN1001" s="15"/>
      <c r="AO1001" s="15"/>
      <c r="AP1001" s="165"/>
      <c r="AQ1001" s="15"/>
      <c r="AR1001" s="15"/>
      <c r="AS1001" s="28"/>
      <c r="AT1001" s="71"/>
      <c r="AU1001" s="35"/>
      <c r="AV1001" s="35"/>
      <c r="AW1001" s="35"/>
      <c r="AX1001" s="71"/>
      <c r="AY1001" s="15"/>
      <c r="AZ1001" s="15"/>
      <c r="BA1001" s="28"/>
      <c r="BB1001" s="71"/>
      <c r="BC1001" s="173"/>
      <c r="BD1001" s="220"/>
      <c r="BH1001" s="221"/>
      <c r="BK1001" s="50"/>
      <c r="BL1001" s="115"/>
      <c r="BM1001" s="43"/>
      <c r="BN1001" s="43"/>
      <c r="BO1001" s="43"/>
      <c r="BP1001" s="115"/>
      <c r="BS1001" s="50"/>
      <c r="BT1001" s="115"/>
      <c r="BU1001" s="222"/>
      <c r="BV1001" s="223"/>
      <c r="BZ1001" s="221"/>
      <c r="CC1001" s="50"/>
      <c r="CD1001" s="115"/>
      <c r="CE1001" s="43"/>
      <c r="CF1001" s="43"/>
      <c r="CG1001" s="43"/>
      <c r="CH1001" s="115"/>
      <c r="CK1001" s="50"/>
      <c r="CL1001" s="115"/>
      <c r="CM1001" s="222"/>
      <c r="CN1001" s="223"/>
      <c r="CR1001" s="221"/>
      <c r="CU1001" s="50"/>
      <c r="CV1001" s="115"/>
      <c r="CW1001" s="43"/>
      <c r="CX1001" s="43"/>
      <c r="CY1001" s="43"/>
      <c r="CZ1001" s="115"/>
      <c r="DC1001" s="50"/>
      <c r="DD1001" s="115"/>
      <c r="DE1001" s="222"/>
      <c r="DF1001" s="223"/>
      <c r="DJ1001" s="221"/>
      <c r="DM1001" s="50"/>
      <c r="DN1001" s="115"/>
      <c r="DO1001" s="43"/>
      <c r="DP1001" s="43"/>
      <c r="DQ1001" s="43"/>
      <c r="DU1001" s="50"/>
      <c r="DV1001" s="115"/>
      <c r="DW1001" s="222"/>
      <c r="DX1001" s="223"/>
      <c r="EG1001" s="43"/>
      <c r="EH1001" s="43"/>
      <c r="EI1001" s="43"/>
    </row>
    <row r="1002">
      <c r="A1002" s="218"/>
      <c r="B1002" s="219"/>
      <c r="C1002" s="15"/>
      <c r="D1002" s="15"/>
      <c r="E1002" s="15"/>
      <c r="F1002" s="165"/>
      <c r="G1002" s="15"/>
      <c r="H1002" s="15"/>
      <c r="I1002" s="28"/>
      <c r="J1002" s="71"/>
      <c r="K1002" s="35"/>
      <c r="L1002" s="35"/>
      <c r="M1002" s="35"/>
      <c r="N1002" s="71"/>
      <c r="O1002" s="15"/>
      <c r="P1002" s="15"/>
      <c r="Q1002" s="28"/>
      <c r="R1002" s="71"/>
      <c r="S1002" s="173"/>
      <c r="T1002" s="219"/>
      <c r="U1002" s="15"/>
      <c r="V1002" s="15"/>
      <c r="W1002" s="15"/>
      <c r="X1002" s="165"/>
      <c r="Y1002" s="15"/>
      <c r="Z1002" s="15"/>
      <c r="AA1002" s="15"/>
      <c r="AB1002" s="71"/>
      <c r="AC1002" s="35"/>
      <c r="AD1002" s="35"/>
      <c r="AE1002" s="35"/>
      <c r="AF1002" s="71"/>
      <c r="AG1002" s="15"/>
      <c r="AH1002" s="15"/>
      <c r="AI1002" s="28"/>
      <c r="AJ1002" s="71"/>
      <c r="AK1002" s="173"/>
      <c r="AL1002" s="219"/>
      <c r="AM1002" s="15"/>
      <c r="AN1002" s="15"/>
      <c r="AO1002" s="15"/>
      <c r="AP1002" s="165"/>
      <c r="AQ1002" s="15"/>
      <c r="AR1002" s="15"/>
      <c r="AS1002" s="28"/>
      <c r="AT1002" s="71"/>
      <c r="AU1002" s="35"/>
      <c r="AV1002" s="35"/>
      <c r="AW1002" s="35"/>
      <c r="AX1002" s="71"/>
      <c r="AY1002" s="15"/>
      <c r="AZ1002" s="15"/>
      <c r="BA1002" s="28"/>
      <c r="BB1002" s="71"/>
      <c r="BC1002" s="173"/>
      <c r="BD1002" s="220"/>
      <c r="BH1002" s="221"/>
      <c r="BK1002" s="50"/>
      <c r="BL1002" s="115"/>
      <c r="BM1002" s="43"/>
      <c r="BN1002" s="43"/>
      <c r="BO1002" s="43"/>
      <c r="BP1002" s="115"/>
      <c r="BS1002" s="50"/>
      <c r="BT1002" s="115"/>
      <c r="BU1002" s="222"/>
      <c r="BV1002" s="223"/>
      <c r="BZ1002" s="221"/>
      <c r="CC1002" s="50"/>
      <c r="CD1002" s="115"/>
      <c r="CE1002" s="43"/>
      <c r="CF1002" s="43"/>
      <c r="CG1002" s="43"/>
      <c r="CH1002" s="115"/>
      <c r="CK1002" s="50"/>
      <c r="CL1002" s="115"/>
      <c r="CM1002" s="222"/>
      <c r="CN1002" s="223"/>
      <c r="CR1002" s="221"/>
      <c r="CU1002" s="50"/>
      <c r="CV1002" s="115"/>
      <c r="CW1002" s="43"/>
      <c r="CX1002" s="43"/>
      <c r="CY1002" s="43"/>
      <c r="CZ1002" s="115"/>
      <c r="DC1002" s="50"/>
      <c r="DD1002" s="115"/>
      <c r="DE1002" s="222"/>
      <c r="DF1002" s="223"/>
      <c r="DJ1002" s="221"/>
      <c r="DM1002" s="50"/>
      <c r="DN1002" s="115"/>
      <c r="DO1002" s="43"/>
      <c r="DP1002" s="43"/>
      <c r="DQ1002" s="43"/>
      <c r="DU1002" s="50"/>
      <c r="DV1002" s="115"/>
      <c r="DW1002" s="222"/>
      <c r="DX1002" s="223"/>
      <c r="EG1002" s="43"/>
      <c r="EH1002" s="43"/>
      <c r="EI1002" s="43"/>
    </row>
    <row r="1003">
      <c r="A1003" s="218"/>
      <c r="B1003" s="219"/>
      <c r="C1003" s="15"/>
      <c r="D1003" s="15"/>
      <c r="E1003" s="15"/>
      <c r="F1003" s="165"/>
      <c r="G1003" s="15"/>
      <c r="H1003" s="15"/>
      <c r="I1003" s="28"/>
      <c r="J1003" s="71"/>
      <c r="K1003" s="35"/>
      <c r="L1003" s="35"/>
      <c r="M1003" s="35"/>
      <c r="N1003" s="71"/>
      <c r="O1003" s="15"/>
      <c r="P1003" s="15"/>
      <c r="Q1003" s="28"/>
      <c r="R1003" s="71"/>
      <c r="S1003" s="173"/>
      <c r="T1003" s="219"/>
      <c r="U1003" s="15"/>
      <c r="V1003" s="15"/>
      <c r="W1003" s="15"/>
      <c r="X1003" s="165"/>
      <c r="Y1003" s="15"/>
      <c r="Z1003" s="15"/>
      <c r="AA1003" s="15"/>
      <c r="AB1003" s="71"/>
      <c r="AC1003" s="35"/>
      <c r="AD1003" s="35"/>
      <c r="AE1003" s="35"/>
      <c r="AF1003" s="71"/>
      <c r="AG1003" s="15"/>
      <c r="AH1003" s="15"/>
      <c r="AI1003" s="28"/>
      <c r="AJ1003" s="71"/>
      <c r="AK1003" s="173"/>
      <c r="AL1003" s="219"/>
      <c r="AM1003" s="15"/>
      <c r="AN1003" s="15"/>
      <c r="AO1003" s="15"/>
      <c r="AP1003" s="165"/>
      <c r="AQ1003" s="15"/>
      <c r="AR1003" s="15"/>
      <c r="AS1003" s="28"/>
      <c r="AT1003" s="71"/>
      <c r="AU1003" s="35"/>
      <c r="AV1003" s="35"/>
      <c r="AW1003" s="35"/>
      <c r="AX1003" s="71"/>
      <c r="AY1003" s="15"/>
      <c r="AZ1003" s="15"/>
      <c r="BA1003" s="28"/>
      <c r="BB1003" s="71"/>
      <c r="BC1003" s="173"/>
      <c r="BD1003" s="220"/>
      <c r="BH1003" s="221"/>
      <c r="BK1003" s="50"/>
      <c r="BL1003" s="115"/>
      <c r="BM1003" s="43"/>
      <c r="BN1003" s="43"/>
      <c r="BO1003" s="43"/>
      <c r="BP1003" s="115"/>
      <c r="BS1003" s="50"/>
      <c r="BT1003" s="115"/>
      <c r="BU1003" s="222"/>
      <c r="BV1003" s="223"/>
      <c r="BZ1003" s="221"/>
      <c r="CC1003" s="50"/>
      <c r="CD1003" s="115"/>
      <c r="CE1003" s="43"/>
      <c r="CF1003" s="43"/>
      <c r="CG1003" s="43"/>
      <c r="CH1003" s="115"/>
      <c r="CK1003" s="50"/>
      <c r="CL1003" s="115"/>
      <c r="CM1003" s="222"/>
      <c r="CN1003" s="223"/>
      <c r="CR1003" s="221"/>
      <c r="CU1003" s="50"/>
      <c r="CV1003" s="115"/>
      <c r="CW1003" s="43"/>
      <c r="CX1003" s="43"/>
      <c r="CY1003" s="43"/>
      <c r="CZ1003" s="115"/>
      <c r="DC1003" s="50"/>
      <c r="DD1003" s="115"/>
      <c r="DE1003" s="222"/>
      <c r="DF1003" s="223"/>
      <c r="DJ1003" s="221"/>
      <c r="DM1003" s="50"/>
      <c r="DN1003" s="115"/>
      <c r="DO1003" s="43"/>
      <c r="DP1003" s="43"/>
      <c r="DQ1003" s="43"/>
      <c r="DU1003" s="50"/>
      <c r="DV1003" s="115"/>
      <c r="DW1003" s="222"/>
      <c r="DX1003" s="223"/>
      <c r="EG1003" s="43"/>
      <c r="EH1003" s="43"/>
      <c r="EI1003" s="43"/>
    </row>
    <row r="1004">
      <c r="A1004" s="218"/>
      <c r="B1004" s="219"/>
      <c r="C1004" s="15"/>
      <c r="D1004" s="15"/>
      <c r="E1004" s="15"/>
      <c r="F1004" s="165"/>
      <c r="G1004" s="15"/>
      <c r="H1004" s="15"/>
      <c r="I1004" s="28"/>
      <c r="J1004" s="71"/>
      <c r="K1004" s="35"/>
      <c r="L1004" s="35"/>
      <c r="M1004" s="35"/>
      <c r="N1004" s="71"/>
      <c r="O1004" s="15"/>
      <c r="P1004" s="15"/>
      <c r="Q1004" s="28"/>
      <c r="R1004" s="71"/>
      <c r="S1004" s="173"/>
      <c r="T1004" s="219"/>
      <c r="U1004" s="15"/>
      <c r="V1004" s="15"/>
      <c r="W1004" s="15"/>
      <c r="X1004" s="165"/>
      <c r="Y1004" s="15"/>
      <c r="Z1004" s="15"/>
      <c r="AA1004" s="15"/>
      <c r="AB1004" s="71"/>
      <c r="AC1004" s="35"/>
      <c r="AD1004" s="35"/>
      <c r="AE1004" s="35"/>
      <c r="AF1004" s="71"/>
      <c r="AG1004" s="15"/>
      <c r="AH1004" s="15"/>
      <c r="AI1004" s="28"/>
      <c r="AJ1004" s="71"/>
      <c r="AK1004" s="173"/>
      <c r="AL1004" s="219"/>
      <c r="AM1004" s="15"/>
      <c r="AN1004" s="15"/>
      <c r="AO1004" s="15"/>
      <c r="AP1004" s="165"/>
      <c r="AQ1004" s="15"/>
      <c r="AR1004" s="15"/>
      <c r="AS1004" s="28"/>
      <c r="AT1004" s="71"/>
      <c r="AU1004" s="35"/>
      <c r="AV1004" s="35"/>
      <c r="AW1004" s="35"/>
      <c r="AX1004" s="71"/>
      <c r="AY1004" s="15"/>
      <c r="AZ1004" s="15"/>
      <c r="BA1004" s="28"/>
      <c r="BB1004" s="71"/>
      <c r="BC1004" s="173"/>
      <c r="BD1004" s="220"/>
      <c r="BH1004" s="221"/>
      <c r="BK1004" s="50"/>
      <c r="BL1004" s="115"/>
      <c r="BM1004" s="43"/>
      <c r="BN1004" s="43"/>
      <c r="BO1004" s="43"/>
      <c r="BP1004" s="115"/>
      <c r="BS1004" s="50"/>
      <c r="BT1004" s="115"/>
      <c r="BU1004" s="222"/>
      <c r="BV1004" s="223"/>
      <c r="BZ1004" s="221"/>
      <c r="CC1004" s="50"/>
      <c r="CD1004" s="115"/>
      <c r="CE1004" s="43"/>
      <c r="CF1004" s="43"/>
      <c r="CG1004" s="43"/>
      <c r="CH1004" s="115"/>
      <c r="CK1004" s="50"/>
      <c r="CL1004" s="115"/>
      <c r="CM1004" s="222"/>
      <c r="CN1004" s="223"/>
      <c r="CR1004" s="221"/>
      <c r="CU1004" s="50"/>
      <c r="CV1004" s="115"/>
      <c r="CW1004" s="43"/>
      <c r="CX1004" s="43"/>
      <c r="CY1004" s="43"/>
      <c r="CZ1004" s="115"/>
      <c r="DC1004" s="50"/>
      <c r="DD1004" s="115"/>
      <c r="DE1004" s="222"/>
      <c r="DF1004" s="223"/>
      <c r="DJ1004" s="221"/>
      <c r="DM1004" s="50"/>
      <c r="DN1004" s="115"/>
      <c r="DO1004" s="43"/>
      <c r="DP1004" s="43"/>
      <c r="DQ1004" s="43"/>
      <c r="DU1004" s="50"/>
      <c r="DV1004" s="115"/>
      <c r="DW1004" s="222"/>
      <c r="DX1004" s="223"/>
      <c r="EG1004" s="43"/>
      <c r="EH1004" s="43"/>
      <c r="EI1004" s="43"/>
    </row>
    <row r="1005">
      <c r="A1005" s="218"/>
      <c r="B1005" s="219"/>
      <c r="C1005" s="15"/>
      <c r="D1005" s="15"/>
      <c r="E1005" s="15"/>
      <c r="F1005" s="165"/>
      <c r="G1005" s="15"/>
      <c r="H1005" s="15"/>
      <c r="I1005" s="28"/>
      <c r="J1005" s="71"/>
      <c r="K1005" s="35"/>
      <c r="L1005" s="35"/>
      <c r="M1005" s="35"/>
      <c r="N1005" s="71"/>
      <c r="O1005" s="15"/>
      <c r="P1005" s="15"/>
      <c r="Q1005" s="28"/>
      <c r="R1005" s="71"/>
      <c r="S1005" s="173"/>
      <c r="T1005" s="219"/>
      <c r="U1005" s="15"/>
      <c r="V1005" s="15"/>
      <c r="W1005" s="15"/>
      <c r="X1005" s="165"/>
      <c r="Y1005" s="15"/>
      <c r="Z1005" s="15"/>
      <c r="AA1005" s="15"/>
      <c r="AB1005" s="71"/>
      <c r="AC1005" s="35"/>
      <c r="AD1005" s="35"/>
      <c r="AE1005" s="35"/>
      <c r="AF1005" s="71"/>
      <c r="AG1005" s="15"/>
      <c r="AH1005" s="15"/>
      <c r="AI1005" s="28"/>
      <c r="AJ1005" s="71"/>
      <c r="AK1005" s="173"/>
      <c r="AL1005" s="219"/>
      <c r="AM1005" s="15"/>
      <c r="AN1005" s="15"/>
      <c r="AO1005" s="15"/>
      <c r="AP1005" s="165"/>
      <c r="AQ1005" s="15"/>
      <c r="AR1005" s="15"/>
      <c r="AS1005" s="28"/>
      <c r="AT1005" s="71"/>
      <c r="AU1005" s="35"/>
      <c r="AV1005" s="35"/>
      <c r="AW1005" s="35"/>
      <c r="AX1005" s="71"/>
      <c r="AY1005" s="15"/>
      <c r="AZ1005" s="15"/>
      <c r="BA1005" s="28"/>
      <c r="BB1005" s="71"/>
      <c r="BC1005" s="173"/>
      <c r="BD1005" s="220"/>
      <c r="BH1005" s="221"/>
      <c r="BK1005" s="50"/>
      <c r="BL1005" s="115"/>
      <c r="BM1005" s="43"/>
      <c r="BN1005" s="43"/>
      <c r="BO1005" s="43"/>
      <c r="BP1005" s="115"/>
      <c r="BS1005" s="50"/>
      <c r="BT1005" s="115"/>
      <c r="BU1005" s="222"/>
      <c r="BV1005" s="223"/>
      <c r="BZ1005" s="221"/>
      <c r="CC1005" s="50"/>
      <c r="CD1005" s="115"/>
      <c r="CE1005" s="43"/>
      <c r="CF1005" s="43"/>
      <c r="CG1005" s="43"/>
      <c r="CH1005" s="115"/>
      <c r="CK1005" s="50"/>
      <c r="CL1005" s="115"/>
      <c r="CM1005" s="222"/>
      <c r="CN1005" s="223"/>
      <c r="CR1005" s="221"/>
      <c r="CU1005" s="50"/>
      <c r="CV1005" s="115"/>
      <c r="CW1005" s="43"/>
      <c r="CX1005" s="43"/>
      <c r="CY1005" s="43"/>
      <c r="CZ1005" s="115"/>
      <c r="DC1005" s="50"/>
      <c r="DD1005" s="115"/>
      <c r="DE1005" s="222"/>
      <c r="DF1005" s="223"/>
      <c r="DJ1005" s="221"/>
      <c r="DM1005" s="50"/>
      <c r="DN1005" s="115"/>
      <c r="DO1005" s="43"/>
      <c r="DP1005" s="43"/>
      <c r="DQ1005" s="43"/>
      <c r="DU1005" s="50"/>
      <c r="DV1005" s="115"/>
      <c r="DW1005" s="222"/>
      <c r="DX1005" s="223"/>
      <c r="EG1005" s="43"/>
      <c r="EH1005" s="43"/>
      <c r="EI1005" s="43"/>
    </row>
    <row r="1006">
      <c r="A1006" s="218"/>
      <c r="B1006" s="219"/>
      <c r="C1006" s="15"/>
      <c r="D1006" s="15"/>
      <c r="E1006" s="15"/>
      <c r="F1006" s="165"/>
      <c r="G1006" s="15"/>
      <c r="H1006" s="15"/>
      <c r="I1006" s="28"/>
      <c r="J1006" s="71"/>
      <c r="K1006" s="35"/>
      <c r="L1006" s="35"/>
      <c r="M1006" s="35"/>
      <c r="N1006" s="71"/>
      <c r="O1006" s="15"/>
      <c r="P1006" s="15"/>
      <c r="Q1006" s="28"/>
      <c r="R1006" s="71"/>
      <c r="S1006" s="173"/>
      <c r="T1006" s="219"/>
      <c r="U1006" s="15"/>
      <c r="V1006" s="15"/>
      <c r="W1006" s="15"/>
      <c r="X1006" s="165"/>
      <c r="Y1006" s="15"/>
      <c r="Z1006" s="15"/>
      <c r="AA1006" s="15"/>
      <c r="AB1006" s="71"/>
      <c r="AC1006" s="35"/>
      <c r="AD1006" s="35"/>
      <c r="AE1006" s="35"/>
      <c r="AF1006" s="71"/>
      <c r="AG1006" s="15"/>
      <c r="AH1006" s="15"/>
      <c r="AI1006" s="28"/>
      <c r="AJ1006" s="71"/>
      <c r="AK1006" s="173"/>
      <c r="AL1006" s="219"/>
      <c r="AM1006" s="15"/>
      <c r="AN1006" s="15"/>
      <c r="AO1006" s="15"/>
      <c r="AP1006" s="165"/>
      <c r="AQ1006" s="15"/>
      <c r="AR1006" s="15"/>
      <c r="AS1006" s="28"/>
      <c r="AT1006" s="71"/>
      <c r="AU1006" s="35"/>
      <c r="AV1006" s="35"/>
      <c r="AW1006" s="35"/>
      <c r="AX1006" s="71"/>
      <c r="AY1006" s="15"/>
      <c r="AZ1006" s="15"/>
      <c r="BA1006" s="28"/>
      <c r="BB1006" s="71"/>
      <c r="BC1006" s="173"/>
      <c r="BD1006" s="220"/>
      <c r="BH1006" s="221"/>
      <c r="BK1006" s="50"/>
      <c r="BL1006" s="115"/>
      <c r="BM1006" s="43"/>
      <c r="BN1006" s="43"/>
      <c r="BO1006" s="43"/>
      <c r="BP1006" s="115"/>
      <c r="BS1006" s="50"/>
      <c r="BT1006" s="115"/>
      <c r="BU1006" s="222"/>
      <c r="BV1006" s="223"/>
      <c r="BZ1006" s="221"/>
      <c r="CC1006" s="50"/>
      <c r="CD1006" s="115"/>
      <c r="CE1006" s="43"/>
      <c r="CF1006" s="43"/>
      <c r="CG1006" s="43"/>
      <c r="CH1006" s="115"/>
      <c r="CK1006" s="50"/>
      <c r="CL1006" s="115"/>
      <c r="CM1006" s="222"/>
      <c r="CN1006" s="223"/>
      <c r="CR1006" s="221"/>
      <c r="CU1006" s="50"/>
      <c r="CV1006" s="115"/>
      <c r="CW1006" s="43"/>
      <c r="CX1006" s="43"/>
      <c r="CY1006" s="43"/>
      <c r="CZ1006" s="115"/>
      <c r="DC1006" s="50"/>
      <c r="DD1006" s="115"/>
      <c r="DE1006" s="222"/>
      <c r="DF1006" s="223"/>
      <c r="DJ1006" s="221"/>
      <c r="DM1006" s="50"/>
      <c r="DN1006" s="115"/>
      <c r="DO1006" s="43"/>
      <c r="DP1006" s="43"/>
      <c r="DQ1006" s="43"/>
      <c r="DU1006" s="50"/>
      <c r="DV1006" s="115"/>
      <c r="DW1006" s="222"/>
      <c r="DX1006" s="223"/>
      <c r="EG1006" s="43"/>
      <c r="EH1006" s="43"/>
      <c r="EI1006" s="43"/>
    </row>
    <row r="1007">
      <c r="A1007" s="218"/>
      <c r="B1007" s="219"/>
      <c r="C1007" s="15"/>
      <c r="D1007" s="15"/>
      <c r="E1007" s="15"/>
      <c r="F1007" s="165"/>
      <c r="G1007" s="15"/>
      <c r="H1007" s="15"/>
      <c r="I1007" s="28"/>
      <c r="J1007" s="71"/>
      <c r="K1007" s="35"/>
      <c r="L1007" s="35"/>
      <c r="M1007" s="35"/>
      <c r="N1007" s="71"/>
      <c r="O1007" s="15"/>
      <c r="P1007" s="15"/>
      <c r="Q1007" s="28"/>
      <c r="R1007" s="71"/>
      <c r="S1007" s="173"/>
      <c r="T1007" s="219"/>
      <c r="U1007" s="15"/>
      <c r="V1007" s="15"/>
      <c r="W1007" s="15"/>
      <c r="X1007" s="165"/>
      <c r="Y1007" s="15"/>
      <c r="Z1007" s="15"/>
      <c r="AA1007" s="15"/>
      <c r="AB1007" s="71"/>
      <c r="AC1007" s="35"/>
      <c r="AD1007" s="35"/>
      <c r="AE1007" s="35"/>
      <c r="AF1007" s="71"/>
      <c r="AG1007" s="15"/>
      <c r="AH1007" s="15"/>
      <c r="AI1007" s="28"/>
      <c r="AJ1007" s="71"/>
      <c r="AK1007" s="173"/>
      <c r="AL1007" s="219"/>
      <c r="AM1007" s="15"/>
      <c r="AN1007" s="15"/>
      <c r="AO1007" s="15"/>
      <c r="AP1007" s="165"/>
      <c r="AQ1007" s="15"/>
      <c r="AR1007" s="15"/>
      <c r="AS1007" s="28"/>
      <c r="AT1007" s="71"/>
      <c r="AU1007" s="35"/>
      <c r="AV1007" s="35"/>
      <c r="AW1007" s="35"/>
      <c r="AX1007" s="71"/>
      <c r="AY1007" s="15"/>
      <c r="AZ1007" s="15"/>
      <c r="BA1007" s="28"/>
      <c r="BB1007" s="71"/>
      <c r="BC1007" s="173"/>
      <c r="BD1007" s="220"/>
      <c r="BH1007" s="221"/>
      <c r="BK1007" s="50"/>
      <c r="BL1007" s="115"/>
      <c r="BM1007" s="43"/>
      <c r="BN1007" s="43"/>
      <c r="BO1007" s="43"/>
      <c r="BP1007" s="115"/>
      <c r="BS1007" s="50"/>
      <c r="BT1007" s="115"/>
      <c r="BU1007" s="222"/>
      <c r="BV1007" s="223"/>
      <c r="BZ1007" s="221"/>
      <c r="CC1007" s="50"/>
      <c r="CD1007" s="115"/>
      <c r="CE1007" s="43"/>
      <c r="CF1007" s="43"/>
      <c r="CG1007" s="43"/>
      <c r="CH1007" s="115"/>
      <c r="CK1007" s="50"/>
      <c r="CL1007" s="115"/>
      <c r="CM1007" s="222"/>
      <c r="CN1007" s="223"/>
      <c r="CR1007" s="221"/>
      <c r="CU1007" s="50"/>
      <c r="CV1007" s="115"/>
      <c r="CW1007" s="43"/>
      <c r="CX1007" s="43"/>
      <c r="CY1007" s="43"/>
      <c r="CZ1007" s="115"/>
      <c r="DC1007" s="50"/>
      <c r="DD1007" s="115"/>
      <c r="DE1007" s="222"/>
      <c r="DF1007" s="223"/>
      <c r="DJ1007" s="221"/>
      <c r="DM1007" s="50"/>
      <c r="DN1007" s="115"/>
      <c r="DO1007" s="43"/>
      <c r="DP1007" s="43"/>
      <c r="DQ1007" s="43"/>
      <c r="DU1007" s="50"/>
      <c r="DV1007" s="115"/>
      <c r="DW1007" s="222"/>
      <c r="DX1007" s="223"/>
      <c r="EG1007" s="43"/>
      <c r="EH1007" s="43"/>
      <c r="EI1007" s="43"/>
    </row>
  </sheetData>
  <mergeCells count="8">
    <mergeCell ref="B1:S1"/>
    <mergeCell ref="T1:AK1"/>
    <mergeCell ref="AL1:BC1"/>
    <mergeCell ref="BD1:BU1"/>
    <mergeCell ref="BV1:CM1"/>
    <mergeCell ref="CN1:DE1"/>
    <mergeCell ref="DF1:DW1"/>
    <mergeCell ref="DX1:EO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63"/>
    <col customWidth="1" min="12" max="12" width="8.5"/>
  </cols>
  <sheetData>
    <row r="1">
      <c r="A1" s="3" t="s">
        <v>222</v>
      </c>
      <c r="B1" s="3" t="s">
        <v>1</v>
      </c>
      <c r="C1" s="3" t="s">
        <v>190</v>
      </c>
      <c r="D1" s="107" t="s">
        <v>194</v>
      </c>
      <c r="E1" s="3" t="s">
        <v>195</v>
      </c>
      <c r="F1" s="3" t="s">
        <v>197</v>
      </c>
      <c r="G1" s="2" t="s">
        <v>223</v>
      </c>
      <c r="H1" s="3" t="s">
        <v>192</v>
      </c>
      <c r="I1" s="3" t="s">
        <v>193</v>
      </c>
      <c r="J1" s="3" t="s">
        <v>212</v>
      </c>
      <c r="K1" s="3" t="s">
        <v>213</v>
      </c>
      <c r="L1" s="3" t="s">
        <v>196</v>
      </c>
      <c r="M1" s="108" t="s">
        <v>200</v>
      </c>
      <c r="N1" s="3" t="s">
        <v>201</v>
      </c>
      <c r="O1" s="3" t="s">
        <v>202</v>
      </c>
      <c r="P1" s="3" t="s">
        <v>203</v>
      </c>
      <c r="Q1" s="3" t="s">
        <v>204</v>
      </c>
      <c r="R1" s="3" t="s">
        <v>214</v>
      </c>
      <c r="S1" s="3" t="s">
        <v>205</v>
      </c>
      <c r="T1" s="78" t="s">
        <v>206</v>
      </c>
      <c r="U1" s="4" t="s">
        <v>224</v>
      </c>
    </row>
    <row r="2">
      <c r="A2" s="109">
        <v>44949.0</v>
      </c>
      <c r="B2" s="2">
        <v>1.0</v>
      </c>
      <c r="C2" s="2"/>
      <c r="D2" s="2"/>
      <c r="E2" s="2"/>
      <c r="F2" s="2"/>
      <c r="G2" s="17" t="str">
        <f t="array" ref="G2">IFERROR(E2*INDEX(PRECIOS!$B$2:$E$44,MATCH(F2,PRECIOS!$B$2:$B$44,0),4),"")</f>
        <v/>
      </c>
      <c r="H2" s="2"/>
      <c r="I2" s="2">
        <f t="shared" ref="I2:I99" si="1">IFERROR(H2-INDEX($H$2:$H2006,MATCH(1,(C2=$C$2:$C2006)*((A2-7)=$A$2:$A2006),0),1),0)</f>
        <v>0</v>
      </c>
      <c r="J2" s="15" t="str">
        <f>IFERROR(LOOKUP(H2,Masterline!$A$2:$A$34,Masterline!$D$2:$D$34)-(H2-INT(H2))*LOOKUP(H2,Masterline!$A$2:$A$34,Masterline!$E$2:$E$34),"")</f>
        <v/>
      </c>
      <c r="K2" s="28" t="str">
        <f>IFERROR((D2*100/J2)*1000/H2,"")</f>
        <v/>
      </c>
      <c r="L2" s="117" t="str">
        <f>iferror(E2/(VLOOKUP(C2,'SIEMB. CAMAGUI'!$B$2:$C$103,2,FALSE)*N2*I2/1000),"")</f>
        <v/>
      </c>
      <c r="M2" s="118" t="str">
        <f>IFERROR(K2/VLOOKUP(C2,'SIEMB. CAMAGUI'!$B$2:$C$103,2,FALSE),"")</f>
        <v/>
      </c>
      <c r="N2" s="23"/>
      <c r="O2" s="71" t="str">
        <f>IFERROR(N2*VLOOKUP(C2,'SIEMB. CAMAGUI'!$B$2:$D$103,3,FALSE),"")</f>
        <v/>
      </c>
      <c r="P2" s="2"/>
      <c r="Q2" s="2"/>
      <c r="R2" s="15" t="str">
        <f>IFERROR(LOOKUP(Q2,Masterline!$A$2:$A$34,Masterline!$D$2:$D$34)-(Q2-INT(Q2))*LOOKUP(Q2,Masterline!$A$2:$A$34,Masterline!$E$2:$E$34),"")</f>
        <v/>
      </c>
      <c r="S2" s="71" t="str">
        <f>IFERROR((Q2)*VLOOKUP(C2,'SIEMB. CAMAGUI'!$B$2:$C$103,2,FALSE)*(N2-0.0033333*7)*((J2+R2)/2/100)/1000,"")</f>
        <v/>
      </c>
      <c r="T2" s="119">
        <f>(S2-D2)/4</f>
        <v>0</v>
      </c>
      <c r="U2" s="71">
        <f t="shared" ref="U2:U99" si="2">K2*H2/1000</f>
        <v>0</v>
      </c>
    </row>
    <row r="3">
      <c r="A3" s="109">
        <v>44956.0</v>
      </c>
      <c r="B3" s="2">
        <v>1.0</v>
      </c>
      <c r="C3" s="2"/>
      <c r="D3" s="2"/>
      <c r="E3" s="2"/>
      <c r="F3" s="2"/>
      <c r="G3" s="17"/>
      <c r="H3" s="2"/>
      <c r="I3" s="2">
        <f t="shared" si="1"/>
        <v>0</v>
      </c>
      <c r="J3" s="15"/>
      <c r="K3" s="28"/>
      <c r="L3" s="117" t="str">
        <f>iferror(E3/(VLOOKUP(C3,'SIEMB. CAMAGUI'!$B$2:$C$103,2,FALSE)*N3*I3/1000),"")</f>
        <v/>
      </c>
      <c r="M3" s="118"/>
      <c r="N3" s="23"/>
      <c r="O3" s="71"/>
      <c r="P3" s="2"/>
      <c r="Q3" s="2"/>
      <c r="R3" s="15"/>
      <c r="S3" s="71"/>
      <c r="T3" s="119"/>
      <c r="U3" s="71">
        <f t="shared" si="2"/>
        <v>0</v>
      </c>
    </row>
    <row r="4">
      <c r="A4" s="109">
        <v>44963.0</v>
      </c>
      <c r="B4" s="2">
        <v>1.0</v>
      </c>
      <c r="C4" s="2"/>
      <c r="D4" s="2"/>
      <c r="E4" s="2"/>
      <c r="F4" s="2"/>
      <c r="G4" s="17"/>
      <c r="H4" s="2"/>
      <c r="I4" s="2">
        <f t="shared" si="1"/>
        <v>0</v>
      </c>
      <c r="J4" s="15"/>
      <c r="K4" s="28"/>
      <c r="L4" s="117" t="str">
        <f>iferror(E4/(VLOOKUP(C4,'SIEMB. CAMAGUI'!$B$2:$C$103,2,FALSE)*N4*I4/1000),"")</f>
        <v/>
      </c>
      <c r="M4" s="118"/>
      <c r="N4" s="23"/>
      <c r="O4" s="71"/>
      <c r="P4" s="2"/>
      <c r="Q4" s="2"/>
      <c r="R4" s="15"/>
      <c r="S4" s="71"/>
      <c r="T4" s="119"/>
      <c r="U4" s="71">
        <f t="shared" si="2"/>
        <v>0</v>
      </c>
    </row>
    <row r="5">
      <c r="A5" s="109">
        <v>44970.0</v>
      </c>
      <c r="B5" s="2">
        <v>1.0</v>
      </c>
      <c r="C5" s="2" t="s">
        <v>225</v>
      </c>
      <c r="D5" s="2">
        <v>50.0</v>
      </c>
      <c r="E5" s="2">
        <v>100.0</v>
      </c>
      <c r="F5" s="2" t="s">
        <v>50</v>
      </c>
      <c r="G5" s="17">
        <f t="array" ref="G5">IFERROR(E5*INDEX(PRECIOS!$B$2:$E$44,MATCH(F5,PRECIOS!$B$2:$B$44,0),4),"")</f>
        <v>139.8</v>
      </c>
      <c r="H5" s="2">
        <v>0.4</v>
      </c>
      <c r="I5" s="2">
        <f t="shared" si="1"/>
        <v>0</v>
      </c>
      <c r="J5" s="15">
        <f>IFERROR(LOOKUP(H5,Masterline!$A$2:$A$34,Masterline!$D$2:$D$34)-(H5-INT(H5))*LOOKUP(H5,Masterline!$A$2:$A$34,Masterline!$E$2:$E$34),"")</f>
        <v>21.6264</v>
      </c>
      <c r="K5" s="28">
        <f t="shared" ref="K5:K23" si="3">IFERROR((D5*100/J5)*1000/H5,"")</f>
        <v>577997.2626</v>
      </c>
      <c r="L5" s="117" t="str">
        <f>iferror(E5/(VLOOKUP(C5,'SIEMB. CAMAGUI'!$B$2:$C$103,2,FALSE)*N5*I5/1000),"")</f>
        <v/>
      </c>
      <c r="M5" s="118">
        <f>IFERROR(K5/VLOOKUP(C5,'SIEMB. CAMAGUI'!$B$2:$C$103,2,FALSE),"")</f>
        <v>0.5779972626</v>
      </c>
      <c r="N5" s="23">
        <v>0.9</v>
      </c>
      <c r="O5" s="71">
        <f>IFERROR(N5*VLOOKUP(C5,'SIEMB. CAMAGUI'!$B$2:$D$103,3,FALSE),"")</f>
        <v>109890.1099</v>
      </c>
      <c r="P5" s="2">
        <v>1.5</v>
      </c>
      <c r="Q5" s="2">
        <f t="shared" ref="Q5:Q23" si="4">P5+H5</f>
        <v>1.9</v>
      </c>
      <c r="R5" s="15">
        <f>IFERROR(LOOKUP(Q5,Masterline!$A$2:$A$34,Masterline!$D$2:$D$34)-(Q5-INT(Q5))*LOOKUP(Q5,Masterline!$A$2:$A$34,Masterline!$E$2:$E$34),"")</f>
        <v>12.4272</v>
      </c>
      <c r="S5" s="71">
        <f>IFERROR((Q5)*VLOOKUP(C5,'SIEMB. CAMAGUI'!$B$2:$C$103,2,FALSE)*(N5-0.0033333*7)*((J5+R5)/2/100)/1000,"")</f>
        <v>283.6098075</v>
      </c>
      <c r="T5" s="119">
        <f t="shared" ref="T5:T23" si="5">(S5-D5)/4</f>
        <v>58.40245187</v>
      </c>
      <c r="U5" s="71">
        <f t="shared" si="2"/>
        <v>231.198905</v>
      </c>
    </row>
    <row r="6">
      <c r="A6" s="109">
        <v>44977.0</v>
      </c>
      <c r="B6" s="2">
        <v>1.0</v>
      </c>
      <c r="C6" s="2" t="s">
        <v>225</v>
      </c>
      <c r="D6" s="2">
        <v>100.0</v>
      </c>
      <c r="E6" s="2">
        <v>574.0</v>
      </c>
      <c r="F6" s="2" t="s">
        <v>50</v>
      </c>
      <c r="G6" s="17">
        <f t="array" ref="G6">IFERROR(E6*INDEX(PRECIOS!$B$2:$E$44,MATCH(F6,PRECIOS!$B$2:$B$44,0),4),"")</f>
        <v>802.452</v>
      </c>
      <c r="H6" s="2">
        <v>2.0</v>
      </c>
      <c r="I6" s="2">
        <f t="shared" si="1"/>
        <v>1.6</v>
      </c>
      <c r="J6" s="15">
        <f>IFERROR(LOOKUP(H6,Masterline!$A$2:$A$34,Masterline!$D$2:$D$34)-(H6-INT(H6))*LOOKUP(H6,Masterline!$A$2:$A$34,Masterline!$E$2:$E$34),"")</f>
        <v>11.076</v>
      </c>
      <c r="K6" s="28">
        <f t="shared" si="3"/>
        <v>451426.5078</v>
      </c>
      <c r="L6" s="117">
        <f>iferror(E6/(VLOOKUP(C6,'SIEMB. CAMAGUI'!$B$2:$C$103,2,FALSE)*N6*I6/1000),"")</f>
        <v>0.4220588235</v>
      </c>
      <c r="M6" s="118">
        <f>IFERROR(K6/VLOOKUP(C6,'SIEMB. CAMAGUI'!$B$2:$C$103,2,FALSE),"")</f>
        <v>0.4514265078</v>
      </c>
      <c r="N6" s="23">
        <v>0.85</v>
      </c>
      <c r="O6" s="71">
        <f>IFERROR(N6*VLOOKUP(C6,'SIEMB. CAMAGUI'!$B$2:$D$103,3,FALSE),"")</f>
        <v>103785.1038</v>
      </c>
      <c r="P6" s="2">
        <v>2.0</v>
      </c>
      <c r="Q6" s="2">
        <f t="shared" si="4"/>
        <v>4</v>
      </c>
      <c r="R6" s="15">
        <f>IFERROR(LOOKUP(Q6,Masterline!$A$2:$A$34,Masterline!$D$2:$D$34)-(Q6-INT(Q6))*LOOKUP(Q6,Masterline!$A$2:$A$34,Masterline!$E$2:$E$34),"")</f>
        <v>8.52</v>
      </c>
      <c r="S6" s="71">
        <f>IFERROR((Q6)*VLOOKUP(C6,'SIEMB. CAMAGUI'!$B$2:$C$103,2,FALSE)*(N6-0.0033333*7)*((J6+R6)/2/100)/1000,"")</f>
        <v>323.9872914</v>
      </c>
      <c r="T6" s="119">
        <f t="shared" si="5"/>
        <v>55.99682286</v>
      </c>
      <c r="U6" s="71">
        <f t="shared" si="2"/>
        <v>902.8530155</v>
      </c>
    </row>
    <row r="7">
      <c r="A7" s="109">
        <v>44984.0</v>
      </c>
      <c r="B7" s="2">
        <v>1.0</v>
      </c>
      <c r="C7" s="2" t="s">
        <v>225</v>
      </c>
      <c r="D7" s="2">
        <v>150.0</v>
      </c>
      <c r="E7" s="2">
        <v>850.0</v>
      </c>
      <c r="F7" s="2" t="s">
        <v>50</v>
      </c>
      <c r="G7" s="17">
        <f t="array" ref="G7">IFERROR(E7*INDEX(PRECIOS!$B$2:$E$44,MATCH(F7,PRECIOS!$B$2:$B$44,0),4),"")</f>
        <v>1188.3</v>
      </c>
      <c r="H7" s="2">
        <v>4.0</v>
      </c>
      <c r="I7" s="2">
        <f t="shared" si="1"/>
        <v>2</v>
      </c>
      <c r="J7" s="15">
        <f>IFERROR(LOOKUP(H7,Masterline!$A$2:$A$34,Masterline!$D$2:$D$34)-(H7-INT(H7))*LOOKUP(H7,Masterline!$A$2:$A$34,Masterline!$E$2:$E$34),"")</f>
        <v>8.52</v>
      </c>
      <c r="K7" s="28">
        <f t="shared" si="3"/>
        <v>440140.8451</v>
      </c>
      <c r="L7" s="117">
        <f>iferror(E7/(VLOOKUP(C7,'SIEMB. CAMAGUI'!$B$2:$C$103,2,FALSE)*N7*I7/1000),"")</f>
        <v>0.5</v>
      </c>
      <c r="M7" s="118">
        <f>IFERROR(K7/VLOOKUP(C7,'SIEMB. CAMAGUI'!$B$2:$C$103,2,FALSE),"")</f>
        <v>0.4401408451</v>
      </c>
      <c r="N7" s="23">
        <v>0.85</v>
      </c>
      <c r="O7" s="71">
        <f>IFERROR(N7*VLOOKUP(C7,'SIEMB. CAMAGUI'!$B$2:$D$103,3,FALSE),"")</f>
        <v>103785.1038</v>
      </c>
      <c r="P7" s="2">
        <v>2.0</v>
      </c>
      <c r="Q7" s="2">
        <f t="shared" si="4"/>
        <v>6</v>
      </c>
      <c r="R7" s="15">
        <f>IFERROR(LOOKUP(Q7,Masterline!$A$2:$A$34,Masterline!$D$2:$D$34)-(Q7-INT(Q7))*LOOKUP(Q7,Masterline!$A$2:$A$34,Masterline!$E$2:$E$34),"")</f>
        <v>6.888</v>
      </c>
      <c r="S7" s="71">
        <f>IFERROR((Q7)*VLOOKUP(C7,'SIEMB. CAMAGUI'!$B$2:$C$103,2,FALSE)*(N7-0.0033333*7)*((J7+R7)/2/100)/1000,"")</f>
        <v>382.1185079</v>
      </c>
      <c r="T7" s="119">
        <f t="shared" si="5"/>
        <v>58.02962696</v>
      </c>
      <c r="U7" s="71">
        <f t="shared" si="2"/>
        <v>1760.56338</v>
      </c>
    </row>
    <row r="8">
      <c r="A8" s="109">
        <v>44991.0</v>
      </c>
      <c r="B8" s="2">
        <v>1.0</v>
      </c>
      <c r="C8" s="2" t="s">
        <v>225</v>
      </c>
      <c r="D8" s="2">
        <v>200.0</v>
      </c>
      <c r="E8" s="2">
        <v>1375.0</v>
      </c>
      <c r="F8" s="2" t="s">
        <v>31</v>
      </c>
      <c r="G8" s="17">
        <f t="array" ref="G8">IFERROR(E8*INDEX(PRECIOS!$B$2:$E$44,MATCH(F8,PRECIOS!$B$2:$B$44,0),4),"")</f>
        <v>1688.671875</v>
      </c>
      <c r="H8" s="2">
        <v>6.7</v>
      </c>
      <c r="I8" s="2">
        <f t="shared" si="1"/>
        <v>2.7</v>
      </c>
      <c r="J8" s="15">
        <f>IFERROR(LOOKUP(H8,Masterline!$A$2:$A$34,Masterline!$D$2:$D$34)-(H8-INT(H8))*LOOKUP(H8,Masterline!$A$2:$A$34,Masterline!$E$2:$E$34),"")</f>
        <v>6.4764</v>
      </c>
      <c r="K8" s="28">
        <f t="shared" si="3"/>
        <v>460915.7289</v>
      </c>
      <c r="L8" s="117">
        <f>iferror(E8/(VLOOKUP(C8,'SIEMB. CAMAGUI'!$B$2:$C$103,2,FALSE)*N8*I8/1000),"")</f>
        <v>0.6365740741</v>
      </c>
      <c r="M8" s="118">
        <f>IFERROR(K8/VLOOKUP(C8,'SIEMB. CAMAGUI'!$B$2:$C$103,2,FALSE),"")</f>
        <v>0.4609157289</v>
      </c>
      <c r="N8" s="23">
        <v>0.8</v>
      </c>
      <c r="O8" s="71">
        <f>IFERROR(N8*VLOOKUP(C8,'SIEMB. CAMAGUI'!$B$2:$D$103,3,FALSE),"")</f>
        <v>97680.09768</v>
      </c>
      <c r="P8" s="2">
        <v>2.5</v>
      </c>
      <c r="Q8" s="2">
        <f t="shared" si="4"/>
        <v>9.2</v>
      </c>
      <c r="R8" s="15">
        <f>IFERROR(LOOKUP(Q8,Masterline!$A$2:$A$34,Masterline!$D$2:$D$34)-(Q8-INT(Q8))*LOOKUP(Q8,Masterline!$A$2:$A$34,Masterline!$E$2:$E$34),"")</f>
        <v>5.2464</v>
      </c>
      <c r="S8" s="71">
        <f>IFERROR((Q8)*VLOOKUP(C8,'SIEMB. CAMAGUI'!$B$2:$C$103,2,FALSE)*(N8-0.0033333*7)*((J8+R8)/2/100)/1000,"")</f>
        <v>418.8166938</v>
      </c>
      <c r="T8" s="119">
        <f t="shared" si="5"/>
        <v>54.70417346</v>
      </c>
      <c r="U8" s="71">
        <f t="shared" si="2"/>
        <v>3088.135384</v>
      </c>
    </row>
    <row r="9">
      <c r="A9" s="109">
        <v>44998.0</v>
      </c>
      <c r="B9" s="2">
        <v>1.0</v>
      </c>
      <c r="C9" s="2" t="s">
        <v>225</v>
      </c>
      <c r="D9" s="2">
        <v>250.0</v>
      </c>
      <c r="E9" s="2">
        <v>1450.0</v>
      </c>
      <c r="F9" s="2" t="s">
        <v>31</v>
      </c>
      <c r="G9" s="17">
        <f t="array" ref="G9">IFERROR(E9*INDEX(PRECIOS!$B$2:$E$44,MATCH(F9,PRECIOS!$B$2:$B$44,0),4),"")</f>
        <v>1780.78125</v>
      </c>
      <c r="H9" s="2">
        <v>9.44</v>
      </c>
      <c r="I9" s="2">
        <f t="shared" si="1"/>
        <v>2.74</v>
      </c>
      <c r="J9" s="15">
        <f>IFERROR(LOOKUP(H9,Masterline!$A$2:$A$34,Masterline!$D$2:$D$34)-(H9-INT(H9))*LOOKUP(H9,Masterline!$A$2:$A$34,Masterline!$E$2:$E$34),"")</f>
        <v>5.17728</v>
      </c>
      <c r="K9" s="28">
        <f t="shared" si="3"/>
        <v>511524.4076</v>
      </c>
      <c r="L9" s="117">
        <f>iferror(E9/(VLOOKUP(C9,'SIEMB. CAMAGUI'!$B$2:$C$103,2,FALSE)*N9*I9/1000),"")</f>
        <v>0.6614963504</v>
      </c>
      <c r="M9" s="118">
        <f>IFERROR(K9/VLOOKUP(C9,'SIEMB. CAMAGUI'!$B$2:$C$103,2,FALSE),"")</f>
        <v>0.5115244076</v>
      </c>
      <c r="N9" s="23">
        <v>0.8</v>
      </c>
      <c r="O9" s="71">
        <f>IFERROR(N9*VLOOKUP(C9,'SIEMB. CAMAGUI'!$B$2:$D$103,3,FALSE),"")</f>
        <v>97680.09768</v>
      </c>
      <c r="P9" s="2">
        <v>2.5</v>
      </c>
      <c r="Q9" s="2">
        <f t="shared" si="4"/>
        <v>11.94</v>
      </c>
      <c r="R9" s="15">
        <f>IFERROR(LOOKUP(Q9,Masterline!$A$2:$A$34,Masterline!$D$2:$D$34)-(Q9-INT(Q9))*LOOKUP(Q9,Masterline!$A$2:$A$34,Masterline!$E$2:$E$34),"")</f>
        <v>4.42752</v>
      </c>
      <c r="S9" s="71">
        <f>IFERROR((Q9)*VLOOKUP(C9,'SIEMB. CAMAGUI'!$B$2:$C$103,2,FALSE)*(N9-0.0033333*7)*((J9+R9)/2/100)/1000,"")</f>
        <v>445.3458954</v>
      </c>
      <c r="T9" s="119">
        <f t="shared" si="5"/>
        <v>48.83647385</v>
      </c>
      <c r="U9" s="71">
        <f t="shared" si="2"/>
        <v>4828.790407</v>
      </c>
    </row>
    <row r="10">
      <c r="A10" s="109">
        <v>45005.0</v>
      </c>
      <c r="B10" s="2">
        <v>1.0</v>
      </c>
      <c r="C10" s="2" t="s">
        <v>225</v>
      </c>
      <c r="D10" s="2">
        <v>325.0</v>
      </c>
      <c r="E10" s="2">
        <v>1850.0</v>
      </c>
      <c r="F10" s="2" t="s">
        <v>31</v>
      </c>
      <c r="G10" s="17">
        <f t="array" ref="G10">IFERROR(E10*INDEX(PRECIOS!$B$2:$E$44,MATCH(F10,PRECIOS!$B$2:$B$44,0),4),"")</f>
        <v>2272.03125</v>
      </c>
      <c r="H10" s="2">
        <v>11.6</v>
      </c>
      <c r="I10" s="2">
        <f t="shared" si="1"/>
        <v>2.16</v>
      </c>
      <c r="J10" s="15">
        <f>IFERROR(LOOKUP(H10,Masterline!$A$2:$A$34,Masterline!$D$2:$D$34)-(H10-INT(H10))*LOOKUP(H10,Masterline!$A$2:$A$34,Masterline!$E$2:$E$34),"")</f>
        <v>4.4928</v>
      </c>
      <c r="K10" s="28">
        <f t="shared" si="3"/>
        <v>623603.129</v>
      </c>
      <c r="L10" s="117">
        <f>iferror(E10/(VLOOKUP(C10,'SIEMB. CAMAGUI'!$B$2:$C$103,2,FALSE)*N10*I10/1000),"")</f>
        <v>1.007625272</v>
      </c>
      <c r="M10" s="118">
        <f>IFERROR(K10/VLOOKUP(C10,'SIEMB. CAMAGUI'!$B$2:$C$103,2,FALSE),"")</f>
        <v>0.623603129</v>
      </c>
      <c r="N10" s="23">
        <v>0.85</v>
      </c>
      <c r="O10" s="71">
        <f>IFERROR(N10*VLOOKUP(C10,'SIEMB. CAMAGUI'!$B$2:$D$103,3,FALSE),"")</f>
        <v>103785.1038</v>
      </c>
      <c r="P10" s="2">
        <v>2.5</v>
      </c>
      <c r="Q10" s="2">
        <f t="shared" si="4"/>
        <v>14.1</v>
      </c>
      <c r="R10" s="15">
        <f>IFERROR(LOOKUP(Q10,Masterline!$A$2:$A$34,Masterline!$D$2:$D$34)-(Q10-INT(Q10))*LOOKUP(Q10,Masterline!$A$2:$A$34,Masterline!$E$2:$E$34),"")</f>
        <v>4.0656</v>
      </c>
      <c r="S10" s="71">
        <f>IFERROR((Q10)*VLOOKUP(C10,'SIEMB. CAMAGUI'!$B$2:$C$103,2,FALSE)*(N10-0.0033333*7)*((J10+R10)/2/100)/1000,"")</f>
        <v>498.7836928</v>
      </c>
      <c r="T10" s="119">
        <f t="shared" si="5"/>
        <v>43.4459232</v>
      </c>
      <c r="U10" s="71">
        <f t="shared" si="2"/>
        <v>7233.796296</v>
      </c>
    </row>
    <row r="11">
      <c r="A11" s="109">
        <v>45012.0</v>
      </c>
      <c r="B11" s="2">
        <v>1.0</v>
      </c>
      <c r="C11" s="2" t="s">
        <v>225</v>
      </c>
      <c r="D11" s="2">
        <v>400.0</v>
      </c>
      <c r="E11" s="2">
        <v>2350.0</v>
      </c>
      <c r="F11" s="2" t="s">
        <v>31</v>
      </c>
      <c r="G11" s="17">
        <f t="array" ref="G11">IFERROR(E11*INDEX(PRECIOS!$B$2:$E$44,MATCH(F11,PRECIOS!$B$2:$B$44,0),4),"")</f>
        <v>2886.09375</v>
      </c>
      <c r="H11" s="2">
        <v>12.7</v>
      </c>
      <c r="I11" s="2">
        <f t="shared" si="1"/>
        <v>1.1</v>
      </c>
      <c r="J11" s="15">
        <f>IFERROR(LOOKUP(H11,Masterline!$A$2:$A$34,Masterline!$D$2:$D$34)-(H11-INT(H11))*LOOKUP(H11,Masterline!$A$2:$A$34,Masterline!$E$2:$E$34),"")</f>
        <v>4.3032</v>
      </c>
      <c r="K11" s="28">
        <f t="shared" si="3"/>
        <v>731921.8952</v>
      </c>
      <c r="L11" s="117">
        <f>iferror(E11/(VLOOKUP(C11,'SIEMB. CAMAGUI'!$B$2:$C$103,2,FALSE)*N11*I11/1000),"")</f>
        <v>2.373737374</v>
      </c>
      <c r="M11" s="118">
        <f>IFERROR(K11/VLOOKUP(C11,'SIEMB. CAMAGUI'!$B$2:$C$103,2,FALSE),"")</f>
        <v>0.7319218952</v>
      </c>
      <c r="N11" s="23">
        <v>0.9</v>
      </c>
      <c r="O11" s="71">
        <f>IFERROR(N11*VLOOKUP(C11,'SIEMB. CAMAGUI'!$B$2:$D$103,3,FALSE),"")</f>
        <v>109890.1099</v>
      </c>
      <c r="P11" s="2">
        <v>2.5</v>
      </c>
      <c r="Q11" s="2">
        <f t="shared" si="4"/>
        <v>15.2</v>
      </c>
      <c r="R11" s="15">
        <f>IFERROR(LOOKUP(Q11,Masterline!$A$2:$A$34,Masterline!$D$2:$D$34)-(Q11-INT(Q11))*LOOKUP(Q11,Masterline!$A$2:$A$34,Masterline!$E$2:$E$34),"")</f>
        <v>3.9</v>
      </c>
      <c r="S11" s="71">
        <f>IFERROR((Q11)*VLOOKUP(C11,'SIEMB. CAMAGUI'!$B$2:$C$103,2,FALSE)*(N11-0.0033333*7)*((J11+R11)/2/100)/1000,"")</f>
        <v>546.5520175</v>
      </c>
      <c r="T11" s="119">
        <f t="shared" si="5"/>
        <v>36.63800437</v>
      </c>
      <c r="U11" s="71">
        <f t="shared" si="2"/>
        <v>9295.408068</v>
      </c>
    </row>
    <row r="12">
      <c r="A12" s="109">
        <v>45019.0</v>
      </c>
      <c r="B12" s="2">
        <v>1.0</v>
      </c>
      <c r="C12" s="2" t="s">
        <v>225</v>
      </c>
      <c r="D12" s="2">
        <v>450.0</v>
      </c>
      <c r="E12" s="2">
        <v>2700.0</v>
      </c>
      <c r="F12" s="2" t="s">
        <v>31</v>
      </c>
      <c r="G12" s="17">
        <f t="array" ref="G12">IFERROR(E12*INDEX(PRECIOS!$B$2:$E$44,MATCH(F12,PRECIOS!$B$2:$B$44,0),4),"")</f>
        <v>3315.9375</v>
      </c>
      <c r="H12" s="2">
        <v>14.7</v>
      </c>
      <c r="I12" s="2">
        <f t="shared" si="1"/>
        <v>2</v>
      </c>
      <c r="J12" s="15">
        <f>IFERROR(LOOKUP(H12,Masterline!$A$2:$A$34,Masterline!$D$2:$D$34)-(H12-INT(H12))*LOOKUP(H12,Masterline!$A$2:$A$34,Masterline!$E$2:$E$34),"")</f>
        <v>3.9792</v>
      </c>
      <c r="K12" s="28">
        <f t="shared" si="3"/>
        <v>769306.5163</v>
      </c>
      <c r="L12" s="117">
        <f>iferror(E12/(VLOOKUP(C12,'SIEMB. CAMAGUI'!$B$2:$C$103,2,FALSE)*N12*I12/1000),"")</f>
        <v>1.5</v>
      </c>
      <c r="M12" s="118">
        <f>IFERROR(K12/VLOOKUP(C12,'SIEMB. CAMAGUI'!$B$2:$C$103,2,FALSE),"")</f>
        <v>0.7693065163</v>
      </c>
      <c r="N12" s="23">
        <v>0.9</v>
      </c>
      <c r="O12" s="71">
        <f>IFERROR(N12*VLOOKUP(C12,'SIEMB. CAMAGUI'!$B$2:$D$103,3,FALSE),"")</f>
        <v>109890.1099</v>
      </c>
      <c r="P12" s="2">
        <v>2.25</v>
      </c>
      <c r="Q12" s="2">
        <f t="shared" si="4"/>
        <v>16.95</v>
      </c>
      <c r="R12" s="15">
        <f>IFERROR(LOOKUP(Q12,Masterline!$A$2:$A$34,Masterline!$D$2:$D$34)-(Q12-INT(Q12))*LOOKUP(Q12,Masterline!$A$2:$A$34,Masterline!$E$2:$E$34),"")</f>
        <v>3.6666</v>
      </c>
      <c r="S12" s="71">
        <f>IFERROR((Q12)*VLOOKUP(C12,'SIEMB. CAMAGUI'!$B$2:$C$103,2,FALSE)*(N12-0.0033333*7)*((J12+R12)/2/100)/1000,"")</f>
        <v>568.0639767</v>
      </c>
      <c r="T12" s="119">
        <f t="shared" si="5"/>
        <v>29.51599417</v>
      </c>
      <c r="U12" s="71">
        <f t="shared" si="2"/>
        <v>11308.80579</v>
      </c>
    </row>
    <row r="13">
      <c r="A13" s="109">
        <v>45026.0</v>
      </c>
      <c r="B13" s="2">
        <v>1.0</v>
      </c>
      <c r="C13" s="2" t="s">
        <v>225</v>
      </c>
      <c r="D13" s="2">
        <v>450.0</v>
      </c>
      <c r="E13" s="2">
        <v>2700.0</v>
      </c>
      <c r="F13" s="2" t="s">
        <v>20</v>
      </c>
      <c r="G13" s="17">
        <f t="array" ref="G13">IFERROR(E13*INDEX(PRECIOS!$B$2:$E$44,MATCH(F13,PRECIOS!$B$2:$B$44,0),4),"")</f>
        <v>3251.2104</v>
      </c>
      <c r="H13" s="2">
        <v>16.7</v>
      </c>
      <c r="I13" s="2">
        <f t="shared" si="1"/>
        <v>2</v>
      </c>
      <c r="J13" s="15">
        <f>IFERROR(LOOKUP(H13,Masterline!$A$2:$A$34,Masterline!$D$2:$D$34)-(H13-INT(H13))*LOOKUP(H13,Masterline!$A$2:$A$34,Masterline!$E$2:$E$34),"")</f>
        <v>3.6996</v>
      </c>
      <c r="K13" s="28">
        <f t="shared" si="3"/>
        <v>728351.9241</v>
      </c>
      <c r="L13" s="117">
        <f>iferror(E13/(VLOOKUP(C13,'SIEMB. CAMAGUI'!$B$2:$C$103,2,FALSE)*N13*I13/1000),"")</f>
        <v>1.5</v>
      </c>
      <c r="M13" s="118">
        <f>IFERROR(K13/VLOOKUP(C13,'SIEMB. CAMAGUI'!$B$2:$C$103,2,FALSE),"")</f>
        <v>0.7283519241</v>
      </c>
      <c r="N13" s="23">
        <v>0.9</v>
      </c>
      <c r="O13" s="71">
        <f>IFERROR(N13*VLOOKUP(C13,'SIEMB. CAMAGUI'!$B$2:$D$103,3,FALSE),"")</f>
        <v>109890.1099</v>
      </c>
      <c r="P13" s="2">
        <v>2.25</v>
      </c>
      <c r="Q13" s="2">
        <f t="shared" si="4"/>
        <v>18.95</v>
      </c>
      <c r="R13" s="15">
        <f>IFERROR(LOOKUP(Q13,Masterline!$A$2:$A$34,Masterline!$D$2:$D$34)-(Q13-INT(Q13))*LOOKUP(Q13,Masterline!$A$2:$A$34,Masterline!$E$2:$E$34),"")</f>
        <v>3.4254</v>
      </c>
      <c r="S13" s="71">
        <f>IFERROR((Q13)*VLOOKUP(C13,'SIEMB. CAMAGUI'!$B$2:$C$103,2,FALSE)*(N13-0.0033333*7)*((J13+R13)/2/100)/1000,"")</f>
        <v>591.832345</v>
      </c>
      <c r="T13" s="119">
        <f t="shared" si="5"/>
        <v>35.45808626</v>
      </c>
      <c r="U13" s="71">
        <f t="shared" si="2"/>
        <v>12163.47713</v>
      </c>
    </row>
    <row r="14">
      <c r="A14" s="109">
        <v>45033.0</v>
      </c>
      <c r="B14" s="2">
        <v>1.0</v>
      </c>
      <c r="C14" s="2" t="s">
        <v>225</v>
      </c>
      <c r="D14" s="2">
        <v>450.0</v>
      </c>
      <c r="E14" s="2">
        <v>2650.0</v>
      </c>
      <c r="F14" s="2" t="s">
        <v>20</v>
      </c>
      <c r="G14" s="17">
        <f t="array" ref="G14">IFERROR(E14*INDEX(PRECIOS!$B$2:$E$44,MATCH(F14,PRECIOS!$B$2:$B$44,0),4),"")</f>
        <v>3191.0028</v>
      </c>
      <c r="H14" s="2">
        <v>18.8</v>
      </c>
      <c r="I14" s="2">
        <f t="shared" si="1"/>
        <v>2.1</v>
      </c>
      <c r="J14" s="15">
        <f>IFERROR(LOOKUP(H14,Masterline!$A$2:$A$34,Masterline!$D$2:$D$34)-(H14-INT(H14))*LOOKUP(H14,Masterline!$A$2:$A$34,Masterline!$E$2:$E$34),"")</f>
        <v>3.4416</v>
      </c>
      <c r="K14" s="28">
        <f t="shared" si="3"/>
        <v>695495.4153</v>
      </c>
      <c r="L14" s="117">
        <f>iferror(E14/(VLOOKUP(C14,'SIEMB. CAMAGUI'!$B$2:$C$103,2,FALSE)*N14*I14/1000),"")</f>
        <v>1.402116402</v>
      </c>
      <c r="M14" s="118">
        <f>IFERROR(K14/VLOOKUP(C14,'SIEMB. CAMAGUI'!$B$2:$C$103,2,FALSE),"")</f>
        <v>0.6954954153</v>
      </c>
      <c r="N14" s="23">
        <v>0.9</v>
      </c>
      <c r="O14" s="71">
        <f>IFERROR(N14*VLOOKUP(C14,'SIEMB. CAMAGUI'!$B$2:$D$103,3,FALSE),"")</f>
        <v>109890.1099</v>
      </c>
      <c r="P14" s="2">
        <v>2.25</v>
      </c>
      <c r="Q14" s="2">
        <f t="shared" si="4"/>
        <v>21.05</v>
      </c>
      <c r="R14" s="15">
        <f>IFERROR(LOOKUP(Q14,Masterline!$A$2:$A$34,Masterline!$D$2:$D$34)-(Q14-INT(Q14))*LOOKUP(Q14,Masterline!$A$2:$A$34,Masterline!$E$2:$E$34),"")</f>
        <v>3.3324</v>
      </c>
      <c r="S14" s="71">
        <f>IFERROR((Q14)*VLOOKUP(C14,'SIEMB. CAMAGUI'!$B$2:$C$103,2,FALSE)*(N14-0.0033333*7)*((J14+R14)/2/100)/1000,"")</f>
        <v>625.0315014</v>
      </c>
      <c r="T14" s="119">
        <f t="shared" si="5"/>
        <v>43.75787534</v>
      </c>
      <c r="U14" s="71">
        <f t="shared" si="2"/>
        <v>13075.31381</v>
      </c>
    </row>
    <row r="15">
      <c r="A15" s="109">
        <v>45040.0</v>
      </c>
      <c r="B15" s="2">
        <v>1.0</v>
      </c>
      <c r="C15" s="2" t="s">
        <v>225</v>
      </c>
      <c r="D15" s="2">
        <v>425.0</v>
      </c>
      <c r="E15" s="2">
        <v>2550.0</v>
      </c>
      <c r="F15" s="2" t="s">
        <v>20</v>
      </c>
      <c r="G15" s="17">
        <f t="array" ref="G15">IFERROR(E15*INDEX(PRECIOS!$B$2:$E$44,MATCH(F15,PRECIOS!$B$2:$B$44,0),4),"")</f>
        <v>3070.5876</v>
      </c>
      <c r="H15" s="2">
        <v>21.0</v>
      </c>
      <c r="I15" s="2">
        <f t="shared" si="1"/>
        <v>2.2</v>
      </c>
      <c r="J15" s="15">
        <f>IFERROR(LOOKUP(H15,Masterline!$A$2:$A$34,Masterline!$D$2:$D$34)-(H15-INT(H15))*LOOKUP(H15,Masterline!$A$2:$A$34,Masterline!$E$2:$E$34),"")</f>
        <v>3.336</v>
      </c>
      <c r="K15" s="28">
        <f t="shared" si="3"/>
        <v>606657.5311</v>
      </c>
      <c r="L15" s="117">
        <f>iferror(E15/(VLOOKUP(C15,'SIEMB. CAMAGUI'!$B$2:$C$103,2,FALSE)*N15*I15/1000),"")</f>
        <v>1.363636364</v>
      </c>
      <c r="M15" s="118">
        <f>IFERROR(K15/VLOOKUP(C15,'SIEMB. CAMAGUI'!$B$2:$C$103,2,FALSE),"")</f>
        <v>0.6066575311</v>
      </c>
      <c r="N15" s="23">
        <v>0.85</v>
      </c>
      <c r="O15" s="71">
        <f>IFERROR(N15*VLOOKUP(C15,'SIEMB. CAMAGUI'!$B$2:$D$103,3,FALSE),"")</f>
        <v>103785.1038</v>
      </c>
      <c r="P15" s="2">
        <v>2.25</v>
      </c>
      <c r="Q15" s="2">
        <f t="shared" si="4"/>
        <v>23.25</v>
      </c>
      <c r="R15" s="15">
        <f>IFERROR(LOOKUP(Q15,Masterline!$A$2:$A$34,Masterline!$D$2:$D$34)-(Q15-INT(Q15))*LOOKUP(Q15,Masterline!$A$2:$A$34,Masterline!$E$2:$E$34),"")</f>
        <v>3.255</v>
      </c>
      <c r="S15" s="71">
        <f>IFERROR((Q15)*VLOOKUP(C15,'SIEMB. CAMAGUI'!$B$2:$C$103,2,FALSE)*(N15-0.0033333*7)*((J15+R15)/2/100)/1000,"")</f>
        <v>633.3952788</v>
      </c>
      <c r="T15" s="119">
        <f t="shared" si="5"/>
        <v>52.0988197</v>
      </c>
      <c r="U15" s="71">
        <f t="shared" si="2"/>
        <v>12739.80815</v>
      </c>
    </row>
    <row r="16">
      <c r="A16" s="109">
        <v>45047.0</v>
      </c>
      <c r="B16" s="2">
        <v>1.0</v>
      </c>
      <c r="C16" s="2" t="s">
        <v>225</v>
      </c>
      <c r="D16" s="2">
        <v>400.0</v>
      </c>
      <c r="E16" s="2">
        <v>2450.0</v>
      </c>
      <c r="F16" s="2" t="s">
        <v>20</v>
      </c>
      <c r="G16" s="17">
        <f t="array" ref="G16">IFERROR(E16*INDEX(PRECIOS!$B$2:$E$44,MATCH(F16,PRECIOS!$B$2:$B$44,0),4),"")</f>
        <v>2950.1724</v>
      </c>
      <c r="H16" s="2">
        <v>23.1</v>
      </c>
      <c r="I16" s="2">
        <f t="shared" si="1"/>
        <v>2.1</v>
      </c>
      <c r="J16" s="15">
        <f>IFERROR(LOOKUP(H16,Masterline!$A$2:$A$34,Masterline!$D$2:$D$34)-(H16-INT(H16))*LOOKUP(H16,Masterline!$A$2:$A$34,Masterline!$E$2:$E$34),"")</f>
        <v>3.2676</v>
      </c>
      <c r="K16" s="28">
        <f t="shared" si="3"/>
        <v>529930.7539</v>
      </c>
      <c r="L16" s="117">
        <f>iferror(E16/(VLOOKUP(C16,'SIEMB. CAMAGUI'!$B$2:$C$103,2,FALSE)*N16*I16/1000),"")</f>
        <v>1.458333333</v>
      </c>
      <c r="M16" s="118">
        <f>IFERROR(K16/VLOOKUP(C16,'SIEMB. CAMAGUI'!$B$2:$C$103,2,FALSE),"")</f>
        <v>0.5299307539</v>
      </c>
      <c r="N16" s="23">
        <v>0.8</v>
      </c>
      <c r="O16" s="71">
        <f>IFERROR(N16*VLOOKUP(C16,'SIEMB. CAMAGUI'!$B$2:$D$103,3,FALSE),"")</f>
        <v>97680.09768</v>
      </c>
      <c r="P16" s="2">
        <v>2.0</v>
      </c>
      <c r="Q16" s="2">
        <f t="shared" si="4"/>
        <v>25.1</v>
      </c>
      <c r="R16" s="15">
        <f>IFERROR(LOOKUP(Q16,Masterline!$A$2:$A$34,Masterline!$D$2:$D$34)-(Q16-INT(Q16))*LOOKUP(Q16,Masterline!$A$2:$A$34,Masterline!$E$2:$E$34),"")</f>
        <v>3.1812</v>
      </c>
      <c r="S16" s="71">
        <f>IFERROR((Q16)*VLOOKUP(C16,'SIEMB. CAMAGUI'!$B$2:$C$103,2,FALSE)*(N16-0.0033333*7)*((J16+R16)/2/100)/1000,"")</f>
        <v>628.5754728</v>
      </c>
      <c r="T16" s="119">
        <f t="shared" si="5"/>
        <v>57.14386821</v>
      </c>
      <c r="U16" s="71">
        <f t="shared" si="2"/>
        <v>12241.40042</v>
      </c>
    </row>
    <row r="17">
      <c r="A17" s="109">
        <v>45054.0</v>
      </c>
      <c r="B17" s="2">
        <v>1.0</v>
      </c>
      <c r="C17" s="2" t="s">
        <v>225</v>
      </c>
      <c r="D17" s="2">
        <v>400.0</v>
      </c>
      <c r="E17" s="2">
        <v>2400.0</v>
      </c>
      <c r="F17" s="2" t="s">
        <v>20</v>
      </c>
      <c r="G17" s="17">
        <f t="array" ref="G17">IFERROR(E17*INDEX(PRECIOS!$B$2:$E$44,MATCH(F17,PRECIOS!$B$2:$B$44,0),4),"")</f>
        <v>2889.9648</v>
      </c>
      <c r="H17" s="2">
        <v>25.0</v>
      </c>
      <c r="I17" s="2">
        <f t="shared" si="1"/>
        <v>1.9</v>
      </c>
      <c r="J17" s="15">
        <f>IFERROR(LOOKUP(H17,Masterline!$A$2:$A$34,Masterline!$D$2:$D$34)-(H17-INT(H17))*LOOKUP(H17,Masterline!$A$2:$A$34,Masterline!$E$2:$E$34),"")</f>
        <v>3.192</v>
      </c>
      <c r="K17" s="28">
        <f t="shared" si="3"/>
        <v>501253.1328</v>
      </c>
      <c r="L17" s="117">
        <f>iferror(E17/(VLOOKUP(C17,'SIEMB. CAMAGUI'!$B$2:$C$103,2,FALSE)*N17*I17/1000),"")</f>
        <v>1.684210526</v>
      </c>
      <c r="M17" s="118">
        <f>IFERROR(K17/VLOOKUP(C17,'SIEMB. CAMAGUI'!$B$2:$C$103,2,FALSE),"")</f>
        <v>0.5012531328</v>
      </c>
      <c r="N17" s="23">
        <v>0.75</v>
      </c>
      <c r="O17" s="71">
        <f>IFERROR(N17*VLOOKUP(C17,'SIEMB. CAMAGUI'!$B$2:$D$103,3,FALSE),"")</f>
        <v>91575.09158</v>
      </c>
      <c r="P17" s="2">
        <v>2.0</v>
      </c>
      <c r="Q17" s="2">
        <f t="shared" si="4"/>
        <v>27</v>
      </c>
      <c r="R17" s="15">
        <f>IFERROR(LOOKUP(Q17,Masterline!$A$2:$A$34,Masterline!$D$2:$D$34)-(Q17-INT(Q17))*LOOKUP(Q17,Masterline!$A$2:$A$34,Masterline!$E$2:$E$34),"")</f>
        <v>2.964</v>
      </c>
      <c r="S17" s="71">
        <f>IFERROR((Q17)*VLOOKUP(C17,'SIEMB. CAMAGUI'!$B$2:$C$103,2,FALSE)*(N17-0.0033333*7)*((J17+R17)/2/100)/1000,"")</f>
        <v>603.9037939</v>
      </c>
      <c r="T17" s="119">
        <f t="shared" si="5"/>
        <v>50.97594848</v>
      </c>
      <c r="U17" s="71">
        <f t="shared" si="2"/>
        <v>12531.32832</v>
      </c>
    </row>
    <row r="18">
      <c r="A18" s="109">
        <v>45061.0</v>
      </c>
      <c r="B18" s="2">
        <v>1.0</v>
      </c>
      <c r="C18" s="2" t="s">
        <v>225</v>
      </c>
      <c r="D18" s="2">
        <v>400.0</v>
      </c>
      <c r="E18" s="2">
        <v>2350.0</v>
      </c>
      <c r="F18" s="2" t="s">
        <v>54</v>
      </c>
      <c r="G18" s="17">
        <f t="array" ref="G18">IFERROR(E18*INDEX(PRECIOS!$B$2:$E$44,MATCH(F18,PRECIOS!$B$2:$B$44,0),4),"")</f>
        <v>2303</v>
      </c>
      <c r="H18" s="2">
        <v>25.0</v>
      </c>
      <c r="I18" s="2">
        <f t="shared" si="1"/>
        <v>0</v>
      </c>
      <c r="J18" s="15">
        <f>IFERROR(LOOKUP(H18,Masterline!$A$2:$A$34,Masterline!$D$2:$D$34)-(H18-INT(H18))*LOOKUP(H18,Masterline!$A$2:$A$34,Masterline!$E$2:$E$34),"")</f>
        <v>3.192</v>
      </c>
      <c r="K18" s="28">
        <f t="shared" si="3"/>
        <v>501253.1328</v>
      </c>
      <c r="L18" s="117" t="str">
        <f>iferror(E18/(VLOOKUP(C18,'SIEMB. CAMAGUI'!$B$2:$C$103,2,FALSE)*N18*I18/1000),"")</f>
        <v/>
      </c>
      <c r="M18" s="118">
        <f>IFERROR(K18/VLOOKUP(C18,'SIEMB. CAMAGUI'!$B$2:$C$103,2,FALSE),"")</f>
        <v>0.5012531328</v>
      </c>
      <c r="N18" s="23">
        <v>0.7</v>
      </c>
      <c r="O18" s="71">
        <f>IFERROR(N18*VLOOKUP(C18,'SIEMB. CAMAGUI'!$B$2:$D$103,3,FALSE),"")</f>
        <v>85470.08547</v>
      </c>
      <c r="P18" s="2">
        <v>1.0</v>
      </c>
      <c r="Q18" s="2">
        <f t="shared" si="4"/>
        <v>26</v>
      </c>
      <c r="R18" s="15">
        <f>IFERROR(LOOKUP(Q18,Masterline!$A$2:$A$34,Masterline!$D$2:$D$34)-(Q18-INT(Q18))*LOOKUP(Q18,Masterline!$A$2:$A$34,Masterline!$E$2:$E$34),"")</f>
        <v>3.072</v>
      </c>
      <c r="S18" s="71">
        <f>IFERROR((Q18)*VLOOKUP(C18,'SIEMB. CAMAGUI'!$B$2:$C$103,2,FALSE)*(N18-0.0033333*7)*((J18+R18)/2/100)/1000,"")</f>
        <v>551.02339</v>
      </c>
      <c r="T18" s="119">
        <f t="shared" si="5"/>
        <v>37.7558475</v>
      </c>
      <c r="U18" s="71">
        <f t="shared" si="2"/>
        <v>12531.32832</v>
      </c>
    </row>
    <row r="19">
      <c r="A19" s="109">
        <v>45068.0</v>
      </c>
      <c r="B19" s="2">
        <v>1.0</v>
      </c>
      <c r="C19" s="2" t="s">
        <v>225</v>
      </c>
      <c r="D19" s="2">
        <v>425.0</v>
      </c>
      <c r="E19" s="2">
        <v>425.0</v>
      </c>
      <c r="F19" s="2" t="s">
        <v>54</v>
      </c>
      <c r="G19" s="17">
        <f t="array" ref="G19">IFERROR(E19*INDEX(PRECIOS!$B$2:$E$44,MATCH(F19,PRECIOS!$B$2:$B$44,0),4),"")</f>
        <v>416.5</v>
      </c>
      <c r="H19" s="2">
        <v>25.34</v>
      </c>
      <c r="I19" s="2">
        <f t="shared" si="1"/>
        <v>0.34</v>
      </c>
      <c r="J19" s="15">
        <f>IFERROR(LOOKUP(H19,Masterline!$A$2:$A$34,Masterline!$D$2:$D$34)-(H19-INT(H19))*LOOKUP(H19,Masterline!$A$2:$A$34,Masterline!$E$2:$E$34),"")</f>
        <v>3.15528</v>
      </c>
      <c r="K19" s="28">
        <f t="shared" si="3"/>
        <v>531550.3578</v>
      </c>
      <c r="L19" s="117">
        <f>iferror(E19/(VLOOKUP(C19,'SIEMB. CAMAGUI'!$B$2:$C$103,2,FALSE)*N19*I19/1000),"")</f>
        <v>2.083333333</v>
      </c>
      <c r="M19" s="118">
        <f>IFERROR(K19/VLOOKUP(C19,'SIEMB. CAMAGUI'!$B$2:$C$103,2,FALSE),"")</f>
        <v>0.5315503578</v>
      </c>
      <c r="N19" s="23">
        <v>0.6</v>
      </c>
      <c r="O19" s="71">
        <f>IFERROR(N19*VLOOKUP(C19,'SIEMB. CAMAGUI'!$B$2:$D$103,3,FALSE),"")</f>
        <v>73260.07326</v>
      </c>
      <c r="P19" s="2"/>
      <c r="Q19" s="2">
        <f t="shared" si="4"/>
        <v>25.34</v>
      </c>
      <c r="R19" s="15">
        <f>IFERROR(LOOKUP(Q19,Masterline!$A$2:$A$34,Masterline!$D$2:$D$34)-(Q19-INT(Q19))*LOOKUP(Q19,Masterline!$A$2:$A$34,Masterline!$E$2:$E$34),"")</f>
        <v>3.15528</v>
      </c>
      <c r="S19" s="71">
        <f>IFERROR((Q19)*VLOOKUP(C19,'SIEMB. CAMAGUI'!$B$2:$C$103,2,FALSE)*(N19-0.0033333*7)*((J19+R19)/2/100)/1000,"")</f>
        <v>461.0728389</v>
      </c>
      <c r="T19" s="119">
        <f t="shared" si="5"/>
        <v>9.01820972</v>
      </c>
      <c r="U19" s="71">
        <f t="shared" si="2"/>
        <v>13469.48607</v>
      </c>
    </row>
    <row r="20">
      <c r="A20" s="109">
        <v>45075.0</v>
      </c>
      <c r="B20" s="2">
        <v>1.0</v>
      </c>
      <c r="C20" s="2"/>
      <c r="D20" s="2"/>
      <c r="E20" s="2"/>
      <c r="F20" s="2"/>
      <c r="G20" s="17" t="str">
        <f t="array" ref="G20">IFERROR(E20*INDEX(PRECIOS!$B$2:$E$44,MATCH(F20,PRECIOS!$B$2:$B$44,0),4),"")</f>
        <v/>
      </c>
      <c r="H20" s="2"/>
      <c r="I20" s="2">
        <f t="shared" si="1"/>
        <v>0</v>
      </c>
      <c r="J20" s="15" t="str">
        <f>IFERROR(LOOKUP(H20,Masterline!$A$2:$A$34,Masterline!$D$2:$D$34)-(H20-INT(H20))*LOOKUP(H20,Masterline!$A$2:$A$34,Masterline!$E$2:$E$34),"")</f>
        <v/>
      </c>
      <c r="K20" s="28" t="str">
        <f t="shared" si="3"/>
        <v/>
      </c>
      <c r="L20" s="117" t="str">
        <f>iferror(E20/(VLOOKUP(C20,'SIEMB. CAMAGUI'!$B$2:$C$103,2,FALSE)*N20*I20/1000),"")</f>
        <v/>
      </c>
      <c r="M20" s="118" t="str">
        <f>IFERROR(K20/VLOOKUP(C20,'SIEMB. CAMAGUI'!$B$2:$C$103,2,FALSE),"")</f>
        <v/>
      </c>
      <c r="N20" s="23"/>
      <c r="O20" s="71" t="str">
        <f>IFERROR(N20*VLOOKUP(C20,'SIEMB. CAMAGUI'!$B$2:$D$103,3,FALSE),"")</f>
        <v/>
      </c>
      <c r="P20" s="2"/>
      <c r="Q20" s="2">
        <f t="shared" si="4"/>
        <v>0</v>
      </c>
      <c r="R20" s="15" t="str">
        <f>IFERROR(LOOKUP(Q20,Masterline!$A$2:$A$34,Masterline!$D$2:$D$34)-(Q20-INT(Q20))*LOOKUP(Q20,Masterline!$A$2:$A$34,Masterline!$E$2:$E$34),"")</f>
        <v/>
      </c>
      <c r="S20" s="71" t="str">
        <f>IFERROR((Q20)*VLOOKUP(C20,'SIEMB. CAMAGUI'!$B$2:$C$103,2,FALSE)*(N20-0.0033333*7)*((J20+R20)/2/100)/1000,"")</f>
        <v/>
      </c>
      <c r="T20" s="119">
        <f t="shared" si="5"/>
        <v>0</v>
      </c>
      <c r="U20" s="71">
        <f t="shared" si="2"/>
        <v>0</v>
      </c>
    </row>
    <row r="21">
      <c r="A21" s="109">
        <v>45082.0</v>
      </c>
      <c r="B21" s="2">
        <v>1.0</v>
      </c>
      <c r="C21" s="2" t="s">
        <v>252</v>
      </c>
      <c r="D21" s="2">
        <v>130.0</v>
      </c>
      <c r="E21" s="2"/>
      <c r="F21" s="2"/>
      <c r="G21" s="17" t="str">
        <f t="array" ref="G21">IFERROR(E21*INDEX(PRECIOS!$B$2:$E$44,MATCH(F21,PRECIOS!$B$2:$B$44,0),4),"")</f>
        <v/>
      </c>
      <c r="H21" s="2">
        <v>0.9</v>
      </c>
      <c r="I21" s="2">
        <f t="shared" si="1"/>
        <v>0</v>
      </c>
      <c r="J21" s="15">
        <f>IFERROR(LOOKUP(H21,Masterline!$A$2:$A$34,Masterline!$D$2:$D$34)-(H21-INT(H21))*LOOKUP(H21,Masterline!$A$2:$A$34,Masterline!$E$2:$E$34),"")</f>
        <v>14.3748</v>
      </c>
      <c r="K21" s="28">
        <f t="shared" si="3"/>
        <v>1004844.898</v>
      </c>
      <c r="L21" s="117" t="str">
        <f>iferror(E21/(VLOOKUP(C21,'SIEMB. CAMAGUI'!$B$2:$C$103,2,FALSE)*N21*I21/1000),"")</f>
        <v/>
      </c>
      <c r="M21" s="118">
        <f>IFERROR(K21/VLOOKUP(C21,'SIEMB. CAMAGUI'!$B$2:$C$103,2,FALSE),"")</f>
        <v>0.8373707486</v>
      </c>
      <c r="N21" s="23">
        <v>0.9</v>
      </c>
      <c r="O21" s="71">
        <f>IFERROR(N21*VLOOKUP(C21,'SIEMB. CAMAGUI'!$B$2:$D$103,3,FALSE),"")</f>
        <v>131868.1319</v>
      </c>
      <c r="P21" s="2">
        <v>1.5</v>
      </c>
      <c r="Q21" s="2">
        <f t="shared" si="4"/>
        <v>2.4</v>
      </c>
      <c r="R21" s="15">
        <f>IFERROR(LOOKUP(Q21,Masterline!$A$2:$A$34,Masterline!$D$2:$D$34)-(Q21-INT(Q21))*LOOKUP(Q21,Masterline!$A$2:$A$34,Masterline!$E$2:$E$34),"")</f>
        <v>10.5</v>
      </c>
      <c r="S21" s="71">
        <f>IFERROR((Q21)*VLOOKUP(C21,'SIEMB. CAMAGUI'!$B$2:$C$103,2,FALSE)*(N21-0.0033333*7)*((J21+R21)/2/100)/1000,"")</f>
        <v>314.0195588</v>
      </c>
      <c r="T21" s="119">
        <f t="shared" si="5"/>
        <v>46.00488969</v>
      </c>
      <c r="U21" s="71">
        <f t="shared" si="2"/>
        <v>904.3604085</v>
      </c>
    </row>
    <row r="22">
      <c r="A22" s="109">
        <v>45089.0</v>
      </c>
      <c r="B22" s="2">
        <v>1.0</v>
      </c>
      <c r="C22" s="2" t="s">
        <v>252</v>
      </c>
      <c r="D22" s="2">
        <v>125.0</v>
      </c>
      <c r="E22" s="2">
        <v>675.0</v>
      </c>
      <c r="F22" s="2" t="s">
        <v>56</v>
      </c>
      <c r="G22" s="17">
        <f t="array" ref="G22">IFERROR(E22*INDEX(PRECIOS!$B$2:$E$44,MATCH(F22,PRECIOS!$B$2:$B$44,0),4),"")</f>
        <v>907.2</v>
      </c>
      <c r="H22" s="2">
        <v>2.0</v>
      </c>
      <c r="I22" s="2">
        <f t="shared" si="1"/>
        <v>1.1</v>
      </c>
      <c r="J22" s="15">
        <f>IFERROR(LOOKUP(H22,Masterline!$A$2:$A$34,Masterline!$D$2:$D$34)-(H22-INT(H22))*LOOKUP(H22,Masterline!$A$2:$A$34,Masterline!$E$2:$E$34),"")</f>
        <v>11.076</v>
      </c>
      <c r="K22" s="28">
        <f t="shared" si="3"/>
        <v>564283.1347</v>
      </c>
      <c r="L22" s="117">
        <f>iferror(E22/(VLOOKUP(C22,'SIEMB. CAMAGUI'!$B$2:$C$103,2,FALSE)*N22*I22/1000),"")</f>
        <v>0.7305194805</v>
      </c>
      <c r="M22" s="118">
        <f>IFERROR(K22/VLOOKUP(C22,'SIEMB. CAMAGUI'!$B$2:$C$103,2,FALSE),"")</f>
        <v>0.4702359456</v>
      </c>
      <c r="N22" s="23">
        <v>0.7</v>
      </c>
      <c r="O22" s="71">
        <f>IFERROR(N22*VLOOKUP(C22,'SIEMB. CAMAGUI'!$B$2:$D$103,3,FALSE),"")</f>
        <v>102564.1026</v>
      </c>
      <c r="P22" s="2">
        <v>1.75</v>
      </c>
      <c r="Q22" s="2">
        <f t="shared" si="4"/>
        <v>3.75</v>
      </c>
      <c r="R22" s="15">
        <f>IFERROR(LOOKUP(Q22,Masterline!$A$2:$A$34,Masterline!$D$2:$D$34)-(Q22-INT(Q22))*LOOKUP(Q22,Masterline!$A$2:$A$34,Masterline!$E$2:$E$34),"")</f>
        <v>8.805</v>
      </c>
      <c r="S22" s="71">
        <f>IFERROR((Q22)*VLOOKUP(C22,'SIEMB. CAMAGUI'!$B$2:$C$103,2,FALSE)*(N22-0.0033333*7)*((J22+R22)/2/100)/1000,"")</f>
        <v>302.6883294</v>
      </c>
      <c r="T22" s="119">
        <f t="shared" si="5"/>
        <v>44.42208234</v>
      </c>
      <c r="U22" s="71">
        <f t="shared" si="2"/>
        <v>1128.566269</v>
      </c>
    </row>
    <row r="23">
      <c r="A23" s="109">
        <v>44949.0</v>
      </c>
      <c r="B23" s="2">
        <v>2.0</v>
      </c>
      <c r="C23" s="2"/>
      <c r="D23" s="2"/>
      <c r="E23" s="2"/>
      <c r="F23" s="2"/>
      <c r="G23" s="17" t="str">
        <f t="array" ref="G23">IFERROR(E23*INDEX(PRECIOS!$B$2:$E$44,MATCH(F23,PRECIOS!$B$2:$B$44,0),4),"")</f>
        <v/>
      </c>
      <c r="H23" s="2"/>
      <c r="I23" s="2">
        <f t="shared" si="1"/>
        <v>0</v>
      </c>
      <c r="J23" s="15" t="str">
        <f>IFERROR(LOOKUP(H23,Masterline!$A$2:$A$34,Masterline!$D$2:$D$34)-(H23-INT(H23))*LOOKUP(H23,Masterline!$A$2:$A$34,Masterline!$E$2:$E$34),"")</f>
        <v/>
      </c>
      <c r="K23" s="28" t="str">
        <f t="shared" si="3"/>
        <v/>
      </c>
      <c r="L23" s="117" t="str">
        <f>iferror(E23/(VLOOKUP(C23,'SIEMB. CAMAGUI'!$B$2:$C$103,2,FALSE)*N23*I23/1000),"")</f>
        <v/>
      </c>
      <c r="M23" s="118" t="str">
        <f>IFERROR(K23/VLOOKUP(C23,'SIEMB. CAMAGUI'!$B$2:$C$103,2,FALSE),"")</f>
        <v/>
      </c>
      <c r="N23" s="23"/>
      <c r="O23" s="71" t="str">
        <f>IFERROR(N23*VLOOKUP(C23,'SIEMB. CAMAGUI'!$B$2:$D$103,3,FALSE),"")</f>
        <v/>
      </c>
      <c r="P23" s="2"/>
      <c r="Q23" s="2">
        <f t="shared" si="4"/>
        <v>0</v>
      </c>
      <c r="R23" s="15" t="str">
        <f>IFERROR(LOOKUP(Q23,Masterline!$A$2:$A$34,Masterline!$D$2:$D$34)-(Q23-INT(Q23))*LOOKUP(Q23,Masterline!$A$2:$A$34,Masterline!$E$2:$E$34),"")</f>
        <v/>
      </c>
      <c r="S23" s="71" t="str">
        <f>IFERROR((Q23)*VLOOKUP(C23,'SIEMB. CAMAGUI'!$B$2:$C$103,2,FALSE)*(N23-0.0033333*7)*((J23+R23)/2/100)/1000,"")</f>
        <v/>
      </c>
      <c r="T23" s="119">
        <f t="shared" si="5"/>
        <v>0</v>
      </c>
      <c r="U23" s="71">
        <f t="shared" si="2"/>
        <v>0</v>
      </c>
    </row>
    <row r="24">
      <c r="A24" s="109">
        <v>44956.0</v>
      </c>
      <c r="B24" s="2">
        <v>2.0</v>
      </c>
      <c r="C24" s="2"/>
      <c r="D24" s="9"/>
      <c r="E24" s="2"/>
      <c r="F24" s="2"/>
      <c r="G24" s="17"/>
      <c r="H24" s="2"/>
      <c r="I24" s="2">
        <f t="shared" si="1"/>
        <v>0</v>
      </c>
      <c r="J24" s="15"/>
      <c r="K24" s="28"/>
      <c r="L24" s="117" t="str">
        <f>iferror(E24/(VLOOKUP(C24,'SIEMB. CAMAGUI'!$B$2:$C$103,2,FALSE)*N24*I24/1000),"")</f>
        <v/>
      </c>
      <c r="M24" s="118"/>
      <c r="N24" s="23"/>
      <c r="O24" s="71"/>
      <c r="P24" s="2"/>
      <c r="Q24" s="2"/>
      <c r="R24" s="15"/>
      <c r="S24" s="71"/>
      <c r="T24" s="119"/>
      <c r="U24" s="71">
        <f t="shared" si="2"/>
        <v>0</v>
      </c>
    </row>
    <row r="25">
      <c r="A25" s="109">
        <v>44963.0</v>
      </c>
      <c r="B25" s="2">
        <v>2.0</v>
      </c>
      <c r="C25" s="2"/>
      <c r="D25" s="9"/>
      <c r="E25" s="2"/>
      <c r="F25" s="2"/>
      <c r="G25" s="17"/>
      <c r="H25" s="2"/>
      <c r="I25" s="2">
        <f t="shared" si="1"/>
        <v>0</v>
      </c>
      <c r="J25" s="15"/>
      <c r="K25" s="28"/>
      <c r="L25" s="117" t="str">
        <f>iferror(E25/(VLOOKUP(C25,'SIEMB. CAMAGUI'!$B$2:$C$103,2,FALSE)*N25*I25/1000),"")</f>
        <v/>
      </c>
      <c r="M25" s="118"/>
      <c r="N25" s="23"/>
      <c r="O25" s="71"/>
      <c r="P25" s="2"/>
      <c r="Q25" s="2"/>
      <c r="R25" s="15"/>
      <c r="S25" s="71"/>
      <c r="T25" s="119"/>
      <c r="U25" s="71">
        <f t="shared" si="2"/>
        <v>0</v>
      </c>
    </row>
    <row r="26">
      <c r="A26" s="109">
        <v>44970.0</v>
      </c>
      <c r="B26" s="2">
        <v>2.0</v>
      </c>
      <c r="C26" s="2"/>
      <c r="D26" s="9"/>
      <c r="E26" s="2"/>
      <c r="F26" s="2"/>
      <c r="G26" s="17"/>
      <c r="H26" s="2"/>
      <c r="I26" s="2">
        <f t="shared" si="1"/>
        <v>0</v>
      </c>
      <c r="J26" s="15"/>
      <c r="K26" s="28"/>
      <c r="L26" s="117" t="str">
        <f>iferror(E26/(VLOOKUP(C26,'SIEMB. CAMAGUI'!$B$2:$C$103,2,FALSE)*N26*I26/1000),"")</f>
        <v/>
      </c>
      <c r="M26" s="118"/>
      <c r="N26" s="23"/>
      <c r="O26" s="71"/>
      <c r="P26" s="2"/>
      <c r="Q26" s="2"/>
      <c r="R26" s="15"/>
      <c r="S26" s="71"/>
      <c r="T26" s="119"/>
      <c r="U26" s="71">
        <f t="shared" si="2"/>
        <v>0</v>
      </c>
    </row>
    <row r="27">
      <c r="A27" s="109">
        <v>44977.0</v>
      </c>
      <c r="B27" s="2">
        <v>2.0</v>
      </c>
      <c r="C27" s="2" t="s">
        <v>240</v>
      </c>
      <c r="D27" s="2">
        <v>30.0</v>
      </c>
      <c r="E27" s="2">
        <v>140.0</v>
      </c>
      <c r="F27" s="2" t="s">
        <v>27</v>
      </c>
      <c r="G27" s="17">
        <f t="array" ref="G27">IFERROR(E27*INDEX(PRECIOS!$B$2:$E$44,MATCH(F27,PRECIOS!$B$2:$B$44,0),4),"")</f>
        <v>231.68922</v>
      </c>
      <c r="H27" s="2">
        <v>0.1</v>
      </c>
      <c r="I27" s="2">
        <f t="shared" si="1"/>
        <v>0</v>
      </c>
      <c r="J27" s="15">
        <f>IFERROR(LOOKUP(H27,Masterline!$A$2:$A$34,Masterline!$D$2:$D$34)-(H27-INT(H27))*LOOKUP(H27,Masterline!$A$2:$A$34,Masterline!$E$2:$E$34),"")</f>
        <v>37.7892</v>
      </c>
      <c r="K27" s="28">
        <f t="shared" ref="K27:K44" si="6">IFERROR((D27*100/J27)*1000/H27,"")</f>
        <v>793877.6158</v>
      </c>
      <c r="L27" s="117" t="str">
        <f>iferror(E27/(VLOOKUP(C27,'SIEMB. CAMAGUI'!$B$2:$C$103,2,FALSE)*N27*I27/1000),"")</f>
        <v/>
      </c>
      <c r="M27" s="118">
        <f>IFERROR(K27/VLOOKUP(C27,'SIEMB. CAMAGUI'!$B$2:$C$103,2,FALSE),"")</f>
        <v>0.9923470198</v>
      </c>
      <c r="N27" s="23">
        <v>1.1</v>
      </c>
      <c r="O27" s="71">
        <f>IFERROR(N27*VLOOKUP(C27,'SIEMB. CAMAGUI'!$B$2:$D$103,3,FALSE),"")</f>
        <v>146666.6667</v>
      </c>
      <c r="P27" s="2">
        <v>0.4</v>
      </c>
      <c r="Q27" s="2">
        <f t="shared" ref="Q27:Q44" si="7">P27+H27</f>
        <v>0.5</v>
      </c>
      <c r="R27" s="15">
        <f>IFERROR(LOOKUP(Q27,Masterline!$A$2:$A$34,Masterline!$D$2:$D$34)-(Q27-INT(Q27))*LOOKUP(Q27,Masterline!$A$2:$A$34,Masterline!$E$2:$E$34),"")</f>
        <v>15.378</v>
      </c>
      <c r="S27" s="71">
        <f>IFERROR((Q27)*VLOOKUP(C27,'SIEMB. CAMAGUI'!$B$2:$C$103,2,FALSE)*(N27-0.0033333*7)*((J27+R27)/2/100)/1000,"")</f>
        <v>114.4867288</v>
      </c>
      <c r="T27" s="119">
        <f t="shared" ref="T27:T44" si="8">(S27-D27)/4</f>
        <v>21.1216822</v>
      </c>
      <c r="U27" s="71">
        <f t="shared" si="2"/>
        <v>79.38776158</v>
      </c>
    </row>
    <row r="28">
      <c r="A28" s="109">
        <v>44984.0</v>
      </c>
      <c r="B28" s="2">
        <v>2.0</v>
      </c>
      <c r="C28" s="2" t="s">
        <v>240</v>
      </c>
      <c r="D28" s="2">
        <v>50.0</v>
      </c>
      <c r="E28" s="2">
        <v>315.0</v>
      </c>
      <c r="F28" s="2" t="s">
        <v>27</v>
      </c>
      <c r="G28" s="17">
        <f t="array" ref="G28">IFERROR(E28*INDEX(PRECIOS!$B$2:$E$44,MATCH(F28,PRECIOS!$B$2:$B$44,0),4),"")</f>
        <v>521.300745</v>
      </c>
      <c r="H28" s="2">
        <v>0.3</v>
      </c>
      <c r="I28" s="2">
        <f t="shared" si="1"/>
        <v>0.2</v>
      </c>
      <c r="J28" s="15">
        <f>IFERROR(LOOKUP(H28,Masterline!$A$2:$A$34,Masterline!$D$2:$D$34)-(H28-INT(H28))*LOOKUP(H28,Masterline!$A$2:$A$34,Masterline!$E$2:$E$34),"")</f>
        <v>22.1568</v>
      </c>
      <c r="K28" s="28">
        <f t="shared" si="6"/>
        <v>752214.5195</v>
      </c>
      <c r="L28" s="117">
        <f>iferror(E28/(VLOOKUP(C28,'SIEMB. CAMAGUI'!$B$2:$C$103,2,FALSE)*N28*I28/1000),"")</f>
        <v>1.789772727</v>
      </c>
      <c r="M28" s="118">
        <f>IFERROR(K28/VLOOKUP(C28,'SIEMB. CAMAGUI'!$B$2:$C$103,2,FALSE),"")</f>
        <v>0.9402681494</v>
      </c>
      <c r="N28" s="23">
        <v>1.1</v>
      </c>
      <c r="O28" s="71">
        <f>IFERROR(N28*VLOOKUP(C28,'SIEMB. CAMAGUI'!$B$2:$D$103,3,FALSE),"")</f>
        <v>146666.6667</v>
      </c>
      <c r="P28" s="2">
        <v>0.4</v>
      </c>
      <c r="Q28" s="2">
        <f t="shared" si="7"/>
        <v>0.7</v>
      </c>
      <c r="R28" s="15">
        <f>IFERROR(LOOKUP(Q28,Masterline!$A$2:$A$34,Masterline!$D$2:$D$34)-(Q28-INT(Q28))*LOOKUP(Q28,Masterline!$A$2:$A$34,Masterline!$E$2:$E$34),"")</f>
        <v>14.8764</v>
      </c>
      <c r="S28" s="71">
        <f>IFERROR((Q28)*VLOOKUP(C28,'SIEMB. CAMAGUI'!$B$2:$C$103,2,FALSE)*(N28-0.0033333*7)*((J28+R28)/2/100)/1000,"")</f>
        <v>111.6427778</v>
      </c>
      <c r="T28" s="119">
        <f t="shared" si="8"/>
        <v>15.41069445</v>
      </c>
      <c r="U28" s="71">
        <f t="shared" si="2"/>
        <v>225.6643559</v>
      </c>
    </row>
    <row r="29">
      <c r="A29" s="109">
        <v>44991.0</v>
      </c>
      <c r="B29" s="2">
        <v>2.0</v>
      </c>
      <c r="C29" s="2" t="s">
        <v>240</v>
      </c>
      <c r="D29" s="2">
        <v>75.0</v>
      </c>
      <c r="E29" s="2">
        <v>436.0</v>
      </c>
      <c r="F29" s="2" t="s">
        <v>27</v>
      </c>
      <c r="G29" s="17">
        <f t="array" ref="G29">IFERROR(E29*INDEX(PRECIOS!$B$2:$E$44,MATCH(F29,PRECIOS!$B$2:$B$44,0),4),"")</f>
        <v>721.546428</v>
      </c>
      <c r="H29" s="2">
        <v>1.2</v>
      </c>
      <c r="I29" s="2">
        <f t="shared" si="1"/>
        <v>0.9</v>
      </c>
      <c r="J29" s="15">
        <f>IFERROR(LOOKUP(H29,Masterline!$A$2:$A$34,Masterline!$D$2:$D$34)-(H29-INT(H29))*LOOKUP(H29,Masterline!$A$2:$A$34,Masterline!$E$2:$E$34),"")</f>
        <v>13.7376</v>
      </c>
      <c r="K29" s="28">
        <f t="shared" si="6"/>
        <v>454955.7419</v>
      </c>
      <c r="L29" s="117">
        <f>iferror(E29/(VLOOKUP(C29,'SIEMB. CAMAGUI'!$B$2:$C$103,2,FALSE)*N29*I29/1000),"")</f>
        <v>0.6728395062</v>
      </c>
      <c r="M29" s="118">
        <f>IFERROR(K29/VLOOKUP(C29,'SIEMB. CAMAGUI'!$B$2:$C$103,2,FALSE),"")</f>
        <v>0.5686946774</v>
      </c>
      <c r="N29" s="23">
        <v>0.9</v>
      </c>
      <c r="O29" s="71">
        <f>IFERROR(N29*VLOOKUP(C29,'SIEMB. CAMAGUI'!$B$2:$D$103,3,FALSE),"")</f>
        <v>120000</v>
      </c>
      <c r="P29" s="2">
        <v>1.5</v>
      </c>
      <c r="Q29" s="2">
        <f t="shared" si="7"/>
        <v>2.7</v>
      </c>
      <c r="R29" s="15">
        <f>IFERROR(LOOKUP(Q29,Masterline!$A$2:$A$34,Masterline!$D$2:$D$34)-(Q29-INT(Q29))*LOOKUP(Q29,Masterline!$A$2:$A$34,Masterline!$E$2:$E$34),"")</f>
        <v>10.068</v>
      </c>
      <c r="S29" s="71">
        <f>IFERROR((Q29)*VLOOKUP(C29,'SIEMB. CAMAGUI'!$B$2:$C$103,2,FALSE)*(N29-0.0033333*7)*((J29+R29)/2/100)/1000,"")</f>
        <v>225.3914808</v>
      </c>
      <c r="T29" s="119">
        <f t="shared" si="8"/>
        <v>37.5978702</v>
      </c>
      <c r="U29" s="71">
        <f t="shared" si="2"/>
        <v>545.9468903</v>
      </c>
    </row>
    <row r="30">
      <c r="A30" s="109">
        <v>44998.0</v>
      </c>
      <c r="B30" s="2">
        <v>2.0</v>
      </c>
      <c r="C30" s="2" t="s">
        <v>240</v>
      </c>
      <c r="D30" s="2">
        <v>100.0</v>
      </c>
      <c r="E30" s="2">
        <v>586.0</v>
      </c>
      <c r="F30" s="2" t="s">
        <v>50</v>
      </c>
      <c r="G30" s="17">
        <f t="array" ref="G30">IFERROR(E30*INDEX(PRECIOS!$B$2:$E$44,MATCH(F30,PRECIOS!$B$2:$B$44,0),4),"")</f>
        <v>819.228</v>
      </c>
      <c r="H30" s="2">
        <v>2.45</v>
      </c>
      <c r="I30" s="2">
        <f t="shared" si="1"/>
        <v>1.25</v>
      </c>
      <c r="J30" s="15">
        <f>IFERROR(LOOKUP(H30,Masterline!$A$2:$A$34,Masterline!$D$2:$D$34)-(H30-INT(H30))*LOOKUP(H30,Masterline!$A$2:$A$34,Masterline!$E$2:$E$34),"")</f>
        <v>10.428</v>
      </c>
      <c r="K30" s="28">
        <f t="shared" si="6"/>
        <v>391410.8797</v>
      </c>
      <c r="L30" s="117">
        <f>iferror(E30/(VLOOKUP(C30,'SIEMB. CAMAGUI'!$B$2:$C$103,2,FALSE)*N30*I30/1000),"")</f>
        <v>0.6894117647</v>
      </c>
      <c r="M30" s="118">
        <f>IFERROR(K30/VLOOKUP(C30,'SIEMB. CAMAGUI'!$B$2:$C$103,2,FALSE),"")</f>
        <v>0.4892635996</v>
      </c>
      <c r="N30" s="23">
        <v>0.85</v>
      </c>
      <c r="O30" s="71">
        <f>IFERROR(N30*VLOOKUP(C30,'SIEMB. CAMAGUI'!$B$2:$D$103,3,FALSE),"")</f>
        <v>113333.3333</v>
      </c>
      <c r="P30" s="2">
        <v>1.5</v>
      </c>
      <c r="Q30" s="2">
        <f t="shared" si="7"/>
        <v>3.95</v>
      </c>
      <c r="R30" s="15">
        <f>IFERROR(LOOKUP(Q30,Masterline!$A$2:$A$34,Masterline!$D$2:$D$34)-(Q30-INT(Q30))*LOOKUP(Q30,Masterline!$A$2:$A$34,Masterline!$E$2:$E$34),"")</f>
        <v>8.5866</v>
      </c>
      <c r="S30" s="71">
        <f>IFERROR((Q30)*VLOOKUP(C30,'SIEMB. CAMAGUI'!$B$2:$C$103,2,FALSE)*(N30-0.0033333*7)*((J30+R30)/2/100)/1000,"")</f>
        <v>248.3560989</v>
      </c>
      <c r="T30" s="119">
        <f t="shared" si="8"/>
        <v>37.08902473</v>
      </c>
      <c r="U30" s="71">
        <f t="shared" si="2"/>
        <v>958.9566552</v>
      </c>
    </row>
    <row r="31">
      <c r="A31" s="109">
        <v>45005.0</v>
      </c>
      <c r="B31" s="2">
        <v>2.0</v>
      </c>
      <c r="C31" s="2" t="s">
        <v>240</v>
      </c>
      <c r="D31" s="2">
        <v>200.0</v>
      </c>
      <c r="E31" s="2">
        <v>1125.0</v>
      </c>
      <c r="F31" s="2" t="s">
        <v>50</v>
      </c>
      <c r="G31" s="17">
        <f t="array" ref="G31">IFERROR(E31*INDEX(PRECIOS!$B$2:$E$44,MATCH(F31,PRECIOS!$B$2:$B$44,0),4),"")</f>
        <v>1572.75</v>
      </c>
      <c r="H31" s="2">
        <v>4.6</v>
      </c>
      <c r="I31" s="2">
        <f t="shared" si="1"/>
        <v>2.15</v>
      </c>
      <c r="J31" s="15">
        <f>IFERROR(LOOKUP(H31,Masterline!$A$2:$A$34,Masterline!$D$2:$D$34)-(H31-INT(H31))*LOOKUP(H31,Masterline!$A$2:$A$34,Masterline!$E$2:$E$34),"")</f>
        <v>7.9008</v>
      </c>
      <c r="K31" s="28">
        <f t="shared" si="6"/>
        <v>550302.0057</v>
      </c>
      <c r="L31" s="117">
        <f>iferror(E31/(VLOOKUP(C31,'SIEMB. CAMAGUI'!$B$2:$C$103,2,FALSE)*N31*I31/1000),"")</f>
        <v>0.726744186</v>
      </c>
      <c r="M31" s="118">
        <f>IFERROR(K31/VLOOKUP(C31,'SIEMB. CAMAGUI'!$B$2:$C$103,2,FALSE),"")</f>
        <v>0.6878775072</v>
      </c>
      <c r="N31" s="23">
        <v>0.9</v>
      </c>
      <c r="O31" s="71">
        <f>IFERROR(N31*VLOOKUP(C31,'SIEMB. CAMAGUI'!$B$2:$D$103,3,FALSE),"")</f>
        <v>120000</v>
      </c>
      <c r="P31" s="2">
        <v>2.25</v>
      </c>
      <c r="Q31" s="2">
        <f t="shared" si="7"/>
        <v>6.85</v>
      </c>
      <c r="R31" s="15">
        <f>IFERROR(LOOKUP(Q31,Masterline!$A$2:$A$34,Masterline!$D$2:$D$34)-(Q31-INT(Q31))*LOOKUP(Q31,Masterline!$A$2:$A$34,Masterline!$E$2:$E$34),"")</f>
        <v>6.3882</v>
      </c>
      <c r="S31" s="71">
        <f>IFERROR((Q31)*VLOOKUP(C31,'SIEMB. CAMAGUI'!$B$2:$C$103,2,FALSE)*(N31-0.0033333*7)*((J31+R31)/2/100)/1000,"")</f>
        <v>343.2313974</v>
      </c>
      <c r="T31" s="119">
        <f t="shared" si="8"/>
        <v>35.80784934</v>
      </c>
      <c r="U31" s="71">
        <f t="shared" si="2"/>
        <v>2531.389226</v>
      </c>
    </row>
    <row r="32">
      <c r="A32" s="109">
        <v>45012.0</v>
      </c>
      <c r="B32" s="2">
        <v>2.0</v>
      </c>
      <c r="C32" s="2" t="s">
        <v>240</v>
      </c>
      <c r="D32" s="2">
        <v>250.0</v>
      </c>
      <c r="E32" s="2">
        <v>1450.0</v>
      </c>
      <c r="F32" s="2" t="s">
        <v>31</v>
      </c>
      <c r="G32" s="17">
        <f t="array" ref="G32">IFERROR(E32*INDEX(PRECIOS!$B$2:$E$44,MATCH(F32,PRECIOS!$B$2:$B$44,0),4),"")</f>
        <v>1780.78125</v>
      </c>
      <c r="H32" s="2">
        <v>6.0</v>
      </c>
      <c r="I32" s="2">
        <f t="shared" si="1"/>
        <v>1.4</v>
      </c>
      <c r="J32" s="15">
        <f>IFERROR(LOOKUP(H32,Masterline!$A$2:$A$34,Masterline!$D$2:$D$34)-(H32-INT(H32))*LOOKUP(H32,Masterline!$A$2:$A$34,Masterline!$E$2:$E$34),"")</f>
        <v>6.888</v>
      </c>
      <c r="K32" s="28">
        <f t="shared" si="6"/>
        <v>604916.7635</v>
      </c>
      <c r="L32" s="117">
        <f>iferror(E32/(VLOOKUP(C32,'SIEMB. CAMAGUI'!$B$2:$C$103,2,FALSE)*N32*I32/1000),"")</f>
        <v>1.438492063</v>
      </c>
      <c r="M32" s="118">
        <f>IFERROR(K32/VLOOKUP(C32,'SIEMB. CAMAGUI'!$B$2:$C$103,2,FALSE),"")</f>
        <v>0.7561459543</v>
      </c>
      <c r="N32" s="23">
        <v>0.9</v>
      </c>
      <c r="O32" s="71">
        <f>IFERROR(N32*VLOOKUP(C32,'SIEMB. CAMAGUI'!$B$2:$D$103,3,FALSE),"")</f>
        <v>120000</v>
      </c>
      <c r="P32" s="2">
        <v>2.0</v>
      </c>
      <c r="Q32" s="2">
        <f t="shared" si="7"/>
        <v>8</v>
      </c>
      <c r="R32" s="15">
        <f>IFERROR(LOOKUP(Q32,Masterline!$A$2:$A$34,Masterline!$D$2:$D$34)-(Q32-INT(Q32))*LOOKUP(Q32,Masterline!$A$2:$A$34,Masterline!$E$2:$E$34),"")</f>
        <v>5.604</v>
      </c>
      <c r="S32" s="71">
        <f>IFERROR((Q32)*VLOOKUP(C32,'SIEMB. CAMAGUI'!$B$2:$C$103,2,FALSE)*(N32-0.0033333*7)*((J32+R32)/2/100)/1000,"")</f>
        <v>350.4423333</v>
      </c>
      <c r="T32" s="119">
        <f t="shared" si="8"/>
        <v>25.11058332</v>
      </c>
      <c r="U32" s="71">
        <f t="shared" si="2"/>
        <v>3629.500581</v>
      </c>
    </row>
    <row r="33">
      <c r="A33" s="109">
        <v>45019.0</v>
      </c>
      <c r="B33" s="2">
        <v>2.0</v>
      </c>
      <c r="C33" s="2" t="s">
        <v>240</v>
      </c>
      <c r="D33" s="2">
        <v>275.0</v>
      </c>
      <c r="E33" s="2">
        <v>1650.0</v>
      </c>
      <c r="F33" s="2" t="s">
        <v>31</v>
      </c>
      <c r="G33" s="17">
        <f t="array" ref="G33">IFERROR(E33*INDEX(PRECIOS!$B$2:$E$44,MATCH(F33,PRECIOS!$B$2:$B$44,0),4),"")</f>
        <v>2026.40625</v>
      </c>
      <c r="H33" s="2">
        <v>8.5</v>
      </c>
      <c r="I33" s="2">
        <f t="shared" si="1"/>
        <v>2.5</v>
      </c>
      <c r="J33" s="15">
        <f>IFERROR(LOOKUP(H33,Masterline!$A$2:$A$34,Masterline!$D$2:$D$34)-(H33-INT(H33))*LOOKUP(H33,Masterline!$A$2:$A$34,Masterline!$E$2:$E$34),"")</f>
        <v>5.46</v>
      </c>
      <c r="K33" s="28">
        <f t="shared" si="6"/>
        <v>592544.7102</v>
      </c>
      <c r="L33" s="117">
        <f>iferror(E33/(VLOOKUP(C33,'SIEMB. CAMAGUI'!$B$2:$C$103,2,FALSE)*N33*I33/1000),"")</f>
        <v>0.9166666667</v>
      </c>
      <c r="M33" s="118">
        <f>IFERROR(K33/VLOOKUP(C33,'SIEMB. CAMAGUI'!$B$2:$C$103,2,FALSE),"")</f>
        <v>0.7406808877</v>
      </c>
      <c r="N33" s="23">
        <v>0.9</v>
      </c>
      <c r="O33" s="71">
        <f>IFERROR(N33*VLOOKUP(C33,'SIEMB. CAMAGUI'!$B$2:$D$103,3,FALSE),"")</f>
        <v>120000</v>
      </c>
      <c r="P33" s="2">
        <v>2.25</v>
      </c>
      <c r="Q33" s="2">
        <f t="shared" si="7"/>
        <v>10.75</v>
      </c>
      <c r="R33" s="15">
        <f>IFERROR(LOOKUP(Q33,Masterline!$A$2:$A$34,Masterline!$D$2:$D$34)-(Q33-INT(Q33))*LOOKUP(Q33,Masterline!$A$2:$A$34,Masterline!$E$2:$E$34),"")</f>
        <v>4.674</v>
      </c>
      <c r="S33" s="71">
        <f>IFERROR((Q33)*VLOOKUP(C33,'SIEMB. CAMAGUI'!$B$2:$C$103,2,FALSE)*(N33-0.0033333*7)*((J33+R33)/2/100)/1000,"")</f>
        <v>382.0181217</v>
      </c>
      <c r="T33" s="119">
        <f t="shared" si="8"/>
        <v>26.75453042</v>
      </c>
      <c r="U33" s="71">
        <f t="shared" si="2"/>
        <v>5036.630037</v>
      </c>
    </row>
    <row r="34">
      <c r="A34" s="109">
        <v>45026.0</v>
      </c>
      <c r="B34" s="2">
        <v>2.0</v>
      </c>
      <c r="C34" s="2" t="s">
        <v>240</v>
      </c>
      <c r="D34" s="2">
        <v>300.0</v>
      </c>
      <c r="E34" s="2">
        <v>1700.0</v>
      </c>
      <c r="F34" s="2" t="s">
        <v>31</v>
      </c>
      <c r="G34" s="17">
        <f t="array" ref="G34">IFERROR(E34*INDEX(PRECIOS!$B$2:$E$44,MATCH(F34,PRECIOS!$B$2:$B$44,0),4),"")</f>
        <v>2087.8125</v>
      </c>
      <c r="H34" s="2">
        <v>10.5</v>
      </c>
      <c r="I34" s="2">
        <f t="shared" si="1"/>
        <v>2</v>
      </c>
      <c r="J34" s="15">
        <f>IFERROR(LOOKUP(H34,Masterline!$A$2:$A$34,Masterline!$D$2:$D$34)-(H34-INT(H34))*LOOKUP(H34,Masterline!$A$2:$A$34,Masterline!$E$2:$E$34),"")</f>
        <v>4.728</v>
      </c>
      <c r="K34" s="28">
        <f t="shared" si="6"/>
        <v>604302.6348</v>
      </c>
      <c r="L34" s="117">
        <f>iferror(E34/(VLOOKUP(C34,'SIEMB. CAMAGUI'!$B$2:$C$103,2,FALSE)*N34*I34/1000),"")</f>
        <v>1.180555556</v>
      </c>
      <c r="M34" s="118">
        <f>IFERROR(K34/VLOOKUP(C34,'SIEMB. CAMAGUI'!$B$2:$C$103,2,FALSE),"")</f>
        <v>0.7553782934</v>
      </c>
      <c r="N34" s="23">
        <v>0.9</v>
      </c>
      <c r="O34" s="71">
        <f>IFERROR(N34*VLOOKUP(C34,'SIEMB. CAMAGUI'!$B$2:$D$103,3,FALSE),"")</f>
        <v>120000</v>
      </c>
      <c r="P34" s="2">
        <v>2.0</v>
      </c>
      <c r="Q34" s="2">
        <f t="shared" si="7"/>
        <v>12.5</v>
      </c>
      <c r="R34" s="15">
        <f>IFERROR(LOOKUP(Q34,Masterline!$A$2:$A$34,Masterline!$D$2:$D$34)-(Q34-INT(Q34))*LOOKUP(Q34,Masterline!$A$2:$A$34,Masterline!$E$2:$E$34),"")</f>
        <v>4.332</v>
      </c>
      <c r="S34" s="71">
        <f>IFERROR((Q34)*VLOOKUP(C34,'SIEMB. CAMAGUI'!$B$2:$C$103,2,FALSE)*(N34-0.0033333*7)*((J34+R34)/2/100)/1000,"")</f>
        <v>397.1301057</v>
      </c>
      <c r="T34" s="119">
        <f t="shared" si="8"/>
        <v>24.28252643</v>
      </c>
      <c r="U34" s="71">
        <f t="shared" si="2"/>
        <v>6345.177665</v>
      </c>
    </row>
    <row r="35">
      <c r="A35" s="109">
        <v>45033.0</v>
      </c>
      <c r="B35" s="2">
        <v>2.0</v>
      </c>
      <c r="C35" s="2" t="s">
        <v>240</v>
      </c>
      <c r="D35" s="2">
        <v>325.0</v>
      </c>
      <c r="E35" s="2">
        <v>1900.0</v>
      </c>
      <c r="F35" s="2" t="s">
        <v>31</v>
      </c>
      <c r="G35" s="17">
        <f t="array" ref="G35">IFERROR(E35*INDEX(PRECIOS!$B$2:$E$44,MATCH(F35,PRECIOS!$B$2:$B$44,0),4),"")</f>
        <v>2333.4375</v>
      </c>
      <c r="H35" s="2">
        <v>13.0</v>
      </c>
      <c r="I35" s="2">
        <f t="shared" si="1"/>
        <v>2.5</v>
      </c>
      <c r="J35" s="15">
        <f>IFERROR(LOOKUP(H35,Masterline!$A$2:$A$34,Masterline!$D$2:$D$34)-(H35-INT(H35))*LOOKUP(H35,Masterline!$A$2:$A$34,Masterline!$E$2:$E$34),"")</f>
        <v>4.248</v>
      </c>
      <c r="K35" s="28">
        <f t="shared" si="6"/>
        <v>588512.2411</v>
      </c>
      <c r="L35" s="117">
        <f>iferror(E35/(VLOOKUP(C35,'SIEMB. CAMAGUI'!$B$2:$C$103,2,FALSE)*N35*I35/1000),"")</f>
        <v>1.055555556</v>
      </c>
      <c r="M35" s="118">
        <f>IFERROR(K35/VLOOKUP(C35,'SIEMB. CAMAGUI'!$B$2:$C$103,2,FALSE),"")</f>
        <v>0.7356403013</v>
      </c>
      <c r="N35" s="23">
        <v>0.9</v>
      </c>
      <c r="O35" s="71">
        <f>IFERROR(N35*VLOOKUP(C35,'SIEMB. CAMAGUI'!$B$2:$D$103,3,FALSE),"")</f>
        <v>120000</v>
      </c>
      <c r="P35" s="2">
        <v>2.25</v>
      </c>
      <c r="Q35" s="2">
        <f t="shared" si="7"/>
        <v>15.25</v>
      </c>
      <c r="R35" s="15">
        <f>IFERROR(LOOKUP(Q35,Masterline!$A$2:$A$34,Masterline!$D$2:$D$34)-(Q35-INT(Q35))*LOOKUP(Q35,Masterline!$A$2:$A$34,Masterline!$E$2:$E$34),"")</f>
        <v>3.894</v>
      </c>
      <c r="S35" s="71">
        <f>IFERROR((Q35)*VLOOKUP(C35,'SIEMB. CAMAGUI'!$B$2:$C$103,2,FALSE)*(N35-0.0033333*7)*((J35+R35)/2/100)/1000,"")</f>
        <v>435.4071359</v>
      </c>
      <c r="T35" s="119">
        <f t="shared" si="8"/>
        <v>27.60178397</v>
      </c>
      <c r="U35" s="71">
        <f t="shared" si="2"/>
        <v>7650.659134</v>
      </c>
    </row>
    <row r="36">
      <c r="A36" s="109">
        <v>45040.0</v>
      </c>
      <c r="B36" s="2">
        <v>2.0</v>
      </c>
      <c r="C36" s="2" t="s">
        <v>240</v>
      </c>
      <c r="D36" s="2">
        <v>300.0</v>
      </c>
      <c r="E36" s="2">
        <v>1800.0</v>
      </c>
      <c r="F36" s="2" t="s">
        <v>20</v>
      </c>
      <c r="G36" s="17">
        <f t="array" ref="G36">IFERROR(E36*INDEX(PRECIOS!$B$2:$E$44,MATCH(F36,PRECIOS!$B$2:$B$44,0),4),"")</f>
        <v>2167.4736</v>
      </c>
      <c r="H36" s="2">
        <v>15.0</v>
      </c>
      <c r="I36" s="2">
        <f t="shared" si="1"/>
        <v>2</v>
      </c>
      <c r="J36" s="15">
        <f>IFERROR(LOOKUP(H36,Masterline!$A$2:$A$34,Masterline!$D$2:$D$34)-(H36-INT(H36))*LOOKUP(H36,Masterline!$A$2:$A$34,Masterline!$E$2:$E$34),"")</f>
        <v>3.924</v>
      </c>
      <c r="K36" s="28">
        <f t="shared" si="6"/>
        <v>509683.9959</v>
      </c>
      <c r="L36" s="117">
        <f>iferror(E36/(VLOOKUP(C36,'SIEMB. CAMAGUI'!$B$2:$C$103,2,FALSE)*N36*I36/1000),"")</f>
        <v>1.323529412</v>
      </c>
      <c r="M36" s="118">
        <f>IFERROR(K36/VLOOKUP(C36,'SIEMB. CAMAGUI'!$B$2:$C$103,2,FALSE),"")</f>
        <v>0.6371049949</v>
      </c>
      <c r="N36" s="23">
        <v>0.85</v>
      </c>
      <c r="O36" s="71">
        <f>IFERROR(N36*VLOOKUP(C36,'SIEMB. CAMAGUI'!$B$2:$D$103,3,FALSE),"")</f>
        <v>113333.3333</v>
      </c>
      <c r="P36" s="2">
        <v>2.25</v>
      </c>
      <c r="Q36" s="2">
        <f t="shared" si="7"/>
        <v>17.25</v>
      </c>
      <c r="R36" s="15">
        <f>IFERROR(LOOKUP(Q36,Masterline!$A$2:$A$34,Masterline!$D$2:$D$34)-(Q36-INT(Q36))*LOOKUP(Q36,Masterline!$A$2:$A$34,Masterline!$E$2:$E$34),"")</f>
        <v>3.621</v>
      </c>
      <c r="S36" s="71">
        <f>IFERROR((Q36)*VLOOKUP(C36,'SIEMB. CAMAGUI'!$B$2:$C$103,2,FALSE)*(N36-0.0033333*7)*((J36+R36)/2/100)/1000,"")</f>
        <v>430.3669215</v>
      </c>
      <c r="T36" s="119">
        <f t="shared" si="8"/>
        <v>32.59173037</v>
      </c>
      <c r="U36" s="71">
        <f t="shared" si="2"/>
        <v>7645.259939</v>
      </c>
    </row>
    <row r="37">
      <c r="A37" s="109">
        <v>45047.0</v>
      </c>
      <c r="B37" s="2">
        <v>2.0</v>
      </c>
      <c r="C37" s="2" t="s">
        <v>240</v>
      </c>
      <c r="D37" s="2">
        <v>300.0</v>
      </c>
      <c r="E37" s="2">
        <v>1800.0</v>
      </c>
      <c r="F37" s="2" t="s">
        <v>20</v>
      </c>
      <c r="G37" s="17">
        <f t="array" ref="G37">IFERROR(E37*INDEX(PRECIOS!$B$2:$E$44,MATCH(F37,PRECIOS!$B$2:$B$44,0),4),"")</f>
        <v>2167.4736</v>
      </c>
      <c r="H37" s="2">
        <v>17.0</v>
      </c>
      <c r="I37" s="2">
        <f t="shared" si="1"/>
        <v>2</v>
      </c>
      <c r="J37" s="15">
        <f>IFERROR(LOOKUP(H37,Masterline!$A$2:$A$34,Masterline!$D$2:$D$34)-(H37-INT(H37))*LOOKUP(H37,Masterline!$A$2:$A$34,Masterline!$E$2:$E$34),"")</f>
        <v>3.648</v>
      </c>
      <c r="K37" s="28">
        <f t="shared" si="6"/>
        <v>483746.13</v>
      </c>
      <c r="L37" s="117">
        <f>iferror(E37/(VLOOKUP(C37,'SIEMB. CAMAGUI'!$B$2:$C$103,2,FALSE)*N37*I37/1000),"")</f>
        <v>1.363636364</v>
      </c>
      <c r="M37" s="118">
        <f>IFERROR(K37/VLOOKUP(C37,'SIEMB. CAMAGUI'!$B$2:$C$103,2,FALSE),"")</f>
        <v>0.6046826625</v>
      </c>
      <c r="N37" s="23">
        <v>0.825</v>
      </c>
      <c r="O37" s="71">
        <f>IFERROR(N37*VLOOKUP(C37,'SIEMB. CAMAGUI'!$B$2:$D$103,3,FALSE),"")</f>
        <v>110000</v>
      </c>
      <c r="P37" s="2">
        <v>2.5</v>
      </c>
      <c r="Q37" s="2">
        <f t="shared" si="7"/>
        <v>19.5</v>
      </c>
      <c r="R37" s="15">
        <f>IFERROR(LOOKUP(Q37,Masterline!$A$2:$A$34,Masterline!$D$2:$D$34)-(Q37-INT(Q37))*LOOKUP(Q37,Masterline!$A$2:$A$34,Masterline!$E$2:$E$34),"")</f>
        <v>3.36</v>
      </c>
      <c r="S37" s="71">
        <f>IFERROR((Q37)*VLOOKUP(C37,'SIEMB. CAMAGUI'!$B$2:$C$103,2,FALSE)*(N37-0.0033333*7)*((J37+R37)/2/100)/1000,"")</f>
        <v>438.2103675</v>
      </c>
      <c r="T37" s="119">
        <f t="shared" si="8"/>
        <v>34.55259189</v>
      </c>
      <c r="U37" s="71">
        <f t="shared" si="2"/>
        <v>8223.684211</v>
      </c>
    </row>
    <row r="38">
      <c r="A38" s="109">
        <v>45054.0</v>
      </c>
      <c r="B38" s="2">
        <v>2.0</v>
      </c>
      <c r="C38" s="2" t="s">
        <v>240</v>
      </c>
      <c r="D38" s="2">
        <v>275.0</v>
      </c>
      <c r="E38" s="2">
        <v>1650.0</v>
      </c>
      <c r="F38" s="2" t="s">
        <v>20</v>
      </c>
      <c r="G38" s="17">
        <f t="array" ref="G38">IFERROR(E38*INDEX(PRECIOS!$B$2:$E$44,MATCH(F38,PRECIOS!$B$2:$B$44,0),4),"")</f>
        <v>1986.8508</v>
      </c>
      <c r="H38" s="2">
        <v>19.0</v>
      </c>
      <c r="I38" s="2">
        <f t="shared" si="1"/>
        <v>2</v>
      </c>
      <c r="J38" s="15">
        <f>IFERROR(LOOKUP(H38,Masterline!$A$2:$A$34,Masterline!$D$2:$D$34)-(H38-INT(H38))*LOOKUP(H38,Masterline!$A$2:$A$34,Masterline!$E$2:$E$34),"")</f>
        <v>3.408</v>
      </c>
      <c r="K38" s="28">
        <f t="shared" si="6"/>
        <v>424697.3066</v>
      </c>
      <c r="L38" s="117">
        <f>iferror(E38/(VLOOKUP(C38,'SIEMB. CAMAGUI'!$B$2:$C$103,2,FALSE)*N38*I38/1000),"")</f>
        <v>1.375</v>
      </c>
      <c r="M38" s="118">
        <f>IFERROR(K38/VLOOKUP(C38,'SIEMB. CAMAGUI'!$B$2:$C$103,2,FALSE),"")</f>
        <v>0.5308716333</v>
      </c>
      <c r="N38" s="23">
        <v>0.75</v>
      </c>
      <c r="O38" s="71">
        <f>IFERROR(N38*VLOOKUP(C38,'SIEMB. CAMAGUI'!$B$2:$D$103,3,FALSE),"")</f>
        <v>100000</v>
      </c>
      <c r="P38" s="2">
        <v>2.5</v>
      </c>
      <c r="Q38" s="2">
        <f t="shared" si="7"/>
        <v>21.5</v>
      </c>
      <c r="R38" s="15">
        <f>IFERROR(LOOKUP(Q38,Masterline!$A$2:$A$34,Masterline!$D$2:$D$34)-(Q38-INT(Q38))*LOOKUP(Q38,Masterline!$A$2:$A$34,Masterline!$E$2:$E$34),"")</f>
        <v>3.3</v>
      </c>
      <c r="S38" s="71">
        <f>IFERROR((Q38)*VLOOKUP(C38,'SIEMB. CAMAGUI'!$B$2:$C$103,2,FALSE)*(N38-0.0033333*7)*((J38+R38)/2/100)/1000,"")</f>
        <v>419.2054146</v>
      </c>
      <c r="T38" s="119">
        <f t="shared" si="8"/>
        <v>36.05135365</v>
      </c>
      <c r="U38" s="71">
        <f t="shared" si="2"/>
        <v>8069.248826</v>
      </c>
    </row>
    <row r="39">
      <c r="A39" s="109">
        <v>45061.0</v>
      </c>
      <c r="B39" s="2">
        <v>2.0</v>
      </c>
      <c r="C39" s="2" t="s">
        <v>240</v>
      </c>
      <c r="D39" s="2">
        <v>275.0</v>
      </c>
      <c r="E39" s="2">
        <v>1600.0</v>
      </c>
      <c r="F39" s="2" t="s">
        <v>54</v>
      </c>
      <c r="G39" s="17">
        <f t="array" ref="G39">IFERROR(E39*INDEX(PRECIOS!$B$2:$E$44,MATCH(F39,PRECIOS!$B$2:$B$44,0),4),"")</f>
        <v>1568</v>
      </c>
      <c r="H39" s="2">
        <v>21.0</v>
      </c>
      <c r="I39" s="2">
        <f t="shared" si="1"/>
        <v>2</v>
      </c>
      <c r="J39" s="15">
        <f>IFERROR(LOOKUP(H39,Masterline!$A$2:$A$34,Masterline!$D$2:$D$34)-(H39-INT(H39))*LOOKUP(H39,Masterline!$A$2:$A$34,Masterline!$E$2:$E$34),"")</f>
        <v>3.336</v>
      </c>
      <c r="K39" s="28">
        <f t="shared" si="6"/>
        <v>392543.1084</v>
      </c>
      <c r="L39" s="117">
        <f>iferror(E39/(VLOOKUP(C39,'SIEMB. CAMAGUI'!$B$2:$C$103,2,FALSE)*N39*I39/1000),"")</f>
        <v>1.428571429</v>
      </c>
      <c r="M39" s="118">
        <f>IFERROR(K39/VLOOKUP(C39,'SIEMB. CAMAGUI'!$B$2:$C$103,2,FALSE),"")</f>
        <v>0.4906788855</v>
      </c>
      <c r="N39" s="23">
        <v>0.7</v>
      </c>
      <c r="O39" s="71">
        <f>IFERROR(N39*VLOOKUP(C39,'SIEMB. CAMAGUI'!$B$2:$D$103,3,FALSE),"")</f>
        <v>93333.33333</v>
      </c>
      <c r="P39" s="2">
        <v>2.0</v>
      </c>
      <c r="Q39" s="2">
        <f t="shared" si="7"/>
        <v>23</v>
      </c>
      <c r="R39" s="15">
        <f>IFERROR(LOOKUP(Q39,Masterline!$A$2:$A$34,Masterline!$D$2:$D$34)-(Q39-INT(Q39))*LOOKUP(Q39,Masterline!$A$2:$A$34,Masterline!$E$2:$E$34),"")</f>
        <v>3.276</v>
      </c>
      <c r="S39" s="71">
        <f>IFERROR((Q39)*VLOOKUP(C39,'SIEMB. CAMAGUI'!$B$2:$C$103,2,FALSE)*(N39-0.0033333*7)*((J39+R39)/2/100)/1000,"")</f>
        <v>411.6191819</v>
      </c>
      <c r="T39" s="119">
        <f t="shared" si="8"/>
        <v>34.15479548</v>
      </c>
      <c r="U39" s="71">
        <f t="shared" si="2"/>
        <v>8243.405276</v>
      </c>
    </row>
    <row r="40">
      <c r="A40" s="109">
        <v>45068.0</v>
      </c>
      <c r="B40" s="2">
        <v>2.0</v>
      </c>
      <c r="C40" s="2" t="s">
        <v>240</v>
      </c>
      <c r="D40" s="2">
        <v>275.0</v>
      </c>
      <c r="E40" s="2">
        <v>425.0</v>
      </c>
      <c r="F40" s="2" t="s">
        <v>54</v>
      </c>
      <c r="G40" s="17">
        <f t="array" ref="G40">IFERROR(E40*INDEX(PRECIOS!$B$2:$E$44,MATCH(F40,PRECIOS!$B$2:$B$44,0),4),"")</f>
        <v>416.5</v>
      </c>
      <c r="H40" s="2">
        <v>20.15</v>
      </c>
      <c r="I40" s="2">
        <f t="shared" si="1"/>
        <v>-0.85</v>
      </c>
      <c r="J40" s="15">
        <f>IFERROR(LOOKUP(H40,Masterline!$A$2:$A$34,Masterline!$D$2:$D$34)-(H40-INT(H40))*LOOKUP(H40,Masterline!$A$2:$A$34,Masterline!$E$2:$E$34),"")</f>
        <v>3.2856</v>
      </c>
      <c r="K40" s="28">
        <f t="shared" si="6"/>
        <v>415377.486</v>
      </c>
      <c r="L40" s="117">
        <f>iferror(E40/(VLOOKUP(C40,'SIEMB. CAMAGUI'!$B$2:$C$103,2,FALSE)*N40*I40/1000),"")</f>
        <v>-1.041666667</v>
      </c>
      <c r="M40" s="118">
        <f>IFERROR(K40/VLOOKUP(C40,'SIEMB. CAMAGUI'!$B$2:$C$103,2,FALSE),"")</f>
        <v>0.5192218575</v>
      </c>
      <c r="N40" s="23">
        <v>0.6</v>
      </c>
      <c r="O40" s="71">
        <f>IFERROR(N40*VLOOKUP(C40,'SIEMB. CAMAGUI'!$B$2:$D$103,3,FALSE),"")</f>
        <v>80000</v>
      </c>
      <c r="P40" s="2"/>
      <c r="Q40" s="2">
        <f t="shared" si="7"/>
        <v>20.15</v>
      </c>
      <c r="R40" s="15">
        <f>IFERROR(LOOKUP(Q40,Masterline!$A$2:$A$34,Masterline!$D$2:$D$34)-(Q40-INT(Q40))*LOOKUP(Q40,Masterline!$A$2:$A$34,Masterline!$E$2:$E$34),"")</f>
        <v>3.2856</v>
      </c>
      <c r="S40" s="71">
        <f>IFERROR((Q40)*VLOOKUP(C40,'SIEMB. CAMAGUI'!$B$2:$C$103,2,FALSE)*(N40-0.0033333*7)*((J40+R40)/2/100)/1000,"")</f>
        <v>305.4251188</v>
      </c>
      <c r="T40" s="119">
        <f t="shared" si="8"/>
        <v>7.606279696</v>
      </c>
      <c r="U40" s="71">
        <f t="shared" si="2"/>
        <v>8369.856343</v>
      </c>
    </row>
    <row r="41">
      <c r="A41" s="109">
        <v>45075.0</v>
      </c>
      <c r="B41" s="2">
        <v>2.0</v>
      </c>
      <c r="C41" s="2"/>
      <c r="D41" s="2"/>
      <c r="E41" s="2"/>
      <c r="F41" s="2"/>
      <c r="G41" s="17" t="str">
        <f t="array" ref="G41">IFERROR(E41*INDEX(PRECIOS!$B$2:$E$44,MATCH(F41,PRECIOS!$B$2:$B$44,0),4),"")</f>
        <v/>
      </c>
      <c r="H41" s="2"/>
      <c r="I41" s="2">
        <f t="shared" si="1"/>
        <v>0</v>
      </c>
      <c r="J41" s="15" t="str">
        <f>IFERROR(LOOKUP(H41,Masterline!$A$2:$A$34,Masterline!$D$2:$D$34)-(H41-INT(H41))*LOOKUP(H41,Masterline!$A$2:$A$34,Masterline!$E$2:$E$34),"")</f>
        <v/>
      </c>
      <c r="K41" s="28" t="str">
        <f t="shared" si="6"/>
        <v/>
      </c>
      <c r="L41" s="117" t="str">
        <f>iferror(E41/(VLOOKUP(C41,'SIEMB. CAMAGUI'!$B$2:$C$103,2,FALSE)*N41*I41/1000),"")</f>
        <v/>
      </c>
      <c r="M41" s="118" t="str">
        <f>IFERROR(K41/VLOOKUP(C41,'SIEMB. CAMAGUI'!$B$2:$C$103,2,FALSE),"")</f>
        <v/>
      </c>
      <c r="N41" s="23"/>
      <c r="O41" s="71" t="str">
        <f>IFERROR(N41*VLOOKUP(C41,'SIEMB. CAMAGUI'!$B$2:$D$103,3,FALSE),"")</f>
        <v/>
      </c>
      <c r="P41" s="2"/>
      <c r="Q41" s="2">
        <f t="shared" si="7"/>
        <v>0</v>
      </c>
      <c r="R41" s="15" t="str">
        <f>IFERROR(LOOKUP(Q41,Masterline!$A$2:$A$34,Masterline!$D$2:$D$34)-(Q41-INT(Q41))*LOOKUP(Q41,Masterline!$A$2:$A$34,Masterline!$E$2:$E$34),"")</f>
        <v/>
      </c>
      <c r="S41" s="71" t="str">
        <f>IFERROR((Q41)*VLOOKUP(C41,'SIEMB. CAMAGUI'!$B$2:$C$103,2,FALSE)*(N41-0.0033333*7)*((J41+R41)/2/100)/1000,"")</f>
        <v/>
      </c>
      <c r="T41" s="119">
        <f t="shared" si="8"/>
        <v>0</v>
      </c>
      <c r="U41" s="71">
        <f t="shared" si="2"/>
        <v>0</v>
      </c>
    </row>
    <row r="42">
      <c r="A42" s="109">
        <v>45082.0</v>
      </c>
      <c r="B42" s="2">
        <v>2.0</v>
      </c>
      <c r="C42" s="2" t="s">
        <v>254</v>
      </c>
      <c r="D42" s="2">
        <v>93.0</v>
      </c>
      <c r="E42" s="2"/>
      <c r="F42" s="2"/>
      <c r="G42" s="17" t="str">
        <f t="array" ref="G42">IFERROR(E42*INDEX(PRECIOS!$B$2:$E$44,MATCH(F42,PRECIOS!$B$2:$B$44,0),4),"")</f>
        <v/>
      </c>
      <c r="H42" s="2">
        <v>0.8</v>
      </c>
      <c r="I42" s="2">
        <f t="shared" si="1"/>
        <v>0</v>
      </c>
      <c r="J42" s="15">
        <f>IFERROR(LOOKUP(H42,Masterline!$A$2:$A$34,Masterline!$D$2:$D$34)-(H42-INT(H42))*LOOKUP(H42,Masterline!$A$2:$A$34,Masterline!$E$2:$E$34),"")</f>
        <v>14.6256</v>
      </c>
      <c r="K42" s="28">
        <f t="shared" si="6"/>
        <v>794839.1861</v>
      </c>
      <c r="L42" s="117" t="str">
        <f>iferror(E42/(VLOOKUP(C42,'SIEMB. CAMAGUI'!$B$2:$C$103,2,FALSE)*N42*I42/1000),"")</f>
        <v/>
      </c>
      <c r="M42" s="118">
        <f>IFERROR(K42/VLOOKUP(C42,'SIEMB. CAMAGUI'!$B$2:$C$103,2,FALSE),"")</f>
        <v>0.8366728275</v>
      </c>
      <c r="N42" s="23">
        <v>0.9</v>
      </c>
      <c r="O42" s="71">
        <f>IFERROR(N42*VLOOKUP(C42,'SIEMB. CAMAGUI'!$B$2:$D$103,3,FALSE),"")</f>
        <v>142500</v>
      </c>
      <c r="P42" s="2">
        <v>1.5</v>
      </c>
      <c r="Q42" s="2">
        <f t="shared" si="7"/>
        <v>2.3</v>
      </c>
      <c r="R42" s="15">
        <f>IFERROR(LOOKUP(Q42,Masterline!$A$2:$A$34,Masterline!$D$2:$D$34)-(Q42-INT(Q42))*LOOKUP(Q42,Masterline!$A$2:$A$34,Masterline!$E$2:$E$34),"")</f>
        <v>10.644</v>
      </c>
      <c r="S42" s="71">
        <f>IFERROR((Q42)*VLOOKUP(C42,'SIEMB. CAMAGUI'!$B$2:$C$103,2,FALSE)*(N42-0.0033333*7)*((J42+R42)/2/100)/1000,"")</f>
        <v>242.0217642</v>
      </c>
      <c r="T42" s="119">
        <f t="shared" si="8"/>
        <v>37.25544105</v>
      </c>
      <c r="U42" s="71">
        <f t="shared" si="2"/>
        <v>635.8713489</v>
      </c>
    </row>
    <row r="43">
      <c r="A43" s="109">
        <v>45089.0</v>
      </c>
      <c r="B43" s="2">
        <v>2.0</v>
      </c>
      <c r="C43" s="2" t="s">
        <v>254</v>
      </c>
      <c r="D43" s="2">
        <v>100.0</v>
      </c>
      <c r="E43" s="2">
        <v>500.0</v>
      </c>
      <c r="F43" s="2" t="s">
        <v>56</v>
      </c>
      <c r="G43" s="17">
        <f t="array" ref="G43">IFERROR(E43*INDEX(PRECIOS!$B$2:$E$44,MATCH(F43,PRECIOS!$B$2:$B$44,0),4),"")</f>
        <v>672</v>
      </c>
      <c r="H43" s="2">
        <v>2.0</v>
      </c>
      <c r="I43" s="2">
        <f t="shared" si="1"/>
        <v>1.2</v>
      </c>
      <c r="J43" s="15">
        <f>IFERROR(LOOKUP(H43,Masterline!$A$2:$A$34,Masterline!$D$2:$D$34)-(H43-INT(H43))*LOOKUP(H43,Masterline!$A$2:$A$34,Masterline!$E$2:$E$34),"")</f>
        <v>11.076</v>
      </c>
      <c r="K43" s="28">
        <f t="shared" si="6"/>
        <v>451426.5078</v>
      </c>
      <c r="L43" s="117">
        <f>iferror(E43/(VLOOKUP(C43,'SIEMB. CAMAGUI'!$B$2:$C$103,2,FALSE)*N43*I43/1000),"")</f>
        <v>0.5847953216</v>
      </c>
      <c r="M43" s="118">
        <f>IFERROR(K43/VLOOKUP(C43,'SIEMB. CAMAGUI'!$B$2:$C$103,2,FALSE),"")</f>
        <v>0.4751857976</v>
      </c>
      <c r="N43" s="23">
        <v>0.75</v>
      </c>
      <c r="O43" s="71">
        <f>IFERROR(N43*VLOOKUP(C43,'SIEMB. CAMAGUI'!$B$2:$D$103,3,FALSE),"")</f>
        <v>118750</v>
      </c>
      <c r="P43" s="2">
        <v>1.75</v>
      </c>
      <c r="Q43" s="2">
        <f t="shared" si="7"/>
        <v>3.75</v>
      </c>
      <c r="R43" s="15">
        <f>IFERROR(LOOKUP(Q43,Masterline!$A$2:$A$34,Masterline!$D$2:$D$34)-(Q43-INT(Q43))*LOOKUP(Q43,Masterline!$A$2:$A$34,Masterline!$E$2:$E$34),"")</f>
        <v>8.805</v>
      </c>
      <c r="S43" s="71">
        <f>IFERROR((Q43)*VLOOKUP(C43,'SIEMB. CAMAGUI'!$B$2:$C$103,2,FALSE)*(N43-0.0033333*7)*((J43+R43)/2/100)/1000,"")</f>
        <v>257.3347764</v>
      </c>
      <c r="T43" s="119">
        <f t="shared" si="8"/>
        <v>39.3336941</v>
      </c>
      <c r="U43" s="71">
        <f t="shared" si="2"/>
        <v>902.8530155</v>
      </c>
    </row>
    <row r="44">
      <c r="A44" s="109">
        <v>44949.0</v>
      </c>
      <c r="B44" s="2">
        <v>3.0</v>
      </c>
      <c r="C44" s="2"/>
      <c r="D44" s="2"/>
      <c r="E44" s="2"/>
      <c r="F44" s="2"/>
      <c r="G44" s="17" t="str">
        <f t="array" ref="G44">IFERROR(E44*INDEX(PRECIOS!$B$2:$E$44,MATCH(F44,PRECIOS!$B$2:$B$44,0),4),"")</f>
        <v/>
      </c>
      <c r="H44" s="2"/>
      <c r="I44" s="2">
        <f t="shared" si="1"/>
        <v>0</v>
      </c>
      <c r="J44" s="15" t="str">
        <f>IFERROR(LOOKUP(H44,Masterline!$A$2:$A$34,Masterline!$D$2:$D$34)-(H44-INT(H44))*LOOKUP(H44,Masterline!$A$2:$A$34,Masterline!$E$2:$E$34),"")</f>
        <v/>
      </c>
      <c r="K44" s="28" t="str">
        <f t="shared" si="6"/>
        <v/>
      </c>
      <c r="L44" s="117" t="str">
        <f>iferror(E44/(VLOOKUP(C44,'SIEMB. CAMAGUI'!$B$2:$C$103,2,FALSE)*N44*I44/1000),"")</f>
        <v/>
      </c>
      <c r="M44" s="118" t="str">
        <f>IFERROR(K44/VLOOKUP(C44,'SIEMB. CAMAGUI'!$B$2:$C$103,2,FALSE),"")</f>
        <v/>
      </c>
      <c r="N44" s="23"/>
      <c r="O44" s="71" t="str">
        <f>IFERROR(N44*VLOOKUP(C44,'SIEMB. CAMAGUI'!$B$2:$D$103,3,FALSE),"")</f>
        <v/>
      </c>
      <c r="P44" s="2"/>
      <c r="Q44" s="2">
        <f t="shared" si="7"/>
        <v>0</v>
      </c>
      <c r="R44" s="15" t="str">
        <f>IFERROR(LOOKUP(Q44,Masterline!$A$2:$A$34,Masterline!$D$2:$D$34)-(Q44-INT(Q44))*LOOKUP(Q44,Masterline!$A$2:$A$34,Masterline!$E$2:$E$34),"")</f>
        <v/>
      </c>
      <c r="S44" s="71" t="str">
        <f>IFERROR((Q44)*VLOOKUP(C44,'SIEMB. CAMAGUI'!$B$2:$C$103,2,FALSE)*(N44-0.0033333*7)*((J44+R44)/2/100)/1000,"")</f>
        <v/>
      </c>
      <c r="T44" s="119">
        <f t="shared" si="8"/>
        <v>0</v>
      </c>
      <c r="U44" s="71">
        <f t="shared" si="2"/>
        <v>0</v>
      </c>
    </row>
    <row r="45">
      <c r="A45" s="109">
        <v>44956.0</v>
      </c>
      <c r="B45" s="2">
        <v>3.0</v>
      </c>
      <c r="C45" s="2"/>
      <c r="D45" s="2"/>
      <c r="E45" s="2"/>
      <c r="F45" s="2"/>
      <c r="G45" s="17"/>
      <c r="H45" s="2"/>
      <c r="I45" s="2">
        <f t="shared" si="1"/>
        <v>0</v>
      </c>
      <c r="J45" s="15"/>
      <c r="K45" s="28"/>
      <c r="L45" s="117" t="str">
        <f>iferror(E45/(VLOOKUP(C45,'SIEMB. CAMAGUI'!$B$2:$C$103,2,FALSE)*N45*I45/1000),"")</f>
        <v/>
      </c>
      <c r="M45" s="118"/>
      <c r="N45" s="23"/>
      <c r="O45" s="71"/>
      <c r="P45" s="2"/>
      <c r="Q45" s="2"/>
      <c r="R45" s="15"/>
      <c r="S45" s="71"/>
      <c r="T45" s="119"/>
      <c r="U45" s="71">
        <f t="shared" si="2"/>
        <v>0</v>
      </c>
    </row>
    <row r="46">
      <c r="A46" s="109">
        <v>44963.0</v>
      </c>
      <c r="B46" s="2">
        <v>3.0</v>
      </c>
      <c r="C46" s="2"/>
      <c r="D46" s="2"/>
      <c r="E46" s="2"/>
      <c r="F46" s="2"/>
      <c r="G46" s="17"/>
      <c r="H46" s="2"/>
      <c r="I46" s="2">
        <f t="shared" si="1"/>
        <v>0</v>
      </c>
      <c r="J46" s="15"/>
      <c r="K46" s="28"/>
      <c r="L46" s="117" t="str">
        <f>iferror(E46/(VLOOKUP(C46,'SIEMB. CAMAGUI'!$B$2:$C$103,2,FALSE)*N46*I46/1000),"")</f>
        <v/>
      </c>
      <c r="M46" s="118"/>
      <c r="N46" s="23"/>
      <c r="O46" s="71"/>
      <c r="P46" s="2"/>
      <c r="Q46" s="2"/>
      <c r="R46" s="15"/>
      <c r="S46" s="71"/>
      <c r="T46" s="119"/>
      <c r="U46" s="71">
        <f t="shared" si="2"/>
        <v>0</v>
      </c>
    </row>
    <row r="47">
      <c r="A47" s="109">
        <v>44970.0</v>
      </c>
      <c r="B47" s="2">
        <v>3.0</v>
      </c>
      <c r="C47" s="2" t="s">
        <v>239</v>
      </c>
      <c r="D47" s="2">
        <v>37.0</v>
      </c>
      <c r="E47" s="2">
        <v>37.0</v>
      </c>
      <c r="F47" s="2" t="s">
        <v>50</v>
      </c>
      <c r="G47" s="17">
        <f t="array" ref="G47">IFERROR(E47*INDEX(PRECIOS!$B$2:$E$44,MATCH(F47,PRECIOS!$B$2:$B$44,0),4),"")</f>
        <v>51.726</v>
      </c>
      <c r="H47" s="2">
        <v>0.4</v>
      </c>
      <c r="I47" s="2">
        <f t="shared" si="1"/>
        <v>0</v>
      </c>
      <c r="J47" s="15">
        <f>IFERROR(LOOKUP(H47,Masterline!$A$2:$A$34,Masterline!$D$2:$D$34)-(H47-INT(H47))*LOOKUP(H47,Masterline!$A$2:$A$34,Masterline!$E$2:$E$34),"")</f>
        <v>21.6264</v>
      </c>
      <c r="K47" s="28">
        <f t="shared" ref="K47:K64" si="9">IFERROR((D47*100/J47)*1000/H47,"")</f>
        <v>427717.9743</v>
      </c>
      <c r="L47" s="117" t="str">
        <f>iferror(E47/(VLOOKUP(C47,'SIEMB. CAMAGUI'!$B$2:$C$103,2,FALSE)*N47*I47/1000),"")</f>
        <v/>
      </c>
      <c r="M47" s="118">
        <f>IFERROR(K47/VLOOKUP(C47,'SIEMB. CAMAGUI'!$B$2:$C$103,2,FALSE),"")</f>
        <v>0.5031976169</v>
      </c>
      <c r="N47" s="23">
        <v>0.9</v>
      </c>
      <c r="O47" s="71">
        <f>IFERROR(N47*VLOOKUP(C47,'SIEMB. CAMAGUI'!$B$2:$D$103,3,FALSE),"")</f>
        <v>109285.7143</v>
      </c>
      <c r="P47" s="2">
        <v>1.5</v>
      </c>
      <c r="Q47" s="2">
        <f t="shared" ref="Q47:Q99" si="10">P47+H47</f>
        <v>1.9</v>
      </c>
      <c r="R47" s="15">
        <f>IFERROR(LOOKUP(Q47,Masterline!$A$2:$A$34,Masterline!$D$2:$D$34)-(Q47-INT(Q47))*LOOKUP(Q47,Masterline!$A$2:$A$34,Masterline!$E$2:$E$34),"")</f>
        <v>12.4272</v>
      </c>
      <c r="S47" s="71">
        <f>IFERROR((Q47)*VLOOKUP(C47,'SIEMB. CAMAGUI'!$B$2:$C$103,2,FALSE)*(N47-0.0033333*7)*((J47+R47)/2/100)/1000,"")</f>
        <v>241.0683364</v>
      </c>
      <c r="T47" s="119">
        <f t="shared" ref="T47:T99" si="11">(S47-D47)/4</f>
        <v>51.01708409</v>
      </c>
      <c r="U47" s="71">
        <f t="shared" si="2"/>
        <v>171.0871897</v>
      </c>
    </row>
    <row r="48">
      <c r="A48" s="109">
        <v>44977.0</v>
      </c>
      <c r="B48" s="2">
        <v>3.0</v>
      </c>
      <c r="C48" s="2" t="s">
        <v>239</v>
      </c>
      <c r="D48" s="2">
        <v>75.0</v>
      </c>
      <c r="E48" s="2">
        <v>435.0</v>
      </c>
      <c r="F48" s="2" t="s">
        <v>50</v>
      </c>
      <c r="G48" s="17">
        <f t="array" ref="G48">IFERROR(E48*INDEX(PRECIOS!$B$2:$E$44,MATCH(F48,PRECIOS!$B$2:$B$44,0),4),"")</f>
        <v>608.13</v>
      </c>
      <c r="H48" s="2">
        <v>1.5</v>
      </c>
      <c r="I48" s="2">
        <f t="shared" si="1"/>
        <v>1.1</v>
      </c>
      <c r="J48" s="15">
        <f>IFERROR(LOOKUP(H48,Masterline!$A$2:$A$34,Masterline!$D$2:$D$34)-(H48-INT(H48))*LOOKUP(H48,Masterline!$A$2:$A$34,Masterline!$E$2:$E$34),"")</f>
        <v>13.176</v>
      </c>
      <c r="K48" s="28">
        <f t="shared" si="9"/>
        <v>379477.8385</v>
      </c>
      <c r="L48" s="117">
        <f>iferror(E48/(VLOOKUP(C48,'SIEMB. CAMAGUI'!$B$2:$C$103,2,FALSE)*N48*I48/1000),"")</f>
        <v>0.5473419314</v>
      </c>
      <c r="M48" s="118">
        <f>IFERROR(K48/VLOOKUP(C48,'SIEMB. CAMAGUI'!$B$2:$C$103,2,FALSE),"")</f>
        <v>0.4464445159</v>
      </c>
      <c r="N48" s="23">
        <v>0.85</v>
      </c>
      <c r="O48" s="71">
        <f>IFERROR(N48*VLOOKUP(C48,'SIEMB. CAMAGUI'!$B$2:$D$103,3,FALSE),"")</f>
        <v>103214.2857</v>
      </c>
      <c r="P48" s="2">
        <v>2.0</v>
      </c>
      <c r="Q48" s="2">
        <f t="shared" si="10"/>
        <v>3.5</v>
      </c>
      <c r="R48" s="15">
        <f>IFERROR(LOOKUP(Q48,Masterline!$A$2:$A$34,Masterline!$D$2:$D$34)-(Q48-INT(Q48))*LOOKUP(Q48,Masterline!$A$2:$A$34,Masterline!$E$2:$E$34),"")</f>
        <v>9.078</v>
      </c>
      <c r="S48" s="71">
        <f>IFERROR((Q48)*VLOOKUP(C48,'SIEMB. CAMAGUI'!$B$2:$C$103,2,FALSE)*(N48-0.0033333*7)*((J48+R48)/2/100)/1000,"")</f>
        <v>273.6500972</v>
      </c>
      <c r="T48" s="119">
        <f t="shared" si="11"/>
        <v>49.66252431</v>
      </c>
      <c r="U48" s="71">
        <f t="shared" si="2"/>
        <v>569.2167577</v>
      </c>
    </row>
    <row r="49">
      <c r="A49" s="109">
        <v>44984.0</v>
      </c>
      <c r="B49" s="2">
        <v>3.0</v>
      </c>
      <c r="C49" s="2" t="s">
        <v>239</v>
      </c>
      <c r="D49" s="2">
        <v>87.0</v>
      </c>
      <c r="E49" s="2">
        <v>573.0</v>
      </c>
      <c r="F49" s="2" t="s">
        <v>50</v>
      </c>
      <c r="G49" s="17">
        <f t="array" ref="G49">IFERROR(E49*INDEX(PRECIOS!$B$2:$E$44,MATCH(F49,PRECIOS!$B$2:$B$44,0),4),"")</f>
        <v>801.054</v>
      </c>
      <c r="H49" s="2">
        <v>3.9</v>
      </c>
      <c r="I49" s="2">
        <f t="shared" si="1"/>
        <v>2.4</v>
      </c>
      <c r="J49" s="15">
        <f>IFERROR(LOOKUP(H49,Masterline!$A$2:$A$34,Masterline!$D$2:$D$34)-(H49-INT(H49))*LOOKUP(H49,Masterline!$A$2:$A$34,Masterline!$E$2:$E$34),"")</f>
        <v>8.6412</v>
      </c>
      <c r="K49" s="28">
        <f t="shared" si="9"/>
        <v>258155.0283</v>
      </c>
      <c r="L49" s="117">
        <f>iferror(E49/(VLOOKUP(C49,'SIEMB. CAMAGUI'!$B$2:$C$103,2,FALSE)*N49*I49/1000),"")</f>
        <v>0.4012605042</v>
      </c>
      <c r="M49" s="118">
        <f>IFERROR(K49/VLOOKUP(C49,'SIEMB. CAMAGUI'!$B$2:$C$103,2,FALSE),"")</f>
        <v>0.303711798</v>
      </c>
      <c r="N49" s="23">
        <v>0.7</v>
      </c>
      <c r="O49" s="71">
        <f>IFERROR(N49*VLOOKUP(C49,'SIEMB. CAMAGUI'!$B$2:$D$103,3,FALSE),"")</f>
        <v>85000</v>
      </c>
      <c r="P49" s="2">
        <v>2.0</v>
      </c>
      <c r="Q49" s="2">
        <f t="shared" si="10"/>
        <v>5.9</v>
      </c>
      <c r="R49" s="15">
        <f>IFERROR(LOOKUP(Q49,Masterline!$A$2:$A$34,Masterline!$D$2:$D$34)-(Q49-INT(Q49))*LOOKUP(Q49,Masterline!$A$2:$A$34,Masterline!$E$2:$E$34),"")</f>
        <v>6.9576</v>
      </c>
      <c r="S49" s="71">
        <f>IFERROR((Q49)*VLOOKUP(C49,'SIEMB. CAMAGUI'!$B$2:$C$103,2,FALSE)*(N49-0.0033333*7)*((J49+R49)/2/100)/1000,"")</f>
        <v>264.6714304</v>
      </c>
      <c r="T49" s="119">
        <f t="shared" si="11"/>
        <v>44.41785759</v>
      </c>
      <c r="U49" s="71">
        <f t="shared" si="2"/>
        <v>1006.80461</v>
      </c>
    </row>
    <row r="50">
      <c r="A50" s="109">
        <v>44991.0</v>
      </c>
      <c r="B50" s="2">
        <v>3.0</v>
      </c>
      <c r="C50" s="2" t="s">
        <v>239</v>
      </c>
      <c r="D50" s="2">
        <v>125.0</v>
      </c>
      <c r="E50" s="2">
        <v>887.0</v>
      </c>
      <c r="F50" s="2" t="s">
        <v>31</v>
      </c>
      <c r="G50" s="17">
        <f t="array" ref="G50">IFERROR(E50*INDEX(PRECIOS!$B$2:$E$44,MATCH(F50,PRECIOS!$B$2:$B$44,0),4),"")</f>
        <v>1089.346875</v>
      </c>
      <c r="H50" s="2">
        <v>5.8</v>
      </c>
      <c r="I50" s="2">
        <f t="shared" si="1"/>
        <v>1.9</v>
      </c>
      <c r="J50" s="15">
        <f>IFERROR(LOOKUP(H50,Masterline!$A$2:$A$34,Masterline!$D$2:$D$34)-(H50-INT(H50))*LOOKUP(H50,Masterline!$A$2:$A$34,Masterline!$E$2:$E$34),"")</f>
        <v>7.0152</v>
      </c>
      <c r="K50" s="28">
        <f t="shared" si="9"/>
        <v>307214.6787</v>
      </c>
      <c r="L50" s="117">
        <f>iferror(E50/(VLOOKUP(C50,'SIEMB. CAMAGUI'!$B$2:$C$103,2,FALSE)*N50*I50/1000),"")</f>
        <v>0.7846085803</v>
      </c>
      <c r="M50" s="118">
        <f>IFERROR(K50/VLOOKUP(C50,'SIEMB. CAMAGUI'!$B$2:$C$103,2,FALSE),"")</f>
        <v>0.3614290337</v>
      </c>
      <c r="N50" s="23">
        <v>0.7</v>
      </c>
      <c r="O50" s="71">
        <f>IFERROR(N50*VLOOKUP(C50,'SIEMB. CAMAGUI'!$B$2:$D$103,3,FALSE),"")</f>
        <v>85000</v>
      </c>
      <c r="P50" s="2">
        <v>2.0</v>
      </c>
      <c r="Q50" s="2">
        <f t="shared" si="10"/>
        <v>7.8</v>
      </c>
      <c r="R50" s="15">
        <f>IFERROR(LOOKUP(Q50,Masterline!$A$2:$A$34,Masterline!$D$2:$D$34)-(Q50-INT(Q50))*LOOKUP(Q50,Masterline!$A$2:$A$34,Masterline!$E$2:$E$34),"")</f>
        <v>5.8488</v>
      </c>
      <c r="S50" s="71">
        <f>IFERROR((Q50)*VLOOKUP(C50,'SIEMB. CAMAGUI'!$B$2:$C$103,2,FALSE)*(N50-0.0033333*7)*((J50+R50)/2/100)/1000,"")</f>
        <v>288.5589155</v>
      </c>
      <c r="T50" s="119">
        <f t="shared" si="11"/>
        <v>40.88972888</v>
      </c>
      <c r="U50" s="71">
        <f t="shared" si="2"/>
        <v>1781.845136</v>
      </c>
    </row>
    <row r="51">
      <c r="A51" s="109">
        <v>44998.0</v>
      </c>
      <c r="B51" s="2">
        <v>3.0</v>
      </c>
      <c r="C51" s="2" t="s">
        <v>239</v>
      </c>
      <c r="D51" s="2">
        <v>175.0</v>
      </c>
      <c r="E51" s="2">
        <v>1050.0</v>
      </c>
      <c r="F51" s="2" t="s">
        <v>31</v>
      </c>
      <c r="G51" s="17">
        <f t="array" ref="G51">IFERROR(E51*INDEX(PRECIOS!$B$2:$E$44,MATCH(F51,PRECIOS!$B$2:$B$44,0),4),"")</f>
        <v>1289.53125</v>
      </c>
      <c r="H51" s="2">
        <v>7.6</v>
      </c>
      <c r="I51" s="2">
        <f t="shared" si="1"/>
        <v>1.8</v>
      </c>
      <c r="J51" s="15">
        <f>IFERROR(LOOKUP(H51,Masterline!$A$2:$A$34,Masterline!$D$2:$D$34)-(H51-INT(H51))*LOOKUP(H51,Masterline!$A$2:$A$34,Masterline!$E$2:$E$34),"")</f>
        <v>5.9736</v>
      </c>
      <c r="K51" s="28">
        <f t="shared" si="9"/>
        <v>385467.989</v>
      </c>
      <c r="L51" s="117">
        <f>iferror(E51/(VLOOKUP(C51,'SIEMB. CAMAGUI'!$B$2:$C$103,2,FALSE)*N51*I51/1000),"")</f>
        <v>0.9803921569</v>
      </c>
      <c r="M51" s="118">
        <f>IFERROR(K51/VLOOKUP(C51,'SIEMB. CAMAGUI'!$B$2:$C$103,2,FALSE),"")</f>
        <v>0.4534917517</v>
      </c>
      <c r="N51" s="23">
        <v>0.7</v>
      </c>
      <c r="O51" s="71">
        <f>IFERROR(N51*VLOOKUP(C51,'SIEMB. CAMAGUI'!$B$2:$D$103,3,FALSE),"")</f>
        <v>85000</v>
      </c>
      <c r="P51" s="2">
        <v>2.5</v>
      </c>
      <c r="Q51" s="2">
        <f t="shared" si="10"/>
        <v>10.1</v>
      </c>
      <c r="R51" s="15">
        <f>IFERROR(LOOKUP(Q51,Masterline!$A$2:$A$34,Masterline!$D$2:$D$34)-(Q51-INT(Q51))*LOOKUP(Q51,Masterline!$A$2:$A$34,Masterline!$E$2:$E$34),"")</f>
        <v>4.8144</v>
      </c>
      <c r="S51" s="71">
        <f>IFERROR((Q51)*VLOOKUP(C51,'SIEMB. CAMAGUI'!$B$2:$C$103,2,FALSE)*(N51-0.0033333*7)*((J51+R51)/2/100)/1000,"")</f>
        <v>313.3474571</v>
      </c>
      <c r="T51" s="119">
        <f t="shared" si="11"/>
        <v>34.58686426</v>
      </c>
      <c r="U51" s="71">
        <f t="shared" si="2"/>
        <v>2929.556716</v>
      </c>
    </row>
    <row r="52">
      <c r="A52" s="109">
        <v>45005.0</v>
      </c>
      <c r="B52" s="2">
        <v>3.0</v>
      </c>
      <c r="C52" s="2" t="s">
        <v>239</v>
      </c>
      <c r="D52" s="2">
        <v>200.0</v>
      </c>
      <c r="E52" s="2">
        <v>1250.0</v>
      </c>
      <c r="F52" s="2" t="s">
        <v>31</v>
      </c>
      <c r="G52" s="17">
        <f t="array" ref="G52">IFERROR(E52*INDEX(PRECIOS!$B$2:$E$44,MATCH(F52,PRECIOS!$B$2:$B$44,0),4),"")</f>
        <v>1535.15625</v>
      </c>
      <c r="H52" s="2">
        <v>9.6</v>
      </c>
      <c r="I52" s="2">
        <f t="shared" si="1"/>
        <v>2</v>
      </c>
      <c r="J52" s="15">
        <f>IFERROR(LOOKUP(H52,Masterline!$A$2:$A$34,Masterline!$D$2:$D$34)-(H52-INT(H52))*LOOKUP(H52,Masterline!$A$2:$A$34,Masterline!$E$2:$E$34),"")</f>
        <v>5.1312</v>
      </c>
      <c r="K52" s="28">
        <f t="shared" si="9"/>
        <v>406012.8885</v>
      </c>
      <c r="L52" s="117">
        <f>iferror(E52/(VLOOKUP(C52,'SIEMB. CAMAGUI'!$B$2:$C$103,2,FALSE)*N52*I52/1000),"")</f>
        <v>1.050420168</v>
      </c>
      <c r="M52" s="118">
        <f>IFERROR(K52/VLOOKUP(C52,'SIEMB. CAMAGUI'!$B$2:$C$103,2,FALSE),"")</f>
        <v>0.4776622217</v>
      </c>
      <c r="N52" s="23">
        <v>0.7</v>
      </c>
      <c r="O52" s="71">
        <f>IFERROR(N52*VLOOKUP(C52,'SIEMB. CAMAGUI'!$B$2:$D$103,3,FALSE),"")</f>
        <v>85000</v>
      </c>
      <c r="P52" s="2">
        <v>2.0</v>
      </c>
      <c r="Q52" s="2">
        <f t="shared" si="10"/>
        <v>11.6</v>
      </c>
      <c r="R52" s="15">
        <f>IFERROR(LOOKUP(Q52,Masterline!$A$2:$A$34,Masterline!$D$2:$D$34)-(Q52-INT(Q52))*LOOKUP(Q52,Masterline!$A$2:$A$34,Masterline!$E$2:$E$34),"")</f>
        <v>4.4928</v>
      </c>
      <c r="S52" s="71">
        <f>IFERROR((Q52)*VLOOKUP(C52,'SIEMB. CAMAGUI'!$B$2:$C$103,2,FALSE)*(N52-0.0033333*7)*((J52+R52)/2/100)/1000,"")</f>
        <v>321.0535427</v>
      </c>
      <c r="T52" s="119">
        <f t="shared" si="11"/>
        <v>30.26338568</v>
      </c>
      <c r="U52" s="71">
        <f t="shared" si="2"/>
        <v>3897.723729</v>
      </c>
    </row>
    <row r="53">
      <c r="A53" s="109">
        <v>45012.0</v>
      </c>
      <c r="B53" s="2">
        <v>3.0</v>
      </c>
      <c r="C53" s="2" t="s">
        <v>239</v>
      </c>
      <c r="D53" s="2">
        <v>250.0</v>
      </c>
      <c r="E53" s="2">
        <v>1475.0</v>
      </c>
      <c r="F53" s="2" t="s">
        <v>31</v>
      </c>
      <c r="G53" s="17">
        <f t="array" ref="G53">IFERROR(E53*INDEX(PRECIOS!$B$2:$E$44,MATCH(F53,PRECIOS!$B$2:$B$44,0),4),"")</f>
        <v>1811.484375</v>
      </c>
      <c r="H53" s="2">
        <v>11.6</v>
      </c>
      <c r="I53" s="2">
        <f t="shared" si="1"/>
        <v>2</v>
      </c>
      <c r="J53" s="15">
        <f>IFERROR(LOOKUP(H53,Masterline!$A$2:$A$34,Masterline!$D$2:$D$34)-(H53-INT(H53))*LOOKUP(H53,Masterline!$A$2:$A$34,Masterline!$E$2:$E$34),"")</f>
        <v>4.4928</v>
      </c>
      <c r="K53" s="28">
        <f t="shared" si="9"/>
        <v>479694.7146</v>
      </c>
      <c r="L53" s="117">
        <f>iferror(E53/(VLOOKUP(C53,'SIEMB. CAMAGUI'!$B$2:$C$103,2,FALSE)*N53*I53/1000),"")</f>
        <v>1.156862745</v>
      </c>
      <c r="M53" s="118">
        <f>IFERROR(K53/VLOOKUP(C53,'SIEMB. CAMAGUI'!$B$2:$C$103,2,FALSE),"")</f>
        <v>0.5643467231</v>
      </c>
      <c r="N53" s="23">
        <v>0.75</v>
      </c>
      <c r="O53" s="71">
        <f>IFERROR(N53*VLOOKUP(C53,'SIEMB. CAMAGUI'!$B$2:$D$103,3,FALSE),"")</f>
        <v>91071.42857</v>
      </c>
      <c r="P53" s="2">
        <v>2.0</v>
      </c>
      <c r="Q53" s="2">
        <f t="shared" si="10"/>
        <v>13.6</v>
      </c>
      <c r="R53" s="15">
        <f>IFERROR(LOOKUP(Q53,Masterline!$A$2:$A$34,Masterline!$D$2:$D$34)-(Q53-INT(Q53))*LOOKUP(Q53,Masterline!$A$2:$A$34,Masterline!$E$2:$E$34),"")</f>
        <v>4.1544</v>
      </c>
      <c r="S53" s="71">
        <f>IFERROR((Q53)*VLOOKUP(C53,'SIEMB. CAMAGUI'!$B$2:$C$103,2,FALSE)*(N53-0.0033333*7)*((J53+R53)/2/100)/1000,"")</f>
        <v>363.1940462</v>
      </c>
      <c r="T53" s="119">
        <f t="shared" si="11"/>
        <v>28.29851156</v>
      </c>
      <c r="U53" s="71">
        <f t="shared" si="2"/>
        <v>5564.458689</v>
      </c>
    </row>
    <row r="54">
      <c r="A54" s="109">
        <v>45019.0</v>
      </c>
      <c r="B54" s="2">
        <v>3.0</v>
      </c>
      <c r="C54" s="2" t="s">
        <v>239</v>
      </c>
      <c r="D54" s="2">
        <v>250.0</v>
      </c>
      <c r="E54" s="2">
        <v>1500.0</v>
      </c>
      <c r="F54" s="2" t="s">
        <v>31</v>
      </c>
      <c r="G54" s="17">
        <f t="array" ref="G54">IFERROR(E54*INDEX(PRECIOS!$B$2:$E$44,MATCH(F54,PRECIOS!$B$2:$B$44,0),4),"")</f>
        <v>1842.1875</v>
      </c>
      <c r="H54" s="2">
        <v>13.6</v>
      </c>
      <c r="I54" s="2">
        <f t="shared" si="1"/>
        <v>2</v>
      </c>
      <c r="J54" s="15">
        <f>IFERROR(LOOKUP(H54,Masterline!$A$2:$A$34,Masterline!$D$2:$D$34)-(H54-INT(H54))*LOOKUP(H54,Masterline!$A$2:$A$34,Masterline!$E$2:$E$34),"")</f>
        <v>4.1544</v>
      </c>
      <c r="K54" s="28">
        <f t="shared" si="9"/>
        <v>442479.1291</v>
      </c>
      <c r="L54" s="117">
        <f>iferror(E54/(VLOOKUP(C54,'SIEMB. CAMAGUI'!$B$2:$C$103,2,FALSE)*N54*I54/1000),"")</f>
        <v>1.260504202</v>
      </c>
      <c r="M54" s="118">
        <f>IFERROR(K54/VLOOKUP(C54,'SIEMB. CAMAGUI'!$B$2:$C$103,2,FALSE),"")</f>
        <v>0.5205636813</v>
      </c>
      <c r="N54" s="23">
        <v>0.7</v>
      </c>
      <c r="O54" s="71">
        <f>IFERROR(N54*VLOOKUP(C54,'SIEMB. CAMAGUI'!$B$2:$D$103,3,FALSE),"")</f>
        <v>85000</v>
      </c>
      <c r="P54" s="2">
        <v>2.0</v>
      </c>
      <c r="Q54" s="2">
        <f t="shared" si="10"/>
        <v>15.6</v>
      </c>
      <c r="R54" s="15">
        <f>IFERROR(LOOKUP(Q54,Masterline!$A$2:$A$34,Masterline!$D$2:$D$34)-(Q54-INT(Q54))*LOOKUP(Q54,Masterline!$A$2:$A$34,Masterline!$E$2:$E$34),"")</f>
        <v>3.852</v>
      </c>
      <c r="S54" s="71">
        <f>IFERROR((Q54)*VLOOKUP(C54,'SIEMB. CAMAGUI'!$B$2:$C$103,2,FALSE)*(N54-0.0033333*7)*((J54+R54)/2/100)/1000,"")</f>
        <v>359.1912471</v>
      </c>
      <c r="T54" s="119">
        <f t="shared" si="11"/>
        <v>27.29781176</v>
      </c>
      <c r="U54" s="71">
        <f t="shared" si="2"/>
        <v>6017.716156</v>
      </c>
    </row>
    <row r="55">
      <c r="A55" s="109">
        <v>45026.0</v>
      </c>
      <c r="B55" s="2">
        <v>3.0</v>
      </c>
      <c r="C55" s="2" t="s">
        <v>239</v>
      </c>
      <c r="D55" s="2">
        <v>275.0</v>
      </c>
      <c r="E55" s="2">
        <v>1600.0</v>
      </c>
      <c r="F55" s="2" t="s">
        <v>20</v>
      </c>
      <c r="G55" s="17">
        <f t="array" ref="G55">IFERROR(E55*INDEX(PRECIOS!$B$2:$E$44,MATCH(F55,PRECIOS!$B$2:$B$44,0),4),"")</f>
        <v>1926.6432</v>
      </c>
      <c r="H55" s="2">
        <v>15.46</v>
      </c>
      <c r="I55" s="2">
        <f t="shared" si="1"/>
        <v>1.86</v>
      </c>
      <c r="J55" s="15">
        <f>IFERROR(LOOKUP(H55,Masterline!$A$2:$A$34,Masterline!$D$2:$D$34)-(H55-INT(H55))*LOOKUP(H55,Masterline!$A$2:$A$34,Masterline!$E$2:$E$34),"")</f>
        <v>3.8688</v>
      </c>
      <c r="K55" s="28">
        <f t="shared" si="9"/>
        <v>459776.6642</v>
      </c>
      <c r="L55" s="117">
        <f>iferror(E55/(VLOOKUP(C55,'SIEMB. CAMAGUI'!$B$2:$C$103,2,FALSE)*N55*I55/1000),"")</f>
        <v>1.445739586</v>
      </c>
      <c r="M55" s="118">
        <f>IFERROR(K55/VLOOKUP(C55,'SIEMB. CAMAGUI'!$B$2:$C$103,2,FALSE),"")</f>
        <v>0.5409137226</v>
      </c>
      <c r="N55" s="23">
        <v>0.7</v>
      </c>
      <c r="O55" s="71">
        <f>IFERROR(N55*VLOOKUP(C55,'SIEMB. CAMAGUI'!$B$2:$D$103,3,FALSE),"")</f>
        <v>85000</v>
      </c>
      <c r="P55" s="2">
        <v>2.0</v>
      </c>
      <c r="Q55" s="2">
        <f t="shared" si="10"/>
        <v>17.46</v>
      </c>
      <c r="R55" s="15">
        <f>IFERROR(LOOKUP(Q55,Masterline!$A$2:$A$34,Masterline!$D$2:$D$34)-(Q55-INT(Q55))*LOOKUP(Q55,Masterline!$A$2:$A$34,Masterline!$E$2:$E$34),"")</f>
        <v>3.59832</v>
      </c>
      <c r="S55" s="71">
        <f>IFERROR((Q55)*VLOOKUP(C55,'SIEMB. CAMAGUI'!$B$2:$C$103,2,FALSE)*(N55-0.0033333*7)*((J55+R55)/2/100)/1000,"")</f>
        <v>374.9395321</v>
      </c>
      <c r="T55" s="119">
        <f t="shared" si="11"/>
        <v>24.98488302</v>
      </c>
      <c r="U55" s="71">
        <f t="shared" si="2"/>
        <v>7108.147229</v>
      </c>
    </row>
    <row r="56">
      <c r="A56" s="109">
        <v>45033.0</v>
      </c>
      <c r="B56" s="2">
        <v>3.0</v>
      </c>
      <c r="C56" s="2" t="s">
        <v>239</v>
      </c>
      <c r="D56" s="2">
        <v>275.0</v>
      </c>
      <c r="E56" s="2">
        <v>1650.0</v>
      </c>
      <c r="F56" s="2" t="s">
        <v>20</v>
      </c>
      <c r="G56" s="17">
        <f t="array" ref="G56">IFERROR(E56*INDEX(PRECIOS!$B$2:$E$44,MATCH(F56,PRECIOS!$B$2:$B$44,0),4),"")</f>
        <v>1986.8508</v>
      </c>
      <c r="H56" s="2">
        <v>18.0</v>
      </c>
      <c r="I56" s="2">
        <f t="shared" si="1"/>
        <v>2.54</v>
      </c>
      <c r="J56" s="15">
        <f>IFERROR(LOOKUP(H56,Masterline!$A$2:$A$34,Masterline!$D$2:$D$34)-(H56-INT(H56))*LOOKUP(H56,Masterline!$A$2:$A$34,Masterline!$E$2:$E$34),"")</f>
        <v>3.528</v>
      </c>
      <c r="K56" s="28">
        <f t="shared" si="9"/>
        <v>433043.5878</v>
      </c>
      <c r="L56" s="117">
        <f>iferror(E56/(VLOOKUP(C56,'SIEMB. CAMAGUI'!$B$2:$C$103,2,FALSE)*N56*I56/1000),"")</f>
        <v>1.123886331</v>
      </c>
      <c r="M56" s="118">
        <f>IFERROR(K56/VLOOKUP(C56,'SIEMB. CAMAGUI'!$B$2:$C$103,2,FALSE),"")</f>
        <v>0.5094630445</v>
      </c>
      <c r="N56" s="23">
        <v>0.68</v>
      </c>
      <c r="O56" s="71">
        <f>IFERROR(N56*VLOOKUP(C56,'SIEMB. CAMAGUI'!$B$2:$D$103,3,FALSE),"")</f>
        <v>82571.42857</v>
      </c>
      <c r="P56" s="2">
        <v>2.25</v>
      </c>
      <c r="Q56" s="2">
        <f t="shared" si="10"/>
        <v>20.25</v>
      </c>
      <c r="R56" s="15">
        <f>IFERROR(LOOKUP(Q56,Masterline!$A$2:$A$34,Masterline!$D$2:$D$34)-(Q56-INT(Q56))*LOOKUP(Q56,Masterline!$A$2:$A$34,Masterline!$E$2:$E$34),"")</f>
        <v>3.276</v>
      </c>
      <c r="S56" s="71">
        <f>IFERROR((Q56)*VLOOKUP(C56,'SIEMB. CAMAGUI'!$B$2:$C$103,2,FALSE)*(N56-0.0033333*7)*((J56+R56)/2/100)/1000,"")</f>
        <v>384.5239441</v>
      </c>
      <c r="T56" s="119">
        <f t="shared" si="11"/>
        <v>27.38098603</v>
      </c>
      <c r="U56" s="71">
        <f t="shared" si="2"/>
        <v>7794.78458</v>
      </c>
    </row>
    <row r="57">
      <c r="A57" s="109">
        <v>45040.0</v>
      </c>
      <c r="B57" s="2">
        <v>3.0</v>
      </c>
      <c r="C57" s="2" t="s">
        <v>239</v>
      </c>
      <c r="D57" s="2">
        <v>250.0</v>
      </c>
      <c r="E57" s="2">
        <v>1500.0</v>
      </c>
      <c r="F57" s="2" t="s">
        <v>20</v>
      </c>
      <c r="G57" s="17">
        <f t="array" ref="G57">IFERROR(E57*INDEX(PRECIOS!$B$2:$E$44,MATCH(F57,PRECIOS!$B$2:$B$44,0),4),"")</f>
        <v>1806.228</v>
      </c>
      <c r="H57" s="2">
        <v>20.0</v>
      </c>
      <c r="I57" s="2">
        <f t="shared" si="1"/>
        <v>2</v>
      </c>
      <c r="J57" s="15">
        <f>IFERROR(LOOKUP(H57,Masterline!$A$2:$A$34,Masterline!$D$2:$D$34)-(H57-INT(H57))*LOOKUP(H57,Masterline!$A$2:$A$34,Masterline!$E$2:$E$34),"")</f>
        <v>3.3</v>
      </c>
      <c r="K57" s="28">
        <f t="shared" si="9"/>
        <v>378787.8788</v>
      </c>
      <c r="L57" s="117">
        <f>iferror(E57/(VLOOKUP(C57,'SIEMB. CAMAGUI'!$B$2:$C$103,2,FALSE)*N57*I57/1000),"")</f>
        <v>1.357466063</v>
      </c>
      <c r="M57" s="118">
        <f>IFERROR(K57/VLOOKUP(C57,'SIEMB. CAMAGUI'!$B$2:$C$103,2,FALSE),"")</f>
        <v>0.4456327986</v>
      </c>
      <c r="N57" s="23">
        <v>0.65</v>
      </c>
      <c r="O57" s="71">
        <f>IFERROR(N57*VLOOKUP(C57,'SIEMB. CAMAGUI'!$B$2:$D$103,3,FALSE),"")</f>
        <v>78928.57143</v>
      </c>
      <c r="P57" s="2">
        <v>2.0</v>
      </c>
      <c r="Q57" s="2">
        <f t="shared" si="10"/>
        <v>22</v>
      </c>
      <c r="R57" s="15">
        <f>IFERROR(LOOKUP(Q57,Masterline!$A$2:$A$34,Masterline!$D$2:$D$34)-(Q57-INT(Q57))*LOOKUP(Q57,Masterline!$A$2:$A$34,Masterline!$E$2:$E$34),"")</f>
        <v>3.252</v>
      </c>
      <c r="S57" s="71">
        <f>IFERROR((Q57)*VLOOKUP(C57,'SIEMB. CAMAGUI'!$B$2:$C$103,2,FALSE)*(N57-0.0033333*7)*((J57+R57)/2/100)/1000,"")</f>
        <v>383.9036629</v>
      </c>
      <c r="T57" s="119">
        <f t="shared" si="11"/>
        <v>33.47591574</v>
      </c>
      <c r="U57" s="71">
        <f t="shared" si="2"/>
        <v>7575.757576</v>
      </c>
    </row>
    <row r="58">
      <c r="A58" s="109">
        <v>45047.0</v>
      </c>
      <c r="B58" s="2">
        <v>3.0</v>
      </c>
      <c r="C58" s="2" t="s">
        <v>239</v>
      </c>
      <c r="D58" s="2">
        <v>250.0</v>
      </c>
      <c r="E58" s="2">
        <v>1500.0</v>
      </c>
      <c r="F58" s="2" t="s">
        <v>20</v>
      </c>
      <c r="G58" s="17">
        <f t="array" ref="G58">IFERROR(E58*INDEX(PRECIOS!$B$2:$E$44,MATCH(F58,PRECIOS!$B$2:$B$44,0),4),"")</f>
        <v>1806.228</v>
      </c>
      <c r="H58" s="2">
        <v>22.0</v>
      </c>
      <c r="I58" s="2">
        <f t="shared" si="1"/>
        <v>2</v>
      </c>
      <c r="J58" s="15">
        <f>IFERROR(LOOKUP(H58,Masterline!$A$2:$A$34,Masterline!$D$2:$D$34)-(H58-INT(H58))*LOOKUP(H58,Masterline!$A$2:$A$34,Masterline!$E$2:$E$34),"")</f>
        <v>3.252</v>
      </c>
      <c r="K58" s="28">
        <f t="shared" si="9"/>
        <v>349435.3125</v>
      </c>
      <c r="L58" s="117">
        <f>iferror(E58/(VLOOKUP(C58,'SIEMB. CAMAGUI'!$B$2:$C$103,2,FALSE)*N58*I58/1000),"")</f>
        <v>1.470588235</v>
      </c>
      <c r="M58" s="118">
        <f>IFERROR(K58/VLOOKUP(C58,'SIEMB. CAMAGUI'!$B$2:$C$103,2,FALSE),"")</f>
        <v>0.4111003677</v>
      </c>
      <c r="N58" s="23">
        <v>0.6</v>
      </c>
      <c r="O58" s="71">
        <f>IFERROR(N58*VLOOKUP(C58,'SIEMB. CAMAGUI'!$B$2:$D$103,3,FALSE),"")</f>
        <v>72857.14286</v>
      </c>
      <c r="P58" s="2">
        <v>2.0</v>
      </c>
      <c r="Q58" s="2">
        <f t="shared" si="10"/>
        <v>24</v>
      </c>
      <c r="R58" s="15">
        <f>IFERROR(LOOKUP(Q58,Masterline!$A$2:$A$34,Masterline!$D$2:$D$34)-(Q58-INT(Q58))*LOOKUP(Q58,Masterline!$A$2:$A$34,Masterline!$E$2:$E$34),"")</f>
        <v>3.18</v>
      </c>
      <c r="S58" s="71">
        <f>IFERROR((Q58)*VLOOKUP(C58,'SIEMB. CAMAGUI'!$B$2:$C$103,2,FALSE)*(N58-0.0033333*7)*((J58+R58)/2/100)/1000,"")</f>
        <v>378.3303931</v>
      </c>
      <c r="T58" s="119">
        <f t="shared" si="11"/>
        <v>32.08259827</v>
      </c>
      <c r="U58" s="71">
        <f t="shared" si="2"/>
        <v>7687.576876</v>
      </c>
    </row>
    <row r="59">
      <c r="A59" s="109">
        <v>45054.0</v>
      </c>
      <c r="B59" s="2">
        <v>3.0</v>
      </c>
      <c r="C59" s="2" t="s">
        <v>239</v>
      </c>
      <c r="D59" s="2">
        <v>250.0</v>
      </c>
      <c r="E59" s="2">
        <v>1500.0</v>
      </c>
      <c r="F59" s="2" t="s">
        <v>20</v>
      </c>
      <c r="G59" s="17">
        <f t="array" ref="G59">IFERROR(E59*INDEX(PRECIOS!$B$2:$E$44,MATCH(F59,PRECIOS!$B$2:$B$44,0),4),"")</f>
        <v>1806.228</v>
      </c>
      <c r="H59" s="2">
        <v>24.0</v>
      </c>
      <c r="I59" s="2">
        <f t="shared" si="1"/>
        <v>2</v>
      </c>
      <c r="J59" s="15">
        <f>IFERROR(LOOKUP(H59,Masterline!$A$2:$A$34,Masterline!$D$2:$D$34)-(H59-INT(H59))*LOOKUP(H59,Masterline!$A$2:$A$34,Masterline!$E$2:$E$34),"")</f>
        <v>3.18</v>
      </c>
      <c r="K59" s="28">
        <f t="shared" si="9"/>
        <v>327568.1342</v>
      </c>
      <c r="L59" s="117">
        <f>iferror(E59/(VLOOKUP(C59,'SIEMB. CAMAGUI'!$B$2:$C$103,2,FALSE)*N59*I59/1000),"")</f>
        <v>1.604278075</v>
      </c>
      <c r="M59" s="118">
        <f>IFERROR(K59/VLOOKUP(C59,'SIEMB. CAMAGUI'!$B$2:$C$103,2,FALSE),"")</f>
        <v>0.3853742755</v>
      </c>
      <c r="N59" s="23">
        <v>0.55</v>
      </c>
      <c r="O59" s="71">
        <f>IFERROR(N59*VLOOKUP(C59,'SIEMB. CAMAGUI'!$B$2:$D$103,3,FALSE),"")</f>
        <v>66785.71429</v>
      </c>
      <c r="P59" s="2">
        <v>2.0</v>
      </c>
      <c r="Q59" s="2">
        <f t="shared" si="10"/>
        <v>26</v>
      </c>
      <c r="R59" s="15">
        <f>IFERROR(LOOKUP(Q59,Masterline!$A$2:$A$34,Masterline!$D$2:$D$34)-(Q59-INT(Q59))*LOOKUP(Q59,Masterline!$A$2:$A$34,Masterline!$E$2:$E$34),"")</f>
        <v>3.072</v>
      </c>
      <c r="S59" s="71">
        <f>IFERROR((Q59)*VLOOKUP(C59,'SIEMB. CAMAGUI'!$B$2:$C$103,2,FALSE)*(N59-0.0033333*7)*((J59+R59)/2/100)/1000,"")</f>
        <v>363.8457212</v>
      </c>
      <c r="T59" s="119">
        <f t="shared" si="11"/>
        <v>28.4614303</v>
      </c>
      <c r="U59" s="71">
        <f t="shared" si="2"/>
        <v>7861.63522</v>
      </c>
    </row>
    <row r="60">
      <c r="A60" s="109">
        <v>45061.0</v>
      </c>
      <c r="B60" s="2">
        <v>3.0</v>
      </c>
      <c r="C60" s="2" t="s">
        <v>239</v>
      </c>
      <c r="D60" s="2">
        <v>250.0</v>
      </c>
      <c r="E60" s="2">
        <v>1200.0</v>
      </c>
      <c r="F60" s="2" t="s">
        <v>54</v>
      </c>
      <c r="G60" s="17">
        <f t="array" ref="G60">IFERROR(E60*INDEX(PRECIOS!$B$2:$E$44,MATCH(F60,PRECIOS!$B$2:$B$44,0),4),"")</f>
        <v>1176</v>
      </c>
      <c r="H60" s="2">
        <v>24.0</v>
      </c>
      <c r="I60" s="2">
        <f t="shared" si="1"/>
        <v>0</v>
      </c>
      <c r="J60" s="15">
        <f>IFERROR(LOOKUP(H60,Masterline!$A$2:$A$34,Masterline!$D$2:$D$34)-(H60-INT(H60))*LOOKUP(H60,Masterline!$A$2:$A$34,Masterline!$E$2:$E$34),"")</f>
        <v>3.18</v>
      </c>
      <c r="K60" s="28">
        <f t="shared" si="9"/>
        <v>327568.1342</v>
      </c>
      <c r="L60" s="117" t="str">
        <f>iferror(E60/(VLOOKUP(C60,'SIEMB. CAMAGUI'!$B$2:$C$103,2,FALSE)*N60*I60/1000),"")</f>
        <v/>
      </c>
      <c r="M60" s="118">
        <f>IFERROR(K60/VLOOKUP(C60,'SIEMB. CAMAGUI'!$B$2:$C$103,2,FALSE),"")</f>
        <v>0.3853742755</v>
      </c>
      <c r="N60" s="23">
        <v>0.5</v>
      </c>
      <c r="O60" s="71">
        <f>IFERROR(N60*VLOOKUP(C60,'SIEMB. CAMAGUI'!$B$2:$D$103,3,FALSE),"")</f>
        <v>60714.28571</v>
      </c>
      <c r="P60" s="2">
        <v>2.0</v>
      </c>
      <c r="Q60" s="2">
        <f t="shared" si="10"/>
        <v>26</v>
      </c>
      <c r="R60" s="15">
        <f>IFERROR(LOOKUP(Q60,Masterline!$A$2:$A$34,Masterline!$D$2:$D$34)-(Q60-INT(Q60))*LOOKUP(Q60,Masterline!$A$2:$A$34,Masterline!$E$2:$E$34),"")</f>
        <v>3.072</v>
      </c>
      <c r="S60" s="71">
        <f>IFERROR((Q60)*VLOOKUP(C60,'SIEMB. CAMAGUI'!$B$2:$C$103,2,FALSE)*(N60-0.0033333*7)*((J60+R60)/2/100)/1000,"")</f>
        <v>329.3034212</v>
      </c>
      <c r="T60" s="119">
        <f t="shared" si="11"/>
        <v>19.8258553</v>
      </c>
      <c r="U60" s="71">
        <f t="shared" si="2"/>
        <v>7861.63522</v>
      </c>
    </row>
    <row r="61">
      <c r="A61" s="109">
        <v>45068.0</v>
      </c>
      <c r="B61" s="2">
        <v>3.0</v>
      </c>
      <c r="C61" s="2" t="s">
        <v>239</v>
      </c>
      <c r="D61" s="2">
        <v>250.0</v>
      </c>
      <c r="E61" s="2">
        <v>375.0</v>
      </c>
      <c r="F61" s="2" t="s">
        <v>54</v>
      </c>
      <c r="G61" s="17">
        <f t="array" ref="G61">IFERROR(E61*INDEX(PRECIOS!$B$2:$E$44,MATCH(F61,PRECIOS!$B$2:$B$44,0),4),"")</f>
        <v>367.5</v>
      </c>
      <c r="H61" s="2">
        <v>23.43</v>
      </c>
      <c r="I61" s="2">
        <f t="shared" si="1"/>
        <v>-0.57</v>
      </c>
      <c r="J61" s="15">
        <f>IFERROR(LOOKUP(H61,Masterline!$A$2:$A$34,Masterline!$D$2:$D$34)-(H61-INT(H61))*LOOKUP(H61,Masterline!$A$2:$A$34,Masterline!$E$2:$E$34),"")</f>
        <v>3.23988</v>
      </c>
      <c r="K61" s="28">
        <f t="shared" si="9"/>
        <v>329335.6881</v>
      </c>
      <c r="L61" s="117">
        <f>iferror(E61/(VLOOKUP(C61,'SIEMB. CAMAGUI'!$B$2:$C$103,2,FALSE)*N61*I61/1000),"")</f>
        <v>-1.6124871</v>
      </c>
      <c r="M61" s="118">
        <f>IFERROR(K61/VLOOKUP(C61,'SIEMB. CAMAGUI'!$B$2:$C$103,2,FALSE),"")</f>
        <v>0.3874537507</v>
      </c>
      <c r="N61" s="23">
        <v>0.48</v>
      </c>
      <c r="O61" s="71">
        <f>IFERROR(N61*VLOOKUP(C61,'SIEMB. CAMAGUI'!$B$2:$D$103,3,FALSE),"")</f>
        <v>58285.71429</v>
      </c>
      <c r="P61" s="2"/>
      <c r="Q61" s="2">
        <f t="shared" si="10"/>
        <v>23.43</v>
      </c>
      <c r="R61" s="15">
        <f>IFERROR(LOOKUP(Q61,Masterline!$A$2:$A$34,Masterline!$D$2:$D$34)-(Q61-INT(Q61))*LOOKUP(Q61,Masterline!$A$2:$A$34,Masterline!$E$2:$E$34),"")</f>
        <v>3.23988</v>
      </c>
      <c r="S61" s="71">
        <f>IFERROR((Q61)*VLOOKUP(C61,'SIEMB. CAMAGUI'!$B$2:$C$103,2,FALSE)*(N61-0.0033333*7)*((J61+R61)/2/100)/1000,"")</f>
        <v>294.6589749</v>
      </c>
      <c r="T61" s="119">
        <f t="shared" si="11"/>
        <v>11.16474372</v>
      </c>
      <c r="U61" s="71">
        <f t="shared" si="2"/>
        <v>7716.335173</v>
      </c>
    </row>
    <row r="62">
      <c r="A62" s="109">
        <v>45075.0</v>
      </c>
      <c r="B62" s="2">
        <v>3.0</v>
      </c>
      <c r="C62" s="2"/>
      <c r="D62" s="2"/>
      <c r="E62" s="2"/>
      <c r="F62" s="2"/>
      <c r="G62" s="17" t="str">
        <f t="array" ref="G62">IFERROR(E62*INDEX(PRECIOS!$B$2:$E$44,MATCH(F62,PRECIOS!$B$2:$B$44,0),4),"")</f>
        <v/>
      </c>
      <c r="H62" s="2"/>
      <c r="I62" s="2">
        <f t="shared" si="1"/>
        <v>0</v>
      </c>
      <c r="J62" s="15" t="str">
        <f>IFERROR(LOOKUP(H62,Masterline!$A$2:$A$34,Masterline!$D$2:$D$34)-(H62-INT(H62))*LOOKUP(H62,Masterline!$A$2:$A$34,Masterline!$E$2:$E$34),"")</f>
        <v/>
      </c>
      <c r="K62" s="28" t="str">
        <f t="shared" si="9"/>
        <v/>
      </c>
      <c r="L62" s="117" t="str">
        <f>iferror(E62/(VLOOKUP(C62,'SIEMB. CAMAGUI'!$B$2:$C$103,2,FALSE)*N62*I62/1000),"")</f>
        <v/>
      </c>
      <c r="M62" s="118" t="str">
        <f>IFERROR(K62/VLOOKUP(C62,'SIEMB. CAMAGUI'!$B$2:$C$103,2,FALSE),"")</f>
        <v/>
      </c>
      <c r="N62" s="23"/>
      <c r="O62" s="71" t="str">
        <f>IFERROR(N62*VLOOKUP(C62,'SIEMB. CAMAGUI'!$B$2:$D$103,3,FALSE),"")</f>
        <v/>
      </c>
      <c r="P62" s="2"/>
      <c r="Q62" s="2">
        <f t="shared" si="10"/>
        <v>0</v>
      </c>
      <c r="R62" s="15" t="str">
        <f>IFERROR(LOOKUP(Q62,Masterline!$A$2:$A$34,Masterline!$D$2:$D$34)-(Q62-INT(Q62))*LOOKUP(Q62,Masterline!$A$2:$A$34,Masterline!$E$2:$E$34),"")</f>
        <v/>
      </c>
      <c r="S62" s="71" t="str">
        <f>IFERROR((Q62)*VLOOKUP(C62,'SIEMB. CAMAGUI'!$B$2:$C$103,2,FALSE)*(N62-0.0033333*7)*((J62+R62)/2/100)/1000,"")</f>
        <v/>
      </c>
      <c r="T62" s="119">
        <f t="shared" si="11"/>
        <v>0</v>
      </c>
      <c r="U62" s="71">
        <f t="shared" si="2"/>
        <v>0</v>
      </c>
    </row>
    <row r="63">
      <c r="A63" s="109">
        <v>45082.0</v>
      </c>
      <c r="B63" s="2">
        <v>3.0</v>
      </c>
      <c r="C63" s="2" t="s">
        <v>255</v>
      </c>
      <c r="D63" s="2">
        <v>100.0</v>
      </c>
      <c r="E63" s="2"/>
      <c r="F63" s="2"/>
      <c r="G63" s="17" t="str">
        <f t="array" ref="G63">IFERROR(E63*INDEX(PRECIOS!$B$2:$E$44,MATCH(F63,PRECIOS!$B$2:$B$44,0),4),"")</f>
        <v/>
      </c>
      <c r="H63" s="2">
        <v>0.9</v>
      </c>
      <c r="I63" s="2">
        <f t="shared" si="1"/>
        <v>0</v>
      </c>
      <c r="J63" s="15">
        <f>IFERROR(LOOKUP(H63,Masterline!$A$2:$A$34,Masterline!$D$2:$D$34)-(H63-INT(H63))*LOOKUP(H63,Masterline!$A$2:$A$34,Masterline!$E$2:$E$34),"")</f>
        <v>14.3748</v>
      </c>
      <c r="K63" s="28">
        <f t="shared" si="9"/>
        <v>772957.6141</v>
      </c>
      <c r="L63" s="117" t="str">
        <f>iferror(E63/(VLOOKUP(C63,'SIEMB. CAMAGUI'!$B$2:$C$103,2,FALSE)*N63*I63/1000),"")</f>
        <v/>
      </c>
      <c r="M63" s="118">
        <f>IFERROR(K63/VLOOKUP(C63,'SIEMB. CAMAGUI'!$B$2:$C$103,2,FALSE),"")</f>
        <v>0.8136395938</v>
      </c>
      <c r="N63" s="23">
        <v>0.9</v>
      </c>
      <c r="O63" s="71">
        <f>IFERROR(N63*VLOOKUP(C63,'SIEMB. CAMAGUI'!$B$2:$D$103,3,FALSE),"")</f>
        <v>122142.8571</v>
      </c>
      <c r="P63" s="2">
        <v>1.5</v>
      </c>
      <c r="Q63" s="2">
        <f t="shared" si="10"/>
        <v>2.4</v>
      </c>
      <c r="R63" s="15">
        <f>IFERROR(LOOKUP(Q63,Masterline!$A$2:$A$34,Masterline!$D$2:$D$34)-(Q63-INT(Q63))*LOOKUP(Q63,Masterline!$A$2:$A$34,Masterline!$E$2:$E$34),"")</f>
        <v>10.5</v>
      </c>
      <c r="S63" s="71">
        <f>IFERROR((Q63)*VLOOKUP(C63,'SIEMB. CAMAGUI'!$B$2:$C$103,2,FALSE)*(N63-0.0033333*7)*((J63+R63)/2/100)/1000,"")</f>
        <v>248.5988174</v>
      </c>
      <c r="T63" s="119">
        <f t="shared" si="11"/>
        <v>37.14970434</v>
      </c>
      <c r="U63" s="71">
        <f t="shared" si="2"/>
        <v>695.6618527</v>
      </c>
    </row>
    <row r="64">
      <c r="A64" s="109">
        <v>45089.0</v>
      </c>
      <c r="B64" s="2">
        <v>3.0</v>
      </c>
      <c r="C64" s="2" t="s">
        <v>255</v>
      </c>
      <c r="D64" s="2">
        <v>100.0</v>
      </c>
      <c r="E64" s="2">
        <v>100.0</v>
      </c>
      <c r="F64" s="2" t="s">
        <v>56</v>
      </c>
      <c r="G64" s="17">
        <f t="array" ref="G64">IFERROR(E64*INDEX(PRECIOS!$B$2:$E$44,MATCH(F64,PRECIOS!$B$2:$B$44,0),4),"")</f>
        <v>134.4</v>
      </c>
      <c r="H64" s="2">
        <v>2.0</v>
      </c>
      <c r="I64" s="2">
        <f t="shared" si="1"/>
        <v>1.1</v>
      </c>
      <c r="J64" s="15">
        <f>IFERROR(LOOKUP(H64,Masterline!$A$2:$A$34,Masterline!$D$2:$D$34)-(H64-INT(H64))*LOOKUP(H64,Masterline!$A$2:$A$34,Masterline!$E$2:$E$34),"")</f>
        <v>11.076</v>
      </c>
      <c r="K64" s="28">
        <f t="shared" si="9"/>
        <v>451426.5078</v>
      </c>
      <c r="L64" s="117">
        <f>iferror(E64/(VLOOKUP(C64,'SIEMB. CAMAGUI'!$B$2:$C$103,2,FALSE)*N64*I64/1000),"")</f>
        <v>0.1275917065</v>
      </c>
      <c r="M64" s="118">
        <f>IFERROR(K64/VLOOKUP(C64,'SIEMB. CAMAGUI'!$B$2:$C$103,2,FALSE),"")</f>
        <v>0.4751857976</v>
      </c>
      <c r="N64" s="23">
        <v>0.75</v>
      </c>
      <c r="O64" s="71">
        <f>IFERROR(N64*VLOOKUP(C64,'SIEMB. CAMAGUI'!$B$2:$D$103,3,FALSE),"")</f>
        <v>101785.7143</v>
      </c>
      <c r="P64" s="2">
        <v>1.75</v>
      </c>
      <c r="Q64" s="2">
        <f t="shared" si="10"/>
        <v>3.75</v>
      </c>
      <c r="R64" s="15">
        <f>IFERROR(LOOKUP(Q64,Masterline!$A$2:$A$34,Masterline!$D$2:$D$34)-(Q64-INT(Q64))*LOOKUP(Q64,Masterline!$A$2:$A$34,Masterline!$E$2:$E$34),"")</f>
        <v>8.805</v>
      </c>
      <c r="S64" s="71">
        <f>IFERROR((Q64)*VLOOKUP(C64,'SIEMB. CAMAGUI'!$B$2:$C$103,2,FALSE)*(N64-0.0033333*7)*((J64+R64)/2/100)/1000,"")</f>
        <v>257.3347764</v>
      </c>
      <c r="T64" s="119">
        <f t="shared" si="11"/>
        <v>39.3336941</v>
      </c>
      <c r="U64" s="71">
        <f t="shared" si="2"/>
        <v>902.8530155</v>
      </c>
    </row>
    <row r="65">
      <c r="A65" s="109">
        <v>44949.0</v>
      </c>
      <c r="B65" s="2">
        <v>4.0</v>
      </c>
      <c r="C65" s="2" t="s">
        <v>234</v>
      </c>
      <c r="D65" s="2">
        <v>125.0</v>
      </c>
      <c r="E65" s="2">
        <v>325.0</v>
      </c>
      <c r="F65" s="2" t="s">
        <v>50</v>
      </c>
      <c r="G65" s="17">
        <f t="array" ref="G65">IFERROR(E65*INDEX(PRECIOS!$B$2:$E$44,MATCH(F65,PRECIOS!$B$2:$B$44,0),4),"")</f>
        <v>454.35</v>
      </c>
      <c r="H65" s="2">
        <v>1.7</v>
      </c>
      <c r="I65" s="2">
        <f t="shared" si="1"/>
        <v>0</v>
      </c>
      <c r="J65" s="15">
        <f>IFERROR(LOOKUP(H65,Masterline!$A$2:$A$34,Masterline!$D$2:$D$34)-(H65-INT(H65))*LOOKUP(H65,Masterline!$A$2:$A$34,Masterline!$E$2:$E$34),"")</f>
        <v>12.8016</v>
      </c>
      <c r="K65" s="28">
        <f t="shared" ref="K65:K83" si="12">(D65*100/J65)*1000/H65</f>
        <v>574376.7323</v>
      </c>
      <c r="L65" s="117" t="str">
        <f>iferror(E65/(VLOOKUP(C65,'SIEMB. CAMAGUI'!$B$2:$C$103,2,FALSE)*N65*I65/1000),"")</f>
        <v/>
      </c>
      <c r="M65" s="118">
        <f>IFERROR(K65/VLOOKUP(C65,'SIEMB. CAMAGUI'!$B$2:$C$103,2,FALSE),"")</f>
        <v>0.2871883662</v>
      </c>
      <c r="N65" s="23">
        <v>0.95</v>
      </c>
      <c r="O65" s="71">
        <f>IFERROR(N65*VLOOKUP(C65,'SIEMB. CAMAGUI'!$B$2:$D$103,3,FALSE),"")</f>
        <v>395833.3333</v>
      </c>
      <c r="P65" s="2">
        <v>1.5</v>
      </c>
      <c r="Q65" s="2">
        <f t="shared" si="10"/>
        <v>3.2</v>
      </c>
      <c r="R65" s="15">
        <f t="array" ref="R65">INDEX(Masterline!$A$2:$E$35,INT(Q65),4)-(Q65-INT(Q65))*INDEX(Masterline!$A$2:$E$35,INT(Q65),5)</f>
        <v>16.1304</v>
      </c>
      <c r="S65" s="71">
        <f>IFERROR((Q65)*VLOOKUP(C65,'SIEMB. CAMAGUI'!$B$2:$C$103,2,FALSE)*(N65-0.0033333*7)*((J65+R65)/2/100)/1000,"")</f>
        <v>857.930456</v>
      </c>
      <c r="T65" s="119">
        <f t="shared" si="11"/>
        <v>183.232614</v>
      </c>
      <c r="U65" s="71">
        <f t="shared" si="2"/>
        <v>976.4404449</v>
      </c>
    </row>
    <row r="66">
      <c r="A66" s="109">
        <v>44956.0</v>
      </c>
      <c r="B66" s="2">
        <v>4.0</v>
      </c>
      <c r="C66" s="2" t="s">
        <v>234</v>
      </c>
      <c r="D66" s="2">
        <v>175.0</v>
      </c>
      <c r="E66" s="2">
        <v>1025.0</v>
      </c>
      <c r="F66" s="2" t="s">
        <v>50</v>
      </c>
      <c r="G66" s="17">
        <f t="array" ref="G66">IFERROR(E66*INDEX(PRECIOS!$B$2:$E$44,MATCH(F66,PRECIOS!$B$2:$B$44,0),4),"")</f>
        <v>1432.95</v>
      </c>
      <c r="H66" s="2">
        <v>2.1</v>
      </c>
      <c r="I66" s="2">
        <f t="shared" si="1"/>
        <v>0.4</v>
      </c>
      <c r="J66" s="15">
        <f>IFERROR(LOOKUP(H66,Masterline!$A$2:$A$34,Masterline!$D$2:$D$34)-(H66-INT(H66))*LOOKUP(H66,Masterline!$A$2:$A$34,Masterline!$E$2:$E$34),"")</f>
        <v>10.932</v>
      </c>
      <c r="K66" s="28">
        <f t="shared" si="12"/>
        <v>762288.0839</v>
      </c>
      <c r="L66" s="117">
        <f>iferror(E66/(VLOOKUP(C66,'SIEMB. CAMAGUI'!$B$2:$C$103,2,FALSE)*N66*I66/1000),"")</f>
        <v>1.423611111</v>
      </c>
      <c r="M66" s="118">
        <f>IFERROR(K66/VLOOKUP(C66,'SIEMB. CAMAGUI'!$B$2:$C$103,2,FALSE),"")</f>
        <v>0.381144042</v>
      </c>
      <c r="N66" s="23">
        <v>0.9</v>
      </c>
      <c r="O66" s="71">
        <f>IFERROR(N66*VLOOKUP(C66,'SIEMB. CAMAGUI'!$B$2:$D$103,3,FALSE),"")</f>
        <v>375000</v>
      </c>
      <c r="P66" s="2">
        <v>2.0</v>
      </c>
      <c r="Q66" s="2">
        <f t="shared" si="10"/>
        <v>4.1</v>
      </c>
      <c r="R66" s="15">
        <f t="array" ref="R66">INDEX(Masterline!$A$2:$E$35,INT(Q66),4)-(Q66-INT(Q66))*INDEX(Masterline!$A$2:$E$35,INT(Q66),5)</f>
        <v>13.9248</v>
      </c>
      <c r="S66" s="71">
        <f>IFERROR((Q66)*VLOOKUP(C66,'SIEMB. CAMAGUI'!$B$2:$C$103,2,FALSE)*(N66-0.0033333*7)*((J66+R66)/2/100)/1000,"")</f>
        <v>893.4364858</v>
      </c>
      <c r="T66" s="119">
        <f t="shared" si="11"/>
        <v>179.6091214</v>
      </c>
      <c r="U66" s="71">
        <f t="shared" si="2"/>
        <v>1600.804976</v>
      </c>
    </row>
    <row r="67">
      <c r="A67" s="109">
        <v>44963.0</v>
      </c>
      <c r="B67" s="2">
        <v>4.0</v>
      </c>
      <c r="C67" s="2" t="s">
        <v>234</v>
      </c>
      <c r="D67" s="2">
        <v>250.0</v>
      </c>
      <c r="E67" s="2">
        <v>1575.0</v>
      </c>
      <c r="F67" s="2" t="s">
        <v>50</v>
      </c>
      <c r="G67" s="17">
        <f t="array" ref="G67">IFERROR(E67*INDEX(PRECIOS!$B$2:$E$44,MATCH(F67,PRECIOS!$B$2:$B$44,0),4),"")</f>
        <v>2201.85</v>
      </c>
      <c r="H67" s="2">
        <v>4.0</v>
      </c>
      <c r="I67" s="2">
        <f t="shared" si="1"/>
        <v>1.9</v>
      </c>
      <c r="J67" s="15">
        <f>IFERROR(LOOKUP(H67,Masterline!$A$2:$A$34,Masterline!$D$2:$D$34)-(H67-INT(H67))*LOOKUP(H67,Masterline!$A$2:$A$34,Masterline!$E$2:$E$34),"")</f>
        <v>8.52</v>
      </c>
      <c r="K67" s="28">
        <f t="shared" si="12"/>
        <v>733568.0751</v>
      </c>
      <c r="L67" s="117">
        <f>iferror(E67/(VLOOKUP(C67,'SIEMB. CAMAGUI'!$B$2:$C$103,2,FALSE)*N67*I67/1000),"")</f>
        <v>0.5180921053</v>
      </c>
      <c r="M67" s="118">
        <f>IFERROR(K67/VLOOKUP(C67,'SIEMB. CAMAGUI'!$B$2:$C$103,2,FALSE),"")</f>
        <v>0.3667840376</v>
      </c>
      <c r="N67" s="23">
        <v>0.8</v>
      </c>
      <c r="O67" s="71">
        <f>IFERROR(N67*VLOOKUP(C67,'SIEMB. CAMAGUI'!$B$2:$D$103,3,FALSE),"")</f>
        <v>333333.3333</v>
      </c>
      <c r="P67" s="2">
        <v>2.0</v>
      </c>
      <c r="Q67" s="2">
        <f t="shared" si="10"/>
        <v>6</v>
      </c>
      <c r="R67" s="15">
        <f t="array" ref="R67">INDEX(Masterline!$A$2:$E$35,INT(Q67),4)-(Q67-INT(Q67))*INDEX(Masterline!$A$2:$E$35,INT(Q67),5)</f>
        <v>9.624</v>
      </c>
      <c r="S67" s="71">
        <f>IFERROR((Q67)*VLOOKUP(C67,'SIEMB. CAMAGUI'!$B$2:$C$103,2,FALSE)*(N67-0.0033333*7)*((J67+R67)/2/100)/1000,"")</f>
        <v>845.510654</v>
      </c>
      <c r="T67" s="119">
        <f t="shared" si="11"/>
        <v>148.8776635</v>
      </c>
      <c r="U67" s="71">
        <f t="shared" si="2"/>
        <v>2934.2723</v>
      </c>
    </row>
    <row r="68">
      <c r="A68" s="109">
        <v>44970.0</v>
      </c>
      <c r="B68" s="2">
        <v>4.0</v>
      </c>
      <c r="C68" s="2" t="s">
        <v>234</v>
      </c>
      <c r="D68" s="2">
        <v>250.0</v>
      </c>
      <c r="E68" s="2">
        <v>1500.0</v>
      </c>
      <c r="F68" s="2" t="s">
        <v>31</v>
      </c>
      <c r="G68" s="17">
        <f t="array" ref="G68">IFERROR(E68*INDEX(PRECIOS!$B$2:$E$44,MATCH(F68,PRECIOS!$B$2:$B$44,0),4),"")</f>
        <v>1842.1875</v>
      </c>
      <c r="H68" s="2">
        <v>6.0</v>
      </c>
      <c r="I68" s="2">
        <f t="shared" si="1"/>
        <v>2</v>
      </c>
      <c r="J68" s="15">
        <f>IFERROR(LOOKUP(H68,Masterline!$A$2:$A$34,Masterline!$D$2:$D$34)-(H68-INT(H68))*LOOKUP(H68,Masterline!$A$2:$A$34,Masterline!$E$2:$E$34),"")</f>
        <v>6.888</v>
      </c>
      <c r="K68" s="28">
        <f t="shared" si="12"/>
        <v>604916.7635</v>
      </c>
      <c r="L68" s="117">
        <f>iferror(E68/(VLOOKUP(C68,'SIEMB. CAMAGUI'!$B$2:$C$103,2,FALSE)*N68*I68/1000),"")</f>
        <v>0.5357142857</v>
      </c>
      <c r="M68" s="118">
        <f>IFERROR(K68/VLOOKUP(C68,'SIEMB. CAMAGUI'!$B$2:$C$103,2,FALSE),"")</f>
        <v>0.3024583817</v>
      </c>
      <c r="N68" s="23">
        <v>0.7</v>
      </c>
      <c r="O68" s="71">
        <f>IFERROR(N68*VLOOKUP(C68,'SIEMB. CAMAGUI'!$B$2:$D$103,3,FALSE),"")</f>
        <v>291666.6667</v>
      </c>
      <c r="P68" s="2">
        <v>2.0</v>
      </c>
      <c r="Q68" s="2">
        <f t="shared" si="10"/>
        <v>8</v>
      </c>
      <c r="R68" s="15">
        <f t="array" ref="R68">INDEX(Masterline!$A$2:$E$35,INT(Q68),4)-(Q68-INT(Q68))*INDEX(Masterline!$A$2:$E$35,INT(Q68),5)</f>
        <v>7.476</v>
      </c>
      <c r="S68" s="71">
        <f>IFERROR((Q68)*VLOOKUP(C68,'SIEMB. CAMAGUI'!$B$2:$C$103,2,FALSE)*(N68-0.0033333*7)*((J68+R68)/2/100)/1000,"")</f>
        <v>777.5714681</v>
      </c>
      <c r="T68" s="119">
        <f t="shared" si="11"/>
        <v>131.892867</v>
      </c>
      <c r="U68" s="71">
        <f t="shared" si="2"/>
        <v>3629.500581</v>
      </c>
    </row>
    <row r="69">
      <c r="A69" s="109">
        <v>44977.0</v>
      </c>
      <c r="B69" s="2">
        <v>4.0</v>
      </c>
      <c r="C69" s="2" t="s">
        <v>234</v>
      </c>
      <c r="D69" s="2">
        <v>300.0</v>
      </c>
      <c r="E69" s="2">
        <v>1725.0</v>
      </c>
      <c r="F69" s="2" t="s">
        <v>31</v>
      </c>
      <c r="G69" s="17">
        <f t="array" ref="G69">IFERROR(E69*INDEX(PRECIOS!$B$2:$E$44,MATCH(F69,PRECIOS!$B$2:$B$44,0),4),"")</f>
        <v>2118.515625</v>
      </c>
      <c r="H69" s="2">
        <v>7.0</v>
      </c>
      <c r="I69" s="2">
        <f t="shared" si="1"/>
        <v>1</v>
      </c>
      <c r="J69" s="15">
        <f>IFERROR(LOOKUP(H69,Masterline!$A$2:$A$34,Masterline!$D$2:$D$34)-(H69-INT(H69))*LOOKUP(H69,Masterline!$A$2:$A$34,Masterline!$E$2:$E$34),"")</f>
        <v>6.348</v>
      </c>
      <c r="K69" s="28">
        <f t="shared" si="12"/>
        <v>675128.2744</v>
      </c>
      <c r="L69" s="117">
        <f>iferror(E69/(VLOOKUP(C69,'SIEMB. CAMAGUI'!$B$2:$C$103,2,FALSE)*N69*I69/1000),"")</f>
        <v>1.326923077</v>
      </c>
      <c r="M69" s="118">
        <f>IFERROR(K69/VLOOKUP(C69,'SIEMB. CAMAGUI'!$B$2:$C$103,2,FALSE),"")</f>
        <v>0.3375641372</v>
      </c>
      <c r="N69" s="23">
        <v>0.65</v>
      </c>
      <c r="O69" s="71">
        <f>IFERROR(N69*VLOOKUP(C69,'SIEMB. CAMAGUI'!$B$2:$D$103,3,FALSE),"")</f>
        <v>270833.3333</v>
      </c>
      <c r="P69" s="2">
        <v>2.0</v>
      </c>
      <c r="Q69" s="2">
        <f t="shared" si="10"/>
        <v>9</v>
      </c>
      <c r="R69" s="15">
        <f t="array" ref="R69">INDEX(Masterline!$A$2:$E$35,INT(Q69),4)-(Q69-INT(Q69))*INDEX(Masterline!$A$2:$E$35,INT(Q69),5)</f>
        <v>6.888</v>
      </c>
      <c r="S69" s="71">
        <f>IFERROR((Q69)*VLOOKUP(C69,'SIEMB. CAMAGUI'!$B$2:$C$103,2,FALSE)*(N69-0.0033333*7)*((J69+R69)/2/100)/1000,"")</f>
        <v>746.510678</v>
      </c>
      <c r="T69" s="119">
        <f t="shared" si="11"/>
        <v>111.6276695</v>
      </c>
      <c r="U69" s="71">
        <f t="shared" si="2"/>
        <v>4725.897921</v>
      </c>
    </row>
    <row r="70">
      <c r="A70" s="109">
        <v>44984.0</v>
      </c>
      <c r="B70" s="2">
        <v>4.0</v>
      </c>
      <c r="C70" s="2" t="s">
        <v>234</v>
      </c>
      <c r="D70" s="2">
        <v>200.0</v>
      </c>
      <c r="E70" s="2">
        <v>1400.0</v>
      </c>
      <c r="F70" s="2" t="s">
        <v>31</v>
      </c>
      <c r="G70" s="17">
        <f t="array" ref="G70">IFERROR(E70*INDEX(PRECIOS!$B$2:$E$44,MATCH(F70,PRECIOS!$B$2:$B$44,0),4),"")</f>
        <v>1719.375</v>
      </c>
      <c r="H70" s="2">
        <v>8.5</v>
      </c>
      <c r="I70" s="2">
        <f t="shared" si="1"/>
        <v>1.5</v>
      </c>
      <c r="J70" s="15">
        <f>IFERROR(LOOKUP(H70,Masterline!$A$2:$A$34,Masterline!$D$2:$D$34)-(H70-INT(H70))*LOOKUP(H70,Masterline!$A$2:$A$34,Masterline!$E$2:$E$34),"")</f>
        <v>5.46</v>
      </c>
      <c r="K70" s="28">
        <f t="shared" si="12"/>
        <v>430941.6074</v>
      </c>
      <c r="L70" s="117">
        <f>iferror(E70/(VLOOKUP(C70,'SIEMB. CAMAGUI'!$B$2:$C$103,2,FALSE)*N70*I70/1000),"")</f>
        <v>1.555555556</v>
      </c>
      <c r="M70" s="118">
        <f>IFERROR(K70/VLOOKUP(C70,'SIEMB. CAMAGUI'!$B$2:$C$103,2,FALSE),"")</f>
        <v>0.2154708037</v>
      </c>
      <c r="N70" s="23">
        <v>0.3</v>
      </c>
      <c r="O70" s="71">
        <f>IFERROR(N70*VLOOKUP(C70,'SIEMB. CAMAGUI'!$B$2:$D$103,3,FALSE),"")</f>
        <v>125000</v>
      </c>
      <c r="P70" s="2">
        <v>2.0</v>
      </c>
      <c r="Q70" s="2">
        <f t="shared" si="10"/>
        <v>10.5</v>
      </c>
      <c r="R70" s="15">
        <f t="array" ref="R70">INDEX(Masterline!$A$2:$E$35,INT(Q70),4)-(Q70-INT(Q70))*INDEX(Masterline!$A$2:$E$35,INT(Q70),5)</f>
        <v>6.036</v>
      </c>
      <c r="S70" s="71">
        <f>IFERROR((Q70)*VLOOKUP(C70,'SIEMB. CAMAGUI'!$B$2:$C$103,2,FALSE)*(N70-0.0033333*7)*((J70+R70)/2/100)/1000,"")</f>
        <v>333.9590817</v>
      </c>
      <c r="T70" s="119">
        <f t="shared" si="11"/>
        <v>33.48977041</v>
      </c>
      <c r="U70" s="71">
        <f t="shared" si="2"/>
        <v>3663.003663</v>
      </c>
    </row>
    <row r="71">
      <c r="A71" s="109">
        <v>44991.0</v>
      </c>
      <c r="B71" s="2">
        <v>4.0</v>
      </c>
      <c r="C71" s="2" t="s">
        <v>234</v>
      </c>
      <c r="D71" s="2">
        <v>250.0</v>
      </c>
      <c r="E71" s="2">
        <v>1575.0</v>
      </c>
      <c r="F71" s="2" t="s">
        <v>31</v>
      </c>
      <c r="G71" s="17">
        <f t="array" ref="G71">IFERROR(E71*INDEX(PRECIOS!$B$2:$E$44,MATCH(F71,PRECIOS!$B$2:$B$44,0),4),"")</f>
        <v>1934.296875</v>
      </c>
      <c r="H71" s="2">
        <v>10.1</v>
      </c>
      <c r="I71" s="2">
        <f t="shared" si="1"/>
        <v>1.6</v>
      </c>
      <c r="J71" s="15">
        <f>IFERROR(LOOKUP(H71,Masterline!$A$2:$A$34,Masterline!$D$2:$D$34)-(H71-INT(H71))*LOOKUP(H71,Masterline!$A$2:$A$34,Masterline!$E$2:$E$34),"")</f>
        <v>4.8144</v>
      </c>
      <c r="K71" s="28">
        <f t="shared" si="12"/>
        <v>514134.1652</v>
      </c>
      <c r="L71" s="117">
        <f>iferror(E71/(VLOOKUP(C71,'SIEMB. CAMAGUI'!$B$2:$C$103,2,FALSE)*N71*I71/1000),"")</f>
        <v>1.640625</v>
      </c>
      <c r="M71" s="118">
        <f>IFERROR(K71/VLOOKUP(C71,'SIEMB. CAMAGUI'!$B$2:$C$103,2,FALSE),"")</f>
        <v>0.2570670826</v>
      </c>
      <c r="N71" s="23">
        <v>0.3</v>
      </c>
      <c r="O71" s="71">
        <f>IFERROR(N71*VLOOKUP(C71,'SIEMB. CAMAGUI'!$B$2:$D$103,3,FALSE),"")</f>
        <v>125000</v>
      </c>
      <c r="P71" s="2">
        <v>2.0</v>
      </c>
      <c r="Q71" s="2">
        <f t="shared" si="10"/>
        <v>12.1</v>
      </c>
      <c r="R71" s="15">
        <f t="array" ref="R71">INDEX(Masterline!$A$2:$E$35,INT(Q71),4)-(Q71-INT(Q71))*INDEX(Masterline!$A$2:$E$35,INT(Q71),5)</f>
        <v>5.2752</v>
      </c>
      <c r="S71" s="71">
        <f>IFERROR((Q71)*VLOOKUP(C71,'SIEMB. CAMAGUI'!$B$2:$C$103,2,FALSE)*(N71-0.0033333*7)*((J71+R71)/2/100)/1000,"")</f>
        <v>337.7664609</v>
      </c>
      <c r="T71" s="119">
        <f t="shared" si="11"/>
        <v>21.94161522</v>
      </c>
      <c r="U71" s="71">
        <f t="shared" si="2"/>
        <v>5192.755068</v>
      </c>
    </row>
    <row r="72">
      <c r="A72" s="109">
        <v>44998.0</v>
      </c>
      <c r="B72" s="2">
        <v>4.0</v>
      </c>
      <c r="C72" s="2" t="s">
        <v>234</v>
      </c>
      <c r="D72" s="2">
        <v>212.5</v>
      </c>
      <c r="E72" s="2">
        <v>1272.0</v>
      </c>
      <c r="F72" s="2" t="s">
        <v>31</v>
      </c>
      <c r="G72" s="17">
        <f t="array" ref="G72">IFERROR(E72*INDEX(PRECIOS!$B$2:$E$44,MATCH(F72,PRECIOS!$B$2:$B$44,0),4),"")</f>
        <v>1562.175</v>
      </c>
      <c r="H72" s="2">
        <v>12.5</v>
      </c>
      <c r="I72" s="2">
        <f t="shared" si="1"/>
        <v>2.4</v>
      </c>
      <c r="J72" s="15">
        <f>IFERROR(LOOKUP(H72,Masterline!$A$2:$A$34,Masterline!$D$2:$D$34)-(H72-INT(H72))*LOOKUP(H72,Masterline!$A$2:$A$34,Masterline!$E$2:$E$34),"")</f>
        <v>4.332</v>
      </c>
      <c r="K72" s="28">
        <f t="shared" si="12"/>
        <v>392428.4395</v>
      </c>
      <c r="L72" s="117">
        <f>iferror(E72/(VLOOKUP(C72,'SIEMB. CAMAGUI'!$B$2:$C$103,2,FALSE)*N72*I72/1000),"")</f>
        <v>0.8833333333</v>
      </c>
      <c r="M72" s="118">
        <f>IFERROR(K72/VLOOKUP(C72,'SIEMB. CAMAGUI'!$B$2:$C$103,2,FALSE),"")</f>
        <v>0.1962142198</v>
      </c>
      <c r="N72" s="23">
        <v>0.3</v>
      </c>
      <c r="O72" s="71">
        <f>IFERROR(N72*VLOOKUP(C72,'SIEMB. CAMAGUI'!$B$2:$D$103,3,FALSE),"")</f>
        <v>125000</v>
      </c>
      <c r="P72" s="2">
        <v>2.0</v>
      </c>
      <c r="Q72" s="2">
        <f t="shared" si="10"/>
        <v>14.5</v>
      </c>
      <c r="R72" s="15">
        <f t="array" ref="R72">INDEX(Masterline!$A$2:$E$35,INT(Q72),4)-(Q72-INT(Q72))*INDEX(Masterline!$A$2:$E$35,INT(Q72),5)</f>
        <v>4.512</v>
      </c>
      <c r="S72" s="71">
        <f>IFERROR((Q72)*VLOOKUP(C72,'SIEMB. CAMAGUI'!$B$2:$C$103,2,FALSE)*(N72-0.0033333*7)*((J72+R72)/2/100)/1000,"")</f>
        <v>354.7920992</v>
      </c>
      <c r="T72" s="119">
        <f t="shared" si="11"/>
        <v>35.57302481</v>
      </c>
      <c r="U72" s="71">
        <f t="shared" si="2"/>
        <v>4905.355494</v>
      </c>
    </row>
    <row r="73">
      <c r="A73" s="109">
        <v>45005.0</v>
      </c>
      <c r="B73" s="2">
        <v>4.0</v>
      </c>
      <c r="C73" s="2" t="s">
        <v>234</v>
      </c>
      <c r="D73" s="2">
        <v>225.0</v>
      </c>
      <c r="E73" s="2">
        <v>1475.0</v>
      </c>
      <c r="F73" s="2" t="s">
        <v>31</v>
      </c>
      <c r="G73" s="17">
        <f t="array" ref="G73">IFERROR(E73*INDEX(PRECIOS!$B$2:$E$44,MATCH(F73,PRECIOS!$B$2:$B$44,0),4),"")</f>
        <v>1811.484375</v>
      </c>
      <c r="H73" s="2">
        <v>14.5</v>
      </c>
      <c r="I73" s="2">
        <f t="shared" si="1"/>
        <v>2</v>
      </c>
      <c r="J73" s="15">
        <f>IFERROR(LOOKUP(H73,Masterline!$A$2:$A$34,Masterline!$D$2:$D$34)-(H73-INT(H73))*LOOKUP(H73,Masterline!$A$2:$A$34,Masterline!$E$2:$E$34),"")</f>
        <v>4.008</v>
      </c>
      <c r="K73" s="28">
        <f t="shared" si="12"/>
        <v>387156.721</v>
      </c>
      <c r="L73" s="117">
        <f>iferror(E73/(VLOOKUP(C73,'SIEMB. CAMAGUI'!$B$2:$C$103,2,FALSE)*N73*I73/1000),"")</f>
        <v>1.229166667</v>
      </c>
      <c r="M73" s="118">
        <f>IFERROR(K73/VLOOKUP(C73,'SIEMB. CAMAGUI'!$B$2:$C$103,2,FALSE),"")</f>
        <v>0.1935783605</v>
      </c>
      <c r="N73" s="23">
        <v>0.3</v>
      </c>
      <c r="O73" s="71">
        <f>IFERROR(N73*VLOOKUP(C73,'SIEMB. CAMAGUI'!$B$2:$D$103,3,FALSE),"")</f>
        <v>125000</v>
      </c>
      <c r="P73" s="2">
        <v>2.0</v>
      </c>
      <c r="Q73" s="2">
        <f t="shared" si="10"/>
        <v>16.5</v>
      </c>
      <c r="R73" s="15">
        <f t="array" ref="R73">INDEX(Masterline!$A$2:$E$35,INT(Q73),4)-(Q73-INT(Q73))*INDEX(Masterline!$A$2:$E$35,INT(Q73),5)</f>
        <v>4.17</v>
      </c>
      <c r="S73" s="71">
        <f>IFERROR((Q73)*VLOOKUP(C73,'SIEMB. CAMAGUI'!$B$2:$C$103,2,FALSE)*(N73-0.0033333*7)*((J73+R73)/2/100)/1000,"")</f>
        <v>373.3260149</v>
      </c>
      <c r="T73" s="119">
        <f t="shared" si="11"/>
        <v>37.08150371</v>
      </c>
      <c r="U73" s="71">
        <f t="shared" si="2"/>
        <v>5613.772455</v>
      </c>
    </row>
    <row r="74">
      <c r="A74" s="109">
        <v>45012.0</v>
      </c>
      <c r="B74" s="2">
        <v>4.0</v>
      </c>
      <c r="C74" s="2" t="s">
        <v>234</v>
      </c>
      <c r="D74" s="2">
        <v>275.0</v>
      </c>
      <c r="E74" s="2">
        <v>1550.0</v>
      </c>
      <c r="F74" s="2" t="s">
        <v>20</v>
      </c>
      <c r="G74" s="17">
        <f t="array" ref="G74">IFERROR(E74*INDEX(PRECIOS!$B$2:$E$44,MATCH(F74,PRECIOS!$B$2:$B$44,0),4),"")</f>
        <v>1866.4356</v>
      </c>
      <c r="H74" s="2">
        <v>16.5</v>
      </c>
      <c r="I74" s="2">
        <f t="shared" si="1"/>
        <v>2</v>
      </c>
      <c r="J74" s="15">
        <f>IFERROR(LOOKUP(H74,Masterline!$A$2:$A$34,Masterline!$D$2:$D$34)-(H74-INT(H74))*LOOKUP(H74,Masterline!$A$2:$A$34,Masterline!$E$2:$E$34),"")</f>
        <v>3.726</v>
      </c>
      <c r="K74" s="28">
        <f t="shared" si="12"/>
        <v>447307.2106</v>
      </c>
      <c r="L74" s="117">
        <f>iferror(E74/(VLOOKUP(C74,'SIEMB. CAMAGUI'!$B$2:$C$103,2,FALSE)*N74*I74/1000),"")</f>
        <v>1.291666667</v>
      </c>
      <c r="M74" s="118">
        <f>IFERROR(K74/VLOOKUP(C74,'SIEMB. CAMAGUI'!$B$2:$C$103,2,FALSE),"")</f>
        <v>0.2236536053</v>
      </c>
      <c r="N74" s="23">
        <v>0.3</v>
      </c>
      <c r="O74" s="71">
        <f>IFERROR(N74*VLOOKUP(C74,'SIEMB. CAMAGUI'!$B$2:$D$103,3,FALSE),"")</f>
        <v>125000</v>
      </c>
      <c r="P74" s="2">
        <v>2.0</v>
      </c>
      <c r="Q74" s="2">
        <f t="shared" si="10"/>
        <v>18.5</v>
      </c>
      <c r="R74" s="15">
        <f t="array" ref="R74">INDEX(Masterline!$A$2:$E$35,INT(Q74),4)-(Q74-INT(Q74))*INDEX(Masterline!$A$2:$E$35,INT(Q74),5)</f>
        <v>3.864</v>
      </c>
      <c r="S74" s="71">
        <f>IFERROR((Q74)*VLOOKUP(C74,'SIEMB. CAMAGUI'!$B$2:$C$103,2,FALSE)*(N74-0.0033333*7)*((J74+R74)/2/100)/1000,"")</f>
        <v>388.4818276</v>
      </c>
      <c r="T74" s="119">
        <f t="shared" si="11"/>
        <v>28.37045691</v>
      </c>
      <c r="U74" s="71">
        <f t="shared" si="2"/>
        <v>7380.568975</v>
      </c>
    </row>
    <row r="75">
      <c r="A75" s="109">
        <v>45019.0</v>
      </c>
      <c r="B75" s="2">
        <v>4.0</v>
      </c>
      <c r="C75" s="2" t="s">
        <v>234</v>
      </c>
      <c r="D75" s="2">
        <v>275.0</v>
      </c>
      <c r="E75" s="2">
        <v>1650.0</v>
      </c>
      <c r="F75" s="2" t="s">
        <v>20</v>
      </c>
      <c r="G75" s="17">
        <f t="array" ref="G75">IFERROR(E75*INDEX(PRECIOS!$B$2:$E$44,MATCH(F75,PRECIOS!$B$2:$B$44,0),4),"")</f>
        <v>1986.8508</v>
      </c>
      <c r="H75" s="2">
        <v>18.4</v>
      </c>
      <c r="I75" s="2">
        <f t="shared" si="1"/>
        <v>1.9</v>
      </c>
      <c r="J75" s="15">
        <f>IFERROR(LOOKUP(H75,Masterline!$A$2:$A$34,Masterline!$D$2:$D$34)-(H75-INT(H75))*LOOKUP(H75,Masterline!$A$2:$A$34,Masterline!$E$2:$E$34),"")</f>
        <v>3.4848</v>
      </c>
      <c r="K75" s="28">
        <f t="shared" si="12"/>
        <v>428881.2033</v>
      </c>
      <c r="L75" s="117">
        <f>iferror(E75/(VLOOKUP(C75,'SIEMB. CAMAGUI'!$B$2:$C$103,2,FALSE)*N75*I75/1000),"")</f>
        <v>1.608187135</v>
      </c>
      <c r="M75" s="118">
        <f>IFERROR(K75/VLOOKUP(C75,'SIEMB. CAMAGUI'!$B$2:$C$103,2,FALSE),"")</f>
        <v>0.2144406017</v>
      </c>
      <c r="N75" s="23">
        <v>0.27</v>
      </c>
      <c r="O75" s="71">
        <f>IFERROR(N75*VLOOKUP(C75,'SIEMB. CAMAGUI'!$B$2:$D$103,3,FALSE),"")</f>
        <v>112500</v>
      </c>
      <c r="P75" s="2">
        <v>2.0</v>
      </c>
      <c r="Q75" s="2">
        <f t="shared" si="10"/>
        <v>20.4</v>
      </c>
      <c r="R75" s="15">
        <f t="array" ref="R75">INDEX(Masterline!$A$2:$E$35,INT(Q75),4)-(Q75-INT(Q75))*INDEX(Masterline!$A$2:$E$35,INT(Q75),5)</f>
        <v>3.6048</v>
      </c>
      <c r="S75" s="71">
        <f>IFERROR((Q75)*VLOOKUP(C75,'SIEMB. CAMAGUI'!$B$2:$C$103,2,FALSE)*(N75-0.0033333*7)*((J75+R75)/2/100)/1000,"")</f>
        <v>356.7490095</v>
      </c>
      <c r="T75" s="119">
        <f t="shared" si="11"/>
        <v>20.43725237</v>
      </c>
      <c r="U75" s="71">
        <f t="shared" si="2"/>
        <v>7891.414141</v>
      </c>
    </row>
    <row r="76">
      <c r="A76" s="109">
        <v>45026.0</v>
      </c>
      <c r="B76" s="2">
        <v>4.0</v>
      </c>
      <c r="C76" s="2" t="s">
        <v>234</v>
      </c>
      <c r="D76" s="2">
        <v>275.0</v>
      </c>
      <c r="E76" s="2">
        <v>1650.0</v>
      </c>
      <c r="F76" s="2" t="s">
        <v>20</v>
      </c>
      <c r="G76" s="17">
        <f t="array" ref="G76">IFERROR(E76*INDEX(PRECIOS!$B$2:$E$44,MATCH(F76,PRECIOS!$B$2:$B$44,0),4),"")</f>
        <v>1986.8508</v>
      </c>
      <c r="H76" s="2">
        <v>20.4</v>
      </c>
      <c r="I76" s="2">
        <f t="shared" si="1"/>
        <v>2</v>
      </c>
      <c r="J76" s="15">
        <f>IFERROR(LOOKUP(H76,Masterline!$A$2:$A$34,Masterline!$D$2:$D$34)-(H76-INT(H76))*LOOKUP(H76,Masterline!$A$2:$A$34,Masterline!$E$2:$E$34),"")</f>
        <v>3.2616</v>
      </c>
      <c r="K76" s="28">
        <f t="shared" si="12"/>
        <v>413306.1122</v>
      </c>
      <c r="L76" s="117">
        <f>iferror(E76/(VLOOKUP(C76,'SIEMB. CAMAGUI'!$B$2:$C$103,2,FALSE)*N76*I76/1000),"")</f>
        <v>1.586538462</v>
      </c>
      <c r="M76" s="118">
        <f>IFERROR(K76/VLOOKUP(C76,'SIEMB. CAMAGUI'!$B$2:$C$103,2,FALSE),"")</f>
        <v>0.2066530561</v>
      </c>
      <c r="N76" s="23">
        <v>0.26</v>
      </c>
      <c r="O76" s="71">
        <f>IFERROR(N76*VLOOKUP(C76,'SIEMB. CAMAGUI'!$B$2:$D$103,3,FALSE),"")</f>
        <v>108333.3333</v>
      </c>
      <c r="P76" s="2">
        <v>2.0</v>
      </c>
      <c r="Q76" s="2">
        <f t="shared" si="10"/>
        <v>22.4</v>
      </c>
      <c r="R76" s="15">
        <f t="array" ref="R76">INDEX(Masterline!$A$2:$E$35,INT(Q76),4)-(Q76-INT(Q76))*INDEX(Masterline!$A$2:$E$35,INT(Q76),5)</f>
        <v>3.3696</v>
      </c>
      <c r="S76" s="71">
        <f>IFERROR((Q76)*VLOOKUP(C76,'SIEMB. CAMAGUI'!$B$2:$C$103,2,FALSE)*(N76-0.0033333*7)*((J76+R76)/2/100)/1000,"")</f>
        <v>351.5423626</v>
      </c>
      <c r="T76" s="119">
        <f t="shared" si="11"/>
        <v>19.13559065</v>
      </c>
      <c r="U76" s="71">
        <f t="shared" si="2"/>
        <v>8431.44469</v>
      </c>
    </row>
    <row r="77">
      <c r="A77" s="109">
        <v>45033.0</v>
      </c>
      <c r="B77" s="2">
        <v>4.0</v>
      </c>
      <c r="C77" s="2" t="s">
        <v>234</v>
      </c>
      <c r="D77" s="2">
        <v>275.0</v>
      </c>
      <c r="E77" s="2">
        <v>1650.0</v>
      </c>
      <c r="F77" s="2" t="s">
        <v>20</v>
      </c>
      <c r="G77" s="17">
        <f t="array" ref="G77">IFERROR(E77*INDEX(PRECIOS!$B$2:$E$44,MATCH(F77,PRECIOS!$B$2:$B$44,0),4),"")</f>
        <v>1986.8508</v>
      </c>
      <c r="H77" s="2">
        <v>22.5</v>
      </c>
      <c r="I77" s="2">
        <f t="shared" si="1"/>
        <v>2.1</v>
      </c>
      <c r="J77" s="15">
        <f>IFERROR(LOOKUP(H77,Masterline!$A$2:$A$34,Masterline!$D$2:$D$34)-(H77-INT(H77))*LOOKUP(H77,Masterline!$A$2:$A$34,Masterline!$E$2:$E$34),"")</f>
        <v>3.21</v>
      </c>
      <c r="K77" s="28">
        <f t="shared" si="12"/>
        <v>380754.5864</v>
      </c>
      <c r="L77" s="117">
        <f>iferror(E77/(VLOOKUP(C77,'SIEMB. CAMAGUI'!$B$2:$C$103,2,FALSE)*N77*I77/1000),"")</f>
        <v>1.708074534</v>
      </c>
      <c r="M77" s="118">
        <f>IFERROR(K77/VLOOKUP(C77,'SIEMB. CAMAGUI'!$B$2:$C$103,2,FALSE),"")</f>
        <v>0.1903772932</v>
      </c>
      <c r="N77" s="23">
        <v>0.23</v>
      </c>
      <c r="O77" s="71">
        <f>IFERROR(N77*VLOOKUP(C77,'SIEMB. CAMAGUI'!$B$2:$D$103,3,FALSE),"")</f>
        <v>95833.33333</v>
      </c>
      <c r="P77" s="2">
        <v>2.0</v>
      </c>
      <c r="Q77" s="2">
        <f t="shared" si="10"/>
        <v>24.5</v>
      </c>
      <c r="R77" s="15">
        <f t="array" ref="R77">INDEX(Masterline!$A$2:$E$35,INT(Q77),4)-(Q77-INT(Q77))*INDEX(Masterline!$A$2:$E$35,INT(Q77),5)</f>
        <v>3.3</v>
      </c>
      <c r="S77" s="71">
        <f>IFERROR((Q77)*VLOOKUP(C77,'SIEMB. CAMAGUI'!$B$2:$C$103,2,FALSE)*(N77-0.0033333*7)*((J77+R77)/2/100)/1000,"")</f>
        <v>329.6233722</v>
      </c>
      <c r="T77" s="119">
        <f t="shared" si="11"/>
        <v>13.65584304</v>
      </c>
      <c r="U77" s="71">
        <f t="shared" si="2"/>
        <v>8566.978193</v>
      </c>
    </row>
    <row r="78">
      <c r="A78" s="109">
        <v>45040.0</v>
      </c>
      <c r="B78" s="2">
        <v>4.0</v>
      </c>
      <c r="C78" s="2" t="s">
        <v>234</v>
      </c>
      <c r="D78" s="2">
        <v>275.0</v>
      </c>
      <c r="E78" s="2">
        <v>425.0</v>
      </c>
      <c r="F78" s="2" t="s">
        <v>20</v>
      </c>
      <c r="G78" s="17">
        <f t="array" ref="G78">IFERROR(E78*INDEX(PRECIOS!$B$2:$E$44,MATCH(F78,PRECIOS!$B$2:$B$44,0),4),"")</f>
        <v>511.7646</v>
      </c>
      <c r="H78" s="2">
        <v>22.5</v>
      </c>
      <c r="I78" s="2">
        <f t="shared" si="1"/>
        <v>0</v>
      </c>
      <c r="J78" s="15">
        <f>IFERROR(LOOKUP(H78,Masterline!$A$2:$A$34,Masterline!$D$2:$D$34)-(H78-INT(H78))*LOOKUP(H78,Masterline!$A$2:$A$34,Masterline!$E$2:$E$34),"")</f>
        <v>3.21</v>
      </c>
      <c r="K78" s="28">
        <f t="shared" si="12"/>
        <v>380754.5864</v>
      </c>
      <c r="L78" s="117" t="str">
        <f>iferror(E78/(VLOOKUP(C78,'SIEMB. CAMAGUI'!$B$2:$C$103,2,FALSE)*N78*I78/1000),"")</f>
        <v/>
      </c>
      <c r="M78" s="118">
        <f>IFERROR(K78/VLOOKUP(C78,'SIEMB. CAMAGUI'!$B$2:$C$103,2,FALSE),"")</f>
        <v>0.1903772932</v>
      </c>
      <c r="N78" s="23"/>
      <c r="O78" s="71">
        <f>IFERROR(N78*VLOOKUP(C78,'SIEMB. CAMAGUI'!$B$2:$D$103,3,FALSE),"")</f>
        <v>0</v>
      </c>
      <c r="P78" s="2"/>
      <c r="Q78" s="2">
        <f t="shared" si="10"/>
        <v>22.5</v>
      </c>
      <c r="R78" s="15">
        <f t="array" ref="R78">INDEX(Masterline!$A$2:$E$35,INT(Q78),4)-(Q78-INT(Q78))*INDEX(Masterline!$A$2:$E$35,INT(Q78),5)</f>
        <v>3.36</v>
      </c>
      <c r="S78" s="71">
        <f>IFERROR((Q78)*VLOOKUP(C78,'SIEMB. CAMAGUI'!$B$2:$C$103,2,FALSE)*(N78-0.0033333*7)*((J78+R78)/2/100)/1000,"")</f>
        <v>-34.49215508</v>
      </c>
      <c r="T78" s="119">
        <f t="shared" si="11"/>
        <v>-77.37303877</v>
      </c>
      <c r="U78" s="71">
        <f t="shared" si="2"/>
        <v>8566.978193</v>
      </c>
    </row>
    <row r="79">
      <c r="A79" s="109">
        <v>45047.0</v>
      </c>
      <c r="B79" s="2">
        <v>4.0</v>
      </c>
      <c r="C79" s="168"/>
      <c r="D79" s="2"/>
      <c r="E79" s="2"/>
      <c r="F79" s="2"/>
      <c r="G79" s="17" t="str">
        <f t="array" ref="G79">IFERROR(E79*INDEX(PRECIOS!$B$2:$E$44,MATCH(F79,PRECIOS!$B$2:$B$44,0),4),"")</f>
        <v/>
      </c>
      <c r="H79" s="2"/>
      <c r="I79" s="2">
        <f t="shared" si="1"/>
        <v>0</v>
      </c>
      <c r="J79" s="15" t="str">
        <f>IFERROR(LOOKUP(H79,Masterline!$A$2:$A$34,Masterline!$D$2:$D$34)-(H79-INT(H79))*LOOKUP(H79,Masterline!$A$2:$A$34,Masterline!$E$2:$E$34),"")</f>
        <v/>
      </c>
      <c r="K79" s="28" t="str">
        <f t="shared" si="12"/>
        <v>#DIV/0!</v>
      </c>
      <c r="L79" s="117" t="str">
        <f>iferror(E79/(VLOOKUP(C79,'SIEMB. CAMAGUI'!$B$2:$C$103,2,FALSE)*N79*I79/1000),"")</f>
        <v/>
      </c>
      <c r="M79" s="118" t="str">
        <f>IFERROR(K79/VLOOKUP(C79,'SIEMB. CAMAGUI'!$B$2:$C$103,2,FALSE),"")</f>
        <v/>
      </c>
      <c r="N79" s="23"/>
      <c r="O79" s="71" t="str">
        <f>IFERROR(N79*VLOOKUP(C79,'SIEMB. CAMAGUI'!$B$2:$D$103,3,FALSE),"")</f>
        <v/>
      </c>
      <c r="P79" s="2"/>
      <c r="Q79" s="2">
        <f t="shared" si="10"/>
        <v>0</v>
      </c>
      <c r="R79" s="15" t="str">
        <f t="array" ref="R79">INDEX(Masterline!$A$2:$E$35,INT(Q79),4)-(Q79-INT(Q79))*INDEX(Masterline!$A$2:$E$35,INT(Q79),5)</f>
        <v>#VALUE!</v>
      </c>
      <c r="S79" s="71" t="str">
        <f>IFERROR((Q79)*VLOOKUP(C79,'SIEMB. CAMAGUI'!$B$2:$C$103,2,FALSE)*(N79-0.0033333*7)*((J79+R79)/2/100)/1000,"")</f>
        <v/>
      </c>
      <c r="T79" s="119">
        <f t="shared" si="11"/>
        <v>0</v>
      </c>
      <c r="U79" s="71" t="str">
        <f t="shared" si="2"/>
        <v>#DIV/0!</v>
      </c>
    </row>
    <row r="80">
      <c r="A80" s="109">
        <v>45054.0</v>
      </c>
      <c r="B80" s="2">
        <v>4.0</v>
      </c>
      <c r="C80" s="168" t="s">
        <v>244</v>
      </c>
      <c r="D80" s="2">
        <v>40.0</v>
      </c>
      <c r="E80" s="2">
        <v>147.0</v>
      </c>
      <c r="F80" s="2" t="s">
        <v>50</v>
      </c>
      <c r="G80" s="17">
        <f t="array" ref="G80">IFERROR(E80*INDEX(PRECIOS!$B$2:$E$44,MATCH(F80,PRECIOS!$B$2:$B$44,0),4),"")</f>
        <v>205.506</v>
      </c>
      <c r="H80" s="2">
        <v>1.6</v>
      </c>
      <c r="I80" s="2">
        <f t="shared" si="1"/>
        <v>0</v>
      </c>
      <c r="J80" s="15">
        <f>IFERROR(LOOKUP(H80,Masterline!$A$2:$A$34,Masterline!$D$2:$D$34)-(H80-INT(H80))*LOOKUP(H80,Masterline!$A$2:$A$34,Masterline!$E$2:$E$34),"")</f>
        <v>12.9888</v>
      </c>
      <c r="K80" s="28">
        <f t="shared" si="12"/>
        <v>192473.5156</v>
      </c>
      <c r="L80" s="117" t="str">
        <f>iferror(E80/(VLOOKUP(C80,'SIEMB. CAMAGUI'!$B$2:$C$103,2,FALSE)*N80*I80/1000),"")</f>
        <v/>
      </c>
      <c r="M80" s="118">
        <f>IFERROR(K80/VLOOKUP(C80,'SIEMB. CAMAGUI'!$B$2:$C$103,2,FALSE),"")</f>
        <v>0.2851394817</v>
      </c>
      <c r="N80" s="23">
        <v>0.95</v>
      </c>
      <c r="O80" s="71">
        <f>IFERROR(N80*VLOOKUP(C80,'SIEMB. CAMAGUI'!$B$2:$D$103,3,FALSE),"")</f>
        <v>133596.7801</v>
      </c>
      <c r="P80" s="2">
        <v>1.5</v>
      </c>
      <c r="Q80" s="2">
        <f t="shared" si="10"/>
        <v>3.1</v>
      </c>
      <c r="R80" s="15">
        <f t="array" ref="R80">INDEX(Masterline!$A$2:$E$35,INT(Q80),4)-(Q80-INT(Q80))*INDEX(Masterline!$A$2:$E$35,INT(Q80),5)</f>
        <v>16.3812</v>
      </c>
      <c r="S80" s="71">
        <f>IFERROR((Q80)*VLOOKUP(C80,'SIEMB. CAMAGUI'!$B$2:$C$103,2,FALSE)*(N80-0.0033333*7)*((J80+R80)/2/100)/1000,"")</f>
        <v>284.7560228</v>
      </c>
      <c r="T80" s="119">
        <f t="shared" si="11"/>
        <v>61.1890057</v>
      </c>
      <c r="U80" s="71">
        <f t="shared" si="2"/>
        <v>307.957625</v>
      </c>
    </row>
    <row r="81">
      <c r="A81" s="109">
        <v>45061.0</v>
      </c>
      <c r="B81" s="2">
        <v>4.0</v>
      </c>
      <c r="C81" s="168" t="s">
        <v>244</v>
      </c>
      <c r="D81" s="2">
        <v>150.0</v>
      </c>
      <c r="E81" s="2">
        <v>650.0</v>
      </c>
      <c r="F81" s="2" t="s">
        <v>56</v>
      </c>
      <c r="G81" s="17">
        <f t="array" ref="G81">IFERROR(E81*INDEX(PRECIOS!$B$2:$E$44,MATCH(F81,PRECIOS!$B$2:$B$44,0),4),"")</f>
        <v>873.6</v>
      </c>
      <c r="H81" s="2">
        <v>3.0</v>
      </c>
      <c r="I81" s="2">
        <f t="shared" si="1"/>
        <v>1.4</v>
      </c>
      <c r="J81" s="15">
        <f>IFERROR(LOOKUP(H81,Masterline!$A$2:$A$34,Masterline!$D$2:$D$34)-(H81-INT(H81))*LOOKUP(H81,Masterline!$A$2:$A$34,Masterline!$E$2:$E$34),"")</f>
        <v>9.624</v>
      </c>
      <c r="K81" s="28">
        <f t="shared" si="12"/>
        <v>519534.4971</v>
      </c>
      <c r="L81" s="117">
        <f>iferror(E81/(VLOOKUP(C81,'SIEMB. CAMAGUI'!$B$2:$C$103,2,FALSE)*N81*I81/1000),"")</f>
        <v>0.7435838779</v>
      </c>
      <c r="M81" s="118">
        <f>IFERROR(K81/VLOOKUP(C81,'SIEMB. CAMAGUI'!$B$2:$C$103,2,FALSE),"")</f>
        <v>0.7696632792</v>
      </c>
      <c r="N81" s="23">
        <v>0.925</v>
      </c>
      <c r="O81" s="71">
        <f>IFERROR(N81*VLOOKUP(C81,'SIEMB. CAMAGUI'!$B$2:$D$103,3,FALSE),"")</f>
        <v>130081.0754</v>
      </c>
      <c r="P81" s="2">
        <v>2.0</v>
      </c>
      <c r="Q81" s="2">
        <f t="shared" si="10"/>
        <v>5</v>
      </c>
      <c r="R81" s="15">
        <f t="array" ref="R81">INDEX(Masterline!$A$2:$E$35,INT(Q81),4)-(Q81-INT(Q81))*INDEX(Masterline!$A$2:$E$35,INT(Q81),5)</f>
        <v>11.076</v>
      </c>
      <c r="S81" s="71">
        <f>IFERROR((Q81)*VLOOKUP(C81,'SIEMB. CAMAGUI'!$B$2:$C$103,2,FALSE)*(N81-0.0033333*7)*((J81+R81)/2/100)/1000,"")</f>
        <v>314.9706629</v>
      </c>
      <c r="T81" s="119">
        <f t="shared" si="11"/>
        <v>41.24266572</v>
      </c>
      <c r="U81" s="71">
        <f t="shared" si="2"/>
        <v>1558.603491</v>
      </c>
    </row>
    <row r="82">
      <c r="A82" s="109">
        <v>45068.0</v>
      </c>
      <c r="B82" s="2">
        <v>4.0</v>
      </c>
      <c r="C82" s="168" t="s">
        <v>244</v>
      </c>
      <c r="D82" s="2">
        <v>175.0</v>
      </c>
      <c r="E82" s="2">
        <v>800.0</v>
      </c>
      <c r="F82" s="2" t="s">
        <v>54</v>
      </c>
      <c r="G82" s="17">
        <f t="array" ref="G82">IFERROR(E82*INDEX(PRECIOS!$B$2:$E$44,MATCH(F82,PRECIOS!$B$2:$B$44,0),4),"")</f>
        <v>784</v>
      </c>
      <c r="H82" s="2">
        <v>5.0</v>
      </c>
      <c r="I82" s="2">
        <f t="shared" si="1"/>
        <v>2</v>
      </c>
      <c r="J82" s="15">
        <f>IFERROR(LOOKUP(H82,Masterline!$A$2:$A$34,Masterline!$D$2:$D$34)-(H82-INT(H82))*LOOKUP(H82,Masterline!$A$2:$A$34,Masterline!$E$2:$E$34),"")</f>
        <v>7.476</v>
      </c>
      <c r="K82" s="28">
        <f t="shared" si="12"/>
        <v>468164.794</v>
      </c>
      <c r="L82" s="117">
        <f>iferror(E82/(VLOOKUP(C82,'SIEMB. CAMAGUI'!$B$2:$C$103,2,FALSE)*N82*I82/1000),"")</f>
        <v>0.6971519434</v>
      </c>
      <c r="M82" s="118">
        <f>IFERROR(K82/VLOOKUP(C82,'SIEMB. CAMAGUI'!$B$2:$C$103,2,FALSE),"")</f>
        <v>0.6935617415</v>
      </c>
      <c r="N82" s="23">
        <v>0.85</v>
      </c>
      <c r="O82" s="71">
        <f>IFERROR(N82*VLOOKUP(C82,'SIEMB. CAMAGUI'!$B$2:$D$103,3,FALSE),"")</f>
        <v>119533.9612</v>
      </c>
      <c r="P82" s="2">
        <v>2.25</v>
      </c>
      <c r="Q82" s="2">
        <f t="shared" si="10"/>
        <v>7.25</v>
      </c>
      <c r="R82" s="15">
        <f t="array" ref="R82">INDEX(Masterline!$A$2:$E$35,INT(Q82),4)-(Q82-INT(Q82))*INDEX(Masterline!$A$2:$E$35,INT(Q82),5)</f>
        <v>8.262</v>
      </c>
      <c r="S82" s="71">
        <f>IFERROR((Q82)*VLOOKUP(C82,'SIEMB. CAMAGUI'!$B$2:$C$103,2,FALSE)*(N82-0.0033333*7)*((J82+R82)/2/100)/1000,"")</f>
        <v>318.3477053</v>
      </c>
      <c r="T82" s="119">
        <f t="shared" si="11"/>
        <v>35.83692633</v>
      </c>
      <c r="U82" s="71">
        <f t="shared" si="2"/>
        <v>2340.82397</v>
      </c>
    </row>
    <row r="83">
      <c r="A83" s="109">
        <v>45075.0</v>
      </c>
      <c r="B83" s="2">
        <v>4.0</v>
      </c>
      <c r="C83" s="168" t="s">
        <v>244</v>
      </c>
      <c r="D83" s="2">
        <v>200.0</v>
      </c>
      <c r="E83" s="2">
        <v>1386.0</v>
      </c>
      <c r="F83" s="2" t="s">
        <v>54</v>
      </c>
      <c r="G83" s="17">
        <f t="array" ref="G83">IFERROR(E83*INDEX(PRECIOS!$B$2:$E$44,MATCH(F83,PRECIOS!$B$2:$B$44,0),4),"")</f>
        <v>1358.28</v>
      </c>
      <c r="H83" s="2">
        <v>7.01</v>
      </c>
      <c r="I83" s="2">
        <f t="shared" si="1"/>
        <v>2.01</v>
      </c>
      <c r="J83" s="15">
        <f>IFERROR(LOOKUP(H83,Masterline!$A$2:$A$34,Masterline!$D$2:$D$34)-(H83-INT(H83))*LOOKUP(H83,Masterline!$A$2:$A$34,Masterline!$E$2:$E$34),"")</f>
        <v>6.34176</v>
      </c>
      <c r="K83" s="28">
        <f t="shared" si="12"/>
        <v>449885.6858</v>
      </c>
      <c r="L83" s="117">
        <f>iferror(E83/(VLOOKUP(C83,'SIEMB. CAMAGUI'!$B$2:$C$103,2,FALSE)*N83*I83/1000),"")</f>
        <v>1.135039669</v>
      </c>
      <c r="M83" s="118">
        <f>IFERROR(K83/VLOOKUP(C83,'SIEMB. CAMAGUI'!$B$2:$C$103,2,FALSE),"")</f>
        <v>0.6664821955</v>
      </c>
      <c r="N83" s="23">
        <v>0.9</v>
      </c>
      <c r="O83" s="71">
        <f>IFERROR(N83*VLOOKUP(C83,'SIEMB. CAMAGUI'!$B$2:$D$103,3,FALSE),"")</f>
        <v>126565.3706</v>
      </c>
      <c r="P83" s="2">
        <v>3.0</v>
      </c>
      <c r="Q83" s="2">
        <f t="shared" si="10"/>
        <v>10.01</v>
      </c>
      <c r="R83" s="15">
        <f t="array" ref="R83">INDEX(Masterline!$A$2:$E$35,INT(Q83),4)-(Q83-INT(Q83))*INDEX(Masterline!$A$2:$E$35,INT(Q83),5)</f>
        <v>6.34176</v>
      </c>
      <c r="S83" s="71">
        <f>IFERROR((Q83)*VLOOKUP(C83,'SIEMB. CAMAGUI'!$B$2:$C$103,2,FALSE)*(N83-0.0033333*7)*((J83+R83)/2/100)/1000,"")</f>
        <v>375.657542</v>
      </c>
      <c r="T83" s="119">
        <f t="shared" si="11"/>
        <v>43.91438549</v>
      </c>
      <c r="U83" s="71">
        <f t="shared" si="2"/>
        <v>3153.698658</v>
      </c>
    </row>
    <row r="84">
      <c r="A84" s="109">
        <v>45082.0</v>
      </c>
      <c r="B84" s="2">
        <v>4.0</v>
      </c>
      <c r="C84" s="168" t="s">
        <v>244</v>
      </c>
      <c r="D84" s="2">
        <v>250.0</v>
      </c>
      <c r="E84" s="2">
        <v>1425.0</v>
      </c>
      <c r="F84" s="2" t="s">
        <v>54</v>
      </c>
      <c r="G84" s="17">
        <f t="array" ref="G84">IFERROR(E84*INDEX(PRECIOS!$B$2:$E$44,MATCH(F84,PRECIOS!$B$2:$B$44,0),4),"")</f>
        <v>1396.5</v>
      </c>
      <c r="H84" s="2">
        <v>9.1</v>
      </c>
      <c r="I84" s="2">
        <f t="shared" si="1"/>
        <v>2.09</v>
      </c>
      <c r="J84" s="15">
        <f>IFERROR(LOOKUP(H84,Masterline!$A$2:$A$34,Masterline!$D$2:$D$34)-(H84-INT(H84))*LOOKUP(H84,Masterline!$A$2:$A$34,Masterline!$E$2:$E$34),"")</f>
        <v>5.2752</v>
      </c>
      <c r="K84" s="28">
        <f t="shared" ref="K84:K85" si="13">IFERROR((D84*100/J84)*1000/H84,"")</f>
        <v>520786.4626</v>
      </c>
      <c r="L84" s="117">
        <f>iferror(E84/(VLOOKUP(C84,'SIEMB. CAMAGUI'!$B$2:$C$103,2,FALSE)*N84*I84/1000),"")</f>
        <v>1.097910978</v>
      </c>
      <c r="M84" s="118">
        <f>IFERROR(K84/VLOOKUP(C84,'SIEMB. CAMAGUI'!$B$2:$C$103,2,FALSE),"")</f>
        <v>0.7715180008</v>
      </c>
      <c r="N84" s="23">
        <v>0.92</v>
      </c>
      <c r="O84" s="71">
        <f>IFERROR(N84*VLOOKUP(C84,'SIEMB. CAMAGUI'!$B$2:$D$103,3,FALSE),"")</f>
        <v>129377.9344</v>
      </c>
      <c r="P84" s="2">
        <v>3.0</v>
      </c>
      <c r="Q84" s="2">
        <f t="shared" si="10"/>
        <v>12.1</v>
      </c>
      <c r="R84" s="15">
        <f>IFERROR(LOOKUP(Q84,Masterline!$A$2:$A$34,Masterline!$D$2:$D$34)-(Q84-INT(Q84))*LOOKUP(Q84,Masterline!$A$2:$A$34,Masterline!$E$2:$E$34),"")</f>
        <v>4.3896</v>
      </c>
      <c r="S84" s="71">
        <f>IFERROR((Q84)*VLOOKUP(C84,'SIEMB. CAMAGUI'!$B$2:$C$103,2,FALSE)*(N84-0.0033333*7)*((J84+R84)/2/100)/1000,"")</f>
        <v>353.9101413</v>
      </c>
      <c r="T84" s="119">
        <f t="shared" si="11"/>
        <v>25.97753532</v>
      </c>
      <c r="U84" s="71">
        <f t="shared" si="2"/>
        <v>4739.156809</v>
      </c>
    </row>
    <row r="85">
      <c r="A85" s="109">
        <v>45089.0</v>
      </c>
      <c r="B85" s="2">
        <v>4.0</v>
      </c>
      <c r="C85" s="168" t="s">
        <v>244</v>
      </c>
      <c r="D85" s="2">
        <v>275.0</v>
      </c>
      <c r="E85" s="2">
        <v>1775.0</v>
      </c>
      <c r="F85" s="2" t="s">
        <v>54</v>
      </c>
      <c r="G85" s="17">
        <f t="array" ref="G85">IFERROR(E85*INDEX(PRECIOS!$B$2:$E$44,MATCH(F85,PRECIOS!$B$2:$B$44,0),4),"")</f>
        <v>1739.5</v>
      </c>
      <c r="H85" s="2">
        <v>11.0</v>
      </c>
      <c r="I85" s="2">
        <f t="shared" si="1"/>
        <v>1.9</v>
      </c>
      <c r="J85" s="15">
        <f>IFERROR(LOOKUP(H85,Masterline!$A$2:$A$34,Masterline!$D$2:$D$34)-(H85-INT(H85))*LOOKUP(H85,Masterline!$A$2:$A$34,Masterline!$E$2:$E$34),"")</f>
        <v>4.608</v>
      </c>
      <c r="K85" s="28">
        <f t="shared" si="13"/>
        <v>542534.7222</v>
      </c>
      <c r="L85" s="117">
        <f>iferror(E85/(VLOOKUP(C85,'SIEMB. CAMAGUI'!$B$2:$C$103,2,FALSE)*N85*I85/1000),"")</f>
        <v>1.504330656</v>
      </c>
      <c r="M85" s="118">
        <f>IFERROR(K85/VLOOKUP(C85,'SIEMB. CAMAGUI'!$B$2:$C$103,2,FALSE),"")</f>
        <v>0.803736914</v>
      </c>
      <c r="N85" s="23">
        <v>0.92</v>
      </c>
      <c r="O85" s="71">
        <f>IFERROR(N85*VLOOKUP(C85,'SIEMB. CAMAGUI'!$B$2:$D$103,3,FALSE),"")</f>
        <v>129377.9344</v>
      </c>
      <c r="P85" s="2">
        <v>2.5</v>
      </c>
      <c r="Q85" s="2">
        <f t="shared" si="10"/>
        <v>13.5</v>
      </c>
      <c r="R85" s="15">
        <f>IFERROR(LOOKUP(Q85,Masterline!$A$2:$A$34,Masterline!$D$2:$D$34)-(Q85-INT(Q85))*LOOKUP(Q85,Masterline!$A$2:$A$34,Masterline!$E$2:$E$34),"")</f>
        <v>4.17</v>
      </c>
      <c r="S85" s="71">
        <f>IFERROR((Q85)*VLOOKUP(C85,'SIEMB. CAMAGUI'!$B$2:$C$103,2,FALSE)*(N85-0.0033333*7)*((J85+R85)/2/100)/1000,"")</f>
        <v>358.6279312</v>
      </c>
      <c r="T85" s="119">
        <f t="shared" si="11"/>
        <v>20.90698279</v>
      </c>
      <c r="U85" s="71">
        <f t="shared" si="2"/>
        <v>5967.881944</v>
      </c>
    </row>
    <row r="86">
      <c r="A86" s="109">
        <v>44949.0</v>
      </c>
      <c r="B86" s="2">
        <v>5.0</v>
      </c>
      <c r="C86" s="2" t="s">
        <v>236</v>
      </c>
      <c r="D86" s="9">
        <v>75.0</v>
      </c>
      <c r="E86" s="2">
        <v>125.0</v>
      </c>
      <c r="F86" s="2" t="s">
        <v>50</v>
      </c>
      <c r="G86" s="17">
        <f t="array" ref="G86">IFERROR(E86*INDEX(PRECIOS!$B$2:$E$44,MATCH(F86,PRECIOS!$B$2:$B$44,0),4),"")</f>
        <v>174.75</v>
      </c>
      <c r="H86" s="2">
        <v>1.6</v>
      </c>
      <c r="I86" s="2">
        <f t="shared" si="1"/>
        <v>0</v>
      </c>
      <c r="J86" s="169">
        <f>IFERROR(LOOKUP(H86,Masterline!$A$2:$A$34,Masterline!$D$2:$D$34)-(H86-INT(H86))*LOOKUP(H86,Masterline!$A$2:$A$34,Masterline!$E$2:$E$34),"")</f>
        <v>12.9888</v>
      </c>
      <c r="K86" s="28">
        <f t="shared" ref="K86:K99" si="14">(D86*100/J86)*1000/H86</f>
        <v>360887.8418</v>
      </c>
      <c r="L86" s="117" t="str">
        <f>iferror(E86/(VLOOKUP(C86,'SIEMB. CAMAGUI'!$B$2:$C$103,2,FALSE)*N86*I86/1000),"")</f>
        <v/>
      </c>
      <c r="M86" s="118">
        <f>IFERROR(K86/VLOOKUP(C86,'SIEMB. CAMAGUI'!$B$2:$C$103,2,FALSE),"")</f>
        <v>0.2639475582</v>
      </c>
      <c r="N86" s="23">
        <v>0.9</v>
      </c>
      <c r="O86" s="71">
        <f>IFERROR(N86*VLOOKUP(C86,'SIEMB. CAMAGUI'!$B$2:$D$103,3,FALSE),"")</f>
        <v>292986.6429</v>
      </c>
      <c r="P86" s="2">
        <v>1.5</v>
      </c>
      <c r="Q86" s="2">
        <f t="shared" si="10"/>
        <v>3.1</v>
      </c>
      <c r="R86" s="15">
        <f t="array" ref="R86">INDEX(Masterline!$A$2:$E$35,INT(Q86),4)-(Q86-INT(Q86))*INDEX(Masterline!$A$2:$E$35,INT(Q86),5)</f>
        <v>16.3812</v>
      </c>
      <c r="S86" s="71">
        <f>IFERROR((Q86)*VLOOKUP(C86,'SIEMB. CAMAGUI'!$B$2:$C$103,2,FALSE)*(N86-0.0033333*7)*((J86+R86)/2/100)/1000,"")</f>
        <v>545.6634399</v>
      </c>
      <c r="T86" s="119">
        <f t="shared" si="11"/>
        <v>117.66586</v>
      </c>
      <c r="U86" s="71">
        <f t="shared" si="2"/>
        <v>577.4205469</v>
      </c>
    </row>
    <row r="87">
      <c r="A87" s="109">
        <v>44956.0</v>
      </c>
      <c r="B87" s="2">
        <v>5.0</v>
      </c>
      <c r="C87" s="2" t="s">
        <v>236</v>
      </c>
      <c r="D87" s="2">
        <v>150.0</v>
      </c>
      <c r="E87" s="2">
        <v>725.0</v>
      </c>
      <c r="F87" s="2" t="s">
        <v>50</v>
      </c>
      <c r="G87" s="17">
        <f t="array" ref="G87">IFERROR(E87*INDEX(PRECIOS!$B$2:$E$44,MATCH(F87,PRECIOS!$B$2:$B$44,0),4),"")</f>
        <v>1013.55</v>
      </c>
      <c r="H87" s="2">
        <v>2.0</v>
      </c>
      <c r="I87" s="2">
        <f t="shared" si="1"/>
        <v>0.4</v>
      </c>
      <c r="J87" s="169">
        <f>IFERROR(LOOKUP(H87,Masterline!$A$2:$A$34,Masterline!$D$2:$D$34)-(H87-INT(H87))*LOOKUP(H87,Masterline!$A$2:$A$34,Masterline!$E$2:$E$34),"")</f>
        <v>11.076</v>
      </c>
      <c r="K87" s="28">
        <f t="shared" si="14"/>
        <v>677139.7616</v>
      </c>
      <c r="L87" s="117">
        <f>iferror(E87/(VLOOKUP(C87,'SIEMB. CAMAGUI'!$B$2:$C$103,2,FALSE)*N87*I87/1000),"")</f>
        <v>1.472925915</v>
      </c>
      <c r="M87" s="118">
        <f>IFERROR(K87/VLOOKUP(C87,'SIEMB. CAMAGUI'!$B$2:$C$103,2,FALSE),"")</f>
        <v>0.4952491215</v>
      </c>
      <c r="N87" s="23">
        <v>0.9</v>
      </c>
      <c r="O87" s="71">
        <f>IFERROR(N87*VLOOKUP(C87,'SIEMB. CAMAGUI'!$B$2:$D$103,3,FALSE),"")</f>
        <v>292986.6429</v>
      </c>
      <c r="P87" s="2">
        <v>2.0</v>
      </c>
      <c r="Q87" s="2">
        <f t="shared" si="10"/>
        <v>4</v>
      </c>
      <c r="R87" s="15">
        <f t="array" ref="R87">INDEX(Masterline!$A$2:$E$35,INT(Q87),4)-(Q87-INT(Q87))*INDEX(Masterline!$A$2:$E$35,INT(Q87),5)</f>
        <v>14.112</v>
      </c>
      <c r="S87" s="71">
        <f>IFERROR((Q87)*VLOOKUP(C87,'SIEMB. CAMAGUI'!$B$2:$C$103,2,FALSE)*(N87-0.0033333*7)*((J87+R87)/2/100)/1000,"")</f>
        <v>603.8275055</v>
      </c>
      <c r="T87" s="119">
        <f t="shared" si="11"/>
        <v>113.4568764</v>
      </c>
      <c r="U87" s="71">
        <f t="shared" si="2"/>
        <v>1354.279523</v>
      </c>
    </row>
    <row r="88">
      <c r="A88" s="109">
        <v>44963.0</v>
      </c>
      <c r="B88" s="2">
        <v>5.0</v>
      </c>
      <c r="C88" s="2" t="s">
        <v>236</v>
      </c>
      <c r="D88" s="9">
        <v>200.0</v>
      </c>
      <c r="E88" s="2">
        <v>1300.0</v>
      </c>
      <c r="F88" s="2" t="s">
        <v>50</v>
      </c>
      <c r="G88" s="17">
        <f t="array" ref="G88">IFERROR(E88*INDEX(PRECIOS!$B$2:$E$44,MATCH(F88,PRECIOS!$B$2:$B$44,0),4),"")</f>
        <v>1817.4</v>
      </c>
      <c r="H88" s="2">
        <v>3.6</v>
      </c>
      <c r="I88" s="2">
        <f t="shared" si="1"/>
        <v>1.6</v>
      </c>
      <c r="J88" s="169">
        <f>IFERROR(LOOKUP(H88,Masterline!$A$2:$A$34,Masterline!$D$2:$D$34)-(H88-INT(H88))*LOOKUP(H88,Masterline!$A$2:$A$34,Masterline!$E$2:$E$34),"")</f>
        <v>8.9688</v>
      </c>
      <c r="K88" s="28">
        <f t="shared" si="14"/>
        <v>619431.3125</v>
      </c>
      <c r="L88" s="117">
        <f>iferror(E88/(VLOOKUP(C88,'SIEMB. CAMAGUI'!$B$2:$C$103,2,FALSE)*N88*I88/1000),"")</f>
        <v>0.6991169658</v>
      </c>
      <c r="M88" s="118">
        <f>IFERROR(K88/VLOOKUP(C88,'SIEMB. CAMAGUI'!$B$2:$C$103,2,FALSE),"")</f>
        <v>0.4530420908</v>
      </c>
      <c r="N88" s="23">
        <v>0.85</v>
      </c>
      <c r="O88" s="71">
        <f>IFERROR(N88*VLOOKUP(C88,'SIEMB. CAMAGUI'!$B$2:$D$103,3,FALSE),"")</f>
        <v>276709.6071</v>
      </c>
      <c r="P88" s="2">
        <v>2.0</v>
      </c>
      <c r="Q88" s="2">
        <f t="shared" si="10"/>
        <v>5.6</v>
      </c>
      <c r="R88" s="15">
        <f t="array" ref="R88">INDEX(Masterline!$A$2:$E$35,INT(Q88),4)-(Q88-INT(Q88))*INDEX(Masterline!$A$2:$E$35,INT(Q88),5)</f>
        <v>10.212</v>
      </c>
      <c r="S88" s="71">
        <f>IFERROR((Q88)*VLOOKUP(C88,'SIEMB. CAMAGUI'!$B$2:$C$103,2,FALSE)*(N88-0.0033333*7)*((J88+R88)/2/100)/1000,"")</f>
        <v>607.029643</v>
      </c>
      <c r="T88" s="119">
        <f t="shared" si="11"/>
        <v>101.7574107</v>
      </c>
      <c r="U88" s="71">
        <f t="shared" si="2"/>
        <v>2229.952725</v>
      </c>
    </row>
    <row r="89">
      <c r="A89" s="109">
        <v>44970.0</v>
      </c>
      <c r="B89" s="2">
        <v>5.0</v>
      </c>
      <c r="C89" s="2" t="s">
        <v>236</v>
      </c>
      <c r="D89" s="2">
        <v>225.0</v>
      </c>
      <c r="E89" s="2">
        <v>1325.0</v>
      </c>
      <c r="F89" s="2" t="s">
        <v>31</v>
      </c>
      <c r="G89" s="17">
        <f t="array" ref="G89">IFERROR(E89*INDEX(PRECIOS!$B$2:$E$44,MATCH(F89,PRECIOS!$B$2:$B$44,0),4),"")</f>
        <v>1627.265625</v>
      </c>
      <c r="H89" s="2">
        <v>5.0</v>
      </c>
      <c r="I89" s="2">
        <f t="shared" si="1"/>
        <v>1.4</v>
      </c>
      <c r="J89" s="169">
        <f>IFERROR(LOOKUP(H89,Masterline!$A$2:$A$34,Masterline!$D$2:$D$34)-(H89-INT(H89))*LOOKUP(H89,Masterline!$A$2:$A$34,Masterline!$E$2:$E$34),"")</f>
        <v>7.476</v>
      </c>
      <c r="K89" s="28">
        <f t="shared" si="14"/>
        <v>601926.1637</v>
      </c>
      <c r="L89" s="117">
        <f>iferror(E89/(VLOOKUP(C89,'SIEMB. CAMAGUI'!$B$2:$C$103,2,FALSE)*N89*I89/1000),"")</f>
        <v>0.8143560261</v>
      </c>
      <c r="M89" s="118">
        <f>IFERROR(K89/VLOOKUP(C89,'SIEMB. CAMAGUI'!$B$2:$C$103,2,FALSE),"")</f>
        <v>0.4402391067</v>
      </c>
      <c r="N89" s="23">
        <v>0.85</v>
      </c>
      <c r="O89" s="71">
        <f>IFERROR(N89*VLOOKUP(C89,'SIEMB. CAMAGUI'!$B$2:$D$103,3,FALSE),"")</f>
        <v>276709.6071</v>
      </c>
      <c r="P89" s="2">
        <v>2.0</v>
      </c>
      <c r="Q89" s="2">
        <f t="shared" si="10"/>
        <v>7</v>
      </c>
      <c r="R89" s="15">
        <f t="array" ref="R89">INDEX(Masterline!$A$2:$E$35,INT(Q89),4)-(Q89-INT(Q89))*INDEX(Masterline!$A$2:$E$35,INT(Q89),5)</f>
        <v>8.52</v>
      </c>
      <c r="S89" s="71">
        <f>IFERROR((Q89)*VLOOKUP(C89,'SIEMB. CAMAGUI'!$B$2:$C$103,2,FALSE)*(N89-0.0033333*7)*((J89+R89)/2/100)/1000,"")</f>
        <v>632.7972614</v>
      </c>
      <c r="T89" s="119">
        <f t="shared" si="11"/>
        <v>101.9493153</v>
      </c>
      <c r="U89" s="71">
        <f t="shared" si="2"/>
        <v>3009.630819</v>
      </c>
    </row>
    <row r="90">
      <c r="A90" s="109">
        <v>44977.0</v>
      </c>
      <c r="B90" s="2">
        <v>5.0</v>
      </c>
      <c r="C90" s="2" t="s">
        <v>236</v>
      </c>
      <c r="D90" s="9">
        <v>275.0</v>
      </c>
      <c r="E90" s="2">
        <v>1550.0</v>
      </c>
      <c r="F90" s="2" t="s">
        <v>31</v>
      </c>
      <c r="G90" s="17">
        <f t="array" ref="G90">IFERROR(E90*INDEX(PRECIOS!$B$2:$E$44,MATCH(F90,PRECIOS!$B$2:$B$44,0),4),"")</f>
        <v>1903.59375</v>
      </c>
      <c r="H90" s="2">
        <v>6.3</v>
      </c>
      <c r="I90" s="2">
        <f t="shared" si="1"/>
        <v>1.3</v>
      </c>
      <c r="J90" s="169">
        <f>IFERROR(LOOKUP(H90,Masterline!$A$2:$A$34,Masterline!$D$2:$D$34)-(H90-INT(H90))*LOOKUP(H90,Masterline!$A$2:$A$34,Masterline!$E$2:$E$34),"")</f>
        <v>6.7116</v>
      </c>
      <c r="K90" s="28">
        <f t="shared" si="14"/>
        <v>650378.3547</v>
      </c>
      <c r="L90" s="117">
        <f>iferror(E90/(VLOOKUP(C90,'SIEMB. CAMAGUI'!$B$2:$C$103,2,FALSE)*N90*I90/1000),"")</f>
        <v>1.090043316</v>
      </c>
      <c r="M90" s="118">
        <f>IFERROR(K90/VLOOKUP(C90,'SIEMB. CAMAGUI'!$B$2:$C$103,2,FALSE),"")</f>
        <v>0.4756762592</v>
      </c>
      <c r="N90" s="23">
        <v>0.8</v>
      </c>
      <c r="O90" s="71">
        <f>IFERROR(N90*VLOOKUP(C90,'SIEMB. CAMAGUI'!$B$2:$D$103,3,FALSE),"")</f>
        <v>260432.5714</v>
      </c>
      <c r="P90" s="2">
        <v>2.0</v>
      </c>
      <c r="Q90" s="2">
        <f t="shared" si="10"/>
        <v>8.3</v>
      </c>
      <c r="R90" s="15">
        <f t="array" ref="R90">INDEX(Masterline!$A$2:$E$35,INT(Q90),4)-(Q90-INT(Q90))*INDEX(Masterline!$A$2:$E$35,INT(Q90),5)</f>
        <v>7.3032</v>
      </c>
      <c r="S90" s="71">
        <f>IFERROR((Q90)*VLOOKUP(C90,'SIEMB. CAMAGUI'!$B$2:$C$103,2,FALSE)*(N90-0.0033333*7)*((J90+R90)/2/100)/1000,"")</f>
        <v>617.6243366</v>
      </c>
      <c r="T90" s="119">
        <f t="shared" si="11"/>
        <v>85.65608416</v>
      </c>
      <c r="U90" s="71">
        <f t="shared" si="2"/>
        <v>4097.383634</v>
      </c>
    </row>
    <row r="91">
      <c r="A91" s="109">
        <v>44984.0</v>
      </c>
      <c r="B91" s="2">
        <v>5.0</v>
      </c>
      <c r="C91" s="2" t="s">
        <v>236</v>
      </c>
      <c r="D91" s="2">
        <v>150.0</v>
      </c>
      <c r="E91" s="2">
        <v>1450.0</v>
      </c>
      <c r="F91" s="2" t="s">
        <v>31</v>
      </c>
      <c r="G91" s="17">
        <f t="array" ref="G91">IFERROR(E91*INDEX(PRECIOS!$B$2:$E$44,MATCH(F91,PRECIOS!$B$2:$B$44,0),4),"")</f>
        <v>1780.78125</v>
      </c>
      <c r="H91" s="2">
        <v>7.5</v>
      </c>
      <c r="I91" s="2">
        <f t="shared" si="1"/>
        <v>1.2</v>
      </c>
      <c r="J91" s="169">
        <f>IFERROR(LOOKUP(H91,Masterline!$A$2:$A$34,Masterline!$D$2:$D$34)-(H91-INT(H91))*LOOKUP(H91,Masterline!$A$2:$A$34,Masterline!$E$2:$E$34),"")</f>
        <v>6.036</v>
      </c>
      <c r="K91" s="28">
        <f t="shared" si="14"/>
        <v>331345.2618</v>
      </c>
      <c r="L91" s="117">
        <f>iferror(E91/(VLOOKUP(C91,'SIEMB. CAMAGUI'!$B$2:$C$103,2,FALSE)*N91*I91/1000),"")</f>
        <v>2.525015854</v>
      </c>
      <c r="M91" s="118">
        <f>IFERROR(K91/VLOOKUP(C91,'SIEMB. CAMAGUI'!$B$2:$C$103,2,FALSE),"")</f>
        <v>0.2423405907</v>
      </c>
      <c r="N91" s="23">
        <v>0.35</v>
      </c>
      <c r="O91" s="71">
        <f>IFERROR(N91*VLOOKUP(C91,'SIEMB. CAMAGUI'!$B$2:$D$103,3,FALSE),"")</f>
        <v>113939.25</v>
      </c>
      <c r="P91" s="2">
        <v>2.0</v>
      </c>
      <c r="Q91" s="2">
        <f t="shared" si="10"/>
        <v>9.5</v>
      </c>
      <c r="R91" s="15">
        <f t="array" ref="R91">INDEX(Masterline!$A$2:$E$35,INT(Q91),4)-(Q91-INT(Q91))*INDEX(Masterline!$A$2:$E$35,INT(Q91),5)</f>
        <v>6.594</v>
      </c>
      <c r="S91" s="71">
        <f>IFERROR((Q91)*VLOOKUP(C91,'SIEMB. CAMAGUI'!$B$2:$C$103,2,FALSE)*(N91-0.0033333*7)*((J91+R91)/2/100)/1000,"")</f>
        <v>267.9518093</v>
      </c>
      <c r="T91" s="119">
        <f t="shared" si="11"/>
        <v>29.48795231</v>
      </c>
      <c r="U91" s="71">
        <f t="shared" si="2"/>
        <v>2485.089463</v>
      </c>
    </row>
    <row r="92">
      <c r="A92" s="109">
        <v>44991.0</v>
      </c>
      <c r="B92" s="2">
        <v>5.0</v>
      </c>
      <c r="C92" s="2" t="s">
        <v>236</v>
      </c>
      <c r="D92" s="2">
        <v>200.0</v>
      </c>
      <c r="E92" s="2">
        <v>1289.0</v>
      </c>
      <c r="F92" s="2" t="s">
        <v>31</v>
      </c>
      <c r="G92" s="17">
        <f t="array" ref="G92">IFERROR(E92*INDEX(PRECIOS!$B$2:$E$44,MATCH(F92,PRECIOS!$B$2:$B$44,0),4),"")</f>
        <v>1583.053125</v>
      </c>
      <c r="H92" s="2">
        <v>8.8</v>
      </c>
      <c r="I92" s="2">
        <f t="shared" si="1"/>
        <v>1.3</v>
      </c>
      <c r="J92" s="169">
        <f>IFERROR(LOOKUP(H92,Masterline!$A$2:$A$34,Masterline!$D$2:$D$34)-(H92-INT(H92))*LOOKUP(H92,Masterline!$A$2:$A$34,Masterline!$E$2:$E$34),"")</f>
        <v>5.3736</v>
      </c>
      <c r="K92" s="28">
        <f t="shared" si="14"/>
        <v>422943.1429</v>
      </c>
      <c r="L92" s="117">
        <f>iferror(E92/(VLOOKUP(C92,'SIEMB. CAMAGUI'!$B$2:$C$103,2,FALSE)*N92*I92/1000),"")</f>
        <v>1.812988174</v>
      </c>
      <c r="M92" s="118">
        <f>IFERROR(K92/VLOOKUP(C92,'SIEMB. CAMAGUI'!$B$2:$C$103,2,FALSE),"")</f>
        <v>0.3093338065</v>
      </c>
      <c r="N92" s="23">
        <v>0.4</v>
      </c>
      <c r="O92" s="71">
        <f>IFERROR(N92*VLOOKUP(C92,'SIEMB. CAMAGUI'!$B$2:$D$103,3,FALSE),"")</f>
        <v>130216.2857</v>
      </c>
      <c r="P92" s="2">
        <v>2.0</v>
      </c>
      <c r="Q92" s="2">
        <f t="shared" si="10"/>
        <v>10.8</v>
      </c>
      <c r="R92" s="15">
        <f t="array" ref="R92">INDEX(Masterline!$A$2:$E$35,INT(Q92),4)-(Q92-INT(Q92))*INDEX(Masterline!$A$2:$E$35,INT(Q92),5)</f>
        <v>5.8488</v>
      </c>
      <c r="S92" s="71">
        <f>IFERROR((Q92)*VLOOKUP(C92,'SIEMB. CAMAGUI'!$B$2:$C$103,2,FALSE)*(N92-0.0033333*7)*((J92+R92)/2/100)/1000,"")</f>
        <v>312.0984158</v>
      </c>
      <c r="T92" s="119">
        <f t="shared" si="11"/>
        <v>28.02460396</v>
      </c>
      <c r="U92" s="71">
        <f t="shared" si="2"/>
        <v>3721.899658</v>
      </c>
    </row>
    <row r="93">
      <c r="A93" s="109">
        <v>44998.0</v>
      </c>
      <c r="B93" s="2">
        <v>5.0</v>
      </c>
      <c r="C93" s="2" t="s">
        <v>236</v>
      </c>
      <c r="D93" s="2">
        <v>212.5</v>
      </c>
      <c r="E93" s="2">
        <v>1224.0</v>
      </c>
      <c r="F93" s="2" t="s">
        <v>31</v>
      </c>
      <c r="G93" s="17">
        <f t="array" ref="G93">IFERROR(E93*INDEX(PRECIOS!$B$2:$E$44,MATCH(F93,PRECIOS!$B$2:$B$44,0),4),"")</f>
        <v>1503.225</v>
      </c>
      <c r="H93" s="2">
        <v>10.0</v>
      </c>
      <c r="I93" s="2">
        <f t="shared" si="1"/>
        <v>1.2</v>
      </c>
      <c r="J93" s="169">
        <f>IFERROR(LOOKUP(H93,Masterline!$A$2:$A$34,Masterline!$D$2:$D$34)-(H93-INT(H93))*LOOKUP(H93,Masterline!$A$2:$A$34,Masterline!$E$2:$E$34),"")</f>
        <v>4.836</v>
      </c>
      <c r="K93" s="28">
        <f t="shared" si="14"/>
        <v>439412.7378</v>
      </c>
      <c r="L93" s="117">
        <f>iferror(E93/(VLOOKUP(C93,'SIEMB. CAMAGUI'!$B$2:$C$103,2,FALSE)*N93*I93/1000),"")</f>
        <v>1.865028952</v>
      </c>
      <c r="M93" s="118">
        <f>IFERROR(K93/VLOOKUP(C93,'SIEMB. CAMAGUI'!$B$2:$C$103,2,FALSE),"")</f>
        <v>0.3213794031</v>
      </c>
      <c r="N93" s="23">
        <v>0.4</v>
      </c>
      <c r="O93" s="71">
        <f>IFERROR(N93*VLOOKUP(C93,'SIEMB. CAMAGUI'!$B$2:$D$103,3,FALSE),"")</f>
        <v>130216.2857</v>
      </c>
      <c r="P93" s="2">
        <v>2.0</v>
      </c>
      <c r="Q93" s="2">
        <f t="shared" si="10"/>
        <v>12</v>
      </c>
      <c r="R93" s="15">
        <f t="array" ref="R93">INDEX(Masterline!$A$2:$E$35,INT(Q93),4)-(Q93-INT(Q93))*INDEX(Masterline!$A$2:$E$35,INT(Q93),5)</f>
        <v>5.304</v>
      </c>
      <c r="S93" s="71">
        <f>IFERROR((Q93)*VLOOKUP(C93,'SIEMB. CAMAGUI'!$B$2:$C$103,2,FALSE)*(N93-0.0033333*7)*((J93+R93)/2/100)/1000,"")</f>
        <v>313.3294855</v>
      </c>
      <c r="T93" s="119">
        <f t="shared" si="11"/>
        <v>25.20737139</v>
      </c>
      <c r="U93" s="71">
        <f t="shared" si="2"/>
        <v>4394.127378</v>
      </c>
    </row>
    <row r="94">
      <c r="A94" s="109">
        <v>45005.0</v>
      </c>
      <c r="B94" s="2">
        <v>5.0</v>
      </c>
      <c r="C94" s="2" t="s">
        <v>236</v>
      </c>
      <c r="D94" s="2">
        <v>225.0</v>
      </c>
      <c r="E94" s="2">
        <v>1350.0</v>
      </c>
      <c r="F94" s="2" t="s">
        <v>31</v>
      </c>
      <c r="G94" s="17">
        <f t="array" ref="G94">IFERROR(E94*INDEX(PRECIOS!$B$2:$E$44,MATCH(F94,PRECIOS!$B$2:$B$44,0),4),"")</f>
        <v>1657.96875</v>
      </c>
      <c r="H94" s="2">
        <v>12.25</v>
      </c>
      <c r="I94" s="2">
        <f t="shared" si="1"/>
        <v>2.25</v>
      </c>
      <c r="J94" s="169">
        <f>IFERROR(LOOKUP(H94,Masterline!$A$2:$A$34,Masterline!$D$2:$D$34)-(H94-INT(H94))*LOOKUP(H94,Masterline!$A$2:$A$34,Masterline!$E$2:$E$34),"")</f>
        <v>4.368</v>
      </c>
      <c r="K94" s="28">
        <f t="shared" si="14"/>
        <v>420497.8695</v>
      </c>
      <c r="L94" s="117">
        <f>iferror(E94/(VLOOKUP(C94,'SIEMB. CAMAGUI'!$B$2:$C$103,2,FALSE)*N94*I94/1000),"")</f>
        <v>1.097075854</v>
      </c>
      <c r="M94" s="118">
        <f>IFERROR(K94/VLOOKUP(C94,'SIEMB. CAMAGUI'!$B$2:$C$103,2,FALSE),"")</f>
        <v>0.3075453728</v>
      </c>
      <c r="N94" s="23">
        <v>0.4</v>
      </c>
      <c r="O94" s="71">
        <f>IFERROR(N94*VLOOKUP(C94,'SIEMB. CAMAGUI'!$B$2:$D$103,3,FALSE),"")</f>
        <v>130216.2857</v>
      </c>
      <c r="P94" s="2">
        <v>2.0</v>
      </c>
      <c r="Q94" s="2">
        <f t="shared" si="10"/>
        <v>14.25</v>
      </c>
      <c r="R94" s="15">
        <f t="array" ref="R94">INDEX(Masterline!$A$2:$E$35,INT(Q94),4)-(Q94-INT(Q94))*INDEX(Masterline!$A$2:$E$35,INT(Q94),5)</f>
        <v>4.56</v>
      </c>
      <c r="S94" s="71">
        <f>IFERROR((Q94)*VLOOKUP(C94,'SIEMB. CAMAGUI'!$B$2:$C$103,2,FALSE)*(N94-0.0033333*7)*((J94+R94)/2/100)/1000,"")</f>
        <v>327.6054444</v>
      </c>
      <c r="T94" s="119">
        <f t="shared" si="11"/>
        <v>25.65136109</v>
      </c>
      <c r="U94" s="71">
        <f t="shared" si="2"/>
        <v>5151.098901</v>
      </c>
    </row>
    <row r="95">
      <c r="A95" s="109">
        <v>45012.0</v>
      </c>
      <c r="B95" s="2">
        <v>5.0</v>
      </c>
      <c r="C95" s="2" t="s">
        <v>236</v>
      </c>
      <c r="D95" s="2">
        <v>200.0</v>
      </c>
      <c r="E95" s="2">
        <v>1175.0</v>
      </c>
      <c r="F95" s="2" t="s">
        <v>20</v>
      </c>
      <c r="G95" s="17">
        <f t="array" ref="G95">IFERROR(E95*INDEX(PRECIOS!$B$2:$E$44,MATCH(F95,PRECIOS!$B$2:$B$44,0),4),"")</f>
        <v>1414.8786</v>
      </c>
      <c r="H95" s="2">
        <v>13.5</v>
      </c>
      <c r="I95" s="2">
        <f t="shared" si="1"/>
        <v>1.25</v>
      </c>
      <c r="J95" s="169">
        <f>IFERROR(LOOKUP(H95,Masterline!$A$2:$A$34,Masterline!$D$2:$D$34)-(H95-INT(H95))*LOOKUP(H95,Masterline!$A$2:$A$34,Masterline!$E$2:$E$34),"")</f>
        <v>4.17</v>
      </c>
      <c r="K95" s="28">
        <f t="shared" si="14"/>
        <v>355271.3385</v>
      </c>
      <c r="L95" s="117">
        <f>iferror(E95/(VLOOKUP(C95,'SIEMB. CAMAGUI'!$B$2:$C$103,2,FALSE)*N95*I95/1000),"")</f>
        <v>1.909724635</v>
      </c>
      <c r="M95" s="118">
        <f>IFERROR(K95/VLOOKUP(C95,'SIEMB. CAMAGUI'!$B$2:$C$103,2,FALSE),"")</f>
        <v>0.2598397381</v>
      </c>
      <c r="N95" s="23">
        <v>0.36</v>
      </c>
      <c r="O95" s="71">
        <f>IFERROR(N95*VLOOKUP(C95,'SIEMB. CAMAGUI'!$B$2:$D$103,3,FALSE),"")</f>
        <v>117194.6571</v>
      </c>
      <c r="P95" s="2">
        <v>2.0</v>
      </c>
      <c r="Q95" s="2">
        <f t="shared" si="10"/>
        <v>15.5</v>
      </c>
      <c r="R95" s="15">
        <f t="array" ref="R95">INDEX(Masterline!$A$2:$E$35,INT(Q95),4)-(Q95-INT(Q95))*INDEX(Masterline!$A$2:$E$35,INT(Q95),5)</f>
        <v>4.332</v>
      </c>
      <c r="S95" s="71">
        <f>IFERROR((Q95)*VLOOKUP(C95,'SIEMB. CAMAGUI'!$B$2:$C$103,2,FALSE)*(N95-0.0033333*7)*((J95+R95)/2/100)/1000,"")</f>
        <v>303.303782</v>
      </c>
      <c r="T95" s="119">
        <f t="shared" si="11"/>
        <v>25.82594549</v>
      </c>
      <c r="U95" s="71">
        <f t="shared" si="2"/>
        <v>4796.16307</v>
      </c>
    </row>
    <row r="96">
      <c r="A96" s="109">
        <v>45019.0</v>
      </c>
      <c r="B96" s="2">
        <v>5.0</v>
      </c>
      <c r="C96" s="2" t="s">
        <v>236</v>
      </c>
      <c r="D96" s="2">
        <v>225.0</v>
      </c>
      <c r="E96" s="2">
        <v>1350.0</v>
      </c>
      <c r="F96" s="2" t="s">
        <v>20</v>
      </c>
      <c r="G96" s="17">
        <f t="array" ref="G96">IFERROR(E96*INDEX(PRECIOS!$B$2:$E$44,MATCH(F96,PRECIOS!$B$2:$B$44,0),4),"")</f>
        <v>1625.6052</v>
      </c>
      <c r="H96" s="2">
        <v>16.0</v>
      </c>
      <c r="I96" s="2">
        <f t="shared" si="1"/>
        <v>2.5</v>
      </c>
      <c r="J96" s="169">
        <f>IFERROR(LOOKUP(H96,Masterline!$A$2:$A$34,Masterline!$D$2:$D$34)-(H96-INT(H96))*LOOKUP(H96,Masterline!$A$2:$A$34,Masterline!$E$2:$E$34),"")</f>
        <v>3.792</v>
      </c>
      <c r="K96" s="28">
        <f t="shared" si="14"/>
        <v>370846.519</v>
      </c>
      <c r="L96" s="117">
        <f>iferror(E96/(VLOOKUP(C96,'SIEMB. CAMAGUI'!$B$2:$C$103,2,FALSE)*N96*I96/1000),"")</f>
        <v>1.128420878</v>
      </c>
      <c r="M96" s="118">
        <f>IFERROR(K96/VLOOKUP(C96,'SIEMB. CAMAGUI'!$B$2:$C$103,2,FALSE),"")</f>
        <v>0.2712311744</v>
      </c>
      <c r="N96" s="23">
        <v>0.35</v>
      </c>
      <c r="O96" s="71">
        <f>IFERROR(N96*VLOOKUP(C96,'SIEMB. CAMAGUI'!$B$2:$D$103,3,FALSE),"")</f>
        <v>113939.25</v>
      </c>
      <c r="P96" s="2">
        <v>2.0</v>
      </c>
      <c r="Q96" s="2">
        <f t="shared" si="10"/>
        <v>18</v>
      </c>
      <c r="R96" s="15">
        <f t="array" ref="R96">INDEX(Masterline!$A$2:$E$35,INT(Q96),4)-(Q96-INT(Q96))*INDEX(Masterline!$A$2:$E$35,INT(Q96),5)</f>
        <v>3.924</v>
      </c>
      <c r="S96" s="71">
        <f>IFERROR((Q96)*VLOOKUP(C96,'SIEMB. CAMAGUI'!$B$2:$C$103,2,FALSE)*(N96-0.0033333*7)*((J96+R96)/2/100)/1000,"")</f>
        <v>310.1661948</v>
      </c>
      <c r="T96" s="119">
        <f t="shared" si="11"/>
        <v>21.2915487</v>
      </c>
      <c r="U96" s="71">
        <f t="shared" si="2"/>
        <v>5933.544304</v>
      </c>
    </row>
    <row r="97">
      <c r="A97" s="109">
        <v>45026.0</v>
      </c>
      <c r="B97" s="2">
        <v>5.0</v>
      </c>
      <c r="C97" s="2" t="s">
        <v>236</v>
      </c>
      <c r="D97" s="2">
        <v>225.0</v>
      </c>
      <c r="E97" s="2">
        <v>1350.0</v>
      </c>
      <c r="F97" s="2" t="s">
        <v>20</v>
      </c>
      <c r="G97" s="17">
        <f t="array" ref="G97">IFERROR(E97*INDEX(PRECIOS!$B$2:$E$44,MATCH(F97,PRECIOS!$B$2:$B$44,0),4),"")</f>
        <v>1625.6052</v>
      </c>
      <c r="H97" s="2">
        <v>18.0</v>
      </c>
      <c r="I97" s="2">
        <f t="shared" si="1"/>
        <v>2</v>
      </c>
      <c r="J97" s="169">
        <f>IFERROR(LOOKUP(H97,Masterline!$A$2:$A$34,Masterline!$D$2:$D$34)-(H97-INT(H97))*LOOKUP(H97,Masterline!$A$2:$A$34,Masterline!$E$2:$E$34),"")</f>
        <v>3.528</v>
      </c>
      <c r="K97" s="28">
        <f t="shared" si="14"/>
        <v>354308.39</v>
      </c>
      <c r="L97" s="117">
        <f>iferror(E97/(VLOOKUP(C97,'SIEMB. CAMAGUI'!$B$2:$C$103,2,FALSE)*N97*I97/1000),"")</f>
        <v>1.496012528</v>
      </c>
      <c r="M97" s="118">
        <f>IFERROR(K97/VLOOKUP(C97,'SIEMB. CAMAGUI'!$B$2:$C$103,2,FALSE),"")</f>
        <v>0.259135453</v>
      </c>
      <c r="N97" s="23">
        <v>0.33</v>
      </c>
      <c r="O97" s="71">
        <f>IFERROR(N97*VLOOKUP(C97,'SIEMB. CAMAGUI'!$B$2:$D$103,3,FALSE),"")</f>
        <v>107428.4357</v>
      </c>
      <c r="P97" s="2">
        <v>2.0</v>
      </c>
      <c r="Q97" s="2">
        <f t="shared" si="10"/>
        <v>20</v>
      </c>
      <c r="R97" s="15">
        <f t="array" ref="R97">INDEX(Masterline!$A$2:$E$35,INT(Q97),4)-(Q97-INT(Q97))*INDEX(Masterline!$A$2:$E$35,INT(Q97),5)</f>
        <v>3.648</v>
      </c>
      <c r="S97" s="71">
        <f>IFERROR((Q97)*VLOOKUP(C97,'SIEMB. CAMAGUI'!$B$2:$C$103,2,FALSE)*(N97-0.0033333*7)*((J97+R97)/2/100)/1000,"")</f>
        <v>300.8873543</v>
      </c>
      <c r="T97" s="119">
        <f t="shared" si="11"/>
        <v>18.97183857</v>
      </c>
      <c r="U97" s="71">
        <f t="shared" si="2"/>
        <v>6377.55102</v>
      </c>
    </row>
    <row r="98">
      <c r="A98" s="109">
        <v>45033.0</v>
      </c>
      <c r="B98" s="2">
        <v>5.0</v>
      </c>
      <c r="C98" s="2" t="s">
        <v>236</v>
      </c>
      <c r="D98" s="2">
        <v>225.0</v>
      </c>
      <c r="E98" s="2">
        <v>1350.0</v>
      </c>
      <c r="F98" s="2" t="s">
        <v>20</v>
      </c>
      <c r="G98" s="17">
        <f t="array" ref="G98">IFERROR(E98*INDEX(PRECIOS!$B$2:$E$44,MATCH(F98,PRECIOS!$B$2:$B$44,0),4),"")</f>
        <v>1625.6052</v>
      </c>
      <c r="H98" s="2">
        <v>19.5</v>
      </c>
      <c r="I98" s="2">
        <f t="shared" si="1"/>
        <v>1.5</v>
      </c>
      <c r="J98" s="169">
        <f>IFERROR(LOOKUP(H98,Masterline!$A$2:$A$34,Masterline!$D$2:$D$34)-(H98-INT(H98))*LOOKUP(H98,Masterline!$A$2:$A$34,Masterline!$E$2:$E$34),"")</f>
        <v>3.36</v>
      </c>
      <c r="K98" s="28">
        <f t="shared" si="14"/>
        <v>343406.5934</v>
      </c>
      <c r="L98" s="117">
        <f>iferror(E98/(VLOOKUP(C98,'SIEMB. CAMAGUI'!$B$2:$C$103,2,FALSE)*N98*I98/1000),"")</f>
        <v>2.194151708</v>
      </c>
      <c r="M98" s="118">
        <f>IFERROR(K98/VLOOKUP(C98,'SIEMB. CAMAGUI'!$B$2:$C$103,2,FALSE),"")</f>
        <v>0.2511620545</v>
      </c>
      <c r="N98" s="23">
        <v>0.3</v>
      </c>
      <c r="O98" s="71">
        <f>IFERROR(N98*VLOOKUP(C98,'SIEMB. CAMAGUI'!$B$2:$D$103,3,FALSE),"")</f>
        <v>97662.21429</v>
      </c>
      <c r="P98" s="2">
        <v>2.0</v>
      </c>
      <c r="Q98" s="2">
        <f t="shared" si="10"/>
        <v>21.5</v>
      </c>
      <c r="R98" s="15">
        <f t="array" ref="R98">INDEX(Masterline!$A$2:$E$35,INT(Q98),4)-(Q98-INT(Q98))*INDEX(Masterline!$A$2:$E$35,INT(Q98),5)</f>
        <v>3.474</v>
      </c>
      <c r="S98" s="71">
        <f>IFERROR((Q98)*VLOOKUP(C98,'SIEMB. CAMAGUI'!$B$2:$C$103,2,FALSE)*(N98-0.0033333*7)*((J98+R98)/2/100)/1000,"")</f>
        <v>277.9042862</v>
      </c>
      <c r="T98" s="119">
        <f t="shared" si="11"/>
        <v>13.22607155</v>
      </c>
      <c r="U98" s="71">
        <f t="shared" si="2"/>
        <v>6696.428571</v>
      </c>
    </row>
    <row r="99">
      <c r="A99" s="109">
        <v>45040.0</v>
      </c>
      <c r="B99" s="2">
        <v>5.0</v>
      </c>
      <c r="C99" s="2" t="s">
        <v>236</v>
      </c>
      <c r="D99" s="2">
        <v>225.0</v>
      </c>
      <c r="E99" s="2">
        <v>1225.0</v>
      </c>
      <c r="F99" s="2" t="s">
        <v>20</v>
      </c>
      <c r="G99" s="17">
        <f t="array" ref="G99">IFERROR(E99*INDEX(PRECIOS!$B$2:$E$44,MATCH(F99,PRECIOS!$B$2:$B$44,0),4),"")</f>
        <v>1475.0862</v>
      </c>
      <c r="H99" s="2">
        <v>19.5</v>
      </c>
      <c r="I99" s="2">
        <f t="shared" si="1"/>
        <v>0</v>
      </c>
      <c r="J99" s="169">
        <f>IFERROR(LOOKUP(H99,Masterline!$A$2:$A$34,Masterline!$D$2:$D$34)-(H99-INT(H99))*LOOKUP(H99,Masterline!$A$2:$A$34,Masterline!$E$2:$E$34),"")</f>
        <v>3.36</v>
      </c>
      <c r="K99" s="28">
        <f t="shared" si="14"/>
        <v>343406.5934</v>
      </c>
      <c r="L99" s="117" t="str">
        <f>iferror(E99/(VLOOKUP(C99,'SIEMB. CAMAGUI'!$B$2:$C$103,2,FALSE)*N99*I99/1000),"")</f>
        <v/>
      </c>
      <c r="M99" s="118">
        <f>IFERROR(K99/VLOOKUP(C99,'SIEMB. CAMAGUI'!$B$2:$C$103,2,FALSE),"")</f>
        <v>0.2511620545</v>
      </c>
      <c r="N99" s="23"/>
      <c r="O99" s="71">
        <f>IFERROR(N99*VLOOKUP(C99,'SIEMB. CAMAGUI'!$B$2:$D$103,3,FALSE),"")</f>
        <v>0</v>
      </c>
      <c r="P99" s="2"/>
      <c r="Q99" s="2">
        <f t="shared" si="10"/>
        <v>19.5</v>
      </c>
      <c r="R99" s="15">
        <f t="array" ref="R99">INDEX(Masterline!$A$2:$E$35,INT(Q99),4)-(Q99-INT(Q99))*INDEX(Masterline!$A$2:$E$35,INT(Q99),5)</f>
        <v>3.726</v>
      </c>
      <c r="S99" s="71">
        <f>IFERROR((Q99)*VLOOKUP(C99,'SIEMB. CAMAGUI'!$B$2:$C$103,2,FALSE)*(N99-0.0033333*7)*((J99+R99)/2/100)/1000,"")</f>
        <v>-22.04107683</v>
      </c>
      <c r="T99" s="119">
        <f t="shared" si="11"/>
        <v>-61.76026921</v>
      </c>
      <c r="U99" s="71">
        <f t="shared" si="2"/>
        <v>6696.428571</v>
      </c>
    </row>
    <row r="100">
      <c r="A100" s="109"/>
      <c r="B100" s="2"/>
      <c r="C100" s="168"/>
      <c r="D100" s="2"/>
      <c r="E100" s="2"/>
      <c r="F100" s="2"/>
      <c r="G100" s="17"/>
      <c r="H100" s="2"/>
      <c r="I100" s="2"/>
      <c r="J100" s="169"/>
      <c r="K100" s="28"/>
      <c r="L100" s="117"/>
      <c r="M100" s="118"/>
      <c r="N100" s="23"/>
      <c r="O100" s="71"/>
      <c r="P100" s="2"/>
      <c r="Q100" s="2"/>
      <c r="R100" s="15"/>
      <c r="S100" s="71"/>
      <c r="T100" s="119"/>
      <c r="U100" s="71"/>
    </row>
    <row r="101">
      <c r="A101" s="109">
        <v>45047.0</v>
      </c>
      <c r="B101" s="2">
        <v>5.0</v>
      </c>
      <c r="C101" s="168"/>
      <c r="D101" s="2"/>
      <c r="E101" s="2"/>
      <c r="F101" s="2"/>
      <c r="G101" s="17" t="str">
        <f t="array" ref="G101">IFERROR(E101*INDEX(PRECIOS!$B$2:$E$44,MATCH(F101,PRECIOS!$B$2:$B$44,0),4),"")</f>
        <v/>
      </c>
      <c r="H101" s="2"/>
      <c r="I101" s="2">
        <f t="shared" ref="I101:I185" si="15">IFERROR(H101-INDEX($H$2:$H2006,MATCH(1,(C101=$C$2:$C2006)*((A101-7)=$A$2:$A2006),0),1),0)</f>
        <v>0</v>
      </c>
      <c r="J101" s="169" t="str">
        <f>IFERROR(LOOKUP(H101,Masterline!$A$2:$A$34,Masterline!$D$2:$D$34)-(H101-INT(H101))*LOOKUP(H101,Masterline!$A$2:$A$34,Masterline!$E$2:$E$34),"")</f>
        <v/>
      </c>
      <c r="K101" s="28" t="str">
        <f t="shared" ref="K101:K105" si="16">(D101*100/J101)*1000/H101</f>
        <v>#DIV/0!</v>
      </c>
      <c r="L101" s="117" t="str">
        <f>iferror(E101/(VLOOKUP(C101,'SIEMB. CAMAGUI'!$B$2:$C$103,2,FALSE)*N101*I101/1000),"")</f>
        <v/>
      </c>
      <c r="M101" s="118" t="str">
        <f>IFERROR(K101/VLOOKUP(C101,'SIEMB. CAMAGUI'!$B$2:$C$103,2,FALSE),"")</f>
        <v/>
      </c>
      <c r="N101" s="23"/>
      <c r="O101" s="71" t="str">
        <f>IFERROR(N101*VLOOKUP(C101,'SIEMB. CAMAGUI'!$B$2:$D$103,3,FALSE),"")</f>
        <v/>
      </c>
      <c r="P101" s="2"/>
      <c r="Q101" s="2">
        <f t="shared" ref="Q101:Q107" si="17">P101+H101</f>
        <v>0</v>
      </c>
      <c r="R101" s="15" t="str">
        <f t="array" ref="R101">INDEX(Masterline!$A$2:$E$35,INT(Q101),4)-(Q101-INT(Q101))*INDEX(Masterline!$A$2:$E$35,INT(Q101),5)</f>
        <v>#VALUE!</v>
      </c>
      <c r="S101" s="71" t="str">
        <f>IFERROR((Q101)*VLOOKUP(C101,'SIEMB. CAMAGUI'!$B$2:$C$103,2,FALSE)*(N101-0.0033333*7)*((J101+R101)/2/100)/1000,"")</f>
        <v/>
      </c>
      <c r="T101" s="119">
        <f t="shared" ref="T101:T107" si="18">(S101-D101)/4</f>
        <v>0</v>
      </c>
      <c r="U101" s="71" t="str">
        <f t="shared" ref="U101:U215" si="19">K101*H101/1000</f>
        <v>#DIV/0!</v>
      </c>
    </row>
    <row r="102">
      <c r="A102" s="109">
        <v>45054.0</v>
      </c>
      <c r="B102" s="2">
        <v>5.0</v>
      </c>
      <c r="C102" s="168" t="s">
        <v>250</v>
      </c>
      <c r="D102" s="2">
        <v>40.0</v>
      </c>
      <c r="E102" s="2">
        <v>157.0</v>
      </c>
      <c r="F102" s="2" t="s">
        <v>50</v>
      </c>
      <c r="G102" s="17">
        <f t="array" ref="G102">IFERROR(E102*INDEX(PRECIOS!$B$2:$E$44,MATCH(F102,PRECIOS!$B$2:$B$44,0),4),"")</f>
        <v>219.486</v>
      </c>
      <c r="H102" s="2">
        <v>1.5</v>
      </c>
      <c r="I102" s="2">
        <f t="shared" si="15"/>
        <v>0</v>
      </c>
      <c r="J102" s="169">
        <f>IFERROR(LOOKUP(H102,Masterline!$A$2:$A$34,Masterline!$D$2:$D$34)-(H102-INT(H102))*LOOKUP(H102,Masterline!$A$2:$A$34,Masterline!$E$2:$E$34),"")</f>
        <v>13.176</v>
      </c>
      <c r="K102" s="28">
        <f t="shared" si="16"/>
        <v>202388.1805</v>
      </c>
      <c r="L102" s="117" t="str">
        <f>iferror(E102/(VLOOKUP(C102,'SIEMB. CAMAGUI'!$B$2:$C$103,2,FALSE)*N102*I102/1000),"")</f>
        <v/>
      </c>
      <c r="M102" s="118">
        <f>IFERROR(K102/VLOOKUP(C102,'SIEMB. CAMAGUI'!$B$2:$C$103,2,FALSE),"")</f>
        <v>0.3065686683</v>
      </c>
      <c r="N102" s="23">
        <v>0.95</v>
      </c>
      <c r="O102" s="71">
        <f>IFERROR(N102*VLOOKUP(C102,'SIEMB. CAMAGUI'!$B$2:$D$103,3,FALSE),"")</f>
        <v>149324.7147</v>
      </c>
      <c r="P102" s="2">
        <v>1.5</v>
      </c>
      <c r="Q102" s="2">
        <f t="shared" si="17"/>
        <v>3</v>
      </c>
      <c r="R102" s="15">
        <f t="array" ref="R102">INDEX(Masterline!$A$2:$E$35,INT(Q102),4)-(Q102-INT(Q102))*INDEX(Masterline!$A$2:$E$35,INT(Q102),5)</f>
        <v>16.632</v>
      </c>
      <c r="S102" s="71">
        <f>IFERROR((Q102)*VLOOKUP(C102,'SIEMB. CAMAGUI'!$B$2:$C$103,2,FALSE)*(N102-0.0033333*7)*((J102+R102)/2/100)/1000,"")</f>
        <v>273.530101</v>
      </c>
      <c r="T102" s="119">
        <f t="shared" si="18"/>
        <v>58.38252526</v>
      </c>
      <c r="U102" s="71">
        <f t="shared" si="19"/>
        <v>303.5822708</v>
      </c>
    </row>
    <row r="103">
      <c r="A103" s="109">
        <v>45061.0</v>
      </c>
      <c r="B103" s="2">
        <v>5.0</v>
      </c>
      <c r="C103" s="168" t="s">
        <v>250</v>
      </c>
      <c r="D103" s="2">
        <v>150.0</v>
      </c>
      <c r="E103" s="2">
        <v>675.0</v>
      </c>
      <c r="F103" s="2" t="s">
        <v>56</v>
      </c>
      <c r="G103" s="17">
        <f t="array" ref="G103">IFERROR(E103*INDEX(PRECIOS!$B$2:$E$44,MATCH(F103,PRECIOS!$B$2:$B$44,0),4),"")</f>
        <v>907.2</v>
      </c>
      <c r="H103" s="2">
        <v>2.9</v>
      </c>
      <c r="I103" s="2">
        <f t="shared" si="15"/>
        <v>1.4</v>
      </c>
      <c r="J103" s="171">
        <f>IFERROR(LOOKUP(H103,Masterline!$A$2:$A$34,Masterline!$D$2:$D$34)-(H103-INT(H103))*LOOKUP(H103,Masterline!$A$2:$A$34,Masterline!$E$2:$E$34),"")</f>
        <v>9.78</v>
      </c>
      <c r="K103" s="28">
        <f t="shared" si="16"/>
        <v>528876.666</v>
      </c>
      <c r="L103" s="117">
        <f>iferror(E103/(VLOOKUP(C103,'SIEMB. CAMAGUI'!$B$2:$C$103,2,FALSE)*N103*I103/1000),"")</f>
        <v>0.7687670364</v>
      </c>
      <c r="M103" s="118">
        <f>IFERROR(K103/VLOOKUP(C103,'SIEMB. CAMAGUI'!$B$2:$C$103,2,FALSE),"")</f>
        <v>0.8011189921</v>
      </c>
      <c r="N103" s="23">
        <v>0.95</v>
      </c>
      <c r="O103" s="71">
        <f>IFERROR(N103*VLOOKUP(C103,'SIEMB. CAMAGUI'!$B$2:$D$103,3,FALSE),"")</f>
        <v>149324.7147</v>
      </c>
      <c r="P103" s="2">
        <v>2.0</v>
      </c>
      <c r="Q103" s="2">
        <f t="shared" si="17"/>
        <v>4.9</v>
      </c>
      <c r="R103" s="15">
        <f t="array" ref="R103">INDEX(Masterline!$A$2:$E$35,INT(Q103),4)-(Q103-INT(Q103))*INDEX(Masterline!$A$2:$E$35,INT(Q103),5)</f>
        <v>12.4272</v>
      </c>
      <c r="S103" s="71">
        <f>IFERROR((Q103)*VLOOKUP(C103,'SIEMB. CAMAGUI'!$B$2:$C$103,2,FALSE)*(N103-0.0033333*7)*((J103+R103)/2/100)/1000,"")</f>
        <v>332.8441417</v>
      </c>
      <c r="T103" s="119">
        <f t="shared" si="18"/>
        <v>45.71103543</v>
      </c>
      <c r="U103" s="71">
        <f t="shared" si="19"/>
        <v>1533.742331</v>
      </c>
    </row>
    <row r="104">
      <c r="A104" s="109">
        <v>45068.0</v>
      </c>
      <c r="B104" s="2">
        <v>5.0</v>
      </c>
      <c r="C104" s="168" t="s">
        <v>250</v>
      </c>
      <c r="D104" s="2">
        <v>175.0</v>
      </c>
      <c r="E104" s="2">
        <v>800.0</v>
      </c>
      <c r="F104" s="2" t="s">
        <v>54</v>
      </c>
      <c r="G104" s="17">
        <f t="array" ref="G104">IFERROR(E104*INDEX(PRECIOS!$B$2:$E$44,MATCH(F104,PRECIOS!$B$2:$B$44,0),4),"")</f>
        <v>784</v>
      </c>
      <c r="H104" s="2">
        <v>4.9</v>
      </c>
      <c r="I104" s="2">
        <f t="shared" si="15"/>
        <v>2</v>
      </c>
      <c r="J104" s="171">
        <f>IFERROR(LOOKUP(H104,Masterline!$A$2:$A$34,Masterline!$D$2:$D$34)-(H104-INT(H104))*LOOKUP(H104,Masterline!$A$2:$A$34,Masterline!$E$2:$E$34),"")</f>
        <v>7.5912</v>
      </c>
      <c r="K104" s="28">
        <f t="shared" si="16"/>
        <v>470469.5663</v>
      </c>
      <c r="L104" s="117">
        <f>iferror(E104/(VLOOKUP(C104,'SIEMB. CAMAGUI'!$B$2:$C$103,2,FALSE)*N104*I104/1000),"")</f>
        <v>0.6924597898</v>
      </c>
      <c r="M104" s="118">
        <f>IFERROR(K104/VLOOKUP(C104,'SIEMB. CAMAGUI'!$B$2:$C$103,2,FALSE),"")</f>
        <v>0.7126464996</v>
      </c>
      <c r="N104" s="23">
        <v>0.875</v>
      </c>
      <c r="O104" s="71">
        <f>IFERROR(N104*VLOOKUP(C104,'SIEMB. CAMAGUI'!$B$2:$D$103,3,FALSE),"")</f>
        <v>137535.9214</v>
      </c>
      <c r="P104" s="2">
        <v>2.25</v>
      </c>
      <c r="Q104" s="2">
        <f t="shared" si="17"/>
        <v>7.15</v>
      </c>
      <c r="R104" s="15">
        <f t="array" ref="R104">INDEX(Masterline!$A$2:$E$35,INT(Q104),4)-(Q104-INT(Q104))*INDEX(Masterline!$A$2:$E$35,INT(Q104),5)</f>
        <v>8.3652</v>
      </c>
      <c r="S104" s="71">
        <f>IFERROR((Q104)*VLOOKUP(C104,'SIEMB. CAMAGUI'!$B$2:$C$103,2,FALSE)*(N104-0.0033333*7)*((J104+R104)/2/100)/1000,"")</f>
        <v>320.7289101</v>
      </c>
      <c r="T104" s="119">
        <f t="shared" si="18"/>
        <v>36.43222751</v>
      </c>
      <c r="U104" s="71">
        <f t="shared" si="19"/>
        <v>2305.300875</v>
      </c>
    </row>
    <row r="105">
      <c r="A105" s="109">
        <v>45075.0</v>
      </c>
      <c r="B105" s="2">
        <v>5.0</v>
      </c>
      <c r="C105" s="168" t="s">
        <v>250</v>
      </c>
      <c r="D105" s="2">
        <v>200.0</v>
      </c>
      <c r="E105" s="2">
        <v>1386.0</v>
      </c>
      <c r="F105" s="2" t="s">
        <v>54</v>
      </c>
      <c r="G105" s="17">
        <f t="array" ref="G105">IFERROR(E105*INDEX(PRECIOS!$B$2:$E$44,MATCH(F105,PRECIOS!$B$2:$B$44,0),4),"")</f>
        <v>1358.28</v>
      </c>
      <c r="H105" s="2">
        <v>7.28</v>
      </c>
      <c r="I105" s="2">
        <f t="shared" si="15"/>
        <v>2.38</v>
      </c>
      <c r="J105" s="171">
        <f>IFERROR(LOOKUP(H105,Masterline!$A$2:$A$34,Masterline!$D$2:$D$34)-(H105-INT(H105))*LOOKUP(H105,Masterline!$A$2:$A$34,Masterline!$E$2:$E$34),"")</f>
        <v>6.17328</v>
      </c>
      <c r="K105" s="28">
        <f t="shared" si="16"/>
        <v>445023.1882</v>
      </c>
      <c r="L105" s="117">
        <f>iferror(E105/(VLOOKUP(C105,'SIEMB. CAMAGUI'!$B$2:$C$103,2,FALSE)*N105*I105/1000),"")</f>
        <v>0.9801360996</v>
      </c>
      <c r="M105" s="118">
        <f>IFERROR(K105/VLOOKUP(C105,'SIEMB. CAMAGUI'!$B$2:$C$103,2,FALSE),"")</f>
        <v>0.6741014511</v>
      </c>
      <c r="N105" s="23">
        <v>0.9</v>
      </c>
      <c r="O105" s="71">
        <f>IFERROR(N105*VLOOKUP(C105,'SIEMB. CAMAGUI'!$B$2:$D$103,3,FALSE),"")</f>
        <v>141465.5192</v>
      </c>
      <c r="P105" s="2">
        <v>2.5</v>
      </c>
      <c r="Q105" s="2">
        <f t="shared" si="17"/>
        <v>9.78</v>
      </c>
      <c r="R105" s="15">
        <f t="array" ref="R105">INDEX(Masterline!$A$2:$E$35,INT(Q105),4)-(Q105-INT(Q105))*INDEX(Masterline!$A$2:$E$35,INT(Q105),5)</f>
        <v>6.42936</v>
      </c>
      <c r="S105" s="71">
        <f>IFERROR((Q105)*VLOOKUP(C105,'SIEMB. CAMAGUI'!$B$2:$C$103,2,FALSE)*(N105-0.0033333*7)*((J105+R105)/2/100)/1000,"")</f>
        <v>356.6665475</v>
      </c>
      <c r="T105" s="119">
        <f t="shared" si="18"/>
        <v>39.16663687</v>
      </c>
      <c r="U105" s="71">
        <f t="shared" si="19"/>
        <v>3239.76881</v>
      </c>
    </row>
    <row r="106">
      <c r="A106" s="109">
        <v>45082.0</v>
      </c>
      <c r="B106" s="2">
        <v>5.0</v>
      </c>
      <c r="C106" s="168" t="s">
        <v>250</v>
      </c>
      <c r="D106" s="2">
        <v>250.0</v>
      </c>
      <c r="E106" s="2">
        <v>1275.0</v>
      </c>
      <c r="F106" s="2" t="s">
        <v>54</v>
      </c>
      <c r="G106" s="17">
        <f t="array" ref="G106">IFERROR(E106*INDEX(PRECIOS!$B$2:$E$44,MATCH(F106,PRECIOS!$B$2:$B$44,0),4),"")</f>
        <v>1249.5</v>
      </c>
      <c r="H106" s="2">
        <v>9.3</v>
      </c>
      <c r="I106" s="2">
        <f t="shared" si="15"/>
        <v>2.02</v>
      </c>
      <c r="J106" s="15">
        <f>IFERROR(LOOKUP(H106,Masterline!$A$2:$A$34,Masterline!$D$2:$D$34)-(H106-INT(H106))*LOOKUP(H106,Masterline!$A$2:$A$34,Masterline!$E$2:$E$34),"")</f>
        <v>5.2176</v>
      </c>
      <c r="K106" s="28">
        <f t="shared" ref="K106:K107" si="20">IFERROR((D106*100/J106)*1000/H106,"")</f>
        <v>515212.3664</v>
      </c>
      <c r="L106" s="117">
        <f>iferror(E106/(VLOOKUP(C106,'SIEMB. CAMAGUI'!$B$2:$C$103,2,FALSE)*N106*I106/1000),"")</f>
        <v>1.039234628</v>
      </c>
      <c r="M106" s="118">
        <f>IFERROR(K106/VLOOKUP(C106,'SIEMB. CAMAGUI'!$B$2:$C$103,2,FALSE),"")</f>
        <v>0.7804209152</v>
      </c>
      <c r="N106" s="23">
        <v>0.92</v>
      </c>
      <c r="O106" s="71">
        <f>IFERROR(N106*VLOOKUP(C106,'SIEMB. CAMAGUI'!$B$2:$D$103,3,FALSE),"")</f>
        <v>144609.1974</v>
      </c>
      <c r="P106" s="2">
        <v>3.0</v>
      </c>
      <c r="Q106" s="2">
        <f t="shared" si="17"/>
        <v>12.3</v>
      </c>
      <c r="R106" s="15">
        <f>IFERROR(LOOKUP(Q106,Masterline!$A$2:$A$34,Masterline!$D$2:$D$34)-(Q106-INT(Q106))*LOOKUP(Q106,Masterline!$A$2:$A$34,Masterline!$E$2:$E$34),"")</f>
        <v>4.3608</v>
      </c>
      <c r="S106" s="71">
        <f>IFERROR((Q106)*VLOOKUP(C106,'SIEMB. CAMAGUI'!$B$2:$C$103,2,FALSE)*(N106-0.0033333*7)*((J106+R106)/2/100)/1000,"")</f>
        <v>348.7037375</v>
      </c>
      <c r="T106" s="119">
        <f t="shared" si="18"/>
        <v>24.67593437</v>
      </c>
      <c r="U106" s="71">
        <f t="shared" si="19"/>
        <v>4791.475008</v>
      </c>
    </row>
    <row r="107">
      <c r="A107" s="109">
        <v>45089.0</v>
      </c>
      <c r="B107" s="2">
        <v>5.0</v>
      </c>
      <c r="C107" s="168" t="s">
        <v>250</v>
      </c>
      <c r="D107" s="2">
        <v>275.0</v>
      </c>
      <c r="E107" s="2">
        <v>1775.0</v>
      </c>
      <c r="F107" s="2" t="s">
        <v>54</v>
      </c>
      <c r="G107" s="17">
        <f t="array" ref="G107">IFERROR(E107*INDEX(PRECIOS!$B$2:$E$44,MATCH(F107,PRECIOS!$B$2:$B$44,0),4),"")</f>
        <v>1739.5</v>
      </c>
      <c r="H107" s="2">
        <v>11.0</v>
      </c>
      <c r="I107" s="2">
        <f t="shared" si="15"/>
        <v>1.7</v>
      </c>
      <c r="J107" s="15">
        <f>IFERROR(LOOKUP(H107,Masterline!$A$2:$A$34,Masterline!$D$2:$D$34)-(H107-INT(H107))*LOOKUP(H107,Masterline!$A$2:$A$34,Masterline!$E$2:$E$34),"")</f>
        <v>4.608</v>
      </c>
      <c r="K107" s="28">
        <f t="shared" si="20"/>
        <v>542534.7222</v>
      </c>
      <c r="L107" s="117">
        <f>iferror(E107/(VLOOKUP(C107,'SIEMB. CAMAGUI'!$B$2:$C$103,2,FALSE)*N107*I107/1000),"")</f>
        <v>1.664824475</v>
      </c>
      <c r="M107" s="118">
        <f>IFERROR(K107/VLOOKUP(C107,'SIEMB. CAMAGUI'!$B$2:$C$103,2,FALSE),"")</f>
        <v>0.8218076119</v>
      </c>
      <c r="N107" s="23">
        <v>0.95</v>
      </c>
      <c r="O107" s="71">
        <f>IFERROR(N107*VLOOKUP(C107,'SIEMB. CAMAGUI'!$B$2:$D$103,3,FALSE),"")</f>
        <v>149324.7147</v>
      </c>
      <c r="P107" s="2">
        <v>2.5</v>
      </c>
      <c r="Q107" s="2">
        <f t="shared" si="17"/>
        <v>13.5</v>
      </c>
      <c r="R107" s="15">
        <f>IFERROR(LOOKUP(Q107,Masterline!$A$2:$A$34,Masterline!$D$2:$D$34)-(Q107-INT(Q107))*LOOKUP(Q107,Masterline!$A$2:$A$34,Masterline!$E$2:$E$34),"")</f>
        <v>4.17</v>
      </c>
      <c r="S107" s="71">
        <f>IFERROR((Q107)*VLOOKUP(C107,'SIEMB. CAMAGUI'!$B$2:$C$103,2,FALSE)*(N107-0.0033333*7)*((J107+R107)/2/100)/1000,"")</f>
        <v>362.4769364</v>
      </c>
      <c r="T107" s="119">
        <f t="shared" si="18"/>
        <v>21.8692341</v>
      </c>
      <c r="U107" s="71">
        <f t="shared" si="19"/>
        <v>5967.881944</v>
      </c>
    </row>
    <row r="108">
      <c r="A108" s="109">
        <v>44949.0</v>
      </c>
      <c r="B108" s="2">
        <v>6.0</v>
      </c>
      <c r="C108" s="168"/>
      <c r="D108" s="2"/>
      <c r="E108" s="2"/>
      <c r="F108" s="2"/>
      <c r="G108" s="17" t="str">
        <f t="array" ref="G108">IFERROR(E108*INDEX(PRECIOS!$B$2:$E$44,MATCH(F108,PRECIOS!$B$2:$B$44,0),4),"")</f>
        <v/>
      </c>
      <c r="H108" s="2"/>
      <c r="I108" s="2">
        <f t="shared" si="15"/>
        <v>0</v>
      </c>
      <c r="J108" s="169"/>
      <c r="K108" s="28"/>
      <c r="L108" s="117" t="str">
        <f>iferror(E108/(VLOOKUP(C108,'SIEMB. CAMAGUI'!$B$2:$C$103,2,FALSE)*N108*I108/1000),"")</f>
        <v/>
      </c>
      <c r="M108" s="118" t="str">
        <f>IFERROR(K108/VLOOKUP(C108,'SIEMB. CAMAGUI'!$B$2:$C$103,2,FALSE),"")</f>
        <v/>
      </c>
      <c r="N108" s="23"/>
      <c r="O108" s="71" t="str">
        <f>IFERROR(N108*VLOOKUP(C108,'SIEMB. CAMAGUI'!$B$2:$D$103,3,FALSE),"")</f>
        <v/>
      </c>
      <c r="P108" s="2"/>
      <c r="Q108" s="2"/>
      <c r="R108" s="15"/>
      <c r="S108" s="71" t="str">
        <f>IFERROR((Q108)*VLOOKUP(C108,'SIEMB. CAMAGUI'!$B$2:$C$103,2,FALSE)*(N108-0.0033333*7)*((J108+R108)/2/100)/1000,"")</f>
        <v/>
      </c>
      <c r="T108" s="119"/>
      <c r="U108" s="71">
        <f t="shared" si="19"/>
        <v>0</v>
      </c>
    </row>
    <row r="109">
      <c r="A109" s="109">
        <v>44956.0</v>
      </c>
      <c r="B109" s="2">
        <v>6.0</v>
      </c>
      <c r="C109" s="168"/>
      <c r="D109" s="9"/>
      <c r="E109" s="2"/>
      <c r="F109" s="2"/>
      <c r="G109" s="17"/>
      <c r="H109" s="2"/>
      <c r="I109" s="2">
        <f t="shared" si="15"/>
        <v>0</v>
      </c>
      <c r="J109" s="169"/>
      <c r="K109" s="28"/>
      <c r="L109" s="117" t="str">
        <f>iferror(E109/(VLOOKUP(C109,'SIEMB. CAMAGUI'!$B$2:$C$103,2,FALSE)*N109*I109/1000),"")</f>
        <v/>
      </c>
      <c r="M109" s="118"/>
      <c r="N109" s="23"/>
      <c r="O109" s="71"/>
      <c r="P109" s="2"/>
      <c r="Q109" s="2"/>
      <c r="R109" s="15"/>
      <c r="S109" s="71"/>
      <c r="T109" s="119"/>
      <c r="U109" s="71">
        <f t="shared" si="19"/>
        <v>0</v>
      </c>
    </row>
    <row r="110">
      <c r="A110" s="109">
        <v>44963.0</v>
      </c>
      <c r="B110" s="2">
        <v>6.0</v>
      </c>
      <c r="C110" s="168"/>
      <c r="D110" s="9"/>
      <c r="E110" s="2"/>
      <c r="F110" s="2"/>
      <c r="G110" s="17"/>
      <c r="H110" s="2"/>
      <c r="I110" s="2">
        <f t="shared" si="15"/>
        <v>0</v>
      </c>
      <c r="J110" s="169"/>
      <c r="K110" s="28"/>
      <c r="L110" s="117" t="str">
        <f>iferror(E110/(VLOOKUP(C110,'SIEMB. CAMAGUI'!$B$2:$C$103,2,FALSE)*N110*I110/1000),"")</f>
        <v/>
      </c>
      <c r="M110" s="118"/>
      <c r="N110" s="23"/>
      <c r="O110" s="71"/>
      <c r="P110" s="2"/>
      <c r="Q110" s="2"/>
      <c r="R110" s="15"/>
      <c r="S110" s="71"/>
      <c r="T110" s="119"/>
      <c r="U110" s="71">
        <f t="shared" si="19"/>
        <v>0</v>
      </c>
    </row>
    <row r="111">
      <c r="A111" s="109">
        <v>44970.0</v>
      </c>
      <c r="B111" s="2">
        <v>6.0</v>
      </c>
      <c r="C111" s="168"/>
      <c r="D111" s="9"/>
      <c r="E111" s="2"/>
      <c r="F111" s="2"/>
      <c r="G111" s="17"/>
      <c r="H111" s="2"/>
      <c r="I111" s="2">
        <f t="shared" si="15"/>
        <v>0</v>
      </c>
      <c r="J111" s="169"/>
      <c r="K111" s="28"/>
      <c r="L111" s="117" t="str">
        <f>iferror(E111/(VLOOKUP(C111,'SIEMB. CAMAGUI'!$B$2:$C$103,2,FALSE)*N111*I111/1000),"")</f>
        <v/>
      </c>
      <c r="M111" s="118"/>
      <c r="N111" s="23"/>
      <c r="O111" s="71"/>
      <c r="P111" s="2"/>
      <c r="Q111" s="2"/>
      <c r="R111" s="15"/>
      <c r="S111" s="71"/>
      <c r="T111" s="119"/>
      <c r="U111" s="71">
        <f t="shared" si="19"/>
        <v>0</v>
      </c>
    </row>
    <row r="112">
      <c r="A112" s="109">
        <v>44977.0</v>
      </c>
      <c r="B112" s="2">
        <v>6.0</v>
      </c>
      <c r="C112" s="168"/>
      <c r="D112" s="2"/>
      <c r="E112" s="2"/>
      <c r="F112" s="2"/>
      <c r="G112" s="17" t="str">
        <f t="array" ref="G112">IFERROR(E112*INDEX(PRECIOS!$B$2:$E$44,MATCH(F112,PRECIOS!$B$2:$B$44,0),4),"")</f>
        <v/>
      </c>
      <c r="H112" s="2"/>
      <c r="I112" s="2">
        <f t="shared" si="15"/>
        <v>0</v>
      </c>
      <c r="J112" s="169"/>
      <c r="K112" s="28"/>
      <c r="L112" s="117" t="str">
        <f>iferror(E112/(VLOOKUP(C112,'SIEMB. CAMAGUI'!$B$2:$C$103,2,FALSE)*N112*I112/1000),"")</f>
        <v/>
      </c>
      <c r="M112" s="118" t="str">
        <f>IFERROR(K112/VLOOKUP(C112,'SIEMB. CAMAGUI'!$B$2:$C$103,2,FALSE),"")</f>
        <v/>
      </c>
      <c r="N112" s="23"/>
      <c r="O112" s="71" t="str">
        <f>IFERROR(N112*VLOOKUP(C112,'SIEMB. CAMAGUI'!$B$2:$D$103,3,FALSE),"")</f>
        <v/>
      </c>
      <c r="P112" s="2"/>
      <c r="Q112" s="2">
        <f t="shared" ref="Q112:Q1081" si="21">P112+H112</f>
        <v>0</v>
      </c>
      <c r="R112" s="15"/>
      <c r="S112" s="71" t="str">
        <f>IFERROR((Q112)*VLOOKUP(C112,'SIEMB. CAMAGUI'!$B$2:$C$103,2,FALSE)*(N112-0.0033333*7)*((J112+R112)/2/100)/1000,"")</f>
        <v/>
      </c>
      <c r="T112" s="119">
        <f t="shared" ref="T112:T1081" si="22">(S112-D112)/4</f>
        <v>0</v>
      </c>
      <c r="U112" s="71">
        <f t="shared" si="19"/>
        <v>0</v>
      </c>
    </row>
    <row r="113">
      <c r="A113" s="109">
        <v>44984.0</v>
      </c>
      <c r="B113" s="2">
        <v>6.0</v>
      </c>
      <c r="C113" s="2" t="s">
        <v>241</v>
      </c>
      <c r="D113" s="2">
        <v>150.0</v>
      </c>
      <c r="E113" s="2">
        <v>150.0</v>
      </c>
      <c r="F113" s="2" t="s">
        <v>31</v>
      </c>
      <c r="G113" s="17">
        <f t="array" ref="G113">IFERROR(E113*INDEX(PRECIOS!$B$2:$E$44,MATCH(F113,PRECIOS!$B$2:$B$44,0),4),"")</f>
        <v>184.21875</v>
      </c>
      <c r="H113" s="2">
        <v>8.0</v>
      </c>
      <c r="I113" s="2">
        <f t="shared" si="15"/>
        <v>0</v>
      </c>
      <c r="J113" s="169">
        <f>IFERROR(LOOKUP(H113,Masterline!$A$2:$A$34,Masterline!$D$2:$D$34)-(H113-INT(H113))*LOOKUP(H113,Masterline!$A$2:$A$34,Masterline!$E$2:$E$34),"")</f>
        <v>5.604</v>
      </c>
      <c r="K113" s="28">
        <f t="shared" ref="K113:K1033" si="23">IFERROR((D113*100/J113)*1000/H113,"")</f>
        <v>334582.4411</v>
      </c>
      <c r="L113" s="117" t="str">
        <f>iferror(E113/(VLOOKUP(C113,'SIEMB. CAMAGUI'!$B$2:$C$103,2,FALSE)*N113*I113/1000),"")</f>
        <v/>
      </c>
      <c r="M113" s="118">
        <f>IFERROR(K113/VLOOKUP(C113,'SIEMB. CAMAGUI'!$B$2:$C$103,2,FALSE),"")</f>
        <v>0.2788187009</v>
      </c>
      <c r="N113" s="23">
        <v>0.8</v>
      </c>
      <c r="O113" s="71">
        <f>IFERROR(N113*VLOOKUP(C113,'SIEMB. CAMAGUI'!$B$2:$D$103,3,FALSE),"")</f>
        <v>109714.2857</v>
      </c>
      <c r="P113" s="2">
        <v>2.0</v>
      </c>
      <c r="Q113" s="2">
        <f t="shared" si="21"/>
        <v>10</v>
      </c>
      <c r="R113" s="15">
        <f t="array" ref="R113">INDEX(Masterline!$A$2:$E$35,INT(Q113),4)-(Q113-INT(Q113))*INDEX(Masterline!$A$2:$E$35,INT(Q113),5)</f>
        <v>6.348</v>
      </c>
      <c r="S113" s="71">
        <f>IFERROR((Q113)*VLOOKUP(C113,'SIEMB. CAMAGUI'!$B$2:$C$103,2,FALSE)*(N113-0.0033333*7)*((J113+R113)/2/100)/1000,"")</f>
        <v>556.9633673</v>
      </c>
      <c r="T113" s="119">
        <f t="shared" si="22"/>
        <v>101.7408418</v>
      </c>
      <c r="U113" s="71">
        <f t="shared" si="19"/>
        <v>2676.659529</v>
      </c>
    </row>
    <row r="114">
      <c r="A114" s="109">
        <v>44991.0</v>
      </c>
      <c r="B114" s="2">
        <v>6.0</v>
      </c>
      <c r="C114" s="2" t="s">
        <v>241</v>
      </c>
      <c r="D114" s="2">
        <v>250.0</v>
      </c>
      <c r="E114" s="2">
        <v>1750.0</v>
      </c>
      <c r="F114" s="2" t="s">
        <v>31</v>
      </c>
      <c r="G114" s="17">
        <f t="array" ref="G114">IFERROR(E114*INDEX(PRECIOS!$B$2:$E$44,MATCH(F114,PRECIOS!$B$2:$B$44,0),4),"")</f>
        <v>2149.21875</v>
      </c>
      <c r="H114" s="2">
        <v>10.0</v>
      </c>
      <c r="I114" s="2">
        <f t="shared" si="15"/>
        <v>2</v>
      </c>
      <c r="J114" s="169">
        <f>IFERROR(LOOKUP(H114,Masterline!$A$2:$A$34,Masterline!$D$2:$D$34)-(H114-INT(H114))*LOOKUP(H114,Masterline!$A$2:$A$34,Masterline!$E$2:$E$34),"")</f>
        <v>4.836</v>
      </c>
      <c r="K114" s="28">
        <f t="shared" si="23"/>
        <v>516956.1621</v>
      </c>
      <c r="L114" s="117">
        <f>iferror(E114/(VLOOKUP(C114,'SIEMB. CAMAGUI'!$B$2:$C$103,2,FALSE)*N114*I114/1000),"")</f>
        <v>0.9722222222</v>
      </c>
      <c r="M114" s="118">
        <f>IFERROR(K114/VLOOKUP(C114,'SIEMB. CAMAGUI'!$B$2:$C$103,2,FALSE),"")</f>
        <v>0.4307968018</v>
      </c>
      <c r="N114" s="23">
        <v>0.75</v>
      </c>
      <c r="O114" s="71">
        <f>IFERROR(N114*VLOOKUP(C114,'SIEMB. CAMAGUI'!$B$2:$D$103,3,FALSE),"")</f>
        <v>102857.1429</v>
      </c>
      <c r="P114" s="2">
        <v>2.0</v>
      </c>
      <c r="Q114" s="2">
        <f t="shared" si="21"/>
        <v>12</v>
      </c>
      <c r="R114" s="15">
        <f t="array" ref="R114">INDEX(Masterline!$A$2:$E$35,INT(Q114),4)-(Q114-INT(Q114))*INDEX(Masterline!$A$2:$E$35,INT(Q114),5)</f>
        <v>5.304</v>
      </c>
      <c r="S114" s="71">
        <f>IFERROR((Q114)*VLOOKUP(C114,'SIEMB. CAMAGUI'!$B$2:$C$103,2,FALSE)*(N114-0.0033333*7)*((J114+R114)/2/100)/1000,"")</f>
        <v>530.5249704</v>
      </c>
      <c r="T114" s="119">
        <f t="shared" si="22"/>
        <v>70.13124259</v>
      </c>
      <c r="U114" s="71">
        <f t="shared" si="19"/>
        <v>5169.561621</v>
      </c>
    </row>
    <row r="115">
      <c r="A115" s="109">
        <v>44998.0</v>
      </c>
      <c r="B115" s="2">
        <v>6.0</v>
      </c>
      <c r="C115" s="2" t="s">
        <v>241</v>
      </c>
      <c r="D115" s="2">
        <v>350.0</v>
      </c>
      <c r="E115" s="2">
        <v>1950.0</v>
      </c>
      <c r="F115" s="2" t="s">
        <v>31</v>
      </c>
      <c r="G115" s="17">
        <f t="array" ref="G115">IFERROR(E115*INDEX(PRECIOS!$B$2:$E$44,MATCH(F115,PRECIOS!$B$2:$B$44,0),4),"")</f>
        <v>2394.84375</v>
      </c>
      <c r="H115" s="2">
        <v>12.34</v>
      </c>
      <c r="I115" s="2">
        <f t="shared" si="15"/>
        <v>2.34</v>
      </c>
      <c r="J115" s="169">
        <f>IFERROR(LOOKUP(H115,Masterline!$A$2:$A$34,Masterline!$D$2:$D$34)-(H115-INT(H115))*LOOKUP(H115,Masterline!$A$2:$A$34,Masterline!$E$2:$E$34),"")</f>
        <v>4.35504</v>
      </c>
      <c r="K115" s="28">
        <f t="shared" si="23"/>
        <v>651269.4947</v>
      </c>
      <c r="L115" s="117">
        <f>iferror(E115/(VLOOKUP(C115,'SIEMB. CAMAGUI'!$B$2:$C$103,2,FALSE)*N115*I115/1000),"")</f>
        <v>0.9259259259</v>
      </c>
      <c r="M115" s="118">
        <f>IFERROR(K115/VLOOKUP(C115,'SIEMB. CAMAGUI'!$B$2:$C$103,2,FALSE),"")</f>
        <v>0.5427245789</v>
      </c>
      <c r="N115" s="23">
        <v>0.75</v>
      </c>
      <c r="O115" s="71">
        <f>IFERROR(N115*VLOOKUP(C115,'SIEMB. CAMAGUI'!$B$2:$D$103,3,FALSE),"")</f>
        <v>102857.1429</v>
      </c>
      <c r="P115" s="2">
        <v>2.0</v>
      </c>
      <c r="Q115" s="2">
        <f t="shared" si="21"/>
        <v>14.34</v>
      </c>
      <c r="R115" s="15">
        <f t="array" ref="R115">INDEX(Masterline!$A$2:$E$35,INT(Q115),4)-(Q115-INT(Q115))*INDEX(Masterline!$A$2:$E$35,INT(Q115),5)</f>
        <v>4.54272</v>
      </c>
      <c r="S115" s="71">
        <f>IFERROR((Q115)*VLOOKUP(C115,'SIEMB. CAMAGUI'!$B$2:$C$103,2,FALSE)*(N115-0.0033333*7)*((J115+R115)/2/100)/1000,"")</f>
        <v>556.3094885</v>
      </c>
      <c r="T115" s="119">
        <f t="shared" si="22"/>
        <v>51.57737211</v>
      </c>
      <c r="U115" s="71">
        <f t="shared" si="19"/>
        <v>8036.665564</v>
      </c>
    </row>
    <row r="116">
      <c r="A116" s="109">
        <v>45005.0</v>
      </c>
      <c r="B116" s="2">
        <v>6.0</v>
      </c>
      <c r="C116" s="2" t="s">
        <v>241</v>
      </c>
      <c r="D116" s="2">
        <v>375.0</v>
      </c>
      <c r="E116" s="2">
        <v>2250.0</v>
      </c>
      <c r="F116" s="2" t="s">
        <v>31</v>
      </c>
      <c r="G116" s="17">
        <f t="array" ref="G116">IFERROR(E116*INDEX(PRECIOS!$B$2:$E$44,MATCH(F116,PRECIOS!$B$2:$B$44,0),4),"")</f>
        <v>2763.28125</v>
      </c>
      <c r="H116" s="2">
        <v>14.6</v>
      </c>
      <c r="I116" s="2">
        <f t="shared" si="15"/>
        <v>2.26</v>
      </c>
      <c r="J116" s="169">
        <f>IFERROR(LOOKUP(H116,Masterline!$A$2:$A$34,Masterline!$D$2:$D$34)-(H116-INT(H116))*LOOKUP(H116,Masterline!$A$2:$A$34,Masterline!$E$2:$E$34),"")</f>
        <v>3.9936</v>
      </c>
      <c r="K116" s="28">
        <f t="shared" si="23"/>
        <v>643152.3314</v>
      </c>
      <c r="L116" s="117">
        <f>iferror(E116/(VLOOKUP(C116,'SIEMB. CAMAGUI'!$B$2:$C$103,2,FALSE)*N116*I116/1000),"")</f>
        <v>1.10619469</v>
      </c>
      <c r="M116" s="118">
        <f>IFERROR(K116/VLOOKUP(C116,'SIEMB. CAMAGUI'!$B$2:$C$103,2,FALSE),"")</f>
        <v>0.5359602762</v>
      </c>
      <c r="N116" s="23">
        <v>0.75</v>
      </c>
      <c r="O116" s="71">
        <f>IFERROR(N116*VLOOKUP(C116,'SIEMB. CAMAGUI'!$B$2:$D$103,3,FALSE),"")</f>
        <v>102857.1429</v>
      </c>
      <c r="P116" s="2">
        <v>2.0</v>
      </c>
      <c r="Q116" s="2">
        <f t="shared" si="21"/>
        <v>16.6</v>
      </c>
      <c r="R116" s="15">
        <f t="array" ref="R116">INDEX(Masterline!$A$2:$E$35,INT(Q116),4)-(Q116-INT(Q116))*INDEX(Masterline!$A$2:$E$35,INT(Q116),5)</f>
        <v>4.1544</v>
      </c>
      <c r="S116" s="71">
        <f>IFERROR((Q116)*VLOOKUP(C116,'SIEMB. CAMAGUI'!$B$2:$C$103,2,FALSE)*(N116-0.0033333*7)*((J116+R116)/2/100)/1000,"")</f>
        <v>589.7198374</v>
      </c>
      <c r="T116" s="119">
        <f t="shared" si="22"/>
        <v>53.67995934</v>
      </c>
      <c r="U116" s="71">
        <f t="shared" si="19"/>
        <v>9390.024038</v>
      </c>
    </row>
    <row r="117">
      <c r="A117" s="109">
        <v>45012.0</v>
      </c>
      <c r="B117" s="2">
        <v>6.0</v>
      </c>
      <c r="C117" s="2" t="s">
        <v>241</v>
      </c>
      <c r="D117" s="2">
        <v>450.0</v>
      </c>
      <c r="E117" s="2">
        <v>2650.0</v>
      </c>
      <c r="F117" s="2" t="s">
        <v>20</v>
      </c>
      <c r="G117" s="17">
        <f t="array" ref="G117">IFERROR(E117*INDEX(PRECIOS!$B$2:$E$44,MATCH(F117,PRECIOS!$B$2:$B$44,0),4),"")</f>
        <v>3191.0028</v>
      </c>
      <c r="H117" s="2">
        <v>15.6</v>
      </c>
      <c r="I117" s="2">
        <f t="shared" si="15"/>
        <v>1</v>
      </c>
      <c r="J117" s="169">
        <f>IFERROR(LOOKUP(H117,Masterline!$A$2:$A$34,Masterline!$D$2:$D$34)-(H117-INT(H117))*LOOKUP(H117,Masterline!$A$2:$A$34,Masterline!$E$2:$E$34),"")</f>
        <v>3.852</v>
      </c>
      <c r="K117" s="28">
        <f t="shared" si="23"/>
        <v>748861.7302</v>
      </c>
      <c r="L117" s="117">
        <f>iferror(E117/(VLOOKUP(C117,'SIEMB. CAMAGUI'!$B$2:$C$103,2,FALSE)*N117*I117/1000),"")</f>
        <v>2.760416667</v>
      </c>
      <c r="M117" s="118">
        <f>IFERROR(K117/VLOOKUP(C117,'SIEMB. CAMAGUI'!$B$2:$C$103,2,FALSE),"")</f>
        <v>0.6240514418</v>
      </c>
      <c r="N117" s="23">
        <v>0.8</v>
      </c>
      <c r="O117" s="71">
        <f>IFERROR(N117*VLOOKUP(C117,'SIEMB. CAMAGUI'!$B$2:$D$103,3,FALSE),"")</f>
        <v>109714.2857</v>
      </c>
      <c r="P117" s="2">
        <v>2.0</v>
      </c>
      <c r="Q117" s="2">
        <f t="shared" si="21"/>
        <v>17.6</v>
      </c>
      <c r="R117" s="15">
        <f t="array" ref="R117">INDEX(Masterline!$A$2:$E$35,INT(Q117),4)-(Q117-INT(Q117))*INDEX(Masterline!$A$2:$E$35,INT(Q117),5)</f>
        <v>3.9936</v>
      </c>
      <c r="S117" s="71">
        <f>IFERROR((Q117)*VLOOKUP(C117,'SIEMB. CAMAGUI'!$B$2:$C$103,2,FALSE)*(N117-0.0033333*7)*((J117+R117)/2/100)/1000,"")</f>
        <v>643.4649229</v>
      </c>
      <c r="T117" s="119">
        <f t="shared" si="22"/>
        <v>48.36623073</v>
      </c>
      <c r="U117" s="71">
        <f t="shared" si="19"/>
        <v>11682.24299</v>
      </c>
    </row>
    <row r="118">
      <c r="A118" s="109">
        <v>45019.0</v>
      </c>
      <c r="B118" s="2">
        <v>6.0</v>
      </c>
      <c r="C118" s="2" t="s">
        <v>241</v>
      </c>
      <c r="D118" s="2">
        <v>500.0</v>
      </c>
      <c r="E118" s="2">
        <v>3000.0</v>
      </c>
      <c r="F118" s="2" t="s">
        <v>20</v>
      </c>
      <c r="G118" s="17">
        <f t="array" ref="G118">IFERROR(E118*INDEX(PRECIOS!$B$2:$E$44,MATCH(F118,PRECIOS!$B$2:$B$44,0),4),"")</f>
        <v>3612.456</v>
      </c>
      <c r="H118" s="2">
        <v>17.1</v>
      </c>
      <c r="I118" s="2">
        <f t="shared" si="15"/>
        <v>1.5</v>
      </c>
      <c r="J118" s="169">
        <f>IFERROR(LOOKUP(H118,Masterline!$A$2:$A$34,Masterline!$D$2:$D$34)-(H118-INT(H118))*LOOKUP(H118,Masterline!$A$2:$A$34,Masterline!$E$2:$E$34),"")</f>
        <v>3.6372</v>
      </c>
      <c r="K118" s="28">
        <f t="shared" si="23"/>
        <v>803908.6683</v>
      </c>
      <c r="L118" s="117">
        <f>iferror(E118/(VLOOKUP(C118,'SIEMB. CAMAGUI'!$B$2:$C$103,2,FALSE)*N118*I118/1000),"")</f>
        <v>2.083333333</v>
      </c>
      <c r="M118" s="118">
        <f>IFERROR(K118/VLOOKUP(C118,'SIEMB. CAMAGUI'!$B$2:$C$103,2,FALSE),"")</f>
        <v>0.6699238902</v>
      </c>
      <c r="N118" s="23">
        <v>0.8</v>
      </c>
      <c r="O118" s="71">
        <f>IFERROR(N118*VLOOKUP(C118,'SIEMB. CAMAGUI'!$B$2:$D$103,3,FALSE),"")</f>
        <v>109714.2857</v>
      </c>
      <c r="P118" s="2">
        <v>2.0</v>
      </c>
      <c r="Q118" s="2">
        <f t="shared" si="21"/>
        <v>19.1</v>
      </c>
      <c r="R118" s="15">
        <f t="array" ref="R118">INDEX(Masterline!$A$2:$E$35,INT(Q118),4)-(Q118-INT(Q118))*INDEX(Masterline!$A$2:$E$35,INT(Q118),5)</f>
        <v>3.7788</v>
      </c>
      <c r="S118" s="71">
        <f>IFERROR((Q118)*VLOOKUP(C118,'SIEMB. CAMAGUI'!$B$2:$C$103,2,FALSE)*(N118-0.0033333*7)*((J118+R118)/2/100)/1000,"")</f>
        <v>660.0686943</v>
      </c>
      <c r="T118" s="119">
        <f t="shared" si="22"/>
        <v>40.01717358</v>
      </c>
      <c r="U118" s="71">
        <f t="shared" si="19"/>
        <v>13746.83823</v>
      </c>
    </row>
    <row r="119">
      <c r="A119" s="109">
        <v>45026.0</v>
      </c>
      <c r="B119" s="2">
        <v>6.0</v>
      </c>
      <c r="C119" s="2" t="s">
        <v>241</v>
      </c>
      <c r="D119" s="2">
        <v>500.0</v>
      </c>
      <c r="E119" s="2">
        <v>3000.0</v>
      </c>
      <c r="F119" s="2" t="s">
        <v>20</v>
      </c>
      <c r="G119" s="17">
        <f t="array" ref="G119">IFERROR(E119*INDEX(PRECIOS!$B$2:$E$44,MATCH(F119,PRECIOS!$B$2:$B$44,0),4),"")</f>
        <v>3612.456</v>
      </c>
      <c r="H119" s="2">
        <v>19.3</v>
      </c>
      <c r="I119" s="2">
        <f t="shared" si="15"/>
        <v>2.2</v>
      </c>
      <c r="J119" s="169">
        <f>IFERROR(LOOKUP(H119,Masterline!$A$2:$A$34,Masterline!$D$2:$D$34)-(H119-INT(H119))*LOOKUP(H119,Masterline!$A$2:$A$34,Masterline!$E$2:$E$34),"")</f>
        <v>3.3792</v>
      </c>
      <c r="K119" s="28">
        <f t="shared" si="23"/>
        <v>766652.9282</v>
      </c>
      <c r="L119" s="117">
        <f>iferror(E119/(VLOOKUP(C119,'SIEMB. CAMAGUI'!$B$2:$C$103,2,FALSE)*N119*I119/1000),"")</f>
        <v>1.495215311</v>
      </c>
      <c r="M119" s="118">
        <f>IFERROR(K119/VLOOKUP(C119,'SIEMB. CAMAGUI'!$B$2:$C$103,2,FALSE),"")</f>
        <v>0.6388774402</v>
      </c>
      <c r="N119" s="23">
        <v>0.76</v>
      </c>
      <c r="O119" s="71">
        <f>IFERROR(N119*VLOOKUP(C119,'SIEMB. CAMAGUI'!$B$2:$D$103,3,FALSE),"")</f>
        <v>104228.5714</v>
      </c>
      <c r="P119" s="2">
        <v>2.0</v>
      </c>
      <c r="Q119" s="2">
        <f t="shared" si="21"/>
        <v>21.3</v>
      </c>
      <c r="R119" s="15">
        <f t="array" ref="R119">INDEX(Masterline!$A$2:$E$35,INT(Q119),4)-(Q119-INT(Q119))*INDEX(Masterline!$A$2:$E$35,INT(Q119),5)</f>
        <v>3.4956</v>
      </c>
      <c r="S119" s="71">
        <f>IFERROR((Q119)*VLOOKUP(C119,'SIEMB. CAMAGUI'!$B$2:$C$103,2,FALSE)*(N119-0.0033333*7)*((J119+R119)/2/100)/1000,"")</f>
        <v>647.2351258</v>
      </c>
      <c r="T119" s="119">
        <f t="shared" si="22"/>
        <v>36.80878145</v>
      </c>
      <c r="U119" s="71">
        <f t="shared" si="19"/>
        <v>14796.40152</v>
      </c>
    </row>
    <row r="120">
      <c r="A120" s="109">
        <v>45033.0</v>
      </c>
      <c r="B120" s="2">
        <v>6.0</v>
      </c>
      <c r="C120" s="2" t="s">
        <v>241</v>
      </c>
      <c r="D120" s="2">
        <v>500.0</v>
      </c>
      <c r="E120" s="2">
        <v>3000.0</v>
      </c>
      <c r="F120" s="2" t="s">
        <v>20</v>
      </c>
      <c r="G120" s="17">
        <f t="array" ref="G120">IFERROR(E120*INDEX(PRECIOS!$B$2:$E$44,MATCH(F120,PRECIOS!$B$2:$B$44,0),4),"")</f>
        <v>3612.456</v>
      </c>
      <c r="H120" s="2">
        <v>21.4</v>
      </c>
      <c r="I120" s="2">
        <f t="shared" si="15"/>
        <v>2.1</v>
      </c>
      <c r="J120" s="169">
        <f>IFERROR(LOOKUP(H120,Masterline!$A$2:$A$34,Masterline!$D$2:$D$34)-(H120-INT(H120))*LOOKUP(H120,Masterline!$A$2:$A$34,Masterline!$E$2:$E$34),"")</f>
        <v>3.3072</v>
      </c>
      <c r="K120" s="28">
        <f t="shared" si="23"/>
        <v>706473.3303</v>
      </c>
      <c r="L120" s="117">
        <f>iferror(E120/(VLOOKUP(C120,'SIEMB. CAMAGUI'!$B$2:$C$103,2,FALSE)*N120*I120/1000),"")</f>
        <v>1.676727029</v>
      </c>
      <c r="M120" s="118">
        <f>IFERROR(K120/VLOOKUP(C120,'SIEMB. CAMAGUI'!$B$2:$C$103,2,FALSE),"")</f>
        <v>0.5887277753</v>
      </c>
      <c r="N120" s="23">
        <v>0.71</v>
      </c>
      <c r="O120" s="71">
        <f>IFERROR(N120*VLOOKUP(C120,'SIEMB. CAMAGUI'!$B$2:$D$103,3,FALSE),"")</f>
        <v>97371.42857</v>
      </c>
      <c r="P120" s="2">
        <v>2.0</v>
      </c>
      <c r="Q120" s="2">
        <f t="shared" si="21"/>
        <v>23.4</v>
      </c>
      <c r="R120" s="15">
        <f t="array" ref="R120">INDEX(Masterline!$A$2:$E$35,INT(Q120),4)-(Q120-INT(Q120))*INDEX(Masterline!$A$2:$E$35,INT(Q120),5)</f>
        <v>3.2616</v>
      </c>
      <c r="S120" s="71">
        <f>IFERROR((Q120)*VLOOKUP(C120,'SIEMB. CAMAGUI'!$B$2:$C$103,2,FALSE)*(N120-0.0033333*7)*((J120+R120)/2/100)/1000,"")</f>
        <v>633.2850856</v>
      </c>
      <c r="T120" s="119">
        <f t="shared" si="22"/>
        <v>33.3212714</v>
      </c>
      <c r="U120" s="71">
        <f t="shared" si="19"/>
        <v>15118.52927</v>
      </c>
    </row>
    <row r="121">
      <c r="A121" s="109">
        <v>45040.0</v>
      </c>
      <c r="B121" s="2">
        <v>6.0</v>
      </c>
      <c r="C121" s="2" t="s">
        <v>241</v>
      </c>
      <c r="D121" s="2">
        <v>500.0</v>
      </c>
      <c r="E121" s="2">
        <v>1350.0</v>
      </c>
      <c r="F121" s="2" t="s">
        <v>20</v>
      </c>
      <c r="G121" s="17">
        <f t="array" ref="G121">IFERROR(E121*INDEX(PRECIOS!$B$2:$E$44,MATCH(F121,PRECIOS!$B$2:$B$44,0),4),"")</f>
        <v>1625.6052</v>
      </c>
      <c r="H121" s="2">
        <v>22.3</v>
      </c>
      <c r="I121" s="2">
        <f t="shared" si="15"/>
        <v>0.9</v>
      </c>
      <c r="J121" s="169">
        <f>IFERROR(LOOKUP(H121,Masterline!$A$2:$A$34,Masterline!$D$2:$D$34)-(H121-INT(H121))*LOOKUP(H121,Masterline!$A$2:$A$34,Masterline!$E$2:$E$34),"")</f>
        <v>3.2268</v>
      </c>
      <c r="K121" s="28">
        <f t="shared" si="23"/>
        <v>694853.2498</v>
      </c>
      <c r="L121" s="117" t="str">
        <f>iferror(E121/(VLOOKUP(C121,'SIEMB. CAMAGUI'!$B$2:$C$103,2,FALSE)*N121*I121/1000),"")</f>
        <v/>
      </c>
      <c r="M121" s="118">
        <f>IFERROR(K121/VLOOKUP(C121,'SIEMB. CAMAGUI'!$B$2:$C$103,2,FALSE),"")</f>
        <v>0.5790443748</v>
      </c>
      <c r="N121" s="23"/>
      <c r="O121" s="71">
        <f>IFERROR(N121*VLOOKUP(C121,'SIEMB. CAMAGUI'!$B$2:$D$103,3,FALSE),"")</f>
        <v>0</v>
      </c>
      <c r="P121" s="2"/>
      <c r="Q121" s="2">
        <f t="shared" si="21"/>
        <v>22.3</v>
      </c>
      <c r="R121" s="15">
        <f t="array" ref="R121">INDEX(Masterline!$A$2:$E$35,INT(Q121),4)-(Q121-INT(Q121))*INDEX(Masterline!$A$2:$E$35,INT(Q121),5)</f>
        <v>3.3792</v>
      </c>
      <c r="S121" s="71">
        <f>IFERROR((Q121)*VLOOKUP(C121,'SIEMB. CAMAGUI'!$B$2:$C$103,2,FALSE)*(N121-0.0033333*7)*((J121+R121)/2/100)/1000,"")</f>
        <v>-20.62372576</v>
      </c>
      <c r="T121" s="119">
        <f t="shared" si="22"/>
        <v>-130.1559314</v>
      </c>
      <c r="U121" s="71">
        <f t="shared" si="19"/>
        <v>15495.22747</v>
      </c>
    </row>
    <row r="122">
      <c r="A122" s="109">
        <v>45047.0</v>
      </c>
      <c r="B122" s="2">
        <v>6.0</v>
      </c>
      <c r="C122" s="168"/>
      <c r="D122" s="2"/>
      <c r="E122" s="2"/>
      <c r="F122" s="2"/>
      <c r="G122" s="17" t="str">
        <f t="array" ref="G122">IFERROR(E122*INDEX(PRECIOS!$B$2:$E$44,MATCH(F122,PRECIOS!$B$2:$B$44,0),4),"")</f>
        <v/>
      </c>
      <c r="H122" s="2"/>
      <c r="I122" s="2">
        <f t="shared" si="15"/>
        <v>0</v>
      </c>
      <c r="J122" s="169" t="str">
        <f>IFERROR(LOOKUP(H122,Masterline!$A$2:$A$34,Masterline!$D$2:$D$34)-(H122-INT(H122))*LOOKUP(H122,Masterline!$A$2:$A$34,Masterline!$E$2:$E$34),"")</f>
        <v/>
      </c>
      <c r="K122" s="28" t="str">
        <f t="shared" si="23"/>
        <v/>
      </c>
      <c r="L122" s="117" t="str">
        <f>iferror(E122/(VLOOKUP(C122,'SIEMB. CAMAGUI'!$B$2:$C$103,2,FALSE)*N122*I122/1000),"")</f>
        <v/>
      </c>
      <c r="M122" s="118" t="str">
        <f>IFERROR(K122/VLOOKUP(C122,'SIEMB. CAMAGUI'!$B$2:$C$103,2,FALSE),"")</f>
        <v/>
      </c>
      <c r="N122" s="23"/>
      <c r="O122" s="71" t="str">
        <f>IFERROR(N122*VLOOKUP(C122,'SIEMB. CAMAGUI'!$B$2:$D$103,3,FALSE),"")</f>
        <v/>
      </c>
      <c r="P122" s="2"/>
      <c r="Q122" s="2">
        <f t="shared" si="21"/>
        <v>0</v>
      </c>
      <c r="R122" s="15" t="str">
        <f t="array" ref="R122">INDEX(Masterline!$A$2:$E$35,INT(Q122),4)-(Q122-INT(Q122))*INDEX(Masterline!$A$2:$E$35,INT(Q122),5)</f>
        <v>#VALUE!</v>
      </c>
      <c r="S122" s="71" t="str">
        <f>IFERROR((Q122)*VLOOKUP(C122,'SIEMB. CAMAGUI'!$B$2:$C$103,2,FALSE)*(N122-0.0033333*7)*((J122+R122)/2/100)/1000,"")</f>
        <v/>
      </c>
      <c r="T122" s="119">
        <f t="shared" si="22"/>
        <v>0</v>
      </c>
      <c r="U122" s="71">
        <f t="shared" si="19"/>
        <v>0</v>
      </c>
    </row>
    <row r="123">
      <c r="A123" s="109">
        <v>45054.0</v>
      </c>
      <c r="B123" s="2">
        <v>6.0</v>
      </c>
      <c r="C123" s="168" t="s">
        <v>251</v>
      </c>
      <c r="D123" s="2">
        <v>60.0</v>
      </c>
      <c r="E123" s="2">
        <v>234.0</v>
      </c>
      <c r="F123" s="2" t="s">
        <v>50</v>
      </c>
      <c r="G123" s="17">
        <f t="array" ref="G123">IFERROR(E123*INDEX(PRECIOS!$B$2:$E$44,MATCH(F123,PRECIOS!$B$2:$B$44,0),4),"")</f>
        <v>327.132</v>
      </c>
      <c r="H123" s="2">
        <v>1.7</v>
      </c>
      <c r="I123" s="2">
        <f t="shared" si="15"/>
        <v>0</v>
      </c>
      <c r="J123" s="169">
        <f>IFERROR(LOOKUP(H123,Masterline!$A$2:$A$34,Masterline!$D$2:$D$34)-(H123-INT(H123))*LOOKUP(H123,Masterline!$A$2:$A$34,Masterline!$E$2:$E$34),"")</f>
        <v>12.8016</v>
      </c>
      <c r="K123" s="28">
        <f t="shared" si="23"/>
        <v>275700.8315</v>
      </c>
      <c r="L123" s="117" t="str">
        <f>iferror(E123/(VLOOKUP(C123,'SIEMB. CAMAGUI'!$B$2:$C$103,2,FALSE)*N123*I123/1000),"")</f>
        <v/>
      </c>
      <c r="M123" s="118">
        <f>IFERROR(K123/VLOOKUP(C123,'SIEMB. CAMAGUI'!$B$2:$C$103,2,FALSE),"")</f>
        <v>0.2358921839</v>
      </c>
      <c r="N123" s="23">
        <v>0.95</v>
      </c>
      <c r="O123" s="71">
        <f>IFERROR(N123*VLOOKUP(C123,'SIEMB. CAMAGUI'!$B$2:$D$103,3,FALSE),"")</f>
        <v>126893.7048</v>
      </c>
      <c r="P123" s="2">
        <v>1.5</v>
      </c>
      <c r="Q123" s="2">
        <f t="shared" si="21"/>
        <v>3.2</v>
      </c>
      <c r="R123" s="15">
        <f t="array" ref="R123">INDEX(Masterline!$A$2:$E$35,INT(Q123),4)-(Q123-INT(Q123))*INDEX(Masterline!$A$2:$E$35,INT(Q123),5)</f>
        <v>16.1304</v>
      </c>
      <c r="S123" s="71">
        <f>IFERROR((Q123)*VLOOKUP(C123,'SIEMB. CAMAGUI'!$B$2:$C$103,2,FALSE)*(N123-0.0033333*7)*((J123+R123)/2/100)/1000,"")</f>
        <v>501.3564592</v>
      </c>
      <c r="T123" s="119">
        <f t="shared" si="22"/>
        <v>110.3391148</v>
      </c>
      <c r="U123" s="71">
        <f t="shared" si="19"/>
        <v>468.6914136</v>
      </c>
    </row>
    <row r="124">
      <c r="A124" s="109">
        <v>45061.0</v>
      </c>
      <c r="B124" s="2">
        <v>6.0</v>
      </c>
      <c r="C124" s="168" t="s">
        <v>251</v>
      </c>
      <c r="D124" s="2">
        <v>250.0</v>
      </c>
      <c r="E124" s="2">
        <v>1025.0</v>
      </c>
      <c r="F124" s="2" t="s">
        <v>56</v>
      </c>
      <c r="G124" s="17">
        <f t="array" ref="G124">IFERROR(E124*INDEX(PRECIOS!$B$2:$E$44,MATCH(F124,PRECIOS!$B$2:$B$44,0),4),"")</f>
        <v>1377.6</v>
      </c>
      <c r="H124" s="2">
        <v>2.7</v>
      </c>
      <c r="I124" s="2">
        <f t="shared" si="15"/>
        <v>1</v>
      </c>
      <c r="J124" s="171">
        <f>IFERROR(LOOKUP(H124,Masterline!$A$2:$A$34,Masterline!$D$2:$D$34)-(H124-INT(H124))*LOOKUP(H124,Masterline!$A$2:$A$34,Masterline!$E$2:$E$34),"")</f>
        <v>10.068</v>
      </c>
      <c r="K124" s="28">
        <f t="shared" si="23"/>
        <v>919672.1553</v>
      </c>
      <c r="L124" s="117">
        <f>iferror(E124/(VLOOKUP(C124,'SIEMB. CAMAGUI'!$B$2:$C$103,2,FALSE)*N124*I124/1000),"")</f>
        <v>0.9231573573</v>
      </c>
      <c r="M124" s="118">
        <f>IFERROR(K124/VLOOKUP(C124,'SIEMB. CAMAGUI'!$B$2:$C$103,2,FALSE),"")</f>
        <v>0.7868800104</v>
      </c>
      <c r="N124" s="23">
        <v>0.95</v>
      </c>
      <c r="O124" s="71">
        <f>IFERROR(N124*VLOOKUP(C124,'SIEMB. CAMAGUI'!$B$2:$D$103,3,FALSE),"")</f>
        <v>126893.7048</v>
      </c>
      <c r="P124" s="2">
        <v>2.0</v>
      </c>
      <c r="Q124" s="2">
        <f t="shared" si="21"/>
        <v>4.7</v>
      </c>
      <c r="R124" s="15">
        <f t="array" ref="R124">INDEX(Masterline!$A$2:$E$35,INT(Q124),4)-(Q124-INT(Q124))*INDEX(Masterline!$A$2:$E$35,INT(Q124),5)</f>
        <v>12.8016</v>
      </c>
      <c r="S124" s="71">
        <f>IFERROR((Q124)*VLOOKUP(C124,'SIEMB. CAMAGUI'!$B$2:$C$103,2,FALSE)*(N124-0.0033333*7)*((J124+R124)/2/100)/1000,"")</f>
        <v>582.0691826</v>
      </c>
      <c r="T124" s="119">
        <f t="shared" si="22"/>
        <v>83.01729565</v>
      </c>
      <c r="U124" s="71">
        <f t="shared" si="19"/>
        <v>2483.114819</v>
      </c>
    </row>
    <row r="125">
      <c r="A125" s="109">
        <v>45068.0</v>
      </c>
      <c r="B125" s="2">
        <v>6.0</v>
      </c>
      <c r="C125" s="168" t="s">
        <v>251</v>
      </c>
      <c r="D125" s="2">
        <v>225.0</v>
      </c>
      <c r="E125" s="2">
        <v>1200.0</v>
      </c>
      <c r="F125" s="2" t="s">
        <v>54</v>
      </c>
      <c r="G125" s="17">
        <f t="array" ref="G125">IFERROR(E125*INDEX(PRECIOS!$B$2:$E$44,MATCH(F125,PRECIOS!$B$2:$B$44,0),4),"")</f>
        <v>1176</v>
      </c>
      <c r="H125" s="2">
        <v>4.7</v>
      </c>
      <c r="I125" s="2">
        <f t="shared" si="15"/>
        <v>2</v>
      </c>
      <c r="J125" s="171">
        <f>IFERROR(LOOKUP(H125,Masterline!$A$2:$A$34,Masterline!$D$2:$D$34)-(H125-INT(H125))*LOOKUP(H125,Masterline!$A$2:$A$34,Masterline!$E$2:$E$34),"")</f>
        <v>7.7976</v>
      </c>
      <c r="K125" s="28">
        <f t="shared" si="23"/>
        <v>613936.8578</v>
      </c>
      <c r="L125" s="117">
        <f>iferror(E125/(VLOOKUP(C125,'SIEMB. CAMAGUI'!$B$2:$C$103,2,FALSE)*N125*I125/1000),"")</f>
        <v>0.6039594762</v>
      </c>
      <c r="M125" s="118">
        <f>IFERROR(K125/VLOOKUP(C125,'SIEMB. CAMAGUI'!$B$2:$C$103,2,FALSE),"")</f>
        <v>0.5252900594</v>
      </c>
      <c r="N125" s="23">
        <v>0.85</v>
      </c>
      <c r="O125" s="71">
        <f>IFERROR(N125*VLOOKUP(C125,'SIEMB. CAMAGUI'!$B$2:$D$103,3,FALSE),"")</f>
        <v>113536.4727</v>
      </c>
      <c r="P125" s="2">
        <v>2.25</v>
      </c>
      <c r="Q125" s="2">
        <f t="shared" si="21"/>
        <v>6.95</v>
      </c>
      <c r="R125" s="15">
        <f t="array" ref="R125">INDEX(Masterline!$A$2:$E$35,INT(Q125),4)-(Q125-INT(Q125))*INDEX(Masterline!$A$2:$E$35,INT(Q125),5)</f>
        <v>8.5866</v>
      </c>
      <c r="S125" s="71">
        <f>IFERROR((Q125)*VLOOKUP(C125,'SIEMB. CAMAGUI'!$B$2:$C$103,2,FALSE)*(N125-0.0033333*7)*((J125+R125)/2/100)/1000,"")</f>
        <v>550.0917393</v>
      </c>
      <c r="T125" s="119">
        <f t="shared" si="22"/>
        <v>81.27293482</v>
      </c>
      <c r="U125" s="71">
        <f t="shared" si="19"/>
        <v>2885.503232</v>
      </c>
    </row>
    <row r="126">
      <c r="A126" s="109">
        <v>45075.0</v>
      </c>
      <c r="B126" s="2">
        <v>6.0</v>
      </c>
      <c r="C126" s="168" t="s">
        <v>251</v>
      </c>
      <c r="D126" s="2">
        <v>300.0</v>
      </c>
      <c r="E126" s="2">
        <v>2025.0</v>
      </c>
      <c r="F126" s="2" t="s">
        <v>54</v>
      </c>
      <c r="G126" s="17">
        <f t="array" ref="G126">IFERROR(E126*INDEX(PRECIOS!$B$2:$E$44,MATCH(F126,PRECIOS!$B$2:$B$44,0),4),"")</f>
        <v>1984.5</v>
      </c>
      <c r="H126" s="2">
        <v>7.0</v>
      </c>
      <c r="I126" s="2">
        <f t="shared" si="15"/>
        <v>2.3</v>
      </c>
      <c r="J126" s="171">
        <f>IFERROR(LOOKUP(H126,Masterline!$A$2:$A$34,Masterline!$D$2:$D$34)-(H126-INT(H126))*LOOKUP(H126,Masterline!$A$2:$A$34,Masterline!$E$2:$E$34),"")</f>
        <v>6.348</v>
      </c>
      <c r="K126" s="28">
        <f t="shared" si="23"/>
        <v>675128.2744</v>
      </c>
      <c r="L126" s="117">
        <f>iferror(E126/(VLOOKUP(C126,'SIEMB. CAMAGUI'!$B$2:$C$103,2,FALSE)*N126*I126/1000),"")</f>
        <v>0.8862448836</v>
      </c>
      <c r="M126" s="118">
        <f>IFERROR(K126/VLOOKUP(C126,'SIEMB. CAMAGUI'!$B$2:$C$103,2,FALSE),"")</f>
        <v>0.5776460019</v>
      </c>
      <c r="N126" s="23">
        <v>0.85</v>
      </c>
      <c r="O126" s="71">
        <f>IFERROR(N126*VLOOKUP(C126,'SIEMB. CAMAGUI'!$B$2:$D$103,3,FALSE),"")</f>
        <v>113536.4727</v>
      </c>
      <c r="P126" s="2">
        <v>3.0</v>
      </c>
      <c r="Q126" s="2">
        <f t="shared" si="21"/>
        <v>10</v>
      </c>
      <c r="R126" s="15">
        <f t="array" ref="R126">INDEX(Masterline!$A$2:$E$35,INT(Q126),4)-(Q126-INT(Q126))*INDEX(Masterline!$A$2:$E$35,INT(Q126),5)</f>
        <v>6.348</v>
      </c>
      <c r="S126" s="71">
        <f>IFERROR((Q126)*VLOOKUP(C126,'SIEMB. CAMAGUI'!$B$2:$C$103,2,FALSE)*(N126-0.0033333*7)*((J126+R126)/2/100)/1000,"")</f>
        <v>613.32687</v>
      </c>
      <c r="T126" s="119">
        <f t="shared" si="22"/>
        <v>78.3317175</v>
      </c>
      <c r="U126" s="71">
        <f t="shared" si="19"/>
        <v>4725.897921</v>
      </c>
    </row>
    <row r="127">
      <c r="A127" s="109">
        <v>45082.0</v>
      </c>
      <c r="B127" s="2">
        <v>6.0</v>
      </c>
      <c r="C127" s="168" t="s">
        <v>251</v>
      </c>
      <c r="D127" s="2">
        <v>400.0</v>
      </c>
      <c r="E127" s="2">
        <v>2012.0</v>
      </c>
      <c r="F127" s="2" t="s">
        <v>54</v>
      </c>
      <c r="G127" s="17">
        <f t="array" ref="G127">IFERROR(E127*INDEX(PRECIOS!$B$2:$E$44,MATCH(F127,PRECIOS!$B$2:$B$44,0),4),"")</f>
        <v>1971.76</v>
      </c>
      <c r="H127" s="2">
        <v>9.05</v>
      </c>
      <c r="I127" s="2">
        <f t="shared" si="15"/>
        <v>2.05</v>
      </c>
      <c r="J127" s="15">
        <f>IFERROR(LOOKUP(H127,Masterline!$A$2:$A$34,Masterline!$D$2:$D$34)-(H127-INT(H127))*LOOKUP(H127,Masterline!$A$2:$A$34,Masterline!$E$2:$E$34),"")</f>
        <v>5.2896</v>
      </c>
      <c r="K127" s="28">
        <f t="shared" si="23"/>
        <v>835581.0463</v>
      </c>
      <c r="L127" s="117">
        <f>iferror(E127/(VLOOKUP(C127,'SIEMB. CAMAGUI'!$B$2:$C$103,2,FALSE)*N127*I127/1000),"")</f>
        <v>0.965228947</v>
      </c>
      <c r="M127" s="118">
        <f>IFERROR(K127/VLOOKUP(C127,'SIEMB. CAMAGUI'!$B$2:$C$103,2,FALSE),"")</f>
        <v>0.714930879</v>
      </c>
      <c r="N127" s="23">
        <v>0.87</v>
      </c>
      <c r="O127" s="71">
        <f>IFERROR(N127*VLOOKUP(C127,'SIEMB. CAMAGUI'!$B$2:$D$103,3,FALSE),"")</f>
        <v>116207.9191</v>
      </c>
      <c r="P127" s="2">
        <v>3.0</v>
      </c>
      <c r="Q127" s="2">
        <f t="shared" si="21"/>
        <v>12.05</v>
      </c>
      <c r="R127" s="15">
        <f>IFERROR(LOOKUP(Q127,Masterline!$A$2:$A$34,Masterline!$D$2:$D$34)-(Q127-INT(Q127))*LOOKUP(Q127,Masterline!$A$2:$A$34,Masterline!$E$2:$E$34),"")</f>
        <v>4.3968</v>
      </c>
      <c r="S127" s="71">
        <f>IFERROR((Q127)*VLOOKUP(C127,'SIEMB. CAMAGUI'!$B$2:$C$103,2,FALSE)*(N127-0.0033333*7)*((J127+R127)/2/100)/1000,"")</f>
        <v>577.5060748</v>
      </c>
      <c r="T127" s="119">
        <f t="shared" si="22"/>
        <v>44.37651871</v>
      </c>
      <c r="U127" s="71">
        <f t="shared" si="19"/>
        <v>7562.008469</v>
      </c>
    </row>
    <row r="128">
      <c r="A128" s="109">
        <v>45089.0</v>
      </c>
      <c r="B128" s="2">
        <v>6.0</v>
      </c>
      <c r="C128" s="168" t="s">
        <v>251</v>
      </c>
      <c r="D128" s="2">
        <v>450.0</v>
      </c>
      <c r="E128" s="2">
        <v>2775.0</v>
      </c>
      <c r="F128" s="2" t="s">
        <v>54</v>
      </c>
      <c r="G128" s="17">
        <f t="array" ref="G128">IFERROR(E128*INDEX(PRECIOS!$B$2:$E$44,MATCH(F128,PRECIOS!$B$2:$B$44,0),4),"")</f>
        <v>2719.5</v>
      </c>
      <c r="H128" s="2">
        <v>11.0</v>
      </c>
      <c r="I128" s="2">
        <f t="shared" si="15"/>
        <v>1.95</v>
      </c>
      <c r="J128" s="15">
        <f>IFERROR(LOOKUP(H128,Masterline!$A$2:$A$34,Masterline!$D$2:$D$34)-(H128-INT(H128))*LOOKUP(H128,Masterline!$A$2:$A$34,Masterline!$E$2:$E$34),"")</f>
        <v>4.608</v>
      </c>
      <c r="K128" s="28">
        <f t="shared" si="23"/>
        <v>887784.0909</v>
      </c>
      <c r="L128" s="117">
        <f>iferror(E128/(VLOOKUP(C128,'SIEMB. CAMAGUI'!$B$2:$C$103,2,FALSE)*N128*I128/1000),"")</f>
        <v>1.352886434</v>
      </c>
      <c r="M128" s="118">
        <f>IFERROR(K128/VLOOKUP(C128,'SIEMB. CAMAGUI'!$B$2:$C$103,2,FALSE),"")</f>
        <v>0.7595962873</v>
      </c>
      <c r="N128" s="23">
        <v>0.9</v>
      </c>
      <c r="O128" s="71">
        <f>IFERROR(N128*VLOOKUP(C128,'SIEMB. CAMAGUI'!$B$2:$D$103,3,FALSE),"")</f>
        <v>120215.0887</v>
      </c>
      <c r="P128" s="2">
        <v>2.5</v>
      </c>
      <c r="Q128" s="2">
        <f t="shared" si="21"/>
        <v>13.5</v>
      </c>
      <c r="R128" s="15">
        <f>IFERROR(LOOKUP(Q128,Masterline!$A$2:$A$34,Masterline!$D$2:$D$34)-(Q128-INT(Q128))*LOOKUP(Q128,Masterline!$A$2:$A$34,Masterline!$E$2:$E$34),"")</f>
        <v>4.17</v>
      </c>
      <c r="S128" s="71">
        <f>IFERROR((Q128)*VLOOKUP(C128,'SIEMB. CAMAGUI'!$B$2:$C$103,2,FALSE)*(N128-0.0033333*7)*((J128+R128)/2/100)/1000,"")</f>
        <v>607.0975547</v>
      </c>
      <c r="T128" s="119">
        <f t="shared" si="22"/>
        <v>39.27438866</v>
      </c>
      <c r="U128" s="71">
        <f t="shared" si="19"/>
        <v>9765.625</v>
      </c>
    </row>
    <row r="129">
      <c r="A129" s="109">
        <v>45096.0</v>
      </c>
      <c r="B129" s="2">
        <v>4.0</v>
      </c>
      <c r="C129" s="168" t="s">
        <v>244</v>
      </c>
      <c r="D129" s="2">
        <v>300.0</v>
      </c>
      <c r="E129" s="2">
        <v>2074.0</v>
      </c>
      <c r="F129" s="2" t="s">
        <v>54</v>
      </c>
      <c r="G129" s="17">
        <f t="array" ref="G129">IFERROR(E129*INDEX(PRECIOS!$B$2:$E$44,MATCH(F129,PRECIOS!$B$2:$B$44,0),4),"")</f>
        <v>2032.52</v>
      </c>
      <c r="H129" s="2">
        <v>13.0</v>
      </c>
      <c r="I129" s="2">
        <f t="shared" si="15"/>
        <v>2</v>
      </c>
      <c r="J129" s="15">
        <f>IFERROR(LOOKUP(H129,Masterline!$A$2:$A$34,Masterline!$D$2:$D$34)-(H129-INT(H129))*LOOKUP(H129,Masterline!$A$2:$A$34,Masterline!$E$2:$E$34),"")</f>
        <v>4.248</v>
      </c>
      <c r="K129" s="28">
        <f t="shared" si="23"/>
        <v>543242.0687</v>
      </c>
      <c r="L129" s="117">
        <f>iferror(E129/(VLOOKUP(C129,'SIEMB. CAMAGUI'!$B$2:$C$103,2,FALSE)*N129*I129/1000),"")</f>
        <v>1.669849404</v>
      </c>
      <c r="M129" s="118">
        <f>IFERROR(K129/VLOOKUP(C129,'SIEMB. CAMAGUI'!$B$2:$C$103,2,FALSE),"")</f>
        <v>0.8047848109</v>
      </c>
      <c r="N129" s="23">
        <v>0.92</v>
      </c>
      <c r="O129" s="71">
        <f>IFERROR(N129*VLOOKUP(C129,'SIEMB. CAMAGUI'!$B$2:$D$103,3,FALSE),"")</f>
        <v>129377.9344</v>
      </c>
      <c r="P129" s="2">
        <v>2.2</v>
      </c>
      <c r="Q129" s="2">
        <f t="shared" si="21"/>
        <v>15.2</v>
      </c>
      <c r="R129" s="15">
        <f>IFERROR(LOOKUP(Q129,Masterline!$A$2:$A$34,Masterline!$D$2:$D$34)-(Q129-INT(Q129))*LOOKUP(Q129,Masterline!$A$2:$A$34,Masterline!$E$2:$E$34),"")</f>
        <v>3.9</v>
      </c>
      <c r="S129" s="71">
        <f>IFERROR((Q129)*VLOOKUP(C129,'SIEMB. CAMAGUI'!$B$2:$C$103,2,FALSE)*(N129-0.0033333*7)*((J129+R129)/2/100)/1000,"")</f>
        <v>374.8084506</v>
      </c>
      <c r="T129" s="173">
        <f t="shared" si="22"/>
        <v>18.70211265</v>
      </c>
      <c r="U129" s="71">
        <f t="shared" si="19"/>
        <v>7062.146893</v>
      </c>
    </row>
    <row r="130">
      <c r="A130" s="109">
        <v>45103.0</v>
      </c>
      <c r="B130" s="2">
        <v>4.0</v>
      </c>
      <c r="C130" s="168" t="s">
        <v>244</v>
      </c>
      <c r="D130" s="2">
        <v>312.5</v>
      </c>
      <c r="E130" s="2">
        <v>2199.0</v>
      </c>
      <c r="F130" s="2" t="s">
        <v>54</v>
      </c>
      <c r="G130" s="17">
        <f t="array" ref="G130">IFERROR(E130*INDEX(PRECIOS!$B$2:$E$44,MATCH(F130,PRECIOS!$B$2:$B$44,0),4),"")</f>
        <v>2155.02</v>
      </c>
      <c r="H130" s="2">
        <v>15.1</v>
      </c>
      <c r="I130" s="2">
        <f t="shared" si="15"/>
        <v>2.1</v>
      </c>
      <c r="J130" s="15">
        <f>IFERROR(LOOKUP(H130,Masterline!$A$2:$A$34,Masterline!$D$2:$D$34)-(H130-INT(H130))*LOOKUP(H130,Masterline!$A$2:$A$34,Masterline!$E$2:$E$34),"")</f>
        <v>3.912</v>
      </c>
      <c r="K130" s="28">
        <f t="shared" si="23"/>
        <v>529022.6032</v>
      </c>
      <c r="L130" s="117">
        <f>iferror(E130/(VLOOKUP(C130,'SIEMB. CAMAGUI'!$B$2:$C$103,2,FALSE)*N130*I130/1000),"")</f>
        <v>1.686182137</v>
      </c>
      <c r="M130" s="118">
        <f>IFERROR(K130/VLOOKUP(C130,'SIEMB. CAMAGUI'!$B$2:$C$103,2,FALSE),"")</f>
        <v>0.7837194139</v>
      </c>
      <c r="N130" s="23">
        <v>0.92</v>
      </c>
      <c r="O130" s="71">
        <f>IFERROR(N130*VLOOKUP(C130,'SIEMB. CAMAGUI'!$B$2:$D$103,3,FALSE),"")</f>
        <v>129377.9344</v>
      </c>
      <c r="P130" s="2">
        <v>2.1</v>
      </c>
      <c r="Q130" s="2">
        <f t="shared" si="21"/>
        <v>17.2</v>
      </c>
      <c r="R130" s="15">
        <f>IFERROR(LOOKUP(Q130,Masterline!$A$2:$A$34,Masterline!$D$2:$D$34)-(Q130-INT(Q130))*LOOKUP(Q130,Masterline!$A$2:$A$34,Masterline!$E$2:$E$34),"")</f>
        <v>3.6264</v>
      </c>
      <c r="S130" s="71">
        <f>IFERROR((Q130)*VLOOKUP(C130,'SIEMB. CAMAGUI'!$B$2:$C$103,2,FALSE)*(N130-0.0033333*7)*((J130+R130)/2/100)/1000,"")</f>
        <v>392.3940296</v>
      </c>
      <c r="T130" s="173">
        <f t="shared" si="22"/>
        <v>19.97350741</v>
      </c>
      <c r="U130" s="71">
        <f t="shared" si="19"/>
        <v>7988.241309</v>
      </c>
    </row>
    <row r="131">
      <c r="A131" s="109">
        <v>45096.0</v>
      </c>
      <c r="B131" s="2">
        <v>5.0</v>
      </c>
      <c r="C131" s="168" t="s">
        <v>250</v>
      </c>
      <c r="D131" s="2">
        <v>300.0</v>
      </c>
      <c r="E131" s="2">
        <v>2086.0</v>
      </c>
      <c r="F131" s="2" t="s">
        <v>54</v>
      </c>
      <c r="G131" s="17">
        <f t="array" ref="G131">IFERROR(E131*INDEX(PRECIOS!$B$2:$E$44,MATCH(F131,PRECIOS!$B$2:$B$44,0),4),"")</f>
        <v>2044.28</v>
      </c>
      <c r="H131" s="2">
        <v>13.1</v>
      </c>
      <c r="I131" s="2">
        <f t="shared" si="15"/>
        <v>2.1</v>
      </c>
      <c r="J131" s="15">
        <f>IFERROR(LOOKUP(H131,Masterline!$A$2:$A$34,Masterline!$D$2:$D$34)-(H131-INT(H131))*LOOKUP(H131,Masterline!$A$2:$A$34,Masterline!$E$2:$E$34),"")</f>
        <v>4.2324</v>
      </c>
      <c r="K131" s="28">
        <f t="shared" si="23"/>
        <v>541082.2077</v>
      </c>
      <c r="L131" s="117">
        <f>iferror(E131/(VLOOKUP(C131,'SIEMB. CAMAGUI'!$B$2:$C$103,2,FALSE)*N131*I131/1000),"")</f>
        <v>1.635497194</v>
      </c>
      <c r="M131" s="118">
        <f>IFERROR(K131/VLOOKUP(C131,'SIEMB. CAMAGUI'!$B$2:$C$103,2,FALSE),"")</f>
        <v>0.8196074071</v>
      </c>
      <c r="N131" s="23">
        <v>0.92</v>
      </c>
      <c r="O131" s="71">
        <f>IFERROR(N131*VLOOKUP(C131,'SIEMB. CAMAGUI'!$B$2:$D$103,3,FALSE),"")</f>
        <v>144609.1974</v>
      </c>
      <c r="P131" s="2">
        <v>2.2</v>
      </c>
      <c r="Q131" s="2">
        <f t="shared" si="21"/>
        <v>15.3</v>
      </c>
      <c r="R131" s="15">
        <f>IFERROR(LOOKUP(Q131,Masterline!$A$2:$A$34,Masterline!$D$2:$D$34)-(Q131-INT(Q131))*LOOKUP(Q131,Masterline!$A$2:$A$34,Masterline!$E$2:$E$34),"")</f>
        <v>3.888</v>
      </c>
      <c r="S131" s="71">
        <f>IFERROR((Q131)*VLOOKUP(C131,'SIEMB. CAMAGUI'!$B$2:$C$103,2,FALSE)*(N131-0.0033333*7)*((J131+R131)/2/100)/1000,"")</f>
        <v>367.7285715</v>
      </c>
      <c r="T131" s="173">
        <f t="shared" si="22"/>
        <v>16.93214288</v>
      </c>
      <c r="U131" s="71">
        <f t="shared" si="19"/>
        <v>7088.176921</v>
      </c>
    </row>
    <row r="132">
      <c r="A132" s="109">
        <v>45103.0</v>
      </c>
      <c r="B132" s="2">
        <v>5.0</v>
      </c>
      <c r="C132" s="168" t="s">
        <v>250</v>
      </c>
      <c r="D132" s="2">
        <v>250.0</v>
      </c>
      <c r="E132" s="2">
        <v>1849.0</v>
      </c>
      <c r="F132" s="2" t="s">
        <v>54</v>
      </c>
      <c r="G132" s="17">
        <f t="array" ref="G132">IFERROR(E132*INDEX(PRECIOS!$B$2:$E$44,MATCH(F132,PRECIOS!$B$2:$B$44,0),4),"")</f>
        <v>1812.02</v>
      </c>
      <c r="H132" s="2">
        <v>14.7</v>
      </c>
      <c r="I132" s="2">
        <f t="shared" si="15"/>
        <v>1.6</v>
      </c>
      <c r="J132" s="15">
        <f>IFERROR(LOOKUP(H132,Masterline!$A$2:$A$34,Masterline!$D$2:$D$34)-(H132-INT(H132))*LOOKUP(H132,Masterline!$A$2:$A$34,Masterline!$E$2:$E$34),"")</f>
        <v>3.9792</v>
      </c>
      <c r="K132" s="28">
        <f t="shared" si="23"/>
        <v>427392.5091</v>
      </c>
      <c r="L132" s="117">
        <f>iferror(E132/(VLOOKUP(C132,'SIEMB. CAMAGUI'!$B$2:$C$103,2,FALSE)*N132*I132/1000),"")</f>
        <v>2.109023687</v>
      </c>
      <c r="M132" s="118">
        <f>IFERROR(K132/VLOOKUP(C132,'SIEMB. CAMAGUI'!$B$2:$C$103,2,FALSE),"")</f>
        <v>0.6473952778</v>
      </c>
      <c r="N132" s="23">
        <v>0.83</v>
      </c>
      <c r="O132" s="71">
        <f>IFERROR(N132*VLOOKUP(C132,'SIEMB. CAMAGUI'!$B$2:$D$103,3,FALSE),"")</f>
        <v>130462.6455</v>
      </c>
      <c r="P132" s="2">
        <v>2.0</v>
      </c>
      <c r="Q132" s="2">
        <f t="shared" si="21"/>
        <v>16.7</v>
      </c>
      <c r="R132" s="15">
        <f>IFERROR(LOOKUP(Q132,Masterline!$A$2:$A$34,Masterline!$D$2:$D$34)-(Q132-INT(Q132))*LOOKUP(Q132,Masterline!$A$2:$A$34,Masterline!$E$2:$E$34),"")</f>
        <v>3.6996</v>
      </c>
      <c r="S132" s="71">
        <f>IFERROR((Q132)*VLOOKUP(C132,'SIEMB. CAMAGUI'!$B$2:$C$103,2,FALSE)*(N132-0.0033333*7)*((J132+R132)/2/100)/1000,"")</f>
        <v>341.4534045</v>
      </c>
      <c r="T132" s="173">
        <f t="shared" si="22"/>
        <v>22.86335113</v>
      </c>
      <c r="U132" s="71">
        <f t="shared" si="19"/>
        <v>6282.669883</v>
      </c>
    </row>
    <row r="133">
      <c r="A133" s="109">
        <v>45096.0</v>
      </c>
      <c r="B133" s="2">
        <v>6.0</v>
      </c>
      <c r="C133" s="168" t="s">
        <v>251</v>
      </c>
      <c r="D133" s="2">
        <v>475.0</v>
      </c>
      <c r="E133" s="2">
        <v>3325.0</v>
      </c>
      <c r="F133" s="2" t="s">
        <v>54</v>
      </c>
      <c r="G133" s="17">
        <f t="array" ref="G133">IFERROR(E133*INDEX(PRECIOS!$B$2:$E$44,MATCH(F133,PRECIOS!$B$2:$B$44,0),4),"")</f>
        <v>3258.5</v>
      </c>
      <c r="H133" s="2">
        <v>13.2</v>
      </c>
      <c r="I133" s="2">
        <f t="shared" si="15"/>
        <v>2.2</v>
      </c>
      <c r="J133" s="15">
        <f>IFERROR(LOOKUP(H133,Masterline!$A$2:$A$34,Masterline!$D$2:$D$34)-(H133-INT(H133))*LOOKUP(H133,Masterline!$A$2:$A$34,Masterline!$E$2:$E$34),"")</f>
        <v>4.2168</v>
      </c>
      <c r="K133" s="28">
        <f t="shared" si="23"/>
        <v>853368.6323</v>
      </c>
      <c r="L133" s="117">
        <f>iferror(E133/(VLOOKUP(C133,'SIEMB. CAMAGUI'!$B$2:$C$103,2,FALSE)*N133*I133/1000),"")</f>
        <v>1.486364045</v>
      </c>
      <c r="M133" s="118">
        <f>IFERROR(K133/VLOOKUP(C133,'SIEMB. CAMAGUI'!$B$2:$C$103,2,FALSE),"")</f>
        <v>0.7301501022</v>
      </c>
      <c r="N133" s="23">
        <v>0.87</v>
      </c>
      <c r="O133" s="71">
        <f>IFERROR(N133*VLOOKUP(C133,'SIEMB. CAMAGUI'!$B$2:$D$103,3,FALSE),"")</f>
        <v>116207.9191</v>
      </c>
      <c r="P133" s="2">
        <v>2.2</v>
      </c>
      <c r="Q133" s="2">
        <f t="shared" si="21"/>
        <v>15.4</v>
      </c>
      <c r="R133" s="15">
        <f>IFERROR(LOOKUP(Q133,Masterline!$A$2:$A$34,Masterline!$D$2:$D$34)-(Q133-INT(Q133))*LOOKUP(Q133,Masterline!$A$2:$A$34,Masterline!$E$2:$E$34),"")</f>
        <v>3.876</v>
      </c>
      <c r="S133" s="71">
        <f>IFERROR((Q133)*VLOOKUP(C133,'SIEMB. CAMAGUI'!$B$2:$C$103,2,FALSE)*(N133-0.0033333*7)*((J133+R133)/2/100)/1000,"")</f>
        <v>616.6328245</v>
      </c>
      <c r="T133" s="173">
        <f t="shared" si="22"/>
        <v>35.40820612</v>
      </c>
      <c r="U133" s="71">
        <f t="shared" si="19"/>
        <v>11264.46595</v>
      </c>
    </row>
    <row r="134">
      <c r="A134" s="109">
        <v>45103.0</v>
      </c>
      <c r="B134" s="2">
        <v>6.0</v>
      </c>
      <c r="C134" s="168" t="s">
        <v>251</v>
      </c>
      <c r="D134" s="2">
        <v>490.0</v>
      </c>
      <c r="E134" s="2">
        <v>3424.0</v>
      </c>
      <c r="F134" s="2" t="s">
        <v>54</v>
      </c>
      <c r="G134" s="17">
        <f t="array" ref="G134">IFERROR(E134*INDEX(PRECIOS!$B$2:$E$44,MATCH(F134,PRECIOS!$B$2:$B$44,0),4),"")</f>
        <v>3355.52</v>
      </c>
      <c r="H134" s="2">
        <v>15.5</v>
      </c>
      <c r="I134" s="2">
        <f t="shared" si="15"/>
        <v>2.3</v>
      </c>
      <c r="J134" s="15">
        <f>IFERROR(LOOKUP(H134,Masterline!$A$2:$A$34,Masterline!$D$2:$D$34)-(H134-INT(H134))*LOOKUP(H134,Masterline!$A$2:$A$34,Masterline!$E$2:$E$34),"")</f>
        <v>3.864</v>
      </c>
      <c r="K134" s="28">
        <f t="shared" si="23"/>
        <v>818139.3174</v>
      </c>
      <c r="L134" s="117">
        <f>iferror(E134/(VLOOKUP(C134,'SIEMB. CAMAGUI'!$B$2:$C$103,2,FALSE)*N134*I134/1000),"")</f>
        <v>1.498519744</v>
      </c>
      <c r="M134" s="118">
        <f>IFERROR(K134/VLOOKUP(C134,'SIEMB. CAMAGUI'!$B$2:$C$103,2,FALSE),"")</f>
        <v>0.7000075743</v>
      </c>
      <c r="N134" s="23">
        <v>0.85</v>
      </c>
      <c r="O134" s="71">
        <f>IFERROR(N134*VLOOKUP(C134,'SIEMB. CAMAGUI'!$B$2:$D$103,3,FALSE),"")</f>
        <v>113536.4727</v>
      </c>
      <c r="P134" s="2">
        <v>2.2</v>
      </c>
      <c r="Q134" s="2">
        <f t="shared" si="21"/>
        <v>17.7</v>
      </c>
      <c r="R134" s="15">
        <f>IFERROR(LOOKUP(Q134,Masterline!$A$2:$A$34,Masterline!$D$2:$D$34)-(Q134-INT(Q134))*LOOKUP(Q134,Masterline!$A$2:$A$34,Masterline!$E$2:$E$34),"")</f>
        <v>3.5724</v>
      </c>
      <c r="S134" s="71">
        <f>IFERROR((Q134)*VLOOKUP(C134,'SIEMB. CAMAGUI'!$B$2:$C$103,2,FALSE)*(N134-0.0033333*7)*((J134+R134)/2/100)/1000,"")</f>
        <v>635.8593862</v>
      </c>
      <c r="T134" s="173">
        <f t="shared" si="22"/>
        <v>36.46484654</v>
      </c>
      <c r="U134" s="71">
        <f t="shared" si="19"/>
        <v>12681.15942</v>
      </c>
    </row>
    <row r="135">
      <c r="A135" s="109">
        <v>45096.0</v>
      </c>
      <c r="B135" s="2">
        <v>1.0</v>
      </c>
      <c r="C135" s="2" t="s">
        <v>252</v>
      </c>
      <c r="D135" s="2">
        <v>300.0</v>
      </c>
      <c r="E135" s="2">
        <v>1575.0</v>
      </c>
      <c r="F135" s="2" t="s">
        <v>56</v>
      </c>
      <c r="G135" s="17">
        <f t="array" ref="G135">IFERROR(E135*INDEX(PRECIOS!$B$2:$E$44,MATCH(F135,PRECIOS!$B$2:$B$44,0),4),"")</f>
        <v>2116.8</v>
      </c>
      <c r="H135" s="2">
        <v>4.1</v>
      </c>
      <c r="I135" s="2">
        <f t="shared" si="15"/>
        <v>2.1</v>
      </c>
      <c r="J135" s="15">
        <f>IFERROR(LOOKUP(H135,Masterline!$A$2:$A$34,Masterline!$D$2:$D$34)-(H135-INT(H135))*LOOKUP(H135,Masterline!$A$2:$A$34,Masterline!$E$2:$E$34),"")</f>
        <v>8.4168</v>
      </c>
      <c r="K135" s="28">
        <f t="shared" si="23"/>
        <v>869341.4565</v>
      </c>
      <c r="L135" s="117">
        <f>iferror(E135/(VLOOKUP(C135,'SIEMB. CAMAGUI'!$B$2:$C$103,2,FALSE)*N135*I135/1000),"")</f>
        <v>0.7352941176</v>
      </c>
      <c r="M135" s="118">
        <f>IFERROR(K135/VLOOKUP(C135,'SIEMB. CAMAGUI'!$B$2:$C$103,2,FALSE),"")</f>
        <v>0.7244512137</v>
      </c>
      <c r="N135" s="23">
        <v>0.85</v>
      </c>
      <c r="O135" s="71">
        <f>IFERROR(N135*VLOOKUP(C135,'SIEMB. CAMAGUI'!$B$2:$D$103,3,FALSE),"")</f>
        <v>124542.1245</v>
      </c>
      <c r="P135" s="2">
        <v>2.2</v>
      </c>
      <c r="Q135" s="2">
        <f t="shared" si="21"/>
        <v>6.3</v>
      </c>
      <c r="R135" s="15">
        <f>IFERROR(LOOKUP(Q135,Masterline!$A$2:$A$34,Masterline!$D$2:$D$34)-(Q135-INT(Q135))*LOOKUP(Q135,Masterline!$A$2:$A$34,Masterline!$E$2:$E$34),"")</f>
        <v>6.7116</v>
      </c>
      <c r="S135" s="71">
        <f>IFERROR((Q135)*VLOOKUP(C135,'SIEMB. CAMAGUI'!$B$2:$C$103,2,FALSE)*(N135-0.0033333*7)*((J135+R135)/2/100)/1000,"")</f>
        <v>472.7323766</v>
      </c>
      <c r="T135" s="173">
        <f t="shared" si="22"/>
        <v>43.18309416</v>
      </c>
      <c r="U135" s="71">
        <f t="shared" si="19"/>
        <v>3564.299971</v>
      </c>
    </row>
    <row r="136">
      <c r="A136" s="109">
        <v>45103.0</v>
      </c>
      <c r="B136" s="2">
        <v>1.0</v>
      </c>
      <c r="C136" s="2" t="s">
        <v>252</v>
      </c>
      <c r="D136" s="2">
        <v>375.0</v>
      </c>
      <c r="E136" s="2">
        <v>2600.0</v>
      </c>
      <c r="F136" s="2" t="s">
        <v>54</v>
      </c>
      <c r="G136" s="17">
        <f t="array" ref="G136">IFERROR(E136*INDEX(PRECIOS!$B$2:$E$44,MATCH(F136,PRECIOS!$B$2:$B$44,0),4),"")</f>
        <v>2548</v>
      </c>
      <c r="H136" s="2">
        <v>6.8</v>
      </c>
      <c r="I136" s="2">
        <f t="shared" si="15"/>
        <v>2.7</v>
      </c>
      <c r="J136" s="15">
        <f>IFERROR(LOOKUP(H136,Masterline!$A$2:$A$34,Masterline!$D$2:$D$34)-(H136-INT(H136))*LOOKUP(H136,Masterline!$A$2:$A$34,Masterline!$E$2:$E$34),"")</f>
        <v>6.4176</v>
      </c>
      <c r="K136" s="28">
        <f t="shared" si="23"/>
        <v>859309.6925</v>
      </c>
      <c r="L136" s="117">
        <f>iferror(E136/(VLOOKUP(C136,'SIEMB. CAMAGUI'!$B$2:$C$103,2,FALSE)*N136*I136/1000),"")</f>
        <v>0.9440813362</v>
      </c>
      <c r="M136" s="118">
        <f>IFERROR(K136/VLOOKUP(C136,'SIEMB. CAMAGUI'!$B$2:$C$103,2,FALSE),"")</f>
        <v>0.7160914104</v>
      </c>
      <c r="N136" s="23">
        <v>0.85</v>
      </c>
      <c r="O136" s="71">
        <f>IFERROR(N136*VLOOKUP(C136,'SIEMB. CAMAGUI'!$B$2:$D$103,3,FALSE),"")</f>
        <v>124542.1245</v>
      </c>
      <c r="P136" s="2">
        <v>2.2</v>
      </c>
      <c r="Q136" s="2">
        <f t="shared" si="21"/>
        <v>9</v>
      </c>
      <c r="R136" s="15">
        <f>IFERROR(LOOKUP(Q136,Masterline!$A$2:$A$34,Masterline!$D$2:$D$34)-(Q136-INT(Q136))*LOOKUP(Q136,Masterline!$A$2:$A$34,Masterline!$E$2:$E$34),"")</f>
        <v>5.304</v>
      </c>
      <c r="S136" s="71">
        <f>IFERROR((Q136)*VLOOKUP(C136,'SIEMB. CAMAGUI'!$B$2:$C$103,2,FALSE)*(N136-0.0033333*7)*((J136+R136)/2/100)/1000,"")</f>
        <v>523.2523717</v>
      </c>
      <c r="T136" s="173">
        <f t="shared" si="22"/>
        <v>37.06309292</v>
      </c>
      <c r="U136" s="71">
        <f t="shared" si="19"/>
        <v>5843.305909</v>
      </c>
    </row>
    <row r="137">
      <c r="A137" s="109">
        <v>45096.0</v>
      </c>
      <c r="B137" s="2">
        <v>2.0</v>
      </c>
      <c r="C137" s="2" t="s">
        <v>254</v>
      </c>
      <c r="D137" s="2">
        <v>225.0</v>
      </c>
      <c r="E137" s="2">
        <v>1225.0</v>
      </c>
      <c r="F137" s="2" t="s">
        <v>56</v>
      </c>
      <c r="G137" s="17">
        <f t="array" ref="G137">IFERROR(E137*INDEX(PRECIOS!$B$2:$E$44,MATCH(F137,PRECIOS!$B$2:$B$44,0),4),"")</f>
        <v>1646.4</v>
      </c>
      <c r="H137" s="2">
        <v>4.0</v>
      </c>
      <c r="I137" s="2">
        <f t="shared" si="15"/>
        <v>2</v>
      </c>
      <c r="J137" s="15">
        <f>IFERROR(LOOKUP(H137,Masterline!$A$2:$A$34,Masterline!$D$2:$D$34)-(H137-INT(H137))*LOOKUP(H137,Masterline!$A$2:$A$34,Masterline!$E$2:$E$34),"")</f>
        <v>8.52</v>
      </c>
      <c r="K137" s="28">
        <f t="shared" si="23"/>
        <v>660211.2676</v>
      </c>
      <c r="L137" s="117">
        <f>iferror(E137/(VLOOKUP(C137,'SIEMB. CAMAGUI'!$B$2:$C$103,2,FALSE)*N137*I137/1000),"")</f>
        <v>0.7585139319</v>
      </c>
      <c r="M137" s="118">
        <f>IFERROR(K137/VLOOKUP(C137,'SIEMB. CAMAGUI'!$B$2:$C$103,2,FALSE),"")</f>
        <v>0.6949592291</v>
      </c>
      <c r="N137" s="23">
        <v>0.85</v>
      </c>
      <c r="O137" s="71">
        <f>IFERROR(N137*VLOOKUP(C137,'SIEMB. CAMAGUI'!$B$2:$D$103,3,FALSE),"")</f>
        <v>134583.3333</v>
      </c>
      <c r="P137" s="2">
        <v>2.2</v>
      </c>
      <c r="Q137" s="2">
        <f t="shared" si="21"/>
        <v>6.2</v>
      </c>
      <c r="R137" s="15">
        <f>IFERROR(LOOKUP(Q137,Masterline!$A$2:$A$34,Masterline!$D$2:$D$34)-(Q137-INT(Q137))*LOOKUP(Q137,Masterline!$A$2:$A$34,Masterline!$E$2:$E$34),"")</f>
        <v>6.7704</v>
      </c>
      <c r="S137" s="71">
        <f>IFERROR((Q137)*VLOOKUP(C137,'SIEMB. CAMAGUI'!$B$2:$C$103,2,FALSE)*(N137-0.0033333*7)*((J137+R137)/2/100)/1000,"")</f>
        <v>372.2499899</v>
      </c>
      <c r="T137" s="173">
        <f t="shared" si="22"/>
        <v>36.81249747</v>
      </c>
      <c r="U137" s="71">
        <f t="shared" si="19"/>
        <v>2640.84507</v>
      </c>
    </row>
    <row r="138">
      <c r="A138" s="109">
        <v>45103.0</v>
      </c>
      <c r="B138" s="2">
        <v>2.0</v>
      </c>
      <c r="C138" s="2" t="s">
        <v>254</v>
      </c>
      <c r="D138" s="2">
        <v>275.0</v>
      </c>
      <c r="E138" s="2">
        <v>1962.0</v>
      </c>
      <c r="F138" s="2" t="s">
        <v>54</v>
      </c>
      <c r="G138" s="17">
        <f t="array" ref="G138">IFERROR(E138*INDEX(PRECIOS!$B$2:$E$44,MATCH(F138,PRECIOS!$B$2:$B$44,0),4),"")</f>
        <v>1922.76</v>
      </c>
      <c r="H138" s="2">
        <v>6.5</v>
      </c>
      <c r="I138" s="2">
        <f t="shared" si="15"/>
        <v>2.5</v>
      </c>
      <c r="J138" s="15">
        <f>IFERROR(LOOKUP(H138,Masterline!$A$2:$A$34,Masterline!$D$2:$D$34)-(H138-INT(H138))*LOOKUP(H138,Masterline!$A$2:$A$34,Masterline!$E$2:$E$34),"")</f>
        <v>6.594</v>
      </c>
      <c r="K138" s="28">
        <f t="shared" si="23"/>
        <v>641608.9219</v>
      </c>
      <c r="L138" s="117">
        <f>iferror(E138/(VLOOKUP(C138,'SIEMB. CAMAGUI'!$B$2:$C$103,2,FALSE)*N138*I138/1000),"")</f>
        <v>1.001339713</v>
      </c>
      <c r="M138" s="118">
        <f>IFERROR(K138/VLOOKUP(C138,'SIEMB. CAMAGUI'!$B$2:$C$103,2,FALSE),"")</f>
        <v>0.6753778125</v>
      </c>
      <c r="N138" s="23">
        <v>0.825</v>
      </c>
      <c r="O138" s="71">
        <f>IFERROR(N138*VLOOKUP(C138,'SIEMB. CAMAGUI'!$B$2:$D$103,3,FALSE),"")</f>
        <v>130625</v>
      </c>
      <c r="P138" s="2">
        <v>2.2</v>
      </c>
      <c r="Q138" s="2">
        <f t="shared" si="21"/>
        <v>8.7</v>
      </c>
      <c r="R138" s="15">
        <f>IFERROR(LOOKUP(Q138,Masterline!$A$2:$A$34,Masterline!$D$2:$D$34)-(Q138-INT(Q138))*LOOKUP(Q138,Masterline!$A$2:$A$34,Masterline!$E$2:$E$34),"")</f>
        <v>5.4024</v>
      </c>
      <c r="S138" s="71">
        <f>IFERROR((Q138)*VLOOKUP(C138,'SIEMB. CAMAGUI'!$B$2:$C$103,2,FALSE)*(N138-0.0033333*7)*((J138+R138)/2/100)/1000,"")</f>
        <v>397.4273517</v>
      </c>
      <c r="T138" s="173">
        <f t="shared" si="22"/>
        <v>30.60683793</v>
      </c>
      <c r="U138" s="71">
        <f t="shared" si="19"/>
        <v>4170.457992</v>
      </c>
    </row>
    <row r="139">
      <c r="A139" s="109">
        <v>45096.0</v>
      </c>
      <c r="B139" s="2">
        <v>3.0</v>
      </c>
      <c r="C139" s="2" t="s">
        <v>255</v>
      </c>
      <c r="D139" s="2">
        <v>225.0</v>
      </c>
      <c r="E139" s="2">
        <v>1325.0</v>
      </c>
      <c r="F139" s="2" t="s">
        <v>56</v>
      </c>
      <c r="G139" s="17">
        <f t="array" ref="G139">IFERROR(E139*INDEX(PRECIOS!$B$2:$E$44,MATCH(F139,PRECIOS!$B$2:$B$44,0),4),"")</f>
        <v>1780.8</v>
      </c>
      <c r="H139" s="2">
        <v>4.2</v>
      </c>
      <c r="I139" s="2">
        <f t="shared" si="15"/>
        <v>2.2</v>
      </c>
      <c r="J139" s="15">
        <f>IFERROR(LOOKUP(H139,Masterline!$A$2:$A$34,Masterline!$D$2:$D$34)-(H139-INT(H139))*LOOKUP(H139,Masterline!$A$2:$A$34,Masterline!$E$2:$E$34),"")</f>
        <v>8.3136</v>
      </c>
      <c r="K139" s="28">
        <f t="shared" si="23"/>
        <v>644383.0419</v>
      </c>
      <c r="L139" s="117">
        <f>iferror(E139/(VLOOKUP(C139,'SIEMB. CAMAGUI'!$B$2:$C$103,2,FALSE)*N139*I139/1000),"")</f>
        <v>0.7458485787</v>
      </c>
      <c r="M139" s="118">
        <f>IFERROR(K139/VLOOKUP(C139,'SIEMB. CAMAGUI'!$B$2:$C$103,2,FALSE),"")</f>
        <v>0.6782979388</v>
      </c>
      <c r="N139" s="23">
        <v>0.85</v>
      </c>
      <c r="O139" s="71">
        <f>IFERROR(N139*VLOOKUP(C139,'SIEMB. CAMAGUI'!$B$2:$D$103,3,FALSE),"")</f>
        <v>115357.1429</v>
      </c>
      <c r="P139" s="2">
        <v>2.2</v>
      </c>
      <c r="Q139" s="2">
        <f t="shared" si="21"/>
        <v>6.4</v>
      </c>
      <c r="R139" s="15">
        <f>IFERROR(LOOKUP(Q139,Masterline!$A$2:$A$34,Masterline!$D$2:$D$34)-(Q139-INT(Q139))*LOOKUP(Q139,Masterline!$A$2:$A$34,Masterline!$E$2:$E$34),"")</f>
        <v>6.6528</v>
      </c>
      <c r="S139" s="71">
        <f>IFERROR((Q139)*VLOOKUP(C139,'SIEMB. CAMAGUI'!$B$2:$C$103,2,FALSE)*(N139-0.0033333*7)*((J139+R139)/2/100)/1000,"")</f>
        <v>376.1157158</v>
      </c>
      <c r="T139" s="173">
        <f t="shared" si="22"/>
        <v>37.77892894</v>
      </c>
      <c r="U139" s="71">
        <f t="shared" si="19"/>
        <v>2706.408776</v>
      </c>
    </row>
    <row r="140">
      <c r="A140" s="109">
        <v>45103.0</v>
      </c>
      <c r="B140" s="2">
        <v>3.0</v>
      </c>
      <c r="C140" s="2" t="s">
        <v>255</v>
      </c>
      <c r="D140" s="2">
        <v>275.0</v>
      </c>
      <c r="E140" s="2">
        <v>1925.0</v>
      </c>
      <c r="F140" s="2" t="s">
        <v>54</v>
      </c>
      <c r="G140" s="17">
        <f t="array" ref="G140">IFERROR(E140*INDEX(PRECIOS!$B$2:$E$44,MATCH(F140,PRECIOS!$B$2:$B$44,0),4),"")</f>
        <v>1886.5</v>
      </c>
      <c r="H140" s="2">
        <v>6.4</v>
      </c>
      <c r="I140" s="2">
        <f t="shared" si="15"/>
        <v>2.2</v>
      </c>
      <c r="J140" s="15">
        <f>IFERROR(LOOKUP(H140,Masterline!$A$2:$A$34,Masterline!$D$2:$D$34)-(H140-INT(H140))*LOOKUP(H140,Masterline!$A$2:$A$34,Masterline!$E$2:$E$34),"")</f>
        <v>6.6528</v>
      </c>
      <c r="K140" s="28">
        <f t="shared" si="23"/>
        <v>645874.6693</v>
      </c>
      <c r="L140" s="117">
        <f>iferror(E140/(VLOOKUP(C140,'SIEMB. CAMAGUI'!$B$2:$C$103,2,FALSE)*N140*I140/1000),"")</f>
        <v>1.109701966</v>
      </c>
      <c r="M140" s="118">
        <f>IFERROR(K140/VLOOKUP(C140,'SIEMB. CAMAGUI'!$B$2:$C$103,2,FALSE),"")</f>
        <v>0.679868073</v>
      </c>
      <c r="N140" s="23">
        <v>0.83</v>
      </c>
      <c r="O140" s="71">
        <f>IFERROR(N140*VLOOKUP(C140,'SIEMB. CAMAGUI'!$B$2:$D$103,3,FALSE),"")</f>
        <v>112642.8571</v>
      </c>
      <c r="P140" s="2">
        <v>2.2</v>
      </c>
      <c r="Q140" s="2">
        <f t="shared" si="21"/>
        <v>8.6</v>
      </c>
      <c r="R140" s="15">
        <f>IFERROR(LOOKUP(Q140,Masterline!$A$2:$A$34,Masterline!$D$2:$D$34)-(Q140-INT(Q140))*LOOKUP(Q140,Masterline!$A$2:$A$34,Masterline!$E$2:$E$34),"")</f>
        <v>5.4312</v>
      </c>
      <c r="S140" s="71">
        <f>IFERROR((Q140)*VLOOKUP(C140,'SIEMB. CAMAGUI'!$B$2:$C$103,2,FALSE)*(N140-0.0033333*7)*((J140+R140)/2/100)/1000,"")</f>
        <v>398.1961112</v>
      </c>
      <c r="T140" s="173">
        <f t="shared" si="22"/>
        <v>30.7990278</v>
      </c>
      <c r="U140" s="71">
        <f t="shared" si="19"/>
        <v>4133.597884</v>
      </c>
    </row>
    <row r="141">
      <c r="A141" s="109">
        <v>44963.0</v>
      </c>
      <c r="B141" s="2">
        <v>8.0</v>
      </c>
      <c r="C141" s="2" t="s">
        <v>237</v>
      </c>
      <c r="D141" s="2">
        <v>5.0</v>
      </c>
      <c r="E141" s="2">
        <v>60.0</v>
      </c>
      <c r="F141" s="2" t="s">
        <v>27</v>
      </c>
      <c r="G141" s="17">
        <f t="array" ref="G141">IFERROR(E141*INDEX(PRECIOS!$B$2:$E$44,MATCH(F141,PRECIOS!$B$2:$B$44,0),4),"")</f>
        <v>99.29538</v>
      </c>
      <c r="H141" s="2">
        <v>0.3</v>
      </c>
      <c r="I141" s="2">
        <f t="shared" si="15"/>
        <v>0</v>
      </c>
      <c r="J141" s="15">
        <f>IFERROR(LOOKUP(H141,Masterline!$A$2:$A$34,Masterline!$D$2:$D$34)-(H141-INT(H141))*LOOKUP(H141,Masterline!$A$2:$A$34,Masterline!$E$2:$E$34),"")</f>
        <v>22.1568</v>
      </c>
      <c r="K141" s="28">
        <f t="shared" si="23"/>
        <v>75221.45195</v>
      </c>
      <c r="L141" s="117" t="str">
        <f>iferror(E141/(VLOOKUP(C141,'SIEMB. CAMAGUI'!$B$2:$C$103,2,FALSE)*N141*I141/1000),"")</f>
        <v/>
      </c>
      <c r="M141" s="118">
        <f>IFERROR(K141/VLOOKUP(C141,'SIEMB. CAMAGUI'!$B$2:$C$103,2,FALSE),"")</f>
        <v>1.880536299</v>
      </c>
      <c r="N141" s="23">
        <v>1.1</v>
      </c>
      <c r="O141" s="71">
        <f>IFERROR(N141*VLOOKUP(C141,'SIEMB. CAMAGUI'!$B$2:$D$103,3,FALSE),"")</f>
        <v>110000</v>
      </c>
      <c r="P141" s="2">
        <v>1.0</v>
      </c>
      <c r="Q141" s="2">
        <f t="shared" si="21"/>
        <v>1.3</v>
      </c>
      <c r="R141" s="15">
        <f>IFERROR(LOOKUP(Q141,Masterline!$A$2:$A$34,Masterline!$D$2:$D$34)-(Q141-INT(Q141))*LOOKUP(Q141,Masterline!$A$2:$A$34,Masterline!$E$2:$E$34),"")</f>
        <v>13.5504</v>
      </c>
      <c r="S141" s="178">
        <f>IFERROR((Q141)*VLOOKUP(C141,'SIEMB. CAMAGUI'!$B$2:$C$103,2,FALSE)*(N141-0.0033333*7)*((J141+R141)/2/100)/1000,"")</f>
        <v>9.995637686</v>
      </c>
      <c r="T141" s="173">
        <f t="shared" si="22"/>
        <v>1.248909422</v>
      </c>
      <c r="U141" s="71">
        <f t="shared" si="19"/>
        <v>22.56643559</v>
      </c>
    </row>
    <row r="142">
      <c r="A142" s="109">
        <v>44970.0</v>
      </c>
      <c r="B142" s="2">
        <v>8.0</v>
      </c>
      <c r="C142" s="2" t="s">
        <v>237</v>
      </c>
      <c r="D142" s="2">
        <v>5.0</v>
      </c>
      <c r="E142" s="2">
        <v>35.0</v>
      </c>
      <c r="F142" s="2" t="s">
        <v>27</v>
      </c>
      <c r="G142" s="17">
        <f t="array" ref="G142">IFERROR(E142*INDEX(PRECIOS!$B$2:$E$44,MATCH(F142,PRECIOS!$B$2:$B$44,0),4),"")</f>
        <v>57.922305</v>
      </c>
      <c r="H142" s="2">
        <v>1.0</v>
      </c>
      <c r="I142" s="2">
        <f t="shared" si="15"/>
        <v>0.7</v>
      </c>
      <c r="J142" s="15">
        <f>IFERROR(LOOKUP(H142,Masterline!$A$2:$A$34,Masterline!$D$2:$D$34)-(H142-INT(H142))*LOOKUP(H142,Masterline!$A$2:$A$34,Masterline!$E$2:$E$34),"")</f>
        <v>14.112</v>
      </c>
      <c r="K142" s="28">
        <f t="shared" si="23"/>
        <v>35430.839</v>
      </c>
      <c r="L142" s="117">
        <f>iferror(E142/(VLOOKUP(C142,'SIEMB. CAMAGUI'!$B$2:$C$103,2,FALSE)*N142*I142/1000),"")</f>
        <v>1.25</v>
      </c>
      <c r="M142" s="118">
        <f>IFERROR(K142/VLOOKUP(C142,'SIEMB. CAMAGUI'!$B$2:$C$103,2,FALSE),"")</f>
        <v>0.8857709751</v>
      </c>
      <c r="N142" s="23">
        <v>1.0</v>
      </c>
      <c r="O142" s="71">
        <f>IFERROR(N142*VLOOKUP(C142,'SIEMB. CAMAGUI'!$B$2:$D$103,3,FALSE),"")</f>
        <v>100000</v>
      </c>
      <c r="P142" s="2">
        <v>1.0</v>
      </c>
      <c r="Q142" s="2">
        <f t="shared" si="21"/>
        <v>2</v>
      </c>
      <c r="R142" s="15">
        <f>IFERROR(LOOKUP(Q142,Masterline!$A$2:$A$34,Masterline!$D$2:$D$34)-(Q142-INT(Q142))*LOOKUP(Q142,Masterline!$A$2:$A$34,Masterline!$E$2:$E$34),"")</f>
        <v>11.076</v>
      </c>
      <c r="S142" s="178">
        <f>IFERROR((Q142)*VLOOKUP(C142,'SIEMB. CAMAGUI'!$B$2:$C$103,2,FALSE)*(N142-0.0033333*7)*((J142+R142)/2/100)/1000,"")</f>
        <v>9.840114351</v>
      </c>
      <c r="T142" s="173">
        <f t="shared" si="22"/>
        <v>1.210028588</v>
      </c>
      <c r="U142" s="71">
        <f t="shared" si="19"/>
        <v>35.430839</v>
      </c>
    </row>
    <row r="143">
      <c r="A143" s="109">
        <v>44977.0</v>
      </c>
      <c r="B143" s="2">
        <v>8.0</v>
      </c>
      <c r="C143" s="2" t="s">
        <v>237</v>
      </c>
      <c r="D143" s="2">
        <v>5.0</v>
      </c>
      <c r="E143" s="2">
        <v>35.0</v>
      </c>
      <c r="F143" s="2" t="s">
        <v>50</v>
      </c>
      <c r="G143" s="17">
        <f t="array" ref="G143">IFERROR(E143*INDEX(PRECIOS!$B$2:$E$44,MATCH(F143,PRECIOS!$B$2:$B$44,0),4),"")</f>
        <v>48.93</v>
      </c>
      <c r="H143" s="2">
        <v>2.7</v>
      </c>
      <c r="I143" s="2">
        <f t="shared" si="15"/>
        <v>1.7</v>
      </c>
      <c r="J143" s="15">
        <f>IFERROR(LOOKUP(H143,Masterline!$A$2:$A$34,Masterline!$D$2:$D$34)-(H143-INT(H143))*LOOKUP(H143,Masterline!$A$2:$A$34,Masterline!$E$2:$E$34),"")</f>
        <v>10.068</v>
      </c>
      <c r="K143" s="28">
        <f t="shared" si="23"/>
        <v>18393.44311</v>
      </c>
      <c r="L143" s="117">
        <f>iferror(E143/(VLOOKUP(C143,'SIEMB. CAMAGUI'!$B$2:$C$103,2,FALSE)*N143*I143/1000),"")</f>
        <v>0.6433823529</v>
      </c>
      <c r="M143" s="118">
        <f>IFERROR(K143/VLOOKUP(C143,'SIEMB. CAMAGUI'!$B$2:$C$103,2,FALSE),"")</f>
        <v>0.4598360776</v>
      </c>
      <c r="N143" s="23">
        <v>0.8</v>
      </c>
      <c r="O143" s="71">
        <f>IFERROR(N143*VLOOKUP(C143,'SIEMB. CAMAGUI'!$B$2:$D$103,3,FALSE),"")</f>
        <v>80000</v>
      </c>
      <c r="P143" s="2">
        <v>1.5</v>
      </c>
      <c r="Q143" s="2">
        <f t="shared" si="21"/>
        <v>4.2</v>
      </c>
      <c r="R143" s="15">
        <f>IFERROR(LOOKUP(Q143,Masterline!$A$2:$A$34,Masterline!$D$2:$D$34)-(Q143-INT(Q143))*LOOKUP(Q143,Masterline!$A$2:$A$34,Masterline!$E$2:$E$34),"")</f>
        <v>8.3136</v>
      </c>
      <c r="S143" s="178">
        <f>IFERROR((Q143)*VLOOKUP(C143,'SIEMB. CAMAGUI'!$B$2:$C$103,2,FALSE)*(N143-0.0033333*7)*((J143+R143)/2/100)/1000,"")</f>
        <v>11.99215944</v>
      </c>
      <c r="T143" s="173">
        <f t="shared" si="22"/>
        <v>1.748039861</v>
      </c>
      <c r="U143" s="71">
        <f t="shared" si="19"/>
        <v>49.66229638</v>
      </c>
    </row>
    <row r="144">
      <c r="A144" s="109">
        <v>44984.0</v>
      </c>
      <c r="B144" s="2">
        <v>8.0</v>
      </c>
      <c r="C144" s="2" t="s">
        <v>237</v>
      </c>
      <c r="D144" s="2">
        <v>5.0</v>
      </c>
      <c r="E144" s="2">
        <v>35.0</v>
      </c>
      <c r="F144" s="2" t="s">
        <v>50</v>
      </c>
      <c r="G144" s="17">
        <f t="array" ref="G144">IFERROR(E144*INDEX(PRECIOS!$B$2:$E$44,MATCH(F144,PRECIOS!$B$2:$B$44,0),4),"")</f>
        <v>48.93</v>
      </c>
      <c r="H144" s="2">
        <v>3.7</v>
      </c>
      <c r="I144" s="2">
        <f t="shared" si="15"/>
        <v>1</v>
      </c>
      <c r="J144" s="15">
        <f>IFERROR(LOOKUP(H144,Masterline!$A$2:$A$34,Masterline!$D$2:$D$34)-(H144-INT(H144))*LOOKUP(H144,Masterline!$A$2:$A$34,Masterline!$E$2:$E$34),"")</f>
        <v>8.8596</v>
      </c>
      <c r="K144" s="28">
        <f t="shared" si="23"/>
        <v>15252.96121</v>
      </c>
      <c r="L144" s="117">
        <f>iferror(E144/(VLOOKUP(C144,'SIEMB. CAMAGUI'!$B$2:$C$103,2,FALSE)*N144*I144/1000),"")</f>
        <v>1.25</v>
      </c>
      <c r="M144" s="118">
        <f>IFERROR(K144/VLOOKUP(C144,'SIEMB. CAMAGUI'!$B$2:$C$103,2,FALSE),"")</f>
        <v>0.3813240302</v>
      </c>
      <c r="N144" s="23">
        <v>0.7</v>
      </c>
      <c r="O144" s="71">
        <f>IFERROR(N144*VLOOKUP(C144,'SIEMB. CAMAGUI'!$B$2:$D$103,3,FALSE),"")</f>
        <v>70000</v>
      </c>
      <c r="P144" s="2">
        <v>1.5</v>
      </c>
      <c r="Q144" s="2">
        <f t="shared" si="21"/>
        <v>5.2</v>
      </c>
      <c r="R144" s="15">
        <f>IFERROR(LOOKUP(Q144,Masterline!$A$2:$A$34,Masterline!$D$2:$D$34)-(Q144-INT(Q144))*LOOKUP(Q144,Masterline!$A$2:$A$34,Masterline!$E$2:$E$34),"")</f>
        <v>7.3608</v>
      </c>
      <c r="S144" s="178">
        <f>IFERROR((Q144)*VLOOKUP(C144,'SIEMB. CAMAGUI'!$B$2:$C$103,2,FALSE)*(N144-0.0033333*7)*((J144+R144)/2/100)/1000,"")</f>
        <v>11.4148401</v>
      </c>
      <c r="T144" s="173">
        <f t="shared" si="22"/>
        <v>1.603710024</v>
      </c>
      <c r="U144" s="71">
        <f t="shared" si="19"/>
        <v>56.43595648</v>
      </c>
    </row>
    <row r="145">
      <c r="A145" s="109">
        <v>44991.0</v>
      </c>
      <c r="B145" s="2">
        <v>8.0</v>
      </c>
      <c r="C145" s="2" t="s">
        <v>237</v>
      </c>
      <c r="D145" s="2">
        <v>8.0</v>
      </c>
      <c r="E145" s="2">
        <v>48.0</v>
      </c>
      <c r="F145" s="2" t="s">
        <v>31</v>
      </c>
      <c r="G145" s="17">
        <f t="array" ref="G145">IFERROR(E145*INDEX(PRECIOS!$B$2:$E$44,MATCH(F145,PRECIOS!$B$2:$B$44,0),4),"")</f>
        <v>58.95</v>
      </c>
      <c r="H145" s="2">
        <v>6.45</v>
      </c>
      <c r="I145" s="2">
        <f t="shared" si="15"/>
        <v>2.75</v>
      </c>
      <c r="J145" s="15">
        <f>IFERROR(LOOKUP(H145,Masterline!$A$2:$A$34,Masterline!$D$2:$D$34)-(H145-INT(H145))*LOOKUP(H145,Masterline!$A$2:$A$34,Masterline!$E$2:$E$34),"")</f>
        <v>6.6234</v>
      </c>
      <c r="K145" s="28">
        <f t="shared" si="23"/>
        <v>18726.1841</v>
      </c>
      <c r="L145" s="117">
        <f>iferror(E145/(VLOOKUP(C145,'SIEMB. CAMAGUI'!$B$2:$C$103,2,FALSE)*N145*I145/1000),"")</f>
        <v>0.6233766234</v>
      </c>
      <c r="M145" s="118">
        <f>IFERROR(K145/VLOOKUP(C145,'SIEMB. CAMAGUI'!$B$2:$C$103,2,FALSE),"")</f>
        <v>0.4681546024</v>
      </c>
      <c r="N145" s="23">
        <v>0.7</v>
      </c>
      <c r="O145" s="71">
        <f>IFERROR(N145*VLOOKUP(C145,'SIEMB. CAMAGUI'!$B$2:$D$103,3,FALSE),"")</f>
        <v>70000</v>
      </c>
      <c r="P145" s="2">
        <v>2.0</v>
      </c>
      <c r="Q145" s="2">
        <f t="shared" si="21"/>
        <v>8.45</v>
      </c>
      <c r="R145" s="15">
        <f>IFERROR(LOOKUP(Q145,Masterline!$A$2:$A$34,Masterline!$D$2:$D$34)-(Q145-INT(Q145))*LOOKUP(Q145,Masterline!$A$2:$A$34,Masterline!$E$2:$E$34),"")</f>
        <v>5.4744</v>
      </c>
      <c r="S145" s="178">
        <f>IFERROR((Q145)*VLOOKUP(C145,'SIEMB. CAMAGUI'!$B$2:$C$103,2,FALSE)*(N145-0.0033333*7)*((J145+R145)/2/100)/1000,"")</f>
        <v>13.83464559</v>
      </c>
      <c r="T145" s="173">
        <f t="shared" si="22"/>
        <v>1.458661398</v>
      </c>
      <c r="U145" s="71">
        <f t="shared" si="19"/>
        <v>120.7838874</v>
      </c>
    </row>
    <row r="146">
      <c r="A146" s="109">
        <v>44998.0</v>
      </c>
      <c r="B146" s="2">
        <v>8.0</v>
      </c>
      <c r="C146" s="2" t="s">
        <v>237</v>
      </c>
      <c r="D146" s="2">
        <v>12.5</v>
      </c>
      <c r="E146" s="2">
        <v>59.0</v>
      </c>
      <c r="F146" s="2" t="s">
        <v>31</v>
      </c>
      <c r="G146" s="17">
        <f t="array" ref="G146">IFERROR(E146*INDEX(PRECIOS!$B$2:$E$44,MATCH(F146,PRECIOS!$B$2:$B$44,0),4),"")</f>
        <v>72.459375</v>
      </c>
      <c r="H146" s="2">
        <v>7.67</v>
      </c>
      <c r="I146" s="2">
        <f t="shared" si="15"/>
        <v>1.22</v>
      </c>
      <c r="J146" s="15">
        <f>IFERROR(LOOKUP(H146,Masterline!$A$2:$A$34,Masterline!$D$2:$D$34)-(H146-INT(H146))*LOOKUP(H146,Masterline!$A$2:$A$34,Masterline!$E$2:$E$34),"")</f>
        <v>5.92992</v>
      </c>
      <c r="K146" s="28">
        <f t="shared" si="23"/>
        <v>27483.10611</v>
      </c>
      <c r="L146" s="117">
        <f>iferror(E146/(VLOOKUP(C146,'SIEMB. CAMAGUI'!$B$2:$C$103,2,FALSE)*N146*I146/1000),"")</f>
        <v>1.511270492</v>
      </c>
      <c r="M146" s="118">
        <f>IFERROR(K146/VLOOKUP(C146,'SIEMB. CAMAGUI'!$B$2:$C$103,2,FALSE),"")</f>
        <v>0.6870776528</v>
      </c>
      <c r="N146" s="23">
        <v>0.8</v>
      </c>
      <c r="O146" s="71">
        <f>IFERROR(N146*VLOOKUP(C146,'SIEMB. CAMAGUI'!$B$2:$D$103,3,FALSE),"")</f>
        <v>80000</v>
      </c>
      <c r="P146" s="2">
        <v>2.0</v>
      </c>
      <c r="Q146" s="2">
        <f t="shared" si="21"/>
        <v>9.67</v>
      </c>
      <c r="R146" s="15">
        <f>IFERROR(LOOKUP(Q146,Masterline!$A$2:$A$34,Masterline!$D$2:$D$34)-(Q146-INT(Q146))*LOOKUP(Q146,Masterline!$A$2:$A$34,Masterline!$E$2:$E$34),"")</f>
        <v>5.11104</v>
      </c>
      <c r="S146" s="178">
        <f>IFERROR((Q146)*VLOOKUP(C146,'SIEMB. CAMAGUI'!$B$2:$C$103,2,FALSE)*(N146-0.0033333*7)*((J146+R146)/2/100)/1000,"")</f>
        <v>16.58433657</v>
      </c>
      <c r="T146" s="173">
        <f t="shared" si="22"/>
        <v>1.021084143</v>
      </c>
      <c r="U146" s="71">
        <f t="shared" si="19"/>
        <v>210.7954239</v>
      </c>
    </row>
    <row r="147">
      <c r="A147" s="109">
        <v>45005.0</v>
      </c>
      <c r="B147" s="2">
        <v>8.0</v>
      </c>
      <c r="C147" s="2" t="s">
        <v>237</v>
      </c>
      <c r="D147" s="2">
        <v>14.0</v>
      </c>
      <c r="E147" s="2">
        <v>84.0</v>
      </c>
      <c r="F147" s="2" t="s">
        <v>31</v>
      </c>
      <c r="G147" s="17">
        <f t="array" ref="G147">IFERROR(E147*INDEX(PRECIOS!$B$2:$E$44,MATCH(F147,PRECIOS!$B$2:$B$44,0),4),"")</f>
        <v>103.1625</v>
      </c>
      <c r="H147" s="2">
        <v>10.2</v>
      </c>
      <c r="I147" s="2">
        <f t="shared" si="15"/>
        <v>2.53</v>
      </c>
      <c r="J147" s="15">
        <f>IFERROR(LOOKUP(H147,Masterline!$A$2:$A$34,Masterline!$D$2:$D$34)-(H147-INT(H147))*LOOKUP(H147,Masterline!$A$2:$A$34,Masterline!$E$2:$E$34),"")</f>
        <v>4.7928</v>
      </c>
      <c r="K147" s="28">
        <f t="shared" si="23"/>
        <v>28637.72783</v>
      </c>
      <c r="L147" s="117">
        <f>iferror(E147/(VLOOKUP(C147,'SIEMB. CAMAGUI'!$B$2:$C$103,2,FALSE)*N147*I147/1000),"")</f>
        <v>1.037549407</v>
      </c>
      <c r="M147" s="118">
        <f>IFERROR(K147/VLOOKUP(C147,'SIEMB. CAMAGUI'!$B$2:$C$103,2,FALSE),"")</f>
        <v>0.7159431958</v>
      </c>
      <c r="N147" s="23">
        <v>0.8</v>
      </c>
      <c r="O147" s="71">
        <f>IFERROR(N147*VLOOKUP(C147,'SIEMB. CAMAGUI'!$B$2:$D$103,3,FALSE),"")</f>
        <v>80000</v>
      </c>
      <c r="P147" s="2">
        <v>2.0</v>
      </c>
      <c r="Q147" s="2">
        <f t="shared" si="21"/>
        <v>12.2</v>
      </c>
      <c r="R147" s="15">
        <f>IFERROR(LOOKUP(Q147,Masterline!$A$2:$A$34,Masterline!$D$2:$D$34)-(Q147-INT(Q147))*LOOKUP(Q147,Masterline!$A$2:$A$34,Masterline!$E$2:$E$34),"")</f>
        <v>4.3752</v>
      </c>
      <c r="S147" s="181">
        <f>IFERROR((Q147)*VLOOKUP(C147,'SIEMB. CAMAGUI'!$B$2:$C$103,2,FALSE)*(N147-0.0033333*7)*((J147+R147)/2/100)/1000,"")</f>
        <v>17.37397642</v>
      </c>
      <c r="T147" s="173">
        <f t="shared" si="22"/>
        <v>0.8434941049</v>
      </c>
      <c r="U147" s="71">
        <f t="shared" si="19"/>
        <v>292.1048239</v>
      </c>
    </row>
    <row r="148">
      <c r="A148" s="109">
        <v>45012.0</v>
      </c>
      <c r="B148" s="2">
        <v>8.0</v>
      </c>
      <c r="C148" s="2" t="s">
        <v>237</v>
      </c>
      <c r="D148" s="2">
        <v>14.0</v>
      </c>
      <c r="E148" s="2">
        <v>84.0</v>
      </c>
      <c r="F148" s="2" t="s">
        <v>31</v>
      </c>
      <c r="G148" s="17">
        <f t="array" ref="G148">IFERROR(E148*INDEX(PRECIOS!$B$2:$E$44,MATCH(F148,PRECIOS!$B$2:$B$44,0),4),"")</f>
        <v>103.1625</v>
      </c>
      <c r="H148" s="2">
        <v>12.6</v>
      </c>
      <c r="I148" s="2">
        <f t="shared" si="15"/>
        <v>2.4</v>
      </c>
      <c r="J148" s="15">
        <f>IFERROR(LOOKUP(H148,Masterline!$A$2:$A$34,Masterline!$D$2:$D$34)-(H148-INT(H148))*LOOKUP(H148,Masterline!$A$2:$A$34,Masterline!$E$2:$E$34),"")</f>
        <v>4.3176</v>
      </c>
      <c r="K148" s="28">
        <f t="shared" si="23"/>
        <v>25734.46153</v>
      </c>
      <c r="L148" s="117">
        <f>iferror(E148/(VLOOKUP(C148,'SIEMB. CAMAGUI'!$B$2:$C$103,2,FALSE)*N148*I148/1000),"")</f>
        <v>1.09375</v>
      </c>
      <c r="M148" s="118">
        <f>IFERROR(K148/VLOOKUP(C148,'SIEMB. CAMAGUI'!$B$2:$C$103,2,FALSE),"")</f>
        <v>0.6433615383</v>
      </c>
      <c r="N148" s="23">
        <v>0.8</v>
      </c>
      <c r="O148" s="71">
        <f>IFERROR(N148*VLOOKUP(C148,'SIEMB. CAMAGUI'!$B$2:$D$103,3,FALSE),"")</f>
        <v>80000</v>
      </c>
      <c r="P148" s="2">
        <v>2.0</v>
      </c>
      <c r="Q148" s="2">
        <f t="shared" si="21"/>
        <v>14.6</v>
      </c>
      <c r="R148" s="15">
        <f>IFERROR(LOOKUP(Q148,Masterline!$A$2:$A$34,Masterline!$D$2:$D$34)-(Q148-INT(Q148))*LOOKUP(Q148,Masterline!$A$2:$A$34,Masterline!$E$2:$E$34),"")</f>
        <v>3.9936</v>
      </c>
      <c r="S148" s="181">
        <f>IFERROR((Q148)*VLOOKUP(C148,'SIEMB. CAMAGUI'!$B$2:$C$103,2,FALSE)*(N148-0.0033333*7)*((J148+R148)/2/100)/1000,"")</f>
        <v>18.8486991</v>
      </c>
      <c r="T148" s="173">
        <f t="shared" si="22"/>
        <v>1.212174776</v>
      </c>
      <c r="U148" s="71">
        <f t="shared" si="19"/>
        <v>324.2542153</v>
      </c>
    </row>
    <row r="149">
      <c r="A149" s="109">
        <v>45019.0</v>
      </c>
      <c r="B149" s="2">
        <v>8.0</v>
      </c>
      <c r="C149" s="2" t="s">
        <v>237</v>
      </c>
      <c r="D149" s="2">
        <v>14.0</v>
      </c>
      <c r="E149" s="2">
        <v>84.0</v>
      </c>
      <c r="F149" s="2" t="s">
        <v>31</v>
      </c>
      <c r="G149" s="17">
        <f t="array" ref="G149">IFERROR(E149*INDEX(PRECIOS!$B$2:$E$44,MATCH(F149,PRECIOS!$B$2:$B$44,0),4),"")</f>
        <v>103.1625</v>
      </c>
      <c r="H149" s="2">
        <v>14.3</v>
      </c>
      <c r="I149" s="2">
        <f t="shared" si="15"/>
        <v>1.7</v>
      </c>
      <c r="J149" s="15">
        <f>IFERROR(LOOKUP(H149,Masterline!$A$2:$A$34,Masterline!$D$2:$D$34)-(H149-INT(H149))*LOOKUP(H149,Masterline!$A$2:$A$34,Masterline!$E$2:$E$34),"")</f>
        <v>4.0368</v>
      </c>
      <c r="K149" s="28">
        <f t="shared" si="23"/>
        <v>24252.40237</v>
      </c>
      <c r="L149" s="117">
        <f>iferror(E149/(VLOOKUP(C149,'SIEMB. CAMAGUI'!$B$2:$C$103,2,FALSE)*N149*I149/1000),"")</f>
        <v>1.544117647</v>
      </c>
      <c r="M149" s="118">
        <f>IFERROR(K149/VLOOKUP(C149,'SIEMB. CAMAGUI'!$B$2:$C$103,2,FALSE),"")</f>
        <v>0.6063100593</v>
      </c>
      <c r="N149" s="23">
        <v>0.8</v>
      </c>
      <c r="O149" s="71">
        <f>IFERROR(N149*VLOOKUP(C149,'SIEMB. CAMAGUI'!$B$2:$D$103,3,FALSE),"")</f>
        <v>80000</v>
      </c>
      <c r="P149" s="2">
        <v>2.0</v>
      </c>
      <c r="Q149" s="2">
        <f t="shared" si="21"/>
        <v>16.3</v>
      </c>
      <c r="R149" s="15">
        <f>IFERROR(LOOKUP(Q149,Masterline!$A$2:$A$34,Masterline!$D$2:$D$34)-(Q149-INT(Q149))*LOOKUP(Q149,Masterline!$A$2:$A$34,Masterline!$E$2:$E$34),"")</f>
        <v>3.7524</v>
      </c>
      <c r="S149" s="181">
        <f>IFERROR((Q149)*VLOOKUP(C149,'SIEMB. CAMAGUI'!$B$2:$C$103,2,FALSE)*(N149-0.0033333*7)*((J149+R149)/2/100)/1000,"")</f>
        <v>19.72174104</v>
      </c>
      <c r="T149" s="173">
        <f t="shared" si="22"/>
        <v>1.430435261</v>
      </c>
      <c r="U149" s="71">
        <f t="shared" si="19"/>
        <v>346.8093539</v>
      </c>
    </row>
    <row r="150">
      <c r="A150" s="109">
        <v>45026.0</v>
      </c>
      <c r="B150" s="2">
        <v>8.0</v>
      </c>
      <c r="C150" s="2" t="s">
        <v>237</v>
      </c>
      <c r="D150" s="2">
        <v>16.0</v>
      </c>
      <c r="E150" s="2">
        <v>96.0</v>
      </c>
      <c r="F150" s="2" t="s">
        <v>20</v>
      </c>
      <c r="G150" s="17">
        <f t="array" ref="G150">IFERROR(E150*INDEX(PRECIOS!$B$2:$E$44,MATCH(F150,PRECIOS!$B$2:$B$44,0),4),"")</f>
        <v>115.598592</v>
      </c>
      <c r="H150" s="2">
        <v>15.9</v>
      </c>
      <c r="I150" s="2">
        <f t="shared" si="15"/>
        <v>1.6</v>
      </c>
      <c r="J150" s="15">
        <f>IFERROR(LOOKUP(H150,Masterline!$A$2:$A$34,Masterline!$D$2:$D$34)-(H150-INT(H150))*LOOKUP(H150,Masterline!$A$2:$A$34,Masterline!$E$2:$E$34),"")</f>
        <v>3.816</v>
      </c>
      <c r="K150" s="28">
        <f t="shared" si="23"/>
        <v>26370.26489</v>
      </c>
      <c r="L150" s="117">
        <f>iferror(E150/(VLOOKUP(C150,'SIEMB. CAMAGUI'!$B$2:$C$103,2,FALSE)*N150*I150/1000),"")</f>
        <v>1.875</v>
      </c>
      <c r="M150" s="118">
        <f>IFERROR(K150/VLOOKUP(C150,'SIEMB. CAMAGUI'!$B$2:$C$103,2,FALSE),"")</f>
        <v>0.6592566222</v>
      </c>
      <c r="N150" s="23">
        <v>0.8</v>
      </c>
      <c r="O150" s="71">
        <f>IFERROR(N150*VLOOKUP(C150,'SIEMB. CAMAGUI'!$B$2:$D$103,3,FALSE),"")</f>
        <v>80000</v>
      </c>
      <c r="P150" s="2">
        <v>2.0</v>
      </c>
      <c r="Q150" s="2">
        <f t="shared" si="21"/>
        <v>17.9</v>
      </c>
      <c r="R150" s="15">
        <f>IFERROR(LOOKUP(Q150,Masterline!$A$2:$A$34,Masterline!$D$2:$D$34)-(Q150-INT(Q150))*LOOKUP(Q150,Masterline!$A$2:$A$34,Masterline!$E$2:$E$34),"")</f>
        <v>3.5508</v>
      </c>
      <c r="S150" s="181">
        <f>IFERROR((Q150)*VLOOKUP(C150,'SIEMB. CAMAGUI'!$B$2:$C$103,2,FALSE)*(N150-0.0033333*7)*((J150+R150)/2/100)/1000,"")</f>
        <v>20.48314799</v>
      </c>
      <c r="T150" s="173">
        <f t="shared" si="22"/>
        <v>1.120786998</v>
      </c>
      <c r="U150" s="71">
        <f t="shared" si="19"/>
        <v>419.2872117</v>
      </c>
    </row>
    <row r="151">
      <c r="A151" s="109">
        <v>45033.0</v>
      </c>
      <c r="B151" s="2">
        <v>8.0</v>
      </c>
      <c r="C151" s="2" t="s">
        <v>237</v>
      </c>
      <c r="D151" s="2">
        <v>16.0</v>
      </c>
      <c r="E151" s="2">
        <v>96.0</v>
      </c>
      <c r="F151" s="2" t="s">
        <v>20</v>
      </c>
      <c r="G151" s="17">
        <f t="array" ref="G151">IFERROR(E151*INDEX(PRECIOS!$B$2:$E$44,MATCH(F151,PRECIOS!$B$2:$B$44,0),4),"")</f>
        <v>115.598592</v>
      </c>
      <c r="H151" s="2">
        <v>18.0</v>
      </c>
      <c r="I151" s="2">
        <f t="shared" si="15"/>
        <v>2.1</v>
      </c>
      <c r="J151" s="15">
        <f>IFERROR(LOOKUP(H151,Masterline!$A$2:$A$34,Masterline!$D$2:$D$34)-(H151-INT(H151))*LOOKUP(H151,Masterline!$A$2:$A$34,Masterline!$E$2:$E$34),"")</f>
        <v>3.528</v>
      </c>
      <c r="K151" s="28">
        <f t="shared" si="23"/>
        <v>25195.26329</v>
      </c>
      <c r="L151" s="117">
        <f>iferror(E151/(VLOOKUP(C151,'SIEMB. CAMAGUI'!$B$2:$C$103,2,FALSE)*N151*I151/1000),"")</f>
        <v>1.523809524</v>
      </c>
      <c r="M151" s="118">
        <f>IFERROR(K151/VLOOKUP(C151,'SIEMB. CAMAGUI'!$B$2:$C$103,2,FALSE),"")</f>
        <v>0.6298815823</v>
      </c>
      <c r="N151" s="23">
        <v>0.75</v>
      </c>
      <c r="O151" s="71">
        <f>IFERROR(N151*VLOOKUP(C151,'SIEMB. CAMAGUI'!$B$2:$D$103,3,FALSE),"")</f>
        <v>75000</v>
      </c>
      <c r="P151" s="2">
        <v>2.0</v>
      </c>
      <c r="Q151" s="2">
        <f t="shared" si="21"/>
        <v>20</v>
      </c>
      <c r="R151" s="15">
        <f>IFERROR(LOOKUP(Q151,Masterline!$A$2:$A$34,Masterline!$D$2:$D$34)-(Q151-INT(Q151))*LOOKUP(Q151,Masterline!$A$2:$A$34,Masterline!$E$2:$E$34),"")</f>
        <v>3.3</v>
      </c>
      <c r="S151" s="181">
        <f>IFERROR((Q151)*VLOOKUP(C151,'SIEMB. CAMAGUI'!$B$2:$C$103,2,FALSE)*(N151-0.0033333*7)*((J151+R151)/2/100)/1000,"")</f>
        <v>19.84672637</v>
      </c>
      <c r="T151" s="173">
        <f t="shared" si="22"/>
        <v>0.9616815932</v>
      </c>
      <c r="U151" s="71">
        <f t="shared" si="19"/>
        <v>453.5147392</v>
      </c>
    </row>
    <row r="152">
      <c r="A152" s="109">
        <v>45040.0</v>
      </c>
      <c r="B152" s="2">
        <v>8.0</v>
      </c>
      <c r="C152" s="2" t="s">
        <v>237</v>
      </c>
      <c r="D152" s="2">
        <v>16.0</v>
      </c>
      <c r="E152" s="2">
        <v>96.0</v>
      </c>
      <c r="F152" s="2" t="s">
        <v>20</v>
      </c>
      <c r="G152" s="17">
        <f t="array" ref="G152">IFERROR(E152*INDEX(PRECIOS!$B$2:$E$44,MATCH(F152,PRECIOS!$B$2:$B$44,0),4),"")</f>
        <v>115.598592</v>
      </c>
      <c r="H152" s="2">
        <v>19.2</v>
      </c>
      <c r="I152" s="2">
        <f t="shared" si="15"/>
        <v>1.2</v>
      </c>
      <c r="J152" s="15">
        <f>IFERROR(LOOKUP(H152,Masterline!$A$2:$A$34,Masterline!$D$2:$D$34)-(H152-INT(H152))*LOOKUP(H152,Masterline!$A$2:$A$34,Masterline!$E$2:$E$34),"")</f>
        <v>3.3888</v>
      </c>
      <c r="K152" s="28">
        <f t="shared" si="23"/>
        <v>24590.80894</v>
      </c>
      <c r="L152" s="117">
        <f>iferror(E152/(VLOOKUP(C152,'SIEMB. CAMAGUI'!$B$2:$C$103,2,FALSE)*N152*I152/1000),"")</f>
        <v>2.666666667</v>
      </c>
      <c r="M152" s="118">
        <f>IFERROR(K152/VLOOKUP(C152,'SIEMB. CAMAGUI'!$B$2:$C$103,2,FALSE),"")</f>
        <v>0.6147702235</v>
      </c>
      <c r="N152" s="23">
        <v>0.75</v>
      </c>
      <c r="O152" s="71">
        <f>IFERROR(N152*VLOOKUP(C152,'SIEMB. CAMAGUI'!$B$2:$D$103,3,FALSE),"")</f>
        <v>75000</v>
      </c>
      <c r="P152" s="2">
        <v>2.0</v>
      </c>
      <c r="Q152" s="2">
        <f t="shared" si="21"/>
        <v>21.2</v>
      </c>
      <c r="R152" s="15">
        <f>IFERROR(LOOKUP(Q152,Masterline!$A$2:$A$34,Masterline!$D$2:$D$34)-(Q152-INT(Q152))*LOOKUP(Q152,Masterline!$A$2:$A$34,Masterline!$E$2:$E$34),"")</f>
        <v>3.3216</v>
      </c>
      <c r="S152" s="181">
        <f>IFERROR((Q152)*VLOOKUP(C152,'SIEMB. CAMAGUI'!$B$2:$C$103,2,FALSE)*(N152-0.0033333*7)*((J152+R152)/2/100)/1000,"")</f>
        <v>20.6751964</v>
      </c>
      <c r="T152" s="173">
        <f t="shared" si="22"/>
        <v>1.1687991</v>
      </c>
      <c r="U152" s="71">
        <f t="shared" si="19"/>
        <v>472.1435316</v>
      </c>
    </row>
    <row r="153">
      <c r="A153" s="109">
        <v>45047.0</v>
      </c>
      <c r="B153" s="2">
        <v>8.0</v>
      </c>
      <c r="C153" s="2" t="s">
        <v>237</v>
      </c>
      <c r="D153" s="2">
        <v>15.0</v>
      </c>
      <c r="E153" s="2">
        <v>91.0</v>
      </c>
      <c r="F153" s="2" t="s">
        <v>20</v>
      </c>
      <c r="G153" s="17">
        <f t="array" ref="G153">IFERROR(E153*INDEX(PRECIOS!$B$2:$E$44,MATCH(F153,PRECIOS!$B$2:$B$44,0),4),"")</f>
        <v>109.577832</v>
      </c>
      <c r="H153" s="2">
        <v>21.0</v>
      </c>
      <c r="I153" s="2">
        <f t="shared" si="15"/>
        <v>1.8</v>
      </c>
      <c r="J153" s="15">
        <f>IFERROR(LOOKUP(H153,Masterline!$A$2:$A$34,Masterline!$D$2:$D$34)-(H153-INT(H153))*LOOKUP(H153,Masterline!$A$2:$A$34,Masterline!$E$2:$E$34),"")</f>
        <v>3.336</v>
      </c>
      <c r="K153" s="28">
        <f t="shared" si="23"/>
        <v>21411.44227</v>
      </c>
      <c r="L153" s="117">
        <f>iferror(E153/(VLOOKUP(C153,'SIEMB. CAMAGUI'!$B$2:$C$103,2,FALSE)*N153*I153/1000),"")</f>
        <v>1.805555556</v>
      </c>
      <c r="M153" s="118">
        <f>IFERROR(K153/VLOOKUP(C153,'SIEMB. CAMAGUI'!$B$2:$C$103,2,FALSE),"")</f>
        <v>0.5352860569</v>
      </c>
      <c r="N153" s="23">
        <v>0.7</v>
      </c>
      <c r="O153" s="71">
        <f>IFERROR(N153*VLOOKUP(C153,'SIEMB. CAMAGUI'!$B$2:$D$103,3,FALSE),"")</f>
        <v>70000</v>
      </c>
      <c r="P153" s="2">
        <v>2.0</v>
      </c>
      <c r="Q153" s="2">
        <f t="shared" si="21"/>
        <v>23</v>
      </c>
      <c r="R153" s="15">
        <f>IFERROR(LOOKUP(Q153,Masterline!$A$2:$A$34,Masterline!$D$2:$D$34)-(Q153-INT(Q153))*LOOKUP(Q153,Masterline!$A$2:$A$34,Masterline!$E$2:$E$34),"")</f>
        <v>3.276</v>
      </c>
      <c r="S153" s="181">
        <f>IFERROR((Q153)*VLOOKUP(C153,'SIEMB. CAMAGUI'!$B$2:$C$103,2,FALSE)*(N153-0.0033333*7)*((J153+R153)/2/100)/1000,"")</f>
        <v>20.5809591</v>
      </c>
      <c r="T153" s="173">
        <f t="shared" si="22"/>
        <v>1.395239774</v>
      </c>
      <c r="U153" s="71">
        <f t="shared" si="19"/>
        <v>449.6402878</v>
      </c>
    </row>
    <row r="154">
      <c r="A154" s="109">
        <v>45054.0</v>
      </c>
      <c r="B154" s="2">
        <v>8.0</v>
      </c>
      <c r="C154" s="2" t="s">
        <v>237</v>
      </c>
      <c r="D154" s="2">
        <v>15.0</v>
      </c>
      <c r="E154" s="2">
        <v>90.0</v>
      </c>
      <c r="F154" s="2" t="s">
        <v>20</v>
      </c>
      <c r="G154" s="17">
        <f t="array" ref="G154">IFERROR(E154*INDEX(PRECIOS!$B$2:$E$44,MATCH(F154,PRECIOS!$B$2:$B$44,0),4),"")</f>
        <v>108.37368</v>
      </c>
      <c r="H154" s="2">
        <v>22.8</v>
      </c>
      <c r="I154" s="2">
        <f t="shared" si="15"/>
        <v>1.8</v>
      </c>
      <c r="J154" s="15">
        <f>IFERROR(LOOKUP(H154,Masterline!$A$2:$A$34,Masterline!$D$2:$D$34)-(H154-INT(H154))*LOOKUP(H154,Masterline!$A$2:$A$34,Masterline!$E$2:$E$34),"")</f>
        <v>3.1848</v>
      </c>
      <c r="K154" s="28">
        <f t="shared" si="23"/>
        <v>20657.33286</v>
      </c>
      <c r="L154" s="117">
        <f>iferror(E154/(VLOOKUP(C154,'SIEMB. CAMAGUI'!$B$2:$C$103,2,FALSE)*N154*I154/1000),"")</f>
        <v>1.923076923</v>
      </c>
      <c r="M154" s="118">
        <f>IFERROR(K154/VLOOKUP(C154,'SIEMB. CAMAGUI'!$B$2:$C$103,2,FALSE),"")</f>
        <v>0.5164333214</v>
      </c>
      <c r="N154" s="23">
        <v>0.65</v>
      </c>
      <c r="O154" s="71">
        <f>IFERROR(N154*VLOOKUP(C154,'SIEMB. CAMAGUI'!$B$2:$D$103,3,FALSE),"")</f>
        <v>65000</v>
      </c>
      <c r="P154" s="2">
        <v>2.0</v>
      </c>
      <c r="Q154" s="2">
        <f t="shared" si="21"/>
        <v>24.8</v>
      </c>
      <c r="R154" s="15">
        <f>IFERROR(LOOKUP(Q154,Masterline!$A$2:$A$34,Masterline!$D$2:$D$34)-(Q154-INT(Q154))*LOOKUP(Q154,Masterline!$A$2:$A$34,Masterline!$E$2:$E$34),"")</f>
        <v>3.1224</v>
      </c>
      <c r="S154" s="181">
        <f>IFERROR((Q154)*VLOOKUP(C154,'SIEMB. CAMAGUI'!$B$2:$C$103,2,FALSE)*(N154-0.0033333*7)*((J154+R154)/2/100)/1000,"")</f>
        <v>19.60446682</v>
      </c>
      <c r="T154" s="173">
        <f t="shared" si="22"/>
        <v>1.151116705</v>
      </c>
      <c r="U154" s="71">
        <f t="shared" si="19"/>
        <v>470.9871891</v>
      </c>
    </row>
    <row r="155">
      <c r="A155" s="109">
        <v>45061.0</v>
      </c>
      <c r="B155" s="2">
        <v>8.0</v>
      </c>
      <c r="C155" s="2" t="s">
        <v>237</v>
      </c>
      <c r="D155" s="2">
        <v>15.0</v>
      </c>
      <c r="E155" s="2">
        <v>90.0</v>
      </c>
      <c r="F155" s="2" t="s">
        <v>20</v>
      </c>
      <c r="G155" s="17">
        <f t="array" ref="G155">IFERROR(E155*INDEX(PRECIOS!$B$2:$E$44,MATCH(F155,PRECIOS!$B$2:$B$44,0),4),"")</f>
        <v>108.37368</v>
      </c>
      <c r="H155" s="2">
        <v>24.0</v>
      </c>
      <c r="I155" s="2">
        <f t="shared" si="15"/>
        <v>1.2</v>
      </c>
      <c r="J155" s="15">
        <f>IFERROR(LOOKUP(H155,Masterline!$A$2:$A$34,Masterline!$D$2:$D$34)-(H155-INT(H155))*LOOKUP(H155,Masterline!$A$2:$A$34,Masterline!$E$2:$E$34),"")</f>
        <v>3.18</v>
      </c>
      <c r="K155" s="28">
        <f t="shared" si="23"/>
        <v>19654.08805</v>
      </c>
      <c r="L155" s="117">
        <f>iferror(E155/(VLOOKUP(C155,'SIEMB. CAMAGUI'!$B$2:$C$103,2,FALSE)*N155*I155/1000),"")</f>
        <v>2.884615385</v>
      </c>
      <c r="M155" s="118">
        <f>IFERROR(K155/VLOOKUP(C155,'SIEMB. CAMAGUI'!$B$2:$C$103,2,FALSE),"")</f>
        <v>0.4913522013</v>
      </c>
      <c r="N155" s="23">
        <v>0.65</v>
      </c>
      <c r="O155" s="71">
        <f>IFERROR(N155*VLOOKUP(C155,'SIEMB. CAMAGUI'!$B$2:$D$103,3,FALSE),"")</f>
        <v>65000</v>
      </c>
      <c r="P155" s="2">
        <v>2.0</v>
      </c>
      <c r="Q155" s="2">
        <f t="shared" si="21"/>
        <v>26</v>
      </c>
      <c r="R155" s="15">
        <f>IFERROR(LOOKUP(Q155,Masterline!$A$2:$A$34,Masterline!$D$2:$D$34)-(Q155-INT(Q155))*LOOKUP(Q155,Masterline!$A$2:$A$34,Masterline!$E$2:$E$34),"")</f>
        <v>3.072</v>
      </c>
      <c r="S155" s="181">
        <f>IFERROR((Q155)*VLOOKUP(C155,'SIEMB. CAMAGUI'!$B$2:$C$103,2,FALSE)*(N155-0.0033333*7)*((J155+R155)/2/100)/1000,"")</f>
        <v>20.37319159</v>
      </c>
      <c r="T155" s="173">
        <f t="shared" si="22"/>
        <v>1.343297896</v>
      </c>
      <c r="U155" s="71">
        <f t="shared" si="19"/>
        <v>471.6981132</v>
      </c>
    </row>
    <row r="156">
      <c r="A156" s="109">
        <v>45068.0</v>
      </c>
      <c r="B156" s="2">
        <v>8.0</v>
      </c>
      <c r="C156" s="2" t="s">
        <v>237</v>
      </c>
      <c r="D156" s="2">
        <v>15.0</v>
      </c>
      <c r="E156" s="2">
        <v>75.0</v>
      </c>
      <c r="F156" s="2" t="s">
        <v>54</v>
      </c>
      <c r="G156" s="17">
        <f t="array" ref="G156">IFERROR(E156*INDEX(PRECIOS!$B$2:$E$44,MATCH(F156,PRECIOS!$B$2:$B$44,0),4),"")</f>
        <v>73.5</v>
      </c>
      <c r="H156" s="2">
        <v>25.0</v>
      </c>
      <c r="I156" s="2">
        <f t="shared" si="15"/>
        <v>1</v>
      </c>
      <c r="J156" s="15">
        <f>IFERROR(LOOKUP(H156,Masterline!$A$2:$A$34,Masterline!$D$2:$D$34)-(H156-INT(H156))*LOOKUP(H156,Masterline!$A$2:$A$34,Masterline!$E$2:$E$34),"")</f>
        <v>3.192</v>
      </c>
      <c r="K156" s="28">
        <f t="shared" si="23"/>
        <v>18796.99248</v>
      </c>
      <c r="L156" s="117">
        <f>iferror(E156/(VLOOKUP(C156,'SIEMB. CAMAGUI'!$B$2:$C$103,2,FALSE)*N156*I156/1000),"")</f>
        <v>3.125</v>
      </c>
      <c r="M156" s="118">
        <f>IFERROR(K156/VLOOKUP(C156,'SIEMB. CAMAGUI'!$B$2:$C$103,2,FALSE),"")</f>
        <v>0.469924812</v>
      </c>
      <c r="N156" s="23">
        <v>0.6</v>
      </c>
      <c r="O156" s="71">
        <f>IFERROR(N156*VLOOKUP(C156,'SIEMB. CAMAGUI'!$B$2:$D$103,3,FALSE),"")</f>
        <v>60000</v>
      </c>
      <c r="P156" s="2">
        <v>2.0</v>
      </c>
      <c r="Q156" s="2">
        <f t="shared" si="21"/>
        <v>27</v>
      </c>
      <c r="R156" s="15">
        <f>IFERROR(LOOKUP(Q156,Masterline!$A$2:$A$34,Masterline!$D$2:$D$34)-(Q156-INT(Q156))*LOOKUP(Q156,Masterline!$A$2:$A$34,Masterline!$E$2:$E$34),"")</f>
        <v>2.964</v>
      </c>
      <c r="S156" s="181">
        <f>IFERROR((Q156)*VLOOKUP(C156,'SIEMB. CAMAGUI'!$B$2:$C$103,2,FALSE)*(N156-0.0033333*7)*((J156+R156)/2/100)/1000,"")</f>
        <v>19.16979176</v>
      </c>
      <c r="T156" s="173">
        <f t="shared" si="22"/>
        <v>1.042447939</v>
      </c>
      <c r="U156" s="71">
        <f t="shared" si="19"/>
        <v>469.924812</v>
      </c>
    </row>
    <row r="157">
      <c r="A157" s="109">
        <v>45110.0</v>
      </c>
      <c r="B157" s="2">
        <v>1.0</v>
      </c>
      <c r="C157" s="2" t="s">
        <v>252</v>
      </c>
      <c r="D157" s="2">
        <v>450.0</v>
      </c>
      <c r="E157" s="2">
        <v>2974.0</v>
      </c>
      <c r="F157" s="2" t="s">
        <v>54</v>
      </c>
      <c r="G157" s="17">
        <f t="array" ref="G157">IFERROR(E157*INDEX(PRECIOS!$B$2:$E$44,MATCH(F157,PRECIOS!$B$2:$B$44,0),4),"")</f>
        <v>2914.52</v>
      </c>
      <c r="H157" s="2">
        <v>9.5</v>
      </c>
      <c r="I157" s="2">
        <f t="shared" si="15"/>
        <v>2.7</v>
      </c>
      <c r="J157" s="15">
        <f>IFERROR(LOOKUP(H157,Masterline!$A$2:$A$34,Masterline!$D$2:$D$34)-(H157-INT(H157))*LOOKUP(H157,Masterline!$A$2:$A$34,Masterline!$E$2:$E$34),"")</f>
        <v>5.16</v>
      </c>
      <c r="K157" s="28">
        <f t="shared" si="23"/>
        <v>917992.6561</v>
      </c>
      <c r="L157" s="117">
        <f>iferror(E157/(VLOOKUP(C157,'SIEMB. CAMAGUI'!$B$2:$C$103,2,FALSE)*N157*I157/1000),"")</f>
        <v>0.9977187332</v>
      </c>
      <c r="M157" s="118">
        <f>IFERROR(K157/VLOOKUP(C157,'SIEMB. CAMAGUI'!$B$2:$C$103,2,FALSE),"")</f>
        <v>0.76499388</v>
      </c>
      <c r="N157" s="23">
        <v>0.92</v>
      </c>
      <c r="O157" s="71">
        <f>IFERROR(N157*VLOOKUP(C157,'SIEMB. CAMAGUI'!$B$2:$D$103,3,FALSE),"")</f>
        <v>134798.5348</v>
      </c>
      <c r="P157" s="2">
        <v>2.5</v>
      </c>
      <c r="Q157" s="2">
        <f t="shared" si="21"/>
        <v>12</v>
      </c>
      <c r="R157" s="15">
        <f>IFERROR(LOOKUP(Q157,Masterline!$A$2:$A$34,Masterline!$D$2:$D$34)-(Q157-INT(Q157))*LOOKUP(Q157,Masterline!$A$2:$A$34,Masterline!$E$2:$E$34),"")</f>
        <v>4.404</v>
      </c>
      <c r="S157" s="181">
        <f>IFERROR((Q157)*VLOOKUP(C157,'SIEMB. CAMAGUI'!$B$2:$C$103,2,FALSE)*(N157-0.0033333*7)*((J157+R157)/2/100)/1000,"")</f>
        <v>617.4520007</v>
      </c>
      <c r="T157" s="173">
        <f t="shared" si="22"/>
        <v>41.86300017</v>
      </c>
      <c r="U157" s="71">
        <f t="shared" si="19"/>
        <v>8720.930233</v>
      </c>
    </row>
    <row r="158">
      <c r="A158" s="109">
        <v>45110.0</v>
      </c>
      <c r="B158" s="2">
        <v>2.0</v>
      </c>
      <c r="C158" s="2" t="s">
        <v>254</v>
      </c>
      <c r="D158" s="2">
        <v>320.0</v>
      </c>
      <c r="E158" s="2">
        <v>2161.0</v>
      </c>
      <c r="F158" s="2" t="s">
        <v>54</v>
      </c>
      <c r="G158" s="17">
        <f t="array" ref="G158">IFERROR(E158*INDEX(PRECIOS!$B$2:$E$44,MATCH(F158,PRECIOS!$B$2:$B$44,0),4),"")</f>
        <v>2117.78</v>
      </c>
      <c r="H158" s="2">
        <v>8.4</v>
      </c>
      <c r="I158" s="2">
        <f t="shared" si="15"/>
        <v>1.9</v>
      </c>
      <c r="J158" s="15">
        <f>IFERROR(LOOKUP(H158,Masterline!$A$2:$A$34,Masterline!$D$2:$D$34)-(H158-INT(H158))*LOOKUP(H158,Masterline!$A$2:$A$34,Masterline!$E$2:$E$34),"")</f>
        <v>5.4888</v>
      </c>
      <c r="K158" s="28">
        <f t="shared" si="23"/>
        <v>694054.039</v>
      </c>
      <c r="L158" s="117">
        <f>iferror(E158/(VLOOKUP(C158,'SIEMB. CAMAGUI'!$B$2:$C$103,2,FALSE)*N158*I158/1000),"")</f>
        <v>1.360488542</v>
      </c>
      <c r="M158" s="118">
        <f>IFERROR(K158/VLOOKUP(C158,'SIEMB. CAMAGUI'!$B$2:$C$103,2,FALSE),"")</f>
        <v>0.730583199</v>
      </c>
      <c r="N158" s="23">
        <v>0.88</v>
      </c>
      <c r="O158" s="71">
        <f>IFERROR(N158*VLOOKUP(C158,'SIEMB. CAMAGUI'!$B$2:$D$103,3,FALSE),"")</f>
        <v>139333.3333</v>
      </c>
      <c r="P158" s="2">
        <v>2.2</v>
      </c>
      <c r="Q158" s="2">
        <f t="shared" si="21"/>
        <v>10.6</v>
      </c>
      <c r="R158" s="15">
        <f>IFERROR(LOOKUP(Q158,Masterline!$A$2:$A$34,Masterline!$D$2:$D$34)-(Q158-INT(Q158))*LOOKUP(Q158,Masterline!$A$2:$A$34,Masterline!$E$2:$E$34),"")</f>
        <v>4.7064</v>
      </c>
      <c r="S158" s="181">
        <f>IFERROR((Q158)*VLOOKUP(C158,'SIEMB. CAMAGUI'!$B$2:$C$103,2,FALSE)*(N158-0.0033333*7)*((J158+R158)/2/100)/1000,"")</f>
        <v>439.7513806</v>
      </c>
      <c r="T158" s="173">
        <f t="shared" si="22"/>
        <v>29.93784514</v>
      </c>
      <c r="U158" s="71">
        <f t="shared" si="19"/>
        <v>5830.053928</v>
      </c>
    </row>
    <row r="159">
      <c r="A159" s="109">
        <v>45110.0</v>
      </c>
      <c r="B159" s="2">
        <v>3.0</v>
      </c>
      <c r="C159" s="2" t="s">
        <v>255</v>
      </c>
      <c r="D159" s="2">
        <v>300.0</v>
      </c>
      <c r="E159" s="2">
        <v>2011.0</v>
      </c>
      <c r="F159" s="2" t="s">
        <v>54</v>
      </c>
      <c r="G159" s="17">
        <f t="array" ref="G159">IFERROR(E159*INDEX(PRECIOS!$B$2:$E$44,MATCH(F159,PRECIOS!$B$2:$B$44,0),4),"")</f>
        <v>1970.78</v>
      </c>
      <c r="H159" s="2">
        <v>8.2</v>
      </c>
      <c r="I159" s="2">
        <f t="shared" si="15"/>
        <v>1.8</v>
      </c>
      <c r="J159" s="15">
        <f>IFERROR(LOOKUP(H159,Masterline!$A$2:$A$34,Masterline!$D$2:$D$34)-(H159-INT(H159))*LOOKUP(H159,Masterline!$A$2:$A$34,Masterline!$E$2:$E$34),"")</f>
        <v>5.5464</v>
      </c>
      <c r="K159" s="28">
        <f t="shared" si="23"/>
        <v>659623.6451</v>
      </c>
      <c r="L159" s="117">
        <f>iferror(E159/(VLOOKUP(C159,'SIEMB. CAMAGUI'!$B$2:$C$103,2,FALSE)*N159*I159/1000),"")</f>
        <v>1.400027847</v>
      </c>
      <c r="M159" s="118">
        <f>IFERROR(K159/VLOOKUP(C159,'SIEMB. CAMAGUI'!$B$2:$C$103,2,FALSE),"")</f>
        <v>0.6943406791</v>
      </c>
      <c r="N159" s="23">
        <v>0.84</v>
      </c>
      <c r="O159" s="71">
        <f>IFERROR(N159*VLOOKUP(C159,'SIEMB. CAMAGUI'!$B$2:$D$103,3,FALSE),"")</f>
        <v>114000</v>
      </c>
      <c r="P159" s="2">
        <v>2.2</v>
      </c>
      <c r="Q159" s="2">
        <f t="shared" si="21"/>
        <v>10.4</v>
      </c>
      <c r="R159" s="15">
        <f>IFERROR(LOOKUP(Q159,Masterline!$A$2:$A$34,Masterline!$D$2:$D$34)-(Q159-INT(Q159))*LOOKUP(Q159,Masterline!$A$2:$A$34,Masterline!$E$2:$E$34),"")</f>
        <v>4.7496</v>
      </c>
      <c r="S159" s="181">
        <f>IFERROR((Q159)*VLOOKUP(C159,'SIEMB. CAMAGUI'!$B$2:$C$103,2,FALSE)*(N159-0.0033333*7)*((J159+R159)/2/100)/1000,"")</f>
        <v>415.3750787</v>
      </c>
      <c r="T159" s="173">
        <f t="shared" si="22"/>
        <v>28.84376967</v>
      </c>
      <c r="U159" s="71">
        <f t="shared" si="19"/>
        <v>5408.91389</v>
      </c>
    </row>
    <row r="160">
      <c r="A160" s="109">
        <v>45110.0</v>
      </c>
      <c r="B160" s="2">
        <v>4.0</v>
      </c>
      <c r="C160" s="2" t="s">
        <v>244</v>
      </c>
      <c r="D160" s="2">
        <v>337.5</v>
      </c>
      <c r="E160" s="2">
        <v>2237.0</v>
      </c>
      <c r="F160" s="2" t="s">
        <v>54</v>
      </c>
      <c r="G160" s="17">
        <f t="array" ref="G160">IFERROR(E160*INDEX(PRECIOS!$B$2:$E$44,MATCH(F160,PRECIOS!$B$2:$B$44,0),4),"")</f>
        <v>2192.26</v>
      </c>
      <c r="H160" s="2">
        <v>17.5</v>
      </c>
      <c r="I160" s="2">
        <f t="shared" si="15"/>
        <v>2.4</v>
      </c>
      <c r="J160" s="15">
        <f>IFERROR(LOOKUP(H160,Masterline!$A$2:$A$34,Masterline!$D$2:$D$34)-(H160-INT(H160))*LOOKUP(H160,Masterline!$A$2:$A$34,Masterline!$E$2:$E$34),"")</f>
        <v>3.594</v>
      </c>
      <c r="K160" s="28">
        <f t="shared" si="23"/>
        <v>536608.6334</v>
      </c>
      <c r="L160" s="117">
        <f>iferror(E160/(VLOOKUP(C160,'SIEMB. CAMAGUI'!$B$2:$C$103,2,FALSE)*N160*I160/1000),"")</f>
        <v>1.453508293</v>
      </c>
      <c r="M160" s="118">
        <f>IFERROR(K160/VLOOKUP(C160,'SIEMB. CAMAGUI'!$B$2:$C$103,2,FALSE),"")</f>
        <v>0.7949577223</v>
      </c>
      <c r="N160" s="23">
        <v>0.95</v>
      </c>
      <c r="O160" s="71">
        <f>IFERROR(N160*VLOOKUP(C160,'SIEMB. CAMAGUI'!$B$2:$D$103,3,FALSE),"")</f>
        <v>133596.7801</v>
      </c>
      <c r="P160" s="2">
        <v>2.0</v>
      </c>
      <c r="Q160" s="2">
        <f t="shared" si="21"/>
        <v>19.5</v>
      </c>
      <c r="R160" s="15">
        <f>IFERROR(LOOKUP(Q160,Masterline!$A$2:$A$34,Masterline!$D$2:$D$34)-(Q160-INT(Q160))*LOOKUP(Q160,Masterline!$A$2:$A$34,Masterline!$E$2:$E$34),"")</f>
        <v>3.36</v>
      </c>
      <c r="S160" s="181">
        <f>IFERROR((Q160)*VLOOKUP(C160,'SIEMB. CAMAGUI'!$B$2:$C$103,2,FALSE)*(N160-0.0033333*7)*((J160+R160)/2/100)/1000,"")</f>
        <v>424.1081085</v>
      </c>
      <c r="T160" s="173">
        <f t="shared" si="22"/>
        <v>21.65202713</v>
      </c>
      <c r="U160" s="71">
        <f t="shared" si="19"/>
        <v>9390.651085</v>
      </c>
    </row>
    <row r="161">
      <c r="A161" s="109">
        <v>45110.0</v>
      </c>
      <c r="B161" s="2">
        <v>5.0</v>
      </c>
      <c r="C161" s="2" t="s">
        <v>250</v>
      </c>
      <c r="D161" s="2">
        <v>290.0</v>
      </c>
      <c r="E161" s="2">
        <v>2011.0</v>
      </c>
      <c r="F161" s="2" t="s">
        <v>54</v>
      </c>
      <c r="G161" s="17">
        <f t="array" ref="G161">IFERROR(E161*INDEX(PRECIOS!$B$2:$E$44,MATCH(F161,PRECIOS!$B$2:$B$44,0),4),"")</f>
        <v>1970.78</v>
      </c>
      <c r="H161" s="2">
        <v>17.4</v>
      </c>
      <c r="I161" s="2">
        <f t="shared" si="15"/>
        <v>2.7</v>
      </c>
      <c r="J161" s="15">
        <f>IFERROR(LOOKUP(H161,Masterline!$A$2:$A$34,Masterline!$D$2:$D$34)-(H161-INT(H161))*LOOKUP(H161,Masterline!$A$2:$A$34,Masterline!$E$2:$E$34),"")</f>
        <v>3.6048</v>
      </c>
      <c r="K161" s="28">
        <f t="shared" si="23"/>
        <v>462346.501</v>
      </c>
      <c r="L161" s="117">
        <f>iferror(E161/(VLOOKUP(C161,'SIEMB. CAMAGUI'!$B$2:$C$103,2,FALSE)*N161*I161/1000),"")</f>
        <v>1.343110183</v>
      </c>
      <c r="M161" s="118">
        <f>IFERROR(K161/VLOOKUP(C161,'SIEMB. CAMAGUI'!$B$2:$C$103,2,FALSE),"")</f>
        <v>0.7003420394</v>
      </c>
      <c r="N161" s="23">
        <v>0.84</v>
      </c>
      <c r="O161" s="71">
        <f>IFERROR(N161*VLOOKUP(C161,'SIEMB. CAMAGUI'!$B$2:$D$103,3,FALSE),"")</f>
        <v>132034.4846</v>
      </c>
      <c r="P161" s="2">
        <v>2.3</v>
      </c>
      <c r="Q161" s="2">
        <f t="shared" si="21"/>
        <v>19.7</v>
      </c>
      <c r="R161" s="15">
        <f>IFERROR(LOOKUP(Q161,Masterline!$A$2:$A$34,Masterline!$D$2:$D$34)-(Q161-INT(Q161))*LOOKUP(Q161,Masterline!$A$2:$A$34,Masterline!$E$2:$E$34),"")</f>
        <v>3.3408</v>
      </c>
      <c r="S161" s="181">
        <f>IFERROR((Q161)*VLOOKUP(C161,'SIEMB. CAMAGUI'!$B$2:$C$103,2,FALSE)*(N161-0.0033333*7)*((J161+R161)/2/100)/1000,"")</f>
        <v>368.8487631</v>
      </c>
      <c r="T161" s="173">
        <f t="shared" si="22"/>
        <v>19.71219078</v>
      </c>
      <c r="U161" s="71">
        <f t="shared" si="19"/>
        <v>8044.829117</v>
      </c>
    </row>
    <row r="162">
      <c r="A162" s="109">
        <v>45110.0</v>
      </c>
      <c r="B162" s="2">
        <v>6.0</v>
      </c>
      <c r="C162" s="2" t="s">
        <v>251</v>
      </c>
      <c r="D162" s="2">
        <v>500.0</v>
      </c>
      <c r="E162" s="2">
        <v>3524.0</v>
      </c>
      <c r="F162" s="2" t="s">
        <v>54</v>
      </c>
      <c r="G162" s="17">
        <f t="array" ref="G162">IFERROR(E162*INDEX(PRECIOS!$B$2:$E$44,MATCH(F162,PRECIOS!$B$2:$B$44,0),4),"")</f>
        <v>3453.52</v>
      </c>
      <c r="H162" s="2">
        <v>17.5</v>
      </c>
      <c r="I162" s="2">
        <f t="shared" si="15"/>
        <v>2</v>
      </c>
      <c r="J162" s="15">
        <f>IFERROR(LOOKUP(H162,Masterline!$A$2:$A$34,Masterline!$D$2:$D$34)-(H162-INT(H162))*LOOKUP(H162,Masterline!$A$2:$A$34,Masterline!$E$2:$E$34),"")</f>
        <v>3.594</v>
      </c>
      <c r="K162" s="28">
        <f t="shared" si="23"/>
        <v>794975.7532</v>
      </c>
      <c r="L162" s="117">
        <f>iferror(E162/(VLOOKUP(C162,'SIEMB. CAMAGUI'!$B$2:$C$103,2,FALSE)*N162*I162/1000),"")</f>
        <v>1.849795721</v>
      </c>
      <c r="M162" s="118">
        <f>IFERROR(K162/VLOOKUP(C162,'SIEMB. CAMAGUI'!$B$2:$C$103,2,FALSE),"")</f>
        <v>0.6801886143</v>
      </c>
      <c r="N162" s="23">
        <v>0.815</v>
      </c>
      <c r="O162" s="71">
        <f>IFERROR(N162*VLOOKUP(C162,'SIEMB. CAMAGUI'!$B$2:$D$103,3,FALSE),"")</f>
        <v>108861.4415</v>
      </c>
      <c r="P162" s="2">
        <v>2.0</v>
      </c>
      <c r="Q162" s="2">
        <f t="shared" si="21"/>
        <v>19.5</v>
      </c>
      <c r="R162" s="15">
        <f>IFERROR(LOOKUP(Q162,Masterline!$A$2:$A$34,Masterline!$D$2:$D$34)-(Q162-INT(Q162))*LOOKUP(Q162,Masterline!$A$2:$A$34,Masterline!$E$2:$E$34),"")</f>
        <v>3.36</v>
      </c>
      <c r="S162" s="181">
        <f>IFERROR((Q162)*VLOOKUP(C162,'SIEMB. CAMAGUI'!$B$2:$C$103,2,FALSE)*(N162-0.0033333*7)*((J162+R162)/2/100)/1000,"")</f>
        <v>627.3448168</v>
      </c>
      <c r="T162" s="173">
        <f t="shared" si="22"/>
        <v>31.8362042</v>
      </c>
      <c r="U162" s="71">
        <f t="shared" si="19"/>
        <v>13912.07568</v>
      </c>
    </row>
    <row r="163">
      <c r="A163" s="109">
        <v>45110.0</v>
      </c>
      <c r="B163" s="2" t="s">
        <v>12</v>
      </c>
      <c r="C163" s="2" t="s">
        <v>256</v>
      </c>
      <c r="D163" s="2">
        <v>15.0</v>
      </c>
      <c r="E163" s="2">
        <v>0.0</v>
      </c>
      <c r="F163" s="2" t="s">
        <v>56</v>
      </c>
      <c r="G163" s="17">
        <f t="array" ref="G163">IFERROR(E163*INDEX(PRECIOS!$B$2:$E$44,MATCH(F163,PRECIOS!$B$2:$B$44,0),4),"")</f>
        <v>0</v>
      </c>
      <c r="H163" s="2">
        <v>0.8</v>
      </c>
      <c r="I163" s="2">
        <f t="shared" si="15"/>
        <v>0</v>
      </c>
      <c r="J163" s="15">
        <f>IFERROR(LOOKUP(H163,Masterline!$A$2:$A$34,Masterline!$D$2:$D$34)-(H163-INT(H163))*LOOKUP(H163,Masterline!$A$2:$A$34,Masterline!$E$2:$E$34),"")</f>
        <v>14.6256</v>
      </c>
      <c r="K163" s="28">
        <f t="shared" si="23"/>
        <v>128199.8687</v>
      </c>
      <c r="L163" s="117" t="str">
        <f>iferror(E163/(VLOOKUP(C163,'SIEMB. CAMAGUI'!$B$2:$C$103,2,FALSE)*N163*I163/1000),"")</f>
        <v/>
      </c>
      <c r="M163" s="118">
        <f>IFERROR(K163/VLOOKUP(C163,'SIEMB. CAMAGUI'!$B$2:$C$103,2,FALSE),"")</f>
        <v>0.5127994749</v>
      </c>
      <c r="N163" s="23">
        <v>0.85</v>
      </c>
      <c r="O163" s="71" t="str">
        <f>IFERROR(N163*VLOOKUP(C163,'SIEMB. CAMAGUI'!$B$2:$D$103,3,FALSE),"")</f>
        <v/>
      </c>
      <c r="P163" s="2">
        <v>1.5</v>
      </c>
      <c r="Q163" s="2">
        <f t="shared" si="21"/>
        <v>2.3</v>
      </c>
      <c r="R163" s="15">
        <f>IFERROR(LOOKUP(Q163,Masterline!$A$2:$A$34,Masterline!$D$2:$D$34)-(Q163-INT(Q163))*LOOKUP(Q163,Masterline!$A$2:$A$34,Masterline!$E$2:$E$34),"")</f>
        <v>10.644</v>
      </c>
      <c r="S163" s="181">
        <f>IFERROR((Q163)*VLOOKUP(C163,'SIEMB. CAMAGUI'!$B$2:$C$103,2,FALSE)*(N163-0.0033333*7)*((J163+R163)/2/100)/1000,"")</f>
        <v>60.05743295</v>
      </c>
      <c r="T163" s="173">
        <f t="shared" si="22"/>
        <v>11.26435824</v>
      </c>
      <c r="U163" s="71">
        <f t="shared" si="19"/>
        <v>102.559895</v>
      </c>
    </row>
    <row r="164">
      <c r="A164" s="109">
        <v>45117.0</v>
      </c>
      <c r="B164" s="2">
        <v>1.0</v>
      </c>
      <c r="C164" s="2" t="s">
        <v>252</v>
      </c>
      <c r="D164" s="2">
        <v>487.0</v>
      </c>
      <c r="E164" s="2">
        <v>3049.0</v>
      </c>
      <c r="F164" s="2" t="s">
        <v>54</v>
      </c>
      <c r="G164" s="17">
        <f t="array" ref="G164">IFERROR(E164*INDEX(PRECIOS!$B$2:$E$44,MATCH(F164,PRECIOS!$B$2:$B$44,0),4),"")</f>
        <v>2988.02</v>
      </c>
      <c r="H164" s="2">
        <v>11.7</v>
      </c>
      <c r="I164" s="2">
        <f t="shared" si="15"/>
        <v>2.2</v>
      </c>
      <c r="J164" s="15">
        <f>IFERROR(LOOKUP(H164,Masterline!$A$2:$A$34,Masterline!$D$2:$D$34)-(H164-INT(H164))*LOOKUP(H164,Masterline!$A$2:$A$34,Masterline!$E$2:$E$34),"")</f>
        <v>4.4736</v>
      </c>
      <c r="K164" s="28">
        <f t="shared" si="23"/>
        <v>930434.8092</v>
      </c>
      <c r="L164" s="117">
        <f>iferror(E164/(VLOOKUP(C164,'SIEMB. CAMAGUI'!$B$2:$C$103,2,FALSE)*N164*I164/1000),"")</f>
        <v>1.283249158</v>
      </c>
      <c r="M164" s="118">
        <f>IFERROR(K164/VLOOKUP(C164,'SIEMB. CAMAGUI'!$B$2:$C$103,2,FALSE),"")</f>
        <v>0.775362341</v>
      </c>
      <c r="N164" s="23">
        <v>0.9</v>
      </c>
      <c r="O164" s="71">
        <f>IFERROR(N164*VLOOKUP(C164,'SIEMB. CAMAGUI'!$B$2:$D$103,3,FALSE),"")</f>
        <v>131868.1319</v>
      </c>
      <c r="P164" s="2">
        <v>2.2</v>
      </c>
      <c r="Q164" s="2">
        <f t="shared" si="21"/>
        <v>13.9</v>
      </c>
      <c r="R164" s="15">
        <f>IFERROR(LOOKUP(Q164,Masterline!$A$2:$A$34,Masterline!$D$2:$D$34)-(Q164-INT(Q164))*LOOKUP(Q164,Masterline!$A$2:$A$34,Masterline!$E$2:$E$34),"")</f>
        <v>4.1076</v>
      </c>
      <c r="S164" s="181">
        <f>IFERROR((Q164)*VLOOKUP(C164,'SIEMB. CAMAGUI'!$B$2:$C$103,2,FALSE)*(N164-0.0033333*7)*((J164+R164)/2/100)/1000,"")</f>
        <v>627.4060238</v>
      </c>
      <c r="T164" s="173">
        <f t="shared" si="22"/>
        <v>35.10150595</v>
      </c>
      <c r="U164" s="71">
        <f t="shared" si="19"/>
        <v>10886.08727</v>
      </c>
    </row>
    <row r="165">
      <c r="A165" s="109">
        <v>45117.0</v>
      </c>
      <c r="B165" s="2">
        <v>2.0</v>
      </c>
      <c r="C165" s="2" t="s">
        <v>254</v>
      </c>
      <c r="D165" s="2">
        <v>350.0</v>
      </c>
      <c r="E165" s="2">
        <v>2049.0</v>
      </c>
      <c r="F165" s="2" t="s">
        <v>54</v>
      </c>
      <c r="G165" s="17">
        <f t="array" ref="G165">IFERROR(E165*INDEX(PRECIOS!$B$2:$E$44,MATCH(F165,PRECIOS!$B$2:$B$44,0),4),"")</f>
        <v>2008.02</v>
      </c>
      <c r="H165" s="2">
        <v>10.7</v>
      </c>
      <c r="I165" s="2">
        <f t="shared" si="15"/>
        <v>2.3</v>
      </c>
      <c r="J165" s="15">
        <f>IFERROR(LOOKUP(H165,Masterline!$A$2:$A$34,Masterline!$D$2:$D$34)-(H165-INT(H165))*LOOKUP(H165,Masterline!$A$2:$A$34,Masterline!$E$2:$E$34),"")</f>
        <v>4.6848</v>
      </c>
      <c r="K165" s="28">
        <f t="shared" si="23"/>
        <v>698221.4902</v>
      </c>
      <c r="L165" s="117">
        <f>iferror(E165/(VLOOKUP(C165,'SIEMB. CAMAGUI'!$B$2:$C$103,2,FALSE)*N165*I165/1000),"")</f>
        <v>1.103244044</v>
      </c>
      <c r="M165" s="118">
        <f>IFERROR(K165/VLOOKUP(C165,'SIEMB. CAMAGUI'!$B$2:$C$103,2,FALSE),"")</f>
        <v>0.7349699897</v>
      </c>
      <c r="N165" s="23">
        <v>0.85</v>
      </c>
      <c r="O165" s="71">
        <f>IFERROR(N165*VLOOKUP(C165,'SIEMB. CAMAGUI'!$B$2:$D$103,3,FALSE),"")</f>
        <v>134583.3333</v>
      </c>
      <c r="P165" s="2">
        <v>2.2</v>
      </c>
      <c r="Q165" s="2">
        <f t="shared" si="21"/>
        <v>12.9</v>
      </c>
      <c r="R165" s="15">
        <f>IFERROR(LOOKUP(Q165,Masterline!$A$2:$A$34,Masterline!$D$2:$D$34)-(Q165-INT(Q165))*LOOKUP(Q165,Masterline!$A$2:$A$34,Masterline!$E$2:$E$34),"")</f>
        <v>4.2744</v>
      </c>
      <c r="S165" s="181">
        <f>IFERROR((Q165)*VLOOKUP(C165,'SIEMB. CAMAGUI'!$B$2:$C$103,2,FALSE)*(N165-0.0033333*7)*((J165+R165)/2/100)/1000,"")</f>
        <v>453.8194449</v>
      </c>
      <c r="T165" s="173">
        <f t="shared" si="22"/>
        <v>25.95486122</v>
      </c>
      <c r="U165" s="71">
        <f t="shared" si="19"/>
        <v>7470.969945</v>
      </c>
    </row>
    <row r="166">
      <c r="A166" s="109">
        <v>45117.0</v>
      </c>
      <c r="B166" s="2">
        <v>3.0</v>
      </c>
      <c r="C166" s="2" t="s">
        <v>255</v>
      </c>
      <c r="D166" s="2">
        <v>362.5</v>
      </c>
      <c r="E166" s="2">
        <v>2237.0</v>
      </c>
      <c r="F166" s="2" t="s">
        <v>54</v>
      </c>
      <c r="G166" s="17">
        <f t="array" ref="G166">IFERROR(E166*INDEX(PRECIOS!$B$2:$E$44,MATCH(F166,PRECIOS!$B$2:$B$44,0),4),"")</f>
        <v>2192.26</v>
      </c>
      <c r="H166" s="2">
        <v>10.5</v>
      </c>
      <c r="I166" s="2">
        <f t="shared" si="15"/>
        <v>2.3</v>
      </c>
      <c r="J166" s="15">
        <f>IFERROR(LOOKUP(H166,Masterline!$A$2:$A$34,Masterline!$D$2:$D$34)-(H166-INT(H166))*LOOKUP(H166,Masterline!$A$2:$A$34,Masterline!$E$2:$E$34),"")</f>
        <v>4.728</v>
      </c>
      <c r="K166" s="28">
        <f t="shared" si="23"/>
        <v>730199.017</v>
      </c>
      <c r="L166" s="117">
        <f>iferror(E166/(VLOOKUP(C166,'SIEMB. CAMAGUI'!$B$2:$C$103,2,FALSE)*N166*I166/1000),"")</f>
        <v>1.13755403</v>
      </c>
      <c r="M166" s="118">
        <f>IFERROR(K166/VLOOKUP(C166,'SIEMB. CAMAGUI'!$B$2:$C$103,2,FALSE),"")</f>
        <v>0.7686305442</v>
      </c>
      <c r="N166" s="23">
        <v>0.9</v>
      </c>
      <c r="O166" s="71">
        <f>IFERROR(N166*VLOOKUP(C166,'SIEMB. CAMAGUI'!$B$2:$D$103,3,FALSE),"")</f>
        <v>122142.8571</v>
      </c>
      <c r="P166" s="2">
        <v>2.2</v>
      </c>
      <c r="Q166" s="2">
        <f t="shared" si="21"/>
        <v>12.7</v>
      </c>
      <c r="R166" s="15">
        <f>IFERROR(LOOKUP(Q166,Masterline!$A$2:$A$34,Masterline!$D$2:$D$34)-(Q166-INT(Q166))*LOOKUP(Q166,Masterline!$A$2:$A$34,Masterline!$E$2:$E$34),"")</f>
        <v>4.3032</v>
      </c>
      <c r="S166" s="181">
        <f>IFERROR((Q166)*VLOOKUP(C166,'SIEMB. CAMAGUI'!$B$2:$C$103,2,FALSE)*(N166-0.0033333*7)*((J166+R166)/2/100)/1000,"")</f>
        <v>477.6143865</v>
      </c>
      <c r="T166" s="173">
        <f t="shared" si="22"/>
        <v>28.77859663</v>
      </c>
      <c r="U166" s="71">
        <f t="shared" si="19"/>
        <v>7667.089679</v>
      </c>
    </row>
    <row r="167">
      <c r="A167" s="109">
        <v>45117.0</v>
      </c>
      <c r="B167" s="2">
        <v>4.0</v>
      </c>
      <c r="C167" s="2" t="s">
        <v>244</v>
      </c>
      <c r="D167" s="2">
        <v>325.0</v>
      </c>
      <c r="E167" s="2">
        <v>1732.0</v>
      </c>
      <c r="F167" s="2" t="s">
        <v>54</v>
      </c>
      <c r="G167" s="17">
        <f t="array" ref="G167">IFERROR(E167*INDEX(PRECIOS!$B$2:$E$44,MATCH(F167,PRECIOS!$B$2:$B$44,0),4),"")</f>
        <v>1697.36</v>
      </c>
      <c r="H167" s="2">
        <v>19.8</v>
      </c>
      <c r="I167" s="2">
        <f t="shared" si="15"/>
        <v>2.3</v>
      </c>
      <c r="J167" s="15">
        <f>IFERROR(LOOKUP(H167,Masterline!$A$2:$A$34,Masterline!$D$2:$D$34)-(H167-INT(H167))*LOOKUP(H167,Masterline!$A$2:$A$34,Masterline!$E$2:$E$34),"")</f>
        <v>3.3312</v>
      </c>
      <c r="K167" s="28">
        <f t="shared" si="23"/>
        <v>492739.5958</v>
      </c>
      <c r="L167" s="117">
        <f>iferror(E167/(VLOOKUP(C167,'SIEMB. CAMAGUI'!$B$2:$C$103,2,FALSE)*N167*I167/1000),"")</f>
        <v>1.312464311</v>
      </c>
      <c r="M167" s="118">
        <f>IFERROR(K167/VLOOKUP(C167,'SIEMB. CAMAGUI'!$B$2:$C$103,2,FALSE),"")</f>
        <v>0.7299680295</v>
      </c>
      <c r="N167" s="23">
        <v>0.85</v>
      </c>
      <c r="O167" s="71">
        <f>IFERROR(N167*VLOOKUP(C167,'SIEMB. CAMAGUI'!$B$2:$D$103,3,FALSE),"")</f>
        <v>119533.9612</v>
      </c>
      <c r="P167" s="2">
        <v>2.0</v>
      </c>
      <c r="Q167" s="2">
        <f t="shared" si="21"/>
        <v>21.8</v>
      </c>
      <c r="R167" s="15">
        <f>IFERROR(LOOKUP(Q167,Masterline!$A$2:$A$34,Masterline!$D$2:$D$34)-(Q167-INT(Q167))*LOOKUP(Q167,Masterline!$A$2:$A$34,Masterline!$E$2:$E$34),"")</f>
        <v>3.2784</v>
      </c>
      <c r="S167" s="181">
        <f>IFERROR((Q167)*VLOOKUP(C167,'SIEMB. CAMAGUI'!$B$2:$C$103,2,FALSE)*(N167-0.0033333*7)*((J167+R167)/2/100)/1000,"")</f>
        <v>402.0183229</v>
      </c>
      <c r="T167" s="173">
        <f t="shared" si="22"/>
        <v>19.25458072</v>
      </c>
      <c r="U167" s="71">
        <f t="shared" si="19"/>
        <v>9756.243996</v>
      </c>
    </row>
    <row r="168">
      <c r="A168" s="109">
        <v>45117.0</v>
      </c>
      <c r="B168" s="2">
        <v>5.0</v>
      </c>
      <c r="C168" s="2" t="s">
        <v>250</v>
      </c>
      <c r="D168" s="2">
        <v>175.0</v>
      </c>
      <c r="E168" s="2">
        <v>1212.0</v>
      </c>
      <c r="F168" s="2" t="s">
        <v>54</v>
      </c>
      <c r="G168" s="17">
        <f t="array" ref="G168">IFERROR(E168*INDEX(PRECIOS!$B$2:$E$44,MATCH(F168,PRECIOS!$B$2:$B$44,0),4),"")</f>
        <v>1187.76</v>
      </c>
      <c r="H168" s="2">
        <v>19.8</v>
      </c>
      <c r="I168" s="2">
        <f t="shared" si="15"/>
        <v>2.4</v>
      </c>
      <c r="J168" s="15">
        <f>IFERROR(LOOKUP(H168,Masterline!$A$2:$A$34,Masterline!$D$2:$D$34)-(H168-INT(H168))*LOOKUP(H168,Masterline!$A$2:$A$34,Masterline!$E$2:$E$34),"")</f>
        <v>3.3312</v>
      </c>
      <c r="K168" s="28">
        <f t="shared" si="23"/>
        <v>265321.3208</v>
      </c>
      <c r="L168" s="117">
        <f>iferror(E168/(VLOOKUP(C168,'SIEMB. CAMAGUI'!$B$2:$C$103,2,FALSE)*N168*I168/1000),"")</f>
        <v>1.390821226</v>
      </c>
      <c r="M168" s="118">
        <f>IFERROR(K168/VLOOKUP(C168,'SIEMB. CAMAGUI'!$B$2:$C$103,2,FALSE),"")</f>
        <v>0.401897007</v>
      </c>
      <c r="N168" s="23">
        <v>0.55</v>
      </c>
      <c r="O168" s="71">
        <f>IFERROR(N168*VLOOKUP(C168,'SIEMB. CAMAGUI'!$B$2:$D$103,3,FALSE),"")</f>
        <v>86451.1506</v>
      </c>
      <c r="P168" s="2">
        <v>2.0</v>
      </c>
      <c r="Q168" s="2">
        <f t="shared" si="21"/>
        <v>21.8</v>
      </c>
      <c r="R168" s="15">
        <f>IFERROR(LOOKUP(Q168,Masterline!$A$2:$A$34,Masterline!$D$2:$D$34)-(Q168-INT(Q168))*LOOKUP(Q168,Masterline!$A$2:$A$34,Masterline!$E$2:$E$34),"")</f>
        <v>3.2784</v>
      </c>
      <c r="S168" s="181">
        <f>IFERROR((Q168)*VLOOKUP(C168,'SIEMB. CAMAGUI'!$B$2:$C$103,2,FALSE)*(N168-0.0033333*7)*((J168+R168)/2/100)/1000,"")</f>
        <v>250.4927029</v>
      </c>
      <c r="T168" s="173">
        <f t="shared" si="22"/>
        <v>18.87317572</v>
      </c>
      <c r="U168" s="71">
        <f t="shared" si="19"/>
        <v>5253.362152</v>
      </c>
    </row>
    <row r="169">
      <c r="A169" s="109">
        <v>45117.0</v>
      </c>
      <c r="B169" s="2">
        <v>6.0</v>
      </c>
      <c r="C169" s="2" t="s">
        <v>251</v>
      </c>
      <c r="D169" s="2">
        <v>475.0</v>
      </c>
      <c r="E169" s="2">
        <v>2425.0</v>
      </c>
      <c r="F169" s="2" t="s">
        <v>54</v>
      </c>
      <c r="G169" s="17">
        <f t="array" ref="G169">IFERROR(E169*INDEX(PRECIOS!$B$2:$E$44,MATCH(F169,PRECIOS!$B$2:$B$44,0),4),"")</f>
        <v>2376.5</v>
      </c>
      <c r="H169" s="2">
        <v>19.0</v>
      </c>
      <c r="I169" s="2">
        <f t="shared" si="15"/>
        <v>1.5</v>
      </c>
      <c r="J169" s="15">
        <f>IFERROR(LOOKUP(H169,Masterline!$A$2:$A$34,Masterline!$D$2:$D$34)-(H169-INT(H169))*LOOKUP(H169,Masterline!$A$2:$A$34,Masterline!$E$2:$E$34),"")</f>
        <v>3.408</v>
      </c>
      <c r="K169" s="28">
        <f t="shared" si="23"/>
        <v>733568.0751</v>
      </c>
      <c r="L169" s="117">
        <f>iferror(E169/(VLOOKUP(C169,'SIEMB. CAMAGUI'!$B$2:$C$103,2,FALSE)*N169*I169/1000),"")</f>
        <v>1.921159676</v>
      </c>
      <c r="M169" s="118">
        <f>IFERROR(K169/VLOOKUP(C169,'SIEMB. CAMAGUI'!$B$2:$C$103,2,FALSE),"")</f>
        <v>0.6276476364</v>
      </c>
      <c r="N169" s="23">
        <v>0.72</v>
      </c>
      <c r="O169" s="71">
        <f>IFERROR(N169*VLOOKUP(C169,'SIEMB. CAMAGUI'!$B$2:$D$103,3,FALSE),"")</f>
        <v>96172.07098</v>
      </c>
      <c r="P169" s="2">
        <v>1.5</v>
      </c>
      <c r="Q169" s="2">
        <f t="shared" si="21"/>
        <v>20.5</v>
      </c>
      <c r="R169" s="15">
        <f>IFERROR(LOOKUP(Q169,Masterline!$A$2:$A$34,Masterline!$D$2:$D$34)-(Q169-INT(Q169))*LOOKUP(Q169,Masterline!$A$2:$A$34,Masterline!$E$2:$E$34),"")</f>
        <v>3.252</v>
      </c>
      <c r="S169" s="181">
        <f>IFERROR((Q169)*VLOOKUP(C169,'SIEMB. CAMAGUI'!$B$2:$C$103,2,FALSE)*(N169-0.0033333*7)*((J169+R169)/2/100)/1000,"")</f>
        <v>555.8374396</v>
      </c>
      <c r="T169" s="173">
        <f t="shared" si="22"/>
        <v>20.20935991</v>
      </c>
      <c r="U169" s="71">
        <f t="shared" si="19"/>
        <v>13937.79343</v>
      </c>
    </row>
    <row r="170">
      <c r="A170" s="109">
        <v>45117.0</v>
      </c>
      <c r="B170" s="2" t="s">
        <v>12</v>
      </c>
      <c r="C170" s="2" t="s">
        <v>256</v>
      </c>
      <c r="D170" s="2">
        <v>25.0</v>
      </c>
      <c r="E170" s="2">
        <v>150.0</v>
      </c>
      <c r="F170" s="2" t="s">
        <v>56</v>
      </c>
      <c r="G170" s="17">
        <f t="array" ref="G170">IFERROR(E170*INDEX(PRECIOS!$B$2:$E$44,MATCH(F170,PRECIOS!$B$2:$B$44,0),4),"")</f>
        <v>201.6</v>
      </c>
      <c r="H170" s="2">
        <v>2.6</v>
      </c>
      <c r="I170" s="2">
        <f t="shared" si="15"/>
        <v>1.8</v>
      </c>
      <c r="J170" s="15">
        <f>IFERROR(LOOKUP(H170,Masterline!$A$2:$A$34,Masterline!$D$2:$D$34)-(H170-INT(H170))*LOOKUP(H170,Masterline!$A$2:$A$34,Masterline!$E$2:$E$34),"")</f>
        <v>10.212</v>
      </c>
      <c r="K170" s="28">
        <f t="shared" si="23"/>
        <v>94157.70285</v>
      </c>
      <c r="L170" s="117">
        <f>iferror(E170/(VLOOKUP(C170,'SIEMB. CAMAGUI'!$B$2:$C$103,2,FALSE)*N170*I170/1000),"")</f>
        <v>0.4761904762</v>
      </c>
      <c r="M170" s="118">
        <f>IFERROR(K170/VLOOKUP(C170,'SIEMB. CAMAGUI'!$B$2:$C$103,2,FALSE),"")</f>
        <v>0.3766308114</v>
      </c>
      <c r="N170" s="23">
        <v>0.7</v>
      </c>
      <c r="O170" s="71" t="str">
        <f>IFERROR(N170*VLOOKUP(C170,'SIEMB. CAMAGUI'!$B$2:$D$103,3,FALSE),"")</f>
        <v/>
      </c>
      <c r="P170" s="2">
        <v>2.0</v>
      </c>
      <c r="Q170" s="2">
        <f t="shared" si="21"/>
        <v>4.6</v>
      </c>
      <c r="R170" s="15">
        <f>IFERROR(LOOKUP(Q170,Masterline!$A$2:$A$34,Masterline!$D$2:$D$34)-(Q170-INT(Q170))*LOOKUP(Q170,Masterline!$A$2:$A$34,Masterline!$E$2:$E$34),"")</f>
        <v>7.9008</v>
      </c>
      <c r="S170" s="181">
        <f>IFERROR((Q170)*VLOOKUP(C170,'SIEMB. CAMAGUI'!$B$2:$C$103,2,FALSE)*(N170-0.0033333*7)*((J170+R170)/2/100)/1000,"")</f>
        <v>70.4739103</v>
      </c>
      <c r="T170" s="173">
        <f t="shared" si="22"/>
        <v>11.36847758</v>
      </c>
      <c r="U170" s="71">
        <f t="shared" si="19"/>
        <v>244.8100274</v>
      </c>
    </row>
    <row r="171">
      <c r="A171" s="109">
        <v>45124.0</v>
      </c>
      <c r="B171" s="2">
        <v>1.0</v>
      </c>
      <c r="C171" s="2" t="s">
        <v>252</v>
      </c>
      <c r="D171" s="2">
        <v>512.5</v>
      </c>
      <c r="E171" s="2">
        <v>3625.0</v>
      </c>
      <c r="F171" s="2" t="s">
        <v>54</v>
      </c>
      <c r="G171" s="17">
        <f t="array" ref="G171">IFERROR(E171*INDEX(PRECIOS!$B$2:$E$44,MATCH(F171,PRECIOS!$B$2:$B$44,0),4),"")</f>
        <v>3552.5</v>
      </c>
      <c r="H171" s="2">
        <v>14.2</v>
      </c>
      <c r="I171" s="2">
        <f t="shared" si="15"/>
        <v>2.5</v>
      </c>
      <c r="J171" s="15">
        <f>IFERROR(LOOKUP(H171,Masterline!$A$2:$A$34,Masterline!$D$2:$D$34)-(H171-INT(H171))*LOOKUP(H171,Masterline!$A$2:$A$34,Masterline!$E$2:$E$34),"")</f>
        <v>4.0512</v>
      </c>
      <c r="K171" s="28">
        <f t="shared" si="23"/>
        <v>890885.3993</v>
      </c>
      <c r="L171" s="117">
        <f>iferror(E171/(VLOOKUP(C171,'SIEMB. CAMAGUI'!$B$2:$C$103,2,FALSE)*N171*I171/1000),"")</f>
        <v>1.40503876</v>
      </c>
      <c r="M171" s="118">
        <f>IFERROR(K171/VLOOKUP(C171,'SIEMB. CAMAGUI'!$B$2:$C$103,2,FALSE),"")</f>
        <v>0.7424044994</v>
      </c>
      <c r="N171" s="23">
        <v>0.86</v>
      </c>
      <c r="O171" s="71">
        <f>IFERROR(N171*VLOOKUP(C171,'SIEMB. CAMAGUI'!$B$2:$D$103,3,FALSE),"")</f>
        <v>126007.326</v>
      </c>
      <c r="P171" s="2">
        <v>2.4</v>
      </c>
      <c r="Q171" s="2">
        <f t="shared" si="21"/>
        <v>16.6</v>
      </c>
      <c r="R171" s="15">
        <f>IFERROR(LOOKUP(Q171,Masterline!$A$2:$A$34,Masterline!$D$2:$D$34)-(Q171-INT(Q171))*LOOKUP(Q171,Masterline!$A$2:$A$34,Masterline!$E$2:$E$34),"")</f>
        <v>3.7128</v>
      </c>
      <c r="S171" s="181">
        <f>IFERROR((Q171)*VLOOKUP(C171,'SIEMB. CAMAGUI'!$B$2:$C$103,2,FALSE)*(N171-0.0033333*7)*((J171+R171)/2/100)/1000,"")</f>
        <v>646.9898284</v>
      </c>
      <c r="T171" s="173">
        <f t="shared" si="22"/>
        <v>33.62245711</v>
      </c>
      <c r="U171" s="71">
        <f t="shared" si="19"/>
        <v>12650.57267</v>
      </c>
    </row>
    <row r="172">
      <c r="A172" s="109">
        <v>45124.0</v>
      </c>
      <c r="B172" s="2">
        <v>2.0</v>
      </c>
      <c r="C172" s="2" t="s">
        <v>254</v>
      </c>
      <c r="D172" s="2">
        <v>400.0</v>
      </c>
      <c r="E172" s="2">
        <v>2762.0</v>
      </c>
      <c r="F172" s="2" t="s">
        <v>54</v>
      </c>
      <c r="G172" s="17">
        <f t="array" ref="G172">IFERROR(E172*INDEX(PRECIOS!$B$2:$E$44,MATCH(F172,PRECIOS!$B$2:$B$44,0),4),"")</f>
        <v>2706.76</v>
      </c>
      <c r="H172" s="2">
        <v>12.5</v>
      </c>
      <c r="I172" s="2">
        <f t="shared" si="15"/>
        <v>1.8</v>
      </c>
      <c r="J172" s="15">
        <f>IFERROR(LOOKUP(H172,Masterline!$A$2:$A$34,Masterline!$D$2:$D$34)-(H172-INT(H172))*LOOKUP(H172,Masterline!$A$2:$A$34,Masterline!$E$2:$E$34),"")</f>
        <v>4.332</v>
      </c>
      <c r="K172" s="28">
        <f t="shared" si="23"/>
        <v>738688.8273</v>
      </c>
      <c r="L172" s="117">
        <f>iferror(E172/(VLOOKUP(C172,'SIEMB. CAMAGUI'!$B$2:$C$103,2,FALSE)*N172*I172/1000),"")</f>
        <v>1.900240798</v>
      </c>
      <c r="M172" s="118">
        <f>IFERROR(K172/VLOOKUP(C172,'SIEMB. CAMAGUI'!$B$2:$C$103,2,FALSE),"")</f>
        <v>0.7775671867</v>
      </c>
      <c r="N172" s="23">
        <v>0.85</v>
      </c>
      <c r="O172" s="71">
        <f>IFERROR(N172*VLOOKUP(C172,'SIEMB. CAMAGUI'!$B$2:$D$103,3,FALSE),"")</f>
        <v>134583.3333</v>
      </c>
      <c r="P172" s="2">
        <v>2.4</v>
      </c>
      <c r="Q172" s="2">
        <f t="shared" si="21"/>
        <v>14.9</v>
      </c>
      <c r="R172" s="15">
        <f>IFERROR(LOOKUP(Q172,Masterline!$A$2:$A$34,Masterline!$D$2:$D$34)-(Q172-INT(Q172))*LOOKUP(Q172,Masterline!$A$2:$A$34,Masterline!$E$2:$E$34),"")</f>
        <v>3.9504</v>
      </c>
      <c r="S172" s="181">
        <f>IFERROR((Q172)*VLOOKUP(C172,'SIEMB. CAMAGUI'!$B$2:$C$103,2,FALSE)*(N172-0.0033333*7)*((J172+R172)/2/100)/1000,"")</f>
        <v>484.5812744</v>
      </c>
      <c r="T172" s="173">
        <f t="shared" si="22"/>
        <v>21.14531859</v>
      </c>
      <c r="U172" s="71">
        <f t="shared" si="19"/>
        <v>9233.610342</v>
      </c>
    </row>
    <row r="173">
      <c r="A173" s="109">
        <v>45124.0</v>
      </c>
      <c r="B173" s="2">
        <v>3.0</v>
      </c>
      <c r="C173" s="2" t="s">
        <v>255</v>
      </c>
      <c r="D173" s="2">
        <v>400.0</v>
      </c>
      <c r="E173" s="2">
        <v>2762.0</v>
      </c>
      <c r="F173" s="2" t="s">
        <v>54</v>
      </c>
      <c r="G173" s="17">
        <f t="array" ref="G173">IFERROR(E173*INDEX(PRECIOS!$B$2:$E$44,MATCH(F173,PRECIOS!$B$2:$B$44,0),4),"")</f>
        <v>2706.76</v>
      </c>
      <c r="H173" s="2">
        <v>12.5</v>
      </c>
      <c r="I173" s="2">
        <f t="shared" si="15"/>
        <v>2</v>
      </c>
      <c r="J173" s="15">
        <f>IFERROR(LOOKUP(H173,Masterline!$A$2:$A$34,Masterline!$D$2:$D$34)-(H173-INT(H173))*LOOKUP(H173,Masterline!$A$2:$A$34,Masterline!$E$2:$E$34),"")</f>
        <v>4.332</v>
      </c>
      <c r="K173" s="28">
        <f t="shared" si="23"/>
        <v>738688.8273</v>
      </c>
      <c r="L173" s="117">
        <f>iferror(E173/(VLOOKUP(C173,'SIEMB. CAMAGUI'!$B$2:$C$103,2,FALSE)*N173*I173/1000),"")</f>
        <v>1.710216718</v>
      </c>
      <c r="M173" s="118">
        <f>IFERROR(K173/VLOOKUP(C173,'SIEMB. CAMAGUI'!$B$2:$C$103,2,FALSE),"")</f>
        <v>0.7775671867</v>
      </c>
      <c r="N173" s="23">
        <v>0.85</v>
      </c>
      <c r="O173" s="71">
        <f>IFERROR(N173*VLOOKUP(C173,'SIEMB. CAMAGUI'!$B$2:$D$103,3,FALSE),"")</f>
        <v>115357.1429</v>
      </c>
      <c r="P173" s="2">
        <v>2.4</v>
      </c>
      <c r="Q173" s="2">
        <f t="shared" si="21"/>
        <v>14.9</v>
      </c>
      <c r="R173" s="15">
        <f>IFERROR(LOOKUP(Q173,Masterline!$A$2:$A$34,Masterline!$D$2:$D$34)-(Q173-INT(Q173))*LOOKUP(Q173,Masterline!$A$2:$A$34,Masterline!$E$2:$E$34),"")</f>
        <v>3.9504</v>
      </c>
      <c r="S173" s="181">
        <f>IFERROR((Q173)*VLOOKUP(C173,'SIEMB. CAMAGUI'!$B$2:$C$103,2,FALSE)*(N173-0.0033333*7)*((J173+R173)/2/100)/1000,"")</f>
        <v>484.5812744</v>
      </c>
      <c r="T173" s="173">
        <f t="shared" si="22"/>
        <v>21.14531859</v>
      </c>
      <c r="U173" s="71">
        <f t="shared" si="19"/>
        <v>9233.610342</v>
      </c>
    </row>
    <row r="174">
      <c r="A174" s="109">
        <v>45124.0</v>
      </c>
      <c r="B174" s="2">
        <v>4.0</v>
      </c>
      <c r="C174" s="2" t="s">
        <v>244</v>
      </c>
      <c r="D174" s="2">
        <v>325.0</v>
      </c>
      <c r="E174" s="2">
        <v>1624.0</v>
      </c>
      <c r="F174" s="2" t="s">
        <v>54</v>
      </c>
      <c r="G174" s="17">
        <f t="array" ref="G174">IFERROR(E174*INDEX(PRECIOS!$B$2:$E$44,MATCH(F174,PRECIOS!$B$2:$B$44,0),4),"")</f>
        <v>1591.52</v>
      </c>
      <c r="H174" s="2">
        <v>21.6</v>
      </c>
      <c r="I174" s="2">
        <f t="shared" si="15"/>
        <v>1.8</v>
      </c>
      <c r="J174" s="15">
        <f>IFERROR(LOOKUP(H174,Masterline!$A$2:$A$34,Masterline!$D$2:$D$34)-(H174-INT(H174))*LOOKUP(H174,Masterline!$A$2:$A$34,Masterline!$E$2:$E$34),"")</f>
        <v>3.2928</v>
      </c>
      <c r="K174" s="28">
        <f t="shared" si="23"/>
        <v>456945.3443</v>
      </c>
      <c r="L174" s="117">
        <f>iferror(E174/(VLOOKUP(C174,'SIEMB. CAMAGUI'!$B$2:$C$103,2,FALSE)*N174*I174/1000),"")</f>
        <v>1.572464939</v>
      </c>
      <c r="M174" s="118">
        <f>IFERROR(K174/VLOOKUP(C174,'SIEMB. CAMAGUI'!$B$2:$C$103,2,FALSE),"")</f>
        <v>0.6769407115</v>
      </c>
      <c r="N174" s="23">
        <v>0.85</v>
      </c>
      <c r="O174" s="71">
        <f>IFERROR(N174*VLOOKUP(C174,'SIEMB. CAMAGUI'!$B$2:$D$103,3,FALSE),"")</f>
        <v>119533.9612</v>
      </c>
      <c r="P174" s="2">
        <v>2.0</v>
      </c>
      <c r="Q174" s="2">
        <f t="shared" si="21"/>
        <v>23.6</v>
      </c>
      <c r="R174" s="15">
        <f>IFERROR(LOOKUP(Q174,Masterline!$A$2:$A$34,Masterline!$D$2:$D$34)-(Q174-INT(Q174))*LOOKUP(Q174,Masterline!$A$2:$A$34,Masterline!$E$2:$E$34),"")</f>
        <v>3.2256</v>
      </c>
      <c r="S174" s="181">
        <f>IFERROR((Q174)*VLOOKUP(C174,'SIEMB. CAMAGUI'!$B$2:$C$103,2,FALSE)*(N174-0.0033333*7)*((J174+R174)/2/100)/1000,"")</f>
        <v>429.2073856</v>
      </c>
      <c r="T174" s="173">
        <f t="shared" si="22"/>
        <v>26.05184641</v>
      </c>
      <c r="U174" s="71">
        <f t="shared" si="19"/>
        <v>9870.019436</v>
      </c>
    </row>
    <row r="175">
      <c r="A175" s="109">
        <v>45124.0</v>
      </c>
      <c r="B175" s="2">
        <v>5.0</v>
      </c>
      <c r="C175" s="2" t="s">
        <v>250</v>
      </c>
      <c r="D175" s="2">
        <v>162.5</v>
      </c>
      <c r="E175" s="2">
        <v>1050.0</v>
      </c>
      <c r="F175" s="2" t="s">
        <v>54</v>
      </c>
      <c r="G175" s="17">
        <f t="array" ref="G175">IFERROR(E175*INDEX(PRECIOS!$B$2:$E$44,MATCH(F175,PRECIOS!$B$2:$B$44,0),4),"")</f>
        <v>1029</v>
      </c>
      <c r="H175" s="2">
        <v>21.2</v>
      </c>
      <c r="I175" s="2">
        <f t="shared" si="15"/>
        <v>1.4</v>
      </c>
      <c r="J175" s="15">
        <f>IFERROR(LOOKUP(H175,Masterline!$A$2:$A$34,Masterline!$D$2:$D$34)-(H175-INT(H175))*LOOKUP(H175,Masterline!$A$2:$A$34,Masterline!$E$2:$E$34),"")</f>
        <v>3.3216</v>
      </c>
      <c r="K175" s="28">
        <f t="shared" si="23"/>
        <v>230765.1234</v>
      </c>
      <c r="L175" s="117">
        <f>iferror(E175/(VLOOKUP(C175,'SIEMB. CAMAGUI'!$B$2:$C$103,2,FALSE)*N175*I175/1000),"")</f>
        <v>2.524592984</v>
      </c>
      <c r="M175" s="118">
        <f>IFERROR(K175/VLOOKUP(C175,'SIEMB. CAMAGUI'!$B$2:$C$103,2,FALSE),"")</f>
        <v>0.3495528069</v>
      </c>
      <c r="N175" s="23">
        <v>0.45</v>
      </c>
      <c r="O175" s="71">
        <f>IFERROR(N175*VLOOKUP(C175,'SIEMB. CAMAGUI'!$B$2:$D$103,3,FALSE),"")</f>
        <v>70732.75959</v>
      </c>
      <c r="P175" s="2">
        <v>2.0</v>
      </c>
      <c r="Q175" s="2">
        <f t="shared" si="21"/>
        <v>23.2</v>
      </c>
      <c r="R175" s="15">
        <f>IFERROR(LOOKUP(Q175,Masterline!$A$2:$A$34,Masterline!$D$2:$D$34)-(Q175-INT(Q175))*LOOKUP(Q175,Masterline!$A$2:$A$34,Masterline!$E$2:$E$34),"")</f>
        <v>3.2592</v>
      </c>
      <c r="S175" s="181">
        <f>IFERROR((Q175)*VLOOKUP(C175,'SIEMB. CAMAGUI'!$B$2:$C$103,2,FALSE)*(N175-0.0033333*7)*((J175+R175)/2/100)/1000,"")</f>
        <v>215.0220572</v>
      </c>
      <c r="T175" s="173">
        <f t="shared" si="22"/>
        <v>13.13051429</v>
      </c>
      <c r="U175" s="71">
        <f t="shared" si="19"/>
        <v>4892.220617</v>
      </c>
    </row>
    <row r="176">
      <c r="A176" s="109">
        <v>45124.0</v>
      </c>
      <c r="B176" s="2">
        <v>6.0</v>
      </c>
      <c r="C176" s="2" t="s">
        <v>251</v>
      </c>
      <c r="D176" s="2">
        <v>500.0</v>
      </c>
      <c r="E176" s="2">
        <v>3462.0</v>
      </c>
      <c r="F176" s="2" t="s">
        <v>54</v>
      </c>
      <c r="G176" s="17">
        <f t="array" ref="G176">IFERROR(E176*INDEX(PRECIOS!$B$2:$E$44,MATCH(F176,PRECIOS!$B$2:$B$44,0),4),"")</f>
        <v>3392.76</v>
      </c>
      <c r="H176" s="2">
        <v>21.6</v>
      </c>
      <c r="I176" s="2">
        <f t="shared" si="15"/>
        <v>2.6</v>
      </c>
      <c r="J176" s="15">
        <f>IFERROR(LOOKUP(H176,Masterline!$A$2:$A$34,Masterline!$D$2:$D$34)-(H176-INT(H176))*LOOKUP(H176,Masterline!$A$2:$A$34,Masterline!$E$2:$E$34),"")</f>
        <v>3.2928</v>
      </c>
      <c r="K176" s="28">
        <f t="shared" si="23"/>
        <v>702992.8373</v>
      </c>
      <c r="L176" s="117">
        <f>iferror(E176/(VLOOKUP(C176,'SIEMB. CAMAGUI'!$B$2:$C$103,2,FALSE)*N176*I176/1000),"")</f>
        <v>1.62753805</v>
      </c>
      <c r="M176" s="118">
        <f>IFERROR(K176/VLOOKUP(C176,'SIEMB. CAMAGUI'!$B$2:$C$103,2,FALSE),"")</f>
        <v>0.6014871799</v>
      </c>
      <c r="N176" s="23">
        <v>0.7</v>
      </c>
      <c r="O176" s="71">
        <f>IFERROR(N176*VLOOKUP(C176,'SIEMB. CAMAGUI'!$B$2:$D$103,3,FALSE),"")</f>
        <v>93500.62456</v>
      </c>
      <c r="P176" s="2">
        <v>2.0</v>
      </c>
      <c r="Q176" s="2">
        <f t="shared" si="21"/>
        <v>23.6</v>
      </c>
      <c r="R176" s="15">
        <f>IFERROR(LOOKUP(Q176,Masterline!$A$2:$A$34,Masterline!$D$2:$D$34)-(Q176-INT(Q176))*LOOKUP(Q176,Masterline!$A$2:$A$34,Masterline!$E$2:$E$34),"")</f>
        <v>3.2256</v>
      </c>
      <c r="S176" s="181">
        <f>IFERROR((Q176)*VLOOKUP(C176,'SIEMB. CAMAGUI'!$B$2:$C$103,2,FALSE)*(N176-0.0033333*7)*((J176+R176)/2/100)/1000,"")</f>
        <v>608.3065215</v>
      </c>
      <c r="T176" s="173">
        <f t="shared" si="22"/>
        <v>27.07663037</v>
      </c>
      <c r="U176" s="71">
        <f t="shared" si="19"/>
        <v>15184.64529</v>
      </c>
    </row>
    <row r="177">
      <c r="A177" s="109">
        <v>45124.0</v>
      </c>
      <c r="B177" s="2" t="s">
        <v>12</v>
      </c>
      <c r="C177" s="2" t="s">
        <v>256</v>
      </c>
      <c r="D177" s="2">
        <v>50.0</v>
      </c>
      <c r="E177" s="2">
        <v>298.0</v>
      </c>
      <c r="F177" s="2" t="s">
        <v>56</v>
      </c>
      <c r="G177" s="17">
        <f t="array" ref="G177">IFERROR(E177*INDEX(PRECIOS!$B$2:$E$44,MATCH(F177,PRECIOS!$B$2:$B$44,0),4),"")</f>
        <v>400.512</v>
      </c>
      <c r="H177" s="2">
        <v>3.7</v>
      </c>
      <c r="I177" s="2">
        <f t="shared" si="15"/>
        <v>1.1</v>
      </c>
      <c r="J177" s="15">
        <f>IFERROR(LOOKUP(H177,Masterline!$A$2:$A$34,Masterline!$D$2:$D$34)-(H177-INT(H177))*LOOKUP(H177,Masterline!$A$2:$A$34,Masterline!$E$2:$E$34),"")</f>
        <v>8.8596</v>
      </c>
      <c r="K177" s="28">
        <f t="shared" si="23"/>
        <v>152529.6121</v>
      </c>
      <c r="L177" s="117">
        <f>iferror(E177/(VLOOKUP(C177,'SIEMB. CAMAGUI'!$B$2:$C$103,2,FALSE)*N177*I177/1000),"")</f>
        <v>1.548051948</v>
      </c>
      <c r="M177" s="118">
        <f>IFERROR(K177/VLOOKUP(C177,'SIEMB. CAMAGUI'!$B$2:$C$103,2,FALSE),"")</f>
        <v>0.6101184484</v>
      </c>
      <c r="N177" s="23">
        <v>0.7</v>
      </c>
      <c r="O177" s="71" t="str">
        <f>IFERROR(N177*VLOOKUP(C177,'SIEMB. CAMAGUI'!$B$2:$D$103,3,FALSE),"")</f>
        <v/>
      </c>
      <c r="P177" s="2">
        <v>2.4</v>
      </c>
      <c r="Q177" s="2">
        <f t="shared" si="21"/>
        <v>6.1</v>
      </c>
      <c r="R177" s="15">
        <f>IFERROR(LOOKUP(Q177,Masterline!$A$2:$A$34,Masterline!$D$2:$D$34)-(Q177-INT(Q177))*LOOKUP(Q177,Masterline!$A$2:$A$34,Masterline!$E$2:$E$34),"")</f>
        <v>6.8292</v>
      </c>
      <c r="S177" s="181">
        <f>IFERROR((Q177)*VLOOKUP(C177,'SIEMB. CAMAGUI'!$B$2:$C$103,2,FALSE)*(N177-0.0033333*7)*((J177+R177)/2/100)/1000,"")</f>
        <v>80.94769891</v>
      </c>
      <c r="T177" s="173">
        <f t="shared" si="22"/>
        <v>7.736924728</v>
      </c>
      <c r="U177" s="71">
        <f t="shared" si="19"/>
        <v>564.3595648</v>
      </c>
    </row>
    <row r="178">
      <c r="A178" s="109">
        <v>45131.0</v>
      </c>
      <c r="B178" s="2">
        <v>1.0</v>
      </c>
      <c r="C178" s="2" t="s">
        <v>252</v>
      </c>
      <c r="D178" s="2">
        <v>525.0</v>
      </c>
      <c r="E178" s="2">
        <v>3450.0</v>
      </c>
      <c r="F178" s="2" t="s">
        <v>71</v>
      </c>
      <c r="G178" s="17">
        <f t="array" ref="G178">IFERROR(E178*INDEX(PRECIOS!$B$2:$E$44,MATCH(F178,PRECIOS!$B$2:$B$44,0),4),"")</f>
        <v>3022.2</v>
      </c>
      <c r="H178" s="2">
        <v>16.3</v>
      </c>
      <c r="I178" s="2">
        <f t="shared" si="15"/>
        <v>2.1</v>
      </c>
      <c r="J178" s="15">
        <f>IFERROR(LOOKUP(H178,Masterline!$A$2:$A$34,Masterline!$D$2:$D$34)-(H178-INT(H178))*LOOKUP(H178,Masterline!$A$2:$A$34,Masterline!$E$2:$E$34),"")</f>
        <v>3.7524</v>
      </c>
      <c r="K178" s="28">
        <f t="shared" si="23"/>
        <v>858346.3638</v>
      </c>
      <c r="L178" s="117">
        <f>iferror(E178/(VLOOKUP(C178,'SIEMB. CAMAGUI'!$B$2:$C$103,2,FALSE)*N178*I178/1000),"")</f>
        <v>1.610644258</v>
      </c>
      <c r="M178" s="118">
        <f>IFERROR(K178/VLOOKUP(C178,'SIEMB. CAMAGUI'!$B$2:$C$103,2,FALSE),"")</f>
        <v>0.7152886365</v>
      </c>
      <c r="N178" s="23">
        <v>0.85</v>
      </c>
      <c r="O178" s="71">
        <f>IFERROR(N178*VLOOKUP(C178,'SIEMB. CAMAGUI'!$B$2:$D$103,3,FALSE),"")</f>
        <v>124542.1245</v>
      </c>
      <c r="P178" s="2">
        <v>2.0</v>
      </c>
      <c r="Q178" s="2">
        <f t="shared" si="21"/>
        <v>18.3</v>
      </c>
      <c r="R178" s="15">
        <f>IFERROR(LOOKUP(Q178,Masterline!$A$2:$A$34,Masterline!$D$2:$D$34)-(Q178-INT(Q178))*LOOKUP(Q178,Masterline!$A$2:$A$34,Masterline!$E$2:$E$34),"")</f>
        <v>3.4956</v>
      </c>
      <c r="S178" s="181">
        <f>IFERROR((Q178)*VLOOKUP(C178,'SIEMB. CAMAGUI'!$B$2:$C$103,2,FALSE)*(N178-0.0033333*7)*((J178+R178)/2/100)/1000,"")</f>
        <v>657.8866497</v>
      </c>
      <c r="T178" s="173">
        <f t="shared" si="22"/>
        <v>33.22166242</v>
      </c>
      <c r="U178" s="71">
        <f t="shared" si="19"/>
        <v>13991.04573</v>
      </c>
    </row>
    <row r="179">
      <c r="A179" s="109">
        <v>45131.0</v>
      </c>
      <c r="B179" s="2">
        <v>2.0</v>
      </c>
      <c r="C179" s="2" t="s">
        <v>254</v>
      </c>
      <c r="D179" s="2">
        <v>275.0</v>
      </c>
      <c r="E179" s="2">
        <v>1987.0</v>
      </c>
      <c r="F179" s="2" t="s">
        <v>71</v>
      </c>
      <c r="G179" s="17">
        <f t="array" ref="G179">IFERROR(E179*INDEX(PRECIOS!$B$2:$E$44,MATCH(F179,PRECIOS!$B$2:$B$44,0),4),"")</f>
        <v>1740.612</v>
      </c>
      <c r="H179" s="2">
        <v>16.0</v>
      </c>
      <c r="I179" s="2">
        <f t="shared" si="15"/>
        <v>3.5</v>
      </c>
      <c r="J179" s="15">
        <f>IFERROR(LOOKUP(H179,Masterline!$A$2:$A$34,Masterline!$D$2:$D$34)-(H179-INT(H179))*LOOKUP(H179,Masterline!$A$2:$A$34,Masterline!$E$2:$E$34),"")</f>
        <v>3.792</v>
      </c>
      <c r="K179" s="28">
        <f t="shared" si="23"/>
        <v>453256.8565</v>
      </c>
      <c r="L179" s="117">
        <f>iferror(E179/(VLOOKUP(C179,'SIEMB. CAMAGUI'!$B$2:$C$103,2,FALSE)*N179*I179/1000),"")</f>
        <v>0.9959899749</v>
      </c>
      <c r="M179" s="118">
        <f>IFERROR(K179/VLOOKUP(C179,'SIEMB. CAMAGUI'!$B$2:$C$103,2,FALSE),"")</f>
        <v>0.4771124806</v>
      </c>
      <c r="N179" s="23">
        <v>0.6</v>
      </c>
      <c r="O179" s="71">
        <f>IFERROR(N179*VLOOKUP(C179,'SIEMB. CAMAGUI'!$B$2:$D$103,3,FALSE),"")</f>
        <v>95000</v>
      </c>
      <c r="P179" s="2">
        <v>2.0</v>
      </c>
      <c r="Q179" s="2">
        <f t="shared" si="21"/>
        <v>18</v>
      </c>
      <c r="R179" s="15">
        <f>IFERROR(LOOKUP(Q179,Masterline!$A$2:$A$34,Masterline!$D$2:$D$34)-(Q179-INT(Q179))*LOOKUP(Q179,Masterline!$A$2:$A$34,Masterline!$E$2:$E$34),"")</f>
        <v>3.528</v>
      </c>
      <c r="S179" s="181">
        <f>IFERROR((Q179)*VLOOKUP(C179,'SIEMB. CAMAGUI'!$B$2:$C$103,2,FALSE)*(N179-0.0033333*7)*((J179+R179)/2/100)/1000,"")</f>
        <v>360.912746</v>
      </c>
      <c r="T179" s="173">
        <f t="shared" si="22"/>
        <v>21.47818651</v>
      </c>
      <c r="U179" s="71">
        <f t="shared" si="19"/>
        <v>7252.109705</v>
      </c>
    </row>
    <row r="180">
      <c r="A180" s="109">
        <v>45131.0</v>
      </c>
      <c r="B180" s="2">
        <v>3.0</v>
      </c>
      <c r="C180" s="2" t="s">
        <v>255</v>
      </c>
      <c r="D180" s="2">
        <v>300.0</v>
      </c>
      <c r="E180" s="2">
        <v>2237.0</v>
      </c>
      <c r="F180" s="2" t="s">
        <v>71</v>
      </c>
      <c r="G180" s="17">
        <f t="array" ref="G180">IFERROR(E180*INDEX(PRECIOS!$B$2:$E$44,MATCH(F180,PRECIOS!$B$2:$B$44,0),4),"")</f>
        <v>1959.612</v>
      </c>
      <c r="H180" s="2">
        <v>13.7</v>
      </c>
      <c r="I180" s="2">
        <f t="shared" si="15"/>
        <v>1.2</v>
      </c>
      <c r="J180" s="15">
        <f>IFERROR(LOOKUP(H180,Masterline!$A$2:$A$34,Masterline!$D$2:$D$34)-(H180-INT(H180))*LOOKUP(H180,Masterline!$A$2:$A$34,Masterline!$E$2:$E$34),"")</f>
        <v>4.1388</v>
      </c>
      <c r="K180" s="28">
        <f t="shared" si="23"/>
        <v>529085.9722</v>
      </c>
      <c r="L180" s="117">
        <f>iferror(E180/(VLOOKUP(C180,'SIEMB. CAMAGUI'!$B$2:$C$103,2,FALSE)*N180*I180/1000),"")</f>
        <v>2.973152578</v>
      </c>
      <c r="M180" s="118">
        <f>IFERROR(K180/VLOOKUP(C180,'SIEMB. CAMAGUI'!$B$2:$C$103,2,FALSE),"")</f>
        <v>0.5569326024</v>
      </c>
      <c r="N180" s="23">
        <v>0.66</v>
      </c>
      <c r="O180" s="71">
        <f>IFERROR(N180*VLOOKUP(C180,'SIEMB. CAMAGUI'!$B$2:$D$103,3,FALSE),"")</f>
        <v>89571.42857</v>
      </c>
      <c r="P180" s="2">
        <v>2.0</v>
      </c>
      <c r="Q180" s="2">
        <f t="shared" si="21"/>
        <v>15.7</v>
      </c>
      <c r="R180" s="15">
        <f>IFERROR(LOOKUP(Q180,Masterline!$A$2:$A$34,Masterline!$D$2:$D$34)-(Q180-INT(Q180))*LOOKUP(Q180,Masterline!$A$2:$A$34,Masterline!$E$2:$E$34),"")</f>
        <v>3.84</v>
      </c>
      <c r="S180" s="181">
        <f>IFERROR((Q180)*VLOOKUP(C180,'SIEMB. CAMAGUI'!$B$2:$C$103,2,FALSE)*(N180-0.0033333*7)*((J180+R180)/2/100)/1000,"")</f>
        <v>378.8289085</v>
      </c>
      <c r="T180" s="173">
        <f t="shared" si="22"/>
        <v>19.70722713</v>
      </c>
      <c r="U180" s="71">
        <f t="shared" si="19"/>
        <v>7248.47782</v>
      </c>
    </row>
    <row r="181">
      <c r="A181" s="109">
        <v>45131.0</v>
      </c>
      <c r="B181" s="2">
        <v>6.0</v>
      </c>
      <c r="C181" s="2" t="s">
        <v>251</v>
      </c>
      <c r="D181" s="15"/>
      <c r="E181" s="2">
        <v>300.0</v>
      </c>
      <c r="F181" s="2" t="s">
        <v>71</v>
      </c>
      <c r="G181" s="17">
        <f t="array" ref="G181">IFERROR(E181*INDEX(PRECIOS!$B$2:$E$44,MATCH(F181,PRECIOS!$B$2:$B$44,0),4),"")</f>
        <v>262.8</v>
      </c>
      <c r="H181" s="15"/>
      <c r="I181" s="2">
        <f t="shared" si="15"/>
        <v>-21.6</v>
      </c>
      <c r="J181" s="15" t="str">
        <f>IFERROR(LOOKUP(H181,Masterline!$A$2:$A$34,Masterline!$D$2:$D$34)-(H181-INT(H181))*LOOKUP(H181,Masterline!$A$2:$A$34,Masterline!$E$2:$E$34),"")</f>
        <v/>
      </c>
      <c r="K181" s="28" t="str">
        <f t="shared" si="23"/>
        <v/>
      </c>
      <c r="L181" s="117" t="str">
        <f>iferror(E181/(VLOOKUP(C181,'SIEMB. CAMAGUI'!$B$2:$C$103,2,FALSE)*N181*I181/1000),"")</f>
        <v/>
      </c>
      <c r="M181" s="118">
        <f>IFERROR(K181/VLOOKUP(C181,'SIEMB. CAMAGUI'!$B$2:$C$103,2,FALSE),"")</f>
        <v>0</v>
      </c>
      <c r="N181" s="23"/>
      <c r="O181" s="71">
        <f>IFERROR(N181*VLOOKUP(C181,'SIEMB. CAMAGUI'!$B$2:$D$103,3,FALSE),"")</f>
        <v>0</v>
      </c>
      <c r="P181" s="15"/>
      <c r="Q181" s="2">
        <f t="shared" si="21"/>
        <v>0</v>
      </c>
      <c r="R181" s="15" t="str">
        <f>IFERROR(LOOKUP(Q181,Masterline!$A$2:$A$34,Masterline!$D$2:$D$34)-(Q181-INT(Q181))*LOOKUP(Q181,Masterline!$A$2:$A$34,Masterline!$E$2:$E$34),"")</f>
        <v/>
      </c>
      <c r="S181" s="181">
        <f>IFERROR((Q181)*VLOOKUP(C181,'SIEMB. CAMAGUI'!$B$2:$C$103,2,FALSE)*(N181-0.0033333*7)*((J181+R181)/2/100)/1000,"")</f>
        <v>0</v>
      </c>
      <c r="T181" s="173">
        <f t="shared" si="22"/>
        <v>0</v>
      </c>
      <c r="U181" s="71">
        <f t="shared" si="19"/>
        <v>0</v>
      </c>
    </row>
    <row r="182">
      <c r="A182" s="109">
        <v>45131.0</v>
      </c>
      <c r="B182" s="2" t="s">
        <v>12</v>
      </c>
      <c r="C182" s="2" t="s">
        <v>256</v>
      </c>
      <c r="D182" s="2">
        <v>75.0</v>
      </c>
      <c r="E182" s="2">
        <v>469.0</v>
      </c>
      <c r="F182" s="2" t="s">
        <v>71</v>
      </c>
      <c r="G182" s="17">
        <f t="array" ref="G182">IFERROR(E182*INDEX(PRECIOS!$B$2:$E$44,MATCH(F182,PRECIOS!$B$2:$B$44,0),4),"")</f>
        <v>410.844</v>
      </c>
      <c r="H182" s="2">
        <v>5.0</v>
      </c>
      <c r="I182" s="2">
        <f t="shared" si="15"/>
        <v>1.3</v>
      </c>
      <c r="J182" s="15">
        <f>IFERROR(LOOKUP(H182,Masterline!$A$2:$A$34,Masterline!$D$2:$D$34)-(H182-INT(H182))*LOOKUP(H182,Masterline!$A$2:$A$34,Masterline!$E$2:$E$34),"")</f>
        <v>7.476</v>
      </c>
      <c r="K182" s="28">
        <f t="shared" si="23"/>
        <v>200642.0546</v>
      </c>
      <c r="L182" s="117">
        <f>iferror(E182/(VLOOKUP(C182,'SIEMB. CAMAGUI'!$B$2:$C$103,2,FALSE)*N182*I182/1000),"")</f>
        <v>1.51902834</v>
      </c>
      <c r="M182" s="118">
        <f>IFERROR(K182/VLOOKUP(C182,'SIEMB. CAMAGUI'!$B$2:$C$103,2,FALSE),"")</f>
        <v>0.8025682183</v>
      </c>
      <c r="N182" s="23">
        <v>0.95</v>
      </c>
      <c r="O182" s="71" t="str">
        <f>IFERROR(N182*VLOOKUP(C182,'SIEMB. CAMAGUI'!$B$2:$D$103,3,FALSE),"")</f>
        <v/>
      </c>
      <c r="P182" s="2">
        <v>2.0</v>
      </c>
      <c r="Q182" s="2">
        <f t="shared" si="21"/>
        <v>7</v>
      </c>
      <c r="R182" s="15">
        <f>IFERROR(LOOKUP(Q182,Masterline!$A$2:$A$34,Masterline!$D$2:$D$34)-(Q182-INT(Q182))*LOOKUP(Q182,Masterline!$A$2:$A$34,Masterline!$E$2:$E$34),"")</f>
        <v>6.348</v>
      </c>
      <c r="S182" s="181">
        <f>IFERROR((Q182)*VLOOKUP(C182,'SIEMB. CAMAGUI'!$B$2:$C$103,2,FALSE)*(N182-0.0033333*7)*((J182+R182)/2/100)/1000,"")</f>
        <v>112.0896282</v>
      </c>
      <c r="T182" s="173">
        <f t="shared" si="22"/>
        <v>9.272407056</v>
      </c>
      <c r="U182" s="71">
        <f t="shared" si="19"/>
        <v>1003.210273</v>
      </c>
    </row>
    <row r="183">
      <c r="A183" s="109">
        <v>45138.0</v>
      </c>
      <c r="B183" s="2">
        <v>1.0</v>
      </c>
      <c r="C183" s="2" t="s">
        <v>252</v>
      </c>
      <c r="D183" s="2">
        <v>400.0</v>
      </c>
      <c r="E183" s="2">
        <v>2175.0</v>
      </c>
      <c r="F183" s="2" t="s">
        <v>71</v>
      </c>
      <c r="G183" s="17">
        <f t="array" ref="G183">IFERROR(E183*INDEX(PRECIOS!$B$2:$E$44,MATCH(F183,PRECIOS!$B$2:$B$44,0),4),"")</f>
        <v>1905.3</v>
      </c>
      <c r="H183" s="2">
        <v>17.0</v>
      </c>
      <c r="I183" s="2">
        <f t="shared" si="15"/>
        <v>0.7</v>
      </c>
      <c r="J183" s="15">
        <f>IFERROR(LOOKUP(H183,Masterline!$A$2:$A$34,Masterline!$D$2:$D$34)-(H183-INT(H183))*LOOKUP(H183,Masterline!$A$2:$A$34,Masterline!$E$2:$E$34),"")</f>
        <v>3.648</v>
      </c>
      <c r="K183" s="28">
        <f t="shared" si="23"/>
        <v>644994.84</v>
      </c>
      <c r="L183" s="117">
        <f>iferror(E183/(VLOOKUP(C183,'SIEMB. CAMAGUI'!$B$2:$C$103,2,FALSE)*N183*I183/1000),"")</f>
        <v>3.923160173</v>
      </c>
      <c r="M183" s="118">
        <f>IFERROR(K183/VLOOKUP(C183,'SIEMB. CAMAGUI'!$B$2:$C$103,2,FALSE),"")</f>
        <v>0.5374957</v>
      </c>
      <c r="N183" s="23">
        <v>0.66</v>
      </c>
      <c r="O183" s="71">
        <f>IFERROR(N183*VLOOKUP(C183,'SIEMB. CAMAGUI'!$B$2:$D$103,3,FALSE),"")</f>
        <v>96703.2967</v>
      </c>
      <c r="P183" s="2">
        <v>2.5</v>
      </c>
      <c r="Q183" s="2">
        <f t="shared" si="21"/>
        <v>19.5</v>
      </c>
      <c r="R183" s="15">
        <f>IFERROR(LOOKUP(Q183,Masterline!$A$2:$A$34,Masterline!$D$2:$D$34)-(Q183-INT(Q183))*LOOKUP(Q183,Masterline!$A$2:$A$34,Masterline!$E$2:$E$34),"")</f>
        <v>3.36</v>
      </c>
      <c r="S183" s="181">
        <f>IFERROR((Q183)*VLOOKUP(C183,'SIEMB. CAMAGUI'!$B$2:$C$103,2,FALSE)*(N183-0.0033333*7)*((J183+R183)/2/100)/1000,"")</f>
        <v>522.0261113</v>
      </c>
      <c r="T183" s="173">
        <f t="shared" si="22"/>
        <v>30.50652783</v>
      </c>
      <c r="U183" s="71">
        <f t="shared" si="19"/>
        <v>10964.91228</v>
      </c>
    </row>
    <row r="184">
      <c r="A184" s="109">
        <v>45138.0</v>
      </c>
      <c r="B184" s="2">
        <v>2.0</v>
      </c>
      <c r="C184" s="2" t="s">
        <v>254</v>
      </c>
      <c r="D184" s="2">
        <v>275.0</v>
      </c>
      <c r="E184" s="2">
        <v>1949.0</v>
      </c>
      <c r="F184" s="2" t="s">
        <v>71</v>
      </c>
      <c r="G184" s="17">
        <f t="array" ref="G184">IFERROR(E184*INDEX(PRECIOS!$B$2:$E$44,MATCH(F184,PRECIOS!$B$2:$B$44,0),4),"")</f>
        <v>1707.324</v>
      </c>
      <c r="H184" s="2">
        <v>16.5</v>
      </c>
      <c r="I184" s="2">
        <f t="shared" si="15"/>
        <v>0.5</v>
      </c>
      <c r="J184" s="15">
        <f>IFERROR(LOOKUP(H184,Masterline!$A$2:$A$34,Masterline!$D$2:$D$34)-(H184-INT(H184))*LOOKUP(H184,Masterline!$A$2:$A$34,Masterline!$E$2:$E$34),"")</f>
        <v>3.726</v>
      </c>
      <c r="K184" s="28">
        <f t="shared" si="23"/>
        <v>447307.2106</v>
      </c>
      <c r="L184" s="117">
        <f>iferror(E184/(VLOOKUP(C184,'SIEMB. CAMAGUI'!$B$2:$C$103,2,FALSE)*N184*I184/1000),"")</f>
        <v>7.327067669</v>
      </c>
      <c r="M184" s="118">
        <f>IFERROR(K184/VLOOKUP(C184,'SIEMB. CAMAGUI'!$B$2:$C$103,2,FALSE),"")</f>
        <v>0.4708496954</v>
      </c>
      <c r="N184" s="23">
        <v>0.56</v>
      </c>
      <c r="O184" s="71">
        <f>IFERROR(N184*VLOOKUP(C184,'SIEMB. CAMAGUI'!$B$2:$D$103,3,FALSE),"")</f>
        <v>88666.66667</v>
      </c>
      <c r="P184" s="2">
        <v>2.5</v>
      </c>
      <c r="Q184" s="2">
        <f t="shared" si="21"/>
        <v>19</v>
      </c>
      <c r="R184" s="15">
        <f>IFERROR(LOOKUP(Q184,Masterline!$A$2:$A$34,Masterline!$D$2:$D$34)-(Q184-INT(Q184))*LOOKUP(Q184,Masterline!$A$2:$A$34,Masterline!$E$2:$E$34),"")</f>
        <v>3.408</v>
      </c>
      <c r="S184" s="181">
        <f>IFERROR((Q184)*VLOOKUP(C184,'SIEMB. CAMAGUI'!$B$2:$C$103,2,FALSE)*(N184-0.0033333*7)*((J184+R184)/2/100)/1000,"")</f>
        <v>345.5294952</v>
      </c>
      <c r="T184" s="173">
        <f t="shared" si="22"/>
        <v>17.63237381</v>
      </c>
      <c r="U184" s="71">
        <f t="shared" si="19"/>
        <v>7380.568975</v>
      </c>
    </row>
    <row r="185">
      <c r="A185" s="109">
        <v>45138.0</v>
      </c>
      <c r="B185" s="2">
        <v>3.0</v>
      </c>
      <c r="C185" s="2" t="s">
        <v>255</v>
      </c>
      <c r="D185" s="2">
        <v>312.5</v>
      </c>
      <c r="E185" s="2">
        <v>2275.0</v>
      </c>
      <c r="F185" s="2" t="s">
        <v>71</v>
      </c>
      <c r="G185" s="17">
        <f t="array" ref="G185">IFERROR(E185*INDEX(PRECIOS!$B$2:$E$44,MATCH(F185,PRECIOS!$B$2:$B$44,0),4),"")</f>
        <v>1992.9</v>
      </c>
      <c r="H185" s="2">
        <v>16.5</v>
      </c>
      <c r="I185" s="2">
        <f t="shared" si="15"/>
        <v>2.8</v>
      </c>
      <c r="J185" s="15">
        <f>IFERROR(LOOKUP(H185,Masterline!$A$2:$A$34,Masterline!$D$2:$D$34)-(H185-INT(H185))*LOOKUP(H185,Masterline!$A$2:$A$34,Masterline!$E$2:$E$34),"")</f>
        <v>3.726</v>
      </c>
      <c r="K185" s="28">
        <f t="shared" si="23"/>
        <v>508303.6484</v>
      </c>
      <c r="L185" s="117">
        <f>iferror(E185/(VLOOKUP(C185,'SIEMB. CAMAGUI'!$B$2:$C$103,2,FALSE)*N185*I185/1000),"")</f>
        <v>1.29585327</v>
      </c>
      <c r="M185" s="118">
        <f>IFERROR(K185/VLOOKUP(C185,'SIEMB. CAMAGUI'!$B$2:$C$103,2,FALSE),"")</f>
        <v>0.535056472</v>
      </c>
      <c r="N185" s="23">
        <v>0.66</v>
      </c>
      <c r="O185" s="71">
        <f>IFERROR(N185*VLOOKUP(C185,'SIEMB. CAMAGUI'!$B$2:$D$103,3,FALSE),"")</f>
        <v>89571.42857</v>
      </c>
      <c r="P185" s="2">
        <v>2.5</v>
      </c>
      <c r="Q185" s="2">
        <f t="shared" si="21"/>
        <v>19</v>
      </c>
      <c r="R185" s="15">
        <f>IFERROR(LOOKUP(Q185,Masterline!$A$2:$A$34,Masterline!$D$2:$D$34)-(Q185-INT(Q185))*LOOKUP(Q185,Masterline!$A$2:$A$34,Masterline!$E$2:$E$34),"")</f>
        <v>3.408</v>
      </c>
      <c r="S185" s="181">
        <f>IFERROR((Q185)*VLOOKUP(C185,'SIEMB. CAMAGUI'!$B$2:$C$103,2,FALSE)*(N185-0.0033333*7)*((J185+R185)/2/100)/1000,"")</f>
        <v>409.9138452</v>
      </c>
      <c r="T185" s="173">
        <f t="shared" si="22"/>
        <v>24.35346131</v>
      </c>
      <c r="U185" s="71">
        <f t="shared" si="19"/>
        <v>8387.010199</v>
      </c>
    </row>
    <row r="186">
      <c r="A186" s="109">
        <v>45138.0</v>
      </c>
      <c r="B186" s="2">
        <v>4.0</v>
      </c>
      <c r="C186" s="2" t="s">
        <v>258</v>
      </c>
      <c r="D186" s="2">
        <v>50.0</v>
      </c>
      <c r="E186" s="2">
        <v>210.0</v>
      </c>
      <c r="F186" s="2" t="s">
        <v>73</v>
      </c>
      <c r="G186" s="17">
        <f t="array" ref="G186">IFERROR(E186*INDEX(PRECIOS!$B$2:$E$44,MATCH(F186,PRECIOS!$B$2:$B$44,0),4),"")</f>
        <v>347.34</v>
      </c>
      <c r="H186" s="2">
        <v>2.0</v>
      </c>
      <c r="I186" s="2">
        <v>1.36</v>
      </c>
      <c r="J186" s="15">
        <f>IFERROR(LOOKUP(H186,Masterline!$A$2:$A$34,Masterline!$D$2:$D$34)-(H186-INT(H186))*LOOKUP(H186,Masterline!$A$2:$A$34,Masterline!$E$2:$E$34),"")</f>
        <v>11.076</v>
      </c>
      <c r="K186" s="28">
        <f t="shared" si="23"/>
        <v>225713.2539</v>
      </c>
      <c r="L186" s="117">
        <f>iferror(E186/(VLOOKUP(C186,'SIEMB. CAMAGUI'!$B$2:$C$103,2,FALSE)*N186*I186/1000),"")</f>
        <v>0.3151260504</v>
      </c>
      <c r="M186" s="118">
        <f>IFERROR(K186/VLOOKUP(C186,'SIEMB. CAMAGUI'!$B$2:$C$103,2,FALSE),"")</f>
        <v>0.3224475055</v>
      </c>
      <c r="N186" s="23">
        <v>0.7</v>
      </c>
      <c r="O186" s="71">
        <f>IFERROR(N186*VLOOKUP(C186,'SIEMB. CAMAGUI'!$B$2:$D$103,3,FALSE),"")</f>
        <v>102083.3333</v>
      </c>
      <c r="P186" s="2">
        <v>2.0</v>
      </c>
      <c r="Q186" s="2">
        <f t="shared" si="21"/>
        <v>4</v>
      </c>
      <c r="R186" s="15">
        <f>IFERROR(LOOKUP(Q186,Masterline!$A$2:$A$34,Masterline!$D$2:$D$34)-(Q186-INT(Q186))*LOOKUP(Q186,Masterline!$A$2:$A$34,Masterline!$E$2:$E$34),"")</f>
        <v>8.52</v>
      </c>
      <c r="S186" s="181">
        <f>IFERROR((Q186)*VLOOKUP(C186,'SIEMB. CAMAGUI'!$B$2:$C$103,2,FALSE)*(N186-0.0033333*7)*((J186+R186)/2/100)/1000,"")</f>
        <v>185.639504</v>
      </c>
      <c r="T186" s="173">
        <f t="shared" si="22"/>
        <v>33.909876</v>
      </c>
      <c r="U186" s="71">
        <f t="shared" si="19"/>
        <v>451.4265078</v>
      </c>
    </row>
    <row r="187">
      <c r="A187" s="109">
        <v>45138.0</v>
      </c>
      <c r="B187" s="2">
        <v>5.0</v>
      </c>
      <c r="C187" s="2" t="s">
        <v>260</v>
      </c>
      <c r="D187" s="2">
        <v>40.0</v>
      </c>
      <c r="E187" s="2">
        <v>145.0</v>
      </c>
      <c r="F187" s="2" t="s">
        <v>73</v>
      </c>
      <c r="G187" s="17">
        <f t="array" ref="G187">IFERROR(E187*INDEX(PRECIOS!$B$2:$E$44,MATCH(F187,PRECIOS!$B$2:$B$44,0),4),"")</f>
        <v>239.83</v>
      </c>
      <c r="H187" s="2">
        <v>1.45</v>
      </c>
      <c r="I187" s="2">
        <v>0.8</v>
      </c>
      <c r="J187" s="15">
        <f>IFERROR(LOOKUP(H187,Masterline!$A$2:$A$34,Masterline!$D$2:$D$34)-(H187-INT(H187))*LOOKUP(H187,Masterline!$A$2:$A$34,Masterline!$E$2:$E$34),"")</f>
        <v>13.2696</v>
      </c>
      <c r="K187" s="28">
        <f t="shared" si="23"/>
        <v>207890.2672</v>
      </c>
      <c r="L187" s="117">
        <f>iferror(E187/(VLOOKUP(C187,'SIEMB. CAMAGUI'!$B$2:$C$103,2,FALSE)*N187*I187/1000),"")</f>
        <v>0.4109977324</v>
      </c>
      <c r="M187" s="118">
        <f>IFERROR(K187/VLOOKUP(C187,'SIEMB. CAMAGUI'!$B$2:$C$103,2,FALSE),"")</f>
        <v>0.3299845511</v>
      </c>
      <c r="N187" s="23">
        <v>0.7</v>
      </c>
      <c r="O187" s="71">
        <f>IFERROR(N187*VLOOKUP(C187,'SIEMB. CAMAGUI'!$B$2:$D$103,3,FALSE),"")</f>
        <v>105000</v>
      </c>
      <c r="P187" s="2">
        <v>2.0</v>
      </c>
      <c r="Q187" s="2">
        <f t="shared" si="21"/>
        <v>3.45</v>
      </c>
      <c r="R187" s="15">
        <f>IFERROR(LOOKUP(Q187,Masterline!$A$2:$A$34,Masterline!$D$2:$D$34)-(Q187-INT(Q187))*LOOKUP(Q187,Masterline!$A$2:$A$34,Masterline!$E$2:$E$34),"")</f>
        <v>9.1326</v>
      </c>
      <c r="S187" s="181">
        <f>IFERROR((Q187)*VLOOKUP(C187,'SIEMB. CAMAGUI'!$B$2:$C$103,2,FALSE)*(N187-0.0033333*7)*((J187+R187)/2/100)/1000,"")</f>
        <v>164.7385549</v>
      </c>
      <c r="T187" s="173">
        <f t="shared" si="22"/>
        <v>31.18463872</v>
      </c>
      <c r="U187" s="71">
        <f t="shared" si="19"/>
        <v>301.4408874</v>
      </c>
    </row>
    <row r="188">
      <c r="A188" s="109">
        <v>45138.0</v>
      </c>
      <c r="B188" s="2">
        <v>6.0</v>
      </c>
      <c r="C188" s="2" t="s">
        <v>261</v>
      </c>
      <c r="D188" s="2">
        <v>62.0</v>
      </c>
      <c r="E188" s="2">
        <v>112.0</v>
      </c>
      <c r="F188" s="2" t="s">
        <v>73</v>
      </c>
      <c r="G188" s="17">
        <f t="array" ref="G188">IFERROR(E188*INDEX(PRECIOS!$B$2:$E$44,MATCH(F188,PRECIOS!$B$2:$B$44,0),4),"")</f>
        <v>185.248</v>
      </c>
      <c r="H188" s="2">
        <v>0.95</v>
      </c>
      <c r="I188" s="2">
        <v>0.27</v>
      </c>
      <c r="J188" s="15">
        <f>IFERROR(LOOKUP(H188,Masterline!$A$2:$A$34,Masterline!$D$2:$D$34)-(H188-INT(H188))*LOOKUP(H188,Masterline!$A$2:$A$34,Masterline!$E$2:$E$34),"")</f>
        <v>14.2494</v>
      </c>
      <c r="K188" s="28">
        <f t="shared" si="23"/>
        <v>458006.3574</v>
      </c>
      <c r="L188" s="117">
        <f>iferror(E188/(VLOOKUP(C188,'SIEMB. CAMAGUI'!$B$2:$C$103,2,FALSE)*N188*I188/1000),"")</f>
        <v>0.548696845</v>
      </c>
      <c r="M188" s="118">
        <f>IFERROR(K188/VLOOKUP(C188,'SIEMB. CAMAGUI'!$B$2:$C$103,2,FALSE),"")</f>
        <v>0.4240799606</v>
      </c>
      <c r="N188" s="23">
        <v>0.7</v>
      </c>
      <c r="O188" s="71">
        <f>IFERROR(N188*VLOOKUP(C188,'SIEMB. CAMAGUI'!$B$2:$D$103,3,FALSE),"")</f>
        <v>86400</v>
      </c>
      <c r="P188" s="2">
        <v>2.0</v>
      </c>
      <c r="Q188" s="2">
        <f t="shared" si="21"/>
        <v>2.95</v>
      </c>
      <c r="R188" s="15">
        <f>IFERROR(LOOKUP(Q188,Masterline!$A$2:$A$34,Masterline!$D$2:$D$34)-(Q188-INT(Q188))*LOOKUP(Q188,Masterline!$A$2:$A$34,Masterline!$E$2:$E$34),"")</f>
        <v>9.708</v>
      </c>
      <c r="S188" s="181">
        <f>IFERROR((Q188)*VLOOKUP(C188,'SIEMB. CAMAGUI'!$B$2:$C$103,2,FALSE)*(N188-0.0033333*7)*((J188+R188)/2/100)/1000,"")</f>
        <v>258.2440909</v>
      </c>
      <c r="T188" s="173">
        <f t="shared" si="22"/>
        <v>49.06102272</v>
      </c>
      <c r="U188" s="71">
        <f t="shared" si="19"/>
        <v>435.1060396</v>
      </c>
    </row>
    <row r="189">
      <c r="A189" s="109">
        <v>45138.0</v>
      </c>
      <c r="B189" s="2" t="s">
        <v>12</v>
      </c>
      <c r="C189" s="2" t="s">
        <v>256</v>
      </c>
      <c r="D189" s="2">
        <v>87.5</v>
      </c>
      <c r="E189" s="2">
        <v>537.0</v>
      </c>
      <c r="F189" s="2" t="s">
        <v>71</v>
      </c>
      <c r="G189" s="17">
        <f t="array" ref="G189">IFERROR(E189*INDEX(PRECIOS!$B$2:$E$44,MATCH(F189,PRECIOS!$B$2:$B$44,0),4),"")</f>
        <v>470.412</v>
      </c>
      <c r="H189" s="2">
        <v>6.0</v>
      </c>
      <c r="I189" s="2">
        <f t="shared" ref="I189:I417" si="24">IFERROR(H189-INDEX($H$2:$H2006,MATCH(1,(C189=$C$2:$C2006)*((A189-7)=$A$2:$A2006),0),1),0)</f>
        <v>1</v>
      </c>
      <c r="J189" s="15">
        <f>IFERROR(LOOKUP(H189,Masterline!$A$2:$A$34,Masterline!$D$2:$D$34)-(H189-INT(H189))*LOOKUP(H189,Masterline!$A$2:$A$34,Masterline!$E$2:$E$34),"")</f>
        <v>6.888</v>
      </c>
      <c r="K189" s="28">
        <f t="shared" si="23"/>
        <v>211720.8672</v>
      </c>
      <c r="L189" s="117">
        <f>iferror(E189/(VLOOKUP(C189,'SIEMB. CAMAGUI'!$B$2:$C$103,2,FALSE)*N189*I189/1000),"")</f>
        <v>2.261052632</v>
      </c>
      <c r="M189" s="118">
        <f>IFERROR(K189/VLOOKUP(C189,'SIEMB. CAMAGUI'!$B$2:$C$103,2,FALSE),"")</f>
        <v>0.8468834688</v>
      </c>
      <c r="N189" s="23">
        <v>0.95</v>
      </c>
      <c r="O189" s="71" t="str">
        <f>IFERROR(N189*VLOOKUP(C189,'SIEMB. CAMAGUI'!$B$2:$D$103,3,FALSE),"")</f>
        <v/>
      </c>
      <c r="P189" s="2">
        <v>2.0</v>
      </c>
      <c r="Q189" s="2">
        <f t="shared" si="21"/>
        <v>8</v>
      </c>
      <c r="R189" s="15">
        <f>IFERROR(LOOKUP(Q189,Masterline!$A$2:$A$34,Masterline!$D$2:$D$34)-(Q189-INT(Q189))*LOOKUP(Q189,Masterline!$A$2:$A$34,Masterline!$E$2:$E$34),"")</f>
        <v>5.604</v>
      </c>
      <c r="S189" s="181">
        <f>IFERROR((Q189)*VLOOKUP(C189,'SIEMB. CAMAGUI'!$B$2:$C$103,2,FALSE)*(N189-0.0033333*7)*((J189+R189)/2/100)/1000,"")</f>
        <v>115.7592291</v>
      </c>
      <c r="T189" s="173">
        <f t="shared" si="22"/>
        <v>7.064807287</v>
      </c>
      <c r="U189" s="71">
        <f t="shared" si="19"/>
        <v>1270.325203</v>
      </c>
    </row>
    <row r="190">
      <c r="A190" s="109">
        <v>45145.0</v>
      </c>
      <c r="B190" s="2">
        <v>1.0</v>
      </c>
      <c r="C190" s="2" t="s">
        <v>252</v>
      </c>
      <c r="D190" s="2">
        <v>450.0</v>
      </c>
      <c r="E190" s="2">
        <v>3137.0</v>
      </c>
      <c r="F190" s="2" t="s">
        <v>71</v>
      </c>
      <c r="G190" s="17">
        <f t="array" ref="G190">IFERROR(E190*INDEX(PRECIOS!$B$2:$E$44,MATCH(F190,PRECIOS!$B$2:$B$44,0),4),"")</f>
        <v>2748.012</v>
      </c>
      <c r="H190" s="2">
        <v>20.5</v>
      </c>
      <c r="I190" s="2">
        <f t="shared" si="24"/>
        <v>3.5</v>
      </c>
      <c r="J190" s="15">
        <f>IFERROR(LOOKUP(H190,Masterline!$A$2:$A$34,Masterline!$D$2:$D$34)-(H190-INT(H190))*LOOKUP(H190,Masterline!$A$2:$A$34,Masterline!$E$2:$E$34),"")</f>
        <v>3.252</v>
      </c>
      <c r="K190" s="28">
        <f t="shared" si="23"/>
        <v>675006.7501</v>
      </c>
      <c r="L190" s="117">
        <f>iferror(E190/(VLOOKUP(C190,'SIEMB. CAMAGUI'!$B$2:$C$103,2,FALSE)*N190*I190/1000),"")</f>
        <v>1.149084249</v>
      </c>
      <c r="M190" s="118">
        <f>IFERROR(K190/VLOOKUP(C190,'SIEMB. CAMAGUI'!$B$2:$C$103,2,FALSE),"")</f>
        <v>0.5625056251</v>
      </c>
      <c r="N190" s="23">
        <v>0.65</v>
      </c>
      <c r="O190" s="71">
        <f>IFERROR(N190*VLOOKUP(C190,'SIEMB. CAMAGUI'!$B$2:$D$103,3,FALSE),"")</f>
        <v>95238.09524</v>
      </c>
      <c r="P190" s="2">
        <v>2.5</v>
      </c>
      <c r="Q190" s="2">
        <f t="shared" si="21"/>
        <v>23</v>
      </c>
      <c r="R190" s="15">
        <f>IFERROR(LOOKUP(Q190,Masterline!$A$2:$A$34,Masterline!$D$2:$D$34)-(Q190-INT(Q190))*LOOKUP(Q190,Masterline!$A$2:$A$34,Masterline!$E$2:$E$34),"")</f>
        <v>3.276</v>
      </c>
      <c r="S190" s="181">
        <f>IFERROR((Q190)*VLOOKUP(C190,'SIEMB. CAMAGUI'!$B$2:$C$103,2,FALSE)*(N190-0.002222*7)*((J190+R190)/2/100)/1000,"")</f>
        <v>571.5495613</v>
      </c>
      <c r="T190" s="173">
        <f t="shared" si="22"/>
        <v>30.38739034</v>
      </c>
      <c r="U190" s="71">
        <f t="shared" si="19"/>
        <v>13837.63838</v>
      </c>
    </row>
    <row r="191">
      <c r="A191" s="109">
        <v>45145.0</v>
      </c>
      <c r="B191" s="2">
        <v>2.0</v>
      </c>
      <c r="C191" s="2" t="s">
        <v>254</v>
      </c>
      <c r="D191" s="2">
        <v>300.0</v>
      </c>
      <c r="E191" s="2">
        <v>2075.0</v>
      </c>
      <c r="F191" s="2" t="s">
        <v>71</v>
      </c>
      <c r="G191" s="17">
        <f t="array" ref="G191">IFERROR(E191*INDEX(PRECIOS!$B$2:$E$44,MATCH(F191,PRECIOS!$B$2:$B$44,0),4),"")</f>
        <v>1817.7</v>
      </c>
      <c r="H191" s="2">
        <v>19.8</v>
      </c>
      <c r="I191" s="2">
        <f t="shared" si="24"/>
        <v>3.3</v>
      </c>
      <c r="J191" s="15">
        <f>IFERROR(LOOKUP(H191,Masterline!$A$2:$A$34,Masterline!$D$2:$D$34)-(H191-INT(H191))*LOOKUP(H191,Masterline!$A$2:$A$34,Masterline!$E$2:$E$34),"")</f>
        <v>3.3312</v>
      </c>
      <c r="K191" s="28">
        <f t="shared" si="23"/>
        <v>454836.5499</v>
      </c>
      <c r="L191" s="117">
        <f>iferror(E191/(VLOOKUP(C191,'SIEMB. CAMAGUI'!$B$2:$C$103,2,FALSE)*N191*I191/1000),"")</f>
        <v>1.203421778</v>
      </c>
      <c r="M191" s="118">
        <f>IFERROR(K191/VLOOKUP(C191,'SIEMB. CAMAGUI'!$B$2:$C$103,2,FALSE),"")</f>
        <v>0.4787753157</v>
      </c>
      <c r="N191" s="23">
        <v>0.55</v>
      </c>
      <c r="O191" s="71">
        <f>IFERROR(N191*VLOOKUP(C191,'SIEMB. CAMAGUI'!$B$2:$D$103,3,FALSE),"")</f>
        <v>87083.33333</v>
      </c>
      <c r="P191" s="2">
        <v>2.5</v>
      </c>
      <c r="Q191" s="2">
        <f t="shared" si="21"/>
        <v>22.3</v>
      </c>
      <c r="R191" s="15">
        <f>IFERROR(LOOKUP(Q191,Masterline!$A$2:$A$34,Masterline!$D$2:$D$34)-(Q191-INT(Q191))*LOOKUP(Q191,Masterline!$A$2:$A$34,Masterline!$E$2:$E$34),"")</f>
        <v>3.2268</v>
      </c>
      <c r="S191" s="181">
        <f>IFERROR((Q191)*VLOOKUP(C191,'SIEMB. CAMAGUI'!$B$2:$C$103,2,FALSE)*(N191-0.002222*7)*((J191+R191)/2/100)/1000,"")</f>
        <v>371.2562007</v>
      </c>
      <c r="T191" s="173">
        <f t="shared" si="22"/>
        <v>17.81405019</v>
      </c>
      <c r="U191" s="71">
        <f t="shared" si="19"/>
        <v>9005.763689</v>
      </c>
    </row>
    <row r="192">
      <c r="A192" s="109">
        <v>45145.0</v>
      </c>
      <c r="B192" s="2">
        <v>3.0</v>
      </c>
      <c r="C192" s="2" t="s">
        <v>255</v>
      </c>
      <c r="D192" s="2">
        <v>350.0</v>
      </c>
      <c r="E192" s="2">
        <v>2425.0</v>
      </c>
      <c r="F192" s="2" t="s">
        <v>71</v>
      </c>
      <c r="G192" s="17">
        <f t="array" ref="G192">IFERROR(E192*INDEX(PRECIOS!$B$2:$E$44,MATCH(F192,PRECIOS!$B$2:$B$44,0),4),"")</f>
        <v>2124.3</v>
      </c>
      <c r="H192" s="2">
        <v>19.7</v>
      </c>
      <c r="I192" s="2">
        <f t="shared" si="24"/>
        <v>3.2</v>
      </c>
      <c r="J192" s="15">
        <f>IFERROR(LOOKUP(H192,Masterline!$A$2:$A$34,Masterline!$D$2:$D$34)-(H192-INT(H192))*LOOKUP(H192,Masterline!$A$2:$A$34,Masterline!$E$2:$E$34),"")</f>
        <v>3.3408</v>
      </c>
      <c r="K192" s="28">
        <f t="shared" si="23"/>
        <v>531803.6836</v>
      </c>
      <c r="L192" s="117">
        <f>iferror(E192/(VLOOKUP(C192,'SIEMB. CAMAGUI'!$B$2:$C$103,2,FALSE)*N192*I192/1000),"")</f>
        <v>1.227226721</v>
      </c>
      <c r="M192" s="118">
        <f>IFERROR(K192/VLOOKUP(C192,'SIEMB. CAMAGUI'!$B$2:$C$103,2,FALSE),"")</f>
        <v>0.5597933512</v>
      </c>
      <c r="N192" s="23">
        <v>0.65</v>
      </c>
      <c r="O192" s="71">
        <f>IFERROR(N192*VLOOKUP(C192,'SIEMB. CAMAGUI'!$B$2:$D$103,3,FALSE),"")</f>
        <v>88214.28571</v>
      </c>
      <c r="P192" s="2">
        <v>2.5</v>
      </c>
      <c r="Q192" s="2">
        <f t="shared" si="21"/>
        <v>22.2</v>
      </c>
      <c r="R192" s="15">
        <f>IFERROR(LOOKUP(Q192,Masterline!$A$2:$A$34,Masterline!$D$2:$D$34)-(Q192-INT(Q192))*LOOKUP(Q192,Masterline!$A$2:$A$34,Masterline!$E$2:$E$34),"")</f>
        <v>3.2352</v>
      </c>
      <c r="S192" s="181">
        <f>IFERROR((Q192)*VLOOKUP(C192,'SIEMB. CAMAGUI'!$B$2:$C$103,2,FALSE)*(N192-0.002222*7)*((J192+R192)/2/100)/1000,"")</f>
        <v>439.9497267</v>
      </c>
      <c r="T192" s="173">
        <f t="shared" si="22"/>
        <v>22.48743167</v>
      </c>
      <c r="U192" s="71">
        <f t="shared" si="19"/>
        <v>10476.53257</v>
      </c>
    </row>
    <row r="193">
      <c r="A193" s="109">
        <v>45145.0</v>
      </c>
      <c r="B193" s="2">
        <v>4.0</v>
      </c>
      <c r="C193" s="2" t="s">
        <v>258</v>
      </c>
      <c r="D193" s="2">
        <v>125.0</v>
      </c>
      <c r="E193" s="2">
        <v>750.0</v>
      </c>
      <c r="F193" s="2" t="s">
        <v>56</v>
      </c>
      <c r="G193" s="17">
        <f t="array" ref="G193">IFERROR(E193*INDEX(PRECIOS!$B$2:$E$44,MATCH(F193,PRECIOS!$B$2:$B$44,0),4),"")</f>
        <v>1008</v>
      </c>
      <c r="H193" s="2">
        <v>3.6</v>
      </c>
      <c r="I193" s="2">
        <f t="shared" si="24"/>
        <v>1.6</v>
      </c>
      <c r="J193" s="15">
        <f>IFERROR(LOOKUP(H193,Masterline!$A$2:$A$34,Masterline!$D$2:$D$34)-(H193-INT(H193))*LOOKUP(H193,Masterline!$A$2:$A$34,Masterline!$E$2:$E$34),"")</f>
        <v>8.9688</v>
      </c>
      <c r="K193" s="28">
        <f t="shared" si="23"/>
        <v>387144.5703</v>
      </c>
      <c r="L193" s="117">
        <f>iferror(E193/(VLOOKUP(C193,'SIEMB. CAMAGUI'!$B$2:$C$103,2,FALSE)*N193*I193/1000),"")</f>
        <v>0.8928571429</v>
      </c>
      <c r="M193" s="118">
        <f>IFERROR(K193/VLOOKUP(C193,'SIEMB. CAMAGUI'!$B$2:$C$103,2,FALSE),"")</f>
        <v>0.5530636719</v>
      </c>
      <c r="N193" s="23">
        <v>0.75</v>
      </c>
      <c r="O193" s="71">
        <f>IFERROR(N193*VLOOKUP(C193,'SIEMB. CAMAGUI'!$B$2:$D$103,3,FALSE),"")</f>
        <v>109375</v>
      </c>
      <c r="P193" s="2">
        <v>2.0</v>
      </c>
      <c r="Q193" s="2">
        <f t="shared" si="21"/>
        <v>5.6</v>
      </c>
      <c r="R193" s="15">
        <f>IFERROR(LOOKUP(Q193,Masterline!$A$2:$A$34,Masterline!$D$2:$D$34)-(Q193-INT(Q193))*LOOKUP(Q193,Masterline!$A$2:$A$34,Masterline!$E$2:$E$34),"")</f>
        <v>7.1304</v>
      </c>
      <c r="S193" s="181">
        <f>IFERROR((Q193)*VLOOKUP(C193,'SIEMB. CAMAGUI'!$B$2:$C$103,2,FALSE)*(N193-0.002222*7)*((J193+R193)/2/100)/1000,"")</f>
        <v>231.7502636</v>
      </c>
      <c r="T193" s="173">
        <f t="shared" si="22"/>
        <v>26.68756591</v>
      </c>
      <c r="U193" s="71">
        <f t="shared" si="19"/>
        <v>1393.720453</v>
      </c>
    </row>
    <row r="194">
      <c r="A194" s="109">
        <v>45145.0</v>
      </c>
      <c r="B194" s="2">
        <v>5.0</v>
      </c>
      <c r="C194" s="2" t="s">
        <v>260</v>
      </c>
      <c r="D194" s="2">
        <v>125.0</v>
      </c>
      <c r="E194" s="2">
        <v>730.0</v>
      </c>
      <c r="F194" s="2" t="s">
        <v>56</v>
      </c>
      <c r="G194" s="17">
        <f t="array" ref="G194">IFERROR(E194*INDEX(PRECIOS!$B$2:$E$44,MATCH(F194,PRECIOS!$B$2:$B$44,0),4),"")</f>
        <v>981.12</v>
      </c>
      <c r="H194" s="2">
        <v>3.3</v>
      </c>
      <c r="I194" s="2">
        <f t="shared" si="24"/>
        <v>1.85</v>
      </c>
      <c r="J194" s="15">
        <f>IFERROR(LOOKUP(H194,Masterline!$A$2:$A$34,Masterline!$D$2:$D$34)-(H194-INT(H194))*LOOKUP(H194,Masterline!$A$2:$A$34,Masterline!$E$2:$E$34),"")</f>
        <v>9.2964</v>
      </c>
      <c r="K194" s="28">
        <f t="shared" si="23"/>
        <v>407456.5195</v>
      </c>
      <c r="L194" s="117">
        <f>iferror(E194/(VLOOKUP(C194,'SIEMB. CAMAGUI'!$B$2:$C$103,2,FALSE)*N194*I194/1000),"")</f>
        <v>0.7368713251</v>
      </c>
      <c r="M194" s="118">
        <f>IFERROR(K194/VLOOKUP(C194,'SIEMB. CAMAGUI'!$B$2:$C$103,2,FALSE),"")</f>
        <v>0.6467563802</v>
      </c>
      <c r="N194" s="23">
        <v>0.85</v>
      </c>
      <c r="O194" s="71">
        <f>IFERROR(N194*VLOOKUP(C194,'SIEMB. CAMAGUI'!$B$2:$D$103,3,FALSE),"")</f>
        <v>127500</v>
      </c>
      <c r="P194" s="2">
        <v>2.0</v>
      </c>
      <c r="Q194" s="2">
        <f t="shared" si="21"/>
        <v>5.3</v>
      </c>
      <c r="R194" s="15">
        <f>IFERROR(LOOKUP(Q194,Masterline!$A$2:$A$34,Masterline!$D$2:$D$34)-(Q194-INT(Q194))*LOOKUP(Q194,Masterline!$A$2:$A$34,Masterline!$E$2:$E$34),"")</f>
        <v>7.3032</v>
      </c>
      <c r="S194" s="181">
        <f>IFERROR((Q194)*VLOOKUP(C194,'SIEMB. CAMAGUI'!$B$2:$C$103,2,FALSE)*(N194-0.002222*7)*((J194+R194)/2/100)/1000,"")</f>
        <v>231.2502887</v>
      </c>
      <c r="T194" s="173">
        <f t="shared" si="22"/>
        <v>26.56257217</v>
      </c>
      <c r="U194" s="71">
        <f t="shared" si="19"/>
        <v>1344.606514</v>
      </c>
    </row>
    <row r="195">
      <c r="A195" s="109">
        <v>45145.0</v>
      </c>
      <c r="B195" s="2">
        <v>6.0</v>
      </c>
      <c r="C195" s="2" t="s">
        <v>261</v>
      </c>
      <c r="D195" s="2">
        <v>200.0</v>
      </c>
      <c r="E195" s="2">
        <v>1049.0</v>
      </c>
      <c r="F195" s="2" t="s">
        <v>56</v>
      </c>
      <c r="G195" s="17">
        <f t="array" ref="G195">IFERROR(E195*INDEX(PRECIOS!$B$2:$E$44,MATCH(F195,PRECIOS!$B$2:$B$44,0),4),"")</f>
        <v>1409.856</v>
      </c>
      <c r="H195" s="2">
        <v>2.85</v>
      </c>
      <c r="I195" s="2">
        <f t="shared" si="24"/>
        <v>1.9</v>
      </c>
      <c r="J195" s="15">
        <f>IFERROR(LOOKUP(H195,Masterline!$A$2:$A$34,Masterline!$D$2:$D$34)-(H195-INT(H195))*LOOKUP(H195,Masterline!$A$2:$A$34,Masterline!$E$2:$E$34),"")</f>
        <v>9.852</v>
      </c>
      <c r="K195" s="28">
        <f t="shared" si="23"/>
        <v>712296.3723</v>
      </c>
      <c r="L195" s="117">
        <f>iferror(E195/(VLOOKUP(C195,'SIEMB. CAMAGUI'!$B$2:$C$103,2,FALSE)*N195*I195/1000),"")</f>
        <v>0.6390107212</v>
      </c>
      <c r="M195" s="118">
        <f>IFERROR(K195/VLOOKUP(C195,'SIEMB. CAMAGUI'!$B$2:$C$103,2,FALSE),"")</f>
        <v>0.659533678</v>
      </c>
      <c r="N195" s="23">
        <v>0.8</v>
      </c>
      <c r="O195" s="71">
        <f>IFERROR(N195*VLOOKUP(C195,'SIEMB. CAMAGUI'!$B$2:$D$103,3,FALSE),"")</f>
        <v>98742.85714</v>
      </c>
      <c r="P195" s="2">
        <v>1.5</v>
      </c>
      <c r="Q195" s="2">
        <f t="shared" si="21"/>
        <v>4.35</v>
      </c>
      <c r="R195" s="15">
        <f>IFERROR(LOOKUP(Q195,Masterline!$A$2:$A$34,Masterline!$D$2:$D$34)-(Q195-INT(Q195))*LOOKUP(Q195,Masterline!$A$2:$A$34,Masterline!$E$2:$E$34),"")</f>
        <v>8.1588</v>
      </c>
      <c r="S195" s="181">
        <f>IFERROR((Q195)*VLOOKUP(C195,'SIEMB. CAMAGUI'!$B$2:$C$103,2,FALSE)*(N195-0.002222*7)*((J195+R195)/2/100)/1000,"")</f>
        <v>331.8784654</v>
      </c>
      <c r="T195" s="173">
        <f t="shared" si="22"/>
        <v>32.96961635</v>
      </c>
      <c r="U195" s="71">
        <f t="shared" si="19"/>
        <v>2030.044661</v>
      </c>
    </row>
    <row r="196">
      <c r="A196" s="109">
        <v>45145.0</v>
      </c>
      <c r="B196" s="2" t="s">
        <v>12</v>
      </c>
      <c r="C196" s="2" t="s">
        <v>256</v>
      </c>
      <c r="D196" s="2">
        <v>100.0</v>
      </c>
      <c r="E196" s="2">
        <v>661.0</v>
      </c>
      <c r="F196" s="2" t="s">
        <v>71</v>
      </c>
      <c r="G196" s="17">
        <f t="array" ref="G196">IFERROR(E196*INDEX(PRECIOS!$B$2:$E$44,MATCH(F196,PRECIOS!$B$2:$B$44,0),4),"")</f>
        <v>579.036</v>
      </c>
      <c r="H196" s="2">
        <v>8.75</v>
      </c>
      <c r="I196" s="2">
        <f t="shared" si="24"/>
        <v>2.75</v>
      </c>
      <c r="J196" s="15">
        <f>IFERROR(LOOKUP(H196,Masterline!$A$2:$A$34,Masterline!$D$2:$D$34)-(H196-INT(H196))*LOOKUP(H196,Masterline!$A$2:$A$34,Masterline!$E$2:$E$34),"")</f>
        <v>5.388</v>
      </c>
      <c r="K196" s="28">
        <f t="shared" si="23"/>
        <v>212111.5707</v>
      </c>
      <c r="L196" s="117">
        <f>iferror(E196/(VLOOKUP(C196,'SIEMB. CAMAGUI'!$B$2:$C$103,2,FALSE)*N196*I196/1000),"")</f>
        <v>1.012057416</v>
      </c>
      <c r="M196" s="118">
        <f>IFERROR(K196/VLOOKUP(C196,'SIEMB. CAMAGUI'!$B$2:$C$103,2,FALSE),"")</f>
        <v>0.8484462827</v>
      </c>
      <c r="N196" s="23">
        <v>0.95</v>
      </c>
      <c r="O196" s="71" t="str">
        <f>IFERROR(N196*VLOOKUP(C196,'SIEMB. CAMAGUI'!$B$2:$D$103,3,FALSE),"")</f>
        <v/>
      </c>
      <c r="P196" s="2">
        <v>2.3</v>
      </c>
      <c r="Q196" s="2">
        <f t="shared" si="21"/>
        <v>11.05</v>
      </c>
      <c r="R196" s="15">
        <f>IFERROR(LOOKUP(Q196,Masterline!$A$2:$A$34,Masterline!$D$2:$D$34)-(Q196-INT(Q196))*LOOKUP(Q196,Masterline!$A$2:$A$34,Masterline!$E$2:$E$34),"")</f>
        <v>4.5984</v>
      </c>
      <c r="S196" s="181">
        <f>IFERROR((Q196)*VLOOKUP(C196,'SIEMB. CAMAGUI'!$B$2:$C$103,2,FALSE)*(N196-0.002222*7)*((J196+R196)/2/100)/1000,"")</f>
        <v>128.8948181</v>
      </c>
      <c r="T196" s="173">
        <f t="shared" si="22"/>
        <v>7.223704517</v>
      </c>
      <c r="U196" s="71">
        <f t="shared" si="19"/>
        <v>1855.976244</v>
      </c>
    </row>
    <row r="197">
      <c r="A197" s="109">
        <v>45152.0</v>
      </c>
      <c r="B197" s="2">
        <v>1.0</v>
      </c>
      <c r="C197" s="2" t="s">
        <v>252</v>
      </c>
      <c r="D197" s="2">
        <v>475.0</v>
      </c>
      <c r="E197" s="2">
        <v>3250.0</v>
      </c>
      <c r="F197" s="2" t="s">
        <v>71</v>
      </c>
      <c r="G197" s="17">
        <f t="array" ref="G197">IFERROR(E197*INDEX(PRECIOS!$B$2:$E$44,MATCH(F197,PRECIOS!$B$2:$B$44,0),4),"")</f>
        <v>2847</v>
      </c>
      <c r="H197" s="2">
        <v>22.7</v>
      </c>
      <c r="I197" s="2">
        <f t="shared" si="24"/>
        <v>2.2</v>
      </c>
      <c r="J197" s="15">
        <f>IFERROR(LOOKUP(H197,Masterline!$A$2:$A$34,Masterline!$D$2:$D$34)-(H197-INT(H197))*LOOKUP(H197,Masterline!$A$2:$A$34,Masterline!$E$2:$E$34),"")</f>
        <v>3.1932</v>
      </c>
      <c r="K197" s="28">
        <f t="shared" si="23"/>
        <v>655302.2088</v>
      </c>
      <c r="L197" s="117">
        <f>iferror(E197/(VLOOKUP(C197,'SIEMB. CAMAGUI'!$B$2:$C$103,2,FALSE)*N197*I197/1000),"")</f>
        <v>1.954064454</v>
      </c>
      <c r="M197" s="118">
        <f>IFERROR(K197/VLOOKUP(C197,'SIEMB. CAMAGUI'!$B$2:$C$103,2,FALSE),"")</f>
        <v>0.546085174</v>
      </c>
      <c r="N197" s="23">
        <v>0.63</v>
      </c>
      <c r="O197" s="71">
        <f>IFERROR(N197*VLOOKUP(C197,'SIEMB. CAMAGUI'!$B$2:$D$103,3,FALSE),"")</f>
        <v>92307.69231</v>
      </c>
      <c r="P197" s="2">
        <v>2.0</v>
      </c>
      <c r="Q197" s="2">
        <f t="shared" si="21"/>
        <v>24.7</v>
      </c>
      <c r="R197" s="15">
        <f>IFERROR(LOOKUP(Q197,Masterline!$A$2:$A$34,Masterline!$D$2:$D$34)-(Q197-INT(Q197))*LOOKUP(Q197,Masterline!$A$2:$A$34,Masterline!$E$2:$E$34),"")</f>
        <v>3.1296</v>
      </c>
      <c r="S197" s="181">
        <f>IFERROR((Q197)*VLOOKUP(C197,'SIEMB. CAMAGUI'!$B$2:$C$103,2,FALSE)*(N197-0.002222*7)*((J197+R197)/2/100)/1000,"")</f>
        <v>575.7598408</v>
      </c>
      <c r="T197" s="173">
        <f t="shared" si="22"/>
        <v>25.1899602</v>
      </c>
      <c r="U197" s="71">
        <f t="shared" si="19"/>
        <v>14875.36014</v>
      </c>
    </row>
    <row r="198">
      <c r="A198" s="109">
        <v>45152.0</v>
      </c>
      <c r="B198" s="2">
        <v>2.0</v>
      </c>
      <c r="C198" s="2" t="s">
        <v>254</v>
      </c>
      <c r="D198" s="2">
        <v>312.5</v>
      </c>
      <c r="E198" s="2">
        <v>2148.0</v>
      </c>
      <c r="F198" s="2" t="s">
        <v>71</v>
      </c>
      <c r="G198" s="17">
        <f t="array" ref="G198">IFERROR(E198*INDEX(PRECIOS!$B$2:$E$44,MATCH(F198,PRECIOS!$B$2:$B$44,0),4),"")</f>
        <v>1881.648</v>
      </c>
      <c r="H198" s="2">
        <v>22.1</v>
      </c>
      <c r="I198" s="2">
        <f t="shared" si="24"/>
        <v>2.3</v>
      </c>
      <c r="J198" s="15">
        <f>IFERROR(LOOKUP(H198,Masterline!$A$2:$A$34,Masterline!$D$2:$D$34)-(H198-INT(H198))*LOOKUP(H198,Masterline!$A$2:$A$34,Masterline!$E$2:$E$34),"")</f>
        <v>3.2436</v>
      </c>
      <c r="K198" s="28">
        <f t="shared" si="23"/>
        <v>435943.7506</v>
      </c>
      <c r="L198" s="117">
        <f>iferror(E198/(VLOOKUP(C198,'SIEMB. CAMAGUI'!$B$2:$C$103,2,FALSE)*N198*I198/1000),"")</f>
        <v>1.854842192</v>
      </c>
      <c r="M198" s="118">
        <f>IFERROR(K198/VLOOKUP(C198,'SIEMB. CAMAGUI'!$B$2:$C$103,2,FALSE),"")</f>
        <v>0.4588881585</v>
      </c>
      <c r="N198" s="23">
        <v>0.53</v>
      </c>
      <c r="O198" s="71">
        <f>IFERROR(N198*VLOOKUP(C198,'SIEMB. CAMAGUI'!$B$2:$D$103,3,FALSE),"")</f>
        <v>83916.66667</v>
      </c>
      <c r="P198" s="2">
        <v>2.0</v>
      </c>
      <c r="Q198" s="2">
        <f t="shared" si="21"/>
        <v>24.1</v>
      </c>
      <c r="R198" s="15">
        <f>IFERROR(LOOKUP(Q198,Masterline!$A$2:$A$34,Masterline!$D$2:$D$34)-(Q198-INT(Q198))*LOOKUP(Q198,Masterline!$A$2:$A$34,Masterline!$E$2:$E$34),"")</f>
        <v>3.1728</v>
      </c>
      <c r="S198" s="181">
        <f>IFERROR((Q198)*VLOOKUP(C198,'SIEMB. CAMAGUI'!$B$2:$C$103,2,FALSE)*(N198-0.002222*7)*((J198+R198)/2/100)/1000,"")</f>
        <v>377.8695332</v>
      </c>
      <c r="T198" s="173">
        <f t="shared" si="22"/>
        <v>16.3423833</v>
      </c>
      <c r="U198" s="71">
        <f t="shared" si="19"/>
        <v>9634.356887</v>
      </c>
    </row>
    <row r="199">
      <c r="A199" s="109">
        <v>45152.0</v>
      </c>
      <c r="B199" s="2">
        <v>3.0</v>
      </c>
      <c r="C199" s="2" t="s">
        <v>255</v>
      </c>
      <c r="D199" s="2">
        <v>362.5</v>
      </c>
      <c r="E199" s="2">
        <v>2498.0</v>
      </c>
      <c r="F199" s="2" t="s">
        <v>71</v>
      </c>
      <c r="G199" s="17">
        <f t="array" ref="G199">IFERROR(E199*INDEX(PRECIOS!$B$2:$E$44,MATCH(F199,PRECIOS!$B$2:$B$44,0),4),"")</f>
        <v>2188.248</v>
      </c>
      <c r="H199" s="2">
        <v>22.0</v>
      </c>
      <c r="I199" s="2">
        <f t="shared" si="24"/>
        <v>2.3</v>
      </c>
      <c r="J199" s="15">
        <f>IFERROR(LOOKUP(H199,Masterline!$A$2:$A$34,Masterline!$D$2:$D$34)-(H199-INT(H199))*LOOKUP(H199,Masterline!$A$2:$A$34,Masterline!$E$2:$E$34),"")</f>
        <v>3.252</v>
      </c>
      <c r="K199" s="28">
        <f t="shared" si="23"/>
        <v>506681.2032</v>
      </c>
      <c r="L199" s="117">
        <f>iferror(E199/(VLOOKUP(C199,'SIEMB. CAMAGUI'!$B$2:$C$103,2,FALSE)*N199*I199/1000),"")</f>
        <v>1.84395069</v>
      </c>
      <c r="M199" s="118">
        <f>IFERROR(K199/VLOOKUP(C199,'SIEMB. CAMAGUI'!$B$2:$C$103,2,FALSE),"")</f>
        <v>0.5333486349</v>
      </c>
      <c r="N199" s="23">
        <v>0.62</v>
      </c>
      <c r="O199" s="71">
        <f>IFERROR(N199*VLOOKUP(C199,'SIEMB. CAMAGUI'!$B$2:$D$103,3,FALSE),"")</f>
        <v>84142.85714</v>
      </c>
      <c r="P199" s="2">
        <v>2.0</v>
      </c>
      <c r="Q199" s="2">
        <f t="shared" si="21"/>
        <v>24</v>
      </c>
      <c r="R199" s="15">
        <f>IFERROR(LOOKUP(Q199,Masterline!$A$2:$A$34,Masterline!$D$2:$D$34)-(Q199-INT(Q199))*LOOKUP(Q199,Masterline!$A$2:$A$34,Masterline!$E$2:$E$34),"")</f>
        <v>3.18</v>
      </c>
      <c r="S199" s="181">
        <f>IFERROR((Q199)*VLOOKUP(C199,'SIEMB. CAMAGUI'!$B$2:$C$103,2,FALSE)*(N199-0.002222*7)*((J199+R199)/2/100)/1000,"")</f>
        <v>443.2088206</v>
      </c>
      <c r="T199" s="173">
        <f t="shared" si="22"/>
        <v>20.17720515</v>
      </c>
      <c r="U199" s="71">
        <f t="shared" si="19"/>
        <v>11146.98647</v>
      </c>
    </row>
    <row r="200">
      <c r="A200" s="109">
        <v>45152.0</v>
      </c>
      <c r="B200" s="2">
        <v>4.0</v>
      </c>
      <c r="C200" s="2" t="s">
        <v>258</v>
      </c>
      <c r="D200" s="2">
        <v>200.0</v>
      </c>
      <c r="E200" s="2">
        <v>1200.0</v>
      </c>
      <c r="F200" s="2" t="s">
        <v>54</v>
      </c>
      <c r="G200" s="17">
        <f t="array" ref="G200">IFERROR(E200*INDEX(PRECIOS!$B$2:$E$44,MATCH(F200,PRECIOS!$B$2:$B$44,0),4),"")</f>
        <v>1176</v>
      </c>
      <c r="H200" s="2">
        <v>5.3</v>
      </c>
      <c r="I200" s="2">
        <f t="shared" si="24"/>
        <v>1.7</v>
      </c>
      <c r="J200" s="15">
        <f>IFERROR(LOOKUP(H200,Masterline!$A$2:$A$34,Masterline!$D$2:$D$34)-(H200-INT(H200))*LOOKUP(H200,Masterline!$A$2:$A$34,Masterline!$E$2:$E$34),"")</f>
        <v>7.3032</v>
      </c>
      <c r="K200" s="28">
        <f t="shared" si="23"/>
        <v>516702.9392</v>
      </c>
      <c r="L200" s="117">
        <f>iferror(E200/(VLOOKUP(C200,'SIEMB. CAMAGUI'!$B$2:$C$103,2,FALSE)*N200*I200/1000),"")</f>
        <v>1.061477222</v>
      </c>
      <c r="M200" s="118">
        <f>IFERROR(K200/VLOOKUP(C200,'SIEMB. CAMAGUI'!$B$2:$C$103,2,FALSE),"")</f>
        <v>0.738147056</v>
      </c>
      <c r="N200" s="23">
        <v>0.95</v>
      </c>
      <c r="O200" s="71">
        <f>IFERROR(N200*VLOOKUP(C200,'SIEMB. CAMAGUI'!$B$2:$D$103,3,FALSE),"")</f>
        <v>138541.6667</v>
      </c>
      <c r="P200" s="2">
        <v>2.5</v>
      </c>
      <c r="Q200" s="2">
        <f t="shared" si="21"/>
        <v>7.8</v>
      </c>
      <c r="R200" s="15">
        <f>IFERROR(LOOKUP(Q200,Masterline!$A$2:$A$34,Masterline!$D$2:$D$34)-(Q200-INT(Q200))*LOOKUP(Q200,Masterline!$A$2:$A$34,Masterline!$E$2:$E$34),"")</f>
        <v>5.8488</v>
      </c>
      <c r="S200" s="181">
        <f>IFERROR((Q200)*VLOOKUP(C200,'SIEMB. CAMAGUI'!$B$2:$C$103,2,FALSE)*(N200-0.002222*7)*((J200+R200)/2/100)/1000,"")</f>
        <v>335.5124625</v>
      </c>
      <c r="T200" s="173">
        <f t="shared" si="22"/>
        <v>33.87811563</v>
      </c>
      <c r="U200" s="71">
        <f t="shared" si="19"/>
        <v>2738.525578</v>
      </c>
    </row>
    <row r="201">
      <c r="A201" s="109">
        <v>45152.0</v>
      </c>
      <c r="B201" s="2">
        <v>5.0</v>
      </c>
      <c r="C201" s="2" t="s">
        <v>260</v>
      </c>
      <c r="D201" s="2">
        <v>187.5</v>
      </c>
      <c r="E201" s="2">
        <v>1187.5</v>
      </c>
      <c r="F201" s="2" t="s">
        <v>54</v>
      </c>
      <c r="G201" s="17">
        <f t="array" ref="G201">IFERROR(E201*INDEX(PRECIOS!$B$2:$E$44,MATCH(F201,PRECIOS!$B$2:$B$44,0),4),"")</f>
        <v>1163.75</v>
      </c>
      <c r="H201" s="2">
        <v>5.0</v>
      </c>
      <c r="I201" s="2">
        <f t="shared" si="24"/>
        <v>1.7</v>
      </c>
      <c r="J201" s="15">
        <f>IFERROR(LOOKUP(H201,Masterline!$A$2:$A$34,Masterline!$D$2:$D$34)-(H201-INT(H201))*LOOKUP(H201,Masterline!$A$2:$A$34,Masterline!$E$2:$E$34),"")</f>
        <v>7.476</v>
      </c>
      <c r="K201" s="28">
        <f t="shared" si="23"/>
        <v>501605.1364</v>
      </c>
      <c r="L201" s="117">
        <f>iferror(E201/(VLOOKUP(C201,'SIEMB. CAMAGUI'!$B$2:$C$103,2,FALSE)*N201*I201/1000),"")</f>
        <v>1.108776844</v>
      </c>
      <c r="M201" s="118">
        <f>IFERROR(K201/VLOOKUP(C201,'SIEMB. CAMAGUI'!$B$2:$C$103,2,FALSE),"")</f>
        <v>0.7961986293</v>
      </c>
      <c r="N201" s="23">
        <v>1.0</v>
      </c>
      <c r="O201" s="71">
        <f>IFERROR(N201*VLOOKUP(C201,'SIEMB. CAMAGUI'!$B$2:$D$103,3,FALSE),"")</f>
        <v>150000</v>
      </c>
      <c r="P201" s="2">
        <v>2.5</v>
      </c>
      <c r="Q201" s="2">
        <f t="shared" si="21"/>
        <v>7.5</v>
      </c>
      <c r="R201" s="15">
        <f>IFERROR(LOOKUP(Q201,Masterline!$A$2:$A$34,Masterline!$D$2:$D$34)-(Q201-INT(Q201))*LOOKUP(Q201,Masterline!$A$2:$A$34,Masterline!$E$2:$E$34),"")</f>
        <v>6.036</v>
      </c>
      <c r="S201" s="181">
        <f>IFERROR((Q201)*VLOOKUP(C201,'SIEMB. CAMAGUI'!$B$2:$C$103,2,FALSE)*(N201-0.002222*7)*((J201+R201)/2/100)/1000,"")</f>
        <v>314.2558366</v>
      </c>
      <c r="T201" s="173">
        <f t="shared" si="22"/>
        <v>31.68895914</v>
      </c>
      <c r="U201" s="71">
        <f t="shared" si="19"/>
        <v>2508.025682</v>
      </c>
    </row>
    <row r="202">
      <c r="A202" s="109">
        <v>45152.0</v>
      </c>
      <c r="B202" s="2">
        <v>6.0</v>
      </c>
      <c r="C202" s="2" t="s">
        <v>261</v>
      </c>
      <c r="D202" s="2">
        <v>250.0</v>
      </c>
      <c r="E202" s="2">
        <v>1700.0</v>
      </c>
      <c r="F202" s="2" t="s">
        <v>54</v>
      </c>
      <c r="G202" s="17">
        <f t="array" ref="G202">IFERROR(E202*INDEX(PRECIOS!$B$2:$E$44,MATCH(F202,PRECIOS!$B$2:$B$44,0),4),"")</f>
        <v>1666</v>
      </c>
      <c r="H202" s="2">
        <v>5.0</v>
      </c>
      <c r="I202" s="2">
        <f t="shared" si="24"/>
        <v>2.15</v>
      </c>
      <c r="J202" s="15">
        <f>IFERROR(LOOKUP(H202,Masterline!$A$2:$A$34,Masterline!$D$2:$D$34)-(H202-INT(H202))*LOOKUP(H202,Masterline!$A$2:$A$34,Masterline!$E$2:$E$34),"")</f>
        <v>7.476</v>
      </c>
      <c r="K202" s="28">
        <f t="shared" si="23"/>
        <v>668806.8486</v>
      </c>
      <c r="L202" s="117">
        <f>iferror(E202/(VLOOKUP(C202,'SIEMB. CAMAGUI'!$B$2:$C$103,2,FALSE)*N202*I202/1000),"")</f>
        <v>0.8134749737</v>
      </c>
      <c r="M202" s="118">
        <f>IFERROR(K202/VLOOKUP(C202,'SIEMB. CAMAGUI'!$B$2:$C$103,2,FALSE),"")</f>
        <v>0.6192656005</v>
      </c>
      <c r="N202" s="23">
        <v>0.9</v>
      </c>
      <c r="O202" s="71">
        <f>IFERROR(N202*VLOOKUP(C202,'SIEMB. CAMAGUI'!$B$2:$D$103,3,FALSE),"")</f>
        <v>111085.7143</v>
      </c>
      <c r="P202" s="2">
        <v>2.2</v>
      </c>
      <c r="Q202" s="2">
        <f t="shared" si="21"/>
        <v>7.2</v>
      </c>
      <c r="R202" s="15">
        <f>IFERROR(LOOKUP(Q202,Masterline!$A$2:$A$34,Masterline!$D$2:$D$34)-(Q202-INT(Q202))*LOOKUP(Q202,Masterline!$A$2:$A$34,Masterline!$E$2:$E$34),"")</f>
        <v>6.2232</v>
      </c>
      <c r="S202" s="181">
        <f>IFERROR((Q202)*VLOOKUP(C202,'SIEMB. CAMAGUI'!$B$2:$C$103,2,FALSE)*(N202-0.002222*7)*((J202+R202)/2/100)/1000,"")</f>
        <v>471.0779588</v>
      </c>
      <c r="T202" s="173">
        <f t="shared" si="22"/>
        <v>55.26948969</v>
      </c>
      <c r="U202" s="71">
        <f t="shared" si="19"/>
        <v>3344.034243</v>
      </c>
    </row>
    <row r="203">
      <c r="A203" s="109">
        <v>45152.0</v>
      </c>
      <c r="B203" s="2" t="s">
        <v>12</v>
      </c>
      <c r="C203" s="2" t="s">
        <v>256</v>
      </c>
      <c r="D203" s="2">
        <v>112.5</v>
      </c>
      <c r="E203" s="2">
        <v>712.0</v>
      </c>
      <c r="F203" s="2" t="s">
        <v>71</v>
      </c>
      <c r="G203" s="17">
        <f t="array" ref="G203">IFERROR(E203*INDEX(PRECIOS!$B$2:$E$44,MATCH(F203,PRECIOS!$B$2:$B$44,0),4),"")</f>
        <v>623.712</v>
      </c>
      <c r="H203" s="2">
        <v>9.4</v>
      </c>
      <c r="I203" s="2">
        <f t="shared" si="24"/>
        <v>0.65</v>
      </c>
      <c r="J203" s="15">
        <f>IFERROR(LOOKUP(H203,Masterline!$A$2:$A$34,Masterline!$D$2:$D$34)-(H203-INT(H203))*LOOKUP(H203,Masterline!$A$2:$A$34,Masterline!$E$2:$E$34),"")</f>
        <v>5.1888</v>
      </c>
      <c r="K203" s="28">
        <f t="shared" si="23"/>
        <v>230652.2723</v>
      </c>
      <c r="L203" s="117">
        <f>iferror(E203/(VLOOKUP(C203,'SIEMB. CAMAGUI'!$B$2:$C$103,2,FALSE)*N203*I203/1000),"")</f>
        <v>4.381538462</v>
      </c>
      <c r="M203" s="118">
        <f>IFERROR(K203/VLOOKUP(C203,'SIEMB. CAMAGUI'!$B$2:$C$103,2,FALSE),"")</f>
        <v>0.9226090893</v>
      </c>
      <c r="N203" s="23">
        <v>1.0</v>
      </c>
      <c r="O203" s="71" t="str">
        <f>IFERROR(N203*VLOOKUP(C203,'SIEMB. CAMAGUI'!$B$2:$D$103,3,FALSE),"")</f>
        <v/>
      </c>
      <c r="P203" s="2">
        <v>2.5</v>
      </c>
      <c r="Q203" s="2">
        <f t="shared" si="21"/>
        <v>11.9</v>
      </c>
      <c r="R203" s="15">
        <f>IFERROR(LOOKUP(Q203,Masterline!$A$2:$A$34,Masterline!$D$2:$D$34)-(Q203-INT(Q203))*LOOKUP(Q203,Masterline!$A$2:$A$34,Masterline!$E$2:$E$34),"")</f>
        <v>4.4352</v>
      </c>
      <c r="S203" s="181">
        <f>IFERROR((Q203)*VLOOKUP(C203,'SIEMB. CAMAGUI'!$B$2:$C$103,2,FALSE)*(N203-0.002222*7)*((J203+R203)/2/100)/1000,"")</f>
        <v>140.930336</v>
      </c>
      <c r="T203" s="173">
        <f t="shared" si="22"/>
        <v>7.107584006</v>
      </c>
      <c r="U203" s="71">
        <f t="shared" si="19"/>
        <v>2168.13136</v>
      </c>
    </row>
    <row r="204">
      <c r="A204" s="109">
        <v>45159.0</v>
      </c>
      <c r="B204" s="2">
        <v>1.0</v>
      </c>
      <c r="C204" s="2" t="s">
        <v>252</v>
      </c>
      <c r="D204" s="15"/>
      <c r="E204" s="2">
        <v>225.0</v>
      </c>
      <c r="F204" s="2" t="s">
        <v>71</v>
      </c>
      <c r="G204" s="17">
        <f t="array" ref="G204">IFERROR(E204*INDEX(PRECIOS!$B$2:$E$44,MATCH(F204,PRECIOS!$B$2:$B$44,0),4),"")</f>
        <v>197.1</v>
      </c>
      <c r="H204" s="15"/>
      <c r="I204" s="2">
        <f t="shared" si="24"/>
        <v>-22.7</v>
      </c>
      <c r="J204" s="15" t="str">
        <f>IFERROR(LOOKUP(H204,Masterline!$A$2:$A$34,Masterline!$D$2:$D$34)-(H204-INT(H204))*LOOKUP(H204,Masterline!$A$2:$A$34,Masterline!$E$2:$E$34),"")</f>
        <v/>
      </c>
      <c r="K204" s="28" t="str">
        <f t="shared" si="23"/>
        <v/>
      </c>
      <c r="L204" s="117" t="str">
        <f>iferror(E204/(VLOOKUP(C204,'SIEMB. CAMAGUI'!$B$2:$C$103,2,FALSE)*N204*I204/1000),"")</f>
        <v/>
      </c>
      <c r="M204" s="118">
        <f>IFERROR(K204/VLOOKUP(C204,'SIEMB. CAMAGUI'!$B$2:$C$103,2,FALSE),"")</f>
        <v>0</v>
      </c>
      <c r="N204" s="23"/>
      <c r="O204" s="71">
        <f>IFERROR(N204*VLOOKUP(C204,'SIEMB. CAMAGUI'!$B$2:$D$103,3,FALSE),"")</f>
        <v>0</v>
      </c>
      <c r="P204" s="15"/>
      <c r="Q204" s="2">
        <f t="shared" si="21"/>
        <v>0</v>
      </c>
      <c r="R204" s="15" t="str">
        <f>IFERROR(LOOKUP(Q204,Masterline!$A$2:$A$34,Masterline!$D$2:$D$34)-(Q204-INT(Q204))*LOOKUP(Q204,Masterline!$A$2:$A$34,Masterline!$E$2:$E$34),"")</f>
        <v/>
      </c>
      <c r="S204" s="181">
        <f>IFERROR((Q204)*VLOOKUP(C204,'SIEMB. CAMAGUI'!$B$2:$C$103,2,FALSE)*(N204-0.002222*7)*((J204+R204)/2/100)/1000,"")</f>
        <v>0</v>
      </c>
      <c r="T204" s="173">
        <f t="shared" si="22"/>
        <v>0</v>
      </c>
      <c r="U204" s="71">
        <f t="shared" si="19"/>
        <v>0</v>
      </c>
    </row>
    <row r="205">
      <c r="A205" s="109">
        <v>45159.0</v>
      </c>
      <c r="B205" s="2">
        <v>2.0</v>
      </c>
      <c r="C205" s="2" t="s">
        <v>254</v>
      </c>
      <c r="D205" s="15"/>
      <c r="E205" s="2">
        <v>975.0</v>
      </c>
      <c r="F205" s="2" t="s">
        <v>71</v>
      </c>
      <c r="G205" s="17">
        <f t="array" ref="G205">IFERROR(E205*INDEX(PRECIOS!$B$2:$E$44,MATCH(F205,PRECIOS!$B$2:$B$44,0),4),"")</f>
        <v>854.1</v>
      </c>
      <c r="H205" s="15"/>
      <c r="I205" s="2">
        <f t="shared" si="24"/>
        <v>-22.1</v>
      </c>
      <c r="J205" s="15" t="str">
        <f>IFERROR(LOOKUP(H205,Masterline!$A$2:$A$34,Masterline!$D$2:$D$34)-(H205-INT(H205))*LOOKUP(H205,Masterline!$A$2:$A$34,Masterline!$E$2:$E$34),"")</f>
        <v/>
      </c>
      <c r="K205" s="28" t="str">
        <f t="shared" si="23"/>
        <v/>
      </c>
      <c r="L205" s="117" t="str">
        <f>iferror(E205/(VLOOKUP(C205,'SIEMB. CAMAGUI'!$B$2:$C$103,2,FALSE)*N205*I205/1000),"")</f>
        <v/>
      </c>
      <c r="M205" s="118">
        <f>IFERROR(K205/VLOOKUP(C205,'SIEMB. CAMAGUI'!$B$2:$C$103,2,FALSE),"")</f>
        <v>0</v>
      </c>
      <c r="N205" s="23"/>
      <c r="O205" s="71">
        <f>IFERROR(N205*VLOOKUP(C205,'SIEMB. CAMAGUI'!$B$2:$D$103,3,FALSE),"")</f>
        <v>0</v>
      </c>
      <c r="P205" s="15"/>
      <c r="Q205" s="2">
        <f t="shared" si="21"/>
        <v>0</v>
      </c>
      <c r="R205" s="15" t="str">
        <f>IFERROR(LOOKUP(Q205,Masterline!$A$2:$A$34,Masterline!$D$2:$D$34)-(Q205-INT(Q205))*LOOKUP(Q205,Masterline!$A$2:$A$34,Masterline!$E$2:$E$34),"")</f>
        <v/>
      </c>
      <c r="S205" s="181">
        <f>IFERROR((Q205)*VLOOKUP(C205,'SIEMB. CAMAGUI'!$B$2:$C$103,2,FALSE)*(N205-0.002222*7)*((J205+R205)/2/100)/1000,"")</f>
        <v>0</v>
      </c>
      <c r="T205" s="173">
        <f t="shared" si="22"/>
        <v>0</v>
      </c>
      <c r="U205" s="71">
        <f t="shared" si="19"/>
        <v>0</v>
      </c>
    </row>
    <row r="206">
      <c r="A206" s="109">
        <v>45159.0</v>
      </c>
      <c r="B206" s="2">
        <v>3.0</v>
      </c>
      <c r="C206" s="2" t="s">
        <v>255</v>
      </c>
      <c r="D206" s="15"/>
      <c r="E206" s="2">
        <v>1550.0</v>
      </c>
      <c r="F206" s="2" t="s">
        <v>71</v>
      </c>
      <c r="G206" s="17">
        <f t="array" ref="G206">IFERROR(E206*INDEX(PRECIOS!$B$2:$E$44,MATCH(F206,PRECIOS!$B$2:$B$44,0),4),"")</f>
        <v>1357.8</v>
      </c>
      <c r="H206" s="15"/>
      <c r="I206" s="2">
        <f t="shared" si="24"/>
        <v>-22</v>
      </c>
      <c r="J206" s="15" t="str">
        <f>IFERROR(LOOKUP(H206,Masterline!$A$2:$A$34,Masterline!$D$2:$D$34)-(H206-INT(H206))*LOOKUP(H206,Masterline!$A$2:$A$34,Masterline!$E$2:$E$34),"")</f>
        <v/>
      </c>
      <c r="K206" s="28" t="str">
        <f t="shared" si="23"/>
        <v/>
      </c>
      <c r="L206" s="117" t="str">
        <f>iferror(E206/(VLOOKUP(C206,'SIEMB. CAMAGUI'!$B$2:$C$103,2,FALSE)*N206*I206/1000),"")</f>
        <v/>
      </c>
      <c r="M206" s="118">
        <f>IFERROR(K206/VLOOKUP(C206,'SIEMB. CAMAGUI'!$B$2:$C$103,2,FALSE),"")</f>
        <v>0</v>
      </c>
      <c r="N206" s="23"/>
      <c r="O206" s="71">
        <f>IFERROR(N206*VLOOKUP(C206,'SIEMB. CAMAGUI'!$B$2:$D$103,3,FALSE),"")</f>
        <v>0</v>
      </c>
      <c r="P206" s="15"/>
      <c r="Q206" s="2">
        <f t="shared" si="21"/>
        <v>0</v>
      </c>
      <c r="R206" s="15" t="str">
        <f>IFERROR(LOOKUP(Q206,Masterline!$A$2:$A$34,Masterline!$D$2:$D$34)-(Q206-INT(Q206))*LOOKUP(Q206,Masterline!$A$2:$A$34,Masterline!$E$2:$E$34),"")</f>
        <v/>
      </c>
      <c r="S206" s="181">
        <f>IFERROR((Q206)*VLOOKUP(C206,'SIEMB. CAMAGUI'!$B$2:$C$103,2,FALSE)*(N206-0.002222*7)*((J206+R206)/2/100)/1000,"")</f>
        <v>0</v>
      </c>
      <c r="T206" s="173">
        <f t="shared" si="22"/>
        <v>0</v>
      </c>
      <c r="U206" s="71">
        <f t="shared" si="19"/>
        <v>0</v>
      </c>
    </row>
    <row r="207">
      <c r="A207" s="109">
        <v>45159.0</v>
      </c>
      <c r="B207" s="2">
        <v>4.0</v>
      </c>
      <c r="C207" s="2" t="s">
        <v>258</v>
      </c>
      <c r="D207" s="2">
        <v>287.5</v>
      </c>
      <c r="E207" s="2">
        <v>1950.0</v>
      </c>
      <c r="F207" s="2" t="s">
        <v>54</v>
      </c>
      <c r="G207" s="17">
        <f t="array" ref="G207">IFERROR(E207*INDEX(PRECIOS!$B$2:$E$44,MATCH(F207,PRECIOS!$B$2:$B$44,0),4),"")</f>
        <v>1911</v>
      </c>
      <c r="H207" s="2">
        <v>7.1</v>
      </c>
      <c r="I207" s="2">
        <f t="shared" si="24"/>
        <v>1.8</v>
      </c>
      <c r="J207" s="15">
        <f>IFERROR(LOOKUP(H207,Masterline!$A$2:$A$34,Masterline!$D$2:$D$34)-(H207-INT(H207))*LOOKUP(H207,Masterline!$A$2:$A$34,Masterline!$E$2:$E$34),"")</f>
        <v>6.2856</v>
      </c>
      <c r="K207" s="28">
        <f t="shared" si="23"/>
        <v>644217.859</v>
      </c>
      <c r="L207" s="117">
        <f>iferror(E207/(VLOOKUP(C207,'SIEMB. CAMAGUI'!$B$2:$C$103,2,FALSE)*N207*I207/1000),"")</f>
        <v>1.547619048</v>
      </c>
      <c r="M207" s="118">
        <f>IFERROR(K207/VLOOKUP(C207,'SIEMB. CAMAGUI'!$B$2:$C$103,2,FALSE),"")</f>
        <v>0.9203112272</v>
      </c>
      <c r="N207" s="23">
        <v>1.0</v>
      </c>
      <c r="O207" s="71">
        <f>IFERROR(N207*VLOOKUP(C207,'SIEMB. CAMAGUI'!$B$2:$D$103,3,FALSE),"")</f>
        <v>145833.3333</v>
      </c>
      <c r="P207" s="2">
        <v>2.2</v>
      </c>
      <c r="Q207" s="2">
        <f t="shared" si="21"/>
        <v>9.3</v>
      </c>
      <c r="R207" s="15">
        <f>IFERROR(LOOKUP(Q207,Masterline!$A$2:$A$34,Masterline!$D$2:$D$34)-(Q207-INT(Q207))*LOOKUP(Q207,Masterline!$A$2:$A$34,Masterline!$E$2:$E$34),"")</f>
        <v>5.2176</v>
      </c>
      <c r="S207" s="181">
        <f>IFERROR((Q207)*VLOOKUP(C207,'SIEMB. CAMAGUI'!$B$2:$C$103,2,FALSE)*(N207-0.002222*7)*((J207+R207)/2/100)/1000,"")</f>
        <v>368.6052888</v>
      </c>
      <c r="T207" s="173">
        <f t="shared" si="22"/>
        <v>20.27632221</v>
      </c>
      <c r="U207" s="71">
        <f t="shared" si="19"/>
        <v>4573.946799</v>
      </c>
    </row>
    <row r="208">
      <c r="A208" s="109">
        <v>45159.0</v>
      </c>
      <c r="B208" s="2">
        <v>5.0</v>
      </c>
      <c r="C208" s="2" t="s">
        <v>260</v>
      </c>
      <c r="D208" s="2">
        <v>262.5</v>
      </c>
      <c r="E208" s="2">
        <v>1725.0</v>
      </c>
      <c r="F208" s="2" t="s">
        <v>54</v>
      </c>
      <c r="G208" s="17">
        <f t="array" ref="G208">IFERROR(E208*INDEX(PRECIOS!$B$2:$E$44,MATCH(F208,PRECIOS!$B$2:$B$44,0),4),"")</f>
        <v>1690.5</v>
      </c>
      <c r="H208" s="2">
        <v>7.0</v>
      </c>
      <c r="I208" s="2">
        <f t="shared" si="24"/>
        <v>2</v>
      </c>
      <c r="J208" s="15">
        <f>IFERROR(LOOKUP(H208,Masterline!$A$2:$A$34,Masterline!$D$2:$D$34)-(H208-INT(H208))*LOOKUP(H208,Masterline!$A$2:$A$34,Masterline!$E$2:$E$34),"")</f>
        <v>6.348</v>
      </c>
      <c r="K208" s="28">
        <f t="shared" si="23"/>
        <v>590737.2401</v>
      </c>
      <c r="L208" s="117">
        <f>iferror(E208/(VLOOKUP(C208,'SIEMB. CAMAGUI'!$B$2:$C$103,2,FALSE)*N208*I208/1000),"")</f>
        <v>1.369047619</v>
      </c>
      <c r="M208" s="118">
        <f>IFERROR(K208/VLOOKUP(C208,'SIEMB. CAMAGUI'!$B$2:$C$103,2,FALSE),"")</f>
        <v>0.9376781589</v>
      </c>
      <c r="N208" s="23">
        <v>1.0</v>
      </c>
      <c r="O208" s="71">
        <f>IFERROR(N208*VLOOKUP(C208,'SIEMB. CAMAGUI'!$B$2:$D$103,3,FALSE),"")</f>
        <v>150000</v>
      </c>
      <c r="P208" s="2">
        <v>2.2</v>
      </c>
      <c r="Q208" s="2">
        <f t="shared" si="21"/>
        <v>9.2</v>
      </c>
      <c r="R208" s="15">
        <f>IFERROR(LOOKUP(Q208,Masterline!$A$2:$A$34,Masterline!$D$2:$D$34)-(Q208-INT(Q208))*LOOKUP(Q208,Masterline!$A$2:$A$34,Masterline!$E$2:$E$34),"")</f>
        <v>5.2464</v>
      </c>
      <c r="S208" s="181">
        <f>IFERROR((Q208)*VLOOKUP(C208,'SIEMB. CAMAGUI'!$B$2:$C$103,2,FALSE)*(N208-0.002222*7)*((J208+R208)/2/100)/1000,"")</f>
        <v>330.7794792</v>
      </c>
      <c r="T208" s="173">
        <f t="shared" si="22"/>
        <v>17.06986979</v>
      </c>
      <c r="U208" s="71">
        <f t="shared" si="19"/>
        <v>4135.160681</v>
      </c>
    </row>
    <row r="209">
      <c r="A209" s="109">
        <v>45159.0</v>
      </c>
      <c r="B209" s="2">
        <v>6.0</v>
      </c>
      <c r="C209" s="2" t="s">
        <v>261</v>
      </c>
      <c r="D209" s="2">
        <v>412.5</v>
      </c>
      <c r="E209" s="2">
        <v>2574.0</v>
      </c>
      <c r="F209" s="2" t="s">
        <v>54</v>
      </c>
      <c r="G209" s="17">
        <f t="array" ref="G209">IFERROR(E209*INDEX(PRECIOS!$B$2:$E$44,MATCH(F209,PRECIOS!$B$2:$B$44,0),4),"")</f>
        <v>2522.52</v>
      </c>
      <c r="H209" s="2">
        <v>7.0</v>
      </c>
      <c r="I209" s="2">
        <f t="shared" si="24"/>
        <v>2</v>
      </c>
      <c r="J209" s="15">
        <f>IFERROR(LOOKUP(H209,Masterline!$A$2:$A$34,Masterline!$D$2:$D$34)-(H209-INT(H209))*LOOKUP(H209,Masterline!$A$2:$A$34,Masterline!$E$2:$E$34),"")</f>
        <v>6.348</v>
      </c>
      <c r="K209" s="28">
        <f t="shared" si="23"/>
        <v>928301.3773</v>
      </c>
      <c r="L209" s="117">
        <f>iferror(E209/(VLOOKUP(C209,'SIEMB. CAMAGUI'!$B$2:$C$103,2,FALSE)*N209*I209/1000),"")</f>
        <v>1.254385965</v>
      </c>
      <c r="M209" s="118">
        <f>IFERROR(K209/VLOOKUP(C209,'SIEMB. CAMAGUI'!$B$2:$C$103,2,FALSE),"")</f>
        <v>0.8595383123</v>
      </c>
      <c r="N209" s="23">
        <v>0.95</v>
      </c>
      <c r="O209" s="71">
        <f>IFERROR(N209*VLOOKUP(C209,'SIEMB. CAMAGUI'!$B$2:$D$103,3,FALSE),"")</f>
        <v>117257.1429</v>
      </c>
      <c r="P209" s="2">
        <v>2.2</v>
      </c>
      <c r="Q209" s="2">
        <f t="shared" si="21"/>
        <v>9.2</v>
      </c>
      <c r="R209" s="15">
        <f>IFERROR(LOOKUP(Q209,Masterline!$A$2:$A$34,Masterline!$D$2:$D$34)-(Q209-INT(Q209))*LOOKUP(Q209,Masterline!$A$2:$A$34,Masterline!$E$2:$E$34),"")</f>
        <v>5.2464</v>
      </c>
      <c r="S209" s="181">
        <f>IFERROR((Q209)*VLOOKUP(C209,'SIEMB. CAMAGUI'!$B$2:$C$103,2,FALSE)*(N209-0.002222*7)*((J209+R209)/2/100)/1000,"")</f>
        <v>538.2500461</v>
      </c>
      <c r="T209" s="173">
        <f t="shared" si="22"/>
        <v>31.43751152</v>
      </c>
      <c r="U209" s="71">
        <f t="shared" si="19"/>
        <v>6498.109641</v>
      </c>
    </row>
    <row r="210">
      <c r="A210" s="109">
        <v>45159.0</v>
      </c>
      <c r="B210" s="2" t="s">
        <v>12</v>
      </c>
      <c r="C210" s="2" t="s">
        <v>256</v>
      </c>
      <c r="D210" s="2">
        <v>125.0</v>
      </c>
      <c r="E210" s="2">
        <v>810.0</v>
      </c>
      <c r="F210" s="2" t="s">
        <v>71</v>
      </c>
      <c r="G210" s="17">
        <f t="array" ref="G210">IFERROR(E210*INDEX(PRECIOS!$B$2:$E$44,MATCH(F210,PRECIOS!$B$2:$B$44,0),4),"")</f>
        <v>709.56</v>
      </c>
      <c r="H210" s="2">
        <v>11.0</v>
      </c>
      <c r="I210" s="2">
        <f t="shared" si="24"/>
        <v>1.6</v>
      </c>
      <c r="J210" s="15">
        <f>IFERROR(LOOKUP(H210,Masterline!$A$2:$A$34,Masterline!$D$2:$D$34)-(H210-INT(H210))*LOOKUP(H210,Masterline!$A$2:$A$34,Masterline!$E$2:$E$34),"")</f>
        <v>4.608</v>
      </c>
      <c r="K210" s="28">
        <f t="shared" si="23"/>
        <v>246606.6919</v>
      </c>
      <c r="L210" s="117">
        <f>iferror(E210/(VLOOKUP(C210,'SIEMB. CAMAGUI'!$B$2:$C$103,2,FALSE)*N210*I210/1000),"")</f>
        <v>1.840909091</v>
      </c>
      <c r="M210" s="118">
        <f>IFERROR(K210/VLOOKUP(C210,'SIEMB. CAMAGUI'!$B$2:$C$103,2,FALSE),"")</f>
        <v>0.9864267677</v>
      </c>
      <c r="N210" s="23">
        <v>1.1</v>
      </c>
      <c r="O210" s="71" t="str">
        <f>IFERROR(N210*VLOOKUP(C210,'SIEMB. CAMAGUI'!$B$2:$D$103,3,FALSE),"")</f>
        <v/>
      </c>
      <c r="P210" s="2">
        <v>2.0</v>
      </c>
      <c r="Q210" s="2">
        <f t="shared" si="21"/>
        <v>13</v>
      </c>
      <c r="R210" s="15">
        <f>IFERROR(LOOKUP(Q210,Masterline!$A$2:$A$34,Masterline!$D$2:$D$34)-(Q210-INT(Q210))*LOOKUP(Q210,Masterline!$A$2:$A$34,Masterline!$E$2:$E$34),"")</f>
        <v>4.248</v>
      </c>
      <c r="S210" s="181">
        <f>IFERROR((Q210)*VLOOKUP(C210,'SIEMB. CAMAGUI'!$B$2:$C$103,2,FALSE)*(N210-0.002222*7)*((J210+R210)/2/100)/1000,"")</f>
        <v>156.0626239</v>
      </c>
      <c r="T210" s="173">
        <f t="shared" si="22"/>
        <v>7.765655965</v>
      </c>
      <c r="U210" s="71">
        <f t="shared" si="19"/>
        <v>2712.673611</v>
      </c>
    </row>
    <row r="211">
      <c r="A211" s="109">
        <v>45166.0</v>
      </c>
      <c r="B211" s="2">
        <v>3.0</v>
      </c>
      <c r="C211" s="2" t="s">
        <v>255</v>
      </c>
      <c r="D211" s="15"/>
      <c r="E211" s="2">
        <v>1050.0</v>
      </c>
      <c r="F211" s="2" t="s">
        <v>71</v>
      </c>
      <c r="G211" s="17">
        <f t="array" ref="G211">IFERROR(E211*INDEX(PRECIOS!$B$2:$E$44,MATCH(F211,PRECIOS!$B$2:$B$44,0),4),"")</f>
        <v>919.8</v>
      </c>
      <c r="H211" s="15"/>
      <c r="I211" s="2">
        <f t="shared" si="24"/>
        <v>0</v>
      </c>
      <c r="J211" s="15" t="str">
        <f>IFERROR(LOOKUP(H211,Masterline!$A$2:$A$34,Masterline!$D$2:$D$34)-(H211-INT(H211))*LOOKUP(H211,Masterline!$A$2:$A$34,Masterline!$E$2:$E$34),"")</f>
        <v/>
      </c>
      <c r="K211" s="28" t="str">
        <f t="shared" si="23"/>
        <v/>
      </c>
      <c r="L211" s="117" t="str">
        <f>iferror(E211/(VLOOKUP(C211,'SIEMB. CAMAGUI'!$B$2:$C$103,2,FALSE)*N211*I211/1000),"")</f>
        <v/>
      </c>
      <c r="M211" s="118">
        <f>IFERROR(K211/VLOOKUP(C211,'SIEMB. CAMAGUI'!$B$2:$C$103,2,FALSE),"")</f>
        <v>0</v>
      </c>
      <c r="N211" s="23"/>
      <c r="O211" s="71">
        <f>IFERROR(N211*VLOOKUP(C211,'SIEMB. CAMAGUI'!$B$2:$D$103,3,FALSE),"")</f>
        <v>0</v>
      </c>
      <c r="P211" s="2"/>
      <c r="Q211" s="2">
        <f t="shared" si="21"/>
        <v>0</v>
      </c>
      <c r="R211" s="15" t="str">
        <f>IFERROR(LOOKUP(Q211,Masterline!$A$2:$A$34,Masterline!$D$2:$D$34)-(Q211-INT(Q211))*LOOKUP(Q211,Masterline!$A$2:$A$34,Masterline!$E$2:$E$34),"")</f>
        <v/>
      </c>
      <c r="S211" s="181">
        <f>IFERROR((Q211)*VLOOKUP(C211,'SIEMB. CAMAGUI'!$B$2:$C$103,2,FALSE)*(N211-0.002222*7)*((J211+R211)/2/100)/1000,"")</f>
        <v>0</v>
      </c>
      <c r="T211" s="173">
        <f t="shared" si="22"/>
        <v>0</v>
      </c>
      <c r="U211" s="71">
        <f t="shared" si="19"/>
        <v>0</v>
      </c>
    </row>
    <row r="212">
      <c r="A212" s="109">
        <v>45166.0</v>
      </c>
      <c r="B212" s="2">
        <v>4.0</v>
      </c>
      <c r="C212" s="2" t="s">
        <v>258</v>
      </c>
      <c r="D212" s="2">
        <v>300.0</v>
      </c>
      <c r="E212" s="2">
        <v>1924.0</v>
      </c>
      <c r="F212" s="2" t="s">
        <v>54</v>
      </c>
      <c r="G212" s="17">
        <f t="array" ref="G212">IFERROR(E212*INDEX(PRECIOS!$B$2:$E$44,MATCH(F212,PRECIOS!$B$2:$B$44,0),4),"")</f>
        <v>1885.52</v>
      </c>
      <c r="H212" s="2">
        <v>9.1</v>
      </c>
      <c r="I212" s="2">
        <f t="shared" si="24"/>
        <v>2</v>
      </c>
      <c r="J212" s="15">
        <f>IFERROR(LOOKUP(H212,Masterline!$A$2:$A$34,Masterline!$D$2:$D$34)-(H212-INT(H212))*LOOKUP(H212,Masterline!$A$2:$A$34,Masterline!$E$2:$E$34),"")</f>
        <v>5.2752</v>
      </c>
      <c r="K212" s="28">
        <f t="shared" si="23"/>
        <v>624943.7551</v>
      </c>
      <c r="L212" s="117">
        <f>iferror(E212/(VLOOKUP(C212,'SIEMB. CAMAGUI'!$B$2:$C$103,2,FALSE)*N212*I212/1000),"")</f>
        <v>1.446616541</v>
      </c>
      <c r="M212" s="118">
        <f>IFERROR(K212/VLOOKUP(C212,'SIEMB. CAMAGUI'!$B$2:$C$103,2,FALSE),"")</f>
        <v>0.8927767929</v>
      </c>
      <c r="N212" s="23">
        <v>0.95</v>
      </c>
      <c r="O212" s="71">
        <f>IFERROR(N212*VLOOKUP(C212,'SIEMB. CAMAGUI'!$B$2:$D$103,3,FALSE),"")</f>
        <v>138541.6667</v>
      </c>
      <c r="P212" s="2">
        <v>2.5</v>
      </c>
      <c r="Q212" s="2">
        <f t="shared" si="21"/>
        <v>11.6</v>
      </c>
      <c r="R212" s="15">
        <f>IFERROR(LOOKUP(Q212,Masterline!$A$2:$A$34,Masterline!$D$2:$D$34)-(Q212-INT(Q212))*LOOKUP(Q212,Masterline!$A$2:$A$34,Masterline!$E$2:$E$34),"")</f>
        <v>4.4928</v>
      </c>
      <c r="S212" s="181">
        <f>IFERROR((Q212)*VLOOKUP(C212,'SIEMB. CAMAGUI'!$B$2:$C$103,2,FALSE)*(N212-0.002222*7)*((J212+R212)/2/100)/1000,"")</f>
        <v>370.5833422</v>
      </c>
      <c r="T212" s="173">
        <f t="shared" si="22"/>
        <v>17.64583556</v>
      </c>
      <c r="U212" s="71">
        <f t="shared" si="19"/>
        <v>5686.988171</v>
      </c>
    </row>
    <row r="213">
      <c r="A213" s="109">
        <v>45166.0</v>
      </c>
      <c r="B213" s="2">
        <v>5.0</v>
      </c>
      <c r="C213" s="2" t="s">
        <v>260</v>
      </c>
      <c r="D213" s="2">
        <v>275.0</v>
      </c>
      <c r="E213" s="2">
        <v>1761.0</v>
      </c>
      <c r="F213" s="2" t="s">
        <v>54</v>
      </c>
      <c r="G213" s="17">
        <f t="array" ref="G213">IFERROR(E213*INDEX(PRECIOS!$B$2:$E$44,MATCH(F213,PRECIOS!$B$2:$B$44,0),4),"")</f>
        <v>1725.78</v>
      </c>
      <c r="H213" s="2">
        <v>9.0</v>
      </c>
      <c r="I213" s="2">
        <f t="shared" si="24"/>
        <v>2</v>
      </c>
      <c r="J213" s="15">
        <f>IFERROR(LOOKUP(H213,Masterline!$A$2:$A$34,Masterline!$D$2:$D$34)-(H213-INT(H213))*LOOKUP(H213,Masterline!$A$2:$A$34,Masterline!$E$2:$E$34),"")</f>
        <v>5.304</v>
      </c>
      <c r="K213" s="28">
        <f t="shared" si="23"/>
        <v>576085.1349</v>
      </c>
      <c r="L213" s="117">
        <f>iferror(E213/(VLOOKUP(C213,'SIEMB. CAMAGUI'!$B$2:$C$103,2,FALSE)*N213*I213/1000),"")</f>
        <v>1.471177945</v>
      </c>
      <c r="M213" s="118">
        <f>IFERROR(K213/VLOOKUP(C213,'SIEMB. CAMAGUI'!$B$2:$C$103,2,FALSE),"")</f>
        <v>0.9144208491</v>
      </c>
      <c r="N213" s="23">
        <v>0.95</v>
      </c>
      <c r="O213" s="71">
        <f>IFERROR(N213*VLOOKUP(C213,'SIEMB. CAMAGUI'!$B$2:$D$103,3,FALSE),"")</f>
        <v>142500</v>
      </c>
      <c r="P213" s="2">
        <v>2.5</v>
      </c>
      <c r="Q213" s="2">
        <f t="shared" si="21"/>
        <v>11.5</v>
      </c>
      <c r="R213" s="15">
        <f>IFERROR(LOOKUP(Q213,Masterline!$A$2:$A$34,Masterline!$D$2:$D$34)-(Q213-INT(Q213))*LOOKUP(Q213,Masterline!$A$2:$A$34,Masterline!$E$2:$E$34),"")</f>
        <v>4.512</v>
      </c>
      <c r="S213" s="181">
        <f>IFERROR((Q213)*VLOOKUP(C213,'SIEMB. CAMAGUI'!$B$2:$C$103,2,FALSE)*(N213-0.002222*7)*((J213+R213)/2/100)/1000,"")</f>
        <v>332.2746071</v>
      </c>
      <c r="T213" s="173">
        <f t="shared" si="22"/>
        <v>14.31865178</v>
      </c>
      <c r="U213" s="71">
        <f t="shared" si="19"/>
        <v>5184.766214</v>
      </c>
    </row>
    <row r="214">
      <c r="A214" s="109">
        <v>45166.0</v>
      </c>
      <c r="B214" s="2">
        <v>6.0</v>
      </c>
      <c r="C214" s="2" t="s">
        <v>261</v>
      </c>
      <c r="D214" s="2">
        <v>437.5</v>
      </c>
      <c r="E214" s="2">
        <v>2762.0</v>
      </c>
      <c r="F214" s="2" t="s">
        <v>54</v>
      </c>
      <c r="G214" s="17">
        <f t="array" ref="G214">IFERROR(E214*INDEX(PRECIOS!$B$2:$E$44,MATCH(F214,PRECIOS!$B$2:$B$44,0),4),"")</f>
        <v>2706.76</v>
      </c>
      <c r="H214" s="2">
        <v>9.0</v>
      </c>
      <c r="I214" s="2">
        <f t="shared" si="24"/>
        <v>2</v>
      </c>
      <c r="J214" s="15">
        <f>IFERROR(LOOKUP(H214,Masterline!$A$2:$A$34,Masterline!$D$2:$D$34)-(H214-INT(H214))*LOOKUP(H214,Masterline!$A$2:$A$34,Masterline!$E$2:$E$34),"")</f>
        <v>5.304</v>
      </c>
      <c r="K214" s="28">
        <f t="shared" si="23"/>
        <v>916499.0783</v>
      </c>
      <c r="L214" s="117">
        <f>iferror(E214/(VLOOKUP(C214,'SIEMB. CAMAGUI'!$B$2:$C$103,2,FALSE)*N214*I214/1000),"")</f>
        <v>1.420781893</v>
      </c>
      <c r="M214" s="118">
        <f>IFERROR(K214/VLOOKUP(C214,'SIEMB. CAMAGUI'!$B$2:$C$103,2,FALSE),"")</f>
        <v>0.8486102577</v>
      </c>
      <c r="N214" s="23">
        <v>0.9</v>
      </c>
      <c r="O214" s="71">
        <f>IFERROR(N214*VLOOKUP(C214,'SIEMB. CAMAGUI'!$B$2:$D$103,3,FALSE),"")</f>
        <v>111085.7143</v>
      </c>
      <c r="P214" s="2">
        <v>2.5</v>
      </c>
      <c r="Q214" s="2">
        <f t="shared" si="21"/>
        <v>11.5</v>
      </c>
      <c r="R214" s="15">
        <f>IFERROR(LOOKUP(Q214,Masterline!$A$2:$A$34,Masterline!$D$2:$D$34)-(Q214-INT(Q214))*LOOKUP(Q214,Masterline!$A$2:$A$34,Masterline!$E$2:$E$34),"")</f>
        <v>4.512</v>
      </c>
      <c r="S214" s="181">
        <f>IFERROR((Q214)*VLOOKUP(C214,'SIEMB. CAMAGUI'!$B$2:$C$103,2,FALSE)*(N214-0.002222*7)*((J214+R214)/2/100)/1000,"")</f>
        <v>539.1349322</v>
      </c>
      <c r="T214" s="173">
        <f t="shared" si="22"/>
        <v>25.40873306</v>
      </c>
      <c r="U214" s="71">
        <f t="shared" si="19"/>
        <v>8248.491704</v>
      </c>
    </row>
    <row r="215">
      <c r="A215" s="109">
        <v>45166.0</v>
      </c>
      <c r="B215" s="2" t="s">
        <v>12</v>
      </c>
      <c r="C215" s="2" t="s">
        <v>256</v>
      </c>
      <c r="D215" s="2">
        <v>125.0</v>
      </c>
      <c r="E215" s="2">
        <v>875.0</v>
      </c>
      <c r="F215" s="2" t="s">
        <v>71</v>
      </c>
      <c r="G215" s="17">
        <f t="array" ref="G215">IFERROR(E215*INDEX(PRECIOS!$B$2:$E$44,MATCH(F215,PRECIOS!$B$2:$B$44,0),4),"")</f>
        <v>766.5</v>
      </c>
      <c r="H215" s="2">
        <v>13.0</v>
      </c>
      <c r="I215" s="2">
        <f t="shared" si="24"/>
        <v>2</v>
      </c>
      <c r="J215" s="15">
        <f>IFERROR(LOOKUP(H215,Masterline!$A$2:$A$34,Masterline!$D$2:$D$34)-(H215-INT(H215))*LOOKUP(H215,Masterline!$A$2:$A$34,Masterline!$E$2:$E$34),"")</f>
        <v>4.248</v>
      </c>
      <c r="K215" s="28">
        <f t="shared" si="23"/>
        <v>226350.8619</v>
      </c>
      <c r="L215" s="117">
        <f>iferror(E215/(VLOOKUP(C215,'SIEMB. CAMAGUI'!$B$2:$C$103,2,FALSE)*N215*I215/1000),"")</f>
        <v>1.75</v>
      </c>
      <c r="M215" s="118">
        <f>IFERROR(K215/VLOOKUP(C215,'SIEMB. CAMAGUI'!$B$2:$C$103,2,FALSE),"")</f>
        <v>0.9054034478</v>
      </c>
      <c r="N215" s="23">
        <v>1.0</v>
      </c>
      <c r="O215" s="71" t="str">
        <f>IFERROR(N215*VLOOKUP(C215,'SIEMB. CAMAGUI'!$B$2:$D$103,3,FALSE),"")</f>
        <v/>
      </c>
      <c r="P215" s="2">
        <v>2.2</v>
      </c>
      <c r="Q215" s="2">
        <f t="shared" si="21"/>
        <v>15.2</v>
      </c>
      <c r="R215" s="15">
        <f>IFERROR(LOOKUP(Q215,Masterline!$A$2:$A$34,Masterline!$D$2:$D$34)-(Q215-INT(Q215))*LOOKUP(Q215,Masterline!$A$2:$A$34,Masterline!$E$2:$E$34),"")</f>
        <v>3.9</v>
      </c>
      <c r="S215" s="181">
        <f>IFERROR((Q215)*VLOOKUP(C215,'SIEMB. CAMAGUI'!$B$2:$C$103,2,FALSE)*(N215-0.002222*7)*((J215+R215)/2/100)/1000,"")</f>
        <v>152.4040542</v>
      </c>
      <c r="T215" s="173">
        <f t="shared" si="22"/>
        <v>6.851013538</v>
      </c>
      <c r="U215" s="71">
        <f t="shared" si="19"/>
        <v>2942.561205</v>
      </c>
    </row>
    <row r="216">
      <c r="A216" s="109">
        <v>45173.0</v>
      </c>
      <c r="B216" s="2">
        <v>1.0</v>
      </c>
      <c r="C216" s="2" t="s">
        <v>262</v>
      </c>
      <c r="D216" s="2">
        <v>75.0</v>
      </c>
      <c r="E216" s="2"/>
      <c r="F216" s="2" t="s">
        <v>56</v>
      </c>
      <c r="G216" s="17"/>
      <c r="H216" s="2">
        <v>0.75</v>
      </c>
      <c r="I216" s="2">
        <f t="shared" si="24"/>
        <v>0</v>
      </c>
      <c r="J216" s="15">
        <f>IFERROR(LOOKUP(H216,Masterline!$A$2:$A$34,Masterline!$D$2:$D$34)-(H216-INT(H216))*LOOKUP(H216,Masterline!$A$2:$A$34,Masterline!$E$2:$E$34),"")</f>
        <v>14.751</v>
      </c>
      <c r="K216" s="28">
        <f t="shared" si="23"/>
        <v>677920.141</v>
      </c>
      <c r="L216" s="117" t="str">
        <f>iferror(E216/(VLOOKUP(C216,'SIEMB. CAMAGUI'!$B$2:$C$103,2,FALSE)*N216*I216/1000),"")</f>
        <v/>
      </c>
      <c r="M216" s="118">
        <f>IFERROR(K216/VLOOKUP(C216,'SIEMB. CAMAGUI'!$B$2:$C$103,2,FALSE),"")</f>
        <v>0.5579589638</v>
      </c>
      <c r="N216" s="23">
        <v>0.75</v>
      </c>
      <c r="O216" s="71">
        <f>IFERROR(N216*VLOOKUP(C216,'SIEMB. CAMAGUI'!$B$2:$D$103,3,FALSE),"")</f>
        <v>111263.7363</v>
      </c>
      <c r="P216" s="2">
        <v>2.0</v>
      </c>
      <c r="Q216" s="2">
        <f t="shared" si="21"/>
        <v>2.75</v>
      </c>
      <c r="R216" s="15">
        <f>IFERROR(LOOKUP(Q216,Masterline!$A$2:$A$34,Masterline!$D$2:$D$34)-(Q216-INT(Q216))*LOOKUP(Q216,Masterline!$A$2:$A$34,Masterline!$E$2:$E$34),"")</f>
        <v>9.996</v>
      </c>
      <c r="S216" s="181">
        <f>IFERROR((Q216)*VLOOKUP(C216,'SIEMB. CAMAGUI'!$B$2:$C$103,2,FALSE)*(N216-0.002222*7)*((J216+R216)/2/100)/1000,"")</f>
        <v>303.6416931</v>
      </c>
      <c r="T216" s="173">
        <f t="shared" si="22"/>
        <v>57.16042326</v>
      </c>
      <c r="U216" s="71"/>
    </row>
    <row r="217">
      <c r="A217" s="109">
        <v>45173.0</v>
      </c>
      <c r="B217" s="2">
        <v>2.0</v>
      </c>
      <c r="C217" s="2" t="s">
        <v>264</v>
      </c>
      <c r="D217" s="2">
        <v>50.0</v>
      </c>
      <c r="E217" s="2"/>
      <c r="F217" s="2" t="s">
        <v>56</v>
      </c>
      <c r="G217" s="17"/>
      <c r="H217" s="2">
        <v>0.75</v>
      </c>
      <c r="I217" s="2">
        <f t="shared" si="24"/>
        <v>0</v>
      </c>
      <c r="J217" s="15">
        <f>IFERROR(LOOKUP(H217,Masterline!$A$2:$A$34,Masterline!$D$2:$D$34)-(H217-INT(H217))*LOOKUP(H217,Masterline!$A$2:$A$34,Masterline!$E$2:$E$34),"")</f>
        <v>14.751</v>
      </c>
      <c r="K217" s="28">
        <f t="shared" si="23"/>
        <v>451946.7607</v>
      </c>
      <c r="L217" s="117" t="str">
        <f>iferror(E217/(VLOOKUP(C217,'SIEMB. CAMAGUI'!$B$2:$C$103,2,FALSE)*N217*I217/1000),"")</f>
        <v/>
      </c>
      <c r="M217" s="118">
        <f>IFERROR(K217/VLOOKUP(C217,'SIEMB. CAMAGUI'!$B$2:$C$103,2,FALSE),"")</f>
        <v>0.5285927025</v>
      </c>
      <c r="N217" s="23">
        <v>0.75</v>
      </c>
      <c r="O217" s="71">
        <f>IFERROR(N217*VLOOKUP(C217,'SIEMB. CAMAGUI'!$B$2:$D$103,3,FALSE),"")</f>
        <v>106875</v>
      </c>
      <c r="P217" s="2">
        <v>2.0</v>
      </c>
      <c r="Q217" s="2">
        <f t="shared" si="21"/>
        <v>2.75</v>
      </c>
      <c r="R217" s="15">
        <f>IFERROR(LOOKUP(Q217,Masterline!$A$2:$A$34,Masterline!$D$2:$D$34)-(Q217-INT(Q217))*LOOKUP(Q217,Masterline!$A$2:$A$34,Masterline!$E$2:$E$34),"")</f>
        <v>9.996</v>
      </c>
      <c r="S217" s="181">
        <f>IFERROR((Q217)*VLOOKUP(C217,'SIEMB. CAMAGUI'!$B$2:$C$103,2,FALSE)*(N217-0.002222*7)*((J217+R217)/2/100)/1000,"")</f>
        <v>213.673784</v>
      </c>
      <c r="T217" s="173">
        <f t="shared" si="22"/>
        <v>40.918446</v>
      </c>
      <c r="U217" s="71"/>
    </row>
    <row r="218">
      <c r="A218" s="109">
        <v>45173.0</v>
      </c>
      <c r="B218" s="2">
        <v>3.0</v>
      </c>
      <c r="C218" s="2" t="s">
        <v>265</v>
      </c>
      <c r="D218" s="2">
        <v>62.0</v>
      </c>
      <c r="E218" s="2"/>
      <c r="F218" s="2" t="s">
        <v>56</v>
      </c>
      <c r="G218" s="17"/>
      <c r="H218" s="2">
        <v>0.75</v>
      </c>
      <c r="I218" s="2">
        <f t="shared" si="24"/>
        <v>0</v>
      </c>
      <c r="J218" s="15">
        <f>IFERROR(LOOKUP(H218,Masterline!$A$2:$A$34,Masterline!$D$2:$D$34)-(H218-INT(H218))*LOOKUP(H218,Masterline!$A$2:$A$34,Masterline!$E$2:$E$34),"")</f>
        <v>14.751</v>
      </c>
      <c r="K218" s="28">
        <f t="shared" si="23"/>
        <v>560413.9832</v>
      </c>
      <c r="L218" s="117" t="str">
        <f>iferror(E218/(VLOOKUP(C218,'SIEMB. CAMAGUI'!$B$2:$C$103,2,FALSE)*N218*I218/1000),"")</f>
        <v/>
      </c>
      <c r="M218" s="118">
        <f>IFERROR(K218/VLOOKUP(C218,'SIEMB. CAMAGUI'!$B$2:$C$103,2,FALSE),"")</f>
        <v>0.5094672575</v>
      </c>
      <c r="N218" s="23">
        <v>0.75</v>
      </c>
      <c r="O218" s="71">
        <f>IFERROR(N218*VLOOKUP(C218,'SIEMB. CAMAGUI'!$B$2:$D$103,3,FALSE),"")</f>
        <v>117857.1429</v>
      </c>
      <c r="P218" s="2">
        <v>2.0</v>
      </c>
      <c r="Q218" s="2">
        <f t="shared" si="21"/>
        <v>2.75</v>
      </c>
      <c r="R218" s="15">
        <f>IFERROR(LOOKUP(Q218,Masterline!$A$2:$A$34,Masterline!$D$2:$D$34)-(Q218-INT(Q218))*LOOKUP(Q218,Masterline!$A$2:$A$34,Masterline!$E$2:$E$34),"")</f>
        <v>9.996</v>
      </c>
      <c r="S218" s="181">
        <f>IFERROR((Q218)*VLOOKUP(C218,'SIEMB. CAMAGUI'!$B$2:$C$103,2,FALSE)*(N218-0.002222*7)*((J218+R218)/2/100)/1000,"")</f>
        <v>274.9019443</v>
      </c>
      <c r="T218" s="173">
        <f t="shared" si="22"/>
        <v>53.22548608</v>
      </c>
      <c r="U218" s="71"/>
    </row>
    <row r="219">
      <c r="A219" s="109">
        <v>45173.0</v>
      </c>
      <c r="B219" s="2">
        <v>4.0</v>
      </c>
      <c r="C219" s="2" t="s">
        <v>258</v>
      </c>
      <c r="D219" s="2">
        <v>325.0</v>
      </c>
      <c r="E219" s="2">
        <v>2224.0</v>
      </c>
      <c r="F219" s="2" t="s">
        <v>54</v>
      </c>
      <c r="G219" s="17">
        <f t="array" ref="G219">IFERROR(E219*INDEX(PRECIOS!$B$2:$E$44,MATCH(F219,PRECIOS!$B$2:$B$44,0),4),"")</f>
        <v>2179.52</v>
      </c>
      <c r="H219" s="2">
        <v>11.1</v>
      </c>
      <c r="I219" s="2">
        <f t="shared" si="24"/>
        <v>2</v>
      </c>
      <c r="J219" s="15">
        <f>IFERROR(LOOKUP(H219,Masterline!$A$2:$A$34,Masterline!$D$2:$D$34)-(H219-INT(H219))*LOOKUP(H219,Masterline!$A$2:$A$34,Masterline!$E$2:$E$34),"")</f>
        <v>4.5888</v>
      </c>
      <c r="K219" s="28">
        <f t="shared" si="23"/>
        <v>638059.6077</v>
      </c>
      <c r="L219" s="117">
        <f>iferror(E219/(VLOOKUP(C219,'SIEMB. CAMAGUI'!$B$2:$C$103,2,FALSE)*N219*I219/1000),"")</f>
        <v>1.672180451</v>
      </c>
      <c r="M219" s="118">
        <f>IFERROR(K219/VLOOKUP(C219,'SIEMB. CAMAGUI'!$B$2:$C$103,2,FALSE),"")</f>
        <v>0.9115137253</v>
      </c>
      <c r="N219" s="23">
        <v>0.95</v>
      </c>
      <c r="O219" s="71">
        <f>IFERROR(N219*VLOOKUP(C219,'SIEMB. CAMAGUI'!$B$2:$D$103,3,FALSE),"")</f>
        <v>138541.6667</v>
      </c>
      <c r="P219" s="2">
        <v>2.0</v>
      </c>
      <c r="Q219" s="2">
        <f t="shared" si="21"/>
        <v>13.1</v>
      </c>
      <c r="R219" s="15">
        <f>IFERROR(LOOKUP(Q219,Masterline!$A$2:$A$34,Masterline!$D$2:$D$34)-(Q219-INT(Q219))*LOOKUP(Q219,Masterline!$A$2:$A$34,Masterline!$E$2:$E$34),"")</f>
        <v>4.2324</v>
      </c>
      <c r="S219" s="181">
        <f>IFERROR((Q219)*VLOOKUP(C219,'SIEMB. CAMAGUI'!$B$2:$C$103,2,FALSE)*(N219-0.002222*7)*((J219+R219)/2/100)/1000,"")</f>
        <v>377.9385723</v>
      </c>
      <c r="T219" s="173">
        <f t="shared" si="22"/>
        <v>13.23464307</v>
      </c>
      <c r="U219" s="71">
        <f t="shared" ref="U219:U1081" si="25">K219*H219/1000</f>
        <v>7082.461646</v>
      </c>
    </row>
    <row r="220">
      <c r="A220" s="109">
        <v>45173.0</v>
      </c>
      <c r="B220" s="2">
        <v>5.0</v>
      </c>
      <c r="C220" s="2" t="s">
        <v>260</v>
      </c>
      <c r="D220" s="2">
        <v>300.0</v>
      </c>
      <c r="E220" s="2">
        <v>2049.0</v>
      </c>
      <c r="F220" s="2" t="s">
        <v>54</v>
      </c>
      <c r="G220" s="17">
        <f t="array" ref="G220">IFERROR(E220*INDEX(PRECIOS!$B$2:$E$44,MATCH(F220,PRECIOS!$B$2:$B$44,0),4),"")</f>
        <v>2008.02</v>
      </c>
      <c r="H220" s="2">
        <v>11.0</v>
      </c>
      <c r="I220" s="2">
        <f t="shared" si="24"/>
        <v>2</v>
      </c>
      <c r="J220" s="15">
        <f>IFERROR(LOOKUP(H220,Masterline!$A$2:$A$34,Masterline!$D$2:$D$34)-(H220-INT(H220))*LOOKUP(H220,Masterline!$A$2:$A$34,Masterline!$E$2:$E$34),"")</f>
        <v>4.608</v>
      </c>
      <c r="K220" s="28">
        <f t="shared" si="23"/>
        <v>591856.0606</v>
      </c>
      <c r="L220" s="117">
        <f>iferror(E220/(VLOOKUP(C220,'SIEMB. CAMAGUI'!$B$2:$C$103,2,FALSE)*N220*I220/1000),"")</f>
        <v>1.659378037</v>
      </c>
      <c r="M220" s="118">
        <f>IFERROR(K220/VLOOKUP(C220,'SIEMB. CAMAGUI'!$B$2:$C$103,2,FALSE),"")</f>
        <v>0.9394540645</v>
      </c>
      <c r="N220" s="23">
        <v>0.98</v>
      </c>
      <c r="O220" s="71">
        <f>IFERROR(N220*VLOOKUP(C220,'SIEMB. CAMAGUI'!$B$2:$D$103,3,FALSE),"")</f>
        <v>147000</v>
      </c>
      <c r="P220" s="2">
        <v>2.0</v>
      </c>
      <c r="Q220" s="2">
        <f t="shared" si="21"/>
        <v>13</v>
      </c>
      <c r="R220" s="15">
        <f>IFERROR(LOOKUP(Q220,Masterline!$A$2:$A$34,Masterline!$D$2:$D$34)-(Q220-INT(Q220))*LOOKUP(Q220,Masterline!$A$2:$A$34,Masterline!$E$2:$E$34),"")</f>
        <v>4.248</v>
      </c>
      <c r="S220" s="181">
        <f>IFERROR((Q220)*VLOOKUP(C220,'SIEMB. CAMAGUI'!$B$2:$C$103,2,FALSE)*(N220-0.002222*7)*((J220+R220)/2/100)/1000,"")</f>
        <v>349.7594281</v>
      </c>
      <c r="T220" s="173">
        <f t="shared" si="22"/>
        <v>12.43985703</v>
      </c>
      <c r="U220" s="71">
        <f t="shared" si="25"/>
        <v>6510.416667</v>
      </c>
    </row>
    <row r="221">
      <c r="A221" s="109">
        <v>45173.0</v>
      </c>
      <c r="B221" s="2">
        <v>6.0</v>
      </c>
      <c r="C221" s="2" t="s">
        <v>261</v>
      </c>
      <c r="D221" s="2">
        <v>500.0</v>
      </c>
      <c r="E221" s="2">
        <v>3362.0</v>
      </c>
      <c r="F221" s="2" t="s">
        <v>54</v>
      </c>
      <c r="G221" s="17">
        <f t="array" ref="G221">IFERROR(E221*INDEX(PRECIOS!$B$2:$E$44,MATCH(F221,PRECIOS!$B$2:$B$44,0),4),"")</f>
        <v>3294.76</v>
      </c>
      <c r="H221" s="2">
        <v>11.05</v>
      </c>
      <c r="I221" s="2">
        <f t="shared" si="24"/>
        <v>2.05</v>
      </c>
      <c r="J221" s="15">
        <f>IFERROR(LOOKUP(H221,Masterline!$A$2:$A$34,Masterline!$D$2:$D$34)-(H221-INT(H221))*LOOKUP(H221,Masterline!$A$2:$A$34,Masterline!$E$2:$E$34),"")</f>
        <v>4.5984</v>
      </c>
      <c r="K221" s="28">
        <f t="shared" si="23"/>
        <v>984013.3259</v>
      </c>
      <c r="L221" s="117">
        <f>iferror(E221/(VLOOKUP(C221,'SIEMB. CAMAGUI'!$B$2:$C$103,2,FALSE)*N221*I221/1000),"")</f>
        <v>1.632815611</v>
      </c>
      <c r="M221" s="118">
        <f>IFERROR(K221/VLOOKUP(C221,'SIEMB. CAMAGUI'!$B$2:$C$103,2,FALSE),"")</f>
        <v>0.9111234499</v>
      </c>
      <c r="N221" s="23">
        <v>0.93</v>
      </c>
      <c r="O221" s="71">
        <f>IFERROR(N221*VLOOKUP(C221,'SIEMB. CAMAGUI'!$B$2:$D$103,3,FALSE),"")</f>
        <v>114788.5714</v>
      </c>
      <c r="P221" s="2">
        <v>2.0</v>
      </c>
      <c r="Q221" s="2">
        <f t="shared" si="21"/>
        <v>13.05</v>
      </c>
      <c r="R221" s="15">
        <f>IFERROR(LOOKUP(Q221,Masterline!$A$2:$A$34,Masterline!$D$2:$D$34)-(Q221-INT(Q221))*LOOKUP(Q221,Masterline!$A$2:$A$34,Masterline!$E$2:$E$34),"")</f>
        <v>4.2402</v>
      </c>
      <c r="S221" s="181">
        <f>IFERROR((Q221)*VLOOKUP(C221,'SIEMB. CAMAGUI'!$B$2:$C$103,2,FALSE)*(N221-0.002222*7)*((J221+R221)/2/100)/1000,"")</f>
        <v>569.5683076</v>
      </c>
      <c r="T221" s="173">
        <f t="shared" si="22"/>
        <v>17.39207691</v>
      </c>
      <c r="U221" s="71">
        <f t="shared" si="25"/>
        <v>10873.34725</v>
      </c>
    </row>
    <row r="222">
      <c r="A222" s="109">
        <v>45173.0</v>
      </c>
      <c r="B222" s="2" t="s">
        <v>12</v>
      </c>
      <c r="C222" s="2" t="s">
        <v>256</v>
      </c>
      <c r="D222" s="2">
        <v>137.0</v>
      </c>
      <c r="E222" s="2">
        <v>959.0</v>
      </c>
      <c r="F222" s="2" t="s">
        <v>67</v>
      </c>
      <c r="G222" s="17">
        <f t="array" ref="G222">IFERROR(E222*INDEX(PRECIOS!$B$2:$E$44,MATCH(F222,PRECIOS!$B$2:$B$44,0),4),"")</f>
        <v>1041.8576</v>
      </c>
      <c r="H222" s="2">
        <v>15.5</v>
      </c>
      <c r="I222" s="2">
        <f t="shared" si="24"/>
        <v>2.5</v>
      </c>
      <c r="J222" s="15">
        <f>IFERROR(LOOKUP(H222,Masterline!$A$2:$A$34,Masterline!$D$2:$D$34)-(H222-INT(H222))*LOOKUP(H222,Masterline!$A$2:$A$34,Masterline!$E$2:$E$34),"")</f>
        <v>3.864</v>
      </c>
      <c r="K222" s="28">
        <f t="shared" si="23"/>
        <v>228745.0745</v>
      </c>
      <c r="L222" s="117">
        <f>iferror(E222/(VLOOKUP(C222,'SIEMB. CAMAGUI'!$B$2:$C$103,2,FALSE)*N222*I222/1000),"")</f>
        <v>1.565714286</v>
      </c>
      <c r="M222" s="118">
        <f>IFERROR(K222/VLOOKUP(C222,'SIEMB. CAMAGUI'!$B$2:$C$103,2,FALSE),"")</f>
        <v>0.9149802979</v>
      </c>
      <c r="N222" s="23">
        <v>0.98</v>
      </c>
      <c r="O222" s="71" t="str">
        <f>IFERROR(N222*VLOOKUP(C222,'SIEMB. CAMAGUI'!$B$2:$D$103,3,FALSE),"")</f>
        <v/>
      </c>
      <c r="P222" s="2">
        <v>2.0</v>
      </c>
      <c r="Q222" s="2">
        <f t="shared" si="21"/>
        <v>17.5</v>
      </c>
      <c r="R222" s="15">
        <f>IFERROR(LOOKUP(Q222,Masterline!$A$2:$A$34,Masterline!$D$2:$D$34)-(Q222-INT(Q222))*LOOKUP(Q222,Masterline!$A$2:$A$34,Masterline!$E$2:$E$34),"")</f>
        <v>3.594</v>
      </c>
      <c r="S222" s="181">
        <f>IFERROR((Q222)*VLOOKUP(C222,'SIEMB. CAMAGUI'!$B$2:$C$103,2,FALSE)*(N222-0.002222*7)*((J222+R222)/2/100)/1000,"")</f>
        <v>157.3433371</v>
      </c>
      <c r="T222" s="173">
        <f t="shared" si="22"/>
        <v>5.085834278</v>
      </c>
      <c r="U222" s="71">
        <f t="shared" si="25"/>
        <v>3545.548654</v>
      </c>
    </row>
    <row r="223">
      <c r="A223" s="109">
        <v>45180.0</v>
      </c>
      <c r="B223" s="2">
        <v>1.0</v>
      </c>
      <c r="C223" s="2" t="s">
        <v>262</v>
      </c>
      <c r="D223" s="2">
        <v>162.0</v>
      </c>
      <c r="E223" s="2">
        <v>785.0</v>
      </c>
      <c r="F223" s="2" t="s">
        <v>56</v>
      </c>
      <c r="G223" s="17">
        <f t="array" ref="G223">IFERROR(E223*INDEX(PRECIOS!$B$2:$E$44,MATCH(F223,PRECIOS!$B$2:$B$44,0),4),"")</f>
        <v>1055.04</v>
      </c>
      <c r="H223" s="2">
        <v>3.0</v>
      </c>
      <c r="I223" s="2">
        <f t="shared" si="24"/>
        <v>2.25</v>
      </c>
      <c r="J223" s="15">
        <f>IFERROR(LOOKUP(H223,Masterline!$A$2:$A$34,Masterline!$D$2:$D$34)-(H223-INT(H223))*LOOKUP(H223,Masterline!$A$2:$A$34,Masterline!$E$2:$E$34),"")</f>
        <v>9.624</v>
      </c>
      <c r="K223" s="28">
        <f t="shared" si="23"/>
        <v>561097.2569</v>
      </c>
      <c r="L223" s="117">
        <f>iferror(E223/(VLOOKUP(C223,'SIEMB. CAMAGUI'!$B$2:$C$103,2,FALSE)*N223*I223/1000),"")</f>
        <v>0.3589391861</v>
      </c>
      <c r="M223" s="118">
        <f>IFERROR(K223/VLOOKUP(C223,'SIEMB. CAMAGUI'!$B$2:$C$103,2,FALSE),"")</f>
        <v>0.4618084419</v>
      </c>
      <c r="N223" s="23">
        <v>0.8</v>
      </c>
      <c r="O223" s="71">
        <f>IFERROR(N223*VLOOKUP(C223,'SIEMB. CAMAGUI'!$B$2:$D$103,3,FALSE),"")</f>
        <v>118681.3187</v>
      </c>
      <c r="P223" s="2">
        <v>2.0</v>
      </c>
      <c r="Q223" s="2">
        <f t="shared" si="21"/>
        <v>5</v>
      </c>
      <c r="R223" s="15">
        <f>IFERROR(LOOKUP(Q223,Masterline!$A$2:$A$34,Masterline!$D$2:$D$34)-(Q223-INT(Q223))*LOOKUP(Q223,Masterline!$A$2:$A$34,Masterline!$E$2:$E$34),"")</f>
        <v>7.476</v>
      </c>
      <c r="S223" s="181">
        <f>IFERROR((Q223)*VLOOKUP(C223,'SIEMB. CAMAGUI'!$B$2:$C$103,2,FALSE)*(N223-0.002222*7)*((J223+R223)/2/100)/1000,"")</f>
        <v>407.451058</v>
      </c>
      <c r="T223" s="173">
        <f t="shared" si="22"/>
        <v>61.36276449</v>
      </c>
      <c r="U223" s="71">
        <f t="shared" si="25"/>
        <v>1683.291771</v>
      </c>
    </row>
    <row r="224">
      <c r="A224" s="109">
        <v>45180.0</v>
      </c>
      <c r="B224" s="2">
        <v>2.0</v>
      </c>
      <c r="C224" s="2" t="s">
        <v>264</v>
      </c>
      <c r="D224" s="2">
        <v>112.0</v>
      </c>
      <c r="E224" s="2">
        <v>462.0</v>
      </c>
      <c r="F224" s="2" t="s">
        <v>56</v>
      </c>
      <c r="G224" s="17">
        <f t="array" ref="G224">IFERROR(E224*INDEX(PRECIOS!$B$2:$E$44,MATCH(F224,PRECIOS!$B$2:$B$44,0),4),"")</f>
        <v>620.928</v>
      </c>
      <c r="H224" s="2">
        <v>3.0</v>
      </c>
      <c r="I224" s="2">
        <f t="shared" si="24"/>
        <v>2.25</v>
      </c>
      <c r="J224" s="15">
        <f>IFERROR(LOOKUP(H224,Masterline!$A$2:$A$34,Masterline!$D$2:$D$34)-(H224-INT(H224))*LOOKUP(H224,Masterline!$A$2:$A$34,Masterline!$E$2:$E$34),"")</f>
        <v>9.624</v>
      </c>
      <c r="K224" s="28">
        <f t="shared" si="23"/>
        <v>387919.0912</v>
      </c>
      <c r="L224" s="117">
        <f>iferror(E224/(VLOOKUP(C224,'SIEMB. CAMAGUI'!$B$2:$C$103,2,FALSE)*N224*I224/1000),"")</f>
        <v>0.3001949318</v>
      </c>
      <c r="M224" s="118">
        <f>IFERROR(K224/VLOOKUP(C224,'SIEMB. CAMAGUI'!$B$2:$C$103,2,FALSE),"")</f>
        <v>0.4537065394</v>
      </c>
      <c r="N224" s="23">
        <v>0.8</v>
      </c>
      <c r="O224" s="71">
        <f>IFERROR(N224*VLOOKUP(C224,'SIEMB. CAMAGUI'!$B$2:$D$103,3,FALSE),"")</f>
        <v>114000</v>
      </c>
      <c r="P224" s="2">
        <v>2.0</v>
      </c>
      <c r="Q224" s="2">
        <f t="shared" si="21"/>
        <v>5</v>
      </c>
      <c r="R224" s="15">
        <f>IFERROR(LOOKUP(Q224,Masterline!$A$2:$A$34,Masterline!$D$2:$D$34)-(Q224-INT(Q224))*LOOKUP(Q224,Masterline!$A$2:$A$34,Masterline!$E$2:$E$34),"")</f>
        <v>7.476</v>
      </c>
      <c r="S224" s="181">
        <f>IFERROR((Q224)*VLOOKUP(C224,'SIEMB. CAMAGUI'!$B$2:$C$103,2,FALSE)*(N224-0.002222*7)*((J224+R224)/2/100)/1000,"")</f>
        <v>286.7248186</v>
      </c>
      <c r="T224" s="173">
        <f t="shared" si="22"/>
        <v>43.68120464</v>
      </c>
      <c r="U224" s="71">
        <f t="shared" si="25"/>
        <v>1163.757273</v>
      </c>
    </row>
    <row r="225">
      <c r="A225" s="109">
        <v>45180.0</v>
      </c>
      <c r="B225" s="2">
        <v>3.0</v>
      </c>
      <c r="C225" s="2" t="s">
        <v>265</v>
      </c>
      <c r="D225" s="2">
        <v>200.0</v>
      </c>
      <c r="E225" s="2">
        <v>1011.0</v>
      </c>
      <c r="F225" s="2" t="s">
        <v>56</v>
      </c>
      <c r="G225" s="17">
        <f t="array" ref="G225">IFERROR(E225*INDEX(PRECIOS!$B$2:$E$44,MATCH(F225,PRECIOS!$B$2:$B$44,0),4),"")</f>
        <v>1358.784</v>
      </c>
      <c r="H225" s="2">
        <v>3.0</v>
      </c>
      <c r="I225" s="2">
        <f t="shared" si="24"/>
        <v>2.25</v>
      </c>
      <c r="J225" s="15">
        <f>IFERROR(LOOKUP(H225,Masterline!$A$2:$A$34,Masterline!$D$2:$D$34)-(H225-INT(H225))*LOOKUP(H225,Masterline!$A$2:$A$34,Masterline!$E$2:$E$34),"")</f>
        <v>9.624</v>
      </c>
      <c r="K225" s="28">
        <f t="shared" si="23"/>
        <v>692712.6628</v>
      </c>
      <c r="L225" s="117">
        <f>iferror(E225/(VLOOKUP(C225,'SIEMB. CAMAGUI'!$B$2:$C$103,2,FALSE)*N225*I225/1000),"")</f>
        <v>0.4538720539</v>
      </c>
      <c r="M225" s="118">
        <f>IFERROR(K225/VLOOKUP(C225,'SIEMB. CAMAGUI'!$B$2:$C$103,2,FALSE),"")</f>
        <v>0.6297387844</v>
      </c>
      <c r="N225" s="23">
        <v>0.9</v>
      </c>
      <c r="O225" s="71">
        <f>IFERROR(N225*VLOOKUP(C225,'SIEMB. CAMAGUI'!$B$2:$D$103,3,FALSE),"")</f>
        <v>141428.5714</v>
      </c>
      <c r="P225" s="2">
        <v>2.0</v>
      </c>
      <c r="Q225" s="2">
        <f t="shared" si="21"/>
        <v>5</v>
      </c>
      <c r="R225" s="15">
        <f>IFERROR(LOOKUP(Q225,Masterline!$A$2:$A$34,Masterline!$D$2:$D$34)-(Q225-INT(Q225))*LOOKUP(Q225,Masterline!$A$2:$A$34,Masterline!$E$2:$E$34),"")</f>
        <v>7.476</v>
      </c>
      <c r="S225" s="181">
        <f>IFERROR((Q225)*VLOOKUP(C225,'SIEMB. CAMAGUI'!$B$2:$C$103,2,FALSE)*(N225-0.002222*7)*((J225+R225)/2/100)/1000,"")</f>
        <v>415.9107315</v>
      </c>
      <c r="T225" s="173">
        <f t="shared" si="22"/>
        <v>53.97768288</v>
      </c>
      <c r="U225" s="71">
        <f t="shared" si="25"/>
        <v>2078.137988</v>
      </c>
    </row>
    <row r="226">
      <c r="A226" s="109">
        <v>45180.0</v>
      </c>
      <c r="B226" s="2">
        <v>4.0</v>
      </c>
      <c r="C226" s="2" t="s">
        <v>258</v>
      </c>
      <c r="D226" s="2">
        <v>350.0</v>
      </c>
      <c r="E226" s="2">
        <v>2386.0</v>
      </c>
      <c r="F226" s="2" t="s">
        <v>54</v>
      </c>
      <c r="G226" s="17">
        <f t="array" ref="G226">IFERROR(E226*INDEX(PRECIOS!$B$2:$E$44,MATCH(F226,PRECIOS!$B$2:$B$44,0),4),"")</f>
        <v>2338.28</v>
      </c>
      <c r="H226" s="2">
        <v>13.2</v>
      </c>
      <c r="I226" s="2">
        <f t="shared" si="24"/>
        <v>2.1</v>
      </c>
      <c r="J226" s="15">
        <f>IFERROR(LOOKUP(H226,Masterline!$A$2:$A$34,Masterline!$D$2:$D$34)-(H226-INT(H226))*LOOKUP(H226,Masterline!$A$2:$A$34,Masterline!$E$2:$E$34),"")</f>
        <v>4.2168</v>
      </c>
      <c r="K226" s="28">
        <f t="shared" si="23"/>
        <v>628797.9396</v>
      </c>
      <c r="L226" s="117">
        <f>iferror(E226/(VLOOKUP(C226,'SIEMB. CAMAGUI'!$B$2:$C$103,2,FALSE)*N226*I226/1000),"")</f>
        <v>1.708557107</v>
      </c>
      <c r="M226" s="118">
        <f>IFERROR(K226/VLOOKUP(C226,'SIEMB. CAMAGUI'!$B$2:$C$103,2,FALSE),"")</f>
        <v>0.8982827708</v>
      </c>
      <c r="N226" s="23">
        <v>0.95</v>
      </c>
      <c r="O226" s="71">
        <f>IFERROR(N226*VLOOKUP(C226,'SIEMB. CAMAGUI'!$B$2:$D$103,3,FALSE),"")</f>
        <v>138541.6667</v>
      </c>
      <c r="P226" s="2">
        <v>2.0</v>
      </c>
      <c r="Q226" s="2">
        <f t="shared" si="21"/>
        <v>15.2</v>
      </c>
      <c r="R226" s="15">
        <f>IFERROR(LOOKUP(Q226,Masterline!$A$2:$A$34,Masterline!$D$2:$D$34)-(Q226-INT(Q226))*LOOKUP(Q226,Masterline!$A$2:$A$34,Masterline!$E$2:$E$34),"")</f>
        <v>3.9</v>
      </c>
      <c r="S226" s="181">
        <f>IFERROR((Q226)*VLOOKUP(C226,'SIEMB. CAMAGUI'!$B$2:$C$103,2,FALSE)*(N226-0.002222*7)*((J226+R226)/2/100)/1000,"")</f>
        <v>403.5066408</v>
      </c>
      <c r="T226" s="173">
        <f t="shared" si="22"/>
        <v>13.37666019</v>
      </c>
      <c r="U226" s="71">
        <f t="shared" si="25"/>
        <v>8300.132802</v>
      </c>
    </row>
    <row r="227">
      <c r="A227" s="109">
        <v>45180.0</v>
      </c>
      <c r="B227" s="2">
        <v>5.0</v>
      </c>
      <c r="C227" s="2" t="s">
        <v>260</v>
      </c>
      <c r="D227" s="2">
        <v>325.0</v>
      </c>
      <c r="E227" s="2">
        <v>2211.0</v>
      </c>
      <c r="F227" s="2" t="s">
        <v>54</v>
      </c>
      <c r="G227" s="17">
        <f t="array" ref="G227">IFERROR(E227*INDEX(PRECIOS!$B$2:$E$44,MATCH(F227,PRECIOS!$B$2:$B$44,0),4),"")</f>
        <v>2166.78</v>
      </c>
      <c r="H227" s="2">
        <v>13.0</v>
      </c>
      <c r="I227" s="2">
        <f t="shared" si="24"/>
        <v>2</v>
      </c>
      <c r="J227" s="15">
        <f>IFERROR(LOOKUP(H227,Masterline!$A$2:$A$34,Masterline!$D$2:$D$34)-(H227-INT(H227))*LOOKUP(H227,Masterline!$A$2:$A$34,Masterline!$E$2:$E$34),"")</f>
        <v>4.248</v>
      </c>
      <c r="K227" s="28">
        <f t="shared" si="23"/>
        <v>588512.2411</v>
      </c>
      <c r="L227" s="117">
        <f>iferror(E227/(VLOOKUP(C227,'SIEMB. CAMAGUI'!$B$2:$C$103,2,FALSE)*N227*I227/1000),"")</f>
        <v>1.847117794</v>
      </c>
      <c r="M227" s="118">
        <f>IFERROR(K227/VLOOKUP(C227,'SIEMB. CAMAGUI'!$B$2:$C$103,2,FALSE),"")</f>
        <v>0.9341464144</v>
      </c>
      <c r="N227" s="23">
        <v>0.95</v>
      </c>
      <c r="O227" s="71">
        <f>IFERROR(N227*VLOOKUP(C227,'SIEMB. CAMAGUI'!$B$2:$D$103,3,FALSE),"")</f>
        <v>142500</v>
      </c>
      <c r="P227" s="2">
        <v>2.0</v>
      </c>
      <c r="Q227" s="2">
        <f t="shared" si="21"/>
        <v>15</v>
      </c>
      <c r="R227" s="15">
        <f>IFERROR(LOOKUP(Q227,Masterline!$A$2:$A$34,Masterline!$D$2:$D$34)-(Q227-INT(Q227))*LOOKUP(Q227,Masterline!$A$2:$A$34,Masterline!$E$2:$E$34),"")</f>
        <v>3.924</v>
      </c>
      <c r="S227" s="181">
        <f>IFERROR((Q227)*VLOOKUP(C227,'SIEMB. CAMAGUI'!$B$2:$C$103,2,FALSE)*(N227-0.002222*7)*((J227+R227)/2/100)/1000,"")</f>
        <v>360.8148306</v>
      </c>
      <c r="T227" s="173">
        <f t="shared" si="22"/>
        <v>8.95370766</v>
      </c>
      <c r="U227" s="71">
        <f t="shared" si="25"/>
        <v>7650.659134</v>
      </c>
    </row>
    <row r="228">
      <c r="A228" s="109">
        <v>45180.0</v>
      </c>
      <c r="B228" s="2">
        <v>6.0</v>
      </c>
      <c r="C228" s="2" t="s">
        <v>261</v>
      </c>
      <c r="D228" s="2">
        <v>550.0</v>
      </c>
      <c r="E228" s="2">
        <v>3750.0</v>
      </c>
      <c r="F228" s="2" t="s">
        <v>54</v>
      </c>
      <c r="G228" s="17">
        <f t="array" ref="G228">IFERROR(E228*INDEX(PRECIOS!$B$2:$E$44,MATCH(F228,PRECIOS!$B$2:$B$44,0),4),"")</f>
        <v>3675</v>
      </c>
      <c r="H228" s="2">
        <v>13.0</v>
      </c>
      <c r="I228" s="2">
        <f t="shared" si="24"/>
        <v>1.95</v>
      </c>
      <c r="J228" s="15">
        <f>IFERROR(LOOKUP(H228,Masterline!$A$2:$A$34,Masterline!$D$2:$D$34)-(H228-INT(H228))*LOOKUP(H228,Masterline!$A$2:$A$34,Masterline!$E$2:$E$34),"")</f>
        <v>4.248</v>
      </c>
      <c r="K228" s="28">
        <f t="shared" si="23"/>
        <v>995943.7926</v>
      </c>
      <c r="L228" s="117">
        <f>iferror(E228/(VLOOKUP(C228,'SIEMB. CAMAGUI'!$B$2:$C$103,2,FALSE)*N228*I228/1000),"")</f>
        <v>1.87434398</v>
      </c>
      <c r="M228" s="118">
        <f>IFERROR(K228/VLOOKUP(C228,'SIEMB. CAMAGUI'!$B$2:$C$103,2,FALSE),"")</f>
        <v>0.9221701783</v>
      </c>
      <c r="N228" s="23">
        <v>0.95</v>
      </c>
      <c r="O228" s="71">
        <f>IFERROR(N228*VLOOKUP(C228,'SIEMB. CAMAGUI'!$B$2:$D$103,3,FALSE),"")</f>
        <v>117257.1429</v>
      </c>
      <c r="P228" s="2">
        <v>2.0</v>
      </c>
      <c r="Q228" s="2">
        <f t="shared" si="21"/>
        <v>15</v>
      </c>
      <c r="R228" s="15">
        <f>IFERROR(LOOKUP(Q228,Masterline!$A$2:$A$34,Masterline!$D$2:$D$34)-(Q228-INT(Q228))*LOOKUP(Q228,Masterline!$A$2:$A$34,Masterline!$E$2:$E$34),"")</f>
        <v>3.924</v>
      </c>
      <c r="S228" s="181">
        <f>IFERROR((Q228)*VLOOKUP(C228,'SIEMB. CAMAGUI'!$B$2:$C$103,2,FALSE)*(N228-0.002222*7)*((J228+R228)/2/100)/1000,"")</f>
        <v>618.5397097</v>
      </c>
      <c r="T228" s="173">
        <f t="shared" si="22"/>
        <v>17.13492742</v>
      </c>
      <c r="U228" s="71">
        <f t="shared" si="25"/>
        <v>12947.2693</v>
      </c>
    </row>
    <row r="229">
      <c r="A229" s="109">
        <v>45180.0</v>
      </c>
      <c r="B229" s="2" t="s">
        <v>12</v>
      </c>
      <c r="C229" s="2" t="s">
        <v>256</v>
      </c>
      <c r="D229" s="2">
        <v>137.0</v>
      </c>
      <c r="E229" s="2">
        <v>959.0</v>
      </c>
      <c r="F229" s="2" t="s">
        <v>71</v>
      </c>
      <c r="G229" s="17">
        <f t="array" ref="G229">IFERROR(E229*INDEX(PRECIOS!$B$2:$E$44,MATCH(F229,PRECIOS!$B$2:$B$44,0),4),"")</f>
        <v>840.084</v>
      </c>
      <c r="H229" s="2">
        <v>17.5</v>
      </c>
      <c r="I229" s="2">
        <f t="shared" si="24"/>
        <v>2</v>
      </c>
      <c r="J229" s="15">
        <f>IFERROR(LOOKUP(H229,Masterline!$A$2:$A$34,Masterline!$D$2:$D$34)-(H229-INT(H229))*LOOKUP(H229,Masterline!$A$2:$A$34,Masterline!$E$2:$E$34),"")</f>
        <v>3.594</v>
      </c>
      <c r="K229" s="28">
        <f t="shared" si="23"/>
        <v>217823.3564</v>
      </c>
      <c r="L229" s="117">
        <f>iferror(E229/(VLOOKUP(C229,'SIEMB. CAMAGUI'!$B$2:$C$103,2,FALSE)*N229*I229/1000),"")</f>
        <v>2.018947368</v>
      </c>
      <c r="M229" s="118">
        <f>IFERROR(K229/VLOOKUP(C229,'SIEMB. CAMAGUI'!$B$2:$C$103,2,FALSE),"")</f>
        <v>0.8712934256</v>
      </c>
      <c r="N229" s="23">
        <v>0.95</v>
      </c>
      <c r="O229" s="71" t="str">
        <f>IFERROR(N229*VLOOKUP(C229,'SIEMB. CAMAGUI'!$B$2:$D$103,3,FALSE),"")</f>
        <v/>
      </c>
      <c r="P229" s="2">
        <v>2.0</v>
      </c>
      <c r="Q229" s="2">
        <f t="shared" si="21"/>
        <v>19.5</v>
      </c>
      <c r="R229" s="15">
        <f>IFERROR(LOOKUP(Q229,Masterline!$A$2:$A$34,Masterline!$D$2:$D$34)-(Q229-INT(Q229))*LOOKUP(Q229,Masterline!$A$2:$A$34,Masterline!$E$2:$E$34),"")</f>
        <v>3.36</v>
      </c>
      <c r="S229" s="181">
        <f>IFERROR((Q229)*VLOOKUP(C229,'SIEMB. CAMAGUI'!$B$2:$C$103,2,FALSE)*(N229-0.002222*7)*((J229+R229)/2/100)/1000,"")</f>
        <v>158.3921012</v>
      </c>
      <c r="T229" s="173">
        <f t="shared" si="22"/>
        <v>5.348025293</v>
      </c>
      <c r="U229" s="71">
        <f t="shared" si="25"/>
        <v>3811.908737</v>
      </c>
    </row>
    <row r="230">
      <c r="A230" s="109">
        <v>45187.0</v>
      </c>
      <c r="B230" s="2">
        <v>1.0</v>
      </c>
      <c r="C230" s="2" t="s">
        <v>262</v>
      </c>
      <c r="D230" s="2">
        <v>312.0</v>
      </c>
      <c r="E230" s="2">
        <v>1685.0</v>
      </c>
      <c r="F230" s="2" t="s">
        <v>56</v>
      </c>
      <c r="G230" s="17">
        <f t="array" ref="G230">IFERROR(E230*INDEX(PRECIOS!$B$2:$E$44,MATCH(F230,PRECIOS!$B$2:$B$44,0),4),"")</f>
        <v>2264.64</v>
      </c>
      <c r="H230" s="2">
        <v>4.5</v>
      </c>
      <c r="I230" s="2">
        <f t="shared" si="24"/>
        <v>1.5</v>
      </c>
      <c r="J230" s="15">
        <f>IFERROR(LOOKUP(H230,Masterline!$A$2:$A$34,Masterline!$D$2:$D$34)-(H230-INT(H230))*LOOKUP(H230,Masterline!$A$2:$A$34,Masterline!$E$2:$E$34),"")</f>
        <v>8.004</v>
      </c>
      <c r="K230" s="28">
        <f t="shared" si="23"/>
        <v>866233.5499</v>
      </c>
      <c r="L230" s="117">
        <f>iferror(E230/(VLOOKUP(C230,'SIEMB. CAMAGUI'!$B$2:$C$103,2,FALSE)*N230*I230/1000),"")</f>
        <v>1.027282426</v>
      </c>
      <c r="M230" s="118">
        <f>IFERROR(K230/VLOOKUP(C230,'SIEMB. CAMAGUI'!$B$2:$C$103,2,FALSE),"")</f>
        <v>0.7129494238</v>
      </c>
      <c r="N230" s="23">
        <v>0.9</v>
      </c>
      <c r="O230" s="71">
        <f>IFERROR(N230*VLOOKUP(C230,'SIEMB. CAMAGUI'!$B$2:$D$103,3,FALSE),"")</f>
        <v>133516.4835</v>
      </c>
      <c r="P230" s="2">
        <v>2.5</v>
      </c>
      <c r="Q230" s="2">
        <f t="shared" si="21"/>
        <v>7</v>
      </c>
      <c r="R230" s="15">
        <f>IFERROR(LOOKUP(Q230,Masterline!$A$2:$A$34,Masterline!$D$2:$D$34)-(Q230-INT(Q230))*LOOKUP(Q230,Masterline!$A$2:$A$34,Masterline!$E$2:$E$34),"")</f>
        <v>6.348</v>
      </c>
      <c r="S230" s="181">
        <f>IFERROR((Q230)*VLOOKUP(C230,'SIEMB. CAMAGUI'!$B$2:$C$103,2,FALSE)*(N230-0.002222*7)*((J230+R230)/2/100)/1000,"")</f>
        <v>539.7940214</v>
      </c>
      <c r="T230" s="173">
        <f t="shared" si="22"/>
        <v>56.94850535</v>
      </c>
      <c r="U230" s="71">
        <f t="shared" si="25"/>
        <v>3898.050975</v>
      </c>
    </row>
    <row r="231">
      <c r="A231" s="109">
        <v>45187.0</v>
      </c>
      <c r="B231" s="2">
        <v>2.0</v>
      </c>
      <c r="C231" s="2" t="s">
        <v>264</v>
      </c>
      <c r="D231" s="2">
        <v>175.0</v>
      </c>
      <c r="E231" s="2">
        <v>1150.0</v>
      </c>
      <c r="F231" s="2" t="s">
        <v>56</v>
      </c>
      <c r="G231" s="17">
        <f t="array" ref="G231">IFERROR(E231*INDEX(PRECIOS!$B$2:$E$44,MATCH(F231,PRECIOS!$B$2:$B$44,0),4),"")</f>
        <v>1545.6</v>
      </c>
      <c r="H231" s="2">
        <v>4.0</v>
      </c>
      <c r="I231" s="2">
        <f t="shared" si="24"/>
        <v>1</v>
      </c>
      <c r="J231" s="15">
        <f>IFERROR(LOOKUP(H231,Masterline!$A$2:$A$34,Masterline!$D$2:$D$34)-(H231-INT(H231))*LOOKUP(H231,Masterline!$A$2:$A$34,Masterline!$E$2:$E$34),"")</f>
        <v>8.52</v>
      </c>
      <c r="K231" s="28">
        <f t="shared" si="23"/>
        <v>513497.6526</v>
      </c>
      <c r="L231" s="117">
        <f>iferror(E231/(VLOOKUP(C231,'SIEMB. CAMAGUI'!$B$2:$C$103,2,FALSE)*N231*I231/1000),"")</f>
        <v>1.494476933</v>
      </c>
      <c r="M231" s="118">
        <f>IFERROR(K231/VLOOKUP(C231,'SIEMB. CAMAGUI'!$B$2:$C$103,2,FALSE),"")</f>
        <v>0.6005820498</v>
      </c>
      <c r="N231" s="23">
        <v>0.9</v>
      </c>
      <c r="O231" s="71">
        <f>IFERROR(N231*VLOOKUP(C231,'SIEMB. CAMAGUI'!$B$2:$D$103,3,FALSE),"")</f>
        <v>128250</v>
      </c>
      <c r="P231" s="2">
        <v>2.5</v>
      </c>
      <c r="Q231" s="2">
        <f t="shared" si="21"/>
        <v>6.5</v>
      </c>
      <c r="R231" s="15">
        <f>IFERROR(LOOKUP(Q231,Masterline!$A$2:$A$34,Masterline!$D$2:$D$34)-(Q231-INT(Q231))*LOOKUP(Q231,Masterline!$A$2:$A$34,Masterline!$E$2:$E$34),"")</f>
        <v>6.594</v>
      </c>
      <c r="S231" s="181">
        <f>IFERROR((Q231)*VLOOKUP(C231,'SIEMB. CAMAGUI'!$B$2:$C$103,2,FALSE)*(N231-0.002222*7)*((J231+R231)/2/100)/1000,"")</f>
        <v>371.4498743</v>
      </c>
      <c r="T231" s="173">
        <f t="shared" si="22"/>
        <v>49.11246858</v>
      </c>
      <c r="U231" s="71">
        <f t="shared" si="25"/>
        <v>2053.99061</v>
      </c>
    </row>
    <row r="232">
      <c r="A232" s="109">
        <v>45187.0</v>
      </c>
      <c r="B232" s="2">
        <v>3.0</v>
      </c>
      <c r="C232" s="2" t="s">
        <v>265</v>
      </c>
      <c r="D232" s="2">
        <v>275.0</v>
      </c>
      <c r="E232" s="2">
        <v>1725.0</v>
      </c>
      <c r="F232" s="2" t="s">
        <v>56</v>
      </c>
      <c r="G232" s="17">
        <f t="array" ref="G232">IFERROR(E232*INDEX(PRECIOS!$B$2:$E$44,MATCH(F232,PRECIOS!$B$2:$B$44,0),4),"")</f>
        <v>2318.4</v>
      </c>
      <c r="H232" s="2">
        <v>4.0</v>
      </c>
      <c r="I232" s="2">
        <f t="shared" si="24"/>
        <v>1</v>
      </c>
      <c r="J232" s="15">
        <f>IFERROR(LOOKUP(H232,Masterline!$A$2:$A$34,Masterline!$D$2:$D$34)-(H232-INT(H232))*LOOKUP(H232,Masterline!$A$2:$A$34,Masterline!$E$2:$E$34),"")</f>
        <v>8.52</v>
      </c>
      <c r="K232" s="28">
        <f t="shared" si="23"/>
        <v>806924.8826</v>
      </c>
      <c r="L232" s="117">
        <f>iferror(E232/(VLOOKUP(C232,'SIEMB. CAMAGUI'!$B$2:$C$103,2,FALSE)*N232*I232/1000),"")</f>
        <v>1.742424242</v>
      </c>
      <c r="M232" s="118">
        <f>IFERROR(K232/VLOOKUP(C232,'SIEMB. CAMAGUI'!$B$2:$C$103,2,FALSE),"")</f>
        <v>0.7335680751</v>
      </c>
      <c r="N232" s="23">
        <v>0.9</v>
      </c>
      <c r="O232" s="71">
        <f>IFERROR(N232*VLOOKUP(C232,'SIEMB. CAMAGUI'!$B$2:$D$103,3,FALSE),"")</f>
        <v>141428.5714</v>
      </c>
      <c r="P232" s="2">
        <v>2.5</v>
      </c>
      <c r="Q232" s="2">
        <f t="shared" si="21"/>
        <v>6.5</v>
      </c>
      <c r="R232" s="15">
        <f>IFERROR(LOOKUP(Q232,Masterline!$A$2:$A$34,Masterline!$D$2:$D$34)-(Q232-INT(Q232))*LOOKUP(Q232,Masterline!$A$2:$A$34,Masterline!$E$2:$E$34),"")</f>
        <v>6.594</v>
      </c>
      <c r="S232" s="181">
        <f>IFERROR((Q232)*VLOOKUP(C232,'SIEMB. CAMAGUI'!$B$2:$C$103,2,FALSE)*(N232-0.002222*7)*((J232+R232)/2/100)/1000,"")</f>
        <v>477.8887272</v>
      </c>
      <c r="T232" s="173">
        <f t="shared" si="22"/>
        <v>50.72218179</v>
      </c>
      <c r="U232" s="71">
        <f t="shared" si="25"/>
        <v>3227.699531</v>
      </c>
    </row>
    <row r="233">
      <c r="A233" s="109">
        <v>45187.0</v>
      </c>
      <c r="B233" s="2">
        <v>4.0</v>
      </c>
      <c r="C233" s="2" t="s">
        <v>258</v>
      </c>
      <c r="D233" s="2">
        <v>350.0</v>
      </c>
      <c r="E233" s="2">
        <v>2450.0</v>
      </c>
      <c r="F233" s="2" t="s">
        <v>54</v>
      </c>
      <c r="G233" s="17">
        <f t="array" ref="G233">IFERROR(E233*INDEX(PRECIOS!$B$2:$E$44,MATCH(F233,PRECIOS!$B$2:$B$44,0),4),"")</f>
        <v>2401</v>
      </c>
      <c r="H233" s="2">
        <v>15.2</v>
      </c>
      <c r="I233" s="2">
        <f t="shared" si="24"/>
        <v>2</v>
      </c>
      <c r="J233" s="15">
        <f>IFERROR(LOOKUP(H233,Masterline!$A$2:$A$34,Masterline!$D$2:$D$34)-(H233-INT(H233))*LOOKUP(H233,Masterline!$A$2:$A$34,Masterline!$E$2:$E$34),"")</f>
        <v>3.9</v>
      </c>
      <c r="K233" s="28">
        <f t="shared" si="23"/>
        <v>590418.3536</v>
      </c>
      <c r="L233" s="117">
        <f>iferror(E233/(VLOOKUP(C233,'SIEMB. CAMAGUI'!$B$2:$C$103,2,FALSE)*N233*I233/1000),"")</f>
        <v>2.333333333</v>
      </c>
      <c r="M233" s="118">
        <f>IFERROR(K233/VLOOKUP(C233,'SIEMB. CAMAGUI'!$B$2:$C$103,2,FALSE),"")</f>
        <v>0.8434547908</v>
      </c>
      <c r="N233" s="23">
        <v>0.75</v>
      </c>
      <c r="O233" s="71">
        <f>IFERROR(N233*VLOOKUP(C233,'SIEMB. CAMAGUI'!$B$2:$D$103,3,FALSE),"")</f>
        <v>109375</v>
      </c>
      <c r="P233" s="2">
        <v>2.5</v>
      </c>
      <c r="Q233" s="2">
        <f t="shared" si="21"/>
        <v>17.7</v>
      </c>
      <c r="R233" s="15">
        <f>IFERROR(LOOKUP(Q233,Masterline!$A$2:$A$34,Masterline!$D$2:$D$34)-(Q233-INT(Q233))*LOOKUP(Q233,Masterline!$A$2:$A$34,Masterline!$E$2:$E$34),"")</f>
        <v>3.5724</v>
      </c>
      <c r="S233" s="181">
        <f>IFERROR((Q233)*VLOOKUP(C233,'SIEMB. CAMAGUI'!$B$2:$C$103,2,FALSE)*(N233-0.002222*7)*((J233+R233)/2/100)/1000,"")</f>
        <v>339.9862023</v>
      </c>
      <c r="T233" s="173">
        <f t="shared" si="22"/>
        <v>-2.503449427</v>
      </c>
      <c r="U233" s="71">
        <f t="shared" si="25"/>
        <v>8974.358974</v>
      </c>
    </row>
    <row r="234">
      <c r="A234" s="109">
        <v>45187.0</v>
      </c>
      <c r="B234" s="2">
        <v>5.0</v>
      </c>
      <c r="C234" s="2" t="s">
        <v>260</v>
      </c>
      <c r="D234" s="2">
        <v>325.0</v>
      </c>
      <c r="E234" s="2">
        <v>2275.0</v>
      </c>
      <c r="F234" s="2" t="s">
        <v>54</v>
      </c>
      <c r="G234" s="17">
        <f t="array" ref="G234">IFERROR(E234*INDEX(PRECIOS!$B$2:$E$44,MATCH(F234,PRECIOS!$B$2:$B$44,0),4),"")</f>
        <v>2229.5</v>
      </c>
      <c r="H234" s="2">
        <v>15.1</v>
      </c>
      <c r="I234" s="2">
        <f t="shared" si="24"/>
        <v>2.1</v>
      </c>
      <c r="J234" s="15">
        <f>IFERROR(LOOKUP(H234,Masterline!$A$2:$A$34,Masterline!$D$2:$D$34)-(H234-INT(H234))*LOOKUP(H234,Masterline!$A$2:$A$34,Masterline!$E$2:$E$34),"")</f>
        <v>3.912</v>
      </c>
      <c r="K234" s="28">
        <f t="shared" si="23"/>
        <v>550183.5074</v>
      </c>
      <c r="L234" s="117">
        <f>iferror(E234/(VLOOKUP(C234,'SIEMB. CAMAGUI'!$B$2:$C$103,2,FALSE)*N234*I234/1000),"")</f>
        <v>2.292768959</v>
      </c>
      <c r="M234" s="118">
        <f>IFERROR(K234/VLOOKUP(C234,'SIEMB. CAMAGUI'!$B$2:$C$103,2,FALSE),"")</f>
        <v>0.8733071545</v>
      </c>
      <c r="N234" s="23">
        <v>0.75</v>
      </c>
      <c r="O234" s="71">
        <f>IFERROR(N234*VLOOKUP(C234,'SIEMB. CAMAGUI'!$B$2:$D$103,3,FALSE),"")</f>
        <v>112500</v>
      </c>
      <c r="P234" s="2">
        <v>2.5</v>
      </c>
      <c r="Q234" s="2">
        <f t="shared" si="21"/>
        <v>17.6</v>
      </c>
      <c r="R234" s="15">
        <f>IFERROR(LOOKUP(Q234,Masterline!$A$2:$A$34,Masterline!$D$2:$D$34)-(Q234-INT(Q234))*LOOKUP(Q234,Masterline!$A$2:$A$34,Masterline!$E$2:$E$34),"")</f>
        <v>3.5832</v>
      </c>
      <c r="S234" s="181">
        <f>IFERROR((Q234)*VLOOKUP(C234,'SIEMB. CAMAGUI'!$B$2:$C$103,2,FALSE)*(N234-0.002222*7)*((J234+R234)/2/100)/1000,"")</f>
        <v>305.1872019</v>
      </c>
      <c r="T234" s="173">
        <f t="shared" si="22"/>
        <v>-4.953199523</v>
      </c>
      <c r="U234" s="71">
        <f t="shared" si="25"/>
        <v>8307.770961</v>
      </c>
    </row>
    <row r="235">
      <c r="A235" s="109">
        <v>45187.0</v>
      </c>
      <c r="B235" s="2">
        <v>6.0</v>
      </c>
      <c r="C235" s="2" t="s">
        <v>261</v>
      </c>
      <c r="D235" s="2">
        <v>525.0</v>
      </c>
      <c r="E235" s="2">
        <v>3825.0</v>
      </c>
      <c r="F235" s="2" t="s">
        <v>71</v>
      </c>
      <c r="G235" s="17">
        <f t="array" ref="G235">IFERROR(E235*INDEX(PRECIOS!$B$2:$E$44,MATCH(F235,PRECIOS!$B$2:$B$44,0),4),"")</f>
        <v>3350.7</v>
      </c>
      <c r="H235" s="2">
        <v>14.4</v>
      </c>
      <c r="I235" s="2">
        <f t="shared" si="24"/>
        <v>1.4</v>
      </c>
      <c r="J235" s="15">
        <f>IFERROR(LOOKUP(H235,Masterline!$A$2:$A$34,Masterline!$D$2:$D$34)-(H235-INT(H235))*LOOKUP(H235,Masterline!$A$2:$A$34,Masterline!$E$2:$E$34),"")</f>
        <v>4.0224</v>
      </c>
      <c r="K235" s="28">
        <f t="shared" si="23"/>
        <v>906382.5908</v>
      </c>
      <c r="L235" s="117">
        <f>iferror(E235/(VLOOKUP(C235,'SIEMB. CAMAGUI'!$B$2:$C$103,2,FALSE)*N235*I235/1000),"")</f>
        <v>3.373015873</v>
      </c>
      <c r="M235" s="118">
        <f>IFERROR(K235/VLOOKUP(C235,'SIEMB. CAMAGUI'!$B$2:$C$103,2,FALSE),"")</f>
        <v>0.8392431397</v>
      </c>
      <c r="N235" s="23">
        <v>0.75</v>
      </c>
      <c r="O235" s="71">
        <f>IFERROR(N235*VLOOKUP(C235,'SIEMB. CAMAGUI'!$B$2:$D$103,3,FALSE),"")</f>
        <v>92571.42857</v>
      </c>
      <c r="P235" s="2">
        <v>2.5</v>
      </c>
      <c r="Q235" s="2">
        <f t="shared" si="21"/>
        <v>16.9</v>
      </c>
      <c r="R235" s="15">
        <f>IFERROR(LOOKUP(Q235,Masterline!$A$2:$A$34,Masterline!$D$2:$D$34)-(Q235-INT(Q235))*LOOKUP(Q235,Masterline!$A$2:$A$34,Masterline!$E$2:$E$34),"")</f>
        <v>3.6732</v>
      </c>
      <c r="S235" s="181">
        <f>IFERROR((Q235)*VLOOKUP(C235,'SIEMB. CAMAGUI'!$B$2:$C$103,2,FALSE)*(N235-0.002222*7)*((J235+R235)/2/100)/1000,"")</f>
        <v>515.8017607</v>
      </c>
      <c r="T235" s="173">
        <f t="shared" si="22"/>
        <v>-2.299559823</v>
      </c>
      <c r="U235" s="71">
        <f t="shared" si="25"/>
        <v>13051.90931</v>
      </c>
    </row>
    <row r="236">
      <c r="A236" s="109">
        <v>45187.0</v>
      </c>
      <c r="B236" s="2" t="s">
        <v>12</v>
      </c>
      <c r="C236" s="2" t="s">
        <v>256</v>
      </c>
      <c r="D236" s="2">
        <v>75.0</v>
      </c>
      <c r="E236" s="2">
        <v>525.0</v>
      </c>
      <c r="F236" s="2" t="s">
        <v>71</v>
      </c>
      <c r="G236" s="17">
        <f t="array" ref="G236">IFERROR(E236*INDEX(PRECIOS!$B$2:$E$44,MATCH(F236,PRECIOS!$B$2:$B$44,0),4),"")</f>
        <v>459.9</v>
      </c>
      <c r="H236" s="2">
        <v>18.6</v>
      </c>
      <c r="I236" s="2">
        <f t="shared" si="24"/>
        <v>1.1</v>
      </c>
      <c r="J236" s="15">
        <f>IFERROR(LOOKUP(H236,Masterline!$A$2:$A$34,Masterline!$D$2:$D$34)-(H236-INT(H236))*LOOKUP(H236,Masterline!$A$2:$A$34,Masterline!$E$2:$E$34),"")</f>
        <v>3.4632</v>
      </c>
      <c r="K236" s="28">
        <f t="shared" si="23"/>
        <v>116431.568</v>
      </c>
      <c r="L236" s="117">
        <f>iferror(E236/(VLOOKUP(C236,'SIEMB. CAMAGUI'!$B$2:$C$103,2,FALSE)*N236*I236/1000),"")</f>
        <v>3.818181818</v>
      </c>
      <c r="M236" s="118">
        <f>IFERROR(K236/VLOOKUP(C236,'SIEMB. CAMAGUI'!$B$2:$C$103,2,FALSE),"")</f>
        <v>0.4657262722</v>
      </c>
      <c r="N236" s="23">
        <v>0.5</v>
      </c>
      <c r="O236" s="71" t="str">
        <f>IFERROR(N236*VLOOKUP(C236,'SIEMB. CAMAGUI'!$B$2:$D$103,3,FALSE),"")</f>
        <v/>
      </c>
      <c r="P236" s="2">
        <v>2.0</v>
      </c>
      <c r="Q236" s="2">
        <f t="shared" si="21"/>
        <v>20.6</v>
      </c>
      <c r="R236" s="15">
        <f>IFERROR(LOOKUP(Q236,Masterline!$A$2:$A$34,Masterline!$D$2:$D$34)-(Q236-INT(Q236))*LOOKUP(Q236,Masterline!$A$2:$A$34,Masterline!$E$2:$E$34),"")</f>
        <v>3.2424</v>
      </c>
      <c r="S236" s="181">
        <f>IFERROR((Q236)*VLOOKUP(C236,'SIEMB. CAMAGUI'!$B$2:$C$103,2,FALSE)*(N236-0.002222*7)*((J236+R236)/2/100)/1000,"")</f>
        <v>83.64890326</v>
      </c>
      <c r="T236" s="173">
        <f t="shared" si="22"/>
        <v>2.162225816</v>
      </c>
      <c r="U236" s="71">
        <f t="shared" si="25"/>
        <v>2165.627166</v>
      </c>
    </row>
    <row r="237">
      <c r="A237" s="109">
        <v>45194.0</v>
      </c>
      <c r="B237" s="2">
        <v>1.0</v>
      </c>
      <c r="C237" s="2" t="s">
        <v>262</v>
      </c>
      <c r="D237" s="2">
        <v>400.0</v>
      </c>
      <c r="E237" s="2">
        <v>2386.0</v>
      </c>
      <c r="F237" s="2" t="s">
        <v>54</v>
      </c>
      <c r="G237" s="17">
        <f t="array" ref="G237">IFERROR(E237*INDEX(PRECIOS!$B$2:$E$44,MATCH(F237,PRECIOS!$B$2:$B$44,0),4),"")</f>
        <v>2338.28</v>
      </c>
      <c r="H237" s="2">
        <v>6.5</v>
      </c>
      <c r="I237" s="2">
        <f t="shared" si="24"/>
        <v>2</v>
      </c>
      <c r="J237" s="15">
        <f>IFERROR(LOOKUP(H237,Masterline!$A$2:$A$34,Masterline!$D$2:$D$34)-(H237-INT(H237))*LOOKUP(H237,Masterline!$A$2:$A$34,Masterline!$E$2:$E$34),"")</f>
        <v>6.594</v>
      </c>
      <c r="K237" s="28">
        <f t="shared" si="23"/>
        <v>933249.3409</v>
      </c>
      <c r="L237" s="117">
        <f>iferror(E237/(VLOOKUP(C237,'SIEMB. CAMAGUI'!$B$2:$C$103,2,FALSE)*N237*I237/1000),"")</f>
        <v>1.090992227</v>
      </c>
      <c r="M237" s="118">
        <f>IFERROR(K237/VLOOKUP(C237,'SIEMB. CAMAGUI'!$B$2:$C$103,2,FALSE),"")</f>
        <v>0.7681064534</v>
      </c>
      <c r="N237" s="23">
        <v>0.9</v>
      </c>
      <c r="O237" s="71">
        <f>IFERROR(N237*VLOOKUP(C237,'SIEMB. CAMAGUI'!$B$2:$D$103,3,FALSE),"")</f>
        <v>133516.4835</v>
      </c>
      <c r="P237" s="2">
        <v>2.0</v>
      </c>
      <c r="Q237" s="2">
        <f t="shared" si="21"/>
        <v>8.5</v>
      </c>
      <c r="R237" s="15">
        <f>IFERROR(LOOKUP(Q237,Masterline!$A$2:$A$34,Masterline!$D$2:$D$34)-(Q237-INT(Q237))*LOOKUP(Q237,Masterline!$A$2:$A$34,Masterline!$E$2:$E$34),"")</f>
        <v>5.46</v>
      </c>
      <c r="S237" s="181">
        <f>IFERROR((Q237)*VLOOKUP(C237,'SIEMB. CAMAGUI'!$B$2:$C$103,2,FALSE)*(N237-0.002222*7)*((J237+R237)/2/100)/1000,"")</f>
        <v>550.5131752</v>
      </c>
      <c r="T237" s="173">
        <f t="shared" si="22"/>
        <v>37.62829381</v>
      </c>
      <c r="U237" s="71">
        <f t="shared" si="25"/>
        <v>6066.120716</v>
      </c>
    </row>
    <row r="238">
      <c r="A238" s="109">
        <v>45194.0</v>
      </c>
      <c r="B238" s="2">
        <v>2.0</v>
      </c>
      <c r="C238" s="2" t="s">
        <v>264</v>
      </c>
      <c r="D238" s="2">
        <v>300.0</v>
      </c>
      <c r="E238" s="2">
        <v>1887.0</v>
      </c>
      <c r="F238" s="2" t="s">
        <v>54</v>
      </c>
      <c r="G238" s="17">
        <f t="array" ref="G238">IFERROR(E238*INDEX(PRECIOS!$B$2:$E$44,MATCH(F238,PRECIOS!$B$2:$B$44,0),4),"")</f>
        <v>1849.26</v>
      </c>
      <c r="H238" s="2">
        <v>6.0</v>
      </c>
      <c r="I238" s="2">
        <f t="shared" si="24"/>
        <v>2</v>
      </c>
      <c r="J238" s="15">
        <f>IFERROR(LOOKUP(H238,Masterline!$A$2:$A$34,Masterline!$D$2:$D$34)-(H238-INT(H238))*LOOKUP(H238,Masterline!$A$2:$A$34,Masterline!$E$2:$E$34),"")</f>
        <v>6.888</v>
      </c>
      <c r="K238" s="28">
        <f t="shared" si="23"/>
        <v>725900.1161</v>
      </c>
      <c r="L238" s="117">
        <f>iferror(E238/(VLOOKUP(C238,'SIEMB. CAMAGUI'!$B$2:$C$103,2,FALSE)*N238*I238/1000),"")</f>
        <v>1.226120858</v>
      </c>
      <c r="M238" s="118">
        <f>IFERROR(K238/VLOOKUP(C238,'SIEMB. CAMAGUI'!$B$2:$C$103,2,FALSE),"")</f>
        <v>0.8490059838</v>
      </c>
      <c r="N238" s="23">
        <v>0.9</v>
      </c>
      <c r="O238" s="71">
        <f>IFERROR(N238*VLOOKUP(C238,'SIEMB. CAMAGUI'!$B$2:$D$103,3,FALSE),"")</f>
        <v>128250</v>
      </c>
      <c r="P238" s="2">
        <v>2.0</v>
      </c>
      <c r="Q238" s="2">
        <f t="shared" si="21"/>
        <v>8</v>
      </c>
      <c r="R238" s="15">
        <f>IFERROR(LOOKUP(Q238,Masterline!$A$2:$A$34,Masterline!$D$2:$D$34)-(Q238-INT(Q238))*LOOKUP(Q238,Masterline!$A$2:$A$34,Masterline!$E$2:$E$34),"")</f>
        <v>5.604</v>
      </c>
      <c r="S238" s="181">
        <f>IFERROR((Q238)*VLOOKUP(C238,'SIEMB. CAMAGUI'!$B$2:$C$103,2,FALSE)*(N238-0.002222*7)*((J238+R238)/2/100)/1000,"")</f>
        <v>377.8586806</v>
      </c>
      <c r="T238" s="173">
        <f t="shared" si="22"/>
        <v>19.46467014</v>
      </c>
      <c r="U238" s="71">
        <f t="shared" si="25"/>
        <v>4355.400697</v>
      </c>
    </row>
    <row r="239">
      <c r="A239" s="109">
        <v>45194.0</v>
      </c>
      <c r="B239" s="2">
        <v>3.0</v>
      </c>
      <c r="C239" s="2" t="s">
        <v>265</v>
      </c>
      <c r="D239" s="2">
        <v>350.0</v>
      </c>
      <c r="E239" s="2">
        <v>2325.0</v>
      </c>
      <c r="F239" s="2" t="s">
        <v>54</v>
      </c>
      <c r="G239" s="17">
        <f t="array" ref="G239">IFERROR(E239*INDEX(PRECIOS!$B$2:$E$44,MATCH(F239,PRECIOS!$B$2:$B$44,0),4),"")</f>
        <v>2278.5</v>
      </c>
      <c r="H239" s="2">
        <v>6.0</v>
      </c>
      <c r="I239" s="2">
        <f t="shared" si="24"/>
        <v>2</v>
      </c>
      <c r="J239" s="15">
        <f>IFERROR(LOOKUP(H239,Masterline!$A$2:$A$34,Masterline!$D$2:$D$34)-(H239-INT(H239))*LOOKUP(H239,Masterline!$A$2:$A$34,Masterline!$E$2:$E$34),"")</f>
        <v>6.888</v>
      </c>
      <c r="K239" s="28">
        <f t="shared" si="23"/>
        <v>846883.4688</v>
      </c>
      <c r="L239" s="117">
        <f>iferror(E239/(VLOOKUP(C239,'SIEMB. CAMAGUI'!$B$2:$C$103,2,FALSE)*N239*I239/1000),"")</f>
        <v>1.112440191</v>
      </c>
      <c r="M239" s="118">
        <f>IFERROR(K239/VLOOKUP(C239,'SIEMB. CAMAGUI'!$B$2:$C$103,2,FALSE),"")</f>
        <v>0.7698940626</v>
      </c>
      <c r="N239" s="23">
        <v>0.95</v>
      </c>
      <c r="O239" s="71">
        <f>IFERROR(N239*VLOOKUP(C239,'SIEMB. CAMAGUI'!$B$2:$D$103,3,FALSE),"")</f>
        <v>149285.7143</v>
      </c>
      <c r="P239" s="2">
        <v>2.0</v>
      </c>
      <c r="Q239" s="2">
        <f t="shared" si="21"/>
        <v>8</v>
      </c>
      <c r="R239" s="15">
        <f>IFERROR(LOOKUP(Q239,Masterline!$A$2:$A$34,Masterline!$D$2:$D$34)-(Q239-INT(Q239))*LOOKUP(Q239,Masterline!$A$2:$A$34,Masterline!$E$2:$E$34),"")</f>
        <v>5.604</v>
      </c>
      <c r="S239" s="181">
        <f>IFERROR((Q239)*VLOOKUP(C239,'SIEMB. CAMAGUI'!$B$2:$C$103,2,FALSE)*(N239-0.002222*7)*((J239+R239)/2/100)/1000,"")</f>
        <v>513.616375</v>
      </c>
      <c r="T239" s="173">
        <f t="shared" si="22"/>
        <v>40.90409375</v>
      </c>
      <c r="U239" s="71">
        <f t="shared" si="25"/>
        <v>5081.300813</v>
      </c>
    </row>
    <row r="240">
      <c r="A240" s="109">
        <v>45194.0</v>
      </c>
      <c r="B240" s="2">
        <v>4.0</v>
      </c>
      <c r="C240" s="2" t="s">
        <v>258</v>
      </c>
      <c r="D240" s="2">
        <v>325.0</v>
      </c>
      <c r="E240" s="2">
        <v>1975.0</v>
      </c>
      <c r="F240" s="2" t="s">
        <v>71</v>
      </c>
      <c r="G240" s="17">
        <f t="array" ref="G240">IFERROR(E240*INDEX(PRECIOS!$B$2:$E$44,MATCH(F240,PRECIOS!$B$2:$B$44,0),4),"")</f>
        <v>1730.1</v>
      </c>
      <c r="H240" s="2">
        <v>17.2</v>
      </c>
      <c r="I240" s="2">
        <f t="shared" si="24"/>
        <v>2</v>
      </c>
      <c r="J240" s="15">
        <f>IFERROR(LOOKUP(H240,Masterline!$A$2:$A$34,Masterline!$D$2:$D$34)-(H240-INT(H240))*LOOKUP(H240,Masterline!$A$2:$A$34,Masterline!$E$2:$E$34),"")</f>
        <v>3.6264</v>
      </c>
      <c r="K240" s="28">
        <f t="shared" si="23"/>
        <v>521049.7694</v>
      </c>
      <c r="L240" s="117">
        <f>iferror(E240/(VLOOKUP(C240,'SIEMB. CAMAGUI'!$B$2:$C$103,2,FALSE)*N240*I240/1000),"")</f>
        <v>1.763392857</v>
      </c>
      <c r="M240" s="118">
        <f>IFERROR(K240/VLOOKUP(C240,'SIEMB. CAMAGUI'!$B$2:$C$103,2,FALSE),"")</f>
        <v>0.7443568134</v>
      </c>
      <c r="N240" s="23">
        <v>0.8</v>
      </c>
      <c r="O240" s="71">
        <f>IFERROR(N240*VLOOKUP(C240,'SIEMB. CAMAGUI'!$B$2:$D$103,3,FALSE),"")</f>
        <v>116666.6667</v>
      </c>
      <c r="P240" s="2">
        <v>2.0</v>
      </c>
      <c r="Q240" s="2">
        <f t="shared" si="21"/>
        <v>19.2</v>
      </c>
      <c r="R240" s="15">
        <f>IFERROR(LOOKUP(Q240,Masterline!$A$2:$A$34,Masterline!$D$2:$D$34)-(Q240-INT(Q240))*LOOKUP(Q240,Masterline!$A$2:$A$34,Masterline!$E$2:$E$34),"")</f>
        <v>3.3888</v>
      </c>
      <c r="S240" s="181">
        <f>IFERROR((Q240)*VLOOKUP(C240,'SIEMB. CAMAGUI'!$B$2:$C$103,2,FALSE)*(N240-0.002222*7)*((J240+R240)/2/100)/1000,"")</f>
        <v>369.8046629</v>
      </c>
      <c r="T240" s="173">
        <f t="shared" si="22"/>
        <v>11.20116573</v>
      </c>
      <c r="U240" s="71">
        <f t="shared" si="25"/>
        <v>8962.056034</v>
      </c>
    </row>
    <row r="241">
      <c r="A241" s="109">
        <v>45194.0</v>
      </c>
      <c r="B241" s="2">
        <v>5.0</v>
      </c>
      <c r="C241" s="2" t="s">
        <v>260</v>
      </c>
      <c r="D241" s="2">
        <v>300.0</v>
      </c>
      <c r="E241" s="2">
        <v>1887.0</v>
      </c>
      <c r="F241" s="2" t="s">
        <v>71</v>
      </c>
      <c r="G241" s="17">
        <f t="array" ref="G241">IFERROR(E241*INDEX(PRECIOS!$B$2:$E$44,MATCH(F241,PRECIOS!$B$2:$B$44,0),4),"")</f>
        <v>1653.012</v>
      </c>
      <c r="H241" s="2">
        <v>16.8</v>
      </c>
      <c r="I241" s="2">
        <f t="shared" si="24"/>
        <v>1.7</v>
      </c>
      <c r="J241" s="15">
        <f>IFERROR(LOOKUP(H241,Masterline!$A$2:$A$34,Masterline!$D$2:$D$34)-(H241-INT(H241))*LOOKUP(H241,Masterline!$A$2:$A$34,Masterline!$E$2:$E$34),"")</f>
        <v>3.6864</v>
      </c>
      <c r="K241" s="28">
        <f t="shared" si="23"/>
        <v>484406.002</v>
      </c>
      <c r="L241" s="117">
        <f>iferror(E241/(VLOOKUP(C241,'SIEMB. CAMAGUI'!$B$2:$C$103,2,FALSE)*N241*I241/1000),"")</f>
        <v>2.202380952</v>
      </c>
      <c r="M241" s="118">
        <f>IFERROR(K241/VLOOKUP(C241,'SIEMB. CAMAGUI'!$B$2:$C$103,2,FALSE),"")</f>
        <v>0.7688984158</v>
      </c>
      <c r="N241" s="23">
        <v>0.8</v>
      </c>
      <c r="O241" s="71">
        <f>IFERROR(N241*VLOOKUP(C241,'SIEMB. CAMAGUI'!$B$2:$D$103,3,FALSE),"")</f>
        <v>120000</v>
      </c>
      <c r="P241" s="2">
        <v>2.0</v>
      </c>
      <c r="Q241" s="2">
        <f t="shared" si="21"/>
        <v>18.8</v>
      </c>
      <c r="R241" s="15">
        <f>IFERROR(LOOKUP(Q241,Masterline!$A$2:$A$34,Masterline!$D$2:$D$34)-(Q241-INT(Q241))*LOOKUP(Q241,Masterline!$A$2:$A$34,Masterline!$E$2:$E$34),"")</f>
        <v>3.4416</v>
      </c>
      <c r="S241" s="181">
        <f>IFERROR((Q241)*VLOOKUP(C241,'SIEMB. CAMAGUI'!$B$2:$C$103,2,FALSE)*(N241-0.002222*7)*((J241+R241)/2/100)/1000,"")</f>
        <v>331.130471</v>
      </c>
      <c r="T241" s="173">
        <f t="shared" si="22"/>
        <v>7.782617758</v>
      </c>
      <c r="U241" s="71">
        <f t="shared" si="25"/>
        <v>8138.020833</v>
      </c>
    </row>
    <row r="242">
      <c r="A242" s="109">
        <v>45194.0</v>
      </c>
      <c r="B242" s="2">
        <v>6.0</v>
      </c>
      <c r="C242" s="2" t="s">
        <v>261</v>
      </c>
      <c r="D242" s="2">
        <v>500.0</v>
      </c>
      <c r="E242" s="2">
        <v>3125.0</v>
      </c>
      <c r="F242" s="2" t="s">
        <v>71</v>
      </c>
      <c r="G242" s="17">
        <f t="array" ref="G242">IFERROR(E242*INDEX(PRECIOS!$B$2:$E$44,MATCH(F242,PRECIOS!$B$2:$B$44,0),4),"")</f>
        <v>2737.5</v>
      </c>
      <c r="H242" s="2">
        <v>16.0</v>
      </c>
      <c r="I242" s="2">
        <f t="shared" si="24"/>
        <v>1.6</v>
      </c>
      <c r="J242" s="15">
        <f>IFERROR(LOOKUP(H242,Masterline!$A$2:$A$34,Masterline!$D$2:$D$34)-(H242-INT(H242))*LOOKUP(H242,Masterline!$A$2:$A$34,Masterline!$E$2:$E$34),"")</f>
        <v>3.792</v>
      </c>
      <c r="K242" s="28">
        <f t="shared" si="23"/>
        <v>824103.3755</v>
      </c>
      <c r="L242" s="117">
        <f>iferror(E242/(VLOOKUP(C242,'SIEMB. CAMAGUI'!$B$2:$C$103,2,FALSE)*N242*I242/1000),"")</f>
        <v>2.260561343</v>
      </c>
      <c r="M242" s="118">
        <f>IFERROR(K242/VLOOKUP(C242,'SIEMB. CAMAGUI'!$B$2:$C$103,2,FALSE),"")</f>
        <v>0.763058681</v>
      </c>
      <c r="N242" s="23">
        <v>0.8</v>
      </c>
      <c r="O242" s="71">
        <f>IFERROR(N242*VLOOKUP(C242,'SIEMB. CAMAGUI'!$B$2:$D$103,3,FALSE),"")</f>
        <v>98742.85714</v>
      </c>
      <c r="P242" s="2">
        <v>2.0</v>
      </c>
      <c r="Q242" s="2">
        <f t="shared" si="21"/>
        <v>18</v>
      </c>
      <c r="R242" s="15">
        <f>IFERROR(LOOKUP(Q242,Masterline!$A$2:$A$34,Masterline!$D$2:$D$34)-(Q242-INT(Q242))*LOOKUP(Q242,Masterline!$A$2:$A$34,Masterline!$E$2:$E$34),"")</f>
        <v>3.528</v>
      </c>
      <c r="S242" s="181">
        <f>IFERROR((Q242)*VLOOKUP(C242,'SIEMB. CAMAGUI'!$B$2:$C$103,2,FALSE)*(N242-0.002222*7)*((J242+R242)/2/100)/1000,"")</f>
        <v>558.1364668</v>
      </c>
      <c r="T242" s="173">
        <f t="shared" si="22"/>
        <v>14.5341167</v>
      </c>
      <c r="U242" s="71">
        <f t="shared" si="25"/>
        <v>13185.65401</v>
      </c>
    </row>
    <row r="243">
      <c r="A243" s="109">
        <v>45194.0</v>
      </c>
      <c r="B243" s="2" t="s">
        <v>12</v>
      </c>
      <c r="C243" s="2" t="s">
        <v>256</v>
      </c>
      <c r="D243" s="2">
        <v>100.0</v>
      </c>
      <c r="E243" s="2">
        <v>650.0</v>
      </c>
      <c r="F243" s="2" t="s">
        <v>71</v>
      </c>
      <c r="G243" s="17">
        <f t="array" ref="G243">IFERROR(E243*INDEX(PRECIOS!$B$2:$E$44,MATCH(F243,PRECIOS!$B$2:$B$44,0),4),"")</f>
        <v>569.4</v>
      </c>
      <c r="H243" s="2">
        <v>20.7</v>
      </c>
      <c r="I243" s="2">
        <f t="shared" si="24"/>
        <v>2.1</v>
      </c>
      <c r="J243" s="15">
        <f>IFERROR(LOOKUP(H243,Masterline!$A$2:$A$34,Masterline!$D$2:$D$34)-(H243-INT(H243))*LOOKUP(H243,Masterline!$A$2:$A$34,Masterline!$E$2:$E$34),"")</f>
        <v>3.2328</v>
      </c>
      <c r="K243" s="28">
        <f t="shared" si="23"/>
        <v>149434.4802</v>
      </c>
      <c r="L243" s="117">
        <f>iferror(E243/(VLOOKUP(C243,'SIEMB. CAMAGUI'!$B$2:$C$103,2,FALSE)*N243*I243/1000),"")</f>
        <v>1.904761905</v>
      </c>
      <c r="M243" s="118">
        <f>IFERROR(K243/VLOOKUP(C243,'SIEMB. CAMAGUI'!$B$2:$C$103,2,FALSE),"")</f>
        <v>0.5977379206</v>
      </c>
      <c r="N243" s="23">
        <v>0.65</v>
      </c>
      <c r="O243" s="71" t="str">
        <f>IFERROR(N243*VLOOKUP(C243,'SIEMB. CAMAGUI'!$B$2:$D$103,3,FALSE),"")</f>
        <v/>
      </c>
      <c r="P243" s="2">
        <v>2.0</v>
      </c>
      <c r="Q243" s="2">
        <f t="shared" si="21"/>
        <v>22.7</v>
      </c>
      <c r="R243" s="15">
        <f>IFERROR(LOOKUP(Q243,Masterline!$A$2:$A$34,Masterline!$D$2:$D$34)-(Q243-INT(Q243))*LOOKUP(Q243,Masterline!$A$2:$A$34,Masterline!$E$2:$E$34),"")</f>
        <v>3.1932</v>
      </c>
      <c r="S243" s="181">
        <f>IFERROR((Q243)*VLOOKUP(C243,'SIEMB. CAMAGUI'!$B$2:$C$103,2,FALSE)*(N243-0.002222*7)*((J243+R243)/2/100)/1000,"")</f>
        <v>115.6834561</v>
      </c>
      <c r="T243" s="173">
        <f t="shared" si="22"/>
        <v>3.920864034</v>
      </c>
      <c r="U243" s="71">
        <f t="shared" si="25"/>
        <v>3093.293739</v>
      </c>
    </row>
    <row r="244">
      <c r="A244" s="109">
        <v>45201.0</v>
      </c>
      <c r="B244" s="2">
        <v>1.0</v>
      </c>
      <c r="C244" s="2" t="s">
        <v>262</v>
      </c>
      <c r="D244" s="2">
        <v>500.0</v>
      </c>
      <c r="E244" s="2">
        <v>3324.0</v>
      </c>
      <c r="F244" s="2" t="s">
        <v>54</v>
      </c>
      <c r="G244" s="17">
        <f t="array" ref="G244">IFERROR(E244*INDEX(PRECIOS!$B$2:$E$44,MATCH(F244,PRECIOS!$B$2:$B$44,0),4),"")</f>
        <v>3257.52</v>
      </c>
      <c r="H244" s="2">
        <v>8.7</v>
      </c>
      <c r="I244" s="2">
        <f t="shared" si="24"/>
        <v>2.2</v>
      </c>
      <c r="J244" s="15">
        <f>IFERROR(LOOKUP(H244,Masterline!$A$2:$A$34,Masterline!$D$2:$D$34)-(H244-INT(H244))*LOOKUP(H244,Masterline!$A$2:$A$34,Masterline!$E$2:$E$34),"")</f>
        <v>5.4024</v>
      </c>
      <c r="K244" s="28">
        <f t="shared" si="23"/>
        <v>1063809.869</v>
      </c>
      <c r="L244" s="117">
        <f>iferror(E244/(VLOOKUP(C244,'SIEMB. CAMAGUI'!$B$2:$C$103,2,FALSE)*N244*I244/1000),"")</f>
        <v>1.308996397</v>
      </c>
      <c r="M244" s="118">
        <f>IFERROR(K244/VLOOKUP(C244,'SIEMB. CAMAGUI'!$B$2:$C$103,2,FALSE),"")</f>
        <v>0.8755636783</v>
      </c>
      <c r="N244" s="23">
        <v>0.95</v>
      </c>
      <c r="O244" s="71">
        <f>IFERROR(N244*VLOOKUP(C244,'SIEMB. CAMAGUI'!$B$2:$D$103,3,FALSE),"")</f>
        <v>140934.0659</v>
      </c>
      <c r="P244" s="2">
        <v>2.25</v>
      </c>
      <c r="Q244" s="2">
        <f t="shared" si="21"/>
        <v>10.95</v>
      </c>
      <c r="R244" s="15">
        <f>IFERROR(LOOKUP(Q244,Masterline!$A$2:$A$34,Masterline!$D$2:$D$34)-(Q244-INT(Q244))*LOOKUP(Q244,Masterline!$A$2:$A$34,Masterline!$E$2:$E$34),"")</f>
        <v>4.6308</v>
      </c>
      <c r="S244" s="181">
        <f>IFERROR((Q244)*VLOOKUP(C244,'SIEMB. CAMAGUI'!$B$2:$C$103,2,FALSE)*(N244-0.002222*7)*((J244+R244)/2/100)/1000,"")</f>
        <v>623.6688889</v>
      </c>
      <c r="T244" s="173">
        <f t="shared" si="22"/>
        <v>30.91722223</v>
      </c>
      <c r="U244" s="71">
        <f t="shared" si="25"/>
        <v>9255.145861</v>
      </c>
    </row>
    <row r="245">
      <c r="A245" s="109">
        <v>45201.0</v>
      </c>
      <c r="B245" s="2">
        <v>2.0</v>
      </c>
      <c r="C245" s="2" t="s">
        <v>264</v>
      </c>
      <c r="D245" s="2">
        <v>350.0</v>
      </c>
      <c r="E245" s="2">
        <v>2362.0</v>
      </c>
      <c r="F245" s="2" t="s">
        <v>54</v>
      </c>
      <c r="G245" s="17">
        <f t="array" ref="G245">IFERROR(E245*INDEX(PRECIOS!$B$2:$E$44,MATCH(F245,PRECIOS!$B$2:$B$44,0),4),"")</f>
        <v>2314.76</v>
      </c>
      <c r="H245" s="2">
        <v>8.1</v>
      </c>
      <c r="I245" s="2">
        <f t="shared" si="24"/>
        <v>2.1</v>
      </c>
      <c r="J245" s="15">
        <f>IFERROR(LOOKUP(H245,Masterline!$A$2:$A$34,Masterline!$D$2:$D$34)-(H245-INT(H245))*LOOKUP(H245,Masterline!$A$2:$A$34,Masterline!$E$2:$E$34),"")</f>
        <v>5.5752</v>
      </c>
      <c r="K245" s="28">
        <f t="shared" si="23"/>
        <v>775037.2461</v>
      </c>
      <c r="L245" s="117">
        <f>iferror(E245/(VLOOKUP(C245,'SIEMB. CAMAGUI'!$B$2:$C$103,2,FALSE)*N245*I245/1000),"")</f>
        <v>1.315511</v>
      </c>
      <c r="M245" s="118">
        <f>IFERROR(K245/VLOOKUP(C245,'SIEMB. CAMAGUI'!$B$2:$C$103,2,FALSE),"")</f>
        <v>0.9064763112</v>
      </c>
      <c r="N245" s="23">
        <v>1.0</v>
      </c>
      <c r="O245" s="71">
        <f>IFERROR(N245*VLOOKUP(C245,'SIEMB. CAMAGUI'!$B$2:$D$103,3,FALSE),"")</f>
        <v>142500</v>
      </c>
      <c r="P245" s="2">
        <v>2.25</v>
      </c>
      <c r="Q245" s="2">
        <f t="shared" si="21"/>
        <v>10.35</v>
      </c>
      <c r="R245" s="15">
        <f>IFERROR(LOOKUP(Q245,Masterline!$A$2:$A$34,Masterline!$D$2:$D$34)-(Q245-INT(Q245))*LOOKUP(Q245,Masterline!$A$2:$A$34,Masterline!$E$2:$E$34),"")</f>
        <v>4.7604</v>
      </c>
      <c r="S245" s="181">
        <f>IFERROR((Q245)*VLOOKUP(C245,'SIEMB. CAMAGUI'!$B$2:$C$103,2,FALSE)*(N245-0.002222*7)*((J245+R245)/2/100)/1000,"")</f>
        <v>450.1985178</v>
      </c>
      <c r="T245" s="173">
        <f t="shared" si="22"/>
        <v>25.04962945</v>
      </c>
      <c r="U245" s="71">
        <f t="shared" si="25"/>
        <v>6277.801693</v>
      </c>
    </row>
    <row r="246">
      <c r="A246" s="109">
        <v>45201.0</v>
      </c>
      <c r="B246" s="2">
        <v>3.0</v>
      </c>
      <c r="C246" s="2" t="s">
        <v>265</v>
      </c>
      <c r="D246" s="2">
        <v>425.0</v>
      </c>
      <c r="E246" s="2">
        <v>2875.0</v>
      </c>
      <c r="F246" s="2" t="s">
        <v>54</v>
      </c>
      <c r="G246" s="17">
        <f t="array" ref="G246">IFERROR(E246*INDEX(PRECIOS!$B$2:$E$44,MATCH(F246,PRECIOS!$B$2:$B$44,0),4),"")</f>
        <v>2817.5</v>
      </c>
      <c r="H246" s="2">
        <v>8.1</v>
      </c>
      <c r="I246" s="2">
        <f t="shared" si="24"/>
        <v>2.1</v>
      </c>
      <c r="J246" s="15">
        <f>IFERROR(LOOKUP(H246,Masterline!$A$2:$A$34,Masterline!$D$2:$D$34)-(H246-INT(H246))*LOOKUP(H246,Masterline!$A$2:$A$34,Masterline!$E$2:$E$34),"")</f>
        <v>5.5752</v>
      </c>
      <c r="K246" s="28">
        <f t="shared" si="23"/>
        <v>941116.6559</v>
      </c>
      <c r="L246" s="117">
        <f>iferror(E246/(VLOOKUP(C246,'SIEMB. CAMAGUI'!$B$2:$C$103,2,FALSE)*N246*I246/1000),"")</f>
        <v>1.244588745</v>
      </c>
      <c r="M246" s="118">
        <f>IFERROR(K246/VLOOKUP(C246,'SIEMB. CAMAGUI'!$B$2:$C$103,2,FALSE),"")</f>
        <v>0.8555605963</v>
      </c>
      <c r="N246" s="23">
        <v>1.0</v>
      </c>
      <c r="O246" s="71">
        <f>IFERROR(N246*VLOOKUP(C246,'SIEMB. CAMAGUI'!$B$2:$D$103,3,FALSE),"")</f>
        <v>157142.8571</v>
      </c>
      <c r="P246" s="2">
        <v>2.25</v>
      </c>
      <c r="Q246" s="2">
        <f t="shared" si="21"/>
        <v>10.35</v>
      </c>
      <c r="R246" s="15">
        <f>IFERROR(LOOKUP(Q246,Masterline!$A$2:$A$34,Masterline!$D$2:$D$34)-(Q246-INT(Q246))*LOOKUP(Q246,Masterline!$A$2:$A$34,Masterline!$E$2:$E$34),"")</f>
        <v>4.7604</v>
      </c>
      <c r="S246" s="181">
        <f>IFERROR((Q246)*VLOOKUP(C246,'SIEMB. CAMAGUI'!$B$2:$C$103,2,FALSE)*(N246-0.002222*7)*((J246+R246)/2/100)/1000,"")</f>
        <v>579.2027714</v>
      </c>
      <c r="T246" s="173">
        <f t="shared" si="22"/>
        <v>38.55069285</v>
      </c>
      <c r="U246" s="71">
        <f t="shared" si="25"/>
        <v>7623.044913</v>
      </c>
    </row>
    <row r="247">
      <c r="A247" s="109">
        <v>45201.0</v>
      </c>
      <c r="B247" s="2">
        <v>4.0</v>
      </c>
      <c r="C247" s="2" t="s">
        <v>258</v>
      </c>
      <c r="D247" s="15"/>
      <c r="E247" s="2">
        <v>1300.0</v>
      </c>
      <c r="F247" s="2" t="s">
        <v>71</v>
      </c>
      <c r="G247" s="17">
        <f t="array" ref="G247">IFERROR(E247*INDEX(PRECIOS!$B$2:$E$44,MATCH(F247,PRECIOS!$B$2:$B$44,0),4),"")</f>
        <v>1138.8</v>
      </c>
      <c r="H247" s="15"/>
      <c r="I247" s="2">
        <f t="shared" si="24"/>
        <v>-17.2</v>
      </c>
      <c r="J247" s="15" t="str">
        <f>IFERROR(LOOKUP(H247,Masterline!$A$2:$A$34,Masterline!$D$2:$D$34)-(H247-INT(H247))*LOOKUP(H247,Masterline!$A$2:$A$34,Masterline!$E$2:$E$34),"")</f>
        <v/>
      </c>
      <c r="K247" s="28" t="str">
        <f t="shared" si="23"/>
        <v/>
      </c>
      <c r="L247" s="117" t="str">
        <f>iferror(E247/(VLOOKUP(C247,'SIEMB. CAMAGUI'!$B$2:$C$103,2,FALSE)*N247*I247/1000),"")</f>
        <v/>
      </c>
      <c r="M247" s="118">
        <f>IFERROR(K247/VLOOKUP(C247,'SIEMB. CAMAGUI'!$B$2:$C$103,2,FALSE),"")</f>
        <v>0</v>
      </c>
      <c r="N247" s="23"/>
      <c r="O247" s="71">
        <f>IFERROR(N247*VLOOKUP(C247,'SIEMB. CAMAGUI'!$B$2:$D$103,3,FALSE),"")</f>
        <v>0</v>
      </c>
      <c r="P247" s="2">
        <v>2.0</v>
      </c>
      <c r="Q247" s="2">
        <f t="shared" si="21"/>
        <v>2</v>
      </c>
      <c r="R247" s="15">
        <f>IFERROR(LOOKUP(Q247,Masterline!$A$2:$A$34,Masterline!$D$2:$D$34)-(Q247-INT(Q247))*LOOKUP(Q247,Masterline!$A$2:$A$34,Masterline!$E$2:$E$34),"")</f>
        <v>11.076</v>
      </c>
      <c r="S247" s="181">
        <f>IFERROR((Q247)*VLOOKUP(C247,'SIEMB. CAMAGUI'!$B$2:$C$103,2,FALSE)*(N247-0.002222*7)*((J247+R247)/2/100)/1000,"")</f>
        <v>-1.205932728</v>
      </c>
      <c r="T247" s="173">
        <f t="shared" si="22"/>
        <v>-0.301483182</v>
      </c>
      <c r="U247" s="71">
        <f t="shared" si="25"/>
        <v>0</v>
      </c>
    </row>
    <row r="248">
      <c r="A248" s="109">
        <v>45201.0</v>
      </c>
      <c r="B248" s="2">
        <v>5.0</v>
      </c>
      <c r="C248" s="2" t="s">
        <v>260</v>
      </c>
      <c r="D248" s="2">
        <v>300.0</v>
      </c>
      <c r="E248" s="2">
        <v>2100.0</v>
      </c>
      <c r="F248" s="2" t="s">
        <v>71</v>
      </c>
      <c r="G248" s="17">
        <f t="array" ref="G248">IFERROR(E248*INDEX(PRECIOS!$B$2:$E$44,MATCH(F248,PRECIOS!$B$2:$B$44,0),4),"")</f>
        <v>1839.6</v>
      </c>
      <c r="H248" s="2">
        <v>18.5</v>
      </c>
      <c r="I248" s="2">
        <f t="shared" si="24"/>
        <v>1.7</v>
      </c>
      <c r="J248" s="15">
        <f>IFERROR(LOOKUP(H248,Masterline!$A$2:$A$34,Masterline!$D$2:$D$34)-(H248-INT(H248))*LOOKUP(H248,Masterline!$A$2:$A$34,Masterline!$E$2:$E$34),"")</f>
        <v>3.474</v>
      </c>
      <c r="K248" s="28">
        <f t="shared" si="23"/>
        <v>466788.0316</v>
      </c>
      <c r="L248" s="117">
        <f>iferror(E248/(VLOOKUP(C248,'SIEMB. CAMAGUI'!$B$2:$C$103,2,FALSE)*N248*I248/1000),"")</f>
        <v>2.614379085</v>
      </c>
      <c r="M248" s="118">
        <f>IFERROR(K248/VLOOKUP(C248,'SIEMB. CAMAGUI'!$B$2:$C$103,2,FALSE),"")</f>
        <v>0.7409333834</v>
      </c>
      <c r="N248" s="23">
        <v>0.75</v>
      </c>
      <c r="O248" s="71">
        <f>IFERROR(N248*VLOOKUP(C248,'SIEMB. CAMAGUI'!$B$2:$D$103,3,FALSE),"")</f>
        <v>112500</v>
      </c>
      <c r="P248" s="2">
        <v>2.0</v>
      </c>
      <c r="Q248" s="2">
        <f t="shared" si="21"/>
        <v>20.5</v>
      </c>
      <c r="R248" s="15">
        <f>IFERROR(LOOKUP(Q248,Masterline!$A$2:$A$34,Masterline!$D$2:$D$34)-(Q248-INT(Q248))*LOOKUP(Q248,Masterline!$A$2:$A$34,Masterline!$E$2:$E$34),"")</f>
        <v>3.252</v>
      </c>
      <c r="S248" s="181">
        <f>IFERROR((Q248)*VLOOKUP(C248,'SIEMB. CAMAGUI'!$B$2:$C$103,2,FALSE)*(N248-0.002222*7)*((J248+R248)/2/100)/1000,"")</f>
        <v>318.9929961</v>
      </c>
      <c r="T248" s="173">
        <f t="shared" si="22"/>
        <v>4.748249032</v>
      </c>
      <c r="U248" s="71">
        <f t="shared" si="25"/>
        <v>8635.578584</v>
      </c>
    </row>
    <row r="249">
      <c r="A249" s="109">
        <v>45201.0</v>
      </c>
      <c r="B249" s="2">
        <v>6.0</v>
      </c>
      <c r="C249" s="2" t="s">
        <v>261</v>
      </c>
      <c r="D249" s="2">
        <v>500.0</v>
      </c>
      <c r="E249" s="2">
        <v>3000.0</v>
      </c>
      <c r="F249" s="2" t="s">
        <v>71</v>
      </c>
      <c r="G249" s="17">
        <f t="array" ref="G249">IFERROR(E249*INDEX(PRECIOS!$B$2:$E$44,MATCH(F249,PRECIOS!$B$2:$B$44,0),4),"")</f>
        <v>2628</v>
      </c>
      <c r="H249" s="2">
        <v>18.0</v>
      </c>
      <c r="I249" s="2">
        <f t="shared" si="24"/>
        <v>2</v>
      </c>
      <c r="J249" s="15">
        <f>IFERROR(LOOKUP(H249,Masterline!$A$2:$A$34,Masterline!$D$2:$D$34)-(H249-INT(H249))*LOOKUP(H249,Masterline!$A$2:$A$34,Masterline!$E$2:$E$34),"")</f>
        <v>3.528</v>
      </c>
      <c r="K249" s="28">
        <f t="shared" si="23"/>
        <v>787351.9778</v>
      </c>
      <c r="L249" s="117">
        <f>iferror(E249/(VLOOKUP(C249,'SIEMB. CAMAGUI'!$B$2:$C$103,2,FALSE)*N249*I249/1000),"")</f>
        <v>1.851851852</v>
      </c>
      <c r="M249" s="118">
        <f>IFERROR(K249/VLOOKUP(C249,'SIEMB. CAMAGUI'!$B$2:$C$103,2,FALSE),"")</f>
        <v>0.7290296091</v>
      </c>
      <c r="N249" s="23">
        <v>0.75</v>
      </c>
      <c r="O249" s="71">
        <f>IFERROR(N249*VLOOKUP(C249,'SIEMB. CAMAGUI'!$B$2:$D$103,3,FALSE),"")</f>
        <v>92571.42857</v>
      </c>
      <c r="P249" s="2">
        <v>2.0</v>
      </c>
      <c r="Q249" s="2">
        <f t="shared" si="21"/>
        <v>20</v>
      </c>
      <c r="R249" s="15">
        <f>IFERROR(LOOKUP(Q249,Masterline!$A$2:$A$34,Masterline!$D$2:$D$34)-(Q249-INT(Q249))*LOOKUP(Q249,Masterline!$A$2:$A$34,Masterline!$E$2:$E$34),"")</f>
        <v>3.3</v>
      </c>
      <c r="S249" s="181">
        <f>IFERROR((Q249)*VLOOKUP(C249,'SIEMB. CAMAGUI'!$B$2:$C$103,2,FALSE)*(N249-0.002222*7)*((J249+R249)/2/100)/1000,"")</f>
        <v>541.5981071</v>
      </c>
      <c r="T249" s="173">
        <f t="shared" si="22"/>
        <v>10.39952678</v>
      </c>
      <c r="U249" s="71">
        <f t="shared" si="25"/>
        <v>14172.3356</v>
      </c>
    </row>
    <row r="250">
      <c r="A250" s="109">
        <v>45201.0</v>
      </c>
      <c r="B250" s="2" t="s">
        <v>12</v>
      </c>
      <c r="C250" s="2" t="s">
        <v>256</v>
      </c>
      <c r="D250" s="2">
        <v>100.0</v>
      </c>
      <c r="E250" s="2">
        <v>700.0</v>
      </c>
      <c r="F250" s="2" t="s">
        <v>71</v>
      </c>
      <c r="G250" s="17">
        <f t="array" ref="G250">IFERROR(E250*INDEX(PRECIOS!$B$2:$E$44,MATCH(F250,PRECIOS!$B$2:$B$44,0),4),"")</f>
        <v>613.2</v>
      </c>
      <c r="H250" s="2">
        <v>22.7</v>
      </c>
      <c r="I250" s="2">
        <f t="shared" si="24"/>
        <v>2</v>
      </c>
      <c r="J250" s="15">
        <f>IFERROR(LOOKUP(H250,Masterline!$A$2:$A$34,Masterline!$D$2:$D$34)-(H250-INT(H250))*LOOKUP(H250,Masterline!$A$2:$A$34,Masterline!$E$2:$E$34),"")</f>
        <v>3.1932</v>
      </c>
      <c r="K250" s="28">
        <f t="shared" si="23"/>
        <v>137958.3598</v>
      </c>
      <c r="L250" s="117">
        <f>iferror(E250/(VLOOKUP(C250,'SIEMB. CAMAGUI'!$B$2:$C$103,2,FALSE)*N250*I250/1000),"")</f>
        <v>2.153846154</v>
      </c>
      <c r="M250" s="118">
        <f>IFERROR(K250/VLOOKUP(C250,'SIEMB. CAMAGUI'!$B$2:$C$103,2,FALSE),"")</f>
        <v>0.551833439</v>
      </c>
      <c r="N250" s="23">
        <v>0.65</v>
      </c>
      <c r="O250" s="71" t="str">
        <f>IFERROR(N250*VLOOKUP(C250,'SIEMB. CAMAGUI'!$B$2:$D$103,3,FALSE),"")</f>
        <v/>
      </c>
      <c r="P250" s="2">
        <v>2.0</v>
      </c>
      <c r="Q250" s="2">
        <f t="shared" si="21"/>
        <v>24.7</v>
      </c>
      <c r="R250" s="15">
        <f>IFERROR(LOOKUP(Q250,Masterline!$A$2:$A$34,Masterline!$D$2:$D$34)-(Q250-INT(Q250))*LOOKUP(Q250,Masterline!$A$2:$A$34,Masterline!$E$2:$E$34),"")</f>
        <v>3.1296</v>
      </c>
      <c r="S250" s="181">
        <f>IFERROR((Q250)*VLOOKUP(C250,'SIEMB. CAMAGUI'!$B$2:$C$103,2,FALSE)*(N250-0.002222*7)*((J250+R250)/2/100)/1000,"")</f>
        <v>123.8542958</v>
      </c>
      <c r="T250" s="173">
        <f t="shared" si="22"/>
        <v>5.963573959</v>
      </c>
      <c r="U250" s="71">
        <f t="shared" si="25"/>
        <v>3131.654766</v>
      </c>
    </row>
    <row r="251">
      <c r="A251" s="109">
        <v>45208.0</v>
      </c>
      <c r="B251" s="2">
        <v>1.0</v>
      </c>
      <c r="C251" s="2" t="s">
        <v>262</v>
      </c>
      <c r="D251" s="2">
        <v>575.0</v>
      </c>
      <c r="E251" s="2">
        <v>3950.0</v>
      </c>
      <c r="F251" s="2" t="s">
        <v>54</v>
      </c>
      <c r="G251" s="17">
        <f t="array" ref="G251">IFERROR(E251*INDEX(PRECIOS!$B$2:$E$44,MATCH(F251,PRECIOS!$B$2:$B$44,0),4),"")</f>
        <v>3871</v>
      </c>
      <c r="H251" s="2">
        <v>12.0</v>
      </c>
      <c r="I251" s="2">
        <f t="shared" si="24"/>
        <v>3.3</v>
      </c>
      <c r="J251" s="15">
        <f>IFERROR(LOOKUP(H251,Masterline!$A$2:$A$34,Masterline!$D$2:$D$34)-(H251-INT(H251))*LOOKUP(H251,Masterline!$A$2:$A$34,Masterline!$E$2:$E$34),"")</f>
        <v>4.404</v>
      </c>
      <c r="K251" s="28">
        <f t="shared" si="23"/>
        <v>1088026.037</v>
      </c>
      <c r="L251" s="117">
        <f>iferror(E251/(VLOOKUP(C251,'SIEMB. CAMAGUI'!$B$2:$C$103,2,FALSE)*N251*I251/1000),"")</f>
        <v>1.037010784</v>
      </c>
      <c r="M251" s="118">
        <f>IFERROR(K251/VLOOKUP(C251,'SIEMB. CAMAGUI'!$B$2:$C$103,2,FALSE),"")</f>
        <v>0.8954946806</v>
      </c>
      <c r="N251" s="23">
        <v>0.95</v>
      </c>
      <c r="O251" s="71">
        <f>IFERROR(N251*VLOOKUP(C251,'SIEMB. CAMAGUI'!$B$2:$D$103,3,FALSE),"")</f>
        <v>140934.0659</v>
      </c>
      <c r="P251" s="2">
        <v>3.0</v>
      </c>
      <c r="Q251" s="2">
        <f t="shared" si="21"/>
        <v>15</v>
      </c>
      <c r="R251" s="15">
        <f>IFERROR(LOOKUP(Q251,Masterline!$A$2:$A$34,Masterline!$D$2:$D$34)-(Q251-INT(Q251))*LOOKUP(Q251,Masterline!$A$2:$A$34,Masterline!$E$2:$E$34),"")</f>
        <v>3.924</v>
      </c>
      <c r="S251" s="181">
        <f>IFERROR((Q251)*VLOOKUP(C251,'SIEMB. CAMAGUI'!$B$2:$C$103,2,FALSE)*(N251-0.002222*7)*((J251+R251)/2/100)/1000,"")</f>
        <v>709.1407905</v>
      </c>
      <c r="T251" s="173">
        <f t="shared" si="22"/>
        <v>33.53519762</v>
      </c>
      <c r="U251" s="71">
        <f t="shared" si="25"/>
        <v>13056.31244</v>
      </c>
    </row>
    <row r="252">
      <c r="A252" s="109">
        <v>45208.0</v>
      </c>
      <c r="B252" s="2">
        <v>2.0</v>
      </c>
      <c r="C252" s="2" t="s">
        <v>264</v>
      </c>
      <c r="D252" s="2">
        <v>437.0</v>
      </c>
      <c r="E252" s="2">
        <v>2899.0</v>
      </c>
      <c r="F252" s="2" t="s">
        <v>54</v>
      </c>
      <c r="G252" s="17">
        <f t="array" ref="G252">IFERROR(E252*INDEX(PRECIOS!$B$2:$E$44,MATCH(F252,PRECIOS!$B$2:$B$44,0),4),"")</f>
        <v>2841.02</v>
      </c>
      <c r="H252" s="2">
        <v>11.0</v>
      </c>
      <c r="I252" s="2">
        <f t="shared" si="24"/>
        <v>2.9</v>
      </c>
      <c r="J252" s="15">
        <f>IFERROR(LOOKUP(H252,Masterline!$A$2:$A$34,Masterline!$D$2:$D$34)-(H252-INT(H252))*LOOKUP(H252,Masterline!$A$2:$A$34,Masterline!$E$2:$E$34),"")</f>
        <v>4.608</v>
      </c>
      <c r="K252" s="28">
        <f t="shared" si="23"/>
        <v>862136.9949</v>
      </c>
      <c r="L252" s="117">
        <f>iferror(E252/(VLOOKUP(C252,'SIEMB. CAMAGUI'!$B$2:$C$103,2,FALSE)*N252*I252/1000),"")</f>
        <v>1.169187336</v>
      </c>
      <c r="M252" s="118">
        <f>IFERROR(K252/VLOOKUP(C252,'SIEMB. CAMAGUI'!$B$2:$C$103,2,FALSE),"")</f>
        <v>1.008347363</v>
      </c>
      <c r="N252" s="23">
        <v>1.0</v>
      </c>
      <c r="O252" s="71">
        <f>IFERROR(N252*VLOOKUP(C252,'SIEMB. CAMAGUI'!$B$2:$D$103,3,FALSE),"")</f>
        <v>142500</v>
      </c>
      <c r="P252" s="2">
        <v>3.0</v>
      </c>
      <c r="Q252" s="2">
        <f t="shared" si="21"/>
        <v>14</v>
      </c>
      <c r="R252" s="15">
        <f>IFERROR(LOOKUP(Q252,Masterline!$A$2:$A$34,Masterline!$D$2:$D$34)-(Q252-INT(Q252))*LOOKUP(Q252,Masterline!$A$2:$A$34,Masterline!$E$2:$E$34),"")</f>
        <v>4.08</v>
      </c>
      <c r="S252" s="181">
        <f>IFERROR((Q252)*VLOOKUP(C252,'SIEMB. CAMAGUI'!$B$2:$C$103,2,FALSE)*(N252-0.002222*7)*((J252+R252)/2/100)/1000,"")</f>
        <v>511.8890809</v>
      </c>
      <c r="T252" s="173">
        <f t="shared" si="22"/>
        <v>18.72227021</v>
      </c>
      <c r="U252" s="71">
        <f t="shared" si="25"/>
        <v>9483.506944</v>
      </c>
    </row>
    <row r="253">
      <c r="A253" s="109">
        <v>45208.0</v>
      </c>
      <c r="B253" s="2">
        <v>3.0</v>
      </c>
      <c r="C253" s="2" t="s">
        <v>265</v>
      </c>
      <c r="D253" s="2">
        <v>500.0</v>
      </c>
      <c r="E253" s="2">
        <v>3462.0</v>
      </c>
      <c r="F253" s="2" t="s">
        <v>54</v>
      </c>
      <c r="G253" s="17">
        <f t="array" ref="G253">IFERROR(E253*INDEX(PRECIOS!$B$2:$E$44,MATCH(F253,PRECIOS!$B$2:$B$44,0),4),"")</f>
        <v>3392.76</v>
      </c>
      <c r="H253" s="2">
        <v>10.2</v>
      </c>
      <c r="I253" s="2">
        <f t="shared" si="24"/>
        <v>2.1</v>
      </c>
      <c r="J253" s="15">
        <f>IFERROR(LOOKUP(H253,Masterline!$A$2:$A$34,Masterline!$D$2:$D$34)-(H253-INT(H253))*LOOKUP(H253,Masterline!$A$2:$A$34,Masterline!$E$2:$E$34),"")</f>
        <v>4.7928</v>
      </c>
      <c r="K253" s="28">
        <f t="shared" si="23"/>
        <v>1022775.994</v>
      </c>
      <c r="L253" s="117">
        <f>iferror(E253/(VLOOKUP(C253,'SIEMB. CAMAGUI'!$B$2:$C$103,2,FALSE)*N253*I253/1000),"")</f>
        <v>1.498701299</v>
      </c>
      <c r="M253" s="118">
        <f>IFERROR(K253/VLOOKUP(C253,'SIEMB. CAMAGUI'!$B$2:$C$103,2,FALSE),"")</f>
        <v>0.9297963582</v>
      </c>
      <c r="N253" s="23">
        <v>1.0</v>
      </c>
      <c r="O253" s="71">
        <f>IFERROR(N253*VLOOKUP(C253,'SIEMB. CAMAGUI'!$B$2:$D$103,3,FALSE),"")</f>
        <v>157142.8571</v>
      </c>
      <c r="P253" s="2">
        <v>3.0</v>
      </c>
      <c r="Q253" s="2">
        <f t="shared" si="21"/>
        <v>13.2</v>
      </c>
      <c r="R253" s="15">
        <f>IFERROR(LOOKUP(Q253,Masterline!$A$2:$A$34,Masterline!$D$2:$D$34)-(Q253-INT(Q253))*LOOKUP(Q253,Masterline!$A$2:$A$34,Masterline!$E$2:$E$34),"")</f>
        <v>4.2168</v>
      </c>
      <c r="S253" s="181">
        <f>IFERROR((Q253)*VLOOKUP(C253,'SIEMB. CAMAGUI'!$B$2:$C$103,2,FALSE)*(N253-0.002222*7)*((J253+R253)/2/100)/1000,"")</f>
        <v>643.9231359</v>
      </c>
      <c r="T253" s="173">
        <f t="shared" si="22"/>
        <v>35.98078397</v>
      </c>
      <c r="U253" s="71">
        <f t="shared" si="25"/>
        <v>10432.31514</v>
      </c>
    </row>
    <row r="254">
      <c r="A254" s="109">
        <v>45208.0</v>
      </c>
      <c r="B254" s="2" t="s">
        <v>12</v>
      </c>
      <c r="C254" s="2" t="s">
        <v>256</v>
      </c>
      <c r="D254" s="2">
        <v>25.0</v>
      </c>
      <c r="E254" s="2">
        <v>350.0</v>
      </c>
      <c r="F254" s="2" t="s">
        <v>71</v>
      </c>
      <c r="G254" s="17">
        <f t="array" ref="G254">IFERROR(E254*INDEX(PRECIOS!$B$2:$E$44,MATCH(F254,PRECIOS!$B$2:$B$44,0),4),"")</f>
        <v>306.6</v>
      </c>
      <c r="H254" s="2">
        <v>24.5</v>
      </c>
      <c r="I254" s="2">
        <f t="shared" si="24"/>
        <v>1.8</v>
      </c>
      <c r="J254" s="15">
        <f>IFERROR(LOOKUP(H254,Masterline!$A$2:$A$34,Masterline!$D$2:$D$34)-(H254-INT(H254))*LOOKUP(H254,Masterline!$A$2:$A$34,Masterline!$E$2:$E$34),"")</f>
        <v>3.144</v>
      </c>
      <c r="K254" s="28">
        <f t="shared" si="23"/>
        <v>32455.73038</v>
      </c>
      <c r="L254" s="117">
        <f>iferror(E254/(VLOOKUP(C254,'SIEMB. CAMAGUI'!$B$2:$C$103,2,FALSE)*N254*I254/1000),"")</f>
        <v>1.196581197</v>
      </c>
      <c r="M254" s="118">
        <f>IFERROR(K254/VLOOKUP(C254,'SIEMB. CAMAGUI'!$B$2:$C$103,2,FALSE),"")</f>
        <v>0.1298229215</v>
      </c>
      <c r="N254" s="23">
        <v>0.65</v>
      </c>
      <c r="O254" s="71" t="str">
        <f>IFERROR(N254*VLOOKUP(C254,'SIEMB. CAMAGUI'!$B$2:$D$103,3,FALSE),"")</f>
        <v/>
      </c>
      <c r="P254" s="2">
        <v>2.0</v>
      </c>
      <c r="Q254" s="2">
        <f t="shared" si="21"/>
        <v>26.5</v>
      </c>
      <c r="R254" s="15">
        <f>IFERROR(LOOKUP(Q254,Masterline!$A$2:$A$34,Masterline!$D$2:$D$34)-(Q254-INT(Q254))*LOOKUP(Q254,Masterline!$A$2:$A$34,Masterline!$E$2:$E$34),"")</f>
        <v>3.024</v>
      </c>
      <c r="S254" s="181">
        <f>IFERROR((Q254)*VLOOKUP(C254,'SIEMB. CAMAGUI'!$B$2:$C$103,2,FALSE)*(N254-0.002222*7)*((J254+R254)/2/100)/1000,"")</f>
        <v>129.6268345</v>
      </c>
      <c r="T254" s="173">
        <f t="shared" si="22"/>
        <v>26.15670862</v>
      </c>
      <c r="U254" s="71">
        <f t="shared" si="25"/>
        <v>795.1653944</v>
      </c>
    </row>
    <row r="255">
      <c r="A255" s="109">
        <v>45215.0</v>
      </c>
      <c r="B255" s="2">
        <v>1.0</v>
      </c>
      <c r="C255" s="2" t="s">
        <v>262</v>
      </c>
      <c r="D255" s="2">
        <v>587.0</v>
      </c>
      <c r="E255" s="2">
        <v>4084.0</v>
      </c>
      <c r="F255" s="2" t="s">
        <v>54</v>
      </c>
      <c r="G255" s="17">
        <f t="array" ref="G255">IFERROR(E255*INDEX(PRECIOS!$B$2:$E$44,MATCH(F255,PRECIOS!$B$2:$B$44,0),4),"")</f>
        <v>4002.32</v>
      </c>
      <c r="H255" s="2">
        <v>14.75</v>
      </c>
      <c r="I255" s="2">
        <f t="shared" si="24"/>
        <v>2.75</v>
      </c>
      <c r="J255" s="15">
        <f>IFERROR(LOOKUP(H255,Masterline!$A$2:$A$34,Masterline!$D$2:$D$34)-(H255-INT(H255))*LOOKUP(H255,Masterline!$A$2:$A$34,Masterline!$E$2:$E$34),"")</f>
        <v>3.972</v>
      </c>
      <c r="K255" s="28">
        <f t="shared" si="23"/>
        <v>1001928.756</v>
      </c>
      <c r="L255" s="117">
        <f>iferror(E255/(VLOOKUP(C255,'SIEMB. CAMAGUI'!$B$2:$C$103,2,FALSE)*N255*I255/1000),"")</f>
        <v>1.358107827</v>
      </c>
      <c r="M255" s="118">
        <f>IFERROR(K255/VLOOKUP(C255,'SIEMB. CAMAGUI'!$B$2:$C$103,2,FALSE),"")</f>
        <v>0.8246327206</v>
      </c>
      <c r="N255" s="23">
        <v>0.9</v>
      </c>
      <c r="O255" s="71">
        <f>IFERROR(N255*VLOOKUP(C255,'SIEMB. CAMAGUI'!$B$2:$D$103,3,FALSE),"")</f>
        <v>133516.4835</v>
      </c>
      <c r="P255" s="2">
        <v>2.75</v>
      </c>
      <c r="Q255" s="2">
        <f t="shared" si="21"/>
        <v>17.5</v>
      </c>
      <c r="R255" s="15">
        <f>IFERROR(LOOKUP(Q255,Masterline!$A$2:$A$34,Masterline!$D$2:$D$34)-(Q255-INT(Q255))*LOOKUP(Q255,Masterline!$A$2:$A$34,Masterline!$E$2:$E$34),"")</f>
        <v>3.594</v>
      </c>
      <c r="S255" s="181">
        <f>IFERROR((Q255)*VLOOKUP(C255,'SIEMB. CAMAGUI'!$B$2:$C$103,2,FALSE)*(N255-0.002222*7)*((J255+R255)/2/100)/1000,"")</f>
        <v>711.4133162</v>
      </c>
      <c r="T255" s="173">
        <f t="shared" si="22"/>
        <v>31.10332906</v>
      </c>
      <c r="U255" s="71">
        <f t="shared" si="25"/>
        <v>14778.44914</v>
      </c>
    </row>
    <row r="256">
      <c r="A256" s="109">
        <v>45215.0</v>
      </c>
      <c r="B256" s="2">
        <v>2.0</v>
      </c>
      <c r="C256" s="2" t="s">
        <v>264</v>
      </c>
      <c r="D256" s="2">
        <v>462.0</v>
      </c>
      <c r="E256" s="2">
        <v>3187.0</v>
      </c>
      <c r="F256" s="2" t="s">
        <v>54</v>
      </c>
      <c r="G256" s="17">
        <f t="array" ref="G256">IFERROR(E256*INDEX(PRECIOS!$B$2:$E$44,MATCH(F256,PRECIOS!$B$2:$B$44,0),4),"")</f>
        <v>3123.26</v>
      </c>
      <c r="H256" s="2">
        <v>14.0</v>
      </c>
      <c r="I256" s="2">
        <f t="shared" si="24"/>
        <v>3</v>
      </c>
      <c r="J256" s="15">
        <f>IFERROR(LOOKUP(H256,Masterline!$A$2:$A$34,Masterline!$D$2:$D$34)-(H256-INT(H256))*LOOKUP(H256,Masterline!$A$2:$A$34,Masterline!$E$2:$E$34),"")</f>
        <v>4.08</v>
      </c>
      <c r="K256" s="28">
        <f t="shared" si="23"/>
        <v>808823.5294</v>
      </c>
      <c r="L256" s="117">
        <f>iferror(E256/(VLOOKUP(C256,'SIEMB. CAMAGUI'!$B$2:$C$103,2,FALSE)*N256*I256/1000),"")</f>
        <v>1.242495127</v>
      </c>
      <c r="M256" s="118">
        <f>IFERROR(K256/VLOOKUP(C256,'SIEMB. CAMAGUI'!$B$2:$C$103,2,FALSE),"")</f>
        <v>0.9459924321</v>
      </c>
      <c r="N256" s="23">
        <v>1.0</v>
      </c>
      <c r="O256" s="71">
        <f>IFERROR(N256*VLOOKUP(C256,'SIEMB. CAMAGUI'!$B$2:$D$103,3,FALSE),"")</f>
        <v>142500</v>
      </c>
      <c r="P256" s="2">
        <v>2.75</v>
      </c>
      <c r="Q256" s="2">
        <f t="shared" si="21"/>
        <v>16.75</v>
      </c>
      <c r="R256" s="15">
        <f>IFERROR(LOOKUP(Q256,Masterline!$A$2:$A$34,Masterline!$D$2:$D$34)-(Q256-INT(Q256))*LOOKUP(Q256,Masterline!$A$2:$A$34,Masterline!$E$2:$E$34),"")</f>
        <v>3.693</v>
      </c>
      <c r="S256" s="181">
        <f>IFERROR((Q256)*VLOOKUP(C256,'SIEMB. CAMAGUI'!$B$2:$C$103,2,FALSE)*(N256-0.002222*7)*((J256+R256)/2/100)/1000,"")</f>
        <v>547.9380967</v>
      </c>
      <c r="T256" s="173">
        <f t="shared" si="22"/>
        <v>21.48452417</v>
      </c>
      <c r="U256" s="71">
        <f t="shared" si="25"/>
        <v>11323.52941</v>
      </c>
    </row>
    <row r="257">
      <c r="A257" s="109">
        <v>45215.0</v>
      </c>
      <c r="B257" s="2">
        <v>3.0</v>
      </c>
      <c r="C257" s="2" t="s">
        <v>265</v>
      </c>
      <c r="D257" s="2">
        <v>550.0</v>
      </c>
      <c r="E257" s="2">
        <v>3724.0</v>
      </c>
      <c r="F257" s="2" t="s">
        <v>54</v>
      </c>
      <c r="G257" s="17">
        <f t="array" ref="G257">IFERROR(E257*INDEX(PRECIOS!$B$2:$E$44,MATCH(F257,PRECIOS!$B$2:$B$44,0),4),"")</f>
        <v>3649.52</v>
      </c>
      <c r="H257" s="2">
        <v>13.0</v>
      </c>
      <c r="I257" s="2">
        <f t="shared" si="24"/>
        <v>2.8</v>
      </c>
      <c r="J257" s="15">
        <f>IFERROR(LOOKUP(H257,Masterline!$A$2:$A$34,Masterline!$D$2:$D$34)-(H257-INT(H257))*LOOKUP(H257,Masterline!$A$2:$A$34,Masterline!$E$2:$E$34),"")</f>
        <v>4.248</v>
      </c>
      <c r="K257" s="28">
        <f t="shared" si="23"/>
        <v>995943.7926</v>
      </c>
      <c r="L257" s="117">
        <f>iferror(E257/(VLOOKUP(C257,'SIEMB. CAMAGUI'!$B$2:$C$103,2,FALSE)*N257*I257/1000),"")</f>
        <v>1.209090909</v>
      </c>
      <c r="M257" s="118">
        <f>IFERROR(K257/VLOOKUP(C257,'SIEMB. CAMAGUI'!$B$2:$C$103,2,FALSE),"")</f>
        <v>0.9054034478</v>
      </c>
      <c r="N257" s="23">
        <v>1.0</v>
      </c>
      <c r="O257" s="71">
        <f>IFERROR(N257*VLOOKUP(C257,'SIEMB. CAMAGUI'!$B$2:$D$103,3,FALSE),"")</f>
        <v>157142.8571</v>
      </c>
      <c r="P257" s="2">
        <v>2.75</v>
      </c>
      <c r="Q257" s="2">
        <f t="shared" si="21"/>
        <v>15.75</v>
      </c>
      <c r="R257" s="15">
        <f>IFERROR(LOOKUP(Q257,Masterline!$A$2:$A$34,Masterline!$D$2:$D$34)-(Q257-INT(Q257))*LOOKUP(Q257,Masterline!$A$2:$A$34,Masterline!$E$2:$E$34),"")</f>
        <v>3.834</v>
      </c>
      <c r="S257" s="181">
        <f>IFERROR((Q257)*VLOOKUP(C257,'SIEMB. CAMAGUI'!$B$2:$C$103,2,FALSE)*(N257-0.002222*7)*((J257+R257)/2/100)/1000,"")</f>
        <v>689.213844</v>
      </c>
      <c r="T257" s="173">
        <f t="shared" si="22"/>
        <v>34.80346101</v>
      </c>
      <c r="U257" s="71">
        <f t="shared" si="25"/>
        <v>12947.2693</v>
      </c>
    </row>
    <row r="258">
      <c r="A258" s="109">
        <v>45215.0</v>
      </c>
      <c r="B258" s="2">
        <v>4.0</v>
      </c>
      <c r="C258" s="2" t="s">
        <v>266</v>
      </c>
      <c r="D258" s="2">
        <v>50.0</v>
      </c>
      <c r="E258" s="2">
        <v>174.0</v>
      </c>
      <c r="F258" s="2" t="s">
        <v>56</v>
      </c>
      <c r="G258" s="17">
        <f t="array" ref="G258">IFERROR(E258*INDEX(PRECIOS!$B$2:$E$44,MATCH(F258,PRECIOS!$B$2:$B$44,0),4),"")</f>
        <v>233.856</v>
      </c>
      <c r="H258" s="2">
        <v>1.5</v>
      </c>
      <c r="I258" s="2">
        <f t="shared" si="24"/>
        <v>0</v>
      </c>
      <c r="J258" s="15">
        <f>IFERROR(LOOKUP(H258,Masterline!$A$2:$A$34,Masterline!$D$2:$D$34)-(H258-INT(H258))*LOOKUP(H258,Masterline!$A$2:$A$34,Masterline!$E$2:$E$34),"")</f>
        <v>13.176</v>
      </c>
      <c r="K258" s="28">
        <f t="shared" si="23"/>
        <v>252985.2257</v>
      </c>
      <c r="L258" s="117" t="str">
        <f>iferror(E258/(VLOOKUP(C258,'SIEMB. CAMAGUI'!$B$2:$C$103,2,FALSE)*N258*I258/1000),"")</f>
        <v/>
      </c>
      <c r="M258" s="118">
        <f>IFERROR(K258/VLOOKUP(C258,'SIEMB. CAMAGUI'!$B$2:$C$103,2,FALSE),"")</f>
        <v>0.3418719266</v>
      </c>
      <c r="N258" s="23">
        <v>0.75</v>
      </c>
      <c r="O258" s="71">
        <f>IFERROR(N258*VLOOKUP(C258,'SIEMB. CAMAGUI'!$B$2:$D$103,3,FALSE),"")</f>
        <v>115625</v>
      </c>
      <c r="P258" s="2">
        <v>2.25</v>
      </c>
      <c r="Q258" s="2">
        <f t="shared" si="21"/>
        <v>3.75</v>
      </c>
      <c r="R258" s="15">
        <f>IFERROR(LOOKUP(Q258,Masterline!$A$2:$A$34,Masterline!$D$2:$D$34)-(Q258-INT(Q258))*LOOKUP(Q258,Masterline!$A$2:$A$34,Masterline!$E$2:$E$34),"")</f>
        <v>8.805</v>
      </c>
      <c r="S258" s="181">
        <f>IFERROR((Q258)*VLOOKUP(C258,'SIEMB. CAMAGUI'!$B$2:$C$103,2,FALSE)*(N258-0.002222*7)*((J258+R258)/2/100)/1000,"")</f>
        <v>223.9960232</v>
      </c>
      <c r="T258" s="173">
        <f t="shared" si="22"/>
        <v>43.49900579</v>
      </c>
      <c r="U258" s="71">
        <f t="shared" si="25"/>
        <v>379.4778385</v>
      </c>
    </row>
    <row r="259">
      <c r="A259" s="109">
        <v>45215.0</v>
      </c>
      <c r="B259" s="2">
        <v>5.0</v>
      </c>
      <c r="C259" s="2" t="s">
        <v>268</v>
      </c>
      <c r="D259" s="2">
        <v>50.0</v>
      </c>
      <c r="E259" s="2">
        <v>174.0</v>
      </c>
      <c r="F259" s="2" t="s">
        <v>56</v>
      </c>
      <c r="G259" s="17">
        <f t="array" ref="G259">IFERROR(E259*INDEX(PRECIOS!$B$2:$E$44,MATCH(F259,PRECIOS!$B$2:$B$44,0),4),"")</f>
        <v>233.856</v>
      </c>
      <c r="H259" s="2">
        <v>1.5</v>
      </c>
      <c r="I259" s="2">
        <f t="shared" si="24"/>
        <v>0</v>
      </c>
      <c r="J259" s="15">
        <f>IFERROR(LOOKUP(H259,Masterline!$A$2:$A$34,Masterline!$D$2:$D$34)-(H259-INT(H259))*LOOKUP(H259,Masterline!$A$2:$A$34,Masterline!$E$2:$E$34),"")</f>
        <v>13.176</v>
      </c>
      <c r="K259" s="28">
        <f t="shared" si="23"/>
        <v>252985.2257</v>
      </c>
      <c r="L259" s="117" t="str">
        <f>iferror(E259/(VLOOKUP(C259,'SIEMB. CAMAGUI'!$B$2:$C$103,2,FALSE)*N259*I259/1000),"")</f>
        <v/>
      </c>
      <c r="M259" s="118">
        <f>IFERROR(K259/VLOOKUP(C259,'SIEMB. CAMAGUI'!$B$2:$C$103,2,FALSE),"")</f>
        <v>0.377589889</v>
      </c>
      <c r="N259" s="23">
        <v>0.75</v>
      </c>
      <c r="O259" s="71">
        <f>IFERROR(N259*VLOOKUP(C259,'SIEMB. CAMAGUI'!$B$2:$D$103,3,FALSE),"")</f>
        <v>119642.8571</v>
      </c>
      <c r="P259" s="2">
        <v>2.25</v>
      </c>
      <c r="Q259" s="2">
        <f t="shared" si="21"/>
        <v>3.75</v>
      </c>
      <c r="R259" s="15">
        <f>IFERROR(LOOKUP(Q259,Masterline!$A$2:$A$34,Masterline!$D$2:$D$34)-(Q259-INT(Q259))*LOOKUP(Q259,Masterline!$A$2:$A$34,Masterline!$E$2:$E$34),"")</f>
        <v>8.805</v>
      </c>
      <c r="S259" s="181">
        <f>IFERROR((Q259)*VLOOKUP(C259,'SIEMB. CAMAGUI'!$B$2:$C$103,2,FALSE)*(N259-0.002222*7)*((J259+R259)/2/100)/1000,"")</f>
        <v>202.8072102</v>
      </c>
      <c r="T259" s="173">
        <f t="shared" si="22"/>
        <v>38.20180254</v>
      </c>
      <c r="U259" s="71">
        <f t="shared" si="25"/>
        <v>379.4778385</v>
      </c>
    </row>
    <row r="260">
      <c r="A260" s="109">
        <v>45215.0</v>
      </c>
      <c r="B260" s="2">
        <v>6.0</v>
      </c>
      <c r="C260" s="2" t="s">
        <v>269</v>
      </c>
      <c r="D260" s="2">
        <v>75.0</v>
      </c>
      <c r="E260" s="2">
        <v>187.0</v>
      </c>
      <c r="F260" s="2" t="s">
        <v>56</v>
      </c>
      <c r="G260" s="17">
        <f t="array" ref="G260">IFERROR(E260*INDEX(PRECIOS!$B$2:$E$44,MATCH(F260,PRECIOS!$B$2:$B$44,0),4),"")</f>
        <v>251.328</v>
      </c>
      <c r="H260" s="2">
        <v>1.3</v>
      </c>
      <c r="I260" s="2">
        <f t="shared" si="24"/>
        <v>0</v>
      </c>
      <c r="J260" s="15">
        <f>IFERROR(LOOKUP(H260,Masterline!$A$2:$A$34,Masterline!$D$2:$D$34)-(H260-INT(H260))*LOOKUP(H260,Masterline!$A$2:$A$34,Masterline!$E$2:$E$34),"")</f>
        <v>13.5504</v>
      </c>
      <c r="K260" s="28">
        <f t="shared" si="23"/>
        <v>425760.9199</v>
      </c>
      <c r="L260" s="117" t="str">
        <f>iferror(E260/(VLOOKUP(C260,'SIEMB. CAMAGUI'!$B$2:$C$103,2,FALSE)*N260*I260/1000),"")</f>
        <v/>
      </c>
      <c r="M260" s="118">
        <f>IFERROR(K260/VLOOKUP(C260,'SIEMB. CAMAGUI'!$B$2:$C$103,2,FALSE),"")</f>
        <v>0.3870553817</v>
      </c>
      <c r="N260" s="23">
        <v>0.75</v>
      </c>
      <c r="O260" s="71">
        <f>IFERROR(N260*VLOOKUP(C260,'SIEMB. CAMAGUI'!$B$2:$D$103,3,FALSE),"")</f>
        <v>94285.71429</v>
      </c>
      <c r="P260" s="2">
        <v>2.25</v>
      </c>
      <c r="Q260" s="2">
        <f t="shared" si="21"/>
        <v>3.55</v>
      </c>
      <c r="R260" s="15">
        <f>IFERROR(LOOKUP(Q260,Masterline!$A$2:$A$34,Masterline!$D$2:$D$34)-(Q260-INT(Q260))*LOOKUP(Q260,Masterline!$A$2:$A$34,Masterline!$E$2:$E$34),"")</f>
        <v>9.0234</v>
      </c>
      <c r="S260" s="181">
        <f>IFERROR((Q260)*VLOOKUP(C260,'SIEMB. CAMAGUI'!$B$2:$C$103,2,FALSE)*(N260-0.002222*7)*((J260+R260)/2/100)/1000,"")</f>
        <v>323.7096047</v>
      </c>
      <c r="T260" s="173">
        <f t="shared" si="22"/>
        <v>62.17740117</v>
      </c>
      <c r="U260" s="71">
        <f t="shared" si="25"/>
        <v>553.4891959</v>
      </c>
    </row>
    <row r="261">
      <c r="A261" s="109">
        <v>45222.0</v>
      </c>
      <c r="B261" s="2">
        <v>1.0</v>
      </c>
      <c r="C261" s="2" t="s">
        <v>262</v>
      </c>
      <c r="D261" s="2">
        <v>575.0</v>
      </c>
      <c r="E261" s="2">
        <v>4102.0</v>
      </c>
      <c r="F261" s="2" t="s">
        <v>54</v>
      </c>
      <c r="G261" s="17">
        <f t="array" ref="G261">IFERROR(E261*INDEX(PRECIOS!$B$2:$E$44,MATCH(F261,PRECIOS!$B$2:$B$44,0),4),"")</f>
        <v>4019.96</v>
      </c>
      <c r="H261" s="2">
        <v>17.2</v>
      </c>
      <c r="I261" s="2">
        <f t="shared" si="24"/>
        <v>2.45</v>
      </c>
      <c r="J261" s="15">
        <f>IFERROR(LOOKUP(H261,Masterline!$A$2:$A$34,Masterline!$D$2:$D$34)-(H261-INT(H261))*LOOKUP(H261,Masterline!$A$2:$A$34,Masterline!$E$2:$E$34),"")</f>
        <v>3.6264</v>
      </c>
      <c r="K261" s="28">
        <f t="shared" si="23"/>
        <v>921857.2843</v>
      </c>
      <c r="L261" s="117">
        <f>iferror(E261/(VLOOKUP(C261,'SIEMB. CAMAGUI'!$B$2:$C$103,2,FALSE)*N261*I261/1000),"")</f>
        <v>1.680503578</v>
      </c>
      <c r="M261" s="118">
        <f>IFERROR(K261/VLOOKUP(C261,'SIEMB. CAMAGUI'!$B$2:$C$103,2,FALSE),"")</f>
        <v>0.7587302752</v>
      </c>
      <c r="N261" s="23">
        <v>0.82</v>
      </c>
      <c r="O261" s="71">
        <f>IFERROR(N261*VLOOKUP(C261,'SIEMB. CAMAGUI'!$B$2:$D$103,3,FALSE),"")</f>
        <v>121648.3516</v>
      </c>
      <c r="P261" s="2">
        <v>2.25</v>
      </c>
      <c r="Q261" s="2">
        <f t="shared" si="21"/>
        <v>19.45</v>
      </c>
      <c r="R261" s="15">
        <f>IFERROR(LOOKUP(Q261,Masterline!$A$2:$A$34,Masterline!$D$2:$D$34)-(Q261-INT(Q261))*LOOKUP(Q261,Masterline!$A$2:$A$34,Masterline!$E$2:$E$34),"")</f>
        <v>3.3648</v>
      </c>
      <c r="S261" s="181">
        <f>IFERROR((Q261)*VLOOKUP(C261,'SIEMB. CAMAGUI'!$B$2:$C$103,2,FALSE)*(N261-0.002222*7)*((J261+R261)/2/100)/1000,"")</f>
        <v>664.5298761</v>
      </c>
      <c r="T261" s="173">
        <f t="shared" si="22"/>
        <v>22.38246902</v>
      </c>
      <c r="U261" s="71">
        <f t="shared" si="25"/>
        <v>15855.94529</v>
      </c>
    </row>
    <row r="262">
      <c r="A262" s="109">
        <v>45222.0</v>
      </c>
      <c r="B262" s="2">
        <v>2.0</v>
      </c>
      <c r="C262" s="2" t="s">
        <v>264</v>
      </c>
      <c r="D262" s="2">
        <v>437.0</v>
      </c>
      <c r="E262" s="2">
        <v>3047.0</v>
      </c>
      <c r="F262" s="2" t="s">
        <v>54</v>
      </c>
      <c r="G262" s="17">
        <f t="array" ref="G262">IFERROR(E262*INDEX(PRECIOS!$B$2:$E$44,MATCH(F262,PRECIOS!$B$2:$B$44,0),4),"")</f>
        <v>2986.06</v>
      </c>
      <c r="H262" s="2">
        <v>17.1</v>
      </c>
      <c r="I262" s="2">
        <f t="shared" si="24"/>
        <v>3.1</v>
      </c>
      <c r="J262" s="15">
        <f>IFERROR(LOOKUP(H262,Masterline!$A$2:$A$34,Masterline!$D$2:$D$34)-(H262-INT(H262))*LOOKUP(H262,Masterline!$A$2:$A$34,Masterline!$E$2:$E$34),"")</f>
        <v>3.6372</v>
      </c>
      <c r="K262" s="28">
        <f t="shared" si="23"/>
        <v>702616.1761</v>
      </c>
      <c r="L262" s="117">
        <f>iferror(E262/(VLOOKUP(C262,'SIEMB. CAMAGUI'!$B$2:$C$103,2,FALSE)*N262*I262/1000),"")</f>
        <v>1.277327129</v>
      </c>
      <c r="M262" s="118">
        <f>IFERROR(K262/VLOOKUP(C262,'SIEMB. CAMAGUI'!$B$2:$C$103,2,FALSE),"")</f>
        <v>0.8217733053</v>
      </c>
      <c r="N262" s="23">
        <v>0.9</v>
      </c>
      <c r="O262" s="71">
        <f>IFERROR(N262*VLOOKUP(C262,'SIEMB. CAMAGUI'!$B$2:$D$103,3,FALSE),"")</f>
        <v>128250</v>
      </c>
      <c r="P262" s="2">
        <v>2.25</v>
      </c>
      <c r="Q262" s="2">
        <f t="shared" si="21"/>
        <v>19.35</v>
      </c>
      <c r="R262" s="15">
        <f>IFERROR(LOOKUP(Q262,Masterline!$A$2:$A$34,Masterline!$D$2:$D$34)-(Q262-INT(Q262))*LOOKUP(Q262,Masterline!$A$2:$A$34,Masterline!$E$2:$E$34),"")</f>
        <v>3.3744</v>
      </c>
      <c r="S262" s="181">
        <f>IFERROR((Q262)*VLOOKUP(C262,'SIEMB. CAMAGUI'!$B$2:$C$103,2,FALSE)*(N262-0.002222*7)*((J262+R262)/2/100)/1000,"")</f>
        <v>512.9860355</v>
      </c>
      <c r="T262" s="173">
        <f t="shared" si="22"/>
        <v>18.99650887</v>
      </c>
      <c r="U262" s="71">
        <f t="shared" si="25"/>
        <v>12014.73661</v>
      </c>
    </row>
    <row r="263">
      <c r="A263" s="109">
        <v>45222.0</v>
      </c>
      <c r="B263" s="2">
        <v>3.0</v>
      </c>
      <c r="C263" s="2" t="s">
        <v>265</v>
      </c>
      <c r="D263" s="2">
        <v>537.0</v>
      </c>
      <c r="E263" s="2">
        <v>3747.0</v>
      </c>
      <c r="F263" s="2" t="s">
        <v>54</v>
      </c>
      <c r="G263" s="17">
        <f t="array" ref="G263">IFERROR(E263*INDEX(PRECIOS!$B$2:$E$44,MATCH(F263,PRECIOS!$B$2:$B$44,0),4),"")</f>
        <v>3672.06</v>
      </c>
      <c r="H263" s="2">
        <v>16.0</v>
      </c>
      <c r="I263" s="2">
        <f t="shared" si="24"/>
        <v>3</v>
      </c>
      <c r="J263" s="15">
        <f>IFERROR(LOOKUP(H263,Masterline!$A$2:$A$34,Masterline!$D$2:$D$34)-(H263-INT(H263))*LOOKUP(H263,Masterline!$A$2:$A$34,Masterline!$E$2:$E$34),"")</f>
        <v>3.792</v>
      </c>
      <c r="K263" s="28">
        <f t="shared" si="23"/>
        <v>885087.0253</v>
      </c>
      <c r="L263" s="117">
        <f>iferror(E263/(VLOOKUP(C263,'SIEMB. CAMAGUI'!$B$2:$C$103,2,FALSE)*N263*I263/1000),"")</f>
        <v>1.170571696</v>
      </c>
      <c r="M263" s="118">
        <f>IFERROR(K263/VLOOKUP(C263,'SIEMB. CAMAGUI'!$B$2:$C$103,2,FALSE),"")</f>
        <v>0.8046245685</v>
      </c>
      <c r="N263" s="23">
        <v>0.97</v>
      </c>
      <c r="O263" s="71">
        <f>IFERROR(N263*VLOOKUP(C263,'SIEMB. CAMAGUI'!$B$2:$D$103,3,FALSE),"")</f>
        <v>152428.5714</v>
      </c>
      <c r="P263" s="2">
        <v>2.25</v>
      </c>
      <c r="Q263" s="2">
        <f t="shared" si="21"/>
        <v>18.25</v>
      </c>
      <c r="R263" s="15">
        <f>IFERROR(LOOKUP(Q263,Masterline!$A$2:$A$34,Masterline!$D$2:$D$34)-(Q263-INT(Q263))*LOOKUP(Q263,Masterline!$A$2:$A$34,Masterline!$E$2:$E$34),"")</f>
        <v>3.501</v>
      </c>
      <c r="S263" s="181">
        <f>IFERROR((Q263)*VLOOKUP(C263,'SIEMB. CAMAGUI'!$B$2:$C$103,2,FALSE)*(N263-0.002222*7)*((J263+R263)/2/100)/1000,"")</f>
        <v>698.6877583</v>
      </c>
      <c r="T263" s="173">
        <f t="shared" si="22"/>
        <v>40.42193958</v>
      </c>
      <c r="U263" s="71">
        <f t="shared" si="25"/>
        <v>14161.39241</v>
      </c>
    </row>
    <row r="264">
      <c r="A264" s="109">
        <v>45222.0</v>
      </c>
      <c r="B264" s="2">
        <v>4.0</v>
      </c>
      <c r="C264" s="2" t="s">
        <v>266</v>
      </c>
      <c r="D264" s="2">
        <v>175.0</v>
      </c>
      <c r="E264" s="2">
        <v>900.0</v>
      </c>
      <c r="F264" s="2" t="s">
        <v>56</v>
      </c>
      <c r="G264" s="17">
        <f t="array" ref="G264">IFERROR(E264*INDEX(PRECIOS!$B$2:$E$44,MATCH(F264,PRECIOS!$B$2:$B$44,0),4),"")</f>
        <v>1209.6</v>
      </c>
      <c r="H264" s="2">
        <v>3.0</v>
      </c>
      <c r="I264" s="2">
        <f t="shared" si="24"/>
        <v>1.5</v>
      </c>
      <c r="J264" s="15">
        <f>IFERROR(LOOKUP(H264,Masterline!$A$2:$A$34,Masterline!$D$2:$D$34)-(H264-INT(H264))*LOOKUP(H264,Masterline!$A$2:$A$34,Masterline!$E$2:$E$34),"")</f>
        <v>9.624</v>
      </c>
      <c r="K264" s="28">
        <f t="shared" si="23"/>
        <v>606123.5799</v>
      </c>
      <c r="L264" s="117">
        <f>iferror(E264/(VLOOKUP(C264,'SIEMB. CAMAGUI'!$B$2:$C$103,2,FALSE)*N264*I264/1000),"")</f>
        <v>1.013513514</v>
      </c>
      <c r="M264" s="118">
        <f>IFERROR(K264/VLOOKUP(C264,'SIEMB. CAMAGUI'!$B$2:$C$103,2,FALSE),"")</f>
        <v>0.8190859188</v>
      </c>
      <c r="N264" s="23">
        <v>0.8</v>
      </c>
      <c r="O264" s="71">
        <f>IFERROR(N264*VLOOKUP(C264,'SIEMB. CAMAGUI'!$B$2:$D$103,3,FALSE),"")</f>
        <v>123333.3333</v>
      </c>
      <c r="P264" s="2">
        <v>2.0</v>
      </c>
      <c r="Q264" s="2">
        <f t="shared" si="21"/>
        <v>5</v>
      </c>
      <c r="R264" s="15">
        <f>IFERROR(LOOKUP(Q264,Masterline!$A$2:$A$34,Masterline!$D$2:$D$34)-(Q264-INT(Q264))*LOOKUP(Q264,Masterline!$A$2:$A$34,Masterline!$E$2:$E$34),"")</f>
        <v>7.476</v>
      </c>
      <c r="S264" s="181">
        <f>IFERROR((Q264)*VLOOKUP(C264,'SIEMB. CAMAGUI'!$B$2:$C$103,2,FALSE)*(N264-0.002222*7)*((J264+R264)/2/100)/1000,"")</f>
        <v>248.1594921</v>
      </c>
      <c r="T264" s="173">
        <f t="shared" si="22"/>
        <v>18.28987303</v>
      </c>
      <c r="U264" s="71">
        <f t="shared" si="25"/>
        <v>1818.37074</v>
      </c>
    </row>
    <row r="265">
      <c r="A265" s="109">
        <v>45222.0</v>
      </c>
      <c r="B265" s="2">
        <v>5.0</v>
      </c>
      <c r="C265" s="2" t="s">
        <v>268</v>
      </c>
      <c r="D265" s="2">
        <v>175.0</v>
      </c>
      <c r="E265" s="2">
        <v>975.0</v>
      </c>
      <c r="F265" s="2" t="s">
        <v>56</v>
      </c>
      <c r="G265" s="17">
        <f t="array" ref="G265">IFERROR(E265*INDEX(PRECIOS!$B$2:$E$44,MATCH(F265,PRECIOS!$B$2:$B$44,0),4),"")</f>
        <v>1310.4</v>
      </c>
      <c r="H265" s="2">
        <v>3.0</v>
      </c>
      <c r="I265" s="2">
        <f t="shared" si="24"/>
        <v>1.5</v>
      </c>
      <c r="J265" s="15">
        <f>IFERROR(LOOKUP(H265,Masterline!$A$2:$A$34,Masterline!$D$2:$D$34)-(H265-INT(H265))*LOOKUP(H265,Masterline!$A$2:$A$34,Masterline!$E$2:$E$34),"")</f>
        <v>9.624</v>
      </c>
      <c r="K265" s="28">
        <f t="shared" si="23"/>
        <v>606123.5799</v>
      </c>
      <c r="L265" s="117">
        <f>iferror(E265/(VLOOKUP(C265,'SIEMB. CAMAGUI'!$B$2:$C$103,2,FALSE)*N265*I265/1000),"")</f>
        <v>1.141352063</v>
      </c>
      <c r="M265" s="118">
        <f>IFERROR(K265/VLOOKUP(C265,'SIEMB. CAMAGUI'!$B$2:$C$103,2,FALSE),"")</f>
        <v>0.9046620596</v>
      </c>
      <c r="N265" s="23">
        <v>0.85</v>
      </c>
      <c r="O265" s="71">
        <f>IFERROR(N265*VLOOKUP(C265,'SIEMB. CAMAGUI'!$B$2:$D$103,3,FALSE),"")</f>
        <v>135595.2381</v>
      </c>
      <c r="P265" s="2">
        <v>2.0</v>
      </c>
      <c r="Q265" s="2">
        <f t="shared" si="21"/>
        <v>5</v>
      </c>
      <c r="R265" s="15">
        <f>IFERROR(LOOKUP(Q265,Masterline!$A$2:$A$34,Masterline!$D$2:$D$34)-(Q265-INT(Q265))*LOOKUP(Q265,Masterline!$A$2:$A$34,Masterline!$E$2:$E$34),"")</f>
        <v>7.476</v>
      </c>
      <c r="S265" s="181">
        <f>IFERROR((Q265)*VLOOKUP(C265,'SIEMB. CAMAGUI'!$B$2:$C$103,2,FALSE)*(N265-0.002222*7)*((J265+R265)/2/100)/1000,"")</f>
        <v>239.0061956</v>
      </c>
      <c r="T265" s="173">
        <f t="shared" si="22"/>
        <v>16.00154889</v>
      </c>
      <c r="U265" s="71">
        <f t="shared" si="25"/>
        <v>1818.37074</v>
      </c>
    </row>
    <row r="266">
      <c r="A266" s="109">
        <v>45222.0</v>
      </c>
      <c r="B266" s="2">
        <v>6.0</v>
      </c>
      <c r="C266" s="2" t="s">
        <v>269</v>
      </c>
      <c r="D266" s="2">
        <v>225.0</v>
      </c>
      <c r="E266" s="2">
        <v>1161.0</v>
      </c>
      <c r="F266" s="2" t="s">
        <v>56</v>
      </c>
      <c r="G266" s="17">
        <f t="array" ref="G266">IFERROR(E266*INDEX(PRECIOS!$B$2:$E$44,MATCH(F266,PRECIOS!$B$2:$B$44,0),4),"")</f>
        <v>1560.384</v>
      </c>
      <c r="H266" s="2">
        <v>2.8</v>
      </c>
      <c r="I266" s="2">
        <f t="shared" si="24"/>
        <v>1.5</v>
      </c>
      <c r="J266" s="15">
        <f>IFERROR(LOOKUP(H266,Masterline!$A$2:$A$34,Masterline!$D$2:$D$34)-(H266-INT(H266))*LOOKUP(H266,Masterline!$A$2:$A$34,Masterline!$E$2:$E$34),"")</f>
        <v>9.924</v>
      </c>
      <c r="K266" s="28">
        <f t="shared" si="23"/>
        <v>809725.3412</v>
      </c>
      <c r="L266" s="117">
        <f>iferror(E266/(VLOOKUP(C266,'SIEMB. CAMAGUI'!$B$2:$C$103,2,FALSE)*N266*I266/1000),"")</f>
        <v>0.8795454545</v>
      </c>
      <c r="M266" s="118">
        <f>IFERROR(K266/VLOOKUP(C266,'SIEMB. CAMAGUI'!$B$2:$C$103,2,FALSE),"")</f>
        <v>0.7361139465</v>
      </c>
      <c r="N266" s="23">
        <v>0.8</v>
      </c>
      <c r="O266" s="71">
        <f>IFERROR(N266*VLOOKUP(C266,'SIEMB. CAMAGUI'!$B$2:$D$103,3,FALSE),"")</f>
        <v>100571.4286</v>
      </c>
      <c r="P266" s="2">
        <v>2.0</v>
      </c>
      <c r="Q266" s="2">
        <f t="shared" si="21"/>
        <v>4.8</v>
      </c>
      <c r="R266" s="15">
        <f>IFERROR(LOOKUP(Q266,Masterline!$A$2:$A$34,Masterline!$D$2:$D$34)-(Q266-INT(Q266))*LOOKUP(Q266,Masterline!$A$2:$A$34,Masterline!$E$2:$E$34),"")</f>
        <v>7.6944</v>
      </c>
      <c r="S266" s="181">
        <f>IFERROR((Q266)*VLOOKUP(C266,'SIEMB. CAMAGUI'!$B$2:$C$103,2,FALSE)*(N266-0.002222*7)*((J266+R266)/2/100)/1000,"")</f>
        <v>364.8660419</v>
      </c>
      <c r="T266" s="173">
        <f t="shared" si="22"/>
        <v>34.96651048</v>
      </c>
      <c r="U266" s="71">
        <f t="shared" si="25"/>
        <v>2267.230955</v>
      </c>
    </row>
    <row r="267">
      <c r="A267" s="109">
        <v>45229.0</v>
      </c>
      <c r="B267" s="9">
        <v>1.0</v>
      </c>
      <c r="C267" s="2" t="s">
        <v>262</v>
      </c>
      <c r="D267" s="15"/>
      <c r="E267" s="2">
        <v>325.0</v>
      </c>
      <c r="F267" s="2" t="s">
        <v>54</v>
      </c>
      <c r="G267" s="17">
        <f t="array" ref="G267">IFERROR(E267*INDEX(PRECIOS!$B$2:$E$44,MATCH(F267,PRECIOS!$B$2:$B$44,0),4),"")</f>
        <v>318.5</v>
      </c>
      <c r="H267" s="15"/>
      <c r="I267" s="2">
        <f t="shared" si="24"/>
        <v>-17.2</v>
      </c>
      <c r="J267" s="15" t="str">
        <f>IFERROR(LOOKUP(H267,Masterline!$A$2:$A$34,Masterline!$D$2:$D$34)-(H267-INT(H267))*LOOKUP(H267,Masterline!$A$2:$A$34,Masterline!$E$2:$E$34),"")</f>
        <v/>
      </c>
      <c r="K267" s="28" t="str">
        <f t="shared" si="23"/>
        <v/>
      </c>
      <c r="L267" s="117" t="str">
        <f>iferror(E267/(VLOOKUP(C267,'SIEMB. CAMAGUI'!$B$2:$C$103,2,FALSE)*N267*I267/1000),"")</f>
        <v/>
      </c>
      <c r="M267" s="118">
        <f>IFERROR(K267/VLOOKUP(C267,'SIEMB. CAMAGUI'!$B$2:$C$103,2,FALSE),"")</f>
        <v>0</v>
      </c>
      <c r="N267" s="23"/>
      <c r="O267" s="71">
        <f>IFERROR(N267*VLOOKUP(C267,'SIEMB. CAMAGUI'!$B$2:$D$103,3,FALSE),"")</f>
        <v>0</v>
      </c>
      <c r="P267" s="2">
        <v>2.0</v>
      </c>
      <c r="Q267" s="2">
        <f t="shared" si="21"/>
        <v>2</v>
      </c>
      <c r="R267" s="15">
        <f>IFERROR(LOOKUP(Q267,Masterline!$A$2:$A$34,Masterline!$D$2:$D$34)-(Q267-INT(Q267))*LOOKUP(Q267,Masterline!$A$2:$A$34,Masterline!$E$2:$E$34),"")</f>
        <v>11.076</v>
      </c>
      <c r="S267" s="181">
        <f>IFERROR((Q267)*VLOOKUP(C267,'SIEMB. CAMAGUI'!$B$2:$C$103,2,FALSE)*(N267-0.002222*7)*((J267+R267)/2/100)/1000,"")</f>
        <v>-2.093154664</v>
      </c>
      <c r="T267" s="173">
        <f t="shared" si="22"/>
        <v>-0.5232886659</v>
      </c>
      <c r="U267" s="71">
        <f t="shared" si="25"/>
        <v>0</v>
      </c>
    </row>
    <row r="268">
      <c r="A268" s="109">
        <v>45229.0</v>
      </c>
      <c r="B268" s="2">
        <v>3.0</v>
      </c>
      <c r="C268" s="2" t="s">
        <v>265</v>
      </c>
      <c r="D268" s="15"/>
      <c r="E268" s="2">
        <v>1187.5</v>
      </c>
      <c r="F268" s="2" t="s">
        <v>54</v>
      </c>
      <c r="G268" s="17">
        <f t="array" ref="G268">IFERROR(E268*INDEX(PRECIOS!$B$2:$E$44,MATCH(F268,PRECIOS!$B$2:$B$44,0),4),"")</f>
        <v>1163.75</v>
      </c>
      <c r="H268" s="15"/>
      <c r="I268" s="2">
        <f t="shared" si="24"/>
        <v>-16</v>
      </c>
      <c r="J268" s="15" t="str">
        <f>IFERROR(LOOKUP(H268,Masterline!$A$2:$A$34,Masterline!$D$2:$D$34)-(H268-INT(H268))*LOOKUP(H268,Masterline!$A$2:$A$34,Masterline!$E$2:$E$34),"")</f>
        <v/>
      </c>
      <c r="K268" s="28" t="str">
        <f t="shared" si="23"/>
        <v/>
      </c>
      <c r="L268" s="117" t="str">
        <f>iferror(E268/(VLOOKUP(C268,'SIEMB. CAMAGUI'!$B$2:$C$103,2,FALSE)*N268*I268/1000),"")</f>
        <v/>
      </c>
      <c r="M268" s="118">
        <f>IFERROR(K268/VLOOKUP(C268,'SIEMB. CAMAGUI'!$B$2:$C$103,2,FALSE),"")</f>
        <v>0</v>
      </c>
      <c r="N268" s="23"/>
      <c r="O268" s="71">
        <f>IFERROR(N268*VLOOKUP(C268,'SIEMB. CAMAGUI'!$B$2:$D$103,3,FALSE),"")</f>
        <v>0</v>
      </c>
      <c r="P268" s="2">
        <v>2.0</v>
      </c>
      <c r="Q268" s="2">
        <f t="shared" si="21"/>
        <v>2</v>
      </c>
      <c r="R268" s="15">
        <f>IFERROR(LOOKUP(Q268,Masterline!$A$2:$A$34,Masterline!$D$2:$D$34)-(Q268-INT(Q268))*LOOKUP(Q268,Masterline!$A$2:$A$34,Masterline!$E$2:$E$34),"")</f>
        <v>11.076</v>
      </c>
      <c r="S268" s="181">
        <f>IFERROR((Q268)*VLOOKUP(C268,'SIEMB. CAMAGUI'!$B$2:$C$103,2,FALSE)*(N268-0.002222*7)*((J268+R268)/2/100)/1000,"")</f>
        <v>-1.895037144</v>
      </c>
      <c r="T268" s="173">
        <f t="shared" si="22"/>
        <v>-0.473759286</v>
      </c>
      <c r="U268" s="71">
        <f t="shared" si="25"/>
        <v>0</v>
      </c>
    </row>
    <row r="269">
      <c r="A269" s="109">
        <v>45229.0</v>
      </c>
      <c r="B269" s="2">
        <v>4.0</v>
      </c>
      <c r="C269" s="2" t="s">
        <v>266</v>
      </c>
      <c r="D269" s="2">
        <v>187.5</v>
      </c>
      <c r="E269" s="2">
        <v>1111.0</v>
      </c>
      <c r="F269" s="2" t="s">
        <v>54</v>
      </c>
      <c r="G269" s="17">
        <f t="array" ref="G269">IFERROR(E269*INDEX(PRECIOS!$B$2:$E$44,MATCH(F269,PRECIOS!$B$2:$B$44,0),4),"")</f>
        <v>1088.78</v>
      </c>
      <c r="H269" s="2">
        <v>5.5</v>
      </c>
      <c r="I269" s="2">
        <f t="shared" si="24"/>
        <v>2.5</v>
      </c>
      <c r="J269" s="15">
        <f>IFERROR(LOOKUP(H269,Masterline!$A$2:$A$34,Masterline!$D$2:$D$34)-(H269-INT(H269))*LOOKUP(H269,Masterline!$A$2:$A$34,Masterline!$E$2:$E$34),"")</f>
        <v>7.188</v>
      </c>
      <c r="K269" s="28">
        <f t="shared" si="23"/>
        <v>474275.3073</v>
      </c>
      <c r="L269" s="117">
        <f>iferror(E269/(VLOOKUP(C269,'SIEMB. CAMAGUI'!$B$2:$C$103,2,FALSE)*N269*I269/1000),"")</f>
        <v>0.8007207207</v>
      </c>
      <c r="M269" s="118">
        <f>IFERROR(K269/VLOOKUP(C269,'SIEMB. CAMAGUI'!$B$2:$C$103,2,FALSE),"")</f>
        <v>0.6409125775</v>
      </c>
      <c r="N269" s="23">
        <v>0.75</v>
      </c>
      <c r="O269" s="71">
        <f>IFERROR(N269*VLOOKUP(C269,'SIEMB. CAMAGUI'!$B$2:$D$103,3,FALSE),"")</f>
        <v>115625</v>
      </c>
      <c r="P269" s="2">
        <v>2.5</v>
      </c>
      <c r="Q269" s="2">
        <f t="shared" si="21"/>
        <v>8</v>
      </c>
      <c r="R269" s="15">
        <f>IFERROR(LOOKUP(Q269,Masterline!$A$2:$A$34,Masterline!$D$2:$D$34)-(Q269-INT(Q269))*LOOKUP(Q269,Masterline!$A$2:$A$34,Masterline!$E$2:$E$34),"")</f>
        <v>5.604</v>
      </c>
      <c r="S269" s="181">
        <f>IFERROR((Q269)*VLOOKUP(C269,'SIEMB. CAMAGUI'!$B$2:$C$103,2,FALSE)*(N269-0.002222*7)*((J269+R269)/2/100)/1000,"")</f>
        <v>278.0929837</v>
      </c>
      <c r="T269" s="173">
        <f t="shared" si="22"/>
        <v>22.64824592</v>
      </c>
      <c r="U269" s="71">
        <f t="shared" si="25"/>
        <v>2608.51419</v>
      </c>
    </row>
    <row r="270">
      <c r="A270" s="109">
        <v>45229.0</v>
      </c>
      <c r="B270" s="2">
        <v>5.0</v>
      </c>
      <c r="C270" s="2" t="s">
        <v>268</v>
      </c>
      <c r="D270" s="2">
        <v>175.0</v>
      </c>
      <c r="E270" s="2">
        <v>1186.0</v>
      </c>
      <c r="F270" s="2" t="s">
        <v>54</v>
      </c>
      <c r="G270" s="17">
        <f t="array" ref="G270">IFERROR(E270*INDEX(PRECIOS!$B$2:$E$44,MATCH(F270,PRECIOS!$B$2:$B$44,0),4),"")</f>
        <v>1162.28</v>
      </c>
      <c r="H270" s="2">
        <v>5.4</v>
      </c>
      <c r="I270" s="2">
        <f t="shared" si="24"/>
        <v>2.4</v>
      </c>
      <c r="J270" s="15">
        <f>IFERROR(LOOKUP(H270,Masterline!$A$2:$A$34,Masterline!$D$2:$D$34)-(H270-INT(H270))*LOOKUP(H270,Masterline!$A$2:$A$34,Masterline!$E$2:$E$34),"")</f>
        <v>7.2456</v>
      </c>
      <c r="K270" s="28">
        <f t="shared" si="23"/>
        <v>447270.1696</v>
      </c>
      <c r="L270" s="117">
        <f>iferror(E270/(VLOOKUP(C270,'SIEMB. CAMAGUI'!$B$2:$C$103,2,FALSE)*N270*I270/1000),"")</f>
        <v>0.9219527363</v>
      </c>
      <c r="M270" s="118">
        <f>IFERROR(K270/VLOOKUP(C270,'SIEMB. CAMAGUI'!$B$2:$C$103,2,FALSE),"")</f>
        <v>0.6675674173</v>
      </c>
      <c r="N270" s="23">
        <v>0.8</v>
      </c>
      <c r="O270" s="71">
        <f>IFERROR(N270*VLOOKUP(C270,'SIEMB. CAMAGUI'!$B$2:$D$103,3,FALSE),"")</f>
        <v>127619.0476</v>
      </c>
      <c r="P270" s="2">
        <v>2.5</v>
      </c>
      <c r="Q270" s="2">
        <f t="shared" si="21"/>
        <v>7.9</v>
      </c>
      <c r="R270" s="15">
        <f>IFERROR(LOOKUP(Q270,Masterline!$A$2:$A$34,Masterline!$D$2:$D$34)-(Q270-INT(Q270))*LOOKUP(Q270,Masterline!$A$2:$A$34,Masterline!$E$2:$E$34),"")</f>
        <v>5.7864</v>
      </c>
      <c r="S270" s="181">
        <f>IFERROR((Q270)*VLOOKUP(C270,'SIEMB. CAMAGUI'!$B$2:$C$103,2,FALSE)*(N270-0.002222*7)*((J270+R270)/2/100)/1000,"")</f>
        <v>270.5490557</v>
      </c>
      <c r="T270" s="173">
        <f t="shared" si="22"/>
        <v>23.88726392</v>
      </c>
      <c r="U270" s="71">
        <f t="shared" si="25"/>
        <v>2415.258916</v>
      </c>
    </row>
    <row r="271">
      <c r="A271" s="109">
        <v>45229.0</v>
      </c>
      <c r="B271" s="2">
        <v>6.0</v>
      </c>
      <c r="C271" s="2" t="s">
        <v>269</v>
      </c>
      <c r="D271" s="2">
        <v>275.0</v>
      </c>
      <c r="E271" s="2">
        <v>1775.0</v>
      </c>
      <c r="F271" s="2" t="s">
        <v>54</v>
      </c>
      <c r="G271" s="17">
        <f t="array" ref="G271">IFERROR(E271*INDEX(PRECIOS!$B$2:$E$44,MATCH(F271,PRECIOS!$B$2:$B$44,0),4),"")</f>
        <v>1739.5</v>
      </c>
      <c r="H271" s="2">
        <v>5.6</v>
      </c>
      <c r="I271" s="2">
        <f t="shared" si="24"/>
        <v>2.8</v>
      </c>
      <c r="J271" s="15">
        <f>IFERROR(LOOKUP(H271,Masterline!$A$2:$A$34,Masterline!$D$2:$D$34)-(H271-INT(H271))*LOOKUP(H271,Masterline!$A$2:$A$34,Masterline!$E$2:$E$34),"")</f>
        <v>7.1304</v>
      </c>
      <c r="K271" s="28">
        <f t="shared" si="23"/>
        <v>688701.0947</v>
      </c>
      <c r="L271" s="117">
        <f>iferror(E271/(VLOOKUP(C271,'SIEMB. CAMAGUI'!$B$2:$C$103,2,FALSE)*N271*I271/1000),"")</f>
        <v>0.7683982684</v>
      </c>
      <c r="M271" s="118">
        <f>IFERROR(K271/VLOOKUP(C271,'SIEMB. CAMAGUI'!$B$2:$C$103,2,FALSE),"")</f>
        <v>0.6260919043</v>
      </c>
      <c r="N271" s="23">
        <v>0.75</v>
      </c>
      <c r="O271" s="71">
        <f>IFERROR(N271*VLOOKUP(C271,'SIEMB. CAMAGUI'!$B$2:$D$103,3,FALSE),"")</f>
        <v>94285.71429</v>
      </c>
      <c r="P271" s="2">
        <v>2.5</v>
      </c>
      <c r="Q271" s="2">
        <f t="shared" si="21"/>
        <v>8.1</v>
      </c>
      <c r="R271" s="15">
        <f>IFERROR(LOOKUP(Q271,Masterline!$A$2:$A$34,Masterline!$D$2:$D$34)-(Q271-INT(Q271))*LOOKUP(Q271,Masterline!$A$2:$A$34,Masterline!$E$2:$E$34),"")</f>
        <v>5.5752</v>
      </c>
      <c r="S271" s="181">
        <f>IFERROR((Q271)*VLOOKUP(C271,'SIEMB. CAMAGUI'!$B$2:$C$103,2,FALSE)*(N271-0.002222*7)*((J271+R271)/2/100)/1000,"")</f>
        <v>415.7217597</v>
      </c>
      <c r="T271" s="173">
        <f t="shared" si="22"/>
        <v>35.18043992</v>
      </c>
      <c r="U271" s="71">
        <f t="shared" si="25"/>
        <v>3856.72613</v>
      </c>
    </row>
    <row r="272">
      <c r="A272" s="109">
        <v>45236.0</v>
      </c>
      <c r="B272" s="2">
        <v>1.0</v>
      </c>
      <c r="C272" s="2" t="s">
        <v>270</v>
      </c>
      <c r="D272" s="2">
        <v>55.0</v>
      </c>
      <c r="E272" s="15"/>
      <c r="F272" s="2" t="s">
        <v>56</v>
      </c>
      <c r="G272" s="17">
        <f t="array" ref="G272">IFERROR(E272*INDEX(PRECIOS!$B$2:$E$44,MATCH(F272,PRECIOS!$B$2:$B$44,0),4),"")</f>
        <v>0</v>
      </c>
      <c r="H272" s="2">
        <v>0.3</v>
      </c>
      <c r="I272" s="2">
        <f t="shared" si="24"/>
        <v>0</v>
      </c>
      <c r="J272" s="15">
        <f>IFERROR(LOOKUP(H272,Masterline!$A$2:$A$34,Masterline!$D$2:$D$34)-(H272-INT(H272))*LOOKUP(H272,Masterline!$A$2:$A$34,Masterline!$E$2:$E$34),"")</f>
        <v>22.1568</v>
      </c>
      <c r="K272" s="28">
        <f t="shared" si="23"/>
        <v>827435.9715</v>
      </c>
      <c r="L272" s="117" t="str">
        <f>iferror(E272/(VLOOKUP(C272,'SIEMB. CAMAGUI'!$B$2:$C$103,2,FALSE)*N272*I272/1000),"")</f>
        <v/>
      </c>
      <c r="M272" s="118">
        <f>IFERROR(K272/VLOOKUP(C272,'SIEMB. CAMAGUI'!$B$2:$C$103,2,FALSE),"")</f>
        <v>0.7195095404</v>
      </c>
      <c r="N272" s="23">
        <v>0.5</v>
      </c>
      <c r="O272" s="71">
        <f>IFERROR(N272*VLOOKUP(C272,'SIEMB. CAMAGUI'!$B$2:$D$103,3,FALSE),"")</f>
        <v>70207.57021</v>
      </c>
      <c r="P272" s="2">
        <v>1.0</v>
      </c>
      <c r="Q272" s="2">
        <f t="shared" si="21"/>
        <v>1.3</v>
      </c>
      <c r="R272" s="15">
        <f>IFERROR(LOOKUP(Q272,Masterline!$A$2:$A$34,Masterline!$D$2:$D$34)-(Q272-INT(Q272))*LOOKUP(Q272,Masterline!$A$2:$A$34,Masterline!$E$2:$E$34),"")</f>
        <v>13.5504</v>
      </c>
      <c r="S272" s="181">
        <f>IFERROR((Q272)*VLOOKUP(C272,'SIEMB. CAMAGUI'!$B$2:$C$103,2,FALSE)*(N272-0.002222*7)*((J272+R272)/2/100)/1000,"")</f>
        <v>129.3041213</v>
      </c>
      <c r="T272" s="173">
        <f t="shared" si="22"/>
        <v>18.57603033</v>
      </c>
      <c r="U272" s="71">
        <f t="shared" si="25"/>
        <v>248.2307915</v>
      </c>
    </row>
    <row r="273">
      <c r="A273" s="109">
        <v>45236.0</v>
      </c>
      <c r="B273" s="2">
        <v>2.0</v>
      </c>
      <c r="C273" s="2" t="s">
        <v>272</v>
      </c>
      <c r="D273" s="2">
        <v>37.0</v>
      </c>
      <c r="E273" s="15"/>
      <c r="F273" s="2" t="s">
        <v>56</v>
      </c>
      <c r="G273" s="17">
        <f t="array" ref="G273">IFERROR(E273*INDEX(PRECIOS!$B$2:$E$44,MATCH(F273,PRECIOS!$B$2:$B$44,0),4),"")</f>
        <v>0</v>
      </c>
      <c r="H273" s="2">
        <v>0.3</v>
      </c>
      <c r="I273" s="2">
        <f t="shared" si="24"/>
        <v>0</v>
      </c>
      <c r="J273" s="15">
        <f>IFERROR(LOOKUP(H273,Masterline!$A$2:$A$34,Masterline!$D$2:$D$34)-(H273-INT(H273))*LOOKUP(H273,Masterline!$A$2:$A$34,Masterline!$E$2:$E$34),"")</f>
        <v>22.1568</v>
      </c>
      <c r="K273" s="28">
        <f t="shared" si="23"/>
        <v>556638.7445</v>
      </c>
      <c r="L273" s="117" t="str">
        <f>iferror(E273/(VLOOKUP(C273,'SIEMB. CAMAGUI'!$B$2:$C$103,2,FALSE)*N273*I273/1000),"")</f>
        <v/>
      </c>
      <c r="M273" s="118">
        <f>IFERROR(K273/VLOOKUP(C273,'SIEMB. CAMAGUI'!$B$2:$C$103,2,FALSE),"")</f>
        <v>0.6957984306</v>
      </c>
      <c r="N273" s="23">
        <v>0.5</v>
      </c>
      <c r="O273" s="71">
        <f>IFERROR(N273*VLOOKUP(C273,'SIEMB. CAMAGUI'!$B$2:$D$103,3,FALSE),"")</f>
        <v>66666.66667</v>
      </c>
      <c r="P273" s="2">
        <v>1.0</v>
      </c>
      <c r="Q273" s="2">
        <f t="shared" si="21"/>
        <v>1.3</v>
      </c>
      <c r="R273" s="15">
        <f>IFERROR(LOOKUP(Q273,Masterline!$A$2:$A$34,Masterline!$D$2:$D$34)-(Q273-INT(Q273))*LOOKUP(Q273,Masterline!$A$2:$A$34,Masterline!$E$2:$E$34),"")</f>
        <v>13.5504</v>
      </c>
      <c r="S273" s="181">
        <f>IFERROR((Q273)*VLOOKUP(C273,'SIEMB. CAMAGUI'!$B$2:$C$103,2,FALSE)*(N273-0.002222*7)*((J273+R273)/2/100)/1000,"")</f>
        <v>89.9506931</v>
      </c>
      <c r="T273" s="173">
        <f t="shared" si="22"/>
        <v>13.23767327</v>
      </c>
      <c r="U273" s="71">
        <f t="shared" si="25"/>
        <v>166.9916233</v>
      </c>
    </row>
    <row r="274">
      <c r="A274" s="109">
        <v>45236.0</v>
      </c>
      <c r="B274" s="2">
        <v>3.0</v>
      </c>
      <c r="C274" s="2" t="s">
        <v>273</v>
      </c>
      <c r="D274" s="2">
        <v>50.0</v>
      </c>
      <c r="E274" s="15"/>
      <c r="F274" s="2" t="s">
        <v>56</v>
      </c>
      <c r="G274" s="17">
        <f t="array" ref="G274">IFERROR(E274*INDEX(PRECIOS!$B$2:$E$44,MATCH(F274,PRECIOS!$B$2:$B$44,0),4),"")</f>
        <v>0</v>
      </c>
      <c r="H274" s="2">
        <v>0.3</v>
      </c>
      <c r="I274" s="2">
        <f t="shared" si="24"/>
        <v>0</v>
      </c>
      <c r="J274" s="15">
        <f>IFERROR(LOOKUP(H274,Masterline!$A$2:$A$34,Masterline!$D$2:$D$34)-(H274-INT(H274))*LOOKUP(H274,Masterline!$A$2:$A$34,Masterline!$E$2:$E$34),"")</f>
        <v>22.1568</v>
      </c>
      <c r="K274" s="28">
        <f t="shared" si="23"/>
        <v>752214.5195</v>
      </c>
      <c r="L274" s="117" t="str">
        <f>iferror(E274/(VLOOKUP(C274,'SIEMB. CAMAGUI'!$B$2:$C$103,2,FALSE)*N274*I274/1000),"")</f>
        <v/>
      </c>
      <c r="M274" s="118">
        <f>IFERROR(K274/VLOOKUP(C274,'SIEMB. CAMAGUI'!$B$2:$C$103,2,FALSE),"")</f>
        <v>0.7163947805</v>
      </c>
      <c r="N274" s="23">
        <v>0.5</v>
      </c>
      <c r="O274" s="71">
        <f>IFERROR(N274*VLOOKUP(C274,'SIEMB. CAMAGUI'!$B$2:$D$103,3,FALSE),"")</f>
        <v>75000</v>
      </c>
      <c r="P274" s="2">
        <v>1.0</v>
      </c>
      <c r="Q274" s="2">
        <f t="shared" si="21"/>
        <v>1.3</v>
      </c>
      <c r="R274" s="15">
        <f>IFERROR(LOOKUP(Q274,Masterline!$A$2:$A$34,Masterline!$D$2:$D$34)-(Q274-INT(Q274))*LOOKUP(Q274,Masterline!$A$2:$A$34,Masterline!$E$2:$E$34),"")</f>
        <v>13.5504</v>
      </c>
      <c r="S274" s="181">
        <f>IFERROR((Q274)*VLOOKUP(C274,'SIEMB. CAMAGUI'!$B$2:$C$103,2,FALSE)*(N274-0.002222*7)*((J274+R274)/2/100)/1000,"")</f>
        <v>118.0602847</v>
      </c>
      <c r="T274" s="173">
        <f t="shared" si="22"/>
        <v>17.01507117</v>
      </c>
      <c r="U274" s="71">
        <f t="shared" si="25"/>
        <v>225.6643559</v>
      </c>
    </row>
    <row r="275">
      <c r="A275" s="109">
        <v>45236.0</v>
      </c>
      <c r="B275" s="2">
        <v>4.0</v>
      </c>
      <c r="C275" s="2" t="s">
        <v>266</v>
      </c>
      <c r="D275" s="2">
        <v>250.0</v>
      </c>
      <c r="E275" s="2">
        <v>1598.0</v>
      </c>
      <c r="F275" s="2" t="s">
        <v>54</v>
      </c>
      <c r="G275" s="17">
        <f t="array" ref="G275">IFERROR(E275*INDEX(PRECIOS!$B$2:$E$44,MATCH(F275,PRECIOS!$B$2:$B$44,0),4),"")</f>
        <v>1566.04</v>
      </c>
      <c r="H275" s="2">
        <v>8.0</v>
      </c>
      <c r="I275" s="2">
        <f t="shared" si="24"/>
        <v>2.5</v>
      </c>
      <c r="J275" s="15">
        <f>IFERROR(LOOKUP(H275,Masterline!$A$2:$A$34,Masterline!$D$2:$D$34)-(H275-INT(H275))*LOOKUP(H275,Masterline!$A$2:$A$34,Masterline!$E$2:$E$34),"")</f>
        <v>5.604</v>
      </c>
      <c r="K275" s="28">
        <f t="shared" si="23"/>
        <v>557637.4019</v>
      </c>
      <c r="L275" s="117">
        <f>iferror(E275/(VLOOKUP(C275,'SIEMB. CAMAGUI'!$B$2:$C$103,2,FALSE)*N275*I275/1000),"")</f>
        <v>1.053394858</v>
      </c>
      <c r="M275" s="118">
        <f>IFERROR(K275/VLOOKUP(C275,'SIEMB. CAMAGUI'!$B$2:$C$103,2,FALSE),"")</f>
        <v>0.7535640566</v>
      </c>
      <c r="N275" s="23">
        <v>0.82</v>
      </c>
      <c r="O275" s="71">
        <f>IFERROR(N275*VLOOKUP(C275,'SIEMB. CAMAGUI'!$B$2:$D$103,3,FALSE),"")</f>
        <v>126416.6667</v>
      </c>
      <c r="P275" s="2">
        <v>2.5</v>
      </c>
      <c r="Q275" s="2">
        <f t="shared" si="21"/>
        <v>10.5</v>
      </c>
      <c r="R275" s="15">
        <f>IFERROR(LOOKUP(Q275,Masterline!$A$2:$A$34,Masterline!$D$2:$D$34)-(Q275-INT(Q275))*LOOKUP(Q275,Masterline!$A$2:$A$34,Masterline!$E$2:$E$34),"")</f>
        <v>4.728</v>
      </c>
      <c r="S275" s="181">
        <f>IFERROR((Q275)*VLOOKUP(C275,'SIEMB. CAMAGUI'!$B$2:$C$103,2,FALSE)*(N275-0.002222*7)*((J275+R275)/2/100)/1000,"")</f>
        <v>322.9031764</v>
      </c>
      <c r="T275" s="173">
        <f t="shared" si="22"/>
        <v>18.2257941</v>
      </c>
      <c r="U275" s="71">
        <f t="shared" si="25"/>
        <v>4461.099215</v>
      </c>
    </row>
    <row r="276">
      <c r="A276" s="109">
        <v>45236.0</v>
      </c>
      <c r="B276" s="2">
        <v>5.0</v>
      </c>
      <c r="C276" s="2" t="s">
        <v>268</v>
      </c>
      <c r="D276" s="2">
        <v>250.0</v>
      </c>
      <c r="E276" s="2">
        <v>1524.0</v>
      </c>
      <c r="F276" s="2" t="s">
        <v>54</v>
      </c>
      <c r="G276" s="17">
        <f t="array" ref="G276">IFERROR(E276*INDEX(PRECIOS!$B$2:$E$44,MATCH(F276,PRECIOS!$B$2:$B$44,0),4),"")</f>
        <v>1493.52</v>
      </c>
      <c r="H276" s="2">
        <v>7.5</v>
      </c>
      <c r="I276" s="2">
        <f t="shared" si="24"/>
        <v>2.1</v>
      </c>
      <c r="J276" s="15">
        <f>IFERROR(LOOKUP(H276,Masterline!$A$2:$A$34,Masterline!$D$2:$D$34)-(H276-INT(H276))*LOOKUP(H276,Masterline!$A$2:$A$34,Masterline!$E$2:$E$34),"")</f>
        <v>6.036</v>
      </c>
      <c r="K276" s="28">
        <f t="shared" si="23"/>
        <v>552242.1029</v>
      </c>
      <c r="L276" s="117">
        <f>iferror(E276/(VLOOKUP(C276,'SIEMB. CAMAGUI'!$B$2:$C$103,2,FALSE)*N276*I276/1000),"")</f>
        <v>1.08315565</v>
      </c>
      <c r="M276" s="118">
        <f>IFERROR(K276/VLOOKUP(C276,'SIEMB. CAMAGUI'!$B$2:$C$103,2,FALSE),"")</f>
        <v>0.8242419447</v>
      </c>
      <c r="N276" s="23">
        <v>1.0</v>
      </c>
      <c r="O276" s="71">
        <f>IFERROR(N276*VLOOKUP(C276,'SIEMB. CAMAGUI'!$B$2:$D$103,3,FALSE),"")</f>
        <v>159523.8095</v>
      </c>
      <c r="P276" s="2">
        <v>2.5</v>
      </c>
      <c r="Q276" s="2">
        <f t="shared" si="21"/>
        <v>10</v>
      </c>
      <c r="R276" s="15">
        <f>IFERROR(LOOKUP(Q276,Masterline!$A$2:$A$34,Masterline!$D$2:$D$34)-(Q276-INT(Q276))*LOOKUP(Q276,Masterline!$A$2:$A$34,Masterline!$E$2:$E$34),"")</f>
        <v>4.836</v>
      </c>
      <c r="S276" s="181">
        <f>IFERROR((Q276)*VLOOKUP(C276,'SIEMB. CAMAGUI'!$B$2:$C$103,2,FALSE)*(N276-0.002222*7)*((J276+R276)/2/100)/1000,"")</f>
        <v>358.5470466</v>
      </c>
      <c r="T276" s="173">
        <f t="shared" si="22"/>
        <v>27.13676164</v>
      </c>
      <c r="U276" s="71">
        <f t="shared" si="25"/>
        <v>4141.815772</v>
      </c>
    </row>
    <row r="277">
      <c r="A277" s="109">
        <v>45236.0</v>
      </c>
      <c r="B277" s="2">
        <v>6.0</v>
      </c>
      <c r="C277" s="2" t="s">
        <v>269</v>
      </c>
      <c r="D277" s="2">
        <v>325.0</v>
      </c>
      <c r="E277" s="2">
        <v>2250.0</v>
      </c>
      <c r="F277" s="2" t="s">
        <v>54</v>
      </c>
      <c r="G277" s="17">
        <f t="array" ref="G277">IFERROR(E277*INDEX(PRECIOS!$B$2:$E$44,MATCH(F277,PRECIOS!$B$2:$B$44,0),4),"")</f>
        <v>2205</v>
      </c>
      <c r="H277" s="2">
        <v>8.1</v>
      </c>
      <c r="I277" s="2">
        <f t="shared" si="24"/>
        <v>2.5</v>
      </c>
      <c r="J277" s="15">
        <f>IFERROR(LOOKUP(H277,Masterline!$A$2:$A$34,Masterline!$D$2:$D$34)-(H277-INT(H277))*LOOKUP(H277,Masterline!$A$2:$A$34,Masterline!$E$2:$E$34),"")</f>
        <v>5.5752</v>
      </c>
      <c r="K277" s="28">
        <f t="shared" si="23"/>
        <v>719677.4428</v>
      </c>
      <c r="L277" s="117">
        <f>iferror(E277/(VLOOKUP(C277,'SIEMB. CAMAGUI'!$B$2:$C$103,2,FALSE)*N277*I277/1000),"")</f>
        <v>1.090909091</v>
      </c>
      <c r="M277" s="118">
        <f>IFERROR(K277/VLOOKUP(C277,'SIEMB. CAMAGUI'!$B$2:$C$103,2,FALSE),"")</f>
        <v>0.6542522207</v>
      </c>
      <c r="N277" s="23">
        <v>0.75</v>
      </c>
      <c r="O277" s="71">
        <f>IFERROR(N277*VLOOKUP(C277,'SIEMB. CAMAGUI'!$B$2:$D$103,3,FALSE),"")</f>
        <v>94285.71429</v>
      </c>
      <c r="P277" s="2">
        <v>2.5</v>
      </c>
      <c r="Q277" s="2">
        <f t="shared" si="21"/>
        <v>10.6</v>
      </c>
      <c r="R277" s="15">
        <f>IFERROR(LOOKUP(Q277,Masterline!$A$2:$A$34,Masterline!$D$2:$D$34)-(Q277-INT(Q277))*LOOKUP(Q277,Masterline!$A$2:$A$34,Masterline!$E$2:$E$34),"")</f>
        <v>4.7064</v>
      </c>
      <c r="S277" s="181">
        <f>IFERROR((Q277)*VLOOKUP(C277,'SIEMB. CAMAGUI'!$B$2:$C$103,2,FALSE)*(N277-0.002222*7)*((J277+R277)/2/100)/1000,"")</f>
        <v>440.2396236</v>
      </c>
      <c r="T277" s="173">
        <f t="shared" si="22"/>
        <v>28.80990591</v>
      </c>
      <c r="U277" s="71">
        <f t="shared" si="25"/>
        <v>5829.387287</v>
      </c>
    </row>
    <row r="278">
      <c r="A278" s="109">
        <v>45243.0</v>
      </c>
      <c r="B278" s="2">
        <v>1.0</v>
      </c>
      <c r="C278" s="2" t="s">
        <v>270</v>
      </c>
      <c r="D278" s="2">
        <v>87.5</v>
      </c>
      <c r="E278" s="2">
        <v>399.0</v>
      </c>
      <c r="F278" s="2" t="s">
        <v>56</v>
      </c>
      <c r="G278" s="17">
        <f t="array" ref="G278">IFERROR(E278*INDEX(PRECIOS!$B$2:$E$44,MATCH(F278,PRECIOS!$B$2:$B$44,0),4),"")</f>
        <v>536.256</v>
      </c>
      <c r="H278" s="2">
        <v>1.4</v>
      </c>
      <c r="I278" s="2">
        <f t="shared" si="24"/>
        <v>1.1</v>
      </c>
      <c r="J278" s="15">
        <f>IFERROR(LOOKUP(H278,Masterline!$A$2:$A$34,Masterline!$D$2:$D$34)-(H278-INT(H278))*LOOKUP(H278,Masterline!$A$2:$A$34,Masterline!$E$2:$E$34),"")</f>
        <v>13.3632</v>
      </c>
      <c r="K278" s="28">
        <f t="shared" si="23"/>
        <v>467702.3467</v>
      </c>
      <c r="L278" s="117">
        <f>iferror(E278/(VLOOKUP(C278,'SIEMB. CAMAGUI'!$B$2:$C$103,2,FALSE)*N278*I278/1000),"")</f>
        <v>0.4505928854</v>
      </c>
      <c r="M278" s="118">
        <f>IFERROR(K278/VLOOKUP(C278,'SIEMB. CAMAGUI'!$B$2:$C$103,2,FALSE),"")</f>
        <v>0.4066976928</v>
      </c>
      <c r="N278" s="23">
        <v>0.7</v>
      </c>
      <c r="O278" s="71">
        <f>IFERROR(N278*VLOOKUP(C278,'SIEMB. CAMAGUI'!$B$2:$D$103,3,FALSE),"")</f>
        <v>98290.59829</v>
      </c>
      <c r="P278" s="2">
        <v>2.0</v>
      </c>
      <c r="Q278" s="2">
        <f t="shared" si="21"/>
        <v>3.4</v>
      </c>
      <c r="R278" s="15">
        <f>IFERROR(LOOKUP(Q278,Masterline!$A$2:$A$34,Masterline!$D$2:$D$34)-(Q278-INT(Q278))*LOOKUP(Q278,Masterline!$A$2:$A$34,Masterline!$E$2:$E$34),"")</f>
        <v>9.1872</v>
      </c>
      <c r="S278" s="181">
        <f>IFERROR((Q278)*VLOOKUP(C278,'SIEMB. CAMAGUI'!$B$2:$C$103,2,FALSE)*(N278-0.002222*7)*((J278+R278)/2/100)/1000,"")</f>
        <v>301.7450826</v>
      </c>
      <c r="T278" s="173">
        <f t="shared" si="22"/>
        <v>53.56127065</v>
      </c>
      <c r="U278" s="71">
        <f t="shared" si="25"/>
        <v>654.7832854</v>
      </c>
    </row>
    <row r="279">
      <c r="A279" s="109">
        <v>45243.0</v>
      </c>
      <c r="B279" s="2">
        <v>2.0</v>
      </c>
      <c r="C279" s="2" t="s">
        <v>272</v>
      </c>
      <c r="D279" s="2">
        <v>50.0</v>
      </c>
      <c r="E279" s="2">
        <v>249.0</v>
      </c>
      <c r="F279" s="2" t="s">
        <v>746</v>
      </c>
      <c r="G279" s="17" t="str">
        <f t="array" ref="G279">IFERROR(E279*INDEX(PRECIOS!$B$2:$E$44,MATCH(F279,PRECIOS!$B$2:$B$44,0),4),"")</f>
        <v/>
      </c>
      <c r="H279" s="2">
        <v>0.97</v>
      </c>
      <c r="I279" s="2">
        <f t="shared" si="24"/>
        <v>0.67</v>
      </c>
      <c r="J279" s="15">
        <f>IFERROR(LOOKUP(H279,Masterline!$A$2:$A$34,Masterline!$D$2:$D$34)-(H279-INT(H279))*LOOKUP(H279,Masterline!$A$2:$A$34,Masterline!$E$2:$E$34),"")</f>
        <v>14.19924</v>
      </c>
      <c r="K279" s="28">
        <f t="shared" si="23"/>
        <v>363022.1882</v>
      </c>
      <c r="L279" s="117">
        <f>iferror(E279/(VLOOKUP(C279,'SIEMB. CAMAGUI'!$B$2:$C$103,2,FALSE)*N279*I279/1000),"")</f>
        <v>0.6636460554</v>
      </c>
      <c r="M279" s="118">
        <f>IFERROR(K279/VLOOKUP(C279,'SIEMB. CAMAGUI'!$B$2:$C$103,2,FALSE),"")</f>
        <v>0.4537777352</v>
      </c>
      <c r="N279" s="23">
        <v>0.7</v>
      </c>
      <c r="O279" s="71">
        <f>IFERROR(N279*VLOOKUP(C279,'SIEMB. CAMAGUI'!$B$2:$D$103,3,FALSE),"")</f>
        <v>93333.33333</v>
      </c>
      <c r="P279" s="2">
        <v>1.5</v>
      </c>
      <c r="Q279" s="2">
        <f t="shared" si="21"/>
        <v>2.47</v>
      </c>
      <c r="R279" s="15">
        <f>IFERROR(LOOKUP(Q279,Masterline!$A$2:$A$34,Masterline!$D$2:$D$34)-(Q279-INT(Q279))*LOOKUP(Q279,Masterline!$A$2:$A$34,Masterline!$E$2:$E$34),"")</f>
        <v>10.3992</v>
      </c>
      <c r="S279" s="181">
        <f>IFERROR((Q279)*VLOOKUP(C279,'SIEMB. CAMAGUI'!$B$2:$C$103,2,FALSE)*(N279-0.002222*7)*((J279+R279)/2/100)/1000,"")</f>
        <v>166.3426822</v>
      </c>
      <c r="T279" s="173">
        <f t="shared" si="22"/>
        <v>29.08567054</v>
      </c>
      <c r="U279" s="71">
        <f t="shared" si="25"/>
        <v>352.1315225</v>
      </c>
    </row>
    <row r="280">
      <c r="A280" s="109">
        <v>45243.0</v>
      </c>
      <c r="B280" s="2">
        <v>3.0</v>
      </c>
      <c r="C280" s="2" t="s">
        <v>273</v>
      </c>
      <c r="D280" s="2">
        <v>62.5</v>
      </c>
      <c r="E280" s="2">
        <v>336.0</v>
      </c>
      <c r="F280" s="2" t="s">
        <v>746</v>
      </c>
      <c r="G280" s="17" t="str">
        <f t="array" ref="G280">IFERROR(E280*INDEX(PRECIOS!$B$2:$E$44,MATCH(F280,PRECIOS!$B$2:$B$44,0),4),"")</f>
        <v/>
      </c>
      <c r="H280" s="2">
        <v>1.0</v>
      </c>
      <c r="I280" s="2">
        <f t="shared" si="24"/>
        <v>0.7</v>
      </c>
      <c r="J280" s="15">
        <f>IFERROR(LOOKUP(H280,Masterline!$A$2:$A$34,Masterline!$D$2:$D$34)-(H280-INT(H280))*LOOKUP(H280,Masterline!$A$2:$A$34,Masterline!$E$2:$E$34),"")</f>
        <v>14.112</v>
      </c>
      <c r="K280" s="28">
        <f t="shared" si="23"/>
        <v>442885.4875</v>
      </c>
      <c r="L280" s="117">
        <f>iferror(E280/(VLOOKUP(C280,'SIEMB. CAMAGUI'!$B$2:$C$103,2,FALSE)*N280*I280/1000),"")</f>
        <v>0.6530612245</v>
      </c>
      <c r="M280" s="118">
        <f>IFERROR(K280/VLOOKUP(C280,'SIEMB. CAMAGUI'!$B$2:$C$103,2,FALSE),"")</f>
        <v>0.4217957024</v>
      </c>
      <c r="N280" s="23">
        <v>0.7</v>
      </c>
      <c r="O280" s="71">
        <f>IFERROR(N280*VLOOKUP(C280,'SIEMB. CAMAGUI'!$B$2:$D$103,3,FALSE),"")</f>
        <v>105000</v>
      </c>
      <c r="P280" s="2">
        <v>1.5</v>
      </c>
      <c r="Q280" s="2">
        <f t="shared" si="21"/>
        <v>2.5</v>
      </c>
      <c r="R280" s="15">
        <f>IFERROR(LOOKUP(Q280,Masterline!$A$2:$A$34,Masterline!$D$2:$D$34)-(Q280-INT(Q280))*LOOKUP(Q280,Masterline!$A$2:$A$34,Masterline!$E$2:$E$34),"")</f>
        <v>10.356</v>
      </c>
      <c r="S280" s="181">
        <f>IFERROR((Q280)*VLOOKUP(C280,'SIEMB. CAMAGUI'!$B$2:$C$103,2,FALSE)*(N280-0.002222*7)*((J280+R280)/2/100)/1000,"")</f>
        <v>219.8046996</v>
      </c>
      <c r="T280" s="173">
        <f t="shared" si="22"/>
        <v>39.32617489</v>
      </c>
      <c r="U280" s="71">
        <f t="shared" si="25"/>
        <v>442.8854875</v>
      </c>
    </row>
    <row r="281">
      <c r="A281" s="109">
        <v>45243.0</v>
      </c>
      <c r="B281" s="2">
        <v>4.0</v>
      </c>
      <c r="C281" s="2" t="s">
        <v>266</v>
      </c>
      <c r="D281" s="2">
        <v>300.0</v>
      </c>
      <c r="E281" s="2">
        <v>1949.0</v>
      </c>
      <c r="F281" s="2" t="s">
        <v>54</v>
      </c>
      <c r="G281" s="17">
        <f t="array" ref="G281">IFERROR(E281*INDEX(PRECIOS!$B$2:$E$44,MATCH(F281,PRECIOS!$B$2:$B$44,0),4),"")</f>
        <v>1910.02</v>
      </c>
      <c r="H281" s="2">
        <v>11.0</v>
      </c>
      <c r="I281" s="2">
        <f t="shared" si="24"/>
        <v>3</v>
      </c>
      <c r="J281" s="15">
        <f>IFERROR(LOOKUP(H281,Masterline!$A$2:$A$34,Masterline!$D$2:$D$34)-(H281-INT(H281))*LOOKUP(H281,Masterline!$A$2:$A$34,Masterline!$E$2:$E$34),"")</f>
        <v>4.608</v>
      </c>
      <c r="K281" s="28">
        <f t="shared" si="23"/>
        <v>591856.0606</v>
      </c>
      <c r="L281" s="117">
        <f>iferror(E281/(VLOOKUP(C281,'SIEMB. CAMAGUI'!$B$2:$C$103,2,FALSE)*N281*I281/1000),"")</f>
        <v>1.032856386</v>
      </c>
      <c r="M281" s="118">
        <f>IFERROR(K281/VLOOKUP(C281,'SIEMB. CAMAGUI'!$B$2:$C$103,2,FALSE),"")</f>
        <v>0.7998054873</v>
      </c>
      <c r="N281" s="23">
        <v>0.85</v>
      </c>
      <c r="O281" s="71">
        <f>IFERROR(N281*VLOOKUP(C281,'SIEMB. CAMAGUI'!$B$2:$D$103,3,FALSE),"")</f>
        <v>131041.6667</v>
      </c>
      <c r="P281" s="2">
        <v>2.75</v>
      </c>
      <c r="Q281" s="2">
        <f t="shared" si="21"/>
        <v>13.75</v>
      </c>
      <c r="R281" s="15">
        <f>IFERROR(LOOKUP(Q281,Masterline!$A$2:$A$34,Masterline!$D$2:$D$34)-(Q281-INT(Q281))*LOOKUP(Q281,Masterline!$A$2:$A$34,Masterline!$E$2:$E$34),"")</f>
        <v>4.131</v>
      </c>
      <c r="S281" s="181">
        <f>IFERROR((Q281)*VLOOKUP(C281,'SIEMB. CAMAGUI'!$B$2:$C$103,2,FALSE)*(N281-0.002222*7)*((J281+R281)/2/100)/1000,"")</f>
        <v>370.9918753</v>
      </c>
      <c r="T281" s="173">
        <f t="shared" si="22"/>
        <v>17.74796884</v>
      </c>
      <c r="U281" s="71">
        <f t="shared" si="25"/>
        <v>6510.416667</v>
      </c>
    </row>
    <row r="282">
      <c r="A282" s="109">
        <v>45243.0</v>
      </c>
      <c r="B282" s="2">
        <v>5.0</v>
      </c>
      <c r="C282" s="2" t="s">
        <v>268</v>
      </c>
      <c r="D282" s="2">
        <v>337.0</v>
      </c>
      <c r="E282" s="2">
        <v>2110.0</v>
      </c>
      <c r="F282" s="2" t="s">
        <v>54</v>
      </c>
      <c r="G282" s="17">
        <f t="array" ref="G282">IFERROR(E282*INDEX(PRECIOS!$B$2:$E$44,MATCH(F282,PRECIOS!$B$2:$B$44,0),4),"")</f>
        <v>2067.8</v>
      </c>
      <c r="H282" s="2">
        <v>10.3</v>
      </c>
      <c r="I282" s="2">
        <f t="shared" si="24"/>
        <v>2.8</v>
      </c>
      <c r="J282" s="15">
        <f>IFERROR(LOOKUP(H282,Masterline!$A$2:$A$34,Masterline!$D$2:$D$34)-(H282-INT(H282))*LOOKUP(H282,Masterline!$A$2:$A$34,Masterline!$E$2:$E$34),"")</f>
        <v>4.7712</v>
      </c>
      <c r="K282" s="28">
        <f t="shared" si="23"/>
        <v>685748.797</v>
      </c>
      <c r="L282" s="117">
        <f>iferror(E282/(VLOOKUP(C282,'SIEMB. CAMAGUI'!$B$2:$C$103,2,FALSE)*N282*I282/1000),"")</f>
        <v>1.124733475</v>
      </c>
      <c r="M282" s="118">
        <f>IFERROR(K282/VLOOKUP(C282,'SIEMB. CAMAGUI'!$B$2:$C$103,2,FALSE),"")</f>
        <v>1.023505667</v>
      </c>
      <c r="N282" s="23">
        <v>1.0</v>
      </c>
      <c r="O282" s="71">
        <f>IFERROR(N282*VLOOKUP(C282,'SIEMB. CAMAGUI'!$B$2:$D$103,3,FALSE),"")</f>
        <v>159523.8095</v>
      </c>
      <c r="P282" s="2">
        <v>2.75</v>
      </c>
      <c r="Q282" s="2">
        <f t="shared" si="21"/>
        <v>13.05</v>
      </c>
      <c r="R282" s="15">
        <f>IFERROR(LOOKUP(Q282,Masterline!$A$2:$A$34,Masterline!$D$2:$D$34)-(Q282-INT(Q282))*LOOKUP(Q282,Masterline!$A$2:$A$34,Masterline!$E$2:$E$34),"")</f>
        <v>4.2402</v>
      </c>
      <c r="S282" s="181">
        <f>IFERROR((Q282)*VLOOKUP(C282,'SIEMB. CAMAGUI'!$B$2:$C$103,2,FALSE)*(N282-0.002222*7)*((J282+R282)/2/100)/1000,"")</f>
        <v>387.8282898</v>
      </c>
      <c r="T282" s="173">
        <f t="shared" si="22"/>
        <v>12.70707244</v>
      </c>
      <c r="U282" s="71">
        <f t="shared" si="25"/>
        <v>7063.212609</v>
      </c>
    </row>
    <row r="283">
      <c r="A283" s="109">
        <v>45243.0</v>
      </c>
      <c r="B283" s="2">
        <v>6.0</v>
      </c>
      <c r="C283" s="2" t="s">
        <v>269</v>
      </c>
      <c r="D283" s="2">
        <v>400.0</v>
      </c>
      <c r="E283" s="2">
        <v>2599.0</v>
      </c>
      <c r="F283" s="2" t="s">
        <v>54</v>
      </c>
      <c r="G283" s="17">
        <f t="array" ref="G283">IFERROR(E283*INDEX(PRECIOS!$B$2:$E$44,MATCH(F283,PRECIOS!$B$2:$B$44,0),4),"")</f>
        <v>2547.02</v>
      </c>
      <c r="H283" s="2">
        <v>11.1</v>
      </c>
      <c r="I283" s="2">
        <f t="shared" si="24"/>
        <v>3</v>
      </c>
      <c r="J283" s="15">
        <f>IFERROR(LOOKUP(H283,Masterline!$A$2:$A$34,Masterline!$D$2:$D$34)-(H283-INT(H283))*LOOKUP(H283,Masterline!$A$2:$A$34,Masterline!$E$2:$E$34),"")</f>
        <v>4.5888</v>
      </c>
      <c r="K283" s="28">
        <f t="shared" si="23"/>
        <v>785304.1326</v>
      </c>
      <c r="L283" s="117">
        <f>iferror(E283/(VLOOKUP(C283,'SIEMB. CAMAGUI'!$B$2:$C$103,2,FALSE)*N283*I283/1000),"")</f>
        <v>1.05010101</v>
      </c>
      <c r="M283" s="118">
        <f>IFERROR(K283/VLOOKUP(C283,'SIEMB. CAMAGUI'!$B$2:$C$103,2,FALSE),"")</f>
        <v>0.7139128478</v>
      </c>
      <c r="N283" s="23">
        <v>0.75</v>
      </c>
      <c r="O283" s="71">
        <f>IFERROR(N283*VLOOKUP(C283,'SIEMB. CAMAGUI'!$B$2:$D$103,3,FALSE),"")</f>
        <v>94285.71429</v>
      </c>
      <c r="P283" s="2">
        <v>3.0</v>
      </c>
      <c r="Q283" s="2">
        <f t="shared" si="21"/>
        <v>14.1</v>
      </c>
      <c r="R283" s="15">
        <f>IFERROR(LOOKUP(Q283,Masterline!$A$2:$A$34,Masterline!$D$2:$D$34)-(Q283-INT(Q283))*LOOKUP(Q283,Masterline!$A$2:$A$34,Masterline!$E$2:$E$34),"")</f>
        <v>4.0656</v>
      </c>
      <c r="S283" s="181">
        <f>IFERROR((Q283)*VLOOKUP(C283,'SIEMB. CAMAGUI'!$B$2:$C$103,2,FALSE)*(N283-0.002222*7)*((J283+R283)/2/100)/1000,"")</f>
        <v>492.9224928</v>
      </c>
      <c r="T283" s="173">
        <f t="shared" si="22"/>
        <v>23.2306232</v>
      </c>
      <c r="U283" s="71">
        <f t="shared" si="25"/>
        <v>8716.875872</v>
      </c>
    </row>
    <row r="284">
      <c r="A284" s="109">
        <v>45250.0</v>
      </c>
      <c r="B284" s="169">
        <v>1.0</v>
      </c>
      <c r="C284" s="2" t="s">
        <v>270</v>
      </c>
      <c r="D284" s="2">
        <v>187.5</v>
      </c>
      <c r="E284" s="2">
        <v>886.0</v>
      </c>
      <c r="F284" s="2" t="s">
        <v>56</v>
      </c>
      <c r="G284" s="17">
        <f t="array" ref="G284">IFERROR(E284*INDEX(PRECIOS!$B$2:$E$44,MATCH(F284,PRECIOS!$B$2:$B$44,0),4),"")</f>
        <v>1190.784</v>
      </c>
      <c r="H284" s="2">
        <v>2.6</v>
      </c>
      <c r="I284" s="2">
        <f t="shared" si="24"/>
        <v>1.2</v>
      </c>
      <c r="J284" s="15">
        <f>IFERROR(LOOKUP(H284,Masterline!$A$2:$A$34,Masterline!$D$2:$D$34)-(H284-INT(H284))*LOOKUP(H284,Masterline!$A$2:$A$34,Masterline!$E$2:$E$34),"")</f>
        <v>10.212</v>
      </c>
      <c r="K284" s="28">
        <f t="shared" si="23"/>
        <v>706182.7714</v>
      </c>
      <c r="L284" s="117">
        <f>iferror(E284/(VLOOKUP(C284,'SIEMB. CAMAGUI'!$B$2:$C$103,2,FALSE)*N284*I284/1000),"")</f>
        <v>0.8560386473</v>
      </c>
      <c r="M284" s="118">
        <f>IFERROR(K284/VLOOKUP(C284,'SIEMB. CAMAGUI'!$B$2:$C$103,2,FALSE),"")</f>
        <v>0.6140719751</v>
      </c>
      <c r="N284" s="23">
        <v>0.75</v>
      </c>
      <c r="O284" s="71">
        <f>IFERROR(N284*VLOOKUP(C284,'SIEMB. CAMAGUI'!$B$2:$D$103,3,FALSE),"")</f>
        <v>105311.3553</v>
      </c>
      <c r="P284" s="2">
        <v>2.25</v>
      </c>
      <c r="Q284" s="2">
        <f t="shared" si="21"/>
        <v>4.85</v>
      </c>
      <c r="R284" s="15">
        <f>IFERROR(LOOKUP(Q284,Masterline!$A$2:$A$34,Masterline!$D$2:$D$34)-(Q284-INT(Q284))*LOOKUP(Q284,Masterline!$A$2:$A$34,Masterline!$E$2:$E$34),"")</f>
        <v>7.6428</v>
      </c>
      <c r="S284" s="181">
        <f>IFERROR((Q284)*VLOOKUP(C284,'SIEMB. CAMAGUI'!$B$2:$C$103,2,FALSE)*(N284-0.002222*7)*((J284+R284)/2/100)/1000,"")</f>
        <v>365.6995644</v>
      </c>
      <c r="T284" s="173">
        <f t="shared" si="22"/>
        <v>44.54989109</v>
      </c>
      <c r="U284" s="71">
        <f t="shared" si="25"/>
        <v>1836.075206</v>
      </c>
    </row>
    <row r="285">
      <c r="A285" s="109">
        <v>45250.0</v>
      </c>
      <c r="B285" s="171">
        <v>2.0</v>
      </c>
      <c r="C285" s="2" t="s">
        <v>272</v>
      </c>
      <c r="D285" s="2">
        <v>112.5</v>
      </c>
      <c r="E285" s="2">
        <v>561.0</v>
      </c>
      <c r="F285" s="2" t="s">
        <v>56</v>
      </c>
      <c r="G285" s="17">
        <f t="array" ref="G285">IFERROR(E285*INDEX(PRECIOS!$B$2:$E$44,MATCH(F285,PRECIOS!$B$2:$B$44,0),4),"")</f>
        <v>753.984</v>
      </c>
      <c r="H285" s="2">
        <v>2.5</v>
      </c>
      <c r="I285" s="2">
        <f t="shared" si="24"/>
        <v>1.53</v>
      </c>
      <c r="J285" s="15">
        <f>IFERROR(LOOKUP(H285,Masterline!$A$2:$A$34,Masterline!$D$2:$D$34)-(H285-INT(H285))*LOOKUP(H285,Masterline!$A$2:$A$34,Masterline!$E$2:$E$34),"")</f>
        <v>10.356</v>
      </c>
      <c r="K285" s="28">
        <f t="shared" si="23"/>
        <v>434530.7068</v>
      </c>
      <c r="L285" s="117">
        <f>iferror(E285/(VLOOKUP(C285,'SIEMB. CAMAGUI'!$B$2:$C$103,2,FALSE)*N285*I285/1000),"")</f>
        <v>0.6111111111</v>
      </c>
      <c r="M285" s="118">
        <f>IFERROR(K285/VLOOKUP(C285,'SIEMB. CAMAGUI'!$B$2:$C$103,2,FALSE),"")</f>
        <v>0.5431633835</v>
      </c>
      <c r="N285" s="23">
        <v>0.75</v>
      </c>
      <c r="O285" s="71">
        <f>IFERROR(N285*VLOOKUP(C285,'SIEMB. CAMAGUI'!$B$2:$D$103,3,FALSE),"")</f>
        <v>100000</v>
      </c>
      <c r="P285" s="2">
        <v>2.25</v>
      </c>
      <c r="Q285" s="2">
        <f t="shared" si="21"/>
        <v>4.75</v>
      </c>
      <c r="R285" s="15">
        <f>IFERROR(LOOKUP(Q285,Masterline!$A$2:$A$34,Masterline!$D$2:$D$34)-(Q285-INT(Q285))*LOOKUP(Q285,Masterline!$A$2:$A$34,Masterline!$E$2:$E$34),"")</f>
        <v>7.746</v>
      </c>
      <c r="S285" s="181">
        <f>IFERROR((Q285)*VLOOKUP(C285,'SIEMB. CAMAGUI'!$B$2:$C$103,2,FALSE)*(N285-0.002222*7)*((J285+R285)/2/100)/1000,"")</f>
        <v>252.6038883</v>
      </c>
      <c r="T285" s="173">
        <f t="shared" si="22"/>
        <v>35.02597209</v>
      </c>
      <c r="U285" s="71">
        <f t="shared" si="25"/>
        <v>1086.326767</v>
      </c>
    </row>
    <row r="286">
      <c r="A286" s="109">
        <v>45250.0</v>
      </c>
      <c r="B286" s="171">
        <v>3.0</v>
      </c>
      <c r="C286" s="2" t="s">
        <v>273</v>
      </c>
      <c r="D286" s="2">
        <v>175.0</v>
      </c>
      <c r="E286" s="2">
        <v>886.0</v>
      </c>
      <c r="F286" s="2" t="s">
        <v>56</v>
      </c>
      <c r="G286" s="17">
        <f t="array" ref="G286">IFERROR(E286*INDEX(PRECIOS!$B$2:$E$44,MATCH(F286,PRECIOS!$B$2:$B$44,0),4),"")</f>
        <v>1190.784</v>
      </c>
      <c r="H286" s="2">
        <v>2.35</v>
      </c>
      <c r="I286" s="2">
        <f t="shared" si="24"/>
        <v>1.35</v>
      </c>
      <c r="J286" s="15">
        <f>IFERROR(LOOKUP(H286,Masterline!$A$2:$A$34,Masterline!$D$2:$D$34)-(H286-INT(H286))*LOOKUP(H286,Masterline!$A$2:$A$34,Masterline!$E$2:$E$34),"")</f>
        <v>10.572</v>
      </c>
      <c r="K286" s="28">
        <f t="shared" si="23"/>
        <v>704389.757</v>
      </c>
      <c r="L286" s="117">
        <f>iferror(E286/(VLOOKUP(C286,'SIEMB. CAMAGUI'!$B$2:$C$103,2,FALSE)*N286*I286/1000),"")</f>
        <v>0.8333921223</v>
      </c>
      <c r="M286" s="118">
        <f>IFERROR(K286/VLOOKUP(C286,'SIEMB. CAMAGUI'!$B$2:$C$103,2,FALSE),"")</f>
        <v>0.6708473876</v>
      </c>
      <c r="N286" s="23">
        <v>0.75</v>
      </c>
      <c r="O286" s="71">
        <f>IFERROR(N286*VLOOKUP(C286,'SIEMB. CAMAGUI'!$B$2:$D$103,3,FALSE),"")</f>
        <v>112500</v>
      </c>
      <c r="P286" s="2">
        <v>2.25</v>
      </c>
      <c r="Q286" s="2">
        <f t="shared" si="21"/>
        <v>4.6</v>
      </c>
      <c r="R286" s="15">
        <f>IFERROR(LOOKUP(Q286,Masterline!$A$2:$A$34,Masterline!$D$2:$D$34)-(Q286-INT(Q286))*LOOKUP(Q286,Masterline!$A$2:$A$34,Masterline!$E$2:$E$34),"")</f>
        <v>7.9008</v>
      </c>
      <c r="S286" s="181">
        <f>IFERROR((Q286)*VLOOKUP(C286,'SIEMB. CAMAGUI'!$B$2:$C$103,2,FALSE)*(N286-0.002222*7)*((J286+R286)/2/100)/1000,"")</f>
        <v>327.6496688</v>
      </c>
      <c r="T286" s="173">
        <f t="shared" si="22"/>
        <v>38.16241719</v>
      </c>
      <c r="U286" s="71">
        <f t="shared" si="25"/>
        <v>1655.315929</v>
      </c>
    </row>
    <row r="287">
      <c r="A287" s="109">
        <v>45250.0</v>
      </c>
      <c r="B287" s="171">
        <v>4.0</v>
      </c>
      <c r="C287" s="2" t="s">
        <v>266</v>
      </c>
      <c r="D287" s="2">
        <v>325.0</v>
      </c>
      <c r="E287" s="2">
        <v>2212.0</v>
      </c>
      <c r="F287" s="2" t="s">
        <v>54</v>
      </c>
      <c r="G287" s="17">
        <f t="array" ref="G287">IFERROR(E287*INDEX(PRECIOS!$B$2:$E$44,MATCH(F287,PRECIOS!$B$2:$B$44,0),4),"")</f>
        <v>2167.76</v>
      </c>
      <c r="H287" s="2">
        <v>13.5</v>
      </c>
      <c r="I287" s="2">
        <f t="shared" si="24"/>
        <v>2.5</v>
      </c>
      <c r="J287" s="15">
        <f>IFERROR(LOOKUP(H287,Masterline!$A$2:$A$34,Masterline!$D$2:$D$34)-(H287-INT(H287))*LOOKUP(H287,Masterline!$A$2:$A$34,Masterline!$E$2:$E$34),"")</f>
        <v>4.17</v>
      </c>
      <c r="K287" s="28">
        <f t="shared" si="23"/>
        <v>577315.925</v>
      </c>
      <c r="L287" s="117">
        <f>iferror(E287/(VLOOKUP(C287,'SIEMB. CAMAGUI'!$B$2:$C$103,2,FALSE)*N287*I287/1000),"")</f>
        <v>1.440573103</v>
      </c>
      <c r="M287" s="118">
        <f>IFERROR(K287/VLOOKUP(C287,'SIEMB. CAMAGUI'!$B$2:$C$103,2,FALSE),"")</f>
        <v>0.7801566555</v>
      </c>
      <c r="N287" s="23">
        <v>0.83</v>
      </c>
      <c r="O287" s="71">
        <f>IFERROR(N287*VLOOKUP(C287,'SIEMB. CAMAGUI'!$B$2:$D$103,3,FALSE),"")</f>
        <v>127958.3333</v>
      </c>
      <c r="P287" s="2">
        <v>3.0</v>
      </c>
      <c r="Q287" s="2">
        <f t="shared" si="21"/>
        <v>16.5</v>
      </c>
      <c r="R287" s="15">
        <f>IFERROR(LOOKUP(Q287,Masterline!$A$2:$A$34,Masterline!$D$2:$D$34)-(Q287-INT(Q287))*LOOKUP(Q287,Masterline!$A$2:$A$34,Masterline!$E$2:$E$34),"")</f>
        <v>3.726</v>
      </c>
      <c r="S287" s="181">
        <f>IFERROR((Q287)*VLOOKUP(C287,'SIEMB. CAMAGUI'!$B$2:$C$103,2,FALSE)*(N287-0.002222*7)*((J287+R287)/2/100)/1000,"")</f>
        <v>392.6043459</v>
      </c>
      <c r="T287" s="173">
        <f t="shared" si="22"/>
        <v>16.90108646</v>
      </c>
      <c r="U287" s="71">
        <f t="shared" si="25"/>
        <v>7793.764988</v>
      </c>
    </row>
    <row r="288">
      <c r="A288" s="109">
        <v>45250.0</v>
      </c>
      <c r="B288" s="171">
        <v>5.0</v>
      </c>
      <c r="C288" s="2" t="s">
        <v>268</v>
      </c>
      <c r="D288" s="2">
        <v>350.0</v>
      </c>
      <c r="E288" s="2">
        <v>2399.0</v>
      </c>
      <c r="F288" s="2" t="s">
        <v>54</v>
      </c>
      <c r="G288" s="17">
        <f t="array" ref="G288">IFERROR(E288*INDEX(PRECIOS!$B$2:$E$44,MATCH(F288,PRECIOS!$B$2:$B$44,0),4),"")</f>
        <v>2351.02</v>
      </c>
      <c r="H288" s="2">
        <v>12.3</v>
      </c>
      <c r="I288" s="2">
        <f t="shared" si="24"/>
        <v>2</v>
      </c>
      <c r="J288" s="15">
        <f>IFERROR(LOOKUP(H288,Masterline!$A$2:$A$34,Masterline!$D$2:$D$34)-(H288-INT(H288))*LOOKUP(H288,Masterline!$A$2:$A$34,Masterline!$E$2:$E$34),"")</f>
        <v>4.3608</v>
      </c>
      <c r="K288" s="28">
        <f t="shared" si="23"/>
        <v>652524.4119</v>
      </c>
      <c r="L288" s="117">
        <f>iferror(E288/(VLOOKUP(C288,'SIEMB. CAMAGUI'!$B$2:$C$103,2,FALSE)*N288*I288/1000),"")</f>
        <v>1.738153891</v>
      </c>
      <c r="M288" s="118">
        <f>IFERROR(K288/VLOOKUP(C288,'SIEMB. CAMAGUI'!$B$2:$C$103,2,FALSE),"")</f>
        <v>0.9739170326</v>
      </c>
      <c r="N288" s="23">
        <v>1.03</v>
      </c>
      <c r="O288" s="71">
        <f>IFERROR(N288*VLOOKUP(C288,'SIEMB. CAMAGUI'!$B$2:$D$103,3,FALSE),"")</f>
        <v>164309.5238</v>
      </c>
      <c r="P288" s="2">
        <v>2.5</v>
      </c>
      <c r="Q288" s="2">
        <f t="shared" si="21"/>
        <v>14.8</v>
      </c>
      <c r="R288" s="15">
        <f>IFERROR(LOOKUP(Q288,Masterline!$A$2:$A$34,Masterline!$D$2:$D$34)-(Q288-INT(Q288))*LOOKUP(Q288,Masterline!$A$2:$A$34,Masterline!$E$2:$E$34),"")</f>
        <v>3.9648</v>
      </c>
      <c r="S288" s="181">
        <f>IFERROR((Q288)*VLOOKUP(C288,'SIEMB. CAMAGUI'!$B$2:$C$103,2,FALSE)*(N288-0.002222*7)*((J288+R288)/2/100)/1000,"")</f>
        <v>418.7463148</v>
      </c>
      <c r="T288" s="173">
        <f t="shared" si="22"/>
        <v>17.1865787</v>
      </c>
      <c r="U288" s="71">
        <f t="shared" si="25"/>
        <v>8026.050266</v>
      </c>
    </row>
    <row r="289">
      <c r="A289" s="109">
        <v>45250.0</v>
      </c>
      <c r="B289" s="171">
        <v>6.0</v>
      </c>
      <c r="C289" s="2" t="s">
        <v>269</v>
      </c>
      <c r="D289" s="2">
        <v>450.0</v>
      </c>
      <c r="E289" s="2">
        <v>2975.0</v>
      </c>
      <c r="F289" s="2" t="s">
        <v>54</v>
      </c>
      <c r="G289" s="17">
        <f t="array" ref="G289">IFERROR(E289*INDEX(PRECIOS!$B$2:$E$44,MATCH(F289,PRECIOS!$B$2:$B$44,0),4),"")</f>
        <v>2915.5</v>
      </c>
      <c r="H289" s="2">
        <v>13.3</v>
      </c>
      <c r="I289" s="2">
        <f t="shared" si="24"/>
        <v>2.2</v>
      </c>
      <c r="J289" s="15">
        <f>IFERROR(LOOKUP(H289,Masterline!$A$2:$A$34,Masterline!$D$2:$D$34)-(H289-INT(H289))*LOOKUP(H289,Masterline!$A$2:$A$34,Masterline!$E$2:$E$34),"")</f>
        <v>4.2012</v>
      </c>
      <c r="K289" s="28">
        <f t="shared" si="23"/>
        <v>805355.2905</v>
      </c>
      <c r="L289" s="117">
        <f>iferror(E289/(VLOOKUP(C289,'SIEMB. CAMAGUI'!$B$2:$C$103,2,FALSE)*N289*I289/1000),"")</f>
        <v>1.57607544</v>
      </c>
      <c r="M289" s="118">
        <f>IFERROR(K289/VLOOKUP(C289,'SIEMB. CAMAGUI'!$B$2:$C$103,2,FALSE),"")</f>
        <v>0.7321411732</v>
      </c>
      <c r="N289" s="23">
        <v>0.78</v>
      </c>
      <c r="O289" s="71">
        <f>IFERROR(N289*VLOOKUP(C289,'SIEMB. CAMAGUI'!$B$2:$D$103,3,FALSE),"")</f>
        <v>98057.14286</v>
      </c>
      <c r="P289" s="2">
        <v>3.0</v>
      </c>
      <c r="Q289" s="2">
        <f t="shared" si="21"/>
        <v>16.3</v>
      </c>
      <c r="R289" s="15">
        <f>IFERROR(LOOKUP(Q289,Masterline!$A$2:$A$34,Masterline!$D$2:$D$34)-(Q289-INT(Q289))*LOOKUP(Q289,Masterline!$A$2:$A$34,Masterline!$E$2:$E$34),"")</f>
        <v>3.7524</v>
      </c>
      <c r="S289" s="181">
        <f>IFERROR((Q289)*VLOOKUP(C289,'SIEMB. CAMAGUI'!$B$2:$C$103,2,FALSE)*(N289-0.002222*7)*((J289+R289)/2/100)/1000,"")</f>
        <v>545.0807593</v>
      </c>
      <c r="T289" s="173">
        <f t="shared" si="22"/>
        <v>23.77018983</v>
      </c>
      <c r="U289" s="71">
        <f t="shared" si="25"/>
        <v>10711.22536</v>
      </c>
    </row>
    <row r="290">
      <c r="A290" s="109">
        <v>45257.0</v>
      </c>
      <c r="B290" s="169">
        <v>1.0</v>
      </c>
      <c r="C290" s="2" t="s">
        <v>270</v>
      </c>
      <c r="D290" s="2">
        <v>325.0</v>
      </c>
      <c r="E290" s="2">
        <v>2137.0</v>
      </c>
      <c r="F290" s="2" t="s">
        <v>54</v>
      </c>
      <c r="G290" s="17">
        <f t="array" ref="G290">IFERROR(E290*INDEX(PRECIOS!$B$2:$E$44,MATCH(F290,PRECIOS!$B$2:$B$44,0),4),"")</f>
        <v>2094.26</v>
      </c>
      <c r="H290" s="2">
        <v>5.0</v>
      </c>
      <c r="I290" s="2">
        <f t="shared" si="24"/>
        <v>2.4</v>
      </c>
      <c r="J290" s="15">
        <f>IFERROR(LOOKUP(H290,Masterline!$A$2:$A$34,Masterline!$D$2:$D$34)-(H290-INT(H290))*LOOKUP(H290,Masterline!$A$2:$A$34,Masterline!$E$2:$E$34),"")</f>
        <v>7.476</v>
      </c>
      <c r="K290" s="28">
        <f t="shared" si="23"/>
        <v>869448.9032</v>
      </c>
      <c r="L290" s="117">
        <f>iferror(E290/(VLOOKUP(C290,'SIEMB. CAMAGUI'!$B$2:$C$103,2,FALSE)*N290*I290/1000),"")</f>
        <v>0.910912191</v>
      </c>
      <c r="M290" s="118">
        <f>IFERROR(K290/VLOOKUP(C290,'SIEMB. CAMAGUI'!$B$2:$C$103,2,FALSE),"")</f>
        <v>0.7560425245</v>
      </c>
      <c r="N290" s="23">
        <v>0.85</v>
      </c>
      <c r="O290" s="71">
        <f>IFERROR(N290*VLOOKUP(C290,'SIEMB. CAMAGUI'!$B$2:$D$103,3,FALSE),"")</f>
        <v>119352.8694</v>
      </c>
      <c r="P290" s="2">
        <v>2.5</v>
      </c>
      <c r="Q290" s="2">
        <f t="shared" si="21"/>
        <v>7.5</v>
      </c>
      <c r="R290" s="15">
        <f>IFERROR(LOOKUP(Q290,Masterline!$A$2:$A$34,Masterline!$D$2:$D$34)-(Q290-INT(Q290))*LOOKUP(Q290,Masterline!$A$2:$A$34,Masterline!$E$2:$E$34),"")</f>
        <v>6.036</v>
      </c>
      <c r="S290" s="181">
        <f>IFERROR((Q290)*VLOOKUP(C290,'SIEMB. CAMAGUI'!$B$2:$C$103,2,FALSE)*(N290-0.002222*7)*((J290+R290)/2/100)/1000,"")</f>
        <v>486.2358564</v>
      </c>
      <c r="T290" s="173">
        <f t="shared" si="22"/>
        <v>40.30896411</v>
      </c>
      <c r="U290" s="71">
        <f t="shared" si="25"/>
        <v>4347.244516</v>
      </c>
    </row>
    <row r="291">
      <c r="A291" s="109">
        <v>45257.0</v>
      </c>
      <c r="B291" s="171">
        <v>2.0</v>
      </c>
      <c r="C291" s="2" t="s">
        <v>272</v>
      </c>
      <c r="D291" s="2">
        <v>225.0</v>
      </c>
      <c r="E291" s="2">
        <v>1337.0</v>
      </c>
      <c r="F291" s="2" t="s">
        <v>54</v>
      </c>
      <c r="G291" s="17">
        <f t="array" ref="G291">IFERROR(E291*INDEX(PRECIOS!$B$2:$E$44,MATCH(F291,PRECIOS!$B$2:$B$44,0),4),"")</f>
        <v>1310.26</v>
      </c>
      <c r="H291" s="2">
        <v>5.0</v>
      </c>
      <c r="I291" s="2">
        <f t="shared" si="24"/>
        <v>2.5</v>
      </c>
      <c r="J291" s="15">
        <f>IFERROR(LOOKUP(H291,Masterline!$A$2:$A$34,Masterline!$D$2:$D$34)-(H291-INT(H291))*LOOKUP(H291,Masterline!$A$2:$A$34,Masterline!$E$2:$E$34),"")</f>
        <v>7.476</v>
      </c>
      <c r="K291" s="28">
        <f t="shared" si="23"/>
        <v>601926.1637</v>
      </c>
      <c r="L291" s="117">
        <f>iferror(E291/(VLOOKUP(C291,'SIEMB. CAMAGUI'!$B$2:$C$103,2,FALSE)*N291*I291/1000),"")</f>
        <v>0.7864705882</v>
      </c>
      <c r="M291" s="118">
        <f>IFERROR(K291/VLOOKUP(C291,'SIEMB. CAMAGUI'!$B$2:$C$103,2,FALSE),"")</f>
        <v>0.7524077047</v>
      </c>
      <c r="N291" s="23">
        <v>0.85</v>
      </c>
      <c r="O291" s="71">
        <f>IFERROR(N291*VLOOKUP(C291,'SIEMB. CAMAGUI'!$B$2:$D$103,3,FALSE),"")</f>
        <v>113333.3333</v>
      </c>
      <c r="P291" s="2">
        <v>2.5</v>
      </c>
      <c r="Q291" s="2">
        <f t="shared" si="21"/>
        <v>7.5</v>
      </c>
      <c r="R291" s="15">
        <f>IFERROR(LOOKUP(Q291,Masterline!$A$2:$A$34,Masterline!$D$2:$D$34)-(Q291-INT(Q291))*LOOKUP(Q291,Masterline!$A$2:$A$34,Masterline!$E$2:$E$34),"")</f>
        <v>6.036</v>
      </c>
      <c r="S291" s="181">
        <f>IFERROR((Q291)*VLOOKUP(C291,'SIEMB. CAMAGUI'!$B$2:$C$103,2,FALSE)*(N291-0.002222*7)*((J291+R291)/2/100)/1000,"")</f>
        <v>338.2510306</v>
      </c>
      <c r="T291" s="173">
        <f t="shared" si="22"/>
        <v>28.31275764</v>
      </c>
      <c r="U291" s="71">
        <f t="shared" si="25"/>
        <v>3009.630819</v>
      </c>
    </row>
    <row r="292">
      <c r="A292" s="109">
        <v>45257.0</v>
      </c>
      <c r="B292" s="171">
        <v>3.0</v>
      </c>
      <c r="C292" s="2" t="s">
        <v>273</v>
      </c>
      <c r="D292" s="2">
        <v>300.0</v>
      </c>
      <c r="E292" s="2">
        <v>1975.0</v>
      </c>
      <c r="F292" s="2" t="s">
        <v>54</v>
      </c>
      <c r="G292" s="17">
        <f t="array" ref="G292">IFERROR(E292*INDEX(PRECIOS!$B$2:$E$44,MATCH(F292,PRECIOS!$B$2:$B$44,0),4),"")</f>
        <v>1935.5</v>
      </c>
      <c r="H292" s="2">
        <v>5.0</v>
      </c>
      <c r="I292" s="2">
        <f t="shared" si="24"/>
        <v>2.65</v>
      </c>
      <c r="J292" s="15">
        <f>IFERROR(LOOKUP(H292,Masterline!$A$2:$A$34,Masterline!$D$2:$D$34)-(H292-INT(H292))*LOOKUP(H292,Masterline!$A$2:$A$34,Masterline!$E$2:$E$34),"")</f>
        <v>7.476</v>
      </c>
      <c r="K292" s="28">
        <f t="shared" si="23"/>
        <v>802568.2183</v>
      </c>
      <c r="L292" s="117">
        <f>iferror(E292/(VLOOKUP(C292,'SIEMB. CAMAGUI'!$B$2:$C$103,2,FALSE)*N292*I292/1000),"")</f>
        <v>0.8350510015</v>
      </c>
      <c r="M292" s="118">
        <f>IFERROR(K292/VLOOKUP(C292,'SIEMB. CAMAGUI'!$B$2:$C$103,2,FALSE),"")</f>
        <v>0.7643506841</v>
      </c>
      <c r="N292" s="23">
        <v>0.85</v>
      </c>
      <c r="O292" s="71">
        <f>IFERROR(N292*VLOOKUP(C292,'SIEMB. CAMAGUI'!$B$2:$D$103,3,FALSE),"")</f>
        <v>127500</v>
      </c>
      <c r="P292" s="2">
        <v>2.5</v>
      </c>
      <c r="Q292" s="2">
        <f t="shared" si="21"/>
        <v>7.5</v>
      </c>
      <c r="R292" s="15">
        <f>IFERROR(LOOKUP(Q292,Masterline!$A$2:$A$34,Masterline!$D$2:$D$34)-(Q292-INT(Q292))*LOOKUP(Q292,Masterline!$A$2:$A$34,Masterline!$E$2:$E$34),"")</f>
        <v>6.036</v>
      </c>
      <c r="S292" s="181">
        <f>IFERROR((Q292)*VLOOKUP(C292,'SIEMB. CAMAGUI'!$B$2:$C$103,2,FALSE)*(N292-0.002222*7)*((J292+R292)/2/100)/1000,"")</f>
        <v>443.9544776</v>
      </c>
      <c r="T292" s="173">
        <f t="shared" si="22"/>
        <v>35.9886194</v>
      </c>
      <c r="U292" s="71">
        <f t="shared" si="25"/>
        <v>4012.841091</v>
      </c>
    </row>
    <row r="293">
      <c r="A293" s="109">
        <v>45257.0</v>
      </c>
      <c r="B293" s="171">
        <v>4.0</v>
      </c>
      <c r="C293" s="2" t="s">
        <v>266</v>
      </c>
      <c r="D293" s="2">
        <v>362.5</v>
      </c>
      <c r="E293" s="2">
        <v>2461.0</v>
      </c>
      <c r="F293" s="2" t="s">
        <v>54</v>
      </c>
      <c r="G293" s="17">
        <f t="array" ref="G293">IFERROR(E293*INDEX(PRECIOS!$B$2:$E$44,MATCH(F293,PRECIOS!$B$2:$B$44,0),4),"")</f>
        <v>2411.78</v>
      </c>
      <c r="H293" s="2">
        <v>16.3</v>
      </c>
      <c r="I293" s="2">
        <f t="shared" si="24"/>
        <v>2.8</v>
      </c>
      <c r="J293" s="15">
        <f>IFERROR(LOOKUP(H293,Masterline!$A$2:$A$34,Masterline!$D$2:$D$34)-(H293-INT(H293))*LOOKUP(H293,Masterline!$A$2:$A$34,Masterline!$E$2:$E$34),"")</f>
        <v>3.7524</v>
      </c>
      <c r="K293" s="28">
        <f t="shared" si="23"/>
        <v>592667.7274</v>
      </c>
      <c r="L293" s="117">
        <f>iferror(E293/(VLOOKUP(C293,'SIEMB. CAMAGUI'!$B$2:$C$103,2,FALSE)*N293*I293/1000),"")</f>
        <v>1.448465016</v>
      </c>
      <c r="M293" s="118">
        <f>IFERROR(K293/VLOOKUP(C293,'SIEMB. CAMAGUI'!$B$2:$C$103,2,FALSE),"")</f>
        <v>0.8009023344</v>
      </c>
      <c r="N293" s="23">
        <v>0.82</v>
      </c>
      <c r="O293" s="71">
        <f>IFERROR(N293*VLOOKUP(C293,'SIEMB. CAMAGUI'!$B$2:$D$103,3,FALSE),"")</f>
        <v>126416.6667</v>
      </c>
      <c r="P293" s="2">
        <v>3.0</v>
      </c>
      <c r="Q293" s="2">
        <f t="shared" si="21"/>
        <v>19.3</v>
      </c>
      <c r="R293" s="15">
        <f>IFERROR(LOOKUP(Q293,Masterline!$A$2:$A$34,Masterline!$D$2:$D$34)-(Q293-INT(Q293))*LOOKUP(Q293,Masterline!$A$2:$A$34,Masterline!$E$2:$E$34),"")</f>
        <v>3.3792</v>
      </c>
      <c r="S293" s="181">
        <f>IFERROR((Q293)*VLOOKUP(C293,'SIEMB. CAMAGUI'!$B$2:$C$103,2,FALSE)*(N293-0.002222*7)*((J293+R293)/2/100)/1000,"")</f>
        <v>409.6782484</v>
      </c>
      <c r="T293" s="173">
        <f t="shared" si="22"/>
        <v>11.79456209</v>
      </c>
      <c r="U293" s="71">
        <f t="shared" si="25"/>
        <v>9660.483957</v>
      </c>
    </row>
    <row r="294">
      <c r="A294" s="109">
        <v>45257.0</v>
      </c>
      <c r="B294" s="171">
        <v>5.0</v>
      </c>
      <c r="C294" s="2" t="s">
        <v>268</v>
      </c>
      <c r="D294" s="2">
        <v>387.5</v>
      </c>
      <c r="E294" s="2">
        <v>2661.0</v>
      </c>
      <c r="F294" s="2" t="s">
        <v>54</v>
      </c>
      <c r="G294" s="17">
        <f t="array" ref="G294">IFERROR(E294*INDEX(PRECIOS!$B$2:$E$44,MATCH(F294,PRECIOS!$B$2:$B$44,0),4),"")</f>
        <v>2607.78</v>
      </c>
      <c r="H294" s="2">
        <v>15.0</v>
      </c>
      <c r="I294" s="2">
        <f t="shared" si="24"/>
        <v>2.7</v>
      </c>
      <c r="J294" s="15">
        <f>IFERROR(LOOKUP(H294,Masterline!$A$2:$A$34,Masterline!$D$2:$D$34)-(H294-INT(H294))*LOOKUP(H294,Masterline!$A$2:$A$34,Masterline!$E$2:$E$34),"")</f>
        <v>3.924</v>
      </c>
      <c r="K294" s="28">
        <f t="shared" si="23"/>
        <v>658341.8281</v>
      </c>
      <c r="L294" s="117">
        <f>iferror(E294/(VLOOKUP(C294,'SIEMB. CAMAGUI'!$B$2:$C$103,2,FALSE)*N294*I294/1000),"")</f>
        <v>1.435100918</v>
      </c>
      <c r="M294" s="118">
        <f>IFERROR(K294/VLOOKUP(C294,'SIEMB. CAMAGUI'!$B$2:$C$103,2,FALSE),"")</f>
        <v>0.9825997434</v>
      </c>
      <c r="N294" s="23">
        <v>1.025</v>
      </c>
      <c r="O294" s="71">
        <f>IFERROR(N294*VLOOKUP(C294,'SIEMB. CAMAGUI'!$B$2:$D$103,3,FALSE),"")</f>
        <v>163511.9048</v>
      </c>
      <c r="P294" s="2">
        <v>3.0</v>
      </c>
      <c r="Q294" s="2">
        <f t="shared" si="21"/>
        <v>18</v>
      </c>
      <c r="R294" s="15">
        <f>IFERROR(LOOKUP(Q294,Masterline!$A$2:$A$34,Masterline!$D$2:$D$34)-(Q294-INT(Q294))*LOOKUP(Q294,Masterline!$A$2:$A$34,Masterline!$E$2:$E$34),"")</f>
        <v>3.528</v>
      </c>
      <c r="S294" s="181">
        <f>IFERROR((Q294)*VLOOKUP(C294,'SIEMB. CAMAGUI'!$B$2:$C$103,2,FALSE)*(N294-0.002222*7)*((J294+R294)/2/100)/1000,"")</f>
        <v>453.600213</v>
      </c>
      <c r="T294" s="173">
        <f t="shared" si="22"/>
        <v>16.52505325</v>
      </c>
      <c r="U294" s="71">
        <f t="shared" si="25"/>
        <v>9875.127421</v>
      </c>
    </row>
    <row r="295">
      <c r="A295" s="109">
        <v>45257.0</v>
      </c>
      <c r="B295" s="171">
        <v>6.0</v>
      </c>
      <c r="C295" s="2" t="s">
        <v>269</v>
      </c>
      <c r="D295" s="2">
        <v>500.0</v>
      </c>
      <c r="E295" s="2">
        <v>3425.0</v>
      </c>
      <c r="F295" s="2" t="s">
        <v>54</v>
      </c>
      <c r="G295" s="17">
        <f t="array" ref="G295">IFERROR(E295*INDEX(PRECIOS!$B$2:$E$44,MATCH(F295,PRECIOS!$B$2:$B$44,0),4),"")</f>
        <v>3356.5</v>
      </c>
      <c r="H295" s="2">
        <v>16.2</v>
      </c>
      <c r="I295" s="2">
        <f t="shared" si="24"/>
        <v>2.9</v>
      </c>
      <c r="J295" s="15">
        <f>IFERROR(LOOKUP(H295,Masterline!$A$2:$A$34,Masterline!$D$2:$D$34)-(H295-INT(H295))*LOOKUP(H295,Masterline!$A$2:$A$34,Masterline!$E$2:$E$34),"")</f>
        <v>3.7656</v>
      </c>
      <c r="K295" s="28">
        <f t="shared" si="23"/>
        <v>819635.5835</v>
      </c>
      <c r="L295" s="117">
        <f>iferror(E295/(VLOOKUP(C295,'SIEMB. CAMAGUI'!$B$2:$C$103,2,FALSE)*N295*I295/1000),"")</f>
        <v>1.376497066</v>
      </c>
      <c r="M295" s="118">
        <f>IFERROR(K295/VLOOKUP(C295,'SIEMB. CAMAGUI'!$B$2:$C$103,2,FALSE),"")</f>
        <v>0.7451232577</v>
      </c>
      <c r="N295" s="23">
        <v>0.78</v>
      </c>
      <c r="O295" s="71">
        <f>IFERROR(N295*VLOOKUP(C295,'SIEMB. CAMAGUI'!$B$2:$D$103,3,FALSE),"")</f>
        <v>98057.14286</v>
      </c>
      <c r="P295" s="2">
        <v>3.0</v>
      </c>
      <c r="Q295" s="2">
        <f t="shared" si="21"/>
        <v>19.2</v>
      </c>
      <c r="R295" s="15">
        <f>IFERROR(LOOKUP(Q295,Masterline!$A$2:$A$34,Masterline!$D$2:$D$34)-(Q295-INT(Q295))*LOOKUP(Q295,Masterline!$A$2:$A$34,Masterline!$E$2:$E$34),"")</f>
        <v>3.3888</v>
      </c>
      <c r="S295" s="181">
        <f>IFERROR((Q295)*VLOOKUP(C295,'SIEMB. CAMAGUI'!$B$2:$C$103,2,FALSE)*(N295-0.002222*7)*((J295+R295)/2/100)/1000,"")</f>
        <v>577.5425</v>
      </c>
      <c r="T295" s="173">
        <f t="shared" si="22"/>
        <v>19.38562501</v>
      </c>
      <c r="U295" s="71">
        <f t="shared" si="25"/>
        <v>13278.09645</v>
      </c>
    </row>
    <row r="296">
      <c r="A296" s="109">
        <v>45264.0</v>
      </c>
      <c r="B296" s="169">
        <v>1.0</v>
      </c>
      <c r="C296" s="2" t="s">
        <v>270</v>
      </c>
      <c r="D296" s="2">
        <v>362.5</v>
      </c>
      <c r="E296" s="2">
        <v>2224.0</v>
      </c>
      <c r="F296" s="2" t="s">
        <v>54</v>
      </c>
      <c r="G296" s="17">
        <f t="array" ref="G296">IFERROR(E296*INDEX(PRECIOS!$B$2:$E$44,MATCH(F296,PRECIOS!$B$2:$B$44,0),4),"")</f>
        <v>2179.52</v>
      </c>
      <c r="H296" s="2">
        <v>7.8</v>
      </c>
      <c r="I296" s="2">
        <f t="shared" si="24"/>
        <v>2.8</v>
      </c>
      <c r="J296" s="15">
        <f>IFERROR(LOOKUP(H296,Masterline!$A$2:$A$34,Masterline!$D$2:$D$34)-(H296-INT(H296))*LOOKUP(H296,Masterline!$A$2:$A$34,Masterline!$E$2:$E$34),"")</f>
        <v>5.8488</v>
      </c>
      <c r="K296" s="28">
        <f t="shared" si="23"/>
        <v>794596.4809</v>
      </c>
      <c r="L296" s="117">
        <f>iferror(E296/(VLOOKUP(C296,'SIEMB. CAMAGUI'!$B$2:$C$103,2,FALSE)*N296*I296/1000),"")</f>
        <v>0.8633540373</v>
      </c>
      <c r="M296" s="118">
        <f>IFERROR(K296/VLOOKUP(C296,'SIEMB. CAMAGUI'!$B$2:$C$103,2,FALSE),"")</f>
        <v>0.6909534616</v>
      </c>
      <c r="N296" s="23">
        <v>0.8</v>
      </c>
      <c r="O296" s="71">
        <f>IFERROR(N296*VLOOKUP(C296,'SIEMB. CAMAGUI'!$B$2:$D$103,3,FALSE),"")</f>
        <v>112332.1123</v>
      </c>
      <c r="P296" s="2">
        <v>2.5</v>
      </c>
      <c r="Q296" s="2">
        <f t="shared" si="21"/>
        <v>10.3</v>
      </c>
      <c r="R296" s="15">
        <f>IFERROR(LOOKUP(Q296,Masterline!$A$2:$A$34,Masterline!$D$2:$D$34)-(Q296-INT(Q296))*LOOKUP(Q296,Masterline!$A$2:$A$34,Masterline!$E$2:$E$34),"")</f>
        <v>4.7712</v>
      </c>
      <c r="S296" s="181">
        <f>IFERROR((Q296)*VLOOKUP(C296,'SIEMB. CAMAGUI'!$B$2:$C$103,2,FALSE)*(N296-0.002222*7)*((J296+R296)/2/100)/1000,"")</f>
        <v>493.3926084</v>
      </c>
      <c r="T296" s="173">
        <f t="shared" si="22"/>
        <v>32.7231521</v>
      </c>
      <c r="U296" s="71">
        <f t="shared" si="25"/>
        <v>6197.852551</v>
      </c>
    </row>
    <row r="297">
      <c r="A297" s="109">
        <v>45264.0</v>
      </c>
      <c r="B297" s="171">
        <v>2.0</v>
      </c>
      <c r="C297" s="2" t="s">
        <v>272</v>
      </c>
      <c r="D297" s="2">
        <v>250.0</v>
      </c>
      <c r="E297" s="2">
        <v>1662.0</v>
      </c>
      <c r="F297" s="2" t="s">
        <v>54</v>
      </c>
      <c r="G297" s="17">
        <f t="array" ref="G297">IFERROR(E297*INDEX(PRECIOS!$B$2:$E$44,MATCH(F297,PRECIOS!$B$2:$B$44,0),4),"")</f>
        <v>1628.76</v>
      </c>
      <c r="H297" s="2">
        <v>7.5</v>
      </c>
      <c r="I297" s="2">
        <f t="shared" si="24"/>
        <v>2.5</v>
      </c>
      <c r="J297" s="15">
        <f>IFERROR(LOOKUP(H297,Masterline!$A$2:$A$34,Masterline!$D$2:$D$34)-(H297-INT(H297))*LOOKUP(H297,Masterline!$A$2:$A$34,Masterline!$E$2:$E$34),"")</f>
        <v>6.036</v>
      </c>
      <c r="K297" s="28">
        <f t="shared" si="23"/>
        <v>552242.1029</v>
      </c>
      <c r="L297" s="117">
        <f>iferror(E297/(VLOOKUP(C297,'SIEMB. CAMAGUI'!$B$2:$C$103,2,FALSE)*N297*I297/1000),"")</f>
        <v>1.03875</v>
      </c>
      <c r="M297" s="118">
        <f>IFERROR(K297/VLOOKUP(C297,'SIEMB. CAMAGUI'!$B$2:$C$103,2,FALSE),"")</f>
        <v>0.6903026287</v>
      </c>
      <c r="N297" s="23">
        <v>0.8</v>
      </c>
      <c r="O297" s="71">
        <f>IFERROR(N297*VLOOKUP(C297,'SIEMB. CAMAGUI'!$B$2:$D$103,3,FALSE),"")</f>
        <v>106666.6667</v>
      </c>
      <c r="P297" s="2">
        <v>2.5</v>
      </c>
      <c r="Q297" s="2">
        <f t="shared" si="21"/>
        <v>10</v>
      </c>
      <c r="R297" s="15">
        <f>IFERROR(LOOKUP(Q297,Masterline!$A$2:$A$34,Masterline!$D$2:$D$34)-(Q297-INT(Q297))*LOOKUP(Q297,Masterline!$A$2:$A$34,Masterline!$E$2:$E$34),"")</f>
        <v>4.836</v>
      </c>
      <c r="S297" s="181">
        <f>IFERROR((Q297)*VLOOKUP(C297,'SIEMB. CAMAGUI'!$B$2:$C$103,2,FALSE)*(N297-0.002222*7)*((J297+R297)/2/100)/1000,"")</f>
        <v>341.1398765</v>
      </c>
      <c r="T297" s="173">
        <f t="shared" si="22"/>
        <v>22.78496912</v>
      </c>
      <c r="U297" s="71">
        <f t="shared" si="25"/>
        <v>4141.815772</v>
      </c>
    </row>
    <row r="298">
      <c r="A298" s="109">
        <v>45264.0</v>
      </c>
      <c r="B298" s="171">
        <v>3.0</v>
      </c>
      <c r="C298" s="2" t="s">
        <v>273</v>
      </c>
      <c r="D298" s="2">
        <v>275.0</v>
      </c>
      <c r="E298" s="2">
        <v>1875.0</v>
      </c>
      <c r="F298" s="2" t="s">
        <v>54</v>
      </c>
      <c r="G298" s="17">
        <f t="array" ref="G298">IFERROR(E298*INDEX(PRECIOS!$B$2:$E$44,MATCH(F298,PRECIOS!$B$2:$B$44,0),4),"")</f>
        <v>1837.5</v>
      </c>
      <c r="H298" s="2">
        <v>7.0</v>
      </c>
      <c r="I298" s="2">
        <f t="shared" si="24"/>
        <v>2</v>
      </c>
      <c r="J298" s="15">
        <f>IFERROR(LOOKUP(H298,Masterline!$A$2:$A$34,Masterline!$D$2:$D$34)-(H298-INT(H298))*LOOKUP(H298,Masterline!$A$2:$A$34,Masterline!$E$2:$E$34),"")</f>
        <v>6.348</v>
      </c>
      <c r="K298" s="28">
        <f t="shared" si="23"/>
        <v>618867.5848</v>
      </c>
      <c r="L298" s="117">
        <f>iferror(E298/(VLOOKUP(C298,'SIEMB. CAMAGUI'!$B$2:$C$103,2,FALSE)*N298*I298/1000),"")</f>
        <v>1.116071429</v>
      </c>
      <c r="M298" s="118">
        <f>IFERROR(K298/VLOOKUP(C298,'SIEMB. CAMAGUI'!$B$2:$C$103,2,FALSE),"")</f>
        <v>0.5893976998</v>
      </c>
      <c r="N298" s="23">
        <v>0.8</v>
      </c>
      <c r="O298" s="71">
        <f>IFERROR(N298*VLOOKUP(C298,'SIEMB. CAMAGUI'!$B$2:$D$103,3,FALSE),"")</f>
        <v>120000</v>
      </c>
      <c r="P298" s="2">
        <v>3.0</v>
      </c>
      <c r="Q298" s="2">
        <f t="shared" si="21"/>
        <v>10</v>
      </c>
      <c r="R298" s="15">
        <f>IFERROR(LOOKUP(Q298,Masterline!$A$2:$A$34,Masterline!$D$2:$D$34)-(Q298-INT(Q298))*LOOKUP(Q298,Masterline!$A$2:$A$34,Masterline!$E$2:$E$34),"")</f>
        <v>4.836</v>
      </c>
      <c r="S298" s="181">
        <f>IFERROR((Q298)*VLOOKUP(C298,'SIEMB. CAMAGUI'!$B$2:$C$103,2,FALSE)*(N298-0.002222*7)*((J298+R298)/2/100)/1000,"")</f>
        <v>460.5953134</v>
      </c>
      <c r="T298" s="173">
        <f t="shared" si="22"/>
        <v>46.39882834</v>
      </c>
      <c r="U298" s="71">
        <f t="shared" si="25"/>
        <v>4332.073094</v>
      </c>
    </row>
    <row r="299">
      <c r="A299" s="109">
        <v>45264.0</v>
      </c>
      <c r="B299" s="171">
        <v>5.0</v>
      </c>
      <c r="C299" s="2" t="s">
        <v>268</v>
      </c>
      <c r="D299" s="15"/>
      <c r="E299" s="2">
        <v>1374.0</v>
      </c>
      <c r="F299" s="2" t="s">
        <v>54</v>
      </c>
      <c r="G299" s="17">
        <f t="array" ref="G299">IFERROR(E299*INDEX(PRECIOS!$B$2:$E$44,MATCH(F299,PRECIOS!$B$2:$B$44,0),4),"")</f>
        <v>1346.52</v>
      </c>
      <c r="H299" s="15"/>
      <c r="I299" s="2">
        <f t="shared" si="24"/>
        <v>-15</v>
      </c>
      <c r="J299" s="15" t="str">
        <f>IFERROR(LOOKUP(H299,Masterline!$A$2:$A$34,Masterline!$D$2:$D$34)-(H299-INT(H299))*LOOKUP(H299,Masterline!$A$2:$A$34,Masterline!$E$2:$E$34),"")</f>
        <v/>
      </c>
      <c r="K299" s="28" t="str">
        <f t="shared" si="23"/>
        <v/>
      </c>
      <c r="L299" s="117" t="str">
        <f>iferror(E299/(VLOOKUP(C299,'SIEMB. CAMAGUI'!$B$2:$C$103,2,FALSE)*N299*I299/1000),"")</f>
        <v/>
      </c>
      <c r="M299" s="118">
        <f>IFERROR(K299/VLOOKUP(C299,'SIEMB. CAMAGUI'!$B$2:$C$103,2,FALSE),"")</f>
        <v>0</v>
      </c>
      <c r="N299" s="23">
        <v>0.0</v>
      </c>
      <c r="O299" s="71">
        <f>IFERROR(N299*VLOOKUP(C299,'SIEMB. CAMAGUI'!$B$2:$D$103,3,FALSE),"")</f>
        <v>0</v>
      </c>
      <c r="P299" s="2">
        <v>0.0</v>
      </c>
      <c r="Q299" s="2">
        <f t="shared" si="21"/>
        <v>0</v>
      </c>
      <c r="R299" s="15" t="str">
        <f>IFERROR(LOOKUP(Q299,Masterline!$A$2:$A$34,Masterline!$D$2:$D$34)-(Q299-INT(Q299))*LOOKUP(Q299,Masterline!$A$2:$A$34,Masterline!$E$2:$E$34),"")</f>
        <v/>
      </c>
      <c r="S299" s="181">
        <f>IFERROR((Q299)*VLOOKUP(C299,'SIEMB. CAMAGUI'!$B$2:$C$103,2,FALSE)*(N299-0.002222*7)*((J299+R299)/2/100)/1000,"")</f>
        <v>0</v>
      </c>
      <c r="T299" s="173">
        <f t="shared" si="22"/>
        <v>0</v>
      </c>
      <c r="U299" s="71">
        <f t="shared" si="25"/>
        <v>0</v>
      </c>
    </row>
    <row r="300">
      <c r="A300" s="109">
        <v>45264.0</v>
      </c>
      <c r="B300" s="171">
        <v>6.0</v>
      </c>
      <c r="C300" s="2" t="s">
        <v>269</v>
      </c>
      <c r="D300" s="15"/>
      <c r="E300" s="2">
        <v>500.0</v>
      </c>
      <c r="F300" s="2" t="s">
        <v>54</v>
      </c>
      <c r="G300" s="17">
        <f t="array" ref="G300">IFERROR(E300*INDEX(PRECIOS!$B$2:$E$44,MATCH(F300,PRECIOS!$B$2:$B$44,0),4),"")</f>
        <v>490</v>
      </c>
      <c r="H300" s="15"/>
      <c r="I300" s="2">
        <f t="shared" si="24"/>
        <v>-16.2</v>
      </c>
      <c r="J300" s="15" t="str">
        <f>IFERROR(LOOKUP(H300,Masterline!$A$2:$A$34,Masterline!$D$2:$D$34)-(H300-INT(H300))*LOOKUP(H300,Masterline!$A$2:$A$34,Masterline!$E$2:$E$34),"")</f>
        <v/>
      </c>
      <c r="K300" s="28" t="str">
        <f t="shared" si="23"/>
        <v/>
      </c>
      <c r="L300" s="117" t="str">
        <f>iferror(E300/(VLOOKUP(C300,'SIEMB. CAMAGUI'!$B$2:$C$103,2,FALSE)*N300*I300/1000),"")</f>
        <v/>
      </c>
      <c r="M300" s="118">
        <f>IFERROR(K300/VLOOKUP(C300,'SIEMB. CAMAGUI'!$B$2:$C$103,2,FALSE),"")</f>
        <v>0</v>
      </c>
      <c r="N300" s="23">
        <v>0.0</v>
      </c>
      <c r="O300" s="71">
        <f>IFERROR(N300*VLOOKUP(C300,'SIEMB. CAMAGUI'!$B$2:$D$103,3,FALSE),"")</f>
        <v>0</v>
      </c>
      <c r="P300" s="2">
        <v>0.0</v>
      </c>
      <c r="Q300" s="2">
        <f t="shared" si="21"/>
        <v>0</v>
      </c>
      <c r="R300" s="15" t="str">
        <f>IFERROR(LOOKUP(Q300,Masterline!$A$2:$A$34,Masterline!$D$2:$D$34)-(Q300-INT(Q300))*LOOKUP(Q300,Masterline!$A$2:$A$34,Masterline!$E$2:$E$34),"")</f>
        <v/>
      </c>
      <c r="S300" s="181">
        <f>IFERROR((Q300)*VLOOKUP(C300,'SIEMB. CAMAGUI'!$B$2:$C$103,2,FALSE)*(N300-0.002222*7)*((J300+R300)/2/100)/1000,"")</f>
        <v>0</v>
      </c>
      <c r="T300" s="173">
        <f t="shared" si="22"/>
        <v>0</v>
      </c>
      <c r="U300" s="71">
        <f t="shared" si="25"/>
        <v>0</v>
      </c>
    </row>
    <row r="301">
      <c r="A301" s="109">
        <v>45271.0</v>
      </c>
      <c r="B301" s="169">
        <v>1.0</v>
      </c>
      <c r="C301" s="2" t="s">
        <v>270</v>
      </c>
      <c r="D301" s="9">
        <v>500.0</v>
      </c>
      <c r="E301" s="9">
        <v>3175.0</v>
      </c>
      <c r="F301" s="2" t="s">
        <v>54</v>
      </c>
      <c r="G301" s="17">
        <f t="array" ref="G301">IFERROR(E301*INDEX(PRECIOS!$B$2:$E$44,MATCH(F301,PRECIOS!$B$2:$B$44,0),4),"")</f>
        <v>3111.5</v>
      </c>
      <c r="H301" s="9">
        <v>10.65</v>
      </c>
      <c r="I301" s="2">
        <f t="shared" si="24"/>
        <v>2.85</v>
      </c>
      <c r="J301" s="15">
        <f>IFERROR(LOOKUP(H301,Masterline!$A$2:$A$34,Masterline!$D$2:$D$34)-(H301-INT(H301))*LOOKUP(H301,Masterline!$A$2:$A$34,Masterline!$E$2:$E$34),"")</f>
        <v>4.6956</v>
      </c>
      <c r="K301" s="28">
        <f t="shared" si="23"/>
        <v>999837.2265</v>
      </c>
      <c r="L301" s="117">
        <f>iferror(E301/(VLOOKUP(C301,'SIEMB. CAMAGUI'!$B$2:$C$103,2,FALSE)*N301*I301/1000),"")</f>
        <v>1.126425771</v>
      </c>
      <c r="M301" s="118">
        <f>IFERROR(K301/VLOOKUP(C301,'SIEMB. CAMAGUI'!$B$2:$C$103,2,FALSE),"")</f>
        <v>0.8694236752</v>
      </c>
      <c r="N301" s="23">
        <v>0.86</v>
      </c>
      <c r="O301" s="71">
        <f>IFERROR(N301*VLOOKUP(C301,'SIEMB. CAMAGUI'!$B$2:$D$103,3,FALSE),"")</f>
        <v>120757.0208</v>
      </c>
      <c r="P301" s="2">
        <v>2.75</v>
      </c>
      <c r="Q301" s="2">
        <f t="shared" si="21"/>
        <v>13.4</v>
      </c>
      <c r="R301" s="15">
        <f>IFERROR(LOOKUP(Q301,Masterline!$A$2:$A$34,Masterline!$D$2:$D$34)-(Q301-INT(Q301))*LOOKUP(Q301,Masterline!$A$2:$A$34,Masterline!$E$2:$E$34),"")</f>
        <v>4.1856</v>
      </c>
      <c r="S301" s="181">
        <f>IFERROR((Q301)*VLOOKUP(C301,'SIEMB. CAMAGUI'!$B$2:$C$103,2,FALSE)*(N301-0.002222*7)*((J301+R301)/2/100)/1000,"")</f>
        <v>577.8514085</v>
      </c>
      <c r="T301" s="173">
        <f t="shared" si="22"/>
        <v>19.46285212</v>
      </c>
      <c r="U301" s="71">
        <f t="shared" si="25"/>
        <v>10648.26646</v>
      </c>
    </row>
    <row r="302">
      <c r="A302" s="109">
        <v>45271.0</v>
      </c>
      <c r="B302" s="171">
        <v>2.0</v>
      </c>
      <c r="C302" s="2" t="s">
        <v>272</v>
      </c>
      <c r="D302" s="9">
        <v>337.5</v>
      </c>
      <c r="E302" s="9">
        <v>2150.0</v>
      </c>
      <c r="F302" s="2" t="s">
        <v>54</v>
      </c>
      <c r="G302" s="17">
        <f t="array" ref="G302">IFERROR(E302*INDEX(PRECIOS!$B$2:$E$44,MATCH(F302,PRECIOS!$B$2:$B$44,0),4),"")</f>
        <v>2107</v>
      </c>
      <c r="H302" s="9">
        <v>10.5</v>
      </c>
      <c r="I302" s="2">
        <f t="shared" si="24"/>
        <v>3</v>
      </c>
      <c r="J302" s="15">
        <f>IFERROR(LOOKUP(H302,Masterline!$A$2:$A$34,Masterline!$D$2:$D$34)-(H302-INT(H302))*LOOKUP(H302,Masterline!$A$2:$A$34,Masterline!$E$2:$E$34),"")</f>
        <v>4.728</v>
      </c>
      <c r="K302" s="28">
        <f t="shared" si="23"/>
        <v>679840.4641</v>
      </c>
      <c r="L302" s="117">
        <f>iferror(E302/(VLOOKUP(C302,'SIEMB. CAMAGUI'!$B$2:$C$103,2,FALSE)*N302*I302/1000),"")</f>
        <v>1.119791667</v>
      </c>
      <c r="M302" s="118">
        <f>IFERROR(K302/VLOOKUP(C302,'SIEMB. CAMAGUI'!$B$2:$C$103,2,FALSE),"")</f>
        <v>0.8498005801</v>
      </c>
      <c r="N302" s="23">
        <v>0.8</v>
      </c>
      <c r="O302" s="71">
        <f>IFERROR(N302*VLOOKUP(C302,'SIEMB. CAMAGUI'!$B$2:$D$103,3,FALSE),"")</f>
        <v>106666.6667</v>
      </c>
      <c r="P302" s="2">
        <v>2.75</v>
      </c>
      <c r="Q302" s="2">
        <f t="shared" si="21"/>
        <v>13.25</v>
      </c>
      <c r="R302" s="15">
        <f>IFERROR(LOOKUP(Q302,Masterline!$A$2:$A$34,Masterline!$D$2:$D$34)-(Q302-INT(Q302))*LOOKUP(Q302,Masterline!$A$2:$A$34,Masterline!$E$2:$E$34),"")</f>
        <v>4.209</v>
      </c>
      <c r="S302" s="181">
        <f>IFERROR((Q302)*VLOOKUP(C302,'SIEMB. CAMAGUI'!$B$2:$C$103,2,FALSE)*(N302-0.002222*7)*((J302+R302)/2/100)/1000,"")</f>
        <v>371.5614768</v>
      </c>
      <c r="T302" s="173">
        <f t="shared" si="22"/>
        <v>8.515369201</v>
      </c>
      <c r="U302" s="71">
        <f t="shared" si="25"/>
        <v>7138.324873</v>
      </c>
    </row>
    <row r="303">
      <c r="A303" s="109">
        <v>45271.0</v>
      </c>
      <c r="B303" s="171">
        <v>3.0</v>
      </c>
      <c r="C303" s="2" t="s">
        <v>273</v>
      </c>
      <c r="D303" s="9">
        <v>425.0</v>
      </c>
      <c r="E303" s="9">
        <v>2675.0</v>
      </c>
      <c r="F303" s="2" t="s">
        <v>54</v>
      </c>
      <c r="G303" s="17">
        <f t="array" ref="G303">IFERROR(E303*INDEX(PRECIOS!$B$2:$E$44,MATCH(F303,PRECIOS!$B$2:$B$44,0),4),"")</f>
        <v>2621.5</v>
      </c>
      <c r="H303" s="9">
        <v>9.7</v>
      </c>
      <c r="I303" s="2">
        <f t="shared" si="24"/>
        <v>2.7</v>
      </c>
      <c r="J303" s="15">
        <f>IFERROR(LOOKUP(H303,Masterline!$A$2:$A$34,Masterline!$D$2:$D$34)-(H303-INT(H303))*LOOKUP(H303,Masterline!$A$2:$A$34,Masterline!$E$2:$E$34),"")</f>
        <v>5.1024</v>
      </c>
      <c r="K303" s="28">
        <f t="shared" si="23"/>
        <v>858702.4339</v>
      </c>
      <c r="L303" s="117">
        <f>iferror(E303/(VLOOKUP(C303,'SIEMB. CAMAGUI'!$B$2:$C$103,2,FALSE)*N303*I303/1000),"")</f>
        <v>1.179453263</v>
      </c>
      <c r="M303" s="118">
        <f>IFERROR(K303/VLOOKUP(C303,'SIEMB. CAMAGUI'!$B$2:$C$103,2,FALSE),"")</f>
        <v>0.8178118419</v>
      </c>
      <c r="N303" s="23">
        <v>0.8</v>
      </c>
      <c r="O303" s="71">
        <f>IFERROR(N303*VLOOKUP(C303,'SIEMB. CAMAGUI'!$B$2:$D$103,3,FALSE),"")</f>
        <v>120000</v>
      </c>
      <c r="P303" s="2">
        <v>3.0</v>
      </c>
      <c r="Q303" s="2">
        <f t="shared" si="21"/>
        <v>12.7</v>
      </c>
      <c r="R303" s="15">
        <f>IFERROR(LOOKUP(Q303,Masterline!$A$2:$A$34,Masterline!$D$2:$D$34)-(Q303-INT(Q303))*LOOKUP(Q303,Masterline!$A$2:$A$34,Masterline!$E$2:$E$34),"")</f>
        <v>4.3032</v>
      </c>
      <c r="S303" s="181">
        <f>IFERROR((Q303)*VLOOKUP(C303,'SIEMB. CAMAGUI'!$B$2:$C$103,2,FALSE)*(N303-0.002222*7)*((J303+R303)/2/100)/1000,"")</f>
        <v>491.9405047</v>
      </c>
      <c r="T303" s="173">
        <f t="shared" si="22"/>
        <v>16.73512618</v>
      </c>
      <c r="U303" s="71">
        <f t="shared" si="25"/>
        <v>8329.413609</v>
      </c>
    </row>
    <row r="304">
      <c r="A304" s="109">
        <v>45278.0</v>
      </c>
      <c r="B304" s="169">
        <v>1.0</v>
      </c>
      <c r="C304" s="2" t="s">
        <v>270</v>
      </c>
      <c r="D304" s="9">
        <v>537.0</v>
      </c>
      <c r="E304" s="9">
        <v>3757.0</v>
      </c>
      <c r="F304" s="2" t="s">
        <v>54</v>
      </c>
      <c r="G304" s="17">
        <f t="array" ref="G304">IFERROR(E304*INDEX(PRECIOS!$B$2:$E$44,MATCH(F304,PRECIOS!$B$2:$B$44,0),4),"")</f>
        <v>3681.86</v>
      </c>
      <c r="H304" s="9">
        <v>13.5</v>
      </c>
      <c r="I304" s="2">
        <f t="shared" si="24"/>
        <v>2.85</v>
      </c>
      <c r="J304" s="15">
        <f>IFERROR(LOOKUP(H304,Masterline!$A$2:$A$34,Masterline!$D$2:$D$34)-(H304-INT(H304))*LOOKUP(H304,Masterline!$A$2:$A$34,Masterline!$E$2:$E$34),"")</f>
        <v>4.17</v>
      </c>
      <c r="K304" s="28">
        <f t="shared" si="23"/>
        <v>953903.5438</v>
      </c>
      <c r="L304" s="117">
        <f>iferror(E304/(VLOOKUP(C304,'SIEMB. CAMAGUI'!$B$2:$C$103,2,FALSE)*N304*I304/1000),"")</f>
        <v>1.381084981</v>
      </c>
      <c r="M304" s="118">
        <f>IFERROR(K304/VLOOKUP(C304,'SIEMB. CAMAGUI'!$B$2:$C$103,2,FALSE),"")</f>
        <v>0.8294813425</v>
      </c>
      <c r="N304" s="23">
        <v>0.83</v>
      </c>
      <c r="O304" s="71">
        <f>IFERROR(N304*VLOOKUP(C304,'SIEMB. CAMAGUI'!$B$2:$D$103,3,FALSE),"")</f>
        <v>116544.5665</v>
      </c>
      <c r="P304" s="2">
        <v>3.0</v>
      </c>
      <c r="Q304" s="2">
        <f t="shared" si="21"/>
        <v>16.5</v>
      </c>
      <c r="R304" s="15">
        <f>IFERROR(LOOKUP(Q304,Masterline!$A$2:$A$34,Masterline!$D$2:$D$34)-(Q304-INT(Q304))*LOOKUP(Q304,Masterline!$A$2:$A$34,Masterline!$E$2:$E$34),"")</f>
        <v>3.726</v>
      </c>
      <c r="S304" s="181">
        <f>IFERROR((Q304)*VLOOKUP(C304,'SIEMB. CAMAGUI'!$B$2:$C$103,2,FALSE)*(N304-0.002222*7)*((J304+R304)/2/100)/1000,"")</f>
        <v>610.1283753</v>
      </c>
      <c r="T304" s="173">
        <f t="shared" si="22"/>
        <v>18.28209383</v>
      </c>
      <c r="U304" s="71">
        <f t="shared" si="25"/>
        <v>12877.69784</v>
      </c>
    </row>
    <row r="305">
      <c r="A305" s="109">
        <v>45278.0</v>
      </c>
      <c r="B305" s="171">
        <v>2.0</v>
      </c>
      <c r="C305" s="2" t="s">
        <v>272</v>
      </c>
      <c r="D305" s="9">
        <v>375.0</v>
      </c>
      <c r="E305" s="9">
        <v>2537.0</v>
      </c>
      <c r="F305" s="2" t="s">
        <v>54</v>
      </c>
      <c r="G305" s="17">
        <f t="array" ref="G305">IFERROR(E305*INDEX(PRECIOS!$B$2:$E$44,MATCH(F305,PRECIOS!$B$2:$B$44,0),4),"")</f>
        <v>2486.26</v>
      </c>
      <c r="H305" s="9">
        <v>13.5</v>
      </c>
      <c r="I305" s="2">
        <f t="shared" si="24"/>
        <v>3</v>
      </c>
      <c r="J305" s="15">
        <f>IFERROR(LOOKUP(H305,Masterline!$A$2:$A$34,Masterline!$D$2:$D$34)-(H305-INT(H305))*LOOKUP(H305,Masterline!$A$2:$A$34,Masterline!$E$2:$E$34),"")</f>
        <v>4.17</v>
      </c>
      <c r="K305" s="28">
        <f t="shared" si="23"/>
        <v>666133.7597</v>
      </c>
      <c r="L305" s="117">
        <f>iferror(E305/(VLOOKUP(C305,'SIEMB. CAMAGUI'!$B$2:$C$103,2,FALSE)*N305*I305/1000),"")</f>
        <v>1.273594378</v>
      </c>
      <c r="M305" s="118">
        <f>IFERROR(K305/VLOOKUP(C305,'SIEMB. CAMAGUI'!$B$2:$C$103,2,FALSE),"")</f>
        <v>0.8326671996</v>
      </c>
      <c r="N305" s="23">
        <v>0.83</v>
      </c>
      <c r="O305" s="71">
        <f>IFERROR(N305*VLOOKUP(C305,'SIEMB. CAMAGUI'!$B$2:$D$103,3,FALSE),"")</f>
        <v>110666.6667</v>
      </c>
      <c r="P305" s="2">
        <v>3.0</v>
      </c>
      <c r="Q305" s="2">
        <f t="shared" si="21"/>
        <v>16.5</v>
      </c>
      <c r="R305" s="15">
        <f>IFERROR(LOOKUP(Q305,Masterline!$A$2:$A$34,Masterline!$D$2:$D$34)-(Q305-INT(Q305))*LOOKUP(Q305,Masterline!$A$2:$A$34,Masterline!$E$2:$E$34),"")</f>
        <v>3.726</v>
      </c>
      <c r="S305" s="181">
        <f>IFERROR((Q305)*VLOOKUP(C305,'SIEMB. CAMAGUI'!$B$2:$C$103,2,FALSE)*(N305-0.002222*7)*((J305+R305)/2/100)/1000,"")</f>
        <v>424.4371307</v>
      </c>
      <c r="T305" s="173">
        <f t="shared" si="22"/>
        <v>12.35928266</v>
      </c>
      <c r="U305" s="71">
        <f t="shared" si="25"/>
        <v>8992.805755</v>
      </c>
    </row>
    <row r="306">
      <c r="A306" s="109">
        <v>45278.0</v>
      </c>
      <c r="B306" s="171">
        <v>3.0</v>
      </c>
      <c r="C306" s="2" t="s">
        <v>273</v>
      </c>
      <c r="D306" s="9">
        <v>450.0</v>
      </c>
      <c r="E306" s="9">
        <v>3245.0</v>
      </c>
      <c r="F306" s="2" t="s">
        <v>54</v>
      </c>
      <c r="G306" s="17">
        <f t="array" ref="G306">IFERROR(E306*INDEX(PRECIOS!$B$2:$E$44,MATCH(F306,PRECIOS!$B$2:$B$44,0),4),"")</f>
        <v>3180.1</v>
      </c>
      <c r="H306" s="9">
        <v>12.5</v>
      </c>
      <c r="I306" s="2">
        <f t="shared" si="24"/>
        <v>2.8</v>
      </c>
      <c r="J306" s="15">
        <f>IFERROR(LOOKUP(H306,Masterline!$A$2:$A$34,Masterline!$D$2:$D$34)-(H306-INT(H306))*LOOKUP(H306,Masterline!$A$2:$A$34,Masterline!$E$2:$E$34),"")</f>
        <v>4.332</v>
      </c>
      <c r="K306" s="28">
        <f t="shared" si="23"/>
        <v>831024.9307</v>
      </c>
      <c r="L306" s="117">
        <f>iferror(E306/(VLOOKUP(C306,'SIEMB. CAMAGUI'!$B$2:$C$103,2,FALSE)*N306*I306/1000),"")</f>
        <v>1.379676871</v>
      </c>
      <c r="M306" s="118">
        <f>IFERROR(K306/VLOOKUP(C306,'SIEMB. CAMAGUI'!$B$2:$C$103,2,FALSE),"")</f>
        <v>0.791452315</v>
      </c>
      <c r="N306" s="23">
        <v>0.8</v>
      </c>
      <c r="O306" s="71">
        <f>IFERROR(N306*VLOOKUP(C306,'SIEMB. CAMAGUI'!$B$2:$D$103,3,FALSE),"")</f>
        <v>120000</v>
      </c>
      <c r="P306" s="2">
        <v>3.0</v>
      </c>
      <c r="Q306" s="2">
        <f t="shared" si="21"/>
        <v>15.5</v>
      </c>
      <c r="R306" s="15">
        <f>IFERROR(LOOKUP(Q306,Masterline!$A$2:$A$34,Masterline!$D$2:$D$34)-(Q306-INT(Q306))*LOOKUP(Q306,Masterline!$A$2:$A$34,Masterline!$E$2:$E$34),"")</f>
        <v>3.864</v>
      </c>
      <c r="S306" s="181">
        <f>IFERROR((Q306)*VLOOKUP(C306,'SIEMB. CAMAGUI'!$B$2:$C$103,2,FALSE)*(N306-0.002222*7)*((J306+R306)/2/100)/1000,"")</f>
        <v>523.1858675</v>
      </c>
      <c r="T306" s="173">
        <f t="shared" si="22"/>
        <v>18.29646687</v>
      </c>
      <c r="U306" s="71">
        <f t="shared" si="25"/>
        <v>10387.81163</v>
      </c>
    </row>
    <row r="307">
      <c r="A307" s="109">
        <v>45278.0</v>
      </c>
      <c r="B307" s="2">
        <v>4.0</v>
      </c>
      <c r="C307" s="2" t="s">
        <v>276</v>
      </c>
      <c r="D307" s="9">
        <v>75.0</v>
      </c>
      <c r="E307" s="9">
        <v>124.0</v>
      </c>
      <c r="F307" s="2" t="s">
        <v>56</v>
      </c>
      <c r="G307" s="17">
        <f t="array" ref="G307">IFERROR(E307*INDEX(PRECIOS!$B$2:$E$44,MATCH(F307,PRECIOS!$B$2:$B$44,0),4),"")</f>
        <v>166.656</v>
      </c>
      <c r="H307" s="9">
        <v>2.3</v>
      </c>
      <c r="I307" s="2">
        <f t="shared" si="24"/>
        <v>0</v>
      </c>
      <c r="J307" s="15">
        <f>IFERROR(LOOKUP(H307,Masterline!$A$2:$A$34,Masterline!$D$2:$D$34)-(H307-INT(H307))*LOOKUP(H307,Masterline!$A$2:$A$34,Masterline!$E$2:$E$34),"")</f>
        <v>10.644</v>
      </c>
      <c r="K307" s="28">
        <f t="shared" si="23"/>
        <v>306357.5315</v>
      </c>
      <c r="L307" s="117" t="str">
        <f>iferror(E307/(VLOOKUP(C307,'SIEMB. CAMAGUI'!$B$2:$C$103,2,FALSE)*N307*I307/1000),"")</f>
        <v/>
      </c>
      <c r="M307" s="118">
        <f>IFERROR(K307/VLOOKUP(C307,'SIEMB. CAMAGUI'!$B$2:$C$103,2,FALSE),"")</f>
        <v>0.4376536164</v>
      </c>
      <c r="N307" s="23">
        <v>0.7</v>
      </c>
      <c r="O307" s="71">
        <f>IFERROR(N307*VLOOKUP(C307,'SIEMB. CAMAGUI'!$B$2:$D$103,3,FALSE),"")</f>
        <v>102083.3333</v>
      </c>
      <c r="P307" s="2">
        <v>2.25</v>
      </c>
      <c r="Q307" s="2">
        <f t="shared" si="21"/>
        <v>4.55</v>
      </c>
      <c r="R307" s="15">
        <f>IFERROR(LOOKUP(Q307,Masterline!$A$2:$A$34,Masterline!$D$2:$D$34)-(Q307-INT(Q307))*LOOKUP(Q307,Masterline!$A$2:$A$34,Masterline!$E$2:$E$34),"")</f>
        <v>7.9524</v>
      </c>
      <c r="S307" s="181">
        <f>IFERROR((Q307)*VLOOKUP(C307,'SIEMB. CAMAGUI'!$B$2:$C$103,2,FALSE)*(N307-0.002222*7)*((J307+R307)/2/100)/1000,"")</f>
        <v>202.6970881</v>
      </c>
      <c r="T307" s="173">
        <f t="shared" si="22"/>
        <v>31.92427204</v>
      </c>
      <c r="U307" s="71">
        <f t="shared" si="25"/>
        <v>704.6223224</v>
      </c>
    </row>
    <row r="308">
      <c r="A308" s="109">
        <v>45278.0</v>
      </c>
      <c r="B308" s="2">
        <v>5.0</v>
      </c>
      <c r="C308" s="2" t="s">
        <v>274</v>
      </c>
      <c r="D308" s="9">
        <v>87.5</v>
      </c>
      <c r="E308" s="9">
        <v>199.0</v>
      </c>
      <c r="F308" s="2" t="s">
        <v>56</v>
      </c>
      <c r="G308" s="17">
        <f t="array" ref="G308">IFERROR(E308*INDEX(PRECIOS!$B$2:$E$44,MATCH(F308,PRECIOS!$B$2:$B$44,0),4),"")</f>
        <v>267.456</v>
      </c>
      <c r="H308" s="9">
        <v>2.3</v>
      </c>
      <c r="I308" s="2">
        <f t="shared" si="24"/>
        <v>0</v>
      </c>
      <c r="J308" s="15">
        <f>IFERROR(LOOKUP(H308,Masterline!$A$2:$A$34,Masterline!$D$2:$D$34)-(H308-INT(H308))*LOOKUP(H308,Masterline!$A$2:$A$34,Masterline!$E$2:$E$34),"")</f>
        <v>10.644</v>
      </c>
      <c r="K308" s="28">
        <f t="shared" si="23"/>
        <v>357417.1201</v>
      </c>
      <c r="L308" s="117" t="str">
        <f>iferror(E308/(VLOOKUP(C308,'SIEMB. CAMAGUI'!$B$2:$C$103,2,FALSE)*N308*I308/1000),"")</f>
        <v/>
      </c>
      <c r="M308" s="118">
        <f>IFERROR(K308/VLOOKUP(C308,'SIEMB. CAMAGUI'!$B$2:$C$103,2,FALSE),"")</f>
        <v>0.5105958858</v>
      </c>
      <c r="N308" s="23">
        <v>0.7</v>
      </c>
      <c r="O308" s="71">
        <f>IFERROR(N308*VLOOKUP(C308,'SIEMB. CAMAGUI'!$B$2:$D$103,3,FALSE),"")</f>
        <v>116666.6667</v>
      </c>
      <c r="P308" s="2">
        <v>2.25</v>
      </c>
      <c r="Q308" s="2">
        <f t="shared" si="21"/>
        <v>4.55</v>
      </c>
      <c r="R308" s="15">
        <f>IFERROR(LOOKUP(Q308,Masterline!$A$2:$A$34,Masterline!$D$2:$D$34)-(Q308-INT(Q308))*LOOKUP(Q308,Masterline!$A$2:$A$34,Masterline!$E$2:$E$34),"")</f>
        <v>7.9524</v>
      </c>
      <c r="S308" s="181">
        <f>IFERROR((Q308)*VLOOKUP(C308,'SIEMB. CAMAGUI'!$B$2:$C$103,2,FALSE)*(N308-0.002222*7)*((J308+R308)/2/100)/1000,"")</f>
        <v>202.6970881</v>
      </c>
      <c r="T308" s="173">
        <f t="shared" si="22"/>
        <v>28.79927204</v>
      </c>
      <c r="U308" s="71">
        <f t="shared" si="25"/>
        <v>822.0593762</v>
      </c>
    </row>
    <row r="309">
      <c r="A309" s="109">
        <v>45278.0</v>
      </c>
      <c r="B309" s="2">
        <v>6.0</v>
      </c>
      <c r="C309" s="2" t="s">
        <v>277</v>
      </c>
      <c r="D309" s="9">
        <v>75.0</v>
      </c>
      <c r="F309" s="2" t="s">
        <v>56</v>
      </c>
      <c r="G309" s="17">
        <f t="array" ref="G309">IFERROR(E309*INDEX(PRECIOS!$B$2:$E$44,MATCH(F309,PRECIOS!$B$2:$B$44,0),4),"")</f>
        <v>0</v>
      </c>
      <c r="H309" s="9">
        <v>1.0</v>
      </c>
      <c r="I309" s="2">
        <f t="shared" si="24"/>
        <v>0</v>
      </c>
      <c r="J309" s="15">
        <f>IFERROR(LOOKUP(H309,Masterline!$A$2:$A$34,Masterline!$D$2:$D$34)-(H309-INT(H309))*LOOKUP(H309,Masterline!$A$2:$A$34,Masterline!$E$2:$E$34),"")</f>
        <v>14.112</v>
      </c>
      <c r="K309" s="28">
        <f t="shared" si="23"/>
        <v>531462.585</v>
      </c>
      <c r="L309" s="117" t="str">
        <f>iferror(E309/(VLOOKUP(C309,'SIEMB. CAMAGUI'!$B$2:$C$103,2,FALSE)*N309*I309/1000),"")</f>
        <v/>
      </c>
      <c r="M309" s="118">
        <f>IFERROR(K309/VLOOKUP(C309,'SIEMB. CAMAGUI'!$B$2:$C$103,2,FALSE),"")</f>
        <v>0.4745201652</v>
      </c>
      <c r="N309" s="23">
        <v>0.7</v>
      </c>
      <c r="O309" s="71">
        <f>IFERROR(N309*VLOOKUP(C309,'SIEMB. CAMAGUI'!$B$2:$D$103,3,FALSE),"")</f>
        <v>89600</v>
      </c>
      <c r="P309" s="2">
        <v>2.5</v>
      </c>
      <c r="Q309" s="2">
        <f t="shared" si="21"/>
        <v>3.5</v>
      </c>
      <c r="R309" s="15">
        <f>IFERROR(LOOKUP(Q309,Masterline!$A$2:$A$34,Masterline!$D$2:$D$34)-(Q309-INT(Q309))*LOOKUP(Q309,Masterline!$A$2:$A$34,Masterline!$E$2:$E$34),"")</f>
        <v>9.078</v>
      </c>
      <c r="S309" s="181">
        <f>IFERROR((Q309)*VLOOKUP(C309,'SIEMB. CAMAGUI'!$B$2:$C$103,2,FALSE)*(N309-0.002222*7)*((J309+R309)/2/100)/1000,"")</f>
        <v>311.0971337</v>
      </c>
      <c r="T309" s="173">
        <f t="shared" si="22"/>
        <v>59.02428343</v>
      </c>
      <c r="U309" s="71">
        <f t="shared" si="25"/>
        <v>531.462585</v>
      </c>
    </row>
    <row r="310">
      <c r="A310" s="109">
        <v>45285.0</v>
      </c>
      <c r="B310" s="169">
        <v>1.0</v>
      </c>
      <c r="C310" s="2" t="s">
        <v>270</v>
      </c>
      <c r="D310" s="9">
        <v>537.0</v>
      </c>
      <c r="E310" s="9">
        <v>3822.0</v>
      </c>
      <c r="F310" s="2" t="s">
        <v>54</v>
      </c>
      <c r="G310" s="17">
        <f t="array" ref="G310">IFERROR(E310*INDEX(PRECIOS!$B$2:$E$44,MATCH(F310,PRECIOS!$B$2:$B$44,0),4),"")</f>
        <v>3745.56</v>
      </c>
      <c r="H310" s="9">
        <v>16.6</v>
      </c>
      <c r="I310" s="2">
        <f t="shared" si="24"/>
        <v>3.1</v>
      </c>
      <c r="J310" s="15">
        <f>IFERROR(LOOKUP(H310,Masterline!$A$2:$A$34,Masterline!$D$2:$D$34)-(H310-INT(H310))*LOOKUP(H310,Masterline!$A$2:$A$34,Masterline!$E$2:$E$34),"")</f>
        <v>3.7128</v>
      </c>
      <c r="K310" s="28">
        <f t="shared" si="23"/>
        <v>871293.8373</v>
      </c>
      <c r="L310" s="117">
        <f>iferror(E310/(VLOOKUP(C310,'SIEMB. CAMAGUI'!$B$2:$C$103,2,FALSE)*N310*I310/1000),"")</f>
        <v>1.340112202</v>
      </c>
      <c r="M310" s="118">
        <f>IFERROR(K310/VLOOKUP(C310,'SIEMB. CAMAGUI'!$B$2:$C$103,2,FALSE),"")</f>
        <v>0.757646815</v>
      </c>
      <c r="N310" s="23">
        <v>0.8</v>
      </c>
      <c r="O310" s="71">
        <f>IFERROR(N310*VLOOKUP(C310,'SIEMB. CAMAGUI'!$B$2:$D$103,3,FALSE),"")</f>
        <v>112332.1123</v>
      </c>
      <c r="P310" s="2">
        <v>2.5</v>
      </c>
      <c r="Q310" s="2">
        <f t="shared" si="21"/>
        <v>19.1</v>
      </c>
      <c r="R310" s="15">
        <f>IFERROR(LOOKUP(Q310,Masterline!$A$2:$A$34,Masterline!$D$2:$D$34)-(Q310-INT(Q310))*LOOKUP(Q310,Masterline!$A$2:$A$34,Masterline!$E$2:$E$34),"")</f>
        <v>3.3984</v>
      </c>
      <c r="S310" s="181">
        <f>IFERROR((Q310)*VLOOKUP(C310,'SIEMB. CAMAGUI'!$B$2:$C$103,2,FALSE)*(N310-0.002222*7)*((J310+R310)/2/100)/1000,"")</f>
        <v>612.6425518</v>
      </c>
      <c r="T310" s="173">
        <f t="shared" si="22"/>
        <v>18.91063795</v>
      </c>
      <c r="U310" s="71">
        <f t="shared" si="25"/>
        <v>14463.4777</v>
      </c>
    </row>
    <row r="311">
      <c r="A311" s="109">
        <v>45285.0</v>
      </c>
      <c r="B311" s="171">
        <v>2.0</v>
      </c>
      <c r="C311" s="2" t="s">
        <v>272</v>
      </c>
      <c r="D311" s="9">
        <v>400.0</v>
      </c>
      <c r="E311" s="9">
        <v>2799.0</v>
      </c>
      <c r="F311" s="2" t="s">
        <v>54</v>
      </c>
      <c r="G311" s="17">
        <f t="array" ref="G311">IFERROR(E311*INDEX(PRECIOS!$B$2:$E$44,MATCH(F311,PRECIOS!$B$2:$B$44,0),4),"")</f>
        <v>2743.02</v>
      </c>
      <c r="H311" s="9">
        <v>17.0</v>
      </c>
      <c r="I311" s="2">
        <f t="shared" si="24"/>
        <v>3.5</v>
      </c>
      <c r="J311" s="15">
        <f>IFERROR(LOOKUP(H311,Masterline!$A$2:$A$34,Masterline!$D$2:$D$34)-(H311-INT(H311))*LOOKUP(H311,Masterline!$A$2:$A$34,Masterline!$E$2:$E$34),"")</f>
        <v>3.648</v>
      </c>
      <c r="K311" s="28">
        <f t="shared" si="23"/>
        <v>644994.84</v>
      </c>
      <c r="L311" s="117">
        <f>iferror(E311/(VLOOKUP(C311,'SIEMB. CAMAGUI'!$B$2:$C$103,2,FALSE)*N311*I311/1000),"")</f>
        <v>1.204388985</v>
      </c>
      <c r="M311" s="118">
        <f>IFERROR(K311/VLOOKUP(C311,'SIEMB. CAMAGUI'!$B$2:$C$103,2,FALSE),"")</f>
        <v>0.8062435501</v>
      </c>
      <c r="N311" s="23">
        <v>0.83</v>
      </c>
      <c r="O311" s="71">
        <f>IFERROR(N311*VLOOKUP(C311,'SIEMB. CAMAGUI'!$B$2:$D$103,3,FALSE),"")</f>
        <v>110666.6667</v>
      </c>
      <c r="P311" s="2">
        <v>3.0</v>
      </c>
      <c r="Q311" s="2">
        <f t="shared" si="21"/>
        <v>20</v>
      </c>
      <c r="R311" s="15">
        <f>IFERROR(LOOKUP(Q311,Masterline!$A$2:$A$34,Masterline!$D$2:$D$34)-(Q311-INT(Q311))*LOOKUP(Q311,Masterline!$A$2:$A$34,Masterline!$E$2:$E$34),"")</f>
        <v>3.3</v>
      </c>
      <c r="S311" s="181">
        <f>IFERROR((Q311)*VLOOKUP(C311,'SIEMB. CAMAGUI'!$B$2:$C$103,2,FALSE)*(N311-0.002222*7)*((J311+R311)/2/100)/1000,"")</f>
        <v>452.7016646</v>
      </c>
      <c r="T311" s="173">
        <f t="shared" si="22"/>
        <v>13.17541616</v>
      </c>
      <c r="U311" s="71">
        <f t="shared" si="25"/>
        <v>10964.91228</v>
      </c>
    </row>
    <row r="312">
      <c r="A312" s="109">
        <v>45285.0</v>
      </c>
      <c r="B312" s="171">
        <v>3.0</v>
      </c>
      <c r="C312" s="2" t="s">
        <v>273</v>
      </c>
      <c r="D312" s="9">
        <v>512.5</v>
      </c>
      <c r="E312" s="9">
        <v>3548.0</v>
      </c>
      <c r="F312" s="2" t="s">
        <v>54</v>
      </c>
      <c r="G312" s="17">
        <f t="array" ref="G312">IFERROR(E312*INDEX(PRECIOS!$B$2:$E$44,MATCH(F312,PRECIOS!$B$2:$B$44,0),4),"")</f>
        <v>3477.04</v>
      </c>
      <c r="H312" s="9">
        <v>15.0</v>
      </c>
      <c r="I312" s="2">
        <f t="shared" si="24"/>
        <v>2.5</v>
      </c>
      <c r="J312" s="15">
        <f>IFERROR(LOOKUP(H312,Masterline!$A$2:$A$34,Masterline!$D$2:$D$34)-(H312-INT(H312))*LOOKUP(H312,Masterline!$A$2:$A$34,Masterline!$E$2:$E$34),"")</f>
        <v>3.924</v>
      </c>
      <c r="K312" s="28">
        <f t="shared" si="23"/>
        <v>870710.1597</v>
      </c>
      <c r="L312" s="117">
        <f>iferror(E312/(VLOOKUP(C312,'SIEMB. CAMAGUI'!$B$2:$C$103,2,FALSE)*N312*I312/1000),"")</f>
        <v>1.590140056</v>
      </c>
      <c r="M312" s="118">
        <f>IFERROR(K312/VLOOKUP(C312,'SIEMB. CAMAGUI'!$B$2:$C$103,2,FALSE),"")</f>
        <v>0.8292477711</v>
      </c>
      <c r="N312" s="23">
        <v>0.85</v>
      </c>
      <c r="O312" s="71">
        <f>IFERROR(N312*VLOOKUP(C312,'SIEMB. CAMAGUI'!$B$2:$D$103,3,FALSE),"")</f>
        <v>127500</v>
      </c>
      <c r="P312" s="2">
        <v>2.5</v>
      </c>
      <c r="Q312" s="2">
        <f t="shared" si="21"/>
        <v>17.5</v>
      </c>
      <c r="R312" s="15">
        <f>IFERROR(LOOKUP(Q312,Masterline!$A$2:$A$34,Masterline!$D$2:$D$34)-(Q312-INT(Q312))*LOOKUP(Q312,Masterline!$A$2:$A$34,Masterline!$E$2:$E$34),"")</f>
        <v>3.594</v>
      </c>
      <c r="S312" s="181">
        <f>IFERROR((Q312)*VLOOKUP(C312,'SIEMB. CAMAGUI'!$B$2:$C$103,2,FALSE)*(N312-0.002222*7)*((J312+R312)/2/100)/1000,"")</f>
        <v>576.3654119</v>
      </c>
      <c r="T312" s="173">
        <f t="shared" si="22"/>
        <v>15.96635299</v>
      </c>
      <c r="U312" s="71">
        <f t="shared" si="25"/>
        <v>13060.6524</v>
      </c>
    </row>
    <row r="313">
      <c r="A313" s="109">
        <v>45285.0</v>
      </c>
      <c r="B313" s="2">
        <v>4.0</v>
      </c>
      <c r="C313" s="2" t="s">
        <v>276</v>
      </c>
      <c r="D313" s="9">
        <v>175.0</v>
      </c>
      <c r="E313" s="9">
        <v>811.0</v>
      </c>
      <c r="F313" s="2" t="s">
        <v>56</v>
      </c>
      <c r="G313" s="17">
        <f t="array" ref="G313">IFERROR(E313*INDEX(PRECIOS!$B$2:$E$44,MATCH(F313,PRECIOS!$B$2:$B$44,0),4),"")</f>
        <v>1089.984</v>
      </c>
      <c r="H313" s="9">
        <v>3.6</v>
      </c>
      <c r="I313" s="2">
        <f t="shared" si="24"/>
        <v>1.3</v>
      </c>
      <c r="J313" s="15">
        <f>IFERROR(LOOKUP(H313,Masterline!$A$2:$A$34,Masterline!$D$2:$D$34)-(H313-INT(H313))*LOOKUP(H313,Masterline!$A$2:$A$34,Masterline!$E$2:$E$34),"")</f>
        <v>8.9688</v>
      </c>
      <c r="K313" s="28">
        <f t="shared" si="23"/>
        <v>542002.3984</v>
      </c>
      <c r="L313" s="117">
        <f>iferror(E313/(VLOOKUP(C313,'SIEMB. CAMAGUI'!$B$2:$C$103,2,FALSE)*N313*I313/1000),"")</f>
        <v>1.048480931</v>
      </c>
      <c r="M313" s="118">
        <f>IFERROR(K313/VLOOKUP(C313,'SIEMB. CAMAGUI'!$B$2:$C$103,2,FALSE),"")</f>
        <v>0.7742891406</v>
      </c>
      <c r="N313" s="23">
        <v>0.85</v>
      </c>
      <c r="O313" s="71">
        <f>IFERROR(N313*VLOOKUP(C313,'SIEMB. CAMAGUI'!$B$2:$D$103,3,FALSE),"")</f>
        <v>123958.3333</v>
      </c>
      <c r="P313" s="2">
        <v>2.25</v>
      </c>
      <c r="Q313" s="2">
        <f t="shared" si="21"/>
        <v>5.85</v>
      </c>
      <c r="R313" s="15">
        <f>IFERROR(LOOKUP(Q313,Masterline!$A$2:$A$34,Masterline!$D$2:$D$34)-(Q313-INT(Q313))*LOOKUP(Q313,Masterline!$A$2:$A$34,Masterline!$E$2:$E$34),"")</f>
        <v>6.9864</v>
      </c>
      <c r="S313" s="181">
        <f>IFERROR((Q313)*VLOOKUP(C313,'SIEMB. CAMAGUI'!$B$2:$C$103,2,FALSE)*(N313-0.002222*7)*((J313+R313)/2/100)/1000,"")</f>
        <v>272.599089</v>
      </c>
      <c r="T313" s="173">
        <f t="shared" si="22"/>
        <v>24.39977224</v>
      </c>
      <c r="U313" s="71">
        <f t="shared" si="25"/>
        <v>1951.208634</v>
      </c>
    </row>
    <row r="314">
      <c r="A314" s="109">
        <v>45285.0</v>
      </c>
      <c r="B314" s="2">
        <v>5.0</v>
      </c>
      <c r="C314" s="2" t="s">
        <v>274</v>
      </c>
      <c r="D314" s="9">
        <v>175.0</v>
      </c>
      <c r="E314" s="9">
        <v>836.0</v>
      </c>
      <c r="F314" s="2" t="s">
        <v>56</v>
      </c>
      <c r="G314" s="17">
        <f t="array" ref="G314">IFERROR(E314*INDEX(PRECIOS!$B$2:$E$44,MATCH(F314,PRECIOS!$B$2:$B$44,0),4),"")</f>
        <v>1123.584</v>
      </c>
      <c r="H314" s="9">
        <v>3.3</v>
      </c>
      <c r="I314" s="2">
        <f t="shared" si="24"/>
        <v>1</v>
      </c>
      <c r="J314" s="15">
        <f>IFERROR(LOOKUP(H314,Masterline!$A$2:$A$34,Masterline!$D$2:$D$34)-(H314-INT(H314))*LOOKUP(H314,Masterline!$A$2:$A$34,Masterline!$E$2:$E$34),"")</f>
        <v>9.2964</v>
      </c>
      <c r="K314" s="28">
        <f t="shared" si="23"/>
        <v>570439.1273</v>
      </c>
      <c r="L314" s="117">
        <f>iferror(E314/(VLOOKUP(C314,'SIEMB. CAMAGUI'!$B$2:$C$103,2,FALSE)*N314*I314/1000),"")</f>
        <v>1.405042017</v>
      </c>
      <c r="M314" s="118">
        <f>IFERROR(K314/VLOOKUP(C314,'SIEMB. CAMAGUI'!$B$2:$C$103,2,FALSE),"")</f>
        <v>0.814913039</v>
      </c>
      <c r="N314" s="23">
        <v>0.85</v>
      </c>
      <c r="O314" s="71">
        <f>IFERROR(N314*VLOOKUP(C314,'SIEMB. CAMAGUI'!$B$2:$D$103,3,FALSE),"")</f>
        <v>141666.6667</v>
      </c>
      <c r="P314" s="2">
        <v>2.5</v>
      </c>
      <c r="Q314" s="2">
        <f t="shared" si="21"/>
        <v>5.8</v>
      </c>
      <c r="R314" s="15">
        <f>IFERROR(LOOKUP(Q314,Masterline!$A$2:$A$34,Masterline!$D$2:$D$34)-(Q314-INT(Q314))*LOOKUP(Q314,Masterline!$A$2:$A$34,Masterline!$E$2:$E$34),"")</f>
        <v>7.0152</v>
      </c>
      <c r="S314" s="181">
        <f>IFERROR((Q314)*VLOOKUP(C314,'SIEMB. CAMAGUI'!$B$2:$C$103,2,FALSE)*(N314-0.002222*7)*((J314+R314)/2/100)/1000,"")</f>
        <v>276.3063323</v>
      </c>
      <c r="T314" s="173">
        <f t="shared" si="22"/>
        <v>25.32658307</v>
      </c>
      <c r="U314" s="71">
        <f t="shared" si="25"/>
        <v>1882.44912</v>
      </c>
    </row>
    <row r="315">
      <c r="A315" s="109">
        <v>45285.0</v>
      </c>
      <c r="B315" s="2">
        <v>6.0</v>
      </c>
      <c r="C315" s="2" t="s">
        <v>277</v>
      </c>
      <c r="D315" s="9">
        <v>300.0</v>
      </c>
      <c r="E315" s="9">
        <v>1150.0</v>
      </c>
      <c r="F315" s="2" t="s">
        <v>56</v>
      </c>
      <c r="G315" s="17">
        <f t="array" ref="G315">IFERROR(E315*INDEX(PRECIOS!$B$2:$E$44,MATCH(F315,PRECIOS!$B$2:$B$44,0),4),"")</f>
        <v>1545.6</v>
      </c>
      <c r="H315" s="9">
        <v>2.8</v>
      </c>
      <c r="I315" s="2">
        <f t="shared" si="24"/>
        <v>1.8</v>
      </c>
      <c r="J315" s="15">
        <f>IFERROR(LOOKUP(H315,Masterline!$A$2:$A$34,Masterline!$D$2:$D$34)-(H315-INT(H315))*LOOKUP(H315,Masterline!$A$2:$A$34,Masterline!$E$2:$E$34),"")</f>
        <v>9.924</v>
      </c>
      <c r="K315" s="28">
        <f t="shared" si="23"/>
        <v>1079633.788</v>
      </c>
      <c r="L315" s="117">
        <f>iferror(E315/(VLOOKUP(C315,'SIEMB. CAMAGUI'!$B$2:$C$103,2,FALSE)*N315*I315/1000),"")</f>
        <v>0.6338183422</v>
      </c>
      <c r="M315" s="118">
        <f>IFERROR(K315/VLOOKUP(C315,'SIEMB. CAMAGUI'!$B$2:$C$103,2,FALSE),"")</f>
        <v>0.9639587395</v>
      </c>
      <c r="N315" s="23">
        <v>0.9</v>
      </c>
      <c r="O315" s="71">
        <f>IFERROR(N315*VLOOKUP(C315,'SIEMB. CAMAGUI'!$B$2:$D$103,3,FALSE),"")</f>
        <v>115200</v>
      </c>
      <c r="P315" s="2">
        <v>2.5</v>
      </c>
      <c r="Q315" s="2">
        <f t="shared" si="21"/>
        <v>5.3</v>
      </c>
      <c r="R315" s="15">
        <f>IFERROR(LOOKUP(Q315,Masterline!$A$2:$A$34,Masterline!$D$2:$D$34)-(Q315-INT(Q315))*LOOKUP(Q315,Masterline!$A$2:$A$34,Masterline!$E$2:$E$34),"")</f>
        <v>7.3032</v>
      </c>
      <c r="S315" s="181">
        <f>IFERROR((Q315)*VLOOKUP(C315,'SIEMB. CAMAGUI'!$B$2:$C$103,2,FALSE)*(N315-0.002222*7)*((J315+R315)/2/100)/1000,"")</f>
        <v>452.2201549</v>
      </c>
      <c r="T315" s="173">
        <f t="shared" si="22"/>
        <v>38.05503873</v>
      </c>
      <c r="U315" s="71">
        <f t="shared" si="25"/>
        <v>3022.974607</v>
      </c>
    </row>
    <row r="316">
      <c r="A316" s="109">
        <v>45292.0</v>
      </c>
      <c r="B316" s="169">
        <v>1.0</v>
      </c>
      <c r="C316" s="2" t="s">
        <v>270</v>
      </c>
      <c r="D316" s="9">
        <v>525.0</v>
      </c>
      <c r="E316" s="9">
        <v>3075.0</v>
      </c>
      <c r="F316" s="2" t="s">
        <v>54</v>
      </c>
      <c r="G316" s="17">
        <f t="array" ref="G316">IFERROR(E316*INDEX(PRECIOS!$B$2:$E$44,MATCH(F316,PRECIOS!$B$2:$B$44,0),4),"")</f>
        <v>3013.5</v>
      </c>
      <c r="H316" s="9">
        <v>19.5</v>
      </c>
      <c r="I316" s="2">
        <f t="shared" si="24"/>
        <v>2.9</v>
      </c>
      <c r="J316" s="15">
        <f>IFERROR(LOOKUP(H316,Masterline!$A$2:$A$34,Masterline!$D$2:$D$34)-(H316-INT(H316))*LOOKUP(H316,Masterline!$A$2:$A$34,Masterline!$E$2:$E$34),"")</f>
        <v>3.36</v>
      </c>
      <c r="K316" s="28">
        <f t="shared" si="23"/>
        <v>801282.0513</v>
      </c>
      <c r="L316" s="117">
        <f>iferror(E316/(VLOOKUP(C316,'SIEMB. CAMAGUI'!$B$2:$C$103,2,FALSE)*N316*I316/1000),"")</f>
        <v>1.317198544</v>
      </c>
      <c r="M316" s="118">
        <f>IFERROR(K316/VLOOKUP(C316,'SIEMB. CAMAGUI'!$B$2:$C$103,2,FALSE),"")</f>
        <v>0.6967670011</v>
      </c>
      <c r="N316" s="23">
        <v>0.7</v>
      </c>
      <c r="O316" s="71">
        <f>IFERROR(N316*VLOOKUP(C316,'SIEMB. CAMAGUI'!$B$2:$D$103,3,FALSE),"")</f>
        <v>98290.59829</v>
      </c>
      <c r="P316" s="2">
        <v>2.5</v>
      </c>
      <c r="Q316" s="2">
        <f t="shared" si="21"/>
        <v>22</v>
      </c>
      <c r="R316" s="15">
        <f>IFERROR(LOOKUP(Q316,Masterline!$A$2:$A$34,Masterline!$D$2:$D$34)-(Q316-INT(Q316))*LOOKUP(Q316,Masterline!$A$2:$A$34,Masterline!$E$2:$E$34),"")</f>
        <v>3.252</v>
      </c>
      <c r="S316" s="181">
        <f>IFERROR((Q316)*VLOOKUP(C316,'SIEMB. CAMAGUI'!$B$2:$C$103,2,FALSE)*(N316-0.002222*7)*((J316+R316)/2/100)/1000,"")</f>
        <v>572.4829544</v>
      </c>
      <c r="T316" s="173">
        <f t="shared" si="22"/>
        <v>11.87073861</v>
      </c>
      <c r="U316" s="71">
        <f t="shared" si="25"/>
        <v>15625</v>
      </c>
    </row>
    <row r="317">
      <c r="A317" s="109">
        <v>45292.0</v>
      </c>
      <c r="B317" s="171">
        <v>2.0</v>
      </c>
      <c r="C317" s="2" t="s">
        <v>272</v>
      </c>
      <c r="D317" s="9">
        <v>400.0</v>
      </c>
      <c r="E317" s="9">
        <v>2537.0</v>
      </c>
      <c r="F317" s="2" t="s">
        <v>54</v>
      </c>
      <c r="G317" s="17">
        <f t="array" ref="G317">IFERROR(E317*INDEX(PRECIOS!$B$2:$E$44,MATCH(F317,PRECIOS!$B$2:$B$44,0),4),"")</f>
        <v>2486.26</v>
      </c>
      <c r="H317" s="9">
        <v>20.0</v>
      </c>
      <c r="I317" s="2">
        <f t="shared" si="24"/>
        <v>3</v>
      </c>
      <c r="J317" s="15">
        <f>IFERROR(LOOKUP(H317,Masterline!$A$2:$A$34,Masterline!$D$2:$D$34)-(H317-INT(H317))*LOOKUP(H317,Masterline!$A$2:$A$34,Masterline!$E$2:$E$34),"")</f>
        <v>3.3</v>
      </c>
      <c r="K317" s="28">
        <f t="shared" si="23"/>
        <v>606060.6061</v>
      </c>
      <c r="L317" s="117">
        <f>iferror(E317/(VLOOKUP(C317,'SIEMB. CAMAGUI'!$B$2:$C$103,2,FALSE)*N317*I317/1000),"")</f>
        <v>1.409444444</v>
      </c>
      <c r="M317" s="118">
        <f>IFERROR(K317/VLOOKUP(C317,'SIEMB. CAMAGUI'!$B$2:$C$103,2,FALSE),"")</f>
        <v>0.7575757576</v>
      </c>
      <c r="N317" s="23">
        <v>0.75</v>
      </c>
      <c r="O317" s="71">
        <f>IFERROR(N317*VLOOKUP(C317,'SIEMB. CAMAGUI'!$B$2:$D$103,3,FALSE),"")</f>
        <v>100000</v>
      </c>
      <c r="P317" s="2">
        <v>2.5</v>
      </c>
      <c r="Q317" s="2">
        <f t="shared" si="21"/>
        <v>22.5</v>
      </c>
      <c r="R317" s="15">
        <f>IFERROR(LOOKUP(Q317,Masterline!$A$2:$A$34,Masterline!$D$2:$D$34)-(Q317-INT(Q317))*LOOKUP(Q317,Masterline!$A$2:$A$34,Masterline!$E$2:$E$34),"")</f>
        <v>3.21</v>
      </c>
      <c r="S317" s="181">
        <f>IFERROR((Q317)*VLOOKUP(C317,'SIEMB. CAMAGUI'!$B$2:$C$103,2,FALSE)*(N317-0.002222*7)*((J317+R317)/2/100)/1000,"")</f>
        <v>430.3119114</v>
      </c>
      <c r="T317" s="173">
        <f t="shared" si="22"/>
        <v>7.57797785</v>
      </c>
      <c r="U317" s="71">
        <f t="shared" si="25"/>
        <v>12121.21212</v>
      </c>
    </row>
    <row r="318">
      <c r="A318" s="109">
        <v>45292.0</v>
      </c>
      <c r="B318" s="171">
        <v>3.0</v>
      </c>
      <c r="C318" s="2" t="s">
        <v>273</v>
      </c>
      <c r="D318" s="9">
        <v>250.0</v>
      </c>
      <c r="E318" s="9">
        <v>1550.0</v>
      </c>
      <c r="F318" s="2" t="s">
        <v>54</v>
      </c>
      <c r="G318" s="17">
        <f t="array" ref="G318">IFERROR(E318*INDEX(PRECIOS!$B$2:$E$44,MATCH(F318,PRECIOS!$B$2:$B$44,0),4),"")</f>
        <v>1519</v>
      </c>
      <c r="H318" s="9">
        <v>17.2</v>
      </c>
      <c r="I318" s="2">
        <f t="shared" si="24"/>
        <v>2.2</v>
      </c>
      <c r="J318" s="15">
        <f>IFERROR(LOOKUP(H318,Masterline!$A$2:$A$34,Masterline!$D$2:$D$34)-(H318-INT(H318))*LOOKUP(H318,Masterline!$A$2:$A$34,Masterline!$E$2:$E$34),"")</f>
        <v>3.6264</v>
      </c>
      <c r="K318" s="28">
        <f t="shared" si="23"/>
        <v>400807.5149</v>
      </c>
      <c r="L318" s="117">
        <f>iferror(E318/(VLOOKUP(C318,'SIEMB. CAMAGUI'!$B$2:$C$103,2,FALSE)*N318*I318/1000),"")</f>
        <v>1.677489177</v>
      </c>
      <c r="M318" s="118">
        <f>IFERROR(K318/VLOOKUP(C318,'SIEMB. CAMAGUI'!$B$2:$C$103,2,FALSE),"")</f>
        <v>0.3817214428</v>
      </c>
      <c r="N318" s="23">
        <v>0.4</v>
      </c>
      <c r="O318" s="71">
        <f>IFERROR(N318*VLOOKUP(C318,'SIEMB. CAMAGUI'!$B$2:$D$103,3,FALSE),"")</f>
        <v>60000</v>
      </c>
      <c r="P318" s="2">
        <v>2.5</v>
      </c>
      <c r="Q318" s="2">
        <f t="shared" si="21"/>
        <v>19.7</v>
      </c>
      <c r="R318" s="15">
        <f>IFERROR(LOOKUP(Q318,Masterline!$A$2:$A$34,Masterline!$D$2:$D$34)-(Q318-INT(Q318))*LOOKUP(Q318,Masterline!$A$2:$A$34,Masterline!$E$2:$E$34),"")</f>
        <v>3.3408</v>
      </c>
      <c r="S318" s="181">
        <f>IFERROR((Q318)*VLOOKUP(C318,'SIEMB. CAMAGUI'!$B$2:$C$103,2,FALSE)*(N318-0.002222*7)*((J318+R318)/2/100)/1000,"")</f>
        <v>277.0251213</v>
      </c>
      <c r="T318" s="173">
        <f t="shared" si="22"/>
        <v>6.756280327</v>
      </c>
      <c r="U318" s="71">
        <f t="shared" si="25"/>
        <v>6893.889257</v>
      </c>
    </row>
    <row r="319">
      <c r="A319" s="109">
        <v>45292.0</v>
      </c>
      <c r="B319" s="2">
        <v>4.0</v>
      </c>
      <c r="C319" s="2" t="s">
        <v>276</v>
      </c>
      <c r="D319" s="9">
        <v>225.0</v>
      </c>
      <c r="E319" s="9">
        <v>1325.0</v>
      </c>
      <c r="F319" s="2" t="s">
        <v>56</v>
      </c>
      <c r="G319" s="17">
        <f t="array" ref="G319">IFERROR(E319*INDEX(PRECIOS!$B$2:$E$44,MATCH(F319,PRECIOS!$B$2:$B$44,0),4),"")</f>
        <v>1780.8</v>
      </c>
      <c r="H319" s="9">
        <v>6.3</v>
      </c>
      <c r="I319" s="2">
        <f t="shared" si="24"/>
        <v>2.7</v>
      </c>
      <c r="J319" s="15">
        <f>IFERROR(LOOKUP(H319,Masterline!$A$2:$A$34,Masterline!$D$2:$D$34)-(H319-INT(H319))*LOOKUP(H319,Masterline!$A$2:$A$34,Masterline!$E$2:$E$34),"")</f>
        <v>6.7116</v>
      </c>
      <c r="K319" s="28">
        <f t="shared" si="23"/>
        <v>532127.7447</v>
      </c>
      <c r="L319" s="117">
        <f>iferror(E319/(VLOOKUP(C319,'SIEMB. CAMAGUI'!$B$2:$C$103,2,FALSE)*N319*I319/1000),"")</f>
        <v>0.9347442681</v>
      </c>
      <c r="M319" s="118">
        <f>IFERROR(K319/VLOOKUP(C319,'SIEMB. CAMAGUI'!$B$2:$C$103,2,FALSE),"")</f>
        <v>0.7601824924</v>
      </c>
      <c r="N319" s="23">
        <v>0.75</v>
      </c>
      <c r="O319" s="71">
        <f>IFERROR(N319*VLOOKUP(C319,'SIEMB. CAMAGUI'!$B$2:$D$103,3,FALSE),"")</f>
        <v>109375</v>
      </c>
      <c r="P319" s="2">
        <v>2.5</v>
      </c>
      <c r="Q319" s="2">
        <f t="shared" si="21"/>
        <v>8.8</v>
      </c>
      <c r="R319" s="15">
        <f>IFERROR(LOOKUP(Q319,Masterline!$A$2:$A$34,Masterline!$D$2:$D$34)-(Q319-INT(Q319))*LOOKUP(Q319,Masterline!$A$2:$A$34,Masterline!$E$2:$E$34),"")</f>
        <v>5.3736</v>
      </c>
      <c r="S319" s="181">
        <f>IFERROR((Q319)*VLOOKUP(C319,'SIEMB. CAMAGUI'!$B$2:$C$103,2,FALSE)*(N319-0.002222*7)*((J319+R319)/2/100)/1000,"")</f>
        <v>273.3785454</v>
      </c>
      <c r="T319" s="173">
        <f t="shared" si="22"/>
        <v>12.09463635</v>
      </c>
      <c r="U319" s="71">
        <f t="shared" si="25"/>
        <v>3352.404792</v>
      </c>
    </row>
    <row r="320">
      <c r="A320" s="109">
        <v>45292.0</v>
      </c>
      <c r="B320" s="2">
        <v>5.0</v>
      </c>
      <c r="C320" s="2" t="s">
        <v>274</v>
      </c>
      <c r="D320" s="9">
        <v>225.0</v>
      </c>
      <c r="E320" s="9">
        <v>1350.0</v>
      </c>
      <c r="F320" s="2" t="s">
        <v>56</v>
      </c>
      <c r="G320" s="17">
        <f t="array" ref="G320">IFERROR(E320*INDEX(PRECIOS!$B$2:$E$44,MATCH(F320,PRECIOS!$B$2:$B$44,0),4),"")</f>
        <v>1814.4</v>
      </c>
      <c r="H320" s="9">
        <v>5.8</v>
      </c>
      <c r="I320" s="2">
        <f t="shared" si="24"/>
        <v>2.5</v>
      </c>
      <c r="J320" s="15">
        <f>IFERROR(LOOKUP(H320,Masterline!$A$2:$A$34,Masterline!$D$2:$D$34)-(H320-INT(H320))*LOOKUP(H320,Masterline!$A$2:$A$34,Masterline!$E$2:$E$34),"")</f>
        <v>7.0152</v>
      </c>
      <c r="K320" s="28">
        <f t="shared" si="23"/>
        <v>552986.4216</v>
      </c>
      <c r="L320" s="117">
        <f>iferror(E320/(VLOOKUP(C320,'SIEMB. CAMAGUI'!$B$2:$C$103,2,FALSE)*N320*I320/1000),"")</f>
        <v>1.028571429</v>
      </c>
      <c r="M320" s="118">
        <f>IFERROR(K320/VLOOKUP(C320,'SIEMB. CAMAGUI'!$B$2:$C$103,2,FALSE),"")</f>
        <v>0.7899806023</v>
      </c>
      <c r="N320" s="23">
        <v>0.75</v>
      </c>
      <c r="O320" s="71">
        <f>IFERROR(N320*VLOOKUP(C320,'SIEMB. CAMAGUI'!$B$2:$D$103,3,FALSE),"")</f>
        <v>125000</v>
      </c>
      <c r="P320" s="2">
        <v>2.5</v>
      </c>
      <c r="Q320" s="2">
        <f t="shared" si="21"/>
        <v>8.3</v>
      </c>
      <c r="R320" s="15">
        <f>IFERROR(LOOKUP(Q320,Masterline!$A$2:$A$34,Masterline!$D$2:$D$34)-(Q320-INT(Q320))*LOOKUP(Q320,Masterline!$A$2:$A$34,Masterline!$E$2:$E$34),"")</f>
        <v>5.5176</v>
      </c>
      <c r="S320" s="181">
        <f>IFERROR((Q320)*VLOOKUP(C320,'SIEMB. CAMAGUI'!$B$2:$C$103,2,FALSE)*(N320-0.002222*7)*((J320+R320)/2/100)/1000,"")</f>
        <v>267.3955133</v>
      </c>
      <c r="T320" s="173">
        <f t="shared" si="22"/>
        <v>10.59887832</v>
      </c>
      <c r="U320" s="71">
        <f t="shared" si="25"/>
        <v>3207.321245</v>
      </c>
    </row>
    <row r="321">
      <c r="A321" s="109">
        <v>45292.0</v>
      </c>
      <c r="B321" s="2">
        <v>6.0</v>
      </c>
      <c r="C321" s="2" t="s">
        <v>277</v>
      </c>
      <c r="D321" s="9">
        <v>337.0</v>
      </c>
      <c r="E321" s="9">
        <v>2211.0</v>
      </c>
      <c r="F321" s="2" t="s">
        <v>56</v>
      </c>
      <c r="G321" s="17">
        <f t="array" ref="G321">IFERROR(E321*INDEX(PRECIOS!$B$2:$E$44,MATCH(F321,PRECIOS!$B$2:$B$44,0),4),"")</f>
        <v>2971.584</v>
      </c>
      <c r="H321" s="9">
        <v>5.7</v>
      </c>
      <c r="I321" s="2">
        <f t="shared" si="24"/>
        <v>2.9</v>
      </c>
      <c r="J321" s="15">
        <f>IFERROR(LOOKUP(H321,Masterline!$A$2:$A$34,Masterline!$D$2:$D$34)-(H321-INT(H321))*LOOKUP(H321,Masterline!$A$2:$A$34,Masterline!$E$2:$E$34),"")</f>
        <v>7.0728</v>
      </c>
      <c r="K321" s="28">
        <f t="shared" si="23"/>
        <v>835917.9818</v>
      </c>
      <c r="L321" s="117">
        <f>iferror(E321/(VLOOKUP(C321,'SIEMB. CAMAGUI'!$B$2:$C$103,2,FALSE)*N321*I321/1000),"")</f>
        <v>0.907635468</v>
      </c>
      <c r="M321" s="118">
        <f>IFERROR(K321/VLOOKUP(C321,'SIEMB. CAMAGUI'!$B$2:$C$103,2,FALSE),"")</f>
        <v>0.7463553409</v>
      </c>
      <c r="N321" s="23">
        <v>0.75</v>
      </c>
      <c r="O321" s="71">
        <f>IFERROR(N321*VLOOKUP(C321,'SIEMB. CAMAGUI'!$B$2:$D$103,3,FALSE),"")</f>
        <v>96000</v>
      </c>
      <c r="P321" s="2">
        <v>2.5</v>
      </c>
      <c r="Q321" s="2">
        <f t="shared" si="21"/>
        <v>8.2</v>
      </c>
      <c r="R321" s="15">
        <f>IFERROR(LOOKUP(Q321,Masterline!$A$2:$A$34,Masterline!$D$2:$D$34)-(Q321-INT(Q321))*LOOKUP(Q321,Masterline!$A$2:$A$34,Masterline!$E$2:$E$34),"")</f>
        <v>5.5464</v>
      </c>
      <c r="S321" s="181">
        <f>IFERROR((Q321)*VLOOKUP(C321,'SIEMB. CAMAGUI'!$B$2:$C$103,2,FALSE)*(N321-0.002222*7)*((J321+R321)/2/100)/1000,"")</f>
        <v>425.5921146</v>
      </c>
      <c r="T321" s="173">
        <f t="shared" si="22"/>
        <v>22.14802866</v>
      </c>
      <c r="U321" s="71">
        <f t="shared" si="25"/>
        <v>4764.732496</v>
      </c>
    </row>
    <row r="322">
      <c r="A322" s="109">
        <v>45299.0</v>
      </c>
      <c r="B322" s="169">
        <v>1.0</v>
      </c>
      <c r="C322" s="2" t="s">
        <v>270</v>
      </c>
      <c r="E322" s="9">
        <v>300.0</v>
      </c>
      <c r="F322" s="2" t="s">
        <v>54</v>
      </c>
      <c r="G322" s="17">
        <f t="array" ref="G322">IFERROR(E322*INDEX(PRECIOS!$B$2:$E$44,MATCH(F322,PRECIOS!$B$2:$B$44,0),4),"")</f>
        <v>294</v>
      </c>
      <c r="I322" s="2">
        <f t="shared" si="24"/>
        <v>-19.5</v>
      </c>
      <c r="J322" s="15" t="str">
        <f>IFERROR(LOOKUP(H322,Masterline!$A$2:$A$34,Masterline!$D$2:$D$34)-(H322-INT(H322))*LOOKUP(H322,Masterline!$A$2:$A$34,Masterline!$E$2:$E$34),"")</f>
        <v/>
      </c>
      <c r="K322" s="28" t="str">
        <f t="shared" si="23"/>
        <v/>
      </c>
      <c r="L322" s="117" t="str">
        <f>iferror(E322/(VLOOKUP(C322,'SIEMB. CAMAGUI'!$B$2:$C$103,2,FALSE)*N322*I322/1000),"")</f>
        <v/>
      </c>
      <c r="M322" s="118">
        <f>IFERROR(K322/VLOOKUP(C322,'SIEMB. CAMAGUI'!$B$2:$C$103,2,FALSE),"")</f>
        <v>0</v>
      </c>
      <c r="N322" s="23"/>
      <c r="O322" s="71">
        <f>IFERROR(N322*VLOOKUP(C322,'SIEMB. CAMAGUI'!$B$2:$D$103,3,FALSE),"")</f>
        <v>0</v>
      </c>
      <c r="P322" s="2">
        <v>2.5</v>
      </c>
      <c r="Q322" s="2">
        <f t="shared" si="21"/>
        <v>2.5</v>
      </c>
      <c r="R322" s="15">
        <f>IFERROR(LOOKUP(Q322,Masterline!$A$2:$A$34,Masterline!$D$2:$D$34)-(Q322-INT(Q322))*LOOKUP(Q322,Masterline!$A$2:$A$34,Masterline!$E$2:$E$34),"")</f>
        <v>10.356</v>
      </c>
      <c r="S322" s="181">
        <f>IFERROR((Q322)*VLOOKUP(C322,'SIEMB. CAMAGUI'!$B$2:$C$103,2,FALSE)*(N322-0.002222*7)*((J322+R322)/2/100)/1000,"")</f>
        <v>-2.315485095</v>
      </c>
      <c r="T322" s="173">
        <f t="shared" si="22"/>
        <v>-0.5788712738</v>
      </c>
      <c r="U322" s="71">
        <f t="shared" si="25"/>
        <v>0</v>
      </c>
    </row>
    <row r="323">
      <c r="A323" s="109">
        <v>45299.0</v>
      </c>
      <c r="B323" s="171">
        <v>2.0</v>
      </c>
      <c r="C323" s="2" t="s">
        <v>272</v>
      </c>
      <c r="E323" s="9">
        <v>600.0</v>
      </c>
      <c r="F323" s="2" t="s">
        <v>54</v>
      </c>
      <c r="G323" s="17">
        <f t="array" ref="G323">IFERROR(E323*INDEX(PRECIOS!$B$2:$E$44,MATCH(F323,PRECIOS!$B$2:$B$44,0),4),"")</f>
        <v>588</v>
      </c>
      <c r="I323" s="2">
        <f t="shared" si="24"/>
        <v>-20</v>
      </c>
      <c r="J323" s="15" t="str">
        <f>IFERROR(LOOKUP(H323,Masterline!$A$2:$A$34,Masterline!$D$2:$D$34)-(H323-INT(H323))*LOOKUP(H323,Masterline!$A$2:$A$34,Masterline!$E$2:$E$34),"")</f>
        <v/>
      </c>
      <c r="K323" s="28" t="str">
        <f t="shared" si="23"/>
        <v/>
      </c>
      <c r="L323" s="117" t="str">
        <f>iferror(E323/(VLOOKUP(C323,'SIEMB. CAMAGUI'!$B$2:$C$103,2,FALSE)*N323*I323/1000),"")</f>
        <v/>
      </c>
      <c r="M323" s="118">
        <f>IFERROR(K323/VLOOKUP(C323,'SIEMB. CAMAGUI'!$B$2:$C$103,2,FALSE),"")</f>
        <v>0</v>
      </c>
      <c r="N323" s="23"/>
      <c r="O323" s="71">
        <f>IFERROR(N323*VLOOKUP(C323,'SIEMB. CAMAGUI'!$B$2:$D$103,3,FALSE),"")</f>
        <v>0</v>
      </c>
      <c r="P323" s="2">
        <v>2.5</v>
      </c>
      <c r="Q323" s="2">
        <f t="shared" si="21"/>
        <v>2.5</v>
      </c>
      <c r="R323" s="15">
        <f>IFERROR(LOOKUP(Q323,Masterline!$A$2:$A$34,Masterline!$D$2:$D$34)-(Q323-INT(Q323))*LOOKUP(Q323,Masterline!$A$2:$A$34,Masterline!$E$2:$E$34),"")</f>
        <v>10.356</v>
      </c>
      <c r="S323" s="181">
        <f>IFERROR((Q323)*VLOOKUP(C323,'SIEMB. CAMAGUI'!$B$2:$C$103,2,FALSE)*(N323-0.002222*7)*((J323+R323)/2/100)/1000,"")</f>
        <v>-1.61077224</v>
      </c>
      <c r="T323" s="173">
        <f t="shared" si="22"/>
        <v>-0.40269306</v>
      </c>
      <c r="U323" s="71">
        <f t="shared" si="25"/>
        <v>0</v>
      </c>
    </row>
    <row r="324">
      <c r="A324" s="109">
        <v>45299.0</v>
      </c>
      <c r="B324" s="171">
        <v>3.0</v>
      </c>
      <c r="C324" s="2" t="s">
        <v>273</v>
      </c>
      <c r="E324" s="9">
        <v>700.0</v>
      </c>
      <c r="F324" s="2" t="s">
        <v>54</v>
      </c>
      <c r="G324" s="17">
        <f t="array" ref="G324">IFERROR(E324*INDEX(PRECIOS!$B$2:$E$44,MATCH(F324,PRECIOS!$B$2:$B$44,0),4),"")</f>
        <v>686</v>
      </c>
      <c r="I324" s="2">
        <f t="shared" si="24"/>
        <v>-17.2</v>
      </c>
      <c r="J324" s="15" t="str">
        <f>IFERROR(LOOKUP(H324,Masterline!$A$2:$A$34,Masterline!$D$2:$D$34)-(H324-INT(H324))*LOOKUP(H324,Masterline!$A$2:$A$34,Masterline!$E$2:$E$34),"")</f>
        <v/>
      </c>
      <c r="K324" s="28" t="str">
        <f t="shared" si="23"/>
        <v/>
      </c>
      <c r="L324" s="117" t="str">
        <f>iferror(E324/(VLOOKUP(C324,'SIEMB. CAMAGUI'!$B$2:$C$103,2,FALSE)*N324*I324/1000),"")</f>
        <v/>
      </c>
      <c r="M324" s="118">
        <f>IFERROR(K324/VLOOKUP(C324,'SIEMB. CAMAGUI'!$B$2:$C$103,2,FALSE),"")</f>
        <v>0</v>
      </c>
      <c r="N324" s="23"/>
      <c r="O324" s="71">
        <f>IFERROR(N324*VLOOKUP(C324,'SIEMB. CAMAGUI'!$B$2:$D$103,3,FALSE),"")</f>
        <v>0</v>
      </c>
      <c r="P324" s="2">
        <v>2.5</v>
      </c>
      <c r="Q324" s="2">
        <f t="shared" si="21"/>
        <v>2.5</v>
      </c>
      <c r="R324" s="15">
        <f>IFERROR(LOOKUP(Q324,Masterline!$A$2:$A$34,Masterline!$D$2:$D$34)-(Q324-INT(Q324))*LOOKUP(Q324,Masterline!$A$2:$A$34,Masterline!$E$2:$E$34),"")</f>
        <v>10.356</v>
      </c>
      <c r="S324" s="181">
        <f>IFERROR((Q324)*VLOOKUP(C324,'SIEMB. CAMAGUI'!$B$2:$C$103,2,FALSE)*(N324-0.002222*7)*((J324+R324)/2/100)/1000,"")</f>
        <v>-2.114138565</v>
      </c>
      <c r="T324" s="173">
        <f t="shared" si="22"/>
        <v>-0.5285346413</v>
      </c>
      <c r="U324" s="71">
        <f t="shared" si="25"/>
        <v>0</v>
      </c>
    </row>
    <row r="325">
      <c r="A325" s="109">
        <v>45299.0</v>
      </c>
      <c r="B325" s="2">
        <v>4.0</v>
      </c>
      <c r="C325" s="2" t="s">
        <v>276</v>
      </c>
      <c r="D325" s="9">
        <v>262.0</v>
      </c>
      <c r="E325" s="9">
        <v>1623.0</v>
      </c>
      <c r="F325" s="2" t="s">
        <v>54</v>
      </c>
      <c r="G325" s="17">
        <f t="array" ref="G325">IFERROR(E325*INDEX(PRECIOS!$B$2:$E$44,MATCH(F325,PRECIOS!$B$2:$B$44,0),4),"")</f>
        <v>1590.54</v>
      </c>
      <c r="H325" s="9">
        <v>8.7</v>
      </c>
      <c r="I325" s="2">
        <f t="shared" si="24"/>
        <v>2.4</v>
      </c>
      <c r="J325" s="15">
        <f>IFERROR(LOOKUP(H325,Masterline!$A$2:$A$34,Masterline!$D$2:$D$34)-(H325-INT(H325))*LOOKUP(H325,Masterline!$A$2:$A$34,Masterline!$E$2:$E$34),"")</f>
        <v>5.4024</v>
      </c>
      <c r="K325" s="28">
        <f t="shared" si="23"/>
        <v>557436.3714</v>
      </c>
      <c r="L325" s="117">
        <f>iferror(E325/(VLOOKUP(C325,'SIEMB. CAMAGUI'!$B$2:$C$103,2,FALSE)*N325*I325/1000),"")</f>
        <v>1.207589286</v>
      </c>
      <c r="M325" s="118">
        <f>IFERROR(K325/VLOOKUP(C325,'SIEMB. CAMAGUI'!$B$2:$C$103,2,FALSE),"")</f>
        <v>0.7963376734</v>
      </c>
      <c r="N325" s="23">
        <v>0.8</v>
      </c>
      <c r="O325" s="71">
        <f>IFERROR(N325*VLOOKUP(C325,'SIEMB. CAMAGUI'!$B$2:$D$103,3,FALSE),"")</f>
        <v>116666.6667</v>
      </c>
      <c r="P325" s="2">
        <v>2.5</v>
      </c>
      <c r="Q325" s="2">
        <f t="shared" si="21"/>
        <v>11.2</v>
      </c>
      <c r="R325" s="15">
        <f>IFERROR(LOOKUP(Q325,Masterline!$A$2:$A$34,Masterline!$D$2:$D$34)-(Q325-INT(Q325))*LOOKUP(Q325,Masterline!$A$2:$A$34,Masterline!$E$2:$E$34),"")</f>
        <v>4.5696</v>
      </c>
      <c r="S325" s="181">
        <f>IFERROR((Q325)*VLOOKUP(C325,'SIEMB. CAMAGUI'!$B$2:$C$103,2,FALSE)*(N325-0.002222*7)*((J325+R325)/2/100)/1000,"")</f>
        <v>306.6418241</v>
      </c>
      <c r="T325" s="173">
        <f t="shared" si="22"/>
        <v>11.16045602</v>
      </c>
      <c r="U325" s="71">
        <f t="shared" si="25"/>
        <v>4849.696431</v>
      </c>
    </row>
    <row r="326">
      <c r="A326" s="109">
        <v>45299.0</v>
      </c>
      <c r="B326" s="2">
        <v>5.0</v>
      </c>
      <c r="C326" s="2" t="s">
        <v>274</v>
      </c>
      <c r="D326" s="9">
        <v>300.0</v>
      </c>
      <c r="E326" s="9">
        <v>1699.0</v>
      </c>
      <c r="F326" s="2" t="s">
        <v>54</v>
      </c>
      <c r="G326" s="17">
        <f t="array" ref="G326">IFERROR(E326*INDEX(PRECIOS!$B$2:$E$44,MATCH(F326,PRECIOS!$B$2:$B$44,0),4),"")</f>
        <v>1665.02</v>
      </c>
      <c r="H326" s="9">
        <v>7.8</v>
      </c>
      <c r="I326" s="2">
        <f t="shared" si="24"/>
        <v>2</v>
      </c>
      <c r="J326" s="15">
        <f>IFERROR(LOOKUP(H326,Masterline!$A$2:$A$34,Masterline!$D$2:$D$34)-(H326-INT(H326))*LOOKUP(H326,Masterline!$A$2:$A$34,Masterline!$E$2:$E$34),"")</f>
        <v>5.8488</v>
      </c>
      <c r="K326" s="28">
        <f t="shared" si="23"/>
        <v>657597.0876</v>
      </c>
      <c r="L326" s="117">
        <f>iferror(E326/(VLOOKUP(C326,'SIEMB. CAMAGUI'!$B$2:$C$103,2,FALSE)*N326*I326/1000),"")</f>
        <v>1.516964286</v>
      </c>
      <c r="M326" s="118">
        <f>IFERROR(K326/VLOOKUP(C326,'SIEMB. CAMAGUI'!$B$2:$C$103,2,FALSE),"")</f>
        <v>0.9394244109</v>
      </c>
      <c r="N326" s="23">
        <v>0.8</v>
      </c>
      <c r="O326" s="71">
        <f>IFERROR(N326*VLOOKUP(C326,'SIEMB. CAMAGUI'!$B$2:$D$103,3,FALSE),"")</f>
        <v>133333.3333</v>
      </c>
      <c r="P326" s="2">
        <v>3.0</v>
      </c>
      <c r="Q326" s="2">
        <f t="shared" si="21"/>
        <v>10.8</v>
      </c>
      <c r="R326" s="15">
        <f>IFERROR(LOOKUP(Q326,Masterline!$A$2:$A$34,Masterline!$D$2:$D$34)-(Q326-INT(Q326))*LOOKUP(Q326,Masterline!$A$2:$A$34,Masterline!$E$2:$E$34),"")</f>
        <v>4.6632</v>
      </c>
      <c r="S326" s="181">
        <f>IFERROR((Q326)*VLOOKUP(C326,'SIEMB. CAMAGUI'!$B$2:$C$103,2,FALSE)*(N326-0.002222*7)*((J326+R326)/2/100)/1000,"")</f>
        <v>311.7024421</v>
      </c>
      <c r="T326" s="173">
        <f t="shared" si="22"/>
        <v>2.925610526</v>
      </c>
      <c r="U326" s="71">
        <f t="shared" si="25"/>
        <v>5129.257284</v>
      </c>
    </row>
    <row r="327">
      <c r="A327" s="109">
        <v>45299.0</v>
      </c>
      <c r="B327" s="2">
        <v>6.0</v>
      </c>
      <c r="C327" s="2" t="s">
        <v>277</v>
      </c>
      <c r="D327" s="9">
        <v>425.0</v>
      </c>
      <c r="E327" s="9">
        <v>2411.0</v>
      </c>
      <c r="F327" s="2" t="s">
        <v>54</v>
      </c>
      <c r="G327" s="17">
        <f t="array" ref="G327">IFERROR(E327*INDEX(PRECIOS!$B$2:$E$44,MATCH(F327,PRECIOS!$B$2:$B$44,0),4),"")</f>
        <v>2362.78</v>
      </c>
      <c r="H327" s="9">
        <v>7.8</v>
      </c>
      <c r="I327" s="2">
        <f t="shared" si="24"/>
        <v>2.1</v>
      </c>
      <c r="J327" s="15">
        <f>IFERROR(LOOKUP(H327,Masterline!$A$2:$A$34,Masterline!$D$2:$D$34)-(H327-INT(H327))*LOOKUP(H327,Masterline!$A$2:$A$34,Masterline!$E$2:$E$34),"")</f>
        <v>5.8488</v>
      </c>
      <c r="K327" s="28">
        <f t="shared" si="23"/>
        <v>931595.8741</v>
      </c>
      <c r="L327" s="117">
        <f>iferror(E327/(VLOOKUP(C327,'SIEMB. CAMAGUI'!$B$2:$C$103,2,FALSE)*N327*I327/1000),"")</f>
        <v>1.281356293</v>
      </c>
      <c r="M327" s="118">
        <f>IFERROR(K327/VLOOKUP(C327,'SIEMB. CAMAGUI'!$B$2:$C$103,2,FALSE),"")</f>
        <v>0.8317820305</v>
      </c>
      <c r="N327" s="23">
        <v>0.8</v>
      </c>
      <c r="O327" s="71">
        <f>IFERROR(N327*VLOOKUP(C327,'SIEMB. CAMAGUI'!$B$2:$D$103,3,FALSE),"")</f>
        <v>102400</v>
      </c>
      <c r="P327" s="2">
        <v>3.0</v>
      </c>
      <c r="Q327" s="2">
        <f t="shared" si="21"/>
        <v>10.8</v>
      </c>
      <c r="R327" s="15">
        <f>IFERROR(LOOKUP(Q327,Masterline!$A$2:$A$34,Masterline!$D$2:$D$34)-(Q327-INT(Q327))*LOOKUP(Q327,Masterline!$A$2:$A$34,Masterline!$E$2:$E$34),"")</f>
        <v>4.6632</v>
      </c>
      <c r="S327" s="181">
        <f>IFERROR((Q327)*VLOOKUP(C327,'SIEMB. CAMAGUI'!$B$2:$C$103,2,FALSE)*(N327-0.002222*7)*((J327+R327)/2/100)/1000,"")</f>
        <v>498.7239074</v>
      </c>
      <c r="T327" s="173">
        <f t="shared" si="22"/>
        <v>18.43097684</v>
      </c>
      <c r="U327" s="71">
        <f t="shared" si="25"/>
        <v>7266.447818</v>
      </c>
    </row>
    <row r="328">
      <c r="A328" s="109">
        <v>45306.0</v>
      </c>
      <c r="B328" s="169">
        <v>1.0</v>
      </c>
      <c r="C328" s="2" t="s">
        <v>278</v>
      </c>
      <c r="D328" s="9">
        <v>87.0</v>
      </c>
      <c r="E328" s="9">
        <v>224.0</v>
      </c>
      <c r="F328" s="2" t="s">
        <v>56</v>
      </c>
      <c r="G328" s="17">
        <f t="array" ref="G328">IFERROR(E328*INDEX(PRECIOS!$B$2:$E$44,MATCH(F328,PRECIOS!$B$2:$B$44,0),4),"")</f>
        <v>301.056</v>
      </c>
      <c r="H328" s="9">
        <v>1.4</v>
      </c>
      <c r="I328" s="2">
        <f t="shared" si="24"/>
        <v>0</v>
      </c>
      <c r="J328" s="15">
        <f>IFERROR(LOOKUP(H328,Masterline!$A$2:$A$34,Masterline!$D$2:$D$34)-(H328-INT(H328))*LOOKUP(H328,Masterline!$A$2:$A$34,Masterline!$E$2:$E$34),"")</f>
        <v>13.3632</v>
      </c>
      <c r="K328" s="28">
        <f t="shared" si="23"/>
        <v>465029.7619</v>
      </c>
      <c r="L328" s="117" t="str">
        <f>iferror(E328/(VLOOKUP(C328,'SIEMB. CAMAGUI'!$B$2:$C$103,2,FALSE)*N328*I328/1000),"")</f>
        <v/>
      </c>
      <c r="M328" s="118">
        <f>IFERROR(K328/VLOOKUP(C328,'SIEMB. CAMAGUI'!$B$2:$C$103,2,FALSE),"")</f>
        <v>0.3808597559</v>
      </c>
      <c r="N328" s="23">
        <v>0.65</v>
      </c>
      <c r="O328" s="71">
        <f>IFERROR(N328*VLOOKUP(C328,'SIEMB. CAMAGUI'!$B$2:$D$103,3,FALSE),"")</f>
        <v>96904.7619</v>
      </c>
      <c r="P328" s="2">
        <v>2.5</v>
      </c>
      <c r="Q328" s="2">
        <f t="shared" si="21"/>
        <v>3.9</v>
      </c>
      <c r="R328" s="15">
        <f>IFERROR(LOOKUP(Q328,Masterline!$A$2:$A$34,Masterline!$D$2:$D$34)-(Q328-INT(Q328))*LOOKUP(Q328,Masterline!$A$2:$A$34,Masterline!$E$2:$E$34),"")</f>
        <v>8.6412</v>
      </c>
      <c r="S328" s="181">
        <f>IFERROR((Q328)*VLOOKUP(C328,'SIEMB. CAMAGUI'!$B$2:$C$103,2,FALSE)*(N328-0.002222*7)*((J328+R328)/2/100)/1000,"")</f>
        <v>332.3949905</v>
      </c>
      <c r="T328" s="173">
        <f t="shared" si="22"/>
        <v>61.34874763</v>
      </c>
      <c r="U328" s="71">
        <f t="shared" si="25"/>
        <v>651.0416667</v>
      </c>
    </row>
    <row r="329">
      <c r="A329" s="109">
        <v>45306.0</v>
      </c>
      <c r="B329" s="171">
        <v>2.0</v>
      </c>
      <c r="C329" s="2" t="s">
        <v>280</v>
      </c>
      <c r="D329" s="9">
        <v>62.0</v>
      </c>
      <c r="E329" s="9">
        <v>149.0</v>
      </c>
      <c r="F329" s="2" t="s">
        <v>56</v>
      </c>
      <c r="G329" s="17">
        <f t="array" ref="G329">IFERROR(E329*INDEX(PRECIOS!$B$2:$E$44,MATCH(F329,PRECIOS!$B$2:$B$44,0),4),"")</f>
        <v>200.256</v>
      </c>
      <c r="H329" s="9">
        <v>1.3</v>
      </c>
      <c r="I329" s="2">
        <f t="shared" si="24"/>
        <v>0</v>
      </c>
      <c r="J329" s="15">
        <f>IFERROR(LOOKUP(H329,Masterline!$A$2:$A$34,Masterline!$D$2:$D$34)-(H329-INT(H329))*LOOKUP(H329,Masterline!$A$2:$A$34,Masterline!$E$2:$E$34),"")</f>
        <v>13.5504</v>
      </c>
      <c r="K329" s="28">
        <f t="shared" si="23"/>
        <v>351962.3605</v>
      </c>
      <c r="L329" s="117" t="str">
        <f>iferror(E329/(VLOOKUP(C329,'SIEMB. CAMAGUI'!$B$2:$C$103,2,FALSE)*N329*I329/1000),"")</f>
        <v/>
      </c>
      <c r="M329" s="118">
        <f>IFERROR(K329/VLOOKUP(C329,'SIEMB. CAMAGUI'!$B$2:$C$103,2,FALSE),"")</f>
        <v>0.3565981362</v>
      </c>
      <c r="N329" s="23">
        <v>0.65</v>
      </c>
      <c r="O329" s="71">
        <f>IFERROR(N329*VLOOKUP(C329,'SIEMB. CAMAGUI'!$B$2:$D$103,3,FALSE),"")</f>
        <v>106925</v>
      </c>
      <c r="P329" s="2">
        <v>2.5</v>
      </c>
      <c r="Q329" s="2">
        <f t="shared" si="21"/>
        <v>3.8</v>
      </c>
      <c r="R329" s="15">
        <f>IFERROR(LOOKUP(Q329,Masterline!$A$2:$A$34,Masterline!$D$2:$D$34)-(Q329-INT(Q329))*LOOKUP(Q329,Masterline!$A$2:$A$34,Masterline!$E$2:$E$34),"")</f>
        <v>8.7504</v>
      </c>
      <c r="S329" s="181">
        <f>IFERROR((Q329)*VLOOKUP(C329,'SIEMB. CAMAGUI'!$B$2:$C$103,2,FALSE)*(N329-0.002222*7)*((J329+R329)/2/100)/1000,"")</f>
        <v>265.3296964</v>
      </c>
      <c r="T329" s="173">
        <f t="shared" si="22"/>
        <v>50.8324241</v>
      </c>
      <c r="U329" s="71">
        <f t="shared" si="25"/>
        <v>457.5510686</v>
      </c>
    </row>
    <row r="330">
      <c r="A330" s="109">
        <v>45306.0</v>
      </c>
      <c r="B330" s="171">
        <v>3.0</v>
      </c>
      <c r="C330" s="2" t="s">
        <v>281</v>
      </c>
      <c r="D330" s="9">
        <v>75.0</v>
      </c>
      <c r="E330" s="9">
        <v>184.0</v>
      </c>
      <c r="F330" s="2" t="s">
        <v>56</v>
      </c>
      <c r="G330" s="17">
        <f t="array" ref="G330">IFERROR(E330*INDEX(PRECIOS!$B$2:$E$44,MATCH(F330,PRECIOS!$B$2:$B$44,0),4),"")</f>
        <v>247.296</v>
      </c>
      <c r="H330" s="9">
        <v>1.35</v>
      </c>
      <c r="I330" s="2">
        <f t="shared" si="24"/>
        <v>0</v>
      </c>
      <c r="J330" s="15">
        <f>IFERROR(LOOKUP(H330,Masterline!$A$2:$A$34,Masterline!$D$2:$D$34)-(H330-INT(H330))*LOOKUP(H330,Masterline!$A$2:$A$34,Masterline!$E$2:$E$34),"")</f>
        <v>13.4568</v>
      </c>
      <c r="K330" s="28">
        <f t="shared" si="23"/>
        <v>412843.7337</v>
      </c>
      <c r="L330" s="117" t="str">
        <f>iferror(E330/(VLOOKUP(C330,'SIEMB. CAMAGUI'!$B$2:$C$103,2,FALSE)*N330*I330/1000),"")</f>
        <v/>
      </c>
      <c r="M330" s="118">
        <f>IFERROR(K330/VLOOKUP(C330,'SIEMB. CAMAGUI'!$B$2:$C$103,2,FALSE),"")</f>
        <v>0.3719312916</v>
      </c>
      <c r="N330" s="23">
        <v>0.65</v>
      </c>
      <c r="O330" s="71">
        <f>IFERROR(N330*VLOOKUP(C330,'SIEMB. CAMAGUI'!$B$2:$D$103,3,FALSE),"")</f>
        <v>103071.4286</v>
      </c>
      <c r="P330" s="2">
        <v>2.5</v>
      </c>
      <c r="Q330" s="2">
        <f t="shared" si="21"/>
        <v>3.85</v>
      </c>
      <c r="R330" s="15">
        <f>IFERROR(LOOKUP(Q330,Masterline!$A$2:$A$34,Masterline!$D$2:$D$34)-(Q330-INT(Q330))*LOOKUP(Q330,Masterline!$A$2:$A$34,Masterline!$E$2:$E$34),"")</f>
        <v>8.6958</v>
      </c>
      <c r="S330" s="181">
        <f>IFERROR((Q330)*VLOOKUP(C330,'SIEMB. CAMAGUI'!$B$2:$C$103,2,FALSE)*(N330-0.002222*7)*((J330+R330)/2/100)/1000,"")</f>
        <v>300.3122736</v>
      </c>
      <c r="T330" s="173">
        <f t="shared" si="22"/>
        <v>56.3280684</v>
      </c>
      <c r="U330" s="71">
        <f t="shared" si="25"/>
        <v>557.3390405</v>
      </c>
    </row>
    <row r="331">
      <c r="A331" s="109">
        <v>45306.0</v>
      </c>
      <c r="B331" s="2">
        <v>4.0</v>
      </c>
      <c r="C331" s="2" t="s">
        <v>276</v>
      </c>
      <c r="D331" s="9">
        <v>275.0</v>
      </c>
      <c r="E331" s="9">
        <v>2012.0</v>
      </c>
      <c r="F331" s="2" t="s">
        <v>54</v>
      </c>
      <c r="G331" s="17">
        <f t="array" ref="G331">IFERROR(E331*INDEX(PRECIOS!$B$2:$E$44,MATCH(F331,PRECIOS!$B$2:$B$44,0),4),"")</f>
        <v>1971.76</v>
      </c>
      <c r="H331" s="9">
        <v>12.2</v>
      </c>
      <c r="I331" s="2">
        <f t="shared" si="24"/>
        <v>3.5</v>
      </c>
      <c r="J331" s="15">
        <f>IFERROR(LOOKUP(H331,Masterline!$A$2:$A$34,Masterline!$D$2:$D$34)-(H331-INT(H331))*LOOKUP(H331,Masterline!$A$2:$A$34,Masterline!$E$2:$E$34),"")</f>
        <v>4.3752</v>
      </c>
      <c r="K331" s="28">
        <f t="shared" si="23"/>
        <v>515198.9305</v>
      </c>
      <c r="L331" s="117">
        <f>iferror(E331/(VLOOKUP(C331,'SIEMB. CAMAGUI'!$B$2:$C$103,2,FALSE)*N331*I331/1000),"")</f>
        <v>1.026530612</v>
      </c>
      <c r="M331" s="118">
        <f>IFERROR(K331/VLOOKUP(C331,'SIEMB. CAMAGUI'!$B$2:$C$103,2,FALSE),"")</f>
        <v>0.7359984721</v>
      </c>
      <c r="N331" s="23">
        <v>0.8</v>
      </c>
      <c r="O331" s="71">
        <f>IFERROR(N331*VLOOKUP(C331,'SIEMB. CAMAGUI'!$B$2:$D$103,3,FALSE),"")</f>
        <v>116666.6667</v>
      </c>
      <c r="P331" s="2">
        <v>2.5</v>
      </c>
      <c r="Q331" s="2">
        <f t="shared" si="21"/>
        <v>14.7</v>
      </c>
      <c r="R331" s="15">
        <f>IFERROR(LOOKUP(Q331,Masterline!$A$2:$A$34,Masterline!$D$2:$D$34)-(Q331-INT(Q331))*LOOKUP(Q331,Masterline!$A$2:$A$34,Masterline!$E$2:$E$34),"")</f>
        <v>3.9792</v>
      </c>
      <c r="S331" s="181">
        <f>IFERROR((Q331)*VLOOKUP(C331,'SIEMB. CAMAGUI'!$B$2:$C$103,2,FALSE)*(N331-0.002222*7)*((J331+R331)/2/100)/1000,"")</f>
        <v>337.1814678</v>
      </c>
      <c r="T331" s="173">
        <f t="shared" si="22"/>
        <v>15.54536696</v>
      </c>
      <c r="U331" s="71">
        <f t="shared" si="25"/>
        <v>6285.426952</v>
      </c>
    </row>
    <row r="332">
      <c r="A332" s="109">
        <v>45306.0</v>
      </c>
      <c r="B332" s="2">
        <v>5.0</v>
      </c>
      <c r="C332" s="2" t="s">
        <v>274</v>
      </c>
      <c r="D332" s="9">
        <v>250.0</v>
      </c>
      <c r="E332" s="9">
        <v>1975.0</v>
      </c>
      <c r="F332" s="2" t="s">
        <v>54</v>
      </c>
      <c r="G332" s="17">
        <f t="array" ref="G332">IFERROR(E332*INDEX(PRECIOS!$B$2:$E$44,MATCH(F332,PRECIOS!$B$2:$B$44,0),4),"")</f>
        <v>1935.5</v>
      </c>
      <c r="H332" s="9">
        <v>11.2</v>
      </c>
      <c r="I332" s="2">
        <f t="shared" si="24"/>
        <v>3.4</v>
      </c>
      <c r="J332" s="15">
        <f>IFERROR(LOOKUP(H332,Masterline!$A$2:$A$34,Masterline!$D$2:$D$34)-(H332-INT(H332))*LOOKUP(H332,Masterline!$A$2:$A$34,Masterline!$E$2:$E$34),"")</f>
        <v>4.5696</v>
      </c>
      <c r="K332" s="28">
        <f t="shared" si="23"/>
        <v>488476.6407</v>
      </c>
      <c r="L332" s="117">
        <f>iferror(E332/(VLOOKUP(C332,'SIEMB. CAMAGUI'!$B$2:$C$103,2,FALSE)*N332*I332/1000),"")</f>
        <v>1.037289916</v>
      </c>
      <c r="M332" s="118">
        <f>IFERROR(K332/VLOOKUP(C332,'SIEMB. CAMAGUI'!$B$2:$C$103,2,FALSE),"")</f>
        <v>0.6978237724</v>
      </c>
      <c r="N332" s="23">
        <v>0.8</v>
      </c>
      <c r="O332" s="71">
        <f>IFERROR(N332*VLOOKUP(C332,'SIEMB. CAMAGUI'!$B$2:$D$103,3,FALSE),"")</f>
        <v>133333.3333</v>
      </c>
      <c r="P332" s="2">
        <v>3.0</v>
      </c>
      <c r="Q332" s="2">
        <f t="shared" si="21"/>
        <v>14.2</v>
      </c>
      <c r="R332" s="15">
        <f>IFERROR(LOOKUP(Q332,Masterline!$A$2:$A$34,Masterline!$D$2:$D$34)-(Q332-INT(Q332))*LOOKUP(Q332,Masterline!$A$2:$A$34,Masterline!$E$2:$E$34),"")</f>
        <v>4.0512</v>
      </c>
      <c r="S332" s="181">
        <f>IFERROR((Q332)*VLOOKUP(C332,'SIEMB. CAMAGUI'!$B$2:$C$103,2,FALSE)*(N332-0.002222*7)*((J332+R332)/2/100)/1000,"")</f>
        <v>336.0988382</v>
      </c>
      <c r="T332" s="173">
        <f t="shared" si="22"/>
        <v>21.52470955</v>
      </c>
      <c r="U332" s="71">
        <f t="shared" si="25"/>
        <v>5470.938375</v>
      </c>
    </row>
    <row r="333">
      <c r="A333" s="109">
        <v>45306.0</v>
      </c>
      <c r="B333" s="2">
        <v>6.0</v>
      </c>
      <c r="C333" s="2" t="s">
        <v>277</v>
      </c>
      <c r="D333" s="9">
        <v>475.0</v>
      </c>
      <c r="E333" s="9">
        <v>3375.0</v>
      </c>
      <c r="F333" s="2" t="s">
        <v>54</v>
      </c>
      <c r="G333" s="17">
        <f t="array" ref="G333">IFERROR(E333*INDEX(PRECIOS!$B$2:$E$44,MATCH(F333,PRECIOS!$B$2:$B$44,0),4),"")</f>
        <v>3307.5</v>
      </c>
      <c r="H333" s="9">
        <v>10.3</v>
      </c>
      <c r="I333" s="2">
        <f t="shared" si="24"/>
        <v>2.5</v>
      </c>
      <c r="J333" s="15">
        <f>IFERROR(LOOKUP(H333,Masterline!$A$2:$A$34,Masterline!$D$2:$D$34)-(H333-INT(H333))*LOOKUP(H333,Masterline!$A$2:$A$34,Masterline!$E$2:$E$34),"")</f>
        <v>4.7712</v>
      </c>
      <c r="K333" s="28">
        <f t="shared" si="23"/>
        <v>966559.8771</v>
      </c>
      <c r="L333" s="117">
        <f>iferror(E333/(VLOOKUP(C333,'SIEMB. CAMAGUI'!$B$2:$C$103,2,FALSE)*N333*I333/1000),"")</f>
        <v>1.418067227</v>
      </c>
      <c r="M333" s="118">
        <f>IFERROR(K333/VLOOKUP(C333,'SIEMB. CAMAGUI'!$B$2:$C$103,2,FALSE),"")</f>
        <v>0.8629998902</v>
      </c>
      <c r="N333" s="23">
        <v>0.85</v>
      </c>
      <c r="O333" s="71">
        <f>IFERROR(N333*VLOOKUP(C333,'SIEMB. CAMAGUI'!$B$2:$D$103,3,FALSE),"")</f>
        <v>108800</v>
      </c>
      <c r="P333" s="2">
        <v>3.0</v>
      </c>
      <c r="Q333" s="2">
        <f t="shared" si="21"/>
        <v>13.3</v>
      </c>
      <c r="R333" s="15">
        <f>IFERROR(LOOKUP(Q333,Masterline!$A$2:$A$34,Masterline!$D$2:$D$34)-(Q333-INT(Q333))*LOOKUP(Q333,Masterline!$A$2:$A$34,Masterline!$E$2:$E$34),"")</f>
        <v>4.2012</v>
      </c>
      <c r="S333" s="181">
        <f>IFERROR((Q333)*VLOOKUP(C333,'SIEMB. CAMAGUI'!$B$2:$C$103,2,FALSE)*(N333-0.002222*7)*((J333+R333)/2/100)/1000,"")</f>
        <v>557.6305155</v>
      </c>
      <c r="T333" s="173">
        <f t="shared" si="22"/>
        <v>20.65762887</v>
      </c>
      <c r="U333" s="71">
        <f t="shared" si="25"/>
        <v>9955.566734</v>
      </c>
    </row>
    <row r="334">
      <c r="A334" s="109">
        <v>45313.0</v>
      </c>
      <c r="B334" s="169">
        <v>1.0</v>
      </c>
      <c r="C334" s="2" t="s">
        <v>278</v>
      </c>
      <c r="D334" s="9">
        <v>300.0</v>
      </c>
      <c r="E334" s="9">
        <v>1549.0</v>
      </c>
      <c r="F334" s="2" t="s">
        <v>56</v>
      </c>
      <c r="G334" s="17">
        <f t="array" ref="G334">IFERROR(E334*INDEX(PRECIOS!$B$2:$E$44,MATCH(F334,PRECIOS!$B$2:$B$44,0),4),"")</f>
        <v>2081.856</v>
      </c>
      <c r="H334" s="9">
        <v>3.6</v>
      </c>
      <c r="I334" s="2">
        <f t="shared" si="24"/>
        <v>2.2</v>
      </c>
      <c r="J334" s="15">
        <f>IFERROR(LOOKUP(H334,Masterline!$A$2:$A$34,Masterline!$D$2:$D$34)-(H334-INT(H334))*LOOKUP(H334,Masterline!$A$2:$A$34,Masterline!$E$2:$E$34),"")</f>
        <v>8.9688</v>
      </c>
      <c r="K334" s="28">
        <f t="shared" si="23"/>
        <v>929146.9688</v>
      </c>
      <c r="L334" s="117">
        <f>iferror(E334/(VLOOKUP(C334,'SIEMB. CAMAGUI'!$B$2:$C$103,2,FALSE)*N334*I334/1000),"")</f>
        <v>0.720813789</v>
      </c>
      <c r="M334" s="118">
        <f>IFERROR(K334/VLOOKUP(C334,'SIEMB. CAMAGUI'!$B$2:$C$103,2,FALSE),"")</f>
        <v>0.7609721284</v>
      </c>
      <c r="N334" s="23">
        <v>0.8</v>
      </c>
      <c r="O334" s="71">
        <f>IFERROR(N334*VLOOKUP(C334,'SIEMB. CAMAGUI'!$B$2:$D$103,3,FALSE),"")</f>
        <v>119267.3993</v>
      </c>
      <c r="P334" s="2">
        <v>2.5</v>
      </c>
      <c r="Q334" s="2">
        <f t="shared" si="21"/>
        <v>6.1</v>
      </c>
      <c r="R334" s="15">
        <f>IFERROR(LOOKUP(Q334,Masterline!$A$2:$A$34,Masterline!$D$2:$D$34)-(Q334-INT(Q334))*LOOKUP(Q334,Masterline!$A$2:$A$34,Masterline!$E$2:$E$34),"")</f>
        <v>6.8292</v>
      </c>
      <c r="S334" s="181">
        <f>IFERROR((Q334)*VLOOKUP(C334,'SIEMB. CAMAGUI'!$B$2:$C$103,2,FALSE)*(N334-0.002222*7)*((J334+R334)/2/100)/1000,"")</f>
        <v>461.5095216</v>
      </c>
      <c r="T334" s="173">
        <f t="shared" si="22"/>
        <v>40.37738041</v>
      </c>
      <c r="U334" s="71">
        <f t="shared" si="25"/>
        <v>3344.929088</v>
      </c>
    </row>
    <row r="335">
      <c r="A335" s="109">
        <v>45313.0</v>
      </c>
      <c r="B335" s="171">
        <v>2.0</v>
      </c>
      <c r="C335" s="2" t="s">
        <v>280</v>
      </c>
      <c r="D335" s="9">
        <v>200.0</v>
      </c>
      <c r="E335" s="9">
        <v>1025.0</v>
      </c>
      <c r="F335" s="2" t="s">
        <v>56</v>
      </c>
      <c r="G335" s="17">
        <f t="array" ref="G335">IFERROR(E335*INDEX(PRECIOS!$B$2:$E$44,MATCH(F335,PRECIOS!$B$2:$B$44,0),4),"")</f>
        <v>1377.6</v>
      </c>
      <c r="H335" s="9">
        <v>3.4</v>
      </c>
      <c r="I335" s="2">
        <f t="shared" si="24"/>
        <v>2.1</v>
      </c>
      <c r="J335" s="15">
        <f>IFERROR(LOOKUP(H335,Masterline!$A$2:$A$34,Masterline!$D$2:$D$34)-(H335-INT(H335))*LOOKUP(H335,Masterline!$A$2:$A$34,Masterline!$E$2:$E$34),"")</f>
        <v>9.1872</v>
      </c>
      <c r="K335" s="28">
        <f t="shared" si="23"/>
        <v>640277.0094</v>
      </c>
      <c r="L335" s="117">
        <f>iferror(E335/(VLOOKUP(C335,'SIEMB. CAMAGUI'!$B$2:$C$103,2,FALSE)*N335*I335/1000),"")</f>
        <v>0.6181550634</v>
      </c>
      <c r="M335" s="118">
        <f>IFERROR(K335/VLOOKUP(C335,'SIEMB. CAMAGUI'!$B$2:$C$103,2,FALSE),"")</f>
        <v>0.6487102426</v>
      </c>
      <c r="N335" s="23">
        <v>0.8</v>
      </c>
      <c r="O335" s="71">
        <f>IFERROR(N335*VLOOKUP(C335,'SIEMB. CAMAGUI'!$B$2:$D$103,3,FALSE),"")</f>
        <v>131600</v>
      </c>
      <c r="P335" s="2">
        <v>2.5</v>
      </c>
      <c r="Q335" s="2">
        <f t="shared" si="21"/>
        <v>5.9</v>
      </c>
      <c r="R335" s="15">
        <f>IFERROR(LOOKUP(Q335,Masterline!$A$2:$A$34,Masterline!$D$2:$D$34)-(Q335-INT(Q335))*LOOKUP(Q335,Masterline!$A$2:$A$34,Masterline!$E$2:$E$34),"")</f>
        <v>6.9576</v>
      </c>
      <c r="S335" s="181">
        <f>IFERROR((Q335)*VLOOKUP(C335,'SIEMB. CAMAGUI'!$B$2:$C$103,2,FALSE)*(N335-0.002222*7)*((J335+R335)/2/100)/1000,"")</f>
        <v>368.75243</v>
      </c>
      <c r="T335" s="173">
        <f t="shared" si="22"/>
        <v>42.18810749</v>
      </c>
      <c r="U335" s="71">
        <f t="shared" si="25"/>
        <v>2176.941832</v>
      </c>
    </row>
    <row r="336">
      <c r="A336" s="109">
        <v>45313.0</v>
      </c>
      <c r="B336" s="171">
        <v>3.0</v>
      </c>
      <c r="C336" s="2" t="s">
        <v>281</v>
      </c>
      <c r="D336" s="9">
        <v>275.0</v>
      </c>
      <c r="E336" s="9">
        <v>1424.0</v>
      </c>
      <c r="F336" s="2" t="s">
        <v>56</v>
      </c>
      <c r="G336" s="17">
        <f t="array" ref="G336">IFERROR(E336*INDEX(PRECIOS!$B$2:$E$44,MATCH(F336,PRECIOS!$B$2:$B$44,0),4),"")</f>
        <v>1913.856</v>
      </c>
      <c r="H336" s="9">
        <v>3.5</v>
      </c>
      <c r="I336" s="2">
        <f t="shared" si="24"/>
        <v>2.15</v>
      </c>
      <c r="J336" s="15">
        <f>IFERROR(LOOKUP(H336,Masterline!$A$2:$A$34,Masterline!$D$2:$D$34)-(H336-INT(H336))*LOOKUP(H336,Masterline!$A$2:$A$34,Masterline!$E$2:$E$34),"")</f>
        <v>9.078</v>
      </c>
      <c r="K336" s="28">
        <f t="shared" si="23"/>
        <v>865514.7452</v>
      </c>
      <c r="L336" s="117">
        <f>iferror(E336/(VLOOKUP(C336,'SIEMB. CAMAGUI'!$B$2:$C$103,2,FALSE)*N336*I336/1000),"")</f>
        <v>0.7458621412</v>
      </c>
      <c r="M336" s="118">
        <f>IFERROR(K336/VLOOKUP(C336,'SIEMB. CAMAGUI'!$B$2:$C$103,2,FALSE),"")</f>
        <v>0.7797430137</v>
      </c>
      <c r="N336" s="23">
        <v>0.8</v>
      </c>
      <c r="O336" s="71">
        <f>IFERROR(N336*VLOOKUP(C336,'SIEMB. CAMAGUI'!$B$2:$D$103,3,FALSE),"")</f>
        <v>126857.1429</v>
      </c>
      <c r="P336" s="2">
        <v>2.5</v>
      </c>
      <c r="Q336" s="2">
        <f t="shared" si="21"/>
        <v>6</v>
      </c>
      <c r="R336" s="15">
        <f>IFERROR(LOOKUP(Q336,Masterline!$A$2:$A$34,Masterline!$D$2:$D$34)-(Q336-INT(Q336))*LOOKUP(Q336,Masterline!$A$2:$A$34,Masterline!$E$2:$E$34),"")</f>
        <v>6.888</v>
      </c>
      <c r="S336" s="181">
        <f>IFERROR((Q336)*VLOOKUP(C336,'SIEMB. CAMAGUI'!$B$2:$C$103,2,FALSE)*(N336-0.002222*7)*((J336+R336)/2/100)/1000,"")</f>
        <v>417.064679</v>
      </c>
      <c r="T336" s="173">
        <f t="shared" si="22"/>
        <v>35.51616976</v>
      </c>
      <c r="U336" s="71">
        <f t="shared" si="25"/>
        <v>3029.301608</v>
      </c>
    </row>
    <row r="337">
      <c r="A337" s="109">
        <v>45313.0</v>
      </c>
      <c r="B337" s="2">
        <v>4.0</v>
      </c>
      <c r="C337" s="2" t="s">
        <v>276</v>
      </c>
      <c r="D337" s="9">
        <v>387.0</v>
      </c>
      <c r="E337" s="9">
        <v>2448.0</v>
      </c>
      <c r="F337" s="2" t="s">
        <v>54</v>
      </c>
      <c r="G337" s="17">
        <f t="array" ref="G337">IFERROR(E337*INDEX(PRECIOS!$B$2:$E$44,MATCH(F337,PRECIOS!$B$2:$B$44,0),4),"")</f>
        <v>2399.04</v>
      </c>
      <c r="H337" s="9">
        <v>14.7</v>
      </c>
      <c r="I337" s="2">
        <f t="shared" si="24"/>
        <v>2.5</v>
      </c>
      <c r="J337" s="15">
        <f>IFERROR(LOOKUP(H337,Masterline!$A$2:$A$34,Masterline!$D$2:$D$34)-(H337-INT(H337))*LOOKUP(H337,Masterline!$A$2:$A$34,Masterline!$E$2:$E$34),"")</f>
        <v>3.9792</v>
      </c>
      <c r="K337" s="28">
        <f t="shared" si="23"/>
        <v>661603.604</v>
      </c>
      <c r="L337" s="117">
        <f>iferror(E337/(VLOOKUP(C337,'SIEMB. CAMAGUI'!$B$2:$C$103,2,FALSE)*N337*I337/1000),"")</f>
        <v>1.554285714</v>
      </c>
      <c r="M337" s="118">
        <f>IFERROR(K337/VLOOKUP(C337,'SIEMB. CAMAGUI'!$B$2:$C$103,2,FALSE),"")</f>
        <v>0.9451480058</v>
      </c>
      <c r="N337" s="23">
        <v>0.9</v>
      </c>
      <c r="O337" s="71">
        <f>IFERROR(N337*VLOOKUP(C337,'SIEMB. CAMAGUI'!$B$2:$D$103,3,FALSE),"")</f>
        <v>131250</v>
      </c>
      <c r="P337" s="2">
        <v>3.0</v>
      </c>
      <c r="Q337" s="2">
        <f t="shared" si="21"/>
        <v>17.7</v>
      </c>
      <c r="R337" s="15">
        <f>IFERROR(LOOKUP(Q337,Masterline!$A$2:$A$34,Masterline!$D$2:$D$34)-(Q337-INT(Q337))*LOOKUP(Q337,Masterline!$A$2:$A$34,Masterline!$E$2:$E$34),"")</f>
        <v>3.5724</v>
      </c>
      <c r="S337" s="181">
        <f>IFERROR((Q337)*VLOOKUP(C337,'SIEMB. CAMAGUI'!$B$2:$C$103,2,FALSE)*(N337-0.002222*7)*((J337+R337)/2/100)/1000,"")</f>
        <v>413.7629605</v>
      </c>
      <c r="T337" s="173">
        <f t="shared" si="22"/>
        <v>6.690740131</v>
      </c>
      <c r="U337" s="71">
        <f t="shared" si="25"/>
        <v>9725.572979</v>
      </c>
    </row>
    <row r="338">
      <c r="A338" s="109">
        <v>45313.0</v>
      </c>
      <c r="B338" s="2">
        <v>5.0</v>
      </c>
      <c r="C338" s="2" t="s">
        <v>274</v>
      </c>
      <c r="D338" s="9">
        <v>362.0</v>
      </c>
      <c r="E338" s="9">
        <v>2048.0</v>
      </c>
      <c r="F338" s="2" t="s">
        <v>54</v>
      </c>
      <c r="G338" s="17">
        <f t="array" ref="G338">IFERROR(E338*INDEX(PRECIOS!$B$2:$E$44,MATCH(F338,PRECIOS!$B$2:$B$44,0),4),"")</f>
        <v>2007.04</v>
      </c>
      <c r="H338" s="9">
        <v>14.4</v>
      </c>
      <c r="I338" s="2">
        <f t="shared" si="24"/>
        <v>3.2</v>
      </c>
      <c r="J338" s="15">
        <f>IFERROR(LOOKUP(H338,Masterline!$A$2:$A$34,Masterline!$D$2:$D$34)-(H338-INT(H338))*LOOKUP(H338,Masterline!$A$2:$A$34,Masterline!$E$2:$E$34),"")</f>
        <v>4.0224</v>
      </c>
      <c r="K338" s="28">
        <f t="shared" si="23"/>
        <v>624972.3769</v>
      </c>
      <c r="L338" s="117">
        <f>iferror(E338/(VLOOKUP(C338,'SIEMB. CAMAGUI'!$B$2:$C$103,2,FALSE)*N338*I338/1000),"")</f>
        <v>1.075630252</v>
      </c>
      <c r="M338" s="118">
        <f>IFERROR(K338/VLOOKUP(C338,'SIEMB. CAMAGUI'!$B$2:$C$103,2,FALSE),"")</f>
        <v>0.8928176813</v>
      </c>
      <c r="N338" s="23">
        <v>0.85</v>
      </c>
      <c r="O338" s="71">
        <f>IFERROR(N338*VLOOKUP(C338,'SIEMB. CAMAGUI'!$B$2:$D$103,3,FALSE),"")</f>
        <v>141666.6667</v>
      </c>
      <c r="P338" s="2">
        <v>3.0</v>
      </c>
      <c r="Q338" s="2">
        <f t="shared" si="21"/>
        <v>17.4</v>
      </c>
      <c r="R338" s="15">
        <f>IFERROR(LOOKUP(Q338,Masterline!$A$2:$A$34,Masterline!$D$2:$D$34)-(Q338-INT(Q338))*LOOKUP(Q338,Masterline!$A$2:$A$34,Masterline!$E$2:$E$34),"")</f>
        <v>3.6048</v>
      </c>
      <c r="S338" s="181">
        <f>IFERROR((Q338)*VLOOKUP(C338,'SIEMB. CAMAGUI'!$B$2:$C$103,2,FALSE)*(N338-0.002222*7)*((J338+R338)/2/100)/1000,"")</f>
        <v>387.5972298</v>
      </c>
      <c r="T338" s="173">
        <f t="shared" si="22"/>
        <v>6.399307438</v>
      </c>
      <c r="U338" s="71">
        <f t="shared" si="25"/>
        <v>8999.602228</v>
      </c>
    </row>
    <row r="339">
      <c r="A339" s="109">
        <v>45313.0</v>
      </c>
      <c r="B339" s="2">
        <v>6.0</v>
      </c>
      <c r="C339" s="2" t="s">
        <v>277</v>
      </c>
      <c r="D339" s="9">
        <v>550.0</v>
      </c>
      <c r="E339" s="9">
        <v>3700.0</v>
      </c>
      <c r="F339" s="2" t="s">
        <v>54</v>
      </c>
      <c r="G339" s="17">
        <f t="array" ref="G339">IFERROR(E339*INDEX(PRECIOS!$B$2:$E$44,MATCH(F339,PRECIOS!$B$2:$B$44,0),4),"")</f>
        <v>3626</v>
      </c>
      <c r="H339" s="9">
        <v>13.0</v>
      </c>
      <c r="I339" s="2">
        <f t="shared" si="24"/>
        <v>2.7</v>
      </c>
      <c r="J339" s="15">
        <f>IFERROR(LOOKUP(H339,Masterline!$A$2:$A$34,Masterline!$D$2:$D$34)-(H339-INT(H339))*LOOKUP(H339,Masterline!$A$2:$A$34,Masterline!$E$2:$E$34),"")</f>
        <v>4.248</v>
      </c>
      <c r="K339" s="28">
        <f t="shared" si="23"/>
        <v>995943.7926</v>
      </c>
      <c r="L339" s="117">
        <f>iferror(E339/(VLOOKUP(C339,'SIEMB. CAMAGUI'!$B$2:$C$103,2,FALSE)*N339*I339/1000),"")</f>
        <v>1.439464675</v>
      </c>
      <c r="M339" s="118">
        <f>IFERROR(K339/VLOOKUP(C339,'SIEMB. CAMAGUI'!$B$2:$C$103,2,FALSE),"")</f>
        <v>0.8892355291</v>
      </c>
      <c r="N339" s="23">
        <v>0.85</v>
      </c>
      <c r="O339" s="71">
        <f>IFERROR(N339*VLOOKUP(C339,'SIEMB. CAMAGUI'!$B$2:$D$103,3,FALSE),"")</f>
        <v>108800</v>
      </c>
      <c r="P339" s="2">
        <v>3.0</v>
      </c>
      <c r="Q339" s="2">
        <f t="shared" si="21"/>
        <v>16</v>
      </c>
      <c r="R339" s="15">
        <f>IFERROR(LOOKUP(Q339,Masterline!$A$2:$A$34,Masterline!$D$2:$D$34)-(Q339-INT(Q339))*LOOKUP(Q339,Masterline!$A$2:$A$34,Masterline!$E$2:$E$34),"")</f>
        <v>3.792</v>
      </c>
      <c r="S339" s="181">
        <f>IFERROR((Q339)*VLOOKUP(C339,'SIEMB. CAMAGUI'!$B$2:$C$103,2,FALSE)*(N339-0.002222*7)*((J339+R339)/2/100)/1000,"")</f>
        <v>601.1215473</v>
      </c>
      <c r="T339" s="173">
        <f t="shared" si="22"/>
        <v>12.78038682</v>
      </c>
      <c r="U339" s="71">
        <f t="shared" si="25"/>
        <v>12947.2693</v>
      </c>
    </row>
    <row r="340">
      <c r="A340" s="109">
        <v>45320.0</v>
      </c>
      <c r="B340" s="169">
        <v>1.0</v>
      </c>
      <c r="C340" s="2" t="s">
        <v>278</v>
      </c>
      <c r="D340" s="9">
        <v>412.0</v>
      </c>
      <c r="E340" s="9">
        <v>2660.0</v>
      </c>
      <c r="F340" s="2" t="s">
        <v>54</v>
      </c>
      <c r="G340" s="17">
        <f t="array" ref="G340">IFERROR(E340*INDEX(PRECIOS!$B$2:$E$44,MATCH(F340,PRECIOS!$B$2:$B$44,0),4),"")</f>
        <v>2606.8</v>
      </c>
      <c r="H340" s="9">
        <v>6.6</v>
      </c>
      <c r="I340" s="2">
        <f t="shared" si="24"/>
        <v>3</v>
      </c>
      <c r="J340" s="15">
        <f>IFERROR(LOOKUP(H340,Masterline!$A$2:$A$34,Masterline!$D$2:$D$34)-(H340-INT(H340))*LOOKUP(H340,Masterline!$A$2:$A$34,Masterline!$E$2:$E$34),"")</f>
        <v>6.5352</v>
      </c>
      <c r="K340" s="28">
        <f t="shared" si="23"/>
        <v>955200.184</v>
      </c>
      <c r="L340" s="117">
        <f>iferror(E340/(VLOOKUP(C340,'SIEMB. CAMAGUI'!$B$2:$C$103,2,FALSE)*N340*I340/1000),"")</f>
        <v>0.9077259077</v>
      </c>
      <c r="M340" s="118">
        <f>IFERROR(K340/VLOOKUP(C340,'SIEMB. CAMAGUI'!$B$2:$C$103,2,FALSE),"")</f>
        <v>0.782309733</v>
      </c>
      <c r="N340" s="23">
        <v>0.8</v>
      </c>
      <c r="O340" s="71">
        <f>IFERROR(N340*VLOOKUP(C340,'SIEMB. CAMAGUI'!$B$2:$D$103,3,FALSE),"")</f>
        <v>119267.3993</v>
      </c>
      <c r="P340" s="2">
        <v>3.0</v>
      </c>
      <c r="Q340" s="2">
        <f t="shared" si="21"/>
        <v>9.6</v>
      </c>
      <c r="R340" s="15">
        <f>IFERROR(LOOKUP(Q340,Masterline!$A$2:$A$34,Masterline!$D$2:$D$34)-(Q340-INT(Q340))*LOOKUP(Q340,Masterline!$A$2:$A$34,Masterline!$E$2:$E$34),"")</f>
        <v>5.1312</v>
      </c>
      <c r="S340" s="181">
        <f>IFERROR((Q340)*VLOOKUP(C340,'SIEMB. CAMAGUI'!$B$2:$C$103,2,FALSE)*(N340-0.002222*7)*((J340+R340)/2/100)/1000,"")</f>
        <v>536.360537</v>
      </c>
      <c r="T340" s="173">
        <f t="shared" si="22"/>
        <v>31.09013425</v>
      </c>
      <c r="U340" s="71">
        <f t="shared" si="25"/>
        <v>6304.321214</v>
      </c>
    </row>
    <row r="341">
      <c r="A341" s="109">
        <v>45320.0</v>
      </c>
      <c r="B341" s="171">
        <v>2.0</v>
      </c>
      <c r="C341" s="2" t="s">
        <v>280</v>
      </c>
      <c r="D341" s="9">
        <v>325.0</v>
      </c>
      <c r="E341" s="9">
        <v>1975.0</v>
      </c>
      <c r="F341" s="2" t="s">
        <v>54</v>
      </c>
      <c r="G341" s="17">
        <f t="array" ref="G341">IFERROR(E341*INDEX(PRECIOS!$B$2:$E$44,MATCH(F341,PRECIOS!$B$2:$B$44,0),4),"")</f>
        <v>1935.5</v>
      </c>
      <c r="H341" s="9">
        <v>6.4</v>
      </c>
      <c r="I341" s="2">
        <f t="shared" si="24"/>
        <v>3</v>
      </c>
      <c r="J341" s="15">
        <f>IFERROR(LOOKUP(H341,Masterline!$A$2:$A$34,Masterline!$D$2:$D$34)-(H341-INT(H341))*LOOKUP(H341,Masterline!$A$2:$A$34,Masterline!$E$2:$E$34),"")</f>
        <v>6.6528</v>
      </c>
      <c r="K341" s="28">
        <f t="shared" si="23"/>
        <v>763306.4274</v>
      </c>
      <c r="L341" s="117">
        <f>iferror(E341/(VLOOKUP(C341,'SIEMB. CAMAGUI'!$B$2:$C$103,2,FALSE)*N341*I341/1000),"")</f>
        <v>0.833755488</v>
      </c>
      <c r="M341" s="118">
        <f>IFERROR(K341/VLOOKUP(C341,'SIEMB. CAMAGUI'!$B$2:$C$103,2,FALSE),"")</f>
        <v>0.7733601088</v>
      </c>
      <c r="N341" s="23">
        <v>0.8</v>
      </c>
      <c r="O341" s="71">
        <f>IFERROR(N341*VLOOKUP(C341,'SIEMB. CAMAGUI'!$B$2:$D$103,3,FALSE),"")</f>
        <v>131600</v>
      </c>
      <c r="P341" s="2">
        <v>3.0</v>
      </c>
      <c r="Q341" s="2">
        <f t="shared" si="21"/>
        <v>9.4</v>
      </c>
      <c r="R341" s="15">
        <f>IFERROR(LOOKUP(Q341,Masterline!$A$2:$A$34,Masterline!$D$2:$D$34)-(Q341-INT(Q341))*LOOKUP(Q341,Masterline!$A$2:$A$34,Masterline!$E$2:$E$34),"")</f>
        <v>5.1888</v>
      </c>
      <c r="S341" s="181">
        <f>IFERROR((Q341)*VLOOKUP(C341,'SIEMB. CAMAGUI'!$B$2:$C$103,2,FALSE)*(N341-0.002222*7)*((J341+R341)/2/100)/1000,"")</f>
        <v>430.9118629</v>
      </c>
      <c r="T341" s="173">
        <f t="shared" si="22"/>
        <v>26.47796573</v>
      </c>
      <c r="U341" s="71">
        <f t="shared" si="25"/>
        <v>4885.161135</v>
      </c>
    </row>
    <row r="342">
      <c r="A342" s="109">
        <v>45320.0</v>
      </c>
      <c r="B342" s="171">
        <v>3.0</v>
      </c>
      <c r="C342" s="2" t="s">
        <v>281</v>
      </c>
      <c r="D342" s="9">
        <v>350.0</v>
      </c>
      <c r="E342" s="9">
        <v>2299.0</v>
      </c>
      <c r="F342" s="2" t="s">
        <v>54</v>
      </c>
      <c r="G342" s="17">
        <f t="array" ref="G342">IFERROR(E342*INDEX(PRECIOS!$B$2:$E$44,MATCH(F342,PRECIOS!$B$2:$B$44,0),4),"")</f>
        <v>2253.02</v>
      </c>
      <c r="H342" s="9">
        <v>6.3</v>
      </c>
      <c r="I342" s="2">
        <f t="shared" si="24"/>
        <v>2.8</v>
      </c>
      <c r="J342" s="15">
        <f>IFERROR(LOOKUP(H342,Masterline!$A$2:$A$34,Masterline!$D$2:$D$34)-(H342-INT(H342))*LOOKUP(H342,Masterline!$A$2:$A$34,Masterline!$E$2:$E$34),"")</f>
        <v>6.7116</v>
      </c>
      <c r="K342" s="28">
        <f t="shared" si="23"/>
        <v>827754.2696</v>
      </c>
      <c r="L342" s="117">
        <f>iferror(E342/(VLOOKUP(C342,'SIEMB. CAMAGUI'!$B$2:$C$103,2,FALSE)*N342*I342/1000),"")</f>
        <v>0.9246299871</v>
      </c>
      <c r="M342" s="118">
        <f>IFERROR(K342/VLOOKUP(C342,'SIEMB. CAMAGUI'!$B$2:$C$103,2,FALSE),"")</f>
        <v>0.7457245672</v>
      </c>
      <c r="N342" s="23">
        <v>0.8</v>
      </c>
      <c r="O342" s="71">
        <f>IFERROR(N342*VLOOKUP(C342,'SIEMB. CAMAGUI'!$B$2:$D$103,3,FALSE),"")</f>
        <v>126857.1429</v>
      </c>
      <c r="P342" s="2">
        <v>3.0</v>
      </c>
      <c r="Q342" s="2">
        <f t="shared" si="21"/>
        <v>9.3</v>
      </c>
      <c r="R342" s="15">
        <f>IFERROR(LOOKUP(Q342,Masterline!$A$2:$A$34,Masterline!$D$2:$D$34)-(Q342-INT(Q342))*LOOKUP(Q342,Masterline!$A$2:$A$34,Masterline!$E$2:$E$34),"")</f>
        <v>5.2176</v>
      </c>
      <c r="S342" s="181">
        <f>IFERROR((Q342)*VLOOKUP(C342,'SIEMB. CAMAGUI'!$B$2:$C$103,2,FALSE)*(N342-0.002222*7)*((J342+R342)/2/100)/1000,"")</f>
        <v>483.0035295</v>
      </c>
      <c r="T342" s="173">
        <f t="shared" si="22"/>
        <v>33.25088238</v>
      </c>
      <c r="U342" s="71">
        <f t="shared" si="25"/>
        <v>5214.851898</v>
      </c>
    </row>
    <row r="343">
      <c r="A343" s="109">
        <v>45320.0</v>
      </c>
      <c r="B343" s="2">
        <v>4.0</v>
      </c>
      <c r="C343" s="2" t="s">
        <v>276</v>
      </c>
      <c r="D343" s="9">
        <v>400.0</v>
      </c>
      <c r="E343" s="9">
        <v>2825.0</v>
      </c>
      <c r="F343" s="2" t="s">
        <v>54</v>
      </c>
      <c r="G343" s="17">
        <f t="array" ref="G343">IFERROR(E343*INDEX(PRECIOS!$B$2:$E$44,MATCH(F343,PRECIOS!$B$2:$B$44,0),4),"")</f>
        <v>2768.5</v>
      </c>
      <c r="H343" s="9">
        <v>18.0</v>
      </c>
      <c r="I343" s="2">
        <f t="shared" si="24"/>
        <v>3.3</v>
      </c>
      <c r="J343" s="15">
        <f>IFERROR(LOOKUP(H343,Masterline!$A$2:$A$34,Masterline!$D$2:$D$34)-(H343-INT(H343))*LOOKUP(H343,Masterline!$A$2:$A$34,Masterline!$E$2:$E$34),"")</f>
        <v>3.528</v>
      </c>
      <c r="K343" s="28">
        <f t="shared" si="23"/>
        <v>629881.5823</v>
      </c>
      <c r="L343" s="117">
        <f>iferror(E343/(VLOOKUP(C343,'SIEMB. CAMAGUI'!$B$2:$C$103,2,FALSE)*N343*I343/1000),"")</f>
        <v>1.438757321</v>
      </c>
      <c r="M343" s="118">
        <f>IFERROR(K343/VLOOKUP(C343,'SIEMB. CAMAGUI'!$B$2:$C$103,2,FALSE),"")</f>
        <v>0.8998308318</v>
      </c>
      <c r="N343" s="23">
        <v>0.85</v>
      </c>
      <c r="O343" s="71">
        <f>IFERROR(N343*VLOOKUP(C343,'SIEMB. CAMAGUI'!$B$2:$D$103,3,FALSE),"")</f>
        <v>123958.3333</v>
      </c>
      <c r="P343" s="2">
        <v>2.5</v>
      </c>
      <c r="Q343" s="2">
        <f t="shared" si="21"/>
        <v>20.5</v>
      </c>
      <c r="R343" s="15">
        <f>IFERROR(LOOKUP(Q343,Masterline!$A$2:$A$34,Masterline!$D$2:$D$34)-(Q343-INT(Q343))*LOOKUP(Q343,Masterline!$A$2:$A$34,Masterline!$E$2:$E$34),"")</f>
        <v>3.252</v>
      </c>
      <c r="S343" s="181">
        <f>IFERROR((Q343)*VLOOKUP(C343,'SIEMB. CAMAGUI'!$B$2:$C$103,2,FALSE)*(N343-0.002222*7)*((J343+R343)/2/100)/1000,"")</f>
        <v>405.9287734</v>
      </c>
      <c r="T343" s="173">
        <f t="shared" si="22"/>
        <v>1.482193348</v>
      </c>
      <c r="U343" s="71">
        <f t="shared" si="25"/>
        <v>11337.86848</v>
      </c>
    </row>
    <row r="344">
      <c r="A344" s="109">
        <v>45320.0</v>
      </c>
      <c r="B344" s="2">
        <v>5.0</v>
      </c>
      <c r="C344" s="2" t="s">
        <v>274</v>
      </c>
      <c r="D344" s="9">
        <v>375.0</v>
      </c>
      <c r="E344" s="9">
        <v>2650.0</v>
      </c>
      <c r="F344" s="2" t="s">
        <v>54</v>
      </c>
      <c r="G344" s="17">
        <f t="array" ref="G344">IFERROR(E344*INDEX(PRECIOS!$B$2:$E$44,MATCH(F344,PRECIOS!$B$2:$B$44,0),4),"")</f>
        <v>2597</v>
      </c>
      <c r="H344" s="9">
        <v>17.4</v>
      </c>
      <c r="I344" s="2">
        <f t="shared" si="24"/>
        <v>3</v>
      </c>
      <c r="J344" s="15">
        <f>IFERROR(LOOKUP(H344,Masterline!$A$2:$A$34,Masterline!$D$2:$D$34)-(H344-INT(H344))*LOOKUP(H344,Masterline!$A$2:$A$34,Masterline!$E$2:$E$34),"")</f>
        <v>3.6048</v>
      </c>
      <c r="K344" s="28">
        <f t="shared" si="23"/>
        <v>597861.8547</v>
      </c>
      <c r="L344" s="117">
        <f>iferror(E344/(VLOOKUP(C344,'SIEMB. CAMAGUI'!$B$2:$C$103,2,FALSE)*N344*I344/1000),"")</f>
        <v>1.484593838</v>
      </c>
      <c r="M344" s="118">
        <f>IFERROR(K344/VLOOKUP(C344,'SIEMB. CAMAGUI'!$B$2:$C$103,2,FALSE),"")</f>
        <v>0.8540883638</v>
      </c>
      <c r="N344" s="23">
        <v>0.85</v>
      </c>
      <c r="O344" s="71">
        <f>IFERROR(N344*VLOOKUP(C344,'SIEMB. CAMAGUI'!$B$2:$D$103,3,FALSE),"")</f>
        <v>141666.6667</v>
      </c>
      <c r="P344" s="2">
        <v>2.5</v>
      </c>
      <c r="Q344" s="2">
        <f t="shared" si="21"/>
        <v>19.9</v>
      </c>
      <c r="R344" s="15">
        <f>IFERROR(LOOKUP(Q344,Masterline!$A$2:$A$34,Masterline!$D$2:$D$34)-(Q344-INT(Q344))*LOOKUP(Q344,Masterline!$A$2:$A$34,Masterline!$E$2:$E$34),"")</f>
        <v>3.3216</v>
      </c>
      <c r="S344" s="181">
        <f>IFERROR((Q344)*VLOOKUP(C344,'SIEMB. CAMAGUI'!$B$2:$C$103,2,FALSE)*(N344-0.002222*7)*((J344+R344)/2/100)/1000,"")</f>
        <v>402.5565768</v>
      </c>
      <c r="T344" s="173">
        <f t="shared" si="22"/>
        <v>6.889144209</v>
      </c>
      <c r="U344" s="71">
        <f t="shared" si="25"/>
        <v>10402.79627</v>
      </c>
    </row>
    <row r="345">
      <c r="A345" s="109">
        <v>45320.0</v>
      </c>
      <c r="B345" s="2">
        <v>6.0</v>
      </c>
      <c r="C345" s="2" t="s">
        <v>277</v>
      </c>
      <c r="D345" s="9">
        <v>600.0</v>
      </c>
      <c r="E345" s="9">
        <v>4087.0</v>
      </c>
      <c r="F345" s="2" t="s">
        <v>54</v>
      </c>
      <c r="G345" s="17">
        <f t="array" ref="G345">IFERROR(E345*INDEX(PRECIOS!$B$2:$E$44,MATCH(F345,PRECIOS!$B$2:$B$44,0),4),"")</f>
        <v>4005.26</v>
      </c>
      <c r="H345" s="9">
        <v>15.9</v>
      </c>
      <c r="I345" s="2">
        <f t="shared" si="24"/>
        <v>2.9</v>
      </c>
      <c r="J345" s="15">
        <f>IFERROR(LOOKUP(H345,Masterline!$A$2:$A$34,Masterline!$D$2:$D$34)-(H345-INT(H345))*LOOKUP(H345,Masterline!$A$2:$A$34,Masterline!$E$2:$E$34),"")</f>
        <v>3.816</v>
      </c>
      <c r="K345" s="28">
        <f t="shared" si="23"/>
        <v>988884.9333</v>
      </c>
      <c r="L345" s="117">
        <f>iferror(E345/(VLOOKUP(C345,'SIEMB. CAMAGUI'!$B$2:$C$103,2,FALSE)*N345*I345/1000),"")</f>
        <v>1.480368009</v>
      </c>
      <c r="M345" s="118">
        <f>IFERROR(K345/VLOOKUP(C345,'SIEMB. CAMAGUI'!$B$2:$C$103,2,FALSE),"")</f>
        <v>0.8829329762</v>
      </c>
      <c r="N345" s="23">
        <v>0.85</v>
      </c>
      <c r="O345" s="71">
        <f>IFERROR(N345*VLOOKUP(C345,'SIEMB. CAMAGUI'!$B$2:$D$103,3,FALSE),"")</f>
        <v>108800</v>
      </c>
      <c r="P345" s="2">
        <v>2.5</v>
      </c>
      <c r="Q345" s="2">
        <f t="shared" si="21"/>
        <v>18.4</v>
      </c>
      <c r="R345" s="15">
        <f>IFERROR(LOOKUP(Q345,Masterline!$A$2:$A$34,Masterline!$D$2:$D$34)-(Q345-INT(Q345))*LOOKUP(Q345,Masterline!$A$2:$A$34,Masterline!$E$2:$E$34),"")</f>
        <v>3.4848</v>
      </c>
      <c r="S345" s="181">
        <f>IFERROR((Q345)*VLOOKUP(C345,'SIEMB. CAMAGUI'!$B$2:$C$103,2,FALSE)*(N345-0.002222*7)*((J345+R345)/2/100)/1000,"")</f>
        <v>627.7323907</v>
      </c>
      <c r="T345" s="173">
        <f t="shared" si="22"/>
        <v>6.933097671</v>
      </c>
      <c r="U345" s="71">
        <f t="shared" si="25"/>
        <v>15723.27044</v>
      </c>
    </row>
    <row r="346">
      <c r="A346" s="109">
        <v>45327.0</v>
      </c>
      <c r="B346" s="169">
        <v>1.0</v>
      </c>
      <c r="C346" s="2" t="s">
        <v>278</v>
      </c>
      <c r="D346" s="9">
        <v>550.0</v>
      </c>
      <c r="E346" s="9">
        <v>3525.0</v>
      </c>
      <c r="F346" s="2" t="s">
        <v>54</v>
      </c>
      <c r="G346" s="17">
        <f t="array" ref="G346">IFERROR(E346*INDEX(PRECIOS!$B$2:$E$44,MATCH(F346,PRECIOS!$B$2:$B$44,0),4),"")</f>
        <v>3454.5</v>
      </c>
      <c r="H346" s="9">
        <v>9.0</v>
      </c>
      <c r="I346" s="2">
        <f t="shared" si="24"/>
        <v>2.4</v>
      </c>
      <c r="J346" s="15">
        <f>IFERROR(LOOKUP(H346,Masterline!$A$2:$A$34,Masterline!$D$2:$D$34)-(H346-INT(H346))*LOOKUP(H346,Masterline!$A$2:$A$34,Masterline!$E$2:$E$34),"")</f>
        <v>5.304</v>
      </c>
      <c r="K346" s="28">
        <f t="shared" si="23"/>
        <v>1152170.27</v>
      </c>
      <c r="L346" s="117">
        <f>iferror(E346/(VLOOKUP(C346,'SIEMB. CAMAGUI'!$B$2:$C$103,2,FALSE)*N346*I346/1000),"")</f>
        <v>1.336563837</v>
      </c>
      <c r="M346" s="118">
        <f>IFERROR(K346/VLOOKUP(C346,'SIEMB. CAMAGUI'!$B$2:$C$103,2,FALSE),"")</f>
        <v>0.9436283946</v>
      </c>
      <c r="N346" s="23">
        <v>0.9</v>
      </c>
      <c r="O346" s="71">
        <f>IFERROR(N346*VLOOKUP(C346,'SIEMB. CAMAGUI'!$B$2:$D$103,3,FALSE),"")</f>
        <v>134175.8242</v>
      </c>
      <c r="P346" s="2">
        <v>2.5</v>
      </c>
      <c r="Q346" s="2">
        <f t="shared" si="21"/>
        <v>11.5</v>
      </c>
      <c r="R346" s="15">
        <f>IFERROR(LOOKUP(Q346,Masterline!$A$2:$A$34,Masterline!$D$2:$D$34)-(Q346-INT(Q346))*LOOKUP(Q346,Masterline!$A$2:$A$34,Masterline!$E$2:$E$34),"")</f>
        <v>4.512</v>
      </c>
      <c r="S346" s="181">
        <f>IFERROR((Q346)*VLOOKUP(C346,'SIEMB. CAMAGUI'!$B$2:$C$103,2,FALSE)*(N346-0.002222*7)*((J346+R346)/2/100)/1000,"")</f>
        <v>609.5219928</v>
      </c>
      <c r="T346" s="173">
        <f t="shared" si="22"/>
        <v>14.88049821</v>
      </c>
      <c r="U346" s="71">
        <f t="shared" si="25"/>
        <v>10369.53243</v>
      </c>
    </row>
    <row r="347">
      <c r="A347" s="109">
        <v>45327.0</v>
      </c>
      <c r="B347" s="171">
        <v>2.0</v>
      </c>
      <c r="C347" s="2" t="s">
        <v>280</v>
      </c>
      <c r="D347" s="9">
        <v>425.0</v>
      </c>
      <c r="E347" s="9">
        <v>2624.0</v>
      </c>
      <c r="F347" s="2" t="s">
        <v>54</v>
      </c>
      <c r="G347" s="17">
        <f t="array" ref="G347">IFERROR(E347*INDEX(PRECIOS!$B$2:$E$44,MATCH(F347,PRECIOS!$B$2:$B$44,0),4),"")</f>
        <v>2571.52</v>
      </c>
      <c r="H347" s="9">
        <v>8.92</v>
      </c>
      <c r="I347" s="2">
        <f t="shared" si="24"/>
        <v>2.52</v>
      </c>
      <c r="J347" s="15">
        <f>IFERROR(LOOKUP(H347,Masterline!$A$2:$A$34,Masterline!$D$2:$D$34)-(H347-INT(H347))*LOOKUP(H347,Masterline!$A$2:$A$34,Masterline!$E$2:$E$34),"")</f>
        <v>5.33904</v>
      </c>
      <c r="K347" s="28">
        <f t="shared" si="23"/>
        <v>892402.7524</v>
      </c>
      <c r="L347" s="117">
        <f>iferror(E347/(VLOOKUP(C347,'SIEMB. CAMAGUI'!$B$2:$C$103,2,FALSE)*N347*I347/1000),"")</f>
        <v>1.172205157</v>
      </c>
      <c r="M347" s="118">
        <f>IFERROR(K347/VLOOKUP(C347,'SIEMB. CAMAGUI'!$B$2:$C$103,2,FALSE),"")</f>
        <v>0.9041567907</v>
      </c>
      <c r="N347" s="23">
        <v>0.9</v>
      </c>
      <c r="O347" s="71">
        <f>IFERROR(N347*VLOOKUP(C347,'SIEMB. CAMAGUI'!$B$2:$D$103,3,FALSE),"")</f>
        <v>148050</v>
      </c>
      <c r="P347" s="2">
        <v>2.5</v>
      </c>
      <c r="Q347" s="2">
        <f t="shared" si="21"/>
        <v>11.42</v>
      </c>
      <c r="R347" s="15">
        <f>IFERROR(LOOKUP(Q347,Masterline!$A$2:$A$34,Masterline!$D$2:$D$34)-(Q347-INT(Q347))*LOOKUP(Q347,Masterline!$A$2:$A$34,Masterline!$E$2:$E$34),"")</f>
        <v>4.52736</v>
      </c>
      <c r="S347" s="181">
        <f>IFERROR((Q347)*VLOOKUP(C347,'SIEMB. CAMAGUI'!$B$2:$C$103,2,FALSE)*(N347-0.002222*7)*((J347+R347)/2/100)/1000,"")</f>
        <v>491.7940856</v>
      </c>
      <c r="T347" s="173">
        <f t="shared" si="22"/>
        <v>16.6985214</v>
      </c>
      <c r="U347" s="71">
        <f t="shared" si="25"/>
        <v>7960.232551</v>
      </c>
    </row>
    <row r="348">
      <c r="A348" s="109">
        <v>45327.0</v>
      </c>
      <c r="B348" s="171">
        <v>3.0</v>
      </c>
      <c r="C348" s="2" t="s">
        <v>281</v>
      </c>
      <c r="D348" s="9">
        <v>500.0</v>
      </c>
      <c r="E348" s="9">
        <v>3000.0</v>
      </c>
      <c r="F348" s="2" t="s">
        <v>54</v>
      </c>
      <c r="G348" s="17">
        <f t="array" ref="G348">IFERROR(E348*INDEX(PRECIOS!$B$2:$E$44,MATCH(F348,PRECIOS!$B$2:$B$44,0),4),"")</f>
        <v>2940</v>
      </c>
      <c r="H348" s="9">
        <v>8.77</v>
      </c>
      <c r="I348" s="2">
        <f t="shared" si="24"/>
        <v>2.47</v>
      </c>
      <c r="J348" s="15">
        <f>IFERROR(LOOKUP(H348,Masterline!$A$2:$A$34,Masterline!$D$2:$D$34)-(H348-INT(H348))*LOOKUP(H348,Masterline!$A$2:$A$34,Masterline!$E$2:$E$34),"")</f>
        <v>5.38224</v>
      </c>
      <c r="K348" s="28">
        <f t="shared" si="23"/>
        <v>1059271.656</v>
      </c>
      <c r="L348" s="117">
        <f>iferror(E348/(VLOOKUP(C348,'SIEMB. CAMAGUI'!$B$2:$C$103,2,FALSE)*N348*I348/1000),"")</f>
        <v>1.215790689</v>
      </c>
      <c r="M348" s="118">
        <f>IFERROR(K348/VLOOKUP(C348,'SIEMB. CAMAGUI'!$B$2:$C$103,2,FALSE),"")</f>
        <v>0.9542987889</v>
      </c>
      <c r="N348" s="23">
        <v>0.9</v>
      </c>
      <c r="O348" s="71">
        <f>IFERROR(N348*VLOOKUP(C348,'SIEMB. CAMAGUI'!$B$2:$D$103,3,FALSE),"")</f>
        <v>142714.2857</v>
      </c>
      <c r="P348" s="2">
        <v>2.5</v>
      </c>
      <c r="Q348" s="2">
        <f t="shared" si="21"/>
        <v>11.27</v>
      </c>
      <c r="R348" s="15">
        <f>IFERROR(LOOKUP(Q348,Masterline!$A$2:$A$34,Masterline!$D$2:$D$34)-(Q348-INT(Q348))*LOOKUP(Q348,Masterline!$A$2:$A$34,Masterline!$E$2:$E$34),"")</f>
        <v>4.55616</v>
      </c>
      <c r="S348" s="181">
        <f>IFERROR((Q348)*VLOOKUP(C348,'SIEMB. CAMAGUI'!$B$2:$C$103,2,FALSE)*(N348-0.002222*7)*((J348+R348)/2/100)/1000,"")</f>
        <v>549.7999468</v>
      </c>
      <c r="T348" s="173">
        <f t="shared" si="22"/>
        <v>12.44998671</v>
      </c>
      <c r="U348" s="71">
        <f t="shared" si="25"/>
        <v>9289.81242</v>
      </c>
    </row>
    <row r="349">
      <c r="A349" s="109">
        <v>45327.0</v>
      </c>
      <c r="B349" s="2">
        <v>4.0</v>
      </c>
      <c r="C349" s="2" t="s">
        <v>276</v>
      </c>
      <c r="D349" s="9">
        <v>400.0</v>
      </c>
      <c r="E349" s="9">
        <v>2725.0</v>
      </c>
      <c r="F349" s="2" t="s">
        <v>54</v>
      </c>
      <c r="G349" s="17">
        <f t="array" ref="G349">IFERROR(E349*INDEX(PRECIOS!$B$2:$E$44,MATCH(F349,PRECIOS!$B$2:$B$44,0),4),"")</f>
        <v>2670.5</v>
      </c>
      <c r="H349" s="9">
        <v>20.0</v>
      </c>
      <c r="I349" s="2">
        <f t="shared" si="24"/>
        <v>2</v>
      </c>
      <c r="J349" s="15">
        <f>IFERROR(LOOKUP(H349,Masterline!$A$2:$A$34,Masterline!$D$2:$D$34)-(H349-INT(H349))*LOOKUP(H349,Masterline!$A$2:$A$34,Masterline!$E$2:$E$34),"")</f>
        <v>3.3</v>
      </c>
      <c r="K349" s="28">
        <f t="shared" si="23"/>
        <v>606060.6061</v>
      </c>
      <c r="L349" s="117">
        <f>iferror(E349/(VLOOKUP(C349,'SIEMB. CAMAGUI'!$B$2:$C$103,2,FALSE)*N349*I349/1000),"")</f>
        <v>2.289915966</v>
      </c>
      <c r="M349" s="118">
        <f>IFERROR(K349/VLOOKUP(C349,'SIEMB. CAMAGUI'!$B$2:$C$103,2,FALSE),"")</f>
        <v>0.8658008658</v>
      </c>
      <c r="N349" s="23">
        <v>0.85</v>
      </c>
      <c r="O349" s="71">
        <f>IFERROR(N349*VLOOKUP(C349,'SIEMB. CAMAGUI'!$B$2:$D$103,3,FALSE),"")</f>
        <v>123958.3333</v>
      </c>
      <c r="P349" s="2">
        <v>2.5</v>
      </c>
      <c r="Q349" s="2">
        <f t="shared" si="21"/>
        <v>22.5</v>
      </c>
      <c r="R349" s="15">
        <f>IFERROR(LOOKUP(Q349,Masterline!$A$2:$A$34,Masterline!$D$2:$D$34)-(Q349-INT(Q349))*LOOKUP(Q349,Masterline!$A$2:$A$34,Masterline!$E$2:$E$34),"")</f>
        <v>3.21</v>
      </c>
      <c r="S349" s="181">
        <f>IFERROR((Q349)*VLOOKUP(C349,'SIEMB. CAMAGUI'!$B$2:$C$103,2,FALSE)*(N349-0.002222*7)*((J349+R349)/2/100)/1000,"")</f>
        <v>427.7891725</v>
      </c>
      <c r="T349" s="173">
        <f t="shared" si="22"/>
        <v>6.947293119</v>
      </c>
      <c r="U349" s="71">
        <f t="shared" si="25"/>
        <v>12121.21212</v>
      </c>
    </row>
    <row r="350">
      <c r="A350" s="109">
        <v>45327.0</v>
      </c>
      <c r="B350" s="2">
        <v>5.0</v>
      </c>
      <c r="C350" s="2" t="s">
        <v>274</v>
      </c>
      <c r="D350" s="9">
        <v>387.0</v>
      </c>
      <c r="E350" s="9">
        <v>2709.0</v>
      </c>
      <c r="F350" s="2" t="s">
        <v>54</v>
      </c>
      <c r="G350" s="17">
        <f t="array" ref="G350">IFERROR(E350*INDEX(PRECIOS!$B$2:$E$44,MATCH(F350,PRECIOS!$B$2:$B$44,0),4),"")</f>
        <v>2654.82</v>
      </c>
      <c r="H350" s="9">
        <v>19.28</v>
      </c>
      <c r="I350" s="2">
        <f t="shared" si="24"/>
        <v>1.88</v>
      </c>
      <c r="J350" s="15">
        <f>IFERROR(LOOKUP(H350,Masterline!$A$2:$A$34,Masterline!$D$2:$D$34)-(H350-INT(H350))*LOOKUP(H350,Masterline!$A$2:$A$34,Masterline!$E$2:$E$34),"")</f>
        <v>3.38112</v>
      </c>
      <c r="K350" s="28">
        <f t="shared" si="23"/>
        <v>593667.6045</v>
      </c>
      <c r="L350" s="117">
        <f>iferror(E350/(VLOOKUP(C350,'SIEMB. CAMAGUI'!$B$2:$C$103,2,FALSE)*N350*I350/1000),"")</f>
        <v>2.421777222</v>
      </c>
      <c r="M350" s="118">
        <f>IFERROR(K350/VLOOKUP(C350,'SIEMB. CAMAGUI'!$B$2:$C$103,2,FALSE),"")</f>
        <v>0.8480965778</v>
      </c>
      <c r="N350" s="23">
        <v>0.85</v>
      </c>
      <c r="O350" s="71">
        <f>IFERROR(N350*VLOOKUP(C350,'SIEMB. CAMAGUI'!$B$2:$D$103,3,FALSE),"")</f>
        <v>141666.6667</v>
      </c>
      <c r="P350" s="2">
        <v>2.5</v>
      </c>
      <c r="Q350" s="2">
        <f t="shared" si="21"/>
        <v>21.78</v>
      </c>
      <c r="R350" s="15">
        <f>IFERROR(LOOKUP(Q350,Masterline!$A$2:$A$34,Masterline!$D$2:$D$34)-(Q350-INT(Q350))*LOOKUP(Q350,Masterline!$A$2:$A$34,Masterline!$E$2:$E$34),"")</f>
        <v>3.27984</v>
      </c>
      <c r="S350" s="181">
        <f>IFERROR((Q350)*VLOOKUP(C350,'SIEMB. CAMAGUI'!$B$2:$C$103,2,FALSE)*(N350-0.002222*7)*((J350+R350)/2/100)/1000,"")</f>
        <v>423.7024572</v>
      </c>
      <c r="T350" s="173">
        <f t="shared" si="22"/>
        <v>9.175614292</v>
      </c>
      <c r="U350" s="71">
        <f t="shared" si="25"/>
        <v>11445.91141</v>
      </c>
    </row>
    <row r="351">
      <c r="A351" s="109">
        <v>45327.0</v>
      </c>
      <c r="B351" s="2">
        <v>6.0</v>
      </c>
      <c r="C351" s="2" t="s">
        <v>277</v>
      </c>
      <c r="D351" s="9">
        <v>612.0</v>
      </c>
      <c r="E351" s="9">
        <v>4284.0</v>
      </c>
      <c r="F351" s="2" t="s">
        <v>54</v>
      </c>
      <c r="G351" s="17">
        <f t="array" ref="G351">IFERROR(E351*INDEX(PRECIOS!$B$2:$E$44,MATCH(F351,PRECIOS!$B$2:$B$44,0),4),"")</f>
        <v>4198.32</v>
      </c>
      <c r="H351" s="9">
        <v>17.35</v>
      </c>
      <c r="I351" s="2">
        <f t="shared" si="24"/>
        <v>1.45</v>
      </c>
      <c r="J351" s="15">
        <f>IFERROR(LOOKUP(H351,Masterline!$A$2:$A$34,Masterline!$D$2:$D$34)-(H351-INT(H351))*LOOKUP(H351,Masterline!$A$2:$A$34,Masterline!$E$2:$E$34),"")</f>
        <v>3.6102</v>
      </c>
      <c r="K351" s="28">
        <f t="shared" si="23"/>
        <v>977058.7562</v>
      </c>
      <c r="L351" s="117">
        <f>iferror(E351/(VLOOKUP(C351,'SIEMB. CAMAGUI'!$B$2:$C$103,2,FALSE)*N351*I351/1000),"")</f>
        <v>3.103448276</v>
      </c>
      <c r="M351" s="118">
        <f>IFERROR(K351/VLOOKUP(C351,'SIEMB. CAMAGUI'!$B$2:$C$103,2,FALSE),"")</f>
        <v>0.8723738895</v>
      </c>
      <c r="N351" s="23">
        <v>0.85</v>
      </c>
      <c r="O351" s="71">
        <f>IFERROR(N351*VLOOKUP(C351,'SIEMB. CAMAGUI'!$B$2:$D$103,3,FALSE),"")</f>
        <v>108800</v>
      </c>
      <c r="P351" s="2">
        <v>2.5</v>
      </c>
      <c r="Q351" s="2">
        <f t="shared" si="21"/>
        <v>19.85</v>
      </c>
      <c r="R351" s="15">
        <f>IFERROR(LOOKUP(Q351,Masterline!$A$2:$A$34,Masterline!$D$2:$D$34)-(Q351-INT(Q351))*LOOKUP(Q351,Masterline!$A$2:$A$34,Masterline!$E$2:$E$34),"")</f>
        <v>3.3264</v>
      </c>
      <c r="S351" s="181">
        <f>IFERROR((Q351)*VLOOKUP(C351,'SIEMB. CAMAGUI'!$B$2:$C$103,2,FALSE)*(N351-0.002222*7)*((J351+R351)/2/100)/1000,"")</f>
        <v>643.4183266</v>
      </c>
      <c r="T351" s="173">
        <f t="shared" si="22"/>
        <v>7.854581655</v>
      </c>
      <c r="U351" s="71">
        <f t="shared" si="25"/>
        <v>16951.96942</v>
      </c>
    </row>
    <row r="352">
      <c r="A352" s="109">
        <v>45334.0</v>
      </c>
      <c r="B352" s="169">
        <v>1.0</v>
      </c>
      <c r="C352" s="2" t="s">
        <v>278</v>
      </c>
      <c r="D352" s="9">
        <v>650.0</v>
      </c>
      <c r="E352" s="9">
        <v>4211.0</v>
      </c>
      <c r="F352" s="2" t="s">
        <v>54</v>
      </c>
      <c r="G352" s="17">
        <f t="array" ref="G352">IFERROR(E352*INDEX(PRECIOS!$B$2:$E$44,MATCH(F352,PRECIOS!$B$2:$B$44,0),4),"")</f>
        <v>4126.78</v>
      </c>
      <c r="H352" s="9">
        <v>11.83</v>
      </c>
      <c r="I352" s="2">
        <f t="shared" si="24"/>
        <v>2.83</v>
      </c>
      <c r="J352" s="15">
        <f>IFERROR(LOOKUP(H352,Masterline!$A$2:$A$34,Masterline!$D$2:$D$34)-(H352-INT(H352))*LOOKUP(H352,Masterline!$A$2:$A$34,Masterline!$E$2:$E$34),"")</f>
        <v>4.44864</v>
      </c>
      <c r="K352" s="28">
        <f t="shared" si="23"/>
        <v>1235097.804</v>
      </c>
      <c r="L352" s="117">
        <f>iferror(E352/(VLOOKUP(C352,'SIEMB. CAMAGUI'!$B$2:$C$103,2,FALSE)*N352*I352/1000),"")</f>
        <v>1.282801729</v>
      </c>
      <c r="M352" s="118">
        <f>IFERROR(K352/VLOOKUP(C352,'SIEMB. CAMAGUI'!$B$2:$C$103,2,FALSE),"")</f>
        <v>1.011546113</v>
      </c>
      <c r="N352" s="23">
        <v>0.95</v>
      </c>
      <c r="O352" s="71">
        <f>IFERROR(N352*VLOOKUP(C352,'SIEMB. CAMAGUI'!$B$2:$D$103,3,FALSE),"")</f>
        <v>141630.0366</v>
      </c>
      <c r="P352" s="2">
        <v>2.5</v>
      </c>
      <c r="Q352" s="2">
        <f t="shared" si="21"/>
        <v>14.33</v>
      </c>
      <c r="R352" s="15">
        <f>IFERROR(LOOKUP(Q352,Masterline!$A$2:$A$34,Masterline!$D$2:$D$34)-(Q352-INT(Q352))*LOOKUP(Q352,Masterline!$A$2:$A$34,Masterline!$E$2:$E$34),"")</f>
        <v>4.03248</v>
      </c>
      <c r="S352" s="181">
        <f>IFERROR((Q352)*VLOOKUP(C352,'SIEMB. CAMAGUI'!$B$2:$C$103,2,FALSE)*(N352-0.002222*7)*((J352+R352)/2/100)/1000,"")</f>
        <v>693.3288567</v>
      </c>
      <c r="T352" s="173">
        <f t="shared" si="22"/>
        <v>10.83221417</v>
      </c>
      <c r="U352" s="71">
        <f t="shared" si="25"/>
        <v>14611.20702</v>
      </c>
    </row>
    <row r="353">
      <c r="A353" s="109">
        <v>45334.0</v>
      </c>
      <c r="B353" s="171">
        <v>2.0</v>
      </c>
      <c r="C353" s="2" t="s">
        <v>280</v>
      </c>
      <c r="D353" s="9">
        <v>475.0</v>
      </c>
      <c r="E353" s="9">
        <v>3050.0</v>
      </c>
      <c r="F353" s="2" t="s">
        <v>54</v>
      </c>
      <c r="G353" s="17">
        <f t="array" ref="G353">IFERROR(E353*INDEX(PRECIOS!$B$2:$E$44,MATCH(F353,PRECIOS!$B$2:$B$44,0),4),"")</f>
        <v>2989</v>
      </c>
      <c r="H353" s="9">
        <v>11.97</v>
      </c>
      <c r="I353" s="2">
        <f t="shared" si="24"/>
        <v>3.05</v>
      </c>
      <c r="J353" s="15">
        <f>IFERROR(LOOKUP(H353,Masterline!$A$2:$A$34,Masterline!$D$2:$D$34)-(H353-INT(H353))*LOOKUP(H353,Masterline!$A$2:$A$34,Masterline!$E$2:$E$34),"")</f>
        <v>4.42176</v>
      </c>
      <c r="K353" s="28">
        <f t="shared" si="23"/>
        <v>897437.6647</v>
      </c>
      <c r="L353" s="117">
        <f>iferror(E353/(VLOOKUP(C353,'SIEMB. CAMAGUI'!$B$2:$C$103,2,FALSE)*N353*I353/1000),"")</f>
        <v>1.125745807</v>
      </c>
      <c r="M353" s="118">
        <f>IFERROR(K353/VLOOKUP(C353,'SIEMB. CAMAGUI'!$B$2:$C$103,2,FALSE),"")</f>
        <v>0.9092580189</v>
      </c>
      <c r="N353" s="23">
        <v>0.9</v>
      </c>
      <c r="O353" s="71">
        <f>IFERROR(N353*VLOOKUP(C353,'SIEMB. CAMAGUI'!$B$2:$D$103,3,FALSE),"")</f>
        <v>148050</v>
      </c>
      <c r="P353" s="2">
        <v>2.5</v>
      </c>
      <c r="Q353" s="2">
        <f t="shared" si="21"/>
        <v>14.47</v>
      </c>
      <c r="R353" s="15">
        <f>IFERROR(LOOKUP(Q353,Masterline!$A$2:$A$34,Masterline!$D$2:$D$34)-(Q353-INT(Q353))*LOOKUP(Q353,Masterline!$A$2:$A$34,Masterline!$E$2:$E$34),"")</f>
        <v>4.01232</v>
      </c>
      <c r="S353" s="181">
        <f>IFERROR((Q353)*VLOOKUP(C353,'SIEMB. CAMAGUI'!$B$2:$C$103,2,FALSE)*(N353-0.002222*7)*((J353+R353)/2/100)/1000,"")</f>
        <v>532.6779582</v>
      </c>
      <c r="T353" s="173">
        <f t="shared" si="22"/>
        <v>14.41948955</v>
      </c>
      <c r="U353" s="71">
        <f t="shared" si="25"/>
        <v>10742.32885</v>
      </c>
    </row>
    <row r="354">
      <c r="A354" s="109">
        <v>45334.0</v>
      </c>
      <c r="B354" s="171">
        <v>3.0</v>
      </c>
      <c r="C354" s="2" t="s">
        <v>281</v>
      </c>
      <c r="D354" s="9">
        <v>525.0</v>
      </c>
      <c r="E354" s="9">
        <v>3575.0</v>
      </c>
      <c r="F354" s="2" t="s">
        <v>54</v>
      </c>
      <c r="G354" s="17">
        <f t="array" ref="G354">IFERROR(E354*INDEX(PRECIOS!$B$2:$E$44,MATCH(F354,PRECIOS!$B$2:$B$44,0),4),"")</f>
        <v>3503.5</v>
      </c>
      <c r="H354" s="9">
        <v>11.6</v>
      </c>
      <c r="I354" s="2">
        <f t="shared" si="24"/>
        <v>2.83</v>
      </c>
      <c r="J354" s="15">
        <f>IFERROR(LOOKUP(H354,Masterline!$A$2:$A$34,Masterline!$D$2:$D$34)-(H354-INT(H354))*LOOKUP(H354,Masterline!$A$2:$A$34,Masterline!$E$2:$E$34),"")</f>
        <v>4.4928</v>
      </c>
      <c r="K354" s="28">
        <f t="shared" si="23"/>
        <v>1007358.901</v>
      </c>
      <c r="L354" s="117">
        <f>iferror(E354/(VLOOKUP(C354,'SIEMB. CAMAGUI'!$B$2:$C$103,2,FALSE)*N354*I354/1000),"")</f>
        <v>1.338898658</v>
      </c>
      <c r="M354" s="118">
        <f>IFERROR(K354/VLOOKUP(C354,'SIEMB. CAMAGUI'!$B$2:$C$103,2,FALSE),"")</f>
        <v>0.9075305412</v>
      </c>
      <c r="N354" s="23">
        <v>0.85</v>
      </c>
      <c r="O354" s="71">
        <f>IFERROR(N354*VLOOKUP(C354,'SIEMB. CAMAGUI'!$B$2:$D$103,3,FALSE),"")</f>
        <v>134785.7143</v>
      </c>
      <c r="P354" s="2">
        <v>2.5</v>
      </c>
      <c r="Q354" s="2">
        <f t="shared" si="21"/>
        <v>14.1</v>
      </c>
      <c r="R354" s="15">
        <f>IFERROR(LOOKUP(Q354,Masterline!$A$2:$A$34,Masterline!$D$2:$D$34)-(Q354-INT(Q354))*LOOKUP(Q354,Masterline!$A$2:$A$34,Masterline!$E$2:$E$34),"")</f>
        <v>4.0656</v>
      </c>
      <c r="S354" s="181">
        <f>IFERROR((Q354)*VLOOKUP(C354,'SIEMB. CAMAGUI'!$B$2:$C$103,2,FALSE)*(N354-0.002222*7)*((J354+R354)/2/100)/1000,"")</f>
        <v>558.8598547</v>
      </c>
      <c r="T354" s="173">
        <f t="shared" si="22"/>
        <v>8.464963674</v>
      </c>
      <c r="U354" s="71">
        <f t="shared" si="25"/>
        <v>11685.36325</v>
      </c>
    </row>
    <row r="355">
      <c r="A355" s="109">
        <v>45334.0</v>
      </c>
      <c r="B355" s="2">
        <v>4.0</v>
      </c>
      <c r="C355" s="2" t="s">
        <v>276</v>
      </c>
      <c r="D355" s="9">
        <v>400.0</v>
      </c>
      <c r="E355" s="9">
        <v>2000.0</v>
      </c>
      <c r="F355" s="2" t="s">
        <v>54</v>
      </c>
      <c r="G355" s="17">
        <f t="array" ref="G355">IFERROR(E355*INDEX(PRECIOS!$B$2:$E$44,MATCH(F355,PRECIOS!$B$2:$B$44,0),4),"")</f>
        <v>1960</v>
      </c>
      <c r="H355" s="9">
        <v>22.46</v>
      </c>
      <c r="I355" s="2">
        <f t="shared" si="24"/>
        <v>2.46</v>
      </c>
      <c r="J355" s="15">
        <f>IFERROR(LOOKUP(H355,Masterline!$A$2:$A$34,Masterline!$D$2:$D$34)-(H355-INT(H355))*LOOKUP(H355,Masterline!$A$2:$A$34,Masterline!$E$2:$E$34),"")</f>
        <v>3.21336</v>
      </c>
      <c r="K355" s="28">
        <f t="shared" si="23"/>
        <v>554231.0542</v>
      </c>
      <c r="L355" s="117">
        <f>iferror(E355/(VLOOKUP(C355,'SIEMB. CAMAGUI'!$B$2:$C$103,2,FALSE)*N355*I355/1000),"")</f>
        <v>1.548586914</v>
      </c>
      <c r="M355" s="118">
        <f>IFERROR(K355/VLOOKUP(C355,'SIEMB. CAMAGUI'!$B$2:$C$103,2,FALSE),"")</f>
        <v>0.7917586488</v>
      </c>
      <c r="N355" s="23">
        <v>0.75</v>
      </c>
      <c r="O355" s="71">
        <f>IFERROR(N355*VLOOKUP(C355,'SIEMB. CAMAGUI'!$B$2:$D$103,3,FALSE),"")</f>
        <v>109375</v>
      </c>
      <c r="P355" s="2">
        <v>2.5</v>
      </c>
      <c r="Q355" s="2">
        <f t="shared" si="21"/>
        <v>24.96</v>
      </c>
      <c r="R355" s="15">
        <f>IFERROR(LOOKUP(Q355,Masterline!$A$2:$A$34,Masterline!$D$2:$D$34)-(Q355-INT(Q355))*LOOKUP(Q355,Masterline!$A$2:$A$34,Masterline!$E$2:$E$34),"")</f>
        <v>3.11088</v>
      </c>
      <c r="S355" s="181">
        <f>IFERROR((Q355)*VLOOKUP(C355,'SIEMB. CAMAGUI'!$B$2:$C$103,2,FALSE)*(N355-0.002222*7)*((J355+R355)/2/100)/1000,"")</f>
        <v>405.7708437</v>
      </c>
      <c r="T355" s="173">
        <f t="shared" si="22"/>
        <v>1.44271092</v>
      </c>
      <c r="U355" s="71">
        <f t="shared" si="25"/>
        <v>12448.02948</v>
      </c>
    </row>
    <row r="356">
      <c r="A356" s="109">
        <v>45334.0</v>
      </c>
      <c r="B356" s="2">
        <v>5.0</v>
      </c>
      <c r="C356" s="2" t="s">
        <v>274</v>
      </c>
      <c r="E356" s="9">
        <v>812.0</v>
      </c>
      <c r="F356" s="2" t="s">
        <v>54</v>
      </c>
      <c r="G356" s="17">
        <f t="array" ref="G356">IFERROR(E356*INDEX(PRECIOS!$B$2:$E$44,MATCH(F356,PRECIOS!$B$2:$B$44,0),4),"")</f>
        <v>795.76</v>
      </c>
      <c r="I356" s="2">
        <f t="shared" si="24"/>
        <v>-19.28</v>
      </c>
      <c r="J356" s="15" t="str">
        <f>IFERROR(LOOKUP(H356,Masterline!$A$2:$A$34,Masterline!$D$2:$D$34)-(H356-INT(H356))*LOOKUP(H356,Masterline!$A$2:$A$34,Masterline!$E$2:$E$34),"")</f>
        <v/>
      </c>
      <c r="K356" s="28" t="str">
        <f t="shared" si="23"/>
        <v/>
      </c>
      <c r="L356" s="117" t="str">
        <f>iferror(E356/(VLOOKUP(C356,'SIEMB. CAMAGUI'!$B$2:$C$103,2,FALSE)*N356*I356/1000),"")</f>
        <v/>
      </c>
      <c r="M356" s="118">
        <f>IFERROR(K356/VLOOKUP(C356,'SIEMB. CAMAGUI'!$B$2:$C$103,2,FALSE),"")</f>
        <v>0</v>
      </c>
      <c r="N356" s="23">
        <v>0.0</v>
      </c>
      <c r="O356" s="71">
        <f>IFERROR(N356*VLOOKUP(C356,'SIEMB. CAMAGUI'!$B$2:$D$103,3,FALSE),"")</f>
        <v>0</v>
      </c>
      <c r="P356" s="2">
        <v>2.5</v>
      </c>
      <c r="Q356" s="2">
        <f t="shared" si="21"/>
        <v>2.5</v>
      </c>
      <c r="R356" s="15">
        <f>IFERROR(LOOKUP(Q356,Masterline!$A$2:$A$34,Masterline!$D$2:$D$34)-(Q356-INT(Q356))*LOOKUP(Q356,Masterline!$A$2:$A$34,Masterline!$E$2:$E$34),"")</f>
        <v>10.356</v>
      </c>
      <c r="S356" s="181">
        <f>IFERROR((Q356)*VLOOKUP(C356,'SIEMB. CAMAGUI'!$B$2:$C$103,2,FALSE)*(N356-0.002222*7)*((J356+R356)/2/100)/1000,"")</f>
        <v>-1.40942571</v>
      </c>
      <c r="T356" s="173">
        <f t="shared" si="22"/>
        <v>-0.3523564275</v>
      </c>
      <c r="U356" s="71">
        <f t="shared" si="25"/>
        <v>0</v>
      </c>
    </row>
    <row r="357">
      <c r="A357" s="109">
        <v>45334.0</v>
      </c>
      <c r="B357" s="2">
        <v>6.0</v>
      </c>
      <c r="C357" s="2" t="s">
        <v>277</v>
      </c>
      <c r="D357" s="9">
        <v>625.0</v>
      </c>
      <c r="E357" s="9">
        <v>4297.0</v>
      </c>
      <c r="F357" s="2" t="s">
        <v>54</v>
      </c>
      <c r="G357" s="17">
        <f t="array" ref="G357">IFERROR(E357*INDEX(PRECIOS!$B$2:$E$44,MATCH(F357,PRECIOS!$B$2:$B$44,0),4),"")</f>
        <v>4211.06</v>
      </c>
      <c r="H357" s="9">
        <v>19.11</v>
      </c>
      <c r="I357" s="2">
        <f t="shared" si="24"/>
        <v>1.76</v>
      </c>
      <c r="J357" s="15">
        <f>IFERROR(LOOKUP(H357,Masterline!$A$2:$A$34,Masterline!$D$2:$D$34)-(H357-INT(H357))*LOOKUP(H357,Masterline!$A$2:$A$34,Masterline!$E$2:$E$34),"")</f>
        <v>3.39744</v>
      </c>
      <c r="K357" s="28">
        <f t="shared" si="23"/>
        <v>962648.0482</v>
      </c>
      <c r="L357" s="117">
        <f>iferror(E357/(VLOOKUP(C357,'SIEMB. CAMAGUI'!$B$2:$C$103,2,FALSE)*N357*I357/1000),"")</f>
        <v>2.724863028</v>
      </c>
      <c r="M357" s="118">
        <f>IFERROR(K357/VLOOKUP(C357,'SIEMB. CAMAGUI'!$B$2:$C$103,2,FALSE),"")</f>
        <v>0.8595071859</v>
      </c>
      <c r="N357" s="23">
        <v>0.8</v>
      </c>
      <c r="O357" s="71">
        <f>IFERROR(N357*VLOOKUP(C357,'SIEMB. CAMAGUI'!$B$2:$D$103,3,FALSE),"")</f>
        <v>102400</v>
      </c>
      <c r="P357" s="2">
        <v>2.5</v>
      </c>
      <c r="Q357" s="2">
        <f t="shared" si="21"/>
        <v>21.61</v>
      </c>
      <c r="R357" s="15">
        <f>IFERROR(LOOKUP(Q357,Masterline!$A$2:$A$34,Masterline!$D$2:$D$34)-(Q357-INT(Q357))*LOOKUP(Q357,Masterline!$A$2:$A$34,Masterline!$E$2:$E$34),"")</f>
        <v>3.29208</v>
      </c>
      <c r="S357" s="181">
        <f>IFERROR((Q357)*VLOOKUP(C357,'SIEMB. CAMAGUI'!$B$2:$C$103,2,FALSE)*(N357-0.002222*7)*((J357+R357)/2/100)/1000,"")</f>
        <v>635.039593</v>
      </c>
      <c r="T357" s="173">
        <f t="shared" si="22"/>
        <v>2.509898248</v>
      </c>
      <c r="U357" s="71">
        <f t="shared" si="25"/>
        <v>18396.2042</v>
      </c>
    </row>
    <row r="358">
      <c r="A358" s="109">
        <v>45341.0</v>
      </c>
      <c r="B358" s="169">
        <v>1.0</v>
      </c>
      <c r="C358" s="2" t="s">
        <v>278</v>
      </c>
      <c r="D358" s="9">
        <v>612.0</v>
      </c>
      <c r="E358" s="9">
        <v>4659.0</v>
      </c>
      <c r="F358" s="2" t="s">
        <v>54</v>
      </c>
      <c r="G358" s="17">
        <f t="array" ref="G358">IFERROR(E358*INDEX(PRECIOS!$B$2:$E$44,MATCH(F358,PRECIOS!$B$2:$B$44,0),4),"")</f>
        <v>4565.82</v>
      </c>
      <c r="H358" s="9">
        <v>15.69</v>
      </c>
      <c r="I358" s="2">
        <f t="shared" si="24"/>
        <v>3.86</v>
      </c>
      <c r="J358" s="15">
        <f>IFERROR(LOOKUP(H358,Masterline!$A$2:$A$34,Masterline!$D$2:$D$34)-(H358-INT(H358))*LOOKUP(H358,Masterline!$A$2:$A$34,Masterline!$E$2:$E$34),"")</f>
        <v>3.8412</v>
      </c>
      <c r="K358" s="28">
        <f t="shared" si="23"/>
        <v>1015457.048</v>
      </c>
      <c r="L358" s="117">
        <f>iferror(E358/(VLOOKUP(C358,'SIEMB. CAMAGUI'!$B$2:$C$103,2,FALSE)*N358*I358/1000),"")</f>
        <v>1.162976171</v>
      </c>
      <c r="M358" s="118">
        <f>IFERROR(K358/VLOOKUP(C358,'SIEMB. CAMAGUI'!$B$2:$C$103,2,FALSE),"")</f>
        <v>0.8316601542</v>
      </c>
      <c r="N358" s="23">
        <v>0.85</v>
      </c>
      <c r="O358" s="71">
        <f>IFERROR(N358*VLOOKUP(C358,'SIEMB. CAMAGUI'!$B$2:$D$103,3,FALSE),"")</f>
        <v>126721.6117</v>
      </c>
      <c r="P358" s="2">
        <v>2.5</v>
      </c>
      <c r="Q358" s="2">
        <f t="shared" si="21"/>
        <v>18.19</v>
      </c>
      <c r="R358" s="15">
        <f>IFERROR(LOOKUP(Q358,Masterline!$A$2:$A$34,Masterline!$D$2:$D$34)-(Q358-INT(Q358))*LOOKUP(Q358,Masterline!$A$2:$A$34,Masterline!$E$2:$E$34),"")</f>
        <v>3.50748</v>
      </c>
      <c r="S358" s="181">
        <f>IFERROR((Q358)*VLOOKUP(C358,'SIEMB. CAMAGUI'!$B$2:$C$103,2,FALSE)*(N358-0.002222*7)*((J358+R358)/2/100)/1000,"")</f>
        <v>680.9668033</v>
      </c>
      <c r="T358" s="173">
        <f t="shared" si="22"/>
        <v>17.24170082</v>
      </c>
      <c r="U358" s="71">
        <f t="shared" si="25"/>
        <v>15932.52109</v>
      </c>
    </row>
    <row r="359">
      <c r="A359" s="109">
        <v>45341.0</v>
      </c>
      <c r="B359" s="171">
        <v>2.0</v>
      </c>
      <c r="C359" s="2" t="s">
        <v>280</v>
      </c>
      <c r="D359" s="9">
        <v>475.0</v>
      </c>
      <c r="E359" s="9">
        <v>3562.0</v>
      </c>
      <c r="F359" s="2" t="s">
        <v>54</v>
      </c>
      <c r="G359" s="17">
        <f t="array" ref="G359">IFERROR(E359*INDEX(PRECIOS!$B$2:$E$44,MATCH(F359,PRECIOS!$B$2:$B$44,0),4),"")</f>
        <v>3490.76</v>
      </c>
      <c r="H359" s="9">
        <v>14.84</v>
      </c>
      <c r="I359" s="2">
        <f t="shared" si="24"/>
        <v>2.87</v>
      </c>
      <c r="J359" s="15">
        <f>IFERROR(LOOKUP(H359,Masterline!$A$2:$A$34,Masterline!$D$2:$D$34)-(H359-INT(H359))*LOOKUP(H359,Masterline!$A$2:$A$34,Masterline!$E$2:$E$34),"")</f>
        <v>3.95904</v>
      </c>
      <c r="K359" s="28">
        <f t="shared" si="23"/>
        <v>808481.0018</v>
      </c>
      <c r="L359" s="117">
        <f>iferror(E359/(VLOOKUP(C359,'SIEMB. CAMAGUI'!$B$2:$C$103,2,FALSE)*N359*I359/1000),"")</f>
        <v>1.571827486</v>
      </c>
      <c r="M359" s="118">
        <f>IFERROR(K359/VLOOKUP(C359,'SIEMB. CAMAGUI'!$B$2:$C$103,2,FALSE),"")</f>
        <v>0.8191296877</v>
      </c>
      <c r="N359" s="23">
        <v>0.8</v>
      </c>
      <c r="O359" s="71">
        <f>IFERROR(N359*VLOOKUP(C359,'SIEMB. CAMAGUI'!$B$2:$D$103,3,FALSE),"")</f>
        <v>131600</v>
      </c>
      <c r="P359" s="2">
        <v>2.5</v>
      </c>
      <c r="Q359" s="2">
        <f t="shared" si="21"/>
        <v>17.34</v>
      </c>
      <c r="R359" s="15">
        <f>IFERROR(LOOKUP(Q359,Masterline!$A$2:$A$34,Masterline!$D$2:$D$34)-(Q359-INT(Q359))*LOOKUP(Q359,Masterline!$A$2:$A$34,Masterline!$E$2:$E$34),"")</f>
        <v>3.61128</v>
      </c>
      <c r="S359" s="181">
        <f>IFERROR((Q359)*VLOOKUP(C359,'SIEMB. CAMAGUI'!$B$2:$C$103,2,FALSE)*(N359-0.002222*7)*((J359+R359)/2/100)/1000,"")</f>
        <v>508.1752864</v>
      </c>
      <c r="T359" s="173">
        <f t="shared" si="22"/>
        <v>8.293821608</v>
      </c>
      <c r="U359" s="71">
        <f t="shared" si="25"/>
        <v>11997.85807</v>
      </c>
    </row>
    <row r="360">
      <c r="A360" s="109">
        <v>45341.0</v>
      </c>
      <c r="B360" s="171">
        <v>3.0</v>
      </c>
      <c r="C360" s="2" t="s">
        <v>281</v>
      </c>
      <c r="D360" s="9">
        <v>475.0</v>
      </c>
      <c r="E360" s="9">
        <v>3625.0</v>
      </c>
      <c r="F360" s="2" t="s">
        <v>54</v>
      </c>
      <c r="G360" s="17">
        <f t="array" ref="G360">IFERROR(E360*INDEX(PRECIOS!$B$2:$E$44,MATCH(F360,PRECIOS!$B$2:$B$44,0),4),"")</f>
        <v>3552.5</v>
      </c>
      <c r="H360" s="9">
        <v>14.54</v>
      </c>
      <c r="I360" s="2">
        <f t="shared" si="24"/>
        <v>2.94</v>
      </c>
      <c r="J360" s="15">
        <f>IFERROR(LOOKUP(H360,Masterline!$A$2:$A$34,Masterline!$D$2:$D$34)-(H360-INT(H360))*LOOKUP(H360,Masterline!$A$2:$A$34,Masterline!$E$2:$E$34),"")</f>
        <v>4.00224</v>
      </c>
      <c r="K360" s="28">
        <f t="shared" si="23"/>
        <v>816255.4142</v>
      </c>
      <c r="L360" s="117">
        <f>iferror(E360/(VLOOKUP(C360,'SIEMB. CAMAGUI'!$B$2:$C$103,2,FALSE)*N360*I360/1000),"")</f>
        <v>1.586863832</v>
      </c>
      <c r="M360" s="118">
        <f>IFERROR(K360/VLOOKUP(C360,'SIEMB. CAMAGUI'!$B$2:$C$103,2,FALSE),"")</f>
        <v>0.735365238</v>
      </c>
      <c r="N360" s="23">
        <v>0.7</v>
      </c>
      <c r="O360" s="71">
        <f>IFERROR(N360*VLOOKUP(C360,'SIEMB. CAMAGUI'!$B$2:$D$103,3,FALSE),"")</f>
        <v>111000</v>
      </c>
      <c r="P360" s="2">
        <v>2.5</v>
      </c>
      <c r="Q360" s="2">
        <f t="shared" si="21"/>
        <v>17.04</v>
      </c>
      <c r="R360" s="15">
        <f>IFERROR(LOOKUP(Q360,Masterline!$A$2:$A$34,Masterline!$D$2:$D$34)-(Q360-INT(Q360))*LOOKUP(Q360,Masterline!$A$2:$A$34,Masterline!$E$2:$E$34),"")</f>
        <v>3.64368</v>
      </c>
      <c r="S360" s="181">
        <f>IFERROR((Q360)*VLOOKUP(C360,'SIEMB. CAMAGUI'!$B$2:$C$103,2,FALSE)*(N360-0.002222*7)*((J360+R360)/2/100)/1000,"")</f>
        <v>494.9160213</v>
      </c>
      <c r="T360" s="173">
        <f t="shared" si="22"/>
        <v>4.979005336</v>
      </c>
      <c r="U360" s="71">
        <f t="shared" si="25"/>
        <v>11868.35372</v>
      </c>
    </row>
    <row r="361">
      <c r="A361" s="109">
        <v>45341.0</v>
      </c>
      <c r="B361" s="2">
        <v>6.0</v>
      </c>
      <c r="C361" s="2" t="s">
        <v>277</v>
      </c>
      <c r="E361" s="9">
        <v>925.0</v>
      </c>
      <c r="F361" s="2" t="s">
        <v>54</v>
      </c>
      <c r="G361" s="17">
        <f t="array" ref="G361">IFERROR(E361*INDEX(PRECIOS!$B$2:$E$44,MATCH(F361,PRECIOS!$B$2:$B$44,0),4),"")</f>
        <v>906.5</v>
      </c>
      <c r="I361" s="2">
        <f t="shared" si="24"/>
        <v>-19.11</v>
      </c>
      <c r="J361" s="15" t="str">
        <f>IFERROR(LOOKUP(H361,Masterline!$A$2:$A$34,Masterline!$D$2:$D$34)-(H361-INT(H361))*LOOKUP(H361,Masterline!$A$2:$A$34,Masterline!$E$2:$E$34),"")</f>
        <v/>
      </c>
      <c r="K361" s="28" t="str">
        <f t="shared" si="23"/>
        <v/>
      </c>
      <c r="L361" s="117" t="str">
        <f>iferror(E361/(VLOOKUP(C361,'SIEMB. CAMAGUI'!$B$2:$C$103,2,FALSE)*N361*I361/1000),"")</f>
        <v/>
      </c>
      <c r="M361" s="118">
        <f>IFERROR(K361/VLOOKUP(C361,'SIEMB. CAMAGUI'!$B$2:$C$103,2,FALSE),"")</f>
        <v>0</v>
      </c>
      <c r="N361" s="23">
        <v>0.0</v>
      </c>
      <c r="O361" s="71">
        <f>IFERROR(N361*VLOOKUP(C361,'SIEMB. CAMAGUI'!$B$2:$D$103,3,FALSE),"")</f>
        <v>0</v>
      </c>
      <c r="P361" s="2">
        <v>0.0</v>
      </c>
      <c r="Q361" s="2">
        <f t="shared" si="21"/>
        <v>0</v>
      </c>
      <c r="R361" s="15" t="str">
        <f>IFERROR(LOOKUP(Q361,Masterline!$A$2:$A$34,Masterline!$D$2:$D$34)-(Q361-INT(Q361))*LOOKUP(Q361,Masterline!$A$2:$A$34,Masterline!$E$2:$E$34),"")</f>
        <v/>
      </c>
      <c r="S361" s="181">
        <f>IFERROR((Q361)*VLOOKUP(C361,'SIEMB. CAMAGUI'!$B$2:$C$103,2,FALSE)*(N361-0.002222*7)*((J361+R361)/2/100)/1000,"")</f>
        <v>0</v>
      </c>
      <c r="T361" s="173">
        <f t="shared" si="22"/>
        <v>0</v>
      </c>
      <c r="U361" s="71">
        <f t="shared" si="25"/>
        <v>0</v>
      </c>
    </row>
    <row r="362">
      <c r="A362" s="109">
        <v>45348.0</v>
      </c>
      <c r="B362" s="169">
        <v>1.0</v>
      </c>
      <c r="C362" s="2" t="s">
        <v>278</v>
      </c>
      <c r="D362" s="9">
        <v>675.0</v>
      </c>
      <c r="E362" s="9">
        <v>4675.0</v>
      </c>
      <c r="F362" s="2" t="s">
        <v>54</v>
      </c>
      <c r="G362" s="17">
        <f t="array" ref="G362">IFERROR(E362*INDEX(PRECIOS!$B$2:$E$44,MATCH(F362,PRECIOS!$B$2:$B$44,0),4),"")</f>
        <v>4581.5</v>
      </c>
      <c r="H362" s="9">
        <v>18.84</v>
      </c>
      <c r="I362" s="2">
        <f t="shared" si="24"/>
        <v>3.15</v>
      </c>
      <c r="J362" s="15">
        <f>IFERROR(LOOKUP(H362,Masterline!$A$2:$A$34,Masterline!$D$2:$D$34)-(H362-INT(H362))*LOOKUP(H362,Masterline!$A$2:$A$34,Masterline!$E$2:$E$34),"")</f>
        <v>3.43728</v>
      </c>
      <c r="K362" s="28">
        <f t="shared" si="23"/>
        <v>1042336.542</v>
      </c>
      <c r="L362" s="117">
        <f>iferror(E362/(VLOOKUP(C362,'SIEMB. CAMAGUI'!$B$2:$C$103,2,FALSE)*N362*I362/1000),"")</f>
        <v>1.519376519</v>
      </c>
      <c r="M362" s="118">
        <f>IFERROR(K362/VLOOKUP(C362,'SIEMB. CAMAGUI'!$B$2:$C$103,2,FALSE),"")</f>
        <v>0.8536744813</v>
      </c>
      <c r="N362" s="23">
        <v>0.8</v>
      </c>
      <c r="O362" s="71">
        <f>IFERROR(N362*VLOOKUP(C362,'SIEMB. CAMAGUI'!$B$2:$D$103,3,FALSE),"")</f>
        <v>119267.3993</v>
      </c>
      <c r="P362" s="2">
        <v>2.5</v>
      </c>
      <c r="Q362" s="2">
        <f t="shared" si="21"/>
        <v>21.34</v>
      </c>
      <c r="R362" s="15">
        <f>IFERROR(LOOKUP(Q362,Masterline!$A$2:$A$34,Masterline!$D$2:$D$34)-(Q362-INT(Q362))*LOOKUP(Q362,Masterline!$A$2:$A$34,Masterline!$E$2:$E$34),"")</f>
        <v>3.31152</v>
      </c>
      <c r="S362" s="181">
        <f>IFERROR((Q362)*VLOOKUP(C362,'SIEMB. CAMAGUI'!$B$2:$C$103,2,FALSE)*(N362-0.002222*7)*((J362+R362)/2/100)/1000,"")</f>
        <v>689.7150366</v>
      </c>
      <c r="T362" s="173">
        <f t="shared" si="22"/>
        <v>3.67875916</v>
      </c>
      <c r="U362" s="71">
        <f t="shared" si="25"/>
        <v>19637.62044</v>
      </c>
    </row>
    <row r="363">
      <c r="A363" s="109">
        <v>45348.0</v>
      </c>
      <c r="B363" s="171">
        <v>2.0</v>
      </c>
      <c r="C363" s="2" t="s">
        <v>280</v>
      </c>
      <c r="D363" s="9">
        <v>500.0</v>
      </c>
      <c r="E363" s="9">
        <v>3425.0</v>
      </c>
      <c r="F363" s="2" t="s">
        <v>54</v>
      </c>
      <c r="G363" s="17">
        <f t="array" ref="G363">IFERROR(E363*INDEX(PRECIOS!$B$2:$E$44,MATCH(F363,PRECIOS!$B$2:$B$44,0),4),"")</f>
        <v>3356.5</v>
      </c>
      <c r="H363" s="9">
        <v>18.8</v>
      </c>
      <c r="I363" s="2">
        <f t="shared" si="24"/>
        <v>3.96</v>
      </c>
      <c r="J363" s="15">
        <f>IFERROR(LOOKUP(H363,Masterline!$A$2:$A$34,Masterline!$D$2:$D$34)-(H363-INT(H363))*LOOKUP(H363,Masterline!$A$2:$A$34,Masterline!$E$2:$E$34),"")</f>
        <v>3.4416</v>
      </c>
      <c r="K363" s="28">
        <f t="shared" si="23"/>
        <v>772772.6837</v>
      </c>
      <c r="L363" s="117">
        <f>iferror(E363/(VLOOKUP(C363,'SIEMB. CAMAGUI'!$B$2:$C$103,2,FALSE)*N363*I363/1000),"")</f>
        <v>1.168387693</v>
      </c>
      <c r="M363" s="118">
        <f>IFERROR(K363/VLOOKUP(C363,'SIEMB. CAMAGUI'!$B$2:$C$103,2,FALSE),"")</f>
        <v>0.7829510473</v>
      </c>
      <c r="N363" s="23">
        <v>0.75</v>
      </c>
      <c r="O363" s="71">
        <f>IFERROR(N363*VLOOKUP(C363,'SIEMB. CAMAGUI'!$B$2:$D$103,3,FALSE),"")</f>
        <v>123375</v>
      </c>
      <c r="P363" s="2">
        <v>2.5</v>
      </c>
      <c r="Q363" s="2">
        <f t="shared" si="21"/>
        <v>21.3</v>
      </c>
      <c r="R363" s="15">
        <f>IFERROR(LOOKUP(Q363,Masterline!$A$2:$A$34,Masterline!$D$2:$D$34)-(Q363-INT(Q363))*LOOKUP(Q363,Masterline!$A$2:$A$34,Masterline!$E$2:$E$34),"")</f>
        <v>3.3144</v>
      </c>
      <c r="S363" s="181">
        <f>IFERROR((Q363)*VLOOKUP(C363,'SIEMB. CAMAGUI'!$B$2:$C$103,2,FALSE)*(N363-0.002222*7)*((J363+R363)/2/100)/1000,"")</f>
        <v>521.5744049</v>
      </c>
      <c r="T363" s="173">
        <f t="shared" si="22"/>
        <v>5.393601228</v>
      </c>
      <c r="U363" s="71">
        <f t="shared" si="25"/>
        <v>14528.12645</v>
      </c>
    </row>
    <row r="364">
      <c r="A364" s="109">
        <v>45348.0</v>
      </c>
      <c r="B364" s="171">
        <v>3.0</v>
      </c>
      <c r="C364" s="2" t="s">
        <v>281</v>
      </c>
      <c r="D364" s="9">
        <v>500.0</v>
      </c>
      <c r="E364" s="9">
        <v>3425.0</v>
      </c>
      <c r="F364" s="2" t="s">
        <v>54</v>
      </c>
      <c r="G364" s="17">
        <f t="array" ref="G364">IFERROR(E364*INDEX(PRECIOS!$B$2:$E$44,MATCH(F364,PRECIOS!$B$2:$B$44,0),4),"")</f>
        <v>3356.5</v>
      </c>
      <c r="H364" s="9">
        <v>17.5</v>
      </c>
      <c r="I364" s="2">
        <f t="shared" si="24"/>
        <v>2.96</v>
      </c>
      <c r="J364" s="15">
        <f>IFERROR(LOOKUP(H364,Masterline!$A$2:$A$34,Masterline!$D$2:$D$34)-(H364-INT(H364))*LOOKUP(H364,Masterline!$A$2:$A$34,Masterline!$E$2:$E$34),"")</f>
        <v>3.594</v>
      </c>
      <c r="K364" s="28">
        <f t="shared" si="23"/>
        <v>794975.7532</v>
      </c>
      <c r="L364" s="117">
        <f>iferror(E364/(VLOOKUP(C364,'SIEMB. CAMAGUI'!$B$2:$C$103,2,FALSE)*N364*I364/1000),"")</f>
        <v>1.489182232</v>
      </c>
      <c r="M364" s="118">
        <f>IFERROR(K364/VLOOKUP(C364,'SIEMB. CAMAGUI'!$B$2:$C$103,2,FALSE),"")</f>
        <v>0.7161943723</v>
      </c>
      <c r="N364" s="23">
        <v>0.7</v>
      </c>
      <c r="O364" s="71">
        <f>IFERROR(N364*VLOOKUP(C364,'SIEMB. CAMAGUI'!$B$2:$D$103,3,FALSE),"")</f>
        <v>111000</v>
      </c>
      <c r="P364" s="2">
        <v>2.5</v>
      </c>
      <c r="Q364" s="2">
        <f t="shared" si="21"/>
        <v>20</v>
      </c>
      <c r="R364" s="15">
        <f>IFERROR(LOOKUP(Q364,Masterline!$A$2:$A$34,Masterline!$D$2:$D$34)-(Q364-INT(Q364))*LOOKUP(Q364,Masterline!$A$2:$A$34,Masterline!$E$2:$E$34),"")</f>
        <v>3.3</v>
      </c>
      <c r="S364" s="181">
        <f>IFERROR((Q364)*VLOOKUP(C364,'SIEMB. CAMAGUI'!$B$2:$C$103,2,FALSE)*(N364-0.002222*7)*((J364+R364)/2/100)/1000,"")</f>
        <v>523.7613504</v>
      </c>
      <c r="T364" s="173">
        <f t="shared" si="22"/>
        <v>5.940337591</v>
      </c>
      <c r="U364" s="71">
        <f t="shared" si="25"/>
        <v>13912.07568</v>
      </c>
    </row>
    <row r="365">
      <c r="A365" s="109">
        <v>45348.0</v>
      </c>
      <c r="B365" s="2">
        <v>4.0</v>
      </c>
      <c r="C365" s="2" t="s">
        <v>282</v>
      </c>
      <c r="D365" s="9">
        <v>62.0</v>
      </c>
      <c r="E365" s="9">
        <v>125.0</v>
      </c>
      <c r="F365" s="2" t="s">
        <v>56</v>
      </c>
      <c r="G365" s="17">
        <f t="array" ref="G365">IFERROR(E365*INDEX(PRECIOS!$B$2:$E$44,MATCH(F365,PRECIOS!$B$2:$B$44,0),4),"")</f>
        <v>168</v>
      </c>
      <c r="H365" s="9">
        <v>1.67</v>
      </c>
      <c r="I365" s="2">
        <f t="shared" si="24"/>
        <v>0</v>
      </c>
      <c r="J365" s="15">
        <f>IFERROR(LOOKUP(H365,Masterline!$A$2:$A$34,Masterline!$D$2:$D$34)-(H365-INT(H365))*LOOKUP(H365,Masterline!$A$2:$A$34,Masterline!$E$2:$E$34),"")</f>
        <v>12.85776</v>
      </c>
      <c r="K365" s="28">
        <f t="shared" si="23"/>
        <v>288741.9621</v>
      </c>
      <c r="L365" s="117" t="str">
        <f>iferror(E365/(VLOOKUP(C365,'SIEMB. CAMAGUI'!$B$2:$C$103,2,FALSE)*N365*I365/1000),"")</f>
        <v/>
      </c>
      <c r="M365" s="118">
        <f>IFERROR(K365/VLOOKUP(C365,'SIEMB. CAMAGUI'!$B$2:$C$103,2,FALSE),"")</f>
        <v>0.3609274526</v>
      </c>
      <c r="N365" s="23">
        <v>0.65</v>
      </c>
      <c r="O365" s="71">
        <f>IFERROR(N365*VLOOKUP(C365,'SIEMB. CAMAGUI'!$B$2:$D$103,3,FALSE),"")</f>
        <v>108333.3333</v>
      </c>
      <c r="P365" s="2">
        <v>2.0</v>
      </c>
      <c r="Q365" s="2">
        <f t="shared" si="21"/>
        <v>3.67</v>
      </c>
      <c r="R365" s="15">
        <f>IFERROR(LOOKUP(Q365,Masterline!$A$2:$A$34,Masterline!$D$2:$D$34)-(Q365-INT(Q365))*LOOKUP(Q365,Masterline!$A$2:$A$34,Masterline!$E$2:$E$34),"")</f>
        <v>8.89236</v>
      </c>
      <c r="S365" s="181">
        <f>IFERROR((Q365)*VLOOKUP(C365,'SIEMB. CAMAGUI'!$B$2:$C$103,2,FALSE)*(N365-0.002222*7)*((J365+R365)/2/100)/1000,"")</f>
        <v>202.573381</v>
      </c>
      <c r="T365" s="173">
        <f t="shared" si="22"/>
        <v>35.14334525</v>
      </c>
      <c r="U365" s="71">
        <f t="shared" si="25"/>
        <v>482.1990767</v>
      </c>
    </row>
    <row r="366">
      <c r="A366" s="109">
        <v>45348.0</v>
      </c>
      <c r="B366" s="2">
        <v>5.0</v>
      </c>
      <c r="C366" s="2" t="s">
        <v>284</v>
      </c>
      <c r="D366" s="9">
        <v>50.0</v>
      </c>
      <c r="E366" s="9">
        <v>100.0</v>
      </c>
      <c r="F366" s="2" t="s">
        <v>56</v>
      </c>
      <c r="G366" s="17">
        <f t="array" ref="G366">IFERROR(E366*INDEX(PRECIOS!$B$2:$E$44,MATCH(F366,PRECIOS!$B$2:$B$44,0),4),"")</f>
        <v>134.4</v>
      </c>
      <c r="H366" s="9">
        <v>1.69</v>
      </c>
      <c r="I366" s="2">
        <f t="shared" si="24"/>
        <v>0</v>
      </c>
      <c r="J366" s="15">
        <f>IFERROR(LOOKUP(H366,Masterline!$A$2:$A$34,Masterline!$D$2:$D$34)-(H366-INT(H366))*LOOKUP(H366,Masterline!$A$2:$A$34,Masterline!$E$2:$E$34),"")</f>
        <v>12.82032</v>
      </c>
      <c r="K366" s="28">
        <f t="shared" si="23"/>
        <v>230772.7016</v>
      </c>
      <c r="L366" s="117" t="str">
        <f>iferror(E366/(VLOOKUP(C366,'SIEMB. CAMAGUI'!$B$2:$C$103,2,FALSE)*N366*I366/1000),"")</f>
        <v/>
      </c>
      <c r="M366" s="118">
        <f>IFERROR(K366/VLOOKUP(C366,'SIEMB. CAMAGUI'!$B$2:$C$103,2,FALSE),"")</f>
        <v>0.329675288</v>
      </c>
      <c r="N366" s="23">
        <v>0.65</v>
      </c>
      <c r="O366" s="71">
        <f>IFERROR(N366*VLOOKUP(C366,'SIEMB. CAMAGUI'!$B$2:$D$103,3,FALSE),"")</f>
        <v>108333.3333</v>
      </c>
      <c r="P366" s="2">
        <v>2.0</v>
      </c>
      <c r="Q366" s="2">
        <f t="shared" si="21"/>
        <v>3.69</v>
      </c>
      <c r="R366" s="15">
        <f>IFERROR(LOOKUP(Q366,Masterline!$A$2:$A$34,Masterline!$D$2:$D$34)-(Q366-INT(Q366))*LOOKUP(Q366,Masterline!$A$2:$A$34,Masterline!$E$2:$E$34),"")</f>
        <v>8.87052</v>
      </c>
      <c r="S366" s="181">
        <f>IFERROR((Q366)*VLOOKUP(C366,'SIEMB. CAMAGUI'!$B$2:$C$103,2,FALSE)*(N366-0.002222*7)*((J366+R366)/2/100)/1000,"")</f>
        <v>177.7319251</v>
      </c>
      <c r="T366" s="173">
        <f t="shared" si="22"/>
        <v>31.93298128</v>
      </c>
      <c r="U366" s="71">
        <f t="shared" si="25"/>
        <v>390.0058657</v>
      </c>
    </row>
    <row r="367">
      <c r="A367" s="109">
        <v>45348.0</v>
      </c>
      <c r="B367" s="2">
        <v>6.0</v>
      </c>
      <c r="C367" s="2" t="s">
        <v>243</v>
      </c>
      <c r="D367" s="9">
        <v>75.0</v>
      </c>
      <c r="E367" s="9">
        <v>75.0</v>
      </c>
      <c r="F367" s="2" t="s">
        <v>56</v>
      </c>
      <c r="G367" s="17">
        <f t="array" ref="G367">IFERROR(E367*INDEX(PRECIOS!$B$2:$E$44,MATCH(F367,PRECIOS!$B$2:$B$44,0),4),"")</f>
        <v>100.8</v>
      </c>
      <c r="H367" s="9">
        <v>1.28</v>
      </c>
      <c r="I367" s="2">
        <f t="shared" si="24"/>
        <v>0</v>
      </c>
      <c r="J367" s="15">
        <f>IFERROR(LOOKUP(H367,Masterline!$A$2:$A$34,Masterline!$D$2:$D$34)-(H367-INT(H367))*LOOKUP(H367,Masterline!$A$2:$A$34,Masterline!$E$2:$E$34),"")</f>
        <v>13.58784</v>
      </c>
      <c r="K367" s="28">
        <f t="shared" si="23"/>
        <v>431221.9602</v>
      </c>
      <c r="L367" s="117" t="str">
        <f>iferror(E367/(VLOOKUP(C367,'SIEMB. CAMAGUI'!$B$2:$C$103,2,FALSE)*N367*I367/1000),"")</f>
        <v/>
      </c>
      <c r="M367" s="118">
        <f>IFERROR(K367/VLOOKUP(C367,'SIEMB. CAMAGUI'!$B$2:$C$103,2,FALSE),"")</f>
        <v>0.3920199638</v>
      </c>
      <c r="N367" s="23">
        <v>0.65</v>
      </c>
      <c r="O367" s="71">
        <f>IFERROR(N367*VLOOKUP(C367,'SIEMB. CAMAGUI'!$B$2:$D$103,3,FALSE),"")</f>
        <v>81714.28571</v>
      </c>
      <c r="P367" s="2">
        <v>2.0</v>
      </c>
      <c r="Q367" s="2">
        <f t="shared" si="21"/>
        <v>3.28</v>
      </c>
      <c r="R367" s="15">
        <f>IFERROR(LOOKUP(Q367,Masterline!$A$2:$A$34,Masterline!$D$2:$D$34)-(Q367-INT(Q367))*LOOKUP(Q367,Masterline!$A$2:$A$34,Masterline!$E$2:$E$34),"")</f>
        <v>9.31824</v>
      </c>
      <c r="S367" s="181">
        <f>IFERROR((Q367)*VLOOKUP(C367,'SIEMB. CAMAGUI'!$B$2:$C$103,2,FALSE)*(N367-0.002222*7)*((J367+R367)/2/100)/1000,"")</f>
        <v>262.1693818</v>
      </c>
      <c r="T367" s="173">
        <f t="shared" si="22"/>
        <v>46.79234545</v>
      </c>
      <c r="U367" s="71">
        <f t="shared" si="25"/>
        <v>551.9641091</v>
      </c>
    </row>
    <row r="368">
      <c r="A368" s="109">
        <v>45355.0</v>
      </c>
      <c r="B368" s="169">
        <v>1.0</v>
      </c>
      <c r="C368" s="2" t="s">
        <v>278</v>
      </c>
      <c r="D368" s="9">
        <v>675.0</v>
      </c>
      <c r="E368" s="9">
        <v>4050.0</v>
      </c>
      <c r="F368" s="2" t="s">
        <v>54</v>
      </c>
      <c r="G368" s="17">
        <f t="array" ref="G368">IFERROR(E368*INDEX(PRECIOS!$B$2:$E$44,MATCH(F368,PRECIOS!$B$2:$B$44,0),4),"")</f>
        <v>3969</v>
      </c>
      <c r="H368" s="9">
        <v>21.46</v>
      </c>
      <c r="I368" s="2">
        <f t="shared" si="24"/>
        <v>2.62</v>
      </c>
      <c r="J368" s="15">
        <f>IFERROR(LOOKUP(H368,Masterline!$A$2:$A$34,Masterline!$D$2:$D$34)-(H368-INT(H368))*LOOKUP(H368,Masterline!$A$2:$A$34,Masterline!$E$2:$E$34),"")</f>
        <v>3.30288</v>
      </c>
      <c r="K368" s="28">
        <f t="shared" si="23"/>
        <v>952316.3924</v>
      </c>
      <c r="L368" s="117">
        <f>iferror(E368/(VLOOKUP(C368,'SIEMB. CAMAGUI'!$B$2:$C$103,2,FALSE)*N368*I368/1000),"")</f>
        <v>1.688016955</v>
      </c>
      <c r="M368" s="118">
        <f>IFERROR(K368/VLOOKUP(C368,'SIEMB. CAMAGUI'!$B$2:$C$103,2,FALSE),"")</f>
        <v>0.7799479053</v>
      </c>
      <c r="N368" s="23">
        <v>0.75</v>
      </c>
      <c r="O368" s="71">
        <f>IFERROR(N368*VLOOKUP(C368,'SIEMB. CAMAGUI'!$B$2:$D$103,3,FALSE),"")</f>
        <v>111813.1868</v>
      </c>
      <c r="P368" s="2">
        <v>2.0</v>
      </c>
      <c r="Q368" s="2">
        <f t="shared" si="21"/>
        <v>23.46</v>
      </c>
      <c r="R368" s="15">
        <f>IFERROR(LOOKUP(Q368,Masterline!$A$2:$A$34,Masterline!$D$2:$D$34)-(Q368-INT(Q368))*LOOKUP(Q368,Masterline!$A$2:$A$34,Masterline!$E$2:$E$34),"")</f>
        <v>3.23736</v>
      </c>
      <c r="S368" s="181">
        <f>IFERROR((Q368)*VLOOKUP(C368,'SIEMB. CAMAGUI'!$B$2:$C$103,2,FALSE)*(N368-0.002222*7)*((J368+R368)/2/100)/1000,"")</f>
        <v>687.9664054</v>
      </c>
      <c r="T368" s="173">
        <f t="shared" si="22"/>
        <v>3.241601346</v>
      </c>
      <c r="U368" s="71">
        <f t="shared" si="25"/>
        <v>20436.70978</v>
      </c>
    </row>
    <row r="369">
      <c r="A369" s="109">
        <v>45355.0</v>
      </c>
      <c r="B369" s="171">
        <v>2.0</v>
      </c>
      <c r="C369" s="2" t="s">
        <v>280</v>
      </c>
      <c r="E369" s="9">
        <v>250.0</v>
      </c>
      <c r="F369" s="2" t="s">
        <v>54</v>
      </c>
      <c r="G369" s="17">
        <f t="array" ref="G369">IFERROR(E369*INDEX(PRECIOS!$B$2:$E$44,MATCH(F369,PRECIOS!$B$2:$B$44,0),4),"")</f>
        <v>245</v>
      </c>
      <c r="I369" s="2">
        <f t="shared" si="24"/>
        <v>-18.8</v>
      </c>
      <c r="J369" s="15" t="str">
        <f>IFERROR(LOOKUP(H369,Masterline!$A$2:$A$34,Masterline!$D$2:$D$34)-(H369-INT(H369))*LOOKUP(H369,Masterline!$A$2:$A$34,Masterline!$E$2:$E$34),"")</f>
        <v/>
      </c>
      <c r="K369" s="28" t="str">
        <f t="shared" si="23"/>
        <v/>
      </c>
      <c r="L369" s="117" t="str">
        <f>iferror(E369/(VLOOKUP(C369,'SIEMB. CAMAGUI'!$B$2:$C$103,2,FALSE)*N369*I369/1000),"")</f>
        <v/>
      </c>
      <c r="M369" s="118">
        <f>IFERROR(K369/VLOOKUP(C369,'SIEMB. CAMAGUI'!$B$2:$C$103,2,FALSE),"")</f>
        <v>0</v>
      </c>
      <c r="N369" s="23">
        <v>0.0</v>
      </c>
      <c r="O369" s="71">
        <f>IFERROR(N369*VLOOKUP(C369,'SIEMB. CAMAGUI'!$B$2:$D$103,3,FALSE),"")</f>
        <v>0</v>
      </c>
      <c r="P369" s="2">
        <v>2.0</v>
      </c>
      <c r="Q369" s="2">
        <f t="shared" si="21"/>
        <v>2</v>
      </c>
      <c r="R369" s="15">
        <f>IFERROR(LOOKUP(Q369,Masterline!$A$2:$A$34,Masterline!$D$2:$D$34)-(Q369-INT(Q369))*LOOKUP(Q369,Masterline!$A$2:$A$34,Masterline!$E$2:$E$34),"")</f>
        <v>11.076</v>
      </c>
      <c r="S369" s="181">
        <f>IFERROR((Q369)*VLOOKUP(C369,'SIEMB. CAMAGUI'!$B$2:$C$103,2,FALSE)*(N369-0.002222*7)*((J369+R369)/2/100)/1000,"")</f>
        <v>-1.700365146</v>
      </c>
      <c r="T369" s="173">
        <f t="shared" si="22"/>
        <v>-0.4250912866</v>
      </c>
      <c r="U369" s="71">
        <f t="shared" si="25"/>
        <v>0</v>
      </c>
    </row>
    <row r="370">
      <c r="A370" s="109">
        <v>45355.0</v>
      </c>
      <c r="B370" s="171">
        <v>3.0</v>
      </c>
      <c r="C370" s="2" t="s">
        <v>281</v>
      </c>
      <c r="D370" s="9">
        <v>525.0</v>
      </c>
      <c r="E370" s="9">
        <v>2575.0</v>
      </c>
      <c r="F370" s="2" t="s">
        <v>54</v>
      </c>
      <c r="G370" s="17">
        <f t="array" ref="G370">IFERROR(E370*INDEX(PRECIOS!$B$2:$E$44,MATCH(F370,PRECIOS!$B$2:$B$44,0),4),"")</f>
        <v>2523.5</v>
      </c>
      <c r="H370" s="9">
        <v>18.45</v>
      </c>
      <c r="I370" s="2">
        <f t="shared" si="24"/>
        <v>0.95</v>
      </c>
      <c r="J370" s="15">
        <f>IFERROR(LOOKUP(H370,Masterline!$A$2:$A$34,Masterline!$D$2:$D$34)-(H370-INT(H370))*LOOKUP(H370,Masterline!$A$2:$A$34,Masterline!$E$2:$E$34),"")</f>
        <v>3.4794</v>
      </c>
      <c r="K370" s="28">
        <f t="shared" si="23"/>
        <v>817821.5943</v>
      </c>
      <c r="L370" s="117">
        <f>iferror(E370/(VLOOKUP(C370,'SIEMB. CAMAGUI'!$B$2:$C$103,2,FALSE)*N370*I370/1000),"")</f>
        <v>3.488450857</v>
      </c>
      <c r="M370" s="118">
        <f>IFERROR(K370/VLOOKUP(C370,'SIEMB. CAMAGUI'!$B$2:$C$103,2,FALSE),"")</f>
        <v>0.7367762111</v>
      </c>
      <c r="N370" s="23">
        <v>0.7</v>
      </c>
      <c r="O370" s="71">
        <f>IFERROR(N370*VLOOKUP(C370,'SIEMB. CAMAGUI'!$B$2:$D$103,3,FALSE),"")</f>
        <v>111000</v>
      </c>
      <c r="P370" s="2">
        <v>2.0</v>
      </c>
      <c r="Q370" s="2">
        <f t="shared" si="21"/>
        <v>20.45</v>
      </c>
      <c r="R370" s="15">
        <f>IFERROR(LOOKUP(Q370,Masterline!$A$2:$A$34,Masterline!$D$2:$D$34)-(Q370-INT(Q370))*LOOKUP(Q370,Masterline!$A$2:$A$34,Masterline!$E$2:$E$34),"")</f>
        <v>3.2568</v>
      </c>
      <c r="S370" s="181">
        <f>IFERROR((Q370)*VLOOKUP(C370,'SIEMB. CAMAGUI'!$B$2:$C$103,2,FALSE)*(N370-0.002222*7)*((J370+R370)/2/100)/1000,"")</f>
        <v>523.2876176</v>
      </c>
      <c r="T370" s="173">
        <f t="shared" si="22"/>
        <v>-0.4280956082</v>
      </c>
      <c r="U370" s="71">
        <f t="shared" si="25"/>
        <v>15088.80842</v>
      </c>
    </row>
    <row r="371">
      <c r="A371" s="109">
        <v>45355.0</v>
      </c>
      <c r="B371" s="2">
        <v>4.0</v>
      </c>
      <c r="C371" s="2" t="s">
        <v>282</v>
      </c>
      <c r="D371" s="9">
        <v>200.0</v>
      </c>
      <c r="E371" s="9">
        <v>1075.0</v>
      </c>
      <c r="F371" s="2" t="s">
        <v>56</v>
      </c>
      <c r="G371" s="17">
        <f t="array" ref="G371">IFERROR(E371*INDEX(PRECIOS!$B$2:$E$44,MATCH(F371,PRECIOS!$B$2:$B$44,0),4),"")</f>
        <v>1444.8</v>
      </c>
      <c r="H371" s="9">
        <v>3.34</v>
      </c>
      <c r="I371" s="2">
        <f t="shared" si="24"/>
        <v>1.67</v>
      </c>
      <c r="J371" s="15">
        <f>IFERROR(LOOKUP(H371,Masterline!$A$2:$A$34,Masterline!$D$2:$D$34)-(H371-INT(H371))*LOOKUP(H371,Masterline!$A$2:$A$34,Masterline!$E$2:$E$34),"")</f>
        <v>9.25272</v>
      </c>
      <c r="K371" s="28">
        <f t="shared" si="23"/>
        <v>647163.6397</v>
      </c>
      <c r="L371" s="117">
        <f>iferror(E371/(VLOOKUP(C371,'SIEMB. CAMAGUI'!$B$2:$C$103,2,FALSE)*N371*I371/1000),"")</f>
        <v>0.9466361395</v>
      </c>
      <c r="M371" s="118">
        <f>IFERROR(K371/VLOOKUP(C371,'SIEMB. CAMAGUI'!$B$2:$C$103,2,FALSE),"")</f>
        <v>0.8089545496</v>
      </c>
      <c r="N371" s="23">
        <v>0.85</v>
      </c>
      <c r="O371" s="71">
        <f>IFERROR(N371*VLOOKUP(C371,'SIEMB. CAMAGUI'!$B$2:$D$103,3,FALSE),"")</f>
        <v>141666.6667</v>
      </c>
      <c r="P371" s="2">
        <v>2.5</v>
      </c>
      <c r="Q371" s="2">
        <f t="shared" si="21"/>
        <v>5.84</v>
      </c>
      <c r="R371" s="15">
        <f>IFERROR(LOOKUP(Q371,Masterline!$A$2:$A$34,Masterline!$D$2:$D$34)-(Q371-INT(Q371))*LOOKUP(Q371,Masterline!$A$2:$A$34,Masterline!$E$2:$E$34),"")</f>
        <v>6.99216</v>
      </c>
      <c r="S371" s="181">
        <f>IFERROR((Q371)*VLOOKUP(C371,'SIEMB. CAMAGUI'!$B$2:$C$103,2,FALSE)*(N371-0.002222*7)*((J371+R371)/2/100)/1000,"")</f>
        <v>316.6558992</v>
      </c>
      <c r="T371" s="173">
        <f t="shared" si="22"/>
        <v>29.1639748</v>
      </c>
      <c r="U371" s="71">
        <f t="shared" si="25"/>
        <v>2161.526557</v>
      </c>
    </row>
    <row r="372">
      <c r="A372" s="109">
        <v>45355.0</v>
      </c>
      <c r="B372" s="2">
        <v>5.0</v>
      </c>
      <c r="C372" s="2" t="s">
        <v>284</v>
      </c>
      <c r="D372" s="9">
        <v>175.0</v>
      </c>
      <c r="E372" s="9">
        <v>925.0</v>
      </c>
      <c r="F372" s="2" t="s">
        <v>56</v>
      </c>
      <c r="G372" s="17">
        <f t="array" ref="G372">IFERROR(E372*INDEX(PRECIOS!$B$2:$E$44,MATCH(F372,PRECIOS!$B$2:$B$44,0),4),"")</f>
        <v>1243.2</v>
      </c>
      <c r="H372" s="9">
        <v>3.42</v>
      </c>
      <c r="I372" s="2">
        <f t="shared" si="24"/>
        <v>1.73</v>
      </c>
      <c r="J372" s="15">
        <f>IFERROR(LOOKUP(H372,Masterline!$A$2:$A$34,Masterline!$D$2:$D$34)-(H372-INT(H372))*LOOKUP(H372,Masterline!$A$2:$A$34,Masterline!$E$2:$E$34),"")</f>
        <v>9.16536</v>
      </c>
      <c r="K372" s="28">
        <f t="shared" si="23"/>
        <v>558293.2983</v>
      </c>
      <c r="L372" s="117">
        <f>iferror(E372/(VLOOKUP(C372,'SIEMB. CAMAGUI'!$B$2:$C$103,2,FALSE)*N372*I372/1000),"")</f>
        <v>0.8986253461</v>
      </c>
      <c r="M372" s="118">
        <f>IFERROR(K372/VLOOKUP(C372,'SIEMB. CAMAGUI'!$B$2:$C$103,2,FALSE),"")</f>
        <v>0.7975618547</v>
      </c>
      <c r="N372" s="23">
        <v>0.85</v>
      </c>
      <c r="O372" s="71">
        <f>IFERROR(N372*VLOOKUP(C372,'SIEMB. CAMAGUI'!$B$2:$D$103,3,FALSE),"")</f>
        <v>141666.6667</v>
      </c>
      <c r="P372" s="2">
        <v>2.5</v>
      </c>
      <c r="Q372" s="2">
        <f t="shared" si="21"/>
        <v>5.92</v>
      </c>
      <c r="R372" s="15">
        <f>IFERROR(LOOKUP(Q372,Masterline!$A$2:$A$34,Masterline!$D$2:$D$34)-(Q372-INT(Q372))*LOOKUP(Q372,Masterline!$A$2:$A$34,Masterline!$E$2:$E$34),"")</f>
        <v>6.94608</v>
      </c>
      <c r="S372" s="181">
        <f>IFERROR((Q372)*VLOOKUP(C372,'SIEMB. CAMAGUI'!$B$2:$C$103,2,FALSE)*(N372-0.002222*7)*((J372+R372)/2/100)/1000,"")</f>
        <v>278.5623044</v>
      </c>
      <c r="T372" s="173">
        <f t="shared" si="22"/>
        <v>25.89057611</v>
      </c>
      <c r="U372" s="71">
        <f t="shared" si="25"/>
        <v>1909.36308</v>
      </c>
    </row>
    <row r="373">
      <c r="A373" s="109">
        <v>45355.0</v>
      </c>
      <c r="B373" s="2">
        <v>6.0</v>
      </c>
      <c r="C373" s="2" t="s">
        <v>243</v>
      </c>
      <c r="D373" s="9">
        <v>262.5</v>
      </c>
      <c r="E373" s="9">
        <v>1375.0</v>
      </c>
      <c r="F373" s="2" t="s">
        <v>56</v>
      </c>
      <c r="G373" s="17">
        <f t="array" ref="G373">IFERROR(E373*INDEX(PRECIOS!$B$2:$E$44,MATCH(F373,PRECIOS!$B$2:$B$44,0),4),"")</f>
        <v>1848</v>
      </c>
      <c r="H373" s="9">
        <v>3.33</v>
      </c>
      <c r="I373" s="2">
        <f t="shared" si="24"/>
        <v>2.05</v>
      </c>
      <c r="J373" s="15">
        <f>IFERROR(LOOKUP(H373,Masterline!$A$2:$A$34,Masterline!$D$2:$D$34)-(H373-INT(H373))*LOOKUP(H373,Masterline!$A$2:$A$34,Masterline!$E$2:$E$34),"")</f>
        <v>9.26364</v>
      </c>
      <c r="K373" s="28">
        <f t="shared" si="23"/>
        <v>850948.7505</v>
      </c>
      <c r="L373" s="117">
        <f>iferror(E373/(VLOOKUP(C373,'SIEMB. CAMAGUI'!$B$2:$C$103,2,FALSE)*N373*I373/1000),"")</f>
        <v>0.7173601148</v>
      </c>
      <c r="M373" s="118">
        <f>IFERROR(K373/VLOOKUP(C373,'SIEMB. CAMAGUI'!$B$2:$C$103,2,FALSE),"")</f>
        <v>0.7735897732</v>
      </c>
      <c r="N373" s="23">
        <v>0.85</v>
      </c>
      <c r="O373" s="71">
        <f>IFERROR(N373*VLOOKUP(C373,'SIEMB. CAMAGUI'!$B$2:$D$103,3,FALSE),"")</f>
        <v>106857.1429</v>
      </c>
      <c r="P373" s="2">
        <v>2.5</v>
      </c>
      <c r="Q373" s="2">
        <f t="shared" si="21"/>
        <v>5.83</v>
      </c>
      <c r="R373" s="15">
        <f>IFERROR(LOOKUP(Q373,Masterline!$A$2:$A$34,Masterline!$D$2:$D$34)-(Q373-INT(Q373))*LOOKUP(Q373,Masterline!$A$2:$A$34,Masterline!$E$2:$E$34),"")</f>
        <v>6.99792</v>
      </c>
      <c r="S373" s="181">
        <f>IFERROR((Q373)*VLOOKUP(C373,'SIEMB. CAMAGUI'!$B$2:$C$103,2,FALSE)*(N373-0.002222*7)*((J373+R373)/2/100)/1000,"")</f>
        <v>435.1026089</v>
      </c>
      <c r="T373" s="173">
        <f t="shared" si="22"/>
        <v>43.15065221</v>
      </c>
      <c r="U373" s="71">
        <f t="shared" si="25"/>
        <v>2833.659339</v>
      </c>
    </row>
    <row r="374">
      <c r="A374" s="109">
        <v>45362.0</v>
      </c>
      <c r="B374" s="169">
        <v>1.0</v>
      </c>
      <c r="C374" s="2" t="s">
        <v>278</v>
      </c>
      <c r="E374" s="9">
        <v>387.5</v>
      </c>
      <c r="F374" s="2" t="s">
        <v>54</v>
      </c>
      <c r="G374" s="17">
        <f t="array" ref="G374">IFERROR(E374*INDEX(PRECIOS!$B$2:$E$44,MATCH(F374,PRECIOS!$B$2:$B$44,0),4),"")</f>
        <v>379.75</v>
      </c>
      <c r="I374" s="2">
        <f t="shared" si="24"/>
        <v>-21.46</v>
      </c>
      <c r="J374" s="15" t="str">
        <f>IFERROR(LOOKUP(H374,Masterline!$A$2:$A$34,Masterline!$D$2:$D$34)-(H374-INT(H374))*LOOKUP(H374,Masterline!$A$2:$A$34,Masterline!$E$2:$E$34),"")</f>
        <v/>
      </c>
      <c r="K374" s="28" t="str">
        <f t="shared" si="23"/>
        <v/>
      </c>
      <c r="L374" s="117">
        <f>iferror(E374/(VLOOKUP(C374,'SIEMB. CAMAGUI'!$B$2:$C$103,2,FALSE)*N374*I374/1000),"")</f>
        <v>-0.01739832341</v>
      </c>
      <c r="M374" s="118">
        <f>IFERROR(K374/VLOOKUP(C374,'SIEMB. CAMAGUI'!$B$2:$C$103,2,FALSE),"")</f>
        <v>0</v>
      </c>
      <c r="N374" s="23">
        <v>0.85</v>
      </c>
      <c r="O374" s="71">
        <f>IFERROR(N374*VLOOKUP(C374,'SIEMB. CAMAGUI'!$B$2:$D$103,3,FALSE),"")</f>
        <v>126721.6117</v>
      </c>
      <c r="P374" s="2">
        <v>0.0</v>
      </c>
      <c r="Q374" s="2">
        <f t="shared" si="21"/>
        <v>0</v>
      </c>
      <c r="R374" s="15" t="str">
        <f>IFERROR(LOOKUP(Q374,Masterline!$A$2:$A$34,Masterline!$D$2:$D$34)-(Q374-INT(Q374))*LOOKUP(Q374,Masterline!$A$2:$A$34,Masterline!$E$2:$E$34),"")</f>
        <v/>
      </c>
      <c r="S374" s="181">
        <f>IFERROR((Q374)*VLOOKUP(C374,'SIEMB. CAMAGUI'!$B$2:$C$103,2,FALSE)*(N374-0.002222*7)*((J374+R374)/2/100)/1000,"")</f>
        <v>0</v>
      </c>
      <c r="T374" s="173">
        <f t="shared" si="22"/>
        <v>0</v>
      </c>
      <c r="U374" s="71">
        <f t="shared" si="25"/>
        <v>0</v>
      </c>
    </row>
    <row r="375">
      <c r="A375" s="109">
        <v>45362.0</v>
      </c>
      <c r="B375" s="2">
        <v>4.0</v>
      </c>
      <c r="C375" s="2" t="s">
        <v>282</v>
      </c>
      <c r="D375" s="9">
        <v>300.0</v>
      </c>
      <c r="E375" s="9">
        <v>1875.0</v>
      </c>
      <c r="F375" s="2" t="s">
        <v>54</v>
      </c>
      <c r="G375" s="17">
        <f t="array" ref="G375">IFERROR(E375*INDEX(PRECIOS!$B$2:$E$44,MATCH(F375,PRECIOS!$B$2:$B$44,0),4),"")</f>
        <v>1837.5</v>
      </c>
      <c r="H375" s="9">
        <v>6.2</v>
      </c>
      <c r="I375" s="2">
        <f t="shared" si="24"/>
        <v>2.86</v>
      </c>
      <c r="J375" s="15">
        <f>IFERROR(LOOKUP(H375,Masterline!$A$2:$A$34,Masterline!$D$2:$D$34)-(H375-INT(H375))*LOOKUP(H375,Masterline!$A$2:$A$34,Masterline!$E$2:$E$34),"")</f>
        <v>6.7704</v>
      </c>
      <c r="K375" s="28">
        <f t="shared" si="23"/>
        <v>714685.9384</v>
      </c>
      <c r="L375" s="117">
        <f>iferror(E375/(VLOOKUP(C375,'SIEMB. CAMAGUI'!$B$2:$C$103,2,FALSE)*N375*I375/1000),"")</f>
        <v>0.96410942</v>
      </c>
      <c r="M375" s="118">
        <f>IFERROR(K375/VLOOKUP(C375,'SIEMB. CAMAGUI'!$B$2:$C$103,2,FALSE),"")</f>
        <v>0.893357423</v>
      </c>
      <c r="N375" s="23">
        <v>0.85</v>
      </c>
      <c r="O375" s="71">
        <f>IFERROR(N375*VLOOKUP(C375,'SIEMB. CAMAGUI'!$B$2:$D$103,3,FALSE),"")</f>
        <v>141666.6667</v>
      </c>
      <c r="P375" s="2">
        <v>3.0</v>
      </c>
      <c r="Q375" s="2">
        <f t="shared" si="21"/>
        <v>9.2</v>
      </c>
      <c r="R375" s="15">
        <f>IFERROR(LOOKUP(Q375,Masterline!$A$2:$A$34,Masterline!$D$2:$D$34)-(Q375-INT(Q375))*LOOKUP(Q375,Masterline!$A$2:$A$34,Masterline!$E$2:$E$34),"")</f>
        <v>5.2464</v>
      </c>
      <c r="S375" s="181">
        <f>IFERROR((Q375)*VLOOKUP(C375,'SIEMB. CAMAGUI'!$B$2:$C$103,2,FALSE)*(N375-0.002222*7)*((J375+R375)/2/100)/1000,"")</f>
        <v>369.0072415</v>
      </c>
      <c r="T375" s="173">
        <f t="shared" si="22"/>
        <v>17.25181037</v>
      </c>
      <c r="U375" s="71">
        <f t="shared" si="25"/>
        <v>4431.052818</v>
      </c>
    </row>
    <row r="376">
      <c r="A376" s="109">
        <v>45362.0</v>
      </c>
      <c r="B376" s="2">
        <v>5.0</v>
      </c>
      <c r="C376" s="2" t="s">
        <v>284</v>
      </c>
      <c r="D376" s="9">
        <v>275.0</v>
      </c>
      <c r="E376" s="9">
        <v>1750.0</v>
      </c>
      <c r="F376" s="2" t="s">
        <v>54</v>
      </c>
      <c r="G376" s="17">
        <f t="array" ref="G376">IFERROR(E376*INDEX(PRECIOS!$B$2:$E$44,MATCH(F376,PRECIOS!$B$2:$B$44,0),4),"")</f>
        <v>1715</v>
      </c>
      <c r="H376" s="9">
        <v>6.0</v>
      </c>
      <c r="I376" s="2">
        <f t="shared" si="24"/>
        <v>2.58</v>
      </c>
      <c r="J376" s="15">
        <f>IFERROR(LOOKUP(H376,Masterline!$A$2:$A$34,Masterline!$D$2:$D$34)-(H376-INT(H376))*LOOKUP(H376,Masterline!$A$2:$A$34,Masterline!$E$2:$E$34),"")</f>
        <v>6.888</v>
      </c>
      <c r="K376" s="28">
        <f t="shared" si="23"/>
        <v>665408.4398</v>
      </c>
      <c r="L376" s="117">
        <f>iferror(E376/(VLOOKUP(C376,'SIEMB. CAMAGUI'!$B$2:$C$103,2,FALSE)*N376*I376/1000),"")</f>
        <v>1.076658053</v>
      </c>
      <c r="M376" s="118">
        <f>IFERROR(K376/VLOOKUP(C376,'SIEMB. CAMAGUI'!$B$2:$C$103,2,FALSE),"")</f>
        <v>0.9505834854</v>
      </c>
      <c r="N376" s="23">
        <v>0.9</v>
      </c>
      <c r="O376" s="71">
        <f>IFERROR(N376*VLOOKUP(C376,'SIEMB. CAMAGUI'!$B$2:$D$103,3,FALSE),"")</f>
        <v>150000</v>
      </c>
      <c r="P376" s="2">
        <v>3.0</v>
      </c>
      <c r="Q376" s="2">
        <f t="shared" si="21"/>
        <v>9</v>
      </c>
      <c r="R376" s="15">
        <f>IFERROR(LOOKUP(Q376,Masterline!$A$2:$A$34,Masterline!$D$2:$D$34)-(Q376-INT(Q376))*LOOKUP(Q376,Masterline!$A$2:$A$34,Masterline!$E$2:$E$34),"")</f>
        <v>5.304</v>
      </c>
      <c r="S376" s="181">
        <f>IFERROR((Q376)*VLOOKUP(C376,'SIEMB. CAMAGUI'!$B$2:$C$103,2,FALSE)*(N376-0.002222*7)*((J376+R376)/2/100)/1000,"")</f>
        <v>339.6697174</v>
      </c>
      <c r="T376" s="173">
        <f t="shared" si="22"/>
        <v>16.16742935</v>
      </c>
      <c r="U376" s="71">
        <f t="shared" si="25"/>
        <v>3992.450639</v>
      </c>
    </row>
    <row r="377">
      <c r="A377" s="109">
        <v>45362.0</v>
      </c>
      <c r="B377" s="2">
        <v>6.0</v>
      </c>
      <c r="C377" s="2" t="s">
        <v>243</v>
      </c>
      <c r="D377" s="9">
        <v>412.5</v>
      </c>
      <c r="E377" s="9">
        <v>2500.0</v>
      </c>
      <c r="F377" s="2" t="s">
        <v>54</v>
      </c>
      <c r="G377" s="17">
        <f t="array" ref="G377">IFERROR(E377*INDEX(PRECIOS!$B$2:$E$44,MATCH(F377,PRECIOS!$B$2:$B$44,0),4),"")</f>
        <v>2450</v>
      </c>
      <c r="H377" s="9">
        <v>6.35</v>
      </c>
      <c r="I377" s="2">
        <f t="shared" si="24"/>
        <v>3.02</v>
      </c>
      <c r="J377" s="15">
        <f>IFERROR(LOOKUP(H377,Masterline!$A$2:$A$34,Masterline!$D$2:$D$34)-(H377-INT(H377))*LOOKUP(H377,Masterline!$A$2:$A$34,Masterline!$E$2:$E$34),"")</f>
        <v>6.6822</v>
      </c>
      <c r="K377" s="28">
        <f t="shared" si="23"/>
        <v>972144.3525</v>
      </c>
      <c r="L377" s="117">
        <f>iferror(E377/(VLOOKUP(C377,'SIEMB. CAMAGUI'!$B$2:$C$103,2,FALSE)*N377*I377/1000),"")</f>
        <v>0.885363176</v>
      </c>
      <c r="M377" s="118">
        <f>IFERROR(K377/VLOOKUP(C377,'SIEMB. CAMAGUI'!$B$2:$C$103,2,FALSE),"")</f>
        <v>0.8837675932</v>
      </c>
      <c r="N377" s="23">
        <v>0.85</v>
      </c>
      <c r="O377" s="71">
        <f>IFERROR(N377*VLOOKUP(C377,'SIEMB. CAMAGUI'!$B$2:$D$103,3,FALSE),"")</f>
        <v>106857.1429</v>
      </c>
      <c r="P377" s="2">
        <v>3.0</v>
      </c>
      <c r="Q377" s="2">
        <f t="shared" si="21"/>
        <v>9.35</v>
      </c>
      <c r="R377" s="15">
        <f>IFERROR(LOOKUP(Q377,Masterline!$A$2:$A$34,Masterline!$D$2:$D$34)-(Q377-INT(Q377))*LOOKUP(Q377,Masterline!$A$2:$A$34,Masterline!$E$2:$E$34),"")</f>
        <v>5.2032</v>
      </c>
      <c r="S377" s="181">
        <f>IFERROR((Q377)*VLOOKUP(C377,'SIEMB. CAMAGUI'!$B$2:$C$103,2,FALSE)*(N377-0.002222*7)*((J377+R377)/2/100)/1000,"")</f>
        <v>510.0189818</v>
      </c>
      <c r="T377" s="173">
        <f t="shared" si="22"/>
        <v>24.37974545</v>
      </c>
      <c r="U377" s="71">
        <f t="shared" si="25"/>
        <v>6173.116638</v>
      </c>
    </row>
    <row r="378">
      <c r="A378" s="109">
        <v>45369.0</v>
      </c>
      <c r="B378" s="2">
        <v>1.0</v>
      </c>
      <c r="C378" s="2" t="s">
        <v>313</v>
      </c>
      <c r="D378" s="9">
        <v>75.0</v>
      </c>
      <c r="F378" s="2" t="s">
        <v>54</v>
      </c>
      <c r="G378" s="17">
        <f t="array" ref="G378">IFERROR(E378*INDEX(PRECIOS!$B$2:$E$44,MATCH(F378,PRECIOS!$B$2:$B$44,0),4),"")</f>
        <v>0</v>
      </c>
      <c r="H378" s="9">
        <v>0.6</v>
      </c>
      <c r="I378" s="2">
        <f t="shared" si="24"/>
        <v>0</v>
      </c>
      <c r="J378" s="15">
        <f>IFERROR(LOOKUP(H378,Masterline!$A$2:$A$34,Masterline!$D$2:$D$34)-(H378-INT(H378))*LOOKUP(H378,Masterline!$A$2:$A$34,Masterline!$E$2:$E$34),"")</f>
        <v>15.1272</v>
      </c>
      <c r="K378" s="28">
        <f t="shared" si="23"/>
        <v>826326.0881</v>
      </c>
      <c r="L378" s="117" t="str">
        <f>iferror(E378/(VLOOKUP(C378,'SIEMB. CAMAGUI'!$B$2:$C$103,2,FALSE)*N378*I378/1000),"")</f>
        <v/>
      </c>
      <c r="M378" s="118">
        <f>IFERROR(K378/VLOOKUP(C378,'SIEMB. CAMAGUI'!$B$2:$C$103,2,FALSE),"")</f>
        <v>0.6886050734</v>
      </c>
      <c r="N378" s="23">
        <v>0.75</v>
      </c>
      <c r="O378" s="71">
        <f>IFERROR(N378*VLOOKUP(C378,'SIEMB. CAMAGUI'!$B$2:$D$103,3,FALSE),"")</f>
        <v>109890.1099</v>
      </c>
      <c r="P378" s="2">
        <v>1.5</v>
      </c>
      <c r="Q378" s="2">
        <f t="shared" si="21"/>
        <v>2.1</v>
      </c>
      <c r="R378" s="15">
        <f>IFERROR(LOOKUP(Q378,Masterline!$A$2:$A$34,Masterline!$D$2:$D$34)-(Q378-INT(Q378))*LOOKUP(Q378,Masterline!$A$2:$A$34,Masterline!$E$2:$E$34),"")</f>
        <v>10.932</v>
      </c>
      <c r="S378" s="181">
        <f>IFERROR((Q378)*VLOOKUP(C378,'SIEMB. CAMAGUI'!$B$2:$C$103,2,FALSE)*(N378-0.002222*7)*((J378+R378)/2/100)/1000,"")</f>
        <v>241.1523476</v>
      </c>
      <c r="T378" s="173">
        <f t="shared" si="22"/>
        <v>41.53808689</v>
      </c>
      <c r="U378" s="71">
        <f t="shared" si="25"/>
        <v>495.7956529</v>
      </c>
    </row>
    <row r="379">
      <c r="A379" s="109">
        <v>45369.0</v>
      </c>
      <c r="B379" s="2">
        <v>3.0</v>
      </c>
      <c r="C379" s="2" t="s">
        <v>316</v>
      </c>
      <c r="D379" s="9">
        <v>62.5</v>
      </c>
      <c r="F379" s="2" t="s">
        <v>54</v>
      </c>
      <c r="G379" s="17">
        <f t="array" ref="G379">IFERROR(E379*INDEX(PRECIOS!$B$2:$E$44,MATCH(F379,PRECIOS!$B$2:$B$44,0),4),"")</f>
        <v>0</v>
      </c>
      <c r="H379" s="9">
        <v>0.6</v>
      </c>
      <c r="I379" s="2">
        <f t="shared" si="24"/>
        <v>0</v>
      </c>
      <c r="J379" s="15">
        <f>IFERROR(LOOKUP(H379,Masterline!$A$2:$A$34,Masterline!$D$2:$D$34)-(H379-INT(H379))*LOOKUP(H379,Masterline!$A$2:$A$34,Masterline!$E$2:$E$34),"")</f>
        <v>15.1272</v>
      </c>
      <c r="K379" s="28">
        <f t="shared" si="23"/>
        <v>688605.0734</v>
      </c>
      <c r="L379" s="117" t="str">
        <f>iferror(E379/(VLOOKUP(C379,'SIEMB. CAMAGUI'!$B$2:$C$103,2,FALSE)*N379*I379/1000),"")</f>
        <v/>
      </c>
      <c r="M379" s="118">
        <f>IFERROR(K379/VLOOKUP(C379,'SIEMB. CAMAGUI'!$B$2:$C$103,2,FALSE),"")</f>
        <v>0.6558143556</v>
      </c>
      <c r="N379" s="23">
        <v>0.75</v>
      </c>
      <c r="O379" s="71">
        <f>IFERROR(N379*VLOOKUP(C379,'SIEMB. CAMAGUI'!$B$2:$D$103,3,FALSE),"")</f>
        <v>112500</v>
      </c>
      <c r="P379" s="2">
        <v>1.5</v>
      </c>
      <c r="Q379" s="2">
        <f t="shared" si="21"/>
        <v>2.1</v>
      </c>
      <c r="R379" s="15">
        <f>IFERROR(LOOKUP(Q379,Masterline!$A$2:$A$34,Masterline!$D$2:$D$34)-(Q379-INT(Q379))*LOOKUP(Q379,Masterline!$A$2:$A$34,Masterline!$E$2:$E$34),"")</f>
        <v>10.932</v>
      </c>
      <c r="S379" s="181">
        <f>IFERROR((Q379)*VLOOKUP(C379,'SIEMB. CAMAGUI'!$B$2:$C$103,2,FALSE)*(N379-0.002222*7)*((J379+R379)/2/100)/1000,"")</f>
        <v>211.0083041</v>
      </c>
      <c r="T379" s="173">
        <f t="shared" si="22"/>
        <v>37.12707603</v>
      </c>
      <c r="U379" s="71">
        <f t="shared" si="25"/>
        <v>413.1630441</v>
      </c>
    </row>
    <row r="380">
      <c r="A380" s="109">
        <v>45369.0</v>
      </c>
      <c r="B380" s="2">
        <v>4.0</v>
      </c>
      <c r="C380" s="2" t="s">
        <v>282</v>
      </c>
      <c r="D380" s="9">
        <v>375.0</v>
      </c>
      <c r="E380" s="9">
        <v>2411.0</v>
      </c>
      <c r="F380" s="2" t="s">
        <v>54</v>
      </c>
      <c r="G380" s="17">
        <f t="array" ref="G380">IFERROR(E380*INDEX(PRECIOS!$B$2:$E$44,MATCH(F380,PRECIOS!$B$2:$B$44,0),4),"")</f>
        <v>2362.78</v>
      </c>
      <c r="H380" s="9">
        <v>9.2</v>
      </c>
      <c r="I380" s="2">
        <f t="shared" si="24"/>
        <v>3</v>
      </c>
      <c r="J380" s="15">
        <f>IFERROR(LOOKUP(H380,Masterline!$A$2:$A$34,Masterline!$D$2:$D$34)-(H380-INT(H380))*LOOKUP(H380,Masterline!$A$2:$A$34,Masterline!$E$2:$E$34),"")</f>
        <v>5.2464</v>
      </c>
      <c r="K380" s="28">
        <f t="shared" si="23"/>
        <v>776930.2677</v>
      </c>
      <c r="L380" s="117">
        <f>iferror(E380/(VLOOKUP(C380,'SIEMB. CAMAGUI'!$B$2:$C$103,2,FALSE)*N380*I380/1000),"")</f>
        <v>1.116203704</v>
      </c>
      <c r="M380" s="118">
        <f>IFERROR(K380/VLOOKUP(C380,'SIEMB. CAMAGUI'!$B$2:$C$103,2,FALSE),"")</f>
        <v>0.9711628346</v>
      </c>
      <c r="N380" s="23">
        <v>0.9</v>
      </c>
      <c r="O380" s="71">
        <f>IFERROR(N380*VLOOKUP(C380,'SIEMB. CAMAGUI'!$B$2:$D$103,3,FALSE),"")</f>
        <v>150000</v>
      </c>
      <c r="P380" s="2">
        <v>3.0</v>
      </c>
      <c r="Q380" s="2">
        <f t="shared" si="21"/>
        <v>12.2</v>
      </c>
      <c r="R380" s="15">
        <f>IFERROR(LOOKUP(Q380,Masterline!$A$2:$A$34,Masterline!$D$2:$D$34)-(Q380-INT(Q380))*LOOKUP(Q380,Masterline!$A$2:$A$34,Masterline!$E$2:$E$34),"")</f>
        <v>4.3752</v>
      </c>
      <c r="S380" s="181">
        <f>IFERROR((Q380)*VLOOKUP(C380,'SIEMB. CAMAGUI'!$B$2:$C$103,2,FALSE)*(N380-0.002222*7)*((J380+R380)/2/100)/1000,"")</f>
        <v>415.2775389</v>
      </c>
      <c r="T380" s="173">
        <f t="shared" si="22"/>
        <v>10.06938473</v>
      </c>
      <c r="U380" s="71">
        <f t="shared" si="25"/>
        <v>7147.758463</v>
      </c>
    </row>
    <row r="381">
      <c r="A381" s="109">
        <v>45369.0</v>
      </c>
      <c r="B381" s="2">
        <v>5.0</v>
      </c>
      <c r="C381" s="2" t="s">
        <v>284</v>
      </c>
      <c r="D381" s="9">
        <v>350.0</v>
      </c>
      <c r="E381" s="9">
        <v>2234.0</v>
      </c>
      <c r="F381" s="2" t="s">
        <v>54</v>
      </c>
      <c r="G381" s="17">
        <f t="array" ref="G381">IFERROR(E381*INDEX(PRECIOS!$B$2:$E$44,MATCH(F381,PRECIOS!$B$2:$B$44,0),4),"")</f>
        <v>2189.32</v>
      </c>
      <c r="H381" s="9">
        <v>9.0</v>
      </c>
      <c r="I381" s="2">
        <f t="shared" si="24"/>
        <v>3</v>
      </c>
      <c r="J381" s="15">
        <f>IFERROR(LOOKUP(H381,Masterline!$A$2:$A$34,Masterline!$D$2:$D$34)-(H381-INT(H381))*LOOKUP(H381,Masterline!$A$2:$A$34,Masterline!$E$2:$E$34),"")</f>
        <v>5.304</v>
      </c>
      <c r="K381" s="28">
        <f t="shared" si="23"/>
        <v>733199.2626</v>
      </c>
      <c r="L381" s="117">
        <f>iferror(E381/(VLOOKUP(C381,'SIEMB. CAMAGUI'!$B$2:$C$103,2,FALSE)*N381*I381/1000),"")</f>
        <v>1.119799499</v>
      </c>
      <c r="M381" s="118">
        <f>IFERROR(K381/VLOOKUP(C381,'SIEMB. CAMAGUI'!$B$2:$C$103,2,FALSE),"")</f>
        <v>1.047427518</v>
      </c>
      <c r="N381" s="23">
        <v>0.95</v>
      </c>
      <c r="O381" s="71">
        <f>IFERROR(N381*VLOOKUP(C381,'SIEMB. CAMAGUI'!$B$2:$D$103,3,FALSE),"")</f>
        <v>158333.3333</v>
      </c>
      <c r="P381" s="2">
        <v>3.0</v>
      </c>
      <c r="Q381" s="2">
        <f t="shared" si="21"/>
        <v>12</v>
      </c>
      <c r="R381" s="15">
        <f>IFERROR(LOOKUP(Q381,Masterline!$A$2:$A$34,Masterline!$D$2:$D$34)-(Q381-INT(Q381))*LOOKUP(Q381,Masterline!$A$2:$A$34,Masterline!$E$2:$E$34),"")</f>
        <v>4.404</v>
      </c>
      <c r="S381" s="181">
        <f>IFERROR((Q381)*VLOOKUP(C381,'SIEMB. CAMAGUI'!$B$2:$C$103,2,FALSE)*(N381-0.002222*7)*((J381+R381)/2/100)/1000,"")</f>
        <v>381.0072743</v>
      </c>
      <c r="T381" s="173">
        <f t="shared" si="22"/>
        <v>7.751818564</v>
      </c>
      <c r="U381" s="71">
        <f t="shared" si="25"/>
        <v>6598.793363</v>
      </c>
    </row>
    <row r="382">
      <c r="A382" s="109">
        <v>45369.0</v>
      </c>
      <c r="B382" s="2">
        <v>6.0</v>
      </c>
      <c r="C382" s="2" t="s">
        <v>243</v>
      </c>
      <c r="D382" s="9">
        <v>475.0</v>
      </c>
      <c r="E382" s="9">
        <v>3124.0</v>
      </c>
      <c r="F382" s="2" t="s">
        <v>54</v>
      </c>
      <c r="G382" s="17">
        <f t="array" ref="G382">IFERROR(E382*INDEX(PRECIOS!$B$2:$E$44,MATCH(F382,PRECIOS!$B$2:$B$44,0),4),"")</f>
        <v>3061.52</v>
      </c>
      <c r="H382" s="9">
        <v>10.0</v>
      </c>
      <c r="I382" s="2">
        <f t="shared" si="24"/>
        <v>3.65</v>
      </c>
      <c r="J382" s="15">
        <f>IFERROR(LOOKUP(H382,Masterline!$A$2:$A$34,Masterline!$D$2:$D$34)-(H382-INT(H382))*LOOKUP(H382,Masterline!$A$2:$A$34,Masterline!$E$2:$E$34),"")</f>
        <v>4.836</v>
      </c>
      <c r="K382" s="28">
        <f t="shared" si="23"/>
        <v>982216.708</v>
      </c>
      <c r="L382" s="117">
        <f>iferror(E382/(VLOOKUP(C382,'SIEMB. CAMAGUI'!$B$2:$C$103,2,FALSE)*N382*I382/1000),"")</f>
        <v>0.9153908139</v>
      </c>
      <c r="M382" s="118">
        <f>IFERROR(K382/VLOOKUP(C382,'SIEMB. CAMAGUI'!$B$2:$C$103,2,FALSE),"")</f>
        <v>0.89292428</v>
      </c>
      <c r="N382" s="23">
        <v>0.85</v>
      </c>
      <c r="O382" s="71">
        <f>IFERROR(N382*VLOOKUP(C382,'SIEMB. CAMAGUI'!$B$2:$D$103,3,FALSE),"")</f>
        <v>106857.1429</v>
      </c>
      <c r="P382" s="2">
        <v>3.5</v>
      </c>
      <c r="Q382" s="2">
        <f t="shared" si="21"/>
        <v>13.5</v>
      </c>
      <c r="R382" s="15">
        <f>IFERROR(LOOKUP(Q382,Masterline!$A$2:$A$34,Masterline!$D$2:$D$34)-(Q382-INT(Q382))*LOOKUP(Q382,Masterline!$A$2:$A$34,Masterline!$E$2:$E$34),"")</f>
        <v>4.17</v>
      </c>
      <c r="S382" s="181">
        <f>IFERROR((Q382)*VLOOKUP(C382,'SIEMB. CAMAGUI'!$B$2:$C$103,2,FALSE)*(N382-0.002222*7)*((J382+R382)/2/100)/1000,"")</f>
        <v>557.9902852</v>
      </c>
      <c r="T382" s="173">
        <f t="shared" si="22"/>
        <v>20.7475713</v>
      </c>
      <c r="U382" s="71">
        <f t="shared" si="25"/>
        <v>9822.16708</v>
      </c>
    </row>
    <row r="383">
      <c r="A383" s="109">
        <v>45376.0</v>
      </c>
      <c r="B383" s="2">
        <v>1.0</v>
      </c>
      <c r="C383" s="2" t="s">
        <v>313</v>
      </c>
      <c r="D383" s="9">
        <v>212.0</v>
      </c>
      <c r="E383" s="9">
        <v>959.0</v>
      </c>
      <c r="F383" s="2" t="s">
        <v>56</v>
      </c>
      <c r="G383" s="17">
        <f t="array" ref="G383">IFERROR(E383*INDEX(PRECIOS!$B$2:$E$44,MATCH(F383,PRECIOS!$B$2:$B$44,0),4),"")</f>
        <v>1288.896</v>
      </c>
      <c r="H383" s="9">
        <v>3.03</v>
      </c>
      <c r="I383" s="2">
        <f t="shared" si="24"/>
        <v>2.43</v>
      </c>
      <c r="J383" s="15">
        <f>IFERROR(LOOKUP(H383,Masterline!$A$2:$A$34,Masterline!$D$2:$D$34)-(H383-INT(H383))*LOOKUP(H383,Masterline!$A$2:$A$34,Masterline!$E$2:$E$34),"")</f>
        <v>9.59124</v>
      </c>
      <c r="K383" s="28">
        <f t="shared" si="23"/>
        <v>729488.5406</v>
      </c>
      <c r="L383" s="117">
        <f>iferror(E383/(VLOOKUP(C383,'SIEMB. CAMAGUI'!$B$2:$C$103,2,FALSE)*N383*I383/1000),"")</f>
        <v>0.4110939643</v>
      </c>
      <c r="M383" s="118">
        <f>IFERROR(K383/VLOOKUP(C383,'SIEMB. CAMAGUI'!$B$2:$C$103,2,FALSE),"")</f>
        <v>0.6079071172</v>
      </c>
      <c r="N383" s="23">
        <v>0.8</v>
      </c>
      <c r="O383" s="71">
        <f>IFERROR(N383*VLOOKUP(C383,'SIEMB. CAMAGUI'!$B$2:$D$103,3,FALSE),"")</f>
        <v>117216.1172</v>
      </c>
      <c r="P383" s="2">
        <v>2.5</v>
      </c>
      <c r="Q383" s="2">
        <f t="shared" si="21"/>
        <v>5.53</v>
      </c>
      <c r="R383" s="15">
        <f>IFERROR(LOOKUP(Q383,Masterline!$A$2:$A$34,Masterline!$D$2:$D$34)-(Q383-INT(Q383))*LOOKUP(Q383,Masterline!$A$2:$A$34,Masterline!$E$2:$E$34),"")</f>
        <v>7.17072</v>
      </c>
      <c r="S383" s="181">
        <f>IFERROR((Q383)*VLOOKUP(C383,'SIEMB. CAMAGUI'!$B$2:$C$103,2,FALSE)*(N383-0.002222*7)*((J383+R383)/2/100)/1000,"")</f>
        <v>436.2789251</v>
      </c>
      <c r="T383" s="173">
        <f t="shared" si="22"/>
        <v>56.06973127</v>
      </c>
      <c r="U383" s="71">
        <f t="shared" si="25"/>
        <v>2210.350278</v>
      </c>
    </row>
    <row r="384">
      <c r="A384" s="109">
        <v>45376.0</v>
      </c>
      <c r="B384" s="2">
        <v>2.0</v>
      </c>
      <c r="C384" s="2" t="s">
        <v>315</v>
      </c>
      <c r="D384" s="9">
        <v>100.0</v>
      </c>
      <c r="E384" s="9">
        <v>415.0</v>
      </c>
      <c r="F384" s="2" t="s">
        <v>56</v>
      </c>
      <c r="G384" s="17">
        <f t="array" ref="G384">IFERROR(E384*INDEX(PRECIOS!$B$2:$E$44,MATCH(F384,PRECIOS!$B$2:$B$44,0),4),"")</f>
        <v>557.76</v>
      </c>
      <c r="H384" s="9">
        <v>1.2</v>
      </c>
      <c r="I384" s="2">
        <f t="shared" si="24"/>
        <v>0</v>
      </c>
      <c r="J384" s="15">
        <f>IFERROR(LOOKUP(H384,Masterline!$A$2:$A$34,Masterline!$D$2:$D$34)-(H384-INT(H384))*LOOKUP(H384,Masterline!$A$2:$A$34,Masterline!$E$2:$E$34),"")</f>
        <v>13.7376</v>
      </c>
      <c r="K384" s="28">
        <f t="shared" si="23"/>
        <v>606607.6559</v>
      </c>
      <c r="L384" s="117" t="str">
        <f>iferror(E384/(VLOOKUP(C384,'SIEMB. CAMAGUI'!$B$2:$C$103,2,FALSE)*N384*I384/1000),"")</f>
        <v/>
      </c>
      <c r="M384" s="118">
        <f>IFERROR(K384/VLOOKUP(C384,'SIEMB. CAMAGUI'!$B$2:$C$103,2,FALSE),"")</f>
        <v>0.7488983406</v>
      </c>
      <c r="N384" s="23">
        <v>0.8</v>
      </c>
      <c r="O384" s="71">
        <f>IFERROR(N384*VLOOKUP(C384,'SIEMB. CAMAGUI'!$B$2:$D$103,3,FALSE),"")</f>
        <v>108000</v>
      </c>
      <c r="P384" s="2">
        <v>2.5</v>
      </c>
      <c r="Q384" s="2">
        <f t="shared" si="21"/>
        <v>3.7</v>
      </c>
      <c r="R384" s="15">
        <f>IFERROR(LOOKUP(Q384,Masterline!$A$2:$A$34,Masterline!$D$2:$D$34)-(Q384-INT(Q384))*LOOKUP(Q384,Masterline!$A$2:$A$34,Masterline!$E$2:$E$34),"")</f>
        <v>8.8596</v>
      </c>
      <c r="S384" s="181">
        <f>IFERROR((Q384)*VLOOKUP(C384,'SIEMB. CAMAGUI'!$B$2:$C$103,2,FALSE)*(N384-0.002222*7)*((J384+R384)/2/100)/1000,"")</f>
        <v>265.628353</v>
      </c>
      <c r="T384" s="173">
        <f t="shared" si="22"/>
        <v>41.40708826</v>
      </c>
      <c r="U384" s="71">
        <f t="shared" si="25"/>
        <v>727.929187</v>
      </c>
    </row>
    <row r="385">
      <c r="A385" s="109">
        <v>45376.0</v>
      </c>
      <c r="B385" s="2">
        <v>3.0</v>
      </c>
      <c r="C385" s="2" t="s">
        <v>316</v>
      </c>
      <c r="D385" s="9">
        <v>200.0</v>
      </c>
      <c r="E385" s="9">
        <v>950.0</v>
      </c>
      <c r="F385" s="2" t="s">
        <v>56</v>
      </c>
      <c r="G385" s="17">
        <f t="array" ref="G385">IFERROR(E385*INDEX(PRECIOS!$B$2:$E$44,MATCH(F385,PRECIOS!$B$2:$B$44,0),4),"")</f>
        <v>1276.8</v>
      </c>
      <c r="H385" s="9">
        <v>2.4</v>
      </c>
      <c r="I385" s="2">
        <f t="shared" si="24"/>
        <v>1.8</v>
      </c>
      <c r="J385" s="15">
        <f>IFERROR(LOOKUP(H385,Masterline!$A$2:$A$34,Masterline!$D$2:$D$34)-(H385-INT(H385))*LOOKUP(H385,Masterline!$A$2:$A$34,Masterline!$E$2:$E$34),"")</f>
        <v>10.5</v>
      </c>
      <c r="K385" s="28">
        <f t="shared" si="23"/>
        <v>793650.7937</v>
      </c>
      <c r="L385" s="117">
        <f>iferror(E385/(VLOOKUP(C385,'SIEMB. CAMAGUI'!$B$2:$C$103,2,FALSE)*N385*I385/1000),"")</f>
        <v>0.6283068783</v>
      </c>
      <c r="M385" s="118">
        <f>IFERROR(K385/VLOOKUP(C385,'SIEMB. CAMAGUI'!$B$2:$C$103,2,FALSE),"")</f>
        <v>0.7558578987</v>
      </c>
      <c r="N385" s="23">
        <v>0.8</v>
      </c>
      <c r="O385" s="71">
        <f>IFERROR(N385*VLOOKUP(C385,'SIEMB. CAMAGUI'!$B$2:$D$103,3,FALSE),"")</f>
        <v>120000</v>
      </c>
      <c r="P385" s="2">
        <v>2.5</v>
      </c>
      <c r="Q385" s="2">
        <f t="shared" si="21"/>
        <v>4.9</v>
      </c>
      <c r="R385" s="15">
        <f>IFERROR(LOOKUP(Q385,Masterline!$A$2:$A$34,Masterline!$D$2:$D$34)-(Q385-INT(Q385))*LOOKUP(Q385,Masterline!$A$2:$A$34,Masterline!$E$2:$E$34),"")</f>
        <v>7.5912</v>
      </c>
      <c r="S385" s="181">
        <f>IFERROR((Q385)*VLOOKUP(C385,'SIEMB. CAMAGUI'!$B$2:$C$103,2,FALSE)*(N385-0.002222*7)*((J385+R385)/2/100)/1000,"")</f>
        <v>365.0781247</v>
      </c>
      <c r="T385" s="173">
        <f t="shared" si="22"/>
        <v>41.26953119</v>
      </c>
      <c r="U385" s="71">
        <f t="shared" si="25"/>
        <v>1904.761905</v>
      </c>
    </row>
    <row r="386">
      <c r="A386" s="109">
        <v>45376.0</v>
      </c>
      <c r="B386" s="2">
        <v>4.0</v>
      </c>
      <c r="C386" s="2" t="s">
        <v>282</v>
      </c>
      <c r="D386" s="9">
        <v>400.0</v>
      </c>
      <c r="E386" s="9">
        <v>2737.0</v>
      </c>
      <c r="F386" s="2" t="s">
        <v>54</v>
      </c>
      <c r="G386" s="17">
        <f t="array" ref="G386">IFERROR(E386*INDEX(PRECIOS!$B$2:$E$44,MATCH(F386,PRECIOS!$B$2:$B$44,0),4),"")</f>
        <v>2682.26</v>
      </c>
      <c r="H386" s="9">
        <v>12.0</v>
      </c>
      <c r="I386" s="2">
        <f t="shared" si="24"/>
        <v>2.8</v>
      </c>
      <c r="J386" s="15">
        <f>IFERROR(LOOKUP(H386,Masterline!$A$2:$A$34,Masterline!$D$2:$D$34)-(H386-INT(H386))*LOOKUP(H386,Masterline!$A$2:$A$34,Masterline!$E$2:$E$34),"")</f>
        <v>4.404</v>
      </c>
      <c r="K386" s="28">
        <f t="shared" si="23"/>
        <v>756887.6779</v>
      </c>
      <c r="L386" s="117">
        <f>iferror(E386/(VLOOKUP(C386,'SIEMB. CAMAGUI'!$B$2:$C$103,2,FALSE)*N386*I386/1000),"")</f>
        <v>1.357638889</v>
      </c>
      <c r="M386" s="118">
        <f>IFERROR(K386/VLOOKUP(C386,'SIEMB. CAMAGUI'!$B$2:$C$103,2,FALSE),"")</f>
        <v>0.9461095973</v>
      </c>
      <c r="N386" s="23">
        <v>0.9</v>
      </c>
      <c r="O386" s="71">
        <f>IFERROR(N386*VLOOKUP(C386,'SIEMB. CAMAGUI'!$B$2:$D$103,3,FALSE),"")</f>
        <v>150000</v>
      </c>
      <c r="P386" s="2">
        <v>3.0</v>
      </c>
      <c r="Q386" s="2">
        <f t="shared" si="21"/>
        <v>15</v>
      </c>
      <c r="R386" s="15">
        <f>IFERROR(LOOKUP(Q386,Masterline!$A$2:$A$34,Masterline!$D$2:$D$34)-(Q386-INT(Q386))*LOOKUP(Q386,Masterline!$A$2:$A$34,Masterline!$E$2:$E$34),"")</f>
        <v>3.924</v>
      </c>
      <c r="S386" s="181">
        <f>IFERROR((Q386)*VLOOKUP(C386,'SIEMB. CAMAGUI'!$B$2:$C$103,2,FALSE)*(N386-0.002222*7)*((J386+R386)/2/100)/1000,"")</f>
        <v>441.9399773</v>
      </c>
      <c r="T386" s="173">
        <f t="shared" si="22"/>
        <v>10.48499432</v>
      </c>
      <c r="U386" s="71">
        <f t="shared" si="25"/>
        <v>9082.652134</v>
      </c>
    </row>
    <row r="387">
      <c r="A387" s="109">
        <v>45376.0</v>
      </c>
      <c r="B387" s="2">
        <v>5.0</v>
      </c>
      <c r="C387" s="2" t="s">
        <v>284</v>
      </c>
      <c r="D387" s="9">
        <v>375.0</v>
      </c>
      <c r="E387" s="9">
        <v>2562.0</v>
      </c>
      <c r="F387" s="2" t="s">
        <v>54</v>
      </c>
      <c r="G387" s="17">
        <f t="array" ref="G387">IFERROR(E387*INDEX(PRECIOS!$B$2:$E$44,MATCH(F387,PRECIOS!$B$2:$B$44,0),4),"")</f>
        <v>2510.76</v>
      </c>
      <c r="H387" s="9">
        <v>12.26</v>
      </c>
      <c r="I387" s="2">
        <f t="shared" si="24"/>
        <v>3.26</v>
      </c>
      <c r="J387" s="15">
        <f>IFERROR(LOOKUP(H387,Masterline!$A$2:$A$34,Masterline!$D$2:$D$34)-(H387-INT(H387))*LOOKUP(H387,Masterline!$A$2:$A$34,Masterline!$E$2:$E$34),"")</f>
        <v>4.36656</v>
      </c>
      <c r="K387" s="28">
        <f t="shared" si="23"/>
        <v>700489.0736</v>
      </c>
      <c r="L387" s="117">
        <f>iferror(E387/(VLOOKUP(C387,'SIEMB. CAMAGUI'!$B$2:$C$103,2,FALSE)*N387*I387/1000),"")</f>
        <v>1.181788828</v>
      </c>
      <c r="M387" s="118">
        <f>IFERROR(K387/VLOOKUP(C387,'SIEMB. CAMAGUI'!$B$2:$C$103,2,FALSE),"")</f>
        <v>1.000698677</v>
      </c>
      <c r="N387" s="23">
        <v>0.95</v>
      </c>
      <c r="O387" s="71">
        <f>IFERROR(N387*VLOOKUP(C387,'SIEMB. CAMAGUI'!$B$2:$D$103,3,FALSE),"")</f>
        <v>158333.3333</v>
      </c>
      <c r="P387" s="2">
        <v>3.0</v>
      </c>
      <c r="Q387" s="2">
        <f t="shared" si="21"/>
        <v>15.26</v>
      </c>
      <c r="R387" s="15">
        <f>IFERROR(LOOKUP(Q387,Masterline!$A$2:$A$34,Masterline!$D$2:$D$34)-(Q387-INT(Q387))*LOOKUP(Q387,Masterline!$A$2:$A$34,Masterline!$E$2:$E$34),"")</f>
        <v>3.8928</v>
      </c>
      <c r="S387" s="181">
        <f>IFERROR((Q387)*VLOOKUP(C387,'SIEMB. CAMAGUI'!$B$2:$C$103,2,FALSE)*(N387-0.002222*7)*((J387+R387)/2/100)/1000,"")</f>
        <v>412.2144231</v>
      </c>
      <c r="T387" s="173">
        <f t="shared" si="22"/>
        <v>9.303605774</v>
      </c>
      <c r="U387" s="71">
        <f t="shared" si="25"/>
        <v>8587.996043</v>
      </c>
    </row>
    <row r="388">
      <c r="A388" s="109">
        <v>45376.0</v>
      </c>
      <c r="B388" s="2">
        <v>6.0</v>
      </c>
      <c r="C388" s="2" t="s">
        <v>243</v>
      </c>
      <c r="D388" s="9">
        <v>550.0</v>
      </c>
      <c r="E388" s="9">
        <v>3725.0</v>
      </c>
      <c r="F388" s="2" t="s">
        <v>54</v>
      </c>
      <c r="G388" s="17">
        <f t="array" ref="G388">IFERROR(E388*INDEX(PRECIOS!$B$2:$E$44,MATCH(F388,PRECIOS!$B$2:$B$44,0),4),"")</f>
        <v>3650.5</v>
      </c>
      <c r="H388" s="9">
        <v>13.3</v>
      </c>
      <c r="I388" s="2">
        <f t="shared" si="24"/>
        <v>3.3</v>
      </c>
      <c r="J388" s="15">
        <f>IFERROR(LOOKUP(H388,Masterline!$A$2:$A$34,Masterline!$D$2:$D$34)-(H388-INT(H388))*LOOKUP(H388,Masterline!$A$2:$A$34,Masterline!$E$2:$E$34),"")</f>
        <v>4.2012</v>
      </c>
      <c r="K388" s="28">
        <f t="shared" si="23"/>
        <v>984323.1329</v>
      </c>
      <c r="L388" s="117">
        <f>iferror(E388/(VLOOKUP(C388,'SIEMB. CAMAGUI'!$B$2:$C$103,2,FALSE)*N388*I388/1000),"")</f>
        <v>1.207259763</v>
      </c>
      <c r="M388" s="118">
        <f>IFERROR(K388/VLOOKUP(C388,'SIEMB. CAMAGUI'!$B$2:$C$103,2,FALSE),"")</f>
        <v>0.8948392117</v>
      </c>
      <c r="N388" s="23">
        <v>0.85</v>
      </c>
      <c r="O388" s="71">
        <f>IFERROR(N388*VLOOKUP(C388,'SIEMB. CAMAGUI'!$B$2:$D$103,3,FALSE),"")</f>
        <v>106857.1429</v>
      </c>
      <c r="P388" s="2">
        <v>3.5</v>
      </c>
      <c r="Q388" s="2">
        <f t="shared" si="21"/>
        <v>16.8</v>
      </c>
      <c r="R388" s="15">
        <f>IFERROR(LOOKUP(Q388,Masterline!$A$2:$A$34,Masterline!$D$2:$D$34)-(Q388-INT(Q388))*LOOKUP(Q388,Masterline!$A$2:$A$34,Masterline!$E$2:$E$34),"")</f>
        <v>3.6864</v>
      </c>
      <c r="S388" s="181">
        <f>IFERROR((Q388)*VLOOKUP(C388,'SIEMB. CAMAGUI'!$B$2:$C$103,2,FALSE)*(N388-0.002222*7)*((J388+R388)/2/100)/1000,"")</f>
        <v>608.1561273</v>
      </c>
      <c r="T388" s="173">
        <f t="shared" si="22"/>
        <v>14.53903183</v>
      </c>
      <c r="U388" s="71">
        <f t="shared" si="25"/>
        <v>13091.49767</v>
      </c>
    </row>
    <row r="389">
      <c r="A389" s="109">
        <v>45383.0</v>
      </c>
      <c r="B389" s="2">
        <v>1.0</v>
      </c>
      <c r="C389" s="2" t="s">
        <v>313</v>
      </c>
      <c r="D389" s="9">
        <v>437.0</v>
      </c>
      <c r="E389" s="9">
        <v>2500.0</v>
      </c>
      <c r="F389" s="2" t="s">
        <v>56</v>
      </c>
      <c r="G389" s="17">
        <f t="array" ref="G389">IFERROR(E389*INDEX(PRECIOS!$B$2:$E$44,MATCH(F389,PRECIOS!$B$2:$B$44,0),4),"")</f>
        <v>3360</v>
      </c>
      <c r="H389" s="9">
        <v>6.25</v>
      </c>
      <c r="I389" s="2">
        <f t="shared" si="24"/>
        <v>3.22</v>
      </c>
      <c r="J389" s="15">
        <f>IFERROR(LOOKUP(H389,Masterline!$A$2:$A$34,Masterline!$D$2:$D$34)-(H389-INT(H389))*LOOKUP(H389,Masterline!$A$2:$A$34,Masterline!$E$2:$E$34),"")</f>
        <v>6.741</v>
      </c>
      <c r="K389" s="28">
        <f t="shared" si="23"/>
        <v>1037234.832</v>
      </c>
      <c r="L389" s="117">
        <f>iferror(E389/(VLOOKUP(C389,'SIEMB. CAMAGUI'!$B$2:$C$103,2,FALSE)*N389*I389/1000),"")</f>
        <v>0.7611740348</v>
      </c>
      <c r="M389" s="118">
        <f>IFERROR(K389/VLOOKUP(C389,'SIEMB. CAMAGUI'!$B$2:$C$103,2,FALSE),"")</f>
        <v>0.8643623597</v>
      </c>
      <c r="N389" s="23">
        <v>0.85</v>
      </c>
      <c r="O389" s="71">
        <f>IFERROR(N389*VLOOKUP(C389,'SIEMB. CAMAGUI'!$B$2:$D$103,3,FALSE),"")</f>
        <v>124542.1245</v>
      </c>
      <c r="P389" s="2">
        <v>3.0</v>
      </c>
      <c r="Q389" s="2">
        <f t="shared" si="21"/>
        <v>9.25</v>
      </c>
      <c r="R389" s="15">
        <f>IFERROR(LOOKUP(Q389,Masterline!$A$2:$A$34,Masterline!$D$2:$D$34)-(Q389-INT(Q389))*LOOKUP(Q389,Masterline!$A$2:$A$34,Masterline!$E$2:$E$34),"")</f>
        <v>5.232</v>
      </c>
      <c r="S389" s="181">
        <f>IFERROR((Q389)*VLOOKUP(C389,'SIEMB. CAMAGUI'!$B$2:$C$103,2,FALSE)*(N389-0.002222*7)*((J389+R389)/2/100)/1000,"")</f>
        <v>554.4906187</v>
      </c>
      <c r="T389" s="173">
        <f t="shared" si="22"/>
        <v>29.37265467</v>
      </c>
      <c r="U389" s="71">
        <f t="shared" si="25"/>
        <v>6482.717698</v>
      </c>
    </row>
    <row r="390">
      <c r="A390" s="109">
        <v>45383.0</v>
      </c>
      <c r="B390" s="2">
        <v>2.0</v>
      </c>
      <c r="C390" s="2" t="s">
        <v>315</v>
      </c>
      <c r="D390" s="9">
        <v>200.0</v>
      </c>
      <c r="E390" s="9">
        <v>900.0</v>
      </c>
      <c r="F390" s="2" t="s">
        <v>56</v>
      </c>
      <c r="G390" s="17">
        <f t="array" ref="G390">IFERROR(E390*INDEX(PRECIOS!$B$2:$E$44,MATCH(F390,PRECIOS!$B$2:$B$44,0),4),"")</f>
        <v>1209.6</v>
      </c>
      <c r="H390" s="9">
        <v>4.08</v>
      </c>
      <c r="I390" s="2">
        <f t="shared" si="24"/>
        <v>2.88</v>
      </c>
      <c r="J390" s="15">
        <f>IFERROR(LOOKUP(H390,Masterline!$A$2:$A$34,Masterline!$D$2:$D$34)-(H390-INT(H390))*LOOKUP(H390,Masterline!$A$2:$A$34,Masterline!$E$2:$E$34),"")</f>
        <v>8.43744</v>
      </c>
      <c r="K390" s="28">
        <f t="shared" si="23"/>
        <v>580977.2614</v>
      </c>
      <c r="L390" s="117">
        <f>iferror(E390/(VLOOKUP(C390,'SIEMB. CAMAGUI'!$B$2:$C$103,2,FALSE)*N390*I390/1000),"")</f>
        <v>0.4538852578</v>
      </c>
      <c r="M390" s="118">
        <f>IFERROR(K390/VLOOKUP(C390,'SIEMB. CAMAGUI'!$B$2:$C$103,2,FALSE),"")</f>
        <v>0.7172558783</v>
      </c>
      <c r="N390" s="23">
        <v>0.85</v>
      </c>
      <c r="O390" s="71">
        <f>IFERROR(N390*VLOOKUP(C390,'SIEMB. CAMAGUI'!$B$2:$D$103,3,FALSE),"")</f>
        <v>114750</v>
      </c>
      <c r="P390" s="2">
        <v>3.0</v>
      </c>
      <c r="Q390" s="2">
        <f t="shared" si="21"/>
        <v>7.08</v>
      </c>
      <c r="R390" s="15">
        <f>IFERROR(LOOKUP(Q390,Masterline!$A$2:$A$34,Masterline!$D$2:$D$34)-(Q390-INT(Q390))*LOOKUP(Q390,Masterline!$A$2:$A$34,Masterline!$E$2:$E$34),"")</f>
        <v>6.29808</v>
      </c>
      <c r="S390" s="181">
        <f>IFERROR((Q390)*VLOOKUP(C390,'SIEMB. CAMAGUI'!$B$2:$C$103,2,FALSE)*(N390-0.002222*7)*((J390+R390)/2/100)/1000,"")</f>
        <v>352.5753813</v>
      </c>
      <c r="T390" s="173">
        <f t="shared" si="22"/>
        <v>38.14384533</v>
      </c>
      <c r="U390" s="71">
        <f t="shared" si="25"/>
        <v>2370.387226</v>
      </c>
    </row>
    <row r="391">
      <c r="A391" s="109">
        <v>45383.0</v>
      </c>
      <c r="B391" s="2">
        <v>3.0</v>
      </c>
      <c r="C391" s="2" t="s">
        <v>316</v>
      </c>
      <c r="D391" s="9">
        <v>350.0</v>
      </c>
      <c r="E391" s="9">
        <v>2025.0</v>
      </c>
      <c r="F391" s="2" t="s">
        <v>56</v>
      </c>
      <c r="G391" s="17">
        <f t="array" ref="G391">IFERROR(E391*INDEX(PRECIOS!$B$2:$E$44,MATCH(F391,PRECIOS!$B$2:$B$44,0),4),"")</f>
        <v>2721.6</v>
      </c>
      <c r="H391" s="9">
        <v>4.68</v>
      </c>
      <c r="I391" s="2">
        <f t="shared" si="24"/>
        <v>2.28</v>
      </c>
      <c r="J391" s="15">
        <f>IFERROR(LOOKUP(H391,Masterline!$A$2:$A$34,Masterline!$D$2:$D$34)-(H391-INT(H391))*LOOKUP(H391,Masterline!$A$2:$A$34,Masterline!$E$2:$E$34),"")</f>
        <v>7.81824</v>
      </c>
      <c r="K391" s="28">
        <f t="shared" si="23"/>
        <v>956562.1519</v>
      </c>
      <c r="L391" s="117">
        <f>iferror(E391/(VLOOKUP(C391,'SIEMB. CAMAGUI'!$B$2:$C$103,2,FALSE)*N391*I391/1000),"")</f>
        <v>0.9398496241</v>
      </c>
      <c r="M391" s="118">
        <f>IFERROR(K391/VLOOKUP(C391,'SIEMB. CAMAGUI'!$B$2:$C$103,2,FALSE),"")</f>
        <v>0.9110115733</v>
      </c>
      <c r="N391" s="23">
        <v>0.9</v>
      </c>
      <c r="O391" s="71">
        <f>IFERROR(N391*VLOOKUP(C391,'SIEMB. CAMAGUI'!$B$2:$D$103,3,FALSE),"")</f>
        <v>135000</v>
      </c>
      <c r="P391" s="2">
        <v>3.5</v>
      </c>
      <c r="Q391" s="2">
        <f t="shared" si="21"/>
        <v>8.18</v>
      </c>
      <c r="R391" s="15">
        <f>IFERROR(LOOKUP(Q391,Masterline!$A$2:$A$34,Masterline!$D$2:$D$34)-(Q391-INT(Q391))*LOOKUP(Q391,Masterline!$A$2:$A$34,Masterline!$E$2:$E$34),"")</f>
        <v>5.55216</v>
      </c>
      <c r="S391" s="181">
        <f>IFERROR((Q391)*VLOOKUP(C391,'SIEMB. CAMAGUI'!$B$2:$C$103,2,FALSE)*(N391-0.002222*7)*((J391+R391)/2/100)/1000,"")</f>
        <v>507.8416655</v>
      </c>
      <c r="T391" s="173">
        <f t="shared" si="22"/>
        <v>39.46041638</v>
      </c>
      <c r="U391" s="71">
        <f t="shared" si="25"/>
        <v>4476.710871</v>
      </c>
    </row>
    <row r="392">
      <c r="A392" s="109">
        <v>45383.0</v>
      </c>
      <c r="B392" s="2">
        <v>4.0</v>
      </c>
      <c r="C392" s="2" t="s">
        <v>282</v>
      </c>
      <c r="D392" s="9">
        <v>425.0</v>
      </c>
      <c r="E392" s="9">
        <v>2950.0</v>
      </c>
      <c r="F392" s="2" t="s">
        <v>54</v>
      </c>
      <c r="G392" s="17">
        <f t="array" ref="G392">IFERROR(E392*INDEX(PRECIOS!$B$2:$E$44,MATCH(F392,PRECIOS!$B$2:$B$44,0),4),"")</f>
        <v>2891</v>
      </c>
      <c r="H392" s="9">
        <v>14.65</v>
      </c>
      <c r="I392" s="2">
        <f t="shared" si="24"/>
        <v>2.65</v>
      </c>
      <c r="J392" s="15">
        <f>IFERROR(LOOKUP(H392,Masterline!$A$2:$A$34,Masterline!$D$2:$D$34)-(H392-INT(H392))*LOOKUP(H392,Masterline!$A$2:$A$34,Masterline!$E$2:$E$34),"")</f>
        <v>3.9864</v>
      </c>
      <c r="K392" s="28">
        <f t="shared" si="23"/>
        <v>727730.2556</v>
      </c>
      <c r="L392" s="117">
        <f>iferror(E392/(VLOOKUP(C392,'SIEMB. CAMAGUI'!$B$2:$C$103,2,FALSE)*N392*I392/1000),"")</f>
        <v>1.546121593</v>
      </c>
      <c r="M392" s="118">
        <f>IFERROR(K392/VLOOKUP(C392,'SIEMB. CAMAGUI'!$B$2:$C$103,2,FALSE),"")</f>
        <v>0.9096628195</v>
      </c>
      <c r="N392" s="23">
        <v>0.9</v>
      </c>
      <c r="O392" s="71">
        <f>IFERROR(N392*VLOOKUP(C392,'SIEMB. CAMAGUI'!$B$2:$D$103,3,FALSE),"")</f>
        <v>150000</v>
      </c>
      <c r="P392" s="2">
        <v>2.5</v>
      </c>
      <c r="Q392" s="2">
        <f t="shared" si="21"/>
        <v>17.15</v>
      </c>
      <c r="R392" s="15">
        <f>IFERROR(LOOKUP(Q392,Masterline!$A$2:$A$34,Masterline!$D$2:$D$34)-(Q392-INT(Q392))*LOOKUP(Q392,Masterline!$A$2:$A$34,Masterline!$E$2:$E$34),"")</f>
        <v>3.6318</v>
      </c>
      <c r="S392" s="181">
        <f>IFERROR((Q392)*VLOOKUP(C392,'SIEMB. CAMAGUI'!$B$2:$C$103,2,FALSE)*(N392-0.002222*7)*((J392+R392)/2/100)/1000,"")</f>
        <v>462.2190151</v>
      </c>
      <c r="T392" s="173">
        <f t="shared" si="22"/>
        <v>9.30475377</v>
      </c>
      <c r="U392" s="71">
        <f t="shared" si="25"/>
        <v>10661.24824</v>
      </c>
    </row>
    <row r="393">
      <c r="A393" s="109">
        <v>45383.0</v>
      </c>
      <c r="B393" s="2">
        <v>5.0</v>
      </c>
      <c r="C393" s="2" t="s">
        <v>284</v>
      </c>
      <c r="D393" s="9">
        <v>400.0</v>
      </c>
      <c r="E393" s="9">
        <v>2762.0</v>
      </c>
      <c r="F393" s="2" t="s">
        <v>54</v>
      </c>
      <c r="G393" s="17">
        <f t="array" ref="G393">IFERROR(E393*INDEX(PRECIOS!$B$2:$E$44,MATCH(F393,PRECIOS!$B$2:$B$44,0),4),"")</f>
        <v>2706.76</v>
      </c>
      <c r="H393" s="9">
        <v>14.85</v>
      </c>
      <c r="I393" s="2">
        <f t="shared" si="24"/>
        <v>2.59</v>
      </c>
      <c r="J393" s="15">
        <f>IFERROR(LOOKUP(H393,Masterline!$A$2:$A$34,Masterline!$D$2:$D$34)-(H393-INT(H393))*LOOKUP(H393,Masterline!$A$2:$A$34,Masterline!$E$2:$E$34),"")</f>
        <v>3.9576</v>
      </c>
      <c r="K393" s="28">
        <f t="shared" si="23"/>
        <v>680615.1945</v>
      </c>
      <c r="L393" s="117">
        <f>iferror(E393/(VLOOKUP(C393,'SIEMB. CAMAGUI'!$B$2:$C$103,2,FALSE)*N393*I393/1000),"")</f>
        <v>1.603622957</v>
      </c>
      <c r="M393" s="118">
        <f>IFERROR(K393/VLOOKUP(C393,'SIEMB. CAMAGUI'!$B$2:$C$103,2,FALSE),"")</f>
        <v>0.9723074207</v>
      </c>
      <c r="N393" s="23">
        <v>0.95</v>
      </c>
      <c r="O393" s="71">
        <f>IFERROR(N393*VLOOKUP(C393,'SIEMB. CAMAGUI'!$B$2:$D$103,3,FALSE),"")</f>
        <v>158333.3333</v>
      </c>
      <c r="P393" s="2">
        <v>2.5</v>
      </c>
      <c r="Q393" s="2">
        <f t="shared" si="21"/>
        <v>17.35</v>
      </c>
      <c r="R393" s="15">
        <f>IFERROR(LOOKUP(Q393,Masterline!$A$2:$A$34,Masterline!$D$2:$D$34)-(Q393-INT(Q393))*LOOKUP(Q393,Masterline!$A$2:$A$34,Masterline!$E$2:$E$34),"")</f>
        <v>3.6102</v>
      </c>
      <c r="S393" s="181">
        <f>IFERROR((Q393)*VLOOKUP(C393,'SIEMB. CAMAGUI'!$B$2:$C$103,2,FALSE)*(N393-0.002222*7)*((J393+R393)/2/100)/1000,"")</f>
        <v>429.4290091</v>
      </c>
      <c r="T393" s="173">
        <f t="shared" si="22"/>
        <v>7.357252287</v>
      </c>
      <c r="U393" s="71">
        <f t="shared" si="25"/>
        <v>10107.13564</v>
      </c>
    </row>
    <row r="394">
      <c r="A394" s="109">
        <v>45383.0</v>
      </c>
      <c r="B394" s="2">
        <v>6.0</v>
      </c>
      <c r="C394" s="2" t="s">
        <v>243</v>
      </c>
      <c r="D394" s="9">
        <v>575.0</v>
      </c>
      <c r="E394" s="9">
        <v>4025.0</v>
      </c>
      <c r="F394" s="2" t="s">
        <v>54</v>
      </c>
      <c r="G394" s="17">
        <f t="array" ref="G394">IFERROR(E394*INDEX(PRECIOS!$B$2:$E$44,MATCH(F394,PRECIOS!$B$2:$B$44,0),4),"")</f>
        <v>3944.5</v>
      </c>
      <c r="H394" s="9">
        <v>15.64</v>
      </c>
      <c r="I394" s="2">
        <f t="shared" si="24"/>
        <v>2.34</v>
      </c>
      <c r="J394" s="15">
        <f>IFERROR(LOOKUP(H394,Masterline!$A$2:$A$34,Masterline!$D$2:$D$34)-(H394-INT(H394))*LOOKUP(H394,Masterline!$A$2:$A$34,Masterline!$E$2:$E$34),"")</f>
        <v>3.8472</v>
      </c>
      <c r="K394" s="28">
        <f t="shared" si="23"/>
        <v>955622.4236</v>
      </c>
      <c r="L394" s="117">
        <f>iferror(E394/(VLOOKUP(C394,'SIEMB. CAMAGUI'!$B$2:$C$103,2,FALSE)*N394*I394/1000),"")</f>
        <v>1.839663604</v>
      </c>
      <c r="M394" s="118">
        <f>IFERROR(K394/VLOOKUP(C394,'SIEMB. CAMAGUI'!$B$2:$C$103,2,FALSE),"")</f>
        <v>0.8687476579</v>
      </c>
      <c r="N394" s="23">
        <v>0.85</v>
      </c>
      <c r="O394" s="71">
        <f>IFERROR(N394*VLOOKUP(C394,'SIEMB. CAMAGUI'!$B$2:$D$103,3,FALSE),"")</f>
        <v>106857.1429</v>
      </c>
      <c r="P394" s="2">
        <v>3.0</v>
      </c>
      <c r="Q394" s="2">
        <f t="shared" si="21"/>
        <v>18.64</v>
      </c>
      <c r="R394" s="15">
        <f>IFERROR(LOOKUP(Q394,Masterline!$A$2:$A$34,Masterline!$D$2:$D$34)-(Q394-INT(Q394))*LOOKUP(Q394,Masterline!$A$2:$A$34,Masterline!$E$2:$E$34),"")</f>
        <v>3.45888</v>
      </c>
      <c r="S394" s="181">
        <f>IFERROR((Q394)*VLOOKUP(C394,'SIEMB. CAMAGUI'!$B$2:$C$103,2,FALSE)*(N394-0.002222*7)*((J394+R394)/2/100)/1000,"")</f>
        <v>625.0161768</v>
      </c>
      <c r="T394" s="173">
        <f t="shared" si="22"/>
        <v>12.50404421</v>
      </c>
      <c r="U394" s="71">
        <f t="shared" si="25"/>
        <v>14945.93471</v>
      </c>
    </row>
    <row r="395">
      <c r="A395" s="109">
        <v>45390.0</v>
      </c>
      <c r="B395" s="2">
        <v>1.0</v>
      </c>
      <c r="C395" s="2" t="s">
        <v>313</v>
      </c>
      <c r="D395" s="9">
        <v>550.0</v>
      </c>
      <c r="E395" s="9">
        <v>3600.0</v>
      </c>
      <c r="F395" s="2" t="s">
        <v>54</v>
      </c>
      <c r="G395" s="17">
        <f t="array" ref="G395">IFERROR(E395*INDEX(PRECIOS!$B$2:$E$44,MATCH(F395,PRECIOS!$B$2:$B$44,0),4),"")</f>
        <v>3528</v>
      </c>
      <c r="H395" s="9">
        <v>8.8</v>
      </c>
      <c r="I395" s="2">
        <f t="shared" si="24"/>
        <v>2.55</v>
      </c>
      <c r="J395" s="15">
        <f>IFERROR(LOOKUP(H395,Masterline!$A$2:$A$34,Masterline!$D$2:$D$34)-(H395-INT(H395))*LOOKUP(H395,Masterline!$A$2:$A$34,Masterline!$E$2:$E$34),"")</f>
        <v>5.3736</v>
      </c>
      <c r="K395" s="28">
        <f t="shared" si="23"/>
        <v>1163093.643</v>
      </c>
      <c r="L395" s="117">
        <f>iferror(E395/(VLOOKUP(C395,'SIEMB. CAMAGUI'!$B$2:$C$103,2,FALSE)*N395*I395/1000),"")</f>
        <v>1.307189542</v>
      </c>
      <c r="M395" s="118">
        <f>IFERROR(K395/VLOOKUP(C395,'SIEMB. CAMAGUI'!$B$2:$C$103,2,FALSE),"")</f>
        <v>0.9692447025</v>
      </c>
      <c r="N395" s="23">
        <v>0.9</v>
      </c>
      <c r="O395" s="71">
        <f>IFERROR(N395*VLOOKUP(C395,'SIEMB. CAMAGUI'!$B$2:$D$103,3,FALSE),"")</f>
        <v>131868.1319</v>
      </c>
      <c r="P395" s="2">
        <v>3.0</v>
      </c>
      <c r="Q395" s="2">
        <f t="shared" si="21"/>
        <v>11.8</v>
      </c>
      <c r="R395" s="15">
        <f>IFERROR(LOOKUP(Q395,Masterline!$A$2:$A$34,Masterline!$D$2:$D$34)-(Q395-INT(Q395))*LOOKUP(Q395,Masterline!$A$2:$A$34,Masterline!$E$2:$E$34),"")</f>
        <v>4.4544</v>
      </c>
      <c r="S395" s="181">
        <f>IFERROR((Q395)*VLOOKUP(C395,'SIEMB. CAMAGUI'!$B$2:$C$103,2,FALSE)*(N395-0.002222*7)*((J395+R395)/2/100)/1000,"")</f>
        <v>615.4173384</v>
      </c>
      <c r="T395" s="173">
        <f t="shared" si="22"/>
        <v>16.3543346</v>
      </c>
      <c r="U395" s="71">
        <f t="shared" si="25"/>
        <v>10235.22406</v>
      </c>
    </row>
    <row r="396">
      <c r="A396" s="109">
        <v>45390.0</v>
      </c>
      <c r="B396" s="2">
        <v>2.0</v>
      </c>
      <c r="C396" s="2" t="s">
        <v>315</v>
      </c>
      <c r="D396" s="9">
        <v>300.0</v>
      </c>
      <c r="E396" s="9">
        <v>1950.0</v>
      </c>
      <c r="F396" s="2" t="s">
        <v>54</v>
      </c>
      <c r="G396" s="17">
        <f t="array" ref="G396">IFERROR(E396*INDEX(PRECIOS!$B$2:$E$44,MATCH(F396,PRECIOS!$B$2:$B$44,0),4),"")</f>
        <v>1911</v>
      </c>
      <c r="H396" s="9">
        <v>7.28</v>
      </c>
      <c r="I396" s="2">
        <f t="shared" si="24"/>
        <v>3.2</v>
      </c>
      <c r="J396" s="15">
        <f>IFERROR(LOOKUP(H396,Masterline!$A$2:$A$34,Masterline!$D$2:$D$34)-(H396-INT(H396))*LOOKUP(H396,Masterline!$A$2:$A$34,Masterline!$E$2:$E$34),"")</f>
        <v>6.17328</v>
      </c>
      <c r="K396" s="28">
        <f t="shared" si="23"/>
        <v>667534.7823</v>
      </c>
      <c r="L396" s="117">
        <f>iferror(E396/(VLOOKUP(C396,'SIEMB. CAMAGUI'!$B$2:$C$103,2,FALSE)*N396*I396/1000),"")</f>
        <v>0.9403935185</v>
      </c>
      <c r="M396" s="118">
        <f>IFERROR(K396/VLOOKUP(C396,'SIEMB. CAMAGUI'!$B$2:$C$103,2,FALSE),"")</f>
        <v>0.8241170152</v>
      </c>
      <c r="N396" s="23">
        <v>0.8</v>
      </c>
      <c r="O396" s="71">
        <f>IFERROR(N396*VLOOKUP(C396,'SIEMB. CAMAGUI'!$B$2:$D$103,3,FALSE),"")</f>
        <v>108000</v>
      </c>
      <c r="P396" s="2">
        <v>3.0</v>
      </c>
      <c r="Q396" s="2">
        <f t="shared" si="21"/>
        <v>10.28</v>
      </c>
      <c r="R396" s="15">
        <f>IFERROR(LOOKUP(Q396,Masterline!$A$2:$A$34,Masterline!$D$2:$D$34)-(Q396-INT(Q396))*LOOKUP(Q396,Masterline!$A$2:$A$34,Masterline!$E$2:$E$34),"")</f>
        <v>4.77552</v>
      </c>
      <c r="S396" s="181">
        <f>IFERROR((Q396)*VLOOKUP(C396,'SIEMB. CAMAGUI'!$B$2:$C$103,2,FALSE)*(N396-0.002222*7)*((J396+R396)/2/100)/1000,"")</f>
        <v>357.5836996</v>
      </c>
      <c r="T396" s="173">
        <f t="shared" si="22"/>
        <v>14.3959249</v>
      </c>
      <c r="U396" s="71">
        <f t="shared" si="25"/>
        <v>4859.653215</v>
      </c>
    </row>
    <row r="397">
      <c r="A397" s="109">
        <v>45390.0</v>
      </c>
      <c r="B397" s="2">
        <v>3.0</v>
      </c>
      <c r="C397" s="2" t="s">
        <v>316</v>
      </c>
      <c r="D397" s="9">
        <v>450.0</v>
      </c>
      <c r="E397" s="9">
        <v>3000.0</v>
      </c>
      <c r="F397" s="2" t="s">
        <v>54</v>
      </c>
      <c r="G397" s="17">
        <f t="array" ref="G397">IFERROR(E397*INDEX(PRECIOS!$B$2:$E$44,MATCH(F397,PRECIOS!$B$2:$B$44,0),4),"")</f>
        <v>2940</v>
      </c>
      <c r="H397" s="9">
        <v>7.77</v>
      </c>
      <c r="I397" s="2">
        <f t="shared" si="24"/>
        <v>3.09</v>
      </c>
      <c r="J397" s="15">
        <f>IFERROR(LOOKUP(H397,Masterline!$A$2:$A$34,Masterline!$D$2:$D$34)-(H397-INT(H397))*LOOKUP(H397,Masterline!$A$2:$A$34,Masterline!$E$2:$E$34),"")</f>
        <v>5.86752</v>
      </c>
      <c r="K397" s="28">
        <f t="shared" si="23"/>
        <v>987044.917</v>
      </c>
      <c r="L397" s="117">
        <f>iferror(E397/(VLOOKUP(C397,'SIEMB. CAMAGUI'!$B$2:$C$103,2,FALSE)*N397*I397/1000),"")</f>
        <v>1.087813766</v>
      </c>
      <c r="M397" s="118">
        <f>IFERROR(K397/VLOOKUP(C397,'SIEMB. CAMAGUI'!$B$2:$C$103,2,FALSE),"")</f>
        <v>0.9400427781</v>
      </c>
      <c r="N397" s="23">
        <v>0.85</v>
      </c>
      <c r="O397" s="71">
        <f>IFERROR(N397*VLOOKUP(C397,'SIEMB. CAMAGUI'!$B$2:$D$103,3,FALSE),"")</f>
        <v>127500</v>
      </c>
      <c r="P397" s="2">
        <v>3.0</v>
      </c>
      <c r="Q397" s="2">
        <f t="shared" si="21"/>
        <v>10.77</v>
      </c>
      <c r="R397" s="15">
        <f>IFERROR(LOOKUP(Q397,Masterline!$A$2:$A$34,Masterline!$D$2:$D$34)-(Q397-INT(Q397))*LOOKUP(Q397,Masterline!$A$2:$A$34,Masterline!$E$2:$E$34),"")</f>
        <v>4.66968</v>
      </c>
      <c r="S397" s="181">
        <f>IFERROR((Q397)*VLOOKUP(C397,'SIEMB. CAMAGUI'!$B$2:$C$103,2,FALSE)*(N397-0.002222*7)*((J397+R397)/2/100)/1000,"")</f>
        <v>497.1626189</v>
      </c>
      <c r="T397" s="173">
        <f t="shared" si="22"/>
        <v>11.79065472</v>
      </c>
      <c r="U397" s="71">
        <f t="shared" si="25"/>
        <v>7669.339005</v>
      </c>
    </row>
    <row r="398">
      <c r="A398" s="109">
        <v>45390.0</v>
      </c>
      <c r="B398" s="2">
        <v>4.0</v>
      </c>
      <c r="C398" s="2" t="s">
        <v>282</v>
      </c>
      <c r="D398" s="9">
        <v>425.0</v>
      </c>
      <c r="E398" s="9">
        <v>2875.0</v>
      </c>
      <c r="F398" s="2" t="s">
        <v>54</v>
      </c>
      <c r="G398" s="17">
        <f t="array" ref="G398">IFERROR(E398*INDEX(PRECIOS!$B$2:$E$44,MATCH(F398,PRECIOS!$B$2:$B$44,0),4),"")</f>
        <v>2817.5</v>
      </c>
      <c r="H398" s="9">
        <v>17.5</v>
      </c>
      <c r="I398" s="2">
        <f t="shared" si="24"/>
        <v>2.85</v>
      </c>
      <c r="J398" s="15">
        <f>IFERROR(LOOKUP(H398,Masterline!$A$2:$A$34,Masterline!$D$2:$D$34)-(H398-INT(H398))*LOOKUP(H398,Masterline!$A$2:$A$34,Masterline!$E$2:$E$34),"")</f>
        <v>3.594</v>
      </c>
      <c r="K398" s="28">
        <f t="shared" si="23"/>
        <v>675729.3903</v>
      </c>
      <c r="L398" s="117">
        <f>iferror(E398/(VLOOKUP(C398,'SIEMB. CAMAGUI'!$B$2:$C$103,2,FALSE)*N398*I398/1000),"")</f>
        <v>1.57620614</v>
      </c>
      <c r="M398" s="118">
        <f>IFERROR(K398/VLOOKUP(C398,'SIEMB. CAMAGUI'!$B$2:$C$103,2,FALSE),"")</f>
        <v>0.8446617378</v>
      </c>
      <c r="N398" s="23">
        <v>0.8</v>
      </c>
      <c r="O398" s="71">
        <f>IFERROR(N398*VLOOKUP(C398,'SIEMB. CAMAGUI'!$B$2:$D$103,3,FALSE),"")</f>
        <v>133333.3333</v>
      </c>
      <c r="P398" s="2">
        <v>2.0</v>
      </c>
      <c r="Q398" s="2">
        <f t="shared" si="21"/>
        <v>19.5</v>
      </c>
      <c r="R398" s="15">
        <f>IFERROR(LOOKUP(Q398,Masterline!$A$2:$A$34,Masterline!$D$2:$D$34)-(Q398-INT(Q398))*LOOKUP(Q398,Masterline!$A$2:$A$34,Masterline!$E$2:$E$34),"")</f>
        <v>3.36</v>
      </c>
      <c r="S398" s="181">
        <f>IFERROR((Q398)*VLOOKUP(C398,'SIEMB. CAMAGUI'!$B$2:$C$103,2,FALSE)*(N398-0.002222*7)*((J398+R398)/2/100)/1000,"")</f>
        <v>425.4929238</v>
      </c>
      <c r="T398" s="173">
        <f t="shared" si="22"/>
        <v>0.123230938</v>
      </c>
      <c r="U398" s="71">
        <f t="shared" si="25"/>
        <v>11825.26433</v>
      </c>
    </row>
    <row r="399">
      <c r="A399" s="109">
        <v>45390.0</v>
      </c>
      <c r="B399" s="2">
        <v>5.0</v>
      </c>
      <c r="C399" s="2" t="s">
        <v>284</v>
      </c>
      <c r="D399" s="9">
        <v>400.0</v>
      </c>
      <c r="E399" s="9">
        <v>2800.0</v>
      </c>
      <c r="F399" s="2" t="s">
        <v>54</v>
      </c>
      <c r="G399" s="17">
        <f t="array" ref="G399">IFERROR(E399*INDEX(PRECIOS!$B$2:$E$44,MATCH(F399,PRECIOS!$B$2:$B$44,0),4),"")</f>
        <v>2744</v>
      </c>
      <c r="H399" s="9">
        <v>17.93</v>
      </c>
      <c r="I399" s="2">
        <f t="shared" si="24"/>
        <v>3.08</v>
      </c>
      <c r="J399" s="15">
        <f>IFERROR(LOOKUP(H399,Masterline!$A$2:$A$34,Masterline!$D$2:$D$34)-(H399-INT(H399))*LOOKUP(H399,Masterline!$A$2:$A$34,Masterline!$E$2:$E$34),"")</f>
        <v>3.54756</v>
      </c>
      <c r="K399" s="28">
        <f t="shared" si="23"/>
        <v>628854.1805</v>
      </c>
      <c r="L399" s="117">
        <f>iferror(E399/(VLOOKUP(C399,'SIEMB. CAMAGUI'!$B$2:$C$103,2,FALSE)*N399*I399/1000),"")</f>
        <v>1.527883881</v>
      </c>
      <c r="M399" s="118">
        <f>IFERROR(K399/VLOOKUP(C399,'SIEMB. CAMAGUI'!$B$2:$C$103,2,FALSE),"")</f>
        <v>0.8983631149</v>
      </c>
      <c r="N399" s="23">
        <v>0.85</v>
      </c>
      <c r="O399" s="71">
        <f>IFERROR(N399*VLOOKUP(C399,'SIEMB. CAMAGUI'!$B$2:$D$103,3,FALSE),"")</f>
        <v>141666.6667</v>
      </c>
      <c r="P399" s="2">
        <v>2.0</v>
      </c>
      <c r="Q399" s="2">
        <f t="shared" si="21"/>
        <v>19.93</v>
      </c>
      <c r="R399" s="15">
        <f>IFERROR(LOOKUP(Q399,Masterline!$A$2:$A$34,Masterline!$D$2:$D$34)-(Q399-INT(Q399))*LOOKUP(Q399,Masterline!$A$2:$A$34,Masterline!$E$2:$E$34),"")</f>
        <v>3.31872</v>
      </c>
      <c r="S399" s="181">
        <f>IFERROR((Q399)*VLOOKUP(C399,'SIEMB. CAMAGUI'!$B$2:$C$103,2,FALSE)*(N399-0.002222*7)*((J399+R399)/2/100)/1000,"")</f>
        <v>399.6640544</v>
      </c>
      <c r="T399" s="173">
        <f t="shared" si="22"/>
        <v>-0.0839864023</v>
      </c>
      <c r="U399" s="71">
        <f t="shared" si="25"/>
        <v>11275.35546</v>
      </c>
    </row>
    <row r="400">
      <c r="A400" s="109">
        <v>45390.0</v>
      </c>
      <c r="B400" s="2">
        <v>6.0</v>
      </c>
      <c r="C400" s="2" t="s">
        <v>243</v>
      </c>
      <c r="D400" s="9">
        <v>600.0</v>
      </c>
      <c r="E400" s="9">
        <v>4200.0</v>
      </c>
      <c r="F400" s="2" t="s">
        <v>54</v>
      </c>
      <c r="G400" s="17">
        <f t="array" ref="G400">IFERROR(E400*INDEX(PRECIOS!$B$2:$E$44,MATCH(F400,PRECIOS!$B$2:$B$44,0),4),"")</f>
        <v>4116</v>
      </c>
      <c r="H400" s="9">
        <v>18.61</v>
      </c>
      <c r="I400" s="2">
        <f t="shared" si="24"/>
        <v>2.97</v>
      </c>
      <c r="J400" s="15">
        <f>IFERROR(LOOKUP(H400,Masterline!$A$2:$A$34,Masterline!$D$2:$D$34)-(H400-INT(H400))*LOOKUP(H400,Masterline!$A$2:$A$34,Masterline!$E$2:$E$34),"")</f>
        <v>3.46212</v>
      </c>
      <c r="K400" s="28">
        <f t="shared" si="23"/>
        <v>931242.4408</v>
      </c>
      <c r="L400" s="117">
        <f>iferror(E400/(VLOOKUP(C400,'SIEMB. CAMAGUI'!$B$2:$C$103,2,FALSE)*N400*I400/1000),"")</f>
        <v>1.60697888</v>
      </c>
      <c r="M400" s="118">
        <f>IFERROR(K400/VLOOKUP(C400,'SIEMB. CAMAGUI'!$B$2:$C$103,2,FALSE),"")</f>
        <v>0.8465840371</v>
      </c>
      <c r="N400" s="23">
        <v>0.8</v>
      </c>
      <c r="O400" s="71">
        <f>IFERROR(N400*VLOOKUP(C400,'SIEMB. CAMAGUI'!$B$2:$D$103,3,FALSE),"")</f>
        <v>100571.4286</v>
      </c>
      <c r="P400" s="2">
        <v>2.0</v>
      </c>
      <c r="Q400" s="2">
        <f t="shared" si="21"/>
        <v>20.61</v>
      </c>
      <c r="R400" s="15">
        <f>IFERROR(LOOKUP(Q400,Masterline!$A$2:$A$34,Masterline!$D$2:$D$34)-(Q400-INT(Q400))*LOOKUP(Q400,Masterline!$A$2:$A$34,Masterline!$E$2:$E$34),"")</f>
        <v>3.24144</v>
      </c>
      <c r="S400" s="181">
        <f>IFERROR((Q400)*VLOOKUP(C400,'SIEMB. CAMAGUI'!$B$2:$C$103,2,FALSE)*(N400-0.002222*7)*((J400+R400)/2/100)/1000,"")</f>
        <v>596.0864297</v>
      </c>
      <c r="T400" s="173">
        <f t="shared" si="22"/>
        <v>-0.9783925673</v>
      </c>
      <c r="U400" s="71">
        <f t="shared" si="25"/>
        <v>17330.42182</v>
      </c>
    </row>
    <row r="401">
      <c r="A401" s="109">
        <v>45397.0</v>
      </c>
      <c r="B401" s="2">
        <v>1.0</v>
      </c>
      <c r="C401" s="2" t="s">
        <v>313</v>
      </c>
      <c r="D401" s="9">
        <v>650.0</v>
      </c>
      <c r="E401" s="9">
        <v>4375.0</v>
      </c>
      <c r="F401" s="2" t="s">
        <v>54</v>
      </c>
      <c r="G401" s="17">
        <f t="array" ref="G401">IFERROR(E401*INDEX(PRECIOS!$B$2:$E$44,MATCH(F401,PRECIOS!$B$2:$B$44,0),4),"")</f>
        <v>4287.5</v>
      </c>
      <c r="H401" s="9">
        <v>12.0</v>
      </c>
      <c r="I401" s="2">
        <f t="shared" si="24"/>
        <v>3.2</v>
      </c>
      <c r="J401" s="15">
        <f>IFERROR(LOOKUP(H401,Masterline!$A$2:$A$34,Masterline!$D$2:$D$34)-(H401-INT(H401))*LOOKUP(H401,Masterline!$A$2:$A$34,Masterline!$E$2:$E$34),"")</f>
        <v>4.404</v>
      </c>
      <c r="K401" s="28">
        <f t="shared" si="23"/>
        <v>1229942.477</v>
      </c>
      <c r="L401" s="117">
        <f>iferror(E401/(VLOOKUP(C401,'SIEMB. CAMAGUI'!$B$2:$C$103,2,FALSE)*N401*I401/1000),"")</f>
        <v>1.265914352</v>
      </c>
      <c r="M401" s="118">
        <f>IFERROR(K401/VLOOKUP(C401,'SIEMB. CAMAGUI'!$B$2:$C$103,2,FALSE),"")</f>
        <v>1.024952064</v>
      </c>
      <c r="N401" s="23">
        <v>0.9</v>
      </c>
      <c r="O401" s="71">
        <f>IFERROR(N401*VLOOKUP(C401,'SIEMB. CAMAGUI'!$B$2:$D$103,3,FALSE),"")</f>
        <v>131868.1319</v>
      </c>
      <c r="P401" s="2">
        <v>3.0</v>
      </c>
      <c r="Q401" s="2">
        <f t="shared" si="21"/>
        <v>15</v>
      </c>
      <c r="R401" s="15">
        <f>IFERROR(LOOKUP(Q401,Masterline!$A$2:$A$34,Masterline!$D$2:$D$34)-(Q401-INT(Q401))*LOOKUP(Q401,Masterline!$A$2:$A$34,Masterline!$E$2:$E$34),"")</f>
        <v>3.924</v>
      </c>
      <c r="S401" s="181">
        <f>IFERROR((Q401)*VLOOKUP(C401,'SIEMB. CAMAGUI'!$B$2:$C$103,2,FALSE)*(N401-0.002222*7)*((J401+R401)/2/100)/1000,"")</f>
        <v>662.9099659</v>
      </c>
      <c r="T401" s="173">
        <f t="shared" si="22"/>
        <v>3.22749148</v>
      </c>
      <c r="U401" s="71">
        <f t="shared" si="25"/>
        <v>14759.30972</v>
      </c>
    </row>
    <row r="402">
      <c r="A402" s="109">
        <v>45397.0</v>
      </c>
      <c r="B402" s="2">
        <v>2.0</v>
      </c>
      <c r="C402" s="2" t="s">
        <v>315</v>
      </c>
      <c r="D402" s="9">
        <v>400.0</v>
      </c>
      <c r="E402" s="9">
        <v>2425.0</v>
      </c>
      <c r="F402" s="2" t="s">
        <v>54</v>
      </c>
      <c r="G402" s="17">
        <f t="array" ref="G402">IFERROR(E402*INDEX(PRECIOS!$B$2:$E$44,MATCH(F402,PRECIOS!$B$2:$B$44,0),4),"")</f>
        <v>2376.5</v>
      </c>
      <c r="H402" s="9">
        <v>10.34</v>
      </c>
      <c r="I402" s="2">
        <f t="shared" si="24"/>
        <v>3.06</v>
      </c>
      <c r="J402" s="15">
        <f>IFERROR(LOOKUP(H402,Masterline!$A$2:$A$34,Masterline!$D$2:$D$34)-(H402-INT(H402))*LOOKUP(H402,Masterline!$A$2:$A$34,Masterline!$E$2:$E$34),"")</f>
        <v>4.76256</v>
      </c>
      <c r="K402" s="28">
        <f t="shared" si="23"/>
        <v>812267.3423</v>
      </c>
      <c r="L402" s="117">
        <f>iferror(E402/(VLOOKUP(C402,'SIEMB. CAMAGUI'!$B$2:$C$103,2,FALSE)*N402*I402/1000),"")</f>
        <v>1.08708321</v>
      </c>
      <c r="M402" s="118">
        <f>IFERROR(K402/VLOOKUP(C402,'SIEMB. CAMAGUI'!$B$2:$C$103,2,FALSE),"")</f>
        <v>1.002799188</v>
      </c>
      <c r="N402" s="23">
        <v>0.9</v>
      </c>
      <c r="O402" s="71">
        <f>IFERROR(N402*VLOOKUP(C402,'SIEMB. CAMAGUI'!$B$2:$D$103,3,FALSE),"")</f>
        <v>121500</v>
      </c>
      <c r="P402" s="2">
        <v>3.0</v>
      </c>
      <c r="Q402" s="2">
        <f t="shared" si="21"/>
        <v>13.34</v>
      </c>
      <c r="R402" s="15">
        <f>IFERROR(LOOKUP(Q402,Masterline!$A$2:$A$34,Masterline!$D$2:$D$34)-(Q402-INT(Q402))*LOOKUP(Q402,Masterline!$A$2:$A$34,Masterline!$E$2:$E$34),"")</f>
        <v>4.19496</v>
      </c>
      <c r="S402" s="181">
        <f>IFERROR((Q402)*VLOOKUP(C402,'SIEMB. CAMAGUI'!$B$2:$C$103,2,FALSE)*(N402-0.002222*7)*((J402+R402)/2/100)/1000,"")</f>
        <v>428.0258136</v>
      </c>
      <c r="T402" s="173">
        <f t="shared" si="22"/>
        <v>7.006453396</v>
      </c>
      <c r="U402" s="71">
        <f t="shared" si="25"/>
        <v>8398.844319</v>
      </c>
    </row>
    <row r="403">
      <c r="A403" s="109">
        <v>45397.0</v>
      </c>
      <c r="B403" s="2">
        <v>3.0</v>
      </c>
      <c r="C403" s="2" t="s">
        <v>316</v>
      </c>
      <c r="D403" s="9">
        <v>525.0</v>
      </c>
      <c r="E403" s="9">
        <v>3300.0</v>
      </c>
      <c r="F403" s="2" t="s">
        <v>54</v>
      </c>
      <c r="G403" s="17">
        <f t="array" ref="G403">IFERROR(E403*INDEX(PRECIOS!$B$2:$E$44,MATCH(F403,PRECIOS!$B$2:$B$44,0),4),"")</f>
        <v>3234</v>
      </c>
      <c r="H403" s="9">
        <v>10.2</v>
      </c>
      <c r="I403" s="2">
        <f t="shared" si="24"/>
        <v>2.43</v>
      </c>
      <c r="J403" s="15">
        <f>IFERROR(LOOKUP(H403,Masterline!$A$2:$A$34,Masterline!$D$2:$D$34)-(H403-INT(H403))*LOOKUP(H403,Masterline!$A$2:$A$34,Masterline!$E$2:$E$34),"")</f>
        <v>4.7928</v>
      </c>
      <c r="K403" s="28">
        <f t="shared" si="23"/>
        <v>1073914.794</v>
      </c>
      <c r="L403" s="117">
        <f>iferror(E403/(VLOOKUP(C403,'SIEMB. CAMAGUI'!$B$2:$C$103,2,FALSE)*N403*I403/1000),"")</f>
        <v>1.437063165</v>
      </c>
      <c r="M403" s="118">
        <f>IFERROR(K403/VLOOKUP(C403,'SIEMB. CAMAGUI'!$B$2:$C$103,2,FALSE),"")</f>
        <v>1.022775994</v>
      </c>
      <c r="N403" s="23">
        <v>0.9</v>
      </c>
      <c r="O403" s="71">
        <f>IFERROR(N403*VLOOKUP(C403,'SIEMB. CAMAGUI'!$B$2:$D$103,3,FALSE),"")</f>
        <v>135000</v>
      </c>
      <c r="P403" s="2">
        <v>3.0</v>
      </c>
      <c r="Q403" s="2">
        <f t="shared" si="21"/>
        <v>13.2</v>
      </c>
      <c r="R403" s="15">
        <f>IFERROR(LOOKUP(Q403,Masterline!$A$2:$A$34,Masterline!$D$2:$D$34)-(Q403-INT(Q403))*LOOKUP(Q403,Masterline!$A$2:$A$34,Masterline!$E$2:$E$34),"")</f>
        <v>4.2168</v>
      </c>
      <c r="S403" s="181">
        <f>IFERROR((Q403)*VLOOKUP(C403,'SIEMB. CAMAGUI'!$B$2:$C$103,2,FALSE)*(N403-0.002222*7)*((J403+R403)/2/100)/1000,"")</f>
        <v>552.2173744</v>
      </c>
      <c r="T403" s="173">
        <f t="shared" si="22"/>
        <v>6.804343609</v>
      </c>
      <c r="U403" s="71">
        <f t="shared" si="25"/>
        <v>10953.9309</v>
      </c>
    </row>
    <row r="404">
      <c r="A404" s="109">
        <v>45397.0</v>
      </c>
      <c r="B404" s="2">
        <v>4.0</v>
      </c>
      <c r="C404" s="2" t="s">
        <v>282</v>
      </c>
      <c r="E404" s="9">
        <v>800.0</v>
      </c>
      <c r="F404" s="2" t="s">
        <v>54</v>
      </c>
      <c r="G404" s="17">
        <f t="array" ref="G404">IFERROR(E404*INDEX(PRECIOS!$B$2:$E$44,MATCH(F404,PRECIOS!$B$2:$B$44,0),4),"")</f>
        <v>784</v>
      </c>
      <c r="I404" s="2">
        <f t="shared" si="24"/>
        <v>-17.5</v>
      </c>
      <c r="J404" s="15" t="str">
        <f>IFERROR(LOOKUP(H404,Masterline!$A$2:$A$34,Masterline!$D$2:$D$34)-(H404-INT(H404))*LOOKUP(H404,Masterline!$A$2:$A$34,Masterline!$E$2:$E$34),"")</f>
        <v/>
      </c>
      <c r="K404" s="28" t="str">
        <f t="shared" si="23"/>
        <v/>
      </c>
      <c r="L404" s="117" t="str">
        <f>iferror(E404/(VLOOKUP(C404,'SIEMB. CAMAGUI'!$B$2:$C$103,2,FALSE)*N404*I404/1000),"")</f>
        <v/>
      </c>
      <c r="M404" s="118">
        <f>IFERROR(K404/VLOOKUP(C404,'SIEMB. CAMAGUI'!$B$2:$C$103,2,FALSE),"")</f>
        <v>0</v>
      </c>
      <c r="N404" s="23">
        <v>0.0</v>
      </c>
      <c r="O404" s="71">
        <f>IFERROR(N404*VLOOKUP(C404,'SIEMB. CAMAGUI'!$B$2:$D$103,3,FALSE),"")</f>
        <v>0</v>
      </c>
      <c r="P404" s="2">
        <v>0.0</v>
      </c>
      <c r="Q404" s="2">
        <f t="shared" si="21"/>
        <v>0</v>
      </c>
      <c r="R404" s="15" t="str">
        <f>IFERROR(LOOKUP(Q404,Masterline!$A$2:$A$34,Masterline!$D$2:$D$34)-(Q404-INT(Q404))*LOOKUP(Q404,Masterline!$A$2:$A$34,Masterline!$E$2:$E$34),"")</f>
        <v/>
      </c>
      <c r="S404" s="181">
        <f>IFERROR((Q404)*VLOOKUP(C404,'SIEMB. CAMAGUI'!$B$2:$C$103,2,FALSE)*(N404-0.002222*7)*((J404+R404)/2/100)/1000,"")</f>
        <v>0</v>
      </c>
      <c r="T404" s="173">
        <f t="shared" si="22"/>
        <v>0</v>
      </c>
      <c r="U404" s="71">
        <f t="shared" si="25"/>
        <v>0</v>
      </c>
    </row>
    <row r="405">
      <c r="A405" s="109">
        <v>45397.0</v>
      </c>
      <c r="B405" s="2">
        <v>5.0</v>
      </c>
      <c r="C405" s="2" t="s">
        <v>284</v>
      </c>
      <c r="E405" s="9">
        <v>775.0</v>
      </c>
      <c r="F405" s="2" t="s">
        <v>54</v>
      </c>
      <c r="G405" s="17">
        <f t="array" ref="G405">IFERROR(E405*INDEX(PRECIOS!$B$2:$E$44,MATCH(F405,PRECIOS!$B$2:$B$44,0),4),"")</f>
        <v>759.5</v>
      </c>
      <c r="I405" s="2">
        <f t="shared" si="24"/>
        <v>-17.93</v>
      </c>
      <c r="J405" s="15" t="str">
        <f>IFERROR(LOOKUP(H405,Masterline!$A$2:$A$34,Masterline!$D$2:$D$34)-(H405-INT(H405))*LOOKUP(H405,Masterline!$A$2:$A$34,Masterline!$E$2:$E$34),"")</f>
        <v/>
      </c>
      <c r="K405" s="28" t="str">
        <f t="shared" si="23"/>
        <v/>
      </c>
      <c r="L405" s="117" t="str">
        <f>iferror(E405/(VLOOKUP(C405,'SIEMB. CAMAGUI'!$B$2:$C$103,2,FALSE)*N405*I405/1000),"")</f>
        <v/>
      </c>
      <c r="M405" s="118">
        <f>IFERROR(K405/VLOOKUP(C405,'SIEMB. CAMAGUI'!$B$2:$C$103,2,FALSE),"")</f>
        <v>0</v>
      </c>
      <c r="N405" s="23">
        <v>0.0</v>
      </c>
      <c r="O405" s="71">
        <f>IFERROR(N405*VLOOKUP(C405,'SIEMB. CAMAGUI'!$B$2:$D$103,3,FALSE),"")</f>
        <v>0</v>
      </c>
      <c r="P405" s="2">
        <v>0.0</v>
      </c>
      <c r="Q405" s="2">
        <f t="shared" si="21"/>
        <v>0</v>
      </c>
      <c r="R405" s="15" t="str">
        <f>IFERROR(LOOKUP(Q405,Masterline!$A$2:$A$34,Masterline!$D$2:$D$34)-(Q405-INT(Q405))*LOOKUP(Q405,Masterline!$A$2:$A$34,Masterline!$E$2:$E$34),"")</f>
        <v/>
      </c>
      <c r="S405" s="181">
        <f>IFERROR((Q405)*VLOOKUP(C405,'SIEMB. CAMAGUI'!$B$2:$C$103,2,FALSE)*(N405-0.002222*7)*((J405+R405)/2/100)/1000,"")</f>
        <v>0</v>
      </c>
      <c r="T405" s="173">
        <f t="shared" si="22"/>
        <v>0</v>
      </c>
      <c r="U405" s="71">
        <f t="shared" si="25"/>
        <v>0</v>
      </c>
    </row>
    <row r="406">
      <c r="A406" s="109">
        <v>45404.0</v>
      </c>
      <c r="B406" s="2">
        <v>1.0</v>
      </c>
      <c r="C406" s="2" t="s">
        <v>313</v>
      </c>
      <c r="D406" s="9">
        <v>725.0</v>
      </c>
      <c r="E406" s="9">
        <v>4850.0</v>
      </c>
      <c r="F406" s="2" t="s">
        <v>56</v>
      </c>
      <c r="G406" s="17">
        <f t="array" ref="G406">IFERROR(E406*INDEX(PRECIOS!$B$2:$E$44,MATCH(F406,PRECIOS!$B$2:$B$44,0),4),"")</f>
        <v>6518.4</v>
      </c>
      <c r="H406" s="9">
        <v>14.11</v>
      </c>
      <c r="I406" s="2">
        <f t="shared" si="24"/>
        <v>2.11</v>
      </c>
      <c r="J406" s="15">
        <f>IFERROR(LOOKUP(H406,Masterline!$A$2:$A$34,Masterline!$D$2:$D$34)-(H406-INT(H406))*LOOKUP(H406,Masterline!$A$2:$A$34,Masterline!$E$2:$E$34),"")</f>
        <v>4.06416</v>
      </c>
      <c r="K406" s="28">
        <f t="shared" si="23"/>
        <v>1264271.057</v>
      </c>
      <c r="L406" s="117">
        <f>iferror(E406/(VLOOKUP(C406,'SIEMB. CAMAGUI'!$B$2:$C$103,2,FALSE)*N406*I406/1000),"")</f>
        <v>2.016296666</v>
      </c>
      <c r="M406" s="118">
        <f>IFERROR(K406/VLOOKUP(C406,'SIEMB. CAMAGUI'!$B$2:$C$103,2,FALSE),"")</f>
        <v>1.053559214</v>
      </c>
      <c r="N406" s="23">
        <v>0.95</v>
      </c>
      <c r="O406" s="71">
        <f>IFERROR(N406*VLOOKUP(C406,'SIEMB. CAMAGUI'!$B$2:$D$103,3,FALSE),"")</f>
        <v>139194.1392</v>
      </c>
      <c r="P406" s="2">
        <v>3.0</v>
      </c>
      <c r="Q406" s="2">
        <f t="shared" si="21"/>
        <v>17.11</v>
      </c>
      <c r="R406" s="15">
        <f>IFERROR(LOOKUP(Q406,Masterline!$A$2:$A$34,Masterline!$D$2:$D$34)-(Q406-INT(Q406))*LOOKUP(Q406,Masterline!$A$2:$A$34,Masterline!$E$2:$E$34),"")</f>
        <v>3.63612</v>
      </c>
      <c r="S406" s="181">
        <f>IFERROR((Q406)*VLOOKUP(C406,'SIEMB. CAMAGUI'!$B$2:$C$103,2,FALSE)*(N406-0.002222*7)*((J406+R406)/2/100)/1000,"")</f>
        <v>738.6896034</v>
      </c>
      <c r="T406" s="173">
        <f t="shared" si="22"/>
        <v>3.422400859</v>
      </c>
      <c r="U406" s="71">
        <f t="shared" si="25"/>
        <v>17838.86461</v>
      </c>
    </row>
    <row r="407">
      <c r="A407" s="109">
        <v>45404.0</v>
      </c>
      <c r="B407" s="2">
        <v>2.0</v>
      </c>
      <c r="C407" s="2" t="s">
        <v>315</v>
      </c>
      <c r="D407" s="9">
        <v>450.0</v>
      </c>
      <c r="E407" s="9">
        <v>3100.0</v>
      </c>
      <c r="F407" s="2" t="s">
        <v>56</v>
      </c>
      <c r="G407" s="17">
        <f t="array" ref="G407">IFERROR(E407*INDEX(PRECIOS!$B$2:$E$44,MATCH(F407,PRECIOS!$B$2:$B$44,0),4),"")</f>
        <v>4166.4</v>
      </c>
      <c r="H407" s="9">
        <v>14.25</v>
      </c>
      <c r="I407" s="2">
        <f t="shared" si="24"/>
        <v>3.91</v>
      </c>
      <c r="J407" s="15">
        <f>IFERROR(LOOKUP(H407,Masterline!$A$2:$A$34,Masterline!$D$2:$D$34)-(H407-INT(H407))*LOOKUP(H407,Masterline!$A$2:$A$34,Masterline!$E$2:$E$34),"")</f>
        <v>4.044</v>
      </c>
      <c r="K407" s="28">
        <f t="shared" si="23"/>
        <v>780883.9606</v>
      </c>
      <c r="L407" s="117">
        <f>iferror(E407/(VLOOKUP(C407,'SIEMB. CAMAGUI'!$B$2:$C$103,2,FALSE)*N407*I407/1000),"")</f>
        <v>1.087570473</v>
      </c>
      <c r="M407" s="118">
        <f>IFERROR(K407/VLOOKUP(C407,'SIEMB. CAMAGUI'!$B$2:$C$103,2,FALSE),"")</f>
        <v>0.9640542724</v>
      </c>
      <c r="N407" s="23">
        <v>0.9</v>
      </c>
      <c r="O407" s="71">
        <f>IFERROR(N407*VLOOKUP(C407,'SIEMB. CAMAGUI'!$B$2:$D$103,3,FALSE),"")</f>
        <v>121500</v>
      </c>
      <c r="P407" s="2">
        <v>3.0</v>
      </c>
      <c r="Q407" s="2">
        <f t="shared" si="21"/>
        <v>17.25</v>
      </c>
      <c r="R407" s="15">
        <f>IFERROR(LOOKUP(Q407,Masterline!$A$2:$A$34,Masterline!$D$2:$D$34)-(Q407-INT(Q407))*LOOKUP(Q407,Masterline!$A$2:$A$34,Masterline!$E$2:$E$34),"")</f>
        <v>3.621</v>
      </c>
      <c r="S407" s="181">
        <f>IFERROR((Q407)*VLOOKUP(C407,'SIEMB. CAMAGUI'!$B$2:$C$103,2,FALSE)*(N407-0.002222*7)*((J407+R407)/2/100)/1000,"")</f>
        <v>473.6173505</v>
      </c>
      <c r="T407" s="173">
        <f t="shared" si="22"/>
        <v>5.904337623</v>
      </c>
      <c r="U407" s="71">
        <f t="shared" si="25"/>
        <v>11127.59644</v>
      </c>
    </row>
    <row r="408">
      <c r="A408" s="109">
        <v>45404.0</v>
      </c>
      <c r="B408" s="2">
        <v>3.0</v>
      </c>
      <c r="C408" s="2" t="s">
        <v>316</v>
      </c>
      <c r="D408" s="9">
        <v>525.0</v>
      </c>
      <c r="E408" s="9">
        <v>3575.0</v>
      </c>
      <c r="F408" s="2" t="s">
        <v>56</v>
      </c>
      <c r="G408" s="17">
        <f t="array" ref="G408">IFERROR(E408*INDEX(PRECIOS!$B$2:$E$44,MATCH(F408,PRECIOS!$B$2:$B$44,0),4),"")</f>
        <v>4804.8</v>
      </c>
      <c r="H408" s="9">
        <v>12.59</v>
      </c>
      <c r="I408" s="2">
        <f t="shared" si="24"/>
        <v>2.39</v>
      </c>
      <c r="J408" s="15">
        <f>IFERROR(LOOKUP(H408,Masterline!$A$2:$A$34,Masterline!$D$2:$D$34)-(H408-INT(H408))*LOOKUP(H408,Masterline!$A$2:$A$34,Masterline!$E$2:$E$34),"")</f>
        <v>4.31904</v>
      </c>
      <c r="K408" s="28">
        <f t="shared" si="23"/>
        <v>965486.8146</v>
      </c>
      <c r="L408" s="117">
        <f>iferror(E408/(VLOOKUP(C408,'SIEMB. CAMAGUI'!$B$2:$C$103,2,FALSE)*N408*I408/1000),"")</f>
        <v>1.675984201</v>
      </c>
      <c r="M408" s="118">
        <f>IFERROR(K408/VLOOKUP(C408,'SIEMB. CAMAGUI'!$B$2:$C$103,2,FALSE),"")</f>
        <v>0.919511252</v>
      </c>
      <c r="N408" s="23">
        <v>0.85</v>
      </c>
      <c r="O408" s="71">
        <f>IFERROR(N408*VLOOKUP(C408,'SIEMB. CAMAGUI'!$B$2:$D$103,3,FALSE),"")</f>
        <v>127500</v>
      </c>
      <c r="P408" s="2">
        <v>3.0</v>
      </c>
      <c r="Q408" s="2">
        <f t="shared" si="21"/>
        <v>15.59</v>
      </c>
      <c r="R408" s="15">
        <f>IFERROR(LOOKUP(Q408,Masterline!$A$2:$A$34,Masterline!$D$2:$D$34)-(Q408-INT(Q408))*LOOKUP(Q408,Masterline!$A$2:$A$34,Masterline!$E$2:$E$34),"")</f>
        <v>3.8532</v>
      </c>
      <c r="S408" s="181">
        <f>IFERROR((Q408)*VLOOKUP(C408,'SIEMB. CAMAGUI'!$B$2:$C$103,2,FALSE)*(N408-0.002222*7)*((J408+R408)/2/100)/1000,"")</f>
        <v>558.1420821</v>
      </c>
      <c r="T408" s="173">
        <f t="shared" si="22"/>
        <v>8.285520525</v>
      </c>
      <c r="U408" s="71">
        <f t="shared" si="25"/>
        <v>12155.479</v>
      </c>
    </row>
    <row r="409">
      <c r="A409" s="109">
        <v>45404.0</v>
      </c>
      <c r="B409" s="2">
        <v>4.0</v>
      </c>
      <c r="C409" s="2" t="s">
        <v>317</v>
      </c>
      <c r="D409" s="9">
        <v>62.0</v>
      </c>
      <c r="E409" s="9">
        <v>112.0</v>
      </c>
      <c r="F409" s="2" t="s">
        <v>54</v>
      </c>
      <c r="G409" s="17">
        <f t="array" ref="G409">IFERROR(E409*INDEX(PRECIOS!$B$2:$E$44,MATCH(F409,PRECIOS!$B$2:$B$44,0),4),"")</f>
        <v>109.76</v>
      </c>
      <c r="H409" s="9">
        <v>1.5</v>
      </c>
      <c r="I409" s="2">
        <f t="shared" si="24"/>
        <v>0</v>
      </c>
      <c r="J409" s="15">
        <f>IFERROR(LOOKUP(H409,Masterline!$A$2:$A$34,Masterline!$D$2:$D$34)-(H409-INT(H409))*LOOKUP(H409,Masterline!$A$2:$A$34,Masterline!$E$2:$E$34),"")</f>
        <v>13.176</v>
      </c>
      <c r="K409" s="28">
        <f t="shared" si="23"/>
        <v>313701.6798</v>
      </c>
      <c r="L409" s="117" t="str">
        <f>iferror(E409/(VLOOKUP(C409,'SIEMB. CAMAGUI'!$B$2:$C$103,2,FALSE)*N409*I409/1000),"")</f>
        <v/>
      </c>
      <c r="M409" s="118">
        <f>IFERROR(K409/VLOOKUP(C409,'SIEMB. CAMAGUI'!$B$2:$C$103,2,FALSE),"")</f>
        <v>0.4021816408</v>
      </c>
      <c r="N409" s="23">
        <v>0.7</v>
      </c>
      <c r="O409" s="71">
        <f>IFERROR(N409*VLOOKUP(C409,'SIEMB. CAMAGUI'!$B$2:$D$103,3,FALSE),"")</f>
        <v>113750</v>
      </c>
      <c r="P409" s="2">
        <v>2.0</v>
      </c>
      <c r="Q409" s="2">
        <f t="shared" si="21"/>
        <v>3.5</v>
      </c>
      <c r="R409" s="15">
        <f>IFERROR(LOOKUP(Q409,Masterline!$A$2:$A$34,Masterline!$D$2:$D$34)-(Q409-INT(Q409))*LOOKUP(Q409,Masterline!$A$2:$A$34,Masterline!$E$2:$E$34),"")</f>
        <v>9.078</v>
      </c>
      <c r="S409" s="181">
        <f>IFERROR((Q409)*VLOOKUP(C409,'SIEMB. CAMAGUI'!$B$2:$C$103,2,FALSE)*(N409-0.002222*7)*((J409+R409)/2/100)/1000,"")</f>
        <v>207.9121765</v>
      </c>
      <c r="T409" s="173">
        <f t="shared" si="22"/>
        <v>36.47804413</v>
      </c>
      <c r="U409" s="71">
        <f t="shared" si="25"/>
        <v>470.5525197</v>
      </c>
    </row>
    <row r="410">
      <c r="A410" s="109">
        <v>45404.0</v>
      </c>
      <c r="B410" s="2">
        <v>5.0</v>
      </c>
      <c r="C410" s="2" t="s">
        <v>319</v>
      </c>
      <c r="D410" s="9">
        <v>50.0</v>
      </c>
      <c r="E410" s="9">
        <v>87.5</v>
      </c>
      <c r="F410" s="2" t="s">
        <v>54</v>
      </c>
      <c r="G410" s="17">
        <f t="array" ref="G410">IFERROR(E410*INDEX(PRECIOS!$B$2:$E$44,MATCH(F410,PRECIOS!$B$2:$B$44,0),4),"")</f>
        <v>85.75</v>
      </c>
      <c r="H410" s="9">
        <v>1.42</v>
      </c>
      <c r="I410" s="2">
        <f t="shared" si="24"/>
        <v>0</v>
      </c>
      <c r="J410" s="15">
        <f>IFERROR(LOOKUP(H410,Masterline!$A$2:$A$34,Masterline!$D$2:$D$34)-(H410-INT(H410))*LOOKUP(H410,Masterline!$A$2:$A$34,Masterline!$E$2:$E$34),"")</f>
        <v>13.32576</v>
      </c>
      <c r="K410" s="28">
        <f t="shared" si="23"/>
        <v>264234.5923</v>
      </c>
      <c r="L410" s="117" t="str">
        <f>iferror(E410/(VLOOKUP(C410,'SIEMB. CAMAGUI'!$B$2:$C$103,2,FALSE)*N410*I410/1000),"")</f>
        <v/>
      </c>
      <c r="M410" s="118">
        <f>IFERROR(K410/VLOOKUP(C410,'SIEMB. CAMAGUI'!$B$2:$C$103,2,FALSE),"")</f>
        <v>0.377477989</v>
      </c>
      <c r="N410" s="23">
        <v>0.7</v>
      </c>
      <c r="O410" s="71">
        <f>IFERROR(N410*VLOOKUP(C410,'SIEMB. CAMAGUI'!$B$2:$D$103,3,FALSE),"")</f>
        <v>116666.6667</v>
      </c>
      <c r="P410" s="2">
        <v>2.0</v>
      </c>
      <c r="Q410" s="2">
        <f t="shared" si="21"/>
        <v>3.42</v>
      </c>
      <c r="R410" s="15">
        <f>IFERROR(LOOKUP(Q410,Masterline!$A$2:$A$34,Masterline!$D$2:$D$34)-(Q410-INT(Q410))*LOOKUP(Q410,Masterline!$A$2:$A$34,Masterline!$E$2:$E$34),"")</f>
        <v>9.16536</v>
      </c>
      <c r="S410" s="181">
        <f>IFERROR((Q410)*VLOOKUP(C410,'SIEMB. CAMAGUI'!$B$2:$C$103,2,FALSE)*(N410-0.002222*7)*((J410+R410)/2/100)/1000,"")</f>
        <v>184.2656667</v>
      </c>
      <c r="T410" s="173">
        <f t="shared" si="22"/>
        <v>33.56641668</v>
      </c>
      <c r="U410" s="71">
        <f t="shared" si="25"/>
        <v>375.2131211</v>
      </c>
    </row>
    <row r="411">
      <c r="A411" s="109">
        <v>45404.0</v>
      </c>
      <c r="B411" s="2">
        <v>6.0</v>
      </c>
      <c r="C411" s="2" t="s">
        <v>320</v>
      </c>
      <c r="D411" s="9">
        <v>87.5</v>
      </c>
      <c r="E411" s="9">
        <v>162.5</v>
      </c>
      <c r="F411" s="2" t="s">
        <v>54</v>
      </c>
      <c r="G411" s="17">
        <f t="array" ref="G411">IFERROR(E411*INDEX(PRECIOS!$B$2:$E$44,MATCH(F411,PRECIOS!$B$2:$B$44,0),4),"")</f>
        <v>159.25</v>
      </c>
      <c r="H411" s="9">
        <v>1.5</v>
      </c>
      <c r="I411" s="2">
        <f t="shared" si="24"/>
        <v>0</v>
      </c>
      <c r="J411" s="15">
        <f>IFERROR(LOOKUP(H411,Masterline!$A$2:$A$34,Masterline!$D$2:$D$34)-(H411-INT(H411))*LOOKUP(H411,Masterline!$A$2:$A$34,Masterline!$E$2:$E$34),"")</f>
        <v>13.176</v>
      </c>
      <c r="K411" s="28">
        <f t="shared" si="23"/>
        <v>442724.1449</v>
      </c>
      <c r="L411" s="117" t="str">
        <f>iferror(E411/(VLOOKUP(C411,'SIEMB. CAMAGUI'!$B$2:$C$103,2,FALSE)*N411*I411/1000),"")</f>
        <v/>
      </c>
      <c r="M411" s="118">
        <f>IFERROR(K411/VLOOKUP(C411,'SIEMB. CAMAGUI'!$B$2:$C$103,2,FALSE),"")</f>
        <v>0.3541793159</v>
      </c>
      <c r="N411" s="23">
        <v>0.7</v>
      </c>
      <c r="O411" s="71">
        <f>IFERROR(N411*VLOOKUP(C411,'SIEMB. CAMAGUI'!$B$2:$D$103,3,FALSE),"")</f>
        <v>100000</v>
      </c>
      <c r="P411" s="2">
        <v>2.0</v>
      </c>
      <c r="Q411" s="2">
        <f t="shared" si="21"/>
        <v>3.5</v>
      </c>
      <c r="R411" s="15">
        <f>IFERROR(LOOKUP(Q411,Masterline!$A$2:$A$34,Masterline!$D$2:$D$34)-(Q411-INT(Q411))*LOOKUP(Q411,Masterline!$A$2:$A$34,Masterline!$E$2:$E$34),"")</f>
        <v>9.078</v>
      </c>
      <c r="S411" s="181">
        <f>IFERROR((Q411)*VLOOKUP(C411,'SIEMB. CAMAGUI'!$B$2:$C$103,2,FALSE)*(N411-0.002222*7)*((J411+R411)/2/100)/1000,"")</f>
        <v>333.1925906</v>
      </c>
      <c r="T411" s="173">
        <f t="shared" si="22"/>
        <v>61.42314765</v>
      </c>
      <c r="U411" s="71">
        <f t="shared" si="25"/>
        <v>664.0862174</v>
      </c>
    </row>
    <row r="412">
      <c r="A412" s="109">
        <v>45411.0</v>
      </c>
      <c r="B412" s="2">
        <v>1.0</v>
      </c>
      <c r="C412" s="2" t="s">
        <v>313</v>
      </c>
      <c r="D412" s="9">
        <v>275.0</v>
      </c>
      <c r="E412" s="9">
        <v>2150.0</v>
      </c>
      <c r="F412" s="2" t="s">
        <v>86</v>
      </c>
      <c r="G412" s="17">
        <f t="array" ref="G412">IFERROR(E412*INDEX(PRECIOS!$B$2:$E$44,MATCH(F412,PRECIOS!$B$2:$B$44,0),4),"")</f>
        <v>2537</v>
      </c>
      <c r="H412" s="9">
        <v>17.59</v>
      </c>
      <c r="I412" s="2">
        <f t="shared" si="24"/>
        <v>3.48</v>
      </c>
      <c r="J412" s="15">
        <f>IFERROR(LOOKUP(H412,Masterline!$A$2:$A$34,Masterline!$D$2:$D$34)-(H412-INT(H412))*LOOKUP(H412,Masterline!$A$2:$A$34,Masterline!$E$2:$E$34),"")</f>
        <v>3.58428</v>
      </c>
      <c r="K412" s="28">
        <f t="shared" si="23"/>
        <v>436179.1737</v>
      </c>
      <c r="L412" s="117">
        <f>iferror(E412/(VLOOKUP(C412,'SIEMB. CAMAGUI'!$B$2:$C$103,2,FALSE)*N412*I412/1000),"")</f>
        <v>1.470990695</v>
      </c>
      <c r="M412" s="118">
        <f>IFERROR(K412/VLOOKUP(C412,'SIEMB. CAMAGUI'!$B$2:$C$103,2,FALSE),"")</f>
        <v>0.3634826448</v>
      </c>
      <c r="N412" s="23">
        <v>0.35</v>
      </c>
      <c r="O412" s="71">
        <f>IFERROR(N412*VLOOKUP(C412,'SIEMB. CAMAGUI'!$B$2:$D$103,3,FALSE),"")</f>
        <v>51282.05128</v>
      </c>
      <c r="P412" s="2">
        <v>3.0</v>
      </c>
      <c r="Q412" s="2">
        <f t="shared" si="21"/>
        <v>20.59</v>
      </c>
      <c r="R412" s="15">
        <f>IFERROR(LOOKUP(Q412,Masterline!$A$2:$A$34,Masterline!$D$2:$D$34)-(Q412-INT(Q412))*LOOKUP(Q412,Masterline!$A$2:$A$34,Masterline!$E$2:$E$34),"")</f>
        <v>3.24336</v>
      </c>
      <c r="S412" s="181">
        <f>IFERROR((Q412)*VLOOKUP(C412,'SIEMB. CAMAGUI'!$B$2:$C$103,2,FALSE)*(N412-0.002222*7)*((J412+R412)/2/100)/1000,"")</f>
        <v>282.1007347</v>
      </c>
      <c r="T412" s="173">
        <f t="shared" si="22"/>
        <v>1.775183669</v>
      </c>
      <c r="U412" s="71">
        <f t="shared" si="25"/>
        <v>7672.391666</v>
      </c>
    </row>
    <row r="413">
      <c r="A413" s="109">
        <v>45411.0</v>
      </c>
      <c r="B413" s="2">
        <v>2.0</v>
      </c>
      <c r="C413" s="2" t="s">
        <v>315</v>
      </c>
      <c r="D413" s="9">
        <v>450.0</v>
      </c>
      <c r="E413" s="9">
        <v>3250.0</v>
      </c>
      <c r="F413" s="2" t="s">
        <v>54</v>
      </c>
      <c r="G413" s="17">
        <f t="array" ref="G413">IFERROR(E413*INDEX(PRECIOS!$B$2:$E$44,MATCH(F413,PRECIOS!$B$2:$B$44,0),4),"")</f>
        <v>3185</v>
      </c>
      <c r="H413" s="9">
        <v>17.55</v>
      </c>
      <c r="I413" s="2">
        <f t="shared" si="24"/>
        <v>3.3</v>
      </c>
      <c r="J413" s="15">
        <f>IFERROR(LOOKUP(H413,Masterline!$A$2:$A$34,Masterline!$D$2:$D$34)-(H413-INT(H413))*LOOKUP(H413,Masterline!$A$2:$A$34,Masterline!$E$2:$E$34),"")</f>
        <v>3.5886</v>
      </c>
      <c r="K413" s="28">
        <f t="shared" si="23"/>
        <v>714513.3378</v>
      </c>
      <c r="L413" s="117">
        <f>iferror(E413/(VLOOKUP(C413,'SIEMB. CAMAGUI'!$B$2:$C$103,2,FALSE)*N413*I413/1000),"")</f>
        <v>1.430426267</v>
      </c>
      <c r="M413" s="118">
        <f>IFERROR(K413/VLOOKUP(C413,'SIEMB. CAMAGUI'!$B$2:$C$103,2,FALSE),"")</f>
        <v>0.8821152319</v>
      </c>
      <c r="N413" s="23">
        <v>0.85</v>
      </c>
      <c r="O413" s="71">
        <f>IFERROR(N413*VLOOKUP(C413,'SIEMB. CAMAGUI'!$B$2:$D$103,3,FALSE),"")</f>
        <v>114750</v>
      </c>
      <c r="P413" s="2">
        <v>3.0</v>
      </c>
      <c r="Q413" s="2">
        <f t="shared" si="21"/>
        <v>20.55</v>
      </c>
      <c r="R413" s="15">
        <f>IFERROR(LOOKUP(Q413,Masterline!$A$2:$A$34,Masterline!$D$2:$D$34)-(Q413-INT(Q413))*LOOKUP(Q413,Masterline!$A$2:$A$34,Masterline!$E$2:$E$34),"")</f>
        <v>3.2472</v>
      </c>
      <c r="S413" s="181">
        <f>IFERROR((Q413)*VLOOKUP(C413,'SIEMB. CAMAGUI'!$B$2:$C$103,2,FALSE)*(N413-0.002222*7)*((J413+R413)/2/100)/1000,"")</f>
        <v>474.7384794</v>
      </c>
      <c r="T413" s="173">
        <f t="shared" si="22"/>
        <v>6.184619838</v>
      </c>
      <c r="U413" s="71">
        <f t="shared" si="25"/>
        <v>12539.70908</v>
      </c>
    </row>
    <row r="414">
      <c r="A414" s="109">
        <v>45411.0</v>
      </c>
      <c r="B414" s="2">
        <v>3.0</v>
      </c>
      <c r="C414" s="2" t="s">
        <v>316</v>
      </c>
      <c r="E414" s="9">
        <v>3100.0</v>
      </c>
      <c r="F414" s="2" t="s">
        <v>86</v>
      </c>
      <c r="G414" s="17">
        <f t="array" ref="G414">IFERROR(E414*INDEX(PRECIOS!$B$2:$E$44,MATCH(F414,PRECIOS!$B$2:$B$44,0),4),"")</f>
        <v>3658</v>
      </c>
      <c r="H414" s="9">
        <v>16.5</v>
      </c>
      <c r="I414" s="2">
        <f t="shared" si="24"/>
        <v>3.91</v>
      </c>
      <c r="J414" s="15">
        <f>IFERROR(LOOKUP(H414,Masterline!$A$2:$A$34,Masterline!$D$2:$D$34)-(H414-INT(H414))*LOOKUP(H414,Masterline!$A$2:$A$34,Masterline!$E$2:$E$34),"")</f>
        <v>3.726</v>
      </c>
      <c r="K414" s="28">
        <f t="shared" si="23"/>
        <v>0</v>
      </c>
      <c r="L414" s="117" t="str">
        <f>iferror(E414/(VLOOKUP(C414,'SIEMB. CAMAGUI'!$B$2:$C$103,2,FALSE)*N414*I414/1000),"")</f>
        <v/>
      </c>
      <c r="M414" s="118">
        <f>IFERROR(K414/VLOOKUP(C414,'SIEMB. CAMAGUI'!$B$2:$C$103,2,FALSE),"")</f>
        <v>0</v>
      </c>
      <c r="N414" s="23"/>
      <c r="O414" s="71">
        <f>IFERROR(N414*VLOOKUP(C414,'SIEMB. CAMAGUI'!$B$2:$D$103,3,FALSE),"")</f>
        <v>0</v>
      </c>
      <c r="P414" s="2">
        <v>3.0</v>
      </c>
      <c r="Q414" s="2">
        <f t="shared" si="21"/>
        <v>19.5</v>
      </c>
      <c r="R414" s="15">
        <f>IFERROR(LOOKUP(Q414,Masterline!$A$2:$A$34,Masterline!$D$2:$D$34)-(Q414-INT(Q414))*LOOKUP(Q414,Masterline!$A$2:$A$34,Masterline!$E$2:$E$34),"")</f>
        <v>3.36</v>
      </c>
      <c r="S414" s="181">
        <f>IFERROR((Q414)*VLOOKUP(C414,'SIEMB. CAMAGUI'!$B$2:$C$103,2,FALSE)*(N414-0.002222*7)*((J414+R414)/2/100)/1000,"")</f>
        <v>-11.28332655</v>
      </c>
      <c r="T414" s="173">
        <f t="shared" si="22"/>
        <v>-2.820831639</v>
      </c>
      <c r="U414" s="71">
        <f t="shared" si="25"/>
        <v>0</v>
      </c>
    </row>
    <row r="415">
      <c r="A415" s="109">
        <v>45411.0</v>
      </c>
      <c r="B415" s="2">
        <v>4.0</v>
      </c>
      <c r="C415" s="2" t="s">
        <v>317</v>
      </c>
      <c r="D415" s="9">
        <v>225.0</v>
      </c>
      <c r="E415" s="9">
        <v>950.0</v>
      </c>
      <c r="F415" s="2" t="s">
        <v>56</v>
      </c>
      <c r="G415" s="17">
        <f t="array" ref="G415">IFERROR(E415*INDEX(PRECIOS!$B$2:$E$44,MATCH(F415,PRECIOS!$B$2:$B$44,0),4),"")</f>
        <v>1276.8</v>
      </c>
      <c r="H415" s="9">
        <v>3.41</v>
      </c>
      <c r="I415" s="2">
        <f t="shared" si="24"/>
        <v>1.91</v>
      </c>
      <c r="J415" s="15">
        <f>IFERROR(LOOKUP(H415,Masterline!$A$2:$A$34,Masterline!$D$2:$D$34)-(H415-INT(H415))*LOOKUP(H415,Masterline!$A$2:$A$34,Masterline!$E$2:$E$34),"")</f>
        <v>9.17628</v>
      </c>
      <c r="K415" s="28">
        <f t="shared" si="23"/>
        <v>719053.9597</v>
      </c>
      <c r="L415" s="117">
        <f>iferror(E415/(VLOOKUP(C415,'SIEMB. CAMAGUI'!$B$2:$C$103,2,FALSE)*N415*I415/1000),"")</f>
        <v>0.7501993951</v>
      </c>
      <c r="M415" s="118">
        <f>IFERROR(K415/VLOOKUP(C415,'SIEMB. CAMAGUI'!$B$2:$C$103,2,FALSE),"")</f>
        <v>0.9218640509</v>
      </c>
      <c r="N415" s="23">
        <v>0.85</v>
      </c>
      <c r="O415" s="71">
        <f>IFERROR(N415*VLOOKUP(C415,'SIEMB. CAMAGUI'!$B$2:$D$103,3,FALSE),"")</f>
        <v>138125</v>
      </c>
      <c r="P415" s="2">
        <v>2.4</v>
      </c>
      <c r="Q415" s="2">
        <f t="shared" si="21"/>
        <v>5.81</v>
      </c>
      <c r="R415" s="15">
        <f>IFERROR(LOOKUP(Q415,Masterline!$A$2:$A$34,Masterline!$D$2:$D$34)-(Q415-INT(Q415))*LOOKUP(Q415,Masterline!$A$2:$A$34,Masterline!$E$2:$E$34),"")</f>
        <v>7.00944</v>
      </c>
      <c r="S415" s="181">
        <f>IFERROR((Q415)*VLOOKUP(C415,'SIEMB. CAMAGUI'!$B$2:$C$103,2,FALSE)*(N415-0.002222*7)*((J415+R415)/2/100)/1000,"")</f>
        <v>306.0349309</v>
      </c>
      <c r="T415" s="173">
        <f t="shared" si="22"/>
        <v>20.25873272</v>
      </c>
      <c r="U415" s="71">
        <f t="shared" si="25"/>
        <v>2451.974003</v>
      </c>
    </row>
    <row r="416">
      <c r="A416" s="109">
        <v>45411.0</v>
      </c>
      <c r="B416" s="2">
        <v>5.0</v>
      </c>
      <c r="C416" s="2" t="s">
        <v>319</v>
      </c>
      <c r="D416" s="9">
        <v>200.0</v>
      </c>
      <c r="E416" s="9">
        <v>911.0</v>
      </c>
      <c r="F416" s="2" t="s">
        <v>56</v>
      </c>
      <c r="G416" s="17">
        <f t="array" ref="G416">IFERROR(E416*INDEX(PRECIOS!$B$2:$E$44,MATCH(F416,PRECIOS!$B$2:$B$44,0),4),"")</f>
        <v>1224.384</v>
      </c>
      <c r="H416" s="9">
        <v>3.51</v>
      </c>
      <c r="I416" s="2">
        <f t="shared" si="24"/>
        <v>2.09</v>
      </c>
      <c r="J416" s="15">
        <f>IFERROR(LOOKUP(H416,Masterline!$A$2:$A$34,Masterline!$D$2:$D$34)-(H416-INT(H416))*LOOKUP(H416,Masterline!$A$2:$A$34,Masterline!$E$2:$E$34),"")</f>
        <v>9.06708</v>
      </c>
      <c r="K416" s="28">
        <f t="shared" si="23"/>
        <v>628427.8619</v>
      </c>
      <c r="L416" s="117">
        <f>iferror(E416/(VLOOKUP(C416,'SIEMB. CAMAGUI'!$B$2:$C$103,2,FALSE)*N416*I416/1000),"")</f>
        <v>0.7325801134</v>
      </c>
      <c r="M416" s="118">
        <f>IFERROR(K416/VLOOKUP(C416,'SIEMB. CAMAGUI'!$B$2:$C$103,2,FALSE),"")</f>
        <v>0.8977540884</v>
      </c>
      <c r="N416" s="23">
        <v>0.85</v>
      </c>
      <c r="O416" s="71">
        <f>IFERROR(N416*VLOOKUP(C416,'SIEMB. CAMAGUI'!$B$2:$D$103,3,FALSE),"")</f>
        <v>141666.6667</v>
      </c>
      <c r="P416" s="2">
        <v>2.4</v>
      </c>
      <c r="Q416" s="2">
        <f t="shared" si="21"/>
        <v>5.91</v>
      </c>
      <c r="R416" s="15">
        <f>IFERROR(LOOKUP(Q416,Masterline!$A$2:$A$34,Masterline!$D$2:$D$34)-(Q416-INT(Q416))*LOOKUP(Q416,Masterline!$A$2:$A$34,Masterline!$E$2:$E$34),"")</f>
        <v>6.95184</v>
      </c>
      <c r="S416" s="181">
        <f>IFERROR((Q416)*VLOOKUP(C416,'SIEMB. CAMAGUI'!$B$2:$C$103,2,FALSE)*(N416-0.002222*7)*((J416+R416)/2/100)/1000,"")</f>
        <v>276.4948171</v>
      </c>
      <c r="T416" s="173">
        <f t="shared" si="22"/>
        <v>19.12370428</v>
      </c>
      <c r="U416" s="71">
        <f t="shared" si="25"/>
        <v>2205.781795</v>
      </c>
    </row>
    <row r="417">
      <c r="A417" s="109">
        <v>45411.0</v>
      </c>
      <c r="B417" s="2">
        <v>6.0</v>
      </c>
      <c r="C417" s="2" t="s">
        <v>320</v>
      </c>
      <c r="D417" s="9">
        <v>375.0</v>
      </c>
      <c r="E417" s="9">
        <v>1649.0</v>
      </c>
      <c r="F417" s="2" t="s">
        <v>56</v>
      </c>
      <c r="G417" s="17">
        <f t="array" ref="G417">IFERROR(E417*INDEX(PRECIOS!$B$2:$E$44,MATCH(F417,PRECIOS!$B$2:$B$44,0),4),"")</f>
        <v>2216.256</v>
      </c>
      <c r="H417" s="9">
        <v>3.51</v>
      </c>
      <c r="I417" s="2">
        <f t="shared" si="24"/>
        <v>2.01</v>
      </c>
      <c r="J417" s="15">
        <f>IFERROR(LOOKUP(H417,Masterline!$A$2:$A$34,Masterline!$D$2:$D$34)-(H417-INT(H417))*LOOKUP(H417,Masterline!$A$2:$A$34,Masterline!$E$2:$E$34),"")</f>
        <v>9.06708</v>
      </c>
      <c r="K417" s="28">
        <f t="shared" si="23"/>
        <v>1178302.241</v>
      </c>
      <c r="L417" s="117">
        <f>iferror(E417/(VLOOKUP(C417,'SIEMB. CAMAGUI'!$B$2:$C$103,2,FALSE)*N417*I417/1000),"")</f>
        <v>0.7721393035</v>
      </c>
      <c r="M417" s="118">
        <f>IFERROR(K417/VLOOKUP(C417,'SIEMB. CAMAGUI'!$B$2:$C$103,2,FALSE),"")</f>
        <v>0.9426417928</v>
      </c>
      <c r="N417" s="23">
        <v>0.85</v>
      </c>
      <c r="O417" s="71">
        <f>IFERROR(N417*VLOOKUP(C417,'SIEMB. CAMAGUI'!$B$2:$D$103,3,FALSE),"")</f>
        <v>121428.5714</v>
      </c>
      <c r="P417" s="2">
        <v>2.4</v>
      </c>
      <c r="Q417" s="2">
        <f t="shared" si="21"/>
        <v>5.91</v>
      </c>
      <c r="R417" s="15">
        <f>IFERROR(LOOKUP(Q417,Masterline!$A$2:$A$34,Masterline!$D$2:$D$34)-(Q417-INT(Q417))*LOOKUP(Q417,Masterline!$A$2:$A$34,Masterline!$E$2:$E$34),"")</f>
        <v>6.95184</v>
      </c>
      <c r="S417" s="181">
        <f>IFERROR((Q417)*VLOOKUP(C417,'SIEMB. CAMAGUI'!$B$2:$C$103,2,FALSE)*(N417-0.002222*7)*((J417+R417)/2/100)/1000,"")</f>
        <v>493.7407448</v>
      </c>
      <c r="T417" s="173">
        <f t="shared" si="22"/>
        <v>29.68518621</v>
      </c>
      <c r="U417" s="71">
        <f t="shared" si="25"/>
        <v>4135.840866</v>
      </c>
    </row>
    <row r="418">
      <c r="A418" s="109">
        <v>45418.0</v>
      </c>
      <c r="B418" s="2">
        <v>1.0</v>
      </c>
      <c r="C418" s="2" t="s">
        <v>313</v>
      </c>
      <c r="E418" s="9">
        <v>725.0</v>
      </c>
      <c r="F418" s="2" t="s">
        <v>54</v>
      </c>
      <c r="G418" s="17">
        <f t="array" ref="G418">IFERROR(E418*INDEX(PRECIOS!$B$2:$E$44,MATCH(F418,PRECIOS!$B$2:$B$44,0),4),"")</f>
        <v>710.5</v>
      </c>
      <c r="I418" s="2">
        <v>0.0</v>
      </c>
      <c r="J418" s="15" t="str">
        <f>IFERROR(LOOKUP(H418,Masterline!$A$2:$A$34,Masterline!$D$2:$D$34)-(H418-INT(H418))*LOOKUP(H418,Masterline!$A$2:$A$34,Masterline!$E$2:$E$34),"")</f>
        <v/>
      </c>
      <c r="K418" s="28" t="str">
        <f t="shared" si="23"/>
        <v/>
      </c>
      <c r="L418" s="117" t="str">
        <f>iferror(E418/(VLOOKUP(C418,'SIEMB. CAMAGUI'!$B$2:$C$103,2,FALSE)*N418*I418/1000),"")</f>
        <v/>
      </c>
      <c r="M418" s="118">
        <f>IFERROR(K418/VLOOKUP(C418,'SIEMB. CAMAGUI'!$B$2:$C$103,2,FALSE),"")</f>
        <v>0</v>
      </c>
      <c r="N418" s="23">
        <v>0.85</v>
      </c>
      <c r="O418" s="71">
        <f>IFERROR(N418*VLOOKUP(C418,'SIEMB. CAMAGUI'!$B$2:$D$103,3,FALSE),"")</f>
        <v>124542.1245</v>
      </c>
      <c r="P418" s="2">
        <v>3.0</v>
      </c>
      <c r="Q418" s="2">
        <f t="shared" si="21"/>
        <v>3</v>
      </c>
      <c r="R418" s="15">
        <f>IFERROR(LOOKUP(Q418,Masterline!$A$2:$A$34,Masterline!$D$2:$D$34)-(Q418-INT(Q418))*LOOKUP(Q418,Masterline!$A$2:$A$34,Masterline!$E$2:$E$34),"")</f>
        <v>9.624</v>
      </c>
      <c r="S418" s="181">
        <f>IFERROR((Q418)*VLOOKUP(C418,'SIEMB. CAMAGUI'!$B$2:$C$103,2,FALSE)*(N418-0.002222*7)*((J418+R418)/2/100)/1000,"")</f>
        <v>144.5527495</v>
      </c>
      <c r="T418" s="173">
        <f t="shared" si="22"/>
        <v>36.13818737</v>
      </c>
      <c r="U418" s="71">
        <f t="shared" si="25"/>
        <v>0</v>
      </c>
    </row>
    <row r="419">
      <c r="A419" s="109">
        <v>45418.0</v>
      </c>
      <c r="B419" s="2">
        <v>2.0</v>
      </c>
      <c r="C419" s="2" t="s">
        <v>315</v>
      </c>
      <c r="E419" s="9">
        <v>700.0</v>
      </c>
      <c r="F419" s="2" t="s">
        <v>86</v>
      </c>
      <c r="G419" s="17">
        <f t="array" ref="G419">IFERROR(E419*INDEX(PRECIOS!$B$2:$E$44,MATCH(F419,PRECIOS!$B$2:$B$44,0),4),"")</f>
        <v>826</v>
      </c>
      <c r="I419" s="2">
        <v>0.0</v>
      </c>
      <c r="J419" s="15" t="str">
        <f>IFERROR(LOOKUP(H419,Masterline!$A$2:$A$34,Masterline!$D$2:$D$34)-(H419-INT(H419))*LOOKUP(H419,Masterline!$A$2:$A$34,Masterline!$E$2:$E$34),"")</f>
        <v/>
      </c>
      <c r="K419" s="28" t="str">
        <f t="shared" si="23"/>
        <v/>
      </c>
      <c r="L419" s="117" t="str">
        <f>iferror(E419/(VLOOKUP(C419,'SIEMB. CAMAGUI'!$B$2:$C$103,2,FALSE)*N419*I419/1000),"")</f>
        <v/>
      </c>
      <c r="M419" s="118">
        <f>IFERROR(K419/VLOOKUP(C419,'SIEMB. CAMAGUI'!$B$2:$C$103,2,FALSE),"")</f>
        <v>0</v>
      </c>
      <c r="N419" s="23">
        <v>0.85</v>
      </c>
      <c r="O419" s="71">
        <f>IFERROR(N419*VLOOKUP(C419,'SIEMB. CAMAGUI'!$B$2:$D$103,3,FALSE),"")</f>
        <v>114750</v>
      </c>
      <c r="P419" s="2">
        <v>3.0</v>
      </c>
      <c r="Q419" s="2">
        <f t="shared" si="21"/>
        <v>3</v>
      </c>
      <c r="R419" s="15">
        <f>IFERROR(LOOKUP(Q419,Masterline!$A$2:$A$34,Masterline!$D$2:$D$34)-(Q419-INT(Q419))*LOOKUP(Q419,Masterline!$A$2:$A$34,Masterline!$E$2:$E$34),"")</f>
        <v>9.624</v>
      </c>
      <c r="S419" s="181">
        <f>IFERROR((Q419)*VLOOKUP(C419,'SIEMB. CAMAGUI'!$B$2:$C$103,2,FALSE)*(N419-0.002222*7)*((J419+R419)/2/100)/1000,"")</f>
        <v>97.57310589</v>
      </c>
      <c r="T419" s="173">
        <f t="shared" si="22"/>
        <v>24.39327647</v>
      </c>
      <c r="U419" s="71">
        <f t="shared" si="25"/>
        <v>0</v>
      </c>
    </row>
    <row r="420">
      <c r="A420" s="109">
        <v>45418.0</v>
      </c>
      <c r="B420" s="2">
        <v>4.0</v>
      </c>
      <c r="C420" s="2" t="s">
        <v>317</v>
      </c>
      <c r="D420" s="9">
        <v>275.0</v>
      </c>
      <c r="E420" s="9">
        <v>2000.0</v>
      </c>
      <c r="F420" s="2" t="s">
        <v>54</v>
      </c>
      <c r="G420" s="17">
        <f t="array" ref="G420">IFERROR(E420*INDEX(PRECIOS!$B$2:$E$44,MATCH(F420,PRECIOS!$B$2:$B$44,0),4),"")</f>
        <v>1960</v>
      </c>
      <c r="H420" s="9">
        <v>5.6</v>
      </c>
      <c r="I420" s="2">
        <f t="shared" ref="I420:I1033" si="26">IFERROR(H420-INDEX($H$2:$H2006,MATCH(1,(C420=$C$2:$C2006)*((A420-7)=$A$2:$A2006),0),1),0)</f>
        <v>2.19</v>
      </c>
      <c r="J420" s="15">
        <f>IFERROR(LOOKUP(H420,Masterline!$A$2:$A$34,Masterline!$D$2:$D$34)-(H420-INT(H420))*LOOKUP(H420,Masterline!$A$2:$A$34,Masterline!$E$2:$E$34),"")</f>
        <v>7.1304</v>
      </c>
      <c r="K420" s="28">
        <f t="shared" si="23"/>
        <v>688701.0947</v>
      </c>
      <c r="L420" s="117">
        <f>iferror(E420/(VLOOKUP(C420,'SIEMB. CAMAGUI'!$B$2:$C$103,2,FALSE)*N420*I420/1000),"")</f>
        <v>1.377438928</v>
      </c>
      <c r="M420" s="118">
        <f>IFERROR(K420/VLOOKUP(C420,'SIEMB. CAMAGUI'!$B$2:$C$103,2,FALSE),"")</f>
        <v>0.8829501214</v>
      </c>
      <c r="N420" s="23">
        <v>0.85</v>
      </c>
      <c r="O420" s="71">
        <f>IFERROR(N420*VLOOKUP(C420,'SIEMB. CAMAGUI'!$B$2:$D$103,3,FALSE),"")</f>
        <v>138125</v>
      </c>
      <c r="P420" s="2">
        <v>3.0</v>
      </c>
      <c r="Q420" s="2">
        <f t="shared" si="21"/>
        <v>8.6</v>
      </c>
      <c r="R420" s="15">
        <f>IFERROR(LOOKUP(Q420,Masterline!$A$2:$A$34,Masterline!$D$2:$D$34)-(Q420-INT(Q420))*LOOKUP(Q420,Masterline!$A$2:$A$34,Masterline!$E$2:$E$34),"")</f>
        <v>5.4312</v>
      </c>
      <c r="S420" s="181">
        <f>IFERROR((Q420)*VLOOKUP(C420,'SIEMB. CAMAGUI'!$B$2:$C$103,2,FALSE)*(N420-0.002222*7)*((J420+R420)/2/100)/1000,"")</f>
        <v>351.5655043</v>
      </c>
      <c r="T420" s="173">
        <f t="shared" si="22"/>
        <v>19.14137609</v>
      </c>
      <c r="U420" s="71">
        <f t="shared" si="25"/>
        <v>3856.72613</v>
      </c>
    </row>
    <row r="421">
      <c r="A421" s="109">
        <v>45418.0</v>
      </c>
      <c r="B421" s="2">
        <v>5.0</v>
      </c>
      <c r="C421" s="2" t="s">
        <v>319</v>
      </c>
      <c r="D421" s="9">
        <v>250.0</v>
      </c>
      <c r="E421" s="9">
        <v>1850.0</v>
      </c>
      <c r="F421" s="2" t="s">
        <v>54</v>
      </c>
      <c r="G421" s="17">
        <f t="array" ref="G421">IFERROR(E421*INDEX(PRECIOS!$B$2:$E$44,MATCH(F421,PRECIOS!$B$2:$B$44,0),4),"")</f>
        <v>1813</v>
      </c>
      <c r="H421" s="9">
        <v>5.95</v>
      </c>
      <c r="I421" s="2">
        <f t="shared" si="26"/>
        <v>2.44</v>
      </c>
      <c r="J421" s="15">
        <f>IFERROR(LOOKUP(H421,Masterline!$A$2:$A$34,Masterline!$D$2:$D$34)-(H421-INT(H421))*LOOKUP(H421,Masterline!$A$2:$A$34,Masterline!$E$2:$E$34),"")</f>
        <v>6.9288</v>
      </c>
      <c r="K421" s="28">
        <f t="shared" si="23"/>
        <v>606408.133</v>
      </c>
      <c r="L421" s="117">
        <f>iferror(E421/(VLOOKUP(C421,'SIEMB. CAMAGUI'!$B$2:$C$103,2,FALSE)*N421*I421/1000),"")</f>
        <v>1.274280204</v>
      </c>
      <c r="M421" s="118">
        <f>IFERROR(K421/VLOOKUP(C421,'SIEMB. CAMAGUI'!$B$2:$C$103,2,FALSE),"")</f>
        <v>0.8662973329</v>
      </c>
      <c r="N421" s="23">
        <v>0.85</v>
      </c>
      <c r="O421" s="71">
        <f>IFERROR(N421*VLOOKUP(C421,'SIEMB. CAMAGUI'!$B$2:$D$103,3,FALSE),"")</f>
        <v>141666.6667</v>
      </c>
      <c r="P421" s="2">
        <v>2.8</v>
      </c>
      <c r="Q421" s="2">
        <f t="shared" si="21"/>
        <v>8.75</v>
      </c>
      <c r="R421" s="15">
        <f>IFERROR(LOOKUP(Q421,Masterline!$A$2:$A$34,Masterline!$D$2:$D$34)-(Q421-INT(Q421))*LOOKUP(Q421,Masterline!$A$2:$A$34,Masterline!$E$2:$E$34),"")</f>
        <v>5.388</v>
      </c>
      <c r="S421" s="181">
        <f>IFERROR((Q421)*VLOOKUP(C421,'SIEMB. CAMAGUI'!$B$2:$C$103,2,FALSE)*(N421-0.002222*7)*((J421+R421)/2/100)/1000,"")</f>
        <v>314.7547001</v>
      </c>
      <c r="T421" s="173">
        <f t="shared" si="22"/>
        <v>16.18867502</v>
      </c>
      <c r="U421" s="71">
        <f t="shared" si="25"/>
        <v>3608.128392</v>
      </c>
    </row>
    <row r="422">
      <c r="A422" s="109">
        <v>45418.0</v>
      </c>
      <c r="B422" s="2">
        <v>6.0</v>
      </c>
      <c r="C422" s="2" t="s">
        <v>320</v>
      </c>
      <c r="D422" s="9">
        <v>500.0</v>
      </c>
      <c r="E422" s="9">
        <v>3162.0</v>
      </c>
      <c r="F422" s="2" t="s">
        <v>54</v>
      </c>
      <c r="G422" s="17">
        <f t="array" ref="G422">IFERROR(E422*INDEX(PRECIOS!$B$2:$E$44,MATCH(F422,PRECIOS!$B$2:$B$44,0),4),"")</f>
        <v>3098.76</v>
      </c>
      <c r="H422" s="9">
        <v>6.1</v>
      </c>
      <c r="I422" s="2">
        <f t="shared" si="26"/>
        <v>2.59</v>
      </c>
      <c r="J422" s="15">
        <f>IFERROR(LOOKUP(H422,Masterline!$A$2:$A$34,Masterline!$D$2:$D$34)-(H422-INT(H422))*LOOKUP(H422,Masterline!$A$2:$A$34,Masterline!$E$2:$E$34),"")</f>
        <v>6.8292</v>
      </c>
      <c r="K422" s="28">
        <f t="shared" si="23"/>
        <v>1200246.194</v>
      </c>
      <c r="L422" s="117">
        <f>iferror(E422/(VLOOKUP(C422,'SIEMB. CAMAGUI'!$B$2:$C$103,2,FALSE)*N422*I422/1000),"")</f>
        <v>1.149034749</v>
      </c>
      <c r="M422" s="118">
        <f>IFERROR(K422/VLOOKUP(C422,'SIEMB. CAMAGUI'!$B$2:$C$103,2,FALSE),"")</f>
        <v>0.9601969556</v>
      </c>
      <c r="N422" s="23">
        <v>0.85</v>
      </c>
      <c r="O422" s="71">
        <f>IFERROR(N422*VLOOKUP(C422,'SIEMB. CAMAGUI'!$B$2:$D$103,3,FALSE),"")</f>
        <v>121428.5714</v>
      </c>
      <c r="P422" s="2">
        <v>2.8</v>
      </c>
      <c r="Q422" s="2">
        <f t="shared" si="21"/>
        <v>8.9</v>
      </c>
      <c r="R422" s="15">
        <f>IFERROR(LOOKUP(Q422,Masterline!$A$2:$A$34,Masterline!$D$2:$D$34)-(Q422-INT(Q422))*LOOKUP(Q422,Masterline!$A$2:$A$34,Masterline!$E$2:$E$34),"")</f>
        <v>5.3448</v>
      </c>
      <c r="S422" s="181">
        <f>IFERROR((Q422)*VLOOKUP(C422,'SIEMB. CAMAGUI'!$B$2:$C$103,2,FALSE)*(N422-0.002222*7)*((J422+R422)/2/100)/1000,"")</f>
        <v>565.0690992</v>
      </c>
      <c r="T422" s="173">
        <f t="shared" si="22"/>
        <v>16.26727481</v>
      </c>
      <c r="U422" s="71">
        <f t="shared" si="25"/>
        <v>7321.501786</v>
      </c>
    </row>
    <row r="423">
      <c r="A423" s="109">
        <v>45425.0</v>
      </c>
      <c r="B423" s="2">
        <v>4.0</v>
      </c>
      <c r="C423" s="2" t="s">
        <v>317</v>
      </c>
      <c r="D423" s="9">
        <v>350.0</v>
      </c>
      <c r="E423" s="9">
        <v>2225.0</v>
      </c>
      <c r="F423" s="2" t="s">
        <v>54</v>
      </c>
      <c r="G423" s="17">
        <f t="array" ref="G423">IFERROR(E423*INDEX(PRECIOS!$B$2:$E$44,MATCH(F423,PRECIOS!$B$2:$B$44,0),4),"")</f>
        <v>2180.5</v>
      </c>
      <c r="H423" s="9">
        <v>8.54</v>
      </c>
      <c r="I423" s="2">
        <f t="shared" si="26"/>
        <v>2.94</v>
      </c>
      <c r="J423" s="15">
        <f>IFERROR(LOOKUP(H423,Masterline!$A$2:$A$34,Masterline!$D$2:$D$34)-(H423-INT(H423))*LOOKUP(H423,Masterline!$A$2:$A$34,Masterline!$E$2:$E$34),"")</f>
        <v>5.44848</v>
      </c>
      <c r="K423" s="28">
        <f t="shared" si="23"/>
        <v>752202.5695</v>
      </c>
      <c r="L423" s="117">
        <f>iferror(E423/(VLOOKUP(C423,'SIEMB. CAMAGUI'!$B$2:$C$103,2,FALSE)*N423*I423/1000),"")</f>
        <v>1.141482234</v>
      </c>
      <c r="M423" s="118">
        <f>IFERROR(K423/VLOOKUP(C423,'SIEMB. CAMAGUI'!$B$2:$C$103,2,FALSE),"")</f>
        <v>0.9643622686</v>
      </c>
      <c r="N423" s="23">
        <v>0.85</v>
      </c>
      <c r="O423" s="71">
        <f>IFERROR(N423*VLOOKUP(C423,'SIEMB. CAMAGUI'!$B$2:$D$103,3,FALSE),"")</f>
        <v>138125</v>
      </c>
      <c r="P423" s="2">
        <v>2.8</v>
      </c>
      <c r="Q423" s="2">
        <f t="shared" si="21"/>
        <v>11.34</v>
      </c>
      <c r="R423" s="15">
        <f>IFERROR(LOOKUP(Q423,Masterline!$A$2:$A$34,Masterline!$D$2:$D$34)-(Q423-INT(Q423))*LOOKUP(Q423,Masterline!$A$2:$A$34,Masterline!$E$2:$E$34),"")</f>
        <v>4.54272</v>
      </c>
      <c r="S423" s="181">
        <f>IFERROR((Q423)*VLOOKUP(C423,'SIEMB. CAMAGUI'!$B$2:$C$103,2,FALSE)*(N423-0.002222*7)*((J423+R423)/2/100)/1000,"")</f>
        <v>368.7173309</v>
      </c>
      <c r="T423" s="173">
        <f t="shared" si="22"/>
        <v>4.679332731</v>
      </c>
      <c r="U423" s="71">
        <f t="shared" si="25"/>
        <v>6423.809943</v>
      </c>
    </row>
    <row r="424">
      <c r="A424" s="109">
        <v>45425.0</v>
      </c>
      <c r="B424" s="2">
        <v>5.0</v>
      </c>
      <c r="C424" s="2" t="s">
        <v>319</v>
      </c>
      <c r="D424" s="9">
        <v>325.0</v>
      </c>
      <c r="E424" s="9">
        <v>1925.0</v>
      </c>
      <c r="F424" s="2" t="s">
        <v>54</v>
      </c>
      <c r="G424" s="17">
        <f t="array" ref="G424">IFERROR(E424*INDEX(PRECIOS!$B$2:$E$44,MATCH(F424,PRECIOS!$B$2:$B$44,0),4),"")</f>
        <v>1886.5</v>
      </c>
      <c r="H424" s="9">
        <v>9.05</v>
      </c>
      <c r="I424" s="2">
        <f t="shared" si="26"/>
        <v>3.1</v>
      </c>
      <c r="J424" s="15">
        <f>IFERROR(LOOKUP(H424,Masterline!$A$2:$A$34,Masterline!$D$2:$D$34)-(H424-INT(H424))*LOOKUP(H424,Masterline!$A$2:$A$34,Masterline!$E$2:$E$34),"")</f>
        <v>5.2896</v>
      </c>
      <c r="K424" s="28">
        <f t="shared" si="23"/>
        <v>678909.6002</v>
      </c>
      <c r="L424" s="117">
        <f>iferror(E424/(VLOOKUP(C424,'SIEMB. CAMAGUI'!$B$2:$C$103,2,FALSE)*N424*I424/1000),"")</f>
        <v>1.068791294</v>
      </c>
      <c r="M424" s="118">
        <f>IFERROR(K424/VLOOKUP(C424,'SIEMB. CAMAGUI'!$B$2:$C$103,2,FALSE),"")</f>
        <v>0.9698708574</v>
      </c>
      <c r="N424" s="23">
        <v>0.83</v>
      </c>
      <c r="O424" s="71">
        <f>IFERROR(N424*VLOOKUP(C424,'SIEMB. CAMAGUI'!$B$2:$D$103,3,FALSE),"")</f>
        <v>138333.3333</v>
      </c>
      <c r="P424" s="2">
        <v>2.8</v>
      </c>
      <c r="Q424" s="2">
        <f t="shared" si="21"/>
        <v>11.85</v>
      </c>
      <c r="R424" s="15">
        <f>IFERROR(LOOKUP(Q424,Masterline!$A$2:$A$34,Masterline!$D$2:$D$34)-(Q424-INT(Q424))*LOOKUP(Q424,Masterline!$A$2:$A$34,Masterline!$E$2:$E$34),"")</f>
        <v>4.4448</v>
      </c>
      <c r="S424" s="181">
        <f>IFERROR((Q424)*VLOOKUP(C424,'SIEMB. CAMAGUI'!$B$2:$C$103,2,FALSE)*(N424-0.002222*7)*((J424+R424)/2/100)/1000,"")</f>
        <v>328.8197368</v>
      </c>
      <c r="T424" s="173">
        <f t="shared" si="22"/>
        <v>0.9549342078</v>
      </c>
      <c r="U424" s="71">
        <f t="shared" si="25"/>
        <v>6144.131881</v>
      </c>
    </row>
    <row r="425">
      <c r="A425" s="109">
        <v>45425.0</v>
      </c>
      <c r="B425" s="2">
        <v>6.0</v>
      </c>
      <c r="C425" s="2" t="s">
        <v>320</v>
      </c>
      <c r="D425" s="9">
        <v>475.0</v>
      </c>
      <c r="E425" s="9">
        <v>3300.0</v>
      </c>
      <c r="F425" s="2" t="s">
        <v>54</v>
      </c>
      <c r="G425" s="17">
        <f t="array" ref="G425">IFERROR(E425*INDEX(PRECIOS!$B$2:$E$44,MATCH(F425,PRECIOS!$B$2:$B$44,0),4),"")</f>
        <v>3234</v>
      </c>
      <c r="H425" s="9">
        <v>9.3</v>
      </c>
      <c r="I425" s="2">
        <f t="shared" si="26"/>
        <v>3.2</v>
      </c>
      <c r="J425" s="15">
        <f>IFERROR(LOOKUP(H425,Masterline!$A$2:$A$34,Masterline!$D$2:$D$34)-(H425-INT(H425))*LOOKUP(H425,Masterline!$A$2:$A$34,Masterline!$E$2:$E$34),"")</f>
        <v>5.2176</v>
      </c>
      <c r="K425" s="28">
        <f t="shared" si="23"/>
        <v>978903.4962</v>
      </c>
      <c r="L425" s="117">
        <f>iferror(E425/(VLOOKUP(C425,'SIEMB. CAMAGUI'!$B$2:$C$103,2,FALSE)*N425*I425/1000),"")</f>
        <v>1.03125</v>
      </c>
      <c r="M425" s="118">
        <f>IFERROR(K425/VLOOKUP(C425,'SIEMB. CAMAGUI'!$B$2:$C$103,2,FALSE),"")</f>
        <v>0.783122797</v>
      </c>
      <c r="N425" s="23">
        <v>0.8</v>
      </c>
      <c r="O425" s="71">
        <f>IFERROR(N425*VLOOKUP(C425,'SIEMB. CAMAGUI'!$B$2:$D$103,3,FALSE),"")</f>
        <v>114285.7143</v>
      </c>
      <c r="P425" s="2">
        <v>2.8</v>
      </c>
      <c r="Q425" s="2">
        <f t="shared" si="21"/>
        <v>12.1</v>
      </c>
      <c r="R425" s="15">
        <f>IFERROR(LOOKUP(Q425,Masterline!$A$2:$A$34,Masterline!$D$2:$D$34)-(Q425-INT(Q425))*LOOKUP(Q425,Masterline!$A$2:$A$34,Masterline!$E$2:$E$34),"")</f>
        <v>4.3896</v>
      </c>
      <c r="S425" s="181">
        <f>IFERROR((Q425)*VLOOKUP(C425,'SIEMB. CAMAGUI'!$B$2:$C$103,2,FALSE)*(N425-0.002222*7)*((J425+R425)/2/100)/1000,"")</f>
        <v>569.9349268</v>
      </c>
      <c r="T425" s="173">
        <f t="shared" si="22"/>
        <v>23.73373171</v>
      </c>
      <c r="U425" s="71">
        <f t="shared" si="25"/>
        <v>9103.802515</v>
      </c>
    </row>
    <row r="426">
      <c r="A426" s="109">
        <v>45432.0</v>
      </c>
      <c r="B426" s="2">
        <v>1.0</v>
      </c>
      <c r="C426" s="2" t="s">
        <v>321</v>
      </c>
      <c r="D426" s="9">
        <v>100.0</v>
      </c>
      <c r="E426" s="9">
        <v>325.0</v>
      </c>
      <c r="F426" s="2" t="s">
        <v>56</v>
      </c>
      <c r="G426" s="17">
        <f t="array" ref="G426">IFERROR(E426*INDEX(PRECIOS!$B$2:$E$44,MATCH(F426,PRECIOS!$B$2:$B$44,0),4),"")</f>
        <v>436.8</v>
      </c>
      <c r="H426" s="9">
        <v>0.87</v>
      </c>
      <c r="I426" s="2">
        <f t="shared" si="26"/>
        <v>0</v>
      </c>
      <c r="J426" s="15">
        <f>IFERROR(LOOKUP(H426,Masterline!$A$2:$A$34,Masterline!$D$2:$D$34)-(H426-INT(H426))*LOOKUP(H426,Masterline!$A$2:$A$34,Masterline!$E$2:$E$34),"")</f>
        <v>14.45004</v>
      </c>
      <c r="K426" s="28">
        <f t="shared" si="23"/>
        <v>795447.8239</v>
      </c>
      <c r="L426" s="117" t="str">
        <f>iferror(E426/(VLOOKUP(C426,'SIEMB. CAMAGUI'!$B$2:$C$103,2,FALSE)*N426*I426/1000),"")</f>
        <v/>
      </c>
      <c r="M426" s="118">
        <f>IFERROR(K426/VLOOKUP(C426,'SIEMB. CAMAGUI'!$B$2:$C$103,2,FALSE),"")</f>
        <v>0.6363582591</v>
      </c>
      <c r="N426" s="23">
        <v>0.7</v>
      </c>
      <c r="O426" s="71">
        <f>IFERROR(N426*VLOOKUP(C426,'SIEMB. CAMAGUI'!$B$2:$D$103,3,FALSE),"")</f>
        <v>106837.6068</v>
      </c>
      <c r="P426" s="2">
        <v>1.75</v>
      </c>
      <c r="Q426" s="2">
        <f t="shared" si="21"/>
        <v>2.62</v>
      </c>
      <c r="R426" s="15">
        <f>IFERROR(LOOKUP(Q426,Masterline!$A$2:$A$34,Masterline!$D$2:$D$34)-(Q426-INT(Q426))*LOOKUP(Q426,Masterline!$A$2:$A$34,Masterline!$E$2:$E$34),"")</f>
        <v>10.1832</v>
      </c>
      <c r="S426" s="181">
        <f>IFERROR((Q426)*VLOOKUP(C426,'SIEMB. CAMAGUI'!$B$2:$C$103,2,FALSE)*(N426-0.002222*7)*((J426+R426)/2/100)/1000,"")</f>
        <v>276.0845073</v>
      </c>
      <c r="T426" s="173">
        <f t="shared" si="22"/>
        <v>44.02112683</v>
      </c>
      <c r="U426" s="71">
        <f t="shared" si="25"/>
        <v>692.0396068</v>
      </c>
    </row>
    <row r="427">
      <c r="A427" s="109">
        <v>45432.0</v>
      </c>
      <c r="B427" s="2">
        <v>2.0</v>
      </c>
      <c r="C427" s="2" t="s">
        <v>323</v>
      </c>
      <c r="D427" s="9">
        <v>75.0</v>
      </c>
      <c r="E427" s="9">
        <v>225.0</v>
      </c>
      <c r="F427" s="2" t="s">
        <v>56</v>
      </c>
      <c r="G427" s="17">
        <f t="array" ref="G427">IFERROR(E427*INDEX(PRECIOS!$B$2:$E$44,MATCH(F427,PRECIOS!$B$2:$B$44,0),4),"")</f>
        <v>302.4</v>
      </c>
      <c r="H427" s="9">
        <v>0.84</v>
      </c>
      <c r="I427" s="2">
        <f t="shared" si="26"/>
        <v>0</v>
      </c>
      <c r="J427" s="15">
        <f>IFERROR(LOOKUP(H427,Masterline!$A$2:$A$34,Masterline!$D$2:$D$34)-(H427-INT(H427))*LOOKUP(H427,Masterline!$A$2:$A$34,Masterline!$E$2:$E$34),"")</f>
        <v>14.52528</v>
      </c>
      <c r="K427" s="28">
        <f t="shared" si="23"/>
        <v>614691.8633</v>
      </c>
      <c r="L427" s="117" t="str">
        <f>iferror(E427/(VLOOKUP(C427,'SIEMB. CAMAGUI'!$B$2:$C$103,2,FALSE)*N427*I427/1000),"")</f>
        <v/>
      </c>
      <c r="M427" s="118">
        <f>IFERROR(K427/VLOOKUP(C427,'SIEMB. CAMAGUI'!$B$2:$C$103,2,FALSE),"")</f>
        <v>0.6470440667</v>
      </c>
      <c r="N427" s="23">
        <v>0.7</v>
      </c>
      <c r="O427" s="71">
        <f>IFERROR(N427*VLOOKUP(C427,'SIEMB. CAMAGUI'!$B$2:$D$103,3,FALSE),"")</f>
        <v>110833.3333</v>
      </c>
      <c r="P427" s="2">
        <v>1.75</v>
      </c>
      <c r="Q427" s="2">
        <f t="shared" si="21"/>
        <v>2.59</v>
      </c>
      <c r="R427" s="15">
        <f>IFERROR(LOOKUP(Q427,Masterline!$A$2:$A$34,Masterline!$D$2:$D$34)-(Q427-INT(Q427))*LOOKUP(Q427,Masterline!$A$2:$A$34,Masterline!$E$2:$E$34),"")</f>
        <v>10.2264</v>
      </c>
      <c r="S427" s="181">
        <f>IFERROR((Q427)*VLOOKUP(C427,'SIEMB. CAMAGUI'!$B$2:$C$103,2,FALSE)*(N427-0.002222*7)*((J427+R427)/2/100)/1000,"")</f>
        <v>208.4189699</v>
      </c>
      <c r="T427" s="173">
        <f t="shared" si="22"/>
        <v>33.35474248</v>
      </c>
      <c r="U427" s="71">
        <f t="shared" si="25"/>
        <v>516.3411652</v>
      </c>
    </row>
    <row r="428">
      <c r="A428" s="109">
        <v>45432.0</v>
      </c>
      <c r="B428" s="2">
        <v>3.0</v>
      </c>
      <c r="C428" s="2" t="s">
        <v>324</v>
      </c>
      <c r="D428" s="9">
        <v>87.5</v>
      </c>
      <c r="E428" s="9">
        <v>275.0</v>
      </c>
      <c r="F428" s="2" t="s">
        <v>56</v>
      </c>
      <c r="G428" s="17">
        <f t="array" ref="G428">IFERROR(E428*INDEX(PRECIOS!$B$2:$E$44,MATCH(F428,PRECIOS!$B$2:$B$44,0),4),"")</f>
        <v>369.6</v>
      </c>
      <c r="H428" s="9">
        <v>0.86</v>
      </c>
      <c r="I428" s="2">
        <f t="shared" si="26"/>
        <v>0</v>
      </c>
      <c r="J428" s="15">
        <f>IFERROR(LOOKUP(H428,Masterline!$A$2:$A$34,Masterline!$D$2:$D$34)-(H428-INT(H428))*LOOKUP(H428,Masterline!$A$2:$A$34,Masterline!$E$2:$E$34),"")</f>
        <v>14.47512</v>
      </c>
      <c r="K428" s="28">
        <f t="shared" si="23"/>
        <v>702890.1042</v>
      </c>
      <c r="L428" s="117" t="str">
        <f>iferror(E428/(VLOOKUP(C428,'SIEMB. CAMAGUI'!$B$2:$C$103,2,FALSE)*N428*I428/1000),"")</f>
        <v/>
      </c>
      <c r="M428" s="118">
        <f>IFERROR(K428/VLOOKUP(C428,'SIEMB. CAMAGUI'!$B$2:$C$103,2,FALSE),"")</f>
        <v>0.6389910038</v>
      </c>
      <c r="N428" s="23">
        <v>0.7</v>
      </c>
      <c r="O428" s="71">
        <f>IFERROR(N428*VLOOKUP(C428,'SIEMB. CAMAGUI'!$B$2:$D$103,3,FALSE),"")</f>
        <v>110000</v>
      </c>
      <c r="P428" s="2">
        <v>1.75</v>
      </c>
      <c r="Q428" s="2">
        <f t="shared" si="21"/>
        <v>2.61</v>
      </c>
      <c r="R428" s="15">
        <f>IFERROR(LOOKUP(Q428,Masterline!$A$2:$A$34,Masterline!$D$2:$D$34)-(Q428-INT(Q428))*LOOKUP(Q428,Masterline!$A$2:$A$34,Masterline!$E$2:$E$34),"")</f>
        <v>10.1976</v>
      </c>
      <c r="S428" s="181">
        <f>IFERROR((Q428)*VLOOKUP(C428,'SIEMB. CAMAGUI'!$B$2:$C$103,2,FALSE)*(N428-0.002222*7)*((J428+R428)/2/100)/1000,"")</f>
        <v>242.4149595</v>
      </c>
      <c r="T428" s="173">
        <f t="shared" si="22"/>
        <v>38.72873987</v>
      </c>
      <c r="U428" s="71">
        <f t="shared" si="25"/>
        <v>604.4854896</v>
      </c>
    </row>
    <row r="429">
      <c r="A429" s="109">
        <v>45432.0</v>
      </c>
      <c r="B429" s="2">
        <v>4.0</v>
      </c>
      <c r="C429" s="2" t="s">
        <v>317</v>
      </c>
      <c r="D429" s="9">
        <v>350.0</v>
      </c>
      <c r="E429" s="9">
        <v>2450.0</v>
      </c>
      <c r="F429" s="2" t="s">
        <v>54</v>
      </c>
      <c r="G429" s="17">
        <f t="array" ref="G429">IFERROR(E429*INDEX(PRECIOS!$B$2:$E$44,MATCH(F429,PRECIOS!$B$2:$B$44,0),4),"")</f>
        <v>2401</v>
      </c>
      <c r="H429" s="9">
        <v>11.44</v>
      </c>
      <c r="I429" s="2">
        <f t="shared" si="26"/>
        <v>2.9</v>
      </c>
      <c r="J429" s="15">
        <f>IFERROR(LOOKUP(H429,Masterline!$A$2:$A$34,Masterline!$D$2:$D$34)-(H429-INT(H429))*LOOKUP(H429,Masterline!$A$2:$A$34,Masterline!$E$2:$E$34),"")</f>
        <v>4.52352</v>
      </c>
      <c r="K429" s="28">
        <f t="shared" si="23"/>
        <v>676340.6726</v>
      </c>
      <c r="L429" s="117">
        <f>iferror(E429/(VLOOKUP(C429,'SIEMB. CAMAGUI'!$B$2:$C$103,2,FALSE)*N429*I429/1000),"")</f>
        <v>1.353890363</v>
      </c>
      <c r="M429" s="118">
        <f>IFERROR(K429/VLOOKUP(C429,'SIEMB. CAMAGUI'!$B$2:$C$103,2,FALSE),"")</f>
        <v>0.8671034264</v>
      </c>
      <c r="N429" s="23">
        <v>0.8</v>
      </c>
      <c r="O429" s="71">
        <f>IFERROR(N429*VLOOKUP(C429,'SIEMB. CAMAGUI'!$B$2:$D$103,3,FALSE),"")</f>
        <v>130000</v>
      </c>
      <c r="P429" s="2">
        <v>3.2</v>
      </c>
      <c r="Q429" s="2">
        <f t="shared" si="21"/>
        <v>14.64</v>
      </c>
      <c r="R429" s="15">
        <f>IFERROR(LOOKUP(Q429,Masterline!$A$2:$A$34,Masterline!$D$2:$D$34)-(Q429-INT(Q429))*LOOKUP(Q429,Masterline!$A$2:$A$34,Masterline!$E$2:$E$34),"")</f>
        <v>3.98784</v>
      </c>
      <c r="S429" s="181">
        <f>IFERROR((Q429)*VLOOKUP(C429,'SIEMB. CAMAGUI'!$B$2:$C$103,2,FALSE)*(N429-0.002222*7)*((J429+R429)/2/100)/1000,"")</f>
        <v>381.2129949</v>
      </c>
      <c r="T429" s="173">
        <f t="shared" si="22"/>
        <v>7.803248724</v>
      </c>
      <c r="U429" s="71">
        <f t="shared" si="25"/>
        <v>7737.337295</v>
      </c>
    </row>
    <row r="430">
      <c r="A430" s="109">
        <v>45432.0</v>
      </c>
      <c r="B430" s="2">
        <v>5.0</v>
      </c>
      <c r="C430" s="2" t="s">
        <v>319</v>
      </c>
      <c r="D430" s="9">
        <v>325.0</v>
      </c>
      <c r="E430" s="9">
        <v>2275.0</v>
      </c>
      <c r="F430" s="2" t="s">
        <v>54</v>
      </c>
      <c r="G430" s="17">
        <f t="array" ref="G430">IFERROR(E430*INDEX(PRECIOS!$B$2:$E$44,MATCH(F430,PRECIOS!$B$2:$B$44,0),4),"")</f>
        <v>2229.5</v>
      </c>
      <c r="H430" s="9">
        <v>11.24</v>
      </c>
      <c r="I430" s="2">
        <f t="shared" si="26"/>
        <v>2.19</v>
      </c>
      <c r="J430" s="15">
        <f>IFERROR(LOOKUP(H430,Masterline!$A$2:$A$34,Masterline!$D$2:$D$34)-(H430-INT(H430))*LOOKUP(H430,Masterline!$A$2:$A$34,Masterline!$E$2:$E$34),"")</f>
        <v>4.56192</v>
      </c>
      <c r="K430" s="28">
        <f t="shared" si="23"/>
        <v>633825.0287</v>
      </c>
      <c r="L430" s="117">
        <f>iferror(E430/(VLOOKUP(C430,'SIEMB. CAMAGUI'!$B$2:$C$103,2,FALSE)*N430*I430/1000),"")</f>
        <v>1.902587519</v>
      </c>
      <c r="M430" s="118">
        <f>IFERROR(K430/VLOOKUP(C430,'SIEMB. CAMAGUI'!$B$2:$C$103,2,FALSE),"")</f>
        <v>0.9054643267</v>
      </c>
      <c r="N430" s="23">
        <v>0.78</v>
      </c>
      <c r="O430" s="71">
        <f>IFERROR(N430*VLOOKUP(C430,'SIEMB. CAMAGUI'!$B$2:$D$103,3,FALSE),"")</f>
        <v>130000</v>
      </c>
      <c r="P430" s="2">
        <v>3.2</v>
      </c>
      <c r="Q430" s="2">
        <f t="shared" si="21"/>
        <v>14.44</v>
      </c>
      <c r="R430" s="15">
        <f>IFERROR(LOOKUP(Q430,Masterline!$A$2:$A$34,Masterline!$D$2:$D$34)-(Q430-INT(Q430))*LOOKUP(Q430,Masterline!$A$2:$A$34,Masterline!$E$2:$E$34),"")</f>
        <v>4.01664</v>
      </c>
      <c r="S430" s="181">
        <f>IFERROR((Q430)*VLOOKUP(C430,'SIEMB. CAMAGUI'!$B$2:$C$103,2,FALSE)*(N430-0.002222*7)*((J430+R430)/2/100)/1000,"")</f>
        <v>331.4335307</v>
      </c>
      <c r="T430" s="173">
        <f t="shared" si="22"/>
        <v>1.608382665</v>
      </c>
      <c r="U430" s="71">
        <f t="shared" si="25"/>
        <v>7124.193322</v>
      </c>
    </row>
    <row r="431">
      <c r="A431" s="109">
        <v>45432.0</v>
      </c>
      <c r="B431" s="2">
        <v>6.0</v>
      </c>
      <c r="C431" s="2" t="s">
        <v>320</v>
      </c>
      <c r="D431" s="9">
        <v>525.0</v>
      </c>
      <c r="E431" s="9">
        <v>3475.0</v>
      </c>
      <c r="F431" s="2" t="s">
        <v>54</v>
      </c>
      <c r="G431" s="17">
        <f t="array" ref="G431">IFERROR(E431*INDEX(PRECIOS!$B$2:$E$44,MATCH(F431,PRECIOS!$B$2:$B$44,0),4),"")</f>
        <v>3405.5</v>
      </c>
      <c r="H431" s="9">
        <v>11.76</v>
      </c>
      <c r="I431" s="2">
        <f t="shared" si="26"/>
        <v>2.46</v>
      </c>
      <c r="J431" s="15">
        <f>IFERROR(LOOKUP(H431,Masterline!$A$2:$A$34,Masterline!$D$2:$D$34)-(H431-INT(H431))*LOOKUP(H431,Masterline!$A$2:$A$34,Masterline!$E$2:$E$34),"")</f>
        <v>4.46208</v>
      </c>
      <c r="K431" s="28">
        <f t="shared" si="23"/>
        <v>1000494.324</v>
      </c>
      <c r="L431" s="117">
        <f>iferror(E431/(VLOOKUP(C431,'SIEMB. CAMAGUI'!$B$2:$C$103,2,FALSE)*N431*I431/1000),"")</f>
        <v>1.506775068</v>
      </c>
      <c r="M431" s="118">
        <f>IFERROR(K431/VLOOKUP(C431,'SIEMB. CAMAGUI'!$B$2:$C$103,2,FALSE),"")</f>
        <v>0.8003954594</v>
      </c>
      <c r="N431" s="23">
        <v>0.75</v>
      </c>
      <c r="O431" s="71">
        <f>IFERROR(N431*VLOOKUP(C431,'SIEMB. CAMAGUI'!$B$2:$D$103,3,FALSE),"")</f>
        <v>107142.8571</v>
      </c>
      <c r="P431" s="2">
        <v>3.2</v>
      </c>
      <c r="Q431" s="2">
        <f t="shared" si="21"/>
        <v>14.96</v>
      </c>
      <c r="R431" s="15">
        <f>IFERROR(LOOKUP(Q431,Masterline!$A$2:$A$34,Masterline!$D$2:$D$34)-(Q431-INT(Q431))*LOOKUP(Q431,Masterline!$A$2:$A$34,Masterline!$E$2:$E$34),"")</f>
        <v>3.94176</v>
      </c>
      <c r="S431" s="181">
        <f>IFERROR((Q431)*VLOOKUP(C431,'SIEMB. CAMAGUI'!$B$2:$C$103,2,FALSE)*(N431-0.002222*7)*((J431+R431)/2/100)/1000,"")</f>
        <v>577.0975839</v>
      </c>
      <c r="T431" s="173">
        <f t="shared" si="22"/>
        <v>13.02439597</v>
      </c>
      <c r="U431" s="71">
        <f t="shared" si="25"/>
        <v>11765.81325</v>
      </c>
    </row>
    <row r="432">
      <c r="A432" s="109">
        <v>45439.0</v>
      </c>
      <c r="B432" s="2">
        <v>1.0</v>
      </c>
      <c r="C432" s="2" t="s">
        <v>321</v>
      </c>
      <c r="D432" s="9">
        <v>225.0</v>
      </c>
      <c r="E432" s="9">
        <v>1260.0</v>
      </c>
      <c r="F432" s="2" t="s">
        <v>56</v>
      </c>
      <c r="G432" s="17">
        <f t="array" ref="G432">IFERROR(E432*INDEX(PRECIOS!$B$2:$E$44,MATCH(F432,PRECIOS!$B$2:$B$44,0),4),"")</f>
        <v>1693.44</v>
      </c>
      <c r="H432" s="9">
        <v>2.37</v>
      </c>
      <c r="I432" s="2">
        <f t="shared" si="26"/>
        <v>1.5</v>
      </c>
      <c r="J432" s="15">
        <f>IFERROR(LOOKUP(H432,Masterline!$A$2:$A$34,Masterline!$D$2:$D$34)-(H432-INT(H432))*LOOKUP(H432,Masterline!$A$2:$A$34,Masterline!$E$2:$E$34),"")</f>
        <v>10.5432</v>
      </c>
      <c r="K432" s="28">
        <f t="shared" si="23"/>
        <v>900454.4053</v>
      </c>
      <c r="L432" s="117">
        <f>iferror(E432/(VLOOKUP(C432,'SIEMB. CAMAGUI'!$B$2:$C$103,2,FALSE)*N432*I432/1000),"")</f>
        <v>0.96</v>
      </c>
      <c r="M432" s="118">
        <f>IFERROR(K432/VLOOKUP(C432,'SIEMB. CAMAGUI'!$B$2:$C$103,2,FALSE),"")</f>
        <v>0.7203635242</v>
      </c>
      <c r="N432" s="23">
        <v>0.7</v>
      </c>
      <c r="O432" s="71">
        <f>IFERROR(N432*VLOOKUP(C432,'SIEMB. CAMAGUI'!$B$2:$D$103,3,FALSE),"")</f>
        <v>106837.6068</v>
      </c>
      <c r="P432" s="2">
        <v>2.2</v>
      </c>
      <c r="Q432" s="2">
        <f t="shared" si="21"/>
        <v>4.57</v>
      </c>
      <c r="R432" s="15">
        <f>IFERROR(LOOKUP(Q432,Masterline!$A$2:$A$34,Masterline!$D$2:$D$34)-(Q432-INT(Q432))*LOOKUP(Q432,Masterline!$A$2:$A$34,Masterline!$E$2:$E$34),"")</f>
        <v>7.93176</v>
      </c>
      <c r="S432" s="181">
        <f>IFERROR((Q432)*VLOOKUP(C432,'SIEMB. CAMAGUI'!$B$2:$C$103,2,FALSE)*(N432-0.002222*7)*((J432+R432)/2/100)/1000,"")</f>
        <v>361.176025</v>
      </c>
      <c r="T432" s="173">
        <f t="shared" si="22"/>
        <v>34.04400625</v>
      </c>
      <c r="U432" s="71">
        <f t="shared" si="25"/>
        <v>2134.076941</v>
      </c>
    </row>
    <row r="433">
      <c r="A433" s="109">
        <v>45439.0</v>
      </c>
      <c r="B433" s="2">
        <v>2.0</v>
      </c>
      <c r="C433" s="2" t="s">
        <v>323</v>
      </c>
      <c r="D433" s="9">
        <v>175.0</v>
      </c>
      <c r="E433" s="9">
        <v>987.0</v>
      </c>
      <c r="F433" s="2" t="s">
        <v>56</v>
      </c>
      <c r="G433" s="17">
        <f t="array" ref="G433">IFERROR(E433*INDEX(PRECIOS!$B$2:$E$44,MATCH(F433,PRECIOS!$B$2:$B$44,0),4),"")</f>
        <v>1326.528</v>
      </c>
      <c r="H433" s="9">
        <v>2.34</v>
      </c>
      <c r="I433" s="2">
        <f t="shared" si="26"/>
        <v>1.5</v>
      </c>
      <c r="J433" s="15">
        <f>IFERROR(LOOKUP(H433,Masterline!$A$2:$A$34,Masterline!$D$2:$D$34)-(H433-INT(H433))*LOOKUP(H433,Masterline!$A$2:$A$34,Masterline!$E$2:$E$34),"")</f>
        <v>10.5864</v>
      </c>
      <c r="K433" s="28">
        <f t="shared" si="23"/>
        <v>706437.7389</v>
      </c>
      <c r="L433" s="117">
        <f>iferror(E433/(VLOOKUP(C433,'SIEMB. CAMAGUI'!$B$2:$C$103,2,FALSE)*N433*I433/1000),"")</f>
        <v>0.9894736842</v>
      </c>
      <c r="M433" s="118">
        <f>IFERROR(K433/VLOOKUP(C433,'SIEMB. CAMAGUI'!$B$2:$C$103,2,FALSE),"")</f>
        <v>0.7436186725</v>
      </c>
      <c r="N433" s="23">
        <v>0.7</v>
      </c>
      <c r="O433" s="71">
        <f>IFERROR(N433*VLOOKUP(C433,'SIEMB. CAMAGUI'!$B$2:$D$103,3,FALSE),"")</f>
        <v>110833.3333</v>
      </c>
      <c r="P433" s="2">
        <v>2.2</v>
      </c>
      <c r="Q433" s="2">
        <f t="shared" si="21"/>
        <v>4.54</v>
      </c>
      <c r="R433" s="15">
        <f>IFERROR(LOOKUP(Q433,Masterline!$A$2:$A$34,Masterline!$D$2:$D$34)-(Q433-INT(Q433))*LOOKUP(Q433,Masterline!$A$2:$A$34,Masterline!$E$2:$E$34),"")</f>
        <v>7.96272</v>
      </c>
      <c r="S433" s="181">
        <f>IFERROR((Q433)*VLOOKUP(C433,'SIEMB. CAMAGUI'!$B$2:$C$103,2,FALSE)*(N433-0.002222*7)*((J433+R433)/2/100)/1000,"")</f>
        <v>273.7864578</v>
      </c>
      <c r="T433" s="173">
        <f t="shared" si="22"/>
        <v>24.69661446</v>
      </c>
      <c r="U433" s="71">
        <f t="shared" si="25"/>
        <v>1653.064309</v>
      </c>
    </row>
    <row r="434">
      <c r="A434" s="109">
        <v>45439.0</v>
      </c>
      <c r="B434" s="2">
        <v>3.0</v>
      </c>
      <c r="C434" s="2" t="s">
        <v>324</v>
      </c>
      <c r="D434" s="9">
        <v>200.0</v>
      </c>
      <c r="E434" s="9">
        <v>1136.0</v>
      </c>
      <c r="F434" s="2" t="s">
        <v>56</v>
      </c>
      <c r="G434" s="17">
        <f t="array" ref="G434">IFERROR(E434*INDEX(PRECIOS!$B$2:$E$44,MATCH(F434,PRECIOS!$B$2:$B$44,0),4),"")</f>
        <v>1526.784</v>
      </c>
      <c r="H434" s="9">
        <v>2.18</v>
      </c>
      <c r="I434" s="2">
        <f t="shared" si="26"/>
        <v>1.32</v>
      </c>
      <c r="J434" s="15">
        <f>IFERROR(LOOKUP(H434,Masterline!$A$2:$A$34,Masterline!$D$2:$D$34)-(H434-INT(H434))*LOOKUP(H434,Masterline!$A$2:$A$34,Masterline!$E$2:$E$34),"")</f>
        <v>10.8168</v>
      </c>
      <c r="K434" s="28">
        <f t="shared" si="23"/>
        <v>848153.9759</v>
      </c>
      <c r="L434" s="117">
        <f>iferror(E434/(VLOOKUP(C434,'SIEMB. CAMAGUI'!$B$2:$C$103,2,FALSE)*N434*I434/1000),"")</f>
        <v>1.117670209</v>
      </c>
      <c r="M434" s="118">
        <f>IFERROR(K434/VLOOKUP(C434,'SIEMB. CAMAGUI'!$B$2:$C$103,2,FALSE),"")</f>
        <v>0.771049069</v>
      </c>
      <c r="N434" s="23">
        <v>0.7</v>
      </c>
      <c r="O434" s="71">
        <f>IFERROR(N434*VLOOKUP(C434,'SIEMB. CAMAGUI'!$B$2:$D$103,3,FALSE),"")</f>
        <v>110000</v>
      </c>
      <c r="P434" s="2">
        <v>2.2</v>
      </c>
      <c r="Q434" s="2">
        <f t="shared" si="21"/>
        <v>4.38</v>
      </c>
      <c r="R434" s="15">
        <f>IFERROR(LOOKUP(Q434,Masterline!$A$2:$A$34,Masterline!$D$2:$D$34)-(Q434-INT(Q434))*LOOKUP(Q434,Masterline!$A$2:$A$34,Masterline!$E$2:$E$34),"")</f>
        <v>8.12784</v>
      </c>
      <c r="S434" s="181">
        <f>IFERROR((Q434)*VLOOKUP(C434,'SIEMB. CAMAGUI'!$B$2:$C$103,2,FALSE)*(N434-0.002222*7)*((J434+R434)/2/100)/1000,"")</f>
        <v>312.3649861</v>
      </c>
      <c r="T434" s="173">
        <f t="shared" si="22"/>
        <v>28.09124654</v>
      </c>
      <c r="U434" s="71">
        <f t="shared" si="25"/>
        <v>1848.975667</v>
      </c>
    </row>
    <row r="435">
      <c r="A435" s="109">
        <v>45439.0</v>
      </c>
      <c r="B435" s="2">
        <v>4.0</v>
      </c>
      <c r="C435" s="2" t="s">
        <v>317</v>
      </c>
      <c r="D435" s="9">
        <v>400.0</v>
      </c>
      <c r="E435" s="9">
        <v>2750.0</v>
      </c>
      <c r="F435" s="2" t="s">
        <v>54</v>
      </c>
      <c r="G435" s="17">
        <f t="array" ref="G435">IFERROR(E435*INDEX(PRECIOS!$B$2:$E$44,MATCH(F435,PRECIOS!$B$2:$B$44,0),4),"")</f>
        <v>2695</v>
      </c>
      <c r="H435" s="9">
        <v>14.43</v>
      </c>
      <c r="I435" s="2">
        <f t="shared" si="26"/>
        <v>2.99</v>
      </c>
      <c r="J435" s="15">
        <f>IFERROR(LOOKUP(H435,Masterline!$A$2:$A$34,Masterline!$D$2:$D$34)-(H435-INT(H435))*LOOKUP(H435,Masterline!$A$2:$A$34,Masterline!$E$2:$E$34),"")</f>
        <v>4.01808</v>
      </c>
      <c r="K435" s="28">
        <f t="shared" si="23"/>
        <v>689882.4244</v>
      </c>
      <c r="L435" s="117">
        <f>iferror(E435/(VLOOKUP(C435,'SIEMB. CAMAGUI'!$B$2:$C$103,2,FALSE)*N435*I435/1000),"")</f>
        <v>1.420655609</v>
      </c>
      <c r="M435" s="118">
        <f>IFERROR(K435/VLOOKUP(C435,'SIEMB. CAMAGUI'!$B$2:$C$103,2,FALSE),"")</f>
        <v>0.8844646467</v>
      </c>
      <c r="N435" s="23">
        <v>0.83</v>
      </c>
      <c r="O435" s="71">
        <f>IFERROR(N435*VLOOKUP(C435,'SIEMB. CAMAGUI'!$B$2:$D$103,3,FALSE),"")</f>
        <v>134875</v>
      </c>
      <c r="P435" s="2">
        <v>3.2</v>
      </c>
      <c r="Q435" s="2">
        <f t="shared" si="21"/>
        <v>17.63</v>
      </c>
      <c r="R435" s="15">
        <f>IFERROR(LOOKUP(Q435,Masterline!$A$2:$A$34,Masterline!$D$2:$D$34)-(Q435-INT(Q435))*LOOKUP(Q435,Masterline!$A$2:$A$34,Masterline!$E$2:$E$34),"")</f>
        <v>3.57996</v>
      </c>
      <c r="S435" s="181">
        <f>IFERROR((Q435)*VLOOKUP(C435,'SIEMB. CAMAGUI'!$B$2:$C$103,2,FALSE)*(N435-0.002222*7)*((J435+R435)/2/100)/1000,"")</f>
        <v>425.4816058</v>
      </c>
      <c r="T435" s="173">
        <f t="shared" si="22"/>
        <v>6.370401439</v>
      </c>
      <c r="U435" s="71">
        <f t="shared" si="25"/>
        <v>9955.003385</v>
      </c>
    </row>
    <row r="436">
      <c r="A436" s="109">
        <v>45439.0</v>
      </c>
      <c r="B436" s="2">
        <v>5.0</v>
      </c>
      <c r="C436" s="2" t="s">
        <v>319</v>
      </c>
      <c r="D436" s="9">
        <v>375.0</v>
      </c>
      <c r="E436" s="9">
        <v>2575.0</v>
      </c>
      <c r="F436" s="2" t="s">
        <v>54</v>
      </c>
      <c r="G436" s="17">
        <f t="array" ref="G436">IFERROR(E436*INDEX(PRECIOS!$B$2:$E$44,MATCH(F436,PRECIOS!$B$2:$B$44,0),4),"")</f>
        <v>2523.5</v>
      </c>
      <c r="H436" s="9">
        <v>15.48</v>
      </c>
      <c r="I436" s="2">
        <f t="shared" si="26"/>
        <v>4.24</v>
      </c>
      <c r="J436" s="15">
        <f>IFERROR(LOOKUP(H436,Masterline!$A$2:$A$34,Masterline!$D$2:$D$34)-(H436-INT(H436))*LOOKUP(H436,Masterline!$A$2:$A$34,Masterline!$E$2:$E$34),"")</f>
        <v>3.8664</v>
      </c>
      <c r="K436" s="28">
        <f t="shared" si="23"/>
        <v>626546.8188</v>
      </c>
      <c r="L436" s="117">
        <f>iferror(E436/(VLOOKUP(C436,'SIEMB. CAMAGUI'!$B$2:$C$103,2,FALSE)*N436*I436/1000),"")</f>
        <v>1.084484501</v>
      </c>
      <c r="M436" s="118">
        <f>IFERROR(K436/VLOOKUP(C436,'SIEMB. CAMAGUI'!$B$2:$C$103,2,FALSE),"")</f>
        <v>0.895066884</v>
      </c>
      <c r="N436" s="23">
        <v>0.8</v>
      </c>
      <c r="O436" s="71">
        <f>IFERROR(N436*VLOOKUP(C436,'SIEMB. CAMAGUI'!$B$2:$D$103,3,FALSE),"")</f>
        <v>133333.3333</v>
      </c>
      <c r="P436" s="2">
        <v>3.2</v>
      </c>
      <c r="Q436" s="2">
        <f t="shared" si="21"/>
        <v>18.68</v>
      </c>
      <c r="R436" s="15">
        <f>IFERROR(LOOKUP(Q436,Masterline!$A$2:$A$34,Masterline!$D$2:$D$34)-(Q436-INT(Q436))*LOOKUP(Q436,Masterline!$A$2:$A$34,Masterline!$E$2:$E$34),"")</f>
        <v>3.45456</v>
      </c>
      <c r="S436" s="181">
        <f>IFERROR((Q436)*VLOOKUP(C436,'SIEMB. CAMAGUI'!$B$2:$C$103,2,FALSE)*(N436-0.002222*7)*((J436+R436)/2/100)/1000,"")</f>
        <v>375.4706574</v>
      </c>
      <c r="T436" s="173">
        <f t="shared" si="22"/>
        <v>0.1176643475</v>
      </c>
      <c r="U436" s="71">
        <f t="shared" si="25"/>
        <v>9698.944755</v>
      </c>
    </row>
    <row r="437">
      <c r="A437" s="109">
        <v>45439.0</v>
      </c>
      <c r="B437" s="2">
        <v>6.0</v>
      </c>
      <c r="C437" s="2" t="s">
        <v>320</v>
      </c>
      <c r="D437" s="9">
        <v>625.0</v>
      </c>
      <c r="E437" s="9">
        <v>4175.0</v>
      </c>
      <c r="F437" s="2" t="s">
        <v>54</v>
      </c>
      <c r="G437" s="17">
        <f t="array" ref="G437">IFERROR(E437*INDEX(PRECIOS!$B$2:$E$44,MATCH(F437,PRECIOS!$B$2:$B$44,0),4),"")</f>
        <v>4091.5</v>
      </c>
      <c r="H437" s="9">
        <v>13.95</v>
      </c>
      <c r="I437" s="2">
        <f t="shared" si="26"/>
        <v>2.19</v>
      </c>
      <c r="J437" s="15">
        <f>IFERROR(LOOKUP(H437,Masterline!$A$2:$A$34,Masterline!$D$2:$D$34)-(H437-INT(H437))*LOOKUP(H437,Masterline!$A$2:$A$34,Masterline!$E$2:$E$34),"")</f>
        <v>4.0998</v>
      </c>
      <c r="K437" s="28">
        <f t="shared" si="23"/>
        <v>1092806.171</v>
      </c>
      <c r="L437" s="117">
        <f>iferror(E437/(VLOOKUP(C437,'SIEMB. CAMAGUI'!$B$2:$C$103,2,FALSE)*N437*I437/1000),"")</f>
        <v>2.03348554</v>
      </c>
      <c r="M437" s="118">
        <f>IFERROR(K437/VLOOKUP(C437,'SIEMB. CAMAGUI'!$B$2:$C$103,2,FALSE),"")</f>
        <v>0.8742449365</v>
      </c>
      <c r="N437" s="23">
        <v>0.75</v>
      </c>
      <c r="O437" s="71">
        <f>IFERROR(N437*VLOOKUP(C437,'SIEMB. CAMAGUI'!$B$2:$D$103,3,FALSE),"")</f>
        <v>107142.8571</v>
      </c>
      <c r="P437" s="2">
        <v>3.2</v>
      </c>
      <c r="Q437" s="2">
        <f t="shared" si="21"/>
        <v>17.15</v>
      </c>
      <c r="R437" s="15">
        <f>IFERROR(LOOKUP(Q437,Masterline!$A$2:$A$34,Masterline!$D$2:$D$34)-(Q437-INT(Q437))*LOOKUP(Q437,Masterline!$A$2:$A$34,Masterline!$E$2:$E$34),"")</f>
        <v>3.6318</v>
      </c>
      <c r="S437" s="181">
        <f>IFERROR((Q437)*VLOOKUP(C437,'SIEMB. CAMAGUI'!$B$2:$C$103,2,FALSE)*(N437-0.002222*7)*((J437+R437)/2/100)/1000,"")</f>
        <v>608.6580762</v>
      </c>
      <c r="T437" s="173">
        <f t="shared" si="22"/>
        <v>-4.085480945</v>
      </c>
      <c r="U437" s="71">
        <f t="shared" si="25"/>
        <v>15244.64608</v>
      </c>
    </row>
    <row r="438">
      <c r="A438" s="109">
        <v>45446.0</v>
      </c>
      <c r="B438" s="2">
        <v>1.0</v>
      </c>
      <c r="C438" s="2" t="s">
        <v>321</v>
      </c>
      <c r="D438" s="9">
        <v>400.0</v>
      </c>
      <c r="E438" s="9">
        <v>2275.0</v>
      </c>
      <c r="F438" s="2" t="s">
        <v>56</v>
      </c>
      <c r="G438" s="17">
        <f t="array" ref="G438">IFERROR(E438*INDEX(PRECIOS!$B$2:$E$44,MATCH(F438,PRECIOS!$B$2:$B$44,0),4),"")</f>
        <v>3057.6</v>
      </c>
      <c r="H438" s="9">
        <v>4.47</v>
      </c>
      <c r="I438" s="2">
        <f t="shared" si="26"/>
        <v>2.1</v>
      </c>
      <c r="J438" s="15">
        <f>IFERROR(LOOKUP(H438,Masterline!$A$2:$A$34,Masterline!$D$2:$D$34)-(H438-INT(H438))*LOOKUP(H438,Masterline!$A$2:$A$34,Masterline!$E$2:$E$34),"")</f>
        <v>8.03496</v>
      </c>
      <c r="K438" s="28">
        <f t="shared" si="23"/>
        <v>1113701.358</v>
      </c>
      <c r="L438" s="117">
        <f>iferror(E438/(VLOOKUP(C438,'SIEMB. CAMAGUI'!$B$2:$C$103,2,FALSE)*N438*I438/1000),"")</f>
        <v>0.9122807018</v>
      </c>
      <c r="M438" s="118">
        <f>IFERROR(K438/VLOOKUP(C438,'SIEMB. CAMAGUI'!$B$2:$C$103,2,FALSE),"")</f>
        <v>0.8909610862</v>
      </c>
      <c r="N438" s="23">
        <v>0.95</v>
      </c>
      <c r="O438" s="71">
        <f>IFERROR(N438*VLOOKUP(C438,'SIEMB. CAMAGUI'!$B$2:$D$103,3,FALSE),"")</f>
        <v>144993.895</v>
      </c>
      <c r="P438" s="2">
        <v>2.6</v>
      </c>
      <c r="Q438" s="2">
        <f t="shared" si="21"/>
        <v>7.07</v>
      </c>
      <c r="R438" s="15">
        <f>IFERROR(LOOKUP(Q438,Masterline!$A$2:$A$34,Masterline!$D$2:$D$34)-(Q438-INT(Q438))*LOOKUP(Q438,Masterline!$A$2:$A$34,Masterline!$E$2:$E$34),"")</f>
        <v>6.30432</v>
      </c>
      <c r="S438" s="181">
        <f>IFERROR((Q438)*VLOOKUP(C438,'SIEMB. CAMAGUI'!$B$2:$C$103,2,FALSE)*(N438-0.002222*7)*((J438+R438)/2/100)/1000,"")</f>
        <v>592.0808104</v>
      </c>
      <c r="T438" s="173">
        <f t="shared" si="22"/>
        <v>48.02020261</v>
      </c>
      <c r="U438" s="71">
        <f t="shared" si="25"/>
        <v>4978.245069</v>
      </c>
    </row>
    <row r="439">
      <c r="A439" s="109">
        <v>45446.0</v>
      </c>
      <c r="B439" s="2">
        <v>2.0</v>
      </c>
      <c r="C439" s="2" t="s">
        <v>323</v>
      </c>
      <c r="D439" s="9">
        <v>325.0</v>
      </c>
      <c r="E439" s="9">
        <v>1737.0</v>
      </c>
      <c r="F439" s="2" t="s">
        <v>56</v>
      </c>
      <c r="G439" s="17">
        <f t="array" ref="G439">IFERROR(E439*INDEX(PRECIOS!$B$2:$E$44,MATCH(F439,PRECIOS!$B$2:$B$44,0),4),"")</f>
        <v>2334.528</v>
      </c>
      <c r="H439" s="9">
        <v>4.36</v>
      </c>
      <c r="I439" s="2">
        <f t="shared" si="26"/>
        <v>2.02</v>
      </c>
      <c r="J439" s="15">
        <f>IFERROR(LOOKUP(H439,Masterline!$A$2:$A$34,Masterline!$D$2:$D$34)-(H439-INT(H439))*LOOKUP(H439,Masterline!$A$2:$A$34,Masterline!$E$2:$E$34),"")</f>
        <v>8.14848</v>
      </c>
      <c r="K439" s="28">
        <f t="shared" si="23"/>
        <v>914787.5972</v>
      </c>
      <c r="L439" s="117">
        <f>iferror(E439/(VLOOKUP(C439,'SIEMB. CAMAGUI'!$B$2:$C$103,2,FALSE)*N439*I439/1000),"")</f>
        <v>0.952798881</v>
      </c>
      <c r="M439" s="118">
        <f>IFERROR(K439/VLOOKUP(C439,'SIEMB. CAMAGUI'!$B$2:$C$103,2,FALSE),"")</f>
        <v>0.9629343129</v>
      </c>
      <c r="N439" s="23">
        <v>0.95</v>
      </c>
      <c r="O439" s="71">
        <f>IFERROR(N439*VLOOKUP(C439,'SIEMB. CAMAGUI'!$B$2:$D$103,3,FALSE),"")</f>
        <v>150416.6667</v>
      </c>
      <c r="P439" s="2">
        <v>2.6</v>
      </c>
      <c r="Q439" s="2">
        <f t="shared" si="21"/>
        <v>6.96</v>
      </c>
      <c r="R439" s="15">
        <f>IFERROR(LOOKUP(Q439,Masterline!$A$2:$A$34,Masterline!$D$2:$D$34)-(Q439-INT(Q439))*LOOKUP(Q439,Masterline!$A$2:$A$34,Masterline!$E$2:$E$34),"")</f>
        <v>6.32352</v>
      </c>
      <c r="S439" s="181">
        <f>IFERROR((Q439)*VLOOKUP(C439,'SIEMB. CAMAGUI'!$B$2:$C$103,2,FALSE)*(N439-0.002222*7)*((J439+R439)/2/100)/1000,"")</f>
        <v>447.080381</v>
      </c>
      <c r="T439" s="173">
        <f t="shared" si="22"/>
        <v>30.52009526</v>
      </c>
      <c r="U439" s="71">
        <f t="shared" si="25"/>
        <v>3988.473924</v>
      </c>
    </row>
    <row r="440">
      <c r="A440" s="109">
        <v>45446.0</v>
      </c>
      <c r="B440" s="2">
        <v>3.0</v>
      </c>
      <c r="C440" s="2" t="s">
        <v>324</v>
      </c>
      <c r="D440" s="9">
        <v>287.5</v>
      </c>
      <c r="E440" s="9">
        <v>1686.0</v>
      </c>
      <c r="F440" s="2" t="s">
        <v>56</v>
      </c>
      <c r="G440" s="17">
        <f t="array" ref="G440">IFERROR(E440*INDEX(PRECIOS!$B$2:$E$44,MATCH(F440,PRECIOS!$B$2:$B$44,0),4),"")</f>
        <v>2265.984</v>
      </c>
      <c r="H440" s="9">
        <v>4.24</v>
      </c>
      <c r="I440" s="2">
        <f t="shared" si="26"/>
        <v>2.06</v>
      </c>
      <c r="J440" s="15">
        <f>IFERROR(LOOKUP(H440,Masterline!$A$2:$A$34,Masterline!$D$2:$D$34)-(H440-INT(H440))*LOOKUP(H440,Masterline!$A$2:$A$34,Masterline!$E$2:$E$34),"")</f>
        <v>8.27232</v>
      </c>
      <c r="K440" s="28">
        <f t="shared" si="23"/>
        <v>819680.6189</v>
      </c>
      <c r="L440" s="117">
        <f>iferror(E440/(VLOOKUP(C440,'SIEMB. CAMAGUI'!$B$2:$C$103,2,FALSE)*N440*I440/1000),"")</f>
        <v>0.8753439593</v>
      </c>
      <c r="M440" s="118">
        <f>IFERROR(K440/VLOOKUP(C440,'SIEMB. CAMAGUI'!$B$2:$C$103,2,FALSE),"")</f>
        <v>0.745164199</v>
      </c>
      <c r="N440" s="23">
        <v>0.85</v>
      </c>
      <c r="O440" s="71">
        <f>IFERROR(N440*VLOOKUP(C440,'SIEMB. CAMAGUI'!$B$2:$D$103,3,FALSE),"")</f>
        <v>133571.4286</v>
      </c>
      <c r="P440" s="2">
        <v>2.6</v>
      </c>
      <c r="Q440" s="2">
        <f t="shared" si="21"/>
        <v>6.84</v>
      </c>
      <c r="R440" s="15">
        <f>IFERROR(LOOKUP(Q440,Masterline!$A$2:$A$34,Masterline!$D$2:$D$34)-(Q440-INT(Q440))*LOOKUP(Q440,Masterline!$A$2:$A$34,Masterline!$E$2:$E$34),"")</f>
        <v>6.39408</v>
      </c>
      <c r="S440" s="181">
        <f>IFERROR((Q440)*VLOOKUP(C440,'SIEMB. CAMAGUI'!$B$2:$C$103,2,FALSE)*(N440-0.002222*7)*((J440+R440)/2/100)/1000,"")</f>
        <v>460.4055538</v>
      </c>
      <c r="T440" s="173">
        <f t="shared" si="22"/>
        <v>43.22638845</v>
      </c>
      <c r="U440" s="71">
        <f t="shared" si="25"/>
        <v>3475.445824</v>
      </c>
    </row>
    <row r="441">
      <c r="A441" s="109">
        <v>45446.0</v>
      </c>
      <c r="B441" s="2">
        <v>4.0</v>
      </c>
      <c r="C441" s="2" t="s">
        <v>317</v>
      </c>
      <c r="D441" s="9">
        <v>425.0</v>
      </c>
      <c r="E441" s="9">
        <v>2949.0</v>
      </c>
      <c r="F441" s="2" t="s">
        <v>86</v>
      </c>
      <c r="G441" s="17">
        <f t="array" ref="G441">IFERROR(E441*INDEX(PRECIOS!$B$2:$E$44,MATCH(F441,PRECIOS!$B$2:$B$44,0),4),"")</f>
        <v>3479.82</v>
      </c>
      <c r="H441" s="9">
        <v>17.44</v>
      </c>
      <c r="I441" s="2">
        <f t="shared" si="26"/>
        <v>3.01</v>
      </c>
      <c r="J441" s="15">
        <f>IFERROR(LOOKUP(H441,Masterline!$A$2:$A$34,Masterline!$D$2:$D$34)-(H441-INT(H441))*LOOKUP(H441,Masterline!$A$2:$A$34,Masterline!$E$2:$E$34),"")</f>
        <v>3.60048</v>
      </c>
      <c r="K441" s="28">
        <f t="shared" si="23"/>
        <v>676833.8126</v>
      </c>
      <c r="L441" s="117">
        <f>iferror(E441/(VLOOKUP(C441,'SIEMB. CAMAGUI'!$B$2:$C$103,2,FALSE)*N441*I441/1000),"")</f>
        <v>1.57008689</v>
      </c>
      <c r="M441" s="118">
        <f>IFERROR(K441/VLOOKUP(C441,'SIEMB. CAMAGUI'!$B$2:$C$103,2,FALSE),"")</f>
        <v>0.8677356571</v>
      </c>
      <c r="N441" s="23">
        <v>0.8</v>
      </c>
      <c r="O441" s="71">
        <f>IFERROR(N441*VLOOKUP(C441,'SIEMB. CAMAGUI'!$B$2:$D$103,3,FALSE),"")</f>
        <v>130000</v>
      </c>
      <c r="P441" s="2">
        <v>3.0</v>
      </c>
      <c r="Q441" s="2">
        <f t="shared" si="21"/>
        <v>20.44</v>
      </c>
      <c r="R441" s="15">
        <f>IFERROR(LOOKUP(Q441,Masterline!$A$2:$A$34,Masterline!$D$2:$D$34)-(Q441-INT(Q441))*LOOKUP(Q441,Masterline!$A$2:$A$34,Masterline!$E$2:$E$34),"")</f>
        <v>3.25776</v>
      </c>
      <c r="S441" s="181">
        <f>IFERROR((Q441)*VLOOKUP(C441,'SIEMB. CAMAGUI'!$B$2:$C$103,2,FALSE)*(N441-0.002222*7)*((J441+R441)/2/100)/1000,"")</f>
        <v>428.8656178</v>
      </c>
      <c r="T441" s="173">
        <f t="shared" si="22"/>
        <v>0.9664044564</v>
      </c>
      <c r="U441" s="71">
        <f t="shared" si="25"/>
        <v>11803.98169</v>
      </c>
    </row>
    <row r="442">
      <c r="A442" s="109">
        <v>45446.0</v>
      </c>
      <c r="B442" s="2">
        <v>5.0</v>
      </c>
      <c r="C442" s="2" t="s">
        <v>319</v>
      </c>
      <c r="D442" s="9">
        <v>400.0</v>
      </c>
      <c r="E442" s="9">
        <v>2750.0</v>
      </c>
      <c r="F442" s="2" t="s">
        <v>86</v>
      </c>
      <c r="G442" s="17">
        <f t="array" ref="G442">IFERROR(E442*INDEX(PRECIOS!$B$2:$E$44,MATCH(F442,PRECIOS!$B$2:$B$44,0),4),"")</f>
        <v>3245</v>
      </c>
      <c r="H442" s="9">
        <v>18.12</v>
      </c>
      <c r="I442" s="2">
        <f t="shared" si="26"/>
        <v>2.64</v>
      </c>
      <c r="J442" s="15">
        <f>IFERROR(LOOKUP(H442,Masterline!$A$2:$A$34,Masterline!$D$2:$D$34)-(H442-INT(H442))*LOOKUP(H442,Masterline!$A$2:$A$34,Masterline!$E$2:$E$34),"")</f>
        <v>3.51504</v>
      </c>
      <c r="K442" s="28">
        <f t="shared" si="23"/>
        <v>628017.183</v>
      </c>
      <c r="L442" s="117">
        <f>iferror(E442/(VLOOKUP(C442,'SIEMB. CAMAGUI'!$B$2:$C$103,2,FALSE)*N442*I442/1000),"")</f>
        <v>1.860119048</v>
      </c>
      <c r="M442" s="118">
        <f>IFERROR(K442/VLOOKUP(C442,'SIEMB. CAMAGUI'!$B$2:$C$103,2,FALSE),"")</f>
        <v>0.8971674042</v>
      </c>
      <c r="N442" s="23">
        <v>0.8</v>
      </c>
      <c r="O442" s="71">
        <f>IFERROR(N442*VLOOKUP(C442,'SIEMB. CAMAGUI'!$B$2:$D$103,3,FALSE),"")</f>
        <v>133333.3333</v>
      </c>
      <c r="P442" s="2">
        <v>3.0</v>
      </c>
      <c r="Q442" s="2">
        <f t="shared" si="21"/>
        <v>21.12</v>
      </c>
      <c r="R442" s="15">
        <f>IFERROR(LOOKUP(Q442,Masterline!$A$2:$A$34,Masterline!$D$2:$D$34)-(Q442-INT(Q442))*LOOKUP(Q442,Masterline!$A$2:$A$34,Masterline!$E$2:$E$34),"")</f>
        <v>3.32736</v>
      </c>
      <c r="S442" s="181">
        <f>IFERROR((Q442)*VLOOKUP(C442,'SIEMB. CAMAGUI'!$B$2:$C$103,2,FALSE)*(N442-0.002222*7)*((J442+R442)/2/100)/1000,"")</f>
        <v>396.7651055</v>
      </c>
      <c r="T442" s="173">
        <f t="shared" si="22"/>
        <v>-0.8087236238</v>
      </c>
      <c r="U442" s="71">
        <f t="shared" si="25"/>
        <v>11379.67136</v>
      </c>
    </row>
    <row r="443">
      <c r="A443" s="109">
        <v>45446.0</v>
      </c>
      <c r="B443" s="2">
        <v>6.0</v>
      </c>
      <c r="C443" s="2" t="s">
        <v>320</v>
      </c>
      <c r="D443" s="9">
        <v>650.0</v>
      </c>
      <c r="E443" s="9">
        <v>4550.0</v>
      </c>
      <c r="F443" s="2" t="s">
        <v>54</v>
      </c>
      <c r="G443" s="17">
        <f t="array" ref="G443">IFERROR(E443*INDEX(PRECIOS!$B$2:$E$44,MATCH(F443,PRECIOS!$B$2:$B$44,0),4),"")</f>
        <v>4459</v>
      </c>
      <c r="H443" s="9">
        <v>16.27</v>
      </c>
      <c r="I443" s="2">
        <f t="shared" si="26"/>
        <v>2.32</v>
      </c>
      <c r="J443" s="15">
        <f>IFERROR(LOOKUP(H443,Masterline!$A$2:$A$34,Masterline!$D$2:$D$34)-(H443-INT(H443))*LOOKUP(H443,Masterline!$A$2:$A$34,Masterline!$E$2:$E$34),"")</f>
        <v>3.75636</v>
      </c>
      <c r="K443" s="28">
        <f t="shared" si="23"/>
        <v>1063551.676</v>
      </c>
      <c r="L443" s="117">
        <f>iferror(E443/(VLOOKUP(C443,'SIEMB. CAMAGUI'!$B$2:$C$103,2,FALSE)*N443*I443/1000),"")</f>
        <v>2.091954023</v>
      </c>
      <c r="M443" s="118">
        <f>IFERROR(K443/VLOOKUP(C443,'SIEMB. CAMAGUI'!$B$2:$C$103,2,FALSE),"")</f>
        <v>0.850841341</v>
      </c>
      <c r="N443" s="23">
        <v>0.75</v>
      </c>
      <c r="O443" s="71">
        <f>IFERROR(N443*VLOOKUP(C443,'SIEMB. CAMAGUI'!$B$2:$D$103,3,FALSE),"")</f>
        <v>107142.8571</v>
      </c>
      <c r="P443" s="2">
        <v>3.0</v>
      </c>
      <c r="Q443" s="2">
        <f t="shared" si="21"/>
        <v>19.27</v>
      </c>
      <c r="R443" s="15">
        <f>IFERROR(LOOKUP(Q443,Masterline!$A$2:$A$34,Masterline!$D$2:$D$34)-(Q443-INT(Q443))*LOOKUP(Q443,Masterline!$A$2:$A$34,Masterline!$E$2:$E$34),"")</f>
        <v>3.38208</v>
      </c>
      <c r="S443" s="181">
        <f>IFERROR((Q443)*VLOOKUP(C443,'SIEMB. CAMAGUI'!$B$2:$C$103,2,FALSE)*(N443-0.002222*7)*((J443+R443)/2/100)/1000,"")</f>
        <v>631.4295689</v>
      </c>
      <c r="T443" s="173">
        <f t="shared" si="22"/>
        <v>-4.642607765</v>
      </c>
      <c r="U443" s="71">
        <f t="shared" si="25"/>
        <v>17303.98577</v>
      </c>
    </row>
    <row r="444">
      <c r="A444" s="109">
        <v>45453.0</v>
      </c>
      <c r="B444" s="2">
        <v>1.0</v>
      </c>
      <c r="C444" s="2" t="s">
        <v>321</v>
      </c>
      <c r="D444" s="9">
        <v>575.0</v>
      </c>
      <c r="E444" s="9">
        <v>3350.0</v>
      </c>
      <c r="F444" s="2" t="s">
        <v>54</v>
      </c>
      <c r="G444" s="17">
        <f t="array" ref="G444">IFERROR(E444*INDEX(PRECIOS!$B$2:$E$44,MATCH(F444,PRECIOS!$B$2:$B$44,0),4),"")</f>
        <v>3283</v>
      </c>
      <c r="H444" s="9">
        <v>6.76</v>
      </c>
      <c r="I444" s="2">
        <f t="shared" si="26"/>
        <v>2.29</v>
      </c>
      <c r="J444" s="15">
        <f>IFERROR(LOOKUP(H444,Masterline!$A$2:$A$34,Masterline!$D$2:$D$34)-(H444-INT(H444))*LOOKUP(H444,Masterline!$A$2:$A$34,Masterline!$E$2:$E$34),"")</f>
        <v>6.44112</v>
      </c>
      <c r="K444" s="28">
        <f t="shared" si="23"/>
        <v>1320564.927</v>
      </c>
      <c r="L444" s="117">
        <f>iferror(E444/(VLOOKUP(C444,'SIEMB. CAMAGUI'!$B$2:$C$103,2,FALSE)*N444*I444/1000),"")</f>
        <v>1.231900712</v>
      </c>
      <c r="M444" s="118">
        <f>IFERROR(K444/VLOOKUP(C444,'SIEMB. CAMAGUI'!$B$2:$C$103,2,FALSE),"")</f>
        <v>1.056451941</v>
      </c>
      <c r="N444" s="23">
        <v>0.95</v>
      </c>
      <c r="O444" s="71">
        <f>IFERROR(N444*VLOOKUP(C444,'SIEMB. CAMAGUI'!$B$2:$D$103,3,FALSE),"")</f>
        <v>144993.895</v>
      </c>
      <c r="P444" s="2">
        <v>2.5</v>
      </c>
      <c r="Q444" s="2">
        <f t="shared" si="21"/>
        <v>9.26</v>
      </c>
      <c r="R444" s="15">
        <f>IFERROR(LOOKUP(Q444,Masterline!$A$2:$A$34,Masterline!$D$2:$D$34)-(Q444-INT(Q444))*LOOKUP(Q444,Masterline!$A$2:$A$34,Masterline!$E$2:$E$34),"")</f>
        <v>5.22912</v>
      </c>
      <c r="S444" s="181">
        <f>IFERROR((Q444)*VLOOKUP(C444,'SIEMB. CAMAGUI'!$B$2:$C$103,2,FALSE)*(N444-0.002222*7)*((J444+R444)/2/100)/1000,"")</f>
        <v>631.1389759</v>
      </c>
      <c r="T444" s="173">
        <f t="shared" si="22"/>
        <v>14.03474398</v>
      </c>
      <c r="U444" s="71">
        <f t="shared" si="25"/>
        <v>8927.018904</v>
      </c>
    </row>
    <row r="445">
      <c r="A445" s="109">
        <v>45453.0</v>
      </c>
      <c r="B445" s="2">
        <v>2.0</v>
      </c>
      <c r="C445" s="2" t="s">
        <v>323</v>
      </c>
      <c r="D445" s="9">
        <v>450.0</v>
      </c>
      <c r="E445" s="9">
        <v>2837.0</v>
      </c>
      <c r="F445" s="2" t="s">
        <v>54</v>
      </c>
      <c r="G445" s="17">
        <f t="array" ref="G445">IFERROR(E445*INDEX(PRECIOS!$B$2:$E$44,MATCH(F445,PRECIOS!$B$2:$B$44,0),4),"")</f>
        <v>2780.26</v>
      </c>
      <c r="H445" s="9">
        <v>6.64</v>
      </c>
      <c r="I445" s="2">
        <f t="shared" si="26"/>
        <v>2.28</v>
      </c>
      <c r="J445" s="15">
        <f>IFERROR(LOOKUP(H445,Masterline!$A$2:$A$34,Masterline!$D$2:$D$34)-(H445-INT(H445))*LOOKUP(H445,Masterline!$A$2:$A$34,Masterline!$E$2:$E$34),"")</f>
        <v>6.51168</v>
      </c>
      <c r="K445" s="28">
        <f t="shared" si="23"/>
        <v>1040761.898</v>
      </c>
      <c r="L445" s="117">
        <f>iferror(E445/(VLOOKUP(C445,'SIEMB. CAMAGUI'!$B$2:$C$103,2,FALSE)*N445*I445/1000),"")</f>
        <v>1.378723818</v>
      </c>
      <c r="M445" s="118">
        <f>IFERROR(K445/VLOOKUP(C445,'SIEMB. CAMAGUI'!$B$2:$C$103,2,FALSE),"")</f>
        <v>1.09553884</v>
      </c>
      <c r="N445" s="23">
        <v>0.95</v>
      </c>
      <c r="O445" s="71">
        <f>IFERROR(N445*VLOOKUP(C445,'SIEMB. CAMAGUI'!$B$2:$D$103,3,FALSE),"")</f>
        <v>150416.6667</v>
      </c>
      <c r="P445" s="2">
        <v>2.5</v>
      </c>
      <c r="Q445" s="2">
        <f t="shared" si="21"/>
        <v>9.14</v>
      </c>
      <c r="R445" s="15">
        <f>IFERROR(LOOKUP(Q445,Masterline!$A$2:$A$34,Masterline!$D$2:$D$34)-(Q445-INT(Q445))*LOOKUP(Q445,Masterline!$A$2:$A$34,Masterline!$E$2:$E$34),"")</f>
        <v>5.26368</v>
      </c>
      <c r="S445" s="181">
        <f>IFERROR((Q445)*VLOOKUP(C445,'SIEMB. CAMAGUI'!$B$2:$C$103,2,FALSE)*(N445-0.002222*7)*((J445+R445)/2/100)/1000,"")</f>
        <v>477.714263</v>
      </c>
      <c r="T445" s="173">
        <f t="shared" si="22"/>
        <v>6.928565741</v>
      </c>
      <c r="U445" s="71">
        <f t="shared" si="25"/>
        <v>6910.659</v>
      </c>
    </row>
    <row r="446">
      <c r="A446" s="109">
        <v>45453.0</v>
      </c>
      <c r="B446" s="2">
        <v>3.0</v>
      </c>
      <c r="C446" s="2" t="s">
        <v>324</v>
      </c>
      <c r="D446" s="9">
        <v>450.0</v>
      </c>
      <c r="E446" s="9">
        <v>2875.0</v>
      </c>
      <c r="F446" s="2" t="s">
        <v>54</v>
      </c>
      <c r="G446" s="17">
        <f t="array" ref="G446">IFERROR(E446*INDEX(PRECIOS!$B$2:$E$44,MATCH(F446,PRECIOS!$B$2:$B$44,0),4),"")</f>
        <v>2817.5</v>
      </c>
      <c r="H446" s="9">
        <v>6.24</v>
      </c>
      <c r="I446" s="2">
        <f t="shared" si="26"/>
        <v>2</v>
      </c>
      <c r="J446" s="15">
        <f>IFERROR(LOOKUP(H446,Masterline!$A$2:$A$34,Masterline!$D$2:$D$34)-(H446-INT(H446))*LOOKUP(H446,Masterline!$A$2:$A$34,Masterline!$E$2:$E$34),"")</f>
        <v>6.74688</v>
      </c>
      <c r="K446" s="28">
        <f t="shared" si="23"/>
        <v>1068870.124</v>
      </c>
      <c r="L446" s="117">
        <f>iferror(E446/(VLOOKUP(C446,'SIEMB. CAMAGUI'!$B$2:$C$103,2,FALSE)*N446*I446/1000),"")</f>
        <v>1.452020202</v>
      </c>
      <c r="M446" s="118">
        <f>IFERROR(K446/VLOOKUP(C446,'SIEMB. CAMAGUI'!$B$2:$C$103,2,FALSE),"")</f>
        <v>0.9717001126</v>
      </c>
      <c r="N446" s="23">
        <v>0.9</v>
      </c>
      <c r="O446" s="71">
        <f>IFERROR(N446*VLOOKUP(C446,'SIEMB. CAMAGUI'!$B$2:$D$103,3,FALSE),"")</f>
        <v>141428.5714</v>
      </c>
      <c r="P446" s="2">
        <v>2.5</v>
      </c>
      <c r="Q446" s="2">
        <f t="shared" si="21"/>
        <v>8.74</v>
      </c>
      <c r="R446" s="15">
        <f>IFERROR(LOOKUP(Q446,Masterline!$A$2:$A$34,Masterline!$D$2:$D$34)-(Q446-INT(Q446))*LOOKUP(Q446,Masterline!$A$2:$A$34,Masterline!$E$2:$E$34),"")</f>
        <v>5.39088</v>
      </c>
      <c r="S446" s="181">
        <f>IFERROR((Q446)*VLOOKUP(C446,'SIEMB. CAMAGUI'!$B$2:$C$103,2,FALSE)*(N446-0.002222*7)*((J446+R446)/2/100)/1000,"")</f>
        <v>516.040741</v>
      </c>
      <c r="T446" s="173">
        <f t="shared" si="22"/>
        <v>16.51018525</v>
      </c>
      <c r="U446" s="71">
        <f t="shared" si="25"/>
        <v>6669.749573</v>
      </c>
    </row>
    <row r="447">
      <c r="A447" s="109">
        <v>45453.0</v>
      </c>
      <c r="B447" s="2">
        <v>4.0</v>
      </c>
      <c r="C447" s="2" t="s">
        <v>317</v>
      </c>
      <c r="E447" s="9">
        <v>825.0</v>
      </c>
      <c r="F447" s="2" t="s">
        <v>86</v>
      </c>
      <c r="G447" s="17">
        <f t="array" ref="G447">IFERROR(E447*INDEX(PRECIOS!$B$2:$E$44,MATCH(F447,PRECIOS!$B$2:$B$44,0),4),"")</f>
        <v>973.5</v>
      </c>
      <c r="I447" s="2">
        <f t="shared" si="26"/>
        <v>-17.44</v>
      </c>
      <c r="J447" s="15" t="str">
        <f>IFERROR(LOOKUP(H447,Masterline!$A$2:$A$34,Masterline!$D$2:$D$34)-(H447-INT(H447))*LOOKUP(H447,Masterline!$A$2:$A$34,Masterline!$E$2:$E$34),"")</f>
        <v/>
      </c>
      <c r="K447" s="28" t="str">
        <f t="shared" si="23"/>
        <v/>
      </c>
      <c r="L447" s="117" t="str">
        <f>iferror(E447/(VLOOKUP(C447,'SIEMB. CAMAGUI'!$B$2:$C$103,2,FALSE)*N447*I447/1000),"")</f>
        <v/>
      </c>
      <c r="M447" s="118">
        <f>IFERROR(K447/VLOOKUP(C447,'SIEMB. CAMAGUI'!$B$2:$C$103,2,FALSE),"")</f>
        <v>0</v>
      </c>
      <c r="N447" s="23">
        <v>0.0</v>
      </c>
      <c r="O447" s="71">
        <f>IFERROR(N447*VLOOKUP(C447,'SIEMB. CAMAGUI'!$B$2:$D$103,3,FALSE),"")</f>
        <v>0</v>
      </c>
      <c r="P447" s="2">
        <v>0.0</v>
      </c>
      <c r="Q447" s="2">
        <f t="shared" si="21"/>
        <v>0</v>
      </c>
      <c r="R447" s="15" t="str">
        <f>IFERROR(LOOKUP(Q447,Masterline!$A$2:$A$34,Masterline!$D$2:$D$34)-(Q447-INT(Q447))*LOOKUP(Q447,Masterline!$A$2:$A$34,Masterline!$E$2:$E$34),"")</f>
        <v/>
      </c>
      <c r="S447" s="181">
        <f>IFERROR((Q447)*VLOOKUP(C447,'SIEMB. CAMAGUI'!$B$2:$C$103,2,FALSE)*(N447-0.002222*7)*((J447+R447)/2/100)/1000,"")</f>
        <v>0</v>
      </c>
      <c r="T447" s="173">
        <f t="shared" si="22"/>
        <v>0</v>
      </c>
      <c r="U447" s="71">
        <f t="shared" si="25"/>
        <v>0</v>
      </c>
    </row>
    <row r="448">
      <c r="A448" s="109">
        <v>45453.0</v>
      </c>
      <c r="B448" s="2">
        <v>6.0</v>
      </c>
      <c r="C448" s="2" t="s">
        <v>320</v>
      </c>
      <c r="E448" s="9">
        <v>2325.0</v>
      </c>
      <c r="F448" s="2" t="s">
        <v>54</v>
      </c>
      <c r="G448" s="17">
        <f t="array" ref="G448">IFERROR(E448*INDEX(PRECIOS!$B$2:$E$44,MATCH(F448,PRECIOS!$B$2:$B$44,0),4),"")</f>
        <v>2278.5</v>
      </c>
      <c r="I448" s="2">
        <f t="shared" si="26"/>
        <v>-16.27</v>
      </c>
      <c r="J448" s="15" t="str">
        <f>IFERROR(LOOKUP(H448,Masterline!$A$2:$A$34,Masterline!$D$2:$D$34)-(H448-INT(H448))*LOOKUP(H448,Masterline!$A$2:$A$34,Masterline!$E$2:$E$34),"")</f>
        <v/>
      </c>
      <c r="K448" s="28" t="str">
        <f t="shared" si="23"/>
        <v/>
      </c>
      <c r="L448" s="117" t="str">
        <f>iferror(E448/(VLOOKUP(C448,'SIEMB. CAMAGUI'!$B$2:$C$103,2,FALSE)*N448*I448/1000),"")</f>
        <v/>
      </c>
      <c r="M448" s="118">
        <f>IFERROR(K448/VLOOKUP(C448,'SIEMB. CAMAGUI'!$B$2:$C$103,2,FALSE),"")</f>
        <v>0</v>
      </c>
      <c r="N448" s="23">
        <v>0.0</v>
      </c>
      <c r="O448" s="71">
        <f>IFERROR(N448*VLOOKUP(C448,'SIEMB. CAMAGUI'!$B$2:$D$103,3,FALSE),"")</f>
        <v>0</v>
      </c>
      <c r="P448" s="2">
        <v>0.0</v>
      </c>
      <c r="Q448" s="2">
        <f t="shared" si="21"/>
        <v>0</v>
      </c>
      <c r="R448" s="15" t="str">
        <f>IFERROR(LOOKUP(Q448,Masterline!$A$2:$A$34,Masterline!$D$2:$D$34)-(Q448-INT(Q448))*LOOKUP(Q448,Masterline!$A$2:$A$34,Masterline!$E$2:$E$34),"")</f>
        <v/>
      </c>
      <c r="S448" s="181">
        <f>IFERROR((Q448)*VLOOKUP(C448,'SIEMB. CAMAGUI'!$B$2:$C$103,2,FALSE)*(N448-0.002222*7)*((J448+R448)/2/100)/1000,"")</f>
        <v>0</v>
      </c>
      <c r="T448" s="173">
        <f t="shared" si="22"/>
        <v>0</v>
      </c>
      <c r="U448" s="71">
        <f t="shared" si="25"/>
        <v>0</v>
      </c>
    </row>
    <row r="449">
      <c r="A449" s="109">
        <v>45460.0</v>
      </c>
      <c r="B449" s="2">
        <v>1.0</v>
      </c>
      <c r="C449" s="2" t="s">
        <v>321</v>
      </c>
      <c r="D449" s="9">
        <v>650.0</v>
      </c>
      <c r="E449" s="9">
        <v>4375.0</v>
      </c>
      <c r="F449" s="2" t="s">
        <v>54</v>
      </c>
      <c r="G449" s="17">
        <f t="array" ref="G449">IFERROR(E449*INDEX(PRECIOS!$B$2:$E$44,MATCH(F449,PRECIOS!$B$2:$B$44,0),4),"")</f>
        <v>4287.5</v>
      </c>
      <c r="H449" s="9">
        <v>8.63</v>
      </c>
      <c r="I449" s="2">
        <f t="shared" si="26"/>
        <v>1.87</v>
      </c>
      <c r="J449" s="15">
        <f>IFERROR(LOOKUP(H449,Masterline!$A$2:$A$34,Masterline!$D$2:$D$34)-(H449-INT(H449))*LOOKUP(H449,Masterline!$A$2:$A$34,Masterline!$E$2:$E$34),"")</f>
        <v>5.42256</v>
      </c>
      <c r="K449" s="28">
        <f t="shared" si="23"/>
        <v>1388987.044</v>
      </c>
      <c r="L449" s="117">
        <f>iferror(E449/(VLOOKUP(C449,'SIEMB. CAMAGUI'!$B$2:$C$103,2,FALSE)*N449*I449/1000),"")</f>
        <v>1.782531194</v>
      </c>
      <c r="M449" s="118">
        <f>IFERROR(K449/VLOOKUP(C449,'SIEMB. CAMAGUI'!$B$2:$C$103,2,FALSE),"")</f>
        <v>1.111189635</v>
      </c>
      <c r="N449" s="23">
        <v>1.05</v>
      </c>
      <c r="O449" s="71">
        <f>IFERROR(N449*VLOOKUP(C449,'SIEMB. CAMAGUI'!$B$2:$D$103,3,FALSE),"")</f>
        <v>160256.4103</v>
      </c>
      <c r="P449" s="2">
        <v>2.5</v>
      </c>
      <c r="Q449" s="2">
        <f t="shared" si="21"/>
        <v>11.13</v>
      </c>
      <c r="R449" s="15">
        <f>IFERROR(LOOKUP(Q449,Masterline!$A$2:$A$34,Masterline!$D$2:$D$34)-(Q449-INT(Q449))*LOOKUP(Q449,Masterline!$A$2:$A$34,Masterline!$E$2:$E$34),"")</f>
        <v>4.58304</v>
      </c>
      <c r="S449" s="181">
        <f>IFERROR((Q449)*VLOOKUP(C449,'SIEMB. CAMAGUI'!$B$2:$C$103,2,FALSE)*(N449-0.002222*7)*((J449+R449)/2/100)/1000,"")</f>
        <v>719.9894672</v>
      </c>
      <c r="T449" s="173">
        <f t="shared" si="22"/>
        <v>17.4973668</v>
      </c>
      <c r="U449" s="71">
        <f t="shared" si="25"/>
        <v>11986.95819</v>
      </c>
    </row>
    <row r="450">
      <c r="A450" s="109">
        <v>45460.0</v>
      </c>
      <c r="B450" s="2">
        <v>2.0</v>
      </c>
      <c r="C450" s="2" t="s">
        <v>323</v>
      </c>
      <c r="D450" s="9">
        <v>500.0</v>
      </c>
      <c r="E450" s="9">
        <v>3300.0</v>
      </c>
      <c r="F450" s="2" t="s">
        <v>54</v>
      </c>
      <c r="G450" s="17">
        <f t="array" ref="G450">IFERROR(E450*INDEX(PRECIOS!$B$2:$E$44,MATCH(F450,PRECIOS!$B$2:$B$44,0),4),"")</f>
        <v>3234</v>
      </c>
      <c r="H450" s="9">
        <v>8.05</v>
      </c>
      <c r="I450" s="2">
        <f t="shared" si="26"/>
        <v>1.41</v>
      </c>
      <c r="J450" s="15">
        <f>IFERROR(LOOKUP(H450,Masterline!$A$2:$A$34,Masterline!$D$2:$D$34)-(H450-INT(H450))*LOOKUP(H450,Masterline!$A$2:$A$34,Masterline!$E$2:$E$34),"")</f>
        <v>5.5896</v>
      </c>
      <c r="K450" s="28">
        <f t="shared" si="23"/>
        <v>1111202.971</v>
      </c>
      <c r="L450" s="117">
        <f>iferror(E450/(VLOOKUP(C450,'SIEMB. CAMAGUI'!$B$2:$C$103,2,FALSE)*N450*I450/1000),"")</f>
        <v>2.463605823</v>
      </c>
      <c r="M450" s="118">
        <f>IFERROR(K450/VLOOKUP(C450,'SIEMB. CAMAGUI'!$B$2:$C$103,2,FALSE),"")</f>
        <v>1.169687337</v>
      </c>
      <c r="N450" s="23">
        <v>1.0</v>
      </c>
      <c r="O450" s="71">
        <f>IFERROR(N450*VLOOKUP(C450,'SIEMB. CAMAGUI'!$B$2:$D$103,3,FALSE),"")</f>
        <v>158333.3333</v>
      </c>
      <c r="P450" s="2">
        <v>3.0</v>
      </c>
      <c r="Q450" s="2">
        <f t="shared" si="21"/>
        <v>11.05</v>
      </c>
      <c r="R450" s="15">
        <f>IFERROR(LOOKUP(Q450,Masterline!$A$2:$A$34,Masterline!$D$2:$D$34)-(Q450-INT(Q450))*LOOKUP(Q450,Masterline!$A$2:$A$34,Masterline!$E$2:$E$34),"")</f>
        <v>4.5984</v>
      </c>
      <c r="S450" s="181">
        <f>IFERROR((Q450)*VLOOKUP(C450,'SIEMB. CAMAGUI'!$B$2:$C$103,2,FALSE)*(N450-0.002222*7)*((J450+R450)/2/100)/1000,"")</f>
        <v>526.4252628</v>
      </c>
      <c r="T450" s="173">
        <f t="shared" si="22"/>
        <v>6.606315705</v>
      </c>
      <c r="U450" s="71">
        <f t="shared" si="25"/>
        <v>8945.183913</v>
      </c>
    </row>
    <row r="451">
      <c r="A451" s="109">
        <v>45460.0</v>
      </c>
      <c r="B451" s="2">
        <v>3.0</v>
      </c>
      <c r="C451" s="2" t="s">
        <v>324</v>
      </c>
      <c r="D451" s="9">
        <v>525.0</v>
      </c>
      <c r="E451" s="9">
        <v>3425.0</v>
      </c>
      <c r="F451" s="2" t="s">
        <v>54</v>
      </c>
      <c r="G451" s="17">
        <f t="array" ref="G451">IFERROR(E451*INDEX(PRECIOS!$B$2:$E$44,MATCH(F451,PRECIOS!$B$2:$B$44,0),4),"")</f>
        <v>3356.5</v>
      </c>
      <c r="H451" s="9">
        <v>8.25</v>
      </c>
      <c r="I451" s="2">
        <f t="shared" si="26"/>
        <v>2.01</v>
      </c>
      <c r="J451" s="15">
        <f>IFERROR(LOOKUP(H451,Masterline!$A$2:$A$34,Masterline!$D$2:$D$34)-(H451-INT(H451))*LOOKUP(H451,Masterline!$A$2:$A$34,Masterline!$E$2:$E$34),"")</f>
        <v>5.532</v>
      </c>
      <c r="K451" s="28">
        <f t="shared" si="23"/>
        <v>1150331.953</v>
      </c>
      <c r="L451" s="117">
        <f>iferror(E451/(VLOOKUP(C451,'SIEMB. CAMAGUI'!$B$2:$C$103,2,FALSE)*N451*I451/1000),"")</f>
        <v>1.72119202</v>
      </c>
      <c r="M451" s="118">
        <f>IFERROR(K451/VLOOKUP(C451,'SIEMB. CAMAGUI'!$B$2:$C$103,2,FALSE),"")</f>
        <v>1.045756321</v>
      </c>
      <c r="N451" s="23">
        <v>0.9</v>
      </c>
      <c r="O451" s="71">
        <f>IFERROR(N451*VLOOKUP(C451,'SIEMB. CAMAGUI'!$B$2:$D$103,3,FALSE),"")</f>
        <v>141428.5714</v>
      </c>
      <c r="P451" s="2">
        <v>3.0</v>
      </c>
      <c r="Q451" s="2">
        <f t="shared" si="21"/>
        <v>11.25</v>
      </c>
      <c r="R451" s="15">
        <f>IFERROR(LOOKUP(Q451,Masterline!$A$2:$A$34,Masterline!$D$2:$D$34)-(Q451-INT(Q451))*LOOKUP(Q451,Masterline!$A$2:$A$34,Masterline!$E$2:$E$34),"")</f>
        <v>4.56</v>
      </c>
      <c r="S451" s="181">
        <f>IFERROR((Q451)*VLOOKUP(C451,'SIEMB. CAMAGUI'!$B$2:$C$103,2,FALSE)*(N451-0.002222*7)*((J451+R451)/2/100)/1000,"")</f>
        <v>552.2856714</v>
      </c>
      <c r="T451" s="173">
        <f t="shared" si="22"/>
        <v>6.821417839</v>
      </c>
      <c r="U451" s="71">
        <f t="shared" si="25"/>
        <v>9490.238612</v>
      </c>
    </row>
    <row r="452">
      <c r="A452" s="109">
        <v>45467.0</v>
      </c>
      <c r="B452" s="2">
        <v>1.0</v>
      </c>
      <c r="C452" s="2" t="s">
        <v>321</v>
      </c>
      <c r="D452" s="9">
        <v>725.0</v>
      </c>
      <c r="E452" s="9">
        <v>4950.0</v>
      </c>
      <c r="F452" s="2" t="s">
        <v>54</v>
      </c>
      <c r="G452" s="17">
        <f t="array" ref="G452">IFERROR(E452*INDEX(PRECIOS!$B$2:$E$44,MATCH(F452,PRECIOS!$B$2:$B$44,0),4),"")</f>
        <v>4851</v>
      </c>
      <c r="H452" s="9">
        <v>11.49</v>
      </c>
      <c r="I452" s="2">
        <f t="shared" si="26"/>
        <v>2.86</v>
      </c>
      <c r="J452" s="15">
        <f>IFERROR(LOOKUP(H452,Masterline!$A$2:$A$34,Masterline!$D$2:$D$34)-(H452-INT(H452))*LOOKUP(H452,Masterline!$A$2:$A$34,Masterline!$E$2:$E$34),"")</f>
        <v>4.51392</v>
      </c>
      <c r="K452" s="28">
        <f t="shared" si="23"/>
        <v>1397861.424</v>
      </c>
      <c r="L452" s="117">
        <f>iferror(E452/(VLOOKUP(C452,'SIEMB. CAMAGUI'!$B$2:$C$103,2,FALSE)*N452*I452/1000),"")</f>
        <v>1.384615385</v>
      </c>
      <c r="M452" s="118">
        <f>IFERROR(K452/VLOOKUP(C452,'SIEMB. CAMAGUI'!$B$2:$C$103,2,FALSE),"")</f>
        <v>1.118289139</v>
      </c>
      <c r="N452" s="23">
        <v>1.0</v>
      </c>
      <c r="O452" s="71">
        <f>IFERROR(N452*VLOOKUP(C452,'SIEMB. CAMAGUI'!$B$2:$D$103,3,FALSE),"")</f>
        <v>152625.1526</v>
      </c>
      <c r="P452" s="2">
        <v>3.0</v>
      </c>
      <c r="Q452" s="2">
        <f t="shared" si="21"/>
        <v>14.49</v>
      </c>
      <c r="R452" s="15">
        <f>IFERROR(LOOKUP(Q452,Masterline!$A$2:$A$34,Masterline!$D$2:$D$34)-(Q452-INT(Q452))*LOOKUP(Q452,Masterline!$A$2:$A$34,Masterline!$E$2:$E$34),"")</f>
        <v>4.00944</v>
      </c>
      <c r="S452" s="181">
        <f>IFERROR((Q452)*VLOOKUP(C452,'SIEMB. CAMAGUI'!$B$2:$C$103,2,FALSE)*(N452-0.002222*7)*((J452+R452)/2/100)/1000,"")</f>
        <v>759.8907073</v>
      </c>
      <c r="T452" s="173">
        <f t="shared" si="22"/>
        <v>8.722676832</v>
      </c>
      <c r="U452" s="71">
        <f t="shared" si="25"/>
        <v>16061.42776</v>
      </c>
    </row>
    <row r="453">
      <c r="A453" s="109">
        <v>45467.0</v>
      </c>
      <c r="B453" s="2">
        <v>2.0</v>
      </c>
      <c r="C453" s="2" t="s">
        <v>323</v>
      </c>
      <c r="D453" s="9">
        <v>550.0</v>
      </c>
      <c r="E453" s="9">
        <v>3425.0</v>
      </c>
      <c r="F453" s="2" t="s">
        <v>54</v>
      </c>
      <c r="G453" s="17">
        <f t="array" ref="G453">IFERROR(E453*INDEX(PRECIOS!$B$2:$E$44,MATCH(F453,PRECIOS!$B$2:$B$44,0),4),"")</f>
        <v>3356.5</v>
      </c>
      <c r="H453" s="9">
        <v>10.24</v>
      </c>
      <c r="I453" s="2">
        <f t="shared" si="26"/>
        <v>2.19</v>
      </c>
      <c r="J453" s="15">
        <f>IFERROR(LOOKUP(H453,Masterline!$A$2:$A$34,Masterline!$D$2:$D$34)-(H453-INT(H453))*LOOKUP(H453,Masterline!$A$2:$A$34,Masterline!$E$2:$E$34),"")</f>
        <v>4.78416</v>
      </c>
      <c r="K453" s="28">
        <f t="shared" si="23"/>
        <v>1122682.718</v>
      </c>
      <c r="L453" s="117">
        <f>iferror(E453/(VLOOKUP(C453,'SIEMB. CAMAGUI'!$B$2:$C$103,2,FALSE)*N453*I453/1000),"")</f>
        <v>1.567846557</v>
      </c>
      <c r="M453" s="118">
        <f>IFERROR(K453/VLOOKUP(C453,'SIEMB. CAMAGUI'!$B$2:$C$103,2,FALSE),"")</f>
        <v>1.181771282</v>
      </c>
      <c r="N453" s="23">
        <v>1.05</v>
      </c>
      <c r="O453" s="71">
        <f>IFERROR(N453*VLOOKUP(C453,'SIEMB. CAMAGUI'!$B$2:$D$103,3,FALSE),"")</f>
        <v>166250</v>
      </c>
      <c r="P453" s="2">
        <v>2.5</v>
      </c>
      <c r="Q453" s="2">
        <f t="shared" si="21"/>
        <v>12.74</v>
      </c>
      <c r="R453" s="15">
        <f>IFERROR(LOOKUP(Q453,Masterline!$A$2:$A$34,Masterline!$D$2:$D$34)-(Q453-INT(Q453))*LOOKUP(Q453,Masterline!$A$2:$A$34,Masterline!$E$2:$E$34),"")</f>
        <v>4.29744</v>
      </c>
      <c r="S453" s="181">
        <f>IFERROR((Q453)*VLOOKUP(C453,'SIEMB. CAMAGUI'!$B$2:$C$103,2,FALSE)*(N453-0.002222*7)*((J453+R453)/2/100)/1000,"")</f>
        <v>568.5036164</v>
      </c>
      <c r="T453" s="173">
        <f t="shared" si="22"/>
        <v>4.625904096</v>
      </c>
      <c r="U453" s="71">
        <f t="shared" si="25"/>
        <v>11496.27103</v>
      </c>
    </row>
    <row r="454">
      <c r="A454" s="109">
        <v>45467.0</v>
      </c>
      <c r="B454" s="2">
        <v>3.0</v>
      </c>
      <c r="C454" s="2" t="s">
        <v>324</v>
      </c>
      <c r="D454" s="9">
        <v>575.0</v>
      </c>
      <c r="E454" s="9">
        <v>3575.0</v>
      </c>
      <c r="F454" s="2" t="s">
        <v>54</v>
      </c>
      <c r="G454" s="17">
        <f t="array" ref="G454">IFERROR(E454*INDEX(PRECIOS!$B$2:$E$44,MATCH(F454,PRECIOS!$B$2:$B$44,0),4),"")</f>
        <v>3503.5</v>
      </c>
      <c r="H454" s="9">
        <v>11.36</v>
      </c>
      <c r="I454" s="2">
        <f t="shared" si="26"/>
        <v>3.11</v>
      </c>
      <c r="J454" s="15">
        <f>IFERROR(LOOKUP(H454,Masterline!$A$2:$A$34,Masterline!$D$2:$D$34)-(H454-INT(H454))*LOOKUP(H454,Masterline!$A$2:$A$34,Masterline!$E$2:$E$34),"")</f>
        <v>4.53888</v>
      </c>
      <c r="K454" s="28">
        <f t="shared" si="23"/>
        <v>1115169.319</v>
      </c>
      <c r="L454" s="117">
        <f>iferror(E454/(VLOOKUP(C454,'SIEMB. CAMAGUI'!$B$2:$C$103,2,FALSE)*N454*I454/1000),"")</f>
        <v>1.161128975</v>
      </c>
      <c r="M454" s="118">
        <f>IFERROR(K454/VLOOKUP(C454,'SIEMB. CAMAGUI'!$B$2:$C$103,2,FALSE),"")</f>
        <v>1.01379029</v>
      </c>
      <c r="N454" s="23">
        <v>0.9</v>
      </c>
      <c r="O454" s="71">
        <f>IFERROR(N454*VLOOKUP(C454,'SIEMB. CAMAGUI'!$B$2:$D$103,3,FALSE),"")</f>
        <v>141428.5714</v>
      </c>
      <c r="P454" s="2">
        <v>3.0</v>
      </c>
      <c r="Q454" s="2">
        <f t="shared" si="21"/>
        <v>14.36</v>
      </c>
      <c r="R454" s="15">
        <f>IFERROR(LOOKUP(Q454,Masterline!$A$2:$A$34,Masterline!$D$2:$D$34)-(Q454-INT(Q454))*LOOKUP(Q454,Masterline!$A$2:$A$34,Masterline!$E$2:$E$34),"")</f>
        <v>4.02816</v>
      </c>
      <c r="S454" s="181">
        <f>IFERROR((Q454)*VLOOKUP(C454,'SIEMB. CAMAGUI'!$B$2:$C$103,2,FALSE)*(N454-0.002222*7)*((J454+R454)/2/100)/1000,"")</f>
        <v>598.4381148</v>
      </c>
      <c r="T454" s="173">
        <f t="shared" si="22"/>
        <v>5.859528711</v>
      </c>
      <c r="U454" s="71">
        <f t="shared" si="25"/>
        <v>12668.32346</v>
      </c>
    </row>
    <row r="455">
      <c r="A455" s="109">
        <v>45467.0</v>
      </c>
      <c r="B455" s="2">
        <v>4.0</v>
      </c>
      <c r="C455" s="2" t="s">
        <v>325</v>
      </c>
      <c r="D455" s="9">
        <v>87.5</v>
      </c>
      <c r="E455" s="9">
        <v>436.0</v>
      </c>
      <c r="F455" s="2" t="s">
        <v>56</v>
      </c>
      <c r="G455" s="17">
        <f t="array" ref="G455">IFERROR(E455*INDEX(PRECIOS!$B$2:$E$44,MATCH(F455,PRECIOS!$B$2:$B$44,0),4),"")</f>
        <v>585.984</v>
      </c>
      <c r="H455" s="9">
        <v>1.66</v>
      </c>
      <c r="I455" s="2">
        <f t="shared" si="26"/>
        <v>0</v>
      </c>
      <c r="J455" s="15">
        <f>IFERROR(LOOKUP(H455,Masterline!$A$2:$A$34,Masterline!$D$2:$D$34)-(H455-INT(H455))*LOOKUP(H455,Masterline!$A$2:$A$34,Masterline!$E$2:$E$34),"")</f>
        <v>12.87648</v>
      </c>
      <c r="K455" s="28">
        <f t="shared" si="23"/>
        <v>409357.5525</v>
      </c>
      <c r="L455" s="117" t="str">
        <f>iferror(E455/(VLOOKUP(C455,'SIEMB. CAMAGUI'!$B$2:$C$103,2,FALSE)*N455*I455/1000),"")</f>
        <v/>
      </c>
      <c r="M455" s="118">
        <f>IFERROR(K455/VLOOKUP(C455,'SIEMB. CAMAGUI'!$B$2:$C$103,2,FALSE),"")</f>
        <v>0.5282032935</v>
      </c>
      <c r="N455" s="23">
        <v>0.75</v>
      </c>
      <c r="O455" s="71">
        <f>IFERROR(N455*VLOOKUP(C455,'SIEMB. CAMAGUI'!$B$2:$D$103,3,FALSE),"")</f>
        <v>121093.75</v>
      </c>
      <c r="P455" s="2">
        <v>2.0</v>
      </c>
      <c r="Q455" s="2">
        <f t="shared" si="21"/>
        <v>3.66</v>
      </c>
      <c r="R455" s="15">
        <f>IFERROR(LOOKUP(Q455,Masterline!$A$2:$A$34,Masterline!$D$2:$D$34)-(Q455-INT(Q455))*LOOKUP(Q455,Masterline!$A$2:$A$34,Masterline!$E$2:$E$34),"")</f>
        <v>8.90328</v>
      </c>
      <c r="S455" s="181">
        <f>IFERROR((Q455)*VLOOKUP(C455,'SIEMB. CAMAGUI'!$B$2:$C$103,2,FALSE)*(N455-0.002222*7)*((J455+R455)/2/100)/1000,"")</f>
        <v>226.8640871</v>
      </c>
      <c r="T455" s="173">
        <f t="shared" si="22"/>
        <v>34.84102177</v>
      </c>
      <c r="U455" s="71">
        <f t="shared" si="25"/>
        <v>679.5335371</v>
      </c>
    </row>
    <row r="456">
      <c r="A456" s="109">
        <v>45467.0</v>
      </c>
      <c r="B456" s="2">
        <v>5.0</v>
      </c>
      <c r="C456" s="2" t="s">
        <v>327</v>
      </c>
      <c r="D456" s="9">
        <v>75.0</v>
      </c>
      <c r="E456" s="9">
        <v>361.0</v>
      </c>
      <c r="F456" s="2" t="s">
        <v>56</v>
      </c>
      <c r="G456" s="17">
        <f t="array" ref="G456">IFERROR(E456*INDEX(PRECIOS!$B$2:$E$44,MATCH(F456,PRECIOS!$B$2:$B$44,0),4),"")</f>
        <v>485.184</v>
      </c>
      <c r="H456" s="9">
        <v>1.92</v>
      </c>
      <c r="I456" s="2">
        <f t="shared" si="26"/>
        <v>0</v>
      </c>
      <c r="J456" s="15">
        <f>IFERROR(LOOKUP(H456,Masterline!$A$2:$A$34,Masterline!$D$2:$D$34)-(H456-INT(H456))*LOOKUP(H456,Masterline!$A$2:$A$34,Masterline!$E$2:$E$34),"")</f>
        <v>12.38976</v>
      </c>
      <c r="K456" s="28">
        <f t="shared" si="23"/>
        <v>315280.522</v>
      </c>
      <c r="L456" s="117" t="str">
        <f>iferror(E456/(VLOOKUP(C456,'SIEMB. CAMAGUI'!$B$2:$C$103,2,FALSE)*N456*I456/1000),"")</f>
        <v/>
      </c>
      <c r="M456" s="118">
        <f>IFERROR(K456/VLOOKUP(C456,'SIEMB. CAMAGUI'!$B$2:$C$103,2,FALSE),"")</f>
        <v>0.4504007457</v>
      </c>
      <c r="N456" s="23">
        <v>0.75</v>
      </c>
      <c r="O456" s="71">
        <f>IFERROR(N456*VLOOKUP(C456,'SIEMB. CAMAGUI'!$B$2:$D$103,3,FALSE),"")</f>
        <v>125000</v>
      </c>
      <c r="P456" s="2">
        <v>2.0</v>
      </c>
      <c r="Q456" s="2">
        <f t="shared" si="21"/>
        <v>3.92</v>
      </c>
      <c r="R456" s="15">
        <f>IFERROR(LOOKUP(Q456,Masterline!$A$2:$A$34,Masterline!$D$2:$D$34)-(Q456-INT(Q456))*LOOKUP(Q456,Masterline!$A$2:$A$34,Masterline!$E$2:$E$34),"")</f>
        <v>8.61936</v>
      </c>
      <c r="S456" s="181">
        <f>IFERROR((Q456)*VLOOKUP(C456,'SIEMB. CAMAGUI'!$B$2:$C$103,2,FALSE)*(N456-0.002222*7)*((J456+R456)/2/100)/1000,"")</f>
        <v>211.7004801</v>
      </c>
      <c r="T456" s="173">
        <f t="shared" si="22"/>
        <v>34.17512003</v>
      </c>
      <c r="U456" s="71">
        <f t="shared" si="25"/>
        <v>605.3386022</v>
      </c>
    </row>
    <row r="457">
      <c r="A457" s="109">
        <v>45467.0</v>
      </c>
      <c r="B457" s="2">
        <v>6.0</v>
      </c>
      <c r="C457" s="2" t="s">
        <v>328</v>
      </c>
      <c r="D457" s="9">
        <v>125.0</v>
      </c>
      <c r="E457" s="9">
        <v>561.0</v>
      </c>
      <c r="F457" s="2" t="s">
        <v>56</v>
      </c>
      <c r="G457" s="17">
        <f t="array" ref="G457">IFERROR(E457*INDEX(PRECIOS!$B$2:$E$44,MATCH(F457,PRECIOS!$B$2:$B$44,0),4),"")</f>
        <v>753.984</v>
      </c>
      <c r="H457" s="9">
        <v>1.85</v>
      </c>
      <c r="I457" s="2">
        <f t="shared" si="26"/>
        <v>0</v>
      </c>
      <c r="J457" s="15">
        <f>IFERROR(LOOKUP(H457,Masterline!$A$2:$A$34,Masterline!$D$2:$D$34)-(H457-INT(H457))*LOOKUP(H457,Masterline!$A$2:$A$34,Masterline!$E$2:$E$34),"")</f>
        <v>12.5208</v>
      </c>
      <c r="K457" s="28">
        <f t="shared" si="23"/>
        <v>539642.5753</v>
      </c>
      <c r="L457" s="117" t="str">
        <f>iferror(E457/(VLOOKUP(C457,'SIEMB. CAMAGUI'!$B$2:$C$103,2,FALSE)*N457*I457/1000),"")</f>
        <v/>
      </c>
      <c r="M457" s="118">
        <f>IFERROR(K457/VLOOKUP(C457,'SIEMB. CAMAGUI'!$B$2:$C$103,2,FALSE),"")</f>
        <v>0.4151096733</v>
      </c>
      <c r="N457" s="23">
        <v>0.7</v>
      </c>
      <c r="O457" s="71">
        <f>IFERROR(N457*VLOOKUP(C457,'SIEMB. CAMAGUI'!$B$2:$D$103,3,FALSE),"")</f>
        <v>104000</v>
      </c>
      <c r="P457" s="2">
        <v>2.0</v>
      </c>
      <c r="Q457" s="2">
        <f t="shared" si="21"/>
        <v>3.85</v>
      </c>
      <c r="R457" s="15">
        <f>IFERROR(LOOKUP(Q457,Masterline!$A$2:$A$34,Masterline!$D$2:$D$34)-(Q457-INT(Q457))*LOOKUP(Q457,Masterline!$A$2:$A$34,Masterline!$E$2:$E$34),"")</f>
        <v>8.6958</v>
      </c>
      <c r="S457" s="181">
        <f>IFERROR((Q457)*VLOOKUP(C457,'SIEMB. CAMAGUI'!$B$2:$C$103,2,FALSE)*(N457-0.002222*7)*((J457+R457)/2/100)/1000,"")</f>
        <v>363.4034655</v>
      </c>
      <c r="T457" s="173">
        <f t="shared" si="22"/>
        <v>59.60086638</v>
      </c>
      <c r="U457" s="71">
        <f t="shared" si="25"/>
        <v>998.3387643</v>
      </c>
    </row>
    <row r="458">
      <c r="A458" s="109">
        <v>45474.0</v>
      </c>
      <c r="B458" s="2">
        <v>1.0</v>
      </c>
      <c r="C458" s="2" t="s">
        <v>321</v>
      </c>
      <c r="D458" s="9">
        <v>775.0</v>
      </c>
      <c r="E458" s="9">
        <v>5375.0</v>
      </c>
      <c r="F458" s="2" t="s">
        <v>86</v>
      </c>
      <c r="G458" s="17">
        <f t="array" ref="G458">IFERROR(E458*INDEX(PRECIOS!$B$2:$E$44,MATCH(F458,PRECIOS!$B$2:$B$44,0),4),"")</f>
        <v>6342.5</v>
      </c>
      <c r="H458" s="9">
        <v>14.6</v>
      </c>
      <c r="I458" s="2">
        <f t="shared" si="26"/>
        <v>3.11</v>
      </c>
      <c r="J458" s="15">
        <f>IFERROR(LOOKUP(H458,Masterline!$A$2:$A$34,Masterline!$D$2:$D$34)-(H458-INT(H458))*LOOKUP(H458,Masterline!$A$2:$A$34,Masterline!$E$2:$E$34),"")</f>
        <v>3.9936</v>
      </c>
      <c r="K458" s="28">
        <f t="shared" si="23"/>
        <v>1329181.485</v>
      </c>
      <c r="L458" s="117">
        <f>iferror(E458/(VLOOKUP(C458,'SIEMB. CAMAGUI'!$B$2:$C$103,2,FALSE)*N458*I458/1000),"")</f>
        <v>1.455407006</v>
      </c>
      <c r="M458" s="118">
        <f>IFERROR(K458/VLOOKUP(C458,'SIEMB. CAMAGUI'!$B$2:$C$103,2,FALSE),"")</f>
        <v>1.063345188</v>
      </c>
      <c r="N458" s="23">
        <v>0.95</v>
      </c>
      <c r="O458" s="71">
        <f>IFERROR(N458*VLOOKUP(C458,'SIEMB. CAMAGUI'!$B$2:$D$103,3,FALSE),"")</f>
        <v>144993.895</v>
      </c>
      <c r="P458" s="2">
        <v>2.0</v>
      </c>
      <c r="Q458" s="2">
        <f t="shared" si="21"/>
        <v>16.6</v>
      </c>
      <c r="R458" s="15">
        <f>IFERROR(LOOKUP(Q458,Masterline!$A$2:$A$34,Masterline!$D$2:$D$34)-(Q458-INT(Q458))*LOOKUP(Q458,Masterline!$A$2:$A$34,Masterline!$E$2:$E$34),"")</f>
        <v>3.7128</v>
      </c>
      <c r="S458" s="181">
        <f>IFERROR((Q458)*VLOOKUP(C458,'SIEMB. CAMAGUI'!$B$2:$C$103,2,FALSE)*(N458-0.002222*7)*((J458+R458)/2/100)/1000,"")</f>
        <v>747.1260204</v>
      </c>
      <c r="T458" s="173">
        <f t="shared" si="22"/>
        <v>-6.968494902</v>
      </c>
      <c r="U458" s="71">
        <f t="shared" si="25"/>
        <v>19406.04968</v>
      </c>
    </row>
    <row r="459">
      <c r="A459" s="109">
        <v>45474.0</v>
      </c>
      <c r="B459" s="2">
        <v>2.0</v>
      </c>
      <c r="C459" s="2" t="s">
        <v>323</v>
      </c>
      <c r="D459" s="9">
        <v>600.0</v>
      </c>
      <c r="E459" s="9">
        <v>4225.0</v>
      </c>
      <c r="F459" s="2" t="s">
        <v>86</v>
      </c>
      <c r="G459" s="17">
        <f t="array" ref="G459">IFERROR(E459*INDEX(PRECIOS!$B$2:$E$44,MATCH(F459,PRECIOS!$B$2:$B$44,0),4),"")</f>
        <v>4985.5</v>
      </c>
      <c r="H459" s="9">
        <v>13.25</v>
      </c>
      <c r="I459" s="2">
        <f t="shared" si="26"/>
        <v>3.01</v>
      </c>
      <c r="J459" s="15">
        <f>IFERROR(LOOKUP(H459,Masterline!$A$2:$A$34,Masterline!$D$2:$D$34)-(H459-INT(H459))*LOOKUP(H459,Masterline!$A$2:$A$34,Masterline!$E$2:$E$34),"")</f>
        <v>4.209</v>
      </c>
      <c r="K459" s="28">
        <f t="shared" si="23"/>
        <v>1075861.698</v>
      </c>
      <c r="L459" s="117">
        <f>iferror(E459/(VLOOKUP(C459,'SIEMB. CAMAGUI'!$B$2:$C$103,2,FALSE)*N459*I459/1000),"")</f>
        <v>1.477531037</v>
      </c>
      <c r="M459" s="118">
        <f>IFERROR(K459/VLOOKUP(C459,'SIEMB. CAMAGUI'!$B$2:$C$103,2,FALSE),"")</f>
        <v>1.132485998</v>
      </c>
      <c r="N459" s="23">
        <v>1.0</v>
      </c>
      <c r="O459" s="71">
        <f>IFERROR(N459*VLOOKUP(C459,'SIEMB. CAMAGUI'!$B$2:$D$103,3,FALSE),"")</f>
        <v>158333.3333</v>
      </c>
      <c r="P459" s="2">
        <v>2.0</v>
      </c>
      <c r="Q459" s="2">
        <f t="shared" si="21"/>
        <v>15.25</v>
      </c>
      <c r="R459" s="15">
        <f>IFERROR(LOOKUP(Q459,Masterline!$A$2:$A$34,Masterline!$D$2:$D$34)-(Q459-INT(Q459))*LOOKUP(Q459,Masterline!$A$2:$A$34,Masterline!$E$2:$E$34),"")</f>
        <v>3.894</v>
      </c>
      <c r="S459" s="181">
        <f>IFERROR((Q459)*VLOOKUP(C459,'SIEMB. CAMAGUI'!$B$2:$C$103,2,FALSE)*(N459-0.002222*7)*((J459+R459)/2/100)/1000,"")</f>
        <v>577.8314701</v>
      </c>
      <c r="T459" s="173">
        <f t="shared" si="22"/>
        <v>-5.542132467</v>
      </c>
      <c r="U459" s="71">
        <f t="shared" si="25"/>
        <v>14255.1675</v>
      </c>
    </row>
    <row r="460">
      <c r="A460" s="109">
        <v>45474.0</v>
      </c>
      <c r="B460" s="2">
        <v>3.0</v>
      </c>
      <c r="C460" s="2" t="s">
        <v>324</v>
      </c>
      <c r="D460" s="9">
        <v>650.0</v>
      </c>
      <c r="E460" s="9">
        <v>4475.0</v>
      </c>
      <c r="F460" s="2" t="s">
        <v>86</v>
      </c>
      <c r="G460" s="17">
        <f t="array" ref="G460">IFERROR(E460*INDEX(PRECIOS!$B$2:$E$44,MATCH(F460,PRECIOS!$B$2:$B$44,0),4),"")</f>
        <v>5280.5</v>
      </c>
      <c r="H460" s="9">
        <v>14.42</v>
      </c>
      <c r="I460" s="2">
        <f t="shared" si="26"/>
        <v>3.06</v>
      </c>
      <c r="J460" s="15">
        <f>IFERROR(LOOKUP(H460,Masterline!$A$2:$A$34,Masterline!$D$2:$D$34)-(H460-INT(H460))*LOOKUP(H460,Masterline!$A$2:$A$34,Masterline!$E$2:$E$34),"")</f>
        <v>4.01952</v>
      </c>
      <c r="K460" s="28">
        <f t="shared" si="23"/>
        <v>1121434.473</v>
      </c>
      <c r="L460" s="117">
        <f>iferror(E460/(VLOOKUP(C460,'SIEMB. CAMAGUI'!$B$2:$C$103,2,FALSE)*N460*I460/1000),"")</f>
        <v>1.477190203</v>
      </c>
      <c r="M460" s="118">
        <f>IFERROR(K460/VLOOKUP(C460,'SIEMB. CAMAGUI'!$B$2:$C$103,2,FALSE),"")</f>
        <v>1.019485885</v>
      </c>
      <c r="N460" s="23">
        <v>0.9</v>
      </c>
      <c r="O460" s="71">
        <f>IFERROR(N460*VLOOKUP(C460,'SIEMB. CAMAGUI'!$B$2:$D$103,3,FALSE),"")</f>
        <v>141428.5714</v>
      </c>
      <c r="P460" s="2">
        <v>2.0</v>
      </c>
      <c r="Q460" s="2">
        <f t="shared" si="21"/>
        <v>16.42</v>
      </c>
      <c r="R460" s="15">
        <f>IFERROR(LOOKUP(Q460,Masterline!$A$2:$A$34,Masterline!$D$2:$D$34)-(Q460-INT(Q460))*LOOKUP(Q460,Masterline!$A$2:$A$34,Masterline!$E$2:$E$34),"")</f>
        <v>3.73656</v>
      </c>
      <c r="S460" s="181">
        <f>IFERROR((Q460)*VLOOKUP(C460,'SIEMB. CAMAGUI'!$B$2:$C$103,2,FALSE)*(N460-0.002222*7)*((J460+R460)/2/100)/1000,"")</f>
        <v>619.5116024</v>
      </c>
      <c r="T460" s="173">
        <f t="shared" si="22"/>
        <v>-7.622099407</v>
      </c>
      <c r="U460" s="71">
        <f t="shared" si="25"/>
        <v>16171.0851</v>
      </c>
    </row>
    <row r="461">
      <c r="A461" s="109">
        <v>45474.0</v>
      </c>
      <c r="B461" s="2">
        <v>4.0</v>
      </c>
      <c r="C461" s="2" t="s">
        <v>325</v>
      </c>
      <c r="D461" s="9">
        <v>200.0</v>
      </c>
      <c r="E461" s="9">
        <v>1100.0</v>
      </c>
      <c r="F461" s="2" t="s">
        <v>56</v>
      </c>
      <c r="G461" s="17">
        <f t="array" ref="G461">IFERROR(E461*INDEX(PRECIOS!$B$2:$E$44,MATCH(F461,PRECIOS!$B$2:$B$44,0),4),"")</f>
        <v>1478.4</v>
      </c>
      <c r="H461" s="9">
        <v>3.04</v>
      </c>
      <c r="I461" s="2">
        <f t="shared" si="26"/>
        <v>1.38</v>
      </c>
      <c r="J461" s="15">
        <f>IFERROR(LOOKUP(H461,Masterline!$A$2:$A$34,Masterline!$D$2:$D$34)-(H461-INT(H461))*LOOKUP(H461,Masterline!$A$2:$A$34,Masterline!$E$2:$E$34),"")</f>
        <v>9.58032</v>
      </c>
      <c r="K461" s="28">
        <f t="shared" si="23"/>
        <v>686714.7828</v>
      </c>
      <c r="L461" s="117">
        <f>iferror(E461/(VLOOKUP(C461,'SIEMB. CAMAGUI'!$B$2:$C$103,2,FALSE)*N461*I461/1000),"")</f>
        <v>1.285647499</v>
      </c>
      <c r="M461" s="118">
        <f>IFERROR(K461/VLOOKUP(C461,'SIEMB. CAMAGUI'!$B$2:$C$103,2,FALSE),"")</f>
        <v>0.8860835908</v>
      </c>
      <c r="N461" s="23">
        <v>0.8</v>
      </c>
      <c r="O461" s="71">
        <f>IFERROR(N461*VLOOKUP(C461,'SIEMB. CAMAGUI'!$B$2:$D$103,3,FALSE),"")</f>
        <v>129166.6667</v>
      </c>
      <c r="P461" s="2">
        <v>2.5</v>
      </c>
      <c r="Q461" s="2">
        <f t="shared" si="21"/>
        <v>5.54</v>
      </c>
      <c r="R461" s="15">
        <f>IFERROR(LOOKUP(Q461,Masterline!$A$2:$A$34,Masterline!$D$2:$D$34)-(Q461-INT(Q461))*LOOKUP(Q461,Masterline!$A$2:$A$34,Masterline!$E$2:$E$34),"")</f>
        <v>7.16496</v>
      </c>
      <c r="S461" s="181">
        <f>IFERROR((Q461)*VLOOKUP(C461,'SIEMB. CAMAGUI'!$B$2:$C$103,2,FALSE)*(N461-0.002222*7)*((J461+R461)/2/100)/1000,"")</f>
        <v>281.9920977</v>
      </c>
      <c r="T461" s="173">
        <f t="shared" si="22"/>
        <v>20.49802443</v>
      </c>
      <c r="U461" s="71">
        <f t="shared" si="25"/>
        <v>2087.61294</v>
      </c>
    </row>
    <row r="462">
      <c r="A462" s="109">
        <v>45474.0</v>
      </c>
      <c r="B462" s="2">
        <v>5.0</v>
      </c>
      <c r="C462" s="2" t="s">
        <v>327</v>
      </c>
      <c r="D462" s="9">
        <v>187.5</v>
      </c>
      <c r="E462" s="9">
        <v>1035.0</v>
      </c>
      <c r="F462" s="2" t="s">
        <v>56</v>
      </c>
      <c r="G462" s="17">
        <f t="array" ref="G462">IFERROR(E462*INDEX(PRECIOS!$B$2:$E$44,MATCH(F462,PRECIOS!$B$2:$B$44,0),4),"")</f>
        <v>1391.04</v>
      </c>
      <c r="H462" s="9">
        <v>3.07</v>
      </c>
      <c r="I462" s="2">
        <f t="shared" si="26"/>
        <v>1.15</v>
      </c>
      <c r="J462" s="15">
        <f>IFERROR(LOOKUP(H462,Masterline!$A$2:$A$34,Masterline!$D$2:$D$34)-(H462-INT(H462))*LOOKUP(H462,Masterline!$A$2:$A$34,Masterline!$E$2:$E$34),"")</f>
        <v>9.54756</v>
      </c>
      <c r="K462" s="28">
        <f t="shared" si="23"/>
        <v>639691.3826</v>
      </c>
      <c r="L462" s="117">
        <f>iferror(E462/(VLOOKUP(C462,'SIEMB. CAMAGUI'!$B$2:$C$103,2,FALSE)*N462*I462/1000),"")</f>
        <v>1.607142857</v>
      </c>
      <c r="M462" s="118">
        <f>IFERROR(K462/VLOOKUP(C462,'SIEMB. CAMAGUI'!$B$2:$C$103,2,FALSE),"")</f>
        <v>0.9138448323</v>
      </c>
      <c r="N462" s="23">
        <v>0.8</v>
      </c>
      <c r="O462" s="71">
        <f>IFERROR(N462*VLOOKUP(C462,'SIEMB. CAMAGUI'!$B$2:$D$103,3,FALSE),"")</f>
        <v>133333.3333</v>
      </c>
      <c r="P462" s="2">
        <v>2.5</v>
      </c>
      <c r="Q462" s="2">
        <f t="shared" si="21"/>
        <v>5.57</v>
      </c>
      <c r="R462" s="15">
        <f>IFERROR(LOOKUP(Q462,Masterline!$A$2:$A$34,Masterline!$D$2:$D$34)-(Q462-INT(Q462))*LOOKUP(Q462,Masterline!$A$2:$A$34,Masterline!$E$2:$E$34),"")</f>
        <v>7.14768</v>
      </c>
      <c r="S462" s="181">
        <f>IFERROR((Q462)*VLOOKUP(C462,'SIEMB. CAMAGUI'!$B$2:$C$103,2,FALSE)*(N462-0.002222*7)*((J462+R462)/2/100)/1000,"")</f>
        <v>255.3165451</v>
      </c>
      <c r="T462" s="173">
        <f t="shared" si="22"/>
        <v>16.95413626</v>
      </c>
      <c r="U462" s="71">
        <f t="shared" si="25"/>
        <v>1963.852545</v>
      </c>
    </row>
    <row r="463">
      <c r="A463" s="109">
        <v>45474.0</v>
      </c>
      <c r="B463" s="2">
        <v>6.0</v>
      </c>
      <c r="C463" s="2" t="s">
        <v>328</v>
      </c>
      <c r="D463" s="9">
        <v>337.5</v>
      </c>
      <c r="E463" s="9">
        <v>1723.0</v>
      </c>
      <c r="F463" s="2" t="s">
        <v>56</v>
      </c>
      <c r="G463" s="17">
        <f t="array" ref="G463">IFERROR(E463*INDEX(PRECIOS!$B$2:$E$44,MATCH(F463,PRECIOS!$B$2:$B$44,0),4),"")</f>
        <v>2315.712</v>
      </c>
      <c r="H463" s="9">
        <v>2.8</v>
      </c>
      <c r="I463" s="2">
        <f t="shared" si="26"/>
        <v>0.95</v>
      </c>
      <c r="J463" s="15">
        <f>IFERROR(LOOKUP(H463,Masterline!$A$2:$A$34,Masterline!$D$2:$D$34)-(H463-INT(H463))*LOOKUP(H463,Masterline!$A$2:$A$34,Masterline!$E$2:$E$34),"")</f>
        <v>9.924</v>
      </c>
      <c r="K463" s="28">
        <f t="shared" si="23"/>
        <v>1214588.012</v>
      </c>
      <c r="L463" s="117">
        <f>iferror(E463/(VLOOKUP(C463,'SIEMB. CAMAGUI'!$B$2:$C$103,2,FALSE)*N463*I463/1000),"")</f>
        <v>1.743927126</v>
      </c>
      <c r="M463" s="118">
        <f>IFERROR(K463/VLOOKUP(C463,'SIEMB. CAMAGUI'!$B$2:$C$103,2,FALSE),"")</f>
        <v>0.9342984706</v>
      </c>
      <c r="N463" s="23">
        <v>0.8</v>
      </c>
      <c r="O463" s="71">
        <f>IFERROR(N463*VLOOKUP(C463,'SIEMB. CAMAGUI'!$B$2:$D$103,3,FALSE),"")</f>
        <v>118857.1429</v>
      </c>
      <c r="P463" s="2">
        <v>2.6</v>
      </c>
      <c r="Q463" s="2">
        <f t="shared" si="21"/>
        <v>5.4</v>
      </c>
      <c r="R463" s="15">
        <f>IFERROR(LOOKUP(Q463,Masterline!$A$2:$A$34,Masterline!$D$2:$D$34)-(Q463-INT(Q463))*LOOKUP(Q463,Masterline!$A$2:$A$34,Masterline!$E$2:$E$34),"")</f>
        <v>7.2456</v>
      </c>
      <c r="S463" s="181">
        <f>IFERROR((Q463)*VLOOKUP(C463,'SIEMB. CAMAGUI'!$B$2:$C$103,2,FALSE)*(N463-0.002222*7)*((J463+R463)/2/100)/1000,"")</f>
        <v>472.7487039</v>
      </c>
      <c r="T463" s="173">
        <f t="shared" si="22"/>
        <v>33.81217597</v>
      </c>
      <c r="U463" s="71">
        <f t="shared" si="25"/>
        <v>3400.846433</v>
      </c>
    </row>
    <row r="464">
      <c r="A464" s="109">
        <v>45481.0</v>
      </c>
      <c r="B464" s="2">
        <v>1.0</v>
      </c>
      <c r="C464" s="2" t="s">
        <v>321</v>
      </c>
      <c r="E464" s="9">
        <v>3325.0</v>
      </c>
      <c r="F464" s="2" t="s">
        <v>86</v>
      </c>
      <c r="G464" s="17">
        <f t="array" ref="G464">IFERROR(E464*INDEX(PRECIOS!$B$2:$E$44,MATCH(F464,PRECIOS!$B$2:$B$44,0),4),"")</f>
        <v>3923.5</v>
      </c>
      <c r="I464" s="2">
        <f t="shared" si="26"/>
        <v>-14.6</v>
      </c>
      <c r="J464" s="15" t="str">
        <f>IFERROR(LOOKUP(H464,Masterline!$A$2:$A$34,Masterline!$D$2:$D$34)-(H464-INT(H464))*LOOKUP(H464,Masterline!$A$2:$A$34,Masterline!$E$2:$E$34),"")</f>
        <v/>
      </c>
      <c r="K464" s="28" t="str">
        <f t="shared" si="23"/>
        <v/>
      </c>
      <c r="L464" s="117" t="str">
        <f>iferror(E464/(VLOOKUP(C464,'SIEMB. CAMAGUI'!$B$2:$C$103,2,FALSE)*N464*I464/1000),"")</f>
        <v/>
      </c>
      <c r="M464" s="118">
        <f>IFERROR(K464/VLOOKUP(C464,'SIEMB. CAMAGUI'!$B$2:$C$103,2,FALSE),"")</f>
        <v>0</v>
      </c>
      <c r="N464" s="23">
        <v>0.0</v>
      </c>
      <c r="O464" s="71">
        <f>IFERROR(N464*VLOOKUP(C464,'SIEMB. CAMAGUI'!$B$2:$D$103,3,FALSE),"")</f>
        <v>0</v>
      </c>
      <c r="P464" s="2">
        <v>0.0</v>
      </c>
      <c r="Q464" s="2">
        <f t="shared" si="21"/>
        <v>0</v>
      </c>
      <c r="R464" s="15" t="str">
        <f>IFERROR(LOOKUP(Q464,Masterline!$A$2:$A$34,Masterline!$D$2:$D$34)-(Q464-INT(Q464))*LOOKUP(Q464,Masterline!$A$2:$A$34,Masterline!$E$2:$E$34),"")</f>
        <v/>
      </c>
      <c r="S464" s="181">
        <f>IFERROR((Q464)*VLOOKUP(C464,'SIEMB. CAMAGUI'!$B$2:$C$103,2,FALSE)*(N464-0.002222*7)*((J464+R464)/2/100)/1000,"")</f>
        <v>0</v>
      </c>
      <c r="T464" s="173">
        <f t="shared" si="22"/>
        <v>0</v>
      </c>
      <c r="U464" s="71">
        <f t="shared" si="25"/>
        <v>0</v>
      </c>
    </row>
    <row r="465">
      <c r="A465" s="109">
        <v>45481.0</v>
      </c>
      <c r="B465" s="2">
        <v>2.0</v>
      </c>
      <c r="C465" s="2" t="s">
        <v>323</v>
      </c>
      <c r="E465" s="9">
        <v>3400.0</v>
      </c>
      <c r="F465" s="2" t="s">
        <v>86</v>
      </c>
      <c r="G465" s="17">
        <f t="array" ref="G465">IFERROR(E465*INDEX(PRECIOS!$B$2:$E$44,MATCH(F465,PRECIOS!$B$2:$B$44,0),4),"")</f>
        <v>4012</v>
      </c>
      <c r="I465" s="2">
        <f t="shared" si="26"/>
        <v>-13.25</v>
      </c>
      <c r="J465" s="15" t="str">
        <f>IFERROR(LOOKUP(H465,Masterline!$A$2:$A$34,Masterline!$D$2:$D$34)-(H465-INT(H465))*LOOKUP(H465,Masterline!$A$2:$A$34,Masterline!$E$2:$E$34),"")</f>
        <v/>
      </c>
      <c r="K465" s="28" t="str">
        <f t="shared" si="23"/>
        <v/>
      </c>
      <c r="L465" s="117" t="str">
        <f>iferror(E465/(VLOOKUP(C465,'SIEMB. CAMAGUI'!$B$2:$C$103,2,FALSE)*N465*I465/1000),"")</f>
        <v/>
      </c>
      <c r="M465" s="118">
        <f>IFERROR(K465/VLOOKUP(C465,'SIEMB. CAMAGUI'!$B$2:$C$103,2,FALSE),"")</f>
        <v>0</v>
      </c>
      <c r="N465" s="23">
        <v>0.0</v>
      </c>
      <c r="O465" s="71">
        <f>IFERROR(N465*VLOOKUP(C465,'SIEMB. CAMAGUI'!$B$2:$D$103,3,FALSE),"")</f>
        <v>0</v>
      </c>
      <c r="P465" s="2">
        <v>0.0</v>
      </c>
      <c r="Q465" s="2">
        <f t="shared" si="21"/>
        <v>0</v>
      </c>
      <c r="R465" s="15" t="str">
        <f>IFERROR(LOOKUP(Q465,Masterline!$A$2:$A$34,Masterline!$D$2:$D$34)-(Q465-INT(Q465))*LOOKUP(Q465,Masterline!$A$2:$A$34,Masterline!$E$2:$E$34),"")</f>
        <v/>
      </c>
      <c r="S465" s="181">
        <f>IFERROR((Q465)*VLOOKUP(C465,'SIEMB. CAMAGUI'!$B$2:$C$103,2,FALSE)*(N465-0.002222*7)*((J465+R465)/2/100)/1000,"")</f>
        <v>0</v>
      </c>
      <c r="T465" s="173">
        <f t="shared" si="22"/>
        <v>0</v>
      </c>
      <c r="U465" s="71">
        <f t="shared" si="25"/>
        <v>0</v>
      </c>
    </row>
    <row r="466">
      <c r="A466" s="109">
        <v>45481.0</v>
      </c>
      <c r="B466" s="2">
        <v>3.0</v>
      </c>
      <c r="C466" s="2" t="s">
        <v>324</v>
      </c>
      <c r="E466" s="9">
        <v>1575.0</v>
      </c>
      <c r="F466" s="2" t="s">
        <v>86</v>
      </c>
      <c r="G466" s="17">
        <f t="array" ref="G466">IFERROR(E466*INDEX(PRECIOS!$B$2:$E$44,MATCH(F466,PRECIOS!$B$2:$B$44,0),4),"")</f>
        <v>1858.5</v>
      </c>
      <c r="I466" s="2">
        <f t="shared" si="26"/>
        <v>-14.42</v>
      </c>
      <c r="J466" s="15" t="str">
        <f>IFERROR(LOOKUP(H466,Masterline!$A$2:$A$34,Masterline!$D$2:$D$34)-(H466-INT(H466))*LOOKUP(H466,Masterline!$A$2:$A$34,Masterline!$E$2:$E$34),"")</f>
        <v/>
      </c>
      <c r="K466" s="28" t="str">
        <f t="shared" si="23"/>
        <v/>
      </c>
      <c r="L466" s="117" t="str">
        <f>iferror(E466/(VLOOKUP(C466,'SIEMB. CAMAGUI'!$B$2:$C$103,2,FALSE)*N466*I466/1000),"")</f>
        <v/>
      </c>
      <c r="M466" s="118">
        <f>IFERROR(K466/VLOOKUP(C466,'SIEMB. CAMAGUI'!$B$2:$C$103,2,FALSE),"")</f>
        <v>0</v>
      </c>
      <c r="N466" s="23">
        <v>0.0</v>
      </c>
      <c r="O466" s="71">
        <f>IFERROR(N466*VLOOKUP(C466,'SIEMB. CAMAGUI'!$B$2:$D$103,3,FALSE),"")</f>
        <v>0</v>
      </c>
      <c r="P466" s="2">
        <v>0.0</v>
      </c>
      <c r="Q466" s="2">
        <f t="shared" si="21"/>
        <v>0</v>
      </c>
      <c r="R466" s="15" t="str">
        <f>IFERROR(LOOKUP(Q466,Masterline!$A$2:$A$34,Masterline!$D$2:$D$34)-(Q466-INT(Q466))*LOOKUP(Q466,Masterline!$A$2:$A$34,Masterline!$E$2:$E$34),"")</f>
        <v/>
      </c>
      <c r="S466" s="181">
        <f>IFERROR((Q466)*VLOOKUP(C466,'SIEMB. CAMAGUI'!$B$2:$C$103,2,FALSE)*(N466-0.002222*7)*((J466+R466)/2/100)/1000,"")</f>
        <v>0</v>
      </c>
      <c r="T466" s="173">
        <f t="shared" si="22"/>
        <v>0</v>
      </c>
      <c r="U466" s="71">
        <f t="shared" si="25"/>
        <v>0</v>
      </c>
    </row>
    <row r="467">
      <c r="A467" s="109">
        <v>45481.0</v>
      </c>
      <c r="B467" s="2">
        <v>4.0</v>
      </c>
      <c r="C467" s="2" t="s">
        <v>325</v>
      </c>
      <c r="D467" s="9">
        <v>275.0</v>
      </c>
      <c r="E467" s="9">
        <v>1675.0</v>
      </c>
      <c r="F467" s="2" t="s">
        <v>54</v>
      </c>
      <c r="G467" s="17">
        <f t="array" ref="G467">IFERROR(E467*INDEX(PRECIOS!$B$2:$E$44,MATCH(F467,PRECIOS!$B$2:$B$44,0),4),"")</f>
        <v>1641.5</v>
      </c>
      <c r="H467" s="9">
        <v>5.44</v>
      </c>
      <c r="I467" s="2">
        <f t="shared" si="26"/>
        <v>2.4</v>
      </c>
      <c r="J467" s="15">
        <f>IFERROR(LOOKUP(H467,Masterline!$A$2:$A$34,Masterline!$D$2:$D$34)-(H467-INT(H467))*LOOKUP(H467,Masterline!$A$2:$A$34,Masterline!$E$2:$E$34),"")</f>
        <v>7.22256</v>
      </c>
      <c r="K467" s="28">
        <f t="shared" si="23"/>
        <v>699910.7046</v>
      </c>
      <c r="L467" s="117">
        <f>iferror(E467/(VLOOKUP(C467,'SIEMB. CAMAGUI'!$B$2:$C$103,2,FALSE)*N467*I467/1000),"")</f>
        <v>1.05945604</v>
      </c>
      <c r="M467" s="118">
        <f>IFERROR(K467/VLOOKUP(C467,'SIEMB. CAMAGUI'!$B$2:$C$103,2,FALSE),"")</f>
        <v>0.9031105866</v>
      </c>
      <c r="N467" s="23">
        <v>0.85</v>
      </c>
      <c r="O467" s="71">
        <f>IFERROR(N467*VLOOKUP(C467,'SIEMB. CAMAGUI'!$B$2:$D$103,3,FALSE),"")</f>
        <v>137239.5833</v>
      </c>
      <c r="P467" s="2">
        <v>2.6</v>
      </c>
      <c r="Q467" s="2">
        <f t="shared" si="21"/>
        <v>8.04</v>
      </c>
      <c r="R467" s="15">
        <f>IFERROR(LOOKUP(Q467,Masterline!$A$2:$A$34,Masterline!$D$2:$D$34)-(Q467-INT(Q467))*LOOKUP(Q467,Masterline!$A$2:$A$34,Masterline!$E$2:$E$34),"")</f>
        <v>5.59248</v>
      </c>
      <c r="S467" s="181">
        <f>IFERROR((Q467)*VLOOKUP(C467,'SIEMB. CAMAGUI'!$B$2:$C$103,2,FALSE)*(N467-0.002222*7)*((J467+R467)/2/100)/1000,"")</f>
        <v>333.154711</v>
      </c>
      <c r="T467" s="173">
        <f t="shared" si="22"/>
        <v>14.53867776</v>
      </c>
      <c r="U467" s="71">
        <f t="shared" si="25"/>
        <v>3807.514233</v>
      </c>
    </row>
    <row r="468">
      <c r="A468" s="109">
        <v>45481.0</v>
      </c>
      <c r="B468" s="2">
        <v>5.0</v>
      </c>
      <c r="C468" s="2" t="s">
        <v>327</v>
      </c>
      <c r="D468" s="9">
        <v>275.0</v>
      </c>
      <c r="E468" s="9">
        <v>1699.0</v>
      </c>
      <c r="F468" s="2" t="s">
        <v>54</v>
      </c>
      <c r="G468" s="17">
        <f t="array" ref="G468">IFERROR(E468*INDEX(PRECIOS!$B$2:$E$44,MATCH(F468,PRECIOS!$B$2:$B$44,0),4),"")</f>
        <v>1665.02</v>
      </c>
      <c r="H468" s="9">
        <v>5.51</v>
      </c>
      <c r="I468" s="2">
        <f t="shared" si="26"/>
        <v>2.44</v>
      </c>
      <c r="J468" s="15">
        <f>IFERROR(LOOKUP(H468,Masterline!$A$2:$A$34,Masterline!$D$2:$D$34)-(H468-INT(H468))*LOOKUP(H468,Masterline!$A$2:$A$34,Masterline!$E$2:$E$34),"")</f>
        <v>7.18224</v>
      </c>
      <c r="K468" s="28">
        <f t="shared" si="23"/>
        <v>694898.1919</v>
      </c>
      <c r="L468" s="117">
        <f>iferror(E468/(VLOOKUP(C468,'SIEMB. CAMAGUI'!$B$2:$C$103,2,FALSE)*N468*I468/1000),"")</f>
        <v>1.170271387</v>
      </c>
      <c r="M468" s="118">
        <f>IFERROR(K468/VLOOKUP(C468,'SIEMB. CAMAGUI'!$B$2:$C$103,2,FALSE),"")</f>
        <v>0.9927117027</v>
      </c>
      <c r="N468" s="23">
        <v>0.85</v>
      </c>
      <c r="O468" s="71">
        <f>IFERROR(N468*VLOOKUP(C468,'SIEMB. CAMAGUI'!$B$2:$D$103,3,FALSE),"")</f>
        <v>141666.6667</v>
      </c>
      <c r="P468" s="2">
        <v>2.6</v>
      </c>
      <c r="Q468" s="2">
        <f t="shared" si="21"/>
        <v>8.11</v>
      </c>
      <c r="R468" s="15">
        <f>IFERROR(LOOKUP(Q468,Masterline!$A$2:$A$34,Masterline!$D$2:$D$34)-(Q468-INT(Q468))*LOOKUP(Q468,Masterline!$A$2:$A$34,Masterline!$E$2:$E$34),"")</f>
        <v>5.57232</v>
      </c>
      <c r="S468" s="181">
        <f>IFERROR((Q468)*VLOOKUP(C468,'SIEMB. CAMAGUI'!$B$2:$C$103,2,FALSE)*(N468-0.002222*7)*((J468+R468)/2/100)/1000,"")</f>
        <v>302.1013158</v>
      </c>
      <c r="T468" s="173">
        <f t="shared" si="22"/>
        <v>6.775328955</v>
      </c>
      <c r="U468" s="71">
        <f t="shared" si="25"/>
        <v>3828.889037</v>
      </c>
    </row>
    <row r="469">
      <c r="A469" s="109">
        <v>45481.0</v>
      </c>
      <c r="B469" s="2">
        <v>6.0</v>
      </c>
      <c r="C469" s="2" t="s">
        <v>328</v>
      </c>
      <c r="D469" s="9">
        <v>487.0</v>
      </c>
      <c r="E469" s="9">
        <v>3072.0</v>
      </c>
      <c r="F469" s="2" t="s">
        <v>54</v>
      </c>
      <c r="G469" s="17">
        <f t="array" ref="G469">IFERROR(E469*INDEX(PRECIOS!$B$2:$E$44,MATCH(F469,PRECIOS!$B$2:$B$44,0),4),"")</f>
        <v>3010.56</v>
      </c>
      <c r="H469" s="9">
        <v>5.09</v>
      </c>
      <c r="I469" s="2">
        <f t="shared" si="26"/>
        <v>2.29</v>
      </c>
      <c r="J469" s="15">
        <f>IFERROR(LOOKUP(H469,Masterline!$A$2:$A$34,Masterline!$D$2:$D$34)-(H469-INT(H469))*LOOKUP(H469,Masterline!$A$2:$A$34,Masterline!$E$2:$E$34),"")</f>
        <v>7.42416</v>
      </c>
      <c r="K469" s="28">
        <f t="shared" si="23"/>
        <v>1288735.69</v>
      </c>
      <c r="L469" s="117">
        <f>iferror(E469/(VLOOKUP(C469,'SIEMB. CAMAGUI'!$B$2:$C$103,2,FALSE)*N469*I469/1000),"")</f>
        <v>1.214013318</v>
      </c>
      <c r="M469" s="118">
        <f>IFERROR(K469/VLOOKUP(C469,'SIEMB. CAMAGUI'!$B$2:$C$103,2,FALSE),"")</f>
        <v>0.9913351462</v>
      </c>
      <c r="N469" s="23">
        <v>0.85</v>
      </c>
      <c r="O469" s="71">
        <f>IFERROR(N469*VLOOKUP(C469,'SIEMB. CAMAGUI'!$B$2:$D$103,3,FALSE),"")</f>
        <v>126285.7143</v>
      </c>
      <c r="P469" s="2">
        <v>2.6</v>
      </c>
      <c r="Q469" s="2">
        <f t="shared" si="21"/>
        <v>7.69</v>
      </c>
      <c r="R469" s="15">
        <f>IFERROR(LOOKUP(Q469,Masterline!$A$2:$A$34,Masterline!$D$2:$D$34)-(Q469-INT(Q469))*LOOKUP(Q469,Masterline!$A$2:$A$34,Masterline!$E$2:$E$34),"")</f>
        <v>5.91744</v>
      </c>
      <c r="S469" s="181">
        <f>IFERROR((Q469)*VLOOKUP(C469,'SIEMB. CAMAGUI'!$B$2:$C$103,2,FALSE)*(N469-0.002222*7)*((J469+R469)/2/100)/1000,"")</f>
        <v>556.475245</v>
      </c>
      <c r="T469" s="173">
        <f t="shared" si="22"/>
        <v>17.36881125</v>
      </c>
      <c r="U469" s="71">
        <f t="shared" si="25"/>
        <v>6559.664662</v>
      </c>
    </row>
    <row r="470">
      <c r="A470" s="109">
        <v>45488.0</v>
      </c>
      <c r="B470" s="2">
        <v>4.0</v>
      </c>
      <c r="C470" s="2" t="s">
        <v>325</v>
      </c>
      <c r="D470" s="9">
        <v>275.0</v>
      </c>
      <c r="E470" s="9">
        <v>1572.0</v>
      </c>
      <c r="F470" s="2" t="s">
        <v>54</v>
      </c>
      <c r="G470" s="17">
        <f t="array" ref="G470">IFERROR(E470*INDEX(PRECIOS!$B$2:$E$44,MATCH(F470,PRECIOS!$B$2:$B$44,0),4),"")</f>
        <v>1540.56</v>
      </c>
      <c r="H470" s="9">
        <v>7.18</v>
      </c>
      <c r="I470" s="2">
        <f t="shared" si="26"/>
        <v>1.74</v>
      </c>
      <c r="J470" s="15">
        <f>IFERROR(LOOKUP(H470,Masterline!$A$2:$A$34,Masterline!$D$2:$D$34)-(H470-INT(H470))*LOOKUP(H470,Masterline!$A$2:$A$34,Masterline!$E$2:$E$34),"")</f>
        <v>6.23568</v>
      </c>
      <c r="K470" s="28">
        <f t="shared" si="23"/>
        <v>614220.6729</v>
      </c>
      <c r="L470" s="117">
        <f>iferror(E470/(VLOOKUP(C470,'SIEMB. CAMAGUI'!$B$2:$C$103,2,FALSE)*N470*I470/1000),"")</f>
        <v>1.371458483</v>
      </c>
      <c r="M470" s="118">
        <f>IFERROR(K470/VLOOKUP(C470,'SIEMB. CAMAGUI'!$B$2:$C$103,2,FALSE),"")</f>
        <v>0.7925428037</v>
      </c>
      <c r="N470" s="23">
        <v>0.85</v>
      </c>
      <c r="O470" s="71">
        <f>IFERROR(N470*VLOOKUP(C470,'SIEMB. CAMAGUI'!$B$2:$D$103,3,FALSE),"")</f>
        <v>137239.5833</v>
      </c>
      <c r="P470" s="2">
        <v>2.6</v>
      </c>
      <c r="Q470" s="2">
        <f t="shared" si="21"/>
        <v>9.78</v>
      </c>
      <c r="R470" s="15">
        <f>IFERROR(LOOKUP(Q470,Masterline!$A$2:$A$34,Masterline!$D$2:$D$34)-(Q470-INT(Q470))*LOOKUP(Q470,Masterline!$A$2:$A$34,Masterline!$E$2:$E$34),"")</f>
        <v>5.07936</v>
      </c>
      <c r="S470" s="181">
        <f>IFERROR((Q470)*VLOOKUP(C470,'SIEMB. CAMAGUI'!$B$2:$C$103,2,FALSE)*(N470-0.002222*7)*((J470+R470)/2/100)/1000,"")</f>
        <v>357.8202315</v>
      </c>
      <c r="T470" s="173">
        <f t="shared" si="22"/>
        <v>20.70505788</v>
      </c>
      <c r="U470" s="71">
        <f t="shared" si="25"/>
        <v>4410.104431</v>
      </c>
    </row>
    <row r="471">
      <c r="A471" s="109">
        <v>45488.0</v>
      </c>
      <c r="B471" s="2">
        <v>5.0</v>
      </c>
      <c r="C471" s="2" t="s">
        <v>327</v>
      </c>
      <c r="D471" s="9">
        <v>250.0</v>
      </c>
      <c r="E471" s="9">
        <v>1550.0</v>
      </c>
      <c r="F471" s="2" t="s">
        <v>54</v>
      </c>
      <c r="G471" s="17">
        <f t="array" ref="G471">IFERROR(E471*INDEX(PRECIOS!$B$2:$E$44,MATCH(F471,PRECIOS!$B$2:$B$44,0),4),"")</f>
        <v>1519</v>
      </c>
      <c r="H471" s="9">
        <v>7.23</v>
      </c>
      <c r="I471" s="2">
        <f t="shared" si="26"/>
        <v>1.72</v>
      </c>
      <c r="J471" s="15">
        <f>IFERROR(LOOKUP(H471,Masterline!$A$2:$A$34,Masterline!$D$2:$D$34)-(H471-INT(H471))*LOOKUP(H471,Masterline!$A$2:$A$34,Masterline!$E$2:$E$34),"")</f>
        <v>6.20448</v>
      </c>
      <c r="K471" s="28">
        <f t="shared" si="23"/>
        <v>557309.3412</v>
      </c>
      <c r="L471" s="117">
        <f>iferror(E471/(VLOOKUP(C471,'SIEMB. CAMAGUI'!$B$2:$C$103,2,FALSE)*N471*I471/1000),"")</f>
        <v>1.514559312</v>
      </c>
      <c r="M471" s="118">
        <f>IFERROR(K471/VLOOKUP(C471,'SIEMB. CAMAGUI'!$B$2:$C$103,2,FALSE),"")</f>
        <v>0.7961562017</v>
      </c>
      <c r="N471" s="23">
        <v>0.85</v>
      </c>
      <c r="O471" s="71">
        <f>IFERROR(N471*VLOOKUP(C471,'SIEMB. CAMAGUI'!$B$2:$D$103,3,FALSE),"")</f>
        <v>141666.6667</v>
      </c>
      <c r="P471" s="2">
        <v>2.6</v>
      </c>
      <c r="Q471" s="2">
        <f t="shared" si="21"/>
        <v>9.83</v>
      </c>
      <c r="R471" s="15">
        <f>IFERROR(LOOKUP(Q471,Masterline!$A$2:$A$34,Masterline!$D$2:$D$34)-(Q471-INT(Q471))*LOOKUP(Q471,Masterline!$A$2:$A$34,Masterline!$E$2:$E$34),"")</f>
        <v>5.06496</v>
      </c>
      <c r="S471" s="181">
        <f>IFERROR((Q471)*VLOOKUP(C471,'SIEMB. CAMAGUI'!$B$2:$C$103,2,FALSE)*(N471-0.002222*7)*((J471+R471)/2/100)/1000,"")</f>
        <v>323.5356448</v>
      </c>
      <c r="T471" s="173">
        <f t="shared" si="22"/>
        <v>18.38391119</v>
      </c>
      <c r="U471" s="71">
        <f t="shared" si="25"/>
        <v>4029.346537</v>
      </c>
    </row>
    <row r="472">
      <c r="A472" s="109">
        <v>45488.0</v>
      </c>
      <c r="B472" s="2">
        <v>6.0</v>
      </c>
      <c r="C472" s="2" t="s">
        <v>328</v>
      </c>
      <c r="D472" s="9">
        <v>550.0</v>
      </c>
      <c r="E472" s="9">
        <v>3112.0</v>
      </c>
      <c r="F472" s="2" t="s">
        <v>54</v>
      </c>
      <c r="G472" s="17">
        <f t="array" ref="G472">IFERROR(E472*INDEX(PRECIOS!$B$2:$E$44,MATCH(F472,PRECIOS!$B$2:$B$44,0),4),"")</f>
        <v>3049.76</v>
      </c>
      <c r="H472" s="9">
        <v>6.81</v>
      </c>
      <c r="I472" s="2">
        <f t="shared" si="26"/>
        <v>1.72</v>
      </c>
      <c r="J472" s="15">
        <f>IFERROR(LOOKUP(H472,Masterline!$A$2:$A$34,Masterline!$D$2:$D$34)-(H472-INT(H472))*LOOKUP(H472,Masterline!$A$2:$A$34,Masterline!$E$2:$E$34),"")</f>
        <v>6.41172</v>
      </c>
      <c r="K472" s="28">
        <f t="shared" si="23"/>
        <v>1259624.297</v>
      </c>
      <c r="L472" s="117">
        <f>iferror(E472/(VLOOKUP(C472,'SIEMB. CAMAGUI'!$B$2:$C$103,2,FALSE)*N472*I472/1000),"")</f>
        <v>1.546412244</v>
      </c>
      <c r="M472" s="118">
        <f>IFERROR(K472/VLOOKUP(C472,'SIEMB. CAMAGUI'!$B$2:$C$103,2,FALSE),"")</f>
        <v>0.9689417668</v>
      </c>
      <c r="N472" s="23">
        <v>0.9</v>
      </c>
      <c r="O472" s="71">
        <f>IFERROR(N472*VLOOKUP(C472,'SIEMB. CAMAGUI'!$B$2:$D$103,3,FALSE),"")</f>
        <v>133714.2857</v>
      </c>
      <c r="P472" s="2">
        <v>2.6</v>
      </c>
      <c r="Q472" s="2">
        <f t="shared" si="21"/>
        <v>9.41</v>
      </c>
      <c r="R472" s="15">
        <f>IFERROR(LOOKUP(Q472,Masterline!$A$2:$A$34,Masterline!$D$2:$D$34)-(Q472-INT(Q472))*LOOKUP(Q472,Masterline!$A$2:$A$34,Masterline!$E$2:$E$34),"")</f>
        <v>5.18592</v>
      </c>
      <c r="S472" s="181">
        <f>IFERROR((Q472)*VLOOKUP(C472,'SIEMB. CAMAGUI'!$B$2:$C$103,2,FALSE)*(N472-0.002222*7)*((J472+R472)/2/100)/1000,"")</f>
        <v>627.39915</v>
      </c>
      <c r="T472" s="173">
        <f t="shared" si="22"/>
        <v>19.3497875</v>
      </c>
      <c r="U472" s="71">
        <f t="shared" si="25"/>
        <v>8578.041462</v>
      </c>
    </row>
    <row r="473">
      <c r="A473" s="109">
        <v>45495.0</v>
      </c>
      <c r="B473" s="2">
        <v>1.0</v>
      </c>
      <c r="C473" s="2" t="s">
        <v>329</v>
      </c>
      <c r="D473" s="9">
        <v>75.0</v>
      </c>
      <c r="F473" s="2" t="s">
        <v>56</v>
      </c>
      <c r="G473" s="17">
        <f t="array" ref="G473">IFERROR(E473*INDEX(PRECIOS!$B$2:$E$44,MATCH(F473,PRECIOS!$B$2:$B$44,0),4),"")</f>
        <v>0</v>
      </c>
      <c r="H473" s="9">
        <v>0.6</v>
      </c>
      <c r="I473" s="2">
        <f t="shared" si="26"/>
        <v>0</v>
      </c>
      <c r="J473" s="15">
        <f>IFERROR(LOOKUP(H473,Masterline!$A$2:$A$34,Masterline!$D$2:$D$34)-(H473-INT(H473))*LOOKUP(H473,Masterline!$A$2:$A$34,Masterline!$E$2:$E$34),"")</f>
        <v>15.1272</v>
      </c>
      <c r="K473" s="28">
        <f t="shared" si="23"/>
        <v>826326.0881</v>
      </c>
      <c r="L473" s="117" t="str">
        <f>iferror(E473/(VLOOKUP(C473,'SIEMB. CAMAGUI'!$B$2:$C$103,2,FALSE)*N473*I473/1000),"")</f>
        <v/>
      </c>
      <c r="M473" s="118">
        <f>IFERROR(K473/VLOOKUP(C473,'SIEMB. CAMAGUI'!$B$2:$C$103,2,FALSE),"")</f>
        <v>0.6886050734</v>
      </c>
      <c r="N473" s="23">
        <v>0.65</v>
      </c>
      <c r="O473" s="71">
        <f>IFERROR(N473*VLOOKUP(C473,'SIEMB. CAMAGUI'!$B$2:$D$103,3,FALSE),"")</f>
        <v>95238.09524</v>
      </c>
      <c r="P473" s="2">
        <v>1.3</v>
      </c>
      <c r="Q473" s="2">
        <f t="shared" si="21"/>
        <v>1.9</v>
      </c>
      <c r="R473" s="15">
        <f>IFERROR(LOOKUP(Q473,Masterline!$A$2:$A$34,Masterline!$D$2:$D$34)-(Q473-INT(Q473))*LOOKUP(Q473,Masterline!$A$2:$A$34,Masterline!$E$2:$E$34),"")</f>
        <v>12.4272</v>
      </c>
      <c r="S473" s="181">
        <f>IFERROR((Q473)*VLOOKUP(C473,'SIEMB. CAMAGUI'!$B$2:$C$103,2,FALSE)*(N473-0.002222*7)*((J473+R473)/2/100)/1000,"")</f>
        <v>199.292279</v>
      </c>
      <c r="T473" s="173">
        <f t="shared" si="22"/>
        <v>31.07306976</v>
      </c>
      <c r="U473" s="71">
        <f t="shared" si="25"/>
        <v>495.7956529</v>
      </c>
    </row>
    <row r="474">
      <c r="A474" s="109">
        <v>45495.0</v>
      </c>
      <c r="B474" s="2">
        <v>2.0</v>
      </c>
      <c r="C474" s="2" t="s">
        <v>331</v>
      </c>
      <c r="D474" s="9">
        <v>62.5</v>
      </c>
      <c r="F474" s="2" t="s">
        <v>56</v>
      </c>
      <c r="G474" s="17">
        <f t="array" ref="G474">IFERROR(E474*INDEX(PRECIOS!$B$2:$E$44,MATCH(F474,PRECIOS!$B$2:$B$44,0),4),"")</f>
        <v>0</v>
      </c>
      <c r="H474" s="9">
        <v>0.6</v>
      </c>
      <c r="I474" s="2">
        <f t="shared" si="26"/>
        <v>0</v>
      </c>
      <c r="J474" s="15">
        <f>IFERROR(LOOKUP(H474,Masterline!$A$2:$A$34,Masterline!$D$2:$D$34)-(H474-INT(H474))*LOOKUP(H474,Masterline!$A$2:$A$34,Masterline!$E$2:$E$34),"")</f>
        <v>15.1272</v>
      </c>
      <c r="K474" s="28">
        <f t="shared" si="23"/>
        <v>688605.0734</v>
      </c>
      <c r="L474" s="117" t="str">
        <f>iferror(E474/(VLOOKUP(C474,'SIEMB. CAMAGUI'!$B$2:$C$103,2,FALSE)*N474*I474/1000),"")</f>
        <v/>
      </c>
      <c r="M474" s="118">
        <f>IFERROR(K474/VLOOKUP(C474,'SIEMB. CAMAGUI'!$B$2:$C$103,2,FALSE),"")</f>
        <v>0.7651167482</v>
      </c>
      <c r="N474" s="23">
        <v>0.65</v>
      </c>
      <c r="O474" s="71">
        <f>IFERROR(N474*VLOOKUP(C474,'SIEMB. CAMAGUI'!$B$2:$D$103,3,FALSE),"")</f>
        <v>97500</v>
      </c>
      <c r="P474" s="2">
        <v>1.3</v>
      </c>
      <c r="Q474" s="2">
        <f t="shared" si="21"/>
        <v>1.9</v>
      </c>
      <c r="R474" s="15">
        <f>IFERROR(LOOKUP(Q474,Masterline!$A$2:$A$34,Masterline!$D$2:$D$34)-(Q474-INT(Q474))*LOOKUP(Q474,Masterline!$A$2:$A$34,Masterline!$E$2:$E$34),"")</f>
        <v>12.4272</v>
      </c>
      <c r="S474" s="181">
        <f>IFERROR((Q474)*VLOOKUP(C474,'SIEMB. CAMAGUI'!$B$2:$C$103,2,FALSE)*(N474-0.002222*7)*((J474+R474)/2/100)/1000,"")</f>
        <v>149.4692093</v>
      </c>
      <c r="T474" s="173">
        <f t="shared" si="22"/>
        <v>21.74230232</v>
      </c>
      <c r="U474" s="71">
        <f t="shared" si="25"/>
        <v>413.1630441</v>
      </c>
    </row>
    <row r="475">
      <c r="A475" s="109">
        <v>45495.0</v>
      </c>
      <c r="B475" s="2">
        <v>3.0</v>
      </c>
      <c r="C475" s="2" t="s">
        <v>332</v>
      </c>
      <c r="D475" s="9">
        <v>50.0</v>
      </c>
      <c r="F475" s="2" t="s">
        <v>56</v>
      </c>
      <c r="G475" s="17">
        <f t="array" ref="G475">IFERROR(E475*INDEX(PRECIOS!$B$2:$E$44,MATCH(F475,PRECIOS!$B$2:$B$44,0),4),"")</f>
        <v>0</v>
      </c>
      <c r="H475" s="9">
        <v>0.6</v>
      </c>
      <c r="I475" s="2">
        <f t="shared" si="26"/>
        <v>0</v>
      </c>
      <c r="J475" s="15">
        <f>IFERROR(LOOKUP(H475,Masterline!$A$2:$A$34,Masterline!$D$2:$D$34)-(H475-INT(H475))*LOOKUP(H475,Masterline!$A$2:$A$34,Masterline!$E$2:$E$34),"")</f>
        <v>15.1272</v>
      </c>
      <c r="K475" s="28">
        <f t="shared" si="23"/>
        <v>550884.0587</v>
      </c>
      <c r="L475" s="117" t="str">
        <f>iferror(E475/(VLOOKUP(C475,'SIEMB. CAMAGUI'!$B$2:$C$103,2,FALSE)*N475*I475/1000),"")</f>
        <v/>
      </c>
      <c r="M475" s="118">
        <f>IFERROR(K475/VLOOKUP(C475,'SIEMB. CAMAGUI'!$B$2:$C$103,2,FALSE),"")</f>
        <v>0.759840081</v>
      </c>
      <c r="N475" s="23">
        <v>0.65</v>
      </c>
      <c r="O475" s="71">
        <f>IFERROR(N475*VLOOKUP(C475,'SIEMB. CAMAGUI'!$B$2:$D$103,3,FALSE),"")</f>
        <v>67321.42857</v>
      </c>
      <c r="P475" s="2">
        <v>1.3</v>
      </c>
      <c r="Q475" s="2">
        <f t="shared" si="21"/>
        <v>1.9</v>
      </c>
      <c r="R475" s="15">
        <f>IFERROR(LOOKUP(Q475,Masterline!$A$2:$A$34,Masterline!$D$2:$D$34)-(Q475-INT(Q475))*LOOKUP(Q475,Masterline!$A$2:$A$34,Masterline!$E$2:$E$34),"")</f>
        <v>12.4272</v>
      </c>
      <c r="S475" s="181">
        <f>IFERROR((Q475)*VLOOKUP(C475,'SIEMB. CAMAGUI'!$B$2:$C$103,2,FALSE)*(N475-0.002222*7)*((J475+R475)/2/100)/1000,"")</f>
        <v>120.4057519</v>
      </c>
      <c r="T475" s="173">
        <f t="shared" si="22"/>
        <v>17.60143798</v>
      </c>
      <c r="U475" s="71">
        <f t="shared" si="25"/>
        <v>330.5304352</v>
      </c>
    </row>
    <row r="476">
      <c r="A476" s="109">
        <v>45495.0</v>
      </c>
      <c r="B476" s="2">
        <v>4.0</v>
      </c>
      <c r="C476" s="2" t="s">
        <v>325</v>
      </c>
      <c r="D476" s="9">
        <v>325.0</v>
      </c>
      <c r="E476" s="9">
        <v>2460.0</v>
      </c>
      <c r="F476" s="2" t="s">
        <v>54</v>
      </c>
      <c r="G476" s="17">
        <f t="array" ref="G476">IFERROR(E476*INDEX(PRECIOS!$B$2:$E$44,MATCH(F476,PRECIOS!$B$2:$B$44,0),4),"")</f>
        <v>2410.8</v>
      </c>
      <c r="H476" s="9">
        <v>10.03</v>
      </c>
      <c r="I476" s="2">
        <f t="shared" si="26"/>
        <v>2.85</v>
      </c>
      <c r="J476" s="15">
        <f>IFERROR(LOOKUP(H476,Masterline!$A$2:$A$34,Masterline!$D$2:$D$34)-(H476-INT(H476))*LOOKUP(H476,Masterline!$A$2:$A$34,Masterline!$E$2:$E$34),"")</f>
        <v>4.82952</v>
      </c>
      <c r="K476" s="28">
        <f t="shared" si="23"/>
        <v>670931.9275</v>
      </c>
      <c r="L476" s="117">
        <f>iferror(E476/(VLOOKUP(C476,'SIEMB. CAMAGUI'!$B$2:$C$103,2,FALSE)*N476*I476/1000),"")</f>
        <v>1.310296614</v>
      </c>
      <c r="M476" s="118">
        <f>IFERROR(K476/VLOOKUP(C476,'SIEMB. CAMAGUI'!$B$2:$C$103,2,FALSE),"")</f>
        <v>0.8657186161</v>
      </c>
      <c r="N476" s="23">
        <v>0.85</v>
      </c>
      <c r="O476" s="71">
        <f>IFERROR(N476*VLOOKUP(C476,'SIEMB. CAMAGUI'!$B$2:$D$103,3,FALSE),"")</f>
        <v>137239.5833</v>
      </c>
      <c r="P476" s="2">
        <v>3.0</v>
      </c>
      <c r="Q476" s="2">
        <f t="shared" si="21"/>
        <v>13.03</v>
      </c>
      <c r="R476" s="15">
        <f>IFERROR(LOOKUP(Q476,Masterline!$A$2:$A$34,Masterline!$D$2:$D$34)-(Q476-INT(Q476))*LOOKUP(Q476,Masterline!$A$2:$A$34,Masterline!$E$2:$E$34),"")</f>
        <v>4.24332</v>
      </c>
      <c r="S476" s="181">
        <f>IFERROR((Q476)*VLOOKUP(C476,'SIEMB. CAMAGUI'!$B$2:$C$103,2,FALSE)*(N476-0.002222*7)*((J476+R476)/2/100)/1000,"")</f>
        <v>382.2589054</v>
      </c>
      <c r="T476" s="173">
        <f t="shared" si="22"/>
        <v>14.31472635</v>
      </c>
      <c r="U476" s="71">
        <f t="shared" si="25"/>
        <v>6729.447233</v>
      </c>
    </row>
    <row r="477">
      <c r="A477" s="109">
        <v>45495.0</v>
      </c>
      <c r="B477" s="2">
        <v>5.0</v>
      </c>
      <c r="C477" s="2" t="s">
        <v>327</v>
      </c>
      <c r="D477" s="9">
        <v>300.0</v>
      </c>
      <c r="E477" s="9">
        <v>2100.0</v>
      </c>
      <c r="F477" s="2" t="s">
        <v>54</v>
      </c>
      <c r="G477" s="17">
        <f t="array" ref="G477">IFERROR(E477*INDEX(PRECIOS!$B$2:$E$44,MATCH(F477,PRECIOS!$B$2:$B$44,0),4),"")</f>
        <v>2058</v>
      </c>
      <c r="H477" s="9">
        <v>9.9</v>
      </c>
      <c r="I477" s="2">
        <f t="shared" si="26"/>
        <v>2.67</v>
      </c>
      <c r="J477" s="15">
        <f>IFERROR(LOOKUP(H477,Masterline!$A$2:$A$34,Masterline!$D$2:$D$34)-(H477-INT(H477))*LOOKUP(H477,Masterline!$A$2:$A$34,Masterline!$E$2:$E$34),"")</f>
        <v>5.0448</v>
      </c>
      <c r="K477" s="28">
        <f t="shared" si="23"/>
        <v>600678.5265</v>
      </c>
      <c r="L477" s="117">
        <f>iferror(E477/(VLOOKUP(C477,'SIEMB. CAMAGUI'!$B$2:$C$103,2,FALSE)*N477*I477/1000),"")</f>
        <v>1.321877065</v>
      </c>
      <c r="M477" s="118">
        <f>IFERROR(K477/VLOOKUP(C477,'SIEMB. CAMAGUI'!$B$2:$C$103,2,FALSE),"")</f>
        <v>0.8581121807</v>
      </c>
      <c r="N477" s="23">
        <v>0.85</v>
      </c>
      <c r="O477" s="71">
        <f>IFERROR(N477*VLOOKUP(C477,'SIEMB. CAMAGUI'!$B$2:$D$103,3,FALSE),"")</f>
        <v>141666.6667</v>
      </c>
      <c r="P477" s="2">
        <v>3.0</v>
      </c>
      <c r="Q477" s="2">
        <f t="shared" si="21"/>
        <v>12.9</v>
      </c>
      <c r="R477" s="15">
        <f>IFERROR(LOOKUP(Q477,Masterline!$A$2:$A$34,Masterline!$D$2:$D$34)-(Q477-INT(Q477))*LOOKUP(Q477,Masterline!$A$2:$A$34,Masterline!$E$2:$E$34),"")</f>
        <v>4.2744</v>
      </c>
      <c r="S477" s="181">
        <f>IFERROR((Q477)*VLOOKUP(C477,'SIEMB. CAMAGUI'!$B$2:$C$103,2,FALSE)*(N477-0.002222*7)*((J477+R477)/2/100)/1000,"")</f>
        <v>351.1030677</v>
      </c>
      <c r="T477" s="173">
        <f t="shared" si="22"/>
        <v>12.77576693</v>
      </c>
      <c r="U477" s="71">
        <f t="shared" si="25"/>
        <v>5946.717412</v>
      </c>
    </row>
    <row r="478">
      <c r="A478" s="109">
        <v>45495.0</v>
      </c>
      <c r="B478" s="2">
        <v>6.0</v>
      </c>
      <c r="C478" s="2" t="s">
        <v>328</v>
      </c>
      <c r="D478" s="9">
        <v>650.0</v>
      </c>
      <c r="E478" s="9">
        <v>4300.0</v>
      </c>
      <c r="F478" s="2" t="s">
        <v>54</v>
      </c>
      <c r="G478" s="17">
        <f t="array" ref="G478">IFERROR(E478*INDEX(PRECIOS!$B$2:$E$44,MATCH(F478,PRECIOS!$B$2:$B$44,0),4),"")</f>
        <v>4214</v>
      </c>
      <c r="H478" s="9">
        <v>9.62</v>
      </c>
      <c r="I478" s="2">
        <f t="shared" si="26"/>
        <v>2.81</v>
      </c>
      <c r="J478" s="15">
        <f>IFERROR(LOOKUP(H478,Masterline!$A$2:$A$34,Masterline!$D$2:$D$34)-(H478-INT(H478))*LOOKUP(H478,Masterline!$A$2:$A$34,Masterline!$E$2:$E$34),"")</f>
        <v>5.12544</v>
      </c>
      <c r="K478" s="28">
        <f t="shared" si="23"/>
        <v>1318278.383</v>
      </c>
      <c r="L478" s="117">
        <f>iferror(E478/(VLOOKUP(C478,'SIEMB. CAMAGUI'!$B$2:$C$103,2,FALSE)*N478*I478/1000),"")</f>
        <v>1.239068106</v>
      </c>
      <c r="M478" s="118">
        <f>IFERROR(K478/VLOOKUP(C478,'SIEMB. CAMAGUI'!$B$2:$C$103,2,FALSE),"")</f>
        <v>1.014060295</v>
      </c>
      <c r="N478" s="23">
        <v>0.95</v>
      </c>
      <c r="O478" s="71">
        <f>IFERROR(N478*VLOOKUP(C478,'SIEMB. CAMAGUI'!$B$2:$D$103,3,FALSE),"")</f>
        <v>141142.8571</v>
      </c>
      <c r="P478" s="2">
        <v>2.5</v>
      </c>
      <c r="Q478" s="2">
        <f t="shared" si="21"/>
        <v>12.12</v>
      </c>
      <c r="R478" s="15">
        <f>IFERROR(LOOKUP(Q478,Masterline!$A$2:$A$34,Masterline!$D$2:$D$34)-(Q478-INT(Q478))*LOOKUP(Q478,Masterline!$A$2:$A$34,Masterline!$E$2:$E$34),"")</f>
        <v>4.38672</v>
      </c>
      <c r="S478" s="181">
        <f>IFERROR((Q478)*VLOOKUP(C478,'SIEMB. CAMAGUI'!$B$2:$C$103,2,FALSE)*(N478-0.002222*7)*((J478+R478)/2/100)/1000,"")</f>
        <v>700.2438972</v>
      </c>
      <c r="T478" s="173">
        <f t="shared" si="22"/>
        <v>12.56097431</v>
      </c>
      <c r="U478" s="71">
        <f t="shared" si="25"/>
        <v>12681.83805</v>
      </c>
    </row>
    <row r="479">
      <c r="A479" s="109">
        <v>45502.0</v>
      </c>
      <c r="B479" s="2">
        <v>1.0</v>
      </c>
      <c r="C479" s="2" t="s">
        <v>329</v>
      </c>
      <c r="D479" s="9">
        <v>87.5</v>
      </c>
      <c r="E479" s="9">
        <v>436.0</v>
      </c>
      <c r="F479" s="2" t="s">
        <v>56</v>
      </c>
      <c r="G479" s="17">
        <f t="array" ref="G479">IFERROR(E479*INDEX(PRECIOS!$B$2:$E$44,MATCH(F479,PRECIOS!$B$2:$B$44,0),4),"")</f>
        <v>585.984</v>
      </c>
      <c r="H479" s="9">
        <v>1.63</v>
      </c>
      <c r="I479" s="2">
        <f t="shared" si="26"/>
        <v>1.03</v>
      </c>
      <c r="J479" s="15">
        <f>IFERROR(LOOKUP(H479,Masterline!$A$2:$A$34,Masterline!$D$2:$D$34)-(H479-INT(H479))*LOOKUP(H479,Masterline!$A$2:$A$34,Masterline!$E$2:$E$34),"")</f>
        <v>12.93264</v>
      </c>
      <c r="K479" s="28">
        <f t="shared" si="23"/>
        <v>415081.3878</v>
      </c>
      <c r="L479" s="117">
        <f>iferror(E479/(VLOOKUP(C479,'SIEMB. CAMAGUI'!$B$2:$C$103,2,FALSE)*N479*I479/1000),"")</f>
        <v>0.4703344121</v>
      </c>
      <c r="M479" s="118">
        <f>IFERROR(K479/VLOOKUP(C479,'SIEMB. CAMAGUI'!$B$2:$C$103,2,FALSE),"")</f>
        <v>0.3459011565</v>
      </c>
      <c r="N479" s="23">
        <v>0.75</v>
      </c>
      <c r="O479" s="71">
        <f>IFERROR(N479*VLOOKUP(C479,'SIEMB. CAMAGUI'!$B$2:$D$103,3,FALSE),"")</f>
        <v>109890.1099</v>
      </c>
      <c r="P479" s="2">
        <v>2.0</v>
      </c>
      <c r="Q479" s="2">
        <f t="shared" si="21"/>
        <v>3.63</v>
      </c>
      <c r="R479" s="15">
        <f>IFERROR(LOOKUP(Q479,Masterline!$A$2:$A$34,Masterline!$D$2:$D$34)-(Q479-INT(Q479))*LOOKUP(Q479,Masterline!$A$2:$A$34,Masterline!$E$2:$E$34),"")</f>
        <v>8.93604</v>
      </c>
      <c r="S479" s="181">
        <f>IFERROR((Q479)*VLOOKUP(C479,'SIEMB. CAMAGUI'!$B$2:$C$103,2,FALSE)*(N479-0.002222*7)*((J479+R479)/2/100)/1000,"")</f>
        <v>349.8165199</v>
      </c>
      <c r="T479" s="173">
        <f t="shared" si="22"/>
        <v>65.57912998</v>
      </c>
      <c r="U479" s="71">
        <f t="shared" si="25"/>
        <v>676.5826622</v>
      </c>
    </row>
    <row r="480">
      <c r="A480" s="109">
        <v>45502.0</v>
      </c>
      <c r="B480" s="2">
        <v>2.0</v>
      </c>
      <c r="C480" s="2" t="s">
        <v>331</v>
      </c>
      <c r="D480" s="9">
        <v>75.0</v>
      </c>
      <c r="E480" s="9">
        <v>361.0</v>
      </c>
      <c r="F480" s="2" t="s">
        <v>56</v>
      </c>
      <c r="G480" s="17">
        <f t="array" ref="G480">IFERROR(E480*INDEX(PRECIOS!$B$2:$E$44,MATCH(F480,PRECIOS!$B$2:$B$44,0),4),"")</f>
        <v>485.184</v>
      </c>
      <c r="H480" s="9">
        <v>1.67</v>
      </c>
      <c r="I480" s="2">
        <f t="shared" si="26"/>
        <v>1.07</v>
      </c>
      <c r="J480" s="15">
        <f>IFERROR(LOOKUP(H480,Masterline!$A$2:$A$34,Masterline!$D$2:$D$34)-(H480-INT(H480))*LOOKUP(H480,Masterline!$A$2:$A$34,Masterline!$E$2:$E$34),"")</f>
        <v>12.85776</v>
      </c>
      <c r="K480" s="28">
        <f t="shared" si="23"/>
        <v>349284.6315</v>
      </c>
      <c r="L480" s="117">
        <f>iferror(E480/(VLOOKUP(C480,'SIEMB. CAMAGUI'!$B$2:$C$103,2,FALSE)*N480*I480/1000),"")</f>
        <v>0.4998269297</v>
      </c>
      <c r="M480" s="118">
        <f>IFERROR(K480/VLOOKUP(C480,'SIEMB. CAMAGUI'!$B$2:$C$103,2,FALSE),"")</f>
        <v>0.388094035</v>
      </c>
      <c r="N480" s="23">
        <v>0.75</v>
      </c>
      <c r="O480" s="71">
        <f>IFERROR(N480*VLOOKUP(C480,'SIEMB. CAMAGUI'!$B$2:$D$103,3,FALSE),"")</f>
        <v>112500</v>
      </c>
      <c r="P480" s="2">
        <v>2.0</v>
      </c>
      <c r="Q480" s="2">
        <f t="shared" si="21"/>
        <v>3.67</v>
      </c>
      <c r="R480" s="15">
        <f>IFERROR(LOOKUP(Q480,Masterline!$A$2:$A$34,Masterline!$D$2:$D$34)-(Q480-INT(Q480))*LOOKUP(Q480,Masterline!$A$2:$A$34,Masterline!$E$2:$E$34),"")</f>
        <v>8.89236</v>
      </c>
      <c r="S480" s="181">
        <f>IFERROR((Q480)*VLOOKUP(C480,'SIEMB. CAMAGUI'!$B$2:$C$103,2,FALSE)*(N480-0.002222*7)*((J480+R480)/2/100)/1000,"")</f>
        <v>263.8153768</v>
      </c>
      <c r="T480" s="173">
        <f t="shared" si="22"/>
        <v>47.2038442</v>
      </c>
      <c r="U480" s="71">
        <f t="shared" si="25"/>
        <v>583.3053347</v>
      </c>
    </row>
    <row r="481">
      <c r="A481" s="109">
        <v>45502.0</v>
      </c>
      <c r="B481" s="2">
        <v>3.0</v>
      </c>
      <c r="C481" s="2" t="s">
        <v>332</v>
      </c>
      <c r="D481" s="9">
        <v>62.5</v>
      </c>
      <c r="E481" s="9">
        <v>286.0</v>
      </c>
      <c r="F481" s="2" t="s">
        <v>56</v>
      </c>
      <c r="G481" s="17">
        <f t="array" ref="G481">IFERROR(E481*INDEX(PRECIOS!$B$2:$E$44,MATCH(F481,PRECIOS!$B$2:$B$44,0),4),"")</f>
        <v>384.384</v>
      </c>
      <c r="H481" s="9">
        <v>1.33</v>
      </c>
      <c r="I481" s="2">
        <f t="shared" si="26"/>
        <v>0.73</v>
      </c>
      <c r="J481" s="15">
        <f>IFERROR(LOOKUP(H481,Masterline!$A$2:$A$34,Masterline!$D$2:$D$34)-(H481-INT(H481))*LOOKUP(H481,Masterline!$A$2:$A$34,Masterline!$E$2:$E$34),"")</f>
        <v>13.49424</v>
      </c>
      <c r="K481" s="28">
        <f t="shared" si="23"/>
        <v>348241.0362</v>
      </c>
      <c r="L481" s="117">
        <f>iferror(E481/(VLOOKUP(C481,'SIEMB. CAMAGUI'!$B$2:$C$103,2,FALSE)*N481*I481/1000),"")</f>
        <v>0.7205164541</v>
      </c>
      <c r="M481" s="118">
        <f>IFERROR(K481/VLOOKUP(C481,'SIEMB. CAMAGUI'!$B$2:$C$103,2,FALSE),"")</f>
        <v>0.4803324637</v>
      </c>
      <c r="N481" s="23">
        <v>0.75</v>
      </c>
      <c r="O481" s="71">
        <f>IFERROR(N481*VLOOKUP(C481,'SIEMB. CAMAGUI'!$B$2:$D$103,3,FALSE),"")</f>
        <v>77678.57143</v>
      </c>
      <c r="P481" s="2">
        <v>2.0</v>
      </c>
      <c r="Q481" s="2">
        <f t="shared" si="21"/>
        <v>3.33</v>
      </c>
      <c r="R481" s="15">
        <f>IFERROR(LOOKUP(Q481,Masterline!$A$2:$A$34,Masterline!$D$2:$D$34)-(Q481-INT(Q481))*LOOKUP(Q481,Masterline!$A$2:$A$34,Masterline!$E$2:$E$34),"")</f>
        <v>9.26364</v>
      </c>
      <c r="S481" s="181">
        <f>IFERROR((Q481)*VLOOKUP(C481,'SIEMB. CAMAGUI'!$B$2:$C$103,2,FALSE)*(N481-0.002222*7)*((J481+R481)/2/100)/1000,"")</f>
        <v>201.7641106</v>
      </c>
      <c r="T481" s="173">
        <f t="shared" si="22"/>
        <v>34.81602766</v>
      </c>
      <c r="U481" s="71">
        <f t="shared" si="25"/>
        <v>463.1605781</v>
      </c>
    </row>
    <row r="482">
      <c r="A482" s="109">
        <v>45502.0</v>
      </c>
      <c r="B482" s="2">
        <v>4.0</v>
      </c>
      <c r="C482" s="2" t="s">
        <v>325</v>
      </c>
      <c r="D482" s="9">
        <v>400.0</v>
      </c>
      <c r="E482" s="9">
        <v>2625.0</v>
      </c>
      <c r="F482" s="2" t="s">
        <v>54</v>
      </c>
      <c r="G482" s="17">
        <f t="array" ref="G482">IFERROR(E482*INDEX(PRECIOS!$B$2:$E$44,MATCH(F482,PRECIOS!$B$2:$B$44,0),4),"")</f>
        <v>2572.5</v>
      </c>
      <c r="H482" s="9">
        <v>12.83</v>
      </c>
      <c r="I482" s="2">
        <f t="shared" si="26"/>
        <v>2.8</v>
      </c>
      <c r="J482" s="15">
        <f>IFERROR(LOOKUP(H482,Masterline!$A$2:$A$34,Masterline!$D$2:$D$34)-(H482-INT(H482))*LOOKUP(H482,Masterline!$A$2:$A$34,Masterline!$E$2:$E$34),"")</f>
        <v>4.28448</v>
      </c>
      <c r="K482" s="28">
        <f t="shared" si="23"/>
        <v>727671.2477</v>
      </c>
      <c r="L482" s="117">
        <f>iferror(E482/(VLOOKUP(C482,'SIEMB. CAMAGUI'!$B$2:$C$103,2,FALSE)*N482*I482/1000),"")</f>
        <v>1.344086022</v>
      </c>
      <c r="M482" s="118">
        <f>IFERROR(K482/VLOOKUP(C482,'SIEMB. CAMAGUI'!$B$2:$C$103,2,FALSE),"")</f>
        <v>0.9389306422</v>
      </c>
      <c r="N482" s="23">
        <v>0.9</v>
      </c>
      <c r="O482" s="71">
        <f>IFERROR(N482*VLOOKUP(C482,'SIEMB. CAMAGUI'!$B$2:$D$103,3,FALSE),"")</f>
        <v>145312.5</v>
      </c>
      <c r="P482" s="2">
        <v>2.5</v>
      </c>
      <c r="Q482" s="2">
        <f t="shared" si="21"/>
        <v>15.33</v>
      </c>
      <c r="R482" s="15">
        <f>IFERROR(LOOKUP(Q482,Masterline!$A$2:$A$34,Masterline!$D$2:$D$34)-(Q482-INT(Q482))*LOOKUP(Q482,Masterline!$A$2:$A$34,Masterline!$E$2:$E$34),"")</f>
        <v>3.8844</v>
      </c>
      <c r="S482" s="181">
        <f>IFERROR((Q482)*VLOOKUP(C482,'SIEMB. CAMAGUI'!$B$2:$C$103,2,FALSE)*(N482-0.002222*7)*((J482+R482)/2/100)/1000,"")</f>
        <v>429.188128</v>
      </c>
      <c r="T482" s="173">
        <f t="shared" si="22"/>
        <v>7.297031996</v>
      </c>
      <c r="U482" s="71">
        <f t="shared" si="25"/>
        <v>9336.022108</v>
      </c>
    </row>
    <row r="483">
      <c r="A483" s="109">
        <v>45502.0</v>
      </c>
      <c r="B483" s="2">
        <v>5.0</v>
      </c>
      <c r="C483" s="2" t="s">
        <v>327</v>
      </c>
      <c r="D483" s="9">
        <v>375.0</v>
      </c>
      <c r="E483" s="9">
        <v>2450.0</v>
      </c>
      <c r="F483" s="2" t="s">
        <v>54</v>
      </c>
      <c r="G483" s="17">
        <f t="array" ref="G483">IFERROR(E483*INDEX(PRECIOS!$B$2:$E$44,MATCH(F483,PRECIOS!$B$2:$B$44,0),4),"")</f>
        <v>2401</v>
      </c>
      <c r="H483" s="9">
        <v>12.88</v>
      </c>
      <c r="I483" s="2">
        <f t="shared" si="26"/>
        <v>2.98</v>
      </c>
      <c r="J483" s="15">
        <f>IFERROR(LOOKUP(H483,Masterline!$A$2:$A$34,Masterline!$D$2:$D$34)-(H483-INT(H483))*LOOKUP(H483,Masterline!$A$2:$A$34,Masterline!$E$2:$E$34),"")</f>
        <v>4.27728</v>
      </c>
      <c r="K483" s="28">
        <f t="shared" si="23"/>
        <v>680687.4189</v>
      </c>
      <c r="L483" s="117">
        <f>iferror(E483/(VLOOKUP(C483,'SIEMB. CAMAGUI'!$B$2:$C$103,2,FALSE)*N483*I483/1000),"")</f>
        <v>1.276626787</v>
      </c>
      <c r="M483" s="118">
        <f>IFERROR(K483/VLOOKUP(C483,'SIEMB. CAMAGUI'!$B$2:$C$103,2,FALSE),"")</f>
        <v>0.9724105985</v>
      </c>
      <c r="N483" s="23">
        <v>0.92</v>
      </c>
      <c r="O483" s="71">
        <f>IFERROR(N483*VLOOKUP(C483,'SIEMB. CAMAGUI'!$B$2:$D$103,3,FALSE),"")</f>
        <v>153333.3333</v>
      </c>
      <c r="P483" s="2">
        <v>2.5</v>
      </c>
      <c r="Q483" s="2">
        <f t="shared" si="21"/>
        <v>15.38</v>
      </c>
      <c r="R483" s="15">
        <f>IFERROR(LOOKUP(Q483,Masterline!$A$2:$A$34,Masterline!$D$2:$D$34)-(Q483-INT(Q483))*LOOKUP(Q483,Masterline!$A$2:$A$34,Masterline!$E$2:$E$34),"")</f>
        <v>3.8784</v>
      </c>
      <c r="S483" s="181">
        <f>IFERROR((Q483)*VLOOKUP(C483,'SIEMB. CAMAGUI'!$B$2:$C$103,2,FALSE)*(N483-0.002222*7)*((J483+R483)/2/100)/1000,"")</f>
        <v>397.070113</v>
      </c>
      <c r="T483" s="173">
        <f t="shared" si="22"/>
        <v>5.517528253</v>
      </c>
      <c r="U483" s="71">
        <f t="shared" si="25"/>
        <v>8767.253956</v>
      </c>
    </row>
    <row r="484">
      <c r="A484" s="109">
        <v>45502.0</v>
      </c>
      <c r="B484" s="2">
        <v>6.0</v>
      </c>
      <c r="C484" s="2" t="s">
        <v>328</v>
      </c>
      <c r="D484" s="9">
        <v>700.0</v>
      </c>
      <c r="E484" s="9">
        <v>5100.0</v>
      </c>
      <c r="F484" s="2" t="s">
        <v>54</v>
      </c>
      <c r="G484" s="17">
        <f t="array" ref="G484">IFERROR(E484*INDEX(PRECIOS!$B$2:$E$44,MATCH(F484,PRECIOS!$B$2:$B$44,0),4),"")</f>
        <v>4998</v>
      </c>
      <c r="H484" s="9">
        <v>11.78</v>
      </c>
      <c r="I484" s="2">
        <f t="shared" si="26"/>
        <v>2.16</v>
      </c>
      <c r="J484" s="15">
        <f>IFERROR(LOOKUP(H484,Masterline!$A$2:$A$34,Masterline!$D$2:$D$34)-(H484-INT(H484))*LOOKUP(H484,Masterline!$A$2:$A$34,Masterline!$E$2:$E$34),"")</f>
        <v>4.45824</v>
      </c>
      <c r="K484" s="28">
        <f t="shared" si="23"/>
        <v>1332874.642</v>
      </c>
      <c r="L484" s="117">
        <f>iferror(E484/(VLOOKUP(C484,'SIEMB. CAMAGUI'!$B$2:$C$103,2,FALSE)*N484*I484/1000),"")</f>
        <v>1.816239316</v>
      </c>
      <c r="M484" s="118">
        <f>IFERROR(K484/VLOOKUP(C484,'SIEMB. CAMAGUI'!$B$2:$C$103,2,FALSE),"")</f>
        <v>1.025288186</v>
      </c>
      <c r="N484" s="23">
        <v>1.0</v>
      </c>
      <c r="O484" s="71">
        <f>IFERROR(N484*VLOOKUP(C484,'SIEMB. CAMAGUI'!$B$2:$D$103,3,FALSE),"")</f>
        <v>148571.4286</v>
      </c>
      <c r="P484" s="2">
        <v>3.0</v>
      </c>
      <c r="Q484" s="2">
        <f t="shared" si="21"/>
        <v>14.78</v>
      </c>
      <c r="R484" s="15">
        <f>IFERROR(LOOKUP(Q484,Masterline!$A$2:$A$34,Masterline!$D$2:$D$34)-(Q484-INT(Q484))*LOOKUP(Q484,Masterline!$A$2:$A$34,Masterline!$E$2:$E$34),"")</f>
        <v>3.96768</v>
      </c>
      <c r="S484" s="181">
        <f>IFERROR((Q484)*VLOOKUP(C484,'SIEMB. CAMAGUI'!$B$2:$C$103,2,FALSE)*(N484-0.002222*7)*((J484+R484)/2/100)/1000,"")</f>
        <v>796.8875115</v>
      </c>
      <c r="T484" s="173">
        <f t="shared" si="22"/>
        <v>24.22187787</v>
      </c>
      <c r="U484" s="71">
        <f t="shared" si="25"/>
        <v>15701.26328</v>
      </c>
    </row>
    <row r="485">
      <c r="A485" s="109">
        <v>45509.0</v>
      </c>
      <c r="B485" s="2">
        <v>1.0</v>
      </c>
      <c r="C485" s="2" t="s">
        <v>329</v>
      </c>
      <c r="D485" s="9">
        <v>225.0</v>
      </c>
      <c r="E485" s="9">
        <v>1174.0</v>
      </c>
      <c r="F485" s="2" t="s">
        <v>56</v>
      </c>
      <c r="G485" s="17">
        <f t="array" ref="G485">IFERROR(E485*INDEX(PRECIOS!$B$2:$E$44,MATCH(F485,PRECIOS!$B$2:$B$44,0),4),"")</f>
        <v>1577.856</v>
      </c>
      <c r="H485" s="9">
        <v>3.17</v>
      </c>
      <c r="I485" s="2">
        <f t="shared" si="26"/>
        <v>1.54</v>
      </c>
      <c r="J485" s="15">
        <f>IFERROR(LOOKUP(H485,Masterline!$A$2:$A$34,Masterline!$D$2:$D$34)-(H485-INT(H485))*LOOKUP(H485,Masterline!$A$2:$A$34,Masterline!$E$2:$E$34),"")</f>
        <v>9.43836</v>
      </c>
      <c r="K485" s="28">
        <f t="shared" si="23"/>
        <v>752015.3711</v>
      </c>
      <c r="L485" s="117">
        <f>iferror(E485/(VLOOKUP(C485,'SIEMB. CAMAGUI'!$B$2:$C$103,2,FALSE)*N485*I485/1000),"")</f>
        <v>0.9075448361</v>
      </c>
      <c r="M485" s="118">
        <f>IFERROR(K485/VLOOKUP(C485,'SIEMB. CAMAGUI'!$B$2:$C$103,2,FALSE),"")</f>
        <v>0.6266794759</v>
      </c>
      <c r="N485" s="23">
        <v>0.7</v>
      </c>
      <c r="O485" s="71">
        <f>IFERROR(N485*VLOOKUP(C485,'SIEMB. CAMAGUI'!$B$2:$D$103,3,FALSE),"")</f>
        <v>102564.1026</v>
      </c>
      <c r="P485" s="2">
        <v>3.0</v>
      </c>
      <c r="Q485" s="2">
        <f t="shared" si="21"/>
        <v>6.17</v>
      </c>
      <c r="R485" s="15">
        <f>IFERROR(LOOKUP(Q485,Masterline!$A$2:$A$34,Masterline!$D$2:$D$34)-(Q485-INT(Q485))*LOOKUP(Q485,Masterline!$A$2:$A$34,Masterline!$E$2:$E$34),"")</f>
        <v>6.78804</v>
      </c>
      <c r="S485" s="181">
        <f>IFERROR((Q485)*VLOOKUP(C485,'SIEMB. CAMAGUI'!$B$2:$C$103,2,FALSE)*(N485-0.002222*7)*((J485+R485)/2/100)/1000,"")</f>
        <v>411.1476211</v>
      </c>
      <c r="T485" s="173">
        <f t="shared" si="22"/>
        <v>46.53690529</v>
      </c>
      <c r="U485" s="71">
        <f t="shared" si="25"/>
        <v>2383.888726</v>
      </c>
    </row>
    <row r="486">
      <c r="A486" s="109">
        <v>45509.0</v>
      </c>
      <c r="B486" s="2">
        <v>2.0</v>
      </c>
      <c r="C486" s="2" t="s">
        <v>331</v>
      </c>
      <c r="D486" s="9">
        <v>175.0</v>
      </c>
      <c r="E486" s="9">
        <v>925.0</v>
      </c>
      <c r="F486" s="2" t="s">
        <v>56</v>
      </c>
      <c r="G486" s="17">
        <f t="array" ref="G486">IFERROR(E486*INDEX(PRECIOS!$B$2:$E$44,MATCH(F486,PRECIOS!$B$2:$B$44,0),4),"")</f>
        <v>1243.2</v>
      </c>
      <c r="H486" s="9">
        <v>3.72</v>
      </c>
      <c r="I486" s="2">
        <f t="shared" si="26"/>
        <v>2.05</v>
      </c>
      <c r="J486" s="15">
        <f>IFERROR(LOOKUP(H486,Masterline!$A$2:$A$34,Masterline!$D$2:$D$34)-(H486-INT(H486))*LOOKUP(H486,Masterline!$A$2:$A$34,Masterline!$E$2:$E$34),"")</f>
        <v>8.83776</v>
      </c>
      <c r="K486" s="28">
        <f t="shared" si="23"/>
        <v>532295.6355</v>
      </c>
      <c r="L486" s="117">
        <f>iferror(E486/(VLOOKUP(C486,'SIEMB. CAMAGUI'!$B$2:$C$103,2,FALSE)*N486*I486/1000),"")</f>
        <v>0.7162214479</v>
      </c>
      <c r="M486" s="118">
        <f>IFERROR(K486/VLOOKUP(C486,'SIEMB. CAMAGUI'!$B$2:$C$103,2,FALSE),"")</f>
        <v>0.591439595</v>
      </c>
      <c r="N486" s="23">
        <v>0.7</v>
      </c>
      <c r="O486" s="71">
        <f>IFERROR(N486*VLOOKUP(C486,'SIEMB. CAMAGUI'!$B$2:$D$103,3,FALSE),"")</f>
        <v>105000</v>
      </c>
      <c r="P486" s="2">
        <v>3.0</v>
      </c>
      <c r="Q486" s="2">
        <f t="shared" si="21"/>
        <v>6.72</v>
      </c>
      <c r="R486" s="15">
        <f>IFERROR(LOOKUP(Q486,Masterline!$A$2:$A$34,Masterline!$D$2:$D$34)-(Q486-INT(Q486))*LOOKUP(Q486,Masterline!$A$2:$A$34,Masterline!$E$2:$E$34),"")</f>
        <v>6.46464</v>
      </c>
      <c r="S486" s="181">
        <f>IFERROR((Q486)*VLOOKUP(C486,'SIEMB. CAMAGUI'!$B$2:$C$103,2,FALSE)*(N486-0.002222*7)*((J486+R486)/2/100)/1000,"")</f>
        <v>316.7236741</v>
      </c>
      <c r="T486" s="173">
        <f t="shared" si="22"/>
        <v>35.43091852</v>
      </c>
      <c r="U486" s="71">
        <f t="shared" si="25"/>
        <v>1980.139764</v>
      </c>
    </row>
    <row r="487">
      <c r="A487" s="109">
        <v>45509.0</v>
      </c>
      <c r="B487" s="2">
        <v>3.0</v>
      </c>
      <c r="C487" s="2" t="s">
        <v>332</v>
      </c>
      <c r="D487" s="9">
        <v>150.0</v>
      </c>
      <c r="E487" s="9">
        <v>724.0</v>
      </c>
      <c r="F487" s="2" t="s">
        <v>56</v>
      </c>
      <c r="G487" s="17">
        <f t="array" ref="G487">IFERROR(E487*INDEX(PRECIOS!$B$2:$E$44,MATCH(F487,PRECIOS!$B$2:$B$44,0),4),"")</f>
        <v>973.056</v>
      </c>
      <c r="H487" s="9">
        <v>3.25</v>
      </c>
      <c r="I487" s="2">
        <f t="shared" si="26"/>
        <v>1.92</v>
      </c>
      <c r="J487" s="15">
        <f>IFERROR(LOOKUP(H487,Masterline!$A$2:$A$34,Masterline!$D$2:$D$34)-(H487-INT(H487))*LOOKUP(H487,Masterline!$A$2:$A$34,Masterline!$E$2:$E$34),"")</f>
        <v>9.351</v>
      </c>
      <c r="K487" s="28">
        <f t="shared" si="23"/>
        <v>493571.2347</v>
      </c>
      <c r="L487" s="117">
        <f>iferror(E487/(VLOOKUP(C487,'SIEMB. CAMAGUI'!$B$2:$C$103,2,FALSE)*N487*I487/1000),"")</f>
        <v>0.7430213465</v>
      </c>
      <c r="M487" s="118">
        <f>IFERROR(K487/VLOOKUP(C487,'SIEMB. CAMAGUI'!$B$2:$C$103,2,FALSE),"")</f>
        <v>0.6807879099</v>
      </c>
      <c r="N487" s="23">
        <v>0.7</v>
      </c>
      <c r="O487" s="71">
        <f>IFERROR(N487*VLOOKUP(C487,'SIEMB. CAMAGUI'!$B$2:$D$103,3,FALSE),"")</f>
        <v>72500</v>
      </c>
      <c r="P487" s="2">
        <v>3.0</v>
      </c>
      <c r="Q487" s="2">
        <f t="shared" si="21"/>
        <v>6.25</v>
      </c>
      <c r="R487" s="15">
        <f>IFERROR(LOOKUP(Q487,Masterline!$A$2:$A$34,Masterline!$D$2:$D$34)-(Q487-INT(Q487))*LOOKUP(Q487,Masterline!$A$2:$A$34,Masterline!$E$2:$E$34),"")</f>
        <v>6.741</v>
      </c>
      <c r="S487" s="181">
        <f>IFERROR((Q487)*VLOOKUP(C487,'SIEMB. CAMAGUI'!$B$2:$C$103,2,FALSE)*(N487-0.002222*7)*((J487+R487)/2/100)/1000,"")</f>
        <v>249.5383171</v>
      </c>
      <c r="T487" s="173">
        <f t="shared" si="22"/>
        <v>24.88457928</v>
      </c>
      <c r="U487" s="71">
        <f t="shared" si="25"/>
        <v>1604.106513</v>
      </c>
    </row>
    <row r="488">
      <c r="A488" s="109">
        <v>45509.0</v>
      </c>
      <c r="B488" s="2">
        <v>4.0</v>
      </c>
      <c r="C488" s="2" t="s">
        <v>325</v>
      </c>
      <c r="D488" s="9">
        <v>425.0</v>
      </c>
      <c r="E488" s="9">
        <v>2850.0</v>
      </c>
      <c r="F488" s="2" t="s">
        <v>86</v>
      </c>
      <c r="G488" s="17">
        <f t="array" ref="G488">IFERROR(E488*INDEX(PRECIOS!$B$2:$E$44,MATCH(F488,PRECIOS!$B$2:$B$44,0),4),"")</f>
        <v>3363</v>
      </c>
      <c r="H488" s="9">
        <v>15.44</v>
      </c>
      <c r="I488" s="2">
        <f t="shared" si="26"/>
        <v>2.61</v>
      </c>
      <c r="J488" s="15">
        <f>IFERROR(LOOKUP(H488,Masterline!$A$2:$A$34,Masterline!$D$2:$D$34)-(H488-INT(H488))*LOOKUP(H488,Masterline!$A$2:$A$34,Masterline!$E$2:$E$34),"")</f>
        <v>3.8712</v>
      </c>
      <c r="K488" s="28">
        <f t="shared" si="23"/>
        <v>711043.2614</v>
      </c>
      <c r="L488" s="117">
        <f>iferror(E488/(VLOOKUP(C488,'SIEMB. CAMAGUI'!$B$2:$C$103,2,FALSE)*N488*I488/1000),"")</f>
        <v>1.956906851</v>
      </c>
      <c r="M488" s="118">
        <f>IFERROR(K488/VLOOKUP(C488,'SIEMB. CAMAGUI'!$B$2:$C$103,2,FALSE),"")</f>
        <v>0.917475176</v>
      </c>
      <c r="N488" s="23">
        <v>0.72</v>
      </c>
      <c r="O488" s="71">
        <f>IFERROR(N488*VLOOKUP(C488,'SIEMB. CAMAGUI'!$B$2:$D$103,3,FALSE),"")</f>
        <v>116250</v>
      </c>
      <c r="P488" s="2">
        <v>3.0</v>
      </c>
      <c r="Q488" s="2">
        <f t="shared" si="21"/>
        <v>18.44</v>
      </c>
      <c r="R488" s="15">
        <f>IFERROR(LOOKUP(Q488,Masterline!$A$2:$A$34,Masterline!$D$2:$D$34)-(Q488-INT(Q488))*LOOKUP(Q488,Masterline!$A$2:$A$34,Masterline!$E$2:$E$34),"")</f>
        <v>3.48048</v>
      </c>
      <c r="S488" s="181">
        <f>IFERROR((Q488)*VLOOKUP(C488,'SIEMB. CAMAGUI'!$B$2:$C$103,2,FALSE)*(N488-0.002222*7)*((J488+R488)/2/100)/1000,"")</f>
        <v>370.0555534</v>
      </c>
      <c r="T488" s="173">
        <f t="shared" si="22"/>
        <v>-13.73611164</v>
      </c>
      <c r="U488" s="71">
        <f t="shared" si="25"/>
        <v>10978.50796</v>
      </c>
    </row>
    <row r="489">
      <c r="A489" s="109">
        <v>45509.0</v>
      </c>
      <c r="B489" s="2">
        <v>5.0</v>
      </c>
      <c r="C489" s="2" t="s">
        <v>327</v>
      </c>
      <c r="D489" s="9">
        <v>400.0</v>
      </c>
      <c r="E489" s="9">
        <v>2650.0</v>
      </c>
      <c r="F489" s="2" t="s">
        <v>86</v>
      </c>
      <c r="G489" s="17">
        <f t="array" ref="G489">IFERROR(E489*INDEX(PRECIOS!$B$2:$E$44,MATCH(F489,PRECIOS!$B$2:$B$44,0),4),"")</f>
        <v>3127</v>
      </c>
      <c r="H489" s="9">
        <v>15.93</v>
      </c>
      <c r="I489" s="2">
        <f t="shared" si="26"/>
        <v>3.05</v>
      </c>
      <c r="J489" s="15">
        <f>IFERROR(LOOKUP(H489,Masterline!$A$2:$A$34,Masterline!$D$2:$D$34)-(H489-INT(H489))*LOOKUP(H489,Masterline!$A$2:$A$34,Masterline!$E$2:$E$34),"")</f>
        <v>3.8124</v>
      </c>
      <c r="K489" s="28">
        <f t="shared" si="23"/>
        <v>658636.4395</v>
      </c>
      <c r="L489" s="117">
        <f>iferror(E489/(VLOOKUP(C489,'SIEMB. CAMAGUI'!$B$2:$C$103,2,FALSE)*N489*I489/1000),"")</f>
        <v>1.723913609</v>
      </c>
      <c r="M489" s="118">
        <f>IFERROR(K489/VLOOKUP(C489,'SIEMB. CAMAGUI'!$B$2:$C$103,2,FALSE),"")</f>
        <v>0.9409091992</v>
      </c>
      <c r="N489" s="23">
        <v>0.72</v>
      </c>
      <c r="O489" s="71">
        <f>IFERROR(N489*VLOOKUP(C489,'SIEMB. CAMAGUI'!$B$2:$D$103,3,FALSE),"")</f>
        <v>120000</v>
      </c>
      <c r="P489" s="2">
        <v>3.0</v>
      </c>
      <c r="Q489" s="2">
        <f t="shared" si="21"/>
        <v>18.93</v>
      </c>
      <c r="R489" s="15">
        <f>IFERROR(LOOKUP(Q489,Masterline!$A$2:$A$34,Masterline!$D$2:$D$34)-(Q489-INT(Q489))*LOOKUP(Q489,Masterline!$A$2:$A$34,Masterline!$E$2:$E$34),"")</f>
        <v>3.42756</v>
      </c>
      <c r="S489" s="181">
        <f>IFERROR((Q489)*VLOOKUP(C489,'SIEMB. CAMAGUI'!$B$2:$C$103,2,FALSE)*(N489-0.002222*7)*((J489+R489)/2/100)/1000,"")</f>
        <v>337.9111579</v>
      </c>
      <c r="T489" s="173">
        <f t="shared" si="22"/>
        <v>-15.52221052</v>
      </c>
      <c r="U489" s="71">
        <f t="shared" si="25"/>
        <v>10492.07848</v>
      </c>
    </row>
    <row r="490">
      <c r="A490" s="109">
        <v>45509.0</v>
      </c>
      <c r="B490" s="2">
        <v>6.0</v>
      </c>
      <c r="C490" s="2" t="s">
        <v>328</v>
      </c>
      <c r="D490" s="9">
        <v>900.0</v>
      </c>
      <c r="E490" s="9">
        <v>6700.0</v>
      </c>
      <c r="F490" s="2" t="s">
        <v>86</v>
      </c>
      <c r="G490" s="17">
        <f t="array" ref="G490">IFERROR(E490*INDEX(PRECIOS!$B$2:$E$44,MATCH(F490,PRECIOS!$B$2:$B$44,0),4),"")</f>
        <v>7906</v>
      </c>
      <c r="H490" s="9">
        <v>12.91</v>
      </c>
      <c r="I490" s="2">
        <f t="shared" si="26"/>
        <v>1.13</v>
      </c>
      <c r="J490" s="15">
        <f>IFERROR(LOOKUP(H490,Masterline!$A$2:$A$34,Masterline!$D$2:$D$34)-(H490-INT(H490))*LOOKUP(H490,Masterline!$A$2:$A$34,Masterline!$E$2:$E$34),"")</f>
        <v>4.27296</v>
      </c>
      <c r="K490" s="28">
        <f t="shared" si="23"/>
        <v>1631501.359</v>
      </c>
      <c r="L490" s="117">
        <f>iferror(E490/(VLOOKUP(C490,'SIEMB. CAMAGUI'!$B$2:$C$103,2,FALSE)*N490*I490/1000),"")</f>
        <v>5.067695333</v>
      </c>
      <c r="M490" s="118">
        <f>IFERROR(K490/VLOOKUP(C490,'SIEMB. CAMAGUI'!$B$2:$C$103,2,FALSE),"")</f>
        <v>1.255001045</v>
      </c>
      <c r="N490" s="23">
        <v>0.9</v>
      </c>
      <c r="O490" s="71">
        <f>IFERROR(N490*VLOOKUP(C490,'SIEMB. CAMAGUI'!$B$2:$D$103,3,FALSE),"")</f>
        <v>133714.2857</v>
      </c>
      <c r="P490" s="2">
        <v>3.0</v>
      </c>
      <c r="Q490" s="2">
        <f t="shared" si="21"/>
        <v>15.91</v>
      </c>
      <c r="R490" s="15">
        <f>IFERROR(LOOKUP(Q490,Masterline!$A$2:$A$34,Masterline!$D$2:$D$34)-(Q490-INT(Q490))*LOOKUP(Q490,Masterline!$A$2:$A$34,Masterline!$E$2:$E$34),"")</f>
        <v>3.8148</v>
      </c>
      <c r="S490" s="181">
        <f>IFERROR((Q490)*VLOOKUP(C490,'SIEMB. CAMAGUI'!$B$2:$C$103,2,FALSE)*(N490-0.002222*7)*((J490+R490)/2/100)/1000,"")</f>
        <v>739.7468316</v>
      </c>
      <c r="T490" s="173">
        <f t="shared" si="22"/>
        <v>-40.06329209</v>
      </c>
      <c r="U490" s="71">
        <f t="shared" si="25"/>
        <v>21062.68254</v>
      </c>
    </row>
    <row r="491">
      <c r="A491" s="109">
        <v>45516.0</v>
      </c>
      <c r="B491" s="2">
        <v>1.0</v>
      </c>
      <c r="C491" s="2" t="s">
        <v>329</v>
      </c>
      <c r="D491" s="9">
        <v>300.0</v>
      </c>
      <c r="E491" s="9">
        <v>1875.0</v>
      </c>
      <c r="F491" s="2" t="s">
        <v>54</v>
      </c>
      <c r="G491" s="17">
        <f t="array" ref="G491">IFERROR(E491*INDEX(PRECIOS!$B$2:$E$44,MATCH(F491,PRECIOS!$B$2:$B$44,0),4),"")</f>
        <v>1837.5</v>
      </c>
      <c r="H491" s="9">
        <v>6.37</v>
      </c>
      <c r="I491" s="2">
        <f t="shared" si="26"/>
        <v>3.2</v>
      </c>
      <c r="J491" s="15">
        <f>IFERROR(LOOKUP(H491,Masterline!$A$2:$A$34,Masterline!$D$2:$D$34)-(H491-INT(H491))*LOOKUP(H491,Masterline!$A$2:$A$34,Masterline!$E$2:$E$34),"")</f>
        <v>6.67044</v>
      </c>
      <c r="K491" s="28">
        <f t="shared" si="23"/>
        <v>706036.8039</v>
      </c>
      <c r="L491" s="117">
        <f>iferror(E491/(VLOOKUP(C491,'SIEMB. CAMAGUI'!$B$2:$C$103,2,FALSE)*N491*I491/1000),"")</f>
        <v>0.8138020833</v>
      </c>
      <c r="M491" s="118">
        <f>IFERROR(K491/VLOOKUP(C491,'SIEMB. CAMAGUI'!$B$2:$C$103,2,FALSE),"")</f>
        <v>0.5883640032</v>
      </c>
      <c r="N491" s="23">
        <v>0.6</v>
      </c>
      <c r="O491" s="71">
        <f>IFERROR(N491*VLOOKUP(C491,'SIEMB. CAMAGUI'!$B$2:$D$103,3,FALSE),"")</f>
        <v>87912.08791</v>
      </c>
      <c r="P491" s="2">
        <v>3.0</v>
      </c>
      <c r="Q491" s="2">
        <f t="shared" si="21"/>
        <v>9.37</v>
      </c>
      <c r="R491" s="15">
        <f>IFERROR(LOOKUP(Q491,Masterline!$A$2:$A$34,Masterline!$D$2:$D$34)-(Q491-INT(Q491))*LOOKUP(Q491,Masterline!$A$2:$A$34,Masterline!$E$2:$E$34),"")</f>
        <v>5.19744</v>
      </c>
      <c r="S491" s="181">
        <f>IFERROR((Q491)*VLOOKUP(C491,'SIEMB. CAMAGUI'!$B$2:$C$103,2,FALSE)*(N491-0.002222*7)*((J491+R491)/2/100)/1000,"")</f>
        <v>389.9495094</v>
      </c>
      <c r="T491" s="173">
        <f t="shared" si="22"/>
        <v>22.48737735</v>
      </c>
      <c r="U491" s="71">
        <f t="shared" si="25"/>
        <v>4497.454441</v>
      </c>
    </row>
    <row r="492">
      <c r="A492" s="109">
        <v>45516.0</v>
      </c>
      <c r="B492" s="2">
        <v>2.0</v>
      </c>
      <c r="C492" s="2" t="s">
        <v>331</v>
      </c>
      <c r="D492" s="9">
        <v>200.0</v>
      </c>
      <c r="E492" s="9">
        <v>1475.0</v>
      </c>
      <c r="F492" s="2" t="s">
        <v>54</v>
      </c>
      <c r="G492" s="17">
        <f t="array" ref="G492">IFERROR(E492*INDEX(PRECIOS!$B$2:$E$44,MATCH(F492,PRECIOS!$B$2:$B$44,0),4),"")</f>
        <v>1445.5</v>
      </c>
      <c r="H492" s="9">
        <v>6.47</v>
      </c>
      <c r="I492" s="2">
        <f t="shared" si="26"/>
        <v>2.75</v>
      </c>
      <c r="J492" s="15">
        <f>IFERROR(LOOKUP(H492,Masterline!$A$2:$A$34,Masterline!$D$2:$D$34)-(H492-INT(H492))*LOOKUP(H492,Masterline!$A$2:$A$34,Masterline!$E$2:$E$34),"")</f>
        <v>6.61164</v>
      </c>
      <c r="K492" s="28">
        <f t="shared" si="23"/>
        <v>467537.5713</v>
      </c>
      <c r="L492" s="117">
        <f>iferror(E492/(VLOOKUP(C492,'SIEMB. CAMAGUI'!$B$2:$C$103,2,FALSE)*N492*I492/1000),"")</f>
        <v>1.191919192</v>
      </c>
      <c r="M492" s="118">
        <f>IFERROR(K492/VLOOKUP(C492,'SIEMB. CAMAGUI'!$B$2:$C$103,2,FALSE),"")</f>
        <v>0.5194861904</v>
      </c>
      <c r="N492" s="23">
        <v>0.5</v>
      </c>
      <c r="O492" s="71">
        <f>IFERROR(N492*VLOOKUP(C492,'SIEMB. CAMAGUI'!$B$2:$D$103,3,FALSE),"")</f>
        <v>75000</v>
      </c>
      <c r="P492" s="2">
        <v>3.0</v>
      </c>
      <c r="Q492" s="2">
        <f t="shared" si="21"/>
        <v>9.47</v>
      </c>
      <c r="R492" s="15">
        <f>IFERROR(LOOKUP(Q492,Masterline!$A$2:$A$34,Masterline!$D$2:$D$34)-(Q492-INT(Q492))*LOOKUP(Q492,Masterline!$A$2:$A$34,Masterline!$E$2:$E$34),"")</f>
        <v>5.16864</v>
      </c>
      <c r="S492" s="181">
        <f>IFERROR((Q492)*VLOOKUP(C492,'SIEMB. CAMAGUI'!$B$2:$C$103,2,FALSE)*(N492-0.002222*7)*((J492+R492)/2/100)/1000,"")</f>
        <v>243.1999494</v>
      </c>
      <c r="T492" s="173">
        <f t="shared" si="22"/>
        <v>10.79998735</v>
      </c>
      <c r="U492" s="71">
        <f t="shared" si="25"/>
        <v>3024.968087</v>
      </c>
    </row>
    <row r="493">
      <c r="A493" s="109">
        <v>45516.0</v>
      </c>
      <c r="B493" s="2">
        <v>3.0</v>
      </c>
      <c r="C493" s="2" t="s">
        <v>332</v>
      </c>
      <c r="D493" s="9">
        <v>225.0</v>
      </c>
      <c r="E493" s="9">
        <v>1250.0</v>
      </c>
      <c r="F493" s="2" t="s">
        <v>54</v>
      </c>
      <c r="G493" s="17">
        <f t="array" ref="G493">IFERROR(E493*INDEX(PRECIOS!$B$2:$E$44,MATCH(F493,PRECIOS!$B$2:$B$44,0),4),"")</f>
        <v>1225</v>
      </c>
      <c r="H493" s="9">
        <v>6.32</v>
      </c>
      <c r="I493" s="2">
        <f t="shared" si="26"/>
        <v>3.07</v>
      </c>
      <c r="J493" s="15">
        <f>IFERROR(LOOKUP(H493,Masterline!$A$2:$A$34,Masterline!$D$2:$D$34)-(H493-INT(H493))*LOOKUP(H493,Masterline!$A$2:$A$34,Masterline!$E$2:$E$34),"")</f>
        <v>6.69984</v>
      </c>
      <c r="K493" s="28">
        <f t="shared" si="23"/>
        <v>531374.866</v>
      </c>
      <c r="L493" s="117">
        <f>iferror(E493/(VLOOKUP(C493,'SIEMB. CAMAGUI'!$B$2:$C$103,2,FALSE)*N493*I493/1000),"")</f>
        <v>0.8022977808</v>
      </c>
      <c r="M493" s="118">
        <f>IFERROR(K493/VLOOKUP(C493,'SIEMB. CAMAGUI'!$B$2:$C$103,2,FALSE),"")</f>
        <v>0.7329308497</v>
      </c>
      <c r="N493" s="23">
        <v>0.7</v>
      </c>
      <c r="O493" s="71">
        <f>IFERROR(N493*VLOOKUP(C493,'SIEMB. CAMAGUI'!$B$2:$D$103,3,FALSE),"")</f>
        <v>72500</v>
      </c>
      <c r="P493" s="2">
        <v>3.0</v>
      </c>
      <c r="Q493" s="2">
        <f t="shared" si="21"/>
        <v>9.32</v>
      </c>
      <c r="R493" s="15">
        <f>IFERROR(LOOKUP(Q493,Masterline!$A$2:$A$34,Masterline!$D$2:$D$34)-(Q493-INT(Q493))*LOOKUP(Q493,Masterline!$A$2:$A$34,Masterline!$E$2:$E$34),"")</f>
        <v>5.21184</v>
      </c>
      <c r="S493" s="181">
        <f>IFERROR((Q493)*VLOOKUP(C493,'SIEMB. CAMAGUI'!$B$2:$C$103,2,FALSE)*(N493-0.002222*7)*((J493+R493)/2/100)/1000,"")</f>
        <v>275.4457849</v>
      </c>
      <c r="T493" s="173">
        <f t="shared" si="22"/>
        <v>12.61144623</v>
      </c>
      <c r="U493" s="71">
        <f t="shared" si="25"/>
        <v>3358.289153</v>
      </c>
    </row>
    <row r="494">
      <c r="A494" s="109">
        <v>45516.0</v>
      </c>
      <c r="B494" s="2">
        <v>4.0</v>
      </c>
      <c r="C494" s="2" t="s">
        <v>325</v>
      </c>
      <c r="E494" s="9">
        <v>650.0</v>
      </c>
      <c r="F494" s="2" t="s">
        <v>86</v>
      </c>
      <c r="G494" s="17">
        <f t="array" ref="G494">IFERROR(E494*INDEX(PRECIOS!$B$2:$E$44,MATCH(F494,PRECIOS!$B$2:$B$44,0),4),"")</f>
        <v>767</v>
      </c>
      <c r="I494" s="2">
        <f t="shared" si="26"/>
        <v>-15.44</v>
      </c>
      <c r="J494" s="15" t="str">
        <f>IFERROR(LOOKUP(H494,Masterline!$A$2:$A$34,Masterline!$D$2:$D$34)-(H494-INT(H494))*LOOKUP(H494,Masterline!$A$2:$A$34,Masterline!$E$2:$E$34),"")</f>
        <v/>
      </c>
      <c r="K494" s="28" t="str">
        <f t="shared" si="23"/>
        <v/>
      </c>
      <c r="L494" s="117" t="str">
        <f>iferror(E494/(VLOOKUP(C494,'SIEMB. CAMAGUI'!$B$2:$C$103,2,FALSE)*N494*I494/1000),"")</f>
        <v/>
      </c>
      <c r="M494" s="118">
        <f>IFERROR(K494/VLOOKUP(C494,'SIEMB. CAMAGUI'!$B$2:$C$103,2,FALSE),"")</f>
        <v>0</v>
      </c>
      <c r="N494" s="23"/>
      <c r="O494" s="71">
        <f>IFERROR(N494*VLOOKUP(C494,'SIEMB. CAMAGUI'!$B$2:$D$103,3,FALSE),"")</f>
        <v>0</v>
      </c>
      <c r="P494" s="2">
        <v>3.0</v>
      </c>
      <c r="Q494" s="2">
        <f t="shared" si="21"/>
        <v>3</v>
      </c>
      <c r="R494" s="15">
        <f>IFERROR(LOOKUP(Q494,Masterline!$A$2:$A$34,Masterline!$D$2:$D$34)-(Q494-INT(Q494))*LOOKUP(Q494,Masterline!$A$2:$A$34,Masterline!$E$2:$E$34),"")</f>
        <v>9.624</v>
      </c>
      <c r="S494" s="181">
        <f>IFERROR((Q494)*VLOOKUP(C494,'SIEMB. CAMAGUI'!$B$2:$C$103,2,FALSE)*(N494-0.002222*7)*((J494+R494)/2/100)/1000,"")</f>
        <v>-1.740165966</v>
      </c>
      <c r="T494" s="173">
        <f t="shared" si="22"/>
        <v>-0.4350414915</v>
      </c>
      <c r="U494" s="71">
        <f t="shared" si="25"/>
        <v>0</v>
      </c>
    </row>
    <row r="495">
      <c r="A495" s="109">
        <v>45516.0</v>
      </c>
      <c r="B495" s="2">
        <v>5.0</v>
      </c>
      <c r="C495" s="2" t="s">
        <v>327</v>
      </c>
      <c r="E495" s="9">
        <v>225.0</v>
      </c>
      <c r="F495" s="2" t="s">
        <v>86</v>
      </c>
      <c r="G495" s="17">
        <f t="array" ref="G495">IFERROR(E495*INDEX(PRECIOS!$B$2:$E$44,MATCH(F495,PRECIOS!$B$2:$B$44,0),4),"")</f>
        <v>265.5</v>
      </c>
      <c r="I495" s="2">
        <f t="shared" si="26"/>
        <v>-15.93</v>
      </c>
      <c r="J495" s="15" t="str">
        <f>IFERROR(LOOKUP(H495,Masterline!$A$2:$A$34,Masterline!$D$2:$D$34)-(H495-INT(H495))*LOOKUP(H495,Masterline!$A$2:$A$34,Masterline!$E$2:$E$34),"")</f>
        <v/>
      </c>
      <c r="K495" s="28" t="str">
        <f t="shared" si="23"/>
        <v/>
      </c>
      <c r="L495" s="117" t="str">
        <f>iferror(E495/(VLOOKUP(C495,'SIEMB. CAMAGUI'!$B$2:$C$103,2,FALSE)*N495*I495/1000),"")</f>
        <v/>
      </c>
      <c r="M495" s="118">
        <f>IFERROR(K495/VLOOKUP(C495,'SIEMB. CAMAGUI'!$B$2:$C$103,2,FALSE),"")</f>
        <v>0</v>
      </c>
      <c r="N495" s="23"/>
      <c r="O495" s="71">
        <f>IFERROR(N495*VLOOKUP(C495,'SIEMB. CAMAGUI'!$B$2:$D$103,3,FALSE),"")</f>
        <v>0</v>
      </c>
      <c r="P495" s="2">
        <v>3.0</v>
      </c>
      <c r="Q495" s="2">
        <f t="shared" si="21"/>
        <v>3</v>
      </c>
      <c r="R495" s="15">
        <f>IFERROR(LOOKUP(Q495,Masterline!$A$2:$A$34,Masterline!$D$2:$D$34)-(Q495-INT(Q495))*LOOKUP(Q495,Masterline!$A$2:$A$34,Masterline!$E$2:$E$34),"")</f>
        <v>9.624</v>
      </c>
      <c r="S495" s="181">
        <f>IFERROR((Q495)*VLOOKUP(C495,'SIEMB. CAMAGUI'!$B$2:$C$103,2,FALSE)*(N495-0.002222*7)*((J495+R495)/2/100)/1000,"")</f>
        <v>-1.571762808</v>
      </c>
      <c r="T495" s="173">
        <f t="shared" si="22"/>
        <v>-0.392940702</v>
      </c>
      <c r="U495" s="71">
        <f t="shared" si="25"/>
        <v>0</v>
      </c>
    </row>
    <row r="496">
      <c r="A496" s="109">
        <v>45516.0</v>
      </c>
      <c r="B496" s="2">
        <v>6.0</v>
      </c>
      <c r="C496" s="2" t="s">
        <v>328</v>
      </c>
      <c r="E496" s="9">
        <v>2625.0</v>
      </c>
      <c r="F496" s="2" t="s">
        <v>86</v>
      </c>
      <c r="G496" s="17">
        <f t="array" ref="G496">IFERROR(E496*INDEX(PRECIOS!$B$2:$E$44,MATCH(F496,PRECIOS!$B$2:$B$44,0),4),"")</f>
        <v>3097.5</v>
      </c>
      <c r="I496" s="2">
        <f t="shared" si="26"/>
        <v>-12.91</v>
      </c>
      <c r="J496" s="15" t="str">
        <f>IFERROR(LOOKUP(H496,Masterline!$A$2:$A$34,Masterline!$D$2:$D$34)-(H496-INT(H496))*LOOKUP(H496,Masterline!$A$2:$A$34,Masterline!$E$2:$E$34),"")</f>
        <v/>
      </c>
      <c r="K496" s="28" t="str">
        <f t="shared" si="23"/>
        <v/>
      </c>
      <c r="L496" s="117" t="str">
        <f>iferror(E496/(VLOOKUP(C496,'SIEMB. CAMAGUI'!$B$2:$C$103,2,FALSE)*N496*I496/1000),"")</f>
        <v/>
      </c>
      <c r="M496" s="118">
        <f>IFERROR(K496/VLOOKUP(C496,'SIEMB. CAMAGUI'!$B$2:$C$103,2,FALSE),"")</f>
        <v>0</v>
      </c>
      <c r="N496" s="23"/>
      <c r="O496" s="71">
        <f>IFERROR(N496*VLOOKUP(C496,'SIEMB. CAMAGUI'!$B$2:$D$103,3,FALSE),"")</f>
        <v>0</v>
      </c>
      <c r="P496" s="2">
        <v>3.0</v>
      </c>
      <c r="Q496" s="2">
        <f t="shared" si="21"/>
        <v>3</v>
      </c>
      <c r="R496" s="15">
        <f>IFERROR(LOOKUP(Q496,Masterline!$A$2:$A$34,Masterline!$D$2:$D$34)-(Q496-INT(Q496))*LOOKUP(Q496,Masterline!$A$2:$A$34,Masterline!$E$2:$E$34),"")</f>
        <v>9.624</v>
      </c>
      <c r="S496" s="181">
        <f>IFERROR((Q496)*VLOOKUP(C496,'SIEMB. CAMAGUI'!$B$2:$C$103,2,FALSE)*(N496-0.002222*7)*((J496+R496)/2/100)/1000,"")</f>
        <v>-2.918988072</v>
      </c>
      <c r="T496" s="173">
        <f t="shared" si="22"/>
        <v>-0.729747018</v>
      </c>
      <c r="U496" s="71">
        <f t="shared" si="25"/>
        <v>0</v>
      </c>
    </row>
    <row r="497">
      <c r="A497" s="109">
        <v>45523.0</v>
      </c>
      <c r="B497" s="2">
        <v>1.0</v>
      </c>
      <c r="C497" s="2" t="s">
        <v>329</v>
      </c>
      <c r="D497" s="9">
        <v>400.0</v>
      </c>
      <c r="E497" s="9">
        <v>2500.0</v>
      </c>
      <c r="F497" s="2" t="s">
        <v>54</v>
      </c>
      <c r="G497" s="17">
        <f t="array" ref="G497">IFERROR(E497*INDEX(PRECIOS!$B$2:$E$44,MATCH(F497,PRECIOS!$B$2:$B$44,0),4),"")</f>
        <v>2450</v>
      </c>
      <c r="H497" s="9">
        <v>9.34</v>
      </c>
      <c r="I497" s="2">
        <f t="shared" si="26"/>
        <v>2.97</v>
      </c>
      <c r="J497" s="15">
        <f>IFERROR(LOOKUP(H497,Masterline!$A$2:$A$34,Masterline!$D$2:$D$34)-(H497-INT(H497))*LOOKUP(H497,Masterline!$A$2:$A$34,Masterline!$E$2:$E$34),"")</f>
        <v>5.20608</v>
      </c>
      <c r="K497" s="28">
        <f t="shared" si="23"/>
        <v>822625.7081</v>
      </c>
      <c r="L497" s="117">
        <f>iferror(E497/(VLOOKUP(C497,'SIEMB. CAMAGUI'!$B$2:$C$103,2,FALSE)*N497*I497/1000),"")</f>
        <v>1.002084335</v>
      </c>
      <c r="M497" s="118">
        <f>IFERROR(K497/VLOOKUP(C497,'SIEMB. CAMAGUI'!$B$2:$C$103,2,FALSE),"")</f>
        <v>0.6855214234</v>
      </c>
      <c r="N497" s="23">
        <v>0.7</v>
      </c>
      <c r="O497" s="71">
        <f>IFERROR(N497*VLOOKUP(C497,'SIEMB. CAMAGUI'!$B$2:$D$103,3,FALSE),"")</f>
        <v>102564.1026</v>
      </c>
      <c r="P497" s="2">
        <v>3.0</v>
      </c>
      <c r="Q497" s="2">
        <f t="shared" si="21"/>
        <v>12.34</v>
      </c>
      <c r="R497" s="15">
        <f>IFERROR(LOOKUP(Q497,Masterline!$A$2:$A$34,Masterline!$D$2:$D$34)-(Q497-INT(Q497))*LOOKUP(Q497,Masterline!$A$2:$A$34,Masterline!$E$2:$E$34),"")</f>
        <v>4.35504</v>
      </c>
      <c r="S497" s="181">
        <f>IFERROR((Q497)*VLOOKUP(C497,'SIEMB. CAMAGUI'!$B$2:$C$103,2,FALSE)*(N497-0.002222*7)*((J497+R497)/2/100)/1000,"")</f>
        <v>484.5229679</v>
      </c>
      <c r="T497" s="173">
        <f t="shared" si="22"/>
        <v>21.13074198</v>
      </c>
      <c r="U497" s="71">
        <f t="shared" si="25"/>
        <v>7683.324113</v>
      </c>
    </row>
    <row r="498">
      <c r="A498" s="109">
        <v>45523.0</v>
      </c>
      <c r="B498" s="2">
        <v>2.0</v>
      </c>
      <c r="C498" s="2" t="s">
        <v>331</v>
      </c>
      <c r="D498" s="9">
        <v>250.0</v>
      </c>
      <c r="E498" s="9">
        <v>1650.0</v>
      </c>
      <c r="F498" s="2" t="s">
        <v>54</v>
      </c>
      <c r="G498" s="17">
        <f t="array" ref="G498">IFERROR(E498*INDEX(PRECIOS!$B$2:$E$44,MATCH(F498,PRECIOS!$B$2:$B$44,0),4),"")</f>
        <v>1617</v>
      </c>
      <c r="H498" s="9">
        <v>8.83</v>
      </c>
      <c r="I498" s="2">
        <f t="shared" si="26"/>
        <v>2.36</v>
      </c>
      <c r="J498" s="15">
        <f>IFERROR(LOOKUP(H498,Masterline!$A$2:$A$34,Masterline!$D$2:$D$34)-(H498-INT(H498))*LOOKUP(H498,Masterline!$A$2:$A$34,Masterline!$E$2:$E$34),"")</f>
        <v>5.36496</v>
      </c>
      <c r="K498" s="28">
        <f t="shared" si="23"/>
        <v>527731.2558</v>
      </c>
      <c r="L498" s="117">
        <f>iferror(E498/(VLOOKUP(C498,'SIEMB. CAMAGUI'!$B$2:$C$103,2,FALSE)*N498*I498/1000),"")</f>
        <v>1.29472693</v>
      </c>
      <c r="M498" s="118">
        <f>IFERROR(K498/VLOOKUP(C498,'SIEMB. CAMAGUI'!$B$2:$C$103,2,FALSE),"")</f>
        <v>0.586368062</v>
      </c>
      <c r="N498" s="23">
        <v>0.6</v>
      </c>
      <c r="O498" s="71">
        <f>IFERROR(N498*VLOOKUP(C498,'SIEMB. CAMAGUI'!$B$2:$D$103,3,FALSE),"")</f>
        <v>90000</v>
      </c>
      <c r="P498" s="2">
        <v>3.0</v>
      </c>
      <c r="Q498" s="2">
        <f t="shared" si="21"/>
        <v>11.83</v>
      </c>
      <c r="R498" s="15">
        <f>IFERROR(LOOKUP(Q498,Masterline!$A$2:$A$34,Masterline!$D$2:$D$34)-(Q498-INT(Q498))*LOOKUP(Q498,Masterline!$A$2:$A$34,Masterline!$E$2:$E$34),"")</f>
        <v>4.44864</v>
      </c>
      <c r="S498" s="181">
        <f>IFERROR((Q498)*VLOOKUP(C498,'SIEMB. CAMAGUI'!$B$2:$C$103,2,FALSE)*(N498-0.002222*7)*((J498+R498)/2/100)/1000,"")</f>
        <v>305.3303681</v>
      </c>
      <c r="T498" s="173">
        <f t="shared" si="22"/>
        <v>13.83259203</v>
      </c>
      <c r="U498" s="71">
        <f t="shared" si="25"/>
        <v>4659.866989</v>
      </c>
    </row>
    <row r="499">
      <c r="A499" s="109">
        <v>45523.0</v>
      </c>
      <c r="B499" s="2">
        <v>3.0</v>
      </c>
      <c r="C499" s="2" t="s">
        <v>332</v>
      </c>
      <c r="D499" s="9">
        <v>275.0</v>
      </c>
      <c r="E499" s="9">
        <v>1675.0</v>
      </c>
      <c r="F499" s="2" t="s">
        <v>54</v>
      </c>
      <c r="G499" s="17">
        <f t="array" ref="G499">IFERROR(E499*INDEX(PRECIOS!$B$2:$E$44,MATCH(F499,PRECIOS!$B$2:$B$44,0),4),"")</f>
        <v>1641.5</v>
      </c>
      <c r="H499" s="9">
        <v>8.33</v>
      </c>
      <c r="I499" s="2">
        <f t="shared" si="26"/>
        <v>2.01</v>
      </c>
      <c r="J499" s="15">
        <f>IFERROR(LOOKUP(H499,Masterline!$A$2:$A$34,Masterline!$D$2:$D$34)-(H499-INT(H499))*LOOKUP(H499,Masterline!$A$2:$A$34,Masterline!$E$2:$E$34),"")</f>
        <v>5.50896</v>
      </c>
      <c r="K499" s="28">
        <f t="shared" si="23"/>
        <v>599263.8408</v>
      </c>
      <c r="L499" s="117">
        <f>iferror(E499/(VLOOKUP(C499,'SIEMB. CAMAGUI'!$B$2:$C$103,2,FALSE)*N499*I499/1000),"")</f>
        <v>1.436781609</v>
      </c>
      <c r="M499" s="118">
        <f>IFERROR(K499/VLOOKUP(C499,'SIEMB. CAMAGUI'!$B$2:$C$103,2,FALSE),"")</f>
        <v>0.8265708148</v>
      </c>
      <c r="N499" s="23">
        <v>0.8</v>
      </c>
      <c r="O499" s="71">
        <f>IFERROR(N499*VLOOKUP(C499,'SIEMB. CAMAGUI'!$B$2:$D$103,3,FALSE),"")</f>
        <v>82857.14286</v>
      </c>
      <c r="P499" s="2">
        <v>3.0</v>
      </c>
      <c r="Q499" s="2">
        <f t="shared" si="21"/>
        <v>11.33</v>
      </c>
      <c r="R499" s="15">
        <f>IFERROR(LOOKUP(Q499,Masterline!$A$2:$A$34,Masterline!$D$2:$D$34)-(Q499-INT(Q499))*LOOKUP(Q499,Masterline!$A$2:$A$34,Masterline!$E$2:$E$34),"")</f>
        <v>4.54464</v>
      </c>
      <c r="S499" s="181">
        <f>IFERROR((Q499)*VLOOKUP(C499,'SIEMB. CAMAGUI'!$B$2:$C$103,2,FALSE)*(N499-0.002222*7)*((J499+R499)/2/100)/1000,"")</f>
        <v>323.9086721</v>
      </c>
      <c r="T499" s="173">
        <f t="shared" si="22"/>
        <v>12.22716803</v>
      </c>
      <c r="U499" s="71">
        <f t="shared" si="25"/>
        <v>4991.867794</v>
      </c>
    </row>
    <row r="500">
      <c r="A500" s="109">
        <v>45530.0</v>
      </c>
      <c r="B500" s="2">
        <v>1.0</v>
      </c>
      <c r="C500" s="2" t="s">
        <v>329</v>
      </c>
      <c r="D500" s="9">
        <v>450.0</v>
      </c>
      <c r="E500" s="9">
        <v>2950.0</v>
      </c>
      <c r="F500" s="2" t="s">
        <v>54</v>
      </c>
      <c r="G500" s="17">
        <f t="array" ref="G500">IFERROR(E500*INDEX(PRECIOS!$B$2:$E$44,MATCH(F500,PRECIOS!$B$2:$B$44,0),4),"")</f>
        <v>2891</v>
      </c>
      <c r="H500" s="9">
        <v>12.12</v>
      </c>
      <c r="I500" s="2">
        <f t="shared" si="26"/>
        <v>2.78</v>
      </c>
      <c r="J500" s="15">
        <f>IFERROR(LOOKUP(H500,Masterline!$A$2:$A$34,Masterline!$D$2:$D$34)-(H500-INT(H500))*LOOKUP(H500,Masterline!$A$2:$A$34,Masterline!$E$2:$E$34),"")</f>
        <v>4.38672</v>
      </c>
      <c r="K500" s="28">
        <f t="shared" si="23"/>
        <v>846388.9391</v>
      </c>
      <c r="L500" s="117">
        <f>iferror(E500/(VLOOKUP(C500,'SIEMB. CAMAGUI'!$B$2:$C$103,2,FALSE)*N500*I500/1000),"")</f>
        <v>1.263275094</v>
      </c>
      <c r="M500" s="118">
        <f>IFERROR(K500/VLOOKUP(C500,'SIEMB. CAMAGUI'!$B$2:$C$103,2,FALSE),"")</f>
        <v>0.705324116</v>
      </c>
      <c r="N500" s="23">
        <v>0.7</v>
      </c>
      <c r="O500" s="71">
        <f>IFERROR(N500*VLOOKUP(C500,'SIEMB. CAMAGUI'!$B$2:$D$103,3,FALSE),"")</f>
        <v>102564.1026</v>
      </c>
      <c r="P500" s="2">
        <v>3.0</v>
      </c>
      <c r="Q500" s="2">
        <f t="shared" si="21"/>
        <v>15.12</v>
      </c>
      <c r="R500" s="15">
        <f>IFERROR(LOOKUP(Q500,Masterline!$A$2:$A$34,Masterline!$D$2:$D$34)-(Q500-INT(Q500))*LOOKUP(Q500,Masterline!$A$2:$A$34,Masterline!$E$2:$E$34),"")</f>
        <v>3.9096</v>
      </c>
      <c r="S500" s="181">
        <f>IFERROR((Q500)*VLOOKUP(C500,'SIEMB. CAMAGUI'!$B$2:$C$103,2,FALSE)*(N500-0.002222*7)*((J500+R500)/2/100)/1000,"")</f>
        <v>515.1429093</v>
      </c>
      <c r="T500" s="173">
        <f t="shared" si="22"/>
        <v>16.28572732</v>
      </c>
      <c r="U500" s="71">
        <f t="shared" si="25"/>
        <v>10258.23394</v>
      </c>
    </row>
    <row r="501">
      <c r="A501" s="109">
        <v>45530.0</v>
      </c>
      <c r="B501" s="2">
        <v>2.0</v>
      </c>
      <c r="C501" s="2" t="s">
        <v>331</v>
      </c>
      <c r="D501" s="9">
        <v>325.0</v>
      </c>
      <c r="E501" s="9">
        <v>2050.0</v>
      </c>
      <c r="F501" s="2" t="s">
        <v>54</v>
      </c>
      <c r="G501" s="17">
        <f t="array" ref="G501">IFERROR(E501*INDEX(PRECIOS!$B$2:$E$44,MATCH(F501,PRECIOS!$B$2:$B$44,0),4),"")</f>
        <v>2009</v>
      </c>
      <c r="H501" s="9">
        <v>12.29</v>
      </c>
      <c r="I501" s="2">
        <f t="shared" si="26"/>
        <v>3.46</v>
      </c>
      <c r="J501" s="15">
        <f>IFERROR(LOOKUP(H501,Masterline!$A$2:$A$34,Masterline!$D$2:$D$34)-(H501-INT(H501))*LOOKUP(H501,Masterline!$A$2:$A$34,Masterline!$E$2:$E$34),"")</f>
        <v>4.36224</v>
      </c>
      <c r="K501" s="28">
        <f t="shared" si="23"/>
        <v>606208.3615</v>
      </c>
      <c r="L501" s="117">
        <f>iferror(E501/(VLOOKUP(C501,'SIEMB. CAMAGUI'!$B$2:$C$103,2,FALSE)*N501*I501/1000),"")</f>
        <v>1.01279581</v>
      </c>
      <c r="M501" s="118">
        <f>IFERROR(K501/VLOOKUP(C501,'SIEMB. CAMAGUI'!$B$2:$C$103,2,FALSE),"")</f>
        <v>0.6735648461</v>
      </c>
      <c r="N501" s="23">
        <v>0.65</v>
      </c>
      <c r="O501" s="71">
        <f>IFERROR(N501*VLOOKUP(C501,'SIEMB. CAMAGUI'!$B$2:$D$103,3,FALSE),"")</f>
        <v>97500</v>
      </c>
      <c r="P501" s="2">
        <v>3.0</v>
      </c>
      <c r="Q501" s="2">
        <f t="shared" si="21"/>
        <v>15.29</v>
      </c>
      <c r="R501" s="15">
        <f>IFERROR(LOOKUP(Q501,Masterline!$A$2:$A$34,Masterline!$D$2:$D$34)-(Q501-INT(Q501))*LOOKUP(Q501,Masterline!$A$2:$A$34,Masterline!$E$2:$E$34),"")</f>
        <v>3.8892</v>
      </c>
      <c r="S501" s="181">
        <f>IFERROR((Q501)*VLOOKUP(C501,'SIEMB. CAMAGUI'!$B$2:$C$103,2,FALSE)*(N501-0.002222*7)*((J501+R501)/2/100)/1000,"")</f>
        <v>360.2005809</v>
      </c>
      <c r="T501" s="173">
        <f t="shared" si="22"/>
        <v>8.800145225</v>
      </c>
      <c r="U501" s="71">
        <f t="shared" si="25"/>
        <v>7450.300763</v>
      </c>
    </row>
    <row r="502">
      <c r="A502" s="109">
        <v>45530.0</v>
      </c>
      <c r="B502" s="2">
        <v>3.0</v>
      </c>
      <c r="C502" s="2" t="s">
        <v>332</v>
      </c>
      <c r="D502" s="9">
        <v>325.0</v>
      </c>
      <c r="E502" s="9">
        <v>2025.0</v>
      </c>
      <c r="F502" s="2" t="s">
        <v>54</v>
      </c>
      <c r="G502" s="17">
        <f t="array" ref="G502">IFERROR(E502*INDEX(PRECIOS!$B$2:$E$44,MATCH(F502,PRECIOS!$B$2:$B$44,0),4),"")</f>
        <v>1984.5</v>
      </c>
      <c r="H502" s="9">
        <v>11.46</v>
      </c>
      <c r="I502" s="2">
        <f t="shared" si="26"/>
        <v>3.13</v>
      </c>
      <c r="J502" s="15">
        <f>IFERROR(LOOKUP(H502,Masterline!$A$2:$A$34,Masterline!$D$2:$D$34)-(H502-INT(H502))*LOOKUP(H502,Masterline!$A$2:$A$34,Masterline!$E$2:$E$34),"")</f>
        <v>4.51968</v>
      </c>
      <c r="K502" s="28">
        <f t="shared" si="23"/>
        <v>627467.2398</v>
      </c>
      <c r="L502" s="117">
        <f>iferror(E502/(VLOOKUP(C502,'SIEMB. CAMAGUI'!$B$2:$C$103,2,FALSE)*N502*I502/1000),"")</f>
        <v>1.049841552</v>
      </c>
      <c r="M502" s="118">
        <f>IFERROR(K502/VLOOKUP(C502,'SIEMB. CAMAGUI'!$B$2:$C$103,2,FALSE),"")</f>
        <v>0.8654720549</v>
      </c>
      <c r="N502" s="23">
        <v>0.85</v>
      </c>
      <c r="O502" s="71">
        <f>IFERROR(N502*VLOOKUP(C502,'SIEMB. CAMAGUI'!$B$2:$D$103,3,FALSE),"")</f>
        <v>88035.71429</v>
      </c>
      <c r="P502" s="2">
        <v>3.0</v>
      </c>
      <c r="Q502" s="2">
        <f t="shared" si="21"/>
        <v>14.46</v>
      </c>
      <c r="R502" s="15">
        <f>IFERROR(LOOKUP(Q502,Masterline!$A$2:$A$34,Masterline!$D$2:$D$34)-(Q502-INT(Q502))*LOOKUP(Q502,Masterline!$A$2:$A$34,Masterline!$E$2:$E$34),"")</f>
        <v>4.01376</v>
      </c>
      <c r="S502" s="181">
        <f>IFERROR((Q502)*VLOOKUP(C502,'SIEMB. CAMAGUI'!$B$2:$C$103,2,FALSE)*(N502-0.002222*7)*((J502+R502)/2/100)/1000,"")</f>
        <v>373.2490236</v>
      </c>
      <c r="T502" s="173">
        <f t="shared" si="22"/>
        <v>12.06225589</v>
      </c>
      <c r="U502" s="71">
        <f t="shared" si="25"/>
        <v>7190.774568</v>
      </c>
    </row>
    <row r="503">
      <c r="A503" s="109">
        <v>45530.0</v>
      </c>
      <c r="B503" s="2">
        <v>4.0</v>
      </c>
      <c r="C503" s="2" t="s">
        <v>333</v>
      </c>
      <c r="D503" s="9">
        <v>50.0</v>
      </c>
      <c r="E503" s="9">
        <v>200.0</v>
      </c>
      <c r="F503" s="2" t="s">
        <v>56</v>
      </c>
      <c r="G503" s="17">
        <f t="array" ref="G503">IFERROR(E503*INDEX(PRECIOS!$B$2:$E$44,MATCH(F503,PRECIOS!$B$2:$B$44,0),4),"")</f>
        <v>268.8</v>
      </c>
      <c r="H503" s="9">
        <v>1.04</v>
      </c>
      <c r="I503" s="2">
        <f t="shared" si="26"/>
        <v>0</v>
      </c>
      <c r="J503" s="15">
        <f>IFERROR(LOOKUP(H503,Masterline!$A$2:$A$34,Masterline!$D$2:$D$34)-(H503-INT(H503))*LOOKUP(H503,Masterline!$A$2:$A$34,Masterline!$E$2:$E$34),"")</f>
        <v>14.03712</v>
      </c>
      <c r="K503" s="28">
        <f t="shared" si="23"/>
        <v>342498.4831</v>
      </c>
      <c r="L503" s="117" t="str">
        <f>iferror(E503/(VLOOKUP(C503,'SIEMB. CAMAGUI'!$B$2:$C$103,2,FALSE)*N503*I503/1000),"")</f>
        <v/>
      </c>
      <c r="M503" s="118">
        <f>IFERROR(K503/VLOOKUP(C503,'SIEMB. CAMAGUI'!$B$2:$C$103,2,FALSE),"")</f>
        <v>0.4281231039</v>
      </c>
      <c r="N503" s="23">
        <v>0.65</v>
      </c>
      <c r="O503" s="71">
        <f>IFERROR(N503*VLOOKUP(C503,'SIEMB. CAMAGUI'!$B$2:$D$103,3,FALSE),"")</f>
        <v>108333.3333</v>
      </c>
      <c r="P503" s="2">
        <v>1.5</v>
      </c>
      <c r="Q503" s="2">
        <f t="shared" si="21"/>
        <v>2.54</v>
      </c>
      <c r="R503" s="15">
        <f>IFERROR(LOOKUP(Q503,Masterline!$A$2:$A$34,Masterline!$D$2:$D$34)-(Q503-INT(Q503))*LOOKUP(Q503,Masterline!$A$2:$A$34,Masterline!$E$2:$E$34),"")</f>
        <v>10.2984</v>
      </c>
      <c r="S503" s="181">
        <f>IFERROR((Q503)*VLOOKUP(C503,'SIEMB. CAMAGUI'!$B$2:$C$103,2,FALSE)*(N503-0.002222*7)*((J503+R503)/2/100)/1000,"")</f>
        <v>156.866065</v>
      </c>
      <c r="T503" s="173">
        <f t="shared" si="22"/>
        <v>26.71651624</v>
      </c>
      <c r="U503" s="71">
        <f t="shared" si="25"/>
        <v>356.1984225</v>
      </c>
    </row>
    <row r="504">
      <c r="A504" s="109">
        <v>45530.0</v>
      </c>
      <c r="B504" s="2">
        <v>5.0</v>
      </c>
      <c r="C504" s="2" t="s">
        <v>335</v>
      </c>
      <c r="D504" s="9">
        <v>50.0</v>
      </c>
      <c r="E504" s="9">
        <v>200.0</v>
      </c>
      <c r="F504" s="2" t="s">
        <v>56</v>
      </c>
      <c r="G504" s="17">
        <f t="array" ref="G504">IFERROR(E504*INDEX(PRECIOS!$B$2:$E$44,MATCH(F504,PRECIOS!$B$2:$B$44,0),4),"")</f>
        <v>268.8</v>
      </c>
      <c r="H504" s="9">
        <v>1.0</v>
      </c>
      <c r="I504" s="2">
        <f t="shared" si="26"/>
        <v>0</v>
      </c>
      <c r="J504" s="15">
        <f>IFERROR(LOOKUP(H504,Masterline!$A$2:$A$34,Masterline!$D$2:$D$34)-(H504-INT(H504))*LOOKUP(H504,Masterline!$A$2:$A$34,Masterline!$E$2:$E$34),"")</f>
        <v>14.112</v>
      </c>
      <c r="K504" s="28">
        <f t="shared" si="23"/>
        <v>354308.39</v>
      </c>
      <c r="L504" s="117" t="str">
        <f>iferror(E504/(VLOOKUP(C504,'SIEMB. CAMAGUI'!$B$2:$C$103,2,FALSE)*N504*I504/1000),"")</f>
        <v/>
      </c>
      <c r="M504" s="118">
        <f>IFERROR(K504/VLOOKUP(C504,'SIEMB. CAMAGUI'!$B$2:$C$103,2,FALSE),"")</f>
        <v>0.4853539589</v>
      </c>
      <c r="N504" s="23">
        <v>0.65</v>
      </c>
      <c r="O504" s="71">
        <f>IFERROR(N504*VLOOKUP(C504,'SIEMB. CAMAGUI'!$B$2:$D$103,3,FALSE),"")</f>
        <v>112976.1905</v>
      </c>
      <c r="P504" s="2">
        <v>1.5</v>
      </c>
      <c r="Q504" s="2">
        <f t="shared" si="21"/>
        <v>2.5</v>
      </c>
      <c r="R504" s="15">
        <f>IFERROR(LOOKUP(Q504,Masterline!$A$2:$A$34,Masterline!$D$2:$D$34)-(Q504-INT(Q504))*LOOKUP(Q504,Masterline!$A$2:$A$34,Masterline!$E$2:$E$34),"")</f>
        <v>10.356</v>
      </c>
      <c r="S504" s="181">
        <f>IFERROR((Q504)*VLOOKUP(C504,'SIEMB. CAMAGUI'!$B$2:$C$103,2,FALSE)*(N504-0.002222*7)*((J504+R504)/2/100)/1000,"")</f>
        <v>141.6530756</v>
      </c>
      <c r="T504" s="173">
        <f t="shared" si="22"/>
        <v>22.91326891</v>
      </c>
      <c r="U504" s="71">
        <f t="shared" si="25"/>
        <v>354.30839</v>
      </c>
    </row>
    <row r="505">
      <c r="A505" s="109">
        <v>45530.0</v>
      </c>
      <c r="B505" s="2">
        <v>6.0</v>
      </c>
      <c r="C505" s="2" t="s">
        <v>336</v>
      </c>
      <c r="D505" s="9">
        <v>37.0</v>
      </c>
      <c r="E505" s="9">
        <v>262.0</v>
      </c>
      <c r="F505" s="2" t="s">
        <v>56</v>
      </c>
      <c r="G505" s="17">
        <f t="array" ref="G505">IFERROR(E505*INDEX(PRECIOS!$B$2:$E$44,MATCH(F505,PRECIOS!$B$2:$B$44,0),4),"")</f>
        <v>352.128</v>
      </c>
      <c r="H505" s="9">
        <v>0.61</v>
      </c>
      <c r="I505" s="2">
        <f t="shared" si="26"/>
        <v>0</v>
      </c>
      <c r="J505" s="15">
        <f>IFERROR(LOOKUP(H505,Masterline!$A$2:$A$34,Masterline!$D$2:$D$34)-(H505-INT(H505))*LOOKUP(H505,Masterline!$A$2:$A$34,Masterline!$E$2:$E$34),"")</f>
        <v>15.10212</v>
      </c>
      <c r="K505" s="28">
        <f t="shared" si="23"/>
        <v>401637.2384</v>
      </c>
      <c r="L505" s="117" t="str">
        <f>iferror(E505/(VLOOKUP(C505,'SIEMB. CAMAGUI'!$B$2:$C$103,2,FALSE)*N505*I505/1000),"")</f>
        <v/>
      </c>
      <c r="M505" s="118">
        <f>IFERROR(K505/VLOOKUP(C505,'SIEMB. CAMAGUI'!$B$2:$C$103,2,FALSE),"")</f>
        <v>0.3346976987</v>
      </c>
      <c r="N505" s="23">
        <v>0.65</v>
      </c>
      <c r="O505" s="71">
        <f>IFERROR(N505*VLOOKUP(C505,'SIEMB. CAMAGUI'!$B$2:$D$103,3,FALSE),"")</f>
        <v>89142.85714</v>
      </c>
      <c r="P505" s="2">
        <v>2.0</v>
      </c>
      <c r="Q505" s="2">
        <f t="shared" si="21"/>
        <v>2.61</v>
      </c>
      <c r="R505" s="15">
        <f>IFERROR(LOOKUP(Q505,Masterline!$A$2:$A$34,Masterline!$D$2:$D$34)-(Q505-INT(Q505))*LOOKUP(Q505,Masterline!$A$2:$A$34,Masterline!$E$2:$E$34),"")</f>
        <v>10.1976</v>
      </c>
      <c r="S505" s="181">
        <f>IFERROR((Q505)*VLOOKUP(C505,'SIEMB. CAMAGUI'!$B$2:$C$103,2,FALSE)*(N505-0.002222*7)*((J505+R505)/2/100)/1000,"")</f>
        <v>251.3634544</v>
      </c>
      <c r="T505" s="173">
        <f t="shared" si="22"/>
        <v>53.5908636</v>
      </c>
      <c r="U505" s="71">
        <f t="shared" si="25"/>
        <v>244.9987154</v>
      </c>
    </row>
    <row r="506">
      <c r="A506" s="109">
        <v>45537.0</v>
      </c>
      <c r="B506" s="2">
        <v>1.0</v>
      </c>
      <c r="C506" s="2" t="s">
        <v>329</v>
      </c>
      <c r="D506" s="9">
        <v>500.0</v>
      </c>
      <c r="E506" s="9">
        <v>3300.0</v>
      </c>
      <c r="F506" s="2" t="s">
        <v>96</v>
      </c>
      <c r="G506" s="17">
        <f t="array" ref="G506">IFERROR(E506*INDEX(PRECIOS!$B$2:$E$44,MATCH(F506,PRECIOS!$B$2:$B$44,0),4),"")</f>
        <v>3377.88</v>
      </c>
      <c r="H506" s="9">
        <v>15.01</v>
      </c>
      <c r="I506" s="2">
        <f t="shared" si="26"/>
        <v>2.89</v>
      </c>
      <c r="J506" s="15">
        <f>IFERROR(LOOKUP(H506,Masterline!$A$2:$A$34,Masterline!$D$2:$D$34)-(H506-INT(H506))*LOOKUP(H506,Masterline!$A$2:$A$34,Masterline!$E$2:$E$34),"")</f>
        <v>3.9228</v>
      </c>
      <c r="K506" s="28">
        <f t="shared" si="23"/>
        <v>849167.0724</v>
      </c>
      <c r="L506" s="117">
        <f>iferror(E506/(VLOOKUP(C506,'SIEMB. CAMAGUI'!$B$2:$C$103,2,FALSE)*N506*I506/1000),"")</f>
        <v>1.359367276</v>
      </c>
      <c r="M506" s="118">
        <f>IFERROR(K506/VLOOKUP(C506,'SIEMB. CAMAGUI'!$B$2:$C$103,2,FALSE),"")</f>
        <v>0.707639227</v>
      </c>
      <c r="N506" s="23">
        <v>0.7</v>
      </c>
      <c r="O506" s="71">
        <f>IFERROR(N506*VLOOKUP(C506,'SIEMB. CAMAGUI'!$B$2:$D$103,3,FALSE),"")</f>
        <v>102564.1026</v>
      </c>
      <c r="P506" s="2">
        <v>3.0</v>
      </c>
      <c r="Q506" s="2">
        <f t="shared" si="21"/>
        <v>18.01</v>
      </c>
      <c r="R506" s="15">
        <f>IFERROR(LOOKUP(Q506,Masterline!$A$2:$A$34,Masterline!$D$2:$D$34)-(Q506-INT(Q506))*LOOKUP(Q506,Masterline!$A$2:$A$34,Masterline!$E$2:$E$34),"")</f>
        <v>3.52692</v>
      </c>
      <c r="S506" s="181">
        <f>IFERROR((Q506)*VLOOKUP(C506,'SIEMB. CAMAGUI'!$B$2:$C$103,2,FALSE)*(N506-0.002222*7)*((J506+R506)/2/100)/1000,"")</f>
        <v>550.9904898</v>
      </c>
      <c r="T506" s="173">
        <f t="shared" si="22"/>
        <v>12.74762245</v>
      </c>
      <c r="U506" s="71">
        <f t="shared" si="25"/>
        <v>12745.99776</v>
      </c>
    </row>
    <row r="507">
      <c r="A507" s="109">
        <v>45537.0</v>
      </c>
      <c r="B507" s="2">
        <v>2.0</v>
      </c>
      <c r="C507" s="2" t="s">
        <v>331</v>
      </c>
      <c r="D507" s="9">
        <v>350.0</v>
      </c>
      <c r="E507" s="9">
        <v>2375.0</v>
      </c>
      <c r="F507" s="2" t="s">
        <v>96</v>
      </c>
      <c r="G507" s="17">
        <f t="array" ref="G507">IFERROR(E507*INDEX(PRECIOS!$B$2:$E$44,MATCH(F507,PRECIOS!$B$2:$B$44,0),4),"")</f>
        <v>2431.05</v>
      </c>
      <c r="H507" s="9">
        <v>15.47</v>
      </c>
      <c r="I507" s="2">
        <f t="shared" si="26"/>
        <v>3.18</v>
      </c>
      <c r="J507" s="15">
        <f>IFERROR(LOOKUP(H507,Masterline!$A$2:$A$34,Masterline!$D$2:$D$34)-(H507-INT(H507))*LOOKUP(H507,Masterline!$A$2:$A$34,Masterline!$E$2:$E$34),"")</f>
        <v>3.8676</v>
      </c>
      <c r="K507" s="28">
        <f t="shared" si="23"/>
        <v>584973.482</v>
      </c>
      <c r="L507" s="117">
        <f>iferror(E507/(VLOOKUP(C507,'SIEMB. CAMAGUI'!$B$2:$C$103,2,FALSE)*N507*I507/1000),"")</f>
        <v>1.383065455</v>
      </c>
      <c r="M507" s="118">
        <f>IFERROR(K507/VLOOKUP(C507,'SIEMB. CAMAGUI'!$B$2:$C$103,2,FALSE),"")</f>
        <v>0.6499705355</v>
      </c>
      <c r="N507" s="23">
        <v>0.6</v>
      </c>
      <c r="O507" s="71">
        <f>IFERROR(N507*VLOOKUP(C507,'SIEMB. CAMAGUI'!$B$2:$D$103,3,FALSE),"")</f>
        <v>90000</v>
      </c>
      <c r="P507" s="2">
        <v>3.0</v>
      </c>
      <c r="Q507" s="2">
        <f t="shared" si="21"/>
        <v>18.47</v>
      </c>
      <c r="R507" s="15">
        <f>IFERROR(LOOKUP(Q507,Masterline!$A$2:$A$34,Masterline!$D$2:$D$34)-(Q507-INT(Q507))*LOOKUP(Q507,Masterline!$A$2:$A$34,Masterline!$E$2:$E$34),"")</f>
        <v>3.47724</v>
      </c>
      <c r="S507" s="181">
        <f>IFERROR((Q507)*VLOOKUP(C507,'SIEMB. CAMAGUI'!$B$2:$C$103,2,FALSE)*(N507-0.002222*7)*((J507+R507)/2/100)/1000,"")</f>
        <v>356.7846319</v>
      </c>
      <c r="T507" s="173">
        <f t="shared" si="22"/>
        <v>1.696157985</v>
      </c>
      <c r="U507" s="71">
        <f t="shared" si="25"/>
        <v>9049.539766</v>
      </c>
    </row>
    <row r="508">
      <c r="A508" s="109">
        <v>45537.0</v>
      </c>
      <c r="B508" s="2">
        <v>3.0</v>
      </c>
      <c r="C508" s="2" t="s">
        <v>332</v>
      </c>
      <c r="D508" s="9">
        <v>375.0</v>
      </c>
      <c r="E508" s="9">
        <v>2425.0</v>
      </c>
      <c r="F508" s="2" t="s">
        <v>96</v>
      </c>
      <c r="G508" s="17">
        <f t="array" ref="G508">IFERROR(E508*INDEX(PRECIOS!$B$2:$E$44,MATCH(F508,PRECIOS!$B$2:$B$44,0),4),"")</f>
        <v>2482.23</v>
      </c>
      <c r="H508" s="9">
        <v>15.31</v>
      </c>
      <c r="I508" s="2">
        <f t="shared" si="26"/>
        <v>3.85</v>
      </c>
      <c r="J508" s="15">
        <f>IFERROR(LOOKUP(H508,Masterline!$A$2:$A$34,Masterline!$D$2:$D$34)-(H508-INT(H508))*LOOKUP(H508,Masterline!$A$2:$A$34,Masterline!$E$2:$E$34),"")</f>
        <v>3.8868</v>
      </c>
      <c r="K508" s="28">
        <f t="shared" si="23"/>
        <v>630178.9365</v>
      </c>
      <c r="L508" s="117">
        <f>iferror(E508/(VLOOKUP(C508,'SIEMB. CAMAGUI'!$B$2:$C$103,2,FALSE)*N508*I508/1000),"")</f>
        <v>1.085982983</v>
      </c>
      <c r="M508" s="118">
        <f>IFERROR(K508/VLOOKUP(C508,'SIEMB. CAMAGUI'!$B$2:$C$103,2,FALSE),"")</f>
        <v>0.8692123263</v>
      </c>
      <c r="N508" s="23">
        <v>0.8</v>
      </c>
      <c r="O508" s="71">
        <f>IFERROR(N508*VLOOKUP(C508,'SIEMB. CAMAGUI'!$B$2:$D$103,3,FALSE),"")</f>
        <v>82857.14286</v>
      </c>
      <c r="P508" s="2">
        <v>3.0</v>
      </c>
      <c r="Q508" s="2">
        <f t="shared" si="21"/>
        <v>18.31</v>
      </c>
      <c r="R508" s="15">
        <f>IFERROR(LOOKUP(Q508,Masterline!$A$2:$A$34,Masterline!$D$2:$D$34)-(Q508-INT(Q508))*LOOKUP(Q508,Masterline!$A$2:$A$34,Masterline!$E$2:$E$34),"")</f>
        <v>3.49452</v>
      </c>
      <c r="S508" s="181">
        <f>IFERROR((Q508)*VLOOKUP(C508,'SIEMB. CAMAGUI'!$B$2:$C$103,2,FALSE)*(N508-0.002222*7)*((J508+R508)/2/100)/1000,"")</f>
        <v>384.3204034</v>
      </c>
      <c r="T508" s="173">
        <f t="shared" si="22"/>
        <v>2.330100853</v>
      </c>
      <c r="U508" s="71">
        <f t="shared" si="25"/>
        <v>9648.039518</v>
      </c>
    </row>
    <row r="509">
      <c r="A509" s="109">
        <v>45537.0</v>
      </c>
      <c r="B509" s="2">
        <v>4.0</v>
      </c>
      <c r="C509" s="2" t="s">
        <v>333</v>
      </c>
      <c r="D509" s="9">
        <v>112.5</v>
      </c>
      <c r="E509" s="9">
        <v>558.0</v>
      </c>
      <c r="F509" s="2" t="s">
        <v>56</v>
      </c>
      <c r="G509" s="17">
        <f t="array" ref="G509">IFERROR(E509*INDEX(PRECIOS!$B$2:$E$44,MATCH(F509,PRECIOS!$B$2:$B$44,0),4),"")</f>
        <v>749.952</v>
      </c>
      <c r="H509" s="9">
        <v>2.72</v>
      </c>
      <c r="I509" s="2">
        <f t="shared" si="26"/>
        <v>1.68</v>
      </c>
      <c r="J509" s="15">
        <f>IFERROR(LOOKUP(H509,Masterline!$A$2:$A$34,Masterline!$D$2:$D$34)-(H509-INT(H509))*LOOKUP(H509,Masterline!$A$2:$A$34,Masterline!$E$2:$E$34),"")</f>
        <v>10.0392</v>
      </c>
      <c r="K509" s="28">
        <f t="shared" si="23"/>
        <v>411987.9484</v>
      </c>
      <c r="L509" s="117">
        <f>iferror(E509/(VLOOKUP(C509,'SIEMB. CAMAGUI'!$B$2:$C$103,2,FALSE)*N509*I509/1000),"")</f>
        <v>0.6387362637</v>
      </c>
      <c r="M509" s="118">
        <f>IFERROR(K509/VLOOKUP(C509,'SIEMB. CAMAGUI'!$B$2:$C$103,2,FALSE),"")</f>
        <v>0.5149849355</v>
      </c>
      <c r="N509" s="23">
        <v>0.65</v>
      </c>
      <c r="O509" s="71">
        <f>IFERROR(N509*VLOOKUP(C509,'SIEMB. CAMAGUI'!$B$2:$D$103,3,FALSE),"")</f>
        <v>108333.3333</v>
      </c>
      <c r="P509" s="2">
        <v>2.25</v>
      </c>
      <c r="Q509" s="2">
        <f t="shared" si="21"/>
        <v>4.97</v>
      </c>
      <c r="R509" s="15">
        <f>IFERROR(LOOKUP(Q509,Masterline!$A$2:$A$34,Masterline!$D$2:$D$34)-(Q509-INT(Q509))*LOOKUP(Q509,Masterline!$A$2:$A$34,Masterline!$E$2:$E$34),"")</f>
        <v>7.51896</v>
      </c>
      <c r="S509" s="181">
        <f>IFERROR((Q509)*VLOOKUP(C509,'SIEMB. CAMAGUI'!$B$2:$C$103,2,FALSE)*(N509-0.002222*7)*((J509+R509)/2/100)/1000,"")</f>
        <v>221.4573231</v>
      </c>
      <c r="T509" s="173">
        <f t="shared" si="22"/>
        <v>27.23933077</v>
      </c>
      <c r="U509" s="71">
        <f t="shared" si="25"/>
        <v>1120.60722</v>
      </c>
    </row>
    <row r="510">
      <c r="A510" s="109">
        <v>45537.0</v>
      </c>
      <c r="B510" s="2">
        <v>5.0</v>
      </c>
      <c r="C510" s="2" t="s">
        <v>335</v>
      </c>
      <c r="D510" s="9">
        <v>100.0</v>
      </c>
      <c r="E510" s="9">
        <v>548.0</v>
      </c>
      <c r="F510" s="2" t="s">
        <v>56</v>
      </c>
      <c r="G510" s="17">
        <f t="array" ref="G510">IFERROR(E510*INDEX(PRECIOS!$B$2:$E$44,MATCH(F510,PRECIOS!$B$2:$B$44,0),4),"")</f>
        <v>736.512</v>
      </c>
      <c r="H510" s="9">
        <v>2.62</v>
      </c>
      <c r="I510" s="2">
        <f t="shared" si="26"/>
        <v>1.62</v>
      </c>
      <c r="J510" s="15">
        <f>IFERROR(LOOKUP(H510,Masterline!$A$2:$A$34,Masterline!$D$2:$D$34)-(H510-INT(H510))*LOOKUP(H510,Masterline!$A$2:$A$34,Masterline!$E$2:$E$34),"")</f>
        <v>10.1832</v>
      </c>
      <c r="K510" s="28">
        <f t="shared" si="23"/>
        <v>374812.8185</v>
      </c>
      <c r="L510" s="117">
        <f>iferror(E510/(VLOOKUP(C510,'SIEMB. CAMAGUI'!$B$2:$C$103,2,FALSE)*N510*I510/1000),"")</f>
        <v>0.7129011695</v>
      </c>
      <c r="M510" s="118">
        <f>IFERROR(K510/VLOOKUP(C510,'SIEMB. CAMAGUI'!$B$2:$C$103,2,FALSE),"")</f>
        <v>0.5134422171</v>
      </c>
      <c r="N510" s="23">
        <v>0.65</v>
      </c>
      <c r="O510" s="71">
        <f>IFERROR(N510*VLOOKUP(C510,'SIEMB. CAMAGUI'!$B$2:$D$103,3,FALSE),"")</f>
        <v>112976.1905</v>
      </c>
      <c r="P510" s="2">
        <v>2.25</v>
      </c>
      <c r="Q510" s="2">
        <f t="shared" si="21"/>
        <v>4.87</v>
      </c>
      <c r="R510" s="15">
        <f>IFERROR(LOOKUP(Q510,Masterline!$A$2:$A$34,Masterline!$D$2:$D$34)-(Q510-INT(Q510))*LOOKUP(Q510,Masterline!$A$2:$A$34,Masterline!$E$2:$E$34),"")</f>
        <v>7.62216</v>
      </c>
      <c r="S510" s="181">
        <f>IFERROR((Q510)*VLOOKUP(C510,'SIEMB. CAMAGUI'!$B$2:$C$103,2,FALSE)*(N510-0.002222*7)*((J510+R510)/2/100)/1000,"")</f>
        <v>200.8016366</v>
      </c>
      <c r="T510" s="173">
        <f t="shared" si="22"/>
        <v>25.20040916</v>
      </c>
      <c r="U510" s="71">
        <f t="shared" si="25"/>
        <v>982.0095844</v>
      </c>
    </row>
    <row r="511">
      <c r="A511" s="109">
        <v>45537.0</v>
      </c>
      <c r="B511" s="2">
        <v>6.0</v>
      </c>
      <c r="C511" s="2" t="s">
        <v>336</v>
      </c>
      <c r="D511" s="9">
        <v>125.0</v>
      </c>
      <c r="E511" s="9">
        <v>611.0</v>
      </c>
      <c r="F511" s="2" t="s">
        <v>56</v>
      </c>
      <c r="G511" s="17">
        <f t="array" ref="G511">IFERROR(E511*INDEX(PRECIOS!$B$2:$E$44,MATCH(F511,PRECIOS!$B$2:$B$44,0),4),"")</f>
        <v>821.184</v>
      </c>
      <c r="H511" s="9">
        <v>2.74</v>
      </c>
      <c r="I511" s="2">
        <f t="shared" si="26"/>
        <v>2.13</v>
      </c>
      <c r="J511" s="15">
        <f>IFERROR(LOOKUP(H511,Masterline!$A$2:$A$34,Masterline!$D$2:$D$34)-(H511-INT(H511))*LOOKUP(H511,Masterline!$A$2:$A$34,Masterline!$E$2:$E$34),"")</f>
        <v>10.0104</v>
      </c>
      <c r="K511" s="28">
        <f t="shared" si="23"/>
        <v>455730.4199</v>
      </c>
      <c r="L511" s="117">
        <f>iferror(E511/(VLOOKUP(C511,'SIEMB. CAMAGUI'!$B$2:$C$103,2,FALSE)*N511*I511/1000),"")</f>
        <v>0.3984089724</v>
      </c>
      <c r="M511" s="118">
        <f>IFERROR(K511/VLOOKUP(C511,'SIEMB. CAMAGUI'!$B$2:$C$103,2,FALSE),"")</f>
        <v>0.3797753499</v>
      </c>
      <c r="N511" s="23">
        <v>0.6</v>
      </c>
      <c r="O511" s="71">
        <f>IFERROR(N511*VLOOKUP(C511,'SIEMB. CAMAGUI'!$B$2:$D$103,3,FALSE),"")</f>
        <v>82285.71429</v>
      </c>
      <c r="P511" s="2">
        <v>2.25</v>
      </c>
      <c r="Q511" s="2">
        <f t="shared" si="21"/>
        <v>4.99</v>
      </c>
      <c r="R511" s="15">
        <f>IFERROR(LOOKUP(Q511,Masterline!$A$2:$A$34,Masterline!$D$2:$D$34)-(Q511-INT(Q511))*LOOKUP(Q511,Masterline!$A$2:$A$34,Masterline!$E$2:$E$34),"")</f>
        <v>7.49832</v>
      </c>
      <c r="S511" s="181">
        <f>IFERROR((Q511)*VLOOKUP(C511,'SIEMB. CAMAGUI'!$B$2:$C$103,2,FALSE)*(N511-0.002222*7)*((J511+R511)/2/100)/1000,"")</f>
        <v>306.373067</v>
      </c>
      <c r="T511" s="173">
        <f t="shared" si="22"/>
        <v>45.34326675</v>
      </c>
      <c r="U511" s="71">
        <f t="shared" si="25"/>
        <v>1248.701351</v>
      </c>
    </row>
    <row r="512">
      <c r="A512" s="109">
        <v>45544.0</v>
      </c>
      <c r="B512" s="2">
        <v>1.0</v>
      </c>
      <c r="C512" s="2" t="s">
        <v>329</v>
      </c>
      <c r="D512" s="9">
        <v>575.0</v>
      </c>
      <c r="E512" s="9">
        <v>3775.0</v>
      </c>
      <c r="F512" s="2" t="s">
        <v>96</v>
      </c>
      <c r="G512" s="17">
        <f t="array" ref="G512">IFERROR(E512*INDEX(PRECIOS!$B$2:$E$44,MATCH(F512,PRECIOS!$B$2:$B$44,0),4),"")</f>
        <v>3864.09</v>
      </c>
      <c r="H512" s="9">
        <v>17.94</v>
      </c>
      <c r="I512" s="2">
        <f t="shared" si="26"/>
        <v>2.93</v>
      </c>
      <c r="J512" s="15">
        <f>IFERROR(LOOKUP(H512,Masterline!$A$2:$A$34,Masterline!$D$2:$D$34)-(H512-INT(H512))*LOOKUP(H512,Masterline!$A$2:$A$34,Masterline!$E$2:$E$34),"")</f>
        <v>3.54648</v>
      </c>
      <c r="K512" s="28">
        <f t="shared" si="23"/>
        <v>903749.1273</v>
      </c>
      <c r="L512" s="117">
        <f>iferror(E512/(VLOOKUP(C512,'SIEMB. CAMAGUI'!$B$2:$C$103,2,FALSE)*N512*I512/1000),"")</f>
        <v>1.431551005</v>
      </c>
      <c r="M512" s="118">
        <f>IFERROR(K512/VLOOKUP(C512,'SIEMB. CAMAGUI'!$B$2:$C$103,2,FALSE),"")</f>
        <v>0.7531242728</v>
      </c>
      <c r="N512" s="23">
        <v>0.75</v>
      </c>
      <c r="O512" s="71">
        <f>IFERROR(N512*VLOOKUP(C512,'SIEMB. CAMAGUI'!$B$2:$D$103,3,FALSE),"")</f>
        <v>109890.1099</v>
      </c>
      <c r="P512" s="2">
        <v>2.5</v>
      </c>
      <c r="Q512" s="2">
        <f t="shared" si="21"/>
        <v>20.44</v>
      </c>
      <c r="R512" s="15">
        <f>IFERROR(LOOKUP(Q512,Masterline!$A$2:$A$34,Masterline!$D$2:$D$34)-(Q512-INT(Q512))*LOOKUP(Q512,Masterline!$A$2:$A$34,Masterline!$E$2:$E$34),"")</f>
        <v>3.25776</v>
      </c>
      <c r="S512" s="181">
        <f>IFERROR((Q512)*VLOOKUP(C512,'SIEMB. CAMAGUI'!$B$2:$C$103,2,FALSE)*(N512-0.002222*7)*((J512+R512)/2/100)/1000,"")</f>
        <v>612.8746178</v>
      </c>
      <c r="T512" s="173">
        <f t="shared" si="22"/>
        <v>9.468654453</v>
      </c>
      <c r="U512" s="71">
        <f t="shared" si="25"/>
        <v>16213.25934</v>
      </c>
    </row>
    <row r="513">
      <c r="A513" s="109">
        <v>45544.0</v>
      </c>
      <c r="B513" s="2">
        <v>2.0</v>
      </c>
      <c r="C513" s="2" t="s">
        <v>331</v>
      </c>
      <c r="D513" s="9">
        <v>400.0</v>
      </c>
      <c r="E513" s="9">
        <v>2600.0</v>
      </c>
      <c r="F513" s="2" t="s">
        <v>96</v>
      </c>
      <c r="G513" s="17">
        <f t="array" ref="G513">IFERROR(E513*INDEX(PRECIOS!$B$2:$E$44,MATCH(F513,PRECIOS!$B$2:$B$44,0),4),"")</f>
        <v>2661.36</v>
      </c>
      <c r="H513" s="9">
        <v>17.53</v>
      </c>
      <c r="I513" s="2">
        <f t="shared" si="26"/>
        <v>2.06</v>
      </c>
      <c r="J513" s="15">
        <f>IFERROR(LOOKUP(H513,Masterline!$A$2:$A$34,Masterline!$D$2:$D$34)-(H513-INT(H513))*LOOKUP(H513,Masterline!$A$2:$A$34,Masterline!$E$2:$E$34),"")</f>
        <v>3.59076</v>
      </c>
      <c r="K513" s="28">
        <f t="shared" si="23"/>
        <v>635465.0893</v>
      </c>
      <c r="L513" s="117">
        <f>iferror(E513/(VLOOKUP(C513,'SIEMB. CAMAGUI'!$B$2:$C$103,2,FALSE)*N513*I513/1000),"")</f>
        <v>2.003390353</v>
      </c>
      <c r="M513" s="118">
        <f>IFERROR(K513/VLOOKUP(C513,'SIEMB. CAMAGUI'!$B$2:$C$103,2,FALSE),"")</f>
        <v>0.7060723215</v>
      </c>
      <c r="N513" s="23">
        <v>0.7</v>
      </c>
      <c r="O513" s="71">
        <f>IFERROR(N513*VLOOKUP(C513,'SIEMB. CAMAGUI'!$B$2:$D$103,3,FALSE),"")</f>
        <v>105000</v>
      </c>
      <c r="P513" s="2">
        <v>2.5</v>
      </c>
      <c r="Q513" s="2">
        <f t="shared" si="21"/>
        <v>20.03</v>
      </c>
      <c r="R513" s="15">
        <f>IFERROR(LOOKUP(Q513,Masterline!$A$2:$A$34,Masterline!$D$2:$D$34)-(Q513-INT(Q513))*LOOKUP(Q513,Masterline!$A$2:$A$34,Masterline!$E$2:$E$34),"")</f>
        <v>3.29712</v>
      </c>
      <c r="S513" s="181">
        <f>IFERROR((Q513)*VLOOKUP(C513,'SIEMB. CAMAGUI'!$B$2:$C$103,2,FALSE)*(N513-0.002222*7)*((J513+R513)/2/100)/1000,"")</f>
        <v>424.9308139</v>
      </c>
      <c r="T513" s="173">
        <f t="shared" si="22"/>
        <v>6.232703465</v>
      </c>
      <c r="U513" s="71">
        <f t="shared" si="25"/>
        <v>11139.70302</v>
      </c>
    </row>
    <row r="514">
      <c r="A514" s="109">
        <v>45544.0</v>
      </c>
      <c r="B514" s="2">
        <v>3.0</v>
      </c>
      <c r="C514" s="2" t="s">
        <v>332</v>
      </c>
      <c r="D514" s="9">
        <v>425.0</v>
      </c>
      <c r="E514" s="9">
        <v>2750.0</v>
      </c>
      <c r="F514" s="2" t="s">
        <v>96</v>
      </c>
      <c r="G514" s="17">
        <f t="array" ref="G514">IFERROR(E514*INDEX(PRECIOS!$B$2:$E$44,MATCH(F514,PRECIOS!$B$2:$B$44,0),4),"")</f>
        <v>2814.9</v>
      </c>
      <c r="H514" s="9">
        <v>17.66</v>
      </c>
      <c r="I514" s="2">
        <f t="shared" si="26"/>
        <v>2.35</v>
      </c>
      <c r="J514" s="15">
        <f>IFERROR(LOOKUP(H514,Masterline!$A$2:$A$34,Masterline!$D$2:$D$34)-(H514-INT(H514))*LOOKUP(H514,Masterline!$A$2:$A$34,Masterline!$E$2:$E$34),"")</f>
        <v>3.57672</v>
      </c>
      <c r="K514" s="28">
        <f t="shared" si="23"/>
        <v>672842.3014</v>
      </c>
      <c r="L514" s="117">
        <f>iferror(E514/(VLOOKUP(C514,'SIEMB. CAMAGUI'!$B$2:$C$103,2,FALSE)*N514*I514/1000),"")</f>
        <v>1.793429526</v>
      </c>
      <c r="M514" s="118">
        <f>IFERROR(K514/VLOOKUP(C514,'SIEMB. CAMAGUI'!$B$2:$C$103,2,FALSE),"")</f>
        <v>0.9280583468</v>
      </c>
      <c r="N514" s="23">
        <v>0.9</v>
      </c>
      <c r="O514" s="71">
        <f>IFERROR(N514*VLOOKUP(C514,'SIEMB. CAMAGUI'!$B$2:$D$103,3,FALSE),"")</f>
        <v>93214.28571</v>
      </c>
      <c r="P514" s="2">
        <v>2.5</v>
      </c>
      <c r="Q514" s="2">
        <f t="shared" si="21"/>
        <v>20.16</v>
      </c>
      <c r="R514" s="15">
        <f>IFERROR(LOOKUP(Q514,Masterline!$A$2:$A$34,Masterline!$D$2:$D$34)-(Q514-INT(Q514))*LOOKUP(Q514,Masterline!$A$2:$A$34,Masterline!$E$2:$E$34),"")</f>
        <v>3.28464</v>
      </c>
      <c r="S514" s="181">
        <f>IFERROR((Q514)*VLOOKUP(C514,'SIEMB. CAMAGUI'!$B$2:$C$103,2,FALSE)*(N514-0.002222*7)*((J514+R514)/2/100)/1000,"")</f>
        <v>443.4861559</v>
      </c>
      <c r="T514" s="173">
        <f t="shared" si="22"/>
        <v>4.621538968</v>
      </c>
      <c r="U514" s="71">
        <f t="shared" si="25"/>
        <v>11882.39504</v>
      </c>
    </row>
    <row r="515">
      <c r="A515" s="109">
        <v>45544.0</v>
      </c>
      <c r="B515" s="2">
        <v>4.0</v>
      </c>
      <c r="C515" s="2" t="s">
        <v>333</v>
      </c>
      <c r="D515" s="9">
        <v>300.0</v>
      </c>
      <c r="E515" s="9">
        <v>1425.0</v>
      </c>
      <c r="F515" s="2" t="s">
        <v>56</v>
      </c>
      <c r="G515" s="17">
        <f t="array" ref="G515">IFERROR(E515*INDEX(PRECIOS!$B$2:$E$44,MATCH(F515,PRECIOS!$B$2:$B$44,0),4),"")</f>
        <v>1915.2</v>
      </c>
      <c r="H515" s="9">
        <v>4.34</v>
      </c>
      <c r="I515" s="2">
        <f t="shared" si="26"/>
        <v>1.62</v>
      </c>
      <c r="J515" s="15">
        <f>IFERROR(LOOKUP(H515,Masterline!$A$2:$A$34,Masterline!$D$2:$D$34)-(H515-INT(H515))*LOOKUP(H515,Masterline!$A$2:$A$34,Masterline!$E$2:$E$34),"")</f>
        <v>8.16912</v>
      </c>
      <c r="K515" s="28">
        <f t="shared" si="23"/>
        <v>846167.3223</v>
      </c>
      <c r="L515" s="117">
        <f>iferror(E515/(VLOOKUP(C515,'SIEMB. CAMAGUI'!$B$2:$C$103,2,FALSE)*N515*I515/1000),"")</f>
        <v>1.374421296</v>
      </c>
      <c r="M515" s="118">
        <f>IFERROR(K515/VLOOKUP(C515,'SIEMB. CAMAGUI'!$B$2:$C$103,2,FALSE),"")</f>
        <v>1.057709153</v>
      </c>
      <c r="N515" s="23">
        <v>0.8</v>
      </c>
      <c r="O515" s="71">
        <f>IFERROR(N515*VLOOKUP(C515,'SIEMB. CAMAGUI'!$B$2:$D$103,3,FALSE),"")</f>
        <v>133333.3333</v>
      </c>
      <c r="P515" s="2">
        <v>2.25</v>
      </c>
      <c r="Q515" s="2">
        <f t="shared" si="21"/>
        <v>6.59</v>
      </c>
      <c r="R515" s="15">
        <f>IFERROR(LOOKUP(Q515,Masterline!$A$2:$A$34,Masterline!$D$2:$D$34)-(Q515-INT(Q515))*LOOKUP(Q515,Masterline!$A$2:$A$34,Masterline!$E$2:$E$34),"")</f>
        <v>6.54108</v>
      </c>
      <c r="S515" s="181">
        <f>IFERROR((Q515)*VLOOKUP(C515,'SIEMB. CAMAGUI'!$B$2:$C$103,2,FALSE)*(N515-0.002222*7)*((J515+R515)/2/100)/1000,"")</f>
        <v>304.177465</v>
      </c>
      <c r="T515" s="173">
        <f t="shared" si="22"/>
        <v>1.044366249</v>
      </c>
      <c r="U515" s="71">
        <f t="shared" si="25"/>
        <v>3672.366179</v>
      </c>
    </row>
    <row r="516">
      <c r="A516" s="109">
        <v>45544.0</v>
      </c>
      <c r="B516" s="2">
        <v>5.0</v>
      </c>
      <c r="C516" s="2" t="s">
        <v>335</v>
      </c>
      <c r="D516" s="9">
        <v>250.0</v>
      </c>
      <c r="E516" s="9">
        <v>1237.0</v>
      </c>
      <c r="F516" s="2" t="s">
        <v>56</v>
      </c>
      <c r="G516" s="17">
        <f t="array" ref="G516">IFERROR(E516*INDEX(PRECIOS!$B$2:$E$44,MATCH(F516,PRECIOS!$B$2:$B$44,0),4),"")</f>
        <v>1662.528</v>
      </c>
      <c r="H516" s="9">
        <v>4.21</v>
      </c>
      <c r="I516" s="2">
        <f t="shared" si="26"/>
        <v>1.59</v>
      </c>
      <c r="J516" s="15">
        <f>IFERROR(LOOKUP(H516,Masterline!$A$2:$A$34,Masterline!$D$2:$D$34)-(H516-INT(H516))*LOOKUP(H516,Masterline!$A$2:$A$34,Masterline!$E$2:$E$34),"")</f>
        <v>8.30328</v>
      </c>
      <c r="K516" s="28">
        <f t="shared" si="23"/>
        <v>715168.2564</v>
      </c>
      <c r="L516" s="117">
        <f>iferror(E516/(VLOOKUP(C516,'SIEMB. CAMAGUI'!$B$2:$C$103,2,FALSE)*N516*I516/1000),"")</f>
        <v>1.332170242</v>
      </c>
      <c r="M516" s="118">
        <f>IFERROR(K516/VLOOKUP(C516,'SIEMB. CAMAGUI'!$B$2:$C$103,2,FALSE),"")</f>
        <v>0.9796825431</v>
      </c>
      <c r="N516" s="23">
        <v>0.8</v>
      </c>
      <c r="O516" s="71">
        <f>IFERROR(N516*VLOOKUP(C516,'SIEMB. CAMAGUI'!$B$2:$D$103,3,FALSE),"")</f>
        <v>139047.619</v>
      </c>
      <c r="P516" s="2">
        <v>2.25</v>
      </c>
      <c r="Q516" s="2">
        <f t="shared" si="21"/>
        <v>6.46</v>
      </c>
      <c r="R516" s="15">
        <f>IFERROR(LOOKUP(Q516,Masterline!$A$2:$A$34,Masterline!$D$2:$D$34)-(Q516-INT(Q516))*LOOKUP(Q516,Masterline!$A$2:$A$34,Masterline!$E$2:$E$34),"")</f>
        <v>6.61752</v>
      </c>
      <c r="S516" s="181">
        <f>IFERROR((Q516)*VLOOKUP(C516,'SIEMB. CAMAGUI'!$B$2:$C$103,2,FALSE)*(N516-0.002222*7)*((J516+R516)/2/100)/1000,"")</f>
        <v>275.9818645</v>
      </c>
      <c r="T516" s="173">
        <f t="shared" si="22"/>
        <v>6.495466123</v>
      </c>
      <c r="U516" s="71">
        <f t="shared" si="25"/>
        <v>3010.85836</v>
      </c>
    </row>
    <row r="517">
      <c r="A517" s="109">
        <v>45544.0</v>
      </c>
      <c r="B517" s="2">
        <v>6.0</v>
      </c>
      <c r="C517" s="2" t="s">
        <v>336</v>
      </c>
      <c r="D517" s="9">
        <v>350.0</v>
      </c>
      <c r="E517" s="9">
        <v>1725.0</v>
      </c>
      <c r="F517" s="2" t="s">
        <v>56</v>
      </c>
      <c r="G517" s="17">
        <f t="array" ref="G517">IFERROR(E517*INDEX(PRECIOS!$B$2:$E$44,MATCH(F517,PRECIOS!$B$2:$B$44,0),4),"")</f>
        <v>2318.4</v>
      </c>
      <c r="H517" s="9">
        <v>3.97</v>
      </c>
      <c r="I517" s="2">
        <f t="shared" si="26"/>
        <v>1.23</v>
      </c>
      <c r="J517" s="15">
        <f>IFERROR(LOOKUP(H517,Masterline!$A$2:$A$34,Masterline!$D$2:$D$34)-(H517-INT(H517))*LOOKUP(H517,Masterline!$A$2:$A$34,Masterline!$E$2:$E$34),"")</f>
        <v>8.56476</v>
      </c>
      <c r="K517" s="28">
        <f t="shared" si="23"/>
        <v>1029348.272</v>
      </c>
      <c r="L517" s="117">
        <f>iferror(E517/(VLOOKUP(C517,'SIEMB. CAMAGUI'!$B$2:$C$103,2,FALSE)*N517*I517/1000),"")</f>
        <v>1.558265583</v>
      </c>
      <c r="M517" s="118">
        <f>IFERROR(K517/VLOOKUP(C517,'SIEMB. CAMAGUI'!$B$2:$C$103,2,FALSE),"")</f>
        <v>0.8577902267</v>
      </c>
      <c r="N517" s="23">
        <v>0.75</v>
      </c>
      <c r="O517" s="71">
        <f>IFERROR(N517*VLOOKUP(C517,'SIEMB. CAMAGUI'!$B$2:$D$103,3,FALSE),"")</f>
        <v>102857.1429</v>
      </c>
      <c r="P517" s="2">
        <v>2.5</v>
      </c>
      <c r="Q517" s="2">
        <f t="shared" si="21"/>
        <v>6.47</v>
      </c>
      <c r="R517" s="15">
        <f>IFERROR(LOOKUP(Q517,Masterline!$A$2:$A$34,Masterline!$D$2:$D$34)-(Q517-INT(Q517))*LOOKUP(Q517,Masterline!$A$2:$A$34,Masterline!$E$2:$E$34),"")</f>
        <v>6.61164</v>
      </c>
      <c r="S517" s="181">
        <f>IFERROR((Q517)*VLOOKUP(C517,'SIEMB. CAMAGUI'!$B$2:$C$103,2,FALSE)*(N517-0.002222*7)*((J517+R517)/2/100)/1000,"")</f>
        <v>432.6972804</v>
      </c>
      <c r="T517" s="173">
        <f t="shared" si="22"/>
        <v>20.67432009</v>
      </c>
      <c r="U517" s="71">
        <f t="shared" si="25"/>
        <v>4086.51264</v>
      </c>
    </row>
    <row r="518">
      <c r="A518" s="109">
        <v>45551.0</v>
      </c>
      <c r="B518" s="2">
        <v>1.0</v>
      </c>
      <c r="C518" s="2" t="s">
        <v>329</v>
      </c>
      <c r="D518" s="9">
        <v>575.0</v>
      </c>
      <c r="E518" s="9">
        <v>4000.0</v>
      </c>
      <c r="F518" s="2" t="s">
        <v>96</v>
      </c>
      <c r="G518" s="17">
        <f t="array" ref="G518">IFERROR(E518*INDEX(PRECIOS!$B$2:$E$44,MATCH(F518,PRECIOS!$B$2:$B$44,0),4),"")</f>
        <v>4094.4</v>
      </c>
      <c r="H518" s="9">
        <v>20.01</v>
      </c>
      <c r="I518" s="2">
        <f t="shared" si="26"/>
        <v>2.07</v>
      </c>
      <c r="J518" s="15">
        <f>IFERROR(LOOKUP(H518,Masterline!$A$2:$A$34,Masterline!$D$2:$D$34)-(H518-INT(H518))*LOOKUP(H518,Masterline!$A$2:$A$34,Masterline!$E$2:$E$34),"")</f>
        <v>3.29904</v>
      </c>
      <c r="K518" s="28">
        <f t="shared" si="23"/>
        <v>871030.1234</v>
      </c>
      <c r="L518" s="117">
        <f>iferror(E518/(VLOOKUP(C518,'SIEMB. CAMAGUI'!$B$2:$C$103,2,FALSE)*N518*I518/1000),"")</f>
        <v>2.368096997</v>
      </c>
      <c r="M518" s="118">
        <f>IFERROR(K518/VLOOKUP(C518,'SIEMB. CAMAGUI'!$B$2:$C$103,2,FALSE),"")</f>
        <v>0.7258584362</v>
      </c>
      <c r="N518" s="23">
        <v>0.68</v>
      </c>
      <c r="O518" s="71">
        <f>IFERROR(N518*VLOOKUP(C518,'SIEMB. CAMAGUI'!$B$2:$D$103,3,FALSE),"")</f>
        <v>99633.69963</v>
      </c>
      <c r="P518" s="2">
        <v>2.5</v>
      </c>
      <c r="Q518" s="2">
        <f t="shared" si="21"/>
        <v>22.51</v>
      </c>
      <c r="R518" s="15">
        <f>IFERROR(LOOKUP(Q518,Masterline!$A$2:$A$34,Masterline!$D$2:$D$34)-(Q518-INT(Q518))*LOOKUP(Q518,Masterline!$A$2:$A$34,Masterline!$E$2:$E$34),"")</f>
        <v>3.20916</v>
      </c>
      <c r="S518" s="181">
        <f>IFERROR((Q518)*VLOOKUP(C518,'SIEMB. CAMAGUI'!$B$2:$C$103,2,FALSE)*(N518-0.002222*7)*((J518+R518)/2/100)/1000,"")</f>
        <v>584.0463676</v>
      </c>
      <c r="T518" s="173">
        <f t="shared" si="22"/>
        <v>2.261591892</v>
      </c>
      <c r="U518" s="71">
        <f t="shared" si="25"/>
        <v>17429.31277</v>
      </c>
    </row>
    <row r="519">
      <c r="A519" s="109">
        <v>45551.0</v>
      </c>
      <c r="B519" s="2">
        <v>2.0</v>
      </c>
      <c r="C519" s="2" t="s">
        <v>331</v>
      </c>
      <c r="D519" s="9">
        <v>375.0</v>
      </c>
      <c r="E519" s="9">
        <v>2725.0</v>
      </c>
      <c r="F519" s="2" t="s">
        <v>96</v>
      </c>
      <c r="G519" s="17">
        <f t="array" ref="G519">IFERROR(E519*INDEX(PRECIOS!$B$2:$E$44,MATCH(F519,PRECIOS!$B$2:$B$44,0),4),"")</f>
        <v>2789.31</v>
      </c>
      <c r="H519" s="9">
        <v>20.8</v>
      </c>
      <c r="I519" s="2">
        <f t="shared" si="26"/>
        <v>3.27</v>
      </c>
      <c r="J519" s="15">
        <f>IFERROR(LOOKUP(H519,Masterline!$A$2:$A$34,Masterline!$D$2:$D$34)-(H519-INT(H519))*LOOKUP(H519,Masterline!$A$2:$A$34,Masterline!$E$2:$E$34),"")</f>
        <v>3.2232</v>
      </c>
      <c r="K519" s="28">
        <f t="shared" si="23"/>
        <v>559346.1825</v>
      </c>
      <c r="L519" s="117">
        <f>iferror(E519/(VLOOKUP(C519,'SIEMB. CAMAGUI'!$B$2:$C$103,2,FALSE)*N519*I519/1000),"")</f>
        <v>1.543209877</v>
      </c>
      <c r="M519" s="118">
        <f>IFERROR(K519/VLOOKUP(C519,'SIEMB. CAMAGUI'!$B$2:$C$103,2,FALSE),"")</f>
        <v>0.6214957583</v>
      </c>
      <c r="N519" s="23">
        <v>0.6</v>
      </c>
      <c r="O519" s="71">
        <f>IFERROR(N519*VLOOKUP(C519,'SIEMB. CAMAGUI'!$B$2:$D$103,3,FALSE),"")</f>
        <v>90000</v>
      </c>
      <c r="P519" s="2">
        <v>2.5</v>
      </c>
      <c r="Q519" s="2">
        <f t="shared" si="21"/>
        <v>23.3</v>
      </c>
      <c r="R519" s="15">
        <f>IFERROR(LOOKUP(Q519,Masterline!$A$2:$A$34,Masterline!$D$2:$D$34)-(Q519-INT(Q519))*LOOKUP(Q519,Masterline!$A$2:$A$34,Masterline!$E$2:$E$34),"")</f>
        <v>3.2508</v>
      </c>
      <c r="S519" s="181">
        <f>IFERROR((Q519)*VLOOKUP(C519,'SIEMB. CAMAGUI'!$B$2:$C$103,2,FALSE)*(N519-0.002222*7)*((J519+R519)/2/100)/1000,"")</f>
        <v>396.7213019</v>
      </c>
      <c r="T519" s="173">
        <f t="shared" si="22"/>
        <v>5.430325477</v>
      </c>
      <c r="U519" s="71">
        <f t="shared" si="25"/>
        <v>11634.4006</v>
      </c>
    </row>
    <row r="520">
      <c r="A520" s="109">
        <v>45551.0</v>
      </c>
      <c r="B520" s="2">
        <v>3.0</v>
      </c>
      <c r="C520" s="2" t="s">
        <v>332</v>
      </c>
      <c r="D520" s="9">
        <v>475.0</v>
      </c>
      <c r="E520" s="9">
        <v>3250.0</v>
      </c>
      <c r="F520" s="2" t="s">
        <v>96</v>
      </c>
      <c r="G520" s="17">
        <f t="array" ref="G520">IFERROR(E520*INDEX(PRECIOS!$B$2:$E$44,MATCH(F520,PRECIOS!$B$2:$B$44,0),4),"")</f>
        <v>3326.7</v>
      </c>
      <c r="H520" s="9">
        <v>21.5</v>
      </c>
      <c r="I520" s="2">
        <f t="shared" si="26"/>
        <v>3.84</v>
      </c>
      <c r="J520" s="15">
        <f>IFERROR(LOOKUP(H520,Masterline!$A$2:$A$34,Masterline!$D$2:$D$34)-(H520-INT(H520))*LOOKUP(H520,Masterline!$A$2:$A$34,Masterline!$E$2:$E$34),"")</f>
        <v>3.3</v>
      </c>
      <c r="K520" s="28">
        <f t="shared" si="23"/>
        <v>669485.5532</v>
      </c>
      <c r="L520" s="117">
        <f>iferror(E520/(VLOOKUP(C520,'SIEMB. CAMAGUI'!$B$2:$C$103,2,FALSE)*N520*I520/1000),"")</f>
        <v>1.373394185</v>
      </c>
      <c r="M520" s="118">
        <f>IFERROR(K520/VLOOKUP(C520,'SIEMB. CAMAGUI'!$B$2:$C$103,2,FALSE),"")</f>
        <v>0.9234283493</v>
      </c>
      <c r="N520" s="23">
        <v>0.85</v>
      </c>
      <c r="O520" s="71">
        <f>IFERROR(N520*VLOOKUP(C520,'SIEMB. CAMAGUI'!$B$2:$D$103,3,FALSE),"")</f>
        <v>88035.71429</v>
      </c>
      <c r="P520" s="2">
        <v>2.5</v>
      </c>
      <c r="Q520" s="2">
        <f t="shared" si="21"/>
        <v>24</v>
      </c>
      <c r="R520" s="15">
        <f>IFERROR(LOOKUP(Q520,Masterline!$A$2:$A$34,Masterline!$D$2:$D$34)-(Q520-INT(Q520))*LOOKUP(Q520,Masterline!$A$2:$A$34,Masterline!$E$2:$E$34),"")</f>
        <v>3.18</v>
      </c>
      <c r="S520" s="181">
        <f>IFERROR((Q520)*VLOOKUP(C520,'SIEMB. CAMAGUI'!$B$2:$C$103,2,FALSE)*(N520-0.002222*7)*((J520+R520)/2/100)/1000,"")</f>
        <v>470.427277</v>
      </c>
      <c r="T520" s="173">
        <f t="shared" si="22"/>
        <v>-1.14318076</v>
      </c>
      <c r="U520" s="71">
        <f t="shared" si="25"/>
        <v>14393.93939</v>
      </c>
    </row>
    <row r="521">
      <c r="A521" s="109">
        <v>45551.0</v>
      </c>
      <c r="B521" s="2">
        <v>4.0</v>
      </c>
      <c r="C521" s="2" t="s">
        <v>333</v>
      </c>
      <c r="D521" s="9">
        <v>350.0</v>
      </c>
      <c r="E521" s="9">
        <v>2125.0</v>
      </c>
      <c r="F521" s="2" t="s">
        <v>96</v>
      </c>
      <c r="G521" s="17">
        <f t="array" ref="G521">IFERROR(E521*INDEX(PRECIOS!$B$2:$E$44,MATCH(F521,PRECIOS!$B$2:$B$44,0),4),"")</f>
        <v>2175.15</v>
      </c>
      <c r="H521" s="9">
        <v>6.66</v>
      </c>
      <c r="I521" s="2">
        <f t="shared" si="26"/>
        <v>2.32</v>
      </c>
      <c r="J521" s="15">
        <f>IFERROR(LOOKUP(H521,Masterline!$A$2:$A$34,Masterline!$D$2:$D$34)-(H521-INT(H521))*LOOKUP(H521,Masterline!$A$2:$A$34,Masterline!$E$2:$E$34),"")</f>
        <v>6.49992</v>
      </c>
      <c r="K521" s="28">
        <f t="shared" si="23"/>
        <v>808510.7594</v>
      </c>
      <c r="L521" s="117">
        <f>iferror(E521/(VLOOKUP(C521,'SIEMB. CAMAGUI'!$B$2:$C$103,2,FALSE)*N521*I521/1000),"")</f>
        <v>1.346982759</v>
      </c>
      <c r="M521" s="118">
        <f>IFERROR(K521/VLOOKUP(C521,'SIEMB. CAMAGUI'!$B$2:$C$103,2,FALSE),"")</f>
        <v>1.010638449</v>
      </c>
      <c r="N521" s="23">
        <v>0.85</v>
      </c>
      <c r="O521" s="71">
        <f>IFERROR(N521*VLOOKUP(C521,'SIEMB. CAMAGUI'!$B$2:$D$103,3,FALSE),"")</f>
        <v>141666.6667</v>
      </c>
      <c r="P521" s="2">
        <v>2.5</v>
      </c>
      <c r="Q521" s="2">
        <f t="shared" si="21"/>
        <v>9.16</v>
      </c>
      <c r="R521" s="15">
        <f>IFERROR(LOOKUP(Q521,Masterline!$A$2:$A$34,Masterline!$D$2:$D$34)-(Q521-INT(Q521))*LOOKUP(Q521,Masterline!$A$2:$A$34,Masterline!$E$2:$E$34),"")</f>
        <v>5.25792</v>
      </c>
      <c r="S521" s="181">
        <f>IFERROR((Q521)*VLOOKUP(C521,'SIEMB. CAMAGUI'!$B$2:$C$103,2,FALSE)*(N521-0.002222*7)*((J521+R521)/2/100)/1000,"")</f>
        <v>359.4853929</v>
      </c>
      <c r="T521" s="173">
        <f t="shared" si="22"/>
        <v>2.371348219</v>
      </c>
      <c r="U521" s="71">
        <f t="shared" si="25"/>
        <v>5384.681658</v>
      </c>
    </row>
    <row r="522">
      <c r="A522" s="109">
        <v>45551.0</v>
      </c>
      <c r="B522" s="2">
        <v>5.0</v>
      </c>
      <c r="C522" s="2" t="s">
        <v>335</v>
      </c>
      <c r="D522" s="9">
        <v>300.0</v>
      </c>
      <c r="E522" s="9">
        <v>1775.0</v>
      </c>
      <c r="F522" s="2" t="s">
        <v>96</v>
      </c>
      <c r="G522" s="17">
        <f t="array" ref="G522">IFERROR(E522*INDEX(PRECIOS!$B$2:$E$44,MATCH(F522,PRECIOS!$B$2:$B$44,0),4),"")</f>
        <v>1816.89</v>
      </c>
      <c r="H522" s="9">
        <v>6.33</v>
      </c>
      <c r="I522" s="2">
        <f t="shared" si="26"/>
        <v>2.12</v>
      </c>
      <c r="J522" s="15">
        <f>IFERROR(LOOKUP(H522,Masterline!$A$2:$A$34,Masterline!$D$2:$D$34)-(H522-INT(H522))*LOOKUP(H522,Masterline!$A$2:$A$34,Masterline!$E$2:$E$34),"")</f>
        <v>6.69396</v>
      </c>
      <c r="K522" s="28">
        <f t="shared" si="23"/>
        <v>708001.9141</v>
      </c>
      <c r="L522" s="117">
        <f>iferror(E522/(VLOOKUP(C522,'SIEMB. CAMAGUI'!$B$2:$C$103,2,FALSE)*N522*I522/1000),"")</f>
        <v>1.433671491</v>
      </c>
      <c r="M522" s="118">
        <f>IFERROR(K522/VLOOKUP(C522,'SIEMB. CAMAGUI'!$B$2:$C$103,2,FALSE),"")</f>
        <v>0.9698656357</v>
      </c>
      <c r="N522" s="23">
        <v>0.8</v>
      </c>
      <c r="O522" s="71">
        <f>IFERROR(N522*VLOOKUP(C522,'SIEMB. CAMAGUI'!$B$2:$D$103,3,FALSE),"")</f>
        <v>139047.619</v>
      </c>
      <c r="P522" s="2">
        <v>2.5</v>
      </c>
      <c r="Q522" s="2">
        <f t="shared" si="21"/>
        <v>8.83</v>
      </c>
      <c r="R522" s="15">
        <f>IFERROR(LOOKUP(Q522,Masterline!$A$2:$A$34,Masterline!$D$2:$D$34)-(Q522-INT(Q522))*LOOKUP(Q522,Masterline!$A$2:$A$34,Masterline!$E$2:$E$34),"")</f>
        <v>5.36496</v>
      </c>
      <c r="S522" s="181">
        <f>IFERROR((Q522)*VLOOKUP(C522,'SIEMB. CAMAGUI'!$B$2:$C$103,2,FALSE)*(N522-0.002222*7)*((J522+R522)/2/100)/1000,"")</f>
        <v>304.8772615</v>
      </c>
      <c r="T522" s="173">
        <f t="shared" si="22"/>
        <v>1.219315385</v>
      </c>
      <c r="U522" s="71">
        <f t="shared" si="25"/>
        <v>4481.652116</v>
      </c>
    </row>
    <row r="523">
      <c r="A523" s="109">
        <v>45551.0</v>
      </c>
      <c r="B523" s="2">
        <v>6.0</v>
      </c>
      <c r="C523" s="2" t="s">
        <v>336</v>
      </c>
      <c r="D523" s="9">
        <v>400.0</v>
      </c>
      <c r="E523" s="9">
        <v>2575.0</v>
      </c>
      <c r="F523" s="2" t="s">
        <v>96</v>
      </c>
      <c r="G523" s="17">
        <f t="array" ref="G523">IFERROR(E523*INDEX(PRECIOS!$B$2:$E$44,MATCH(F523,PRECIOS!$B$2:$B$44,0),4),"")</f>
        <v>2635.77</v>
      </c>
      <c r="H523" s="9">
        <v>6.09</v>
      </c>
      <c r="I523" s="2">
        <f t="shared" si="26"/>
        <v>2.12</v>
      </c>
      <c r="J523" s="15">
        <f>IFERROR(LOOKUP(H523,Masterline!$A$2:$A$34,Masterline!$D$2:$D$34)-(H523-INT(H523))*LOOKUP(H523,Masterline!$A$2:$A$34,Masterline!$E$2:$E$34),"")</f>
        <v>6.83508</v>
      </c>
      <c r="K523" s="28">
        <f t="shared" si="23"/>
        <v>960946.2507</v>
      </c>
      <c r="L523" s="117">
        <f>iferror(E523/(VLOOKUP(C523,'SIEMB. CAMAGUI'!$B$2:$C$103,2,FALSE)*N523*I523/1000),"")</f>
        <v>1.349580713</v>
      </c>
      <c r="M523" s="118">
        <f>IFERROR(K523/VLOOKUP(C523,'SIEMB. CAMAGUI'!$B$2:$C$103,2,FALSE),"")</f>
        <v>0.8007885422</v>
      </c>
      <c r="N523" s="23">
        <v>0.75</v>
      </c>
      <c r="O523" s="71">
        <f>IFERROR(N523*VLOOKUP(C523,'SIEMB. CAMAGUI'!$B$2:$D$103,3,FALSE),"")</f>
        <v>102857.1429</v>
      </c>
      <c r="P523" s="2">
        <v>2.5</v>
      </c>
      <c r="Q523" s="2">
        <f t="shared" si="21"/>
        <v>8.59</v>
      </c>
      <c r="R523" s="15">
        <f>IFERROR(LOOKUP(Q523,Masterline!$A$2:$A$34,Masterline!$D$2:$D$34)-(Q523-INT(Q523))*LOOKUP(Q523,Masterline!$A$2:$A$34,Masterline!$E$2:$E$34),"")</f>
        <v>5.43408</v>
      </c>
      <c r="S523" s="181">
        <f>IFERROR((Q523)*VLOOKUP(C523,'SIEMB. CAMAGUI'!$B$2:$C$103,2,FALSE)*(N523-0.002222*7)*((J523+R523)/2/100)/1000,"")</f>
        <v>464.4287689</v>
      </c>
      <c r="T523" s="173">
        <f t="shared" si="22"/>
        <v>16.10719223</v>
      </c>
      <c r="U523" s="71">
        <f t="shared" si="25"/>
        <v>5852.162667</v>
      </c>
    </row>
    <row r="524">
      <c r="A524" s="109">
        <v>45558.0</v>
      </c>
      <c r="B524" s="2">
        <v>1.0</v>
      </c>
      <c r="C524" s="2" t="s">
        <v>329</v>
      </c>
      <c r="E524" s="9">
        <v>975.0</v>
      </c>
      <c r="F524" s="2" t="s">
        <v>96</v>
      </c>
      <c r="G524" s="17">
        <f t="array" ref="G524">IFERROR(E524*INDEX(PRECIOS!$B$2:$E$44,MATCH(F524,PRECIOS!$B$2:$B$44,0),4),"")</f>
        <v>998.01</v>
      </c>
      <c r="I524" s="2">
        <f t="shared" si="26"/>
        <v>-20.01</v>
      </c>
      <c r="J524" s="15" t="str">
        <f>IFERROR(LOOKUP(H524,Masterline!$A$2:$A$34,Masterline!$D$2:$D$34)-(H524-INT(H524))*LOOKUP(H524,Masterline!$A$2:$A$34,Masterline!$E$2:$E$34),"")</f>
        <v/>
      </c>
      <c r="K524" s="28" t="str">
        <f t="shared" si="23"/>
        <v/>
      </c>
      <c r="L524" s="117">
        <f>iferror(E524/(VLOOKUP(C524,'SIEMB. CAMAGUI'!$B$2:$C$103,2,FALSE)*N524*I524/1000),"")</f>
        <v>-0.05413959687</v>
      </c>
      <c r="M524" s="118">
        <f>IFERROR(K524/VLOOKUP(C524,'SIEMB. CAMAGUI'!$B$2:$C$103,2,FALSE),"")</f>
        <v>0</v>
      </c>
      <c r="N524" s="23">
        <v>0.75</v>
      </c>
      <c r="O524" s="71">
        <f>IFERROR(N524*VLOOKUP(C524,'SIEMB. CAMAGUI'!$B$2:$D$103,3,FALSE),"")</f>
        <v>109890.1099</v>
      </c>
      <c r="P524" s="2">
        <v>2.5</v>
      </c>
      <c r="Q524" s="2">
        <f t="shared" si="21"/>
        <v>2.5</v>
      </c>
      <c r="R524" s="15">
        <f>IFERROR(LOOKUP(Q524,Masterline!$A$2:$A$34,Masterline!$D$2:$D$34)-(Q524-INT(Q524))*LOOKUP(Q524,Masterline!$A$2:$A$34,Masterline!$E$2:$E$34),"")</f>
        <v>10.356</v>
      </c>
      <c r="S524" s="181">
        <f>IFERROR((Q524)*VLOOKUP(C524,'SIEMB. CAMAGUI'!$B$2:$C$103,2,FALSE)*(N524-0.002222*7)*((J524+R524)/2/100)/1000,"")</f>
        <v>114.0888416</v>
      </c>
      <c r="T524" s="173">
        <f t="shared" si="22"/>
        <v>28.52221041</v>
      </c>
      <c r="U524" s="71">
        <f t="shared" si="25"/>
        <v>0</v>
      </c>
    </row>
    <row r="525">
      <c r="A525" s="109">
        <v>45558.0</v>
      </c>
      <c r="B525" s="2">
        <v>2.0</v>
      </c>
      <c r="C525" s="2" t="s">
        <v>331</v>
      </c>
      <c r="E525" s="9">
        <v>775.0</v>
      </c>
      <c r="F525" s="2" t="s">
        <v>96</v>
      </c>
      <c r="G525" s="17">
        <f t="array" ref="G525">IFERROR(E525*INDEX(PRECIOS!$B$2:$E$44,MATCH(F525,PRECIOS!$B$2:$B$44,0),4),"")</f>
        <v>793.29</v>
      </c>
      <c r="I525" s="2">
        <f t="shared" si="26"/>
        <v>-20.8</v>
      </c>
      <c r="J525" s="15" t="str">
        <f>IFERROR(LOOKUP(H525,Masterline!$A$2:$A$34,Masterline!$D$2:$D$34)-(H525-INT(H525))*LOOKUP(H525,Masterline!$A$2:$A$34,Masterline!$E$2:$E$34),"")</f>
        <v/>
      </c>
      <c r="K525" s="28" t="str">
        <f t="shared" si="23"/>
        <v/>
      </c>
      <c r="L525" s="117">
        <f>iferror(E525/(VLOOKUP(C525,'SIEMB. CAMAGUI'!$B$2:$C$103,2,FALSE)*N525*I525/1000),"")</f>
        <v>-0.0551994302</v>
      </c>
      <c r="M525" s="118">
        <f>IFERROR(K525/VLOOKUP(C525,'SIEMB. CAMAGUI'!$B$2:$C$103,2,FALSE),"")</f>
        <v>0</v>
      </c>
      <c r="N525" s="23">
        <v>0.75</v>
      </c>
      <c r="O525" s="71">
        <f>IFERROR(N525*VLOOKUP(C525,'SIEMB. CAMAGUI'!$B$2:$D$103,3,FALSE),"")</f>
        <v>112500</v>
      </c>
      <c r="P525" s="2">
        <v>2.5</v>
      </c>
      <c r="Q525" s="2">
        <f t="shared" si="21"/>
        <v>2.5</v>
      </c>
      <c r="R525" s="15">
        <f>IFERROR(LOOKUP(Q525,Masterline!$A$2:$A$34,Masterline!$D$2:$D$34)-(Q525-INT(Q525))*LOOKUP(Q525,Masterline!$A$2:$A$34,Masterline!$E$2:$E$34),"")</f>
        <v>10.356</v>
      </c>
      <c r="S525" s="181">
        <f>IFERROR((Q525)*VLOOKUP(C525,'SIEMB. CAMAGUI'!$B$2:$C$103,2,FALSE)*(N525-0.002222*7)*((J525+R525)/2/100)/1000,"")</f>
        <v>85.56663123</v>
      </c>
      <c r="T525" s="173">
        <f t="shared" si="22"/>
        <v>21.39165781</v>
      </c>
      <c r="U525" s="71">
        <f t="shared" si="25"/>
        <v>0</v>
      </c>
    </row>
    <row r="526">
      <c r="A526" s="109">
        <v>45558.0</v>
      </c>
      <c r="B526" s="2">
        <v>3.0</v>
      </c>
      <c r="C526" s="2" t="s">
        <v>332</v>
      </c>
      <c r="E526" s="9">
        <v>2900.0</v>
      </c>
      <c r="F526" s="2" t="s">
        <v>96</v>
      </c>
      <c r="G526" s="17">
        <f t="array" ref="G526">IFERROR(E526*INDEX(PRECIOS!$B$2:$E$44,MATCH(F526,PRECIOS!$B$2:$B$44,0),4),"")</f>
        <v>2968.44</v>
      </c>
      <c r="I526" s="2">
        <f t="shared" si="26"/>
        <v>-21.5</v>
      </c>
      <c r="J526" s="15" t="str">
        <f>IFERROR(LOOKUP(H526,Masterline!$A$2:$A$34,Masterline!$D$2:$D$34)-(H526-INT(H526))*LOOKUP(H526,Masterline!$A$2:$A$34,Masterline!$E$2:$E$34),"")</f>
        <v/>
      </c>
      <c r="K526" s="28" t="str">
        <f t="shared" si="23"/>
        <v/>
      </c>
      <c r="L526" s="117">
        <f>iferror(E526/(VLOOKUP(C526,'SIEMB. CAMAGUI'!$B$2:$C$103,2,FALSE)*N526*I526/1000),"")</f>
        <v>-0.2480620155</v>
      </c>
      <c r="M526" s="118">
        <f>IFERROR(K526/VLOOKUP(C526,'SIEMB. CAMAGUI'!$B$2:$C$103,2,FALSE),"")</f>
        <v>0</v>
      </c>
      <c r="N526" s="23">
        <v>0.75</v>
      </c>
      <c r="O526" s="71">
        <f>IFERROR(N526*VLOOKUP(C526,'SIEMB. CAMAGUI'!$B$2:$D$103,3,FALSE),"")</f>
        <v>77678.57143</v>
      </c>
      <c r="P526" s="2">
        <v>2.5</v>
      </c>
      <c r="Q526" s="2">
        <f t="shared" si="21"/>
        <v>2.5</v>
      </c>
      <c r="R526" s="15">
        <f>IFERROR(LOOKUP(Q526,Masterline!$A$2:$A$34,Masterline!$D$2:$D$34)-(Q526-INT(Q526))*LOOKUP(Q526,Masterline!$A$2:$A$34,Masterline!$E$2:$E$34),"")</f>
        <v>10.356</v>
      </c>
      <c r="S526" s="181">
        <f>IFERROR((Q526)*VLOOKUP(C526,'SIEMB. CAMAGUI'!$B$2:$C$103,2,FALSE)*(N526-0.002222*7)*((J526+R526)/2/100)/1000,"")</f>
        <v>68.92867516</v>
      </c>
      <c r="T526" s="173">
        <f t="shared" si="22"/>
        <v>17.23216879</v>
      </c>
      <c r="U526" s="71">
        <f t="shared" si="25"/>
        <v>0</v>
      </c>
    </row>
    <row r="527">
      <c r="A527" s="109">
        <v>45558.0</v>
      </c>
      <c r="B527" s="2">
        <v>4.0</v>
      </c>
      <c r="C527" s="2" t="s">
        <v>333</v>
      </c>
      <c r="D527" s="9">
        <v>375.0</v>
      </c>
      <c r="E527" s="9">
        <v>2575.0</v>
      </c>
      <c r="F527" s="2" t="s">
        <v>96</v>
      </c>
      <c r="G527" s="17">
        <f t="array" ref="G527">IFERROR(E527*INDEX(PRECIOS!$B$2:$E$44,MATCH(F527,PRECIOS!$B$2:$B$44,0),4),"")</f>
        <v>2635.77</v>
      </c>
      <c r="H527" s="9">
        <v>9.63</v>
      </c>
      <c r="I527" s="2">
        <f t="shared" si="26"/>
        <v>2.97</v>
      </c>
      <c r="J527" s="15">
        <f>IFERROR(LOOKUP(H527,Masterline!$A$2:$A$34,Masterline!$D$2:$D$34)-(H527-INT(H527))*LOOKUP(H527,Masterline!$A$2:$A$34,Masterline!$E$2:$E$34),"")</f>
        <v>5.12256</v>
      </c>
      <c r="K527" s="28">
        <f t="shared" si="23"/>
        <v>760182.6034</v>
      </c>
      <c r="L527" s="117">
        <f>iferror(E527/(VLOOKUP(C527,'SIEMB. CAMAGUI'!$B$2:$C$103,2,FALSE)*N527*I527/1000),"")</f>
        <v>1.275004951</v>
      </c>
      <c r="M527" s="118">
        <f>IFERROR(K527/VLOOKUP(C527,'SIEMB. CAMAGUI'!$B$2:$C$103,2,FALSE),"")</f>
        <v>0.9502282543</v>
      </c>
      <c r="N527" s="23">
        <v>0.85</v>
      </c>
      <c r="O527" s="71">
        <f>IFERROR(N527*VLOOKUP(C527,'SIEMB. CAMAGUI'!$B$2:$D$103,3,FALSE),"")</f>
        <v>141666.6667</v>
      </c>
      <c r="P527" s="2">
        <v>3.0</v>
      </c>
      <c r="Q527" s="2">
        <f t="shared" si="21"/>
        <v>12.63</v>
      </c>
      <c r="R527" s="15">
        <f>IFERROR(LOOKUP(Q527,Masterline!$A$2:$A$34,Masterline!$D$2:$D$34)-(Q527-INT(Q527))*LOOKUP(Q527,Masterline!$A$2:$A$34,Masterline!$E$2:$E$34),"")</f>
        <v>4.31328</v>
      </c>
      <c r="S527" s="181">
        <f>IFERROR((Q527)*VLOOKUP(C527,'SIEMB. CAMAGUI'!$B$2:$C$103,2,FALSE)*(N527-0.002222*7)*((J527+R527)/2/100)/1000,"")</f>
        <v>397.7792707</v>
      </c>
      <c r="T527" s="173">
        <f t="shared" si="22"/>
        <v>5.694817671</v>
      </c>
      <c r="U527" s="71">
        <f t="shared" si="25"/>
        <v>7320.558471</v>
      </c>
    </row>
    <row r="528">
      <c r="A528" s="109">
        <v>45558.0</v>
      </c>
      <c r="B528" s="2">
        <v>5.0</v>
      </c>
      <c r="C528" s="2" t="s">
        <v>335</v>
      </c>
      <c r="D528" s="9">
        <v>300.0</v>
      </c>
      <c r="E528" s="9">
        <v>2175.0</v>
      </c>
      <c r="F528" s="2" t="s">
        <v>96</v>
      </c>
      <c r="G528" s="17">
        <f t="array" ref="G528">IFERROR(E528*INDEX(PRECIOS!$B$2:$E$44,MATCH(F528,PRECIOS!$B$2:$B$44,0),4),"")</f>
        <v>2226.33</v>
      </c>
      <c r="H528" s="9">
        <v>9.88</v>
      </c>
      <c r="I528" s="2">
        <f t="shared" si="26"/>
        <v>3.55</v>
      </c>
      <c r="J528" s="15">
        <f>IFERROR(LOOKUP(H528,Masterline!$A$2:$A$34,Masterline!$D$2:$D$34)-(H528-INT(H528))*LOOKUP(H528,Masterline!$A$2:$A$34,Masterline!$E$2:$E$34),"")</f>
        <v>5.05056</v>
      </c>
      <c r="K528" s="28">
        <f t="shared" si="23"/>
        <v>601208.0338</v>
      </c>
      <c r="L528" s="117">
        <f>iferror(E528/(VLOOKUP(C528,'SIEMB. CAMAGUI'!$B$2:$C$103,2,FALSE)*N528*I528/1000),"")</f>
        <v>1.049102836</v>
      </c>
      <c r="M528" s="118">
        <f>IFERROR(K528/VLOOKUP(C528,'SIEMB. CAMAGUI'!$B$2:$C$103,2,FALSE),"")</f>
        <v>0.823572649</v>
      </c>
      <c r="N528" s="23">
        <v>0.8</v>
      </c>
      <c r="O528" s="71">
        <f>IFERROR(N528*VLOOKUP(C528,'SIEMB. CAMAGUI'!$B$2:$D$103,3,FALSE),"")</f>
        <v>139047.619</v>
      </c>
      <c r="P528" s="2">
        <v>3.0</v>
      </c>
      <c r="Q528" s="2">
        <f t="shared" si="21"/>
        <v>12.88</v>
      </c>
      <c r="R528" s="15">
        <f>IFERROR(LOOKUP(Q528,Masterline!$A$2:$A$34,Masterline!$D$2:$D$34)-(Q528-INT(Q528))*LOOKUP(Q528,Masterline!$A$2:$A$34,Masterline!$E$2:$E$34),"")</f>
        <v>4.27728</v>
      </c>
      <c r="S528" s="181">
        <f>IFERROR((Q528)*VLOOKUP(C528,'SIEMB. CAMAGUI'!$B$2:$C$103,2,FALSE)*(N528-0.002222*7)*((J528+R528)/2/100)/1000,"")</f>
        <v>343.9955847</v>
      </c>
      <c r="T528" s="173">
        <f t="shared" si="22"/>
        <v>10.99889619</v>
      </c>
      <c r="U528" s="71">
        <f t="shared" si="25"/>
        <v>5939.935374</v>
      </c>
    </row>
    <row r="529">
      <c r="A529" s="109">
        <v>45558.0</v>
      </c>
      <c r="B529" s="2">
        <v>6.0</v>
      </c>
      <c r="C529" s="2" t="s">
        <v>336</v>
      </c>
      <c r="D529" s="9">
        <v>475.0</v>
      </c>
      <c r="E529" s="9">
        <v>3225.0</v>
      </c>
      <c r="F529" s="2" t="s">
        <v>96</v>
      </c>
      <c r="G529" s="17">
        <f t="array" ref="G529">IFERROR(E529*INDEX(PRECIOS!$B$2:$E$44,MATCH(F529,PRECIOS!$B$2:$B$44,0),4),"")</f>
        <v>3301.11</v>
      </c>
      <c r="H529" s="9">
        <v>9.54</v>
      </c>
      <c r="I529" s="2">
        <f t="shared" si="26"/>
        <v>3.45</v>
      </c>
      <c r="J529" s="15">
        <f>IFERROR(LOOKUP(H529,Masterline!$A$2:$A$34,Masterline!$D$2:$D$34)-(H529-INT(H529))*LOOKUP(H529,Masterline!$A$2:$A$34,Masterline!$E$2:$E$34),"")</f>
        <v>5.14848</v>
      </c>
      <c r="K529" s="28">
        <f t="shared" si="23"/>
        <v>967088.4687</v>
      </c>
      <c r="L529" s="117">
        <f>iferror(E529/(VLOOKUP(C529,'SIEMB. CAMAGUI'!$B$2:$C$103,2,FALSE)*N529*I529/1000),"")</f>
        <v>1.038647343</v>
      </c>
      <c r="M529" s="118">
        <f>IFERROR(K529/VLOOKUP(C529,'SIEMB. CAMAGUI'!$B$2:$C$103,2,FALSE),"")</f>
        <v>0.8059070573</v>
      </c>
      <c r="N529" s="23">
        <v>0.75</v>
      </c>
      <c r="O529" s="71">
        <f>IFERROR(N529*VLOOKUP(C529,'SIEMB. CAMAGUI'!$B$2:$D$103,3,FALSE),"")</f>
        <v>102857.1429</v>
      </c>
      <c r="P529" s="2">
        <v>3.0</v>
      </c>
      <c r="Q529" s="2">
        <f t="shared" si="21"/>
        <v>12.54</v>
      </c>
      <c r="R529" s="15">
        <f>IFERROR(LOOKUP(Q529,Masterline!$A$2:$A$34,Masterline!$D$2:$D$34)-(Q529-INT(Q529))*LOOKUP(Q529,Masterline!$A$2:$A$34,Masterline!$E$2:$E$34),"")</f>
        <v>4.32624</v>
      </c>
      <c r="S529" s="181">
        <f>IFERROR((Q529)*VLOOKUP(C529,'SIEMB. CAMAGUI'!$B$2:$C$103,2,FALSE)*(N529-0.002222*7)*((J529+R529)/2/100)/1000,"")</f>
        <v>523.5703462</v>
      </c>
      <c r="T529" s="173">
        <f t="shared" si="22"/>
        <v>12.14258656</v>
      </c>
      <c r="U529" s="71">
        <f t="shared" si="25"/>
        <v>9226.023992</v>
      </c>
    </row>
    <row r="530">
      <c r="A530" s="109">
        <v>45565.0</v>
      </c>
      <c r="B530" s="2">
        <v>4.0</v>
      </c>
      <c r="C530" s="2" t="s">
        <v>333</v>
      </c>
      <c r="D530" s="9">
        <v>375.0</v>
      </c>
      <c r="E530" s="9">
        <v>2575.0</v>
      </c>
      <c r="F530" s="2" t="s">
        <v>96</v>
      </c>
      <c r="G530" s="17">
        <f t="array" ref="G530">IFERROR(E530*INDEX(PRECIOS!$B$2:$E$44,MATCH(F530,PRECIOS!$B$2:$B$44,0),4),"")</f>
        <v>2635.77</v>
      </c>
      <c r="H530" s="9">
        <v>12.17</v>
      </c>
      <c r="I530" s="2">
        <f t="shared" si="26"/>
        <v>2.54</v>
      </c>
      <c r="J530" s="15">
        <f>IFERROR(LOOKUP(H530,Masterline!$A$2:$A$34,Masterline!$D$2:$D$34)-(H530-INT(H530))*LOOKUP(H530,Masterline!$A$2:$A$34,Masterline!$E$2:$E$34),"")</f>
        <v>4.37952</v>
      </c>
      <c r="K530" s="28">
        <f t="shared" si="23"/>
        <v>703581.1176</v>
      </c>
      <c r="L530" s="117">
        <f>iferror(E530/(VLOOKUP(C530,'SIEMB. CAMAGUI'!$B$2:$C$103,2,FALSE)*N530*I530/1000),"")</f>
        <v>1.490852246</v>
      </c>
      <c r="M530" s="118">
        <f>IFERROR(K530/VLOOKUP(C530,'SIEMB. CAMAGUI'!$B$2:$C$103,2,FALSE),"")</f>
        <v>0.879476397</v>
      </c>
      <c r="N530" s="23">
        <v>0.85</v>
      </c>
      <c r="O530" s="71">
        <f>IFERROR(N530*VLOOKUP(C530,'SIEMB. CAMAGUI'!$B$2:$D$103,3,FALSE),"")</f>
        <v>141666.6667</v>
      </c>
      <c r="P530" s="2">
        <v>3.0</v>
      </c>
      <c r="Q530" s="2">
        <f t="shared" si="21"/>
        <v>15.17</v>
      </c>
      <c r="R530" s="15">
        <f>IFERROR(LOOKUP(Q530,Masterline!$A$2:$A$34,Masterline!$D$2:$D$34)-(Q530-INT(Q530))*LOOKUP(Q530,Masterline!$A$2:$A$34,Masterline!$E$2:$E$34),"")</f>
        <v>3.9036</v>
      </c>
      <c r="S530" s="181">
        <f>IFERROR((Q530)*VLOOKUP(C530,'SIEMB. CAMAGUI'!$B$2:$C$103,2,FALSE)*(N530-0.002222*7)*((J530+R530)/2/100)/1000,"")</f>
        <v>419.4090162</v>
      </c>
      <c r="T530" s="173">
        <f t="shared" si="22"/>
        <v>11.10225405</v>
      </c>
      <c r="U530" s="71">
        <f t="shared" si="25"/>
        <v>8562.582201</v>
      </c>
    </row>
    <row r="531">
      <c r="A531" s="109">
        <v>45565.0</v>
      </c>
      <c r="B531" s="2">
        <v>5.0</v>
      </c>
      <c r="C531" s="2" t="s">
        <v>335</v>
      </c>
      <c r="D531" s="9">
        <v>300.0</v>
      </c>
      <c r="E531" s="9">
        <v>2175.0</v>
      </c>
      <c r="F531" s="2" t="s">
        <v>96</v>
      </c>
      <c r="G531" s="17">
        <f t="array" ref="G531">IFERROR(E531*INDEX(PRECIOS!$B$2:$E$44,MATCH(F531,PRECIOS!$B$2:$B$44,0),4),"")</f>
        <v>2226.33</v>
      </c>
      <c r="H531" s="9">
        <v>13.15</v>
      </c>
      <c r="I531" s="2">
        <f t="shared" si="26"/>
        <v>3.27</v>
      </c>
      <c r="J531" s="15">
        <f>IFERROR(LOOKUP(H531,Masterline!$A$2:$A$34,Masterline!$D$2:$D$34)-(H531-INT(H531))*LOOKUP(H531,Masterline!$A$2:$A$34,Masterline!$E$2:$E$34),"")</f>
        <v>4.2246</v>
      </c>
      <c r="K531" s="28">
        <f t="shared" si="23"/>
        <v>540020.0779</v>
      </c>
      <c r="L531" s="117">
        <f>iferror(E531/(VLOOKUP(C531,'SIEMB. CAMAGUI'!$B$2:$C$103,2,FALSE)*N531*I531/1000),"")</f>
        <v>1.214863223</v>
      </c>
      <c r="M531" s="118">
        <f>IFERROR(K531/VLOOKUP(C531,'SIEMB. CAMAGUI'!$B$2:$C$103,2,FALSE),"")</f>
        <v>0.7397535314</v>
      </c>
      <c r="N531" s="23">
        <v>0.75</v>
      </c>
      <c r="O531" s="71">
        <f>IFERROR(N531*VLOOKUP(C531,'SIEMB. CAMAGUI'!$B$2:$D$103,3,FALSE),"")</f>
        <v>130357.1429</v>
      </c>
      <c r="P531" s="2">
        <v>3.0</v>
      </c>
      <c r="Q531" s="2">
        <f t="shared" si="21"/>
        <v>16.15</v>
      </c>
      <c r="R531" s="15">
        <f>IFERROR(LOOKUP(Q531,Masterline!$A$2:$A$34,Masterline!$D$2:$D$34)-(Q531-INT(Q531))*LOOKUP(Q531,Masterline!$A$2:$A$34,Masterline!$E$2:$E$34),"")</f>
        <v>3.7722</v>
      </c>
      <c r="S531" s="181">
        <f>IFERROR((Q531)*VLOOKUP(C531,'SIEMB. CAMAGUI'!$B$2:$C$103,2,FALSE)*(N531-0.002222*7)*((J531+R531)/2/100)/1000,"")</f>
        <v>346.2115047</v>
      </c>
      <c r="T531" s="173">
        <f t="shared" si="22"/>
        <v>11.55287617</v>
      </c>
      <c r="U531" s="71">
        <f t="shared" si="25"/>
        <v>7101.264025</v>
      </c>
    </row>
    <row r="532">
      <c r="A532" s="109">
        <v>45565.0</v>
      </c>
      <c r="B532" s="2">
        <v>6.0</v>
      </c>
      <c r="C532" s="2" t="s">
        <v>336</v>
      </c>
      <c r="D532" s="9">
        <v>475.0</v>
      </c>
      <c r="E532" s="9">
        <v>3225.0</v>
      </c>
      <c r="F532" s="2" t="s">
        <v>96</v>
      </c>
      <c r="G532" s="17">
        <f t="array" ref="G532">IFERROR(E532*INDEX(PRECIOS!$B$2:$E$44,MATCH(F532,PRECIOS!$B$2:$B$44,0),4),"")</f>
        <v>3301.11</v>
      </c>
      <c r="H532" s="9">
        <v>11.7</v>
      </c>
      <c r="I532" s="2">
        <f t="shared" si="26"/>
        <v>2.16</v>
      </c>
      <c r="J532" s="15">
        <f>IFERROR(LOOKUP(H532,Masterline!$A$2:$A$34,Masterline!$D$2:$D$34)-(H532-INT(H532))*LOOKUP(H532,Masterline!$A$2:$A$34,Masterline!$E$2:$E$34),"")</f>
        <v>4.4736</v>
      </c>
      <c r="K532" s="28">
        <f t="shared" si="23"/>
        <v>907508.2841</v>
      </c>
      <c r="L532" s="117">
        <f>iferror(E532/(VLOOKUP(C532,'SIEMB. CAMAGUI'!$B$2:$C$103,2,FALSE)*N532*I532/1000),"")</f>
        <v>1.658950617</v>
      </c>
      <c r="M532" s="118">
        <f>IFERROR(K532/VLOOKUP(C532,'SIEMB. CAMAGUI'!$B$2:$C$103,2,FALSE),"")</f>
        <v>0.7562569034</v>
      </c>
      <c r="N532" s="23">
        <v>0.75</v>
      </c>
      <c r="O532" s="71">
        <f>IFERROR(N532*VLOOKUP(C532,'SIEMB. CAMAGUI'!$B$2:$D$103,3,FALSE),"")</f>
        <v>102857.1429</v>
      </c>
      <c r="P532" s="2">
        <v>3.0</v>
      </c>
      <c r="Q532" s="2">
        <f t="shared" si="21"/>
        <v>14.7</v>
      </c>
      <c r="R532" s="15">
        <f>IFERROR(LOOKUP(Q532,Masterline!$A$2:$A$34,Masterline!$D$2:$D$34)-(Q532-INT(Q532))*LOOKUP(Q532,Masterline!$A$2:$A$34,Masterline!$E$2:$E$34),"")</f>
        <v>3.9792</v>
      </c>
      <c r="S532" s="181">
        <f>IFERROR((Q532)*VLOOKUP(C532,'SIEMB. CAMAGUI'!$B$2:$C$103,2,FALSE)*(N532-0.002222*7)*((J532+R532)/2/100)/1000,"")</f>
        <v>547.5566381</v>
      </c>
      <c r="T532" s="173">
        <f t="shared" si="22"/>
        <v>18.13915953</v>
      </c>
      <c r="U532" s="71">
        <f t="shared" si="25"/>
        <v>10617.84692</v>
      </c>
    </row>
    <row r="533">
      <c r="A533" s="109">
        <v>45572.0</v>
      </c>
      <c r="B533" s="2">
        <v>1.0</v>
      </c>
      <c r="C533" s="2" t="s">
        <v>337</v>
      </c>
      <c r="D533" s="9">
        <v>37.5</v>
      </c>
      <c r="E533" s="9">
        <v>37.5</v>
      </c>
      <c r="F533" s="18" t="s">
        <v>99</v>
      </c>
      <c r="G533" s="17">
        <f t="array" ref="G533">IFERROR(E533*INDEX(PRECIOS!$B$2:$E$44,MATCH(F533,PRECIOS!$B$2:$B$44,0),4),"")</f>
        <v>46.29</v>
      </c>
      <c r="H533" s="9">
        <v>0.6</v>
      </c>
      <c r="I533" s="2">
        <f t="shared" si="26"/>
        <v>0</v>
      </c>
      <c r="J533" s="15">
        <f>IFERROR(LOOKUP(H533,Masterline!$A$2:$A$34,Masterline!$D$2:$D$34)-(H533-INT(H533))*LOOKUP(H533,Masterline!$A$2:$A$34,Masterline!$E$2:$E$34),"")</f>
        <v>15.1272</v>
      </c>
      <c r="K533" s="28">
        <f t="shared" si="23"/>
        <v>413163.0441</v>
      </c>
      <c r="L533" s="117" t="str">
        <f>iferror(E533/(VLOOKUP(C533,'SIEMB. CAMAGUI'!$B$2:$C$103,2,FALSE)*N533*I533/1000),"")</f>
        <v/>
      </c>
      <c r="M533" s="118">
        <f>IFERROR(K533/VLOOKUP(C533,'SIEMB. CAMAGUI'!$B$2:$C$103,2,FALSE),"")</f>
        <v>0.3934886134</v>
      </c>
      <c r="N533" s="23">
        <v>0.4</v>
      </c>
      <c r="O533" s="71">
        <f>IFERROR(N533*VLOOKUP(C533,'SIEMB. CAMAGUI'!$B$2:$D$103,3,FALSE),"")</f>
        <v>51282.05128</v>
      </c>
      <c r="P533" s="2">
        <v>1.6</v>
      </c>
      <c r="Q533" s="2">
        <f t="shared" si="21"/>
        <v>2.2</v>
      </c>
      <c r="R533" s="15">
        <f>IFERROR(LOOKUP(Q533,Masterline!$A$2:$A$34,Masterline!$D$2:$D$34)-(Q533-INT(Q533))*LOOKUP(Q533,Masterline!$A$2:$A$34,Masterline!$E$2:$E$34),"")</f>
        <v>10.788</v>
      </c>
      <c r="S533" s="181">
        <f>IFERROR((Q533)*VLOOKUP(C533,'SIEMB. CAMAGUI'!$B$2:$C$103,2,FALSE)*(N533-0.002222*7)*((J533+R533)/2/100)/1000,"")</f>
        <v>115.072592</v>
      </c>
      <c r="T533" s="173">
        <f t="shared" si="22"/>
        <v>19.393148</v>
      </c>
      <c r="U533" s="71">
        <f t="shared" si="25"/>
        <v>247.8978264</v>
      </c>
    </row>
    <row r="534">
      <c r="A534" s="109">
        <v>45572.0</v>
      </c>
      <c r="B534" s="2">
        <v>2.0</v>
      </c>
      <c r="C534" s="2" t="s">
        <v>339</v>
      </c>
      <c r="D534" s="9">
        <v>25.0</v>
      </c>
      <c r="E534" s="9">
        <v>25.0</v>
      </c>
      <c r="F534" s="18" t="s">
        <v>99</v>
      </c>
      <c r="G534" s="17">
        <f t="array" ref="G534">IFERROR(E534*INDEX(PRECIOS!$B$2:$E$44,MATCH(F534,PRECIOS!$B$2:$B$44,0),4),"")</f>
        <v>30.86</v>
      </c>
      <c r="H534" s="9">
        <v>0.7</v>
      </c>
      <c r="I534" s="2">
        <f t="shared" si="26"/>
        <v>0</v>
      </c>
      <c r="J534" s="15">
        <f>IFERROR(LOOKUP(H534,Masterline!$A$2:$A$34,Masterline!$D$2:$D$34)-(H534-INT(H534))*LOOKUP(H534,Masterline!$A$2:$A$34,Masterline!$E$2:$E$34),"")</f>
        <v>14.8764</v>
      </c>
      <c r="K534" s="28">
        <f t="shared" si="23"/>
        <v>240073.4433</v>
      </c>
      <c r="L534" s="117" t="str">
        <f>iferror(E534/(VLOOKUP(C534,'SIEMB. CAMAGUI'!$B$2:$C$103,2,FALSE)*N534*I534/1000),"")</f>
        <v/>
      </c>
      <c r="M534" s="118">
        <f>IFERROR(K534/VLOOKUP(C534,'SIEMB. CAMAGUI'!$B$2:$C$103,2,FALSE),"")</f>
        <v>0.2667482703</v>
      </c>
      <c r="N534" s="23">
        <v>0.4</v>
      </c>
      <c r="O534" s="71">
        <f>IFERROR(N534*VLOOKUP(C534,'SIEMB. CAMAGUI'!$B$2:$D$103,3,FALSE),"")</f>
        <v>60000</v>
      </c>
      <c r="P534" s="2">
        <v>1.5</v>
      </c>
      <c r="Q534" s="2">
        <f t="shared" si="21"/>
        <v>2.2</v>
      </c>
      <c r="R534" s="15">
        <f>IFERROR(LOOKUP(Q534,Masterline!$A$2:$A$34,Masterline!$D$2:$D$34)-(Q534-INT(Q534))*LOOKUP(Q534,Masterline!$A$2:$A$34,Masterline!$E$2:$E$34),"")</f>
        <v>10.788</v>
      </c>
      <c r="S534" s="181">
        <f>IFERROR((Q534)*VLOOKUP(C534,'SIEMB. CAMAGUI'!$B$2:$C$103,2,FALSE)*(N534-0.002222*7)*((J534+R534)/2/100)/1000,"")</f>
        <v>97.67910163</v>
      </c>
      <c r="T534" s="173">
        <f t="shared" si="22"/>
        <v>18.16977541</v>
      </c>
      <c r="U534" s="71">
        <f t="shared" si="25"/>
        <v>168.0514103</v>
      </c>
    </row>
    <row r="535">
      <c r="A535" s="109">
        <v>45572.0</v>
      </c>
      <c r="B535" s="2">
        <v>3.0</v>
      </c>
      <c r="C535" s="2" t="s">
        <v>340</v>
      </c>
      <c r="D535" s="9">
        <v>62.5</v>
      </c>
      <c r="E535" s="9">
        <v>200.0</v>
      </c>
      <c r="F535" s="18" t="s">
        <v>99</v>
      </c>
      <c r="G535" s="17">
        <f t="array" ref="G535">IFERROR(E535*INDEX(PRECIOS!$B$2:$E$44,MATCH(F535,PRECIOS!$B$2:$B$44,0),4),"")</f>
        <v>246.88</v>
      </c>
      <c r="H535" s="9">
        <v>1.4</v>
      </c>
      <c r="I535" s="2">
        <f t="shared" si="26"/>
        <v>0</v>
      </c>
      <c r="J535" s="15">
        <f>IFERROR(LOOKUP(H535,Masterline!$A$2:$A$34,Masterline!$D$2:$D$34)-(H535-INT(H535))*LOOKUP(H535,Masterline!$A$2:$A$34,Masterline!$E$2:$E$34),"")</f>
        <v>13.3632</v>
      </c>
      <c r="K535" s="28">
        <f t="shared" si="23"/>
        <v>334073.1048</v>
      </c>
      <c r="L535" s="117" t="str">
        <f>iferror(E535/(VLOOKUP(C535,'SIEMB. CAMAGUI'!$B$2:$C$103,2,FALSE)*N535*I535/1000),"")</f>
        <v/>
      </c>
      <c r="M535" s="118">
        <f>IFERROR(K535/VLOOKUP(C535,'SIEMB. CAMAGUI'!$B$2:$C$103,2,FALSE),"")</f>
        <v>0.3181648617</v>
      </c>
      <c r="N535" s="23">
        <v>0.45</v>
      </c>
      <c r="O535" s="71">
        <f>IFERROR(N535*VLOOKUP(C535,'SIEMB. CAMAGUI'!$B$2:$D$103,3,FALSE),"")</f>
        <v>67500</v>
      </c>
      <c r="P535" s="2">
        <v>1.4</v>
      </c>
      <c r="Q535" s="2">
        <f t="shared" si="21"/>
        <v>2.8</v>
      </c>
      <c r="R535" s="15">
        <f>IFERROR(LOOKUP(Q535,Masterline!$A$2:$A$34,Masterline!$D$2:$D$34)-(Q535-INT(Q535))*LOOKUP(Q535,Masterline!$A$2:$A$34,Masterline!$E$2:$E$34),"")</f>
        <v>9.924</v>
      </c>
      <c r="S535" s="181">
        <f>IFERROR((Q535)*VLOOKUP(C535,'SIEMB. CAMAGUI'!$B$2:$C$103,2,FALSE)*(N535-0.002222*7)*((J535+R535)/2/100)/1000,"")</f>
        <v>148.7203541</v>
      </c>
      <c r="T535" s="173">
        <f t="shared" si="22"/>
        <v>21.55508853</v>
      </c>
      <c r="U535" s="71">
        <f t="shared" si="25"/>
        <v>467.7023467</v>
      </c>
    </row>
    <row r="536">
      <c r="A536" s="109">
        <v>45572.0</v>
      </c>
      <c r="B536" s="2">
        <v>4.0</v>
      </c>
      <c r="C536" s="2" t="s">
        <v>333</v>
      </c>
      <c r="D536" s="9">
        <v>425.0</v>
      </c>
      <c r="E536" s="9">
        <v>2825.0</v>
      </c>
      <c r="F536" s="2" t="s">
        <v>96</v>
      </c>
      <c r="G536" s="17">
        <f t="array" ref="G536">IFERROR(E536*INDEX(PRECIOS!$B$2:$E$44,MATCH(F536,PRECIOS!$B$2:$B$44,0),4),"")</f>
        <v>2891.67</v>
      </c>
      <c r="H536" s="9">
        <v>15.52</v>
      </c>
      <c r="I536" s="2">
        <f t="shared" si="26"/>
        <v>3.35</v>
      </c>
      <c r="J536" s="15">
        <f>IFERROR(LOOKUP(H536,Masterline!$A$2:$A$34,Masterline!$D$2:$D$34)-(H536-INT(H536))*LOOKUP(H536,Masterline!$A$2:$A$34,Masterline!$E$2:$E$34),"")</f>
        <v>3.8616</v>
      </c>
      <c r="K536" s="28">
        <f t="shared" si="23"/>
        <v>709136.6433</v>
      </c>
      <c r="L536" s="117">
        <f>iferror(E536/(VLOOKUP(C536,'SIEMB. CAMAGUI'!$B$2:$C$103,2,FALSE)*N536*I536/1000),"")</f>
        <v>1.505863539</v>
      </c>
      <c r="M536" s="118">
        <f>IFERROR(K536/VLOOKUP(C536,'SIEMB. CAMAGUI'!$B$2:$C$103,2,FALSE),"")</f>
        <v>0.8864208042</v>
      </c>
      <c r="N536" s="23">
        <v>0.7</v>
      </c>
      <c r="O536" s="71">
        <f>IFERROR(N536*VLOOKUP(C536,'SIEMB. CAMAGUI'!$B$2:$D$103,3,FALSE),"")</f>
        <v>116666.6667</v>
      </c>
      <c r="P536" s="2">
        <v>3.0</v>
      </c>
      <c r="Q536" s="2">
        <f t="shared" si="21"/>
        <v>18.52</v>
      </c>
      <c r="R536" s="15">
        <f>IFERROR(LOOKUP(Q536,Masterline!$A$2:$A$34,Masterline!$D$2:$D$34)-(Q536-INT(Q536))*LOOKUP(Q536,Masterline!$A$2:$A$34,Masterline!$E$2:$E$34),"")</f>
        <v>3.47184</v>
      </c>
      <c r="S536" s="181">
        <f>IFERROR((Q536)*VLOOKUP(C536,'SIEMB. CAMAGUI'!$B$2:$C$103,2,FALSE)*(N536-0.002222*7)*((J536+R536)/2/100)/1000,"")</f>
        <v>371.8329794</v>
      </c>
      <c r="T536" s="173">
        <f t="shared" si="22"/>
        <v>-13.29175515</v>
      </c>
      <c r="U536" s="71">
        <f t="shared" si="25"/>
        <v>11005.8007</v>
      </c>
    </row>
    <row r="537">
      <c r="A537" s="109">
        <v>45572.0</v>
      </c>
      <c r="B537" s="2">
        <v>5.0</v>
      </c>
      <c r="C537" s="2" t="s">
        <v>335</v>
      </c>
      <c r="D537" s="9">
        <v>375.0</v>
      </c>
      <c r="E537" s="9">
        <v>2450.0</v>
      </c>
      <c r="F537" s="2" t="s">
        <v>96</v>
      </c>
      <c r="G537" s="17">
        <f t="array" ref="G537">IFERROR(E537*INDEX(PRECIOS!$B$2:$E$44,MATCH(F537,PRECIOS!$B$2:$B$44,0),4),"")</f>
        <v>2507.82</v>
      </c>
      <c r="H537" s="9">
        <v>16.68</v>
      </c>
      <c r="I537" s="2">
        <f t="shared" si="26"/>
        <v>3.53</v>
      </c>
      <c r="J537" s="15">
        <f>IFERROR(LOOKUP(H537,Masterline!$A$2:$A$34,Masterline!$D$2:$D$34)-(H537-INT(H537))*LOOKUP(H537,Masterline!$A$2:$A$34,Masterline!$E$2:$E$34),"")</f>
        <v>3.70224</v>
      </c>
      <c r="K537" s="28">
        <f t="shared" si="23"/>
        <v>607254.3754</v>
      </c>
      <c r="L537" s="117">
        <f>iferror(E537/(VLOOKUP(C537,'SIEMB. CAMAGUI'!$B$2:$C$103,2,FALSE)*N537*I537/1000),"")</f>
        <v>1.419036989</v>
      </c>
      <c r="M537" s="118">
        <f>IFERROR(K537/VLOOKUP(C537,'SIEMB. CAMAGUI'!$B$2:$C$103,2,FALSE),"")</f>
        <v>0.8318553088</v>
      </c>
      <c r="N537" s="23">
        <v>0.67</v>
      </c>
      <c r="O537" s="71">
        <f>IFERROR(N537*VLOOKUP(C537,'SIEMB. CAMAGUI'!$B$2:$D$103,3,FALSE),"")</f>
        <v>116452.381</v>
      </c>
      <c r="P537" s="2">
        <v>3.0</v>
      </c>
      <c r="Q537" s="2">
        <f t="shared" si="21"/>
        <v>19.68</v>
      </c>
      <c r="R537" s="15">
        <f>IFERROR(LOOKUP(Q537,Masterline!$A$2:$A$34,Masterline!$D$2:$D$34)-(Q537-INT(Q537))*LOOKUP(Q537,Masterline!$A$2:$A$34,Masterline!$E$2:$E$34),"")</f>
        <v>3.34272</v>
      </c>
      <c r="S537" s="181">
        <f>IFERROR((Q537)*VLOOKUP(C537,'SIEMB. CAMAGUI'!$B$2:$C$103,2,FALSE)*(N537-0.002222*7)*((J537+R537)/2/100)/1000,"")</f>
        <v>331.1847325</v>
      </c>
      <c r="T537" s="173">
        <f t="shared" si="22"/>
        <v>-10.95381687</v>
      </c>
      <c r="U537" s="71">
        <f t="shared" si="25"/>
        <v>10129.00298</v>
      </c>
    </row>
    <row r="538">
      <c r="A538" s="109">
        <v>45572.0</v>
      </c>
      <c r="B538" s="2">
        <v>6.0</v>
      </c>
      <c r="C538" s="2" t="s">
        <v>336</v>
      </c>
      <c r="D538" s="9">
        <v>600.0</v>
      </c>
      <c r="E538" s="9">
        <v>3850.0</v>
      </c>
      <c r="F538" s="2" t="s">
        <v>96</v>
      </c>
      <c r="G538" s="17">
        <f t="array" ref="G538">IFERROR(E538*INDEX(PRECIOS!$B$2:$E$44,MATCH(F538,PRECIOS!$B$2:$B$44,0),4),"")</f>
        <v>3940.86</v>
      </c>
      <c r="H538" s="9">
        <v>14.91</v>
      </c>
      <c r="I538" s="2">
        <f t="shared" si="26"/>
        <v>3.21</v>
      </c>
      <c r="J538" s="15">
        <f>IFERROR(LOOKUP(H538,Masterline!$A$2:$A$34,Masterline!$D$2:$D$34)-(H538-INT(H538))*LOOKUP(H538,Masterline!$A$2:$A$34,Masterline!$E$2:$E$34),"")</f>
        <v>3.94896</v>
      </c>
      <c r="K538" s="28">
        <f t="shared" si="23"/>
        <v>1019039.157</v>
      </c>
      <c r="L538" s="117">
        <f>iferror(E538/(VLOOKUP(C538,'SIEMB. CAMAGUI'!$B$2:$C$103,2,FALSE)*N538*I538/1000),"")</f>
        <v>1.332641052</v>
      </c>
      <c r="M538" s="118">
        <f>IFERROR(K538/VLOOKUP(C538,'SIEMB. CAMAGUI'!$B$2:$C$103,2,FALSE),"")</f>
        <v>0.8491992975</v>
      </c>
      <c r="N538" s="23">
        <v>0.75</v>
      </c>
      <c r="O538" s="71">
        <f>IFERROR(N538*VLOOKUP(C538,'SIEMB. CAMAGUI'!$B$2:$D$103,3,FALSE),"")</f>
        <v>102857.1429</v>
      </c>
      <c r="P538" s="2">
        <v>3.0</v>
      </c>
      <c r="Q538" s="2">
        <f t="shared" si="21"/>
        <v>17.91</v>
      </c>
      <c r="R538" s="15">
        <f>IFERROR(LOOKUP(Q538,Masterline!$A$2:$A$34,Masterline!$D$2:$D$34)-(Q538-INT(Q538))*LOOKUP(Q538,Masterline!$A$2:$A$34,Masterline!$E$2:$E$34),"")</f>
        <v>3.54972</v>
      </c>
      <c r="S538" s="181">
        <f>IFERROR((Q538)*VLOOKUP(C538,'SIEMB. CAMAGUI'!$B$2:$C$103,2,FALSE)*(N538-0.002222*7)*((J538+R538)/2/100)/1000,"")</f>
        <v>591.8225746</v>
      </c>
      <c r="T538" s="173">
        <f t="shared" si="22"/>
        <v>-2.044356352</v>
      </c>
      <c r="U538" s="71">
        <f t="shared" si="25"/>
        <v>15193.87383</v>
      </c>
    </row>
    <row r="539">
      <c r="A539" s="109">
        <v>45579.0</v>
      </c>
      <c r="B539" s="2">
        <v>1.0</v>
      </c>
      <c r="C539" s="2" t="s">
        <v>337</v>
      </c>
      <c r="D539" s="9">
        <v>87.5</v>
      </c>
      <c r="E539" s="9">
        <v>500.0</v>
      </c>
      <c r="F539" s="18" t="s">
        <v>99</v>
      </c>
      <c r="G539" s="17">
        <f t="array" ref="G539">IFERROR(E539*INDEX(PRECIOS!$B$2:$E$44,MATCH(F539,PRECIOS!$B$2:$B$44,0),4),"")</f>
        <v>617.2</v>
      </c>
      <c r="H539" s="9">
        <v>2.7</v>
      </c>
      <c r="I539" s="2">
        <f t="shared" si="26"/>
        <v>2.1</v>
      </c>
      <c r="J539" s="15">
        <f>IFERROR(LOOKUP(H539,Masterline!$A$2:$A$34,Masterline!$D$2:$D$34)-(H539-INT(H539))*LOOKUP(H539,Masterline!$A$2:$A$34,Masterline!$E$2:$E$34),"")</f>
        <v>10.068</v>
      </c>
      <c r="K539" s="28">
        <f t="shared" si="23"/>
        <v>321885.2543</v>
      </c>
      <c r="L539" s="117">
        <f>iferror(E539/(VLOOKUP(C539,'SIEMB. CAMAGUI'!$B$2:$C$103,2,FALSE)*N539*I539/1000),"")</f>
        <v>0.4535147392</v>
      </c>
      <c r="M539" s="118">
        <f>IFERROR(K539/VLOOKUP(C539,'SIEMB. CAMAGUI'!$B$2:$C$103,2,FALSE),"")</f>
        <v>0.3065573851</v>
      </c>
      <c r="N539" s="23">
        <v>0.5</v>
      </c>
      <c r="O539" s="71">
        <f>IFERROR(N539*VLOOKUP(C539,'SIEMB. CAMAGUI'!$B$2:$D$103,3,FALSE),"")</f>
        <v>64102.5641</v>
      </c>
      <c r="P539" s="2">
        <v>1.75</v>
      </c>
      <c r="Q539" s="2">
        <f t="shared" si="21"/>
        <v>4.45</v>
      </c>
      <c r="R539" s="15">
        <f>IFERROR(LOOKUP(Q539,Masterline!$A$2:$A$34,Masterline!$D$2:$D$34)-(Q539-INT(Q539))*LOOKUP(Q539,Masterline!$A$2:$A$34,Masterline!$E$2:$E$34),"")</f>
        <v>8.0556</v>
      </c>
      <c r="S539" s="181">
        <f>IFERROR((Q539)*VLOOKUP(C539,'SIEMB. CAMAGUI'!$B$2:$C$103,2,FALSE)*(N539-0.002222*7)*((J539+R539)/2/100)/1000,"")</f>
        <v>205.1205428</v>
      </c>
      <c r="T539" s="173">
        <f t="shared" si="22"/>
        <v>29.40513571</v>
      </c>
      <c r="U539" s="71">
        <f t="shared" si="25"/>
        <v>869.0901867</v>
      </c>
    </row>
    <row r="540">
      <c r="A540" s="109">
        <v>45579.0</v>
      </c>
      <c r="B540" s="2">
        <v>2.0</v>
      </c>
      <c r="C540" s="2" t="s">
        <v>339</v>
      </c>
      <c r="D540" s="9">
        <v>62.5</v>
      </c>
      <c r="E540" s="9">
        <v>336.0</v>
      </c>
      <c r="F540" s="18" t="s">
        <v>99</v>
      </c>
      <c r="G540" s="17">
        <f t="array" ref="G540">IFERROR(E540*INDEX(PRECIOS!$B$2:$E$44,MATCH(F540,PRECIOS!$B$2:$B$44,0),4),"")</f>
        <v>414.7584</v>
      </c>
      <c r="H540" s="9">
        <v>2.4</v>
      </c>
      <c r="I540" s="2">
        <f t="shared" si="26"/>
        <v>1.7</v>
      </c>
      <c r="J540" s="15">
        <f>IFERROR(LOOKUP(H540,Masterline!$A$2:$A$34,Masterline!$D$2:$D$34)-(H540-INT(H540))*LOOKUP(H540,Masterline!$A$2:$A$34,Masterline!$E$2:$E$34),"")</f>
        <v>10.5</v>
      </c>
      <c r="K540" s="28">
        <f t="shared" si="23"/>
        <v>248015.873</v>
      </c>
      <c r="L540" s="117">
        <f>iferror(E540/(VLOOKUP(C540,'SIEMB. CAMAGUI'!$B$2:$C$103,2,FALSE)*N540*I540/1000),"")</f>
        <v>0.4392156863</v>
      </c>
      <c r="M540" s="118">
        <f>IFERROR(K540/VLOOKUP(C540,'SIEMB. CAMAGUI'!$B$2:$C$103,2,FALSE),"")</f>
        <v>0.2755731922</v>
      </c>
      <c r="N540" s="23">
        <v>0.5</v>
      </c>
      <c r="O540" s="71">
        <f>IFERROR(N540*VLOOKUP(C540,'SIEMB. CAMAGUI'!$B$2:$D$103,3,FALSE),"")</f>
        <v>75000</v>
      </c>
      <c r="P540" s="2">
        <v>2.0</v>
      </c>
      <c r="Q540" s="2">
        <f t="shared" si="21"/>
        <v>4.4</v>
      </c>
      <c r="R540" s="15">
        <f>IFERROR(LOOKUP(Q540,Masterline!$A$2:$A$34,Masterline!$D$2:$D$34)-(Q540-INT(Q540))*LOOKUP(Q540,Masterline!$A$2:$A$34,Masterline!$E$2:$E$34),"")</f>
        <v>8.1072</v>
      </c>
      <c r="S540" s="181">
        <f>IFERROR((Q540)*VLOOKUP(C540,'SIEMB. CAMAGUI'!$B$2:$C$103,2,FALSE)*(N540-0.002222*7)*((J540+R540)/2/100)/1000,"")</f>
        <v>178.4808355</v>
      </c>
      <c r="T540" s="173">
        <f t="shared" si="22"/>
        <v>28.99520888</v>
      </c>
      <c r="U540" s="71">
        <f t="shared" si="25"/>
        <v>595.2380952</v>
      </c>
    </row>
    <row r="541">
      <c r="A541" s="109">
        <v>45579.0</v>
      </c>
      <c r="B541" s="2">
        <v>3.0</v>
      </c>
      <c r="C541" s="2" t="s">
        <v>340</v>
      </c>
      <c r="D541" s="9">
        <v>125.0</v>
      </c>
      <c r="E541" s="9">
        <v>611.0</v>
      </c>
      <c r="F541" s="18" t="s">
        <v>99</v>
      </c>
      <c r="G541" s="17">
        <f t="array" ref="G541">IFERROR(E541*INDEX(PRECIOS!$B$2:$E$44,MATCH(F541,PRECIOS!$B$2:$B$44,0),4),"")</f>
        <v>754.2184</v>
      </c>
      <c r="H541" s="9">
        <v>2.78</v>
      </c>
      <c r="I541" s="2">
        <f t="shared" si="26"/>
        <v>1.38</v>
      </c>
      <c r="J541" s="15">
        <f>IFERROR(LOOKUP(H541,Masterline!$A$2:$A$34,Masterline!$D$2:$D$34)-(H541-INT(H541))*LOOKUP(H541,Masterline!$A$2:$A$34,Masterline!$E$2:$E$34),"")</f>
        <v>9.9528</v>
      </c>
      <c r="K541" s="28">
        <f t="shared" si="23"/>
        <v>451772.6547</v>
      </c>
      <c r="L541" s="117">
        <f>iferror(E541/(VLOOKUP(C541,'SIEMB. CAMAGUI'!$B$2:$C$103,2,FALSE)*N541*I541/1000),"")</f>
        <v>0.7027835289</v>
      </c>
      <c r="M541" s="118">
        <f>IFERROR(K541/VLOOKUP(C541,'SIEMB. CAMAGUI'!$B$2:$C$103,2,FALSE),"")</f>
        <v>0.4302596711</v>
      </c>
      <c r="N541" s="23">
        <v>0.6</v>
      </c>
      <c r="O541" s="71">
        <f>IFERROR(N541*VLOOKUP(C541,'SIEMB. CAMAGUI'!$B$2:$D$103,3,FALSE),"")</f>
        <v>90000</v>
      </c>
      <c r="P541" s="2">
        <v>1.75</v>
      </c>
      <c r="Q541" s="2">
        <f t="shared" si="21"/>
        <v>4.53</v>
      </c>
      <c r="R541" s="15">
        <f>IFERROR(LOOKUP(Q541,Masterline!$A$2:$A$34,Masterline!$D$2:$D$34)-(Q541-INT(Q541))*LOOKUP(Q541,Masterline!$A$2:$A$34,Masterline!$E$2:$E$34),"")</f>
        <v>7.97304</v>
      </c>
      <c r="S541" s="181">
        <f>IFERROR((Q541)*VLOOKUP(C541,'SIEMB. CAMAGUI'!$B$2:$C$103,2,FALSE)*(N541-0.002222*7)*((J541+R541)/2/100)/1000,"")</f>
        <v>249.1617725</v>
      </c>
      <c r="T541" s="173">
        <f t="shared" si="22"/>
        <v>31.04044313</v>
      </c>
      <c r="U541" s="71">
        <f t="shared" si="25"/>
        <v>1255.92798</v>
      </c>
    </row>
    <row r="542">
      <c r="A542" s="109">
        <v>45579.0</v>
      </c>
      <c r="B542" s="2">
        <v>4.0</v>
      </c>
      <c r="C542" s="2" t="s">
        <v>333</v>
      </c>
      <c r="D542" s="9">
        <v>400.0</v>
      </c>
      <c r="E542" s="9">
        <v>2450.0</v>
      </c>
      <c r="F542" s="2" t="s">
        <v>96</v>
      </c>
      <c r="G542" s="17">
        <f t="array" ref="G542">IFERROR(E542*INDEX(PRECIOS!$B$2:$E$44,MATCH(F542,PRECIOS!$B$2:$B$44,0),4),"")</f>
        <v>2507.82</v>
      </c>
      <c r="H542" s="9">
        <v>19.6</v>
      </c>
      <c r="I542" s="2">
        <f t="shared" si="26"/>
        <v>4.08</v>
      </c>
      <c r="J542" s="15">
        <f>IFERROR(LOOKUP(H542,Masterline!$A$2:$A$34,Masterline!$D$2:$D$34)-(H542-INT(H542))*LOOKUP(H542,Masterline!$A$2:$A$34,Masterline!$E$2:$E$34),"")</f>
        <v>3.3504</v>
      </c>
      <c r="K542" s="28">
        <f t="shared" si="23"/>
        <v>609126.172</v>
      </c>
      <c r="L542" s="117">
        <f>iferror(E542/(VLOOKUP(C542,'SIEMB. CAMAGUI'!$B$2:$C$103,2,FALSE)*N542*I542/1000),"")</f>
        <v>1.072303922</v>
      </c>
      <c r="M542" s="118">
        <f>IFERROR(K542/VLOOKUP(C542,'SIEMB. CAMAGUI'!$B$2:$C$103,2,FALSE),"")</f>
        <v>0.7614077149</v>
      </c>
      <c r="N542" s="23">
        <v>0.7</v>
      </c>
      <c r="O542" s="71">
        <f>IFERROR(N542*VLOOKUP(C542,'SIEMB. CAMAGUI'!$B$2:$D$103,3,FALSE),"")</f>
        <v>116666.6667</v>
      </c>
      <c r="P542" s="2">
        <v>3.5</v>
      </c>
      <c r="Q542" s="2">
        <f t="shared" si="21"/>
        <v>23.1</v>
      </c>
      <c r="R542" s="15">
        <f>IFERROR(LOOKUP(Q542,Masterline!$A$2:$A$34,Masterline!$D$2:$D$34)-(Q542-INT(Q542))*LOOKUP(Q542,Masterline!$A$2:$A$34,Masterline!$E$2:$E$34),"")</f>
        <v>3.2676</v>
      </c>
      <c r="S542" s="181">
        <f>IFERROR((Q542)*VLOOKUP(C542,'SIEMB. CAMAGUI'!$B$2:$C$103,2,FALSE)*(N542-0.002222*7)*((J542+R542)/2/100)/1000,"")</f>
        <v>418.5409192</v>
      </c>
      <c r="T542" s="173">
        <f t="shared" si="22"/>
        <v>4.635229807</v>
      </c>
      <c r="U542" s="71">
        <f t="shared" si="25"/>
        <v>11938.87297</v>
      </c>
    </row>
    <row r="543">
      <c r="A543" s="109">
        <v>45579.0</v>
      </c>
      <c r="B543" s="2">
        <v>5.0</v>
      </c>
      <c r="C543" s="2" t="s">
        <v>335</v>
      </c>
      <c r="D543" s="9">
        <v>350.0</v>
      </c>
      <c r="E543" s="9">
        <v>2112.0</v>
      </c>
      <c r="F543" s="2" t="s">
        <v>96</v>
      </c>
      <c r="G543" s="17">
        <f t="array" ref="G543">IFERROR(E543*INDEX(PRECIOS!$B$2:$E$44,MATCH(F543,PRECIOS!$B$2:$B$44,0),4),"")</f>
        <v>2161.8432</v>
      </c>
      <c r="H543" s="9">
        <v>19.84</v>
      </c>
      <c r="I543" s="2">
        <f t="shared" si="26"/>
        <v>3.16</v>
      </c>
      <c r="J543" s="15">
        <f>IFERROR(LOOKUP(H543,Masterline!$A$2:$A$34,Masterline!$D$2:$D$34)-(H543-INT(H543))*LOOKUP(H543,Masterline!$A$2:$A$34,Masterline!$E$2:$E$34),"")</f>
        <v>3.32736</v>
      </c>
      <c r="K543" s="28">
        <f t="shared" si="23"/>
        <v>530183.9606</v>
      </c>
      <c r="L543" s="117">
        <f>iferror(E543/(VLOOKUP(C543,'SIEMB. CAMAGUI'!$B$2:$C$103,2,FALSE)*N543*I543/1000),"")</f>
        <v>1.366498529</v>
      </c>
      <c r="M543" s="118">
        <f>IFERROR(K543/VLOOKUP(C543,'SIEMB. CAMAGUI'!$B$2:$C$103,2,FALSE),"")</f>
        <v>0.7262793981</v>
      </c>
      <c r="N543" s="23">
        <v>0.67</v>
      </c>
      <c r="O543" s="71">
        <f>IFERROR(N543*VLOOKUP(C543,'SIEMB. CAMAGUI'!$B$2:$D$103,3,FALSE),"")</f>
        <v>116452.381</v>
      </c>
      <c r="P543" s="2">
        <v>3.5</v>
      </c>
      <c r="Q543" s="2">
        <f t="shared" si="21"/>
        <v>23.34</v>
      </c>
      <c r="R543" s="15">
        <f>IFERROR(LOOKUP(Q543,Masterline!$A$2:$A$34,Masterline!$D$2:$D$34)-(Q543-INT(Q543))*LOOKUP(Q543,Masterline!$A$2:$A$34,Masterline!$E$2:$E$34),"")</f>
        <v>3.24744</v>
      </c>
      <c r="S543" s="181">
        <f>IFERROR((Q543)*VLOOKUP(C543,'SIEMB. CAMAGUI'!$B$2:$C$103,2,FALSE)*(N543-0.002222*7)*((J543+R543)/2/100)/1000,"")</f>
        <v>366.5642273</v>
      </c>
      <c r="T543" s="173">
        <f t="shared" si="22"/>
        <v>4.141056829</v>
      </c>
      <c r="U543" s="71">
        <f t="shared" si="25"/>
        <v>10518.84978</v>
      </c>
    </row>
    <row r="544">
      <c r="A544" s="109">
        <v>45579.0</v>
      </c>
      <c r="B544" s="2">
        <v>6.0</v>
      </c>
      <c r="C544" s="2" t="s">
        <v>336</v>
      </c>
      <c r="D544" s="9">
        <v>625.0</v>
      </c>
      <c r="E544" s="9">
        <v>4275.0</v>
      </c>
      <c r="F544" s="2" t="s">
        <v>96</v>
      </c>
      <c r="G544" s="17">
        <f t="array" ref="G544">IFERROR(E544*INDEX(PRECIOS!$B$2:$E$44,MATCH(F544,PRECIOS!$B$2:$B$44,0),4),"")</f>
        <v>4375.89</v>
      </c>
      <c r="H544" s="9">
        <v>18.1</v>
      </c>
      <c r="I544" s="2">
        <f t="shared" si="26"/>
        <v>3.19</v>
      </c>
      <c r="J544" s="15">
        <f>IFERROR(LOOKUP(H544,Masterline!$A$2:$A$34,Masterline!$D$2:$D$34)-(H544-INT(H544))*LOOKUP(H544,Masterline!$A$2:$A$34,Masterline!$E$2:$E$34),"")</f>
        <v>3.5172</v>
      </c>
      <c r="K544" s="28">
        <f t="shared" si="23"/>
        <v>981757.8398</v>
      </c>
      <c r="L544" s="117">
        <f>iferror(E544/(VLOOKUP(C544,'SIEMB. CAMAGUI'!$B$2:$C$103,2,FALSE)*N544*I544/1000),"")</f>
        <v>1.489028213</v>
      </c>
      <c r="M544" s="118">
        <f>IFERROR(K544/VLOOKUP(C544,'SIEMB. CAMAGUI'!$B$2:$C$103,2,FALSE),"")</f>
        <v>0.8181315331</v>
      </c>
      <c r="N544" s="23">
        <v>0.75</v>
      </c>
      <c r="O544" s="71">
        <f>IFERROR(N544*VLOOKUP(C544,'SIEMB. CAMAGUI'!$B$2:$D$103,3,FALSE),"")</f>
        <v>102857.1429</v>
      </c>
      <c r="P544" s="2">
        <v>3.0</v>
      </c>
      <c r="Q544" s="2">
        <f t="shared" si="21"/>
        <v>21.1</v>
      </c>
      <c r="R544" s="15">
        <f>IFERROR(LOOKUP(Q544,Masterline!$A$2:$A$34,Masterline!$D$2:$D$34)-(Q544-INT(Q544))*LOOKUP(Q544,Masterline!$A$2:$A$34,Masterline!$E$2:$E$34),"")</f>
        <v>3.3288</v>
      </c>
      <c r="S544" s="181">
        <f>IFERROR((Q544)*VLOOKUP(C544,'SIEMB. CAMAGUI'!$B$2:$C$103,2,FALSE)*(N544-0.002222*7)*((J544+R544)/2/100)/1000,"")</f>
        <v>636.5469922</v>
      </c>
      <c r="T544" s="173">
        <f t="shared" si="22"/>
        <v>2.886748051</v>
      </c>
      <c r="U544" s="71">
        <f t="shared" si="25"/>
        <v>17769.8169</v>
      </c>
    </row>
    <row r="545">
      <c r="A545" s="109">
        <v>45586.0</v>
      </c>
      <c r="B545" s="2">
        <v>1.0</v>
      </c>
      <c r="C545" s="2" t="s">
        <v>337</v>
      </c>
      <c r="D545" s="9">
        <v>225.0</v>
      </c>
      <c r="E545" s="9">
        <v>1087.0</v>
      </c>
      <c r="F545" s="18" t="s">
        <v>99</v>
      </c>
      <c r="G545" s="17">
        <f t="array" ref="G545">IFERROR(E545*INDEX(PRECIOS!$B$2:$E$44,MATCH(F545,PRECIOS!$B$2:$B$44,0),4),"")</f>
        <v>1341.7928</v>
      </c>
      <c r="H545" s="9">
        <v>4.82</v>
      </c>
      <c r="I545" s="2">
        <f t="shared" si="26"/>
        <v>2.12</v>
      </c>
      <c r="J545" s="15">
        <f>IFERROR(LOOKUP(H545,Masterline!$A$2:$A$34,Masterline!$D$2:$D$34)-(H545-INT(H545))*LOOKUP(H545,Masterline!$A$2:$A$34,Masterline!$E$2:$E$34),"")</f>
        <v>7.67376</v>
      </c>
      <c r="K545" s="28">
        <f t="shared" si="23"/>
        <v>608313.2379</v>
      </c>
      <c r="L545" s="117">
        <f>iferror(E545/(VLOOKUP(C545,'SIEMB. CAMAGUI'!$B$2:$C$103,2,FALSE)*N545*I545/1000),"")</f>
        <v>0.6510931417</v>
      </c>
      <c r="M545" s="118">
        <f>IFERROR(K545/VLOOKUP(C545,'SIEMB. CAMAGUI'!$B$2:$C$103,2,FALSE),"")</f>
        <v>0.5793459409</v>
      </c>
      <c r="N545" s="23">
        <v>0.75</v>
      </c>
      <c r="O545" s="71">
        <f>IFERROR(N545*VLOOKUP(C545,'SIEMB. CAMAGUI'!$B$2:$D$103,3,FALSE),"")</f>
        <v>96153.84615</v>
      </c>
      <c r="P545" s="2">
        <v>2.5</v>
      </c>
      <c r="Q545" s="2">
        <f t="shared" si="21"/>
        <v>7.32</v>
      </c>
      <c r="R545" s="15">
        <f>IFERROR(LOOKUP(Q545,Masterline!$A$2:$A$34,Masterline!$D$2:$D$34)-(Q545-INT(Q545))*LOOKUP(Q545,Masterline!$A$2:$A$34,Masterline!$E$2:$E$34),"")</f>
        <v>6.14832</v>
      </c>
      <c r="S545" s="181">
        <f>IFERROR((Q545)*VLOOKUP(C545,'SIEMB. CAMAGUI'!$B$2:$C$103,2,FALSE)*(N545-0.002222*7)*((J545+R545)/2/100)/1000,"")</f>
        <v>390.1248877</v>
      </c>
      <c r="T545" s="173">
        <f t="shared" si="22"/>
        <v>41.28122191</v>
      </c>
      <c r="U545" s="71">
        <f t="shared" si="25"/>
        <v>2932.069807</v>
      </c>
    </row>
    <row r="546">
      <c r="A546" s="109">
        <v>45586.0</v>
      </c>
      <c r="B546" s="2">
        <v>2.0</v>
      </c>
      <c r="C546" s="2" t="s">
        <v>339</v>
      </c>
      <c r="D546" s="9">
        <v>200.0</v>
      </c>
      <c r="E546" s="9">
        <v>949.0</v>
      </c>
      <c r="F546" s="18" t="s">
        <v>99</v>
      </c>
      <c r="G546" s="17">
        <f t="array" ref="G546">IFERROR(E546*INDEX(PRECIOS!$B$2:$E$44,MATCH(F546,PRECIOS!$B$2:$B$44,0),4),"")</f>
        <v>1171.4456</v>
      </c>
      <c r="H546" s="9">
        <v>4.68</v>
      </c>
      <c r="I546" s="2">
        <f t="shared" si="26"/>
        <v>2.28</v>
      </c>
      <c r="J546" s="15">
        <f>IFERROR(LOOKUP(H546,Masterline!$A$2:$A$34,Masterline!$D$2:$D$34)-(H546-INT(H546))*LOOKUP(H546,Masterline!$A$2:$A$34,Masterline!$E$2:$E$34),"")</f>
        <v>7.81824</v>
      </c>
      <c r="K546" s="28">
        <f t="shared" si="23"/>
        <v>546606.944</v>
      </c>
      <c r="L546" s="117">
        <f>iferror(E546/(VLOOKUP(C546,'SIEMB. CAMAGUI'!$B$2:$C$103,2,FALSE)*N546*I546/1000),"")</f>
        <v>0.8408647882</v>
      </c>
      <c r="M546" s="118">
        <f>IFERROR(K546/VLOOKUP(C546,'SIEMB. CAMAGUI'!$B$2:$C$103,2,FALSE),"")</f>
        <v>0.6073410488</v>
      </c>
      <c r="N546" s="23">
        <v>0.55</v>
      </c>
      <c r="O546" s="71">
        <f>IFERROR(N546*VLOOKUP(C546,'SIEMB. CAMAGUI'!$B$2:$D$103,3,FALSE),"")</f>
        <v>82500</v>
      </c>
      <c r="P546" s="2">
        <v>2.5</v>
      </c>
      <c r="Q546" s="2">
        <f t="shared" si="21"/>
        <v>7.18</v>
      </c>
      <c r="R546" s="15">
        <f>IFERROR(LOOKUP(Q546,Masterline!$A$2:$A$34,Masterline!$D$2:$D$34)-(Q546-INT(Q546))*LOOKUP(Q546,Masterline!$A$2:$A$34,Masterline!$E$2:$E$34),"")</f>
        <v>6.23568</v>
      </c>
      <c r="S546" s="181">
        <f>IFERROR((Q546)*VLOOKUP(C546,'SIEMB. CAMAGUI'!$B$2:$C$103,2,FALSE)*(N546-0.002222*7)*((J546+R546)/2/100)/1000,"")</f>
        <v>242.6823915</v>
      </c>
      <c r="T546" s="173">
        <f t="shared" si="22"/>
        <v>10.67059788</v>
      </c>
      <c r="U546" s="71">
        <f t="shared" si="25"/>
        <v>2558.120498</v>
      </c>
    </row>
    <row r="547">
      <c r="A547" s="109">
        <v>45586.0</v>
      </c>
      <c r="B547" s="2">
        <v>3.0</v>
      </c>
      <c r="C547" s="2" t="s">
        <v>340</v>
      </c>
      <c r="D547" s="9">
        <v>250.0</v>
      </c>
      <c r="E547" s="9">
        <v>1400.0</v>
      </c>
      <c r="F547" s="18" t="s">
        <v>99</v>
      </c>
      <c r="G547" s="17">
        <f t="array" ref="G547">IFERROR(E547*INDEX(PRECIOS!$B$2:$E$44,MATCH(F547,PRECIOS!$B$2:$B$44,0),4),"")</f>
        <v>1728.16</v>
      </c>
      <c r="H547" s="9">
        <v>4.7</v>
      </c>
      <c r="I547" s="2">
        <f t="shared" si="26"/>
        <v>1.92</v>
      </c>
      <c r="J547" s="15">
        <f>IFERROR(LOOKUP(H547,Masterline!$A$2:$A$34,Masterline!$D$2:$D$34)-(H547-INT(H547))*LOOKUP(H547,Masterline!$A$2:$A$34,Masterline!$E$2:$E$34),"")</f>
        <v>7.7976</v>
      </c>
      <c r="K547" s="28">
        <f t="shared" si="23"/>
        <v>682152.0642</v>
      </c>
      <c r="L547" s="117">
        <f>iferror(E547/(VLOOKUP(C547,'SIEMB. CAMAGUI'!$B$2:$C$103,2,FALSE)*N547*I547/1000),"")</f>
        <v>0.9920634921</v>
      </c>
      <c r="M547" s="118">
        <f>IFERROR(K547/VLOOKUP(C547,'SIEMB. CAMAGUI'!$B$2:$C$103,2,FALSE),"")</f>
        <v>0.6496686326</v>
      </c>
      <c r="N547" s="23">
        <v>0.7</v>
      </c>
      <c r="O547" s="71">
        <f>IFERROR(N547*VLOOKUP(C547,'SIEMB. CAMAGUI'!$B$2:$D$103,3,FALSE),"")</f>
        <v>105000</v>
      </c>
      <c r="P547" s="2">
        <v>2.5</v>
      </c>
      <c r="Q547" s="2">
        <f t="shared" si="21"/>
        <v>7.2</v>
      </c>
      <c r="R547" s="15">
        <f>IFERROR(LOOKUP(Q547,Masterline!$A$2:$A$34,Masterline!$D$2:$D$34)-(Q547-INT(Q547))*LOOKUP(Q547,Masterline!$A$2:$A$34,Masterline!$E$2:$E$34),"")</f>
        <v>6.2232</v>
      </c>
      <c r="S547" s="181">
        <f>IFERROR((Q547)*VLOOKUP(C547,'SIEMB. CAMAGUI'!$B$2:$C$103,2,FALSE)*(N547-0.002222*7)*((J547+R547)/2/100)/1000,"")</f>
        <v>362.746962</v>
      </c>
      <c r="T547" s="173">
        <f t="shared" si="22"/>
        <v>28.18674051</v>
      </c>
      <c r="U547" s="71">
        <f t="shared" si="25"/>
        <v>3206.114702</v>
      </c>
    </row>
    <row r="548">
      <c r="A548" s="109">
        <v>45586.0</v>
      </c>
      <c r="B548" s="2">
        <v>4.0</v>
      </c>
      <c r="C548" s="2" t="s">
        <v>333</v>
      </c>
      <c r="D548" s="9">
        <v>450.0</v>
      </c>
      <c r="E548" s="9">
        <v>2950.0</v>
      </c>
      <c r="F548" s="2" t="s">
        <v>96</v>
      </c>
      <c r="G548" s="17">
        <f t="array" ref="G548">IFERROR(E548*INDEX(PRECIOS!$B$2:$E$44,MATCH(F548,PRECIOS!$B$2:$B$44,0),4),"")</f>
        <v>3019.62</v>
      </c>
      <c r="H548" s="9">
        <v>22.6</v>
      </c>
      <c r="I548" s="2">
        <f t="shared" si="26"/>
        <v>3</v>
      </c>
      <c r="J548" s="15">
        <f>IFERROR(LOOKUP(H548,Masterline!$A$2:$A$34,Masterline!$D$2:$D$34)-(H548-INT(H548))*LOOKUP(H548,Masterline!$A$2:$A$34,Masterline!$E$2:$E$34),"")</f>
        <v>3.2016</v>
      </c>
      <c r="K548" s="28">
        <f t="shared" si="23"/>
        <v>621923.5515</v>
      </c>
      <c r="L548" s="117">
        <f>iferror(E548/(VLOOKUP(C548,'SIEMB. CAMAGUI'!$B$2:$C$103,2,FALSE)*N548*I548/1000),"")</f>
        <v>1.834577114</v>
      </c>
      <c r="M548" s="118">
        <f>IFERROR(K548/VLOOKUP(C548,'SIEMB. CAMAGUI'!$B$2:$C$103,2,FALSE),"")</f>
        <v>0.7774044394</v>
      </c>
      <c r="N548" s="23">
        <v>0.67</v>
      </c>
      <c r="O548" s="71">
        <f>IFERROR(N548*VLOOKUP(C548,'SIEMB. CAMAGUI'!$B$2:$D$103,3,FALSE),"")</f>
        <v>111666.6667</v>
      </c>
      <c r="P548" s="2">
        <v>3.0</v>
      </c>
      <c r="Q548" s="2">
        <f t="shared" si="21"/>
        <v>25.6</v>
      </c>
      <c r="R548" s="15">
        <f>IFERROR(LOOKUP(Q548,Masterline!$A$2:$A$34,Masterline!$D$2:$D$34)-(Q548-INT(Q548))*LOOKUP(Q548,Masterline!$A$2:$A$34,Masterline!$E$2:$E$34),"")</f>
        <v>3.1272</v>
      </c>
      <c r="S548" s="181">
        <f>IFERROR((Q548)*VLOOKUP(C548,'SIEMB. CAMAGUI'!$B$2:$C$103,2,FALSE)*(N548-0.002222*7)*((J548+R548)/2/100)/1000,"")</f>
        <v>424.1262433</v>
      </c>
      <c r="T548" s="173">
        <f t="shared" si="22"/>
        <v>-6.468439173</v>
      </c>
      <c r="U548" s="71">
        <f t="shared" si="25"/>
        <v>14055.47226</v>
      </c>
    </row>
    <row r="549">
      <c r="A549" s="109">
        <v>45586.0</v>
      </c>
      <c r="B549" s="2">
        <v>5.0</v>
      </c>
      <c r="C549" s="2" t="s">
        <v>335</v>
      </c>
      <c r="D549" s="9">
        <v>375.0</v>
      </c>
      <c r="E549" s="9">
        <v>2575.0</v>
      </c>
      <c r="F549" s="2" t="s">
        <v>96</v>
      </c>
      <c r="G549" s="17">
        <f t="array" ref="G549">IFERROR(E549*INDEX(PRECIOS!$B$2:$E$44,MATCH(F549,PRECIOS!$B$2:$B$44,0),4),"")</f>
        <v>2635.77</v>
      </c>
      <c r="H549" s="9">
        <v>24.16</v>
      </c>
      <c r="I549" s="2">
        <f t="shared" si="26"/>
        <v>4.32</v>
      </c>
      <c r="J549" s="15">
        <f>IFERROR(LOOKUP(H549,Masterline!$A$2:$A$34,Masterline!$D$2:$D$34)-(H549-INT(H549))*LOOKUP(H549,Masterline!$A$2:$A$34,Masterline!$E$2:$E$34),"")</f>
        <v>3.16848</v>
      </c>
      <c r="K549" s="28">
        <f t="shared" si="23"/>
        <v>489872.8469</v>
      </c>
      <c r="L549" s="117">
        <f>iferror(E549/(VLOOKUP(C549,'SIEMB. CAMAGUI'!$B$2:$C$103,2,FALSE)*N549*I549/1000),"")</f>
        <v>1.256195606</v>
      </c>
      <c r="M549" s="118">
        <f>IFERROR(K549/VLOOKUP(C549,'SIEMB. CAMAGUI'!$B$2:$C$103,2,FALSE),"")</f>
        <v>0.6710586944</v>
      </c>
      <c r="N549" s="23">
        <v>0.65</v>
      </c>
      <c r="O549" s="71">
        <f>IFERROR(N549*VLOOKUP(C549,'SIEMB. CAMAGUI'!$B$2:$D$103,3,FALSE),"")</f>
        <v>112976.1905</v>
      </c>
      <c r="P549" s="2">
        <v>3.0</v>
      </c>
      <c r="Q549" s="2">
        <f t="shared" si="21"/>
        <v>27.16</v>
      </c>
      <c r="R549" s="15">
        <f>IFERROR(LOOKUP(Q549,Masterline!$A$2:$A$34,Masterline!$D$2:$D$34)-(Q549-INT(Q549))*LOOKUP(Q549,Masterline!$A$2:$A$34,Masterline!$E$2:$E$34),"")</f>
        <v>2.95248</v>
      </c>
      <c r="S549" s="181">
        <f>IFERROR((Q549)*VLOOKUP(C549,'SIEMB. CAMAGUI'!$B$2:$C$103,2,FALSE)*(N549-0.002222*7)*((J549+R549)/2/100)/1000,"")</f>
        <v>384.9788183</v>
      </c>
      <c r="T549" s="173">
        <f t="shared" si="22"/>
        <v>2.49470458</v>
      </c>
      <c r="U549" s="71">
        <f t="shared" si="25"/>
        <v>11835.32798</v>
      </c>
    </row>
    <row r="550">
      <c r="A550" s="109">
        <v>45586.0</v>
      </c>
      <c r="B550" s="2">
        <v>6.0</v>
      </c>
      <c r="C550" s="2" t="s">
        <v>336</v>
      </c>
      <c r="D550" s="9">
        <v>650.0</v>
      </c>
      <c r="E550" s="9">
        <v>4525.0</v>
      </c>
      <c r="F550" s="2" t="s">
        <v>96</v>
      </c>
      <c r="G550" s="17">
        <f t="array" ref="G550">IFERROR(E550*INDEX(PRECIOS!$B$2:$E$44,MATCH(F550,PRECIOS!$B$2:$B$44,0),4),"")</f>
        <v>4631.79</v>
      </c>
      <c r="H550" s="9">
        <v>22.56</v>
      </c>
      <c r="I550" s="2">
        <f t="shared" si="26"/>
        <v>4.46</v>
      </c>
      <c r="J550" s="15">
        <f>IFERROR(LOOKUP(H550,Masterline!$A$2:$A$34,Masterline!$D$2:$D$34)-(H550-INT(H550))*LOOKUP(H550,Masterline!$A$2:$A$34,Masterline!$E$2:$E$34),"")</f>
        <v>3.20496</v>
      </c>
      <c r="K550" s="28">
        <f t="shared" si="23"/>
        <v>898983.3489</v>
      </c>
      <c r="L550" s="117">
        <f>iferror(E550/(VLOOKUP(C550,'SIEMB. CAMAGUI'!$B$2:$C$103,2,FALSE)*N550*I550/1000),"")</f>
        <v>2.113695815</v>
      </c>
      <c r="M550" s="118">
        <f>IFERROR(K550/VLOOKUP(C550,'SIEMB. CAMAGUI'!$B$2:$C$103,2,FALSE),"")</f>
        <v>0.7491527907</v>
      </c>
      <c r="N550" s="23">
        <v>0.4</v>
      </c>
      <c r="O550" s="71">
        <f>IFERROR(N550*VLOOKUP(C550,'SIEMB. CAMAGUI'!$B$2:$D$103,3,FALSE),"")</f>
        <v>54857.14286</v>
      </c>
      <c r="P550" s="2">
        <v>3.0</v>
      </c>
      <c r="Q550" s="2">
        <f t="shared" si="21"/>
        <v>25.56</v>
      </c>
      <c r="R550" s="15">
        <f>IFERROR(LOOKUP(Q550,Masterline!$A$2:$A$34,Masterline!$D$2:$D$34)-(Q550-INT(Q550))*LOOKUP(Q550,Masterline!$A$2:$A$34,Masterline!$E$2:$E$34),"")</f>
        <v>3.13152</v>
      </c>
      <c r="S550" s="181">
        <f>IFERROR((Q550)*VLOOKUP(C550,'SIEMB. CAMAGUI'!$B$2:$C$103,2,FALSE)*(N550-0.002222*7)*((J550+R550)/2/100)/1000,"")</f>
        <v>373.5902341</v>
      </c>
      <c r="T550" s="173">
        <f t="shared" si="22"/>
        <v>-69.10244148</v>
      </c>
      <c r="U550" s="71">
        <f t="shared" si="25"/>
        <v>20281.06435</v>
      </c>
    </row>
    <row r="551">
      <c r="A551" s="109">
        <v>45593.0</v>
      </c>
      <c r="B551" s="2">
        <v>1.0</v>
      </c>
      <c r="C551" s="2" t="s">
        <v>337</v>
      </c>
      <c r="D551" s="9">
        <v>375.0</v>
      </c>
      <c r="E551" s="9">
        <v>2200.0</v>
      </c>
      <c r="F551" s="2" t="s">
        <v>96</v>
      </c>
      <c r="G551" s="17">
        <f t="array" ref="G551">IFERROR(E551*INDEX(PRECIOS!$B$2:$E$44,MATCH(F551,PRECIOS!$B$2:$B$44,0),4),"")</f>
        <v>2251.92</v>
      </c>
      <c r="H551" s="9">
        <v>8.09</v>
      </c>
      <c r="I551" s="2">
        <f t="shared" si="26"/>
        <v>3.27</v>
      </c>
      <c r="J551" s="15">
        <f>IFERROR(LOOKUP(H551,Masterline!$A$2:$A$34,Masterline!$D$2:$D$34)-(H551-INT(H551))*LOOKUP(H551,Masterline!$A$2:$A$34,Masterline!$E$2:$E$34),"")</f>
        <v>5.57808</v>
      </c>
      <c r="K551" s="28">
        <f t="shared" si="23"/>
        <v>830994.2286</v>
      </c>
      <c r="L551" s="117">
        <f>iferror(E551/(VLOOKUP(C551,'SIEMB. CAMAGUI'!$B$2:$C$103,2,FALSE)*N551*I551/1000),"")</f>
        <v>0.8009319936</v>
      </c>
      <c r="M551" s="118">
        <f>IFERROR(K551/VLOOKUP(C551,'SIEMB. CAMAGUI'!$B$2:$C$103,2,FALSE),"")</f>
        <v>0.7914230749</v>
      </c>
      <c r="N551" s="23">
        <v>0.8</v>
      </c>
      <c r="O551" s="71">
        <f>IFERROR(N551*VLOOKUP(C551,'SIEMB. CAMAGUI'!$B$2:$D$103,3,FALSE),"")</f>
        <v>102564.1026</v>
      </c>
      <c r="P551" s="2">
        <v>3.0</v>
      </c>
      <c r="Q551" s="2">
        <f t="shared" si="21"/>
        <v>11.09</v>
      </c>
      <c r="R551" s="15">
        <f>IFERROR(LOOKUP(Q551,Masterline!$A$2:$A$34,Masterline!$D$2:$D$34)-(Q551-INT(Q551))*LOOKUP(Q551,Masterline!$A$2:$A$34,Masterline!$E$2:$E$34),"")</f>
        <v>4.59072</v>
      </c>
      <c r="S551" s="181">
        <f>IFERROR((Q551)*VLOOKUP(C551,'SIEMB. CAMAGUI'!$B$2:$C$103,2,FALSE)*(N551-0.002222*7)*((J551+R551)/2/100)/1000,"")</f>
        <v>464.4335747</v>
      </c>
      <c r="T551" s="173">
        <f t="shared" si="22"/>
        <v>22.35839367</v>
      </c>
      <c r="U551" s="71">
        <f t="shared" si="25"/>
        <v>6722.74331</v>
      </c>
    </row>
    <row r="552">
      <c r="A552" s="109">
        <v>45593.0</v>
      </c>
      <c r="B552" s="2">
        <v>2.0</v>
      </c>
      <c r="C552" s="2" t="s">
        <v>339</v>
      </c>
      <c r="D552" s="9">
        <v>250.0</v>
      </c>
      <c r="E552" s="9">
        <v>1425.0</v>
      </c>
      <c r="F552" s="2" t="s">
        <v>96</v>
      </c>
      <c r="G552" s="17">
        <f t="array" ref="G552">IFERROR(E552*INDEX(PRECIOS!$B$2:$E$44,MATCH(F552,PRECIOS!$B$2:$B$44,0),4),"")</f>
        <v>1458.63</v>
      </c>
      <c r="H552" s="9">
        <v>8.12</v>
      </c>
      <c r="I552" s="2">
        <f t="shared" si="26"/>
        <v>3.44</v>
      </c>
      <c r="J552" s="15">
        <f>IFERROR(LOOKUP(H552,Masterline!$A$2:$A$34,Masterline!$D$2:$D$34)-(H552-INT(H552))*LOOKUP(H552,Masterline!$A$2:$A$34,Masterline!$E$2:$E$34),"")</f>
        <v>5.56944</v>
      </c>
      <c r="K552" s="28">
        <f t="shared" si="23"/>
        <v>552805.6203</v>
      </c>
      <c r="L552" s="117">
        <f>iferror(E552/(VLOOKUP(C552,'SIEMB. CAMAGUI'!$B$2:$C$103,2,FALSE)*N552*I552/1000),"")</f>
        <v>0.9205426357</v>
      </c>
      <c r="M552" s="118">
        <f>IFERROR(K552/VLOOKUP(C552,'SIEMB. CAMAGUI'!$B$2:$C$103,2,FALSE),"")</f>
        <v>0.614228467</v>
      </c>
      <c r="N552" s="23">
        <v>0.5</v>
      </c>
      <c r="O552" s="71">
        <f>IFERROR(N552*VLOOKUP(C552,'SIEMB. CAMAGUI'!$B$2:$D$103,3,FALSE),"")</f>
        <v>75000</v>
      </c>
      <c r="P552" s="2">
        <v>3.0</v>
      </c>
      <c r="Q552" s="2">
        <f t="shared" si="21"/>
        <v>11.12</v>
      </c>
      <c r="R552" s="15">
        <f>IFERROR(LOOKUP(Q552,Masterline!$A$2:$A$34,Masterline!$D$2:$D$34)-(Q552-INT(Q552))*LOOKUP(Q552,Masterline!$A$2:$A$34,Masterline!$E$2:$E$34),"")</f>
        <v>4.58496</v>
      </c>
      <c r="S552" s="181">
        <f>IFERROR((Q552)*VLOOKUP(C552,'SIEMB. CAMAGUI'!$B$2:$C$103,2,FALSE)*(N552-0.002222*7)*((J552+R552)/2/100)/1000,"")</f>
        <v>246.1596935</v>
      </c>
      <c r="T552" s="173">
        <f t="shared" si="22"/>
        <v>-0.9600766354</v>
      </c>
      <c r="U552" s="71">
        <f t="shared" si="25"/>
        <v>4488.781637</v>
      </c>
    </row>
    <row r="553">
      <c r="A553" s="109">
        <v>45593.0</v>
      </c>
      <c r="B553" s="2">
        <v>3.0</v>
      </c>
      <c r="C553" s="2" t="s">
        <v>340</v>
      </c>
      <c r="D553" s="9">
        <v>325.0</v>
      </c>
      <c r="E553" s="9">
        <v>2000.0</v>
      </c>
      <c r="F553" s="2" t="s">
        <v>96</v>
      </c>
      <c r="G553" s="17">
        <f t="array" ref="G553">IFERROR(E553*INDEX(PRECIOS!$B$2:$E$44,MATCH(F553,PRECIOS!$B$2:$B$44,0),4),"")</f>
        <v>2047.2</v>
      </c>
      <c r="H553" s="9">
        <v>7.04</v>
      </c>
      <c r="I553" s="2">
        <f t="shared" si="26"/>
        <v>2.34</v>
      </c>
      <c r="J553" s="15">
        <f>IFERROR(LOOKUP(H553,Masterline!$A$2:$A$34,Masterline!$D$2:$D$34)-(H553-INT(H553))*LOOKUP(H553,Masterline!$A$2:$A$34,Masterline!$E$2:$E$34),"")</f>
        <v>6.32304</v>
      </c>
      <c r="K553" s="28">
        <f t="shared" si="23"/>
        <v>730104.0754</v>
      </c>
      <c r="L553" s="117">
        <f>iferror(E553/(VLOOKUP(C553,'SIEMB. CAMAGUI'!$B$2:$C$103,2,FALSE)*N553*I553/1000),"")</f>
        <v>1.162858306</v>
      </c>
      <c r="M553" s="118">
        <f>IFERROR(K553/VLOOKUP(C553,'SIEMB. CAMAGUI'!$B$2:$C$103,2,FALSE),"")</f>
        <v>0.6953372146</v>
      </c>
      <c r="N553" s="23">
        <v>0.7</v>
      </c>
      <c r="O553" s="71">
        <f>IFERROR(N553*VLOOKUP(C553,'SIEMB. CAMAGUI'!$B$2:$D$103,3,FALSE),"")</f>
        <v>105000</v>
      </c>
      <c r="P553" s="2">
        <v>3.0</v>
      </c>
      <c r="Q553" s="2">
        <f t="shared" si="21"/>
        <v>10.04</v>
      </c>
      <c r="R553" s="15">
        <f>IFERROR(LOOKUP(Q553,Masterline!$A$2:$A$34,Masterline!$D$2:$D$34)-(Q553-INT(Q553))*LOOKUP(Q553,Masterline!$A$2:$A$34,Masterline!$E$2:$E$34),"")</f>
        <v>4.82736</v>
      </c>
      <c r="S553" s="181">
        <f>IFERROR((Q553)*VLOOKUP(C553,'SIEMB. CAMAGUI'!$B$2:$C$103,2,FALSE)*(N553-0.002222*7)*((J553+R553)/2/100)/1000,"")</f>
        <v>402.2746384</v>
      </c>
      <c r="T553" s="173">
        <f t="shared" si="22"/>
        <v>19.3186596</v>
      </c>
      <c r="U553" s="71">
        <f t="shared" si="25"/>
        <v>5139.932691</v>
      </c>
    </row>
    <row r="554">
      <c r="A554" s="109">
        <v>45593.0</v>
      </c>
      <c r="B554" s="2">
        <v>4.0</v>
      </c>
      <c r="C554" s="2" t="s">
        <v>333</v>
      </c>
      <c r="D554" s="9">
        <v>450.0</v>
      </c>
      <c r="E554" s="9">
        <v>3125.0</v>
      </c>
      <c r="F554" s="2" t="s">
        <v>80</v>
      </c>
      <c r="G554" s="17">
        <f t="array" ref="G554">IFERROR(E554*INDEX(PRECIOS!$B$2:$E$44,MATCH(F554,PRECIOS!$B$2:$B$44,0),4),"")</f>
        <v>3375</v>
      </c>
      <c r="H554" s="9">
        <v>26.75</v>
      </c>
      <c r="I554" s="2">
        <f t="shared" si="26"/>
        <v>4.15</v>
      </c>
      <c r="J554" s="15">
        <f>IFERROR(LOOKUP(H554,Masterline!$A$2:$A$34,Masterline!$D$2:$D$34)-(H554-INT(H554))*LOOKUP(H554,Masterline!$A$2:$A$34,Masterline!$E$2:$E$34),"")</f>
        <v>3</v>
      </c>
      <c r="K554" s="28">
        <f t="shared" si="23"/>
        <v>560747.6636</v>
      </c>
      <c r="L554" s="117">
        <f>iferror(E554/(VLOOKUP(C554,'SIEMB. CAMAGUI'!$B$2:$C$103,2,FALSE)*N554*I554/1000),"")</f>
        <v>1.448100093</v>
      </c>
      <c r="M554" s="118">
        <f>IFERROR(K554/VLOOKUP(C554,'SIEMB. CAMAGUI'!$B$2:$C$103,2,FALSE),"")</f>
        <v>0.7009345794</v>
      </c>
      <c r="N554" s="23">
        <v>0.65</v>
      </c>
      <c r="O554" s="71">
        <f>IFERROR(N554*VLOOKUP(C554,'SIEMB. CAMAGUI'!$B$2:$D$103,3,FALSE),"")</f>
        <v>108333.3333</v>
      </c>
      <c r="P554" s="2">
        <v>3.0</v>
      </c>
      <c r="Q554" s="2">
        <f t="shared" si="21"/>
        <v>29.75</v>
      </c>
      <c r="R554" s="15">
        <f>IFERROR(LOOKUP(Q554,Masterline!$A$2:$A$34,Masterline!$D$2:$D$34)-(Q554-INT(Q554))*LOOKUP(Q554,Masterline!$A$2:$A$34,Masterline!$E$2:$E$34),"")</f>
        <v>2.673</v>
      </c>
      <c r="S554" s="181">
        <f>IFERROR((Q554)*VLOOKUP(C554,'SIEMB. CAMAGUI'!$B$2:$C$103,2,FALSE)*(N554-0.002222*7)*((J554+R554)/2/100)/1000,"")</f>
        <v>428.3062468</v>
      </c>
      <c r="T554" s="173">
        <f t="shared" si="22"/>
        <v>-5.423438299</v>
      </c>
      <c r="U554" s="71">
        <f t="shared" si="25"/>
        <v>15000</v>
      </c>
    </row>
    <row r="555">
      <c r="A555" s="109">
        <v>45593.0</v>
      </c>
      <c r="B555" s="2">
        <v>5.0</v>
      </c>
      <c r="C555" s="2" t="s">
        <v>335</v>
      </c>
      <c r="D555" s="9">
        <v>375.0</v>
      </c>
      <c r="E555" s="9">
        <v>2625.0</v>
      </c>
      <c r="F555" s="2" t="s">
        <v>80</v>
      </c>
      <c r="G555" s="17">
        <f t="array" ref="G555">IFERROR(E555*INDEX(PRECIOS!$B$2:$E$44,MATCH(F555,PRECIOS!$B$2:$B$44,0),4),"")</f>
        <v>2835</v>
      </c>
      <c r="H555" s="9">
        <v>28.36</v>
      </c>
      <c r="I555" s="2">
        <f t="shared" si="26"/>
        <v>4.2</v>
      </c>
      <c r="J555" s="15">
        <f>IFERROR(LOOKUP(H555,Masterline!$A$2:$A$34,Masterline!$D$2:$D$34)-(H555-INT(H555))*LOOKUP(H555,Masterline!$A$2:$A$34,Masterline!$E$2:$E$34),"")</f>
        <v>2.84112</v>
      </c>
      <c r="K555" s="28">
        <f t="shared" si="23"/>
        <v>465409.7357</v>
      </c>
      <c r="L555" s="117">
        <f>iferror(E555/(VLOOKUP(C555,'SIEMB. CAMAGUI'!$B$2:$C$103,2,FALSE)*N555*I555/1000),"")</f>
        <v>7.134703196</v>
      </c>
      <c r="M555" s="118">
        <f>IFERROR(K555/VLOOKUP(C555,'SIEMB. CAMAGUI'!$B$2:$C$103,2,FALSE),"")</f>
        <v>0.6375475832</v>
      </c>
      <c r="N555" s="23">
        <v>0.12</v>
      </c>
      <c r="O555" s="71">
        <f>IFERROR(N555*VLOOKUP(C555,'SIEMB. CAMAGUI'!$B$2:$D$103,3,FALSE),"")</f>
        <v>20857.14286</v>
      </c>
      <c r="P555" s="2">
        <v>3.0</v>
      </c>
      <c r="Q555" s="2">
        <f t="shared" si="21"/>
        <v>31.36</v>
      </c>
      <c r="R555" s="15">
        <f>IFERROR(LOOKUP(Q555,Masterline!$A$2:$A$34,Masterline!$D$2:$D$34)-(Q555-INT(Q555))*LOOKUP(Q555,Masterline!$A$2:$A$34,Masterline!$E$2:$E$34),"")</f>
        <v>2.6064</v>
      </c>
      <c r="S555" s="181">
        <f>IFERROR((Q555)*VLOOKUP(C555,'SIEMB. CAMAGUI'!$B$2:$C$103,2,FALSE)*(N555-0.002222*7)*((J555+R555)/2/100)/1000,"")</f>
        <v>65.12677368</v>
      </c>
      <c r="T555" s="173">
        <f t="shared" si="22"/>
        <v>-77.46830658</v>
      </c>
      <c r="U555" s="71">
        <f t="shared" si="25"/>
        <v>13199.0201</v>
      </c>
    </row>
    <row r="556">
      <c r="A556" s="109">
        <v>45593.0</v>
      </c>
      <c r="B556" s="2">
        <v>6.0</v>
      </c>
      <c r="C556" s="2" t="s">
        <v>336</v>
      </c>
      <c r="D556" s="9">
        <v>350.0</v>
      </c>
      <c r="E556" s="9">
        <v>1950.0</v>
      </c>
      <c r="F556" s="2" t="s">
        <v>80</v>
      </c>
      <c r="G556" s="17">
        <f t="array" ref="G556">IFERROR(E556*INDEX(PRECIOS!$B$2:$E$44,MATCH(F556,PRECIOS!$B$2:$B$44,0),4),"")</f>
        <v>2106</v>
      </c>
      <c r="H556" s="9">
        <v>23.37</v>
      </c>
      <c r="I556" s="2">
        <f t="shared" si="26"/>
        <v>0.81</v>
      </c>
      <c r="J556" s="15">
        <f>IFERROR(LOOKUP(H556,Masterline!$A$2:$A$34,Masterline!$D$2:$D$34)-(H556-INT(H556))*LOOKUP(H556,Masterline!$A$2:$A$34,Masterline!$E$2:$E$34),"")</f>
        <v>3.24492</v>
      </c>
      <c r="K556" s="28">
        <f t="shared" si="23"/>
        <v>461535.7406</v>
      </c>
      <c r="L556" s="117">
        <f>iferror(E556/(VLOOKUP(C556,'SIEMB. CAMAGUI'!$B$2:$C$103,2,FALSE)*N556*I556/1000),"")</f>
        <v>5.731922399</v>
      </c>
      <c r="M556" s="118">
        <f>IFERROR(K556/VLOOKUP(C556,'SIEMB. CAMAGUI'!$B$2:$C$103,2,FALSE),"")</f>
        <v>0.3846131172</v>
      </c>
      <c r="N556" s="23">
        <v>0.35</v>
      </c>
      <c r="O556" s="71">
        <f>IFERROR(N556*VLOOKUP(C556,'SIEMB. CAMAGUI'!$B$2:$D$103,3,FALSE),"")</f>
        <v>48000</v>
      </c>
      <c r="P556" s="2">
        <v>3.0</v>
      </c>
      <c r="Q556" s="2">
        <f t="shared" si="21"/>
        <v>26.37</v>
      </c>
      <c r="R556" s="15">
        <f>IFERROR(LOOKUP(Q556,Masterline!$A$2:$A$34,Masterline!$D$2:$D$34)-(Q556-INT(Q556))*LOOKUP(Q556,Masterline!$A$2:$A$34,Masterline!$E$2:$E$34),"")</f>
        <v>3.03648</v>
      </c>
      <c r="S556" s="181">
        <f>IFERROR((Q556)*VLOOKUP(C556,'SIEMB. CAMAGUI'!$B$2:$C$103,2,FALSE)*(N556-0.002222*7)*((J556+R556)/2/100)/1000,"")</f>
        <v>332.3868521</v>
      </c>
      <c r="T556" s="173">
        <f t="shared" si="22"/>
        <v>-4.403286975</v>
      </c>
      <c r="U556" s="71">
        <f t="shared" si="25"/>
        <v>10786.09026</v>
      </c>
    </row>
    <row r="557">
      <c r="A557" s="109">
        <v>45600.0</v>
      </c>
      <c r="B557" s="2">
        <v>1.0</v>
      </c>
      <c r="C557" s="2" t="s">
        <v>337</v>
      </c>
      <c r="D557" s="9">
        <v>425.0</v>
      </c>
      <c r="E557" s="9">
        <v>2625.0</v>
      </c>
      <c r="F557" s="2" t="s">
        <v>96</v>
      </c>
      <c r="G557" s="17">
        <f t="array" ref="G557">IFERROR(E557*INDEX(PRECIOS!$B$2:$E$44,MATCH(F557,PRECIOS!$B$2:$B$44,0),4),"")</f>
        <v>2686.95</v>
      </c>
      <c r="H557" s="9">
        <v>11.3</v>
      </c>
      <c r="I557" s="2">
        <f t="shared" si="26"/>
        <v>3.21</v>
      </c>
      <c r="J557" s="15">
        <f>IFERROR(LOOKUP(H557,Masterline!$A$2:$A$34,Masterline!$D$2:$D$34)-(H557-INT(H557))*LOOKUP(H557,Masterline!$A$2:$A$34,Masterline!$E$2:$E$34),"")</f>
        <v>4.5504</v>
      </c>
      <c r="K557" s="28">
        <f t="shared" si="23"/>
        <v>826534.3589</v>
      </c>
      <c r="L557" s="117">
        <f>iferror(E557/(VLOOKUP(C557,'SIEMB. CAMAGUI'!$B$2:$C$103,2,FALSE)*N557*I557/1000),"")</f>
        <v>0.9735202492</v>
      </c>
      <c r="M557" s="118">
        <f>IFERROR(K557/VLOOKUP(C557,'SIEMB. CAMAGUI'!$B$2:$C$103,2,FALSE),"")</f>
        <v>0.7871755799</v>
      </c>
      <c r="N557" s="23">
        <v>0.8</v>
      </c>
      <c r="O557" s="71">
        <f>IFERROR(N557*VLOOKUP(C557,'SIEMB. CAMAGUI'!$B$2:$D$103,3,FALSE),"")</f>
        <v>102564.1026</v>
      </c>
      <c r="P557" s="2">
        <v>3.0</v>
      </c>
      <c r="Q557" s="2">
        <f t="shared" si="21"/>
        <v>14.3</v>
      </c>
      <c r="R557" s="15">
        <f>IFERROR(LOOKUP(Q557,Masterline!$A$2:$A$34,Masterline!$D$2:$D$34)-(Q557-INT(Q557))*LOOKUP(Q557,Masterline!$A$2:$A$34,Masterline!$E$2:$E$34),"")</f>
        <v>4.0368</v>
      </c>
      <c r="S557" s="181">
        <f>IFERROR((Q557)*VLOOKUP(C557,'SIEMB. CAMAGUI'!$B$2:$C$103,2,FALSE)*(N557-0.002222*7)*((J557+R557)/2/100)/1000,"")</f>
        <v>505.7198164</v>
      </c>
      <c r="T557" s="173">
        <f t="shared" si="22"/>
        <v>20.17995411</v>
      </c>
      <c r="U557" s="71">
        <f t="shared" si="25"/>
        <v>9339.838256</v>
      </c>
    </row>
    <row r="558">
      <c r="A558" s="109">
        <v>45600.0</v>
      </c>
      <c r="B558" s="2">
        <v>2.0</v>
      </c>
      <c r="C558" s="2" t="s">
        <v>339</v>
      </c>
      <c r="D558" s="9">
        <v>250.0</v>
      </c>
      <c r="E558" s="9">
        <v>1550.0</v>
      </c>
      <c r="F558" s="2" t="s">
        <v>96</v>
      </c>
      <c r="G558" s="17">
        <f t="array" ref="G558">IFERROR(E558*INDEX(PRECIOS!$B$2:$E$44,MATCH(F558,PRECIOS!$B$2:$B$44,0),4),"")</f>
        <v>1586.58</v>
      </c>
      <c r="H558" s="9">
        <v>11.49</v>
      </c>
      <c r="I558" s="2">
        <f t="shared" si="26"/>
        <v>3.37</v>
      </c>
      <c r="J558" s="15">
        <f>IFERROR(LOOKUP(H558,Masterline!$A$2:$A$34,Masterline!$D$2:$D$34)-(H558-INT(H558))*LOOKUP(H558,Masterline!$A$2:$A$34,Masterline!$E$2:$E$34),"")</f>
        <v>4.51392</v>
      </c>
      <c r="K558" s="28">
        <f t="shared" si="23"/>
        <v>482021.1807</v>
      </c>
      <c r="L558" s="117">
        <f>iferror(E558/(VLOOKUP(C558,'SIEMB. CAMAGUI'!$B$2:$C$103,2,FALSE)*N558*I558/1000),"")</f>
        <v>0.929173036</v>
      </c>
      <c r="M558" s="118">
        <f>IFERROR(K558/VLOOKUP(C558,'SIEMB. CAMAGUI'!$B$2:$C$103,2,FALSE),"")</f>
        <v>0.5355790896</v>
      </c>
      <c r="N558" s="23">
        <v>0.55</v>
      </c>
      <c r="O558" s="71">
        <f>IFERROR(N558*VLOOKUP(C558,'SIEMB. CAMAGUI'!$B$2:$D$103,3,FALSE),"")</f>
        <v>82500</v>
      </c>
      <c r="P558" s="2">
        <v>3.0</v>
      </c>
      <c r="Q558" s="2">
        <f t="shared" si="21"/>
        <v>14.49</v>
      </c>
      <c r="R558" s="15">
        <f>IFERROR(LOOKUP(Q558,Masterline!$A$2:$A$34,Masterline!$D$2:$D$34)-(Q558-INT(Q558))*LOOKUP(Q558,Masterline!$A$2:$A$34,Masterline!$E$2:$E$34),"")</f>
        <v>4.00944</v>
      </c>
      <c r="S558" s="181">
        <f>IFERROR((Q558)*VLOOKUP(C558,'SIEMB. CAMAGUI'!$B$2:$C$103,2,FALSE)*(N558-0.002222*7)*((J558+R558)/2/100)/1000,"")</f>
        <v>297.0267493</v>
      </c>
      <c r="T558" s="173">
        <f t="shared" si="22"/>
        <v>11.75668733</v>
      </c>
      <c r="U558" s="71">
        <f t="shared" si="25"/>
        <v>5538.423366</v>
      </c>
    </row>
    <row r="559">
      <c r="A559" s="109">
        <v>45600.0</v>
      </c>
      <c r="B559" s="2">
        <v>3.0</v>
      </c>
      <c r="C559" s="2" t="s">
        <v>340</v>
      </c>
      <c r="D559" s="9">
        <v>400.0</v>
      </c>
      <c r="E559" s="9">
        <v>2550.0</v>
      </c>
      <c r="F559" s="2" t="s">
        <v>96</v>
      </c>
      <c r="G559" s="17">
        <f t="array" ref="G559">IFERROR(E559*INDEX(PRECIOS!$B$2:$E$44,MATCH(F559,PRECIOS!$B$2:$B$44,0),4),"")</f>
        <v>2610.18</v>
      </c>
      <c r="H559" s="9">
        <v>10.12</v>
      </c>
      <c r="I559" s="2">
        <f t="shared" si="26"/>
        <v>3.08</v>
      </c>
      <c r="J559" s="15">
        <f>IFERROR(LOOKUP(H559,Masterline!$A$2:$A$34,Masterline!$D$2:$D$34)-(H559-INT(H559))*LOOKUP(H559,Masterline!$A$2:$A$34,Masterline!$E$2:$E$34),"")</f>
        <v>4.81008</v>
      </c>
      <c r="K559" s="28">
        <f t="shared" si="23"/>
        <v>821726.2852</v>
      </c>
      <c r="L559" s="117">
        <f>iferror(E559/(VLOOKUP(C559,'SIEMB. CAMAGUI'!$B$2:$C$103,2,FALSE)*N559*I559/1000),"")</f>
        <v>1.051329623</v>
      </c>
      <c r="M559" s="118">
        <f>IFERROR(K559/VLOOKUP(C559,'SIEMB. CAMAGUI'!$B$2:$C$103,2,FALSE),"")</f>
        <v>0.7825964621</v>
      </c>
      <c r="N559" s="23">
        <v>0.75</v>
      </c>
      <c r="O559" s="71">
        <f>IFERROR(N559*VLOOKUP(C559,'SIEMB. CAMAGUI'!$B$2:$D$103,3,FALSE),"")</f>
        <v>112500</v>
      </c>
      <c r="P559" s="2">
        <v>3.0</v>
      </c>
      <c r="Q559" s="2">
        <f t="shared" si="21"/>
        <v>13.12</v>
      </c>
      <c r="R559" s="15">
        <f>IFERROR(LOOKUP(Q559,Masterline!$A$2:$A$34,Masterline!$D$2:$D$34)-(Q559-INT(Q559))*LOOKUP(Q559,Masterline!$A$2:$A$34,Masterline!$E$2:$E$34),"")</f>
        <v>4.22928</v>
      </c>
      <c r="S559" s="181">
        <f>IFERROR((Q559)*VLOOKUP(C559,'SIEMB. CAMAGUI'!$B$2:$C$103,2,FALSE)*(N559-0.002222*7)*((J559+R559)/2/100)/1000,"")</f>
        <v>457.2889332</v>
      </c>
      <c r="T559" s="173">
        <f t="shared" si="22"/>
        <v>14.3222333</v>
      </c>
      <c r="U559" s="71">
        <f t="shared" si="25"/>
        <v>8315.870006</v>
      </c>
    </row>
    <row r="560">
      <c r="A560" s="109">
        <v>45600.0</v>
      </c>
      <c r="B560" s="2">
        <v>4.0</v>
      </c>
      <c r="C560" s="2" t="s">
        <v>333</v>
      </c>
      <c r="E560" s="9">
        <v>1350.0</v>
      </c>
      <c r="F560" s="2" t="s">
        <v>80</v>
      </c>
      <c r="G560" s="17">
        <f t="array" ref="G560">IFERROR(E560*INDEX(PRECIOS!$B$2:$E$44,MATCH(F560,PRECIOS!$B$2:$B$44,0),4),"")</f>
        <v>1458</v>
      </c>
      <c r="H560" s="9">
        <v>29.0</v>
      </c>
      <c r="I560" s="2">
        <f t="shared" si="26"/>
        <v>2.25</v>
      </c>
      <c r="J560" s="15">
        <f>IFERROR(LOOKUP(H560,Masterline!$A$2:$A$34,Masterline!$D$2:$D$34)-(H560-INT(H560))*LOOKUP(H560,Masterline!$A$2:$A$34,Masterline!$E$2:$E$34),"")</f>
        <v>2.772</v>
      </c>
      <c r="K560" s="28">
        <f t="shared" si="23"/>
        <v>0</v>
      </c>
      <c r="L560" s="117">
        <f>iferror(E560/(VLOOKUP(C560,'SIEMB. CAMAGUI'!$B$2:$C$103,2,FALSE)*N560*I560/1000),"")</f>
        <v>2.142857143</v>
      </c>
      <c r="M560" s="118">
        <f>IFERROR(K560/VLOOKUP(C560,'SIEMB. CAMAGUI'!$B$2:$C$103,2,FALSE),"")</f>
        <v>0</v>
      </c>
      <c r="N560" s="23">
        <v>0.35</v>
      </c>
      <c r="O560" s="71">
        <f>IFERROR(N560*VLOOKUP(C560,'SIEMB. CAMAGUI'!$B$2:$D$103,3,FALSE),"")</f>
        <v>58333.33333</v>
      </c>
      <c r="P560" s="2"/>
      <c r="Q560" s="2">
        <f t="shared" si="21"/>
        <v>29</v>
      </c>
      <c r="R560" s="15">
        <f>IFERROR(LOOKUP(Q560,Masterline!$A$2:$A$34,Masterline!$D$2:$D$34)-(Q560-INT(Q560))*LOOKUP(Q560,Masterline!$A$2:$A$34,Masterline!$E$2:$E$34),"")</f>
        <v>2.772</v>
      </c>
      <c r="S560" s="181">
        <f>IFERROR((Q560)*VLOOKUP(C560,'SIEMB. CAMAGUI'!$B$2:$C$103,2,FALSE)*(N560-0.002222*7)*((J560+R560)/2/100)/1000,"")</f>
        <v>215.0835604</v>
      </c>
      <c r="T560" s="173">
        <f t="shared" si="22"/>
        <v>53.7708901</v>
      </c>
      <c r="U560" s="71">
        <f t="shared" si="25"/>
        <v>0</v>
      </c>
    </row>
    <row r="561">
      <c r="A561" s="109">
        <v>45600.0</v>
      </c>
      <c r="B561" s="2">
        <v>5.0</v>
      </c>
      <c r="C561" s="2" t="s">
        <v>335</v>
      </c>
      <c r="E561" s="9">
        <v>225.0</v>
      </c>
      <c r="F561" s="2" t="s">
        <v>80</v>
      </c>
      <c r="G561" s="17">
        <f t="array" ref="G561">IFERROR(E561*INDEX(PRECIOS!$B$2:$E$44,MATCH(F561,PRECIOS!$B$2:$B$44,0),4),"")</f>
        <v>243</v>
      </c>
      <c r="H561" s="9">
        <v>29.72</v>
      </c>
      <c r="I561" s="2">
        <f t="shared" si="26"/>
        <v>1.36</v>
      </c>
      <c r="J561" s="15">
        <f>IFERROR(LOOKUP(H561,Masterline!$A$2:$A$34,Masterline!$D$2:$D$34)-(H561-INT(H561))*LOOKUP(H561,Masterline!$A$2:$A$34,Masterline!$E$2:$E$34),"")</f>
        <v>2.67696</v>
      </c>
      <c r="K561" s="28">
        <f t="shared" si="23"/>
        <v>0</v>
      </c>
      <c r="L561" s="117">
        <f>iferror(E561/(VLOOKUP(C561,'SIEMB. CAMAGUI'!$B$2:$C$103,2,FALSE)*N561*I561/1000),"")</f>
        <v>0.6475192817</v>
      </c>
      <c r="M561" s="118">
        <f>IFERROR(K561/VLOOKUP(C561,'SIEMB. CAMAGUI'!$B$2:$C$103,2,FALSE),"")</f>
        <v>0</v>
      </c>
      <c r="N561" s="23">
        <v>0.35</v>
      </c>
      <c r="O561" s="71">
        <f>IFERROR(N561*VLOOKUP(C561,'SIEMB. CAMAGUI'!$B$2:$D$103,3,FALSE),"")</f>
        <v>60833.33333</v>
      </c>
      <c r="P561" s="2"/>
      <c r="Q561" s="2">
        <f t="shared" si="21"/>
        <v>29.72</v>
      </c>
      <c r="R561" s="15">
        <f>IFERROR(LOOKUP(Q561,Masterline!$A$2:$A$34,Masterline!$D$2:$D$34)-(Q561-INT(Q561))*LOOKUP(Q561,Masterline!$A$2:$A$34,Masterline!$E$2:$E$34),"")</f>
        <v>2.67696</v>
      </c>
      <c r="S561" s="181">
        <f>IFERROR((Q561)*VLOOKUP(C561,'SIEMB. CAMAGUI'!$B$2:$C$103,2,FALSE)*(N561-0.002222*7)*((J561+R561)/2/100)/1000,"")</f>
        <v>194.2403953</v>
      </c>
      <c r="T561" s="173">
        <f t="shared" si="22"/>
        <v>48.56009882</v>
      </c>
      <c r="U561" s="71">
        <f t="shared" si="25"/>
        <v>0</v>
      </c>
    </row>
    <row r="562">
      <c r="A562" s="109">
        <v>45600.0</v>
      </c>
      <c r="B562" s="2">
        <v>6.0</v>
      </c>
      <c r="C562" s="2" t="s">
        <v>336</v>
      </c>
      <c r="E562" s="9">
        <v>1975.0</v>
      </c>
      <c r="F562" s="2" t="s">
        <v>80</v>
      </c>
      <c r="G562" s="17">
        <f t="array" ref="G562">IFERROR(E562*INDEX(PRECIOS!$B$2:$E$44,MATCH(F562,PRECIOS!$B$2:$B$44,0),4),"")</f>
        <v>2133</v>
      </c>
      <c r="H562" s="9">
        <v>29.0</v>
      </c>
      <c r="I562" s="2">
        <f t="shared" si="26"/>
        <v>5.63</v>
      </c>
      <c r="J562" s="15">
        <f>IFERROR(LOOKUP(H562,Masterline!$A$2:$A$34,Masterline!$D$2:$D$34)-(H562-INT(H562))*LOOKUP(H562,Masterline!$A$2:$A$34,Masterline!$E$2:$E$34),"")</f>
        <v>2.772</v>
      </c>
      <c r="K562" s="28">
        <f t="shared" si="23"/>
        <v>0</v>
      </c>
      <c r="L562" s="117">
        <f>iferror(E562/(VLOOKUP(C562,'SIEMB. CAMAGUI'!$B$2:$C$103,2,FALSE)*N562*I562/1000),"")</f>
        <v>0.8352364036</v>
      </c>
      <c r="M562" s="118">
        <f>IFERROR(K562/VLOOKUP(C562,'SIEMB. CAMAGUI'!$B$2:$C$103,2,FALSE),"")</f>
        <v>0</v>
      </c>
      <c r="N562" s="23">
        <v>0.35</v>
      </c>
      <c r="O562" s="71">
        <f>IFERROR(N562*VLOOKUP(C562,'SIEMB. CAMAGUI'!$B$2:$D$103,3,FALSE),"")</f>
        <v>48000</v>
      </c>
      <c r="P562" s="2"/>
      <c r="Q562" s="2">
        <f t="shared" si="21"/>
        <v>29</v>
      </c>
      <c r="R562" s="15">
        <f>IFERROR(LOOKUP(Q562,Masterline!$A$2:$A$34,Masterline!$D$2:$D$34)-(Q562-INT(Q562))*LOOKUP(Q562,Masterline!$A$2:$A$34,Masterline!$E$2:$E$34),"")</f>
        <v>2.772</v>
      </c>
      <c r="S562" s="181">
        <f>IFERROR((Q562)*VLOOKUP(C562,'SIEMB. CAMAGUI'!$B$2:$C$103,2,FALSE)*(N562-0.002222*7)*((J562+R562)/2/100)/1000,"")</f>
        <v>322.6253406</v>
      </c>
      <c r="T562" s="173">
        <f t="shared" si="22"/>
        <v>80.65633514</v>
      </c>
      <c r="U562" s="71">
        <f t="shared" si="25"/>
        <v>0</v>
      </c>
    </row>
    <row r="563">
      <c r="A563" s="109">
        <v>45607.0</v>
      </c>
      <c r="B563" s="2">
        <v>1.0</v>
      </c>
      <c r="C563" s="2" t="s">
        <v>337</v>
      </c>
      <c r="D563" s="9">
        <v>525.0</v>
      </c>
      <c r="E563" s="9">
        <v>3375.0</v>
      </c>
      <c r="F563" s="2" t="s">
        <v>80</v>
      </c>
      <c r="G563" s="17">
        <f t="array" ref="G563">IFERROR(E563*INDEX(PRECIOS!$B$2:$E$44,MATCH(F563,PRECIOS!$B$2:$B$44,0),4),"")</f>
        <v>3645</v>
      </c>
      <c r="H563" s="9">
        <v>15.37</v>
      </c>
      <c r="I563" s="2">
        <f t="shared" si="26"/>
        <v>4.07</v>
      </c>
      <c r="J563" s="15">
        <f>IFERROR(LOOKUP(H563,Masterline!$A$2:$A$34,Masterline!$D$2:$D$34)-(H563-INT(H563))*LOOKUP(H563,Masterline!$A$2:$A$34,Masterline!$E$2:$E$34),"")</f>
        <v>3.8796</v>
      </c>
      <c r="K563" s="28">
        <f t="shared" si="23"/>
        <v>880437.4053</v>
      </c>
      <c r="L563" s="117">
        <f>iferror(E563/(VLOOKUP(C563,'SIEMB. CAMAGUI'!$B$2:$C$103,2,FALSE)*N563*I563/1000),"")</f>
        <v>0.9871884872</v>
      </c>
      <c r="M563" s="118">
        <f>IFERROR(K563/VLOOKUP(C563,'SIEMB. CAMAGUI'!$B$2:$C$103,2,FALSE),"")</f>
        <v>0.8385118146</v>
      </c>
      <c r="N563" s="23">
        <v>0.8</v>
      </c>
      <c r="O563" s="71">
        <f>IFERROR(N563*VLOOKUP(C563,'SIEMB. CAMAGUI'!$B$2:$D$103,3,FALSE),"")</f>
        <v>102564.1026</v>
      </c>
      <c r="P563" s="2">
        <v>3.2</v>
      </c>
      <c r="Q563" s="2">
        <f t="shared" si="21"/>
        <v>18.57</v>
      </c>
      <c r="R563" s="15">
        <f>IFERROR(LOOKUP(Q563,Masterline!$A$2:$A$34,Masterline!$D$2:$D$34)-(Q563-INT(Q563))*LOOKUP(Q563,Masterline!$A$2:$A$34,Masterline!$E$2:$E$34),"")</f>
        <v>3.46644</v>
      </c>
      <c r="S563" s="181">
        <f>IFERROR((Q563)*VLOOKUP(C563,'SIEMB. CAMAGUI'!$B$2:$C$103,2,FALSE)*(N563-0.002222*7)*((J563+R563)/2/100)/1000,"")</f>
        <v>561.8075209</v>
      </c>
      <c r="T563" s="173">
        <f t="shared" si="22"/>
        <v>9.201880215</v>
      </c>
      <c r="U563" s="71">
        <f t="shared" si="25"/>
        <v>13532.32292</v>
      </c>
    </row>
    <row r="564">
      <c r="A564" s="109">
        <v>45607.0</v>
      </c>
      <c r="B564" s="2">
        <v>2.0</v>
      </c>
      <c r="C564" s="2" t="s">
        <v>339</v>
      </c>
      <c r="D564" s="9">
        <v>300.0</v>
      </c>
      <c r="E564" s="9">
        <v>1950.0</v>
      </c>
      <c r="F564" s="2" t="s">
        <v>103</v>
      </c>
      <c r="G564" s="17">
        <f t="array" ref="G564">IFERROR(E564*INDEX(PRECIOS!$B$2:$E$44,MATCH(F564,PRECIOS!$B$2:$B$44,0),4),"")</f>
        <v>1950</v>
      </c>
      <c r="H564" s="9">
        <v>15.21</v>
      </c>
      <c r="I564" s="2">
        <f t="shared" si="26"/>
        <v>3.72</v>
      </c>
      <c r="J564" s="15">
        <f>IFERROR(LOOKUP(H564,Masterline!$A$2:$A$34,Masterline!$D$2:$D$34)-(H564-INT(H564))*LOOKUP(H564,Masterline!$A$2:$A$34,Masterline!$E$2:$E$34),"")</f>
        <v>3.8988</v>
      </c>
      <c r="K564" s="28">
        <f t="shared" si="23"/>
        <v>505895.811</v>
      </c>
      <c r="L564" s="117">
        <f>iferror(E564/(VLOOKUP(C564,'SIEMB. CAMAGUI'!$B$2:$C$103,2,FALSE)*N564*I564/1000),"")</f>
        <v>1.058976865</v>
      </c>
      <c r="M564" s="118">
        <f>IFERROR(K564/VLOOKUP(C564,'SIEMB. CAMAGUI'!$B$2:$C$103,2,FALSE),"")</f>
        <v>0.5621064566</v>
      </c>
      <c r="N564" s="23">
        <v>0.55</v>
      </c>
      <c r="O564" s="71">
        <f>IFERROR(N564*VLOOKUP(C564,'SIEMB. CAMAGUI'!$B$2:$D$103,3,FALSE),"")</f>
        <v>82500</v>
      </c>
      <c r="P564" s="2">
        <v>3.0</v>
      </c>
      <c r="Q564" s="2">
        <f t="shared" si="21"/>
        <v>18.21</v>
      </c>
      <c r="R564" s="15">
        <f>IFERROR(LOOKUP(Q564,Masterline!$A$2:$A$34,Masterline!$D$2:$D$34)-(Q564-INT(Q564))*LOOKUP(Q564,Masterline!$A$2:$A$34,Masterline!$E$2:$E$34),"")</f>
        <v>3.50532</v>
      </c>
      <c r="S564" s="181">
        <f>IFERROR((Q564)*VLOOKUP(C564,'SIEMB. CAMAGUI'!$B$2:$C$103,2,FALSE)*(N564-0.002222*7)*((J564+R564)/2/100)/1000,"")</f>
        <v>324.2647494</v>
      </c>
      <c r="T564" s="173">
        <f t="shared" si="22"/>
        <v>6.066187352</v>
      </c>
      <c r="U564" s="71">
        <f t="shared" si="25"/>
        <v>7694.675285</v>
      </c>
    </row>
    <row r="565">
      <c r="A565" s="109">
        <v>45607.0</v>
      </c>
      <c r="B565" s="2">
        <v>3.0</v>
      </c>
      <c r="C565" s="2" t="s">
        <v>340</v>
      </c>
      <c r="D565" s="9">
        <v>475.0</v>
      </c>
      <c r="E565" s="9">
        <v>3000.0</v>
      </c>
      <c r="F565" s="2" t="s">
        <v>103</v>
      </c>
      <c r="G565" s="17">
        <f t="array" ref="G565">IFERROR(E565*INDEX(PRECIOS!$B$2:$E$44,MATCH(F565,PRECIOS!$B$2:$B$44,0),4),"")</f>
        <v>3000</v>
      </c>
      <c r="H565" s="9">
        <v>14.28</v>
      </c>
      <c r="I565" s="2">
        <f t="shared" si="26"/>
        <v>4.16</v>
      </c>
      <c r="J565" s="15">
        <f>IFERROR(LOOKUP(H565,Masterline!$A$2:$A$34,Masterline!$D$2:$D$34)-(H565-INT(H565))*LOOKUP(H565,Masterline!$A$2:$A$34,Masterline!$E$2:$E$34),"")</f>
        <v>4.03968</v>
      </c>
      <c r="K565" s="28">
        <f t="shared" si="23"/>
        <v>823414.3626</v>
      </c>
      <c r="L565" s="117">
        <f>iferror(E565/(VLOOKUP(C565,'SIEMB. CAMAGUI'!$B$2:$C$103,2,FALSE)*N565*I565/1000),"")</f>
        <v>0.9157509158</v>
      </c>
      <c r="M565" s="118">
        <f>IFERROR(K565/VLOOKUP(C565,'SIEMB. CAMAGUI'!$B$2:$C$103,2,FALSE),"")</f>
        <v>0.7842041548</v>
      </c>
      <c r="N565" s="23">
        <v>0.75</v>
      </c>
      <c r="O565" s="71">
        <f>IFERROR(N565*VLOOKUP(C565,'SIEMB. CAMAGUI'!$B$2:$D$103,3,FALSE),"")</f>
        <v>112500</v>
      </c>
      <c r="P565" s="2">
        <v>3.3</v>
      </c>
      <c r="Q565" s="2">
        <f t="shared" si="21"/>
        <v>17.58</v>
      </c>
      <c r="R565" s="15">
        <f>IFERROR(LOOKUP(Q565,Masterline!$A$2:$A$34,Masterline!$D$2:$D$34)-(Q565-INT(Q565))*LOOKUP(Q565,Masterline!$A$2:$A$34,Masterline!$E$2:$E$34),"")</f>
        <v>3.58536</v>
      </c>
      <c r="S565" s="181">
        <f>IFERROR((Q565)*VLOOKUP(C565,'SIEMB. CAMAGUI'!$B$2:$C$103,2,FALSE)*(N565-0.002222*7)*((J565+R565)/2/100)/1000,"")</f>
        <v>516.8686249</v>
      </c>
      <c r="T565" s="173">
        <f t="shared" si="22"/>
        <v>10.46715622</v>
      </c>
      <c r="U565" s="71">
        <f t="shared" si="25"/>
        <v>11758.3571</v>
      </c>
    </row>
    <row r="566">
      <c r="A566" s="109">
        <v>45607.0</v>
      </c>
      <c r="B566" s="2">
        <v>4.0</v>
      </c>
      <c r="C566" s="2" t="s">
        <v>341</v>
      </c>
      <c r="D566" s="9">
        <v>37.5</v>
      </c>
      <c r="F566" s="2" t="s">
        <v>107</v>
      </c>
      <c r="G566" s="17">
        <f t="array" ref="G566">IFERROR(E566*INDEX(PRECIOS!$B$2:$E$44,MATCH(F566,PRECIOS!$B$2:$B$44,0),4),"")</f>
        <v>0</v>
      </c>
      <c r="H566" s="9">
        <v>0.83</v>
      </c>
      <c r="I566" s="2">
        <f t="shared" si="26"/>
        <v>0</v>
      </c>
      <c r="J566" s="15">
        <f>IFERROR(LOOKUP(H566,Masterline!$A$2:$A$34,Masterline!$D$2:$D$34)-(H566-INT(H566))*LOOKUP(H566,Masterline!$A$2:$A$34,Masterline!$E$2:$E$34),"")</f>
        <v>14.55036</v>
      </c>
      <c r="K566" s="28">
        <f t="shared" si="23"/>
        <v>310512.7495</v>
      </c>
      <c r="L566" s="117" t="str">
        <f>iferror(E566/(VLOOKUP(C566,'SIEMB. CAMAGUI'!$B$2:$C$103,2,FALSE)*N566*I566/1000),"")</f>
        <v/>
      </c>
      <c r="M566" s="118">
        <f>IFERROR(K566/VLOOKUP(C566,'SIEMB. CAMAGUI'!$B$2:$C$103,2,FALSE),"")</f>
        <v>0.4282934475</v>
      </c>
      <c r="N566" s="23">
        <v>0.5</v>
      </c>
      <c r="O566" s="71">
        <f>IFERROR(N566*VLOOKUP(C566,'SIEMB. CAMAGUI'!$B$2:$D$103,3,FALSE),"")</f>
        <v>75520.83333</v>
      </c>
      <c r="P566" s="2">
        <v>1.2</v>
      </c>
      <c r="Q566" s="2">
        <f t="shared" si="21"/>
        <v>2.03</v>
      </c>
      <c r="R566" s="15">
        <f>IFERROR(LOOKUP(Q566,Masterline!$A$2:$A$34,Masterline!$D$2:$D$34)-(Q566-INT(Q566))*LOOKUP(Q566,Masterline!$A$2:$A$34,Masterline!$E$2:$E$34),"")</f>
        <v>11.0328</v>
      </c>
      <c r="S566" s="181">
        <f>IFERROR((Q566)*VLOOKUP(C566,'SIEMB. CAMAGUI'!$B$2:$C$103,2,FALSE)*(N566-0.002222*7)*((J566+R566)/2/100)/1000,"")</f>
        <v>91.20184206</v>
      </c>
      <c r="T566" s="173">
        <f t="shared" si="22"/>
        <v>13.42546052</v>
      </c>
      <c r="U566" s="71">
        <f t="shared" si="25"/>
        <v>257.725582</v>
      </c>
    </row>
    <row r="567">
      <c r="A567" s="109">
        <v>45607.0</v>
      </c>
      <c r="B567" s="2">
        <v>5.0</v>
      </c>
      <c r="C567" s="2" t="s">
        <v>343</v>
      </c>
      <c r="D567" s="9">
        <v>25.0</v>
      </c>
      <c r="F567" s="2" t="s">
        <v>107</v>
      </c>
      <c r="G567" s="17">
        <f t="array" ref="G567">IFERROR(E567*INDEX(PRECIOS!$B$2:$E$44,MATCH(F567,PRECIOS!$B$2:$B$44,0),4),"")</f>
        <v>0</v>
      </c>
      <c r="H567" s="9">
        <v>0.6</v>
      </c>
      <c r="I567" s="2">
        <f t="shared" si="26"/>
        <v>0</v>
      </c>
      <c r="J567" s="15">
        <f>IFERROR(LOOKUP(H567,Masterline!$A$2:$A$34,Masterline!$D$2:$D$34)-(H567-INT(H567))*LOOKUP(H567,Masterline!$A$2:$A$34,Masterline!$E$2:$E$34),"")</f>
        <v>15.1272</v>
      </c>
      <c r="K567" s="28">
        <f t="shared" si="23"/>
        <v>275442.0294</v>
      </c>
      <c r="L567" s="117" t="str">
        <f>iferror(E567/(VLOOKUP(C567,'SIEMB. CAMAGUI'!$B$2:$C$103,2,FALSE)*N567*I567/1000),"")</f>
        <v/>
      </c>
      <c r="M567" s="118">
        <f>IFERROR(K567/VLOOKUP(C567,'SIEMB. CAMAGUI'!$B$2:$C$103,2,FALSE),"")</f>
        <v>0.4237569683</v>
      </c>
      <c r="N567" s="23">
        <v>0.5</v>
      </c>
      <c r="O567" s="71">
        <f>IFERROR(N567*VLOOKUP(C567,'SIEMB. CAMAGUI'!$B$2:$D$103,3,FALSE),"")</f>
        <v>77380.95238</v>
      </c>
      <c r="P567" s="2">
        <v>1.4</v>
      </c>
      <c r="Q567" s="2">
        <f t="shared" si="21"/>
        <v>2</v>
      </c>
      <c r="R567" s="15">
        <f>IFERROR(LOOKUP(Q567,Masterline!$A$2:$A$34,Masterline!$D$2:$D$34)-(Q567-INT(Q567))*LOOKUP(Q567,Masterline!$A$2:$A$34,Masterline!$E$2:$E$34),"")</f>
        <v>11.076</v>
      </c>
      <c r="S567" s="181">
        <f>IFERROR((Q567)*VLOOKUP(C567,'SIEMB. CAMAGUI'!$B$2:$C$103,2,FALSE)*(N567-0.002222*7)*((J567+R567)/2/100)/1000,"")</f>
        <v>82.51123028</v>
      </c>
      <c r="T567" s="173">
        <f t="shared" si="22"/>
        <v>14.37780757</v>
      </c>
      <c r="U567" s="71">
        <f t="shared" si="25"/>
        <v>165.2652176</v>
      </c>
    </row>
    <row r="568">
      <c r="A568" s="109">
        <v>45614.0</v>
      </c>
      <c r="B568" s="2">
        <v>1.0</v>
      </c>
      <c r="C568" s="2" t="s">
        <v>337</v>
      </c>
      <c r="D568" s="9">
        <v>575.0</v>
      </c>
      <c r="E568" s="9">
        <v>3925.0</v>
      </c>
      <c r="F568" s="2" t="s">
        <v>80</v>
      </c>
      <c r="G568" s="17">
        <f t="array" ref="G568">IFERROR(E568*INDEX(PRECIOS!$B$2:$E$44,MATCH(F568,PRECIOS!$B$2:$B$44,0),4),"")</f>
        <v>4239</v>
      </c>
      <c r="H568" s="9">
        <v>19.88</v>
      </c>
      <c r="I568" s="2">
        <f t="shared" si="26"/>
        <v>4.51</v>
      </c>
      <c r="J568" s="15">
        <f>IFERROR(LOOKUP(H568,Masterline!$A$2:$A$34,Masterline!$D$2:$D$34)-(H568-INT(H568))*LOOKUP(H568,Masterline!$A$2:$A$34,Masterline!$E$2:$E$34),"")</f>
        <v>3.32352</v>
      </c>
      <c r="K568" s="28">
        <f t="shared" si="23"/>
        <v>870268.3073</v>
      </c>
      <c r="L568" s="117">
        <f>iferror(E568/(VLOOKUP(C568,'SIEMB. CAMAGUI'!$B$2:$C$103,2,FALSE)*N568*I568/1000),"")</f>
        <v>1.036057438</v>
      </c>
      <c r="M568" s="118">
        <f>IFERROR(K568/VLOOKUP(C568,'SIEMB. CAMAGUI'!$B$2:$C$103,2,FALSE),"")</f>
        <v>0.8288269594</v>
      </c>
      <c r="N568" s="23">
        <v>0.8</v>
      </c>
      <c r="O568" s="71">
        <f>IFERROR(N568*VLOOKUP(C568,'SIEMB. CAMAGUI'!$B$2:$D$103,3,FALSE),"")</f>
        <v>102564.1026</v>
      </c>
      <c r="P568" s="2">
        <v>3.5</v>
      </c>
      <c r="Q568" s="2">
        <f t="shared" si="21"/>
        <v>23.38</v>
      </c>
      <c r="R568" s="15">
        <f>IFERROR(LOOKUP(Q568,Masterline!$A$2:$A$34,Masterline!$D$2:$D$34)-(Q568-INT(Q568))*LOOKUP(Q568,Masterline!$A$2:$A$34,Masterline!$E$2:$E$34),"")</f>
        <v>3.24408</v>
      </c>
      <c r="S568" s="181">
        <f>IFERROR((Q568)*VLOOKUP(C568,'SIEMB. CAMAGUI'!$B$2:$C$103,2,FALSE)*(N568-0.002222*7)*((J568+R568)/2/100)/1000,"")</f>
        <v>632.3733471</v>
      </c>
      <c r="T568" s="173">
        <f t="shared" si="22"/>
        <v>14.34333677</v>
      </c>
      <c r="U568" s="71">
        <f t="shared" si="25"/>
        <v>17300.93395</v>
      </c>
    </row>
    <row r="569">
      <c r="A569" s="109">
        <v>45614.0</v>
      </c>
      <c r="B569" s="2">
        <v>2.0</v>
      </c>
      <c r="C569" s="2" t="s">
        <v>339</v>
      </c>
      <c r="D569" s="9">
        <v>325.0</v>
      </c>
      <c r="E569" s="9">
        <v>2300.0</v>
      </c>
      <c r="F569" s="2" t="s">
        <v>103</v>
      </c>
      <c r="G569" s="17">
        <f t="array" ref="G569">IFERROR(E569*INDEX(PRECIOS!$B$2:$E$44,MATCH(F569,PRECIOS!$B$2:$B$44,0),4),"")</f>
        <v>2300</v>
      </c>
      <c r="H569" s="9">
        <v>20.0</v>
      </c>
      <c r="I569" s="2">
        <f t="shared" si="26"/>
        <v>4.79</v>
      </c>
      <c r="J569" s="15">
        <f>IFERROR(LOOKUP(H569,Masterline!$A$2:$A$34,Masterline!$D$2:$D$34)-(H569-INT(H569))*LOOKUP(H569,Masterline!$A$2:$A$34,Masterline!$E$2:$E$34),"")</f>
        <v>3.3</v>
      </c>
      <c r="K569" s="28">
        <f t="shared" si="23"/>
        <v>492424.2424</v>
      </c>
      <c r="L569" s="117">
        <f>iferror(E569/(VLOOKUP(C569,'SIEMB. CAMAGUI'!$B$2:$C$103,2,FALSE)*N569*I569/1000),"")</f>
        <v>0.970034373</v>
      </c>
      <c r="M569" s="118">
        <f>IFERROR(K569/VLOOKUP(C569,'SIEMB. CAMAGUI'!$B$2:$C$103,2,FALSE),"")</f>
        <v>0.5471380471</v>
      </c>
      <c r="N569" s="23">
        <v>0.55</v>
      </c>
      <c r="O569" s="71">
        <f>IFERROR(N569*VLOOKUP(C569,'SIEMB. CAMAGUI'!$B$2:$D$103,3,FALSE),"")</f>
        <v>82500</v>
      </c>
      <c r="P569" s="2">
        <v>3.5</v>
      </c>
      <c r="Q569" s="2">
        <f t="shared" si="21"/>
        <v>23.5</v>
      </c>
      <c r="R569" s="15">
        <f>IFERROR(LOOKUP(Q569,Masterline!$A$2:$A$34,Masterline!$D$2:$D$34)-(Q569-INT(Q569))*LOOKUP(Q569,Masterline!$A$2:$A$34,Masterline!$E$2:$E$34),"")</f>
        <v>3.234</v>
      </c>
      <c r="S569" s="181">
        <f>IFERROR((Q569)*VLOOKUP(C569,'SIEMB. CAMAGUI'!$B$2:$C$103,2,FALSE)*(N569-0.002222*7)*((J569+R569)/2/100)/1000,"")</f>
        <v>369.2864198</v>
      </c>
      <c r="T569" s="173">
        <f t="shared" si="22"/>
        <v>11.07160496</v>
      </c>
      <c r="U569" s="71">
        <f t="shared" si="25"/>
        <v>9848.484848</v>
      </c>
    </row>
    <row r="570">
      <c r="A570" s="109">
        <v>45614.0</v>
      </c>
      <c r="B570" s="2">
        <v>3.0</v>
      </c>
      <c r="C570" s="2" t="s">
        <v>340</v>
      </c>
      <c r="D570" s="9">
        <v>550.0</v>
      </c>
      <c r="E570" s="9">
        <v>3675.0</v>
      </c>
      <c r="F570" s="2" t="s">
        <v>80</v>
      </c>
      <c r="G570" s="17">
        <f t="array" ref="G570">IFERROR(E570*INDEX(PRECIOS!$B$2:$E$44,MATCH(F570,PRECIOS!$B$2:$B$44,0),4),"")</f>
        <v>3969</v>
      </c>
      <c r="H570" s="9">
        <v>17.73</v>
      </c>
      <c r="I570" s="2">
        <f t="shared" si="26"/>
        <v>3.45</v>
      </c>
      <c r="J570" s="15">
        <f>IFERROR(LOOKUP(H570,Masterline!$A$2:$A$34,Masterline!$D$2:$D$34)-(H570-INT(H570))*LOOKUP(H570,Masterline!$A$2:$A$34,Masterline!$E$2:$E$34),"")</f>
        <v>3.56916</v>
      </c>
      <c r="K570" s="28">
        <f t="shared" si="23"/>
        <v>869136.3958</v>
      </c>
      <c r="L570" s="117">
        <f>iferror(E570/(VLOOKUP(C570,'SIEMB. CAMAGUI'!$B$2:$C$103,2,FALSE)*N570*I570/1000),"")</f>
        <v>1.309022908</v>
      </c>
      <c r="M570" s="118">
        <f>IFERROR(K570/VLOOKUP(C570,'SIEMB. CAMAGUI'!$B$2:$C$103,2,FALSE),"")</f>
        <v>0.8277489484</v>
      </c>
      <c r="N570" s="23">
        <v>0.775</v>
      </c>
      <c r="O570" s="71">
        <f>IFERROR(N570*VLOOKUP(C570,'SIEMB. CAMAGUI'!$B$2:$D$103,3,FALSE),"")</f>
        <v>116250</v>
      </c>
      <c r="P570" s="2">
        <v>3.0</v>
      </c>
      <c r="Q570" s="2">
        <f t="shared" si="21"/>
        <v>20.73</v>
      </c>
      <c r="R570" s="15">
        <f>IFERROR(LOOKUP(Q570,Masterline!$A$2:$A$34,Masterline!$D$2:$D$34)-(Q570-INT(Q570))*LOOKUP(Q570,Masterline!$A$2:$A$34,Masterline!$E$2:$E$34),"")</f>
        <v>3.22992</v>
      </c>
      <c r="S570" s="181">
        <f>IFERROR((Q570)*VLOOKUP(C570,'SIEMB. CAMAGUI'!$B$2:$C$103,2,FALSE)*(N570-0.002222*7)*((J570+R570)/2/100)/1000,"")</f>
        <v>561.960326</v>
      </c>
      <c r="T570" s="173">
        <f t="shared" si="22"/>
        <v>2.990081498</v>
      </c>
      <c r="U570" s="71">
        <f t="shared" si="25"/>
        <v>15409.7883</v>
      </c>
    </row>
    <row r="571">
      <c r="A571" s="109">
        <v>45614.0</v>
      </c>
      <c r="B571" s="2">
        <v>4.0</v>
      </c>
      <c r="C571" s="2" t="s">
        <v>341</v>
      </c>
      <c r="D571" s="9">
        <v>100.0</v>
      </c>
      <c r="E571" s="9">
        <v>523.0</v>
      </c>
      <c r="F571" s="2" t="s">
        <v>107</v>
      </c>
      <c r="G571" s="17">
        <f t="array" ref="G571">IFERROR(E571*INDEX(PRECIOS!$B$2:$E$44,MATCH(F571,PRECIOS!$B$2:$B$44,0),4),"")</f>
        <v>742.4508</v>
      </c>
      <c r="H571" s="9">
        <v>2.97</v>
      </c>
      <c r="I571" s="2">
        <f t="shared" si="26"/>
        <v>2.14</v>
      </c>
      <c r="J571" s="15">
        <f>IFERROR(LOOKUP(H571,Masterline!$A$2:$A$34,Masterline!$D$2:$D$34)-(H571-INT(H571))*LOOKUP(H571,Masterline!$A$2:$A$34,Masterline!$E$2:$E$34),"")</f>
        <v>9.6792</v>
      </c>
      <c r="K571" s="28">
        <f t="shared" si="23"/>
        <v>347859.6751</v>
      </c>
      <c r="L571" s="117">
        <f>iferror(E571/(VLOOKUP(C571,'SIEMB. CAMAGUI'!$B$2:$C$103,2,FALSE)*N571*I571/1000),"")</f>
        <v>0.5186048241</v>
      </c>
      <c r="M571" s="118">
        <f>IFERROR(K571/VLOOKUP(C571,'SIEMB. CAMAGUI'!$B$2:$C$103,2,FALSE),"")</f>
        <v>0.4798064484</v>
      </c>
      <c r="N571" s="23">
        <v>0.65</v>
      </c>
      <c r="O571" s="71">
        <f>IFERROR(N571*VLOOKUP(C571,'SIEMB. CAMAGUI'!$B$2:$D$103,3,FALSE),"")</f>
        <v>98177.08333</v>
      </c>
      <c r="P571" s="2">
        <v>2.25</v>
      </c>
      <c r="Q571" s="2">
        <f t="shared" si="21"/>
        <v>5.22</v>
      </c>
      <c r="R571" s="15">
        <f>IFERROR(LOOKUP(Q571,Masterline!$A$2:$A$34,Masterline!$D$2:$D$34)-(Q571-INT(Q571))*LOOKUP(Q571,Masterline!$A$2:$A$34,Masterline!$E$2:$E$34),"")</f>
        <v>7.34928</v>
      </c>
      <c r="S571" s="181">
        <f>IFERROR((Q571)*VLOOKUP(C571,'SIEMB. CAMAGUI'!$B$2:$C$103,2,FALSE)*(N571-0.002222*7)*((J571+R571)/2/100)/1000,"")</f>
        <v>204.4320865</v>
      </c>
      <c r="T571" s="173">
        <f t="shared" si="22"/>
        <v>26.10802162</v>
      </c>
      <c r="U571" s="71">
        <f t="shared" si="25"/>
        <v>1033.143235</v>
      </c>
    </row>
    <row r="572">
      <c r="A572" s="109">
        <v>45614.0</v>
      </c>
      <c r="B572" s="2">
        <v>5.0</v>
      </c>
      <c r="C572" s="2" t="s">
        <v>343</v>
      </c>
      <c r="D572" s="9">
        <v>88.0</v>
      </c>
      <c r="E572" s="9">
        <v>426.0</v>
      </c>
      <c r="F572" s="2" t="s">
        <v>107</v>
      </c>
      <c r="G572" s="17">
        <f t="array" ref="G572">IFERROR(E572*INDEX(PRECIOS!$B$2:$E$44,MATCH(F572,PRECIOS!$B$2:$B$44,0),4),"")</f>
        <v>604.7496</v>
      </c>
      <c r="H572" s="9">
        <v>2.55</v>
      </c>
      <c r="I572" s="2">
        <f t="shared" si="26"/>
        <v>1.95</v>
      </c>
      <c r="J572" s="15">
        <f>IFERROR(LOOKUP(H572,Masterline!$A$2:$A$34,Masterline!$D$2:$D$34)-(H572-INT(H572))*LOOKUP(H572,Masterline!$A$2:$A$34,Masterline!$E$2:$E$34),"")</f>
        <v>10.284</v>
      </c>
      <c r="K572" s="28">
        <f t="shared" si="23"/>
        <v>335567.9106</v>
      </c>
      <c r="L572" s="117">
        <f>iferror(E572/(VLOOKUP(C572,'SIEMB. CAMAGUI'!$B$2:$C$103,2,FALSE)*N572*I572/1000),"")</f>
        <v>0.5170687301</v>
      </c>
      <c r="M572" s="118">
        <f>IFERROR(K572/VLOOKUP(C572,'SIEMB. CAMAGUI'!$B$2:$C$103,2,FALSE),"")</f>
        <v>0.5162583239</v>
      </c>
      <c r="N572" s="23">
        <v>0.65</v>
      </c>
      <c r="O572" s="71">
        <f>IFERROR(N572*VLOOKUP(C572,'SIEMB. CAMAGUI'!$B$2:$D$103,3,FALSE),"")</f>
        <v>100595.2381</v>
      </c>
      <c r="P572" s="2">
        <v>2.6</v>
      </c>
      <c r="Q572" s="2">
        <f t="shared" si="21"/>
        <v>5.15</v>
      </c>
      <c r="R572" s="15">
        <f>IFERROR(LOOKUP(Q572,Masterline!$A$2:$A$34,Masterline!$D$2:$D$34)-(Q572-INT(Q572))*LOOKUP(Q572,Masterline!$A$2:$A$34,Masterline!$E$2:$E$34),"")</f>
        <v>7.3896</v>
      </c>
      <c r="S572" s="181">
        <f>IFERROR((Q572)*VLOOKUP(C572,'SIEMB. CAMAGUI'!$B$2:$C$103,2,FALSE)*(N572-0.002222*7)*((J572+R572)/2/100)/1000,"")</f>
        <v>187.676664</v>
      </c>
      <c r="T572" s="173">
        <f t="shared" si="22"/>
        <v>24.919166</v>
      </c>
      <c r="U572" s="71">
        <f t="shared" si="25"/>
        <v>855.6981719</v>
      </c>
    </row>
    <row r="573">
      <c r="A573" s="109">
        <v>45614.0</v>
      </c>
      <c r="B573" s="2">
        <v>6.0</v>
      </c>
      <c r="C573" s="2" t="s">
        <v>345</v>
      </c>
      <c r="D573" s="9">
        <v>50.0</v>
      </c>
      <c r="E573" s="9">
        <v>363.0</v>
      </c>
      <c r="F573" s="2" t="s">
        <v>107</v>
      </c>
      <c r="G573" s="17">
        <f t="array" ref="G573">IFERROR(E573*INDEX(PRECIOS!$B$2:$E$44,MATCH(F573,PRECIOS!$B$2:$B$44,0),4),"")</f>
        <v>515.3148</v>
      </c>
      <c r="H573" s="9">
        <v>1.92</v>
      </c>
      <c r="I573" s="2">
        <f t="shared" si="26"/>
        <v>0</v>
      </c>
      <c r="J573" s="15">
        <f>IFERROR(LOOKUP(H573,Masterline!$A$2:$A$34,Masterline!$D$2:$D$34)-(H573-INT(H573))*LOOKUP(H573,Masterline!$A$2:$A$34,Masterline!$E$2:$E$34),"")</f>
        <v>12.38976</v>
      </c>
      <c r="K573" s="28">
        <f t="shared" si="23"/>
        <v>210187.0147</v>
      </c>
      <c r="L573" s="117" t="str">
        <f>iferror(E573/(VLOOKUP(C573,'SIEMB. CAMAGUI'!$B$2:$C$103,2,FALSE)*N573*I573/1000),"")</f>
        <v/>
      </c>
      <c r="M573" s="118">
        <f>IFERROR(K573/VLOOKUP(C573,'SIEMB. CAMAGUI'!$B$2:$C$103,2,FALSE),"")</f>
        <v>0.2335411274</v>
      </c>
      <c r="N573" s="23">
        <v>0.625</v>
      </c>
      <c r="O573" s="71">
        <f>IFERROR(N573*VLOOKUP(C573,'SIEMB. CAMAGUI'!$B$2:$D$103,3,FALSE),"")</f>
        <v>64285.71429</v>
      </c>
      <c r="P573" s="2">
        <v>2.2</v>
      </c>
      <c r="Q573" s="2">
        <f t="shared" si="21"/>
        <v>4.12</v>
      </c>
      <c r="R573" s="15">
        <f>IFERROR(LOOKUP(Q573,Masterline!$A$2:$A$34,Masterline!$D$2:$D$34)-(Q573-INT(Q573))*LOOKUP(Q573,Masterline!$A$2:$A$34,Masterline!$E$2:$E$34),"")</f>
        <v>8.39616</v>
      </c>
      <c r="S573" s="181">
        <f>IFERROR((Q573)*VLOOKUP(C573,'SIEMB. CAMAGUI'!$B$2:$C$103,2,FALSE)*(N573-0.002222*7)*((J573+R573)/2/100)/1000,"")</f>
        <v>234.8627881</v>
      </c>
      <c r="T573" s="173">
        <f t="shared" si="22"/>
        <v>46.21569703</v>
      </c>
      <c r="U573" s="71">
        <f t="shared" si="25"/>
        <v>403.5590681</v>
      </c>
    </row>
    <row r="574">
      <c r="A574" s="109">
        <v>45621.0</v>
      </c>
      <c r="B574" s="2">
        <v>1.0</v>
      </c>
      <c r="C574" s="2" t="s">
        <v>337</v>
      </c>
      <c r="D574" s="9">
        <v>600.0</v>
      </c>
      <c r="E574" s="9">
        <v>4175.0</v>
      </c>
      <c r="F574" s="2" t="s">
        <v>80</v>
      </c>
      <c r="G574" s="17">
        <f t="array" ref="G574">IFERROR(E574*INDEX(PRECIOS!$B$2:$E$44,MATCH(F574,PRECIOS!$B$2:$B$44,0),4),"")</f>
        <v>4509</v>
      </c>
      <c r="H574" s="9">
        <v>22.31</v>
      </c>
      <c r="I574" s="2">
        <f t="shared" si="26"/>
        <v>2.43</v>
      </c>
      <c r="J574" s="15">
        <f>IFERROR(LOOKUP(H574,Masterline!$A$2:$A$34,Masterline!$D$2:$D$34)-(H574-INT(H574))*LOOKUP(H574,Masterline!$A$2:$A$34,Masterline!$E$2:$E$34),"")</f>
        <v>3.22596</v>
      </c>
      <c r="K574" s="28">
        <f t="shared" si="23"/>
        <v>833667.1754</v>
      </c>
      <c r="L574" s="117">
        <f>iferror(E574/(VLOOKUP(C574,'SIEMB. CAMAGUI'!$B$2:$C$103,2,FALSE)*N574*I574/1000),"")</f>
        <v>2.045365471</v>
      </c>
      <c r="M574" s="118">
        <f>IFERROR(K574/VLOOKUP(C574,'SIEMB. CAMAGUI'!$B$2:$C$103,2,FALSE),"")</f>
        <v>0.7939687384</v>
      </c>
      <c r="N574" s="23">
        <v>0.8</v>
      </c>
      <c r="O574" s="71">
        <f>IFERROR(N574*VLOOKUP(C574,'SIEMB. CAMAGUI'!$B$2:$D$103,3,FALSE),"")</f>
        <v>102564.1026</v>
      </c>
      <c r="P574" s="2">
        <v>3.0</v>
      </c>
      <c r="Q574" s="2">
        <f t="shared" si="21"/>
        <v>25.31</v>
      </c>
      <c r="R574" s="15">
        <f>IFERROR(LOOKUP(Q574,Masterline!$A$2:$A$34,Masterline!$D$2:$D$34)-(Q574-INT(Q574))*LOOKUP(Q574,Masterline!$A$2:$A$34,Masterline!$E$2:$E$34),"")</f>
        <v>3.15852</v>
      </c>
      <c r="S574" s="181">
        <f>IFERROR((Q574)*VLOOKUP(C574,'SIEMB. CAMAGUI'!$B$2:$C$103,2,FALSE)*(N574-0.002222*7)*((J574+R574)/2/100)/1000,"")</f>
        <v>665.4876989</v>
      </c>
      <c r="T574" s="173">
        <f t="shared" si="22"/>
        <v>16.37192472</v>
      </c>
      <c r="U574" s="71">
        <f t="shared" si="25"/>
        <v>18599.11468</v>
      </c>
    </row>
    <row r="575">
      <c r="A575" s="109">
        <v>45621.0</v>
      </c>
      <c r="B575" s="2">
        <v>2.0</v>
      </c>
      <c r="C575" s="2" t="s">
        <v>339</v>
      </c>
      <c r="D575" s="9">
        <v>325.0</v>
      </c>
      <c r="E575" s="9">
        <v>2450.0</v>
      </c>
      <c r="F575" s="2" t="s">
        <v>103</v>
      </c>
      <c r="G575" s="17">
        <f t="array" ref="G575">IFERROR(E575*INDEX(PRECIOS!$B$2:$E$44,MATCH(F575,PRECIOS!$B$2:$B$44,0),4),"")</f>
        <v>2450</v>
      </c>
      <c r="H575" s="9">
        <v>24.0</v>
      </c>
      <c r="I575" s="2">
        <f t="shared" si="26"/>
        <v>4</v>
      </c>
      <c r="J575" s="15">
        <f>IFERROR(LOOKUP(H575,Masterline!$A$2:$A$34,Masterline!$D$2:$D$34)-(H575-INT(H575))*LOOKUP(H575,Masterline!$A$2:$A$34,Masterline!$E$2:$E$34),"")</f>
        <v>3.18</v>
      </c>
      <c r="K575" s="28">
        <f t="shared" si="23"/>
        <v>425838.5744</v>
      </c>
      <c r="L575" s="117">
        <f>iferror(E575/(VLOOKUP(C575,'SIEMB. CAMAGUI'!$B$2:$C$103,2,FALSE)*N575*I575/1000),"")</f>
        <v>1.237373737</v>
      </c>
      <c r="M575" s="118">
        <f>IFERROR(K575/VLOOKUP(C575,'SIEMB. CAMAGUI'!$B$2:$C$103,2,FALSE),"")</f>
        <v>0.4731539716</v>
      </c>
      <c r="N575" s="23">
        <v>0.55</v>
      </c>
      <c r="O575" s="71">
        <f>IFERROR(N575*VLOOKUP(C575,'SIEMB. CAMAGUI'!$B$2:$D$103,3,FALSE),"")</f>
        <v>82500</v>
      </c>
      <c r="P575" s="2">
        <v>3.0</v>
      </c>
      <c r="Q575" s="2">
        <f t="shared" si="21"/>
        <v>27</v>
      </c>
      <c r="R575" s="15">
        <f>IFERROR(LOOKUP(Q575,Masterline!$A$2:$A$34,Masterline!$D$2:$D$34)-(Q575-INT(Q575))*LOOKUP(Q575,Masterline!$A$2:$A$34,Masterline!$E$2:$E$34),"")</f>
        <v>2.964</v>
      </c>
      <c r="S575" s="181">
        <f>IFERROR((Q575)*VLOOKUP(C575,'SIEMB. CAMAGUI'!$B$2:$C$103,2,FALSE)*(N575-0.002222*7)*((J575+R575)/2/100)/1000,"")</f>
        <v>398.9618012</v>
      </c>
      <c r="T575" s="173">
        <f t="shared" si="22"/>
        <v>18.4904503</v>
      </c>
      <c r="U575" s="71">
        <f t="shared" si="25"/>
        <v>10220.12579</v>
      </c>
    </row>
    <row r="576">
      <c r="A576" s="109">
        <v>45621.0</v>
      </c>
      <c r="B576" s="2">
        <v>3.0</v>
      </c>
      <c r="C576" s="2" t="s">
        <v>340</v>
      </c>
      <c r="D576" s="9">
        <v>550.0</v>
      </c>
      <c r="E576" s="9">
        <v>3925.0</v>
      </c>
      <c r="F576" s="2" t="s">
        <v>80</v>
      </c>
      <c r="G576" s="17">
        <f t="array" ref="G576">IFERROR(E576*INDEX(PRECIOS!$B$2:$E$44,MATCH(F576,PRECIOS!$B$2:$B$44,0),4),"")</f>
        <v>4239</v>
      </c>
      <c r="H576" s="9">
        <v>21.15</v>
      </c>
      <c r="I576" s="2">
        <f t="shared" si="26"/>
        <v>3.42</v>
      </c>
      <c r="J576" s="15">
        <f>IFERROR(LOOKUP(H576,Masterline!$A$2:$A$34,Masterline!$D$2:$D$34)-(H576-INT(H576))*LOOKUP(H576,Masterline!$A$2:$A$34,Masterline!$E$2:$E$34),"")</f>
        <v>3.3252</v>
      </c>
      <c r="K576" s="28">
        <f t="shared" si="23"/>
        <v>782050.0461</v>
      </c>
      <c r="L576" s="117">
        <f>iferror(E576/(VLOOKUP(C576,'SIEMB. CAMAGUI'!$B$2:$C$103,2,FALSE)*N576*I576/1000),"")</f>
        <v>1.410335876</v>
      </c>
      <c r="M576" s="118">
        <f>IFERROR(K576/VLOOKUP(C576,'SIEMB. CAMAGUI'!$B$2:$C$103,2,FALSE),"")</f>
        <v>0.7448095677</v>
      </c>
      <c r="N576" s="23">
        <v>0.775</v>
      </c>
      <c r="O576" s="71">
        <f>IFERROR(N576*VLOOKUP(C576,'SIEMB. CAMAGUI'!$B$2:$D$103,3,FALSE),"")</f>
        <v>116250</v>
      </c>
      <c r="P576" s="2">
        <v>3.0</v>
      </c>
      <c r="Q576" s="2">
        <f t="shared" si="21"/>
        <v>24.15</v>
      </c>
      <c r="R576" s="15">
        <f>IFERROR(LOOKUP(Q576,Masterline!$A$2:$A$34,Masterline!$D$2:$D$34)-(Q576-INT(Q576))*LOOKUP(Q576,Masterline!$A$2:$A$34,Masterline!$E$2:$E$34),"")</f>
        <v>3.1692</v>
      </c>
      <c r="S576" s="181">
        <f>IFERROR((Q576)*VLOOKUP(C576,'SIEMB. CAMAGUI'!$B$2:$C$103,2,FALSE)*(N576-0.002222*7)*((J576+R576)/2/100)/1000,"")</f>
        <v>625.334474</v>
      </c>
      <c r="T576" s="173">
        <f t="shared" si="22"/>
        <v>18.83361849</v>
      </c>
      <c r="U576" s="71">
        <f t="shared" si="25"/>
        <v>16540.35847</v>
      </c>
    </row>
    <row r="577">
      <c r="A577" s="109">
        <v>45621.0</v>
      </c>
      <c r="B577" s="2">
        <v>4.0</v>
      </c>
      <c r="C577" s="2" t="s">
        <v>341</v>
      </c>
      <c r="D577" s="9">
        <v>175.0</v>
      </c>
      <c r="E577" s="9">
        <v>1000.0</v>
      </c>
      <c r="F577" s="2" t="s">
        <v>107</v>
      </c>
      <c r="G577" s="17">
        <f t="array" ref="G577">IFERROR(E577*INDEX(PRECIOS!$B$2:$E$44,MATCH(F577,PRECIOS!$B$2:$B$44,0),4),"")</f>
        <v>1419.6</v>
      </c>
      <c r="H577" s="9">
        <v>4.83</v>
      </c>
      <c r="I577" s="2">
        <f t="shared" si="26"/>
        <v>1.86</v>
      </c>
      <c r="J577" s="15">
        <f>IFERROR(LOOKUP(H577,Masterline!$A$2:$A$34,Masterline!$D$2:$D$34)-(H577-INT(H577))*LOOKUP(H577,Masterline!$A$2:$A$34,Masterline!$E$2:$E$34),"")</f>
        <v>7.66344</v>
      </c>
      <c r="K577" s="28">
        <f t="shared" si="23"/>
        <v>472788.7745</v>
      </c>
      <c r="L577" s="117">
        <f>iferror(E577/(VLOOKUP(C577,'SIEMB. CAMAGUI'!$B$2:$C$103,2,FALSE)*N577*I577/1000),"")</f>
        <v>1.140868772</v>
      </c>
      <c r="M577" s="118">
        <f>IFERROR(K577/VLOOKUP(C577,'SIEMB. CAMAGUI'!$B$2:$C$103,2,FALSE),"")</f>
        <v>0.6521224475</v>
      </c>
      <c r="N577" s="23">
        <v>0.65</v>
      </c>
      <c r="O577" s="71">
        <f>IFERROR(N577*VLOOKUP(C577,'SIEMB. CAMAGUI'!$B$2:$D$103,3,FALSE),"")</f>
        <v>98177.08333</v>
      </c>
      <c r="P577" s="2">
        <v>2.5</v>
      </c>
      <c r="Q577" s="2">
        <f t="shared" si="21"/>
        <v>7.33</v>
      </c>
      <c r="R577" s="15">
        <f>IFERROR(LOOKUP(Q577,Masterline!$A$2:$A$34,Masterline!$D$2:$D$34)-(Q577-INT(Q577))*LOOKUP(Q577,Masterline!$A$2:$A$34,Masterline!$E$2:$E$34),"")</f>
        <v>6.14208</v>
      </c>
      <c r="S577" s="181">
        <f>IFERROR((Q577)*VLOOKUP(C577,'SIEMB. CAMAGUI'!$B$2:$C$103,2,FALSE)*(N577-0.002222*7)*((J577+R577)/2/100)/1000,"")</f>
        <v>232.7337775</v>
      </c>
      <c r="T577" s="173">
        <f t="shared" si="22"/>
        <v>14.43344438</v>
      </c>
      <c r="U577" s="71">
        <f t="shared" si="25"/>
        <v>2283.569781</v>
      </c>
    </row>
    <row r="578">
      <c r="A578" s="109">
        <v>45621.0</v>
      </c>
      <c r="B578" s="2">
        <v>5.0</v>
      </c>
      <c r="C578" s="2" t="s">
        <v>343</v>
      </c>
      <c r="D578" s="9">
        <v>150.0</v>
      </c>
      <c r="E578" s="9">
        <v>850.0</v>
      </c>
      <c r="F578" s="2" t="s">
        <v>107</v>
      </c>
      <c r="G578" s="17">
        <f t="array" ref="G578">IFERROR(E578*INDEX(PRECIOS!$B$2:$E$44,MATCH(F578,PRECIOS!$B$2:$B$44,0),4),"")</f>
        <v>1206.66</v>
      </c>
      <c r="H578" s="9">
        <v>4.93</v>
      </c>
      <c r="I578" s="2">
        <f t="shared" si="26"/>
        <v>2.38</v>
      </c>
      <c r="J578" s="15">
        <f>IFERROR(LOOKUP(H578,Masterline!$A$2:$A$34,Masterline!$D$2:$D$34)-(H578-INT(H578))*LOOKUP(H578,Masterline!$A$2:$A$34,Masterline!$E$2:$E$34),"")</f>
        <v>7.56024</v>
      </c>
      <c r="K578" s="28">
        <f t="shared" si="23"/>
        <v>402447.0584</v>
      </c>
      <c r="L578" s="117">
        <f>iferror(E578/(VLOOKUP(C578,'SIEMB. CAMAGUI'!$B$2:$C$103,2,FALSE)*N578*I578/1000),"")</f>
        <v>0.8453085376</v>
      </c>
      <c r="M578" s="118">
        <f>IFERROR(K578/VLOOKUP(C578,'SIEMB. CAMAGUI'!$B$2:$C$103,2,FALSE),"")</f>
        <v>0.6191493206</v>
      </c>
      <c r="N578" s="23">
        <v>0.65</v>
      </c>
      <c r="O578" s="71">
        <f>IFERROR(N578*VLOOKUP(C578,'SIEMB. CAMAGUI'!$B$2:$D$103,3,FALSE),"")</f>
        <v>100595.2381</v>
      </c>
      <c r="P578" s="2">
        <v>2.5</v>
      </c>
      <c r="Q578" s="2">
        <f t="shared" si="21"/>
        <v>7.43</v>
      </c>
      <c r="R578" s="15">
        <f>IFERROR(LOOKUP(Q578,Masterline!$A$2:$A$34,Masterline!$D$2:$D$34)-(Q578-INT(Q578))*LOOKUP(Q578,Masterline!$A$2:$A$34,Masterline!$E$2:$E$34),"")</f>
        <v>6.07968</v>
      </c>
      <c r="S578" s="181">
        <f>IFERROR((Q578)*VLOOKUP(C578,'SIEMB. CAMAGUI'!$B$2:$C$103,2,FALSE)*(N578-0.002222*7)*((J578+R578)/2/100)/1000,"")</f>
        <v>208.9674588</v>
      </c>
      <c r="T578" s="173">
        <f t="shared" si="22"/>
        <v>14.74186471</v>
      </c>
      <c r="U578" s="71">
        <f t="shared" si="25"/>
        <v>1984.063998</v>
      </c>
    </row>
    <row r="579">
      <c r="A579" s="109">
        <v>45621.0</v>
      </c>
      <c r="B579" s="2">
        <v>6.0</v>
      </c>
      <c r="C579" s="2" t="s">
        <v>345</v>
      </c>
      <c r="D579" s="9">
        <v>100.0</v>
      </c>
      <c r="E579" s="9">
        <v>625.0</v>
      </c>
      <c r="F579" s="2" t="s">
        <v>107</v>
      </c>
      <c r="G579" s="17">
        <f t="array" ref="G579">IFERROR(E579*INDEX(PRECIOS!$B$2:$E$44,MATCH(F579,PRECIOS!$B$2:$B$44,0),4),"")</f>
        <v>887.25</v>
      </c>
      <c r="H579" s="9">
        <v>4.1</v>
      </c>
      <c r="I579" s="2">
        <f t="shared" si="26"/>
        <v>2.18</v>
      </c>
      <c r="J579" s="15">
        <f>IFERROR(LOOKUP(H579,Masterline!$A$2:$A$34,Masterline!$D$2:$D$34)-(H579-INT(H579))*LOOKUP(H579,Masterline!$A$2:$A$34,Masterline!$E$2:$E$34),"")</f>
        <v>8.4168</v>
      </c>
      <c r="K579" s="28">
        <f t="shared" si="23"/>
        <v>289780.4855</v>
      </c>
      <c r="L579" s="117">
        <f>iferror(E579/(VLOOKUP(C579,'SIEMB. CAMAGUI'!$B$2:$C$103,2,FALSE)*N579*I579/1000),"")</f>
        <v>0.5096839959</v>
      </c>
      <c r="M579" s="118">
        <f>IFERROR(K579/VLOOKUP(C579,'SIEMB. CAMAGUI'!$B$2:$C$103,2,FALSE),"")</f>
        <v>0.3219783172</v>
      </c>
      <c r="N579" s="23">
        <v>0.625</v>
      </c>
      <c r="O579" s="71">
        <f>IFERROR(N579*VLOOKUP(C579,'SIEMB. CAMAGUI'!$B$2:$D$103,3,FALSE),"")</f>
        <v>64285.71429</v>
      </c>
      <c r="P579" s="2">
        <v>2.5</v>
      </c>
      <c r="Q579" s="2">
        <f t="shared" si="21"/>
        <v>6.6</v>
      </c>
      <c r="R579" s="15">
        <f>IFERROR(LOOKUP(Q579,Masterline!$A$2:$A$34,Masterline!$D$2:$D$34)-(Q579-INT(Q579))*LOOKUP(Q579,Masterline!$A$2:$A$34,Masterline!$E$2:$E$34),"")</f>
        <v>6.5352</v>
      </c>
      <c r="S579" s="181">
        <f>IFERROR((Q579)*VLOOKUP(C579,'SIEMB. CAMAGUI'!$B$2:$C$103,2,FALSE)*(N579-0.002222*7)*((J579+R579)/2/100)/1000,"")</f>
        <v>270.6393668</v>
      </c>
      <c r="T579" s="173">
        <f t="shared" si="22"/>
        <v>42.6598417</v>
      </c>
      <c r="U579" s="71">
        <f t="shared" si="25"/>
        <v>1188.09999</v>
      </c>
    </row>
    <row r="580">
      <c r="A580" s="109">
        <v>45628.0</v>
      </c>
      <c r="B580" s="2">
        <v>1.0</v>
      </c>
      <c r="C580" s="2" t="s">
        <v>337</v>
      </c>
      <c r="E580" s="9">
        <v>2275.0</v>
      </c>
      <c r="F580" s="2" t="s">
        <v>80</v>
      </c>
      <c r="G580" s="17">
        <f t="array" ref="G580">IFERROR(E580*INDEX(PRECIOS!$B$2:$E$44,MATCH(F580,PRECIOS!$B$2:$B$44,0),4),"")</f>
        <v>2457</v>
      </c>
      <c r="I580" s="2">
        <f t="shared" si="26"/>
        <v>-22.31</v>
      </c>
      <c r="J580" s="15" t="str">
        <f>IFERROR(LOOKUP(H580,Masterline!$A$2:$A$34,Masterline!$D$2:$D$34)-(H580-INT(H580))*LOOKUP(H580,Masterline!$A$2:$A$34,Masterline!$E$2:$E$34),"")</f>
        <v/>
      </c>
      <c r="K580" s="28" t="str">
        <f t="shared" si="23"/>
        <v/>
      </c>
      <c r="L580" s="117" t="str">
        <f>iferror(E580/(VLOOKUP(C580,'SIEMB. CAMAGUI'!$B$2:$C$103,2,FALSE)*N580*I580/1000),"")</f>
        <v/>
      </c>
      <c r="M580" s="118">
        <f>IFERROR(K580/VLOOKUP(C580,'SIEMB. CAMAGUI'!$B$2:$C$103,2,FALSE),"")</f>
        <v>0</v>
      </c>
      <c r="N580" s="23"/>
      <c r="O580" s="71">
        <f>IFERROR(N580*VLOOKUP(C580,'SIEMB. CAMAGUI'!$B$2:$D$103,3,FALSE),"")</f>
        <v>0</v>
      </c>
      <c r="P580" s="2">
        <v>0.0</v>
      </c>
      <c r="Q580" s="2">
        <f t="shared" si="21"/>
        <v>0</v>
      </c>
      <c r="R580" s="15" t="str">
        <f>IFERROR(LOOKUP(Q580,Masterline!$A$2:$A$34,Masterline!$D$2:$D$34)-(Q580-INT(Q580))*LOOKUP(Q580,Masterline!$A$2:$A$34,Masterline!$E$2:$E$34),"")</f>
        <v/>
      </c>
      <c r="S580" s="181">
        <f>IFERROR((Q580)*VLOOKUP(C580,'SIEMB. CAMAGUI'!$B$2:$C$103,2,FALSE)*(N580-0.002222*7)*((J580+R580)/2/100)/1000,"")</f>
        <v>0</v>
      </c>
      <c r="T580" s="173">
        <f t="shared" si="22"/>
        <v>0</v>
      </c>
      <c r="U580" s="71">
        <f t="shared" si="25"/>
        <v>0</v>
      </c>
    </row>
    <row r="581">
      <c r="A581" s="109">
        <v>45628.0</v>
      </c>
      <c r="B581" s="2">
        <v>2.0</v>
      </c>
      <c r="C581" s="2" t="s">
        <v>339</v>
      </c>
      <c r="E581" s="9">
        <v>1050.0</v>
      </c>
      <c r="F581" s="2" t="s">
        <v>103</v>
      </c>
      <c r="G581" s="17">
        <f t="array" ref="G581">IFERROR(E581*INDEX(PRECIOS!$B$2:$E$44,MATCH(F581,PRECIOS!$B$2:$B$44,0),4),"")</f>
        <v>1050</v>
      </c>
      <c r="I581" s="2">
        <f t="shared" si="26"/>
        <v>-24</v>
      </c>
      <c r="J581" s="15" t="str">
        <f>IFERROR(LOOKUP(H581,Masterline!$A$2:$A$34,Masterline!$D$2:$D$34)-(H581-INT(H581))*LOOKUP(H581,Masterline!$A$2:$A$34,Masterline!$E$2:$E$34),"")</f>
        <v/>
      </c>
      <c r="K581" s="28" t="str">
        <f t="shared" si="23"/>
        <v/>
      </c>
      <c r="L581" s="117" t="str">
        <f>iferror(E581/(VLOOKUP(C581,'SIEMB. CAMAGUI'!$B$2:$C$103,2,FALSE)*N581*I581/1000),"")</f>
        <v/>
      </c>
      <c r="M581" s="118">
        <f>IFERROR(K581/VLOOKUP(C581,'SIEMB. CAMAGUI'!$B$2:$C$103,2,FALSE),"")</f>
        <v>0</v>
      </c>
      <c r="N581" s="23"/>
      <c r="O581" s="71">
        <f>IFERROR(N581*VLOOKUP(C581,'SIEMB. CAMAGUI'!$B$2:$D$103,3,FALSE),"")</f>
        <v>0</v>
      </c>
      <c r="P581" s="2">
        <v>0.0</v>
      </c>
      <c r="Q581" s="2">
        <f t="shared" si="21"/>
        <v>0</v>
      </c>
      <c r="R581" s="15" t="str">
        <f>IFERROR(LOOKUP(Q581,Masterline!$A$2:$A$34,Masterline!$D$2:$D$34)-(Q581-INT(Q581))*LOOKUP(Q581,Masterline!$A$2:$A$34,Masterline!$E$2:$E$34),"")</f>
        <v/>
      </c>
      <c r="S581" s="181">
        <f>IFERROR((Q581)*VLOOKUP(C581,'SIEMB. CAMAGUI'!$B$2:$C$103,2,FALSE)*(N581-0.002222*7)*((J581+R581)/2/100)/1000,"")</f>
        <v>0</v>
      </c>
      <c r="T581" s="173">
        <f t="shared" si="22"/>
        <v>0</v>
      </c>
      <c r="U581" s="71">
        <f t="shared" si="25"/>
        <v>0</v>
      </c>
    </row>
    <row r="582">
      <c r="A582" s="109">
        <v>45628.0</v>
      </c>
      <c r="B582" s="2">
        <v>3.0</v>
      </c>
      <c r="C582" s="2" t="s">
        <v>340</v>
      </c>
      <c r="E582" s="9">
        <v>2400.0</v>
      </c>
      <c r="F582" s="2" t="s">
        <v>80</v>
      </c>
      <c r="G582" s="17">
        <f t="array" ref="G582">IFERROR(E582*INDEX(PRECIOS!$B$2:$E$44,MATCH(F582,PRECIOS!$B$2:$B$44,0),4),"")</f>
        <v>2592</v>
      </c>
      <c r="I582" s="2">
        <f t="shared" si="26"/>
        <v>-21.15</v>
      </c>
      <c r="J582" s="15" t="str">
        <f>IFERROR(LOOKUP(H582,Masterline!$A$2:$A$34,Masterline!$D$2:$D$34)-(H582-INT(H582))*LOOKUP(H582,Masterline!$A$2:$A$34,Masterline!$E$2:$E$34),"")</f>
        <v/>
      </c>
      <c r="K582" s="28" t="str">
        <f t="shared" si="23"/>
        <v/>
      </c>
      <c r="L582" s="117" t="str">
        <f>iferror(E582/(VLOOKUP(C582,'SIEMB. CAMAGUI'!$B$2:$C$103,2,FALSE)*N582*I582/1000),"")</f>
        <v/>
      </c>
      <c r="M582" s="118">
        <f>IFERROR(K582/VLOOKUP(C582,'SIEMB. CAMAGUI'!$B$2:$C$103,2,FALSE),"")</f>
        <v>0</v>
      </c>
      <c r="N582" s="23"/>
      <c r="O582" s="71">
        <f>IFERROR(N582*VLOOKUP(C582,'SIEMB. CAMAGUI'!$B$2:$D$103,3,FALSE),"")</f>
        <v>0</v>
      </c>
      <c r="P582" s="2">
        <v>0.0</v>
      </c>
      <c r="Q582" s="2">
        <f t="shared" si="21"/>
        <v>0</v>
      </c>
      <c r="R582" s="15" t="str">
        <f>IFERROR(LOOKUP(Q582,Masterline!$A$2:$A$34,Masterline!$D$2:$D$34)-(Q582-INT(Q582))*LOOKUP(Q582,Masterline!$A$2:$A$34,Masterline!$E$2:$E$34),"")</f>
        <v/>
      </c>
      <c r="S582" s="181">
        <f>IFERROR((Q582)*VLOOKUP(C582,'SIEMB. CAMAGUI'!$B$2:$C$103,2,FALSE)*(N582-0.002222*7)*((J582+R582)/2/100)/1000,"")</f>
        <v>0</v>
      </c>
      <c r="T582" s="173">
        <f t="shared" si="22"/>
        <v>0</v>
      </c>
      <c r="U582" s="71">
        <f t="shared" si="25"/>
        <v>0</v>
      </c>
    </row>
    <row r="583">
      <c r="A583" s="109">
        <v>45628.0</v>
      </c>
      <c r="B583" s="2">
        <v>4.0</v>
      </c>
      <c r="C583" s="2" t="s">
        <v>341</v>
      </c>
      <c r="D583" s="9">
        <v>300.0</v>
      </c>
      <c r="E583" s="9">
        <v>1625.0</v>
      </c>
      <c r="F583" s="2" t="s">
        <v>103</v>
      </c>
      <c r="G583" s="17">
        <f t="array" ref="G583">IFERROR(E583*INDEX(PRECIOS!$B$2:$E$44,MATCH(F583,PRECIOS!$B$2:$B$44,0),4),"")</f>
        <v>1625</v>
      </c>
      <c r="H583" s="9">
        <v>7.09</v>
      </c>
      <c r="I583" s="2">
        <f t="shared" si="26"/>
        <v>2.26</v>
      </c>
      <c r="J583" s="15">
        <f>IFERROR(LOOKUP(H583,Masterline!$A$2:$A$34,Masterline!$D$2:$D$34)-(H583-INT(H583))*LOOKUP(H583,Masterline!$A$2:$A$34,Masterline!$E$2:$E$34),"")</f>
        <v>6.29184</v>
      </c>
      <c r="K583" s="28">
        <f t="shared" si="23"/>
        <v>672507.8366</v>
      </c>
      <c r="L583" s="117">
        <f>iferror(E583/(VLOOKUP(C583,'SIEMB. CAMAGUI'!$B$2:$C$103,2,FALSE)*N583*I583/1000),"")</f>
        <v>1.166777361</v>
      </c>
      <c r="M583" s="118">
        <f>IFERROR(K583/VLOOKUP(C583,'SIEMB. CAMAGUI'!$B$2:$C$103,2,FALSE),"")</f>
        <v>0.927597016</v>
      </c>
      <c r="N583" s="23">
        <v>0.85</v>
      </c>
      <c r="O583" s="71">
        <f>IFERROR(N583*VLOOKUP(C583,'SIEMB. CAMAGUI'!$B$2:$D$103,3,FALSE),"")</f>
        <v>128385.4167</v>
      </c>
      <c r="P583" s="2">
        <v>3.5</v>
      </c>
      <c r="Q583" s="2">
        <f t="shared" si="21"/>
        <v>10.59</v>
      </c>
      <c r="R583" s="15">
        <f>IFERROR(LOOKUP(Q583,Masterline!$A$2:$A$34,Masterline!$D$2:$D$34)-(Q583-INT(Q583))*LOOKUP(Q583,Masterline!$A$2:$A$34,Masterline!$E$2:$E$34),"")</f>
        <v>4.70856</v>
      </c>
      <c r="S583" s="181">
        <f>IFERROR((Q583)*VLOOKUP(C583,'SIEMB. CAMAGUI'!$B$2:$C$103,2,FALSE)*(N583-0.002222*7)*((J583+R583)/2/100)/1000,"")</f>
        <v>352.379541</v>
      </c>
      <c r="T583" s="173">
        <f t="shared" si="22"/>
        <v>13.09488526</v>
      </c>
      <c r="U583" s="71">
        <f t="shared" si="25"/>
        <v>4768.080561</v>
      </c>
    </row>
    <row r="584">
      <c r="A584" s="109">
        <v>45628.0</v>
      </c>
      <c r="B584" s="2">
        <v>5.0</v>
      </c>
      <c r="C584" s="2" t="s">
        <v>343</v>
      </c>
      <c r="D584" s="9">
        <v>250.0</v>
      </c>
      <c r="E584" s="9">
        <v>1375.0</v>
      </c>
      <c r="F584" s="2" t="s">
        <v>103</v>
      </c>
      <c r="G584" s="17">
        <f t="array" ref="G584">IFERROR(E584*INDEX(PRECIOS!$B$2:$E$44,MATCH(F584,PRECIOS!$B$2:$B$44,0),4),"")</f>
        <v>1375</v>
      </c>
      <c r="H584" s="9">
        <v>7.16</v>
      </c>
      <c r="I584" s="2">
        <f t="shared" si="26"/>
        <v>2.23</v>
      </c>
      <c r="J584" s="15">
        <f>IFERROR(LOOKUP(H584,Masterline!$A$2:$A$34,Masterline!$D$2:$D$34)-(H584-INT(H584))*LOOKUP(H584,Masterline!$A$2:$A$34,Masterline!$E$2:$E$34),"")</f>
        <v>6.24816</v>
      </c>
      <c r="K584" s="28">
        <f t="shared" si="23"/>
        <v>558823.7356</v>
      </c>
      <c r="L584" s="117">
        <f>iferror(E584/(VLOOKUP(C584,'SIEMB. CAMAGUI'!$B$2:$C$103,2,FALSE)*N584*I584/1000),"")</f>
        <v>1.185753708</v>
      </c>
      <c r="M584" s="118">
        <f>IFERROR(K584/VLOOKUP(C584,'SIEMB. CAMAGUI'!$B$2:$C$103,2,FALSE),"")</f>
        <v>0.859728824</v>
      </c>
      <c r="N584" s="23">
        <v>0.8</v>
      </c>
      <c r="O584" s="71">
        <f>IFERROR(N584*VLOOKUP(C584,'SIEMB. CAMAGUI'!$B$2:$D$103,3,FALSE),"")</f>
        <v>123809.5238</v>
      </c>
      <c r="P584" s="2">
        <v>3.5</v>
      </c>
      <c r="Q584" s="2">
        <f t="shared" si="21"/>
        <v>10.66</v>
      </c>
      <c r="R584" s="15">
        <f>IFERROR(LOOKUP(Q584,Masterline!$A$2:$A$34,Masterline!$D$2:$D$34)-(Q584-INT(Q584))*LOOKUP(Q584,Masterline!$A$2:$A$34,Masterline!$E$2:$E$34),"")</f>
        <v>4.69344</v>
      </c>
      <c r="S584" s="181">
        <f>IFERROR((Q584)*VLOOKUP(C584,'SIEMB. CAMAGUI'!$B$2:$C$103,2,FALSE)*(N584-0.002222*7)*((J584+R584)/2/100)/1000,"")</f>
        <v>297.3613039</v>
      </c>
      <c r="T584" s="173">
        <f t="shared" si="22"/>
        <v>11.84032597</v>
      </c>
      <c r="U584" s="71">
        <f t="shared" si="25"/>
        <v>4001.177947</v>
      </c>
    </row>
    <row r="585">
      <c r="A585" s="109">
        <v>45628.0</v>
      </c>
      <c r="B585" s="2">
        <v>6.0</v>
      </c>
      <c r="C585" s="2" t="s">
        <v>345</v>
      </c>
      <c r="D585" s="9">
        <v>275.0</v>
      </c>
      <c r="E585" s="9">
        <v>1400.0</v>
      </c>
      <c r="F585" s="2" t="s">
        <v>107</v>
      </c>
      <c r="G585" s="17">
        <f t="array" ref="G585">IFERROR(E585*INDEX(PRECIOS!$B$2:$E$44,MATCH(F585,PRECIOS!$B$2:$B$44,0),4),"")</f>
        <v>1987.44</v>
      </c>
      <c r="H585" s="9">
        <v>6.16</v>
      </c>
      <c r="I585" s="2">
        <f t="shared" si="26"/>
        <v>2.06</v>
      </c>
      <c r="J585" s="15">
        <f>IFERROR(LOOKUP(H585,Masterline!$A$2:$A$34,Masterline!$D$2:$D$34)-(H585-INT(H585))*LOOKUP(H585,Masterline!$A$2:$A$34,Masterline!$E$2:$E$34),"")</f>
        <v>6.79392</v>
      </c>
      <c r="K585" s="28">
        <f t="shared" si="23"/>
        <v>657100.1299</v>
      </c>
      <c r="L585" s="117">
        <f>iferror(E585/(VLOOKUP(C585,'SIEMB. CAMAGUI'!$B$2:$C$103,2,FALSE)*N585*I585/1000),"")</f>
        <v>1.006832075</v>
      </c>
      <c r="M585" s="118">
        <f>IFERROR(K585/VLOOKUP(C585,'SIEMB. CAMAGUI'!$B$2:$C$103,2,FALSE),"")</f>
        <v>0.7301112554</v>
      </c>
      <c r="N585" s="23">
        <v>0.75</v>
      </c>
      <c r="O585" s="71">
        <f>IFERROR(N585*VLOOKUP(C585,'SIEMB. CAMAGUI'!$B$2:$D$103,3,FALSE),"")</f>
        <v>77142.85714</v>
      </c>
      <c r="P585" s="2">
        <v>3.5</v>
      </c>
      <c r="Q585" s="2">
        <f t="shared" si="21"/>
        <v>9.66</v>
      </c>
      <c r="R585" s="15">
        <f>IFERROR(LOOKUP(Q585,Masterline!$A$2:$A$34,Masterline!$D$2:$D$34)-(Q585-INT(Q585))*LOOKUP(Q585,Masterline!$A$2:$A$34,Masterline!$E$2:$E$34),"")</f>
        <v>5.11392</v>
      </c>
      <c r="S585" s="181">
        <f>IFERROR((Q585)*VLOOKUP(C585,'SIEMB. CAMAGUI'!$B$2:$C$103,2,FALSE)*(N585-0.002222*7)*((J585+R585)/2/100)/1000,"")</f>
        <v>380.1740774</v>
      </c>
      <c r="T585" s="173">
        <f t="shared" si="22"/>
        <v>26.29351935</v>
      </c>
      <c r="U585" s="71">
        <f t="shared" si="25"/>
        <v>4047.7368</v>
      </c>
    </row>
    <row r="586">
      <c r="A586" s="109">
        <v>45635.0</v>
      </c>
      <c r="B586" s="2">
        <v>4.0</v>
      </c>
      <c r="C586" s="2" t="s">
        <v>341</v>
      </c>
      <c r="D586" s="9">
        <v>325.0</v>
      </c>
      <c r="E586" s="9">
        <v>2275.0</v>
      </c>
      <c r="F586" s="2" t="s">
        <v>96</v>
      </c>
      <c r="G586" s="17">
        <f t="array" ref="G586">IFERROR(E586*INDEX(PRECIOS!$B$2:$E$44,MATCH(F586,PRECIOS!$B$2:$B$44,0),4),"")</f>
        <v>2328.69</v>
      </c>
      <c r="H586" s="9">
        <v>10.93</v>
      </c>
      <c r="I586" s="2">
        <f t="shared" si="26"/>
        <v>3.84</v>
      </c>
      <c r="J586" s="15">
        <f>IFERROR(LOOKUP(H586,Masterline!$A$2:$A$34,Masterline!$D$2:$D$34)-(H586-INT(H586))*LOOKUP(H586,Masterline!$A$2:$A$34,Masterline!$E$2:$E$34),"")</f>
        <v>4.63512</v>
      </c>
      <c r="K586" s="28">
        <f t="shared" si="23"/>
        <v>641508.207</v>
      </c>
      <c r="L586" s="117">
        <f>iferror(E586/(VLOOKUP(C586,'SIEMB. CAMAGUI'!$B$2:$C$103,2,FALSE)*N586*I586/1000),"")</f>
        <v>0.9501971398</v>
      </c>
      <c r="M586" s="118">
        <f>IFERROR(K586/VLOOKUP(C586,'SIEMB. CAMAGUI'!$B$2:$C$103,2,FALSE),"")</f>
        <v>0.8848389063</v>
      </c>
      <c r="N586" s="23">
        <v>0.86</v>
      </c>
      <c r="O586" s="71">
        <f>IFERROR(N586*VLOOKUP(C586,'SIEMB. CAMAGUI'!$B$2:$D$103,3,FALSE),"")</f>
        <v>129895.8333</v>
      </c>
      <c r="P586" s="2">
        <v>3.5</v>
      </c>
      <c r="Q586" s="2">
        <f t="shared" si="21"/>
        <v>14.43</v>
      </c>
      <c r="R586" s="15">
        <f>IFERROR(LOOKUP(Q586,Masterline!$A$2:$A$34,Masterline!$D$2:$D$34)-(Q586-INT(Q586))*LOOKUP(Q586,Masterline!$A$2:$A$34,Masterline!$E$2:$E$34),"")</f>
        <v>4.01808</v>
      </c>
      <c r="S586" s="181">
        <f>IFERROR((Q586)*VLOOKUP(C586,'SIEMB. CAMAGUI'!$B$2:$C$103,2,FALSE)*(N586-0.002222*7)*((J586+R586)/2/100)/1000,"")</f>
        <v>382.2284123</v>
      </c>
      <c r="T586" s="173">
        <f t="shared" si="22"/>
        <v>14.30710308</v>
      </c>
      <c r="U586" s="71">
        <f t="shared" si="25"/>
        <v>7011.684703</v>
      </c>
    </row>
    <row r="587">
      <c r="A587" s="109">
        <v>45635.0</v>
      </c>
      <c r="B587" s="2">
        <v>5.0</v>
      </c>
      <c r="C587" s="2" t="s">
        <v>343</v>
      </c>
      <c r="D587" s="9">
        <v>300.0</v>
      </c>
      <c r="E587" s="9">
        <v>2075.0</v>
      </c>
      <c r="F587" s="2" t="s">
        <v>96</v>
      </c>
      <c r="G587" s="17">
        <f t="array" ref="G587">IFERROR(E587*INDEX(PRECIOS!$B$2:$E$44,MATCH(F587,PRECIOS!$B$2:$B$44,0),4),"")</f>
        <v>2123.97</v>
      </c>
      <c r="H587" s="9">
        <v>11.22</v>
      </c>
      <c r="I587" s="2">
        <f t="shared" si="26"/>
        <v>4.06</v>
      </c>
      <c r="J587" s="15">
        <f>IFERROR(LOOKUP(H587,Masterline!$A$2:$A$34,Masterline!$D$2:$D$34)-(H587-INT(H587))*LOOKUP(H587,Masterline!$A$2:$A$34,Masterline!$E$2:$E$34),"")</f>
        <v>4.56576</v>
      </c>
      <c r="K587" s="28">
        <f t="shared" si="23"/>
        <v>585619.216</v>
      </c>
      <c r="L587" s="117">
        <f>iferror(E587/(VLOOKUP(C587,'SIEMB. CAMAGUI'!$B$2:$C$103,2,FALSE)*N587*I587/1000),"")</f>
        <v>0.9250384504</v>
      </c>
      <c r="M587" s="118">
        <f>IFERROR(K587/VLOOKUP(C587,'SIEMB. CAMAGUI'!$B$2:$C$103,2,FALSE),"")</f>
        <v>0.9009526399</v>
      </c>
      <c r="N587" s="23">
        <v>0.85</v>
      </c>
      <c r="O587" s="71">
        <f>IFERROR(N587*VLOOKUP(C587,'SIEMB. CAMAGUI'!$B$2:$D$103,3,FALSE),"")</f>
        <v>131547.619</v>
      </c>
      <c r="P587" s="2">
        <v>3.5</v>
      </c>
      <c r="Q587" s="2">
        <f t="shared" si="21"/>
        <v>14.72</v>
      </c>
      <c r="R587" s="15">
        <f>IFERROR(LOOKUP(Q587,Masterline!$A$2:$A$34,Masterline!$D$2:$D$34)-(Q587-INT(Q587))*LOOKUP(Q587,Masterline!$A$2:$A$34,Masterline!$E$2:$E$34),"")</f>
        <v>3.97632</v>
      </c>
      <c r="S587" s="181">
        <f>IFERROR((Q587)*VLOOKUP(C587,'SIEMB. CAMAGUI'!$B$2:$C$103,2,FALSE)*(N587-0.002222*7)*((J587+R587)/2/100)/1000,"")</f>
        <v>340.9989507</v>
      </c>
      <c r="T587" s="173">
        <f t="shared" si="22"/>
        <v>10.24973767</v>
      </c>
      <c r="U587" s="71">
        <f t="shared" si="25"/>
        <v>6570.647603</v>
      </c>
    </row>
    <row r="588">
      <c r="A588" s="109">
        <v>45635.0</v>
      </c>
      <c r="B588" s="2">
        <v>6.0</v>
      </c>
      <c r="C588" s="2" t="s">
        <v>345</v>
      </c>
      <c r="D588" s="9">
        <v>425.0</v>
      </c>
      <c r="E588" s="9">
        <v>2750.0</v>
      </c>
      <c r="F588" s="2" t="s">
        <v>96</v>
      </c>
      <c r="G588" s="17">
        <f t="array" ref="G588">IFERROR(E588*INDEX(PRECIOS!$B$2:$E$44,MATCH(F588,PRECIOS!$B$2:$B$44,0),4),"")</f>
        <v>2814.9</v>
      </c>
      <c r="H588" s="9">
        <v>10.73</v>
      </c>
      <c r="I588" s="2">
        <f t="shared" si="26"/>
        <v>4.57</v>
      </c>
      <c r="J588" s="15">
        <f>IFERROR(LOOKUP(H588,Masterline!$A$2:$A$34,Masterline!$D$2:$D$34)-(H588-INT(H588))*LOOKUP(H588,Masterline!$A$2:$A$34,Masterline!$E$2:$E$34),"")</f>
        <v>4.67832</v>
      </c>
      <c r="K588" s="28">
        <f t="shared" si="23"/>
        <v>846640.9756</v>
      </c>
      <c r="L588" s="117">
        <f>iferror(E588/(VLOOKUP(C588,'SIEMB. CAMAGUI'!$B$2:$C$103,2,FALSE)*N588*I588/1000),"")</f>
        <v>0.8055562879</v>
      </c>
      <c r="M588" s="118">
        <f>IFERROR(K588/VLOOKUP(C588,'SIEMB. CAMAGUI'!$B$2:$C$103,2,FALSE),"")</f>
        <v>0.9407121952</v>
      </c>
      <c r="N588" s="23">
        <v>0.83</v>
      </c>
      <c r="O588" s="71">
        <f>IFERROR(N588*VLOOKUP(C588,'SIEMB. CAMAGUI'!$B$2:$D$103,3,FALSE),"")</f>
        <v>85371.42857</v>
      </c>
      <c r="P588" s="2">
        <v>3.5</v>
      </c>
      <c r="Q588" s="2">
        <f t="shared" si="21"/>
        <v>14.23</v>
      </c>
      <c r="R588" s="15">
        <f>IFERROR(LOOKUP(Q588,Masterline!$A$2:$A$34,Masterline!$D$2:$D$34)-(Q588-INT(Q588))*LOOKUP(Q588,Masterline!$A$2:$A$34,Masterline!$E$2:$E$34),"")</f>
        <v>4.04688</v>
      </c>
      <c r="S588" s="181">
        <f>IFERROR((Q588)*VLOOKUP(C588,'SIEMB. CAMAGUI'!$B$2:$C$103,2,FALSE)*(N588-0.002222*7)*((J588+R588)/2/100)/1000,"")</f>
        <v>455.0457885</v>
      </c>
      <c r="T588" s="173">
        <f t="shared" si="22"/>
        <v>7.511447114</v>
      </c>
      <c r="U588" s="71">
        <f t="shared" si="25"/>
        <v>9084.457669</v>
      </c>
    </row>
    <row r="589">
      <c r="A589" s="109">
        <v>45642.0</v>
      </c>
      <c r="B589" s="2">
        <v>1.0</v>
      </c>
      <c r="C589" s="2" t="s">
        <v>346</v>
      </c>
      <c r="D589" s="9">
        <v>125.0</v>
      </c>
      <c r="E589" s="9">
        <v>512.5</v>
      </c>
      <c r="F589" s="2" t="s">
        <v>107</v>
      </c>
      <c r="G589" s="17">
        <f t="array" ref="G589">IFERROR(E589*INDEX(PRECIOS!$B$2:$E$44,MATCH(F589,PRECIOS!$B$2:$B$44,0),4),"")</f>
        <v>727.545</v>
      </c>
      <c r="H589" s="9">
        <v>1.79</v>
      </c>
      <c r="I589" s="2">
        <f t="shared" si="26"/>
        <v>0</v>
      </c>
      <c r="J589" s="15">
        <f>IFERROR(LOOKUP(H589,Masterline!$A$2:$A$34,Masterline!$D$2:$D$34)-(H589-INT(H589))*LOOKUP(H589,Masterline!$A$2:$A$34,Masterline!$E$2:$E$34),"")</f>
        <v>12.63312</v>
      </c>
      <c r="K589" s="28">
        <f t="shared" si="23"/>
        <v>552772.4128</v>
      </c>
      <c r="L589" s="117" t="str">
        <f>iferror(E589/(VLOOKUP(C589,'SIEMB. CAMAGUI'!$B$2:$C$103,2,FALSE)*N589*I589/1000),"")</f>
        <v/>
      </c>
      <c r="M589" s="118">
        <f>IFERROR(K589/VLOOKUP(C589,'SIEMB. CAMAGUI'!$B$2:$C$103,2,FALSE),"")</f>
        <v>0.4422179302</v>
      </c>
      <c r="N589" s="23">
        <v>0.6</v>
      </c>
      <c r="O589" s="71">
        <f>IFERROR(N589*VLOOKUP(C589,'SIEMB. CAMAGUI'!$B$2:$D$103,3,FALSE),"")</f>
        <v>91575.09158</v>
      </c>
      <c r="P589" s="2">
        <v>2.2</v>
      </c>
      <c r="Q589" s="2">
        <f t="shared" si="21"/>
        <v>3.99</v>
      </c>
      <c r="R589" s="15">
        <f>IFERROR(LOOKUP(Q589,Masterline!$A$2:$A$34,Masterline!$D$2:$D$34)-(Q589-INT(Q589))*LOOKUP(Q589,Masterline!$A$2:$A$34,Masterline!$E$2:$E$34),"")</f>
        <v>8.54292</v>
      </c>
      <c r="S589" s="181">
        <f>IFERROR((Q589)*VLOOKUP(C589,'SIEMB. CAMAGUI'!$B$2:$C$103,2,FALSE)*(N589-0.002222*7)*((J589+R589)/2/100)/1000,"")</f>
        <v>308.6327811</v>
      </c>
      <c r="T589" s="173">
        <f t="shared" si="22"/>
        <v>45.90819528</v>
      </c>
      <c r="U589" s="71">
        <f t="shared" si="25"/>
        <v>989.4626189</v>
      </c>
    </row>
    <row r="590">
      <c r="A590" s="109">
        <v>45642.0</v>
      </c>
      <c r="B590" s="2">
        <v>2.0</v>
      </c>
      <c r="C590" s="2" t="s">
        <v>348</v>
      </c>
      <c r="D590" s="9">
        <v>62.5</v>
      </c>
      <c r="E590" s="9">
        <v>336.0</v>
      </c>
      <c r="F590" s="2" t="s">
        <v>107</v>
      </c>
      <c r="G590" s="17">
        <f t="array" ref="G590">IFERROR(E590*INDEX(PRECIOS!$B$2:$E$44,MATCH(F590,PRECIOS!$B$2:$B$44,0),4),"")</f>
        <v>476.9856</v>
      </c>
      <c r="H590" s="9">
        <v>1.73</v>
      </c>
      <c r="I590" s="2">
        <f t="shared" si="26"/>
        <v>0</v>
      </c>
      <c r="J590" s="15">
        <f>IFERROR(LOOKUP(H590,Masterline!$A$2:$A$34,Masterline!$D$2:$D$34)-(H590-INT(H590))*LOOKUP(H590,Masterline!$A$2:$A$34,Masterline!$E$2:$E$34),"")</f>
        <v>12.74544</v>
      </c>
      <c r="K590" s="28">
        <f t="shared" si="23"/>
        <v>283451.71</v>
      </c>
      <c r="L590" s="117" t="str">
        <f>iferror(E590/(VLOOKUP(C590,'SIEMB. CAMAGUI'!$B$2:$C$103,2,FALSE)*N590*I590/1000),"")</f>
        <v/>
      </c>
      <c r="M590" s="118">
        <f>IFERROR(K590/VLOOKUP(C590,'SIEMB. CAMAGUI'!$B$2:$C$103,2,FALSE),"")</f>
        <v>0.2983702211</v>
      </c>
      <c r="N590" s="23">
        <v>0.55</v>
      </c>
      <c r="O590" s="71">
        <f>IFERROR(N590*VLOOKUP(C590,'SIEMB. CAMAGUI'!$B$2:$D$103,3,FALSE),"")</f>
        <v>87083.33333</v>
      </c>
      <c r="P590" s="2">
        <v>2.2</v>
      </c>
      <c r="Q590" s="2">
        <f t="shared" si="21"/>
        <v>3.93</v>
      </c>
      <c r="R590" s="15">
        <f>IFERROR(LOOKUP(Q590,Masterline!$A$2:$A$34,Masterline!$D$2:$D$34)-(Q590-INT(Q590))*LOOKUP(Q590,Masterline!$A$2:$A$34,Masterline!$E$2:$E$34),"")</f>
        <v>8.60844</v>
      </c>
      <c r="S590" s="181">
        <f>IFERROR((Q590)*VLOOKUP(C590,'SIEMB. CAMAGUI'!$B$2:$C$103,2,FALSE)*(N590-0.002222*7)*((J590+R590)/2/100)/1000,"")</f>
        <v>213.0427644</v>
      </c>
      <c r="T590" s="173">
        <f t="shared" si="22"/>
        <v>37.63569111</v>
      </c>
      <c r="U590" s="71">
        <f t="shared" si="25"/>
        <v>490.3714583</v>
      </c>
    </row>
    <row r="591">
      <c r="A591" s="109">
        <v>45642.0</v>
      </c>
      <c r="B591" s="2">
        <v>3.0</v>
      </c>
      <c r="C591" s="2" t="s">
        <v>349</v>
      </c>
      <c r="D591" s="9">
        <v>75.0</v>
      </c>
      <c r="E591" s="9">
        <v>412.0</v>
      </c>
      <c r="F591" s="2" t="s">
        <v>107</v>
      </c>
      <c r="G591" s="17">
        <f t="array" ref="G591">IFERROR(E591*INDEX(PRECIOS!$B$2:$E$44,MATCH(F591,PRECIOS!$B$2:$B$44,0),4),"")</f>
        <v>584.8752</v>
      </c>
      <c r="H591" s="9">
        <v>1.89</v>
      </c>
      <c r="I591" s="2">
        <f t="shared" si="26"/>
        <v>0</v>
      </c>
      <c r="J591" s="15">
        <f>IFERROR(LOOKUP(H591,Masterline!$A$2:$A$34,Masterline!$D$2:$D$34)-(H591-INT(H591))*LOOKUP(H591,Masterline!$A$2:$A$34,Masterline!$E$2:$E$34),"")</f>
        <v>12.44592</v>
      </c>
      <c r="K591" s="28">
        <f t="shared" si="23"/>
        <v>318839.7457</v>
      </c>
      <c r="L591" s="117" t="str">
        <f>iferror(E591/(VLOOKUP(C591,'SIEMB. CAMAGUI'!$B$2:$C$103,2,FALSE)*N591*I591/1000),"")</f>
        <v/>
      </c>
      <c r="M591" s="118">
        <f>IFERROR(K591/VLOOKUP(C591,'SIEMB. CAMAGUI'!$B$2:$C$103,2,FALSE),"")</f>
        <v>0.2772519528</v>
      </c>
      <c r="N591" s="23">
        <v>0.55</v>
      </c>
      <c r="O591" s="71">
        <f>IFERROR(N591*VLOOKUP(C591,'SIEMB. CAMAGUI'!$B$2:$D$103,3,FALSE),"")</f>
        <v>90357.14286</v>
      </c>
      <c r="P591" s="2">
        <v>2.2</v>
      </c>
      <c r="Q591" s="2">
        <f t="shared" si="21"/>
        <v>4.09</v>
      </c>
      <c r="R591" s="15">
        <f>IFERROR(LOOKUP(Q591,Masterline!$A$2:$A$34,Masterline!$D$2:$D$34)-(Q591-INT(Q591))*LOOKUP(Q591,Masterline!$A$2:$A$34,Masterline!$E$2:$E$34),"")</f>
        <v>8.42712</v>
      </c>
      <c r="S591" s="181">
        <f>IFERROR((Q591)*VLOOKUP(C591,'SIEMB. CAMAGUI'!$B$2:$C$103,2,FALSE)*(N591-0.002222*7)*((J591+R591)/2/100)/1000,"")</f>
        <v>262.3497708</v>
      </c>
      <c r="T591" s="173">
        <f t="shared" si="22"/>
        <v>46.83744269</v>
      </c>
      <c r="U591" s="71">
        <f t="shared" si="25"/>
        <v>602.6071194</v>
      </c>
    </row>
    <row r="592">
      <c r="A592" s="109">
        <v>45642.0</v>
      </c>
      <c r="B592" s="2">
        <v>4.0</v>
      </c>
      <c r="C592" s="2" t="s">
        <v>341</v>
      </c>
      <c r="D592" s="9">
        <v>387.0</v>
      </c>
      <c r="E592" s="9">
        <v>2600.0</v>
      </c>
      <c r="F592" s="2" t="s">
        <v>96</v>
      </c>
      <c r="G592" s="17">
        <f t="array" ref="G592">IFERROR(E592*INDEX(PRECIOS!$B$2:$E$44,MATCH(F592,PRECIOS!$B$2:$B$44,0),4),"")</f>
        <v>2661.36</v>
      </c>
      <c r="H592" s="9">
        <v>14.85</v>
      </c>
      <c r="I592" s="2">
        <f t="shared" si="26"/>
        <v>3.92</v>
      </c>
      <c r="J592" s="15">
        <f>IFERROR(LOOKUP(H592,Masterline!$A$2:$A$34,Masterline!$D$2:$D$34)-(H592-INT(H592))*LOOKUP(H592,Masterline!$A$2:$A$34,Masterline!$E$2:$E$34),"")</f>
        <v>3.9576</v>
      </c>
      <c r="K592" s="28">
        <f t="shared" si="23"/>
        <v>658495.2006</v>
      </c>
      <c r="L592" s="117">
        <f>iferror(E592/(VLOOKUP(C592,'SIEMB. CAMAGUI'!$B$2:$C$103,2,FALSE)*N592*I592/1000),"")</f>
        <v>1.076292586</v>
      </c>
      <c r="M592" s="118">
        <f>IFERROR(K592/VLOOKUP(C592,'SIEMB. CAMAGUI'!$B$2:$C$103,2,FALSE),"")</f>
        <v>0.9082692423</v>
      </c>
      <c r="N592" s="23">
        <v>0.85</v>
      </c>
      <c r="O592" s="71">
        <f>IFERROR(N592*VLOOKUP(C592,'SIEMB. CAMAGUI'!$B$2:$D$103,3,FALSE),"")</f>
        <v>128385.4167</v>
      </c>
      <c r="P592" s="2">
        <v>3.5</v>
      </c>
      <c r="Q592" s="2">
        <f t="shared" si="21"/>
        <v>18.35</v>
      </c>
      <c r="R592" s="15">
        <f>IFERROR(LOOKUP(Q592,Masterline!$A$2:$A$34,Masterline!$D$2:$D$34)-(Q592-INT(Q592))*LOOKUP(Q592,Masterline!$A$2:$A$34,Masterline!$E$2:$E$34),"")</f>
        <v>3.4902</v>
      </c>
      <c r="S592" s="181">
        <f>IFERROR((Q592)*VLOOKUP(C592,'SIEMB. CAMAGUI'!$B$2:$C$103,2,FALSE)*(N592-0.002222*7)*((J592+R592)/2/100)/1000,"")</f>
        <v>413.3998574</v>
      </c>
      <c r="T592" s="173">
        <f t="shared" si="22"/>
        <v>6.599964339</v>
      </c>
      <c r="U592" s="71">
        <f t="shared" si="25"/>
        <v>9778.65373</v>
      </c>
    </row>
    <row r="593">
      <c r="A593" s="109">
        <v>45642.0</v>
      </c>
      <c r="B593" s="2">
        <v>5.0</v>
      </c>
      <c r="C593" s="2" t="s">
        <v>343</v>
      </c>
      <c r="D593" s="9">
        <v>350.0</v>
      </c>
      <c r="E593" s="9">
        <v>2400.0</v>
      </c>
      <c r="F593" s="2" t="s">
        <v>96</v>
      </c>
      <c r="G593" s="17">
        <f t="array" ref="G593">IFERROR(E593*INDEX(PRECIOS!$B$2:$E$44,MATCH(F593,PRECIOS!$B$2:$B$44,0),4),"")</f>
        <v>2456.64</v>
      </c>
      <c r="H593" s="9">
        <v>15.27</v>
      </c>
      <c r="I593" s="2">
        <f t="shared" si="26"/>
        <v>4.05</v>
      </c>
      <c r="J593" s="15">
        <f>IFERROR(LOOKUP(H593,Masterline!$A$2:$A$34,Masterline!$D$2:$D$34)-(H593-INT(H593))*LOOKUP(H593,Masterline!$A$2:$A$34,Masterline!$E$2:$E$34),"")</f>
        <v>3.8916</v>
      </c>
      <c r="K593" s="28">
        <f t="shared" si="23"/>
        <v>588980.3592</v>
      </c>
      <c r="L593" s="117">
        <f>iferror(E593/(VLOOKUP(C593,'SIEMB. CAMAGUI'!$B$2:$C$103,2,FALSE)*N593*I593/1000),"")</f>
        <v>1.098410737</v>
      </c>
      <c r="M593" s="118">
        <f>IFERROR(K593/VLOOKUP(C593,'SIEMB. CAMAGUI'!$B$2:$C$103,2,FALSE),"")</f>
        <v>0.9061236296</v>
      </c>
      <c r="N593" s="23">
        <v>0.83</v>
      </c>
      <c r="O593" s="71">
        <f>IFERROR(N593*VLOOKUP(C593,'SIEMB. CAMAGUI'!$B$2:$D$103,3,FALSE),"")</f>
        <v>128452.381</v>
      </c>
      <c r="P593" s="2">
        <v>3.5</v>
      </c>
      <c r="Q593" s="2">
        <f t="shared" si="21"/>
        <v>18.77</v>
      </c>
      <c r="R593" s="15">
        <f>IFERROR(LOOKUP(Q593,Masterline!$A$2:$A$34,Masterline!$D$2:$D$34)-(Q593-INT(Q593))*LOOKUP(Q593,Masterline!$A$2:$A$34,Masterline!$E$2:$E$34),"")</f>
        <v>3.44484</v>
      </c>
      <c r="S593" s="181">
        <f>IFERROR((Q593)*VLOOKUP(C593,'SIEMB. CAMAGUI'!$B$2:$C$103,2,FALSE)*(N593-0.002222*7)*((J593+R593)/2/100)/1000,"")</f>
        <v>364.4981248</v>
      </c>
      <c r="T593" s="173">
        <f t="shared" si="22"/>
        <v>3.624531196</v>
      </c>
      <c r="U593" s="71">
        <f t="shared" si="25"/>
        <v>8993.730085</v>
      </c>
    </row>
    <row r="594">
      <c r="A594" s="109">
        <v>45642.0</v>
      </c>
      <c r="B594" s="2">
        <v>6.0</v>
      </c>
      <c r="C594" s="2" t="s">
        <v>345</v>
      </c>
      <c r="D594" s="9">
        <v>475.0</v>
      </c>
      <c r="E594" s="9">
        <v>3125.0</v>
      </c>
      <c r="F594" s="2" t="s">
        <v>96</v>
      </c>
      <c r="G594" s="17">
        <f t="array" ref="G594">IFERROR(E594*INDEX(PRECIOS!$B$2:$E$44,MATCH(F594,PRECIOS!$B$2:$B$44,0),4),"")</f>
        <v>3198.75</v>
      </c>
      <c r="H594" s="9">
        <v>13.04</v>
      </c>
      <c r="I594" s="2">
        <f t="shared" si="26"/>
        <v>2.31</v>
      </c>
      <c r="J594" s="15">
        <f>IFERROR(LOOKUP(H594,Masterline!$A$2:$A$34,Masterline!$D$2:$D$34)-(H594-INT(H594))*LOOKUP(H594,Masterline!$A$2:$A$34,Masterline!$E$2:$E$34),"")</f>
        <v>4.24176</v>
      </c>
      <c r="K594" s="28">
        <f t="shared" si="23"/>
        <v>858756.2797</v>
      </c>
      <c r="L594" s="117">
        <f>iferror(E594/(VLOOKUP(C594,'SIEMB. CAMAGUI'!$B$2:$C$103,2,FALSE)*N594*I594/1000),"")</f>
        <v>1.768384121</v>
      </c>
      <c r="M594" s="118">
        <f>IFERROR(K594/VLOOKUP(C594,'SIEMB. CAMAGUI'!$B$2:$C$103,2,FALSE),"")</f>
        <v>0.9541736441</v>
      </c>
      <c r="N594" s="23">
        <v>0.85</v>
      </c>
      <c r="O594" s="71">
        <f>IFERROR(N594*VLOOKUP(C594,'SIEMB. CAMAGUI'!$B$2:$D$103,3,FALSE),"")</f>
        <v>87428.57143</v>
      </c>
      <c r="P594" s="2">
        <v>4.0</v>
      </c>
      <c r="Q594" s="2">
        <f t="shared" si="21"/>
        <v>17.04</v>
      </c>
      <c r="R594" s="15">
        <f>IFERROR(LOOKUP(Q594,Masterline!$A$2:$A$34,Masterline!$D$2:$D$34)-(Q594-INT(Q594))*LOOKUP(Q594,Masterline!$A$2:$A$34,Masterline!$E$2:$E$34),"")</f>
        <v>3.64368</v>
      </c>
      <c r="S594" s="181">
        <f>IFERROR((Q594)*VLOOKUP(C594,'SIEMB. CAMAGUI'!$B$2:$C$103,2,FALSE)*(N594-0.002222*7)*((J594+R594)/2/100)/1000,"")</f>
        <v>504.5523961</v>
      </c>
      <c r="T594" s="173">
        <f t="shared" si="22"/>
        <v>7.388099016</v>
      </c>
      <c r="U594" s="71">
        <f t="shared" si="25"/>
        <v>11198.18189</v>
      </c>
    </row>
    <row r="595">
      <c r="A595" s="109">
        <v>45649.0</v>
      </c>
      <c r="B595" s="2">
        <v>1.0</v>
      </c>
      <c r="C595" s="2" t="s">
        <v>346</v>
      </c>
      <c r="D595" s="9">
        <v>262.5</v>
      </c>
      <c r="E595" s="9">
        <v>1475.0</v>
      </c>
      <c r="F595" s="18" t="s">
        <v>99</v>
      </c>
      <c r="G595" s="17">
        <f t="array" ref="G595">IFERROR(E595*INDEX(PRECIOS!$B$2:$E$44,MATCH(F595,PRECIOS!$B$2:$B$44,0),4),"")</f>
        <v>1820.74</v>
      </c>
      <c r="H595" s="9">
        <v>3.8</v>
      </c>
      <c r="I595" s="2">
        <f t="shared" si="26"/>
        <v>2.01</v>
      </c>
      <c r="J595" s="15">
        <f>IFERROR(LOOKUP(H595,Masterline!$A$2:$A$34,Masterline!$D$2:$D$34)-(H595-INT(H595))*LOOKUP(H595,Masterline!$A$2:$A$34,Masterline!$E$2:$E$34),"")</f>
        <v>8.7504</v>
      </c>
      <c r="K595" s="28">
        <f t="shared" si="23"/>
        <v>789437.5956</v>
      </c>
      <c r="L595" s="117">
        <f>iferror(E595/(VLOOKUP(C595,'SIEMB. CAMAGUI'!$B$2:$C$103,2,FALSE)*N595*I595/1000),"")</f>
        <v>0.9031764256</v>
      </c>
      <c r="M595" s="118">
        <f>IFERROR(K595/VLOOKUP(C595,'SIEMB. CAMAGUI'!$B$2:$C$103,2,FALSE),"")</f>
        <v>0.6315500765</v>
      </c>
      <c r="N595" s="23">
        <v>0.65</v>
      </c>
      <c r="O595" s="71">
        <f>IFERROR(N595*VLOOKUP(C595,'SIEMB. CAMAGUI'!$B$2:$D$103,3,FALSE),"")</f>
        <v>99206.34921</v>
      </c>
      <c r="P595" s="2">
        <v>3.0</v>
      </c>
      <c r="Q595" s="2">
        <f t="shared" si="21"/>
        <v>6.8</v>
      </c>
      <c r="R595" s="15">
        <f>IFERROR(LOOKUP(Q595,Masterline!$A$2:$A$34,Masterline!$D$2:$D$34)-(Q595-INT(Q595))*LOOKUP(Q595,Masterline!$A$2:$A$34,Masterline!$E$2:$E$34),"")</f>
        <v>6.4176</v>
      </c>
      <c r="S595" s="181">
        <f>IFERROR((Q595)*VLOOKUP(C595,'SIEMB. CAMAGUI'!$B$2:$C$103,2,FALSE)*(N595-0.002222*7)*((J595+R595)/2/100)/1000,"")</f>
        <v>408.9892694</v>
      </c>
      <c r="T595" s="173">
        <f t="shared" si="22"/>
        <v>36.62231736</v>
      </c>
      <c r="U595" s="71">
        <f t="shared" si="25"/>
        <v>2999.862863</v>
      </c>
    </row>
    <row r="596">
      <c r="A596" s="109">
        <v>45649.0</v>
      </c>
      <c r="B596" s="2">
        <v>2.0</v>
      </c>
      <c r="C596" s="2" t="s">
        <v>348</v>
      </c>
      <c r="D596" s="9">
        <v>150.0</v>
      </c>
      <c r="E596" s="9">
        <v>825.0</v>
      </c>
      <c r="F596" s="18" t="s">
        <v>99</v>
      </c>
      <c r="G596" s="17">
        <f t="array" ref="G596">IFERROR(E596*INDEX(PRECIOS!$B$2:$E$44,MATCH(F596,PRECIOS!$B$2:$B$44,0),4),"")</f>
        <v>1018.38</v>
      </c>
      <c r="H596" s="9">
        <v>3.98</v>
      </c>
      <c r="I596" s="2">
        <f t="shared" si="26"/>
        <v>2.25</v>
      </c>
      <c r="J596" s="15">
        <f>IFERROR(LOOKUP(H596,Masterline!$A$2:$A$34,Masterline!$D$2:$D$34)-(H596-INT(H596))*LOOKUP(H596,Masterline!$A$2:$A$34,Masterline!$E$2:$E$34),"")</f>
        <v>8.55384</v>
      </c>
      <c r="K596" s="28">
        <f t="shared" si="23"/>
        <v>440602.609</v>
      </c>
      <c r="L596" s="117">
        <f>iferror(E596/(VLOOKUP(C596,'SIEMB. CAMAGUI'!$B$2:$C$103,2,FALSE)*N596*I596/1000),"")</f>
        <v>0.701754386</v>
      </c>
      <c r="M596" s="118">
        <f>IFERROR(K596/VLOOKUP(C596,'SIEMB. CAMAGUI'!$B$2:$C$103,2,FALSE),"")</f>
        <v>0.46379222</v>
      </c>
      <c r="N596" s="23">
        <v>0.55</v>
      </c>
      <c r="O596" s="71">
        <f>IFERROR(N596*VLOOKUP(C596,'SIEMB. CAMAGUI'!$B$2:$D$103,3,FALSE),"")</f>
        <v>87083.33333</v>
      </c>
      <c r="P596" s="2">
        <v>3.0</v>
      </c>
      <c r="Q596" s="2">
        <f t="shared" si="21"/>
        <v>6.98</v>
      </c>
      <c r="R596" s="15">
        <f>IFERROR(LOOKUP(Q596,Masterline!$A$2:$A$34,Masterline!$D$2:$D$34)-(Q596-INT(Q596))*LOOKUP(Q596,Masterline!$A$2:$A$34,Masterline!$E$2:$E$34),"")</f>
        <v>6.31176</v>
      </c>
      <c r="S596" s="181">
        <f>IFERROR((Q596)*VLOOKUP(C596,'SIEMB. CAMAGUI'!$B$2:$C$103,2,FALSE)*(N596-0.002222*7)*((J596+R596)/2/100)/1000,"")</f>
        <v>263.4118485</v>
      </c>
      <c r="T596" s="173">
        <f t="shared" si="22"/>
        <v>28.35296212</v>
      </c>
      <c r="U596" s="71">
        <f t="shared" si="25"/>
        <v>1753.598384</v>
      </c>
    </row>
    <row r="597">
      <c r="A597" s="109">
        <v>45649.0</v>
      </c>
      <c r="B597" s="2">
        <v>3.0</v>
      </c>
      <c r="C597" s="2" t="s">
        <v>349</v>
      </c>
      <c r="D597" s="9">
        <v>187.5</v>
      </c>
      <c r="E597" s="9">
        <v>997.0</v>
      </c>
      <c r="F597" s="18" t="s">
        <v>99</v>
      </c>
      <c r="G597" s="17">
        <f t="array" ref="G597">IFERROR(E597*INDEX(PRECIOS!$B$2:$E$44,MATCH(F597,PRECIOS!$B$2:$B$44,0),4),"")</f>
        <v>1230.6968</v>
      </c>
      <c r="H597" s="9">
        <v>3.8</v>
      </c>
      <c r="I597" s="2">
        <f t="shared" si="26"/>
        <v>1.91</v>
      </c>
      <c r="J597" s="15">
        <f>IFERROR(LOOKUP(H597,Masterline!$A$2:$A$34,Masterline!$D$2:$D$34)-(H597-INT(H597))*LOOKUP(H597,Masterline!$A$2:$A$34,Masterline!$E$2:$E$34),"")</f>
        <v>8.7504</v>
      </c>
      <c r="K597" s="28">
        <f t="shared" si="23"/>
        <v>563883.9969</v>
      </c>
      <c r="L597" s="117">
        <f>iferror(E597/(VLOOKUP(C597,'SIEMB. CAMAGUI'!$B$2:$C$103,2,FALSE)*N597*I597/1000),"")</f>
        <v>0.7565065635</v>
      </c>
      <c r="M597" s="118">
        <f>IFERROR(K597/VLOOKUP(C597,'SIEMB. CAMAGUI'!$B$2:$C$103,2,FALSE),"")</f>
        <v>0.4903339103</v>
      </c>
      <c r="N597" s="23">
        <v>0.6</v>
      </c>
      <c r="O597" s="71">
        <f>IFERROR(N597*VLOOKUP(C597,'SIEMB. CAMAGUI'!$B$2:$D$103,3,FALSE),"")</f>
        <v>98571.42857</v>
      </c>
      <c r="P597" s="2">
        <v>3.0</v>
      </c>
      <c r="Q597" s="2">
        <f t="shared" si="21"/>
        <v>6.8</v>
      </c>
      <c r="R597" s="15">
        <f>IFERROR(LOOKUP(Q597,Masterline!$A$2:$A$34,Masterline!$D$2:$D$34)-(Q597-INT(Q597))*LOOKUP(Q597,Masterline!$A$2:$A$34,Masterline!$E$2:$E$34),"")</f>
        <v>6.4176</v>
      </c>
      <c r="S597" s="181">
        <f>IFERROR((Q597)*VLOOKUP(C597,'SIEMB. CAMAGUI'!$B$2:$C$103,2,FALSE)*(N597-0.002222*7)*((J597+R597)/2/100)/1000,"")</f>
        <v>346.6166879</v>
      </c>
      <c r="T597" s="173">
        <f t="shared" si="22"/>
        <v>39.77917197</v>
      </c>
      <c r="U597" s="71">
        <f t="shared" si="25"/>
        <v>2142.759188</v>
      </c>
    </row>
    <row r="598">
      <c r="A598" s="109">
        <v>45649.0</v>
      </c>
      <c r="B598" s="2">
        <v>4.0</v>
      </c>
      <c r="C598" s="2" t="s">
        <v>341</v>
      </c>
      <c r="D598" s="9">
        <v>325.0</v>
      </c>
      <c r="E598" s="9">
        <v>2225.0</v>
      </c>
      <c r="F598" s="2" t="s">
        <v>86</v>
      </c>
      <c r="G598" s="17">
        <f t="array" ref="G598">IFERROR(E598*INDEX(PRECIOS!$B$2:$E$44,MATCH(F598,PRECIOS!$B$2:$B$44,0),4),"")</f>
        <v>2625.5</v>
      </c>
      <c r="H598" s="9">
        <v>17.67</v>
      </c>
      <c r="I598" s="2">
        <f t="shared" si="26"/>
        <v>2.82</v>
      </c>
      <c r="J598" s="15">
        <f>IFERROR(LOOKUP(H598,Masterline!$A$2:$A$34,Masterline!$D$2:$D$34)-(H598-INT(H598))*LOOKUP(H598,Masterline!$A$2:$A$34,Masterline!$E$2:$E$34),"")</f>
        <v>3.57564</v>
      </c>
      <c r="K598" s="28">
        <f t="shared" si="23"/>
        <v>514390.6009</v>
      </c>
      <c r="L598" s="117">
        <f>iferror(E598/(VLOOKUP(C598,'SIEMB. CAMAGUI'!$B$2:$C$103,2,FALSE)*N598*I598/1000),"")</f>
        <v>1.624306932</v>
      </c>
      <c r="M598" s="118">
        <f>IFERROR(K598/VLOOKUP(C598,'SIEMB. CAMAGUI'!$B$2:$C$103,2,FALSE),"")</f>
        <v>0.7095042772</v>
      </c>
      <c r="N598" s="23">
        <v>0.67</v>
      </c>
      <c r="O598" s="71">
        <f>IFERROR(N598*VLOOKUP(C598,'SIEMB. CAMAGUI'!$B$2:$D$103,3,FALSE),"")</f>
        <v>101197.9167</v>
      </c>
      <c r="P598" s="2">
        <v>4.0</v>
      </c>
      <c r="Q598" s="2">
        <f t="shared" si="21"/>
        <v>21.67</v>
      </c>
      <c r="R598" s="15">
        <f>IFERROR(LOOKUP(Q598,Masterline!$A$2:$A$34,Masterline!$D$2:$D$34)-(Q598-INT(Q598))*LOOKUP(Q598,Masterline!$A$2:$A$34,Masterline!$E$2:$E$34),"")</f>
        <v>3.28776</v>
      </c>
      <c r="S598" s="181">
        <f>IFERROR((Q598)*VLOOKUP(C598,'SIEMB. CAMAGUI'!$B$2:$C$103,2,FALSE)*(N598-0.002222*7)*((J598+R598)/2/100)/1000,"")</f>
        <v>352.8418173</v>
      </c>
      <c r="T598" s="173">
        <f t="shared" si="22"/>
        <v>6.960454325</v>
      </c>
      <c r="U598" s="71">
        <f t="shared" si="25"/>
        <v>9089.281919</v>
      </c>
    </row>
    <row r="599">
      <c r="A599" s="109">
        <v>45649.0</v>
      </c>
      <c r="B599" s="2">
        <v>5.0</v>
      </c>
      <c r="C599" s="2" t="s">
        <v>343</v>
      </c>
      <c r="D599" s="9">
        <v>300.0</v>
      </c>
      <c r="E599" s="9">
        <v>2037.0</v>
      </c>
      <c r="F599" s="2" t="s">
        <v>86</v>
      </c>
      <c r="G599" s="17">
        <f t="array" ref="G599">IFERROR(E599*INDEX(PRECIOS!$B$2:$E$44,MATCH(F599,PRECIOS!$B$2:$B$44,0),4),"")</f>
        <v>2403.66</v>
      </c>
      <c r="H599" s="9">
        <v>18.54</v>
      </c>
      <c r="I599" s="2">
        <f t="shared" si="26"/>
        <v>3.27</v>
      </c>
      <c r="J599" s="15">
        <f>IFERROR(LOOKUP(H599,Masterline!$A$2:$A$34,Masterline!$D$2:$D$34)-(H599-INT(H599))*LOOKUP(H599,Masterline!$A$2:$A$34,Masterline!$E$2:$E$34),"")</f>
        <v>3.46968</v>
      </c>
      <c r="K599" s="28">
        <f t="shared" si="23"/>
        <v>466360.8682</v>
      </c>
      <c r="L599" s="117">
        <f>iferror(E599/(VLOOKUP(C599,'SIEMB. CAMAGUI'!$B$2:$C$103,2,FALSE)*N599*I599/1000),"")</f>
        <v>1.474404213</v>
      </c>
      <c r="M599" s="118">
        <f>IFERROR(K599/VLOOKUP(C599,'SIEMB. CAMAGUI'!$B$2:$C$103,2,FALSE),"")</f>
        <v>0.7174782588</v>
      </c>
      <c r="N599" s="23">
        <v>0.65</v>
      </c>
      <c r="O599" s="71">
        <f>IFERROR(N599*VLOOKUP(C599,'SIEMB. CAMAGUI'!$B$2:$D$103,3,FALSE),"")</f>
        <v>100595.2381</v>
      </c>
      <c r="P599" s="2">
        <v>4.0</v>
      </c>
      <c r="Q599" s="2">
        <f t="shared" si="21"/>
        <v>22.54</v>
      </c>
      <c r="R599" s="15">
        <f>IFERROR(LOOKUP(Q599,Masterline!$A$2:$A$34,Masterline!$D$2:$D$34)-(Q599-INT(Q599))*LOOKUP(Q599,Masterline!$A$2:$A$34,Masterline!$E$2:$E$34),"")</f>
        <v>3.20664</v>
      </c>
      <c r="S599" s="181">
        <f>IFERROR((Q599)*VLOOKUP(C599,'SIEMB. CAMAGUI'!$B$2:$C$103,2,FALSE)*(N599-0.002222*7)*((J599+R599)/2/100)/1000,"")</f>
        <v>310.2909298</v>
      </c>
      <c r="T599" s="173">
        <f t="shared" si="22"/>
        <v>2.572732455</v>
      </c>
      <c r="U599" s="71">
        <f t="shared" si="25"/>
        <v>8646.330497</v>
      </c>
    </row>
    <row r="600">
      <c r="A600" s="109">
        <v>45649.0</v>
      </c>
      <c r="B600" s="2">
        <v>6.0</v>
      </c>
      <c r="C600" s="2" t="s">
        <v>345</v>
      </c>
      <c r="D600" s="9">
        <v>500.0</v>
      </c>
      <c r="E600" s="9">
        <v>3025.0</v>
      </c>
      <c r="F600" s="2" t="s">
        <v>96</v>
      </c>
      <c r="G600" s="17">
        <f t="array" ref="G600">IFERROR(E600*INDEX(PRECIOS!$B$2:$E$44,MATCH(F600,PRECIOS!$B$2:$B$44,0),4),"")</f>
        <v>3096.39</v>
      </c>
      <c r="H600" s="9">
        <v>17.0</v>
      </c>
      <c r="I600" s="2">
        <f t="shared" si="26"/>
        <v>3.96</v>
      </c>
      <c r="J600" s="15">
        <f>IFERROR(LOOKUP(H600,Masterline!$A$2:$A$34,Masterline!$D$2:$D$34)-(H600-INT(H600))*LOOKUP(H600,Masterline!$A$2:$A$34,Masterline!$E$2:$E$34),"")</f>
        <v>3.648</v>
      </c>
      <c r="K600" s="28">
        <f t="shared" si="23"/>
        <v>806243.5501</v>
      </c>
      <c r="L600" s="117">
        <f>iferror(E600/(VLOOKUP(C600,'SIEMB. CAMAGUI'!$B$2:$C$103,2,FALSE)*N600*I600/1000),"")</f>
        <v>1.074386623</v>
      </c>
      <c r="M600" s="118">
        <f>IFERROR(K600/VLOOKUP(C600,'SIEMB. CAMAGUI'!$B$2:$C$103,2,FALSE),"")</f>
        <v>0.8958261667</v>
      </c>
      <c r="N600" s="23">
        <v>0.79</v>
      </c>
      <c r="O600" s="71">
        <f>IFERROR(N600*VLOOKUP(C600,'SIEMB. CAMAGUI'!$B$2:$D$103,3,FALSE),"")</f>
        <v>81257.14286</v>
      </c>
      <c r="P600" s="2">
        <v>4.0</v>
      </c>
      <c r="Q600" s="2">
        <f t="shared" si="21"/>
        <v>21</v>
      </c>
      <c r="R600" s="15">
        <f>IFERROR(LOOKUP(Q600,Masterline!$A$2:$A$34,Masterline!$D$2:$D$34)-(Q600-INT(Q600))*LOOKUP(Q600,Masterline!$A$2:$A$34,Masterline!$E$2:$E$34),"")</f>
        <v>3.336</v>
      </c>
      <c r="S600" s="181">
        <f>IFERROR((Q600)*VLOOKUP(C600,'SIEMB. CAMAGUI'!$B$2:$C$103,2,FALSE)*(N600-0.002222*7)*((J600+R600)/2/100)/1000,"")</f>
        <v>511.1250666</v>
      </c>
      <c r="T600" s="173">
        <f t="shared" si="22"/>
        <v>2.781266662</v>
      </c>
      <c r="U600" s="71">
        <f t="shared" si="25"/>
        <v>13706.14035</v>
      </c>
    </row>
    <row r="601">
      <c r="A601" s="109">
        <v>45656.0</v>
      </c>
      <c r="B601" s="2">
        <v>1.0</v>
      </c>
      <c r="C601" s="2" t="s">
        <v>346</v>
      </c>
      <c r="D601" s="9">
        <v>450.0</v>
      </c>
      <c r="E601" s="9">
        <v>2775.0</v>
      </c>
      <c r="F601" s="2" t="s">
        <v>96</v>
      </c>
      <c r="G601" s="17">
        <f t="array" ref="G601">IFERROR(E601*INDEX(PRECIOS!$B$2:$E$44,MATCH(F601,PRECIOS!$B$2:$B$44,0),4),"")</f>
        <v>2840.49</v>
      </c>
      <c r="H601" s="9">
        <v>6.51</v>
      </c>
      <c r="I601" s="2">
        <f t="shared" si="26"/>
        <v>2.71</v>
      </c>
      <c r="J601" s="15">
        <f>IFERROR(LOOKUP(H601,Masterline!$A$2:$A$34,Masterline!$D$2:$D$34)-(H601-INT(H601))*LOOKUP(H601,Masterline!$A$2:$A$34,Masterline!$E$2:$E$34),"")</f>
        <v>6.58812</v>
      </c>
      <c r="K601" s="28">
        <f t="shared" si="23"/>
        <v>1049228.368</v>
      </c>
      <c r="L601" s="117">
        <f>iferror(E601/(VLOOKUP(C601,'SIEMB. CAMAGUI'!$B$2:$C$103,2,FALSE)*N601*I601/1000),"")</f>
        <v>1.092250923</v>
      </c>
      <c r="M601" s="118">
        <f>IFERROR(K601/VLOOKUP(C601,'SIEMB. CAMAGUI'!$B$2:$C$103,2,FALSE),"")</f>
        <v>0.8393826945</v>
      </c>
      <c r="N601" s="23">
        <v>0.75</v>
      </c>
      <c r="O601" s="71">
        <f>IFERROR(N601*VLOOKUP(C601,'SIEMB. CAMAGUI'!$B$2:$D$103,3,FALSE),"")</f>
        <v>114468.8645</v>
      </c>
      <c r="P601" s="2">
        <v>3.0</v>
      </c>
      <c r="Q601" s="2">
        <f t="shared" si="21"/>
        <v>9.51</v>
      </c>
      <c r="R601" s="15">
        <f>IFERROR(LOOKUP(Q601,Masterline!$A$2:$A$34,Masterline!$D$2:$D$34)-(Q601-INT(Q601))*LOOKUP(Q601,Masterline!$A$2:$A$34,Masterline!$E$2:$E$34),"")</f>
        <v>5.15712</v>
      </c>
      <c r="S601" s="181">
        <f>IFERROR((Q601)*VLOOKUP(C601,'SIEMB. CAMAGUI'!$B$2:$C$103,2,FALSE)*(N601-0.002222*7)*((J601+R601)/2/100)/1000,"")</f>
        <v>512.7224097</v>
      </c>
      <c r="T601" s="173">
        <f t="shared" si="22"/>
        <v>15.68060242</v>
      </c>
      <c r="U601" s="71">
        <f t="shared" si="25"/>
        <v>6830.476676</v>
      </c>
    </row>
    <row r="602">
      <c r="A602" s="109">
        <v>45656.0</v>
      </c>
      <c r="B602" s="2">
        <v>2.0</v>
      </c>
      <c r="C602" s="2" t="s">
        <v>348</v>
      </c>
      <c r="D602" s="9">
        <v>200.0</v>
      </c>
      <c r="E602" s="9">
        <v>1535.0</v>
      </c>
      <c r="F602" s="2" t="s">
        <v>96</v>
      </c>
      <c r="G602" s="17">
        <f t="array" ref="G602">IFERROR(E602*INDEX(PRECIOS!$B$2:$E$44,MATCH(F602,PRECIOS!$B$2:$B$44,0),4),"")</f>
        <v>1571.226</v>
      </c>
      <c r="H602" s="9">
        <v>6.88</v>
      </c>
      <c r="I602" s="2">
        <f t="shared" si="26"/>
        <v>2.9</v>
      </c>
      <c r="J602" s="15">
        <f>IFERROR(LOOKUP(H602,Masterline!$A$2:$A$34,Masterline!$D$2:$D$34)-(H602-INT(H602))*LOOKUP(H602,Masterline!$A$2:$A$34,Masterline!$E$2:$E$34),"")</f>
        <v>6.37056</v>
      </c>
      <c r="K602" s="28">
        <f t="shared" si="23"/>
        <v>456314.1614</v>
      </c>
      <c r="L602" s="117">
        <f>iferror(E602/(VLOOKUP(C602,'SIEMB. CAMAGUI'!$B$2:$C$103,2,FALSE)*N602*I602/1000),"")</f>
        <v>0.92861464</v>
      </c>
      <c r="M602" s="118">
        <f>IFERROR(K602/VLOOKUP(C602,'SIEMB. CAMAGUI'!$B$2:$C$103,2,FALSE),"")</f>
        <v>0.4803306962</v>
      </c>
      <c r="N602" s="23">
        <v>0.6</v>
      </c>
      <c r="O602" s="71">
        <f>IFERROR(N602*VLOOKUP(C602,'SIEMB. CAMAGUI'!$B$2:$D$103,3,FALSE),"")</f>
        <v>95000</v>
      </c>
      <c r="P602" s="2">
        <v>3.0</v>
      </c>
      <c r="Q602" s="2">
        <f t="shared" si="21"/>
        <v>9.88</v>
      </c>
      <c r="R602" s="15">
        <f>IFERROR(LOOKUP(Q602,Masterline!$A$2:$A$34,Masterline!$D$2:$D$34)-(Q602-INT(Q602))*LOOKUP(Q602,Masterline!$A$2:$A$34,Masterline!$E$2:$E$34),"")</f>
        <v>5.05056</v>
      </c>
      <c r="S602" s="181">
        <f>IFERROR((Q602)*VLOOKUP(C602,'SIEMB. CAMAGUI'!$B$2:$C$103,2,FALSE)*(N602-0.002222*7)*((J602+R602)/2/100)/1000,"")</f>
        <v>313.2590593</v>
      </c>
      <c r="T602" s="173">
        <f t="shared" si="22"/>
        <v>28.31476483</v>
      </c>
      <c r="U602" s="71">
        <f t="shared" si="25"/>
        <v>3139.441431</v>
      </c>
    </row>
    <row r="603">
      <c r="A603" s="109">
        <v>45656.0</v>
      </c>
      <c r="B603" s="2">
        <v>3.0</v>
      </c>
      <c r="C603" s="2" t="s">
        <v>349</v>
      </c>
      <c r="D603" s="9">
        <v>275.0</v>
      </c>
      <c r="E603" s="9">
        <v>1975.0</v>
      </c>
      <c r="F603" s="2" t="s">
        <v>96</v>
      </c>
      <c r="G603" s="17">
        <f t="array" ref="G603">IFERROR(E603*INDEX(PRECIOS!$B$2:$E$44,MATCH(F603,PRECIOS!$B$2:$B$44,0),4),"")</f>
        <v>2021.61</v>
      </c>
      <c r="H603" s="9">
        <v>6.53</v>
      </c>
      <c r="I603" s="2">
        <f t="shared" si="26"/>
        <v>2.73</v>
      </c>
      <c r="J603" s="15">
        <f>IFERROR(LOOKUP(H603,Masterline!$A$2:$A$34,Masterline!$D$2:$D$34)-(H603-INT(H603))*LOOKUP(H603,Masterline!$A$2:$A$34,Masterline!$E$2:$E$34),"")</f>
        <v>6.57636</v>
      </c>
      <c r="K603" s="28">
        <f t="shared" si="23"/>
        <v>640374.3579</v>
      </c>
      <c r="L603" s="117">
        <f>iferror(E603/(VLOOKUP(C603,'SIEMB. CAMAGUI'!$B$2:$C$103,2,FALSE)*N603*I603/1000),"")</f>
        <v>1.04846844</v>
      </c>
      <c r="M603" s="118">
        <f>IFERROR(K603/VLOOKUP(C603,'SIEMB. CAMAGUI'!$B$2:$C$103,2,FALSE),"")</f>
        <v>0.5568472678</v>
      </c>
      <c r="N603" s="23">
        <v>0.6</v>
      </c>
      <c r="O603" s="71">
        <f>IFERROR(N603*VLOOKUP(C603,'SIEMB. CAMAGUI'!$B$2:$D$103,3,FALSE),"")</f>
        <v>98571.42857</v>
      </c>
      <c r="P603" s="2">
        <v>3.0</v>
      </c>
      <c r="Q603" s="2">
        <f t="shared" si="21"/>
        <v>9.53</v>
      </c>
      <c r="R603" s="15">
        <f>IFERROR(LOOKUP(Q603,Masterline!$A$2:$A$34,Masterline!$D$2:$D$34)-(Q603-INT(Q603))*LOOKUP(Q603,Masterline!$A$2:$A$34,Masterline!$E$2:$E$34),"")</f>
        <v>5.15136</v>
      </c>
      <c r="S603" s="181">
        <f>IFERROR((Q603)*VLOOKUP(C603,'SIEMB. CAMAGUI'!$B$2:$C$103,2,FALSE)*(N603-0.002222*7)*((J603+R603)/2/100)/1000,"")</f>
        <v>375.594068</v>
      </c>
      <c r="T603" s="173">
        <f t="shared" si="22"/>
        <v>25.148517</v>
      </c>
      <c r="U603" s="71">
        <f t="shared" si="25"/>
        <v>4181.644557</v>
      </c>
    </row>
    <row r="604">
      <c r="A604" s="109">
        <v>45656.0</v>
      </c>
      <c r="B604" s="2">
        <v>4.0</v>
      </c>
      <c r="C604" s="2" t="s">
        <v>341</v>
      </c>
      <c r="D604" s="9">
        <v>400.0</v>
      </c>
      <c r="E604" s="9">
        <v>2662.0</v>
      </c>
      <c r="F604" s="2" t="s">
        <v>96</v>
      </c>
      <c r="G604" s="17">
        <f t="array" ref="G604">IFERROR(E604*INDEX(PRECIOS!$B$2:$E$44,MATCH(F604,PRECIOS!$B$2:$B$44,0),4),"")</f>
        <v>2724.8232</v>
      </c>
      <c r="H604" s="9">
        <v>21.01</v>
      </c>
      <c r="I604" s="2">
        <f t="shared" si="26"/>
        <v>3.34</v>
      </c>
      <c r="J604" s="15">
        <f>IFERROR(LOOKUP(H604,Masterline!$A$2:$A$34,Masterline!$D$2:$D$34)-(H604-INT(H604))*LOOKUP(H604,Masterline!$A$2:$A$34,Masterline!$E$2:$E$34),"")</f>
        <v>3.33528</v>
      </c>
      <c r="K604" s="28">
        <f t="shared" si="23"/>
        <v>570823.2313</v>
      </c>
      <c r="L604" s="117">
        <f>iferror(E604/(VLOOKUP(C604,'SIEMB. CAMAGUI'!$B$2:$C$103,2,FALSE)*N604*I604/1000),"")</f>
        <v>1.526831395</v>
      </c>
      <c r="M604" s="118">
        <f>IFERROR(K604/VLOOKUP(C604,'SIEMB. CAMAGUI'!$B$2:$C$103,2,FALSE),"")</f>
        <v>0.787342388</v>
      </c>
      <c r="N604" s="23">
        <v>0.72</v>
      </c>
      <c r="O604" s="71">
        <f>IFERROR(N604*VLOOKUP(C604,'SIEMB. CAMAGUI'!$B$2:$D$103,3,FALSE),"")</f>
        <v>108750</v>
      </c>
      <c r="P604" s="2">
        <v>4.0</v>
      </c>
      <c r="Q604" s="2">
        <f t="shared" si="21"/>
        <v>25.01</v>
      </c>
      <c r="R604" s="15">
        <f>IFERROR(LOOKUP(Q604,Masterline!$A$2:$A$34,Masterline!$D$2:$D$34)-(Q604-INT(Q604))*LOOKUP(Q604,Masterline!$A$2:$A$34,Masterline!$E$2:$E$34),"")</f>
        <v>3.19092</v>
      </c>
      <c r="S604" s="181">
        <f>IFERROR((Q604)*VLOOKUP(C604,'SIEMB. CAMAGUI'!$B$2:$C$103,2,FALSE)*(N604-0.002222*7)*((J604+R604)/2/100)/1000,"")</f>
        <v>416.801995</v>
      </c>
      <c r="T604" s="173">
        <f t="shared" si="22"/>
        <v>4.200498746</v>
      </c>
      <c r="U604" s="71">
        <f t="shared" si="25"/>
        <v>11992.99609</v>
      </c>
    </row>
    <row r="605">
      <c r="A605" s="109">
        <v>45656.0</v>
      </c>
      <c r="B605" s="2">
        <v>5.0</v>
      </c>
      <c r="C605" s="2" t="s">
        <v>343</v>
      </c>
      <c r="D605" s="9">
        <v>350.0</v>
      </c>
      <c r="E605" s="9">
        <v>2373.0</v>
      </c>
      <c r="F605" s="2" t="s">
        <v>96</v>
      </c>
      <c r="G605" s="17">
        <f t="array" ref="G605">IFERROR(E605*INDEX(PRECIOS!$B$2:$E$44,MATCH(F605,PRECIOS!$B$2:$B$44,0),4),"")</f>
        <v>2429.0028</v>
      </c>
      <c r="H605" s="9">
        <v>21.73</v>
      </c>
      <c r="I605" s="2">
        <f t="shared" si="26"/>
        <v>3.19</v>
      </c>
      <c r="J605" s="15">
        <f>IFERROR(LOOKUP(H605,Masterline!$A$2:$A$34,Masterline!$D$2:$D$34)-(H605-INT(H605))*LOOKUP(H605,Masterline!$A$2:$A$34,Masterline!$E$2:$E$34),"")</f>
        <v>3.28344</v>
      </c>
      <c r="K605" s="28">
        <f t="shared" si="23"/>
        <v>490545.4292</v>
      </c>
      <c r="L605" s="117">
        <f>iferror(E605/(VLOOKUP(C605,'SIEMB. CAMAGUI'!$B$2:$C$103,2,FALSE)*N605*I605/1000),"")</f>
        <v>1.634916807</v>
      </c>
      <c r="M605" s="118">
        <f>IFERROR(K605/VLOOKUP(C605,'SIEMB. CAMAGUI'!$B$2:$C$103,2,FALSE),"")</f>
        <v>0.7546852757</v>
      </c>
      <c r="N605" s="23">
        <v>0.7</v>
      </c>
      <c r="O605" s="71">
        <f>IFERROR(N605*VLOOKUP(C605,'SIEMB. CAMAGUI'!$B$2:$D$103,3,FALSE),"")</f>
        <v>108333.3333</v>
      </c>
      <c r="P605" s="2">
        <v>4.0</v>
      </c>
      <c r="Q605" s="2">
        <f t="shared" si="21"/>
        <v>25.73</v>
      </c>
      <c r="R605" s="15">
        <f>IFERROR(LOOKUP(Q605,Masterline!$A$2:$A$34,Masterline!$D$2:$D$34)-(Q605-INT(Q605))*LOOKUP(Q605,Masterline!$A$2:$A$34,Masterline!$E$2:$E$34),"")</f>
        <v>3.11316</v>
      </c>
      <c r="S605" s="181">
        <f>IFERROR((Q605)*VLOOKUP(C605,'SIEMB. CAMAGUI'!$B$2:$C$103,2,FALSE)*(N605-0.002222*7)*((J605+R605)/2/100)/1000,"")</f>
        <v>366.1099488</v>
      </c>
      <c r="T605" s="173">
        <f t="shared" si="22"/>
        <v>4.027487193</v>
      </c>
      <c r="U605" s="71">
        <f t="shared" si="25"/>
        <v>10659.55218</v>
      </c>
    </row>
    <row r="606">
      <c r="A606" s="109">
        <v>45656.0</v>
      </c>
      <c r="B606" s="2">
        <v>6.0</v>
      </c>
      <c r="C606" s="2" t="s">
        <v>345</v>
      </c>
      <c r="D606" s="9">
        <v>525.0</v>
      </c>
      <c r="E606" s="9">
        <v>3600.0</v>
      </c>
      <c r="F606" s="2" t="s">
        <v>96</v>
      </c>
      <c r="G606" s="17">
        <f t="array" ref="G606">IFERROR(E606*INDEX(PRECIOS!$B$2:$E$44,MATCH(F606,PRECIOS!$B$2:$B$44,0),4),"")</f>
        <v>3684.96</v>
      </c>
      <c r="H606" s="9">
        <v>21.19</v>
      </c>
      <c r="I606" s="2">
        <f t="shared" si="26"/>
        <v>4.19</v>
      </c>
      <c r="J606" s="15">
        <f>IFERROR(LOOKUP(H606,Masterline!$A$2:$A$34,Masterline!$D$2:$D$34)-(H606-INT(H606))*LOOKUP(H606,Masterline!$A$2:$A$34,Masterline!$E$2:$E$34),"")</f>
        <v>3.32232</v>
      </c>
      <c r="K606" s="28">
        <f t="shared" si="23"/>
        <v>745739.0516</v>
      </c>
      <c r="L606" s="117">
        <f>iferror(E606/(VLOOKUP(C606,'SIEMB. CAMAGUI'!$B$2:$C$103,2,FALSE)*N606*I606/1000),"")</f>
        <v>1.239810309</v>
      </c>
      <c r="M606" s="118">
        <f>IFERROR(K606/VLOOKUP(C606,'SIEMB. CAMAGUI'!$B$2:$C$103,2,FALSE),"")</f>
        <v>0.8285989462</v>
      </c>
      <c r="N606" s="23">
        <v>0.77</v>
      </c>
      <c r="O606" s="71">
        <f>IFERROR(N606*VLOOKUP(C606,'SIEMB. CAMAGUI'!$B$2:$D$103,3,FALSE),"")</f>
        <v>79200</v>
      </c>
      <c r="P606" s="2">
        <v>4.0</v>
      </c>
      <c r="Q606" s="2">
        <f t="shared" si="21"/>
        <v>25.19</v>
      </c>
      <c r="R606" s="15">
        <f>IFERROR(LOOKUP(Q606,Masterline!$A$2:$A$34,Masterline!$D$2:$D$34)-(Q606-INT(Q606))*LOOKUP(Q606,Masterline!$A$2:$A$34,Masterline!$E$2:$E$34),"")</f>
        <v>3.17148</v>
      </c>
      <c r="S606" s="181">
        <f>IFERROR((Q606)*VLOOKUP(C606,'SIEMB. CAMAGUI'!$B$2:$C$103,2,FALSE)*(N606-0.002222*7)*((J606+R606)/2/100)/1000,"")</f>
        <v>555.3512457</v>
      </c>
      <c r="T606" s="173">
        <f t="shared" si="22"/>
        <v>7.587811435</v>
      </c>
      <c r="U606" s="71">
        <f t="shared" si="25"/>
        <v>15802.2105</v>
      </c>
    </row>
    <row r="607">
      <c r="A607" s="109">
        <v>45663.0</v>
      </c>
      <c r="B607" s="2">
        <v>1.0</v>
      </c>
      <c r="C607" s="2" t="s">
        <v>346</v>
      </c>
      <c r="D607" s="9">
        <v>525.0</v>
      </c>
      <c r="E607" s="9">
        <v>3475.0</v>
      </c>
      <c r="F607" s="2" t="s">
        <v>96</v>
      </c>
      <c r="G607" s="17">
        <f t="array" ref="G607">IFERROR(E607*INDEX(PRECIOS!$B$2:$E$44,MATCH(F607,PRECIOS!$B$2:$B$44,0),4),"")</f>
        <v>3557.01</v>
      </c>
      <c r="H607" s="9">
        <v>9.42</v>
      </c>
      <c r="I607" s="2">
        <f t="shared" si="26"/>
        <v>2.91</v>
      </c>
      <c r="J607" s="15">
        <f>IFERROR(LOOKUP(H607,Masterline!$A$2:$A$34,Masterline!$D$2:$D$34)-(H607-INT(H607))*LOOKUP(H607,Masterline!$A$2:$A$34,Masterline!$E$2:$E$34),"")</f>
        <v>5.18304</v>
      </c>
      <c r="K607" s="28">
        <f t="shared" si="23"/>
        <v>1075285.625</v>
      </c>
      <c r="L607" s="117">
        <f>iferror(E607/(VLOOKUP(C607,'SIEMB. CAMAGUI'!$B$2:$C$103,2,FALSE)*N607*I607/1000),"")</f>
        <v>1.061473845</v>
      </c>
      <c r="M607" s="118">
        <f>IFERROR(K607/VLOOKUP(C607,'SIEMB. CAMAGUI'!$B$2:$C$103,2,FALSE),"")</f>
        <v>0.8602285003</v>
      </c>
      <c r="N607" s="23">
        <v>0.9</v>
      </c>
      <c r="O607" s="71">
        <f>IFERROR(N607*VLOOKUP(C607,'SIEMB. CAMAGUI'!$B$2:$D$103,3,FALSE),"")</f>
        <v>137362.6374</v>
      </c>
      <c r="P607" s="2">
        <v>3.0</v>
      </c>
      <c r="Q607" s="2">
        <f t="shared" si="21"/>
        <v>12.42</v>
      </c>
      <c r="R607" s="15">
        <f>IFERROR(LOOKUP(Q607,Masterline!$A$2:$A$34,Masterline!$D$2:$D$34)-(Q607-INT(Q607))*LOOKUP(Q607,Masterline!$A$2:$A$34,Masterline!$E$2:$E$34),"")</f>
        <v>4.34352</v>
      </c>
      <c r="S607" s="181">
        <f>IFERROR((Q607)*VLOOKUP(C607,'SIEMB. CAMAGUI'!$B$2:$C$103,2,FALSE)*(N607-0.002222*7)*((J607+R607)/2/100)/1000,"")</f>
        <v>654.0471271</v>
      </c>
      <c r="T607" s="173">
        <f t="shared" si="22"/>
        <v>32.26178178</v>
      </c>
      <c r="U607" s="71">
        <f t="shared" si="25"/>
        <v>10129.19059</v>
      </c>
    </row>
    <row r="608">
      <c r="A608" s="109">
        <v>45663.0</v>
      </c>
      <c r="B608" s="2">
        <v>2.0</v>
      </c>
      <c r="C608" s="2" t="s">
        <v>348</v>
      </c>
      <c r="D608" s="9">
        <v>325.0</v>
      </c>
      <c r="E608" s="9">
        <v>2000.0</v>
      </c>
      <c r="F608" s="2" t="s">
        <v>96</v>
      </c>
      <c r="G608" s="17">
        <f t="array" ref="G608">IFERROR(E608*INDEX(PRECIOS!$B$2:$E$44,MATCH(F608,PRECIOS!$B$2:$B$44,0),4),"")</f>
        <v>2047.2</v>
      </c>
      <c r="H608" s="9">
        <v>9.58</v>
      </c>
      <c r="I608" s="2">
        <f t="shared" si="26"/>
        <v>2.7</v>
      </c>
      <c r="J608" s="15">
        <f>IFERROR(LOOKUP(H608,Masterline!$A$2:$A$34,Masterline!$D$2:$D$34)-(H608-INT(H608))*LOOKUP(H608,Masterline!$A$2:$A$34,Masterline!$E$2:$E$34),"")</f>
        <v>5.13696</v>
      </c>
      <c r="K608" s="28">
        <f t="shared" si="23"/>
        <v>660406.9999</v>
      </c>
      <c r="L608" s="117">
        <f>iferror(E608/(VLOOKUP(C608,'SIEMB. CAMAGUI'!$B$2:$C$103,2,FALSE)*N608*I608/1000),"")</f>
        <v>1.039636127</v>
      </c>
      <c r="M608" s="118">
        <f>IFERROR(K608/VLOOKUP(C608,'SIEMB. CAMAGUI'!$B$2:$C$103,2,FALSE),"")</f>
        <v>0.6951652631</v>
      </c>
      <c r="N608" s="23">
        <v>0.75</v>
      </c>
      <c r="O608" s="71">
        <f>IFERROR(N608*VLOOKUP(C608,'SIEMB. CAMAGUI'!$B$2:$D$103,3,FALSE),"")</f>
        <v>118750</v>
      </c>
      <c r="P608" s="2">
        <v>3.0</v>
      </c>
      <c r="Q608" s="2">
        <f t="shared" si="21"/>
        <v>12.58</v>
      </c>
      <c r="R608" s="15">
        <f>IFERROR(LOOKUP(Q608,Masterline!$A$2:$A$34,Masterline!$D$2:$D$34)-(Q608-INT(Q608))*LOOKUP(Q608,Masterline!$A$2:$A$34,Masterline!$E$2:$E$34),"")</f>
        <v>4.32048</v>
      </c>
      <c r="S608" s="181">
        <f>IFERROR((Q608)*VLOOKUP(C608,'SIEMB. CAMAGUI'!$B$2:$C$103,2,FALSE)*(N608-0.002222*7)*((J608+R608)/2/100)/1000,"")</f>
        <v>415.0569738</v>
      </c>
      <c r="T608" s="173">
        <f t="shared" si="22"/>
        <v>22.51424346</v>
      </c>
      <c r="U608" s="71">
        <f t="shared" si="25"/>
        <v>6326.699059</v>
      </c>
    </row>
    <row r="609">
      <c r="A609" s="109">
        <v>45663.0</v>
      </c>
      <c r="B609" s="2">
        <v>3.0</v>
      </c>
      <c r="C609" s="2" t="s">
        <v>349</v>
      </c>
      <c r="D609" s="9">
        <v>375.0</v>
      </c>
      <c r="E609" s="9">
        <v>2450.0</v>
      </c>
      <c r="F609" s="2" t="s">
        <v>96</v>
      </c>
      <c r="G609" s="17">
        <f t="array" ref="G609">IFERROR(E609*INDEX(PRECIOS!$B$2:$E$44,MATCH(F609,PRECIOS!$B$2:$B$44,0),4),"")</f>
        <v>2507.82</v>
      </c>
      <c r="H609" s="9">
        <v>9.33</v>
      </c>
      <c r="I609" s="2">
        <f t="shared" si="26"/>
        <v>2.8</v>
      </c>
      <c r="J609" s="15">
        <f>IFERROR(LOOKUP(H609,Masterline!$A$2:$A$34,Masterline!$D$2:$D$34)-(H609-INT(H609))*LOOKUP(H609,Masterline!$A$2:$A$34,Masterline!$E$2:$E$34),"")</f>
        <v>5.20896</v>
      </c>
      <c r="K609" s="28">
        <f t="shared" si="23"/>
        <v>771611.3398</v>
      </c>
      <c r="L609" s="117">
        <f>iferror(E609/(VLOOKUP(C609,'SIEMB. CAMAGUI'!$B$2:$C$103,2,FALSE)*N609*I609/1000),"")</f>
        <v>1.014492754</v>
      </c>
      <c r="M609" s="118">
        <f>IFERROR(K609/VLOOKUP(C609,'SIEMB. CAMAGUI'!$B$2:$C$103,2,FALSE),"")</f>
        <v>0.6709663824</v>
      </c>
      <c r="N609" s="23">
        <v>0.75</v>
      </c>
      <c r="O609" s="71">
        <f>IFERROR(N609*VLOOKUP(C609,'SIEMB. CAMAGUI'!$B$2:$D$103,3,FALSE),"")</f>
        <v>123214.2857</v>
      </c>
      <c r="P609" s="2">
        <v>3.0</v>
      </c>
      <c r="Q609" s="2">
        <f t="shared" si="21"/>
        <v>12.33</v>
      </c>
      <c r="R609" s="15">
        <f>IFERROR(LOOKUP(Q609,Masterline!$A$2:$A$34,Masterline!$D$2:$D$34)-(Q609-INT(Q609))*LOOKUP(Q609,Masterline!$A$2:$A$34,Masterline!$E$2:$E$34),"")</f>
        <v>4.35648</v>
      </c>
      <c r="S609" s="181">
        <f>IFERROR((Q609)*VLOOKUP(C609,'SIEMB. CAMAGUI'!$B$2:$C$103,2,FALSE)*(N609-0.002222*7)*((J609+R609)/2/100)/1000,"")</f>
        <v>498.0761462</v>
      </c>
      <c r="T609" s="173">
        <f t="shared" si="22"/>
        <v>30.76903656</v>
      </c>
      <c r="U609" s="71">
        <f t="shared" si="25"/>
        <v>7199.1338</v>
      </c>
    </row>
    <row r="610">
      <c r="A610" s="109">
        <v>45663.0</v>
      </c>
      <c r="B610" s="2">
        <v>4.0</v>
      </c>
      <c r="C610" s="2" t="s">
        <v>341</v>
      </c>
      <c r="D610" s="9">
        <v>425.0</v>
      </c>
      <c r="E610" s="9">
        <v>2950.0</v>
      </c>
      <c r="F610" s="2" t="s">
        <v>86</v>
      </c>
      <c r="G610" s="17">
        <f t="array" ref="G610">IFERROR(E610*INDEX(PRECIOS!$B$2:$E$44,MATCH(F610,PRECIOS!$B$2:$B$44,0),4),"")</f>
        <v>3481</v>
      </c>
      <c r="H610" s="9">
        <v>25.25</v>
      </c>
      <c r="I610" s="2">
        <f t="shared" si="26"/>
        <v>4.24</v>
      </c>
      <c r="J610" s="15">
        <f>IFERROR(LOOKUP(H610,Masterline!$A$2:$A$34,Masterline!$D$2:$D$34)-(H610-INT(H610))*LOOKUP(H610,Masterline!$A$2:$A$34,Masterline!$E$2:$E$34),"")</f>
        <v>3.165</v>
      </c>
      <c r="K610" s="28">
        <f t="shared" si="23"/>
        <v>531806.7352</v>
      </c>
      <c r="L610" s="117">
        <f>iferror(E610/(VLOOKUP(C610,'SIEMB. CAMAGUI'!$B$2:$C$103,2,FALSE)*N610*I610/1000),"")</f>
        <v>1.370945255</v>
      </c>
      <c r="M610" s="118">
        <f>IFERROR(K610/VLOOKUP(C610,'SIEMB. CAMAGUI'!$B$2:$C$103,2,FALSE),"")</f>
        <v>0.7335265313</v>
      </c>
      <c r="N610" s="23">
        <v>0.7</v>
      </c>
      <c r="O610" s="71">
        <f>IFERROR(N610*VLOOKUP(C610,'SIEMB. CAMAGUI'!$B$2:$D$103,3,FALSE),"")</f>
        <v>105729.1667</v>
      </c>
      <c r="P610" s="2">
        <v>4.0</v>
      </c>
      <c r="Q610" s="2">
        <f t="shared" si="21"/>
        <v>29.25</v>
      </c>
      <c r="R610" s="15">
        <f>IFERROR(LOOKUP(Q610,Masterline!$A$2:$A$34,Masterline!$D$2:$D$34)-(Q610-INT(Q610))*LOOKUP(Q610,Masterline!$A$2:$A$34,Masterline!$E$2:$E$34),"")</f>
        <v>2.739</v>
      </c>
      <c r="S610" s="181">
        <f>IFERROR((Q610)*VLOOKUP(C610,'SIEMB. CAMAGUI'!$B$2:$C$103,2,FALSE)*(N610-0.002222*7)*((J610+R610)/2/100)/1000,"")</f>
        <v>428.4690138</v>
      </c>
      <c r="T610" s="173">
        <f t="shared" si="22"/>
        <v>0.8672534478</v>
      </c>
      <c r="U610" s="71">
        <f t="shared" si="25"/>
        <v>13428.12006</v>
      </c>
    </row>
    <row r="611">
      <c r="A611" s="109">
        <v>45663.0</v>
      </c>
      <c r="B611" s="2">
        <v>5.0</v>
      </c>
      <c r="C611" s="2" t="s">
        <v>343</v>
      </c>
      <c r="D611" s="9">
        <v>350.0</v>
      </c>
      <c r="E611" s="9">
        <v>2450.0</v>
      </c>
      <c r="F611" s="2" t="s">
        <v>86</v>
      </c>
      <c r="G611" s="17">
        <f t="array" ref="G611">IFERROR(E611*INDEX(PRECIOS!$B$2:$E$44,MATCH(F611,PRECIOS!$B$2:$B$44,0),4),"")</f>
        <v>2891</v>
      </c>
      <c r="H611" s="9">
        <v>27.09</v>
      </c>
      <c r="I611" s="2">
        <f t="shared" si="26"/>
        <v>5.36</v>
      </c>
      <c r="J611" s="15">
        <f>IFERROR(LOOKUP(H611,Masterline!$A$2:$A$34,Masterline!$D$2:$D$34)-(H611-INT(H611))*LOOKUP(H611,Masterline!$A$2:$A$34,Masterline!$E$2:$E$34),"")</f>
        <v>2.95752</v>
      </c>
      <c r="K611" s="28">
        <f t="shared" si="23"/>
        <v>436849.0032</v>
      </c>
      <c r="L611" s="117">
        <f>iferror(E611/(VLOOKUP(C611,'SIEMB. CAMAGUI'!$B$2:$C$103,2,FALSE)*N611*I611/1000),"")</f>
        <v>1.049574173</v>
      </c>
      <c r="M611" s="118">
        <f>IFERROR(K611/VLOOKUP(C611,'SIEMB. CAMAGUI'!$B$2:$C$103,2,FALSE),"")</f>
        <v>0.6720753896</v>
      </c>
      <c r="N611" s="23">
        <v>0.67</v>
      </c>
      <c r="O611" s="71">
        <f>IFERROR(N611*VLOOKUP(C611,'SIEMB. CAMAGUI'!$B$2:$D$103,3,FALSE),"")</f>
        <v>103690.4762</v>
      </c>
      <c r="P611" s="2">
        <v>4.0</v>
      </c>
      <c r="Q611" s="2">
        <f t="shared" si="21"/>
        <v>31.09</v>
      </c>
      <c r="R611" s="15">
        <f>IFERROR(LOOKUP(Q611,Masterline!$A$2:$A$34,Masterline!$D$2:$D$34)-(Q611-INT(Q611))*LOOKUP(Q611,Masterline!$A$2:$A$34,Masterline!$E$2:$E$34),"")</f>
        <v>2.6226</v>
      </c>
      <c r="S611" s="181">
        <f>IFERROR((Q611)*VLOOKUP(C611,'SIEMB. CAMAGUI'!$B$2:$C$103,2,FALSE)*(N611-0.002222*7)*((J611+R611)/2/100)/1000,"")</f>
        <v>368.9958138</v>
      </c>
      <c r="T611" s="173">
        <f t="shared" si="22"/>
        <v>4.748953443</v>
      </c>
      <c r="U611" s="71">
        <f t="shared" si="25"/>
        <v>11834.2395</v>
      </c>
    </row>
    <row r="612">
      <c r="A612" s="109">
        <v>45663.0</v>
      </c>
      <c r="B612" s="2">
        <v>6.0</v>
      </c>
      <c r="C612" s="2" t="s">
        <v>345</v>
      </c>
      <c r="D612" s="9">
        <v>550.0</v>
      </c>
      <c r="E612" s="9">
        <v>3850.0</v>
      </c>
      <c r="F612" s="2" t="s">
        <v>96</v>
      </c>
      <c r="G612" s="17">
        <f t="array" ref="G612">IFERROR(E612*INDEX(PRECIOS!$B$2:$E$44,MATCH(F612,PRECIOS!$B$2:$B$44,0),4),"")</f>
        <v>3940.86</v>
      </c>
      <c r="H612" s="9">
        <v>24.55</v>
      </c>
      <c r="I612" s="2">
        <f t="shared" si="26"/>
        <v>3.36</v>
      </c>
      <c r="J612" s="15">
        <f>IFERROR(LOOKUP(H612,Masterline!$A$2:$A$34,Masterline!$D$2:$D$34)-(H612-INT(H612))*LOOKUP(H612,Masterline!$A$2:$A$34,Masterline!$E$2:$E$34),"")</f>
        <v>3.1404</v>
      </c>
      <c r="K612" s="28">
        <f t="shared" si="23"/>
        <v>713388.6975</v>
      </c>
      <c r="L612" s="117">
        <f>iferror(E612/(VLOOKUP(C612,'SIEMB. CAMAGUI'!$B$2:$C$103,2,FALSE)*N612*I612/1000),"")</f>
        <v>1.653439153</v>
      </c>
      <c r="M612" s="118">
        <f>IFERROR(K612/VLOOKUP(C612,'SIEMB. CAMAGUI'!$B$2:$C$103,2,FALSE),"")</f>
        <v>0.7926541083</v>
      </c>
      <c r="N612" s="23">
        <v>0.77</v>
      </c>
      <c r="O612" s="71">
        <f>IFERROR(N612*VLOOKUP(C612,'SIEMB. CAMAGUI'!$B$2:$D$103,3,FALSE),"")</f>
        <v>79200</v>
      </c>
      <c r="P612" s="2">
        <v>4.0</v>
      </c>
      <c r="Q612" s="2">
        <f t="shared" si="21"/>
        <v>28.55</v>
      </c>
      <c r="R612" s="15">
        <f>IFERROR(LOOKUP(Q612,Masterline!$A$2:$A$34,Masterline!$D$2:$D$34)-(Q612-INT(Q612))*LOOKUP(Q612,Masterline!$A$2:$A$34,Masterline!$E$2:$E$34),"")</f>
        <v>2.8206</v>
      </c>
      <c r="S612" s="181">
        <f>IFERROR((Q612)*VLOOKUP(C612,'SIEMB. CAMAGUI'!$B$2:$C$103,2,FALSE)*(N612-0.002222*7)*((J612+R612)/2/100)/1000,"")</f>
        <v>577.7845286</v>
      </c>
      <c r="T612" s="173">
        <f t="shared" si="22"/>
        <v>6.946132139</v>
      </c>
      <c r="U612" s="71">
        <f t="shared" si="25"/>
        <v>17513.69252</v>
      </c>
    </row>
    <row r="613">
      <c r="A613" s="109">
        <v>45670.0</v>
      </c>
      <c r="B613" s="2">
        <v>1.0</v>
      </c>
      <c r="C613" s="2" t="s">
        <v>346</v>
      </c>
      <c r="D613" s="9">
        <v>675.0</v>
      </c>
      <c r="E613" s="9">
        <v>4450.0</v>
      </c>
      <c r="F613" s="2" t="s">
        <v>86</v>
      </c>
      <c r="G613" s="17">
        <f t="array" ref="G613">IFERROR(E613*INDEX(PRECIOS!$B$2:$E$44,MATCH(F613,PRECIOS!$B$2:$B$44,0),4),"")</f>
        <v>5251</v>
      </c>
      <c r="H613" s="9">
        <v>13.28</v>
      </c>
      <c r="I613" s="2">
        <f t="shared" si="26"/>
        <v>3.86</v>
      </c>
      <c r="J613" s="15">
        <f>IFERROR(LOOKUP(H613,Masterline!$A$2:$A$34,Masterline!$D$2:$D$34)-(H613-INT(H613))*LOOKUP(H613,Masterline!$A$2:$A$34,Masterline!$E$2:$E$34),"")</f>
        <v>4.20432</v>
      </c>
      <c r="K613" s="28">
        <f t="shared" si="23"/>
        <v>1208954.439</v>
      </c>
      <c r="L613" s="117">
        <f>iferror(E613/(VLOOKUP(C613,'SIEMB. CAMAGUI'!$B$2:$C$103,2,FALSE)*N613*I613/1000),"")</f>
        <v>1.024755325</v>
      </c>
      <c r="M613" s="118">
        <f>IFERROR(K613/VLOOKUP(C613,'SIEMB. CAMAGUI'!$B$2:$C$103,2,FALSE),"")</f>
        <v>0.9671635509</v>
      </c>
      <c r="N613" s="23">
        <v>0.9</v>
      </c>
      <c r="O613" s="71">
        <f>IFERROR(N613*VLOOKUP(C613,'SIEMB. CAMAGUI'!$B$2:$D$103,3,FALSE),"")</f>
        <v>137362.6374</v>
      </c>
      <c r="P613" s="2">
        <v>4.0</v>
      </c>
      <c r="Q613" s="2">
        <f t="shared" si="21"/>
        <v>17.28</v>
      </c>
      <c r="R613" s="15">
        <f>IFERROR(LOOKUP(Q613,Masterline!$A$2:$A$34,Masterline!$D$2:$D$34)-(Q613-INT(Q613))*LOOKUP(Q613,Masterline!$A$2:$A$34,Masterline!$E$2:$E$34),"")</f>
        <v>3.61776</v>
      </c>
      <c r="S613" s="181">
        <f>IFERROR((Q613)*VLOOKUP(C613,'SIEMB. CAMAGUI'!$B$2:$C$103,2,FALSE)*(N613-0.002222*7)*((J613+R613)/2/100)/1000,"")</f>
        <v>747.1663957</v>
      </c>
      <c r="T613" s="173">
        <f t="shared" si="22"/>
        <v>18.04159893</v>
      </c>
      <c r="U613" s="71">
        <f t="shared" si="25"/>
        <v>16054.91494</v>
      </c>
    </row>
    <row r="614">
      <c r="A614" s="109">
        <v>45670.0</v>
      </c>
      <c r="B614" s="2">
        <v>2.0</v>
      </c>
      <c r="C614" s="2" t="s">
        <v>348</v>
      </c>
      <c r="D614" s="9">
        <v>450.0</v>
      </c>
      <c r="E614" s="9">
        <v>2800.0</v>
      </c>
      <c r="F614" s="2" t="s">
        <v>96</v>
      </c>
      <c r="G614" s="17">
        <f t="array" ref="G614">IFERROR(E614*INDEX(PRECIOS!$B$2:$E$44,MATCH(F614,PRECIOS!$B$2:$B$44,0),4),"")</f>
        <v>2866.08</v>
      </c>
      <c r="H614" s="9">
        <v>13.21</v>
      </c>
      <c r="I614" s="2">
        <f t="shared" si="26"/>
        <v>3.63</v>
      </c>
      <c r="J614" s="15">
        <f>IFERROR(LOOKUP(H614,Masterline!$A$2:$A$34,Masterline!$D$2:$D$34)-(H614-INT(H614))*LOOKUP(H614,Masterline!$A$2:$A$34,Masterline!$E$2:$E$34),"")</f>
        <v>4.21524</v>
      </c>
      <c r="K614" s="28">
        <f t="shared" si="23"/>
        <v>808141.4628</v>
      </c>
      <c r="L614" s="117">
        <f>iferror(E614/(VLOOKUP(C614,'SIEMB. CAMAGUI'!$B$2:$C$103,2,FALSE)*N614*I614/1000),"")</f>
        <v>1.014934029</v>
      </c>
      <c r="M614" s="118">
        <f>IFERROR(K614/VLOOKUP(C614,'SIEMB. CAMAGUI'!$B$2:$C$103,2,FALSE),"")</f>
        <v>0.850675224</v>
      </c>
      <c r="N614" s="23">
        <v>0.8</v>
      </c>
      <c r="O614" s="71">
        <f>IFERROR(N614*VLOOKUP(C614,'SIEMB. CAMAGUI'!$B$2:$D$103,3,FALSE),"")</f>
        <v>126666.6667</v>
      </c>
      <c r="P614" s="2">
        <v>4.0</v>
      </c>
      <c r="Q614" s="2">
        <f t="shared" si="21"/>
        <v>17.21</v>
      </c>
      <c r="R614" s="15">
        <f>IFERROR(LOOKUP(Q614,Masterline!$A$2:$A$34,Masterline!$D$2:$D$34)-(Q614-INT(Q614))*LOOKUP(Q614,Masterline!$A$2:$A$34,Masterline!$E$2:$E$34),"")</f>
        <v>3.62532</v>
      </c>
      <c r="S614" s="181">
        <f>IFERROR((Q614)*VLOOKUP(C614,'SIEMB. CAMAGUI'!$B$2:$C$103,2,FALSE)*(N614-0.002222*7)*((J614+R614)/2/100)/1000,"")</f>
        <v>502.787666</v>
      </c>
      <c r="T614" s="173">
        <f t="shared" si="22"/>
        <v>13.1969165</v>
      </c>
      <c r="U614" s="71">
        <f t="shared" si="25"/>
        <v>10675.54872</v>
      </c>
    </row>
    <row r="615">
      <c r="A615" s="109">
        <v>45670.0</v>
      </c>
      <c r="B615" s="2">
        <v>3.0</v>
      </c>
      <c r="C615" s="2" t="s">
        <v>349</v>
      </c>
      <c r="D615" s="9">
        <v>525.0</v>
      </c>
      <c r="E615" s="9">
        <v>3275.0</v>
      </c>
      <c r="F615" s="2" t="s">
        <v>96</v>
      </c>
      <c r="G615" s="17">
        <f t="array" ref="G615">IFERROR(E615*INDEX(PRECIOS!$B$2:$E$44,MATCH(F615,PRECIOS!$B$2:$B$44,0),4),"")</f>
        <v>3352.29</v>
      </c>
      <c r="H615" s="9">
        <v>13.34</v>
      </c>
      <c r="I615" s="2">
        <f t="shared" si="26"/>
        <v>4.01</v>
      </c>
      <c r="J615" s="15">
        <f>IFERROR(LOOKUP(H615,Masterline!$A$2:$A$34,Masterline!$D$2:$D$34)-(H615-INT(H615))*LOOKUP(H615,Masterline!$A$2:$A$34,Masterline!$E$2:$E$34),"")</f>
        <v>4.19496</v>
      </c>
      <c r="K615" s="28">
        <f t="shared" si="23"/>
        <v>938157.273</v>
      </c>
      <c r="L615" s="117">
        <f>iferror(E615/(VLOOKUP(C615,'SIEMB. CAMAGUI'!$B$2:$C$103,2,FALSE)*N615*I615/1000),"")</f>
        <v>0.8355071401</v>
      </c>
      <c r="M615" s="118">
        <f>IFERROR(K615/VLOOKUP(C615,'SIEMB. CAMAGUI'!$B$2:$C$103,2,FALSE),"")</f>
        <v>0.815788933</v>
      </c>
      <c r="N615" s="23">
        <v>0.85</v>
      </c>
      <c r="O615" s="71">
        <f>IFERROR(N615*VLOOKUP(C615,'SIEMB. CAMAGUI'!$B$2:$D$103,3,FALSE),"")</f>
        <v>139642.8571</v>
      </c>
      <c r="P615" s="2">
        <v>3.5</v>
      </c>
      <c r="Q615" s="2">
        <f t="shared" si="21"/>
        <v>16.84</v>
      </c>
      <c r="R615" s="15">
        <f>IFERROR(LOOKUP(Q615,Masterline!$A$2:$A$34,Masterline!$D$2:$D$34)-(Q615-INT(Q615))*LOOKUP(Q615,Masterline!$A$2:$A$34,Masterline!$E$2:$E$34),"")</f>
        <v>3.68112</v>
      </c>
      <c r="S615" s="181">
        <f>IFERROR((Q615)*VLOOKUP(C615,'SIEMB. CAMAGUI'!$B$2:$C$103,2,FALSE)*(N615-0.002222*7)*((J615+R615)/2/100)/1000,"")</f>
        <v>636.382587</v>
      </c>
      <c r="T615" s="173">
        <f t="shared" si="22"/>
        <v>27.84564676</v>
      </c>
      <c r="U615" s="71">
        <f t="shared" si="25"/>
        <v>12515.01802</v>
      </c>
    </row>
    <row r="616">
      <c r="A616" s="109">
        <v>45670.0</v>
      </c>
      <c r="B616" s="2">
        <v>4.0</v>
      </c>
      <c r="C616" s="2" t="s">
        <v>341</v>
      </c>
      <c r="E616" s="9">
        <v>2225.0</v>
      </c>
      <c r="F616" s="2" t="s">
        <v>86</v>
      </c>
      <c r="G616" s="17">
        <f t="array" ref="G616">IFERROR(E616*INDEX(PRECIOS!$B$2:$E$44,MATCH(F616,PRECIOS!$B$2:$B$44,0),4),"")</f>
        <v>2625.5</v>
      </c>
      <c r="H616" s="9">
        <v>30.9</v>
      </c>
      <c r="I616" s="2">
        <f t="shared" si="26"/>
        <v>5.65</v>
      </c>
      <c r="J616" s="15">
        <f>IFERROR(LOOKUP(H616,Masterline!$A$2:$A$34,Masterline!$D$2:$D$34)-(H616-INT(H616))*LOOKUP(H616,Masterline!$A$2:$A$34,Masterline!$E$2:$E$34),"")</f>
        <v>2.574</v>
      </c>
      <c r="K616" s="28">
        <f t="shared" si="23"/>
        <v>0</v>
      </c>
      <c r="L616" s="117" t="str">
        <f>iferror(E616/(VLOOKUP(C616,'SIEMB. CAMAGUI'!$B$2:$C$103,2,FALSE)*N616*I616/1000),"")</f>
        <v/>
      </c>
      <c r="M616" s="118">
        <f>IFERROR(K616/VLOOKUP(C616,'SIEMB. CAMAGUI'!$B$2:$C$103,2,FALSE),"")</f>
        <v>0</v>
      </c>
      <c r="N616" s="23"/>
      <c r="O616" s="71">
        <f>IFERROR(N616*VLOOKUP(C616,'SIEMB. CAMAGUI'!$B$2:$D$103,3,FALSE),"")</f>
        <v>0</v>
      </c>
      <c r="P616" s="2"/>
      <c r="Q616" s="2">
        <f t="shared" si="21"/>
        <v>30.9</v>
      </c>
      <c r="R616" s="15">
        <f>IFERROR(LOOKUP(Q616,Masterline!$A$2:$A$34,Masterline!$D$2:$D$34)-(Q616-INT(Q616))*LOOKUP(Q616,Masterline!$A$2:$A$34,Masterline!$E$2:$E$34),"")</f>
        <v>2.574</v>
      </c>
      <c r="S616" s="181">
        <f>IFERROR((Q616)*VLOOKUP(C616,'SIEMB. CAMAGUI'!$B$2:$C$103,2,FALSE)*(N616-0.002222*7)*((J616+R616)/2/100)/1000,"")</f>
        <v>-8.969064004</v>
      </c>
      <c r="T616" s="173">
        <f t="shared" si="22"/>
        <v>-2.242266001</v>
      </c>
      <c r="U616" s="71">
        <f t="shared" si="25"/>
        <v>0</v>
      </c>
    </row>
    <row r="617">
      <c r="A617" s="109">
        <v>45670.0</v>
      </c>
      <c r="B617" s="2">
        <v>5.0</v>
      </c>
      <c r="C617" s="2" t="s">
        <v>343</v>
      </c>
      <c r="E617" s="9">
        <v>2225.0</v>
      </c>
      <c r="F617" s="2" t="s">
        <v>86</v>
      </c>
      <c r="G617" s="17">
        <f t="array" ref="G617">IFERROR(E617*INDEX(PRECIOS!$B$2:$E$44,MATCH(F617,PRECIOS!$B$2:$B$44,0),4),"")</f>
        <v>2625.5</v>
      </c>
      <c r="H617" s="9">
        <v>31.58</v>
      </c>
      <c r="I617" s="2">
        <f t="shared" si="26"/>
        <v>4.49</v>
      </c>
      <c r="J617" s="15">
        <f>IFERROR(LOOKUP(H617,Masterline!$A$2:$A$34,Masterline!$D$2:$D$34)-(H617-INT(H617))*LOOKUP(H617,Masterline!$A$2:$A$34,Masterline!$E$2:$E$34),"")</f>
        <v>2.5932</v>
      </c>
      <c r="K617" s="28">
        <f t="shared" si="23"/>
        <v>0</v>
      </c>
      <c r="L617" s="117" t="str">
        <f>iferror(E617/(VLOOKUP(C617,'SIEMB. CAMAGUI'!$B$2:$C$103,2,FALSE)*N617*I617/1000),"")</f>
        <v/>
      </c>
      <c r="M617" s="118">
        <f>IFERROR(K617/VLOOKUP(C617,'SIEMB. CAMAGUI'!$B$2:$C$103,2,FALSE),"")</f>
        <v>0</v>
      </c>
      <c r="N617" s="23"/>
      <c r="O617" s="71">
        <f>IFERROR(N617*VLOOKUP(C617,'SIEMB. CAMAGUI'!$B$2:$D$103,3,FALSE),"")</f>
        <v>0</v>
      </c>
      <c r="P617" s="2"/>
      <c r="Q617" s="2">
        <f t="shared" si="21"/>
        <v>31.58</v>
      </c>
      <c r="R617" s="15">
        <f>IFERROR(LOOKUP(Q617,Masterline!$A$2:$A$34,Masterline!$D$2:$D$34)-(Q617-INT(Q617))*LOOKUP(Q617,Masterline!$A$2:$A$34,Masterline!$E$2:$E$34),"")</f>
        <v>2.5932</v>
      </c>
      <c r="S617" s="181">
        <f>IFERROR((Q617)*VLOOKUP(C617,'SIEMB. CAMAGUI'!$B$2:$C$103,2,FALSE)*(N617-0.002222*7)*((J617+R617)/2/100)/1000,"")</f>
        <v>-8.279490075</v>
      </c>
      <c r="T617" s="173">
        <f t="shared" si="22"/>
        <v>-2.069872519</v>
      </c>
      <c r="U617" s="71">
        <f t="shared" si="25"/>
        <v>0</v>
      </c>
    </row>
    <row r="618">
      <c r="A618" s="109">
        <v>45670.0</v>
      </c>
      <c r="B618" s="2">
        <v>6.0</v>
      </c>
      <c r="C618" s="2" t="s">
        <v>345</v>
      </c>
      <c r="D618" s="9">
        <v>575.0</v>
      </c>
      <c r="E618" s="9">
        <v>4000.0</v>
      </c>
      <c r="F618" s="2" t="s">
        <v>96</v>
      </c>
      <c r="G618" s="17">
        <f t="array" ref="G618">IFERROR(E618*INDEX(PRECIOS!$B$2:$E$44,MATCH(F618,PRECIOS!$B$2:$B$44,0),4),"")</f>
        <v>4094.4</v>
      </c>
      <c r="H618" s="9">
        <v>27.42</v>
      </c>
      <c r="I618" s="2">
        <f t="shared" si="26"/>
        <v>2.87</v>
      </c>
      <c r="J618" s="15">
        <f>IFERROR(LOOKUP(H618,Masterline!$A$2:$A$34,Masterline!$D$2:$D$34)-(H618-INT(H618))*LOOKUP(H618,Masterline!$A$2:$A$34,Masterline!$E$2:$E$34),"")</f>
        <v>2.93376</v>
      </c>
      <c r="K618" s="28">
        <f t="shared" si="23"/>
        <v>714785.6274</v>
      </c>
      <c r="L618" s="117" t="str">
        <f>iferror(E618/(VLOOKUP(C618,'SIEMB. CAMAGUI'!$B$2:$C$103,2,FALSE)*N618*I618/1000),"")</f>
        <v/>
      </c>
      <c r="M618" s="118">
        <f>IFERROR(K618/VLOOKUP(C618,'SIEMB. CAMAGUI'!$B$2:$C$103,2,FALSE),"")</f>
        <v>0.7942062526</v>
      </c>
      <c r="N618" s="23"/>
      <c r="O618" s="71">
        <f>IFERROR(N618*VLOOKUP(C618,'SIEMB. CAMAGUI'!$B$2:$D$103,3,FALSE),"")</f>
        <v>0</v>
      </c>
      <c r="P618" s="2"/>
      <c r="Q618" s="2">
        <f t="shared" si="21"/>
        <v>27.42</v>
      </c>
      <c r="R618" s="15">
        <f>IFERROR(LOOKUP(Q618,Masterline!$A$2:$A$34,Masterline!$D$2:$D$34)-(Q618-INT(Q618))*LOOKUP(Q618,Masterline!$A$2:$A$34,Masterline!$E$2:$E$34),"")</f>
        <v>2.93376</v>
      </c>
      <c r="S618" s="181">
        <f>IFERROR((Q618)*VLOOKUP(C618,'SIEMB. CAMAGUI'!$B$2:$C$103,2,FALSE)*(N618-0.002222*7)*((J618+R618)/2/100)/1000,"")</f>
        <v>-11.26099168</v>
      </c>
      <c r="T618" s="173">
        <f t="shared" si="22"/>
        <v>-146.5652479</v>
      </c>
      <c r="U618" s="71">
        <f t="shared" si="25"/>
        <v>19599.4219</v>
      </c>
    </row>
    <row r="619">
      <c r="A619" s="109">
        <v>45677.0</v>
      </c>
      <c r="B619" s="2">
        <v>1.0</v>
      </c>
      <c r="C619" s="2" t="s">
        <v>346</v>
      </c>
      <c r="D619" s="9">
        <v>725.0</v>
      </c>
      <c r="E619" s="9">
        <v>5000.0</v>
      </c>
      <c r="F619" s="2" t="s">
        <v>86</v>
      </c>
      <c r="G619" s="17">
        <f t="array" ref="G619">IFERROR(E619*INDEX(PRECIOS!$B$2:$E$44,MATCH(F619,PRECIOS!$B$2:$B$44,0),4),"")</f>
        <v>5900</v>
      </c>
      <c r="H619" s="9">
        <v>17.98</v>
      </c>
      <c r="I619" s="2">
        <f t="shared" si="26"/>
        <v>4.7</v>
      </c>
      <c r="J619" s="15">
        <f>IFERROR(LOOKUP(H619,Masterline!$A$2:$A$34,Masterline!$D$2:$D$34)-(H619-INT(H619))*LOOKUP(H619,Masterline!$A$2:$A$34,Masterline!$E$2:$E$34),"")</f>
        <v>3.54216</v>
      </c>
      <c r="K619" s="28">
        <f t="shared" si="23"/>
        <v>1138361.357</v>
      </c>
      <c r="L619" s="117">
        <f>iferror(E619/(VLOOKUP(C619,'SIEMB. CAMAGUI'!$B$2:$C$103,2,FALSE)*N619*I619/1000),"")</f>
        <v>0.9456264775</v>
      </c>
      <c r="M619" s="118">
        <f>IFERROR(K619/VLOOKUP(C619,'SIEMB. CAMAGUI'!$B$2:$C$103,2,FALSE),"")</f>
        <v>0.9106890856</v>
      </c>
      <c r="N619" s="23">
        <v>0.9</v>
      </c>
      <c r="O619" s="71">
        <f>IFERROR(N619*VLOOKUP(C619,'SIEMB. CAMAGUI'!$B$2:$D$103,3,FALSE),"")</f>
        <v>137362.6374</v>
      </c>
      <c r="P619" s="2">
        <v>3.0</v>
      </c>
      <c r="Q619" s="2">
        <f t="shared" si="21"/>
        <v>20.98</v>
      </c>
      <c r="R619" s="15">
        <f>IFERROR(LOOKUP(Q619,Masterline!$A$2:$A$34,Masterline!$D$2:$D$34)-(Q619-INT(Q619))*LOOKUP(Q619,Masterline!$A$2:$A$34,Masterline!$E$2:$E$34),"")</f>
        <v>3.20592</v>
      </c>
      <c r="S619" s="181">
        <f>IFERROR((Q619)*VLOOKUP(C619,'SIEMB. CAMAGUI'!$B$2:$C$103,2,FALSE)*(N619-0.002222*7)*((J619+R619)/2/100)/1000,"")</f>
        <v>782.5949587</v>
      </c>
      <c r="T619" s="173">
        <f t="shared" si="22"/>
        <v>14.39873967</v>
      </c>
      <c r="U619" s="71">
        <f t="shared" si="25"/>
        <v>20467.7372</v>
      </c>
    </row>
    <row r="620">
      <c r="A620" s="109">
        <v>45677.0</v>
      </c>
      <c r="B620" s="2">
        <v>2.0</v>
      </c>
      <c r="C620" s="2" t="s">
        <v>348</v>
      </c>
      <c r="D620" s="9">
        <v>475.0</v>
      </c>
      <c r="E620" s="9">
        <v>3325.0</v>
      </c>
      <c r="F620" s="2" t="s">
        <v>96</v>
      </c>
      <c r="G620" s="17">
        <f t="array" ref="G620">IFERROR(E620*INDEX(PRECIOS!$B$2:$E$44,MATCH(F620,PRECIOS!$B$2:$B$44,0),4),"")</f>
        <v>3403.47</v>
      </c>
      <c r="H620" s="9">
        <v>18.23</v>
      </c>
      <c r="I620" s="2">
        <f t="shared" si="26"/>
        <v>5.02</v>
      </c>
      <c r="J620" s="15">
        <f>IFERROR(LOOKUP(H620,Masterline!$A$2:$A$34,Masterline!$D$2:$D$34)-(H620-INT(H620))*LOOKUP(H620,Masterline!$A$2:$A$34,Masterline!$E$2:$E$34),"")</f>
        <v>3.50316</v>
      </c>
      <c r="K620" s="28">
        <f t="shared" si="23"/>
        <v>743784.2327</v>
      </c>
      <c r="L620" s="117">
        <f>iferror(E620/(VLOOKUP(C620,'SIEMB. CAMAGUI'!$B$2:$C$103,2,FALSE)*N620*I620/1000),"")</f>
        <v>0.8715139442</v>
      </c>
      <c r="M620" s="118">
        <f>IFERROR(K620/VLOOKUP(C620,'SIEMB. CAMAGUI'!$B$2:$C$103,2,FALSE),"")</f>
        <v>0.7829307713</v>
      </c>
      <c r="N620" s="23">
        <v>0.8</v>
      </c>
      <c r="O620" s="71">
        <f>IFERROR(N620*VLOOKUP(C620,'SIEMB. CAMAGUI'!$B$2:$D$103,3,FALSE),"")</f>
        <v>126666.6667</v>
      </c>
      <c r="P620" s="2">
        <v>3.0</v>
      </c>
      <c r="Q620" s="2">
        <f t="shared" si="21"/>
        <v>21.23</v>
      </c>
      <c r="R620" s="15">
        <f>IFERROR(LOOKUP(Q620,Masterline!$A$2:$A$34,Masterline!$D$2:$D$34)-(Q620-INT(Q620))*LOOKUP(Q620,Masterline!$A$2:$A$34,Masterline!$E$2:$E$34),"")</f>
        <v>3.31944</v>
      </c>
      <c r="S620" s="181">
        <f>IFERROR((Q620)*VLOOKUP(C620,'SIEMB. CAMAGUI'!$B$2:$C$103,2,FALSE)*(N620-0.002222*7)*((J620+R620)/2/100)/1000,"")</f>
        <v>539.7051553</v>
      </c>
      <c r="T620" s="173">
        <f t="shared" si="22"/>
        <v>16.17628883</v>
      </c>
      <c r="U620" s="71">
        <f t="shared" si="25"/>
        <v>13559.18656</v>
      </c>
    </row>
    <row r="621">
      <c r="A621" s="109">
        <v>45677.0</v>
      </c>
      <c r="B621" s="2">
        <v>3.0</v>
      </c>
      <c r="C621" s="2" t="s">
        <v>349</v>
      </c>
      <c r="D621" s="9">
        <v>625.0</v>
      </c>
      <c r="E621" s="9">
        <v>4075.0</v>
      </c>
      <c r="F621" s="2" t="s">
        <v>96</v>
      </c>
      <c r="G621" s="17">
        <f t="array" ref="G621">IFERROR(E621*INDEX(PRECIOS!$B$2:$E$44,MATCH(F621,PRECIOS!$B$2:$B$44,0),4),"")</f>
        <v>4171.17</v>
      </c>
      <c r="H621" s="9">
        <v>17.0</v>
      </c>
      <c r="I621" s="2">
        <f t="shared" si="26"/>
        <v>3.66</v>
      </c>
      <c r="J621" s="15">
        <f>IFERROR(LOOKUP(H621,Masterline!$A$2:$A$34,Masterline!$D$2:$D$34)-(H621-INT(H621))*LOOKUP(H621,Masterline!$A$2:$A$34,Masterline!$E$2:$E$34),"")</f>
        <v>3.648</v>
      </c>
      <c r="K621" s="28">
        <f t="shared" si="23"/>
        <v>1007804.438</v>
      </c>
      <c r="L621" s="117">
        <f>iferror(E621/(VLOOKUP(C621,'SIEMB. CAMAGUI'!$B$2:$C$103,2,FALSE)*N621*I621/1000),"")</f>
        <v>1.139015834</v>
      </c>
      <c r="M621" s="118">
        <f>IFERROR(K621/VLOOKUP(C621,'SIEMB. CAMAGUI'!$B$2:$C$103,2,FALSE),"")</f>
        <v>0.8763516848</v>
      </c>
      <c r="N621" s="23">
        <v>0.85</v>
      </c>
      <c r="O621" s="71">
        <f>IFERROR(N621*VLOOKUP(C621,'SIEMB. CAMAGUI'!$B$2:$D$103,3,FALSE),"")</f>
        <v>139642.8571</v>
      </c>
      <c r="P621" s="2">
        <v>3.0</v>
      </c>
      <c r="Q621" s="2">
        <f t="shared" si="21"/>
        <v>20</v>
      </c>
      <c r="R621" s="15">
        <f>IFERROR(LOOKUP(Q621,Masterline!$A$2:$A$34,Masterline!$D$2:$D$34)-(Q621-INT(Q621))*LOOKUP(Q621,Masterline!$A$2:$A$34,Masterline!$E$2:$E$34),"")</f>
        <v>3.3</v>
      </c>
      <c r="S621" s="181">
        <f>IFERROR((Q621)*VLOOKUP(C621,'SIEMB. CAMAGUI'!$B$2:$C$103,2,FALSE)*(N621-0.002222*7)*((J621+R621)/2/100)/1000,"")</f>
        <v>666.7390429</v>
      </c>
      <c r="T621" s="173">
        <f t="shared" si="22"/>
        <v>10.43476073</v>
      </c>
      <c r="U621" s="71">
        <f t="shared" si="25"/>
        <v>17132.67544</v>
      </c>
    </row>
    <row r="622">
      <c r="A622" s="109">
        <v>45684.0</v>
      </c>
      <c r="B622" s="2">
        <v>1.0</v>
      </c>
      <c r="C622" s="2" t="s">
        <v>346</v>
      </c>
      <c r="D622" s="9">
        <v>500.0</v>
      </c>
      <c r="E622" s="9">
        <v>2975.0</v>
      </c>
      <c r="F622" s="2" t="s">
        <v>96</v>
      </c>
      <c r="G622" s="17">
        <f t="array" ref="G622">IFERROR(E622*INDEX(PRECIOS!$B$2:$E$44,MATCH(F622,PRECIOS!$B$2:$B$44,0),4),"")</f>
        <v>3045.21</v>
      </c>
      <c r="H622" s="9">
        <v>21.7</v>
      </c>
      <c r="I622" s="2">
        <f t="shared" si="26"/>
        <v>3.72</v>
      </c>
      <c r="J622" s="15">
        <f>IFERROR(LOOKUP(H622,Masterline!$A$2:$A$34,Masterline!$D$2:$D$34)-(H622-INT(H622))*LOOKUP(H622,Masterline!$A$2:$A$34,Masterline!$E$2:$E$34),"")</f>
        <v>3.2856</v>
      </c>
      <c r="K622" s="28">
        <f t="shared" si="23"/>
        <v>701286.6647</v>
      </c>
      <c r="L622" s="117">
        <f>iferror(E622/(VLOOKUP(C622,'SIEMB. CAMAGUI'!$B$2:$C$103,2,FALSE)*N622*I622/1000),"")</f>
        <v>1.12242973</v>
      </c>
      <c r="M622" s="118">
        <f>IFERROR(K622/VLOOKUP(C622,'SIEMB. CAMAGUI'!$B$2:$C$103,2,FALSE),"")</f>
        <v>0.5610293317</v>
      </c>
      <c r="N622" s="23">
        <v>0.57</v>
      </c>
      <c r="O622" s="71">
        <f>IFERROR(N622*VLOOKUP(C622,'SIEMB. CAMAGUI'!$B$2:$D$103,3,FALSE),"")</f>
        <v>86996.337</v>
      </c>
      <c r="P622" s="2">
        <v>3.5</v>
      </c>
      <c r="Q622" s="2">
        <f t="shared" si="21"/>
        <v>25.2</v>
      </c>
      <c r="R622" s="15">
        <f>IFERROR(LOOKUP(Q622,Masterline!$A$2:$A$34,Masterline!$D$2:$D$34)-(Q622-INT(Q622))*LOOKUP(Q622,Masterline!$A$2:$A$34,Masterline!$E$2:$E$34),"")</f>
        <v>3.1704</v>
      </c>
      <c r="S622" s="181">
        <f>IFERROR((Q622)*VLOOKUP(C622,'SIEMB. CAMAGUI'!$B$2:$C$103,2,FALSE)*(N622-0.002222*7)*((J622+R622)/2/100)/1000,"")</f>
        <v>563.7717817</v>
      </c>
      <c r="T622" s="173">
        <f t="shared" si="22"/>
        <v>15.94294543</v>
      </c>
      <c r="U622" s="71">
        <f t="shared" si="25"/>
        <v>15217.92062</v>
      </c>
    </row>
    <row r="623">
      <c r="A623" s="109">
        <v>45684.0</v>
      </c>
      <c r="B623" s="2">
        <v>2.0</v>
      </c>
      <c r="C623" s="2" t="s">
        <v>348</v>
      </c>
      <c r="D623" s="9">
        <v>375.0</v>
      </c>
      <c r="E623" s="9">
        <v>3025.0</v>
      </c>
      <c r="F623" s="2" t="s">
        <v>96</v>
      </c>
      <c r="G623" s="17">
        <f t="array" ref="G623">IFERROR(E623*INDEX(PRECIOS!$B$2:$E$44,MATCH(F623,PRECIOS!$B$2:$B$44,0),4),"")</f>
        <v>3096.39</v>
      </c>
      <c r="H623" s="9">
        <v>20.71</v>
      </c>
      <c r="I623" s="2">
        <f t="shared" si="26"/>
        <v>2.48</v>
      </c>
      <c r="J623" s="15">
        <f>IFERROR(LOOKUP(H623,Masterline!$A$2:$A$34,Masterline!$D$2:$D$34)-(H623-INT(H623))*LOOKUP(H623,Masterline!$A$2:$A$34,Masterline!$E$2:$E$34),"")</f>
        <v>3.23184</v>
      </c>
      <c r="K623" s="28">
        <f t="shared" si="23"/>
        <v>560275.0938</v>
      </c>
      <c r="L623" s="117">
        <f>iferror(E623/(VLOOKUP(C623,'SIEMB. CAMAGUI'!$B$2:$C$103,2,FALSE)*N623*I623/1000),"")</f>
        <v>2.213716995</v>
      </c>
      <c r="M623" s="118">
        <f>IFERROR(K623/VLOOKUP(C623,'SIEMB. CAMAGUI'!$B$2:$C$103,2,FALSE),"")</f>
        <v>0.5897632566</v>
      </c>
      <c r="N623" s="23">
        <v>0.58</v>
      </c>
      <c r="O623" s="71">
        <f>IFERROR(N623*VLOOKUP(C623,'SIEMB. CAMAGUI'!$B$2:$D$103,3,FALSE),"")</f>
        <v>91833.33333</v>
      </c>
      <c r="P623" s="2">
        <v>3.0</v>
      </c>
      <c r="Q623" s="2">
        <f t="shared" si="21"/>
        <v>23.71</v>
      </c>
      <c r="R623" s="15">
        <f>IFERROR(LOOKUP(Q623,Masterline!$A$2:$A$34,Masterline!$D$2:$D$34)-(Q623-INT(Q623))*LOOKUP(Q623,Masterline!$A$2:$A$34,Masterline!$E$2:$E$34),"")</f>
        <v>3.21636</v>
      </c>
      <c r="S623" s="181">
        <f>IFERROR((Q623)*VLOOKUP(C623,'SIEMB. CAMAGUI'!$B$2:$C$103,2,FALSE)*(N623-0.002222*7)*((J623+R623)/2/100)/1000,"")</f>
        <v>409.9076869</v>
      </c>
      <c r="T623" s="173">
        <f t="shared" si="22"/>
        <v>8.726921718</v>
      </c>
      <c r="U623" s="71">
        <f t="shared" si="25"/>
        <v>11603.29719</v>
      </c>
    </row>
    <row r="624">
      <c r="A624" s="109">
        <v>45684.0</v>
      </c>
      <c r="B624" s="2">
        <v>3.0</v>
      </c>
      <c r="C624" s="2" t="s">
        <v>349</v>
      </c>
      <c r="D624" s="9">
        <v>450.0</v>
      </c>
      <c r="E624" s="9">
        <v>2800.0</v>
      </c>
      <c r="F624" s="2" t="s">
        <v>96</v>
      </c>
      <c r="G624" s="17">
        <f t="array" ref="G624">IFERROR(E624*INDEX(PRECIOS!$B$2:$E$44,MATCH(F624,PRECIOS!$B$2:$B$44,0),4),"")</f>
        <v>2866.08</v>
      </c>
      <c r="H624" s="9">
        <v>19.51</v>
      </c>
      <c r="I624" s="2">
        <f t="shared" si="26"/>
        <v>2.51</v>
      </c>
      <c r="J624" s="15">
        <f>IFERROR(LOOKUP(H624,Masterline!$A$2:$A$34,Masterline!$D$2:$D$34)-(H624-INT(H624))*LOOKUP(H624,Masterline!$A$2:$A$34,Masterline!$E$2:$E$34),"")</f>
        <v>3.35904</v>
      </c>
      <c r="K624" s="28">
        <f t="shared" si="23"/>
        <v>686657.3433</v>
      </c>
      <c r="L624" s="117">
        <f>iferror(E624/(VLOOKUP(C624,'SIEMB. CAMAGUI'!$B$2:$C$103,2,FALSE)*N624*I624/1000),"")</f>
        <v>1.672470538</v>
      </c>
      <c r="M624" s="118">
        <f>IFERROR(K624/VLOOKUP(C624,'SIEMB. CAMAGUI'!$B$2:$C$103,2,FALSE),"")</f>
        <v>0.597093342</v>
      </c>
      <c r="N624" s="23">
        <v>0.58</v>
      </c>
      <c r="O624" s="71">
        <f>IFERROR(N624*VLOOKUP(C624,'SIEMB. CAMAGUI'!$B$2:$D$103,3,FALSE),"")</f>
        <v>95285.71429</v>
      </c>
      <c r="P624" s="2">
        <v>4.0</v>
      </c>
      <c r="Q624" s="2">
        <f t="shared" si="21"/>
        <v>23.51</v>
      </c>
      <c r="R624" s="15">
        <f>IFERROR(LOOKUP(Q624,Masterline!$A$2:$A$34,Masterline!$D$2:$D$34)-(Q624-INT(Q624))*LOOKUP(Q624,Masterline!$A$2:$A$34,Masterline!$E$2:$E$34),"")</f>
        <v>3.23316</v>
      </c>
      <c r="S624" s="181">
        <f>IFERROR((Q624)*VLOOKUP(C624,'SIEMB. CAMAGUI'!$B$2:$C$103,2,FALSE)*(N624-0.002222*7)*((J624+R624)/2/100)/1000,"")</f>
        <v>503.0060961</v>
      </c>
      <c r="T624" s="173">
        <f t="shared" si="22"/>
        <v>13.25152402</v>
      </c>
      <c r="U624" s="71">
        <f t="shared" si="25"/>
        <v>13396.68477</v>
      </c>
    </row>
    <row r="625">
      <c r="A625" s="109">
        <v>45684.0</v>
      </c>
      <c r="B625" s="2">
        <v>4.0</v>
      </c>
      <c r="C625" s="2" t="s">
        <v>350</v>
      </c>
      <c r="D625" s="9">
        <v>50.0</v>
      </c>
      <c r="E625" s="9">
        <v>137.5</v>
      </c>
      <c r="F625" s="18" t="s">
        <v>99</v>
      </c>
      <c r="G625" s="17">
        <f t="array" ref="G625">IFERROR(E625*INDEX(PRECIOS!$B$2:$E$44,MATCH(F625,PRECIOS!$B$2:$B$44,0),4),"")</f>
        <v>169.73</v>
      </c>
      <c r="H625" s="9">
        <v>1.3</v>
      </c>
      <c r="I625" s="2">
        <f t="shared" si="26"/>
        <v>0</v>
      </c>
      <c r="J625" s="15">
        <f>IFERROR(LOOKUP(H625,Masterline!$A$2:$A$34,Masterline!$D$2:$D$34)-(H625-INT(H625))*LOOKUP(H625,Masterline!$A$2:$A$34,Masterline!$E$2:$E$34),"")</f>
        <v>13.5504</v>
      </c>
      <c r="K625" s="28">
        <f t="shared" si="23"/>
        <v>283840.6133</v>
      </c>
      <c r="L625" s="117" t="str">
        <f>iferror(E625/(VLOOKUP(C625,'SIEMB. CAMAGUI'!$B$2:$C$103,2,FALSE)*N625*I625/1000),"")</f>
        <v/>
      </c>
      <c r="M625" s="118">
        <f>IFERROR(K625/VLOOKUP(C625,'SIEMB. CAMAGUI'!$B$2:$C$103,2,FALSE),"")</f>
        <v>0.3548007666</v>
      </c>
      <c r="N625" s="23">
        <v>0.5</v>
      </c>
      <c r="O625" s="71">
        <f>IFERROR(N625*VLOOKUP(C625,'SIEMB. CAMAGUI'!$B$2:$D$103,3,FALSE),"")</f>
        <v>83333.33333</v>
      </c>
      <c r="P625" s="2">
        <v>2.5</v>
      </c>
      <c r="Q625" s="2">
        <f t="shared" si="21"/>
        <v>3.8</v>
      </c>
      <c r="R625" s="15">
        <f>IFERROR(LOOKUP(Q625,Masterline!$A$2:$A$34,Masterline!$D$2:$D$34)-(Q625-INT(Q625))*LOOKUP(Q625,Masterline!$A$2:$A$34,Masterline!$E$2:$E$34),"")</f>
        <v>8.7504</v>
      </c>
      <c r="S625" s="181">
        <f>IFERROR((Q625)*VLOOKUP(C625,'SIEMB. CAMAGUI'!$B$2:$C$103,2,FALSE)*(N625-0.002222*7)*((J625+R625)/2/100)/1000,"")</f>
        <v>164.213707</v>
      </c>
      <c r="T625" s="173">
        <f t="shared" si="22"/>
        <v>28.55342676</v>
      </c>
      <c r="U625" s="71">
        <f t="shared" si="25"/>
        <v>368.9927973</v>
      </c>
    </row>
    <row r="626">
      <c r="A626" s="109">
        <v>45684.0</v>
      </c>
      <c r="B626" s="2">
        <v>5.0</v>
      </c>
      <c r="C626" s="2" t="s">
        <v>352</v>
      </c>
      <c r="D626" s="9">
        <v>37.5</v>
      </c>
      <c r="E626" s="9">
        <v>100.0</v>
      </c>
      <c r="F626" s="18" t="s">
        <v>99</v>
      </c>
      <c r="G626" s="17">
        <f t="array" ref="G626">IFERROR(E626*INDEX(PRECIOS!$B$2:$E$44,MATCH(F626,PRECIOS!$B$2:$B$44,0),4),"")</f>
        <v>123.44</v>
      </c>
      <c r="H626" s="9">
        <v>1.18</v>
      </c>
      <c r="I626" s="2">
        <f t="shared" si="26"/>
        <v>0</v>
      </c>
      <c r="J626" s="15">
        <f>IFERROR(LOOKUP(H626,Masterline!$A$2:$A$34,Masterline!$D$2:$D$34)-(H626-INT(H626))*LOOKUP(H626,Masterline!$A$2:$A$34,Masterline!$E$2:$E$34),"")</f>
        <v>13.77504</v>
      </c>
      <c r="K626" s="28">
        <f t="shared" si="23"/>
        <v>230704.6732</v>
      </c>
      <c r="L626" s="117" t="str">
        <f>iferror(E626/(VLOOKUP(C626,'SIEMB. CAMAGUI'!$B$2:$C$103,2,FALSE)*N626*I626/1000),"")</f>
        <v/>
      </c>
      <c r="M626" s="118">
        <f>IFERROR(K626/VLOOKUP(C626,'SIEMB. CAMAGUI'!$B$2:$C$103,2,FALSE),"")</f>
        <v>0.3182133424</v>
      </c>
      <c r="N626" s="23">
        <v>0.5</v>
      </c>
      <c r="O626" s="71">
        <f>IFERROR(N626*VLOOKUP(C626,'SIEMB. CAMAGUI'!$B$2:$D$103,3,FALSE),"")</f>
        <v>86309.52381</v>
      </c>
      <c r="P626" s="2">
        <v>2.5</v>
      </c>
      <c r="Q626" s="2">
        <f t="shared" si="21"/>
        <v>3.68</v>
      </c>
      <c r="R626" s="15">
        <f>IFERROR(LOOKUP(Q626,Masterline!$A$2:$A$34,Masterline!$D$2:$D$34)-(Q626-INT(Q626))*LOOKUP(Q626,Masterline!$A$2:$A$34,Masterline!$E$2:$E$34),"")</f>
        <v>8.88144</v>
      </c>
      <c r="S626" s="181">
        <f>IFERROR((Q626)*VLOOKUP(C626,'SIEMB. CAMAGUI'!$B$2:$C$103,2,FALSE)*(N626-0.002222*7)*((J626+R626)/2/100)/1000,"")</f>
        <v>146.4177204</v>
      </c>
      <c r="T626" s="173">
        <f t="shared" si="22"/>
        <v>27.2294301</v>
      </c>
      <c r="U626" s="71">
        <f t="shared" si="25"/>
        <v>272.2315144</v>
      </c>
    </row>
    <row r="627">
      <c r="A627" s="109">
        <v>45684.0</v>
      </c>
      <c r="B627" s="2">
        <v>6.0</v>
      </c>
      <c r="C627" s="2" t="s">
        <v>353</v>
      </c>
      <c r="D627" s="9">
        <v>75.0</v>
      </c>
      <c r="E627" s="9">
        <v>187.5</v>
      </c>
      <c r="F627" s="18" t="s">
        <v>99</v>
      </c>
      <c r="G627" s="17">
        <f t="array" ref="G627">IFERROR(E627*INDEX(PRECIOS!$B$2:$E$44,MATCH(F627,PRECIOS!$B$2:$B$44,0),4),"")</f>
        <v>231.45</v>
      </c>
      <c r="H627" s="9">
        <v>1.05</v>
      </c>
      <c r="I627" s="2">
        <f t="shared" si="26"/>
        <v>0</v>
      </c>
      <c r="J627" s="15">
        <f>IFERROR(LOOKUP(H627,Masterline!$A$2:$A$34,Masterline!$D$2:$D$34)-(H627-INT(H627))*LOOKUP(H627,Masterline!$A$2:$A$34,Masterline!$E$2:$E$34),"")</f>
        <v>14.0184</v>
      </c>
      <c r="K627" s="28">
        <f t="shared" si="23"/>
        <v>509534.4078</v>
      </c>
      <c r="L627" s="117" t="str">
        <f>iferror(E627/(VLOOKUP(C627,'SIEMB. CAMAGUI'!$B$2:$C$103,2,FALSE)*N627*I627/1000),"")</f>
        <v/>
      </c>
      <c r="M627" s="118">
        <f>IFERROR(K627/VLOOKUP(C627,'SIEMB. CAMAGUI'!$B$2:$C$103,2,FALSE),"")</f>
        <v>0.4246120065</v>
      </c>
      <c r="N627" s="23">
        <v>0.5</v>
      </c>
      <c r="O627" s="71">
        <f>IFERROR(N627*VLOOKUP(C627,'SIEMB. CAMAGUI'!$B$2:$D$103,3,FALSE),"")</f>
        <v>68571.42857</v>
      </c>
      <c r="P627" s="2">
        <v>2.5</v>
      </c>
      <c r="Q627" s="2">
        <f t="shared" si="21"/>
        <v>3.55</v>
      </c>
      <c r="R627" s="15">
        <f>IFERROR(LOOKUP(Q627,Masterline!$A$2:$A$34,Masterline!$D$2:$D$34)-(Q627-INT(Q627))*LOOKUP(Q627,Masterline!$A$2:$A$34,Masterline!$E$2:$E$34),"")</f>
        <v>9.0234</v>
      </c>
      <c r="S627" s="181">
        <f>IFERROR((Q627)*VLOOKUP(C627,'SIEMB. CAMAGUI'!$B$2:$C$103,2,FALSE)*(N627-0.002222*7)*((J627+R627)/2/100)/1000,"")</f>
        <v>237.7614171</v>
      </c>
      <c r="T627" s="173">
        <f t="shared" si="22"/>
        <v>40.69035426</v>
      </c>
      <c r="U627" s="71">
        <f t="shared" si="25"/>
        <v>535.0111282</v>
      </c>
    </row>
    <row r="628">
      <c r="A628" s="109">
        <v>45691.0</v>
      </c>
      <c r="B628" s="2">
        <v>1.0</v>
      </c>
      <c r="C628" s="2" t="s">
        <v>346</v>
      </c>
      <c r="D628" s="9">
        <v>550.0</v>
      </c>
      <c r="E628" s="9">
        <v>3750.0</v>
      </c>
      <c r="F628" s="2" t="s">
        <v>96</v>
      </c>
      <c r="G628" s="17">
        <f t="array" ref="G628">IFERROR(E628*INDEX(PRECIOS!$B$2:$E$44,MATCH(F628,PRECIOS!$B$2:$B$44,0),4),"")</f>
        <v>3838.5</v>
      </c>
      <c r="H628" s="9">
        <v>26.62</v>
      </c>
      <c r="I628" s="2">
        <f t="shared" si="26"/>
        <v>4.92</v>
      </c>
      <c r="J628" s="15">
        <f>IFERROR(LOOKUP(H628,Masterline!$A$2:$A$34,Masterline!$D$2:$D$34)-(H628-INT(H628))*LOOKUP(H628,Masterline!$A$2:$A$34,Masterline!$E$2:$E$34),"")</f>
        <v>3.01248</v>
      </c>
      <c r="K628" s="28">
        <f t="shared" si="23"/>
        <v>685852.0895</v>
      </c>
      <c r="L628" s="117">
        <f>iferror(E628/(VLOOKUP(C628,'SIEMB. CAMAGUI'!$B$2:$C$103,2,FALSE)*N628*I628/1000),"")</f>
        <v>1.10864745</v>
      </c>
      <c r="M628" s="118">
        <f>IFERROR(K628/VLOOKUP(C628,'SIEMB. CAMAGUI'!$B$2:$C$103,2,FALSE),"")</f>
        <v>0.5486816716</v>
      </c>
      <c r="N628" s="23">
        <v>0.55</v>
      </c>
      <c r="O628" s="71">
        <f>IFERROR(N628*VLOOKUP(C628,'SIEMB. CAMAGUI'!$B$2:$D$103,3,FALSE),"")</f>
        <v>83943.83394</v>
      </c>
      <c r="P628" s="2">
        <v>4.0</v>
      </c>
      <c r="Q628" s="2">
        <f t="shared" si="21"/>
        <v>30.62</v>
      </c>
      <c r="R628" s="15">
        <f>IFERROR(LOOKUP(Q628,Masterline!$A$2:$A$34,Masterline!$D$2:$D$34)-(Q628-INT(Q628))*LOOKUP(Q628,Masterline!$A$2:$A$34,Masterline!$E$2:$E$34),"")</f>
        <v>2.5908</v>
      </c>
      <c r="S628" s="181">
        <f>IFERROR((Q628)*VLOOKUP(C628,'SIEMB. CAMAGUI'!$B$2:$C$103,2,FALSE)*(N628-0.002222*7)*((J628+R628)/2/100)/1000,"")</f>
        <v>573.1012553</v>
      </c>
      <c r="T628" s="173">
        <f t="shared" si="22"/>
        <v>5.775313825</v>
      </c>
      <c r="U628" s="71">
        <f t="shared" si="25"/>
        <v>18257.38262</v>
      </c>
    </row>
    <row r="629">
      <c r="A629" s="109">
        <v>45691.0</v>
      </c>
      <c r="B629" s="2">
        <v>2.0</v>
      </c>
      <c r="C629" s="2" t="s">
        <v>348</v>
      </c>
      <c r="D629" s="9">
        <v>400.0</v>
      </c>
      <c r="E629" s="9">
        <v>2750.0</v>
      </c>
      <c r="F629" s="2" t="s">
        <v>96</v>
      </c>
      <c r="G629" s="17">
        <f t="array" ref="G629">IFERROR(E629*INDEX(PRECIOS!$B$2:$E$44,MATCH(F629,PRECIOS!$B$2:$B$44,0),4),"")</f>
        <v>2814.9</v>
      </c>
      <c r="H629" s="9">
        <v>25.92</v>
      </c>
      <c r="I629" s="2">
        <f t="shared" si="26"/>
        <v>5.21</v>
      </c>
      <c r="J629" s="15">
        <f>IFERROR(LOOKUP(H629,Masterline!$A$2:$A$34,Masterline!$D$2:$D$34)-(H629-INT(H629))*LOOKUP(H629,Masterline!$A$2:$A$34,Masterline!$E$2:$E$34),"")</f>
        <v>3.09264</v>
      </c>
      <c r="K629" s="28">
        <f t="shared" si="23"/>
        <v>498994.3468</v>
      </c>
      <c r="L629" s="117">
        <f>iferror(E629/(VLOOKUP(C629,'SIEMB. CAMAGUI'!$B$2:$C$103,2,FALSE)*N629*I629/1000),"")</f>
        <v>1.048323921</v>
      </c>
      <c r="M629" s="118">
        <f>IFERROR(K629/VLOOKUP(C629,'SIEMB. CAMAGUI'!$B$2:$C$103,2,FALSE),"")</f>
        <v>0.5252572071</v>
      </c>
      <c r="N629" s="23">
        <v>0.53</v>
      </c>
      <c r="O629" s="71">
        <f>IFERROR(N629*VLOOKUP(C629,'SIEMB. CAMAGUI'!$B$2:$D$103,3,FALSE),"")</f>
        <v>83916.66667</v>
      </c>
      <c r="P629" s="2">
        <v>4.0</v>
      </c>
      <c r="Q629" s="2">
        <f t="shared" si="21"/>
        <v>29.92</v>
      </c>
      <c r="R629" s="15">
        <f>IFERROR(LOOKUP(Q629,Masterline!$A$2:$A$34,Masterline!$D$2:$D$34)-(Q629-INT(Q629))*LOOKUP(Q629,Masterline!$A$2:$A$34,Masterline!$E$2:$E$34),"")</f>
        <v>2.65056</v>
      </c>
      <c r="S629" s="181">
        <f>IFERROR((Q629)*VLOOKUP(C629,'SIEMB. CAMAGUI'!$B$2:$C$103,2,FALSE)*(N629-0.002222*7)*((J629+R629)/2/100)/1000,"")</f>
        <v>419.9029579</v>
      </c>
      <c r="T629" s="173">
        <f t="shared" si="22"/>
        <v>4.975739474</v>
      </c>
      <c r="U629" s="71">
        <f t="shared" si="25"/>
        <v>12933.93347</v>
      </c>
    </row>
    <row r="630">
      <c r="A630" s="109">
        <v>45691.0</v>
      </c>
      <c r="B630" s="2">
        <v>3.0</v>
      </c>
      <c r="C630" s="2" t="s">
        <v>349</v>
      </c>
      <c r="D630" s="9">
        <v>500.0</v>
      </c>
      <c r="E630" s="9">
        <v>3425.0</v>
      </c>
      <c r="F630" s="2" t="s">
        <v>96</v>
      </c>
      <c r="G630" s="17">
        <f t="array" ref="G630">IFERROR(E630*INDEX(PRECIOS!$B$2:$E$44,MATCH(F630,PRECIOS!$B$2:$B$44,0),4),"")</f>
        <v>3505.83</v>
      </c>
      <c r="H630" s="9">
        <v>25.04</v>
      </c>
      <c r="I630" s="2">
        <f t="shared" si="26"/>
        <v>5.53</v>
      </c>
      <c r="J630" s="15">
        <f>IFERROR(LOOKUP(H630,Masterline!$A$2:$A$34,Masterline!$D$2:$D$34)-(H630-INT(H630))*LOOKUP(H630,Masterline!$A$2:$A$34,Masterline!$E$2:$E$34),"")</f>
        <v>3.18768</v>
      </c>
      <c r="K630" s="28">
        <f t="shared" si="23"/>
        <v>626413.2886</v>
      </c>
      <c r="L630" s="117">
        <f>iferror(E630/(VLOOKUP(C630,'SIEMB. CAMAGUI'!$B$2:$C$103,2,FALSE)*N630*I630/1000),"")</f>
        <v>1.035700678</v>
      </c>
      <c r="M630" s="118">
        <f>IFERROR(K630/VLOOKUP(C630,'SIEMB. CAMAGUI'!$B$2:$C$103,2,FALSE),"")</f>
        <v>0.5447072075</v>
      </c>
      <c r="N630" s="23">
        <v>0.52</v>
      </c>
      <c r="O630" s="71">
        <f>IFERROR(N630*VLOOKUP(C630,'SIEMB. CAMAGUI'!$B$2:$D$103,3,FALSE),"")</f>
        <v>85428.57143</v>
      </c>
      <c r="P630" s="2">
        <v>4.0</v>
      </c>
      <c r="Q630" s="2">
        <f t="shared" si="21"/>
        <v>29.04</v>
      </c>
      <c r="R630" s="15">
        <f>IFERROR(LOOKUP(Q630,Masterline!$A$2:$A$34,Masterline!$D$2:$D$34)-(Q630-INT(Q630))*LOOKUP(Q630,Masterline!$A$2:$A$34,Masterline!$E$2:$E$34),"")</f>
        <v>2.76672</v>
      </c>
      <c r="S630" s="181">
        <f>IFERROR((Q630)*VLOOKUP(C630,'SIEMB. CAMAGUI'!$B$2:$C$103,2,FALSE)*(N630-0.002222*7)*((J630+R630)/2/100)/1000,"")</f>
        <v>501.5533614</v>
      </c>
      <c r="T630" s="173">
        <f t="shared" si="22"/>
        <v>0.3883403389</v>
      </c>
      <c r="U630" s="71">
        <f t="shared" si="25"/>
        <v>15685.38875</v>
      </c>
    </row>
    <row r="631">
      <c r="A631" s="109">
        <v>45691.0</v>
      </c>
      <c r="B631" s="2">
        <v>4.0</v>
      </c>
      <c r="C631" s="2" t="s">
        <v>350</v>
      </c>
      <c r="D631" s="9">
        <v>200.0</v>
      </c>
      <c r="E631" s="9">
        <v>887.0</v>
      </c>
      <c r="F631" s="18" t="s">
        <v>99</v>
      </c>
      <c r="G631" s="17">
        <f t="array" ref="G631">IFERROR(E631*INDEX(PRECIOS!$B$2:$E$44,MATCH(F631,PRECIOS!$B$2:$B$44,0),4),"")</f>
        <v>1094.9128</v>
      </c>
      <c r="H631" s="9">
        <v>3.45</v>
      </c>
      <c r="I631" s="2">
        <f t="shared" si="26"/>
        <v>2.15</v>
      </c>
      <c r="J631" s="15">
        <f>IFERROR(LOOKUP(H631,Masterline!$A$2:$A$34,Masterline!$D$2:$D$34)-(H631-INT(H631))*LOOKUP(H631,Masterline!$A$2:$A$34,Masterline!$E$2:$E$34),"")</f>
        <v>9.1326</v>
      </c>
      <c r="K631" s="28">
        <f t="shared" si="23"/>
        <v>634770.1037</v>
      </c>
      <c r="L631" s="117">
        <f>iferror(E631/(VLOOKUP(C631,'SIEMB. CAMAGUI'!$B$2:$C$103,2,FALSE)*N631*I631/1000),"")</f>
        <v>0.7367109635</v>
      </c>
      <c r="M631" s="118">
        <f>IFERROR(K631/VLOOKUP(C631,'SIEMB. CAMAGUI'!$B$2:$C$103,2,FALSE),"")</f>
        <v>0.7934626297</v>
      </c>
      <c r="N631" s="23">
        <v>0.7</v>
      </c>
      <c r="O631" s="71">
        <f>IFERROR(N631*VLOOKUP(C631,'SIEMB. CAMAGUI'!$B$2:$D$103,3,FALSE),"")</f>
        <v>116666.6667</v>
      </c>
      <c r="P631" s="2">
        <v>2.5</v>
      </c>
      <c r="Q631" s="2">
        <f t="shared" si="21"/>
        <v>5.95</v>
      </c>
      <c r="R631" s="15">
        <f>IFERROR(LOOKUP(Q631,Masterline!$A$2:$A$34,Masterline!$D$2:$D$34)-(Q631-INT(Q631))*LOOKUP(Q631,Masterline!$A$2:$A$34,Masterline!$E$2:$E$34),"")</f>
        <v>6.9288</v>
      </c>
      <c r="S631" s="181">
        <f>IFERROR((Q631)*VLOOKUP(C631,'SIEMB. CAMAGUI'!$B$2:$C$103,2,FALSE)*(N631-0.002222*7)*((J631+R631)/2/100)/1000,"")</f>
        <v>261.6372314</v>
      </c>
      <c r="T631" s="173">
        <f t="shared" si="22"/>
        <v>15.40930786</v>
      </c>
      <c r="U631" s="71">
        <f t="shared" si="25"/>
        <v>2189.956858</v>
      </c>
    </row>
    <row r="632">
      <c r="A632" s="109">
        <v>45691.0</v>
      </c>
      <c r="B632" s="2">
        <v>5.0</v>
      </c>
      <c r="C632" s="2" t="s">
        <v>352</v>
      </c>
      <c r="D632" s="9">
        <v>175.0</v>
      </c>
      <c r="E632" s="9">
        <v>737.0</v>
      </c>
      <c r="F632" s="18" t="s">
        <v>99</v>
      </c>
      <c r="G632" s="17">
        <f t="array" ref="G632">IFERROR(E632*INDEX(PRECIOS!$B$2:$E$44,MATCH(F632,PRECIOS!$B$2:$B$44,0),4),"")</f>
        <v>909.7528</v>
      </c>
      <c r="H632" s="9">
        <v>3.5</v>
      </c>
      <c r="I632" s="2">
        <f t="shared" si="26"/>
        <v>2.32</v>
      </c>
      <c r="J632" s="15">
        <f>IFERROR(LOOKUP(H632,Masterline!$A$2:$A$34,Masterline!$D$2:$D$34)-(H632-INT(H632))*LOOKUP(H632,Masterline!$A$2:$A$34,Masterline!$E$2:$E$34),"")</f>
        <v>9.078</v>
      </c>
      <c r="K632" s="28">
        <f t="shared" si="23"/>
        <v>550782.1106</v>
      </c>
      <c r="L632" s="117">
        <f>iferror(E632/(VLOOKUP(C632,'SIEMB. CAMAGUI'!$B$2:$C$103,2,FALSE)*N632*I632/1000),"")</f>
        <v>0.6259554952</v>
      </c>
      <c r="M632" s="118">
        <f>IFERROR(K632/VLOOKUP(C632,'SIEMB. CAMAGUI'!$B$2:$C$103,2,FALSE),"")</f>
        <v>0.7596994629</v>
      </c>
      <c r="N632" s="23">
        <v>0.7</v>
      </c>
      <c r="O632" s="71">
        <f>IFERROR(N632*VLOOKUP(C632,'SIEMB. CAMAGUI'!$B$2:$D$103,3,FALSE),"")</f>
        <v>120833.3333</v>
      </c>
      <c r="P632" s="2">
        <v>2.5</v>
      </c>
      <c r="Q632" s="2">
        <f t="shared" si="21"/>
        <v>6</v>
      </c>
      <c r="R632" s="15">
        <f>IFERROR(LOOKUP(Q632,Masterline!$A$2:$A$34,Masterline!$D$2:$D$34)-(Q632-INT(Q632))*LOOKUP(Q632,Masterline!$A$2:$A$34,Masterline!$E$2:$E$34),"")</f>
        <v>6.888</v>
      </c>
      <c r="S632" s="181">
        <f>IFERROR((Q632)*VLOOKUP(C632,'SIEMB. CAMAGUI'!$B$2:$C$103,2,FALSE)*(N632-0.002222*7)*((J632+R632)/2/100)/1000,"")</f>
        <v>237.6810602</v>
      </c>
      <c r="T632" s="173">
        <f t="shared" si="22"/>
        <v>15.67026505</v>
      </c>
      <c r="U632" s="71">
        <f t="shared" si="25"/>
        <v>1927.737387</v>
      </c>
    </row>
    <row r="633">
      <c r="A633" s="109">
        <v>45691.0</v>
      </c>
      <c r="B633" s="2">
        <v>6.0</v>
      </c>
      <c r="C633" s="2" t="s">
        <v>353</v>
      </c>
      <c r="D633" s="9">
        <v>350.0</v>
      </c>
      <c r="E633" s="9">
        <v>1425.0</v>
      </c>
      <c r="F633" s="18" t="s">
        <v>99</v>
      </c>
      <c r="G633" s="17">
        <f t="array" ref="G633">IFERROR(E633*INDEX(PRECIOS!$B$2:$E$44,MATCH(F633,PRECIOS!$B$2:$B$44,0),4),"")</f>
        <v>1759.02</v>
      </c>
      <c r="H633" s="9">
        <v>3.56</v>
      </c>
      <c r="I633" s="2">
        <f t="shared" si="26"/>
        <v>2.51</v>
      </c>
      <c r="J633" s="15">
        <f>IFERROR(LOOKUP(H633,Masterline!$A$2:$A$34,Masterline!$D$2:$D$34)-(H633-INT(H633))*LOOKUP(H633,Masterline!$A$2:$A$34,Masterline!$E$2:$E$34),"")</f>
        <v>9.01248</v>
      </c>
      <c r="K633" s="28">
        <f t="shared" si="23"/>
        <v>1090871.844</v>
      </c>
      <c r="L633" s="117">
        <f>iferror(E633/(VLOOKUP(C633,'SIEMB. CAMAGUI'!$B$2:$C$103,2,FALSE)*N633*I633/1000),"")</f>
        <v>0.630810093</v>
      </c>
      <c r="M633" s="118">
        <f>IFERROR(K633/VLOOKUP(C633,'SIEMB. CAMAGUI'!$B$2:$C$103,2,FALSE),"")</f>
        <v>0.9090598698</v>
      </c>
      <c r="N633" s="23">
        <v>0.75</v>
      </c>
      <c r="O633" s="71">
        <f>IFERROR(N633*VLOOKUP(C633,'SIEMB. CAMAGUI'!$B$2:$D$103,3,FALSE),"")</f>
        <v>102857.1429</v>
      </c>
      <c r="P633" s="2">
        <v>2.5</v>
      </c>
      <c r="Q633" s="2">
        <f t="shared" si="21"/>
        <v>6.06</v>
      </c>
      <c r="R633" s="15">
        <f>IFERROR(LOOKUP(Q633,Masterline!$A$2:$A$34,Masterline!$D$2:$D$34)-(Q633-INT(Q633))*LOOKUP(Q633,Masterline!$A$2:$A$34,Masterline!$E$2:$E$34),"")</f>
        <v>6.85272</v>
      </c>
      <c r="S633" s="181">
        <f>IFERROR((Q633)*VLOOKUP(C633,'SIEMB. CAMAGUI'!$B$2:$C$103,2,FALSE)*(N633-0.002222*7)*((J633+R633)/2/100)/1000,"")</f>
        <v>423.6715442</v>
      </c>
      <c r="T633" s="173">
        <f t="shared" si="22"/>
        <v>18.41788605</v>
      </c>
      <c r="U633" s="71">
        <f t="shared" si="25"/>
        <v>3883.503764</v>
      </c>
    </row>
    <row r="634">
      <c r="A634" s="109">
        <v>45698.0</v>
      </c>
      <c r="B634" s="2">
        <v>1.0</v>
      </c>
      <c r="C634" s="2" t="s">
        <v>346</v>
      </c>
      <c r="D634" s="9">
        <v>550.0</v>
      </c>
      <c r="E634" s="9">
        <v>3850.0</v>
      </c>
      <c r="F634" s="2" t="s">
        <v>96</v>
      </c>
      <c r="G634" s="17">
        <f t="array" ref="G634">IFERROR(E634*INDEX(PRECIOS!$B$2:$E$44,MATCH(F634,PRECIOS!$B$2:$B$44,0),4),"")</f>
        <v>3940.86</v>
      </c>
      <c r="H634" s="9">
        <v>30.77</v>
      </c>
      <c r="I634" s="2">
        <f t="shared" si="26"/>
        <v>4.15</v>
      </c>
      <c r="J634" s="15">
        <f>IFERROR(LOOKUP(H634,Masterline!$A$2:$A$34,Masterline!$D$2:$D$34)-(H634-INT(H634))*LOOKUP(H634,Masterline!$A$2:$A$34,Masterline!$E$2:$E$34),"")</f>
        <v>2.5818</v>
      </c>
      <c r="K634" s="28">
        <f t="shared" si="23"/>
        <v>692329.1167</v>
      </c>
      <c r="L634" s="117">
        <f>iferror(E634/(VLOOKUP(C634,'SIEMB. CAMAGUI'!$B$2:$C$103,2,FALSE)*N634*I634/1000),"")</f>
        <v>1.484337349</v>
      </c>
      <c r="M634" s="118">
        <f>IFERROR(K634/VLOOKUP(C634,'SIEMB. CAMAGUI'!$B$2:$C$103,2,FALSE),"")</f>
        <v>0.5538632934</v>
      </c>
      <c r="N634" s="23">
        <v>0.5</v>
      </c>
      <c r="O634" s="71">
        <f>IFERROR(N634*VLOOKUP(C634,'SIEMB. CAMAGUI'!$B$2:$D$103,3,FALSE),"")</f>
        <v>76312.57631</v>
      </c>
      <c r="P634" s="2">
        <v>3.0</v>
      </c>
      <c r="Q634" s="2">
        <f t="shared" si="21"/>
        <v>33.77</v>
      </c>
      <c r="R634" s="15">
        <f>IFERROR(LOOKUP(Q634,Masterline!$A$2:$A$34,Masterline!$D$2:$D$34)-(Q634-INT(Q634))*LOOKUP(Q634,Masterline!$A$2:$A$34,Masterline!$E$2:$E$34),"")</f>
        <v>2.5818</v>
      </c>
      <c r="S634" s="181">
        <f>IFERROR((Q634)*VLOOKUP(C634,'SIEMB. CAMAGUI'!$B$2:$C$103,2,FALSE)*(N634-0.002222*7)*((J634+R634)/2/100)/1000,"")</f>
        <v>527.969755</v>
      </c>
      <c r="T634" s="173">
        <f t="shared" si="22"/>
        <v>-5.507561256</v>
      </c>
      <c r="U634" s="71">
        <f t="shared" si="25"/>
        <v>21302.96692</v>
      </c>
    </row>
    <row r="635">
      <c r="A635" s="109">
        <v>45698.0</v>
      </c>
      <c r="B635" s="2">
        <v>2.0</v>
      </c>
      <c r="C635" s="2" t="s">
        <v>348</v>
      </c>
      <c r="D635" s="9">
        <v>400.0</v>
      </c>
      <c r="E635" s="9">
        <v>2800.0</v>
      </c>
      <c r="F635" s="2" t="s">
        <v>96</v>
      </c>
      <c r="G635" s="17">
        <f t="array" ref="G635">IFERROR(E635*INDEX(PRECIOS!$B$2:$E$44,MATCH(F635,PRECIOS!$B$2:$B$44,0),4),"")</f>
        <v>2866.08</v>
      </c>
      <c r="H635" s="9">
        <v>29.5</v>
      </c>
      <c r="I635" s="2">
        <f t="shared" si="26"/>
        <v>3.58</v>
      </c>
      <c r="J635" s="15">
        <f>IFERROR(LOOKUP(H635,Masterline!$A$2:$A$34,Masterline!$D$2:$D$34)-(H635-INT(H635))*LOOKUP(H635,Masterline!$A$2:$A$34,Masterline!$E$2:$E$34),"")</f>
        <v>2.706</v>
      </c>
      <c r="K635" s="28">
        <f t="shared" si="23"/>
        <v>501083.5933</v>
      </c>
      <c r="L635" s="117">
        <f>iferror(E635/(VLOOKUP(C635,'SIEMB. CAMAGUI'!$B$2:$C$103,2,FALSE)*N635*I635/1000),"")</f>
        <v>1.715181809</v>
      </c>
      <c r="M635" s="118">
        <f>IFERROR(K635/VLOOKUP(C635,'SIEMB. CAMAGUI'!$B$2:$C$103,2,FALSE),"")</f>
        <v>0.527456414</v>
      </c>
      <c r="N635" s="23">
        <v>0.48</v>
      </c>
      <c r="O635" s="71">
        <f>IFERROR(N635*VLOOKUP(C635,'SIEMB. CAMAGUI'!$B$2:$D$103,3,FALSE),"")</f>
        <v>76000</v>
      </c>
      <c r="P635" s="2">
        <v>3.0</v>
      </c>
      <c r="Q635" s="2">
        <f t="shared" si="21"/>
        <v>32.5</v>
      </c>
      <c r="R635" s="15">
        <f>IFERROR(LOOKUP(Q635,Masterline!$A$2:$A$34,Masterline!$D$2:$D$34)-(Q635-INT(Q635))*LOOKUP(Q635,Masterline!$A$2:$A$34,Masterline!$E$2:$E$34),"")</f>
        <v>2.598</v>
      </c>
      <c r="S635" s="181">
        <f>IFERROR((Q635)*VLOOKUP(C635,'SIEMB. CAMAGUI'!$B$2:$C$103,2,FALSE)*(N635-0.002222*7)*((J635+R635)/2/100)/1000,"")</f>
        <v>380.290707</v>
      </c>
      <c r="T635" s="173">
        <f t="shared" si="22"/>
        <v>-4.927323242</v>
      </c>
      <c r="U635" s="71">
        <f t="shared" si="25"/>
        <v>14781.966</v>
      </c>
    </row>
    <row r="636">
      <c r="A636" s="109">
        <v>45698.0</v>
      </c>
      <c r="B636" s="2">
        <v>3.0</v>
      </c>
      <c r="C636" s="2" t="s">
        <v>349</v>
      </c>
      <c r="D636" s="9">
        <v>250.0</v>
      </c>
      <c r="E636" s="9">
        <v>3225.0</v>
      </c>
      <c r="F636" s="2" t="s">
        <v>96</v>
      </c>
      <c r="G636" s="17">
        <f t="array" ref="G636">IFERROR(E636*INDEX(PRECIOS!$B$2:$E$44,MATCH(F636,PRECIOS!$B$2:$B$44,0),4),"")</f>
        <v>3301.11</v>
      </c>
      <c r="H636" s="9">
        <v>30.46</v>
      </c>
      <c r="I636" s="2">
        <f t="shared" si="26"/>
        <v>5.42</v>
      </c>
      <c r="J636" s="15">
        <f>IFERROR(LOOKUP(H636,Masterline!$A$2:$A$34,Masterline!$D$2:$D$34)-(H636-INT(H636))*LOOKUP(H636,Masterline!$A$2:$A$34,Masterline!$E$2:$E$34),"")</f>
        <v>2.6004</v>
      </c>
      <c r="K636" s="28">
        <f t="shared" si="23"/>
        <v>315623.9512</v>
      </c>
      <c r="L636" s="117">
        <f>iferror(E636/(VLOOKUP(C636,'SIEMB. CAMAGUI'!$B$2:$C$103,2,FALSE)*N636*I636/1000),"")</f>
        <v>1.077931975</v>
      </c>
      <c r="M636" s="118">
        <f>IFERROR(K636/VLOOKUP(C636,'SIEMB. CAMAGUI'!$B$2:$C$103,2,FALSE),"")</f>
        <v>0.2744556097</v>
      </c>
      <c r="N636" s="23">
        <v>0.48</v>
      </c>
      <c r="O636" s="71">
        <f>IFERROR(N636*VLOOKUP(C636,'SIEMB. CAMAGUI'!$B$2:$D$103,3,FALSE),"")</f>
        <v>78857.14286</v>
      </c>
      <c r="P636" s="2">
        <v>3.0</v>
      </c>
      <c r="Q636" s="2">
        <f t="shared" si="21"/>
        <v>33.46</v>
      </c>
      <c r="R636" s="15">
        <f>IFERROR(LOOKUP(Q636,Masterline!$A$2:$A$34,Masterline!$D$2:$D$34)-(Q636-INT(Q636))*LOOKUP(Q636,Masterline!$A$2:$A$34,Masterline!$E$2:$E$34),"")</f>
        <v>2.6004</v>
      </c>
      <c r="S636" s="181">
        <f>IFERROR((Q636)*VLOOKUP(C636,'SIEMB. CAMAGUI'!$B$2:$C$103,2,FALSE)*(N636-0.002222*7)*((J636+R636)/2/100)/1000,"")</f>
        <v>464.7283442</v>
      </c>
      <c r="T636" s="173">
        <f t="shared" si="22"/>
        <v>53.68208604</v>
      </c>
      <c r="U636" s="71">
        <f t="shared" si="25"/>
        <v>9613.905553</v>
      </c>
    </row>
    <row r="637">
      <c r="A637" s="109">
        <v>45698.0</v>
      </c>
      <c r="B637" s="2">
        <v>4.0</v>
      </c>
      <c r="C637" s="2" t="s">
        <v>350</v>
      </c>
      <c r="D637" s="9">
        <v>300.0</v>
      </c>
      <c r="E637" s="9">
        <v>1825.0</v>
      </c>
      <c r="F637" s="2" t="s">
        <v>96</v>
      </c>
      <c r="G637" s="17">
        <f t="array" ref="G637">IFERROR(E637*INDEX(PRECIOS!$B$2:$E$44,MATCH(F637,PRECIOS!$B$2:$B$44,0),4),"")</f>
        <v>1868.07</v>
      </c>
      <c r="H637" s="9">
        <v>5.77</v>
      </c>
      <c r="I637" s="2">
        <f t="shared" si="26"/>
        <v>2.32</v>
      </c>
      <c r="J637" s="15">
        <f>IFERROR(LOOKUP(H637,Masterline!$A$2:$A$34,Masterline!$D$2:$D$34)-(H637-INT(H637))*LOOKUP(H637,Masterline!$A$2:$A$34,Masterline!$E$2:$E$34),"")</f>
        <v>7.03248</v>
      </c>
      <c r="K637" s="28">
        <f t="shared" si="23"/>
        <v>739327.6282</v>
      </c>
      <c r="L637" s="117">
        <f>iferror(E637/(VLOOKUP(C637,'SIEMB. CAMAGUI'!$B$2:$C$103,2,FALSE)*N637*I637/1000),"")</f>
        <v>1.123768473</v>
      </c>
      <c r="M637" s="118">
        <f>IFERROR(K637/VLOOKUP(C637,'SIEMB. CAMAGUI'!$B$2:$C$103,2,FALSE),"")</f>
        <v>0.9241595353</v>
      </c>
      <c r="N637" s="23">
        <v>0.875</v>
      </c>
      <c r="O637" s="71">
        <f>IFERROR(N637*VLOOKUP(C637,'SIEMB. CAMAGUI'!$B$2:$D$103,3,FALSE),"")</f>
        <v>145833.3333</v>
      </c>
      <c r="P637" s="2">
        <v>3.0</v>
      </c>
      <c r="Q637" s="2">
        <f t="shared" si="21"/>
        <v>8.77</v>
      </c>
      <c r="R637" s="15">
        <f>IFERROR(LOOKUP(Q637,Masterline!$A$2:$A$34,Masterline!$D$2:$D$34)-(Q637-INT(Q637))*LOOKUP(Q637,Masterline!$A$2:$A$34,Masterline!$E$2:$E$34),"")</f>
        <v>5.38224</v>
      </c>
      <c r="S637" s="181">
        <f>IFERROR((Q637)*VLOOKUP(C637,'SIEMB. CAMAGUI'!$B$2:$C$103,2,FALSE)*(N637-0.002222*7)*((J637+R637)/2/100)/1000,"")</f>
        <v>374.2959331</v>
      </c>
      <c r="T637" s="173">
        <f t="shared" si="22"/>
        <v>18.57398327</v>
      </c>
      <c r="U637" s="71">
        <f t="shared" si="25"/>
        <v>4265.920415</v>
      </c>
    </row>
    <row r="638">
      <c r="A638" s="109">
        <v>45698.0</v>
      </c>
      <c r="B638" s="2">
        <v>5.0</v>
      </c>
      <c r="C638" s="2" t="s">
        <v>352</v>
      </c>
      <c r="D638" s="9">
        <v>275.0</v>
      </c>
      <c r="E638" s="9">
        <v>1650.0</v>
      </c>
      <c r="F638" s="2" t="s">
        <v>96</v>
      </c>
      <c r="G638" s="17">
        <f t="array" ref="G638">IFERROR(E638*INDEX(PRECIOS!$B$2:$E$44,MATCH(F638,PRECIOS!$B$2:$B$44,0),4),"")</f>
        <v>1688.94</v>
      </c>
      <c r="H638" s="9">
        <v>5.66</v>
      </c>
      <c r="I638" s="2">
        <f t="shared" si="26"/>
        <v>2.16</v>
      </c>
      <c r="J638" s="15">
        <f>IFERROR(LOOKUP(H638,Masterline!$A$2:$A$34,Masterline!$D$2:$D$34)-(H638-INT(H638))*LOOKUP(H638,Masterline!$A$2:$A$34,Masterline!$E$2:$E$34),"")</f>
        <v>7.09584</v>
      </c>
      <c r="K638" s="28">
        <f t="shared" si="23"/>
        <v>684719.1092</v>
      </c>
      <c r="L638" s="117">
        <f>iferror(E638/(VLOOKUP(C638,'SIEMB. CAMAGUI'!$B$2:$C$103,2,FALSE)*N638*I638/1000),"")</f>
        <v>1.204159825</v>
      </c>
      <c r="M638" s="118">
        <f>IFERROR(K638/VLOOKUP(C638,'SIEMB. CAMAGUI'!$B$2:$C$103,2,FALSE),"")</f>
        <v>0.9444401506</v>
      </c>
      <c r="N638" s="23">
        <v>0.875</v>
      </c>
      <c r="O638" s="71">
        <f>IFERROR(N638*VLOOKUP(C638,'SIEMB. CAMAGUI'!$B$2:$D$103,3,FALSE),"")</f>
        <v>151041.6667</v>
      </c>
      <c r="P638" s="2">
        <v>3.0</v>
      </c>
      <c r="Q638" s="2">
        <f t="shared" si="21"/>
        <v>8.66</v>
      </c>
      <c r="R638" s="15">
        <f>IFERROR(LOOKUP(Q638,Masterline!$A$2:$A$34,Masterline!$D$2:$D$34)-(Q638-INT(Q638))*LOOKUP(Q638,Masterline!$A$2:$A$34,Masterline!$E$2:$E$34),"")</f>
        <v>5.41392</v>
      </c>
      <c r="S638" s="181">
        <f>IFERROR((Q638)*VLOOKUP(C638,'SIEMB. CAMAGUI'!$B$2:$C$103,2,FALSE)*(N638-0.002222*7)*((J638+R638)/2/100)/1000,"")</f>
        <v>337.5153083</v>
      </c>
      <c r="T638" s="173">
        <f t="shared" si="22"/>
        <v>15.62882707</v>
      </c>
      <c r="U638" s="71">
        <f t="shared" si="25"/>
        <v>3875.510158</v>
      </c>
    </row>
    <row r="639">
      <c r="A639" s="109">
        <v>45698.0</v>
      </c>
      <c r="B639" s="2">
        <v>6.0</v>
      </c>
      <c r="C639" s="2" t="s">
        <v>353</v>
      </c>
      <c r="D639" s="9">
        <v>475.0</v>
      </c>
      <c r="E639" s="9">
        <v>2975.0</v>
      </c>
      <c r="F639" s="2" t="s">
        <v>96</v>
      </c>
      <c r="G639" s="17">
        <f t="array" ref="G639">IFERROR(E639*INDEX(PRECIOS!$B$2:$E$44,MATCH(F639,PRECIOS!$B$2:$B$44,0),4),"")</f>
        <v>3045.21</v>
      </c>
      <c r="H639" s="9">
        <v>6.58</v>
      </c>
      <c r="I639" s="2">
        <f t="shared" si="26"/>
        <v>3.02</v>
      </c>
      <c r="J639" s="15">
        <f>IFERROR(LOOKUP(H639,Masterline!$A$2:$A$34,Masterline!$D$2:$D$34)-(H639-INT(H639))*LOOKUP(H639,Masterline!$A$2:$A$34,Masterline!$E$2:$E$34),"")</f>
        <v>6.54696</v>
      </c>
      <c r="K639" s="28">
        <f t="shared" si="23"/>
        <v>1102625.491</v>
      </c>
      <c r="L639" s="117">
        <f>iferror(E639/(VLOOKUP(C639,'SIEMB. CAMAGUI'!$B$2:$C$103,2,FALSE)*N639*I639/1000),"")</f>
        <v>0.9657836645</v>
      </c>
      <c r="M639" s="118">
        <f>IFERROR(K639/VLOOKUP(C639,'SIEMB. CAMAGUI'!$B$2:$C$103,2,FALSE),"")</f>
        <v>0.9188545759</v>
      </c>
      <c r="N639" s="23">
        <v>0.85</v>
      </c>
      <c r="O639" s="71">
        <f>IFERROR(N639*VLOOKUP(C639,'SIEMB. CAMAGUI'!$B$2:$D$103,3,FALSE),"")</f>
        <v>116571.4286</v>
      </c>
      <c r="P639" s="2">
        <v>3.0</v>
      </c>
      <c r="Q639" s="2">
        <f t="shared" si="21"/>
        <v>9.58</v>
      </c>
      <c r="R639" s="15">
        <f>IFERROR(LOOKUP(Q639,Masterline!$A$2:$A$34,Masterline!$D$2:$D$34)-(Q639-INT(Q639))*LOOKUP(Q639,Masterline!$A$2:$A$34,Masterline!$E$2:$E$34),"")</f>
        <v>5.13696</v>
      </c>
      <c r="S639" s="181">
        <f>IFERROR((Q639)*VLOOKUP(C639,'SIEMB. CAMAGUI'!$B$2:$C$103,2,FALSE)*(N639-0.002222*7)*((J639+R639)/2/100)/1000,"")</f>
        <v>560.4070257</v>
      </c>
      <c r="T639" s="173">
        <f t="shared" si="22"/>
        <v>21.35175643</v>
      </c>
      <c r="U639" s="71">
        <f t="shared" si="25"/>
        <v>7255.275731</v>
      </c>
    </row>
    <row r="640">
      <c r="A640" s="109">
        <v>45705.0</v>
      </c>
      <c r="B640" s="2">
        <v>1.0</v>
      </c>
      <c r="C640" s="2" t="s">
        <v>346</v>
      </c>
      <c r="E640" s="9">
        <v>100.0</v>
      </c>
      <c r="F640" s="2" t="s">
        <v>96</v>
      </c>
      <c r="G640" s="17">
        <f t="array" ref="G640">IFERROR(E640*INDEX(PRECIOS!$B$2:$E$44,MATCH(F640,PRECIOS!$B$2:$B$44,0),4),"")</f>
        <v>102.36</v>
      </c>
      <c r="I640" s="2">
        <f t="shared" si="26"/>
        <v>-30.77</v>
      </c>
      <c r="J640" s="15" t="str">
        <f>IFERROR(LOOKUP(H640,Masterline!$A$2:$A$34,Masterline!$D$2:$D$34)-(H640-INT(H640))*LOOKUP(H640,Masterline!$A$2:$A$34,Masterline!$E$2:$E$34),"")</f>
        <v/>
      </c>
      <c r="K640" s="28" t="str">
        <f t="shared" si="23"/>
        <v/>
      </c>
      <c r="L640" s="117" t="str">
        <f>iferror(E640/(VLOOKUP(C640,'SIEMB. CAMAGUI'!$B$2:$C$103,2,FALSE)*N640*I640/1000),"")</f>
        <v/>
      </c>
      <c r="M640" s="118">
        <f>IFERROR(K640/VLOOKUP(C640,'SIEMB. CAMAGUI'!$B$2:$C$103,2,FALSE),"")</f>
        <v>0</v>
      </c>
      <c r="N640" s="23">
        <v>0.0</v>
      </c>
      <c r="O640" s="71">
        <f>IFERROR(N640*VLOOKUP(C640,'SIEMB. CAMAGUI'!$B$2:$D$103,3,FALSE),"")</f>
        <v>0</v>
      </c>
      <c r="P640" s="2">
        <v>0.0</v>
      </c>
      <c r="Q640" s="2">
        <f t="shared" si="21"/>
        <v>0</v>
      </c>
      <c r="R640" s="15" t="str">
        <f>IFERROR(LOOKUP(Q640,Masterline!$A$2:$A$34,Masterline!$D$2:$D$34)-(Q640-INT(Q640))*LOOKUP(Q640,Masterline!$A$2:$A$34,Masterline!$E$2:$E$34),"")</f>
        <v/>
      </c>
      <c r="S640" s="181">
        <f>IFERROR((Q640)*VLOOKUP(C640,'SIEMB. CAMAGUI'!$B$2:$C$103,2,FALSE)*(N640-0.002222*7)*((J640+R640)/2/100)/1000,"")</f>
        <v>0</v>
      </c>
      <c r="T640" s="173">
        <f t="shared" si="22"/>
        <v>0</v>
      </c>
      <c r="U640" s="71">
        <f t="shared" si="25"/>
        <v>0</v>
      </c>
    </row>
    <row r="641">
      <c r="A641" s="109">
        <v>45705.0</v>
      </c>
      <c r="B641" s="2">
        <v>2.0</v>
      </c>
      <c r="C641" s="2" t="s">
        <v>348</v>
      </c>
      <c r="E641" s="9">
        <v>400.0</v>
      </c>
      <c r="F641" s="2" t="s">
        <v>96</v>
      </c>
      <c r="G641" s="17">
        <f t="array" ref="G641">IFERROR(E641*INDEX(PRECIOS!$B$2:$E$44,MATCH(F641,PRECIOS!$B$2:$B$44,0),4),"")</f>
        <v>409.44</v>
      </c>
      <c r="I641" s="2">
        <f t="shared" si="26"/>
        <v>-29.5</v>
      </c>
      <c r="J641" s="15" t="str">
        <f>IFERROR(LOOKUP(H641,Masterline!$A$2:$A$34,Masterline!$D$2:$D$34)-(H641-INT(H641))*LOOKUP(H641,Masterline!$A$2:$A$34,Masterline!$E$2:$E$34),"")</f>
        <v/>
      </c>
      <c r="K641" s="28" t="str">
        <f t="shared" si="23"/>
        <v/>
      </c>
      <c r="L641" s="117" t="str">
        <f>iferror(E641/(VLOOKUP(C641,'SIEMB. CAMAGUI'!$B$2:$C$103,2,FALSE)*N641*I641/1000),"")</f>
        <v/>
      </c>
      <c r="M641" s="118">
        <f>IFERROR(K641/VLOOKUP(C641,'SIEMB. CAMAGUI'!$B$2:$C$103,2,FALSE),"")</f>
        <v>0</v>
      </c>
      <c r="N641" s="23">
        <v>0.0</v>
      </c>
      <c r="O641" s="71">
        <f>IFERROR(N641*VLOOKUP(C641,'SIEMB. CAMAGUI'!$B$2:$D$103,3,FALSE),"")</f>
        <v>0</v>
      </c>
      <c r="P641" s="2">
        <v>0.0</v>
      </c>
      <c r="Q641" s="2">
        <f t="shared" si="21"/>
        <v>0</v>
      </c>
      <c r="R641" s="15" t="str">
        <f>IFERROR(LOOKUP(Q641,Masterline!$A$2:$A$34,Masterline!$D$2:$D$34)-(Q641-INT(Q641))*LOOKUP(Q641,Masterline!$A$2:$A$34,Masterline!$E$2:$E$34),"")</f>
        <v/>
      </c>
      <c r="S641" s="181">
        <f>IFERROR((Q641)*VLOOKUP(C641,'SIEMB. CAMAGUI'!$B$2:$C$103,2,FALSE)*(N641-0.002222*7)*((J641+R641)/2/100)/1000,"")</f>
        <v>0</v>
      </c>
      <c r="T641" s="173">
        <f t="shared" si="22"/>
        <v>0</v>
      </c>
      <c r="U641" s="71">
        <f t="shared" si="25"/>
        <v>0</v>
      </c>
    </row>
    <row r="642">
      <c r="A642" s="109">
        <v>45705.0</v>
      </c>
      <c r="B642" s="2">
        <v>3.0</v>
      </c>
      <c r="C642" s="2" t="s">
        <v>349</v>
      </c>
      <c r="E642" s="9">
        <v>1000.0</v>
      </c>
      <c r="F642" s="2" t="s">
        <v>96</v>
      </c>
      <c r="G642" s="17">
        <f t="array" ref="G642">IFERROR(E642*INDEX(PRECIOS!$B$2:$E$44,MATCH(F642,PRECIOS!$B$2:$B$44,0),4),"")</f>
        <v>1023.6</v>
      </c>
      <c r="I642" s="2">
        <f t="shared" si="26"/>
        <v>-30.46</v>
      </c>
      <c r="J642" s="15" t="str">
        <f>IFERROR(LOOKUP(H642,Masterline!$A$2:$A$34,Masterline!$D$2:$D$34)-(H642-INT(H642))*LOOKUP(H642,Masterline!$A$2:$A$34,Masterline!$E$2:$E$34),"")</f>
        <v/>
      </c>
      <c r="K642" s="28" t="str">
        <f t="shared" si="23"/>
        <v/>
      </c>
      <c r="L642" s="117" t="str">
        <f>iferror(E642/(VLOOKUP(C642,'SIEMB. CAMAGUI'!$B$2:$C$103,2,FALSE)*N642*I642/1000),"")</f>
        <v/>
      </c>
      <c r="M642" s="118">
        <f>IFERROR(K642/VLOOKUP(C642,'SIEMB. CAMAGUI'!$B$2:$C$103,2,FALSE),"")</f>
        <v>0</v>
      </c>
      <c r="N642" s="23">
        <v>0.0</v>
      </c>
      <c r="O642" s="71">
        <f>IFERROR(N642*VLOOKUP(C642,'SIEMB. CAMAGUI'!$B$2:$D$103,3,FALSE),"")</f>
        <v>0</v>
      </c>
      <c r="P642" s="2">
        <v>0.0</v>
      </c>
      <c r="Q642" s="2">
        <f t="shared" si="21"/>
        <v>0</v>
      </c>
      <c r="R642" s="15" t="str">
        <f>IFERROR(LOOKUP(Q642,Masterline!$A$2:$A$34,Masterline!$D$2:$D$34)-(Q642-INT(Q642))*LOOKUP(Q642,Masterline!$A$2:$A$34,Masterline!$E$2:$E$34),"")</f>
        <v/>
      </c>
      <c r="S642" s="181">
        <f>IFERROR((Q642)*VLOOKUP(C642,'SIEMB. CAMAGUI'!$B$2:$C$103,2,FALSE)*(N642-0.002222*7)*((J642+R642)/2/100)/1000,"")</f>
        <v>0</v>
      </c>
      <c r="T642" s="173">
        <f t="shared" si="22"/>
        <v>0</v>
      </c>
      <c r="U642" s="71">
        <f t="shared" si="25"/>
        <v>0</v>
      </c>
    </row>
    <row r="643">
      <c r="A643" s="109">
        <v>45705.0</v>
      </c>
      <c r="B643" s="2">
        <v>4.0</v>
      </c>
      <c r="C643" s="2" t="s">
        <v>350</v>
      </c>
      <c r="D643" s="9">
        <v>375.0</v>
      </c>
      <c r="E643" s="9">
        <v>2473.0</v>
      </c>
      <c r="F643" s="2" t="s">
        <v>96</v>
      </c>
      <c r="G643" s="17">
        <f t="array" ref="G643">IFERROR(E643*INDEX(PRECIOS!$B$2:$E$44,MATCH(F643,PRECIOS!$B$2:$B$44,0),4),"")</f>
        <v>2531.3628</v>
      </c>
      <c r="H643" s="9">
        <v>9.71</v>
      </c>
      <c r="I643" s="2">
        <f t="shared" si="26"/>
        <v>3.94</v>
      </c>
      <c r="J643" s="15">
        <f>IFERROR(LOOKUP(H643,Masterline!$A$2:$A$34,Masterline!$D$2:$D$34)-(H643-INT(H643))*LOOKUP(H643,Masterline!$A$2:$A$34,Masterline!$E$2:$E$34),"")</f>
        <v>5.09952</v>
      </c>
      <c r="K643" s="28">
        <f t="shared" si="23"/>
        <v>757325.7758</v>
      </c>
      <c r="L643" s="117">
        <f>iferror(E643/(VLOOKUP(C643,'SIEMB. CAMAGUI'!$B$2:$C$103,2,FALSE)*N643*I643/1000),"")</f>
        <v>0.8966642495</v>
      </c>
      <c r="M643" s="118">
        <f>IFERROR(K643/VLOOKUP(C643,'SIEMB. CAMAGUI'!$B$2:$C$103,2,FALSE),"")</f>
        <v>0.9466572198</v>
      </c>
      <c r="N643" s="23">
        <v>0.875</v>
      </c>
      <c r="O643" s="71">
        <f>IFERROR(N643*VLOOKUP(C643,'SIEMB. CAMAGUI'!$B$2:$D$103,3,FALSE),"")</f>
        <v>145833.3333</v>
      </c>
      <c r="P643" s="2">
        <v>3.0</v>
      </c>
      <c r="Q643" s="2">
        <f t="shared" si="21"/>
        <v>12.71</v>
      </c>
      <c r="R643" s="15">
        <f>IFERROR(LOOKUP(Q643,Masterline!$A$2:$A$34,Masterline!$D$2:$D$34)-(Q643-INT(Q643))*LOOKUP(Q643,Masterline!$A$2:$A$34,Masterline!$E$2:$E$34),"")</f>
        <v>4.30176</v>
      </c>
      <c r="S643" s="181">
        <f>IFERROR((Q643)*VLOOKUP(C643,'SIEMB. CAMAGUI'!$B$2:$C$103,2,FALSE)*(N643-0.002222*7)*((J643+R643)/2/100)/1000,"")</f>
        <v>410.7817342</v>
      </c>
      <c r="T643" s="173">
        <f t="shared" si="22"/>
        <v>8.945433559</v>
      </c>
      <c r="U643" s="71">
        <f t="shared" si="25"/>
        <v>7353.633283</v>
      </c>
    </row>
    <row r="644">
      <c r="A644" s="109">
        <v>45705.0</v>
      </c>
      <c r="B644" s="2">
        <v>5.0</v>
      </c>
      <c r="C644" s="2" t="s">
        <v>352</v>
      </c>
      <c r="D644" s="9">
        <v>350.0</v>
      </c>
      <c r="E644" s="9">
        <v>2286.0</v>
      </c>
      <c r="F644" s="2" t="s">
        <v>96</v>
      </c>
      <c r="G644" s="17">
        <f t="array" ref="G644">IFERROR(E644*INDEX(PRECIOS!$B$2:$E$44,MATCH(F644,PRECIOS!$B$2:$B$44,0),4),"")</f>
        <v>2339.9496</v>
      </c>
      <c r="H644" s="9">
        <v>9.55</v>
      </c>
      <c r="I644" s="2">
        <f t="shared" si="26"/>
        <v>3.89</v>
      </c>
      <c r="J644" s="15">
        <f>IFERROR(LOOKUP(H644,Masterline!$A$2:$A$34,Masterline!$D$2:$D$34)-(H644-INT(H644))*LOOKUP(H644,Masterline!$A$2:$A$34,Masterline!$E$2:$E$34),"")</f>
        <v>5.1456</v>
      </c>
      <c r="K644" s="28">
        <f t="shared" si="23"/>
        <v>712243.755</v>
      </c>
      <c r="L644" s="117">
        <f>iferror(E644/(VLOOKUP(C644,'SIEMB. CAMAGUI'!$B$2:$C$103,2,FALSE)*N644*I644/1000),"")</f>
        <v>0.9263616447</v>
      </c>
      <c r="M644" s="118">
        <f>IFERROR(K644/VLOOKUP(C644,'SIEMB. CAMAGUI'!$B$2:$C$103,2,FALSE),"")</f>
        <v>0.9824051794</v>
      </c>
      <c r="N644" s="23">
        <v>0.875</v>
      </c>
      <c r="O644" s="71">
        <f>IFERROR(N644*VLOOKUP(C644,'SIEMB. CAMAGUI'!$B$2:$D$103,3,FALSE),"")</f>
        <v>151041.6667</v>
      </c>
      <c r="P644" s="2">
        <v>3.0</v>
      </c>
      <c r="Q644" s="2">
        <f t="shared" si="21"/>
        <v>12.55</v>
      </c>
      <c r="R644" s="15">
        <f>IFERROR(LOOKUP(Q644,Masterline!$A$2:$A$34,Masterline!$D$2:$D$34)-(Q644-INT(Q644))*LOOKUP(Q644,Masterline!$A$2:$A$34,Masterline!$E$2:$E$34),"")</f>
        <v>4.3248</v>
      </c>
      <c r="S644" s="181">
        <f>IFERROR((Q644)*VLOOKUP(C644,'SIEMB. CAMAGUI'!$B$2:$C$103,2,FALSE)*(N644-0.002222*7)*((J644+R644)/2/100)/1000,"")</f>
        <v>370.287161</v>
      </c>
      <c r="T644" s="173">
        <f t="shared" si="22"/>
        <v>5.071790255</v>
      </c>
      <c r="U644" s="71">
        <f t="shared" si="25"/>
        <v>6801.927861</v>
      </c>
    </row>
    <row r="645">
      <c r="A645" s="109">
        <v>45705.0</v>
      </c>
      <c r="B645" s="2">
        <v>6.0</v>
      </c>
      <c r="C645" s="2" t="s">
        <v>353</v>
      </c>
      <c r="D645" s="9">
        <v>575.0</v>
      </c>
      <c r="E645" s="9">
        <v>3800.0</v>
      </c>
      <c r="F645" s="2" t="s">
        <v>96</v>
      </c>
      <c r="G645" s="17">
        <f t="array" ref="G645">IFERROR(E645*INDEX(PRECIOS!$B$2:$E$44,MATCH(F645,PRECIOS!$B$2:$B$44,0),4),"")</f>
        <v>3889.68</v>
      </c>
      <c r="H645" s="9">
        <v>9.76</v>
      </c>
      <c r="I645" s="2">
        <f t="shared" si="26"/>
        <v>3.18</v>
      </c>
      <c r="J645" s="15">
        <f>IFERROR(LOOKUP(H645,Masterline!$A$2:$A$34,Masterline!$D$2:$D$34)-(H645-INT(H645))*LOOKUP(H645,Masterline!$A$2:$A$34,Masterline!$E$2:$E$34),"")</f>
        <v>5.08512</v>
      </c>
      <c r="K645" s="28">
        <f t="shared" si="23"/>
        <v>1158555.441</v>
      </c>
      <c r="L645" s="117">
        <f>iferror(E645/(VLOOKUP(C645,'SIEMB. CAMAGUI'!$B$2:$C$103,2,FALSE)*N645*I645/1000),"")</f>
        <v>1.171537798</v>
      </c>
      <c r="M645" s="118">
        <f>IFERROR(K645/VLOOKUP(C645,'SIEMB. CAMAGUI'!$B$2:$C$103,2,FALSE),"")</f>
        <v>0.9654628673</v>
      </c>
      <c r="N645" s="23">
        <v>0.85</v>
      </c>
      <c r="O645" s="71">
        <f>IFERROR(N645*VLOOKUP(C645,'SIEMB. CAMAGUI'!$B$2:$D$103,3,FALSE),"")</f>
        <v>116571.4286</v>
      </c>
      <c r="P645" s="2">
        <v>3.0</v>
      </c>
      <c r="Q645" s="2">
        <f t="shared" si="21"/>
        <v>12.76</v>
      </c>
      <c r="R645" s="15">
        <f>IFERROR(LOOKUP(Q645,Masterline!$A$2:$A$34,Masterline!$D$2:$D$34)-(Q645-INT(Q645))*LOOKUP(Q645,Masterline!$A$2:$A$34,Masterline!$E$2:$E$34),"")</f>
        <v>4.29456</v>
      </c>
      <c r="S645" s="181">
        <f>IFERROR((Q645)*VLOOKUP(C645,'SIEMB. CAMAGUI'!$B$2:$C$103,2,FALSE)*(N645-0.002222*7)*((J645+R645)/2/100)/1000,"")</f>
        <v>599.2225992</v>
      </c>
      <c r="T645" s="173">
        <f t="shared" si="22"/>
        <v>6.055649792</v>
      </c>
      <c r="U645" s="71">
        <f t="shared" si="25"/>
        <v>11307.5011</v>
      </c>
    </row>
    <row r="646">
      <c r="A646" s="109">
        <v>45712.0</v>
      </c>
      <c r="B646" s="2">
        <v>1.0</v>
      </c>
      <c r="C646" s="2" t="s">
        <v>354</v>
      </c>
      <c r="D646" s="9">
        <v>62.0</v>
      </c>
      <c r="E646" s="9">
        <v>112.0</v>
      </c>
      <c r="F646" s="2" t="s">
        <v>56</v>
      </c>
      <c r="G646" s="17">
        <f t="array" ref="G646">IFERROR(E646*INDEX(PRECIOS!$B$2:$E$44,MATCH(F646,PRECIOS!$B$2:$B$44,0),4),"")</f>
        <v>150.528</v>
      </c>
      <c r="H646" s="9">
        <v>0.95</v>
      </c>
      <c r="I646" s="2">
        <f t="shared" si="26"/>
        <v>0</v>
      </c>
      <c r="J646" s="15">
        <f>IFERROR(LOOKUP(H646,Masterline!$A$2:$A$34,Masterline!$D$2:$D$34)-(H646-INT(H646))*LOOKUP(H646,Masterline!$A$2:$A$34,Masterline!$E$2:$E$34),"")</f>
        <v>14.2494</v>
      </c>
      <c r="K646" s="28">
        <f t="shared" si="23"/>
        <v>458006.3574</v>
      </c>
      <c r="L646" s="117" t="str">
        <f>iferror(E646/(VLOOKUP(C646,'SIEMB. CAMAGUI'!$B$2:$C$103,2,FALSE)*N646*I646/1000),"")</f>
        <v/>
      </c>
      <c r="M646" s="118">
        <f>IFERROR(K646/VLOOKUP(C646,'SIEMB. CAMAGUI'!$B$2:$C$103,2,FALSE),"")</f>
        <v>0.3816719645</v>
      </c>
      <c r="N646" s="23">
        <v>0.5</v>
      </c>
      <c r="O646" s="71">
        <f>IFERROR(N646*VLOOKUP(C646,'SIEMB. CAMAGUI'!$B$2:$D$103,3,FALSE),"")</f>
        <v>73260.07326</v>
      </c>
      <c r="P646" s="2">
        <v>1.5</v>
      </c>
      <c r="Q646" s="2">
        <f t="shared" si="21"/>
        <v>2.45</v>
      </c>
      <c r="R646" s="15">
        <f>IFERROR(LOOKUP(Q646,Masterline!$A$2:$A$34,Masterline!$D$2:$D$34)-(Q646-INT(Q646))*LOOKUP(Q646,Masterline!$A$2:$A$34,Masterline!$E$2:$E$34),"")</f>
        <v>10.428</v>
      </c>
      <c r="S646" s="181">
        <f>IFERROR((Q646)*VLOOKUP(C646,'SIEMB. CAMAGUI'!$B$2:$C$103,2,FALSE)*(N646-0.002222*7)*((J646+R646)/2/100)/1000,"")</f>
        <v>175.7365555</v>
      </c>
      <c r="T646" s="173">
        <f t="shared" si="22"/>
        <v>28.43413887</v>
      </c>
      <c r="U646" s="71">
        <f t="shared" si="25"/>
        <v>435.1060396</v>
      </c>
    </row>
    <row r="647">
      <c r="A647" s="109">
        <v>45712.0</v>
      </c>
      <c r="B647" s="2">
        <v>2.0</v>
      </c>
      <c r="C647" s="2" t="s">
        <v>356</v>
      </c>
      <c r="D647" s="9">
        <v>37.0</v>
      </c>
      <c r="E647" s="9">
        <v>62.0</v>
      </c>
      <c r="F647" s="2" t="s">
        <v>56</v>
      </c>
      <c r="G647" s="17">
        <f t="array" ref="G647">IFERROR(E647*INDEX(PRECIOS!$B$2:$E$44,MATCH(F647,PRECIOS!$B$2:$B$44,0),4),"")</f>
        <v>83.328</v>
      </c>
      <c r="H647" s="9">
        <v>0.6</v>
      </c>
      <c r="I647" s="2">
        <f t="shared" si="26"/>
        <v>0</v>
      </c>
      <c r="J647" s="15">
        <f>IFERROR(LOOKUP(H647,Masterline!$A$2:$A$34,Masterline!$D$2:$D$34)-(H647-INT(H647))*LOOKUP(H647,Masterline!$A$2:$A$34,Masterline!$E$2:$E$34),"")</f>
        <v>15.1272</v>
      </c>
      <c r="K647" s="28">
        <f t="shared" si="23"/>
        <v>407654.2035</v>
      </c>
      <c r="L647" s="117" t="str">
        <f>iferror(E647/(VLOOKUP(C647,'SIEMB. CAMAGUI'!$B$2:$C$103,2,FALSE)*N647*I647/1000),"")</f>
        <v/>
      </c>
      <c r="M647" s="118">
        <f>IFERROR(K647/VLOOKUP(C647,'SIEMB. CAMAGUI'!$B$2:$C$103,2,FALSE),"")</f>
        <v>0.4795931805</v>
      </c>
      <c r="N647" s="23">
        <v>0.5</v>
      </c>
      <c r="O647" s="71">
        <f>IFERROR(N647*VLOOKUP(C647,'SIEMB. CAMAGUI'!$B$2:$D$103,3,FALSE),"")</f>
        <v>70833.33333</v>
      </c>
      <c r="P647" s="2">
        <v>1.9</v>
      </c>
      <c r="Q647" s="2">
        <f t="shared" si="21"/>
        <v>2.5</v>
      </c>
      <c r="R647" s="15">
        <f>IFERROR(LOOKUP(Q647,Masterline!$A$2:$A$34,Masterline!$D$2:$D$34)-(Q647-INT(Q647))*LOOKUP(Q647,Masterline!$A$2:$A$34,Masterline!$E$2:$E$34),"")</f>
        <v>10.356</v>
      </c>
      <c r="S647" s="181">
        <f>IFERROR((Q647)*VLOOKUP(C647,'SIEMB. CAMAGUI'!$B$2:$C$103,2,FALSE)*(N647-0.002222*7)*((J647+R647)/2/100)/1000,"")</f>
        <v>131.1681145</v>
      </c>
      <c r="T647" s="173">
        <f t="shared" si="22"/>
        <v>23.54202863</v>
      </c>
      <c r="U647" s="71">
        <f t="shared" si="25"/>
        <v>244.5925221</v>
      </c>
    </row>
    <row r="648">
      <c r="A648" s="109">
        <v>45712.0</v>
      </c>
      <c r="B648" s="2">
        <v>3.0</v>
      </c>
      <c r="C648" s="2" t="s">
        <v>357</v>
      </c>
      <c r="D648" s="9">
        <v>50.0</v>
      </c>
      <c r="E648" s="9">
        <v>88.0</v>
      </c>
      <c r="F648" s="2" t="s">
        <v>56</v>
      </c>
      <c r="G648" s="17">
        <f t="array" ref="G648">IFERROR(E648*INDEX(PRECIOS!$B$2:$E$44,MATCH(F648,PRECIOS!$B$2:$B$44,0),4),"")</f>
        <v>118.272</v>
      </c>
      <c r="H648" s="9">
        <v>0.8</v>
      </c>
      <c r="I648" s="2">
        <f t="shared" si="26"/>
        <v>0</v>
      </c>
      <c r="J648" s="15">
        <f>IFERROR(LOOKUP(H648,Masterline!$A$2:$A$34,Masterline!$D$2:$D$34)-(H648-INT(H648))*LOOKUP(H648,Masterline!$A$2:$A$34,Masterline!$E$2:$E$34),"")</f>
        <v>14.6256</v>
      </c>
      <c r="K648" s="28">
        <f t="shared" si="23"/>
        <v>427332.8957</v>
      </c>
      <c r="L648" s="117" t="str">
        <f>iferror(E648/(VLOOKUP(C648,'SIEMB. CAMAGUI'!$B$2:$C$103,2,FALSE)*N648*I648/1000),"")</f>
        <v/>
      </c>
      <c r="M648" s="118">
        <f>IFERROR(K648/VLOOKUP(C648,'SIEMB. CAMAGUI'!$B$2:$C$103,2,FALSE),"")</f>
        <v>0.4069837102</v>
      </c>
      <c r="N648" s="23">
        <v>0.5</v>
      </c>
      <c r="O648" s="71">
        <f>IFERROR(N648*VLOOKUP(C648,'SIEMB. CAMAGUI'!$B$2:$D$103,3,FALSE),"")</f>
        <v>75000</v>
      </c>
      <c r="P648" s="2">
        <v>1.7</v>
      </c>
      <c r="Q648" s="2">
        <f t="shared" si="21"/>
        <v>2.5</v>
      </c>
      <c r="R648" s="15">
        <f>IFERROR(LOOKUP(Q648,Masterline!$A$2:$A$34,Masterline!$D$2:$D$34)-(Q648-INT(Q648))*LOOKUP(Q648,Masterline!$A$2:$A$34,Masterline!$E$2:$E$34),"")</f>
        <v>10.356</v>
      </c>
      <c r="S648" s="181">
        <f>IFERROR((Q648)*VLOOKUP(C648,'SIEMB. CAMAGUI'!$B$2:$C$103,2,FALSE)*(N648-0.002222*7)*((J648+R648)/2/100)/1000,"")</f>
        <v>158.84185</v>
      </c>
      <c r="T648" s="173">
        <f t="shared" si="22"/>
        <v>27.21046251</v>
      </c>
      <c r="U648" s="71">
        <f t="shared" si="25"/>
        <v>341.8663166</v>
      </c>
    </row>
    <row r="649">
      <c r="A649" s="109">
        <v>45712.0</v>
      </c>
      <c r="B649" s="2">
        <v>4.0</v>
      </c>
      <c r="C649" s="2" t="s">
        <v>350</v>
      </c>
      <c r="D649" s="9">
        <v>425.0</v>
      </c>
      <c r="E649" s="9">
        <v>2638.0</v>
      </c>
      <c r="F649" s="2" t="s">
        <v>96</v>
      </c>
      <c r="G649" s="17">
        <f t="array" ref="G649">IFERROR(E649*INDEX(PRECIOS!$B$2:$E$44,MATCH(F649,PRECIOS!$B$2:$B$44,0),4),"")</f>
        <v>2700.2568</v>
      </c>
      <c r="H649" s="9">
        <v>12.82</v>
      </c>
      <c r="I649" s="2">
        <f t="shared" si="26"/>
        <v>3.11</v>
      </c>
      <c r="J649" s="15">
        <f>IFERROR(LOOKUP(H649,Masterline!$A$2:$A$34,Masterline!$D$2:$D$34)-(H649-INT(H649))*LOOKUP(H649,Masterline!$A$2:$A$34,Masterline!$E$2:$E$34),"")</f>
        <v>4.28592</v>
      </c>
      <c r="K649" s="28">
        <f t="shared" si="23"/>
        <v>773493.8135</v>
      </c>
      <c r="L649" s="117">
        <f>iferror(E649/(VLOOKUP(C649,'SIEMB. CAMAGUI'!$B$2:$C$103,2,FALSE)*N649*I649/1000),"")</f>
        <v>1.211759302</v>
      </c>
      <c r="M649" s="118">
        <f>IFERROR(K649/VLOOKUP(C649,'SIEMB. CAMAGUI'!$B$2:$C$103,2,FALSE),"")</f>
        <v>0.9668672669</v>
      </c>
      <c r="N649" s="23">
        <v>0.875</v>
      </c>
      <c r="O649" s="71">
        <f>IFERROR(N649*VLOOKUP(C649,'SIEMB. CAMAGUI'!$B$2:$D$103,3,FALSE),"")</f>
        <v>145833.3333</v>
      </c>
      <c r="P649" s="2">
        <v>3.0</v>
      </c>
      <c r="Q649" s="2">
        <f t="shared" si="21"/>
        <v>15.82</v>
      </c>
      <c r="R649" s="15">
        <f>IFERROR(LOOKUP(Q649,Masterline!$A$2:$A$34,Masterline!$D$2:$D$34)-(Q649-INT(Q649))*LOOKUP(Q649,Masterline!$A$2:$A$34,Masterline!$E$2:$E$34),"")</f>
        <v>3.8256</v>
      </c>
      <c r="S649" s="181">
        <f>IFERROR((Q649)*VLOOKUP(C649,'SIEMB. CAMAGUI'!$B$2:$C$103,2,FALSE)*(N649-0.002222*7)*((J649+R649)/2/100)/1000,"")</f>
        <v>441.1510411</v>
      </c>
      <c r="T649" s="173">
        <f t="shared" si="22"/>
        <v>4.037760271</v>
      </c>
      <c r="U649" s="71">
        <f t="shared" si="25"/>
        <v>9916.19069</v>
      </c>
    </row>
    <row r="650">
      <c r="A650" s="109">
        <v>45712.0</v>
      </c>
      <c r="B650" s="2">
        <v>5.0</v>
      </c>
      <c r="C650" s="2" t="s">
        <v>352</v>
      </c>
      <c r="D650" s="9">
        <v>400.0</v>
      </c>
      <c r="E650" s="9">
        <v>2463.0</v>
      </c>
      <c r="F650" s="2" t="s">
        <v>96</v>
      </c>
      <c r="G650" s="17">
        <f t="array" ref="G650">IFERROR(E650*INDEX(PRECIOS!$B$2:$E$44,MATCH(F650,PRECIOS!$B$2:$B$44,0),4),"")</f>
        <v>2521.1268</v>
      </c>
      <c r="H650" s="9">
        <v>13.38</v>
      </c>
      <c r="I650" s="2">
        <f t="shared" si="26"/>
        <v>3.83</v>
      </c>
      <c r="J650" s="15">
        <f>IFERROR(LOOKUP(H650,Masterline!$A$2:$A$34,Masterline!$D$2:$D$34)-(H650-INT(H650))*LOOKUP(H650,Masterline!$A$2:$A$34,Masterline!$E$2:$E$34),"")</f>
        <v>4.18872</v>
      </c>
      <c r="K650" s="28">
        <f t="shared" si="23"/>
        <v>713711.2583</v>
      </c>
      <c r="L650" s="117">
        <f>iferror(E650/(VLOOKUP(C650,'SIEMB. CAMAGUI'!$B$2:$C$103,2,FALSE)*N650*I650/1000),"")</f>
        <v>1.013723649</v>
      </c>
      <c r="M650" s="118">
        <f>IFERROR(K650/VLOOKUP(C650,'SIEMB. CAMAGUI'!$B$2:$C$103,2,FALSE),"")</f>
        <v>0.9844293218</v>
      </c>
      <c r="N650" s="23">
        <v>0.875</v>
      </c>
      <c r="O650" s="71">
        <f>IFERROR(N650*VLOOKUP(C650,'SIEMB. CAMAGUI'!$B$2:$D$103,3,FALSE),"")</f>
        <v>151041.6667</v>
      </c>
      <c r="P650" s="2">
        <v>3.0</v>
      </c>
      <c r="Q650" s="2">
        <f t="shared" si="21"/>
        <v>16.38</v>
      </c>
      <c r="R650" s="15">
        <f>IFERROR(LOOKUP(Q650,Masterline!$A$2:$A$34,Masterline!$D$2:$D$34)-(Q650-INT(Q650))*LOOKUP(Q650,Masterline!$A$2:$A$34,Masterline!$E$2:$E$34),"")</f>
        <v>3.74184</v>
      </c>
      <c r="S650" s="181">
        <f>IFERROR((Q650)*VLOOKUP(C650,'SIEMB. CAMAGUI'!$B$2:$C$103,2,FALSE)*(N650-0.002222*7)*((J650+R650)/2/100)/1000,"")</f>
        <v>404.7103939</v>
      </c>
      <c r="T650" s="173">
        <f t="shared" si="22"/>
        <v>1.177598466</v>
      </c>
      <c r="U650" s="71">
        <f t="shared" si="25"/>
        <v>9549.456636</v>
      </c>
    </row>
    <row r="651">
      <c r="A651" s="109">
        <v>45712.0</v>
      </c>
      <c r="B651" s="2">
        <v>6.0</v>
      </c>
      <c r="C651" s="2" t="s">
        <v>353</v>
      </c>
      <c r="D651" s="9">
        <v>625.0</v>
      </c>
      <c r="E651" s="9">
        <v>4000.0</v>
      </c>
      <c r="F651" s="2" t="s">
        <v>96</v>
      </c>
      <c r="G651" s="17">
        <f t="array" ref="G651">IFERROR(E651*INDEX(PRECIOS!$B$2:$E$44,MATCH(F651,PRECIOS!$B$2:$B$44,0),4),"")</f>
        <v>4094.4</v>
      </c>
      <c r="H651" s="9">
        <v>13.9</v>
      </c>
      <c r="I651" s="2">
        <f t="shared" si="26"/>
        <v>4.14</v>
      </c>
      <c r="J651" s="15">
        <f>IFERROR(LOOKUP(H651,Masterline!$A$2:$A$34,Masterline!$D$2:$D$34)-(H651-INT(H651))*LOOKUP(H651,Masterline!$A$2:$A$34,Masterline!$E$2:$E$34),"")</f>
        <v>4.1076</v>
      </c>
      <c r="K651" s="28">
        <f t="shared" si="23"/>
        <v>1094654.513</v>
      </c>
      <c r="L651" s="117">
        <f>iferror(E651/(VLOOKUP(C651,'SIEMB. CAMAGUI'!$B$2:$C$103,2,FALSE)*N651*I651/1000),"")</f>
        <v>0.9759430049</v>
      </c>
      <c r="M651" s="118">
        <f>IFERROR(K651/VLOOKUP(C651,'SIEMB. CAMAGUI'!$B$2:$C$103,2,FALSE),"")</f>
        <v>0.9122120942</v>
      </c>
      <c r="N651" s="23">
        <v>0.825</v>
      </c>
      <c r="O651" s="71">
        <f>IFERROR(N651*VLOOKUP(C651,'SIEMB. CAMAGUI'!$B$2:$D$103,3,FALSE),"")</f>
        <v>113142.8571</v>
      </c>
      <c r="P651" s="2">
        <v>3.0</v>
      </c>
      <c r="Q651" s="2">
        <f t="shared" si="21"/>
        <v>16.9</v>
      </c>
      <c r="R651" s="15">
        <f>IFERROR(LOOKUP(Q651,Masterline!$A$2:$A$34,Masterline!$D$2:$D$34)-(Q651-INT(Q651))*LOOKUP(Q651,Masterline!$A$2:$A$34,Masterline!$E$2:$E$34),"")</f>
        <v>3.6732</v>
      </c>
      <c r="S651" s="181">
        <f>IFERROR((Q651)*VLOOKUP(C651,'SIEMB. CAMAGUI'!$B$2:$C$103,2,FALSE)*(N651-0.002222*7)*((J651+R651)/2/100)/1000,"")</f>
        <v>638.6311361</v>
      </c>
      <c r="T651" s="173">
        <f t="shared" si="22"/>
        <v>3.407784023</v>
      </c>
      <c r="U651" s="71">
        <f t="shared" si="25"/>
        <v>15215.69773</v>
      </c>
    </row>
    <row r="652">
      <c r="A652" s="109">
        <v>45719.0</v>
      </c>
      <c r="B652" s="2">
        <v>1.0</v>
      </c>
      <c r="C652" s="2" t="s">
        <v>354</v>
      </c>
      <c r="D652" s="9">
        <v>225.0</v>
      </c>
      <c r="E652" s="9">
        <v>1050.0</v>
      </c>
      <c r="F652" s="2" t="s">
        <v>56</v>
      </c>
      <c r="G652" s="17">
        <f t="array" ref="G652">IFERROR(E652*INDEX(PRECIOS!$B$2:$E$44,MATCH(F652,PRECIOS!$B$2:$B$44,0),4),"")</f>
        <v>1411.2</v>
      </c>
      <c r="H652" s="9">
        <v>3.42</v>
      </c>
      <c r="I652" s="2">
        <f t="shared" si="26"/>
        <v>2.47</v>
      </c>
      <c r="J652" s="15">
        <f>IFERROR(LOOKUP(H652,Masterline!$A$2:$A$34,Masterline!$D$2:$D$34)-(H652-INT(H652))*LOOKUP(H652,Masterline!$A$2:$A$34,Masterline!$E$2:$E$34),"")</f>
        <v>9.16536</v>
      </c>
      <c r="K652" s="28">
        <f t="shared" si="23"/>
        <v>717805.6692</v>
      </c>
      <c r="L652" s="117">
        <f>iferror(E652/(VLOOKUP(C652,'SIEMB. CAMAGUI'!$B$2:$C$103,2,FALSE)*N652*I652/1000),"")</f>
        <v>0.5060728745</v>
      </c>
      <c r="M652" s="118">
        <f>IFERROR(K652/VLOOKUP(C652,'SIEMB. CAMAGUI'!$B$2:$C$103,2,FALSE),"")</f>
        <v>0.598171391</v>
      </c>
      <c r="N652" s="23">
        <v>0.7</v>
      </c>
      <c r="O652" s="71">
        <f>IFERROR(N652*VLOOKUP(C652,'SIEMB. CAMAGUI'!$B$2:$D$103,3,FALSE),"")</f>
        <v>102564.1026</v>
      </c>
      <c r="P652" s="2">
        <v>3.0</v>
      </c>
      <c r="Q652" s="2">
        <f t="shared" si="21"/>
        <v>6.42</v>
      </c>
      <c r="R652" s="15">
        <f>IFERROR(LOOKUP(Q652,Masterline!$A$2:$A$34,Masterline!$D$2:$D$34)-(Q652-INT(Q652))*LOOKUP(Q652,Masterline!$A$2:$A$34,Masterline!$E$2:$E$34),"")</f>
        <v>6.64104</v>
      </c>
      <c r="S652" s="181">
        <f>IFERROR((Q652)*VLOOKUP(C652,'SIEMB. CAMAGUI'!$B$2:$C$103,2,FALSE)*(N652-0.002222*7)*((J652+R652)/2/100)/1000,"")</f>
        <v>416.7335218</v>
      </c>
      <c r="T652" s="173">
        <f t="shared" si="22"/>
        <v>47.93338046</v>
      </c>
      <c r="U652" s="71">
        <f t="shared" si="25"/>
        <v>2454.895389</v>
      </c>
    </row>
    <row r="653">
      <c r="A653" s="109">
        <v>45719.0</v>
      </c>
      <c r="B653" s="2">
        <v>2.0</v>
      </c>
      <c r="C653" s="2" t="s">
        <v>356</v>
      </c>
      <c r="D653" s="9">
        <v>150.0</v>
      </c>
      <c r="E653" s="9">
        <v>700.0</v>
      </c>
      <c r="F653" s="2" t="s">
        <v>56</v>
      </c>
      <c r="G653" s="17">
        <f t="array" ref="G653">IFERROR(E653*INDEX(PRECIOS!$B$2:$E$44,MATCH(F653,PRECIOS!$B$2:$B$44,0),4),"")</f>
        <v>940.8</v>
      </c>
      <c r="H653" s="9">
        <v>2.62</v>
      </c>
      <c r="I653" s="2">
        <f t="shared" si="26"/>
        <v>2.02</v>
      </c>
      <c r="J653" s="15">
        <f>IFERROR(LOOKUP(H653,Masterline!$A$2:$A$34,Masterline!$D$2:$D$34)-(H653-INT(H653))*LOOKUP(H653,Masterline!$A$2:$A$34,Masterline!$E$2:$E$34),"")</f>
        <v>10.1832</v>
      </c>
      <c r="K653" s="28">
        <f t="shared" si="23"/>
        <v>562219.2277</v>
      </c>
      <c r="L653" s="117">
        <f>iferror(E653/(VLOOKUP(C653,'SIEMB. CAMAGUI'!$B$2:$C$103,2,FALSE)*N653*I653/1000),"")</f>
        <v>0.5824111823</v>
      </c>
      <c r="M653" s="118">
        <f>IFERROR(K653/VLOOKUP(C653,'SIEMB. CAMAGUI'!$B$2:$C$103,2,FALSE),"")</f>
        <v>0.6614343856</v>
      </c>
      <c r="N653" s="23">
        <v>0.7</v>
      </c>
      <c r="O653" s="71">
        <f>IFERROR(N653*VLOOKUP(C653,'SIEMB. CAMAGUI'!$B$2:$D$103,3,FALSE),"")</f>
        <v>99166.66667</v>
      </c>
      <c r="P653" s="2">
        <v>3.0</v>
      </c>
      <c r="Q653" s="2">
        <f t="shared" si="21"/>
        <v>5.62</v>
      </c>
      <c r="R653" s="15">
        <f>IFERROR(LOOKUP(Q653,Masterline!$A$2:$A$34,Masterline!$D$2:$D$34)-(Q653-INT(Q653))*LOOKUP(Q653,Masterline!$A$2:$A$34,Masterline!$E$2:$E$34),"")</f>
        <v>7.11888</v>
      </c>
      <c r="S653" s="181">
        <f>IFERROR((Q653)*VLOOKUP(C653,'SIEMB. CAMAGUI'!$B$2:$C$103,2,FALSE)*(N653-0.002222*7)*((J653+R653)/2/100)/1000,"")</f>
        <v>282.8542777</v>
      </c>
      <c r="T653" s="173">
        <f t="shared" si="22"/>
        <v>33.21356943</v>
      </c>
      <c r="U653" s="71">
        <f t="shared" si="25"/>
        <v>1473.014377</v>
      </c>
    </row>
    <row r="654">
      <c r="A654" s="109">
        <v>45719.0</v>
      </c>
      <c r="B654" s="2">
        <v>3.0</v>
      </c>
      <c r="C654" s="2" t="s">
        <v>357</v>
      </c>
      <c r="D654" s="9">
        <v>200.0</v>
      </c>
      <c r="E654" s="9">
        <v>923.0</v>
      </c>
      <c r="F654" s="2" t="s">
        <v>56</v>
      </c>
      <c r="G654" s="17">
        <f t="array" ref="G654">IFERROR(E654*INDEX(PRECIOS!$B$2:$E$44,MATCH(F654,PRECIOS!$B$2:$B$44,0),4),"")</f>
        <v>1240.512</v>
      </c>
      <c r="H654" s="9">
        <v>3.01</v>
      </c>
      <c r="I654" s="2">
        <f t="shared" si="26"/>
        <v>2.21</v>
      </c>
      <c r="J654" s="15">
        <f>IFERROR(LOOKUP(H654,Masterline!$A$2:$A$34,Masterline!$D$2:$D$34)-(H654-INT(H654))*LOOKUP(H654,Masterline!$A$2:$A$34,Masterline!$E$2:$E$34),"")</f>
        <v>9.61308</v>
      </c>
      <c r="K654" s="28">
        <f t="shared" si="23"/>
        <v>691195.5661</v>
      </c>
      <c r="L654" s="117">
        <f>iferror(E654/(VLOOKUP(C654,'SIEMB. CAMAGUI'!$B$2:$C$103,2,FALSE)*N654*I654/1000),"")</f>
        <v>0.5682272909</v>
      </c>
      <c r="M654" s="118">
        <f>IFERROR(K654/VLOOKUP(C654,'SIEMB. CAMAGUI'!$B$2:$C$103,2,FALSE),"")</f>
        <v>0.6582814915</v>
      </c>
      <c r="N654" s="23">
        <v>0.7</v>
      </c>
      <c r="O654" s="71">
        <f>IFERROR(N654*VLOOKUP(C654,'SIEMB. CAMAGUI'!$B$2:$D$103,3,FALSE),"")</f>
        <v>105000</v>
      </c>
      <c r="P654" s="2">
        <v>3.0</v>
      </c>
      <c r="Q654" s="2">
        <f t="shared" si="21"/>
        <v>6.01</v>
      </c>
      <c r="R654" s="15">
        <f>IFERROR(LOOKUP(Q654,Masterline!$A$2:$A$34,Masterline!$D$2:$D$34)-(Q654-INT(Q654))*LOOKUP(Q654,Masterline!$A$2:$A$34,Masterline!$E$2:$E$34),"")</f>
        <v>6.88212</v>
      </c>
      <c r="S654" s="181">
        <f>IFERROR((Q654)*VLOOKUP(C654,'SIEMB. CAMAGUI'!$B$2:$C$103,2,FALSE)*(N654-0.002222*7)*((J654+R654)/2/100)/1000,"")</f>
        <v>356.2300491</v>
      </c>
      <c r="T654" s="173">
        <f t="shared" si="22"/>
        <v>39.05751228</v>
      </c>
      <c r="U654" s="71">
        <f t="shared" si="25"/>
        <v>2080.498654</v>
      </c>
    </row>
    <row r="655">
      <c r="A655" s="109">
        <v>45719.0</v>
      </c>
      <c r="B655" s="2">
        <v>4.0</v>
      </c>
      <c r="C655" s="2" t="s">
        <v>350</v>
      </c>
      <c r="D655" s="9">
        <v>475.0</v>
      </c>
      <c r="E655" s="9">
        <v>3250.0</v>
      </c>
      <c r="F655" s="2" t="s">
        <v>96</v>
      </c>
      <c r="G655" s="17">
        <f t="array" ref="G655">IFERROR(E655*INDEX(PRECIOS!$B$2:$E$44,MATCH(F655,PRECIOS!$B$2:$B$44,0),4),"")</f>
        <v>3326.7</v>
      </c>
      <c r="H655" s="9">
        <v>16.07</v>
      </c>
      <c r="I655" s="2">
        <f t="shared" si="26"/>
        <v>3.25</v>
      </c>
      <c r="J655" s="15">
        <f>IFERROR(LOOKUP(H655,Masterline!$A$2:$A$34,Masterline!$D$2:$D$34)-(H655-INT(H655))*LOOKUP(H655,Masterline!$A$2:$A$34,Masterline!$E$2:$E$34),"")</f>
        <v>3.78276</v>
      </c>
      <c r="K655" s="28">
        <f t="shared" si="23"/>
        <v>781391.9717</v>
      </c>
      <c r="L655" s="117">
        <f>iferror(E655/(VLOOKUP(C655,'SIEMB. CAMAGUI'!$B$2:$C$103,2,FALSE)*N655*I655/1000),"")</f>
        <v>1.428571429</v>
      </c>
      <c r="M655" s="118">
        <f>IFERROR(K655/VLOOKUP(C655,'SIEMB. CAMAGUI'!$B$2:$C$103,2,FALSE),"")</f>
        <v>0.9767399647</v>
      </c>
      <c r="N655" s="23">
        <v>0.875</v>
      </c>
      <c r="O655" s="71">
        <f>IFERROR(N655*VLOOKUP(C655,'SIEMB. CAMAGUI'!$B$2:$D$103,3,FALSE),"")</f>
        <v>145833.3333</v>
      </c>
      <c r="P655" s="2">
        <v>3.0</v>
      </c>
      <c r="Q655" s="2">
        <f t="shared" si="21"/>
        <v>19.07</v>
      </c>
      <c r="R655" s="15">
        <f>IFERROR(LOOKUP(Q655,Masterline!$A$2:$A$34,Masterline!$D$2:$D$34)-(Q655-INT(Q655))*LOOKUP(Q655,Masterline!$A$2:$A$34,Masterline!$E$2:$E$34),"")</f>
        <v>3.40128</v>
      </c>
      <c r="S655" s="181">
        <f>IFERROR((Q655)*VLOOKUP(C655,'SIEMB. CAMAGUI'!$B$2:$C$103,2,FALSE)*(N655-0.002222*7)*((J655+R655)/2/100)/1000,"")</f>
        <v>470.97518</v>
      </c>
      <c r="T655" s="173">
        <f t="shared" si="22"/>
        <v>-1.006204994</v>
      </c>
      <c r="U655" s="71">
        <f t="shared" si="25"/>
        <v>12556.96899</v>
      </c>
    </row>
    <row r="656">
      <c r="A656" s="109">
        <v>45719.0</v>
      </c>
      <c r="B656" s="2">
        <v>5.0</v>
      </c>
      <c r="C656" s="2" t="s">
        <v>352</v>
      </c>
      <c r="D656" s="9">
        <v>450.0</v>
      </c>
      <c r="E656" s="9">
        <v>3050.0</v>
      </c>
      <c r="F656" s="2" t="s">
        <v>96</v>
      </c>
      <c r="G656" s="17">
        <f t="array" ref="G656">IFERROR(E656*INDEX(PRECIOS!$B$2:$E$44,MATCH(F656,PRECIOS!$B$2:$B$44,0),4),"")</f>
        <v>3121.98</v>
      </c>
      <c r="H656" s="9">
        <v>17.13</v>
      </c>
      <c r="I656" s="2">
        <f t="shared" si="26"/>
        <v>3.75</v>
      </c>
      <c r="J656" s="15">
        <f>IFERROR(LOOKUP(H656,Masterline!$A$2:$A$34,Masterline!$D$2:$D$34)-(H656-INT(H656))*LOOKUP(H656,Masterline!$A$2:$A$34,Masterline!$E$2:$E$34),"")</f>
        <v>3.63396</v>
      </c>
      <c r="K656" s="28">
        <f t="shared" si="23"/>
        <v>722894.646</v>
      </c>
      <c r="L656" s="117">
        <f>iferror(E656/(VLOOKUP(C656,'SIEMB. CAMAGUI'!$B$2:$C$103,2,FALSE)*N656*I656/1000),"")</f>
        <v>1.282101806</v>
      </c>
      <c r="M656" s="118">
        <f>IFERROR(K656/VLOOKUP(C656,'SIEMB. CAMAGUI'!$B$2:$C$103,2,FALSE),"")</f>
        <v>0.9970960634</v>
      </c>
      <c r="N656" s="23">
        <v>0.875</v>
      </c>
      <c r="O656" s="71">
        <f>IFERROR(N656*VLOOKUP(C656,'SIEMB. CAMAGUI'!$B$2:$D$103,3,FALSE),"")</f>
        <v>151041.6667</v>
      </c>
      <c r="P656" s="2">
        <v>3.0</v>
      </c>
      <c r="Q656" s="2">
        <f t="shared" si="21"/>
        <v>20.13</v>
      </c>
      <c r="R656" s="15">
        <f>IFERROR(LOOKUP(Q656,Masterline!$A$2:$A$34,Masterline!$D$2:$D$34)-(Q656-INT(Q656))*LOOKUP(Q656,Masterline!$A$2:$A$34,Masterline!$E$2:$E$34),"")</f>
        <v>3.28752</v>
      </c>
      <c r="S656" s="181">
        <f>IFERROR((Q656)*VLOOKUP(C656,'SIEMB. CAMAGUI'!$B$2:$C$103,2,FALSE)*(N656-0.002222*7)*((J656+R656)/2/100)/1000,"")</f>
        <v>434.0795726</v>
      </c>
      <c r="T656" s="173">
        <f t="shared" si="22"/>
        <v>-3.980106861</v>
      </c>
      <c r="U656" s="71">
        <f t="shared" si="25"/>
        <v>12383.18529</v>
      </c>
    </row>
    <row r="657">
      <c r="A657" s="109">
        <v>45719.0</v>
      </c>
      <c r="B657" s="2">
        <v>6.0</v>
      </c>
      <c r="C657" s="2" t="s">
        <v>353</v>
      </c>
      <c r="D657" s="9">
        <v>700.0</v>
      </c>
      <c r="E657" s="9">
        <v>4650.0</v>
      </c>
      <c r="F657" s="2" t="s">
        <v>96</v>
      </c>
      <c r="G657" s="17">
        <f t="array" ref="G657">IFERROR(E657*INDEX(PRECIOS!$B$2:$E$44,MATCH(F657,PRECIOS!$B$2:$B$44,0),4),"")</f>
        <v>4759.74</v>
      </c>
      <c r="H657" s="9">
        <v>16.0</v>
      </c>
      <c r="I657" s="2">
        <f t="shared" si="26"/>
        <v>2.1</v>
      </c>
      <c r="J657" s="15">
        <f>IFERROR(LOOKUP(H657,Masterline!$A$2:$A$34,Masterline!$D$2:$D$34)-(H657-INT(H657))*LOOKUP(H657,Masterline!$A$2:$A$34,Masterline!$E$2:$E$34),"")</f>
        <v>3.792</v>
      </c>
      <c r="K657" s="28">
        <f t="shared" si="23"/>
        <v>1153744.726</v>
      </c>
      <c r="L657" s="117">
        <f>iferror(E657/(VLOOKUP(C657,'SIEMB. CAMAGUI'!$B$2:$C$103,2,FALSE)*N657*I657/1000),"")</f>
        <v>2.170868347</v>
      </c>
      <c r="M657" s="118">
        <f>IFERROR(K657/VLOOKUP(C657,'SIEMB. CAMAGUI'!$B$2:$C$103,2,FALSE),"")</f>
        <v>0.9614539381</v>
      </c>
      <c r="N657" s="23">
        <v>0.85</v>
      </c>
      <c r="O657" s="71">
        <f>IFERROR(N657*VLOOKUP(C657,'SIEMB. CAMAGUI'!$B$2:$D$103,3,FALSE),"")</f>
        <v>116571.4286</v>
      </c>
      <c r="P657" s="2">
        <v>3.5</v>
      </c>
      <c r="Q657" s="2">
        <f t="shared" si="21"/>
        <v>19.5</v>
      </c>
      <c r="R657" s="15">
        <f>IFERROR(LOOKUP(Q657,Masterline!$A$2:$A$34,Masterline!$D$2:$D$34)-(Q657-INT(Q657))*LOOKUP(Q657,Masterline!$A$2:$A$34,Masterline!$E$2:$E$34),"")</f>
        <v>3.36</v>
      </c>
      <c r="S657" s="181">
        <f>IFERROR((Q657)*VLOOKUP(C657,'SIEMB. CAMAGUI'!$B$2:$C$103,2,FALSE)*(N657-0.002222*7)*((J657+R657)/2/100)/1000,"")</f>
        <v>698.2510617</v>
      </c>
      <c r="T657" s="173">
        <f t="shared" si="22"/>
        <v>-0.437234584</v>
      </c>
      <c r="U657" s="71">
        <f t="shared" si="25"/>
        <v>18459.91561</v>
      </c>
    </row>
    <row r="658">
      <c r="A658" s="109">
        <v>45726.0</v>
      </c>
      <c r="B658" s="2">
        <v>1.0</v>
      </c>
      <c r="C658" s="2" t="s">
        <v>354</v>
      </c>
      <c r="D658" s="9">
        <v>400.0</v>
      </c>
      <c r="E658" s="9">
        <v>2275.0</v>
      </c>
      <c r="F658" s="2" t="s">
        <v>96</v>
      </c>
      <c r="G658" s="17">
        <f t="array" ref="G658">IFERROR(E658*INDEX(PRECIOS!$B$2:$E$44,MATCH(F658,PRECIOS!$B$2:$B$44,0),4),"")</f>
        <v>2328.69</v>
      </c>
      <c r="H658" s="9">
        <v>6.3</v>
      </c>
      <c r="I658" s="2">
        <f t="shared" si="26"/>
        <v>2.88</v>
      </c>
      <c r="J658" s="15">
        <f>IFERROR(LOOKUP(H658,Masterline!$A$2:$A$34,Masterline!$D$2:$D$34)-(H658-INT(H658))*LOOKUP(H658,Masterline!$A$2:$A$34,Masterline!$E$2:$E$34),"")</f>
        <v>6.7116</v>
      </c>
      <c r="K658" s="28">
        <f t="shared" si="23"/>
        <v>946004.8795</v>
      </c>
      <c r="L658" s="117">
        <f>iferror(E658/(VLOOKUP(C658,'SIEMB. CAMAGUI'!$B$2:$C$103,2,FALSE)*N658*I658/1000),"")</f>
        <v>0.8777006173</v>
      </c>
      <c r="M658" s="118">
        <f>IFERROR(K658/VLOOKUP(C658,'SIEMB. CAMAGUI'!$B$2:$C$103,2,FALSE),"")</f>
        <v>0.7883373996</v>
      </c>
      <c r="N658" s="23">
        <v>0.75</v>
      </c>
      <c r="O658" s="71">
        <f>IFERROR(N658*VLOOKUP(C658,'SIEMB. CAMAGUI'!$B$2:$D$103,3,FALSE),"")</f>
        <v>109890.1099</v>
      </c>
      <c r="P658" s="2">
        <v>3.0</v>
      </c>
      <c r="Q658" s="2">
        <f t="shared" si="21"/>
        <v>9.3</v>
      </c>
      <c r="R658" s="15">
        <f>IFERROR(LOOKUP(Q658,Masterline!$A$2:$A$34,Masterline!$D$2:$D$34)-(Q658-INT(Q658))*LOOKUP(Q658,Masterline!$A$2:$A$34,Masterline!$E$2:$E$34),"")</f>
        <v>5.2176</v>
      </c>
      <c r="S658" s="181">
        <f>IFERROR((Q658)*VLOOKUP(C658,'SIEMB. CAMAGUI'!$B$2:$C$103,2,FALSE)*(N658-0.002222*7)*((J658+R658)/2/100)/1000,"")</f>
        <v>488.8835099</v>
      </c>
      <c r="T658" s="173">
        <f t="shared" si="22"/>
        <v>22.22087746</v>
      </c>
      <c r="U658" s="71">
        <f t="shared" si="25"/>
        <v>5959.830741</v>
      </c>
    </row>
    <row r="659">
      <c r="A659" s="109">
        <v>45726.0</v>
      </c>
      <c r="B659" s="2">
        <v>2.0</v>
      </c>
      <c r="C659" s="2" t="s">
        <v>356</v>
      </c>
      <c r="D659" s="9">
        <v>325.0</v>
      </c>
      <c r="E659" s="9">
        <v>1800.0</v>
      </c>
      <c r="F659" s="2" t="s">
        <v>96</v>
      </c>
      <c r="G659" s="17">
        <f t="array" ref="G659">IFERROR(E659*INDEX(PRECIOS!$B$2:$E$44,MATCH(F659,PRECIOS!$B$2:$B$44,0),4),"")</f>
        <v>1842.48</v>
      </c>
      <c r="H659" s="9">
        <v>6.44</v>
      </c>
      <c r="I659" s="2">
        <f t="shared" si="26"/>
        <v>3.82</v>
      </c>
      <c r="J659" s="15">
        <f>IFERROR(LOOKUP(H659,Masterline!$A$2:$A$34,Masterline!$D$2:$D$34)-(H659-INT(H659))*LOOKUP(H659,Masterline!$A$2:$A$34,Masterline!$E$2:$E$34),"")</f>
        <v>6.62928</v>
      </c>
      <c r="K659" s="28">
        <f t="shared" si="23"/>
        <v>761256.7052</v>
      </c>
      <c r="L659" s="117">
        <f>iferror(E659/(VLOOKUP(C659,'SIEMB. CAMAGUI'!$B$2:$C$103,2,FALSE)*N659*I659/1000),"")</f>
        <v>0.7391438251</v>
      </c>
      <c r="M659" s="118">
        <f>IFERROR(K659/VLOOKUP(C659,'SIEMB. CAMAGUI'!$B$2:$C$103,2,FALSE),"")</f>
        <v>0.8955961238</v>
      </c>
      <c r="N659" s="23">
        <v>0.75</v>
      </c>
      <c r="O659" s="71">
        <f>IFERROR(N659*VLOOKUP(C659,'SIEMB. CAMAGUI'!$B$2:$D$103,3,FALSE),"")</f>
        <v>106250</v>
      </c>
      <c r="P659" s="2">
        <v>3.0</v>
      </c>
      <c r="Q659" s="2">
        <f t="shared" si="21"/>
        <v>9.44</v>
      </c>
      <c r="R659" s="15">
        <f>IFERROR(LOOKUP(Q659,Masterline!$A$2:$A$34,Masterline!$D$2:$D$34)-(Q659-INT(Q659))*LOOKUP(Q659,Masterline!$A$2:$A$34,Masterline!$E$2:$E$34),"")</f>
        <v>5.17728</v>
      </c>
      <c r="S659" s="181">
        <f>IFERROR((Q659)*VLOOKUP(C659,'SIEMB. CAMAGUI'!$B$2:$C$103,2,FALSE)*(N659-0.002222*7)*((J659+R659)/2/100)/1000,"")</f>
        <v>347.8917843</v>
      </c>
      <c r="T659" s="173">
        <f t="shared" si="22"/>
        <v>5.722946081</v>
      </c>
      <c r="U659" s="71">
        <f t="shared" si="25"/>
        <v>4902.493182</v>
      </c>
    </row>
    <row r="660">
      <c r="A660" s="109">
        <v>45726.0</v>
      </c>
      <c r="B660" s="2">
        <v>3.0</v>
      </c>
      <c r="C660" s="2" t="s">
        <v>357</v>
      </c>
      <c r="D660" s="9">
        <v>375.0</v>
      </c>
      <c r="E660" s="9">
        <v>2125.0</v>
      </c>
      <c r="F660" s="2" t="s">
        <v>96</v>
      </c>
      <c r="G660" s="17">
        <f t="array" ref="G660">IFERROR(E660*INDEX(PRECIOS!$B$2:$E$44,MATCH(F660,PRECIOS!$B$2:$B$44,0),4),"")</f>
        <v>2175.15</v>
      </c>
      <c r="H660" s="9">
        <v>6.0</v>
      </c>
      <c r="I660" s="2">
        <f t="shared" si="26"/>
        <v>2.99</v>
      </c>
      <c r="J660" s="15">
        <f>IFERROR(LOOKUP(H660,Masterline!$A$2:$A$34,Masterline!$D$2:$D$34)-(H660-INT(H660))*LOOKUP(H660,Masterline!$A$2:$A$34,Masterline!$E$2:$E$34),"")</f>
        <v>6.888</v>
      </c>
      <c r="K660" s="28">
        <f t="shared" si="23"/>
        <v>907375.1452</v>
      </c>
      <c r="L660" s="117">
        <f>iferror(E660/(VLOOKUP(C660,'SIEMB. CAMAGUI'!$B$2:$C$103,2,FALSE)*N660*I660/1000),"")</f>
        <v>0.9024791633</v>
      </c>
      <c r="M660" s="118">
        <f>IFERROR(K660/VLOOKUP(C660,'SIEMB. CAMAGUI'!$B$2:$C$103,2,FALSE),"")</f>
        <v>0.8641668049</v>
      </c>
      <c r="N660" s="23">
        <v>0.75</v>
      </c>
      <c r="O660" s="71">
        <f>IFERROR(N660*VLOOKUP(C660,'SIEMB. CAMAGUI'!$B$2:$D$103,3,FALSE),"")</f>
        <v>112500</v>
      </c>
      <c r="P660" s="2">
        <v>3.0</v>
      </c>
      <c r="Q660" s="2">
        <f t="shared" si="21"/>
        <v>9</v>
      </c>
      <c r="R660" s="15">
        <f>IFERROR(LOOKUP(Q660,Masterline!$A$2:$A$34,Masterline!$D$2:$D$34)-(Q660-INT(Q660))*LOOKUP(Q660,Masterline!$A$2:$A$34,Masterline!$E$2:$E$34),"")</f>
        <v>5.304</v>
      </c>
      <c r="S660" s="181">
        <f>IFERROR((Q660)*VLOOKUP(C660,'SIEMB. CAMAGUI'!$B$2:$C$103,2,FALSE)*(N660-0.002222*7)*((J660+R660)/2/100)/1000,"")</f>
        <v>423.0937761</v>
      </c>
      <c r="T660" s="173">
        <f t="shared" si="22"/>
        <v>12.02344403</v>
      </c>
      <c r="U660" s="71">
        <f t="shared" si="25"/>
        <v>5444.250871</v>
      </c>
    </row>
    <row r="661">
      <c r="A661" s="109">
        <v>45726.0</v>
      </c>
      <c r="B661" s="2">
        <v>4.0</v>
      </c>
      <c r="C661" s="2" t="s">
        <v>350</v>
      </c>
      <c r="D661" s="9">
        <v>300.0</v>
      </c>
      <c r="E661" s="9">
        <v>2425.0</v>
      </c>
      <c r="F661" s="2" t="s">
        <v>96</v>
      </c>
      <c r="G661" s="17">
        <f t="array" ref="G661">IFERROR(E661*INDEX(PRECIOS!$B$2:$E$44,MATCH(F661,PRECIOS!$B$2:$B$44,0),4),"")</f>
        <v>2482.23</v>
      </c>
      <c r="H661" s="9">
        <v>19.53</v>
      </c>
      <c r="I661" s="2">
        <f t="shared" si="26"/>
        <v>3.46</v>
      </c>
      <c r="J661" s="15">
        <f>IFERROR(LOOKUP(H661,Masterline!$A$2:$A$34,Masterline!$D$2:$D$34)-(H661-INT(H661))*LOOKUP(H661,Masterline!$A$2:$A$34,Masterline!$E$2:$E$34),"")</f>
        <v>3.35712</v>
      </c>
      <c r="K661" s="28">
        <f t="shared" si="23"/>
        <v>457564.3141</v>
      </c>
      <c r="L661" s="117">
        <f>iferror(E661/(VLOOKUP(C661,'SIEMB. CAMAGUI'!$B$2:$C$103,2,FALSE)*N661*I661/1000),"")</f>
        <v>1.592879664</v>
      </c>
      <c r="M661" s="118">
        <f>IFERROR(K661/VLOOKUP(C661,'SIEMB. CAMAGUI'!$B$2:$C$103,2,FALSE),"")</f>
        <v>0.5719553927</v>
      </c>
      <c r="N661" s="23">
        <v>0.55</v>
      </c>
      <c r="O661" s="71">
        <f>IFERROR(N661*VLOOKUP(C661,'SIEMB. CAMAGUI'!$B$2:$D$103,3,FALSE),"")</f>
        <v>91666.66667</v>
      </c>
      <c r="P661" s="2">
        <v>4.0</v>
      </c>
      <c r="Q661" s="2">
        <f t="shared" si="21"/>
        <v>23.53</v>
      </c>
      <c r="R661" s="15">
        <f>IFERROR(LOOKUP(Q661,Masterline!$A$2:$A$34,Masterline!$D$2:$D$34)-(Q661-INT(Q661))*LOOKUP(Q661,Masterline!$A$2:$A$34,Masterline!$E$2:$E$34),"")</f>
        <v>3.23148</v>
      </c>
      <c r="S661" s="181">
        <f>IFERROR((Q661)*VLOOKUP(C661,'SIEMB. CAMAGUI'!$B$2:$C$103,2,FALSE)*(N661-0.002222*7)*((J661+R661)/2/100)/1000,"")</f>
        <v>331.4201362</v>
      </c>
      <c r="T661" s="173">
        <f t="shared" si="22"/>
        <v>7.855034044</v>
      </c>
      <c r="U661" s="71">
        <f t="shared" si="25"/>
        <v>8936.231055</v>
      </c>
    </row>
    <row r="662">
      <c r="A662" s="109">
        <v>45726.0</v>
      </c>
      <c r="B662" s="2">
        <v>5.0</v>
      </c>
      <c r="C662" s="2" t="s">
        <v>352</v>
      </c>
      <c r="D662" s="9">
        <v>200.0</v>
      </c>
      <c r="E662" s="9">
        <v>2425.0</v>
      </c>
      <c r="F662" s="2" t="s">
        <v>96</v>
      </c>
      <c r="G662" s="17">
        <f t="array" ref="G662">IFERROR(E662*INDEX(PRECIOS!$B$2:$E$44,MATCH(F662,PRECIOS!$B$2:$B$44,0),4),"")</f>
        <v>2482.23</v>
      </c>
      <c r="H662" s="9">
        <v>19.52</v>
      </c>
      <c r="I662" s="2">
        <f t="shared" si="26"/>
        <v>2.39</v>
      </c>
      <c r="J662" s="15">
        <f>IFERROR(LOOKUP(H662,Masterline!$A$2:$A$34,Masterline!$D$2:$D$34)-(H662-INT(H662))*LOOKUP(H662,Masterline!$A$2:$A$34,Masterline!$E$2:$E$34),"")</f>
        <v>3.35808</v>
      </c>
      <c r="K662" s="28">
        <f t="shared" si="23"/>
        <v>305111.8984</v>
      </c>
      <c r="L662" s="117">
        <f>iferror(E662/(VLOOKUP(C662,'SIEMB. CAMAGUI'!$B$2:$C$103,2,FALSE)*N662*I662/1000),"")</f>
        <v>2.544562637</v>
      </c>
      <c r="M662" s="118">
        <f>IFERROR(K662/VLOOKUP(C662,'SIEMB. CAMAGUI'!$B$2:$C$103,2,FALSE),"")</f>
        <v>0.4208439979</v>
      </c>
      <c r="N662" s="23">
        <v>0.55</v>
      </c>
      <c r="O662" s="71">
        <f>IFERROR(N662*VLOOKUP(C662,'SIEMB. CAMAGUI'!$B$2:$D$103,3,FALSE),"")</f>
        <v>94940.47619</v>
      </c>
      <c r="P662" s="2">
        <v>4.0</v>
      </c>
      <c r="Q662" s="2">
        <f t="shared" si="21"/>
        <v>23.52</v>
      </c>
      <c r="R662" s="15">
        <f>IFERROR(LOOKUP(Q662,Masterline!$A$2:$A$34,Masterline!$D$2:$D$34)-(Q662-INT(Q662))*LOOKUP(Q662,Masterline!$A$2:$A$34,Masterline!$E$2:$E$34),"")</f>
        <v>3.23232</v>
      </c>
      <c r="S662" s="181">
        <f>IFERROR((Q662)*VLOOKUP(C662,'SIEMB. CAMAGUI'!$B$2:$C$103,2,FALSE)*(N662-0.002222*7)*((J662+R662)/2/100)/1000,"")</f>
        <v>300.3038734</v>
      </c>
      <c r="T662" s="173">
        <f t="shared" si="22"/>
        <v>25.07596836</v>
      </c>
      <c r="U662" s="71">
        <f t="shared" si="25"/>
        <v>5955.784258</v>
      </c>
    </row>
    <row r="663">
      <c r="A663" s="109">
        <v>45726.0</v>
      </c>
      <c r="B663" s="2">
        <v>6.0</v>
      </c>
      <c r="C663" s="2" t="s">
        <v>353</v>
      </c>
      <c r="D663" s="9">
        <v>300.0</v>
      </c>
      <c r="E663" s="9">
        <v>3850.0</v>
      </c>
      <c r="F663" s="2" t="s">
        <v>96</v>
      </c>
      <c r="G663" s="17">
        <f t="array" ref="G663">IFERROR(E663*INDEX(PRECIOS!$B$2:$E$44,MATCH(F663,PRECIOS!$B$2:$B$44,0),4),"")</f>
        <v>3940.86</v>
      </c>
      <c r="H663" s="9">
        <v>18.79</v>
      </c>
      <c r="I663" s="2">
        <f t="shared" si="26"/>
        <v>2.79</v>
      </c>
      <c r="J663" s="15">
        <f>IFERROR(LOOKUP(H663,Masterline!$A$2:$A$34,Masterline!$D$2:$D$34)-(H663-INT(H663))*LOOKUP(H663,Masterline!$A$2:$A$34,Masterline!$E$2:$E$34),"")</f>
        <v>3.44268</v>
      </c>
      <c r="K663" s="28">
        <f t="shared" si="23"/>
        <v>463764.8381</v>
      </c>
      <c r="L663" s="117">
        <f>iferror(E663/(VLOOKUP(C663,'SIEMB. CAMAGUI'!$B$2:$C$103,2,FALSE)*N663*I663/1000),"")</f>
        <v>2.090800478</v>
      </c>
      <c r="M663" s="118">
        <f>IFERROR(K663/VLOOKUP(C663,'SIEMB. CAMAGUI'!$B$2:$C$103,2,FALSE),"")</f>
        <v>0.3864706984</v>
      </c>
      <c r="N663" s="23">
        <v>0.55</v>
      </c>
      <c r="O663" s="71">
        <f>IFERROR(N663*VLOOKUP(C663,'SIEMB. CAMAGUI'!$B$2:$D$103,3,FALSE),"")</f>
        <v>75428.57143</v>
      </c>
      <c r="P663" s="2">
        <v>4.0</v>
      </c>
      <c r="Q663" s="2">
        <f t="shared" si="21"/>
        <v>22.79</v>
      </c>
      <c r="R663" s="15">
        <f>IFERROR(LOOKUP(Q663,Masterline!$A$2:$A$34,Masterline!$D$2:$D$34)-(Q663-INT(Q663))*LOOKUP(Q663,Masterline!$A$2:$A$34,Masterline!$E$2:$E$34),"")</f>
        <v>3.18564</v>
      </c>
      <c r="S663" s="181">
        <f>IFERROR((Q663)*VLOOKUP(C663,'SIEMB. CAMAGUI'!$B$2:$C$103,2,FALSE)*(N663-0.002222*7)*((J663+R663)/2/100)/1000,"")</f>
        <v>484.3985936</v>
      </c>
      <c r="T663" s="173">
        <f t="shared" si="22"/>
        <v>46.0996484</v>
      </c>
      <c r="U663" s="71">
        <f t="shared" si="25"/>
        <v>8714.141309</v>
      </c>
    </row>
    <row r="664">
      <c r="A664" s="109">
        <v>45733.0</v>
      </c>
      <c r="B664" s="2">
        <v>1.0</v>
      </c>
      <c r="C664" s="2" t="s">
        <v>354</v>
      </c>
      <c r="D664" s="9">
        <v>625.0</v>
      </c>
      <c r="E664" s="9">
        <v>3825.0</v>
      </c>
      <c r="F664" s="2" t="s">
        <v>96</v>
      </c>
      <c r="G664" s="17">
        <f t="array" ref="G664">IFERROR(E664*INDEX(PRECIOS!$B$2:$E$44,MATCH(F664,PRECIOS!$B$2:$B$44,0),4),"")</f>
        <v>3915.27</v>
      </c>
      <c r="H664" s="9">
        <v>8.96</v>
      </c>
      <c r="I664" s="2">
        <f t="shared" si="26"/>
        <v>2.66</v>
      </c>
      <c r="J664" s="15">
        <f>IFERROR(LOOKUP(H664,Masterline!$A$2:$A$34,Masterline!$D$2:$D$34)-(H664-INT(H664))*LOOKUP(H664,Masterline!$A$2:$A$34,Masterline!$E$2:$E$34),"")</f>
        <v>5.32752</v>
      </c>
      <c r="K664" s="28">
        <f t="shared" si="23"/>
        <v>1309323.368</v>
      </c>
      <c r="L664" s="117">
        <f>iferror(E664/(VLOOKUP(C664,'SIEMB. CAMAGUI'!$B$2:$C$103,2,FALSE)*N664*I664/1000),"")</f>
        <v>1.331453634</v>
      </c>
      <c r="M664" s="118">
        <f>IFERROR(K664/VLOOKUP(C664,'SIEMB. CAMAGUI'!$B$2:$C$103,2,FALSE),"")</f>
        <v>1.091102807</v>
      </c>
      <c r="N664" s="23">
        <v>0.9</v>
      </c>
      <c r="O664" s="71">
        <f>IFERROR(N664*VLOOKUP(C664,'SIEMB. CAMAGUI'!$B$2:$D$103,3,FALSE),"")</f>
        <v>131868.1319</v>
      </c>
      <c r="P664" s="2">
        <v>3.5</v>
      </c>
      <c r="Q664" s="2">
        <f t="shared" si="21"/>
        <v>12.46</v>
      </c>
      <c r="R664" s="15">
        <f>IFERROR(LOOKUP(Q664,Masterline!$A$2:$A$34,Masterline!$D$2:$D$34)-(Q664-INT(Q664))*LOOKUP(Q664,Masterline!$A$2:$A$34,Masterline!$E$2:$E$34),"")</f>
        <v>4.33776</v>
      </c>
      <c r="S664" s="181">
        <f>IFERROR((Q664)*VLOOKUP(C664,'SIEMB. CAMAGUI'!$B$2:$C$103,2,FALSE)*(N664-0.002222*7)*((J664+R664)/2/100)/1000,"")</f>
        <v>639.0797472</v>
      </c>
      <c r="T664" s="173">
        <f t="shared" si="22"/>
        <v>3.51993681</v>
      </c>
      <c r="U664" s="71">
        <f t="shared" si="25"/>
        <v>11731.53738</v>
      </c>
    </row>
    <row r="665">
      <c r="A665" s="109">
        <v>45733.0</v>
      </c>
      <c r="B665" s="2">
        <v>2.0</v>
      </c>
      <c r="C665" s="2" t="s">
        <v>356</v>
      </c>
      <c r="D665" s="9">
        <v>450.0</v>
      </c>
      <c r="E665" s="9">
        <v>2825.0</v>
      </c>
      <c r="F665" s="2" t="s">
        <v>96</v>
      </c>
      <c r="G665" s="17">
        <f t="array" ref="G665">IFERROR(E665*INDEX(PRECIOS!$B$2:$E$44,MATCH(F665,PRECIOS!$B$2:$B$44,0),4),"")</f>
        <v>2891.67</v>
      </c>
      <c r="H665" s="9">
        <v>8.91</v>
      </c>
      <c r="I665" s="2">
        <f t="shared" si="26"/>
        <v>2.47</v>
      </c>
      <c r="J665" s="15">
        <f>IFERROR(LOOKUP(H665,Masterline!$A$2:$A$34,Masterline!$D$2:$D$34)-(H665-INT(H665))*LOOKUP(H665,Masterline!$A$2:$A$34,Masterline!$E$2:$E$34),"")</f>
        <v>5.34192</v>
      </c>
      <c r="K665" s="28">
        <f t="shared" si="23"/>
        <v>945447.5265</v>
      </c>
      <c r="L665" s="117">
        <f>iferror(E665/(VLOOKUP(C665,'SIEMB. CAMAGUI'!$B$2:$C$103,2,FALSE)*N665*I665/1000),"")</f>
        <v>1.495064963</v>
      </c>
      <c r="M665" s="118">
        <f>IFERROR(K665/VLOOKUP(C665,'SIEMB. CAMAGUI'!$B$2:$C$103,2,FALSE),"")</f>
        <v>1.112291208</v>
      </c>
      <c r="N665" s="23">
        <v>0.9</v>
      </c>
      <c r="O665" s="71">
        <f>IFERROR(N665*VLOOKUP(C665,'SIEMB. CAMAGUI'!$B$2:$D$103,3,FALSE),"")</f>
        <v>127500</v>
      </c>
      <c r="P665" s="2">
        <v>3.5</v>
      </c>
      <c r="Q665" s="2">
        <f t="shared" si="21"/>
        <v>12.41</v>
      </c>
      <c r="R665" s="15">
        <f>IFERROR(LOOKUP(Q665,Masterline!$A$2:$A$34,Masterline!$D$2:$D$34)-(Q665-INT(Q665))*LOOKUP(Q665,Masterline!$A$2:$A$34,Masterline!$E$2:$E$34),"")</f>
        <v>4.34496</v>
      </c>
      <c r="S665" s="181">
        <f>IFERROR((Q665)*VLOOKUP(C665,'SIEMB. CAMAGUI'!$B$2:$C$103,2,FALSE)*(N665-0.002222*7)*((J665+R665)/2/100)/1000,"")</f>
        <v>451.8725432</v>
      </c>
      <c r="T665" s="173">
        <f t="shared" si="22"/>
        <v>0.4681358113</v>
      </c>
      <c r="U665" s="71">
        <f t="shared" si="25"/>
        <v>8423.937461</v>
      </c>
    </row>
    <row r="666">
      <c r="A666" s="109">
        <v>45733.0</v>
      </c>
      <c r="B666" s="2">
        <v>3.0</v>
      </c>
      <c r="C666" s="2" t="s">
        <v>357</v>
      </c>
      <c r="D666" s="9">
        <v>450.0</v>
      </c>
      <c r="E666" s="9">
        <v>3975.0</v>
      </c>
      <c r="F666" s="2" t="s">
        <v>96</v>
      </c>
      <c r="G666" s="17">
        <f t="array" ref="G666">IFERROR(E666*INDEX(PRECIOS!$B$2:$E$44,MATCH(F666,PRECIOS!$B$2:$B$44,0),4),"")</f>
        <v>4068.81</v>
      </c>
      <c r="H666" s="9">
        <v>8.3</v>
      </c>
      <c r="I666" s="2">
        <f t="shared" si="26"/>
        <v>2.3</v>
      </c>
      <c r="J666" s="15">
        <f>IFERROR(LOOKUP(H666,Masterline!$A$2:$A$34,Masterline!$D$2:$D$34)-(H666-INT(H666))*LOOKUP(H666,Masterline!$A$2:$A$34,Masterline!$E$2:$E$34),"")</f>
        <v>5.5176</v>
      </c>
      <c r="K666" s="28">
        <f t="shared" si="23"/>
        <v>982616.8528</v>
      </c>
      <c r="L666" s="117">
        <f>iferror(E666/(VLOOKUP(C666,'SIEMB. CAMAGUI'!$B$2:$C$103,2,FALSE)*N666*I666/1000),"")</f>
        <v>1.936426745</v>
      </c>
      <c r="M666" s="118">
        <f>IFERROR(K666/VLOOKUP(C666,'SIEMB. CAMAGUI'!$B$2:$C$103,2,FALSE),"")</f>
        <v>0.9358255741</v>
      </c>
      <c r="N666" s="23">
        <v>0.85</v>
      </c>
      <c r="O666" s="71">
        <f>IFERROR(N666*VLOOKUP(C666,'SIEMB. CAMAGUI'!$B$2:$D$103,3,FALSE),"")</f>
        <v>127500</v>
      </c>
      <c r="P666" s="2">
        <v>3.5</v>
      </c>
      <c r="Q666" s="2">
        <f t="shared" si="21"/>
        <v>11.8</v>
      </c>
      <c r="R666" s="15">
        <f>IFERROR(LOOKUP(Q666,Masterline!$A$2:$A$34,Masterline!$D$2:$D$34)-(Q666-INT(Q666))*LOOKUP(Q666,Masterline!$A$2:$A$34,Masterline!$E$2:$E$34),"")</f>
        <v>4.4544</v>
      </c>
      <c r="S666" s="181">
        <f>IFERROR((Q666)*VLOOKUP(C666,'SIEMB. CAMAGUI'!$B$2:$C$103,2,FALSE)*(N666-0.002222*7)*((J666+R666)/2/100)/1000,"")</f>
        <v>515.491867</v>
      </c>
      <c r="T666" s="173">
        <f t="shared" si="22"/>
        <v>16.37296674</v>
      </c>
      <c r="U666" s="71">
        <f t="shared" si="25"/>
        <v>8155.719878</v>
      </c>
    </row>
    <row r="667">
      <c r="A667" s="109">
        <v>45733.0</v>
      </c>
      <c r="B667" s="2">
        <v>4.0</v>
      </c>
      <c r="C667" s="2" t="s">
        <v>350</v>
      </c>
      <c r="D667" s="9">
        <v>400.0</v>
      </c>
      <c r="E667" s="9">
        <v>3762.0</v>
      </c>
      <c r="F667" s="2" t="s">
        <v>96</v>
      </c>
      <c r="G667" s="17">
        <f t="array" ref="G667">IFERROR(E667*INDEX(PRECIOS!$B$2:$E$44,MATCH(F667,PRECIOS!$B$2:$B$44,0),4),"")</f>
        <v>3850.7832</v>
      </c>
      <c r="H667" s="9">
        <v>22.8</v>
      </c>
      <c r="I667" s="2">
        <f t="shared" si="26"/>
        <v>3.27</v>
      </c>
      <c r="J667" s="15">
        <f>IFERROR(LOOKUP(H667,Masterline!$A$2:$A$34,Masterline!$D$2:$D$34)-(H667-INT(H667))*LOOKUP(H667,Masterline!$A$2:$A$34,Masterline!$E$2:$E$34),"")</f>
        <v>3.1848</v>
      </c>
      <c r="K667" s="28">
        <f t="shared" si="23"/>
        <v>550862.2095</v>
      </c>
      <c r="L667" s="117">
        <f>iferror(E667/(VLOOKUP(C667,'SIEMB. CAMAGUI'!$B$2:$C$103,2,FALSE)*N667*I667/1000),"")</f>
        <v>2.614678899</v>
      </c>
      <c r="M667" s="118">
        <f>IFERROR(K667/VLOOKUP(C667,'SIEMB. CAMAGUI'!$B$2:$C$103,2,FALSE),"")</f>
        <v>0.6885777619</v>
      </c>
      <c r="N667" s="23">
        <v>0.55</v>
      </c>
      <c r="O667" s="71">
        <f>IFERROR(N667*VLOOKUP(C667,'SIEMB. CAMAGUI'!$B$2:$D$103,3,FALSE),"")</f>
        <v>91666.66667</v>
      </c>
      <c r="P667" s="2">
        <v>3.0</v>
      </c>
      <c r="Q667" s="2">
        <f t="shared" si="21"/>
        <v>25.8</v>
      </c>
      <c r="R667" s="15">
        <f>IFERROR(LOOKUP(Q667,Masterline!$A$2:$A$34,Masterline!$D$2:$D$34)-(Q667-INT(Q667))*LOOKUP(Q667,Masterline!$A$2:$A$34,Masterline!$E$2:$E$34),"")</f>
        <v>3.1056</v>
      </c>
      <c r="S667" s="181">
        <f>IFERROR((Q667)*VLOOKUP(C667,'SIEMB. CAMAGUI'!$B$2:$C$103,2,FALSE)*(N667-0.002222*7)*((J667+R667)/2/100)/1000,"")</f>
        <v>346.945925</v>
      </c>
      <c r="T667" s="173">
        <f t="shared" si="22"/>
        <v>-13.26351875</v>
      </c>
      <c r="U667" s="71">
        <f t="shared" si="25"/>
        <v>12559.65838</v>
      </c>
    </row>
    <row r="668">
      <c r="A668" s="109">
        <v>45733.0</v>
      </c>
      <c r="B668" s="2">
        <v>5.0</v>
      </c>
      <c r="C668" s="2" t="s">
        <v>352</v>
      </c>
      <c r="D668" s="9">
        <v>325.0</v>
      </c>
      <c r="E668" s="9">
        <v>2200.0</v>
      </c>
      <c r="F668" s="2" t="s">
        <v>96</v>
      </c>
      <c r="G668" s="17">
        <f t="array" ref="G668">IFERROR(E668*INDEX(PRECIOS!$B$2:$E$44,MATCH(F668,PRECIOS!$B$2:$B$44,0),4),"")</f>
        <v>2251.92</v>
      </c>
      <c r="H668" s="9">
        <v>23.36</v>
      </c>
      <c r="I668" s="2">
        <f t="shared" si="26"/>
        <v>3.84</v>
      </c>
      <c r="J668" s="15">
        <f>IFERROR(LOOKUP(H668,Masterline!$A$2:$A$34,Masterline!$D$2:$D$34)-(H668-INT(H668))*LOOKUP(H668,Masterline!$A$2:$A$34,Masterline!$E$2:$E$34),"")</f>
        <v>3.24576</v>
      </c>
      <c r="K668" s="28">
        <f t="shared" si="23"/>
        <v>428641.404</v>
      </c>
      <c r="L668" s="117">
        <f>iferror(E668/(VLOOKUP(C668,'SIEMB. CAMAGUI'!$B$2:$C$103,2,FALSE)*N668*I668/1000),"")</f>
        <v>1.436781609</v>
      </c>
      <c r="M668" s="118">
        <f>IFERROR(K668/VLOOKUP(C668,'SIEMB. CAMAGUI'!$B$2:$C$103,2,FALSE),"")</f>
        <v>0.5912295227</v>
      </c>
      <c r="N668" s="23">
        <v>0.55</v>
      </c>
      <c r="O668" s="71">
        <f>IFERROR(N668*VLOOKUP(C668,'SIEMB. CAMAGUI'!$B$2:$D$103,3,FALSE),"")</f>
        <v>94940.47619</v>
      </c>
      <c r="P668" s="2">
        <v>3.0</v>
      </c>
      <c r="Q668" s="2">
        <f t="shared" si="21"/>
        <v>26.36</v>
      </c>
      <c r="R668" s="15">
        <f>IFERROR(LOOKUP(Q668,Masterline!$A$2:$A$34,Masterline!$D$2:$D$34)-(Q668-INT(Q668))*LOOKUP(Q668,Masterline!$A$2:$A$34,Masterline!$E$2:$E$34),"")</f>
        <v>3.03744</v>
      </c>
      <c r="S668" s="181">
        <f>IFERROR((Q668)*VLOOKUP(C668,'SIEMB. CAMAGUI'!$B$2:$C$103,2,FALSE)*(N668-0.002222*7)*((J668+R668)/2/100)/1000,"")</f>
        <v>320.8766624</v>
      </c>
      <c r="T668" s="173">
        <f t="shared" si="22"/>
        <v>-1.030834388</v>
      </c>
      <c r="U668" s="71">
        <f t="shared" si="25"/>
        <v>10013.0632</v>
      </c>
    </row>
    <row r="669">
      <c r="A669" s="109">
        <v>45733.0</v>
      </c>
      <c r="B669" s="2">
        <v>6.0</v>
      </c>
      <c r="C669" s="2" t="s">
        <v>353</v>
      </c>
      <c r="D669" s="9">
        <v>525.0</v>
      </c>
      <c r="E669" s="9">
        <v>3575.0</v>
      </c>
      <c r="F669" s="2" t="s">
        <v>96</v>
      </c>
      <c r="G669" s="17">
        <f t="array" ref="G669">IFERROR(E669*INDEX(PRECIOS!$B$2:$E$44,MATCH(F669,PRECIOS!$B$2:$B$44,0),4),"")</f>
        <v>3659.37</v>
      </c>
      <c r="H669" s="9">
        <v>22.34</v>
      </c>
      <c r="I669" s="2">
        <f t="shared" si="26"/>
        <v>3.55</v>
      </c>
      <c r="J669" s="15">
        <f>IFERROR(LOOKUP(H669,Masterline!$A$2:$A$34,Masterline!$D$2:$D$34)-(H669-INT(H669))*LOOKUP(H669,Masterline!$A$2:$A$34,Masterline!$E$2:$E$34),"")</f>
        <v>3.22344</v>
      </c>
      <c r="K669" s="28">
        <f t="shared" si="23"/>
        <v>729048.7066</v>
      </c>
      <c r="L669" s="117">
        <f>iferror(E669/(VLOOKUP(C669,'SIEMB. CAMAGUI'!$B$2:$C$103,2,FALSE)*N669*I669/1000),"")</f>
        <v>1.525821596</v>
      </c>
      <c r="M669" s="118">
        <f>IFERROR(K669/VLOOKUP(C669,'SIEMB. CAMAGUI'!$B$2:$C$103,2,FALSE),"")</f>
        <v>0.6075405888</v>
      </c>
      <c r="N669" s="23">
        <v>0.55</v>
      </c>
      <c r="O669" s="71">
        <f>IFERROR(N669*VLOOKUP(C669,'SIEMB. CAMAGUI'!$B$2:$D$103,3,FALSE),"")</f>
        <v>75428.57143</v>
      </c>
      <c r="P669" s="2">
        <v>3.0</v>
      </c>
      <c r="Q669" s="2">
        <f t="shared" si="21"/>
        <v>25.34</v>
      </c>
      <c r="R669" s="15">
        <f>IFERROR(LOOKUP(Q669,Masterline!$A$2:$A$34,Masterline!$D$2:$D$34)-(Q669-INT(Q669))*LOOKUP(Q669,Masterline!$A$2:$A$34,Masterline!$E$2:$E$34),"")</f>
        <v>3.15528</v>
      </c>
      <c r="S669" s="181">
        <f>IFERROR((Q669)*VLOOKUP(C669,'SIEMB. CAMAGUI'!$B$2:$C$103,2,FALSE)*(N669-0.002222*7)*((J669+R669)/2/100)/1000,"")</f>
        <v>518.3167344</v>
      </c>
      <c r="T669" s="173">
        <f t="shared" si="22"/>
        <v>-1.6708164</v>
      </c>
      <c r="U669" s="71">
        <f t="shared" si="25"/>
        <v>16286.94811</v>
      </c>
    </row>
    <row r="670">
      <c r="A670" s="109">
        <v>45740.0</v>
      </c>
      <c r="B670" s="2">
        <v>1.0</v>
      </c>
      <c r="C670" s="2" t="s">
        <v>354</v>
      </c>
      <c r="D670" s="9">
        <v>650.0</v>
      </c>
      <c r="E670" s="9">
        <v>4325.0</v>
      </c>
      <c r="F670" s="2" t="s">
        <v>96</v>
      </c>
      <c r="G670" s="17">
        <f t="array" ref="G670">IFERROR(E670*INDEX(PRECIOS!$B$2:$E$44,MATCH(F670,PRECIOS!$B$2:$B$44,0),4),"")</f>
        <v>4427.07</v>
      </c>
      <c r="H670" s="9">
        <v>13.78</v>
      </c>
      <c r="I670" s="2">
        <f t="shared" si="26"/>
        <v>4.82</v>
      </c>
      <c r="J670" s="15">
        <f>IFERROR(LOOKUP(H670,Masterline!$A$2:$A$34,Masterline!$D$2:$D$34)-(H670-INT(H670))*LOOKUP(H670,Masterline!$A$2:$A$34,Masterline!$E$2:$E$34),"")</f>
        <v>4.12632</v>
      </c>
      <c r="K670" s="28">
        <f t="shared" si="23"/>
        <v>1143144.771</v>
      </c>
      <c r="L670" s="117">
        <f>iferror(E670/(VLOOKUP(C670,'SIEMB. CAMAGUI'!$B$2:$C$103,2,FALSE)*N670*I670/1000),"")</f>
        <v>0.8308360227</v>
      </c>
      <c r="M670" s="118">
        <f>IFERROR(K670/VLOOKUP(C670,'SIEMB. CAMAGUI'!$B$2:$C$103,2,FALSE),"")</f>
        <v>0.9526206426</v>
      </c>
      <c r="N670" s="23">
        <v>0.9</v>
      </c>
      <c r="O670" s="71">
        <f>IFERROR(N670*VLOOKUP(C670,'SIEMB. CAMAGUI'!$B$2:$D$103,3,FALSE),"")</f>
        <v>131868.1319</v>
      </c>
      <c r="P670" s="2">
        <v>3.0</v>
      </c>
      <c r="Q670" s="2">
        <f t="shared" si="21"/>
        <v>16.78</v>
      </c>
      <c r="R670" s="15">
        <f>IFERROR(LOOKUP(Q670,Masterline!$A$2:$A$34,Masterline!$D$2:$D$34)-(Q670-INT(Q670))*LOOKUP(Q670,Masterline!$A$2:$A$34,Masterline!$E$2:$E$34),"")</f>
        <v>3.68904</v>
      </c>
      <c r="S670" s="181">
        <f>IFERROR((Q670)*VLOOKUP(C670,'SIEMB. CAMAGUI'!$B$2:$C$103,2,FALSE)*(N670-0.002222*7)*((J670+R670)/2/100)/1000,"")</f>
        <v>695.9267285</v>
      </c>
      <c r="T670" s="173">
        <f t="shared" si="22"/>
        <v>11.48168213</v>
      </c>
      <c r="U670" s="71">
        <f t="shared" si="25"/>
        <v>15752.53495</v>
      </c>
    </row>
    <row r="671">
      <c r="A671" s="109">
        <v>45740.0</v>
      </c>
      <c r="B671" s="2">
        <v>2.0</v>
      </c>
      <c r="C671" s="2" t="s">
        <v>356</v>
      </c>
      <c r="D671" s="9">
        <v>475.0</v>
      </c>
      <c r="E671" s="9">
        <v>3175.0</v>
      </c>
      <c r="F671" s="2" t="s">
        <v>96</v>
      </c>
      <c r="G671" s="17">
        <f t="array" ref="G671">IFERROR(E671*INDEX(PRECIOS!$B$2:$E$44,MATCH(F671,PRECIOS!$B$2:$B$44,0),4),"")</f>
        <v>3249.93</v>
      </c>
      <c r="H671" s="9">
        <v>13.61</v>
      </c>
      <c r="I671" s="2">
        <f t="shared" si="26"/>
        <v>4.7</v>
      </c>
      <c r="J671" s="15">
        <f>IFERROR(LOOKUP(H671,Masterline!$A$2:$A$34,Masterline!$D$2:$D$34)-(H671-INT(H671))*LOOKUP(H671,Masterline!$A$2:$A$34,Masterline!$E$2:$E$34),"")</f>
        <v>4.15284</v>
      </c>
      <c r="K671" s="28">
        <f t="shared" si="23"/>
        <v>840408.2081</v>
      </c>
      <c r="L671" s="117">
        <f>iferror(E671/(VLOOKUP(C671,'SIEMB. CAMAGUI'!$B$2:$C$103,2,FALSE)*N671*I671/1000),"")</f>
        <v>0.8830482548</v>
      </c>
      <c r="M671" s="118">
        <f>IFERROR(K671/VLOOKUP(C671,'SIEMB. CAMAGUI'!$B$2:$C$103,2,FALSE),"")</f>
        <v>0.9887155389</v>
      </c>
      <c r="N671" s="23">
        <v>0.9</v>
      </c>
      <c r="O671" s="71">
        <f>IFERROR(N671*VLOOKUP(C671,'SIEMB. CAMAGUI'!$B$2:$D$103,3,FALSE),"")</f>
        <v>127500</v>
      </c>
      <c r="P671" s="2">
        <v>3.0</v>
      </c>
      <c r="Q671" s="2">
        <f t="shared" si="21"/>
        <v>16.61</v>
      </c>
      <c r="R671" s="15">
        <f>IFERROR(LOOKUP(Q671,Masterline!$A$2:$A$34,Masterline!$D$2:$D$34)-(Q671-INT(Q671))*LOOKUP(Q671,Masterline!$A$2:$A$34,Masterline!$E$2:$E$34),"")</f>
        <v>3.71148</v>
      </c>
      <c r="S671" s="181">
        <f>IFERROR((Q671)*VLOOKUP(C671,'SIEMB. CAMAGUI'!$B$2:$C$103,2,FALSE)*(N671-0.002222*7)*((J671+R671)/2/100)/1000,"")</f>
        <v>491.0108187</v>
      </c>
      <c r="T671" s="173">
        <f t="shared" si="22"/>
        <v>4.002704686</v>
      </c>
      <c r="U671" s="71">
        <f t="shared" si="25"/>
        <v>11437.95571</v>
      </c>
    </row>
    <row r="672">
      <c r="A672" s="109">
        <v>45740.0</v>
      </c>
      <c r="B672" s="2">
        <v>3.0</v>
      </c>
      <c r="C672" s="2" t="s">
        <v>357</v>
      </c>
      <c r="D672" s="9">
        <v>525.0</v>
      </c>
      <c r="E672" s="9">
        <v>3450.0</v>
      </c>
      <c r="F672" s="2" t="s">
        <v>96</v>
      </c>
      <c r="G672" s="17">
        <f t="array" ref="G672">IFERROR(E672*INDEX(PRECIOS!$B$2:$E$44,MATCH(F672,PRECIOS!$B$2:$B$44,0),4),"")</f>
        <v>3531.42</v>
      </c>
      <c r="H672" s="9">
        <v>13.09</v>
      </c>
      <c r="I672" s="2">
        <f t="shared" si="26"/>
        <v>4.79</v>
      </c>
      <c r="J672" s="15">
        <f>IFERROR(LOOKUP(H672,Masterline!$A$2:$A$34,Masterline!$D$2:$D$34)-(H672-INT(H672))*LOOKUP(H672,Masterline!$A$2:$A$34,Masterline!$E$2:$E$34),"")</f>
        <v>4.23396</v>
      </c>
      <c r="K672" s="28">
        <f t="shared" si="23"/>
        <v>947268.0864</v>
      </c>
      <c r="L672" s="117">
        <f>iferror(E672/(VLOOKUP(C672,'SIEMB. CAMAGUI'!$B$2:$C$103,2,FALSE)*N672*I672/1000),"")</f>
        <v>0.8070033859</v>
      </c>
      <c r="M672" s="118">
        <f>IFERROR(K672/VLOOKUP(C672,'SIEMB. CAMAGUI'!$B$2:$C$103,2,FALSE),"")</f>
        <v>0.9021600823</v>
      </c>
      <c r="N672" s="23">
        <v>0.85</v>
      </c>
      <c r="O672" s="71">
        <f>IFERROR(N672*VLOOKUP(C672,'SIEMB. CAMAGUI'!$B$2:$D$103,3,FALSE),"")</f>
        <v>127500</v>
      </c>
      <c r="P672" s="2">
        <v>3.0</v>
      </c>
      <c r="Q672" s="2">
        <f t="shared" si="21"/>
        <v>16.09</v>
      </c>
      <c r="R672" s="15">
        <f>IFERROR(LOOKUP(Q672,Masterline!$A$2:$A$34,Masterline!$D$2:$D$34)-(Q672-INT(Q672))*LOOKUP(Q672,Masterline!$A$2:$A$34,Masterline!$E$2:$E$34),"")</f>
        <v>3.78012</v>
      </c>
      <c r="S672" s="181">
        <f>IFERROR((Q672)*VLOOKUP(C672,'SIEMB. CAMAGUI'!$B$2:$C$103,2,FALSE)*(N672-0.002222*7)*((J672+R672)/2/100)/1000,"")</f>
        <v>564.8943853</v>
      </c>
      <c r="T672" s="173">
        <f t="shared" si="22"/>
        <v>9.973596314</v>
      </c>
      <c r="U672" s="71">
        <f t="shared" si="25"/>
        <v>12399.73925</v>
      </c>
    </row>
    <row r="673">
      <c r="A673" s="109">
        <v>45740.0</v>
      </c>
      <c r="B673" s="2">
        <v>5.0</v>
      </c>
      <c r="C673" s="2" t="s">
        <v>352</v>
      </c>
      <c r="E673" s="9">
        <v>325.0</v>
      </c>
      <c r="F673" s="2" t="s">
        <v>96</v>
      </c>
      <c r="G673" s="17">
        <f t="array" ref="G673">IFERROR(E673*INDEX(PRECIOS!$B$2:$E$44,MATCH(F673,PRECIOS!$B$2:$B$44,0),4),"")</f>
        <v>332.67</v>
      </c>
      <c r="I673" s="2">
        <f t="shared" si="26"/>
        <v>-23.36</v>
      </c>
      <c r="J673" s="15" t="str">
        <f>IFERROR(LOOKUP(H673,Masterline!$A$2:$A$34,Masterline!$D$2:$D$34)-(H673-INT(H673))*LOOKUP(H673,Masterline!$A$2:$A$34,Masterline!$E$2:$E$34),"")</f>
        <v/>
      </c>
      <c r="K673" s="28" t="str">
        <f t="shared" si="23"/>
        <v/>
      </c>
      <c r="L673" s="117" t="str">
        <f>iferror(E673/(VLOOKUP(C673,'SIEMB. CAMAGUI'!$B$2:$C$103,2,FALSE)*N673*I673/1000),"")</f>
        <v/>
      </c>
      <c r="M673" s="118">
        <f>IFERROR(K673/VLOOKUP(C673,'SIEMB. CAMAGUI'!$B$2:$C$103,2,FALSE),"")</f>
        <v>0</v>
      </c>
      <c r="N673" s="23">
        <v>0.0</v>
      </c>
      <c r="O673" s="71">
        <f>IFERROR(N673*VLOOKUP(C673,'SIEMB. CAMAGUI'!$B$2:$D$103,3,FALSE),"")</f>
        <v>0</v>
      </c>
      <c r="P673" s="2">
        <v>0.0</v>
      </c>
      <c r="Q673" s="2">
        <f t="shared" si="21"/>
        <v>0</v>
      </c>
      <c r="R673" s="15" t="str">
        <f>IFERROR(LOOKUP(Q673,Masterline!$A$2:$A$34,Masterline!$D$2:$D$34)-(Q673-INT(Q673))*LOOKUP(Q673,Masterline!$A$2:$A$34,Masterline!$E$2:$E$34),"")</f>
        <v/>
      </c>
      <c r="S673" s="181">
        <f>IFERROR((Q673)*VLOOKUP(C673,'SIEMB. CAMAGUI'!$B$2:$C$103,2,FALSE)*(N673-0.002222*7)*((J673+R673)/2/100)/1000,"")</f>
        <v>0</v>
      </c>
      <c r="T673" s="173">
        <f t="shared" si="22"/>
        <v>0</v>
      </c>
      <c r="U673" s="71">
        <f t="shared" si="25"/>
        <v>0</v>
      </c>
    </row>
    <row r="674">
      <c r="A674" s="109">
        <v>45740.0</v>
      </c>
      <c r="B674" s="2">
        <v>6.0</v>
      </c>
      <c r="C674" s="2" t="s">
        <v>353</v>
      </c>
      <c r="E674" s="9">
        <v>1050.0</v>
      </c>
      <c r="F674" s="2" t="s">
        <v>96</v>
      </c>
      <c r="G674" s="17">
        <f t="array" ref="G674">IFERROR(E674*INDEX(PRECIOS!$B$2:$E$44,MATCH(F674,PRECIOS!$B$2:$B$44,0),4),"")</f>
        <v>1074.78</v>
      </c>
      <c r="I674" s="2">
        <f t="shared" si="26"/>
        <v>-22.34</v>
      </c>
      <c r="J674" s="15" t="str">
        <f>IFERROR(LOOKUP(H674,Masterline!$A$2:$A$34,Masterline!$D$2:$D$34)-(H674-INT(H674))*LOOKUP(H674,Masterline!$A$2:$A$34,Masterline!$E$2:$E$34),"")</f>
        <v/>
      </c>
      <c r="K674" s="28" t="str">
        <f t="shared" si="23"/>
        <v/>
      </c>
      <c r="L674" s="117" t="str">
        <f>iferror(E674/(VLOOKUP(C674,'SIEMB. CAMAGUI'!$B$2:$C$103,2,FALSE)*N674*I674/1000),"")</f>
        <v/>
      </c>
      <c r="M674" s="118">
        <f>IFERROR(K674/VLOOKUP(C674,'SIEMB. CAMAGUI'!$B$2:$C$103,2,FALSE),"")</f>
        <v>0</v>
      </c>
      <c r="N674" s="23">
        <v>0.0</v>
      </c>
      <c r="O674" s="71">
        <f>IFERROR(N674*VLOOKUP(C674,'SIEMB. CAMAGUI'!$B$2:$D$103,3,FALSE),"")</f>
        <v>0</v>
      </c>
      <c r="P674" s="2">
        <v>0.0</v>
      </c>
      <c r="Q674" s="2">
        <f t="shared" si="21"/>
        <v>0</v>
      </c>
      <c r="R674" s="15" t="str">
        <f>IFERROR(LOOKUP(Q674,Masterline!$A$2:$A$34,Masterline!$D$2:$D$34)-(Q674-INT(Q674))*LOOKUP(Q674,Masterline!$A$2:$A$34,Masterline!$E$2:$E$34),"")</f>
        <v/>
      </c>
      <c r="S674" s="181">
        <f>IFERROR((Q674)*VLOOKUP(C674,'SIEMB. CAMAGUI'!$B$2:$C$103,2,FALSE)*(N674-0.002222*7)*((J674+R674)/2/100)/1000,"")</f>
        <v>0</v>
      </c>
      <c r="T674" s="173">
        <f t="shared" si="22"/>
        <v>0</v>
      </c>
      <c r="U674" s="71">
        <f t="shared" si="25"/>
        <v>0</v>
      </c>
    </row>
    <row r="675">
      <c r="A675" s="109">
        <v>45747.0</v>
      </c>
      <c r="B675" s="2">
        <v>1.0</v>
      </c>
      <c r="C675" s="2" t="s">
        <v>354</v>
      </c>
      <c r="D675" s="9">
        <v>725.0</v>
      </c>
      <c r="E675" s="9">
        <v>4975.0</v>
      </c>
      <c r="F675" s="2" t="s">
        <v>96</v>
      </c>
      <c r="G675" s="17">
        <f t="array" ref="G675">IFERROR(E675*INDEX(PRECIOS!$B$2:$E$44,MATCH(F675,PRECIOS!$B$2:$B$44,0),4),"")</f>
        <v>5092.41</v>
      </c>
      <c r="H675" s="9">
        <v>18.1</v>
      </c>
      <c r="I675" s="2">
        <f t="shared" si="26"/>
        <v>4.32</v>
      </c>
      <c r="J675" s="15">
        <f>IFERROR(LOOKUP(H675,Masterline!$A$2:$A$34,Masterline!$D$2:$D$34)-(H675-INT(H675))*LOOKUP(H675,Masterline!$A$2:$A$34,Masterline!$E$2:$E$34),"")</f>
        <v>3.5172</v>
      </c>
      <c r="K675" s="28">
        <f t="shared" si="23"/>
        <v>1138839.094</v>
      </c>
      <c r="L675" s="117">
        <f>iferror(E675/(VLOOKUP(C675,'SIEMB. CAMAGUI'!$B$2:$C$103,2,FALSE)*N675*I675/1000),"")</f>
        <v>1.654626969</v>
      </c>
      <c r="M675" s="118">
        <f>IFERROR(K675/VLOOKUP(C675,'SIEMB. CAMAGUI'!$B$2:$C$103,2,FALSE),"")</f>
        <v>0.9490325784</v>
      </c>
      <c r="N675" s="23">
        <v>0.58</v>
      </c>
      <c r="O675" s="71">
        <f>IFERROR(N675*VLOOKUP(C675,'SIEMB. CAMAGUI'!$B$2:$D$103,3,FALSE),"")</f>
        <v>84981.68498</v>
      </c>
      <c r="P675" s="2">
        <v>4.0</v>
      </c>
      <c r="Q675" s="2">
        <f t="shared" si="21"/>
        <v>22.1</v>
      </c>
      <c r="R675" s="15">
        <f>IFERROR(LOOKUP(Q675,Masterline!$A$2:$A$34,Masterline!$D$2:$D$34)-(Q675-INT(Q675))*LOOKUP(Q675,Masterline!$A$2:$A$34,Masterline!$E$2:$E$34),"")</f>
        <v>3.2436</v>
      </c>
      <c r="S675" s="181">
        <f>IFERROR((Q675)*VLOOKUP(C675,'SIEMB. CAMAGUI'!$B$2:$C$103,2,FALSE)*(N675-0.002222*7)*((J675+R675)/2/100)/1000,"")</f>
        <v>506.0157241</v>
      </c>
      <c r="T675" s="173">
        <f t="shared" si="22"/>
        <v>-54.74606897</v>
      </c>
      <c r="U675" s="71">
        <f t="shared" si="25"/>
        <v>20612.9876</v>
      </c>
    </row>
    <row r="676">
      <c r="A676" s="109">
        <v>45747.0</v>
      </c>
      <c r="B676" s="2">
        <v>2.0</v>
      </c>
      <c r="C676" s="2" t="s">
        <v>356</v>
      </c>
      <c r="D676" s="9">
        <v>550.0</v>
      </c>
      <c r="E676" s="9">
        <v>3600.0</v>
      </c>
      <c r="F676" s="2" t="s">
        <v>96</v>
      </c>
      <c r="G676" s="17">
        <f t="array" ref="G676">IFERROR(E676*INDEX(PRECIOS!$B$2:$E$44,MATCH(F676,PRECIOS!$B$2:$B$44,0),4),"")</f>
        <v>3684.96</v>
      </c>
      <c r="H676" s="9">
        <v>16.0</v>
      </c>
      <c r="I676" s="2">
        <f t="shared" si="26"/>
        <v>2.39</v>
      </c>
      <c r="J676" s="15">
        <f>IFERROR(LOOKUP(H676,Masterline!$A$2:$A$34,Masterline!$D$2:$D$34)-(H676-INT(H676))*LOOKUP(H676,Masterline!$A$2:$A$34,Masterline!$E$2:$E$34),"")</f>
        <v>3.792</v>
      </c>
      <c r="K676" s="28">
        <f t="shared" si="23"/>
        <v>906513.7131</v>
      </c>
      <c r="L676" s="117">
        <f>iferror(E676/(VLOOKUP(C676,'SIEMB. CAMAGUI'!$B$2:$C$103,2,FALSE)*N676*I676/1000),"")</f>
        <v>3.055326878</v>
      </c>
      <c r="M676" s="118">
        <f>IFERROR(K676/VLOOKUP(C676,'SIEMB. CAMAGUI'!$B$2:$C$103,2,FALSE),"")</f>
        <v>1.066486721</v>
      </c>
      <c r="N676" s="23">
        <v>0.58</v>
      </c>
      <c r="O676" s="71">
        <f>IFERROR(N676*VLOOKUP(C676,'SIEMB. CAMAGUI'!$B$2:$D$103,3,FALSE),"")</f>
        <v>82166.66667</v>
      </c>
      <c r="P676" s="2">
        <v>4.0</v>
      </c>
      <c r="Q676" s="2">
        <f t="shared" si="21"/>
        <v>20</v>
      </c>
      <c r="R676" s="15">
        <f>IFERROR(LOOKUP(Q676,Masterline!$A$2:$A$34,Masterline!$D$2:$D$34)-(Q676-INT(Q676))*LOOKUP(Q676,Masterline!$A$2:$A$34,Masterline!$E$2:$E$34),"")</f>
        <v>3.3</v>
      </c>
      <c r="S676" s="181">
        <f>IFERROR((Q676)*VLOOKUP(C676,'SIEMB. CAMAGUI'!$B$2:$C$103,2,FALSE)*(N676-0.002222*7)*((J676+R676)/2/100)/1000,"")</f>
        <v>340.2593377</v>
      </c>
      <c r="T676" s="173">
        <f t="shared" si="22"/>
        <v>-52.43516557</v>
      </c>
      <c r="U676" s="71">
        <f t="shared" si="25"/>
        <v>14504.21941</v>
      </c>
    </row>
    <row r="677">
      <c r="A677" s="109">
        <v>45747.0</v>
      </c>
      <c r="B677" s="2">
        <v>3.0</v>
      </c>
      <c r="C677" s="2" t="s">
        <v>357</v>
      </c>
      <c r="D677" s="9">
        <v>625.0</v>
      </c>
      <c r="E677" s="9">
        <v>4100.0</v>
      </c>
      <c r="F677" s="2" t="s">
        <v>96</v>
      </c>
      <c r="G677" s="17">
        <f t="array" ref="G677">IFERROR(E677*INDEX(PRECIOS!$B$2:$E$44,MATCH(F677,PRECIOS!$B$2:$B$44,0),4),"")</f>
        <v>4196.76</v>
      </c>
      <c r="H677" s="9">
        <v>17.11</v>
      </c>
      <c r="I677" s="2">
        <f t="shared" si="26"/>
        <v>4.02</v>
      </c>
      <c r="J677" s="15">
        <f>IFERROR(LOOKUP(H677,Masterline!$A$2:$A$34,Masterline!$D$2:$D$34)-(H677-INT(H677))*LOOKUP(H677,Masterline!$A$2:$A$34,Masterline!$E$2:$E$34),"")</f>
        <v>3.63612</v>
      </c>
      <c r="K677" s="28">
        <f t="shared" si="23"/>
        <v>1004596.823</v>
      </c>
      <c r="L677" s="117">
        <f>iferror(E677/(VLOOKUP(C677,'SIEMB. CAMAGUI'!$B$2:$C$103,2,FALSE)*N677*I677/1000),"")</f>
        <v>1.734524656</v>
      </c>
      <c r="M677" s="118">
        <f>IFERROR(K677/VLOOKUP(C677,'SIEMB. CAMAGUI'!$B$2:$C$103,2,FALSE),"")</f>
        <v>0.9567588789</v>
      </c>
      <c r="N677" s="23">
        <v>0.56</v>
      </c>
      <c r="O677" s="71">
        <f>IFERROR(N677*VLOOKUP(C677,'SIEMB. CAMAGUI'!$B$2:$D$103,3,FALSE),"")</f>
        <v>84000</v>
      </c>
      <c r="P677" s="2">
        <v>4.0</v>
      </c>
      <c r="Q677" s="2">
        <f t="shared" si="21"/>
        <v>21.11</v>
      </c>
      <c r="R677" s="15">
        <f>IFERROR(LOOKUP(Q677,Masterline!$A$2:$A$34,Masterline!$D$2:$D$34)-(Q677-INT(Q677))*LOOKUP(Q677,Masterline!$A$2:$A$34,Masterline!$E$2:$E$34),"")</f>
        <v>3.32808</v>
      </c>
      <c r="S677" s="181">
        <f>IFERROR((Q677)*VLOOKUP(C677,'SIEMB. CAMAGUI'!$B$2:$C$103,2,FALSE)*(N677-0.002222*7)*((J677+R677)/2/100)/1000,"")</f>
        <v>420.2169662</v>
      </c>
      <c r="T677" s="173">
        <f t="shared" si="22"/>
        <v>-51.19575846</v>
      </c>
      <c r="U677" s="71">
        <f t="shared" si="25"/>
        <v>17188.65164</v>
      </c>
    </row>
    <row r="678">
      <c r="A678" s="109">
        <v>45747.0</v>
      </c>
      <c r="B678" s="2">
        <v>4.0</v>
      </c>
      <c r="C678" s="2" t="s">
        <v>358</v>
      </c>
      <c r="D678" s="9">
        <v>87.5</v>
      </c>
      <c r="E678" s="9">
        <v>274.0</v>
      </c>
      <c r="F678" s="2" t="s">
        <v>56</v>
      </c>
      <c r="G678" s="17">
        <f t="array" ref="G678">IFERROR(E678*INDEX(PRECIOS!$B$2:$E$44,MATCH(F678,PRECIOS!$B$2:$B$44,0),4),"")</f>
        <v>368.256</v>
      </c>
      <c r="H678" s="9">
        <v>1.52</v>
      </c>
      <c r="I678" s="2">
        <f t="shared" si="26"/>
        <v>0</v>
      </c>
      <c r="J678" s="15">
        <f>IFERROR(LOOKUP(H678,Masterline!$A$2:$A$34,Masterline!$D$2:$D$34)-(H678-INT(H678))*LOOKUP(H678,Masterline!$A$2:$A$34,Masterline!$E$2:$E$34),"")</f>
        <v>13.13856</v>
      </c>
      <c r="K678" s="28">
        <f t="shared" si="23"/>
        <v>438143.8261</v>
      </c>
      <c r="L678" s="117" t="str">
        <f>iferror(E678/(VLOOKUP(C678,'SIEMB. CAMAGUI'!$B$2:$C$103,2,FALSE)*N678*I678/1000),"")</f>
        <v/>
      </c>
      <c r="M678" s="118">
        <f>IFERROR(K678/VLOOKUP(C678,'SIEMB. CAMAGUI'!$B$2:$C$103,2,FALSE),"")</f>
        <v>0.5476797826</v>
      </c>
      <c r="N678" s="23">
        <v>0.55</v>
      </c>
      <c r="O678" s="71">
        <f>IFERROR(N678*VLOOKUP(C678,'SIEMB. CAMAGUI'!$B$2:$D$103,3,FALSE),"")</f>
        <v>91666.66667</v>
      </c>
      <c r="P678" s="2">
        <v>2.5</v>
      </c>
      <c r="Q678" s="2">
        <f t="shared" si="21"/>
        <v>4.02</v>
      </c>
      <c r="R678" s="15">
        <f>IFERROR(LOOKUP(Q678,Masterline!$A$2:$A$34,Masterline!$D$2:$D$34)-(Q678-INT(Q678))*LOOKUP(Q678,Masterline!$A$2:$A$34,Masterline!$E$2:$E$34),"")</f>
        <v>8.49936</v>
      </c>
      <c r="S678" s="181">
        <f>IFERROR((Q678)*VLOOKUP(C678,'SIEMB. CAMAGUI'!$B$2:$C$103,2,FALSE)*(N678-0.002222*7)*((J678+R678)/2/100)/1000,"")</f>
        <v>185.9539407</v>
      </c>
      <c r="T678" s="173">
        <f t="shared" si="22"/>
        <v>24.61348517</v>
      </c>
      <c r="U678" s="71">
        <f t="shared" si="25"/>
        <v>665.9786156</v>
      </c>
    </row>
    <row r="679">
      <c r="A679" s="109">
        <v>45747.0</v>
      </c>
      <c r="B679" s="2">
        <v>5.0</v>
      </c>
      <c r="C679" s="2" t="s">
        <v>360</v>
      </c>
      <c r="D679" s="9">
        <v>75.0</v>
      </c>
      <c r="E679" s="9">
        <v>224.0</v>
      </c>
      <c r="F679" s="2" t="s">
        <v>56</v>
      </c>
      <c r="G679" s="17">
        <f t="array" ref="G679">IFERROR(E679*INDEX(PRECIOS!$B$2:$E$44,MATCH(F679,PRECIOS!$B$2:$B$44,0),4),"")</f>
        <v>301.056</v>
      </c>
      <c r="H679" s="9">
        <v>1.79</v>
      </c>
      <c r="I679" s="2">
        <f t="shared" si="26"/>
        <v>0</v>
      </c>
      <c r="J679" s="15">
        <f>IFERROR(LOOKUP(H679,Masterline!$A$2:$A$34,Masterline!$D$2:$D$34)-(H679-INT(H679))*LOOKUP(H679,Masterline!$A$2:$A$34,Masterline!$E$2:$E$34),"")</f>
        <v>12.63312</v>
      </c>
      <c r="K679" s="28">
        <f t="shared" si="23"/>
        <v>331663.4477</v>
      </c>
      <c r="L679" s="117" t="str">
        <f>iferror(E679/(VLOOKUP(C679,'SIEMB. CAMAGUI'!$B$2:$C$103,2,FALSE)*N679*I679/1000),"")</f>
        <v/>
      </c>
      <c r="M679" s="118">
        <f>IFERROR(K679/VLOOKUP(C679,'SIEMB. CAMAGUI'!$B$2:$C$103,2,FALSE),"")</f>
        <v>0.4574668244</v>
      </c>
      <c r="N679" s="23">
        <v>0.55</v>
      </c>
      <c r="O679" s="71">
        <f>IFERROR(N679*VLOOKUP(C679,'SIEMB. CAMAGUI'!$B$2:$D$103,3,FALSE),"")</f>
        <v>94940.47619</v>
      </c>
      <c r="P679" s="2">
        <v>2.5</v>
      </c>
      <c r="Q679" s="2">
        <f t="shared" si="21"/>
        <v>4.29</v>
      </c>
      <c r="R679" s="15">
        <f>IFERROR(LOOKUP(Q679,Masterline!$A$2:$A$34,Masterline!$D$2:$D$34)-(Q679-INT(Q679))*LOOKUP(Q679,Masterline!$A$2:$A$34,Masterline!$E$2:$E$34),"")</f>
        <v>8.22072</v>
      </c>
      <c r="S679" s="181">
        <f>IFERROR((Q679)*VLOOKUP(C679,'SIEMB. CAMAGUI'!$B$2:$C$103,2,FALSE)*(N679-0.002222*7)*((J679+R679)/2/100)/1000,"")</f>
        <v>173.3225904</v>
      </c>
      <c r="T679" s="173">
        <f t="shared" si="22"/>
        <v>24.5806476</v>
      </c>
      <c r="U679" s="71">
        <f t="shared" si="25"/>
        <v>593.6775713</v>
      </c>
    </row>
    <row r="680">
      <c r="A680" s="109">
        <v>45747.0</v>
      </c>
      <c r="B680" s="2">
        <v>6.0</v>
      </c>
      <c r="C680" s="2" t="s">
        <v>361</v>
      </c>
      <c r="D680" s="9">
        <v>100.0</v>
      </c>
      <c r="E680" s="9">
        <v>324.0</v>
      </c>
      <c r="F680" s="2" t="s">
        <v>56</v>
      </c>
      <c r="G680" s="17">
        <f t="array" ref="G680">IFERROR(E680*INDEX(PRECIOS!$B$2:$E$44,MATCH(F680,PRECIOS!$B$2:$B$44,0),4),"")</f>
        <v>435.456</v>
      </c>
      <c r="H680" s="9">
        <v>1.9</v>
      </c>
      <c r="I680" s="2">
        <f t="shared" si="26"/>
        <v>0</v>
      </c>
      <c r="J680" s="15">
        <f>IFERROR(LOOKUP(H680,Masterline!$A$2:$A$34,Masterline!$D$2:$D$34)-(H680-INT(H680))*LOOKUP(H680,Masterline!$A$2:$A$34,Masterline!$E$2:$E$34),"")</f>
        <v>12.4272</v>
      </c>
      <c r="K680" s="28">
        <f t="shared" si="23"/>
        <v>423519.2074</v>
      </c>
      <c r="L680" s="117" t="str">
        <f>iferror(E680/(VLOOKUP(C680,'SIEMB. CAMAGUI'!$B$2:$C$103,2,FALSE)*N680*I680/1000),"")</f>
        <v/>
      </c>
      <c r="M680" s="118">
        <f>IFERROR(K680/VLOOKUP(C680,'SIEMB. CAMAGUI'!$B$2:$C$103,2,FALSE),"")</f>
        <v>0.338815366</v>
      </c>
      <c r="N680" s="23">
        <v>0.55</v>
      </c>
      <c r="O680" s="71">
        <f>IFERROR(N680*VLOOKUP(C680,'SIEMB. CAMAGUI'!$B$2:$D$103,3,FALSE),"")</f>
        <v>78571.42857</v>
      </c>
      <c r="P680" s="2">
        <v>2.5</v>
      </c>
      <c r="Q680" s="2">
        <f t="shared" si="21"/>
        <v>4.4</v>
      </c>
      <c r="R680" s="15">
        <f>IFERROR(LOOKUP(Q680,Masterline!$A$2:$A$34,Masterline!$D$2:$D$34)-(Q680-INT(Q680))*LOOKUP(Q680,Masterline!$A$2:$A$34,Masterline!$E$2:$E$34),"")</f>
        <v>8.1072</v>
      </c>
      <c r="S680" s="181">
        <f>IFERROR((Q680)*VLOOKUP(C680,'SIEMB. CAMAGUI'!$B$2:$C$103,2,FALSE)*(N680-0.002222*7)*((J680+R680)/2/100)/1000,"")</f>
        <v>301.7995184</v>
      </c>
      <c r="T680" s="173">
        <f t="shared" si="22"/>
        <v>50.4498796</v>
      </c>
      <c r="U680" s="71">
        <f t="shared" si="25"/>
        <v>804.6864941</v>
      </c>
    </row>
    <row r="681">
      <c r="A681" s="109">
        <v>45754.0</v>
      </c>
      <c r="B681" s="2">
        <v>1.0</v>
      </c>
      <c r="C681" s="2" t="s">
        <v>354</v>
      </c>
      <c r="D681" s="9">
        <v>550.0</v>
      </c>
      <c r="E681" s="9">
        <v>3075.0</v>
      </c>
      <c r="F681" s="2" t="s">
        <v>96</v>
      </c>
      <c r="G681" s="17">
        <f t="array" ref="G681">IFERROR(E681*INDEX(PRECIOS!$B$2:$E$44,MATCH(F681,PRECIOS!$B$2:$B$44,0),4),"")</f>
        <v>3147.57</v>
      </c>
      <c r="H681" s="9">
        <v>22.88</v>
      </c>
      <c r="I681" s="2">
        <f t="shared" si="26"/>
        <v>4.78</v>
      </c>
      <c r="J681" s="15">
        <f>IFERROR(LOOKUP(H681,Masterline!$A$2:$A$34,Masterline!$D$2:$D$34)-(H681-INT(H681))*LOOKUP(H681,Masterline!$A$2:$A$34,Masterline!$E$2:$E$34),"")</f>
        <v>3.17808</v>
      </c>
      <c r="K681" s="28">
        <f t="shared" si="23"/>
        <v>756383.1476</v>
      </c>
      <c r="L681" s="117">
        <f>iferror(E681/(VLOOKUP(C681,'SIEMB. CAMAGUI'!$B$2:$C$103,2,FALSE)*N681*I681/1000),"")</f>
        <v>0.9242894243</v>
      </c>
      <c r="M681" s="118">
        <f>IFERROR(K681/VLOOKUP(C681,'SIEMB. CAMAGUI'!$B$2:$C$103,2,FALSE),"")</f>
        <v>0.6303192897</v>
      </c>
      <c r="N681" s="23">
        <v>0.58</v>
      </c>
      <c r="O681" s="71">
        <f>IFERROR(N681*VLOOKUP(C681,'SIEMB. CAMAGUI'!$B$2:$D$103,3,FALSE),"")</f>
        <v>84981.68498</v>
      </c>
      <c r="P681" s="2">
        <v>4.0</v>
      </c>
      <c r="Q681" s="2">
        <f t="shared" si="21"/>
        <v>26.88</v>
      </c>
      <c r="R681" s="15">
        <f>IFERROR(LOOKUP(Q681,Masterline!$A$2:$A$34,Masterline!$D$2:$D$34)-(Q681-INT(Q681))*LOOKUP(Q681,Masterline!$A$2:$A$34,Masterline!$E$2:$E$34),"")</f>
        <v>2.98752</v>
      </c>
      <c r="S681" s="181">
        <f>IFERROR((Q681)*VLOOKUP(C681,'SIEMB. CAMAGUI'!$B$2:$C$103,2,FALSE)*(N681-0.002222*7)*((J681+R681)/2/100)/1000,"")</f>
        <v>561.278311</v>
      </c>
      <c r="T681" s="173">
        <f t="shared" si="22"/>
        <v>2.819577746</v>
      </c>
      <c r="U681" s="71">
        <f t="shared" si="25"/>
        <v>17306.04642</v>
      </c>
    </row>
    <row r="682">
      <c r="A682" s="109">
        <v>45754.0</v>
      </c>
      <c r="B682" s="2">
        <v>2.0</v>
      </c>
      <c r="C682" s="2" t="s">
        <v>356</v>
      </c>
      <c r="D682" s="9">
        <v>400.0</v>
      </c>
      <c r="E682" s="9">
        <v>2400.0</v>
      </c>
      <c r="F682" s="2" t="s">
        <v>96</v>
      </c>
      <c r="G682" s="17">
        <f t="array" ref="G682">IFERROR(E682*INDEX(PRECIOS!$B$2:$E$44,MATCH(F682,PRECIOS!$B$2:$B$44,0),4),"")</f>
        <v>2456.64</v>
      </c>
      <c r="H682" s="9">
        <v>19.53</v>
      </c>
      <c r="I682" s="2">
        <f t="shared" si="26"/>
        <v>3.53</v>
      </c>
      <c r="J682" s="15">
        <f>IFERROR(LOOKUP(H682,Masterline!$A$2:$A$34,Masterline!$D$2:$D$34)-(H682-INT(H682))*LOOKUP(H682,Masterline!$A$2:$A$34,Masterline!$E$2:$E$34),"")</f>
        <v>3.35712</v>
      </c>
      <c r="K682" s="28">
        <f t="shared" si="23"/>
        <v>610085.7522</v>
      </c>
      <c r="L682" s="117">
        <f>iferror(E682/(VLOOKUP(C682,'SIEMB. CAMAGUI'!$B$2:$C$103,2,FALSE)*N682*I682/1000),"")</f>
        <v>1.379080498</v>
      </c>
      <c r="M682" s="118">
        <f>IFERROR(K682/VLOOKUP(C682,'SIEMB. CAMAGUI'!$B$2:$C$103,2,FALSE),"")</f>
        <v>0.7177479438</v>
      </c>
      <c r="N682" s="23">
        <v>0.58</v>
      </c>
      <c r="O682" s="71">
        <f>IFERROR(N682*VLOOKUP(C682,'SIEMB. CAMAGUI'!$B$2:$D$103,3,FALSE),"")</f>
        <v>82166.66667</v>
      </c>
      <c r="P682" s="2">
        <v>4.0</v>
      </c>
      <c r="Q682" s="2">
        <f t="shared" si="21"/>
        <v>23.53</v>
      </c>
      <c r="R682" s="15">
        <f>IFERROR(LOOKUP(Q682,Masterline!$A$2:$A$34,Masterline!$D$2:$D$34)-(Q682-INT(Q682))*LOOKUP(Q682,Masterline!$A$2:$A$34,Masterline!$E$2:$E$34),"")</f>
        <v>3.23148</v>
      </c>
      <c r="S682" s="181">
        <f>IFERROR((Q682)*VLOOKUP(C682,'SIEMB. CAMAGUI'!$B$2:$C$103,2,FALSE)*(N682-0.002222*7)*((J682+R682)/2/100)/1000,"")</f>
        <v>371.9001888</v>
      </c>
      <c r="T682" s="173">
        <f t="shared" si="22"/>
        <v>-7.024952792</v>
      </c>
      <c r="U682" s="71">
        <f t="shared" si="25"/>
        <v>11914.97474</v>
      </c>
    </row>
    <row r="683">
      <c r="A683" s="109">
        <v>45754.0</v>
      </c>
      <c r="B683" s="2">
        <v>3.0</v>
      </c>
      <c r="C683" s="2" t="s">
        <v>357</v>
      </c>
      <c r="D683" s="9">
        <v>375.0</v>
      </c>
      <c r="E683" s="9">
        <v>3700.0</v>
      </c>
      <c r="F683" s="2" t="s">
        <v>96</v>
      </c>
      <c r="G683" s="17">
        <f t="array" ref="G683">IFERROR(E683*INDEX(PRECIOS!$B$2:$E$44,MATCH(F683,PRECIOS!$B$2:$B$44,0),4),"")</f>
        <v>3787.32</v>
      </c>
      <c r="H683" s="9">
        <v>20.53</v>
      </c>
      <c r="I683" s="2">
        <f t="shared" si="26"/>
        <v>3.42</v>
      </c>
      <c r="J683" s="15">
        <f>IFERROR(LOOKUP(H683,Masterline!$A$2:$A$34,Masterline!$D$2:$D$34)-(H683-INT(H683))*LOOKUP(H683,Masterline!$A$2:$A$34,Masterline!$E$2:$E$34),"")</f>
        <v>3.24912</v>
      </c>
      <c r="K683" s="28">
        <f t="shared" si="23"/>
        <v>562181.5219</v>
      </c>
      <c r="L683" s="117">
        <f>iferror(E683/(VLOOKUP(C683,'SIEMB. CAMAGUI'!$B$2:$C$103,2,FALSE)*N683*I683/1000),"")</f>
        <v>1.839917253</v>
      </c>
      <c r="M683" s="118">
        <f>IFERROR(K683/VLOOKUP(C683,'SIEMB. CAMAGUI'!$B$2:$C$103,2,FALSE),"")</f>
        <v>0.5354109733</v>
      </c>
      <c r="N683" s="23">
        <v>0.56</v>
      </c>
      <c r="O683" s="71">
        <f>IFERROR(N683*VLOOKUP(C683,'SIEMB. CAMAGUI'!$B$2:$D$103,3,FALSE),"")</f>
        <v>84000</v>
      </c>
      <c r="P683" s="2">
        <v>4.0</v>
      </c>
      <c r="Q683" s="2">
        <f t="shared" si="21"/>
        <v>24.53</v>
      </c>
      <c r="R683" s="15">
        <f>IFERROR(LOOKUP(Q683,Masterline!$A$2:$A$34,Masterline!$D$2:$D$34)-(Q683-INT(Q683))*LOOKUP(Q683,Masterline!$A$2:$A$34,Masterline!$E$2:$E$34),"")</f>
        <v>3.14184</v>
      </c>
      <c r="S683" s="181">
        <f>IFERROR((Q683)*VLOOKUP(C683,'SIEMB. CAMAGUI'!$B$2:$C$103,2,FALSE)*(N683-0.002222*7)*((J683+R683)/2/100)/1000,"")</f>
        <v>448.1029081</v>
      </c>
      <c r="T683" s="173">
        <f t="shared" si="22"/>
        <v>18.27572703</v>
      </c>
      <c r="U683" s="71">
        <f t="shared" si="25"/>
        <v>11541.58664</v>
      </c>
    </row>
    <row r="684">
      <c r="A684" s="109">
        <v>45754.0</v>
      </c>
      <c r="B684" s="2">
        <v>4.0</v>
      </c>
      <c r="C684" s="2" t="s">
        <v>358</v>
      </c>
      <c r="D684" s="9">
        <v>225.0</v>
      </c>
      <c r="E684" s="9">
        <v>1087.0</v>
      </c>
      <c r="F684" s="2" t="s">
        <v>56</v>
      </c>
      <c r="G684" s="17">
        <f t="array" ref="G684">IFERROR(E684*INDEX(PRECIOS!$B$2:$E$44,MATCH(F684,PRECIOS!$B$2:$B$44,0),4),"")</f>
        <v>1460.928</v>
      </c>
      <c r="H684" s="9">
        <v>4.0</v>
      </c>
      <c r="I684" s="2">
        <f t="shared" si="26"/>
        <v>2.48</v>
      </c>
      <c r="J684" s="15">
        <f>IFERROR(LOOKUP(H684,Masterline!$A$2:$A$34,Masterline!$D$2:$D$34)-(H684-INT(H684))*LOOKUP(H684,Masterline!$A$2:$A$34,Masterline!$E$2:$E$34),"")</f>
        <v>8.52</v>
      </c>
      <c r="K684" s="28">
        <f t="shared" si="23"/>
        <v>660211.2676</v>
      </c>
      <c r="L684" s="117">
        <f>iferror(E684/(VLOOKUP(C684,'SIEMB. CAMAGUI'!$B$2:$C$103,2,FALSE)*N684*I684/1000),"")</f>
        <v>0.7826900922</v>
      </c>
      <c r="M684" s="118">
        <f>IFERROR(K684/VLOOKUP(C684,'SIEMB. CAMAGUI'!$B$2:$C$103,2,FALSE),"")</f>
        <v>0.8252640845</v>
      </c>
      <c r="N684" s="23">
        <v>0.7</v>
      </c>
      <c r="O684" s="71">
        <f>IFERROR(N684*VLOOKUP(C684,'SIEMB. CAMAGUI'!$B$2:$D$103,3,FALSE),"")</f>
        <v>116666.6667</v>
      </c>
      <c r="P684" s="2">
        <v>3.0</v>
      </c>
      <c r="Q684" s="2">
        <f t="shared" si="21"/>
        <v>7</v>
      </c>
      <c r="R684" s="15">
        <f>IFERROR(LOOKUP(Q684,Masterline!$A$2:$A$34,Masterline!$D$2:$D$34)-(Q684-INT(Q684))*LOOKUP(Q684,Masterline!$A$2:$A$34,Masterline!$E$2:$E$34),"")</f>
        <v>6.348</v>
      </c>
      <c r="S684" s="181">
        <f>IFERROR((Q684)*VLOOKUP(C684,'SIEMB. CAMAGUI'!$B$2:$C$103,2,FALSE)*(N684-0.002222*7)*((J684+R684)/2/100)/1000,"")</f>
        <v>284.9376076</v>
      </c>
      <c r="T684" s="173">
        <f t="shared" si="22"/>
        <v>14.9844019</v>
      </c>
      <c r="U684" s="71">
        <f t="shared" si="25"/>
        <v>2640.84507</v>
      </c>
    </row>
    <row r="685">
      <c r="A685" s="109">
        <v>45754.0</v>
      </c>
      <c r="B685" s="2">
        <v>5.0</v>
      </c>
      <c r="C685" s="2" t="s">
        <v>360</v>
      </c>
      <c r="D685" s="9">
        <v>200.0</v>
      </c>
      <c r="E685" s="9">
        <v>949.0</v>
      </c>
      <c r="F685" s="2" t="s">
        <v>56</v>
      </c>
      <c r="G685" s="17">
        <f t="array" ref="G685">IFERROR(E685*INDEX(PRECIOS!$B$2:$E$44,MATCH(F685,PRECIOS!$B$2:$B$44,0),4),"")</f>
        <v>1275.456</v>
      </c>
      <c r="H685" s="9">
        <v>4.0</v>
      </c>
      <c r="I685" s="2">
        <f t="shared" si="26"/>
        <v>2.21</v>
      </c>
      <c r="J685" s="15">
        <f>IFERROR(LOOKUP(H685,Masterline!$A$2:$A$34,Masterline!$D$2:$D$34)-(H685-INT(H685))*LOOKUP(H685,Masterline!$A$2:$A$34,Masterline!$E$2:$E$34),"")</f>
        <v>8.52</v>
      </c>
      <c r="K685" s="28">
        <f t="shared" si="23"/>
        <v>586854.4601</v>
      </c>
      <c r="L685" s="117">
        <f>iferror(E685/(VLOOKUP(C685,'SIEMB. CAMAGUI'!$B$2:$C$103,2,FALSE)*N685*I685/1000),"")</f>
        <v>0.8461315561</v>
      </c>
      <c r="M685" s="118">
        <f>IFERROR(K685/VLOOKUP(C685,'SIEMB. CAMAGUI'!$B$2:$C$103,2,FALSE),"")</f>
        <v>0.8094544277</v>
      </c>
      <c r="N685" s="23">
        <v>0.7</v>
      </c>
      <c r="O685" s="71">
        <f>IFERROR(N685*VLOOKUP(C685,'SIEMB. CAMAGUI'!$B$2:$D$103,3,FALSE),"")</f>
        <v>120833.3333</v>
      </c>
      <c r="P685" s="2">
        <v>3.0</v>
      </c>
      <c r="Q685" s="2">
        <f t="shared" si="21"/>
        <v>7</v>
      </c>
      <c r="R685" s="15">
        <f>IFERROR(LOOKUP(Q685,Masterline!$A$2:$A$34,Masterline!$D$2:$D$34)-(Q685-INT(Q685))*LOOKUP(Q685,Masterline!$A$2:$A$34,Masterline!$E$2:$E$34),"")</f>
        <v>6.348</v>
      </c>
      <c r="S685" s="181">
        <f>IFERROR((Q685)*VLOOKUP(C685,'SIEMB. CAMAGUI'!$B$2:$C$103,2,FALSE)*(N685-0.002222*7)*((J685+R685)/2/100)/1000,"")</f>
        <v>258.2247069</v>
      </c>
      <c r="T685" s="173">
        <f t="shared" si="22"/>
        <v>14.55617672</v>
      </c>
      <c r="U685" s="71">
        <f t="shared" si="25"/>
        <v>2347.41784</v>
      </c>
    </row>
    <row r="686">
      <c r="A686" s="109">
        <v>45754.0</v>
      </c>
      <c r="B686" s="2">
        <v>6.0</v>
      </c>
      <c r="C686" s="2" t="s">
        <v>361</v>
      </c>
      <c r="D686" s="9">
        <v>325.0</v>
      </c>
      <c r="E686" s="9">
        <v>1525.0</v>
      </c>
      <c r="F686" s="2" t="s">
        <v>56</v>
      </c>
      <c r="G686" s="17">
        <f t="array" ref="G686">IFERROR(E686*INDEX(PRECIOS!$B$2:$E$44,MATCH(F686,PRECIOS!$B$2:$B$44,0),4),"")</f>
        <v>2049.6</v>
      </c>
      <c r="H686" s="9">
        <v>4.0</v>
      </c>
      <c r="I686" s="2">
        <f t="shared" si="26"/>
        <v>2.1</v>
      </c>
      <c r="J686" s="15">
        <f>IFERROR(LOOKUP(H686,Masterline!$A$2:$A$34,Masterline!$D$2:$D$34)-(H686-INT(H686))*LOOKUP(H686,Masterline!$A$2:$A$34,Masterline!$E$2:$E$34),"")</f>
        <v>8.52</v>
      </c>
      <c r="K686" s="28">
        <f t="shared" si="23"/>
        <v>953638.4977</v>
      </c>
      <c r="L686" s="117">
        <f>iferror(E686/(VLOOKUP(C686,'SIEMB. CAMAGUI'!$B$2:$C$103,2,FALSE)*N686*I686/1000),"")</f>
        <v>0.8299319728</v>
      </c>
      <c r="M686" s="118">
        <f>IFERROR(K686/VLOOKUP(C686,'SIEMB. CAMAGUI'!$B$2:$C$103,2,FALSE),"")</f>
        <v>0.7629107981</v>
      </c>
      <c r="N686" s="23">
        <v>0.7</v>
      </c>
      <c r="O686" s="71">
        <f>IFERROR(N686*VLOOKUP(C686,'SIEMB. CAMAGUI'!$B$2:$D$103,3,FALSE),"")</f>
        <v>100000</v>
      </c>
      <c r="P686" s="2">
        <v>3.0</v>
      </c>
      <c r="Q686" s="2">
        <f t="shared" si="21"/>
        <v>7</v>
      </c>
      <c r="R686" s="15">
        <f>IFERROR(LOOKUP(Q686,Masterline!$A$2:$A$34,Masterline!$D$2:$D$34)-(Q686-INT(Q686))*LOOKUP(Q686,Masterline!$A$2:$A$34,Masterline!$E$2:$E$34),"")</f>
        <v>6.348</v>
      </c>
      <c r="S686" s="181">
        <f>IFERROR((Q686)*VLOOKUP(C686,'SIEMB. CAMAGUI'!$B$2:$C$103,2,FALSE)*(N686-0.002222*7)*((J686+R686)/2/100)/1000,"")</f>
        <v>445.2150119</v>
      </c>
      <c r="T686" s="173">
        <f t="shared" si="22"/>
        <v>30.05375296</v>
      </c>
      <c r="U686" s="71">
        <f t="shared" si="25"/>
        <v>3814.553991</v>
      </c>
    </row>
    <row r="687">
      <c r="A687" s="109">
        <v>45761.0</v>
      </c>
      <c r="B687" s="2">
        <v>1.0</v>
      </c>
      <c r="C687" s="2" t="s">
        <v>354</v>
      </c>
      <c r="D687" s="9">
        <v>625.0</v>
      </c>
      <c r="E687" s="9">
        <v>4150.0</v>
      </c>
      <c r="F687" s="2" t="s">
        <v>96</v>
      </c>
      <c r="G687" s="17">
        <f t="array" ref="G687">IFERROR(E687*INDEX(PRECIOS!$B$2:$E$44,MATCH(F687,PRECIOS!$B$2:$B$44,0),4),"")</f>
        <v>4247.94</v>
      </c>
      <c r="H687" s="9">
        <v>25.9</v>
      </c>
      <c r="I687" s="2">
        <f t="shared" si="26"/>
        <v>3.02</v>
      </c>
      <c r="J687" s="15">
        <f>IFERROR(LOOKUP(H687,Masterline!$A$2:$A$34,Masterline!$D$2:$D$34)-(H687-INT(H687))*LOOKUP(H687,Masterline!$A$2:$A$34,Masterline!$E$2:$E$34),"")</f>
        <v>3.0948</v>
      </c>
      <c r="K687" s="28">
        <f t="shared" si="23"/>
        <v>779736.1423</v>
      </c>
      <c r="L687" s="117">
        <f>iferror(E687/(VLOOKUP(C687,'SIEMB. CAMAGUI'!$B$2:$C$103,2,FALSE)*N687*I687/1000),"")</f>
        <v>1.974385324</v>
      </c>
      <c r="M687" s="118">
        <f>IFERROR(K687/VLOOKUP(C687,'SIEMB. CAMAGUI'!$B$2:$C$103,2,FALSE),"")</f>
        <v>0.6497801186</v>
      </c>
      <c r="N687" s="23">
        <v>0.58</v>
      </c>
      <c r="O687" s="71">
        <f>IFERROR(N687*VLOOKUP(C687,'SIEMB. CAMAGUI'!$B$2:$D$103,3,FALSE),"")</f>
        <v>84981.68498</v>
      </c>
      <c r="P687" s="2">
        <v>4.0</v>
      </c>
      <c r="Q687" s="2">
        <f t="shared" si="21"/>
        <v>29.9</v>
      </c>
      <c r="R687" s="15">
        <f>IFERROR(LOOKUP(Q687,Masterline!$A$2:$A$34,Masterline!$D$2:$D$34)-(Q687-INT(Q687))*LOOKUP(Q687,Masterline!$A$2:$A$34,Masterline!$E$2:$E$34),"")</f>
        <v>2.6532</v>
      </c>
      <c r="S687" s="181">
        <f>IFERROR((Q687)*VLOOKUP(C687,'SIEMB. CAMAGUI'!$B$2:$C$103,2,FALSE)*(N687-0.002222*7)*((J687+R687)/2/100)/1000,"")</f>
        <v>582.0517481</v>
      </c>
      <c r="T687" s="173">
        <f t="shared" si="22"/>
        <v>-10.73706298</v>
      </c>
      <c r="U687" s="71">
        <f t="shared" si="25"/>
        <v>20195.16609</v>
      </c>
    </row>
    <row r="688">
      <c r="A688" s="109">
        <v>45761.0</v>
      </c>
      <c r="B688" s="2">
        <v>2.0</v>
      </c>
      <c r="C688" s="2" t="s">
        <v>356</v>
      </c>
      <c r="D688" s="9">
        <v>400.0</v>
      </c>
      <c r="E688" s="9">
        <v>2875.0</v>
      </c>
      <c r="F688" s="2" t="s">
        <v>96</v>
      </c>
      <c r="G688" s="17">
        <f t="array" ref="G688">IFERROR(E688*INDEX(PRECIOS!$B$2:$E$44,MATCH(F688,PRECIOS!$B$2:$B$44,0),4),"")</f>
        <v>2942.85</v>
      </c>
      <c r="H688" s="9">
        <v>23.13</v>
      </c>
      <c r="I688" s="2">
        <f t="shared" si="26"/>
        <v>3.6</v>
      </c>
      <c r="J688" s="15">
        <f>IFERROR(LOOKUP(H688,Masterline!$A$2:$A$34,Masterline!$D$2:$D$34)-(H688-INT(H688))*LOOKUP(H688,Masterline!$A$2:$A$34,Masterline!$E$2:$E$34),"")</f>
        <v>3.26508</v>
      </c>
      <c r="K688" s="28">
        <f t="shared" si="23"/>
        <v>529651.8967</v>
      </c>
      <c r="L688" s="117">
        <f>iferror(E688/(VLOOKUP(C688,'SIEMB. CAMAGUI'!$B$2:$C$103,2,FALSE)*N688*I688/1000),"")</f>
        <v>1.619900834</v>
      </c>
      <c r="M688" s="118">
        <f>IFERROR(K688/VLOOKUP(C688,'SIEMB. CAMAGUI'!$B$2:$C$103,2,FALSE),"")</f>
        <v>0.6231198785</v>
      </c>
      <c r="N688" s="23">
        <v>0.58</v>
      </c>
      <c r="O688" s="71">
        <f>IFERROR(N688*VLOOKUP(C688,'SIEMB. CAMAGUI'!$B$2:$D$103,3,FALSE),"")</f>
        <v>82166.66667</v>
      </c>
      <c r="P688" s="2">
        <v>4.0</v>
      </c>
      <c r="Q688" s="2">
        <f t="shared" si="21"/>
        <v>27.13</v>
      </c>
      <c r="R688" s="15">
        <f>IFERROR(LOOKUP(Q688,Masterline!$A$2:$A$34,Masterline!$D$2:$D$34)-(Q688-INT(Q688))*LOOKUP(Q688,Masterline!$A$2:$A$34,Masterline!$E$2:$E$34),"")</f>
        <v>2.95464</v>
      </c>
      <c r="S688" s="181">
        <f>IFERROR((Q688)*VLOOKUP(C688,'SIEMB. CAMAGUI'!$B$2:$C$103,2,FALSE)*(N688-0.002222*7)*((J688+R688)/2/100)/1000,"")</f>
        <v>404.7920342</v>
      </c>
      <c r="T688" s="173">
        <f t="shared" si="22"/>
        <v>1.19800855</v>
      </c>
      <c r="U688" s="71">
        <f t="shared" si="25"/>
        <v>12250.84837</v>
      </c>
    </row>
    <row r="689">
      <c r="A689" s="109">
        <v>45761.0</v>
      </c>
      <c r="B689" s="2">
        <v>3.0</v>
      </c>
      <c r="C689" s="2" t="s">
        <v>357</v>
      </c>
      <c r="D689" s="9">
        <v>475.0</v>
      </c>
      <c r="E689" s="9">
        <v>3175.0</v>
      </c>
      <c r="F689" s="2" t="s">
        <v>96</v>
      </c>
      <c r="G689" s="17">
        <f t="array" ref="G689">IFERROR(E689*INDEX(PRECIOS!$B$2:$E$44,MATCH(F689,PRECIOS!$B$2:$B$44,0),4),"")</f>
        <v>3249.93</v>
      </c>
      <c r="H689" s="9">
        <v>23.85</v>
      </c>
      <c r="I689" s="2">
        <f t="shared" si="26"/>
        <v>3.32</v>
      </c>
      <c r="J689" s="15">
        <f>IFERROR(LOOKUP(H689,Masterline!$A$2:$A$34,Masterline!$D$2:$D$34)-(H689-INT(H689))*LOOKUP(H689,Masterline!$A$2:$A$34,Masterline!$E$2:$E$34),"")</f>
        <v>3.2046</v>
      </c>
      <c r="K689" s="28">
        <f t="shared" si="23"/>
        <v>621486.0687</v>
      </c>
      <c r="L689" s="117">
        <f>iferror(E689/(VLOOKUP(C689,'SIEMB. CAMAGUI'!$B$2:$C$103,2,FALSE)*N689*I689/1000),"")</f>
        <v>1.626403573</v>
      </c>
      <c r="M689" s="118">
        <f>IFERROR(K689/VLOOKUP(C689,'SIEMB. CAMAGUI'!$B$2:$C$103,2,FALSE),"")</f>
        <v>0.591891494</v>
      </c>
      <c r="N689" s="23">
        <v>0.56</v>
      </c>
      <c r="O689" s="71">
        <f>IFERROR(N689*VLOOKUP(C689,'SIEMB. CAMAGUI'!$B$2:$D$103,3,FALSE),"")</f>
        <v>84000</v>
      </c>
      <c r="P689" s="2">
        <v>4.0</v>
      </c>
      <c r="Q689" s="2">
        <f t="shared" si="21"/>
        <v>27.85</v>
      </c>
      <c r="R689" s="15">
        <f>IFERROR(LOOKUP(Q689,Masterline!$A$2:$A$34,Masterline!$D$2:$D$34)-(Q689-INT(Q689))*LOOKUP(Q689,Masterline!$A$2:$A$34,Masterline!$E$2:$E$34),"")</f>
        <v>2.9028</v>
      </c>
      <c r="S689" s="181">
        <f>IFERROR((Q689)*VLOOKUP(C689,'SIEMB. CAMAGUI'!$B$2:$C$103,2,FALSE)*(N689-0.002222*7)*((J689+R689)/2/100)/1000,"")</f>
        <v>486.1784213</v>
      </c>
      <c r="T689" s="173">
        <f t="shared" si="22"/>
        <v>2.794605332</v>
      </c>
      <c r="U689" s="71">
        <f t="shared" si="25"/>
        <v>14822.44274</v>
      </c>
    </row>
    <row r="690">
      <c r="A690" s="109">
        <v>45761.0</v>
      </c>
      <c r="B690" s="2">
        <v>4.0</v>
      </c>
      <c r="C690" s="2" t="s">
        <v>358</v>
      </c>
      <c r="D690" s="9">
        <v>400.0</v>
      </c>
      <c r="E690" s="9">
        <v>2325.0</v>
      </c>
      <c r="F690" s="2" t="s">
        <v>96</v>
      </c>
      <c r="G690" s="17">
        <f t="array" ref="G690">IFERROR(E690*INDEX(PRECIOS!$B$2:$E$44,MATCH(F690,PRECIOS!$B$2:$B$44,0),4),"")</f>
        <v>2379.87</v>
      </c>
      <c r="H690" s="9">
        <v>6.59</v>
      </c>
      <c r="I690" s="2">
        <f t="shared" si="26"/>
        <v>2.59</v>
      </c>
      <c r="J690" s="15">
        <f>IFERROR(LOOKUP(H690,Masterline!$A$2:$A$34,Masterline!$D$2:$D$34)-(H690-INT(H690))*LOOKUP(H690,Masterline!$A$2:$A$34,Masterline!$E$2:$E$34),"")</f>
        <v>6.54108</v>
      </c>
      <c r="K690" s="28">
        <f t="shared" si="23"/>
        <v>927951.1535</v>
      </c>
      <c r="L690" s="117">
        <f>iferror(E690/(VLOOKUP(C690,'SIEMB. CAMAGUI'!$B$2:$C$103,2,FALSE)*N690*I690/1000),"")</f>
        <v>1.122104247</v>
      </c>
      <c r="M690" s="118">
        <f>IFERROR(K690/VLOOKUP(C690,'SIEMB. CAMAGUI'!$B$2:$C$103,2,FALSE),"")</f>
        <v>1.159938942</v>
      </c>
      <c r="N690" s="23">
        <v>1.0</v>
      </c>
      <c r="O690" s="71">
        <f>IFERROR(N690*VLOOKUP(C690,'SIEMB. CAMAGUI'!$B$2:$D$103,3,FALSE),"")</f>
        <v>166666.6667</v>
      </c>
      <c r="P690" s="2">
        <v>2.5</v>
      </c>
      <c r="Q690" s="2">
        <f t="shared" si="21"/>
        <v>9.09</v>
      </c>
      <c r="R690" s="15">
        <f>IFERROR(LOOKUP(Q690,Masterline!$A$2:$A$34,Masterline!$D$2:$D$34)-(Q690-INT(Q690))*LOOKUP(Q690,Masterline!$A$2:$A$34,Masterline!$E$2:$E$34),"")</f>
        <v>5.27808</v>
      </c>
      <c r="S690" s="181">
        <f>IFERROR((Q690)*VLOOKUP(C690,'SIEMB. CAMAGUI'!$B$2:$C$103,2,FALSE)*(N690-0.002222*7)*((J690+R690)/2/100)/1000,"")</f>
        <v>423.0604092</v>
      </c>
      <c r="T690" s="173">
        <f t="shared" si="22"/>
        <v>5.765102299</v>
      </c>
      <c r="U690" s="71">
        <f t="shared" si="25"/>
        <v>6115.198102</v>
      </c>
    </row>
    <row r="691">
      <c r="A691" s="109">
        <v>45761.0</v>
      </c>
      <c r="B691" s="2">
        <v>5.0</v>
      </c>
      <c r="C691" s="2" t="s">
        <v>360</v>
      </c>
      <c r="D691" s="9">
        <v>350.0</v>
      </c>
      <c r="E691" s="9">
        <v>2025.0</v>
      </c>
      <c r="F691" s="2" t="s">
        <v>96</v>
      </c>
      <c r="G691" s="17">
        <f t="array" ref="G691">IFERROR(E691*INDEX(PRECIOS!$B$2:$E$44,MATCH(F691,PRECIOS!$B$2:$B$44,0),4),"")</f>
        <v>2072.79</v>
      </c>
      <c r="H691" s="9">
        <v>6.69</v>
      </c>
      <c r="I691" s="2">
        <f t="shared" si="26"/>
        <v>2.69</v>
      </c>
      <c r="J691" s="15">
        <f>IFERROR(LOOKUP(H691,Masterline!$A$2:$A$34,Masterline!$D$2:$D$34)-(H691-INT(H691))*LOOKUP(H691,Masterline!$A$2:$A$34,Masterline!$E$2:$E$34),"")</f>
        <v>6.48228</v>
      </c>
      <c r="K691" s="28">
        <f t="shared" si="23"/>
        <v>807075.4562</v>
      </c>
      <c r="L691" s="117">
        <f>iferror(E691/(VLOOKUP(C691,'SIEMB. CAMAGUI'!$B$2:$C$103,2,FALSE)*N691*I691/1000),"")</f>
        <v>1.092977284</v>
      </c>
      <c r="M691" s="118">
        <f>IFERROR(K691/VLOOKUP(C691,'SIEMB. CAMAGUI'!$B$2:$C$103,2,FALSE),"")</f>
        <v>1.113207526</v>
      </c>
      <c r="N691" s="23">
        <v>0.95</v>
      </c>
      <c r="O691" s="71">
        <f>IFERROR(N691*VLOOKUP(C691,'SIEMB. CAMAGUI'!$B$2:$D$103,3,FALSE),"")</f>
        <v>163988.0952</v>
      </c>
      <c r="P691" s="2">
        <v>2.5</v>
      </c>
      <c r="Q691" s="2">
        <f t="shared" si="21"/>
        <v>9.19</v>
      </c>
      <c r="R691" s="15">
        <f>IFERROR(LOOKUP(Q691,Masterline!$A$2:$A$34,Masterline!$D$2:$D$34)-(Q691-INT(Q691))*LOOKUP(Q691,Masterline!$A$2:$A$34,Masterline!$E$2:$E$34),"")</f>
        <v>5.24928</v>
      </c>
      <c r="S691" s="181">
        <f>IFERROR((Q691)*VLOOKUP(C691,'SIEMB. CAMAGUI'!$B$2:$C$103,2,FALSE)*(N691-0.002222*7)*((J691+R691)/2/100)/1000,"")</f>
        <v>365.2022947</v>
      </c>
      <c r="T691" s="173">
        <f t="shared" si="22"/>
        <v>3.800573679</v>
      </c>
      <c r="U691" s="71">
        <f t="shared" si="25"/>
        <v>5399.334802</v>
      </c>
    </row>
    <row r="692">
      <c r="A692" s="109">
        <v>45761.0</v>
      </c>
      <c r="B692" s="2">
        <v>6.0</v>
      </c>
      <c r="C692" s="2" t="s">
        <v>361</v>
      </c>
      <c r="D692" s="9">
        <v>525.0</v>
      </c>
      <c r="E692" s="9">
        <v>3400.0</v>
      </c>
      <c r="F692" s="2" t="s">
        <v>96</v>
      </c>
      <c r="G692" s="17">
        <f t="array" ref="G692">IFERROR(E692*INDEX(PRECIOS!$B$2:$E$44,MATCH(F692,PRECIOS!$B$2:$B$44,0),4),"")</f>
        <v>3480.24</v>
      </c>
      <c r="H692" s="9">
        <v>7.05</v>
      </c>
      <c r="I692" s="2">
        <f t="shared" si="26"/>
        <v>3.05</v>
      </c>
      <c r="J692" s="15">
        <f>IFERROR(LOOKUP(H692,Masterline!$A$2:$A$34,Masterline!$D$2:$D$34)-(H692-INT(H692))*LOOKUP(H692,Masterline!$A$2:$A$34,Masterline!$E$2:$E$34),"")</f>
        <v>6.3168</v>
      </c>
      <c r="K692" s="28">
        <f t="shared" si="23"/>
        <v>1178889.392</v>
      </c>
      <c r="L692" s="117">
        <f>iferror(E692/(VLOOKUP(C692,'SIEMB. CAMAGUI'!$B$2:$C$103,2,FALSE)*N692*I692/1000),"")</f>
        <v>1.049180328</v>
      </c>
      <c r="M692" s="118">
        <f>IFERROR(K692/VLOOKUP(C692,'SIEMB. CAMAGUI'!$B$2:$C$103,2,FALSE),"")</f>
        <v>0.9431115135</v>
      </c>
      <c r="N692" s="23">
        <v>0.85</v>
      </c>
      <c r="O692" s="71">
        <f>IFERROR(N692*VLOOKUP(C692,'SIEMB. CAMAGUI'!$B$2:$D$103,3,FALSE),"")</f>
        <v>121428.5714</v>
      </c>
      <c r="P692" s="2">
        <v>2.5</v>
      </c>
      <c r="Q692" s="2">
        <f t="shared" si="21"/>
        <v>9.55</v>
      </c>
      <c r="R692" s="15">
        <f>IFERROR(LOOKUP(Q692,Masterline!$A$2:$A$34,Masterline!$D$2:$D$34)-(Q692-INT(Q692))*LOOKUP(Q692,Masterline!$A$2:$A$34,Masterline!$E$2:$E$34),"")</f>
        <v>5.1456</v>
      </c>
      <c r="S692" s="181">
        <f>IFERROR((Q692)*VLOOKUP(C692,'SIEMB. CAMAGUI'!$B$2:$C$103,2,FALSE)*(N692-0.002222*7)*((J692+R692)/2/100)/1000,"")</f>
        <v>570.8962443</v>
      </c>
      <c r="T692" s="173">
        <f t="shared" si="22"/>
        <v>11.47406106</v>
      </c>
      <c r="U692" s="71">
        <f t="shared" si="25"/>
        <v>8311.170213</v>
      </c>
    </row>
    <row r="693">
      <c r="A693" s="109">
        <v>45768.0</v>
      </c>
      <c r="B693" s="2">
        <v>1.0</v>
      </c>
      <c r="C693" s="2" t="s">
        <v>354</v>
      </c>
      <c r="D693" s="9">
        <v>625.0</v>
      </c>
      <c r="E693" s="9">
        <v>4250.0</v>
      </c>
      <c r="F693" s="2" t="s">
        <v>96</v>
      </c>
      <c r="G693" s="17">
        <f t="array" ref="G693">IFERROR(E693*INDEX(PRECIOS!$B$2:$E$44,MATCH(F693,PRECIOS!$B$2:$B$44,0),4),"")</f>
        <v>4350.3</v>
      </c>
      <c r="H693" s="9">
        <v>30.69</v>
      </c>
      <c r="I693" s="2">
        <f t="shared" si="26"/>
        <v>4.79</v>
      </c>
      <c r="J693" s="15">
        <f>IFERROR(LOOKUP(H693,Masterline!$A$2:$A$34,Masterline!$D$2:$D$34)-(H693-INT(H693))*LOOKUP(H693,Masterline!$A$2:$A$34,Masterline!$E$2:$E$34),"")</f>
        <v>2.5866</v>
      </c>
      <c r="K693" s="28">
        <f t="shared" si="23"/>
        <v>787324.6625</v>
      </c>
      <c r="L693" s="117">
        <f>iferror(E693/(VLOOKUP(C693,'SIEMB. CAMAGUI'!$B$2:$C$103,2,FALSE)*N693*I693/1000),"")</f>
        <v>1.274806229</v>
      </c>
      <c r="M693" s="118">
        <f>IFERROR(K693/VLOOKUP(C693,'SIEMB. CAMAGUI'!$B$2:$C$103,2,FALSE),"")</f>
        <v>0.6561038854</v>
      </c>
      <c r="N693" s="23">
        <v>0.58</v>
      </c>
      <c r="O693" s="71">
        <f>IFERROR(N693*VLOOKUP(C693,'SIEMB. CAMAGUI'!$B$2:$D$103,3,FALSE),"")</f>
        <v>84981.68498</v>
      </c>
      <c r="P693" s="2">
        <v>4.0</v>
      </c>
      <c r="Q693" s="2">
        <f t="shared" si="21"/>
        <v>34.69</v>
      </c>
      <c r="R693" s="15">
        <f>IFERROR(LOOKUP(Q693,Masterline!$A$2:$A$34,Masterline!$D$2:$D$34)-(Q693-INT(Q693))*LOOKUP(Q693,Masterline!$A$2:$A$34,Masterline!$E$2:$E$34),"")</f>
        <v>2.5866</v>
      </c>
      <c r="S693" s="181">
        <f>IFERROR((Q693)*VLOOKUP(C693,'SIEMB. CAMAGUI'!$B$2:$C$103,2,FALSE)*(N693-0.002222*7)*((J693+R693)/2/100)/1000,"")</f>
        <v>607.7671447</v>
      </c>
      <c r="T693" s="173">
        <f t="shared" si="22"/>
        <v>-4.308213824</v>
      </c>
      <c r="U693" s="71">
        <f t="shared" si="25"/>
        <v>24162.99389</v>
      </c>
    </row>
    <row r="694">
      <c r="A694" s="109">
        <v>45768.0</v>
      </c>
      <c r="B694" s="2">
        <v>2.0</v>
      </c>
      <c r="C694" s="2" t="s">
        <v>356</v>
      </c>
      <c r="D694" s="9">
        <v>425.0</v>
      </c>
      <c r="E694" s="9">
        <v>2975.0</v>
      </c>
      <c r="F694" s="2" t="s">
        <v>96</v>
      </c>
      <c r="G694" s="17">
        <f t="array" ref="G694">IFERROR(E694*INDEX(PRECIOS!$B$2:$E$44,MATCH(F694,PRECIOS!$B$2:$B$44,0),4),"")</f>
        <v>3045.21</v>
      </c>
      <c r="H694" s="9">
        <v>27.13</v>
      </c>
      <c r="I694" s="2">
        <f t="shared" si="26"/>
        <v>4</v>
      </c>
      <c r="J694" s="15">
        <f>IFERROR(LOOKUP(H694,Masterline!$A$2:$A$34,Masterline!$D$2:$D$34)-(H694-INT(H694))*LOOKUP(H694,Masterline!$A$2:$A$34,Masterline!$E$2:$E$34),"")</f>
        <v>2.95464</v>
      </c>
      <c r="K694" s="28">
        <f t="shared" si="23"/>
        <v>530193.7004</v>
      </c>
      <c r="L694" s="117">
        <f>iferror(E694/(VLOOKUP(C694,'SIEMB. CAMAGUI'!$B$2:$C$103,2,FALSE)*N694*I694/1000),"")</f>
        <v>1.50862069</v>
      </c>
      <c r="M694" s="118">
        <f>IFERROR(K694/VLOOKUP(C694,'SIEMB. CAMAGUI'!$B$2:$C$103,2,FALSE),"")</f>
        <v>0.6237572946</v>
      </c>
      <c r="N694" s="23">
        <v>0.58</v>
      </c>
      <c r="O694" s="71">
        <f>IFERROR(N694*VLOOKUP(C694,'SIEMB. CAMAGUI'!$B$2:$D$103,3,FALSE),"")</f>
        <v>82166.66667</v>
      </c>
      <c r="P694" s="2">
        <v>4.0</v>
      </c>
      <c r="Q694" s="2">
        <f t="shared" si="21"/>
        <v>31.13</v>
      </c>
      <c r="R694" s="15">
        <f>IFERROR(LOOKUP(Q694,Masterline!$A$2:$A$34,Masterline!$D$2:$D$34)-(Q694-INT(Q694))*LOOKUP(Q694,Masterline!$A$2:$A$34,Masterline!$E$2:$E$34),"")</f>
        <v>2.6202</v>
      </c>
      <c r="S694" s="181">
        <f>IFERROR((Q694)*VLOOKUP(C694,'SIEMB. CAMAGUI'!$B$2:$C$103,2,FALSE)*(N694-0.002222*7)*((J694+R694)/2/100)/1000,"")</f>
        <v>416.3157659</v>
      </c>
      <c r="T694" s="173">
        <f t="shared" si="22"/>
        <v>-2.171058529</v>
      </c>
      <c r="U694" s="71">
        <f t="shared" si="25"/>
        <v>14384.15509</v>
      </c>
    </row>
    <row r="695">
      <c r="A695" s="109">
        <v>45768.0</v>
      </c>
      <c r="B695" s="2">
        <v>3.0</v>
      </c>
      <c r="C695" s="2" t="s">
        <v>357</v>
      </c>
      <c r="D695" s="9">
        <v>500.0</v>
      </c>
      <c r="E695" s="9">
        <v>3375.0</v>
      </c>
      <c r="F695" s="2" t="s">
        <v>96</v>
      </c>
      <c r="G695" s="17">
        <f t="array" ref="G695">IFERROR(E695*INDEX(PRECIOS!$B$2:$E$44,MATCH(F695,PRECIOS!$B$2:$B$44,0),4),"")</f>
        <v>3454.65</v>
      </c>
      <c r="H695" s="9">
        <v>29.05</v>
      </c>
      <c r="I695" s="2">
        <f t="shared" si="26"/>
        <v>5.2</v>
      </c>
      <c r="J695" s="15">
        <f>IFERROR(LOOKUP(H695,Masterline!$A$2:$A$34,Masterline!$D$2:$D$34)-(H695-INT(H695))*LOOKUP(H695,Masterline!$A$2:$A$34,Masterline!$E$2:$E$34),"")</f>
        <v>2.7654</v>
      </c>
      <c r="K695" s="28">
        <f t="shared" si="23"/>
        <v>622394.7334</v>
      </c>
      <c r="L695" s="117">
        <f>iferror(E695/(VLOOKUP(C695,'SIEMB. CAMAGUI'!$B$2:$C$103,2,FALSE)*N695*I695/1000),"")</f>
        <v>1.103806907</v>
      </c>
      <c r="M695" s="118">
        <f>IFERROR(K695/VLOOKUP(C695,'SIEMB. CAMAGUI'!$B$2:$C$103,2,FALSE),"")</f>
        <v>0.592756889</v>
      </c>
      <c r="N695" s="23">
        <v>0.56</v>
      </c>
      <c r="O695" s="71">
        <f>IFERROR(N695*VLOOKUP(C695,'SIEMB. CAMAGUI'!$B$2:$D$103,3,FALSE),"")</f>
        <v>84000</v>
      </c>
      <c r="P695" s="2">
        <v>4.0</v>
      </c>
      <c r="Q695" s="2">
        <f t="shared" si="21"/>
        <v>33.05</v>
      </c>
      <c r="R695" s="15">
        <f>IFERROR(LOOKUP(Q695,Masterline!$A$2:$A$34,Masterline!$D$2:$D$34)-(Q695-INT(Q695))*LOOKUP(Q695,Masterline!$A$2:$A$34,Masterline!$E$2:$E$34),"")</f>
        <v>2.625</v>
      </c>
      <c r="S695" s="181">
        <f>IFERROR((Q695)*VLOOKUP(C695,'SIEMB. CAMAGUI'!$B$2:$C$103,2,FALSE)*(N695-0.002222*7)*((J695+R695)/2/100)/1000,"")</f>
        <v>509.2213129</v>
      </c>
      <c r="T695" s="173">
        <f t="shared" si="22"/>
        <v>2.305328228</v>
      </c>
      <c r="U695" s="71">
        <f t="shared" si="25"/>
        <v>18080.56701</v>
      </c>
    </row>
    <row r="696">
      <c r="A696" s="109">
        <v>45768.0</v>
      </c>
      <c r="B696" s="2">
        <v>4.0</v>
      </c>
      <c r="C696" s="2" t="s">
        <v>358</v>
      </c>
      <c r="D696" s="9">
        <v>425.0</v>
      </c>
      <c r="E696" s="9">
        <v>2800.0</v>
      </c>
      <c r="F696" s="2" t="s">
        <v>96</v>
      </c>
      <c r="G696" s="17">
        <f t="array" ref="G696">IFERROR(E696*INDEX(PRECIOS!$B$2:$E$44,MATCH(F696,PRECIOS!$B$2:$B$44,0),4),"")</f>
        <v>2866.08</v>
      </c>
      <c r="H696" s="9">
        <v>9.37</v>
      </c>
      <c r="I696" s="2">
        <f t="shared" si="26"/>
        <v>2.78</v>
      </c>
      <c r="J696" s="15">
        <f>IFERROR(LOOKUP(H696,Masterline!$A$2:$A$34,Masterline!$D$2:$D$34)-(H696-INT(H696))*LOOKUP(H696,Masterline!$A$2:$A$34,Masterline!$E$2:$E$34),"")</f>
        <v>5.19744</v>
      </c>
      <c r="K696" s="28">
        <f t="shared" si="23"/>
        <v>872689.709</v>
      </c>
      <c r="L696" s="117">
        <f>iferror(E696/(VLOOKUP(C696,'SIEMB. CAMAGUI'!$B$2:$C$103,2,FALSE)*N696*I696/1000),"")</f>
        <v>1.291274673</v>
      </c>
      <c r="M696" s="118">
        <f>IFERROR(K696/VLOOKUP(C696,'SIEMB. CAMAGUI'!$B$2:$C$103,2,FALSE),"")</f>
        <v>1.090862136</v>
      </c>
      <c r="N696" s="23">
        <v>0.975</v>
      </c>
      <c r="O696" s="71">
        <f>IFERROR(N696*VLOOKUP(C696,'SIEMB. CAMAGUI'!$B$2:$D$103,3,FALSE),"")</f>
        <v>162500</v>
      </c>
      <c r="P696" s="2">
        <v>3.0</v>
      </c>
      <c r="Q696" s="2">
        <f t="shared" si="21"/>
        <v>12.37</v>
      </c>
      <c r="R696" s="15">
        <f>IFERROR(LOOKUP(Q696,Masterline!$A$2:$A$34,Masterline!$D$2:$D$34)-(Q696-INT(Q696))*LOOKUP(Q696,Masterline!$A$2:$A$34,Masterline!$E$2:$E$34),"")</f>
        <v>4.35072</v>
      </c>
      <c r="S696" s="181">
        <f>IFERROR((Q696)*VLOOKUP(C696,'SIEMB. CAMAGUI'!$B$2:$C$103,2,FALSE)*(N696-0.002222*7)*((J696+R696)/2/100)/1000,"")</f>
        <v>453.2835051</v>
      </c>
      <c r="T696" s="173">
        <f t="shared" si="22"/>
        <v>7.070876282</v>
      </c>
      <c r="U696" s="71">
        <f t="shared" si="25"/>
        <v>8177.102574</v>
      </c>
    </row>
    <row r="697">
      <c r="A697" s="109">
        <v>45768.0</v>
      </c>
      <c r="B697" s="2">
        <v>5.0</v>
      </c>
      <c r="C697" s="2" t="s">
        <v>360</v>
      </c>
      <c r="D697" s="9">
        <v>375.0</v>
      </c>
      <c r="E697" s="9">
        <v>2450.0</v>
      </c>
      <c r="F697" s="2" t="s">
        <v>96</v>
      </c>
      <c r="G697" s="17">
        <f t="array" ref="G697">IFERROR(E697*INDEX(PRECIOS!$B$2:$E$44,MATCH(F697,PRECIOS!$B$2:$B$44,0),4),"")</f>
        <v>2507.82</v>
      </c>
      <c r="H697" s="9">
        <v>9.2</v>
      </c>
      <c r="I697" s="2">
        <f t="shared" si="26"/>
        <v>2.51</v>
      </c>
      <c r="J697" s="15">
        <f>IFERROR(LOOKUP(H697,Masterline!$A$2:$A$34,Masterline!$D$2:$D$34)-(H697-INT(H697))*LOOKUP(H697,Masterline!$A$2:$A$34,Masterline!$E$2:$E$34),"")</f>
        <v>5.2464</v>
      </c>
      <c r="K697" s="28">
        <f t="shared" si="23"/>
        <v>776930.2677</v>
      </c>
      <c r="L697" s="117">
        <f>iferror(E697/(VLOOKUP(C697,'SIEMB. CAMAGUI'!$B$2:$C$103,2,FALSE)*N697*I697/1000),"")</f>
        <v>1.417198719</v>
      </c>
      <c r="M697" s="118">
        <f>IFERROR(K697/VLOOKUP(C697,'SIEMB. CAMAGUI'!$B$2:$C$103,2,FALSE),"")</f>
        <v>1.071627955</v>
      </c>
      <c r="N697" s="23">
        <v>0.95</v>
      </c>
      <c r="O697" s="71">
        <f>IFERROR(N697*VLOOKUP(C697,'SIEMB. CAMAGUI'!$B$2:$D$103,3,FALSE),"")</f>
        <v>163988.0952</v>
      </c>
      <c r="P697" s="2">
        <v>3.0</v>
      </c>
      <c r="Q697" s="2">
        <f t="shared" si="21"/>
        <v>12.2</v>
      </c>
      <c r="R697" s="15">
        <f>IFERROR(LOOKUP(Q697,Masterline!$A$2:$A$34,Masterline!$D$2:$D$34)-(Q697-INT(Q697))*LOOKUP(Q697,Masterline!$A$2:$A$34,Masterline!$E$2:$E$34),"")</f>
        <v>4.3752</v>
      </c>
      <c r="S697" s="181">
        <f>IFERROR((Q697)*VLOOKUP(C697,'SIEMB. CAMAGUI'!$B$2:$C$103,2,FALSE)*(N697-0.002222*7)*((J697+R697)/2/100)/1000,"")</f>
        <v>397.6210326</v>
      </c>
      <c r="T697" s="173">
        <f t="shared" si="22"/>
        <v>5.655258161</v>
      </c>
      <c r="U697" s="71">
        <f t="shared" si="25"/>
        <v>7147.758463</v>
      </c>
    </row>
    <row r="698">
      <c r="A698" s="109">
        <v>45768.0</v>
      </c>
      <c r="B698" s="2">
        <v>6.0</v>
      </c>
      <c r="C698" s="2" t="s">
        <v>361</v>
      </c>
      <c r="D698" s="9">
        <v>550.0</v>
      </c>
      <c r="E698" s="9">
        <v>3375.0</v>
      </c>
      <c r="F698" s="2" t="s">
        <v>96</v>
      </c>
      <c r="G698" s="17">
        <f t="array" ref="G698">IFERROR(E698*INDEX(PRECIOS!$B$2:$E$44,MATCH(F698,PRECIOS!$B$2:$B$44,0),4),"")</f>
        <v>3454.65</v>
      </c>
      <c r="H698" s="9">
        <v>10.35</v>
      </c>
      <c r="I698" s="2">
        <f t="shared" si="26"/>
        <v>3.3</v>
      </c>
      <c r="J698" s="15">
        <f>IFERROR(LOOKUP(H698,Masterline!$A$2:$A$34,Masterline!$D$2:$D$34)-(H698-INT(H698))*LOOKUP(H698,Masterline!$A$2:$A$34,Masterline!$E$2:$E$34),"")</f>
        <v>4.7604</v>
      </c>
      <c r="K698" s="28">
        <f t="shared" si="23"/>
        <v>1116294.778</v>
      </c>
      <c r="L698" s="117">
        <f>iferror(E698/(VLOOKUP(C698,'SIEMB. CAMAGUI'!$B$2:$C$103,2,FALSE)*N698*I698/1000),"")</f>
        <v>1.022727273</v>
      </c>
      <c r="M698" s="118">
        <f>IFERROR(K698/VLOOKUP(C698,'SIEMB. CAMAGUI'!$B$2:$C$103,2,FALSE),"")</f>
        <v>0.8930358225</v>
      </c>
      <c r="N698" s="23">
        <v>0.8</v>
      </c>
      <c r="O698" s="71">
        <f>IFERROR(N698*VLOOKUP(C698,'SIEMB. CAMAGUI'!$B$2:$D$103,3,FALSE),"")</f>
        <v>114285.7143</v>
      </c>
      <c r="P698" s="2">
        <v>3.0</v>
      </c>
      <c r="Q698" s="2">
        <f t="shared" si="21"/>
        <v>13.35</v>
      </c>
      <c r="R698" s="15">
        <f>IFERROR(LOOKUP(Q698,Masterline!$A$2:$A$34,Masterline!$D$2:$D$34)-(Q698-INT(Q698))*LOOKUP(Q698,Masterline!$A$2:$A$34,Masterline!$E$2:$E$34),"")</f>
        <v>4.1934</v>
      </c>
      <c r="S698" s="181">
        <f>IFERROR((Q698)*VLOOKUP(C698,'SIEMB. CAMAGUI'!$B$2:$C$103,2,FALSE)*(N698-0.002222*7)*((J698+R698)/2/100)/1000,"")</f>
        <v>586.0460259</v>
      </c>
      <c r="T698" s="173">
        <f t="shared" si="22"/>
        <v>9.01150647</v>
      </c>
      <c r="U698" s="71">
        <f t="shared" si="25"/>
        <v>11553.65095</v>
      </c>
    </row>
    <row r="699">
      <c r="A699" s="109">
        <v>45775.0</v>
      </c>
      <c r="B699" s="2">
        <v>1.0</v>
      </c>
      <c r="C699" s="2" t="s">
        <v>354</v>
      </c>
      <c r="E699" s="9">
        <v>1250.0</v>
      </c>
      <c r="F699" s="2" t="s">
        <v>96</v>
      </c>
      <c r="G699" s="17">
        <f t="array" ref="G699">IFERROR(E699*INDEX(PRECIOS!$B$2:$E$44,MATCH(F699,PRECIOS!$B$2:$B$44,0),4),"")</f>
        <v>1279.5</v>
      </c>
      <c r="I699" s="2">
        <f t="shared" si="26"/>
        <v>-30.69</v>
      </c>
      <c r="J699" s="15" t="str">
        <f>IFERROR(LOOKUP(H699,Masterline!$A$2:$A$34,Masterline!$D$2:$D$34)-(H699-INT(H699))*LOOKUP(H699,Masterline!$A$2:$A$34,Masterline!$E$2:$E$34),"")</f>
        <v/>
      </c>
      <c r="K699" s="28" t="str">
        <f t="shared" si="23"/>
        <v/>
      </c>
      <c r="L699" s="117" t="str">
        <f>iferror(E699/(VLOOKUP(C699,'SIEMB. CAMAGUI'!$B$2:$C$103,2,FALSE)*N699*I699/1000),"")</f>
        <v/>
      </c>
      <c r="M699" s="118">
        <f>IFERROR(K699/VLOOKUP(C699,'SIEMB. CAMAGUI'!$B$2:$C$103,2,FALSE),"")</f>
        <v>0</v>
      </c>
      <c r="N699" s="23"/>
      <c r="O699" s="71">
        <f>IFERROR(N699*VLOOKUP(C699,'SIEMB. CAMAGUI'!$B$2:$D$103,3,FALSE),"")</f>
        <v>0</v>
      </c>
      <c r="P699" s="2"/>
      <c r="Q699" s="2">
        <f t="shared" si="21"/>
        <v>0</v>
      </c>
      <c r="R699" s="15" t="str">
        <f>IFERROR(LOOKUP(Q699,Masterline!$A$2:$A$34,Masterline!$D$2:$D$34)-(Q699-INT(Q699))*LOOKUP(Q699,Masterline!$A$2:$A$34,Masterline!$E$2:$E$34),"")</f>
        <v/>
      </c>
      <c r="S699" s="181">
        <f>IFERROR((Q699)*VLOOKUP(C699,'SIEMB. CAMAGUI'!$B$2:$C$103,2,FALSE)*(N699-0.002222*7)*((J699+R699)/2/100)/1000,"")</f>
        <v>0</v>
      </c>
      <c r="T699" s="173">
        <f t="shared" si="22"/>
        <v>0</v>
      </c>
      <c r="U699" s="71">
        <f t="shared" si="25"/>
        <v>0</v>
      </c>
    </row>
    <row r="700">
      <c r="A700" s="109">
        <v>45775.0</v>
      </c>
      <c r="B700" s="2">
        <v>2.0</v>
      </c>
      <c r="C700" s="2" t="s">
        <v>356</v>
      </c>
      <c r="E700" s="9">
        <v>2125.0</v>
      </c>
      <c r="F700" s="2" t="s">
        <v>96</v>
      </c>
      <c r="G700" s="17">
        <f t="array" ref="G700">IFERROR(E700*INDEX(PRECIOS!$B$2:$E$44,MATCH(F700,PRECIOS!$B$2:$B$44,0),4),"")</f>
        <v>2175.15</v>
      </c>
      <c r="I700" s="2">
        <f t="shared" si="26"/>
        <v>-27.13</v>
      </c>
      <c r="J700" s="15" t="str">
        <f>IFERROR(LOOKUP(H700,Masterline!$A$2:$A$34,Masterline!$D$2:$D$34)-(H700-INT(H700))*LOOKUP(H700,Masterline!$A$2:$A$34,Masterline!$E$2:$E$34),"")</f>
        <v/>
      </c>
      <c r="K700" s="28" t="str">
        <f t="shared" si="23"/>
        <v/>
      </c>
      <c r="L700" s="117" t="str">
        <f>iferror(E700/(VLOOKUP(C700,'SIEMB. CAMAGUI'!$B$2:$C$103,2,FALSE)*N700*I700/1000),"")</f>
        <v/>
      </c>
      <c r="M700" s="118">
        <f>IFERROR(K700/VLOOKUP(C700,'SIEMB. CAMAGUI'!$B$2:$C$103,2,FALSE),"")</f>
        <v>0</v>
      </c>
      <c r="N700" s="23"/>
      <c r="O700" s="71">
        <f>IFERROR(N700*VLOOKUP(C700,'SIEMB. CAMAGUI'!$B$2:$D$103,3,FALSE),"")</f>
        <v>0</v>
      </c>
      <c r="P700" s="2"/>
      <c r="Q700" s="2">
        <f t="shared" si="21"/>
        <v>0</v>
      </c>
      <c r="R700" s="15" t="str">
        <f>IFERROR(LOOKUP(Q700,Masterline!$A$2:$A$34,Masterline!$D$2:$D$34)-(Q700-INT(Q700))*LOOKUP(Q700,Masterline!$A$2:$A$34,Masterline!$E$2:$E$34),"")</f>
        <v/>
      </c>
      <c r="S700" s="181">
        <f>IFERROR((Q700)*VLOOKUP(C700,'SIEMB. CAMAGUI'!$B$2:$C$103,2,FALSE)*(N700-0.002222*7)*((J700+R700)/2/100)/1000,"")</f>
        <v>0</v>
      </c>
      <c r="T700" s="173">
        <f t="shared" si="22"/>
        <v>0</v>
      </c>
      <c r="U700" s="71">
        <f t="shared" si="25"/>
        <v>0</v>
      </c>
    </row>
    <row r="701">
      <c r="A701" s="109">
        <v>45775.0</v>
      </c>
      <c r="B701" s="2">
        <v>3.0</v>
      </c>
      <c r="C701" s="2" t="s">
        <v>357</v>
      </c>
      <c r="E701" s="9">
        <v>1950.0</v>
      </c>
      <c r="F701" s="2" t="s">
        <v>96</v>
      </c>
      <c r="G701" s="17">
        <f t="array" ref="G701">IFERROR(E701*INDEX(PRECIOS!$B$2:$E$44,MATCH(F701,PRECIOS!$B$2:$B$44,0),4),"")</f>
        <v>1996.02</v>
      </c>
      <c r="I701" s="2">
        <f t="shared" si="26"/>
        <v>-29.05</v>
      </c>
      <c r="J701" s="15" t="str">
        <f>IFERROR(LOOKUP(H701,Masterline!$A$2:$A$34,Masterline!$D$2:$D$34)-(H701-INT(H701))*LOOKUP(H701,Masterline!$A$2:$A$34,Masterline!$E$2:$E$34),"")</f>
        <v/>
      </c>
      <c r="K701" s="28" t="str">
        <f t="shared" si="23"/>
        <v/>
      </c>
      <c r="L701" s="117" t="str">
        <f>iferror(E701/(VLOOKUP(C701,'SIEMB. CAMAGUI'!$B$2:$C$103,2,FALSE)*N701*I701/1000),"")</f>
        <v/>
      </c>
      <c r="M701" s="118">
        <f>IFERROR(K701/VLOOKUP(C701,'SIEMB. CAMAGUI'!$B$2:$C$103,2,FALSE),"")</f>
        <v>0</v>
      </c>
      <c r="N701" s="23"/>
      <c r="O701" s="71">
        <f>IFERROR(N701*VLOOKUP(C701,'SIEMB. CAMAGUI'!$B$2:$D$103,3,FALSE),"")</f>
        <v>0</v>
      </c>
      <c r="P701" s="2"/>
      <c r="Q701" s="2">
        <f t="shared" si="21"/>
        <v>0</v>
      </c>
      <c r="R701" s="15" t="str">
        <f>IFERROR(LOOKUP(Q701,Masterline!$A$2:$A$34,Masterline!$D$2:$D$34)-(Q701-INT(Q701))*LOOKUP(Q701,Masterline!$A$2:$A$34,Masterline!$E$2:$E$34),"")</f>
        <v/>
      </c>
      <c r="S701" s="181">
        <f>IFERROR((Q701)*VLOOKUP(C701,'SIEMB. CAMAGUI'!$B$2:$C$103,2,FALSE)*(N701-0.002222*7)*((J701+R701)/2/100)/1000,"")</f>
        <v>0</v>
      </c>
      <c r="T701" s="173">
        <f t="shared" si="22"/>
        <v>0</v>
      </c>
      <c r="U701" s="71">
        <f t="shared" si="25"/>
        <v>0</v>
      </c>
    </row>
    <row r="702">
      <c r="A702" s="109">
        <v>45775.0</v>
      </c>
      <c r="B702" s="2">
        <v>4.0</v>
      </c>
      <c r="C702" s="2" t="s">
        <v>358</v>
      </c>
      <c r="D702" s="9">
        <v>475.0</v>
      </c>
      <c r="E702" s="9">
        <v>2925.0</v>
      </c>
      <c r="F702" s="2" t="s">
        <v>86</v>
      </c>
      <c r="G702" s="17">
        <f t="array" ref="G702">IFERROR(E702*INDEX(PRECIOS!$B$2:$E$44,MATCH(F702,PRECIOS!$B$2:$B$44,0),4),"")</f>
        <v>3451.5</v>
      </c>
      <c r="H702" s="9">
        <v>12.34</v>
      </c>
      <c r="I702" s="2">
        <f t="shared" si="26"/>
        <v>2.97</v>
      </c>
      <c r="J702" s="15">
        <f>IFERROR(LOOKUP(H702,Masterline!$A$2:$A$34,Masterline!$D$2:$D$34)-(H702-INT(H702))*LOOKUP(H702,Masterline!$A$2:$A$34,Masterline!$E$2:$E$34),"")</f>
        <v>4.35504</v>
      </c>
      <c r="K702" s="28">
        <f t="shared" si="23"/>
        <v>883865.7428</v>
      </c>
      <c r="L702" s="117">
        <f>iferror(E702/(VLOOKUP(C702,'SIEMB. CAMAGUI'!$B$2:$C$103,2,FALSE)*N702*I702/1000),"")</f>
        <v>1.231060606</v>
      </c>
      <c r="M702" s="118">
        <f>IFERROR(K702/VLOOKUP(C702,'SIEMB. CAMAGUI'!$B$2:$C$103,2,FALSE),"")</f>
        <v>1.104832178</v>
      </c>
      <c r="N702" s="23">
        <v>1.0</v>
      </c>
      <c r="O702" s="71">
        <f>IFERROR(N702*VLOOKUP(C702,'SIEMB. CAMAGUI'!$B$2:$D$103,3,FALSE),"")</f>
        <v>166666.6667</v>
      </c>
      <c r="P702" s="2">
        <v>2.5</v>
      </c>
      <c r="Q702" s="2">
        <f t="shared" si="21"/>
        <v>14.84</v>
      </c>
      <c r="R702" s="15">
        <f>IFERROR(LOOKUP(Q702,Masterline!$A$2:$A$34,Masterline!$D$2:$D$34)-(Q702-INT(Q702))*LOOKUP(Q702,Masterline!$A$2:$A$34,Masterline!$E$2:$E$34),"")</f>
        <v>3.95904</v>
      </c>
      <c r="S702" s="181">
        <f>IFERROR((Q702)*VLOOKUP(C702,'SIEMB. CAMAGUI'!$B$2:$C$103,2,FALSE)*(N702-0.002222*7)*((J702+R702)/2/100)/1000,"")</f>
        <v>485.8475198</v>
      </c>
      <c r="T702" s="173">
        <f t="shared" si="22"/>
        <v>2.711879947</v>
      </c>
      <c r="U702" s="71">
        <f t="shared" si="25"/>
        <v>10906.90327</v>
      </c>
    </row>
    <row r="703">
      <c r="A703" s="109">
        <v>45775.0</v>
      </c>
      <c r="B703" s="2">
        <v>5.0</v>
      </c>
      <c r="C703" s="2" t="s">
        <v>360</v>
      </c>
      <c r="D703" s="9">
        <v>425.0</v>
      </c>
      <c r="E703" s="9">
        <v>2800.0</v>
      </c>
      <c r="F703" s="2" t="s">
        <v>96</v>
      </c>
      <c r="G703" s="17">
        <f t="array" ref="G703">IFERROR(E703*INDEX(PRECIOS!$B$2:$E$44,MATCH(F703,PRECIOS!$B$2:$B$44,0),4),"")</f>
        <v>2866.08</v>
      </c>
      <c r="H703" s="9">
        <v>12.4</v>
      </c>
      <c r="I703" s="2">
        <f t="shared" si="26"/>
        <v>3.2</v>
      </c>
      <c r="J703" s="15">
        <f>IFERROR(LOOKUP(H703,Masterline!$A$2:$A$34,Masterline!$D$2:$D$34)-(H703-INT(H703))*LOOKUP(H703,Masterline!$A$2:$A$34,Masterline!$E$2:$E$34),"")</f>
        <v>4.3464</v>
      </c>
      <c r="K703" s="28">
        <f t="shared" si="23"/>
        <v>788565.101</v>
      </c>
      <c r="L703" s="117">
        <f>iferror(E703/(VLOOKUP(C703,'SIEMB. CAMAGUI'!$B$2:$C$103,2,FALSE)*N703*I703/1000),"")</f>
        <v>1.231527094</v>
      </c>
      <c r="M703" s="118">
        <f>IFERROR(K703/VLOOKUP(C703,'SIEMB. CAMAGUI'!$B$2:$C$103,2,FALSE),"")</f>
        <v>1.087676001</v>
      </c>
      <c r="N703" s="23">
        <v>0.98</v>
      </c>
      <c r="O703" s="71">
        <f>IFERROR(N703*VLOOKUP(C703,'SIEMB. CAMAGUI'!$B$2:$D$103,3,FALSE),"")</f>
        <v>169166.6667</v>
      </c>
      <c r="P703" s="2">
        <v>2.5</v>
      </c>
      <c r="Q703" s="2">
        <f t="shared" si="21"/>
        <v>14.9</v>
      </c>
      <c r="R703" s="15">
        <f>IFERROR(LOOKUP(Q703,Masterline!$A$2:$A$34,Masterline!$D$2:$D$34)-(Q703-INT(Q703))*LOOKUP(Q703,Masterline!$A$2:$A$34,Masterline!$E$2:$E$34),"")</f>
        <v>3.9504</v>
      </c>
      <c r="S703" s="181">
        <f>IFERROR((Q703)*VLOOKUP(C703,'SIEMB. CAMAGUI'!$B$2:$C$103,2,FALSE)*(N703-0.002222*7)*((J703+R703)/2/100)/1000,"")</f>
        <v>432.1980636</v>
      </c>
      <c r="T703" s="173">
        <f t="shared" si="22"/>
        <v>1.799515906</v>
      </c>
      <c r="U703" s="71">
        <f t="shared" si="25"/>
        <v>9778.207252</v>
      </c>
    </row>
    <row r="704">
      <c r="A704" s="109">
        <v>45775.0</v>
      </c>
      <c r="B704" s="2">
        <v>6.0</v>
      </c>
      <c r="C704" s="2" t="s">
        <v>361</v>
      </c>
      <c r="D704" s="9">
        <v>625.0</v>
      </c>
      <c r="E704" s="9">
        <v>3950.0</v>
      </c>
      <c r="F704" s="2" t="s">
        <v>96</v>
      </c>
      <c r="G704" s="17">
        <f t="array" ref="G704">IFERROR(E704*INDEX(PRECIOS!$B$2:$E$44,MATCH(F704,PRECIOS!$B$2:$B$44,0),4),"")</f>
        <v>4043.22</v>
      </c>
      <c r="H704" s="9">
        <v>12.72</v>
      </c>
      <c r="I704" s="2">
        <f t="shared" si="26"/>
        <v>2.37</v>
      </c>
      <c r="J704" s="15">
        <f>IFERROR(LOOKUP(H704,Masterline!$A$2:$A$34,Masterline!$D$2:$D$34)-(H704-INT(H704))*LOOKUP(H704,Masterline!$A$2:$A$34,Masterline!$E$2:$E$34),"")</f>
        <v>4.30032</v>
      </c>
      <c r="K704" s="28">
        <f t="shared" si="23"/>
        <v>1142594.508</v>
      </c>
      <c r="L704" s="117">
        <f>iferror(E704/(VLOOKUP(C704,'SIEMB. CAMAGUI'!$B$2:$C$103,2,FALSE)*N704*I704/1000),"")</f>
        <v>1.606425703</v>
      </c>
      <c r="M704" s="118">
        <f>IFERROR(K704/VLOOKUP(C704,'SIEMB. CAMAGUI'!$B$2:$C$103,2,FALSE),"")</f>
        <v>0.914075606</v>
      </c>
      <c r="N704" s="23">
        <v>0.83</v>
      </c>
      <c r="O704" s="71">
        <f>IFERROR(N704*VLOOKUP(C704,'SIEMB. CAMAGUI'!$B$2:$D$103,3,FALSE),"")</f>
        <v>118571.4286</v>
      </c>
      <c r="P704" s="2">
        <v>3.0</v>
      </c>
      <c r="Q704" s="2">
        <f t="shared" si="21"/>
        <v>15.72</v>
      </c>
      <c r="R704" s="15">
        <f>IFERROR(LOOKUP(Q704,Masterline!$A$2:$A$34,Masterline!$D$2:$D$34)-(Q704-INT(Q704))*LOOKUP(Q704,Masterline!$A$2:$A$34,Masterline!$E$2:$E$34),"")</f>
        <v>3.8376</v>
      </c>
      <c r="S704" s="181">
        <f>IFERROR((Q704)*VLOOKUP(C704,'SIEMB. CAMAGUI'!$B$2:$C$103,2,FALSE)*(N704-0.002222*7)*((J704+R704)/2/100)/1000,"")</f>
        <v>651.1908205</v>
      </c>
      <c r="T704" s="173">
        <f t="shared" si="22"/>
        <v>6.547705136</v>
      </c>
      <c r="U704" s="71">
        <f t="shared" si="25"/>
        <v>14533.80214</v>
      </c>
    </row>
    <row r="705">
      <c r="A705" s="109">
        <v>45782.0</v>
      </c>
      <c r="B705" s="2">
        <v>4.0</v>
      </c>
      <c r="C705" s="2" t="s">
        <v>358</v>
      </c>
      <c r="D705" s="9">
        <v>500.0</v>
      </c>
      <c r="E705" s="9">
        <v>2750.0</v>
      </c>
      <c r="F705" s="2" t="s">
        <v>86</v>
      </c>
      <c r="G705" s="17">
        <f t="array" ref="G705">IFERROR(E705*INDEX(PRECIOS!$B$2:$E$44,MATCH(F705,PRECIOS!$B$2:$B$44,0),4),"")</f>
        <v>3245</v>
      </c>
      <c r="H705" s="9">
        <v>16.15</v>
      </c>
      <c r="I705" s="2">
        <f t="shared" si="26"/>
        <v>3.81</v>
      </c>
      <c r="J705" s="15">
        <f>IFERROR(LOOKUP(H705,Masterline!$A$2:$A$34,Masterline!$D$2:$D$34)-(H705-INT(H705))*LOOKUP(H705,Masterline!$A$2:$A$34,Masterline!$E$2:$E$34),"")</f>
        <v>3.7722</v>
      </c>
      <c r="K705" s="28">
        <f t="shared" si="23"/>
        <v>820734.6461</v>
      </c>
      <c r="L705" s="117">
        <f>iferror(E705/(VLOOKUP(C705,'SIEMB. CAMAGUI'!$B$2:$C$103,2,FALSE)*N705*I705/1000),"")</f>
        <v>1.503718285</v>
      </c>
      <c r="M705" s="118">
        <f>IFERROR(K705/VLOOKUP(C705,'SIEMB. CAMAGUI'!$B$2:$C$103,2,FALSE),"")</f>
        <v>1.025918308</v>
      </c>
      <c r="N705" s="23">
        <v>0.6</v>
      </c>
      <c r="O705" s="71">
        <f>IFERROR(N705*VLOOKUP(C705,'SIEMB. CAMAGUI'!$B$2:$D$103,3,FALSE),"")</f>
        <v>100000</v>
      </c>
      <c r="P705" s="2">
        <v>3.0</v>
      </c>
      <c r="Q705" s="2">
        <f t="shared" si="21"/>
        <v>19.15</v>
      </c>
      <c r="R705" s="15">
        <f>IFERROR(LOOKUP(Q705,Masterline!$A$2:$A$34,Masterline!$D$2:$D$34)-(Q705-INT(Q705))*LOOKUP(Q705,Masterline!$A$2:$A$34,Masterline!$E$2:$E$34),"")</f>
        <v>3.3936</v>
      </c>
      <c r="S705" s="181">
        <f>IFERROR((Q705)*VLOOKUP(C705,'SIEMB. CAMAGUI'!$B$2:$C$103,2,FALSE)*(N705-0.002222*7)*((J705+R705)/2/100)/1000,"")</f>
        <v>320.802573</v>
      </c>
      <c r="T705" s="173">
        <f t="shared" si="22"/>
        <v>-44.79935674</v>
      </c>
      <c r="U705" s="71">
        <f t="shared" si="25"/>
        <v>13254.86454</v>
      </c>
    </row>
    <row r="706">
      <c r="A706" s="109">
        <v>45782.0</v>
      </c>
      <c r="B706" s="2">
        <v>5.0</v>
      </c>
      <c r="C706" s="2" t="s">
        <v>360</v>
      </c>
      <c r="D706" s="9">
        <v>450.0</v>
      </c>
      <c r="E706" s="9">
        <v>2900.0</v>
      </c>
      <c r="F706" s="2" t="s">
        <v>86</v>
      </c>
      <c r="G706" s="17">
        <f t="array" ref="G706">IFERROR(E706*INDEX(PRECIOS!$B$2:$E$44,MATCH(F706,PRECIOS!$B$2:$B$44,0),4),"")</f>
        <v>3422</v>
      </c>
      <c r="H706" s="9">
        <v>16.36</v>
      </c>
      <c r="I706" s="2">
        <f t="shared" si="26"/>
        <v>3.96</v>
      </c>
      <c r="J706" s="15">
        <f>IFERROR(LOOKUP(H706,Masterline!$A$2:$A$34,Masterline!$D$2:$D$34)-(H706-INT(H706))*LOOKUP(H706,Masterline!$A$2:$A$34,Masterline!$E$2:$E$34),"")</f>
        <v>3.74448</v>
      </c>
      <c r="K706" s="28">
        <f t="shared" si="23"/>
        <v>734577.6308</v>
      </c>
      <c r="L706" s="117">
        <f>iferror(E706/(VLOOKUP(C706,'SIEMB. CAMAGUI'!$B$2:$C$103,2,FALSE)*N706*I706/1000),"")</f>
        <v>1.40291807</v>
      </c>
      <c r="M706" s="118">
        <f>IFERROR(K706/VLOOKUP(C706,'SIEMB. CAMAGUI'!$B$2:$C$103,2,FALSE),"")</f>
        <v>1.013210525</v>
      </c>
      <c r="N706" s="23">
        <v>0.72</v>
      </c>
      <c r="O706" s="71">
        <f>IFERROR(N706*VLOOKUP(C706,'SIEMB. CAMAGUI'!$B$2:$D$103,3,FALSE),"")</f>
        <v>124285.7143</v>
      </c>
      <c r="P706" s="2">
        <v>3.0</v>
      </c>
      <c r="Q706" s="2">
        <f t="shared" si="21"/>
        <v>19.36</v>
      </c>
      <c r="R706" s="15">
        <f>IFERROR(LOOKUP(Q706,Masterline!$A$2:$A$34,Masterline!$D$2:$D$34)-(Q706-INT(Q706))*LOOKUP(Q706,Masterline!$A$2:$A$34,Masterline!$E$2:$E$34),"")</f>
        <v>3.37344</v>
      </c>
      <c r="S706" s="181">
        <f>IFERROR((Q706)*VLOOKUP(C706,'SIEMB. CAMAGUI'!$B$2:$C$103,2,FALSE)*(N706-0.002222*7)*((J706+R706)/2/100)/1000,"")</f>
        <v>351.8958733</v>
      </c>
      <c r="T706" s="173">
        <f t="shared" si="22"/>
        <v>-24.52603167</v>
      </c>
      <c r="U706" s="71">
        <f t="shared" si="25"/>
        <v>12017.69004</v>
      </c>
    </row>
    <row r="707">
      <c r="A707" s="109">
        <v>45782.0</v>
      </c>
      <c r="B707" s="2">
        <v>6.0</v>
      </c>
      <c r="C707" s="2" t="s">
        <v>361</v>
      </c>
      <c r="D707" s="9">
        <v>650.0</v>
      </c>
      <c r="E707" s="9">
        <v>4325.0</v>
      </c>
      <c r="F707" s="2" t="s">
        <v>96</v>
      </c>
      <c r="G707" s="17">
        <f t="array" ref="G707">IFERROR(E707*INDEX(PRECIOS!$B$2:$E$44,MATCH(F707,PRECIOS!$B$2:$B$44,0),4),"")</f>
        <v>4427.07</v>
      </c>
      <c r="H707" s="9">
        <v>16.0</v>
      </c>
      <c r="I707" s="2">
        <f t="shared" si="26"/>
        <v>3.28</v>
      </c>
      <c r="J707" s="15">
        <f>IFERROR(LOOKUP(H707,Masterline!$A$2:$A$34,Masterline!$D$2:$D$34)-(H707-INT(H707))*LOOKUP(H707,Masterline!$A$2:$A$34,Masterline!$E$2:$E$34),"")</f>
        <v>3.792</v>
      </c>
      <c r="K707" s="28">
        <f t="shared" si="23"/>
        <v>1071334.388</v>
      </c>
      <c r="L707" s="117">
        <f>iferror(E707/(VLOOKUP(C707,'SIEMB. CAMAGUI'!$B$2:$C$103,2,FALSE)*N707*I707/1000),"")</f>
        <v>1.425510877</v>
      </c>
      <c r="M707" s="118">
        <f>IFERROR(K707/VLOOKUP(C707,'SIEMB. CAMAGUI'!$B$2:$C$103,2,FALSE),"")</f>
        <v>0.8570675105</v>
      </c>
      <c r="N707" s="23">
        <v>0.74</v>
      </c>
      <c r="O707" s="71">
        <f>IFERROR(N707*VLOOKUP(C707,'SIEMB. CAMAGUI'!$B$2:$D$103,3,FALSE),"")</f>
        <v>105714.2857</v>
      </c>
      <c r="P707" s="2">
        <v>3.0</v>
      </c>
      <c r="Q707" s="2">
        <f t="shared" si="21"/>
        <v>19</v>
      </c>
      <c r="R707" s="15">
        <f>IFERROR(LOOKUP(Q707,Masterline!$A$2:$A$34,Masterline!$D$2:$D$34)-(Q707-INT(Q707))*LOOKUP(Q707,Masterline!$A$2:$A$34,Masterline!$E$2:$E$34),"")</f>
        <v>3.408</v>
      </c>
      <c r="S707" s="181">
        <f>IFERROR((Q707)*VLOOKUP(C707,'SIEMB. CAMAGUI'!$B$2:$C$103,2,FALSE)*(N707-0.002222*7)*((J707+R707)/2/100)/1000,"")</f>
        <v>619.40133</v>
      </c>
      <c r="T707" s="173">
        <f t="shared" si="22"/>
        <v>-7.6496675</v>
      </c>
      <c r="U707" s="71">
        <f t="shared" si="25"/>
        <v>17141.35021</v>
      </c>
    </row>
    <row r="708">
      <c r="A708" s="109">
        <v>45789.0</v>
      </c>
      <c r="B708" s="2">
        <v>1.0</v>
      </c>
      <c r="C708" s="2" t="s">
        <v>362</v>
      </c>
      <c r="D708" s="9">
        <v>125.0</v>
      </c>
      <c r="E708" s="9">
        <v>412.0</v>
      </c>
      <c r="F708" s="18" t="s">
        <v>99</v>
      </c>
      <c r="G708" s="17">
        <f t="array" ref="G708">IFERROR(E708*INDEX(PRECIOS!$B$2:$E$44,MATCH(F708,PRECIOS!$B$2:$B$44,0),4),"")</f>
        <v>508.5728</v>
      </c>
      <c r="H708" s="9">
        <v>2.21</v>
      </c>
      <c r="I708" s="2">
        <f t="shared" si="26"/>
        <v>0</v>
      </c>
      <c r="J708" s="15">
        <f>IFERROR(LOOKUP(H708,Masterline!$A$2:$A$34,Masterline!$D$2:$D$34)-(H708-INT(H708))*LOOKUP(H708,Masterline!$A$2:$A$34,Masterline!$E$2:$E$34),"")</f>
        <v>10.7736</v>
      </c>
      <c r="K708" s="28">
        <f t="shared" si="23"/>
        <v>524997.0852</v>
      </c>
      <c r="L708" s="117" t="str">
        <f>iferror(E708/(VLOOKUP(C708,'SIEMB. CAMAGUI'!$B$2:$C$103,2,FALSE)*N708*I708/1000),"")</f>
        <v/>
      </c>
      <c r="M708" s="118">
        <f>IFERROR(K708/VLOOKUP(C708,'SIEMB. CAMAGUI'!$B$2:$C$103,2,FALSE),"")</f>
        <v>0.437497571</v>
      </c>
      <c r="N708" s="23">
        <v>0.55</v>
      </c>
      <c r="O708" s="71">
        <f>IFERROR(N708*VLOOKUP(C708,'SIEMB. CAMAGUI'!$B$2:$D$103,3,FALSE),"")</f>
        <v>80586.08059</v>
      </c>
      <c r="P708" s="2">
        <v>2.5</v>
      </c>
      <c r="Q708" s="2">
        <f t="shared" si="21"/>
        <v>4.71</v>
      </c>
      <c r="R708" s="15">
        <f>IFERROR(LOOKUP(Q708,Masterline!$A$2:$A$34,Masterline!$D$2:$D$34)-(Q708-INT(Q708))*LOOKUP(Q708,Masterline!$A$2:$A$34,Masterline!$E$2:$E$34),"")</f>
        <v>7.78728</v>
      </c>
      <c r="S708" s="181">
        <f>IFERROR((Q708)*VLOOKUP(C708,'SIEMB. CAMAGUI'!$B$2:$C$103,2,FALSE)*(N708-0.002222*7)*((J708+R708)/2/100)/1000,"")</f>
        <v>280.3332109</v>
      </c>
      <c r="T708" s="173">
        <f t="shared" si="22"/>
        <v>38.83330273</v>
      </c>
      <c r="U708" s="71">
        <f t="shared" si="25"/>
        <v>1160.243558</v>
      </c>
    </row>
    <row r="709">
      <c r="A709" s="109">
        <v>45789.0</v>
      </c>
      <c r="B709" s="2">
        <v>3.0</v>
      </c>
      <c r="C709" s="2" t="s">
        <v>364</v>
      </c>
      <c r="D709" s="9">
        <v>87.5</v>
      </c>
      <c r="E709" s="9">
        <v>311.0</v>
      </c>
      <c r="F709" s="18" t="s">
        <v>99</v>
      </c>
      <c r="G709" s="17">
        <f t="array" ref="G709">IFERROR(E709*INDEX(PRECIOS!$B$2:$E$44,MATCH(F709,PRECIOS!$B$2:$B$44,0),4),"")</f>
        <v>383.8984</v>
      </c>
      <c r="H709" s="9">
        <v>1.89</v>
      </c>
      <c r="I709" s="2">
        <f t="shared" si="26"/>
        <v>0</v>
      </c>
      <c r="J709" s="15">
        <f>IFERROR(LOOKUP(H709,Masterline!$A$2:$A$34,Masterline!$D$2:$D$34)-(H709-INT(H709))*LOOKUP(H709,Masterline!$A$2:$A$34,Masterline!$E$2:$E$34),"")</f>
        <v>12.44592</v>
      </c>
      <c r="K709" s="28">
        <f t="shared" si="23"/>
        <v>371979.7034</v>
      </c>
      <c r="L709" s="117" t="str">
        <f>iferror(E709/(VLOOKUP(C709,'SIEMB. CAMAGUI'!$B$2:$C$103,2,FALSE)*N709*I709/1000),"")</f>
        <v/>
      </c>
      <c r="M709" s="118">
        <f>IFERROR(K709/VLOOKUP(C709,'SIEMB. CAMAGUI'!$B$2:$C$103,2,FALSE),"")</f>
        <v>0.3719797034</v>
      </c>
      <c r="N709" s="23">
        <v>0.55</v>
      </c>
      <c r="O709" s="71">
        <f>IFERROR(N709*VLOOKUP(C709,'SIEMB. CAMAGUI'!$B$2:$D$103,3,FALSE),"")</f>
        <v>78571.42857</v>
      </c>
      <c r="P709" s="2">
        <v>2.5</v>
      </c>
      <c r="Q709" s="2">
        <f t="shared" si="21"/>
        <v>4.39</v>
      </c>
      <c r="R709" s="15">
        <f>IFERROR(LOOKUP(Q709,Masterline!$A$2:$A$34,Masterline!$D$2:$D$34)-(Q709-INT(Q709))*LOOKUP(Q709,Masterline!$A$2:$A$34,Masterline!$E$2:$E$34),"")</f>
        <v>8.11752</v>
      </c>
      <c r="S709" s="181">
        <f>IFERROR((Q709)*VLOOKUP(C709,'SIEMB. CAMAGUI'!$B$2:$C$103,2,FALSE)*(N709-0.002222*7)*((J709+R709)/2/100)/1000,"")</f>
        <v>241.2315592</v>
      </c>
      <c r="T709" s="173">
        <f t="shared" si="22"/>
        <v>38.4328898</v>
      </c>
      <c r="U709" s="71">
        <f t="shared" si="25"/>
        <v>703.0416393</v>
      </c>
    </row>
    <row r="710">
      <c r="A710" s="109">
        <v>45789.0</v>
      </c>
      <c r="B710" s="2">
        <v>4.0</v>
      </c>
      <c r="C710" s="2" t="s">
        <v>358</v>
      </c>
      <c r="D710" s="9">
        <v>400.0</v>
      </c>
      <c r="E710" s="9">
        <v>2600.0</v>
      </c>
      <c r="F710" s="2" t="s">
        <v>96</v>
      </c>
      <c r="G710" s="17">
        <f t="array" ref="G710">IFERROR(E710*INDEX(PRECIOS!$B$2:$E$44,MATCH(F710,PRECIOS!$B$2:$B$44,0),4),"")</f>
        <v>2661.36</v>
      </c>
      <c r="H710" s="9">
        <v>18.34</v>
      </c>
      <c r="I710" s="2">
        <f t="shared" si="26"/>
        <v>2.19</v>
      </c>
      <c r="J710" s="15">
        <f>IFERROR(LOOKUP(H710,Masterline!$A$2:$A$34,Masterline!$D$2:$D$34)-(H710-INT(H710))*LOOKUP(H710,Masterline!$A$2:$A$34,Masterline!$E$2:$E$34),"")</f>
        <v>3.49128</v>
      </c>
      <c r="K710" s="28">
        <f t="shared" si="23"/>
        <v>624706.4348</v>
      </c>
      <c r="L710" s="117">
        <f>iferror(E710/(VLOOKUP(C710,'SIEMB. CAMAGUI'!$B$2:$C$103,2,FALSE)*N710*I710/1000),"")</f>
        <v>2.473363775</v>
      </c>
      <c r="M710" s="118">
        <f>IFERROR(K710/VLOOKUP(C710,'SIEMB. CAMAGUI'!$B$2:$C$103,2,FALSE),"")</f>
        <v>0.7808830435</v>
      </c>
      <c r="N710" s="23">
        <v>0.6</v>
      </c>
      <c r="O710" s="71">
        <f>IFERROR(N710*VLOOKUP(C710,'SIEMB. CAMAGUI'!$B$2:$D$103,3,FALSE),"")</f>
        <v>100000</v>
      </c>
      <c r="P710" s="2">
        <v>3.0</v>
      </c>
      <c r="Q710" s="2">
        <f t="shared" si="21"/>
        <v>21.34</v>
      </c>
      <c r="R710" s="15">
        <f>IFERROR(LOOKUP(Q710,Masterline!$A$2:$A$34,Masterline!$D$2:$D$34)-(Q710-INT(Q710))*LOOKUP(Q710,Masterline!$A$2:$A$34,Masterline!$E$2:$E$34),"")</f>
        <v>3.31152</v>
      </c>
      <c r="S710" s="181">
        <f>IFERROR((Q710)*VLOOKUP(C710,'SIEMB. CAMAGUI'!$B$2:$C$103,2,FALSE)*(N710-0.002222*7)*((J710+R710)/2/100)/1000,"")</f>
        <v>339.3801991</v>
      </c>
      <c r="T710" s="173">
        <f t="shared" si="22"/>
        <v>-15.15495023</v>
      </c>
      <c r="U710" s="71">
        <f t="shared" si="25"/>
        <v>11457.11601</v>
      </c>
    </row>
    <row r="711">
      <c r="A711" s="109">
        <v>45789.0</v>
      </c>
      <c r="B711" s="2">
        <v>5.0</v>
      </c>
      <c r="C711" s="2" t="s">
        <v>360</v>
      </c>
      <c r="D711" s="9">
        <v>400.0</v>
      </c>
      <c r="E711" s="9">
        <v>2275.0</v>
      </c>
      <c r="F711" s="2" t="s">
        <v>96</v>
      </c>
      <c r="G711" s="17">
        <f t="array" ref="G711">IFERROR(E711*INDEX(PRECIOS!$B$2:$E$44,MATCH(F711,PRECIOS!$B$2:$B$44,0),4),"")</f>
        <v>2328.69</v>
      </c>
      <c r="H711" s="9">
        <v>18.96</v>
      </c>
      <c r="I711" s="2">
        <f t="shared" si="26"/>
        <v>2.6</v>
      </c>
      <c r="J711" s="15">
        <f>IFERROR(LOOKUP(H711,Masterline!$A$2:$A$34,Masterline!$D$2:$D$34)-(H711-INT(H711))*LOOKUP(H711,Masterline!$A$2:$A$34,Masterline!$E$2:$E$34),"")</f>
        <v>3.42432</v>
      </c>
      <c r="K711" s="28">
        <f t="shared" si="23"/>
        <v>616094.4775</v>
      </c>
      <c r="L711" s="117">
        <f>iferror(E711/(VLOOKUP(C711,'SIEMB. CAMAGUI'!$B$2:$C$103,2,FALSE)*N711*I711/1000),"")</f>
        <v>1.676245211</v>
      </c>
      <c r="M711" s="118">
        <f>IFERROR(K711/VLOOKUP(C711,'SIEMB. CAMAGUI'!$B$2:$C$103,2,FALSE),"")</f>
        <v>0.8497854863</v>
      </c>
      <c r="N711" s="23">
        <v>0.72</v>
      </c>
      <c r="O711" s="71">
        <f>IFERROR(N711*VLOOKUP(C711,'SIEMB. CAMAGUI'!$B$2:$D$103,3,FALSE),"")</f>
        <v>124285.7143</v>
      </c>
      <c r="P711" s="2">
        <v>3.0</v>
      </c>
      <c r="Q711" s="2">
        <f t="shared" si="21"/>
        <v>21.96</v>
      </c>
      <c r="R711" s="15">
        <f>IFERROR(LOOKUP(Q711,Masterline!$A$2:$A$34,Masterline!$D$2:$D$34)-(Q711-INT(Q711))*LOOKUP(Q711,Masterline!$A$2:$A$34,Masterline!$E$2:$E$34),"")</f>
        <v>3.26688</v>
      </c>
      <c r="S711" s="181">
        <f>IFERROR((Q711)*VLOOKUP(C711,'SIEMB. CAMAGUI'!$B$2:$C$103,2,FALSE)*(N711-0.002222*7)*((J711+R711)/2/100)/1000,"")</f>
        <v>375.2252583</v>
      </c>
      <c r="T711" s="173">
        <f t="shared" si="22"/>
        <v>-6.193685417</v>
      </c>
      <c r="U711" s="71">
        <f t="shared" si="25"/>
        <v>11681.15129</v>
      </c>
    </row>
    <row r="712">
      <c r="A712" s="109">
        <v>45789.0</v>
      </c>
      <c r="B712" s="2">
        <v>6.0</v>
      </c>
      <c r="C712" s="2" t="s">
        <v>361</v>
      </c>
      <c r="D712" s="9">
        <v>675.0</v>
      </c>
      <c r="E712" s="9">
        <v>4200.0</v>
      </c>
      <c r="F712" s="2" t="s">
        <v>96</v>
      </c>
      <c r="G712" s="17">
        <f t="array" ref="G712">IFERROR(E712*INDEX(PRECIOS!$B$2:$E$44,MATCH(F712,PRECIOS!$B$2:$B$44,0),4),"")</f>
        <v>4299.12</v>
      </c>
      <c r="H712" s="9">
        <v>18.61</v>
      </c>
      <c r="I712" s="2">
        <f t="shared" si="26"/>
        <v>2.61</v>
      </c>
      <c r="J712" s="15">
        <f>IFERROR(LOOKUP(H712,Masterline!$A$2:$A$34,Masterline!$D$2:$D$34)-(H712-INT(H712))*LOOKUP(H712,Masterline!$A$2:$A$34,Masterline!$E$2:$E$34),"")</f>
        <v>3.46212</v>
      </c>
      <c r="K712" s="28">
        <f t="shared" si="23"/>
        <v>1047647.746</v>
      </c>
      <c r="L712" s="117">
        <f>iferror(E712/(VLOOKUP(C712,'SIEMB. CAMAGUI'!$B$2:$C$103,2,FALSE)*N712*I712/1000),"")</f>
        <v>1.739670705</v>
      </c>
      <c r="M712" s="118">
        <f>IFERROR(K712/VLOOKUP(C712,'SIEMB. CAMAGUI'!$B$2:$C$103,2,FALSE),"")</f>
        <v>0.8381181967</v>
      </c>
      <c r="N712" s="23">
        <v>0.74</v>
      </c>
      <c r="O712" s="71">
        <f>IFERROR(N712*VLOOKUP(C712,'SIEMB. CAMAGUI'!$B$2:$D$103,3,FALSE),"")</f>
        <v>105714.2857</v>
      </c>
      <c r="P712" s="2">
        <v>3.0</v>
      </c>
      <c r="Q712" s="2">
        <f t="shared" si="21"/>
        <v>21.61</v>
      </c>
      <c r="R712" s="15">
        <f>IFERROR(LOOKUP(Q712,Masterline!$A$2:$A$34,Masterline!$D$2:$D$34)-(Q712-INT(Q712))*LOOKUP(Q712,Masterline!$A$2:$A$34,Masterline!$E$2:$E$34),"")</f>
        <v>3.29208</v>
      </c>
      <c r="S712" s="181">
        <f>IFERROR((Q712)*VLOOKUP(C712,'SIEMB. CAMAGUI'!$B$2:$C$103,2,FALSE)*(N712-0.002222*7)*((J712+R712)/2/100)/1000,"")</f>
        <v>660.8679942</v>
      </c>
      <c r="T712" s="173">
        <f t="shared" si="22"/>
        <v>-3.533001449</v>
      </c>
      <c r="U712" s="71">
        <f t="shared" si="25"/>
        <v>19496.72455</v>
      </c>
    </row>
    <row r="713">
      <c r="A713" s="109">
        <v>45796.0</v>
      </c>
      <c r="B713" s="2">
        <v>1.0</v>
      </c>
      <c r="C713" s="2" t="s">
        <v>362</v>
      </c>
      <c r="D713" s="9">
        <v>375.0</v>
      </c>
      <c r="E713" s="9">
        <v>1800.0</v>
      </c>
      <c r="F713" s="18" t="s">
        <v>99</v>
      </c>
      <c r="G713" s="17">
        <f t="array" ref="G713">IFERROR(E713*INDEX(PRECIOS!$B$2:$E$44,MATCH(F713,PRECIOS!$B$2:$B$44,0),4),"")</f>
        <v>2221.92</v>
      </c>
      <c r="H713" s="9">
        <v>4.59</v>
      </c>
      <c r="I713" s="2">
        <f t="shared" si="26"/>
        <v>2.38</v>
      </c>
      <c r="J713" s="15">
        <f>IFERROR(LOOKUP(H713,Masterline!$A$2:$A$34,Masterline!$D$2:$D$34)-(H713-INT(H713))*LOOKUP(H713,Masterline!$A$2:$A$34,Masterline!$E$2:$E$34),"")</f>
        <v>7.91112</v>
      </c>
      <c r="K713" s="28">
        <f t="shared" si="23"/>
        <v>1032715.297</v>
      </c>
      <c r="L713" s="117">
        <f>iferror(E713/(VLOOKUP(C713,'SIEMB. CAMAGUI'!$B$2:$C$103,2,FALSE)*N713*I713/1000),"")</f>
        <v>0.8403361345</v>
      </c>
      <c r="M713" s="118">
        <f>IFERROR(K713/VLOOKUP(C713,'SIEMB. CAMAGUI'!$B$2:$C$103,2,FALSE),"")</f>
        <v>0.8605960808</v>
      </c>
      <c r="N713" s="23">
        <v>0.75</v>
      </c>
      <c r="O713" s="71">
        <f>IFERROR(N713*VLOOKUP(C713,'SIEMB. CAMAGUI'!$B$2:$D$103,3,FALSE),"")</f>
        <v>109890.1099</v>
      </c>
      <c r="P713" s="2">
        <v>2.5</v>
      </c>
      <c r="Q713" s="2">
        <f t="shared" si="21"/>
        <v>7.09</v>
      </c>
      <c r="R713" s="15">
        <f>IFERROR(LOOKUP(Q713,Masterline!$A$2:$A$34,Masterline!$D$2:$D$34)-(Q713-INT(Q713))*LOOKUP(Q713,Masterline!$A$2:$A$34,Masterline!$E$2:$E$34),"")</f>
        <v>6.29184</v>
      </c>
      <c r="S713" s="181">
        <f>IFERROR((Q713)*VLOOKUP(C713,'SIEMB. CAMAGUI'!$B$2:$C$103,2,FALSE)*(N713-0.002222*7)*((J713+R713)/2/100)/1000,"")</f>
        <v>443.7478066</v>
      </c>
      <c r="T713" s="173">
        <f t="shared" si="22"/>
        <v>17.18695165</v>
      </c>
      <c r="U713" s="71">
        <f t="shared" si="25"/>
        <v>4740.163213</v>
      </c>
    </row>
    <row r="714">
      <c r="A714" s="109">
        <v>45796.0</v>
      </c>
      <c r="B714" s="2">
        <v>3.0</v>
      </c>
      <c r="C714" s="2" t="s">
        <v>364</v>
      </c>
      <c r="D714" s="9">
        <v>250.0</v>
      </c>
      <c r="E714" s="9">
        <v>1275.0</v>
      </c>
      <c r="F714" s="18" t="s">
        <v>99</v>
      </c>
      <c r="G714" s="17">
        <f t="array" ref="G714">IFERROR(E714*INDEX(PRECIOS!$B$2:$E$44,MATCH(F714,PRECIOS!$B$2:$B$44,0),4),"")</f>
        <v>1573.86</v>
      </c>
      <c r="H714" s="9">
        <v>4.0</v>
      </c>
      <c r="I714" s="2">
        <f t="shared" si="26"/>
        <v>2.11</v>
      </c>
      <c r="J714" s="15">
        <f>IFERROR(LOOKUP(H714,Masterline!$A$2:$A$34,Masterline!$D$2:$D$34)-(H714-INT(H714))*LOOKUP(H714,Masterline!$A$2:$A$34,Masterline!$E$2:$E$34),"")</f>
        <v>8.52</v>
      </c>
      <c r="K714" s="28">
        <f t="shared" si="23"/>
        <v>733568.0751</v>
      </c>
      <c r="L714" s="117">
        <f>iferror(E714/(VLOOKUP(C714,'SIEMB. CAMAGUI'!$B$2:$C$103,2,FALSE)*N714*I714/1000),"")</f>
        <v>0.8632362898</v>
      </c>
      <c r="M714" s="118">
        <f>IFERROR(K714/VLOOKUP(C714,'SIEMB. CAMAGUI'!$B$2:$C$103,2,FALSE),"")</f>
        <v>0.7335680751</v>
      </c>
      <c r="N714" s="23">
        <v>0.7</v>
      </c>
      <c r="O714" s="71">
        <f>IFERROR(N714*VLOOKUP(C714,'SIEMB. CAMAGUI'!$B$2:$D$103,3,FALSE),"")</f>
        <v>100000</v>
      </c>
      <c r="P714" s="2">
        <v>2.5</v>
      </c>
      <c r="Q714" s="2">
        <f t="shared" si="21"/>
        <v>6.5</v>
      </c>
      <c r="R714" s="15">
        <f>IFERROR(LOOKUP(Q714,Masterline!$A$2:$A$34,Masterline!$D$2:$D$34)-(Q714-INT(Q714))*LOOKUP(Q714,Masterline!$A$2:$A$34,Masterline!$E$2:$E$34),"")</f>
        <v>6.594</v>
      </c>
      <c r="S714" s="181">
        <f>IFERROR((Q714)*VLOOKUP(C714,'SIEMB. CAMAGUI'!$B$2:$C$103,2,FALSE)*(N714-0.002222*7)*((J714+R714)/2/100)/1000,"")</f>
        <v>336.2032974</v>
      </c>
      <c r="T714" s="173">
        <f t="shared" si="22"/>
        <v>21.55082436</v>
      </c>
      <c r="U714" s="71">
        <f t="shared" si="25"/>
        <v>2934.2723</v>
      </c>
    </row>
    <row r="715">
      <c r="A715" s="109">
        <v>45796.0</v>
      </c>
      <c r="B715" s="2">
        <v>4.0</v>
      </c>
      <c r="C715" s="2" t="s">
        <v>358</v>
      </c>
      <c r="D715" s="9">
        <v>400.0</v>
      </c>
      <c r="E715" s="9">
        <v>2725.0</v>
      </c>
      <c r="F715" s="2" t="s">
        <v>96</v>
      </c>
      <c r="G715" s="17">
        <f t="array" ref="G715">IFERROR(E715*INDEX(PRECIOS!$B$2:$E$44,MATCH(F715,PRECIOS!$B$2:$B$44,0),4),"")</f>
        <v>2789.31</v>
      </c>
      <c r="H715" s="9">
        <v>22.06</v>
      </c>
      <c r="I715" s="2">
        <f t="shared" si="26"/>
        <v>3.72</v>
      </c>
      <c r="J715" s="15">
        <f>IFERROR(LOOKUP(H715,Masterline!$A$2:$A$34,Masterline!$D$2:$D$34)-(H715-INT(H715))*LOOKUP(H715,Masterline!$A$2:$A$34,Masterline!$E$2:$E$34),"")</f>
        <v>3.24696</v>
      </c>
      <c r="K715" s="28">
        <f t="shared" si="23"/>
        <v>558441.3197</v>
      </c>
      <c r="L715" s="117">
        <f>iferror(E715/(VLOOKUP(C715,'SIEMB. CAMAGUI'!$B$2:$C$103,2,FALSE)*N715*I715/1000),"")</f>
        <v>1.52609767</v>
      </c>
      <c r="M715" s="118">
        <f>IFERROR(K715/VLOOKUP(C715,'SIEMB. CAMAGUI'!$B$2:$C$103,2,FALSE),"")</f>
        <v>0.6980516496</v>
      </c>
      <c r="N715" s="23">
        <v>0.6</v>
      </c>
      <c r="O715" s="71">
        <f>IFERROR(N715*VLOOKUP(C715,'SIEMB. CAMAGUI'!$B$2:$D$103,3,FALSE),"")</f>
        <v>100000</v>
      </c>
      <c r="P715" s="2">
        <v>3.0</v>
      </c>
      <c r="Q715" s="2">
        <f t="shared" si="21"/>
        <v>25.06</v>
      </c>
      <c r="R715" s="15">
        <f>IFERROR(LOOKUP(Q715,Masterline!$A$2:$A$34,Masterline!$D$2:$D$34)-(Q715-INT(Q715))*LOOKUP(Q715,Masterline!$A$2:$A$34,Masterline!$E$2:$E$34),"")</f>
        <v>3.18552</v>
      </c>
      <c r="S715" s="181">
        <f>IFERROR((Q715)*VLOOKUP(C715,'SIEMB. CAMAGUI'!$B$2:$C$103,2,FALSE)*(N715-0.002222*7)*((J715+R715)/2/100)/1000,"")</f>
        <v>376.8459855</v>
      </c>
      <c r="T715" s="173">
        <f t="shared" si="22"/>
        <v>-5.788503616</v>
      </c>
      <c r="U715" s="71">
        <f t="shared" si="25"/>
        <v>12319.21551</v>
      </c>
    </row>
    <row r="716">
      <c r="A716" s="109">
        <v>45796.0</v>
      </c>
      <c r="B716" s="2">
        <v>5.0</v>
      </c>
      <c r="C716" s="2" t="s">
        <v>360</v>
      </c>
      <c r="D716" s="9">
        <v>375.0</v>
      </c>
      <c r="E716" s="9">
        <v>2775.0</v>
      </c>
      <c r="F716" s="2" t="s">
        <v>96</v>
      </c>
      <c r="G716" s="17">
        <f t="array" ref="G716">IFERROR(E716*INDEX(PRECIOS!$B$2:$E$44,MATCH(F716,PRECIOS!$B$2:$B$44,0),4),"")</f>
        <v>2840.49</v>
      </c>
      <c r="H716" s="9">
        <v>21.76</v>
      </c>
      <c r="I716" s="2">
        <f t="shared" si="26"/>
        <v>2.8</v>
      </c>
      <c r="J716" s="15">
        <f>IFERROR(LOOKUP(H716,Masterline!$A$2:$A$34,Masterline!$D$2:$D$34)-(H716-INT(H716))*LOOKUP(H716,Masterline!$A$2:$A$34,Masterline!$E$2:$E$34),"")</f>
        <v>3.28128</v>
      </c>
      <c r="K716" s="28">
        <f t="shared" si="23"/>
        <v>525205.2822</v>
      </c>
      <c r="L716" s="117">
        <f>iferror(E716/(VLOOKUP(C716,'SIEMB. CAMAGUI'!$B$2:$C$103,2,FALSE)*N716*I716/1000),"")</f>
        <v>2.316940803</v>
      </c>
      <c r="M716" s="118">
        <f>IFERROR(K716/VLOOKUP(C716,'SIEMB. CAMAGUI'!$B$2:$C$103,2,FALSE),"")</f>
        <v>0.7244210788</v>
      </c>
      <c r="N716" s="23">
        <v>0.59</v>
      </c>
      <c r="O716" s="71">
        <f>IFERROR(N716*VLOOKUP(C716,'SIEMB. CAMAGUI'!$B$2:$D$103,3,FALSE),"")</f>
        <v>101845.2381</v>
      </c>
      <c r="P716" s="2">
        <v>3.0</v>
      </c>
      <c r="Q716" s="2">
        <f t="shared" si="21"/>
        <v>24.76</v>
      </c>
      <c r="R716" s="15">
        <f>IFERROR(LOOKUP(Q716,Masterline!$A$2:$A$34,Masterline!$D$2:$D$34)-(Q716-INT(Q716))*LOOKUP(Q716,Masterline!$A$2:$A$34,Masterline!$E$2:$E$34),"")</f>
        <v>3.12528</v>
      </c>
      <c r="S716" s="181">
        <f>IFERROR((Q716)*VLOOKUP(C716,'SIEMB. CAMAGUI'!$B$2:$C$103,2,FALSE)*(N716-0.002222*7)*((J716+R716)/2/100)/1000,"")</f>
        <v>330.3183943</v>
      </c>
      <c r="T716" s="173">
        <f t="shared" si="22"/>
        <v>-11.17040141</v>
      </c>
      <c r="U716" s="71">
        <f t="shared" si="25"/>
        <v>11428.46694</v>
      </c>
    </row>
    <row r="717">
      <c r="A717" s="109">
        <v>45796.0</v>
      </c>
      <c r="B717" s="2">
        <v>6.0</v>
      </c>
      <c r="C717" s="2" t="s">
        <v>361</v>
      </c>
      <c r="D717" s="9">
        <v>475.0</v>
      </c>
      <c r="E717" s="9">
        <v>2875.0</v>
      </c>
      <c r="F717" s="2" t="s">
        <v>96</v>
      </c>
      <c r="G717" s="17">
        <f t="array" ref="G717">IFERROR(E717*INDEX(PRECIOS!$B$2:$E$44,MATCH(F717,PRECIOS!$B$2:$B$44,0),4),"")</f>
        <v>2942.85</v>
      </c>
      <c r="H717" s="9">
        <v>21.05</v>
      </c>
      <c r="I717" s="2">
        <f t="shared" si="26"/>
        <v>2.44</v>
      </c>
      <c r="J717" s="15">
        <f>IFERROR(LOOKUP(H717,Masterline!$A$2:$A$34,Masterline!$D$2:$D$34)-(H717-INT(H717))*LOOKUP(H717,Masterline!$A$2:$A$34,Masterline!$E$2:$E$34),"")</f>
        <v>3.3324</v>
      </c>
      <c r="K717" s="28">
        <f t="shared" si="23"/>
        <v>677149.2217</v>
      </c>
      <c r="L717" s="117">
        <f>iferror(E717/(VLOOKUP(C717,'SIEMB. CAMAGUI'!$B$2:$C$103,2,FALSE)*N717*I717/1000),"")</f>
        <v>1.885245902</v>
      </c>
      <c r="M717" s="118">
        <f>IFERROR(K717/VLOOKUP(C717,'SIEMB. CAMAGUI'!$B$2:$C$103,2,FALSE),"")</f>
        <v>0.5417193774</v>
      </c>
      <c r="N717" s="23">
        <v>0.5</v>
      </c>
      <c r="O717" s="71">
        <f>IFERROR(N717*VLOOKUP(C717,'SIEMB. CAMAGUI'!$B$2:$D$103,3,FALSE),"")</f>
        <v>71428.57143</v>
      </c>
      <c r="P717" s="2">
        <v>3.0</v>
      </c>
      <c r="Q717" s="2">
        <f t="shared" si="21"/>
        <v>24.05</v>
      </c>
      <c r="R717" s="15">
        <f>IFERROR(LOOKUP(Q717,Masterline!$A$2:$A$34,Masterline!$D$2:$D$34)-(Q717-INT(Q717))*LOOKUP(Q717,Masterline!$A$2:$A$34,Masterline!$E$2:$E$34),"")</f>
        <v>3.1764</v>
      </c>
      <c r="S717" s="181">
        <f>IFERROR((Q717)*VLOOKUP(C717,'SIEMB. CAMAGUI'!$B$2:$C$103,2,FALSE)*(N717-0.002222*7)*((J717+R717)/2/100)/1000,"")</f>
        <v>473.9596819</v>
      </c>
      <c r="T717" s="173">
        <f t="shared" si="22"/>
        <v>-0.260079529</v>
      </c>
      <c r="U717" s="71">
        <f t="shared" si="25"/>
        <v>14253.99112</v>
      </c>
    </row>
    <row r="718">
      <c r="A718" s="109">
        <v>45803.0</v>
      </c>
      <c r="B718" s="2">
        <v>1.0</v>
      </c>
      <c r="C718" s="2" t="s">
        <v>362</v>
      </c>
      <c r="D718" s="9">
        <v>400.0</v>
      </c>
      <c r="E718" s="9">
        <v>2625.0</v>
      </c>
      <c r="F718" s="2" t="s">
        <v>96</v>
      </c>
      <c r="G718" s="17">
        <f t="array" ref="G718">IFERROR(E718*INDEX(PRECIOS!$B$2:$E$44,MATCH(F718,PRECIOS!$B$2:$B$44,0),4),"")</f>
        <v>2686.95</v>
      </c>
      <c r="H718" s="9">
        <v>7.35</v>
      </c>
      <c r="I718" s="2">
        <f t="shared" si="26"/>
        <v>2.76</v>
      </c>
      <c r="J718" s="15">
        <f>IFERROR(LOOKUP(H718,Masterline!$A$2:$A$34,Masterline!$D$2:$D$34)-(H718-INT(H718))*LOOKUP(H718,Masterline!$A$2:$A$34,Masterline!$E$2:$E$34),"")</f>
        <v>6.1296</v>
      </c>
      <c r="K718" s="28">
        <f t="shared" si="23"/>
        <v>887851.8779</v>
      </c>
      <c r="L718" s="117">
        <f>iferror(E718/(VLOOKUP(C718,'SIEMB. CAMAGUI'!$B$2:$C$103,2,FALSE)*N718*I718/1000),"")</f>
        <v>1.219342252</v>
      </c>
      <c r="M718" s="118">
        <f>IFERROR(K718/VLOOKUP(C718,'SIEMB. CAMAGUI'!$B$2:$C$103,2,FALSE),"")</f>
        <v>0.7398765649</v>
      </c>
      <c r="N718" s="23">
        <v>0.65</v>
      </c>
      <c r="O718" s="71">
        <f>IFERROR(N718*VLOOKUP(C718,'SIEMB. CAMAGUI'!$B$2:$D$103,3,FALSE),"")</f>
        <v>95238.09524</v>
      </c>
      <c r="P718" s="2">
        <v>3.0</v>
      </c>
      <c r="Q718" s="2">
        <f t="shared" si="21"/>
        <v>10.35</v>
      </c>
      <c r="R718" s="15">
        <f>IFERROR(LOOKUP(Q718,Masterline!$A$2:$A$34,Masterline!$D$2:$D$34)-(Q718-INT(Q718))*LOOKUP(Q718,Masterline!$A$2:$A$34,Masterline!$E$2:$E$34),"")</f>
        <v>4.7604</v>
      </c>
      <c r="S718" s="181">
        <f>IFERROR((Q718)*VLOOKUP(C718,'SIEMB. CAMAGUI'!$B$2:$C$103,2,FALSE)*(N718-0.002222*7)*((J718+R718)/2/100)/1000,"")</f>
        <v>429.056162</v>
      </c>
      <c r="T718" s="173">
        <f t="shared" si="22"/>
        <v>7.264040494</v>
      </c>
      <c r="U718" s="71">
        <f t="shared" si="25"/>
        <v>6525.711303</v>
      </c>
    </row>
    <row r="719">
      <c r="A719" s="109">
        <v>45803.0</v>
      </c>
      <c r="B719" s="2">
        <v>2.0</v>
      </c>
      <c r="C719" s="2" t="s">
        <v>365</v>
      </c>
      <c r="D719" s="9">
        <v>150.0</v>
      </c>
      <c r="E719" s="9">
        <v>325.0</v>
      </c>
      <c r="F719" s="2" t="s">
        <v>96</v>
      </c>
      <c r="G719" s="17">
        <f t="array" ref="G719">IFERROR(E719*INDEX(PRECIOS!$B$2:$E$44,MATCH(F719,PRECIOS!$B$2:$B$44,0),4),"")</f>
        <v>332.67</v>
      </c>
      <c r="H719" s="9">
        <v>6.95</v>
      </c>
      <c r="I719" s="2">
        <f t="shared" si="26"/>
        <v>0</v>
      </c>
      <c r="J719" s="15">
        <f>IFERROR(LOOKUP(H719,Masterline!$A$2:$A$34,Masterline!$D$2:$D$34)-(H719-INT(H719))*LOOKUP(H719,Masterline!$A$2:$A$34,Masterline!$E$2:$E$34),"")</f>
        <v>6.3294</v>
      </c>
      <c r="K719" s="28">
        <f t="shared" si="23"/>
        <v>340991.7814</v>
      </c>
      <c r="L719" s="117" t="str">
        <f>iferror(E719/(VLOOKUP(C719,'SIEMB. CAMAGUI'!$B$2:$C$103,2,FALSE)*N719*I719/1000),"")</f>
        <v/>
      </c>
      <c r="M719" s="118">
        <f>IFERROR(K719/VLOOKUP(C719,'SIEMB. CAMAGUI'!$B$2:$C$103,2,FALSE),"")</f>
        <v>0.6819835628</v>
      </c>
      <c r="N719" s="23">
        <v>0.85</v>
      </c>
      <c r="O719" s="71">
        <f>IFERROR(N719*VLOOKUP(C719,'SIEMB. CAMAGUI'!$B$2:$D$103,3,FALSE),"")</f>
        <v>70833.33333</v>
      </c>
      <c r="P719" s="2">
        <v>3.0</v>
      </c>
      <c r="Q719" s="2">
        <f t="shared" si="21"/>
        <v>9.95</v>
      </c>
      <c r="R719" s="15">
        <f>IFERROR(LOOKUP(Q719,Masterline!$A$2:$A$34,Masterline!$D$2:$D$34)-(Q719-INT(Q719))*LOOKUP(Q719,Masterline!$A$2:$A$34,Masterline!$E$2:$E$34),"")</f>
        <v>5.0304</v>
      </c>
      <c r="S719" s="181">
        <f>IFERROR((Q719)*VLOOKUP(C719,'SIEMB. CAMAGUI'!$B$2:$C$103,2,FALSE)*(N719-0.002222*7)*((J719+R719)/2/100)/1000,"")</f>
        <v>235.7935993</v>
      </c>
      <c r="T719" s="173">
        <f t="shared" si="22"/>
        <v>21.44839983</v>
      </c>
      <c r="U719" s="71">
        <f t="shared" si="25"/>
        <v>2369.892881</v>
      </c>
    </row>
    <row r="720">
      <c r="A720" s="109">
        <v>45803.0</v>
      </c>
      <c r="B720" s="2">
        <v>3.0</v>
      </c>
      <c r="C720" s="2" t="s">
        <v>364</v>
      </c>
      <c r="D720" s="9">
        <v>350.0</v>
      </c>
      <c r="E720" s="9">
        <v>2100.0</v>
      </c>
      <c r="F720" s="2" t="s">
        <v>96</v>
      </c>
      <c r="G720" s="17">
        <f t="array" ref="G720">IFERROR(E720*INDEX(PRECIOS!$B$2:$E$44,MATCH(F720,PRECIOS!$B$2:$B$44,0),4),"")</f>
        <v>2149.56</v>
      </c>
      <c r="H720" s="9">
        <v>6.3</v>
      </c>
      <c r="I720" s="2">
        <f t="shared" si="26"/>
        <v>2.3</v>
      </c>
      <c r="J720" s="15">
        <f>IFERROR(LOOKUP(H720,Masterline!$A$2:$A$34,Masterline!$D$2:$D$34)-(H720-INT(H720))*LOOKUP(H720,Masterline!$A$2:$A$34,Masterline!$E$2:$E$34),"")</f>
        <v>6.7116</v>
      </c>
      <c r="K720" s="28">
        <f t="shared" si="23"/>
        <v>827754.2696</v>
      </c>
      <c r="L720" s="117">
        <f>iferror(E720/(VLOOKUP(C720,'SIEMB. CAMAGUI'!$B$2:$C$103,2,FALSE)*N720*I720/1000),"")</f>
        <v>1.449275362</v>
      </c>
      <c r="M720" s="118">
        <f>IFERROR(K720/VLOOKUP(C720,'SIEMB. CAMAGUI'!$B$2:$C$103,2,FALSE),"")</f>
        <v>0.8277542696</v>
      </c>
      <c r="N720" s="23">
        <v>0.63</v>
      </c>
      <c r="O720" s="71">
        <f>IFERROR(N720*VLOOKUP(C720,'SIEMB. CAMAGUI'!$B$2:$D$103,3,FALSE),"")</f>
        <v>90000</v>
      </c>
      <c r="P720" s="2">
        <v>3.5</v>
      </c>
      <c r="Q720" s="2">
        <f t="shared" si="21"/>
        <v>9.8</v>
      </c>
      <c r="R720" s="15">
        <f>IFERROR(LOOKUP(Q720,Masterline!$A$2:$A$34,Masterline!$D$2:$D$34)-(Q720-INT(Q720))*LOOKUP(Q720,Masterline!$A$2:$A$34,Masterline!$E$2:$E$34),"")</f>
        <v>5.0736</v>
      </c>
      <c r="S720" s="181">
        <f>IFERROR((Q720)*VLOOKUP(C720,'SIEMB. CAMAGUI'!$B$2:$C$103,2,FALSE)*(N720-0.002222*7)*((J720+R720)/2/100)/1000,"")</f>
        <v>354.827081</v>
      </c>
      <c r="T720" s="173">
        <f t="shared" si="22"/>
        <v>1.20677024</v>
      </c>
      <c r="U720" s="71">
        <f t="shared" si="25"/>
        <v>5214.851898</v>
      </c>
    </row>
    <row r="721">
      <c r="A721" s="109">
        <v>45803.0</v>
      </c>
      <c r="B721" s="2">
        <v>4.0</v>
      </c>
      <c r="C721" s="2" t="s">
        <v>358</v>
      </c>
      <c r="D721" s="9">
        <v>375.0</v>
      </c>
      <c r="E721" s="9">
        <v>2675.0</v>
      </c>
      <c r="F721" s="2" t="s">
        <v>96</v>
      </c>
      <c r="G721" s="17">
        <f t="array" ref="G721">IFERROR(E721*INDEX(PRECIOS!$B$2:$E$44,MATCH(F721,PRECIOS!$B$2:$B$44,0),4),"")</f>
        <v>2738.13</v>
      </c>
      <c r="H721" s="9">
        <v>26.15</v>
      </c>
      <c r="I721" s="2">
        <f t="shared" si="26"/>
        <v>4.09</v>
      </c>
      <c r="J721" s="15">
        <f>IFERROR(LOOKUP(H721,Masterline!$A$2:$A$34,Masterline!$D$2:$D$34)-(H721-INT(H721))*LOOKUP(H721,Masterline!$A$2:$A$34,Masterline!$E$2:$E$34),"")</f>
        <v>3.0576</v>
      </c>
      <c r="K721" s="28">
        <f t="shared" si="23"/>
        <v>469006.5466</v>
      </c>
      <c r="L721" s="117">
        <f>iferror(E721/(VLOOKUP(C721,'SIEMB. CAMAGUI'!$B$2:$C$103,2,FALSE)*N721*I721/1000),"")</f>
        <v>1.362571312</v>
      </c>
      <c r="M721" s="118">
        <f>IFERROR(K721/VLOOKUP(C721,'SIEMB. CAMAGUI'!$B$2:$C$103,2,FALSE),"")</f>
        <v>0.5862581832</v>
      </c>
      <c r="N721" s="23">
        <v>0.6</v>
      </c>
      <c r="O721" s="71">
        <f>IFERROR(N721*VLOOKUP(C721,'SIEMB. CAMAGUI'!$B$2:$D$103,3,FALSE),"")</f>
        <v>100000</v>
      </c>
      <c r="P721" s="2">
        <v>3.0</v>
      </c>
      <c r="Q721" s="2">
        <f t="shared" si="21"/>
        <v>29.15</v>
      </c>
      <c r="R721" s="15">
        <f>IFERROR(LOOKUP(Q721,Masterline!$A$2:$A$34,Masterline!$D$2:$D$34)-(Q721-INT(Q721))*LOOKUP(Q721,Masterline!$A$2:$A$34,Masterline!$E$2:$E$34),"")</f>
        <v>2.7522</v>
      </c>
      <c r="S721" s="181">
        <f>IFERROR((Q721)*VLOOKUP(C721,'SIEMB. CAMAGUI'!$B$2:$C$103,2,FALSE)*(N721-0.002222*7)*((J721+R721)/2/100)/1000,"")</f>
        <v>395.9169756</v>
      </c>
      <c r="T721" s="173">
        <f t="shared" si="22"/>
        <v>5.229243909</v>
      </c>
      <c r="U721" s="71">
        <f t="shared" si="25"/>
        <v>12264.52119</v>
      </c>
    </row>
    <row r="722">
      <c r="A722" s="109">
        <v>45803.0</v>
      </c>
      <c r="B722" s="2">
        <v>5.0</v>
      </c>
      <c r="C722" s="2" t="s">
        <v>360</v>
      </c>
      <c r="D722" s="9">
        <v>350.0</v>
      </c>
      <c r="E722" s="9">
        <v>2475.0</v>
      </c>
      <c r="F722" s="2" t="s">
        <v>96</v>
      </c>
      <c r="G722" s="17">
        <f t="array" ref="G722">IFERROR(E722*INDEX(PRECIOS!$B$2:$E$44,MATCH(F722,PRECIOS!$B$2:$B$44,0),4),"")</f>
        <v>2533.41</v>
      </c>
      <c r="H722" s="9">
        <v>24.21</v>
      </c>
      <c r="I722" s="2">
        <f t="shared" si="26"/>
        <v>2.45</v>
      </c>
      <c r="J722" s="15">
        <f>IFERROR(LOOKUP(H722,Masterline!$A$2:$A$34,Masterline!$D$2:$D$34)-(H722-INT(H722))*LOOKUP(H722,Masterline!$A$2:$A$34,Masterline!$E$2:$E$34),"")</f>
        <v>3.16488</v>
      </c>
      <c r="K722" s="28">
        <f t="shared" si="23"/>
        <v>456789.3891</v>
      </c>
      <c r="L722" s="117">
        <f>iferror(E722/(VLOOKUP(C722,'SIEMB. CAMAGUI'!$B$2:$C$103,2,FALSE)*N722*I722/1000),"")</f>
        <v>2.36166939</v>
      </c>
      <c r="M722" s="118">
        <f>IFERROR(K722/VLOOKUP(C722,'SIEMB. CAMAGUI'!$B$2:$C$103,2,FALSE),"")</f>
        <v>0.6300543298</v>
      </c>
      <c r="N722" s="23">
        <v>0.59</v>
      </c>
      <c r="O722" s="71">
        <f>IFERROR(N722*VLOOKUP(C722,'SIEMB. CAMAGUI'!$B$2:$D$103,3,FALSE),"")</f>
        <v>101845.2381</v>
      </c>
      <c r="P722" s="2">
        <v>3.0</v>
      </c>
      <c r="Q722" s="2">
        <f t="shared" si="21"/>
        <v>27.21</v>
      </c>
      <c r="R722" s="15">
        <f>IFERROR(LOOKUP(Q722,Masterline!$A$2:$A$34,Masterline!$D$2:$D$34)-(Q722-INT(Q722))*LOOKUP(Q722,Masterline!$A$2:$A$34,Masterline!$E$2:$E$34),"")</f>
        <v>2.94888</v>
      </c>
      <c r="S722" s="181">
        <f>IFERROR((Q722)*VLOOKUP(C722,'SIEMB. CAMAGUI'!$B$2:$C$103,2,FALSE)*(N722-0.002222*7)*((J722+R722)/2/100)/1000,"")</f>
        <v>346.4129736</v>
      </c>
      <c r="T722" s="173">
        <f t="shared" si="22"/>
        <v>-0.8967565916</v>
      </c>
      <c r="U722" s="71">
        <f t="shared" si="25"/>
        <v>11058.87111</v>
      </c>
    </row>
    <row r="723">
      <c r="A723" s="109">
        <v>45803.0</v>
      </c>
      <c r="B723" s="2">
        <v>6.0</v>
      </c>
      <c r="C723" s="2" t="s">
        <v>361</v>
      </c>
      <c r="D723" s="9">
        <v>525.0</v>
      </c>
      <c r="E723" s="9">
        <v>3475.0</v>
      </c>
      <c r="F723" s="2" t="s">
        <v>96</v>
      </c>
      <c r="G723" s="17">
        <f t="array" ref="G723">IFERROR(E723*INDEX(PRECIOS!$B$2:$E$44,MATCH(F723,PRECIOS!$B$2:$B$44,0),4),"")</f>
        <v>3557.01</v>
      </c>
      <c r="H723" s="9">
        <v>23.15</v>
      </c>
      <c r="I723" s="2">
        <f t="shared" si="26"/>
        <v>2.1</v>
      </c>
      <c r="J723" s="15">
        <f>IFERROR(LOOKUP(H723,Masterline!$A$2:$A$34,Masterline!$D$2:$D$34)-(H723-INT(H723))*LOOKUP(H723,Masterline!$A$2:$A$34,Masterline!$E$2:$E$34),"")</f>
        <v>3.2634</v>
      </c>
      <c r="K723" s="28">
        <f t="shared" si="23"/>
        <v>694925.101</v>
      </c>
      <c r="L723" s="117">
        <f>iferror(E723/(VLOOKUP(C723,'SIEMB. CAMAGUI'!$B$2:$C$103,2,FALSE)*N723*I723/1000),"")</f>
        <v>2.406926407</v>
      </c>
      <c r="M723" s="118">
        <f>IFERROR(K723/VLOOKUP(C723,'SIEMB. CAMAGUI'!$B$2:$C$103,2,FALSE),"")</f>
        <v>0.5559400808</v>
      </c>
      <c r="N723" s="23">
        <v>0.55</v>
      </c>
      <c r="O723" s="71">
        <f>IFERROR(N723*VLOOKUP(C723,'SIEMB. CAMAGUI'!$B$2:$D$103,3,FALSE),"")</f>
        <v>78571.42857</v>
      </c>
      <c r="P723" s="2">
        <v>3.0</v>
      </c>
      <c r="Q723" s="2">
        <f t="shared" si="21"/>
        <v>26.15</v>
      </c>
      <c r="R723" s="15">
        <f>IFERROR(LOOKUP(Q723,Masterline!$A$2:$A$34,Masterline!$D$2:$D$34)-(Q723-INT(Q723))*LOOKUP(Q723,Masterline!$A$2:$A$34,Masterline!$E$2:$E$34),"")</f>
        <v>3.0576</v>
      </c>
      <c r="S723" s="181">
        <f>IFERROR((Q723)*VLOOKUP(C723,'SIEMB. CAMAGUI'!$B$2:$C$103,2,FALSE)*(N723-0.002222*7)*((J723+R723)/2/100)/1000,"")</f>
        <v>552.1299831</v>
      </c>
      <c r="T723" s="173">
        <f t="shared" si="22"/>
        <v>6.782495767</v>
      </c>
      <c r="U723" s="71">
        <f t="shared" si="25"/>
        <v>16087.51609</v>
      </c>
    </row>
    <row r="724">
      <c r="A724" s="109">
        <v>45810.0</v>
      </c>
      <c r="B724" s="2">
        <v>1.0</v>
      </c>
      <c r="C724" s="2" t="s">
        <v>362</v>
      </c>
      <c r="D724" s="9">
        <v>475.0</v>
      </c>
      <c r="E724" s="9">
        <v>3025.0</v>
      </c>
      <c r="F724" s="2" t="s">
        <v>96</v>
      </c>
      <c r="G724" s="17">
        <f t="array" ref="G724">IFERROR(E724*INDEX(PRECIOS!$B$2:$E$44,MATCH(F724,PRECIOS!$B$2:$B$44,0),4),"")</f>
        <v>3096.39</v>
      </c>
      <c r="H724" s="9">
        <v>9.84</v>
      </c>
      <c r="I724" s="2">
        <f t="shared" si="26"/>
        <v>2.49</v>
      </c>
      <c r="J724" s="15">
        <f>IFERROR(LOOKUP(H724,Masterline!$A$2:$A$34,Masterline!$D$2:$D$34)-(H724-INT(H724))*LOOKUP(H724,Masterline!$A$2:$A$34,Masterline!$E$2:$E$34),"")</f>
        <v>5.06208</v>
      </c>
      <c r="K724" s="28">
        <f t="shared" si="23"/>
        <v>953607.1679</v>
      </c>
      <c r="L724" s="117">
        <f>iferror(E724/(VLOOKUP(C724,'SIEMB. CAMAGUI'!$B$2:$C$103,2,FALSE)*N724*I724/1000),"")</f>
        <v>1.5575121</v>
      </c>
      <c r="M724" s="118">
        <f>IFERROR(K724/VLOOKUP(C724,'SIEMB. CAMAGUI'!$B$2:$C$103,2,FALSE),"")</f>
        <v>0.7946726399</v>
      </c>
      <c r="N724" s="23">
        <v>0.65</v>
      </c>
      <c r="O724" s="71">
        <f>IFERROR(N724*VLOOKUP(C724,'SIEMB. CAMAGUI'!$B$2:$D$103,3,FALSE),"")</f>
        <v>95238.09524</v>
      </c>
      <c r="P724" s="2">
        <v>3.0</v>
      </c>
      <c r="Q724" s="2">
        <f t="shared" si="21"/>
        <v>12.84</v>
      </c>
      <c r="R724" s="15">
        <f>IFERROR(LOOKUP(Q724,Masterline!$A$2:$A$34,Masterline!$D$2:$D$34)-(Q724-INT(Q724))*LOOKUP(Q724,Masterline!$A$2:$A$34,Masterline!$E$2:$E$34),"")</f>
        <v>4.28304</v>
      </c>
      <c r="S724" s="181">
        <f>IFERROR((Q724)*VLOOKUP(C724,'SIEMB. CAMAGUI'!$B$2:$C$103,2,FALSE)*(N724-0.002222*7)*((J724+R724)/2/100)/1000,"")</f>
        <v>456.7681572</v>
      </c>
      <c r="T724" s="173">
        <f t="shared" si="22"/>
        <v>-4.557960692</v>
      </c>
      <c r="U724" s="71">
        <f t="shared" si="25"/>
        <v>9383.494532</v>
      </c>
    </row>
    <row r="725">
      <c r="A725" s="109">
        <v>45810.0</v>
      </c>
      <c r="B725" s="2">
        <v>2.0</v>
      </c>
      <c r="C725" s="2" t="s">
        <v>365</v>
      </c>
      <c r="D725" s="9">
        <v>250.0</v>
      </c>
      <c r="E725" s="9">
        <v>1575.0</v>
      </c>
      <c r="F725" s="2" t="s">
        <v>96</v>
      </c>
      <c r="G725" s="17">
        <f t="array" ref="G725">IFERROR(E725*INDEX(PRECIOS!$B$2:$E$44,MATCH(F725,PRECIOS!$B$2:$B$44,0),4),"")</f>
        <v>1612.17</v>
      </c>
      <c r="H725" s="9">
        <v>10.22</v>
      </c>
      <c r="I725" s="2">
        <f t="shared" si="26"/>
        <v>3.27</v>
      </c>
      <c r="J725" s="15">
        <f>IFERROR(LOOKUP(H725,Masterline!$A$2:$A$34,Masterline!$D$2:$D$34)-(H725-INT(H725))*LOOKUP(H725,Masterline!$A$2:$A$34,Masterline!$E$2:$E$34),"")</f>
        <v>4.78848</v>
      </c>
      <c r="K725" s="28">
        <f t="shared" si="23"/>
        <v>510847.6913</v>
      </c>
      <c r="L725" s="117">
        <f>iferror(E725/(VLOOKUP(C725,'SIEMB. CAMAGUI'!$B$2:$C$103,2,FALSE)*N725*I725/1000),"")</f>
        <v>1.014002897</v>
      </c>
      <c r="M725" s="118">
        <f>IFERROR(K725/VLOOKUP(C725,'SIEMB. CAMAGUI'!$B$2:$C$103,2,FALSE),"")</f>
        <v>1.021695383</v>
      </c>
      <c r="N725" s="23">
        <v>0.95</v>
      </c>
      <c r="O725" s="71">
        <f>IFERROR(N725*VLOOKUP(C725,'SIEMB. CAMAGUI'!$B$2:$D$103,3,FALSE),"")</f>
        <v>79166.66667</v>
      </c>
      <c r="P725" s="2">
        <v>3.0</v>
      </c>
      <c r="Q725" s="2">
        <f t="shared" si="21"/>
        <v>13.22</v>
      </c>
      <c r="R725" s="15">
        <f>IFERROR(LOOKUP(Q725,Masterline!$A$2:$A$34,Masterline!$D$2:$D$34)-(Q725-INT(Q725))*LOOKUP(Q725,Masterline!$A$2:$A$34,Masterline!$E$2:$E$34),"")</f>
        <v>4.21368</v>
      </c>
      <c r="S725" s="181">
        <f>IFERROR((Q725)*VLOOKUP(C725,'SIEMB. CAMAGUI'!$B$2:$C$103,2,FALSE)*(N725-0.002222*7)*((J725+R725)/2/100)/1000,"")</f>
        <v>278.0176709</v>
      </c>
      <c r="T725" s="173">
        <f t="shared" si="22"/>
        <v>7.004417733</v>
      </c>
      <c r="U725" s="71">
        <f t="shared" si="25"/>
        <v>5220.863406</v>
      </c>
    </row>
    <row r="726">
      <c r="A726" s="109">
        <v>45810.0</v>
      </c>
      <c r="B726" s="2">
        <v>3.0</v>
      </c>
      <c r="C726" s="2" t="s">
        <v>364</v>
      </c>
      <c r="D726" s="9">
        <v>400.0</v>
      </c>
      <c r="E726" s="9">
        <v>2575.0</v>
      </c>
      <c r="F726" s="2" t="s">
        <v>96</v>
      </c>
      <c r="G726" s="17">
        <f t="array" ref="G726">IFERROR(E726*INDEX(PRECIOS!$B$2:$E$44,MATCH(F726,PRECIOS!$B$2:$B$44,0),4),"")</f>
        <v>2635.77</v>
      </c>
      <c r="H726" s="9">
        <v>8.95</v>
      </c>
      <c r="I726" s="2">
        <f t="shared" si="26"/>
        <v>2.65</v>
      </c>
      <c r="J726" s="15">
        <f>IFERROR(LOOKUP(H726,Masterline!$A$2:$A$34,Masterline!$D$2:$D$34)-(H726-INT(H726))*LOOKUP(H726,Masterline!$A$2:$A$34,Masterline!$E$2:$E$34),"")</f>
        <v>5.3304</v>
      </c>
      <c r="K726" s="28">
        <f t="shared" si="23"/>
        <v>838449.9743</v>
      </c>
      <c r="L726" s="117">
        <f>iferror(E726/(VLOOKUP(C726,'SIEMB. CAMAGUI'!$B$2:$C$103,2,FALSE)*N726*I726/1000),"")</f>
        <v>1.46120017</v>
      </c>
      <c r="M726" s="118">
        <f>IFERROR(K726/VLOOKUP(C726,'SIEMB. CAMAGUI'!$B$2:$C$103,2,FALSE),"")</f>
        <v>0.8384499743</v>
      </c>
      <c r="N726" s="23">
        <v>0.665</v>
      </c>
      <c r="O726" s="71">
        <f>IFERROR(N726*VLOOKUP(C726,'SIEMB. CAMAGUI'!$B$2:$D$103,3,FALSE),"")</f>
        <v>95000</v>
      </c>
      <c r="P726" s="2">
        <v>3.0</v>
      </c>
      <c r="Q726" s="2">
        <f t="shared" si="21"/>
        <v>11.95</v>
      </c>
      <c r="R726" s="15">
        <f>IFERROR(LOOKUP(Q726,Masterline!$A$2:$A$34,Masterline!$D$2:$D$34)-(Q726-INT(Q726))*LOOKUP(Q726,Masterline!$A$2:$A$34,Masterline!$E$2:$E$34),"")</f>
        <v>4.4256</v>
      </c>
      <c r="S726" s="181">
        <f>IFERROR((Q726)*VLOOKUP(C726,'SIEMB. CAMAGUI'!$B$2:$C$103,2,FALSE)*(N726-0.002222*7)*((J726+R726)/2/100)/1000,"")</f>
        <v>378.5757118</v>
      </c>
      <c r="T726" s="173">
        <f t="shared" si="22"/>
        <v>-5.356072058</v>
      </c>
      <c r="U726" s="71">
        <f t="shared" si="25"/>
        <v>7504.12727</v>
      </c>
    </row>
    <row r="727">
      <c r="A727" s="109">
        <v>45810.0</v>
      </c>
      <c r="B727" s="2">
        <v>5.0</v>
      </c>
      <c r="C727" s="2" t="s">
        <v>360</v>
      </c>
      <c r="E727" s="9">
        <v>350.0</v>
      </c>
      <c r="F727" s="2" t="s">
        <v>96</v>
      </c>
      <c r="G727" s="17">
        <f t="array" ref="G727">IFERROR(E727*INDEX(PRECIOS!$B$2:$E$44,MATCH(F727,PRECIOS!$B$2:$B$44,0),4),"")</f>
        <v>358.26</v>
      </c>
      <c r="I727" s="2">
        <f t="shared" si="26"/>
        <v>-24.21</v>
      </c>
      <c r="J727" s="15" t="str">
        <f>IFERROR(LOOKUP(H727,Masterline!$A$2:$A$34,Masterline!$D$2:$D$34)-(H727-INT(H727))*LOOKUP(H727,Masterline!$A$2:$A$34,Masterline!$E$2:$E$34),"")</f>
        <v/>
      </c>
      <c r="K727" s="28" t="str">
        <f t="shared" si="23"/>
        <v/>
      </c>
      <c r="L727" s="117" t="str">
        <f>iferror(E727/(VLOOKUP(C727,'SIEMB. CAMAGUI'!$B$2:$C$103,2,FALSE)*N727*I727/1000),"")</f>
        <v/>
      </c>
      <c r="M727" s="118">
        <f>IFERROR(K727/VLOOKUP(C727,'SIEMB. CAMAGUI'!$B$2:$C$103,2,FALSE),"")</f>
        <v>0</v>
      </c>
      <c r="N727" s="23">
        <v>0.0</v>
      </c>
      <c r="O727" s="71">
        <f>IFERROR(N727*VLOOKUP(C727,'SIEMB. CAMAGUI'!$B$2:$D$103,3,FALSE),"")</f>
        <v>0</v>
      </c>
      <c r="P727" s="2">
        <v>0.0</v>
      </c>
      <c r="Q727" s="2">
        <f t="shared" si="21"/>
        <v>0</v>
      </c>
      <c r="R727" s="15" t="str">
        <f>IFERROR(LOOKUP(Q727,Masterline!$A$2:$A$34,Masterline!$D$2:$D$34)-(Q727-INT(Q727))*LOOKUP(Q727,Masterline!$A$2:$A$34,Masterline!$E$2:$E$34),"")</f>
        <v/>
      </c>
      <c r="S727" s="181">
        <f>IFERROR((Q727)*VLOOKUP(C727,'SIEMB. CAMAGUI'!$B$2:$C$103,2,FALSE)*(N727-0.002222*7)*((J727+R727)/2/100)/1000,"")</f>
        <v>0</v>
      </c>
      <c r="T727" s="173">
        <f t="shared" si="22"/>
        <v>0</v>
      </c>
      <c r="U727" s="71">
        <f t="shared" si="25"/>
        <v>0</v>
      </c>
    </row>
    <row r="728">
      <c r="A728" s="109">
        <v>45810.0</v>
      </c>
      <c r="B728" s="2">
        <v>6.0</v>
      </c>
      <c r="C728" s="2" t="s">
        <v>361</v>
      </c>
      <c r="E728" s="9">
        <v>1575.0</v>
      </c>
      <c r="F728" s="2" t="s">
        <v>96</v>
      </c>
      <c r="G728" s="17">
        <f t="array" ref="G728">IFERROR(E728*INDEX(PRECIOS!$B$2:$E$44,MATCH(F728,PRECIOS!$B$2:$B$44,0),4),"")</f>
        <v>1612.17</v>
      </c>
      <c r="I728" s="2">
        <f t="shared" si="26"/>
        <v>-23.15</v>
      </c>
      <c r="J728" s="15" t="str">
        <f>IFERROR(LOOKUP(H728,Masterline!$A$2:$A$34,Masterline!$D$2:$D$34)-(H728-INT(H728))*LOOKUP(H728,Masterline!$A$2:$A$34,Masterline!$E$2:$E$34),"")</f>
        <v/>
      </c>
      <c r="K728" s="28" t="str">
        <f t="shared" si="23"/>
        <v/>
      </c>
      <c r="L728" s="117" t="str">
        <f>iferror(E728/(VLOOKUP(C728,'SIEMB. CAMAGUI'!$B$2:$C$103,2,FALSE)*N728*I728/1000),"")</f>
        <v/>
      </c>
      <c r="M728" s="118">
        <f>IFERROR(K728/VLOOKUP(C728,'SIEMB. CAMAGUI'!$B$2:$C$103,2,FALSE),"")</f>
        <v>0</v>
      </c>
      <c r="N728" s="23">
        <v>0.0</v>
      </c>
      <c r="O728" s="71">
        <f>IFERROR(N728*VLOOKUP(C728,'SIEMB. CAMAGUI'!$B$2:$D$103,3,FALSE),"")</f>
        <v>0</v>
      </c>
      <c r="P728" s="2">
        <v>0.0</v>
      </c>
      <c r="Q728" s="2">
        <f t="shared" si="21"/>
        <v>0</v>
      </c>
      <c r="R728" s="15" t="str">
        <f>IFERROR(LOOKUP(Q728,Masterline!$A$2:$A$34,Masterline!$D$2:$D$34)-(Q728-INT(Q728))*LOOKUP(Q728,Masterline!$A$2:$A$34,Masterline!$E$2:$E$34),"")</f>
        <v/>
      </c>
      <c r="S728" s="181">
        <f>IFERROR((Q728)*VLOOKUP(C728,'SIEMB. CAMAGUI'!$B$2:$C$103,2,FALSE)*(N728-0.002222*7)*((J728+R728)/2/100)/1000,"")</f>
        <v>0</v>
      </c>
      <c r="T728" s="173">
        <f t="shared" si="22"/>
        <v>0</v>
      </c>
      <c r="U728" s="71">
        <f t="shared" si="25"/>
        <v>0</v>
      </c>
    </row>
    <row r="729">
      <c r="A729" s="109">
        <v>45817.0</v>
      </c>
      <c r="B729" s="2">
        <v>1.0</v>
      </c>
      <c r="C729" s="2" t="s">
        <v>362</v>
      </c>
      <c r="D729" s="9">
        <v>475.0</v>
      </c>
      <c r="E729" s="9">
        <v>3425.0</v>
      </c>
      <c r="F729" s="2" t="s">
        <v>96</v>
      </c>
      <c r="G729" s="17">
        <f t="array" ref="G729">IFERROR(E729*INDEX(PRECIOS!$B$2:$E$44,MATCH(F729,PRECIOS!$B$2:$B$44,0),4),"")</f>
        <v>3505.83</v>
      </c>
      <c r="H729" s="9">
        <v>14.52</v>
      </c>
      <c r="I729" s="2">
        <f t="shared" si="26"/>
        <v>4.68</v>
      </c>
      <c r="J729" s="15">
        <f>IFERROR(LOOKUP(H729,Masterline!$A$2:$A$34,Masterline!$D$2:$D$34)-(H729-INT(H729))*LOOKUP(H729,Masterline!$A$2:$A$34,Masterline!$E$2:$E$34),"")</f>
        <v>4.00512</v>
      </c>
      <c r="K729" s="28">
        <f t="shared" si="23"/>
        <v>816791.9718</v>
      </c>
      <c r="L729" s="117">
        <f>iferror(E729/(VLOOKUP(C729,'SIEMB. CAMAGUI'!$B$2:$C$103,2,FALSE)*N729*I729/1000),"")</f>
        <v>0.9382533421</v>
      </c>
      <c r="M729" s="118">
        <f>IFERROR(K729/VLOOKUP(C729,'SIEMB. CAMAGUI'!$B$2:$C$103,2,FALSE),"")</f>
        <v>0.6806599765</v>
      </c>
      <c r="N729" s="23">
        <v>0.65</v>
      </c>
      <c r="O729" s="71">
        <f>IFERROR(N729*VLOOKUP(C729,'SIEMB. CAMAGUI'!$B$2:$D$103,3,FALSE),"")</f>
        <v>95238.09524</v>
      </c>
      <c r="P729" s="2">
        <v>3.0</v>
      </c>
      <c r="Q729" s="2">
        <f t="shared" si="21"/>
        <v>17.52</v>
      </c>
      <c r="R729" s="15">
        <f>IFERROR(LOOKUP(Q729,Masterline!$A$2:$A$34,Masterline!$D$2:$D$34)-(Q729-INT(Q729))*LOOKUP(Q729,Masterline!$A$2:$A$34,Masterline!$E$2:$E$34),"")</f>
        <v>3.59184</v>
      </c>
      <c r="S729" s="181">
        <f>IFERROR((Q729)*VLOOKUP(C729,'SIEMB. CAMAGUI'!$B$2:$C$103,2,FALSE)*(N729-0.002222*7)*((J729+R729)/2/100)/1000,"")</f>
        <v>506.6637761</v>
      </c>
      <c r="T729" s="173">
        <f t="shared" si="22"/>
        <v>7.915944036</v>
      </c>
      <c r="U729" s="71">
        <f t="shared" si="25"/>
        <v>11859.81943</v>
      </c>
    </row>
    <row r="730">
      <c r="A730" s="109">
        <v>45817.0</v>
      </c>
      <c r="B730" s="2">
        <v>2.0</v>
      </c>
      <c r="C730" s="2" t="s">
        <v>365</v>
      </c>
      <c r="D730" s="9">
        <v>250.0</v>
      </c>
      <c r="E730" s="9">
        <v>1800.0</v>
      </c>
      <c r="F730" s="2" t="s">
        <v>96</v>
      </c>
      <c r="G730" s="17">
        <f t="array" ref="G730">IFERROR(E730*INDEX(PRECIOS!$B$2:$E$44,MATCH(F730,PRECIOS!$B$2:$B$44,0),4),"")</f>
        <v>1842.48</v>
      </c>
      <c r="H730" s="9">
        <v>13.73</v>
      </c>
      <c r="I730" s="2">
        <f t="shared" si="26"/>
        <v>3.51</v>
      </c>
      <c r="J730" s="15">
        <f>IFERROR(LOOKUP(H730,Masterline!$A$2:$A$34,Masterline!$D$2:$D$34)-(H730-INT(H730))*LOOKUP(H730,Masterline!$A$2:$A$34,Masterline!$E$2:$E$34),"")</f>
        <v>4.13412</v>
      </c>
      <c r="K730" s="28">
        <f t="shared" si="23"/>
        <v>440439.6337</v>
      </c>
      <c r="L730" s="117">
        <f>iferror(E730/(VLOOKUP(C730,'SIEMB. CAMAGUI'!$B$2:$C$103,2,FALSE)*N730*I730/1000),"")</f>
        <v>1.178897731</v>
      </c>
      <c r="M730" s="118">
        <f>IFERROR(K730/VLOOKUP(C730,'SIEMB. CAMAGUI'!$B$2:$C$103,2,FALSE),"")</f>
        <v>0.8808792675</v>
      </c>
      <c r="N730" s="23">
        <v>0.87</v>
      </c>
      <c r="O730" s="71">
        <f>IFERROR(N730*VLOOKUP(C730,'SIEMB. CAMAGUI'!$B$2:$D$103,3,FALSE),"")</f>
        <v>72500</v>
      </c>
      <c r="P730" s="2">
        <v>3.0</v>
      </c>
      <c r="Q730" s="2">
        <f t="shared" si="21"/>
        <v>16.73</v>
      </c>
      <c r="R730" s="15">
        <f>IFERROR(LOOKUP(Q730,Masterline!$A$2:$A$34,Masterline!$D$2:$D$34)-(Q730-INT(Q730))*LOOKUP(Q730,Masterline!$A$2:$A$34,Masterline!$E$2:$E$34),"")</f>
        <v>3.69564</v>
      </c>
      <c r="S730" s="181">
        <f>IFERROR((Q730)*VLOOKUP(C730,'SIEMB. CAMAGUI'!$B$2:$C$103,2,FALSE)*(N730-0.002222*7)*((J730+R730)/2/100)/1000,"")</f>
        <v>279.81373</v>
      </c>
      <c r="T730" s="173">
        <f t="shared" si="22"/>
        <v>7.4534325</v>
      </c>
      <c r="U730" s="71">
        <f t="shared" si="25"/>
        <v>6047.236171</v>
      </c>
    </row>
    <row r="731">
      <c r="A731" s="109">
        <v>45817.0</v>
      </c>
      <c r="B731" s="2">
        <v>3.0</v>
      </c>
      <c r="C731" s="2" t="s">
        <v>364</v>
      </c>
      <c r="D731" s="9">
        <v>425.0</v>
      </c>
      <c r="E731" s="9">
        <v>2900.0</v>
      </c>
      <c r="F731" s="2" t="s">
        <v>96</v>
      </c>
      <c r="G731" s="17">
        <f t="array" ref="G731">IFERROR(E731*INDEX(PRECIOS!$B$2:$E$44,MATCH(F731,PRECIOS!$B$2:$B$44,0),4),"")</f>
        <v>2968.44</v>
      </c>
      <c r="H731" s="9">
        <v>11.32</v>
      </c>
      <c r="I731" s="2">
        <f t="shared" si="26"/>
        <v>2.37</v>
      </c>
      <c r="J731" s="15">
        <f>IFERROR(LOOKUP(H731,Masterline!$A$2:$A$34,Masterline!$D$2:$D$34)-(H731-INT(H731))*LOOKUP(H731,Masterline!$A$2:$A$34,Masterline!$E$2:$E$34),"")</f>
        <v>4.54656</v>
      </c>
      <c r="K731" s="28">
        <f t="shared" si="23"/>
        <v>825770.904</v>
      </c>
      <c r="L731" s="117">
        <f>iferror(E731/(VLOOKUP(C731,'SIEMB. CAMAGUI'!$B$2:$C$103,2,FALSE)*N731*I731/1000),"")</f>
        <v>1.529535865</v>
      </c>
      <c r="M731" s="118">
        <f>IFERROR(K731/VLOOKUP(C731,'SIEMB. CAMAGUI'!$B$2:$C$103,2,FALSE),"")</f>
        <v>0.825770904</v>
      </c>
      <c r="N731" s="23">
        <v>0.8</v>
      </c>
      <c r="O731" s="71">
        <f>IFERROR(N731*VLOOKUP(C731,'SIEMB. CAMAGUI'!$B$2:$D$103,3,FALSE),"")</f>
        <v>114285.7143</v>
      </c>
      <c r="P731" s="2">
        <v>3.5</v>
      </c>
      <c r="Q731" s="2">
        <f t="shared" si="21"/>
        <v>14.82</v>
      </c>
      <c r="R731" s="15">
        <f>IFERROR(LOOKUP(Q731,Masterline!$A$2:$A$34,Masterline!$D$2:$D$34)-(Q731-INT(Q731))*LOOKUP(Q731,Masterline!$A$2:$A$34,Masterline!$E$2:$E$34),"")</f>
        <v>3.96192</v>
      </c>
      <c r="S731" s="181">
        <f>IFERROR((Q731)*VLOOKUP(C731,'SIEMB. CAMAGUI'!$B$2:$C$103,2,FALSE)*(N731-0.002222*7)*((J731+R731)/2/100)/1000,"")</f>
        <v>494.5762339</v>
      </c>
      <c r="T731" s="173">
        <f t="shared" si="22"/>
        <v>17.39405847</v>
      </c>
      <c r="U731" s="71">
        <f t="shared" si="25"/>
        <v>9347.726633</v>
      </c>
    </row>
    <row r="732">
      <c r="A732" s="109">
        <v>45817.0</v>
      </c>
      <c r="B732" s="2">
        <v>4.0</v>
      </c>
      <c r="C732" s="2" t="s">
        <v>366</v>
      </c>
      <c r="D732" s="9">
        <v>50.0</v>
      </c>
      <c r="E732" s="9">
        <v>87.5</v>
      </c>
      <c r="F732" s="2" t="s">
        <v>56</v>
      </c>
      <c r="G732" s="17">
        <f t="array" ref="G732">IFERROR(E732*INDEX(PRECIOS!$B$2:$E$44,MATCH(F732,PRECIOS!$B$2:$B$44,0),4),"")</f>
        <v>117.6</v>
      </c>
      <c r="H732" s="9">
        <v>0.93</v>
      </c>
      <c r="I732" s="2">
        <f t="shared" si="26"/>
        <v>0</v>
      </c>
      <c r="J732" s="15">
        <f>IFERROR(LOOKUP(H732,Masterline!$A$2:$A$34,Masterline!$D$2:$D$34)-(H732-INT(H732))*LOOKUP(H732,Masterline!$A$2:$A$34,Masterline!$E$2:$E$34),"")</f>
        <v>14.29956</v>
      </c>
      <c r="K732" s="28">
        <f t="shared" si="23"/>
        <v>375979.6865</v>
      </c>
      <c r="L732" s="117" t="str">
        <f>iferror(E732/(VLOOKUP(C732,'SIEMB. CAMAGUI'!$B$2:$C$103,2,FALSE)*N732*I732/1000),"")</f>
        <v/>
      </c>
      <c r="M732" s="118">
        <f>IFERROR(K732/VLOOKUP(C732,'SIEMB. CAMAGUI'!$B$2:$C$103,2,FALSE),"")</f>
        <v>0.5013062487</v>
      </c>
      <c r="N732" s="23">
        <v>0.5</v>
      </c>
      <c r="O732" s="71">
        <f>IFERROR(N732*VLOOKUP(C732,'SIEMB. CAMAGUI'!$B$2:$D$103,3,FALSE),"")</f>
        <v>78125</v>
      </c>
      <c r="P732" s="2">
        <v>2.5</v>
      </c>
      <c r="Q732" s="2">
        <f t="shared" si="21"/>
        <v>3.43</v>
      </c>
      <c r="R732" s="15">
        <f>IFERROR(LOOKUP(Q732,Masterline!$A$2:$A$34,Masterline!$D$2:$D$34)-(Q732-INT(Q732))*LOOKUP(Q732,Masterline!$A$2:$A$34,Masterline!$E$2:$E$34),"")</f>
        <v>9.15444</v>
      </c>
      <c r="S732" s="181">
        <f>IFERROR((Q732)*VLOOKUP(C732,'SIEMB. CAMAGUI'!$B$2:$C$103,2,FALSE)*(N732-0.002222*7)*((J732+R732)/2/100)/1000,"")</f>
        <v>146.1462523</v>
      </c>
      <c r="T732" s="173">
        <f t="shared" si="22"/>
        <v>24.03656307</v>
      </c>
      <c r="U732" s="71">
        <f t="shared" si="25"/>
        <v>349.6611085</v>
      </c>
    </row>
    <row r="733">
      <c r="A733" s="109">
        <v>45817.0</v>
      </c>
      <c r="B733" s="2">
        <v>5.0</v>
      </c>
      <c r="C733" s="2" t="s">
        <v>368</v>
      </c>
      <c r="D733" s="9">
        <v>50.0</v>
      </c>
      <c r="E733" s="9">
        <v>87.5</v>
      </c>
      <c r="F733" s="2" t="s">
        <v>56</v>
      </c>
      <c r="G733" s="17">
        <f t="array" ref="G733">IFERROR(E733*INDEX(PRECIOS!$B$2:$E$44,MATCH(F733,PRECIOS!$B$2:$B$44,0),4),"")</f>
        <v>117.6</v>
      </c>
      <c r="H733" s="9">
        <v>0.9</v>
      </c>
      <c r="I733" s="2">
        <f t="shared" si="26"/>
        <v>0</v>
      </c>
      <c r="J733" s="15">
        <f>IFERROR(LOOKUP(H733,Masterline!$A$2:$A$34,Masterline!$D$2:$D$34)-(H733-INT(H733))*LOOKUP(H733,Masterline!$A$2:$A$34,Masterline!$E$2:$E$34),"")</f>
        <v>14.3748</v>
      </c>
      <c r="K733" s="28">
        <f t="shared" si="23"/>
        <v>386478.807</v>
      </c>
      <c r="L733" s="117" t="str">
        <f>iferror(E733/(VLOOKUP(C733,'SIEMB. CAMAGUI'!$B$2:$C$103,2,FALSE)*N733*I733/1000),"")</f>
        <v/>
      </c>
      <c r="M733" s="118">
        <f>IFERROR(K733/VLOOKUP(C733,'SIEMB. CAMAGUI'!$B$2:$C$103,2,FALSE),"")</f>
        <v>0.5725611956</v>
      </c>
      <c r="N733" s="23">
        <v>0.5</v>
      </c>
      <c r="O733" s="71">
        <f>IFERROR(N733*VLOOKUP(C733,'SIEMB. CAMAGUI'!$B$2:$D$103,3,FALSE),"")</f>
        <v>80357.14286</v>
      </c>
      <c r="P733" s="2">
        <v>2.5</v>
      </c>
      <c r="Q733" s="2">
        <f t="shared" si="21"/>
        <v>3.4</v>
      </c>
      <c r="R733" s="15">
        <f>IFERROR(LOOKUP(Q733,Masterline!$A$2:$A$34,Masterline!$D$2:$D$34)-(Q733-INT(Q733))*LOOKUP(Q733,Masterline!$A$2:$A$34,Masterline!$E$2:$E$34),"")</f>
        <v>9.1872</v>
      </c>
      <c r="S733" s="181">
        <f>IFERROR((Q733)*VLOOKUP(C733,'SIEMB. CAMAGUI'!$B$2:$C$103,2,FALSE)*(N733-0.002222*7)*((J733+R733)/2/100)/1000,"")</f>
        <v>130.9815786</v>
      </c>
      <c r="T733" s="173">
        <f t="shared" si="22"/>
        <v>20.24539465</v>
      </c>
      <c r="U733" s="71">
        <f t="shared" si="25"/>
        <v>347.8309263</v>
      </c>
    </row>
    <row r="734">
      <c r="A734" s="109">
        <v>45817.0</v>
      </c>
      <c r="B734" s="2">
        <v>6.0</v>
      </c>
      <c r="C734" s="2" t="s">
        <v>369</v>
      </c>
      <c r="D734" s="9">
        <v>62.5</v>
      </c>
      <c r="E734" s="9">
        <v>112.5</v>
      </c>
      <c r="F734" s="2" t="s">
        <v>56</v>
      </c>
      <c r="G734" s="17">
        <f t="array" ref="G734">IFERROR(E734*INDEX(PRECIOS!$B$2:$E$44,MATCH(F734,PRECIOS!$B$2:$B$44,0),4),"")</f>
        <v>151.2</v>
      </c>
      <c r="H734" s="9">
        <v>0.81</v>
      </c>
      <c r="I734" s="2">
        <f t="shared" si="26"/>
        <v>0</v>
      </c>
      <c r="J734" s="15">
        <f>IFERROR(LOOKUP(H734,Masterline!$A$2:$A$34,Masterline!$D$2:$D$34)-(H734-INT(H734))*LOOKUP(H734,Masterline!$A$2:$A$34,Masterline!$E$2:$E$34),"")</f>
        <v>14.60052</v>
      </c>
      <c r="K734" s="28">
        <f t="shared" si="23"/>
        <v>528477.7106</v>
      </c>
      <c r="L734" s="117" t="str">
        <f>iferror(E734/(VLOOKUP(C734,'SIEMB. CAMAGUI'!$B$2:$C$103,2,FALSE)*N734*I734/1000),"")</f>
        <v/>
      </c>
      <c r="M734" s="118">
        <f>IFERROR(K734/VLOOKUP(C734,'SIEMB. CAMAGUI'!$B$2:$C$103,2,FALSE),"")</f>
        <v>0.5033121053</v>
      </c>
      <c r="N734" s="23">
        <v>0.5</v>
      </c>
      <c r="O734" s="71">
        <f>IFERROR(N734*VLOOKUP(C734,'SIEMB. CAMAGUI'!$B$2:$D$103,3,FALSE),"")</f>
        <v>60000</v>
      </c>
      <c r="P734" s="2">
        <v>2.5</v>
      </c>
      <c r="Q734" s="2">
        <f t="shared" si="21"/>
        <v>3.31</v>
      </c>
      <c r="R734" s="15">
        <f>IFERROR(LOOKUP(Q734,Masterline!$A$2:$A$34,Masterline!$D$2:$D$34)-(Q734-INT(Q734))*LOOKUP(Q734,Masterline!$A$2:$A$34,Masterline!$E$2:$E$34),"")</f>
        <v>9.28548</v>
      </c>
      <c r="S734" s="181">
        <f>IFERROR((Q734)*VLOOKUP(C734,'SIEMB. CAMAGUI'!$B$2:$C$103,2,FALSE)*(N734-0.002222*7)*((J734+R734)/2/100)/1000,"")</f>
        <v>201.0833443</v>
      </c>
      <c r="T734" s="173">
        <f t="shared" si="22"/>
        <v>34.64583607</v>
      </c>
      <c r="U734" s="71">
        <f t="shared" si="25"/>
        <v>428.0669456</v>
      </c>
    </row>
    <row r="735">
      <c r="A735" s="109">
        <v>45824.0</v>
      </c>
      <c r="B735" s="2">
        <v>1.0</v>
      </c>
      <c r="C735" s="2" t="s">
        <v>362</v>
      </c>
      <c r="D735" s="9">
        <v>525.0</v>
      </c>
      <c r="E735" s="9">
        <v>3550.0</v>
      </c>
      <c r="F735" s="2" t="s">
        <v>96</v>
      </c>
      <c r="G735" s="17">
        <f t="array" ref="G735">IFERROR(E735*INDEX(PRECIOS!$B$2:$E$44,MATCH(F735,PRECIOS!$B$2:$B$44,0),4),"")</f>
        <v>3633.78</v>
      </c>
      <c r="H735" s="9">
        <v>18.5</v>
      </c>
      <c r="I735" s="2">
        <f t="shared" si="26"/>
        <v>3.98</v>
      </c>
      <c r="J735" s="15">
        <f>IFERROR(LOOKUP(H735,Masterline!$A$2:$A$34,Masterline!$D$2:$D$34)-(H735-INT(H735))*LOOKUP(H735,Masterline!$A$2:$A$34,Masterline!$E$2:$E$34),"")</f>
        <v>3.474</v>
      </c>
      <c r="K735" s="28">
        <f t="shared" si="23"/>
        <v>816879.0552</v>
      </c>
      <c r="L735" s="117">
        <f>iferror(E735/(VLOOKUP(C735,'SIEMB. CAMAGUI'!$B$2:$C$103,2,FALSE)*N735*I735/1000),"")</f>
        <v>1.143538204</v>
      </c>
      <c r="M735" s="118">
        <f>IFERROR(K735/VLOOKUP(C735,'SIEMB. CAMAGUI'!$B$2:$C$103,2,FALSE),"")</f>
        <v>0.680732546</v>
      </c>
      <c r="N735" s="23">
        <v>0.65</v>
      </c>
      <c r="O735" s="71">
        <f>IFERROR(N735*VLOOKUP(C735,'SIEMB. CAMAGUI'!$B$2:$D$103,3,FALSE),"")</f>
        <v>95238.09524</v>
      </c>
      <c r="P735" s="2">
        <v>3.5</v>
      </c>
      <c r="Q735" s="2">
        <f t="shared" si="21"/>
        <v>22</v>
      </c>
      <c r="R735" s="15">
        <f>IFERROR(LOOKUP(Q735,Masterline!$A$2:$A$34,Masterline!$D$2:$D$34)-(Q735-INT(Q735))*LOOKUP(Q735,Masterline!$A$2:$A$34,Masterline!$E$2:$E$34),"")</f>
        <v>3.252</v>
      </c>
      <c r="S735" s="181">
        <f>IFERROR((Q735)*VLOOKUP(C735,'SIEMB. CAMAGUI'!$B$2:$C$103,2,FALSE)*(N735-0.002222*7)*((J735+R735)/2/100)/1000,"")</f>
        <v>563.2814611</v>
      </c>
      <c r="T735" s="173">
        <f t="shared" si="22"/>
        <v>9.570365268</v>
      </c>
      <c r="U735" s="71">
        <f t="shared" si="25"/>
        <v>15112.26252</v>
      </c>
    </row>
    <row r="736">
      <c r="A736" s="109">
        <v>45824.0</v>
      </c>
      <c r="B736" s="2">
        <v>2.0</v>
      </c>
      <c r="C736" s="2" t="s">
        <v>365</v>
      </c>
      <c r="D736" s="9">
        <v>275.0</v>
      </c>
      <c r="E736" s="9">
        <v>1875.0</v>
      </c>
      <c r="F736" s="2" t="s">
        <v>96</v>
      </c>
      <c r="G736" s="17">
        <f t="array" ref="G736">IFERROR(E736*INDEX(PRECIOS!$B$2:$E$44,MATCH(F736,PRECIOS!$B$2:$B$44,0),4),"")</f>
        <v>1919.25</v>
      </c>
      <c r="H736" s="9">
        <v>17.54</v>
      </c>
      <c r="I736" s="2">
        <f t="shared" si="26"/>
        <v>3.81</v>
      </c>
      <c r="J736" s="15">
        <f>IFERROR(LOOKUP(H736,Masterline!$A$2:$A$34,Masterline!$D$2:$D$34)-(H736-INT(H736))*LOOKUP(H736,Masterline!$A$2:$A$34,Masterline!$E$2:$E$34),"")</f>
        <v>3.58968</v>
      </c>
      <c r="K736" s="28">
        <f t="shared" si="23"/>
        <v>436764.5378</v>
      </c>
      <c r="L736" s="117">
        <f>iferror(E736/(VLOOKUP(C736,'SIEMB. CAMAGUI'!$B$2:$C$103,2,FALSE)*N736*I736/1000),"")</f>
        <v>1.131324102</v>
      </c>
      <c r="M736" s="118">
        <f>IFERROR(K736/VLOOKUP(C736,'SIEMB. CAMAGUI'!$B$2:$C$103,2,FALSE),"")</f>
        <v>0.8735290755</v>
      </c>
      <c r="N736" s="23">
        <v>0.87</v>
      </c>
      <c r="O736" s="71">
        <f>IFERROR(N736*VLOOKUP(C736,'SIEMB. CAMAGUI'!$B$2:$D$103,3,FALSE),"")</f>
        <v>72500</v>
      </c>
      <c r="P736" s="2">
        <v>3.5</v>
      </c>
      <c r="Q736" s="2">
        <f t="shared" si="21"/>
        <v>21.04</v>
      </c>
      <c r="R736" s="15">
        <f>IFERROR(LOOKUP(Q736,Masterline!$A$2:$A$34,Masterline!$D$2:$D$34)-(Q736-INT(Q736))*LOOKUP(Q736,Masterline!$A$2:$A$34,Masterline!$E$2:$E$34),"")</f>
        <v>3.33312</v>
      </c>
      <c r="S736" s="181">
        <f>IFERROR((Q736)*VLOOKUP(C736,'SIEMB. CAMAGUI'!$B$2:$C$103,2,FALSE)*(N736-0.002222*7)*((J736+R736)/2/100)/1000,"")</f>
        <v>311.1373512</v>
      </c>
      <c r="T736" s="173">
        <f t="shared" si="22"/>
        <v>9.03433781</v>
      </c>
      <c r="U736" s="71">
        <f t="shared" si="25"/>
        <v>7660.849992</v>
      </c>
    </row>
    <row r="737">
      <c r="A737" s="109">
        <v>45824.0</v>
      </c>
      <c r="B737" s="2">
        <v>3.0</v>
      </c>
      <c r="C737" s="2" t="s">
        <v>364</v>
      </c>
      <c r="D737" s="9">
        <v>500.0</v>
      </c>
      <c r="E737" s="9">
        <v>3250.0</v>
      </c>
      <c r="F737" s="2" t="s">
        <v>96</v>
      </c>
      <c r="G737" s="17">
        <f t="array" ref="G737">IFERROR(E737*INDEX(PRECIOS!$B$2:$E$44,MATCH(F737,PRECIOS!$B$2:$B$44,0),4),"")</f>
        <v>3326.7</v>
      </c>
      <c r="H737" s="9">
        <v>13.83</v>
      </c>
      <c r="I737" s="2">
        <f t="shared" si="26"/>
        <v>2.51</v>
      </c>
      <c r="J737" s="15">
        <f>IFERROR(LOOKUP(H737,Masterline!$A$2:$A$34,Masterline!$D$2:$D$34)-(H737-INT(H737))*LOOKUP(H737,Masterline!$A$2:$A$34,Masterline!$E$2:$E$34),"")</f>
        <v>4.11852</v>
      </c>
      <c r="K737" s="28">
        <f t="shared" si="23"/>
        <v>877822.3719</v>
      </c>
      <c r="L737" s="117">
        <f>iferror(E737/(VLOOKUP(C737,'SIEMB. CAMAGUI'!$B$2:$C$103,2,FALSE)*N737*I737/1000),"")</f>
        <v>1.618525896</v>
      </c>
      <c r="M737" s="118">
        <f>IFERROR(K737/VLOOKUP(C737,'SIEMB. CAMAGUI'!$B$2:$C$103,2,FALSE),"")</f>
        <v>0.8778223719</v>
      </c>
      <c r="N737" s="23">
        <v>0.8</v>
      </c>
      <c r="O737" s="71">
        <f>IFERROR(N737*VLOOKUP(C737,'SIEMB. CAMAGUI'!$B$2:$D$103,3,FALSE),"")</f>
        <v>114285.7143</v>
      </c>
      <c r="P737" s="2">
        <v>3.0</v>
      </c>
      <c r="Q737" s="2">
        <f t="shared" si="21"/>
        <v>16.83</v>
      </c>
      <c r="R737" s="15">
        <f>IFERROR(LOOKUP(Q737,Masterline!$A$2:$A$34,Masterline!$D$2:$D$34)-(Q737-INT(Q737))*LOOKUP(Q737,Masterline!$A$2:$A$34,Masterline!$E$2:$E$34),"")</f>
        <v>3.68244</v>
      </c>
      <c r="S737" s="181">
        <f>IFERROR((Q737)*VLOOKUP(C737,'SIEMB. CAMAGUI'!$B$2:$C$103,2,FALSE)*(N737-0.002222*7)*((J737+R737)/2/100)/1000,"")</f>
        <v>514.9501917</v>
      </c>
      <c r="T737" s="173">
        <f t="shared" si="22"/>
        <v>3.737547926</v>
      </c>
      <c r="U737" s="71">
        <f t="shared" si="25"/>
        <v>12140.2834</v>
      </c>
    </row>
    <row r="738">
      <c r="A738" s="109">
        <v>45824.0</v>
      </c>
      <c r="B738" s="2">
        <v>4.0</v>
      </c>
      <c r="C738" s="2" t="s">
        <v>366</v>
      </c>
      <c r="D738" s="9">
        <v>125.0</v>
      </c>
      <c r="E738" s="9">
        <v>587.0</v>
      </c>
      <c r="F738" s="2" t="s">
        <v>56</v>
      </c>
      <c r="G738" s="17">
        <f t="array" ref="G738">IFERROR(E738*INDEX(PRECIOS!$B$2:$E$44,MATCH(F738,PRECIOS!$B$2:$B$44,0),4),"")</f>
        <v>788.928</v>
      </c>
      <c r="H738" s="9">
        <v>2.85</v>
      </c>
      <c r="I738" s="2">
        <f t="shared" si="26"/>
        <v>1.92</v>
      </c>
      <c r="J738" s="15">
        <f>IFERROR(LOOKUP(H738,Masterline!$A$2:$A$34,Masterline!$D$2:$D$34)-(H738-INT(H738))*LOOKUP(H738,Masterline!$A$2:$A$34,Masterline!$E$2:$E$34),"")</f>
        <v>9.852</v>
      </c>
      <c r="K738" s="28">
        <f t="shared" si="23"/>
        <v>445185.2327</v>
      </c>
      <c r="L738" s="117">
        <f>iferror(E738/(VLOOKUP(C738,'SIEMB. CAMAGUI'!$B$2:$C$103,2,FALSE)*N738*I738/1000),"")</f>
        <v>0.6271367521</v>
      </c>
      <c r="M738" s="118">
        <f>IFERROR(K738/VLOOKUP(C738,'SIEMB. CAMAGUI'!$B$2:$C$103,2,FALSE),"")</f>
        <v>0.5935803102</v>
      </c>
      <c r="N738" s="23">
        <v>0.65</v>
      </c>
      <c r="O738" s="71">
        <f>IFERROR(N738*VLOOKUP(C738,'SIEMB. CAMAGUI'!$B$2:$D$103,3,FALSE),"")</f>
        <v>101562.5</v>
      </c>
      <c r="P738" s="2">
        <v>2.5</v>
      </c>
      <c r="Q738" s="2">
        <f t="shared" si="21"/>
        <v>5.35</v>
      </c>
      <c r="R738" s="15">
        <f>IFERROR(LOOKUP(Q738,Masterline!$A$2:$A$34,Masterline!$D$2:$D$34)-(Q738-INT(Q738))*LOOKUP(Q738,Masterline!$A$2:$A$34,Masterline!$E$2:$E$34),"")</f>
        <v>7.2744</v>
      </c>
      <c r="S738" s="181">
        <f>IFERROR((Q738)*VLOOKUP(C738,'SIEMB. CAMAGUI'!$B$2:$C$103,2,FALSE)*(N738-0.002222*7)*((J738+R738)/2/100)/1000,"")</f>
        <v>217.9946305</v>
      </c>
      <c r="T738" s="173">
        <f t="shared" si="22"/>
        <v>23.24865762</v>
      </c>
      <c r="U738" s="71">
        <f t="shared" si="25"/>
        <v>1268.777913</v>
      </c>
    </row>
    <row r="739">
      <c r="A739" s="109">
        <v>45824.0</v>
      </c>
      <c r="B739" s="2">
        <v>5.0</v>
      </c>
      <c r="C739" s="2" t="s">
        <v>368</v>
      </c>
      <c r="D739" s="9">
        <v>125.0</v>
      </c>
      <c r="E739" s="9">
        <v>587.0</v>
      </c>
      <c r="F739" s="2" t="s">
        <v>56</v>
      </c>
      <c r="G739" s="17">
        <f t="array" ref="G739">IFERROR(E739*INDEX(PRECIOS!$B$2:$E$44,MATCH(F739,PRECIOS!$B$2:$B$44,0),4),"")</f>
        <v>788.928</v>
      </c>
      <c r="H739" s="9">
        <v>3.0</v>
      </c>
      <c r="I739" s="2">
        <f t="shared" si="26"/>
        <v>2.1</v>
      </c>
      <c r="J739" s="15">
        <f>IFERROR(LOOKUP(H739,Masterline!$A$2:$A$34,Masterline!$D$2:$D$34)-(H739-INT(H739))*LOOKUP(H739,Masterline!$A$2:$A$34,Masterline!$E$2:$E$34),"")</f>
        <v>9.624</v>
      </c>
      <c r="K739" s="28">
        <f t="shared" si="23"/>
        <v>432945.4142</v>
      </c>
      <c r="L739" s="117">
        <f>iferror(E739/(VLOOKUP(C739,'SIEMB. CAMAGUI'!$B$2:$C$103,2,FALSE)*N739*I739/1000),"")</f>
        <v>0.6370913038</v>
      </c>
      <c r="M739" s="118">
        <f>IFERROR(K739/VLOOKUP(C739,'SIEMB. CAMAGUI'!$B$2:$C$103,2,FALSE),"")</f>
        <v>0.6414006137</v>
      </c>
      <c r="N739" s="23">
        <v>0.65</v>
      </c>
      <c r="O739" s="71">
        <f>IFERROR(N739*VLOOKUP(C739,'SIEMB. CAMAGUI'!$B$2:$D$103,3,FALSE),"")</f>
        <v>104464.2857</v>
      </c>
      <c r="P739" s="2">
        <v>2.5</v>
      </c>
      <c r="Q739" s="2">
        <f t="shared" si="21"/>
        <v>5.5</v>
      </c>
      <c r="R739" s="15">
        <f>IFERROR(LOOKUP(Q739,Masterline!$A$2:$A$34,Masterline!$D$2:$D$34)-(Q739-INT(Q739))*LOOKUP(Q739,Masterline!$A$2:$A$34,Masterline!$E$2:$E$34),"")</f>
        <v>7.188</v>
      </c>
      <c r="S739" s="181">
        <f>IFERROR((Q739)*VLOOKUP(C739,'SIEMB. CAMAGUI'!$B$2:$C$103,2,FALSE)*(N739-0.002222*7)*((J739+R739)/2/100)/1000,"")</f>
        <v>197.9933079</v>
      </c>
      <c r="T739" s="173">
        <f t="shared" si="22"/>
        <v>18.24832699</v>
      </c>
      <c r="U739" s="71">
        <f t="shared" si="25"/>
        <v>1298.836243</v>
      </c>
    </row>
    <row r="740">
      <c r="A740" s="109">
        <v>45824.0</v>
      </c>
      <c r="B740" s="2">
        <v>6.0</v>
      </c>
      <c r="C740" s="2" t="s">
        <v>369</v>
      </c>
      <c r="D740" s="9">
        <v>175.0</v>
      </c>
      <c r="E740" s="9">
        <v>850.0</v>
      </c>
      <c r="F740" s="2" t="s">
        <v>56</v>
      </c>
      <c r="G740" s="17">
        <f t="array" ref="G740">IFERROR(E740*INDEX(PRECIOS!$B$2:$E$44,MATCH(F740,PRECIOS!$B$2:$B$44,0),4),"")</f>
        <v>1142.4</v>
      </c>
      <c r="H740" s="9">
        <v>2.75</v>
      </c>
      <c r="I740" s="2">
        <f t="shared" si="26"/>
        <v>1.94</v>
      </c>
      <c r="J740" s="15">
        <f>IFERROR(LOOKUP(H740,Masterline!$A$2:$A$34,Masterline!$D$2:$D$34)-(H740-INT(H740))*LOOKUP(H740,Masterline!$A$2:$A$34,Masterline!$E$2:$E$34),"")</f>
        <v>9.996</v>
      </c>
      <c r="K740" s="28">
        <f t="shared" si="23"/>
        <v>636618.2837</v>
      </c>
      <c r="L740" s="117">
        <f>iferror(E740/(VLOOKUP(C740,'SIEMB. CAMAGUI'!$B$2:$C$103,2,FALSE)*N740*I740/1000),"")</f>
        <v>0.6419697141</v>
      </c>
      <c r="M740" s="118">
        <f>IFERROR(K740/VLOOKUP(C740,'SIEMB. CAMAGUI'!$B$2:$C$103,2,FALSE),"")</f>
        <v>0.6063031273</v>
      </c>
      <c r="N740" s="23">
        <v>0.65</v>
      </c>
      <c r="O740" s="71">
        <f>IFERROR(N740*VLOOKUP(C740,'SIEMB. CAMAGUI'!$B$2:$D$103,3,FALSE),"")</f>
        <v>78000</v>
      </c>
      <c r="P740" s="2">
        <v>2.5</v>
      </c>
      <c r="Q740" s="2">
        <f t="shared" si="21"/>
        <v>5.25</v>
      </c>
      <c r="R740" s="15">
        <f>IFERROR(LOOKUP(Q740,Masterline!$A$2:$A$34,Masterline!$D$2:$D$34)-(Q740-INT(Q740))*LOOKUP(Q740,Masterline!$A$2:$A$34,Masterline!$E$2:$E$34),"")</f>
        <v>7.332</v>
      </c>
      <c r="S740" s="181">
        <f>IFERROR((Q740)*VLOOKUP(C740,'SIEMB. CAMAGUI'!$B$2:$C$103,2,FALSE)*(N740-0.002222*7)*((J740+R740)/2/100)/1000,"")</f>
        <v>303.0133129</v>
      </c>
      <c r="T740" s="173">
        <f t="shared" si="22"/>
        <v>32.00332823</v>
      </c>
      <c r="U740" s="71">
        <f t="shared" si="25"/>
        <v>1750.70028</v>
      </c>
    </row>
    <row r="741">
      <c r="A741" s="109">
        <v>45831.0</v>
      </c>
      <c r="B741" s="2">
        <v>1.0</v>
      </c>
      <c r="C741" s="2" t="s">
        <v>362</v>
      </c>
      <c r="D741" s="9">
        <v>575.0</v>
      </c>
      <c r="E741" s="9">
        <v>3825.0</v>
      </c>
      <c r="F741" s="2" t="s">
        <v>96</v>
      </c>
      <c r="G741" s="17">
        <f t="array" ref="G741">IFERROR(E741*INDEX(PRECIOS!$B$2:$E$44,MATCH(F741,PRECIOS!$B$2:$B$44,0),4),"")</f>
        <v>3915.27</v>
      </c>
      <c r="H741" s="9">
        <v>21.12</v>
      </c>
      <c r="I741" s="2">
        <f t="shared" si="26"/>
        <v>2.62</v>
      </c>
      <c r="J741" s="15">
        <f>IFERROR(LOOKUP(H741,Masterline!$A$2:$A$34,Masterline!$D$2:$D$34)-(H741-INT(H741))*LOOKUP(H741,Masterline!$A$2:$A$34,Masterline!$E$2:$E$34),"")</f>
        <v>3.32736</v>
      </c>
      <c r="K741" s="28">
        <f t="shared" si="23"/>
        <v>818227.6275</v>
      </c>
      <c r="L741" s="117">
        <f>iferror(E741/(VLOOKUP(C741,'SIEMB. CAMAGUI'!$B$2:$C$103,2,FALSE)*N741*I741/1000),"")</f>
        <v>1.871697005</v>
      </c>
      <c r="M741" s="118">
        <f>IFERROR(K741/VLOOKUP(C741,'SIEMB. CAMAGUI'!$B$2:$C$103,2,FALSE),"")</f>
        <v>0.6818563563</v>
      </c>
      <c r="N741" s="23">
        <v>0.65</v>
      </c>
      <c r="O741" s="71">
        <f>IFERROR(N741*VLOOKUP(C741,'SIEMB. CAMAGUI'!$B$2:$D$103,3,FALSE),"")</f>
        <v>95238.09524</v>
      </c>
      <c r="P741" s="2">
        <v>3.0</v>
      </c>
      <c r="Q741" s="2">
        <f t="shared" si="21"/>
        <v>24.12</v>
      </c>
      <c r="R741" s="15">
        <f>IFERROR(LOOKUP(Q741,Masterline!$A$2:$A$34,Masterline!$D$2:$D$34)-(Q741-INT(Q741))*LOOKUP(Q741,Masterline!$A$2:$A$34,Masterline!$E$2:$E$34),"")</f>
        <v>3.17136</v>
      </c>
      <c r="S741" s="181">
        <f>IFERROR((Q741)*VLOOKUP(C741,'SIEMB. CAMAGUI'!$B$2:$C$103,2,FALSE)*(N741-0.002222*7)*((J741+R741)/2/100)/1000,"")</f>
        <v>596.6931375</v>
      </c>
      <c r="T741" s="173">
        <f t="shared" si="22"/>
        <v>5.423284372</v>
      </c>
      <c r="U741" s="71">
        <f t="shared" si="25"/>
        <v>17280.96749</v>
      </c>
    </row>
    <row r="742">
      <c r="A742" s="109">
        <v>45831.0</v>
      </c>
      <c r="B742" s="2">
        <v>2.0</v>
      </c>
      <c r="C742" s="2" t="s">
        <v>365</v>
      </c>
      <c r="D742" s="9">
        <v>300.0</v>
      </c>
      <c r="E742" s="9">
        <v>2100.0</v>
      </c>
      <c r="F742" s="2" t="s">
        <v>96</v>
      </c>
      <c r="G742" s="17">
        <f t="array" ref="G742">IFERROR(E742*INDEX(PRECIOS!$B$2:$E$44,MATCH(F742,PRECIOS!$B$2:$B$44,0),4),"")</f>
        <v>2149.56</v>
      </c>
      <c r="H742" s="9">
        <v>20.3</v>
      </c>
      <c r="I742" s="2">
        <f t="shared" si="26"/>
        <v>2.76</v>
      </c>
      <c r="J742" s="15">
        <f>IFERROR(LOOKUP(H742,Masterline!$A$2:$A$34,Masterline!$D$2:$D$34)-(H742-INT(H742))*LOOKUP(H742,Masterline!$A$2:$A$34,Masterline!$E$2:$E$34),"")</f>
        <v>3.2712</v>
      </c>
      <c r="K742" s="28">
        <f t="shared" si="23"/>
        <v>451770.7607</v>
      </c>
      <c r="L742" s="117">
        <f>iferror(E742/(VLOOKUP(C742,'SIEMB. CAMAGUI'!$B$2:$C$103,2,FALSE)*N742*I742/1000),"")</f>
        <v>1.749125437</v>
      </c>
      <c r="M742" s="118">
        <f>IFERROR(K742/VLOOKUP(C742,'SIEMB. CAMAGUI'!$B$2:$C$103,2,FALSE),"")</f>
        <v>0.9035415213</v>
      </c>
      <c r="N742" s="23">
        <v>0.87</v>
      </c>
      <c r="O742" s="71">
        <f>IFERROR(N742*VLOOKUP(C742,'SIEMB. CAMAGUI'!$B$2:$D$103,3,FALSE),"")</f>
        <v>72500</v>
      </c>
      <c r="P742" s="2">
        <v>3.0</v>
      </c>
      <c r="Q742" s="2">
        <f t="shared" si="21"/>
        <v>23.3</v>
      </c>
      <c r="R742" s="15">
        <f>IFERROR(LOOKUP(Q742,Masterline!$A$2:$A$34,Masterline!$D$2:$D$34)-(Q742-INT(Q742))*LOOKUP(Q742,Masterline!$A$2:$A$34,Masterline!$E$2:$E$34),"")</f>
        <v>3.2508</v>
      </c>
      <c r="S742" s="181">
        <f>IFERROR((Q742)*VLOOKUP(C742,'SIEMB. CAMAGUI'!$B$2:$C$103,2,FALSE)*(N742-0.002222*7)*((J742+R742)/2/100)/1000,"")</f>
        <v>324.6095893</v>
      </c>
      <c r="T742" s="173">
        <f t="shared" si="22"/>
        <v>6.152397325</v>
      </c>
      <c r="U742" s="71">
        <f t="shared" si="25"/>
        <v>9170.946442</v>
      </c>
    </row>
    <row r="743">
      <c r="A743" s="109">
        <v>45831.0</v>
      </c>
      <c r="B743" s="2">
        <v>3.0</v>
      </c>
      <c r="C743" s="2" t="s">
        <v>364</v>
      </c>
      <c r="D743" s="9">
        <v>525.0</v>
      </c>
      <c r="E743" s="9">
        <v>3325.0</v>
      </c>
      <c r="F743" s="2" t="s">
        <v>96</v>
      </c>
      <c r="G743" s="17">
        <f t="array" ref="G743">IFERROR(E743*INDEX(PRECIOS!$B$2:$E$44,MATCH(F743,PRECIOS!$B$2:$B$44,0),4),"")</f>
        <v>3403.47</v>
      </c>
      <c r="H743" s="9">
        <v>16.6</v>
      </c>
      <c r="I743" s="2">
        <f t="shared" si="26"/>
        <v>2.77</v>
      </c>
      <c r="J743" s="15">
        <f>IFERROR(LOOKUP(H743,Masterline!$A$2:$A$34,Masterline!$D$2:$D$34)-(H743-INT(H743))*LOOKUP(H743,Masterline!$A$2:$A$34,Masterline!$E$2:$E$34),"")</f>
        <v>3.7128</v>
      </c>
      <c r="K743" s="28">
        <f t="shared" si="23"/>
        <v>851823.5839</v>
      </c>
      <c r="L743" s="117">
        <f>iferror(E743/(VLOOKUP(C743,'SIEMB. CAMAGUI'!$B$2:$C$103,2,FALSE)*N743*I743/1000),"")</f>
        <v>1.500451264</v>
      </c>
      <c r="M743" s="118">
        <f>IFERROR(K743/VLOOKUP(C743,'SIEMB. CAMAGUI'!$B$2:$C$103,2,FALSE),"")</f>
        <v>0.8518235839</v>
      </c>
      <c r="N743" s="23">
        <v>0.8</v>
      </c>
      <c r="O743" s="71">
        <f>IFERROR(N743*VLOOKUP(C743,'SIEMB. CAMAGUI'!$B$2:$D$103,3,FALSE),"")</f>
        <v>114285.7143</v>
      </c>
      <c r="P743" s="2">
        <v>3.0</v>
      </c>
      <c r="Q743" s="2">
        <f t="shared" si="21"/>
        <v>19.6</v>
      </c>
      <c r="R743" s="15">
        <f>IFERROR(LOOKUP(Q743,Masterline!$A$2:$A$34,Masterline!$D$2:$D$34)-(Q743-INT(Q743))*LOOKUP(Q743,Masterline!$A$2:$A$34,Masterline!$E$2:$E$34),"")</f>
        <v>3.3504</v>
      </c>
      <c r="S743" s="181">
        <f>IFERROR((Q743)*VLOOKUP(C743,'SIEMB. CAMAGUI'!$B$2:$C$103,2,FALSE)*(N743-0.002222*7)*((J743+R743)/2/100)/1000,"")</f>
        <v>542.9885007</v>
      </c>
      <c r="T743" s="173">
        <f t="shared" si="22"/>
        <v>4.497125186</v>
      </c>
      <c r="U743" s="71">
        <f t="shared" si="25"/>
        <v>14140.27149</v>
      </c>
    </row>
    <row r="744">
      <c r="A744" s="109">
        <v>45831.0</v>
      </c>
      <c r="B744" s="2">
        <v>4.0</v>
      </c>
      <c r="C744" s="2" t="s">
        <v>366</v>
      </c>
      <c r="D744" s="9">
        <v>250.0</v>
      </c>
      <c r="E744" s="9">
        <v>1450.0</v>
      </c>
      <c r="F744" s="2" t="s">
        <v>56</v>
      </c>
      <c r="G744" s="17">
        <f t="array" ref="G744">IFERROR(E744*INDEX(PRECIOS!$B$2:$E$44,MATCH(F744,PRECIOS!$B$2:$B$44,0),4),"")</f>
        <v>1948.8</v>
      </c>
      <c r="H744" s="9">
        <v>4.83</v>
      </c>
      <c r="I744" s="2">
        <f t="shared" si="26"/>
        <v>1.98</v>
      </c>
      <c r="J744" s="15">
        <f>IFERROR(LOOKUP(H744,Masterline!$A$2:$A$34,Masterline!$D$2:$D$34)-(H744-INT(H744))*LOOKUP(H744,Masterline!$A$2:$A$34,Masterline!$E$2:$E$34),"")</f>
        <v>7.66344</v>
      </c>
      <c r="K744" s="28">
        <f t="shared" si="23"/>
        <v>675412.535</v>
      </c>
      <c r="L744" s="117">
        <f>iferror(E744/(VLOOKUP(C744,'SIEMB. CAMAGUI'!$B$2:$C$103,2,FALSE)*N744*I744/1000),"")</f>
        <v>1.220538721</v>
      </c>
      <c r="M744" s="118">
        <f>IFERROR(K744/VLOOKUP(C744,'SIEMB. CAMAGUI'!$B$2:$C$103,2,FALSE),"")</f>
        <v>0.9005500466</v>
      </c>
      <c r="N744" s="23">
        <v>0.8</v>
      </c>
      <c r="O744" s="71">
        <f>IFERROR(N744*VLOOKUP(C744,'SIEMB. CAMAGUI'!$B$2:$D$103,3,FALSE),"")</f>
        <v>125000</v>
      </c>
      <c r="P744" s="2">
        <v>3.0</v>
      </c>
      <c r="Q744" s="2">
        <f t="shared" si="21"/>
        <v>7.83</v>
      </c>
      <c r="R744" s="15">
        <f>IFERROR(LOOKUP(Q744,Masterline!$A$2:$A$34,Masterline!$D$2:$D$34)-(Q744-INT(Q744))*LOOKUP(Q744,Masterline!$A$2:$A$34,Masterline!$E$2:$E$34),"")</f>
        <v>5.83008</v>
      </c>
      <c r="S744" s="181">
        <f>IFERROR((Q744)*VLOOKUP(C744,'SIEMB. CAMAGUI'!$B$2:$C$103,2,FALSE)*(N744-0.002222*7)*((J744+R744)/2/100)/1000,"")</f>
        <v>310.8002359</v>
      </c>
      <c r="T744" s="173">
        <f t="shared" si="22"/>
        <v>15.20005896</v>
      </c>
      <c r="U744" s="71">
        <f t="shared" si="25"/>
        <v>3262.242544</v>
      </c>
    </row>
    <row r="745">
      <c r="A745" s="109">
        <v>45831.0</v>
      </c>
      <c r="B745" s="2">
        <v>5.0</v>
      </c>
      <c r="C745" s="2" t="s">
        <v>368</v>
      </c>
      <c r="D745" s="9">
        <v>225.0</v>
      </c>
      <c r="E745" s="9">
        <v>1287.0</v>
      </c>
      <c r="F745" s="2" t="s">
        <v>56</v>
      </c>
      <c r="G745" s="17">
        <f t="array" ref="G745">IFERROR(E745*INDEX(PRECIOS!$B$2:$E$44,MATCH(F745,PRECIOS!$B$2:$B$44,0),4),"")</f>
        <v>1729.728</v>
      </c>
      <c r="H745" s="9">
        <v>4.6</v>
      </c>
      <c r="I745" s="2">
        <f t="shared" si="26"/>
        <v>1.6</v>
      </c>
      <c r="J745" s="15">
        <f>IFERROR(LOOKUP(H745,Masterline!$A$2:$A$34,Masterline!$D$2:$D$34)-(H745-INT(H745))*LOOKUP(H745,Masterline!$A$2:$A$34,Masterline!$E$2:$E$34),"")</f>
        <v>7.9008</v>
      </c>
      <c r="K745" s="28">
        <f t="shared" si="23"/>
        <v>619089.7565</v>
      </c>
      <c r="L745" s="117">
        <f>iferror(E745/(VLOOKUP(C745,'SIEMB. CAMAGUI'!$B$2:$C$103,2,FALSE)*N745*I745/1000),"")</f>
        <v>1.489583333</v>
      </c>
      <c r="M745" s="118">
        <f>IFERROR(K745/VLOOKUP(C745,'SIEMB. CAMAGUI'!$B$2:$C$103,2,FALSE),"")</f>
        <v>0.9171700096</v>
      </c>
      <c r="N745" s="23">
        <v>0.8</v>
      </c>
      <c r="O745" s="71">
        <f>IFERROR(N745*VLOOKUP(C745,'SIEMB. CAMAGUI'!$B$2:$D$103,3,FALSE),"")</f>
        <v>128571.4286</v>
      </c>
      <c r="P745" s="2">
        <v>3.0</v>
      </c>
      <c r="Q745" s="2">
        <f t="shared" si="21"/>
        <v>7.6</v>
      </c>
      <c r="R745" s="15">
        <f>IFERROR(LOOKUP(Q745,Masterline!$A$2:$A$34,Masterline!$D$2:$D$34)-(Q745-INT(Q745))*LOOKUP(Q745,Masterline!$A$2:$A$34,Masterline!$E$2:$E$34),"")</f>
        <v>5.9736</v>
      </c>
      <c r="S745" s="181">
        <f>IFERROR((Q745)*VLOOKUP(C745,'SIEMB. CAMAGUI'!$B$2:$C$103,2,FALSE)*(N745-0.002222*7)*((J745+R745)/2/100)/1000,"")</f>
        <v>279.167356</v>
      </c>
      <c r="T745" s="173">
        <f t="shared" si="22"/>
        <v>13.541839</v>
      </c>
      <c r="U745" s="71">
        <f t="shared" si="25"/>
        <v>2847.81288</v>
      </c>
    </row>
    <row r="746">
      <c r="A746" s="109">
        <v>45831.0</v>
      </c>
      <c r="B746" s="2">
        <v>6.0</v>
      </c>
      <c r="C746" s="2" t="s">
        <v>369</v>
      </c>
      <c r="D746" s="9">
        <v>275.0</v>
      </c>
      <c r="E746" s="9">
        <v>1600.0</v>
      </c>
      <c r="F746" s="2" t="s">
        <v>56</v>
      </c>
      <c r="G746" s="17">
        <f t="array" ref="G746">IFERROR(E746*INDEX(PRECIOS!$B$2:$E$44,MATCH(F746,PRECIOS!$B$2:$B$44,0),4),"")</f>
        <v>2150.4</v>
      </c>
      <c r="H746" s="9">
        <v>4.14</v>
      </c>
      <c r="I746" s="2">
        <f t="shared" si="26"/>
        <v>1.39</v>
      </c>
      <c r="J746" s="15">
        <f>IFERROR(LOOKUP(H746,Masterline!$A$2:$A$34,Masterline!$D$2:$D$34)-(H746-INT(H746))*LOOKUP(H746,Masterline!$A$2:$A$34,Masterline!$E$2:$E$34),"")</f>
        <v>8.37552</v>
      </c>
      <c r="K746" s="28">
        <f t="shared" si="23"/>
        <v>793086.528</v>
      </c>
      <c r="L746" s="117">
        <f>iferror(E746/(VLOOKUP(C746,'SIEMB. CAMAGUI'!$B$2:$C$103,2,FALSE)*N746*I746/1000),"")</f>
        <v>1.566094064</v>
      </c>
      <c r="M746" s="118">
        <f>IFERROR(K746/VLOOKUP(C746,'SIEMB. CAMAGUI'!$B$2:$C$103,2,FALSE),"")</f>
        <v>0.7553205029</v>
      </c>
      <c r="N746" s="23">
        <v>0.7</v>
      </c>
      <c r="O746" s="71">
        <f>IFERROR(N746*VLOOKUP(C746,'SIEMB. CAMAGUI'!$B$2:$D$103,3,FALSE),"")</f>
        <v>84000</v>
      </c>
      <c r="P746" s="2">
        <v>3.0</v>
      </c>
      <c r="Q746" s="2">
        <f t="shared" si="21"/>
        <v>7.14</v>
      </c>
      <c r="R746" s="15">
        <f>IFERROR(LOOKUP(Q746,Masterline!$A$2:$A$34,Masterline!$D$2:$D$34)-(Q746-INT(Q746))*LOOKUP(Q746,Masterline!$A$2:$A$34,Masterline!$E$2:$E$34),"")</f>
        <v>6.26064</v>
      </c>
      <c r="S746" s="181">
        <f>IFERROR((Q746)*VLOOKUP(C746,'SIEMB. CAMAGUI'!$B$2:$C$103,2,FALSE)*(N746-0.002222*7)*((J746+R746)/2/100)/1000,"")</f>
        <v>375.5120289</v>
      </c>
      <c r="T746" s="173">
        <f t="shared" si="22"/>
        <v>25.12800721</v>
      </c>
      <c r="U746" s="71">
        <f t="shared" si="25"/>
        <v>3283.378226</v>
      </c>
    </row>
    <row r="747">
      <c r="A747" s="109">
        <v>45838.0</v>
      </c>
      <c r="B747" s="2">
        <v>1.0</v>
      </c>
      <c r="C747" s="2" t="s">
        <v>362</v>
      </c>
      <c r="D747" s="9">
        <v>575.0</v>
      </c>
      <c r="E747" s="9">
        <v>4025.0</v>
      </c>
      <c r="F747" s="2" t="s">
        <v>96</v>
      </c>
      <c r="G747" s="17">
        <f t="array" ref="G747">IFERROR(E747*INDEX(PRECIOS!$B$2:$E$44,MATCH(F747,PRECIOS!$B$2:$B$44,0),4),"")</f>
        <v>4119.99</v>
      </c>
      <c r="H747" s="9">
        <v>24.68</v>
      </c>
      <c r="I747" s="2">
        <f t="shared" si="26"/>
        <v>3.56</v>
      </c>
      <c r="J747" s="15">
        <f>IFERROR(LOOKUP(H747,Masterline!$A$2:$A$34,Masterline!$D$2:$D$34)-(H747-INT(H747))*LOOKUP(H747,Masterline!$A$2:$A$34,Masterline!$E$2:$E$34),"")</f>
        <v>3.13104</v>
      </c>
      <c r="K747" s="28">
        <f t="shared" si="23"/>
        <v>744104.7441</v>
      </c>
      <c r="L747" s="117">
        <f>iferror(E747/(VLOOKUP(C747,'SIEMB. CAMAGUI'!$B$2:$C$103,2,FALSE)*N747*I747/1000),"")</f>
        <v>1.544560079</v>
      </c>
      <c r="M747" s="118">
        <f>IFERROR(K747/VLOOKUP(C747,'SIEMB. CAMAGUI'!$B$2:$C$103,2,FALSE),"")</f>
        <v>0.6200872868</v>
      </c>
      <c r="N747" s="23">
        <v>0.61</v>
      </c>
      <c r="O747" s="71">
        <f>IFERROR(N747*VLOOKUP(C747,'SIEMB. CAMAGUI'!$B$2:$D$103,3,FALSE),"")</f>
        <v>89377.28938</v>
      </c>
      <c r="P747" s="2">
        <v>3.5</v>
      </c>
      <c r="Q747" s="2">
        <f t="shared" si="21"/>
        <v>28.18</v>
      </c>
      <c r="R747" s="15">
        <f>IFERROR(LOOKUP(Q747,Masterline!$A$2:$A$34,Masterline!$D$2:$D$34)-(Q747-INT(Q747))*LOOKUP(Q747,Masterline!$A$2:$A$34,Masterline!$E$2:$E$34),"")</f>
        <v>2.86056</v>
      </c>
      <c r="S747" s="181">
        <f>IFERROR((Q747)*VLOOKUP(C747,'SIEMB. CAMAGUI'!$B$2:$C$103,2,FALSE)*(N747-0.002222*7)*((J747+R747)/2/100)/1000,"")</f>
        <v>602.2093031</v>
      </c>
      <c r="T747" s="173">
        <f t="shared" si="22"/>
        <v>6.802325768</v>
      </c>
      <c r="U747" s="71">
        <f t="shared" si="25"/>
        <v>18364.50508</v>
      </c>
    </row>
    <row r="748">
      <c r="A748" s="109">
        <v>45838.0</v>
      </c>
      <c r="B748" s="2">
        <v>2.0</v>
      </c>
      <c r="C748" s="2" t="s">
        <v>365</v>
      </c>
      <c r="D748" s="9">
        <v>325.0</v>
      </c>
      <c r="E748" s="9">
        <v>2275.0</v>
      </c>
      <c r="F748" s="2" t="s">
        <v>96</v>
      </c>
      <c r="G748" s="17">
        <f t="array" ref="G748">IFERROR(E748*INDEX(PRECIOS!$B$2:$E$44,MATCH(F748,PRECIOS!$B$2:$B$44,0),4),"")</f>
        <v>2328.69</v>
      </c>
      <c r="H748" s="9">
        <v>23.69</v>
      </c>
      <c r="I748" s="2">
        <f t="shared" si="26"/>
        <v>3.39</v>
      </c>
      <c r="J748" s="15">
        <f>IFERROR(LOOKUP(H748,Masterline!$A$2:$A$34,Masterline!$D$2:$D$34)-(H748-INT(H748))*LOOKUP(H748,Masterline!$A$2:$A$34,Masterline!$E$2:$E$34),"")</f>
        <v>3.21804</v>
      </c>
      <c r="K748" s="28">
        <f t="shared" si="23"/>
        <v>426311.3175</v>
      </c>
      <c r="L748" s="117">
        <f>iferror(E748/(VLOOKUP(C748,'SIEMB. CAMAGUI'!$B$2:$C$103,2,FALSE)*N748*I748/1000),"")</f>
        <v>1.579038695</v>
      </c>
      <c r="M748" s="118">
        <f>IFERROR(K748/VLOOKUP(C748,'SIEMB. CAMAGUI'!$B$2:$C$103,2,FALSE),"")</f>
        <v>0.852622635</v>
      </c>
      <c r="N748" s="23">
        <v>0.85</v>
      </c>
      <c r="O748" s="71">
        <f>IFERROR(N748*VLOOKUP(C748,'SIEMB. CAMAGUI'!$B$2:$D$103,3,FALSE),"")</f>
        <v>70833.33333</v>
      </c>
      <c r="P748" s="2">
        <v>3.5</v>
      </c>
      <c r="Q748" s="2">
        <f t="shared" si="21"/>
        <v>27.19</v>
      </c>
      <c r="R748" s="15">
        <f>IFERROR(LOOKUP(Q748,Masterline!$A$2:$A$34,Masterline!$D$2:$D$34)-(Q748-INT(Q748))*LOOKUP(Q748,Masterline!$A$2:$A$34,Masterline!$E$2:$E$34),"")</f>
        <v>2.95032</v>
      </c>
      <c r="S748" s="181">
        <f>IFERROR((Q748)*VLOOKUP(C748,'SIEMB. CAMAGUI'!$B$2:$C$103,2,FALSE)*(N748-0.002222*7)*((J748+R748)/2/100)/1000,"")</f>
        <v>349.8784273</v>
      </c>
      <c r="T748" s="173">
        <f t="shared" si="22"/>
        <v>6.219606815</v>
      </c>
      <c r="U748" s="71">
        <f t="shared" si="25"/>
        <v>10099.31511</v>
      </c>
    </row>
    <row r="749">
      <c r="A749" s="109">
        <v>45838.0</v>
      </c>
      <c r="B749" s="2">
        <v>3.0</v>
      </c>
      <c r="C749" s="2" t="s">
        <v>364</v>
      </c>
      <c r="D749" s="9">
        <v>550.0</v>
      </c>
      <c r="E749" s="9">
        <v>3500.0</v>
      </c>
      <c r="F749" s="2" t="s">
        <v>96</v>
      </c>
      <c r="G749" s="17">
        <f t="array" ref="G749">IFERROR(E749*INDEX(PRECIOS!$B$2:$E$44,MATCH(F749,PRECIOS!$B$2:$B$44,0),4),"")</f>
        <v>3582.6</v>
      </c>
      <c r="H749" s="9">
        <v>19.0</v>
      </c>
      <c r="I749" s="2">
        <f t="shared" si="26"/>
        <v>2.4</v>
      </c>
      <c r="J749" s="15">
        <f>IFERROR(LOOKUP(H749,Masterline!$A$2:$A$34,Masterline!$D$2:$D$34)-(H749-INT(H749))*LOOKUP(H749,Masterline!$A$2:$A$34,Masterline!$E$2:$E$34),"")</f>
        <v>3.408</v>
      </c>
      <c r="K749" s="28">
        <f t="shared" si="23"/>
        <v>849394.6133</v>
      </c>
      <c r="L749" s="117">
        <f>iferror(E749/(VLOOKUP(C749,'SIEMB. CAMAGUI'!$B$2:$C$103,2,FALSE)*N749*I749/1000),"")</f>
        <v>1.845991561</v>
      </c>
      <c r="M749" s="118">
        <f>IFERROR(K749/VLOOKUP(C749,'SIEMB. CAMAGUI'!$B$2:$C$103,2,FALSE),"")</f>
        <v>0.8493946133</v>
      </c>
      <c r="N749" s="23">
        <v>0.79</v>
      </c>
      <c r="O749" s="71">
        <f>IFERROR(N749*VLOOKUP(C749,'SIEMB. CAMAGUI'!$B$2:$D$103,3,FALSE),"")</f>
        <v>112857.1429</v>
      </c>
      <c r="P749" s="2">
        <v>3.5</v>
      </c>
      <c r="Q749" s="2">
        <f t="shared" si="21"/>
        <v>22.5</v>
      </c>
      <c r="R749" s="15">
        <f>IFERROR(LOOKUP(Q749,Masterline!$A$2:$A$34,Masterline!$D$2:$D$34)-(Q749-INT(Q749))*LOOKUP(Q749,Masterline!$A$2:$A$34,Masterline!$E$2:$E$34),"")</f>
        <v>3.21</v>
      </c>
      <c r="S749" s="181">
        <f>IFERROR((Q749)*VLOOKUP(C749,'SIEMB. CAMAGUI'!$B$2:$C$103,2,FALSE)*(N749-0.002222*7)*((J749+R749)/2/100)/1000,"")</f>
        <v>576.5944082</v>
      </c>
      <c r="T749" s="173">
        <f t="shared" si="22"/>
        <v>6.648602038</v>
      </c>
      <c r="U749" s="71">
        <f t="shared" si="25"/>
        <v>16138.49765</v>
      </c>
    </row>
    <row r="750">
      <c r="A750" s="109">
        <v>45838.0</v>
      </c>
      <c r="B750" s="2">
        <v>4.0</v>
      </c>
      <c r="C750" s="2" t="s">
        <v>366</v>
      </c>
      <c r="D750" s="9">
        <v>262.5</v>
      </c>
      <c r="E750" s="9">
        <v>1637.0</v>
      </c>
      <c r="F750" s="2" t="s">
        <v>96</v>
      </c>
      <c r="G750" s="17">
        <f t="array" ref="G750">IFERROR(E750*INDEX(PRECIOS!$B$2:$E$44,MATCH(F750,PRECIOS!$B$2:$B$44,0),4),"")</f>
        <v>1675.6332</v>
      </c>
      <c r="H750" s="9">
        <v>7.21</v>
      </c>
      <c r="I750" s="2">
        <f t="shared" si="26"/>
        <v>2.38</v>
      </c>
      <c r="J750" s="15">
        <f>IFERROR(LOOKUP(H750,Masterline!$A$2:$A$34,Masterline!$D$2:$D$34)-(H750-INT(H750))*LOOKUP(H750,Masterline!$A$2:$A$34,Masterline!$E$2:$E$34),"")</f>
        <v>6.21696</v>
      </c>
      <c r="K750" s="28">
        <f t="shared" si="23"/>
        <v>585620.0939</v>
      </c>
      <c r="L750" s="117">
        <f>iferror(E750/(VLOOKUP(C750,'SIEMB. CAMAGUI'!$B$2:$C$103,2,FALSE)*N750*I750/1000),"")</f>
        <v>1.146358543</v>
      </c>
      <c r="M750" s="118">
        <f>IFERROR(K750/VLOOKUP(C750,'SIEMB. CAMAGUI'!$B$2:$C$103,2,FALSE),"")</f>
        <v>0.7808267919</v>
      </c>
      <c r="N750" s="23">
        <v>0.8</v>
      </c>
      <c r="O750" s="71">
        <f>IFERROR(N750*VLOOKUP(C750,'SIEMB. CAMAGUI'!$B$2:$D$103,3,FALSE),"")</f>
        <v>125000</v>
      </c>
      <c r="P750" s="2">
        <v>3.5</v>
      </c>
      <c r="Q750" s="2">
        <f t="shared" si="21"/>
        <v>10.71</v>
      </c>
      <c r="R750" s="15">
        <f>IFERROR(LOOKUP(Q750,Masterline!$A$2:$A$34,Masterline!$D$2:$D$34)-(Q750-INT(Q750))*LOOKUP(Q750,Masterline!$A$2:$A$34,Masterline!$E$2:$E$34),"")</f>
        <v>4.68264</v>
      </c>
      <c r="S750" s="181">
        <f>IFERROR((Q750)*VLOOKUP(C750,'SIEMB. CAMAGUI'!$B$2:$C$103,2,FALSE)*(N750-0.002222*7)*((J750+R750)/2/100)/1000,"")</f>
        <v>343.3953039</v>
      </c>
      <c r="T750" s="173">
        <f t="shared" si="22"/>
        <v>20.22382596</v>
      </c>
      <c r="U750" s="71">
        <f t="shared" si="25"/>
        <v>4222.320877</v>
      </c>
    </row>
    <row r="751">
      <c r="A751" s="109">
        <v>45838.0</v>
      </c>
      <c r="B751" s="2">
        <v>5.0</v>
      </c>
      <c r="C751" s="2" t="s">
        <v>368</v>
      </c>
      <c r="D751" s="9">
        <v>250.0</v>
      </c>
      <c r="E751" s="9">
        <v>1512.0</v>
      </c>
      <c r="F751" s="2" t="s">
        <v>96</v>
      </c>
      <c r="G751" s="17">
        <f t="array" ref="G751">IFERROR(E751*INDEX(PRECIOS!$B$2:$E$44,MATCH(F751,PRECIOS!$B$2:$B$44,0),4),"")</f>
        <v>1547.6832</v>
      </c>
      <c r="H751" s="9">
        <v>8.0</v>
      </c>
      <c r="I751" s="2">
        <f t="shared" si="26"/>
        <v>3.4</v>
      </c>
      <c r="J751" s="15">
        <f>IFERROR(LOOKUP(H751,Masterline!$A$2:$A$34,Masterline!$D$2:$D$34)-(H751-INT(H751))*LOOKUP(H751,Masterline!$A$2:$A$34,Masterline!$E$2:$E$34),"")</f>
        <v>5.604</v>
      </c>
      <c r="K751" s="28">
        <f t="shared" si="23"/>
        <v>557637.4019</v>
      </c>
      <c r="L751" s="117">
        <f>iferror(E751/(VLOOKUP(C751,'SIEMB. CAMAGUI'!$B$2:$C$103,2,FALSE)*N751*I751/1000),"")</f>
        <v>0.8235294118</v>
      </c>
      <c r="M751" s="118">
        <f>IFERROR(K751/VLOOKUP(C751,'SIEMB. CAMAGUI'!$B$2:$C$103,2,FALSE),"")</f>
        <v>0.8261294842</v>
      </c>
      <c r="N751" s="23">
        <v>0.8</v>
      </c>
      <c r="O751" s="71">
        <f>IFERROR(N751*VLOOKUP(C751,'SIEMB. CAMAGUI'!$B$2:$D$103,3,FALSE),"")</f>
        <v>128571.4286</v>
      </c>
      <c r="P751" s="2">
        <v>3.0</v>
      </c>
      <c r="Q751" s="2">
        <f t="shared" si="21"/>
        <v>11</v>
      </c>
      <c r="R751" s="15">
        <f>IFERROR(LOOKUP(Q751,Masterline!$A$2:$A$34,Masterline!$D$2:$D$34)-(Q751-INT(Q751))*LOOKUP(Q751,Masterline!$A$2:$A$34,Masterline!$E$2:$E$34),"")</f>
        <v>4.608</v>
      </c>
      <c r="S751" s="181">
        <f>IFERROR((Q751)*VLOOKUP(C751,'SIEMB. CAMAGUI'!$B$2:$C$103,2,FALSE)*(N751-0.002222*7)*((J751+R751)/2/100)/1000,"")</f>
        <v>297.3995597</v>
      </c>
      <c r="T751" s="173">
        <f t="shared" si="22"/>
        <v>11.84988994</v>
      </c>
      <c r="U751" s="71">
        <f t="shared" si="25"/>
        <v>4461.099215</v>
      </c>
    </row>
    <row r="752">
      <c r="A752" s="109">
        <v>45838.0</v>
      </c>
      <c r="B752" s="2">
        <v>6.0</v>
      </c>
      <c r="C752" s="2" t="s">
        <v>369</v>
      </c>
      <c r="D752" s="9">
        <v>325.0</v>
      </c>
      <c r="E752" s="9">
        <v>2025.0</v>
      </c>
      <c r="F752" s="2" t="s">
        <v>96</v>
      </c>
      <c r="G752" s="17">
        <f t="array" ref="G752">IFERROR(E752*INDEX(PRECIOS!$B$2:$E$44,MATCH(F752,PRECIOS!$B$2:$B$44,0),4),"")</f>
        <v>2072.79</v>
      </c>
      <c r="H752" s="9">
        <v>7.56</v>
      </c>
      <c r="I752" s="2">
        <f t="shared" si="26"/>
        <v>3.42</v>
      </c>
      <c r="J752" s="15">
        <f>IFERROR(LOOKUP(H752,Masterline!$A$2:$A$34,Masterline!$D$2:$D$34)-(H752-INT(H752))*LOOKUP(H752,Masterline!$A$2:$A$34,Masterline!$E$2:$E$34),"")</f>
        <v>5.99856</v>
      </c>
      <c r="K752" s="28">
        <f t="shared" si="23"/>
        <v>716662.2988</v>
      </c>
      <c r="L752" s="117">
        <f>iferror(E752/(VLOOKUP(C752,'SIEMB. CAMAGUI'!$B$2:$C$103,2,FALSE)*N752*I752/1000),"")</f>
        <v>0.7518796992</v>
      </c>
      <c r="M752" s="118">
        <f>IFERROR(K752/VLOOKUP(C752,'SIEMB. CAMAGUI'!$B$2:$C$103,2,FALSE),"")</f>
        <v>0.6825355226</v>
      </c>
      <c r="N752" s="23">
        <v>0.75</v>
      </c>
      <c r="O752" s="71">
        <f>IFERROR(N752*VLOOKUP(C752,'SIEMB. CAMAGUI'!$B$2:$D$103,3,FALSE),"")</f>
        <v>90000</v>
      </c>
      <c r="P752" s="2">
        <v>3.0</v>
      </c>
      <c r="Q752" s="2">
        <f t="shared" si="21"/>
        <v>10.56</v>
      </c>
      <c r="R752" s="15">
        <f>IFERROR(LOOKUP(Q752,Masterline!$A$2:$A$34,Masterline!$D$2:$D$34)-(Q752-INT(Q752))*LOOKUP(Q752,Masterline!$A$2:$A$34,Masterline!$E$2:$E$34),"")</f>
        <v>4.71504</v>
      </c>
      <c r="S752" s="181">
        <f>IFERROR((Q752)*VLOOKUP(C752,'SIEMB. CAMAGUI'!$B$2:$C$103,2,FALSE)*(N752-0.002222*7)*((J752+R752)/2/100)/1000,"")</f>
        <v>436.2330033</v>
      </c>
      <c r="T752" s="173">
        <f t="shared" si="22"/>
        <v>27.80825083</v>
      </c>
      <c r="U752" s="71">
        <f t="shared" si="25"/>
        <v>5417.966979</v>
      </c>
    </row>
    <row r="753">
      <c r="A753" s="109">
        <v>45845.0</v>
      </c>
      <c r="B753" s="2">
        <v>1.0</v>
      </c>
      <c r="C753" s="2" t="s">
        <v>362</v>
      </c>
      <c r="D753" s="9">
        <v>600.0</v>
      </c>
      <c r="E753" s="9">
        <v>4100.0</v>
      </c>
      <c r="F753" s="2" t="s">
        <v>96</v>
      </c>
      <c r="G753" s="17">
        <f t="array" ref="G753">IFERROR(E753*INDEX(PRECIOS!$B$2:$E$44,MATCH(F753,PRECIOS!$B$2:$B$44,0),4),"")</f>
        <v>4196.76</v>
      </c>
      <c r="H753" s="9">
        <v>29.12</v>
      </c>
      <c r="I753" s="2">
        <f t="shared" si="26"/>
        <v>4.44</v>
      </c>
      <c r="J753" s="15">
        <f>IFERROR(LOOKUP(H753,Masterline!$A$2:$A$34,Masterline!$D$2:$D$34)-(H753-INT(H753))*LOOKUP(H753,Masterline!$A$2:$A$34,Masterline!$E$2:$E$34),"")</f>
        <v>2.75616</v>
      </c>
      <c r="K753" s="28">
        <f t="shared" si="23"/>
        <v>747576.1786</v>
      </c>
      <c r="L753" s="117">
        <f>iferror(E753/(VLOOKUP(C753,'SIEMB. CAMAGUI'!$B$2:$C$103,2,FALSE)*N753*I753/1000),"")</f>
        <v>1.261507409</v>
      </c>
      <c r="M753" s="118">
        <f>IFERROR(K753/VLOOKUP(C753,'SIEMB. CAMAGUI'!$B$2:$C$103,2,FALSE),"")</f>
        <v>0.6229801488</v>
      </c>
      <c r="N753" s="23">
        <v>0.61</v>
      </c>
      <c r="O753" s="71">
        <f>IFERROR(N753*VLOOKUP(C753,'SIEMB. CAMAGUI'!$B$2:$D$103,3,FALSE),"")</f>
        <v>89377.28938</v>
      </c>
      <c r="P753" s="2">
        <v>3.0</v>
      </c>
      <c r="Q753" s="2">
        <f t="shared" si="21"/>
        <v>32.12</v>
      </c>
      <c r="R753" s="15">
        <f>IFERROR(LOOKUP(Q753,Masterline!$A$2:$A$34,Masterline!$D$2:$D$34)-(Q753-INT(Q753))*LOOKUP(Q753,Masterline!$A$2:$A$34,Masterline!$E$2:$E$34),"")</f>
        <v>2.6208</v>
      </c>
      <c r="S753" s="181">
        <f>IFERROR((Q753)*VLOOKUP(C753,'SIEMB. CAMAGUI'!$B$2:$C$103,2,FALSE)*(N753-0.002222*7)*((J753+R753)/2/100)/1000,"")</f>
        <v>615.9933188</v>
      </c>
      <c r="T753" s="173">
        <f t="shared" si="22"/>
        <v>3.998329705</v>
      </c>
      <c r="U753" s="71">
        <f t="shared" si="25"/>
        <v>21769.41832</v>
      </c>
    </row>
    <row r="754">
      <c r="A754" s="109">
        <v>45845.0</v>
      </c>
      <c r="B754" s="2">
        <v>2.0</v>
      </c>
      <c r="C754" s="2" t="s">
        <v>365</v>
      </c>
      <c r="D754" s="9">
        <v>350.0</v>
      </c>
      <c r="E754" s="9">
        <v>2325.0</v>
      </c>
      <c r="F754" s="2" t="s">
        <v>96</v>
      </c>
      <c r="G754" s="17">
        <f t="array" ref="G754">IFERROR(E754*INDEX(PRECIOS!$B$2:$E$44,MATCH(F754,PRECIOS!$B$2:$B$44,0),4),"")</f>
        <v>2379.87</v>
      </c>
      <c r="H754" s="9">
        <v>25.65</v>
      </c>
      <c r="I754" s="2">
        <f t="shared" si="26"/>
        <v>1.96</v>
      </c>
      <c r="J754" s="15">
        <f>IFERROR(LOOKUP(H754,Masterline!$A$2:$A$34,Masterline!$D$2:$D$34)-(H754-INT(H754))*LOOKUP(H754,Masterline!$A$2:$A$34,Masterline!$E$2:$E$34),"")</f>
        <v>3.1218</v>
      </c>
      <c r="K754" s="28">
        <f t="shared" si="23"/>
        <v>437094.7585</v>
      </c>
      <c r="L754" s="117">
        <f>iferror(E754/(VLOOKUP(C754,'SIEMB. CAMAGUI'!$B$2:$C$103,2,FALSE)*N754*I754/1000),"")</f>
        <v>2.791116447</v>
      </c>
      <c r="M754" s="118">
        <f>IFERROR(K754/VLOOKUP(C754,'SIEMB. CAMAGUI'!$B$2:$C$103,2,FALSE),"")</f>
        <v>0.874189517</v>
      </c>
      <c r="N754" s="23">
        <v>0.85</v>
      </c>
      <c r="O754" s="71">
        <f>IFERROR(N754*VLOOKUP(C754,'SIEMB. CAMAGUI'!$B$2:$D$103,3,FALSE),"")</f>
        <v>70833.33333</v>
      </c>
      <c r="P754" s="2">
        <v>3.5</v>
      </c>
      <c r="Q754" s="2">
        <f t="shared" si="21"/>
        <v>29.15</v>
      </c>
      <c r="R754" s="15">
        <f>IFERROR(LOOKUP(Q754,Masterline!$A$2:$A$34,Masterline!$D$2:$D$34)-(Q754-INT(Q754))*LOOKUP(Q754,Masterline!$A$2:$A$34,Masterline!$E$2:$E$34),"")</f>
        <v>2.7522</v>
      </c>
      <c r="S754" s="181">
        <f>IFERROR((Q754)*VLOOKUP(C754,'SIEMB. CAMAGUI'!$B$2:$C$103,2,FALSE)*(N754-0.002222*7)*((J754+R754)/2/100)/1000,"")</f>
        <v>357.1994217</v>
      </c>
      <c r="T754" s="173">
        <f t="shared" si="22"/>
        <v>1.799855429</v>
      </c>
      <c r="U754" s="71">
        <f t="shared" si="25"/>
        <v>11211.48056</v>
      </c>
    </row>
    <row r="755">
      <c r="A755" s="109">
        <v>45845.0</v>
      </c>
      <c r="B755" s="2">
        <v>3.0</v>
      </c>
      <c r="C755" s="2" t="s">
        <v>364</v>
      </c>
      <c r="D755" s="9">
        <v>575.0</v>
      </c>
      <c r="E755" s="9">
        <v>3575.0</v>
      </c>
      <c r="F755" s="2" t="s">
        <v>96</v>
      </c>
      <c r="G755" s="17">
        <f t="array" ref="G755">IFERROR(E755*INDEX(PRECIOS!$B$2:$E$44,MATCH(F755,PRECIOS!$B$2:$B$44,0),4),"")</f>
        <v>3659.37</v>
      </c>
      <c r="H755" s="9">
        <v>21.71</v>
      </c>
      <c r="I755" s="2">
        <f t="shared" si="26"/>
        <v>2.71</v>
      </c>
      <c r="J755" s="15">
        <f>IFERROR(LOOKUP(H755,Masterline!$A$2:$A$34,Masterline!$D$2:$D$34)-(H755-INT(H755))*LOOKUP(H755,Masterline!$A$2:$A$34,Masterline!$E$2:$E$34),"")</f>
        <v>3.28488</v>
      </c>
      <c r="K755" s="28">
        <f t="shared" si="23"/>
        <v>806284.8736</v>
      </c>
      <c r="L755" s="117">
        <f>iferror(E755/(VLOOKUP(C755,'SIEMB. CAMAGUI'!$B$2:$C$103,2,FALSE)*N755*I755/1000),"")</f>
        <v>1.669858471</v>
      </c>
      <c r="M755" s="118">
        <f>IFERROR(K755/VLOOKUP(C755,'SIEMB. CAMAGUI'!$B$2:$C$103,2,FALSE),"")</f>
        <v>0.8062848736</v>
      </c>
      <c r="N755" s="23">
        <v>0.79</v>
      </c>
      <c r="O755" s="71">
        <f>IFERROR(N755*VLOOKUP(C755,'SIEMB. CAMAGUI'!$B$2:$D$103,3,FALSE),"")</f>
        <v>112857.1429</v>
      </c>
      <c r="P755" s="2">
        <v>2.0</v>
      </c>
      <c r="Q755" s="2">
        <f t="shared" si="21"/>
        <v>23.71</v>
      </c>
      <c r="R755" s="15">
        <f>IFERROR(LOOKUP(Q755,Masterline!$A$2:$A$34,Masterline!$D$2:$D$34)-(Q755-INT(Q755))*LOOKUP(Q755,Masterline!$A$2:$A$34,Masterline!$E$2:$E$34),"")</f>
        <v>3.21636</v>
      </c>
      <c r="S755" s="181">
        <f>IFERROR((Q755)*VLOOKUP(C755,'SIEMB. CAMAGUI'!$B$2:$C$103,2,FALSE)*(N755-0.002222*7)*((J755+R755)/2/100)/1000,"")</f>
        <v>596.8825716</v>
      </c>
      <c r="T755" s="173">
        <f t="shared" si="22"/>
        <v>5.47064289</v>
      </c>
      <c r="U755" s="71">
        <f t="shared" si="25"/>
        <v>17504.44461</v>
      </c>
    </row>
    <row r="756">
      <c r="A756" s="109">
        <v>45845.0</v>
      </c>
      <c r="B756" s="2">
        <v>4.0</v>
      </c>
      <c r="C756" s="2" t="s">
        <v>366</v>
      </c>
      <c r="D756" s="9">
        <v>350.0</v>
      </c>
      <c r="E756" s="9">
        <v>2288.0</v>
      </c>
      <c r="F756" s="2" t="s">
        <v>96</v>
      </c>
      <c r="G756" s="17">
        <f t="array" ref="G756">IFERROR(E756*INDEX(PRECIOS!$B$2:$E$44,MATCH(F756,PRECIOS!$B$2:$B$44,0),4),"")</f>
        <v>2341.9968</v>
      </c>
      <c r="H756" s="9">
        <v>11.06</v>
      </c>
      <c r="I756" s="2">
        <f t="shared" si="26"/>
        <v>3.85</v>
      </c>
      <c r="J756" s="15">
        <f>IFERROR(LOOKUP(H756,Masterline!$A$2:$A$34,Masterline!$D$2:$D$34)-(H756-INT(H756))*LOOKUP(H756,Masterline!$A$2:$A$34,Masterline!$E$2:$E$34),"")</f>
        <v>4.59648</v>
      </c>
      <c r="K756" s="28">
        <f t="shared" si="23"/>
        <v>688473.9979</v>
      </c>
      <c r="L756" s="117">
        <f>iferror(E756/(VLOOKUP(C756,'SIEMB. CAMAGUI'!$B$2:$C$103,2,FALSE)*N756*I756/1000),"")</f>
        <v>0.9004329004</v>
      </c>
      <c r="M756" s="118">
        <f>IFERROR(K756/VLOOKUP(C756,'SIEMB. CAMAGUI'!$B$2:$C$103,2,FALSE),"")</f>
        <v>0.9179653306</v>
      </c>
      <c r="N756" s="23">
        <v>0.88</v>
      </c>
      <c r="O756" s="71">
        <f>IFERROR(N756*VLOOKUP(C756,'SIEMB. CAMAGUI'!$B$2:$D$103,3,FALSE),"")</f>
        <v>137500</v>
      </c>
      <c r="P756" s="2">
        <v>3.0</v>
      </c>
      <c r="Q756" s="2">
        <f t="shared" si="21"/>
        <v>14.06</v>
      </c>
      <c r="R756" s="15">
        <f>IFERROR(LOOKUP(Q756,Masterline!$A$2:$A$34,Masterline!$D$2:$D$34)-(Q756-INT(Q756))*LOOKUP(Q756,Masterline!$A$2:$A$34,Masterline!$E$2:$E$34),"")</f>
        <v>4.07136</v>
      </c>
      <c r="S756" s="181">
        <f>IFERROR((Q756)*VLOOKUP(C756,'SIEMB. CAMAGUI'!$B$2:$C$103,2,FALSE)*(N756-0.002222*7)*((J756+R756)/2/100)/1000,"")</f>
        <v>395.0620778</v>
      </c>
      <c r="T756" s="173">
        <f t="shared" si="22"/>
        <v>11.26551945</v>
      </c>
      <c r="U756" s="71">
        <f t="shared" si="25"/>
        <v>7614.522417</v>
      </c>
    </row>
    <row r="757">
      <c r="A757" s="109">
        <v>45845.0</v>
      </c>
      <c r="B757" s="2">
        <v>5.0</v>
      </c>
      <c r="C757" s="2" t="s">
        <v>368</v>
      </c>
      <c r="D757" s="9">
        <v>300.0</v>
      </c>
      <c r="E757" s="9">
        <v>2000.0</v>
      </c>
      <c r="F757" s="2" t="s">
        <v>96</v>
      </c>
      <c r="G757" s="17">
        <f t="array" ref="G757">IFERROR(E757*INDEX(PRECIOS!$B$2:$E$44,MATCH(F757,PRECIOS!$B$2:$B$44,0),4),"")</f>
        <v>2047.2</v>
      </c>
      <c r="H757" s="9">
        <v>11.0</v>
      </c>
      <c r="I757" s="2">
        <f t="shared" si="26"/>
        <v>3</v>
      </c>
      <c r="J757" s="15">
        <f>IFERROR(LOOKUP(H757,Masterline!$A$2:$A$34,Masterline!$D$2:$D$34)-(H757-INT(H757))*LOOKUP(H757,Masterline!$A$2:$A$34,Masterline!$E$2:$E$34),"")</f>
        <v>4.608</v>
      </c>
      <c r="K757" s="28">
        <f t="shared" si="23"/>
        <v>591856.0606</v>
      </c>
      <c r="L757" s="117">
        <f>iferror(E757/(VLOOKUP(C757,'SIEMB. CAMAGUI'!$B$2:$C$103,2,FALSE)*N757*I757/1000),"")</f>
        <v>1.16194626</v>
      </c>
      <c r="M757" s="118">
        <f>IFERROR(K757/VLOOKUP(C757,'SIEMB. CAMAGUI'!$B$2:$C$103,2,FALSE),"")</f>
        <v>0.8768237935</v>
      </c>
      <c r="N757" s="23">
        <v>0.85</v>
      </c>
      <c r="O757" s="71">
        <f>IFERROR(N757*VLOOKUP(C757,'SIEMB. CAMAGUI'!$B$2:$D$103,3,FALSE),"")</f>
        <v>136607.1429</v>
      </c>
      <c r="P757" s="2">
        <v>3.0</v>
      </c>
      <c r="Q757" s="2">
        <f t="shared" si="21"/>
        <v>14</v>
      </c>
      <c r="R757" s="15">
        <f>IFERROR(LOOKUP(Q757,Masterline!$A$2:$A$34,Masterline!$D$2:$D$34)-(Q757-INT(Q757))*LOOKUP(Q757,Masterline!$A$2:$A$34,Masterline!$E$2:$E$34),"")</f>
        <v>4.08</v>
      </c>
      <c r="S757" s="181">
        <f>IFERROR((Q757)*VLOOKUP(C757,'SIEMB. CAMAGUI'!$B$2:$C$103,2,FALSE)*(N757-0.002222*7)*((J757+R757)/2/100)/1000,"")</f>
        <v>342.5467586</v>
      </c>
      <c r="T757" s="173">
        <f t="shared" si="22"/>
        <v>10.63668964</v>
      </c>
      <c r="U757" s="71">
        <f t="shared" si="25"/>
        <v>6510.416667</v>
      </c>
    </row>
    <row r="758">
      <c r="A758" s="109">
        <v>45845.0</v>
      </c>
      <c r="B758" s="2">
        <v>6.0</v>
      </c>
      <c r="C758" s="2" t="s">
        <v>369</v>
      </c>
      <c r="D758" s="9">
        <v>425.0</v>
      </c>
      <c r="E758" s="9">
        <v>2863.0</v>
      </c>
      <c r="F758" s="2" t="s">
        <v>96</v>
      </c>
      <c r="G758" s="17">
        <f t="array" ref="G758">IFERROR(E758*INDEX(PRECIOS!$B$2:$E$44,MATCH(F758,PRECIOS!$B$2:$B$44,0),4),"")</f>
        <v>2930.5668</v>
      </c>
      <c r="H758" s="9">
        <v>10.4</v>
      </c>
      <c r="I758" s="2">
        <f t="shared" si="26"/>
        <v>2.84</v>
      </c>
      <c r="J758" s="15">
        <f>IFERROR(LOOKUP(H758,Masterline!$A$2:$A$34,Masterline!$D$2:$D$34)-(H758-INT(H758))*LOOKUP(H758,Masterline!$A$2:$A$34,Masterline!$E$2:$E$34),"")</f>
        <v>4.7496</v>
      </c>
      <c r="K758" s="28">
        <f t="shared" si="23"/>
        <v>860396.3411</v>
      </c>
      <c r="L758" s="117">
        <f>iferror(E758/(VLOOKUP(C758,'SIEMB. CAMAGUI'!$B$2:$C$103,2,FALSE)*N758*I758/1000),"")</f>
        <v>1.200117371</v>
      </c>
      <c r="M758" s="118">
        <f>IFERROR(K758/VLOOKUP(C758,'SIEMB. CAMAGUI'!$B$2:$C$103,2,FALSE),"")</f>
        <v>0.8194250867</v>
      </c>
      <c r="N758" s="23">
        <v>0.8</v>
      </c>
      <c r="O758" s="71">
        <f>IFERROR(N758*VLOOKUP(C758,'SIEMB. CAMAGUI'!$B$2:$D$103,3,FALSE),"")</f>
        <v>96000</v>
      </c>
      <c r="P758" s="2">
        <v>3.0</v>
      </c>
      <c r="Q758" s="2">
        <f t="shared" si="21"/>
        <v>13.4</v>
      </c>
      <c r="R758" s="15">
        <f>IFERROR(LOOKUP(Q758,Masterline!$A$2:$A$34,Masterline!$D$2:$D$34)-(Q758-INT(Q758))*LOOKUP(Q758,Masterline!$A$2:$A$34,Masterline!$E$2:$E$34),"")</f>
        <v>4.1856</v>
      </c>
      <c r="S758" s="181">
        <f>IFERROR((Q758)*VLOOKUP(C758,'SIEMB. CAMAGUI'!$B$2:$C$103,2,FALSE)*(N758-0.002222*7)*((J758+R758)/2/100)/1000,"")</f>
        <v>493.0959466</v>
      </c>
      <c r="T758" s="173">
        <f t="shared" si="22"/>
        <v>17.02398665</v>
      </c>
      <c r="U758" s="71">
        <f t="shared" si="25"/>
        <v>8948.121947</v>
      </c>
    </row>
    <row r="759">
      <c r="A759" s="109">
        <v>45852.0</v>
      </c>
      <c r="B759" s="2">
        <v>1.0</v>
      </c>
      <c r="C759" s="2" t="s">
        <v>362</v>
      </c>
      <c r="E759" s="9">
        <v>600.0</v>
      </c>
      <c r="F759" s="2" t="s">
        <v>96</v>
      </c>
      <c r="G759" s="17">
        <f t="array" ref="G759">IFERROR(E759*INDEX(PRECIOS!$B$2:$E$44,MATCH(F759,PRECIOS!$B$2:$B$44,0),4),"")</f>
        <v>614.16</v>
      </c>
      <c r="I759" s="2">
        <f t="shared" si="26"/>
        <v>-29.12</v>
      </c>
      <c r="J759" s="15" t="str">
        <f>IFERROR(LOOKUP(H759,Masterline!$A$2:$A$34,Masterline!$D$2:$D$34)-(H759-INT(H759))*LOOKUP(H759,Masterline!$A$2:$A$34,Masterline!$E$2:$E$34),"")</f>
        <v/>
      </c>
      <c r="K759" s="28" t="str">
        <f t="shared" si="23"/>
        <v/>
      </c>
      <c r="L759" s="117" t="str">
        <f>iferror(E759/(VLOOKUP(C759,'SIEMB. CAMAGUI'!$B$2:$C$103,2,FALSE)*N759*I759/1000),"")</f>
        <v/>
      </c>
      <c r="M759" s="118">
        <f>IFERROR(K759/VLOOKUP(C759,'SIEMB. CAMAGUI'!$B$2:$C$103,2,FALSE),"")</f>
        <v>0</v>
      </c>
      <c r="N759" s="23">
        <v>0.0</v>
      </c>
      <c r="O759" s="71">
        <f>IFERROR(N759*VLOOKUP(C759,'SIEMB. CAMAGUI'!$B$2:$D$103,3,FALSE),"")</f>
        <v>0</v>
      </c>
      <c r="P759" s="2">
        <v>3.0</v>
      </c>
      <c r="Q759" s="2">
        <f t="shared" si="21"/>
        <v>3</v>
      </c>
      <c r="R759" s="15">
        <f>IFERROR(LOOKUP(Q759,Masterline!$A$2:$A$34,Masterline!$D$2:$D$34)-(Q759-INT(Q759))*LOOKUP(Q759,Masterline!$A$2:$A$34,Masterline!$E$2:$E$34),"")</f>
        <v>9.624</v>
      </c>
      <c r="S759" s="181">
        <f>IFERROR((Q759)*VLOOKUP(C759,'SIEMB. CAMAGUI'!$B$2:$C$103,2,FALSE)*(N759-0.002222*7)*((J759+R759)/2/100)/1000,"")</f>
        <v>-2.694450528</v>
      </c>
      <c r="T759" s="173">
        <f t="shared" si="22"/>
        <v>-0.673612632</v>
      </c>
      <c r="U759" s="71">
        <f t="shared" si="25"/>
        <v>0</v>
      </c>
    </row>
    <row r="760">
      <c r="A760" s="109">
        <v>45852.0</v>
      </c>
      <c r="B760" s="2">
        <v>2.0</v>
      </c>
      <c r="C760" s="2" t="s">
        <v>365</v>
      </c>
      <c r="E760" s="9">
        <v>750.0</v>
      </c>
      <c r="F760" s="2" t="s">
        <v>96</v>
      </c>
      <c r="G760" s="17">
        <f t="array" ref="G760">IFERROR(E760*INDEX(PRECIOS!$B$2:$E$44,MATCH(F760,PRECIOS!$B$2:$B$44,0),4),"")</f>
        <v>767.7</v>
      </c>
      <c r="I760" s="2">
        <f t="shared" si="26"/>
        <v>-25.65</v>
      </c>
      <c r="J760" s="15" t="str">
        <f>IFERROR(LOOKUP(H760,Masterline!$A$2:$A$34,Masterline!$D$2:$D$34)-(H760-INT(H760))*LOOKUP(H760,Masterline!$A$2:$A$34,Masterline!$E$2:$E$34),"")</f>
        <v/>
      </c>
      <c r="K760" s="28" t="str">
        <f t="shared" si="23"/>
        <v/>
      </c>
      <c r="L760" s="117" t="str">
        <f>iferror(E760/(VLOOKUP(C760,'SIEMB. CAMAGUI'!$B$2:$C$103,2,FALSE)*N760*I760/1000),"")</f>
        <v/>
      </c>
      <c r="M760" s="118">
        <f>IFERROR(K760/VLOOKUP(C760,'SIEMB. CAMAGUI'!$B$2:$C$103,2,FALSE),"")</f>
        <v>0</v>
      </c>
      <c r="N760" s="23">
        <v>0.0</v>
      </c>
      <c r="O760" s="71">
        <f>IFERROR(N760*VLOOKUP(C760,'SIEMB. CAMAGUI'!$B$2:$D$103,3,FALSE),"")</f>
        <v>0</v>
      </c>
      <c r="P760" s="2">
        <v>3.0</v>
      </c>
      <c r="Q760" s="2">
        <f t="shared" si="21"/>
        <v>3</v>
      </c>
      <c r="R760" s="15">
        <f>IFERROR(LOOKUP(Q760,Masterline!$A$2:$A$34,Masterline!$D$2:$D$34)-(Q760-INT(Q760))*LOOKUP(Q760,Masterline!$A$2:$A$34,Masterline!$E$2:$E$34),"")</f>
        <v>9.624</v>
      </c>
      <c r="S760" s="181">
        <f>IFERROR((Q760)*VLOOKUP(C760,'SIEMB. CAMAGUI'!$B$2:$C$103,2,FALSE)*(N760-0.002222*7)*((J760+R760)/2/100)/1000,"")</f>
        <v>-1.12268772</v>
      </c>
      <c r="T760" s="173">
        <f t="shared" si="22"/>
        <v>-0.28067193</v>
      </c>
      <c r="U760" s="71">
        <f t="shared" si="25"/>
        <v>0</v>
      </c>
    </row>
    <row r="761">
      <c r="A761" s="109">
        <v>45852.0</v>
      </c>
      <c r="B761" s="2">
        <v>4.0</v>
      </c>
      <c r="C761" s="2" t="s">
        <v>366</v>
      </c>
      <c r="D761" s="9">
        <v>375.0</v>
      </c>
      <c r="E761" s="9">
        <v>2512.0</v>
      </c>
      <c r="F761" s="2" t="s">
        <v>96</v>
      </c>
      <c r="G761" s="17">
        <f t="array" ref="G761">IFERROR(E761*INDEX(PRECIOS!$B$2:$E$44,MATCH(F761,PRECIOS!$B$2:$B$44,0),4),"")</f>
        <v>2571.2832</v>
      </c>
      <c r="H761" s="9">
        <v>14.38</v>
      </c>
      <c r="I761" s="2">
        <f t="shared" si="26"/>
        <v>3.32</v>
      </c>
      <c r="J761" s="15">
        <f>IFERROR(LOOKUP(H761,Masterline!$A$2:$A$34,Masterline!$D$2:$D$34)-(H761-INT(H761))*LOOKUP(H761,Masterline!$A$2:$A$34,Masterline!$E$2:$E$34),"")</f>
        <v>4.02528</v>
      </c>
      <c r="K761" s="28">
        <f t="shared" si="23"/>
        <v>647852.7196</v>
      </c>
      <c r="L761" s="117">
        <f>iferror(E761/(VLOOKUP(C761,'SIEMB. CAMAGUI'!$B$2:$C$103,2,FALSE)*N761*I761/1000),"")</f>
        <v>1.215464267</v>
      </c>
      <c r="M761" s="118">
        <f>IFERROR(K761/VLOOKUP(C761,'SIEMB. CAMAGUI'!$B$2:$C$103,2,FALSE),"")</f>
        <v>0.8638036262</v>
      </c>
      <c r="N761" s="23">
        <v>0.83</v>
      </c>
      <c r="O761" s="71">
        <f>IFERROR(N761*VLOOKUP(C761,'SIEMB. CAMAGUI'!$B$2:$D$103,3,FALSE),"")</f>
        <v>129687.5</v>
      </c>
      <c r="P761" s="2">
        <v>3.0</v>
      </c>
      <c r="Q761" s="2">
        <f t="shared" si="21"/>
        <v>17.38</v>
      </c>
      <c r="R761" s="15">
        <f>IFERROR(LOOKUP(Q761,Masterline!$A$2:$A$34,Masterline!$D$2:$D$34)-(Q761-INT(Q761))*LOOKUP(Q761,Masterline!$A$2:$A$34,Masterline!$E$2:$E$34),"")</f>
        <v>3.60696</v>
      </c>
      <c r="S761" s="181">
        <f>IFERROR((Q761)*VLOOKUP(C761,'SIEMB. CAMAGUI'!$B$2:$C$103,2,FALSE)*(N761-0.002222*7)*((J761+R761)/2/100)/1000,"")</f>
        <v>405.1308853</v>
      </c>
      <c r="T761" s="173">
        <f t="shared" si="22"/>
        <v>7.53272133</v>
      </c>
      <c r="U761" s="71">
        <f t="shared" si="25"/>
        <v>9316.122108</v>
      </c>
    </row>
    <row r="762">
      <c r="A762" s="109">
        <v>45852.0</v>
      </c>
      <c r="B762" s="2">
        <v>5.0</v>
      </c>
      <c r="C762" s="2" t="s">
        <v>368</v>
      </c>
      <c r="D762" s="9">
        <v>337.5</v>
      </c>
      <c r="E762" s="9">
        <v>2200.0</v>
      </c>
      <c r="F762" s="2" t="s">
        <v>96</v>
      </c>
      <c r="G762" s="17">
        <f t="array" ref="G762">IFERROR(E762*INDEX(PRECIOS!$B$2:$E$44,MATCH(F762,PRECIOS!$B$2:$B$44,0),4),"")</f>
        <v>2251.92</v>
      </c>
      <c r="H762" s="9">
        <v>14.48</v>
      </c>
      <c r="I762" s="2">
        <f t="shared" si="26"/>
        <v>3.48</v>
      </c>
      <c r="J762" s="15">
        <f>IFERROR(LOOKUP(H762,Masterline!$A$2:$A$34,Masterline!$D$2:$D$34)-(H762-INT(H762))*LOOKUP(H762,Masterline!$A$2:$A$34,Masterline!$E$2:$E$34),"")</f>
        <v>4.01088</v>
      </c>
      <c r="K762" s="28">
        <f t="shared" si="23"/>
        <v>581119.6308</v>
      </c>
      <c r="L762" s="117">
        <f>iferror(E762/(VLOOKUP(C762,'SIEMB. CAMAGUI'!$B$2:$C$103,2,FALSE)*N762*I762/1000),"")</f>
        <v>1.101845591</v>
      </c>
      <c r="M762" s="118">
        <f>IFERROR(K762/VLOOKUP(C762,'SIEMB. CAMAGUI'!$B$2:$C$103,2,FALSE),"")</f>
        <v>0.8609179716</v>
      </c>
      <c r="N762" s="23">
        <v>0.85</v>
      </c>
      <c r="O762" s="71">
        <f>IFERROR(N762*VLOOKUP(C762,'SIEMB. CAMAGUI'!$B$2:$D$103,3,FALSE),"")</f>
        <v>136607.1429</v>
      </c>
      <c r="P762" s="2">
        <v>3.0</v>
      </c>
      <c r="Q762" s="2">
        <f t="shared" si="21"/>
        <v>17.48</v>
      </c>
      <c r="R762" s="15">
        <f>IFERROR(LOOKUP(Q762,Masterline!$A$2:$A$34,Masterline!$D$2:$D$34)-(Q762-INT(Q762))*LOOKUP(Q762,Masterline!$A$2:$A$34,Masterline!$E$2:$E$34),"")</f>
        <v>3.59616</v>
      </c>
      <c r="S762" s="181">
        <f>IFERROR((Q762)*VLOOKUP(C762,'SIEMB. CAMAGUI'!$B$2:$C$103,2,FALSE)*(N762-0.002222*7)*((J762+R762)/2/100)/1000,"")</f>
        <v>374.4804436</v>
      </c>
      <c r="T762" s="173">
        <f t="shared" si="22"/>
        <v>9.245110893</v>
      </c>
      <c r="U762" s="71">
        <f t="shared" si="25"/>
        <v>8414.612255</v>
      </c>
    </row>
    <row r="763">
      <c r="A763" s="109">
        <v>45852.0</v>
      </c>
      <c r="B763" s="2">
        <v>6.0</v>
      </c>
      <c r="C763" s="2" t="s">
        <v>369</v>
      </c>
      <c r="D763" s="9">
        <v>475.0</v>
      </c>
      <c r="E763" s="9">
        <v>3175.0</v>
      </c>
      <c r="F763" s="2" t="s">
        <v>96</v>
      </c>
      <c r="G763" s="17">
        <f t="array" ref="G763">IFERROR(E763*INDEX(PRECIOS!$B$2:$E$44,MATCH(F763,PRECIOS!$B$2:$B$44,0),4),"")</f>
        <v>3249.93</v>
      </c>
      <c r="H763" s="9">
        <v>14.44</v>
      </c>
      <c r="I763" s="2">
        <f t="shared" si="26"/>
        <v>4.04</v>
      </c>
      <c r="J763" s="15">
        <f>IFERROR(LOOKUP(H763,Masterline!$A$2:$A$34,Masterline!$D$2:$D$34)-(H763-INT(H763))*LOOKUP(H763,Masterline!$A$2:$A$34,Masterline!$E$2:$E$34),"")</f>
        <v>4.01664</v>
      </c>
      <c r="K763" s="28">
        <f t="shared" si="23"/>
        <v>818961.541</v>
      </c>
      <c r="L763" s="117">
        <f>iferror(E763/(VLOOKUP(C763,'SIEMB. CAMAGUI'!$B$2:$C$103,2,FALSE)*N763*I763/1000),"")</f>
        <v>0.9720359791</v>
      </c>
      <c r="M763" s="118">
        <f>IFERROR(K763/VLOOKUP(C763,'SIEMB. CAMAGUI'!$B$2:$C$103,2,FALSE),"")</f>
        <v>0.7799633724</v>
      </c>
      <c r="N763" s="23">
        <v>0.77</v>
      </c>
      <c r="O763" s="71">
        <f>IFERROR(N763*VLOOKUP(C763,'SIEMB. CAMAGUI'!$B$2:$D$103,3,FALSE),"")</f>
        <v>92400</v>
      </c>
      <c r="P763" s="2">
        <v>3.0</v>
      </c>
      <c r="Q763" s="2">
        <f t="shared" si="21"/>
        <v>17.44</v>
      </c>
      <c r="R763" s="15">
        <f>IFERROR(LOOKUP(Q763,Masterline!$A$2:$A$34,Masterline!$D$2:$D$34)-(Q763-INT(Q763))*LOOKUP(Q763,Masterline!$A$2:$A$34,Masterline!$E$2:$E$34),"")</f>
        <v>3.60048</v>
      </c>
      <c r="S763" s="181">
        <f>IFERROR((Q763)*VLOOKUP(C763,'SIEMB. CAMAGUI'!$B$2:$C$103,2,FALSE)*(N763-0.002222*7)*((J763+R763)/2/100)/1000,"")</f>
        <v>526.1683753</v>
      </c>
      <c r="T763" s="173">
        <f t="shared" si="22"/>
        <v>12.79209383</v>
      </c>
      <c r="U763" s="71">
        <f t="shared" si="25"/>
        <v>11825.80465</v>
      </c>
    </row>
    <row r="764">
      <c r="A764" s="109">
        <v>45859.0</v>
      </c>
      <c r="B764" s="2">
        <v>1.0</v>
      </c>
      <c r="C764" s="2" t="s">
        <v>370</v>
      </c>
      <c r="D764" s="9">
        <v>97.5</v>
      </c>
      <c r="E764" s="9">
        <v>175.5</v>
      </c>
      <c r="F764" s="2" t="s">
        <v>84</v>
      </c>
      <c r="G764" s="17">
        <f t="array" ref="G764">IFERROR(E764*INDEX(PRECIOS!$B$2:$E$44,MATCH(F764,PRECIOS!$B$2:$B$44,0),4),"")</f>
        <v>252.72</v>
      </c>
      <c r="H764" s="9">
        <v>0.96</v>
      </c>
      <c r="I764" s="2">
        <f t="shared" si="26"/>
        <v>0</v>
      </c>
      <c r="J764" s="15">
        <f>IFERROR(LOOKUP(H764,Masterline!$A$2:$A$34,Masterline!$D$2:$D$34)-(H764-INT(H764))*LOOKUP(H764,Masterline!$A$2:$A$34,Masterline!$E$2:$E$34),"")</f>
        <v>14.22432</v>
      </c>
      <c r="K764" s="28">
        <f t="shared" si="23"/>
        <v>714006.0122</v>
      </c>
      <c r="L764" s="117" t="str">
        <f>iferror(E764/(VLOOKUP(C764,'SIEMB. CAMAGUI'!$B$2:$C$103,2,FALSE)*N764*I764/1000),"")</f>
        <v/>
      </c>
      <c r="M764" s="118">
        <f>IFERROR(K764/VLOOKUP(C764,'SIEMB. CAMAGUI'!$B$2:$C$103,2,FALSE),"")</f>
        <v>0.549235394</v>
      </c>
      <c r="N764" s="23">
        <v>0.55</v>
      </c>
      <c r="O764" s="71">
        <f>IFERROR(N764*VLOOKUP(C764,'SIEMB. CAMAGUI'!$B$2:$D$103,3,FALSE),"")</f>
        <v>87301.5873</v>
      </c>
      <c r="P764" s="2">
        <v>2.25</v>
      </c>
      <c r="Q764" s="2">
        <f t="shared" si="21"/>
        <v>3.21</v>
      </c>
      <c r="R764" s="15">
        <f>IFERROR(LOOKUP(Q764,Masterline!$A$2:$A$34,Masterline!$D$2:$D$34)-(Q764-INT(Q764))*LOOKUP(Q764,Masterline!$A$2:$A$34,Masterline!$E$2:$E$34),"")</f>
        <v>9.39468</v>
      </c>
      <c r="S764" s="181">
        <f>IFERROR((Q764)*VLOOKUP(C764,'SIEMB. CAMAGUI'!$B$2:$C$103,2,FALSE)*(N764-0.002222*7)*((J764+R764)/2/100)/1000,"")</f>
        <v>263.3805657</v>
      </c>
      <c r="T764" s="173">
        <f t="shared" si="22"/>
        <v>41.47014144</v>
      </c>
      <c r="U764" s="71">
        <f t="shared" si="25"/>
        <v>685.4457717</v>
      </c>
    </row>
    <row r="765">
      <c r="A765" s="109">
        <v>45859.0</v>
      </c>
      <c r="B765" s="2">
        <v>2.0</v>
      </c>
      <c r="C765" s="2" t="s">
        <v>372</v>
      </c>
      <c r="D765" s="9">
        <v>67.5</v>
      </c>
      <c r="E765" s="9">
        <v>121.5</v>
      </c>
      <c r="F765" s="2" t="s">
        <v>84</v>
      </c>
      <c r="G765" s="17">
        <f t="array" ref="G765">IFERROR(E765*INDEX(PRECIOS!$B$2:$E$44,MATCH(F765,PRECIOS!$B$2:$B$44,0),4),"")</f>
        <v>174.96</v>
      </c>
      <c r="H765" s="9">
        <v>1.0</v>
      </c>
      <c r="I765" s="2">
        <f t="shared" si="26"/>
        <v>0</v>
      </c>
      <c r="J765" s="15">
        <f>IFERROR(LOOKUP(H765,Masterline!$A$2:$A$34,Masterline!$D$2:$D$34)-(H765-INT(H765))*LOOKUP(H765,Masterline!$A$2:$A$34,Masterline!$E$2:$E$34),"")</f>
        <v>14.112</v>
      </c>
      <c r="K765" s="28">
        <f t="shared" si="23"/>
        <v>478316.3265</v>
      </c>
      <c r="L765" s="117" t="str">
        <f>iferror(E765/(VLOOKUP(C765,'SIEMB. CAMAGUI'!$B$2:$C$103,2,FALSE)*N765*I765/1000),"")</f>
        <v/>
      </c>
      <c r="M765" s="118">
        <f>IFERROR(K765/VLOOKUP(C765,'SIEMB. CAMAGUI'!$B$2:$C$103,2,FALSE),"")</f>
        <v>0.531462585</v>
      </c>
      <c r="N765" s="23">
        <v>0.55</v>
      </c>
      <c r="O765" s="71">
        <f>IFERROR(N765*VLOOKUP(C765,'SIEMB. CAMAGUI'!$B$2:$D$103,3,FALSE),"")</f>
        <v>82500</v>
      </c>
      <c r="P765" s="2">
        <v>2.25</v>
      </c>
      <c r="Q765" s="2">
        <f t="shared" si="21"/>
        <v>3.25</v>
      </c>
      <c r="R765" s="15">
        <f>IFERROR(LOOKUP(Q765,Masterline!$A$2:$A$34,Masterline!$D$2:$D$34)-(Q765-INT(Q765))*LOOKUP(Q765,Masterline!$A$2:$A$34,Masterline!$E$2:$E$34),"")</f>
        <v>9.351</v>
      </c>
      <c r="S765" s="181">
        <f>IFERROR((Q765)*VLOOKUP(C765,'SIEMB. CAMAGUI'!$B$2:$C$103,2,FALSE)*(N765-0.002222*7)*((J765+R765)/2/100)/1000,"")</f>
        <v>183.3932075</v>
      </c>
      <c r="T765" s="173">
        <f t="shared" si="22"/>
        <v>28.97330188</v>
      </c>
      <c r="U765" s="71">
        <f t="shared" si="25"/>
        <v>478.3163265</v>
      </c>
    </row>
    <row r="766">
      <c r="A766" s="109">
        <v>45859.0</v>
      </c>
      <c r="B766" s="2">
        <v>3.0</v>
      </c>
      <c r="C766" s="2" t="s">
        <v>373</v>
      </c>
      <c r="D766" s="9">
        <v>86.5</v>
      </c>
      <c r="E766" s="9">
        <v>155.5</v>
      </c>
      <c r="F766" s="2" t="s">
        <v>84</v>
      </c>
      <c r="G766" s="17">
        <f t="array" ref="G766">IFERROR(E766*INDEX(PRECIOS!$B$2:$E$44,MATCH(F766,PRECIOS!$B$2:$B$44,0),4),"")</f>
        <v>223.92</v>
      </c>
      <c r="H766" s="9">
        <v>1.05</v>
      </c>
      <c r="I766" s="2">
        <f t="shared" si="26"/>
        <v>0</v>
      </c>
      <c r="J766" s="15">
        <f>IFERROR(LOOKUP(H766,Masterline!$A$2:$A$34,Masterline!$D$2:$D$34)-(H766-INT(H766))*LOOKUP(H766,Masterline!$A$2:$A$34,Masterline!$E$2:$E$34),"")</f>
        <v>14.0184</v>
      </c>
      <c r="K766" s="28">
        <f t="shared" si="23"/>
        <v>587663.017</v>
      </c>
      <c r="L766" s="117" t="str">
        <f>iferror(E766/(VLOOKUP(C766,'SIEMB. CAMAGUI'!$B$2:$C$103,2,FALSE)*N766*I766/1000),"")</f>
        <v/>
      </c>
      <c r="M766" s="118">
        <f>IFERROR(K766/VLOOKUP(C766,'SIEMB. CAMAGUI'!$B$2:$C$103,2,FALSE),"")</f>
        <v>0.5110113192</v>
      </c>
      <c r="N766" s="23">
        <v>0.55</v>
      </c>
      <c r="O766" s="71">
        <f>IFERROR(N766*VLOOKUP(C766,'SIEMB. CAMAGUI'!$B$2:$D$103,3,FALSE),"")</f>
        <v>90357.14286</v>
      </c>
      <c r="P766" s="2">
        <v>2.25</v>
      </c>
      <c r="Q766" s="2">
        <f t="shared" si="21"/>
        <v>3.3</v>
      </c>
      <c r="R766" s="15">
        <f>IFERROR(LOOKUP(Q766,Masterline!$A$2:$A$34,Masterline!$D$2:$D$34)-(Q766-INT(Q766))*LOOKUP(Q766,Masterline!$A$2:$A$34,Masterline!$E$2:$E$34),"")</f>
        <v>9.2964</v>
      </c>
      <c r="S766" s="181">
        <f>IFERROR((Q766)*VLOOKUP(C766,'SIEMB. CAMAGUI'!$B$2:$C$103,2,FALSE)*(N766-0.002222*7)*((J766+R766)/2/100)/1000,"")</f>
        <v>236.4380179</v>
      </c>
      <c r="T766" s="173">
        <f t="shared" si="22"/>
        <v>37.48450447</v>
      </c>
      <c r="U766" s="71">
        <f t="shared" si="25"/>
        <v>617.0461679</v>
      </c>
    </row>
    <row r="767">
      <c r="A767" s="109">
        <v>45859.0</v>
      </c>
      <c r="B767" s="2">
        <v>4.0</v>
      </c>
      <c r="C767" s="2" t="s">
        <v>366</v>
      </c>
      <c r="D767" s="9">
        <v>425.0</v>
      </c>
      <c r="E767" s="9">
        <v>2775.0</v>
      </c>
      <c r="F767" s="2" t="s">
        <v>96</v>
      </c>
      <c r="G767" s="17">
        <f t="array" ref="G767">IFERROR(E767*INDEX(PRECIOS!$B$2:$E$44,MATCH(F767,PRECIOS!$B$2:$B$44,0),4),"")</f>
        <v>2840.49</v>
      </c>
      <c r="H767" s="9">
        <v>17.72</v>
      </c>
      <c r="I767" s="2">
        <f t="shared" si="26"/>
        <v>3.34</v>
      </c>
      <c r="J767" s="15">
        <f>IFERROR(LOOKUP(H767,Masterline!$A$2:$A$34,Masterline!$D$2:$D$34)-(H767-INT(H767))*LOOKUP(H767,Masterline!$A$2:$A$34,Masterline!$E$2:$E$34),"")</f>
        <v>3.57024</v>
      </c>
      <c r="K767" s="28">
        <f t="shared" si="23"/>
        <v>671781.1308</v>
      </c>
      <c r="L767" s="117">
        <f>iferror(E767/(VLOOKUP(C767,'SIEMB. CAMAGUI'!$B$2:$C$103,2,FALSE)*N767*I767/1000),"")</f>
        <v>2.090159304</v>
      </c>
      <c r="M767" s="118">
        <f>IFERROR(K767/VLOOKUP(C767,'SIEMB. CAMAGUI'!$B$2:$C$103,2,FALSE),"")</f>
        <v>0.8957081744</v>
      </c>
      <c r="N767" s="23">
        <v>0.53</v>
      </c>
      <c r="O767" s="71">
        <f>IFERROR(N767*VLOOKUP(C767,'SIEMB. CAMAGUI'!$B$2:$D$103,3,FALSE),"")</f>
        <v>82812.5</v>
      </c>
      <c r="P767" s="2">
        <v>3.0</v>
      </c>
      <c r="Q767" s="2">
        <f t="shared" si="21"/>
        <v>20.72</v>
      </c>
      <c r="R767" s="15">
        <f>IFERROR(LOOKUP(Q767,Masterline!$A$2:$A$34,Masterline!$D$2:$D$34)-(Q767-INT(Q767))*LOOKUP(Q767,Masterline!$A$2:$A$34,Masterline!$E$2:$E$34),"")</f>
        <v>3.23088</v>
      </c>
      <c r="S767" s="181">
        <f>IFERROR((Q767)*VLOOKUP(C767,'SIEMB. CAMAGUI'!$B$2:$C$103,2,FALSE)*(N767-0.002222*7)*((J767+R767)/2/100)/1000,"")</f>
        <v>271.8574577</v>
      </c>
      <c r="T767" s="173">
        <f t="shared" si="22"/>
        <v>-38.28563557</v>
      </c>
      <c r="U767" s="71">
        <f t="shared" si="25"/>
        <v>11903.96164</v>
      </c>
    </row>
    <row r="768">
      <c r="A768" s="109">
        <v>45859.0</v>
      </c>
      <c r="B768" s="2">
        <v>5.0</v>
      </c>
      <c r="C768" s="2" t="s">
        <v>368</v>
      </c>
      <c r="D768" s="9">
        <v>400.0</v>
      </c>
      <c r="E768" s="9">
        <v>2575.0</v>
      </c>
      <c r="F768" s="2" t="s">
        <v>96</v>
      </c>
      <c r="G768" s="17">
        <f t="array" ref="G768">IFERROR(E768*INDEX(PRECIOS!$B$2:$E$44,MATCH(F768,PRECIOS!$B$2:$B$44,0),4),"")</f>
        <v>2635.77</v>
      </c>
      <c r="H768" s="9">
        <v>17.66</v>
      </c>
      <c r="I768" s="2">
        <f t="shared" si="26"/>
        <v>3.18</v>
      </c>
      <c r="J768" s="15">
        <f>IFERROR(LOOKUP(H768,Masterline!$A$2:$A$34,Masterline!$D$2:$D$34)-(H768-INT(H768))*LOOKUP(H768,Masterline!$A$2:$A$34,Masterline!$E$2:$E$34),"")</f>
        <v>3.57672</v>
      </c>
      <c r="K768" s="28">
        <f t="shared" si="23"/>
        <v>633263.3425</v>
      </c>
      <c r="L768" s="117">
        <f>iferror(E768/(VLOOKUP(C768,'SIEMB. CAMAGUI'!$B$2:$C$103,2,FALSE)*N768*I768/1000),"")</f>
        <v>2.181140546</v>
      </c>
      <c r="M768" s="118">
        <f>IFERROR(K768/VLOOKUP(C768,'SIEMB. CAMAGUI'!$B$2:$C$103,2,FALSE),"")</f>
        <v>0.9381679149</v>
      </c>
      <c r="N768" s="23">
        <v>0.55</v>
      </c>
      <c r="O768" s="71">
        <f>IFERROR(N768*VLOOKUP(C768,'SIEMB. CAMAGUI'!$B$2:$D$103,3,FALSE),"")</f>
        <v>88392.85714</v>
      </c>
      <c r="P768" s="2">
        <v>3.0</v>
      </c>
      <c r="Q768" s="2">
        <f t="shared" si="21"/>
        <v>20.66</v>
      </c>
      <c r="R768" s="15">
        <f>IFERROR(LOOKUP(Q768,Masterline!$A$2:$A$34,Masterline!$D$2:$D$34)-(Q768-INT(Q768))*LOOKUP(Q768,Masterline!$A$2:$A$34,Masterline!$E$2:$E$34),"")</f>
        <v>3.23664</v>
      </c>
      <c r="S768" s="181">
        <f>IFERROR((Q768)*VLOOKUP(C768,'SIEMB. CAMAGUI'!$B$2:$C$103,2,FALSE)*(N768-0.002222*7)*((J768+R768)/2/100)/1000,"")</f>
        <v>253.9038358</v>
      </c>
      <c r="T768" s="173">
        <f t="shared" si="22"/>
        <v>-36.52404106</v>
      </c>
      <c r="U768" s="71">
        <f t="shared" si="25"/>
        <v>11183.43063</v>
      </c>
    </row>
    <row r="769">
      <c r="A769" s="109">
        <v>45859.0</v>
      </c>
      <c r="B769" s="2">
        <v>6.0</v>
      </c>
      <c r="C769" s="2" t="s">
        <v>369</v>
      </c>
      <c r="D769" s="9">
        <v>550.0</v>
      </c>
      <c r="E769" s="9">
        <v>3575.0</v>
      </c>
      <c r="F769" s="2" t="s">
        <v>96</v>
      </c>
      <c r="G769" s="17">
        <f t="array" ref="G769">IFERROR(E769*INDEX(PRECIOS!$B$2:$E$44,MATCH(F769,PRECIOS!$B$2:$B$44,0),4),"")</f>
        <v>3659.37</v>
      </c>
      <c r="H769" s="9">
        <v>17.22</v>
      </c>
      <c r="I769" s="2">
        <f t="shared" si="26"/>
        <v>2.78</v>
      </c>
      <c r="J769" s="15">
        <f>IFERROR(LOOKUP(H769,Masterline!$A$2:$A$34,Masterline!$D$2:$D$34)-(H769-INT(H769))*LOOKUP(H769,Masterline!$A$2:$A$34,Masterline!$E$2:$E$34),"")</f>
        <v>3.62424</v>
      </c>
      <c r="K769" s="28">
        <f t="shared" si="23"/>
        <v>881277.3191</v>
      </c>
      <c r="L769" s="117">
        <f>iferror(E769/(VLOOKUP(C769,'SIEMB. CAMAGUI'!$B$2:$C$103,2,FALSE)*N769*I769/1000),"")</f>
        <v>3.061836245</v>
      </c>
      <c r="M769" s="118">
        <f>IFERROR(K769/VLOOKUP(C769,'SIEMB. CAMAGUI'!$B$2:$C$103,2,FALSE),"")</f>
        <v>0.8393117325</v>
      </c>
      <c r="N769" s="23">
        <v>0.4</v>
      </c>
      <c r="O769" s="71">
        <f>IFERROR(N769*VLOOKUP(C769,'SIEMB. CAMAGUI'!$B$2:$D$103,3,FALSE),"")</f>
        <v>48000</v>
      </c>
      <c r="P769" s="2">
        <v>3.0</v>
      </c>
      <c r="Q769" s="2">
        <f t="shared" si="21"/>
        <v>20.22</v>
      </c>
      <c r="R769" s="15">
        <f>IFERROR(LOOKUP(Q769,Masterline!$A$2:$A$34,Masterline!$D$2:$D$34)-(Q769-INT(Q769))*LOOKUP(Q769,Masterline!$A$2:$A$34,Masterline!$E$2:$E$34),"")</f>
        <v>3.27888</v>
      </c>
      <c r="S769" s="181">
        <f>IFERROR((Q769)*VLOOKUP(C769,'SIEMB. CAMAGUI'!$B$2:$C$103,2,FALSE)*(N769-0.002222*7)*((J769+R769)/2/100)/1000,"")</f>
        <v>281.7222993</v>
      </c>
      <c r="T769" s="173">
        <f t="shared" si="22"/>
        <v>-67.06942518</v>
      </c>
      <c r="U769" s="71">
        <f t="shared" si="25"/>
        <v>15175.59544</v>
      </c>
    </row>
    <row r="770">
      <c r="A770" s="109">
        <v>45866.0</v>
      </c>
      <c r="B770" s="2">
        <v>1.0</v>
      </c>
      <c r="C770" s="2" t="s">
        <v>370</v>
      </c>
      <c r="D770" s="9">
        <v>175.0</v>
      </c>
      <c r="E770" s="9">
        <v>961.5</v>
      </c>
      <c r="F770" s="2" t="s">
        <v>84</v>
      </c>
      <c r="G770" s="17">
        <f t="array" ref="G770">IFERROR(E770*INDEX(PRECIOS!$B$2:$E$44,MATCH(F770,PRECIOS!$B$2:$B$44,0),4),"")</f>
        <v>1384.56</v>
      </c>
      <c r="H770" s="9">
        <v>2.38</v>
      </c>
      <c r="I770" s="2">
        <f t="shared" si="26"/>
        <v>1.42</v>
      </c>
      <c r="J770" s="15">
        <f>IFERROR(LOOKUP(H770,Masterline!$A$2:$A$34,Masterline!$D$2:$D$34)-(H770-INT(H770))*LOOKUP(H770,Masterline!$A$2:$A$34,Masterline!$E$2:$E$34),"")</f>
        <v>10.5288</v>
      </c>
      <c r="K770" s="28">
        <f t="shared" si="23"/>
        <v>698364.5977</v>
      </c>
      <c r="L770" s="117">
        <f>iferror(E770/(VLOOKUP(C770,'SIEMB. CAMAGUI'!$B$2:$C$103,2,FALSE)*N770*I770/1000),"")</f>
        <v>0.8013167764</v>
      </c>
      <c r="M770" s="118">
        <f>IFERROR(K770/VLOOKUP(C770,'SIEMB. CAMAGUI'!$B$2:$C$103,2,FALSE),"")</f>
        <v>0.5372035367</v>
      </c>
      <c r="N770" s="23">
        <v>0.65</v>
      </c>
      <c r="O770" s="71">
        <f>IFERROR(N770*VLOOKUP(C770,'SIEMB. CAMAGUI'!$B$2:$D$103,3,FALSE),"")</f>
        <v>103174.6032</v>
      </c>
      <c r="P770" s="2">
        <v>2.5</v>
      </c>
      <c r="Q770" s="2">
        <f t="shared" si="21"/>
        <v>4.88</v>
      </c>
      <c r="R770" s="15">
        <f>IFERROR(LOOKUP(Q770,Masterline!$A$2:$A$34,Masterline!$D$2:$D$34)-(Q770-INT(Q770))*LOOKUP(Q770,Masterline!$A$2:$A$34,Masterline!$E$2:$E$34),"")</f>
        <v>7.61184</v>
      </c>
      <c r="S770" s="181">
        <f>IFERROR((Q770)*VLOOKUP(C770,'SIEMB. CAMAGUI'!$B$2:$C$103,2,FALSE)*(N770-0.002222*7)*((J770+R770)/2/100)/1000,"")</f>
        <v>365.0736157</v>
      </c>
      <c r="T770" s="173">
        <f t="shared" si="22"/>
        <v>47.51840393</v>
      </c>
      <c r="U770" s="71">
        <f t="shared" si="25"/>
        <v>1662.107743</v>
      </c>
    </row>
    <row r="771">
      <c r="A771" s="109">
        <v>45866.0</v>
      </c>
      <c r="B771" s="2">
        <v>2.0</v>
      </c>
      <c r="C771" s="2" t="s">
        <v>372</v>
      </c>
      <c r="D771" s="9">
        <v>150.0</v>
      </c>
      <c r="E771" s="9">
        <v>737.0</v>
      </c>
      <c r="F771" s="2" t="s">
        <v>84</v>
      </c>
      <c r="G771" s="17">
        <f t="array" ref="G771">IFERROR(E771*INDEX(PRECIOS!$B$2:$E$44,MATCH(F771,PRECIOS!$B$2:$B$44,0),4),"")</f>
        <v>1061.28</v>
      </c>
      <c r="H771" s="9">
        <v>2.4</v>
      </c>
      <c r="I771" s="2">
        <f t="shared" si="26"/>
        <v>1.4</v>
      </c>
      <c r="J771" s="15">
        <f>IFERROR(LOOKUP(H771,Masterline!$A$2:$A$34,Masterline!$D$2:$D$34)-(H771-INT(H771))*LOOKUP(H771,Masterline!$A$2:$A$34,Masterline!$E$2:$E$34),"")</f>
        <v>10.5</v>
      </c>
      <c r="K771" s="28">
        <f t="shared" si="23"/>
        <v>595238.0952</v>
      </c>
      <c r="L771" s="117">
        <f>iferror(E771/(VLOOKUP(C771,'SIEMB. CAMAGUI'!$B$2:$C$103,2,FALSE)*N771*I771/1000),"")</f>
        <v>0.8998778999</v>
      </c>
      <c r="M771" s="118">
        <f>IFERROR(K771/VLOOKUP(C771,'SIEMB. CAMAGUI'!$B$2:$C$103,2,FALSE),"")</f>
        <v>0.6613756614</v>
      </c>
      <c r="N771" s="23">
        <v>0.65</v>
      </c>
      <c r="O771" s="71">
        <f>IFERROR(N771*VLOOKUP(C771,'SIEMB. CAMAGUI'!$B$2:$D$103,3,FALSE),"")</f>
        <v>97500</v>
      </c>
      <c r="P771" s="2">
        <v>2.5</v>
      </c>
      <c r="Q771" s="2">
        <f t="shared" si="21"/>
        <v>4.9</v>
      </c>
      <c r="R771" s="15">
        <f>IFERROR(LOOKUP(Q771,Masterline!$A$2:$A$34,Masterline!$D$2:$D$34)-(Q771-INT(Q771))*LOOKUP(Q771,Masterline!$A$2:$A$34,Masterline!$E$2:$E$34),"")</f>
        <v>7.5912</v>
      </c>
      <c r="S771" s="181">
        <f>IFERROR((Q771)*VLOOKUP(C771,'SIEMB. CAMAGUI'!$B$2:$C$103,2,FALSE)*(N771-0.002222*7)*((J771+R771)/2/100)/1000,"")</f>
        <v>253.0874629</v>
      </c>
      <c r="T771" s="173">
        <f t="shared" si="22"/>
        <v>25.77186573</v>
      </c>
      <c r="U771" s="71">
        <f t="shared" si="25"/>
        <v>1428.571429</v>
      </c>
    </row>
    <row r="772">
      <c r="A772" s="109">
        <v>45866.0</v>
      </c>
      <c r="B772" s="2">
        <v>3.0</v>
      </c>
      <c r="C772" s="2" t="s">
        <v>373</v>
      </c>
      <c r="D772" s="9">
        <v>175.0</v>
      </c>
      <c r="E772" s="9">
        <v>906.75</v>
      </c>
      <c r="F772" s="2" t="s">
        <v>84</v>
      </c>
      <c r="G772" s="17">
        <f t="array" ref="G772">IFERROR(E772*INDEX(PRECIOS!$B$2:$E$44,MATCH(F772,PRECIOS!$B$2:$B$44,0),4),"")</f>
        <v>1305.72</v>
      </c>
      <c r="H772" s="9">
        <v>2.5</v>
      </c>
      <c r="I772" s="2">
        <f t="shared" si="26"/>
        <v>1.45</v>
      </c>
      <c r="J772" s="15">
        <f>IFERROR(LOOKUP(H772,Masterline!$A$2:$A$34,Masterline!$D$2:$D$34)-(H772-INT(H772))*LOOKUP(H772,Masterline!$A$2:$A$34,Masterline!$E$2:$E$34),"")</f>
        <v>10.356</v>
      </c>
      <c r="K772" s="28">
        <f t="shared" si="23"/>
        <v>675936.6551</v>
      </c>
      <c r="L772" s="117">
        <f>iferror(E772/(VLOOKUP(C772,'SIEMB. CAMAGUI'!$B$2:$C$103,2,FALSE)*N772*I772/1000),"")</f>
        <v>0.8365817091</v>
      </c>
      <c r="M772" s="118">
        <f>IFERROR(K772/VLOOKUP(C772,'SIEMB. CAMAGUI'!$B$2:$C$103,2,FALSE),"")</f>
        <v>0.5877710044</v>
      </c>
      <c r="N772" s="23">
        <v>0.65</v>
      </c>
      <c r="O772" s="71">
        <f>IFERROR(N772*VLOOKUP(C772,'SIEMB. CAMAGUI'!$B$2:$D$103,3,FALSE),"")</f>
        <v>106785.7143</v>
      </c>
      <c r="P772" s="2">
        <v>2.5</v>
      </c>
      <c r="Q772" s="2">
        <f t="shared" si="21"/>
        <v>5</v>
      </c>
      <c r="R772" s="15">
        <f>IFERROR(LOOKUP(Q772,Masterline!$A$2:$A$34,Masterline!$D$2:$D$34)-(Q772-INT(Q772))*LOOKUP(Q772,Masterline!$A$2:$A$34,Masterline!$E$2:$E$34),"")</f>
        <v>7.476</v>
      </c>
      <c r="S772" s="181">
        <f>IFERROR((Q772)*VLOOKUP(C772,'SIEMB. CAMAGUI'!$B$2:$C$103,2,FALSE)*(N772-0.002222*7)*((J772+R772)/2/100)/1000,"")</f>
        <v>325.2614308</v>
      </c>
      <c r="T772" s="173">
        <f t="shared" si="22"/>
        <v>37.56535771</v>
      </c>
      <c r="U772" s="71">
        <f t="shared" si="25"/>
        <v>1689.841638</v>
      </c>
    </row>
    <row r="773">
      <c r="A773" s="109">
        <v>45866.0</v>
      </c>
      <c r="B773" s="2">
        <v>4.0</v>
      </c>
      <c r="C773" s="2" t="s">
        <v>366</v>
      </c>
      <c r="D773" s="9">
        <v>275.0</v>
      </c>
      <c r="E773" s="9">
        <v>2300.0</v>
      </c>
      <c r="F773" s="2" t="s">
        <v>112</v>
      </c>
      <c r="G773" s="17">
        <f t="array" ref="G773">IFERROR(E773*INDEX(PRECIOS!$B$2:$E$44,MATCH(F773,PRECIOS!$B$2:$B$44,0),4),"")</f>
        <v>2589.8</v>
      </c>
      <c r="H773" s="9">
        <v>21.7</v>
      </c>
      <c r="I773" s="2">
        <f t="shared" si="26"/>
        <v>3.98</v>
      </c>
      <c r="J773" s="15">
        <f>IFERROR(LOOKUP(H773,Masterline!$A$2:$A$34,Masterline!$D$2:$D$34)-(H773-INT(H773))*LOOKUP(H773,Masterline!$A$2:$A$34,Masterline!$E$2:$E$34),"")</f>
        <v>3.2856</v>
      </c>
      <c r="K773" s="28">
        <f t="shared" si="23"/>
        <v>385707.6656</v>
      </c>
      <c r="L773" s="117">
        <f>iferror(E773/(VLOOKUP(C773,'SIEMB. CAMAGUI'!$B$2:$C$103,2,FALSE)*N773*I773/1000),"")</f>
        <v>1.510822084</v>
      </c>
      <c r="M773" s="118">
        <f>IFERROR(K773/VLOOKUP(C773,'SIEMB. CAMAGUI'!$B$2:$C$103,2,FALSE),"")</f>
        <v>0.5142768874</v>
      </c>
      <c r="N773" s="23">
        <v>0.51</v>
      </c>
      <c r="O773" s="71">
        <f>IFERROR(N773*VLOOKUP(C773,'SIEMB. CAMAGUI'!$B$2:$D$103,3,FALSE),"")</f>
        <v>79687.5</v>
      </c>
      <c r="P773" s="2">
        <v>4.0</v>
      </c>
      <c r="Q773" s="2">
        <f t="shared" si="21"/>
        <v>25.7</v>
      </c>
      <c r="R773" s="15">
        <f>IFERROR(LOOKUP(Q773,Masterline!$A$2:$A$34,Masterline!$D$2:$D$34)-(Q773-INT(Q773))*LOOKUP(Q773,Masterline!$A$2:$A$34,Masterline!$E$2:$E$34),"")</f>
        <v>3.1164</v>
      </c>
      <c r="S773" s="181">
        <f>IFERROR((Q773)*VLOOKUP(C773,'SIEMB. CAMAGUI'!$B$2:$C$103,2,FALSE)*(N773-0.002222*7)*((J773+R773)/2/100)/1000,"")</f>
        <v>305.0695973</v>
      </c>
      <c r="T773" s="173">
        <f t="shared" si="22"/>
        <v>7.517399317</v>
      </c>
      <c r="U773" s="71">
        <f t="shared" si="25"/>
        <v>8369.856343</v>
      </c>
    </row>
    <row r="774">
      <c r="A774" s="109">
        <v>45866.0</v>
      </c>
      <c r="B774" s="2">
        <v>5.0</v>
      </c>
      <c r="C774" s="2" t="s">
        <v>368</v>
      </c>
      <c r="D774" s="9">
        <v>250.0</v>
      </c>
      <c r="E774" s="9">
        <v>2312.0</v>
      </c>
      <c r="F774" s="2" t="s">
        <v>112</v>
      </c>
      <c r="G774" s="17">
        <f t="array" ref="G774">IFERROR(E774*INDEX(PRECIOS!$B$2:$E$44,MATCH(F774,PRECIOS!$B$2:$B$44,0),4),"")</f>
        <v>2603.312</v>
      </c>
      <c r="H774" s="9">
        <v>21.53</v>
      </c>
      <c r="I774" s="2">
        <f t="shared" si="26"/>
        <v>3.87</v>
      </c>
      <c r="J774" s="15">
        <f>IFERROR(LOOKUP(H774,Masterline!$A$2:$A$34,Masterline!$D$2:$D$34)-(H774-INT(H774))*LOOKUP(H774,Masterline!$A$2:$A$34,Masterline!$E$2:$E$34),"")</f>
        <v>3.29784</v>
      </c>
      <c r="K774" s="28">
        <f t="shared" si="23"/>
        <v>352100.302</v>
      </c>
      <c r="L774" s="117">
        <f>iferror(E774/(VLOOKUP(C774,'SIEMB. CAMAGUI'!$B$2:$C$103,2,FALSE)*N774*I774/1000),"")</f>
        <v>1.594704093</v>
      </c>
      <c r="M774" s="118">
        <f>IFERROR(K774/VLOOKUP(C774,'SIEMB. CAMAGUI'!$B$2:$C$103,2,FALSE),"")</f>
        <v>0.521630077</v>
      </c>
      <c r="N774" s="23">
        <v>0.555</v>
      </c>
      <c r="O774" s="71">
        <f>IFERROR(N774*VLOOKUP(C774,'SIEMB. CAMAGUI'!$B$2:$D$103,3,FALSE),"")</f>
        <v>89196.42857</v>
      </c>
      <c r="P774" s="2">
        <v>4.0</v>
      </c>
      <c r="Q774" s="2">
        <f t="shared" si="21"/>
        <v>25.53</v>
      </c>
      <c r="R774" s="15">
        <f>IFERROR(LOOKUP(Q774,Masterline!$A$2:$A$34,Masterline!$D$2:$D$34)-(Q774-INT(Q774))*LOOKUP(Q774,Masterline!$A$2:$A$34,Masterline!$E$2:$E$34),"")</f>
        <v>3.13476</v>
      </c>
      <c r="S774" s="181">
        <f>IFERROR((Q774)*VLOOKUP(C774,'SIEMB. CAMAGUI'!$B$2:$C$103,2,FALSE)*(N774-0.002222*7)*((J774+R774)/2/100)/1000,"")</f>
        <v>298.9916883</v>
      </c>
      <c r="T774" s="173">
        <f t="shared" si="22"/>
        <v>12.24792208</v>
      </c>
      <c r="U774" s="71">
        <f t="shared" si="25"/>
        <v>7580.719501</v>
      </c>
    </row>
    <row r="775">
      <c r="A775" s="109">
        <v>45866.0</v>
      </c>
      <c r="B775" s="2">
        <v>6.0</v>
      </c>
      <c r="C775" s="2" t="s">
        <v>369</v>
      </c>
      <c r="D775" s="9">
        <v>275.0</v>
      </c>
      <c r="E775" s="9">
        <v>2500.0</v>
      </c>
      <c r="F775" s="2" t="s">
        <v>96</v>
      </c>
      <c r="G775" s="17">
        <f t="array" ref="G775">IFERROR(E775*INDEX(PRECIOS!$B$2:$E$44,MATCH(F775,PRECIOS!$B$2:$B$44,0),4),"")</f>
        <v>2559</v>
      </c>
      <c r="H775" s="9">
        <v>19.59</v>
      </c>
      <c r="I775" s="2">
        <f t="shared" si="26"/>
        <v>2.37</v>
      </c>
      <c r="J775" s="15">
        <f>IFERROR(LOOKUP(H775,Masterline!$A$2:$A$34,Masterline!$D$2:$D$34)-(H775-INT(H775))*LOOKUP(H775,Masterline!$A$2:$A$34,Masterline!$E$2:$E$34),"")</f>
        <v>3.35136</v>
      </c>
      <c r="K775" s="28">
        <f t="shared" si="23"/>
        <v>418867.9931</v>
      </c>
      <c r="L775" s="117">
        <f>iferror(E775/(VLOOKUP(C775,'SIEMB. CAMAGUI'!$B$2:$C$103,2,FALSE)*N775*I775/1000),"")</f>
        <v>2.137492038</v>
      </c>
      <c r="M775" s="118">
        <f>IFERROR(K775/VLOOKUP(C775,'SIEMB. CAMAGUI'!$B$2:$C$103,2,FALSE),"")</f>
        <v>0.3989218982</v>
      </c>
      <c r="N775" s="23">
        <v>0.47</v>
      </c>
      <c r="O775" s="71">
        <f>IFERROR(N775*VLOOKUP(C775,'SIEMB. CAMAGUI'!$B$2:$D$103,3,FALSE),"")</f>
        <v>56400</v>
      </c>
      <c r="P775" s="2">
        <v>4.0</v>
      </c>
      <c r="Q775" s="2">
        <f t="shared" si="21"/>
        <v>23.59</v>
      </c>
      <c r="R775" s="15">
        <f>IFERROR(LOOKUP(Q775,Masterline!$A$2:$A$34,Masterline!$D$2:$D$34)-(Q775-INT(Q775))*LOOKUP(Q775,Masterline!$A$2:$A$34,Masterline!$E$2:$E$34),"")</f>
        <v>3.22644</v>
      </c>
      <c r="S775" s="181">
        <f>IFERROR((Q775)*VLOOKUP(C775,'SIEMB. CAMAGUI'!$B$2:$C$103,2,FALSE)*(N775-0.002222*7)*((J775+R775)/2/100)/1000,"")</f>
        <v>370.2117461</v>
      </c>
      <c r="T775" s="173">
        <f t="shared" si="22"/>
        <v>23.80293652</v>
      </c>
      <c r="U775" s="71">
        <f t="shared" si="25"/>
        <v>8205.623985</v>
      </c>
    </row>
    <row r="776">
      <c r="A776" s="109">
        <v>45873.0</v>
      </c>
      <c r="B776" s="2">
        <v>1.0</v>
      </c>
      <c r="C776" s="2" t="s">
        <v>370</v>
      </c>
      <c r="D776" s="9">
        <v>362.5</v>
      </c>
      <c r="E776" s="9">
        <v>1972.0</v>
      </c>
      <c r="F776" s="2" t="s">
        <v>99</v>
      </c>
      <c r="G776" s="17">
        <f t="array" ref="G776">IFERROR(E776*INDEX(PRECIOS!$B$2:$E$44,MATCH(F776,PRECIOS!$B$2:$B$44,0),4),"")</f>
        <v>2434.2368</v>
      </c>
      <c r="H776" s="9">
        <v>5.11</v>
      </c>
      <c r="I776" s="2">
        <f t="shared" si="26"/>
        <v>2.73</v>
      </c>
      <c r="J776" s="15">
        <f>IFERROR(LOOKUP(H776,Masterline!$A$2:$A$34,Masterline!$D$2:$D$34)-(H776-INT(H776))*LOOKUP(H776,Masterline!$A$2:$A$34,Masterline!$E$2:$E$34),"")</f>
        <v>7.41264</v>
      </c>
      <c r="K776" s="28">
        <f t="shared" si="23"/>
        <v>957004.9893</v>
      </c>
      <c r="L776" s="117">
        <f>iferror(E776/(VLOOKUP(C776,'SIEMB. CAMAGUI'!$B$2:$C$103,2,FALSE)*N776*I776/1000),"")</f>
        <v>0.7408659716</v>
      </c>
      <c r="M776" s="118">
        <f>IFERROR(K776/VLOOKUP(C776,'SIEMB. CAMAGUI'!$B$2:$C$103,2,FALSE),"")</f>
        <v>0.7361576841</v>
      </c>
      <c r="N776" s="23">
        <v>0.75</v>
      </c>
      <c r="O776" s="71">
        <f>IFERROR(N776*VLOOKUP(C776,'SIEMB. CAMAGUI'!$B$2:$D$103,3,FALSE),"")</f>
        <v>119047.619</v>
      </c>
      <c r="P776" s="2">
        <v>3.0</v>
      </c>
      <c r="Q776" s="2">
        <f t="shared" si="21"/>
        <v>8.11</v>
      </c>
      <c r="R776" s="15">
        <f>IFERROR(LOOKUP(Q776,Masterline!$A$2:$A$34,Masterline!$D$2:$D$34)-(Q776-INT(Q776))*LOOKUP(Q776,Masterline!$A$2:$A$34,Masterline!$E$2:$E$34),"")</f>
        <v>5.57232</v>
      </c>
      <c r="S776" s="181">
        <f>IFERROR((Q776)*VLOOKUP(C776,'SIEMB. CAMAGUI'!$B$2:$C$103,2,FALSE)*(N776-0.002222*7)*((J776+R776)/2/100)/1000,"")</f>
        <v>502.7298781</v>
      </c>
      <c r="T776" s="173">
        <f t="shared" si="22"/>
        <v>35.05746953</v>
      </c>
      <c r="U776" s="71">
        <f t="shared" si="25"/>
        <v>4890.295495</v>
      </c>
    </row>
    <row r="777">
      <c r="A777" s="109">
        <v>45873.0</v>
      </c>
      <c r="B777" s="2">
        <v>2.0</v>
      </c>
      <c r="C777" s="2" t="s">
        <v>372</v>
      </c>
      <c r="D777" s="9">
        <v>240.0</v>
      </c>
      <c r="E777" s="9">
        <v>1470.0</v>
      </c>
      <c r="F777" s="2" t="s">
        <v>99</v>
      </c>
      <c r="G777" s="17">
        <f t="array" ref="G777">IFERROR(E777*INDEX(PRECIOS!$B$2:$E$44,MATCH(F777,PRECIOS!$B$2:$B$44,0),4),"")</f>
        <v>1814.568</v>
      </c>
      <c r="H777" s="9">
        <v>4.44</v>
      </c>
      <c r="I777" s="2">
        <f t="shared" si="26"/>
        <v>2.04</v>
      </c>
      <c r="J777" s="15">
        <f>IFERROR(LOOKUP(H777,Masterline!$A$2:$A$34,Masterline!$D$2:$D$34)-(H777-INT(H777))*LOOKUP(H777,Masterline!$A$2:$A$34,Masterline!$E$2:$E$34),"")</f>
        <v>8.06592</v>
      </c>
      <c r="K777" s="28">
        <f t="shared" si="23"/>
        <v>670153.6099</v>
      </c>
      <c r="L777" s="117">
        <f>iferror(E777/(VLOOKUP(C777,'SIEMB. CAMAGUI'!$B$2:$C$103,2,FALSE)*N777*I777/1000),"")</f>
        <v>1.067538126</v>
      </c>
      <c r="M777" s="118">
        <f>IFERROR(K777/VLOOKUP(C777,'SIEMB. CAMAGUI'!$B$2:$C$103,2,FALSE),"")</f>
        <v>0.7446151221</v>
      </c>
      <c r="N777" s="23">
        <v>0.75</v>
      </c>
      <c r="O777" s="71">
        <f>IFERROR(N777*VLOOKUP(C777,'SIEMB. CAMAGUI'!$B$2:$D$103,3,FALSE),"")</f>
        <v>112500</v>
      </c>
      <c r="P777" s="2">
        <v>3.0</v>
      </c>
      <c r="Q777" s="2">
        <f t="shared" si="21"/>
        <v>7.44</v>
      </c>
      <c r="R777" s="15">
        <f>IFERROR(LOOKUP(Q777,Masterline!$A$2:$A$34,Masterline!$D$2:$D$34)-(Q777-INT(Q777))*LOOKUP(Q777,Masterline!$A$2:$A$34,Masterline!$E$2:$E$34),"")</f>
        <v>6.07344</v>
      </c>
      <c r="S777" s="181">
        <f>IFERROR((Q777)*VLOOKUP(C777,'SIEMB. CAMAGUI'!$B$2:$C$103,2,FALSE)*(N777-0.002222*7)*((J777+R777)/2/100)/1000,"")</f>
        <v>347.6762873</v>
      </c>
      <c r="T777" s="173">
        <f t="shared" si="22"/>
        <v>26.91907182</v>
      </c>
      <c r="U777" s="71">
        <f t="shared" si="25"/>
        <v>2975.482028</v>
      </c>
    </row>
    <row r="778">
      <c r="A778" s="109">
        <v>45873.0</v>
      </c>
      <c r="B778" s="2">
        <v>3.0</v>
      </c>
      <c r="C778" s="2" t="s">
        <v>373</v>
      </c>
      <c r="D778" s="9">
        <v>290.0</v>
      </c>
      <c r="E778" s="9">
        <v>1795.0</v>
      </c>
      <c r="F778" s="2" t="s">
        <v>99</v>
      </c>
      <c r="G778" s="17">
        <f t="array" ref="G778">IFERROR(E778*INDEX(PRECIOS!$B$2:$E$44,MATCH(F778,PRECIOS!$B$2:$B$44,0),4),"")</f>
        <v>2215.748</v>
      </c>
      <c r="H778" s="9">
        <v>4.27</v>
      </c>
      <c r="I778" s="2">
        <f t="shared" si="26"/>
        <v>1.77</v>
      </c>
      <c r="J778" s="15">
        <f>IFERROR(LOOKUP(H778,Masterline!$A$2:$A$34,Masterline!$D$2:$D$34)-(H778-INT(H778))*LOOKUP(H778,Masterline!$A$2:$A$34,Masterline!$E$2:$E$34),"")</f>
        <v>8.24136</v>
      </c>
      <c r="K778" s="28">
        <f t="shared" si="23"/>
        <v>824083.5356</v>
      </c>
      <c r="L778" s="117">
        <f>iferror(E778/(VLOOKUP(C778,'SIEMB. CAMAGUI'!$B$2:$C$103,2,FALSE)*N778*I778/1000),"")</f>
        <v>1.175796283</v>
      </c>
      <c r="M778" s="118">
        <f>IFERROR(K778/VLOOKUP(C778,'SIEMB. CAMAGUI'!$B$2:$C$103,2,FALSE),"")</f>
        <v>0.7165943788</v>
      </c>
      <c r="N778" s="23">
        <v>0.75</v>
      </c>
      <c r="O778" s="71">
        <f>IFERROR(N778*VLOOKUP(C778,'SIEMB. CAMAGUI'!$B$2:$D$103,3,FALSE),"")</f>
        <v>123214.2857</v>
      </c>
      <c r="P778" s="2">
        <v>3.0</v>
      </c>
      <c r="Q778" s="2">
        <f t="shared" si="21"/>
        <v>7.27</v>
      </c>
      <c r="R778" s="15">
        <f>IFERROR(LOOKUP(Q778,Masterline!$A$2:$A$34,Masterline!$D$2:$D$34)-(Q778-INT(Q778))*LOOKUP(Q778,Masterline!$A$2:$A$34,Masterline!$E$2:$E$34),"")</f>
        <v>6.17952</v>
      </c>
      <c r="S778" s="181">
        <f>IFERROR((Q778)*VLOOKUP(C778,'SIEMB. CAMAGUI'!$B$2:$C$103,2,FALSE)*(N778-0.002222*7)*((J778+R778)/2/100)/1000,"")</f>
        <v>442.7452274</v>
      </c>
      <c r="T778" s="173">
        <f t="shared" si="22"/>
        <v>38.18630686</v>
      </c>
      <c r="U778" s="71">
        <f t="shared" si="25"/>
        <v>3518.836697</v>
      </c>
    </row>
    <row r="779">
      <c r="A779" s="109">
        <v>45873.0</v>
      </c>
      <c r="B779" s="2">
        <v>4.0</v>
      </c>
      <c r="C779" s="2" t="s">
        <v>366</v>
      </c>
      <c r="D779" s="9">
        <v>300.0</v>
      </c>
      <c r="E779" s="9">
        <v>2050.0</v>
      </c>
      <c r="F779" s="2" t="s">
        <v>96</v>
      </c>
      <c r="G779" s="17">
        <f t="array" ref="G779">IFERROR(E779*INDEX(PRECIOS!$B$2:$E$44,MATCH(F779,PRECIOS!$B$2:$B$44,0),4),"")</f>
        <v>2098.38</v>
      </c>
      <c r="H779" s="9">
        <v>25.04</v>
      </c>
      <c r="I779" s="2">
        <f t="shared" si="26"/>
        <v>3.34</v>
      </c>
      <c r="J779" s="15">
        <f>IFERROR(LOOKUP(H779,Masterline!$A$2:$A$34,Masterline!$D$2:$D$34)-(H779-INT(H779))*LOOKUP(H779,Masterline!$A$2:$A$34,Masterline!$E$2:$E$34),"")</f>
        <v>3.18768</v>
      </c>
      <c r="K779" s="28">
        <f t="shared" si="23"/>
        <v>375847.9732</v>
      </c>
      <c r="L779" s="117">
        <f>iferror(E779/(VLOOKUP(C779,'SIEMB. CAMAGUI'!$B$2:$C$103,2,FALSE)*N779*I779/1000),"")</f>
        <v>1.636726547</v>
      </c>
      <c r="M779" s="118">
        <f>IFERROR(K779/VLOOKUP(C779,'SIEMB. CAMAGUI'!$B$2:$C$103,2,FALSE),"")</f>
        <v>0.5011306309</v>
      </c>
      <c r="N779" s="23">
        <v>0.5</v>
      </c>
      <c r="O779" s="71">
        <f>IFERROR(N779*VLOOKUP(C779,'SIEMB. CAMAGUI'!$B$2:$D$103,3,FALSE),"")</f>
        <v>78125</v>
      </c>
      <c r="P779" s="2">
        <v>4.0</v>
      </c>
      <c r="Q779" s="2">
        <f t="shared" si="21"/>
        <v>29.04</v>
      </c>
      <c r="R779" s="15">
        <f>IFERROR(LOOKUP(Q779,Masterline!$A$2:$A$34,Masterline!$D$2:$D$34)-(Q779-INT(Q779))*LOOKUP(Q779,Masterline!$A$2:$A$34,Masterline!$E$2:$E$34),"")</f>
        <v>2.76672</v>
      </c>
      <c r="S779" s="181">
        <f>IFERROR((Q779)*VLOOKUP(C779,'SIEMB. CAMAGUI'!$B$2:$C$103,2,FALSE)*(N779-0.002222*7)*((J779+R779)/2/100)/1000,"")</f>
        <v>314.1313351</v>
      </c>
      <c r="T779" s="173">
        <f t="shared" si="22"/>
        <v>3.532833769</v>
      </c>
      <c r="U779" s="71">
        <f t="shared" si="25"/>
        <v>9411.233248</v>
      </c>
    </row>
    <row r="780">
      <c r="A780" s="109">
        <v>45873.0</v>
      </c>
      <c r="B780" s="2">
        <v>5.0</v>
      </c>
      <c r="C780" s="2" t="s">
        <v>368</v>
      </c>
      <c r="D780" s="9">
        <v>275.0</v>
      </c>
      <c r="E780" s="9">
        <v>1875.0</v>
      </c>
      <c r="F780" s="2" t="s">
        <v>96</v>
      </c>
      <c r="G780" s="17">
        <f t="array" ref="G780">IFERROR(E780*INDEX(PRECIOS!$B$2:$E$44,MATCH(F780,PRECIOS!$B$2:$B$44,0),4),"")</f>
        <v>1919.25</v>
      </c>
      <c r="H780" s="9">
        <v>25.72</v>
      </c>
      <c r="I780" s="2">
        <f t="shared" si="26"/>
        <v>4.19</v>
      </c>
      <c r="J780" s="15">
        <f>IFERROR(LOOKUP(H780,Masterline!$A$2:$A$34,Masterline!$D$2:$D$34)-(H780-INT(H780))*LOOKUP(H780,Masterline!$A$2:$A$34,Masterline!$E$2:$E$34),"")</f>
        <v>3.11424</v>
      </c>
      <c r="K780" s="28">
        <f t="shared" si="23"/>
        <v>343328.3379</v>
      </c>
      <c r="L780" s="117">
        <f>iferror(E780/(VLOOKUP(C780,'SIEMB. CAMAGUI'!$B$2:$C$103,2,FALSE)*N780*I780/1000),"")</f>
        <v>1.299910046</v>
      </c>
      <c r="M780" s="118">
        <f>IFERROR(K780/VLOOKUP(C780,'SIEMB. CAMAGUI'!$B$2:$C$103,2,FALSE),"")</f>
        <v>0.5086345746</v>
      </c>
      <c r="N780" s="23">
        <v>0.51</v>
      </c>
      <c r="O780" s="71">
        <f>IFERROR(N780*VLOOKUP(C780,'SIEMB. CAMAGUI'!$B$2:$D$103,3,FALSE),"")</f>
        <v>81964.28571</v>
      </c>
      <c r="P780" s="2">
        <v>4.0</v>
      </c>
      <c r="Q780" s="2">
        <f t="shared" si="21"/>
        <v>29.72</v>
      </c>
      <c r="R780" s="15">
        <f>IFERROR(LOOKUP(Q780,Masterline!$A$2:$A$34,Masterline!$D$2:$D$34)-(Q780-INT(Q780))*LOOKUP(Q780,Masterline!$A$2:$A$34,Masterline!$E$2:$E$34),"")</f>
        <v>2.67696</v>
      </c>
      <c r="S780" s="181">
        <f>IFERROR((Q780)*VLOOKUP(C780,'SIEMB. CAMAGUI'!$B$2:$C$103,2,FALSE)*(N780-0.002222*7)*((J780+R780)/2/100)/1000,"")</f>
        <v>287.2169154</v>
      </c>
      <c r="T780" s="173">
        <f t="shared" si="22"/>
        <v>3.05422885</v>
      </c>
      <c r="U780" s="71">
        <f t="shared" si="25"/>
        <v>8830.40485</v>
      </c>
    </row>
    <row r="781">
      <c r="A781" s="109">
        <v>45873.0</v>
      </c>
      <c r="B781" s="2">
        <v>6.0</v>
      </c>
      <c r="C781" s="2" t="s">
        <v>369</v>
      </c>
      <c r="D781" s="9">
        <v>375.0</v>
      </c>
      <c r="E781" s="9">
        <v>2325.0</v>
      </c>
      <c r="F781" s="2" t="s">
        <v>96</v>
      </c>
      <c r="G781" s="17">
        <f t="array" ref="G781">IFERROR(E781*INDEX(PRECIOS!$B$2:$E$44,MATCH(F781,PRECIOS!$B$2:$B$44,0),4),"")</f>
        <v>2379.87</v>
      </c>
      <c r="H781" s="9">
        <v>22.79</v>
      </c>
      <c r="I781" s="2">
        <f t="shared" si="26"/>
        <v>3.2</v>
      </c>
      <c r="J781" s="15">
        <f>IFERROR(LOOKUP(H781,Masterline!$A$2:$A$34,Masterline!$D$2:$D$34)-(H781-INT(H781))*LOOKUP(H781,Masterline!$A$2:$A$34,Masterline!$E$2:$E$34),"")</f>
        <v>3.18564</v>
      </c>
      <c r="K781" s="28">
        <f t="shared" si="23"/>
        <v>516523.6921</v>
      </c>
      <c r="L781" s="117">
        <f>iferror(E781/(VLOOKUP(C781,'SIEMB. CAMAGUI'!$B$2:$C$103,2,FALSE)*N781*I781/1000),"")</f>
        <v>1.537698413</v>
      </c>
      <c r="M781" s="118">
        <f>IFERROR(K781/VLOOKUP(C781,'SIEMB. CAMAGUI'!$B$2:$C$103,2,FALSE),"")</f>
        <v>0.4919273258</v>
      </c>
      <c r="N781" s="23">
        <v>0.45</v>
      </c>
      <c r="O781" s="71">
        <f>IFERROR(N781*VLOOKUP(C781,'SIEMB. CAMAGUI'!$B$2:$D$103,3,FALSE),"")</f>
        <v>54000</v>
      </c>
      <c r="P781" s="2">
        <v>4.0</v>
      </c>
      <c r="Q781" s="2">
        <f t="shared" si="21"/>
        <v>26.79</v>
      </c>
      <c r="R781" s="15">
        <f>IFERROR(LOOKUP(Q781,Masterline!$A$2:$A$34,Masterline!$D$2:$D$34)-(Q781-INT(Q781))*LOOKUP(Q781,Masterline!$A$2:$A$34,Masterline!$E$2:$E$34),"")</f>
        <v>2.99616</v>
      </c>
      <c r="S781" s="181">
        <f>IFERROR((Q781)*VLOOKUP(C781,'SIEMB. CAMAGUI'!$B$2:$C$103,2,FALSE)*(N781-0.002222*7)*((J781+R781)/2/100)/1000,"")</f>
        <v>377.7311233</v>
      </c>
      <c r="T781" s="173">
        <f t="shared" si="22"/>
        <v>0.6827808325</v>
      </c>
      <c r="U781" s="71">
        <f t="shared" si="25"/>
        <v>11771.57494</v>
      </c>
    </row>
    <row r="782">
      <c r="A782" s="109">
        <v>45880.0</v>
      </c>
      <c r="B782" s="2">
        <v>1.0</v>
      </c>
      <c r="C782" s="2" t="s">
        <v>370</v>
      </c>
      <c r="D782" s="9">
        <v>525.0</v>
      </c>
      <c r="E782" s="9">
        <v>3212.0</v>
      </c>
      <c r="F782" s="2" t="s">
        <v>96</v>
      </c>
      <c r="G782" s="17">
        <f t="array" ref="G782">IFERROR(E782*INDEX(PRECIOS!$B$2:$E$44,MATCH(F782,PRECIOS!$B$2:$B$44,0),4),"")</f>
        <v>3287.8032</v>
      </c>
      <c r="H782" s="9">
        <v>7.5</v>
      </c>
      <c r="I782" s="2">
        <f t="shared" si="26"/>
        <v>2.39</v>
      </c>
      <c r="J782" s="15">
        <f>IFERROR(LOOKUP(H782,Masterline!$A$2:$A$34,Masterline!$D$2:$D$34)-(H782-INT(H782))*LOOKUP(H782,Masterline!$A$2:$A$34,Masterline!$E$2:$E$34),"")</f>
        <v>6.036</v>
      </c>
      <c r="K782" s="28">
        <f t="shared" si="23"/>
        <v>1159708.416</v>
      </c>
      <c r="L782" s="117">
        <f>iferror(E782/(VLOOKUP(C782,'SIEMB. CAMAGUI'!$B$2:$C$103,2,FALSE)*N782*I782/1000),"")</f>
        <v>1.230707925</v>
      </c>
      <c r="M782" s="118">
        <f>IFERROR(K782/VLOOKUP(C782,'SIEMB. CAMAGUI'!$B$2:$C$103,2,FALSE),"")</f>
        <v>0.8920833971</v>
      </c>
      <c r="N782" s="23">
        <v>0.84</v>
      </c>
      <c r="O782" s="71">
        <f>IFERROR(N782*VLOOKUP(C782,'SIEMB. CAMAGUI'!$B$2:$D$103,3,FALSE),"")</f>
        <v>133333.3333</v>
      </c>
      <c r="P782" s="2">
        <v>3.0</v>
      </c>
      <c r="Q782" s="2">
        <f t="shared" si="21"/>
        <v>10.5</v>
      </c>
      <c r="R782" s="15">
        <f>IFERROR(LOOKUP(Q782,Masterline!$A$2:$A$34,Masterline!$D$2:$D$34)-(Q782-INT(Q782))*LOOKUP(Q782,Masterline!$A$2:$A$34,Masterline!$E$2:$E$34),"")</f>
        <v>4.728</v>
      </c>
      <c r="S782" s="181">
        <f>IFERROR((Q782)*VLOOKUP(C782,'SIEMB. CAMAGUI'!$B$2:$C$103,2,FALSE)*(N782-0.002222*7)*((J782+R782)/2/100)/1000,"")</f>
        <v>605.6734828</v>
      </c>
      <c r="T782" s="173">
        <f t="shared" si="22"/>
        <v>20.16837069</v>
      </c>
      <c r="U782" s="71">
        <f t="shared" si="25"/>
        <v>8697.813121</v>
      </c>
    </row>
    <row r="783">
      <c r="A783" s="109">
        <v>45880.0</v>
      </c>
      <c r="B783" s="2">
        <v>2.0</v>
      </c>
      <c r="C783" s="2" t="s">
        <v>372</v>
      </c>
      <c r="D783" s="9">
        <v>350.0</v>
      </c>
      <c r="E783" s="9">
        <v>2150.0</v>
      </c>
      <c r="F783" s="2" t="s">
        <v>96</v>
      </c>
      <c r="G783" s="17">
        <f t="array" ref="G783">IFERROR(E783*INDEX(PRECIOS!$B$2:$E$44,MATCH(F783,PRECIOS!$B$2:$B$44,0),4),"")</f>
        <v>2200.74</v>
      </c>
      <c r="H783" s="9">
        <v>7.51</v>
      </c>
      <c r="I783" s="2">
        <f t="shared" si="26"/>
        <v>3.07</v>
      </c>
      <c r="J783" s="15">
        <f>IFERROR(LOOKUP(H783,Masterline!$A$2:$A$34,Masterline!$D$2:$D$34)-(H783-INT(H783))*LOOKUP(H783,Masterline!$A$2:$A$34,Masterline!$E$2:$E$34),"")</f>
        <v>6.02976</v>
      </c>
      <c r="K783" s="28">
        <f t="shared" si="23"/>
        <v>772908.4955</v>
      </c>
      <c r="L783" s="117">
        <f>iferror(E783/(VLOOKUP(C783,'SIEMB. CAMAGUI'!$B$2:$C$103,2,FALSE)*N783*I783/1000),"")</f>
        <v>0.9606663003</v>
      </c>
      <c r="M783" s="118">
        <f>IFERROR(K783/VLOOKUP(C783,'SIEMB. CAMAGUI'!$B$2:$C$103,2,FALSE),"")</f>
        <v>0.8587872172</v>
      </c>
      <c r="N783" s="23">
        <v>0.81</v>
      </c>
      <c r="O783" s="71">
        <f>IFERROR(N783*VLOOKUP(C783,'SIEMB. CAMAGUI'!$B$2:$D$103,3,FALSE),"")</f>
        <v>121500</v>
      </c>
      <c r="P783" s="2">
        <v>3.0</v>
      </c>
      <c r="Q783" s="2">
        <f t="shared" si="21"/>
        <v>10.51</v>
      </c>
      <c r="R783" s="15">
        <f>IFERROR(LOOKUP(Q783,Masterline!$A$2:$A$34,Masterline!$D$2:$D$34)-(Q783-INT(Q783))*LOOKUP(Q783,Masterline!$A$2:$A$34,Masterline!$E$2:$E$34),"")</f>
        <v>4.72584</v>
      </c>
      <c r="S783" s="181">
        <f>IFERROR((Q783)*VLOOKUP(C783,'SIEMB. CAMAGUI'!$B$2:$C$103,2,FALSE)*(N783-0.002222*7)*((J783+R783)/2/100)/1000,"")</f>
        <v>404.123639</v>
      </c>
      <c r="T783" s="173">
        <f t="shared" si="22"/>
        <v>13.53090975</v>
      </c>
      <c r="U783" s="71">
        <f t="shared" si="25"/>
        <v>5804.542801</v>
      </c>
    </row>
    <row r="784">
      <c r="A784" s="109">
        <v>45880.0</v>
      </c>
      <c r="B784" s="2">
        <v>3.0</v>
      </c>
      <c r="C784" s="2" t="s">
        <v>373</v>
      </c>
      <c r="D784" s="9">
        <v>450.0</v>
      </c>
      <c r="E784" s="9">
        <v>2650.0</v>
      </c>
      <c r="F784" s="2" t="s">
        <v>96</v>
      </c>
      <c r="G784" s="17">
        <f t="array" ref="G784">IFERROR(E784*INDEX(PRECIOS!$B$2:$E$44,MATCH(F784,PRECIOS!$B$2:$B$44,0),4),"")</f>
        <v>2712.54</v>
      </c>
      <c r="H784" s="9">
        <v>6.85</v>
      </c>
      <c r="I784" s="2">
        <f t="shared" si="26"/>
        <v>2.58</v>
      </c>
      <c r="J784" s="15">
        <f>IFERROR(LOOKUP(H784,Masterline!$A$2:$A$34,Masterline!$D$2:$D$34)-(H784-INT(H784))*LOOKUP(H784,Masterline!$A$2:$A$34,Masterline!$E$2:$E$34),"")</f>
        <v>6.3882</v>
      </c>
      <c r="K784" s="28">
        <f t="shared" si="23"/>
        <v>1028355.885</v>
      </c>
      <c r="L784" s="117">
        <f>iferror(E784/(VLOOKUP(C784,'SIEMB. CAMAGUI'!$B$2:$C$103,2,FALSE)*N784*I784/1000),"")</f>
        <v>1.063283419</v>
      </c>
      <c r="M784" s="118">
        <f>IFERROR(K784/VLOOKUP(C784,'SIEMB. CAMAGUI'!$B$2:$C$103,2,FALSE),"")</f>
        <v>0.8942225089</v>
      </c>
      <c r="N784" s="23">
        <v>0.84</v>
      </c>
      <c r="O784" s="71">
        <f>IFERROR(N784*VLOOKUP(C784,'SIEMB. CAMAGUI'!$B$2:$D$103,3,FALSE),"")</f>
        <v>138000</v>
      </c>
      <c r="P784" s="2">
        <v>3.0</v>
      </c>
      <c r="Q784" s="2">
        <f t="shared" si="21"/>
        <v>9.85</v>
      </c>
      <c r="R784" s="15">
        <f>IFERROR(LOOKUP(Q784,Masterline!$A$2:$A$34,Masterline!$D$2:$D$34)-(Q784-INT(Q784))*LOOKUP(Q784,Masterline!$A$2:$A$34,Masterline!$E$2:$E$34),"")</f>
        <v>5.0592</v>
      </c>
      <c r="S784" s="181">
        <f>IFERROR((Q784)*VLOOKUP(C784,'SIEMB. CAMAGUI'!$B$2:$C$103,2,FALSE)*(N784-0.002222*7)*((J784+R784)/2/100)/1000,"")</f>
        <v>534.5313099</v>
      </c>
      <c r="T784" s="173">
        <f t="shared" si="22"/>
        <v>21.13282747</v>
      </c>
      <c r="U784" s="71">
        <f t="shared" si="25"/>
        <v>7044.237813</v>
      </c>
    </row>
    <row r="785">
      <c r="A785" s="109">
        <v>45880.0</v>
      </c>
      <c r="B785" s="2">
        <v>4.0</v>
      </c>
      <c r="C785" s="2" t="s">
        <v>366</v>
      </c>
      <c r="D785" s="9">
        <v>300.0</v>
      </c>
      <c r="E785" s="9">
        <v>1925.0</v>
      </c>
      <c r="F785" s="2" t="s">
        <v>96</v>
      </c>
      <c r="G785" s="17">
        <f t="array" ref="G785">IFERROR(E785*INDEX(PRECIOS!$B$2:$E$44,MATCH(F785,PRECIOS!$B$2:$B$44,0),4),"")</f>
        <v>1970.43</v>
      </c>
      <c r="H785" s="9">
        <v>29.1</v>
      </c>
      <c r="I785" s="2">
        <f t="shared" si="26"/>
        <v>4.06</v>
      </c>
      <c r="J785" s="15">
        <f>IFERROR(LOOKUP(H785,Masterline!$A$2:$A$34,Masterline!$D$2:$D$34)-(H785-INT(H785))*LOOKUP(H785,Masterline!$A$2:$A$34,Masterline!$E$2:$E$34),"")</f>
        <v>2.7588</v>
      </c>
      <c r="K785" s="28">
        <f t="shared" si="23"/>
        <v>373687.0505</v>
      </c>
      <c r="L785" s="117" t="str">
        <f>iferror(E785/(VLOOKUP(C785,'SIEMB. CAMAGUI'!$B$2:$C$103,2,FALSE)*N785*I785/1000),"")</f>
        <v/>
      </c>
      <c r="M785" s="118">
        <f>IFERROR(K785/VLOOKUP(C785,'SIEMB. CAMAGUI'!$B$2:$C$103,2,FALSE),"")</f>
        <v>0.4982494007</v>
      </c>
      <c r="N785" s="23">
        <v>0.0</v>
      </c>
      <c r="O785" s="71">
        <f>IFERROR(N785*VLOOKUP(C785,'SIEMB. CAMAGUI'!$B$2:$D$103,3,FALSE),"")</f>
        <v>0</v>
      </c>
      <c r="P785" s="2">
        <v>0.0</v>
      </c>
      <c r="Q785" s="2">
        <f t="shared" si="21"/>
        <v>29.1</v>
      </c>
      <c r="R785" s="15">
        <f>IFERROR(LOOKUP(Q785,Masterline!$A$2:$A$34,Masterline!$D$2:$D$34)-(Q785-INT(Q785))*LOOKUP(Q785,Masterline!$A$2:$A$34,Masterline!$E$2:$E$34),"")</f>
        <v>2.7588</v>
      </c>
      <c r="S785" s="181">
        <f>IFERROR((Q785)*VLOOKUP(C785,'SIEMB. CAMAGUI'!$B$2:$C$103,2,FALSE)*(N785-0.002222*7)*((J785+R785)/2/100)/1000,"")</f>
        <v>-9.365189387</v>
      </c>
      <c r="T785" s="173">
        <f t="shared" si="22"/>
        <v>-77.34129735</v>
      </c>
      <c r="U785" s="71">
        <f t="shared" si="25"/>
        <v>10874.29317</v>
      </c>
    </row>
    <row r="786">
      <c r="A786" s="109">
        <v>45880.0</v>
      </c>
      <c r="B786" s="2">
        <v>5.0</v>
      </c>
      <c r="C786" s="2" t="s">
        <v>368</v>
      </c>
      <c r="D786" s="9">
        <v>275.0</v>
      </c>
      <c r="E786" s="9">
        <v>1925.0</v>
      </c>
      <c r="F786" s="2" t="s">
        <v>96</v>
      </c>
      <c r="G786" s="17">
        <f t="array" ref="G786">IFERROR(E786*INDEX(PRECIOS!$B$2:$E$44,MATCH(F786,PRECIOS!$B$2:$B$44,0),4),"")</f>
        <v>1970.43</v>
      </c>
      <c r="H786" s="9">
        <v>29.04</v>
      </c>
      <c r="I786" s="2">
        <f t="shared" si="26"/>
        <v>3.32</v>
      </c>
      <c r="J786" s="15">
        <f>IFERROR(LOOKUP(H786,Masterline!$A$2:$A$34,Masterline!$D$2:$D$34)-(H786-INT(H786))*LOOKUP(H786,Masterline!$A$2:$A$34,Masterline!$E$2:$E$34),"")</f>
        <v>2.76672</v>
      </c>
      <c r="K786" s="28">
        <f t="shared" si="23"/>
        <v>342271.6057</v>
      </c>
      <c r="L786" s="117" t="str">
        <f>iferror(E786/(VLOOKUP(C786,'SIEMB. CAMAGUI'!$B$2:$C$103,2,FALSE)*N786*I786/1000),"")</f>
        <v/>
      </c>
      <c r="M786" s="118">
        <f>IFERROR(K786/VLOOKUP(C786,'SIEMB. CAMAGUI'!$B$2:$C$103,2,FALSE),"")</f>
        <v>0.5070690455</v>
      </c>
      <c r="N786" s="23">
        <v>0.0</v>
      </c>
      <c r="O786" s="71">
        <f>IFERROR(N786*VLOOKUP(C786,'SIEMB. CAMAGUI'!$B$2:$D$103,3,FALSE),"")</f>
        <v>0</v>
      </c>
      <c r="P786" s="2">
        <v>0.0</v>
      </c>
      <c r="Q786" s="2">
        <f t="shared" si="21"/>
        <v>29.04</v>
      </c>
      <c r="R786" s="15">
        <f>IFERROR(LOOKUP(Q786,Masterline!$A$2:$A$34,Masterline!$D$2:$D$34)-(Q786-INT(Q786))*LOOKUP(Q786,Masterline!$A$2:$A$34,Masterline!$E$2:$E$34),"")</f>
        <v>2.76672</v>
      </c>
      <c r="S786" s="181">
        <f>IFERROR((Q786)*VLOOKUP(C786,'SIEMB. CAMAGUI'!$B$2:$C$103,2,FALSE)*(N786-0.002222*7)*((J786+R786)/2/100)/1000,"")</f>
        <v>-8.435438996</v>
      </c>
      <c r="T786" s="173">
        <f t="shared" si="22"/>
        <v>-70.85885975</v>
      </c>
      <c r="U786" s="71">
        <f t="shared" si="25"/>
        <v>9939.56743</v>
      </c>
    </row>
    <row r="787">
      <c r="A787" s="109">
        <v>45880.0</v>
      </c>
      <c r="B787" s="2">
        <v>6.0</v>
      </c>
      <c r="C787" s="2" t="s">
        <v>369</v>
      </c>
      <c r="D787" s="9">
        <v>375.0</v>
      </c>
      <c r="E787" s="9">
        <v>2625.0</v>
      </c>
      <c r="F787" s="2" t="s">
        <v>96</v>
      </c>
      <c r="G787" s="17">
        <f t="array" ref="G787">IFERROR(E787*INDEX(PRECIOS!$B$2:$E$44,MATCH(F787,PRECIOS!$B$2:$B$44,0),4),"")</f>
        <v>2686.95</v>
      </c>
      <c r="H787" s="9">
        <v>26.02</v>
      </c>
      <c r="I787" s="2">
        <f t="shared" si="26"/>
        <v>3.23</v>
      </c>
      <c r="J787" s="15">
        <f>IFERROR(LOOKUP(H787,Masterline!$A$2:$A$34,Masterline!$D$2:$D$34)-(H787-INT(H787))*LOOKUP(H787,Masterline!$A$2:$A$34,Masterline!$E$2:$E$34),"")</f>
        <v>3.07008</v>
      </c>
      <c r="K787" s="28">
        <f t="shared" si="23"/>
        <v>469433.7208</v>
      </c>
      <c r="L787" s="117" t="str">
        <f>iferror(E787/(VLOOKUP(C787,'SIEMB. CAMAGUI'!$B$2:$C$103,2,FALSE)*N787*I787/1000),"")</f>
        <v/>
      </c>
      <c r="M787" s="118">
        <f>IFERROR(K787/VLOOKUP(C787,'SIEMB. CAMAGUI'!$B$2:$C$103,2,FALSE),"")</f>
        <v>0.4470797341</v>
      </c>
      <c r="N787" s="23">
        <v>0.0</v>
      </c>
      <c r="O787" s="71">
        <f>IFERROR(N787*VLOOKUP(C787,'SIEMB. CAMAGUI'!$B$2:$D$103,3,FALSE),"")</f>
        <v>0</v>
      </c>
      <c r="P787" s="2">
        <v>0.0</v>
      </c>
      <c r="Q787" s="2">
        <f t="shared" si="21"/>
        <v>26.02</v>
      </c>
      <c r="R787" s="15">
        <f>IFERROR(LOOKUP(Q787,Masterline!$A$2:$A$34,Masterline!$D$2:$D$34)-(Q787-INT(Q787))*LOOKUP(Q787,Masterline!$A$2:$A$34,Masterline!$E$2:$E$34),"")</f>
        <v>3.07008</v>
      </c>
      <c r="S787" s="181">
        <f>IFERROR((Q787)*VLOOKUP(C787,'SIEMB. CAMAGUI'!$B$2:$C$103,2,FALSE)*(N787-0.002222*7)*((J787+R787)/2/100)/1000,"")</f>
        <v>-13.04633056</v>
      </c>
      <c r="T787" s="173">
        <f t="shared" si="22"/>
        <v>-97.01158264</v>
      </c>
      <c r="U787" s="71">
        <f t="shared" si="25"/>
        <v>12214.66542</v>
      </c>
    </row>
    <row r="788">
      <c r="A788" s="109">
        <v>45887.0</v>
      </c>
      <c r="B788" s="2">
        <v>1.0</v>
      </c>
      <c r="C788" s="2" t="s">
        <v>370</v>
      </c>
      <c r="D788" s="9">
        <v>625.0</v>
      </c>
      <c r="E788" s="9">
        <v>4012.0</v>
      </c>
      <c r="F788" s="2" t="s">
        <v>96</v>
      </c>
      <c r="G788" s="17">
        <f t="array" ref="G788">IFERROR(E788*INDEX(PRECIOS!$B$2:$E$44,MATCH(F788,PRECIOS!$B$2:$B$44,0),4),"")</f>
        <v>4106.6832</v>
      </c>
      <c r="H788" s="9">
        <v>10.64</v>
      </c>
      <c r="I788" s="2">
        <f t="shared" si="26"/>
        <v>3.14</v>
      </c>
      <c r="J788" s="15">
        <f>IFERROR(LOOKUP(H788,Masterline!$A$2:$A$34,Masterline!$D$2:$D$34)-(H788-INT(H788))*LOOKUP(H788,Masterline!$A$2:$A$34,Masterline!$E$2:$E$34),"")</f>
        <v>4.69776</v>
      </c>
      <c r="K788" s="28">
        <f t="shared" si="23"/>
        <v>1250395.965</v>
      </c>
      <c r="L788" s="117">
        <f>iferror(E788/(VLOOKUP(C788,'SIEMB. CAMAGUI'!$B$2:$C$103,2,FALSE)*N788*I788/1000),"")</f>
        <v>1.142850632</v>
      </c>
      <c r="M788" s="118">
        <f>IFERROR(K788/VLOOKUP(C788,'SIEMB. CAMAGUI'!$B$2:$C$103,2,FALSE),"")</f>
        <v>0.9618430503</v>
      </c>
      <c r="N788" s="23">
        <v>0.86</v>
      </c>
      <c r="O788" s="71">
        <f>IFERROR(N788*VLOOKUP(C788,'SIEMB. CAMAGUI'!$B$2:$D$103,3,FALSE),"")</f>
        <v>136507.9365</v>
      </c>
      <c r="P788" s="2">
        <v>3.0</v>
      </c>
      <c r="Q788" s="2">
        <f t="shared" si="21"/>
        <v>13.64</v>
      </c>
      <c r="R788" s="15">
        <f>IFERROR(LOOKUP(Q788,Masterline!$A$2:$A$34,Masterline!$D$2:$D$34)-(Q788-INT(Q788))*LOOKUP(Q788,Masterline!$A$2:$A$34,Masterline!$E$2:$E$34),"")</f>
        <v>4.14816</v>
      </c>
      <c r="S788" s="181">
        <f>IFERROR((Q788)*VLOOKUP(C788,'SIEMB. CAMAGUI'!$B$2:$C$103,2,FALSE)*(N788-0.002222*7)*((J788+R788)/2/100)/1000,"")</f>
        <v>662.2814901</v>
      </c>
      <c r="T788" s="173">
        <f t="shared" si="22"/>
        <v>9.320372517</v>
      </c>
      <c r="U788" s="71">
        <f t="shared" si="25"/>
        <v>13304.21307</v>
      </c>
    </row>
    <row r="789">
      <c r="A789" s="109">
        <v>45887.0</v>
      </c>
      <c r="B789" s="2">
        <v>2.0</v>
      </c>
      <c r="C789" s="2" t="s">
        <v>372</v>
      </c>
      <c r="D789" s="9">
        <v>425.0</v>
      </c>
      <c r="E789" s="9">
        <v>2575.0</v>
      </c>
      <c r="F789" s="2" t="s">
        <v>96</v>
      </c>
      <c r="G789" s="17">
        <f t="array" ref="G789">IFERROR(E789*INDEX(PRECIOS!$B$2:$E$44,MATCH(F789,PRECIOS!$B$2:$B$44,0),4),"")</f>
        <v>2635.77</v>
      </c>
      <c r="H789" s="9">
        <v>10.24</v>
      </c>
      <c r="I789" s="2">
        <f t="shared" si="26"/>
        <v>2.73</v>
      </c>
      <c r="J789" s="15">
        <f>IFERROR(LOOKUP(H789,Masterline!$A$2:$A$34,Masterline!$D$2:$D$34)-(H789-INT(H789))*LOOKUP(H789,Masterline!$A$2:$A$34,Masterline!$E$2:$E$34),"")</f>
        <v>4.78416</v>
      </c>
      <c r="K789" s="28">
        <f t="shared" si="23"/>
        <v>867527.5545</v>
      </c>
      <c r="L789" s="117">
        <f>iferror(E789/(VLOOKUP(C789,'SIEMB. CAMAGUI'!$B$2:$C$103,2,FALSE)*N789*I789/1000),"")</f>
        <v>1.232971821</v>
      </c>
      <c r="M789" s="118">
        <f>IFERROR(K789/VLOOKUP(C789,'SIEMB. CAMAGUI'!$B$2:$C$103,2,FALSE),"")</f>
        <v>0.963919505</v>
      </c>
      <c r="N789" s="23">
        <v>0.85</v>
      </c>
      <c r="O789" s="71">
        <f>IFERROR(N789*VLOOKUP(C789,'SIEMB. CAMAGUI'!$B$2:$D$103,3,FALSE),"")</f>
        <v>127500</v>
      </c>
      <c r="P789" s="2">
        <v>3.0</v>
      </c>
      <c r="Q789" s="2">
        <f t="shared" si="21"/>
        <v>13.24</v>
      </c>
      <c r="R789" s="15">
        <f>IFERROR(LOOKUP(Q789,Masterline!$A$2:$A$34,Masterline!$D$2:$D$34)-(Q789-INT(Q789))*LOOKUP(Q789,Masterline!$A$2:$A$34,Masterline!$E$2:$E$34),"")</f>
        <v>4.21056</v>
      </c>
      <c r="S789" s="181">
        <f>IFERROR((Q789)*VLOOKUP(C789,'SIEMB. CAMAGUI'!$B$2:$C$103,2,FALSE)*(N789-0.002222*7)*((J789+R789)/2/100)/1000,"")</f>
        <v>447.1841321</v>
      </c>
      <c r="T789" s="173">
        <f t="shared" si="22"/>
        <v>5.546033024</v>
      </c>
      <c r="U789" s="71">
        <f t="shared" si="25"/>
        <v>8883.482158</v>
      </c>
    </row>
    <row r="790">
      <c r="A790" s="109">
        <v>45887.0</v>
      </c>
      <c r="B790" s="2">
        <v>3.0</v>
      </c>
      <c r="C790" s="2" t="s">
        <v>373</v>
      </c>
      <c r="D790" s="9">
        <v>500.0</v>
      </c>
      <c r="E790" s="9">
        <v>3325.0</v>
      </c>
      <c r="F790" s="2" t="s">
        <v>96</v>
      </c>
      <c r="G790" s="17">
        <f t="array" ref="G790">IFERROR(E790*INDEX(PRECIOS!$B$2:$E$44,MATCH(F790,PRECIOS!$B$2:$B$44,0),4),"")</f>
        <v>3403.47</v>
      </c>
      <c r="H790" s="9">
        <v>10.07</v>
      </c>
      <c r="I790" s="2">
        <f t="shared" si="26"/>
        <v>3.22</v>
      </c>
      <c r="J790" s="15">
        <f>IFERROR(LOOKUP(H790,Masterline!$A$2:$A$34,Masterline!$D$2:$D$34)-(H790-INT(H790))*LOOKUP(H790,Masterline!$A$2:$A$34,Masterline!$E$2:$E$34),"")</f>
        <v>4.82088</v>
      </c>
      <c r="K790" s="28">
        <f t="shared" si="23"/>
        <v>1029945.424</v>
      </c>
      <c r="L790" s="117">
        <f>iferror(E790/(VLOOKUP(C790,'SIEMB. CAMAGUI'!$B$2:$C$103,2,FALSE)*N790*I790/1000),"")</f>
        <v>1.068953101</v>
      </c>
      <c r="M790" s="118">
        <f>IFERROR(K790/VLOOKUP(C790,'SIEMB. CAMAGUI'!$B$2:$C$103,2,FALSE),"")</f>
        <v>0.8956047168</v>
      </c>
      <c r="N790" s="23">
        <v>0.84</v>
      </c>
      <c r="O790" s="71">
        <f>IFERROR(N790*VLOOKUP(C790,'SIEMB. CAMAGUI'!$B$2:$D$103,3,FALSE),"")</f>
        <v>138000</v>
      </c>
      <c r="P790" s="2">
        <v>3.0</v>
      </c>
      <c r="Q790" s="2">
        <f t="shared" si="21"/>
        <v>13.07</v>
      </c>
      <c r="R790" s="15">
        <f>IFERROR(LOOKUP(Q790,Masterline!$A$2:$A$34,Masterline!$D$2:$D$34)-(Q790-INT(Q790))*LOOKUP(Q790,Masterline!$A$2:$A$34,Masterline!$E$2:$E$34),"")</f>
        <v>4.23708</v>
      </c>
      <c r="S790" s="181">
        <f>IFERROR((Q790)*VLOOKUP(C790,'SIEMB. CAMAGUI'!$B$2:$C$103,2,FALSE)*(N790-0.002222*7)*((J790+R790)/2/100)/1000,"")</f>
        <v>561.2237561</v>
      </c>
      <c r="T790" s="173">
        <f t="shared" si="22"/>
        <v>15.30593902</v>
      </c>
      <c r="U790" s="71">
        <f t="shared" si="25"/>
        <v>10371.55042</v>
      </c>
    </row>
    <row r="791">
      <c r="A791" s="109">
        <v>45887.0</v>
      </c>
      <c r="B791" s="2">
        <v>5.0</v>
      </c>
      <c r="C791" s="2" t="s">
        <v>368</v>
      </c>
      <c r="E791" s="9">
        <v>125.0</v>
      </c>
      <c r="F791" s="2" t="s">
        <v>96</v>
      </c>
      <c r="G791" s="17">
        <f t="array" ref="G791">IFERROR(E791*INDEX(PRECIOS!$B$2:$E$44,MATCH(F791,PRECIOS!$B$2:$B$44,0),4),"")</f>
        <v>127.95</v>
      </c>
      <c r="H791" s="9">
        <v>0.0</v>
      </c>
      <c r="I791" s="2">
        <f t="shared" si="26"/>
        <v>-29.04</v>
      </c>
      <c r="J791" s="15" t="str">
        <f>IFERROR(LOOKUP(H791,Masterline!$A$2:$A$34,Masterline!$D$2:$D$34)-(H791-INT(H791))*LOOKUP(H791,Masterline!$A$2:$A$34,Masterline!$E$2:$E$34),"")</f>
        <v/>
      </c>
      <c r="K791" s="28" t="str">
        <f t="shared" si="23"/>
        <v/>
      </c>
      <c r="L791" s="117" t="str">
        <f>iferror(E791/(VLOOKUP(C791,'SIEMB. CAMAGUI'!$B$2:$C$103,2,FALSE)*N791*I791/1000),"")</f>
        <v/>
      </c>
      <c r="M791" s="118">
        <f>IFERROR(K791/VLOOKUP(C791,'SIEMB. CAMAGUI'!$B$2:$C$103,2,FALSE),"")</f>
        <v>0</v>
      </c>
      <c r="N791" s="23">
        <v>0.0</v>
      </c>
      <c r="O791" s="71">
        <f>IFERROR(N791*VLOOKUP(C791,'SIEMB. CAMAGUI'!$B$2:$D$103,3,FALSE),"")</f>
        <v>0</v>
      </c>
      <c r="P791" s="2">
        <v>0.0</v>
      </c>
      <c r="Q791" s="2">
        <f t="shared" si="21"/>
        <v>0</v>
      </c>
      <c r="R791" s="15" t="str">
        <f>IFERROR(LOOKUP(Q791,Masterline!$A$2:$A$34,Masterline!$D$2:$D$34)-(Q791-INT(Q791))*LOOKUP(Q791,Masterline!$A$2:$A$34,Masterline!$E$2:$E$34),"")</f>
        <v/>
      </c>
      <c r="S791" s="181">
        <f>IFERROR((Q791)*VLOOKUP(C791,'SIEMB. CAMAGUI'!$B$2:$C$103,2,FALSE)*(N791-0.002222*7)*((J791+R791)/2/100)/1000,"")</f>
        <v>0</v>
      </c>
      <c r="T791" s="173">
        <f t="shared" si="22"/>
        <v>0</v>
      </c>
      <c r="U791" s="71">
        <f t="shared" si="25"/>
        <v>0</v>
      </c>
    </row>
    <row r="792">
      <c r="A792" s="109">
        <v>45887.0</v>
      </c>
      <c r="B792" s="2">
        <v>6.0</v>
      </c>
      <c r="C792" s="2" t="s">
        <v>369</v>
      </c>
      <c r="E792" s="9">
        <v>550.0</v>
      </c>
      <c r="F792" s="2" t="s">
        <v>96</v>
      </c>
      <c r="G792" s="17">
        <f t="array" ref="G792">IFERROR(E792*INDEX(PRECIOS!$B$2:$E$44,MATCH(F792,PRECIOS!$B$2:$B$44,0),4),"")</f>
        <v>562.98</v>
      </c>
      <c r="H792" s="9">
        <v>0.0</v>
      </c>
      <c r="I792" s="2">
        <f t="shared" si="26"/>
        <v>-26.02</v>
      </c>
      <c r="J792" s="15" t="str">
        <f>IFERROR(LOOKUP(H792,Masterline!$A$2:$A$34,Masterline!$D$2:$D$34)-(H792-INT(H792))*LOOKUP(H792,Masterline!$A$2:$A$34,Masterline!$E$2:$E$34),"")</f>
        <v/>
      </c>
      <c r="K792" s="28" t="str">
        <f t="shared" si="23"/>
        <v/>
      </c>
      <c r="L792" s="117" t="str">
        <f>iferror(E792/(VLOOKUP(C792,'SIEMB. CAMAGUI'!$B$2:$C$103,2,FALSE)*N792*I792/1000),"")</f>
        <v/>
      </c>
      <c r="M792" s="118">
        <f>IFERROR(K792/VLOOKUP(C792,'SIEMB. CAMAGUI'!$B$2:$C$103,2,FALSE),"")</f>
        <v>0</v>
      </c>
      <c r="N792" s="23">
        <v>0.0</v>
      </c>
      <c r="O792" s="71">
        <f>IFERROR(N792*VLOOKUP(C792,'SIEMB. CAMAGUI'!$B$2:$D$103,3,FALSE),"")</f>
        <v>0</v>
      </c>
      <c r="P792" s="2">
        <v>0.0</v>
      </c>
      <c r="Q792" s="2">
        <f t="shared" si="21"/>
        <v>0</v>
      </c>
      <c r="R792" s="15" t="str">
        <f>IFERROR(LOOKUP(Q792,Masterline!$A$2:$A$34,Masterline!$D$2:$D$34)-(Q792-INT(Q792))*LOOKUP(Q792,Masterline!$A$2:$A$34,Masterline!$E$2:$E$34),"")</f>
        <v/>
      </c>
      <c r="S792" s="181">
        <f>IFERROR((Q792)*VLOOKUP(C792,'SIEMB. CAMAGUI'!$B$2:$C$103,2,FALSE)*(N792-0.002222*7)*((J792+R792)/2/100)/1000,"")</f>
        <v>0</v>
      </c>
      <c r="T792" s="173">
        <f t="shared" si="22"/>
        <v>0</v>
      </c>
      <c r="U792" s="71">
        <f t="shared" si="25"/>
        <v>0</v>
      </c>
    </row>
    <row r="793">
      <c r="A793" s="109">
        <v>45894.0</v>
      </c>
      <c r="B793" s="2">
        <v>1.0</v>
      </c>
      <c r="C793" s="2" t="s">
        <v>370</v>
      </c>
      <c r="D793" s="9">
        <v>650.0</v>
      </c>
      <c r="E793" s="9">
        <v>4450.0</v>
      </c>
      <c r="F793" s="2" t="s">
        <v>96</v>
      </c>
      <c r="G793" s="17">
        <f t="array" ref="G793">IFERROR(E793*INDEX(PRECIOS!$B$2:$E$44,MATCH(F793,PRECIOS!$B$2:$B$44,0),4),"")</f>
        <v>4555.02</v>
      </c>
      <c r="H793" s="9">
        <v>14.5</v>
      </c>
      <c r="I793" s="2">
        <f t="shared" si="26"/>
        <v>3.86</v>
      </c>
      <c r="J793" s="15">
        <f>IFERROR(LOOKUP(H793,Masterline!$A$2:$A$34,Masterline!$D$2:$D$34)-(H793-INT(H793))*LOOKUP(H793,Masterline!$A$2:$A$34,Masterline!$E$2:$E$34),"")</f>
        <v>4.008</v>
      </c>
      <c r="K793" s="28">
        <f t="shared" si="23"/>
        <v>1118452.75</v>
      </c>
      <c r="L793" s="117">
        <f>iferror(E793/(VLOOKUP(C793,'SIEMB. CAMAGUI'!$B$2:$C$103,2,FALSE)*N793*I793/1000),"")</f>
        <v>1.555802619</v>
      </c>
      <c r="M793" s="118">
        <f>IFERROR(K793/VLOOKUP(C793,'SIEMB. CAMAGUI'!$B$2:$C$103,2,FALSE),"")</f>
        <v>0.860348269</v>
      </c>
      <c r="N793" s="23">
        <v>0.57</v>
      </c>
      <c r="O793" s="71">
        <f>IFERROR(N793*VLOOKUP(C793,'SIEMB. CAMAGUI'!$B$2:$D$103,3,FALSE),"")</f>
        <v>90476.19048</v>
      </c>
      <c r="P793" s="2">
        <v>3.7</v>
      </c>
      <c r="Q793" s="2">
        <f t="shared" si="21"/>
        <v>18.2</v>
      </c>
      <c r="R793" s="15">
        <f>IFERROR(LOOKUP(Q793,Masterline!$A$2:$A$34,Masterline!$D$2:$D$34)-(Q793-INT(Q793))*LOOKUP(Q793,Masterline!$A$2:$A$34,Masterline!$E$2:$E$34),"")</f>
        <v>3.5064</v>
      </c>
      <c r="S793" s="181">
        <f>IFERROR((Q793)*VLOOKUP(C793,'SIEMB. CAMAGUI'!$B$2:$C$103,2,FALSE)*(N793-0.002222*7)*((J793+R793)/2/100)/1000,"")</f>
        <v>492.8767233</v>
      </c>
      <c r="T793" s="173">
        <f t="shared" si="22"/>
        <v>-39.28081916</v>
      </c>
      <c r="U793" s="71">
        <f t="shared" si="25"/>
        <v>16217.56487</v>
      </c>
    </row>
    <row r="794">
      <c r="A794" s="109">
        <v>45894.0</v>
      </c>
      <c r="B794" s="2">
        <v>2.0</v>
      </c>
      <c r="C794" s="2" t="s">
        <v>372</v>
      </c>
      <c r="D794" s="9">
        <v>450.0</v>
      </c>
      <c r="E794" s="9">
        <v>2975.0</v>
      </c>
      <c r="F794" s="2" t="s">
        <v>96</v>
      </c>
      <c r="G794" s="17">
        <f t="array" ref="G794">IFERROR(E794*INDEX(PRECIOS!$B$2:$E$44,MATCH(F794,PRECIOS!$B$2:$B$44,0),4),"")</f>
        <v>3045.21</v>
      </c>
      <c r="H794" s="9">
        <v>13.7</v>
      </c>
      <c r="I794" s="2">
        <f t="shared" si="26"/>
        <v>3.46</v>
      </c>
      <c r="J794" s="15">
        <f>IFERROR(LOOKUP(H794,Masterline!$A$2:$A$34,Masterline!$D$2:$D$34)-(H794-INT(H794))*LOOKUP(H794,Masterline!$A$2:$A$34,Masterline!$E$2:$E$34),"")</f>
        <v>4.1388</v>
      </c>
      <c r="K794" s="28">
        <f t="shared" si="23"/>
        <v>793628.9584</v>
      </c>
      <c r="L794" s="117">
        <f>iferror(E794/(VLOOKUP(C794,'SIEMB. CAMAGUI'!$B$2:$C$103,2,FALSE)*N794*I794/1000),"")</f>
        <v>1.706005138</v>
      </c>
      <c r="M794" s="118">
        <f>IFERROR(K794/VLOOKUP(C794,'SIEMB. CAMAGUI'!$B$2:$C$103,2,FALSE),"")</f>
        <v>0.8818099537</v>
      </c>
      <c r="N794" s="23">
        <v>0.56</v>
      </c>
      <c r="O794" s="71">
        <f>IFERROR(N794*VLOOKUP(C794,'SIEMB. CAMAGUI'!$B$2:$D$103,3,FALSE),"")</f>
        <v>84000</v>
      </c>
      <c r="P794" s="2">
        <v>3.3</v>
      </c>
      <c r="Q794" s="2">
        <f t="shared" si="21"/>
        <v>17</v>
      </c>
      <c r="R794" s="15">
        <f>IFERROR(LOOKUP(Q794,Masterline!$A$2:$A$34,Masterline!$D$2:$D$34)-(Q794-INT(Q794))*LOOKUP(Q794,Masterline!$A$2:$A$34,Masterline!$E$2:$E$34),"")</f>
        <v>3.648</v>
      </c>
      <c r="S794" s="181">
        <f>IFERROR((Q794)*VLOOKUP(C794,'SIEMB. CAMAGUI'!$B$2:$C$103,2,FALSE)*(N794-0.002222*7)*((J794+R794)/2/100)/1000,"")</f>
        <v>324.3211466</v>
      </c>
      <c r="T794" s="173">
        <f t="shared" si="22"/>
        <v>-31.41971334</v>
      </c>
      <c r="U794" s="71">
        <f t="shared" si="25"/>
        <v>10872.71673</v>
      </c>
    </row>
    <row r="795">
      <c r="A795" s="109">
        <v>45894.0</v>
      </c>
      <c r="B795" s="2">
        <v>3.0</v>
      </c>
      <c r="C795" s="2" t="s">
        <v>373</v>
      </c>
      <c r="D795" s="9">
        <v>575.0</v>
      </c>
      <c r="E795" s="9">
        <v>3375.0</v>
      </c>
      <c r="F795" s="2" t="s">
        <v>96</v>
      </c>
      <c r="G795" s="17">
        <f t="array" ref="G795">IFERROR(E795*INDEX(PRECIOS!$B$2:$E$44,MATCH(F795,PRECIOS!$B$2:$B$44,0),4),"")</f>
        <v>3454.65</v>
      </c>
      <c r="H795" s="9">
        <v>12.76</v>
      </c>
      <c r="I795" s="2">
        <f t="shared" si="26"/>
        <v>2.69</v>
      </c>
      <c r="J795" s="15">
        <f>IFERROR(LOOKUP(H795,Masterline!$A$2:$A$34,Masterline!$D$2:$D$34)-(H795-INT(H795))*LOOKUP(H795,Masterline!$A$2:$A$34,Masterline!$E$2:$E$34),"")</f>
        <v>4.29456</v>
      </c>
      <c r="K795" s="28">
        <f t="shared" si="23"/>
        <v>1049297.156</v>
      </c>
      <c r="L795" s="117">
        <f>iferror(E795/(VLOOKUP(C795,'SIEMB. CAMAGUI'!$B$2:$C$103,2,FALSE)*N795*I795/1000),"")</f>
        <v>1.881029745</v>
      </c>
      <c r="M795" s="118">
        <f>IFERROR(K795/VLOOKUP(C795,'SIEMB. CAMAGUI'!$B$2:$C$103,2,FALSE),"")</f>
        <v>0.9124323092</v>
      </c>
      <c r="N795" s="23">
        <v>0.58</v>
      </c>
      <c r="O795" s="71">
        <f>IFERROR(N795*VLOOKUP(C795,'SIEMB. CAMAGUI'!$B$2:$D$103,3,FALSE),"")</f>
        <v>95285.71429</v>
      </c>
      <c r="P795" s="2">
        <v>3.5</v>
      </c>
      <c r="Q795" s="2">
        <f t="shared" si="21"/>
        <v>16.26</v>
      </c>
      <c r="R795" s="15">
        <f>IFERROR(LOOKUP(Q795,Masterline!$A$2:$A$34,Masterline!$D$2:$D$34)-(Q795-INT(Q795))*LOOKUP(Q795,Masterline!$A$2:$A$34,Masterline!$E$2:$E$34),"")</f>
        <v>3.75768</v>
      </c>
      <c r="S795" s="181">
        <f>IFERROR((Q795)*VLOOKUP(C795,'SIEMB. CAMAGUI'!$B$2:$C$103,2,FALSE)*(N795-0.002222*7)*((J795+R795)/2/100)/1000,"")</f>
        <v>424.9398853</v>
      </c>
      <c r="T795" s="173">
        <f t="shared" si="22"/>
        <v>-37.51502866</v>
      </c>
      <c r="U795" s="71">
        <f t="shared" si="25"/>
        <v>13389.03171</v>
      </c>
    </row>
    <row r="796">
      <c r="A796" s="109">
        <v>45894.0</v>
      </c>
      <c r="B796" s="2">
        <v>4.0</v>
      </c>
      <c r="C796" s="2" t="s">
        <v>374</v>
      </c>
      <c r="D796" s="9">
        <v>81.0</v>
      </c>
      <c r="E796" s="9">
        <v>276.0</v>
      </c>
      <c r="F796" s="2" t="s">
        <v>84</v>
      </c>
      <c r="G796" s="17">
        <f t="array" ref="G796">IFERROR(E796*INDEX(PRECIOS!$B$2:$E$44,MATCH(F796,PRECIOS!$B$2:$B$44,0),4),"")</f>
        <v>397.44</v>
      </c>
      <c r="H796" s="9">
        <v>1.28</v>
      </c>
      <c r="I796" s="2">
        <f t="shared" si="26"/>
        <v>0</v>
      </c>
      <c r="J796" s="15">
        <f>IFERROR(LOOKUP(H796,Masterline!$A$2:$A$34,Masterline!$D$2:$D$34)-(H796-INT(H796))*LOOKUP(H796,Masterline!$A$2:$A$34,Masterline!$E$2:$E$34),"")</f>
        <v>13.58784</v>
      </c>
      <c r="K796" s="28">
        <f t="shared" si="23"/>
        <v>465719.717</v>
      </c>
      <c r="L796" s="117" t="str">
        <f>iferror(E796/(VLOOKUP(C796,'SIEMB. CAMAGUI'!$B$2:$C$103,2,FALSE)*N796*I796/1000),"")</f>
        <v/>
      </c>
      <c r="M796" s="118">
        <f>IFERROR(K796/VLOOKUP(C796,'SIEMB. CAMAGUI'!$B$2:$C$103,2,FALSE),"")</f>
        <v>0.5749626136</v>
      </c>
      <c r="N796" s="23">
        <v>0.5</v>
      </c>
      <c r="O796" s="71">
        <f>IFERROR(N796*VLOOKUP(C796,'SIEMB. CAMAGUI'!$B$2:$D$103,3,FALSE),"")</f>
        <v>84375</v>
      </c>
      <c r="P796" s="2">
        <v>2.4</v>
      </c>
      <c r="Q796" s="2">
        <f t="shared" si="21"/>
        <v>3.68</v>
      </c>
      <c r="R796" s="15">
        <f>IFERROR(LOOKUP(Q796,Masterline!$A$2:$A$34,Masterline!$D$2:$D$34)-(Q796-INT(Q796))*LOOKUP(Q796,Masterline!$A$2:$A$34,Masterline!$E$2:$E$34),"")</f>
        <v>8.88144</v>
      </c>
      <c r="S796" s="181">
        <f>IFERROR((Q796)*VLOOKUP(C796,'SIEMB. CAMAGUI'!$B$2:$C$103,2,FALSE)*(N796-0.002222*7)*((J796+R796)/2/100)/1000,"")</f>
        <v>162.2323176</v>
      </c>
      <c r="T796" s="173">
        <f t="shared" si="22"/>
        <v>20.3080794</v>
      </c>
      <c r="U796" s="71">
        <f t="shared" si="25"/>
        <v>596.1212378</v>
      </c>
    </row>
    <row r="797">
      <c r="A797" s="109">
        <v>45894.0</v>
      </c>
      <c r="B797" s="2">
        <v>5.0</v>
      </c>
      <c r="C797" s="2" t="s">
        <v>376</v>
      </c>
      <c r="D797" s="9">
        <v>72.0</v>
      </c>
      <c r="E797" s="9">
        <v>224.5</v>
      </c>
      <c r="F797" s="2" t="s">
        <v>84</v>
      </c>
      <c r="G797" s="17">
        <f t="array" ref="G797">IFERROR(E797*INDEX(PRECIOS!$B$2:$E$44,MATCH(F797,PRECIOS!$B$2:$B$44,0),4),"")</f>
        <v>323.28</v>
      </c>
      <c r="H797" s="9">
        <v>1.16</v>
      </c>
      <c r="I797" s="2">
        <f t="shared" si="26"/>
        <v>0</v>
      </c>
      <c r="J797" s="15">
        <f>IFERROR(LOOKUP(H797,Masterline!$A$2:$A$34,Masterline!$D$2:$D$34)-(H797-INT(H797))*LOOKUP(H797,Masterline!$A$2:$A$34,Masterline!$E$2:$E$34),"")</f>
        <v>13.81248</v>
      </c>
      <c r="K797" s="28">
        <f t="shared" si="23"/>
        <v>449368.7268</v>
      </c>
      <c r="L797" s="117" t="str">
        <f>iferror(E797/(VLOOKUP(C797,'SIEMB. CAMAGUI'!$B$2:$C$103,2,FALSE)*N797*I797/1000),"")</f>
        <v/>
      </c>
      <c r="M797" s="118">
        <f>IFERROR(K797/VLOOKUP(C797,'SIEMB. CAMAGUI'!$B$2:$C$103,2,FALSE),"")</f>
        <v>0.6241232317</v>
      </c>
      <c r="N797" s="23">
        <v>0.5</v>
      </c>
      <c r="O797" s="71">
        <f>IFERROR(N797*VLOOKUP(C797,'SIEMB. CAMAGUI'!$B$2:$D$103,3,FALSE),"")</f>
        <v>85714.28571</v>
      </c>
      <c r="P797" s="2">
        <v>2.4</v>
      </c>
      <c r="Q797" s="2">
        <f t="shared" si="21"/>
        <v>3.56</v>
      </c>
      <c r="R797" s="15">
        <f>IFERROR(LOOKUP(Q797,Masterline!$A$2:$A$34,Masterline!$D$2:$D$34)-(Q797-INT(Q797))*LOOKUP(Q797,Masterline!$A$2:$A$34,Masterline!$E$2:$E$34),"")</f>
        <v>9.01248</v>
      </c>
      <c r="S797" s="181">
        <f>IFERROR((Q797)*VLOOKUP(C797,'SIEMB. CAMAGUI'!$B$2:$C$103,2,FALSE)*(N797-0.002222*7)*((J797+R797)/2/100)/1000,"")</f>
        <v>141.7124147</v>
      </c>
      <c r="T797" s="173">
        <f t="shared" si="22"/>
        <v>17.42810367</v>
      </c>
      <c r="U797" s="71">
        <f t="shared" si="25"/>
        <v>521.2677231</v>
      </c>
    </row>
    <row r="798">
      <c r="A798" s="109">
        <v>45894.0</v>
      </c>
      <c r="B798" s="2">
        <v>6.0</v>
      </c>
      <c r="C798" s="2" t="s">
        <v>377</v>
      </c>
      <c r="D798" s="9">
        <v>125.0</v>
      </c>
      <c r="E798" s="9">
        <v>425.0</v>
      </c>
      <c r="F798" s="2" t="s">
        <v>84</v>
      </c>
      <c r="G798" s="17">
        <f t="array" ref="G798">IFERROR(E798*INDEX(PRECIOS!$B$2:$E$44,MATCH(F798,PRECIOS!$B$2:$B$44,0),4),"")</f>
        <v>612</v>
      </c>
      <c r="H798" s="9">
        <v>0.9</v>
      </c>
      <c r="I798" s="2">
        <f t="shared" si="26"/>
        <v>0</v>
      </c>
      <c r="J798" s="15">
        <f>IFERROR(LOOKUP(H798,Masterline!$A$2:$A$34,Masterline!$D$2:$D$34)-(H798-INT(H798))*LOOKUP(H798,Masterline!$A$2:$A$34,Masterline!$E$2:$E$34),"")</f>
        <v>14.3748</v>
      </c>
      <c r="K798" s="28">
        <f t="shared" si="23"/>
        <v>966197.0176</v>
      </c>
      <c r="L798" s="117" t="str">
        <f>iferror(E798/(VLOOKUP(C798,'SIEMB. CAMAGUI'!$B$2:$C$103,2,FALSE)*N798*I798/1000),"")</f>
        <v/>
      </c>
      <c r="M798" s="118">
        <f>IFERROR(K798/VLOOKUP(C798,'SIEMB. CAMAGUI'!$B$2:$C$103,2,FALSE),"")</f>
        <v>0.7729576141</v>
      </c>
      <c r="N798" s="23">
        <v>0.5</v>
      </c>
      <c r="O798" s="71">
        <f>IFERROR(N798*VLOOKUP(C798,'SIEMB. CAMAGUI'!$B$2:$D$103,3,FALSE),"")</f>
        <v>71428.57143</v>
      </c>
      <c r="P798" s="2">
        <v>2.6</v>
      </c>
      <c r="Q798" s="2">
        <f t="shared" si="21"/>
        <v>3.5</v>
      </c>
      <c r="R798" s="15">
        <f>IFERROR(LOOKUP(Q798,Masterline!$A$2:$A$34,Masterline!$D$2:$D$34)-(Q798-INT(Q798))*LOOKUP(Q798,Masterline!$A$2:$A$34,Masterline!$E$2:$E$34),"")</f>
        <v>9.078</v>
      </c>
      <c r="S798" s="181">
        <f>IFERROR((Q798)*VLOOKUP(C798,'SIEMB. CAMAGUI'!$B$2:$C$103,2,FALSE)*(N798-0.002222*7)*((J798+R798)/2/100)/1000,"")</f>
        <v>248.5353314</v>
      </c>
      <c r="T798" s="173">
        <f t="shared" si="22"/>
        <v>30.88383285</v>
      </c>
      <c r="U798" s="71">
        <f t="shared" si="25"/>
        <v>869.5773159</v>
      </c>
    </row>
    <row r="799">
      <c r="A799" s="109">
        <v>45901.0</v>
      </c>
      <c r="B799" s="2">
        <v>1.0</v>
      </c>
      <c r="C799" s="2" t="s">
        <v>370</v>
      </c>
      <c r="D799" s="9">
        <v>450.0</v>
      </c>
      <c r="E799" s="9">
        <v>3800.0</v>
      </c>
      <c r="F799" s="2" t="s">
        <v>96</v>
      </c>
      <c r="G799" s="17">
        <f t="array" ref="G799">IFERROR(E799*INDEX(PRECIOS!$B$2:$E$44,MATCH(F799,PRECIOS!$B$2:$B$44,0),4),"")</f>
        <v>3889.68</v>
      </c>
      <c r="H799" s="9">
        <v>18.15</v>
      </c>
      <c r="I799" s="2">
        <f t="shared" si="26"/>
        <v>3.65</v>
      </c>
      <c r="J799" s="15">
        <f>IFERROR(LOOKUP(H799,Masterline!$A$2:$A$34,Masterline!$D$2:$D$34)-(H799-INT(H799))*LOOKUP(H799,Masterline!$A$2:$A$34,Masterline!$E$2:$E$34),"")</f>
        <v>3.5118</v>
      </c>
      <c r="K799" s="28">
        <f t="shared" si="23"/>
        <v>706002.2903</v>
      </c>
      <c r="L799" s="117">
        <f>iferror(E799/(VLOOKUP(C799,'SIEMB. CAMAGUI'!$B$2:$C$103,2,FALSE)*N799*I799/1000),"")</f>
        <v>1.404987706</v>
      </c>
      <c r="M799" s="118">
        <f>IFERROR(K799/VLOOKUP(C799,'SIEMB. CAMAGUI'!$B$2:$C$103,2,FALSE),"")</f>
        <v>0.5430786848</v>
      </c>
      <c r="N799" s="23">
        <v>0.57</v>
      </c>
      <c r="O799" s="71">
        <f>IFERROR(N799*VLOOKUP(C799,'SIEMB. CAMAGUI'!$B$2:$D$103,3,FALSE),"")</f>
        <v>90476.19048</v>
      </c>
      <c r="P799" s="2">
        <v>3.5</v>
      </c>
      <c r="Q799" s="2">
        <f t="shared" si="21"/>
        <v>21.65</v>
      </c>
      <c r="R799" s="15">
        <f>IFERROR(LOOKUP(Q799,Masterline!$A$2:$A$34,Masterline!$D$2:$D$34)-(Q799-INT(Q799))*LOOKUP(Q799,Masterline!$A$2:$A$34,Masterline!$E$2:$E$34),"")</f>
        <v>3.2892</v>
      </c>
      <c r="S799" s="181">
        <f>IFERROR((Q799)*VLOOKUP(C799,'SIEMB. CAMAGUI'!$B$2:$C$103,2,FALSE)*(N799-0.002222*7)*((J799+R799)/2/100)/1000,"")</f>
        <v>530.6440352</v>
      </c>
      <c r="T799" s="173">
        <f t="shared" si="22"/>
        <v>20.1610088</v>
      </c>
      <c r="U799" s="71">
        <f t="shared" si="25"/>
        <v>12813.94157</v>
      </c>
    </row>
    <row r="800">
      <c r="A800" s="109">
        <v>45901.0</v>
      </c>
      <c r="B800" s="2">
        <v>2.0</v>
      </c>
      <c r="C800" s="2" t="s">
        <v>372</v>
      </c>
      <c r="D800" s="9">
        <v>325.0</v>
      </c>
      <c r="E800" s="9">
        <v>2750.0</v>
      </c>
      <c r="F800" s="2" t="s">
        <v>96</v>
      </c>
      <c r="G800" s="17">
        <f t="array" ref="G800">IFERROR(E800*INDEX(PRECIOS!$B$2:$E$44,MATCH(F800,PRECIOS!$B$2:$B$44,0),4),"")</f>
        <v>2814.9</v>
      </c>
      <c r="H800" s="9">
        <v>16.82</v>
      </c>
      <c r="I800" s="2">
        <f t="shared" si="26"/>
        <v>3.12</v>
      </c>
      <c r="J800" s="15">
        <f>IFERROR(LOOKUP(H800,Masterline!$A$2:$A$34,Masterline!$D$2:$D$34)-(H800-INT(H800))*LOOKUP(H800,Masterline!$A$2:$A$34,Masterline!$E$2:$E$34),"")</f>
        <v>3.68376</v>
      </c>
      <c r="K800" s="28">
        <f t="shared" si="23"/>
        <v>524524.818</v>
      </c>
      <c r="L800" s="117">
        <f>iferror(E800/(VLOOKUP(C800,'SIEMB. CAMAGUI'!$B$2:$C$103,2,FALSE)*N800*I800/1000),"")</f>
        <v>1.748829874</v>
      </c>
      <c r="M800" s="118">
        <f>IFERROR(K800/VLOOKUP(C800,'SIEMB. CAMAGUI'!$B$2:$C$103,2,FALSE),"")</f>
        <v>0.5828053533</v>
      </c>
      <c r="N800" s="23">
        <v>0.56</v>
      </c>
      <c r="O800" s="71">
        <f>IFERROR(N800*VLOOKUP(C800,'SIEMB. CAMAGUI'!$B$2:$D$103,3,FALSE),"")</f>
        <v>84000</v>
      </c>
      <c r="P800" s="2">
        <v>3.5</v>
      </c>
      <c r="Q800" s="2">
        <f t="shared" si="21"/>
        <v>20.32</v>
      </c>
      <c r="R800" s="15">
        <f>IFERROR(LOOKUP(Q800,Masterline!$A$2:$A$34,Masterline!$D$2:$D$34)-(Q800-INT(Q800))*LOOKUP(Q800,Masterline!$A$2:$A$34,Masterline!$E$2:$E$34),"")</f>
        <v>3.26928</v>
      </c>
      <c r="S800" s="181">
        <f>IFERROR((Q800)*VLOOKUP(C800,'SIEMB. CAMAGUI'!$B$2:$C$103,2,FALSE)*(N800-0.002222*7)*((J800+R800)/2/100)/1000,"")</f>
        <v>346.1511324</v>
      </c>
      <c r="T800" s="173">
        <f t="shared" si="22"/>
        <v>5.28778309</v>
      </c>
      <c r="U800" s="71">
        <f t="shared" si="25"/>
        <v>8822.507438</v>
      </c>
    </row>
    <row r="801">
      <c r="A801" s="109">
        <v>45901.0</v>
      </c>
      <c r="B801" s="2">
        <v>3.0</v>
      </c>
      <c r="C801" s="2" t="s">
        <v>373</v>
      </c>
      <c r="D801" s="9">
        <v>425.0</v>
      </c>
      <c r="E801" s="9">
        <v>3625.0</v>
      </c>
      <c r="F801" s="2" t="s">
        <v>96</v>
      </c>
      <c r="G801" s="17">
        <f t="array" ref="G801">IFERROR(E801*INDEX(PRECIOS!$B$2:$E$44,MATCH(F801,PRECIOS!$B$2:$B$44,0),4),"")</f>
        <v>3710.55</v>
      </c>
      <c r="H801" s="9">
        <v>16.6</v>
      </c>
      <c r="I801" s="2">
        <f t="shared" si="26"/>
        <v>3.84</v>
      </c>
      <c r="J801" s="15">
        <f>IFERROR(LOOKUP(H801,Masterline!$A$2:$A$34,Masterline!$D$2:$D$34)-(H801-INT(H801))*LOOKUP(H801,Masterline!$A$2:$A$34,Masterline!$E$2:$E$34),"")</f>
        <v>3.7128</v>
      </c>
      <c r="K801" s="28">
        <f t="shared" si="23"/>
        <v>689571.4727</v>
      </c>
      <c r="L801" s="117">
        <f>iferror(E801/(VLOOKUP(C801,'SIEMB. CAMAGUI'!$B$2:$C$103,2,FALSE)*N801*I801/1000),"")</f>
        <v>1.368131039</v>
      </c>
      <c r="M801" s="118">
        <f>IFERROR(K801/VLOOKUP(C801,'SIEMB. CAMAGUI'!$B$2:$C$103,2,FALSE),"")</f>
        <v>0.5996273676</v>
      </c>
      <c r="N801" s="23">
        <v>0.6</v>
      </c>
      <c r="O801" s="71">
        <f>IFERROR(N801*VLOOKUP(C801,'SIEMB. CAMAGUI'!$B$2:$D$103,3,FALSE),"")</f>
        <v>98571.42857</v>
      </c>
      <c r="P801" s="2">
        <v>3.5</v>
      </c>
      <c r="Q801" s="2">
        <f t="shared" si="21"/>
        <v>20.1</v>
      </c>
      <c r="R801" s="15">
        <f>IFERROR(LOOKUP(Q801,Masterline!$A$2:$A$34,Masterline!$D$2:$D$34)-(Q801-INT(Q801))*LOOKUP(Q801,Masterline!$A$2:$A$34,Masterline!$E$2:$E$34),"")</f>
        <v>3.2904</v>
      </c>
      <c r="S801" s="181">
        <f>IFERROR((Q801)*VLOOKUP(C801,'SIEMB. CAMAGUI'!$B$2:$C$103,2,FALSE)*(N801-0.002222*7)*((J801+R801)/2/100)/1000,"")</f>
        <v>473.0475767</v>
      </c>
      <c r="T801" s="173">
        <f t="shared" si="22"/>
        <v>12.01189416</v>
      </c>
      <c r="U801" s="71">
        <f t="shared" si="25"/>
        <v>11446.88645</v>
      </c>
    </row>
    <row r="802">
      <c r="A802" s="109">
        <v>45901.0</v>
      </c>
      <c r="B802" s="2">
        <v>4.0</v>
      </c>
      <c r="C802" s="2" t="s">
        <v>374</v>
      </c>
      <c r="D802" s="9">
        <v>137.0</v>
      </c>
      <c r="E802" s="9">
        <v>746.0</v>
      </c>
      <c r="F802" s="2" t="s">
        <v>84</v>
      </c>
      <c r="G802" s="17">
        <f t="array" ref="G802">IFERROR(E802*INDEX(PRECIOS!$B$2:$E$44,MATCH(F802,PRECIOS!$B$2:$B$44,0),4),"")</f>
        <v>1074.24</v>
      </c>
      <c r="H802" s="9">
        <v>3.0</v>
      </c>
      <c r="I802" s="2">
        <f t="shared" si="26"/>
        <v>1.72</v>
      </c>
      <c r="J802" s="15">
        <f>IFERROR(LOOKUP(H802,Masterline!$A$2:$A$34,Masterline!$D$2:$D$34)-(H802-INT(H802))*LOOKUP(H802,Masterline!$A$2:$A$34,Masterline!$E$2:$E$34),"")</f>
        <v>9.624</v>
      </c>
      <c r="K802" s="28">
        <f t="shared" si="23"/>
        <v>474508.174</v>
      </c>
      <c r="L802" s="117">
        <f>iferror(E802/(VLOOKUP(C802,'SIEMB. CAMAGUI'!$B$2:$C$103,2,FALSE)*N802*I802/1000),"")</f>
        <v>0.7649399122</v>
      </c>
      <c r="M802" s="118">
        <f>IFERROR(K802/VLOOKUP(C802,'SIEMB. CAMAGUI'!$B$2:$C$103,2,FALSE),"")</f>
        <v>0.5858125605</v>
      </c>
      <c r="N802" s="23">
        <v>0.7</v>
      </c>
      <c r="O802" s="71">
        <f>IFERROR(N802*VLOOKUP(C802,'SIEMB. CAMAGUI'!$B$2:$D$103,3,FALSE),"")</f>
        <v>118125</v>
      </c>
      <c r="P802" s="2">
        <v>3.0</v>
      </c>
      <c r="Q802" s="2">
        <f t="shared" si="21"/>
        <v>6</v>
      </c>
      <c r="R802" s="15">
        <f>IFERROR(LOOKUP(Q802,Masterline!$A$2:$A$34,Masterline!$D$2:$D$34)-(Q802-INT(Q802))*LOOKUP(Q802,Masterline!$A$2:$A$34,Masterline!$E$2:$E$34),"")</f>
        <v>6.888</v>
      </c>
      <c r="S802" s="181">
        <f>IFERROR((Q802)*VLOOKUP(C802,'SIEMB. CAMAGUI'!$B$2:$C$103,2,FALSE)*(N802-0.002222*7)*((J802+R802)/2/100)/1000,"")</f>
        <v>274.6282082</v>
      </c>
      <c r="T802" s="173">
        <f t="shared" si="22"/>
        <v>34.40705204</v>
      </c>
      <c r="U802" s="71">
        <f t="shared" si="25"/>
        <v>1423.524522</v>
      </c>
    </row>
    <row r="803">
      <c r="A803" s="109">
        <v>45901.0</v>
      </c>
      <c r="B803" s="2">
        <v>5.0</v>
      </c>
      <c r="C803" s="2" t="s">
        <v>376</v>
      </c>
      <c r="D803" s="9">
        <v>125.0</v>
      </c>
      <c r="E803" s="9">
        <v>667.5</v>
      </c>
      <c r="F803" s="2" t="s">
        <v>84</v>
      </c>
      <c r="G803" s="17">
        <f t="array" ref="G803">IFERROR(E803*INDEX(PRECIOS!$B$2:$E$44,MATCH(F803,PRECIOS!$B$2:$B$44,0),4),"")</f>
        <v>961.2</v>
      </c>
      <c r="H803" s="9">
        <v>3.1</v>
      </c>
      <c r="I803" s="2">
        <f t="shared" si="26"/>
        <v>1.94</v>
      </c>
      <c r="J803" s="15">
        <f>IFERROR(LOOKUP(H803,Masterline!$A$2:$A$34,Masterline!$D$2:$D$34)-(H803-INT(H803))*LOOKUP(H803,Masterline!$A$2:$A$34,Masterline!$E$2:$E$34),"")</f>
        <v>9.5148</v>
      </c>
      <c r="K803" s="28">
        <f t="shared" si="23"/>
        <v>423788.0002</v>
      </c>
      <c r="L803" s="117">
        <f>iferror(E803/(VLOOKUP(C803,'SIEMB. CAMAGUI'!$B$2:$C$103,2,FALSE)*N803*I803/1000),"")</f>
        <v>0.682682867</v>
      </c>
      <c r="M803" s="118">
        <f>IFERROR(K803/VLOOKUP(C803,'SIEMB. CAMAGUI'!$B$2:$C$103,2,FALSE),"")</f>
        <v>0.5885944448</v>
      </c>
      <c r="N803" s="23">
        <v>0.7</v>
      </c>
      <c r="O803" s="71">
        <f>IFERROR(N803*VLOOKUP(C803,'SIEMB. CAMAGUI'!$B$2:$D$103,3,FALSE),"")</f>
        <v>120000</v>
      </c>
      <c r="P803" s="2">
        <v>3.0</v>
      </c>
      <c r="Q803" s="2">
        <f t="shared" si="21"/>
        <v>6.1</v>
      </c>
      <c r="R803" s="15">
        <f>IFERROR(LOOKUP(Q803,Masterline!$A$2:$A$34,Masterline!$D$2:$D$34)-(Q803-INT(Q803))*LOOKUP(Q803,Masterline!$A$2:$A$34,Masterline!$E$2:$E$34),"")</f>
        <v>6.8292</v>
      </c>
      <c r="S803" s="181">
        <f>IFERROR((Q803)*VLOOKUP(C803,'SIEMB. CAMAGUI'!$B$2:$C$103,2,FALSE)*(N803-0.002222*7)*((J803+R803)/2/100)/1000,"")</f>
        <v>245.6574159</v>
      </c>
      <c r="T803" s="173">
        <f t="shared" si="22"/>
        <v>30.16435398</v>
      </c>
      <c r="U803" s="71">
        <f t="shared" si="25"/>
        <v>1313.742801</v>
      </c>
    </row>
    <row r="804">
      <c r="A804" s="109">
        <v>45901.0</v>
      </c>
      <c r="B804" s="2">
        <v>6.0</v>
      </c>
      <c r="C804" s="2" t="s">
        <v>377</v>
      </c>
      <c r="D804" s="9">
        <v>175.0</v>
      </c>
      <c r="E804" s="9">
        <v>1094.0</v>
      </c>
      <c r="F804" s="2" t="s">
        <v>84</v>
      </c>
      <c r="G804" s="17">
        <f t="array" ref="G804">IFERROR(E804*INDEX(PRECIOS!$B$2:$E$44,MATCH(F804,PRECIOS!$B$2:$B$44,0),4),"")</f>
        <v>1575.36</v>
      </c>
      <c r="H804" s="9">
        <v>3.5</v>
      </c>
      <c r="I804" s="2">
        <f t="shared" si="26"/>
        <v>2.6</v>
      </c>
      <c r="J804" s="15">
        <f>IFERROR(LOOKUP(H804,Masterline!$A$2:$A$34,Masterline!$D$2:$D$34)-(H804-INT(H804))*LOOKUP(H804,Masterline!$A$2:$A$34,Masterline!$E$2:$E$34),"")</f>
        <v>9.078</v>
      </c>
      <c r="K804" s="28">
        <f t="shared" si="23"/>
        <v>550782.1106</v>
      </c>
      <c r="L804" s="117">
        <f>iferror(E804/(VLOOKUP(C804,'SIEMB. CAMAGUI'!$B$2:$C$103,2,FALSE)*N804*I804/1000),"")</f>
        <v>0.5429280397</v>
      </c>
      <c r="M804" s="118">
        <f>IFERROR(K804/VLOOKUP(C804,'SIEMB. CAMAGUI'!$B$2:$C$103,2,FALSE),"")</f>
        <v>0.4406256885</v>
      </c>
      <c r="N804" s="23">
        <v>0.62</v>
      </c>
      <c r="O804" s="71">
        <f>IFERROR(N804*VLOOKUP(C804,'SIEMB. CAMAGUI'!$B$2:$D$103,3,FALSE),"")</f>
        <v>88571.42857</v>
      </c>
      <c r="P804" s="2">
        <v>3.0</v>
      </c>
      <c r="Q804" s="2">
        <f t="shared" si="21"/>
        <v>6.5</v>
      </c>
      <c r="R804" s="15">
        <f>IFERROR(LOOKUP(Q804,Masterline!$A$2:$A$34,Masterline!$D$2:$D$34)-(Q804-INT(Q804))*LOOKUP(Q804,Masterline!$A$2:$A$34,Masterline!$E$2:$E$34),"")</f>
        <v>6.594</v>
      </c>
      <c r="S804" s="181">
        <f>IFERROR((Q804)*VLOOKUP(C804,'SIEMB. CAMAGUI'!$B$2:$C$103,2,FALSE)*(N804-0.002222*7)*((J804+R804)/2/100)/1000,"")</f>
        <v>384.8356571</v>
      </c>
      <c r="T804" s="173">
        <f t="shared" si="22"/>
        <v>52.45891426</v>
      </c>
      <c r="U804" s="71">
        <f t="shared" si="25"/>
        <v>1927.737387</v>
      </c>
    </row>
    <row r="805">
      <c r="A805" s="109">
        <v>45908.0</v>
      </c>
      <c r="B805" s="2">
        <v>1.0</v>
      </c>
      <c r="C805" s="2" t="s">
        <v>370</v>
      </c>
      <c r="D805" s="9">
        <v>575.0</v>
      </c>
      <c r="E805" s="9">
        <v>3439.0</v>
      </c>
      <c r="F805" s="2" t="s">
        <v>96</v>
      </c>
      <c r="G805" s="17">
        <f t="array" ref="G805">IFERROR(E805*INDEX(PRECIOS!$B$2:$E$44,MATCH(F805,PRECIOS!$B$2:$B$44,0),4),"")</f>
        <v>3520.1604</v>
      </c>
      <c r="H805" s="9">
        <v>21.93</v>
      </c>
      <c r="I805" s="2">
        <f t="shared" si="26"/>
        <v>3.78</v>
      </c>
      <c r="J805" s="15">
        <f>IFERROR(LOOKUP(H805,Masterline!$A$2:$A$34,Masterline!$D$2:$D$34)-(H805-INT(H805))*LOOKUP(H805,Masterline!$A$2:$A$34,Masterline!$E$2:$E$34),"")</f>
        <v>3.26904</v>
      </c>
      <c r="K805" s="28">
        <f t="shared" si="23"/>
        <v>802063.9161</v>
      </c>
      <c r="L805" s="117">
        <f>iferror(E805/(VLOOKUP(C805,'SIEMB. CAMAGUI'!$B$2:$C$103,2,FALSE)*N805*I805/1000),"")</f>
        <v>1.227784561</v>
      </c>
      <c r="M805" s="118">
        <f>IFERROR(K805/VLOOKUP(C805,'SIEMB. CAMAGUI'!$B$2:$C$103,2,FALSE),"")</f>
        <v>0.6169722431</v>
      </c>
      <c r="N805" s="23">
        <v>0.57</v>
      </c>
      <c r="O805" s="71">
        <f>IFERROR(N805*VLOOKUP(C805,'SIEMB. CAMAGUI'!$B$2:$D$103,3,FALSE),"")</f>
        <v>90476.19048</v>
      </c>
      <c r="P805" s="2">
        <v>3.5</v>
      </c>
      <c r="Q805" s="2">
        <f t="shared" si="21"/>
        <v>25.43</v>
      </c>
      <c r="R805" s="15">
        <f>IFERROR(LOOKUP(Q805,Masterline!$A$2:$A$34,Masterline!$D$2:$D$34)-(Q805-INT(Q805))*LOOKUP(Q805,Masterline!$A$2:$A$34,Masterline!$E$2:$E$34),"")</f>
        <v>3.14556</v>
      </c>
      <c r="S805" s="181">
        <f>IFERROR((Q805)*VLOOKUP(C805,'SIEMB. CAMAGUI'!$B$2:$C$103,2,FALSE)*(N805-0.002222*7)*((J805+R805)/2/100)/1000,"")</f>
        <v>587.8798185</v>
      </c>
      <c r="T805" s="173">
        <f t="shared" si="22"/>
        <v>3.219954615</v>
      </c>
      <c r="U805" s="71">
        <f t="shared" si="25"/>
        <v>17589.26168</v>
      </c>
    </row>
    <row r="806">
      <c r="A806" s="109">
        <v>45908.0</v>
      </c>
      <c r="B806" s="2">
        <v>2.0</v>
      </c>
      <c r="C806" s="2" t="s">
        <v>372</v>
      </c>
      <c r="D806" s="9">
        <v>350.0</v>
      </c>
      <c r="E806" s="9">
        <v>2425.0</v>
      </c>
      <c r="F806" s="2" t="s">
        <v>96</v>
      </c>
      <c r="G806" s="17">
        <f t="array" ref="G806">IFERROR(E806*INDEX(PRECIOS!$B$2:$E$44,MATCH(F806,PRECIOS!$B$2:$B$44,0),4),"")</f>
        <v>2482.23</v>
      </c>
      <c r="H806" s="9">
        <v>20.96</v>
      </c>
      <c r="I806" s="2">
        <f t="shared" si="26"/>
        <v>4.14</v>
      </c>
      <c r="J806" s="15">
        <f>IFERROR(LOOKUP(H806,Masterline!$A$2:$A$34,Masterline!$D$2:$D$34)-(H806-INT(H806))*LOOKUP(H806,Masterline!$A$2:$A$34,Masterline!$E$2:$E$34),"")</f>
        <v>3.20784</v>
      </c>
      <c r="K806" s="28">
        <f t="shared" si="23"/>
        <v>520551.9378</v>
      </c>
      <c r="L806" s="117">
        <f>iferror(E806/(VLOOKUP(C806,'SIEMB. CAMAGUI'!$B$2:$C$103,2,FALSE)*N806*I806/1000),"")</f>
        <v>1.162199985</v>
      </c>
      <c r="M806" s="118">
        <f>IFERROR(K806/VLOOKUP(C806,'SIEMB. CAMAGUI'!$B$2:$C$103,2,FALSE),"")</f>
        <v>0.578391042</v>
      </c>
      <c r="N806" s="23">
        <v>0.56</v>
      </c>
      <c r="O806" s="71">
        <f>IFERROR(N806*VLOOKUP(C806,'SIEMB. CAMAGUI'!$B$2:$D$103,3,FALSE),"")</f>
        <v>84000</v>
      </c>
      <c r="P806" s="2">
        <v>3.5</v>
      </c>
      <c r="Q806" s="2">
        <f t="shared" si="21"/>
        <v>24.46</v>
      </c>
      <c r="R806" s="15">
        <f>IFERROR(LOOKUP(Q806,Masterline!$A$2:$A$34,Masterline!$D$2:$D$34)-(Q806-INT(Q806))*LOOKUP(Q806,Masterline!$A$2:$A$34,Masterline!$E$2:$E$34),"")</f>
        <v>3.14688</v>
      </c>
      <c r="S806" s="181">
        <f>IFERROR((Q806)*VLOOKUP(C806,'SIEMB. CAMAGUI'!$B$2:$C$103,2,FALSE)*(N806-0.002222*7)*((J806+R806)/2/100)/1000,"")</f>
        <v>380.8203935</v>
      </c>
      <c r="T806" s="173">
        <f t="shared" si="22"/>
        <v>7.705098374</v>
      </c>
      <c r="U806" s="71">
        <f t="shared" si="25"/>
        <v>10910.76862</v>
      </c>
    </row>
    <row r="807">
      <c r="A807" s="109">
        <v>45908.0</v>
      </c>
      <c r="B807" s="2">
        <v>3.0</v>
      </c>
      <c r="C807" s="2" t="s">
        <v>373</v>
      </c>
      <c r="D807" s="9">
        <v>525.0</v>
      </c>
      <c r="E807" s="9">
        <v>3097.0</v>
      </c>
      <c r="F807" s="2" t="s">
        <v>96</v>
      </c>
      <c r="G807" s="17">
        <f t="array" ref="G807">IFERROR(E807*INDEX(PRECIOS!$B$2:$E$44,MATCH(F807,PRECIOS!$B$2:$B$44,0),4),"")</f>
        <v>3170.0892</v>
      </c>
      <c r="H807" s="9">
        <v>20.88</v>
      </c>
      <c r="I807" s="2">
        <f t="shared" si="26"/>
        <v>4.28</v>
      </c>
      <c r="J807" s="15">
        <f>IFERROR(LOOKUP(H807,Masterline!$A$2:$A$34,Masterline!$D$2:$D$34)-(H807-INT(H807))*LOOKUP(H807,Masterline!$A$2:$A$34,Masterline!$E$2:$E$34),"")</f>
        <v>3.21552</v>
      </c>
      <c r="K807" s="28">
        <f t="shared" si="23"/>
        <v>781947.4972</v>
      </c>
      <c r="L807" s="117">
        <f>iferror(E807/(VLOOKUP(C807,'SIEMB. CAMAGUI'!$B$2:$C$103,2,FALSE)*N807*I807/1000),"")</f>
        <v>1.048692943</v>
      </c>
      <c r="M807" s="118">
        <f>IFERROR(K807/VLOOKUP(C807,'SIEMB. CAMAGUI'!$B$2:$C$103,2,FALSE),"")</f>
        <v>0.6799543454</v>
      </c>
      <c r="N807" s="23">
        <v>0.6</v>
      </c>
      <c r="O807" s="71">
        <f>IFERROR(N807*VLOOKUP(C807,'SIEMB. CAMAGUI'!$B$2:$D$103,3,FALSE),"")</f>
        <v>98571.42857</v>
      </c>
      <c r="P807" s="2">
        <v>3.5</v>
      </c>
      <c r="Q807" s="2">
        <f t="shared" si="21"/>
        <v>24.38</v>
      </c>
      <c r="R807" s="15">
        <f>IFERROR(LOOKUP(Q807,Masterline!$A$2:$A$34,Masterline!$D$2:$D$34)-(Q807-INT(Q807))*LOOKUP(Q807,Masterline!$A$2:$A$34,Masterline!$E$2:$E$34),"")</f>
        <v>3.15264</v>
      </c>
      <c r="S807" s="181">
        <f>IFERROR((Q807)*VLOOKUP(C807,'SIEMB. CAMAGUI'!$B$2:$C$103,2,FALSE)*(N807-0.002222*7)*((J807+R807)/2/100)/1000,"")</f>
        <v>521.746931</v>
      </c>
      <c r="T807" s="173">
        <f t="shared" si="22"/>
        <v>-0.8132672616</v>
      </c>
      <c r="U807" s="71">
        <f t="shared" si="25"/>
        <v>16327.06374</v>
      </c>
    </row>
    <row r="808">
      <c r="A808" s="109">
        <v>45908.0</v>
      </c>
      <c r="B808" s="2">
        <v>4.0</v>
      </c>
      <c r="C808" s="2" t="s">
        <v>374</v>
      </c>
      <c r="D808" s="9">
        <v>287.0</v>
      </c>
      <c r="E808" s="9">
        <v>1684.0</v>
      </c>
      <c r="F808" s="2" t="s">
        <v>84</v>
      </c>
      <c r="G808" s="17">
        <f t="array" ref="G808">IFERROR(E808*INDEX(PRECIOS!$B$2:$E$44,MATCH(F808,PRECIOS!$B$2:$B$44,0),4),"")</f>
        <v>2424.96</v>
      </c>
      <c r="H808" s="9">
        <v>5.05</v>
      </c>
      <c r="I808" s="2">
        <f t="shared" si="26"/>
        <v>2.05</v>
      </c>
      <c r="J808" s="15">
        <f>IFERROR(LOOKUP(H808,Masterline!$A$2:$A$34,Masterline!$D$2:$D$34)-(H808-INT(H808))*LOOKUP(H808,Masterline!$A$2:$A$34,Masterline!$E$2:$E$34),"")</f>
        <v>7.4472</v>
      </c>
      <c r="K808" s="28">
        <f t="shared" si="23"/>
        <v>763128.1981</v>
      </c>
      <c r="L808" s="117">
        <f>iferror(E808/(VLOOKUP(C808,'SIEMB. CAMAGUI'!$B$2:$C$103,2,FALSE)*N808*I808/1000),"")</f>
        <v>1.193120428</v>
      </c>
      <c r="M808" s="118">
        <f>IFERROR(K808/VLOOKUP(C808,'SIEMB. CAMAGUI'!$B$2:$C$103,2,FALSE),"")</f>
        <v>0.9421335779</v>
      </c>
      <c r="N808" s="23">
        <v>0.85</v>
      </c>
      <c r="O808" s="71">
        <f>IFERROR(N808*VLOOKUP(C808,'SIEMB. CAMAGUI'!$B$2:$D$103,3,FALSE),"")</f>
        <v>143437.5</v>
      </c>
      <c r="P808" s="2">
        <v>3.0</v>
      </c>
      <c r="Q808" s="2">
        <f t="shared" si="21"/>
        <v>8.05</v>
      </c>
      <c r="R808" s="15">
        <f>IFERROR(LOOKUP(Q808,Masterline!$A$2:$A$34,Masterline!$D$2:$D$34)-(Q808-INT(Q808))*LOOKUP(Q808,Masterline!$A$2:$A$34,Masterline!$E$2:$E$34),"")</f>
        <v>5.5896</v>
      </c>
      <c r="S808" s="181">
        <f>IFERROR((Q808)*VLOOKUP(C808,'SIEMB. CAMAGUI'!$B$2:$C$103,2,FALSE)*(N808-0.002222*7)*((J808+R808)/2/100)/1000,"")</f>
        <v>354.6664792</v>
      </c>
      <c r="T808" s="173">
        <f t="shared" si="22"/>
        <v>16.91661981</v>
      </c>
      <c r="U808" s="71">
        <f t="shared" si="25"/>
        <v>3853.7974</v>
      </c>
    </row>
    <row r="809">
      <c r="A809" s="109">
        <v>45908.0</v>
      </c>
      <c r="B809" s="2">
        <v>5.0</v>
      </c>
      <c r="C809" s="2" t="s">
        <v>376</v>
      </c>
      <c r="D809" s="9">
        <v>250.0</v>
      </c>
      <c r="E809" s="9">
        <v>1450.0</v>
      </c>
      <c r="F809" s="2" t="s">
        <v>84</v>
      </c>
      <c r="G809" s="17">
        <f t="array" ref="G809">IFERROR(E809*INDEX(PRECIOS!$B$2:$E$44,MATCH(F809,PRECIOS!$B$2:$B$44,0),4),"")</f>
        <v>2088</v>
      </c>
      <c r="H809" s="9">
        <v>4.87</v>
      </c>
      <c r="I809" s="2">
        <f t="shared" si="26"/>
        <v>1.77</v>
      </c>
      <c r="J809" s="15">
        <f>IFERROR(LOOKUP(H809,Masterline!$A$2:$A$34,Masterline!$D$2:$D$34)-(H809-INT(H809))*LOOKUP(H809,Masterline!$A$2:$A$34,Masterline!$E$2:$E$34),"")</f>
        <v>7.62216</v>
      </c>
      <c r="K809" s="28">
        <f t="shared" si="23"/>
        <v>673492.8453</v>
      </c>
      <c r="L809" s="117">
        <f>iferror(E809/(VLOOKUP(C809,'SIEMB. CAMAGUI'!$B$2:$C$103,2,FALSE)*N809*I809/1000),"")</f>
        <v>1.338576862</v>
      </c>
      <c r="M809" s="118">
        <f>IFERROR(K809/VLOOKUP(C809,'SIEMB. CAMAGUI'!$B$2:$C$103,2,FALSE),"")</f>
        <v>0.9354067296</v>
      </c>
      <c r="N809" s="23">
        <v>0.85</v>
      </c>
      <c r="O809" s="71">
        <f>IFERROR(N809*VLOOKUP(C809,'SIEMB. CAMAGUI'!$B$2:$D$103,3,FALSE),"")</f>
        <v>145714.2857</v>
      </c>
      <c r="P809" s="2">
        <v>3.0</v>
      </c>
      <c r="Q809" s="2">
        <f t="shared" si="21"/>
        <v>7.87</v>
      </c>
      <c r="R809" s="15">
        <f>IFERROR(LOOKUP(Q809,Masterline!$A$2:$A$34,Masterline!$D$2:$D$34)-(Q809-INT(Q809))*LOOKUP(Q809,Masterline!$A$2:$A$34,Masterline!$E$2:$E$34),"")</f>
        <v>5.80512</v>
      </c>
      <c r="S809" s="181">
        <f>IFERROR((Q809)*VLOOKUP(C809,'SIEMB. CAMAGUI'!$B$2:$C$103,2,FALSE)*(N809-0.002222*7)*((J809+R809)/2/100)/1000,"")</f>
        <v>317.4413633</v>
      </c>
      <c r="T809" s="173">
        <f t="shared" si="22"/>
        <v>16.86034084</v>
      </c>
      <c r="U809" s="71">
        <f t="shared" si="25"/>
        <v>3279.910157</v>
      </c>
    </row>
    <row r="810">
      <c r="A810" s="109">
        <v>45908.0</v>
      </c>
      <c r="B810" s="2">
        <v>6.0</v>
      </c>
      <c r="C810" s="2" t="s">
        <v>377</v>
      </c>
      <c r="D810" s="9">
        <v>350.0</v>
      </c>
      <c r="E810" s="9">
        <v>1825.0</v>
      </c>
      <c r="F810" s="2" t="s">
        <v>84</v>
      </c>
      <c r="G810" s="17">
        <f t="array" ref="G810">IFERROR(E810*INDEX(PRECIOS!$B$2:$E$44,MATCH(F810,PRECIOS!$B$2:$B$44,0),4),"")</f>
        <v>2628</v>
      </c>
      <c r="H810" s="9">
        <v>5.64</v>
      </c>
      <c r="I810" s="2">
        <f t="shared" si="26"/>
        <v>2.14</v>
      </c>
      <c r="J810" s="15">
        <f>IFERROR(LOOKUP(H810,Masterline!$A$2:$A$34,Masterline!$D$2:$D$34)-(H810-INT(H810))*LOOKUP(H810,Masterline!$A$2:$A$34,Masterline!$E$2:$E$34),"")</f>
        <v>7.10736</v>
      </c>
      <c r="K810" s="28">
        <f t="shared" si="23"/>
        <v>873133.4502</v>
      </c>
      <c r="L810" s="117">
        <f>iferror(E810/(VLOOKUP(C810,'SIEMB. CAMAGUI'!$B$2:$C$103,2,FALSE)*N810*I810/1000),"")</f>
        <v>0.9746328438</v>
      </c>
      <c r="M810" s="118">
        <f>IFERROR(K810/VLOOKUP(C810,'SIEMB. CAMAGUI'!$B$2:$C$103,2,FALSE),"")</f>
        <v>0.6985067602</v>
      </c>
      <c r="N810" s="23">
        <v>0.7</v>
      </c>
      <c r="O810" s="71">
        <f>IFERROR(N810*VLOOKUP(C810,'SIEMB. CAMAGUI'!$B$2:$D$103,3,FALSE),"")</f>
        <v>100000</v>
      </c>
      <c r="P810" s="2">
        <v>3.0</v>
      </c>
      <c r="Q810" s="2">
        <f t="shared" si="21"/>
        <v>8.64</v>
      </c>
      <c r="R810" s="15">
        <f>IFERROR(LOOKUP(Q810,Masterline!$A$2:$A$34,Masterline!$D$2:$D$34)-(Q810-INT(Q810))*LOOKUP(Q810,Masterline!$A$2:$A$34,Masterline!$E$2:$E$34),"")</f>
        <v>5.41968</v>
      </c>
      <c r="S810" s="181">
        <f>IFERROR((Q810)*VLOOKUP(C810,'SIEMB. CAMAGUI'!$B$2:$C$103,2,FALSE)*(N810-0.002222*7)*((J810+R810)/2/100)/1000,"")</f>
        <v>463.0004507</v>
      </c>
      <c r="T810" s="173">
        <f t="shared" si="22"/>
        <v>28.25011267</v>
      </c>
      <c r="U810" s="71">
        <f t="shared" si="25"/>
        <v>4924.472659</v>
      </c>
    </row>
    <row r="811">
      <c r="A811" s="109">
        <v>45915.0</v>
      </c>
      <c r="B811" s="2">
        <v>1.0</v>
      </c>
      <c r="C811" s="2" t="s">
        <v>370</v>
      </c>
      <c r="D811" s="9">
        <v>550.0</v>
      </c>
      <c r="E811" s="9">
        <v>3850.0</v>
      </c>
      <c r="F811" s="2" t="s">
        <v>96</v>
      </c>
      <c r="G811" s="17">
        <f t="array" ref="G811">IFERROR(E811*INDEX(PRECIOS!$B$2:$E$44,MATCH(F811,PRECIOS!$B$2:$B$44,0),4),"")</f>
        <v>3940.86</v>
      </c>
      <c r="H811" s="9">
        <v>25.35</v>
      </c>
      <c r="I811" s="2">
        <f t="shared" si="26"/>
        <v>3.42</v>
      </c>
      <c r="J811" s="15">
        <f>IFERROR(LOOKUP(H811,Masterline!$A$2:$A$34,Masterline!$D$2:$D$34)-(H811-INT(H811))*LOOKUP(H811,Masterline!$A$2:$A$34,Masterline!$E$2:$E$34),"")</f>
        <v>3.1542</v>
      </c>
      <c r="K811" s="28">
        <f t="shared" si="23"/>
        <v>687852.7825</v>
      </c>
      <c r="L811" s="117">
        <f>iferror(E811/(VLOOKUP(C811,'SIEMB. CAMAGUI'!$B$2:$C$103,2,FALSE)*N811*I811/1000),"")</f>
        <v>1.80405608</v>
      </c>
      <c r="M811" s="118">
        <f>IFERROR(K811/VLOOKUP(C811,'SIEMB. CAMAGUI'!$B$2:$C$103,2,FALSE),"")</f>
        <v>0.529117525</v>
      </c>
      <c r="N811" s="23">
        <v>0.48</v>
      </c>
      <c r="O811" s="71">
        <f>IFERROR(N811*VLOOKUP(C811,'SIEMB. CAMAGUI'!$B$2:$D$103,3,FALSE),"")</f>
        <v>76190.47619</v>
      </c>
      <c r="P811" s="2">
        <v>3.5</v>
      </c>
      <c r="Q811" s="2">
        <f t="shared" si="21"/>
        <v>28.85</v>
      </c>
      <c r="R811" s="15">
        <f>IFERROR(LOOKUP(Q811,Masterline!$A$2:$A$34,Masterline!$D$2:$D$34)-(Q811-INT(Q811))*LOOKUP(Q811,Masterline!$A$2:$A$34,Masterline!$E$2:$E$34),"")</f>
        <v>2.7882</v>
      </c>
      <c r="S811" s="181">
        <f>IFERROR((Q811)*VLOOKUP(C811,'SIEMB. CAMAGUI'!$B$2:$C$103,2,FALSE)*(N811-0.002222*7)*((J811+R811)/2/100)/1000,"")</f>
        <v>517.5547313</v>
      </c>
      <c r="T811" s="173">
        <f t="shared" si="22"/>
        <v>-8.111317176</v>
      </c>
      <c r="U811" s="71">
        <f t="shared" si="25"/>
        <v>17437.06804</v>
      </c>
    </row>
    <row r="812">
      <c r="A812" s="109">
        <v>45915.0</v>
      </c>
      <c r="B812" s="2">
        <v>2.0</v>
      </c>
      <c r="C812" s="2" t="s">
        <v>372</v>
      </c>
      <c r="D812" s="9">
        <v>350.0</v>
      </c>
      <c r="E812" s="9">
        <v>2500.0</v>
      </c>
      <c r="F812" s="2" t="s">
        <v>96</v>
      </c>
      <c r="G812" s="17">
        <f t="array" ref="G812">IFERROR(E812*INDEX(PRECIOS!$B$2:$E$44,MATCH(F812,PRECIOS!$B$2:$B$44,0),4),"")</f>
        <v>2559</v>
      </c>
      <c r="H812" s="9">
        <v>24.35</v>
      </c>
      <c r="I812" s="2">
        <f t="shared" si="26"/>
        <v>3.39</v>
      </c>
      <c r="J812" s="15">
        <f>IFERROR(LOOKUP(H812,Masterline!$A$2:$A$34,Masterline!$D$2:$D$34)-(H812-INT(H812))*LOOKUP(H812,Masterline!$A$2:$A$34,Masterline!$E$2:$E$34),"")</f>
        <v>3.1548</v>
      </c>
      <c r="K812" s="28">
        <f t="shared" si="23"/>
        <v>455614.1953</v>
      </c>
      <c r="L812" s="117">
        <f>iferror(E812/(VLOOKUP(C812,'SIEMB. CAMAGUI'!$B$2:$C$103,2,FALSE)*N812*I812/1000),"")</f>
        <v>1.743411647</v>
      </c>
      <c r="M812" s="118">
        <f>IFERROR(K812/VLOOKUP(C812,'SIEMB. CAMAGUI'!$B$2:$C$103,2,FALSE),"")</f>
        <v>0.5062379947</v>
      </c>
      <c r="N812" s="23">
        <v>0.47</v>
      </c>
      <c r="O812" s="71">
        <f>IFERROR(N812*VLOOKUP(C812,'SIEMB. CAMAGUI'!$B$2:$D$103,3,FALSE),"")</f>
        <v>70500</v>
      </c>
      <c r="P812" s="2">
        <v>3.5</v>
      </c>
      <c r="Q812" s="2">
        <f t="shared" si="21"/>
        <v>27.85</v>
      </c>
      <c r="R812" s="15">
        <f>IFERROR(LOOKUP(Q812,Masterline!$A$2:$A$34,Masterline!$D$2:$D$34)-(Q812-INT(Q812))*LOOKUP(Q812,Masterline!$A$2:$A$34,Masterline!$E$2:$E$34),"")</f>
        <v>2.9028</v>
      </c>
      <c r="S812" s="181">
        <f>IFERROR((Q812)*VLOOKUP(C812,'SIEMB. CAMAGUI'!$B$2:$C$103,2,FALSE)*(N812-0.002222*7)*((J812+R812)/2/100)/1000,"")</f>
        <v>345.0011881</v>
      </c>
      <c r="T812" s="173">
        <f t="shared" si="22"/>
        <v>-1.249702968</v>
      </c>
      <c r="U812" s="71">
        <f t="shared" si="25"/>
        <v>11094.20565</v>
      </c>
    </row>
    <row r="813">
      <c r="A813" s="109">
        <v>45915.0</v>
      </c>
      <c r="B813" s="2">
        <v>3.0</v>
      </c>
      <c r="C813" s="2" t="s">
        <v>373</v>
      </c>
      <c r="D813" s="9">
        <v>525.0</v>
      </c>
      <c r="E813" s="9">
        <v>3700.0</v>
      </c>
      <c r="F813" s="2" t="s">
        <v>96</v>
      </c>
      <c r="G813" s="17">
        <f t="array" ref="G813">IFERROR(E813*INDEX(PRECIOS!$B$2:$E$44,MATCH(F813,PRECIOS!$B$2:$B$44,0),4),"")</f>
        <v>3787.32</v>
      </c>
      <c r="H813" s="9">
        <v>24.3</v>
      </c>
      <c r="I813" s="2">
        <f t="shared" si="26"/>
        <v>3.42</v>
      </c>
      <c r="J813" s="15">
        <f>IFERROR(LOOKUP(H813,Masterline!$A$2:$A$34,Masterline!$D$2:$D$34)-(H813-INT(H813))*LOOKUP(H813,Masterline!$A$2:$A$34,Masterline!$E$2:$E$34),"")</f>
        <v>3.1584</v>
      </c>
      <c r="K813" s="28">
        <f t="shared" si="23"/>
        <v>684046.9311</v>
      </c>
      <c r="L813" s="117">
        <f>iferror(E813/(VLOOKUP(C813,'SIEMB. CAMAGUI'!$B$2:$C$103,2,FALSE)*N813*I813/1000),"")</f>
        <v>1.679924449</v>
      </c>
      <c r="M813" s="118">
        <f>IFERROR(K813/VLOOKUP(C813,'SIEMB. CAMAGUI'!$B$2:$C$103,2,FALSE),"")</f>
        <v>0.5948234183</v>
      </c>
      <c r="N813" s="23">
        <v>0.56</v>
      </c>
      <c r="O813" s="71">
        <f>IFERROR(N813*VLOOKUP(C813,'SIEMB. CAMAGUI'!$B$2:$D$103,3,FALSE),"")</f>
        <v>92000</v>
      </c>
      <c r="P813" s="2">
        <v>3.5</v>
      </c>
      <c r="Q813" s="2">
        <f t="shared" si="21"/>
        <v>27.8</v>
      </c>
      <c r="R813" s="15">
        <f>IFERROR(LOOKUP(Q813,Masterline!$A$2:$A$34,Masterline!$D$2:$D$34)-(Q813-INT(Q813))*LOOKUP(Q813,Masterline!$A$2:$A$34,Masterline!$E$2:$E$34),"")</f>
        <v>2.9064</v>
      </c>
      <c r="S813" s="181">
        <f>IFERROR((Q813)*VLOOKUP(C813,'SIEMB. CAMAGUI'!$B$2:$C$103,2,FALSE)*(N813-0.002222*7)*((J813+R813)/2/100)/1000,"")</f>
        <v>527.8176827</v>
      </c>
      <c r="T813" s="173">
        <f t="shared" si="22"/>
        <v>0.7044206782</v>
      </c>
      <c r="U813" s="71">
        <f t="shared" si="25"/>
        <v>16622.34043</v>
      </c>
    </row>
    <row r="814">
      <c r="A814" s="109">
        <v>45915.0</v>
      </c>
      <c r="B814" s="2">
        <v>4.0</v>
      </c>
      <c r="C814" s="2" t="s">
        <v>374</v>
      </c>
      <c r="D814" s="9">
        <v>325.0</v>
      </c>
      <c r="E814" s="9">
        <v>2250.0</v>
      </c>
      <c r="F814" s="2" t="s">
        <v>96</v>
      </c>
      <c r="G814" s="17">
        <f t="array" ref="G814">IFERROR(E814*INDEX(PRECIOS!$B$2:$E$44,MATCH(F814,PRECIOS!$B$2:$B$44,0),4),"")</f>
        <v>2303.1</v>
      </c>
      <c r="H814" s="9">
        <v>8.1</v>
      </c>
      <c r="I814" s="2">
        <f t="shared" si="26"/>
        <v>3.05</v>
      </c>
      <c r="J814" s="15">
        <f>IFERROR(LOOKUP(H814,Masterline!$A$2:$A$34,Masterline!$D$2:$D$34)-(H814-INT(H814))*LOOKUP(H814,Masterline!$A$2:$A$34,Masterline!$E$2:$E$34),"")</f>
        <v>5.5752</v>
      </c>
      <c r="K814" s="28">
        <f t="shared" si="23"/>
        <v>719677.4428</v>
      </c>
      <c r="L814" s="117">
        <f>iferror(E814/(VLOOKUP(C814,'SIEMB. CAMAGUI'!$B$2:$C$103,2,FALSE)*N814*I814/1000),"")</f>
        <v>1.084222396</v>
      </c>
      <c r="M814" s="118">
        <f>IFERROR(K814/VLOOKUP(C814,'SIEMB. CAMAGUI'!$B$2:$C$103,2,FALSE),"")</f>
        <v>0.8884906701</v>
      </c>
      <c r="N814" s="23">
        <v>0.84</v>
      </c>
      <c r="O814" s="71">
        <f>IFERROR(N814*VLOOKUP(C814,'SIEMB. CAMAGUI'!$B$2:$D$103,3,FALSE),"")</f>
        <v>141750</v>
      </c>
      <c r="P814" s="2">
        <v>3.0</v>
      </c>
      <c r="Q814" s="2">
        <f t="shared" si="21"/>
        <v>11.1</v>
      </c>
      <c r="R814" s="15">
        <f>IFERROR(LOOKUP(Q814,Masterline!$A$2:$A$34,Masterline!$D$2:$D$34)-(Q814-INT(Q814))*LOOKUP(Q814,Masterline!$A$2:$A$34,Masterline!$E$2:$E$34),"")</f>
        <v>4.5888</v>
      </c>
      <c r="S814" s="181">
        <f>IFERROR((Q814)*VLOOKUP(C814,'SIEMB. CAMAGUI'!$B$2:$C$103,2,FALSE)*(N814-0.002222*7)*((J814+R814)/2/100)/1000,"")</f>
        <v>376.7080264</v>
      </c>
      <c r="T814" s="173">
        <f t="shared" si="22"/>
        <v>12.92700659</v>
      </c>
      <c r="U814" s="71">
        <f t="shared" si="25"/>
        <v>5829.387287</v>
      </c>
    </row>
    <row r="815">
      <c r="A815" s="109">
        <v>45915.0</v>
      </c>
      <c r="B815" s="2">
        <v>5.0</v>
      </c>
      <c r="C815" s="2" t="s">
        <v>376</v>
      </c>
      <c r="D815" s="9">
        <v>300.0</v>
      </c>
      <c r="E815" s="9">
        <v>2000.0</v>
      </c>
      <c r="F815" s="2" t="s">
        <v>96</v>
      </c>
      <c r="G815" s="17">
        <f t="array" ref="G815">IFERROR(E815*INDEX(PRECIOS!$B$2:$E$44,MATCH(F815,PRECIOS!$B$2:$B$44,0),4),"")</f>
        <v>2047.2</v>
      </c>
      <c r="H815" s="9">
        <v>8.38</v>
      </c>
      <c r="I815" s="2">
        <f t="shared" si="26"/>
        <v>3.51</v>
      </c>
      <c r="J815" s="15">
        <f>IFERROR(LOOKUP(H815,Masterline!$A$2:$A$34,Masterline!$D$2:$D$34)-(H815-INT(H815))*LOOKUP(H815,Masterline!$A$2:$A$34,Masterline!$E$2:$E$34),"")</f>
        <v>5.49456</v>
      </c>
      <c r="K815" s="28">
        <f t="shared" si="23"/>
        <v>651544.8493</v>
      </c>
      <c r="L815" s="117">
        <f>iferror(E815/(VLOOKUP(C815,'SIEMB. CAMAGUI'!$B$2:$C$103,2,FALSE)*N815*I815/1000),"")</f>
        <v>0.9202205585</v>
      </c>
      <c r="M815" s="118">
        <f>IFERROR(K815/VLOOKUP(C815,'SIEMB. CAMAGUI'!$B$2:$C$103,2,FALSE),"")</f>
        <v>0.9049234018</v>
      </c>
      <c r="N815" s="23">
        <v>0.86</v>
      </c>
      <c r="O815" s="71">
        <f>IFERROR(N815*VLOOKUP(C815,'SIEMB. CAMAGUI'!$B$2:$D$103,3,FALSE),"")</f>
        <v>147428.5714</v>
      </c>
      <c r="P815" s="2">
        <v>3.0</v>
      </c>
      <c r="Q815" s="2">
        <f t="shared" si="21"/>
        <v>11.38</v>
      </c>
      <c r="R815" s="15">
        <f>IFERROR(LOOKUP(Q815,Masterline!$A$2:$A$34,Masterline!$D$2:$D$34)-(Q815-INT(Q815))*LOOKUP(Q815,Masterline!$A$2:$A$34,Masterline!$E$2:$E$34),"")</f>
        <v>4.53504</v>
      </c>
      <c r="S815" s="181">
        <f>IFERROR((Q815)*VLOOKUP(C815,'SIEMB. CAMAGUI'!$B$2:$C$103,2,FALSE)*(N815-0.002222*7)*((J815+R815)/2/100)/1000,"")</f>
        <v>346.9766571</v>
      </c>
      <c r="T815" s="173">
        <f t="shared" si="22"/>
        <v>11.74416427</v>
      </c>
      <c r="U815" s="71">
        <f t="shared" si="25"/>
        <v>5459.945837</v>
      </c>
    </row>
    <row r="816">
      <c r="A816" s="109">
        <v>45915.0</v>
      </c>
      <c r="B816" s="2">
        <v>6.0</v>
      </c>
      <c r="C816" s="2" t="s">
        <v>377</v>
      </c>
      <c r="D816" s="9">
        <v>500.0</v>
      </c>
      <c r="E816" s="9">
        <v>3200.0</v>
      </c>
      <c r="F816" s="2" t="s">
        <v>96</v>
      </c>
      <c r="G816" s="17">
        <f t="array" ref="G816">IFERROR(E816*INDEX(PRECIOS!$B$2:$E$44,MATCH(F816,PRECIOS!$B$2:$B$44,0),4),"")</f>
        <v>3275.52</v>
      </c>
      <c r="H816" s="9">
        <v>9.1</v>
      </c>
      <c r="I816" s="2">
        <f t="shared" si="26"/>
        <v>3.46</v>
      </c>
      <c r="J816" s="15">
        <f>IFERROR(LOOKUP(H816,Masterline!$A$2:$A$34,Masterline!$D$2:$D$34)-(H816-INT(H816))*LOOKUP(H816,Masterline!$A$2:$A$34,Masterline!$E$2:$E$34),"")</f>
        <v>5.2752</v>
      </c>
      <c r="K816" s="28">
        <f t="shared" si="23"/>
        <v>1041572.925</v>
      </c>
      <c r="L816" s="117">
        <f>iferror(E816/(VLOOKUP(C816,'SIEMB. CAMAGUI'!$B$2:$C$103,2,FALSE)*N816*I816/1000),"")</f>
        <v>0.9248554913</v>
      </c>
      <c r="M816" s="118">
        <f>IFERROR(K816/VLOOKUP(C816,'SIEMB. CAMAGUI'!$B$2:$C$103,2,FALSE),"")</f>
        <v>0.8332583401</v>
      </c>
      <c r="N816" s="23">
        <v>0.8</v>
      </c>
      <c r="O816" s="71">
        <f>IFERROR(N816*VLOOKUP(C816,'SIEMB. CAMAGUI'!$B$2:$D$103,3,FALSE),"")</f>
        <v>114285.7143</v>
      </c>
      <c r="P816" s="2">
        <v>3.0</v>
      </c>
      <c r="Q816" s="2">
        <f t="shared" si="21"/>
        <v>12.1</v>
      </c>
      <c r="R816" s="15">
        <f>IFERROR(LOOKUP(Q816,Masterline!$A$2:$A$34,Masterline!$D$2:$D$34)-(Q816-INT(Q816))*LOOKUP(Q816,Masterline!$A$2:$A$34,Masterline!$E$2:$E$34),"")</f>
        <v>4.3896</v>
      </c>
      <c r="S816" s="181">
        <f>IFERROR((Q816)*VLOOKUP(C816,'SIEMB. CAMAGUI'!$B$2:$C$103,2,FALSE)*(N816-0.002222*7)*((J816+R816)/2/100)/1000,"")</f>
        <v>573.3519736</v>
      </c>
      <c r="T816" s="173">
        <f t="shared" si="22"/>
        <v>18.33799341</v>
      </c>
      <c r="U816" s="71">
        <f t="shared" si="25"/>
        <v>9478.313618</v>
      </c>
    </row>
    <row r="817">
      <c r="A817" s="109">
        <v>45922.0</v>
      </c>
      <c r="B817" s="2">
        <v>1.0</v>
      </c>
      <c r="C817" s="2" t="s">
        <v>370</v>
      </c>
      <c r="D817" s="9">
        <v>500.0</v>
      </c>
      <c r="E817" s="9">
        <v>3225.0</v>
      </c>
      <c r="F817" s="2" t="s">
        <v>96</v>
      </c>
      <c r="G817" s="17">
        <f t="array" ref="G817">IFERROR(E817*INDEX(PRECIOS!$B$2:$E$44,MATCH(F817,PRECIOS!$B$2:$B$44,0),4),"")</f>
        <v>3301.11</v>
      </c>
      <c r="H817" s="9">
        <v>30.0</v>
      </c>
      <c r="I817" s="2">
        <f t="shared" si="26"/>
        <v>4.65</v>
      </c>
      <c r="J817" s="15">
        <f>IFERROR(LOOKUP(H817,Masterline!$A$2:$A$34,Masterline!$D$2:$D$34)-(H817-INT(H817))*LOOKUP(H817,Masterline!$A$2:$A$34,Masterline!$E$2:$E$34),"")</f>
        <v>2.628</v>
      </c>
      <c r="K817" s="28">
        <f t="shared" si="23"/>
        <v>634195.8397</v>
      </c>
      <c r="L817" s="117">
        <f>iferror(E817/(VLOOKUP(C817,'SIEMB. CAMAGUI'!$B$2:$C$103,2,FALSE)*N817*I817/1000),"")</f>
        <v>1.111455749</v>
      </c>
      <c r="M817" s="118">
        <f>IFERROR(K817/VLOOKUP(C817,'SIEMB. CAMAGUI'!$B$2:$C$103,2,FALSE),"")</f>
        <v>0.4878429536</v>
      </c>
      <c r="N817" s="23">
        <v>0.48</v>
      </c>
      <c r="O817" s="71">
        <f>IFERROR(N817*VLOOKUP(C817,'SIEMB. CAMAGUI'!$B$2:$D$103,3,FALSE),"")</f>
        <v>76190.47619</v>
      </c>
      <c r="P817" s="2">
        <v>3.0</v>
      </c>
      <c r="Q817" s="2">
        <f t="shared" si="21"/>
        <v>33</v>
      </c>
      <c r="R817" s="15">
        <f>IFERROR(LOOKUP(Q817,Masterline!$A$2:$A$34,Masterline!$D$2:$D$34)-(Q817-INT(Q817))*LOOKUP(Q817,Masterline!$A$2:$A$34,Masterline!$E$2:$E$34),"")</f>
        <v>2.628</v>
      </c>
      <c r="S817" s="181">
        <f>IFERROR((Q817)*VLOOKUP(C817,'SIEMB. CAMAGUI'!$B$2:$C$103,2,FALSE)*(N817-0.002222*7)*((J817+R817)/2/100)/1000,"")</f>
        <v>523.6219938</v>
      </c>
      <c r="T817" s="173">
        <f t="shared" si="22"/>
        <v>5.905498438</v>
      </c>
      <c r="U817" s="71">
        <f t="shared" si="25"/>
        <v>19025.87519</v>
      </c>
    </row>
    <row r="818">
      <c r="A818" s="109">
        <v>45922.0</v>
      </c>
      <c r="B818" s="2">
        <v>2.0</v>
      </c>
      <c r="C818" s="2" t="s">
        <v>372</v>
      </c>
      <c r="D818" s="9">
        <v>175.0</v>
      </c>
      <c r="E818" s="9">
        <v>2225.0</v>
      </c>
      <c r="F818" s="2" t="s">
        <v>96</v>
      </c>
      <c r="G818" s="17">
        <f t="array" ref="G818">IFERROR(E818*INDEX(PRECIOS!$B$2:$E$44,MATCH(F818,PRECIOS!$B$2:$B$44,0),4),"")</f>
        <v>2277.51</v>
      </c>
      <c r="H818" s="9">
        <v>28.0</v>
      </c>
      <c r="I818" s="2">
        <f t="shared" si="26"/>
        <v>3.65</v>
      </c>
      <c r="J818" s="15">
        <f>IFERROR(LOOKUP(H818,Masterline!$A$2:$A$34,Masterline!$D$2:$D$34)-(H818-INT(H818))*LOOKUP(H818,Masterline!$A$2:$A$34,Masterline!$E$2:$E$34),"")</f>
        <v>2.88</v>
      </c>
      <c r="K818" s="28">
        <f t="shared" si="23"/>
        <v>217013.8889</v>
      </c>
      <c r="L818" s="117">
        <f>iferror(E818/(VLOOKUP(C818,'SIEMB. CAMAGUI'!$B$2:$C$103,2,FALSE)*N818*I818/1000),"")</f>
        <v>1.441108844</v>
      </c>
      <c r="M818" s="118">
        <f>IFERROR(K818/VLOOKUP(C818,'SIEMB. CAMAGUI'!$B$2:$C$103,2,FALSE),"")</f>
        <v>0.2411265432</v>
      </c>
      <c r="N818" s="23">
        <v>0.47</v>
      </c>
      <c r="O818" s="71">
        <f>IFERROR(N818*VLOOKUP(C818,'SIEMB. CAMAGUI'!$B$2:$D$103,3,FALSE),"")</f>
        <v>70500</v>
      </c>
      <c r="P818" s="2">
        <v>3.0</v>
      </c>
      <c r="Q818" s="2">
        <f t="shared" si="21"/>
        <v>31</v>
      </c>
      <c r="R818" s="15">
        <f>IFERROR(LOOKUP(Q818,Masterline!$A$2:$A$34,Masterline!$D$2:$D$34)-(Q818-INT(Q818))*LOOKUP(Q818,Masterline!$A$2:$A$34,Masterline!$E$2:$E$34),"")</f>
        <v>2.628</v>
      </c>
      <c r="S818" s="181">
        <f>IFERROR((Q818)*VLOOKUP(C818,'SIEMB. CAMAGUI'!$B$2:$C$103,2,FALSE)*(N818-0.002222*7)*((J818+R818)/2/100)/1000,"")</f>
        <v>349.1808552</v>
      </c>
      <c r="T818" s="173">
        <f t="shared" si="22"/>
        <v>43.54521381</v>
      </c>
      <c r="U818" s="71">
        <f t="shared" si="25"/>
        <v>6076.388889</v>
      </c>
    </row>
    <row r="819">
      <c r="A819" s="109">
        <v>45922.0</v>
      </c>
      <c r="B819" s="2">
        <v>3.0</v>
      </c>
      <c r="C819" s="2" t="s">
        <v>373</v>
      </c>
      <c r="D819" s="9">
        <v>525.0</v>
      </c>
      <c r="E819" s="9">
        <v>3200.0</v>
      </c>
      <c r="F819" s="2" t="s">
        <v>96</v>
      </c>
      <c r="G819" s="17">
        <f t="array" ref="G819">IFERROR(E819*INDEX(PRECIOS!$B$2:$E$44,MATCH(F819,PRECIOS!$B$2:$B$44,0),4),"")</f>
        <v>3275.52</v>
      </c>
      <c r="H819" s="9">
        <v>27.5</v>
      </c>
      <c r="I819" s="2">
        <f t="shared" si="26"/>
        <v>3.2</v>
      </c>
      <c r="J819" s="15">
        <f>IFERROR(LOOKUP(H819,Masterline!$A$2:$A$34,Masterline!$D$2:$D$34)-(H819-INT(H819))*LOOKUP(H819,Masterline!$A$2:$A$34,Masterline!$E$2:$E$34),"")</f>
        <v>2.928</v>
      </c>
      <c r="K819" s="28">
        <f t="shared" si="23"/>
        <v>652011.9225</v>
      </c>
      <c r="L819" s="117">
        <f>iferror(E819/(VLOOKUP(C819,'SIEMB. CAMAGUI'!$B$2:$C$103,2,FALSE)*N819*I819/1000),"")</f>
        <v>1.552795031</v>
      </c>
      <c r="M819" s="118">
        <f>IFERROR(K819/VLOOKUP(C819,'SIEMB. CAMAGUI'!$B$2:$C$103,2,FALSE),"")</f>
        <v>0.5669668891</v>
      </c>
      <c r="N819" s="23">
        <v>0.56</v>
      </c>
      <c r="O819" s="71">
        <f>IFERROR(N819*VLOOKUP(C819,'SIEMB. CAMAGUI'!$B$2:$D$103,3,FALSE),"")</f>
        <v>92000</v>
      </c>
      <c r="P819" s="2">
        <v>3.0</v>
      </c>
      <c r="Q819" s="2">
        <f t="shared" si="21"/>
        <v>30.5</v>
      </c>
      <c r="R819" s="15">
        <f>IFERROR(LOOKUP(Q819,Masterline!$A$2:$A$34,Masterline!$D$2:$D$34)-(Q819-INT(Q819))*LOOKUP(Q819,Masterline!$A$2:$A$34,Masterline!$E$2:$E$34),"")</f>
        <v>2.598</v>
      </c>
      <c r="S819" s="181">
        <f>IFERROR((Q819)*VLOOKUP(C819,'SIEMB. CAMAGUI'!$B$2:$C$103,2,FALSE)*(N819-0.002222*7)*((J819+R819)/2/100)/1000,"")</f>
        <v>527.6347325</v>
      </c>
      <c r="T819" s="173">
        <f t="shared" si="22"/>
        <v>0.6586831309</v>
      </c>
      <c r="U819" s="71">
        <f t="shared" si="25"/>
        <v>17930.32787</v>
      </c>
    </row>
    <row r="820">
      <c r="A820" s="109">
        <v>45922.0</v>
      </c>
      <c r="B820" s="2">
        <v>4.0</v>
      </c>
      <c r="C820" s="2" t="s">
        <v>374</v>
      </c>
      <c r="D820" s="9">
        <v>400.0</v>
      </c>
      <c r="E820" s="9">
        <v>2424.0</v>
      </c>
      <c r="F820" s="2" t="s">
        <v>96</v>
      </c>
      <c r="G820" s="17">
        <f t="array" ref="G820">IFERROR(E820*INDEX(PRECIOS!$B$2:$E$44,MATCH(F820,PRECIOS!$B$2:$B$44,0),4),"")</f>
        <v>2481.2064</v>
      </c>
      <c r="H820" s="9">
        <v>12.07</v>
      </c>
      <c r="I820" s="2">
        <f t="shared" si="26"/>
        <v>3.97</v>
      </c>
      <c r="J820" s="15">
        <f>IFERROR(LOOKUP(H820,Masterline!$A$2:$A$34,Masterline!$D$2:$D$34)-(H820-INT(H820))*LOOKUP(H820,Masterline!$A$2:$A$34,Masterline!$E$2:$E$34),"")</f>
        <v>4.39392</v>
      </c>
      <c r="K820" s="28">
        <f t="shared" si="23"/>
        <v>754224.3958</v>
      </c>
      <c r="L820" s="117">
        <f>iferror(E820/(VLOOKUP(C820,'SIEMB. CAMAGUI'!$B$2:$C$103,2,FALSE)*N820*I820/1000),"")</f>
        <v>0.8973829293</v>
      </c>
      <c r="M820" s="118">
        <f>IFERROR(K820/VLOOKUP(C820,'SIEMB. CAMAGUI'!$B$2:$C$103,2,FALSE),"")</f>
        <v>0.9311412293</v>
      </c>
      <c r="N820" s="23">
        <v>0.84</v>
      </c>
      <c r="O820" s="71">
        <f>IFERROR(N820*VLOOKUP(C820,'SIEMB. CAMAGUI'!$B$2:$D$103,3,FALSE),"")</f>
        <v>141750</v>
      </c>
      <c r="P820" s="2">
        <v>3.0</v>
      </c>
      <c r="Q820" s="2">
        <f t="shared" si="21"/>
        <v>15.07</v>
      </c>
      <c r="R820" s="15">
        <f>IFERROR(LOOKUP(Q820,Masterline!$A$2:$A$34,Masterline!$D$2:$D$34)-(Q820-INT(Q820))*LOOKUP(Q820,Masterline!$A$2:$A$34,Masterline!$E$2:$E$34),"")</f>
        <v>3.9156</v>
      </c>
      <c r="S820" s="181">
        <f>IFERROR((Q820)*VLOOKUP(C820,'SIEMB. CAMAGUI'!$B$2:$C$103,2,FALSE)*(N820-0.002222*7)*((J820+R820)/2/100)/1000,"")</f>
        <v>418.1252822</v>
      </c>
      <c r="T820" s="173">
        <f t="shared" si="22"/>
        <v>4.531320556</v>
      </c>
      <c r="U820" s="71">
        <f t="shared" si="25"/>
        <v>9103.488457</v>
      </c>
    </row>
    <row r="821">
      <c r="A821" s="109">
        <v>45922.0</v>
      </c>
      <c r="B821" s="2">
        <v>5.0</v>
      </c>
      <c r="C821" s="2" t="s">
        <v>376</v>
      </c>
      <c r="D821" s="9">
        <v>325.0</v>
      </c>
      <c r="E821" s="9">
        <v>2100.0</v>
      </c>
      <c r="F821" s="2" t="s">
        <v>96</v>
      </c>
      <c r="G821" s="17">
        <f t="array" ref="G821">IFERROR(E821*INDEX(PRECIOS!$B$2:$E$44,MATCH(F821,PRECIOS!$B$2:$B$44,0),4),"")</f>
        <v>2149.56</v>
      </c>
      <c r="H821" s="9">
        <v>11.82</v>
      </c>
      <c r="I821" s="2">
        <f t="shared" si="26"/>
        <v>3.44</v>
      </c>
      <c r="J821" s="15">
        <f>IFERROR(LOOKUP(H821,Masterline!$A$2:$A$34,Masterline!$D$2:$D$34)-(H821-INT(H821))*LOOKUP(H821,Masterline!$A$2:$A$34,Masterline!$E$2:$E$34),"")</f>
        <v>4.45056</v>
      </c>
      <c r="K821" s="28">
        <f t="shared" si="23"/>
        <v>617804.723</v>
      </c>
      <c r="L821" s="117">
        <f>iferror(E821/(VLOOKUP(C821,'SIEMB. CAMAGUI'!$B$2:$C$103,2,FALSE)*N821*I821/1000),"")</f>
        <v>1.009366925</v>
      </c>
      <c r="M821" s="118">
        <f>IFERROR(K821/VLOOKUP(C821,'SIEMB. CAMAGUI'!$B$2:$C$103,2,FALSE),"")</f>
        <v>0.8580621153</v>
      </c>
      <c r="N821" s="23">
        <v>0.84</v>
      </c>
      <c r="O821" s="71">
        <f>IFERROR(N821*VLOOKUP(C821,'SIEMB. CAMAGUI'!$B$2:$D$103,3,FALSE),"")</f>
        <v>144000</v>
      </c>
      <c r="P821" s="2">
        <v>3.0</v>
      </c>
      <c r="Q821" s="2">
        <f t="shared" si="21"/>
        <v>14.82</v>
      </c>
      <c r="R821" s="15">
        <f>IFERROR(LOOKUP(Q821,Masterline!$A$2:$A$34,Masterline!$D$2:$D$34)-(Q821-INT(Q821))*LOOKUP(Q821,Masterline!$A$2:$A$34,Masterline!$E$2:$E$34),"")</f>
        <v>3.96192</v>
      </c>
      <c r="S821" s="181">
        <f>IFERROR((Q821)*VLOOKUP(C821,'SIEMB. CAMAGUI'!$B$2:$C$103,2,FALSE)*(N821-0.002222*7)*((J821+R821)/2/100)/1000,"")</f>
        <v>370.0300245</v>
      </c>
      <c r="T821" s="173">
        <f t="shared" si="22"/>
        <v>11.25750611</v>
      </c>
      <c r="U821" s="71">
        <f t="shared" si="25"/>
        <v>7302.451826</v>
      </c>
    </row>
    <row r="822">
      <c r="A822" s="109">
        <v>45922.0</v>
      </c>
      <c r="B822" s="2">
        <v>6.0</v>
      </c>
      <c r="C822" s="2" t="s">
        <v>377</v>
      </c>
      <c r="D822" s="9">
        <v>525.0</v>
      </c>
      <c r="E822" s="9">
        <v>3650.0</v>
      </c>
      <c r="F822" s="2" t="s">
        <v>96</v>
      </c>
      <c r="G822" s="17">
        <f t="array" ref="G822">IFERROR(E822*INDEX(PRECIOS!$B$2:$E$44,MATCH(F822,PRECIOS!$B$2:$B$44,0),4),"")</f>
        <v>3736.14</v>
      </c>
      <c r="H822" s="9">
        <v>13.47</v>
      </c>
      <c r="I822" s="2">
        <f t="shared" si="26"/>
        <v>4.37</v>
      </c>
      <c r="J822" s="15">
        <f>IFERROR(LOOKUP(H822,Masterline!$A$2:$A$34,Masterline!$D$2:$D$34)-(H822-INT(H822))*LOOKUP(H822,Masterline!$A$2:$A$34,Masterline!$E$2:$E$34),"")</f>
        <v>4.17468</v>
      </c>
      <c r="K822" s="28">
        <f t="shared" si="23"/>
        <v>933616.4955</v>
      </c>
      <c r="L822" s="117">
        <f>iferror(E822/(VLOOKUP(C822,'SIEMB. CAMAGUI'!$B$2:$C$103,2,FALSE)*N822*I822/1000),"")</f>
        <v>0.8909229596</v>
      </c>
      <c r="M822" s="118">
        <f>IFERROR(K822/VLOOKUP(C822,'SIEMB. CAMAGUI'!$B$2:$C$103,2,FALSE),"")</f>
        <v>0.7468931964</v>
      </c>
      <c r="N822" s="23">
        <v>0.75</v>
      </c>
      <c r="O822" s="71">
        <f>IFERROR(N822*VLOOKUP(C822,'SIEMB. CAMAGUI'!$B$2:$D$103,3,FALSE),"")</f>
        <v>107142.8571</v>
      </c>
      <c r="P822" s="2">
        <v>3.0</v>
      </c>
      <c r="Q822" s="2">
        <f t="shared" si="21"/>
        <v>16.47</v>
      </c>
      <c r="R822" s="15">
        <f>IFERROR(LOOKUP(Q822,Masterline!$A$2:$A$34,Masterline!$D$2:$D$34)-(Q822-INT(Q822))*LOOKUP(Q822,Masterline!$A$2:$A$34,Masterline!$E$2:$E$34),"")</f>
        <v>3.72996</v>
      </c>
      <c r="S822" s="181">
        <f>IFERROR((Q822)*VLOOKUP(C822,'SIEMB. CAMAGUI'!$B$2:$C$103,2,FALSE)*(N822-0.002222*7)*((J822+R822)/2/100)/1000,"")</f>
        <v>597.6068709</v>
      </c>
      <c r="T822" s="173">
        <f t="shared" si="22"/>
        <v>18.15171773</v>
      </c>
      <c r="U822" s="71">
        <f t="shared" si="25"/>
        <v>12575.81419</v>
      </c>
    </row>
    <row r="823">
      <c r="A823" s="109">
        <v>45929.0</v>
      </c>
      <c r="B823" s="2">
        <v>3.0</v>
      </c>
      <c r="C823" s="2" t="s">
        <v>373</v>
      </c>
      <c r="D823" s="9">
        <v>0.0</v>
      </c>
      <c r="E823" s="9">
        <v>250.0</v>
      </c>
      <c r="F823" s="2" t="s">
        <v>96</v>
      </c>
      <c r="G823" s="17">
        <f t="array" ref="G823">IFERROR(E823*INDEX(PRECIOS!$B$2:$E$44,MATCH(F823,PRECIOS!$B$2:$B$44,0),4),"")</f>
        <v>255.9</v>
      </c>
      <c r="I823" s="2">
        <f t="shared" si="26"/>
        <v>-27.5</v>
      </c>
      <c r="J823" s="15" t="str">
        <f>IFERROR(LOOKUP(H823,Masterline!$A$2:$A$34,Masterline!$D$2:$D$34)-(H823-INT(H823))*LOOKUP(H823,Masterline!$A$2:$A$34,Masterline!$E$2:$E$34),"")</f>
        <v/>
      </c>
      <c r="K823" s="28" t="str">
        <f t="shared" si="23"/>
        <v/>
      </c>
      <c r="L823" s="117" t="str">
        <f>iferror(E823/(VLOOKUP(C823,'SIEMB. CAMAGUI'!$B$2:$C$103,2,FALSE)*N823*I823/1000),"")</f>
        <v/>
      </c>
      <c r="M823" s="118">
        <f>IFERROR(K823/VLOOKUP(C823,'SIEMB. CAMAGUI'!$B$2:$C$103,2,FALSE),"")</f>
        <v>0</v>
      </c>
      <c r="N823" s="23">
        <v>0.0</v>
      </c>
      <c r="O823" s="71">
        <f>IFERROR(N823*VLOOKUP(C823,'SIEMB. CAMAGUI'!$B$2:$D$103,3,FALSE),"")</f>
        <v>0</v>
      </c>
      <c r="P823" s="2">
        <v>3.0</v>
      </c>
      <c r="Q823" s="2">
        <f t="shared" si="21"/>
        <v>3</v>
      </c>
      <c r="R823" s="15">
        <f>IFERROR(LOOKUP(Q823,Masterline!$A$2:$A$34,Masterline!$D$2:$D$34)-(Q823-INT(Q823))*LOOKUP(Q823,Masterline!$A$2:$A$34,Masterline!$E$2:$E$34),"")</f>
        <v>9.624</v>
      </c>
      <c r="S823" s="181">
        <f>IFERROR((Q823)*VLOOKUP(C823,'SIEMB. CAMAGUI'!$B$2:$C$103,2,FALSE)*(N823-0.002222*7)*((J823+R823)/2/100)/1000,"")</f>
        <v>-2.582181756</v>
      </c>
      <c r="T823" s="173">
        <f t="shared" si="22"/>
        <v>-0.645545439</v>
      </c>
      <c r="U823" s="71">
        <f t="shared" si="25"/>
        <v>0</v>
      </c>
    </row>
    <row r="824">
      <c r="A824" s="109">
        <v>45929.0</v>
      </c>
      <c r="B824" s="2">
        <v>4.0</v>
      </c>
      <c r="C824" s="2" t="s">
        <v>374</v>
      </c>
      <c r="D824" s="9">
        <v>300.0</v>
      </c>
      <c r="E824" s="9">
        <v>2037.0</v>
      </c>
      <c r="F824" s="2" t="s">
        <v>86</v>
      </c>
      <c r="G824" s="17">
        <f t="array" ref="G824">IFERROR(E824*INDEX(PRECIOS!$B$2:$E$44,MATCH(F824,PRECIOS!$B$2:$B$44,0),4),"")</f>
        <v>2403.66</v>
      </c>
      <c r="H824" s="9">
        <v>15.6</v>
      </c>
      <c r="I824" s="2">
        <f t="shared" si="26"/>
        <v>3.53</v>
      </c>
      <c r="J824" s="15">
        <f>IFERROR(LOOKUP(H824,Masterline!$A$2:$A$34,Masterline!$D$2:$D$34)-(H824-INT(H824))*LOOKUP(H824,Masterline!$A$2:$A$34,Masterline!$E$2:$E$34),"")</f>
        <v>3.852</v>
      </c>
      <c r="K824" s="28">
        <f t="shared" si="23"/>
        <v>499241.1534</v>
      </c>
      <c r="L824" s="117">
        <f>iferror(E824/(VLOOKUP(C824,'SIEMB. CAMAGUI'!$B$2:$C$103,2,FALSE)*N824*I824/1000),"")</f>
        <v>1.29529478</v>
      </c>
      <c r="M824" s="118">
        <f>IFERROR(K824/VLOOKUP(C824,'SIEMB. CAMAGUI'!$B$2:$C$103,2,FALSE),"")</f>
        <v>0.616347103</v>
      </c>
      <c r="N824" s="23">
        <v>0.55</v>
      </c>
      <c r="O824" s="71">
        <f>IFERROR(N824*VLOOKUP(C824,'SIEMB. CAMAGUI'!$B$2:$D$103,3,FALSE),"")</f>
        <v>92812.5</v>
      </c>
      <c r="P824" s="2">
        <v>3.0</v>
      </c>
      <c r="Q824" s="2">
        <f t="shared" si="21"/>
        <v>18.6</v>
      </c>
      <c r="R824" s="15">
        <f>IFERROR(LOOKUP(Q824,Masterline!$A$2:$A$34,Masterline!$D$2:$D$34)-(Q824-INT(Q824))*LOOKUP(Q824,Masterline!$A$2:$A$34,Masterline!$E$2:$E$34),"")</f>
        <v>3.4632</v>
      </c>
      <c r="S824" s="181">
        <f>IFERROR((Q824)*VLOOKUP(C824,'SIEMB. CAMAGUI'!$B$2:$C$103,2,FALSE)*(N824-0.002222*7)*((J824+R824)/2/100)/1000,"")</f>
        <v>294.5086146</v>
      </c>
      <c r="T824" s="173">
        <f t="shared" si="22"/>
        <v>-1.372846341</v>
      </c>
      <c r="U824" s="71">
        <f t="shared" si="25"/>
        <v>7788.161994</v>
      </c>
    </row>
    <row r="825">
      <c r="A825" s="109">
        <v>45929.0</v>
      </c>
      <c r="B825" s="2">
        <v>5.0</v>
      </c>
      <c r="C825" s="2" t="s">
        <v>376</v>
      </c>
      <c r="D825" s="9">
        <v>275.0</v>
      </c>
      <c r="E825" s="9">
        <v>2050.0</v>
      </c>
      <c r="F825" s="2" t="s">
        <v>86</v>
      </c>
      <c r="G825" s="17">
        <f t="array" ref="G825">IFERROR(E825*INDEX(PRECIOS!$B$2:$E$44,MATCH(F825,PRECIOS!$B$2:$B$44,0),4),"")</f>
        <v>2419</v>
      </c>
      <c r="H825" s="9">
        <v>15.5</v>
      </c>
      <c r="I825" s="2">
        <f t="shared" si="26"/>
        <v>3.68</v>
      </c>
      <c r="J825" s="15">
        <f>IFERROR(LOOKUP(H825,Masterline!$A$2:$A$34,Masterline!$D$2:$D$34)-(H825-INT(H825))*LOOKUP(H825,Masterline!$A$2:$A$34,Masterline!$E$2:$E$34),"")</f>
        <v>3.864</v>
      </c>
      <c r="K825" s="28">
        <f t="shared" si="23"/>
        <v>459159.821</v>
      </c>
      <c r="L825" s="117">
        <f>iferror(E825/(VLOOKUP(C825,'SIEMB. CAMAGUI'!$B$2:$C$103,2,FALSE)*N825*I825/1000),"")</f>
        <v>1.237922705</v>
      </c>
      <c r="M825" s="118">
        <f>IFERROR(K825/VLOOKUP(C825,'SIEMB. CAMAGUI'!$B$2:$C$103,2,FALSE),"")</f>
        <v>0.6377219736</v>
      </c>
      <c r="N825" s="23">
        <v>0.625</v>
      </c>
      <c r="O825" s="71">
        <f>IFERROR(N825*VLOOKUP(C825,'SIEMB. CAMAGUI'!$B$2:$D$103,3,FALSE),"")</f>
        <v>107142.8571</v>
      </c>
      <c r="P825" s="2">
        <v>3.0</v>
      </c>
      <c r="Q825" s="2">
        <f t="shared" si="21"/>
        <v>18.5</v>
      </c>
      <c r="R825" s="15">
        <f>IFERROR(LOOKUP(Q825,Masterline!$A$2:$A$34,Masterline!$D$2:$D$34)-(Q825-INT(Q825))*LOOKUP(Q825,Masterline!$A$2:$A$34,Masterline!$E$2:$E$34),"")</f>
        <v>3.474</v>
      </c>
      <c r="S825" s="181">
        <f>IFERROR((Q825)*VLOOKUP(C825,'SIEMB. CAMAGUI'!$B$2:$C$103,2,FALSE)*(N825-0.002222*7)*((J825+R825)/2/100)/1000,"")</f>
        <v>297.8428422</v>
      </c>
      <c r="T825" s="173">
        <f t="shared" si="22"/>
        <v>5.710710554</v>
      </c>
      <c r="U825" s="71">
        <f t="shared" si="25"/>
        <v>7116.977226</v>
      </c>
    </row>
    <row r="826">
      <c r="A826" s="109">
        <v>45929.0</v>
      </c>
      <c r="B826" s="2">
        <v>6.0</v>
      </c>
      <c r="C826" s="2" t="s">
        <v>377</v>
      </c>
      <c r="D826" s="9">
        <v>550.0</v>
      </c>
      <c r="E826" s="9">
        <v>2179.0</v>
      </c>
      <c r="F826" s="2" t="s">
        <v>96</v>
      </c>
      <c r="G826" s="17">
        <f t="array" ref="G826">IFERROR(E826*INDEX(PRECIOS!$B$2:$E$44,MATCH(F826,PRECIOS!$B$2:$B$44,0),4),"")</f>
        <v>2230.4244</v>
      </c>
      <c r="H826" s="9">
        <v>16.55</v>
      </c>
      <c r="I826" s="2">
        <f t="shared" si="26"/>
        <v>3.08</v>
      </c>
      <c r="J826" s="15">
        <f>IFERROR(LOOKUP(H826,Masterline!$A$2:$A$34,Masterline!$D$2:$D$34)-(H826-INT(H826))*LOOKUP(H826,Masterline!$A$2:$A$34,Masterline!$E$2:$E$34),"")</f>
        <v>3.7194</v>
      </c>
      <c r="K826" s="28">
        <f t="shared" si="23"/>
        <v>893494.3378</v>
      </c>
      <c r="L826" s="117">
        <f>iferror(E826/(VLOOKUP(C826,'SIEMB. CAMAGUI'!$B$2:$C$103,2,FALSE)*N826*I826/1000),"")</f>
        <v>0.7753068849</v>
      </c>
      <c r="M826" s="118">
        <f>IFERROR(K826/VLOOKUP(C826,'SIEMB. CAMAGUI'!$B$2:$C$103,2,FALSE),"")</f>
        <v>0.7147954702</v>
      </c>
      <c r="N826" s="23">
        <v>0.73</v>
      </c>
      <c r="O826" s="71">
        <f>IFERROR(N826*VLOOKUP(C826,'SIEMB. CAMAGUI'!$B$2:$D$103,3,FALSE),"")</f>
        <v>104285.7143</v>
      </c>
      <c r="P826" s="2">
        <v>3.0</v>
      </c>
      <c r="Q826" s="2">
        <f t="shared" si="21"/>
        <v>19.55</v>
      </c>
      <c r="R826" s="15">
        <f>IFERROR(LOOKUP(Q826,Masterline!$A$2:$A$34,Masterline!$D$2:$D$34)-(Q826-INT(Q826))*LOOKUP(Q826,Masterline!$A$2:$A$34,Masterline!$E$2:$E$34),"")</f>
        <v>3.3552</v>
      </c>
      <c r="S826" s="181">
        <f>IFERROR((Q826)*VLOOKUP(C826,'SIEMB. CAMAGUI'!$B$2:$C$103,2,FALSE)*(N826-0.002222*7)*((J826+R826)/2/100)/1000,"")</f>
        <v>617.5869036</v>
      </c>
      <c r="T826" s="173">
        <f t="shared" si="22"/>
        <v>16.89672591</v>
      </c>
      <c r="U826" s="71">
        <f t="shared" si="25"/>
        <v>14787.33129</v>
      </c>
    </row>
    <row r="827">
      <c r="A827" s="109">
        <v>45936.0</v>
      </c>
      <c r="B827" s="2">
        <v>1.0</v>
      </c>
      <c r="C827" s="2" t="s">
        <v>378</v>
      </c>
      <c r="D827" s="9">
        <v>75.0</v>
      </c>
      <c r="E827" s="9">
        <v>75.0</v>
      </c>
      <c r="F827" s="2" t="s">
        <v>84</v>
      </c>
      <c r="G827" s="17">
        <f t="array" ref="G827">IFERROR(E827*INDEX(PRECIOS!$B$2:$E$44,MATCH(F827,PRECIOS!$B$2:$B$44,0),4),"")</f>
        <v>108</v>
      </c>
      <c r="H827" s="9">
        <v>0.68</v>
      </c>
      <c r="I827" s="2">
        <f t="shared" si="26"/>
        <v>0</v>
      </c>
      <c r="J827" s="15">
        <f>IFERROR(LOOKUP(H827,Masterline!$A$2:$A$34,Masterline!$D$2:$D$34)-(H827-INT(H827))*LOOKUP(H827,Masterline!$A$2:$A$34,Masterline!$E$2:$E$34),"")</f>
        <v>14.92656</v>
      </c>
      <c r="K827" s="28">
        <f t="shared" si="23"/>
        <v>738911.83</v>
      </c>
      <c r="L827" s="117" t="str">
        <f>iferror(E827/(VLOOKUP(C827,'SIEMB. CAMAGUI'!$B$2:$C$103,2,FALSE)*N827*I827/1000),"")</f>
        <v/>
      </c>
      <c r="M827" s="118">
        <f>IFERROR(K827/VLOOKUP(C827,'SIEMB. CAMAGUI'!$B$2:$C$103,2,FALSE),"")</f>
        <v>0.6315485726</v>
      </c>
      <c r="N827" s="23">
        <v>0.55</v>
      </c>
      <c r="O827" s="71">
        <f>IFERROR(N827*VLOOKUP(C827,'SIEMB. CAMAGUI'!$B$2:$D$103,3,FALSE),"")</f>
        <v>78571.42857</v>
      </c>
      <c r="P827" s="2">
        <v>1.5</v>
      </c>
      <c r="Q827" s="2">
        <f t="shared" si="21"/>
        <v>2.18</v>
      </c>
      <c r="R827" s="15">
        <f>IFERROR(LOOKUP(Q827,Masterline!$A$2:$A$34,Masterline!$D$2:$D$34)-(Q827-INT(Q827))*LOOKUP(Q827,Masterline!$A$2:$A$34,Masterline!$E$2:$E$34),"")</f>
        <v>10.8168</v>
      </c>
      <c r="S827" s="181">
        <f>IFERROR((Q827)*VLOOKUP(C827,'SIEMB. CAMAGUI'!$B$2:$C$103,2,FALSE)*(N827-0.002222*7)*((J827+R827)/2/100)/1000,"")</f>
        <v>175.4613315</v>
      </c>
      <c r="T827" s="173">
        <f t="shared" si="22"/>
        <v>25.11533287</v>
      </c>
      <c r="U827" s="71">
        <f t="shared" si="25"/>
        <v>502.4600444</v>
      </c>
    </row>
    <row r="828">
      <c r="A828" s="109">
        <v>45936.0</v>
      </c>
      <c r="B828" s="2">
        <v>2.0</v>
      </c>
      <c r="C828" s="2" t="s">
        <v>380</v>
      </c>
      <c r="D828" s="9">
        <v>50.0</v>
      </c>
      <c r="E828" s="9">
        <v>50.0</v>
      </c>
      <c r="F828" s="2" t="s">
        <v>84</v>
      </c>
      <c r="G828" s="17">
        <f t="array" ref="G828">IFERROR(E828*INDEX(PRECIOS!$B$2:$E$44,MATCH(F828,PRECIOS!$B$2:$B$44,0),4),"")</f>
        <v>72</v>
      </c>
      <c r="H828" s="9">
        <v>0.57</v>
      </c>
      <c r="I828" s="2">
        <f t="shared" si="26"/>
        <v>0</v>
      </c>
      <c r="J828" s="15">
        <f>IFERROR(LOOKUP(H828,Masterline!$A$2:$A$34,Masterline!$D$2:$D$34)-(H828-INT(H828))*LOOKUP(H828,Masterline!$A$2:$A$34,Masterline!$E$2:$E$34),"")</f>
        <v>15.20244</v>
      </c>
      <c r="K828" s="28">
        <f t="shared" si="23"/>
        <v>577008.0214</v>
      </c>
      <c r="L828" s="117" t="str">
        <f>iferror(E828/(VLOOKUP(C828,'SIEMB. CAMAGUI'!$B$2:$C$103,2,FALSE)*N828*I828/1000),"")</f>
        <v/>
      </c>
      <c r="M828" s="118">
        <f>IFERROR(K828/VLOOKUP(C828,'SIEMB. CAMAGUI'!$B$2:$C$103,2,FALSE),"")</f>
        <v>0.6748631829</v>
      </c>
      <c r="N828" s="23">
        <v>0.55</v>
      </c>
      <c r="O828" s="71">
        <f>IFERROR(N828*VLOOKUP(C828,'SIEMB. CAMAGUI'!$B$2:$D$103,3,FALSE),"")</f>
        <v>78375</v>
      </c>
      <c r="P828" s="2">
        <v>1.6</v>
      </c>
      <c r="Q828" s="2">
        <f t="shared" si="21"/>
        <v>2.17</v>
      </c>
      <c r="R828" s="15">
        <f>IFERROR(LOOKUP(Q828,Masterline!$A$2:$A$34,Masterline!$D$2:$D$34)-(Q828-INT(Q828))*LOOKUP(Q828,Masterline!$A$2:$A$34,Masterline!$E$2:$E$34),"")</f>
        <v>10.8312</v>
      </c>
      <c r="S828" s="181">
        <f>IFERROR((Q828)*VLOOKUP(C828,'SIEMB. CAMAGUI'!$B$2:$C$103,2,FALSE)*(N828-0.002222*7)*((J828+R828)/2/100)/1000,"")</f>
        <v>129.0727547</v>
      </c>
      <c r="T828" s="173">
        <f t="shared" si="22"/>
        <v>19.76818867</v>
      </c>
      <c r="U828" s="71">
        <f t="shared" si="25"/>
        <v>328.8945722</v>
      </c>
    </row>
    <row r="829">
      <c r="A829" s="109">
        <v>45936.0</v>
      </c>
      <c r="B829" s="2">
        <v>3.0</v>
      </c>
      <c r="C829" s="2" t="s">
        <v>381</v>
      </c>
      <c r="D829" s="9">
        <v>62.0</v>
      </c>
      <c r="E829" s="9">
        <v>62.0</v>
      </c>
      <c r="F829" s="2" t="s">
        <v>84</v>
      </c>
      <c r="G829" s="17">
        <f t="array" ref="G829">IFERROR(E829*INDEX(PRECIOS!$B$2:$E$44,MATCH(F829,PRECIOS!$B$2:$B$44,0),4),"")</f>
        <v>89.28</v>
      </c>
      <c r="H829" s="9">
        <v>0.75</v>
      </c>
      <c r="I829" s="2">
        <f t="shared" si="26"/>
        <v>0</v>
      </c>
      <c r="J829" s="15">
        <f>IFERROR(LOOKUP(H829,Masterline!$A$2:$A$34,Masterline!$D$2:$D$34)-(H829-INT(H829))*LOOKUP(H829,Masterline!$A$2:$A$34,Masterline!$E$2:$E$34),"")</f>
        <v>14.751</v>
      </c>
      <c r="K829" s="28">
        <f t="shared" si="23"/>
        <v>560413.9832</v>
      </c>
      <c r="L829" s="117" t="str">
        <f>iferror(E829/(VLOOKUP(C829,'SIEMB. CAMAGUI'!$B$2:$C$103,2,FALSE)*N829*I829/1000),"")</f>
        <v/>
      </c>
      <c r="M829" s="118">
        <f>IFERROR(K829/VLOOKUP(C829,'SIEMB. CAMAGUI'!$B$2:$C$103,2,FALSE),"")</f>
        <v>0.5414627857</v>
      </c>
      <c r="N829" s="23">
        <v>0.55</v>
      </c>
      <c r="O829" s="71">
        <f>IFERROR(N829*VLOOKUP(C829,'SIEMB. CAMAGUI'!$B$2:$D$103,3,FALSE),"")</f>
        <v>81321.42857</v>
      </c>
      <c r="P829" s="2">
        <v>1.4</v>
      </c>
      <c r="Q829" s="2">
        <f t="shared" si="21"/>
        <v>2.15</v>
      </c>
      <c r="R829" s="15">
        <f>IFERROR(LOOKUP(Q829,Masterline!$A$2:$A$34,Masterline!$D$2:$D$34)-(Q829-INT(Q829))*LOOKUP(Q829,Masterline!$A$2:$A$34,Masterline!$E$2:$E$34),"")</f>
        <v>10.86</v>
      </c>
      <c r="S829" s="181">
        <f>IFERROR((Q829)*VLOOKUP(C829,'SIEMB. CAMAGUI'!$B$2:$C$103,2,FALSE)*(N829-0.002222*7)*((J829+R829)/2/100)/1000,"")</f>
        <v>152.2927332</v>
      </c>
      <c r="T829" s="173">
        <f t="shared" si="22"/>
        <v>22.57318331</v>
      </c>
      <c r="U829" s="71">
        <f t="shared" si="25"/>
        <v>420.3104874</v>
      </c>
    </row>
    <row r="830">
      <c r="A830" s="109">
        <v>45936.0</v>
      </c>
      <c r="B830" s="2">
        <v>4.0</v>
      </c>
      <c r="C830" s="2" t="s">
        <v>374</v>
      </c>
      <c r="D830" s="9">
        <v>300.0</v>
      </c>
      <c r="E830" s="9">
        <v>2100.0</v>
      </c>
      <c r="F830" s="2" t="s">
        <v>96</v>
      </c>
      <c r="G830" s="17">
        <f t="array" ref="G830">IFERROR(E830*INDEX(PRECIOS!$B$2:$E$44,MATCH(F830,PRECIOS!$B$2:$B$44,0),4),"")</f>
        <v>2149.56</v>
      </c>
      <c r="H830" s="9">
        <v>19.71</v>
      </c>
      <c r="I830" s="2">
        <f t="shared" si="26"/>
        <v>4.11</v>
      </c>
      <c r="J830" s="15">
        <f>IFERROR(LOOKUP(H830,Masterline!$A$2:$A$34,Masterline!$D$2:$D$34)-(H830-INT(H830))*LOOKUP(H830,Masterline!$A$2:$A$34,Masterline!$E$2:$E$34),"")</f>
        <v>3.33984</v>
      </c>
      <c r="K830" s="28">
        <f t="shared" si="23"/>
        <v>455731.4168</v>
      </c>
      <c r="L830" s="117">
        <f>iferror(E830/(VLOOKUP(C830,'SIEMB. CAMAGUI'!$B$2:$C$103,2,FALSE)*N830*I830/1000),"")</f>
        <v>1.146911123</v>
      </c>
      <c r="M830" s="118">
        <f>IFERROR(K830/VLOOKUP(C830,'SIEMB. CAMAGUI'!$B$2:$C$103,2,FALSE),"")</f>
        <v>0.5626313788</v>
      </c>
      <c r="N830" s="23">
        <v>0.55</v>
      </c>
      <c r="O830" s="71">
        <f>IFERROR(N830*VLOOKUP(C830,'SIEMB. CAMAGUI'!$B$2:$D$103,3,FALSE),"")</f>
        <v>92812.5</v>
      </c>
      <c r="P830" s="2">
        <v>3.0</v>
      </c>
      <c r="Q830" s="2">
        <f t="shared" si="21"/>
        <v>22.71</v>
      </c>
      <c r="R830" s="15">
        <f>IFERROR(LOOKUP(Q830,Masterline!$A$2:$A$34,Masterline!$D$2:$D$34)-(Q830-INT(Q830))*LOOKUP(Q830,Masterline!$A$2:$A$34,Masterline!$E$2:$E$34),"")</f>
        <v>3.19236</v>
      </c>
      <c r="S830" s="181">
        <f>IFERROR((Q830)*VLOOKUP(C830,'SIEMB. CAMAGUI'!$B$2:$C$103,2,FALSE)*(N830-0.002222*7)*((J830+R830)/2/100)/1000,"")</f>
        <v>321.0964187</v>
      </c>
      <c r="T830" s="173">
        <f t="shared" si="22"/>
        <v>5.27410467</v>
      </c>
      <c r="U830" s="71">
        <f t="shared" si="25"/>
        <v>8982.466226</v>
      </c>
    </row>
    <row r="831">
      <c r="A831" s="109">
        <v>45936.0</v>
      </c>
      <c r="B831" s="2">
        <v>5.0</v>
      </c>
      <c r="C831" s="2" t="s">
        <v>376</v>
      </c>
      <c r="D831" s="9">
        <v>275.0</v>
      </c>
      <c r="E831" s="9">
        <v>1925.0</v>
      </c>
      <c r="F831" s="2" t="s">
        <v>96</v>
      </c>
      <c r="G831" s="17">
        <f t="array" ref="G831">IFERROR(E831*INDEX(PRECIOS!$B$2:$E$44,MATCH(F831,PRECIOS!$B$2:$B$44,0),4),"")</f>
        <v>1970.43</v>
      </c>
      <c r="H831" s="9">
        <v>19.39</v>
      </c>
      <c r="I831" s="2">
        <f t="shared" si="26"/>
        <v>3.89</v>
      </c>
      <c r="J831" s="15">
        <f>IFERROR(LOOKUP(H831,Masterline!$A$2:$A$34,Masterline!$D$2:$D$34)-(H831-INT(H831))*LOOKUP(H831,Masterline!$A$2:$A$34,Masterline!$E$2:$E$34),"")</f>
        <v>3.37056</v>
      </c>
      <c r="K831" s="28">
        <f t="shared" si="23"/>
        <v>420777.8035</v>
      </c>
      <c r="L831" s="117">
        <f>iferror(E831/(VLOOKUP(C831,'SIEMB. CAMAGUI'!$B$2:$C$103,2,FALSE)*N831*I831/1000),"")</f>
        <v>1.164921403</v>
      </c>
      <c r="M831" s="118">
        <f>IFERROR(K831/VLOOKUP(C831,'SIEMB. CAMAGUI'!$B$2:$C$103,2,FALSE),"")</f>
        <v>0.584413616</v>
      </c>
      <c r="N831" s="23">
        <v>0.59</v>
      </c>
      <c r="O831" s="71">
        <f>IFERROR(N831*VLOOKUP(C831,'SIEMB. CAMAGUI'!$B$2:$D$103,3,FALSE),"")</f>
        <v>101142.8571</v>
      </c>
      <c r="P831" s="2">
        <v>3.0</v>
      </c>
      <c r="Q831" s="2">
        <f t="shared" si="21"/>
        <v>22.39</v>
      </c>
      <c r="R831" s="15">
        <f>IFERROR(LOOKUP(Q831,Masterline!$A$2:$A$34,Masterline!$D$2:$D$34)-(Q831-INT(Q831))*LOOKUP(Q831,Masterline!$A$2:$A$34,Masterline!$E$2:$E$34),"")</f>
        <v>3.21924</v>
      </c>
      <c r="S831" s="181">
        <f>IFERROR((Q831)*VLOOKUP(C831,'SIEMB. CAMAGUI'!$B$2:$C$103,2,FALSE)*(N831-0.002222*7)*((J831+R831)/2/100)/1000,"")</f>
        <v>305.1251726</v>
      </c>
      <c r="T831" s="173">
        <f t="shared" si="22"/>
        <v>7.531293138</v>
      </c>
      <c r="U831" s="71">
        <f t="shared" si="25"/>
        <v>8158.88161</v>
      </c>
    </row>
    <row r="832">
      <c r="A832" s="109">
        <v>45936.0</v>
      </c>
      <c r="B832" s="2">
        <v>6.0</v>
      </c>
      <c r="C832" s="2" t="s">
        <v>377</v>
      </c>
      <c r="D832" s="9">
        <v>550.0</v>
      </c>
      <c r="E832" s="9">
        <v>3900.0</v>
      </c>
      <c r="F832" s="2" t="s">
        <v>96</v>
      </c>
      <c r="G832" s="17">
        <f t="array" ref="G832">IFERROR(E832*INDEX(PRECIOS!$B$2:$E$44,MATCH(F832,PRECIOS!$B$2:$B$44,0),4),"")</f>
        <v>3992.04</v>
      </c>
      <c r="H832" s="9">
        <v>20.67</v>
      </c>
      <c r="I832" s="2">
        <f t="shared" si="26"/>
        <v>4.12</v>
      </c>
      <c r="J832" s="15">
        <f>IFERROR(LOOKUP(H832,Masterline!$A$2:$A$34,Masterline!$D$2:$D$34)-(H832-INT(H832))*LOOKUP(H832,Masterline!$A$2:$A$34,Masterline!$E$2:$E$34),"")</f>
        <v>3.23568</v>
      </c>
      <c r="K832" s="28">
        <f t="shared" si="23"/>
        <v>822349.9083</v>
      </c>
      <c r="L832" s="117">
        <f>iferror(E832/(VLOOKUP(C832,'SIEMB. CAMAGUI'!$B$2:$C$103,2,FALSE)*N832*I832/1000),"")</f>
        <v>1.262135922</v>
      </c>
      <c r="M832" s="118">
        <f>IFERROR(K832/VLOOKUP(C832,'SIEMB. CAMAGUI'!$B$2:$C$103,2,FALSE),"")</f>
        <v>0.6578799267</v>
      </c>
      <c r="N832" s="23">
        <v>0.6</v>
      </c>
      <c r="O832" s="71">
        <f>IFERROR(N832*VLOOKUP(C832,'SIEMB. CAMAGUI'!$B$2:$D$103,3,FALSE),"")</f>
        <v>85714.28571</v>
      </c>
      <c r="P832" s="2">
        <v>3.0</v>
      </c>
      <c r="Q832" s="2">
        <f t="shared" si="21"/>
        <v>23.67</v>
      </c>
      <c r="R832" s="15">
        <f>IFERROR(LOOKUP(Q832,Masterline!$A$2:$A$34,Masterline!$D$2:$D$34)-(Q832-INT(Q832))*LOOKUP(Q832,Masterline!$A$2:$A$34,Masterline!$E$2:$E$34),"")</f>
        <v>3.21972</v>
      </c>
      <c r="S832" s="181">
        <f>IFERROR((Q832)*VLOOKUP(C832,'SIEMB. CAMAGUI'!$B$2:$C$103,2,FALSE)*(N832-0.002222*7)*((J832+R832)/2/100)/1000,"")</f>
        <v>558.1434388</v>
      </c>
      <c r="T832" s="173">
        <f t="shared" si="22"/>
        <v>2.0358597</v>
      </c>
      <c r="U832" s="71">
        <f t="shared" si="25"/>
        <v>16997.97261</v>
      </c>
    </row>
    <row r="833">
      <c r="A833" s="109">
        <v>45943.0</v>
      </c>
      <c r="B833" s="2">
        <v>1.0</v>
      </c>
      <c r="C833" s="2" t="s">
        <v>378</v>
      </c>
      <c r="D833" s="9">
        <v>190.0</v>
      </c>
      <c r="E833" s="9">
        <v>962.0</v>
      </c>
      <c r="F833" s="2" t="s">
        <v>99</v>
      </c>
      <c r="G833" s="17">
        <f t="array" ref="G833">IFERROR(E833*INDEX(PRECIOS!$B$2:$E$44,MATCH(F833,PRECIOS!$B$2:$B$44,0),4),"")</f>
        <v>1187.4928</v>
      </c>
      <c r="H833" s="9">
        <v>2.17</v>
      </c>
      <c r="I833" s="2">
        <f t="shared" si="26"/>
        <v>1.49</v>
      </c>
      <c r="J833" s="15">
        <f>IFERROR(LOOKUP(H833,Masterline!$A$2:$A$34,Masterline!$D$2:$D$34)-(H833-INT(H833))*LOOKUP(H833,Masterline!$A$2:$A$34,Masterline!$E$2:$E$34),"")</f>
        <v>10.8312</v>
      </c>
      <c r="K833" s="28">
        <f t="shared" si="23"/>
        <v>808383.2233</v>
      </c>
      <c r="L833" s="117">
        <f>iferror(E833/(VLOOKUP(C833,'SIEMB. CAMAGUI'!$B$2:$C$103,2,FALSE)*N833*I833/1000),"")</f>
        <v>0.7357693264</v>
      </c>
      <c r="M833" s="118">
        <f>IFERROR(K833/VLOOKUP(C833,'SIEMB. CAMAGUI'!$B$2:$C$103,2,FALSE),"")</f>
        <v>0.6909258319</v>
      </c>
      <c r="N833" s="23">
        <v>0.75</v>
      </c>
      <c r="O833" s="71">
        <f>IFERROR(N833*VLOOKUP(C833,'SIEMB. CAMAGUI'!$B$2:$D$103,3,FALSE),"")</f>
        <v>107142.8571</v>
      </c>
      <c r="P833" s="2">
        <v>2.0</v>
      </c>
      <c r="Q833" s="2">
        <f t="shared" si="21"/>
        <v>4.17</v>
      </c>
      <c r="R833" s="15">
        <f>IFERROR(LOOKUP(Q833,Masterline!$A$2:$A$34,Masterline!$D$2:$D$34)-(Q833-INT(Q833))*LOOKUP(Q833,Masterline!$A$2:$A$34,Masterline!$E$2:$E$34),"")</f>
        <v>8.34456</v>
      </c>
      <c r="S833" s="181">
        <f>IFERROR((Q833)*VLOOKUP(C833,'SIEMB. CAMAGUI'!$B$2:$C$103,2,FALSE)*(N833-0.002222*7)*((J833+R833)/2/100)/1000,"")</f>
        <v>343.56141</v>
      </c>
      <c r="T833" s="173">
        <f t="shared" si="22"/>
        <v>38.3903525</v>
      </c>
      <c r="U833" s="71">
        <f t="shared" si="25"/>
        <v>1754.191595</v>
      </c>
    </row>
    <row r="834">
      <c r="A834" s="109">
        <v>45943.0</v>
      </c>
      <c r="B834" s="2">
        <v>2.0</v>
      </c>
      <c r="C834" s="2" t="s">
        <v>380</v>
      </c>
      <c r="D834" s="9">
        <v>137.0</v>
      </c>
      <c r="E834" s="9">
        <v>696.0</v>
      </c>
      <c r="F834" s="2" t="s">
        <v>99</v>
      </c>
      <c r="G834" s="17">
        <f t="array" ref="G834">IFERROR(E834*INDEX(PRECIOS!$B$2:$E$44,MATCH(F834,PRECIOS!$B$2:$B$44,0),4),"")</f>
        <v>859.1424</v>
      </c>
      <c r="H834" s="9">
        <v>2.38</v>
      </c>
      <c r="I834" s="2">
        <f t="shared" si="26"/>
        <v>1.81</v>
      </c>
      <c r="J834" s="15">
        <f>IFERROR(LOOKUP(H834,Masterline!$A$2:$A$34,Masterline!$D$2:$D$34)-(H834-INT(H834))*LOOKUP(H834,Masterline!$A$2:$A$34,Masterline!$E$2:$E$34),"")</f>
        <v>10.5288</v>
      </c>
      <c r="K834" s="28">
        <f t="shared" si="23"/>
        <v>546719.7136</v>
      </c>
      <c r="L834" s="117">
        <f>iferror(E834/(VLOOKUP(C834,'SIEMB. CAMAGUI'!$B$2:$C$103,2,FALSE)*N834*I834/1000),"")</f>
        <v>0.6424902034</v>
      </c>
      <c r="M834" s="118">
        <f>IFERROR(K834/VLOOKUP(C834,'SIEMB. CAMAGUI'!$B$2:$C$103,2,FALSE),"")</f>
        <v>0.6394382616</v>
      </c>
      <c r="N834" s="23">
        <v>0.7</v>
      </c>
      <c r="O834" s="71">
        <f>IFERROR(N834*VLOOKUP(C834,'SIEMB. CAMAGUI'!$B$2:$D$103,3,FALSE),"")</f>
        <v>99750</v>
      </c>
      <c r="P834" s="2">
        <v>2.0</v>
      </c>
      <c r="Q834" s="2">
        <f t="shared" si="21"/>
        <v>4.38</v>
      </c>
      <c r="R834" s="15">
        <f>IFERROR(LOOKUP(Q834,Masterline!$A$2:$A$34,Masterline!$D$2:$D$34)-(Q834-INT(Q834))*LOOKUP(Q834,Masterline!$A$2:$A$34,Masterline!$E$2:$E$34),"")</f>
        <v>8.12784</v>
      </c>
      <c r="S834" s="181">
        <f>IFERROR((Q834)*VLOOKUP(C834,'SIEMB. CAMAGUI'!$B$2:$C$103,2,FALSE)*(N834-0.002222*7)*((J834+R834)/2/100)/1000,"")</f>
        <v>239.1018029</v>
      </c>
      <c r="T834" s="173">
        <f t="shared" si="22"/>
        <v>25.52545071</v>
      </c>
      <c r="U834" s="71">
        <f t="shared" si="25"/>
        <v>1301.192918</v>
      </c>
    </row>
    <row r="835">
      <c r="A835" s="109">
        <v>45943.0</v>
      </c>
      <c r="B835" s="2">
        <v>3.0</v>
      </c>
      <c r="C835" s="2" t="s">
        <v>381</v>
      </c>
      <c r="D835" s="9">
        <v>200.0</v>
      </c>
      <c r="E835" s="9">
        <v>912.0</v>
      </c>
      <c r="F835" s="2" t="s">
        <v>99</v>
      </c>
      <c r="G835" s="17">
        <f t="array" ref="G835">IFERROR(E835*INDEX(PRECIOS!$B$2:$E$44,MATCH(F835,PRECIOS!$B$2:$B$44,0),4),"")</f>
        <v>1125.7728</v>
      </c>
      <c r="H835" s="9">
        <v>2.31</v>
      </c>
      <c r="I835" s="2">
        <f t="shared" si="26"/>
        <v>1.56</v>
      </c>
      <c r="J835" s="15">
        <f>IFERROR(LOOKUP(H835,Masterline!$A$2:$A$34,Masterline!$D$2:$D$34)-(H835-INT(H835))*LOOKUP(H835,Masterline!$A$2:$A$34,Masterline!$E$2:$E$34),"")</f>
        <v>10.6296</v>
      </c>
      <c r="K835" s="28">
        <f t="shared" si="23"/>
        <v>814518.7644</v>
      </c>
      <c r="L835" s="117">
        <f>iferror(E835/(VLOOKUP(C835,'SIEMB. CAMAGUI'!$B$2:$C$103,2,FALSE)*N835*I835/1000),"")</f>
        <v>0.7531277096</v>
      </c>
      <c r="M835" s="118">
        <f>IFERROR(K835/VLOOKUP(C835,'SIEMB. CAMAGUI'!$B$2:$C$103,2,FALSE),"")</f>
        <v>0.7869746516</v>
      </c>
      <c r="N835" s="23">
        <v>0.75</v>
      </c>
      <c r="O835" s="71">
        <f>IFERROR(N835*VLOOKUP(C835,'SIEMB. CAMAGUI'!$B$2:$D$103,3,FALSE),"")</f>
        <v>110892.8571</v>
      </c>
      <c r="P835" s="2">
        <v>2.0</v>
      </c>
      <c r="Q835" s="2">
        <f t="shared" si="21"/>
        <v>4.31</v>
      </c>
      <c r="R835" s="15">
        <f>IFERROR(LOOKUP(Q835,Masterline!$A$2:$A$34,Masterline!$D$2:$D$34)-(Q835-INT(Q835))*LOOKUP(Q835,Masterline!$A$2:$A$34,Masterline!$E$2:$E$34),"")</f>
        <v>8.20008</v>
      </c>
      <c r="S835" s="181">
        <f>IFERROR((Q835)*VLOOKUP(C835,'SIEMB. CAMAGUI'!$B$2:$C$103,2,FALSE)*(N835-0.002222*7)*((J835+R835)/2/100)/1000,"")</f>
        <v>308.4540193</v>
      </c>
      <c r="T835" s="173">
        <f t="shared" si="22"/>
        <v>27.11350482</v>
      </c>
      <c r="U835" s="71">
        <f t="shared" si="25"/>
        <v>1881.538346</v>
      </c>
    </row>
    <row r="836">
      <c r="A836" s="109">
        <v>45943.0</v>
      </c>
      <c r="B836" s="2">
        <v>4.0</v>
      </c>
      <c r="C836" s="2" t="s">
        <v>374</v>
      </c>
      <c r="D836" s="9">
        <v>300.0</v>
      </c>
      <c r="E836" s="9">
        <v>2100.0</v>
      </c>
      <c r="F836" s="2" t="s">
        <v>96</v>
      </c>
      <c r="G836" s="17">
        <f t="array" ref="G836">IFERROR(E836*INDEX(PRECIOS!$B$2:$E$44,MATCH(F836,PRECIOS!$B$2:$B$44,0),4),"")</f>
        <v>2149.56</v>
      </c>
      <c r="H836" s="9">
        <v>23.81</v>
      </c>
      <c r="I836" s="2">
        <f t="shared" si="26"/>
        <v>4.1</v>
      </c>
      <c r="J836" s="15">
        <f>IFERROR(LOOKUP(H836,Masterline!$A$2:$A$34,Masterline!$D$2:$D$34)-(H836-INT(H836))*LOOKUP(H836,Masterline!$A$2:$A$34,Masterline!$E$2:$E$34),"")</f>
        <v>3.20796</v>
      </c>
      <c r="K836" s="28">
        <f t="shared" si="23"/>
        <v>392765.1219</v>
      </c>
      <c r="L836" s="117">
        <f>iferror(E836/(VLOOKUP(C836,'SIEMB. CAMAGUI'!$B$2:$C$103,2,FALSE)*N836*I836/1000),"")</f>
        <v>1.264679313</v>
      </c>
      <c r="M836" s="118">
        <f>IFERROR(K836/VLOOKUP(C836,'SIEMB. CAMAGUI'!$B$2:$C$103,2,FALSE),"")</f>
        <v>0.4848952122</v>
      </c>
      <c r="N836" s="23">
        <v>0.5</v>
      </c>
      <c r="O836" s="71">
        <f>IFERROR(N836*VLOOKUP(C836,'SIEMB. CAMAGUI'!$B$2:$D$103,3,FALSE),"")</f>
        <v>84375</v>
      </c>
      <c r="P836" s="2">
        <v>3.0</v>
      </c>
      <c r="Q836" s="2">
        <f t="shared" si="21"/>
        <v>26.81</v>
      </c>
      <c r="R836" s="15">
        <f>IFERROR(LOOKUP(Q836,Masterline!$A$2:$A$34,Masterline!$D$2:$D$34)-(Q836-INT(Q836))*LOOKUP(Q836,Masterline!$A$2:$A$34,Masterline!$E$2:$E$34),"")</f>
        <v>2.99424</v>
      </c>
      <c r="S836" s="181">
        <f>IFERROR((Q836)*VLOOKUP(C836,'SIEMB. CAMAGUI'!$B$2:$C$103,2,FALSE)*(N836-0.002222*7)*((J836+R836)/2/100)/1000,"")</f>
        <v>326.2443343</v>
      </c>
      <c r="T836" s="173">
        <f t="shared" si="22"/>
        <v>6.561083564</v>
      </c>
      <c r="U836" s="71">
        <f t="shared" si="25"/>
        <v>9351.737553</v>
      </c>
    </row>
    <row r="837">
      <c r="A837" s="109">
        <v>45943.0</v>
      </c>
      <c r="B837" s="2">
        <v>5.0</v>
      </c>
      <c r="C837" s="2" t="s">
        <v>376</v>
      </c>
      <c r="D837" s="9">
        <v>275.0</v>
      </c>
      <c r="E837" s="9">
        <v>1925.0</v>
      </c>
      <c r="F837" s="2" t="s">
        <v>96</v>
      </c>
      <c r="G837" s="17">
        <f t="array" ref="G837">IFERROR(E837*INDEX(PRECIOS!$B$2:$E$44,MATCH(F837,PRECIOS!$B$2:$B$44,0),4),"")</f>
        <v>1970.43</v>
      </c>
      <c r="H837" s="9">
        <v>23.95</v>
      </c>
      <c r="I837" s="2">
        <f t="shared" si="26"/>
        <v>4.56</v>
      </c>
      <c r="J837" s="15">
        <f>IFERROR(LOOKUP(H837,Masterline!$A$2:$A$34,Masterline!$D$2:$D$34)-(H837-INT(H837))*LOOKUP(H837,Masterline!$A$2:$A$34,Masterline!$E$2:$E$34),"")</f>
        <v>3.1962</v>
      </c>
      <c r="K837" s="28">
        <f t="shared" si="23"/>
        <v>359247.0652</v>
      </c>
      <c r="L837" s="117">
        <f>iferror(E837/(VLOOKUP(C837,'SIEMB. CAMAGUI'!$B$2:$C$103,2,FALSE)*N837*I837/1000),"")</f>
        <v>1.172636452</v>
      </c>
      <c r="M837" s="118">
        <f>IFERROR(K837/VLOOKUP(C837,'SIEMB. CAMAGUI'!$B$2:$C$103,2,FALSE),"")</f>
        <v>0.4989542572</v>
      </c>
      <c r="N837" s="23">
        <v>0.5</v>
      </c>
      <c r="O837" s="71">
        <f>IFERROR(N837*VLOOKUP(C837,'SIEMB. CAMAGUI'!$B$2:$D$103,3,FALSE),"")</f>
        <v>85714.28571</v>
      </c>
      <c r="P837" s="2">
        <v>3.0</v>
      </c>
      <c r="Q837" s="2">
        <f t="shared" si="21"/>
        <v>26.95</v>
      </c>
      <c r="R837" s="15">
        <f>IFERROR(LOOKUP(Q837,Masterline!$A$2:$A$34,Masterline!$D$2:$D$34)-(Q837-INT(Q837))*LOOKUP(Q837,Masterline!$A$2:$A$34,Masterline!$E$2:$E$34),"")</f>
        <v>2.9808</v>
      </c>
      <c r="S837" s="181">
        <f>IFERROR((Q837)*VLOOKUP(C837,'SIEMB. CAMAGUI'!$B$2:$C$103,2,FALSE)*(N837-0.002222*7)*((J837+R837)/2/100)/1000,"")</f>
        <v>290.3248738</v>
      </c>
      <c r="T837" s="173">
        <f t="shared" si="22"/>
        <v>3.831218458</v>
      </c>
      <c r="U837" s="71">
        <f t="shared" si="25"/>
        <v>8603.967211</v>
      </c>
    </row>
    <row r="838">
      <c r="A838" s="109">
        <v>45950.0</v>
      </c>
      <c r="B838" s="2">
        <v>1.0</v>
      </c>
      <c r="C838" s="2" t="s">
        <v>378</v>
      </c>
      <c r="D838" s="9">
        <v>300.0</v>
      </c>
      <c r="E838" s="9">
        <v>1577.0</v>
      </c>
      <c r="F838" s="2" t="s">
        <v>99</v>
      </c>
      <c r="G838" s="17">
        <f t="array" ref="G838">IFERROR(E838*INDEX(PRECIOS!$B$2:$E$44,MATCH(F838,PRECIOS!$B$2:$B$44,0),4),"")</f>
        <v>1946.6488</v>
      </c>
      <c r="H838" s="9">
        <v>4.88</v>
      </c>
      <c r="I838" s="2">
        <f t="shared" si="26"/>
        <v>2.71</v>
      </c>
      <c r="J838" s="15">
        <f>IFERROR(LOOKUP(H838,Masterline!$A$2:$A$34,Masterline!$D$2:$D$34)-(H838-INT(H838))*LOOKUP(H838,Masterline!$A$2:$A$34,Masterline!$E$2:$E$34),"")</f>
        <v>7.61184</v>
      </c>
      <c r="K838" s="28">
        <f t="shared" si="23"/>
        <v>807628.7709</v>
      </c>
      <c r="L838" s="117">
        <f>iferror(E838/(VLOOKUP(C838,'SIEMB. CAMAGUI'!$B$2:$C$103,2,FALSE)*N838*I838/1000),"")</f>
        <v>0.720527599</v>
      </c>
      <c r="M838" s="118">
        <f>IFERROR(K838/VLOOKUP(C838,'SIEMB. CAMAGUI'!$B$2:$C$103,2,FALSE),"")</f>
        <v>0.6902810008</v>
      </c>
      <c r="N838" s="23">
        <f t="shared" ref="N838:N853" si="27">M838</f>
        <v>0.6902810008</v>
      </c>
      <c r="O838" s="71">
        <f>IFERROR(N838*VLOOKUP(C838,'SIEMB. CAMAGUI'!$B$2:$D$103,3,FALSE),"")</f>
        <v>98611.57154</v>
      </c>
      <c r="P838" s="2">
        <v>3.0</v>
      </c>
      <c r="Q838" s="2">
        <f t="shared" si="21"/>
        <v>7.88</v>
      </c>
      <c r="R838" s="15">
        <f>IFERROR(LOOKUP(Q838,Masterline!$A$2:$A$34,Masterline!$D$2:$D$34)-(Q838-INT(Q838))*LOOKUP(Q838,Masterline!$A$2:$A$34,Masterline!$E$2:$E$34),"")</f>
        <v>5.79888</v>
      </c>
      <c r="S838" s="181">
        <f>IFERROR((Q838)*VLOOKUP(C838,'SIEMB. CAMAGUI'!$B$2:$C$103,2,FALSE)*(N838-0.002222*7)*((J838+R838)/2/100)/1000,"")</f>
        <v>417.121205</v>
      </c>
      <c r="T838" s="173">
        <f t="shared" si="22"/>
        <v>29.28030125</v>
      </c>
      <c r="U838" s="71">
        <f t="shared" si="25"/>
        <v>3941.228402</v>
      </c>
    </row>
    <row r="839">
      <c r="A839" s="109">
        <v>45950.0</v>
      </c>
      <c r="B839" s="2">
        <v>2.0</v>
      </c>
      <c r="C839" s="2" t="s">
        <v>380</v>
      </c>
      <c r="D839" s="9">
        <v>212.0</v>
      </c>
      <c r="E839" s="9">
        <v>1160.0</v>
      </c>
      <c r="F839" s="2" t="s">
        <v>99</v>
      </c>
      <c r="G839" s="17">
        <f t="array" ref="G839">IFERROR(E839*INDEX(PRECIOS!$B$2:$E$44,MATCH(F839,PRECIOS!$B$2:$B$44,0),4),"")</f>
        <v>1431.904</v>
      </c>
      <c r="H839" s="9">
        <v>4.64</v>
      </c>
      <c r="I839" s="2">
        <f t="shared" si="26"/>
        <v>2.26</v>
      </c>
      <c r="J839" s="15">
        <f>IFERROR(LOOKUP(H839,Masterline!$A$2:$A$34,Masterline!$D$2:$D$34)-(H839-INT(H839))*LOOKUP(H839,Masterline!$A$2:$A$34,Masterline!$E$2:$E$34),"")</f>
        <v>7.85952</v>
      </c>
      <c r="K839" s="28">
        <f t="shared" si="23"/>
        <v>581328.8238</v>
      </c>
      <c r="L839" s="117">
        <f>iferror(E839/(VLOOKUP(C839,'SIEMB. CAMAGUI'!$B$2:$C$103,2,FALSE)*N839*I839/1000),"")</f>
        <v>0.8829328863</v>
      </c>
      <c r="M839" s="118">
        <f>IFERROR(K839/VLOOKUP(C839,'SIEMB. CAMAGUI'!$B$2:$C$103,2,FALSE),"")</f>
        <v>0.679916753</v>
      </c>
      <c r="N839" s="23">
        <f t="shared" si="27"/>
        <v>0.679916753</v>
      </c>
      <c r="O839" s="71">
        <f>IFERROR(N839*VLOOKUP(C839,'SIEMB. CAMAGUI'!$B$2:$D$103,3,FALSE),"")</f>
        <v>96888.1373</v>
      </c>
      <c r="P839" s="2">
        <v>2.5</v>
      </c>
      <c r="Q839" s="2">
        <f t="shared" si="21"/>
        <v>7.14</v>
      </c>
      <c r="R839" s="15">
        <f>IFERROR(LOOKUP(Q839,Masterline!$A$2:$A$34,Masterline!$D$2:$D$34)-(Q839-INT(Q839))*LOOKUP(Q839,Masterline!$A$2:$A$34,Masterline!$E$2:$E$34),"")</f>
        <v>6.26064</v>
      </c>
      <c r="S839" s="181">
        <f>IFERROR((Q839)*VLOOKUP(C839,'SIEMB. CAMAGUI'!$B$2:$C$103,2,FALSE)*(N839-0.002222*7)*((J839+R839)/2/100)/1000,"")</f>
        <v>286.3381566</v>
      </c>
      <c r="T839" s="173">
        <f t="shared" si="22"/>
        <v>18.58453916</v>
      </c>
      <c r="U839" s="71">
        <f t="shared" si="25"/>
        <v>2697.365742</v>
      </c>
    </row>
    <row r="840">
      <c r="A840" s="109">
        <v>45950.0</v>
      </c>
      <c r="B840" s="2">
        <v>3.0</v>
      </c>
      <c r="C840" s="2" t="s">
        <v>381</v>
      </c>
      <c r="D840" s="9">
        <v>300.0</v>
      </c>
      <c r="E840" s="9">
        <v>1662.0</v>
      </c>
      <c r="F840" s="2" t="s">
        <v>99</v>
      </c>
      <c r="G840" s="17">
        <f t="array" ref="G840">IFERROR(E840*INDEX(PRECIOS!$B$2:$E$44,MATCH(F840,PRECIOS!$B$2:$B$44,0),4),"")</f>
        <v>2051.5728</v>
      </c>
      <c r="H840" s="9">
        <v>4.5</v>
      </c>
      <c r="I840" s="2">
        <f t="shared" si="26"/>
        <v>2.19</v>
      </c>
      <c r="J840" s="15">
        <f>IFERROR(LOOKUP(H840,Masterline!$A$2:$A$34,Masterline!$D$2:$D$34)-(H840-INT(H840))*LOOKUP(H840,Masterline!$A$2:$A$34,Masterline!$E$2:$E$34),"")</f>
        <v>8.004</v>
      </c>
      <c r="K840" s="28">
        <f t="shared" si="23"/>
        <v>832916.8749</v>
      </c>
      <c r="L840" s="117">
        <f>iferror(E840/(VLOOKUP(C840,'SIEMB. CAMAGUI'!$B$2:$C$103,2,FALSE)*N840*I840/1000),"")</f>
        <v>0.911140274</v>
      </c>
      <c r="M840" s="118">
        <f>IFERROR(K840/VLOOKUP(C840,'SIEMB. CAMAGUI'!$B$2:$C$103,2,FALSE),"")</f>
        <v>0.8047506038</v>
      </c>
      <c r="N840" s="23">
        <f t="shared" si="27"/>
        <v>0.8047506038</v>
      </c>
      <c r="O840" s="71">
        <f>IFERROR(N840*VLOOKUP(C840,'SIEMB. CAMAGUI'!$B$2:$D$103,3,FALSE),"")</f>
        <v>118988.125</v>
      </c>
      <c r="P840" s="2">
        <v>2.5</v>
      </c>
      <c r="Q840" s="2">
        <f t="shared" si="21"/>
        <v>7</v>
      </c>
      <c r="R840" s="15">
        <f>IFERROR(LOOKUP(Q840,Masterline!$A$2:$A$34,Masterline!$D$2:$D$34)-(Q840-INT(Q840))*LOOKUP(Q840,Masterline!$A$2:$A$34,Masterline!$E$2:$E$34),"")</f>
        <v>6.348</v>
      </c>
      <c r="S840" s="181">
        <f>IFERROR((Q840)*VLOOKUP(C840,'SIEMB. CAMAGUI'!$B$2:$C$103,2,FALSE)*(N840-0.002222*7)*((J840+R840)/2/100)/1000,"")</f>
        <v>410.3042613</v>
      </c>
      <c r="T840" s="173">
        <f t="shared" si="22"/>
        <v>27.57606533</v>
      </c>
      <c r="U840" s="71">
        <f t="shared" si="25"/>
        <v>3748.125937</v>
      </c>
    </row>
    <row r="841">
      <c r="A841" s="109">
        <v>45950.0</v>
      </c>
      <c r="B841" s="2">
        <v>4.0</v>
      </c>
      <c r="C841" s="2" t="s">
        <v>374</v>
      </c>
      <c r="D841" s="9">
        <v>300.0</v>
      </c>
      <c r="E841" s="9">
        <v>2100.0</v>
      </c>
      <c r="F841" s="2" t="s">
        <v>96</v>
      </c>
      <c r="G841" s="17">
        <f t="array" ref="G841">IFERROR(E841*INDEX(PRECIOS!$B$2:$E$44,MATCH(F841,PRECIOS!$B$2:$B$44,0),4),"")</f>
        <v>2149.56</v>
      </c>
      <c r="H841" s="9">
        <v>26.12</v>
      </c>
      <c r="I841" s="2">
        <f t="shared" si="26"/>
        <v>2.31</v>
      </c>
      <c r="J841" s="15">
        <f>IFERROR(LOOKUP(H841,Masterline!$A$2:$A$34,Masterline!$D$2:$D$34)-(H841-INT(H841))*LOOKUP(H841,Masterline!$A$2:$A$34,Masterline!$E$2:$E$34),"")</f>
        <v>3.06048</v>
      </c>
      <c r="K841" s="28">
        <f t="shared" si="23"/>
        <v>375282.6929</v>
      </c>
      <c r="L841" s="117">
        <f>iferror(E841/(VLOOKUP(C841,'SIEMB. CAMAGUI'!$B$2:$C$103,2,FALSE)*N841*I841/1000),"")</f>
        <v>2.422416291</v>
      </c>
      <c r="M841" s="118">
        <f>IFERROR(K841/VLOOKUP(C841,'SIEMB. CAMAGUI'!$B$2:$C$103,2,FALSE),"")</f>
        <v>0.4633119666</v>
      </c>
      <c r="N841" s="23">
        <f t="shared" si="27"/>
        <v>0.4633119666</v>
      </c>
      <c r="O841" s="71">
        <f>IFERROR(N841*VLOOKUP(C841,'SIEMB. CAMAGUI'!$B$2:$D$103,3,FALSE),"")</f>
        <v>78183.89436</v>
      </c>
      <c r="P841" s="2">
        <v>0.0</v>
      </c>
      <c r="Q841" s="2">
        <f t="shared" si="21"/>
        <v>26.12</v>
      </c>
      <c r="R841" s="15">
        <f>IFERROR(LOOKUP(Q841,Masterline!$A$2:$A$34,Masterline!$D$2:$D$34)-(Q841-INT(Q841))*LOOKUP(Q841,Masterline!$A$2:$A$34,Masterline!$E$2:$E$34),"")</f>
        <v>3.06048</v>
      </c>
      <c r="S841" s="181">
        <f>IFERROR((Q841)*VLOOKUP(C841,'SIEMB. CAMAGUI'!$B$2:$C$103,2,FALSE)*(N841-0.002222*7)*((J841+R841)/2/100)/1000,"")</f>
        <v>289.9286003</v>
      </c>
      <c r="T841" s="173">
        <f t="shared" si="22"/>
        <v>-2.517849924</v>
      </c>
      <c r="U841" s="71">
        <f t="shared" si="25"/>
        <v>9802.38394</v>
      </c>
    </row>
    <row r="842">
      <c r="A842" s="109">
        <v>45950.0</v>
      </c>
      <c r="B842" s="2">
        <v>5.0</v>
      </c>
      <c r="C842" s="2" t="s">
        <v>376</v>
      </c>
      <c r="D842" s="9">
        <v>275.0</v>
      </c>
      <c r="E842" s="9">
        <v>1925.0</v>
      </c>
      <c r="F842" s="2" t="s">
        <v>96</v>
      </c>
      <c r="G842" s="17">
        <f t="array" ref="G842">IFERROR(E842*INDEX(PRECIOS!$B$2:$E$44,MATCH(F842,PRECIOS!$B$2:$B$44,0),4),"")</f>
        <v>1970.43</v>
      </c>
      <c r="H842" s="9">
        <v>26.42</v>
      </c>
      <c r="I842" s="2">
        <f t="shared" si="26"/>
        <v>2.47</v>
      </c>
      <c r="J842" s="15">
        <f>IFERROR(LOOKUP(H842,Masterline!$A$2:$A$34,Masterline!$D$2:$D$34)-(H842-INT(H842))*LOOKUP(H842,Masterline!$A$2:$A$34,Masterline!$E$2:$E$34),"")</f>
        <v>3.03168</v>
      </c>
      <c r="K842" s="28">
        <f t="shared" si="23"/>
        <v>343333.7696</v>
      </c>
      <c r="L842" s="117">
        <f>iferror(E842/(VLOOKUP(C842,'SIEMB. CAMAGUI'!$B$2:$C$103,2,FALSE)*N842*I842/1000),"")</f>
        <v>2.269955057</v>
      </c>
      <c r="M842" s="118">
        <f>IFERROR(K842/VLOOKUP(C842,'SIEMB. CAMAGUI'!$B$2:$C$103,2,FALSE),"")</f>
        <v>0.4768524578</v>
      </c>
      <c r="N842" s="23">
        <f t="shared" si="27"/>
        <v>0.4768524578</v>
      </c>
      <c r="O842" s="71">
        <f>IFERROR(N842*VLOOKUP(C842,'SIEMB. CAMAGUI'!$B$2:$D$103,3,FALSE),"")</f>
        <v>81746.13562</v>
      </c>
      <c r="P842" s="2">
        <v>0.0</v>
      </c>
      <c r="Q842" s="2">
        <f t="shared" si="21"/>
        <v>26.42</v>
      </c>
      <c r="R842" s="15">
        <f>IFERROR(LOOKUP(Q842,Masterline!$A$2:$A$34,Masterline!$D$2:$D$34)-(Q842-INT(Q842))*LOOKUP(Q842,Masterline!$A$2:$A$34,Masterline!$E$2:$E$34),"")</f>
        <v>3.03168</v>
      </c>
      <c r="S842" s="181">
        <f>IFERROR((Q842)*VLOOKUP(C842,'SIEMB. CAMAGUI'!$B$2:$C$103,2,FALSE)*(N842-0.002222*7)*((J842+R842)/2/100)/1000,"")</f>
        <v>266.0300347</v>
      </c>
      <c r="T842" s="173">
        <f t="shared" si="22"/>
        <v>-2.242491325</v>
      </c>
      <c r="U842" s="71">
        <f t="shared" si="25"/>
        <v>9070.878193</v>
      </c>
    </row>
    <row r="843">
      <c r="A843" s="109">
        <v>45957.0</v>
      </c>
      <c r="B843" s="2">
        <v>1.0</v>
      </c>
      <c r="C843" s="2" t="s">
        <v>378</v>
      </c>
      <c r="D843" s="9">
        <v>375.0</v>
      </c>
      <c r="E843" s="9">
        <v>2200.0</v>
      </c>
      <c r="F843" s="2" t="s">
        <v>96</v>
      </c>
      <c r="G843" s="17">
        <f t="array" ref="G843">IFERROR(E843*INDEX(PRECIOS!$B$2:$E$44,MATCH(F843,PRECIOS!$B$2:$B$44,0),4),"")</f>
        <v>2251.92</v>
      </c>
      <c r="H843" s="9">
        <v>8.03</v>
      </c>
      <c r="I843" s="2">
        <f t="shared" si="26"/>
        <v>3.15</v>
      </c>
      <c r="J843" s="15">
        <f>IFERROR(LOOKUP(H843,Masterline!$A$2:$A$34,Masterline!$D$2:$D$34)-(H843-INT(H843))*LOOKUP(H843,Masterline!$A$2:$A$34,Masterline!$E$2:$E$34),"")</f>
        <v>5.59536</v>
      </c>
      <c r="K843" s="28">
        <f t="shared" si="23"/>
        <v>834617.8882</v>
      </c>
      <c r="L843" s="117">
        <f>iferror(E843/(VLOOKUP(C843,'SIEMB. CAMAGUI'!$B$2:$C$103,2,FALSE)*N843*I843/1000),"")</f>
        <v>0.8368053313</v>
      </c>
      <c r="M843" s="118">
        <f>IFERROR(K843/VLOOKUP(C843,'SIEMB. CAMAGUI'!$B$2:$C$103,2,FALSE),"")</f>
        <v>0.7133486224</v>
      </c>
      <c r="N843" s="23">
        <f t="shared" si="27"/>
        <v>0.7133486224</v>
      </c>
      <c r="O843" s="71">
        <f>IFERROR(N843*VLOOKUP(C843,'SIEMB. CAMAGUI'!$B$2:$D$103,3,FALSE),"")</f>
        <v>101906.9461</v>
      </c>
      <c r="P843" s="2">
        <v>3.0</v>
      </c>
      <c r="Q843" s="2">
        <f t="shared" si="21"/>
        <v>11.03</v>
      </c>
      <c r="R843" s="15">
        <f>IFERROR(LOOKUP(Q843,Masterline!$A$2:$A$34,Masterline!$D$2:$D$34)-(Q843-INT(Q843))*LOOKUP(Q843,Masterline!$A$2:$A$34,Masterline!$E$2:$E$34),"")</f>
        <v>4.60224</v>
      </c>
      <c r="S843" s="181">
        <f>IFERROR((Q843)*VLOOKUP(C843,'SIEMB. CAMAGUI'!$B$2:$C$103,2,FALSE)*(N843-0.002222*7)*((J843+R843)/2/100)/1000,"")</f>
        <v>459.1525171</v>
      </c>
      <c r="T843" s="173">
        <f t="shared" si="22"/>
        <v>21.03812928</v>
      </c>
      <c r="U843" s="71">
        <f t="shared" si="25"/>
        <v>6701.981642</v>
      </c>
    </row>
    <row r="844">
      <c r="A844" s="109">
        <v>45957.0</v>
      </c>
      <c r="B844" s="2">
        <v>2.0</v>
      </c>
      <c r="C844" s="2" t="s">
        <v>380</v>
      </c>
      <c r="D844" s="9">
        <v>225.0</v>
      </c>
      <c r="E844" s="9">
        <v>1512.0</v>
      </c>
      <c r="F844" s="2" t="s">
        <v>96</v>
      </c>
      <c r="G844" s="17">
        <f t="array" ref="G844">IFERROR(E844*INDEX(PRECIOS!$B$2:$E$44,MATCH(F844,PRECIOS!$B$2:$B$44,0),4),"")</f>
        <v>1547.6832</v>
      </c>
      <c r="H844" s="9">
        <v>7.85</v>
      </c>
      <c r="I844" s="2">
        <f t="shared" si="26"/>
        <v>3.21</v>
      </c>
      <c r="J844" s="15">
        <f>IFERROR(LOOKUP(H844,Masterline!$A$2:$A$34,Masterline!$D$2:$D$34)-(H844-INT(H844))*LOOKUP(H844,Masterline!$A$2:$A$34,Masterline!$E$2:$E$34),"")</f>
        <v>5.8176</v>
      </c>
      <c r="K844" s="28">
        <f t="shared" si="23"/>
        <v>492684.6188</v>
      </c>
      <c r="L844" s="117">
        <f>iferror(E844/(VLOOKUP(C844,'SIEMB. CAMAGUI'!$B$2:$C$103,2,FALSE)*N844*I844/1000),"")</f>
        <v>0.9560437234</v>
      </c>
      <c r="M844" s="118">
        <f>IFERROR(K844/VLOOKUP(C844,'SIEMB. CAMAGUI'!$B$2:$C$103,2,FALSE),"")</f>
        <v>0.5762393202</v>
      </c>
      <c r="N844" s="23">
        <f t="shared" si="27"/>
        <v>0.5762393202</v>
      </c>
      <c r="O844" s="71">
        <f>IFERROR(N844*VLOOKUP(C844,'SIEMB. CAMAGUI'!$B$2:$D$103,3,FALSE),"")</f>
        <v>82114.10313</v>
      </c>
      <c r="P844" s="2">
        <v>3.0</v>
      </c>
      <c r="Q844" s="2">
        <f t="shared" si="21"/>
        <v>10.85</v>
      </c>
      <c r="R844" s="15">
        <f>IFERROR(LOOKUP(Q844,Masterline!$A$2:$A$34,Masterline!$D$2:$D$34)-(Q844-INT(Q844))*LOOKUP(Q844,Masterline!$A$2:$A$34,Masterline!$E$2:$E$34),"")</f>
        <v>4.6524</v>
      </c>
      <c r="S844" s="181">
        <f>IFERROR((Q844)*VLOOKUP(C844,'SIEMB. CAMAGUI'!$B$2:$C$103,2,FALSE)*(N844-0.002222*7)*((J844+R844)/2/100)/1000,"")</f>
        <v>272.2900204</v>
      </c>
      <c r="T844" s="173">
        <f t="shared" si="22"/>
        <v>11.82250511</v>
      </c>
      <c r="U844" s="71">
        <f t="shared" si="25"/>
        <v>3867.574257</v>
      </c>
    </row>
    <row r="845">
      <c r="A845" s="109">
        <v>45957.0</v>
      </c>
      <c r="B845" s="2">
        <v>3.0</v>
      </c>
      <c r="C845" s="2" t="s">
        <v>381</v>
      </c>
      <c r="D845" s="9">
        <v>325.0</v>
      </c>
      <c r="E845" s="9">
        <v>2075.0</v>
      </c>
      <c r="F845" s="2" t="s">
        <v>96</v>
      </c>
      <c r="G845" s="17">
        <f t="array" ref="G845">IFERROR(E845*INDEX(PRECIOS!$B$2:$E$44,MATCH(F845,PRECIOS!$B$2:$B$44,0),4),"")</f>
        <v>2123.97</v>
      </c>
      <c r="H845" s="9">
        <v>7.22</v>
      </c>
      <c r="I845" s="2">
        <f t="shared" si="26"/>
        <v>2.72</v>
      </c>
      <c r="J845" s="15">
        <f>IFERROR(LOOKUP(H845,Masterline!$A$2:$A$34,Masterline!$D$2:$D$34)-(H845-INT(H845))*LOOKUP(H845,Masterline!$A$2:$A$34,Masterline!$E$2:$E$34),"")</f>
        <v>6.21072</v>
      </c>
      <c r="K845" s="28">
        <f t="shared" si="23"/>
        <v>724776.6831</v>
      </c>
      <c r="L845" s="117">
        <f>iferror(E845/(VLOOKUP(C845,'SIEMB. CAMAGUI'!$B$2:$C$103,2,FALSE)*N845*I845/1000),"")</f>
        <v>1.052555449</v>
      </c>
      <c r="M845" s="118">
        <f>IFERROR(K845/VLOOKUP(C845,'SIEMB. CAMAGUI'!$B$2:$C$103,2,FALSE),"")</f>
        <v>0.7002673267</v>
      </c>
      <c r="N845" s="23">
        <f t="shared" si="27"/>
        <v>0.7002673267</v>
      </c>
      <c r="O845" s="71">
        <f>IFERROR(N845*VLOOKUP(C845,'SIEMB. CAMAGUI'!$B$2:$D$103,3,FALSE),"")</f>
        <v>103539.5262</v>
      </c>
      <c r="P845" s="2">
        <v>3.0</v>
      </c>
      <c r="Q845" s="2">
        <f t="shared" si="21"/>
        <v>10.22</v>
      </c>
      <c r="R845" s="15">
        <f>IFERROR(LOOKUP(Q845,Masterline!$A$2:$A$34,Masterline!$D$2:$D$34)-(Q845-INT(Q845))*LOOKUP(Q845,Masterline!$A$2:$A$34,Masterline!$E$2:$E$34),"")</f>
        <v>4.78848</v>
      </c>
      <c r="S845" s="181">
        <f>IFERROR((Q845)*VLOOKUP(C845,'SIEMB. CAMAGUI'!$B$2:$C$103,2,FALSE)*(N845-0.002222*7)*((J845+R845)/2/100)/1000,"")</f>
        <v>398.3190978</v>
      </c>
      <c r="T845" s="173">
        <f t="shared" si="22"/>
        <v>18.32977445</v>
      </c>
      <c r="U845" s="71">
        <f t="shared" si="25"/>
        <v>5232.887652</v>
      </c>
    </row>
    <row r="846">
      <c r="A846" s="109">
        <v>45957.0</v>
      </c>
      <c r="B846" s="2">
        <v>4.0</v>
      </c>
      <c r="C846" s="2" t="s">
        <v>374</v>
      </c>
      <c r="E846" s="9">
        <v>750.0</v>
      </c>
      <c r="F846" s="2" t="s">
        <v>96</v>
      </c>
      <c r="G846" s="17">
        <f t="array" ref="G846">IFERROR(E846*INDEX(PRECIOS!$B$2:$E$44,MATCH(F846,PRECIOS!$B$2:$B$44,0),4),"")</f>
        <v>767.7</v>
      </c>
      <c r="I846" s="2">
        <f t="shared" si="26"/>
        <v>-26.12</v>
      </c>
      <c r="J846" s="15" t="str">
        <f>IFERROR(LOOKUP(H846,Masterline!$A$2:$A$34,Masterline!$D$2:$D$34)-(H846-INT(H846))*LOOKUP(H846,Masterline!$A$2:$A$34,Masterline!$E$2:$E$34),"")</f>
        <v/>
      </c>
      <c r="K846" s="28" t="str">
        <f t="shared" si="23"/>
        <v/>
      </c>
      <c r="L846" s="117" t="str">
        <f>iferror(E846/(VLOOKUP(C846,'SIEMB. CAMAGUI'!$B$2:$C$103,2,FALSE)*N846*I846/1000),"")</f>
        <v/>
      </c>
      <c r="M846" s="118">
        <f>IFERROR(K846/VLOOKUP(C846,'SIEMB. CAMAGUI'!$B$2:$C$103,2,FALSE),"")</f>
        <v>0</v>
      </c>
      <c r="N846" s="23">
        <f t="shared" si="27"/>
        <v>0</v>
      </c>
      <c r="O846" s="71">
        <f>IFERROR(N846*VLOOKUP(C846,'SIEMB. CAMAGUI'!$B$2:$D$103,3,FALSE),"")</f>
        <v>0</v>
      </c>
      <c r="P846" s="2">
        <v>0.0</v>
      </c>
      <c r="Q846" s="2">
        <f t="shared" si="21"/>
        <v>0</v>
      </c>
      <c r="R846" s="15" t="str">
        <f>IFERROR(LOOKUP(Q846,Masterline!$A$2:$A$34,Masterline!$D$2:$D$34)-(Q846-INT(Q846))*LOOKUP(Q846,Masterline!$A$2:$A$34,Masterline!$E$2:$E$34),"")</f>
        <v/>
      </c>
      <c r="S846" s="181">
        <f>IFERROR((Q846)*VLOOKUP(C846,'SIEMB. CAMAGUI'!$B$2:$C$103,2,FALSE)*(N846-0.002222*7)*((J846+R846)/2/100)/1000,"")</f>
        <v>0</v>
      </c>
      <c r="T846" s="173">
        <f t="shared" si="22"/>
        <v>0</v>
      </c>
      <c r="U846" s="71">
        <f t="shared" si="25"/>
        <v>0</v>
      </c>
    </row>
    <row r="847">
      <c r="A847" s="109">
        <v>45957.0</v>
      </c>
      <c r="B847" s="2">
        <v>5.0</v>
      </c>
      <c r="C847" s="2" t="s">
        <v>376</v>
      </c>
      <c r="E847" s="9">
        <v>400.0</v>
      </c>
      <c r="F847" s="2" t="s">
        <v>96</v>
      </c>
      <c r="G847" s="17">
        <f t="array" ref="G847">IFERROR(E847*INDEX(PRECIOS!$B$2:$E$44,MATCH(F847,PRECIOS!$B$2:$B$44,0),4),"")</f>
        <v>409.44</v>
      </c>
      <c r="I847" s="2">
        <f t="shared" si="26"/>
        <v>-26.42</v>
      </c>
      <c r="J847" s="15" t="str">
        <f>IFERROR(LOOKUP(H847,Masterline!$A$2:$A$34,Masterline!$D$2:$D$34)-(H847-INT(H847))*LOOKUP(H847,Masterline!$A$2:$A$34,Masterline!$E$2:$E$34),"")</f>
        <v/>
      </c>
      <c r="K847" s="28" t="str">
        <f t="shared" si="23"/>
        <v/>
      </c>
      <c r="L847" s="117" t="str">
        <f>iferror(E847/(VLOOKUP(C847,'SIEMB. CAMAGUI'!$B$2:$C$103,2,FALSE)*N847*I847/1000),"")</f>
        <v/>
      </c>
      <c r="M847" s="118">
        <f>IFERROR(K847/VLOOKUP(C847,'SIEMB. CAMAGUI'!$B$2:$C$103,2,FALSE),"")</f>
        <v>0</v>
      </c>
      <c r="N847" s="23">
        <f t="shared" si="27"/>
        <v>0</v>
      </c>
      <c r="O847" s="71">
        <f>IFERROR(N847*VLOOKUP(C847,'SIEMB. CAMAGUI'!$B$2:$D$103,3,FALSE),"")</f>
        <v>0</v>
      </c>
      <c r="P847" s="2">
        <v>0.0</v>
      </c>
      <c r="Q847" s="2">
        <f t="shared" si="21"/>
        <v>0</v>
      </c>
      <c r="R847" s="15" t="str">
        <f>IFERROR(LOOKUP(Q847,Masterline!$A$2:$A$34,Masterline!$D$2:$D$34)-(Q847-INT(Q847))*LOOKUP(Q847,Masterline!$A$2:$A$34,Masterline!$E$2:$E$34),"")</f>
        <v/>
      </c>
      <c r="S847" s="181">
        <f>IFERROR((Q847)*VLOOKUP(C847,'SIEMB. CAMAGUI'!$B$2:$C$103,2,FALSE)*(N847-0.002222*7)*((J847+R847)/2/100)/1000,"")</f>
        <v>0</v>
      </c>
      <c r="T847" s="173">
        <f t="shared" si="22"/>
        <v>0</v>
      </c>
      <c r="U847" s="71">
        <f t="shared" si="25"/>
        <v>0</v>
      </c>
    </row>
    <row r="848">
      <c r="A848" s="109">
        <v>45964.0</v>
      </c>
      <c r="B848" s="2">
        <v>1.0</v>
      </c>
      <c r="C848" s="2" t="s">
        <v>378</v>
      </c>
      <c r="D848" s="9">
        <v>425.0</v>
      </c>
      <c r="E848" s="9">
        <v>2725.0</v>
      </c>
      <c r="F848" s="2" t="s">
        <v>96</v>
      </c>
      <c r="G848" s="17">
        <f t="array" ref="G848">IFERROR(E848*INDEX(PRECIOS!$B$2:$E$44,MATCH(F848,PRECIOS!$B$2:$B$44,0),4),"")</f>
        <v>2789.31</v>
      </c>
      <c r="H848" s="9">
        <v>12.2</v>
      </c>
      <c r="I848" s="2">
        <f t="shared" si="26"/>
        <v>4.17</v>
      </c>
      <c r="J848" s="15">
        <f>IFERROR(LOOKUP(H848,Masterline!$A$2:$A$34,Masterline!$D$2:$D$34)-(H848-INT(H848))*LOOKUP(H848,Masterline!$A$2:$A$34,Masterline!$E$2:$E$34),"")</f>
        <v>4.3752</v>
      </c>
      <c r="K848" s="28">
        <f t="shared" si="23"/>
        <v>796216.5289</v>
      </c>
      <c r="L848" s="117">
        <f>iferror(E848/(VLOOKUP(C848,'SIEMB. CAMAGUI'!$B$2:$C$103,2,FALSE)*N848*I848/1000),"")</f>
        <v>0.8207280237</v>
      </c>
      <c r="M848" s="118">
        <f>IFERROR(K848/VLOOKUP(C848,'SIEMB. CAMAGUI'!$B$2:$C$103,2,FALSE),"")</f>
        <v>0.6805269478</v>
      </c>
      <c r="N848" s="23">
        <f t="shared" si="27"/>
        <v>0.6805269478</v>
      </c>
      <c r="O848" s="71">
        <f>IFERROR(N848*VLOOKUP(C848,'SIEMB. CAMAGUI'!$B$2:$D$103,3,FALSE),"")</f>
        <v>97218.1354</v>
      </c>
      <c r="P848" s="2">
        <v>3.5</v>
      </c>
      <c r="Q848" s="2">
        <f t="shared" si="21"/>
        <v>15.7</v>
      </c>
      <c r="R848" s="15">
        <f>IFERROR(LOOKUP(Q848,Masterline!$A$2:$A$34,Masterline!$D$2:$D$34)-(Q848-INT(Q848))*LOOKUP(Q848,Masterline!$A$2:$A$34,Masterline!$E$2:$E$34),"")</f>
        <v>3.84</v>
      </c>
      <c r="S848" s="181">
        <f>IFERROR((Q848)*VLOOKUP(C848,'SIEMB. CAMAGUI'!$B$2:$C$103,2,FALSE)*(N848-0.002222*7)*((J848+R848)/2/100)/1000,"")</f>
        <v>501.7387427</v>
      </c>
      <c r="T848" s="173">
        <f t="shared" si="22"/>
        <v>19.18468568</v>
      </c>
      <c r="U848" s="71">
        <f t="shared" si="25"/>
        <v>9713.841653</v>
      </c>
    </row>
    <row r="849">
      <c r="A849" s="109">
        <v>45964.0</v>
      </c>
      <c r="B849" s="2">
        <v>2.0</v>
      </c>
      <c r="C849" s="2" t="s">
        <v>380</v>
      </c>
      <c r="D849" s="9">
        <v>300.0</v>
      </c>
      <c r="E849" s="9">
        <v>1837.0</v>
      </c>
      <c r="F849" s="2" t="s">
        <v>96</v>
      </c>
      <c r="G849" s="17">
        <f t="array" ref="G849">IFERROR(E849*INDEX(PRECIOS!$B$2:$E$44,MATCH(F849,PRECIOS!$B$2:$B$44,0),4),"")</f>
        <v>1880.3532</v>
      </c>
      <c r="H849" s="9">
        <v>11.19</v>
      </c>
      <c r="I849" s="2">
        <f t="shared" si="26"/>
        <v>3.34</v>
      </c>
      <c r="J849" s="15">
        <f>IFERROR(LOOKUP(H849,Masterline!$A$2:$A$34,Masterline!$D$2:$D$34)-(H849-INT(H849))*LOOKUP(H849,Masterline!$A$2:$A$34,Masterline!$E$2:$E$34),"")</f>
        <v>4.57152</v>
      </c>
      <c r="K849" s="28">
        <f t="shared" si="23"/>
        <v>586449.397</v>
      </c>
      <c r="L849" s="117">
        <f>iferror(E849/(VLOOKUP(C849,'SIEMB. CAMAGUI'!$B$2:$C$103,2,FALSE)*N849*I849/1000),"")</f>
        <v>0.937847328</v>
      </c>
      <c r="M849" s="118">
        <f>IFERROR(K849/VLOOKUP(C849,'SIEMB. CAMAGUI'!$B$2:$C$103,2,FALSE),"")</f>
        <v>0.6859057275</v>
      </c>
      <c r="N849" s="23">
        <f t="shared" si="27"/>
        <v>0.6859057275</v>
      </c>
      <c r="O849" s="71">
        <f>IFERROR(N849*VLOOKUP(C849,'SIEMB. CAMAGUI'!$B$2:$D$103,3,FALSE),"")</f>
        <v>97741.56617</v>
      </c>
      <c r="P849" s="2">
        <v>3.0</v>
      </c>
      <c r="Q849" s="2">
        <f t="shared" si="21"/>
        <v>14.19</v>
      </c>
      <c r="R849" s="15">
        <f>IFERROR(LOOKUP(Q849,Masterline!$A$2:$A$34,Masterline!$D$2:$D$34)-(Q849-INT(Q849))*LOOKUP(Q849,Masterline!$A$2:$A$34,Masterline!$E$2:$E$34),"")</f>
        <v>4.05264</v>
      </c>
      <c r="S849" s="181">
        <f>IFERROR((Q849)*VLOOKUP(C849,'SIEMB. CAMAGUI'!$B$2:$C$103,2,FALSE)*(N849-0.002222*7)*((J849+R849)/2/100)/1000,"")</f>
        <v>350.7018466</v>
      </c>
      <c r="T849" s="173">
        <f t="shared" si="22"/>
        <v>12.67546164</v>
      </c>
      <c r="U849" s="71">
        <f t="shared" si="25"/>
        <v>6562.368753</v>
      </c>
    </row>
    <row r="850">
      <c r="A850" s="109">
        <v>45964.0</v>
      </c>
      <c r="B850" s="2">
        <v>3.0</v>
      </c>
      <c r="C850" s="2" t="s">
        <v>381</v>
      </c>
      <c r="D850" s="9">
        <v>450.0</v>
      </c>
      <c r="E850" s="9">
        <v>2750.0</v>
      </c>
      <c r="F850" s="2" t="s">
        <v>96</v>
      </c>
      <c r="G850" s="17">
        <f t="array" ref="G850">IFERROR(E850*INDEX(PRECIOS!$B$2:$E$44,MATCH(F850,PRECIOS!$B$2:$B$44,0),4),"")</f>
        <v>2814.9</v>
      </c>
      <c r="H850" s="9">
        <v>9.84</v>
      </c>
      <c r="I850" s="2">
        <f t="shared" si="26"/>
        <v>2.62</v>
      </c>
      <c r="J850" s="15">
        <f>IFERROR(LOOKUP(H850,Masterline!$A$2:$A$34,Masterline!$D$2:$D$34)-(H850-INT(H850))*LOOKUP(H850,Masterline!$A$2:$A$34,Masterline!$E$2:$E$34),"")</f>
        <v>5.06208</v>
      </c>
      <c r="K850" s="28">
        <f t="shared" si="23"/>
        <v>903417.3169</v>
      </c>
      <c r="L850" s="117">
        <f>iferror(E850/(VLOOKUP(C850,'SIEMB. CAMAGUI'!$B$2:$C$103,2,FALSE)*N850*I850/1000),"")</f>
        <v>1.161831084</v>
      </c>
      <c r="M850" s="118">
        <f>IFERROR(K850/VLOOKUP(C850,'SIEMB. CAMAGUI'!$B$2:$C$103,2,FALSE),"")</f>
        <v>0.8728669729</v>
      </c>
      <c r="N850" s="23">
        <f t="shared" si="27"/>
        <v>0.8728669729</v>
      </c>
      <c r="O850" s="71">
        <f>IFERROR(N850*VLOOKUP(C850,'SIEMB. CAMAGUI'!$B$2:$D$103,3,FALSE),"")</f>
        <v>129059.6167</v>
      </c>
      <c r="P850" s="2">
        <v>3.0</v>
      </c>
      <c r="Q850" s="2">
        <f t="shared" si="21"/>
        <v>12.84</v>
      </c>
      <c r="R850" s="15">
        <f>IFERROR(LOOKUP(Q850,Masterline!$A$2:$A$34,Masterline!$D$2:$D$34)-(Q850-INT(Q850))*LOOKUP(Q850,Masterline!$A$2:$A$34,Masterline!$E$2:$E$34),"")</f>
        <v>4.28304</v>
      </c>
      <c r="S850" s="181">
        <f>IFERROR((Q850)*VLOOKUP(C850,'SIEMB. CAMAGUI'!$B$2:$C$103,2,FALSE)*(N850-0.002222*7)*((J850+R850)/2/100)/1000,"")</f>
        <v>532.3529388</v>
      </c>
      <c r="T850" s="173">
        <f t="shared" si="22"/>
        <v>20.5882347</v>
      </c>
      <c r="U850" s="71">
        <f t="shared" si="25"/>
        <v>8889.626399</v>
      </c>
    </row>
    <row r="851">
      <c r="A851" s="109">
        <v>45964.0</v>
      </c>
      <c r="B851" s="2">
        <v>4.0</v>
      </c>
      <c r="C851" s="2" t="s">
        <v>382</v>
      </c>
      <c r="E851" s="9">
        <v>0.0</v>
      </c>
      <c r="F851" s="2" t="s">
        <v>84</v>
      </c>
      <c r="G851" s="17">
        <f t="array" ref="G851">IFERROR(E851*INDEX(PRECIOS!$B$2:$E$44,MATCH(F851,PRECIOS!$B$2:$B$44,0),4),"")</f>
        <v>0</v>
      </c>
      <c r="H851" s="9">
        <v>0.42</v>
      </c>
      <c r="I851" s="2">
        <f t="shared" si="26"/>
        <v>0</v>
      </c>
      <c r="J851" s="15">
        <f>IFERROR(LOOKUP(H851,Masterline!$A$2:$A$34,Masterline!$D$2:$D$34)-(H851-INT(H851))*LOOKUP(H851,Masterline!$A$2:$A$34,Masterline!$E$2:$E$34),"")</f>
        <v>21.52032</v>
      </c>
      <c r="K851" s="28">
        <f t="shared" si="23"/>
        <v>0</v>
      </c>
      <c r="L851" s="117" t="str">
        <f>iferror(E851/(VLOOKUP(C851,'SIEMB. CAMAGUI'!$B$2:$C$103,2,FALSE)*N851*I851/1000),"")</f>
        <v/>
      </c>
      <c r="M851" s="118">
        <f>IFERROR(K851/VLOOKUP(C851,'SIEMB. CAMAGUI'!$B$2:$C$103,2,FALSE),"")</f>
        <v>0</v>
      </c>
      <c r="N851" s="23">
        <f t="shared" si="27"/>
        <v>0</v>
      </c>
      <c r="O851" s="71">
        <f>IFERROR(N851*VLOOKUP(C851,'SIEMB. CAMAGUI'!$B$2:$D$103,3,FALSE),"")</f>
        <v>0</v>
      </c>
      <c r="P851" s="2">
        <v>1.5</v>
      </c>
      <c r="Q851" s="2">
        <f t="shared" si="21"/>
        <v>1.92</v>
      </c>
      <c r="R851" s="15">
        <f>IFERROR(LOOKUP(Q851,Masterline!$A$2:$A$34,Masterline!$D$2:$D$34)-(Q851-INT(Q851))*LOOKUP(Q851,Masterline!$A$2:$A$34,Masterline!$E$2:$E$34),"")</f>
        <v>12.38976</v>
      </c>
      <c r="S851" s="181">
        <f>IFERROR((Q851)*VLOOKUP(C851,'SIEMB. CAMAGUI'!$B$2:$C$103,2,FALSE)*(N851-0.002222*7)*((J851+R851)/2/100)/1000,"")</f>
        <v>-4.202621078</v>
      </c>
      <c r="T851" s="173">
        <f t="shared" si="22"/>
        <v>-1.05065527</v>
      </c>
      <c r="U851" s="71">
        <f t="shared" si="25"/>
        <v>0</v>
      </c>
    </row>
    <row r="852">
      <c r="A852" s="109">
        <v>45964.0</v>
      </c>
      <c r="B852" s="2">
        <v>5.0</v>
      </c>
      <c r="C852" s="2" t="s">
        <v>384</v>
      </c>
      <c r="E852" s="9">
        <v>0.0</v>
      </c>
      <c r="F852" s="2" t="s">
        <v>84</v>
      </c>
      <c r="G852" s="17">
        <f t="array" ref="G852">IFERROR(E852*INDEX(PRECIOS!$B$2:$E$44,MATCH(F852,PRECIOS!$B$2:$B$44,0),4),"")</f>
        <v>0</v>
      </c>
      <c r="H852" s="9">
        <v>0.45</v>
      </c>
      <c r="I852" s="2">
        <f t="shared" si="26"/>
        <v>0</v>
      </c>
      <c r="J852" s="15">
        <f>IFERROR(LOOKUP(H852,Masterline!$A$2:$A$34,Masterline!$D$2:$D$34)-(H852-INT(H852))*LOOKUP(H852,Masterline!$A$2:$A$34,Masterline!$E$2:$E$34),"")</f>
        <v>21.3612</v>
      </c>
      <c r="K852" s="28">
        <f t="shared" si="23"/>
        <v>0</v>
      </c>
      <c r="L852" s="117" t="str">
        <f>iferror(E852/(VLOOKUP(C852,'SIEMB. CAMAGUI'!$B$2:$C$103,2,FALSE)*N852*I852/1000),"")</f>
        <v/>
      </c>
      <c r="M852" s="118">
        <f>IFERROR(K852/VLOOKUP(C852,'SIEMB. CAMAGUI'!$B$2:$C$103,2,FALSE),"")</f>
        <v>0</v>
      </c>
      <c r="N852" s="23">
        <f t="shared" si="27"/>
        <v>0</v>
      </c>
      <c r="O852" s="71">
        <f>IFERROR(N852*VLOOKUP(C852,'SIEMB. CAMAGUI'!$B$2:$D$103,3,FALSE),"")</f>
        <v>0</v>
      </c>
      <c r="P852" s="2">
        <v>1.5</v>
      </c>
      <c r="Q852" s="2">
        <f t="shared" si="21"/>
        <v>1.95</v>
      </c>
      <c r="R852" s="15">
        <f>IFERROR(LOOKUP(Q852,Masterline!$A$2:$A$34,Masterline!$D$2:$D$34)-(Q852-INT(Q852))*LOOKUP(Q852,Masterline!$A$2:$A$34,Masterline!$E$2:$E$34),"")</f>
        <v>12.3336</v>
      </c>
      <c r="S852" s="181">
        <f>IFERROR((Q852)*VLOOKUP(C852,'SIEMB. CAMAGUI'!$B$2:$C$103,2,FALSE)*(N852-0.002222*7)*((J852+R852)/2/100)/1000,"")</f>
        <v>-3.781301552</v>
      </c>
      <c r="T852" s="173">
        <f t="shared" si="22"/>
        <v>-0.945325388</v>
      </c>
      <c r="U852" s="71">
        <f t="shared" si="25"/>
        <v>0</v>
      </c>
    </row>
    <row r="853">
      <c r="A853" s="109">
        <v>45964.0</v>
      </c>
      <c r="B853" s="2">
        <v>6.0</v>
      </c>
      <c r="C853" s="2" t="s">
        <v>385</v>
      </c>
      <c r="E853" s="9">
        <v>0.0</v>
      </c>
      <c r="F853" s="2" t="s">
        <v>84</v>
      </c>
      <c r="G853" s="17">
        <f t="array" ref="G853">IFERROR(E853*INDEX(PRECIOS!$B$2:$E$44,MATCH(F853,PRECIOS!$B$2:$B$44,0),4),"")</f>
        <v>0</v>
      </c>
      <c r="H853" s="9">
        <v>0.42</v>
      </c>
      <c r="I853" s="2">
        <f t="shared" si="26"/>
        <v>0</v>
      </c>
      <c r="J853" s="15">
        <f>IFERROR(LOOKUP(H853,Masterline!$A$2:$A$34,Masterline!$D$2:$D$34)-(H853-INT(H853))*LOOKUP(H853,Masterline!$A$2:$A$34,Masterline!$E$2:$E$34),"")</f>
        <v>21.52032</v>
      </c>
      <c r="K853" s="28">
        <f t="shared" si="23"/>
        <v>0</v>
      </c>
      <c r="L853" s="117" t="str">
        <f>iferror(E853/(VLOOKUP(C853,'SIEMB. CAMAGUI'!$B$2:$C$103,2,FALSE)*N853*I853/1000),"")</f>
        <v/>
      </c>
      <c r="M853" s="118">
        <f>IFERROR(K853/VLOOKUP(C853,'SIEMB. CAMAGUI'!$B$2:$C$103,2,FALSE),"")</f>
        <v>0</v>
      </c>
      <c r="N853" s="23">
        <f t="shared" si="27"/>
        <v>0</v>
      </c>
      <c r="O853" s="71">
        <f>IFERROR(N853*VLOOKUP(C853,'SIEMB. CAMAGUI'!$B$2:$D$103,3,FALSE),"")</f>
        <v>0</v>
      </c>
      <c r="P853" s="2">
        <v>1.5</v>
      </c>
      <c r="Q853" s="2">
        <f t="shared" si="21"/>
        <v>1.92</v>
      </c>
      <c r="R853" s="15">
        <f>IFERROR(LOOKUP(Q853,Masterline!$A$2:$A$34,Masterline!$D$2:$D$34)-(Q853-INT(Q853))*LOOKUP(Q853,Masterline!$A$2:$A$34,Masterline!$E$2:$E$34),"")</f>
        <v>12.38976</v>
      </c>
      <c r="S853" s="181">
        <f>IFERROR((Q853)*VLOOKUP(C853,'SIEMB. CAMAGUI'!$B$2:$C$103,2,FALSE)*(N853-0.002222*7)*((J853+R853)/2/100)/1000,"")</f>
        <v>-6.076078667</v>
      </c>
      <c r="T853" s="173">
        <f t="shared" si="22"/>
        <v>-1.519019667</v>
      </c>
      <c r="U853" s="71">
        <f t="shared" si="25"/>
        <v>0</v>
      </c>
    </row>
    <row r="854">
      <c r="A854" s="109">
        <v>45971.0</v>
      </c>
      <c r="B854" s="2">
        <v>1.0</v>
      </c>
      <c r="C854" s="2" t="s">
        <v>378</v>
      </c>
      <c r="D854" s="9">
        <v>475.0</v>
      </c>
      <c r="E854" s="9">
        <v>3200.0</v>
      </c>
      <c r="F854" s="2" t="s">
        <v>96</v>
      </c>
      <c r="G854" s="17">
        <f t="array" ref="G854">IFERROR(E854*INDEX(PRECIOS!$B$2:$E$44,MATCH(F854,PRECIOS!$B$2:$B$44,0),4),"")</f>
        <v>3275.52</v>
      </c>
      <c r="H854" s="9">
        <v>15.92</v>
      </c>
      <c r="I854" s="2">
        <f t="shared" si="26"/>
        <v>3.72</v>
      </c>
      <c r="J854" s="15">
        <f>IFERROR(LOOKUP(H854,Masterline!$A$2:$A$34,Masterline!$D$2:$D$34)-(H854-INT(H854))*LOOKUP(H854,Masterline!$A$2:$A$34,Masterline!$E$2:$E$34),"")</f>
        <v>3.8136</v>
      </c>
      <c r="K854" s="28">
        <f t="shared" si="23"/>
        <v>782375.7976</v>
      </c>
      <c r="L854" s="117">
        <f>iferror(E854/(VLOOKUP(C854,'SIEMB. CAMAGUI'!$B$2:$C$103,2,FALSE)*N854*I854/1000),"")</f>
        <v>1.225377569</v>
      </c>
      <c r="M854" s="118">
        <f>IFERROR(K854/VLOOKUP(C854,'SIEMB. CAMAGUI'!$B$2:$C$103,2,FALSE),"")</f>
        <v>0.6686972629</v>
      </c>
      <c r="N854" s="23">
        <v>0.6</v>
      </c>
      <c r="O854" s="71">
        <f>IFERROR(N854*VLOOKUP(C854,'SIEMB. CAMAGUI'!$B$2:$D$103,3,FALSE),"")</f>
        <v>85714.28571</v>
      </c>
      <c r="P854" s="2">
        <v>3.5</v>
      </c>
      <c r="Q854" s="2">
        <f t="shared" si="21"/>
        <v>19.42</v>
      </c>
      <c r="R854" s="15">
        <f>IFERROR(LOOKUP(Q854,Masterline!$A$2:$A$34,Masterline!$D$2:$D$34)-(Q854-INT(Q854))*LOOKUP(Q854,Masterline!$A$2:$A$34,Masterline!$E$2:$E$34),"")</f>
        <v>3.36768</v>
      </c>
      <c r="S854" s="181">
        <f>IFERROR((Q854)*VLOOKUP(C854,'SIEMB. CAMAGUI'!$B$2:$C$103,2,FALSE)*(N854-0.002222*7)*((J854+R854)/2/100)/1000,"")</f>
        <v>476.8165736</v>
      </c>
      <c r="T854" s="173">
        <f t="shared" si="22"/>
        <v>0.4541434061</v>
      </c>
      <c r="U854" s="71">
        <f t="shared" si="25"/>
        <v>12455.4227</v>
      </c>
    </row>
    <row r="855">
      <c r="A855" s="109">
        <v>45971.0</v>
      </c>
      <c r="B855" s="2">
        <v>2.0</v>
      </c>
      <c r="C855" s="2" t="s">
        <v>380</v>
      </c>
      <c r="D855" s="9">
        <v>325.0</v>
      </c>
      <c r="E855" s="9">
        <v>2300.0</v>
      </c>
      <c r="F855" s="2" t="s">
        <v>96</v>
      </c>
      <c r="G855" s="17">
        <f t="array" ref="G855">IFERROR(E855*INDEX(PRECIOS!$B$2:$E$44,MATCH(F855,PRECIOS!$B$2:$B$44,0),4),"")</f>
        <v>2354.28</v>
      </c>
      <c r="H855" s="9">
        <v>13.98</v>
      </c>
      <c r="I855" s="2">
        <f t="shared" si="26"/>
        <v>2.79</v>
      </c>
      <c r="J855" s="15">
        <f>IFERROR(LOOKUP(H855,Masterline!$A$2:$A$34,Masterline!$D$2:$D$34)-(H855-INT(H855))*LOOKUP(H855,Masterline!$A$2:$A$34,Masterline!$E$2:$E$34),"")</f>
        <v>4.09512</v>
      </c>
      <c r="K855" s="28">
        <f t="shared" si="23"/>
        <v>567687.7948</v>
      </c>
      <c r="L855" s="117">
        <f>iferror(E855/(VLOOKUP(C855,'SIEMB. CAMAGUI'!$B$2:$C$103,2,FALSE)*N855*I855/1000),"")</f>
        <v>1.606964444</v>
      </c>
      <c r="M855" s="118">
        <f>IFERROR(K855/VLOOKUP(C855,'SIEMB. CAMAGUI'!$B$2:$C$103,2,FALSE),"")</f>
        <v>0.6639623331</v>
      </c>
      <c r="N855" s="23">
        <v>0.6</v>
      </c>
      <c r="O855" s="71">
        <f>IFERROR(N855*VLOOKUP(C855,'SIEMB. CAMAGUI'!$B$2:$D$103,3,FALSE),"")</f>
        <v>85500</v>
      </c>
      <c r="P855" s="2">
        <v>3.0</v>
      </c>
      <c r="Q855" s="2">
        <f t="shared" si="21"/>
        <v>16.98</v>
      </c>
      <c r="R855" s="15">
        <f>IFERROR(LOOKUP(Q855,Masterline!$A$2:$A$34,Masterline!$D$2:$D$34)-(Q855-INT(Q855))*LOOKUP(Q855,Masterline!$A$2:$A$34,Masterline!$E$2:$E$34),"")</f>
        <v>3.66264</v>
      </c>
      <c r="S855" s="181">
        <f>IFERROR((Q855)*VLOOKUP(C855,'SIEMB. CAMAGUI'!$B$2:$C$103,2,FALSE)*(N855-0.002222*7)*((J855+R855)/2/100)/1000,"")</f>
        <v>329.1201978</v>
      </c>
      <c r="T855" s="173">
        <f t="shared" si="22"/>
        <v>1.030049459</v>
      </c>
      <c r="U855" s="71">
        <f t="shared" si="25"/>
        <v>7936.275372</v>
      </c>
    </row>
    <row r="856">
      <c r="A856" s="109">
        <v>45971.0</v>
      </c>
      <c r="B856" s="2">
        <v>3.0</v>
      </c>
      <c r="C856" s="2" t="s">
        <v>381</v>
      </c>
      <c r="D856" s="9">
        <v>500.0</v>
      </c>
      <c r="E856" s="9">
        <v>3475.0</v>
      </c>
      <c r="F856" s="2" t="s">
        <v>96</v>
      </c>
      <c r="G856" s="17">
        <f t="array" ref="G856">IFERROR(E856*INDEX(PRECIOS!$B$2:$E$44,MATCH(F856,PRECIOS!$B$2:$B$44,0),4),"")</f>
        <v>3557.01</v>
      </c>
      <c r="H856" s="9">
        <v>13.3</v>
      </c>
      <c r="I856" s="2">
        <f t="shared" si="26"/>
        <v>3.46</v>
      </c>
      <c r="J856" s="15">
        <f>IFERROR(LOOKUP(H856,Masterline!$A$2:$A$34,Masterline!$D$2:$D$34)-(H856-INT(H856))*LOOKUP(H856,Masterline!$A$2:$A$34,Masterline!$E$2:$E$34),"")</f>
        <v>4.2012</v>
      </c>
      <c r="K856" s="28">
        <f t="shared" si="23"/>
        <v>894839.2117</v>
      </c>
      <c r="L856" s="117">
        <f>iferror(E856/(VLOOKUP(C856,'SIEMB. CAMAGUI'!$B$2:$C$103,2,FALSE)*N856*I856/1000),"")</f>
        <v>1.276805568</v>
      </c>
      <c r="M856" s="118">
        <f>IFERROR(K856/VLOOKUP(C856,'SIEMB. CAMAGUI'!$B$2:$C$103,2,FALSE),"")</f>
        <v>0.8645789485</v>
      </c>
      <c r="N856" s="23">
        <v>0.76</v>
      </c>
      <c r="O856" s="71">
        <f>IFERROR(N856*VLOOKUP(C856,'SIEMB. CAMAGUI'!$B$2:$D$103,3,FALSE),"")</f>
        <v>112371.4286</v>
      </c>
      <c r="P856" s="2">
        <v>3.25</v>
      </c>
      <c r="Q856" s="2">
        <f t="shared" si="21"/>
        <v>16.55</v>
      </c>
      <c r="R856" s="15">
        <f>IFERROR(LOOKUP(Q856,Masterline!$A$2:$A$34,Masterline!$D$2:$D$34)-(Q856-INT(Q856))*LOOKUP(Q856,Masterline!$A$2:$A$34,Masterline!$E$2:$E$34),"")</f>
        <v>3.7194</v>
      </c>
      <c r="S856" s="181">
        <f>IFERROR((Q856)*VLOOKUP(C856,'SIEMB. CAMAGUI'!$B$2:$C$103,2,FALSE)*(N856-0.002222*7)*((J856+R856)/2/100)/1000,"")</f>
        <v>505.0096006</v>
      </c>
      <c r="T856" s="173">
        <f t="shared" si="22"/>
        <v>1.252400142</v>
      </c>
      <c r="U856" s="71">
        <f t="shared" si="25"/>
        <v>11901.36152</v>
      </c>
    </row>
    <row r="857">
      <c r="A857" s="109">
        <v>45971.0</v>
      </c>
      <c r="B857" s="2">
        <v>4.0</v>
      </c>
      <c r="C857" s="2" t="s">
        <v>382</v>
      </c>
      <c r="D857" s="9">
        <v>125.0</v>
      </c>
      <c r="E857" s="9">
        <v>592.0</v>
      </c>
      <c r="F857" s="2" t="s">
        <v>84</v>
      </c>
      <c r="G857" s="17">
        <f t="array" ref="G857">IFERROR(E857*INDEX(PRECIOS!$B$2:$E$44,MATCH(F857,PRECIOS!$B$2:$B$44,0),4),"")</f>
        <v>852.48</v>
      </c>
      <c r="H857" s="9">
        <v>1.57</v>
      </c>
      <c r="I857" s="2">
        <f t="shared" si="26"/>
        <v>1.15</v>
      </c>
      <c r="J857" s="15">
        <f>IFERROR(LOOKUP(H857,Masterline!$A$2:$A$34,Masterline!$D$2:$D$34)-(H857-INT(H857))*LOOKUP(H857,Masterline!$A$2:$A$34,Masterline!$E$2:$E$34),"")</f>
        <v>13.04496</v>
      </c>
      <c r="K857" s="28">
        <f t="shared" si="23"/>
        <v>610334.0631</v>
      </c>
      <c r="L857" s="117">
        <f>iferror(E857/(VLOOKUP(C857,'SIEMB. CAMAGUI'!$B$2:$C$103,2,FALSE)*N857*I857/1000),"")</f>
        <v>0.826960014</v>
      </c>
      <c r="M857" s="118">
        <f>IFERROR(K857/VLOOKUP(C857,'SIEMB. CAMAGUI'!$B$2:$C$103,2,FALSE),"")</f>
        <v>0.7353422447</v>
      </c>
      <c r="N857" s="23">
        <v>0.75</v>
      </c>
      <c r="O857" s="71">
        <f>IFERROR(N857*VLOOKUP(C857,'SIEMB. CAMAGUI'!$B$2:$D$103,3,FALSE),"")</f>
        <v>129687.5</v>
      </c>
      <c r="P857" s="2">
        <v>2.2</v>
      </c>
      <c r="Q857" s="2">
        <f t="shared" si="21"/>
        <v>3.77</v>
      </c>
      <c r="R857" s="15">
        <f>IFERROR(LOOKUP(Q857,Masterline!$A$2:$A$34,Masterline!$D$2:$D$34)-(Q857-INT(Q857))*LOOKUP(Q857,Masterline!$A$2:$A$34,Masterline!$E$2:$E$34),"")</f>
        <v>8.78316</v>
      </c>
      <c r="S857" s="181">
        <f>IFERROR((Q857)*VLOOKUP(C857,'SIEMB. CAMAGUI'!$B$2:$C$103,2,FALSE)*(N857-0.002222*7)*((J857+R857)/2/100)/1000,"")</f>
        <v>250.8220133</v>
      </c>
      <c r="T857" s="173">
        <f t="shared" si="22"/>
        <v>31.45550331</v>
      </c>
      <c r="U857" s="71">
        <f t="shared" si="25"/>
        <v>958.224479</v>
      </c>
    </row>
    <row r="858">
      <c r="A858" s="109">
        <v>45971.0</v>
      </c>
      <c r="B858" s="2">
        <v>5.0</v>
      </c>
      <c r="C858" s="2" t="s">
        <v>384</v>
      </c>
      <c r="D858" s="9">
        <v>125.0</v>
      </c>
      <c r="E858" s="9">
        <v>565.0</v>
      </c>
      <c r="F858" s="2" t="s">
        <v>84</v>
      </c>
      <c r="G858" s="17">
        <f t="array" ref="G858">IFERROR(E858*INDEX(PRECIOS!$B$2:$E$44,MATCH(F858,PRECIOS!$B$2:$B$44,0),4),"")</f>
        <v>813.6</v>
      </c>
      <c r="H858" s="9">
        <v>1.69</v>
      </c>
      <c r="I858" s="2">
        <f t="shared" si="26"/>
        <v>1.24</v>
      </c>
      <c r="J858" s="15">
        <f>IFERROR(LOOKUP(H858,Masterline!$A$2:$A$34,Masterline!$D$2:$D$34)-(H858-INT(H858))*LOOKUP(H858,Masterline!$A$2:$A$34,Masterline!$E$2:$E$34),"")</f>
        <v>12.82032</v>
      </c>
      <c r="K858" s="28">
        <f t="shared" si="23"/>
        <v>576931.754</v>
      </c>
      <c r="L858" s="117">
        <f>iferror(E858/(VLOOKUP(C858,'SIEMB. CAMAGUI'!$B$2:$C$103,2,FALSE)*N858*I858/1000),"")</f>
        <v>0.8209822726</v>
      </c>
      <c r="M858" s="118">
        <f>IFERROR(K858/VLOOKUP(C858,'SIEMB. CAMAGUI'!$B$2:$C$103,2,FALSE),"")</f>
        <v>0.7796375054</v>
      </c>
      <c r="N858" s="23">
        <v>0.75</v>
      </c>
      <c r="O858" s="71">
        <f>IFERROR(N858*VLOOKUP(C858,'SIEMB. CAMAGUI'!$B$2:$D$103,3,FALSE),"")</f>
        <v>132142.8571</v>
      </c>
      <c r="P858" s="2">
        <v>2.2</v>
      </c>
      <c r="Q858" s="2">
        <f t="shared" si="21"/>
        <v>3.89</v>
      </c>
      <c r="R858" s="15">
        <f>IFERROR(LOOKUP(Q858,Masterline!$A$2:$A$34,Masterline!$D$2:$D$34)-(Q858-INT(Q858))*LOOKUP(Q858,Masterline!$A$2:$A$34,Masterline!$E$2:$E$34),"")</f>
        <v>8.65212</v>
      </c>
      <c r="S858" s="181">
        <f>IFERROR((Q858)*VLOOKUP(C858,'SIEMB. CAMAGUI'!$B$2:$C$103,2,FALSE)*(N858-0.002222*7)*((J858+R858)/2/100)/1000,"")</f>
        <v>226.982614</v>
      </c>
      <c r="T858" s="173">
        <f t="shared" si="22"/>
        <v>25.4956535</v>
      </c>
      <c r="U858" s="71">
        <f t="shared" si="25"/>
        <v>975.0146642</v>
      </c>
    </row>
    <row r="859">
      <c r="A859" s="109">
        <v>45971.0</v>
      </c>
      <c r="B859" s="2">
        <v>6.0</v>
      </c>
      <c r="C859" s="2" t="s">
        <v>385</v>
      </c>
      <c r="D859" s="9">
        <v>175.0</v>
      </c>
      <c r="E859" s="9">
        <v>873.0</v>
      </c>
      <c r="F859" s="2" t="s">
        <v>84</v>
      </c>
      <c r="G859" s="17">
        <f t="array" ref="G859">IFERROR(E859*INDEX(PRECIOS!$B$2:$E$44,MATCH(F859,PRECIOS!$B$2:$B$44,0),4),"")</f>
        <v>1257.12</v>
      </c>
      <c r="H859" s="9">
        <v>1.5</v>
      </c>
      <c r="I859" s="2">
        <f t="shared" si="26"/>
        <v>1.08</v>
      </c>
      <c r="J859" s="15">
        <f>IFERROR(LOOKUP(H859,Masterline!$A$2:$A$34,Masterline!$D$2:$D$34)-(H859-INT(H859))*LOOKUP(H859,Masterline!$A$2:$A$34,Masterline!$E$2:$E$34),"")</f>
        <v>13.176</v>
      </c>
      <c r="K859" s="28">
        <f t="shared" si="23"/>
        <v>885448.2898</v>
      </c>
      <c r="L859" s="117">
        <f>iferror(E859/(VLOOKUP(C859,'SIEMB. CAMAGUI'!$B$2:$C$103,2,FALSE)*N859*I859/1000),"")</f>
        <v>0.8981481481</v>
      </c>
      <c r="M859" s="118">
        <f>IFERROR(K859/VLOOKUP(C859,'SIEMB. CAMAGUI'!$B$2:$C$103,2,FALSE),"")</f>
        <v>0.7378735748</v>
      </c>
      <c r="N859" s="23">
        <v>0.75</v>
      </c>
      <c r="O859" s="71">
        <f>IFERROR(N859*VLOOKUP(C859,'SIEMB. CAMAGUI'!$B$2:$D$103,3,FALSE),"")</f>
        <v>102857.1429</v>
      </c>
      <c r="P859" s="2">
        <v>2.2</v>
      </c>
      <c r="Q859" s="2">
        <f t="shared" si="21"/>
        <v>3.7</v>
      </c>
      <c r="R859" s="15">
        <f>IFERROR(LOOKUP(Q859,Masterline!$A$2:$A$34,Masterline!$D$2:$D$34)-(Q859-INT(Q859))*LOOKUP(Q859,Masterline!$A$2:$A$34,Masterline!$E$2:$E$34),"")</f>
        <v>8.8596</v>
      </c>
      <c r="S859" s="181">
        <f>IFERROR((Q859)*VLOOKUP(C859,'SIEMB. CAMAGUI'!$B$2:$C$103,2,FALSE)*(N859-0.002222*7)*((J859+R859)/2/100)/1000,"")</f>
        <v>359.2838738</v>
      </c>
      <c r="T859" s="173">
        <f t="shared" si="22"/>
        <v>46.07096844</v>
      </c>
      <c r="U859" s="71">
        <f t="shared" si="25"/>
        <v>1328.172435</v>
      </c>
    </row>
    <row r="860">
      <c r="A860" s="109">
        <v>45978.0</v>
      </c>
      <c r="B860" s="2">
        <v>1.0</v>
      </c>
      <c r="C860" s="2" t="s">
        <v>378</v>
      </c>
      <c r="D860" s="9">
        <v>500.0</v>
      </c>
      <c r="E860" s="9">
        <v>3475.0</v>
      </c>
      <c r="F860" s="2" t="s">
        <v>96</v>
      </c>
      <c r="G860" s="17">
        <f t="array" ref="G860">IFERROR(E860*INDEX(PRECIOS!$B$2:$E$44,MATCH(F860,PRECIOS!$B$2:$B$44,0),4),"")</f>
        <v>3557.01</v>
      </c>
      <c r="H860" s="9">
        <v>20.18</v>
      </c>
      <c r="I860" s="2">
        <f t="shared" si="26"/>
        <v>4.26</v>
      </c>
      <c r="J860" s="15">
        <f>IFERROR(LOOKUP(H860,Masterline!$A$2:$A$34,Masterline!$D$2:$D$34)-(H860-INT(H860))*LOOKUP(H860,Masterline!$A$2:$A$34,Masterline!$E$2:$E$34),"")</f>
        <v>3.28272</v>
      </c>
      <c r="K860" s="28">
        <f t="shared" si="23"/>
        <v>754770.6456</v>
      </c>
      <c r="L860" s="117">
        <f>iferror(E860/(VLOOKUP(C860,'SIEMB. CAMAGUI'!$B$2:$C$103,2,FALSE)*N860*I860/1000),"")</f>
        <v>1.16200527</v>
      </c>
      <c r="M860" s="118">
        <f>IFERROR(K860/VLOOKUP(C860,'SIEMB. CAMAGUI'!$B$2:$C$103,2,FALSE),"")</f>
        <v>0.6451031159</v>
      </c>
      <c r="N860" s="23">
        <v>0.6</v>
      </c>
      <c r="O860" s="71">
        <f>IFERROR(N860*VLOOKUP(C860,'SIEMB. CAMAGUI'!$B$2:$D$103,3,FALSE),"")</f>
        <v>85714.28571</v>
      </c>
      <c r="P860" s="2">
        <v>3.5</v>
      </c>
      <c r="Q860" s="2">
        <f t="shared" si="21"/>
        <v>23.68</v>
      </c>
      <c r="R860" s="15">
        <f>IFERROR(LOOKUP(Q860,Masterline!$A$2:$A$34,Masterline!$D$2:$D$34)-(Q860-INT(Q860))*LOOKUP(Q860,Masterline!$A$2:$A$34,Masterline!$E$2:$E$34),"")</f>
        <v>3.21888</v>
      </c>
      <c r="S860" s="181">
        <f>IFERROR((Q860)*VLOOKUP(C860,'SIEMB. CAMAGUI'!$B$2:$C$103,2,FALSE)*(N860-0.002222*7)*((J860+R860)/2/100)/1000,"")</f>
        <v>526.3834201</v>
      </c>
      <c r="T860" s="173">
        <f t="shared" si="22"/>
        <v>6.595855022</v>
      </c>
      <c r="U860" s="71">
        <f t="shared" si="25"/>
        <v>15231.27163</v>
      </c>
    </row>
    <row r="861">
      <c r="A861" s="109">
        <v>45978.0</v>
      </c>
      <c r="B861" s="2">
        <v>2.0</v>
      </c>
      <c r="C861" s="2" t="s">
        <v>380</v>
      </c>
      <c r="D861" s="9">
        <v>400.0</v>
      </c>
      <c r="E861" s="9">
        <v>2575.0</v>
      </c>
      <c r="F861" s="2" t="s">
        <v>96</v>
      </c>
      <c r="G861" s="17">
        <f t="array" ref="G861">IFERROR(E861*INDEX(PRECIOS!$B$2:$E$44,MATCH(F861,PRECIOS!$B$2:$B$44,0),4),"")</f>
        <v>2635.77</v>
      </c>
      <c r="H861" s="9">
        <v>18.23</v>
      </c>
      <c r="I861" s="2">
        <f t="shared" si="26"/>
        <v>4.25</v>
      </c>
      <c r="J861" s="15">
        <f>IFERROR(LOOKUP(H861,Masterline!$A$2:$A$34,Masterline!$D$2:$D$34)-(H861-INT(H861))*LOOKUP(H861,Masterline!$A$2:$A$34,Masterline!$E$2:$E$34),"")</f>
        <v>3.50316</v>
      </c>
      <c r="K861" s="28">
        <f t="shared" si="23"/>
        <v>626344.6171</v>
      </c>
      <c r="L861" s="117">
        <f>iferror(E861/(VLOOKUP(C861,'SIEMB. CAMAGUI'!$B$2:$C$103,2,FALSE)*N861*I861/1000),"")</f>
        <v>1.181057218</v>
      </c>
      <c r="M861" s="118">
        <f>IFERROR(K861/VLOOKUP(C861,'SIEMB. CAMAGUI'!$B$2:$C$103,2,FALSE),"")</f>
        <v>0.7325668036</v>
      </c>
      <c r="N861" s="23">
        <v>0.6</v>
      </c>
      <c r="O861" s="71">
        <f>IFERROR(N861*VLOOKUP(C861,'SIEMB. CAMAGUI'!$B$2:$D$103,3,FALSE),"")</f>
        <v>85500</v>
      </c>
      <c r="P861" s="2">
        <v>3.5</v>
      </c>
      <c r="Q861" s="2">
        <f t="shared" si="21"/>
        <v>21.73</v>
      </c>
      <c r="R861" s="15">
        <f>IFERROR(LOOKUP(Q861,Masterline!$A$2:$A$34,Masterline!$D$2:$D$34)-(Q861-INT(Q861))*LOOKUP(Q861,Masterline!$A$2:$A$34,Masterline!$E$2:$E$34),"")</f>
        <v>3.28344</v>
      </c>
      <c r="S861" s="181">
        <f>IFERROR((Q861)*VLOOKUP(C861,'SIEMB. CAMAGUI'!$B$2:$C$103,2,FALSE)*(N861-0.002222*7)*((J861+R861)/2/100)/1000,"")</f>
        <v>368.4618165</v>
      </c>
      <c r="T861" s="173">
        <f t="shared" si="22"/>
        <v>-7.884545883</v>
      </c>
      <c r="U861" s="71">
        <f t="shared" si="25"/>
        <v>11418.26237</v>
      </c>
    </row>
    <row r="862">
      <c r="A862" s="109">
        <v>45978.0</v>
      </c>
      <c r="B862" s="2">
        <v>3.0</v>
      </c>
      <c r="C862" s="2" t="s">
        <v>381</v>
      </c>
      <c r="D862" s="9">
        <v>575.0</v>
      </c>
      <c r="E862" s="9">
        <v>3125.0</v>
      </c>
      <c r="F862" s="2" t="s">
        <v>96</v>
      </c>
      <c r="G862" s="17">
        <f t="array" ref="G862">IFERROR(E862*INDEX(PRECIOS!$B$2:$E$44,MATCH(F862,PRECIOS!$B$2:$B$44,0),4),"")</f>
        <v>3198.75</v>
      </c>
      <c r="H862" s="9">
        <v>17.25</v>
      </c>
      <c r="I862" s="2">
        <f t="shared" si="26"/>
        <v>3.95</v>
      </c>
      <c r="J862" s="15">
        <f>IFERROR(LOOKUP(H862,Masterline!$A$2:$A$34,Masterline!$D$2:$D$34)-(H862-INT(H862))*LOOKUP(H862,Masterline!$A$2:$A$34,Masterline!$E$2:$E$34),"")</f>
        <v>3.621</v>
      </c>
      <c r="K862" s="28">
        <f t="shared" si="23"/>
        <v>920556.0158</v>
      </c>
      <c r="L862" s="117">
        <f>iferror(E862/(VLOOKUP(C862,'SIEMB. CAMAGUI'!$B$2:$C$103,2,FALSE)*N862*I862/1000),"")</f>
        <v>1.00577071</v>
      </c>
      <c r="M862" s="118">
        <f>IFERROR(K862/VLOOKUP(C862,'SIEMB. CAMAGUI'!$B$2:$C$103,2,FALSE),"")</f>
        <v>0.8894261023</v>
      </c>
      <c r="N862" s="23">
        <v>0.76</v>
      </c>
      <c r="O862" s="71">
        <f>IFERROR(N862*VLOOKUP(C862,'SIEMB. CAMAGUI'!$B$2:$D$103,3,FALSE),"")</f>
        <v>112371.4286</v>
      </c>
      <c r="P862" s="2">
        <v>3.5</v>
      </c>
      <c r="Q862" s="2">
        <f t="shared" si="21"/>
        <v>20.75</v>
      </c>
      <c r="R862" s="15">
        <f>IFERROR(LOOKUP(Q862,Masterline!$A$2:$A$34,Masterline!$D$2:$D$34)-(Q862-INT(Q862))*LOOKUP(Q862,Masterline!$A$2:$A$34,Masterline!$E$2:$E$34),"")</f>
        <v>3.228</v>
      </c>
      <c r="S862" s="181">
        <f>IFERROR((Q862)*VLOOKUP(C862,'SIEMB. CAMAGUI'!$B$2:$C$103,2,FALSE)*(N862-0.002222*7)*((J862+R862)/2/100)/1000,"")</f>
        <v>547.5059234</v>
      </c>
      <c r="T862" s="173">
        <f t="shared" si="22"/>
        <v>-6.873519146</v>
      </c>
      <c r="U862" s="71">
        <f t="shared" si="25"/>
        <v>15879.59127</v>
      </c>
    </row>
    <row r="863">
      <c r="A863" s="109">
        <v>45978.0</v>
      </c>
      <c r="B863" s="2">
        <v>4.0</v>
      </c>
      <c r="C863" s="2" t="s">
        <v>382</v>
      </c>
      <c r="D863" s="9">
        <v>300.0</v>
      </c>
      <c r="E863" s="9">
        <v>1625.0</v>
      </c>
      <c r="F863" s="2" t="s">
        <v>99</v>
      </c>
      <c r="G863" s="17">
        <f t="array" ref="G863">IFERROR(E863*INDEX(PRECIOS!$B$2:$E$44,MATCH(F863,PRECIOS!$B$2:$B$44,0),4),"")</f>
        <v>2005.9</v>
      </c>
      <c r="H863" s="9">
        <v>3.46</v>
      </c>
      <c r="I863" s="2">
        <f t="shared" si="26"/>
        <v>1.89</v>
      </c>
      <c r="J863" s="15">
        <f>IFERROR(LOOKUP(H863,Masterline!$A$2:$A$34,Masterline!$D$2:$D$34)-(H863-INT(H863))*LOOKUP(H863,Masterline!$A$2:$A$34,Masterline!$E$2:$E$34),"")</f>
        <v>9.12168</v>
      </c>
      <c r="K863" s="28">
        <f t="shared" si="23"/>
        <v>950539.8382</v>
      </c>
      <c r="L863" s="117">
        <f>iferror(E863/(VLOOKUP(C863,'SIEMB. CAMAGUI'!$B$2:$C$103,2,FALSE)*N863*I863/1000),"")</f>
        <v>1.218693635</v>
      </c>
      <c r="M863" s="118">
        <f>IFERROR(K863/VLOOKUP(C863,'SIEMB. CAMAGUI'!$B$2:$C$103,2,FALSE),"")</f>
        <v>1.145228721</v>
      </c>
      <c r="N863" s="23">
        <v>0.85</v>
      </c>
      <c r="O863" s="71">
        <f>IFERROR(N863*VLOOKUP(C863,'SIEMB. CAMAGUI'!$B$2:$D$103,3,FALSE),"")</f>
        <v>146979.1667</v>
      </c>
      <c r="P863" s="2">
        <v>2.5</v>
      </c>
      <c r="Q863" s="2">
        <f t="shared" si="21"/>
        <v>5.96</v>
      </c>
      <c r="R863" s="15">
        <f>IFERROR(LOOKUP(Q863,Masterline!$A$2:$A$34,Masterline!$D$2:$D$34)-(Q863-INT(Q863))*LOOKUP(Q863,Masterline!$A$2:$A$34,Masterline!$E$2:$E$34),"")</f>
        <v>6.92304</v>
      </c>
      <c r="S863" s="181">
        <f>IFERROR((Q863)*VLOOKUP(C863,'SIEMB. CAMAGUI'!$B$2:$C$103,2,FALSE)*(N863-0.002222*7)*((J863+R863)/2/100)/1000,"")</f>
        <v>331.1499823</v>
      </c>
      <c r="T863" s="173">
        <f t="shared" si="22"/>
        <v>7.787495571</v>
      </c>
      <c r="U863" s="71">
        <f t="shared" si="25"/>
        <v>3288.86784</v>
      </c>
    </row>
    <row r="864">
      <c r="A864" s="109">
        <v>45978.0</v>
      </c>
      <c r="B864" s="2">
        <v>5.0</v>
      </c>
      <c r="C864" s="2" t="s">
        <v>384</v>
      </c>
      <c r="D864" s="9">
        <v>300.0</v>
      </c>
      <c r="E864" s="9">
        <v>1150.0</v>
      </c>
      <c r="F864" s="2" t="s">
        <v>99</v>
      </c>
      <c r="G864" s="17">
        <f t="array" ref="G864">IFERROR(E864*INDEX(PRECIOS!$B$2:$E$44,MATCH(F864,PRECIOS!$B$2:$B$44,0),4),"")</f>
        <v>1419.56</v>
      </c>
      <c r="H864" s="9">
        <v>3.5</v>
      </c>
      <c r="I864" s="2">
        <f t="shared" si="26"/>
        <v>1.81</v>
      </c>
      <c r="J864" s="15">
        <f>IFERROR(LOOKUP(H864,Masterline!$A$2:$A$34,Masterline!$D$2:$D$34)-(H864-INT(H864))*LOOKUP(H864,Masterline!$A$2:$A$34,Masterline!$E$2:$E$34),"")</f>
        <v>9.078</v>
      </c>
      <c r="K864" s="28">
        <f t="shared" si="23"/>
        <v>944197.9039</v>
      </c>
      <c r="L864" s="117">
        <f>iferror(E864/(VLOOKUP(C864,'SIEMB. CAMAGUI'!$B$2:$C$103,2,FALSE)*N864*I864/1000),"")</f>
        <v>1.010109882</v>
      </c>
      <c r="M864" s="118">
        <f>IFERROR(K864/VLOOKUP(C864,'SIEMB. CAMAGUI'!$B$2:$C$103,2,FALSE),"")</f>
        <v>1.275943113</v>
      </c>
      <c r="N864" s="23">
        <v>0.85</v>
      </c>
      <c r="O864" s="71">
        <f>IFERROR(N864*VLOOKUP(C864,'SIEMB. CAMAGUI'!$B$2:$D$103,3,FALSE),"")</f>
        <v>149761.9048</v>
      </c>
      <c r="P864" s="2">
        <v>2.5</v>
      </c>
      <c r="Q864" s="2">
        <f t="shared" si="21"/>
        <v>6</v>
      </c>
      <c r="R864" s="15">
        <f>IFERROR(LOOKUP(Q864,Masterline!$A$2:$A$34,Masterline!$D$2:$D$34)-(Q864-INT(Q864))*LOOKUP(Q864,Masterline!$A$2:$A$34,Masterline!$E$2:$E$34),"")</f>
        <v>6.888</v>
      </c>
      <c r="S864" s="181">
        <f>IFERROR((Q864)*VLOOKUP(C864,'SIEMB. CAMAGUI'!$B$2:$C$103,2,FALSE)*(N864-0.002222*7)*((J864+R864)/2/100)/1000,"")</f>
        <v>295.7653794</v>
      </c>
      <c r="T864" s="173">
        <f t="shared" si="22"/>
        <v>-1.05865516</v>
      </c>
      <c r="U864" s="71">
        <f t="shared" si="25"/>
        <v>3304.692664</v>
      </c>
    </row>
    <row r="865">
      <c r="A865" s="109">
        <v>45978.0</v>
      </c>
      <c r="B865" s="2">
        <v>6.0</v>
      </c>
      <c r="C865" s="2" t="s">
        <v>385</v>
      </c>
      <c r="D865" s="9">
        <v>475.0</v>
      </c>
      <c r="E865" s="9">
        <v>2325.0</v>
      </c>
      <c r="F865" s="2" t="s">
        <v>99</v>
      </c>
      <c r="G865" s="17">
        <f t="array" ref="G865">IFERROR(E865*INDEX(PRECIOS!$B$2:$E$44,MATCH(F865,PRECIOS!$B$2:$B$44,0),4),"")</f>
        <v>2869.98</v>
      </c>
      <c r="H865" s="9">
        <v>3.46</v>
      </c>
      <c r="I865" s="2">
        <f t="shared" si="26"/>
        <v>1.96</v>
      </c>
      <c r="J865" s="15">
        <f>IFERROR(LOOKUP(H865,Masterline!$A$2:$A$34,Masterline!$D$2:$D$34)-(H865-INT(H865))*LOOKUP(H865,Masterline!$A$2:$A$34,Masterline!$E$2:$E$34),"")</f>
        <v>9.12168</v>
      </c>
      <c r="K865" s="28">
        <f t="shared" si="23"/>
        <v>1505021.41</v>
      </c>
      <c r="L865" s="117">
        <f>iferror(E865/(VLOOKUP(C865,'SIEMB. CAMAGUI'!$B$2:$C$103,2,FALSE)*N865*I865/1000),"")</f>
        <v>1.162965186</v>
      </c>
      <c r="M865" s="118">
        <f>IFERROR(K865/VLOOKUP(C865,'SIEMB. CAMAGUI'!$B$2:$C$103,2,FALSE),"")</f>
        <v>1.254184509</v>
      </c>
      <c r="N865" s="23">
        <v>0.85</v>
      </c>
      <c r="O865" s="71">
        <f>IFERROR(N865*VLOOKUP(C865,'SIEMB. CAMAGUI'!$B$2:$D$103,3,FALSE),"")</f>
        <v>116571.4286</v>
      </c>
      <c r="P865" s="2">
        <v>2.5</v>
      </c>
      <c r="Q865" s="2">
        <f t="shared" si="21"/>
        <v>5.96</v>
      </c>
      <c r="R865" s="15">
        <f>IFERROR(LOOKUP(Q865,Masterline!$A$2:$A$34,Masterline!$D$2:$D$34)-(Q865-INT(Q865))*LOOKUP(Q865,Masterline!$A$2:$A$34,Masterline!$E$2:$E$34),"")</f>
        <v>6.92304</v>
      </c>
      <c r="S865" s="181">
        <f>IFERROR((Q865)*VLOOKUP(C865,'SIEMB. CAMAGUI'!$B$2:$C$103,2,FALSE)*(N865-0.002222*7)*((J865+R865)/2/100)/1000,"")</f>
        <v>478.7710587</v>
      </c>
      <c r="T865" s="173">
        <f t="shared" si="22"/>
        <v>0.9427646806</v>
      </c>
      <c r="U865" s="71">
        <f t="shared" si="25"/>
        <v>5207.37408</v>
      </c>
    </row>
    <row r="866">
      <c r="A866" s="109">
        <v>45985.0</v>
      </c>
      <c r="B866" s="2">
        <v>1.0</v>
      </c>
      <c r="C866" s="2" t="s">
        <v>378</v>
      </c>
      <c r="D866" s="9">
        <v>525.0</v>
      </c>
      <c r="E866" s="9">
        <v>3675.0</v>
      </c>
      <c r="F866" s="2" t="s">
        <v>96</v>
      </c>
      <c r="G866" s="17">
        <f t="array" ref="G866">IFERROR(E866*INDEX(PRECIOS!$B$2:$E$44,MATCH(F866,PRECIOS!$B$2:$B$44,0),4),"")</f>
        <v>3761.73</v>
      </c>
      <c r="H866" s="9">
        <v>25.0</v>
      </c>
      <c r="I866" s="2">
        <f t="shared" si="26"/>
        <v>4.82</v>
      </c>
      <c r="J866" s="15">
        <f>IFERROR(LOOKUP(H866,Masterline!$A$2:$A$34,Masterline!$D$2:$D$34)-(H866-INT(H866))*LOOKUP(H866,Masterline!$A$2:$A$34,Masterline!$E$2:$E$34),"")</f>
        <v>3.192</v>
      </c>
      <c r="K866" s="28">
        <f t="shared" si="23"/>
        <v>657894.7368</v>
      </c>
      <c r="L866" s="117">
        <f>iferror(E866/(VLOOKUP(C866,'SIEMB. CAMAGUI'!$B$2:$C$103,2,FALSE)*N866*I866/1000),"")</f>
        <v>1.086108451</v>
      </c>
      <c r="M866" s="118">
        <f>IFERROR(K866/VLOOKUP(C866,'SIEMB. CAMAGUI'!$B$2:$C$103,2,FALSE),"")</f>
        <v>0.5623031939</v>
      </c>
      <c r="N866" s="23">
        <v>0.6</v>
      </c>
      <c r="O866" s="71">
        <f>IFERROR(N866*VLOOKUP(C866,'SIEMB. CAMAGUI'!$B$2:$D$103,3,FALSE),"")</f>
        <v>85714.28571</v>
      </c>
      <c r="P866" s="2">
        <v>2.5</v>
      </c>
      <c r="Q866" s="2">
        <f t="shared" si="21"/>
        <v>27.5</v>
      </c>
      <c r="R866" s="15">
        <f>IFERROR(LOOKUP(Q866,Masterline!$A$2:$A$34,Masterline!$D$2:$D$34)-(Q866-INT(Q866))*LOOKUP(Q866,Masterline!$A$2:$A$34,Masterline!$E$2:$E$34),"")</f>
        <v>2.928</v>
      </c>
      <c r="S866" s="181">
        <f>IFERROR((Q866)*VLOOKUP(C866,'SIEMB. CAMAGUI'!$B$2:$C$103,2,FALSE)*(N866-0.002222*7)*((J866+R866)/2/100)/1000,"")</f>
        <v>575.4192315</v>
      </c>
      <c r="T866" s="173">
        <f t="shared" si="22"/>
        <v>12.60480788</v>
      </c>
      <c r="U866" s="71">
        <f t="shared" si="25"/>
        <v>16447.36842</v>
      </c>
    </row>
    <row r="867">
      <c r="A867" s="109">
        <v>45985.0</v>
      </c>
      <c r="B867" s="2">
        <v>2.0</v>
      </c>
      <c r="C867" s="2" t="s">
        <v>380</v>
      </c>
      <c r="D867" s="9">
        <v>400.0</v>
      </c>
      <c r="E867" s="9">
        <v>2800.0</v>
      </c>
      <c r="F867" s="2" t="s">
        <v>96</v>
      </c>
      <c r="G867" s="17">
        <f t="array" ref="G867">IFERROR(E867*INDEX(PRECIOS!$B$2:$E$44,MATCH(F867,PRECIOS!$B$2:$B$44,0),4),"")</f>
        <v>2866.08</v>
      </c>
      <c r="H867" s="9">
        <v>22.2</v>
      </c>
      <c r="I867" s="2">
        <f t="shared" si="26"/>
        <v>3.97</v>
      </c>
      <c r="J867" s="15">
        <f>IFERROR(LOOKUP(H867,Masterline!$A$2:$A$34,Masterline!$D$2:$D$34)-(H867-INT(H867))*LOOKUP(H867,Masterline!$A$2:$A$34,Masterline!$E$2:$E$34),"")</f>
        <v>3.2352</v>
      </c>
      <c r="K867" s="28">
        <f t="shared" si="23"/>
        <v>556936.7587</v>
      </c>
      <c r="L867" s="117">
        <f>iferror(E867/(VLOOKUP(C867,'SIEMB. CAMAGUI'!$B$2:$C$103,2,FALSE)*N867*I867/1000),"")</f>
        <v>1.37483367</v>
      </c>
      <c r="M867" s="118">
        <f>IFERROR(K867/VLOOKUP(C867,'SIEMB. CAMAGUI'!$B$2:$C$103,2,FALSE),"")</f>
        <v>0.6513880219</v>
      </c>
      <c r="N867" s="23">
        <v>0.6</v>
      </c>
      <c r="O867" s="71">
        <f>IFERROR(N867*VLOOKUP(C867,'SIEMB. CAMAGUI'!$B$2:$D$103,3,FALSE),"")</f>
        <v>85500</v>
      </c>
      <c r="P867" s="2">
        <v>2.5</v>
      </c>
      <c r="Q867" s="2">
        <f t="shared" si="21"/>
        <v>24.7</v>
      </c>
      <c r="R867" s="15">
        <f>IFERROR(LOOKUP(Q867,Masterline!$A$2:$A$34,Masterline!$D$2:$D$34)-(Q867-INT(Q867))*LOOKUP(Q867,Masterline!$A$2:$A$34,Masterline!$E$2:$E$34),"")</f>
        <v>3.1296</v>
      </c>
      <c r="S867" s="181">
        <f>IFERROR((Q867)*VLOOKUP(C867,'SIEMB. CAMAGUI'!$B$2:$C$103,2,FALSE)*(N867-0.002222*7)*((J867+R867)/2/100)/1000,"")</f>
        <v>392.7916296</v>
      </c>
      <c r="T867" s="173">
        <f t="shared" si="22"/>
        <v>-1.802092597</v>
      </c>
      <c r="U867" s="71">
        <f t="shared" si="25"/>
        <v>12363.99604</v>
      </c>
    </row>
    <row r="868">
      <c r="A868" s="109">
        <v>45985.0</v>
      </c>
      <c r="B868" s="2">
        <v>3.0</v>
      </c>
      <c r="C868" s="2" t="s">
        <v>381</v>
      </c>
      <c r="D868" s="9">
        <v>450.0</v>
      </c>
      <c r="E868" s="9">
        <v>3050.0</v>
      </c>
      <c r="F868" s="2" t="s">
        <v>96</v>
      </c>
      <c r="G868" s="17">
        <f t="array" ref="G868">IFERROR(E868*INDEX(PRECIOS!$B$2:$E$44,MATCH(F868,PRECIOS!$B$2:$B$44,0),4),"")</f>
        <v>3121.98</v>
      </c>
      <c r="H868" s="9">
        <v>21.3</v>
      </c>
      <c r="I868" s="2">
        <f t="shared" si="26"/>
        <v>4.05</v>
      </c>
      <c r="J868" s="15">
        <f>IFERROR(LOOKUP(H868,Masterline!$A$2:$A$34,Masterline!$D$2:$D$34)-(H868-INT(H868))*LOOKUP(H868,Masterline!$A$2:$A$34,Masterline!$E$2:$E$34),"")</f>
        <v>3.3144</v>
      </c>
      <c r="K868" s="28">
        <f t="shared" si="23"/>
        <v>637423.3817</v>
      </c>
      <c r="L868" s="117">
        <f>iferror(E868/(VLOOKUP(C868,'SIEMB. CAMAGUI'!$B$2:$C$103,2,FALSE)*N868*I868/1000),"")</f>
        <v>1.299320945</v>
      </c>
      <c r="M868" s="118">
        <f>IFERROR(K868/VLOOKUP(C868,'SIEMB. CAMAGUI'!$B$2:$C$103,2,FALSE),"")</f>
        <v>0.6158680017</v>
      </c>
      <c r="N868" s="23">
        <v>0.56</v>
      </c>
      <c r="O868" s="71">
        <f>IFERROR(N868*VLOOKUP(C868,'SIEMB. CAMAGUI'!$B$2:$D$103,3,FALSE),"")</f>
        <v>82800</v>
      </c>
      <c r="P868" s="2">
        <v>2.5</v>
      </c>
      <c r="Q868" s="2">
        <f t="shared" si="21"/>
        <v>23.8</v>
      </c>
      <c r="R868" s="15">
        <f>IFERROR(LOOKUP(Q868,Masterline!$A$2:$A$34,Masterline!$D$2:$D$34)-(Q868-INT(Q868))*LOOKUP(Q868,Masterline!$A$2:$A$34,Masterline!$E$2:$E$34),"")</f>
        <v>3.2088</v>
      </c>
      <c r="S868" s="181">
        <f>IFERROR((Q868)*VLOOKUP(C868,'SIEMB. CAMAGUI'!$B$2:$C$103,2,FALSE)*(N868-0.002222*7)*((J868+R868)/2/100)/1000,"")</f>
        <v>437.4242106</v>
      </c>
      <c r="T868" s="173">
        <f t="shared" si="22"/>
        <v>-3.143947355</v>
      </c>
      <c r="U868" s="71">
        <f t="shared" si="25"/>
        <v>13577.11803</v>
      </c>
    </row>
    <row r="869">
      <c r="A869" s="109">
        <v>45985.0</v>
      </c>
      <c r="B869" s="2">
        <v>4.0</v>
      </c>
      <c r="C869" s="2" t="s">
        <v>382</v>
      </c>
      <c r="D869" s="9">
        <v>300.0</v>
      </c>
      <c r="E869" s="9">
        <v>3175.0</v>
      </c>
      <c r="F869" s="2" t="s">
        <v>96</v>
      </c>
      <c r="G869" s="17">
        <f t="array" ref="G869">IFERROR(E869*INDEX(PRECIOS!$B$2:$E$44,MATCH(F869,PRECIOS!$B$2:$B$44,0),4),"")</f>
        <v>3249.93</v>
      </c>
      <c r="H869" s="9">
        <v>6.16</v>
      </c>
      <c r="I869" s="2">
        <f t="shared" si="26"/>
        <v>2.7</v>
      </c>
      <c r="J869" s="15">
        <f>IFERROR(LOOKUP(H869,Masterline!$A$2:$A$34,Masterline!$D$2:$D$34)-(H869-INT(H869))*LOOKUP(H869,Masterline!$A$2:$A$34,Masterline!$E$2:$E$34),"")</f>
        <v>6.79392</v>
      </c>
      <c r="K869" s="28">
        <f t="shared" si="23"/>
        <v>716836.5053</v>
      </c>
      <c r="L869" s="117">
        <f>iferror(E869/(VLOOKUP(C869,'SIEMB. CAMAGUI'!$B$2:$C$103,2,FALSE)*N869*I869/1000),"")</f>
        <v>1.666797911</v>
      </c>
      <c r="M869" s="118">
        <f>IFERROR(K869/VLOOKUP(C869,'SIEMB. CAMAGUI'!$B$2:$C$103,2,FALSE),"")</f>
        <v>0.8636584401</v>
      </c>
      <c r="N869" s="23">
        <v>0.85</v>
      </c>
      <c r="O869" s="71">
        <f>IFERROR(N869*VLOOKUP(C869,'SIEMB. CAMAGUI'!$B$2:$D$103,3,FALSE),"")</f>
        <v>146979.1667</v>
      </c>
      <c r="P869" s="2">
        <v>2.5</v>
      </c>
      <c r="Q869" s="2">
        <f t="shared" si="21"/>
        <v>8.66</v>
      </c>
      <c r="R869" s="15">
        <f>IFERROR(LOOKUP(Q869,Masterline!$A$2:$A$34,Masterline!$D$2:$D$34)-(Q869-INT(Q869))*LOOKUP(Q869,Masterline!$A$2:$A$34,Masterline!$E$2:$E$34),"")</f>
        <v>5.41392</v>
      </c>
      <c r="S869" s="181">
        <f>IFERROR((Q869)*VLOOKUP(C869,'SIEMB. CAMAGUI'!$B$2:$C$103,2,FALSE)*(N869-0.002222*7)*((J869+R869)/2/100)/1000,"")</f>
        <v>366.1028035</v>
      </c>
      <c r="T869" s="173">
        <f t="shared" si="22"/>
        <v>16.52570087</v>
      </c>
      <c r="U869" s="71">
        <f t="shared" si="25"/>
        <v>4415.712873</v>
      </c>
    </row>
    <row r="870">
      <c r="A870" s="109">
        <v>45985.0</v>
      </c>
      <c r="B870" s="2">
        <v>5.0</v>
      </c>
      <c r="C870" s="2" t="s">
        <v>384</v>
      </c>
      <c r="D870" s="9">
        <v>275.0</v>
      </c>
      <c r="E870" s="9">
        <v>2025.0</v>
      </c>
      <c r="F870" s="2" t="s">
        <v>96</v>
      </c>
      <c r="G870" s="17">
        <f t="array" ref="G870">IFERROR(E870*INDEX(PRECIOS!$B$2:$E$44,MATCH(F870,PRECIOS!$B$2:$B$44,0),4),"")</f>
        <v>2072.79</v>
      </c>
      <c r="H870" s="9">
        <v>6.65</v>
      </c>
      <c r="I870" s="2">
        <f t="shared" si="26"/>
        <v>3.15</v>
      </c>
      <c r="J870" s="15">
        <f>IFERROR(LOOKUP(H870,Masterline!$A$2:$A$34,Masterline!$D$2:$D$34)-(H870-INT(H870))*LOOKUP(H870,Masterline!$A$2:$A$34,Masterline!$E$2:$E$34),"")</f>
        <v>6.5058</v>
      </c>
      <c r="K870" s="28">
        <f t="shared" si="23"/>
        <v>635638.714</v>
      </c>
      <c r="L870" s="117">
        <f>iferror(E870/(VLOOKUP(C870,'SIEMB. CAMAGUI'!$B$2:$C$103,2,FALSE)*N870*I870/1000),"")</f>
        <v>1.022030434</v>
      </c>
      <c r="M870" s="118">
        <f>IFERROR(K870/VLOOKUP(C870,'SIEMB. CAMAGUI'!$B$2:$C$103,2,FALSE),"")</f>
        <v>0.8589712352</v>
      </c>
      <c r="N870" s="23">
        <v>0.85</v>
      </c>
      <c r="O870" s="71">
        <f>IFERROR(N870*VLOOKUP(C870,'SIEMB. CAMAGUI'!$B$2:$D$103,3,FALSE),"")</f>
        <v>149761.9048</v>
      </c>
      <c r="P870" s="2">
        <v>2.5</v>
      </c>
      <c r="Q870" s="2">
        <f t="shared" si="21"/>
        <v>9.15</v>
      </c>
      <c r="R870" s="15">
        <f>IFERROR(LOOKUP(Q870,Masterline!$A$2:$A$34,Masterline!$D$2:$D$34)-(Q870-INT(Q870))*LOOKUP(Q870,Masterline!$A$2:$A$34,Masterline!$E$2:$E$34),"")</f>
        <v>5.2608</v>
      </c>
      <c r="S870" s="181">
        <f>IFERROR((Q870)*VLOOKUP(C870,'SIEMB. CAMAGUI'!$B$2:$C$103,2,FALSE)*(N870-0.002222*7)*((J870+R870)/2/100)/1000,"")</f>
        <v>332.4084424</v>
      </c>
      <c r="T870" s="173">
        <f t="shared" si="22"/>
        <v>14.35211061</v>
      </c>
      <c r="U870" s="71">
        <f t="shared" si="25"/>
        <v>4226.997448</v>
      </c>
    </row>
    <row r="871">
      <c r="A871" s="109">
        <v>45985.0</v>
      </c>
      <c r="B871" s="2">
        <v>6.0</v>
      </c>
      <c r="C871" s="2" t="s">
        <v>385</v>
      </c>
      <c r="D871" s="9">
        <v>475.0</v>
      </c>
      <c r="E871" s="9">
        <v>3175.0</v>
      </c>
      <c r="F871" s="2" t="s">
        <v>96</v>
      </c>
      <c r="G871" s="17">
        <f t="array" ref="G871">IFERROR(E871*INDEX(PRECIOS!$B$2:$E$44,MATCH(F871,PRECIOS!$B$2:$B$44,0),4),"")</f>
        <v>3249.93</v>
      </c>
      <c r="H871" s="9">
        <v>6.36</v>
      </c>
      <c r="I871" s="2">
        <f t="shared" si="26"/>
        <v>2.9</v>
      </c>
      <c r="J871" s="15">
        <f>IFERROR(LOOKUP(H871,Masterline!$A$2:$A$34,Masterline!$D$2:$D$34)-(H871-INT(H871))*LOOKUP(H871,Masterline!$A$2:$A$34,Masterline!$E$2:$E$34),"")</f>
        <v>6.67632</v>
      </c>
      <c r="K871" s="28">
        <f t="shared" si="23"/>
        <v>1118663.195</v>
      </c>
      <c r="L871" s="117">
        <f>iferror(E871/(VLOOKUP(C871,'SIEMB. CAMAGUI'!$B$2:$C$103,2,FALSE)*N871*I871/1000),"")</f>
        <v>1.073360379</v>
      </c>
      <c r="M871" s="118">
        <f>IFERROR(K871/VLOOKUP(C871,'SIEMB. CAMAGUI'!$B$2:$C$103,2,FALSE),"")</f>
        <v>0.9322193288</v>
      </c>
      <c r="N871" s="23">
        <v>0.85</v>
      </c>
      <c r="O871" s="71">
        <f>IFERROR(N871*VLOOKUP(C871,'SIEMB. CAMAGUI'!$B$2:$D$103,3,FALSE),"")</f>
        <v>116571.4286</v>
      </c>
      <c r="P871" s="2">
        <v>2.5</v>
      </c>
      <c r="Q871" s="2">
        <f t="shared" si="21"/>
        <v>8.86</v>
      </c>
      <c r="R871" s="15">
        <f>IFERROR(LOOKUP(Q871,Masterline!$A$2:$A$34,Masterline!$D$2:$D$34)-(Q871-INT(Q871))*LOOKUP(Q871,Masterline!$A$2:$A$34,Masterline!$E$2:$E$34),"")</f>
        <v>5.35632</v>
      </c>
      <c r="S871" s="181">
        <f>IFERROR((Q871)*VLOOKUP(C871,'SIEMB. CAMAGUI'!$B$2:$C$103,2,FALSE)*(N871-0.002222*7)*((J871+R871)/2/100)/1000,"")</f>
        <v>533.757675</v>
      </c>
      <c r="T871" s="173">
        <f t="shared" si="22"/>
        <v>14.68941874</v>
      </c>
      <c r="U871" s="71">
        <f t="shared" si="25"/>
        <v>7114.697917</v>
      </c>
    </row>
    <row r="872">
      <c r="A872" s="109">
        <v>45992.0</v>
      </c>
      <c r="B872" s="2">
        <v>1.0</v>
      </c>
      <c r="C872" s="2" t="s">
        <v>378</v>
      </c>
      <c r="D872" s="9">
        <v>525.0</v>
      </c>
      <c r="E872" s="9">
        <v>3725.0</v>
      </c>
      <c r="F872" s="2" t="s">
        <v>96</v>
      </c>
      <c r="G872" s="17">
        <f t="array" ref="G872">IFERROR(E872*INDEX(PRECIOS!$B$2:$E$44,MATCH(F872,PRECIOS!$B$2:$B$44,0),4),"")</f>
        <v>3812.91</v>
      </c>
      <c r="H872" s="9">
        <v>27.82</v>
      </c>
      <c r="I872" s="2">
        <f t="shared" si="26"/>
        <v>2.82</v>
      </c>
      <c r="J872" s="15">
        <f>IFERROR(LOOKUP(H872,Masterline!$A$2:$A$34,Masterline!$D$2:$D$34)-(H872-INT(H872))*LOOKUP(H872,Masterline!$A$2:$A$34,Masterline!$E$2:$E$34),"")</f>
        <v>2.90496</v>
      </c>
      <c r="K872" s="28">
        <f t="shared" si="23"/>
        <v>649623.9398</v>
      </c>
      <c r="L872" s="117">
        <f>iferror(E872/(VLOOKUP(C872,'SIEMB. CAMAGUI'!$B$2:$C$103,2,FALSE)*N872*I872/1000),"")</f>
        <v>2.257986301</v>
      </c>
      <c r="M872" s="118">
        <f>IFERROR(K872/VLOOKUP(C872,'SIEMB. CAMAGUI'!$B$2:$C$103,2,FALSE),"")</f>
        <v>0.5552341365</v>
      </c>
      <c r="N872" s="23">
        <v>0.5</v>
      </c>
      <c r="O872" s="71">
        <f>IFERROR(N872*VLOOKUP(C872,'SIEMB. CAMAGUI'!$B$2:$D$103,3,FALSE),"")</f>
        <v>71428.57143</v>
      </c>
      <c r="P872" s="2">
        <v>3.0</v>
      </c>
      <c r="Q872" s="2">
        <f t="shared" si="21"/>
        <v>30.82</v>
      </c>
      <c r="R872" s="15">
        <f>IFERROR(LOOKUP(Q872,Masterline!$A$2:$A$34,Masterline!$D$2:$D$34)-(Q872-INT(Q872))*LOOKUP(Q872,Masterline!$A$2:$A$34,Masterline!$E$2:$E$34),"")</f>
        <v>2.5788</v>
      </c>
      <c r="S872" s="181">
        <f>IFERROR((Q872)*VLOOKUP(C872,'SIEMB. CAMAGUI'!$B$2:$C$103,2,FALSE)*(N872-0.002222*7)*((J872+R872)/2/100)/1000,"")</f>
        <v>478.9744134</v>
      </c>
      <c r="T872" s="173">
        <f t="shared" si="22"/>
        <v>-11.50639666</v>
      </c>
      <c r="U872" s="71">
        <f t="shared" si="25"/>
        <v>18072.538</v>
      </c>
    </row>
    <row r="873">
      <c r="A873" s="109">
        <v>45992.0</v>
      </c>
      <c r="B873" s="2">
        <v>2.0</v>
      </c>
      <c r="C873" s="2" t="s">
        <v>380</v>
      </c>
      <c r="D873" s="9">
        <v>425.0</v>
      </c>
      <c r="E873" s="9">
        <v>2925.0</v>
      </c>
      <c r="F873" s="2" t="s">
        <v>96</v>
      </c>
      <c r="G873" s="17">
        <f t="array" ref="G873">IFERROR(E873*INDEX(PRECIOS!$B$2:$E$44,MATCH(F873,PRECIOS!$B$2:$B$44,0),4),"")</f>
        <v>2994.03</v>
      </c>
      <c r="H873" s="9">
        <v>26.6</v>
      </c>
      <c r="I873" s="2">
        <f t="shared" si="26"/>
        <v>4.4</v>
      </c>
      <c r="J873" s="15">
        <f>IFERROR(LOOKUP(H873,Masterline!$A$2:$A$34,Masterline!$D$2:$D$34)-(H873-INT(H873))*LOOKUP(H873,Masterline!$A$2:$A$34,Masterline!$E$2:$E$34),"")</f>
        <v>3.0144</v>
      </c>
      <c r="K873" s="28">
        <f t="shared" si="23"/>
        <v>530037.2747</v>
      </c>
      <c r="L873" s="117">
        <f>iferror(E873/(VLOOKUP(C873,'SIEMB. CAMAGUI'!$B$2:$C$103,2,FALSE)*N873*I873/1000),"")</f>
        <v>1.413658112</v>
      </c>
      <c r="M873" s="118">
        <f>IFERROR(K873/VLOOKUP(C873,'SIEMB. CAMAGUI'!$B$2:$C$103,2,FALSE),"")</f>
        <v>0.6199266371</v>
      </c>
      <c r="N873" s="23">
        <v>0.55</v>
      </c>
      <c r="O873" s="71">
        <f>IFERROR(N873*VLOOKUP(C873,'SIEMB. CAMAGUI'!$B$2:$D$103,3,FALSE),"")</f>
        <v>78375</v>
      </c>
      <c r="P873" s="2">
        <v>3.0</v>
      </c>
      <c r="Q873" s="2">
        <f t="shared" si="21"/>
        <v>29.6</v>
      </c>
      <c r="R873" s="15">
        <f>IFERROR(LOOKUP(Q873,Masterline!$A$2:$A$34,Masterline!$D$2:$D$34)-(Q873-INT(Q873))*LOOKUP(Q873,Masterline!$A$2:$A$34,Masterline!$E$2:$E$34),"")</f>
        <v>2.6928</v>
      </c>
      <c r="S873" s="181">
        <f>IFERROR((Q873)*VLOOKUP(C873,'SIEMB. CAMAGUI'!$B$2:$C$103,2,FALSE)*(N873-0.002222*7)*((J873+R873)/2/100)/1000,"")</f>
        <v>385.9710693</v>
      </c>
      <c r="T873" s="173">
        <f t="shared" si="22"/>
        <v>-9.757232669</v>
      </c>
      <c r="U873" s="71">
        <f t="shared" si="25"/>
        <v>14098.99151</v>
      </c>
    </row>
    <row r="874">
      <c r="A874" s="109">
        <v>45992.0</v>
      </c>
      <c r="B874" s="2">
        <v>3.0</v>
      </c>
      <c r="C874" s="2" t="s">
        <v>381</v>
      </c>
      <c r="D874" s="9">
        <v>475.0</v>
      </c>
      <c r="E874" s="9">
        <v>2725.0</v>
      </c>
      <c r="F874" s="2" t="s">
        <v>96</v>
      </c>
      <c r="G874" s="17">
        <f t="array" ref="G874">IFERROR(E874*INDEX(PRECIOS!$B$2:$E$44,MATCH(F874,PRECIOS!$B$2:$B$44,0),4),"")</f>
        <v>2789.31</v>
      </c>
      <c r="H874" s="9">
        <v>25.88</v>
      </c>
      <c r="I874" s="2">
        <f t="shared" si="26"/>
        <v>4.58</v>
      </c>
      <c r="J874" s="15">
        <f>IFERROR(LOOKUP(H874,Masterline!$A$2:$A$34,Masterline!$D$2:$D$34)-(H874-INT(H874))*LOOKUP(H874,Masterline!$A$2:$A$34,Masterline!$E$2:$E$34),"")</f>
        <v>3.09696</v>
      </c>
      <c r="K874" s="28">
        <f t="shared" si="23"/>
        <v>592643.7948</v>
      </c>
      <c r="L874" s="117">
        <f>iferror(E874/(VLOOKUP(C874,'SIEMB. CAMAGUI'!$B$2:$C$103,2,FALSE)*N874*I874/1000),"")</f>
        <v>1.105496406</v>
      </c>
      <c r="M874" s="118">
        <f>IFERROR(K874/VLOOKUP(C874,'SIEMB. CAMAGUI'!$B$2:$C$103,2,FALSE),"")</f>
        <v>0.5726027003</v>
      </c>
      <c r="N874" s="23">
        <v>0.52</v>
      </c>
      <c r="O874" s="71">
        <f>IFERROR(N874*VLOOKUP(C874,'SIEMB. CAMAGUI'!$B$2:$D$103,3,FALSE),"")</f>
        <v>76885.71429</v>
      </c>
      <c r="P874" s="2">
        <v>3.0</v>
      </c>
      <c r="Q874" s="2">
        <f t="shared" si="21"/>
        <v>28.88</v>
      </c>
      <c r="R874" s="15">
        <f>IFERROR(LOOKUP(Q874,Masterline!$A$2:$A$34,Masterline!$D$2:$D$34)-(Q874-INT(Q874))*LOOKUP(Q874,Masterline!$A$2:$A$34,Masterline!$E$2:$E$34),"")</f>
        <v>2.78496</v>
      </c>
      <c r="S874" s="181">
        <f>IFERROR((Q874)*VLOOKUP(C874,'SIEMB. CAMAGUI'!$B$2:$C$103,2,FALSE)*(N874-0.002222*7)*((J874+R874)/2/100)/1000,"")</f>
        <v>443.4466098</v>
      </c>
      <c r="T874" s="173">
        <f t="shared" si="22"/>
        <v>-7.888347542</v>
      </c>
      <c r="U874" s="71">
        <f t="shared" si="25"/>
        <v>15337.62141</v>
      </c>
    </row>
    <row r="875">
      <c r="A875" s="109">
        <v>45992.0</v>
      </c>
      <c r="B875" s="2">
        <v>4.0</v>
      </c>
      <c r="C875" s="2" t="s">
        <v>382</v>
      </c>
      <c r="D875" s="9">
        <v>425.0</v>
      </c>
      <c r="E875" s="9">
        <v>2475.0</v>
      </c>
      <c r="F875" s="2" t="s">
        <v>96</v>
      </c>
      <c r="G875" s="17">
        <f t="array" ref="G875">IFERROR(E875*INDEX(PRECIOS!$B$2:$E$44,MATCH(F875,PRECIOS!$B$2:$B$44,0),4),"")</f>
        <v>2533.41</v>
      </c>
      <c r="H875" s="9">
        <v>10.0</v>
      </c>
      <c r="I875" s="2">
        <f t="shared" si="26"/>
        <v>3.84</v>
      </c>
      <c r="J875" s="15">
        <f>IFERROR(LOOKUP(H875,Masterline!$A$2:$A$34,Masterline!$D$2:$D$34)-(H875-INT(H875))*LOOKUP(H875,Masterline!$A$2:$A$34,Masterline!$E$2:$E$34),"")</f>
        <v>4.836</v>
      </c>
      <c r="K875" s="28">
        <f t="shared" si="23"/>
        <v>878825.4756</v>
      </c>
      <c r="L875" s="117">
        <f>iferror(E875/(VLOOKUP(C875,'SIEMB. CAMAGUI'!$B$2:$C$103,2,FALSE)*N875*I875/1000),"")</f>
        <v>0.7765436747</v>
      </c>
      <c r="M875" s="118">
        <f>IFERROR(K875/VLOOKUP(C875,'SIEMB. CAMAGUI'!$B$2:$C$103,2,FALSE),"")</f>
        <v>1.058825874</v>
      </c>
      <c r="N875" s="23">
        <v>1.0</v>
      </c>
      <c r="O875" s="71">
        <f>IFERROR(N875*VLOOKUP(C875,'SIEMB. CAMAGUI'!$B$2:$D$103,3,FALSE),"")</f>
        <v>172916.6667</v>
      </c>
      <c r="P875" s="2">
        <v>3.5</v>
      </c>
      <c r="Q875" s="2">
        <f t="shared" si="21"/>
        <v>13.5</v>
      </c>
      <c r="R875" s="15">
        <f>IFERROR(LOOKUP(Q875,Masterline!$A$2:$A$34,Masterline!$D$2:$D$34)-(Q875-INT(Q875))*LOOKUP(Q875,Masterline!$A$2:$A$34,Masterline!$E$2:$E$34),"")</f>
        <v>4.17</v>
      </c>
      <c r="S875" s="181">
        <f>IFERROR((Q875)*VLOOKUP(C875,'SIEMB. CAMAGUI'!$B$2:$C$103,2,FALSE)*(N875-0.002222*7)*((J875+R875)/2/100)/1000,"")</f>
        <v>496.7132059</v>
      </c>
      <c r="T875" s="173">
        <f t="shared" si="22"/>
        <v>17.92830147</v>
      </c>
      <c r="U875" s="71">
        <f t="shared" si="25"/>
        <v>8788.254756</v>
      </c>
    </row>
    <row r="876">
      <c r="A876" s="109">
        <v>45992.0</v>
      </c>
      <c r="B876" s="2">
        <v>5.0</v>
      </c>
      <c r="C876" s="2" t="s">
        <v>384</v>
      </c>
      <c r="D876" s="9">
        <v>375.0</v>
      </c>
      <c r="E876" s="9">
        <v>2250.0</v>
      </c>
      <c r="F876" s="2" t="s">
        <v>96</v>
      </c>
      <c r="G876" s="17">
        <f t="array" ref="G876">IFERROR(E876*INDEX(PRECIOS!$B$2:$E$44,MATCH(F876,PRECIOS!$B$2:$B$44,0),4),"")</f>
        <v>2303.1</v>
      </c>
      <c r="H876" s="9">
        <v>10.44</v>
      </c>
      <c r="I876" s="2">
        <f t="shared" si="26"/>
        <v>3.79</v>
      </c>
      <c r="J876" s="15">
        <f>IFERROR(LOOKUP(H876,Masterline!$A$2:$A$34,Masterline!$D$2:$D$34)-(H876-INT(H876))*LOOKUP(H876,Masterline!$A$2:$A$34,Masterline!$E$2:$E$34),"")</f>
        <v>4.74096</v>
      </c>
      <c r="K876" s="28">
        <f t="shared" si="23"/>
        <v>757642.7607</v>
      </c>
      <c r="L876" s="117">
        <f>iferror(E876/(VLOOKUP(C876,'SIEMB. CAMAGUI'!$B$2:$C$103,2,FALSE)*N876*I876/1000),"")</f>
        <v>0.8270654029</v>
      </c>
      <c r="M876" s="118">
        <f>IFERROR(K876/VLOOKUP(C876,'SIEMB. CAMAGUI'!$B$2:$C$103,2,FALSE),"")</f>
        <v>1.023841569</v>
      </c>
      <c r="N876" s="23">
        <v>0.97</v>
      </c>
      <c r="O876" s="71">
        <f>IFERROR(N876*VLOOKUP(C876,'SIEMB. CAMAGUI'!$B$2:$D$103,3,FALSE),"")</f>
        <v>170904.7619</v>
      </c>
      <c r="P876" s="2">
        <v>3.5</v>
      </c>
      <c r="Q876" s="2">
        <f t="shared" si="21"/>
        <v>13.94</v>
      </c>
      <c r="R876" s="15">
        <f>IFERROR(LOOKUP(Q876,Masterline!$A$2:$A$34,Masterline!$D$2:$D$34)-(Q876-INT(Q876))*LOOKUP(Q876,Masterline!$A$2:$A$34,Masterline!$E$2:$E$34),"")</f>
        <v>4.10136</v>
      </c>
      <c r="S876" s="181">
        <f>IFERROR((Q876)*VLOOKUP(C876,'SIEMB. CAMAGUI'!$B$2:$C$103,2,FALSE)*(N876-0.002222*7)*((J876+R876)/2/100)/1000,"")</f>
        <v>435.2934055</v>
      </c>
      <c r="T876" s="173">
        <f t="shared" si="22"/>
        <v>15.07335137</v>
      </c>
      <c r="U876" s="71">
        <f t="shared" si="25"/>
        <v>7909.790422</v>
      </c>
    </row>
    <row r="877">
      <c r="A877" s="109">
        <v>45992.0</v>
      </c>
      <c r="B877" s="2">
        <v>6.0</v>
      </c>
      <c r="C877" s="2" t="s">
        <v>385</v>
      </c>
      <c r="D877" s="9">
        <v>600.0</v>
      </c>
      <c r="E877" s="9">
        <v>3850.0</v>
      </c>
      <c r="F877" s="2" t="s">
        <v>96</v>
      </c>
      <c r="G877" s="17">
        <f t="array" ref="G877">IFERROR(E877*INDEX(PRECIOS!$B$2:$E$44,MATCH(F877,PRECIOS!$B$2:$B$44,0),4),"")</f>
        <v>3940.86</v>
      </c>
      <c r="H877" s="9">
        <v>10.0</v>
      </c>
      <c r="I877" s="2">
        <f t="shared" si="26"/>
        <v>3.64</v>
      </c>
      <c r="J877" s="15">
        <f>IFERROR(LOOKUP(H877,Masterline!$A$2:$A$34,Masterline!$D$2:$D$34)-(H877-INT(H877))*LOOKUP(H877,Masterline!$A$2:$A$34,Masterline!$E$2:$E$34),"")</f>
        <v>4.836</v>
      </c>
      <c r="K877" s="28">
        <f t="shared" si="23"/>
        <v>1240694.789</v>
      </c>
      <c r="L877" s="117">
        <f>iferror(E877/(VLOOKUP(C877,'SIEMB. CAMAGUI'!$B$2:$C$103,2,FALSE)*N877*I877/1000),"")</f>
        <v>0.8814102564</v>
      </c>
      <c r="M877" s="118">
        <f>IFERROR(K877/VLOOKUP(C877,'SIEMB. CAMAGUI'!$B$2:$C$103,2,FALSE),"")</f>
        <v>1.033912324</v>
      </c>
      <c r="N877" s="23">
        <v>1.0</v>
      </c>
      <c r="O877" s="71">
        <f>IFERROR(N877*VLOOKUP(C877,'SIEMB. CAMAGUI'!$B$2:$D$103,3,FALSE),"")</f>
        <v>137142.8571</v>
      </c>
      <c r="P877" s="2">
        <v>3.5</v>
      </c>
      <c r="Q877" s="2">
        <f t="shared" si="21"/>
        <v>13.5</v>
      </c>
      <c r="R877" s="15">
        <f>IFERROR(LOOKUP(Q877,Masterline!$A$2:$A$34,Masterline!$D$2:$D$34)-(Q877-INT(Q877))*LOOKUP(Q877,Masterline!$A$2:$A$34,Masterline!$E$2:$E$34),"")</f>
        <v>4.17</v>
      </c>
      <c r="S877" s="181">
        <f>IFERROR((Q877)*VLOOKUP(C877,'SIEMB. CAMAGUI'!$B$2:$C$103,2,FALSE)*(N877-0.002222*7)*((J877+R877)/2/100)/1000,"")</f>
        <v>718.1395748</v>
      </c>
      <c r="T877" s="173">
        <f t="shared" si="22"/>
        <v>29.53489369</v>
      </c>
      <c r="U877" s="71">
        <f t="shared" si="25"/>
        <v>12406.94789</v>
      </c>
    </row>
    <row r="878">
      <c r="A878" s="109">
        <v>45999.0</v>
      </c>
      <c r="B878" s="2">
        <v>1.0</v>
      </c>
      <c r="C878" s="2" t="s">
        <v>378</v>
      </c>
      <c r="E878" s="9">
        <v>2950.0</v>
      </c>
      <c r="F878" s="2" t="s">
        <v>96</v>
      </c>
      <c r="G878" s="17">
        <f t="array" ref="G878">IFERROR(E878*INDEX(PRECIOS!$B$2:$E$44,MATCH(F878,PRECIOS!$B$2:$B$44,0),4),"")</f>
        <v>3019.62</v>
      </c>
      <c r="I878" s="2">
        <f t="shared" si="26"/>
        <v>-27.82</v>
      </c>
      <c r="J878" s="15" t="str">
        <f>IFERROR(LOOKUP(H878,Masterline!$A$2:$A$34,Masterline!$D$2:$D$34)-(H878-INT(H878))*LOOKUP(H878,Masterline!$A$2:$A$34,Masterline!$E$2:$E$34),"")</f>
        <v/>
      </c>
      <c r="K878" s="28" t="str">
        <f t="shared" si="23"/>
        <v/>
      </c>
      <c r="L878" s="117" t="str">
        <f>iferror(E878/(VLOOKUP(C878,'SIEMB. CAMAGUI'!$B$2:$C$103,2,FALSE)*N878*I878/1000),"")</f>
        <v/>
      </c>
      <c r="M878" s="118">
        <f>IFERROR(K878/VLOOKUP(C878,'SIEMB. CAMAGUI'!$B$2:$C$103,2,FALSE),"")</f>
        <v>0</v>
      </c>
      <c r="N878" s="23">
        <v>0.0</v>
      </c>
      <c r="O878" s="71">
        <f>IFERROR(N878*VLOOKUP(C878,'SIEMB. CAMAGUI'!$B$2:$D$103,3,FALSE),"")</f>
        <v>0</v>
      </c>
      <c r="P878" s="2">
        <v>3.5</v>
      </c>
      <c r="Q878" s="2">
        <f t="shared" si="21"/>
        <v>3.5</v>
      </c>
      <c r="R878" s="15">
        <f>IFERROR(LOOKUP(Q878,Masterline!$A$2:$A$34,Masterline!$D$2:$D$34)-(Q878-INT(Q878))*LOOKUP(Q878,Masterline!$A$2:$A$34,Masterline!$E$2:$E$34),"")</f>
        <v>9.078</v>
      </c>
      <c r="S878" s="181">
        <f>IFERROR((Q878)*VLOOKUP(C878,'SIEMB. CAMAGUI'!$B$2:$C$103,2,FALSE)*(N878-0.002222*7)*((J878+R878)/2/100)/1000,"")</f>
        <v>-2.891053866</v>
      </c>
      <c r="T878" s="173">
        <f t="shared" si="22"/>
        <v>-0.7227634664</v>
      </c>
      <c r="U878" s="71">
        <f t="shared" si="25"/>
        <v>0</v>
      </c>
    </row>
    <row r="879">
      <c r="A879" s="109">
        <v>45999.0</v>
      </c>
      <c r="B879" s="2">
        <v>2.0</v>
      </c>
      <c r="C879" s="2" t="s">
        <v>380</v>
      </c>
      <c r="E879" s="9">
        <v>1425.0</v>
      </c>
      <c r="F879" s="2" t="s">
        <v>96</v>
      </c>
      <c r="G879" s="17">
        <f t="array" ref="G879">IFERROR(E879*INDEX(PRECIOS!$B$2:$E$44,MATCH(F879,PRECIOS!$B$2:$B$44,0),4),"")</f>
        <v>1458.63</v>
      </c>
      <c r="I879" s="2">
        <f t="shared" si="26"/>
        <v>-26.6</v>
      </c>
      <c r="J879" s="15" t="str">
        <f>IFERROR(LOOKUP(H879,Masterline!$A$2:$A$34,Masterline!$D$2:$D$34)-(H879-INT(H879))*LOOKUP(H879,Masterline!$A$2:$A$34,Masterline!$E$2:$E$34),"")</f>
        <v/>
      </c>
      <c r="K879" s="28" t="str">
        <f t="shared" si="23"/>
        <v/>
      </c>
      <c r="L879" s="117" t="str">
        <f>iferror(E879/(VLOOKUP(C879,'SIEMB. CAMAGUI'!$B$2:$C$103,2,FALSE)*N879*I879/1000),"")</f>
        <v/>
      </c>
      <c r="M879" s="118">
        <f>IFERROR(K879/VLOOKUP(C879,'SIEMB. CAMAGUI'!$B$2:$C$103,2,FALSE),"")</f>
        <v>0</v>
      </c>
      <c r="N879" s="23">
        <v>0.0</v>
      </c>
      <c r="O879" s="71">
        <f>IFERROR(N879*VLOOKUP(C879,'SIEMB. CAMAGUI'!$B$2:$D$103,3,FALSE),"")</f>
        <v>0</v>
      </c>
      <c r="P879" s="2">
        <v>3.5</v>
      </c>
      <c r="Q879" s="2">
        <f t="shared" si="21"/>
        <v>3.5</v>
      </c>
      <c r="R879" s="15">
        <f>IFERROR(LOOKUP(Q879,Masterline!$A$2:$A$34,Masterline!$D$2:$D$34)-(Q879-INT(Q879))*LOOKUP(Q879,Masterline!$A$2:$A$34,Masterline!$E$2:$E$34),"")</f>
        <v>9.078</v>
      </c>
      <c r="S879" s="181">
        <f>IFERROR((Q879)*VLOOKUP(C879,'SIEMB. CAMAGUI'!$B$2:$C$103,2,FALSE)*(N879-0.002222*7)*((J879+R879)/2/100)/1000,"")</f>
        <v>-2.11269321</v>
      </c>
      <c r="T879" s="173">
        <f t="shared" si="22"/>
        <v>-0.5281733024</v>
      </c>
      <c r="U879" s="71">
        <f t="shared" si="25"/>
        <v>0</v>
      </c>
    </row>
    <row r="880">
      <c r="A880" s="109">
        <v>45999.0</v>
      </c>
      <c r="B880" s="2">
        <v>3.0</v>
      </c>
      <c r="C880" s="2" t="s">
        <v>381</v>
      </c>
      <c r="E880" s="9">
        <v>2100.0</v>
      </c>
      <c r="F880" s="2" t="s">
        <v>96</v>
      </c>
      <c r="G880" s="17">
        <f t="array" ref="G880">IFERROR(E880*INDEX(PRECIOS!$B$2:$E$44,MATCH(F880,PRECIOS!$B$2:$B$44,0),4),"")</f>
        <v>2149.56</v>
      </c>
      <c r="I880" s="2">
        <f t="shared" si="26"/>
        <v>-25.88</v>
      </c>
      <c r="J880" s="15" t="str">
        <f>IFERROR(LOOKUP(H880,Masterline!$A$2:$A$34,Masterline!$D$2:$D$34)-(H880-INT(H880))*LOOKUP(H880,Masterline!$A$2:$A$34,Masterline!$E$2:$E$34),"")</f>
        <v/>
      </c>
      <c r="K880" s="28" t="str">
        <f t="shared" si="23"/>
        <v/>
      </c>
      <c r="L880" s="117" t="str">
        <f>iferror(E880/(VLOOKUP(C880,'SIEMB. CAMAGUI'!$B$2:$C$103,2,FALSE)*N880*I880/1000),"")</f>
        <v/>
      </c>
      <c r="M880" s="118">
        <f>IFERROR(K880/VLOOKUP(C880,'SIEMB. CAMAGUI'!$B$2:$C$103,2,FALSE),"")</f>
        <v>0</v>
      </c>
      <c r="N880" s="23">
        <v>0.0</v>
      </c>
      <c r="O880" s="71">
        <f>IFERROR(N880*VLOOKUP(C880,'SIEMB. CAMAGUI'!$B$2:$D$103,3,FALSE),"")</f>
        <v>0</v>
      </c>
      <c r="P880" s="2">
        <v>3.5</v>
      </c>
      <c r="Q880" s="2">
        <f t="shared" si="21"/>
        <v>3.5</v>
      </c>
      <c r="R880" s="15">
        <f>IFERROR(LOOKUP(Q880,Masterline!$A$2:$A$34,Masterline!$D$2:$D$34)-(Q880-INT(Q880))*LOOKUP(Q880,Masterline!$A$2:$A$34,Masterline!$E$2:$E$34),"")</f>
        <v>9.078</v>
      </c>
      <c r="S880" s="181">
        <f>IFERROR((Q880)*VLOOKUP(C880,'SIEMB. CAMAGUI'!$B$2:$C$103,2,FALSE)*(N880-0.002222*7)*((J880+R880)/2/100)/1000,"")</f>
        <v>-2.557470727</v>
      </c>
      <c r="T880" s="173">
        <f t="shared" si="22"/>
        <v>-0.6393676818</v>
      </c>
      <c r="U880" s="71">
        <f t="shared" si="25"/>
        <v>0</v>
      </c>
    </row>
    <row r="881">
      <c r="A881" s="109">
        <v>45999.0</v>
      </c>
      <c r="B881" s="2">
        <v>4.0</v>
      </c>
      <c r="C881" s="2" t="s">
        <v>382</v>
      </c>
      <c r="D881" s="9">
        <v>525.0</v>
      </c>
      <c r="E881" s="9">
        <v>3450.0</v>
      </c>
      <c r="F881" s="2" t="s">
        <v>96</v>
      </c>
      <c r="G881" s="17">
        <f t="array" ref="G881">IFERROR(E881*INDEX(PRECIOS!$B$2:$E$44,MATCH(F881,PRECIOS!$B$2:$B$44,0),4),"")</f>
        <v>3531.42</v>
      </c>
      <c r="H881" s="9">
        <v>14.25</v>
      </c>
      <c r="I881" s="2">
        <f t="shared" si="26"/>
        <v>4.25</v>
      </c>
      <c r="J881" s="15">
        <f>IFERROR(LOOKUP(H881,Masterline!$A$2:$A$34,Masterline!$D$2:$D$34)-(H881-INT(H881))*LOOKUP(H881,Masterline!$A$2:$A$34,Masterline!$E$2:$E$34),"")</f>
        <v>4.044</v>
      </c>
      <c r="K881" s="28">
        <f t="shared" si="23"/>
        <v>911031.2874</v>
      </c>
      <c r="L881" s="117">
        <f>iferror(E881/(VLOOKUP(C881,'SIEMB. CAMAGUI'!$B$2:$C$103,2,FALSE)*N881*I881/1000),"")</f>
        <v>1.029505017</v>
      </c>
      <c r="M881" s="118">
        <f>IFERROR(K881/VLOOKUP(C881,'SIEMB. CAMAGUI'!$B$2:$C$103,2,FALSE),"")</f>
        <v>1.097628057</v>
      </c>
      <c r="N881" s="23">
        <v>0.95</v>
      </c>
      <c r="O881" s="71">
        <f>IFERROR(N881*VLOOKUP(C881,'SIEMB. CAMAGUI'!$B$2:$D$103,3,FALSE),"")</f>
        <v>164270.8333</v>
      </c>
      <c r="P881" s="2">
        <v>3.5</v>
      </c>
      <c r="Q881" s="2">
        <f t="shared" si="21"/>
        <v>17.75</v>
      </c>
      <c r="R881" s="15">
        <f>IFERROR(LOOKUP(Q881,Masterline!$A$2:$A$34,Masterline!$D$2:$D$34)-(Q881-INT(Q881))*LOOKUP(Q881,Masterline!$A$2:$A$34,Masterline!$E$2:$E$34),"")</f>
        <v>3.567</v>
      </c>
      <c r="S881" s="181">
        <f>IFERROR((Q881)*VLOOKUP(C881,'SIEMB. CAMAGUI'!$B$2:$C$103,2,FALSE)*(N881-0.002222*7)*((J881+R881)/2/100)/1000,"")</f>
        <v>523.8927463</v>
      </c>
      <c r="T881" s="173">
        <f t="shared" si="22"/>
        <v>-0.2768134192</v>
      </c>
      <c r="U881" s="71">
        <f t="shared" si="25"/>
        <v>12982.19585</v>
      </c>
    </row>
    <row r="882">
      <c r="A882" s="109">
        <v>45999.0</v>
      </c>
      <c r="B882" s="2">
        <v>5.0</v>
      </c>
      <c r="C882" s="2" t="s">
        <v>384</v>
      </c>
      <c r="D882" s="9">
        <v>500.0</v>
      </c>
      <c r="E882" s="9">
        <v>3175.0</v>
      </c>
      <c r="F882" s="2" t="s">
        <v>96</v>
      </c>
      <c r="G882" s="17">
        <f t="array" ref="G882">IFERROR(E882*INDEX(PRECIOS!$B$2:$E$44,MATCH(F882,PRECIOS!$B$2:$B$44,0),4),"")</f>
        <v>3249.93</v>
      </c>
      <c r="H882" s="9">
        <v>14.47</v>
      </c>
      <c r="I882" s="2">
        <f t="shared" si="26"/>
        <v>4.03</v>
      </c>
      <c r="J882" s="15">
        <f>IFERROR(LOOKUP(H882,Masterline!$A$2:$A$34,Masterline!$D$2:$D$34)-(H882-INT(H882))*LOOKUP(H882,Masterline!$A$2:$A$34,Masterline!$E$2:$E$34),"")</f>
        <v>4.01232</v>
      </c>
      <c r="K882" s="28">
        <f t="shared" si="23"/>
        <v>861203.7468</v>
      </c>
      <c r="L882" s="117">
        <f>iferror(E882/(VLOOKUP(C882,'SIEMB. CAMAGUI'!$B$2:$C$103,2,FALSE)*N882*I882/1000),"")</f>
        <v>1.064650258</v>
      </c>
      <c r="M882" s="118">
        <f>IFERROR(K882/VLOOKUP(C882,'SIEMB. CAMAGUI'!$B$2:$C$103,2,FALSE),"")</f>
        <v>1.163788847</v>
      </c>
      <c r="N882" s="23">
        <v>1.0</v>
      </c>
      <c r="O882" s="71">
        <f>IFERROR(N882*VLOOKUP(C882,'SIEMB. CAMAGUI'!$B$2:$D$103,3,FALSE),"")</f>
        <v>176190.4762</v>
      </c>
      <c r="P882" s="2">
        <v>3.5</v>
      </c>
      <c r="Q882" s="2">
        <f t="shared" si="21"/>
        <v>17.97</v>
      </c>
      <c r="R882" s="15">
        <f>IFERROR(LOOKUP(Q882,Masterline!$A$2:$A$34,Masterline!$D$2:$D$34)-(Q882-INT(Q882))*LOOKUP(Q882,Masterline!$A$2:$A$34,Masterline!$E$2:$E$34),"")</f>
        <v>3.54324</v>
      </c>
      <c r="S882" s="181">
        <f>IFERROR((Q882)*VLOOKUP(C882,'SIEMB. CAMAGUI'!$B$2:$C$103,2,FALSE)*(N882-0.002222*7)*((J882+R882)/2/100)/1000,"")</f>
        <v>494.5478961</v>
      </c>
      <c r="T882" s="173">
        <f t="shared" si="22"/>
        <v>-1.363025984</v>
      </c>
      <c r="U882" s="71">
        <f t="shared" si="25"/>
        <v>12461.61822</v>
      </c>
    </row>
    <row r="883">
      <c r="A883" s="109">
        <v>45999.0</v>
      </c>
      <c r="B883" s="2">
        <v>6.0</v>
      </c>
      <c r="C883" s="2" t="s">
        <v>385</v>
      </c>
      <c r="D883" s="9">
        <v>675.0</v>
      </c>
      <c r="E883" s="9">
        <v>4575.0</v>
      </c>
      <c r="F883" s="2" t="s">
        <v>96</v>
      </c>
      <c r="G883" s="17">
        <f t="array" ref="G883">IFERROR(E883*INDEX(PRECIOS!$B$2:$E$44,MATCH(F883,PRECIOS!$B$2:$B$44,0),4),"")</f>
        <v>4682.97</v>
      </c>
      <c r="H883" s="9">
        <v>14.12</v>
      </c>
      <c r="I883" s="2">
        <f t="shared" si="26"/>
        <v>4.12</v>
      </c>
      <c r="J883" s="15">
        <f>IFERROR(LOOKUP(H883,Masterline!$A$2:$A$34,Masterline!$D$2:$D$34)-(H883-INT(H883))*LOOKUP(H883,Masterline!$A$2:$A$34,Masterline!$E$2:$E$34),"")</f>
        <v>4.06272</v>
      </c>
      <c r="K883" s="28">
        <f t="shared" si="23"/>
        <v>1176663.235</v>
      </c>
      <c r="L883" s="117">
        <f>iferror(E883/(VLOOKUP(C883,'SIEMB. CAMAGUI'!$B$2:$C$103,2,FALSE)*N883*I883/1000),"")</f>
        <v>0.9740674502</v>
      </c>
      <c r="M883" s="118">
        <f>IFERROR(K883/VLOOKUP(C883,'SIEMB. CAMAGUI'!$B$2:$C$103,2,FALSE),"")</f>
        <v>0.9805526958</v>
      </c>
      <c r="N883" s="23">
        <v>0.95</v>
      </c>
      <c r="O883" s="71">
        <f>IFERROR(N883*VLOOKUP(C883,'SIEMB. CAMAGUI'!$B$2:$D$103,3,FALSE),"")</f>
        <v>130285.7143</v>
      </c>
      <c r="P883" s="2">
        <v>3.5</v>
      </c>
      <c r="Q883" s="2">
        <f t="shared" si="21"/>
        <v>17.62</v>
      </c>
      <c r="R883" s="15">
        <f>IFERROR(LOOKUP(Q883,Masterline!$A$2:$A$34,Masterline!$D$2:$D$34)-(Q883-INT(Q883))*LOOKUP(Q883,Masterline!$A$2:$A$34,Masterline!$E$2:$E$34),"")</f>
        <v>3.58104</v>
      </c>
      <c r="S883" s="181">
        <f>IFERROR((Q883)*VLOOKUP(C883,'SIEMB. CAMAGUI'!$B$2:$C$103,2,FALSE)*(N883-0.002222*7)*((J883+R883)/2/100)/1000,"")</f>
        <v>755.1242308</v>
      </c>
      <c r="T883" s="173">
        <f t="shared" si="22"/>
        <v>20.03105769</v>
      </c>
      <c r="U883" s="71">
        <f t="shared" si="25"/>
        <v>16614.48488</v>
      </c>
    </row>
    <row r="884">
      <c r="A884" s="109">
        <v>46006.0</v>
      </c>
      <c r="B884" s="2">
        <v>4.0</v>
      </c>
      <c r="C884" s="2" t="s">
        <v>382</v>
      </c>
      <c r="D884" s="9">
        <v>300.0</v>
      </c>
      <c r="E884" s="9">
        <v>2275.0</v>
      </c>
      <c r="F884" s="2" t="s">
        <v>96</v>
      </c>
      <c r="G884" s="17">
        <f t="array" ref="G884">IFERROR(E884*INDEX(PRECIOS!$B$2:$E$44,MATCH(F884,PRECIOS!$B$2:$B$44,0),4),"")</f>
        <v>2328.69</v>
      </c>
      <c r="H884" s="9">
        <v>19.2</v>
      </c>
      <c r="I884" s="2">
        <f t="shared" si="26"/>
        <v>4.95</v>
      </c>
      <c r="J884" s="15">
        <f>IFERROR(LOOKUP(H884,Masterline!$A$2:$A$34,Masterline!$D$2:$D$34)-(H884-INT(H884))*LOOKUP(H884,Masterline!$A$2:$A$34,Masterline!$E$2:$E$34),"")</f>
        <v>3.3888</v>
      </c>
      <c r="K884" s="28">
        <f t="shared" si="23"/>
        <v>461077.6676</v>
      </c>
      <c r="L884" s="117">
        <f>iferror(E884/(VLOOKUP(C884,'SIEMB. CAMAGUI'!$B$2:$C$103,2,FALSE)*N884*I884/1000),"")</f>
        <v>0.8652032372</v>
      </c>
      <c r="M884" s="118">
        <f>IFERROR(K884/VLOOKUP(C884,'SIEMB. CAMAGUI'!$B$2:$C$103,2,FALSE),"")</f>
        <v>0.5555152622</v>
      </c>
      <c r="N884" s="23">
        <v>0.64</v>
      </c>
      <c r="O884" s="71">
        <f>IFERROR(N884*VLOOKUP(C884,'SIEMB. CAMAGUI'!$B$2:$D$103,3,FALSE),"")</f>
        <v>110666.6667</v>
      </c>
      <c r="P884" s="2">
        <v>3.5</v>
      </c>
      <c r="Q884" s="2">
        <f t="shared" si="21"/>
        <v>22.7</v>
      </c>
      <c r="R884" s="15">
        <f>IFERROR(LOOKUP(Q884,Masterline!$A$2:$A$34,Masterline!$D$2:$D$34)-(Q884-INT(Q884))*LOOKUP(Q884,Masterline!$A$2:$A$34,Masterline!$E$2:$E$34),"")</f>
        <v>3.1932</v>
      </c>
      <c r="S884" s="181">
        <f>IFERROR((Q884)*VLOOKUP(C884,'SIEMB. CAMAGUI'!$B$2:$C$103,2,FALSE)*(N884-0.002222*7)*((J884+R884)/2/100)/1000,"")</f>
        <v>387.192307</v>
      </c>
      <c r="T884" s="173">
        <f t="shared" si="22"/>
        <v>21.79807675</v>
      </c>
      <c r="U884" s="71">
        <f t="shared" si="25"/>
        <v>8852.691218</v>
      </c>
    </row>
    <row r="885">
      <c r="A885" s="109">
        <v>46006.0</v>
      </c>
      <c r="B885" s="2">
        <v>5.0</v>
      </c>
      <c r="C885" s="2" t="s">
        <v>384</v>
      </c>
      <c r="D885" s="9">
        <v>275.0</v>
      </c>
      <c r="E885" s="9">
        <v>2400.0</v>
      </c>
      <c r="F885" s="2" t="s">
        <v>96</v>
      </c>
      <c r="G885" s="17">
        <f t="array" ref="G885">IFERROR(E885*INDEX(PRECIOS!$B$2:$E$44,MATCH(F885,PRECIOS!$B$2:$B$44,0),4),"")</f>
        <v>2456.64</v>
      </c>
      <c r="H885" s="9">
        <v>19.72</v>
      </c>
      <c r="I885" s="2">
        <f t="shared" si="26"/>
        <v>5.25</v>
      </c>
      <c r="J885" s="15">
        <f>IFERROR(LOOKUP(H885,Masterline!$A$2:$A$34,Masterline!$D$2:$D$34)-(H885-INT(H885))*LOOKUP(H885,Masterline!$A$2:$A$34,Masterline!$E$2:$E$34),"")</f>
        <v>3.33888</v>
      </c>
      <c r="K885" s="28">
        <f t="shared" si="23"/>
        <v>417662.0084</v>
      </c>
      <c r="L885" s="117">
        <f>iferror(E885/(VLOOKUP(C885,'SIEMB. CAMAGUI'!$B$2:$C$103,2,FALSE)*N885*I885/1000),"")</f>
        <v>0.9652509653</v>
      </c>
      <c r="M885" s="118">
        <f>IFERROR(K885/VLOOKUP(C885,'SIEMB. CAMAGUI'!$B$2:$C$103,2,FALSE),"")</f>
        <v>0.5644081194</v>
      </c>
      <c r="N885" s="23">
        <v>0.64</v>
      </c>
      <c r="O885" s="71">
        <f>IFERROR(N885*VLOOKUP(C885,'SIEMB. CAMAGUI'!$B$2:$D$103,3,FALSE),"")</f>
        <v>112761.9048</v>
      </c>
      <c r="P885" s="2">
        <v>3.5</v>
      </c>
      <c r="Q885" s="2">
        <f t="shared" si="21"/>
        <v>23.22</v>
      </c>
      <c r="R885" s="15">
        <f>IFERROR(LOOKUP(Q885,Masterline!$A$2:$A$34,Masterline!$D$2:$D$34)-(Q885-INT(Q885))*LOOKUP(Q885,Masterline!$A$2:$A$34,Masterline!$E$2:$E$34),"")</f>
        <v>3.25752</v>
      </c>
      <c r="S885" s="181">
        <f>IFERROR((Q885)*VLOOKUP(C885,'SIEMB. CAMAGUI'!$B$2:$C$103,2,FALSE)*(N885-0.002222*7)*((J885+R885)/2/100)/1000,"")</f>
        <v>353.8879789</v>
      </c>
      <c r="T885" s="173">
        <f t="shared" si="22"/>
        <v>19.72199472</v>
      </c>
      <c r="U885" s="71">
        <f t="shared" si="25"/>
        <v>8236.294805</v>
      </c>
    </row>
    <row r="886">
      <c r="A886" s="109">
        <v>46006.0</v>
      </c>
      <c r="B886" s="2">
        <v>6.0</v>
      </c>
      <c r="C886" s="2" t="s">
        <v>385</v>
      </c>
      <c r="D886" s="9">
        <v>375.0</v>
      </c>
      <c r="E886" s="9">
        <v>3350.0</v>
      </c>
      <c r="F886" s="2" t="s">
        <v>96</v>
      </c>
      <c r="G886" s="17">
        <f t="array" ref="G886">IFERROR(E886*INDEX(PRECIOS!$B$2:$E$44,MATCH(F886,PRECIOS!$B$2:$B$44,0),4),"")</f>
        <v>3429.06</v>
      </c>
      <c r="H886" s="9">
        <v>17.46</v>
      </c>
      <c r="I886" s="2">
        <f t="shared" si="26"/>
        <v>3.34</v>
      </c>
      <c r="J886" s="15">
        <f>IFERROR(LOOKUP(H886,Masterline!$A$2:$A$34,Masterline!$D$2:$D$34)-(H886-INT(H886))*LOOKUP(H886,Masterline!$A$2:$A$34,Masterline!$E$2:$E$34),"")</f>
        <v>3.59832</v>
      </c>
      <c r="K886" s="28">
        <f t="shared" si="23"/>
        <v>596880.3005</v>
      </c>
      <c r="L886" s="117">
        <f>iferror(E886/(VLOOKUP(C886,'SIEMB. CAMAGUI'!$B$2:$C$103,2,FALSE)*N886*I886/1000),"")</f>
        <v>1.393047239</v>
      </c>
      <c r="M886" s="118">
        <f>IFERROR(K886/VLOOKUP(C886,'SIEMB. CAMAGUI'!$B$2:$C$103,2,FALSE),"")</f>
        <v>0.4974002504</v>
      </c>
      <c r="N886" s="23">
        <v>0.6</v>
      </c>
      <c r="O886" s="71">
        <f>IFERROR(N886*VLOOKUP(C886,'SIEMB. CAMAGUI'!$B$2:$D$103,3,FALSE),"")</f>
        <v>82285.71429</v>
      </c>
      <c r="P886" s="2">
        <v>4.0</v>
      </c>
      <c r="Q886" s="2">
        <f t="shared" si="21"/>
        <v>21.46</v>
      </c>
      <c r="R886" s="15">
        <f>IFERROR(LOOKUP(Q886,Masterline!$A$2:$A$34,Masterline!$D$2:$D$34)-(Q886-INT(Q886))*LOOKUP(Q886,Masterline!$A$2:$A$34,Masterline!$E$2:$E$34),"")</f>
        <v>3.30288</v>
      </c>
      <c r="S886" s="181">
        <f>IFERROR((Q886)*VLOOKUP(C886,'SIEMB. CAMAGUI'!$B$2:$C$103,2,FALSE)*(N886-0.002222*7)*((J886+R886)/2/100)/1000,"")</f>
        <v>519.3378459</v>
      </c>
      <c r="T886" s="173">
        <f t="shared" si="22"/>
        <v>36.08446149</v>
      </c>
      <c r="U886" s="71">
        <f t="shared" si="25"/>
        <v>10421.53005</v>
      </c>
    </row>
    <row r="887">
      <c r="A887" s="109">
        <v>46013.0</v>
      </c>
      <c r="B887" s="2">
        <v>1.0</v>
      </c>
      <c r="C887" s="2" t="s">
        <v>386</v>
      </c>
      <c r="D887" s="9">
        <v>87.5</v>
      </c>
      <c r="E887" s="9">
        <v>262.5</v>
      </c>
      <c r="F887" s="2" t="s">
        <v>88</v>
      </c>
      <c r="G887" s="17">
        <f t="array" ref="G887">IFERROR(E887*INDEX(PRECIOS!$B$2:$E$44,MATCH(F887,PRECIOS!$B$2:$B$44,0),4),"")</f>
        <v>478.275</v>
      </c>
      <c r="H887" s="9">
        <v>0.7</v>
      </c>
      <c r="I887" s="2">
        <f t="shared" si="26"/>
        <v>0</v>
      </c>
      <c r="J887" s="15">
        <f>IFERROR(LOOKUP(H887,Masterline!$A$2:$A$34,Masterline!$D$2:$D$34)-(H887-INT(H887))*LOOKUP(H887,Masterline!$A$2:$A$34,Masterline!$E$2:$E$34),"")</f>
        <v>14.8764</v>
      </c>
      <c r="K887" s="28">
        <f t="shared" si="23"/>
        <v>840257.0514</v>
      </c>
      <c r="L887" s="117" t="str">
        <f>iferror(E887/(VLOOKUP(C887,'SIEMB. CAMAGUI'!$B$2:$C$103,2,FALSE)*N887*I887/1000),"")</f>
        <v/>
      </c>
      <c r="M887" s="118">
        <f>IFERROR(K887/VLOOKUP(C887,'SIEMB. CAMAGUI'!$B$2:$C$103,2,FALSE),"")</f>
        <v>0.7046180725</v>
      </c>
      <c r="N887" s="23">
        <v>0.55</v>
      </c>
      <c r="O887" s="71">
        <f>IFERROR(N887*VLOOKUP(C887,'SIEMB. CAMAGUI'!$B$2:$D$103,3,FALSE),"")</f>
        <v>80082.41758</v>
      </c>
      <c r="P887" s="2">
        <v>1.6</v>
      </c>
      <c r="Q887" s="2">
        <f t="shared" si="21"/>
        <v>2.3</v>
      </c>
      <c r="R887" s="15">
        <f>IFERROR(LOOKUP(Q887,Masterline!$A$2:$A$34,Masterline!$D$2:$D$34)-(Q887-INT(Q887))*LOOKUP(Q887,Masterline!$A$2:$A$34,Masterline!$E$2:$E$34),"")</f>
        <v>10.644</v>
      </c>
      <c r="S887" s="181">
        <f>IFERROR((Q887)*VLOOKUP(C887,'SIEMB. CAMAGUI'!$B$2:$C$103,2,FALSE)*(N887-0.002222*7)*((J887+R887)/2/100)/1000,"")</f>
        <v>187.0456171</v>
      </c>
      <c r="T887" s="173">
        <f t="shared" si="22"/>
        <v>24.88640428</v>
      </c>
      <c r="U887" s="71">
        <f t="shared" si="25"/>
        <v>588.179936</v>
      </c>
    </row>
    <row r="888">
      <c r="A888" s="109">
        <v>46013.0</v>
      </c>
      <c r="B888" s="2">
        <v>2.0</v>
      </c>
      <c r="C888" s="2" t="s">
        <v>388</v>
      </c>
      <c r="D888" s="9">
        <v>67.5</v>
      </c>
      <c r="E888" s="9">
        <v>187.5</v>
      </c>
      <c r="F888" s="2" t="s">
        <v>88</v>
      </c>
      <c r="G888" s="17">
        <f t="array" ref="G888">IFERROR(E888*INDEX(PRECIOS!$B$2:$E$44,MATCH(F888,PRECIOS!$B$2:$B$44,0),4),"")</f>
        <v>341.625</v>
      </c>
      <c r="H888" s="9">
        <v>0.7</v>
      </c>
      <c r="I888" s="2">
        <f t="shared" si="26"/>
        <v>0</v>
      </c>
      <c r="J888" s="15">
        <f>IFERROR(LOOKUP(H888,Masterline!$A$2:$A$34,Masterline!$D$2:$D$34)-(H888-INT(H888))*LOOKUP(H888,Masterline!$A$2:$A$34,Masterline!$E$2:$E$34),"")</f>
        <v>14.8764</v>
      </c>
      <c r="K888" s="28">
        <f t="shared" si="23"/>
        <v>648198.2968</v>
      </c>
      <c r="L888" s="117" t="str">
        <f>iferror(E888/(VLOOKUP(C888,'SIEMB. CAMAGUI'!$B$2:$C$103,2,FALSE)*N888*I888/1000),"")</f>
        <v/>
      </c>
      <c r="M888" s="118">
        <f>IFERROR(K888/VLOOKUP(C888,'SIEMB. CAMAGUI'!$B$2:$C$103,2,FALSE),"")</f>
        <v>0.758126663</v>
      </c>
      <c r="N888" s="23">
        <v>0.55</v>
      </c>
      <c r="O888" s="71">
        <f>IFERROR(N888*VLOOKUP(C888,'SIEMB. CAMAGUI'!$B$2:$D$103,3,FALSE),"")</f>
        <v>78375</v>
      </c>
      <c r="P888" s="2">
        <v>1.6</v>
      </c>
      <c r="Q888" s="2">
        <f t="shared" si="21"/>
        <v>2.3</v>
      </c>
      <c r="R888" s="15">
        <f>IFERROR(LOOKUP(Q888,Masterline!$A$2:$A$34,Masterline!$D$2:$D$34)-(Q888-INT(Q888))*LOOKUP(Q888,Masterline!$A$2:$A$34,Masterline!$E$2:$E$34),"")</f>
        <v>10.644</v>
      </c>
      <c r="S888" s="181">
        <f>IFERROR((Q888)*VLOOKUP(C888,'SIEMB. CAMAGUI'!$B$2:$C$103,2,FALSE)*(N888-0.002222*7)*((J888+R888)/2/100)/1000,"")</f>
        <v>134.1081783</v>
      </c>
      <c r="T888" s="173">
        <f t="shared" si="22"/>
        <v>16.65204458</v>
      </c>
      <c r="U888" s="71">
        <f t="shared" si="25"/>
        <v>453.7388078</v>
      </c>
    </row>
    <row r="889">
      <c r="A889" s="109">
        <v>46013.0</v>
      </c>
      <c r="B889" s="2">
        <v>3.0</v>
      </c>
      <c r="C889" s="2" t="s">
        <v>389</v>
      </c>
      <c r="D889" s="9">
        <v>75.0</v>
      </c>
      <c r="E889" s="9">
        <v>225.0</v>
      </c>
      <c r="F889" s="2" t="s">
        <v>88</v>
      </c>
      <c r="G889" s="17">
        <f t="array" ref="G889">IFERROR(E889*INDEX(PRECIOS!$B$2:$E$44,MATCH(F889,PRECIOS!$B$2:$B$44,0),4),"")</f>
        <v>409.95</v>
      </c>
      <c r="H889" s="9">
        <v>0.7</v>
      </c>
      <c r="I889" s="2">
        <f t="shared" si="26"/>
        <v>0</v>
      </c>
      <c r="J889" s="15">
        <f>IFERROR(LOOKUP(H889,Masterline!$A$2:$A$34,Masterline!$D$2:$D$34)-(H889-INT(H889))*LOOKUP(H889,Masterline!$A$2:$A$34,Masterline!$E$2:$E$34),"")</f>
        <v>14.8764</v>
      </c>
      <c r="K889" s="28">
        <f t="shared" si="23"/>
        <v>720220.3298</v>
      </c>
      <c r="L889" s="117" t="str">
        <f>iferror(E889/(VLOOKUP(C889,'SIEMB. CAMAGUI'!$B$2:$C$103,2,FALSE)*N889*I889/1000),"")</f>
        <v/>
      </c>
      <c r="M889" s="118">
        <f>IFERROR(K889/VLOOKUP(C889,'SIEMB. CAMAGUI'!$B$2:$C$103,2,FALSE),"")</f>
        <v>0.7113287208</v>
      </c>
      <c r="N889" s="23">
        <v>0.55</v>
      </c>
      <c r="O889" s="71">
        <f>IFERROR(N889*VLOOKUP(C889,'SIEMB. CAMAGUI'!$B$2:$D$103,3,FALSE),"")</f>
        <v>79553.57143</v>
      </c>
      <c r="P889" s="2">
        <v>1.6</v>
      </c>
      <c r="Q889" s="2">
        <f t="shared" si="21"/>
        <v>2.3</v>
      </c>
      <c r="R889" s="15">
        <f>IFERROR(LOOKUP(Q889,Masterline!$A$2:$A$34,Masterline!$D$2:$D$34)-(Q889-INT(Q889))*LOOKUP(Q889,Masterline!$A$2:$A$34,Masterline!$E$2:$E$34),"")</f>
        <v>10.644</v>
      </c>
      <c r="S889" s="181">
        <f>IFERROR((Q889)*VLOOKUP(C889,'SIEMB. CAMAGUI'!$B$2:$C$103,2,FALSE)*(N889-0.002222*7)*((J889+R889)/2/100)/1000,"")</f>
        <v>158.8123164</v>
      </c>
      <c r="T889" s="173">
        <f t="shared" si="22"/>
        <v>20.9530791</v>
      </c>
      <c r="U889" s="71">
        <f t="shared" si="25"/>
        <v>504.1542309</v>
      </c>
    </row>
    <row r="890">
      <c r="A890" s="109">
        <v>46013.0</v>
      </c>
      <c r="B890" s="2">
        <v>4.0</v>
      </c>
      <c r="C890" s="2" t="s">
        <v>382</v>
      </c>
      <c r="D890" s="9">
        <v>400.0</v>
      </c>
      <c r="E890" s="9">
        <v>2675.0</v>
      </c>
      <c r="F890" s="2" t="s">
        <v>96</v>
      </c>
      <c r="G890" s="17">
        <f t="array" ref="G890">IFERROR(E890*INDEX(PRECIOS!$B$2:$E$44,MATCH(F890,PRECIOS!$B$2:$B$44,0),4),"")</f>
        <v>2738.13</v>
      </c>
      <c r="H890" s="9">
        <v>23.77</v>
      </c>
      <c r="I890" s="2">
        <f t="shared" si="26"/>
        <v>4.57</v>
      </c>
      <c r="J890" s="15">
        <f>IFERROR(LOOKUP(H890,Masterline!$A$2:$A$34,Masterline!$D$2:$D$34)-(H890-INT(H890))*LOOKUP(H890,Masterline!$A$2:$A$34,Masterline!$E$2:$E$34),"")</f>
        <v>3.21132</v>
      </c>
      <c r="K890" s="28">
        <f t="shared" si="23"/>
        <v>524019.2311</v>
      </c>
      <c r="L890" s="117">
        <f>iferror(E890/(VLOOKUP(C890,'SIEMB. CAMAGUI'!$B$2:$C$103,2,FALSE)*N890*I890/1000),"")</f>
        <v>1.175379856</v>
      </c>
      <c r="M890" s="118">
        <f>IFERROR(K890/VLOOKUP(C890,'SIEMB. CAMAGUI'!$B$2:$C$103,2,FALSE),"")</f>
        <v>0.6313484712</v>
      </c>
      <c r="N890" s="23">
        <v>0.6</v>
      </c>
      <c r="O890" s="71">
        <f>IFERROR(N890*VLOOKUP(C890,'SIEMB. CAMAGUI'!$B$2:$D$103,3,FALSE),"")</f>
        <v>103750</v>
      </c>
      <c r="P890" s="2">
        <v>3.5</v>
      </c>
      <c r="Q890" s="2">
        <f t="shared" si="21"/>
        <v>27.27</v>
      </c>
      <c r="R890" s="15">
        <f>IFERROR(LOOKUP(Q890,Masterline!$A$2:$A$34,Masterline!$D$2:$D$34)-(Q890-INT(Q890))*LOOKUP(Q890,Masterline!$A$2:$A$34,Masterline!$E$2:$E$34),"")</f>
        <v>2.94456</v>
      </c>
      <c r="S890" s="181">
        <f>IFERROR((Q890)*VLOOKUP(C890,'SIEMB. CAMAGUI'!$B$2:$C$103,2,FALSE)*(N890-0.002222*7)*((J890+R890)/2/100)/1000,"")</f>
        <v>407.1624984</v>
      </c>
      <c r="T890" s="173">
        <f t="shared" si="22"/>
        <v>1.790624599</v>
      </c>
      <c r="U890" s="71">
        <f t="shared" si="25"/>
        <v>12455.93712</v>
      </c>
    </row>
    <row r="891">
      <c r="A891" s="109">
        <v>46013.0</v>
      </c>
      <c r="B891" s="2">
        <v>5.0</v>
      </c>
      <c r="C891" s="2" t="s">
        <v>384</v>
      </c>
      <c r="D891" s="9">
        <v>375.0</v>
      </c>
      <c r="E891" s="9">
        <v>2475.0</v>
      </c>
      <c r="F891" s="2" t="s">
        <v>96</v>
      </c>
      <c r="G891" s="17">
        <f t="array" ref="G891">IFERROR(E891*INDEX(PRECIOS!$B$2:$E$44,MATCH(F891,PRECIOS!$B$2:$B$44,0),4),"")</f>
        <v>2533.41</v>
      </c>
      <c r="H891" s="9">
        <v>23.44</v>
      </c>
      <c r="I891" s="2">
        <f t="shared" si="26"/>
        <v>3.72</v>
      </c>
      <c r="J891" s="15">
        <f>IFERROR(LOOKUP(H891,Masterline!$A$2:$A$34,Masterline!$D$2:$D$34)-(H891-INT(H891))*LOOKUP(H891,Masterline!$A$2:$A$34,Masterline!$E$2:$E$34),"")</f>
        <v>3.23904</v>
      </c>
      <c r="K891" s="28">
        <f t="shared" si="23"/>
        <v>493920.8381</v>
      </c>
      <c r="L891" s="117">
        <f>iferror(E891/(VLOOKUP(C891,'SIEMB. CAMAGUI'!$B$2:$C$103,2,FALSE)*N891*I891/1000),"")</f>
        <v>1.498474281</v>
      </c>
      <c r="M891" s="118">
        <f>IFERROR(K891/VLOOKUP(C891,'SIEMB. CAMAGUI'!$B$2:$C$103,2,FALSE),"")</f>
        <v>0.6674605921</v>
      </c>
      <c r="N891" s="23">
        <v>0.6</v>
      </c>
      <c r="O891" s="71">
        <f>IFERROR(N891*VLOOKUP(C891,'SIEMB. CAMAGUI'!$B$2:$D$103,3,FALSE),"")</f>
        <v>105714.2857</v>
      </c>
      <c r="P891" s="2">
        <v>3.5</v>
      </c>
      <c r="Q891" s="2">
        <f t="shared" si="21"/>
        <v>26.94</v>
      </c>
      <c r="R891" s="15">
        <f>IFERROR(LOOKUP(Q891,Masterline!$A$2:$A$34,Masterline!$D$2:$D$34)-(Q891-INT(Q891))*LOOKUP(Q891,Masterline!$A$2:$A$34,Masterline!$E$2:$E$34),"")</f>
        <v>2.98176</v>
      </c>
      <c r="S891" s="181">
        <f>IFERROR((Q891)*VLOOKUP(C891,'SIEMB. CAMAGUI'!$B$2:$C$103,2,FALSE)*(N891-0.002222*7)*((J891+R891)/2/100)/1000,"")</f>
        <v>362.4014653</v>
      </c>
      <c r="T891" s="173">
        <f t="shared" si="22"/>
        <v>-3.149633675</v>
      </c>
      <c r="U891" s="71">
        <f t="shared" si="25"/>
        <v>11577.50445</v>
      </c>
    </row>
    <row r="892">
      <c r="A892" s="109">
        <v>46013.0</v>
      </c>
      <c r="B892" s="2">
        <v>6.0</v>
      </c>
      <c r="C892" s="2" t="s">
        <v>385</v>
      </c>
      <c r="D892" s="9">
        <v>600.0</v>
      </c>
      <c r="E892" s="9">
        <v>3825.0</v>
      </c>
      <c r="F892" s="2" t="s">
        <v>96</v>
      </c>
      <c r="G892" s="17">
        <f t="array" ref="G892">IFERROR(E892*INDEX(PRECIOS!$B$2:$E$44,MATCH(F892,PRECIOS!$B$2:$B$44,0),4),"")</f>
        <v>3915.27</v>
      </c>
      <c r="H892" s="9">
        <v>20.0</v>
      </c>
      <c r="I892" s="2">
        <f t="shared" si="26"/>
        <v>2.54</v>
      </c>
      <c r="J892" s="15">
        <f>IFERROR(LOOKUP(H892,Masterline!$A$2:$A$34,Masterline!$D$2:$D$34)-(H892-INT(H892))*LOOKUP(H892,Masterline!$A$2:$A$34,Masterline!$E$2:$E$34),"")</f>
        <v>3.3</v>
      </c>
      <c r="K892" s="28">
        <f t="shared" si="23"/>
        <v>909090.9091</v>
      </c>
      <c r="L892" s="117">
        <f>iferror(E892/(VLOOKUP(C892,'SIEMB. CAMAGUI'!$B$2:$C$103,2,FALSE)*N892*I892/1000),"")</f>
        <v>1.845472441</v>
      </c>
      <c r="M892" s="118">
        <f>IFERROR(K892/VLOOKUP(C892,'SIEMB. CAMAGUI'!$B$2:$C$103,2,FALSE),"")</f>
        <v>0.7575757576</v>
      </c>
      <c r="N892" s="23">
        <v>0.68</v>
      </c>
      <c r="O892" s="71">
        <f>IFERROR(N892*VLOOKUP(C892,'SIEMB. CAMAGUI'!$B$2:$D$103,3,FALSE),"")</f>
        <v>93257.14286</v>
      </c>
      <c r="P892" s="2">
        <v>3.5</v>
      </c>
      <c r="Q892" s="2">
        <f t="shared" si="21"/>
        <v>23.5</v>
      </c>
      <c r="R892" s="15">
        <f>IFERROR(LOOKUP(Q892,Masterline!$A$2:$A$34,Masterline!$D$2:$D$34)-(Q892-INT(Q892))*LOOKUP(Q892,Masterline!$A$2:$A$34,Masterline!$E$2:$E$34),"")</f>
        <v>3.234</v>
      </c>
      <c r="S892" s="181">
        <f>IFERROR((Q892)*VLOOKUP(C892,'SIEMB. CAMAGUI'!$B$2:$C$103,2,FALSE)*(N892-0.002222*7)*((J892+R892)/2/100)/1000,"")</f>
        <v>612.1501131</v>
      </c>
      <c r="T892" s="173">
        <f t="shared" si="22"/>
        <v>3.037528281</v>
      </c>
      <c r="U892" s="71">
        <f t="shared" si="25"/>
        <v>18181.81818</v>
      </c>
    </row>
    <row r="893">
      <c r="A893" s="109">
        <v>46020.0</v>
      </c>
      <c r="B893" s="2">
        <v>1.0</v>
      </c>
      <c r="C893" s="2" t="s">
        <v>386</v>
      </c>
      <c r="D893" s="9">
        <v>212.0</v>
      </c>
      <c r="E893" s="9">
        <v>1067.0</v>
      </c>
      <c r="F893" s="2" t="s">
        <v>84</v>
      </c>
      <c r="G893" s="17">
        <f t="array" ref="G893">IFERROR(E893*INDEX(PRECIOS!$B$2:$E$44,MATCH(F893,PRECIOS!$B$2:$B$44,0),4),"")</f>
        <v>1536.48</v>
      </c>
      <c r="H893" s="9">
        <v>2.95</v>
      </c>
      <c r="I893" s="2">
        <f t="shared" si="26"/>
        <v>2.25</v>
      </c>
      <c r="J893" s="15">
        <f>IFERROR(LOOKUP(H893,Masterline!$A$2:$A$34,Masterline!$D$2:$D$34)-(H893-INT(H893))*LOOKUP(H893,Masterline!$A$2:$A$34,Masterline!$E$2:$E$34),"")</f>
        <v>9.708</v>
      </c>
      <c r="K893" s="28">
        <f t="shared" si="23"/>
        <v>740259.6496</v>
      </c>
      <c r="L893" s="117">
        <f>iferror(E893/(VLOOKUP(C893,'SIEMB. CAMAGUI'!$B$2:$C$103,2,FALSE)*N893*I893/1000),"")</f>
        <v>0.5935382487</v>
      </c>
      <c r="M893" s="118">
        <f>IFERROR(K893/VLOOKUP(C893,'SIEMB. CAMAGUI'!$B$2:$C$103,2,FALSE),"")</f>
        <v>0.6207628089</v>
      </c>
      <c r="N893" s="23">
        <v>0.67</v>
      </c>
      <c r="O893" s="71">
        <f>IFERROR(N893*VLOOKUP(C893,'SIEMB. CAMAGUI'!$B$2:$D$103,3,FALSE),"")</f>
        <v>97554.94505</v>
      </c>
      <c r="P893" s="2">
        <v>2.5</v>
      </c>
      <c r="Q893" s="2">
        <f t="shared" si="21"/>
        <v>5.45</v>
      </c>
      <c r="R893" s="15">
        <f>IFERROR(LOOKUP(Q893,Masterline!$A$2:$A$34,Masterline!$D$2:$D$34)-(Q893-INT(Q893))*LOOKUP(Q893,Masterline!$A$2:$A$34,Masterline!$E$2:$E$34),"")</f>
        <v>7.2168</v>
      </c>
      <c r="S893" s="181">
        <f>IFERROR((Q893)*VLOOKUP(C893,'SIEMB. CAMAGUI'!$B$2:$C$103,2,FALSE)*(N893-0.002222*7)*((J893+R893)/2/100)/1000,"")</f>
        <v>359.9334899</v>
      </c>
      <c r="T893" s="173">
        <f t="shared" si="22"/>
        <v>36.98337247</v>
      </c>
      <c r="U893" s="71">
        <f t="shared" si="25"/>
        <v>2183.765966</v>
      </c>
    </row>
    <row r="894">
      <c r="A894" s="109">
        <v>46020.0</v>
      </c>
      <c r="B894" s="2">
        <v>2.0</v>
      </c>
      <c r="C894" s="2" t="s">
        <v>388</v>
      </c>
      <c r="D894" s="9">
        <v>160.0</v>
      </c>
      <c r="E894" s="9">
        <v>800.0</v>
      </c>
      <c r="F894" s="2" t="s">
        <v>84</v>
      </c>
      <c r="G894" s="17">
        <f t="array" ref="G894">IFERROR(E894*INDEX(PRECIOS!$B$2:$E$44,MATCH(F894,PRECIOS!$B$2:$B$44,0),4),"")</f>
        <v>1152</v>
      </c>
      <c r="H894" s="9">
        <v>2.24</v>
      </c>
      <c r="I894" s="2">
        <f t="shared" si="26"/>
        <v>1.54</v>
      </c>
      <c r="J894" s="15">
        <f>IFERROR(LOOKUP(H894,Masterline!$A$2:$A$34,Masterline!$D$2:$D$34)-(H894-INT(H894))*LOOKUP(H894,Masterline!$A$2:$A$34,Masterline!$E$2:$E$34),"")</f>
        <v>10.7304</v>
      </c>
      <c r="K894" s="28">
        <f t="shared" si="23"/>
        <v>665665.5057</v>
      </c>
      <c r="L894" s="117">
        <f>iferror(E894/(VLOOKUP(C894,'SIEMB. CAMAGUI'!$B$2:$C$103,2,FALSE)*N894*I894/1000),"")</f>
        <v>0.9068351566</v>
      </c>
      <c r="M894" s="118">
        <f>IFERROR(K894/VLOOKUP(C894,'SIEMB. CAMAGUI'!$B$2:$C$103,2,FALSE),"")</f>
        <v>0.7785561471</v>
      </c>
      <c r="N894" s="23">
        <v>0.67</v>
      </c>
      <c r="O894" s="71">
        <f>IFERROR(N894*VLOOKUP(C894,'SIEMB. CAMAGUI'!$B$2:$D$103,3,FALSE),"")</f>
        <v>95475</v>
      </c>
      <c r="P894" s="2">
        <v>2.9</v>
      </c>
      <c r="Q894" s="2">
        <f t="shared" si="21"/>
        <v>5.14</v>
      </c>
      <c r="R894" s="15">
        <f>IFERROR(LOOKUP(Q894,Masterline!$A$2:$A$34,Masterline!$D$2:$D$34)-(Q894-INT(Q894))*LOOKUP(Q894,Masterline!$A$2:$A$34,Masterline!$E$2:$E$34),"")</f>
        <v>7.39536</v>
      </c>
      <c r="S894" s="181">
        <f>IFERROR((Q894)*VLOOKUP(C894,'SIEMB. CAMAGUI'!$B$2:$C$103,2,FALSE)*(N894-0.002222*7)*((J894+R894)/2/100)/1000,"")</f>
        <v>260.6569331</v>
      </c>
      <c r="T894" s="173">
        <f t="shared" si="22"/>
        <v>25.16423327</v>
      </c>
      <c r="U894" s="71">
        <f t="shared" si="25"/>
        <v>1491.090733</v>
      </c>
    </row>
    <row r="895">
      <c r="A895" s="109">
        <v>46020.0</v>
      </c>
      <c r="B895" s="2">
        <v>3.0</v>
      </c>
      <c r="C895" s="2" t="s">
        <v>389</v>
      </c>
      <c r="D895" s="9">
        <v>175.0</v>
      </c>
      <c r="E895" s="9">
        <v>915.0</v>
      </c>
      <c r="F895" s="2" t="s">
        <v>84</v>
      </c>
      <c r="G895" s="17">
        <f t="array" ref="G895">IFERROR(E895*INDEX(PRECIOS!$B$2:$E$44,MATCH(F895,PRECIOS!$B$2:$B$44,0),4),"")</f>
        <v>1317.6</v>
      </c>
      <c r="H895" s="9">
        <v>2.5</v>
      </c>
      <c r="I895" s="2">
        <f t="shared" si="26"/>
        <v>1.8</v>
      </c>
      <c r="J895" s="15">
        <f>IFERROR(LOOKUP(H895,Masterline!$A$2:$A$34,Masterline!$D$2:$D$34)-(H895-INT(H895))*LOOKUP(H895,Masterline!$A$2:$A$34,Masterline!$E$2:$E$34),"")</f>
        <v>10.356</v>
      </c>
      <c r="K895" s="28">
        <f t="shared" si="23"/>
        <v>675936.6551</v>
      </c>
      <c r="L895" s="117">
        <f>iferror(E895/(VLOOKUP(C895,'SIEMB. CAMAGUI'!$B$2:$C$103,2,FALSE)*N895*I895/1000),"")</f>
        <v>0.7493397211</v>
      </c>
      <c r="M895" s="118">
        <f>IFERROR(K895/VLOOKUP(C895,'SIEMB. CAMAGUI'!$B$2:$C$103,2,FALSE),"")</f>
        <v>0.6675917581</v>
      </c>
      <c r="N895" s="23">
        <v>0.67</v>
      </c>
      <c r="O895" s="71">
        <f>IFERROR(N895*VLOOKUP(C895,'SIEMB. CAMAGUI'!$B$2:$D$103,3,FALSE),"")</f>
        <v>96910.71429</v>
      </c>
      <c r="P895" s="2">
        <v>2.7</v>
      </c>
      <c r="Q895" s="2">
        <f t="shared" si="21"/>
        <v>5.2</v>
      </c>
      <c r="R895" s="15">
        <f>IFERROR(LOOKUP(Q895,Masterline!$A$2:$A$34,Masterline!$D$2:$D$34)-(Q895-INT(Q895))*LOOKUP(Q895,Masterline!$A$2:$A$34,Masterline!$E$2:$E$34),"")</f>
        <v>7.3608</v>
      </c>
      <c r="S895" s="181">
        <f>IFERROR((Q895)*VLOOKUP(C895,'SIEMB. CAMAGUI'!$B$2:$C$103,2,FALSE)*(N895-0.002222*7)*((J895+R895)/2/100)/1000,"")</f>
        <v>305.2301851</v>
      </c>
      <c r="T895" s="173">
        <f t="shared" si="22"/>
        <v>32.55754628</v>
      </c>
      <c r="U895" s="71">
        <f t="shared" si="25"/>
        <v>1689.841638</v>
      </c>
    </row>
    <row r="896">
      <c r="A896" s="109">
        <v>46020.0</v>
      </c>
      <c r="B896" s="2">
        <v>4.0</v>
      </c>
      <c r="C896" s="2" t="s">
        <v>382</v>
      </c>
      <c r="D896" s="9">
        <v>385.0</v>
      </c>
      <c r="E896" s="9">
        <v>2595.0</v>
      </c>
      <c r="F896" s="2" t="s">
        <v>96</v>
      </c>
      <c r="G896" s="17">
        <f t="array" ref="G896">IFERROR(E896*INDEX(PRECIOS!$B$2:$E$44,MATCH(F896,PRECIOS!$B$2:$B$44,0),4),"")</f>
        <v>2656.242</v>
      </c>
      <c r="H896" s="9">
        <v>27.62</v>
      </c>
      <c r="I896" s="2">
        <f t="shared" si="26"/>
        <v>3.85</v>
      </c>
      <c r="J896" s="15">
        <f>IFERROR(LOOKUP(H896,Masterline!$A$2:$A$34,Masterline!$D$2:$D$34)-(H896-INT(H896))*LOOKUP(H896,Masterline!$A$2:$A$34,Masterline!$E$2:$E$34),"")</f>
        <v>2.91936</v>
      </c>
      <c r="K896" s="28">
        <f t="shared" si="23"/>
        <v>477473.6419</v>
      </c>
      <c r="L896" s="117">
        <f>iferror(E896/(VLOOKUP(C896,'SIEMB. CAMAGUI'!$B$2:$C$103,2,FALSE)*N896*I896/1000),"")</f>
        <v>1.37640591</v>
      </c>
      <c r="M896" s="118">
        <f>IFERROR(K896/VLOOKUP(C896,'SIEMB. CAMAGUI'!$B$2:$C$103,2,FALSE),"")</f>
        <v>0.575269448</v>
      </c>
      <c r="N896" s="23">
        <v>0.59</v>
      </c>
      <c r="O896" s="71">
        <f>IFERROR(N896*VLOOKUP(C896,'SIEMB. CAMAGUI'!$B$2:$D$103,3,FALSE),"")</f>
        <v>102020.8333</v>
      </c>
      <c r="P896" s="2">
        <v>3.5</v>
      </c>
      <c r="Q896" s="2">
        <f t="shared" si="21"/>
        <v>31.12</v>
      </c>
      <c r="R896" s="15">
        <f>IFERROR(LOOKUP(Q896,Masterline!$A$2:$A$34,Masterline!$D$2:$D$34)-(Q896-INT(Q896))*LOOKUP(Q896,Masterline!$A$2:$A$34,Masterline!$E$2:$E$34),"")</f>
        <v>2.6208</v>
      </c>
      <c r="S896" s="181">
        <f>IFERROR((Q896)*VLOOKUP(C896,'SIEMB. CAMAGUI'!$B$2:$C$103,2,FALSE)*(N896-0.002222*7)*((J896+R896)/2/100)/1000,"")</f>
        <v>411.0164483</v>
      </c>
      <c r="T896" s="173">
        <f t="shared" si="22"/>
        <v>6.504112073</v>
      </c>
      <c r="U896" s="71">
        <f t="shared" si="25"/>
        <v>13187.82199</v>
      </c>
    </row>
    <row r="897">
      <c r="A897" s="109">
        <v>46020.0</v>
      </c>
      <c r="B897" s="2">
        <v>5.0</v>
      </c>
      <c r="C897" s="2" t="s">
        <v>384</v>
      </c>
      <c r="D897" s="9">
        <v>360.0</v>
      </c>
      <c r="E897" s="9">
        <v>2370.0</v>
      </c>
      <c r="F897" s="2" t="s">
        <v>96</v>
      </c>
      <c r="G897" s="17">
        <f t="array" ref="G897">IFERROR(E897*INDEX(PRECIOS!$B$2:$E$44,MATCH(F897,PRECIOS!$B$2:$B$44,0),4),"")</f>
        <v>2425.932</v>
      </c>
      <c r="H897" s="9">
        <v>28.94</v>
      </c>
      <c r="I897" s="2">
        <f t="shared" si="26"/>
        <v>5.5</v>
      </c>
      <c r="J897" s="15">
        <f>IFERROR(LOOKUP(H897,Masterline!$A$2:$A$34,Masterline!$D$2:$D$34)-(H897-INT(H897))*LOOKUP(H897,Masterline!$A$2:$A$34,Masterline!$E$2:$E$34),"")</f>
        <v>2.77848</v>
      </c>
      <c r="K897" s="28">
        <f t="shared" si="23"/>
        <v>447709.9012</v>
      </c>
      <c r="L897" s="117">
        <f>iferror(E897/(VLOOKUP(C897,'SIEMB. CAMAGUI'!$B$2:$C$103,2,FALSE)*N897*I897/1000),"")</f>
        <v>0.9869653937</v>
      </c>
      <c r="M897" s="118">
        <f>IFERROR(K897/VLOOKUP(C897,'SIEMB. CAMAGUI'!$B$2:$C$103,2,FALSE),"")</f>
        <v>0.60501338</v>
      </c>
      <c r="N897" s="23">
        <v>0.59</v>
      </c>
      <c r="O897" s="71">
        <f>IFERROR(N897*VLOOKUP(C897,'SIEMB. CAMAGUI'!$B$2:$D$103,3,FALSE),"")</f>
        <v>103952.381</v>
      </c>
      <c r="P897" s="2">
        <v>3.5</v>
      </c>
      <c r="Q897" s="2">
        <f t="shared" si="21"/>
        <v>32.44</v>
      </c>
      <c r="R897" s="15">
        <f>IFERROR(LOOKUP(Q897,Masterline!$A$2:$A$34,Masterline!$D$2:$D$34)-(Q897-INT(Q897))*LOOKUP(Q897,Masterline!$A$2:$A$34,Masterline!$E$2:$E$34),"")</f>
        <v>2.6016</v>
      </c>
      <c r="S897" s="181">
        <f>IFERROR((Q897)*VLOOKUP(C897,'SIEMB. CAMAGUI'!$B$2:$C$103,2,FALSE)*(N897-0.002222*7)*((J897+R897)/2/100)/1000,"")</f>
        <v>370.9543881</v>
      </c>
      <c r="T897" s="173">
        <f t="shared" si="22"/>
        <v>2.738597028</v>
      </c>
      <c r="U897" s="71">
        <f t="shared" si="25"/>
        <v>12956.72454</v>
      </c>
    </row>
    <row r="898">
      <c r="A898" s="109">
        <v>46020.0</v>
      </c>
      <c r="B898" s="2">
        <v>6.0</v>
      </c>
      <c r="C898" s="2" t="s">
        <v>385</v>
      </c>
      <c r="D898" s="9">
        <v>600.0</v>
      </c>
      <c r="E898" s="9">
        <v>3900.0</v>
      </c>
      <c r="F898" s="2" t="s">
        <v>96</v>
      </c>
      <c r="G898" s="17">
        <f t="array" ref="G898">IFERROR(E898*INDEX(PRECIOS!$B$2:$E$44,MATCH(F898,PRECIOS!$B$2:$B$44,0),4),"")</f>
        <v>3992.04</v>
      </c>
      <c r="H898" s="9">
        <v>24.53</v>
      </c>
      <c r="I898" s="2">
        <f t="shared" si="26"/>
        <v>4.53</v>
      </c>
      <c r="J898" s="15">
        <f>IFERROR(LOOKUP(H898,Masterline!$A$2:$A$34,Masterline!$D$2:$D$34)-(H898-INT(H898))*LOOKUP(H898,Masterline!$A$2:$A$34,Masterline!$E$2:$E$34),"")</f>
        <v>3.14184</v>
      </c>
      <c r="K898" s="28">
        <f t="shared" si="23"/>
        <v>778519.7555</v>
      </c>
      <c r="L898" s="117">
        <f>iferror(E898/(VLOOKUP(C898,'SIEMB. CAMAGUI'!$B$2:$C$103,2,FALSE)*N898*I898/1000),"")</f>
        <v>1.087029233</v>
      </c>
      <c r="M898" s="118">
        <f>IFERROR(K898/VLOOKUP(C898,'SIEMB. CAMAGUI'!$B$2:$C$103,2,FALSE),"")</f>
        <v>0.648766463</v>
      </c>
      <c r="N898" s="23">
        <v>0.66</v>
      </c>
      <c r="O898" s="71">
        <f>IFERROR(N898*VLOOKUP(C898,'SIEMB. CAMAGUI'!$B$2:$D$103,3,FALSE),"")</f>
        <v>90514.28571</v>
      </c>
      <c r="P898" s="2">
        <v>3.5</v>
      </c>
      <c r="Q898" s="2">
        <f t="shared" si="21"/>
        <v>28.03</v>
      </c>
      <c r="R898" s="15">
        <f>IFERROR(LOOKUP(Q898,Masterline!$A$2:$A$34,Masterline!$D$2:$D$34)-(Q898-INT(Q898))*LOOKUP(Q898,Masterline!$A$2:$A$34,Masterline!$E$2:$E$34),"")</f>
        <v>2.87676</v>
      </c>
      <c r="S898" s="181">
        <f>IFERROR((Q898)*VLOOKUP(C898,'SIEMB. CAMAGUI'!$B$2:$C$103,2,FALSE)*(N898-0.002222*7)*((J898+R898)/2/100)/1000,"")</f>
        <v>652.3134921</v>
      </c>
      <c r="T898" s="173">
        <f t="shared" si="22"/>
        <v>13.07837304</v>
      </c>
      <c r="U898" s="71">
        <f t="shared" si="25"/>
        <v>19097.0896</v>
      </c>
    </row>
    <row r="899">
      <c r="A899" s="109">
        <v>46027.0</v>
      </c>
      <c r="B899" s="2">
        <v>1.0</v>
      </c>
      <c r="C899" s="2" t="s">
        <v>386</v>
      </c>
      <c r="D899" s="9">
        <v>350.0</v>
      </c>
      <c r="E899" s="9">
        <v>2075.0</v>
      </c>
      <c r="F899" s="2" t="s">
        <v>99</v>
      </c>
      <c r="G899" s="17">
        <f t="array" ref="G899">IFERROR(E899*INDEX(PRECIOS!$B$2:$E$44,MATCH(F899,PRECIOS!$B$2:$B$44,0),4),"")</f>
        <v>2561.38</v>
      </c>
      <c r="H899" s="9">
        <v>5.87</v>
      </c>
      <c r="I899" s="2">
        <f t="shared" si="26"/>
        <v>2.92</v>
      </c>
      <c r="J899" s="15">
        <f>IFERROR(LOOKUP(H899,Masterline!$A$2:$A$34,Masterline!$D$2:$D$34)-(H899-INT(H899))*LOOKUP(H899,Masterline!$A$2:$A$34,Masterline!$E$2:$E$34),"")</f>
        <v>6.97488</v>
      </c>
      <c r="K899" s="28">
        <f t="shared" si="23"/>
        <v>854856.4699</v>
      </c>
      <c r="L899" s="117">
        <f>iferror(E899/(VLOOKUP(C899,'SIEMB. CAMAGUI'!$B$2:$C$103,2,FALSE)*N899*I899/1000),"")</f>
        <v>0.7945396935</v>
      </c>
      <c r="M899" s="118">
        <f>IFERROR(K899/VLOOKUP(C899,'SIEMB. CAMAGUI'!$B$2:$C$103,2,FALSE),"")</f>
        <v>0.7168607714</v>
      </c>
      <c r="N899" s="23">
        <v>0.75</v>
      </c>
      <c r="O899" s="71">
        <f>IFERROR(N899*VLOOKUP(C899,'SIEMB. CAMAGUI'!$B$2:$D$103,3,FALSE),"")</f>
        <v>109203.2967</v>
      </c>
      <c r="P899" s="2">
        <v>3.0</v>
      </c>
      <c r="Q899" s="2">
        <f t="shared" si="21"/>
        <v>8.87</v>
      </c>
      <c r="R899" s="15">
        <f>IFERROR(LOOKUP(Q899,Masterline!$A$2:$A$34,Masterline!$D$2:$D$34)-(Q899-INT(Q899))*LOOKUP(Q899,Masterline!$A$2:$A$34,Masterline!$E$2:$E$34),"")</f>
        <v>5.35344</v>
      </c>
      <c r="S899" s="181">
        <f>IFERROR((Q899)*VLOOKUP(C899,'SIEMB. CAMAGUI'!$B$2:$C$103,2,FALSE)*(N899-0.002222*7)*((J899+R899)/2/100)/1000,"")</f>
        <v>478.8679601</v>
      </c>
      <c r="T899" s="173">
        <f t="shared" si="22"/>
        <v>32.21699002</v>
      </c>
      <c r="U899" s="71">
        <f t="shared" si="25"/>
        <v>5018.007478</v>
      </c>
    </row>
    <row r="900">
      <c r="A900" s="109">
        <v>46027.0</v>
      </c>
      <c r="B900" s="2">
        <v>2.0</v>
      </c>
      <c r="C900" s="2" t="s">
        <v>388</v>
      </c>
      <c r="D900" s="9">
        <v>250.0</v>
      </c>
      <c r="E900" s="9">
        <v>1330.0</v>
      </c>
      <c r="F900" s="2" t="s">
        <v>99</v>
      </c>
      <c r="G900" s="17">
        <f t="array" ref="G900">IFERROR(E900*INDEX(PRECIOS!$B$2:$E$44,MATCH(F900,PRECIOS!$B$2:$B$44,0),4),"")</f>
        <v>1641.752</v>
      </c>
      <c r="H900" s="9">
        <v>4.8</v>
      </c>
      <c r="I900" s="2">
        <f t="shared" si="26"/>
        <v>2.56</v>
      </c>
      <c r="J900" s="15">
        <f>IFERROR(LOOKUP(H900,Masterline!$A$2:$A$34,Masterline!$D$2:$D$34)-(H900-INT(H900))*LOOKUP(H900,Masterline!$A$2:$A$34,Masterline!$E$2:$E$34),"")</f>
        <v>7.6944</v>
      </c>
      <c r="K900" s="28">
        <f t="shared" si="23"/>
        <v>676899.2167</v>
      </c>
      <c r="L900" s="117">
        <f>iferror(E900/(VLOOKUP(C900,'SIEMB. CAMAGUI'!$B$2:$C$103,2,FALSE)*N900*I900/1000),"")</f>
        <v>0.8101851852</v>
      </c>
      <c r="M900" s="118">
        <f>IFERROR(K900/VLOOKUP(C900,'SIEMB. CAMAGUI'!$B$2:$C$103,2,FALSE),"")</f>
        <v>0.7916949903</v>
      </c>
      <c r="N900" s="23">
        <v>0.75</v>
      </c>
      <c r="O900" s="71">
        <f>IFERROR(N900*VLOOKUP(C900,'SIEMB. CAMAGUI'!$B$2:$D$103,3,FALSE),"")</f>
        <v>106875</v>
      </c>
      <c r="P900" s="2">
        <v>3.25</v>
      </c>
      <c r="Q900" s="2">
        <f t="shared" si="21"/>
        <v>8.05</v>
      </c>
      <c r="R900" s="15">
        <f>IFERROR(LOOKUP(Q900,Masterline!$A$2:$A$34,Masterline!$D$2:$D$34)-(Q900-INT(Q900))*LOOKUP(Q900,Masterline!$A$2:$A$34,Masterline!$E$2:$E$34),"")</f>
        <v>5.5896</v>
      </c>
      <c r="S900" s="181">
        <f>IFERROR((Q900)*VLOOKUP(C900,'SIEMB. CAMAGUI'!$B$2:$C$103,2,FALSE)*(N900-0.002222*7)*((J900+R900)/2/100)/1000,"")</f>
        <v>335.7536451</v>
      </c>
      <c r="T900" s="173">
        <f t="shared" si="22"/>
        <v>21.43841127</v>
      </c>
      <c r="U900" s="71">
        <f t="shared" si="25"/>
        <v>3249.11624</v>
      </c>
    </row>
    <row r="901">
      <c r="A901" s="109">
        <v>46027.0</v>
      </c>
      <c r="B901" s="2">
        <v>3.0</v>
      </c>
      <c r="C901" s="2" t="s">
        <v>389</v>
      </c>
      <c r="D901" s="9">
        <v>275.0</v>
      </c>
      <c r="E901" s="9">
        <v>1490.0</v>
      </c>
      <c r="F901" s="2" t="s">
        <v>99</v>
      </c>
      <c r="G901" s="17">
        <f t="array" ref="G901">IFERROR(E901*INDEX(PRECIOS!$B$2:$E$44,MATCH(F901,PRECIOS!$B$2:$B$44,0),4),"")</f>
        <v>1839.256</v>
      </c>
      <c r="H901" s="9">
        <v>5.03</v>
      </c>
      <c r="I901" s="2">
        <f t="shared" si="26"/>
        <v>2.53</v>
      </c>
      <c r="J901" s="15">
        <f>IFERROR(LOOKUP(H901,Masterline!$A$2:$A$34,Masterline!$D$2:$D$34)-(H901-INT(H901))*LOOKUP(H901,Masterline!$A$2:$A$34,Masterline!$E$2:$E$34),"")</f>
        <v>7.45872</v>
      </c>
      <c r="K901" s="28">
        <f t="shared" si="23"/>
        <v>732993.9747</v>
      </c>
      <c r="L901" s="117">
        <f>iferror(E901/(VLOOKUP(C901,'SIEMB. CAMAGUI'!$B$2:$C$103,2,FALSE)*N901*I901/1000),"")</f>
        <v>0.7755493746</v>
      </c>
      <c r="M901" s="118">
        <f>IFERROR(K901/VLOOKUP(C901,'SIEMB. CAMAGUI'!$B$2:$C$103,2,FALSE),"")</f>
        <v>0.7239446664</v>
      </c>
      <c r="N901" s="23">
        <v>0.75</v>
      </c>
      <c r="O901" s="71">
        <f>IFERROR(N901*VLOOKUP(C901,'SIEMB. CAMAGUI'!$B$2:$D$103,3,FALSE),"")</f>
        <v>108482.1429</v>
      </c>
      <c r="P901" s="2">
        <v>3.25</v>
      </c>
      <c r="Q901" s="2">
        <f t="shared" si="21"/>
        <v>8.28</v>
      </c>
      <c r="R901" s="15">
        <f>IFERROR(LOOKUP(Q901,Masterline!$A$2:$A$34,Masterline!$D$2:$D$34)-(Q901-INT(Q901))*LOOKUP(Q901,Masterline!$A$2:$A$34,Masterline!$E$2:$E$34),"")</f>
        <v>5.52336</v>
      </c>
      <c r="S901" s="181">
        <f>IFERROR((Q901)*VLOOKUP(C901,'SIEMB. CAMAGUI'!$B$2:$C$103,2,FALSE)*(N901-0.002222*7)*((J901+R901)/2/100)/1000,"")</f>
        <v>399.668135</v>
      </c>
      <c r="T901" s="173">
        <f t="shared" si="22"/>
        <v>31.16703376</v>
      </c>
      <c r="U901" s="71">
        <f t="shared" si="25"/>
        <v>3686.959693</v>
      </c>
    </row>
    <row r="902">
      <c r="A902" s="109">
        <v>46027.0</v>
      </c>
      <c r="B902" s="2">
        <v>4.0</v>
      </c>
      <c r="C902" s="2" t="s">
        <v>382</v>
      </c>
      <c r="E902" s="9">
        <v>1800.0</v>
      </c>
      <c r="F902" s="2" t="s">
        <v>96</v>
      </c>
      <c r="G902" s="17">
        <f t="array" ref="G902">IFERROR(E902*INDEX(PRECIOS!$B$2:$E$44,MATCH(F902,PRECIOS!$B$2:$B$44,0),4),"")</f>
        <v>1842.48</v>
      </c>
      <c r="I902" s="2">
        <f t="shared" si="26"/>
        <v>-27.62</v>
      </c>
      <c r="J902" s="15" t="str">
        <f>IFERROR(LOOKUP(H902,Masterline!$A$2:$A$34,Masterline!$D$2:$D$34)-(H902-INT(H902))*LOOKUP(H902,Masterline!$A$2:$A$34,Masterline!$E$2:$E$34),"")</f>
        <v/>
      </c>
      <c r="K902" s="28" t="str">
        <f t="shared" si="23"/>
        <v/>
      </c>
      <c r="L902" s="117" t="str">
        <f>iferror(E902/(VLOOKUP(C902,'SIEMB. CAMAGUI'!$B$2:$C$103,2,FALSE)*N902*I902/1000),"")</f>
        <v/>
      </c>
      <c r="M902" s="118">
        <f>IFERROR(K902/VLOOKUP(C902,'SIEMB. CAMAGUI'!$B$2:$C$103,2,FALSE),"")</f>
        <v>0</v>
      </c>
      <c r="N902" s="23">
        <v>0.0</v>
      </c>
      <c r="O902" s="71">
        <f>IFERROR(N902*VLOOKUP(C902,'SIEMB. CAMAGUI'!$B$2:$D$103,3,FALSE),"")</f>
        <v>0</v>
      </c>
      <c r="P902" s="2">
        <v>0.0</v>
      </c>
      <c r="Q902" s="2">
        <f t="shared" si="21"/>
        <v>0</v>
      </c>
      <c r="R902" s="15" t="str">
        <f>IFERROR(LOOKUP(Q902,Masterline!$A$2:$A$34,Masterline!$D$2:$D$34)-(Q902-INT(Q902))*LOOKUP(Q902,Masterline!$A$2:$A$34,Masterline!$E$2:$E$34),"")</f>
        <v/>
      </c>
      <c r="S902" s="181">
        <f>IFERROR((Q902)*VLOOKUP(C902,'SIEMB. CAMAGUI'!$B$2:$C$103,2,FALSE)*(N902-0.002222*7)*((J902+R902)/2/100)/1000,"")</f>
        <v>0</v>
      </c>
      <c r="T902" s="173">
        <f t="shared" si="22"/>
        <v>0</v>
      </c>
      <c r="U902" s="71">
        <f t="shared" si="25"/>
        <v>0</v>
      </c>
    </row>
    <row r="903">
      <c r="A903" s="109">
        <v>46027.0</v>
      </c>
      <c r="B903" s="2">
        <v>5.0</v>
      </c>
      <c r="C903" s="2" t="s">
        <v>384</v>
      </c>
      <c r="E903" s="9">
        <v>1940.0</v>
      </c>
      <c r="F903" s="2" t="s">
        <v>96</v>
      </c>
      <c r="G903" s="17">
        <f t="array" ref="G903">IFERROR(E903*INDEX(PRECIOS!$B$2:$E$44,MATCH(F903,PRECIOS!$B$2:$B$44,0),4),"")</f>
        <v>1985.784</v>
      </c>
      <c r="I903" s="2">
        <f t="shared" si="26"/>
        <v>-28.94</v>
      </c>
      <c r="J903" s="15" t="str">
        <f>IFERROR(LOOKUP(H903,Masterline!$A$2:$A$34,Masterline!$D$2:$D$34)-(H903-INT(H903))*LOOKUP(H903,Masterline!$A$2:$A$34,Masterline!$E$2:$E$34),"")</f>
        <v/>
      </c>
      <c r="K903" s="28" t="str">
        <f t="shared" si="23"/>
        <v/>
      </c>
      <c r="L903" s="117" t="str">
        <f>iferror(E903/(VLOOKUP(C903,'SIEMB. CAMAGUI'!$B$2:$C$103,2,FALSE)*N903*I903/1000),"")</f>
        <v/>
      </c>
      <c r="M903" s="118">
        <f>IFERROR(K903/VLOOKUP(C903,'SIEMB. CAMAGUI'!$B$2:$C$103,2,FALSE),"")</f>
        <v>0</v>
      </c>
      <c r="N903" s="23">
        <v>0.0</v>
      </c>
      <c r="O903" s="71">
        <f>IFERROR(N903*VLOOKUP(C903,'SIEMB. CAMAGUI'!$B$2:$D$103,3,FALSE),"")</f>
        <v>0</v>
      </c>
      <c r="P903" s="2">
        <v>0.0</v>
      </c>
      <c r="Q903" s="2">
        <f t="shared" si="21"/>
        <v>0</v>
      </c>
      <c r="R903" s="15" t="str">
        <f>IFERROR(LOOKUP(Q903,Masterline!$A$2:$A$34,Masterline!$D$2:$D$34)-(Q903-INT(Q903))*LOOKUP(Q903,Masterline!$A$2:$A$34,Masterline!$E$2:$E$34),"")</f>
        <v/>
      </c>
      <c r="S903" s="181">
        <f>IFERROR((Q903)*VLOOKUP(C903,'SIEMB. CAMAGUI'!$B$2:$C$103,2,FALSE)*(N903-0.002222*7)*((J903+R903)/2/100)/1000,"")</f>
        <v>0</v>
      </c>
      <c r="T903" s="173">
        <f t="shared" si="22"/>
        <v>0</v>
      </c>
      <c r="U903" s="71">
        <f t="shared" si="25"/>
        <v>0</v>
      </c>
    </row>
    <row r="904">
      <c r="A904" s="109">
        <v>46027.0</v>
      </c>
      <c r="B904" s="2">
        <v>6.0</v>
      </c>
      <c r="C904" s="2" t="s">
        <v>385</v>
      </c>
      <c r="E904" s="9">
        <v>3675.0</v>
      </c>
      <c r="F904" s="2" t="s">
        <v>96</v>
      </c>
      <c r="G904" s="17">
        <f t="array" ref="G904">IFERROR(E904*INDEX(PRECIOS!$B$2:$E$44,MATCH(F904,PRECIOS!$B$2:$B$44,0),4),"")</f>
        <v>3761.73</v>
      </c>
      <c r="I904" s="2">
        <f t="shared" si="26"/>
        <v>-24.53</v>
      </c>
      <c r="J904" s="15" t="str">
        <f>IFERROR(LOOKUP(H904,Masterline!$A$2:$A$34,Masterline!$D$2:$D$34)-(H904-INT(H904))*LOOKUP(H904,Masterline!$A$2:$A$34,Masterline!$E$2:$E$34),"")</f>
        <v/>
      </c>
      <c r="K904" s="28" t="str">
        <f t="shared" si="23"/>
        <v/>
      </c>
      <c r="L904" s="117" t="str">
        <f>iferror(E904/(VLOOKUP(C904,'SIEMB. CAMAGUI'!$B$2:$C$103,2,FALSE)*N904*I904/1000),"")</f>
        <v/>
      </c>
      <c r="M904" s="118">
        <f>IFERROR(K904/VLOOKUP(C904,'SIEMB. CAMAGUI'!$B$2:$C$103,2,FALSE),"")</f>
        <v>0</v>
      </c>
      <c r="N904" s="23">
        <v>0.0</v>
      </c>
      <c r="O904" s="71">
        <f>IFERROR(N904*VLOOKUP(C904,'SIEMB. CAMAGUI'!$B$2:$D$103,3,FALSE),"")</f>
        <v>0</v>
      </c>
      <c r="P904" s="2">
        <v>0.0</v>
      </c>
      <c r="Q904" s="2">
        <f t="shared" si="21"/>
        <v>0</v>
      </c>
      <c r="R904" s="15" t="str">
        <f>IFERROR(LOOKUP(Q904,Masterline!$A$2:$A$34,Masterline!$D$2:$D$34)-(Q904-INT(Q904))*LOOKUP(Q904,Masterline!$A$2:$A$34,Masterline!$E$2:$E$34),"")</f>
        <v/>
      </c>
      <c r="S904" s="181">
        <f>IFERROR((Q904)*VLOOKUP(C904,'SIEMB. CAMAGUI'!$B$2:$C$103,2,FALSE)*(N904-0.002222*7)*((J904+R904)/2/100)/1000,"")</f>
        <v>0</v>
      </c>
      <c r="T904" s="173">
        <f t="shared" si="22"/>
        <v>0</v>
      </c>
      <c r="U904" s="71">
        <f t="shared" si="25"/>
        <v>0</v>
      </c>
    </row>
    <row r="905">
      <c r="A905" s="109">
        <v>46034.0</v>
      </c>
      <c r="B905" s="2">
        <v>1.0</v>
      </c>
      <c r="C905" s="2" t="s">
        <v>386</v>
      </c>
      <c r="D905" s="9">
        <v>500.0</v>
      </c>
      <c r="E905" s="9">
        <v>3137.0</v>
      </c>
      <c r="F905" s="2" t="s">
        <v>96</v>
      </c>
      <c r="G905" s="17">
        <f t="array" ref="G905">IFERROR(E905*INDEX(PRECIOS!$B$2:$E$44,MATCH(F905,PRECIOS!$B$2:$B$44,0),4),"")</f>
        <v>3211.0332</v>
      </c>
      <c r="H905" s="9">
        <v>9.09</v>
      </c>
      <c r="I905" s="2">
        <f t="shared" si="26"/>
        <v>3.22</v>
      </c>
      <c r="J905" s="15">
        <f>IFERROR(LOOKUP(H905,Masterline!$A$2:$A$34,Masterline!$D$2:$D$34)-(H905-INT(H905))*LOOKUP(H905,Masterline!$A$2:$A$34,Masterline!$E$2:$E$34),"")</f>
        <v>5.27808</v>
      </c>
      <c r="K905" s="28">
        <f t="shared" si="23"/>
        <v>1042149.807</v>
      </c>
      <c r="L905" s="117">
        <f>iferror(E905/(VLOOKUP(C905,'SIEMB. CAMAGUI'!$B$2:$C$103,2,FALSE)*N905*I905/1000),"")</f>
        <v>0.9611282303</v>
      </c>
      <c r="M905" s="118">
        <f>IFERROR(K905/VLOOKUP(C905,'SIEMB. CAMAGUI'!$B$2:$C$103,2,FALSE),"")</f>
        <v>0.8739201739</v>
      </c>
      <c r="N905" s="23">
        <v>0.85</v>
      </c>
      <c r="O905" s="71">
        <f>IFERROR(N905*VLOOKUP(C905,'SIEMB. CAMAGUI'!$B$2:$D$103,3,FALSE),"")</f>
        <v>123763.7363</v>
      </c>
      <c r="P905" s="2">
        <v>3.25</v>
      </c>
      <c r="Q905" s="2">
        <f t="shared" si="21"/>
        <v>12.34</v>
      </c>
      <c r="R905" s="15">
        <f>IFERROR(LOOKUP(Q905,Masterline!$A$2:$A$34,Masterline!$D$2:$D$34)-(Q905-INT(Q905))*LOOKUP(Q905,Masterline!$A$2:$A$34,Masterline!$E$2:$E$34),"")</f>
        <v>4.35504</v>
      </c>
      <c r="S905" s="181">
        <f>IFERROR((Q905)*VLOOKUP(C905,'SIEMB. CAMAGUI'!$B$2:$C$103,2,FALSE)*(N905-0.002222*7)*((J905+R905)/2/100)/1000,"")</f>
        <v>591.4373663</v>
      </c>
      <c r="T905" s="173">
        <f t="shared" si="22"/>
        <v>22.85934157</v>
      </c>
      <c r="U905" s="71">
        <f t="shared" si="25"/>
        <v>9473.141749</v>
      </c>
    </row>
    <row r="906">
      <c r="A906" s="109">
        <v>46034.0</v>
      </c>
      <c r="B906" s="2">
        <v>2.0</v>
      </c>
      <c r="C906" s="2" t="s">
        <v>388</v>
      </c>
      <c r="D906" s="9">
        <v>400.0</v>
      </c>
      <c r="E906" s="9">
        <v>2400.0</v>
      </c>
      <c r="F906" s="2" t="s">
        <v>96</v>
      </c>
      <c r="G906" s="17">
        <f t="array" ref="G906">IFERROR(E906*INDEX(PRECIOS!$B$2:$E$44,MATCH(F906,PRECIOS!$B$2:$B$44,0),4),"")</f>
        <v>2456.64</v>
      </c>
      <c r="H906" s="9">
        <v>9.41</v>
      </c>
      <c r="I906" s="2">
        <f t="shared" si="26"/>
        <v>4.61</v>
      </c>
      <c r="J906" s="15">
        <f>IFERROR(LOOKUP(H906,Masterline!$A$2:$A$34,Masterline!$D$2:$D$34)-(H906-INT(H906))*LOOKUP(H906,Masterline!$A$2:$A$34,Masterline!$E$2:$E$34),"")</f>
        <v>5.18592</v>
      </c>
      <c r="K906" s="28">
        <f t="shared" si="23"/>
        <v>819680.4086</v>
      </c>
      <c r="L906" s="117">
        <f>iferror(E906/(VLOOKUP(C906,'SIEMB. CAMAGUI'!$B$2:$C$103,2,FALSE)*N906*I906/1000),"")</f>
        <v>0.6919289942</v>
      </c>
      <c r="M906" s="118">
        <f>IFERROR(K906/VLOOKUP(C906,'SIEMB. CAMAGUI'!$B$2:$C$103,2,FALSE),"")</f>
        <v>0.9586905363</v>
      </c>
      <c r="N906" s="23">
        <v>0.88</v>
      </c>
      <c r="O906" s="71">
        <f>IFERROR(N906*VLOOKUP(C906,'SIEMB. CAMAGUI'!$B$2:$D$103,3,FALSE),"")</f>
        <v>125400</v>
      </c>
      <c r="P906" s="2">
        <v>2.5</v>
      </c>
      <c r="Q906" s="2">
        <f t="shared" si="21"/>
        <v>11.91</v>
      </c>
      <c r="R906" s="15">
        <f>IFERROR(LOOKUP(Q906,Masterline!$A$2:$A$34,Masterline!$D$2:$D$34)-(Q906-INT(Q906))*LOOKUP(Q906,Masterline!$A$2:$A$34,Masterline!$E$2:$E$34),"")</f>
        <v>4.43328</v>
      </c>
      <c r="S906" s="181">
        <f>IFERROR((Q906)*VLOOKUP(C906,'SIEMB. CAMAGUI'!$B$2:$C$103,2,FALSE)*(N906-0.002222*7)*((J906+R906)/2/100)/1000,"")</f>
        <v>423.3745072</v>
      </c>
      <c r="T906" s="173">
        <f t="shared" si="22"/>
        <v>5.843626808</v>
      </c>
      <c r="U906" s="71">
        <f t="shared" si="25"/>
        <v>7713.192645</v>
      </c>
    </row>
    <row r="907">
      <c r="A907" s="109">
        <v>46034.0</v>
      </c>
      <c r="B907" s="2">
        <v>3.0</v>
      </c>
      <c r="C907" s="2" t="s">
        <v>389</v>
      </c>
      <c r="D907" s="9">
        <v>450.0</v>
      </c>
      <c r="E907" s="9">
        <v>2711.0</v>
      </c>
      <c r="F907" s="2" t="s">
        <v>96</v>
      </c>
      <c r="G907" s="17">
        <f t="array" ref="G907">IFERROR(E907*INDEX(PRECIOS!$B$2:$E$44,MATCH(F907,PRECIOS!$B$2:$B$44,0),4),"")</f>
        <v>2774.9796</v>
      </c>
      <c r="H907" s="9">
        <v>8.71</v>
      </c>
      <c r="I907" s="2">
        <f t="shared" si="26"/>
        <v>3.68</v>
      </c>
      <c r="J907" s="15">
        <f>IFERROR(LOOKUP(H907,Masterline!$A$2:$A$34,Masterline!$D$2:$D$34)-(H907-INT(H907))*LOOKUP(H907,Masterline!$A$2:$A$34,Masterline!$E$2:$E$34),"")</f>
        <v>5.39952</v>
      </c>
      <c r="K907" s="28">
        <f t="shared" si="23"/>
        <v>956839.7405</v>
      </c>
      <c r="L907" s="117">
        <f>iferror(E907/(VLOOKUP(C907,'SIEMB. CAMAGUI'!$B$2:$C$103,2,FALSE)*N907*I907/1000),"")</f>
        <v>0.8363102399</v>
      </c>
      <c r="M907" s="118">
        <f>IFERROR(K907/VLOOKUP(C907,'SIEMB. CAMAGUI'!$B$2:$C$103,2,FALSE),"")</f>
        <v>0.9450269042</v>
      </c>
      <c r="N907" s="23">
        <v>0.87</v>
      </c>
      <c r="O907" s="71">
        <f>IFERROR(N907*VLOOKUP(C907,'SIEMB. CAMAGUI'!$B$2:$D$103,3,FALSE),"")</f>
        <v>125839.2857</v>
      </c>
      <c r="P907" s="2">
        <v>3.25</v>
      </c>
      <c r="Q907" s="2">
        <f t="shared" si="21"/>
        <v>11.96</v>
      </c>
      <c r="R907" s="15">
        <f>IFERROR(LOOKUP(Q907,Masterline!$A$2:$A$34,Masterline!$D$2:$D$34)-(Q907-INT(Q907))*LOOKUP(Q907,Masterline!$A$2:$A$34,Masterline!$E$2:$E$34),"")</f>
        <v>4.42368</v>
      </c>
      <c r="S907" s="181">
        <f>IFERROR((Q907)*VLOOKUP(C907,'SIEMB. CAMAGUI'!$B$2:$C$103,2,FALSE)*(N907-0.002222*7)*((J907+R907)/2/100)/1000,"")</f>
        <v>508.19902</v>
      </c>
      <c r="T907" s="173">
        <f t="shared" si="22"/>
        <v>14.549755</v>
      </c>
      <c r="U907" s="71">
        <f t="shared" si="25"/>
        <v>8334.07414</v>
      </c>
    </row>
    <row r="908">
      <c r="A908" s="109">
        <v>46041.0</v>
      </c>
      <c r="B908" s="2">
        <v>1.0</v>
      </c>
      <c r="C908" s="2" t="s">
        <v>386</v>
      </c>
      <c r="D908" s="9">
        <v>650.0</v>
      </c>
      <c r="E908" s="9">
        <v>4100.0</v>
      </c>
      <c r="F908" s="2" t="s">
        <v>96</v>
      </c>
      <c r="G908" s="17">
        <f t="array" ref="G908">IFERROR(E908*INDEX(PRECIOS!$B$2:$E$44,MATCH(F908,PRECIOS!$B$2:$B$44,0),4),"")</f>
        <v>4196.76</v>
      </c>
      <c r="H908" s="9">
        <v>13.38</v>
      </c>
      <c r="I908" s="2">
        <f t="shared" si="26"/>
        <v>4.29</v>
      </c>
      <c r="J908" s="15">
        <f>IFERROR(LOOKUP(H908,Masterline!$A$2:$A$34,Masterline!$D$2:$D$34)-(H908-INT(H908))*LOOKUP(H908,Masterline!$A$2:$A$34,Masterline!$E$2:$E$34),"")</f>
        <v>4.18872</v>
      </c>
      <c r="K908" s="28">
        <f t="shared" si="23"/>
        <v>1159780.795</v>
      </c>
      <c r="L908" s="117">
        <f>iferror(E908/(VLOOKUP(C908,'SIEMB. CAMAGUI'!$B$2:$C$103,2,FALSE)*N908*I908/1000),"")</f>
        <v>0.9107213224</v>
      </c>
      <c r="M908" s="118">
        <f>IFERROR(K908/VLOOKUP(C908,'SIEMB. CAMAGUI'!$B$2:$C$103,2,FALSE),"")</f>
        <v>0.9725625113</v>
      </c>
      <c r="N908" s="23">
        <v>0.88</v>
      </c>
      <c r="O908" s="71">
        <f>IFERROR(N908*VLOOKUP(C908,'SIEMB. CAMAGUI'!$B$2:$D$103,3,FALSE),"")</f>
        <v>128131.8681</v>
      </c>
      <c r="P908" s="2">
        <v>3.25</v>
      </c>
      <c r="Q908" s="2">
        <f t="shared" si="21"/>
        <v>16.63</v>
      </c>
      <c r="R908" s="15">
        <f>IFERROR(LOOKUP(Q908,Masterline!$A$2:$A$34,Masterline!$D$2:$D$34)-(Q908-INT(Q908))*LOOKUP(Q908,Masterline!$A$2:$A$34,Masterline!$E$2:$E$34),"")</f>
        <v>3.70884</v>
      </c>
      <c r="S908" s="181">
        <f>IFERROR((Q908)*VLOOKUP(C908,'SIEMB. CAMAGUI'!$B$2:$C$103,2,FALSE)*(N908-0.002222*7)*((J908+R908)/2/100)/1000,"")</f>
        <v>676.9419754</v>
      </c>
      <c r="T908" s="173">
        <f t="shared" si="22"/>
        <v>6.735493841</v>
      </c>
      <c r="U908" s="71">
        <f t="shared" si="25"/>
        <v>15517.86703</v>
      </c>
    </row>
    <row r="909">
      <c r="A909" s="109">
        <v>46041.0</v>
      </c>
      <c r="B909" s="2">
        <v>2.0</v>
      </c>
      <c r="C909" s="2" t="s">
        <v>388</v>
      </c>
      <c r="D909" s="9">
        <v>500.0</v>
      </c>
      <c r="E909" s="9">
        <v>3200.0</v>
      </c>
      <c r="F909" s="2" t="s">
        <v>96</v>
      </c>
      <c r="G909" s="17">
        <f t="array" ref="G909">IFERROR(E909*INDEX(PRECIOS!$B$2:$E$44,MATCH(F909,PRECIOS!$B$2:$B$44,0),4),"")</f>
        <v>3275.52</v>
      </c>
      <c r="H909" s="9">
        <v>12.34</v>
      </c>
      <c r="I909" s="2">
        <f t="shared" si="26"/>
        <v>2.93</v>
      </c>
      <c r="J909" s="15">
        <f>IFERROR(LOOKUP(H909,Masterline!$A$2:$A$34,Masterline!$D$2:$D$34)-(H909-INT(H909))*LOOKUP(H909,Masterline!$A$2:$A$34,Masterline!$E$2:$E$34),"")</f>
        <v>4.35504</v>
      </c>
      <c r="K909" s="28">
        <f t="shared" si="23"/>
        <v>930384.9924</v>
      </c>
      <c r="L909" s="117">
        <f>iferror(E909/(VLOOKUP(C909,'SIEMB. CAMAGUI'!$B$2:$C$103,2,FALSE)*N909*I909/1000),"")</f>
        <v>1.344598548</v>
      </c>
      <c r="M909" s="118">
        <f>IFERROR(K909/VLOOKUP(C909,'SIEMB. CAMAGUI'!$B$2:$C$103,2,FALSE),"")</f>
        <v>1.088169582</v>
      </c>
      <c r="N909" s="23">
        <v>0.95</v>
      </c>
      <c r="O909" s="71">
        <f>IFERROR(N909*VLOOKUP(C909,'SIEMB. CAMAGUI'!$B$2:$D$103,3,FALSE),"")</f>
        <v>135375</v>
      </c>
      <c r="P909" s="2">
        <v>3.25</v>
      </c>
      <c r="Q909" s="2">
        <f t="shared" si="21"/>
        <v>15.59</v>
      </c>
      <c r="R909" s="15">
        <f>IFERROR(LOOKUP(Q909,Masterline!$A$2:$A$34,Masterline!$D$2:$D$34)-(Q909-INT(Q909))*LOOKUP(Q909,Masterline!$A$2:$A$34,Masterline!$E$2:$E$34),"")</f>
        <v>3.8532</v>
      </c>
      <c r="S909" s="181">
        <f>IFERROR((Q909)*VLOOKUP(C909,'SIEMB. CAMAGUI'!$B$2:$C$103,2,FALSE)*(N909-0.002222*7)*((J909+R909)/2/100)/1000,"")</f>
        <v>511.1948735</v>
      </c>
      <c r="T909" s="173">
        <f t="shared" si="22"/>
        <v>2.798718363</v>
      </c>
      <c r="U909" s="71">
        <f t="shared" si="25"/>
        <v>11480.95081</v>
      </c>
    </row>
    <row r="910">
      <c r="A910" s="109">
        <v>46041.0</v>
      </c>
      <c r="B910" s="2">
        <v>3.0</v>
      </c>
      <c r="C910" s="2" t="s">
        <v>389</v>
      </c>
      <c r="D910" s="9">
        <v>525.0</v>
      </c>
      <c r="E910" s="9">
        <v>3475.0</v>
      </c>
      <c r="F910" s="2" t="s">
        <v>96</v>
      </c>
      <c r="G910" s="17">
        <f t="array" ref="G910">IFERROR(E910*INDEX(PRECIOS!$B$2:$E$44,MATCH(F910,PRECIOS!$B$2:$B$44,0),4),"")</f>
        <v>3557.01</v>
      </c>
      <c r="H910" s="9">
        <v>12.19</v>
      </c>
      <c r="I910" s="2">
        <f t="shared" si="26"/>
        <v>3.48</v>
      </c>
      <c r="J910" s="15">
        <f>IFERROR(LOOKUP(H910,Masterline!$A$2:$A$34,Masterline!$D$2:$D$34)-(H910-INT(H910))*LOOKUP(H910,Masterline!$A$2:$A$34,Masterline!$E$2:$E$34),"")</f>
        <v>4.37664</v>
      </c>
      <c r="K910" s="28">
        <f t="shared" si="23"/>
        <v>984044.5775</v>
      </c>
      <c r="L910" s="117">
        <f>iferror(E910/(VLOOKUP(C910,'SIEMB. CAMAGUI'!$B$2:$C$103,2,FALSE)*N910*I910/1000),"")</f>
        <v>1.133603767</v>
      </c>
      <c r="M910" s="118">
        <f>IFERROR(K910/VLOOKUP(C910,'SIEMB. CAMAGUI'!$B$2:$C$103,2,FALSE),"")</f>
        <v>0.971895879</v>
      </c>
      <c r="N910" s="23">
        <v>0.87</v>
      </c>
      <c r="O910" s="71">
        <f>IFERROR(N910*VLOOKUP(C910,'SIEMB. CAMAGUI'!$B$2:$D$103,3,FALSE),"")</f>
        <v>125839.2857</v>
      </c>
      <c r="P910" s="2">
        <v>3.25</v>
      </c>
      <c r="Q910" s="2">
        <f t="shared" si="21"/>
        <v>15.44</v>
      </c>
      <c r="R910" s="15">
        <f>IFERROR(LOOKUP(Q910,Masterline!$A$2:$A$34,Masterline!$D$2:$D$34)-(Q910-INT(Q910))*LOOKUP(Q910,Masterline!$A$2:$A$34,Masterline!$E$2:$E$34),"")</f>
        <v>3.8712</v>
      </c>
      <c r="S910" s="181">
        <f>IFERROR((Q910)*VLOOKUP(C910,'SIEMB. CAMAGUI'!$B$2:$C$103,2,FALSE)*(N910-0.002222*7)*((J910+R910)/2/100)/1000,"")</f>
        <v>550.854854</v>
      </c>
      <c r="T910" s="173">
        <f t="shared" si="22"/>
        <v>6.463713508</v>
      </c>
      <c r="U910" s="71">
        <f t="shared" si="25"/>
        <v>11995.5034</v>
      </c>
    </row>
    <row r="911">
      <c r="A911" s="109">
        <v>46041.0</v>
      </c>
      <c r="B911" s="169">
        <v>4.0</v>
      </c>
      <c r="C911" s="6" t="s">
        <v>390</v>
      </c>
      <c r="D911" s="9">
        <v>56.0</v>
      </c>
      <c r="E911" s="9">
        <v>101.0</v>
      </c>
      <c r="F911" s="2" t="s">
        <v>84</v>
      </c>
      <c r="G911" s="17">
        <f t="array" ref="G911">IFERROR(E911*INDEX(PRECIOS!$B$2:$E$44,MATCH(F911,PRECIOS!$B$2:$B$44,0),4),"")</f>
        <v>145.44</v>
      </c>
      <c r="H911" s="9">
        <v>0.86</v>
      </c>
      <c r="I911" s="2">
        <f t="shared" si="26"/>
        <v>0</v>
      </c>
      <c r="J911" s="15">
        <f>IFERROR(LOOKUP(H911,Masterline!$A$2:$A$34,Masterline!$D$2:$D$34)-(H911-INT(H911))*LOOKUP(H911,Masterline!$A$2:$A$34,Masterline!$E$2:$E$34),"")</f>
        <v>14.47512</v>
      </c>
      <c r="K911" s="28">
        <f t="shared" si="23"/>
        <v>449849.6667</v>
      </c>
      <c r="L911" s="117" t="str">
        <f>iferror(E911/(VLOOKUP(C911,'SIEMB. CAMAGUI'!$B$2:$C$103,2,FALSE)*N911*I911/1000),"")</f>
        <v/>
      </c>
      <c r="M911" s="118">
        <f>IFERROR(K911/VLOOKUP(C911,'SIEMB. CAMAGUI'!$B$2:$C$103,2,FALSE),"")</f>
        <v>0.5553699588</v>
      </c>
      <c r="N911" s="23">
        <v>0.5</v>
      </c>
      <c r="O911" s="71">
        <f>IFERROR(N911*VLOOKUP(C911,'SIEMB. CAMAGUI'!$B$2:$D$103,3,FALSE),"")</f>
        <v>84375</v>
      </c>
      <c r="P911" s="2">
        <v>2.5</v>
      </c>
      <c r="Q911" s="2">
        <f t="shared" si="21"/>
        <v>3.36</v>
      </c>
      <c r="R911" s="15">
        <f>IFERROR(LOOKUP(Q911,Masterline!$A$2:$A$34,Masterline!$D$2:$D$34)-(Q911-INT(Q911))*LOOKUP(Q911,Masterline!$A$2:$A$34,Masterline!$E$2:$E$34),"")</f>
        <v>9.23088</v>
      </c>
      <c r="S911" s="181">
        <f>IFERROR((Q911)*VLOOKUP(C911,'SIEMB. CAMAGUI'!$B$2:$C$103,2,FALSE)*(N911-0.002222*7)*((J911+R911)/2/100)/1000,"")</f>
        <v>156.2780397</v>
      </c>
      <c r="T911" s="173">
        <f t="shared" si="22"/>
        <v>25.06950993</v>
      </c>
      <c r="U911" s="71">
        <f t="shared" si="25"/>
        <v>386.8707133</v>
      </c>
    </row>
    <row r="912">
      <c r="A912" s="109">
        <v>46041.0</v>
      </c>
      <c r="B912" s="169">
        <v>5.0</v>
      </c>
      <c r="C912" s="6" t="s">
        <v>392</v>
      </c>
      <c r="D912" s="9">
        <v>50.0</v>
      </c>
      <c r="E912" s="9">
        <v>90.0</v>
      </c>
      <c r="F912" s="2" t="s">
        <v>84</v>
      </c>
      <c r="G912" s="17">
        <f t="array" ref="G912">IFERROR(E912*INDEX(PRECIOS!$B$2:$E$44,MATCH(F912,PRECIOS!$B$2:$B$44,0),4),"")</f>
        <v>129.6</v>
      </c>
      <c r="H912" s="9">
        <v>0.92</v>
      </c>
      <c r="I912" s="2">
        <f t="shared" si="26"/>
        <v>0</v>
      </c>
      <c r="J912" s="15">
        <f>IFERROR(LOOKUP(H912,Masterline!$A$2:$A$34,Masterline!$D$2:$D$34)-(H912-INT(H912))*LOOKUP(H912,Masterline!$A$2:$A$34,Masterline!$E$2:$E$34),"")</f>
        <v>14.32464</v>
      </c>
      <c r="K912" s="28">
        <f t="shared" si="23"/>
        <v>379400.9908</v>
      </c>
      <c r="L912" s="117" t="str">
        <f>iferror(E912/(VLOOKUP(C912,'SIEMB. CAMAGUI'!$B$2:$C$103,2,FALSE)*N912*I912/1000),"")</f>
        <v/>
      </c>
      <c r="M912" s="118">
        <f>IFERROR(K912/VLOOKUP(C912,'SIEMB. CAMAGUI'!$B$2:$C$103,2,FALSE),"")</f>
        <v>0.5197273846</v>
      </c>
      <c r="N912" s="23">
        <v>0.5</v>
      </c>
      <c r="O912" s="71">
        <f>IFERROR(N912*VLOOKUP(C912,'SIEMB. CAMAGUI'!$B$2:$D$103,3,FALSE),"")</f>
        <v>86904.7619</v>
      </c>
      <c r="P912" s="2">
        <v>2.4</v>
      </c>
      <c r="Q912" s="2">
        <f t="shared" si="21"/>
        <v>3.32</v>
      </c>
      <c r="R912" s="15">
        <f>IFERROR(LOOKUP(Q912,Masterline!$A$2:$A$34,Masterline!$D$2:$D$34)-(Q912-INT(Q912))*LOOKUP(Q912,Masterline!$A$2:$A$34,Masterline!$E$2:$E$34),"")</f>
        <v>9.27456</v>
      </c>
      <c r="S912" s="181">
        <f>IFERROR((Q912)*VLOOKUP(C912,'SIEMB. CAMAGUI'!$B$2:$C$103,2,FALSE)*(N912-0.002222*7)*((J912+R912)/2/100)/1000,"")</f>
        <v>138.539496</v>
      </c>
      <c r="T912" s="173">
        <f t="shared" si="22"/>
        <v>22.134874</v>
      </c>
      <c r="U912" s="71">
        <f t="shared" si="25"/>
        <v>349.0489115</v>
      </c>
    </row>
    <row r="913">
      <c r="A913" s="109">
        <v>46041.0</v>
      </c>
      <c r="B913" s="169">
        <v>6.0</v>
      </c>
      <c r="C913" s="6" t="s">
        <v>393</v>
      </c>
      <c r="D913" s="9">
        <v>75.0</v>
      </c>
      <c r="E913" s="9">
        <v>140.0</v>
      </c>
      <c r="F913" s="2" t="s">
        <v>84</v>
      </c>
      <c r="G913" s="17">
        <f t="array" ref="G913">IFERROR(E913*INDEX(PRECIOS!$B$2:$E$44,MATCH(F913,PRECIOS!$B$2:$B$44,0),4),"")</f>
        <v>201.6</v>
      </c>
      <c r="H913" s="9">
        <v>0.84</v>
      </c>
      <c r="I913" s="2">
        <f t="shared" si="26"/>
        <v>0</v>
      </c>
      <c r="J913" s="15">
        <f>IFERROR(LOOKUP(H913,Masterline!$A$2:$A$34,Masterline!$D$2:$D$34)-(H913-INT(H913))*LOOKUP(H913,Masterline!$A$2:$A$34,Masterline!$E$2:$E$34),"")</f>
        <v>14.52528</v>
      </c>
      <c r="K913" s="28">
        <f t="shared" si="23"/>
        <v>614691.8633</v>
      </c>
      <c r="L913" s="117" t="str">
        <f>iferror(E913/(VLOOKUP(C913,'SIEMB. CAMAGUI'!$B$2:$C$103,2,FALSE)*N913*I913/1000),"")</f>
        <v/>
      </c>
      <c r="M913" s="118">
        <f>IFERROR(K913/VLOOKUP(C913,'SIEMB. CAMAGUI'!$B$2:$C$103,2,FALSE),"")</f>
        <v>0.5165477843</v>
      </c>
      <c r="N913" s="23">
        <v>0.5</v>
      </c>
      <c r="O913" s="71">
        <f>IFERROR(N913*VLOOKUP(C913,'SIEMB. CAMAGUI'!$B$2:$D$103,3,FALSE),"")</f>
        <v>68000</v>
      </c>
      <c r="P913" s="2">
        <v>2.5</v>
      </c>
      <c r="Q913" s="2">
        <f t="shared" si="21"/>
        <v>3.34</v>
      </c>
      <c r="R913" s="15">
        <f>IFERROR(LOOKUP(Q913,Masterline!$A$2:$A$34,Masterline!$D$2:$D$34)-(Q913-INT(Q913))*LOOKUP(Q913,Masterline!$A$2:$A$34,Masterline!$E$2:$E$34),"")</f>
        <v>9.25272</v>
      </c>
      <c r="S913" s="181">
        <f>IFERROR((Q913)*VLOOKUP(C913,'SIEMB. CAMAGUI'!$B$2:$C$103,2,FALSE)*(N913-0.002222*7)*((J913+R913)/2/100)/1000,"")</f>
        <v>228.9202068</v>
      </c>
      <c r="T913" s="173">
        <f t="shared" si="22"/>
        <v>38.48005171</v>
      </c>
      <c r="U913" s="71">
        <f t="shared" si="25"/>
        <v>516.3411652</v>
      </c>
    </row>
    <row r="914">
      <c r="A914" s="109">
        <v>46048.0</v>
      </c>
      <c r="B914" s="2">
        <v>1.0</v>
      </c>
      <c r="C914" s="2" t="s">
        <v>386</v>
      </c>
      <c r="D914" s="9">
        <v>700.0</v>
      </c>
      <c r="E914" s="9">
        <v>4825.0</v>
      </c>
      <c r="F914" s="2" t="s">
        <v>96</v>
      </c>
      <c r="G914" s="17">
        <f t="array" ref="G914">IFERROR(E914*INDEX(PRECIOS!$B$2:$E$44,MATCH(F914,PRECIOS!$B$2:$B$44,0),4),"")</f>
        <v>4938.87</v>
      </c>
      <c r="H914" s="9">
        <v>17.16</v>
      </c>
      <c r="I914" s="2">
        <f t="shared" si="26"/>
        <v>3.78</v>
      </c>
      <c r="J914" s="15">
        <f>IFERROR(LOOKUP(H914,Masterline!$A$2:$A$34,Masterline!$D$2:$D$34)-(H914-INT(H914))*LOOKUP(H914,Masterline!$A$2:$A$34,Masterline!$E$2:$E$34),"")</f>
        <v>3.63072</v>
      </c>
      <c r="K914" s="28">
        <f t="shared" si="23"/>
        <v>1123538.604</v>
      </c>
      <c r="L914" s="117">
        <f>iferror(E914/(VLOOKUP(C914,'SIEMB. CAMAGUI'!$B$2:$C$103,2,FALSE)*N914*I914/1000),"")</f>
        <v>1.244654114</v>
      </c>
      <c r="M914" s="118">
        <f>IFERROR(K914/VLOOKUP(C914,'SIEMB. CAMAGUI'!$B$2:$C$103,2,FALSE),"")</f>
        <v>0.9421707369</v>
      </c>
      <c r="N914" s="23">
        <v>0.86</v>
      </c>
      <c r="O914" s="71">
        <f>IFERROR(N914*VLOOKUP(C914,'SIEMB. CAMAGUI'!$B$2:$D$103,3,FALSE),"")</f>
        <v>125219.7802</v>
      </c>
      <c r="P914" s="2">
        <v>3.5</v>
      </c>
      <c r="Q914" s="2">
        <f t="shared" si="21"/>
        <v>20.66</v>
      </c>
      <c r="R914" s="15">
        <f>IFERROR(LOOKUP(Q914,Masterline!$A$2:$A$34,Masterline!$D$2:$D$34)-(Q914-INT(Q914))*LOOKUP(Q914,Masterline!$A$2:$A$34,Masterline!$E$2:$E$34),"")</f>
        <v>3.23664</v>
      </c>
      <c r="S914" s="181">
        <f>IFERROR((Q914)*VLOOKUP(C914,'SIEMB. CAMAGUI'!$B$2:$C$103,2,FALSE)*(N914-0.002222*7)*((J914+R914)/2/100)/1000,"")</f>
        <v>714.3653919</v>
      </c>
      <c r="T914" s="173">
        <f t="shared" si="22"/>
        <v>3.591347987</v>
      </c>
      <c r="U914" s="71">
        <f t="shared" si="25"/>
        <v>19279.92244</v>
      </c>
    </row>
    <row r="915">
      <c r="A915" s="109">
        <v>46048.0</v>
      </c>
      <c r="B915" s="2">
        <v>2.0</v>
      </c>
      <c r="C915" s="2" t="s">
        <v>388</v>
      </c>
      <c r="D915" s="9">
        <v>600.0</v>
      </c>
      <c r="E915" s="9">
        <v>3950.0</v>
      </c>
      <c r="F915" s="2" t="s">
        <v>96</v>
      </c>
      <c r="G915" s="17">
        <f t="array" ref="G915">IFERROR(E915*INDEX(PRECIOS!$B$2:$E$44,MATCH(F915,PRECIOS!$B$2:$B$44,0),4),"")</f>
        <v>4043.22</v>
      </c>
      <c r="H915" s="9">
        <v>15.23</v>
      </c>
      <c r="I915" s="2">
        <f t="shared" si="26"/>
        <v>2.89</v>
      </c>
      <c r="J915" s="15">
        <f>IFERROR(LOOKUP(H915,Masterline!$A$2:$A$34,Masterline!$D$2:$D$34)-(H915-INT(H915))*LOOKUP(H915,Masterline!$A$2:$A$34,Masterline!$E$2:$E$34),"")</f>
        <v>3.8964</v>
      </c>
      <c r="K915" s="28">
        <f t="shared" si="23"/>
        <v>1011085.337</v>
      </c>
      <c r="L915" s="117">
        <f>iferror(E915/(VLOOKUP(C915,'SIEMB. CAMAGUI'!$B$2:$C$103,2,FALSE)*N915*I915/1000),"")</f>
        <v>2.854599012</v>
      </c>
      <c r="M915" s="118">
        <f>IFERROR(K915/VLOOKUP(C915,'SIEMB. CAMAGUI'!$B$2:$C$103,2,FALSE),"")</f>
        <v>1.18255595</v>
      </c>
      <c r="N915" s="23">
        <v>0.56</v>
      </c>
      <c r="O915" s="71">
        <f>IFERROR(N915*VLOOKUP(C915,'SIEMB. CAMAGUI'!$B$2:$D$103,3,FALSE),"")</f>
        <v>79800</v>
      </c>
      <c r="P915" s="2">
        <v>3.0</v>
      </c>
      <c r="Q915" s="2">
        <f t="shared" si="21"/>
        <v>18.23</v>
      </c>
      <c r="R915" s="15">
        <f>IFERROR(LOOKUP(Q915,Masterline!$A$2:$A$34,Masterline!$D$2:$D$34)-(Q915-INT(Q915))*LOOKUP(Q915,Masterline!$A$2:$A$34,Masterline!$E$2:$E$34),"")</f>
        <v>3.50316</v>
      </c>
      <c r="S915" s="181">
        <f>IFERROR((Q915)*VLOOKUP(C915,'SIEMB. CAMAGUI'!$B$2:$C$103,2,FALSE)*(N915-0.002222*7)*((J915+R915)/2/100)/1000,"")</f>
        <v>313.9666327</v>
      </c>
      <c r="T915" s="173">
        <f t="shared" si="22"/>
        <v>-71.50834182</v>
      </c>
      <c r="U915" s="71">
        <f t="shared" si="25"/>
        <v>15398.82969</v>
      </c>
    </row>
    <row r="916">
      <c r="A916" s="109">
        <v>46048.0</v>
      </c>
      <c r="B916" s="2">
        <v>3.0</v>
      </c>
      <c r="C916" s="2" t="s">
        <v>389</v>
      </c>
      <c r="D916" s="9">
        <v>625.0</v>
      </c>
      <c r="E916" s="9">
        <v>4075.0</v>
      </c>
      <c r="F916" s="2" t="s">
        <v>96</v>
      </c>
      <c r="G916" s="17">
        <f t="array" ref="G916">IFERROR(E916*INDEX(PRECIOS!$B$2:$E$44,MATCH(F916,PRECIOS!$B$2:$B$44,0),4),"")</f>
        <v>4171.17</v>
      </c>
      <c r="H916" s="9">
        <v>16.06</v>
      </c>
      <c r="I916" s="2">
        <f t="shared" si="26"/>
        <v>3.87</v>
      </c>
      <c r="J916" s="15">
        <f>IFERROR(LOOKUP(H916,Masterline!$A$2:$A$34,Masterline!$D$2:$D$34)-(H916-INT(H916))*LOOKUP(H916,Masterline!$A$2:$A$34,Masterline!$E$2:$E$34),"")</f>
        <v>3.78408</v>
      </c>
      <c r="K916" s="28">
        <f t="shared" si="23"/>
        <v>1028428.651</v>
      </c>
      <c r="L916" s="117">
        <f>iferror(E916/(VLOOKUP(C916,'SIEMB. CAMAGUI'!$B$2:$C$103,2,FALSE)*N916*I916/1000),"")</f>
        <v>1.155524363</v>
      </c>
      <c r="M916" s="118">
        <f>IFERROR(K916/VLOOKUP(C916,'SIEMB. CAMAGUI'!$B$2:$C$103,2,FALSE),"")</f>
        <v>1.015732001</v>
      </c>
      <c r="N916" s="23">
        <v>0.9</v>
      </c>
      <c r="O916" s="71">
        <f>IFERROR(N916*VLOOKUP(C916,'SIEMB. CAMAGUI'!$B$2:$D$103,3,FALSE),"")</f>
        <v>130178.5714</v>
      </c>
      <c r="P916" s="2">
        <v>3.5</v>
      </c>
      <c r="Q916" s="2">
        <f t="shared" si="21"/>
        <v>19.56</v>
      </c>
      <c r="R916" s="15">
        <f>IFERROR(LOOKUP(Q916,Masterline!$A$2:$A$34,Masterline!$D$2:$D$34)-(Q916-INT(Q916))*LOOKUP(Q916,Masterline!$A$2:$A$34,Masterline!$E$2:$E$34),"")</f>
        <v>3.35424</v>
      </c>
      <c r="S916" s="181">
        <f>IFERROR((Q916)*VLOOKUP(C916,'SIEMB. CAMAGUI'!$B$2:$C$103,2,FALSE)*(N916-0.002222*7)*((J916+R916)/2/100)/1000,"")</f>
        <v>625.1744513</v>
      </c>
      <c r="T916" s="173">
        <f t="shared" si="22"/>
        <v>0.04361282978</v>
      </c>
      <c r="U916" s="71">
        <f t="shared" si="25"/>
        <v>16516.56413</v>
      </c>
    </row>
    <row r="917">
      <c r="A917" s="109">
        <v>46048.0</v>
      </c>
      <c r="B917" s="169">
        <v>4.0</v>
      </c>
      <c r="C917" s="6" t="s">
        <v>390</v>
      </c>
      <c r="D917" s="9">
        <v>180.0</v>
      </c>
      <c r="E917" s="9">
        <v>846.0</v>
      </c>
      <c r="F917" s="2" t="s">
        <v>84</v>
      </c>
      <c r="G917" s="17">
        <f t="array" ref="G917">IFERROR(E917*INDEX(PRECIOS!$B$2:$E$44,MATCH(F917,PRECIOS!$B$2:$B$44,0),4),"")</f>
        <v>1218.24</v>
      </c>
      <c r="H917" s="9">
        <v>2.52</v>
      </c>
      <c r="I917" s="2">
        <f t="shared" si="26"/>
        <v>1.66</v>
      </c>
      <c r="J917" s="15">
        <f>IFERROR(LOOKUP(H917,Masterline!$A$2:$A$34,Masterline!$D$2:$D$34)-(H917-INT(H917))*LOOKUP(H917,Masterline!$A$2:$A$34,Masterline!$E$2:$E$34),"")</f>
        <v>10.3272</v>
      </c>
      <c r="K917" s="28">
        <f t="shared" si="23"/>
        <v>691654.7702</v>
      </c>
      <c r="L917" s="117">
        <f>iferror(E917/(VLOOKUP(C917,'SIEMB. CAMAGUI'!$B$2:$C$103,2,FALSE)*N917*I917/1000),"")</f>
        <v>0.898833429</v>
      </c>
      <c r="M917" s="118">
        <f>IFERROR(K917/VLOOKUP(C917,'SIEMB. CAMAGUI'!$B$2:$C$103,2,FALSE),"")</f>
        <v>0.853894778</v>
      </c>
      <c r="N917" s="23">
        <v>0.7</v>
      </c>
      <c r="O917" s="71">
        <f>IFERROR(N917*VLOOKUP(C917,'SIEMB. CAMAGUI'!$B$2:$D$103,3,FALSE),"")</f>
        <v>118125</v>
      </c>
      <c r="P917" s="2">
        <v>3.0</v>
      </c>
      <c r="Q917" s="2">
        <f t="shared" si="21"/>
        <v>5.52</v>
      </c>
      <c r="R917" s="15">
        <f>IFERROR(LOOKUP(Q917,Masterline!$A$2:$A$34,Masterline!$D$2:$D$34)-(Q917-INT(Q917))*LOOKUP(Q917,Masterline!$A$2:$A$34,Masterline!$E$2:$E$34),"")</f>
        <v>7.17648</v>
      </c>
      <c r="S917" s="181">
        <f>IFERROR((Q917)*VLOOKUP(C917,'SIEMB. CAMAGUI'!$B$2:$C$103,2,FALSE)*(N917-0.002222*7)*((J917+R917)/2/100)/1000,"")</f>
        <v>267.832118</v>
      </c>
      <c r="T917" s="173">
        <f t="shared" si="22"/>
        <v>21.9580295</v>
      </c>
      <c r="U917" s="71">
        <f t="shared" si="25"/>
        <v>1742.970021</v>
      </c>
    </row>
    <row r="918">
      <c r="A918" s="109">
        <v>46048.0</v>
      </c>
      <c r="B918" s="169">
        <v>5.0</v>
      </c>
      <c r="C918" s="6" t="s">
        <v>392</v>
      </c>
      <c r="D918" s="9">
        <v>162.5</v>
      </c>
      <c r="E918" s="9">
        <v>765.0</v>
      </c>
      <c r="F918" s="2" t="s">
        <v>84</v>
      </c>
      <c r="G918" s="17">
        <f t="array" ref="G918">IFERROR(E918*INDEX(PRECIOS!$B$2:$E$44,MATCH(F918,PRECIOS!$B$2:$B$44,0),4),"")</f>
        <v>1101.6</v>
      </c>
      <c r="H918" s="9">
        <v>2.62</v>
      </c>
      <c r="I918" s="2">
        <f t="shared" si="26"/>
        <v>1.7</v>
      </c>
      <c r="J918" s="15">
        <f>IFERROR(LOOKUP(H918,Masterline!$A$2:$A$34,Masterline!$D$2:$D$34)-(H918-INT(H918))*LOOKUP(H918,Masterline!$A$2:$A$34,Masterline!$E$2:$E$34),"")</f>
        <v>10.1832</v>
      </c>
      <c r="K918" s="28">
        <f t="shared" si="23"/>
        <v>609070.83</v>
      </c>
      <c r="L918" s="117">
        <f>iferror(E918/(VLOOKUP(C918,'SIEMB. CAMAGUI'!$B$2:$C$103,2,FALSE)*N918*I918/1000),"")</f>
        <v>0.8806262231</v>
      </c>
      <c r="M918" s="118">
        <f>IFERROR(K918/VLOOKUP(C918,'SIEMB. CAMAGUI'!$B$2:$C$103,2,FALSE),"")</f>
        <v>0.8343436028</v>
      </c>
      <c r="N918" s="23">
        <v>0.7</v>
      </c>
      <c r="O918" s="71">
        <f>IFERROR(N918*VLOOKUP(C918,'SIEMB. CAMAGUI'!$B$2:$D$103,3,FALSE),"")</f>
        <v>121666.6667</v>
      </c>
      <c r="P918" s="2">
        <v>3.0</v>
      </c>
      <c r="Q918" s="2">
        <f t="shared" si="21"/>
        <v>5.62</v>
      </c>
      <c r="R918" s="15">
        <f>IFERROR(LOOKUP(Q918,Masterline!$A$2:$A$34,Masterline!$D$2:$D$34)-(Q918-INT(Q918))*LOOKUP(Q918,Masterline!$A$2:$A$34,Masterline!$E$2:$E$34),"")</f>
        <v>7.11888</v>
      </c>
      <c r="S918" s="181">
        <f>IFERROR((Q918)*VLOOKUP(C918,'SIEMB. CAMAGUI'!$B$2:$C$103,2,FALSE)*(N918-0.002222*7)*((J918+R918)/2/100)/1000,"")</f>
        <v>242.9219091</v>
      </c>
      <c r="T918" s="173">
        <f t="shared" si="22"/>
        <v>20.10547727</v>
      </c>
      <c r="U918" s="71">
        <f t="shared" si="25"/>
        <v>1595.765575</v>
      </c>
    </row>
    <row r="919">
      <c r="A919" s="109">
        <v>46048.0</v>
      </c>
      <c r="B919" s="169">
        <v>6.0</v>
      </c>
      <c r="C919" s="6" t="s">
        <v>393</v>
      </c>
      <c r="D919" s="9">
        <v>250.0</v>
      </c>
      <c r="E919" s="9">
        <v>1225.0</v>
      </c>
      <c r="F919" s="2" t="s">
        <v>84</v>
      </c>
      <c r="G919" s="17">
        <f t="array" ref="G919">IFERROR(E919*INDEX(PRECIOS!$B$2:$E$44,MATCH(F919,PRECIOS!$B$2:$B$44,0),4),"")</f>
        <v>1764</v>
      </c>
      <c r="H919" s="9">
        <v>2.81</v>
      </c>
      <c r="I919" s="2">
        <f t="shared" si="26"/>
        <v>1.97</v>
      </c>
      <c r="J919" s="15">
        <f>IFERROR(LOOKUP(H919,Masterline!$A$2:$A$34,Masterline!$D$2:$D$34)-(H919-INT(H919))*LOOKUP(H919,Masterline!$A$2:$A$34,Masterline!$E$2:$E$34),"")</f>
        <v>9.9096</v>
      </c>
      <c r="K919" s="28">
        <f t="shared" si="23"/>
        <v>897795.7892</v>
      </c>
      <c r="L919" s="117">
        <f>iferror(E919/(VLOOKUP(C919,'SIEMB. CAMAGUI'!$B$2:$C$103,2,FALSE)*N919*I919/1000),"")</f>
        <v>0.74649149</v>
      </c>
      <c r="M919" s="118">
        <f>IFERROR(K919/VLOOKUP(C919,'SIEMB. CAMAGUI'!$B$2:$C$103,2,FALSE),"")</f>
        <v>0.7544502431</v>
      </c>
      <c r="N919" s="23">
        <v>0.7</v>
      </c>
      <c r="O919" s="71">
        <f>IFERROR(N919*VLOOKUP(C919,'SIEMB. CAMAGUI'!$B$2:$D$103,3,FALSE),"")</f>
        <v>95200</v>
      </c>
      <c r="P919" s="2">
        <v>3.0</v>
      </c>
      <c r="Q919" s="2">
        <f t="shared" si="21"/>
        <v>5.81</v>
      </c>
      <c r="R919" s="15">
        <f>IFERROR(LOOKUP(Q919,Masterline!$A$2:$A$34,Masterline!$D$2:$D$34)-(Q919-INT(Q919))*LOOKUP(Q919,Masterline!$A$2:$A$34,Masterline!$E$2:$E$34),"")</f>
        <v>7.00944</v>
      </c>
      <c r="S919" s="181">
        <f>IFERROR((Q919)*VLOOKUP(C919,'SIEMB. CAMAGUI'!$B$2:$C$103,2,FALSE)*(N919-0.002222*7)*((J919+R919)/2/100)/1000,"")</f>
        <v>400.320661</v>
      </c>
      <c r="T919" s="173">
        <f t="shared" si="22"/>
        <v>37.58016524</v>
      </c>
      <c r="U919" s="71">
        <f t="shared" si="25"/>
        <v>2522.806168</v>
      </c>
    </row>
    <row r="920">
      <c r="A920" s="109">
        <v>46055.0</v>
      </c>
      <c r="B920" s="2">
        <v>1.0</v>
      </c>
      <c r="C920" s="2" t="s">
        <v>386</v>
      </c>
      <c r="D920" s="9">
        <v>400.0</v>
      </c>
      <c r="E920" s="9">
        <v>3575.0</v>
      </c>
      <c r="F920" s="2" t="s">
        <v>96</v>
      </c>
      <c r="G920" s="17">
        <f t="array" ref="G920">IFERROR(E920*INDEX(PRECIOS!$B$2:$E$44,MATCH(F920,PRECIOS!$B$2:$B$44,0),4),"")</f>
        <v>3659.37</v>
      </c>
      <c r="H920" s="9">
        <v>21.29</v>
      </c>
      <c r="I920" s="2">
        <f t="shared" si="26"/>
        <v>4.13</v>
      </c>
      <c r="J920" s="15">
        <f>IFERROR(LOOKUP(H920,Masterline!$A$2:$A$34,Masterline!$D$2:$D$34)-(H920-INT(H920))*LOOKUP(H920,Masterline!$A$2:$A$34,Masterline!$E$2:$E$34),"")</f>
        <v>3.31512</v>
      </c>
      <c r="K920" s="28">
        <f t="shared" si="23"/>
        <v>566741.5797</v>
      </c>
      <c r="L920" s="117">
        <f>iferror(E920/(VLOOKUP(C920,'SIEMB. CAMAGUI'!$B$2:$C$103,2,FALSE)*N920*I920/1000),"")</f>
        <v>1.273481825</v>
      </c>
      <c r="M920" s="118">
        <f>IFERROR(K920/VLOOKUP(C920,'SIEMB. CAMAGUI'!$B$2:$C$103,2,FALSE),"")</f>
        <v>0.4752549935</v>
      </c>
      <c r="N920" s="23">
        <v>0.57</v>
      </c>
      <c r="O920" s="71">
        <f>IFERROR(N920*VLOOKUP(C920,'SIEMB. CAMAGUI'!$B$2:$D$103,3,FALSE),"")</f>
        <v>82994.50549</v>
      </c>
      <c r="P920" s="2">
        <v>4.0</v>
      </c>
      <c r="Q920" s="2">
        <f t="shared" si="21"/>
        <v>25.29</v>
      </c>
      <c r="R920" s="15">
        <f>IFERROR(LOOKUP(Q920,Masterline!$A$2:$A$34,Masterline!$D$2:$D$34)-(Q920-INT(Q920))*LOOKUP(Q920,Masterline!$A$2:$A$34,Masterline!$E$2:$E$34),"")</f>
        <v>3.16068</v>
      </c>
      <c r="S920" s="181">
        <f>IFERROR((Q920)*VLOOKUP(C920,'SIEMB. CAMAGUI'!$B$2:$C$103,2,FALSE)*(N920-0.002222*7)*((J920+R920)/2/100)/1000,"")</f>
        <v>541.4145259</v>
      </c>
      <c r="T920" s="173">
        <f t="shared" si="22"/>
        <v>35.35363147</v>
      </c>
      <c r="U920" s="71">
        <f t="shared" si="25"/>
        <v>12065.92823</v>
      </c>
    </row>
    <row r="921">
      <c r="A921" s="109">
        <v>46055.0</v>
      </c>
      <c r="B921" s="2">
        <v>2.0</v>
      </c>
      <c r="C921" s="2" t="s">
        <v>388</v>
      </c>
      <c r="D921" s="9">
        <v>375.0</v>
      </c>
      <c r="E921" s="9">
        <v>2400.0</v>
      </c>
      <c r="F921" s="2" t="s">
        <v>96</v>
      </c>
      <c r="G921" s="17">
        <f t="array" ref="G921">IFERROR(E921*INDEX(PRECIOS!$B$2:$E$44,MATCH(F921,PRECIOS!$B$2:$B$44,0),4),"")</f>
        <v>2456.64</v>
      </c>
      <c r="H921" s="9">
        <v>20.0</v>
      </c>
      <c r="I921" s="2">
        <f t="shared" si="26"/>
        <v>4.77</v>
      </c>
      <c r="J921" s="15">
        <f>IFERROR(LOOKUP(H921,Masterline!$A$2:$A$34,Masterline!$D$2:$D$34)-(H921-INT(H921))*LOOKUP(H921,Masterline!$A$2:$A$34,Masterline!$E$2:$E$34),"")</f>
        <v>3.3</v>
      </c>
      <c r="K921" s="28">
        <f t="shared" si="23"/>
        <v>568181.8182</v>
      </c>
      <c r="L921" s="117">
        <f>iferror(E921/(VLOOKUP(C921,'SIEMB. CAMAGUI'!$B$2:$C$103,2,FALSE)*N921*I921/1000),"")</f>
        <v>0.9194894994</v>
      </c>
      <c r="M921" s="118">
        <f>IFERROR(K921/VLOOKUP(C921,'SIEMB. CAMAGUI'!$B$2:$C$103,2,FALSE),"")</f>
        <v>0.6645401382</v>
      </c>
      <c r="N921" s="23">
        <v>0.64</v>
      </c>
      <c r="O921" s="71">
        <f>IFERROR(N921*VLOOKUP(C921,'SIEMB. CAMAGUI'!$B$2:$D$103,3,FALSE),"")</f>
        <v>91200</v>
      </c>
      <c r="P921" s="2">
        <v>4.0</v>
      </c>
      <c r="Q921" s="2">
        <f t="shared" si="21"/>
        <v>24</v>
      </c>
      <c r="R921" s="15">
        <f>IFERROR(LOOKUP(Q921,Masterline!$A$2:$A$34,Masterline!$D$2:$D$34)-(Q921-INT(Q921))*LOOKUP(Q921,Masterline!$A$2:$A$34,Masterline!$E$2:$E$34),"")</f>
        <v>3.18</v>
      </c>
      <c r="S921" s="181">
        <f>IFERROR((Q921)*VLOOKUP(C921,'SIEMB. CAMAGUI'!$B$2:$C$103,2,FALSE)*(N921-0.002222*7)*((J921+R921)/2/100)/1000,"")</f>
        <v>415.1616742</v>
      </c>
      <c r="T921" s="173">
        <f t="shared" si="22"/>
        <v>10.04041855</v>
      </c>
      <c r="U921" s="71">
        <f t="shared" si="25"/>
        <v>11363.63636</v>
      </c>
    </row>
    <row r="922">
      <c r="A922" s="109">
        <v>46055.0</v>
      </c>
      <c r="B922" s="2">
        <v>3.0</v>
      </c>
      <c r="C922" s="2" t="s">
        <v>389</v>
      </c>
      <c r="D922" s="9">
        <v>400.0</v>
      </c>
      <c r="E922" s="9">
        <v>2725.0</v>
      </c>
      <c r="F922" s="2" t="s">
        <v>96</v>
      </c>
      <c r="G922" s="17">
        <f t="array" ref="G922">IFERROR(E922*INDEX(PRECIOS!$B$2:$E$44,MATCH(F922,PRECIOS!$B$2:$B$44,0),4),"")</f>
        <v>2789.31</v>
      </c>
      <c r="H922" s="9">
        <v>22.25</v>
      </c>
      <c r="I922" s="2">
        <f t="shared" si="26"/>
        <v>6.19</v>
      </c>
      <c r="J922" s="15">
        <f>IFERROR(LOOKUP(H922,Masterline!$A$2:$A$34,Masterline!$D$2:$D$34)-(H922-INT(H922))*LOOKUP(H922,Masterline!$A$2:$A$34,Masterline!$E$2:$E$34),"")</f>
        <v>3.231</v>
      </c>
      <c r="K922" s="28">
        <f t="shared" si="23"/>
        <v>556407.5546</v>
      </c>
      <c r="L922" s="117">
        <f>iferror(E922/(VLOOKUP(C922,'SIEMB. CAMAGUI'!$B$2:$C$103,2,FALSE)*N922*I922/1000),"")</f>
        <v>0.7627917197</v>
      </c>
      <c r="M922" s="118">
        <f>IFERROR(K922/VLOOKUP(C922,'SIEMB. CAMAGUI'!$B$2:$C$103,2,FALSE),"")</f>
        <v>0.5495383256</v>
      </c>
      <c r="N922" s="23">
        <v>0.57</v>
      </c>
      <c r="O922" s="71">
        <f>IFERROR(N922*VLOOKUP(C922,'SIEMB. CAMAGUI'!$B$2:$D$103,3,FALSE),"")</f>
        <v>82446.42857</v>
      </c>
      <c r="P922" s="2">
        <v>4.0</v>
      </c>
      <c r="Q922" s="2">
        <f t="shared" si="21"/>
        <v>26.25</v>
      </c>
      <c r="R922" s="15">
        <f>IFERROR(LOOKUP(Q922,Masterline!$A$2:$A$34,Masterline!$D$2:$D$34)-(Q922-INT(Q922))*LOOKUP(Q922,Masterline!$A$2:$A$34,Masterline!$E$2:$E$34),"")</f>
        <v>3.048</v>
      </c>
      <c r="S922" s="181">
        <f>IFERROR((Q922)*VLOOKUP(C922,'SIEMB. CAMAGUI'!$B$2:$C$103,2,FALSE)*(N922-0.002222*7)*((J922+R922)/2/100)/1000,"")</f>
        <v>462.6409613</v>
      </c>
      <c r="T922" s="173">
        <f t="shared" si="22"/>
        <v>15.66024032</v>
      </c>
      <c r="U922" s="71">
        <f t="shared" si="25"/>
        <v>12380.06809</v>
      </c>
    </row>
    <row r="923">
      <c r="A923" s="109">
        <v>46055.0</v>
      </c>
      <c r="B923" s="169">
        <v>4.0</v>
      </c>
      <c r="C923" s="6" t="s">
        <v>390</v>
      </c>
      <c r="D923" s="9">
        <v>325.0</v>
      </c>
      <c r="E923" s="9">
        <v>1905.0</v>
      </c>
      <c r="F923" s="2" t="s">
        <v>96</v>
      </c>
      <c r="G923" s="17">
        <f t="array" ref="G923">IFERROR(E923*INDEX(PRECIOS!$B$2:$E$44,MATCH(F923,PRECIOS!$B$2:$B$44,0),4),"")</f>
        <v>1949.958</v>
      </c>
      <c r="H923" s="9">
        <v>5.6</v>
      </c>
      <c r="I923" s="2">
        <f t="shared" si="26"/>
        <v>3.08</v>
      </c>
      <c r="J923" s="15">
        <f>IFERROR(LOOKUP(H923,Masterline!$A$2:$A$34,Masterline!$D$2:$D$34)-(H923-INT(H923))*LOOKUP(H923,Masterline!$A$2:$A$34,Masterline!$E$2:$E$34),"")</f>
        <v>7.1304</v>
      </c>
      <c r="K923" s="28">
        <f t="shared" si="23"/>
        <v>813919.4756</v>
      </c>
      <c r="L923" s="117">
        <f>iferror(E923/(VLOOKUP(C923,'SIEMB. CAMAGUI'!$B$2:$C$103,2,FALSE)*N923*I923/1000),"")</f>
        <v>0.848431404</v>
      </c>
      <c r="M923" s="118">
        <f>IFERROR(K923/VLOOKUP(C923,'SIEMB. CAMAGUI'!$B$2:$C$103,2,FALSE),"")</f>
        <v>1.004838859</v>
      </c>
      <c r="N923" s="23">
        <v>0.9</v>
      </c>
      <c r="O923" s="71">
        <f>IFERROR(N923*VLOOKUP(C923,'SIEMB. CAMAGUI'!$B$2:$D$103,3,FALSE),"")</f>
        <v>151875</v>
      </c>
      <c r="P923" s="2">
        <v>3.0</v>
      </c>
      <c r="Q923" s="2">
        <f t="shared" si="21"/>
        <v>8.6</v>
      </c>
      <c r="R923" s="15">
        <f>IFERROR(LOOKUP(Q923,Masterline!$A$2:$A$34,Masterline!$D$2:$D$34)-(Q923-INT(Q923))*LOOKUP(Q923,Masterline!$A$2:$A$34,Masterline!$E$2:$E$34),"")</f>
        <v>5.4312</v>
      </c>
      <c r="S923" s="181">
        <f>IFERROR((Q923)*VLOOKUP(C923,'SIEMB. CAMAGUI'!$B$2:$C$103,2,FALSE)*(N923-0.002222*7)*((J923+R923)/2/100)/1000,"")</f>
        <v>386.9632809</v>
      </c>
      <c r="T923" s="173">
        <f t="shared" si="22"/>
        <v>15.49082023</v>
      </c>
      <c r="U923" s="71">
        <f t="shared" si="25"/>
        <v>4557.949063</v>
      </c>
    </row>
    <row r="924">
      <c r="A924" s="109">
        <v>46055.0</v>
      </c>
      <c r="B924" s="169">
        <v>5.0</v>
      </c>
      <c r="C924" s="6" t="s">
        <v>392</v>
      </c>
      <c r="D924" s="9">
        <v>300.0</v>
      </c>
      <c r="E924" s="9">
        <v>1672.5</v>
      </c>
      <c r="F924" s="2" t="s">
        <v>96</v>
      </c>
      <c r="G924" s="17">
        <f t="array" ref="G924">IFERROR(E924*INDEX(PRECIOS!$B$2:$E$44,MATCH(F924,PRECIOS!$B$2:$B$44,0),4),"")</f>
        <v>1711.971</v>
      </c>
      <c r="H924" s="9">
        <v>5.52</v>
      </c>
      <c r="I924" s="2">
        <f t="shared" si="26"/>
        <v>2.9</v>
      </c>
      <c r="J924" s="15">
        <f>IFERROR(LOOKUP(H924,Masterline!$A$2:$A$34,Masterline!$D$2:$D$34)-(H924-INT(H924))*LOOKUP(H924,Masterline!$A$2:$A$34,Masterline!$E$2:$E$34),"")</f>
        <v>7.17648</v>
      </c>
      <c r="K924" s="28">
        <f t="shared" si="23"/>
        <v>757304.7802</v>
      </c>
      <c r="L924" s="117">
        <f>iferror(E924/(VLOOKUP(C924,'SIEMB. CAMAGUI'!$B$2:$C$103,2,FALSE)*N924*I924/1000),"")</f>
        <v>0.8778145174</v>
      </c>
      <c r="M924" s="118">
        <f>IFERROR(K924/VLOOKUP(C924,'SIEMB. CAMAGUI'!$B$2:$C$103,2,FALSE),"")</f>
        <v>1.037403808</v>
      </c>
      <c r="N924" s="23">
        <v>0.9</v>
      </c>
      <c r="O924" s="71">
        <f>IFERROR(N924*VLOOKUP(C924,'SIEMB. CAMAGUI'!$B$2:$D$103,3,FALSE),"")</f>
        <v>156428.5714</v>
      </c>
      <c r="P924" s="2">
        <v>3.0</v>
      </c>
      <c r="Q924" s="2">
        <f t="shared" si="21"/>
        <v>8.52</v>
      </c>
      <c r="R924" s="15">
        <f>IFERROR(LOOKUP(Q924,Masterline!$A$2:$A$34,Masterline!$D$2:$D$34)-(Q924-INT(Q924))*LOOKUP(Q924,Masterline!$A$2:$A$34,Masterline!$E$2:$E$34),"")</f>
        <v>5.45424</v>
      </c>
      <c r="S924" s="181">
        <f>IFERROR((Q924)*VLOOKUP(C924,'SIEMB. CAMAGUI'!$B$2:$C$103,2,FALSE)*(N924-0.002222*7)*((J924+R924)/2/100)/1000,"")</f>
        <v>347.4016598</v>
      </c>
      <c r="T924" s="173">
        <f t="shared" si="22"/>
        <v>11.85041495</v>
      </c>
      <c r="U924" s="71">
        <f t="shared" si="25"/>
        <v>4180.322386</v>
      </c>
    </row>
    <row r="925">
      <c r="A925" s="109">
        <v>46055.0</v>
      </c>
      <c r="B925" s="169">
        <v>6.0</v>
      </c>
      <c r="C925" s="6" t="s">
        <v>393</v>
      </c>
      <c r="D925" s="9">
        <v>437.5</v>
      </c>
      <c r="E925" s="9">
        <v>2700.0</v>
      </c>
      <c r="F925" s="2" t="s">
        <v>96</v>
      </c>
      <c r="G925" s="17">
        <f t="array" ref="G925">IFERROR(E925*INDEX(PRECIOS!$B$2:$E$44,MATCH(F925,PRECIOS!$B$2:$B$44,0),4),"")</f>
        <v>2763.72</v>
      </c>
      <c r="H925" s="9">
        <v>5.46</v>
      </c>
      <c r="I925" s="2">
        <f t="shared" si="26"/>
        <v>2.65</v>
      </c>
      <c r="J925" s="15">
        <f>IFERROR(LOOKUP(H925,Masterline!$A$2:$A$34,Masterline!$D$2:$D$34)-(H925-INT(H925))*LOOKUP(H925,Masterline!$A$2:$A$34,Masterline!$E$2:$E$34),"")</f>
        <v>7.21104</v>
      </c>
      <c r="K925" s="28">
        <f t="shared" si="23"/>
        <v>1111187.916</v>
      </c>
      <c r="L925" s="117">
        <f>iferror(E925/(VLOOKUP(C925,'SIEMB. CAMAGUI'!$B$2:$C$103,2,FALSE)*N925*I925/1000),"")</f>
        <v>1.007284157</v>
      </c>
      <c r="M925" s="118">
        <f>IFERROR(K925/VLOOKUP(C925,'SIEMB. CAMAGUI'!$B$2:$C$103,2,FALSE),"")</f>
        <v>0.9337713583</v>
      </c>
      <c r="N925" s="23">
        <v>0.85</v>
      </c>
      <c r="O925" s="71">
        <f>IFERROR(N925*VLOOKUP(C925,'SIEMB. CAMAGUI'!$B$2:$D$103,3,FALSE),"")</f>
        <v>115600</v>
      </c>
      <c r="P925" s="2">
        <v>3.0</v>
      </c>
      <c r="Q925" s="2">
        <f t="shared" si="21"/>
        <v>8.46</v>
      </c>
      <c r="R925" s="15">
        <f>IFERROR(LOOKUP(Q925,Masterline!$A$2:$A$34,Masterline!$D$2:$D$34)-(Q925-INT(Q925))*LOOKUP(Q925,Masterline!$A$2:$A$34,Masterline!$E$2:$E$34),"")</f>
        <v>5.47152</v>
      </c>
      <c r="S925" s="181">
        <f>IFERROR((Q925)*VLOOKUP(C925,'SIEMB. CAMAGUI'!$B$2:$C$103,2,FALSE)*(N925-0.002222*7)*((J925+R925)/2/100)/1000,"")</f>
        <v>532.7120143</v>
      </c>
      <c r="T925" s="173">
        <f t="shared" si="22"/>
        <v>23.80300356</v>
      </c>
      <c r="U925" s="71">
        <f t="shared" si="25"/>
        <v>6067.086024</v>
      </c>
    </row>
    <row r="926">
      <c r="A926" s="109">
        <v>46062.0</v>
      </c>
      <c r="B926" s="2">
        <v>1.0</v>
      </c>
      <c r="C926" s="2" t="s">
        <v>386</v>
      </c>
      <c r="D926" s="9">
        <v>500.0</v>
      </c>
      <c r="E926" s="9">
        <v>3350.0</v>
      </c>
      <c r="F926" s="2" t="s">
        <v>96</v>
      </c>
      <c r="G926" s="17">
        <f t="array" ref="G926">IFERROR(E926*INDEX(PRECIOS!$B$2:$E$44,MATCH(F926,PRECIOS!$B$2:$B$44,0),4),"")</f>
        <v>3429.06</v>
      </c>
      <c r="H926" s="9">
        <v>26.0</v>
      </c>
      <c r="I926" s="2">
        <f t="shared" si="26"/>
        <v>4.71</v>
      </c>
      <c r="J926" s="15">
        <f>IFERROR(LOOKUP(H926,Masterline!$A$2:$A$34,Masterline!$D$2:$D$34)-(H926-INT(H926))*LOOKUP(H926,Masterline!$A$2:$A$34,Masterline!$E$2:$E$34),"")</f>
        <v>3.072</v>
      </c>
      <c r="K926" s="28">
        <f t="shared" si="23"/>
        <v>626001.6026</v>
      </c>
      <c r="L926" s="117">
        <f>iferror(E926/(VLOOKUP(C926,'SIEMB. CAMAGUI'!$B$2:$C$103,2,FALSE)*N926*I926/1000),"")</f>
        <v>1.046382955</v>
      </c>
      <c r="M926" s="118">
        <f>IFERROR(K926/VLOOKUP(C926,'SIEMB. CAMAGUI'!$B$2:$C$103,2,FALSE),"")</f>
        <v>0.524948933</v>
      </c>
      <c r="N926" s="23">
        <v>0.57</v>
      </c>
      <c r="O926" s="71">
        <f>IFERROR(N926*VLOOKUP(C926,'SIEMB. CAMAGUI'!$B$2:$D$103,3,FALSE),"")</f>
        <v>82994.50549</v>
      </c>
      <c r="P926" s="2">
        <v>3.0</v>
      </c>
      <c r="Q926" s="2">
        <f t="shared" si="21"/>
        <v>29</v>
      </c>
      <c r="R926" s="15">
        <f>IFERROR(LOOKUP(Q926,Masterline!$A$2:$A$34,Masterline!$D$2:$D$34)-(Q926-INT(Q926))*LOOKUP(Q926,Masterline!$A$2:$A$34,Masterline!$E$2:$E$34),"")</f>
        <v>2.772</v>
      </c>
      <c r="S926" s="181">
        <f>IFERROR((Q926)*VLOOKUP(C926,'SIEMB. CAMAGUI'!$B$2:$C$103,2,FALSE)*(N926-0.002222*7)*((J926+R926)/2/100)/1000,"")</f>
        <v>560.2680434</v>
      </c>
      <c r="T926" s="173">
        <f t="shared" si="22"/>
        <v>15.06701085</v>
      </c>
      <c r="U926" s="71">
        <f t="shared" si="25"/>
        <v>16276.04167</v>
      </c>
    </row>
    <row r="927">
      <c r="A927" s="109">
        <v>46062.0</v>
      </c>
      <c r="B927" s="2">
        <v>2.0</v>
      </c>
      <c r="C927" s="2" t="s">
        <v>388</v>
      </c>
      <c r="D927" s="9">
        <v>450.0</v>
      </c>
      <c r="E927" s="9">
        <v>2950.0</v>
      </c>
      <c r="F927" s="2" t="s">
        <v>96</v>
      </c>
      <c r="G927" s="17">
        <f t="array" ref="G927">IFERROR(E927*INDEX(PRECIOS!$B$2:$E$44,MATCH(F927,PRECIOS!$B$2:$B$44,0),4),"")</f>
        <v>3019.62</v>
      </c>
      <c r="H927" s="9">
        <v>23.0</v>
      </c>
      <c r="I927" s="2">
        <f t="shared" si="26"/>
        <v>3</v>
      </c>
      <c r="J927" s="15">
        <f>IFERROR(LOOKUP(H927,Masterline!$A$2:$A$34,Masterline!$D$2:$D$34)-(H927-INT(H927))*LOOKUP(H927,Masterline!$A$2:$A$34,Masterline!$E$2:$E$34),"")</f>
        <v>3.276</v>
      </c>
      <c r="K927" s="28">
        <f t="shared" si="23"/>
        <v>597228.8581</v>
      </c>
      <c r="L927" s="117">
        <f>iferror(E927/(VLOOKUP(C927,'SIEMB. CAMAGUI'!$B$2:$C$103,2,FALSE)*N927*I927/1000),"")</f>
        <v>1.79702729</v>
      </c>
      <c r="M927" s="118">
        <f>IFERROR(K927/VLOOKUP(C927,'SIEMB. CAMAGUI'!$B$2:$C$103,2,FALSE),"")</f>
        <v>0.6985132843</v>
      </c>
      <c r="N927" s="23">
        <v>0.64</v>
      </c>
      <c r="O927" s="71">
        <f>IFERROR(N927*VLOOKUP(C927,'SIEMB. CAMAGUI'!$B$2:$D$103,3,FALSE),"")</f>
        <v>91200</v>
      </c>
      <c r="P927" s="2">
        <v>3.0</v>
      </c>
      <c r="Q927" s="2">
        <f t="shared" si="21"/>
        <v>26</v>
      </c>
      <c r="R927" s="15">
        <f>IFERROR(LOOKUP(Q927,Masterline!$A$2:$A$34,Masterline!$D$2:$D$34)-(Q927-INT(Q927))*LOOKUP(Q927,Masterline!$A$2:$A$34,Masterline!$E$2:$E$34),"")</f>
        <v>3.072</v>
      </c>
      <c r="S927" s="181">
        <f>IFERROR((Q927)*VLOOKUP(C927,'SIEMB. CAMAGUI'!$B$2:$C$103,2,FALSE)*(N927-0.002222*7)*((J927+R927)/2/100)/1000,"")</f>
        <v>440.5967336</v>
      </c>
      <c r="T927" s="173">
        <f t="shared" si="22"/>
        <v>-2.350816608</v>
      </c>
      <c r="U927" s="71">
        <f t="shared" si="25"/>
        <v>13736.26374</v>
      </c>
    </row>
    <row r="928">
      <c r="A928" s="109">
        <v>46062.0</v>
      </c>
      <c r="B928" s="2">
        <v>3.0</v>
      </c>
      <c r="C928" s="2" t="s">
        <v>389</v>
      </c>
      <c r="D928" s="9">
        <v>450.0</v>
      </c>
      <c r="E928" s="9">
        <v>3050.0</v>
      </c>
      <c r="F928" s="2" t="s">
        <v>96</v>
      </c>
      <c r="G928" s="17">
        <f t="array" ref="G928">IFERROR(E928*INDEX(PRECIOS!$B$2:$E$44,MATCH(F928,PRECIOS!$B$2:$B$44,0),4),"")</f>
        <v>3121.98</v>
      </c>
      <c r="H928" s="9">
        <v>26.97</v>
      </c>
      <c r="I928" s="2">
        <f t="shared" si="26"/>
        <v>4.72</v>
      </c>
      <c r="J928" s="15">
        <f>IFERROR(LOOKUP(H928,Masterline!$A$2:$A$34,Masterline!$D$2:$D$34)-(H928-INT(H928))*LOOKUP(H928,Masterline!$A$2:$A$34,Masterline!$E$2:$E$34),"")</f>
        <v>2.97888</v>
      </c>
      <c r="K928" s="28">
        <f t="shared" si="23"/>
        <v>560116.748</v>
      </c>
      <c r="L928" s="117">
        <f>iferror(E928/(VLOOKUP(C928,'SIEMB. CAMAGUI'!$B$2:$C$103,2,FALSE)*N928*I928/1000),"")</f>
        <v>1.119664615</v>
      </c>
      <c r="M928" s="118">
        <f>IFERROR(K928/VLOOKUP(C928,'SIEMB. CAMAGUI'!$B$2:$C$103,2,FALSE),"")</f>
        <v>0.5532017265</v>
      </c>
      <c r="N928" s="23">
        <v>0.57</v>
      </c>
      <c r="O928" s="71">
        <f>IFERROR(N928*VLOOKUP(C928,'SIEMB. CAMAGUI'!$B$2:$D$103,3,FALSE),"")</f>
        <v>82446.42857</v>
      </c>
      <c r="P928" s="2">
        <v>3.0</v>
      </c>
      <c r="Q928" s="2">
        <f t="shared" si="21"/>
        <v>29.97</v>
      </c>
      <c r="R928" s="15">
        <f>IFERROR(LOOKUP(Q928,Masterline!$A$2:$A$34,Masterline!$D$2:$D$34)-(Q928-INT(Q928))*LOOKUP(Q928,Masterline!$A$2:$A$34,Masterline!$E$2:$E$34),"")</f>
        <v>2.64396</v>
      </c>
      <c r="S928" s="181">
        <f>IFERROR((Q928)*VLOOKUP(C928,'SIEMB. CAMAGUI'!$B$2:$C$103,2,FALSE)*(N928-0.002222*7)*((J928+R928)/2/100)/1000,"")</f>
        <v>473.0061195</v>
      </c>
      <c r="T928" s="173">
        <f t="shared" si="22"/>
        <v>5.751529887</v>
      </c>
      <c r="U928" s="71">
        <f t="shared" si="25"/>
        <v>15106.34869</v>
      </c>
    </row>
    <row r="929">
      <c r="A929" s="109">
        <v>46062.0</v>
      </c>
      <c r="B929" s="169">
        <v>4.0</v>
      </c>
      <c r="C929" s="6" t="s">
        <v>390</v>
      </c>
      <c r="D929" s="9">
        <v>400.0</v>
      </c>
      <c r="E929" s="9">
        <v>2725.0</v>
      </c>
      <c r="F929" s="2" t="s">
        <v>96</v>
      </c>
      <c r="G929" s="17">
        <f t="array" ref="G929">IFERROR(E929*INDEX(PRECIOS!$B$2:$E$44,MATCH(F929,PRECIOS!$B$2:$B$44,0),4),"")</f>
        <v>2789.31</v>
      </c>
      <c r="H929" s="9">
        <v>9.28</v>
      </c>
      <c r="I929" s="2">
        <f t="shared" si="26"/>
        <v>3.68</v>
      </c>
      <c r="J929" s="15">
        <f>IFERROR(LOOKUP(H929,Masterline!$A$2:$A$34,Masterline!$D$2:$D$34)-(H929-INT(H929))*LOOKUP(H929,Masterline!$A$2:$A$34,Masterline!$E$2:$E$34),"")</f>
        <v>5.22336</v>
      </c>
      <c r="K929" s="28">
        <f t="shared" si="23"/>
        <v>825205.3903</v>
      </c>
      <c r="L929" s="117">
        <f>iferror(E929/(VLOOKUP(C929,'SIEMB. CAMAGUI'!$B$2:$C$103,2,FALSE)*N929*I929/1000),"")</f>
        <v>1.015760124</v>
      </c>
      <c r="M929" s="118">
        <f>IFERROR(K929/VLOOKUP(C929,'SIEMB. CAMAGUI'!$B$2:$C$103,2,FALSE),"")</f>
        <v>1.018772087</v>
      </c>
      <c r="N929" s="23">
        <v>0.9</v>
      </c>
      <c r="O929" s="71">
        <f>IFERROR(N929*VLOOKUP(C929,'SIEMB. CAMAGUI'!$B$2:$D$103,3,FALSE),"")</f>
        <v>151875</v>
      </c>
      <c r="P929" s="2">
        <v>3.0</v>
      </c>
      <c r="Q929" s="2">
        <f t="shared" si="21"/>
        <v>12.28</v>
      </c>
      <c r="R929" s="15">
        <f>IFERROR(LOOKUP(Q929,Masterline!$A$2:$A$34,Masterline!$D$2:$D$34)-(Q929-INT(Q929))*LOOKUP(Q929,Masterline!$A$2:$A$34,Masterline!$E$2:$E$34),"")</f>
        <v>4.36368</v>
      </c>
      <c r="S929" s="181">
        <f>IFERROR((Q929)*VLOOKUP(C929,'SIEMB. CAMAGUI'!$B$2:$C$103,2,FALSE)*(N929-0.002222*7)*((J929+R929)/2/100)/1000,"")</f>
        <v>421.7054867</v>
      </c>
      <c r="T929" s="173">
        <f t="shared" si="22"/>
        <v>5.426371673</v>
      </c>
      <c r="U929" s="71">
        <f t="shared" si="25"/>
        <v>7657.906022</v>
      </c>
    </row>
    <row r="930">
      <c r="A930" s="109">
        <v>46062.0</v>
      </c>
      <c r="B930" s="169">
        <v>5.0</v>
      </c>
      <c r="C930" s="6" t="s">
        <v>392</v>
      </c>
      <c r="D930" s="9">
        <v>375.0</v>
      </c>
      <c r="E930" s="9">
        <v>2550.0</v>
      </c>
      <c r="F930" s="2" t="s">
        <v>96</v>
      </c>
      <c r="G930" s="17">
        <f t="array" ref="G930">IFERROR(E930*INDEX(PRECIOS!$B$2:$E$44,MATCH(F930,PRECIOS!$B$2:$B$44,0),4),"")</f>
        <v>2610.18</v>
      </c>
      <c r="H930" s="9">
        <v>9.61</v>
      </c>
      <c r="I930" s="2">
        <f t="shared" si="26"/>
        <v>4.09</v>
      </c>
      <c r="J930" s="15">
        <f>IFERROR(LOOKUP(H930,Masterline!$A$2:$A$34,Masterline!$D$2:$D$34)-(H930-INT(H930))*LOOKUP(H930,Masterline!$A$2:$A$34,Masterline!$E$2:$E$34),"")</f>
        <v>5.12832</v>
      </c>
      <c r="K930" s="28">
        <f t="shared" si="23"/>
        <v>760909.0743</v>
      </c>
      <c r="L930" s="117">
        <f>iferror(E930/(VLOOKUP(C930,'SIEMB. CAMAGUI'!$B$2:$C$103,2,FALSE)*N930*I930/1000),"")</f>
        <v>0.9489678579</v>
      </c>
      <c r="M930" s="118">
        <f>IFERROR(K930/VLOOKUP(C930,'SIEMB. CAMAGUI'!$B$2:$C$103,2,FALSE),"")</f>
        <v>1.042341198</v>
      </c>
      <c r="N930" s="23">
        <v>0.9</v>
      </c>
      <c r="O930" s="71">
        <f>IFERROR(N930*VLOOKUP(C930,'SIEMB. CAMAGUI'!$B$2:$D$103,3,FALSE),"")</f>
        <v>156428.5714</v>
      </c>
      <c r="P930" s="2">
        <v>3.0</v>
      </c>
      <c r="Q930" s="2">
        <f t="shared" si="21"/>
        <v>12.61</v>
      </c>
      <c r="R930" s="15">
        <f>IFERROR(LOOKUP(Q930,Masterline!$A$2:$A$34,Masterline!$D$2:$D$34)-(Q930-INT(Q930))*LOOKUP(Q930,Masterline!$A$2:$A$34,Masterline!$E$2:$E$34),"")</f>
        <v>4.31616</v>
      </c>
      <c r="S930" s="181">
        <f>IFERROR((Q930)*VLOOKUP(C930,'SIEMB. CAMAGUI'!$B$2:$C$103,2,FALSE)*(N930-0.002222*7)*((J930+R930)/2/100)/1000,"")</f>
        <v>384.4654557</v>
      </c>
      <c r="T930" s="173">
        <f t="shared" si="22"/>
        <v>2.366363921</v>
      </c>
      <c r="U930" s="71">
        <f t="shared" si="25"/>
        <v>7312.336204</v>
      </c>
    </row>
    <row r="931">
      <c r="A931" s="109">
        <v>46062.0</v>
      </c>
      <c r="B931" s="169">
        <v>6.0</v>
      </c>
      <c r="C931" s="6" t="s">
        <v>393</v>
      </c>
      <c r="D931" s="9">
        <v>625.0</v>
      </c>
      <c r="E931" s="9">
        <v>4352.0</v>
      </c>
      <c r="F931" s="2" t="s">
        <v>96</v>
      </c>
      <c r="G931" s="17">
        <f t="array" ref="G931">IFERROR(E931*INDEX(PRECIOS!$B$2:$E$44,MATCH(F931,PRECIOS!$B$2:$B$44,0),4),"")</f>
        <v>4454.7072</v>
      </c>
      <c r="H931" s="9">
        <v>9.62</v>
      </c>
      <c r="I931" s="2">
        <f t="shared" si="26"/>
        <v>4.16</v>
      </c>
      <c r="J931" s="15">
        <f>IFERROR(LOOKUP(H931,Masterline!$A$2:$A$34,Masterline!$D$2:$D$34)-(H931-INT(H931))*LOOKUP(H931,Masterline!$A$2:$A$34,Masterline!$E$2:$E$34),"")</f>
        <v>5.12544</v>
      </c>
      <c r="K931" s="28">
        <f t="shared" si="23"/>
        <v>1267575.369</v>
      </c>
      <c r="L931" s="117">
        <f>iferror(E931/(VLOOKUP(C931,'SIEMB. CAMAGUI'!$B$2:$C$103,2,FALSE)*N931*I931/1000),"")</f>
        <v>1.034259858</v>
      </c>
      <c r="M931" s="118">
        <f>IFERROR(K931/VLOOKUP(C931,'SIEMB. CAMAGUI'!$B$2:$C$103,2,FALSE),"")</f>
        <v>1.065189385</v>
      </c>
      <c r="N931" s="23">
        <v>0.85</v>
      </c>
      <c r="O931" s="71">
        <f>IFERROR(N931*VLOOKUP(C931,'SIEMB. CAMAGUI'!$B$2:$D$103,3,FALSE),"")</f>
        <v>115600</v>
      </c>
      <c r="P931" s="2">
        <v>3.0</v>
      </c>
      <c r="Q931" s="2">
        <f t="shared" si="21"/>
        <v>12.62</v>
      </c>
      <c r="R931" s="15">
        <f>IFERROR(LOOKUP(Q931,Masterline!$A$2:$A$34,Masterline!$D$2:$D$34)-(Q931-INT(Q931))*LOOKUP(Q931,Masterline!$A$2:$A$34,Masterline!$E$2:$E$34),"")</f>
        <v>4.31472</v>
      </c>
      <c r="S931" s="181">
        <f>IFERROR((Q931)*VLOOKUP(C931,'SIEMB. CAMAGUI'!$B$2:$C$103,2,FALSE)*(N931-0.002222*7)*((J931+R931)/2/100)/1000,"")</f>
        <v>591.4988614</v>
      </c>
      <c r="T931" s="173">
        <f t="shared" si="22"/>
        <v>-8.375284654</v>
      </c>
      <c r="U931" s="71">
        <f t="shared" si="25"/>
        <v>12194.07505</v>
      </c>
    </row>
    <row r="932">
      <c r="A932" s="109">
        <v>46069.0</v>
      </c>
      <c r="B932" s="2">
        <v>1.0</v>
      </c>
      <c r="C932" s="2" t="s">
        <v>386</v>
      </c>
      <c r="D932" s="9">
        <v>500.0</v>
      </c>
      <c r="E932" s="9">
        <v>3000.0</v>
      </c>
      <c r="F932" s="2" t="s">
        <v>96</v>
      </c>
      <c r="G932" s="17">
        <f t="array" ref="G932">IFERROR(E932*INDEX(PRECIOS!$B$2:$E$44,MATCH(F932,PRECIOS!$B$2:$B$44,0),4),"")</f>
        <v>3070.8</v>
      </c>
      <c r="H932" s="9">
        <v>30.0</v>
      </c>
      <c r="I932" s="2">
        <f t="shared" si="26"/>
        <v>4</v>
      </c>
      <c r="J932" s="15">
        <f>IFERROR(LOOKUP(H932,Masterline!$A$2:$A$34,Masterline!$D$2:$D$34)-(H932-INT(H932))*LOOKUP(H932,Masterline!$A$2:$A$34,Masterline!$E$2:$E$34),"")</f>
        <v>2.628</v>
      </c>
      <c r="K932" s="28">
        <f t="shared" si="23"/>
        <v>634195.8397</v>
      </c>
      <c r="L932" s="117">
        <f>iferror(E932/(VLOOKUP(C932,'SIEMB. CAMAGUI'!$B$2:$C$103,2,FALSE)*N932*I932/1000),"")</f>
        <v>1.103387399</v>
      </c>
      <c r="M932" s="118">
        <f>IFERROR(K932/VLOOKUP(C932,'SIEMB. CAMAGUI'!$B$2:$C$103,2,FALSE),"")</f>
        <v>0.5318204106</v>
      </c>
      <c r="N932" s="23">
        <v>0.57</v>
      </c>
      <c r="O932" s="71">
        <f>IFERROR(N932*VLOOKUP(C932,'SIEMB. CAMAGUI'!$B$2:$D$103,3,FALSE),"")</f>
        <v>82994.50549</v>
      </c>
      <c r="P932" s="2">
        <v>3.0</v>
      </c>
      <c r="Q932" s="2">
        <f t="shared" si="21"/>
        <v>33</v>
      </c>
      <c r="R932" s="15">
        <f>IFERROR(LOOKUP(Q932,Masterline!$A$2:$A$34,Masterline!$D$2:$D$34)-(Q932-INT(Q932))*LOOKUP(Q932,Masterline!$A$2:$A$34,Masterline!$E$2:$E$34),"")</f>
        <v>2.628</v>
      </c>
      <c r="S932" s="181">
        <f>IFERROR((Q932)*VLOOKUP(C932,'SIEMB. CAMAGUI'!$B$2:$C$103,2,FALSE)*(N932-0.002222*7)*((J932+R932)/2/100)/1000,"")</f>
        <v>573.3990157</v>
      </c>
      <c r="T932" s="173">
        <f t="shared" si="22"/>
        <v>18.34975393</v>
      </c>
      <c r="U932" s="71">
        <f t="shared" si="25"/>
        <v>19025.87519</v>
      </c>
    </row>
    <row r="933">
      <c r="A933" s="109">
        <v>46069.0</v>
      </c>
      <c r="B933" s="2">
        <v>2.0</v>
      </c>
      <c r="C933" s="2" t="s">
        <v>388</v>
      </c>
      <c r="D933" s="9">
        <v>425.0</v>
      </c>
      <c r="E933" s="9">
        <v>2700.0</v>
      </c>
      <c r="F933" s="2" t="s">
        <v>96</v>
      </c>
      <c r="G933" s="17">
        <f t="array" ref="G933">IFERROR(E933*INDEX(PRECIOS!$B$2:$E$44,MATCH(F933,PRECIOS!$B$2:$B$44,0),4),"")</f>
        <v>2763.72</v>
      </c>
      <c r="H933" s="9">
        <v>27.0</v>
      </c>
      <c r="I933" s="2">
        <f t="shared" si="26"/>
        <v>4</v>
      </c>
      <c r="J933" s="15">
        <f>IFERROR(LOOKUP(H933,Masterline!$A$2:$A$34,Masterline!$D$2:$D$34)-(H933-INT(H933))*LOOKUP(H933,Masterline!$A$2:$A$34,Masterline!$E$2:$E$34),"")</f>
        <v>2.964</v>
      </c>
      <c r="K933" s="28">
        <f t="shared" si="23"/>
        <v>531064.1276</v>
      </c>
      <c r="L933" s="117">
        <f>iferror(E933/(VLOOKUP(C933,'SIEMB. CAMAGUI'!$B$2:$C$103,2,FALSE)*N933*I933/1000),"")</f>
        <v>1.233552632</v>
      </c>
      <c r="M933" s="118">
        <f>IFERROR(K933/VLOOKUP(C933,'SIEMB. CAMAGUI'!$B$2:$C$103,2,FALSE),"")</f>
        <v>0.6211276346</v>
      </c>
      <c r="N933" s="23">
        <v>0.64</v>
      </c>
      <c r="O933" s="71">
        <f>IFERROR(N933*VLOOKUP(C933,'SIEMB. CAMAGUI'!$B$2:$D$103,3,FALSE),"")</f>
        <v>91200</v>
      </c>
      <c r="P933" s="2">
        <v>3.0</v>
      </c>
      <c r="Q933" s="2">
        <f t="shared" si="21"/>
        <v>30</v>
      </c>
      <c r="R933" s="15">
        <f>IFERROR(LOOKUP(Q933,Masterline!$A$2:$A$34,Masterline!$D$2:$D$34)-(Q933-INT(Q933))*LOOKUP(Q933,Masterline!$A$2:$A$34,Masterline!$E$2:$E$34),"")</f>
        <v>2.628</v>
      </c>
      <c r="S933" s="181">
        <f>IFERROR((Q933)*VLOOKUP(C933,'SIEMB. CAMAGUI'!$B$2:$C$103,2,FALSE)*(N933-0.002222*7)*((J933+R933)/2/100)/1000,"")</f>
        <v>447.8364356</v>
      </c>
      <c r="T933" s="173">
        <f t="shared" si="22"/>
        <v>5.709108901</v>
      </c>
      <c r="U933" s="71">
        <f t="shared" si="25"/>
        <v>14338.73144</v>
      </c>
    </row>
    <row r="934">
      <c r="A934" s="109">
        <v>46069.0</v>
      </c>
      <c r="B934" s="2">
        <v>3.0</v>
      </c>
      <c r="C934" s="2" t="s">
        <v>389</v>
      </c>
      <c r="D934" s="9">
        <v>450.0</v>
      </c>
      <c r="E934" s="9">
        <v>2200.0</v>
      </c>
      <c r="F934" s="2" t="s">
        <v>96</v>
      </c>
      <c r="G934" s="17">
        <f t="array" ref="G934">IFERROR(E934*INDEX(PRECIOS!$B$2:$E$44,MATCH(F934,PRECIOS!$B$2:$B$44,0),4),"")</f>
        <v>2251.92</v>
      </c>
      <c r="H934" s="9">
        <v>30.0</v>
      </c>
      <c r="I934" s="2">
        <f t="shared" si="26"/>
        <v>3.03</v>
      </c>
      <c r="J934" s="15">
        <f>IFERROR(LOOKUP(H934,Masterline!$A$2:$A$34,Masterline!$D$2:$D$34)-(H934-INT(H934))*LOOKUP(H934,Masterline!$A$2:$A$34,Masterline!$E$2:$E$34),"")</f>
        <v>2.628</v>
      </c>
      <c r="K934" s="28">
        <f t="shared" si="23"/>
        <v>570776.2557</v>
      </c>
      <c r="L934" s="117">
        <f>iferror(E934/(VLOOKUP(C934,'SIEMB. CAMAGUI'!$B$2:$C$103,2,FALSE)*N934*I934/1000),"")</f>
        <v>1.258085523</v>
      </c>
      <c r="M934" s="118">
        <f>IFERROR(K934/VLOOKUP(C934,'SIEMB. CAMAGUI'!$B$2:$C$103,2,FALSE),"")</f>
        <v>0.5637296353</v>
      </c>
      <c r="N934" s="23">
        <v>0.57</v>
      </c>
      <c r="O934" s="71">
        <f>IFERROR(N934*VLOOKUP(C934,'SIEMB. CAMAGUI'!$B$2:$D$103,3,FALSE),"")</f>
        <v>82446.42857</v>
      </c>
      <c r="P934" s="2">
        <v>3.0</v>
      </c>
      <c r="Q934" s="2">
        <f t="shared" si="21"/>
        <v>33</v>
      </c>
      <c r="R934" s="15">
        <f>IFERROR(LOOKUP(Q934,Masterline!$A$2:$A$34,Masterline!$D$2:$D$34)-(Q934-INT(Q934))*LOOKUP(Q934,Masterline!$A$2:$A$34,Masterline!$E$2:$E$34),"")</f>
        <v>2.628</v>
      </c>
      <c r="S934" s="181">
        <f>IFERROR((Q934)*VLOOKUP(C934,'SIEMB. CAMAGUI'!$B$2:$C$103,2,FALSE)*(N934-0.002222*7)*((J934+R934)/2/100)/1000,"")</f>
        <v>486.8482209</v>
      </c>
      <c r="T934" s="173">
        <f t="shared" si="22"/>
        <v>9.212055226</v>
      </c>
      <c r="U934" s="71">
        <f t="shared" si="25"/>
        <v>17123.28767</v>
      </c>
    </row>
    <row r="935">
      <c r="A935" s="109">
        <v>46069.0</v>
      </c>
      <c r="B935" s="169">
        <v>4.0</v>
      </c>
      <c r="C935" s="6" t="s">
        <v>390</v>
      </c>
      <c r="D935" s="9">
        <v>450.0</v>
      </c>
      <c r="E935" s="9">
        <v>1950.0</v>
      </c>
      <c r="F935" s="2" t="s">
        <v>86</v>
      </c>
      <c r="G935" s="17">
        <f t="array" ref="G935">IFERROR(E935*INDEX(PRECIOS!$B$2:$E$44,MATCH(F935,PRECIOS!$B$2:$B$44,0),4),"")</f>
        <v>2301</v>
      </c>
      <c r="H935" s="9">
        <v>11.39</v>
      </c>
      <c r="I935" s="2">
        <f t="shared" si="26"/>
        <v>2.11</v>
      </c>
      <c r="J935" s="15">
        <f>IFERROR(LOOKUP(H935,Masterline!$A$2:$A$34,Masterline!$D$2:$D$34)-(H935-INT(H935))*LOOKUP(H935,Masterline!$A$2:$A$34,Masterline!$E$2:$E$34),"")</f>
        <v>4.53312</v>
      </c>
      <c r="K935" s="28">
        <f t="shared" si="23"/>
        <v>871548.5284</v>
      </c>
      <c r="L935" s="117">
        <f>iferror(E935/(VLOOKUP(C935,'SIEMB. CAMAGUI'!$B$2:$C$103,2,FALSE)*N935*I935/1000),"")</f>
        <v>1.702912504</v>
      </c>
      <c r="M935" s="118">
        <f>IFERROR(K935/VLOOKUP(C935,'SIEMB. CAMAGUI'!$B$2:$C$103,2,FALSE),"")</f>
        <v>1.075985838</v>
      </c>
      <c r="N935" s="23">
        <v>0.67</v>
      </c>
      <c r="O935" s="71">
        <f>IFERROR(N935*VLOOKUP(C935,'SIEMB. CAMAGUI'!$B$2:$D$103,3,FALSE),"")</f>
        <v>113062.5</v>
      </c>
      <c r="P935" s="2">
        <v>4.0</v>
      </c>
      <c r="Q935" s="2">
        <f t="shared" si="21"/>
        <v>15.39</v>
      </c>
      <c r="R935" s="15">
        <f>IFERROR(LOOKUP(Q935,Masterline!$A$2:$A$34,Masterline!$D$2:$D$34)-(Q935-INT(Q935))*LOOKUP(Q935,Masterline!$A$2:$A$34,Masterline!$E$2:$E$34),"")</f>
        <v>3.8772</v>
      </c>
      <c r="S935" s="181">
        <f>IFERROR((Q935)*VLOOKUP(C935,'SIEMB. CAMAGUI'!$B$2:$C$103,2,FALSE)*(N935-0.002222*7)*((J935+R935)/2/100)/1000,"")</f>
        <v>343.0678186</v>
      </c>
      <c r="T935" s="173">
        <f t="shared" si="22"/>
        <v>-26.73304536</v>
      </c>
      <c r="U935" s="71">
        <f t="shared" si="25"/>
        <v>9926.937738</v>
      </c>
    </row>
    <row r="936">
      <c r="A936" s="109">
        <v>46069.0</v>
      </c>
      <c r="B936" s="169">
        <v>5.0</v>
      </c>
      <c r="C936" s="6" t="s">
        <v>392</v>
      </c>
      <c r="D936" s="9">
        <v>425.0</v>
      </c>
      <c r="E936" s="9">
        <v>1850.0</v>
      </c>
      <c r="F936" s="2" t="s">
        <v>86</v>
      </c>
      <c r="G936" s="17">
        <f t="array" ref="G936">IFERROR(E936*INDEX(PRECIOS!$B$2:$E$44,MATCH(F936,PRECIOS!$B$2:$B$44,0),4),"")</f>
        <v>2183</v>
      </c>
      <c r="H936" s="9">
        <v>11.85</v>
      </c>
      <c r="I936" s="2">
        <f t="shared" si="26"/>
        <v>2.24</v>
      </c>
      <c r="J936" s="15">
        <f>IFERROR(LOOKUP(H936,Masterline!$A$2:$A$34,Masterline!$D$2:$D$34)-(H936-INT(H936))*LOOKUP(H936,Masterline!$A$2:$A$34,Masterline!$E$2:$E$34),"")</f>
        <v>4.4448</v>
      </c>
      <c r="K936" s="28">
        <f t="shared" si="23"/>
        <v>806897.4735</v>
      </c>
      <c r="L936" s="117">
        <f>iferror(E936/(VLOOKUP(C936,'SIEMB. CAMAGUI'!$B$2:$C$103,2,FALSE)*N936*I936/1000),"")</f>
        <v>1.701293351</v>
      </c>
      <c r="M936" s="118">
        <f>IFERROR(K936/VLOOKUP(C936,'SIEMB. CAMAGUI'!$B$2:$C$103,2,FALSE),"")</f>
        <v>1.105339005</v>
      </c>
      <c r="N936" s="23">
        <v>0.665</v>
      </c>
      <c r="O936" s="71">
        <f>IFERROR(N936*VLOOKUP(C936,'SIEMB. CAMAGUI'!$B$2:$D$103,3,FALSE),"")</f>
        <v>115583.3333</v>
      </c>
      <c r="P936" s="2">
        <v>4.0</v>
      </c>
      <c r="Q936" s="2">
        <f t="shared" si="21"/>
        <v>15.85</v>
      </c>
      <c r="R936" s="15">
        <f>IFERROR(LOOKUP(Q936,Masterline!$A$2:$A$34,Masterline!$D$2:$D$34)-(Q936-INT(Q936))*LOOKUP(Q936,Masterline!$A$2:$A$34,Masterline!$E$2:$E$34),"")</f>
        <v>3.822</v>
      </c>
      <c r="S936" s="181">
        <f>IFERROR((Q936)*VLOOKUP(C936,'SIEMB. CAMAGUI'!$B$2:$C$103,2,FALSE)*(N936-0.002222*7)*((J936+R936)/2/100)/1000,"")</f>
        <v>310.6008273</v>
      </c>
      <c r="T936" s="173">
        <f t="shared" si="22"/>
        <v>-28.59979319</v>
      </c>
      <c r="U936" s="71">
        <f t="shared" si="25"/>
        <v>9561.735061</v>
      </c>
    </row>
    <row r="937">
      <c r="A937" s="109">
        <v>46069.0</v>
      </c>
      <c r="B937" s="169">
        <v>6.0</v>
      </c>
      <c r="C937" s="6" t="s">
        <v>393</v>
      </c>
      <c r="D937" s="9">
        <v>675.0</v>
      </c>
      <c r="E937" s="9">
        <v>3225.0</v>
      </c>
      <c r="F937" s="2" t="s">
        <v>96</v>
      </c>
      <c r="G937" s="17">
        <f t="array" ref="G937">IFERROR(E937*INDEX(PRECIOS!$B$2:$E$44,MATCH(F937,PRECIOS!$B$2:$B$44,0),4),"")</f>
        <v>3301.11</v>
      </c>
      <c r="H937" s="9">
        <v>12.16</v>
      </c>
      <c r="I937" s="2">
        <f t="shared" si="26"/>
        <v>2.54</v>
      </c>
      <c r="J937" s="15">
        <f>IFERROR(LOOKUP(H937,Masterline!$A$2:$A$34,Masterline!$D$2:$D$34)-(H937-INT(H937))*LOOKUP(H937,Masterline!$A$2:$A$34,Masterline!$E$2:$E$34),"")</f>
        <v>4.38096</v>
      </c>
      <c r="K937" s="28">
        <f t="shared" si="23"/>
        <v>1267070.88</v>
      </c>
      <c r="L937" s="117">
        <f>iferror(E937/(VLOOKUP(C937,'SIEMB. CAMAGUI'!$B$2:$C$103,2,FALSE)*N937*I937/1000),"")</f>
        <v>1.74911839</v>
      </c>
      <c r="M937" s="118">
        <f>IFERROR(K937/VLOOKUP(C937,'SIEMB. CAMAGUI'!$B$2:$C$103,2,FALSE),"")</f>
        <v>1.064765445</v>
      </c>
      <c r="N937" s="23">
        <v>0.61</v>
      </c>
      <c r="O937" s="71">
        <f>IFERROR(N937*VLOOKUP(C937,'SIEMB. CAMAGUI'!$B$2:$D$103,3,FALSE),"")</f>
        <v>82960</v>
      </c>
      <c r="P937" s="2">
        <v>3.5</v>
      </c>
      <c r="Q937" s="2">
        <f t="shared" si="21"/>
        <v>15.66</v>
      </c>
      <c r="R937" s="15">
        <f>IFERROR(LOOKUP(Q937,Masterline!$A$2:$A$34,Masterline!$D$2:$D$34)-(Q937-INT(Q937))*LOOKUP(Q937,Masterline!$A$2:$A$34,Masterline!$E$2:$E$34),"")</f>
        <v>3.8448</v>
      </c>
      <c r="S937" s="181">
        <f>IFERROR((Q937)*VLOOKUP(C937,'SIEMB. CAMAGUI'!$B$2:$C$103,2,FALSE)*(N937-0.002222*7)*((J937+R937)/2/100)/1000,"")</f>
        <v>455.6141113</v>
      </c>
      <c r="T937" s="173">
        <f t="shared" si="22"/>
        <v>-54.84647217</v>
      </c>
      <c r="U937" s="71">
        <f t="shared" si="25"/>
        <v>15407.5819</v>
      </c>
    </row>
    <row r="938">
      <c r="A938" s="109">
        <v>46076.0</v>
      </c>
      <c r="B938" s="2">
        <v>1.0</v>
      </c>
      <c r="C938" s="2" t="s">
        <v>386</v>
      </c>
      <c r="D938" s="9">
        <v>0.0</v>
      </c>
      <c r="E938" s="9">
        <v>1250.0</v>
      </c>
      <c r="F938" s="2" t="s">
        <v>96</v>
      </c>
      <c r="G938" s="17">
        <f t="array" ref="G938">IFERROR(E938*INDEX(PRECIOS!$B$2:$E$44,MATCH(F938,PRECIOS!$B$2:$B$44,0),4),"")</f>
        <v>1279.5</v>
      </c>
      <c r="H938" s="9">
        <v>0.0</v>
      </c>
      <c r="I938" s="2">
        <f t="shared" si="26"/>
        <v>-30</v>
      </c>
      <c r="J938" s="15" t="str">
        <f>IFERROR(LOOKUP(H938,Masterline!$A$2:$A$34,Masterline!$D$2:$D$34)-(H938-INT(H938))*LOOKUP(H938,Masterline!$A$2:$A$34,Masterline!$E$2:$E$34),"")</f>
        <v/>
      </c>
      <c r="K938" s="28" t="str">
        <f t="shared" si="23"/>
        <v/>
      </c>
      <c r="L938" s="117" t="str">
        <f>iferror(E938/(VLOOKUP(C938,'SIEMB. CAMAGUI'!$B$2:$C$103,2,FALSE)*N938*I938/1000),"")</f>
        <v/>
      </c>
      <c r="M938" s="118">
        <f>IFERROR(K938/VLOOKUP(C938,'SIEMB. CAMAGUI'!$B$2:$C$103,2,FALSE),"")</f>
        <v>0</v>
      </c>
      <c r="N938" s="23">
        <v>0.0</v>
      </c>
      <c r="O938" s="71">
        <f>IFERROR(N938*VLOOKUP(C938,'SIEMB. CAMAGUI'!$B$2:$D$103,3,FALSE),"")</f>
        <v>0</v>
      </c>
      <c r="P938" s="2">
        <v>0.0</v>
      </c>
      <c r="Q938" s="2">
        <f t="shared" si="21"/>
        <v>0</v>
      </c>
      <c r="R938" s="15" t="str">
        <f>IFERROR(LOOKUP(Q938,Masterline!$A$2:$A$34,Masterline!$D$2:$D$34)-(Q938-INT(Q938))*LOOKUP(Q938,Masterline!$A$2:$A$34,Masterline!$E$2:$E$34),"")</f>
        <v/>
      </c>
      <c r="S938" s="181">
        <f>IFERROR((Q938)*VLOOKUP(C938,'SIEMB. CAMAGUI'!$B$2:$C$103,2,FALSE)*(N938-0.002222*7)*((J938+R938)/2/100)/1000,"")</f>
        <v>0</v>
      </c>
      <c r="T938" s="173">
        <f t="shared" si="22"/>
        <v>0</v>
      </c>
      <c r="U938" s="71">
        <f t="shared" si="25"/>
        <v>0</v>
      </c>
    </row>
    <row r="939">
      <c r="A939" s="109">
        <v>46076.0</v>
      </c>
      <c r="B939" s="2">
        <v>2.0</v>
      </c>
      <c r="C939" s="2" t="s">
        <v>388</v>
      </c>
      <c r="D939" s="9">
        <v>0.0</v>
      </c>
      <c r="E939" s="9">
        <v>625.0</v>
      </c>
      <c r="F939" s="2" t="s">
        <v>96</v>
      </c>
      <c r="G939" s="17">
        <f t="array" ref="G939">IFERROR(E939*INDEX(PRECIOS!$B$2:$E$44,MATCH(F939,PRECIOS!$B$2:$B$44,0),4),"")</f>
        <v>639.75</v>
      </c>
      <c r="H939" s="9">
        <v>0.0</v>
      </c>
      <c r="I939" s="2">
        <f t="shared" si="26"/>
        <v>-27</v>
      </c>
      <c r="J939" s="15" t="str">
        <f>IFERROR(LOOKUP(H939,Masterline!$A$2:$A$34,Masterline!$D$2:$D$34)-(H939-INT(H939))*LOOKUP(H939,Masterline!$A$2:$A$34,Masterline!$E$2:$E$34),"")</f>
        <v/>
      </c>
      <c r="K939" s="28" t="str">
        <f t="shared" si="23"/>
        <v/>
      </c>
      <c r="L939" s="117" t="str">
        <f>iferror(E939/(VLOOKUP(C939,'SIEMB. CAMAGUI'!$B$2:$C$103,2,FALSE)*N939*I939/1000),"")</f>
        <v/>
      </c>
      <c r="M939" s="118">
        <f>IFERROR(K939/VLOOKUP(C939,'SIEMB. CAMAGUI'!$B$2:$C$103,2,FALSE),"")</f>
        <v>0</v>
      </c>
      <c r="N939" s="23">
        <v>0.0</v>
      </c>
      <c r="O939" s="71">
        <f>IFERROR(N939*VLOOKUP(C939,'SIEMB. CAMAGUI'!$B$2:$D$103,3,FALSE),"")</f>
        <v>0</v>
      </c>
      <c r="P939" s="2">
        <v>0.0</v>
      </c>
      <c r="Q939" s="2">
        <f t="shared" si="21"/>
        <v>0</v>
      </c>
      <c r="R939" s="15" t="str">
        <f>IFERROR(LOOKUP(Q939,Masterline!$A$2:$A$34,Masterline!$D$2:$D$34)-(Q939-INT(Q939))*LOOKUP(Q939,Masterline!$A$2:$A$34,Masterline!$E$2:$E$34),"")</f>
        <v/>
      </c>
      <c r="S939" s="181">
        <f>IFERROR((Q939)*VLOOKUP(C939,'SIEMB. CAMAGUI'!$B$2:$C$103,2,FALSE)*(N939-0.002222*7)*((J939+R939)/2/100)/1000,"")</f>
        <v>0</v>
      </c>
      <c r="T939" s="173">
        <f t="shared" si="22"/>
        <v>0</v>
      </c>
      <c r="U939" s="71">
        <f t="shared" si="25"/>
        <v>0</v>
      </c>
    </row>
    <row r="940">
      <c r="A940" s="109">
        <v>46076.0</v>
      </c>
      <c r="B940" s="2">
        <v>3.0</v>
      </c>
      <c r="C940" s="2" t="s">
        <v>389</v>
      </c>
      <c r="D940" s="9">
        <v>0.0</v>
      </c>
      <c r="E940" s="9">
        <v>200.0</v>
      </c>
      <c r="F940" s="2" t="s">
        <v>96</v>
      </c>
      <c r="G940" s="17">
        <f t="array" ref="G940">IFERROR(E940*INDEX(PRECIOS!$B$2:$E$44,MATCH(F940,PRECIOS!$B$2:$B$44,0),4),"")</f>
        <v>204.72</v>
      </c>
      <c r="H940" s="9">
        <v>0.0</v>
      </c>
      <c r="I940" s="2">
        <f t="shared" si="26"/>
        <v>-30</v>
      </c>
      <c r="J940" s="15" t="str">
        <f>IFERROR(LOOKUP(H940,Masterline!$A$2:$A$34,Masterline!$D$2:$D$34)-(H940-INT(H940))*LOOKUP(H940,Masterline!$A$2:$A$34,Masterline!$E$2:$E$34),"")</f>
        <v/>
      </c>
      <c r="K940" s="28" t="str">
        <f t="shared" si="23"/>
        <v/>
      </c>
      <c r="L940" s="117" t="str">
        <f>iferror(E940/(VLOOKUP(C940,'SIEMB. CAMAGUI'!$B$2:$C$103,2,FALSE)*N940*I940/1000),"")</f>
        <v/>
      </c>
      <c r="M940" s="118">
        <f>IFERROR(K940/VLOOKUP(C940,'SIEMB. CAMAGUI'!$B$2:$C$103,2,FALSE),"")</f>
        <v>0</v>
      </c>
      <c r="N940" s="23">
        <v>0.0</v>
      </c>
      <c r="O940" s="71">
        <f>IFERROR(N940*VLOOKUP(C940,'SIEMB. CAMAGUI'!$B$2:$D$103,3,FALSE),"")</f>
        <v>0</v>
      </c>
      <c r="P940" s="2">
        <v>0.0</v>
      </c>
      <c r="Q940" s="2">
        <f t="shared" si="21"/>
        <v>0</v>
      </c>
      <c r="R940" s="15" t="str">
        <f>IFERROR(LOOKUP(Q940,Masterline!$A$2:$A$34,Masterline!$D$2:$D$34)-(Q940-INT(Q940))*LOOKUP(Q940,Masterline!$A$2:$A$34,Masterline!$E$2:$E$34),"")</f>
        <v/>
      </c>
      <c r="S940" s="181">
        <f>IFERROR((Q940)*VLOOKUP(C940,'SIEMB. CAMAGUI'!$B$2:$C$103,2,FALSE)*(N940-0.002222*7)*((J940+R940)/2/100)/1000,"")</f>
        <v>0</v>
      </c>
      <c r="T940" s="173">
        <f t="shared" si="22"/>
        <v>0</v>
      </c>
      <c r="U940" s="71">
        <f t="shared" si="25"/>
        <v>0</v>
      </c>
    </row>
    <row r="941">
      <c r="A941" s="109">
        <v>46076.0</v>
      </c>
      <c r="B941" s="169">
        <v>4.0</v>
      </c>
      <c r="C941" s="6" t="s">
        <v>390</v>
      </c>
      <c r="D941" s="9">
        <v>325.0</v>
      </c>
      <c r="E941" s="9">
        <v>2575.0</v>
      </c>
      <c r="F941" s="2" t="s">
        <v>86</v>
      </c>
      <c r="G941" s="17">
        <f t="array" ref="G941">IFERROR(E941*INDEX(PRECIOS!$B$2:$E$44,MATCH(F941,PRECIOS!$B$2:$B$44,0),4),"")</f>
        <v>3038.5</v>
      </c>
      <c r="H941" s="9">
        <v>17.22</v>
      </c>
      <c r="I941" s="2">
        <f t="shared" si="26"/>
        <v>5.83</v>
      </c>
      <c r="J941" s="15">
        <f>IFERROR(LOOKUP(H941,Masterline!$A$2:$A$34,Masterline!$D$2:$D$34)-(H941-INT(H941))*LOOKUP(H941,Masterline!$A$2:$A$34,Masterline!$E$2:$E$34),"")</f>
        <v>3.62424</v>
      </c>
      <c r="K941" s="28">
        <f t="shared" si="23"/>
        <v>520754.7795</v>
      </c>
      <c r="L941" s="117">
        <f>iferror(E941/(VLOOKUP(C941,'SIEMB. CAMAGUI'!$B$2:$C$103,2,FALSE)*N941*I941/1000),"")</f>
        <v>0.8261896007</v>
      </c>
      <c r="M941" s="118">
        <f>IFERROR(K941/VLOOKUP(C941,'SIEMB. CAMAGUI'!$B$2:$C$103,2,FALSE),"")</f>
        <v>0.6429071352</v>
      </c>
      <c r="N941" s="23">
        <v>0.66</v>
      </c>
      <c r="O941" s="71">
        <f>IFERROR(N941*VLOOKUP(C941,'SIEMB. CAMAGUI'!$B$2:$D$103,3,FALSE),"")</f>
        <v>111375</v>
      </c>
      <c r="P941" s="2">
        <v>3.25</v>
      </c>
      <c r="Q941" s="2">
        <f t="shared" si="21"/>
        <v>20.47</v>
      </c>
      <c r="R941" s="15">
        <f>IFERROR(LOOKUP(Q941,Masterline!$A$2:$A$34,Masterline!$D$2:$D$34)-(Q941-INT(Q941))*LOOKUP(Q941,Masterline!$A$2:$A$34,Masterline!$E$2:$E$34),"")</f>
        <v>3.25488</v>
      </c>
      <c r="S941" s="181">
        <f>IFERROR((Q941)*VLOOKUP(C941,'SIEMB. CAMAGUI'!$B$2:$C$103,2,FALSE)*(N941-0.002222*7)*((J941+R941)/2/100)/1000,"")</f>
        <v>367.5295676</v>
      </c>
      <c r="T941" s="173">
        <f t="shared" si="22"/>
        <v>10.63239191</v>
      </c>
      <c r="U941" s="71">
        <f t="shared" si="25"/>
        <v>8967.397303</v>
      </c>
    </row>
    <row r="942">
      <c r="A942" s="109">
        <v>46076.0</v>
      </c>
      <c r="B942" s="169">
        <v>5.0</v>
      </c>
      <c r="C942" s="6" t="s">
        <v>392</v>
      </c>
      <c r="D942" s="9">
        <v>300.0</v>
      </c>
      <c r="E942" s="9">
        <v>2425.0</v>
      </c>
      <c r="F942" s="2" t="s">
        <v>86</v>
      </c>
      <c r="G942" s="17">
        <f t="array" ref="G942">IFERROR(E942*INDEX(PRECIOS!$B$2:$E$44,MATCH(F942,PRECIOS!$B$2:$B$44,0),4),"")</f>
        <v>2861.5</v>
      </c>
      <c r="H942" s="9">
        <v>17.35</v>
      </c>
      <c r="I942" s="2">
        <f t="shared" si="26"/>
        <v>5.5</v>
      </c>
      <c r="J942" s="15">
        <f>IFERROR(LOOKUP(H942,Masterline!$A$2:$A$34,Masterline!$D$2:$D$34)-(H942-INT(H942))*LOOKUP(H942,Masterline!$A$2:$A$34,Masterline!$E$2:$E$34),"")</f>
        <v>3.6102</v>
      </c>
      <c r="K942" s="28">
        <f t="shared" si="23"/>
        <v>478950.3707</v>
      </c>
      <c r="L942" s="117">
        <f>iferror(E942/(VLOOKUP(C942,'SIEMB. CAMAGUI'!$B$2:$C$103,2,FALSE)*N942*I942/1000),"")</f>
        <v>0.9151288728</v>
      </c>
      <c r="M942" s="118">
        <f>IFERROR(K942/VLOOKUP(C942,'SIEMB. CAMAGUI'!$B$2:$C$103,2,FALSE),"")</f>
        <v>0.6560963982</v>
      </c>
      <c r="N942" s="23">
        <v>0.66</v>
      </c>
      <c r="O942" s="71">
        <f>IFERROR(N942*VLOOKUP(C942,'SIEMB. CAMAGUI'!$B$2:$D$103,3,FALSE),"")</f>
        <v>114714.2857</v>
      </c>
      <c r="P942" s="2">
        <v>3.25</v>
      </c>
      <c r="Q942" s="2">
        <f t="shared" si="21"/>
        <v>20.6</v>
      </c>
      <c r="R942" s="15">
        <f>IFERROR(LOOKUP(Q942,Masterline!$A$2:$A$34,Masterline!$D$2:$D$34)-(Q942-INT(Q942))*LOOKUP(Q942,Masterline!$A$2:$A$34,Masterline!$E$2:$E$34),"")</f>
        <v>3.2424</v>
      </c>
      <c r="S942" s="181">
        <f>IFERROR((Q942)*VLOOKUP(C942,'SIEMB. CAMAGUI'!$B$2:$C$103,2,FALSE)*(N942-0.002222*7)*((J942+R942)/2/100)/1000,"")</f>
        <v>332.0488643</v>
      </c>
      <c r="T942" s="173">
        <f t="shared" si="22"/>
        <v>8.012216074</v>
      </c>
      <c r="U942" s="71">
        <f t="shared" si="25"/>
        <v>8309.788931</v>
      </c>
    </row>
    <row r="943">
      <c r="A943" s="109">
        <v>46076.0</v>
      </c>
      <c r="B943" s="169">
        <v>6.0</v>
      </c>
      <c r="C943" s="6" t="s">
        <v>393</v>
      </c>
      <c r="D943" s="9">
        <v>500.0</v>
      </c>
      <c r="E943" s="9">
        <v>3900.0</v>
      </c>
      <c r="F943" s="2" t="s">
        <v>96</v>
      </c>
      <c r="G943" s="17">
        <f t="array" ref="G943">IFERROR(E943*INDEX(PRECIOS!$B$2:$E$44,MATCH(F943,PRECIOS!$B$2:$B$44,0),4),"")</f>
        <v>3992.04</v>
      </c>
      <c r="H943" s="9">
        <v>14.95</v>
      </c>
      <c r="I943" s="2">
        <f t="shared" si="26"/>
        <v>2.79</v>
      </c>
      <c r="J943" s="15">
        <f>IFERROR(LOOKUP(H943,Masterline!$A$2:$A$34,Masterline!$D$2:$D$34)-(H943-INT(H943))*LOOKUP(H943,Masterline!$A$2:$A$34,Masterline!$E$2:$E$34),"")</f>
        <v>3.9432</v>
      </c>
      <c r="K943" s="28">
        <f t="shared" si="23"/>
        <v>848164.3349</v>
      </c>
      <c r="L943" s="117">
        <f>iferror(E943/(VLOOKUP(C943,'SIEMB. CAMAGUI'!$B$2:$C$103,2,FALSE)*N943*I943/1000),"")</f>
        <v>1.864545101</v>
      </c>
      <c r="M943" s="118">
        <f>IFERROR(K943/VLOOKUP(C943,'SIEMB. CAMAGUI'!$B$2:$C$103,2,FALSE),"")</f>
        <v>0.7127431386</v>
      </c>
      <c r="N943" s="23">
        <v>0.63</v>
      </c>
      <c r="O943" s="71">
        <f>IFERROR(N943*VLOOKUP(C943,'SIEMB. CAMAGUI'!$B$2:$D$103,3,FALSE),"")</f>
        <v>85680</v>
      </c>
      <c r="P943" s="2">
        <v>3.5</v>
      </c>
      <c r="Q943" s="2">
        <f t="shared" si="21"/>
        <v>18.45</v>
      </c>
      <c r="R943" s="15">
        <f>IFERROR(LOOKUP(Q943,Masterline!$A$2:$A$34,Masterline!$D$2:$D$34)-(Q943-INT(Q943))*LOOKUP(Q943,Masterline!$A$2:$A$34,Masterline!$E$2:$E$34),"")</f>
        <v>3.4794</v>
      </c>
      <c r="S943" s="181">
        <f>IFERROR((Q943)*VLOOKUP(C943,'SIEMB. CAMAGUI'!$B$2:$C$103,2,FALSE)*(N943-0.002222*7)*((J943+R943)/2/100)/1000,"")</f>
        <v>500.6717817</v>
      </c>
      <c r="T943" s="173">
        <f t="shared" si="22"/>
        <v>0.1679454188</v>
      </c>
      <c r="U943" s="71">
        <f t="shared" si="25"/>
        <v>12680.05681</v>
      </c>
    </row>
    <row r="944">
      <c r="A944" s="109">
        <v>46083.0</v>
      </c>
      <c r="B944" s="169">
        <v>1.0</v>
      </c>
      <c r="C944" s="18" t="s">
        <v>394</v>
      </c>
      <c r="D944" s="9">
        <v>75.0</v>
      </c>
      <c r="E944" s="9">
        <v>0.0</v>
      </c>
      <c r="F944" s="2" t="s">
        <v>88</v>
      </c>
      <c r="G944" s="17">
        <f t="array" ref="G944">IFERROR(E944*INDEX(PRECIOS!$B$2:$E$44,MATCH(F944,PRECIOS!$B$2:$B$44,0),4),"")</f>
        <v>0</v>
      </c>
      <c r="H944" s="9">
        <v>0.67</v>
      </c>
      <c r="I944" s="2">
        <f t="shared" si="26"/>
        <v>0</v>
      </c>
      <c r="J944" s="15">
        <f>IFERROR(LOOKUP(H944,Masterline!$A$2:$A$34,Masterline!$D$2:$D$34)-(H944-INT(H944))*LOOKUP(H944,Masterline!$A$2:$A$34,Masterline!$E$2:$E$34),"")</f>
        <v>14.95164</v>
      </c>
      <c r="K944" s="28">
        <f t="shared" si="23"/>
        <v>748682.4088</v>
      </c>
      <c r="L944" s="117" t="str">
        <f>iferror(E944/(VLOOKUP(C944,'SIEMB. CAMAGUI'!$B$2:$C$103,2,FALSE)*N944*I944/1000),"")</f>
        <v/>
      </c>
      <c r="M944" s="118">
        <f>IFERROR(K944/VLOOKUP(C944,'SIEMB. CAMAGUI'!$B$2:$C$103,2,FALSE),"")</f>
        <v>0.6239020073</v>
      </c>
      <c r="N944" s="23">
        <v>0.6</v>
      </c>
      <c r="O944" s="71">
        <f>IFERROR(N944*VLOOKUP(C944,'SIEMB. CAMAGUI'!$B$2:$D$103,3,FALSE),"")</f>
        <v>87912.08791</v>
      </c>
      <c r="P944" s="2">
        <v>1.5</v>
      </c>
      <c r="Q944" s="2">
        <f t="shared" si="21"/>
        <v>2.17</v>
      </c>
      <c r="R944" s="15">
        <f>IFERROR(LOOKUP(Q944,Masterline!$A$2:$A$34,Masterline!$D$2:$D$34)-(Q944-INT(Q944))*LOOKUP(Q944,Masterline!$A$2:$A$34,Masterline!$E$2:$E$34),"")</f>
        <v>10.8312</v>
      </c>
      <c r="S944" s="181">
        <f>IFERROR((Q944)*VLOOKUP(C944,'SIEMB. CAMAGUI'!$B$2:$C$103,2,FALSE)*(N944-0.002222*7)*((J944+R944)/2/100)/1000,"")</f>
        <v>196.1941837</v>
      </c>
      <c r="T944" s="173">
        <f t="shared" si="22"/>
        <v>30.29854594</v>
      </c>
      <c r="U944" s="71">
        <f t="shared" si="25"/>
        <v>501.6172139</v>
      </c>
    </row>
    <row r="945">
      <c r="A945" s="109">
        <v>46083.0</v>
      </c>
      <c r="B945" s="169">
        <v>2.0</v>
      </c>
      <c r="C945" s="18" t="s">
        <v>396</v>
      </c>
      <c r="D945" s="9">
        <v>50.0</v>
      </c>
      <c r="E945" s="9">
        <v>0.0</v>
      </c>
      <c r="F945" s="2" t="s">
        <v>88</v>
      </c>
      <c r="G945" s="17">
        <f t="array" ref="G945">IFERROR(E945*INDEX(PRECIOS!$B$2:$E$44,MATCH(F945,PRECIOS!$B$2:$B$44,0),4),"")</f>
        <v>0</v>
      </c>
      <c r="H945" s="9">
        <v>0.66</v>
      </c>
      <c r="I945" s="2">
        <f t="shared" si="26"/>
        <v>0</v>
      </c>
      <c r="J945" s="15">
        <f>IFERROR(LOOKUP(H945,Masterline!$A$2:$A$34,Masterline!$D$2:$D$34)-(H945-INT(H945))*LOOKUP(H945,Masterline!$A$2:$A$34,Masterline!$E$2:$E$34),"")</f>
        <v>14.97672</v>
      </c>
      <c r="K945" s="28">
        <f t="shared" si="23"/>
        <v>505835.5618</v>
      </c>
      <c r="L945" s="117" t="str">
        <f>iferror(E945/(VLOOKUP(C945,'SIEMB. CAMAGUI'!$B$2:$C$103,2,FALSE)*N945*I945/1000),"")</f>
        <v/>
      </c>
      <c r="M945" s="118">
        <f>IFERROR(K945/VLOOKUP(C945,'SIEMB. CAMAGUI'!$B$2:$C$103,2,FALSE),"")</f>
        <v>0.6322944523</v>
      </c>
      <c r="N945" s="23">
        <v>0.55</v>
      </c>
      <c r="O945" s="71">
        <f>IFERROR(N945*VLOOKUP(C945,'SIEMB. CAMAGUI'!$B$2:$D$103,3,FALSE),"")</f>
        <v>73333.33333</v>
      </c>
      <c r="P945" s="2">
        <v>1.5</v>
      </c>
      <c r="Q945" s="2">
        <f t="shared" si="21"/>
        <v>2.16</v>
      </c>
      <c r="R945" s="15">
        <f>IFERROR(LOOKUP(Q945,Masterline!$A$2:$A$34,Masterline!$D$2:$D$34)-(Q945-INT(Q945))*LOOKUP(Q945,Masterline!$A$2:$A$34,Masterline!$E$2:$E$34),"")</f>
        <v>10.8456</v>
      </c>
      <c r="S945" s="181">
        <f>IFERROR((Q945)*VLOOKUP(C945,'SIEMB. CAMAGUI'!$B$2:$C$103,2,FALSE)*(N945-0.002222*7)*((J945+R945)/2/100)/1000,"")</f>
        <v>119.2374919</v>
      </c>
      <c r="T945" s="173">
        <f t="shared" si="22"/>
        <v>17.30937297</v>
      </c>
      <c r="U945" s="71">
        <f t="shared" si="25"/>
        <v>333.8514708</v>
      </c>
    </row>
    <row r="946">
      <c r="A946" s="109">
        <v>46083.0</v>
      </c>
      <c r="B946" s="169">
        <v>3.0</v>
      </c>
      <c r="C946" s="18" t="s">
        <v>397</v>
      </c>
      <c r="D946" s="9">
        <v>62.5</v>
      </c>
      <c r="E946" s="9">
        <v>0.0</v>
      </c>
      <c r="F946" s="2" t="s">
        <v>88</v>
      </c>
      <c r="G946" s="17">
        <f t="array" ref="G946">IFERROR(E946*INDEX(PRECIOS!$B$2:$E$44,MATCH(F946,PRECIOS!$B$2:$B$44,0),4),"")</f>
        <v>0</v>
      </c>
      <c r="H946" s="9">
        <v>0.67</v>
      </c>
      <c r="I946" s="2">
        <f t="shared" si="26"/>
        <v>0</v>
      </c>
      <c r="J946" s="15">
        <f>IFERROR(LOOKUP(H946,Masterline!$A$2:$A$34,Masterline!$D$2:$D$34)-(H946-INT(H946))*LOOKUP(H946,Masterline!$A$2:$A$34,Masterline!$E$2:$E$34),"")</f>
        <v>14.95164</v>
      </c>
      <c r="K946" s="28">
        <f t="shared" si="23"/>
        <v>623902.0073</v>
      </c>
      <c r="L946" s="117" t="str">
        <f>iferror(E946/(VLOOKUP(C946,'SIEMB. CAMAGUI'!$B$2:$C$103,2,FALSE)*N946*I946/1000),"")</f>
        <v/>
      </c>
      <c r="M946" s="118">
        <f>IFERROR(K946/VLOOKUP(C946,'SIEMB. CAMAGUI'!$B$2:$C$103,2,FALSE),"")</f>
        <v>0.5941923879</v>
      </c>
      <c r="N946" s="23">
        <v>0.55</v>
      </c>
      <c r="O946" s="71">
        <f>IFERROR(N946*VLOOKUP(C946,'SIEMB. CAMAGUI'!$B$2:$D$103,3,FALSE),"")</f>
        <v>82500</v>
      </c>
      <c r="P946" s="2">
        <v>1.5</v>
      </c>
      <c r="Q946" s="2">
        <f t="shared" si="21"/>
        <v>2.17</v>
      </c>
      <c r="R946" s="15">
        <f>IFERROR(LOOKUP(Q946,Masterline!$A$2:$A$34,Masterline!$D$2:$D$34)-(Q946-INT(Q946))*LOOKUP(Q946,Masterline!$A$2:$A$34,Masterline!$E$2:$E$34),"")</f>
        <v>10.8312</v>
      </c>
      <c r="S946" s="181">
        <f>IFERROR((Q946)*VLOOKUP(C946,'SIEMB. CAMAGUI'!$B$2:$C$103,2,FALSE)*(N946-0.002222*7)*((J946+R946)/2/100)/1000,"")</f>
        <v>156.9833605</v>
      </c>
      <c r="T946" s="173">
        <f t="shared" si="22"/>
        <v>23.62084013</v>
      </c>
      <c r="U946" s="71">
        <f t="shared" si="25"/>
        <v>418.0143449</v>
      </c>
    </row>
    <row r="947">
      <c r="A947" s="109">
        <v>46083.0</v>
      </c>
      <c r="B947" s="169">
        <v>4.0</v>
      </c>
      <c r="C947" s="6" t="s">
        <v>390</v>
      </c>
      <c r="D947" s="9">
        <v>400.0</v>
      </c>
      <c r="E947" s="9">
        <v>2355.0</v>
      </c>
      <c r="F947" s="2" t="s">
        <v>96</v>
      </c>
      <c r="G947" s="17">
        <f t="array" ref="G947">IFERROR(E947*INDEX(PRECIOS!$B$2:$E$44,MATCH(F947,PRECIOS!$B$2:$B$44,0),4),"")</f>
        <v>2410.578</v>
      </c>
      <c r="H947" s="9">
        <v>20.58</v>
      </c>
      <c r="I947" s="2">
        <f t="shared" si="26"/>
        <v>3.36</v>
      </c>
      <c r="J947" s="15">
        <f>IFERROR(LOOKUP(H947,Masterline!$A$2:$A$34,Masterline!$D$2:$D$34)-(H947-INT(H947))*LOOKUP(H947,Masterline!$A$2:$A$34,Masterline!$E$2:$E$34),"")</f>
        <v>3.24432</v>
      </c>
      <c r="K947" s="28">
        <f t="shared" si="23"/>
        <v>599088.4366</v>
      </c>
      <c r="L947" s="117">
        <f>iferror(E947/(VLOOKUP(C947,'SIEMB. CAMAGUI'!$B$2:$C$103,2,FALSE)*N947*I947/1000),"")</f>
        <v>1.664038122</v>
      </c>
      <c r="M947" s="118">
        <f>IFERROR(K947/VLOOKUP(C947,'SIEMB. CAMAGUI'!$B$2:$C$103,2,FALSE),"")</f>
        <v>0.7396153539</v>
      </c>
      <c r="N947" s="23">
        <v>0.52</v>
      </c>
      <c r="O947" s="71">
        <f>IFERROR(N947*VLOOKUP(C947,'SIEMB. CAMAGUI'!$B$2:$D$103,3,FALSE),"")</f>
        <v>87750</v>
      </c>
      <c r="P947" s="2">
        <v>4.0</v>
      </c>
      <c r="Q947" s="2">
        <f t="shared" si="21"/>
        <v>24.58</v>
      </c>
      <c r="R947" s="15">
        <f>IFERROR(LOOKUP(Q947,Masterline!$A$2:$A$34,Masterline!$D$2:$D$34)-(Q947-INT(Q947))*LOOKUP(Q947,Masterline!$A$2:$A$34,Masterline!$E$2:$E$34),"")</f>
        <v>3.13824</v>
      </c>
      <c r="S947" s="181">
        <f>IFERROR((Q947)*VLOOKUP(C947,'SIEMB. CAMAGUI'!$B$2:$C$103,2,FALSE)*(N947-0.002222*7)*((J947+R947)/2/100)/1000,"")</f>
        <v>320.5136209</v>
      </c>
      <c r="T947" s="173">
        <f t="shared" si="22"/>
        <v>-19.87159477</v>
      </c>
      <c r="U947" s="71">
        <f t="shared" si="25"/>
        <v>12329.24003</v>
      </c>
    </row>
    <row r="948">
      <c r="A948" s="109">
        <v>46083.0</v>
      </c>
      <c r="B948" s="169">
        <v>5.0</v>
      </c>
      <c r="C948" s="6" t="s">
        <v>392</v>
      </c>
      <c r="D948" s="9">
        <v>362.5</v>
      </c>
      <c r="E948" s="9">
        <v>2125.0</v>
      </c>
      <c r="F948" s="2" t="s">
        <v>96</v>
      </c>
      <c r="G948" s="17">
        <f t="array" ref="G948">IFERROR(E948*INDEX(PRECIOS!$B$2:$E$44,MATCH(F948,PRECIOS!$B$2:$B$44,0),4),"")</f>
        <v>2175.15</v>
      </c>
      <c r="H948" s="9">
        <v>20.4</v>
      </c>
      <c r="I948" s="2">
        <f t="shared" si="26"/>
        <v>3.05</v>
      </c>
      <c r="J948" s="15">
        <f>IFERROR(LOOKUP(H948,Masterline!$A$2:$A$34,Masterline!$D$2:$D$34)-(H948-INT(H948))*LOOKUP(H948,Masterline!$A$2:$A$34,Masterline!$E$2:$E$34),"")</f>
        <v>3.2616</v>
      </c>
      <c r="K948" s="28">
        <f t="shared" si="23"/>
        <v>544812.6025</v>
      </c>
      <c r="L948" s="117">
        <f>iferror(E948/(VLOOKUP(C948,'SIEMB. CAMAGUI'!$B$2:$C$103,2,FALSE)*N948*I948/1000),"")</f>
        <v>1.853228651</v>
      </c>
      <c r="M948" s="118">
        <f>IFERROR(K948/VLOOKUP(C948,'SIEMB. CAMAGUI'!$B$2:$C$103,2,FALSE),"")</f>
        <v>0.7463186336</v>
      </c>
      <c r="N948" s="23">
        <v>0.515</v>
      </c>
      <c r="O948" s="71">
        <f>IFERROR(N948*VLOOKUP(C948,'SIEMB. CAMAGUI'!$B$2:$D$103,3,FALSE),"")</f>
        <v>89511.90476</v>
      </c>
      <c r="P948" s="2">
        <v>4.0</v>
      </c>
      <c r="Q948" s="2">
        <f t="shared" si="21"/>
        <v>24.4</v>
      </c>
      <c r="R948" s="15">
        <f>IFERROR(LOOKUP(Q948,Masterline!$A$2:$A$34,Masterline!$D$2:$D$34)-(Q948-INT(Q948))*LOOKUP(Q948,Masterline!$A$2:$A$34,Masterline!$E$2:$E$34),"")</f>
        <v>3.1512</v>
      </c>
      <c r="S948" s="181">
        <f>IFERROR((Q948)*VLOOKUP(C948,'SIEMB. CAMAGUI'!$B$2:$C$103,2,FALSE)*(N948-0.002222*7)*((J948+R948)/2/100)/1000,"")</f>
        <v>285.2455813</v>
      </c>
      <c r="T948" s="173">
        <f t="shared" si="22"/>
        <v>-19.31360467</v>
      </c>
      <c r="U948" s="71">
        <f t="shared" si="25"/>
        <v>11114.17709</v>
      </c>
    </row>
    <row r="949">
      <c r="A949" s="109">
        <v>46083.0</v>
      </c>
      <c r="B949" s="169">
        <v>6.0</v>
      </c>
      <c r="C949" s="6" t="s">
        <v>393</v>
      </c>
      <c r="D949" s="9">
        <v>600.0</v>
      </c>
      <c r="E949" s="9">
        <v>3362.0</v>
      </c>
      <c r="F949" s="2" t="s">
        <v>96</v>
      </c>
      <c r="G949" s="17">
        <f t="array" ref="G949">IFERROR(E949*INDEX(PRECIOS!$B$2:$E$44,MATCH(F949,PRECIOS!$B$2:$B$44,0),4),"")</f>
        <v>3441.3432</v>
      </c>
      <c r="H949" s="9">
        <v>18.24</v>
      </c>
      <c r="I949" s="2">
        <f t="shared" si="26"/>
        <v>3.29</v>
      </c>
      <c r="J949" s="15">
        <f>IFERROR(LOOKUP(H949,Masterline!$A$2:$A$34,Masterline!$D$2:$D$34)-(H949-INT(H949))*LOOKUP(H949,Masterline!$A$2:$A$34,Masterline!$E$2:$E$34),"")</f>
        <v>3.50208</v>
      </c>
      <c r="K949" s="28">
        <f t="shared" si="23"/>
        <v>939291.4166</v>
      </c>
      <c r="L949" s="117">
        <f>iferror(E949/(VLOOKUP(C949,'SIEMB. CAMAGUI'!$B$2:$C$103,2,FALSE)*N949*I949/1000),"")</f>
        <v>1.683777391</v>
      </c>
      <c r="M949" s="118">
        <f>IFERROR(K949/VLOOKUP(C949,'SIEMB. CAMAGUI'!$B$2:$C$103,2,FALSE),"")</f>
        <v>0.7893205181</v>
      </c>
      <c r="N949" s="23">
        <v>0.51</v>
      </c>
      <c r="O949" s="71">
        <f>IFERROR(N949*VLOOKUP(C949,'SIEMB. CAMAGUI'!$B$2:$D$103,3,FALSE),"")</f>
        <v>69360</v>
      </c>
      <c r="P949" s="2">
        <v>4.0</v>
      </c>
      <c r="Q949" s="2">
        <f t="shared" si="21"/>
        <v>22.24</v>
      </c>
      <c r="R949" s="15">
        <f>IFERROR(LOOKUP(Q949,Masterline!$A$2:$A$34,Masterline!$D$2:$D$34)-(Q949-INT(Q949))*LOOKUP(Q949,Masterline!$A$2:$A$34,Masterline!$E$2:$E$34),"")</f>
        <v>3.23184</v>
      </c>
      <c r="S949" s="181">
        <f>IFERROR((Q949)*VLOOKUP(C949,'SIEMB. CAMAGUI'!$B$2:$C$103,2,FALSE)*(N949-0.002222*7)*((J949+R949)/2/100)/1000,"")</f>
        <v>440.5939903</v>
      </c>
      <c r="T949" s="173">
        <f t="shared" si="22"/>
        <v>-39.85150242</v>
      </c>
      <c r="U949" s="71">
        <f t="shared" si="25"/>
        <v>17132.67544</v>
      </c>
    </row>
    <row r="950">
      <c r="A950" s="109">
        <v>46090.0</v>
      </c>
      <c r="B950" s="169">
        <v>1.0</v>
      </c>
      <c r="C950" s="18" t="s">
        <v>394</v>
      </c>
      <c r="D950" s="9">
        <v>200.0</v>
      </c>
      <c r="E950" s="9">
        <v>722.0</v>
      </c>
      <c r="F950" s="2" t="s">
        <v>84</v>
      </c>
      <c r="G950" s="17">
        <f t="array" ref="G950">IFERROR(E950*INDEX(PRECIOS!$B$2:$E$44,MATCH(F950,PRECIOS!$B$2:$B$44,0),4),"")</f>
        <v>1039.68</v>
      </c>
      <c r="H950" s="9">
        <v>2.37</v>
      </c>
      <c r="I950" s="2">
        <f t="shared" si="26"/>
        <v>1.7</v>
      </c>
      <c r="J950" s="15">
        <f>IFERROR(LOOKUP(H950,Masterline!$A$2:$A$34,Masterline!$D$2:$D$34)-(H950-INT(H950))*LOOKUP(H950,Masterline!$A$2:$A$34,Masterline!$E$2:$E$34),"")</f>
        <v>10.5432</v>
      </c>
      <c r="K950" s="28">
        <f t="shared" si="23"/>
        <v>800403.9158</v>
      </c>
      <c r="L950" s="117">
        <f>iferror(E950/(VLOOKUP(C950,'SIEMB. CAMAGUI'!$B$2:$C$103,2,FALSE)*N950*I950/1000),"")</f>
        <v>0.5056022409</v>
      </c>
      <c r="M950" s="118">
        <f>IFERROR(K950/VLOOKUP(C950,'SIEMB. CAMAGUI'!$B$2:$C$103,2,FALSE),"")</f>
        <v>0.6670032632</v>
      </c>
      <c r="N950" s="23">
        <v>0.7</v>
      </c>
      <c r="O950" s="71">
        <f>IFERROR(N950*VLOOKUP(C950,'SIEMB. CAMAGUI'!$B$2:$D$103,3,FALSE),"")</f>
        <v>102564.1026</v>
      </c>
      <c r="P950" s="2">
        <v>2.5</v>
      </c>
      <c r="Q950" s="2">
        <f t="shared" si="21"/>
        <v>4.87</v>
      </c>
      <c r="R950" s="15">
        <f>IFERROR(LOOKUP(Q950,Masterline!$A$2:$A$34,Masterline!$D$2:$D$34)-(Q950-INT(Q950))*LOOKUP(Q950,Masterline!$A$2:$A$34,Masterline!$E$2:$E$34),"")</f>
        <v>7.62216</v>
      </c>
      <c r="S950" s="181">
        <f>IFERROR((Q950)*VLOOKUP(C950,'SIEMB. CAMAGUI'!$B$2:$C$103,2,FALSE)*(N950-0.002222*7)*((J950+R950)/2/100)/1000,"")</f>
        <v>363.2983375</v>
      </c>
      <c r="T950" s="173">
        <f t="shared" si="22"/>
        <v>40.82458437</v>
      </c>
      <c r="U950" s="71">
        <f t="shared" si="25"/>
        <v>1896.957281</v>
      </c>
    </row>
    <row r="951">
      <c r="A951" s="109">
        <v>46090.0</v>
      </c>
      <c r="B951" s="169">
        <v>2.0</v>
      </c>
      <c r="C951" s="18" t="s">
        <v>396</v>
      </c>
      <c r="D951" s="9">
        <v>135.0</v>
      </c>
      <c r="E951" s="9">
        <v>542.0</v>
      </c>
      <c r="F951" s="2" t="s">
        <v>84</v>
      </c>
      <c r="G951" s="17">
        <f t="array" ref="G951">IFERROR(E951*INDEX(PRECIOS!$B$2:$E$44,MATCH(F951,PRECIOS!$B$2:$B$44,0),4),"")</f>
        <v>780.48</v>
      </c>
      <c r="H951" s="9">
        <v>2.34</v>
      </c>
      <c r="I951" s="2">
        <f t="shared" si="26"/>
        <v>1.68</v>
      </c>
      <c r="J951" s="15">
        <f>IFERROR(LOOKUP(H951,Masterline!$A$2:$A$34,Masterline!$D$2:$D$34)-(H951-INT(H951))*LOOKUP(H951,Masterline!$A$2:$A$34,Masterline!$E$2:$E$34),"")</f>
        <v>10.5864</v>
      </c>
      <c r="K951" s="28">
        <f t="shared" si="23"/>
        <v>544966.2557</v>
      </c>
      <c r="L951" s="117">
        <f>iferror(E951/(VLOOKUP(C951,'SIEMB. CAMAGUI'!$B$2:$C$103,2,FALSE)*N951*I951/1000),"")</f>
        <v>0.5761054422</v>
      </c>
      <c r="M951" s="118">
        <f>IFERROR(K951/VLOOKUP(C951,'SIEMB. CAMAGUI'!$B$2:$C$103,2,FALSE),"")</f>
        <v>0.6812078196</v>
      </c>
      <c r="N951" s="23">
        <v>0.7</v>
      </c>
      <c r="O951" s="71">
        <f>IFERROR(N951*VLOOKUP(C951,'SIEMB. CAMAGUI'!$B$2:$D$103,3,FALSE),"")</f>
        <v>93333.33333</v>
      </c>
      <c r="P951" s="2">
        <v>2.5</v>
      </c>
      <c r="Q951" s="2">
        <f t="shared" si="21"/>
        <v>4.84</v>
      </c>
      <c r="R951" s="15">
        <f>IFERROR(LOOKUP(Q951,Masterline!$A$2:$A$34,Masterline!$D$2:$D$34)-(Q951-INT(Q951))*LOOKUP(Q951,Masterline!$A$2:$A$34,Masterline!$E$2:$E$34),"")</f>
        <v>7.65312</v>
      </c>
      <c r="S951" s="181">
        <f>IFERROR((Q951)*VLOOKUP(C951,'SIEMB. CAMAGUI'!$B$2:$C$103,2,FALSE)*(N951-0.002222*7)*((J951+R951)/2/100)/1000,"")</f>
        <v>241.6895916</v>
      </c>
      <c r="T951" s="173">
        <f t="shared" si="22"/>
        <v>26.67239789</v>
      </c>
      <c r="U951" s="71">
        <f t="shared" si="25"/>
        <v>1275.221038</v>
      </c>
    </row>
    <row r="952">
      <c r="A952" s="109">
        <v>46090.0</v>
      </c>
      <c r="B952" s="169">
        <v>3.0</v>
      </c>
      <c r="C952" s="18" t="s">
        <v>397</v>
      </c>
      <c r="D952" s="9">
        <v>160.0</v>
      </c>
      <c r="E952" s="9">
        <v>679.0</v>
      </c>
      <c r="F952" s="2" t="s">
        <v>84</v>
      </c>
      <c r="G952" s="17">
        <f t="array" ref="G952">IFERROR(E952*INDEX(PRECIOS!$B$2:$E$44,MATCH(F952,PRECIOS!$B$2:$B$44,0),4),"")</f>
        <v>977.76</v>
      </c>
      <c r="H952" s="9">
        <v>2.0</v>
      </c>
      <c r="I952" s="2">
        <f t="shared" si="26"/>
        <v>1.33</v>
      </c>
      <c r="J952" s="15">
        <f>IFERROR(LOOKUP(H952,Masterline!$A$2:$A$34,Masterline!$D$2:$D$34)-(H952-INT(H952))*LOOKUP(H952,Masterline!$A$2:$A$34,Masterline!$E$2:$E$34),"")</f>
        <v>11.076</v>
      </c>
      <c r="K952" s="28">
        <f t="shared" si="23"/>
        <v>722282.4124</v>
      </c>
      <c r="L952" s="117">
        <f>iferror(E952/(VLOOKUP(C952,'SIEMB. CAMAGUI'!$B$2:$C$103,2,FALSE)*N952*I952/1000),"")</f>
        <v>0.6945936269</v>
      </c>
      <c r="M952" s="118">
        <f>IFERROR(K952/VLOOKUP(C952,'SIEMB. CAMAGUI'!$B$2:$C$103,2,FALSE),"")</f>
        <v>0.6878880118</v>
      </c>
      <c r="N952" s="23">
        <v>0.7</v>
      </c>
      <c r="O952" s="71">
        <f>IFERROR(N952*VLOOKUP(C952,'SIEMB. CAMAGUI'!$B$2:$D$103,3,FALSE),"")</f>
        <v>105000</v>
      </c>
      <c r="P952" s="2">
        <v>2.5</v>
      </c>
      <c r="Q952" s="2">
        <f t="shared" si="21"/>
        <v>4.5</v>
      </c>
      <c r="R952" s="15">
        <f>IFERROR(LOOKUP(Q952,Masterline!$A$2:$A$34,Masterline!$D$2:$D$34)-(Q952-INT(Q952))*LOOKUP(Q952,Masterline!$A$2:$A$34,Masterline!$E$2:$E$34),"")</f>
        <v>8.004</v>
      </c>
      <c r="S952" s="181">
        <f>IFERROR((Q952)*VLOOKUP(C952,'SIEMB. CAMAGUI'!$B$2:$C$103,2,FALSE)*(N952-0.002222*7)*((J952+R952)/2/100)/1000,"")</f>
        <v>308.5243012</v>
      </c>
      <c r="T952" s="173">
        <f t="shared" si="22"/>
        <v>37.1310753</v>
      </c>
      <c r="U952" s="71">
        <f t="shared" si="25"/>
        <v>1444.564825</v>
      </c>
    </row>
    <row r="953">
      <c r="A953" s="109">
        <v>46090.0</v>
      </c>
      <c r="B953" s="169">
        <v>4.0</v>
      </c>
      <c r="C953" s="6" t="s">
        <v>390</v>
      </c>
      <c r="D953" s="9">
        <v>325.0</v>
      </c>
      <c r="E953" s="9">
        <v>2275.0</v>
      </c>
      <c r="F953" s="2" t="s">
        <v>96</v>
      </c>
      <c r="G953" s="17">
        <f t="array" ref="G953">IFERROR(E953*INDEX(PRECIOS!$B$2:$E$44,MATCH(F953,PRECIOS!$B$2:$B$44,0),4),"")</f>
        <v>2328.69</v>
      </c>
      <c r="H953" s="9">
        <v>22.93</v>
      </c>
      <c r="I953" s="2">
        <f t="shared" si="26"/>
        <v>2.35</v>
      </c>
      <c r="J953" s="15">
        <f>IFERROR(LOOKUP(H953,Masterline!$A$2:$A$34,Masterline!$D$2:$D$34)-(H953-INT(H953))*LOOKUP(H953,Masterline!$A$2:$A$34,Masterline!$E$2:$E$34),"")</f>
        <v>3.17388</v>
      </c>
      <c r="K953" s="28">
        <f t="shared" si="23"/>
        <v>446569.2383</v>
      </c>
      <c r="L953" s="117">
        <f>iferror(E953/(VLOOKUP(C953,'SIEMB. CAMAGUI'!$B$2:$C$103,2,FALSE)*N953*I953/1000),"")</f>
        <v>2.34346431</v>
      </c>
      <c r="M953" s="118">
        <f>IFERROR(K953/VLOOKUP(C953,'SIEMB. CAMAGUI'!$B$2:$C$103,2,FALSE),"")</f>
        <v>0.5513200473</v>
      </c>
      <c r="N953" s="23">
        <v>0.51</v>
      </c>
      <c r="O953" s="71">
        <f>IFERROR(N953*VLOOKUP(C953,'SIEMB. CAMAGUI'!$B$2:$D$103,3,FALSE),"")</f>
        <v>86062.5</v>
      </c>
      <c r="P953" s="2">
        <v>4.0</v>
      </c>
      <c r="Q953" s="2">
        <f t="shared" si="21"/>
        <v>26.93</v>
      </c>
      <c r="R953" s="15">
        <f>IFERROR(LOOKUP(Q953,Masterline!$A$2:$A$34,Masterline!$D$2:$D$34)-(Q953-INT(Q953))*LOOKUP(Q953,Masterline!$A$2:$A$34,Masterline!$E$2:$E$34),"")</f>
        <v>2.98272</v>
      </c>
      <c r="S953" s="181">
        <f>IFERROR((Q953)*VLOOKUP(C953,'SIEMB. CAMAGUI'!$B$2:$C$103,2,FALSE)*(N953-0.002222*7)*((J953+R953)/2/100)/1000,"")</f>
        <v>332.0100136</v>
      </c>
      <c r="T953" s="173">
        <f t="shared" si="22"/>
        <v>1.752503404</v>
      </c>
      <c r="U953" s="71">
        <f t="shared" si="25"/>
        <v>10239.83263</v>
      </c>
    </row>
    <row r="954">
      <c r="A954" s="109">
        <v>46090.0</v>
      </c>
      <c r="B954" s="169">
        <v>5.0</v>
      </c>
      <c r="C954" s="6" t="s">
        <v>392</v>
      </c>
      <c r="D954" s="9">
        <v>300.0</v>
      </c>
      <c r="E954" s="9">
        <v>2075.0</v>
      </c>
      <c r="F954" s="2" t="s">
        <v>96</v>
      </c>
      <c r="G954" s="17">
        <f t="array" ref="G954">IFERROR(E954*INDEX(PRECIOS!$B$2:$E$44,MATCH(F954,PRECIOS!$B$2:$B$44,0),4),"")</f>
        <v>2123.97</v>
      </c>
      <c r="H954" s="9">
        <v>24.74</v>
      </c>
      <c r="I954" s="2">
        <f t="shared" si="26"/>
        <v>4.34</v>
      </c>
      <c r="J954" s="15">
        <f>IFERROR(LOOKUP(H954,Masterline!$A$2:$A$34,Masterline!$D$2:$D$34)-(H954-INT(H954))*LOOKUP(H954,Masterline!$A$2:$A$34,Masterline!$E$2:$E$34),"")</f>
        <v>3.12672</v>
      </c>
      <c r="K954" s="28">
        <f t="shared" si="23"/>
        <v>387822.1126</v>
      </c>
      <c r="L954" s="117">
        <f>iferror(E954/(VLOOKUP(C954,'SIEMB. CAMAGUI'!$B$2:$C$103,2,FALSE)*N954*I954/1000),"")</f>
        <v>1.309892052</v>
      </c>
      <c r="M954" s="118">
        <f>IFERROR(K954/VLOOKUP(C954,'SIEMB. CAMAGUI'!$B$2:$C$103,2,FALSE),"")</f>
        <v>0.531263168</v>
      </c>
      <c r="N954" s="23">
        <v>0.5</v>
      </c>
      <c r="O954" s="71">
        <f>IFERROR(N954*VLOOKUP(C954,'SIEMB. CAMAGUI'!$B$2:$D$103,3,FALSE),"")</f>
        <v>86904.7619</v>
      </c>
      <c r="P954" s="2">
        <v>4.0</v>
      </c>
      <c r="Q954" s="2">
        <f t="shared" si="21"/>
        <v>28.74</v>
      </c>
      <c r="R954" s="15">
        <f>IFERROR(LOOKUP(Q954,Masterline!$A$2:$A$34,Masterline!$D$2:$D$34)-(Q954-INT(Q954))*LOOKUP(Q954,Masterline!$A$2:$A$34,Masterline!$E$2:$E$34),"")</f>
        <v>2.80008</v>
      </c>
      <c r="S954" s="181">
        <f>IFERROR((Q954)*VLOOKUP(C954,'SIEMB. CAMAGUI'!$B$2:$C$103,2,FALSE)*(N954-0.002222*7)*((J954+R954)/2/100)/1000,"")</f>
        <v>301.1932778</v>
      </c>
      <c r="T954" s="173">
        <f t="shared" si="22"/>
        <v>0.2983194508</v>
      </c>
      <c r="U954" s="71">
        <f t="shared" si="25"/>
        <v>9594.719067</v>
      </c>
    </row>
    <row r="955">
      <c r="A955" s="109">
        <v>46090.0</v>
      </c>
      <c r="B955" s="169">
        <v>6.0</v>
      </c>
      <c r="C955" s="6" t="s">
        <v>393</v>
      </c>
      <c r="D955" s="9">
        <v>400.0</v>
      </c>
      <c r="E955" s="9">
        <v>3475.0</v>
      </c>
      <c r="F955" s="2" t="s">
        <v>96</v>
      </c>
      <c r="G955" s="17">
        <f t="array" ref="G955">IFERROR(E955*INDEX(PRECIOS!$B$2:$E$44,MATCH(F955,PRECIOS!$B$2:$B$44,0),4),"")</f>
        <v>3557.01</v>
      </c>
      <c r="H955" s="9">
        <v>21.91</v>
      </c>
      <c r="I955" s="2">
        <f t="shared" si="26"/>
        <v>3.67</v>
      </c>
      <c r="J955" s="15">
        <f>IFERROR(LOOKUP(H955,Masterline!$A$2:$A$34,Masterline!$D$2:$D$34)-(H955-INT(H955))*LOOKUP(H955,Masterline!$A$2:$A$34,Masterline!$E$2:$E$34),"")</f>
        <v>3.27048</v>
      </c>
      <c r="K955" s="28">
        <f t="shared" si="23"/>
        <v>558220.9302</v>
      </c>
      <c r="L955" s="117">
        <f>iferror(E955/(VLOOKUP(C955,'SIEMB. CAMAGUI'!$B$2:$C$103,2,FALSE)*N955*I955/1000),"")</f>
        <v>1.591372244</v>
      </c>
      <c r="M955" s="118">
        <f>IFERROR(K955/VLOOKUP(C955,'SIEMB. CAMAGUI'!$B$2:$C$103,2,FALSE),"")</f>
        <v>0.4690932187</v>
      </c>
      <c r="N955" s="23">
        <v>0.5</v>
      </c>
      <c r="O955" s="71">
        <f>IFERROR(N955*VLOOKUP(C955,'SIEMB. CAMAGUI'!$B$2:$D$103,3,FALSE),"")</f>
        <v>68000</v>
      </c>
      <c r="P955" s="2">
        <v>4.0</v>
      </c>
      <c r="Q955" s="2">
        <f t="shared" si="21"/>
        <v>25.91</v>
      </c>
      <c r="R955" s="15">
        <f>IFERROR(LOOKUP(Q955,Masterline!$A$2:$A$34,Masterline!$D$2:$D$34)-(Q955-INT(Q955))*LOOKUP(Q955,Masterline!$A$2:$A$34,Masterline!$E$2:$E$34),"")</f>
        <v>3.09372</v>
      </c>
      <c r="S955" s="181">
        <f>IFERROR((Q955)*VLOOKUP(C955,'SIEMB. CAMAGUI'!$B$2:$C$103,2,FALSE)*(N955-0.002222*7)*((J955+R955)/2/100)/1000,"")</f>
        <v>475.3063017</v>
      </c>
      <c r="T955" s="173">
        <f t="shared" si="22"/>
        <v>18.82657543</v>
      </c>
      <c r="U955" s="71">
        <f t="shared" si="25"/>
        <v>12230.62058</v>
      </c>
    </row>
    <row r="956">
      <c r="A956" s="109">
        <v>46097.0</v>
      </c>
      <c r="B956" s="169">
        <v>1.0</v>
      </c>
      <c r="C956" s="18" t="s">
        <v>394</v>
      </c>
      <c r="D956" s="9">
        <v>400.0</v>
      </c>
      <c r="E956" s="9">
        <v>2425.0</v>
      </c>
      <c r="F956" s="2" t="s">
        <v>99</v>
      </c>
      <c r="G956" s="17">
        <f t="array" ref="G956">IFERROR(E956*INDEX(PRECIOS!$B$2:$E$44,MATCH(F956,PRECIOS!$B$2:$B$44,0),4),"")</f>
        <v>2993.42</v>
      </c>
      <c r="H956" s="9">
        <v>5.73</v>
      </c>
      <c r="I956" s="2">
        <f t="shared" si="26"/>
        <v>3.36</v>
      </c>
      <c r="J956" s="15">
        <f>IFERROR(LOOKUP(H956,Masterline!$A$2:$A$34,Masterline!$D$2:$D$34)-(H956-INT(H956))*LOOKUP(H956,Masterline!$A$2:$A$34,Masterline!$E$2:$E$34),"")</f>
        <v>7.05552</v>
      </c>
      <c r="K956" s="28">
        <f t="shared" si="23"/>
        <v>989410.1062</v>
      </c>
      <c r="L956" s="117">
        <f>iferror(E956/(VLOOKUP(C956,'SIEMB. CAMAGUI'!$B$2:$C$103,2,FALSE)*N956*I956/1000),"")</f>
        <v>0.7517981151</v>
      </c>
      <c r="M956" s="118">
        <f>IFERROR(K956/VLOOKUP(C956,'SIEMB. CAMAGUI'!$B$2:$C$103,2,FALSE),"")</f>
        <v>0.8245084218</v>
      </c>
      <c r="N956" s="23">
        <v>0.8</v>
      </c>
      <c r="O956" s="71">
        <f>IFERROR(N956*VLOOKUP(C956,'SIEMB. CAMAGUI'!$B$2:$D$103,3,FALSE),"")</f>
        <v>117216.1172</v>
      </c>
      <c r="P956" s="2">
        <v>3.5</v>
      </c>
      <c r="Q956" s="2">
        <f t="shared" si="21"/>
        <v>9.23</v>
      </c>
      <c r="R956" s="15">
        <f>IFERROR(LOOKUP(Q956,Masterline!$A$2:$A$34,Masterline!$D$2:$D$34)-(Q956-INT(Q956))*LOOKUP(Q956,Masterline!$A$2:$A$34,Masterline!$E$2:$E$34),"")</f>
        <v>5.23776</v>
      </c>
      <c r="S956" s="181">
        <f>IFERROR((Q956)*VLOOKUP(C956,'SIEMB. CAMAGUI'!$B$2:$C$103,2,FALSE)*(N956-0.002222*7)*((J956+R956)/2/100)/1000,"")</f>
        <v>534.0522852</v>
      </c>
      <c r="T956" s="173">
        <f t="shared" si="22"/>
        <v>33.5130713</v>
      </c>
      <c r="U956" s="71">
        <f t="shared" si="25"/>
        <v>5669.319908</v>
      </c>
    </row>
    <row r="957">
      <c r="A957" s="109">
        <v>46097.0</v>
      </c>
      <c r="B957" s="169">
        <v>2.0</v>
      </c>
      <c r="C957" s="18" t="s">
        <v>396</v>
      </c>
      <c r="D957" s="9">
        <v>287.5</v>
      </c>
      <c r="E957" s="9">
        <v>1635.0</v>
      </c>
      <c r="F957" s="2" t="s">
        <v>99</v>
      </c>
      <c r="G957" s="17">
        <f t="array" ref="G957">IFERROR(E957*INDEX(PRECIOS!$B$2:$E$44,MATCH(F957,PRECIOS!$B$2:$B$44,0),4),"")</f>
        <v>2018.244</v>
      </c>
      <c r="H957" s="9">
        <v>5.86</v>
      </c>
      <c r="I957" s="2">
        <f t="shared" si="26"/>
        <v>3.52</v>
      </c>
      <c r="J957" s="15">
        <f>IFERROR(LOOKUP(H957,Masterline!$A$2:$A$34,Masterline!$D$2:$D$34)-(H957-INT(H957))*LOOKUP(H957,Masterline!$A$2:$A$34,Masterline!$E$2:$E$34),"")</f>
        <v>6.98064</v>
      </c>
      <c r="K957" s="28">
        <f t="shared" si="23"/>
        <v>702821.4239</v>
      </c>
      <c r="L957" s="117">
        <f>iferror(E957/(VLOOKUP(C957,'SIEMB. CAMAGUI'!$B$2:$C$103,2,FALSE)*N957*I957/1000),"")</f>
        <v>0.6995310789</v>
      </c>
      <c r="M957" s="118">
        <f>IFERROR(K957/VLOOKUP(C957,'SIEMB. CAMAGUI'!$B$2:$C$103,2,FALSE),"")</f>
        <v>0.8785267799</v>
      </c>
      <c r="N957" s="23">
        <v>0.83</v>
      </c>
      <c r="O957" s="71">
        <f>IFERROR(N957*VLOOKUP(C957,'SIEMB. CAMAGUI'!$B$2:$D$103,3,FALSE),"")</f>
        <v>110666.6667</v>
      </c>
      <c r="P957" s="2">
        <v>3.5</v>
      </c>
      <c r="Q957" s="2">
        <f t="shared" si="21"/>
        <v>9.36</v>
      </c>
      <c r="R957" s="15">
        <f>IFERROR(LOOKUP(Q957,Masterline!$A$2:$A$34,Masterline!$D$2:$D$34)-(Q957-INT(Q957))*LOOKUP(Q957,Masterline!$A$2:$A$34,Masterline!$E$2:$E$34),"")</f>
        <v>5.20032</v>
      </c>
      <c r="S957" s="181">
        <f>IFERROR((Q957)*VLOOKUP(C957,'SIEMB. CAMAGUI'!$B$2:$C$103,2,FALSE)*(N957-0.002222*7)*((J957+R957)/2/100)/1000,"")</f>
        <v>371.4322865</v>
      </c>
      <c r="T957" s="173">
        <f t="shared" si="22"/>
        <v>20.98307163</v>
      </c>
      <c r="U957" s="71">
        <f t="shared" si="25"/>
        <v>4118.533544</v>
      </c>
    </row>
    <row r="958">
      <c r="A958" s="109">
        <v>46097.0</v>
      </c>
      <c r="B958" s="169">
        <v>3.0</v>
      </c>
      <c r="C958" s="18" t="s">
        <v>397</v>
      </c>
      <c r="D958" s="9">
        <v>325.0</v>
      </c>
      <c r="E958" s="9">
        <v>1900.0</v>
      </c>
      <c r="F958" s="2" t="s">
        <v>99</v>
      </c>
      <c r="G958" s="17">
        <f t="array" ref="G958">IFERROR(E958*INDEX(PRECIOS!$B$2:$E$44,MATCH(F958,PRECIOS!$B$2:$B$44,0),4),"")</f>
        <v>2345.36</v>
      </c>
      <c r="H958" s="9">
        <v>5.32</v>
      </c>
      <c r="I958" s="2">
        <f t="shared" si="26"/>
        <v>3.32</v>
      </c>
      <c r="J958" s="15">
        <f>IFERROR(LOOKUP(H958,Masterline!$A$2:$A$34,Masterline!$D$2:$D$34)-(H958-INT(H958))*LOOKUP(H958,Masterline!$A$2:$A$34,Masterline!$E$2:$E$34),"")</f>
        <v>7.29168</v>
      </c>
      <c r="K958" s="28">
        <f t="shared" si="23"/>
        <v>837807.2757</v>
      </c>
      <c r="L958" s="117">
        <f>iferror(E958/(VLOOKUP(C958,'SIEMB. CAMAGUI'!$B$2:$C$103,2,FALSE)*N958*I958/1000),"")</f>
        <v>0.681296615</v>
      </c>
      <c r="M958" s="118">
        <f>IFERROR(K958/VLOOKUP(C958,'SIEMB. CAMAGUI'!$B$2:$C$103,2,FALSE),"")</f>
        <v>0.7979116912</v>
      </c>
      <c r="N958" s="23">
        <v>0.8</v>
      </c>
      <c r="O958" s="71">
        <f>IFERROR(N958*VLOOKUP(C958,'SIEMB. CAMAGUI'!$B$2:$D$103,3,FALSE),"")</f>
        <v>120000</v>
      </c>
      <c r="P958" s="2">
        <v>3.5</v>
      </c>
      <c r="Q958" s="2">
        <f t="shared" si="21"/>
        <v>8.82</v>
      </c>
      <c r="R958" s="15">
        <f>IFERROR(LOOKUP(Q958,Masterline!$A$2:$A$34,Masterline!$D$2:$D$34)-(Q958-INT(Q958))*LOOKUP(Q958,Masterline!$A$2:$A$34,Masterline!$E$2:$E$34),"")</f>
        <v>5.36784</v>
      </c>
      <c r="S958" s="181">
        <f>IFERROR((Q958)*VLOOKUP(C958,'SIEMB. CAMAGUI'!$B$2:$C$103,2,FALSE)*(N958-0.002222*7)*((J958+R958)/2/100)/1000,"")</f>
        <v>459.8415185</v>
      </c>
      <c r="T958" s="173">
        <f t="shared" si="22"/>
        <v>33.71037962</v>
      </c>
      <c r="U958" s="71">
        <f t="shared" si="25"/>
        <v>4457.134707</v>
      </c>
    </row>
    <row r="959">
      <c r="A959" s="109">
        <v>46097.0</v>
      </c>
      <c r="B959" s="169">
        <v>4.0</v>
      </c>
      <c r="C959" s="6" t="s">
        <v>390</v>
      </c>
      <c r="D959" s="9">
        <v>325.0</v>
      </c>
      <c r="E959" s="9">
        <v>2175.0</v>
      </c>
      <c r="F959" s="2" t="s">
        <v>96</v>
      </c>
      <c r="G959" s="17">
        <f t="array" ref="G959">IFERROR(E959*INDEX(PRECIOS!$B$2:$E$44,MATCH(F959,PRECIOS!$B$2:$B$44,0),4),"")</f>
        <v>2226.33</v>
      </c>
      <c r="H959" s="9">
        <v>28.0</v>
      </c>
      <c r="I959" s="2">
        <f t="shared" si="26"/>
        <v>5.07</v>
      </c>
      <c r="J959" s="15">
        <f>IFERROR(LOOKUP(H959,Masterline!$A$2:$A$34,Masterline!$D$2:$D$34)-(H959-INT(H959))*LOOKUP(H959,Masterline!$A$2:$A$34,Masterline!$E$2:$E$34),"")</f>
        <v>2.88</v>
      </c>
      <c r="K959" s="28">
        <f t="shared" si="23"/>
        <v>403025.7937</v>
      </c>
      <c r="L959" s="117">
        <f>iferror(E959/(VLOOKUP(C959,'SIEMB. CAMAGUI'!$B$2:$C$103,2,FALSE)*N959*I959/1000),"")</f>
        <v>1.038475146</v>
      </c>
      <c r="M959" s="118">
        <f>IFERROR(K959/VLOOKUP(C959,'SIEMB. CAMAGUI'!$B$2:$C$103,2,FALSE),"")</f>
        <v>0.4975627082</v>
      </c>
      <c r="N959" s="23">
        <v>0.51</v>
      </c>
      <c r="O959" s="71">
        <f>IFERROR(N959*VLOOKUP(C959,'SIEMB. CAMAGUI'!$B$2:$D$103,3,FALSE),"")</f>
        <v>86062.5</v>
      </c>
      <c r="P959" s="2">
        <v>4.0</v>
      </c>
      <c r="Q959" s="2">
        <f t="shared" si="21"/>
        <v>32</v>
      </c>
      <c r="R959" s="15">
        <f>IFERROR(LOOKUP(Q959,Masterline!$A$2:$A$34,Masterline!$D$2:$D$34)-(Q959-INT(Q959))*LOOKUP(Q959,Masterline!$A$2:$A$34,Masterline!$E$2:$E$34),"")</f>
        <v>2.628</v>
      </c>
      <c r="S959" s="181">
        <f>IFERROR((Q959)*VLOOKUP(C959,'SIEMB. CAMAGUI'!$B$2:$C$103,2,FALSE)*(N959-0.002222*7)*((J959+R959)/2/100)/1000,"")</f>
        <v>352.9537504</v>
      </c>
      <c r="T959" s="173">
        <f t="shared" si="22"/>
        <v>6.988437603</v>
      </c>
      <c r="U959" s="71">
        <f t="shared" si="25"/>
        <v>11284.72222</v>
      </c>
    </row>
    <row r="960">
      <c r="A960" s="109">
        <v>46097.0</v>
      </c>
      <c r="B960" s="169">
        <v>5.0</v>
      </c>
      <c r="C960" s="6" t="s">
        <v>392</v>
      </c>
      <c r="D960" s="9">
        <v>300.0</v>
      </c>
      <c r="E960" s="9">
        <v>2000.0</v>
      </c>
      <c r="F960" s="2" t="s">
        <v>96</v>
      </c>
      <c r="G960" s="17">
        <f t="array" ref="G960">IFERROR(E960*INDEX(PRECIOS!$B$2:$E$44,MATCH(F960,PRECIOS!$B$2:$B$44,0),4),"")</f>
        <v>2047.2</v>
      </c>
      <c r="H960" s="9">
        <v>28.0</v>
      </c>
      <c r="I960" s="2">
        <f t="shared" si="26"/>
        <v>3.26</v>
      </c>
      <c r="J960" s="15">
        <f>IFERROR(LOOKUP(H960,Masterline!$A$2:$A$34,Masterline!$D$2:$D$34)-(H960-INT(H960))*LOOKUP(H960,Masterline!$A$2:$A$34,Masterline!$E$2:$E$34),"")</f>
        <v>2.88</v>
      </c>
      <c r="K960" s="28">
        <f t="shared" si="23"/>
        <v>372023.8095</v>
      </c>
      <c r="L960" s="117">
        <f>iferror(E960/(VLOOKUP(C960,'SIEMB. CAMAGUI'!$B$2:$C$103,2,FALSE)*N960*I960/1000),"")</f>
        <v>1.680813514</v>
      </c>
      <c r="M960" s="118">
        <f>IFERROR(K960/VLOOKUP(C960,'SIEMB. CAMAGUI'!$B$2:$C$103,2,FALSE),"")</f>
        <v>0.5096216569</v>
      </c>
      <c r="N960" s="23">
        <v>0.5</v>
      </c>
      <c r="O960" s="71">
        <f>IFERROR(N960*VLOOKUP(C960,'SIEMB. CAMAGUI'!$B$2:$D$103,3,FALSE),"")</f>
        <v>86904.7619</v>
      </c>
      <c r="P960" s="2">
        <v>4.0</v>
      </c>
      <c r="Q960" s="2">
        <f t="shared" si="21"/>
        <v>32</v>
      </c>
      <c r="R960" s="15">
        <f>IFERROR(LOOKUP(Q960,Masterline!$A$2:$A$34,Masterline!$D$2:$D$34)-(Q960-INT(Q960))*LOOKUP(Q960,Masterline!$A$2:$A$34,Masterline!$E$2:$E$34),"")</f>
        <v>2.628</v>
      </c>
      <c r="S960" s="181">
        <f>IFERROR((Q960)*VLOOKUP(C960,'SIEMB. CAMAGUI'!$B$2:$C$103,2,FALSE)*(N960-0.002222*7)*((J960+R960)/2/100)/1000,"")</f>
        <v>311.6607767</v>
      </c>
      <c r="T960" s="173">
        <f t="shared" si="22"/>
        <v>2.915194186</v>
      </c>
      <c r="U960" s="71">
        <f t="shared" si="25"/>
        <v>10416.66667</v>
      </c>
    </row>
    <row r="961">
      <c r="A961" s="109">
        <v>46097.0</v>
      </c>
      <c r="B961" s="169">
        <v>6.0</v>
      </c>
      <c r="C961" s="6" t="s">
        <v>393</v>
      </c>
      <c r="D961" s="9">
        <v>450.0</v>
      </c>
      <c r="E961" s="9">
        <v>3175.0</v>
      </c>
      <c r="F961" s="2" t="s">
        <v>96</v>
      </c>
      <c r="G961" s="17">
        <f t="array" ref="G961">IFERROR(E961*INDEX(PRECIOS!$B$2:$E$44,MATCH(F961,PRECIOS!$B$2:$B$44,0),4),"")</f>
        <v>3249.93</v>
      </c>
      <c r="H961" s="9">
        <v>25.9</v>
      </c>
      <c r="I961" s="2">
        <f t="shared" si="26"/>
        <v>3.99</v>
      </c>
      <c r="J961" s="15">
        <f>IFERROR(LOOKUP(H961,Masterline!$A$2:$A$34,Masterline!$D$2:$D$34)-(H961-INT(H961))*LOOKUP(H961,Masterline!$A$2:$A$34,Masterline!$E$2:$E$34),"")</f>
        <v>3.0948</v>
      </c>
      <c r="K961" s="28">
        <f t="shared" si="23"/>
        <v>561410.0224</v>
      </c>
      <c r="L961" s="117">
        <f>iferror(E961/(VLOOKUP(C961,'SIEMB. CAMAGUI'!$B$2:$C$103,2,FALSE)*N961*I961/1000),"")</f>
        <v>1.337377056</v>
      </c>
      <c r="M961" s="118">
        <f>IFERROR(K961/VLOOKUP(C961,'SIEMB. CAMAGUI'!$B$2:$C$103,2,FALSE),"")</f>
        <v>0.4717731281</v>
      </c>
      <c r="N961" s="23">
        <v>0.5</v>
      </c>
      <c r="O961" s="71">
        <f>IFERROR(N961*VLOOKUP(C961,'SIEMB. CAMAGUI'!$B$2:$D$103,3,FALSE),"")</f>
        <v>68000</v>
      </c>
      <c r="P961" s="2">
        <v>4.0</v>
      </c>
      <c r="Q961" s="2">
        <f t="shared" si="21"/>
        <v>29.9</v>
      </c>
      <c r="R961" s="15">
        <f>IFERROR(LOOKUP(Q961,Masterline!$A$2:$A$34,Masterline!$D$2:$D$34)-(Q961-INT(Q961))*LOOKUP(Q961,Masterline!$A$2:$A$34,Masterline!$E$2:$E$34),"")</f>
        <v>2.6532</v>
      </c>
      <c r="S961" s="181">
        <f>IFERROR((Q961)*VLOOKUP(C961,'SIEMB. CAMAGUI'!$B$2:$C$103,2,FALSE)*(N961-0.002222*7)*((J961+R961)/2/100)/1000,"")</f>
        <v>495.3934816</v>
      </c>
      <c r="T961" s="173">
        <f t="shared" si="22"/>
        <v>11.34837041</v>
      </c>
      <c r="U961" s="71">
        <f t="shared" si="25"/>
        <v>14540.51958</v>
      </c>
    </row>
    <row r="962">
      <c r="A962" s="109">
        <v>46104.0</v>
      </c>
      <c r="B962" s="169">
        <v>1.0</v>
      </c>
      <c r="C962" s="18" t="s">
        <v>394</v>
      </c>
      <c r="D962" s="9">
        <v>550.0</v>
      </c>
      <c r="E962" s="9">
        <v>3475.0</v>
      </c>
      <c r="F962" s="2" t="s">
        <v>96</v>
      </c>
      <c r="G962" s="17">
        <f t="array" ref="G962">IFERROR(E962*INDEX(PRECIOS!$B$2:$E$44,MATCH(F962,PRECIOS!$B$2:$B$44,0),4),"")</f>
        <v>3557.01</v>
      </c>
      <c r="H962" s="9">
        <v>9.31</v>
      </c>
      <c r="I962" s="2">
        <f t="shared" si="26"/>
        <v>3.58</v>
      </c>
      <c r="J962" s="15">
        <f>IFERROR(LOOKUP(H962,Masterline!$A$2:$A$34,Masterline!$D$2:$D$34)-(H962-INT(H962))*LOOKUP(H962,Masterline!$A$2:$A$34,Masterline!$E$2:$E$34),"")</f>
        <v>5.21472</v>
      </c>
      <c r="K962" s="28">
        <f t="shared" si="23"/>
        <v>1132875.055</v>
      </c>
      <c r="L962" s="117">
        <f>iferror(E962/(VLOOKUP(C962,'SIEMB. CAMAGUI'!$B$2:$C$103,2,FALSE)*N962*I962/1000),"")</f>
        <v>0.8987688806</v>
      </c>
      <c r="M962" s="118">
        <f>IFERROR(K962/VLOOKUP(C962,'SIEMB. CAMAGUI'!$B$2:$C$103,2,FALSE),"")</f>
        <v>0.9440625461</v>
      </c>
      <c r="N962" s="23">
        <v>0.9</v>
      </c>
      <c r="O962" s="71">
        <f>IFERROR(N962*VLOOKUP(C962,'SIEMB. CAMAGUI'!$B$2:$D$103,3,FALSE),"")</f>
        <v>131868.1319</v>
      </c>
      <c r="P962" s="2">
        <v>3.1</v>
      </c>
      <c r="Q962" s="2">
        <f t="shared" si="21"/>
        <v>12.41</v>
      </c>
      <c r="R962" s="15">
        <f>IFERROR(LOOKUP(Q962,Masterline!$A$2:$A$34,Masterline!$D$2:$D$34)-(Q962-INT(Q962))*LOOKUP(Q962,Masterline!$A$2:$A$34,Masterline!$E$2:$E$34),"")</f>
        <v>4.34496</v>
      </c>
      <c r="S962" s="181">
        <f>IFERROR((Q962)*VLOOKUP(C962,'SIEMB. CAMAGUI'!$B$2:$C$103,2,FALSE)*(N962-0.002222*7)*((J962+R962)/2/100)/1000,"")</f>
        <v>629.5608441</v>
      </c>
      <c r="T962" s="173">
        <f t="shared" si="22"/>
        <v>19.89021102</v>
      </c>
      <c r="U962" s="71">
        <f t="shared" si="25"/>
        <v>10547.06676</v>
      </c>
    </row>
    <row r="963">
      <c r="A963" s="109">
        <v>46104.0</v>
      </c>
      <c r="B963" s="169">
        <v>2.0</v>
      </c>
      <c r="C963" s="18" t="s">
        <v>396</v>
      </c>
      <c r="D963" s="9">
        <v>400.0</v>
      </c>
      <c r="E963" s="9">
        <v>2550.0</v>
      </c>
      <c r="F963" s="2" t="s">
        <v>96</v>
      </c>
      <c r="G963" s="17">
        <f t="array" ref="G963">IFERROR(E963*INDEX(PRECIOS!$B$2:$E$44,MATCH(F963,PRECIOS!$B$2:$B$44,0),4),"")</f>
        <v>2610.18</v>
      </c>
      <c r="H963" s="9">
        <v>9.75</v>
      </c>
      <c r="I963" s="2">
        <f t="shared" si="26"/>
        <v>3.89</v>
      </c>
      <c r="J963" s="15">
        <f>IFERROR(LOOKUP(H963,Masterline!$A$2:$A$34,Masterline!$D$2:$D$34)-(H963-INT(H963))*LOOKUP(H963,Masterline!$A$2:$A$34,Masterline!$E$2:$E$34),"")</f>
        <v>5.088</v>
      </c>
      <c r="K963" s="28">
        <f t="shared" si="23"/>
        <v>806321.561</v>
      </c>
      <c r="L963" s="117">
        <f>iferror(E963/(VLOOKUP(C963,'SIEMB. CAMAGUI'!$B$2:$C$103,2,FALSE)*N963*I963/1000),"")</f>
        <v>0.910454156</v>
      </c>
      <c r="M963" s="118">
        <f>IFERROR(K963/VLOOKUP(C963,'SIEMB. CAMAGUI'!$B$2:$C$103,2,FALSE),"")</f>
        <v>1.007901951</v>
      </c>
      <c r="N963" s="23">
        <v>0.9</v>
      </c>
      <c r="O963" s="71">
        <f>IFERROR(N963*VLOOKUP(C963,'SIEMB. CAMAGUI'!$B$2:$D$103,3,FALSE),"")</f>
        <v>120000</v>
      </c>
      <c r="P963" s="2">
        <v>2.8</v>
      </c>
      <c r="Q963" s="2">
        <f t="shared" si="21"/>
        <v>12.55</v>
      </c>
      <c r="R963" s="15">
        <f>IFERROR(LOOKUP(Q963,Masterline!$A$2:$A$34,Masterline!$D$2:$D$34)-(Q963-INT(Q963))*LOOKUP(Q963,Masterline!$A$2:$A$34,Masterline!$E$2:$E$34),"")</f>
        <v>4.3248</v>
      </c>
      <c r="S963" s="181">
        <f>IFERROR((Q963)*VLOOKUP(C963,'SIEMB. CAMAGUI'!$B$2:$C$103,2,FALSE)*(N963-0.002222*7)*((J963+R963)/2/100)/1000,"")</f>
        <v>417.9206881</v>
      </c>
      <c r="T963" s="173">
        <f t="shared" si="22"/>
        <v>4.480172025</v>
      </c>
      <c r="U963" s="71">
        <f t="shared" si="25"/>
        <v>7861.63522</v>
      </c>
    </row>
    <row r="964">
      <c r="A964" s="109">
        <v>46104.0</v>
      </c>
      <c r="B964" s="169">
        <v>3.0</v>
      </c>
      <c r="C964" s="18" t="s">
        <v>397</v>
      </c>
      <c r="D964" s="9">
        <v>475.0</v>
      </c>
      <c r="E964" s="9">
        <v>2900.0</v>
      </c>
      <c r="F964" s="2" t="s">
        <v>96</v>
      </c>
      <c r="G964" s="17">
        <f t="array" ref="G964">IFERROR(E964*INDEX(PRECIOS!$B$2:$E$44,MATCH(F964,PRECIOS!$B$2:$B$44,0),4),"")</f>
        <v>2968.44</v>
      </c>
      <c r="H964" s="9">
        <v>8.52</v>
      </c>
      <c r="I964" s="2">
        <f t="shared" si="26"/>
        <v>3.2</v>
      </c>
      <c r="J964" s="15">
        <f>IFERROR(LOOKUP(H964,Masterline!$A$2:$A$34,Masterline!$D$2:$D$34)-(H964-INT(H964))*LOOKUP(H964,Masterline!$A$2:$A$34,Masterline!$E$2:$E$34),"")</f>
        <v>5.45424</v>
      </c>
      <c r="K964" s="28">
        <f t="shared" si="23"/>
        <v>1022162.092</v>
      </c>
      <c r="L964" s="117">
        <f>iferror(E964/(VLOOKUP(C964,'SIEMB. CAMAGUI'!$B$2:$C$103,2,FALSE)*N964*I964/1000),"")</f>
        <v>0.958994709</v>
      </c>
      <c r="M964" s="118">
        <f>IFERROR(K964/VLOOKUP(C964,'SIEMB. CAMAGUI'!$B$2:$C$103,2,FALSE),"")</f>
        <v>0.9734877071</v>
      </c>
      <c r="N964" s="23">
        <v>0.9</v>
      </c>
      <c r="O964" s="71">
        <f>IFERROR(N964*VLOOKUP(C964,'SIEMB. CAMAGUI'!$B$2:$D$103,3,FALSE),"")</f>
        <v>135000</v>
      </c>
      <c r="P964" s="2">
        <v>3.5</v>
      </c>
      <c r="Q964" s="2">
        <f t="shared" si="21"/>
        <v>12.02</v>
      </c>
      <c r="R964" s="15">
        <f>IFERROR(LOOKUP(Q964,Masterline!$A$2:$A$34,Masterline!$D$2:$D$34)-(Q964-INT(Q964))*LOOKUP(Q964,Masterline!$A$2:$A$34,Masterline!$E$2:$E$34),"")</f>
        <v>4.40112</v>
      </c>
      <c r="S964" s="181">
        <f>IFERROR((Q964)*VLOOKUP(C964,'SIEMB. CAMAGUI'!$B$2:$C$103,2,FALSE)*(N964-0.002222*7)*((J964+R964)/2/100)/1000,"")</f>
        <v>550.0568611</v>
      </c>
      <c r="T964" s="173">
        <f t="shared" si="22"/>
        <v>18.76421527</v>
      </c>
      <c r="U964" s="71">
        <f t="shared" si="25"/>
        <v>8708.821027</v>
      </c>
    </row>
    <row r="965">
      <c r="A965" s="109">
        <v>46104.0</v>
      </c>
      <c r="B965" s="169">
        <v>4.0</v>
      </c>
      <c r="C965" s="6" t="s">
        <v>390</v>
      </c>
      <c r="D965" s="9">
        <v>0.0</v>
      </c>
      <c r="E965" s="9">
        <v>450.0</v>
      </c>
      <c r="F965" s="2" t="s">
        <v>96</v>
      </c>
      <c r="G965" s="17">
        <f t="array" ref="G965">IFERROR(E965*INDEX(PRECIOS!$B$2:$E$44,MATCH(F965,PRECIOS!$B$2:$B$44,0),4),"")</f>
        <v>460.62</v>
      </c>
      <c r="I965" s="2">
        <f t="shared" si="26"/>
        <v>-28</v>
      </c>
      <c r="J965" s="15" t="str">
        <f>IFERROR(LOOKUP(H965,Masterline!$A$2:$A$34,Masterline!$D$2:$D$34)-(H965-INT(H965))*LOOKUP(H965,Masterline!$A$2:$A$34,Masterline!$E$2:$E$34),"")</f>
        <v/>
      </c>
      <c r="K965" s="28" t="str">
        <f t="shared" si="23"/>
        <v/>
      </c>
      <c r="L965" s="117" t="str">
        <f>iferror(E965/(VLOOKUP(C965,'SIEMB. CAMAGUI'!$B$2:$C$103,2,FALSE)*N965*I965/1000),"")</f>
        <v/>
      </c>
      <c r="M965" s="118">
        <f>IFERROR(K965/VLOOKUP(C965,'SIEMB. CAMAGUI'!$B$2:$C$103,2,FALSE),"")</f>
        <v>0</v>
      </c>
      <c r="N965" s="23">
        <v>0.0</v>
      </c>
      <c r="O965" s="71">
        <f>IFERROR(N965*VLOOKUP(C965,'SIEMB. CAMAGUI'!$B$2:$D$103,3,FALSE),"")</f>
        <v>0</v>
      </c>
      <c r="P965" s="2">
        <v>0.0</v>
      </c>
      <c r="Q965" s="2">
        <f t="shared" si="21"/>
        <v>0</v>
      </c>
      <c r="R965" s="15" t="str">
        <f>IFERROR(LOOKUP(Q965,Masterline!$A$2:$A$34,Masterline!$D$2:$D$34)-(Q965-INT(Q965))*LOOKUP(Q965,Masterline!$A$2:$A$34,Masterline!$E$2:$E$34),"")</f>
        <v/>
      </c>
      <c r="S965" s="181">
        <f>IFERROR((Q965)*VLOOKUP(C965,'SIEMB. CAMAGUI'!$B$2:$C$103,2,FALSE)*(N965-0.002222*7)*((J965+R965)/2/100)/1000,"")</f>
        <v>0</v>
      </c>
      <c r="T965" s="173">
        <f t="shared" si="22"/>
        <v>0</v>
      </c>
      <c r="U965" s="71">
        <f t="shared" si="25"/>
        <v>0</v>
      </c>
    </row>
    <row r="966">
      <c r="A966" s="109">
        <v>46104.0</v>
      </c>
      <c r="B966" s="169">
        <v>5.0</v>
      </c>
      <c r="C966" s="6" t="s">
        <v>392</v>
      </c>
      <c r="D966" s="9">
        <v>0.0</v>
      </c>
      <c r="E966" s="9">
        <v>725.0</v>
      </c>
      <c r="F966" s="2" t="s">
        <v>96</v>
      </c>
      <c r="G966" s="17">
        <f t="array" ref="G966">IFERROR(E966*INDEX(PRECIOS!$B$2:$E$44,MATCH(F966,PRECIOS!$B$2:$B$44,0),4),"")</f>
        <v>742.11</v>
      </c>
      <c r="I966" s="2">
        <f t="shared" si="26"/>
        <v>-28</v>
      </c>
      <c r="J966" s="15" t="str">
        <f>IFERROR(LOOKUP(H966,Masterline!$A$2:$A$34,Masterline!$D$2:$D$34)-(H966-INT(H966))*LOOKUP(H966,Masterline!$A$2:$A$34,Masterline!$E$2:$E$34),"")</f>
        <v/>
      </c>
      <c r="K966" s="28" t="str">
        <f t="shared" si="23"/>
        <v/>
      </c>
      <c r="L966" s="117" t="str">
        <f>iferror(E966/(VLOOKUP(C966,'SIEMB. CAMAGUI'!$B$2:$C$103,2,FALSE)*N966*I966/1000),"")</f>
        <v/>
      </c>
      <c r="M966" s="118">
        <f>IFERROR(K966/VLOOKUP(C966,'SIEMB. CAMAGUI'!$B$2:$C$103,2,FALSE),"")</f>
        <v>0</v>
      </c>
      <c r="N966" s="23">
        <v>0.0</v>
      </c>
      <c r="O966" s="71">
        <f>IFERROR(N966*VLOOKUP(C966,'SIEMB. CAMAGUI'!$B$2:$D$103,3,FALSE),"")</f>
        <v>0</v>
      </c>
      <c r="P966" s="2">
        <v>0.0</v>
      </c>
      <c r="Q966" s="2">
        <f t="shared" si="21"/>
        <v>0</v>
      </c>
      <c r="R966" s="15" t="str">
        <f>IFERROR(LOOKUP(Q966,Masterline!$A$2:$A$34,Masterline!$D$2:$D$34)-(Q966-INT(Q966))*LOOKUP(Q966,Masterline!$A$2:$A$34,Masterline!$E$2:$E$34),"")</f>
        <v/>
      </c>
      <c r="S966" s="181">
        <f>IFERROR((Q966)*VLOOKUP(C966,'SIEMB. CAMAGUI'!$B$2:$C$103,2,FALSE)*(N966-0.002222*7)*((J966+R966)/2/100)/1000,"")</f>
        <v>0</v>
      </c>
      <c r="T966" s="173">
        <f t="shared" si="22"/>
        <v>0</v>
      </c>
      <c r="U966" s="71">
        <f t="shared" si="25"/>
        <v>0</v>
      </c>
    </row>
    <row r="967">
      <c r="A967" s="109">
        <v>46104.0</v>
      </c>
      <c r="B967" s="169">
        <v>6.0</v>
      </c>
      <c r="C967" s="6" t="s">
        <v>393</v>
      </c>
      <c r="D967" s="9">
        <v>0.0</v>
      </c>
      <c r="E967" s="9">
        <v>1750.0</v>
      </c>
      <c r="F967" s="2" t="s">
        <v>96</v>
      </c>
      <c r="G967" s="17">
        <f t="array" ref="G967">IFERROR(E967*INDEX(PRECIOS!$B$2:$E$44,MATCH(F967,PRECIOS!$B$2:$B$44,0),4),"")</f>
        <v>1791.3</v>
      </c>
      <c r="I967" s="2">
        <f t="shared" si="26"/>
        <v>-25.9</v>
      </c>
      <c r="J967" s="15" t="str">
        <f>IFERROR(LOOKUP(H967,Masterline!$A$2:$A$34,Masterline!$D$2:$D$34)-(H967-INT(H967))*LOOKUP(H967,Masterline!$A$2:$A$34,Masterline!$E$2:$E$34),"")</f>
        <v/>
      </c>
      <c r="K967" s="28" t="str">
        <f t="shared" si="23"/>
        <v/>
      </c>
      <c r="L967" s="117" t="str">
        <f>iferror(E967/(VLOOKUP(C967,'SIEMB. CAMAGUI'!$B$2:$C$103,2,FALSE)*N967*I967/1000),"")</f>
        <v/>
      </c>
      <c r="M967" s="118">
        <f>IFERROR(K967/VLOOKUP(C967,'SIEMB. CAMAGUI'!$B$2:$C$103,2,FALSE),"")</f>
        <v>0</v>
      </c>
      <c r="N967" s="23">
        <v>0.0</v>
      </c>
      <c r="O967" s="71">
        <f>IFERROR(N967*VLOOKUP(C967,'SIEMB. CAMAGUI'!$B$2:$D$103,3,FALSE),"")</f>
        <v>0</v>
      </c>
      <c r="P967" s="2">
        <v>0.0</v>
      </c>
      <c r="Q967" s="2">
        <f t="shared" si="21"/>
        <v>0</v>
      </c>
      <c r="R967" s="15" t="str">
        <f>IFERROR(LOOKUP(Q967,Masterline!$A$2:$A$34,Masterline!$D$2:$D$34)-(Q967-INT(Q967))*LOOKUP(Q967,Masterline!$A$2:$A$34,Masterline!$E$2:$E$34),"")</f>
        <v/>
      </c>
      <c r="S967" s="181">
        <f>IFERROR((Q967)*VLOOKUP(C967,'SIEMB. CAMAGUI'!$B$2:$C$103,2,FALSE)*(N967-0.002222*7)*((J967+R967)/2/100)/1000,"")</f>
        <v>0</v>
      </c>
      <c r="T967" s="173">
        <f t="shared" si="22"/>
        <v>0</v>
      </c>
      <c r="U967" s="71">
        <f t="shared" si="25"/>
        <v>0</v>
      </c>
    </row>
    <row r="968">
      <c r="A968" s="109">
        <v>46111.0</v>
      </c>
      <c r="B968" s="169">
        <v>1.0</v>
      </c>
      <c r="C968" s="18" t="s">
        <v>394</v>
      </c>
      <c r="D968" s="9">
        <v>650.0</v>
      </c>
      <c r="E968" s="9">
        <v>4250.0</v>
      </c>
      <c r="F968" s="2" t="s">
        <v>96</v>
      </c>
      <c r="G968" s="17">
        <f t="array" ref="G968">IFERROR(E968*INDEX(PRECIOS!$B$2:$E$44,MATCH(F968,PRECIOS!$B$2:$B$44,0),4),"")</f>
        <v>4350.3</v>
      </c>
      <c r="H968" s="9">
        <v>14.11</v>
      </c>
      <c r="I968" s="2">
        <f t="shared" si="26"/>
        <v>4.8</v>
      </c>
      <c r="J968" s="15">
        <f>IFERROR(LOOKUP(H968,Masterline!$A$2:$A$34,Masterline!$D$2:$D$34)-(H968-INT(H968))*LOOKUP(H968,Masterline!$A$2:$A$34,Masterline!$E$2:$E$34),"")</f>
        <v>4.06416</v>
      </c>
      <c r="K968" s="28">
        <f t="shared" si="23"/>
        <v>1133484.396</v>
      </c>
      <c r="L968" s="117">
        <f>iferror(E968/(VLOOKUP(C968,'SIEMB. CAMAGUI'!$B$2:$C$103,2,FALSE)*N968*I968/1000),"")</f>
        <v>0.8198302469</v>
      </c>
      <c r="M968" s="118">
        <f>IFERROR(K968/VLOOKUP(C968,'SIEMB. CAMAGUI'!$B$2:$C$103,2,FALSE),"")</f>
        <v>0.9445703298</v>
      </c>
      <c r="N968" s="23">
        <v>0.9</v>
      </c>
      <c r="O968" s="71">
        <f>IFERROR(N968*VLOOKUP(C968,'SIEMB. CAMAGUI'!$B$2:$D$103,3,FALSE),"")</f>
        <v>131868.1319</v>
      </c>
      <c r="P968" s="2">
        <v>4.0</v>
      </c>
      <c r="Q968" s="2">
        <f t="shared" si="21"/>
        <v>18.11</v>
      </c>
      <c r="R968" s="15">
        <f>IFERROR(LOOKUP(Q968,Masterline!$A$2:$A$34,Masterline!$D$2:$D$34)-(Q968-INT(Q968))*LOOKUP(Q968,Masterline!$A$2:$A$34,Masterline!$E$2:$E$34),"")</f>
        <v>3.51612</v>
      </c>
      <c r="S968" s="181">
        <f>IFERROR((Q968)*VLOOKUP(C968,'SIEMB. CAMAGUI'!$B$2:$C$103,2,FALSE)*(N968-0.002222*7)*((J968+R968)/2/100)/1000,"")</f>
        <v>728.494489</v>
      </c>
      <c r="T968" s="173">
        <f t="shared" si="22"/>
        <v>19.62362225</v>
      </c>
      <c r="U968" s="71">
        <f t="shared" si="25"/>
        <v>15993.46482</v>
      </c>
    </row>
    <row r="969">
      <c r="A969" s="109">
        <v>46111.0</v>
      </c>
      <c r="B969" s="169">
        <v>2.0</v>
      </c>
      <c r="C969" s="18" t="s">
        <v>396</v>
      </c>
      <c r="D969" s="9">
        <v>475.0</v>
      </c>
      <c r="E969" s="9">
        <v>3050.0</v>
      </c>
      <c r="F969" s="2" t="s">
        <v>96</v>
      </c>
      <c r="G969" s="17">
        <f t="array" ref="G969">IFERROR(E969*INDEX(PRECIOS!$B$2:$E$44,MATCH(F969,PRECIOS!$B$2:$B$44,0),4),"")</f>
        <v>3121.98</v>
      </c>
      <c r="H969" s="9">
        <v>14.02</v>
      </c>
      <c r="I969" s="2">
        <f t="shared" si="26"/>
        <v>4.27</v>
      </c>
      <c r="J969" s="15">
        <f>IFERROR(LOOKUP(H969,Masterline!$A$2:$A$34,Masterline!$D$2:$D$34)-(H969-INT(H969))*LOOKUP(H969,Masterline!$A$2:$A$34,Masterline!$E$2:$E$34),"")</f>
        <v>4.07712</v>
      </c>
      <c r="K969" s="28">
        <f t="shared" si="23"/>
        <v>830982.9287</v>
      </c>
      <c r="L969" s="117">
        <f>iferror(E969/(VLOOKUP(C969,'SIEMB. CAMAGUI'!$B$2:$C$103,2,FALSE)*N969*I969/1000),"")</f>
        <v>0.9018759019</v>
      </c>
      <c r="M969" s="118">
        <f>IFERROR(K969/VLOOKUP(C969,'SIEMB. CAMAGUI'!$B$2:$C$103,2,FALSE),"")</f>
        <v>1.038728661</v>
      </c>
      <c r="N969" s="23">
        <v>0.99</v>
      </c>
      <c r="O969" s="71">
        <f>IFERROR(N969*VLOOKUP(C969,'SIEMB. CAMAGUI'!$B$2:$D$103,3,FALSE),"")</f>
        <v>132000</v>
      </c>
      <c r="P969" s="2">
        <v>4.0</v>
      </c>
      <c r="Q969" s="2">
        <f t="shared" si="21"/>
        <v>18.02</v>
      </c>
      <c r="R969" s="15">
        <f>IFERROR(LOOKUP(Q969,Masterline!$A$2:$A$34,Masterline!$D$2:$D$34)-(Q969-INT(Q969))*LOOKUP(Q969,Masterline!$A$2:$A$34,Masterline!$E$2:$E$34),"")</f>
        <v>3.52584</v>
      </c>
      <c r="S969" s="181">
        <f>IFERROR((Q969)*VLOOKUP(C969,'SIEMB. CAMAGUI'!$B$2:$C$103,2,FALSE)*(N969-0.002222*7)*((J969+R969)/2/100)/1000,"")</f>
        <v>534.017219</v>
      </c>
      <c r="T969" s="173">
        <f t="shared" si="22"/>
        <v>14.75430476</v>
      </c>
      <c r="U969" s="71">
        <f t="shared" si="25"/>
        <v>11650.38066</v>
      </c>
    </row>
    <row r="970">
      <c r="A970" s="109">
        <v>46111.0</v>
      </c>
      <c r="B970" s="169">
        <v>3.0</v>
      </c>
      <c r="C970" s="18" t="s">
        <v>397</v>
      </c>
      <c r="D970" s="9">
        <v>575.0</v>
      </c>
      <c r="E970" s="9">
        <v>3725.0</v>
      </c>
      <c r="F970" s="2" t="s">
        <v>96</v>
      </c>
      <c r="G970" s="17">
        <f t="array" ref="G970">IFERROR(E970*INDEX(PRECIOS!$B$2:$E$44,MATCH(F970,PRECIOS!$B$2:$B$44,0),4),"")</f>
        <v>3812.91</v>
      </c>
      <c r="H970" s="9">
        <v>13.4</v>
      </c>
      <c r="I970" s="2">
        <f t="shared" si="26"/>
        <v>4.88</v>
      </c>
      <c r="J970" s="15">
        <f>IFERROR(LOOKUP(H970,Masterline!$A$2:$A$34,Masterline!$D$2:$D$34)-(H970-INT(H970))*LOOKUP(H970,Masterline!$A$2:$A$34,Masterline!$E$2:$E$34),"")</f>
        <v>4.1856</v>
      </c>
      <c r="K970" s="28">
        <f t="shared" si="23"/>
        <v>1025192.273</v>
      </c>
      <c r="L970" s="117">
        <f>iferror(E970/(VLOOKUP(C970,'SIEMB. CAMAGUI'!$B$2:$C$103,2,FALSE)*N970*I970/1000),"")</f>
        <v>0.8077456848</v>
      </c>
      <c r="M970" s="118">
        <f>IFERROR(K970/VLOOKUP(C970,'SIEMB. CAMAGUI'!$B$2:$C$103,2,FALSE),"")</f>
        <v>0.9763735929</v>
      </c>
      <c r="N970" s="23">
        <v>0.9</v>
      </c>
      <c r="O970" s="71">
        <f>IFERROR(N970*VLOOKUP(C970,'SIEMB. CAMAGUI'!$B$2:$D$103,3,FALSE),"")</f>
        <v>135000</v>
      </c>
      <c r="P970" s="2">
        <v>4.0</v>
      </c>
      <c r="Q970" s="2">
        <f t="shared" si="21"/>
        <v>17.4</v>
      </c>
      <c r="R970" s="15">
        <f>IFERROR(LOOKUP(Q970,Masterline!$A$2:$A$34,Masterline!$D$2:$D$34)-(Q970-INT(Q970))*LOOKUP(Q970,Masterline!$A$2:$A$34,Masterline!$E$2:$E$34),"")</f>
        <v>3.6048</v>
      </c>
      <c r="S970" s="181">
        <f>IFERROR((Q970)*VLOOKUP(C970,'SIEMB. CAMAGUI'!$B$2:$C$103,2,FALSE)*(N970-0.002222*7)*((J970+R970)/2/100)/1000,"")</f>
        <v>629.4186846</v>
      </c>
      <c r="T970" s="173">
        <f t="shared" si="22"/>
        <v>13.60467115</v>
      </c>
      <c r="U970" s="71">
        <f t="shared" si="25"/>
        <v>13737.57645</v>
      </c>
    </row>
    <row r="971">
      <c r="A971" s="109">
        <v>46111.0</v>
      </c>
      <c r="B971" s="169">
        <v>4.0</v>
      </c>
      <c r="C971" s="18" t="s">
        <v>398</v>
      </c>
      <c r="D971" s="9">
        <v>62.5</v>
      </c>
      <c r="E971" s="9">
        <v>0.0</v>
      </c>
      <c r="F971" s="2" t="s">
        <v>88</v>
      </c>
      <c r="G971" s="17">
        <f t="array" ref="G971">IFERROR(E971*INDEX(PRECIOS!$B$2:$E$44,MATCH(F971,PRECIOS!$B$2:$B$44,0),4),"")</f>
        <v>0</v>
      </c>
      <c r="H971" s="9">
        <v>0.5</v>
      </c>
      <c r="I971" s="2">
        <f t="shared" si="26"/>
        <v>0</v>
      </c>
      <c r="J971" s="15">
        <f>IFERROR(LOOKUP(H971,Masterline!$A$2:$A$34,Masterline!$D$2:$D$34)-(H971-INT(H971))*LOOKUP(H971,Masterline!$A$2:$A$34,Masterline!$E$2:$E$34),"")</f>
        <v>15.378</v>
      </c>
      <c r="K971" s="28">
        <f t="shared" si="23"/>
        <v>812849.5253</v>
      </c>
      <c r="L971" s="117" t="str">
        <f>iferror(E971/(VLOOKUP(C971,'SIEMB. CAMAGUI'!$B$2:$C$103,2,FALSE)*N971*I971/1000),"")</f>
        <v/>
      </c>
      <c r="M971" s="118">
        <f>IFERROR(K971/VLOOKUP(C971,'SIEMB. CAMAGUI'!$B$2:$C$103,2,FALSE),"")</f>
        <v>0.9343097992</v>
      </c>
      <c r="N971" s="23">
        <v>0.65</v>
      </c>
      <c r="O971" s="71">
        <f>IFERROR(N971*VLOOKUP(C971,'SIEMB. CAMAGUI'!$B$2:$D$103,3,FALSE),"")</f>
        <v>117812.5</v>
      </c>
      <c r="P971" s="2">
        <v>2.0</v>
      </c>
      <c r="Q971" s="2">
        <f t="shared" si="21"/>
        <v>2.5</v>
      </c>
      <c r="R971" s="15">
        <f>IFERROR(LOOKUP(Q971,Masterline!$A$2:$A$34,Masterline!$D$2:$D$34)-(Q971-INT(Q971))*LOOKUP(Q971,Masterline!$A$2:$A$34,Masterline!$E$2:$E$34),"")</f>
        <v>10.356</v>
      </c>
      <c r="S971" s="181">
        <f>IFERROR((Q971)*VLOOKUP(C971,'SIEMB. CAMAGUI'!$B$2:$C$103,2,FALSE)*(N971-0.002222*7)*((J971+R971)/2/100)/1000,"")</f>
        <v>177.5543128</v>
      </c>
      <c r="T971" s="173">
        <f t="shared" si="22"/>
        <v>28.76357821</v>
      </c>
      <c r="U971" s="71">
        <f t="shared" si="25"/>
        <v>406.4247626</v>
      </c>
    </row>
    <row r="972">
      <c r="A972" s="109">
        <v>46111.0</v>
      </c>
      <c r="B972" s="169">
        <v>5.0</v>
      </c>
      <c r="C972" s="18" t="s">
        <v>400</v>
      </c>
      <c r="D972" s="9">
        <v>55.0</v>
      </c>
      <c r="E972" s="9">
        <v>0.0</v>
      </c>
      <c r="F972" s="2" t="s">
        <v>88</v>
      </c>
      <c r="G972" s="17">
        <f t="array" ref="G972">IFERROR(E972*INDEX(PRECIOS!$B$2:$E$44,MATCH(F972,PRECIOS!$B$2:$B$44,0),4),"")</f>
        <v>0</v>
      </c>
      <c r="H972" s="9">
        <v>0.5</v>
      </c>
      <c r="I972" s="2">
        <f t="shared" si="26"/>
        <v>0</v>
      </c>
      <c r="J972" s="15">
        <f>IFERROR(LOOKUP(H972,Masterline!$A$2:$A$34,Masterline!$D$2:$D$34)-(H972-INT(H972))*LOOKUP(H972,Masterline!$A$2:$A$34,Masterline!$E$2:$E$34),"")</f>
        <v>15.378</v>
      </c>
      <c r="K972" s="28">
        <f t="shared" si="23"/>
        <v>715307.5823</v>
      </c>
      <c r="L972" s="117" t="str">
        <f>iferror(E972/(VLOOKUP(C972,'SIEMB. CAMAGUI'!$B$2:$C$103,2,FALSE)*N972*I972/1000),"")</f>
        <v/>
      </c>
      <c r="M972" s="118">
        <f>IFERROR(K972/VLOOKUP(C972,'SIEMB. CAMAGUI'!$B$2:$C$103,2,FALSE),"")</f>
        <v>0.9289708861</v>
      </c>
      <c r="N972" s="23">
        <v>0.65</v>
      </c>
      <c r="O972" s="71">
        <f>IFERROR(N972*VLOOKUP(C972,'SIEMB. CAMAGUI'!$B$2:$D$103,3,FALSE),"")</f>
        <v>119166.6667</v>
      </c>
      <c r="P972" s="2">
        <v>2.0</v>
      </c>
      <c r="Q972" s="2">
        <f t="shared" si="21"/>
        <v>2.5</v>
      </c>
      <c r="R972" s="15">
        <f>IFERROR(LOOKUP(Q972,Masterline!$A$2:$A$34,Masterline!$D$2:$D$34)-(Q972-INT(Q972))*LOOKUP(Q972,Masterline!$A$2:$A$34,Masterline!$E$2:$E$34),"")</f>
        <v>10.356</v>
      </c>
      <c r="S972" s="181">
        <f>IFERROR((Q972)*VLOOKUP(C972,'SIEMB. CAMAGUI'!$B$2:$C$103,2,FALSE)*(N972-0.002222*7)*((J972+R972)/2/100)/1000,"")</f>
        <v>157.1457711</v>
      </c>
      <c r="T972" s="173">
        <f t="shared" si="22"/>
        <v>25.53644278</v>
      </c>
      <c r="U972" s="71">
        <f t="shared" si="25"/>
        <v>357.6537911</v>
      </c>
    </row>
    <row r="973">
      <c r="A973" s="109">
        <v>46111.0</v>
      </c>
      <c r="B973" s="169">
        <v>6.0</v>
      </c>
      <c r="C973" s="18" t="s">
        <v>401</v>
      </c>
      <c r="D973" s="9">
        <v>82.5</v>
      </c>
      <c r="E973" s="9">
        <v>0.0</v>
      </c>
      <c r="F973" s="2" t="s">
        <v>88</v>
      </c>
      <c r="G973" s="17">
        <f t="array" ref="G973">IFERROR(E973*INDEX(PRECIOS!$B$2:$E$44,MATCH(F973,PRECIOS!$B$2:$B$44,0),4),"")</f>
        <v>0</v>
      </c>
      <c r="H973" s="9">
        <v>0.5</v>
      </c>
      <c r="I973" s="2">
        <f t="shared" si="26"/>
        <v>0</v>
      </c>
      <c r="J973" s="15">
        <f>IFERROR(LOOKUP(H973,Masterline!$A$2:$A$34,Masterline!$D$2:$D$34)-(H973-INT(H973))*LOOKUP(H973,Masterline!$A$2:$A$34,Masterline!$E$2:$E$34),"")</f>
        <v>15.378</v>
      </c>
      <c r="K973" s="28">
        <f t="shared" si="23"/>
        <v>1072961.373</v>
      </c>
      <c r="L973" s="117" t="str">
        <f>iferror(E973/(VLOOKUP(C973,'SIEMB. CAMAGUI'!$B$2:$C$103,2,FALSE)*N973*I973/1000),"")</f>
        <v/>
      </c>
      <c r="M973" s="118">
        <f>IFERROR(K973/VLOOKUP(C973,'SIEMB. CAMAGUI'!$B$2:$C$103,2,FALSE),"")</f>
        <v>0.9330098899</v>
      </c>
      <c r="N973" s="23">
        <v>0.65</v>
      </c>
      <c r="O973" s="71">
        <f>IFERROR(N973*VLOOKUP(C973,'SIEMB. CAMAGUI'!$B$2:$D$103,3,FALSE),"")</f>
        <v>85428.57143</v>
      </c>
      <c r="P973" s="2">
        <v>2.0</v>
      </c>
      <c r="Q973" s="2">
        <f t="shared" si="21"/>
        <v>2.5</v>
      </c>
      <c r="R973" s="15">
        <f>IFERROR(LOOKUP(Q973,Masterline!$A$2:$A$34,Masterline!$D$2:$D$34)-(Q973-INT(Q973))*LOOKUP(Q973,Masterline!$A$2:$A$34,Masterline!$E$2:$E$34),"")</f>
        <v>10.356</v>
      </c>
      <c r="S973" s="181">
        <f>IFERROR((Q973)*VLOOKUP(C973,'SIEMB. CAMAGUI'!$B$2:$C$103,2,FALSE)*(N973-0.002222*7)*((J973+R973)/2/100)/1000,"")</f>
        <v>234.6982296</v>
      </c>
      <c r="T973" s="173">
        <f t="shared" si="22"/>
        <v>38.0495574</v>
      </c>
      <c r="U973" s="71">
        <f t="shared" si="25"/>
        <v>536.4806867</v>
      </c>
    </row>
    <row r="974">
      <c r="A974" s="109">
        <v>46118.0</v>
      </c>
      <c r="B974" s="169">
        <v>1.0</v>
      </c>
      <c r="C974" s="18" t="s">
        <v>394</v>
      </c>
      <c r="D974" s="9">
        <v>400.0</v>
      </c>
      <c r="E974" s="9">
        <v>4825.0</v>
      </c>
      <c r="F974" s="2" t="s">
        <v>86</v>
      </c>
      <c r="G974" s="17">
        <f t="array" ref="G974">IFERROR(E974*INDEX(PRECIOS!$B$2:$E$44,MATCH(F974,PRECIOS!$B$2:$B$44,0),4),"")</f>
        <v>5693.5</v>
      </c>
      <c r="H974" s="9">
        <v>19.0</v>
      </c>
      <c r="I974" s="2">
        <f t="shared" si="26"/>
        <v>4.89</v>
      </c>
      <c r="J974" s="15">
        <f>IFERROR(LOOKUP(H974,Masterline!$A$2:$A$34,Masterline!$D$2:$D$34)-(H974-INT(H974))*LOOKUP(H974,Masterline!$A$2:$A$34,Masterline!$E$2:$E$34),"")</f>
        <v>3.408</v>
      </c>
      <c r="K974" s="28">
        <f t="shared" si="23"/>
        <v>617741.5369</v>
      </c>
      <c r="L974" s="117">
        <f>iferror(E974/(VLOOKUP(C974,'SIEMB. CAMAGUI'!$B$2:$C$103,2,FALSE)*N974*I974/1000),"")</f>
        <v>1.495011464</v>
      </c>
      <c r="M974" s="118">
        <f>IFERROR(K974/VLOOKUP(C974,'SIEMB. CAMAGUI'!$B$2:$C$103,2,FALSE),"")</f>
        <v>0.5147846141</v>
      </c>
      <c r="N974" s="23">
        <v>0.55</v>
      </c>
      <c r="O974" s="71">
        <f>IFERROR(N974*VLOOKUP(C974,'SIEMB. CAMAGUI'!$B$2:$D$103,3,FALSE),"")</f>
        <v>80586.08059</v>
      </c>
      <c r="P974" s="2">
        <v>4.0</v>
      </c>
      <c r="Q974" s="2">
        <f t="shared" si="21"/>
        <v>23</v>
      </c>
      <c r="R974" s="15">
        <f>IFERROR(LOOKUP(Q974,Masterline!$A$2:$A$34,Masterline!$D$2:$D$34)-(Q974-INT(Q974))*LOOKUP(Q974,Masterline!$A$2:$A$34,Masterline!$E$2:$E$34),"")</f>
        <v>3.276</v>
      </c>
      <c r="S974" s="181">
        <f>IFERROR((Q974)*VLOOKUP(C974,'SIEMB. CAMAGUI'!$B$2:$C$103,2,FALSE)*(N974-0.002222*7)*((J974+R974)/2/100)/1000,"")</f>
        <v>492.9687148</v>
      </c>
      <c r="T974" s="173">
        <f t="shared" si="22"/>
        <v>23.24217871</v>
      </c>
      <c r="U974" s="71">
        <f t="shared" si="25"/>
        <v>11737.0892</v>
      </c>
    </row>
    <row r="975">
      <c r="A975" s="109">
        <v>46118.0</v>
      </c>
      <c r="B975" s="169">
        <v>2.0</v>
      </c>
      <c r="C975" s="18" t="s">
        <v>396</v>
      </c>
      <c r="D975" s="9">
        <v>300.0</v>
      </c>
      <c r="E975" s="9">
        <v>2907.0</v>
      </c>
      <c r="F975" s="2" t="s">
        <v>86</v>
      </c>
      <c r="G975" s="17">
        <f t="array" ref="G975">IFERROR(E975*INDEX(PRECIOS!$B$2:$E$44,MATCH(F975,PRECIOS!$B$2:$B$44,0),4),"")</f>
        <v>3430.26</v>
      </c>
      <c r="H975" s="9">
        <v>19.0</v>
      </c>
      <c r="I975" s="2">
        <f t="shared" si="26"/>
        <v>4.98</v>
      </c>
      <c r="J975" s="15">
        <f>IFERROR(LOOKUP(H975,Masterline!$A$2:$A$34,Masterline!$D$2:$D$34)-(H975-INT(H975))*LOOKUP(H975,Masterline!$A$2:$A$34,Masterline!$E$2:$E$34),"")</f>
        <v>3.408</v>
      </c>
      <c r="K975" s="28">
        <f t="shared" si="23"/>
        <v>463306.1527</v>
      </c>
      <c r="L975" s="117">
        <f>iferror(E975/(VLOOKUP(C975,'SIEMB. CAMAGUI'!$B$2:$C$103,2,FALSE)*N975*I975/1000),"")</f>
        <v>1.216114458</v>
      </c>
      <c r="M975" s="118">
        <f>IFERROR(K975/VLOOKUP(C975,'SIEMB. CAMAGUI'!$B$2:$C$103,2,FALSE),"")</f>
        <v>0.5791326909</v>
      </c>
      <c r="N975" s="23">
        <v>0.6</v>
      </c>
      <c r="O975" s="71">
        <f>IFERROR(N975*VLOOKUP(C975,'SIEMB. CAMAGUI'!$B$2:$D$103,3,FALSE),"")</f>
        <v>80000</v>
      </c>
      <c r="P975" s="2">
        <v>4.0</v>
      </c>
      <c r="Q975" s="2">
        <f t="shared" si="21"/>
        <v>23</v>
      </c>
      <c r="R975" s="15">
        <f>IFERROR(LOOKUP(Q975,Masterline!$A$2:$A$34,Masterline!$D$2:$D$34)-(Q975-INT(Q975))*LOOKUP(Q975,Masterline!$A$2:$A$34,Masterline!$E$2:$E$34),"")</f>
        <v>3.276</v>
      </c>
      <c r="S975" s="181">
        <f>IFERROR((Q975)*VLOOKUP(C975,'SIEMB. CAMAGUI'!$B$2:$C$103,2,FALSE)*(N975-0.002222*7)*((J975+R975)/2/100)/1000,"")</f>
        <v>359.3922099</v>
      </c>
      <c r="T975" s="173">
        <f t="shared" si="22"/>
        <v>14.84805247</v>
      </c>
      <c r="U975" s="71">
        <f t="shared" si="25"/>
        <v>8802.816901</v>
      </c>
    </row>
    <row r="976">
      <c r="A976" s="109">
        <v>46118.0</v>
      </c>
      <c r="B976" s="169">
        <v>3.0</v>
      </c>
      <c r="C976" s="18" t="s">
        <v>397</v>
      </c>
      <c r="D976" s="9">
        <v>350.0</v>
      </c>
      <c r="E976" s="9">
        <v>3375.0</v>
      </c>
      <c r="F976" s="2" t="s">
        <v>86</v>
      </c>
      <c r="G976" s="17">
        <f t="array" ref="G976">IFERROR(E976*INDEX(PRECIOS!$B$2:$E$44,MATCH(F976,PRECIOS!$B$2:$B$44,0),4),"")</f>
        <v>3982.5</v>
      </c>
      <c r="H976" s="9">
        <v>17.31</v>
      </c>
      <c r="I976" s="2">
        <f t="shared" si="26"/>
        <v>3.91</v>
      </c>
      <c r="J976" s="15">
        <f>IFERROR(LOOKUP(H976,Masterline!$A$2:$A$34,Masterline!$D$2:$D$34)-(H976-INT(H976))*LOOKUP(H976,Masterline!$A$2:$A$34,Masterline!$E$2:$E$34),"")</f>
        <v>3.61452</v>
      </c>
      <c r="K976" s="28">
        <f t="shared" si="23"/>
        <v>559397.2723</v>
      </c>
      <c r="L976" s="117">
        <f>iferror(E976/(VLOOKUP(C976,'SIEMB. CAMAGUI'!$B$2:$C$103,2,FALSE)*N976*I976/1000),"")</f>
        <v>1.467978496</v>
      </c>
      <c r="M976" s="118">
        <f>IFERROR(K976/VLOOKUP(C976,'SIEMB. CAMAGUI'!$B$2:$C$103,2,FALSE),"")</f>
        <v>0.5327593069</v>
      </c>
      <c r="N976" s="23">
        <v>0.56</v>
      </c>
      <c r="O976" s="71">
        <f>IFERROR(N976*VLOOKUP(C976,'SIEMB. CAMAGUI'!$B$2:$D$103,3,FALSE),"")</f>
        <v>84000</v>
      </c>
      <c r="P976" s="2">
        <v>4.5</v>
      </c>
      <c r="Q976" s="2">
        <f t="shared" si="21"/>
        <v>21.81</v>
      </c>
      <c r="R976" s="15">
        <f>IFERROR(LOOKUP(Q976,Masterline!$A$2:$A$34,Masterline!$D$2:$D$34)-(Q976-INT(Q976))*LOOKUP(Q976,Masterline!$A$2:$A$34,Masterline!$E$2:$E$34),"")</f>
        <v>3.27768</v>
      </c>
      <c r="S976" s="181">
        <f>IFERROR((Q976)*VLOOKUP(C976,'SIEMB. CAMAGUI'!$B$2:$C$103,2,FALSE)*(N976-0.002222*7)*((J976+R976)/2/100)/1000,"")</f>
        <v>429.6626987</v>
      </c>
      <c r="T976" s="173">
        <f t="shared" si="22"/>
        <v>19.91567466</v>
      </c>
      <c r="U976" s="71">
        <f t="shared" si="25"/>
        <v>9683.166783</v>
      </c>
    </row>
    <row r="977">
      <c r="A977" s="109">
        <v>46118.0</v>
      </c>
      <c r="B977" s="169">
        <v>4.0</v>
      </c>
      <c r="C977" s="18" t="s">
        <v>398</v>
      </c>
      <c r="D977" s="9">
        <v>180.0</v>
      </c>
      <c r="E977" s="9">
        <v>832.0</v>
      </c>
      <c r="F977" s="2" t="s">
        <v>84</v>
      </c>
      <c r="G977" s="17">
        <f t="array" ref="G977">IFERROR(E977*INDEX(PRECIOS!$B$2:$E$44,MATCH(F977,PRECIOS!$B$2:$B$44,0),4),"")</f>
        <v>1198.08</v>
      </c>
      <c r="H977" s="9">
        <v>2.0</v>
      </c>
      <c r="I977" s="2">
        <f t="shared" si="26"/>
        <v>1.5</v>
      </c>
      <c r="J977" s="15">
        <f>IFERROR(LOOKUP(H977,Masterline!$A$2:$A$34,Masterline!$D$2:$D$34)-(H977-INT(H977))*LOOKUP(H977,Masterline!$A$2:$A$34,Masterline!$E$2:$E$34),"")</f>
        <v>11.076</v>
      </c>
      <c r="K977" s="28">
        <f t="shared" si="23"/>
        <v>812567.714</v>
      </c>
      <c r="L977" s="117">
        <f>iferror(E977/(VLOOKUP(C977,'SIEMB. CAMAGUI'!$B$2:$C$103,2,FALSE)*N977*I977/1000),"")</f>
        <v>0.7500563444</v>
      </c>
      <c r="M977" s="118">
        <f>IFERROR(K977/VLOOKUP(C977,'SIEMB. CAMAGUI'!$B$2:$C$103,2,FALSE),"")</f>
        <v>0.9339858781</v>
      </c>
      <c r="N977" s="23">
        <v>0.85</v>
      </c>
      <c r="O977" s="71">
        <f>IFERROR(N977*VLOOKUP(C977,'SIEMB. CAMAGUI'!$B$2:$D$103,3,FALSE),"")</f>
        <v>154062.5</v>
      </c>
      <c r="P977" s="2">
        <v>2.75</v>
      </c>
      <c r="Q977" s="2">
        <f t="shared" si="21"/>
        <v>4.75</v>
      </c>
      <c r="R977" s="15">
        <f>IFERROR(LOOKUP(Q977,Masterline!$A$2:$A$34,Masterline!$D$2:$D$34)-(Q977-INT(Q977))*LOOKUP(Q977,Masterline!$A$2:$A$34,Masterline!$E$2:$E$34),"")</f>
        <v>7.746</v>
      </c>
      <c r="S977" s="181">
        <f>IFERROR((Q977)*VLOOKUP(C977,'SIEMB. CAMAGUI'!$B$2:$C$103,2,FALSE)*(N977-0.002222*7)*((J977+R977)/2/100)/1000,"")</f>
        <v>324.5240392</v>
      </c>
      <c r="T977" s="173">
        <f t="shared" si="22"/>
        <v>36.13100981</v>
      </c>
      <c r="U977" s="71">
        <f t="shared" si="25"/>
        <v>1625.135428</v>
      </c>
    </row>
    <row r="978">
      <c r="A978" s="109">
        <v>46118.0</v>
      </c>
      <c r="B978" s="169">
        <v>5.0</v>
      </c>
      <c r="C978" s="18" t="s">
        <v>400</v>
      </c>
      <c r="D978" s="9">
        <v>160.0</v>
      </c>
      <c r="E978" s="9">
        <v>720.0</v>
      </c>
      <c r="F978" s="2" t="s">
        <v>84</v>
      </c>
      <c r="G978" s="17">
        <f t="array" ref="G978">IFERROR(E978*INDEX(PRECIOS!$B$2:$E$44,MATCH(F978,PRECIOS!$B$2:$B$44,0),4),"")</f>
        <v>1036.8</v>
      </c>
      <c r="H978" s="9">
        <v>2.25</v>
      </c>
      <c r="I978" s="2">
        <f t="shared" si="26"/>
        <v>1.75</v>
      </c>
      <c r="J978" s="15">
        <f>IFERROR(LOOKUP(H978,Masterline!$A$2:$A$34,Masterline!$D$2:$D$34)-(H978-INT(H978))*LOOKUP(H978,Masterline!$A$2:$A$34,Masterline!$E$2:$E$34),"")</f>
        <v>10.716</v>
      </c>
      <c r="K978" s="28">
        <f t="shared" si="23"/>
        <v>663597.5281</v>
      </c>
      <c r="L978" s="117">
        <f>iferror(E978/(VLOOKUP(C978,'SIEMB. CAMAGUI'!$B$2:$C$103,2,FALSE)*N978*I978/1000),"")</f>
        <v>0.6286150824</v>
      </c>
      <c r="M978" s="118">
        <f>IFERROR(K978/VLOOKUP(C978,'SIEMB. CAMAGUI'!$B$2:$C$103,2,FALSE),"")</f>
        <v>0.8618149716</v>
      </c>
      <c r="N978" s="23">
        <v>0.85</v>
      </c>
      <c r="O978" s="71">
        <f>IFERROR(N978*VLOOKUP(C978,'SIEMB. CAMAGUI'!$B$2:$D$103,3,FALSE),"")</f>
        <v>155833.3333</v>
      </c>
      <c r="P978" s="2">
        <v>2.5</v>
      </c>
      <c r="Q978" s="2">
        <f t="shared" si="21"/>
        <v>4.75</v>
      </c>
      <c r="R978" s="15">
        <f>IFERROR(LOOKUP(Q978,Masterline!$A$2:$A$34,Masterline!$D$2:$D$34)-(Q978-INT(Q978))*LOOKUP(Q978,Masterline!$A$2:$A$34,Masterline!$E$2:$E$34),"")</f>
        <v>7.746</v>
      </c>
      <c r="S978" s="181">
        <f>IFERROR((Q978)*VLOOKUP(C978,'SIEMB. CAMAGUI'!$B$2:$C$103,2,FALSE)*(N978-0.002222*7)*((J978+R978)/2/100)/1000,"")</f>
        <v>281.7288503</v>
      </c>
      <c r="T978" s="173">
        <f t="shared" si="22"/>
        <v>30.43221257</v>
      </c>
      <c r="U978" s="71">
        <f t="shared" si="25"/>
        <v>1493.094438</v>
      </c>
    </row>
    <row r="979">
      <c r="A979" s="109">
        <v>46118.0</v>
      </c>
      <c r="B979" s="169">
        <v>6.0</v>
      </c>
      <c r="C979" s="18" t="s">
        <v>401</v>
      </c>
      <c r="D979" s="9">
        <v>237.5</v>
      </c>
      <c r="E979" s="9">
        <v>1062.5</v>
      </c>
      <c r="F979" s="2" t="s">
        <v>84</v>
      </c>
      <c r="G979" s="17">
        <f t="array" ref="G979">IFERROR(E979*INDEX(PRECIOS!$B$2:$E$44,MATCH(F979,PRECIOS!$B$2:$B$44,0),4),"")</f>
        <v>1530</v>
      </c>
      <c r="H979" s="9">
        <v>2.34</v>
      </c>
      <c r="I979" s="2">
        <f t="shared" si="26"/>
        <v>1.84</v>
      </c>
      <c r="J979" s="15">
        <f>IFERROR(LOOKUP(H979,Masterline!$A$2:$A$34,Masterline!$D$2:$D$34)-(H979-INT(H979))*LOOKUP(H979,Masterline!$A$2:$A$34,Masterline!$E$2:$E$34),"")</f>
        <v>10.5864</v>
      </c>
      <c r="K979" s="28">
        <f t="shared" si="23"/>
        <v>958736.9313</v>
      </c>
      <c r="L979" s="117">
        <f>iferror(E979/(VLOOKUP(C979,'SIEMB. CAMAGUI'!$B$2:$C$103,2,FALSE)*N979*I979/1000),"")</f>
        <v>0.5907372401</v>
      </c>
      <c r="M979" s="118">
        <f>IFERROR(K979/VLOOKUP(C979,'SIEMB. CAMAGUI'!$B$2:$C$103,2,FALSE),"")</f>
        <v>0.8336842881</v>
      </c>
      <c r="N979" s="23">
        <v>0.85</v>
      </c>
      <c r="O979" s="71">
        <f>IFERROR(N979*VLOOKUP(C979,'SIEMB. CAMAGUI'!$B$2:$D$103,3,FALSE),"")</f>
        <v>111714.2857</v>
      </c>
      <c r="P979" s="2">
        <v>2.5</v>
      </c>
      <c r="Q979" s="2">
        <f t="shared" si="21"/>
        <v>4.84</v>
      </c>
      <c r="R979" s="15">
        <f>IFERROR(LOOKUP(Q979,Masterline!$A$2:$A$34,Masterline!$D$2:$D$34)-(Q979-INT(Q979))*LOOKUP(Q979,Masterline!$A$2:$A$34,Masterline!$E$2:$E$34),"")</f>
        <v>7.65312</v>
      </c>
      <c r="S979" s="181">
        <f>IFERROR((Q979)*VLOOKUP(C979,'SIEMB. CAMAGUI'!$B$2:$C$103,2,FALSE)*(N979-0.002222*7)*((J979+R979)/2/100)/1000,"")</f>
        <v>423.5696641</v>
      </c>
      <c r="T979" s="173">
        <f t="shared" si="22"/>
        <v>46.51741602</v>
      </c>
      <c r="U979" s="71">
        <f t="shared" si="25"/>
        <v>2243.444419</v>
      </c>
    </row>
    <row r="980">
      <c r="A980" s="109">
        <v>46125.0</v>
      </c>
      <c r="B980" s="169">
        <v>1.0</v>
      </c>
      <c r="C980" s="18" t="s">
        <v>394</v>
      </c>
      <c r="D980" s="9">
        <v>500.0</v>
      </c>
      <c r="E980" s="9">
        <v>3000.0</v>
      </c>
      <c r="F980" s="2" t="s">
        <v>96</v>
      </c>
      <c r="G980" s="17">
        <f t="array" ref="G980">IFERROR(E980*INDEX(PRECIOS!$B$2:$E$44,MATCH(F980,PRECIOS!$B$2:$B$44,0),4),"")</f>
        <v>3070.8</v>
      </c>
      <c r="H980" s="9">
        <v>22.23</v>
      </c>
      <c r="I980" s="2">
        <f t="shared" si="26"/>
        <v>3.23</v>
      </c>
      <c r="J980" s="15">
        <f>IFERROR(LOOKUP(H980,Masterline!$A$2:$A$34,Masterline!$D$2:$D$34)-(H980-INT(H980))*LOOKUP(H980,Masterline!$A$2:$A$34,Masterline!$E$2:$E$34),"")</f>
        <v>3.23268</v>
      </c>
      <c r="K980" s="28">
        <f t="shared" si="23"/>
        <v>695773.4064</v>
      </c>
      <c r="L980" s="117">
        <f>iferror(E980/(VLOOKUP(C980,'SIEMB. CAMAGUI'!$B$2:$C$103,2,FALSE)*N980*I980/1000),"")</f>
        <v>1.407261469</v>
      </c>
      <c r="M980" s="118">
        <f>IFERROR(K980/VLOOKUP(C980,'SIEMB. CAMAGUI'!$B$2:$C$103,2,FALSE),"")</f>
        <v>0.579811172</v>
      </c>
      <c r="N980" s="23">
        <v>0.55</v>
      </c>
      <c r="O980" s="71">
        <f>IFERROR(N980*VLOOKUP(C980,'SIEMB. CAMAGUI'!$B$2:$D$103,3,FALSE),"")</f>
        <v>80586.08059</v>
      </c>
      <c r="P980" s="2">
        <v>4.0</v>
      </c>
      <c r="Q980" s="2">
        <f t="shared" si="21"/>
        <v>26.23</v>
      </c>
      <c r="R980" s="15">
        <f>IFERROR(LOOKUP(Q980,Masterline!$A$2:$A$34,Masterline!$D$2:$D$34)-(Q980-INT(Q980))*LOOKUP(Q980,Masterline!$A$2:$A$34,Masterline!$E$2:$E$34),"")</f>
        <v>3.04992</v>
      </c>
      <c r="S980" s="181">
        <f>IFERROR((Q980)*VLOOKUP(C980,'SIEMB. CAMAGUI'!$B$2:$C$103,2,FALSE)*(N980-0.002222*7)*((J980+R980)/2/100)/1000,"")</f>
        <v>528.436469</v>
      </c>
      <c r="T980" s="173">
        <f t="shared" si="22"/>
        <v>7.109117246</v>
      </c>
      <c r="U980" s="71">
        <f t="shared" si="25"/>
        <v>15467.04283</v>
      </c>
    </row>
    <row r="981">
      <c r="A981" s="109">
        <v>46125.0</v>
      </c>
      <c r="B981" s="169">
        <v>2.0</v>
      </c>
      <c r="C981" s="18" t="s">
        <v>396</v>
      </c>
      <c r="D981" s="9">
        <v>375.0</v>
      </c>
      <c r="E981" s="9">
        <v>2525.0</v>
      </c>
      <c r="F981" s="2" t="s">
        <v>96</v>
      </c>
      <c r="G981" s="17">
        <f t="array" ref="G981">IFERROR(E981*INDEX(PRECIOS!$B$2:$E$44,MATCH(F981,PRECIOS!$B$2:$B$44,0),4),"")</f>
        <v>2584.59</v>
      </c>
      <c r="H981" s="9">
        <v>21.34</v>
      </c>
      <c r="I981" s="2">
        <f t="shared" si="26"/>
        <v>2.34</v>
      </c>
      <c r="J981" s="15">
        <f>IFERROR(LOOKUP(H981,Masterline!$A$2:$A$34,Masterline!$D$2:$D$34)-(H981-INT(H981))*LOOKUP(H981,Masterline!$A$2:$A$34,Masterline!$E$2:$E$34),"")</f>
        <v>3.31152</v>
      </c>
      <c r="K981" s="28">
        <f t="shared" si="23"/>
        <v>530651.5906</v>
      </c>
      <c r="L981" s="117">
        <f>iferror(E981/(VLOOKUP(C981,'SIEMB. CAMAGUI'!$B$2:$C$103,2,FALSE)*N981*I981/1000),"")</f>
        <v>2.248041311</v>
      </c>
      <c r="M981" s="118">
        <f>IFERROR(K981/VLOOKUP(C981,'SIEMB. CAMAGUI'!$B$2:$C$103,2,FALSE),"")</f>
        <v>0.6633144882</v>
      </c>
      <c r="N981" s="23">
        <v>0.6</v>
      </c>
      <c r="O981" s="71">
        <f>IFERROR(N981*VLOOKUP(C981,'SIEMB. CAMAGUI'!$B$2:$D$103,3,FALSE),"")</f>
        <v>80000</v>
      </c>
      <c r="P981" s="2">
        <v>4.0</v>
      </c>
      <c r="Q981" s="2">
        <f t="shared" si="21"/>
        <v>25.34</v>
      </c>
      <c r="R981" s="15">
        <f>IFERROR(LOOKUP(Q981,Masterline!$A$2:$A$34,Masterline!$D$2:$D$34)-(Q981-INT(Q981))*LOOKUP(Q981,Masterline!$A$2:$A$34,Masterline!$E$2:$E$34),"")</f>
        <v>3.15528</v>
      </c>
      <c r="S981" s="181">
        <f>IFERROR((Q981)*VLOOKUP(C981,'SIEMB. CAMAGUI'!$B$2:$C$103,2,FALSE)*(N981-0.002222*7)*((J981+R981)/2/100)/1000,"")</f>
        <v>383.089653</v>
      </c>
      <c r="T981" s="173">
        <f t="shared" si="22"/>
        <v>2.022413254</v>
      </c>
      <c r="U981" s="71">
        <f t="shared" si="25"/>
        <v>11324.10494</v>
      </c>
    </row>
    <row r="982">
      <c r="A982" s="109">
        <v>46125.0</v>
      </c>
      <c r="B982" s="169">
        <v>3.0</v>
      </c>
      <c r="C982" s="18" t="s">
        <v>397</v>
      </c>
      <c r="D982" s="9">
        <v>450.0</v>
      </c>
      <c r="E982" s="9">
        <v>2775.0</v>
      </c>
      <c r="F982" s="2" t="s">
        <v>96</v>
      </c>
      <c r="G982" s="17">
        <f t="array" ref="G982">IFERROR(E982*INDEX(PRECIOS!$B$2:$E$44,MATCH(F982,PRECIOS!$B$2:$B$44,0),4),"")</f>
        <v>2840.49</v>
      </c>
      <c r="H982" s="9">
        <v>22.48</v>
      </c>
      <c r="I982" s="2">
        <f t="shared" si="26"/>
        <v>5.17</v>
      </c>
      <c r="J982" s="15">
        <f>IFERROR(LOOKUP(H982,Masterline!$A$2:$A$34,Masterline!$D$2:$D$34)-(H982-INT(H982))*LOOKUP(H982,Masterline!$A$2:$A$34,Masterline!$E$2:$E$34),"")</f>
        <v>3.21168</v>
      </c>
      <c r="K982" s="28">
        <f t="shared" si="23"/>
        <v>623281.0739</v>
      </c>
      <c r="L982" s="117">
        <f>iferror(E982/(VLOOKUP(C982,'SIEMB. CAMAGUI'!$B$2:$C$103,2,FALSE)*N982*I982/1000),"")</f>
        <v>0.9128409584</v>
      </c>
      <c r="M982" s="118">
        <f>IFERROR(K982/VLOOKUP(C982,'SIEMB. CAMAGUI'!$B$2:$C$103,2,FALSE),"")</f>
        <v>0.5936010228</v>
      </c>
      <c r="N982" s="23">
        <v>0.56</v>
      </c>
      <c r="O982" s="71">
        <f>IFERROR(N982*VLOOKUP(C982,'SIEMB. CAMAGUI'!$B$2:$D$103,3,FALSE),"")</f>
        <v>84000</v>
      </c>
      <c r="P982" s="2">
        <v>4.0</v>
      </c>
      <c r="Q982" s="2">
        <f t="shared" si="21"/>
        <v>26.48</v>
      </c>
      <c r="R982" s="15">
        <f>IFERROR(LOOKUP(Q982,Masterline!$A$2:$A$34,Masterline!$D$2:$D$34)-(Q982-INT(Q982))*LOOKUP(Q982,Masterline!$A$2:$A$34,Masterline!$E$2:$E$34),"")</f>
        <v>3.02592</v>
      </c>
      <c r="S982" s="181">
        <f>IFERROR((Q982)*VLOOKUP(C982,'SIEMB. CAMAGUI'!$B$2:$C$103,2,FALSE)*(N982-0.002222*7)*((J982+R982)/2/100)/1000,"")</f>
        <v>472.1169761</v>
      </c>
      <c r="T982" s="173">
        <f t="shared" si="22"/>
        <v>5.529244025</v>
      </c>
      <c r="U982" s="71">
        <f t="shared" si="25"/>
        <v>14011.35854</v>
      </c>
    </row>
    <row r="983">
      <c r="A983" s="109">
        <v>46125.0</v>
      </c>
      <c r="B983" s="169">
        <v>4.0</v>
      </c>
      <c r="C983" s="18" t="s">
        <v>398</v>
      </c>
      <c r="D983" s="9">
        <v>325.0</v>
      </c>
      <c r="E983" s="9">
        <v>2000.0</v>
      </c>
      <c r="F983" s="9" t="s">
        <v>137</v>
      </c>
      <c r="G983" s="17">
        <f t="array" ref="G983">IFERROR(E983*INDEX(PRECIOS!$B$2:$E$44,MATCH(F983,PRECIOS!$B$2:$B$44,0),4),"")</f>
        <v>2835.2</v>
      </c>
      <c r="H983" s="9">
        <v>4.72</v>
      </c>
      <c r="I983" s="2">
        <f t="shared" si="26"/>
        <v>2.72</v>
      </c>
      <c r="J983" s="15">
        <f>IFERROR(LOOKUP(H983,Masterline!$A$2:$A$34,Masterline!$D$2:$D$34)-(H983-INT(H983))*LOOKUP(H983,Masterline!$A$2:$A$34,Masterline!$E$2:$E$34),"")</f>
        <v>7.77696</v>
      </c>
      <c r="K983" s="28">
        <f t="shared" si="23"/>
        <v>885383.6487</v>
      </c>
      <c r="L983" s="117">
        <f>iferror(E983/(VLOOKUP(C983,'SIEMB. CAMAGUI'!$B$2:$C$103,2,FALSE)*N983*I983/1000),"")</f>
        <v>0.971454773</v>
      </c>
      <c r="M983" s="118">
        <f>IFERROR(K983/VLOOKUP(C983,'SIEMB. CAMAGUI'!$B$2:$C$103,2,FALSE),"")</f>
        <v>1.017682355</v>
      </c>
      <c r="N983" s="23">
        <v>0.87</v>
      </c>
      <c r="O983" s="71">
        <f>IFERROR(N983*VLOOKUP(C983,'SIEMB. CAMAGUI'!$B$2:$D$103,3,FALSE),"")</f>
        <v>157687.5</v>
      </c>
      <c r="P983" s="2">
        <v>3.0</v>
      </c>
      <c r="Q983" s="2">
        <f t="shared" si="21"/>
        <v>7.72</v>
      </c>
      <c r="R983" s="15">
        <f>IFERROR(LOOKUP(Q983,Masterline!$A$2:$A$34,Masterline!$D$2:$D$34)-(Q983-INT(Q983))*LOOKUP(Q983,Masterline!$A$2:$A$34,Masterline!$E$2:$E$34),"")</f>
        <v>5.89872</v>
      </c>
      <c r="S983" s="181">
        <f>IFERROR((Q983)*VLOOKUP(C983,'SIEMB. CAMAGUI'!$B$2:$C$103,2,FALSE)*(N983-0.002222*7)*((J983+R983)/2/100)/1000,"")</f>
        <v>392.4100381</v>
      </c>
      <c r="T983" s="173">
        <f t="shared" si="22"/>
        <v>16.85250953</v>
      </c>
      <c r="U983" s="71">
        <f t="shared" si="25"/>
        <v>4179.010822</v>
      </c>
    </row>
    <row r="984">
      <c r="A984" s="109">
        <v>46125.0</v>
      </c>
      <c r="B984" s="169">
        <v>5.0</v>
      </c>
      <c r="C984" s="18" t="s">
        <v>400</v>
      </c>
      <c r="D984" s="9">
        <v>285.0</v>
      </c>
      <c r="E984" s="9">
        <v>1720.0</v>
      </c>
      <c r="F984" s="9" t="s">
        <v>137</v>
      </c>
      <c r="G984" s="17">
        <f t="array" ref="G984">IFERROR(E984*INDEX(PRECIOS!$B$2:$E$44,MATCH(F984,PRECIOS!$B$2:$B$44,0),4),"")</f>
        <v>2438.272</v>
      </c>
      <c r="H984" s="9">
        <v>5.07</v>
      </c>
      <c r="I984" s="2">
        <f t="shared" si="26"/>
        <v>2.82</v>
      </c>
      <c r="J984" s="15">
        <f>IFERROR(LOOKUP(H984,Masterline!$A$2:$A$34,Masterline!$D$2:$D$34)-(H984-INT(H984))*LOOKUP(H984,Masterline!$A$2:$A$34,Masterline!$E$2:$E$34),"")</f>
        <v>7.43568</v>
      </c>
      <c r="K984" s="28">
        <f t="shared" si="23"/>
        <v>755990.276</v>
      </c>
      <c r="L984" s="117">
        <f>iferror(E984/(VLOOKUP(C984,'SIEMB. CAMAGUI'!$B$2:$C$103,2,FALSE)*N984*I984/1000),"")</f>
        <v>0.9104777997</v>
      </c>
      <c r="M984" s="118">
        <f>IFERROR(K984/VLOOKUP(C984,'SIEMB. CAMAGUI'!$B$2:$C$103,2,FALSE),"")</f>
        <v>0.9818055532</v>
      </c>
      <c r="N984" s="23">
        <v>0.87</v>
      </c>
      <c r="O984" s="71">
        <f>IFERROR(N984*VLOOKUP(C984,'SIEMB. CAMAGUI'!$B$2:$D$103,3,FALSE),"")</f>
        <v>159500</v>
      </c>
      <c r="P984" s="2">
        <v>3.0</v>
      </c>
      <c r="Q984" s="2">
        <f t="shared" si="21"/>
        <v>8.07</v>
      </c>
      <c r="R984" s="15">
        <f>IFERROR(LOOKUP(Q984,Masterline!$A$2:$A$34,Masterline!$D$2:$D$34)-(Q984-INT(Q984))*LOOKUP(Q984,Masterline!$A$2:$A$34,Masterline!$E$2:$E$34),"")</f>
        <v>5.58384</v>
      </c>
      <c r="S984" s="181">
        <f>IFERROR((Q984)*VLOOKUP(C984,'SIEMB. CAMAGUI'!$B$2:$C$103,2,FALSE)*(N984-0.002222*7)*((J984+R984)/2/100)/1000,"")</f>
        <v>345.6319315</v>
      </c>
      <c r="T984" s="173">
        <f t="shared" si="22"/>
        <v>15.15798288</v>
      </c>
      <c r="U984" s="71">
        <f t="shared" si="25"/>
        <v>3832.870699</v>
      </c>
    </row>
    <row r="985">
      <c r="A985" s="109">
        <v>46125.0</v>
      </c>
      <c r="B985" s="169">
        <v>6.0</v>
      </c>
      <c r="C985" s="18" t="s">
        <v>401</v>
      </c>
      <c r="D985" s="9">
        <v>387.5</v>
      </c>
      <c r="E985" s="9">
        <v>2411.5</v>
      </c>
      <c r="F985" s="9" t="s">
        <v>137</v>
      </c>
      <c r="G985" s="17">
        <f t="array" ref="G985">IFERROR(E985*INDEX(PRECIOS!$B$2:$E$44,MATCH(F985,PRECIOS!$B$2:$B$44,0),4),"")</f>
        <v>3418.5424</v>
      </c>
      <c r="H985" s="9">
        <v>5.3</v>
      </c>
      <c r="I985" s="2">
        <f t="shared" si="26"/>
        <v>2.96</v>
      </c>
      <c r="J985" s="15">
        <f>IFERROR(LOOKUP(H985,Masterline!$A$2:$A$34,Masterline!$D$2:$D$34)-(H985-INT(H985))*LOOKUP(H985,Masterline!$A$2:$A$34,Masterline!$E$2:$E$34),"")</f>
        <v>7.3032</v>
      </c>
      <c r="K985" s="28">
        <f t="shared" si="23"/>
        <v>1001111.945</v>
      </c>
      <c r="L985" s="117">
        <f>iferror(E985/(VLOOKUP(C985,'SIEMB. CAMAGUI'!$B$2:$C$103,2,FALSE)*N985*I985/1000),"")</f>
        <v>0.8639405577</v>
      </c>
      <c r="M985" s="118">
        <f>IFERROR(K985/VLOOKUP(C985,'SIEMB. CAMAGUI'!$B$2:$C$103,2,FALSE),"")</f>
        <v>0.8705321258</v>
      </c>
      <c r="N985" s="23">
        <v>0.82</v>
      </c>
      <c r="O985" s="71">
        <f>IFERROR(N985*VLOOKUP(C985,'SIEMB. CAMAGUI'!$B$2:$D$103,3,FALSE),"")</f>
        <v>107771.4286</v>
      </c>
      <c r="P985" s="2">
        <v>3.0</v>
      </c>
      <c r="Q985" s="2">
        <f t="shared" si="21"/>
        <v>8.3</v>
      </c>
      <c r="R985" s="15">
        <f>IFERROR(LOOKUP(Q985,Masterline!$A$2:$A$34,Masterline!$D$2:$D$34)-(Q985-INT(Q985))*LOOKUP(Q985,Masterline!$A$2:$A$34,Masterline!$E$2:$E$34),"")</f>
        <v>5.5176</v>
      </c>
      <c r="S985" s="181">
        <f>IFERROR((Q985)*VLOOKUP(C985,'SIEMB. CAMAGUI'!$B$2:$C$103,2,FALSE)*(N985-0.002222*7)*((J985+R985)/2/100)/1000,"")</f>
        <v>492.2185299</v>
      </c>
      <c r="T985" s="173">
        <f t="shared" si="22"/>
        <v>26.17963248</v>
      </c>
      <c r="U985" s="71">
        <f t="shared" si="25"/>
        <v>5305.893307</v>
      </c>
    </row>
    <row r="986">
      <c r="A986" s="109">
        <v>46132.0</v>
      </c>
      <c r="B986" s="169">
        <v>1.0</v>
      </c>
      <c r="C986" s="18" t="s">
        <v>394</v>
      </c>
      <c r="D986" s="9">
        <v>525.0</v>
      </c>
      <c r="E986" s="9">
        <v>3675.0</v>
      </c>
      <c r="F986" s="2" t="s">
        <v>96</v>
      </c>
      <c r="G986" s="17">
        <f t="array" ref="G986">IFERROR(E986*INDEX(PRECIOS!$B$2:$E$44,MATCH(F986,PRECIOS!$B$2:$B$44,0),4),"")</f>
        <v>3761.73</v>
      </c>
      <c r="H986" s="9">
        <v>26.73</v>
      </c>
      <c r="I986" s="2">
        <f t="shared" si="26"/>
        <v>4.5</v>
      </c>
      <c r="J986" s="15">
        <f>IFERROR(LOOKUP(H986,Masterline!$A$2:$A$34,Masterline!$D$2:$D$34)-(H986-INT(H986))*LOOKUP(H986,Masterline!$A$2:$A$34,Masterline!$E$2:$E$34),"")</f>
        <v>3.00192</v>
      </c>
      <c r="K986" s="28">
        <f t="shared" si="23"/>
        <v>654276.3623</v>
      </c>
      <c r="L986" s="117">
        <f>iferror(E986/(VLOOKUP(C986,'SIEMB. CAMAGUI'!$B$2:$C$103,2,FALSE)*N986*I986/1000),"")</f>
        <v>1.237373737</v>
      </c>
      <c r="M986" s="118">
        <f>IFERROR(K986/VLOOKUP(C986,'SIEMB. CAMAGUI'!$B$2:$C$103,2,FALSE),"")</f>
        <v>0.5452303019</v>
      </c>
      <c r="N986" s="23">
        <v>0.55</v>
      </c>
      <c r="O986" s="71">
        <f>IFERROR(N986*VLOOKUP(C986,'SIEMB. CAMAGUI'!$B$2:$D$103,3,FALSE),"")</f>
        <v>80586.08059</v>
      </c>
      <c r="P986" s="2">
        <v>3.5</v>
      </c>
      <c r="Q986" s="2">
        <f t="shared" si="21"/>
        <v>30.23</v>
      </c>
      <c r="R986" s="15">
        <f>IFERROR(LOOKUP(Q986,Masterline!$A$2:$A$34,Masterline!$D$2:$D$34)-(Q986-INT(Q986))*LOOKUP(Q986,Masterline!$A$2:$A$34,Masterline!$E$2:$E$34),"")</f>
        <v>2.6142</v>
      </c>
      <c r="S986" s="181">
        <f>IFERROR((Q986)*VLOOKUP(C986,'SIEMB. CAMAGUI'!$B$2:$C$103,2,FALSE)*(N986-0.002222*7)*((J986+R986)/2/100)/1000,"")</f>
        <v>544.4144043</v>
      </c>
      <c r="T986" s="173">
        <f t="shared" si="22"/>
        <v>4.853601068</v>
      </c>
      <c r="U986" s="71">
        <f t="shared" si="25"/>
        <v>17488.80716</v>
      </c>
    </row>
    <row r="987">
      <c r="A987" s="109">
        <v>46132.0</v>
      </c>
      <c r="B987" s="169">
        <v>2.0</v>
      </c>
      <c r="C987" s="18" t="s">
        <v>396</v>
      </c>
      <c r="D987" s="9">
        <v>400.0</v>
      </c>
      <c r="E987" s="9">
        <v>2800.0</v>
      </c>
      <c r="F987" s="2" t="s">
        <v>96</v>
      </c>
      <c r="G987" s="17">
        <f t="array" ref="G987">IFERROR(E987*INDEX(PRECIOS!$B$2:$E$44,MATCH(F987,PRECIOS!$B$2:$B$44,0),4),"")</f>
        <v>2866.08</v>
      </c>
      <c r="H987" s="9">
        <v>27.77</v>
      </c>
      <c r="I987" s="2">
        <f t="shared" si="26"/>
        <v>6.43</v>
      </c>
      <c r="J987" s="15">
        <f>IFERROR(LOOKUP(H987,Masterline!$A$2:$A$34,Masterline!$D$2:$D$34)-(H987-INT(H987))*LOOKUP(H987,Masterline!$A$2:$A$34,Masterline!$E$2:$E$34),"")</f>
        <v>2.90856</v>
      </c>
      <c r="K987" s="28">
        <f t="shared" si="23"/>
        <v>495229.0181</v>
      </c>
      <c r="L987" s="117">
        <f>iferror(E987/(VLOOKUP(C987,'SIEMB. CAMAGUI'!$B$2:$C$103,2,FALSE)*N987*I987/1000),"")</f>
        <v>0.9072058061</v>
      </c>
      <c r="M987" s="118">
        <f>IFERROR(K987/VLOOKUP(C987,'SIEMB. CAMAGUI'!$B$2:$C$103,2,FALSE),"")</f>
        <v>0.6190362726</v>
      </c>
      <c r="N987" s="23">
        <v>0.6</v>
      </c>
      <c r="O987" s="71">
        <f>IFERROR(N987*VLOOKUP(C987,'SIEMB. CAMAGUI'!$B$2:$D$103,3,FALSE),"")</f>
        <v>80000</v>
      </c>
      <c r="P987" s="2">
        <v>3.5</v>
      </c>
      <c r="Q987" s="2">
        <f t="shared" si="21"/>
        <v>31.27</v>
      </c>
      <c r="R987" s="15">
        <f>IFERROR(LOOKUP(Q987,Masterline!$A$2:$A$34,Masterline!$D$2:$D$34)-(Q987-INT(Q987))*LOOKUP(Q987,Masterline!$A$2:$A$34,Masterline!$E$2:$E$34),"")</f>
        <v>2.6118</v>
      </c>
      <c r="S987" s="181">
        <f>IFERROR((Q987)*VLOOKUP(C987,'SIEMB. CAMAGUI'!$B$2:$C$103,2,FALSE)*(N987-0.002222*7)*((J987+R987)/2/100)/1000,"")</f>
        <v>403.5521483</v>
      </c>
      <c r="T987" s="173">
        <f t="shared" si="22"/>
        <v>0.8880370639</v>
      </c>
      <c r="U987" s="71">
        <f t="shared" si="25"/>
        <v>13752.50983</v>
      </c>
    </row>
    <row r="988">
      <c r="A988" s="109">
        <v>46132.0</v>
      </c>
      <c r="B988" s="169">
        <v>3.0</v>
      </c>
      <c r="C988" s="18" t="s">
        <v>397</v>
      </c>
      <c r="D988" s="9">
        <v>475.0</v>
      </c>
      <c r="E988" s="9">
        <v>3325.0</v>
      </c>
      <c r="F988" s="2" t="s">
        <v>96</v>
      </c>
      <c r="G988" s="17">
        <f t="array" ref="G988">IFERROR(E988*INDEX(PRECIOS!$B$2:$E$44,MATCH(F988,PRECIOS!$B$2:$B$44,0),4),"")</f>
        <v>3403.47</v>
      </c>
      <c r="H988" s="9">
        <v>26.28</v>
      </c>
      <c r="I988" s="2">
        <f t="shared" si="26"/>
        <v>3.8</v>
      </c>
      <c r="J988" s="15">
        <f>IFERROR(LOOKUP(H988,Masterline!$A$2:$A$34,Masterline!$D$2:$D$34)-(H988-INT(H988))*LOOKUP(H988,Masterline!$A$2:$A$34,Masterline!$E$2:$E$34),"")</f>
        <v>3.04512</v>
      </c>
      <c r="K988" s="28">
        <f t="shared" si="23"/>
        <v>593558.9215</v>
      </c>
      <c r="L988" s="117">
        <f>iferror(E988/(VLOOKUP(C988,'SIEMB. CAMAGUI'!$B$2:$C$103,2,FALSE)*N988*I988/1000),"")</f>
        <v>1.488095238</v>
      </c>
      <c r="M988" s="118">
        <f>IFERROR(K988/VLOOKUP(C988,'SIEMB. CAMAGUI'!$B$2:$C$103,2,FALSE),"")</f>
        <v>0.565294211</v>
      </c>
      <c r="N988" s="23">
        <v>0.56</v>
      </c>
      <c r="O988" s="71">
        <f>IFERROR(N988*VLOOKUP(C988,'SIEMB. CAMAGUI'!$B$2:$D$103,3,FALSE),"")</f>
        <v>84000</v>
      </c>
      <c r="P988" s="2">
        <v>3.5</v>
      </c>
      <c r="Q988" s="2">
        <f t="shared" si="21"/>
        <v>29.78</v>
      </c>
      <c r="R988" s="15">
        <f>IFERROR(LOOKUP(Q988,Masterline!$A$2:$A$34,Masterline!$D$2:$D$34)-(Q988-INT(Q988))*LOOKUP(Q988,Masterline!$A$2:$A$34,Masterline!$E$2:$E$34),"")</f>
        <v>2.66904</v>
      </c>
      <c r="S988" s="181">
        <f>IFERROR((Q988)*VLOOKUP(C988,'SIEMB. CAMAGUI'!$B$2:$C$103,2,FALSE)*(N988-0.002222*7)*((J988+R988)/2/100)/1000,"")</f>
        <v>486.3973554</v>
      </c>
      <c r="T988" s="173">
        <f t="shared" si="22"/>
        <v>2.849338856</v>
      </c>
      <c r="U988" s="71">
        <f t="shared" si="25"/>
        <v>15598.72846</v>
      </c>
    </row>
    <row r="989">
      <c r="A989" s="109">
        <v>46132.0</v>
      </c>
      <c r="B989" s="169">
        <v>4.0</v>
      </c>
      <c r="C989" s="18" t="s">
        <v>398</v>
      </c>
      <c r="D989" s="9">
        <v>425.0</v>
      </c>
      <c r="E989" s="9">
        <v>2750.0</v>
      </c>
      <c r="F989" s="2" t="s">
        <v>96</v>
      </c>
      <c r="G989" s="17">
        <f t="array" ref="G989">IFERROR(E989*INDEX(PRECIOS!$B$2:$E$44,MATCH(F989,PRECIOS!$B$2:$B$44,0),4),"")</f>
        <v>2814.9</v>
      </c>
      <c r="H989" s="9">
        <v>7.52</v>
      </c>
      <c r="I989" s="2">
        <f t="shared" si="26"/>
        <v>2.8</v>
      </c>
      <c r="J989" s="15">
        <f>IFERROR(LOOKUP(H989,Masterline!$A$2:$A$34,Masterline!$D$2:$D$34)-(H989-INT(H989))*LOOKUP(H989,Masterline!$A$2:$A$34,Masterline!$E$2:$E$34),"")</f>
        <v>6.02352</v>
      </c>
      <c r="K989" s="28">
        <f t="shared" si="23"/>
        <v>938254.6658</v>
      </c>
      <c r="L989" s="117">
        <f>iferror(E989/(VLOOKUP(C989,'SIEMB. CAMAGUI'!$B$2:$C$103,2,FALSE)*N989*I989/1000),"")</f>
        <v>1.282840722</v>
      </c>
      <c r="M989" s="118">
        <f>IFERROR(K989/VLOOKUP(C989,'SIEMB. CAMAGUI'!$B$2:$C$103,2,FALSE),"")</f>
        <v>1.078453639</v>
      </c>
      <c r="N989" s="23">
        <v>0.88</v>
      </c>
      <c r="O989" s="71">
        <f>IFERROR(N989*VLOOKUP(C989,'SIEMB. CAMAGUI'!$B$2:$D$103,3,FALSE),"")</f>
        <v>159500</v>
      </c>
      <c r="P989" s="2">
        <v>3.2</v>
      </c>
      <c r="Q989" s="2">
        <f t="shared" si="21"/>
        <v>10.72</v>
      </c>
      <c r="R989" s="15">
        <f>IFERROR(LOOKUP(Q989,Masterline!$A$2:$A$34,Masterline!$D$2:$D$34)-(Q989-INT(Q989))*LOOKUP(Q989,Masterline!$A$2:$A$34,Masterline!$E$2:$E$34),"")</f>
        <v>4.68048</v>
      </c>
      <c r="S989" s="181">
        <f>IFERROR((Q989)*VLOOKUP(C989,'SIEMB. CAMAGUI'!$B$2:$C$103,2,FALSE)*(N989-0.002222*7)*((J989+R989)/2/100)/1000,"")</f>
        <v>431.4872942</v>
      </c>
      <c r="T989" s="173">
        <f t="shared" si="22"/>
        <v>1.621823553</v>
      </c>
      <c r="U989" s="71">
        <f t="shared" si="25"/>
        <v>7055.675087</v>
      </c>
    </row>
    <row r="990">
      <c r="A990" s="109">
        <v>46132.0</v>
      </c>
      <c r="B990" s="169">
        <v>5.0</v>
      </c>
      <c r="C990" s="18" t="s">
        <v>400</v>
      </c>
      <c r="D990" s="9">
        <v>400.0</v>
      </c>
      <c r="E990" s="9">
        <v>2545.0</v>
      </c>
      <c r="F990" s="2" t="s">
        <v>96</v>
      </c>
      <c r="G990" s="17">
        <f t="array" ref="G990">IFERROR(E990*INDEX(PRECIOS!$B$2:$E$44,MATCH(F990,PRECIOS!$B$2:$B$44,0),4),"")</f>
        <v>2605.062</v>
      </c>
      <c r="H990" s="9">
        <v>8.22</v>
      </c>
      <c r="I990" s="2">
        <f t="shared" si="26"/>
        <v>3.15</v>
      </c>
      <c r="J990" s="15">
        <f>IFERROR(LOOKUP(H990,Masterline!$A$2:$A$34,Masterline!$D$2:$D$34)-(H990-INT(H990))*LOOKUP(H990,Masterline!$A$2:$A$34,Masterline!$E$2:$E$34),"")</f>
        <v>5.54064</v>
      </c>
      <c r="K990" s="28">
        <f t="shared" si="23"/>
        <v>878270.3891</v>
      </c>
      <c r="L990" s="117">
        <f>iferror(E990/(VLOOKUP(C990,'SIEMB. CAMAGUI'!$B$2:$C$103,2,FALSE)*N990*I990/1000),"")</f>
        <v>1.206055393</v>
      </c>
      <c r="M990" s="118">
        <f>IFERROR(K990/VLOOKUP(C990,'SIEMB. CAMAGUI'!$B$2:$C$103,2,FALSE),"")</f>
        <v>1.140610895</v>
      </c>
      <c r="N990" s="23">
        <v>0.87</v>
      </c>
      <c r="O990" s="71">
        <f>IFERROR(N990*VLOOKUP(C990,'SIEMB. CAMAGUI'!$B$2:$D$103,3,FALSE),"")</f>
        <v>159500</v>
      </c>
      <c r="P990" s="2">
        <v>3.0</v>
      </c>
      <c r="Q990" s="2">
        <f t="shared" si="21"/>
        <v>11.22</v>
      </c>
      <c r="R990" s="15">
        <f>IFERROR(LOOKUP(Q990,Masterline!$A$2:$A$34,Masterline!$D$2:$D$34)-(Q990-INT(Q990))*LOOKUP(Q990,Masterline!$A$2:$A$34,Masterline!$E$2:$E$34),"")</f>
        <v>4.56576</v>
      </c>
      <c r="S990" s="181">
        <f>IFERROR((Q990)*VLOOKUP(C990,'SIEMB. CAMAGUI'!$B$2:$C$103,2,FALSE)*(N990-0.002222*7)*((J990+R990)/2/100)/1000,"")</f>
        <v>373.0222098</v>
      </c>
      <c r="T990" s="173">
        <f t="shared" si="22"/>
        <v>-6.744447542</v>
      </c>
      <c r="U990" s="71">
        <f t="shared" si="25"/>
        <v>7219.382598</v>
      </c>
    </row>
    <row r="991">
      <c r="A991" s="109">
        <v>46132.0</v>
      </c>
      <c r="B991" s="169">
        <v>6.0</v>
      </c>
      <c r="C991" s="18" t="s">
        <v>401</v>
      </c>
      <c r="D991" s="9">
        <v>575.0</v>
      </c>
      <c r="E991" s="9">
        <v>3558.0</v>
      </c>
      <c r="F991" s="2" t="s">
        <v>96</v>
      </c>
      <c r="G991" s="17">
        <f t="array" ref="G991">IFERROR(E991*INDEX(PRECIOS!$B$2:$E$44,MATCH(F991,PRECIOS!$B$2:$B$44,0),4),"")</f>
        <v>3641.9688</v>
      </c>
      <c r="H991" s="9">
        <v>8.61</v>
      </c>
      <c r="I991" s="2">
        <f t="shared" si="26"/>
        <v>3.31</v>
      </c>
      <c r="J991" s="15">
        <f>IFERROR(LOOKUP(H991,Masterline!$A$2:$A$34,Masterline!$D$2:$D$34)-(H991-INT(H991))*LOOKUP(H991,Masterline!$A$2:$A$34,Masterline!$E$2:$E$34),"")</f>
        <v>5.42832</v>
      </c>
      <c r="K991" s="28">
        <f t="shared" si="23"/>
        <v>1230266.651</v>
      </c>
      <c r="L991" s="117">
        <f>iferror(E991/(VLOOKUP(C991,'SIEMB. CAMAGUI'!$B$2:$C$103,2,FALSE)*N991*I991/1000),"")</f>
        <v>1.099666978</v>
      </c>
      <c r="M991" s="118">
        <f>IFERROR(K991/VLOOKUP(C991,'SIEMB. CAMAGUI'!$B$2:$C$103,2,FALSE),"")</f>
        <v>1.069797088</v>
      </c>
      <c r="N991" s="23">
        <v>0.85</v>
      </c>
      <c r="O991" s="71">
        <f>IFERROR(N991*VLOOKUP(C991,'SIEMB. CAMAGUI'!$B$2:$D$103,3,FALSE),"")</f>
        <v>111714.2857</v>
      </c>
      <c r="P991" s="2">
        <v>3.0</v>
      </c>
      <c r="Q991" s="2">
        <f t="shared" si="21"/>
        <v>11.61</v>
      </c>
      <c r="R991" s="15">
        <f>IFERROR(LOOKUP(Q991,Masterline!$A$2:$A$34,Masterline!$D$2:$D$34)-(Q991-INT(Q991))*LOOKUP(Q991,Masterline!$A$2:$A$34,Masterline!$E$2:$E$34),"")</f>
        <v>4.49088</v>
      </c>
      <c r="S991" s="181">
        <f>IFERROR((Q991)*VLOOKUP(C991,'SIEMB. CAMAGUI'!$B$2:$C$103,2,FALSE)*(N991-0.002222*7)*((J991+R991)/2/100)/1000,"")</f>
        <v>552.5542817</v>
      </c>
      <c r="T991" s="173">
        <f t="shared" si="22"/>
        <v>-5.61142957</v>
      </c>
      <c r="U991" s="71">
        <f t="shared" si="25"/>
        <v>10592.59587</v>
      </c>
    </row>
    <row r="992">
      <c r="A992" s="109">
        <v>46139.0</v>
      </c>
      <c r="B992" s="169">
        <v>1.0</v>
      </c>
      <c r="C992" s="18" t="s">
        <v>394</v>
      </c>
      <c r="E992" s="9">
        <v>2650.0</v>
      </c>
      <c r="F992" s="2" t="s">
        <v>96</v>
      </c>
      <c r="G992" s="17">
        <f t="array" ref="G992">IFERROR(E992*INDEX(PRECIOS!$B$2:$E$44,MATCH(F992,PRECIOS!$B$2:$B$44,0),4),"")</f>
        <v>2712.54</v>
      </c>
      <c r="I992" s="2">
        <f t="shared" si="26"/>
        <v>-26.73</v>
      </c>
      <c r="J992" s="15" t="str">
        <f>IFERROR(LOOKUP(H992,Masterline!$A$2:$A$34,Masterline!$D$2:$D$34)-(H992-INT(H992))*LOOKUP(H992,Masterline!$A$2:$A$34,Masterline!$E$2:$E$34),"")</f>
        <v/>
      </c>
      <c r="K992" s="28" t="str">
        <f t="shared" si="23"/>
        <v/>
      </c>
      <c r="L992" s="117">
        <f>iferror(E992/(VLOOKUP(C992,'SIEMB. CAMAGUI'!$B$2:$C$103,2,FALSE)*N992*I992/1000),"")</f>
        <v>-0.09719563096</v>
      </c>
      <c r="M992" s="118">
        <f>IFERROR(K992/VLOOKUP(C992,'SIEMB. CAMAGUI'!$B$2:$C$103,2,FALSE),"")</f>
        <v>0</v>
      </c>
      <c r="N992" s="23">
        <v>0.85</v>
      </c>
      <c r="O992" s="71">
        <f>IFERROR(N992*VLOOKUP(C992,'SIEMB. CAMAGUI'!$B$2:$D$103,3,FALSE),"")</f>
        <v>124542.1245</v>
      </c>
      <c r="P992" s="2">
        <v>0.0</v>
      </c>
      <c r="Q992" s="2">
        <f t="shared" si="21"/>
        <v>0</v>
      </c>
      <c r="R992" s="15" t="str">
        <f>IFERROR(LOOKUP(Q992,Masterline!$A$2:$A$34,Masterline!$D$2:$D$34)-(Q992-INT(Q992))*LOOKUP(Q992,Masterline!$A$2:$A$34,Masterline!$E$2:$E$34),"")</f>
        <v/>
      </c>
      <c r="S992" s="181">
        <f>IFERROR((Q992)*VLOOKUP(C992,'SIEMB. CAMAGUI'!$B$2:$C$103,2,FALSE)*(N992-0.002222*7)*((J992+R992)/2/100)/1000,"")</f>
        <v>0</v>
      </c>
      <c r="T992" s="173">
        <f t="shared" si="22"/>
        <v>0</v>
      </c>
      <c r="U992" s="71">
        <f t="shared" si="25"/>
        <v>0</v>
      </c>
    </row>
    <row r="993">
      <c r="A993" s="109">
        <v>46139.0</v>
      </c>
      <c r="B993" s="169">
        <v>2.0</v>
      </c>
      <c r="C993" s="18" t="s">
        <v>396</v>
      </c>
      <c r="E993" s="9">
        <v>1200.0</v>
      </c>
      <c r="F993" s="2" t="s">
        <v>96</v>
      </c>
      <c r="G993" s="17">
        <f t="array" ref="G993">IFERROR(E993*INDEX(PRECIOS!$B$2:$E$44,MATCH(F993,PRECIOS!$B$2:$B$44,0),4),"")</f>
        <v>1228.32</v>
      </c>
      <c r="I993" s="2">
        <f t="shared" si="26"/>
        <v>-27.77</v>
      </c>
      <c r="J993" s="15" t="str">
        <f>IFERROR(LOOKUP(H993,Masterline!$A$2:$A$34,Masterline!$D$2:$D$34)-(H993-INT(H993))*LOOKUP(H993,Masterline!$A$2:$A$34,Masterline!$E$2:$E$34),"")</f>
        <v/>
      </c>
      <c r="K993" s="28" t="str">
        <f t="shared" si="23"/>
        <v/>
      </c>
      <c r="L993" s="117">
        <f>iferror(E993/(VLOOKUP(C993,'SIEMB. CAMAGUI'!$B$2:$C$103,2,FALSE)*N993*I993/1000),"")</f>
        <v>-0.06354720498</v>
      </c>
      <c r="M993" s="118">
        <f>IFERROR(K993/VLOOKUP(C993,'SIEMB. CAMAGUI'!$B$2:$C$103,2,FALSE),"")</f>
        <v>0</v>
      </c>
      <c r="N993" s="23">
        <v>0.85</v>
      </c>
      <c r="O993" s="71">
        <f>IFERROR(N993*VLOOKUP(C993,'SIEMB. CAMAGUI'!$B$2:$D$103,3,FALSE),"")</f>
        <v>113333.3333</v>
      </c>
      <c r="P993" s="2">
        <v>0.0</v>
      </c>
      <c r="Q993" s="2">
        <f t="shared" si="21"/>
        <v>0</v>
      </c>
      <c r="R993" s="15" t="str">
        <f>IFERROR(LOOKUP(Q993,Masterline!$A$2:$A$34,Masterline!$D$2:$D$34)-(Q993-INT(Q993))*LOOKUP(Q993,Masterline!$A$2:$A$34,Masterline!$E$2:$E$34),"")</f>
        <v/>
      </c>
      <c r="S993" s="181">
        <f>IFERROR((Q993)*VLOOKUP(C993,'SIEMB. CAMAGUI'!$B$2:$C$103,2,FALSE)*(N993-0.002222*7)*((J993+R993)/2/100)/1000,"")</f>
        <v>0</v>
      </c>
      <c r="T993" s="173">
        <f t="shared" si="22"/>
        <v>0</v>
      </c>
      <c r="U993" s="71">
        <f t="shared" si="25"/>
        <v>0</v>
      </c>
    </row>
    <row r="994">
      <c r="A994" s="109">
        <v>46139.0</v>
      </c>
      <c r="B994" s="169">
        <v>3.0</v>
      </c>
      <c r="C994" s="18" t="s">
        <v>397</v>
      </c>
      <c r="E994" s="9">
        <v>1925.0</v>
      </c>
      <c r="F994" s="2" t="s">
        <v>96</v>
      </c>
      <c r="G994" s="17">
        <f t="array" ref="G994">IFERROR(E994*INDEX(PRECIOS!$B$2:$E$44,MATCH(F994,PRECIOS!$B$2:$B$44,0),4),"")</f>
        <v>1970.43</v>
      </c>
      <c r="I994" s="2">
        <f t="shared" si="26"/>
        <v>-26.28</v>
      </c>
      <c r="J994" s="15" t="str">
        <f>IFERROR(LOOKUP(H994,Masterline!$A$2:$A$34,Masterline!$D$2:$D$34)-(H994-INT(H994))*LOOKUP(H994,Masterline!$A$2:$A$34,Masterline!$E$2:$E$34),"")</f>
        <v/>
      </c>
      <c r="K994" s="28" t="str">
        <f t="shared" si="23"/>
        <v/>
      </c>
      <c r="L994" s="117">
        <f>iferror(E994/(VLOOKUP(C994,'SIEMB. CAMAGUI'!$B$2:$C$103,2,FALSE)*N994*I994/1000),"")</f>
        <v>-0.08207240278</v>
      </c>
      <c r="M994" s="118">
        <f>IFERROR(K994/VLOOKUP(C994,'SIEMB. CAMAGUI'!$B$2:$C$103,2,FALSE),"")</f>
        <v>0</v>
      </c>
      <c r="N994" s="23">
        <v>0.85</v>
      </c>
      <c r="O994" s="71">
        <f>IFERROR(N994*VLOOKUP(C994,'SIEMB. CAMAGUI'!$B$2:$D$103,3,FALSE),"")</f>
        <v>127500</v>
      </c>
      <c r="P994" s="2">
        <v>0.0</v>
      </c>
      <c r="Q994" s="2">
        <f t="shared" si="21"/>
        <v>0</v>
      </c>
      <c r="R994" s="15" t="str">
        <f>IFERROR(LOOKUP(Q994,Masterline!$A$2:$A$34,Masterline!$D$2:$D$34)-(Q994-INT(Q994))*LOOKUP(Q994,Masterline!$A$2:$A$34,Masterline!$E$2:$E$34),"")</f>
        <v/>
      </c>
      <c r="S994" s="181">
        <f>IFERROR((Q994)*VLOOKUP(C994,'SIEMB. CAMAGUI'!$B$2:$C$103,2,FALSE)*(N994-0.002222*7)*((J994+R994)/2/100)/1000,"")</f>
        <v>0</v>
      </c>
      <c r="T994" s="173">
        <f t="shared" si="22"/>
        <v>0</v>
      </c>
      <c r="U994" s="71">
        <f t="shared" si="25"/>
        <v>0</v>
      </c>
    </row>
    <row r="995">
      <c r="A995" s="109">
        <v>46139.0</v>
      </c>
      <c r="B995" s="169">
        <v>4.0</v>
      </c>
      <c r="C995" s="18" t="s">
        <v>398</v>
      </c>
      <c r="D995" s="9">
        <v>500.0</v>
      </c>
      <c r="E995" s="9">
        <v>3250.0</v>
      </c>
      <c r="F995" s="2" t="s">
        <v>96</v>
      </c>
      <c r="G995" s="17">
        <f t="array" ref="G995">IFERROR(E995*INDEX(PRECIOS!$B$2:$E$44,MATCH(F995,PRECIOS!$B$2:$B$44,0),4),"")</f>
        <v>3326.7</v>
      </c>
      <c r="H995" s="9">
        <v>10.4</v>
      </c>
      <c r="I995" s="2">
        <f t="shared" si="26"/>
        <v>2.88</v>
      </c>
      <c r="J995" s="15">
        <f>IFERROR(LOOKUP(H995,Masterline!$A$2:$A$34,Masterline!$D$2:$D$34)-(H995-INT(H995))*LOOKUP(H995,Masterline!$A$2:$A$34,Masterline!$E$2:$E$34),"")</f>
        <v>4.7496</v>
      </c>
      <c r="K995" s="28">
        <f t="shared" si="23"/>
        <v>1012230.989</v>
      </c>
      <c r="L995" s="117">
        <f>iferror(E995/(VLOOKUP(C995,'SIEMB. CAMAGUI'!$B$2:$C$103,2,FALSE)*N995*I995/1000),"")</f>
        <v>1.259315057</v>
      </c>
      <c r="M995" s="118">
        <f>IFERROR(K995/VLOOKUP(C995,'SIEMB. CAMAGUI'!$B$2:$C$103,2,FALSE),"")</f>
        <v>1.163483896</v>
      </c>
      <c r="N995" s="23">
        <v>1.03</v>
      </c>
      <c r="O995" s="71">
        <f>IFERROR(N995*VLOOKUP(C995,'SIEMB. CAMAGUI'!$B$2:$D$103,3,FALSE),"")</f>
        <v>186687.5</v>
      </c>
      <c r="P995" s="2">
        <v>3.5</v>
      </c>
      <c r="Q995" s="2">
        <f t="shared" si="21"/>
        <v>13.9</v>
      </c>
      <c r="R995" s="15">
        <f>IFERROR(LOOKUP(Q995,Masterline!$A$2:$A$34,Masterline!$D$2:$D$34)-(Q995-INT(Q995))*LOOKUP(Q995,Masterline!$A$2:$A$34,Masterline!$E$2:$E$34),"")</f>
        <v>4.1076</v>
      </c>
      <c r="S995" s="181">
        <f>IFERROR((Q995)*VLOOKUP(C995,'SIEMB. CAMAGUI'!$B$2:$C$103,2,FALSE)*(N995-0.002222*7)*((J995+R995)/2/100)/1000,"")</f>
        <v>543.2871619</v>
      </c>
      <c r="T995" s="173">
        <f t="shared" si="22"/>
        <v>10.82179048</v>
      </c>
      <c r="U995" s="71">
        <f t="shared" si="25"/>
        <v>10527.20229</v>
      </c>
    </row>
    <row r="996">
      <c r="A996" s="109">
        <v>46139.0</v>
      </c>
      <c r="B996" s="169">
        <v>5.0</v>
      </c>
      <c r="C996" s="18" t="s">
        <v>400</v>
      </c>
      <c r="D996" s="9">
        <v>450.0</v>
      </c>
      <c r="E996" s="9">
        <v>2900.0</v>
      </c>
      <c r="F996" s="2" t="s">
        <v>96</v>
      </c>
      <c r="G996" s="17">
        <f t="array" ref="G996">IFERROR(E996*INDEX(PRECIOS!$B$2:$E$44,MATCH(F996,PRECIOS!$B$2:$B$44,0),4),"")</f>
        <v>2968.44</v>
      </c>
      <c r="H996" s="9">
        <v>10.81</v>
      </c>
      <c r="I996" s="2">
        <f t="shared" si="26"/>
        <v>2.59</v>
      </c>
      <c r="J996" s="15">
        <f>IFERROR(LOOKUP(H996,Masterline!$A$2:$A$34,Masterline!$D$2:$D$34)-(H996-INT(H996))*LOOKUP(H996,Masterline!$A$2:$A$34,Masterline!$E$2:$E$34),"")</f>
        <v>4.66104</v>
      </c>
      <c r="K996" s="28">
        <f t="shared" si="23"/>
        <v>893108.0212</v>
      </c>
      <c r="L996" s="117">
        <f>iferror(E996/(VLOOKUP(C996,'SIEMB. CAMAGUI'!$B$2:$C$103,2,FALSE)*N996*I996/1000),"")</f>
        <v>1.439746843</v>
      </c>
      <c r="M996" s="118">
        <f>IFERROR(K996/VLOOKUP(C996,'SIEMB. CAMAGUI'!$B$2:$C$103,2,FALSE),"")</f>
        <v>1.159880547</v>
      </c>
      <c r="N996" s="23">
        <v>1.01</v>
      </c>
      <c r="O996" s="71">
        <f>IFERROR(N996*VLOOKUP(C996,'SIEMB. CAMAGUI'!$B$2:$D$103,3,FALSE),"")</f>
        <v>185166.6667</v>
      </c>
      <c r="P996" s="2">
        <v>3.5</v>
      </c>
      <c r="Q996" s="2">
        <f t="shared" si="21"/>
        <v>14.31</v>
      </c>
      <c r="R996" s="15">
        <f>IFERROR(LOOKUP(Q996,Masterline!$A$2:$A$34,Masterline!$D$2:$D$34)-(Q996-INT(Q996))*LOOKUP(Q996,Masterline!$A$2:$A$34,Masterline!$E$2:$E$34),"")</f>
        <v>4.03536</v>
      </c>
      <c r="S996" s="181">
        <f>IFERROR((Q996)*VLOOKUP(C996,'SIEMB. CAMAGUI'!$B$2:$C$103,2,FALSE)*(N996-0.002222*7)*((J996+R996)/2/100)/1000,"")</f>
        <v>476.4541081</v>
      </c>
      <c r="T996" s="173">
        <f t="shared" si="22"/>
        <v>6.613527015</v>
      </c>
      <c r="U996" s="71">
        <f t="shared" si="25"/>
        <v>9654.497709</v>
      </c>
    </row>
    <row r="997">
      <c r="A997" s="109">
        <v>46139.0</v>
      </c>
      <c r="B997" s="169">
        <v>6.0</v>
      </c>
      <c r="C997" s="18" t="s">
        <v>401</v>
      </c>
      <c r="D997" s="9">
        <v>625.0</v>
      </c>
      <c r="E997" s="9">
        <v>4125.0</v>
      </c>
      <c r="F997" s="2" t="s">
        <v>96</v>
      </c>
      <c r="G997" s="17">
        <f t="array" ref="G997">IFERROR(E997*INDEX(PRECIOS!$B$2:$E$44,MATCH(F997,PRECIOS!$B$2:$B$44,0),4),"")</f>
        <v>4222.35</v>
      </c>
      <c r="H997" s="9">
        <v>12.05</v>
      </c>
      <c r="I997" s="2">
        <f t="shared" si="26"/>
        <v>3.44</v>
      </c>
      <c r="J997" s="15">
        <f>IFERROR(LOOKUP(H997,Masterline!$A$2:$A$34,Masterline!$D$2:$D$34)-(H997-INT(H997))*LOOKUP(H997,Masterline!$A$2:$A$34,Masterline!$E$2:$E$34),"")</f>
        <v>4.3968</v>
      </c>
      <c r="K997" s="28">
        <f t="shared" si="23"/>
        <v>1179658.386</v>
      </c>
      <c r="L997" s="117">
        <f>iferror(E997/(VLOOKUP(C997,'SIEMB. CAMAGUI'!$B$2:$C$103,2,FALSE)*N997*I997/1000),"")</f>
        <v>1.133391216</v>
      </c>
      <c r="M997" s="118">
        <f>IFERROR(K997/VLOOKUP(C997,'SIEMB. CAMAGUI'!$B$2:$C$103,2,FALSE),"")</f>
        <v>1.025789901</v>
      </c>
      <c r="N997" s="23">
        <v>0.92</v>
      </c>
      <c r="O997" s="71">
        <f>IFERROR(N997*VLOOKUP(C997,'SIEMB. CAMAGUI'!$B$2:$D$103,3,FALSE),"")</f>
        <v>120914.2857</v>
      </c>
      <c r="P997" s="2">
        <v>3.5</v>
      </c>
      <c r="Q997" s="2">
        <f t="shared" si="21"/>
        <v>15.55</v>
      </c>
      <c r="R997" s="15">
        <f>IFERROR(LOOKUP(Q997,Masterline!$A$2:$A$34,Masterline!$D$2:$D$34)-(Q997-INT(Q997))*LOOKUP(Q997,Masterline!$A$2:$A$34,Masterline!$E$2:$E$34),"")</f>
        <v>3.858</v>
      </c>
      <c r="S997" s="181">
        <f>IFERROR((Q997)*VLOOKUP(C997,'SIEMB. CAMAGUI'!$B$2:$C$103,2,FALSE)*(N997-0.002222*7)*((J997+R997)/2/100)/1000,"")</f>
        <v>667.5555884</v>
      </c>
      <c r="T997" s="173">
        <f t="shared" si="22"/>
        <v>10.63889711</v>
      </c>
      <c r="U997" s="71">
        <f t="shared" si="25"/>
        <v>14214.88355</v>
      </c>
    </row>
    <row r="998">
      <c r="A998" s="109">
        <v>46146.0</v>
      </c>
      <c r="B998" s="169">
        <v>4.0</v>
      </c>
      <c r="C998" s="18" t="s">
        <v>398</v>
      </c>
      <c r="D998" s="9">
        <v>375.0</v>
      </c>
      <c r="E998" s="9">
        <v>3400.0</v>
      </c>
      <c r="F998" s="2" t="s">
        <v>86</v>
      </c>
      <c r="G998" s="17">
        <f t="array" ref="G998">IFERROR(E998*INDEX(PRECIOS!$B$2:$E$44,MATCH(F998,PRECIOS!$B$2:$B$44,0),4),"")</f>
        <v>4012</v>
      </c>
      <c r="H998" s="9">
        <v>14.0</v>
      </c>
      <c r="I998" s="2">
        <f t="shared" si="26"/>
        <v>3.6</v>
      </c>
      <c r="J998" s="15">
        <f>IFERROR(LOOKUP(H998,Masterline!$A$2:$A$34,Masterline!$D$2:$D$34)-(H998-INT(H998))*LOOKUP(H998,Masterline!$A$2:$A$34,Masterline!$E$2:$E$34),"")</f>
        <v>4.08</v>
      </c>
      <c r="K998" s="28">
        <f t="shared" si="23"/>
        <v>656512.605</v>
      </c>
      <c r="L998" s="117">
        <f>iferror(E998/(VLOOKUP(C998,'SIEMB. CAMAGUI'!$B$2:$C$103,2,FALSE)*N998*I998/1000),"")</f>
        <v>1.507733787</v>
      </c>
      <c r="M998" s="118">
        <f>IFERROR(K998/VLOOKUP(C998,'SIEMB. CAMAGUI'!$B$2:$C$103,2,FALSE),"")</f>
        <v>0.7546121897</v>
      </c>
      <c r="N998" s="23">
        <v>0.72</v>
      </c>
      <c r="O998" s="71">
        <f>IFERROR(N998*VLOOKUP(C998,'SIEMB. CAMAGUI'!$B$2:$D$103,3,FALSE),"")</f>
        <v>130500</v>
      </c>
      <c r="P998" s="2">
        <v>3.5</v>
      </c>
      <c r="Q998" s="2">
        <f t="shared" si="21"/>
        <v>17.5</v>
      </c>
      <c r="R998" s="15">
        <f>IFERROR(LOOKUP(Q998,Masterline!$A$2:$A$34,Masterline!$D$2:$D$34)-(Q998-INT(Q998))*LOOKUP(Q998,Masterline!$A$2:$A$34,Masterline!$E$2:$E$34),"")</f>
        <v>3.594</v>
      </c>
      <c r="S998" s="181">
        <f>IFERROR((Q998)*VLOOKUP(C998,'SIEMB. CAMAGUI'!$B$2:$C$103,2,FALSE)*(N998-0.002222*7)*((J998+R998)/2/100)/1000,"")</f>
        <v>411.5255537</v>
      </c>
      <c r="T998" s="173">
        <f t="shared" si="22"/>
        <v>9.131388432</v>
      </c>
      <c r="U998" s="71">
        <f t="shared" si="25"/>
        <v>9191.176471</v>
      </c>
    </row>
    <row r="999">
      <c r="A999" s="109">
        <v>46146.0</v>
      </c>
      <c r="B999" s="169">
        <v>5.0</v>
      </c>
      <c r="C999" s="18" t="s">
        <v>400</v>
      </c>
      <c r="D999" s="9">
        <v>350.0</v>
      </c>
      <c r="E999" s="9">
        <v>2955.0</v>
      </c>
      <c r="F999" s="2" t="s">
        <v>86</v>
      </c>
      <c r="G999" s="17">
        <f t="array" ref="G999">IFERROR(E999*INDEX(PRECIOS!$B$2:$E$44,MATCH(F999,PRECIOS!$B$2:$B$44,0),4),"")</f>
        <v>3486.9</v>
      </c>
      <c r="H999" s="9">
        <v>14.5</v>
      </c>
      <c r="I999" s="2">
        <f t="shared" si="26"/>
        <v>3.69</v>
      </c>
      <c r="J999" s="15">
        <f>IFERROR(LOOKUP(H999,Masterline!$A$2:$A$34,Masterline!$D$2:$D$34)-(H999-INT(H999))*LOOKUP(H999,Masterline!$A$2:$A$34,Masterline!$E$2:$E$34),"")</f>
        <v>4.008</v>
      </c>
      <c r="K999" s="28">
        <f t="shared" si="23"/>
        <v>602243.7883</v>
      </c>
      <c r="L999" s="117">
        <f>iferror(E999/(VLOOKUP(C999,'SIEMB. CAMAGUI'!$B$2:$C$103,2,FALSE)*N999*I999/1000),"")</f>
        <v>1.424680676</v>
      </c>
      <c r="M999" s="118">
        <f>IFERROR(K999/VLOOKUP(C999,'SIEMB. CAMAGUI'!$B$2:$C$103,2,FALSE),"")</f>
        <v>0.78213479</v>
      </c>
      <c r="N999" s="23">
        <v>0.73</v>
      </c>
      <c r="O999" s="71">
        <f>IFERROR(N999*VLOOKUP(C999,'SIEMB. CAMAGUI'!$B$2:$D$103,3,FALSE),"")</f>
        <v>133833.3333</v>
      </c>
      <c r="P999" s="2">
        <v>3.5</v>
      </c>
      <c r="Q999" s="2">
        <f t="shared" si="21"/>
        <v>18</v>
      </c>
      <c r="R999" s="15">
        <f>IFERROR(LOOKUP(Q999,Masterline!$A$2:$A$34,Masterline!$D$2:$D$34)-(Q999-INT(Q999))*LOOKUP(Q999,Masterline!$A$2:$A$34,Masterline!$E$2:$E$34),"")</f>
        <v>3.528</v>
      </c>
      <c r="S999" s="181">
        <f>IFERROR((Q999)*VLOOKUP(C999,'SIEMB. CAMAGUI'!$B$2:$C$103,2,FALSE)*(N999-0.002222*7)*((J999+R999)/2/100)/1000,"")</f>
        <v>373.1157084</v>
      </c>
      <c r="T999" s="173">
        <f t="shared" si="22"/>
        <v>5.778927095</v>
      </c>
      <c r="U999" s="71">
        <f t="shared" si="25"/>
        <v>8732.53493</v>
      </c>
    </row>
    <row r="1000">
      <c r="A1000" s="109">
        <v>46146.0</v>
      </c>
      <c r="B1000" s="169">
        <v>6.0</v>
      </c>
      <c r="C1000" s="18" t="s">
        <v>401</v>
      </c>
      <c r="D1000" s="9">
        <v>450.0</v>
      </c>
      <c r="E1000" s="9">
        <v>4050.0</v>
      </c>
      <c r="F1000" s="2" t="s">
        <v>96</v>
      </c>
      <c r="G1000" s="17">
        <f t="array" ref="G1000">IFERROR(E1000*INDEX(PRECIOS!$B$2:$E$44,MATCH(F1000,PRECIOS!$B$2:$B$44,0),4),"")</f>
        <v>4145.58</v>
      </c>
      <c r="H1000" s="9">
        <v>15.3</v>
      </c>
      <c r="I1000" s="2">
        <f t="shared" si="26"/>
        <v>3.25</v>
      </c>
      <c r="J1000" s="15">
        <f>IFERROR(LOOKUP(H1000,Masterline!$A$2:$A$34,Masterline!$D$2:$D$34)-(H1000-INT(H1000))*LOOKUP(H1000,Masterline!$A$2:$A$34,Masterline!$E$2:$E$34),"")</f>
        <v>3.888</v>
      </c>
      <c r="K1000" s="28">
        <f t="shared" si="23"/>
        <v>756475.4297</v>
      </c>
      <c r="L1000" s="117">
        <f>iferror(E1000/(VLOOKUP(C1000,'SIEMB. CAMAGUI'!$B$2:$C$103,2,FALSE)*N1000*I1000/1000),"")</f>
        <v>1.720019111</v>
      </c>
      <c r="M1000" s="118">
        <f>IFERROR(K1000/VLOOKUP(C1000,'SIEMB. CAMAGUI'!$B$2:$C$103,2,FALSE),"")</f>
        <v>0.6578047215</v>
      </c>
      <c r="N1000" s="23">
        <v>0.63</v>
      </c>
      <c r="O1000" s="71">
        <f>IFERROR(N1000*VLOOKUP(C1000,'SIEMB. CAMAGUI'!$B$2:$D$103,3,FALSE),"")</f>
        <v>82800</v>
      </c>
      <c r="P1000" s="2">
        <v>3.5</v>
      </c>
      <c r="Q1000" s="2">
        <f t="shared" si="21"/>
        <v>18.8</v>
      </c>
      <c r="R1000" s="15">
        <f>IFERROR(LOOKUP(Q1000,Masterline!$A$2:$A$34,Masterline!$D$2:$D$34)-(Q1000-INT(Q1000))*LOOKUP(Q1000,Masterline!$A$2:$A$34,Masterline!$E$2:$E$34),"")</f>
        <v>3.4416</v>
      </c>
      <c r="S1000" s="181">
        <f>IFERROR((Q1000)*VLOOKUP(C1000,'SIEMB. CAMAGUI'!$B$2:$C$103,2,FALSE)*(N1000-0.002222*7)*((J1000+R1000)/2/100)/1000,"")</f>
        <v>486.8438517</v>
      </c>
      <c r="T1000" s="173">
        <f t="shared" si="22"/>
        <v>9.210962928</v>
      </c>
      <c r="U1000" s="71">
        <f t="shared" si="25"/>
        <v>11574.07407</v>
      </c>
    </row>
    <row r="1001">
      <c r="A1001" s="109">
        <v>46153.0</v>
      </c>
      <c r="B1001" s="2">
        <v>1.0</v>
      </c>
      <c r="C1001" s="18" t="s">
        <v>402</v>
      </c>
      <c r="D1001" s="9">
        <v>90.0</v>
      </c>
      <c r="E1001" s="9">
        <v>227.0</v>
      </c>
      <c r="F1001" s="9" t="s">
        <v>137</v>
      </c>
      <c r="G1001" s="17">
        <f t="array" ref="G1001">IFERROR(E1001*INDEX(PRECIOS!$B$2:$E$44,MATCH(F1001,PRECIOS!$B$2:$B$44,0),4),"")</f>
        <v>321.7952</v>
      </c>
      <c r="H1001" s="9">
        <v>1.6</v>
      </c>
      <c r="I1001" s="2">
        <f t="shared" si="26"/>
        <v>0</v>
      </c>
      <c r="J1001" s="15">
        <f>IFERROR(LOOKUP(H1001,Masterline!$A$2:$A$34,Masterline!$D$2:$D$34)-(H1001-INT(H1001))*LOOKUP(H1001,Masterline!$A$2:$A$34,Masterline!$E$2:$E$34),"")</f>
        <v>12.9888</v>
      </c>
      <c r="K1001" s="28">
        <f t="shared" si="23"/>
        <v>433065.4102</v>
      </c>
      <c r="L1001" s="117" t="str">
        <f>iferror(E1001/(VLOOKUP(C1001,'SIEMB. CAMAGUI'!$B$2:$C2006,2,FALSE)*N1001*I1001/1000),"")</f>
        <v/>
      </c>
      <c r="M1001" s="118">
        <f>IFERROR(K1001/VLOOKUP(C1001,'SIEMB. CAMAGUI'!$B$2:$C2006,2,FALSE),"")</f>
        <v>0.3832437258</v>
      </c>
      <c r="N1001" s="23">
        <v>0.55</v>
      </c>
      <c r="O1001" s="71">
        <f>IFERROR(N1001*VLOOKUP(C1001,'SIEMB. CAMAGUI'!$B$2:$D2006,3,FALSE),"")</f>
        <v>75885.22589</v>
      </c>
      <c r="P1001" s="2">
        <v>2.2</v>
      </c>
      <c r="Q1001" s="2">
        <f t="shared" si="21"/>
        <v>3.8</v>
      </c>
      <c r="R1001" s="15">
        <f>IFERROR(LOOKUP(Q1001,Masterline!$A$2:$A$34,Masterline!$D$2:$D$34)-(Q1001-INT(Q1001))*LOOKUP(Q1001,Masterline!$A$2:$A$34,Masterline!$E$2:$E$34),"")</f>
        <v>8.7504</v>
      </c>
      <c r="S1001" s="181">
        <f>IFERROR((Q1001)*VLOOKUP(C1001,'SIEMB. CAMAGUI'!$B$2:$C2006,2,FALSE)*(N1001-0.002222*7)*((J1001+R1001)/2/100)/1000,"")</f>
        <v>249.4476595</v>
      </c>
      <c r="T1001" s="173">
        <f t="shared" si="22"/>
        <v>39.86191488</v>
      </c>
      <c r="U1001" s="71">
        <f t="shared" si="25"/>
        <v>692.9046563</v>
      </c>
    </row>
    <row r="1002">
      <c r="A1002" s="109">
        <v>46153.0</v>
      </c>
      <c r="B1002" s="2">
        <v>2.0</v>
      </c>
      <c r="C1002" s="18" t="s">
        <v>404</v>
      </c>
      <c r="D1002" s="9">
        <v>65.0</v>
      </c>
      <c r="E1002" s="9">
        <v>133.0</v>
      </c>
      <c r="F1002" s="9" t="s">
        <v>137</v>
      </c>
      <c r="G1002" s="17">
        <f t="array" ref="G1002">IFERROR(E1002*INDEX(PRECIOS!$B$2:$E$44,MATCH(F1002,PRECIOS!$B$2:$B$44,0),4),"")</f>
        <v>188.5408</v>
      </c>
      <c r="H1002" s="9">
        <v>1.1</v>
      </c>
      <c r="I1002" s="2">
        <f t="shared" si="26"/>
        <v>0</v>
      </c>
      <c r="J1002" s="15">
        <f>IFERROR(LOOKUP(H1002,Masterline!$A$2:$A$34,Masterline!$D$2:$D$34)-(H1002-INT(H1002))*LOOKUP(H1002,Masterline!$A$2:$A$34,Masterline!$E$2:$E$34),"")</f>
        <v>13.9248</v>
      </c>
      <c r="K1002" s="28">
        <f t="shared" si="23"/>
        <v>424357.3271</v>
      </c>
      <c r="L1002" s="117" t="str">
        <f>iferror(E1002/(VLOOKUP(C1002,'SIEMB. CAMAGUI'!$B$2:$C2006,2,FALSE)*N1002*I1002/1000),"")</f>
        <v/>
      </c>
      <c r="M1002" s="118">
        <f>IFERROR(K1002/VLOOKUP(C1002,'SIEMB. CAMAGUI'!$B$2:$C2006,2,FALSE),"")</f>
        <v>0.4877670427</v>
      </c>
      <c r="N1002" s="23">
        <v>0.55</v>
      </c>
      <c r="O1002" s="71">
        <f>IFERROR(N1002*VLOOKUP(C1002,'SIEMB. CAMAGUI'!$B$2:$D2006,3,FALSE),"")</f>
        <v>79750</v>
      </c>
      <c r="P1002" s="2">
        <v>2.2</v>
      </c>
      <c r="Q1002" s="2">
        <f t="shared" si="21"/>
        <v>3.3</v>
      </c>
      <c r="R1002" s="15">
        <f>IFERROR(LOOKUP(Q1002,Masterline!$A$2:$A$34,Masterline!$D$2:$D$34)-(Q1002-INT(Q1002))*LOOKUP(Q1002,Masterline!$A$2:$A$34,Masterline!$E$2:$E$34),"")</f>
        <v>9.2964</v>
      </c>
      <c r="S1002" s="181">
        <f>IFERROR((Q1002)*VLOOKUP(C1002,'SIEMB. CAMAGUI'!$B$2:$C2006,2,FALSE)*(N1002-0.002222*7)*((J1002+R1002)/2/100)/1000,"")</f>
        <v>178.1524039</v>
      </c>
      <c r="T1002" s="173">
        <f t="shared" si="22"/>
        <v>28.28810097</v>
      </c>
      <c r="U1002" s="71">
        <f t="shared" si="25"/>
        <v>466.7930599</v>
      </c>
    </row>
    <row r="1003">
      <c r="A1003" s="109">
        <v>46153.0</v>
      </c>
      <c r="B1003" s="2">
        <v>3.0</v>
      </c>
      <c r="C1003" s="18" t="s">
        <v>405</v>
      </c>
      <c r="D1003" s="9">
        <v>80.0</v>
      </c>
      <c r="E1003" s="9">
        <v>143.0</v>
      </c>
      <c r="F1003" s="9" t="s">
        <v>137</v>
      </c>
      <c r="G1003" s="17">
        <f t="array" ref="G1003">IFERROR(E1003*INDEX(PRECIOS!$B$2:$E$44,MATCH(F1003,PRECIOS!$B$2:$B$44,0),4),"")</f>
        <v>202.7168</v>
      </c>
      <c r="H1003" s="9">
        <v>1.3</v>
      </c>
      <c r="I1003" s="2">
        <f t="shared" si="26"/>
        <v>0</v>
      </c>
      <c r="J1003" s="15">
        <f>IFERROR(LOOKUP(H1003,Masterline!$A$2:$A$34,Masterline!$D$2:$D$34)-(H1003-INT(H1003))*LOOKUP(H1003,Masterline!$A$2:$A$34,Masterline!$E$2:$E$34),"")</f>
        <v>13.5504</v>
      </c>
      <c r="K1003" s="28">
        <f t="shared" si="23"/>
        <v>454144.9812</v>
      </c>
      <c r="L1003" s="117" t="str">
        <f>iferror(E1003/(VLOOKUP(C1003,'SIEMB. CAMAGUI'!$B$2:$C2006,2,FALSE)*N1003*I1003/1000),"")</f>
        <v/>
      </c>
      <c r="M1003" s="118">
        <f>IFERROR(K1003/VLOOKUP(C1003,'SIEMB. CAMAGUI'!$B$2:$C2006,2,FALSE),"")</f>
        <v>0.4780473487</v>
      </c>
      <c r="N1003" s="23">
        <v>0.55</v>
      </c>
      <c r="O1003" s="71">
        <f>IFERROR(N1003*VLOOKUP(C1003,'SIEMB. CAMAGUI'!$B$2:$D2006,3,FALSE),"")</f>
        <v>74642.85714</v>
      </c>
      <c r="P1003" s="2">
        <v>2.3</v>
      </c>
      <c r="Q1003" s="2">
        <f t="shared" si="21"/>
        <v>3.6</v>
      </c>
      <c r="R1003" s="15">
        <f>IFERROR(LOOKUP(Q1003,Masterline!$A$2:$A$34,Masterline!$D$2:$D$34)-(Q1003-INT(Q1003))*LOOKUP(Q1003,Masterline!$A$2:$A$34,Masterline!$E$2:$E$34),"")</f>
        <v>8.9688</v>
      </c>
      <c r="S1003" s="181">
        <f>IFERROR((Q1003)*VLOOKUP(C1003,'SIEMB. CAMAGUI'!$B$2:$C2006,2,FALSE)*(N1003-0.002222*7)*((J1003+R1003)/2/100)/1000,"")</f>
        <v>205.8035678</v>
      </c>
      <c r="T1003" s="173">
        <f t="shared" si="22"/>
        <v>31.45089195</v>
      </c>
      <c r="U1003" s="71">
        <f t="shared" si="25"/>
        <v>590.3884756</v>
      </c>
    </row>
    <row r="1004">
      <c r="A1004" s="109">
        <v>46153.0</v>
      </c>
      <c r="B1004" s="169">
        <v>4.0</v>
      </c>
      <c r="C1004" s="18" t="s">
        <v>398</v>
      </c>
      <c r="D1004" s="9">
        <v>425.0</v>
      </c>
      <c r="E1004" s="9">
        <v>2910.0</v>
      </c>
      <c r="F1004" s="2" t="s">
        <v>86</v>
      </c>
      <c r="G1004" s="17">
        <f t="array" ref="G1004">IFERROR(E1004*INDEX(PRECIOS!$B$2:$E$44,MATCH(F1004,PRECIOS!$B$2:$B$44,0),4),"")</f>
        <v>3433.8</v>
      </c>
      <c r="H1004" s="9">
        <v>17.2</v>
      </c>
      <c r="I1004" s="2">
        <f t="shared" si="26"/>
        <v>3.2</v>
      </c>
      <c r="J1004" s="15">
        <f>IFERROR(LOOKUP(H1004,Masterline!$A$2:$A$34,Masterline!$D$2:$D$34)-(H1004-INT(H1004))*LOOKUP(H1004,Masterline!$A$2:$A$34,Masterline!$E$2:$E$34),"")</f>
        <v>3.6264</v>
      </c>
      <c r="K1004" s="28">
        <f t="shared" si="23"/>
        <v>681372.7754</v>
      </c>
      <c r="L1004" s="117">
        <f>iferror(E1004/(VLOOKUP(C1004,'SIEMB. CAMAGUI'!$B$2:$C2006,2,FALSE)*N1004*I1004/1000),"")</f>
        <v>2.613146552</v>
      </c>
      <c r="M1004" s="118">
        <f>IFERROR(K1004/VLOOKUP(C1004,'SIEMB. CAMAGUI'!$B$2:$C2006,2,FALSE),"")</f>
        <v>0.7831870981</v>
      </c>
      <c r="N1004" s="23">
        <v>0.4</v>
      </c>
      <c r="O1004" s="71">
        <f>IFERROR(N1004*VLOOKUP(C1004,'SIEMB. CAMAGUI'!$B$2:$D2006,3,FALSE),"")</f>
        <v>72500</v>
      </c>
      <c r="P1004" s="2">
        <v>6.0</v>
      </c>
      <c r="Q1004" s="2">
        <f t="shared" si="21"/>
        <v>23.2</v>
      </c>
      <c r="R1004" s="15">
        <f>IFERROR(LOOKUP(Q1004,Masterline!$A$2:$A$34,Masterline!$D$2:$D$34)-(Q1004-INT(Q1004))*LOOKUP(Q1004,Masterline!$A$2:$A$34,Masterline!$E$2:$E$34),"")</f>
        <v>3.2592</v>
      </c>
      <c r="S1004" s="181">
        <f>IFERROR((Q1004)*VLOOKUP(C1004,'SIEMB. CAMAGUI'!$B$2:$C2006,2,FALSE)*(N1004-0.002222*7)*((J1004+R1004)/2/100)/1000,"")</f>
        <v>267.1495078</v>
      </c>
      <c r="T1004" s="173">
        <f t="shared" si="22"/>
        <v>-39.46262304</v>
      </c>
      <c r="U1004" s="71">
        <f t="shared" si="25"/>
        <v>11719.61174</v>
      </c>
    </row>
    <row r="1005">
      <c r="A1005" s="109">
        <v>46153.0</v>
      </c>
      <c r="B1005" s="169">
        <v>5.0</v>
      </c>
      <c r="C1005" s="18" t="s">
        <v>400</v>
      </c>
      <c r="D1005" s="9">
        <v>400.0</v>
      </c>
      <c r="E1005" s="9">
        <v>2735.0</v>
      </c>
      <c r="F1005" s="2" t="s">
        <v>86</v>
      </c>
      <c r="G1005" s="17">
        <f t="array" ref="G1005">IFERROR(E1005*INDEX(PRECIOS!$B$2:$E$44,MATCH(F1005,PRECIOS!$B$2:$B$44,0),4),"")</f>
        <v>3227.3</v>
      </c>
      <c r="H1005" s="9">
        <v>17.96</v>
      </c>
      <c r="I1005" s="2">
        <f t="shared" si="26"/>
        <v>3.46</v>
      </c>
      <c r="J1005" s="15">
        <f>IFERROR(LOOKUP(H1005,Masterline!$A$2:$A$34,Masterline!$D$2:$D$34)-(H1005-INT(H1005))*LOOKUP(H1005,Masterline!$A$2:$A$34,Masterline!$E$2:$E$34),"")</f>
        <v>3.54432</v>
      </c>
      <c r="K1005" s="28">
        <f t="shared" si="23"/>
        <v>628377.6556</v>
      </c>
      <c r="L1005" s="117">
        <f>iferror(E1005/(VLOOKUP(C1005,'SIEMB. CAMAGUI'!$B$2:$C2006,2,FALSE)*N1005*I1005/1000),"")</f>
        <v>2.503840443</v>
      </c>
      <c r="M1005" s="118">
        <f>IFERROR(K1005/VLOOKUP(C1005,'SIEMB. CAMAGUI'!$B$2:$C2006,2,FALSE),"")</f>
        <v>0.8160748774</v>
      </c>
      <c r="N1005" s="23">
        <v>0.41</v>
      </c>
      <c r="O1005" s="71">
        <f>IFERROR(N1005*VLOOKUP(C1005,'SIEMB. CAMAGUI'!$B$2:$D2006,3,FALSE),"")</f>
        <v>75166.66667</v>
      </c>
      <c r="P1005" s="2">
        <v>5.0</v>
      </c>
      <c r="Q1005" s="2">
        <f t="shared" si="21"/>
        <v>22.96</v>
      </c>
      <c r="R1005" s="15">
        <f>IFERROR(LOOKUP(Q1005,Masterline!$A$2:$A$34,Masterline!$D$2:$D$34)-(Q1005-INT(Q1005))*LOOKUP(Q1005,Masterline!$A$2:$A$34,Masterline!$E$2:$E$34),"")</f>
        <v>3.17136</v>
      </c>
      <c r="S1005" s="181">
        <f>IFERROR((Q1005)*VLOOKUP(C1005,'SIEMB. CAMAGUI'!$B$2:$C2006,2,FALSE)*(N1005-0.002222*7)*((J1005+R1005)/2/100)/1000,"")</f>
        <v>234.1586273</v>
      </c>
      <c r="T1005" s="173">
        <f t="shared" si="22"/>
        <v>-41.46034317</v>
      </c>
      <c r="U1005" s="71">
        <f t="shared" si="25"/>
        <v>11285.66269</v>
      </c>
    </row>
    <row r="1006">
      <c r="A1006" s="109">
        <v>46153.0</v>
      </c>
      <c r="B1006" s="169">
        <v>6.0</v>
      </c>
      <c r="C1006" s="18" t="s">
        <v>401</v>
      </c>
      <c r="D1006" s="9">
        <v>525.0</v>
      </c>
      <c r="E1006" s="9">
        <v>3575.0</v>
      </c>
      <c r="F1006" s="2" t="s">
        <v>96</v>
      </c>
      <c r="G1006" s="17">
        <f t="array" ref="G1006">IFERROR(E1006*INDEX(PRECIOS!$B$2:$E$44,MATCH(F1006,PRECIOS!$B$2:$B$44,0),4),"")</f>
        <v>3659.37</v>
      </c>
      <c r="H1006" s="9">
        <v>18.12</v>
      </c>
      <c r="I1006" s="2">
        <f t="shared" si="26"/>
        <v>2.82</v>
      </c>
      <c r="J1006" s="15">
        <f>IFERROR(LOOKUP(H1006,Masterline!$A$2:$A$34,Masterline!$D$2:$D$34)-(H1006-INT(H1006))*LOOKUP(H1006,Masterline!$A$2:$A$34,Masterline!$E$2:$E$34),"")</f>
        <v>3.51504</v>
      </c>
      <c r="K1006" s="28">
        <f t="shared" si="23"/>
        <v>824272.5526</v>
      </c>
      <c r="L1006" s="117">
        <f>iferror(E1006/(VLOOKUP(C1006,'SIEMB. CAMAGUI'!$B$2:$C2006,2,FALSE)*N1006*I1006/1000),"")</f>
        <v>1.670264159</v>
      </c>
      <c r="M1006" s="118">
        <f>IFERROR(K1006/VLOOKUP(C1006,'SIEMB. CAMAGUI'!$B$2:$C2006,2,FALSE),"")</f>
        <v>0.7167587414</v>
      </c>
      <c r="N1006" s="23">
        <v>0.66</v>
      </c>
      <c r="O1006" s="71">
        <f>IFERROR(N1006*VLOOKUP(C1006,'SIEMB. CAMAGUI'!$B$2:$D2006,3,FALSE),"")</f>
        <v>86742.85714</v>
      </c>
      <c r="P1006" s="2">
        <v>3.5</v>
      </c>
      <c r="Q1006" s="2">
        <f t="shared" si="21"/>
        <v>21.62</v>
      </c>
      <c r="R1006" s="15">
        <f>IFERROR(LOOKUP(Q1006,Masterline!$A$2:$A$34,Masterline!$D$2:$D$34)-(Q1006-INT(Q1006))*LOOKUP(Q1006,Masterline!$A$2:$A$34,Masterline!$E$2:$E$34),"")</f>
        <v>3.29136</v>
      </c>
      <c r="S1006" s="181">
        <f>IFERROR((Q1006)*VLOOKUP(C1006,'SIEMB. CAMAGUI'!$B$2:$C2006,2,FALSE)*(N1006-0.002222*7)*((J1006+R1006)/2/100)/1000,"")</f>
        <v>545.2900021</v>
      </c>
      <c r="T1006" s="173">
        <f t="shared" si="22"/>
        <v>5.07250052</v>
      </c>
      <c r="U1006" s="71">
        <f t="shared" si="25"/>
        <v>14935.81865</v>
      </c>
    </row>
    <row r="1007">
      <c r="A1007" s="109">
        <v>46160.0</v>
      </c>
      <c r="B1007" s="2">
        <v>1.0</v>
      </c>
      <c r="C1007" s="18" t="s">
        <v>402</v>
      </c>
      <c r="D1007" s="9">
        <v>280.0</v>
      </c>
      <c r="E1007" s="9">
        <v>1380.0</v>
      </c>
      <c r="F1007" s="2" t="s">
        <v>84</v>
      </c>
      <c r="G1007" s="17">
        <f t="array" ref="G1007">IFERROR(E1007*INDEX(PRECIOS!$B$2:$E$44,MATCH(F1007,PRECIOS!$B$2:$B$44,0),4),"")</f>
        <v>1987.2</v>
      </c>
      <c r="H1007" s="9">
        <v>4.35</v>
      </c>
      <c r="I1007" s="2">
        <f t="shared" si="26"/>
        <v>2.75</v>
      </c>
      <c r="J1007" s="15">
        <f>IFERROR(LOOKUP(H1007,Masterline!$A$2:$A$34,Masterline!$D$2:$D$34)-(H1007-INT(H1007))*LOOKUP(H1007,Masterline!$A$2:$A$34,Masterline!$E$2:$E$34),"")</f>
        <v>8.1588</v>
      </c>
      <c r="K1007" s="28">
        <f t="shared" si="23"/>
        <v>788937.2958</v>
      </c>
      <c r="L1007" s="117">
        <f>iferror(E1007/(VLOOKUP(C1007,'SIEMB. CAMAGUI'!$B$2:$C2006,2,FALSE)*N1007*I1007/1000),"")</f>
        <v>0.6832105947</v>
      </c>
      <c r="M1007" s="118">
        <f>IFERROR(K1007/VLOOKUP(C1007,'SIEMB. CAMAGUI'!$B$2:$C2006,2,FALSE),"")</f>
        <v>0.6981745981</v>
      </c>
      <c r="N1007" s="23">
        <v>0.65</v>
      </c>
      <c r="O1007" s="71">
        <f>IFERROR(N1007*VLOOKUP(C1007,'SIEMB. CAMAGUI'!$B$2:$D2006,3,FALSE),"")</f>
        <v>89682.53968</v>
      </c>
      <c r="P1007" s="2">
        <v>3.5</v>
      </c>
      <c r="Q1007" s="2">
        <f t="shared" si="21"/>
        <v>7.85</v>
      </c>
      <c r="R1007" s="15">
        <f>IFERROR(LOOKUP(Q1007,Masterline!$A$2:$A$34,Masterline!$D$2:$D$34)-(Q1007-INT(Q1007))*LOOKUP(Q1007,Masterline!$A$2:$A$34,Masterline!$E$2:$E$34),"")</f>
        <v>5.8176</v>
      </c>
      <c r="S1007" s="181">
        <f>IFERROR((Q1007)*VLOOKUP(C1007,'SIEMB. CAMAGUI'!$B$2:$C2006,2,FALSE)*(N1007-0.002222*7)*((J1007+R1007)/2/100)/1000,"")</f>
        <v>393.2856403</v>
      </c>
      <c r="T1007" s="173">
        <f t="shared" si="22"/>
        <v>28.32141008</v>
      </c>
      <c r="U1007" s="71">
        <f t="shared" si="25"/>
        <v>3431.877237</v>
      </c>
    </row>
    <row r="1008">
      <c r="A1008" s="109">
        <v>46160.0</v>
      </c>
      <c r="B1008" s="2">
        <v>2.0</v>
      </c>
      <c r="C1008" s="18" t="s">
        <v>404</v>
      </c>
      <c r="D1008" s="9">
        <v>200.0</v>
      </c>
      <c r="E1008" s="9">
        <v>980.0</v>
      </c>
      <c r="F1008" s="2" t="s">
        <v>84</v>
      </c>
      <c r="G1008" s="17">
        <f t="array" ref="G1008">IFERROR(E1008*INDEX(PRECIOS!$B$2:$E$44,MATCH(F1008,PRECIOS!$B$2:$B$44,0),4),"")</f>
        <v>1411.2</v>
      </c>
      <c r="H1008" s="9">
        <v>3.61</v>
      </c>
      <c r="I1008" s="2">
        <f t="shared" si="26"/>
        <v>2.51</v>
      </c>
      <c r="J1008" s="15">
        <f>IFERROR(LOOKUP(H1008,Masterline!$A$2:$A$34,Masterline!$D$2:$D$34)-(H1008-INT(H1008))*LOOKUP(H1008,Masterline!$A$2:$A$34,Masterline!$E$2:$E$34),"")</f>
        <v>8.95788</v>
      </c>
      <c r="K1008" s="28">
        <f t="shared" si="23"/>
        <v>618468.4551</v>
      </c>
      <c r="L1008" s="117">
        <f>iferror(E1008/(VLOOKUP(C1008,'SIEMB. CAMAGUI'!$B$2:$C2006,2,FALSE)*N1008*I1008/1000),"")</f>
        <v>0.690430145</v>
      </c>
      <c r="M1008" s="118">
        <f>IFERROR(K1008/VLOOKUP(C1008,'SIEMB. CAMAGUI'!$B$2:$C2006,2,FALSE),"")</f>
        <v>0.7108832818</v>
      </c>
      <c r="N1008" s="23">
        <v>0.65</v>
      </c>
      <c r="O1008" s="71">
        <f>IFERROR(N1008*VLOOKUP(C1008,'SIEMB. CAMAGUI'!$B$2:$D2006,3,FALSE),"")</f>
        <v>94250</v>
      </c>
      <c r="P1008" s="2">
        <v>3.6</v>
      </c>
      <c r="Q1008" s="2">
        <f t="shared" si="21"/>
        <v>7.21</v>
      </c>
      <c r="R1008" s="15">
        <f>IFERROR(LOOKUP(Q1008,Masterline!$A$2:$A$34,Masterline!$D$2:$D$34)-(Q1008-INT(Q1008))*LOOKUP(Q1008,Masterline!$A$2:$A$34,Masterline!$E$2:$E$34),"")</f>
        <v>6.21696</v>
      </c>
      <c r="S1008" s="181">
        <f>IFERROR((Q1008)*VLOOKUP(C1008,'SIEMB. CAMAGUI'!$B$2:$C2006,2,FALSE)*(N1008-0.002222*7)*((J1008+R1008)/2/100)/1000,"")</f>
        <v>301.9557513</v>
      </c>
      <c r="T1008" s="173">
        <f t="shared" si="22"/>
        <v>25.48893783</v>
      </c>
      <c r="U1008" s="71">
        <f t="shared" si="25"/>
        <v>2232.671123</v>
      </c>
    </row>
    <row r="1009">
      <c r="A1009" s="109">
        <v>46160.0</v>
      </c>
      <c r="B1009" s="2">
        <v>3.0</v>
      </c>
      <c r="C1009" s="18" t="s">
        <v>405</v>
      </c>
      <c r="D1009" s="9">
        <v>250.0</v>
      </c>
      <c r="E1009" s="9">
        <v>1125.0</v>
      </c>
      <c r="F1009" s="2" t="s">
        <v>84</v>
      </c>
      <c r="G1009" s="17">
        <f t="array" ref="G1009">IFERROR(E1009*INDEX(PRECIOS!$B$2:$E$44,MATCH(F1009,PRECIOS!$B$2:$B$44,0),4),"")</f>
        <v>1620</v>
      </c>
      <c r="H1009" s="9">
        <v>3.82</v>
      </c>
      <c r="I1009" s="2">
        <f t="shared" si="26"/>
        <v>2.52</v>
      </c>
      <c r="J1009" s="15">
        <f>IFERROR(LOOKUP(H1009,Masterline!$A$2:$A$34,Masterline!$D$2:$D$34)-(H1009-INT(H1009))*LOOKUP(H1009,Masterline!$A$2:$A$34,Masterline!$E$2:$E$34),"")</f>
        <v>8.72856</v>
      </c>
      <c r="K1009" s="28">
        <f t="shared" si="23"/>
        <v>749780.3324</v>
      </c>
      <c r="L1009" s="117">
        <f>iferror(E1009/(VLOOKUP(C1009,'SIEMB. CAMAGUI'!$B$2:$C2006,2,FALSE)*N1009*I1009/1000),"")</f>
        <v>0.7229612493</v>
      </c>
      <c r="M1009" s="118">
        <f>IFERROR(K1009/VLOOKUP(C1009,'SIEMB. CAMAGUI'!$B$2:$C2006,2,FALSE),"")</f>
        <v>0.7892424551</v>
      </c>
      <c r="N1009" s="23">
        <v>0.65</v>
      </c>
      <c r="O1009" s="71">
        <f>IFERROR(N1009*VLOOKUP(C1009,'SIEMB. CAMAGUI'!$B$2:$D2006,3,FALSE),"")</f>
        <v>88214.28571</v>
      </c>
      <c r="P1009" s="2">
        <v>3.5</v>
      </c>
      <c r="Q1009" s="2">
        <f t="shared" si="21"/>
        <v>7.32</v>
      </c>
      <c r="R1009" s="15">
        <f>IFERROR(LOOKUP(Q1009,Masterline!$A$2:$A$34,Masterline!$D$2:$D$34)-(Q1009-INT(Q1009))*LOOKUP(Q1009,Masterline!$A$2:$A$34,Masterline!$E$2:$E$34),"")</f>
        <v>6.14832</v>
      </c>
      <c r="S1009" s="181">
        <f>IFERROR((Q1009)*VLOOKUP(C1009,'SIEMB. CAMAGUI'!$B$2:$C2006,2,FALSE)*(N1009-0.002222*7)*((J1009+R1009)/2/100)/1000,"")</f>
        <v>328.1793226</v>
      </c>
      <c r="T1009" s="173">
        <f t="shared" si="22"/>
        <v>19.54483065</v>
      </c>
      <c r="U1009" s="71">
        <f t="shared" si="25"/>
        <v>2864.16087</v>
      </c>
    </row>
    <row r="1010">
      <c r="A1010" s="109">
        <v>46160.0</v>
      </c>
      <c r="B1010" s="169">
        <v>4.0</v>
      </c>
      <c r="C1010" s="18" t="s">
        <v>398</v>
      </c>
      <c r="D1010" s="9">
        <v>280.0</v>
      </c>
      <c r="E1010" s="9">
        <v>2140.0</v>
      </c>
      <c r="F1010" s="2" t="s">
        <v>86</v>
      </c>
      <c r="G1010" s="17">
        <f t="array" ref="G1010">IFERROR(E1010*INDEX(PRECIOS!$B$2:$E$44,MATCH(F1010,PRECIOS!$B$2:$B$44,0),4),"")</f>
        <v>2525.2</v>
      </c>
      <c r="H1010" s="9">
        <v>21.38</v>
      </c>
      <c r="I1010" s="2">
        <f t="shared" si="26"/>
        <v>4.18</v>
      </c>
      <c r="J1010" s="15">
        <f>IFERROR(LOOKUP(H1010,Masterline!$A$2:$A$34,Masterline!$D$2:$D$34)-(H1010-INT(H1010))*LOOKUP(H1010,Masterline!$A$2:$A$34,Masterline!$E$2:$E$34),"")</f>
        <v>3.30864</v>
      </c>
      <c r="K1010" s="28">
        <f t="shared" si="23"/>
        <v>395822.8073</v>
      </c>
      <c r="L1010" s="117">
        <f>iferror(E1010/(VLOOKUP(C1010,'SIEMB. CAMAGUI'!$B$2:$C2006,2,FALSE)*N1010*I1010/1000),"")</f>
        <v>1.435272561</v>
      </c>
      <c r="M1010" s="118">
        <f>IFERROR(K1010/VLOOKUP(C1010,'SIEMB. CAMAGUI'!$B$2:$C2006,2,FALSE),"")</f>
        <v>0.454968744</v>
      </c>
      <c r="N1010" s="23">
        <v>0.41</v>
      </c>
      <c r="O1010" s="71">
        <f>IFERROR(N1010*VLOOKUP(C1010,'SIEMB. CAMAGUI'!$B$2:$D2006,3,FALSE),"")</f>
        <v>74312.5</v>
      </c>
      <c r="P1010" s="2">
        <v>4.0</v>
      </c>
      <c r="Q1010" s="2">
        <f t="shared" si="21"/>
        <v>25.38</v>
      </c>
      <c r="R1010" s="15">
        <f>IFERROR(LOOKUP(Q1010,Masterline!$A$2:$A$34,Masterline!$D$2:$D$34)-(Q1010-INT(Q1010))*LOOKUP(Q1010,Masterline!$A$2:$A$34,Masterline!$E$2:$E$34),"")</f>
        <v>3.15096</v>
      </c>
      <c r="S1010" s="181">
        <f>IFERROR((Q1010)*VLOOKUP(C1010,'SIEMB. CAMAGUI'!$B$2:$C2006,2,FALSE)*(N1010-0.002222*7)*((J1010+R1010)/2/100)/1000,"")</f>
        <v>281.3028012</v>
      </c>
      <c r="T1010" s="173">
        <f t="shared" si="22"/>
        <v>0.3257003047</v>
      </c>
      <c r="U1010" s="71">
        <f t="shared" si="25"/>
        <v>8462.69162</v>
      </c>
    </row>
    <row r="1011">
      <c r="A1011" s="109">
        <v>46160.0</v>
      </c>
      <c r="B1011" s="169">
        <v>5.0</v>
      </c>
      <c r="C1011" s="18" t="s">
        <v>400</v>
      </c>
      <c r="D1011" s="9">
        <v>250.0</v>
      </c>
      <c r="E1011" s="9">
        <v>2210.0</v>
      </c>
      <c r="F1011" s="2" t="s">
        <v>86</v>
      </c>
      <c r="G1011" s="17">
        <f t="array" ref="G1011">IFERROR(E1011*INDEX(PRECIOS!$B$2:$E$44,MATCH(F1011,PRECIOS!$B$2:$B$44,0),4),"")</f>
        <v>2607.8</v>
      </c>
      <c r="H1011" s="9">
        <v>21.05</v>
      </c>
      <c r="I1011" s="2">
        <f t="shared" si="26"/>
        <v>3.09</v>
      </c>
      <c r="J1011" s="15">
        <f>IFERROR(LOOKUP(H1011,Masterline!$A$2:$A$34,Masterline!$D$2:$D$34)-(H1011-INT(H1011))*LOOKUP(H1011,Masterline!$A$2:$A$34,Masterline!$E$2:$E$34),"")</f>
        <v>3.3324</v>
      </c>
      <c r="K1011" s="28">
        <f t="shared" si="23"/>
        <v>356394.3272</v>
      </c>
      <c r="L1011" s="117">
        <f>iferror(E1011/(VLOOKUP(C1011,'SIEMB. CAMAGUI'!$B$2:$C2006,2,FALSE)*N1011*I1011/1000),"")</f>
        <v>2.265474678</v>
      </c>
      <c r="M1011" s="118">
        <f>IFERROR(K1011/VLOOKUP(C1011,'SIEMB. CAMAGUI'!$B$2:$C2006,2,FALSE),"")</f>
        <v>0.4628497756</v>
      </c>
      <c r="N1011" s="23">
        <v>0.41</v>
      </c>
      <c r="O1011" s="71">
        <f>IFERROR(N1011*VLOOKUP(C1011,'SIEMB. CAMAGUI'!$B$2:$D2006,3,FALSE),"")</f>
        <v>75166.66667</v>
      </c>
      <c r="P1011" s="2">
        <v>4.0</v>
      </c>
      <c r="Q1011" s="2">
        <f t="shared" si="21"/>
        <v>25.05</v>
      </c>
      <c r="R1011" s="15">
        <f>IFERROR(LOOKUP(Q1011,Masterline!$A$2:$A$34,Masterline!$D$2:$D$34)-(Q1011-INT(Q1011))*LOOKUP(Q1011,Masterline!$A$2:$A$34,Masterline!$E$2:$E$34),"")</f>
        <v>3.1866</v>
      </c>
      <c r="S1011" s="181">
        <f>IFERROR((Q1011)*VLOOKUP(C1011,'SIEMB. CAMAGUI'!$B$2:$C2006,2,FALSE)*(N1011-0.002222*7)*((J1011+R1011)/2/100)/1000,"")</f>
        <v>247.9916151</v>
      </c>
      <c r="T1011" s="173">
        <f t="shared" si="22"/>
        <v>-0.5020962209</v>
      </c>
      <c r="U1011" s="71">
        <f t="shared" si="25"/>
        <v>7502.100588</v>
      </c>
    </row>
    <row r="1012">
      <c r="A1012" s="109">
        <v>46160.0</v>
      </c>
      <c r="B1012" s="169">
        <v>6.0</v>
      </c>
      <c r="C1012" s="18" t="s">
        <v>401</v>
      </c>
      <c r="D1012" s="9">
        <v>575.0</v>
      </c>
      <c r="E1012" s="9">
        <v>3950.0</v>
      </c>
      <c r="F1012" s="2" t="s">
        <v>96</v>
      </c>
      <c r="G1012" s="17">
        <f t="array" ref="G1012">IFERROR(E1012*INDEX(PRECIOS!$B$2:$E$44,MATCH(F1012,PRECIOS!$B$2:$B$44,0),4),"")</f>
        <v>4043.22</v>
      </c>
      <c r="H1012" s="9">
        <v>20.84</v>
      </c>
      <c r="I1012" s="2">
        <f t="shared" si="26"/>
        <v>2.72</v>
      </c>
      <c r="J1012" s="15">
        <f>IFERROR(LOOKUP(H1012,Masterline!$A$2:$A$34,Masterline!$D$2:$D$34)-(H1012-INT(H1012))*LOOKUP(H1012,Masterline!$A$2:$A$34,Masterline!$E$2:$E$34),"")</f>
        <v>3.21936</v>
      </c>
      <c r="K1012" s="28">
        <f t="shared" si="23"/>
        <v>857039.0023</v>
      </c>
      <c r="L1012" s="117">
        <f>iferror(E1012/(VLOOKUP(C1012,'SIEMB. CAMAGUI'!$B$2:$C2006,2,FALSE)*N1012*I1012/1000),"")</f>
        <v>1.942750344</v>
      </c>
      <c r="M1012" s="118">
        <f>IFERROR(K1012/VLOOKUP(C1012,'SIEMB. CAMAGUI'!$B$2:$C2006,2,FALSE),"")</f>
        <v>0.7452513064</v>
      </c>
      <c r="N1012" s="23">
        <v>0.65</v>
      </c>
      <c r="O1012" s="71">
        <f>IFERROR(N1012*VLOOKUP(C1012,'SIEMB. CAMAGUI'!$B$2:$D2006,3,FALSE),"")</f>
        <v>85428.57143</v>
      </c>
      <c r="P1012" s="2">
        <v>4.0</v>
      </c>
      <c r="Q1012" s="2">
        <f t="shared" si="21"/>
        <v>24.84</v>
      </c>
      <c r="R1012" s="15">
        <f>IFERROR(LOOKUP(Q1012,Masterline!$A$2:$A$34,Masterline!$D$2:$D$34)-(Q1012-INT(Q1012))*LOOKUP(Q1012,Masterline!$A$2:$A$34,Masterline!$E$2:$E$34),"")</f>
        <v>3.11952</v>
      </c>
      <c r="S1012" s="181">
        <f>IFERROR((Q1012)*VLOOKUP(C1012,'SIEMB. CAMAGUI'!$B$2:$C2006,2,FALSE)*(N1012-0.002222*7)*((J1012+R1012)/2/100)/1000,"")</f>
        <v>574.4161345</v>
      </c>
      <c r="T1012" s="173">
        <f t="shared" si="22"/>
        <v>-0.1459663629</v>
      </c>
      <c r="U1012" s="71">
        <f t="shared" si="25"/>
        <v>17860.69281</v>
      </c>
    </row>
    <row r="1013">
      <c r="A1013" s="109">
        <v>46167.0</v>
      </c>
      <c r="B1013" s="2">
        <v>1.0</v>
      </c>
      <c r="C1013" s="18" t="s">
        <v>402</v>
      </c>
      <c r="D1013" s="9">
        <v>475.0</v>
      </c>
      <c r="E1013" s="9">
        <v>2762.5</v>
      </c>
      <c r="F1013" s="2" t="s">
        <v>96</v>
      </c>
      <c r="G1013" s="17">
        <f t="array" ref="G1013">IFERROR(E1013*INDEX(PRECIOS!$B$2:$E$44,MATCH(F1013,PRECIOS!$B$2:$B$44,0),4),"")</f>
        <v>2827.695</v>
      </c>
      <c r="H1013" s="9">
        <v>8.37</v>
      </c>
      <c r="I1013" s="2">
        <f t="shared" si="26"/>
        <v>4.02</v>
      </c>
      <c r="J1013" s="15">
        <f>IFERROR(LOOKUP(H1013,Masterline!$A$2:$A$34,Masterline!$D$2:$D$34)-(H1013-INT(H1013))*LOOKUP(H1013,Masterline!$A$2:$A$34,Masterline!$E$2:$E$34),"")</f>
        <v>5.49744</v>
      </c>
      <c r="K1013" s="28">
        <f t="shared" si="23"/>
        <v>1032304.103</v>
      </c>
      <c r="L1013" s="117">
        <f>iferror(E1013/(VLOOKUP(C1013,'SIEMB. CAMAGUI'!$B$2:$C2006,2,FALSE)*N1013*I1013/1000),"")</f>
        <v>0.7601648835</v>
      </c>
      <c r="M1013" s="118">
        <f>IFERROR(K1013/VLOOKUP(C1013,'SIEMB. CAMAGUI'!$B$2:$C2006,2,FALSE),"")</f>
        <v>0.9135434541</v>
      </c>
      <c r="N1013" s="23">
        <v>0.8</v>
      </c>
      <c r="O1013" s="71">
        <f>IFERROR(N1013*VLOOKUP(C1013,'SIEMB. CAMAGUI'!$B$2:$D2006,3,FALSE),"")</f>
        <v>110378.5104</v>
      </c>
      <c r="P1013" s="2">
        <v>3.5</v>
      </c>
      <c r="Q1013" s="2">
        <f t="shared" si="21"/>
        <v>11.87</v>
      </c>
      <c r="R1013" s="15">
        <f>IFERROR(LOOKUP(Q1013,Masterline!$A$2:$A$34,Masterline!$D$2:$D$34)-(Q1013-INT(Q1013))*LOOKUP(Q1013,Masterline!$A$2:$A$34,Masterline!$E$2:$E$34),"")</f>
        <v>4.44096</v>
      </c>
      <c r="S1013" s="181">
        <f>IFERROR((Q1013)*VLOOKUP(C1013,'SIEMB. CAMAGUI'!$B$2:$C2006,2,FALSE)*(N1013-0.002222*7)*((J1013+R1013)/2/100)/1000,"")</f>
        <v>522.8519015</v>
      </c>
      <c r="T1013" s="173">
        <f t="shared" si="22"/>
        <v>11.96297538</v>
      </c>
      <c r="U1013" s="71">
        <f t="shared" si="25"/>
        <v>8640.385343</v>
      </c>
    </row>
    <row r="1014">
      <c r="A1014" s="109">
        <v>46167.0</v>
      </c>
      <c r="B1014" s="2">
        <v>2.0</v>
      </c>
      <c r="C1014" s="18" t="s">
        <v>404</v>
      </c>
      <c r="D1014" s="9">
        <v>325.0</v>
      </c>
      <c r="E1014" s="9">
        <v>1950.0</v>
      </c>
      <c r="F1014" s="2" t="s">
        <v>96</v>
      </c>
      <c r="G1014" s="17">
        <f t="array" ref="G1014">IFERROR(E1014*INDEX(PRECIOS!$B$2:$E$44,MATCH(F1014,PRECIOS!$B$2:$B$44,0),4),"")</f>
        <v>1996.02</v>
      </c>
      <c r="H1014" s="9">
        <v>7.05</v>
      </c>
      <c r="I1014" s="2">
        <f t="shared" si="26"/>
        <v>3.44</v>
      </c>
      <c r="J1014" s="15">
        <f>IFERROR(LOOKUP(H1014,Masterline!$A$2:$A$34,Masterline!$D$2:$D$34)-(H1014-INT(H1014))*LOOKUP(H1014,Masterline!$A$2:$A$34,Masterline!$E$2:$E$34),"")</f>
        <v>6.3168</v>
      </c>
      <c r="K1014" s="28">
        <f t="shared" si="23"/>
        <v>729788.6712</v>
      </c>
      <c r="L1014" s="117">
        <f>iferror(E1014/(VLOOKUP(C1014,'SIEMB. CAMAGUI'!$B$2:$C2006,2,FALSE)*N1014*I1014/1000),"")</f>
        <v>0.8144546913</v>
      </c>
      <c r="M1014" s="118">
        <f>IFERROR(K1014/VLOOKUP(C1014,'SIEMB. CAMAGUI'!$B$2:$C2006,2,FALSE),"")</f>
        <v>0.8388375531</v>
      </c>
      <c r="N1014" s="23">
        <v>0.8</v>
      </c>
      <c r="O1014" s="71">
        <f>IFERROR(N1014*VLOOKUP(C1014,'SIEMB. CAMAGUI'!$B$2:$D2006,3,FALSE),"")</f>
        <v>116000</v>
      </c>
      <c r="P1014" s="2">
        <v>3.5</v>
      </c>
      <c r="Q1014" s="2">
        <f t="shared" si="21"/>
        <v>10.55</v>
      </c>
      <c r="R1014" s="15">
        <f>IFERROR(LOOKUP(Q1014,Masterline!$A$2:$A$34,Masterline!$D$2:$D$34)-(Q1014-INT(Q1014))*LOOKUP(Q1014,Masterline!$A$2:$A$34,Masterline!$E$2:$E$34),"")</f>
        <v>4.7172</v>
      </c>
      <c r="S1014" s="181">
        <f>IFERROR((Q1014)*VLOOKUP(C1014,'SIEMB. CAMAGUI'!$B$2:$C2006,2,FALSE)*(N1014-0.002222*7)*((J1014+R1014)/2/100)/1000,"")</f>
        <v>397.226075</v>
      </c>
      <c r="T1014" s="173">
        <f t="shared" si="22"/>
        <v>18.05651875</v>
      </c>
      <c r="U1014" s="71">
        <f t="shared" si="25"/>
        <v>5145.010132</v>
      </c>
    </row>
    <row r="1015">
      <c r="A1015" s="109">
        <v>46167.0</v>
      </c>
      <c r="B1015" s="2">
        <v>3.0</v>
      </c>
      <c r="C1015" s="18" t="s">
        <v>405</v>
      </c>
      <c r="D1015" s="9">
        <v>375.0</v>
      </c>
      <c r="E1015" s="9">
        <v>2225.0</v>
      </c>
      <c r="F1015" s="2" t="s">
        <v>96</v>
      </c>
      <c r="G1015" s="17">
        <f t="array" ref="G1015">IFERROR(E1015*INDEX(PRECIOS!$B$2:$E$44,MATCH(F1015,PRECIOS!$B$2:$B$44,0),4),"")</f>
        <v>2277.51</v>
      </c>
      <c r="H1015" s="9">
        <v>7.25</v>
      </c>
      <c r="I1015" s="2">
        <f t="shared" si="26"/>
        <v>3.43</v>
      </c>
      <c r="J1015" s="15">
        <f>IFERROR(LOOKUP(H1015,Masterline!$A$2:$A$34,Masterline!$D$2:$D$34)-(H1015-INT(H1015))*LOOKUP(H1015,Masterline!$A$2:$A$34,Masterline!$E$2:$E$34),"")</f>
        <v>6.192</v>
      </c>
      <c r="K1015" s="28">
        <f t="shared" si="23"/>
        <v>835338.1449</v>
      </c>
      <c r="L1015" s="117">
        <f>iferror(E1015/(VLOOKUP(C1015,'SIEMB. CAMAGUI'!$B$2:$C2006,2,FALSE)*N1015*I1015/1000),"")</f>
        <v>0.8535369035</v>
      </c>
      <c r="M1015" s="118">
        <f>IFERROR(K1015/VLOOKUP(C1015,'SIEMB. CAMAGUI'!$B$2:$C2006,2,FALSE),"")</f>
        <v>0.8793033104</v>
      </c>
      <c r="N1015" s="23">
        <v>0.8</v>
      </c>
      <c r="O1015" s="71">
        <f>IFERROR(N1015*VLOOKUP(C1015,'SIEMB. CAMAGUI'!$B$2:$D2006,3,FALSE),"")</f>
        <v>108571.4286</v>
      </c>
      <c r="P1015" s="2">
        <v>3.5</v>
      </c>
      <c r="Q1015" s="2">
        <f t="shared" si="21"/>
        <v>10.75</v>
      </c>
      <c r="R1015" s="15">
        <f>IFERROR(LOOKUP(Q1015,Masterline!$A$2:$A$34,Masterline!$D$2:$D$34)-(Q1015-INT(Q1015))*LOOKUP(Q1015,Masterline!$A$2:$A$34,Masterline!$E$2:$E$34),"")</f>
        <v>4.674</v>
      </c>
      <c r="S1015" s="181">
        <f>IFERROR((Q1015)*VLOOKUP(C1015,'SIEMB. CAMAGUI'!$B$2:$C2006,2,FALSE)*(N1015-0.002222*7)*((J1015+R1015)/2/100)/1000,"")</f>
        <v>435.2460389</v>
      </c>
      <c r="T1015" s="173">
        <f t="shared" si="22"/>
        <v>15.06150973</v>
      </c>
      <c r="U1015" s="71">
        <f t="shared" si="25"/>
        <v>6056.20155</v>
      </c>
    </row>
    <row r="1016">
      <c r="A1016" s="109">
        <v>46167.0</v>
      </c>
      <c r="B1016" s="169">
        <v>4.0</v>
      </c>
      <c r="C1016" s="18" t="s">
        <v>398</v>
      </c>
      <c r="D1016" s="9">
        <v>350.0</v>
      </c>
      <c r="E1016" s="9">
        <v>2390.0</v>
      </c>
      <c r="F1016" s="2" t="s">
        <v>96</v>
      </c>
      <c r="G1016" s="17">
        <f t="array" ref="G1016">IFERROR(E1016*INDEX(PRECIOS!$B$2:$E$44,MATCH(F1016,PRECIOS!$B$2:$B$44,0),4),"")</f>
        <v>2446.404</v>
      </c>
      <c r="H1016" s="9">
        <v>24.43</v>
      </c>
      <c r="I1016" s="2">
        <f t="shared" si="26"/>
        <v>3.05</v>
      </c>
      <c r="J1016" s="15">
        <f>IFERROR(LOOKUP(H1016,Masterline!$A$2:$A$34,Masterline!$D$2:$D$34)-(H1016-INT(H1016))*LOOKUP(H1016,Masterline!$A$2:$A$34,Masterline!$E$2:$E$34),"")</f>
        <v>3.14904</v>
      </c>
      <c r="K1016" s="28">
        <f t="shared" si="23"/>
        <v>454952.8607</v>
      </c>
      <c r="L1016" s="117">
        <f>iferror(E1016/(VLOOKUP(C1016,'SIEMB. CAMAGUI'!$B$2:$C2006,2,FALSE)*N1016*I1016/1000),"")</f>
        <v>1.801394385</v>
      </c>
      <c r="M1016" s="118">
        <f>IFERROR(K1016/VLOOKUP(C1016,'SIEMB. CAMAGUI'!$B$2:$C2006,2,FALSE),"")</f>
        <v>0.5229343226</v>
      </c>
      <c r="N1016" s="23">
        <v>0.5</v>
      </c>
      <c r="O1016" s="71">
        <f>IFERROR(N1016*VLOOKUP(C1016,'SIEMB. CAMAGUI'!$B$2:$D2006,3,FALSE),"")</f>
        <v>90625</v>
      </c>
      <c r="P1016" s="2">
        <v>4.0</v>
      </c>
      <c r="Q1016" s="2">
        <f t="shared" si="21"/>
        <v>28.43</v>
      </c>
      <c r="R1016" s="15">
        <f>IFERROR(LOOKUP(Q1016,Masterline!$A$2:$A$34,Masterline!$D$2:$D$34)-(Q1016-INT(Q1016))*LOOKUP(Q1016,Masterline!$A$2:$A$34,Masterline!$E$2:$E$34),"")</f>
        <v>2.83356</v>
      </c>
      <c r="S1016" s="181">
        <f>IFERROR((Q1016)*VLOOKUP(C1016,'SIEMB. CAMAGUI'!$B$2:$C2006,2,FALSE)*(N1016-0.002222*7)*((J1016+R1016)/2/100)/1000,"")</f>
        <v>358.427611</v>
      </c>
      <c r="T1016" s="173">
        <f t="shared" si="22"/>
        <v>2.106902761</v>
      </c>
      <c r="U1016" s="71">
        <f t="shared" si="25"/>
        <v>11114.49839</v>
      </c>
    </row>
    <row r="1017">
      <c r="A1017" s="109">
        <v>46167.0</v>
      </c>
      <c r="B1017" s="169">
        <v>5.0</v>
      </c>
      <c r="C1017" s="18" t="s">
        <v>400</v>
      </c>
      <c r="D1017" s="9">
        <v>300.0</v>
      </c>
      <c r="E1017" s="9">
        <v>2050.0</v>
      </c>
      <c r="F1017" s="2" t="s">
        <v>96</v>
      </c>
      <c r="G1017" s="17">
        <f t="array" ref="G1017">IFERROR(E1017*INDEX(PRECIOS!$B$2:$E$44,MATCH(F1017,PRECIOS!$B$2:$B$44,0),4),"")</f>
        <v>2098.38</v>
      </c>
      <c r="H1017" s="9">
        <v>23.63</v>
      </c>
      <c r="I1017" s="2">
        <f t="shared" si="26"/>
        <v>2.58</v>
      </c>
      <c r="J1017" s="15">
        <f>IFERROR(LOOKUP(H1017,Masterline!$A$2:$A$34,Masterline!$D$2:$D$34)-(H1017-INT(H1017))*LOOKUP(H1017,Masterline!$A$2:$A$34,Masterline!$E$2:$E$34),"")</f>
        <v>3.22308</v>
      </c>
      <c r="K1017" s="28">
        <f t="shared" si="23"/>
        <v>393900.4236</v>
      </c>
      <c r="L1017" s="117">
        <f>iferror(E1017/(VLOOKUP(C1017,'SIEMB. CAMAGUI'!$B$2:$C2006,2,FALSE)*N1017*I1017/1000),"")</f>
        <v>2.063827645</v>
      </c>
      <c r="M1017" s="118">
        <f>IFERROR(K1017/VLOOKUP(C1017,'SIEMB. CAMAGUI'!$B$2:$C2006,2,FALSE),"")</f>
        <v>0.5115589917</v>
      </c>
      <c r="N1017" s="23">
        <v>0.5</v>
      </c>
      <c r="O1017" s="71">
        <f>IFERROR(N1017*VLOOKUP(C1017,'SIEMB. CAMAGUI'!$B$2:$D2006,3,FALSE),"")</f>
        <v>91666.66667</v>
      </c>
      <c r="P1017" s="2">
        <v>4.0</v>
      </c>
      <c r="Q1017" s="2">
        <f t="shared" si="21"/>
        <v>27.63</v>
      </c>
      <c r="R1017" s="15">
        <f>IFERROR(LOOKUP(Q1017,Masterline!$A$2:$A$34,Masterline!$D$2:$D$34)-(Q1017-INT(Q1017))*LOOKUP(Q1017,Masterline!$A$2:$A$34,Masterline!$E$2:$E$34),"")</f>
        <v>2.91864</v>
      </c>
      <c r="S1017" s="181">
        <f>IFERROR((Q1017)*VLOOKUP(C1017,'SIEMB. CAMAGUI'!$B$2:$C2006,2,FALSE)*(N1017-0.002222*7)*((J1017+R1017)/2/100)/1000,"")</f>
        <v>316.5023959</v>
      </c>
      <c r="T1017" s="173">
        <f t="shared" si="22"/>
        <v>4.125598971</v>
      </c>
      <c r="U1017" s="71">
        <f t="shared" si="25"/>
        <v>9307.867009</v>
      </c>
    </row>
    <row r="1018">
      <c r="A1018" s="109">
        <v>46167.0</v>
      </c>
      <c r="B1018" s="169">
        <v>6.0</v>
      </c>
      <c r="C1018" s="18" t="s">
        <v>401</v>
      </c>
      <c r="D1018" s="9">
        <v>600.0</v>
      </c>
      <c r="E1018" s="9">
        <v>4200.0</v>
      </c>
      <c r="F1018" s="2" t="s">
        <v>86</v>
      </c>
      <c r="G1018" s="17">
        <f t="array" ref="G1018">IFERROR(E1018*INDEX(PRECIOS!$B$2:$E$44,MATCH(F1018,PRECIOS!$B$2:$B$44,0),4),"")</f>
        <v>4956</v>
      </c>
      <c r="H1018" s="9">
        <v>24.34</v>
      </c>
      <c r="I1018" s="2">
        <f t="shared" si="26"/>
        <v>3.5</v>
      </c>
      <c r="J1018" s="15">
        <f>IFERROR(LOOKUP(H1018,Masterline!$A$2:$A$34,Masterline!$D$2:$D$34)-(H1018-INT(H1018))*LOOKUP(H1018,Masterline!$A$2:$A$34,Masterline!$E$2:$E$34),"")</f>
        <v>3.15552</v>
      </c>
      <c r="K1018" s="28">
        <f t="shared" si="23"/>
        <v>781195.5116</v>
      </c>
      <c r="L1018" s="117">
        <f>iferror(E1018/(VLOOKUP(C1018,'SIEMB. CAMAGUI'!$B$2:$C2006,2,FALSE)*N1018*I1018/1000),"")</f>
        <v>1.581027668</v>
      </c>
      <c r="M1018" s="118">
        <f>IFERROR(K1018/VLOOKUP(C1018,'SIEMB. CAMAGUI'!$B$2:$C2006,2,FALSE),"")</f>
        <v>0.6793004449</v>
      </c>
      <c r="N1018" s="23">
        <v>0.66</v>
      </c>
      <c r="O1018" s="71">
        <f>IFERROR(N1018*VLOOKUP(C1018,'SIEMB. CAMAGUI'!$B$2:$D2006,3,FALSE),"")</f>
        <v>86742.85714</v>
      </c>
      <c r="P1018" s="2">
        <v>4.0</v>
      </c>
      <c r="Q1018" s="2">
        <f t="shared" si="21"/>
        <v>28.34</v>
      </c>
      <c r="R1018" s="15">
        <f>IFERROR(LOOKUP(Q1018,Masterline!$A$2:$A$34,Masterline!$D$2:$D$34)-(Q1018-INT(Q1018))*LOOKUP(Q1018,Masterline!$A$2:$A$34,Masterline!$E$2:$E$34),"")</f>
        <v>2.84328</v>
      </c>
      <c r="S1018" s="181">
        <f>IFERROR((Q1018)*VLOOKUP(C1018,'SIEMB. CAMAGUI'!$B$2:$C2006,2,FALSE)*(N1018-0.002222*7)*((J1018+R1018)/2/100)/1000,"")</f>
        <v>629.9681687</v>
      </c>
      <c r="T1018" s="173">
        <f t="shared" si="22"/>
        <v>7.492042186</v>
      </c>
      <c r="U1018" s="71">
        <f t="shared" si="25"/>
        <v>19014.29875</v>
      </c>
    </row>
    <row r="1019">
      <c r="A1019" s="109">
        <v>46174.0</v>
      </c>
      <c r="B1019" s="2">
        <v>1.0</v>
      </c>
      <c r="C1019" s="18" t="s">
        <v>402</v>
      </c>
      <c r="D1019" s="9">
        <v>575.0</v>
      </c>
      <c r="E1019" s="9">
        <v>3675.0</v>
      </c>
      <c r="F1019" s="2" t="s">
        <v>86</v>
      </c>
      <c r="G1019" s="17">
        <f t="array" ref="G1019">IFERROR(E1019*INDEX(PRECIOS!$B$2:$E$44,MATCH(F1019,PRECIOS!$B$2:$B$44,0),4),"")</f>
        <v>4336.5</v>
      </c>
      <c r="H1019" s="9">
        <v>12.5</v>
      </c>
      <c r="I1019" s="2">
        <f t="shared" si="26"/>
        <v>4.13</v>
      </c>
      <c r="J1019" s="15">
        <f>IFERROR(LOOKUP(H1019,Masterline!$A$2:$A$34,Masterline!$D$2:$D$34)-(H1019-INT(H1019))*LOOKUP(H1019,Masterline!$A$2:$A$34,Masterline!$E$2:$E$34),"")</f>
        <v>4.332</v>
      </c>
      <c r="K1019" s="28">
        <f t="shared" si="23"/>
        <v>1061865.189</v>
      </c>
      <c r="L1019" s="117">
        <f>iferror(E1019/(VLOOKUP(C1019,'SIEMB. CAMAGUI'!$B$2:$C2006,2,FALSE)*N1019*I1019/1000),"")</f>
        <v>0.9374531273</v>
      </c>
      <c r="M1019" s="118">
        <f>IFERROR(K1019/VLOOKUP(C1019,'SIEMB. CAMAGUI'!$B$2:$C2006,2,FALSE),"")</f>
        <v>0.9397037073</v>
      </c>
      <c r="N1019" s="23">
        <v>0.84</v>
      </c>
      <c r="O1019" s="71">
        <f>IFERROR(N1019*VLOOKUP(C1019,'SIEMB. CAMAGUI'!$B$2:$D2006,3,FALSE),"")</f>
        <v>115897.4359</v>
      </c>
      <c r="P1019" s="2">
        <v>3.0</v>
      </c>
      <c r="Q1019" s="2">
        <f t="shared" si="21"/>
        <v>15.5</v>
      </c>
      <c r="R1019" s="15">
        <f>IFERROR(LOOKUP(Q1019,Masterline!$A$2:$A$34,Masterline!$D$2:$D$34)-(Q1019-INT(Q1019))*LOOKUP(Q1019,Masterline!$A$2:$A$34,Masterline!$E$2:$E$34),"")</f>
        <v>3.864</v>
      </c>
      <c r="S1019" s="181">
        <f>IFERROR((Q1019)*VLOOKUP(C1019,'SIEMB. CAMAGUI'!$B$2:$C2006,2,FALSE)*(N1019-0.002222*7)*((J1019+R1019)/2/100)/1000,"")</f>
        <v>591.7582359</v>
      </c>
      <c r="T1019" s="173">
        <f t="shared" si="22"/>
        <v>4.189558964</v>
      </c>
      <c r="U1019" s="71">
        <f t="shared" si="25"/>
        <v>13273.31487</v>
      </c>
    </row>
    <row r="1020">
      <c r="A1020" s="109">
        <v>46174.0</v>
      </c>
      <c r="B1020" s="2">
        <v>2.0</v>
      </c>
      <c r="C1020" s="18" t="s">
        <v>404</v>
      </c>
      <c r="D1020" s="9">
        <v>425.0</v>
      </c>
      <c r="E1020" s="9">
        <v>3650.0</v>
      </c>
      <c r="F1020" s="2" t="s">
        <v>86</v>
      </c>
      <c r="G1020" s="17">
        <f t="array" ref="G1020">IFERROR(E1020*INDEX(PRECIOS!$B$2:$E$44,MATCH(F1020,PRECIOS!$B$2:$B$44,0),4),"")</f>
        <v>4307</v>
      </c>
      <c r="H1020" s="9">
        <v>11.42</v>
      </c>
      <c r="I1020" s="2">
        <f t="shared" si="26"/>
        <v>4.37</v>
      </c>
      <c r="J1020" s="15">
        <f>IFERROR(LOOKUP(H1020,Masterline!$A$2:$A$34,Masterline!$D$2:$D$34)-(H1020-INT(H1020))*LOOKUP(H1020,Masterline!$A$2:$A$34,Masterline!$E$2:$E$34),"")</f>
        <v>4.52736</v>
      </c>
      <c r="K1020" s="28">
        <f t="shared" si="23"/>
        <v>822011.3169</v>
      </c>
      <c r="L1020" s="117">
        <f>iferror(E1020/(VLOOKUP(C1020,'SIEMB. CAMAGUI'!$B$2:$C2006,2,FALSE)*N1020*I1020/1000),"")</f>
        <v>1.097195763</v>
      </c>
      <c r="M1020" s="118">
        <f>IFERROR(K1020/VLOOKUP(C1020,'SIEMB. CAMAGUI'!$B$2:$C2006,2,FALSE),"")</f>
        <v>0.9448405942</v>
      </c>
      <c r="N1020" s="23">
        <v>0.875</v>
      </c>
      <c r="O1020" s="71">
        <f>IFERROR(N1020*VLOOKUP(C1020,'SIEMB. CAMAGUI'!$B$2:$D2006,3,FALSE),"")</f>
        <v>126875</v>
      </c>
      <c r="P1020" s="2">
        <v>3.0</v>
      </c>
      <c r="Q1020" s="2">
        <f t="shared" si="21"/>
        <v>14.42</v>
      </c>
      <c r="R1020" s="15">
        <f>IFERROR(LOOKUP(Q1020,Masterline!$A$2:$A$34,Masterline!$D$2:$D$34)-(Q1020-INT(Q1020))*LOOKUP(Q1020,Masterline!$A$2:$A$34,Masterline!$E$2:$E$34),"")</f>
        <v>4.01952</v>
      </c>
      <c r="S1020" s="181">
        <f>IFERROR((Q1020)*VLOOKUP(C1020,'SIEMB. CAMAGUI'!$B$2:$C2006,2,FALSE)*(N1020-0.002222*7)*((J1020+R1020)/2/100)/1000,"")</f>
        <v>460.7663114</v>
      </c>
      <c r="T1020" s="173">
        <f t="shared" si="22"/>
        <v>8.941577839</v>
      </c>
      <c r="U1020" s="71">
        <f t="shared" si="25"/>
        <v>9387.369239</v>
      </c>
    </row>
    <row r="1021">
      <c r="A1021" s="109">
        <v>46174.0</v>
      </c>
      <c r="B1021" s="2">
        <v>3.0</v>
      </c>
      <c r="C1021" s="18" t="s">
        <v>405</v>
      </c>
      <c r="D1021" s="9">
        <v>450.0</v>
      </c>
      <c r="E1021" s="9">
        <v>2875.0</v>
      </c>
      <c r="F1021" s="2" t="s">
        <v>86</v>
      </c>
      <c r="G1021" s="17">
        <f t="array" ref="G1021">IFERROR(E1021*INDEX(PRECIOS!$B$2:$E$44,MATCH(F1021,PRECIOS!$B$2:$B$44,0),4),"")</f>
        <v>3392.5</v>
      </c>
      <c r="H1021" s="9">
        <v>12.1</v>
      </c>
      <c r="I1021" s="2">
        <f t="shared" si="26"/>
        <v>4.85</v>
      </c>
      <c r="J1021" s="15">
        <f>IFERROR(LOOKUP(H1021,Masterline!$A$2:$A$34,Masterline!$D$2:$D$34)-(H1021-INT(H1021))*LOOKUP(H1021,Masterline!$A$2:$A$34,Masterline!$E$2:$E$34),"")</f>
        <v>4.3896</v>
      </c>
      <c r="K1021" s="28">
        <f t="shared" si="23"/>
        <v>847231.6987</v>
      </c>
      <c r="L1021" s="117">
        <f>iferror(E1021/(VLOOKUP(C1021,'SIEMB. CAMAGUI'!$B$2:$C2006,2,FALSE)*N1021*I1021/1000),"")</f>
        <v>0.810367061</v>
      </c>
      <c r="M1021" s="118">
        <f>IFERROR(K1021/VLOOKUP(C1021,'SIEMB. CAMAGUI'!$B$2:$C2006,2,FALSE),"")</f>
        <v>0.8918228407</v>
      </c>
      <c r="N1021" s="23">
        <v>0.77</v>
      </c>
      <c r="O1021" s="71">
        <f>IFERROR(N1021*VLOOKUP(C1021,'SIEMB. CAMAGUI'!$B$2:$D2006,3,FALSE),"")</f>
        <v>104500</v>
      </c>
      <c r="P1021" s="2">
        <v>3.0</v>
      </c>
      <c r="Q1021" s="2">
        <f t="shared" si="21"/>
        <v>15.1</v>
      </c>
      <c r="R1021" s="15">
        <f>IFERROR(LOOKUP(Q1021,Masterline!$A$2:$A$34,Masterline!$D$2:$D$34)-(Q1021-INT(Q1021))*LOOKUP(Q1021,Masterline!$A$2:$A$34,Masterline!$E$2:$E$34),"")</f>
        <v>3.912</v>
      </c>
      <c r="S1021" s="181">
        <f>IFERROR((Q1021)*VLOOKUP(C1021,'SIEMB. CAMAGUI'!$B$2:$C2006,2,FALSE)*(N1021-0.002222*7)*((J1021+R1021)/2/100)/1000,"")</f>
        <v>449.2214868</v>
      </c>
      <c r="T1021" s="173">
        <f t="shared" si="22"/>
        <v>-0.194628293</v>
      </c>
      <c r="U1021" s="71">
        <f t="shared" si="25"/>
        <v>10251.50355</v>
      </c>
    </row>
    <row r="1022">
      <c r="A1022" s="109">
        <v>46174.0</v>
      </c>
      <c r="B1022" s="169">
        <v>4.0</v>
      </c>
      <c r="C1022" s="18" t="s">
        <v>398</v>
      </c>
      <c r="D1022" s="9">
        <v>375.0</v>
      </c>
      <c r="E1022" s="9">
        <v>2450.0</v>
      </c>
      <c r="F1022" s="2" t="s">
        <v>96</v>
      </c>
      <c r="G1022" s="17">
        <f t="array" ref="G1022">IFERROR(E1022*INDEX(PRECIOS!$B$2:$E$44,MATCH(F1022,PRECIOS!$B$2:$B$44,0),4),"")</f>
        <v>2507.82</v>
      </c>
      <c r="H1022" s="9">
        <v>29.16</v>
      </c>
      <c r="I1022" s="2">
        <f t="shared" si="26"/>
        <v>4.73</v>
      </c>
      <c r="J1022" s="15">
        <f>IFERROR(LOOKUP(H1022,Masterline!$A$2:$A$34,Masterline!$D$2:$D$34)-(H1022-INT(H1022))*LOOKUP(H1022,Masterline!$A$2:$A$34,Masterline!$E$2:$E$34),"")</f>
        <v>2.75088</v>
      </c>
      <c r="K1022" s="28">
        <f t="shared" si="23"/>
        <v>467489.7598</v>
      </c>
      <c r="L1022" s="117">
        <f>iferror(E1022/(VLOOKUP(C1022,'SIEMB. CAMAGUI'!$B$2:$C2006,2,FALSE)*N1022*I1022/1000),"")</f>
        <v>1.190736556</v>
      </c>
      <c r="M1022" s="118">
        <f>IFERROR(K1022/VLOOKUP(C1022,'SIEMB. CAMAGUI'!$B$2:$C2006,2,FALSE),"")</f>
        <v>0.5373445515</v>
      </c>
      <c r="N1022" s="23">
        <v>0.5</v>
      </c>
      <c r="O1022" s="71">
        <f>IFERROR(N1022*VLOOKUP(C1022,'SIEMB. CAMAGUI'!$B$2:$D2006,3,FALSE),"")</f>
        <v>90625</v>
      </c>
      <c r="P1022" s="2">
        <v>3.0</v>
      </c>
      <c r="Q1022" s="2">
        <f t="shared" si="21"/>
        <v>32.16</v>
      </c>
      <c r="R1022" s="15">
        <f>IFERROR(LOOKUP(Q1022,Masterline!$A$2:$A$34,Masterline!$D$2:$D$34)-(Q1022-INT(Q1022))*LOOKUP(Q1022,Masterline!$A$2:$A$34,Masterline!$E$2:$E$34),"")</f>
        <v>2.6184</v>
      </c>
      <c r="S1022" s="181">
        <f>IFERROR((Q1022)*VLOOKUP(C1022,'SIEMB. CAMAGUI'!$B$2:$C2006,2,FALSE)*(N1022-0.002222*7)*((J1022+R1022)/2/100)/1000,"")</f>
        <v>363.8871535</v>
      </c>
      <c r="T1022" s="173">
        <f t="shared" si="22"/>
        <v>-2.778211621</v>
      </c>
      <c r="U1022" s="71">
        <f t="shared" si="25"/>
        <v>13632.0014</v>
      </c>
    </row>
    <row r="1023">
      <c r="A1023" s="109">
        <v>46174.0</v>
      </c>
      <c r="B1023" s="169">
        <v>5.0</v>
      </c>
      <c r="C1023" s="18" t="s">
        <v>400</v>
      </c>
      <c r="D1023" s="9">
        <v>325.0</v>
      </c>
      <c r="E1023" s="9">
        <v>2275.0</v>
      </c>
      <c r="F1023" s="2" t="s">
        <v>96</v>
      </c>
      <c r="G1023" s="17">
        <f t="array" ref="G1023">IFERROR(E1023*INDEX(PRECIOS!$B$2:$E$44,MATCH(F1023,PRECIOS!$B$2:$B$44,0),4),"")</f>
        <v>2328.69</v>
      </c>
      <c r="H1023" s="9">
        <v>28.61</v>
      </c>
      <c r="I1023" s="2">
        <f t="shared" si="26"/>
        <v>4.98</v>
      </c>
      <c r="J1023" s="15">
        <f>IFERROR(LOOKUP(H1023,Masterline!$A$2:$A$34,Masterline!$D$2:$D$34)-(H1023-INT(H1023))*LOOKUP(H1023,Masterline!$A$2:$A$34,Masterline!$E$2:$E$34),"")</f>
        <v>2.81412</v>
      </c>
      <c r="K1023" s="28">
        <f t="shared" si="23"/>
        <v>403666.6685</v>
      </c>
      <c r="L1023" s="117">
        <f>iferror(E1023/(VLOOKUP(C1023,'SIEMB. CAMAGUI'!$B$2:$C2006,2,FALSE)*N1023*I1023/1000),"")</f>
        <v>1.18656444</v>
      </c>
      <c r="M1023" s="118">
        <f>IFERROR(K1023/VLOOKUP(C1023,'SIEMB. CAMAGUI'!$B$2:$C2006,2,FALSE),"")</f>
        <v>0.5242424267</v>
      </c>
      <c r="N1023" s="23">
        <v>0.5</v>
      </c>
      <c r="O1023" s="71">
        <f>IFERROR(N1023*VLOOKUP(C1023,'SIEMB. CAMAGUI'!$B$2:$D2006,3,FALSE),"")</f>
        <v>91666.66667</v>
      </c>
      <c r="P1023" s="2">
        <v>3.0</v>
      </c>
      <c r="Q1023" s="2">
        <f t="shared" si="21"/>
        <v>31.61</v>
      </c>
      <c r="R1023" s="15">
        <f>IFERROR(LOOKUP(Q1023,Masterline!$A$2:$A$34,Masterline!$D$2:$D$34)-(Q1023-INT(Q1023))*LOOKUP(Q1023,Masterline!$A$2:$A$34,Masterline!$E$2:$E$34),"")</f>
        <v>2.5914</v>
      </c>
      <c r="S1023" s="181">
        <f>IFERROR((Q1023)*VLOOKUP(C1023,'SIEMB. CAMAGUI'!$B$2:$C2006,2,FALSE)*(N1023-0.002222*7)*((J1023+R1023)/2/100)/1000,"")</f>
        <v>318.6897373</v>
      </c>
      <c r="T1023" s="173">
        <f t="shared" si="22"/>
        <v>-1.577565668</v>
      </c>
      <c r="U1023" s="71">
        <f t="shared" si="25"/>
        <v>11548.90339</v>
      </c>
    </row>
    <row r="1024">
      <c r="A1024" s="109">
        <v>46174.0</v>
      </c>
      <c r="B1024" s="169">
        <v>6.0</v>
      </c>
      <c r="C1024" s="18" t="s">
        <v>401</v>
      </c>
      <c r="D1024" s="9">
        <v>625.0</v>
      </c>
      <c r="E1024" s="9">
        <v>4325.0</v>
      </c>
      <c r="F1024" s="2" t="s">
        <v>96</v>
      </c>
      <c r="G1024" s="17">
        <f t="array" ref="G1024">IFERROR(E1024*INDEX(PRECIOS!$B$2:$E$44,MATCH(F1024,PRECIOS!$B$2:$B$44,0),4),"")</f>
        <v>4427.07</v>
      </c>
      <c r="H1024" s="9">
        <v>27.86</v>
      </c>
      <c r="I1024" s="2">
        <f t="shared" si="26"/>
        <v>3.52</v>
      </c>
      <c r="J1024" s="15">
        <f>IFERROR(LOOKUP(H1024,Masterline!$A$2:$A$34,Masterline!$D$2:$D$34)-(H1024-INT(H1024))*LOOKUP(H1024,Masterline!$A$2:$A$34,Masterline!$E$2:$E$34),"")</f>
        <v>2.90208</v>
      </c>
      <c r="K1024" s="28">
        <f t="shared" si="23"/>
        <v>773017.8546</v>
      </c>
      <c r="L1024" s="117">
        <f>iferror(E1024/(VLOOKUP(C1024,'SIEMB. CAMAGUI'!$B$2:$C2006,2,FALSE)*N1024*I1024/1000),"")</f>
        <v>1.618831597</v>
      </c>
      <c r="M1024" s="118">
        <f>IFERROR(K1024/VLOOKUP(C1024,'SIEMB. CAMAGUI'!$B$2:$C2006,2,FALSE),"")</f>
        <v>0.6721894388</v>
      </c>
      <c r="N1024" s="23">
        <v>0.66</v>
      </c>
      <c r="O1024" s="71">
        <f>IFERROR(N1024*VLOOKUP(C1024,'SIEMB. CAMAGUI'!$B$2:$D2006,3,FALSE),"")</f>
        <v>86742.85714</v>
      </c>
      <c r="P1024" s="2">
        <v>3.0</v>
      </c>
      <c r="Q1024" s="2">
        <f t="shared" si="21"/>
        <v>30.86</v>
      </c>
      <c r="R1024" s="15">
        <f>IFERROR(LOOKUP(Q1024,Masterline!$A$2:$A$34,Masterline!$D$2:$D$34)-(Q1024-INT(Q1024))*LOOKUP(Q1024,Masterline!$A$2:$A$34,Masterline!$E$2:$E$34),"")</f>
        <v>2.5764</v>
      </c>
      <c r="S1024" s="181">
        <f>IFERROR((Q1024)*VLOOKUP(C1024,'SIEMB. CAMAGUI'!$B$2:$C2006,2,FALSE)*(N1024-0.002222*7)*((J1024+R1024)/2/100)/1000,"")</f>
        <v>626.4845705</v>
      </c>
      <c r="T1024" s="173">
        <f t="shared" si="22"/>
        <v>0.3711426301</v>
      </c>
      <c r="U1024" s="71">
        <f t="shared" si="25"/>
        <v>21536.27743</v>
      </c>
    </row>
    <row r="1025">
      <c r="A1025" s="109">
        <v>46181.0</v>
      </c>
      <c r="B1025" s="2">
        <v>1.0</v>
      </c>
      <c r="C1025" s="18" t="s">
        <v>402</v>
      </c>
      <c r="D1025" s="9">
        <v>625.0</v>
      </c>
      <c r="E1025" s="9">
        <v>4300.0</v>
      </c>
      <c r="F1025" s="2" t="s">
        <v>86</v>
      </c>
      <c r="G1025" s="17">
        <f t="array" ref="G1025">IFERROR(E1025*INDEX(PRECIOS!$B$2:$E$44,MATCH(F1025,PRECIOS!$B$2:$B$44,0),4),"")</f>
        <v>5074</v>
      </c>
      <c r="H1025" s="9">
        <v>18.64</v>
      </c>
      <c r="I1025" s="2">
        <f t="shared" si="26"/>
        <v>6.14</v>
      </c>
      <c r="J1025" s="15">
        <f>IFERROR(LOOKUP(H1025,Masterline!$A$2:$A$34,Masterline!$D$2:$D$34)-(H1025-INT(H1025))*LOOKUP(H1025,Masterline!$A$2:$A$34,Masterline!$E$2:$E$34),"")</f>
        <v>3.45888</v>
      </c>
      <c r="K1025" s="28">
        <f t="shared" si="23"/>
        <v>969390.176</v>
      </c>
      <c r="L1025" s="117">
        <f>iferror(E1025/(VLOOKUP(C1025,'SIEMB. CAMAGUI'!$B$2:$C2006,2,FALSE)*N1025*I1025/1000),"")</f>
        <v>0.7746966072</v>
      </c>
      <c r="M1025" s="118">
        <f>IFERROR(K1025/VLOOKUP(C1025,'SIEMB. CAMAGUI'!$B$2:$C2006,2,FALSE),"")</f>
        <v>0.8578674124</v>
      </c>
      <c r="N1025" s="23">
        <v>0.8</v>
      </c>
      <c r="O1025" s="71">
        <f>IFERROR(N1025*VLOOKUP(C1025,'SIEMB. CAMAGUI'!$B$2:$D2006,3,FALSE),"")</f>
        <v>110378.5104</v>
      </c>
      <c r="P1025" s="2">
        <v>3.5</v>
      </c>
      <c r="Q1025" s="2">
        <f t="shared" si="21"/>
        <v>22.14</v>
      </c>
      <c r="R1025" s="15">
        <f>IFERROR(LOOKUP(Q1025,Masterline!$A$2:$A$34,Masterline!$D$2:$D$34)-(Q1025-INT(Q1025))*LOOKUP(Q1025,Masterline!$A$2:$A$34,Masterline!$E$2:$E$34),"")</f>
        <v>3.24024</v>
      </c>
      <c r="S1025" s="181">
        <f>IFERROR((Q1025)*VLOOKUP(C1025,'SIEMB. CAMAGUI'!$B$2:$C2006,2,FALSE)*(N1025-0.002222*7)*((J1025+R1025)/2/100)/1000,"")</f>
        <v>657.3654498</v>
      </c>
      <c r="T1025" s="173">
        <f t="shared" si="22"/>
        <v>8.091362462</v>
      </c>
      <c r="U1025" s="71">
        <f t="shared" si="25"/>
        <v>18069.43288</v>
      </c>
    </row>
    <row r="1026">
      <c r="A1026" s="109">
        <v>46181.0</v>
      </c>
      <c r="B1026" s="2">
        <v>2.0</v>
      </c>
      <c r="C1026" s="18" t="s">
        <v>404</v>
      </c>
      <c r="D1026" s="9">
        <v>500.0</v>
      </c>
      <c r="E1026" s="9">
        <v>3075.0</v>
      </c>
      <c r="F1026" s="2" t="s">
        <v>86</v>
      </c>
      <c r="G1026" s="17">
        <f t="array" ref="G1026">IFERROR(E1026*INDEX(PRECIOS!$B$2:$E$44,MATCH(F1026,PRECIOS!$B$2:$B$44,0),4),"")</f>
        <v>3628.5</v>
      </c>
      <c r="H1026" s="9">
        <v>15.15</v>
      </c>
      <c r="I1026" s="2">
        <f t="shared" si="26"/>
        <v>3.73</v>
      </c>
      <c r="J1026" s="15">
        <f>IFERROR(LOOKUP(H1026,Masterline!$A$2:$A$34,Masterline!$D$2:$D$34)-(H1026-INT(H1026))*LOOKUP(H1026,Masterline!$A$2:$A$34,Masterline!$E$2:$E$34),"")</f>
        <v>3.906</v>
      </c>
      <c r="K1026" s="28">
        <f t="shared" si="23"/>
        <v>844938.5645</v>
      </c>
      <c r="L1026" s="117">
        <f>iferror(E1026/(VLOOKUP(C1026,'SIEMB. CAMAGUI'!$B$2:$C2006,2,FALSE)*N1026*I1026/1000),"")</f>
        <v>1.082951439</v>
      </c>
      <c r="M1026" s="118">
        <f>IFERROR(K1026/VLOOKUP(C1026,'SIEMB. CAMAGUI'!$B$2:$C2006,2,FALSE),"")</f>
        <v>0.9711937523</v>
      </c>
      <c r="N1026" s="23">
        <v>0.875</v>
      </c>
      <c r="O1026" s="71">
        <f>IFERROR(N1026*VLOOKUP(C1026,'SIEMB. CAMAGUI'!$B$2:$D2006,3,FALSE),"")</f>
        <v>126875</v>
      </c>
      <c r="P1026" s="2">
        <v>3.5</v>
      </c>
      <c r="Q1026" s="2">
        <f t="shared" si="21"/>
        <v>18.65</v>
      </c>
      <c r="R1026" s="15">
        <f>IFERROR(LOOKUP(Q1026,Masterline!$A$2:$A$34,Masterline!$D$2:$D$34)-(Q1026-INT(Q1026))*LOOKUP(Q1026,Masterline!$A$2:$A$34,Masterline!$E$2:$E$34),"")</f>
        <v>3.4578</v>
      </c>
      <c r="S1026" s="181">
        <f>IFERROR((Q1026)*VLOOKUP(C1026,'SIEMB. CAMAGUI'!$B$2:$C2006,2,FALSE)*(N1026-0.002222*7)*((J1026+R1026)/2/100)/1000,"")</f>
        <v>513.4387854</v>
      </c>
      <c r="T1026" s="173">
        <f t="shared" si="22"/>
        <v>3.359696342</v>
      </c>
      <c r="U1026" s="71">
        <f t="shared" si="25"/>
        <v>12800.81925</v>
      </c>
    </row>
    <row r="1027">
      <c r="A1027" s="109">
        <v>46181.0</v>
      </c>
      <c r="B1027" s="2">
        <v>3.0</v>
      </c>
      <c r="C1027" s="18" t="s">
        <v>405</v>
      </c>
      <c r="D1027" s="9">
        <v>500.0</v>
      </c>
      <c r="E1027" s="9">
        <v>3150.0</v>
      </c>
      <c r="F1027" s="2" t="s">
        <v>86</v>
      </c>
      <c r="G1027" s="17">
        <f t="array" ref="G1027">IFERROR(E1027*INDEX(PRECIOS!$B$2:$E$44,MATCH(F1027,PRECIOS!$B$2:$B$44,0),4),"")</f>
        <v>3717</v>
      </c>
      <c r="H1027" s="9">
        <v>17.37</v>
      </c>
      <c r="I1027" s="2">
        <f t="shared" si="26"/>
        <v>5.27</v>
      </c>
      <c r="J1027" s="15">
        <f>IFERROR(LOOKUP(H1027,Masterline!$A$2:$A$34,Masterline!$D$2:$D$34)-(H1027-INT(H1027))*LOOKUP(H1027,Masterline!$A$2:$A$34,Masterline!$E$2:$E$34),"")</f>
        <v>3.60804</v>
      </c>
      <c r="K1027" s="28">
        <f t="shared" si="23"/>
        <v>797808.8365</v>
      </c>
      <c r="L1027" s="117">
        <f>iferror(E1027/(VLOOKUP(C1027,'SIEMB. CAMAGUI'!$B$2:$C2006,2,FALSE)*N1027*I1027/1000),"")</f>
        <v>0.8278711359</v>
      </c>
      <c r="M1027" s="118">
        <f>IFERROR(K1027/VLOOKUP(C1027,'SIEMB. CAMAGUI'!$B$2:$C2006,2,FALSE),"")</f>
        <v>0.8397987753</v>
      </c>
      <c r="N1027" s="23">
        <v>0.76</v>
      </c>
      <c r="O1027" s="71">
        <f>IFERROR(N1027*VLOOKUP(C1027,'SIEMB. CAMAGUI'!$B$2:$D2006,3,FALSE),"")</f>
        <v>103142.8571</v>
      </c>
      <c r="P1027" s="2">
        <v>3.5</v>
      </c>
      <c r="Q1027" s="2">
        <f t="shared" si="21"/>
        <v>20.87</v>
      </c>
      <c r="R1027" s="15">
        <f>IFERROR(LOOKUP(Q1027,Masterline!$A$2:$A$34,Masterline!$D$2:$D$34)-(Q1027-INT(Q1027))*LOOKUP(Q1027,Masterline!$A$2:$A$34,Masterline!$E$2:$E$34),"")</f>
        <v>3.21648</v>
      </c>
      <c r="S1027" s="181">
        <f>IFERROR((Q1027)*VLOOKUP(C1027,'SIEMB. CAMAGUI'!$B$2:$C2006,2,FALSE)*(N1027-0.002222*7)*((J1027+R1027)/2/100)/1000,"")</f>
        <v>503.6413395</v>
      </c>
      <c r="T1027" s="173">
        <f t="shared" si="22"/>
        <v>0.9103348632</v>
      </c>
      <c r="U1027" s="71">
        <f t="shared" si="25"/>
        <v>13857.93949</v>
      </c>
    </row>
    <row r="1028">
      <c r="A1028" s="109">
        <v>46181.0</v>
      </c>
      <c r="B1028" s="169">
        <v>4.0</v>
      </c>
      <c r="C1028" s="18" t="s">
        <v>398</v>
      </c>
      <c r="D1028" s="9">
        <v>0.0</v>
      </c>
      <c r="E1028" s="9">
        <v>0.0</v>
      </c>
      <c r="F1028" s="2" t="s">
        <v>96</v>
      </c>
      <c r="G1028" s="17">
        <f t="array" ref="G1028">IFERROR(E1028*INDEX(PRECIOS!$B$2:$E$44,MATCH(F1028,PRECIOS!$B$2:$B$44,0),4),"")</f>
        <v>0</v>
      </c>
      <c r="H1028" s="9">
        <v>0.0</v>
      </c>
      <c r="I1028" s="2">
        <f t="shared" si="26"/>
        <v>-29.16</v>
      </c>
      <c r="J1028" s="15" t="str">
        <f>IFERROR(LOOKUP(H1028,Masterline!$A$2:$A$34,Masterline!$D$2:$D$34)-(H1028-INT(H1028))*LOOKUP(H1028,Masterline!$A$2:$A$34,Masterline!$E$2:$E$34),"")</f>
        <v/>
      </c>
      <c r="K1028" s="28" t="str">
        <f t="shared" si="23"/>
        <v/>
      </c>
      <c r="L1028" s="117">
        <f>iferror(E1028/(VLOOKUP(C1028,'SIEMB. CAMAGUI'!$B$2:$C2006,2,FALSE)*N1028*I1028/1000),"")</f>
        <v>0</v>
      </c>
      <c r="M1028" s="118">
        <f>IFERROR(K1028/VLOOKUP(C1028,'SIEMB. CAMAGUI'!$B$2:$C2006,2,FALSE),"")</f>
        <v>0</v>
      </c>
      <c r="N1028" s="23">
        <v>0.5</v>
      </c>
      <c r="O1028" s="71">
        <f>IFERROR(N1028*VLOOKUP(C1028,'SIEMB. CAMAGUI'!$B$2:$D2006,3,FALSE),"")</f>
        <v>90625</v>
      </c>
      <c r="P1028" s="2">
        <v>0.0</v>
      </c>
      <c r="Q1028" s="2">
        <f t="shared" si="21"/>
        <v>0</v>
      </c>
      <c r="R1028" s="15" t="str">
        <f>IFERROR(LOOKUP(Q1028,Masterline!$A$2:$A$34,Masterline!$D$2:$D$34)-(Q1028-INT(Q1028))*LOOKUP(Q1028,Masterline!$A$2:$A$34,Masterline!$E$2:$E$34),"")</f>
        <v/>
      </c>
      <c r="S1028" s="181">
        <f>IFERROR((Q1028)*VLOOKUP(C1028,'SIEMB. CAMAGUI'!$B$2:$C2006,2,FALSE)*(N1028-0.002222*7)*((J1028+R1028)/2/100)/1000,"")</f>
        <v>0</v>
      </c>
      <c r="T1028" s="173">
        <f t="shared" si="22"/>
        <v>0</v>
      </c>
      <c r="U1028" s="71">
        <f t="shared" si="25"/>
        <v>0</v>
      </c>
    </row>
    <row r="1029">
      <c r="A1029" s="109">
        <v>46181.0</v>
      </c>
      <c r="B1029" s="169">
        <v>5.0</v>
      </c>
      <c r="C1029" s="18" t="s">
        <v>400</v>
      </c>
      <c r="D1029" s="9">
        <v>0.0</v>
      </c>
      <c r="E1029" s="9">
        <v>175.0</v>
      </c>
      <c r="F1029" s="2" t="s">
        <v>96</v>
      </c>
      <c r="G1029" s="17">
        <f t="array" ref="G1029">IFERROR(E1029*INDEX(PRECIOS!$B$2:$E$44,MATCH(F1029,PRECIOS!$B$2:$B$44,0),4),"")</f>
        <v>179.13</v>
      </c>
      <c r="H1029" s="9">
        <v>0.0</v>
      </c>
      <c r="I1029" s="2">
        <f t="shared" si="26"/>
        <v>-28.61</v>
      </c>
      <c r="J1029" s="15" t="str">
        <f>IFERROR(LOOKUP(H1029,Masterline!$A$2:$A$34,Masterline!$D$2:$D$34)-(H1029-INT(H1029))*LOOKUP(H1029,Masterline!$A$2:$A$34,Masterline!$E$2:$E$34),"")</f>
        <v/>
      </c>
      <c r="K1029" s="28" t="str">
        <f t="shared" si="23"/>
        <v/>
      </c>
      <c r="L1029" s="117">
        <f>iferror(E1029/(VLOOKUP(C1029,'SIEMB. CAMAGUI'!$B$2:$C2006,2,FALSE)*N1029*I1029/1000),"")</f>
        <v>-0.01588764259</v>
      </c>
      <c r="M1029" s="118">
        <f>IFERROR(K1029/VLOOKUP(C1029,'SIEMB. CAMAGUI'!$B$2:$C2006,2,FALSE),"")</f>
        <v>0</v>
      </c>
      <c r="N1029" s="23">
        <v>0.5</v>
      </c>
      <c r="O1029" s="71">
        <f>IFERROR(N1029*VLOOKUP(C1029,'SIEMB. CAMAGUI'!$B$2:$D2006,3,FALSE),"")</f>
        <v>91666.66667</v>
      </c>
      <c r="P1029" s="2">
        <v>0.0</v>
      </c>
      <c r="Q1029" s="2">
        <f t="shared" si="21"/>
        <v>0</v>
      </c>
      <c r="R1029" s="15" t="str">
        <f>IFERROR(LOOKUP(Q1029,Masterline!$A$2:$A$34,Masterline!$D$2:$D$34)-(Q1029-INT(Q1029))*LOOKUP(Q1029,Masterline!$A$2:$A$34,Masterline!$E$2:$E$34),"")</f>
        <v/>
      </c>
      <c r="S1029" s="181">
        <f>IFERROR((Q1029)*VLOOKUP(C1029,'SIEMB. CAMAGUI'!$B$2:$C2006,2,FALSE)*(N1029-0.002222*7)*((J1029+R1029)/2/100)/1000,"")</f>
        <v>0</v>
      </c>
      <c r="T1029" s="173">
        <f t="shared" si="22"/>
        <v>0</v>
      </c>
      <c r="U1029" s="71">
        <f t="shared" si="25"/>
        <v>0</v>
      </c>
    </row>
    <row r="1030">
      <c r="A1030" s="109">
        <v>46181.0</v>
      </c>
      <c r="B1030" s="169">
        <v>6.0</v>
      </c>
      <c r="C1030" s="18" t="s">
        <v>401</v>
      </c>
      <c r="D1030" s="9">
        <v>0.0</v>
      </c>
      <c r="E1030" s="9">
        <v>800.0</v>
      </c>
      <c r="F1030" s="2" t="s">
        <v>96</v>
      </c>
      <c r="G1030" s="17">
        <f t="array" ref="G1030">IFERROR(E1030*INDEX(PRECIOS!$B$2:$E$44,MATCH(F1030,PRECIOS!$B$2:$B$44,0),4),"")</f>
        <v>818.88</v>
      </c>
      <c r="H1030" s="9">
        <v>0.0</v>
      </c>
      <c r="I1030" s="2">
        <f t="shared" si="26"/>
        <v>-27.86</v>
      </c>
      <c r="J1030" s="15" t="str">
        <f>IFERROR(LOOKUP(H1030,Masterline!$A$2:$A$34,Masterline!$D$2:$D$34)-(H1030-INT(H1030))*LOOKUP(H1030,Masterline!$A$2:$A$34,Masterline!$E$2:$E$34),"")</f>
        <v/>
      </c>
      <c r="K1030" s="28" t="str">
        <f t="shared" si="23"/>
        <v/>
      </c>
      <c r="L1030" s="117">
        <f>iferror(E1030/(VLOOKUP(C1030,'SIEMB. CAMAGUI'!$B$2:$C2006,2,FALSE)*N1030*I1030/1000),"")</f>
        <v>-0.0378326793</v>
      </c>
      <c r="M1030" s="118">
        <f>IFERROR(K1030/VLOOKUP(C1030,'SIEMB. CAMAGUI'!$B$2:$C2006,2,FALSE),"")</f>
        <v>0</v>
      </c>
      <c r="N1030" s="23">
        <v>0.66</v>
      </c>
      <c r="O1030" s="71">
        <f>IFERROR(N1030*VLOOKUP(C1030,'SIEMB. CAMAGUI'!$B$2:$D2006,3,FALSE),"")</f>
        <v>86742.85714</v>
      </c>
      <c r="P1030" s="2">
        <v>0.0</v>
      </c>
      <c r="Q1030" s="2">
        <f t="shared" si="21"/>
        <v>0</v>
      </c>
      <c r="R1030" s="15" t="str">
        <f>IFERROR(LOOKUP(Q1030,Masterline!$A$2:$A$34,Masterline!$D$2:$D$34)-(Q1030-INT(Q1030))*LOOKUP(Q1030,Masterline!$A$2:$A$34,Masterline!$E$2:$E$34),"")</f>
        <v/>
      </c>
      <c r="S1030" s="181">
        <f>IFERROR((Q1030)*VLOOKUP(C1030,'SIEMB. CAMAGUI'!$B$2:$C2006,2,FALSE)*(N1030-0.002222*7)*((J1030+R1030)/2/100)/1000,"")</f>
        <v>0</v>
      </c>
      <c r="T1030" s="173">
        <f t="shared" si="22"/>
        <v>0</v>
      </c>
      <c r="U1030" s="71">
        <f t="shared" si="25"/>
        <v>0</v>
      </c>
    </row>
    <row r="1031">
      <c r="A1031" s="109">
        <v>46188.0</v>
      </c>
      <c r="B1031" s="217">
        <v>1.0</v>
      </c>
      <c r="C1031" s="18" t="s">
        <v>402</v>
      </c>
      <c r="D1031" s="9">
        <v>650.0</v>
      </c>
      <c r="E1031" s="9">
        <v>4475.0</v>
      </c>
      <c r="F1031" s="2" t="s">
        <v>86</v>
      </c>
      <c r="G1031" s="17">
        <f t="array" ref="G1031">IFERROR(E1031*INDEX(PRECIOS!$B$2:$E$44,MATCH(F1031,PRECIOS!$B$2:$B$44,0),4),"")</f>
        <v>5280.5</v>
      </c>
      <c r="H1031" s="9">
        <v>23.0</v>
      </c>
      <c r="I1031" s="2">
        <f t="shared" si="26"/>
        <v>4.36</v>
      </c>
      <c r="J1031" s="15">
        <f>IFERROR(LOOKUP(H1031,Masterline!$A$2:$A$34,Masterline!$D$2:$D$34)-(H1031-INT(H1031))*LOOKUP(H1031,Masterline!$A$2:$A$34,Masterline!$E$2:$E$34),"")</f>
        <v>3.276</v>
      </c>
      <c r="K1031" s="28">
        <f t="shared" si="23"/>
        <v>862663.9061</v>
      </c>
      <c r="L1031" s="117">
        <f>iferror(E1031/(VLOOKUP(C1031,'SIEMB. CAMAGUI'!$B$2:$C2006,2,FALSE)*N1031*I1031/1000),"")</f>
        <v>1.195128257</v>
      </c>
      <c r="M1031" s="118">
        <f>IFERROR(K1031/VLOOKUP(C1031,'SIEMB. CAMAGUI'!$B$2:$C2006,2,FALSE),"")</f>
        <v>0.763419386</v>
      </c>
      <c r="N1031" s="23">
        <v>0.76</v>
      </c>
      <c r="O1031" s="71">
        <f>IFERROR(N1031*VLOOKUP(C1031,'SIEMB. CAMAGUI'!$B$2:$D2006,3,FALSE),"")</f>
        <v>104859.5849</v>
      </c>
      <c r="P1031" s="2">
        <v>3.5</v>
      </c>
      <c r="Q1031" s="2">
        <f t="shared" si="21"/>
        <v>26.5</v>
      </c>
      <c r="R1031" s="15">
        <f>IFERROR(LOOKUP(Q1031,Masterline!$A$2:$A$34,Masterline!$D$2:$D$34)-(Q1031-INT(Q1031))*LOOKUP(Q1031,Masterline!$A$2:$A$34,Masterline!$E$2:$E$34),"")</f>
        <v>3.024</v>
      </c>
      <c r="S1031" s="181">
        <f>IFERROR((Q1031)*VLOOKUP(C1031,'SIEMB. CAMAGUI'!$B$2:$C2006,2,FALSE)*(N1031-0.002222*7)*((J1031+R1031)/2/100)/1000,"")</f>
        <v>702.2117173</v>
      </c>
      <c r="T1031" s="173">
        <f t="shared" si="22"/>
        <v>13.05292933</v>
      </c>
      <c r="U1031" s="71">
        <f t="shared" si="25"/>
        <v>19841.26984</v>
      </c>
    </row>
    <row r="1032">
      <c r="A1032" s="109">
        <v>46188.0</v>
      </c>
      <c r="B1032" s="217">
        <v>2.0</v>
      </c>
      <c r="C1032" s="18" t="s">
        <v>404</v>
      </c>
      <c r="D1032" s="9">
        <v>575.0</v>
      </c>
      <c r="E1032" s="9">
        <v>3625.0</v>
      </c>
      <c r="F1032" s="2" t="s">
        <v>86</v>
      </c>
      <c r="G1032" s="17">
        <f t="array" ref="G1032">IFERROR(E1032*INDEX(PRECIOS!$B$2:$E$44,MATCH(F1032,PRECIOS!$B$2:$B$44,0),4),"")</f>
        <v>4277.5</v>
      </c>
      <c r="H1032" s="9">
        <v>18.5</v>
      </c>
      <c r="I1032" s="2">
        <f t="shared" si="26"/>
        <v>3.35</v>
      </c>
      <c r="J1032" s="15">
        <f>IFERROR(LOOKUP(H1032,Masterline!$A$2:$A$34,Masterline!$D$2:$D$34)-(H1032-INT(H1032))*LOOKUP(H1032,Masterline!$A$2:$A$34,Masterline!$E$2:$E$34),"")</f>
        <v>3.474</v>
      </c>
      <c r="K1032" s="28">
        <f t="shared" si="23"/>
        <v>894677.0605</v>
      </c>
      <c r="L1032" s="117">
        <f>iferror(E1032/(VLOOKUP(C1032,'SIEMB. CAMAGUI'!$B$2:$C2006,2,FALSE)*N1032*I1032/1000),"")</f>
        <v>1.727473742</v>
      </c>
      <c r="M1032" s="118">
        <f>IFERROR(K1032/VLOOKUP(C1032,'SIEMB. CAMAGUI'!$B$2:$C2006,2,FALSE),"")</f>
        <v>1.028364437</v>
      </c>
      <c r="N1032" s="23">
        <v>0.72</v>
      </c>
      <c r="O1032" s="71">
        <f>IFERROR(N1032*VLOOKUP(C1032,'SIEMB. CAMAGUI'!$B$2:$D2006,3,FALSE),"")</f>
        <v>104400</v>
      </c>
      <c r="P1032" s="2">
        <v>3.5</v>
      </c>
      <c r="Q1032" s="2">
        <f t="shared" si="21"/>
        <v>22</v>
      </c>
      <c r="R1032" s="15">
        <f>IFERROR(LOOKUP(Q1032,Masterline!$A$2:$A$34,Masterline!$D$2:$D$34)-(Q1032-INT(Q1032))*LOOKUP(Q1032,Masterline!$A$2:$A$34,Masterline!$E$2:$E$34),"")</f>
        <v>3.252</v>
      </c>
      <c r="S1032" s="181">
        <f>IFERROR((Q1032)*VLOOKUP(C1032,'SIEMB. CAMAGUI'!$B$2:$C2006,2,FALSE)*(N1032-0.002222*7)*((J1032+R1032)/2/100)/1000,"")</f>
        <v>453.4365333</v>
      </c>
      <c r="T1032" s="173">
        <f t="shared" si="22"/>
        <v>-30.39086668</v>
      </c>
      <c r="U1032" s="71">
        <f t="shared" si="25"/>
        <v>16551.52562</v>
      </c>
    </row>
    <row r="1033">
      <c r="A1033" s="109">
        <v>46188.0</v>
      </c>
      <c r="B1033" s="217">
        <v>3.0</v>
      </c>
      <c r="C1033" s="18" t="s">
        <v>405</v>
      </c>
      <c r="D1033" s="9">
        <v>575.0</v>
      </c>
      <c r="E1033" s="9">
        <v>3800.0</v>
      </c>
      <c r="F1033" s="2" t="s">
        <v>86</v>
      </c>
      <c r="G1033" s="17">
        <f t="array" ref="G1033">IFERROR(E1033*INDEX(PRECIOS!$B$2:$E$44,MATCH(F1033,PRECIOS!$B$2:$B$44,0),4),"")</f>
        <v>4484</v>
      </c>
      <c r="H1033" s="9">
        <v>22.0</v>
      </c>
      <c r="I1033" s="2">
        <f t="shared" si="26"/>
        <v>4.63</v>
      </c>
      <c r="J1033" s="15">
        <f>IFERROR(LOOKUP(H1033,Masterline!$A$2:$A$34,Masterline!$D$2:$D$34)-(H1033-INT(H1033))*LOOKUP(H1033,Masterline!$A$2:$A$34,Masterline!$E$2:$E$34),"")</f>
        <v>3.252</v>
      </c>
      <c r="K1033" s="28">
        <f t="shared" si="23"/>
        <v>803701.2188</v>
      </c>
      <c r="L1033" s="117">
        <f>iferror(E1033/(VLOOKUP(C1033,'SIEMB. CAMAGUI'!$B$2:$C2006,2,FALSE)*N1033*I1033/1000),"")</f>
        <v>1.252073747</v>
      </c>
      <c r="M1033" s="118">
        <f>IFERROR(K1033/VLOOKUP(C1033,'SIEMB. CAMAGUI'!$B$2:$C2006,2,FALSE),"")</f>
        <v>0.846001283</v>
      </c>
      <c r="N1033" s="23">
        <v>0.69</v>
      </c>
      <c r="O1033" s="71">
        <f>IFERROR(N1033*VLOOKUP(C1033,'SIEMB. CAMAGUI'!$B$2:$D2006,3,FALSE),"")</f>
        <v>93642.85714</v>
      </c>
      <c r="P1033" s="2">
        <v>3.5</v>
      </c>
      <c r="Q1033" s="2">
        <f t="shared" si="21"/>
        <v>25.5</v>
      </c>
      <c r="R1033" s="15">
        <f>IFERROR(LOOKUP(Q1033,Masterline!$A$2:$A$34,Masterline!$D$2:$D$34)-(Q1033-INT(Q1033))*LOOKUP(Q1033,Masterline!$A$2:$A$34,Masterline!$E$2:$E$34),"")</f>
        <v>3.138</v>
      </c>
      <c r="S1033" s="181">
        <f>IFERROR((Q1033)*VLOOKUP(C1033,'SIEMB. CAMAGUI'!$B$2:$C2006,2,FALSE)*(N1033-0.002222*7)*((J1033+R1033)/2/100)/1000,"")</f>
        <v>522.0136165</v>
      </c>
      <c r="T1033" s="173">
        <f t="shared" si="22"/>
        <v>-13.24659588</v>
      </c>
      <c r="U1033" s="71">
        <f t="shared" si="25"/>
        <v>17681.42681</v>
      </c>
    </row>
    <row r="1034">
      <c r="A1034" s="109">
        <v>46188.0</v>
      </c>
      <c r="B1034" s="2">
        <v>4.0</v>
      </c>
      <c r="C1034" s="18" t="s">
        <v>406</v>
      </c>
      <c r="D1034" s="9">
        <v>62.0</v>
      </c>
      <c r="E1034" s="9">
        <v>112.5</v>
      </c>
      <c r="F1034" s="2" t="s">
        <v>88</v>
      </c>
      <c r="G1034" s="17">
        <f t="array" ref="G1034">IFERROR(E1034*INDEX(PRECIOS!$B$2:$E$44,MATCH(F1034,PRECIOS!$B$2:$B$44,0),4),"")</f>
        <v>204.975</v>
      </c>
      <c r="H1034" s="9">
        <v>1.25</v>
      </c>
      <c r="I1034" s="2">
        <v>0.45</v>
      </c>
      <c r="J1034" s="15">
        <f>IFERROR(LOOKUP(H1034,Masterline!$A$2:$A$34,Masterline!$D$2:$D$34)-(H1034-INT(H1034))*LOOKUP(H1034,Masterline!$A$2:$A$34,Masterline!$E$2:$E$34),"")</f>
        <v>13.644</v>
      </c>
      <c r="K1034" s="28">
        <f t="shared" ref="K1034:K1036" si="28">IFERROR((E1034*100/J1034)*1000/H1034,"")</f>
        <v>659630.6069</v>
      </c>
      <c r="L1034" s="117">
        <f>iferror(E1034/(VLOOKUP(C1034,'SIEMB. CAMAGUI'!$B$2:$C2006,2,FALSE)*N1034*I1034/1000),"")</f>
        <v>0.5941770648</v>
      </c>
      <c r="M1034" s="118">
        <f>IFERROR(K1034/VLOOKUP(C1034,'SIEMB. CAMAGUI'!$B$2:$C2006,2,FALSE),"")</f>
        <v>0.8622622312</v>
      </c>
      <c r="N1034" s="23">
        <v>0.55</v>
      </c>
      <c r="O1034" s="71">
        <f>IFERROR(N1034*VLOOKUP(C1034,'SIEMB. CAMAGUI'!$B$2:$D2006,3,FALSE),"")</f>
        <v>87656.25</v>
      </c>
      <c r="P1034" s="2">
        <v>2.4</v>
      </c>
      <c r="Q1034" s="2">
        <f t="shared" si="21"/>
        <v>3.65</v>
      </c>
      <c r="R1034" s="15">
        <f>IFERROR(LOOKUP(Q1034,Masterline!$A$2:$A$34,Masterline!$D$2:$D$34)-(Q1034-INT(Q1034))*LOOKUP(Q1034,Masterline!$A$2:$A$34,Masterline!$E$2:$E$34),"")</f>
        <v>8.9142</v>
      </c>
      <c r="S1034" s="181">
        <f>IFERROR((Q1034)*VLOOKUP(C1034,'SIEMB. CAMAGUI'!$B$2:$C2006,2,FALSE)*(N1034-0.002222*7)*((J1034+R1034)/2/100)/1000,"")</f>
        <v>168.3187812</v>
      </c>
      <c r="T1034" s="173">
        <f t="shared" si="22"/>
        <v>26.5796953</v>
      </c>
      <c r="U1034" s="71">
        <f t="shared" si="25"/>
        <v>824.5382586</v>
      </c>
    </row>
    <row r="1035">
      <c r="A1035" s="109">
        <v>46188.0</v>
      </c>
      <c r="B1035" s="2">
        <v>5.0</v>
      </c>
      <c r="C1035" s="18" t="s">
        <v>408</v>
      </c>
      <c r="D1035" s="9">
        <v>52.0</v>
      </c>
      <c r="E1035" s="9">
        <v>92.0</v>
      </c>
      <c r="F1035" s="2" t="s">
        <v>88</v>
      </c>
      <c r="G1035" s="17">
        <f t="array" ref="G1035">IFERROR(E1035*INDEX(PRECIOS!$B$2:$E$44,MATCH(F1035,PRECIOS!$B$2:$B$44,0),4),"")</f>
        <v>167.624</v>
      </c>
      <c r="H1035" s="9">
        <v>1.25</v>
      </c>
      <c r="I1035" s="2">
        <v>0.45</v>
      </c>
      <c r="J1035" s="15">
        <f>IFERROR(LOOKUP(H1035,Masterline!$A$2:$A$34,Masterline!$D$2:$D$34)-(H1035-INT(H1035))*LOOKUP(H1035,Masterline!$A$2:$A$34,Masterline!$E$2:$E$34),"")</f>
        <v>13.644</v>
      </c>
      <c r="K1035" s="28">
        <f t="shared" si="28"/>
        <v>539431.2518</v>
      </c>
      <c r="L1035" s="117">
        <f>iferror(E1035/(VLOOKUP(C1035,'SIEMB. CAMAGUI'!$B$2:$C2006,2,FALSE)*N1035*I1035/1000),"")</f>
        <v>0.5506921062</v>
      </c>
      <c r="M1035" s="118">
        <f>IFERROR(K1035/VLOOKUP(C1035,'SIEMB. CAMAGUI'!$B$2:$C2006,2,FALSE),"")</f>
        <v>0.7991574101</v>
      </c>
      <c r="N1035" s="23">
        <v>0.55</v>
      </c>
      <c r="O1035" s="71">
        <f>IFERROR(N1035*VLOOKUP(C1035,'SIEMB. CAMAGUI'!$B$2:$D2006,3,FALSE),"")</f>
        <v>88392.85714</v>
      </c>
      <c r="P1035" s="2">
        <v>2.35</v>
      </c>
      <c r="Q1035" s="2">
        <f t="shared" si="21"/>
        <v>3.6</v>
      </c>
      <c r="R1035" s="15">
        <f>IFERROR(LOOKUP(Q1035,Masterline!$A$2:$A$34,Masterline!$D$2:$D$34)-(Q1035-INT(Q1035))*LOOKUP(Q1035,Masterline!$A$2:$A$34,Masterline!$E$2:$E$34),"")</f>
        <v>8.9688</v>
      </c>
      <c r="S1035" s="181">
        <f>IFERROR((Q1035)*VLOOKUP(C1035,'SIEMB. CAMAGUI'!$B$2:$C2006,2,FALSE)*(N1035-0.002222*7)*((J1035+R1035)/2/100)/1000,"")</f>
        <v>146.8366442</v>
      </c>
      <c r="T1035" s="173">
        <f t="shared" si="22"/>
        <v>23.70916105</v>
      </c>
      <c r="U1035" s="71">
        <f t="shared" si="25"/>
        <v>674.2890648</v>
      </c>
    </row>
    <row r="1036">
      <c r="A1036" s="109">
        <v>46188.0</v>
      </c>
      <c r="B1036" s="2">
        <v>6.0</v>
      </c>
      <c r="C1036" s="18" t="s">
        <v>409</v>
      </c>
      <c r="D1036" s="9">
        <v>75.0</v>
      </c>
      <c r="E1036" s="9">
        <v>137.0</v>
      </c>
      <c r="F1036" s="2" t="s">
        <v>88</v>
      </c>
      <c r="G1036" s="17">
        <f t="array" ref="G1036">IFERROR(E1036*INDEX(PRECIOS!$B$2:$E$44,MATCH(F1036,PRECIOS!$B$2:$B$44,0),4),"")</f>
        <v>249.614</v>
      </c>
      <c r="H1036" s="9">
        <v>1.25</v>
      </c>
      <c r="I1036" s="2">
        <v>0.45</v>
      </c>
      <c r="J1036" s="15">
        <f>IFERROR(LOOKUP(H1036,Masterline!$A$2:$A$34,Masterline!$D$2:$D$34)-(H1036-INT(H1036))*LOOKUP(H1036,Masterline!$A$2:$A$34,Masterline!$E$2:$E$34),"")</f>
        <v>13.644</v>
      </c>
      <c r="K1036" s="28">
        <f t="shared" si="28"/>
        <v>803283.4946</v>
      </c>
      <c r="L1036" s="117">
        <f>iferror(E1036/(VLOOKUP(C1036,'SIEMB. CAMAGUI'!$B$2:$C2006,2,FALSE)*N1036*I1036/1000),"")</f>
        <v>0.4428282828</v>
      </c>
      <c r="M1036" s="118">
        <f>IFERROR(K1036/VLOOKUP(C1036,'SIEMB. CAMAGUI'!$B$2:$C2006,2,FALSE),"")</f>
        <v>0.6426267957</v>
      </c>
      <c r="N1036" s="23">
        <v>0.55</v>
      </c>
      <c r="O1036" s="71">
        <f>IFERROR(N1036*VLOOKUP(C1036,'SIEMB. CAMAGUI'!$B$2:$D2006,3,FALSE),"")</f>
        <v>78571.42857</v>
      </c>
      <c r="P1036" s="2">
        <v>2.4</v>
      </c>
      <c r="Q1036" s="2">
        <f t="shared" si="21"/>
        <v>3.65</v>
      </c>
      <c r="R1036" s="15">
        <f>IFERROR(LOOKUP(Q1036,Masterline!$A$2:$A$34,Masterline!$D$2:$D$34)-(Q1036-INT(Q1036))*LOOKUP(Q1036,Masterline!$A$2:$A$34,Masterline!$E$2:$E$34),"")</f>
        <v>8.9142</v>
      </c>
      <c r="S1036" s="181">
        <f>IFERROR((Q1036)*VLOOKUP(C1036,'SIEMB. CAMAGUI'!$B$2:$C2006,2,FALSE)*(N1036-0.002222*7)*((J1036+R1036)/2/100)/1000,"")</f>
        <v>275.0306882</v>
      </c>
      <c r="T1036" s="173">
        <f t="shared" si="22"/>
        <v>50.00767205</v>
      </c>
      <c r="U1036" s="71">
        <f t="shared" si="25"/>
        <v>1004.104368</v>
      </c>
    </row>
    <row r="1037">
      <c r="A1037" s="109">
        <v>46195.0</v>
      </c>
      <c r="B1037" s="217">
        <v>1.0</v>
      </c>
      <c r="C1037" s="18" t="s">
        <v>402</v>
      </c>
      <c r="D1037" s="9">
        <v>500.0</v>
      </c>
      <c r="E1037" s="9">
        <v>3300.0</v>
      </c>
      <c r="F1037" s="2" t="s">
        <v>86</v>
      </c>
      <c r="G1037" s="17">
        <f t="array" ref="G1037">IFERROR(E1037*INDEX(PRECIOS!$B$2:$E$44,MATCH(F1037,PRECIOS!$B$2:$B$44,0),4),"")</f>
        <v>3894</v>
      </c>
      <c r="H1037" s="9">
        <v>26.75</v>
      </c>
      <c r="I1037" s="2">
        <f t="shared" ref="I1037:I1081" si="29">IFERROR(H1037-INDEX($H$2:$H2006,MATCH(1,(C1037=$C$2:$C2006)*((A1037-7)=$A$2:$A2006),0),1),0)</f>
        <v>3.75</v>
      </c>
      <c r="J1037" s="15">
        <f>IFERROR(LOOKUP(H1037,Masterline!$A$2:$A$34,Masterline!$D$2:$D$34)-(H1037-INT(H1037))*LOOKUP(H1037,Masterline!$A$2:$A$34,Masterline!$E$2:$E$34),"")</f>
        <v>3</v>
      </c>
      <c r="K1037" s="28">
        <f t="shared" ref="K1037:K1081" si="30">IFERROR((D1037*100/J1037)*1000/H1037,"")</f>
        <v>623052.9595</v>
      </c>
      <c r="L1037" s="117">
        <f>iferror(E1037/(VLOOKUP(C1037,'SIEMB. CAMAGUI'!$B$2:$C2006,2,FALSE)*N1037*I1037/1000),"")</f>
        <v>1.366247477</v>
      </c>
      <c r="M1037" s="118">
        <f>IFERROR(K1037/VLOOKUP(C1037,'SIEMB. CAMAGUI'!$B$2:$C2006,2,FALSE),"")</f>
        <v>0.5513743004</v>
      </c>
      <c r="N1037" s="23">
        <v>0.57</v>
      </c>
      <c r="O1037" s="71">
        <f>IFERROR(N1037*VLOOKUP(C1037,'SIEMB. CAMAGUI'!$B$2:$D2006,3,FALSE),"")</f>
        <v>78644.68864</v>
      </c>
      <c r="P1037" s="2">
        <v>3.5</v>
      </c>
      <c r="Q1037" s="2">
        <f t="shared" si="21"/>
        <v>30.25</v>
      </c>
      <c r="R1037" s="15">
        <f>IFERROR(LOOKUP(Q1037,Masterline!$A$2:$A$34,Masterline!$D$2:$D$34)-(Q1037-INT(Q1037))*LOOKUP(Q1037,Masterline!$A$2:$A$34,Masterline!$E$2:$E$34),"")</f>
        <v>2.613</v>
      </c>
      <c r="S1037" s="181">
        <f>IFERROR((Q1037)*VLOOKUP(C1037,'SIEMB. CAMAGUI'!$B$2:$C2006,2,FALSE)*(N1037-0.002222*7)*((J1037+R1037)/2/100)/1000,"")</f>
        <v>531.8977138</v>
      </c>
      <c r="T1037" s="173">
        <f t="shared" si="22"/>
        <v>7.974428459</v>
      </c>
      <c r="U1037" s="71">
        <f t="shared" si="25"/>
        <v>16666.66667</v>
      </c>
    </row>
    <row r="1038">
      <c r="A1038" s="109">
        <v>46195.0</v>
      </c>
      <c r="B1038" s="217">
        <v>2.0</v>
      </c>
      <c r="C1038" s="18" t="s">
        <v>404</v>
      </c>
      <c r="D1038" s="9">
        <v>450.0</v>
      </c>
      <c r="E1038" s="9">
        <v>2550.0</v>
      </c>
      <c r="F1038" s="2" t="s">
        <v>86</v>
      </c>
      <c r="G1038" s="17">
        <f t="array" ref="G1038">IFERROR(E1038*INDEX(PRECIOS!$B$2:$E$44,MATCH(F1038,PRECIOS!$B$2:$B$44,0),4),"")</f>
        <v>3009</v>
      </c>
      <c r="H1038" s="9">
        <v>22.55</v>
      </c>
      <c r="I1038" s="2">
        <f t="shared" si="29"/>
        <v>4.05</v>
      </c>
      <c r="J1038" s="15">
        <f>IFERROR(LOOKUP(H1038,Masterline!$A$2:$A$34,Masterline!$D$2:$D$34)-(H1038-INT(H1038))*LOOKUP(H1038,Masterline!$A$2:$A$34,Masterline!$E$2:$E$34),"")</f>
        <v>3.2058</v>
      </c>
      <c r="K1038" s="28">
        <f t="shared" si="30"/>
        <v>622485.9349</v>
      </c>
      <c r="L1038" s="117">
        <f>iferror(E1038/(VLOOKUP(C1038,'SIEMB. CAMAGUI'!$B$2:$C2006,2,FALSE)*N1038*I1038/1000),"")</f>
        <v>1.113403412</v>
      </c>
      <c r="M1038" s="118">
        <f>IFERROR(K1038/VLOOKUP(C1038,'SIEMB. CAMAGUI'!$B$2:$C2006,2,FALSE),"")</f>
        <v>0.7155010746</v>
      </c>
      <c r="N1038" s="23">
        <v>0.65</v>
      </c>
      <c r="O1038" s="71">
        <f>IFERROR(N1038*VLOOKUP(C1038,'SIEMB. CAMAGUI'!$B$2:$D2006,3,FALSE),"")</f>
        <v>94250</v>
      </c>
      <c r="P1038" s="2">
        <v>3.5</v>
      </c>
      <c r="Q1038" s="2">
        <f t="shared" si="21"/>
        <v>26.05</v>
      </c>
      <c r="R1038" s="15">
        <f>IFERROR(LOOKUP(Q1038,Masterline!$A$2:$A$34,Masterline!$D$2:$D$34)-(Q1038-INT(Q1038))*LOOKUP(Q1038,Masterline!$A$2:$A$34,Masterline!$E$2:$E$34),"")</f>
        <v>3.0672</v>
      </c>
      <c r="S1038" s="181">
        <f>IFERROR((Q1038)*VLOOKUP(C1038,'SIEMB. CAMAGUI'!$B$2:$C2006,2,FALSE)*(N1038-0.002222*7)*((J1038+R1038)/2/100)/1000,"")</f>
        <v>450.9900245</v>
      </c>
      <c r="T1038" s="173">
        <f t="shared" si="22"/>
        <v>0.2475061193</v>
      </c>
      <c r="U1038" s="71">
        <f t="shared" si="25"/>
        <v>14037.05783</v>
      </c>
    </row>
    <row r="1039">
      <c r="A1039" s="109">
        <v>46195.0</v>
      </c>
      <c r="B1039" s="217">
        <v>3.0</v>
      </c>
      <c r="C1039" s="18" t="s">
        <v>405</v>
      </c>
      <c r="D1039" s="9">
        <v>475.0</v>
      </c>
      <c r="E1039" s="9">
        <v>2900.0</v>
      </c>
      <c r="F1039" s="2" t="s">
        <v>86</v>
      </c>
      <c r="G1039" s="17">
        <f t="array" ref="G1039">IFERROR(E1039*INDEX(PRECIOS!$B$2:$E$44,MATCH(F1039,PRECIOS!$B$2:$B$44,0),4),"")</f>
        <v>3422</v>
      </c>
      <c r="H1039" s="9">
        <v>24.18</v>
      </c>
      <c r="I1039" s="2">
        <f t="shared" si="29"/>
        <v>2.18</v>
      </c>
      <c r="J1039" s="15">
        <f>IFERROR(LOOKUP(H1039,Masterline!$A$2:$A$34,Masterline!$D$2:$D$34)-(H1039-INT(H1039))*LOOKUP(H1039,Masterline!$A$2:$A$34,Masterline!$E$2:$E$34),"")</f>
        <v>3.16704</v>
      </c>
      <c r="K1039" s="28">
        <f t="shared" si="30"/>
        <v>620274.2675</v>
      </c>
      <c r="L1039" s="117">
        <f>iferror(E1039/(VLOOKUP(C1039,'SIEMB. CAMAGUI'!$B$2:$C2006,2,FALSE)*N1039*I1039/1000),"")</f>
        <v>2.18795268</v>
      </c>
      <c r="M1039" s="118">
        <f>IFERROR(K1039/VLOOKUP(C1039,'SIEMB. CAMAGUI'!$B$2:$C2006,2,FALSE),"")</f>
        <v>0.6529202815</v>
      </c>
      <c r="N1039" s="23">
        <v>0.64</v>
      </c>
      <c r="O1039" s="71">
        <f>IFERROR(N1039*VLOOKUP(C1039,'SIEMB. CAMAGUI'!$B$2:$D2006,3,FALSE),"")</f>
        <v>86857.14286</v>
      </c>
      <c r="P1039" s="2">
        <v>3.5</v>
      </c>
      <c r="Q1039" s="2">
        <f t="shared" si="21"/>
        <v>27.68</v>
      </c>
      <c r="R1039" s="15">
        <f>IFERROR(LOOKUP(Q1039,Masterline!$A$2:$A$34,Masterline!$D$2:$D$34)-(Q1039-INT(Q1039))*LOOKUP(Q1039,Masterline!$A$2:$A$34,Masterline!$E$2:$E$34),"")</f>
        <v>2.91504</v>
      </c>
      <c r="S1039" s="181">
        <f>IFERROR((Q1039)*VLOOKUP(C1039,'SIEMB. CAMAGUI'!$B$2:$C2006,2,FALSE)*(N1039-0.002222*7)*((J1039+R1039)/2/100)/1000,"")</f>
        <v>499.3519058</v>
      </c>
      <c r="T1039" s="173">
        <f t="shared" si="22"/>
        <v>6.087976445</v>
      </c>
      <c r="U1039" s="71">
        <f t="shared" si="25"/>
        <v>14998.23179</v>
      </c>
    </row>
    <row r="1040">
      <c r="A1040" s="109">
        <v>46195.0</v>
      </c>
      <c r="B1040" s="2">
        <v>4.0</v>
      </c>
      <c r="C1040" s="18" t="s">
        <v>406</v>
      </c>
      <c r="D1040" s="9">
        <v>200.0</v>
      </c>
      <c r="E1040" s="9">
        <v>930.0</v>
      </c>
      <c r="F1040" s="2" t="s">
        <v>99</v>
      </c>
      <c r="G1040" s="17">
        <f t="array" ref="G1040">IFERROR(E1040*INDEX(PRECIOS!$B$2:$E$44,MATCH(F1040,PRECIOS!$B$2:$B$44,0),4),"")</f>
        <v>1147.992</v>
      </c>
      <c r="H1040" s="9">
        <v>3.36</v>
      </c>
      <c r="I1040" s="2">
        <f t="shared" si="29"/>
        <v>2.11</v>
      </c>
      <c r="J1040" s="15">
        <f>IFERROR(LOOKUP(H1040,Masterline!$A$2:$A$34,Masterline!$D$2:$D$34)-(H1040-INT(H1040))*LOOKUP(H1040,Masterline!$A$2:$A$34,Masterline!$E$2:$E$34),"")</f>
        <v>9.23088</v>
      </c>
      <c r="K1040" s="28">
        <f t="shared" si="30"/>
        <v>644833.5318</v>
      </c>
      <c r="L1040" s="117">
        <f>iferror(E1040/(VLOOKUP(C1040,'SIEMB. CAMAGUI'!$B$2:$C2006,2,FALSE)*N1040*I1040/1000),"")</f>
        <v>0.7201932906</v>
      </c>
      <c r="M1040" s="118">
        <f>IFERROR(K1040/VLOOKUP(C1040,'SIEMB. CAMAGUI'!$B$2:$C2006,2,FALSE),"")</f>
        <v>0.8429196495</v>
      </c>
      <c r="N1040" s="23">
        <v>0.8</v>
      </c>
      <c r="O1040" s="71">
        <f>IFERROR(N1040*VLOOKUP(C1040,'SIEMB. CAMAGUI'!$B$2:$D2006,3,FALSE),"")</f>
        <v>127500</v>
      </c>
      <c r="P1040" s="2">
        <v>3.0</v>
      </c>
      <c r="Q1040" s="2">
        <f t="shared" si="21"/>
        <v>6.36</v>
      </c>
      <c r="R1040" s="15">
        <f>IFERROR(LOOKUP(Q1040,Masterline!$A$2:$A$34,Masterline!$D$2:$D$34)-(Q1040-INT(Q1040))*LOOKUP(Q1040,Masterline!$A$2:$A$34,Masterline!$E$2:$E$34),"")</f>
        <v>6.67632</v>
      </c>
      <c r="S1040" s="181">
        <f>IFERROR((Q1040)*VLOOKUP(C1040,'SIEMB. CAMAGUI'!$B$2:$C2006,2,FALSE)*(N1040-0.002222*7)*((J1040+R1040)/2/100)/1000,"")</f>
        <v>303.5605629</v>
      </c>
      <c r="T1040" s="173">
        <f t="shared" si="22"/>
        <v>25.89014071</v>
      </c>
      <c r="U1040" s="71">
        <f t="shared" si="25"/>
        <v>2166.640667</v>
      </c>
    </row>
    <row r="1041">
      <c r="A1041" s="109">
        <v>46195.0</v>
      </c>
      <c r="B1041" s="2">
        <v>5.0</v>
      </c>
      <c r="C1041" s="18" t="s">
        <v>408</v>
      </c>
      <c r="D1041" s="9">
        <v>180.0</v>
      </c>
      <c r="E1041" s="9">
        <v>845.0</v>
      </c>
      <c r="F1041" s="2" t="s">
        <v>99</v>
      </c>
      <c r="G1041" s="17">
        <f t="array" ref="G1041">IFERROR(E1041*INDEX(PRECIOS!$B$2:$E$44,MATCH(F1041,PRECIOS!$B$2:$B$44,0),4),"")</f>
        <v>1043.068</v>
      </c>
      <c r="H1041" s="9">
        <v>3.34</v>
      </c>
      <c r="I1041" s="2">
        <f t="shared" si="29"/>
        <v>2.09</v>
      </c>
      <c r="J1041" s="15">
        <f>IFERROR(LOOKUP(H1041,Masterline!$A$2:$A$34,Masterline!$D$2:$D$34)-(H1041-INT(H1041))*LOOKUP(H1041,Masterline!$A$2:$A$34,Masterline!$E$2:$E$34),"")</f>
        <v>9.25272</v>
      </c>
      <c r="K1041" s="28">
        <f t="shared" si="30"/>
        <v>582447.2757</v>
      </c>
      <c r="L1041" s="117">
        <f>iferror(E1041/(VLOOKUP(C1041,'SIEMB. CAMAGUI'!$B$2:$C2006,2,FALSE)*N1041*I1041/1000),"")</f>
        <v>0.7394718246</v>
      </c>
      <c r="M1041" s="118">
        <f>IFERROR(K1041/VLOOKUP(C1041,'SIEMB. CAMAGUI'!$B$2:$C2006,2,FALSE),"")</f>
        <v>0.8628848529</v>
      </c>
      <c r="N1041" s="23">
        <v>0.81</v>
      </c>
      <c r="O1041" s="71">
        <f>IFERROR(N1041*VLOOKUP(C1041,'SIEMB. CAMAGUI'!$B$2:$D2006,3,FALSE),"")</f>
        <v>130178.5714</v>
      </c>
      <c r="P1041" s="2">
        <v>3.0</v>
      </c>
      <c r="Q1041" s="2">
        <f t="shared" si="21"/>
        <v>6.34</v>
      </c>
      <c r="R1041" s="15">
        <f>IFERROR(LOOKUP(Q1041,Masterline!$A$2:$A$34,Masterline!$D$2:$D$34)-(Q1041-INT(Q1041))*LOOKUP(Q1041,Masterline!$A$2:$A$34,Masterline!$E$2:$E$34),"")</f>
        <v>6.68808</v>
      </c>
      <c r="S1041" s="181">
        <f>IFERROR((Q1041)*VLOOKUP(C1041,'SIEMB. CAMAGUI'!$B$2:$C2006,2,FALSE)*(N1041-0.002222*7)*((J1041+R1041)/2/100)/1000,"")</f>
        <v>270.9801824</v>
      </c>
      <c r="T1041" s="173">
        <f t="shared" si="22"/>
        <v>22.7450456</v>
      </c>
      <c r="U1041" s="71">
        <f t="shared" si="25"/>
        <v>1945.373901</v>
      </c>
    </row>
    <row r="1042">
      <c r="A1042" s="109">
        <v>46195.0</v>
      </c>
      <c r="B1042" s="2">
        <v>6.0</v>
      </c>
      <c r="C1042" s="18" t="s">
        <v>409</v>
      </c>
      <c r="D1042" s="9">
        <v>275.0</v>
      </c>
      <c r="E1042" s="9">
        <v>1325.0</v>
      </c>
      <c r="F1042" s="2" t="s">
        <v>99</v>
      </c>
      <c r="G1042" s="17">
        <f t="array" ref="G1042">IFERROR(E1042*INDEX(PRECIOS!$B$2:$E$44,MATCH(F1042,PRECIOS!$B$2:$B$44,0),4),"")</f>
        <v>1635.58</v>
      </c>
      <c r="H1042" s="9">
        <v>3.54</v>
      </c>
      <c r="I1042" s="2">
        <f t="shared" si="29"/>
        <v>2.29</v>
      </c>
      <c r="J1042" s="15">
        <f>IFERROR(LOOKUP(H1042,Masterline!$A$2:$A$34,Masterline!$D$2:$D$34)-(H1042-INT(H1042))*LOOKUP(H1042,Masterline!$A$2:$A$34,Masterline!$E$2:$E$34),"")</f>
        <v>9.03432</v>
      </c>
      <c r="K1042" s="28">
        <f t="shared" si="30"/>
        <v>859872.3071</v>
      </c>
      <c r="L1042" s="117">
        <f>iferror(E1042/(VLOOKUP(C1042,'SIEMB. CAMAGUI'!$B$2:$C2006,2,FALSE)*N1042*I1042/1000),"")</f>
        <v>0.6090553896</v>
      </c>
      <c r="M1042" s="118">
        <f>IFERROR(K1042/VLOOKUP(C1042,'SIEMB. CAMAGUI'!$B$2:$C2006,2,FALSE),"")</f>
        <v>0.6878978457</v>
      </c>
      <c r="N1042" s="23">
        <v>0.76</v>
      </c>
      <c r="O1042" s="71">
        <f>IFERROR(N1042*VLOOKUP(C1042,'SIEMB. CAMAGUI'!$B$2:$D2006,3,FALSE),"")</f>
        <v>108571.4286</v>
      </c>
      <c r="P1042" s="2">
        <v>3.0</v>
      </c>
      <c r="Q1042" s="2">
        <f t="shared" si="21"/>
        <v>6.54</v>
      </c>
      <c r="R1042" s="15">
        <f>IFERROR(LOOKUP(Q1042,Masterline!$A$2:$A$34,Masterline!$D$2:$D$34)-(Q1042-INT(Q1042))*LOOKUP(Q1042,Masterline!$A$2:$A$34,Masterline!$E$2:$E$34),"")</f>
        <v>6.57048</v>
      </c>
      <c r="S1042" s="181">
        <f>IFERROR((Q1042)*VLOOKUP(C1042,'SIEMB. CAMAGUI'!$B$2:$C2006,2,FALSE)*(N1042-0.002222*7)*((J1042+R1042)/2/100)/1000,"")</f>
        <v>474.8420522</v>
      </c>
      <c r="T1042" s="173">
        <f t="shared" si="22"/>
        <v>49.96051305</v>
      </c>
      <c r="U1042" s="71">
        <f t="shared" si="25"/>
        <v>3043.947967</v>
      </c>
    </row>
    <row r="1043">
      <c r="A1043" s="109">
        <v>46202.0</v>
      </c>
      <c r="B1043" s="217">
        <v>1.0</v>
      </c>
      <c r="C1043" s="18" t="s">
        <v>402</v>
      </c>
      <c r="D1043" s="9">
        <v>500.0</v>
      </c>
      <c r="E1043" s="9">
        <v>3500.0</v>
      </c>
      <c r="F1043" s="2" t="s">
        <v>86</v>
      </c>
      <c r="G1043" s="17">
        <f t="array" ref="G1043">IFERROR(E1043*INDEX(PRECIOS!$B$2:$E$44,MATCH(F1043,PRECIOS!$B$2:$B$44,0),4),"")</f>
        <v>4130</v>
      </c>
      <c r="H1043" s="9">
        <v>29.55</v>
      </c>
      <c r="I1043" s="2">
        <f t="shared" si="29"/>
        <v>2.8</v>
      </c>
      <c r="J1043" s="15">
        <f>IFERROR(LOOKUP(H1043,Masterline!$A$2:$A$34,Masterline!$D$2:$D$34)-(H1043-INT(H1043))*LOOKUP(H1043,Masterline!$A$2:$A$34,Masterline!$E$2:$E$34),"")</f>
        <v>2.6994</v>
      </c>
      <c r="K1043" s="28">
        <f t="shared" si="30"/>
        <v>626823.5079</v>
      </c>
      <c r="L1043" s="117">
        <f>iferror(E1043/(VLOOKUP(C1043,'SIEMB. CAMAGUI'!$B$2:$C2006,2,FALSE)*N1043*I1043/1000),"")</f>
        <v>2.127297481</v>
      </c>
      <c r="M1043" s="118">
        <f>IFERROR(K1043/VLOOKUP(C1043,'SIEMB. CAMAGUI'!$B$2:$C2006,2,FALSE),"")</f>
        <v>0.554711069</v>
      </c>
      <c r="N1043" s="23">
        <v>0.52</v>
      </c>
      <c r="O1043" s="71">
        <f>IFERROR(N1043*VLOOKUP(C1043,'SIEMB. CAMAGUI'!$B$2:$D2006,3,FALSE),"")</f>
        <v>71746.03175</v>
      </c>
      <c r="P1043" s="2">
        <v>3.0</v>
      </c>
      <c r="Q1043" s="2">
        <f t="shared" si="21"/>
        <v>32.55</v>
      </c>
      <c r="R1043" s="15">
        <f>IFERROR(LOOKUP(Q1043,Masterline!$A$2:$A$34,Masterline!$D$2:$D$34)-(Q1043-INT(Q1043))*LOOKUP(Q1043,Masterline!$A$2:$A$34,Masterline!$E$2:$E$34),"")</f>
        <v>2.595</v>
      </c>
      <c r="S1043" s="181">
        <f>IFERROR((Q1043)*VLOOKUP(C1043,'SIEMB. CAMAGUI'!$B$2:$C2006,2,FALSE)*(N1043-0.002222*7)*((J1043+R1043)/2/100)/1000,"")</f>
        <v>491.1689147</v>
      </c>
      <c r="T1043" s="173">
        <f t="shared" si="22"/>
        <v>-2.207771327</v>
      </c>
      <c r="U1043" s="71">
        <f t="shared" si="25"/>
        <v>18522.63466</v>
      </c>
    </row>
    <row r="1044">
      <c r="A1044" s="109">
        <v>46202.0</v>
      </c>
      <c r="B1044" s="217">
        <v>2.0</v>
      </c>
      <c r="C1044" s="18" t="s">
        <v>404</v>
      </c>
      <c r="D1044" s="9">
        <v>450.0</v>
      </c>
      <c r="E1044" s="9">
        <v>3150.0</v>
      </c>
      <c r="F1044" s="2" t="s">
        <v>86</v>
      </c>
      <c r="G1044" s="17">
        <f t="array" ref="G1044">IFERROR(E1044*INDEX(PRECIOS!$B$2:$E$44,MATCH(F1044,PRECIOS!$B$2:$B$44,0),4),"")</f>
        <v>3717</v>
      </c>
      <c r="H1044" s="9">
        <v>26.25</v>
      </c>
      <c r="I1044" s="2">
        <f t="shared" si="29"/>
        <v>3.7</v>
      </c>
      <c r="J1044" s="15">
        <f>IFERROR(LOOKUP(H1044,Masterline!$A$2:$A$34,Masterline!$D$2:$D$34)-(H1044-INT(H1044))*LOOKUP(H1044,Masterline!$A$2:$A$34,Masterline!$E$2:$E$34),"")</f>
        <v>3.048</v>
      </c>
      <c r="K1044" s="28">
        <f t="shared" si="30"/>
        <v>562429.6963</v>
      </c>
      <c r="L1044" s="117">
        <f>iferror(E1044/(VLOOKUP(C1044,'SIEMB. CAMAGUI'!$B$2:$C2006,2,FALSE)*N1044*I1044/1000),"")</f>
        <v>1.505484264</v>
      </c>
      <c r="M1044" s="118">
        <f>IFERROR(K1044/VLOOKUP(C1044,'SIEMB. CAMAGUI'!$B$2:$C2006,2,FALSE),"")</f>
        <v>0.6464709153</v>
      </c>
      <c r="N1044" s="23">
        <v>0.65</v>
      </c>
      <c r="O1044" s="71">
        <f>IFERROR(N1044*VLOOKUP(C1044,'SIEMB. CAMAGUI'!$B$2:$D2006,3,FALSE),"")</f>
        <v>94250</v>
      </c>
      <c r="P1044" s="2">
        <v>3.0</v>
      </c>
      <c r="Q1044" s="2">
        <f t="shared" si="21"/>
        <v>29.25</v>
      </c>
      <c r="R1044" s="15">
        <f>IFERROR(LOOKUP(Q1044,Masterline!$A$2:$A$34,Masterline!$D$2:$D$34)-(Q1044-INT(Q1044))*LOOKUP(Q1044,Masterline!$A$2:$A$34,Masterline!$E$2:$E$34),"")</f>
        <v>2.739</v>
      </c>
      <c r="S1044" s="181">
        <f>IFERROR((Q1044)*VLOOKUP(C1044,'SIEMB. CAMAGUI'!$B$2:$C2006,2,FALSE)*(N1044-0.002222*7)*((J1044+R1044)/2/100)/1000,"")</f>
        <v>467.1574438</v>
      </c>
      <c r="T1044" s="173">
        <f t="shared" si="22"/>
        <v>4.289360942</v>
      </c>
      <c r="U1044" s="71">
        <f t="shared" si="25"/>
        <v>14763.77953</v>
      </c>
    </row>
    <row r="1045">
      <c r="A1045" s="109">
        <v>46202.0</v>
      </c>
      <c r="B1045" s="217">
        <v>3.0</v>
      </c>
      <c r="C1045" s="18" t="s">
        <v>405</v>
      </c>
      <c r="D1045" s="9">
        <v>500.0</v>
      </c>
      <c r="E1045" s="9">
        <v>3425.0</v>
      </c>
      <c r="F1045" s="2" t="s">
        <v>86</v>
      </c>
      <c r="G1045" s="17">
        <f t="array" ref="G1045">IFERROR(E1045*INDEX(PRECIOS!$B$2:$E2006,MATCH(F1045,PRECIOS!$B$2:$B2006,0),4),"")</f>
        <v>4041.5</v>
      </c>
      <c r="H1045" s="9">
        <v>27.75</v>
      </c>
      <c r="I1045" s="2">
        <f t="shared" si="29"/>
        <v>3.57</v>
      </c>
      <c r="J1045" s="15">
        <f>IFERROR(LOOKUP(H1045,Masterline!$A$2:$A$34,Masterline!$D$2:$D$34)-(H1045-INT(H1045))*LOOKUP(H1045,Masterline!$A$2:$A$34,Masterline!$E$2:$E$34),"")</f>
        <v>2.91</v>
      </c>
      <c r="K1045" s="28">
        <f t="shared" si="30"/>
        <v>619175.8769</v>
      </c>
      <c r="L1045" s="117">
        <f>iferror(E1045/(VLOOKUP(C1045,'SIEMB. CAMAGUI'!$B$2:$C2006,2,FALSE)*N1045*I1045/1000),"")</f>
        <v>1.577933805</v>
      </c>
      <c r="M1045" s="118">
        <f>IFERROR(K1045/VLOOKUP(C1045,'SIEMB. CAMAGUI'!$B$2:$C2006,2,FALSE),"")</f>
        <v>0.651764081</v>
      </c>
      <c r="N1045" s="23">
        <v>0.64</v>
      </c>
      <c r="O1045" s="71">
        <f>IFERROR(N1045*VLOOKUP(C1045,'SIEMB. CAMAGUI'!$B$2:$D2006,3,FALSE),"")</f>
        <v>86857.14286</v>
      </c>
      <c r="P1045" s="2">
        <v>3.0</v>
      </c>
      <c r="Q1045" s="2">
        <f t="shared" si="21"/>
        <v>30.75</v>
      </c>
      <c r="R1045" s="15">
        <f>IFERROR(LOOKUP(Q1045,Masterline!$A$2:$A$34,Masterline!$D$2:$D$34)-(Q1045-INT(Q1045))*LOOKUP(Q1045,Masterline!$A$2:$A$34,Masterline!$E$2:$E$34),"")</f>
        <v>2.583</v>
      </c>
      <c r="S1045" s="181">
        <f>IFERROR((Q1045)*VLOOKUP(C1045,'SIEMB. CAMAGUI'!$B$2:$C2006,2,FALSE)*(N1045-0.002222*7)*((J1045+R1045)/2/100)/1000,"")</f>
        <v>501.0063343</v>
      </c>
      <c r="T1045" s="173">
        <f t="shared" si="22"/>
        <v>0.2515835763</v>
      </c>
      <c r="U1045" s="71">
        <f t="shared" si="25"/>
        <v>17182.13058</v>
      </c>
    </row>
    <row r="1046">
      <c r="A1046" s="109">
        <v>46202.0</v>
      </c>
      <c r="B1046" s="2">
        <v>4.0</v>
      </c>
      <c r="C1046" s="18" t="s">
        <v>406</v>
      </c>
      <c r="D1046" s="9">
        <v>325.0</v>
      </c>
      <c r="E1046" s="9">
        <v>1945.0</v>
      </c>
      <c r="F1046" s="2" t="s">
        <v>86</v>
      </c>
      <c r="G1046" s="17">
        <f t="array" ref="G1046">IFERROR(E1046*INDEX(PRECIOS!$B$2:$E2006,MATCH(F1046,PRECIOS!$B$2:$B2006,0),4),"")</f>
        <v>2295.1</v>
      </c>
      <c r="H1046" s="9">
        <v>7.07</v>
      </c>
      <c r="I1046" s="2">
        <f t="shared" si="29"/>
        <v>3.71</v>
      </c>
      <c r="J1046" s="15">
        <f>IFERROR(LOOKUP(H1046,Masterline!$A$2:$A$34,Masterline!$D$2:$D$34)-(H1046-INT(H1046))*LOOKUP(H1046,Masterline!$A$2:$A$34,Masterline!$E$2:$E$34),"")</f>
        <v>6.30432</v>
      </c>
      <c r="K1046" s="28">
        <f t="shared" si="30"/>
        <v>729164.8045</v>
      </c>
      <c r="L1046" s="117">
        <f>iferror(E1046/(VLOOKUP(C1046,'SIEMB. CAMAGUI'!$B$2:$C2006,2,FALSE)*N1046*I1046/1000),"")</f>
        <v>0.7213742829</v>
      </c>
      <c r="M1046" s="118">
        <f>IFERROR(K1046/VLOOKUP(C1046,'SIEMB. CAMAGUI'!$B$2:$C2006,2,FALSE),"")</f>
        <v>0.9531566072</v>
      </c>
      <c r="N1046" s="23">
        <v>0.95</v>
      </c>
      <c r="O1046" s="71">
        <f>IFERROR(N1046*VLOOKUP(C1046,'SIEMB. CAMAGUI'!$B$2:$D2006,3,FALSE),"")</f>
        <v>151406.25</v>
      </c>
      <c r="P1046" s="2">
        <v>3.0</v>
      </c>
      <c r="Q1046" s="2">
        <f t="shared" si="21"/>
        <v>10.07</v>
      </c>
      <c r="R1046" s="15">
        <f>IFERROR(LOOKUP(Q1046,Masterline!$A$2:$A$34,Masterline!$D$2:$D$34)-(Q1046-INT(Q1046))*LOOKUP(Q1046,Masterline!$A$2:$A$34,Masterline!$E$2:$E$34),"")</f>
        <v>4.82088</v>
      </c>
      <c r="S1046" s="181">
        <f>IFERROR((Q1046)*VLOOKUP(C1046,'SIEMB. CAMAGUI'!$B$2:$C2006,2,FALSE)*(N1046-0.002222*7)*((J1046+R1046)/2/100)/1000,"")</f>
        <v>400.4266248</v>
      </c>
      <c r="T1046" s="173">
        <f t="shared" si="22"/>
        <v>18.8566562</v>
      </c>
      <c r="U1046" s="71">
        <f t="shared" si="25"/>
        <v>5155.195168</v>
      </c>
    </row>
    <row r="1047">
      <c r="A1047" s="109">
        <v>46202.0</v>
      </c>
      <c r="B1047" s="2">
        <v>5.0</v>
      </c>
      <c r="C1047" s="18" t="s">
        <v>408</v>
      </c>
      <c r="D1047" s="9">
        <v>287.5</v>
      </c>
      <c r="E1047" s="9">
        <v>1737.5</v>
      </c>
      <c r="F1047" s="2" t="s">
        <v>86</v>
      </c>
      <c r="G1047" s="17">
        <f t="array" ref="G1047">IFERROR(E1047*INDEX(PRECIOS!$B$2:$E2006,MATCH(F1047,PRECIOS!$B$2:$B2006,0),4),"")</f>
        <v>2050.25</v>
      </c>
      <c r="H1047" s="9">
        <v>7.0</v>
      </c>
      <c r="I1047" s="2">
        <f t="shared" si="29"/>
        <v>3.66</v>
      </c>
      <c r="J1047" s="15">
        <f>IFERROR(LOOKUP(H1047,Masterline!$A$2:$A$34,Masterline!$D$2:$D$34)-(H1047-INT(H1047))*LOOKUP(H1047,Masterline!$A$2:$A$34,Masterline!$E$2:$E$34),"")</f>
        <v>6.348</v>
      </c>
      <c r="K1047" s="28">
        <f t="shared" si="30"/>
        <v>646997.9296</v>
      </c>
      <c r="L1047" s="117">
        <f>iferror(E1047/(VLOOKUP(C1047,'SIEMB. CAMAGUI'!$B$2:$C2006,2,FALSE)*N1047*I1047/1000),"")</f>
        <v>0.7403146604</v>
      </c>
      <c r="M1047" s="118">
        <f>IFERROR(K1047/VLOOKUP(C1047,'SIEMB. CAMAGUI'!$B$2:$C2006,2,FALSE),"")</f>
        <v>0.9585154513</v>
      </c>
      <c r="N1047" s="23">
        <v>0.95</v>
      </c>
      <c r="O1047" s="71">
        <f>IFERROR(N1047*VLOOKUP(C1047,'SIEMB. CAMAGUI'!$B$2:$D2006,3,FALSE),"")</f>
        <v>152678.5714</v>
      </c>
      <c r="P1047" s="2">
        <v>3.0</v>
      </c>
      <c r="Q1047" s="2">
        <f t="shared" si="21"/>
        <v>10</v>
      </c>
      <c r="R1047" s="15">
        <f>IFERROR(LOOKUP(Q1047,Masterline!$A$2:$A$34,Masterline!$D$2:$D$34)-(Q1047-INT(Q1047))*LOOKUP(Q1047,Masterline!$A$2:$A$34,Masterline!$E$2:$E$34),"")</f>
        <v>4.836</v>
      </c>
      <c r="S1047" s="181">
        <f>IFERROR((Q1047)*VLOOKUP(C1047,'SIEMB. CAMAGUI'!$B$2:$C2006,2,FALSE)*(N1047-0.002222*7)*((J1047+R1047)/2/100)/1000,"")</f>
        <v>352.7159872</v>
      </c>
      <c r="T1047" s="173">
        <f t="shared" si="22"/>
        <v>16.30399679</v>
      </c>
      <c r="U1047" s="71">
        <f t="shared" si="25"/>
        <v>4528.985507</v>
      </c>
    </row>
    <row r="1048">
      <c r="A1048" s="109">
        <v>46202.0</v>
      </c>
      <c r="B1048" s="2">
        <v>6.0</v>
      </c>
      <c r="C1048" s="18" t="s">
        <v>409</v>
      </c>
      <c r="D1048" s="9">
        <v>475.0</v>
      </c>
      <c r="E1048" s="9">
        <v>2800.0</v>
      </c>
      <c r="F1048" s="2" t="s">
        <v>96</v>
      </c>
      <c r="G1048" s="17">
        <f t="array" ref="G1048">IFERROR(E1048*INDEX(PRECIOS!$B$2:$E2006,MATCH(F1048,PRECIOS!$B$2:$B2006,0),4),"")</f>
        <v>2866.08</v>
      </c>
      <c r="H1048" s="9">
        <v>7.12</v>
      </c>
      <c r="I1048" s="2">
        <f t="shared" si="29"/>
        <v>3.58</v>
      </c>
      <c r="J1048" s="15">
        <f>IFERROR(LOOKUP(H1048,Masterline!$A$2:$A$34,Masterline!$D$2:$D$34)-(H1048-INT(H1048))*LOOKUP(H1048,Masterline!$A$2:$A$34,Masterline!$E$2:$E$34),"")</f>
        <v>6.27312</v>
      </c>
      <c r="K1048" s="28">
        <f t="shared" si="30"/>
        <v>1063481.699</v>
      </c>
      <c r="L1048" s="117">
        <f>iferror(E1048/(VLOOKUP(C1048,'SIEMB. CAMAGUI'!$B$2:$C2006,2,FALSE)*N1048*I1048/1000),"")</f>
        <v>0.7361156753</v>
      </c>
      <c r="M1048" s="118">
        <f>IFERROR(K1048/VLOOKUP(C1048,'SIEMB. CAMAGUI'!$B$2:$C2006,2,FALSE),"")</f>
        <v>0.8507853591</v>
      </c>
      <c r="N1048" s="23">
        <v>0.85</v>
      </c>
      <c r="O1048" s="71">
        <f>IFERROR(N1048*VLOOKUP(C1048,'SIEMB. CAMAGUI'!$B$2:$D2006,3,FALSE),"")</f>
        <v>121428.5714</v>
      </c>
      <c r="P1048" s="2">
        <v>3.0</v>
      </c>
      <c r="Q1048" s="2">
        <f t="shared" si="21"/>
        <v>10.12</v>
      </c>
      <c r="R1048" s="15">
        <f>IFERROR(LOOKUP(Q1048,Masterline!$A$2:$A$34,Masterline!$D$2:$D$34)-(Q1048-INT(Q1048))*LOOKUP(Q1048,Masterline!$A$2:$A$34,Masterline!$E$2:$E$34),"")</f>
        <v>4.81008</v>
      </c>
      <c r="S1048" s="181">
        <f>IFERROR((Q1048)*VLOOKUP(C1048,'SIEMB. CAMAGUI'!$B$2:$C2006,2,FALSE)*(N1048-0.002222*7)*((J1048+R1048)/2/100)/1000,"")</f>
        <v>584.9569931</v>
      </c>
      <c r="T1048" s="173">
        <f t="shared" si="22"/>
        <v>27.48924828</v>
      </c>
      <c r="U1048" s="71">
        <f t="shared" si="25"/>
        <v>7571.989696</v>
      </c>
    </row>
    <row r="1049">
      <c r="A1049" s="109">
        <v>46209.0</v>
      </c>
      <c r="B1049" s="217">
        <v>1.0</v>
      </c>
      <c r="C1049" s="18" t="s">
        <v>402</v>
      </c>
      <c r="E1049" s="9">
        <v>1750.0</v>
      </c>
      <c r="F1049" s="2" t="s">
        <v>86</v>
      </c>
      <c r="G1049" s="17">
        <f t="array" ref="G1049">IFERROR(E1049*INDEX(PRECIOS!$B$2:$E2006,MATCH(F1049,PRECIOS!$B$2:$B2006,0),4),"")</f>
        <v>2065</v>
      </c>
      <c r="H1049" s="9">
        <v>0.0</v>
      </c>
      <c r="I1049" s="2">
        <f t="shared" si="29"/>
        <v>-29.55</v>
      </c>
      <c r="J1049" s="15" t="str">
        <f>IFERROR(LOOKUP(H1049,Masterline!$A$2:$A$34,Masterline!$D$2:$D$34)-(H1049-INT(H1049))*LOOKUP(H1049,Masterline!$A$2:$A$34,Masterline!$E$2:$E$34),"")</f>
        <v/>
      </c>
      <c r="K1049" s="28" t="str">
        <f t="shared" si="30"/>
        <v/>
      </c>
      <c r="L1049" s="117" t="str">
        <f>iferror(E1049/(VLOOKUP(C1049,'SIEMB. CAMAGUI'!$B$2:$C2006,2,FALSE)*N1049*I1049/1000),"")</f>
        <v/>
      </c>
      <c r="M1049" s="118">
        <f>IFERROR(K1049/VLOOKUP(C1049,'SIEMB. CAMAGUI'!$B$2:$C2006,2,FALSE),"")</f>
        <v>0</v>
      </c>
      <c r="N1049" s="23">
        <v>0.0</v>
      </c>
      <c r="O1049" s="71">
        <f>IFERROR(N1049*VLOOKUP(C1049,'SIEMB. CAMAGUI'!$B$2:$D2006,3,FALSE),"")</f>
        <v>0</v>
      </c>
      <c r="P1049" s="2">
        <v>3.0</v>
      </c>
      <c r="Q1049" s="2">
        <f t="shared" si="21"/>
        <v>3</v>
      </c>
      <c r="R1049" s="15">
        <f>IFERROR(LOOKUP(Q1049,Masterline!$A$2:$A$34,Masterline!$D$2:$D$34)-(Q1049-INT(Q1049))*LOOKUP(Q1049,Masterline!$A$2:$A$34,Masterline!$E$2:$E$34),"")</f>
        <v>9.624</v>
      </c>
      <c r="S1049" s="181">
        <f>IFERROR((Q1049)*VLOOKUP(C1049,'SIEMB. CAMAGUI'!$B$2:$C2006,2,FALSE)*(N1049-0.002222*7)*((J1049+R1049)/2/100)/1000,"")</f>
        <v>-2.537274247</v>
      </c>
      <c r="T1049" s="173">
        <f t="shared" si="22"/>
        <v>-0.6343185618</v>
      </c>
      <c r="U1049" s="71">
        <f t="shared" si="25"/>
        <v>0</v>
      </c>
    </row>
    <row r="1050">
      <c r="A1050" s="109">
        <v>46209.0</v>
      </c>
      <c r="B1050" s="217">
        <v>2.0</v>
      </c>
      <c r="C1050" s="18" t="s">
        <v>404</v>
      </c>
      <c r="E1050" s="9">
        <v>675.0</v>
      </c>
      <c r="F1050" s="2" t="s">
        <v>86</v>
      </c>
      <c r="G1050" s="17">
        <f t="array" ref="G1050">IFERROR(E1050*INDEX(PRECIOS!$B$2:$E2006,MATCH(F1050,PRECIOS!$B$2:$B2006,0),4),"")</f>
        <v>796.5</v>
      </c>
      <c r="H1050" s="9">
        <v>0.0</v>
      </c>
      <c r="I1050" s="2">
        <f t="shared" si="29"/>
        <v>-26.25</v>
      </c>
      <c r="J1050" s="15" t="str">
        <f>IFERROR(LOOKUP(H1050,Masterline!$A$2:$A$34,Masterline!$D$2:$D$34)-(H1050-INT(H1050))*LOOKUP(H1050,Masterline!$A$2:$A$34,Masterline!$E$2:$E$34),"")</f>
        <v/>
      </c>
      <c r="K1050" s="28" t="str">
        <f t="shared" si="30"/>
        <v/>
      </c>
      <c r="L1050" s="117" t="str">
        <f>iferror(E1050/(VLOOKUP(C1050,'SIEMB. CAMAGUI'!$B$2:$C2006,2,FALSE)*N1050*I1050/1000),"")</f>
        <v/>
      </c>
      <c r="M1050" s="118">
        <f>IFERROR(K1050/VLOOKUP(C1050,'SIEMB. CAMAGUI'!$B$2:$C2006,2,FALSE),"")</f>
        <v>0</v>
      </c>
      <c r="N1050" s="23">
        <v>0.0</v>
      </c>
      <c r="O1050" s="71">
        <f>IFERROR(N1050*VLOOKUP(C1050,'SIEMB. CAMAGUI'!$B$2:$D2006,3,FALSE),"")</f>
        <v>0</v>
      </c>
      <c r="P1050" s="2">
        <v>3.0</v>
      </c>
      <c r="Q1050" s="2">
        <f t="shared" si="21"/>
        <v>3</v>
      </c>
      <c r="R1050" s="15">
        <f>IFERROR(LOOKUP(Q1050,Masterline!$A$2:$A$34,Masterline!$D$2:$D$34)-(Q1050-INT(Q1050))*LOOKUP(Q1050,Masterline!$A$2:$A$34,Masterline!$E$2:$E$34),"")</f>
        <v>9.624</v>
      </c>
      <c r="S1050" s="181">
        <f>IFERROR((Q1050)*VLOOKUP(C1050,'SIEMB. CAMAGUI'!$B$2:$C2006,2,FALSE)*(N1050-0.002222*7)*((J1050+R1050)/2/100)/1000,"")</f>
        <v>-1.953476633</v>
      </c>
      <c r="T1050" s="173">
        <f t="shared" si="22"/>
        <v>-0.4883691582</v>
      </c>
      <c r="U1050" s="71">
        <f t="shared" si="25"/>
        <v>0</v>
      </c>
    </row>
    <row r="1051">
      <c r="A1051" s="109">
        <v>46209.0</v>
      </c>
      <c r="B1051" s="217">
        <v>3.0</v>
      </c>
      <c r="C1051" s="18" t="s">
        <v>405</v>
      </c>
      <c r="E1051" s="9">
        <v>1250.0</v>
      </c>
      <c r="F1051" s="2" t="s">
        <v>86</v>
      </c>
      <c r="G1051" s="17">
        <f t="array" ref="G1051">IFERROR(E1051*INDEX(PRECIOS!$B$2:$E2006,MATCH(F1051,PRECIOS!$B$2:$B2006,0),4),"")</f>
        <v>1475</v>
      </c>
      <c r="H1051" s="9">
        <v>0.0</v>
      </c>
      <c r="I1051" s="2">
        <f t="shared" si="29"/>
        <v>-27.75</v>
      </c>
      <c r="J1051" s="15" t="str">
        <f>IFERROR(LOOKUP(H1051,Masterline!$A$2:$A$34,Masterline!$D$2:$D$34)-(H1051-INT(H1051))*LOOKUP(H1051,Masterline!$A$2:$A$34,Masterline!$E$2:$E$34),"")</f>
        <v/>
      </c>
      <c r="K1051" s="28" t="str">
        <f t="shared" si="30"/>
        <v/>
      </c>
      <c r="L1051" s="117" t="str">
        <f>iferror(E1051/(VLOOKUP(C1051,'SIEMB. CAMAGUI'!$B$2:$C2006,2,FALSE)*N1051*I1051/1000),"")</f>
        <v/>
      </c>
      <c r="M1051" s="118">
        <f>IFERROR(K1051/VLOOKUP(C1051,'SIEMB. CAMAGUI'!$B$2:$C2006,2,FALSE),"")</f>
        <v>0</v>
      </c>
      <c r="N1051" s="23">
        <v>0.0</v>
      </c>
      <c r="O1051" s="71">
        <f>IFERROR(N1051*VLOOKUP(C1051,'SIEMB. CAMAGUI'!$B$2:$D2006,3,FALSE),"")</f>
        <v>0</v>
      </c>
      <c r="P1051" s="2">
        <v>3.0</v>
      </c>
      <c r="Q1051" s="2">
        <f t="shared" si="21"/>
        <v>3</v>
      </c>
      <c r="R1051" s="15">
        <f>IFERROR(LOOKUP(Q1051,Masterline!$A$2:$A$34,Masterline!$D$2:$D$34)-(Q1051-INT(Q1051))*LOOKUP(Q1051,Masterline!$A$2:$A$34,Masterline!$E$2:$E$34),"")</f>
        <v>9.624</v>
      </c>
      <c r="S1051" s="181">
        <f>IFERROR((Q1051)*VLOOKUP(C1051,'SIEMB. CAMAGUI'!$B$2:$C2006,2,FALSE)*(N1051-0.002222*7)*((J1051+R1051)/2/100)/1000,"")</f>
        <v>-2.133106668</v>
      </c>
      <c r="T1051" s="173">
        <f t="shared" si="22"/>
        <v>-0.533276667</v>
      </c>
      <c r="U1051" s="71">
        <f t="shared" si="25"/>
        <v>0</v>
      </c>
    </row>
    <row r="1052">
      <c r="A1052" s="109">
        <v>46209.0</v>
      </c>
      <c r="B1052" s="2">
        <v>4.0</v>
      </c>
      <c r="C1052" s="18" t="s">
        <v>406</v>
      </c>
      <c r="D1052" s="9">
        <v>425.0</v>
      </c>
      <c r="E1052" s="9">
        <v>2825.0</v>
      </c>
      <c r="F1052" s="2" t="s">
        <v>86</v>
      </c>
      <c r="G1052" s="17">
        <f t="array" ref="G1052">IFERROR(E1052*INDEX(PRECIOS!$B$2:$E2006,MATCH(F1052,PRECIOS!$B$2:$B2006,0),4),"")</f>
        <v>3333.5</v>
      </c>
      <c r="H1052" s="9">
        <v>10.5</v>
      </c>
      <c r="I1052" s="2">
        <f t="shared" si="29"/>
        <v>3.43</v>
      </c>
      <c r="J1052" s="15">
        <f>IFERROR(LOOKUP(H1052,Masterline!$A$2:$A$34,Masterline!$D$2:$D$34)-(H1052-INT(H1052))*LOOKUP(H1052,Masterline!$A$2:$A$34,Masterline!$E$2:$E$34),"")</f>
        <v>4.728</v>
      </c>
      <c r="K1052" s="28">
        <f t="shared" si="30"/>
        <v>856095.3992</v>
      </c>
      <c r="L1052" s="117">
        <f>iferror(E1052/(VLOOKUP(C1052,'SIEMB. CAMAGUI'!$B$2:$C2006,2,FALSE)*N1052*I1052/1000),"")</f>
        <v>1.076621125</v>
      </c>
      <c r="M1052" s="118">
        <f>IFERROR(K1052/VLOOKUP(C1052,'SIEMB. CAMAGUI'!$B$2:$C2006,2,FALSE),"")</f>
        <v>1.119078953</v>
      </c>
      <c r="N1052" s="23">
        <v>1.0</v>
      </c>
      <c r="O1052" s="71">
        <f>IFERROR(N1052*VLOOKUP(C1052,'SIEMB. CAMAGUI'!$B$2:$D2006,3,FALSE),"")</f>
        <v>159375</v>
      </c>
      <c r="P1052" s="2">
        <v>3.0</v>
      </c>
      <c r="Q1052" s="2">
        <f t="shared" si="21"/>
        <v>13.5</v>
      </c>
      <c r="R1052" s="15">
        <f>IFERROR(LOOKUP(Q1052,Masterline!$A$2:$A$34,Masterline!$D$2:$D$34)-(Q1052-INT(Q1052))*LOOKUP(Q1052,Masterline!$A$2:$A$34,Masterline!$E$2:$E$34),"")</f>
        <v>4.17</v>
      </c>
      <c r="S1052" s="181">
        <f>IFERROR((Q1052)*VLOOKUP(C1052,'SIEMB. CAMAGUI'!$B$2:$C2006,2,FALSE)*(N1052-0.002222*7)*((J1052+R1052)/2/100)/1000,"")</f>
        <v>452.3238712</v>
      </c>
      <c r="T1052" s="173">
        <f t="shared" si="22"/>
        <v>6.830967808</v>
      </c>
      <c r="U1052" s="71">
        <f t="shared" si="25"/>
        <v>8989.001692</v>
      </c>
    </row>
    <row r="1053">
      <c r="A1053" s="109">
        <v>46209.0</v>
      </c>
      <c r="B1053" s="2">
        <v>5.0</v>
      </c>
      <c r="C1053" s="18" t="s">
        <v>408</v>
      </c>
      <c r="D1053" s="9">
        <v>375.0</v>
      </c>
      <c r="E1053" s="9">
        <v>2537.5</v>
      </c>
      <c r="F1053" s="2" t="s">
        <v>86</v>
      </c>
      <c r="G1053" s="17">
        <f t="array" ref="G1053">IFERROR(E1053*INDEX(PRECIOS!$B$2:$E2006,MATCH(F1053,PRECIOS!$B$2:$B2006,0),4),"")</f>
        <v>2994.25</v>
      </c>
      <c r="H1053" s="9">
        <v>10.6</v>
      </c>
      <c r="I1053" s="2">
        <f t="shared" si="29"/>
        <v>3.6</v>
      </c>
      <c r="J1053" s="15">
        <f>IFERROR(LOOKUP(H1053,Masterline!$A$2:$A$34,Masterline!$D$2:$D$34)-(H1053-INT(H1053))*LOOKUP(H1053,Masterline!$A$2:$A$34,Masterline!$E$2:$E$34),"")</f>
        <v>4.7064</v>
      </c>
      <c r="K1053" s="28">
        <f t="shared" si="30"/>
        <v>751686.1824</v>
      </c>
      <c r="L1053" s="117">
        <f>iferror(E1053/(VLOOKUP(C1053,'SIEMB. CAMAGUI'!$B$2:$C2006,2,FALSE)*N1053*I1053/1000),"")</f>
        <v>1.044238683</v>
      </c>
      <c r="M1053" s="118">
        <f>IFERROR(K1053/VLOOKUP(C1053,'SIEMB. CAMAGUI'!$B$2:$C2006,2,FALSE),"")</f>
        <v>1.113609159</v>
      </c>
      <c r="N1053" s="23">
        <v>1.0</v>
      </c>
      <c r="O1053" s="71">
        <f>IFERROR(N1053*VLOOKUP(C1053,'SIEMB. CAMAGUI'!$B$2:$D2006,3,FALSE),"")</f>
        <v>160714.2857</v>
      </c>
      <c r="P1053" s="2">
        <v>3.0</v>
      </c>
      <c r="Q1053" s="2">
        <f t="shared" si="21"/>
        <v>13.6</v>
      </c>
      <c r="R1053" s="15">
        <f>IFERROR(LOOKUP(Q1053,Masterline!$A$2:$A$34,Masterline!$D$2:$D$34)-(Q1053-INT(Q1053))*LOOKUP(Q1053,Masterline!$A$2:$A$34,Masterline!$E$2:$E$34),"")</f>
        <v>4.1544</v>
      </c>
      <c r="S1053" s="181">
        <f>IFERROR((Q1053)*VLOOKUP(C1053,'SIEMB. CAMAGUI'!$B$2:$C2006,2,FALSE)*(N1053-0.002222*7)*((J1053+R1053)/2/100)/1000,"")</f>
        <v>400.3847415</v>
      </c>
      <c r="T1053" s="173">
        <f t="shared" si="22"/>
        <v>6.346185365</v>
      </c>
      <c r="U1053" s="71">
        <f t="shared" si="25"/>
        <v>7967.873534</v>
      </c>
    </row>
    <row r="1054">
      <c r="A1054" s="109">
        <v>46209.0</v>
      </c>
      <c r="B1054" s="2">
        <v>6.0</v>
      </c>
      <c r="C1054" s="18" t="s">
        <v>409</v>
      </c>
      <c r="D1054" s="9">
        <v>600.0</v>
      </c>
      <c r="E1054" s="9">
        <v>3875.0</v>
      </c>
      <c r="F1054" s="2" t="s">
        <v>96</v>
      </c>
      <c r="G1054" s="17">
        <f t="array" ref="G1054">IFERROR(E1054*INDEX(PRECIOS!$B$2:$E2006,MATCH(F1054,PRECIOS!$B$2:$B2006,0),4),"")</f>
        <v>3966.45</v>
      </c>
      <c r="H1054" s="9">
        <v>10.24</v>
      </c>
      <c r="I1054" s="2">
        <f t="shared" si="29"/>
        <v>3.12</v>
      </c>
      <c r="J1054" s="15">
        <f>IFERROR(LOOKUP(H1054,Masterline!$A$2:$A$34,Masterline!$D$2:$D$34)-(H1054-INT(H1054))*LOOKUP(H1054,Masterline!$A$2:$A$34,Masterline!$E$2:$E$34),"")</f>
        <v>4.78416</v>
      </c>
      <c r="K1054" s="28">
        <f t="shared" si="30"/>
        <v>1224744.783</v>
      </c>
      <c r="L1054" s="117">
        <f>iferror(E1054/(VLOOKUP(C1054,'SIEMB. CAMAGUI'!$B$2:$C2006,2,FALSE)*N1054*I1054/1000),"")</f>
        <v>1.103988604</v>
      </c>
      <c r="M1054" s="118">
        <f>IFERROR(K1054/VLOOKUP(C1054,'SIEMB. CAMAGUI'!$B$2:$C2006,2,FALSE),"")</f>
        <v>0.9797958262</v>
      </c>
      <c r="N1054" s="23">
        <v>0.9</v>
      </c>
      <c r="O1054" s="71">
        <f>IFERROR(N1054*VLOOKUP(C1054,'SIEMB. CAMAGUI'!$B$2:$D2006,3,FALSE),"")</f>
        <v>128571.4286</v>
      </c>
      <c r="P1054" s="2">
        <v>3.0</v>
      </c>
      <c r="Q1054" s="2">
        <f t="shared" si="21"/>
        <v>13.24</v>
      </c>
      <c r="R1054" s="15">
        <f>IFERROR(LOOKUP(Q1054,Masterline!$A$2:$A$34,Masterline!$D$2:$D$34)-(Q1054-INT(Q1054))*LOOKUP(Q1054,Masterline!$A$2:$A$34,Masterline!$E$2:$E$34),"")</f>
        <v>4.21056</v>
      </c>
      <c r="S1054" s="181">
        <f>IFERROR((Q1054)*VLOOKUP(C1054,'SIEMB. CAMAGUI'!$B$2:$C2006,2,FALSE)*(N1054-0.002222*7)*((J1054+R1054)/2/100)/1000,"")</f>
        <v>658.3047264</v>
      </c>
      <c r="T1054" s="173">
        <f t="shared" si="22"/>
        <v>14.57618159</v>
      </c>
      <c r="U1054" s="71">
        <f t="shared" si="25"/>
        <v>12541.38658</v>
      </c>
    </row>
    <row r="1055">
      <c r="A1055" s="109">
        <v>46216.0</v>
      </c>
      <c r="B1055" s="2">
        <v>1.0</v>
      </c>
      <c r="C1055" s="18" t="s">
        <v>410</v>
      </c>
      <c r="D1055" s="9">
        <v>105.0</v>
      </c>
      <c r="F1055" s="2" t="s">
        <v>84</v>
      </c>
      <c r="G1055" s="17">
        <f t="array" ref="G1055">IFERROR(E1055*INDEX(PRECIOS!$B$2:$E2006,MATCH(F1055,PRECIOS!$B$2:$B2006,0),4),"")</f>
        <v>0</v>
      </c>
      <c r="H1055" s="9">
        <v>0.6</v>
      </c>
      <c r="I1055" s="2">
        <f t="shared" si="29"/>
        <v>0</v>
      </c>
      <c r="J1055" s="15">
        <f>IFERROR(LOOKUP(H1055,Masterline!$A$2:$A$34,Masterline!$D$2:$D$34)-(H1055-INT(H1055))*LOOKUP(H1055,Masterline!$A$2:$A$34,Masterline!$E$2:$E$34),"")</f>
        <v>15.1272</v>
      </c>
      <c r="K1055" s="28">
        <f t="shared" si="30"/>
        <v>1156856.523</v>
      </c>
      <c r="L1055" s="117" t="str">
        <f>iferror(E1055/(VLOOKUP(C1055,'SIEMB. CAMAGUI'!$B$2:$C2006,2,FALSE)*N1055*I1055/1000),"")</f>
        <v/>
      </c>
      <c r="M1055" s="118">
        <f>IFERROR(K1055/VLOOKUP(C1055,'SIEMB. CAMAGUI'!$B$2:$C2006,2,FALSE),"")</f>
        <v>0.9887662593</v>
      </c>
      <c r="N1055" s="23">
        <v>0.6</v>
      </c>
      <c r="O1055" s="71">
        <f>IFERROR(N1055*VLOOKUP(C1055,'SIEMB. CAMAGUI'!$B$2:$D2006,3,FALSE),"")</f>
        <v>85714.28571</v>
      </c>
      <c r="P1055" s="2">
        <v>2.5</v>
      </c>
      <c r="Q1055" s="2">
        <f t="shared" si="21"/>
        <v>3.1</v>
      </c>
      <c r="R1055" s="15">
        <f>IFERROR(LOOKUP(Q1055,Masterline!$A$2:$A$34,Masterline!$D$2:$D$34)-(Q1055-INT(Q1055))*LOOKUP(Q1055,Masterline!$A$2:$A$34,Masterline!$E$2:$E$34),"")</f>
        <v>9.5148</v>
      </c>
      <c r="S1055" s="181">
        <f>IFERROR((Q1055)*VLOOKUP(C1055,'SIEMB. CAMAGUI'!$B$2:$C2006,2,FALSE)*(N1055-0.002222*7)*((J1055+R1055)/2/100)/1000,"")</f>
        <v>261.178789</v>
      </c>
      <c r="T1055" s="173">
        <f t="shared" si="22"/>
        <v>39.04469724</v>
      </c>
      <c r="U1055" s="71">
        <f t="shared" si="25"/>
        <v>694.113914</v>
      </c>
    </row>
    <row r="1056">
      <c r="A1056" s="109">
        <v>46216.0</v>
      </c>
      <c r="B1056" s="2">
        <v>2.0</v>
      </c>
      <c r="C1056" s="18" t="s">
        <v>412</v>
      </c>
      <c r="D1056" s="9">
        <v>75.0</v>
      </c>
      <c r="F1056" s="2" t="s">
        <v>84</v>
      </c>
      <c r="G1056" s="17">
        <f t="array" ref="G1056">IFERROR(E1056*INDEX(PRECIOS!$B$2:$E2006,MATCH(F1056,PRECIOS!$B$2:$B2006,0),4),"")</f>
        <v>0</v>
      </c>
      <c r="H1056" s="9">
        <v>0.6</v>
      </c>
      <c r="I1056" s="2">
        <f t="shared" si="29"/>
        <v>0</v>
      </c>
      <c r="J1056" s="15">
        <f>IFERROR(LOOKUP(H1056,Masterline!$A$2:$A$34,Masterline!$D$2:$D$34)-(H1056-INT(H1056))*LOOKUP(H1056,Masterline!$A$2:$A$34,Masterline!$E$2:$E$34),"")</f>
        <v>15.1272</v>
      </c>
      <c r="K1056" s="28">
        <f t="shared" si="30"/>
        <v>826326.0881</v>
      </c>
      <c r="L1056" s="117" t="str">
        <f>iferror(E1056/(VLOOKUP(C1056,'SIEMB. CAMAGUI'!$B$2:$C2006,2,FALSE)*N1056*I1056/1000),"")</f>
        <v/>
      </c>
      <c r="M1056" s="118">
        <f>IFERROR(K1056/VLOOKUP(C1056,'SIEMB. CAMAGUI'!$B$2:$C2006,2,FALSE),"")</f>
        <v>1.03290761</v>
      </c>
      <c r="N1056" s="23">
        <v>0.6</v>
      </c>
      <c r="O1056" s="71">
        <f>IFERROR(N1056*VLOOKUP(C1056,'SIEMB. CAMAGUI'!$B$2:$D2006,3,FALSE),"")</f>
        <v>80000</v>
      </c>
      <c r="P1056" s="2">
        <v>2.5</v>
      </c>
      <c r="Q1056" s="2">
        <f t="shared" si="21"/>
        <v>3.1</v>
      </c>
      <c r="R1056" s="15">
        <f>IFERROR(LOOKUP(Q1056,Masterline!$A$2:$A$34,Masterline!$D$2:$D$34)-(Q1056-INT(Q1056))*LOOKUP(Q1056,Masterline!$A$2:$A$34,Masterline!$E$2:$E$34),"")</f>
        <v>9.5148</v>
      </c>
      <c r="S1056" s="181">
        <f>IFERROR((Q1056)*VLOOKUP(C1056,'SIEMB. CAMAGUI'!$B$2:$C2006,2,FALSE)*(N1056-0.002222*7)*((J1056+R1056)/2/100)/1000,"")</f>
        <v>178.5837873</v>
      </c>
      <c r="T1056" s="173">
        <f t="shared" si="22"/>
        <v>25.89594683</v>
      </c>
      <c r="U1056" s="71">
        <f t="shared" si="25"/>
        <v>495.7956529</v>
      </c>
    </row>
    <row r="1057">
      <c r="A1057" s="109">
        <v>46216.0</v>
      </c>
      <c r="B1057" s="2">
        <v>3.0</v>
      </c>
      <c r="C1057" s="18" t="s">
        <v>413</v>
      </c>
      <c r="D1057" s="9">
        <v>95.0</v>
      </c>
      <c r="F1057" s="2" t="s">
        <v>84</v>
      </c>
      <c r="G1057" s="17">
        <f t="array" ref="G1057">IFERROR(E1057*INDEX(PRECIOS!$B$2:$E2006,MATCH(F1057,PRECIOS!$B$2:$B2006,0),4),"")</f>
        <v>0</v>
      </c>
      <c r="H1057" s="9">
        <v>0.6</v>
      </c>
      <c r="I1057" s="2">
        <f t="shared" si="29"/>
        <v>0</v>
      </c>
      <c r="J1057" s="15">
        <f>IFERROR(LOOKUP(H1057,Masterline!$A$2:$A$34,Masterline!$D$2:$D$34)-(H1057-INT(H1057))*LOOKUP(H1057,Masterline!$A$2:$A$34,Masterline!$E$2:$E$34),"")</f>
        <v>15.1272</v>
      </c>
      <c r="K1057" s="28">
        <f t="shared" si="30"/>
        <v>1046679.712</v>
      </c>
      <c r="L1057" s="117" t="str">
        <f>iferror(E1057/(VLOOKUP(C1057,'SIEMB. CAMAGUI'!$B$2:$C2006,2,FALSE)*N1057*I1057/1000),"")</f>
        <v/>
      </c>
      <c r="M1057" s="118">
        <f>IFERROR(K1057/VLOOKUP(C1057,'SIEMB. CAMAGUI'!$B$2:$C2006,2,FALSE),"")</f>
        <v>1.02615658</v>
      </c>
      <c r="N1057" s="23">
        <v>0.6</v>
      </c>
      <c r="O1057" s="71">
        <f>IFERROR(N1057*VLOOKUP(C1057,'SIEMB. CAMAGUI'!$B$2:$D2006,3,FALSE),"")</f>
        <v>87428.57143</v>
      </c>
      <c r="P1057" s="2">
        <v>2.5</v>
      </c>
      <c r="Q1057" s="2">
        <f t="shared" si="21"/>
        <v>3.1</v>
      </c>
      <c r="R1057" s="15">
        <f>IFERROR(LOOKUP(Q1057,Masterline!$A$2:$A$34,Masterline!$D$2:$D$34)-(Q1057-INT(Q1057))*LOOKUP(Q1057,Masterline!$A$2:$A$34,Masterline!$E$2:$E$34),"")</f>
        <v>9.5148</v>
      </c>
      <c r="S1057" s="181">
        <f>IFERROR((Q1057)*VLOOKUP(C1057,'SIEMB. CAMAGUI'!$B$2:$C2006,2,FALSE)*(N1057-0.002222*7)*((J1057+R1057)/2/100)/1000,"")</f>
        <v>227.6943288</v>
      </c>
      <c r="T1057" s="173">
        <f t="shared" si="22"/>
        <v>33.17358221</v>
      </c>
      <c r="U1057" s="71">
        <f t="shared" si="25"/>
        <v>628.007827</v>
      </c>
    </row>
    <row r="1058">
      <c r="A1058" s="109">
        <v>46216.0</v>
      </c>
      <c r="B1058" s="2">
        <v>4.0</v>
      </c>
      <c r="C1058" s="18" t="s">
        <v>406</v>
      </c>
      <c r="D1058" s="9">
        <v>525.0</v>
      </c>
      <c r="E1058" s="9">
        <v>3300.0</v>
      </c>
      <c r="F1058" s="2" t="s">
        <v>149</v>
      </c>
      <c r="G1058" s="17">
        <f t="array" ref="G1058">IFERROR(E1058*INDEX(PRECIOS!$B$2:$E2006,MATCH(F1058,PRECIOS!$B$2:$B2006,0),4),"")</f>
        <v>3604.92</v>
      </c>
      <c r="H1058" s="9">
        <v>15.03</v>
      </c>
      <c r="I1058" s="2">
        <f t="shared" si="29"/>
        <v>4.53</v>
      </c>
      <c r="J1058" s="15">
        <f>IFERROR(LOOKUP(H1058,Masterline!$A$2:$A$34,Masterline!$D$2:$D$34)-(H1058-INT(H1058))*LOOKUP(H1058,Masterline!$A$2:$A$34,Masterline!$E$2:$E$34),"")</f>
        <v>3.9204</v>
      </c>
      <c r="K1058" s="28">
        <f t="shared" si="30"/>
        <v>890984.0761</v>
      </c>
      <c r="L1058" s="117">
        <f>iferror(E1058/(VLOOKUP(C1058,'SIEMB. CAMAGUI'!$B$2:$C2006,2,FALSE)*N1058*I1058/1000),"")</f>
        <v>1.286834166</v>
      </c>
      <c r="M1058" s="118">
        <f>IFERROR(K1058/VLOOKUP(C1058,'SIEMB. CAMAGUI'!$B$2:$C2006,2,FALSE),"")</f>
        <v>1.164685067</v>
      </c>
      <c r="N1058" s="23">
        <v>0.74</v>
      </c>
      <c r="O1058" s="71">
        <f>IFERROR(N1058*VLOOKUP(C1058,'SIEMB. CAMAGUI'!$B$2:$D2006,3,FALSE),"")</f>
        <v>117937.5</v>
      </c>
      <c r="P1058" s="2">
        <v>4.0</v>
      </c>
      <c r="Q1058" s="2">
        <f t="shared" si="21"/>
        <v>19.03</v>
      </c>
      <c r="R1058" s="15">
        <f>IFERROR(LOOKUP(Q1058,Masterline!$A$2:$A$34,Masterline!$D$2:$D$34)-(Q1058-INT(Q1058))*LOOKUP(Q1058,Masterline!$A$2:$A$34,Masterline!$E$2:$E$34),"")</f>
        <v>3.40512</v>
      </c>
      <c r="S1058" s="181">
        <f>IFERROR((Q1058)*VLOOKUP(C1058,'SIEMB. CAMAGUI'!$B$2:$C2006,2,FALSE)*(N1058-0.002222*7)*((J1058+R1058)/2/100)/1000,"")</f>
        <v>386.2911024</v>
      </c>
      <c r="T1058" s="173">
        <f t="shared" si="22"/>
        <v>-34.6772244</v>
      </c>
      <c r="U1058" s="71">
        <f t="shared" si="25"/>
        <v>13391.49066</v>
      </c>
    </row>
    <row r="1059">
      <c r="A1059" s="109">
        <v>46216.0</v>
      </c>
      <c r="B1059" s="2">
        <v>5.0</v>
      </c>
      <c r="C1059" s="18" t="s">
        <v>408</v>
      </c>
      <c r="D1059" s="9">
        <v>475.0</v>
      </c>
      <c r="E1059" s="9">
        <v>2950.0</v>
      </c>
      <c r="F1059" s="2" t="s">
        <v>149</v>
      </c>
      <c r="G1059" s="17">
        <f t="array" ref="G1059">IFERROR(E1059*INDEX(PRECIOS!$B$2:$E2006,MATCH(F1059,PRECIOS!$B$2:$B2006,0),4),"")</f>
        <v>3222.58</v>
      </c>
      <c r="H1059" s="9">
        <v>15.51</v>
      </c>
      <c r="I1059" s="2">
        <f t="shared" si="29"/>
        <v>4.91</v>
      </c>
      <c r="J1059" s="15">
        <f>IFERROR(LOOKUP(H1059,Masterline!$A$2:$A$34,Masterline!$D$2:$D$34)-(H1059-INT(H1059))*LOOKUP(H1059,Masterline!$A$2:$A$34,Masterline!$E$2:$E$34),"")</f>
        <v>3.8628</v>
      </c>
      <c r="K1059" s="28">
        <f t="shared" si="30"/>
        <v>792829.1127</v>
      </c>
      <c r="L1059" s="117">
        <f>iferror(E1059/(VLOOKUP(C1059,'SIEMB. CAMAGUI'!$B$2:$C2006,2,FALSE)*N1059*I1059/1000),"")</f>
        <v>1.348629998</v>
      </c>
      <c r="M1059" s="118">
        <f>IFERROR(K1059/VLOOKUP(C1059,'SIEMB. CAMAGUI'!$B$2:$C2006,2,FALSE),"")</f>
        <v>1.174561648</v>
      </c>
      <c r="N1059" s="23">
        <v>0.66</v>
      </c>
      <c r="O1059" s="71">
        <f>IFERROR(N1059*VLOOKUP(C1059,'SIEMB. CAMAGUI'!$B$2:$D2006,3,FALSE),"")</f>
        <v>106071.4286</v>
      </c>
      <c r="P1059" s="2">
        <v>4.0</v>
      </c>
      <c r="Q1059" s="2">
        <f t="shared" si="21"/>
        <v>19.51</v>
      </c>
      <c r="R1059" s="15">
        <f>IFERROR(LOOKUP(Q1059,Masterline!$A$2:$A$34,Masterline!$D$2:$D$34)-(Q1059-INT(Q1059))*LOOKUP(Q1059,Masterline!$A$2:$A$34,Masterline!$E$2:$E$34),"")</f>
        <v>3.35904</v>
      </c>
      <c r="S1059" s="181">
        <f>IFERROR((Q1059)*VLOOKUP(C1059,'SIEMB. CAMAGUI'!$B$2:$C2006,2,FALSE)*(N1059-0.002222*7)*((J1059+R1059)/2/100)/1000,"")</f>
        <v>306.4541037</v>
      </c>
      <c r="T1059" s="173">
        <f t="shared" si="22"/>
        <v>-42.13647407</v>
      </c>
      <c r="U1059" s="71">
        <f t="shared" si="25"/>
        <v>12296.77954</v>
      </c>
    </row>
    <row r="1060">
      <c r="A1060" s="109">
        <v>46216.0</v>
      </c>
      <c r="B1060" s="2">
        <v>6.0</v>
      </c>
      <c r="C1060" s="18" t="s">
        <v>409</v>
      </c>
      <c r="D1060" s="9">
        <v>700.0</v>
      </c>
      <c r="E1060" s="9">
        <v>4600.0</v>
      </c>
      <c r="F1060" s="2" t="s">
        <v>96</v>
      </c>
      <c r="G1060" s="17">
        <f t="array" ref="G1060">IFERROR(E1060*INDEX(PRECIOS!$B$2:$E2006,MATCH(F1060,PRECIOS!$B$2:$B2006,0),4),"")</f>
        <v>4708.56</v>
      </c>
      <c r="H1060" s="9">
        <v>14.95</v>
      </c>
      <c r="I1060" s="2">
        <f t="shared" si="29"/>
        <v>4.71</v>
      </c>
      <c r="J1060" s="15">
        <f>IFERROR(LOOKUP(H1060,Masterline!$A$2:$A$34,Masterline!$D$2:$D$34)-(H1060-INT(H1060))*LOOKUP(H1060,Masterline!$A$2:$A$34,Masterline!$E$2:$E$34),"")</f>
        <v>3.9432</v>
      </c>
      <c r="K1060" s="28">
        <f t="shared" si="30"/>
        <v>1187430.069</v>
      </c>
      <c r="L1060" s="117">
        <f>iferror(E1060/(VLOOKUP(C1060,'SIEMB. CAMAGUI'!$B$2:$C2006,2,FALSE)*N1060*I1060/1000),"")</f>
        <v>1.324264997</v>
      </c>
      <c r="M1060" s="118">
        <f>IFERROR(K1060/VLOOKUP(C1060,'SIEMB. CAMAGUI'!$B$2:$C2006,2,FALSE),"")</f>
        <v>0.9499440551</v>
      </c>
      <c r="N1060" s="23">
        <v>0.59</v>
      </c>
      <c r="O1060" s="71">
        <f>IFERROR(N1060*VLOOKUP(C1060,'SIEMB. CAMAGUI'!$B$2:$D2006,3,FALSE),"")</f>
        <v>84285.71429</v>
      </c>
      <c r="P1060" s="2">
        <v>4.0</v>
      </c>
      <c r="Q1060" s="2">
        <f t="shared" si="21"/>
        <v>18.95</v>
      </c>
      <c r="R1060" s="15">
        <f>IFERROR(LOOKUP(Q1060,Masterline!$A$2:$A$34,Masterline!$D$2:$D$34)-(Q1060-INT(Q1060))*LOOKUP(Q1060,Masterline!$A$2:$A$34,Masterline!$E$2:$E$34),"")</f>
        <v>3.4254</v>
      </c>
      <c r="S1060" s="181">
        <f>IFERROR((Q1060)*VLOOKUP(C1060,'SIEMB. CAMAGUI'!$B$2:$C2006,2,FALSE)*(N1060-0.002222*7)*((J1060+R1060)/2/100)/1000,"")</f>
        <v>501.3296874</v>
      </c>
      <c r="T1060" s="173">
        <f t="shared" si="22"/>
        <v>-49.66757816</v>
      </c>
      <c r="U1060" s="71">
        <f t="shared" si="25"/>
        <v>17752.07953</v>
      </c>
    </row>
    <row r="1061">
      <c r="A1061" s="109">
        <v>46223.0</v>
      </c>
      <c r="B1061" s="2">
        <v>1.0</v>
      </c>
      <c r="C1061" s="18" t="s">
        <v>410</v>
      </c>
      <c r="D1061" s="9">
        <v>262.5</v>
      </c>
      <c r="E1061" s="9">
        <v>1127.0</v>
      </c>
      <c r="F1061" s="2" t="s">
        <v>56</v>
      </c>
      <c r="G1061" s="17">
        <f t="array" ref="G1061">IFERROR(E1061*INDEX(PRECIOS!$B$2:$E2006,MATCH(F1061,PRECIOS!$B$2:$B2006,0),4),"")</f>
        <v>1514.688</v>
      </c>
      <c r="H1061" s="9">
        <v>2.71</v>
      </c>
      <c r="I1061" s="2">
        <f t="shared" si="29"/>
        <v>2.11</v>
      </c>
      <c r="J1061" s="15">
        <f>IFERROR(LOOKUP(H1061,Masterline!$A$2:$A$34,Masterline!$D$2:$D$34)-(H1061-INT(H1061))*LOOKUP(H1061,Masterline!$A$2:$A$34,Masterline!$E$2:$E$34),"")</f>
        <v>10.0536</v>
      </c>
      <c r="K1061" s="28">
        <f t="shared" si="30"/>
        <v>963470.4845</v>
      </c>
      <c r="L1061" s="117">
        <f>iferror(E1061/(VLOOKUP(C1061,'SIEMB. CAMAGUI'!$B$2:$C2006,2,FALSE)*N1061*I1061/1000),"")</f>
        <v>0.556726311</v>
      </c>
      <c r="M1061" s="118">
        <f>IFERROR(K1061/VLOOKUP(C1061,'SIEMB. CAMAGUI'!$B$2:$C2006,2,FALSE),"")</f>
        <v>0.8234790466</v>
      </c>
      <c r="N1061" s="23">
        <v>0.82</v>
      </c>
      <c r="O1061" s="71">
        <f>IFERROR(N1061*VLOOKUP(C1061,'SIEMB. CAMAGUI'!$B$2:$D2006,3,FALSE),"")</f>
        <v>117142.8571</v>
      </c>
      <c r="P1061" s="2">
        <v>3.1</v>
      </c>
      <c r="Q1061" s="2">
        <f t="shared" si="21"/>
        <v>5.81</v>
      </c>
      <c r="R1061" s="15">
        <f>IFERROR(LOOKUP(Q1061,Masterline!$A$2:$A$34,Masterline!$D$2:$D$34)-(Q1061-INT(Q1061))*LOOKUP(Q1061,Masterline!$A$2:$A$34,Masterline!$E$2:$E$34),"")</f>
        <v>7.00944</v>
      </c>
      <c r="S1061" s="181">
        <f>IFERROR((Q1061)*VLOOKUP(C1061,'SIEMB. CAMAGUI'!$B$2:$C2006,2,FALSE)*(N1061-0.002222*7)*((J1061+R1061)/2/100)/1000,"")</f>
        <v>466.536153</v>
      </c>
      <c r="T1061" s="173">
        <f t="shared" si="22"/>
        <v>51.00903825</v>
      </c>
      <c r="U1061" s="71">
        <f t="shared" si="25"/>
        <v>2611.005013</v>
      </c>
    </row>
    <row r="1062">
      <c r="A1062" s="109">
        <v>46223.0</v>
      </c>
      <c r="B1062" s="2">
        <v>2.0</v>
      </c>
      <c r="C1062" s="18" t="s">
        <v>412</v>
      </c>
      <c r="D1062" s="9">
        <v>175.0</v>
      </c>
      <c r="E1062" s="9">
        <v>780.0</v>
      </c>
      <c r="F1062" s="2" t="s">
        <v>56</v>
      </c>
      <c r="G1062" s="17">
        <f t="array" ref="G1062">IFERROR(E1062*INDEX(PRECIOS!$B$2:$E2006,MATCH(F1062,PRECIOS!$B$2:$B2006,0),4),"")</f>
        <v>1048.32</v>
      </c>
      <c r="H1062" s="9">
        <v>2.08</v>
      </c>
      <c r="I1062" s="2">
        <f t="shared" si="29"/>
        <v>1.48</v>
      </c>
      <c r="J1062" s="15">
        <f>IFERROR(LOOKUP(H1062,Masterline!$A$2:$A$34,Masterline!$D$2:$D$34)-(H1062-INT(H1062))*LOOKUP(H1062,Masterline!$A$2:$A$34,Masterline!$E$2:$E$34),"")</f>
        <v>10.9608</v>
      </c>
      <c r="K1062" s="28">
        <f t="shared" si="30"/>
        <v>767595.5714</v>
      </c>
      <c r="L1062" s="117">
        <f>iferror(E1062/(VLOOKUP(C1062,'SIEMB. CAMAGUI'!$B$2:$C2006,2,FALSE)*N1062*I1062/1000),"")</f>
        <v>0.731981982</v>
      </c>
      <c r="M1062" s="118">
        <f>IFERROR(K1062/VLOOKUP(C1062,'SIEMB. CAMAGUI'!$B$2:$C2006,2,FALSE),"")</f>
        <v>0.9594944642</v>
      </c>
      <c r="N1062" s="23">
        <v>0.9</v>
      </c>
      <c r="O1062" s="71">
        <f>IFERROR(N1062*VLOOKUP(C1062,'SIEMB. CAMAGUI'!$B$2:$D2006,3,FALSE),"")</f>
        <v>120000</v>
      </c>
      <c r="P1062" s="2">
        <v>3.4</v>
      </c>
      <c r="Q1062" s="2">
        <f t="shared" si="21"/>
        <v>5.48</v>
      </c>
      <c r="R1062" s="15">
        <f>IFERROR(LOOKUP(Q1062,Masterline!$A$2:$A$34,Masterline!$D$2:$D$34)-(Q1062-INT(Q1062))*LOOKUP(Q1062,Masterline!$A$2:$A$34,Masterline!$E$2:$E$34),"")</f>
        <v>7.19952</v>
      </c>
      <c r="S1062" s="181">
        <f>IFERROR((Q1062)*VLOOKUP(C1062,'SIEMB. CAMAGUI'!$B$2:$C2006,2,FALSE)*(N1062-0.002222*7)*((J1062+R1062)/2/100)/1000,"")</f>
        <v>352.0751466</v>
      </c>
      <c r="T1062" s="173">
        <f t="shared" si="22"/>
        <v>44.26878666</v>
      </c>
      <c r="U1062" s="71">
        <f t="shared" si="25"/>
        <v>1596.598788</v>
      </c>
    </row>
    <row r="1063">
      <c r="A1063" s="109">
        <v>46223.0</v>
      </c>
      <c r="B1063" s="2">
        <v>3.0</v>
      </c>
      <c r="C1063" s="18" t="s">
        <v>413</v>
      </c>
      <c r="D1063" s="9">
        <v>225.0</v>
      </c>
      <c r="E1063" s="9">
        <v>987.5</v>
      </c>
      <c r="F1063" s="2" t="s">
        <v>56</v>
      </c>
      <c r="G1063" s="17">
        <f t="array" ref="G1063">IFERROR(E1063*INDEX(PRECIOS!$B$2:$E2006,MATCH(F1063,PRECIOS!$B$2:$B2006,0),4),"")</f>
        <v>1327.2</v>
      </c>
      <c r="H1063" s="9">
        <v>2.45</v>
      </c>
      <c r="I1063" s="2">
        <f t="shared" si="29"/>
        <v>1.85</v>
      </c>
      <c r="J1063" s="15">
        <f>IFERROR(LOOKUP(H1063,Masterline!$A$2:$A$34,Masterline!$D$2:$D$34)-(H1063-INT(H1063))*LOOKUP(H1063,Masterline!$A$2:$A$34,Masterline!$E$2:$E$34),"")</f>
        <v>10.428</v>
      </c>
      <c r="K1063" s="28">
        <f t="shared" si="30"/>
        <v>880674.4792</v>
      </c>
      <c r="L1063" s="117">
        <f>iferror(E1063/(VLOOKUP(C1063,'SIEMB. CAMAGUI'!$B$2:$C2006,2,FALSE)*N1063*I1063/1000),"")</f>
        <v>0.6229969465</v>
      </c>
      <c r="M1063" s="118">
        <f>IFERROR(K1063/VLOOKUP(C1063,'SIEMB. CAMAGUI'!$B$2:$C2006,2,FALSE),"")</f>
        <v>0.8634063522</v>
      </c>
      <c r="N1063" s="23">
        <v>0.84</v>
      </c>
      <c r="O1063" s="71">
        <f>IFERROR(N1063*VLOOKUP(C1063,'SIEMB. CAMAGUI'!$B$2:$D2006,3,FALSE),"")</f>
        <v>122400</v>
      </c>
      <c r="P1063" s="2">
        <v>3.2</v>
      </c>
      <c r="Q1063" s="2">
        <f t="shared" si="21"/>
        <v>5.65</v>
      </c>
      <c r="R1063" s="15">
        <f>IFERROR(LOOKUP(Q1063,Masterline!$A$2:$A$34,Masterline!$D$2:$D$34)-(Q1063-INT(Q1063))*LOOKUP(Q1063,Masterline!$A$2:$A$34,Masterline!$E$2:$E$34),"")</f>
        <v>7.1016</v>
      </c>
      <c r="S1063" s="181">
        <f>IFERROR((Q1063)*VLOOKUP(C1063,'SIEMB. CAMAGUI'!$B$2:$C2006,2,FALSE)*(N1063-0.002222*7)*((J1063+R1063)/2/100)/1000,"")</f>
        <v>416.4403909</v>
      </c>
      <c r="T1063" s="173">
        <f t="shared" si="22"/>
        <v>47.86009771</v>
      </c>
      <c r="U1063" s="71">
        <f t="shared" si="25"/>
        <v>2157.652474</v>
      </c>
    </row>
    <row r="1064">
      <c r="A1064" s="109">
        <v>46223.0</v>
      </c>
      <c r="B1064" s="2">
        <v>4.0</v>
      </c>
      <c r="C1064" s="18" t="s">
        <v>406</v>
      </c>
      <c r="D1064" s="9">
        <v>375.0</v>
      </c>
      <c r="E1064" s="9">
        <v>2525.0</v>
      </c>
      <c r="F1064" s="2" t="s">
        <v>96</v>
      </c>
      <c r="G1064" s="17">
        <f t="array" ref="G1064">IFERROR(E1064*INDEX(PRECIOS!$B$2:$E2006,MATCH(F1064,PRECIOS!$B$2:$B2006,0),4),"")</f>
        <v>2584.59</v>
      </c>
      <c r="H1064" s="9">
        <v>19.54</v>
      </c>
      <c r="I1064" s="2">
        <f t="shared" si="29"/>
        <v>4.51</v>
      </c>
      <c r="J1064" s="15">
        <f>IFERROR(LOOKUP(H1064,Masterline!$A$2:$A$34,Masterline!$D$2:$D$34)-(H1064-INT(H1064))*LOOKUP(H1064,Masterline!$A$2:$A$34,Masterline!$E$2:$E$34),"")</f>
        <v>3.35616</v>
      </c>
      <c r="K1064" s="28">
        <f t="shared" si="30"/>
        <v>571826.2017</v>
      </c>
      <c r="L1064" s="117">
        <f>iferror(E1064/(VLOOKUP(C1064,'SIEMB. CAMAGUI'!$B$2:$C2006,2,FALSE)*N1064*I1064/1000),"")</f>
        <v>0.9889895112</v>
      </c>
      <c r="M1064" s="118">
        <f>IFERROR(K1064/VLOOKUP(C1064,'SIEMB. CAMAGUI'!$B$2:$C2006,2,FALSE),"")</f>
        <v>0.747485231</v>
      </c>
      <c r="N1064" s="23">
        <v>0.74</v>
      </c>
      <c r="O1064" s="71">
        <f>IFERROR(N1064*VLOOKUP(C1064,'SIEMB. CAMAGUI'!$B$2:$D2006,3,FALSE),"")</f>
        <v>117937.5</v>
      </c>
      <c r="P1064" s="2">
        <v>4.0</v>
      </c>
      <c r="Q1064" s="2">
        <f t="shared" si="21"/>
        <v>23.54</v>
      </c>
      <c r="R1064" s="15">
        <f>IFERROR(LOOKUP(Q1064,Masterline!$A$2:$A$34,Masterline!$D$2:$D$34)-(Q1064-INT(Q1064))*LOOKUP(Q1064,Masterline!$A$2:$A$34,Masterline!$E$2:$E$34),"")</f>
        <v>3.23064</v>
      </c>
      <c r="S1064" s="181">
        <f>IFERROR((Q1064)*VLOOKUP(C1064,'SIEMB. CAMAGUI'!$B$2:$C2006,2,FALSE)*(N1064-0.002222*7)*((J1064+R1064)/2/100)/1000,"")</f>
        <v>429.6535393</v>
      </c>
      <c r="T1064" s="173">
        <f t="shared" si="22"/>
        <v>13.66338482</v>
      </c>
      <c r="U1064" s="71">
        <f t="shared" si="25"/>
        <v>11173.48398</v>
      </c>
    </row>
    <row r="1065">
      <c r="A1065" s="109">
        <v>46223.0</v>
      </c>
      <c r="B1065" s="2">
        <v>5.0</v>
      </c>
      <c r="C1065" s="18" t="s">
        <v>408</v>
      </c>
      <c r="D1065" s="9">
        <v>325.0</v>
      </c>
      <c r="E1065" s="9">
        <v>2175.0</v>
      </c>
      <c r="F1065" s="2" t="s">
        <v>96</v>
      </c>
      <c r="G1065" s="17">
        <f t="array" ref="G1065">IFERROR(E1065*INDEX(PRECIOS!$B$2:$E2006,MATCH(F1065,PRECIOS!$B$2:$B2006,0),4),"")</f>
        <v>2226.33</v>
      </c>
      <c r="H1065" s="9">
        <v>19.16</v>
      </c>
      <c r="I1065" s="2">
        <f t="shared" si="29"/>
        <v>3.65</v>
      </c>
      <c r="J1065" s="15">
        <f>IFERROR(LOOKUP(H1065,Masterline!$A$2:$A$34,Masterline!$D$2:$D$34)-(H1065-INT(H1065))*LOOKUP(H1065,Masterline!$A$2:$A$34,Masterline!$E$2:$E$34),"")</f>
        <v>3.39264</v>
      </c>
      <c r="K1065" s="28">
        <f t="shared" si="30"/>
        <v>499977.0595</v>
      </c>
      <c r="L1065" s="117">
        <f>iferror(E1065/(VLOOKUP(C1065,'SIEMB. CAMAGUI'!$B$2:$C2006,2,FALSE)*N1065*I1065/1000),"")</f>
        <v>1.261143727</v>
      </c>
      <c r="M1065" s="118">
        <f>IFERROR(K1065/VLOOKUP(C1065,'SIEMB. CAMAGUI'!$B$2:$C2006,2,FALSE),"")</f>
        <v>0.7407067548</v>
      </c>
      <c r="N1065" s="23">
        <v>0.7</v>
      </c>
      <c r="O1065" s="71">
        <f>IFERROR(N1065*VLOOKUP(C1065,'SIEMB. CAMAGUI'!$B$2:$D2006,3,FALSE),"")</f>
        <v>112500</v>
      </c>
      <c r="P1065" s="2">
        <v>4.0</v>
      </c>
      <c r="Q1065" s="2">
        <f t="shared" si="21"/>
        <v>23.16</v>
      </c>
      <c r="R1065" s="15">
        <f>IFERROR(LOOKUP(Q1065,Masterline!$A$2:$A$34,Masterline!$D$2:$D$34)-(Q1065-INT(Q1065))*LOOKUP(Q1065,Masterline!$A$2:$A$34,Masterline!$E$2:$E$34),"")</f>
        <v>3.26256</v>
      </c>
      <c r="S1065" s="181">
        <f>IFERROR((Q1065)*VLOOKUP(C1065,'SIEMB. CAMAGUI'!$B$2:$C2006,2,FALSE)*(N1065-0.002222*7)*((J1065+R1065)/2/100)/1000,"")</f>
        <v>356.0513471</v>
      </c>
      <c r="T1065" s="173">
        <f t="shared" si="22"/>
        <v>7.762836781</v>
      </c>
      <c r="U1065" s="71">
        <f t="shared" si="25"/>
        <v>9579.56046</v>
      </c>
    </row>
    <row r="1066">
      <c r="A1066" s="109">
        <v>46223.0</v>
      </c>
      <c r="B1066" s="2">
        <v>6.0</v>
      </c>
      <c r="C1066" s="18" t="s">
        <v>409</v>
      </c>
      <c r="D1066" s="9">
        <v>500.0</v>
      </c>
      <c r="E1066" s="9">
        <v>3350.0</v>
      </c>
      <c r="F1066" s="2" t="s">
        <v>96</v>
      </c>
      <c r="G1066" s="17">
        <f t="array" ref="G1066">IFERROR(E1066*INDEX(PRECIOS!$B$2:$E2006,MATCH(F1066,PRECIOS!$B$2:$B2006,0),4),"")</f>
        <v>3429.06</v>
      </c>
      <c r="H1066" s="9">
        <v>18.66</v>
      </c>
      <c r="I1066" s="2">
        <f t="shared" si="29"/>
        <v>3.71</v>
      </c>
      <c r="J1066" s="15">
        <f>IFERROR(LOOKUP(H1066,Masterline!$A$2:$A$34,Masterline!$D$2:$D$34)-(H1066-INT(H1066))*LOOKUP(H1066,Masterline!$A$2:$A$34,Masterline!$E$2:$E$34),"")</f>
        <v>3.45672</v>
      </c>
      <c r="K1066" s="28">
        <f t="shared" si="30"/>
        <v>775165.0128</v>
      </c>
      <c r="L1066" s="117">
        <f>iferror(E1066/(VLOOKUP(C1066,'SIEMB. CAMAGUI'!$B$2:$C2006,2,FALSE)*N1066*I1066/1000),"")</f>
        <v>1.203953279</v>
      </c>
      <c r="M1066" s="118">
        <f>IFERROR(K1066/VLOOKUP(C1066,'SIEMB. CAMAGUI'!$B$2:$C2006,2,FALSE),"")</f>
        <v>0.6201320102</v>
      </c>
      <c r="N1066" s="23">
        <v>0.6</v>
      </c>
      <c r="O1066" s="71">
        <f>IFERROR(N1066*VLOOKUP(C1066,'SIEMB. CAMAGUI'!$B$2:$D2006,3,FALSE),"")</f>
        <v>85714.28571</v>
      </c>
      <c r="P1066" s="2">
        <v>4.0</v>
      </c>
      <c r="Q1066" s="2">
        <f t="shared" si="21"/>
        <v>22.66</v>
      </c>
      <c r="R1066" s="15">
        <f>IFERROR(LOOKUP(Q1066,Masterline!$A$2:$A$34,Masterline!$D$2:$D$34)-(Q1066-INT(Q1066))*LOOKUP(Q1066,Masterline!$A$2:$A$34,Masterline!$E$2:$E$34),"")</f>
        <v>3.19656</v>
      </c>
      <c r="S1066" s="181">
        <f>IFERROR((Q1066)*VLOOKUP(C1066,'SIEMB. CAMAGUI'!$B$2:$C2006,2,FALSE)*(N1066-0.002222*7)*((J1066+R1066)/2/100)/1000,"")</f>
        <v>550.7063883</v>
      </c>
      <c r="T1066" s="173">
        <f t="shared" si="22"/>
        <v>12.67659707</v>
      </c>
      <c r="U1066" s="71">
        <f t="shared" si="25"/>
        <v>14464.57914</v>
      </c>
    </row>
    <row r="1067">
      <c r="A1067" s="109">
        <v>46230.0</v>
      </c>
      <c r="B1067" s="2">
        <v>1.0</v>
      </c>
      <c r="C1067" s="18" t="s">
        <v>410</v>
      </c>
      <c r="D1067" s="9">
        <v>462.5</v>
      </c>
      <c r="E1067" s="9">
        <v>2629.5</v>
      </c>
      <c r="F1067" s="2" t="s">
        <v>56</v>
      </c>
      <c r="G1067" s="17">
        <f t="array" ref="G1067">IFERROR(E1067*INDEX(PRECIOS!$B$2:$E2006,MATCH(F1067,PRECIOS!$B$2:$B2006,0),4),"")</f>
        <v>3534.048</v>
      </c>
      <c r="H1067" s="9">
        <v>5.65</v>
      </c>
      <c r="I1067" s="2">
        <f t="shared" si="29"/>
        <v>2.94</v>
      </c>
      <c r="J1067" s="15">
        <f>IFERROR(LOOKUP(H1067,Masterline!$A$2:$A$34,Masterline!$D$2:$D$34)-(H1067-INT(H1067))*LOOKUP(H1067,Masterline!$A$2:$A$34,Masterline!$E$2:$E$34),"")</f>
        <v>7.1016</v>
      </c>
      <c r="K1067" s="28">
        <f t="shared" si="30"/>
        <v>1152675.553</v>
      </c>
      <c r="L1067" s="117">
        <f>iferror(E1067/(VLOOKUP(C1067,'SIEMB. CAMAGUI'!$B$2:$C2006,2,FALSE)*N1067*I1067/1000),"")</f>
        <v>0.8686749758</v>
      </c>
      <c r="M1067" s="118">
        <f>IFERROR(K1067/VLOOKUP(C1067,'SIEMB. CAMAGUI'!$B$2:$C2006,2,FALSE),"")</f>
        <v>0.9851927804</v>
      </c>
      <c r="N1067" s="23">
        <v>0.88</v>
      </c>
      <c r="O1067" s="71">
        <f>IFERROR(N1067*VLOOKUP(C1067,'SIEMB. CAMAGUI'!$B$2:$D2006,3,FALSE),"")</f>
        <v>125714.2857</v>
      </c>
      <c r="P1067" s="2">
        <v>3.5</v>
      </c>
      <c r="Q1067" s="2">
        <f t="shared" si="21"/>
        <v>9.15</v>
      </c>
      <c r="R1067" s="15">
        <f>IFERROR(LOOKUP(Q1067,Masterline!$A$2:$A$34,Masterline!$D$2:$D$34)-(Q1067-INT(Q1067))*LOOKUP(Q1067,Masterline!$A$2:$A$34,Masterline!$E$2:$E$34),"")</f>
        <v>5.2608</v>
      </c>
      <c r="S1067" s="181">
        <f>IFERROR((Q1067)*VLOOKUP(C1067,'SIEMB. CAMAGUI'!$B$2:$C2006,2,FALSE)*(N1067-0.002222*7)*((J1067+R1067)/2/100)/1000,"")</f>
        <v>572.0284391</v>
      </c>
      <c r="T1067" s="173">
        <f t="shared" si="22"/>
        <v>27.38210977</v>
      </c>
      <c r="U1067" s="71">
        <f t="shared" si="25"/>
        <v>6512.616875</v>
      </c>
    </row>
    <row r="1068">
      <c r="A1068" s="109">
        <v>46230.0</v>
      </c>
      <c r="B1068" s="2">
        <v>2.0</v>
      </c>
      <c r="C1068" s="18" t="s">
        <v>412</v>
      </c>
      <c r="D1068" s="9">
        <v>335.0</v>
      </c>
      <c r="E1068" s="9">
        <v>1873.5</v>
      </c>
      <c r="F1068" s="2" t="s">
        <v>56</v>
      </c>
      <c r="G1068" s="17">
        <f t="array" ref="G1068">IFERROR(E1068*INDEX(PRECIOS!$B$2:$E2006,MATCH(F1068,PRECIOS!$B$2:$B2006,0),4),"")</f>
        <v>2517.984</v>
      </c>
      <c r="H1068" s="9">
        <v>5.56</v>
      </c>
      <c r="I1068" s="2">
        <f t="shared" si="29"/>
        <v>3.48</v>
      </c>
      <c r="J1068" s="15">
        <f>IFERROR(LOOKUP(H1068,Masterline!$A$2:$A$34,Masterline!$D$2:$D$34)-(H1068-INT(H1068))*LOOKUP(H1068,Masterline!$A$2:$A$34,Masterline!$E$2:$E$34),"")</f>
        <v>7.15344</v>
      </c>
      <c r="K1068" s="28">
        <f t="shared" si="30"/>
        <v>842277.2619</v>
      </c>
      <c r="L1068" s="117">
        <f>iferror(E1068/(VLOOKUP(C1068,'SIEMB. CAMAGUI'!$B$2:$C2006,2,FALSE)*N1068*I1068/1000),"")</f>
        <v>0.7477250958</v>
      </c>
      <c r="M1068" s="118">
        <f>IFERROR(K1068/VLOOKUP(C1068,'SIEMB. CAMAGUI'!$B$2:$C2006,2,FALSE),"")</f>
        <v>1.052846577</v>
      </c>
      <c r="N1068" s="23">
        <v>0.9</v>
      </c>
      <c r="O1068" s="71">
        <f>IFERROR(N1068*VLOOKUP(C1068,'SIEMB. CAMAGUI'!$B$2:$D2006,3,FALSE),"")</f>
        <v>120000</v>
      </c>
      <c r="P1068" s="2">
        <v>3.5</v>
      </c>
      <c r="Q1068" s="2">
        <f t="shared" si="21"/>
        <v>9.06</v>
      </c>
      <c r="R1068" s="15">
        <f>IFERROR(LOOKUP(Q1068,Masterline!$A$2:$A$34,Masterline!$D$2:$D$34)-(Q1068-INT(Q1068))*LOOKUP(Q1068,Masterline!$A$2:$A$34,Masterline!$E$2:$E$34),"")</f>
        <v>5.28672</v>
      </c>
      <c r="S1068" s="181">
        <f>IFERROR((Q1068)*VLOOKUP(C1068,'SIEMB. CAMAGUI'!$B$2:$C2006,2,FALSE)*(N1068-0.002222*7)*((J1068+R1068)/2/100)/1000,"")</f>
        <v>398.736027</v>
      </c>
      <c r="T1068" s="173">
        <f t="shared" si="22"/>
        <v>15.93400675</v>
      </c>
      <c r="U1068" s="71">
        <f t="shared" si="25"/>
        <v>4683.061576</v>
      </c>
    </row>
    <row r="1069">
      <c r="A1069" s="109">
        <v>46230.0</v>
      </c>
      <c r="B1069" s="2">
        <v>3.0</v>
      </c>
      <c r="C1069" s="18" t="s">
        <v>413</v>
      </c>
      <c r="D1069" s="9">
        <v>450.0</v>
      </c>
      <c r="E1069" s="9">
        <v>2322.5</v>
      </c>
      <c r="F1069" s="2" t="s">
        <v>56</v>
      </c>
      <c r="G1069" s="17">
        <f t="array" ref="G1069">IFERROR(E1069*INDEX(PRECIOS!$B$2:$E2006,MATCH(F1069,PRECIOS!$B$2:$B2006,0),4),"")</f>
        <v>3121.44</v>
      </c>
      <c r="H1069" s="9">
        <v>5.05</v>
      </c>
      <c r="I1069" s="2">
        <f t="shared" si="29"/>
        <v>2.6</v>
      </c>
      <c r="J1069" s="15">
        <f>IFERROR(LOOKUP(H1069,Masterline!$A$2:$A$34,Masterline!$D$2:$D$34)-(H1069-INT(H1069))*LOOKUP(H1069,Masterline!$A$2:$A$34,Masterline!$E$2:$E$34),"")</f>
        <v>7.4472</v>
      </c>
      <c r="K1069" s="28">
        <f t="shared" si="30"/>
        <v>1196542.471</v>
      </c>
      <c r="L1069" s="117">
        <f>iferror(E1069/(VLOOKUP(C1069,'SIEMB. CAMAGUI'!$B$2:$C2006,2,FALSE)*N1069*I1069/1000),"")</f>
        <v>0.9730601642</v>
      </c>
      <c r="M1069" s="118">
        <f>IFERROR(K1069/VLOOKUP(C1069,'SIEMB. CAMAGUI'!$B$2:$C2006,2,FALSE),"")</f>
        <v>1.173080854</v>
      </c>
      <c r="N1069" s="23">
        <v>0.9</v>
      </c>
      <c r="O1069" s="71">
        <f>IFERROR(N1069*VLOOKUP(C1069,'SIEMB. CAMAGUI'!$B$2:$D2006,3,FALSE),"")</f>
        <v>131142.8571</v>
      </c>
      <c r="P1069" s="2">
        <v>3.5</v>
      </c>
      <c r="Q1069" s="2">
        <f t="shared" si="21"/>
        <v>8.55</v>
      </c>
      <c r="R1069" s="15">
        <f>IFERROR(LOOKUP(Q1069,Masterline!$A$2:$A$34,Masterline!$D$2:$D$34)-(Q1069-INT(Q1069))*LOOKUP(Q1069,Masterline!$A$2:$A$34,Masterline!$E$2:$E$34),"")</f>
        <v>5.4456</v>
      </c>
      <c r="S1069" s="181">
        <f>IFERROR((Q1069)*VLOOKUP(C1069,'SIEMB. CAMAGUI'!$B$2:$C2006,2,FALSE)*(N1069-0.002222*7)*((J1069+R1069)/2/100)/1000,"")</f>
        <v>497.2271779</v>
      </c>
      <c r="T1069" s="173">
        <f t="shared" si="22"/>
        <v>11.80679447</v>
      </c>
      <c r="U1069" s="71">
        <f t="shared" si="25"/>
        <v>6042.539478</v>
      </c>
    </row>
    <row r="1070">
      <c r="A1070" s="109">
        <v>46230.0</v>
      </c>
      <c r="B1070" s="2">
        <v>4.0</v>
      </c>
      <c r="C1070" s="18" t="s">
        <v>406</v>
      </c>
      <c r="D1070" s="9">
        <v>400.0</v>
      </c>
      <c r="E1070" s="9">
        <v>2775.0</v>
      </c>
      <c r="F1070" s="2" t="s">
        <v>149</v>
      </c>
      <c r="G1070" s="17">
        <f t="array" ref="G1070">IFERROR(E1070*INDEX(PRECIOS!$B$2:$E2006,MATCH(F1070,PRECIOS!$B$2:$B2006,0),4),"")</f>
        <v>3031.41</v>
      </c>
      <c r="H1070" s="9">
        <v>23.67</v>
      </c>
      <c r="I1070" s="2">
        <f t="shared" si="29"/>
        <v>4.13</v>
      </c>
      <c r="J1070" s="15">
        <f>IFERROR(LOOKUP(H1070,Masterline!$A$2:$A$34,Masterline!$D$2:$D$34)-(H1070-INT(H1070))*LOOKUP(H1070,Masterline!$A$2:$A$34,Masterline!$E$2:$E$34),"")</f>
        <v>3.21972</v>
      </c>
      <c r="K1070" s="28">
        <f t="shared" si="30"/>
        <v>524860.1837</v>
      </c>
      <c r="L1070" s="117">
        <f>iferror(E1070/(VLOOKUP(C1070,'SIEMB. CAMAGUI'!$B$2:$C2006,2,FALSE)*N1070*I1070/1000),"")</f>
        <v>1.254739184</v>
      </c>
      <c r="M1070" s="118">
        <f>IFERROR(K1070/VLOOKUP(C1070,'SIEMB. CAMAGUI'!$B$2:$C2006,2,FALSE),"")</f>
        <v>0.6860917434</v>
      </c>
      <c r="N1070" s="23">
        <v>0.7</v>
      </c>
      <c r="O1070" s="71">
        <f>IFERROR(N1070*VLOOKUP(C1070,'SIEMB. CAMAGUI'!$B$2:$D2006,3,FALSE),"")</f>
        <v>111562.5</v>
      </c>
      <c r="P1070" s="2">
        <v>4.0</v>
      </c>
      <c r="Q1070" s="2">
        <f t="shared" si="21"/>
        <v>27.67</v>
      </c>
      <c r="R1070" s="15">
        <f>IFERROR(LOOKUP(Q1070,Masterline!$A$2:$A$34,Masterline!$D$2:$D$34)-(Q1070-INT(Q1070))*LOOKUP(Q1070,Masterline!$A$2:$A$34,Masterline!$E$2:$E$34),"")</f>
        <v>2.91576</v>
      </c>
      <c r="S1070" s="181">
        <f>IFERROR((Q1070)*VLOOKUP(C1070,'SIEMB. CAMAGUI'!$B$2:$C2006,2,FALSE)*(N1070-0.002222*7)*((J1070+R1070)/2/100)/1000,"")</f>
        <v>444.4555495</v>
      </c>
      <c r="T1070" s="173">
        <f t="shared" si="22"/>
        <v>11.11388736</v>
      </c>
      <c r="U1070" s="71">
        <f t="shared" si="25"/>
        <v>12423.44055</v>
      </c>
    </row>
    <row r="1071">
      <c r="A1071" s="109">
        <v>46230.0</v>
      </c>
      <c r="B1071" s="2">
        <v>5.0</v>
      </c>
      <c r="C1071" s="18" t="s">
        <v>408</v>
      </c>
      <c r="D1071" s="9">
        <v>375.0</v>
      </c>
      <c r="E1071" s="9">
        <v>2550.0</v>
      </c>
      <c r="F1071" s="2" t="s">
        <v>149</v>
      </c>
      <c r="G1071" s="17">
        <f t="array" ref="G1071">IFERROR(E1071*INDEX(PRECIOS!$B$2:$E2006,MATCH(F1071,PRECIOS!$B$2:$B2006,0),4),"")</f>
        <v>2785.62</v>
      </c>
      <c r="H1071" s="9">
        <v>23.34</v>
      </c>
      <c r="I1071" s="2">
        <f t="shared" si="29"/>
        <v>4.18</v>
      </c>
      <c r="J1071" s="15">
        <f>IFERROR(LOOKUP(H1071,Masterline!$A$2:$A$34,Masterline!$D$2:$D$34)-(H1071-INT(H1071))*LOOKUP(H1071,Masterline!$A$2:$A$34,Masterline!$E$2:$E$34),"")</f>
        <v>3.24744</v>
      </c>
      <c r="K1071" s="28">
        <f t="shared" si="30"/>
        <v>494753.9615</v>
      </c>
      <c r="L1071" s="117">
        <f>iferror(E1071/(VLOOKUP(C1071,'SIEMB. CAMAGUI'!$B$2:$C2006,2,FALSE)*N1071*I1071/1000),"")</f>
        <v>1.291106554</v>
      </c>
      <c r="M1071" s="118">
        <f>IFERROR(K1071/VLOOKUP(C1071,'SIEMB. CAMAGUI'!$B$2:$C2006,2,FALSE),"")</f>
        <v>0.7329688318</v>
      </c>
      <c r="N1071" s="23">
        <v>0.7</v>
      </c>
      <c r="O1071" s="71">
        <f>IFERROR(N1071*VLOOKUP(C1071,'SIEMB. CAMAGUI'!$B$2:$D2006,3,FALSE),"")</f>
        <v>112500</v>
      </c>
      <c r="P1071" s="2">
        <v>4.0</v>
      </c>
      <c r="Q1071" s="2">
        <f t="shared" si="21"/>
        <v>27.34</v>
      </c>
      <c r="R1071" s="15">
        <f>IFERROR(LOOKUP(Q1071,Masterline!$A$2:$A$34,Masterline!$D$2:$D$34)-(Q1071-INT(Q1071))*LOOKUP(Q1071,Masterline!$A$2:$A$34,Masterline!$E$2:$E$34),"")</f>
        <v>2.93952</v>
      </c>
      <c r="S1071" s="181">
        <f>IFERROR((Q1071)*VLOOKUP(C1071,'SIEMB. CAMAGUI'!$B$2:$C2006,2,FALSE)*(N1071-0.002222*7)*((J1071+R1071)/2/100)/1000,"")</f>
        <v>390.7408216</v>
      </c>
      <c r="T1071" s="173">
        <f t="shared" si="22"/>
        <v>3.935205407</v>
      </c>
      <c r="U1071" s="71">
        <f t="shared" si="25"/>
        <v>11547.55746</v>
      </c>
    </row>
    <row r="1072">
      <c r="A1072" s="109">
        <v>46230.0</v>
      </c>
      <c r="B1072" s="2">
        <v>6.0</v>
      </c>
      <c r="C1072" s="18" t="s">
        <v>409</v>
      </c>
      <c r="D1072" s="9">
        <v>575.0</v>
      </c>
      <c r="E1072" s="9">
        <v>3750.0</v>
      </c>
      <c r="F1072" s="2" t="s">
        <v>96</v>
      </c>
      <c r="G1072" s="17">
        <f t="array" ref="G1072">IFERROR(E1072*INDEX(PRECIOS!$B$2:$E2006,MATCH(F1072,PRECIOS!$B$2:$B2006,0),4),"")</f>
        <v>3838.5</v>
      </c>
      <c r="H1072" s="9">
        <v>22.75</v>
      </c>
      <c r="I1072" s="2">
        <f t="shared" si="29"/>
        <v>4.09</v>
      </c>
      <c r="J1072" s="15">
        <f>IFERROR(LOOKUP(H1072,Masterline!$A$2:$A$34,Masterline!$D$2:$D$34)-(H1072-INT(H1072))*LOOKUP(H1072,Masterline!$A$2:$A$34,Masterline!$E$2:$E$34),"")</f>
        <v>3.189</v>
      </c>
      <c r="K1072" s="28">
        <f t="shared" si="30"/>
        <v>792559.5884</v>
      </c>
      <c r="L1072" s="117">
        <f>iferror(E1072/(VLOOKUP(C1072,'SIEMB. CAMAGUI'!$B$2:$C2006,2,FALSE)*N1072*I1072/1000),"")</f>
        <v>1.202453004</v>
      </c>
      <c r="M1072" s="118">
        <f>IFERROR(K1072/VLOOKUP(C1072,'SIEMB. CAMAGUI'!$B$2:$C2006,2,FALSE),"")</f>
        <v>0.6340476707</v>
      </c>
      <c r="N1072" s="23">
        <v>0.61</v>
      </c>
      <c r="O1072" s="71">
        <f>IFERROR(N1072*VLOOKUP(C1072,'SIEMB. CAMAGUI'!$B$2:$D2006,3,FALSE),"")</f>
        <v>87142.85714</v>
      </c>
      <c r="P1072" s="2">
        <v>4.0</v>
      </c>
      <c r="Q1072" s="2">
        <f t="shared" si="21"/>
        <v>26.75</v>
      </c>
      <c r="R1072" s="15">
        <f>IFERROR(LOOKUP(Q1072,Masterline!$A$2:$A$34,Masterline!$D$2:$D$34)-(Q1072-INT(Q1072))*LOOKUP(Q1072,Masterline!$A$2:$A$34,Masterline!$E$2:$E$34),"")</f>
        <v>3</v>
      </c>
      <c r="S1072" s="181">
        <f>IFERROR((Q1072)*VLOOKUP(C1072,'SIEMB. CAMAGUI'!$B$2:$C2006,2,FALSE)*(N1072-0.002222*7)*((J1072+R1072)/2/100)/1000,"")</f>
        <v>615.0872085</v>
      </c>
      <c r="T1072" s="173">
        <f t="shared" si="22"/>
        <v>10.02180213</v>
      </c>
      <c r="U1072" s="71">
        <f t="shared" si="25"/>
        <v>18030.73064</v>
      </c>
    </row>
    <row r="1073">
      <c r="A1073" s="109">
        <v>46237.0</v>
      </c>
      <c r="B1073" s="2">
        <v>1.0</v>
      </c>
      <c r="C1073" s="18" t="s">
        <v>410</v>
      </c>
      <c r="D1073" s="9">
        <v>600.0</v>
      </c>
      <c r="E1073" s="9">
        <v>3925.0</v>
      </c>
      <c r="F1073" s="2" t="s">
        <v>96</v>
      </c>
      <c r="G1073" s="17">
        <f t="array" ref="G1073">IFERROR(E1073*INDEX(PRECIOS!$B$2:$E2006,MATCH(F1073,PRECIOS!$B$2:$B2006,0),4),"")</f>
        <v>4017.63</v>
      </c>
      <c r="H1073" s="9">
        <v>9.6</v>
      </c>
      <c r="I1073" s="2">
        <f t="shared" si="29"/>
        <v>3.95</v>
      </c>
      <c r="J1073" s="15">
        <f>IFERROR(LOOKUP(H1073,Masterline!$A$2:$A$34,Masterline!$D$2:$D$34)-(H1073-INT(H1073))*LOOKUP(H1073,Masterline!$A$2:$A$34,Masterline!$E$2:$E$34),"")</f>
        <v>5.1312</v>
      </c>
      <c r="K1073" s="28">
        <f t="shared" si="30"/>
        <v>1218038.665</v>
      </c>
      <c r="L1073" s="117">
        <f>iferror(E1073/(VLOOKUP(C1073,'SIEMB. CAMAGUI'!$B$2:$C2006,2,FALSE)*N1073*I1073/1000),"")</f>
        <v>0.9436570618</v>
      </c>
      <c r="M1073" s="118">
        <f>IFERROR(K1073/VLOOKUP(C1073,'SIEMB. CAMAGUI'!$B$2:$C2006,2,FALSE),"")</f>
        <v>1.041058688</v>
      </c>
      <c r="N1073" s="23">
        <v>0.9</v>
      </c>
      <c r="O1073" s="71">
        <f>IFERROR(N1073*VLOOKUP(C1073,'SIEMB. CAMAGUI'!$B$2:$D2006,3,FALSE),"")</f>
        <v>128571.4286</v>
      </c>
      <c r="P1073" s="2">
        <v>4.0</v>
      </c>
      <c r="Q1073" s="2">
        <f t="shared" si="21"/>
        <v>13.6</v>
      </c>
      <c r="R1073" s="15">
        <f>IFERROR(LOOKUP(Q1073,Masterline!$A$2:$A$34,Masterline!$D$2:$D$34)-(Q1073-INT(Q1073))*LOOKUP(Q1073,Masterline!$A$2:$A$34,Masterline!$E$2:$E$34),"")</f>
        <v>4.1544</v>
      </c>
      <c r="S1073" s="181">
        <f>IFERROR((Q1073)*VLOOKUP(C1073,'SIEMB. CAMAGUI'!$B$2:$C2006,2,FALSE)*(N1073-0.002222*7)*((J1073+R1073)/2/100)/1000,"")</f>
        <v>653.395393</v>
      </c>
      <c r="T1073" s="173">
        <f t="shared" si="22"/>
        <v>13.34884826</v>
      </c>
      <c r="U1073" s="71">
        <f t="shared" si="25"/>
        <v>11693.17119</v>
      </c>
    </row>
    <row r="1074">
      <c r="A1074" s="109">
        <v>46237.0</v>
      </c>
      <c r="B1074" s="2">
        <v>2.0</v>
      </c>
      <c r="C1074" s="18" t="s">
        <v>412</v>
      </c>
      <c r="D1074" s="9">
        <v>375.0</v>
      </c>
      <c r="E1074" s="9">
        <v>2500.0</v>
      </c>
      <c r="F1074" s="2" t="s">
        <v>96</v>
      </c>
      <c r="G1074" s="17">
        <f t="array" ref="G1074">IFERROR(E1074*INDEX(PRECIOS!$B$2:$E2006,MATCH(F1074,PRECIOS!$B$2:$B2006,0),4),"")</f>
        <v>2559</v>
      </c>
      <c r="H1074" s="9">
        <v>9.93</v>
      </c>
      <c r="I1074" s="2">
        <f t="shared" si="29"/>
        <v>4.37</v>
      </c>
      <c r="J1074" s="15">
        <f>IFERROR(LOOKUP(H1074,Masterline!$A$2:$A$34,Masterline!$D$2:$D$34)-(H1074-INT(H1074))*LOOKUP(H1074,Masterline!$A$2:$A$34,Masterline!$E$2:$E$34),"")</f>
        <v>5.03616</v>
      </c>
      <c r="K1074" s="28">
        <f t="shared" si="30"/>
        <v>749863.9927</v>
      </c>
      <c r="L1074" s="117">
        <f>iferror(E1074/(VLOOKUP(C1074,'SIEMB. CAMAGUI'!$B$2:$C2006,2,FALSE)*N1074*I1074/1000),"")</f>
        <v>0.8219574423</v>
      </c>
      <c r="M1074" s="118">
        <f>IFERROR(K1074/VLOOKUP(C1074,'SIEMB. CAMAGUI'!$B$2:$C2006,2,FALSE),"")</f>
        <v>0.9373299908</v>
      </c>
      <c r="N1074" s="23">
        <v>0.87</v>
      </c>
      <c r="O1074" s="71">
        <f>IFERROR(N1074*VLOOKUP(C1074,'SIEMB. CAMAGUI'!$B$2:$D2006,3,FALSE),"")</f>
        <v>116000</v>
      </c>
      <c r="P1074" s="2">
        <v>4.0</v>
      </c>
      <c r="Q1074" s="2">
        <f t="shared" si="21"/>
        <v>13.93</v>
      </c>
      <c r="R1074" s="15">
        <f>IFERROR(LOOKUP(Q1074,Masterline!$A$2:$A$34,Masterline!$D$2:$D$34)-(Q1074-INT(Q1074))*LOOKUP(Q1074,Masterline!$A$2:$A$34,Masterline!$E$2:$E$34),"")</f>
        <v>4.10292</v>
      </c>
      <c r="S1074" s="181">
        <f>IFERROR((Q1074)*VLOOKUP(C1074,'SIEMB. CAMAGUI'!$B$2:$C2006,2,FALSE)*(N1074-0.002222*7)*((J1074+R1074)/2/100)/1000,"")</f>
        <v>435.1091415</v>
      </c>
      <c r="T1074" s="173">
        <f t="shared" si="22"/>
        <v>15.02728537</v>
      </c>
      <c r="U1074" s="71">
        <f t="shared" si="25"/>
        <v>7446.149447</v>
      </c>
    </row>
    <row r="1075">
      <c r="A1075" s="109">
        <v>46237.0</v>
      </c>
      <c r="B1075" s="2">
        <v>3.0</v>
      </c>
      <c r="C1075" s="18" t="s">
        <v>413</v>
      </c>
      <c r="D1075" s="9">
        <v>475.0</v>
      </c>
      <c r="E1075" s="9">
        <v>3225.0</v>
      </c>
      <c r="F1075" s="2" t="s">
        <v>96</v>
      </c>
      <c r="G1075" s="17">
        <f t="array" ref="G1075">IFERROR(E1075*INDEX(PRECIOS!$B$2:$E2006,MATCH(F1075,PRECIOS!$B$2:$B2006,0),4),"")</f>
        <v>3301.11</v>
      </c>
      <c r="H1075" s="9">
        <v>8.8</v>
      </c>
      <c r="I1075" s="2">
        <f t="shared" si="29"/>
        <v>3.75</v>
      </c>
      <c r="J1075" s="15">
        <f>IFERROR(LOOKUP(H1075,Masterline!$A$2:$A$34,Masterline!$D$2:$D$34)-(H1075-INT(H1075))*LOOKUP(H1075,Masterline!$A$2:$A$34,Masterline!$E$2:$E$34),"")</f>
        <v>5.3736</v>
      </c>
      <c r="K1075" s="28">
        <f t="shared" si="30"/>
        <v>1004489.964</v>
      </c>
      <c r="L1075" s="117">
        <f>iferror(E1075/(VLOOKUP(C1075,'SIEMB. CAMAGUI'!$B$2:$C2006,2,FALSE)*N1075*I1075/1000),"")</f>
        <v>0.9581105169</v>
      </c>
      <c r="M1075" s="118">
        <f>IFERROR(K1075/VLOOKUP(C1075,'SIEMB. CAMAGUI'!$B$2:$C2006,2,FALSE),"")</f>
        <v>0.9847940828</v>
      </c>
      <c r="N1075" s="23">
        <v>0.88</v>
      </c>
      <c r="O1075" s="71">
        <f>IFERROR(N1075*VLOOKUP(C1075,'SIEMB. CAMAGUI'!$B$2:$D2006,3,FALSE),"")</f>
        <v>128228.5714</v>
      </c>
      <c r="P1075" s="2">
        <v>4.0</v>
      </c>
      <c r="Q1075" s="2">
        <f t="shared" si="21"/>
        <v>12.8</v>
      </c>
      <c r="R1075" s="15">
        <f>IFERROR(LOOKUP(Q1075,Masterline!$A$2:$A$34,Masterline!$D$2:$D$34)-(Q1075-INT(Q1075))*LOOKUP(Q1075,Masterline!$A$2:$A$34,Masterline!$E$2:$E$34),"")</f>
        <v>4.2888</v>
      </c>
      <c r="S1075" s="181">
        <f>IFERROR((Q1075)*VLOOKUP(C1075,'SIEMB. CAMAGUI'!$B$2:$C2006,2,FALSE)*(N1075-0.002222*7)*((J1075+R1075)/2/100)/1000,"")</f>
        <v>545.2592314</v>
      </c>
      <c r="T1075" s="173">
        <f t="shared" si="22"/>
        <v>17.56480786</v>
      </c>
      <c r="U1075" s="71">
        <f t="shared" si="25"/>
        <v>8839.511687</v>
      </c>
    </row>
    <row r="1076">
      <c r="A1076" s="109">
        <v>46237.0</v>
      </c>
      <c r="B1076" s="2">
        <v>4.0</v>
      </c>
      <c r="C1076" s="18" t="s">
        <v>406</v>
      </c>
      <c r="D1076" s="9">
        <v>400.0</v>
      </c>
      <c r="E1076" s="9">
        <v>2900.0</v>
      </c>
      <c r="F1076" s="2" t="s">
        <v>149</v>
      </c>
      <c r="G1076" s="17">
        <f t="array" ref="G1076">IFERROR(E1076*INDEX(PRECIOS!$B$2:$E2006,MATCH(F1076,PRECIOS!$B$2:$B2006,0),4),"")</f>
        <v>3167.96</v>
      </c>
      <c r="H1076" s="9">
        <v>26.43</v>
      </c>
      <c r="I1076" s="2">
        <f t="shared" si="29"/>
        <v>2.76</v>
      </c>
      <c r="J1076" s="15">
        <f>IFERROR(LOOKUP(H1076,Masterline!$A$2:$A$34,Masterline!$D$2:$D$34)-(H1076-INT(H1076))*LOOKUP(H1076,Masterline!$A$2:$A$34,Masterline!$E$2:$E$34),"")</f>
        <v>3.03072</v>
      </c>
      <c r="K1076" s="28">
        <f t="shared" si="30"/>
        <v>499363.7507</v>
      </c>
      <c r="L1076" s="117">
        <f>iferror(E1076/(VLOOKUP(C1076,'SIEMB. CAMAGUI'!$B$2:$C2006,2,FALSE)*N1076*I1076/1000),"")</f>
        <v>2.081054937</v>
      </c>
      <c r="M1076" s="118">
        <f>IFERROR(K1076/VLOOKUP(C1076,'SIEMB. CAMAGUI'!$B$2:$C2006,2,FALSE),"")</f>
        <v>0.6527630728</v>
      </c>
      <c r="N1076" s="23">
        <v>0.66</v>
      </c>
      <c r="O1076" s="71">
        <f>IFERROR(N1076*VLOOKUP(C1076,'SIEMB. CAMAGUI'!$B$2:$D2006,3,FALSE),"")</f>
        <v>105187.5</v>
      </c>
      <c r="P1076" s="2">
        <v>4.0</v>
      </c>
      <c r="Q1076" s="2">
        <f t="shared" si="21"/>
        <v>30.43</v>
      </c>
      <c r="R1076" s="15">
        <f>IFERROR(LOOKUP(Q1076,Masterline!$A$2:$A$34,Masterline!$D$2:$D$34)-(Q1076-INT(Q1076))*LOOKUP(Q1076,Masterline!$A$2:$A$34,Masterline!$E$2:$E$34),"")</f>
        <v>2.6022</v>
      </c>
      <c r="S1076" s="181">
        <f>IFERROR((Q1076)*VLOOKUP(C1076,'SIEMB. CAMAGUI'!$B$2:$C2006,2,FALSE)*(N1076-0.002222*7)*((J1076+R1076)/2/100)/1000,"")</f>
        <v>422.5260674</v>
      </c>
      <c r="T1076" s="173">
        <f t="shared" si="22"/>
        <v>5.631516861</v>
      </c>
      <c r="U1076" s="71">
        <f t="shared" si="25"/>
        <v>13198.18393</v>
      </c>
    </row>
    <row r="1077">
      <c r="A1077" s="109">
        <v>46237.0</v>
      </c>
      <c r="B1077" s="2">
        <v>5.0</v>
      </c>
      <c r="C1077" s="18" t="s">
        <v>408</v>
      </c>
      <c r="D1077" s="9">
        <v>375.0</v>
      </c>
      <c r="E1077" s="9">
        <v>2725.0</v>
      </c>
      <c r="F1077" s="2" t="s">
        <v>149</v>
      </c>
      <c r="G1077" s="17">
        <f t="array" ref="G1077">IFERROR(E1077*INDEX(PRECIOS!$B$2:$E2006,MATCH(F1077,PRECIOS!$B$2:$B2006,0),4),"")</f>
        <v>2976.79</v>
      </c>
      <c r="H1077" s="9">
        <v>28.61</v>
      </c>
      <c r="I1077" s="2">
        <f t="shared" si="29"/>
        <v>5.27</v>
      </c>
      <c r="J1077" s="15">
        <f>IFERROR(LOOKUP(H1077,Masterline!$A$2:$A$34,Masterline!$D$2:$D$34)-(H1077-INT(H1077))*LOOKUP(H1077,Masterline!$A$2:$A$34,Masterline!$E$2:$E$34),"")</f>
        <v>2.81412</v>
      </c>
      <c r="K1077" s="28">
        <f t="shared" si="30"/>
        <v>465769.2329</v>
      </c>
      <c r="L1077" s="117">
        <f>iferror(E1077/(VLOOKUP(C1077,'SIEMB. CAMAGUI'!$B$2:$C2006,2,FALSE)*N1077*I1077/1000),"")</f>
        <v>1.235550296</v>
      </c>
      <c r="M1077" s="118">
        <f>IFERROR(K1077/VLOOKUP(C1077,'SIEMB. CAMAGUI'!$B$2:$C2006,2,FALSE),"")</f>
        <v>0.6900284932</v>
      </c>
      <c r="N1077" s="23">
        <v>0.62</v>
      </c>
      <c r="O1077" s="71">
        <f>IFERROR(N1077*VLOOKUP(C1077,'SIEMB. CAMAGUI'!$B$2:$D2006,3,FALSE),"")</f>
        <v>99642.85714</v>
      </c>
      <c r="P1077" s="2">
        <v>3.5</v>
      </c>
      <c r="Q1077" s="2">
        <f t="shared" si="21"/>
        <v>32.11</v>
      </c>
      <c r="R1077" s="15">
        <f>IFERROR(LOOKUP(Q1077,Masterline!$A$2:$A$34,Masterline!$D$2:$D$34)-(Q1077-INT(Q1077))*LOOKUP(Q1077,Masterline!$A$2:$A$34,Masterline!$E$2:$E$34),"")</f>
        <v>2.6214</v>
      </c>
      <c r="S1077" s="181">
        <f>IFERROR((Q1077)*VLOOKUP(C1077,'SIEMB. CAMAGUI'!$B$2:$C2006,2,FALSE)*(N1077-0.002222*7)*((J1077+R1077)/2/100)/1000,"")</f>
        <v>356.0513926</v>
      </c>
      <c r="T1077" s="173">
        <f t="shared" si="22"/>
        <v>-4.737151851</v>
      </c>
      <c r="U1077" s="71">
        <f t="shared" si="25"/>
        <v>13325.65775</v>
      </c>
    </row>
    <row r="1078">
      <c r="A1078" s="109">
        <v>46237.0</v>
      </c>
      <c r="B1078" s="2">
        <v>6.0</v>
      </c>
      <c r="C1078" s="18" t="s">
        <v>409</v>
      </c>
      <c r="D1078" s="9">
        <v>600.0</v>
      </c>
      <c r="E1078" s="9">
        <v>4125.0</v>
      </c>
      <c r="F1078" s="2" t="s">
        <v>96</v>
      </c>
      <c r="G1078" s="17">
        <f t="array" ref="G1078">IFERROR(E1078*INDEX(PRECIOS!$B$2:$E2006,MATCH(F1078,PRECIOS!$B$2:$B2006,0),4),"")</f>
        <v>4222.35</v>
      </c>
      <c r="H1078" s="9">
        <v>26.37</v>
      </c>
      <c r="I1078" s="2">
        <f t="shared" si="29"/>
        <v>3.62</v>
      </c>
      <c r="J1078" s="15">
        <f>IFERROR(LOOKUP(H1078,Masterline!$A$2:$A$34,Masterline!$D$2:$D$34)-(H1078-INT(H1078))*LOOKUP(H1078,Masterline!$A$2:$A$34,Masterline!$E$2:$E$34),"")</f>
        <v>3.03648</v>
      </c>
      <c r="K1078" s="28">
        <f t="shared" si="30"/>
        <v>749325.8166</v>
      </c>
      <c r="L1078" s="117">
        <f>iferror(E1078/(VLOOKUP(C1078,'SIEMB. CAMAGUI'!$B$2:$C2006,2,FALSE)*N1078*I1078/1000),"")</f>
        <v>1.627861089</v>
      </c>
      <c r="M1078" s="118">
        <f>IFERROR(K1078/VLOOKUP(C1078,'SIEMB. CAMAGUI'!$B$2:$C2006,2,FALSE),"")</f>
        <v>0.5994606533</v>
      </c>
      <c r="N1078" s="23">
        <v>0.56</v>
      </c>
      <c r="O1078" s="71">
        <f>IFERROR(N1078*VLOOKUP(C1078,'SIEMB. CAMAGUI'!$B$2:$D2006,3,FALSE),"")</f>
        <v>80000</v>
      </c>
      <c r="P1078" s="2">
        <v>4.0</v>
      </c>
      <c r="Q1078" s="2">
        <f t="shared" si="21"/>
        <v>30.37</v>
      </c>
      <c r="R1078" s="15">
        <f>IFERROR(LOOKUP(Q1078,Masterline!$A$2:$A$34,Masterline!$D$2:$D$34)-(Q1078-INT(Q1078))*LOOKUP(Q1078,Masterline!$A$2:$A$34,Masterline!$E$2:$E$34),"")</f>
        <v>2.6058</v>
      </c>
      <c r="S1078" s="181">
        <f>IFERROR((Q1078)*VLOOKUP(C1078,'SIEMB. CAMAGUI'!$B$2:$C2006,2,FALSE)*(N1078-0.002222*7)*((J1078+R1078)/2/100)/1000,"")</f>
        <v>583.0882032</v>
      </c>
      <c r="T1078" s="173">
        <f t="shared" si="22"/>
        <v>-4.227949197</v>
      </c>
      <c r="U1078" s="71">
        <f t="shared" si="25"/>
        <v>19759.72178</v>
      </c>
    </row>
    <row r="1079">
      <c r="A1079" s="109">
        <v>46244.0</v>
      </c>
      <c r="B1079" s="2">
        <v>1.0</v>
      </c>
      <c r="C1079" s="18" t="s">
        <v>410</v>
      </c>
      <c r="D1079" s="9">
        <v>675.0</v>
      </c>
      <c r="E1079" s="9">
        <v>4425.0</v>
      </c>
      <c r="F1079" s="2" t="s">
        <v>149</v>
      </c>
      <c r="G1079" s="17">
        <f t="array" ref="G1079">IFERROR(E1079*INDEX(PRECIOS!$B$2:$E2006,MATCH(F1079,PRECIOS!$B$2:$B2006,0),4),"")</f>
        <v>4833.87</v>
      </c>
      <c r="H1079" s="9">
        <v>14.76</v>
      </c>
      <c r="I1079" s="2">
        <f t="shared" si="29"/>
        <v>5.16</v>
      </c>
      <c r="J1079" s="15">
        <f>IFERROR(LOOKUP(H1079,Masterline!$A$2:$A$34,Masterline!$D$2:$D$34)-(H1079-INT(H1079))*LOOKUP(H1079,Masterline!$A$2:$A$34,Masterline!$E$2:$E$34),"")</f>
        <v>3.97056</v>
      </c>
      <c r="K1079" s="28">
        <f t="shared" si="30"/>
        <v>1151769.708</v>
      </c>
      <c r="L1079" s="117">
        <f>iferror(E1079/(VLOOKUP(C1079,'SIEMB. CAMAGUI'!$B$2:$C2006,2,FALSE)*N1079*I1079/1000),"")</f>
        <v>0.8143951942</v>
      </c>
      <c r="M1079" s="118">
        <f>IFERROR(K1079/VLOOKUP(C1079,'SIEMB. CAMAGUI'!$B$2:$C2006,2,FALSE),"")</f>
        <v>0.9844185538</v>
      </c>
      <c r="N1079" s="23">
        <v>0.9</v>
      </c>
      <c r="O1079" s="71">
        <f>IFERROR(N1079*VLOOKUP(C1079,'SIEMB. CAMAGUI'!$B$2:$D2006,3,FALSE),"")</f>
        <v>128571.4286</v>
      </c>
      <c r="P1079" s="2">
        <v>3.5</v>
      </c>
      <c r="Q1079" s="2">
        <f t="shared" si="21"/>
        <v>18.26</v>
      </c>
      <c r="R1079" s="15">
        <f>IFERROR(LOOKUP(Q1079,Masterline!$A$2:$A$34,Masterline!$D$2:$D$34)-(Q1079-INT(Q1079))*LOOKUP(Q1079,Masterline!$A$2:$A$34,Masterline!$E$2:$E$34),"")</f>
        <v>3.49992</v>
      </c>
      <c r="S1079" s="181">
        <f>IFERROR((Q1079)*VLOOKUP(C1079,'SIEMB. CAMAGUI'!$B$2:$C2006,2,FALSE)*(N1079-0.002222*7)*((J1079+R1079)/2/100)/1000,"")</f>
        <v>705.7915732</v>
      </c>
      <c r="T1079" s="173">
        <f t="shared" si="22"/>
        <v>7.697893304</v>
      </c>
      <c r="U1079" s="71">
        <f t="shared" si="25"/>
        <v>17000.12089</v>
      </c>
    </row>
    <row r="1080">
      <c r="A1080" s="109">
        <v>46244.0</v>
      </c>
      <c r="B1080" s="2">
        <v>2.0</v>
      </c>
      <c r="C1080" s="18" t="s">
        <v>412</v>
      </c>
      <c r="D1080" s="9">
        <v>475.0</v>
      </c>
      <c r="E1080" s="9">
        <v>2975.0</v>
      </c>
      <c r="F1080" s="2" t="s">
        <v>96</v>
      </c>
      <c r="G1080" s="17">
        <f t="array" ref="G1080">IFERROR(E1080*INDEX(PRECIOS!$B$2:$E2006,MATCH(F1080,PRECIOS!$B$2:$B2006,0),4),"")</f>
        <v>3045.21</v>
      </c>
      <c r="H1080" s="9">
        <v>13.52</v>
      </c>
      <c r="I1080" s="2">
        <f t="shared" si="29"/>
        <v>3.59</v>
      </c>
      <c r="J1080" s="15">
        <f>IFERROR(LOOKUP(H1080,Masterline!$A$2:$A$34,Masterline!$D$2:$D$34)-(H1080-INT(H1080))*LOOKUP(H1080,Masterline!$A$2:$A$34,Masterline!$E$2:$E$34),"")</f>
        <v>4.16688</v>
      </c>
      <c r="K1080" s="28">
        <f t="shared" si="30"/>
        <v>843152.0969</v>
      </c>
      <c r="L1080" s="117">
        <f>iferror(E1080/(VLOOKUP(C1080,'SIEMB. CAMAGUI'!$B$2:$C2006,2,FALSE)*N1080*I1080/1000),"")</f>
        <v>1.138311549</v>
      </c>
      <c r="M1080" s="118">
        <f>IFERROR(K1080/VLOOKUP(C1080,'SIEMB. CAMAGUI'!$B$2:$C2006,2,FALSE),"")</f>
        <v>1.053940121</v>
      </c>
      <c r="N1080" s="23">
        <v>0.91</v>
      </c>
      <c r="O1080" s="71">
        <f>IFERROR(N1080*VLOOKUP(C1080,'SIEMB. CAMAGUI'!$B$2:$D2006,3,FALSE),"")</f>
        <v>121333.3333</v>
      </c>
      <c r="P1080" s="2">
        <v>3.5</v>
      </c>
      <c r="Q1080" s="2">
        <f t="shared" si="21"/>
        <v>17.02</v>
      </c>
      <c r="R1080" s="15">
        <f>IFERROR(LOOKUP(Q1080,Masterline!$A$2:$A$34,Masterline!$D$2:$D$34)-(Q1080-INT(Q1080))*LOOKUP(Q1080,Masterline!$A$2:$A$34,Masterline!$E$2:$E$34),"")</f>
        <v>3.64584</v>
      </c>
      <c r="S1080" s="181">
        <f>IFERROR((Q1080)*VLOOKUP(C1080,'SIEMB. CAMAGUI'!$B$2:$C2006,2,FALSE)*(N1080-0.002222*7)*((J1080+R1080)/2/100)/1000,"")</f>
        <v>475.7468629</v>
      </c>
      <c r="T1080" s="173">
        <f t="shared" si="22"/>
        <v>0.1867157261</v>
      </c>
      <c r="U1080" s="71">
        <f t="shared" si="25"/>
        <v>11399.41635</v>
      </c>
    </row>
    <row r="1081">
      <c r="A1081" s="109">
        <v>46244.0</v>
      </c>
      <c r="B1081" s="2">
        <v>3.0</v>
      </c>
      <c r="C1081" s="18" t="s">
        <v>413</v>
      </c>
      <c r="D1081" s="9">
        <v>575.0</v>
      </c>
      <c r="E1081" s="9">
        <v>3675.0</v>
      </c>
      <c r="F1081" s="2" t="s">
        <v>149</v>
      </c>
      <c r="G1081" s="17">
        <f t="array" ref="G1081">IFERROR(E1081*INDEX(PRECIOS!$B$2:$E2006,MATCH(F1081,PRECIOS!$B$2:$B2006,0),4),"")</f>
        <v>4014.57</v>
      </c>
      <c r="H1081" s="9">
        <v>12.39</v>
      </c>
      <c r="I1081" s="2">
        <f t="shared" si="29"/>
        <v>3.59</v>
      </c>
      <c r="J1081" s="15">
        <f>IFERROR(LOOKUP(H1081,Masterline!$A$2:$A$34,Masterline!$D$2:$D$34)-(H1081-INT(H1081))*LOOKUP(H1081,Masterline!$A$2:$A$34,Masterline!$E$2:$E$34),"")</f>
        <v>4.34784</v>
      </c>
      <c r="K1081" s="28">
        <f t="shared" si="30"/>
        <v>1067389.643</v>
      </c>
      <c r="L1081" s="117">
        <f>iferror(E1081/(VLOOKUP(C1081,'SIEMB. CAMAGUI'!$B$2:$C2006,2,FALSE)*N1081*I1081/1000),"")</f>
        <v>1.140459982</v>
      </c>
      <c r="M1081" s="118">
        <f>IFERROR(K1081/VLOOKUP(C1081,'SIEMB. CAMAGUI'!$B$2:$C2006,2,FALSE),"")</f>
        <v>1.046460435</v>
      </c>
      <c r="N1081" s="23">
        <v>0.88</v>
      </c>
      <c r="O1081" s="71">
        <f>IFERROR(N1081*VLOOKUP(C1081,'SIEMB. CAMAGUI'!$B$2:$D2006,3,FALSE),"")</f>
        <v>128228.5714</v>
      </c>
      <c r="P1081" s="2">
        <v>3.5</v>
      </c>
      <c r="Q1081" s="2">
        <f t="shared" si="21"/>
        <v>15.89</v>
      </c>
      <c r="R1081" s="15">
        <f>IFERROR(LOOKUP(Q1081,Masterline!$A$2:$A$34,Masterline!$D$2:$D$34)-(Q1081-INT(Q1081))*LOOKUP(Q1081,Masterline!$A$2:$A$34,Masterline!$E$2:$E$34),"")</f>
        <v>3.8172</v>
      </c>
      <c r="S1081" s="181">
        <f>IFERROR((Q1081)*VLOOKUP(C1081,'SIEMB. CAMAGUI'!$B$2:$C2006,2,FALSE)*(N1081-0.002222*7)*((J1081+R1081)/2/100)/1000,"")</f>
        <v>571.9924008</v>
      </c>
      <c r="T1081" s="173">
        <f t="shared" si="22"/>
        <v>-0.7518997986</v>
      </c>
      <c r="U1081" s="71">
        <f t="shared" si="25"/>
        <v>13224.95768</v>
      </c>
    </row>
    <row r="1082">
      <c r="A1082" s="109">
        <v>46244.0</v>
      </c>
      <c r="B1082" s="2">
        <v>4.0</v>
      </c>
      <c r="C1082" s="18" t="s">
        <v>406</v>
      </c>
      <c r="E1082" s="9">
        <v>2275.0</v>
      </c>
      <c r="F1082" s="2" t="s">
        <v>149</v>
      </c>
      <c r="G1082" s="17">
        <f t="array" ref="G1082">IFERROR(E1082*INDEX(PRECIOS!$B$2:$E2006,MATCH(F1082,PRECIOS!$B$2:$B2006,0),4),"")</f>
        <v>2485.21</v>
      </c>
    </row>
    <row r="1083">
      <c r="A1083" s="109">
        <v>46244.0</v>
      </c>
      <c r="B1083" s="2">
        <v>5.0</v>
      </c>
      <c r="C1083" s="18" t="s">
        <v>408</v>
      </c>
      <c r="E1083" s="9">
        <v>1500.0</v>
      </c>
      <c r="F1083" s="2" t="s">
        <v>149</v>
      </c>
      <c r="G1083" s="17">
        <f t="array" ref="G1083">IFERROR(E1083*INDEX(PRECIOS!$B$2:$E2006,MATCH(F1083,PRECIOS!$B$2:$B2006,0),4),"")</f>
        <v>1638.6</v>
      </c>
    </row>
    <row r="1084">
      <c r="A1084" s="109">
        <v>46244.0</v>
      </c>
      <c r="B1084" s="2">
        <v>6.0</v>
      </c>
      <c r="C1084" s="18" t="s">
        <v>409</v>
      </c>
      <c r="E1084" s="9">
        <v>3000.0</v>
      </c>
      <c r="F1084" s="2" t="s">
        <v>96</v>
      </c>
      <c r="G1084" s="17">
        <f t="array" ref="G1084">IFERROR(E1084*INDEX(PRECIOS!$B$2:$E2006,MATCH(F1084,PRECIOS!$B$2:$B2006,0),4),"")</f>
        <v>3070.8</v>
      </c>
    </row>
    <row r="1085">
      <c r="A1085" s="109">
        <v>46251.0</v>
      </c>
      <c r="B1085" s="2">
        <v>1.0</v>
      </c>
      <c r="C1085" s="18" t="s">
        <v>410</v>
      </c>
      <c r="D1085" s="9">
        <v>700.0</v>
      </c>
      <c r="E1085" s="9">
        <v>4250.0</v>
      </c>
      <c r="F1085" s="2" t="s">
        <v>149</v>
      </c>
      <c r="G1085" s="17">
        <f t="array" ref="G1085">IFERROR(E1085*INDEX(PRECIOS!$B$2:$E2006,MATCH(F1085,PRECIOS!$B$2:$B2006,0),4),"")</f>
        <v>4642.7</v>
      </c>
      <c r="H1085" s="9">
        <v>17.1</v>
      </c>
      <c r="I1085" s="2">
        <f t="shared" ref="I1085:I1087" si="31">IFERROR(H1085-INDEX($H$2:$H2006,MATCH(1,(C1085=$C$2:$C2006)*((A1085-7)=$A$2:$A2006),0),1),0)</f>
        <v>2.34</v>
      </c>
      <c r="J1085" s="15">
        <f>IFERROR(LOOKUP(H1085,Masterline!$A$2:$A$34,Masterline!$D$2:$D$34)-(H1085-INT(H1085))*LOOKUP(H1085,Masterline!$A$2:$A$34,Masterline!$E$2:$E$34),"")</f>
        <v>3.6372</v>
      </c>
      <c r="K1085" s="28">
        <f t="shared" ref="K1085:K1108" si="32">IFERROR((D1085*100/J1085)*1000/H1085,"")</f>
        <v>1125472.136</v>
      </c>
      <c r="L1085" s="117">
        <f>iferror(E1085/(VLOOKUP(C1085,'SIEMB. CAMAGUI'!$B$2:$C2006,2,FALSE)*N1085*I1085/1000),"")</f>
        <v>2.82243872</v>
      </c>
      <c r="M1085" s="118">
        <f>IFERROR(K1085/VLOOKUP(C1085,'SIEMB. CAMAGUI'!$B$2:$C2006,2,FALSE),"")</f>
        <v>0.9619419962</v>
      </c>
      <c r="N1085" s="23">
        <v>0.55</v>
      </c>
      <c r="O1085" s="71">
        <f>IFERROR(N1085*VLOOKUP(C1085,'SIEMB. CAMAGUI'!$B$2:$D2006,3,FALSE),"")</f>
        <v>78571.42857</v>
      </c>
      <c r="P1085" s="2">
        <v>4.5</v>
      </c>
      <c r="Q1085" s="2">
        <f t="shared" ref="Q1085:Q1108" si="33">P1085+H1085</f>
        <v>21.6</v>
      </c>
      <c r="R1085" s="15">
        <f>IFERROR(LOOKUP(Q1085,Masterline!$A$2:$A$34,Masterline!$D$2:$D$34)-(Q1085-INT(Q1085))*LOOKUP(Q1085,Masterline!$A$2:$A$34,Masterline!$E$2:$E$34),"")</f>
        <v>3.2928</v>
      </c>
      <c r="S1085" s="181">
        <f>IFERROR((Q1085)*VLOOKUP(C1085,'SIEMB. CAMAGUI'!$B$2:$C2006,2,FALSE)*(N1085-0.002222*7)*((J1085+R1085)/2/100)/1000,"")</f>
        <v>468.0008942</v>
      </c>
      <c r="T1085" s="173">
        <f t="shared" ref="T1085:T1108" si="34">(S1085-D1085)/4</f>
        <v>-57.99977646</v>
      </c>
      <c r="U1085" s="71">
        <f t="shared" ref="U1085:U1108" si="35">K1085*H1085/1000</f>
        <v>19245.57352</v>
      </c>
    </row>
    <row r="1086">
      <c r="A1086" s="109">
        <v>46251.0</v>
      </c>
      <c r="B1086" s="2">
        <v>2.0</v>
      </c>
      <c r="C1086" s="18" t="s">
        <v>412</v>
      </c>
      <c r="D1086" s="9">
        <v>525.0</v>
      </c>
      <c r="E1086" s="9">
        <v>3575.0</v>
      </c>
      <c r="F1086" s="2" t="s">
        <v>149</v>
      </c>
      <c r="G1086" s="17">
        <f t="array" ref="G1086">IFERROR(E1086*INDEX(PRECIOS!$B$2:$E2006,MATCH(F1086,PRECIOS!$B$2:$B2006,0),4),"")</f>
        <v>3905.33</v>
      </c>
      <c r="H1086" s="9">
        <v>17.0</v>
      </c>
      <c r="I1086" s="2">
        <f t="shared" si="31"/>
        <v>3.48</v>
      </c>
      <c r="J1086" s="15">
        <f>IFERROR(LOOKUP(H1086,Masterline!$A$2:$A$34,Masterline!$D$2:$D$34)-(H1086-INT(H1086))*LOOKUP(H1086,Masterline!$A$2:$A$34,Masterline!$E$2:$E$34),"")</f>
        <v>3.648</v>
      </c>
      <c r="K1086" s="28">
        <f t="shared" si="32"/>
        <v>846555.7276</v>
      </c>
      <c r="L1086" s="117">
        <f>iferror(E1086/(VLOOKUP(C1086,'SIEMB. CAMAGUI'!$B$2:$C2006,2,FALSE)*N1086*I1086/1000),"")</f>
        <v>2.054597701</v>
      </c>
      <c r="M1086" s="118">
        <f>IFERROR(K1086/VLOOKUP(C1086,'SIEMB. CAMAGUI'!$B$2:$C2006,2,FALSE),"")</f>
        <v>1.058194659</v>
      </c>
      <c r="N1086" s="23">
        <v>0.625</v>
      </c>
      <c r="O1086" s="71">
        <f>IFERROR(N1086*VLOOKUP(C1086,'SIEMB. CAMAGUI'!$B$2:$D2006,3,FALSE),"")</f>
        <v>83333.33333</v>
      </c>
      <c r="P1086" s="2">
        <v>4.0</v>
      </c>
      <c r="Q1086" s="2">
        <f t="shared" si="33"/>
        <v>21</v>
      </c>
      <c r="R1086" s="15">
        <f>IFERROR(LOOKUP(Q1086,Masterline!$A$2:$A$34,Masterline!$D$2:$D$34)-(Q1086-INT(Q1086))*LOOKUP(Q1086,Masterline!$A$2:$A$34,Masterline!$E$2:$E$34),"")</f>
        <v>3.336</v>
      </c>
      <c r="S1086" s="181">
        <f>IFERROR((Q1086)*VLOOKUP(C1086,'SIEMB. CAMAGUI'!$B$2:$C2006,2,FALSE)*(N1086-0.002222*7)*((J1086+R1086)/2/100)/1000,"")</f>
        <v>357.5351526</v>
      </c>
      <c r="T1086" s="173">
        <f t="shared" si="34"/>
        <v>-41.86621186</v>
      </c>
      <c r="U1086" s="71">
        <f t="shared" si="35"/>
        <v>14391.44737</v>
      </c>
    </row>
    <row r="1087">
      <c r="A1087" s="109">
        <v>46251.0</v>
      </c>
      <c r="B1087" s="2">
        <v>3.0</v>
      </c>
      <c r="C1087" s="18" t="s">
        <v>413</v>
      </c>
      <c r="D1087" s="9">
        <v>625.0</v>
      </c>
      <c r="E1087" s="9">
        <v>4250.0</v>
      </c>
      <c r="F1087" s="2" t="s">
        <v>96</v>
      </c>
      <c r="G1087" s="17">
        <f t="array" ref="G1087">IFERROR(E1087*INDEX(PRECIOS!$B$2:$E2006,MATCH(F1087,PRECIOS!$B$2:$B2006,0),4),"")</f>
        <v>4350.3</v>
      </c>
      <c r="H1087" s="9">
        <v>16.8</v>
      </c>
      <c r="I1087" s="2">
        <f t="shared" si="31"/>
        <v>4.41</v>
      </c>
      <c r="J1087" s="15">
        <f>IFERROR(LOOKUP(H1087,Masterline!$A$2:$A$34,Masterline!$D$2:$D$34)-(H1087-INT(H1087))*LOOKUP(H1087,Masterline!$A$2:$A$34,Masterline!$E$2:$E$34),"")</f>
        <v>3.6864</v>
      </c>
      <c r="K1087" s="28">
        <f t="shared" si="32"/>
        <v>1009179.171</v>
      </c>
      <c r="L1087" s="117">
        <f>iferror(E1087/(VLOOKUP(C1087,'SIEMB. CAMAGUI'!$B$2:$C2006,2,FALSE)*N1087*I1087/1000),"")</f>
        <v>1.601393853</v>
      </c>
      <c r="M1087" s="118">
        <f>IFERROR(K1087/VLOOKUP(C1087,'SIEMB. CAMAGUI'!$B$2:$C2006,2,FALSE),"")</f>
        <v>0.9893913439</v>
      </c>
      <c r="N1087" s="23">
        <v>0.59</v>
      </c>
      <c r="O1087" s="71">
        <f>IFERROR(N1087*VLOOKUP(C1087,'SIEMB. CAMAGUI'!$B$2:$D2006,3,FALSE),"")</f>
        <v>85971.42857</v>
      </c>
      <c r="P1087" s="2">
        <v>4.4</v>
      </c>
      <c r="Q1087" s="2">
        <f t="shared" si="33"/>
        <v>21.2</v>
      </c>
      <c r="R1087" s="15">
        <f>IFERROR(LOOKUP(Q1087,Masterline!$A$2:$A$34,Masterline!$D$2:$D$34)-(Q1087-INT(Q1087))*LOOKUP(Q1087,Masterline!$A$2:$A$34,Masterline!$E$2:$E$34),"")</f>
        <v>3.3216</v>
      </c>
      <c r="S1087" s="181">
        <f>IFERROR((Q1087)*VLOOKUP(C1087,'SIEMB. CAMAGUI'!$B$2:$C2006,2,FALSE)*(N1087-0.002222*7)*((J1087+R1087)/2/100)/1000,"")</f>
        <v>435.2605835</v>
      </c>
      <c r="T1087" s="173">
        <f t="shared" si="34"/>
        <v>-47.43485414</v>
      </c>
      <c r="U1087" s="71">
        <f t="shared" si="35"/>
        <v>16954.21007</v>
      </c>
    </row>
    <row r="1088">
      <c r="A1088" s="109">
        <v>46255.0</v>
      </c>
      <c r="B1088" s="2">
        <v>4.0</v>
      </c>
      <c r="C1088" s="18" t="s">
        <v>414</v>
      </c>
      <c r="D1088" s="9">
        <v>65.0</v>
      </c>
      <c r="F1088" s="2" t="s">
        <v>56</v>
      </c>
      <c r="G1088" s="17">
        <f t="array" ref="G1088">IFERROR(E1088*INDEX(PRECIOS!$B$2:$E2006,MATCH(F1088,PRECIOS!$B$2:$B2006,0),4),"")</f>
        <v>0</v>
      </c>
      <c r="H1088" s="9">
        <v>0.7</v>
      </c>
      <c r="J1088" s="15">
        <f>IFERROR(LOOKUP(H1088,Masterline!$A$2:$A$34,Masterline!$D$2:$D$34)-(H1088-INT(H1088))*LOOKUP(H1088,Masterline!$A$2:$A$34,Masterline!$E$2:$E$34),"")</f>
        <v>14.8764</v>
      </c>
      <c r="K1088" s="28">
        <f t="shared" si="32"/>
        <v>624190.9525</v>
      </c>
      <c r="L1088" s="117" t="str">
        <f>iferror(E1088/(VLOOKUP(C1088,'SIEMB. CAMAGUI'!$B$2:$C2006,2,FALSE)*N1088*I1088/1000),"")</f>
        <v/>
      </c>
      <c r="M1088" s="118">
        <f>IFERROR(K1088/VLOOKUP(C1088,'SIEMB. CAMAGUI'!$B$2:$C2006,2,FALSE),"")</f>
        <v>0.7951477102</v>
      </c>
      <c r="N1088" s="23">
        <v>0.55</v>
      </c>
      <c r="O1088" s="71">
        <f>IFERROR(N1088*VLOOKUP(C1088,'SIEMB. CAMAGUI'!$B$2:$D2006,3,FALSE),"")</f>
        <v>89947.91667</v>
      </c>
      <c r="P1088" s="2">
        <v>0.75</v>
      </c>
      <c r="Q1088" s="2">
        <f t="shared" si="33"/>
        <v>1.45</v>
      </c>
      <c r="R1088" s="15">
        <f>IFERROR(LOOKUP(Q1088,Masterline!$A$2:$A$34,Masterline!$D$2:$D$34)-(Q1088-INT(Q1088))*LOOKUP(Q1088,Masterline!$A$2:$A$34,Masterline!$E$2:$E$34),"")</f>
        <v>13.2696</v>
      </c>
      <c r="S1088" s="181">
        <f>IFERROR((Q1088)*VLOOKUP(C1088,'SIEMB. CAMAGUI'!$B$2:$C2006,2,FALSE)*(N1088-0.002222*7)*((J1088+R1088)/2/100)/1000,"")</f>
        <v>85.61072554</v>
      </c>
      <c r="T1088" s="173">
        <f t="shared" si="34"/>
        <v>5.152681384</v>
      </c>
      <c r="U1088" s="71">
        <f t="shared" si="35"/>
        <v>436.9336667</v>
      </c>
    </row>
    <row r="1089">
      <c r="A1089" s="109">
        <v>46255.0</v>
      </c>
      <c r="B1089" s="2">
        <v>5.0</v>
      </c>
      <c r="C1089" s="18" t="s">
        <v>416</v>
      </c>
      <c r="D1089" s="9">
        <v>60.0</v>
      </c>
      <c r="F1089" s="2" t="s">
        <v>56</v>
      </c>
      <c r="G1089" s="17">
        <f t="array" ref="G1089">IFERROR(E1089*INDEX(PRECIOS!$B$2:$E2006,MATCH(F1089,PRECIOS!$B$2:$B2006,0),4),"")</f>
        <v>0</v>
      </c>
      <c r="H1089" s="9">
        <v>0.7</v>
      </c>
      <c r="J1089" s="15">
        <f>IFERROR(LOOKUP(H1089,Masterline!$A$2:$A$34,Masterline!$D$2:$D$34)-(H1089-INT(H1089))*LOOKUP(H1089,Masterline!$A$2:$A$34,Masterline!$E$2:$E$34),"")</f>
        <v>14.8764</v>
      </c>
      <c r="K1089" s="28">
        <f t="shared" si="32"/>
        <v>576176.2638</v>
      </c>
      <c r="L1089" s="117" t="str">
        <f>iferror(E1089/(VLOOKUP(C1089,'SIEMB. CAMAGUI'!$B$2:$C2006,2,FALSE)*N1089*I1089/1000),"")</f>
        <v/>
      </c>
      <c r="M1089" s="118">
        <f>IFERROR(K1089/VLOOKUP(C1089,'SIEMB. CAMAGUI'!$B$2:$C2006,2,FALSE),"")</f>
        <v>0.8350380635</v>
      </c>
      <c r="N1089" s="23">
        <v>0.55</v>
      </c>
      <c r="O1089" s="71">
        <f>IFERROR(N1089*VLOOKUP(C1089,'SIEMB. CAMAGUI'!$B$2:$D2006,3,FALSE),"")</f>
        <v>90357.14286</v>
      </c>
      <c r="P1089" s="2">
        <v>0.75</v>
      </c>
      <c r="Q1089" s="2">
        <f t="shared" si="33"/>
        <v>1.45</v>
      </c>
      <c r="R1089" s="15">
        <f>IFERROR(LOOKUP(Q1089,Masterline!$A$2:$A$34,Masterline!$D$2:$D$34)-(Q1089-INT(Q1089))*LOOKUP(Q1089,Masterline!$A$2:$A$34,Masterline!$E$2:$E$34),"")</f>
        <v>13.2696</v>
      </c>
      <c r="S1089" s="181">
        <f>IFERROR((Q1089)*VLOOKUP(C1089,'SIEMB. CAMAGUI'!$B$2:$C2006,2,FALSE)*(N1089-0.002222*7)*((J1089+R1089)/2/100)/1000,"")</f>
        <v>75.25019187</v>
      </c>
      <c r="T1089" s="173">
        <f t="shared" si="34"/>
        <v>3.812547968</v>
      </c>
      <c r="U1089" s="71">
        <f t="shared" si="35"/>
        <v>403.3233847</v>
      </c>
    </row>
    <row r="1090">
      <c r="A1090" s="109">
        <v>46255.0</v>
      </c>
      <c r="B1090" s="2">
        <v>6.0</v>
      </c>
      <c r="C1090" s="18" t="s">
        <v>417</v>
      </c>
      <c r="D1090" s="9">
        <v>100.0</v>
      </c>
      <c r="F1090" s="2" t="s">
        <v>56</v>
      </c>
      <c r="G1090" s="17">
        <f t="array" ref="G1090">IFERROR(E1090*INDEX(PRECIOS!$B$2:$E2006,MATCH(F1090,PRECIOS!$B$2:$B2006,0),4),"")</f>
        <v>0</v>
      </c>
      <c r="H1090" s="9">
        <v>0.7</v>
      </c>
      <c r="J1090" s="15">
        <f>IFERROR(LOOKUP(H1090,Masterline!$A$2:$A$34,Masterline!$D$2:$D$34)-(H1090-INT(H1090))*LOOKUP(H1090,Masterline!$A$2:$A$34,Masterline!$E$2:$E$34),"")</f>
        <v>14.8764</v>
      </c>
      <c r="K1090" s="28">
        <f t="shared" si="32"/>
        <v>960293.7731</v>
      </c>
      <c r="L1090" s="117" t="str">
        <f>iferror(E1090/(VLOOKUP(C1090,'SIEMB. CAMAGUI'!$B$2:$C2006,2,FALSE)*N1090*I1090/1000),"")</f>
        <v/>
      </c>
      <c r="M1090" s="118">
        <f>IFERROR(K1090/VLOOKUP(C1090,'SIEMB. CAMAGUI'!$B$2:$C2006,2,FALSE),"")</f>
        <v>0.7807266448</v>
      </c>
      <c r="N1090" s="23">
        <v>0.55</v>
      </c>
      <c r="O1090" s="71">
        <f>IFERROR(N1090*VLOOKUP(C1090,'SIEMB. CAMAGUI'!$B$2:$D2006,3,FALSE),"")</f>
        <v>77314.28571</v>
      </c>
      <c r="P1090" s="2">
        <v>0.75</v>
      </c>
      <c r="Q1090" s="2">
        <f t="shared" si="33"/>
        <v>1.45</v>
      </c>
      <c r="R1090" s="15">
        <f>IFERROR(LOOKUP(Q1090,Masterline!$A$2:$A$34,Masterline!$D$2:$D$34)-(Q1090-INT(Q1090))*LOOKUP(Q1090,Masterline!$A$2:$A$34,Masterline!$E$2:$E$34),"")</f>
        <v>13.2696</v>
      </c>
      <c r="S1090" s="181">
        <f>IFERROR((Q1090)*VLOOKUP(C1090,'SIEMB. CAMAGUI'!$B$2:$C2006,2,FALSE)*(N1090-0.002222*7)*((J1090+R1090)/2/100)/1000,"")</f>
        <v>134.1416464</v>
      </c>
      <c r="T1090" s="173">
        <f t="shared" si="34"/>
        <v>8.535411595</v>
      </c>
      <c r="U1090" s="71">
        <f t="shared" si="35"/>
        <v>672.2056411</v>
      </c>
    </row>
    <row r="1091">
      <c r="A1091" s="109">
        <v>46258.0</v>
      </c>
      <c r="B1091" s="2">
        <v>1.0</v>
      </c>
      <c r="C1091" s="18" t="s">
        <v>410</v>
      </c>
      <c r="D1091" s="9">
        <v>475.0</v>
      </c>
      <c r="E1091" s="9">
        <v>3075.0</v>
      </c>
      <c r="F1091" s="2" t="s">
        <v>86</v>
      </c>
      <c r="G1091" s="17">
        <f t="array" ref="G1091">IFERROR(E1091*INDEX(PRECIOS!$B$2:$E2006,MATCH(F1091,PRECIOS!$B$2:$B2006,0),4),"")</f>
        <v>3628.5</v>
      </c>
      <c r="H1091" s="9">
        <v>21.5</v>
      </c>
      <c r="I1091" s="2">
        <f t="shared" ref="I1091:I1108" si="36">IFERROR(H1091-INDEX($H$2:$H2006,MATCH(1,(C1091=$C$2:$C2006)*((A1091-7)=$A$2:$A2006),0),1),0)</f>
        <v>4.4</v>
      </c>
      <c r="J1091" s="15">
        <f>IFERROR(LOOKUP(H1091,Masterline!$A$2:$A$34,Masterline!$D$2:$D$34)-(H1091-INT(H1091))*LOOKUP(H1091,Masterline!$A$2:$A$34,Masterline!$E$2:$E$34),"")</f>
        <v>3.3</v>
      </c>
      <c r="K1091" s="28">
        <f t="shared" si="32"/>
        <v>669485.5532</v>
      </c>
      <c r="L1091" s="117">
        <f>iferror(E1091/(VLOOKUP(C1091,'SIEMB. CAMAGUI'!$B$2:$C2006,2,FALSE)*N1091*I1091/1000),"")</f>
        <v>1.086035177</v>
      </c>
      <c r="M1091" s="118">
        <f>IFERROR(K1091/VLOOKUP(C1091,'SIEMB. CAMAGUI'!$B$2:$C2006,2,FALSE),"")</f>
        <v>0.5722098745</v>
      </c>
      <c r="N1091" s="23">
        <v>0.55</v>
      </c>
      <c r="O1091" s="71">
        <f>IFERROR(N1091*VLOOKUP(C1091,'SIEMB. CAMAGUI'!$B$2:$D2006,3,FALSE),"")</f>
        <v>78571.42857</v>
      </c>
      <c r="P1091" s="2">
        <v>4.0</v>
      </c>
      <c r="Q1091" s="2">
        <f t="shared" si="33"/>
        <v>25.5</v>
      </c>
      <c r="R1091" s="15">
        <f>IFERROR(LOOKUP(Q1091,Masterline!$A$2:$A$34,Masterline!$D$2:$D$34)-(Q1091-INT(Q1091))*LOOKUP(Q1091,Masterline!$A$2:$A$34,Masterline!$E$2:$E$34),"")</f>
        <v>3.138</v>
      </c>
      <c r="S1091" s="181">
        <f>IFERROR((Q1091)*VLOOKUP(C1091,'SIEMB. CAMAGUI'!$B$2:$C2006,2,FALSE)*(N1091-0.002222*7)*((J1091+R1091)/2/100)/1000,"")</f>
        <v>513.2758724</v>
      </c>
      <c r="T1091" s="173">
        <f t="shared" si="34"/>
        <v>9.568968109</v>
      </c>
      <c r="U1091" s="71">
        <f t="shared" si="35"/>
        <v>14393.93939</v>
      </c>
    </row>
    <row r="1092">
      <c r="A1092" s="109">
        <v>46258.0</v>
      </c>
      <c r="B1092" s="2">
        <v>2.0</v>
      </c>
      <c r="C1092" s="18" t="s">
        <v>412</v>
      </c>
      <c r="D1092" s="9">
        <v>325.0</v>
      </c>
      <c r="E1092" s="9">
        <v>2087.5</v>
      </c>
      <c r="F1092" s="2" t="s">
        <v>96</v>
      </c>
      <c r="G1092" s="17">
        <f t="array" ref="G1092">IFERROR(E1092*INDEX(PRECIOS!$B$2:$E2006,MATCH(F1092,PRECIOS!$B$2:$B2006,0),4),"")</f>
        <v>2136.765</v>
      </c>
      <c r="H1092" s="9">
        <v>20.12</v>
      </c>
      <c r="I1092" s="2">
        <f t="shared" si="36"/>
        <v>3.12</v>
      </c>
      <c r="J1092" s="15">
        <f>IFERROR(LOOKUP(H1092,Masterline!$A$2:$A$34,Masterline!$D$2:$D$34)-(H1092-INT(H1092))*LOOKUP(H1092,Masterline!$A$2:$A$34,Masterline!$E$2:$E$34),"")</f>
        <v>3.28848</v>
      </c>
      <c r="K1092" s="28">
        <f t="shared" si="32"/>
        <v>491202.0603</v>
      </c>
      <c r="L1092" s="117">
        <f>iferror(E1092/(VLOOKUP(C1092,'SIEMB. CAMAGUI'!$B$2:$C2006,2,FALSE)*N1092*I1092/1000),"")</f>
        <v>1.393896902</v>
      </c>
      <c r="M1092" s="118">
        <f>IFERROR(K1092/VLOOKUP(C1092,'SIEMB. CAMAGUI'!$B$2:$C2006,2,FALSE),"")</f>
        <v>0.6140025753</v>
      </c>
      <c r="N1092" s="23">
        <v>0.6</v>
      </c>
      <c r="O1092" s="71">
        <f>IFERROR(N1092*VLOOKUP(C1092,'SIEMB. CAMAGUI'!$B$2:$D2006,3,FALSE),"")</f>
        <v>80000</v>
      </c>
      <c r="P1092" s="2">
        <v>4.5</v>
      </c>
      <c r="Q1092" s="2">
        <f t="shared" si="33"/>
        <v>24.62</v>
      </c>
      <c r="R1092" s="15">
        <f>IFERROR(LOOKUP(Q1092,Masterline!$A$2:$A$34,Masterline!$D$2:$D$34)-(Q1092-INT(Q1092))*LOOKUP(Q1092,Masterline!$A$2:$A$34,Masterline!$E$2:$E$34),"")</f>
        <v>3.13536</v>
      </c>
      <c r="S1092" s="181">
        <f>IFERROR((Q1092)*VLOOKUP(C1092,'SIEMB. CAMAGUI'!$B$2:$C2006,2,FALSE)*(N1092-0.002222*7)*((J1092+R1092)/2/100)/1000,"")</f>
        <v>369.7320901</v>
      </c>
      <c r="T1092" s="173">
        <f t="shared" si="34"/>
        <v>11.18302253</v>
      </c>
      <c r="U1092" s="71">
        <f t="shared" si="35"/>
        <v>9882.985452</v>
      </c>
    </row>
    <row r="1093">
      <c r="A1093" s="109">
        <v>46258.0</v>
      </c>
      <c r="B1093" s="2">
        <v>3.0</v>
      </c>
      <c r="C1093" s="18" t="s">
        <v>413</v>
      </c>
      <c r="D1093" s="9">
        <v>450.0</v>
      </c>
      <c r="E1093" s="9">
        <v>2575.0</v>
      </c>
      <c r="F1093" s="2" t="s">
        <v>149</v>
      </c>
      <c r="G1093" s="17">
        <f t="array" ref="G1093">IFERROR(E1093*INDEX(PRECIOS!$B$2:$E2006,MATCH(F1093,PRECIOS!$B$2:$B2006,0),4),"")</f>
        <v>2812.93</v>
      </c>
      <c r="H1093" s="9">
        <v>21.35</v>
      </c>
      <c r="I1093" s="2">
        <f t="shared" si="36"/>
        <v>4.55</v>
      </c>
      <c r="J1093" s="15">
        <f>IFERROR(LOOKUP(H1093,Masterline!$A$2:$A$34,Masterline!$D$2:$D$34)-(H1093-INT(H1093))*LOOKUP(H1093,Masterline!$A$2:$A$34,Masterline!$E$2:$E$34),"")</f>
        <v>3.3108</v>
      </c>
      <c r="K1093" s="28">
        <f t="shared" si="32"/>
        <v>636622.0663</v>
      </c>
      <c r="L1093" s="117">
        <f>iferror(E1093/(VLOOKUP(C1093,'SIEMB. CAMAGUI'!$B$2:$C2006,2,FALSE)*N1093*I1093/1000),"")</f>
        <v>0.9404022365</v>
      </c>
      <c r="M1093" s="118">
        <f>IFERROR(K1093/VLOOKUP(C1093,'SIEMB. CAMAGUI'!$B$2:$C2006,2,FALSE),"")</f>
        <v>0.6241392807</v>
      </c>
      <c r="N1093" s="23">
        <v>0.59</v>
      </c>
      <c r="O1093" s="71">
        <f>IFERROR(N1093*VLOOKUP(C1093,'SIEMB. CAMAGUI'!$B$2:$D2006,3,FALSE),"")</f>
        <v>85971.42857</v>
      </c>
      <c r="P1093" s="2">
        <v>4.0</v>
      </c>
      <c r="Q1093" s="2">
        <f t="shared" si="33"/>
        <v>25.35</v>
      </c>
      <c r="R1093" s="15">
        <f>IFERROR(LOOKUP(Q1093,Masterline!$A$2:$A$34,Masterline!$D$2:$D$34)-(Q1093-INT(Q1093))*LOOKUP(Q1093,Masterline!$A$2:$A$34,Masterline!$E$2:$E$34),"")</f>
        <v>3.1542</v>
      </c>
      <c r="S1093" s="181">
        <f>IFERROR((Q1093)*VLOOKUP(C1093,'SIEMB. CAMAGUI'!$B$2:$C2006,2,FALSE)*(N1093-0.002222*7)*((J1093+R1093)/2/100)/1000,"")</f>
        <v>480.1377784</v>
      </c>
      <c r="T1093" s="173">
        <f t="shared" si="34"/>
        <v>7.534444607</v>
      </c>
      <c r="U1093" s="71">
        <f t="shared" si="35"/>
        <v>13591.88112</v>
      </c>
    </row>
    <row r="1094">
      <c r="A1094" s="109">
        <v>46258.0</v>
      </c>
      <c r="B1094" s="2">
        <v>4.0</v>
      </c>
      <c r="C1094" s="18" t="s">
        <v>414</v>
      </c>
      <c r="D1094" s="9">
        <v>87.5</v>
      </c>
      <c r="E1094" s="9">
        <v>227.5</v>
      </c>
      <c r="F1094" s="2" t="s">
        <v>145</v>
      </c>
      <c r="G1094" s="17">
        <f t="array" ref="G1094">IFERROR(E1094*INDEX(PRECIOS!$B$2:$E2006,MATCH(F1094,PRECIOS!$B$2:$B2006,0),4),"")</f>
        <v>308.399</v>
      </c>
      <c r="H1094" s="9">
        <v>1.3</v>
      </c>
      <c r="I1094" s="2">
        <f t="shared" si="36"/>
        <v>0</v>
      </c>
      <c r="J1094" s="15">
        <f>IFERROR(LOOKUP(H1094,Masterline!$A$2:$A$34,Masterline!$D$2:$D$34)-(H1094-INT(H1094))*LOOKUP(H1094,Masterline!$A$2:$A$34,Masterline!$E$2:$E$34),"")</f>
        <v>13.5504</v>
      </c>
      <c r="K1094" s="28">
        <f t="shared" si="32"/>
        <v>496721.0732</v>
      </c>
      <c r="L1094" s="117" t="str">
        <f>iferror(E1094/(VLOOKUP(C1094,'SIEMB. CAMAGUI'!$B$2:$C2006,2,FALSE)*N1094*I1094/1000),"")</f>
        <v/>
      </c>
      <c r="M1094" s="118">
        <f>IFERROR(K1094/VLOOKUP(C1094,'SIEMB. CAMAGUI'!$B$2:$C2006,2,FALSE),"")</f>
        <v>0.6327656984</v>
      </c>
      <c r="N1094" s="23">
        <v>0.67</v>
      </c>
      <c r="O1094" s="71">
        <f>IFERROR(N1094*VLOOKUP(C1094,'SIEMB. CAMAGUI'!$B$2:$D2006,3,FALSE),"")</f>
        <v>109572.9167</v>
      </c>
      <c r="P1094" s="2">
        <v>2.6</v>
      </c>
      <c r="Q1094" s="2">
        <f t="shared" si="33"/>
        <v>3.9</v>
      </c>
      <c r="R1094" s="15">
        <f>IFERROR(LOOKUP(Q1094,Masterline!$A$2:$A$34,Masterline!$D$2:$D$34)-(Q1094-INT(Q1094))*LOOKUP(Q1094,Masterline!$A$2:$A$34,Masterline!$E$2:$E$34),"")</f>
        <v>8.6412</v>
      </c>
      <c r="S1094" s="181">
        <f>IFERROR((Q1094)*VLOOKUP(C1094,'SIEMB. CAMAGUI'!$B$2:$C2006,2,FALSE)*(N1094-0.002222*7)*((J1094+R1094)/2/100)/1000,"")</f>
        <v>222.313943</v>
      </c>
      <c r="T1094" s="173">
        <f t="shared" si="34"/>
        <v>33.70348575</v>
      </c>
      <c r="U1094" s="71">
        <f t="shared" si="35"/>
        <v>645.7373952</v>
      </c>
    </row>
    <row r="1095">
      <c r="A1095" s="109">
        <v>46258.0</v>
      </c>
      <c r="B1095" s="2">
        <v>5.0</v>
      </c>
      <c r="C1095" s="18" t="s">
        <v>416</v>
      </c>
      <c r="D1095" s="9">
        <v>75.0</v>
      </c>
      <c r="E1095" s="9">
        <v>202.5</v>
      </c>
      <c r="F1095" s="2" t="s">
        <v>145</v>
      </c>
      <c r="G1095" s="17">
        <f t="array" ref="G1095">IFERROR(E1095*INDEX(PRECIOS!$B$2:$E2006,MATCH(F1095,PRECIOS!$B$2:$B2006,0),4),"")</f>
        <v>274.509</v>
      </c>
      <c r="H1095" s="9">
        <v>1.36</v>
      </c>
      <c r="I1095" s="2">
        <f t="shared" si="36"/>
        <v>0</v>
      </c>
      <c r="J1095" s="15">
        <f>IFERROR(LOOKUP(H1095,Masterline!$A$2:$A$34,Masterline!$D$2:$D$34)-(H1095-INT(H1095))*LOOKUP(H1095,Masterline!$A$2:$A$34,Masterline!$E$2:$E$34),"")</f>
        <v>13.43808</v>
      </c>
      <c r="K1095" s="28">
        <f t="shared" si="32"/>
        <v>410379.0037</v>
      </c>
      <c r="L1095" s="117" t="str">
        <f>iferror(E1095/(VLOOKUP(C1095,'SIEMB. CAMAGUI'!$B$2:$C2006,2,FALSE)*N1095*I1095/1000),"")</f>
        <v/>
      </c>
      <c r="M1095" s="118">
        <f>IFERROR(K1095/VLOOKUP(C1095,'SIEMB. CAMAGUI'!$B$2:$C2006,2,FALSE),"")</f>
        <v>0.5947521793</v>
      </c>
      <c r="N1095" s="23">
        <v>0.67</v>
      </c>
      <c r="O1095" s="71">
        <f>IFERROR(N1095*VLOOKUP(C1095,'SIEMB. CAMAGUI'!$B$2:$D2006,3,FALSE),"")</f>
        <v>110071.4286</v>
      </c>
      <c r="P1095" s="2">
        <v>2.6</v>
      </c>
      <c r="Q1095" s="2">
        <f t="shared" si="33"/>
        <v>3.96</v>
      </c>
      <c r="R1095" s="15">
        <f>IFERROR(LOOKUP(Q1095,Masterline!$A$2:$A$34,Masterline!$D$2:$D$34)-(Q1095-INT(Q1095))*LOOKUP(Q1095,Masterline!$A$2:$A$34,Masterline!$E$2:$E$34),"")</f>
        <v>8.57568</v>
      </c>
      <c r="S1095" s="181">
        <f>IFERROR((Q1095)*VLOOKUP(C1095,'SIEMB. CAMAGUI'!$B$2:$C2006,2,FALSE)*(N1095-0.002222*7)*((J1095+R1095)/2/100)/1000,"")</f>
        <v>196.8259363</v>
      </c>
      <c r="T1095" s="173">
        <f t="shared" si="34"/>
        <v>30.45648407</v>
      </c>
      <c r="U1095" s="71">
        <f t="shared" si="35"/>
        <v>558.1154451</v>
      </c>
    </row>
    <row r="1096">
      <c r="A1096" s="109">
        <v>46258.0</v>
      </c>
      <c r="B1096" s="2">
        <v>6.0</v>
      </c>
      <c r="C1096" s="18" t="s">
        <v>417</v>
      </c>
      <c r="D1096" s="9">
        <v>135.0</v>
      </c>
      <c r="E1096" s="9">
        <v>355.0</v>
      </c>
      <c r="F1096" s="2" t="s">
        <v>145</v>
      </c>
      <c r="G1096" s="17">
        <f t="array" ref="G1096">IFERROR(E1096*INDEX(PRECIOS!$B$2:$E2006,MATCH(F1096,PRECIOS!$B$2:$B2006,0),4),"")</f>
        <v>481.238</v>
      </c>
      <c r="H1096" s="9">
        <v>1.32</v>
      </c>
      <c r="I1096" s="2">
        <f t="shared" si="36"/>
        <v>0</v>
      </c>
      <c r="J1096" s="15">
        <f>IFERROR(LOOKUP(H1096,Masterline!$A$2:$A$34,Masterline!$D$2:$D$34)-(H1096-INT(H1096))*LOOKUP(H1096,Masterline!$A$2:$A$34,Masterline!$E$2:$E$34),"")</f>
        <v>13.51296</v>
      </c>
      <c r="K1096" s="28">
        <f t="shared" si="32"/>
        <v>756849.1824</v>
      </c>
      <c r="L1096" s="117" t="str">
        <f>iferror(E1096/(VLOOKUP(C1096,'SIEMB. CAMAGUI'!$B$2:$C2006,2,FALSE)*N1096*I1096/1000),"")</f>
        <v/>
      </c>
      <c r="M1096" s="118">
        <f>IFERROR(K1096/VLOOKUP(C1096,'SIEMB. CAMAGUI'!$B$2:$C2006,2,FALSE),"")</f>
        <v>0.6153245385</v>
      </c>
      <c r="N1096" s="23">
        <v>0.65</v>
      </c>
      <c r="O1096" s="71">
        <f>IFERROR(N1096*VLOOKUP(C1096,'SIEMB. CAMAGUI'!$B$2:$D2006,3,FALSE),"")</f>
        <v>91371.42857</v>
      </c>
      <c r="P1096" s="2">
        <v>2.6</v>
      </c>
      <c r="Q1096" s="2">
        <f t="shared" si="33"/>
        <v>3.92</v>
      </c>
      <c r="R1096" s="15">
        <f>IFERROR(LOOKUP(Q1096,Masterline!$A$2:$A$34,Masterline!$D$2:$D$34)-(Q1096-INT(Q1096))*LOOKUP(Q1096,Masterline!$A$2:$A$34,Masterline!$E$2:$E$34),"")</f>
        <v>8.61936</v>
      </c>
      <c r="S1096" s="181">
        <f>IFERROR((Q1096)*VLOOKUP(C1096,'SIEMB. CAMAGUI'!$B$2:$C2006,2,FALSE)*(N1096-0.002222*7)*((J1096+R1096)/2/100)/1000,"")</f>
        <v>338.5187958</v>
      </c>
      <c r="T1096" s="173">
        <f t="shared" si="34"/>
        <v>50.87969894</v>
      </c>
      <c r="U1096" s="71">
        <f t="shared" si="35"/>
        <v>999.0409207</v>
      </c>
    </row>
    <row r="1097">
      <c r="A1097" s="109">
        <v>46265.0</v>
      </c>
      <c r="B1097" s="2">
        <v>1.0</v>
      </c>
      <c r="C1097" s="18" t="s">
        <v>410</v>
      </c>
      <c r="D1097" s="9">
        <v>425.0</v>
      </c>
      <c r="E1097" s="9">
        <v>3050.0</v>
      </c>
      <c r="F1097" s="2" t="s">
        <v>86</v>
      </c>
      <c r="G1097" s="17">
        <f t="array" ref="G1097">IFERROR(E1097*INDEX(PRECIOS!$B$2:$E2006,MATCH(F1097,PRECIOS!$B$2:$B2006,0),4),"")</f>
        <v>3599</v>
      </c>
      <c r="H1097" s="9">
        <v>24.7</v>
      </c>
      <c r="I1097" s="2">
        <f t="shared" si="36"/>
        <v>3.2</v>
      </c>
      <c r="J1097" s="15">
        <f>IFERROR(LOOKUP(H1097,Masterline!$A$2:$A$34,Masterline!$D$2:$D$34)-(H1097-INT(H1097))*LOOKUP(H1097,Masterline!$A$2:$A$34,Masterline!$E$2:$E$34),"")</f>
        <v>3.1296</v>
      </c>
      <c r="K1097" s="28">
        <f t="shared" si="32"/>
        <v>549797.9848</v>
      </c>
      <c r="L1097" s="117">
        <f>iferror(E1097/(VLOOKUP(C1097,'SIEMB. CAMAGUI'!$B$2:$C2006,2,FALSE)*N1097*I1097/1000),"")</f>
        <v>1.733269685</v>
      </c>
      <c r="M1097" s="118">
        <f>IFERROR(K1097/VLOOKUP(C1097,'SIEMB. CAMAGUI'!$B$2:$C2006,2,FALSE),"")</f>
        <v>0.4699128075</v>
      </c>
      <c r="N1097" s="23">
        <v>0.47</v>
      </c>
      <c r="O1097" s="71">
        <f>IFERROR(N1097*VLOOKUP(C1097,'SIEMB. CAMAGUI'!$B$2:$D2006,3,FALSE),"")</f>
        <v>67142.85714</v>
      </c>
      <c r="P1097" s="2">
        <v>4.0</v>
      </c>
      <c r="Q1097" s="2">
        <f t="shared" si="33"/>
        <v>28.7</v>
      </c>
      <c r="R1097" s="15">
        <f>IFERROR(LOOKUP(Q1097,Masterline!$A$2:$A$34,Masterline!$D$2:$D$34)-(Q1097-INT(Q1097))*LOOKUP(Q1097,Masterline!$A$2:$A$34,Masterline!$E$2:$E$34),"")</f>
        <v>2.8044</v>
      </c>
      <c r="S1097" s="181">
        <f>IFERROR((Q1097)*VLOOKUP(C1097,'SIEMB. CAMAGUI'!$B$2:$C2006,2,FALSE)*(N1097-0.002222*7)*((J1097+R1097)/2/100)/1000,"")</f>
        <v>452.7595191</v>
      </c>
      <c r="T1097" s="173">
        <f t="shared" si="34"/>
        <v>6.939879771</v>
      </c>
      <c r="U1097" s="71">
        <f t="shared" si="35"/>
        <v>13580.01022</v>
      </c>
    </row>
    <row r="1098">
      <c r="A1098" s="109">
        <v>46265.0</v>
      </c>
      <c r="B1098" s="2">
        <v>2.0</v>
      </c>
      <c r="C1098" s="18" t="s">
        <v>412</v>
      </c>
      <c r="D1098" s="9">
        <v>150.0</v>
      </c>
      <c r="E1098" s="9">
        <v>1550.0</v>
      </c>
      <c r="F1098" s="2" t="s">
        <v>96</v>
      </c>
      <c r="G1098" s="17">
        <f t="array" ref="G1098">IFERROR(E1098*INDEX(PRECIOS!$B$2:$E2006,MATCH(F1098,PRECIOS!$B$2:$B2006,0),4),"")</f>
        <v>1586.58</v>
      </c>
      <c r="H1098" s="9">
        <v>23.2</v>
      </c>
      <c r="I1098" s="2">
        <f t="shared" si="36"/>
        <v>3.08</v>
      </c>
      <c r="J1098" s="15">
        <f>IFERROR(LOOKUP(H1098,Masterline!$A$2:$A$34,Masterline!$D$2:$D$34)-(H1098-INT(H1098))*LOOKUP(H1098,Masterline!$A$2:$A$34,Masterline!$E$2:$E$34),"")</f>
        <v>3.2592</v>
      </c>
      <c r="K1098" s="28">
        <f t="shared" si="32"/>
        <v>198377.4313</v>
      </c>
      <c r="L1098" s="117">
        <f>iferror(E1098/(VLOOKUP(C1098,'SIEMB. CAMAGUI'!$B$2:$C2006,2,FALSE)*N1098*I1098/1000),"")</f>
        <v>2.32984608</v>
      </c>
      <c r="M1098" s="118">
        <f>IFERROR(K1098/VLOOKUP(C1098,'SIEMB. CAMAGUI'!$B$2:$C2006,2,FALSE),"")</f>
        <v>0.2479717891</v>
      </c>
      <c r="N1098" s="23">
        <v>0.27</v>
      </c>
      <c r="O1098" s="71">
        <f>IFERROR(N1098*VLOOKUP(C1098,'SIEMB. CAMAGUI'!$B$2:$D2006,3,FALSE),"")</f>
        <v>36000</v>
      </c>
      <c r="P1098" s="2">
        <v>3.0</v>
      </c>
      <c r="Q1098" s="2">
        <f t="shared" si="33"/>
        <v>26.2</v>
      </c>
      <c r="R1098" s="15">
        <f>IFERROR(LOOKUP(Q1098,Masterline!$A$2:$A$34,Masterline!$D$2:$D$34)-(Q1098-INT(Q1098))*LOOKUP(Q1098,Masterline!$A$2:$A$34,Masterline!$E$2:$E$34),"")</f>
        <v>3.0528</v>
      </c>
      <c r="S1098" s="181">
        <f>IFERROR((Q1098)*VLOOKUP(C1098,'SIEMB. CAMAGUI'!$B$2:$C2006,2,FALSE)*(N1098-0.002222*7)*((J1098+R1098)/2/100)/1000,"")</f>
        <v>168.3154183</v>
      </c>
      <c r="T1098" s="173">
        <f t="shared" si="34"/>
        <v>4.578854582</v>
      </c>
      <c r="U1098" s="71">
        <f t="shared" si="35"/>
        <v>4602.356406</v>
      </c>
    </row>
    <row r="1099">
      <c r="A1099" s="109">
        <v>46265.0</v>
      </c>
      <c r="B1099" s="2">
        <v>3.0</v>
      </c>
      <c r="C1099" s="18" t="s">
        <v>413</v>
      </c>
      <c r="D1099" s="9">
        <v>450.0</v>
      </c>
      <c r="E1099" s="9">
        <v>3150.0</v>
      </c>
      <c r="F1099" s="2" t="s">
        <v>86</v>
      </c>
      <c r="G1099" s="17">
        <f t="array" ref="G1099">IFERROR(E1099*INDEX(PRECIOS!$B$2:$E2006,MATCH(F1099,PRECIOS!$B$2:$B2006,0),4),"")</f>
        <v>3717</v>
      </c>
      <c r="H1099" s="9">
        <v>26.31</v>
      </c>
      <c r="I1099" s="2">
        <f t="shared" si="36"/>
        <v>4.96</v>
      </c>
      <c r="J1099" s="15">
        <f>IFERROR(LOOKUP(H1099,Masterline!$A$2:$A$34,Masterline!$D$2:$D$34)-(H1099-INT(H1099))*LOOKUP(H1099,Masterline!$A$2:$A$34,Masterline!$E$2:$E$34),"")</f>
        <v>3.04224</v>
      </c>
      <c r="K1099" s="28">
        <f t="shared" si="32"/>
        <v>562209.5176</v>
      </c>
      <c r="L1099" s="117">
        <f>iferror(E1099/(VLOOKUP(C1099,'SIEMB. CAMAGUI'!$B$2:$C2006,2,FALSE)*N1099*I1099/1000),"")</f>
        <v>1.132051061</v>
      </c>
      <c r="M1099" s="118">
        <f>IFERROR(K1099/VLOOKUP(C1099,'SIEMB. CAMAGUI'!$B$2:$C2006,2,FALSE),"")</f>
        <v>0.5511858016</v>
      </c>
      <c r="N1099" s="23">
        <v>0.55</v>
      </c>
      <c r="O1099" s="71">
        <f>IFERROR(N1099*VLOOKUP(C1099,'SIEMB. CAMAGUI'!$B$2:$D2006,3,FALSE),"")</f>
        <v>80142.85714</v>
      </c>
      <c r="P1099" s="2">
        <v>4.0</v>
      </c>
      <c r="Q1099" s="2">
        <f t="shared" si="33"/>
        <v>30.31</v>
      </c>
      <c r="R1099" s="15">
        <f>IFERROR(LOOKUP(Q1099,Masterline!$A$2:$A$34,Masterline!$D$2:$D$34)-(Q1099-INT(Q1099))*LOOKUP(Q1099,Masterline!$A$2:$A$34,Masterline!$E$2:$E$34),"")</f>
        <v>2.6094</v>
      </c>
      <c r="S1099" s="181">
        <f>IFERROR((Q1099)*VLOOKUP(C1099,'SIEMB. CAMAGUI'!$B$2:$C2006,2,FALSE)*(N1099-0.002222*7)*((J1099+R1099)/2/100)/1000,"")</f>
        <v>466.9113527</v>
      </c>
      <c r="T1099" s="173">
        <f t="shared" si="34"/>
        <v>4.227838171</v>
      </c>
      <c r="U1099" s="71">
        <f t="shared" si="35"/>
        <v>14791.73241</v>
      </c>
    </row>
    <row r="1100">
      <c r="A1100" s="109">
        <v>46265.0</v>
      </c>
      <c r="B1100" s="2">
        <v>4.0</v>
      </c>
      <c r="C1100" s="18" t="s">
        <v>414</v>
      </c>
      <c r="D1100" s="9">
        <v>225.0</v>
      </c>
      <c r="E1100" s="9">
        <v>1095.0</v>
      </c>
      <c r="F1100" s="2" t="s">
        <v>147</v>
      </c>
      <c r="G1100" s="17">
        <f t="array" ref="G1100">IFERROR(E1100*INDEX(PRECIOS!$B$2:$E2006,MATCH(F1100,PRECIOS!$B$2:$B2006,0),4),"")</f>
        <v>1349.916</v>
      </c>
      <c r="H1100" s="9">
        <v>3.43</v>
      </c>
      <c r="I1100" s="2">
        <f t="shared" si="36"/>
        <v>2.13</v>
      </c>
      <c r="J1100" s="15">
        <f>IFERROR(LOOKUP(H1100,Masterline!$A$2:$A$34,Masterline!$D$2:$D$34)-(H1100-INT(H1100))*LOOKUP(H1100,Masterline!$A$2:$A$34,Masterline!$E$2:$E$34),"")</f>
        <v>9.15444</v>
      </c>
      <c r="K1100" s="28">
        <f t="shared" si="32"/>
        <v>716566.6894</v>
      </c>
      <c r="L1100" s="117">
        <f>iferror(E1100/(VLOOKUP(C1100,'SIEMB. CAMAGUI'!$B$2:$C2006,2,FALSE)*N1100*I1100/1000),"")</f>
        <v>0.8186059029</v>
      </c>
      <c r="M1100" s="118">
        <f>IFERROR(K1100/VLOOKUP(C1100,'SIEMB. CAMAGUI'!$B$2:$C2006,2,FALSE),"")</f>
        <v>0.9128238081</v>
      </c>
      <c r="N1100" s="23">
        <v>0.8</v>
      </c>
      <c r="O1100" s="71">
        <f>IFERROR(N1100*VLOOKUP(C1100,'SIEMB. CAMAGUI'!$B$2:$D2006,3,FALSE),"")</f>
        <v>130833.3333</v>
      </c>
      <c r="P1100" s="2">
        <v>3.2</v>
      </c>
      <c r="Q1100" s="2">
        <f t="shared" si="33"/>
        <v>6.63</v>
      </c>
      <c r="R1100" s="15">
        <f>IFERROR(LOOKUP(Q1100,Masterline!$A$2:$A$34,Masterline!$D$2:$D$34)-(Q1100-INT(Q1100))*LOOKUP(Q1100,Masterline!$A$2:$A$34,Masterline!$E$2:$E$34),"")</f>
        <v>6.51756</v>
      </c>
      <c r="S1100" s="181">
        <f>IFERROR((Q1100)*VLOOKUP(C1100,'SIEMB. CAMAGUI'!$B$2:$C2006,2,FALSE)*(N1100-0.002222*7)*((J1100+R1100)/2/100)/1000,"")</f>
        <v>319.9194653</v>
      </c>
      <c r="T1100" s="173">
        <f t="shared" si="34"/>
        <v>23.72986633</v>
      </c>
      <c r="U1100" s="71">
        <f t="shared" si="35"/>
        <v>2457.823745</v>
      </c>
    </row>
    <row r="1101">
      <c r="A1101" s="109">
        <v>46265.0</v>
      </c>
      <c r="B1101" s="2">
        <v>5.0</v>
      </c>
      <c r="C1101" s="18" t="s">
        <v>416</v>
      </c>
      <c r="D1101" s="9">
        <v>200.0</v>
      </c>
      <c r="E1101" s="9">
        <v>957.5</v>
      </c>
      <c r="F1101" s="2" t="s">
        <v>147</v>
      </c>
      <c r="G1101" s="17">
        <f t="array" ref="G1101">IFERROR(E1101*INDEX(PRECIOS!$B$2:$E2006,MATCH(F1101,PRECIOS!$B$2:$B2006,0),4),"")</f>
        <v>1180.406</v>
      </c>
      <c r="H1101" s="9">
        <v>3.81</v>
      </c>
      <c r="I1101" s="2">
        <f t="shared" si="36"/>
        <v>2.45</v>
      </c>
      <c r="J1101" s="15">
        <f>IFERROR(LOOKUP(H1101,Masterline!$A$2:$A$34,Masterline!$D$2:$D$34)-(H1101-INT(H1101))*LOOKUP(H1101,Masterline!$A$2:$A$34,Masterline!$E$2:$E$34),"")</f>
        <v>8.73948</v>
      </c>
      <c r="K1101" s="28">
        <f t="shared" si="32"/>
        <v>600647.1589</v>
      </c>
      <c r="L1101" s="117">
        <f>iferror(E1101/(VLOOKUP(C1101,'SIEMB. CAMAGUI'!$B$2:$C2006,2,FALSE)*N1101*I1101/1000),"")</f>
        <v>0.7080005915</v>
      </c>
      <c r="M1101" s="118">
        <f>IFERROR(K1101/VLOOKUP(C1101,'SIEMB. CAMAGUI'!$B$2:$C2006,2,FALSE),"")</f>
        <v>0.8705031288</v>
      </c>
      <c r="N1101" s="23">
        <v>0.8</v>
      </c>
      <c r="O1101" s="71">
        <f>IFERROR(N1101*VLOOKUP(C1101,'SIEMB. CAMAGUI'!$B$2:$D2006,3,FALSE),"")</f>
        <v>131428.5714</v>
      </c>
      <c r="P1101" s="2">
        <v>3.2</v>
      </c>
      <c r="Q1101" s="2">
        <f t="shared" si="33"/>
        <v>7.01</v>
      </c>
      <c r="R1101" s="15">
        <f>IFERROR(LOOKUP(Q1101,Masterline!$A$2:$A$34,Masterline!$D$2:$D$34)-(Q1101-INT(Q1101))*LOOKUP(Q1101,Masterline!$A$2:$A$34,Masterline!$E$2:$E$34),"")</f>
        <v>6.34176</v>
      </c>
      <c r="S1101" s="181">
        <f>IFERROR((Q1101)*VLOOKUP(C1101,'SIEMB. CAMAGUI'!$B$2:$C2006,2,FALSE)*(N1101-0.002222*7)*((J1101+R1101)/2/100)/1000,"")</f>
        <v>286.1127536</v>
      </c>
      <c r="T1101" s="173">
        <f t="shared" si="34"/>
        <v>21.52818841</v>
      </c>
      <c r="U1101" s="71">
        <f t="shared" si="35"/>
        <v>2288.465675</v>
      </c>
    </row>
    <row r="1102">
      <c r="A1102" s="109">
        <v>46265.0</v>
      </c>
      <c r="B1102" s="2">
        <v>6.0</v>
      </c>
      <c r="C1102" s="18" t="s">
        <v>417</v>
      </c>
      <c r="D1102" s="9">
        <v>337.5</v>
      </c>
      <c r="E1102" s="9">
        <v>1625.0</v>
      </c>
      <c r="F1102" s="2" t="s">
        <v>147</v>
      </c>
      <c r="G1102" s="17">
        <f t="array" ref="G1102">IFERROR(E1102*INDEX(PRECIOS!$B$2:$E2006,MATCH(F1102,PRECIOS!$B$2:$B2006,0),4),"")</f>
        <v>2003.3</v>
      </c>
      <c r="H1102" s="9">
        <v>3.58</v>
      </c>
      <c r="I1102" s="2">
        <f t="shared" si="36"/>
        <v>2.26</v>
      </c>
      <c r="J1102" s="15">
        <f>IFERROR(LOOKUP(H1102,Masterline!$A$2:$A$34,Masterline!$D$2:$D$34)-(H1102-INT(H1102))*LOOKUP(H1102,Masterline!$A$2:$A$34,Masterline!$E$2:$E$34),"")</f>
        <v>8.99064</v>
      </c>
      <c r="K1102" s="28">
        <f t="shared" si="32"/>
        <v>1048576.553</v>
      </c>
      <c r="L1102" s="117">
        <f>iferror(E1102/(VLOOKUP(C1102,'SIEMB. CAMAGUI'!$B$2:$C2006,2,FALSE)*N1102*I1102/1000),"")</f>
        <v>0.7307180373</v>
      </c>
      <c r="M1102" s="118">
        <f>IFERROR(K1102/VLOOKUP(C1102,'SIEMB. CAMAGUI'!$B$2:$C2006,2,FALSE),"")</f>
        <v>0.8525012627</v>
      </c>
      <c r="N1102" s="23">
        <v>0.8</v>
      </c>
      <c r="O1102" s="71">
        <f>IFERROR(N1102*VLOOKUP(C1102,'SIEMB. CAMAGUI'!$B$2:$D2006,3,FALSE),"")</f>
        <v>112457.1429</v>
      </c>
      <c r="P1102" s="2">
        <v>3.2</v>
      </c>
      <c r="Q1102" s="2">
        <f t="shared" si="33"/>
        <v>6.78</v>
      </c>
      <c r="R1102" s="15">
        <f>IFERROR(LOOKUP(Q1102,Masterline!$A$2:$A$34,Masterline!$D$2:$D$34)-(Q1102-INT(Q1102))*LOOKUP(Q1102,Masterline!$A$2:$A$34,Masterline!$E$2:$E$34),"")</f>
        <v>6.42936</v>
      </c>
      <c r="S1102" s="181">
        <f>IFERROR((Q1102)*VLOOKUP(C1102,'SIEMB. CAMAGUI'!$B$2:$C2006,2,FALSE)*(N1102-0.002222*7)*((J1102+R1102)/2/100)/1000,"")</f>
        <v>504.3734718</v>
      </c>
      <c r="T1102" s="173">
        <f t="shared" si="34"/>
        <v>41.71836794</v>
      </c>
      <c r="U1102" s="71">
        <f t="shared" si="35"/>
        <v>3753.90406</v>
      </c>
    </row>
    <row r="1103">
      <c r="A1103" s="109">
        <v>46272.0</v>
      </c>
      <c r="B1103" s="2">
        <v>1.0</v>
      </c>
      <c r="C1103" s="18" t="s">
        <v>410</v>
      </c>
      <c r="E1103" s="9">
        <v>2125.0</v>
      </c>
      <c r="F1103" s="2" t="s">
        <v>86</v>
      </c>
      <c r="G1103" s="17">
        <f t="array" ref="G1103">IFERROR(E1103*INDEX(PRECIOS!$B$2:$E2006,MATCH(F1103,PRECIOS!$B$2:$B2006,0),4),"")</f>
        <v>2507.5</v>
      </c>
      <c r="I1103" s="2">
        <f t="shared" si="36"/>
        <v>-24.7</v>
      </c>
      <c r="J1103" s="15" t="str">
        <f>IFERROR(LOOKUP(H1103,Masterline!$A$2:$A$34,Masterline!$D$2:$D$34)-(H1103-INT(H1103))*LOOKUP(H1103,Masterline!$A$2:$A$34,Masterline!$E$2:$E$34),"")</f>
        <v/>
      </c>
      <c r="K1103" s="28" t="str">
        <f t="shared" si="32"/>
        <v/>
      </c>
      <c r="L1103" s="117" t="str">
        <f>iferror(E1103/(VLOOKUP(C1103,'SIEMB. CAMAGUI'!$B$2:$C2006,2,FALSE)*N1103*I1103/1000),"")</f>
        <v/>
      </c>
      <c r="M1103" s="118">
        <f>IFERROR(K1103/VLOOKUP(C1103,'SIEMB. CAMAGUI'!$B$2:$C2006,2,FALSE),"")</f>
        <v>0</v>
      </c>
      <c r="N1103" s="23">
        <v>0.0</v>
      </c>
      <c r="O1103" s="71">
        <f>IFERROR(N1103*VLOOKUP(C1103,'SIEMB. CAMAGUI'!$B$2:$D2006,3,FALSE),"")</f>
        <v>0</v>
      </c>
      <c r="P1103" s="2">
        <v>0.0</v>
      </c>
      <c r="Q1103" s="2">
        <f t="shared" si="33"/>
        <v>0</v>
      </c>
      <c r="R1103" s="15" t="str">
        <f>IFERROR(LOOKUP(Q1103,Masterline!$A$2:$A$34,Masterline!$D$2:$D$34)-(Q1103-INT(Q1103))*LOOKUP(Q1103,Masterline!$A$2:$A$34,Masterline!$E$2:$E$34),"")</f>
        <v/>
      </c>
      <c r="S1103" s="181">
        <f>IFERROR((Q1103)*VLOOKUP(C1103,'SIEMB. CAMAGUI'!$B$2:$C2006,2,FALSE)*(N1103-0.002222*7)*((J1103+R1103)/2/100)/1000,"")</f>
        <v>0</v>
      </c>
      <c r="T1103" s="173">
        <f t="shared" si="34"/>
        <v>0</v>
      </c>
      <c r="U1103" s="71">
        <f t="shared" si="35"/>
        <v>0</v>
      </c>
    </row>
    <row r="1104">
      <c r="A1104" s="109">
        <v>46272.0</v>
      </c>
      <c r="B1104" s="2">
        <v>2.0</v>
      </c>
      <c r="C1104" s="18" t="s">
        <v>412</v>
      </c>
      <c r="E1104" s="9">
        <v>250.0</v>
      </c>
      <c r="F1104" s="2" t="s">
        <v>96</v>
      </c>
      <c r="G1104" s="17">
        <f t="array" ref="G1104">IFERROR(E1104*INDEX(PRECIOS!$B$2:$E2006,MATCH(F1104,PRECIOS!$B$2:$B2006,0),4),"")</f>
        <v>255.9</v>
      </c>
      <c r="I1104" s="2">
        <f t="shared" si="36"/>
        <v>-23.2</v>
      </c>
      <c r="J1104" s="15" t="str">
        <f>IFERROR(LOOKUP(H1104,Masterline!$A$2:$A$34,Masterline!$D$2:$D$34)-(H1104-INT(H1104))*LOOKUP(H1104,Masterline!$A$2:$A$34,Masterline!$E$2:$E$34),"")</f>
        <v/>
      </c>
      <c r="K1104" s="28" t="str">
        <f t="shared" si="32"/>
        <v/>
      </c>
      <c r="L1104" s="117" t="str">
        <f>iferror(E1104/(VLOOKUP(C1104,'SIEMB. CAMAGUI'!$B$2:$C2006,2,FALSE)*N1104*I1104/1000),"")</f>
        <v/>
      </c>
      <c r="M1104" s="118">
        <f>IFERROR(K1104/VLOOKUP(C1104,'SIEMB. CAMAGUI'!$B$2:$C2006,2,FALSE),"")</f>
        <v>0</v>
      </c>
      <c r="N1104" s="23">
        <v>0.0</v>
      </c>
      <c r="O1104" s="71">
        <f>IFERROR(N1104*VLOOKUP(C1104,'SIEMB. CAMAGUI'!$B$2:$D2006,3,FALSE),"")</f>
        <v>0</v>
      </c>
      <c r="P1104" s="2">
        <v>0.0</v>
      </c>
      <c r="Q1104" s="2">
        <f t="shared" si="33"/>
        <v>0</v>
      </c>
      <c r="R1104" s="15" t="str">
        <f>IFERROR(LOOKUP(Q1104,Masterline!$A$2:$A$34,Masterline!$D$2:$D$34)-(Q1104-INT(Q1104))*LOOKUP(Q1104,Masterline!$A$2:$A$34,Masterline!$E$2:$E$34),"")</f>
        <v/>
      </c>
      <c r="S1104" s="181">
        <f>IFERROR((Q1104)*VLOOKUP(C1104,'SIEMB. CAMAGUI'!$B$2:$C2006,2,FALSE)*(N1104-0.002222*7)*((J1104+R1104)/2/100)/1000,"")</f>
        <v>0</v>
      </c>
      <c r="T1104" s="173">
        <f t="shared" si="34"/>
        <v>0</v>
      </c>
      <c r="U1104" s="71">
        <f t="shared" si="35"/>
        <v>0</v>
      </c>
    </row>
    <row r="1105">
      <c r="A1105" s="109">
        <v>46272.0</v>
      </c>
      <c r="B1105" s="2">
        <v>3.0</v>
      </c>
      <c r="C1105" s="18" t="s">
        <v>413</v>
      </c>
      <c r="E1105" s="9">
        <v>1800.0</v>
      </c>
      <c r="F1105" s="2" t="s">
        <v>86</v>
      </c>
      <c r="G1105" s="17">
        <f t="array" ref="G1105">IFERROR(E1105*INDEX(PRECIOS!$B$2:$E2006,MATCH(F1105,PRECIOS!$B$2:$B2006,0),4),"")</f>
        <v>2124</v>
      </c>
      <c r="I1105" s="2">
        <f t="shared" si="36"/>
        <v>-26.31</v>
      </c>
      <c r="J1105" s="15" t="str">
        <f>IFERROR(LOOKUP(H1105,Masterline!$A$2:$A$34,Masterline!$D$2:$D$34)-(H1105-INT(H1105))*LOOKUP(H1105,Masterline!$A$2:$A$34,Masterline!$E$2:$E$34),"")</f>
        <v/>
      </c>
      <c r="K1105" s="28" t="str">
        <f t="shared" si="32"/>
        <v/>
      </c>
      <c r="L1105" s="117" t="str">
        <f>iferror(E1105/(VLOOKUP(C1105,'SIEMB. CAMAGUI'!$B$2:$C2006,2,FALSE)*N1105*I1105/1000),"")</f>
        <v/>
      </c>
      <c r="M1105" s="118">
        <f>IFERROR(K1105/VLOOKUP(C1105,'SIEMB. CAMAGUI'!$B$2:$C2006,2,FALSE),"")</f>
        <v>0</v>
      </c>
      <c r="N1105" s="23">
        <v>0.0</v>
      </c>
      <c r="O1105" s="71">
        <f>IFERROR(N1105*VLOOKUP(C1105,'SIEMB. CAMAGUI'!$B$2:$D2006,3,FALSE),"")</f>
        <v>0</v>
      </c>
      <c r="P1105" s="2">
        <v>0.0</v>
      </c>
      <c r="Q1105" s="2">
        <f t="shared" si="33"/>
        <v>0</v>
      </c>
      <c r="R1105" s="15" t="str">
        <f>IFERROR(LOOKUP(Q1105,Masterline!$A$2:$A$34,Masterline!$D$2:$D$34)-(Q1105-INT(Q1105))*LOOKUP(Q1105,Masterline!$A$2:$A$34,Masterline!$E$2:$E$34),"")</f>
        <v/>
      </c>
      <c r="S1105" s="181">
        <f>IFERROR((Q1105)*VLOOKUP(C1105,'SIEMB. CAMAGUI'!$B$2:$C2006,2,FALSE)*(N1105-0.002222*7)*((J1105+R1105)/2/100)/1000,"")</f>
        <v>0</v>
      </c>
      <c r="T1105" s="173">
        <f t="shared" si="34"/>
        <v>0</v>
      </c>
      <c r="U1105" s="71">
        <f t="shared" si="35"/>
        <v>0</v>
      </c>
    </row>
    <row r="1106">
      <c r="A1106" s="109">
        <v>46272.0</v>
      </c>
      <c r="B1106" s="2">
        <v>4.0</v>
      </c>
      <c r="C1106" s="18" t="s">
        <v>414</v>
      </c>
      <c r="D1106" s="9">
        <v>350.0</v>
      </c>
      <c r="E1106" s="9">
        <v>2200.0</v>
      </c>
      <c r="F1106" s="2" t="s">
        <v>147</v>
      </c>
      <c r="G1106" s="17">
        <f t="array" ref="G1106">IFERROR(E1106*INDEX(PRECIOS!$B$2:$E2006,MATCH(F1106,PRECIOS!$B$2:$B2006,0),4),"")</f>
        <v>2712.16</v>
      </c>
      <c r="H1106" s="9">
        <v>6.94</v>
      </c>
      <c r="I1106" s="2">
        <f t="shared" si="36"/>
        <v>3.51</v>
      </c>
      <c r="J1106" s="15">
        <f>IFERROR(LOOKUP(H1106,Masterline!$A$2:$A$34,Masterline!$D$2:$D$34)-(H1106-INT(H1106))*LOOKUP(H1106,Masterline!$A$2:$A$34,Masterline!$E$2:$E$34),"")</f>
        <v>6.33528</v>
      </c>
      <c r="K1106" s="28">
        <f t="shared" si="32"/>
        <v>796054.4231</v>
      </c>
      <c r="L1106" s="117">
        <f>iferror(E1106/(VLOOKUP(C1106,'SIEMB. CAMAGUI'!$B$2:$C2006,2,FALSE)*N1106*I1106/1000),"")</f>
        <v>0.8871629537</v>
      </c>
      <c r="M1106" s="118">
        <f>IFERROR(K1106/VLOOKUP(C1106,'SIEMB. CAMAGUI'!$B$2:$C2006,2,FALSE),"")</f>
        <v>1.014082068</v>
      </c>
      <c r="N1106" s="23">
        <v>0.9</v>
      </c>
      <c r="O1106" s="71">
        <f>IFERROR(N1106*VLOOKUP(C1106,'SIEMB. CAMAGUI'!$B$2:$D2006,3,FALSE),"")</f>
        <v>147187.5</v>
      </c>
      <c r="P1106" s="2">
        <v>3.5</v>
      </c>
      <c r="Q1106" s="2">
        <f t="shared" si="33"/>
        <v>10.44</v>
      </c>
      <c r="R1106" s="15">
        <f>IFERROR(LOOKUP(Q1106,Masterline!$A$2:$A$34,Masterline!$D$2:$D$34)-(Q1106-INT(Q1106))*LOOKUP(Q1106,Masterline!$A$2:$A$34,Masterline!$E$2:$E$34),"")</f>
        <v>4.74096</v>
      </c>
      <c r="S1106" s="181">
        <f>IFERROR((Q1106)*VLOOKUP(C1106,'SIEMB. CAMAGUI'!$B$2:$C2006,2,FALSE)*(N1106-0.002222*7)*((J1106+R1106)/2/100)/1000,"")</f>
        <v>401.424467</v>
      </c>
      <c r="T1106" s="173">
        <f t="shared" si="34"/>
        <v>12.85611674</v>
      </c>
      <c r="U1106" s="71">
        <f t="shared" si="35"/>
        <v>5524.617696</v>
      </c>
    </row>
    <row r="1107">
      <c r="A1107" s="109">
        <v>46272.0</v>
      </c>
      <c r="B1107" s="2">
        <v>5.0</v>
      </c>
      <c r="C1107" s="18" t="s">
        <v>416</v>
      </c>
      <c r="D1107" s="9">
        <v>325.0</v>
      </c>
      <c r="E1107" s="9">
        <v>2025.0</v>
      </c>
      <c r="F1107" s="2" t="s">
        <v>147</v>
      </c>
      <c r="G1107" s="17">
        <f t="array" ref="G1107">IFERROR(E1107*INDEX(PRECIOS!$B$2:$E2006,MATCH(F1107,PRECIOS!$B$2:$B2006,0),4),"")</f>
        <v>2496.42</v>
      </c>
      <c r="H1107" s="9">
        <v>6.52</v>
      </c>
      <c r="I1107" s="2">
        <f t="shared" si="36"/>
        <v>2.71</v>
      </c>
      <c r="J1107" s="15">
        <f>IFERROR(LOOKUP(H1107,Masterline!$A$2:$A$34,Masterline!$D$2:$D$34)-(H1107-INT(H1107))*LOOKUP(H1107,Masterline!$A$2:$A$34,Masterline!$E$2:$E$34),"")</f>
        <v>6.58224</v>
      </c>
      <c r="K1107" s="28">
        <f t="shared" si="32"/>
        <v>757289.7033</v>
      </c>
      <c r="L1107" s="117">
        <f>iferror(E1107/(VLOOKUP(C1107,'SIEMB. CAMAGUI'!$B$2:$C2006,2,FALSE)*N1107*I1107/1000),"")</f>
        <v>1.203272902</v>
      </c>
      <c r="M1107" s="118">
        <f>IFERROR(K1107/VLOOKUP(C1107,'SIEMB. CAMAGUI'!$B$2:$C2006,2,FALSE),"")</f>
        <v>1.097521309</v>
      </c>
      <c r="N1107" s="23">
        <v>0.9</v>
      </c>
      <c r="O1107" s="71">
        <f>IFERROR(N1107*VLOOKUP(C1107,'SIEMB. CAMAGUI'!$B$2:$D2006,3,FALSE),"")</f>
        <v>147857.1429</v>
      </c>
      <c r="P1107" s="2">
        <v>3.9</v>
      </c>
      <c r="Q1107" s="2">
        <f t="shared" si="33"/>
        <v>10.42</v>
      </c>
      <c r="R1107" s="15">
        <f>IFERROR(LOOKUP(Q1107,Masterline!$A$2:$A$34,Masterline!$D$2:$D$34)-(Q1107-INT(Q1107))*LOOKUP(Q1107,Masterline!$A$2:$A$34,Masterline!$E$2:$E$34),"")</f>
        <v>4.74528</v>
      </c>
      <c r="S1107" s="181">
        <f>IFERROR((Q1107)*VLOOKUP(C1107,'SIEMB. CAMAGUI'!$B$2:$C2006,2,FALSE)*(N1107-0.002222*7)*((J1107+R1107)/2/100)/1000,"")</f>
        <v>360.1579236</v>
      </c>
      <c r="T1107" s="173">
        <f t="shared" si="34"/>
        <v>8.789480893</v>
      </c>
      <c r="U1107" s="71">
        <f t="shared" si="35"/>
        <v>4937.528866</v>
      </c>
    </row>
    <row r="1108">
      <c r="A1108" s="109">
        <v>46272.0</v>
      </c>
      <c r="B1108" s="2">
        <v>6.0</v>
      </c>
      <c r="C1108" s="18" t="s">
        <v>417</v>
      </c>
      <c r="D1108" s="9">
        <v>550.0</v>
      </c>
      <c r="E1108" s="9">
        <v>3325.0</v>
      </c>
      <c r="F1108" s="2" t="s">
        <v>147</v>
      </c>
      <c r="G1108" s="17">
        <f t="array" ref="G1108">IFERROR(E1108*INDEX(PRECIOS!$B$2:$E2006,MATCH(F1108,PRECIOS!$B$2:$B2006,0),4),"")</f>
        <v>4099.06</v>
      </c>
      <c r="H1108" s="9">
        <v>7.08</v>
      </c>
      <c r="I1108" s="2">
        <f t="shared" si="36"/>
        <v>3.5</v>
      </c>
      <c r="J1108" s="15">
        <f>IFERROR(LOOKUP(H1108,Masterline!$A$2:$A$34,Masterline!$D$2:$D$34)-(H1108-INT(H1108))*LOOKUP(H1108,Masterline!$A$2:$A$34,Masterline!$E$2:$E$34),"")</f>
        <v>6.29808</v>
      </c>
      <c r="K1108" s="28">
        <f t="shared" si="32"/>
        <v>1233449.175</v>
      </c>
      <c r="L1108" s="117">
        <f>iferror(E1108/(VLOOKUP(C1108,'SIEMB. CAMAGUI'!$B$2:$C2006,2,FALSE)*N1108*I1108/1000),"")</f>
        <v>0.8678176669</v>
      </c>
      <c r="M1108" s="118">
        <f>IFERROR(K1108/VLOOKUP(C1108,'SIEMB. CAMAGUI'!$B$2:$C2006,2,FALSE),"")</f>
        <v>1.002804208</v>
      </c>
      <c r="N1108" s="23">
        <v>0.89</v>
      </c>
      <c r="O1108" s="71">
        <f>IFERROR(N1108*VLOOKUP(C1108,'SIEMB. CAMAGUI'!$B$2:$D2006,3,FALSE),"")</f>
        <v>125108.5714</v>
      </c>
      <c r="P1108" s="2">
        <v>3.5</v>
      </c>
      <c r="Q1108" s="2">
        <f t="shared" si="33"/>
        <v>10.58</v>
      </c>
      <c r="R1108" s="15">
        <f>IFERROR(LOOKUP(Q1108,Masterline!$A$2:$A$34,Masterline!$D$2:$D$34)-(Q1108-INT(Q1108))*LOOKUP(Q1108,Masterline!$A$2:$A$34,Masterline!$E$2:$E$34),"")</f>
        <v>4.71072</v>
      </c>
      <c r="S1108" s="181">
        <f>IFERROR((Q1108)*VLOOKUP(C1108,'SIEMB. CAMAGUI'!$B$2:$C2006,2,FALSE)*(N1108-0.002222*7)*((J1108+R1108)/2/100)/1000,"")</f>
        <v>626.3740554</v>
      </c>
      <c r="T1108" s="173">
        <f t="shared" si="34"/>
        <v>19.09351385</v>
      </c>
      <c r="U1108" s="71">
        <f t="shared" si="35"/>
        <v>8732.820161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0"/>
    <col customWidth="1" min="4" max="4" width="14.75"/>
    <col customWidth="1" min="5" max="5" width="14.63"/>
    <col customWidth="1" min="6" max="6" width="14.5"/>
  </cols>
  <sheetData>
    <row r="1">
      <c r="A1" s="4" t="s">
        <v>242</v>
      </c>
      <c r="B1" s="2" t="s">
        <v>243</v>
      </c>
    </row>
    <row r="2">
      <c r="A2" s="124" t="s">
        <v>210</v>
      </c>
      <c r="B2" s="4" t="s">
        <v>245</v>
      </c>
      <c r="C2" s="4" t="s">
        <v>227</v>
      </c>
      <c r="D2" s="4" t="s">
        <v>246</v>
      </c>
      <c r="E2" s="4" t="s">
        <v>247</v>
      </c>
      <c r="F2" s="4" t="s">
        <v>248</v>
      </c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>
      <c r="A3" s="126">
        <f>IFERROR(__xludf.DUMMYFUNCTION("FILTER('CAMAGUI DATA UNIFICADA'!$A$2:$A1000,'CAMAGUI DATA UNIFICADA'!$C$2:$C1000=$B$1)"),45348.0)</f>
        <v>45348</v>
      </c>
      <c r="B3" s="127">
        <f>IFERROR(__xludf.DUMMYFUNCTION("FILTER('CAMAGUI DATA UNIFICADA'!$U$2:$U1000,'CAMAGUI DATA UNIFICADA'!$C$2:$C1000=$B$1)"),551.9641090857708)</f>
        <v>551.9641091</v>
      </c>
      <c r="C3" s="128">
        <f>IFERROR(__xludf.DUMMYFUNCTION("FILTER('CAMAGUI DATA UNIFICADA'!$K$2:$K1000,'CAMAGUI DATA UNIFICADA'!$C$2:$C1000=$B$1)"),431221.9602232584)</f>
        <v>431221.9602</v>
      </c>
      <c r="D3" s="129">
        <f>IFERROR(__xludf.DUMMYFUNCTION("FILTER('CAMAGUI DATA UNIFICADA'!$H$2:$H1000,'CAMAGUI DATA UNIFICADA'!$C$2:$C1000=$B$1)"),1.28)</f>
        <v>1.28</v>
      </c>
      <c r="E3" s="130">
        <f>IFERROR(__xludf.DUMMYFUNCTION("FILTER('CAMAGUI DATA UNIFICADA'!$G$2:$G1000,'CAMAGUI DATA UNIFICADA'!$C$2:$C1000=$B$1)"),100.80000000000001)</f>
        <v>100.8</v>
      </c>
      <c r="F3" s="131">
        <f>E3</f>
        <v>100.8</v>
      </c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>
      <c r="A4" s="22">
        <f>IFERROR(__xludf.DUMMYFUNCTION("""COMPUTED_VALUE"""),45355.0)</f>
        <v>45355</v>
      </c>
      <c r="B4" s="115">
        <f>IFERROR(__xludf.DUMMYFUNCTION("""COMPUTED_VALUE"""),2833.6593390934886)</f>
        <v>2833.659339</v>
      </c>
      <c r="C4" s="50">
        <f>IFERROR(__xludf.DUMMYFUNCTION("""COMPUTED_VALUE"""),850948.7504785251)</f>
        <v>850948.7505</v>
      </c>
      <c r="D4" s="14">
        <f>IFERROR(__xludf.DUMMYFUNCTION("""COMPUTED_VALUE"""),3.33)</f>
        <v>3.33</v>
      </c>
      <c r="E4" s="41">
        <f>IFERROR(__xludf.DUMMYFUNCTION("""COMPUTED_VALUE"""),1848.0000000000002)</f>
        <v>1848</v>
      </c>
      <c r="F4" s="41">
        <f t="shared" ref="F4:F23" si="1">F3+E4</f>
        <v>1948.8</v>
      </c>
    </row>
    <row r="5">
      <c r="A5" s="22">
        <f>IFERROR(__xludf.DUMMYFUNCTION("""COMPUTED_VALUE"""),45362.0)</f>
        <v>45362</v>
      </c>
      <c r="B5" s="115">
        <f>IFERROR(__xludf.DUMMYFUNCTION("""COMPUTED_VALUE"""),6173.1166382329175)</f>
        <v>6173.116638</v>
      </c>
      <c r="C5" s="50">
        <f>IFERROR(__xludf.DUMMYFUNCTION("""COMPUTED_VALUE"""),972144.3524776249)</f>
        <v>972144.3525</v>
      </c>
      <c r="D5" s="14">
        <f>IFERROR(__xludf.DUMMYFUNCTION("""COMPUTED_VALUE"""),6.35)</f>
        <v>6.35</v>
      </c>
      <c r="E5" s="41">
        <f>IFERROR(__xludf.DUMMYFUNCTION("""COMPUTED_VALUE"""),2450.0)</f>
        <v>2450</v>
      </c>
      <c r="F5" s="41">
        <f t="shared" si="1"/>
        <v>4398.8</v>
      </c>
    </row>
    <row r="6">
      <c r="A6" s="22">
        <f>IFERROR(__xludf.DUMMYFUNCTION("""COMPUTED_VALUE"""),45369.0)</f>
        <v>45369</v>
      </c>
      <c r="B6" s="115">
        <f>IFERROR(__xludf.DUMMYFUNCTION("""COMPUTED_VALUE"""),9822.167080231597)</f>
        <v>9822.16708</v>
      </c>
      <c r="C6" s="50">
        <f>IFERROR(__xludf.DUMMYFUNCTION("""COMPUTED_VALUE"""),982216.7080231595)</f>
        <v>982216.708</v>
      </c>
      <c r="D6" s="14">
        <f>IFERROR(__xludf.DUMMYFUNCTION("""COMPUTED_VALUE"""),10.0)</f>
        <v>10</v>
      </c>
      <c r="E6" s="41">
        <f>IFERROR(__xludf.DUMMYFUNCTION("""COMPUTED_VALUE"""),3061.52)</f>
        <v>3061.52</v>
      </c>
      <c r="F6" s="41">
        <f t="shared" si="1"/>
        <v>7460.32</v>
      </c>
    </row>
    <row r="7">
      <c r="A7" s="22">
        <f>IFERROR(__xludf.DUMMYFUNCTION("""COMPUTED_VALUE"""),45376.0)</f>
        <v>45376</v>
      </c>
      <c r="B7" s="115">
        <f>IFERROR(__xludf.DUMMYFUNCTION("""COMPUTED_VALUE"""),13091.497667333142)</f>
        <v>13091.49767</v>
      </c>
      <c r="C7" s="50">
        <f>IFERROR(__xludf.DUMMYFUNCTION("""COMPUTED_VALUE"""),984323.1328821911)</f>
        <v>984323.1329</v>
      </c>
      <c r="D7" s="14">
        <f>IFERROR(__xludf.DUMMYFUNCTION("""COMPUTED_VALUE"""),13.3)</f>
        <v>13.3</v>
      </c>
      <c r="E7" s="41">
        <f>IFERROR(__xludf.DUMMYFUNCTION("""COMPUTED_VALUE"""),3650.5)</f>
        <v>3650.5</v>
      </c>
      <c r="F7" s="41">
        <f t="shared" si="1"/>
        <v>11110.82</v>
      </c>
    </row>
    <row r="8">
      <c r="A8" s="22">
        <f>IFERROR(__xludf.DUMMYFUNCTION("""COMPUTED_VALUE"""),45383.0)</f>
        <v>45383</v>
      </c>
      <c r="B8" s="115">
        <f>IFERROR(__xludf.DUMMYFUNCTION("""COMPUTED_VALUE"""),14945.934705760033)</f>
        <v>14945.93471</v>
      </c>
      <c r="C8" s="50">
        <f>IFERROR(__xludf.DUMMYFUNCTION("""COMPUTED_VALUE"""),955622.4236419458)</f>
        <v>955622.4236</v>
      </c>
      <c r="D8" s="14">
        <f>IFERROR(__xludf.DUMMYFUNCTION("""COMPUTED_VALUE"""),15.64)</f>
        <v>15.64</v>
      </c>
      <c r="E8" s="41">
        <f>IFERROR(__xludf.DUMMYFUNCTION("""COMPUTED_VALUE"""),3944.5)</f>
        <v>3944.5</v>
      </c>
      <c r="F8" s="41">
        <f t="shared" si="1"/>
        <v>15055.32</v>
      </c>
    </row>
    <row r="9">
      <c r="A9" s="22">
        <f>IFERROR(__xludf.DUMMYFUNCTION("""COMPUTED_VALUE"""),45390.0)</f>
        <v>45390</v>
      </c>
      <c r="B9" s="115">
        <f>IFERROR(__xludf.DUMMYFUNCTION("""COMPUTED_VALUE"""),17330.421822467157)</f>
        <v>17330.42182</v>
      </c>
      <c r="C9" s="50">
        <f>IFERROR(__xludf.DUMMYFUNCTION("""COMPUTED_VALUE"""),931242.4407558923)</f>
        <v>931242.4408</v>
      </c>
      <c r="D9" s="14">
        <f>IFERROR(__xludf.DUMMYFUNCTION("""COMPUTED_VALUE"""),18.61)</f>
        <v>18.61</v>
      </c>
      <c r="E9" s="41">
        <f>IFERROR(__xludf.DUMMYFUNCTION("""COMPUTED_VALUE"""),4116.0)</f>
        <v>4116</v>
      </c>
      <c r="F9" s="41">
        <f t="shared" si="1"/>
        <v>19171.32</v>
      </c>
    </row>
    <row r="10">
      <c r="F10" s="41">
        <f t="shared" si="1"/>
        <v>19171.32</v>
      </c>
    </row>
    <row r="11">
      <c r="F11" s="41">
        <f t="shared" si="1"/>
        <v>19171.32</v>
      </c>
    </row>
    <row r="12">
      <c r="F12" s="41">
        <f t="shared" si="1"/>
        <v>19171.32</v>
      </c>
    </row>
    <row r="13">
      <c r="F13" s="41">
        <f t="shared" si="1"/>
        <v>19171.32</v>
      </c>
    </row>
    <row r="14">
      <c r="F14" s="41">
        <f t="shared" si="1"/>
        <v>19171.32</v>
      </c>
    </row>
    <row r="15">
      <c r="F15" s="41">
        <f t="shared" si="1"/>
        <v>19171.32</v>
      </c>
    </row>
    <row r="16">
      <c r="F16" s="41">
        <f t="shared" si="1"/>
        <v>19171.32</v>
      </c>
    </row>
    <row r="17">
      <c r="F17" s="41">
        <f t="shared" si="1"/>
        <v>19171.32</v>
      </c>
    </row>
    <row r="18">
      <c r="F18" s="41">
        <f t="shared" si="1"/>
        <v>19171.32</v>
      </c>
    </row>
    <row r="19">
      <c r="F19" s="41">
        <f t="shared" si="1"/>
        <v>19171.32</v>
      </c>
    </row>
    <row r="20">
      <c r="F20" s="41">
        <f t="shared" si="1"/>
        <v>19171.32</v>
      </c>
    </row>
    <row r="21">
      <c r="F21" s="41">
        <f t="shared" si="1"/>
        <v>19171.32</v>
      </c>
    </row>
    <row r="22">
      <c r="F22" s="41">
        <f t="shared" si="1"/>
        <v>19171.32</v>
      </c>
    </row>
    <row r="23">
      <c r="F23" s="41">
        <f t="shared" si="1"/>
        <v>19171.32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2.0"/>
    <col customWidth="1" min="9" max="9" width="13.63"/>
  </cols>
  <sheetData>
    <row r="1">
      <c r="A1" s="25" t="s">
        <v>1</v>
      </c>
      <c r="B1" s="25" t="s">
        <v>226</v>
      </c>
      <c r="C1" s="25" t="s">
        <v>227</v>
      </c>
      <c r="D1" s="120" t="s">
        <v>228</v>
      </c>
      <c r="E1" s="25" t="s">
        <v>229</v>
      </c>
      <c r="F1" s="25" t="s">
        <v>230</v>
      </c>
      <c r="G1" s="25" t="s">
        <v>231</v>
      </c>
      <c r="H1" s="25" t="s">
        <v>232</v>
      </c>
      <c r="I1" s="120" t="s">
        <v>233</v>
      </c>
    </row>
    <row r="2">
      <c r="A2" s="2">
        <v>4.0</v>
      </c>
      <c r="B2" s="2" t="s">
        <v>234</v>
      </c>
      <c r="C2" s="121">
        <v>2000000.0</v>
      </c>
      <c r="D2" s="28">
        <f>$C2/VLOOKUP($A2,PISCINAS!$B$2:$C$8,2,FALSE)</f>
        <v>416666.6667</v>
      </c>
      <c r="E2" s="114">
        <v>44944.0</v>
      </c>
      <c r="F2" s="114"/>
      <c r="G2" s="2" t="s">
        <v>235</v>
      </c>
      <c r="H2" s="122">
        <f>IFERROR(C2/ VLOOKUP(G2,'PRECRIA CAMAGUI'!$B$2:$J1019,3,FALSE)*VLOOKUP(G2,'PRECRIA CAMAGUI'!$B$2:$J1019,8,FALSE),"")</f>
        <v>869.5468823</v>
      </c>
      <c r="I2" s="123">
        <f>IFERROR(C2/ VLOOKUP(G2,'PRECRIA CAMAGUI'!$B$2:$J1019,3,FALSE)*VLOOKUP(G2,'PRECRIA CAMAGUI'!$B$2:$J1019,9,FALSE),"")</f>
        <v>1439.033135</v>
      </c>
    </row>
    <row r="3">
      <c r="A3" s="2">
        <v>5.0</v>
      </c>
      <c r="B3" s="2" t="s">
        <v>236</v>
      </c>
      <c r="C3" s="121">
        <v>1367271.0</v>
      </c>
      <c r="D3" s="28">
        <f>$C3/VLOOKUP($A3,PISCINAS!$B$2:$C$8,2,FALSE)</f>
        <v>325540.7143</v>
      </c>
      <c r="E3" s="114">
        <v>44946.0</v>
      </c>
      <c r="F3" s="114"/>
      <c r="G3" s="2" t="s">
        <v>235</v>
      </c>
      <c r="H3" s="122">
        <f>IFERROR(C3/ VLOOKUP(G3,'PRECRIA CAMAGUI'!$B$2:$J1019,3,FALSE)*VLOOKUP(G3,'PRECRIA CAMAGUI'!$B$2:$J1019,8,FALSE),"")</f>
        <v>594.4531177</v>
      </c>
      <c r="I3" s="123">
        <f>IFERROR(C3/ VLOOKUP(G3,'PRECRIA CAMAGUI'!$B$2:$J1019,3,FALSE)*VLOOKUP(G3,'PRECRIA CAMAGUI'!$B$2:$J1019,9,FALSE),"")</f>
        <v>983.7741369</v>
      </c>
    </row>
    <row r="4">
      <c r="A4" s="2">
        <v>8.0</v>
      </c>
      <c r="B4" s="2" t="s">
        <v>237</v>
      </c>
      <c r="C4" s="121">
        <v>40000.0</v>
      </c>
      <c r="D4" s="28">
        <f>$C4/VLOOKUP($A4,PISCINAS!$B$2:$C$8,2,FALSE)</f>
        <v>100000</v>
      </c>
      <c r="E4" s="114">
        <v>44949.0</v>
      </c>
      <c r="F4" s="114"/>
      <c r="G4" s="2"/>
      <c r="H4" s="122" t="str">
        <f>IFERROR(C4/ VLOOKUP(G4,'PRECRIA CAMAGUI'!$B$2:$J1019,3,FALSE)*VLOOKUP(G4,'PRECRIA CAMAGUI'!$B$2:$J1019,8,FALSE),"")</f>
        <v/>
      </c>
      <c r="I4" s="123" t="str">
        <f>IFERROR(C4/ VLOOKUP(G4,'PRECRIA CAMAGUI'!$B$2:$J1019,3,FALSE)*VLOOKUP(G4,'PRECRIA CAMAGUI'!$B$2:$J1019,9,FALSE),"")</f>
        <v/>
      </c>
    </row>
    <row r="5">
      <c r="A5" s="2">
        <v>1.0</v>
      </c>
      <c r="B5" s="2" t="s">
        <v>225</v>
      </c>
      <c r="C5" s="121">
        <v>1000000.0</v>
      </c>
      <c r="D5" s="28">
        <f>$C5/VLOOKUP($A5,PISCINAS!$B$2:$C$8,2,FALSE)</f>
        <v>122100.1221</v>
      </c>
      <c r="E5" s="114">
        <v>44967.0</v>
      </c>
      <c r="F5" s="114"/>
      <c r="G5" s="2" t="s">
        <v>238</v>
      </c>
      <c r="H5" s="122">
        <f>IFERROR(C5/ VLOOKUP(G5,'PRECRIA CAMAGUI'!$B$2:$J1019,3,FALSE)*VLOOKUP(G5,'PRECRIA CAMAGUI'!$B$2:$J1019,8,FALSE),"")</f>
        <v>279.4594595</v>
      </c>
      <c r="I5" s="123">
        <f>IFERROR(C5/ VLOOKUP(G5,'PRECRIA CAMAGUI'!$B$2:$J1019,3,FALSE)*VLOOKUP(G5,'PRECRIA CAMAGUI'!$B$2:$J1019,9,FALSE),"")</f>
        <v>462.483887</v>
      </c>
    </row>
    <row r="6">
      <c r="A6" s="2">
        <v>3.0</v>
      </c>
      <c r="B6" s="2" t="s">
        <v>239</v>
      </c>
      <c r="C6" s="121">
        <v>850000.0</v>
      </c>
      <c r="D6" s="28">
        <f>$C6/VLOOKUP($A6,PISCINAS!$B$2:$C$8,2,FALSE)</f>
        <v>121428.5714</v>
      </c>
      <c r="E6" s="114">
        <v>44968.0</v>
      </c>
      <c r="F6" s="114"/>
      <c r="G6" s="2" t="s">
        <v>238</v>
      </c>
      <c r="H6" s="122">
        <f>IFERROR(C6/ VLOOKUP(G6,'PRECRIA CAMAGUI'!$B$2:$J1019,3,FALSE)*VLOOKUP(G6,'PRECRIA CAMAGUI'!$B$2:$J1019,8,FALSE),"")</f>
        <v>237.5405405</v>
      </c>
      <c r="I6" s="123">
        <f>IFERROR(C6/ VLOOKUP(G6,'PRECRIA CAMAGUI'!$B$2:$J1019,3,FALSE)*VLOOKUP(G6,'PRECRIA CAMAGUI'!$B$2:$J1019,9,FALSE),"")</f>
        <v>393.111304</v>
      </c>
    </row>
    <row r="7">
      <c r="A7" s="2">
        <v>2.0</v>
      </c>
      <c r="B7" s="2" t="s">
        <v>240</v>
      </c>
      <c r="C7" s="121">
        <v>800000.0</v>
      </c>
      <c r="D7" s="28">
        <f>$C7/VLOOKUP($A7,PISCINAS!$B$2:$C$8,2,FALSE)</f>
        <v>133333.3333</v>
      </c>
      <c r="E7" s="114">
        <v>44971.0</v>
      </c>
      <c r="F7" s="114"/>
      <c r="G7" s="2"/>
      <c r="H7" s="122" t="str">
        <f>IFERROR(C7/ VLOOKUP(G7,'PRECRIA CAMAGUI'!$B$2:$J1019,3,FALSE)*VLOOKUP(G7,'PRECRIA CAMAGUI'!$B$2:$J1019,8,FALSE),"")</f>
        <v/>
      </c>
      <c r="I7" s="123" t="str">
        <f>IFERROR(C7/ VLOOKUP(G7,'PRECRIA CAMAGUI'!$B$2:$J1019,3,FALSE)*VLOOKUP(G7,'PRECRIA CAMAGUI'!$B$2:$J1019,9,FALSE),"")</f>
        <v/>
      </c>
    </row>
    <row r="8">
      <c r="A8" s="2">
        <v>6.0</v>
      </c>
      <c r="B8" s="2" t="s">
        <v>241</v>
      </c>
      <c r="C8" s="121">
        <v>1200000.0</v>
      </c>
      <c r="D8" s="28">
        <f>$C8/VLOOKUP($A8,PISCINAS!$B$2:$C$8,2,FALSE)</f>
        <v>137142.8571</v>
      </c>
      <c r="E8" s="114">
        <v>44981.0</v>
      </c>
      <c r="F8" s="114"/>
      <c r="G8" s="15"/>
      <c r="H8" s="122" t="str">
        <f>IFERROR(C8/ VLOOKUP(G8,'PRECRIA CAMAGUI'!$B$2:$J1019,3,FALSE)*VLOOKUP(G8,'PRECRIA CAMAGUI'!$B$2:$J1019,8,FALSE),"")</f>
        <v/>
      </c>
      <c r="I8" s="123" t="str">
        <f>IFERROR(C8/ VLOOKUP(G8,'PRECRIA CAMAGUI'!$B$2:$J1019,3,FALSE)*VLOOKUP(G8,'PRECRIA CAMAGUI'!$B$2:$J1019,9,FALSE),"")</f>
        <v/>
      </c>
    </row>
    <row r="9">
      <c r="A9" s="2">
        <v>4.0</v>
      </c>
      <c r="B9" s="2" t="s">
        <v>244</v>
      </c>
      <c r="C9" s="121">
        <v>675015.3101</v>
      </c>
      <c r="D9" s="28">
        <f>$C9/VLOOKUP($A9,PISCINAS!$B$2:$C$8,2,FALSE)</f>
        <v>140628.1896</v>
      </c>
      <c r="E9" s="114">
        <v>45048.0</v>
      </c>
      <c r="F9" s="114"/>
      <c r="G9" s="2" t="s">
        <v>249</v>
      </c>
      <c r="H9" s="122">
        <f>IFERROR(C9/ VLOOKUP(G9,'PRECRIA CAMAGUI'!$B$2:$J1019,3,FALSE)*VLOOKUP(G9,'PRECRIA CAMAGUI'!$B$2:$J1019,8,FALSE),"")</f>
        <v>395.4748393</v>
      </c>
      <c r="I9" s="123">
        <f>IFERROR(C9/ VLOOKUP(G9,'PRECRIA CAMAGUI'!$B$2:$J1019,3,FALSE)*VLOOKUP(G9,'PRECRIA CAMAGUI'!$B$2:$J1019,9,FALSE),"")</f>
        <v>654.4804074</v>
      </c>
    </row>
    <row r="10">
      <c r="A10" s="2">
        <v>5.0</v>
      </c>
      <c r="B10" s="2" t="s">
        <v>250</v>
      </c>
      <c r="C10" s="121">
        <v>660172.4228</v>
      </c>
      <c r="D10" s="28">
        <f>$C10/VLOOKUP($A10,PISCINAS!$B$2:$C$8,2,FALSE)</f>
        <v>157183.9102</v>
      </c>
      <c r="E10" s="114">
        <v>45048.0</v>
      </c>
      <c r="F10" s="114"/>
      <c r="G10" s="2" t="s">
        <v>249</v>
      </c>
      <c r="H10" s="122">
        <f>IFERROR(C10/ VLOOKUP(G10,'PRECRIA CAMAGUI'!$B$2:$J1019,3,FALSE)*VLOOKUP(G10,'PRECRIA CAMAGUI'!$B$2:$J1019,8,FALSE),"")</f>
        <v>386.7787573</v>
      </c>
      <c r="I10" s="123">
        <f>IFERROR(C10/ VLOOKUP(G10,'PRECRIA CAMAGUI'!$B$2:$J1019,3,FALSE)*VLOOKUP(G10,'PRECRIA CAMAGUI'!$B$2:$J1019,9,FALSE),"")</f>
        <v>640.0890614</v>
      </c>
    </row>
    <row r="11">
      <c r="A11" s="2">
        <v>6.0</v>
      </c>
      <c r="B11" s="2" t="s">
        <v>251</v>
      </c>
      <c r="C11" s="121">
        <v>1168757.807</v>
      </c>
      <c r="D11" s="28">
        <f>$C11/VLOOKUP($A11,PISCINAS!$B$2:$C$8,2,FALSE)</f>
        <v>133572.3208</v>
      </c>
      <c r="E11" s="114">
        <v>45048.0</v>
      </c>
      <c r="F11" s="114"/>
      <c r="G11" s="2" t="s">
        <v>249</v>
      </c>
      <c r="H11" s="122">
        <f>IFERROR(C11/ VLOOKUP(G11,'PRECRIA CAMAGUI'!$B$2:$J1019,3,FALSE)*VLOOKUP(G11,'PRECRIA CAMAGUI'!$B$2:$J1019,8,FALSE),"")</f>
        <v>684.7464034</v>
      </c>
      <c r="I11" s="123">
        <f>IFERROR(C11/ VLOOKUP(G11,'PRECRIA CAMAGUI'!$B$2:$J1019,3,FALSE)*VLOOKUP(G11,'PRECRIA CAMAGUI'!$B$2:$J1019,9,FALSE),"")</f>
        <v>1133.202572</v>
      </c>
    </row>
    <row r="12">
      <c r="A12" s="2">
        <v>1.0</v>
      </c>
      <c r="B12" s="2" t="s">
        <v>252</v>
      </c>
      <c r="C12" s="121">
        <v>1200000.0</v>
      </c>
      <c r="D12" s="28">
        <f>$C12/VLOOKUP($A12,PISCINAS!$B$2:$C$8,2,FALSE)</f>
        <v>146520.1465</v>
      </c>
      <c r="E12" s="114">
        <v>45082.0</v>
      </c>
      <c r="F12" s="114"/>
      <c r="G12" s="2" t="s">
        <v>253</v>
      </c>
      <c r="H12" s="122">
        <f>IFERROR(C12/ VLOOKUP(G12,'PRECRIA CAMAGUI'!$B$2:$J1019,3,FALSE)*VLOOKUP(G12,'PRECRIA CAMAGUI'!$B$2:$J1019,8,FALSE),"")</f>
        <v>941.0322581</v>
      </c>
      <c r="I12" s="123">
        <f>IFERROR(C12/ VLOOKUP(G12,'PRECRIA CAMAGUI'!$B$2:$J1019,3,FALSE)*VLOOKUP(G12,'PRECRIA CAMAGUI'!$B$2:$J1019,9,FALSE),"")</f>
        <v>1405.445027</v>
      </c>
    </row>
    <row r="13">
      <c r="A13" s="2">
        <v>2.0</v>
      </c>
      <c r="B13" s="2" t="s">
        <v>254</v>
      </c>
      <c r="C13" s="121">
        <v>950000.0</v>
      </c>
      <c r="D13" s="28">
        <f>$C13/VLOOKUP($A13,PISCINAS!$B$2:$C$8,2,FALSE)</f>
        <v>158333.3333</v>
      </c>
      <c r="E13" s="114">
        <v>45082.0</v>
      </c>
      <c r="F13" s="114"/>
      <c r="G13" s="2" t="s">
        <v>253</v>
      </c>
      <c r="H13" s="122">
        <f>IFERROR(C13/ VLOOKUP(G13,'PRECRIA CAMAGUI'!$B$2:$J1019,3,FALSE)*VLOOKUP(G13,'PRECRIA CAMAGUI'!$B$2:$J1019,8,FALSE),"")</f>
        <v>744.983871</v>
      </c>
      <c r="I13" s="123">
        <f>IFERROR(C13/ VLOOKUP(G13,'PRECRIA CAMAGUI'!$B$2:$J1019,3,FALSE)*VLOOKUP(G13,'PRECRIA CAMAGUI'!$B$2:$J1019,9,FALSE),"")</f>
        <v>1112.64398</v>
      </c>
    </row>
    <row r="14">
      <c r="A14" s="2">
        <v>3.0</v>
      </c>
      <c r="B14" s="2" t="s">
        <v>255</v>
      </c>
      <c r="C14" s="121">
        <v>950000.0</v>
      </c>
      <c r="D14" s="28">
        <f>$C14/VLOOKUP($A14,PISCINAS!$B$2:$C$8,2,FALSE)</f>
        <v>135714.2857</v>
      </c>
      <c r="E14" s="114">
        <v>45082.0</v>
      </c>
      <c r="F14" s="114"/>
      <c r="G14" s="2" t="s">
        <v>253</v>
      </c>
      <c r="H14" s="122">
        <f>IFERROR(C14/ VLOOKUP(G14,'PRECRIA CAMAGUI'!$B$2:$J1019,3,FALSE)*VLOOKUP(G14,'PRECRIA CAMAGUI'!$B$2:$J1019,8,FALSE),"")</f>
        <v>744.983871</v>
      </c>
      <c r="I14" s="123">
        <f>IFERROR(C14/ VLOOKUP(G14,'PRECRIA CAMAGUI'!$B$2:$J1019,3,FALSE)*VLOOKUP(G14,'PRECRIA CAMAGUI'!$B$2:$J1019,9,FALSE),"")</f>
        <v>1112.64398</v>
      </c>
    </row>
    <row r="15">
      <c r="A15" s="2" t="s">
        <v>12</v>
      </c>
      <c r="B15" s="2" t="s">
        <v>256</v>
      </c>
      <c r="C15" s="121">
        <v>250000.0</v>
      </c>
      <c r="D15" s="28" t="str">
        <f>$C15/VLOOKUP($A15,PISCINAS!$B$2:$C$8,2,FALSE)</f>
        <v>#N/A</v>
      </c>
      <c r="E15" s="114">
        <v>45109.0</v>
      </c>
      <c r="F15" s="114"/>
      <c r="G15" s="2" t="s">
        <v>257</v>
      </c>
      <c r="H15" s="122">
        <f>IFERROR(C15/ VLOOKUP(G15,'PRECRIA CAMAGUI'!$B$2:$J1019,3,FALSE)*VLOOKUP(G15,'PRECRIA CAMAGUI'!$B$2:$J1019,8,FALSE),"")</f>
        <v>200</v>
      </c>
      <c r="I15" s="123">
        <f>IFERROR(C15/ VLOOKUP(G15,'PRECRIA CAMAGUI'!$B$2:$J1019,3,FALSE)*VLOOKUP(G15,'PRECRIA CAMAGUI'!$B$2:$J1019,9,FALSE),"")</f>
        <v>330.9846</v>
      </c>
    </row>
    <row r="16">
      <c r="A16" s="2">
        <v>4.0</v>
      </c>
      <c r="B16" s="2" t="s">
        <v>258</v>
      </c>
      <c r="C16" s="121">
        <v>700000.0</v>
      </c>
      <c r="D16" s="28">
        <f>$C16/VLOOKUP($A16,PISCINAS!$B$2:$C$8,2,FALSE)</f>
        <v>145833.3333</v>
      </c>
      <c r="E16" s="114">
        <v>45134.0</v>
      </c>
      <c r="F16" s="2">
        <v>0.7</v>
      </c>
      <c r="G16" s="2" t="s">
        <v>259</v>
      </c>
      <c r="H16" s="122">
        <f>IFERROR(C16/ VLOOKUP(G16,'PRECRIA CAMAGUI'!$B$2:$J1019,3,FALSE)*VLOOKUP(G16,'PRECRIA CAMAGUI'!$B$2:$J1019,8,FALSE),"")</f>
        <v>584.5435685</v>
      </c>
      <c r="I16" s="123">
        <f>IFERROR(C16/ VLOOKUP(G16,'PRECRIA CAMAGUI'!$B$2:$J1019,3,FALSE)*VLOOKUP(G16,'PRECRIA CAMAGUI'!$B$2:$J1019,9,FALSE),"")</f>
        <v>1037.581535</v>
      </c>
    </row>
    <row r="17">
      <c r="A17" s="2">
        <v>5.0</v>
      </c>
      <c r="B17" s="2" t="s">
        <v>260</v>
      </c>
      <c r="C17" s="121">
        <v>630000.0</v>
      </c>
      <c r="D17" s="28">
        <f>$C17/VLOOKUP($A17,PISCINAS!$B$2:$C$8,2,FALSE)</f>
        <v>150000</v>
      </c>
      <c r="E17" s="114">
        <v>45134.0</v>
      </c>
      <c r="F17" s="2">
        <v>0.7</v>
      </c>
      <c r="G17" s="2" t="s">
        <v>259</v>
      </c>
      <c r="H17" s="122">
        <f>IFERROR(C17/ VLOOKUP(G17,'PRECRIA CAMAGUI'!$B$2:$J1019,3,FALSE)*VLOOKUP(G17,'PRECRIA CAMAGUI'!$B$2:$J1019,8,FALSE),"")</f>
        <v>526.0892116</v>
      </c>
      <c r="I17" s="123">
        <f>IFERROR(C17/ VLOOKUP(G17,'PRECRIA CAMAGUI'!$B$2:$J1019,3,FALSE)*VLOOKUP(G17,'PRECRIA CAMAGUI'!$B$2:$J1019,9,FALSE),"")</f>
        <v>933.8233817</v>
      </c>
    </row>
    <row r="18">
      <c r="A18" s="2">
        <v>6.0</v>
      </c>
      <c r="B18" s="2" t="s">
        <v>261</v>
      </c>
      <c r="C18" s="121">
        <v>1080000.0</v>
      </c>
      <c r="D18" s="28">
        <f>$C18/VLOOKUP($A18,PISCINAS!$B$2:$C$8,2,FALSE)</f>
        <v>123428.5714</v>
      </c>
      <c r="E18" s="114">
        <v>45136.0</v>
      </c>
      <c r="F18" s="2">
        <v>0.7</v>
      </c>
      <c r="G18" s="2" t="s">
        <v>259</v>
      </c>
      <c r="H18" s="122">
        <f>IFERROR(C18/ VLOOKUP(G18,'PRECRIA CAMAGUI'!$B$2:$J1019,3,FALSE)*VLOOKUP(G18,'PRECRIA CAMAGUI'!$B$2:$J1019,8,FALSE),"")</f>
        <v>901.8672199</v>
      </c>
      <c r="I18" s="123">
        <f>IFERROR(C18/ VLOOKUP(G18,'PRECRIA CAMAGUI'!$B$2:$J1019,3,FALSE)*VLOOKUP(G18,'PRECRIA CAMAGUI'!$B$2:$J1019,9,FALSE),"")</f>
        <v>1600.840083</v>
      </c>
    </row>
    <row r="19">
      <c r="A19" s="2">
        <v>1.0</v>
      </c>
      <c r="B19" s="2" t="s">
        <v>262</v>
      </c>
      <c r="C19" s="121">
        <v>1215000.0</v>
      </c>
      <c r="D19" s="28">
        <f>$C19/VLOOKUP($A19,PISCINAS!$B$2:$C$8,2,FALSE)</f>
        <v>148351.6484</v>
      </c>
      <c r="E19" s="114">
        <v>45174.0</v>
      </c>
      <c r="F19" s="2">
        <v>0.7</v>
      </c>
      <c r="G19" s="2" t="s">
        <v>263</v>
      </c>
      <c r="H19" s="122">
        <f>IFERROR(C19/ VLOOKUP(G19,'PRECRIA CAMAGUI'!$B$2:$J1019,3,FALSE)*VLOOKUP(G19,'PRECRIA CAMAGUI'!$B$2:$J1019,8,FALSE),"")</f>
        <v>1072.058824</v>
      </c>
      <c r="I19" s="123">
        <f>IFERROR(C19/ VLOOKUP(G19,'PRECRIA CAMAGUI'!$B$2:$J1019,3,FALSE)*VLOOKUP(G19,'PRECRIA CAMAGUI'!$B$2:$J1019,9,FALSE),"")</f>
        <v>1837.977353</v>
      </c>
    </row>
    <row r="20">
      <c r="A20" s="2">
        <v>2.0</v>
      </c>
      <c r="B20" s="2" t="s">
        <v>264</v>
      </c>
      <c r="C20" s="121">
        <v>855000.0</v>
      </c>
      <c r="D20" s="28">
        <f>$C20/VLOOKUP($A20,PISCINAS!$B$2:$C$8,2,FALSE)</f>
        <v>142500</v>
      </c>
      <c r="E20" s="114">
        <v>45174.0</v>
      </c>
      <c r="F20" s="2">
        <v>0.7</v>
      </c>
      <c r="G20" s="2" t="s">
        <v>263</v>
      </c>
      <c r="H20" s="122">
        <f>IFERROR(C20/ VLOOKUP(G20,'PRECRIA CAMAGUI'!$B$2:$J1019,3,FALSE)*VLOOKUP(G20,'PRECRIA CAMAGUI'!$B$2:$J1019,8,FALSE),"")</f>
        <v>754.4117647</v>
      </c>
      <c r="I20" s="123">
        <f>IFERROR(C20/ VLOOKUP(G20,'PRECRIA CAMAGUI'!$B$2:$J1019,3,FALSE)*VLOOKUP(G20,'PRECRIA CAMAGUI'!$B$2:$J1019,9,FALSE),"")</f>
        <v>1293.391471</v>
      </c>
    </row>
    <row r="21">
      <c r="A21" s="2">
        <v>3.0</v>
      </c>
      <c r="B21" s="2" t="s">
        <v>265</v>
      </c>
      <c r="C21" s="121">
        <v>1100000.0</v>
      </c>
      <c r="D21" s="28">
        <f>$C21/VLOOKUP($A21,PISCINAS!$B$2:$C$8,2,FALSE)</f>
        <v>157142.8571</v>
      </c>
      <c r="E21" s="114">
        <v>45174.0</v>
      </c>
      <c r="F21" s="2">
        <v>0.7</v>
      </c>
      <c r="G21" s="2" t="s">
        <v>263</v>
      </c>
      <c r="H21" s="122">
        <f>IFERROR(C21/ VLOOKUP(G21,'PRECRIA CAMAGUI'!$B$2:$J1019,3,FALSE)*VLOOKUP(G21,'PRECRIA CAMAGUI'!$B$2:$J1019,8,FALSE),"")</f>
        <v>970.5882353</v>
      </c>
      <c r="I21" s="123">
        <f>IFERROR(C21/ VLOOKUP(G21,'PRECRIA CAMAGUI'!$B$2:$J1019,3,FALSE)*VLOOKUP(G21,'PRECRIA CAMAGUI'!$B$2:$J1019,9,FALSE),"")</f>
        <v>1664.012418</v>
      </c>
    </row>
    <row r="22">
      <c r="A22" s="2">
        <v>4.0</v>
      </c>
      <c r="B22" s="2" t="s">
        <v>266</v>
      </c>
      <c r="C22" s="121">
        <v>740000.0</v>
      </c>
      <c r="D22" s="28">
        <f>$C22/VLOOKUP($A22,PISCINAS!$B$2:$C$8,2,FALSE)</f>
        <v>154166.6667</v>
      </c>
      <c r="E22" s="114">
        <v>45211.0</v>
      </c>
      <c r="F22" s="2">
        <v>0.66</v>
      </c>
      <c r="G22" s="2" t="s">
        <v>267</v>
      </c>
      <c r="H22" s="122">
        <f>IFERROR(C22/ VLOOKUP(G22,'PRECRIA CAMAGUI'!$B$2:$J1019,3,FALSE)*VLOOKUP(G22,'PRECRIA CAMAGUI'!$B$2:$J1019,8,FALSE),"")</f>
        <v>511.2191235</v>
      </c>
      <c r="I22" s="123">
        <f>IFERROR(C22/ VLOOKUP(G22,'PRECRIA CAMAGUI'!$B$2:$J1019,3,FALSE)*VLOOKUP(G22,'PRECRIA CAMAGUI'!$B$2:$J1019,9,FALSE),"")</f>
        <v>902.5047076</v>
      </c>
    </row>
    <row r="23">
      <c r="A23" s="2">
        <v>5.0</v>
      </c>
      <c r="B23" s="2" t="s">
        <v>268</v>
      </c>
      <c r="C23" s="121">
        <v>670000.0</v>
      </c>
      <c r="D23" s="28">
        <f>$C23/VLOOKUP($A23,PISCINAS!$B$2:$C$8,2,FALSE)</f>
        <v>159523.8095</v>
      </c>
      <c r="E23" s="114">
        <v>45211.0</v>
      </c>
      <c r="F23" s="2">
        <v>0.66</v>
      </c>
      <c r="G23" s="2" t="s">
        <v>267</v>
      </c>
      <c r="H23" s="122">
        <f>IFERROR(C23/ VLOOKUP(G23,'PRECRIA CAMAGUI'!$B$2:$J1019,3,FALSE)*VLOOKUP(G23,'PRECRIA CAMAGUI'!$B$2:$J1019,8,FALSE),"")</f>
        <v>462.8605578</v>
      </c>
      <c r="I23" s="123">
        <f>IFERROR(C23/ VLOOKUP(G23,'PRECRIA CAMAGUI'!$B$2:$J1019,3,FALSE)*VLOOKUP(G23,'PRECRIA CAMAGUI'!$B$2:$J1019,9,FALSE),"")</f>
        <v>817.1326406</v>
      </c>
    </row>
    <row r="24">
      <c r="A24" s="2">
        <v>6.0</v>
      </c>
      <c r="B24" s="2" t="s">
        <v>269</v>
      </c>
      <c r="C24" s="121">
        <v>1100000.0</v>
      </c>
      <c r="D24" s="28">
        <f>$C24/VLOOKUP($A24,PISCINAS!$B$2:$C$8,2,FALSE)</f>
        <v>125714.2857</v>
      </c>
      <c r="E24" s="114">
        <v>45212.0</v>
      </c>
      <c r="F24" s="2">
        <v>0.66</v>
      </c>
      <c r="G24" s="2" t="s">
        <v>267</v>
      </c>
      <c r="H24" s="122">
        <f>IFERROR(C24/ VLOOKUP(G24,'PRECRIA CAMAGUI'!$B$2:$J1019,3,FALSE)*VLOOKUP(G24,'PRECRIA CAMAGUI'!$B$2:$J1019,8,FALSE),"")</f>
        <v>759.9203187</v>
      </c>
      <c r="I24" s="123">
        <f>IFERROR(C24/ VLOOKUP(G24,'PRECRIA CAMAGUI'!$B$2:$J1019,3,FALSE)*VLOOKUP(G24,'PRECRIA CAMAGUI'!$B$2:$J1019,9,FALSE),"")</f>
        <v>1341.561052</v>
      </c>
    </row>
    <row r="25">
      <c r="A25" s="2">
        <v>1.0</v>
      </c>
      <c r="B25" s="2" t="s">
        <v>270</v>
      </c>
      <c r="C25" s="121">
        <v>1150000.0</v>
      </c>
      <c r="D25" s="28">
        <f>$C25/VLOOKUP($A25,PISCINAS!$B$2:$C$8,2,FALSE)</f>
        <v>140415.1404</v>
      </c>
      <c r="E25" s="114">
        <v>45237.0</v>
      </c>
      <c r="F25" s="2">
        <v>0.35</v>
      </c>
      <c r="G25" s="2" t="s">
        <v>271</v>
      </c>
      <c r="H25" s="122">
        <f>IFERROR(C25/ VLOOKUP(G25,'PRECRIA CAMAGUI'!$B$2:$J1019,3,FALSE)*VLOOKUP(G25,'PRECRIA CAMAGUI'!$B$2:$J1019,8,FALSE),"")</f>
        <v>493.5416667</v>
      </c>
      <c r="I25" s="123">
        <f>IFERROR(C25/ VLOOKUP(G25,'PRECRIA CAMAGUI'!$B$2:$J1019,3,FALSE)*VLOOKUP(G25,'PRECRIA CAMAGUI'!$B$2:$J1019,9,FALSE),"")</f>
        <v>879.9780833</v>
      </c>
    </row>
    <row r="26">
      <c r="A26" s="2">
        <v>2.0</v>
      </c>
      <c r="B26" s="2" t="s">
        <v>272</v>
      </c>
      <c r="C26" s="121">
        <v>800000.0</v>
      </c>
      <c r="D26" s="28">
        <f>$C26/VLOOKUP($A26,PISCINAS!$B$2:$C$8,2,FALSE)</f>
        <v>133333.3333</v>
      </c>
      <c r="E26" s="114">
        <v>45237.0</v>
      </c>
      <c r="F26" s="2">
        <v>0.35</v>
      </c>
      <c r="G26" s="2" t="s">
        <v>271</v>
      </c>
      <c r="H26" s="122">
        <f>IFERROR(C26/ VLOOKUP(G26,'PRECRIA CAMAGUI'!$B$2:$J1019,3,FALSE)*VLOOKUP(G26,'PRECRIA CAMAGUI'!$B$2:$J1019,8,FALSE),"")</f>
        <v>343.3333333</v>
      </c>
      <c r="I26" s="123">
        <f>IFERROR(C26/ VLOOKUP(G26,'PRECRIA CAMAGUI'!$B$2:$J1019,3,FALSE)*VLOOKUP(G26,'PRECRIA CAMAGUI'!$B$2:$J1019,9,FALSE),"")</f>
        <v>612.1586667</v>
      </c>
    </row>
    <row r="27">
      <c r="A27" s="2">
        <v>3.0</v>
      </c>
      <c r="B27" s="2" t="s">
        <v>273</v>
      </c>
      <c r="C27" s="121">
        <v>1050000.0</v>
      </c>
      <c r="D27" s="28">
        <f>$C27/VLOOKUP($A27,PISCINAS!$B$2:$C$8,2,FALSE)</f>
        <v>150000</v>
      </c>
      <c r="E27" s="114">
        <v>45237.0</v>
      </c>
      <c r="F27" s="2">
        <v>0.35</v>
      </c>
      <c r="G27" s="2" t="s">
        <v>271</v>
      </c>
      <c r="H27" s="122">
        <f>IFERROR(C27/ VLOOKUP(G27,'PRECRIA CAMAGUI'!$B$2:$J1019,3,FALSE)*VLOOKUP(G27,'PRECRIA CAMAGUI'!$B$2:$J1019,8,FALSE),"")</f>
        <v>450.625</v>
      </c>
      <c r="I27" s="123">
        <f>IFERROR(C27/ VLOOKUP(G27,'PRECRIA CAMAGUI'!$B$2:$J1019,3,FALSE)*VLOOKUP(G27,'PRECRIA CAMAGUI'!$B$2:$J1019,9,FALSE),"")</f>
        <v>803.45825</v>
      </c>
    </row>
    <row r="28">
      <c r="A28" s="2">
        <v>5.0</v>
      </c>
      <c r="B28" s="2" t="s">
        <v>274</v>
      </c>
      <c r="C28" s="121">
        <v>700000.0</v>
      </c>
      <c r="D28" s="28">
        <f>$C28/VLOOKUP($A28,PISCINAS!$B$2:$C$8,2,FALSE)</f>
        <v>166666.6667</v>
      </c>
      <c r="E28" s="114">
        <v>45274.0</v>
      </c>
      <c r="F28" s="2">
        <v>0.8</v>
      </c>
      <c r="G28" s="2" t="s">
        <v>275</v>
      </c>
      <c r="H28" s="122">
        <f>IFERROR(C28/ VLOOKUP(G28,'PRECRIA CAMAGUI'!$B$2:$J1019,3,FALSE)*VLOOKUP(G28,'PRECRIA CAMAGUI'!$B$2:$J1019,8,FALSE),"")</f>
        <v>613.3333333</v>
      </c>
      <c r="I28" s="123">
        <f>IFERROR(C28/ VLOOKUP(G28,'PRECRIA CAMAGUI'!$B$2:$J1019,3,FALSE)*VLOOKUP(G28,'PRECRIA CAMAGUI'!$B$2:$J1019,9,FALSE),"")</f>
        <v>1046.47</v>
      </c>
    </row>
    <row r="29">
      <c r="A29" s="2">
        <v>4.0</v>
      </c>
      <c r="B29" s="2" t="s">
        <v>276</v>
      </c>
      <c r="C29" s="121">
        <v>700000.0</v>
      </c>
      <c r="D29" s="28">
        <f>$C29/VLOOKUP($A29,PISCINAS!$B$2:$C$8,2,FALSE)</f>
        <v>145833.3333</v>
      </c>
      <c r="E29" s="114">
        <v>45274.0</v>
      </c>
      <c r="F29" s="2">
        <v>0.8</v>
      </c>
      <c r="G29" s="2" t="s">
        <v>275</v>
      </c>
      <c r="H29" s="122">
        <f>IFERROR(C29/ VLOOKUP(G29,'PRECRIA CAMAGUI'!$B$2:$J1019,3,FALSE)*VLOOKUP(G29,'PRECRIA CAMAGUI'!$B$2:$J1019,8,FALSE),"")</f>
        <v>613.3333333</v>
      </c>
      <c r="I29" s="123">
        <f>IFERROR(C29/ VLOOKUP(G29,'PRECRIA CAMAGUI'!$B$2:$J1019,3,FALSE)*VLOOKUP(G29,'PRECRIA CAMAGUI'!$B$2:$J1019,9,FALSE),"")</f>
        <v>1046.47</v>
      </c>
    </row>
    <row r="30">
      <c r="A30" s="2">
        <v>6.0</v>
      </c>
      <c r="B30" s="2" t="s">
        <v>277</v>
      </c>
      <c r="C30" s="121">
        <v>1120000.0</v>
      </c>
      <c r="D30" s="28">
        <f>$C30/VLOOKUP($A30,PISCINAS!$B$2:$C$8,2,FALSE)</f>
        <v>128000</v>
      </c>
      <c r="E30" s="114">
        <v>45278.0</v>
      </c>
      <c r="F30" s="2">
        <v>0.8</v>
      </c>
      <c r="G30" s="2" t="s">
        <v>275</v>
      </c>
      <c r="H30" s="122">
        <f>IFERROR(C30/ VLOOKUP(G30,'PRECRIA CAMAGUI'!$B$2:$J1019,3,FALSE)*VLOOKUP(G30,'PRECRIA CAMAGUI'!$B$2:$J1019,8,FALSE),"")</f>
        <v>981.3333333</v>
      </c>
      <c r="I30" s="123">
        <f>IFERROR(C30/ VLOOKUP(G30,'PRECRIA CAMAGUI'!$B$2:$J1019,3,FALSE)*VLOOKUP(G30,'PRECRIA CAMAGUI'!$B$2:$J1019,9,FALSE),"")</f>
        <v>1674.352</v>
      </c>
    </row>
    <row r="31">
      <c r="A31" s="2">
        <v>1.0</v>
      </c>
      <c r="B31" s="2" t="s">
        <v>278</v>
      </c>
      <c r="C31" s="121">
        <v>1221000.0</v>
      </c>
      <c r="D31" s="28">
        <f>$C31/VLOOKUP($A31,PISCINAS!$B$2:$C$8,2,FALSE)</f>
        <v>149084.2491</v>
      </c>
      <c r="E31" s="114">
        <v>45303.0</v>
      </c>
      <c r="F31" s="2">
        <v>0.6</v>
      </c>
      <c r="G31" s="2" t="s">
        <v>279</v>
      </c>
      <c r="H31" s="122">
        <f>IFERROR(C31/ VLOOKUP(G31,'PRECRIA CAMAGUI'!$B$2:$J1019,3,FALSE)*VLOOKUP(G31,'PRECRIA CAMAGUI'!$B$2:$J1019,8,FALSE),"")</f>
        <v>763.584991</v>
      </c>
      <c r="I31" s="123">
        <f>IFERROR(C31/ VLOOKUP(G31,'PRECRIA CAMAGUI'!$B$2:$J1019,3,FALSE)*VLOOKUP(G31,'PRECRIA CAMAGUI'!$B$2:$J1019,9,FALSE),"")</f>
        <v>1357.698273</v>
      </c>
    </row>
    <row r="32">
      <c r="A32" s="2">
        <v>2.0</v>
      </c>
      <c r="B32" s="2" t="s">
        <v>280</v>
      </c>
      <c r="C32" s="121">
        <v>987000.0</v>
      </c>
      <c r="D32" s="28">
        <f>$C32/VLOOKUP($A32,PISCINAS!$B$2:$C$8,2,FALSE)</f>
        <v>164500</v>
      </c>
      <c r="E32" s="114">
        <v>45303.0</v>
      </c>
      <c r="F32" s="2">
        <v>0.6</v>
      </c>
      <c r="G32" s="2" t="s">
        <v>279</v>
      </c>
      <c r="H32" s="122">
        <f>IFERROR(C32/ VLOOKUP(G32,'PRECRIA CAMAGUI'!$B$2:$J1019,3,FALSE)*VLOOKUP(G32,'PRECRIA CAMAGUI'!$B$2:$J1019,8,FALSE),"")</f>
        <v>617.2468354</v>
      </c>
      <c r="I32" s="123">
        <f>IFERROR(C32/ VLOOKUP(G32,'PRECRIA CAMAGUI'!$B$2:$J1019,3,FALSE)*VLOOKUP(G32,'PRECRIA CAMAGUI'!$B$2:$J1019,9,FALSE),"")</f>
        <v>1097.50057</v>
      </c>
    </row>
    <row r="33">
      <c r="A33" s="2">
        <v>3.0</v>
      </c>
      <c r="B33" s="2" t="s">
        <v>281</v>
      </c>
      <c r="C33" s="121">
        <v>1110000.0</v>
      </c>
      <c r="D33" s="28">
        <f>$C33/VLOOKUP($A33,PISCINAS!$B$2:$C$8,2,FALSE)</f>
        <v>158571.4286</v>
      </c>
      <c r="E33" s="114">
        <v>45303.0</v>
      </c>
      <c r="F33" s="2">
        <v>0.6</v>
      </c>
      <c r="G33" s="2" t="s">
        <v>279</v>
      </c>
      <c r="H33" s="122">
        <f>IFERROR(C33/ VLOOKUP(G33,'PRECRIA CAMAGUI'!$B$2:$J1019,3,FALSE)*VLOOKUP(G33,'PRECRIA CAMAGUI'!$B$2:$J1019,8,FALSE),"")</f>
        <v>694.1681736</v>
      </c>
      <c r="I33" s="123">
        <f>IFERROR(C33/ VLOOKUP(G33,'PRECRIA CAMAGUI'!$B$2:$J1019,3,FALSE)*VLOOKUP(G33,'PRECRIA CAMAGUI'!$B$2:$J1019,9,FALSE),"")</f>
        <v>1234.271157</v>
      </c>
    </row>
    <row r="34">
      <c r="A34" s="2">
        <v>4.0</v>
      </c>
      <c r="B34" s="2" t="s">
        <v>282</v>
      </c>
      <c r="C34" s="60">
        <v>800000.0</v>
      </c>
      <c r="D34" s="28">
        <f>$C34/VLOOKUP($A34,PISCINAS!$B$2:$C$8,2,FALSE)</f>
        <v>166666.6667</v>
      </c>
      <c r="E34" s="114">
        <v>45346.0</v>
      </c>
      <c r="F34" s="2">
        <v>1.0</v>
      </c>
      <c r="G34" s="2" t="s">
        <v>283</v>
      </c>
      <c r="H34" s="122">
        <f>IFERROR(C34/ VLOOKUP(G34,'PRECRIA CAMAGUI'!$B$2:$J1019,3,FALSE)*VLOOKUP(G34,'PRECRIA CAMAGUI'!$B$2:$J1019,8,FALSE),"")</f>
        <v>715.3846154</v>
      </c>
      <c r="I34" s="123">
        <f>IFERROR(C34/ VLOOKUP(G34,'PRECRIA CAMAGUI'!$B$2:$J1019,3,FALSE)*VLOOKUP(G34,'PRECRIA CAMAGUI'!$B$2:$J1019,9,FALSE),"")</f>
        <v>1169.366154</v>
      </c>
    </row>
    <row r="35">
      <c r="A35" s="2">
        <v>5.0</v>
      </c>
      <c r="B35" s="2" t="s">
        <v>284</v>
      </c>
      <c r="C35" s="60">
        <v>700000.0</v>
      </c>
      <c r="D35" s="28">
        <f>$C35/VLOOKUP($A35,PISCINAS!$B$2:$C$8,2,FALSE)</f>
        <v>166666.6667</v>
      </c>
      <c r="E35" s="114">
        <v>45346.0</v>
      </c>
      <c r="F35" s="2">
        <v>1.0</v>
      </c>
      <c r="G35" s="2" t="s">
        <v>283</v>
      </c>
      <c r="H35" s="122">
        <f>IFERROR(C35/ VLOOKUP(G35,'PRECRIA CAMAGUI'!$B$2:$J1019,3,FALSE)*VLOOKUP(G35,'PRECRIA CAMAGUI'!$B$2:$J1019,8,FALSE),"")</f>
        <v>625.9615385</v>
      </c>
      <c r="I35" s="123">
        <f>IFERROR(C35/ VLOOKUP(G35,'PRECRIA CAMAGUI'!$B$2:$J1019,3,FALSE)*VLOOKUP(G35,'PRECRIA CAMAGUI'!$B$2:$J1019,9,FALSE),"")</f>
        <v>1023.195385</v>
      </c>
    </row>
    <row r="36">
      <c r="A36" s="2">
        <v>6.0</v>
      </c>
      <c r="B36" s="2" t="s">
        <v>243</v>
      </c>
      <c r="C36" s="60">
        <v>1100000.0</v>
      </c>
      <c r="D36" s="28">
        <f>$C36/VLOOKUP($A36,PISCINAS!$B$2:$C$8,2,FALSE)</f>
        <v>125714.2857</v>
      </c>
      <c r="E36" s="114">
        <v>45347.0</v>
      </c>
      <c r="F36" s="2">
        <v>1.0</v>
      </c>
      <c r="G36" s="2" t="s">
        <v>283</v>
      </c>
      <c r="H36" s="122">
        <f>IFERROR(C36/ VLOOKUP(G36,'PRECRIA CAMAGUI'!$B$2:$J1019,3,FALSE)*VLOOKUP(G36,'PRECRIA CAMAGUI'!$B$2:$J1019,8,FALSE),"")</f>
        <v>983.6538462</v>
      </c>
      <c r="I36" s="123">
        <f>IFERROR(C36/ VLOOKUP(G36,'PRECRIA CAMAGUI'!$B$2:$J1019,3,FALSE)*VLOOKUP(G36,'PRECRIA CAMAGUI'!$B$2:$J1019,9,FALSE),"")</f>
        <v>1607.878462</v>
      </c>
    </row>
    <row r="37">
      <c r="A37" s="2">
        <v>1.0</v>
      </c>
      <c r="B37" s="2" t="s">
        <v>313</v>
      </c>
      <c r="C37" s="60">
        <v>1200000.0</v>
      </c>
      <c r="D37" s="28">
        <f>$C37/VLOOKUP($A37,PISCINAS!$B$2:$C$8,2,FALSE)</f>
        <v>146520.1465</v>
      </c>
      <c r="E37" s="114">
        <v>45369.0</v>
      </c>
      <c r="F37" s="2">
        <v>0.6</v>
      </c>
      <c r="G37" s="2" t="s">
        <v>314</v>
      </c>
      <c r="H37" s="122">
        <f>IFERROR(C37/ VLOOKUP(G37,'PRECRIA CAMAGUI'!$B$2:$J1019,3,FALSE)*VLOOKUP(G37,'PRECRIA CAMAGUI'!$B$2:$J1019,8,FALSE),"")</f>
        <v>519.6078431</v>
      </c>
      <c r="I37" s="123">
        <f>IFERROR(C37/ VLOOKUP(G37,'PRECRIA CAMAGUI'!$B$2:$J1019,3,FALSE)*VLOOKUP(G37,'PRECRIA CAMAGUI'!$B$2:$J1019,9,FALSE),"")</f>
        <v>940.6352941</v>
      </c>
    </row>
    <row r="38">
      <c r="A38" s="2">
        <v>2.0</v>
      </c>
      <c r="B38" s="2" t="s">
        <v>315</v>
      </c>
      <c r="C38" s="60">
        <v>810000.0</v>
      </c>
      <c r="D38" s="28">
        <f>$C38/VLOOKUP($A38,PISCINAS!$B$2:$C$8,2,FALSE)</f>
        <v>135000</v>
      </c>
      <c r="E38" s="114">
        <v>45369.0</v>
      </c>
      <c r="F38" s="2">
        <v>0.6</v>
      </c>
      <c r="G38" s="2" t="s">
        <v>314</v>
      </c>
      <c r="H38" s="122">
        <f>IFERROR(C38/ VLOOKUP(G38,'PRECRIA CAMAGUI'!$B$2:$J1019,3,FALSE)*VLOOKUP(G38,'PRECRIA CAMAGUI'!$B$2:$J1019,8,FALSE),"")</f>
        <v>350.7352941</v>
      </c>
      <c r="I38" s="123">
        <f>IFERROR(C38/ VLOOKUP(G38,'PRECRIA CAMAGUI'!$B$2:$J1019,3,FALSE)*VLOOKUP(G38,'PRECRIA CAMAGUI'!$B$2:$J1019,9,FALSE),"")</f>
        <v>634.9288235</v>
      </c>
    </row>
    <row r="39">
      <c r="A39" s="2">
        <v>3.0</v>
      </c>
      <c r="B39" s="2" t="s">
        <v>316</v>
      </c>
      <c r="C39" s="60">
        <v>1050000.0</v>
      </c>
      <c r="D39" s="28">
        <f>$C39/VLOOKUP($A39,PISCINAS!$B$2:$C$8,2,FALSE)</f>
        <v>150000</v>
      </c>
      <c r="E39" s="114">
        <v>45369.0</v>
      </c>
      <c r="F39" s="2">
        <v>0.6</v>
      </c>
      <c r="G39" s="2" t="s">
        <v>314</v>
      </c>
      <c r="H39" s="122">
        <f>IFERROR(C39/ VLOOKUP(G39,'PRECRIA CAMAGUI'!$B$2:$J1019,3,FALSE)*VLOOKUP(G39,'PRECRIA CAMAGUI'!$B$2:$J1019,8,FALSE),"")</f>
        <v>454.6568627</v>
      </c>
      <c r="I39" s="123">
        <f>IFERROR(C39/ VLOOKUP(G39,'PRECRIA CAMAGUI'!$B$2:$J1019,3,FALSE)*VLOOKUP(G39,'PRECRIA CAMAGUI'!$B$2:$J1019,9,FALSE),"")</f>
        <v>823.0558824</v>
      </c>
    </row>
    <row r="40">
      <c r="A40" s="2">
        <v>4.0</v>
      </c>
      <c r="B40" s="2" t="s">
        <v>317</v>
      </c>
      <c r="C40" s="121">
        <v>780000.0</v>
      </c>
      <c r="D40" s="28">
        <f>$C40/VLOOKUP($A40,PISCINAS!$B$2:$C$8,2,FALSE)</f>
        <v>162500</v>
      </c>
      <c r="E40" s="114">
        <v>45402.0</v>
      </c>
      <c r="F40" s="9">
        <v>0.6</v>
      </c>
      <c r="G40" s="2" t="s">
        <v>318</v>
      </c>
      <c r="H40" s="122">
        <f>IFERROR(C40/ VLOOKUP(G40,'PRECRIA CAMAGUI'!$B$2:$J1019,3,FALSE)*VLOOKUP(G40,'PRECRIA CAMAGUI'!$B$2:$J1019,8,FALSE),"")</f>
        <v>461.4285714</v>
      </c>
      <c r="I40" s="123">
        <f>IFERROR(C40/ VLOOKUP(G40,'PRECRIA CAMAGUI'!$B$2:$J1019,3,FALSE)*VLOOKUP(G40,'PRECRIA CAMAGUI'!$B$2:$J1019,9,FALSE),"")</f>
        <v>820.7782857</v>
      </c>
    </row>
    <row r="41">
      <c r="A41" s="2">
        <v>5.0</v>
      </c>
      <c r="B41" s="2" t="s">
        <v>319</v>
      </c>
      <c r="C41" s="121">
        <v>700000.0</v>
      </c>
      <c r="D41" s="28">
        <f>$C41/VLOOKUP($A41,PISCINAS!$B$2:$C$8,2,FALSE)</f>
        <v>166666.6667</v>
      </c>
      <c r="E41" s="114">
        <v>45402.0</v>
      </c>
      <c r="F41" s="9">
        <v>0.7</v>
      </c>
      <c r="G41" s="2" t="s">
        <v>318</v>
      </c>
      <c r="H41" s="122">
        <f>IFERROR(C41/ VLOOKUP(G41,'PRECRIA CAMAGUI'!$B$2:$J1019,3,FALSE)*VLOOKUP(G41,'PRECRIA CAMAGUI'!$B$2:$J1019,8,FALSE),"")</f>
        <v>414.1025641</v>
      </c>
      <c r="I41" s="123">
        <f>IFERROR(C41/ VLOOKUP(G41,'PRECRIA CAMAGUI'!$B$2:$J1019,3,FALSE)*VLOOKUP(G41,'PRECRIA CAMAGUI'!$B$2:$J1019,9,FALSE),"")</f>
        <v>736.5958974</v>
      </c>
    </row>
    <row r="42">
      <c r="A42" s="2">
        <v>6.0</v>
      </c>
      <c r="B42" s="2" t="s">
        <v>320</v>
      </c>
      <c r="C42" s="121">
        <v>1250000.0</v>
      </c>
      <c r="D42" s="28">
        <f>$C42/VLOOKUP($A42,PISCINAS!$B$2:$C$8,2,FALSE)</f>
        <v>142857.1429</v>
      </c>
      <c r="E42" s="114">
        <v>45402.0</v>
      </c>
      <c r="F42" s="9">
        <v>0.72</v>
      </c>
      <c r="G42" s="2" t="s">
        <v>318</v>
      </c>
      <c r="H42" s="122">
        <f>IFERROR(C42/ VLOOKUP(G42,'PRECRIA CAMAGUI'!$B$2:$J1019,3,FALSE)*VLOOKUP(G42,'PRECRIA CAMAGUI'!$B$2:$J1019,8,FALSE),"")</f>
        <v>739.4688645</v>
      </c>
      <c r="I42" s="123">
        <f>IFERROR(C42/ VLOOKUP(G42,'PRECRIA CAMAGUI'!$B$2:$J1019,3,FALSE)*VLOOKUP(G42,'PRECRIA CAMAGUI'!$B$2:$J1019,9,FALSE),"")</f>
        <v>1315.349817</v>
      </c>
    </row>
    <row r="43">
      <c r="A43" s="2">
        <v>1.0</v>
      </c>
      <c r="B43" s="2" t="s">
        <v>321</v>
      </c>
      <c r="C43" s="121">
        <v>1250000.0</v>
      </c>
      <c r="D43" s="28">
        <f>$C43/VLOOKUP($A43,PISCINAS!$B$2:$C$8,2,FALSE)</f>
        <v>152625.1526</v>
      </c>
      <c r="E43" s="114">
        <v>45428.0</v>
      </c>
      <c r="F43" s="9">
        <v>0.33</v>
      </c>
      <c r="G43" s="2" t="s">
        <v>322</v>
      </c>
      <c r="H43" s="122">
        <f>IFERROR(C43/ VLOOKUP(G43,'PRECRIA CAMAGUI'!$B$2:$J1019,3,FALSE)*VLOOKUP(G43,'PRECRIA CAMAGUI'!$B$2:$J1019,8,FALSE),"")</f>
        <v>454.5454545</v>
      </c>
      <c r="I43" s="123">
        <f>IFERROR(C43/ VLOOKUP(G43,'PRECRIA CAMAGUI'!$B$2:$J1019,3,FALSE)*VLOOKUP(G43,'PRECRIA CAMAGUI'!$B$2:$J1019,9,FALSE),"")</f>
        <v>841.1704545</v>
      </c>
    </row>
    <row r="44">
      <c r="A44" s="2">
        <v>2.0</v>
      </c>
      <c r="B44" s="2" t="s">
        <v>323</v>
      </c>
      <c r="C44" s="121">
        <v>950000.0</v>
      </c>
      <c r="D44" s="28">
        <f>$C44/VLOOKUP($A44,PISCINAS!$B$2:$C$8,2,FALSE)</f>
        <v>158333.3333</v>
      </c>
      <c r="E44" s="114">
        <v>45428.0</v>
      </c>
      <c r="F44" s="9">
        <v>0.36</v>
      </c>
      <c r="G44" s="2" t="s">
        <v>322</v>
      </c>
      <c r="H44" s="122">
        <f>IFERROR(C44/ VLOOKUP(G44,'PRECRIA CAMAGUI'!$B$2:$J1019,3,FALSE)*VLOOKUP(G44,'PRECRIA CAMAGUI'!$B$2:$J1019,8,FALSE),"")</f>
        <v>345.4545455</v>
      </c>
      <c r="I44" s="123">
        <f>IFERROR(C44/ VLOOKUP(G44,'PRECRIA CAMAGUI'!$B$2:$J1019,3,FALSE)*VLOOKUP(G44,'PRECRIA CAMAGUI'!$B$2:$J1019,9,FALSE),"")</f>
        <v>639.2895455</v>
      </c>
    </row>
    <row r="45">
      <c r="A45" s="2">
        <v>3.0</v>
      </c>
      <c r="B45" s="2" t="s">
        <v>324</v>
      </c>
      <c r="C45" s="121">
        <v>1100000.0</v>
      </c>
      <c r="D45" s="28">
        <f>$C45/VLOOKUP($A45,PISCINAS!$B$2:$C$8,2,FALSE)</f>
        <v>157142.8571</v>
      </c>
      <c r="E45" s="114">
        <v>45428.0</v>
      </c>
      <c r="F45" s="9">
        <v>0.36</v>
      </c>
      <c r="G45" s="2" t="s">
        <v>322</v>
      </c>
      <c r="H45" s="122">
        <f>IFERROR(C45/ VLOOKUP(G45,'PRECRIA CAMAGUI'!$B$2:$J1019,3,FALSE)*VLOOKUP(G45,'PRECRIA CAMAGUI'!$B$2:$J1019,8,FALSE),"")</f>
        <v>400</v>
      </c>
      <c r="I45" s="123">
        <f>IFERROR(C45/ VLOOKUP(G45,'PRECRIA CAMAGUI'!$B$2:$J1019,3,FALSE)*VLOOKUP(G45,'PRECRIA CAMAGUI'!$B$2:$J1019,9,FALSE),"")</f>
        <v>740.23</v>
      </c>
    </row>
    <row r="46">
      <c r="A46" s="2">
        <v>4.0</v>
      </c>
      <c r="B46" s="2" t="s">
        <v>325</v>
      </c>
      <c r="C46" s="121">
        <v>775000.0</v>
      </c>
      <c r="D46" s="28">
        <f>$C46/VLOOKUP($A46,PISCINAS!$B$2:$C$8,2,FALSE)</f>
        <v>161458.3333</v>
      </c>
      <c r="E46" s="114">
        <v>45461.0</v>
      </c>
      <c r="F46" s="9">
        <v>0.4</v>
      </c>
      <c r="G46" s="2" t="s">
        <v>326</v>
      </c>
      <c r="H46" s="122">
        <f>IFERROR(C46/ VLOOKUP(G46,'PRECRIA CAMAGUI'!$B$2:$J1019,3,FALSE)*VLOOKUP(G46,'PRECRIA CAMAGUI'!$B$2:$J1019,8,FALSE),"")</f>
        <v>341.5585586</v>
      </c>
      <c r="I46" s="123">
        <f>IFERROR(C46/ VLOOKUP(G46,'PRECRIA CAMAGUI'!$B$2:$J1019,3,FALSE)*VLOOKUP(G46,'PRECRIA CAMAGUI'!$B$2:$J1019,9,FALSE),"")</f>
        <v>631.6532072</v>
      </c>
    </row>
    <row r="47">
      <c r="A47" s="2">
        <v>5.0</v>
      </c>
      <c r="B47" s="2" t="s">
        <v>327</v>
      </c>
      <c r="C47" s="121">
        <v>700000.0</v>
      </c>
      <c r="D47" s="28">
        <f>$C47/VLOOKUP($A47,PISCINAS!$B$2:$C$8,2,FALSE)</f>
        <v>166666.6667</v>
      </c>
      <c r="E47" s="114">
        <v>45461.0</v>
      </c>
      <c r="F47" s="9">
        <v>0.4</v>
      </c>
      <c r="G47" s="2" t="s">
        <v>326</v>
      </c>
      <c r="H47" s="122">
        <f>IFERROR(C47/ VLOOKUP(G47,'PRECRIA CAMAGUI'!$B$2:$J1019,3,FALSE)*VLOOKUP(G47,'PRECRIA CAMAGUI'!$B$2:$J1019,8,FALSE),"")</f>
        <v>308.5045045</v>
      </c>
      <c r="I47" s="123">
        <f>IFERROR(C47/ VLOOKUP(G47,'PRECRIA CAMAGUI'!$B$2:$J1019,3,FALSE)*VLOOKUP(G47,'PRECRIA CAMAGUI'!$B$2:$J1019,9,FALSE),"")</f>
        <v>570.5254775</v>
      </c>
    </row>
    <row r="48">
      <c r="A48" s="2">
        <v>6.0</v>
      </c>
      <c r="B48" s="2" t="s">
        <v>328</v>
      </c>
      <c r="C48" s="121">
        <v>1300000.0</v>
      </c>
      <c r="D48" s="28">
        <f>$C48/VLOOKUP($A48,PISCINAS!$B$2:$C$8,2,FALSE)</f>
        <v>148571.4286</v>
      </c>
      <c r="E48" s="114">
        <v>45461.0</v>
      </c>
      <c r="F48" s="9">
        <v>0.4</v>
      </c>
      <c r="G48" s="2" t="s">
        <v>326</v>
      </c>
      <c r="H48" s="122">
        <f>IFERROR(C48/ VLOOKUP(G48,'PRECRIA CAMAGUI'!$B$2:$J1019,3,FALSE)*VLOOKUP(G48,'PRECRIA CAMAGUI'!$B$2:$J1019,8,FALSE),"")</f>
        <v>572.9369369</v>
      </c>
      <c r="I48" s="123">
        <f>IFERROR(C48/ VLOOKUP(G48,'PRECRIA CAMAGUI'!$B$2:$J1019,3,FALSE)*VLOOKUP(G48,'PRECRIA CAMAGUI'!$B$2:$J1019,9,FALSE),"")</f>
        <v>1059.547315</v>
      </c>
    </row>
    <row r="49">
      <c r="A49" s="2">
        <v>1.0</v>
      </c>
      <c r="B49" s="2" t="s">
        <v>329</v>
      </c>
      <c r="C49" s="121">
        <v>1200000.0</v>
      </c>
      <c r="D49" s="28">
        <f>$C49/VLOOKUP($A49,PISCINAS!$B$2:$C$8,2,FALSE)</f>
        <v>146520.1465</v>
      </c>
      <c r="E49" s="114">
        <v>45496.0</v>
      </c>
      <c r="F49" s="9">
        <v>0.6</v>
      </c>
      <c r="G49" s="2" t="s">
        <v>330</v>
      </c>
      <c r="H49" s="122">
        <f>IFERROR(C49/ VLOOKUP(G49,'PRECRIA CAMAGUI'!$B$2:$J1019,3,FALSE)*VLOOKUP(G49,'PRECRIA CAMAGUI'!$B$2:$J1019,8,FALSE),"")</f>
        <v>849.5575221</v>
      </c>
      <c r="I49" s="123">
        <f>IFERROR(C49/ VLOOKUP(G49,'PRECRIA CAMAGUI'!$B$2:$J1019,3,FALSE)*VLOOKUP(G49,'PRECRIA CAMAGUI'!$B$2:$J1019,9,FALSE),"")</f>
        <v>1516.774513</v>
      </c>
    </row>
    <row r="50">
      <c r="A50" s="2">
        <v>2.0</v>
      </c>
      <c r="B50" s="2" t="s">
        <v>331</v>
      </c>
      <c r="C50" s="121">
        <v>900000.0</v>
      </c>
      <c r="D50" s="28">
        <f>$C50/VLOOKUP($A50,PISCINAS!$B$2:$C$8,2,FALSE)</f>
        <v>150000</v>
      </c>
      <c r="E50" s="114">
        <v>45496.0</v>
      </c>
      <c r="F50" s="9">
        <v>0.6</v>
      </c>
      <c r="G50" s="2" t="s">
        <v>330</v>
      </c>
      <c r="H50" s="122">
        <f>IFERROR(C50/ VLOOKUP(G50,'PRECRIA CAMAGUI'!$B$2:$J1019,3,FALSE)*VLOOKUP(G50,'PRECRIA CAMAGUI'!$B$2:$J1019,8,FALSE),"")</f>
        <v>637.1681416</v>
      </c>
      <c r="I50" s="123">
        <f>IFERROR(C50/ VLOOKUP(G50,'PRECRIA CAMAGUI'!$B$2:$J1019,3,FALSE)*VLOOKUP(G50,'PRECRIA CAMAGUI'!$B$2:$J1019,9,FALSE),"")</f>
        <v>1137.580885</v>
      </c>
    </row>
    <row r="51">
      <c r="A51" s="2">
        <v>3.0</v>
      </c>
      <c r="B51" s="2" t="s">
        <v>332</v>
      </c>
      <c r="C51" s="121">
        <v>725000.0</v>
      </c>
      <c r="D51" s="28">
        <f>$C51/VLOOKUP($A51,PISCINAS!$B$2:$C$8,2,FALSE)</f>
        <v>103571.4286</v>
      </c>
      <c r="E51" s="114">
        <v>45496.0</v>
      </c>
      <c r="F51" s="9">
        <v>0.6</v>
      </c>
      <c r="G51" s="2" t="s">
        <v>330</v>
      </c>
      <c r="H51" s="122">
        <f>IFERROR(C51/ VLOOKUP(G51,'PRECRIA CAMAGUI'!$B$2:$J1019,3,FALSE)*VLOOKUP(G51,'PRECRIA CAMAGUI'!$B$2:$J1019,8,FALSE),"")</f>
        <v>513.2743363</v>
      </c>
      <c r="I51" s="123">
        <f>IFERROR(C51/ VLOOKUP(G51,'PRECRIA CAMAGUI'!$B$2:$J1019,3,FALSE)*VLOOKUP(G51,'PRECRIA CAMAGUI'!$B$2:$J1019,9,FALSE),"")</f>
        <v>916.3846018</v>
      </c>
    </row>
    <row r="52">
      <c r="A52" s="2">
        <v>4.0</v>
      </c>
      <c r="B52" s="2" t="s">
        <v>333</v>
      </c>
      <c r="C52" s="121">
        <v>800000.0</v>
      </c>
      <c r="D52" s="28">
        <f>$C52/VLOOKUP($A52,PISCINAS!$B$2:$C$8,2,FALSE)</f>
        <v>166666.6667</v>
      </c>
      <c r="E52" s="114">
        <v>45525.0</v>
      </c>
      <c r="F52" s="9">
        <v>0.45</v>
      </c>
      <c r="G52" s="2" t="s">
        <v>334</v>
      </c>
      <c r="H52" s="122">
        <f>IFERROR(C52/ VLOOKUP(G52,'PRECRIA CAMAGUI'!$B$2:$J1019,3,FALSE)*VLOOKUP(G52,'PRECRIA CAMAGUI'!$B$2:$J1019,8,FALSE),"")</f>
        <v>498.1684982</v>
      </c>
      <c r="I52" s="123">
        <f>IFERROR(C52/ VLOOKUP(G52,'PRECRIA CAMAGUI'!$B$2:$J1019,3,FALSE)*VLOOKUP(G52,'PRECRIA CAMAGUI'!$B$2:$J1019,9,FALSE),"")</f>
        <v>917.9663004</v>
      </c>
    </row>
    <row r="53">
      <c r="A53" s="2">
        <v>5.0</v>
      </c>
      <c r="B53" s="2" t="s">
        <v>335</v>
      </c>
      <c r="C53" s="121">
        <v>730000.0</v>
      </c>
      <c r="D53" s="28">
        <f>$C53/VLOOKUP($A53,PISCINAS!$B$2:$C$8,2,FALSE)</f>
        <v>173809.5238</v>
      </c>
      <c r="E53" s="114">
        <v>45525.0</v>
      </c>
      <c r="F53" s="9">
        <v>0.45</v>
      </c>
      <c r="G53" s="2" t="s">
        <v>334</v>
      </c>
      <c r="H53" s="122">
        <f>IFERROR(C53/ VLOOKUP(G53,'PRECRIA CAMAGUI'!$B$2:$J1019,3,FALSE)*VLOOKUP(G53,'PRECRIA CAMAGUI'!$B$2:$J1019,8,FALSE),"")</f>
        <v>454.5787546</v>
      </c>
      <c r="I53" s="123">
        <f>IFERROR(C53/ VLOOKUP(G53,'PRECRIA CAMAGUI'!$B$2:$J1019,3,FALSE)*VLOOKUP(G53,'PRECRIA CAMAGUI'!$B$2:$J1019,9,FALSE),"")</f>
        <v>837.6442491</v>
      </c>
    </row>
    <row r="54">
      <c r="A54" s="2">
        <v>6.0</v>
      </c>
      <c r="B54" s="2" t="s">
        <v>336</v>
      </c>
      <c r="C54" s="121">
        <v>1200000.0</v>
      </c>
      <c r="D54" s="28">
        <f>$C54/VLOOKUP($A54,PISCINAS!$B$2:$C$8,2,FALSE)</f>
        <v>137142.8571</v>
      </c>
      <c r="E54" s="114">
        <v>45525.0</v>
      </c>
      <c r="F54" s="9">
        <v>0.46</v>
      </c>
      <c r="G54" s="2" t="s">
        <v>334</v>
      </c>
      <c r="H54" s="122">
        <f>IFERROR(C54/ VLOOKUP(G54,'PRECRIA CAMAGUI'!$B$2:$J1019,3,FALSE)*VLOOKUP(G54,'PRECRIA CAMAGUI'!$B$2:$J1019,8,FALSE),"")</f>
        <v>747.2527473</v>
      </c>
      <c r="I54" s="123">
        <f>IFERROR(C54/ VLOOKUP(G54,'PRECRIA CAMAGUI'!$B$2:$J1019,3,FALSE)*VLOOKUP(G54,'PRECRIA CAMAGUI'!$B$2:$J1019,9,FALSE),"")</f>
        <v>1376.949451</v>
      </c>
    </row>
    <row r="55">
      <c r="A55" s="2">
        <v>1.0</v>
      </c>
      <c r="B55" s="2" t="s">
        <v>337</v>
      </c>
      <c r="C55" s="121">
        <v>1050000.0</v>
      </c>
      <c r="D55" s="28">
        <f>$C55/VLOOKUP($A55,PISCINAS!$B$2:$C$8,2,FALSE)</f>
        <v>128205.1282</v>
      </c>
      <c r="E55" s="114">
        <v>45571.0</v>
      </c>
      <c r="F55" s="9">
        <v>0.55</v>
      </c>
      <c r="G55" s="2" t="s">
        <v>338</v>
      </c>
      <c r="H55" s="122">
        <f>IFERROR(C55/ VLOOKUP(G55,'PRECRIA CAMAGUI'!$B$2:$J1019,3,FALSE)*VLOOKUP(G55,'PRECRIA CAMAGUI'!$B$2:$J1019,8,FALSE),"")</f>
        <v>675.5</v>
      </c>
      <c r="I55" s="123">
        <f>IFERROR(C55/ VLOOKUP(G55,'PRECRIA CAMAGUI'!$B$2:$J1019,3,FALSE)*VLOOKUP(G55,'PRECRIA CAMAGUI'!$B$2:$J1019,9,FALSE),"")</f>
        <v>1236.487</v>
      </c>
    </row>
    <row r="56">
      <c r="A56" s="2">
        <v>2.0</v>
      </c>
      <c r="B56" s="2" t="s">
        <v>339</v>
      </c>
      <c r="C56" s="121">
        <v>900000.0</v>
      </c>
      <c r="D56" s="28">
        <f>$C56/VLOOKUP($A56,PISCINAS!$B$2:$C$8,2,FALSE)</f>
        <v>150000</v>
      </c>
      <c r="E56" s="114">
        <v>45571.0</v>
      </c>
      <c r="F56" s="9">
        <v>0.55</v>
      </c>
      <c r="G56" s="2" t="s">
        <v>338</v>
      </c>
      <c r="H56" s="122">
        <f>IFERROR(C56/ VLOOKUP(G56,'PRECRIA CAMAGUI'!$B$2:$J1019,3,FALSE)*VLOOKUP(G56,'PRECRIA CAMAGUI'!$B$2:$J1019,8,FALSE),"")</f>
        <v>579</v>
      </c>
      <c r="I56" s="123">
        <f>IFERROR(C56/ VLOOKUP(G56,'PRECRIA CAMAGUI'!$B$2:$J1019,3,FALSE)*VLOOKUP(G56,'PRECRIA CAMAGUI'!$B$2:$J1019,9,FALSE),"")</f>
        <v>1059.846</v>
      </c>
    </row>
    <row r="57">
      <c r="A57" s="2">
        <v>3.0</v>
      </c>
      <c r="B57" s="2" t="s">
        <v>340</v>
      </c>
      <c r="C57" s="121">
        <v>1050000.0</v>
      </c>
      <c r="D57" s="28">
        <f>$C57/VLOOKUP($A57,PISCINAS!$B$2:$C$8,2,FALSE)</f>
        <v>150000</v>
      </c>
      <c r="E57" s="114">
        <v>45568.0</v>
      </c>
      <c r="F57" s="9">
        <v>0.6</v>
      </c>
      <c r="G57" s="2" t="s">
        <v>338</v>
      </c>
      <c r="H57" s="122">
        <f>IFERROR(C57/ VLOOKUP(G57,'PRECRIA CAMAGUI'!$B$2:$J1019,3,FALSE)*VLOOKUP(G57,'PRECRIA CAMAGUI'!$B$2:$J1019,8,FALSE),"")</f>
        <v>675.5</v>
      </c>
      <c r="I57" s="123">
        <f>IFERROR(C57/ VLOOKUP(G57,'PRECRIA CAMAGUI'!$B$2:$J1019,3,FALSE)*VLOOKUP(G57,'PRECRIA CAMAGUI'!$B$2:$J1019,9,FALSE),"")</f>
        <v>1236.487</v>
      </c>
    </row>
    <row r="58">
      <c r="A58" s="2">
        <v>4.0</v>
      </c>
      <c r="B58" s="2" t="s">
        <v>341</v>
      </c>
      <c r="C58" s="121">
        <v>725000.0</v>
      </c>
      <c r="D58" s="28">
        <f>$C58/VLOOKUP($A58,PISCINAS!$B$2:$C$8,2,FALSE)</f>
        <v>151041.6667</v>
      </c>
      <c r="E58" s="114">
        <v>45606.0</v>
      </c>
      <c r="F58" s="9">
        <v>0.8</v>
      </c>
      <c r="G58" s="2" t="s">
        <v>342</v>
      </c>
      <c r="H58" s="122">
        <f>IFERROR(C58/ VLOOKUP(G58,'PRECRIA CAMAGUI'!$B$2:$J1019,3,FALSE)*VLOOKUP(G58,'PRECRIA CAMAGUI'!$B$2:$J1019,8,FALSE),"")</f>
        <v>544.9450549</v>
      </c>
      <c r="I58" s="123">
        <f>IFERROR(C58/ VLOOKUP(G58,'PRECRIA CAMAGUI'!$B$2:$J1019,3,FALSE)*VLOOKUP(G58,'PRECRIA CAMAGUI'!$B$2:$J1019,9,FALSE),"")</f>
        <v>960.567956</v>
      </c>
    </row>
    <row r="59">
      <c r="A59" s="2">
        <v>5.0</v>
      </c>
      <c r="B59" s="2" t="s">
        <v>343</v>
      </c>
      <c r="C59" s="121">
        <v>650000.0</v>
      </c>
      <c r="D59" s="28">
        <f>$C59/VLOOKUP($A59,PISCINAS!$B$2:$C$8,2,FALSE)</f>
        <v>154761.9048</v>
      </c>
      <c r="E59" s="114">
        <v>45606.0</v>
      </c>
      <c r="F59" s="9">
        <v>0.6</v>
      </c>
      <c r="G59" s="2" t="s">
        <v>342</v>
      </c>
      <c r="H59" s="122">
        <f>IFERROR(C59/ VLOOKUP(G59,'PRECRIA CAMAGUI'!$B$2:$J1019,3,FALSE)*VLOOKUP(G59,'PRECRIA CAMAGUI'!$B$2:$J1019,8,FALSE),"")</f>
        <v>488.5714286</v>
      </c>
      <c r="I59" s="123">
        <f>IFERROR(C59/ VLOOKUP(G59,'PRECRIA CAMAGUI'!$B$2:$J1019,3,FALSE)*VLOOKUP(G59,'PRECRIA CAMAGUI'!$B$2:$J1019,9,FALSE),"")</f>
        <v>861.1988571</v>
      </c>
    </row>
    <row r="60">
      <c r="A60" s="2">
        <v>6.0</v>
      </c>
      <c r="B60" s="2" t="s">
        <v>345</v>
      </c>
      <c r="C60" s="121">
        <v>900000.0</v>
      </c>
      <c r="D60" s="28">
        <f>$C60/VLOOKUP($A60,PISCINAS!$B$2:$C$8,2,FALSE)</f>
        <v>102857.1429</v>
      </c>
      <c r="E60" s="114">
        <v>45610.0</v>
      </c>
      <c r="F60" s="9">
        <v>0.75</v>
      </c>
      <c r="G60" s="2" t="s">
        <v>342</v>
      </c>
      <c r="H60" s="122">
        <f>IFERROR(C60/ VLOOKUP(G60,'PRECRIA CAMAGUI'!$B$2:$J1019,3,FALSE)*VLOOKUP(G60,'PRECRIA CAMAGUI'!$B$2:$J1019,8,FALSE),"")</f>
        <v>676.4835165</v>
      </c>
      <c r="I60" s="123">
        <f>IFERROR(C60/ VLOOKUP(G60,'PRECRIA CAMAGUI'!$B$2:$J1019,3,FALSE)*VLOOKUP(G60,'PRECRIA CAMAGUI'!$B$2:$J1019,9,FALSE),"")</f>
        <v>1192.429187</v>
      </c>
    </row>
    <row r="61">
      <c r="A61" s="2">
        <v>1.0</v>
      </c>
      <c r="B61" s="2" t="s">
        <v>346</v>
      </c>
      <c r="C61" s="121">
        <v>1250000.0</v>
      </c>
      <c r="D61" s="28">
        <f>$C61/VLOOKUP($A61,PISCINAS!$B$2:$C$8,2,FALSE)</f>
        <v>152625.1526</v>
      </c>
      <c r="E61" s="114">
        <v>45636.0</v>
      </c>
      <c r="F61" s="9">
        <v>0.6</v>
      </c>
      <c r="G61" s="2" t="s">
        <v>347</v>
      </c>
      <c r="H61" s="122">
        <f>IFERROR(C61/ VLOOKUP(G61,'PRECRIA CAMAGUI'!$B$2:$J1019,3,FALSE)*VLOOKUP(G61,'PRECRIA CAMAGUI'!$B$2:$J1019,8,FALSE),"")</f>
        <v>639.1791045</v>
      </c>
      <c r="I61" s="123">
        <f>IFERROR(C61/ VLOOKUP(G61,'PRECRIA CAMAGUI'!$B$2:$J1019,3,FALSE)*VLOOKUP(G61,'PRECRIA CAMAGUI'!$B$2:$J1019,9,FALSE),"")</f>
        <v>1013.661358</v>
      </c>
    </row>
    <row r="62">
      <c r="A62" s="2">
        <v>2.0</v>
      </c>
      <c r="B62" s="2" t="s">
        <v>348</v>
      </c>
      <c r="C62" s="121">
        <v>950000.0</v>
      </c>
      <c r="D62" s="28">
        <f>$C62/VLOOKUP($A62,PISCINAS!$B$2:$C$8,2,FALSE)</f>
        <v>158333.3333</v>
      </c>
      <c r="E62" s="114">
        <v>45636.0</v>
      </c>
      <c r="F62" s="9">
        <v>0.45</v>
      </c>
      <c r="G62" s="2" t="s">
        <v>347</v>
      </c>
      <c r="H62" s="122">
        <f>IFERROR(C62/ VLOOKUP(G62,'PRECRIA CAMAGUI'!$B$2:$J1019,3,FALSE)*VLOOKUP(G62,'PRECRIA CAMAGUI'!$B$2:$J1019,8,FALSE),"")</f>
        <v>485.7761194</v>
      </c>
      <c r="I62" s="123">
        <f>IFERROR(C62/ VLOOKUP(G62,'PRECRIA CAMAGUI'!$B$2:$J1019,3,FALSE)*VLOOKUP(G62,'PRECRIA CAMAGUI'!$B$2:$J1019,9,FALSE),"")</f>
        <v>770.3826322</v>
      </c>
    </row>
    <row r="63">
      <c r="A63" s="2">
        <v>3.0</v>
      </c>
      <c r="B63" s="2" t="s">
        <v>349</v>
      </c>
      <c r="C63" s="121">
        <v>1150000.0</v>
      </c>
      <c r="D63" s="28">
        <f>$C63/VLOOKUP($A63,PISCINAS!$B$2:$C$8,2,FALSE)</f>
        <v>164285.7143</v>
      </c>
      <c r="E63" s="114">
        <v>45636.0</v>
      </c>
      <c r="F63" s="9">
        <v>0.4</v>
      </c>
      <c r="G63" s="2" t="s">
        <v>347</v>
      </c>
      <c r="H63" s="122">
        <f>IFERROR(C63/ VLOOKUP(G63,'PRECRIA CAMAGUI'!$B$2:$J1019,3,FALSE)*VLOOKUP(G63,'PRECRIA CAMAGUI'!$B$2:$J1019,8,FALSE),"")</f>
        <v>588.0447761</v>
      </c>
      <c r="I63" s="123">
        <f>IFERROR(C63/ VLOOKUP(G63,'PRECRIA CAMAGUI'!$B$2:$J1019,3,FALSE)*VLOOKUP(G63,'PRECRIA CAMAGUI'!$B$2:$J1019,9,FALSE),"")</f>
        <v>932.5684496</v>
      </c>
    </row>
    <row r="64">
      <c r="A64" s="2">
        <v>4.0</v>
      </c>
      <c r="B64" s="2" t="s">
        <v>350</v>
      </c>
      <c r="C64" s="121">
        <v>800000.0</v>
      </c>
      <c r="D64" s="28">
        <f>$C64/VLOOKUP($A64,PISCINAS!$B$2:$C$8,2,FALSE)</f>
        <v>166666.6667</v>
      </c>
      <c r="E64" s="114">
        <v>45681.0</v>
      </c>
      <c r="F64" s="9">
        <v>0.6</v>
      </c>
      <c r="G64" s="2" t="s">
        <v>351</v>
      </c>
      <c r="H64" s="122">
        <f>IFERROR(C64/ VLOOKUP(G64,'PRECRIA CAMAGUI'!$B$2:$J1019,3,FALSE)*VLOOKUP(G64,'PRECRIA CAMAGUI'!$B$2:$J1019,8,FALSE),"")</f>
        <v>388.9908257</v>
      </c>
      <c r="I64" s="123">
        <f>IFERROR(C64/ VLOOKUP(G64,'PRECRIA CAMAGUI'!$B$2:$J1019,3,FALSE)*VLOOKUP(G64,'PRECRIA CAMAGUI'!$B$2:$J1019,9,FALSE),"")</f>
        <v>720.0352294</v>
      </c>
    </row>
    <row r="65">
      <c r="A65" s="2">
        <v>5.0</v>
      </c>
      <c r="B65" s="2" t="s">
        <v>352</v>
      </c>
      <c r="C65" s="121">
        <v>725000.0</v>
      </c>
      <c r="D65" s="28">
        <f>$C65/VLOOKUP($A65,PISCINAS!$B$2:$C$8,2,FALSE)</f>
        <v>172619.0476</v>
      </c>
      <c r="E65" s="114">
        <v>45681.0</v>
      </c>
      <c r="F65" s="9">
        <v>0.6</v>
      </c>
      <c r="G65" s="2" t="s">
        <v>351</v>
      </c>
      <c r="H65" s="122">
        <f>IFERROR(C65/ VLOOKUP(G65,'PRECRIA CAMAGUI'!$B$2:$J1019,3,FALSE)*VLOOKUP(G65,'PRECRIA CAMAGUI'!$B$2:$J1019,8,FALSE),"")</f>
        <v>352.5229358</v>
      </c>
      <c r="I65" s="123">
        <f>IFERROR(C65/ VLOOKUP(G65,'PRECRIA CAMAGUI'!$B$2:$J1019,3,FALSE)*VLOOKUP(G65,'PRECRIA CAMAGUI'!$B$2:$J1019,9,FALSE),"")</f>
        <v>652.5319266</v>
      </c>
    </row>
    <row r="66">
      <c r="A66" s="2">
        <v>6.0</v>
      </c>
      <c r="B66" s="2" t="s">
        <v>353</v>
      </c>
      <c r="C66" s="121">
        <v>1200000.0</v>
      </c>
      <c r="D66" s="28">
        <f>$C66/VLOOKUP($A66,PISCINAS!$B$2:$C$8,2,FALSE)</f>
        <v>137142.8571</v>
      </c>
      <c r="E66" s="114">
        <v>45681.0</v>
      </c>
      <c r="F66" s="9">
        <v>0.6</v>
      </c>
      <c r="G66" s="2" t="s">
        <v>351</v>
      </c>
      <c r="H66" s="122">
        <f>IFERROR(C66/ VLOOKUP(G66,'PRECRIA CAMAGUI'!$B$2:$J1019,3,FALSE)*VLOOKUP(G66,'PRECRIA CAMAGUI'!$B$2:$J1019,8,FALSE),"")</f>
        <v>583.4862385</v>
      </c>
      <c r="I66" s="123">
        <f>IFERROR(C66/ VLOOKUP(G66,'PRECRIA CAMAGUI'!$B$2:$J1019,3,FALSE)*VLOOKUP(G66,'PRECRIA CAMAGUI'!$B$2:$J1019,9,FALSE),"")</f>
        <v>1080.052844</v>
      </c>
    </row>
    <row r="67">
      <c r="A67" s="2">
        <v>1.0</v>
      </c>
      <c r="B67" s="2" t="s">
        <v>354</v>
      </c>
      <c r="C67" s="121">
        <v>1200000.0</v>
      </c>
      <c r="D67" s="28">
        <f>$C67/VLOOKUP($A67,PISCINAS!$B$2:$C$8,2,FALSE)</f>
        <v>146520.1465</v>
      </c>
      <c r="E67" s="114">
        <v>45710.0</v>
      </c>
      <c r="F67" s="9">
        <v>0.5</v>
      </c>
      <c r="G67" s="2" t="s">
        <v>355</v>
      </c>
      <c r="H67" s="122">
        <f>IFERROR(C67/ VLOOKUP(G67,'PRECRIA CAMAGUI'!$B$2:$J1019,3,FALSE)*VLOOKUP(G67,'PRECRIA CAMAGUI'!$B$2:$J1019,8,FALSE),"")</f>
        <v>476.1290323</v>
      </c>
      <c r="I67" s="123">
        <f>IFERROR(C67/ VLOOKUP(G67,'PRECRIA CAMAGUI'!$B$2:$J1019,3,FALSE)*VLOOKUP(G67,'PRECRIA CAMAGUI'!$B$2:$J1019,9,FALSE),"")</f>
        <v>883.0722581</v>
      </c>
    </row>
    <row r="68">
      <c r="A68" s="2">
        <v>2.0</v>
      </c>
      <c r="B68" s="2" t="s">
        <v>356</v>
      </c>
      <c r="C68" s="121">
        <v>850000.0</v>
      </c>
      <c r="D68" s="28">
        <f>$C68/VLOOKUP($A68,PISCINAS!$B$2:$C$8,2,FALSE)</f>
        <v>141666.6667</v>
      </c>
      <c r="E68" s="114">
        <v>45710.0</v>
      </c>
      <c r="F68" s="9">
        <v>0.4</v>
      </c>
      <c r="G68" s="2" t="s">
        <v>355</v>
      </c>
      <c r="H68" s="122">
        <f>IFERROR(C68/ VLOOKUP(G68,'PRECRIA CAMAGUI'!$B$2:$J1019,3,FALSE)*VLOOKUP(G68,'PRECRIA CAMAGUI'!$B$2:$J1019,8,FALSE),"")</f>
        <v>337.2580645</v>
      </c>
      <c r="I68" s="123">
        <f>IFERROR(C68/ VLOOKUP(G68,'PRECRIA CAMAGUI'!$B$2:$J1019,3,FALSE)*VLOOKUP(G68,'PRECRIA CAMAGUI'!$B$2:$J1019,9,FALSE),"")</f>
        <v>625.5095161</v>
      </c>
    </row>
    <row r="69">
      <c r="A69" s="2">
        <v>3.0</v>
      </c>
      <c r="B69" s="2" t="s">
        <v>357</v>
      </c>
      <c r="C69" s="121">
        <v>1050000.0</v>
      </c>
      <c r="D69" s="28">
        <f>$C69/VLOOKUP($A69,PISCINAS!$B$2:$C$8,2,FALSE)</f>
        <v>150000</v>
      </c>
      <c r="E69" s="114">
        <v>45710.0</v>
      </c>
      <c r="F69" s="9">
        <v>0.5</v>
      </c>
      <c r="G69" s="2" t="s">
        <v>355</v>
      </c>
      <c r="H69" s="122">
        <f>IFERROR(C69/ VLOOKUP(G69,'PRECRIA CAMAGUI'!$B$2:$J1019,3,FALSE)*VLOOKUP(G69,'PRECRIA CAMAGUI'!$B$2:$J1019,8,FALSE),"")</f>
        <v>416.6129032</v>
      </c>
      <c r="I69" s="123">
        <f>IFERROR(C69/ VLOOKUP(G69,'PRECRIA CAMAGUI'!$B$2:$J1019,3,FALSE)*VLOOKUP(G69,'PRECRIA CAMAGUI'!$B$2:$J1019,9,FALSE),"")</f>
        <v>772.6882258</v>
      </c>
    </row>
    <row r="70">
      <c r="A70" s="2">
        <v>4.0</v>
      </c>
      <c r="B70" s="2" t="s">
        <v>358</v>
      </c>
      <c r="C70" s="121">
        <v>800000.0</v>
      </c>
      <c r="D70" s="28">
        <f>$C70/VLOOKUP($A70,PISCINAS!$B$2:$C$8,2,FALSE)</f>
        <v>166666.6667</v>
      </c>
      <c r="E70" s="114">
        <v>45743.0</v>
      </c>
      <c r="F70" s="9">
        <v>0.7</v>
      </c>
      <c r="G70" s="2" t="s">
        <v>359</v>
      </c>
      <c r="H70" s="122">
        <f>IFERROR(C70/ VLOOKUP(G70,'PRECRIA CAMAGUI'!$B$2:$J1019,3,FALSE)*VLOOKUP(G70,'PRECRIA CAMAGUI'!$B$2:$J1019,8,FALSE),"")</f>
        <v>461.2612613</v>
      </c>
      <c r="I70" s="123">
        <f>IFERROR(C70/ VLOOKUP(G70,'PRECRIA CAMAGUI'!$B$2:$J1019,3,FALSE)*VLOOKUP(G70,'PRECRIA CAMAGUI'!$B$2:$J1019,9,FALSE),"")</f>
        <v>851.5084685</v>
      </c>
    </row>
    <row r="71">
      <c r="A71" s="2">
        <v>5.0</v>
      </c>
      <c r="B71" s="2" t="s">
        <v>360</v>
      </c>
      <c r="C71" s="121">
        <v>725000.0</v>
      </c>
      <c r="D71" s="28">
        <f>$C71/VLOOKUP($A71,PISCINAS!$B$2:$C$8,2,FALSE)</f>
        <v>172619.0476</v>
      </c>
      <c r="E71" s="114">
        <v>45743.0</v>
      </c>
      <c r="F71" s="9">
        <v>0.7</v>
      </c>
      <c r="G71" s="2" t="s">
        <v>359</v>
      </c>
      <c r="H71" s="122">
        <f>IFERROR(C71/ VLOOKUP(G71,'PRECRIA CAMAGUI'!$B$2:$J1019,3,FALSE)*VLOOKUP(G71,'PRECRIA CAMAGUI'!$B$2:$J1019,8,FALSE),"")</f>
        <v>418.018018</v>
      </c>
      <c r="I71" s="123">
        <f>IFERROR(C71/ VLOOKUP(G71,'PRECRIA CAMAGUI'!$B$2:$J1019,3,FALSE)*VLOOKUP(G71,'PRECRIA CAMAGUI'!$B$2:$J1019,9,FALSE),"")</f>
        <v>771.6795495</v>
      </c>
    </row>
    <row r="72">
      <c r="A72" s="2">
        <v>6.0</v>
      </c>
      <c r="B72" s="2" t="s">
        <v>361</v>
      </c>
      <c r="C72" s="121">
        <v>1250000.0</v>
      </c>
      <c r="D72" s="28">
        <f>$C72/VLOOKUP($A72,PISCINAS!$B$2:$C$8,2,FALSE)</f>
        <v>142857.1429</v>
      </c>
      <c r="E72" s="114">
        <v>45743.0</v>
      </c>
      <c r="F72" s="9">
        <v>0.7</v>
      </c>
      <c r="G72" s="2" t="s">
        <v>359</v>
      </c>
      <c r="H72" s="122">
        <f>IFERROR(C72/ VLOOKUP(G72,'PRECRIA CAMAGUI'!$B$2:$J1019,3,FALSE)*VLOOKUP(G72,'PRECRIA CAMAGUI'!$B$2:$J1019,8,FALSE),"")</f>
        <v>720.7207207</v>
      </c>
      <c r="I72" s="123">
        <f>IFERROR(C72/ VLOOKUP(G72,'PRECRIA CAMAGUI'!$B$2:$J1019,3,FALSE)*VLOOKUP(G72,'PRECRIA CAMAGUI'!$B$2:$J1019,9,FALSE),"")</f>
        <v>1330.481982</v>
      </c>
    </row>
    <row r="73">
      <c r="A73" s="2">
        <v>1.0</v>
      </c>
      <c r="B73" s="2" t="s">
        <v>362</v>
      </c>
      <c r="C73" s="121">
        <v>1200000.0</v>
      </c>
      <c r="D73" s="28">
        <f>$C73/VLOOKUP($A73,PISCINAS!$B$2:$C$8,2,FALSE)</f>
        <v>146520.1465</v>
      </c>
      <c r="E73" s="114">
        <v>45784.0</v>
      </c>
      <c r="F73" s="9">
        <v>0.8</v>
      </c>
      <c r="G73" s="2" t="s">
        <v>363</v>
      </c>
      <c r="H73" s="122">
        <f>IFERROR(C73/ VLOOKUP(G73,'PRECRIA CAMAGUI'!$B$2:$J1019,3,FALSE)*VLOOKUP(G73,'PRECRIA CAMAGUI'!$B$2:$J1019,8,FALSE),"")</f>
        <v>790.9090909</v>
      </c>
      <c r="I73" s="123">
        <f>IFERROR(C73/ VLOOKUP(G73,'PRECRIA CAMAGUI'!$B$2:$J1019,3,FALSE)*VLOOKUP(G73,'PRECRIA CAMAGUI'!$B$2:$J1019,9,FALSE),"")</f>
        <v>1459.647273</v>
      </c>
    </row>
    <row r="74">
      <c r="A74" s="2">
        <v>3.0</v>
      </c>
      <c r="B74" s="2" t="s">
        <v>364</v>
      </c>
      <c r="C74" s="121">
        <v>1000000.0</v>
      </c>
      <c r="D74" s="28">
        <f>$C74/VLOOKUP($A74,PISCINAS!$B$2:$C$8,2,FALSE)</f>
        <v>142857.1429</v>
      </c>
      <c r="E74" s="114">
        <v>45784.0</v>
      </c>
      <c r="F74" s="9">
        <v>0.8</v>
      </c>
      <c r="G74" s="2" t="s">
        <v>363</v>
      </c>
      <c r="H74" s="122">
        <f>IFERROR(C74/ VLOOKUP(G74,'PRECRIA CAMAGUI'!$B$2:$J1019,3,FALSE)*VLOOKUP(G74,'PRECRIA CAMAGUI'!$B$2:$J1019,8,FALSE),"")</f>
        <v>659.0909091</v>
      </c>
      <c r="I74" s="123">
        <f>IFERROR(C74/ VLOOKUP(G74,'PRECRIA CAMAGUI'!$B$2:$J1019,3,FALSE)*VLOOKUP(G74,'PRECRIA CAMAGUI'!$B$2:$J1019,9,FALSE),"")</f>
        <v>1216.372727</v>
      </c>
    </row>
    <row r="75">
      <c r="A75" s="2">
        <v>2.0</v>
      </c>
      <c r="B75" s="2" t="s">
        <v>365</v>
      </c>
      <c r="C75" s="121">
        <v>500000.0</v>
      </c>
      <c r="D75" s="28">
        <f>$C75/VLOOKUP($A75,PISCINAS!$B$2:$C$8,2,FALSE)</f>
        <v>83333.33333</v>
      </c>
      <c r="E75" s="114">
        <v>45802.0</v>
      </c>
      <c r="F75" s="9">
        <v>6.0</v>
      </c>
      <c r="G75" s="2" t="s">
        <v>363</v>
      </c>
      <c r="H75" s="122">
        <f>IFERROR(C75/ VLOOKUP(G75,'PRECRIA CAMAGUI'!$B$2:$J1019,3,FALSE)*VLOOKUP(G75,'PRECRIA CAMAGUI'!$B$2:$J1019,8,FALSE),"")</f>
        <v>329.5454545</v>
      </c>
      <c r="I75" s="123">
        <f>IFERROR(C75/ VLOOKUP(G75,'PRECRIA CAMAGUI'!$B$2:$J1019,3,FALSE)*VLOOKUP(G75,'PRECRIA CAMAGUI'!$B$2:$J1019,9,FALSE),"")</f>
        <v>608.1863636</v>
      </c>
    </row>
    <row r="76">
      <c r="A76" s="2">
        <v>4.0</v>
      </c>
      <c r="B76" s="2" t="s">
        <v>366</v>
      </c>
      <c r="C76" s="121">
        <v>750000.0</v>
      </c>
      <c r="D76" s="28">
        <f>$C76/VLOOKUP($A76,PISCINAS!$B$2:$C$8,2,FALSE)</f>
        <v>156250</v>
      </c>
      <c r="E76" s="114">
        <v>45815.0</v>
      </c>
      <c r="F76" s="9">
        <v>0.55</v>
      </c>
      <c r="G76" s="2" t="s">
        <v>367</v>
      </c>
      <c r="H76" s="122">
        <f>IFERROR(C76/ VLOOKUP(G76,'PRECRIA CAMAGUI'!$B$2:$J1019,3,FALSE)*VLOOKUP(G76,'PRECRIA CAMAGUI'!$B$2:$J1019,8,FALSE),"")</f>
        <v>444.8484848</v>
      </c>
      <c r="I76" s="123">
        <f>IFERROR(C76/ VLOOKUP(G76,'PRECRIA CAMAGUI'!$B$2:$J1019,3,FALSE)*VLOOKUP(G76,'PRECRIA CAMAGUI'!$B$2:$J1019,9,FALSE),"")</f>
        <v>780.6055758</v>
      </c>
    </row>
    <row r="77">
      <c r="A77" s="2">
        <v>5.0</v>
      </c>
      <c r="B77" s="2" t="s">
        <v>368</v>
      </c>
      <c r="C77" s="121">
        <v>675000.0</v>
      </c>
      <c r="D77" s="28">
        <f>$C77/VLOOKUP($A77,PISCINAS!$B$2:$C$8,2,FALSE)</f>
        <v>160714.2857</v>
      </c>
      <c r="E77" s="114">
        <v>45815.0</v>
      </c>
      <c r="F77" s="9">
        <v>0.55</v>
      </c>
      <c r="G77" s="2" t="s">
        <v>367</v>
      </c>
      <c r="H77" s="122">
        <f>IFERROR(C77/ VLOOKUP(G77,'PRECRIA CAMAGUI'!$B$2:$J1019,3,FALSE)*VLOOKUP(G77,'PRECRIA CAMAGUI'!$B$2:$J1019,8,FALSE),"")</f>
        <v>400.3636364</v>
      </c>
      <c r="I77" s="123">
        <f>IFERROR(C77/ VLOOKUP(G77,'PRECRIA CAMAGUI'!$B$2:$J1019,3,FALSE)*VLOOKUP(G77,'PRECRIA CAMAGUI'!$B$2:$J1019,9,FALSE),"")</f>
        <v>702.5450182</v>
      </c>
    </row>
    <row r="78">
      <c r="A78" s="2">
        <v>6.0</v>
      </c>
      <c r="B78" s="2" t="s">
        <v>369</v>
      </c>
      <c r="C78" s="121">
        <v>1050000.0</v>
      </c>
      <c r="D78" s="28">
        <f>$C78/VLOOKUP($A78,PISCINAS!$B$2:$C$8,2,FALSE)</f>
        <v>120000</v>
      </c>
      <c r="E78" s="114">
        <v>45815.0</v>
      </c>
      <c r="F78" s="9">
        <v>0.5</v>
      </c>
      <c r="G78" s="2" t="s">
        <v>367</v>
      </c>
      <c r="H78" s="122">
        <f>IFERROR(C78/ VLOOKUP(G78,'PRECRIA CAMAGUI'!$B$2:$J1019,3,FALSE)*VLOOKUP(G78,'PRECRIA CAMAGUI'!$B$2:$J1019,8,FALSE),"")</f>
        <v>622.7878788</v>
      </c>
      <c r="I78" s="123">
        <f>IFERROR(C78/ VLOOKUP(G78,'PRECRIA CAMAGUI'!$B$2:$J1019,3,FALSE)*VLOOKUP(G78,'PRECRIA CAMAGUI'!$B$2:$J1019,9,FALSE),"")</f>
        <v>1092.847806</v>
      </c>
    </row>
    <row r="79">
      <c r="A79" s="2">
        <v>1.0</v>
      </c>
      <c r="B79" s="2" t="s">
        <v>370</v>
      </c>
      <c r="C79" s="121">
        <v>1300000.0</v>
      </c>
      <c r="D79" s="28">
        <f>$C79/VLOOKUP($A79,PISCINAS!$B$2:$C$8,2,FALSE)</f>
        <v>158730.1587</v>
      </c>
      <c r="E79" s="114">
        <v>45857.0</v>
      </c>
      <c r="F79" s="9">
        <v>0.6</v>
      </c>
      <c r="G79" s="2" t="s">
        <v>371</v>
      </c>
      <c r="H79" s="122">
        <f>IFERROR(C79/ VLOOKUP(G79,'PRECRIA CAMAGUI'!$B$2:$J1019,3,FALSE)*VLOOKUP(G79,'PRECRIA CAMAGUI'!$B$2:$J1019,8,FALSE),"")</f>
        <v>908.8358209</v>
      </c>
      <c r="I79" s="123">
        <f>IFERROR(C79/ VLOOKUP(G79,'PRECRIA CAMAGUI'!$B$2:$J1019,3,FALSE)*VLOOKUP(G79,'PRECRIA CAMAGUI'!$B$2:$J1019,9,FALSE),"")</f>
        <v>1619.485516</v>
      </c>
    </row>
    <row r="80">
      <c r="A80" s="2">
        <v>2.0</v>
      </c>
      <c r="B80" s="2" t="s">
        <v>372</v>
      </c>
      <c r="C80" s="121">
        <v>900000.0</v>
      </c>
      <c r="D80" s="28">
        <f>$C80/VLOOKUP($A80,PISCINAS!$B$2:$C$8,2,FALSE)</f>
        <v>150000</v>
      </c>
      <c r="E80" s="114">
        <v>45857.0</v>
      </c>
      <c r="F80" s="9">
        <v>0.52</v>
      </c>
      <c r="G80" s="2" t="s">
        <v>371</v>
      </c>
      <c r="H80" s="122">
        <f>IFERROR(C80/ VLOOKUP(G80,'PRECRIA CAMAGUI'!$B$2:$J1019,3,FALSE)*VLOOKUP(G80,'PRECRIA CAMAGUI'!$B$2:$J1019,8,FALSE),"")</f>
        <v>629.1940299</v>
      </c>
      <c r="I80" s="123">
        <f>IFERROR(C80/ VLOOKUP(G80,'PRECRIA CAMAGUI'!$B$2:$J1019,3,FALSE)*VLOOKUP(G80,'PRECRIA CAMAGUI'!$B$2:$J1019,9,FALSE),"")</f>
        <v>1121.182281</v>
      </c>
    </row>
    <row r="81">
      <c r="A81" s="2">
        <v>3.0</v>
      </c>
      <c r="B81" s="2" t="s">
        <v>373</v>
      </c>
      <c r="C81" s="121">
        <v>1150000.0</v>
      </c>
      <c r="D81" s="28">
        <f>$C81/VLOOKUP($A81,PISCINAS!$B$2:$C$8,2,FALSE)</f>
        <v>164285.7143</v>
      </c>
      <c r="E81" s="114">
        <v>45857.0</v>
      </c>
      <c r="F81" s="9">
        <v>0.6</v>
      </c>
      <c r="G81" s="2" t="s">
        <v>371</v>
      </c>
      <c r="H81" s="122">
        <f>IFERROR(C81/ VLOOKUP(G81,'PRECRIA CAMAGUI'!$B$2:$J1019,3,FALSE)*VLOOKUP(G81,'PRECRIA CAMAGUI'!$B$2:$J1019,8,FALSE),"")</f>
        <v>803.9701493</v>
      </c>
      <c r="I81" s="123">
        <f>IFERROR(C81/ VLOOKUP(G81,'PRECRIA CAMAGUI'!$B$2:$J1019,3,FALSE)*VLOOKUP(G81,'PRECRIA CAMAGUI'!$B$2:$J1019,9,FALSE),"")</f>
        <v>1432.621803</v>
      </c>
    </row>
    <row r="82">
      <c r="A82" s="2">
        <v>4.0</v>
      </c>
      <c r="B82" s="2" t="s">
        <v>374</v>
      </c>
      <c r="C82" s="121">
        <v>810000.0</v>
      </c>
      <c r="D82" s="28">
        <f>$C82/VLOOKUP($A82,PISCINAS!$B$2:$C$8,2,FALSE)</f>
        <v>168750</v>
      </c>
      <c r="E82" s="114">
        <v>45890.0</v>
      </c>
      <c r="F82" s="9">
        <v>0.52</v>
      </c>
      <c r="G82" s="2" t="s">
        <v>375</v>
      </c>
      <c r="H82" s="122">
        <f>IFERROR(C82/ VLOOKUP(G82,'PRECRIA CAMAGUI'!$B$2:$J1019,3,FALSE)*VLOOKUP(G82,'PRECRIA CAMAGUI'!$B$2:$J1019,8,FALSE),"")</f>
        <v>766.5863309</v>
      </c>
      <c r="I82" s="123">
        <f>IFERROR(C82/ VLOOKUP(G82,'PRECRIA CAMAGUI'!$B$2:$J1019,3,FALSE)*VLOOKUP(G82,'PRECRIA CAMAGUI'!$B$2:$J1019,9,FALSE),"")</f>
        <v>1422.034252</v>
      </c>
    </row>
    <row r="83">
      <c r="A83" s="2">
        <v>5.0</v>
      </c>
      <c r="B83" s="2" t="s">
        <v>376</v>
      </c>
      <c r="C83" s="121">
        <v>720000.0</v>
      </c>
      <c r="D83" s="28">
        <f>$C83/VLOOKUP($A83,PISCINAS!$B$2:$C$8,2,FALSE)</f>
        <v>171428.5714</v>
      </c>
      <c r="E83" s="114">
        <v>45890.0</v>
      </c>
      <c r="F83" s="9">
        <v>0.52</v>
      </c>
      <c r="G83" s="2" t="s">
        <v>375</v>
      </c>
      <c r="H83" s="122">
        <f>IFERROR(C83/ VLOOKUP(G83,'PRECRIA CAMAGUI'!$B$2:$J1019,3,FALSE)*VLOOKUP(G83,'PRECRIA CAMAGUI'!$B$2:$J1019,8,FALSE),"")</f>
        <v>681.4100719</v>
      </c>
      <c r="I83" s="123">
        <f>IFERROR(C83/ VLOOKUP(G83,'PRECRIA CAMAGUI'!$B$2:$J1019,3,FALSE)*VLOOKUP(G83,'PRECRIA CAMAGUI'!$B$2:$J1019,9,FALSE),"")</f>
        <v>1264.030446</v>
      </c>
    </row>
    <row r="84">
      <c r="A84" s="2">
        <v>6.0</v>
      </c>
      <c r="B84" s="2" t="s">
        <v>377</v>
      </c>
      <c r="C84" s="121">
        <v>1250000.0</v>
      </c>
      <c r="D84" s="28">
        <f>$C84/VLOOKUP($A84,PISCINAS!$B$2:$C$8,2,FALSE)</f>
        <v>142857.1429</v>
      </c>
      <c r="E84" s="114">
        <v>45890.0</v>
      </c>
      <c r="F84" s="9">
        <v>0.52</v>
      </c>
      <c r="G84" s="2" t="s">
        <v>375</v>
      </c>
      <c r="H84" s="122">
        <f>IFERROR(C84/ VLOOKUP(G84,'PRECRIA CAMAGUI'!$B$2:$J1019,3,FALSE)*VLOOKUP(G84,'PRECRIA CAMAGUI'!$B$2:$J1019,8,FALSE),"")</f>
        <v>1183.003597</v>
      </c>
      <c r="I84" s="123">
        <f>IFERROR(C84/ VLOOKUP(G84,'PRECRIA CAMAGUI'!$B$2:$J1019,3,FALSE)*VLOOKUP(G84,'PRECRIA CAMAGUI'!$B$2:$J1019,9,FALSE),"")</f>
        <v>2194.497302</v>
      </c>
    </row>
    <row r="85">
      <c r="A85" s="2">
        <v>1.0</v>
      </c>
      <c r="B85" s="2" t="s">
        <v>378</v>
      </c>
      <c r="C85" s="121">
        <v>1170000.0</v>
      </c>
      <c r="D85" s="28">
        <f>$C85/VLOOKUP($A85,PISCINAS!$B$2:$C$8,2,FALSE)</f>
        <v>142857.1429</v>
      </c>
      <c r="E85" s="114">
        <v>45935.0</v>
      </c>
      <c r="F85" s="9">
        <v>0.68</v>
      </c>
      <c r="G85" s="2" t="s">
        <v>379</v>
      </c>
      <c r="H85" s="122">
        <f>IFERROR(C85/ VLOOKUP(G85,'PRECRIA CAMAGUI'!$B$2:$J1019,3,FALSE)*VLOOKUP(G85,'PRECRIA CAMAGUI'!$B$2:$J1019,8,FALSE),"")</f>
        <v>988.3823529</v>
      </c>
      <c r="I85" s="123">
        <f>IFERROR(C85/ VLOOKUP(G85,'PRECRIA CAMAGUI'!$B$2:$J1019,3,FALSE)*VLOOKUP(G85,'PRECRIA CAMAGUI'!$B$2:$J1019,9,FALSE),"")</f>
        <v>1853.887176</v>
      </c>
    </row>
    <row r="86">
      <c r="A86" s="2">
        <v>2.0</v>
      </c>
      <c r="B86" s="2" t="s">
        <v>380</v>
      </c>
      <c r="C86" s="121">
        <v>855000.0</v>
      </c>
      <c r="D86" s="28">
        <f>$C86/VLOOKUP($A86,PISCINAS!$B$2:$C$8,2,FALSE)</f>
        <v>142500</v>
      </c>
      <c r="E86" s="114">
        <v>45935.0</v>
      </c>
      <c r="F86" s="9">
        <v>0.77</v>
      </c>
      <c r="G86" s="2" t="s">
        <v>379</v>
      </c>
      <c r="H86" s="122">
        <f>IFERROR(C86/ VLOOKUP(G86,'PRECRIA CAMAGUI'!$B$2:$J1019,3,FALSE)*VLOOKUP(G86,'PRECRIA CAMAGUI'!$B$2:$J1019,8,FALSE),"")</f>
        <v>722.2794118</v>
      </c>
      <c r="I86" s="123">
        <f>IFERROR(C86/ VLOOKUP(G86,'PRECRIA CAMAGUI'!$B$2:$J1019,3,FALSE)*VLOOKUP(G86,'PRECRIA CAMAGUI'!$B$2:$J1019,9,FALSE),"")</f>
        <v>1354.763706</v>
      </c>
    </row>
    <row r="87">
      <c r="A87" s="2">
        <v>3.0</v>
      </c>
      <c r="B87" s="2" t="s">
        <v>381</v>
      </c>
      <c r="C87" s="121">
        <v>1035000.0</v>
      </c>
      <c r="D87" s="28">
        <f>$C87/VLOOKUP($A87,PISCINAS!$B$2:$C$8,2,FALSE)</f>
        <v>147857.1429</v>
      </c>
      <c r="E87" s="114">
        <v>45935.0</v>
      </c>
      <c r="F87" s="9">
        <v>0.68</v>
      </c>
      <c r="G87" s="2" t="s">
        <v>379</v>
      </c>
      <c r="H87" s="122">
        <f>IFERROR(C87/ VLOOKUP(G87,'PRECRIA CAMAGUI'!$B$2:$J1019,3,FALSE)*VLOOKUP(G87,'PRECRIA CAMAGUI'!$B$2:$J1019,8,FALSE),"")</f>
        <v>874.3382353</v>
      </c>
      <c r="I87" s="123">
        <f>IFERROR(C87/ VLOOKUP(G87,'PRECRIA CAMAGUI'!$B$2:$J1019,3,FALSE)*VLOOKUP(G87,'PRECRIA CAMAGUI'!$B$2:$J1019,9,FALSE),"")</f>
        <v>1639.977118</v>
      </c>
    </row>
    <row r="88">
      <c r="A88" s="2">
        <v>4.0</v>
      </c>
      <c r="B88" s="2" t="s">
        <v>382</v>
      </c>
      <c r="C88" s="121">
        <v>830000.0</v>
      </c>
      <c r="D88" s="28">
        <f>$C88/VLOOKUP($A88,PISCINAS!$B$2:$C$8,2,FALSE)</f>
        <v>172916.6667</v>
      </c>
      <c r="E88" s="114">
        <v>45963.0</v>
      </c>
      <c r="F88" s="9">
        <v>0.42</v>
      </c>
      <c r="G88" s="2" t="s">
        <v>383</v>
      </c>
      <c r="H88" s="122">
        <f>IFERROR(C88/ VLOOKUP(G88,'PRECRIA CAMAGUI'!$B$2:$J1019,3,FALSE)*VLOOKUP(G88,'PRECRIA CAMAGUI'!$B$2:$J1019,8,FALSE),"")</f>
        <v>554.33213</v>
      </c>
      <c r="I88" s="123">
        <f>IFERROR(C88/ VLOOKUP(G88,'PRECRIA CAMAGUI'!$B$2:$J1019,3,FALSE)*VLOOKUP(G88,'PRECRIA CAMAGUI'!$B$2:$J1019,9,FALSE),"")</f>
        <v>1035.294657</v>
      </c>
    </row>
    <row r="89">
      <c r="A89" s="2">
        <v>5.0</v>
      </c>
      <c r="B89" s="2" t="s">
        <v>384</v>
      </c>
      <c r="C89" s="121">
        <v>740000.0</v>
      </c>
      <c r="D89" s="28">
        <f>$C89/VLOOKUP($A89,PISCINAS!$B$2:$C$8,2,FALSE)</f>
        <v>176190.4762</v>
      </c>
      <c r="E89" s="114">
        <v>45963.0</v>
      </c>
      <c r="F89" s="9">
        <v>0.42</v>
      </c>
      <c r="G89" s="2" t="s">
        <v>383</v>
      </c>
      <c r="H89" s="122">
        <f>IFERROR(C89/ VLOOKUP(G89,'PRECRIA CAMAGUI'!$B$2:$J1019,3,FALSE)*VLOOKUP(G89,'PRECRIA CAMAGUI'!$B$2:$J1019,8,FALSE),"")</f>
        <v>494.2238267</v>
      </c>
      <c r="I89" s="123">
        <f>IFERROR(C89/ VLOOKUP(G89,'PRECRIA CAMAGUI'!$B$2:$J1019,3,FALSE)*VLOOKUP(G89,'PRECRIA CAMAGUI'!$B$2:$J1019,9,FALSE),"")</f>
        <v>923.0337906</v>
      </c>
    </row>
    <row r="90">
      <c r="A90" s="2">
        <v>6.0</v>
      </c>
      <c r="B90" s="2" t="s">
        <v>385</v>
      </c>
      <c r="C90" s="121">
        <v>1200000.0</v>
      </c>
      <c r="D90" s="28">
        <f>$C90/VLOOKUP($A90,PISCINAS!$B$2:$C$8,2,FALSE)</f>
        <v>137142.8571</v>
      </c>
      <c r="E90" s="114">
        <v>45963.0</v>
      </c>
      <c r="F90" s="9">
        <v>0.42</v>
      </c>
      <c r="G90" s="2" t="s">
        <v>383</v>
      </c>
      <c r="H90" s="122">
        <f>IFERROR(C90/ VLOOKUP(G90,'PRECRIA CAMAGUI'!$B$2:$J1019,3,FALSE)*VLOOKUP(G90,'PRECRIA CAMAGUI'!$B$2:$J1019,8,FALSE),"")</f>
        <v>801.4440433</v>
      </c>
      <c r="I90" s="123">
        <f>IFERROR(C90/ VLOOKUP(G90,'PRECRIA CAMAGUI'!$B$2:$J1019,3,FALSE)*VLOOKUP(G90,'PRECRIA CAMAGUI'!$B$2:$J1019,9,FALSE),"")</f>
        <v>1496.811552</v>
      </c>
    </row>
    <row r="91">
      <c r="A91" s="2">
        <v>1.0</v>
      </c>
      <c r="B91" s="2" t="s">
        <v>386</v>
      </c>
      <c r="C91" s="121">
        <f>1325000*0.9</f>
        <v>1192500</v>
      </c>
      <c r="D91" s="28">
        <f>$C91/VLOOKUP($A91,PISCINAS!$B$2:$C$8,2,FALSE)</f>
        <v>145604.3956</v>
      </c>
      <c r="E91" s="114">
        <v>46010.0</v>
      </c>
      <c r="F91" s="9">
        <v>0.4</v>
      </c>
      <c r="G91" s="2" t="s">
        <v>387</v>
      </c>
      <c r="H91" s="122">
        <f>IFERROR(C91/ VLOOKUP(G91,'PRECRIA CAMAGUI'!$B$2:$J1019,3,FALSE)*VLOOKUP(G91,'PRECRIA CAMAGUI'!$B$2:$J1019,8,FALSE),"")</f>
        <v>711.2132353</v>
      </c>
      <c r="I91" s="123">
        <f>IFERROR(C91/ VLOOKUP(G91,'PRECRIA CAMAGUI'!$B$2:$J1019,3,FALSE)*VLOOKUP(G91,'PRECRIA CAMAGUI'!$B$2:$J1019,9,FALSE),"")</f>
        <v>1337.221176</v>
      </c>
    </row>
    <row r="92">
      <c r="A92" s="2">
        <v>2.0</v>
      </c>
      <c r="B92" s="2" t="s">
        <v>388</v>
      </c>
      <c r="C92" s="121">
        <f>950000*0.9</f>
        <v>855000</v>
      </c>
      <c r="D92" s="28">
        <f>$C92/VLOOKUP($A92,PISCINAS!$B$2:$C$8,2,FALSE)</f>
        <v>142500</v>
      </c>
      <c r="E92" s="114">
        <v>46010.0</v>
      </c>
      <c r="F92" s="9">
        <v>0.4</v>
      </c>
      <c r="G92" s="2" t="s">
        <v>387</v>
      </c>
      <c r="H92" s="122">
        <f>IFERROR(C92/ VLOOKUP(G92,'PRECRIA CAMAGUI'!$B$2:$J1019,3,FALSE)*VLOOKUP(G92,'PRECRIA CAMAGUI'!$B$2:$J1019,8,FALSE),"")</f>
        <v>509.9264706</v>
      </c>
      <c r="I92" s="123">
        <f>IFERROR(C92/ VLOOKUP(G92,'PRECRIA CAMAGUI'!$B$2:$J1019,3,FALSE)*VLOOKUP(G92,'PRECRIA CAMAGUI'!$B$2:$J1019,9,FALSE),"")</f>
        <v>958.7623529</v>
      </c>
    </row>
    <row r="93">
      <c r="A93" s="2">
        <v>3.0</v>
      </c>
      <c r="B93" s="2" t="s">
        <v>389</v>
      </c>
      <c r="C93" s="121">
        <f>1125000*0.9</f>
        <v>1012500</v>
      </c>
      <c r="D93" s="28">
        <f>$C93/VLOOKUP($A93,PISCINAS!$B$2:$C$8,2,FALSE)</f>
        <v>144642.8571</v>
      </c>
      <c r="E93" s="114">
        <v>46010.0</v>
      </c>
      <c r="F93" s="9">
        <v>0.4</v>
      </c>
      <c r="G93" s="2" t="s">
        <v>387</v>
      </c>
      <c r="H93" s="122">
        <f>IFERROR(C93/ VLOOKUP(G93,'PRECRIA CAMAGUI'!$B$2:$J1019,3,FALSE)*VLOOKUP(G93,'PRECRIA CAMAGUI'!$B$2:$J1019,8,FALSE),"")</f>
        <v>603.8602941</v>
      </c>
      <c r="I93" s="123">
        <f>IFERROR(C93/ VLOOKUP(G93,'PRECRIA CAMAGUI'!$B$2:$J1019,3,FALSE)*VLOOKUP(G93,'PRECRIA CAMAGUI'!$B$2:$J1019,9,FALSE),"")</f>
        <v>1135.376471</v>
      </c>
    </row>
    <row r="94">
      <c r="A94" s="2">
        <v>4.0</v>
      </c>
      <c r="B94" s="2" t="s">
        <v>390</v>
      </c>
      <c r="C94" s="121">
        <v>810000.0</v>
      </c>
      <c r="D94" s="28">
        <f>$C94/VLOOKUP($A94,PISCINAS!$B$2:$C$8,2,FALSE)</f>
        <v>168750</v>
      </c>
      <c r="E94" s="114">
        <v>46039.0</v>
      </c>
      <c r="F94" s="9">
        <v>0.5</v>
      </c>
      <c r="G94" s="2" t="s">
        <v>391</v>
      </c>
      <c r="H94" s="122">
        <f>IFERROR(C94/ VLOOKUP(G94,'PRECRIA CAMAGUI'!$B$2:$J1019,3,FALSE)*VLOOKUP(G94,'PRECRIA CAMAGUI'!$B$2:$J1019,8,FALSE),"")</f>
        <v>523.6813187</v>
      </c>
      <c r="I94" s="123">
        <f>IFERROR(C94/ VLOOKUP(G94,'PRECRIA CAMAGUI'!$B$2:$J1019,3,FALSE)*VLOOKUP(G94,'PRECRIA CAMAGUI'!$B$2:$J1019,9,FALSE),"")</f>
        <v>975.0649451</v>
      </c>
    </row>
    <row r="95">
      <c r="A95" s="2">
        <v>5.0</v>
      </c>
      <c r="B95" s="2" t="s">
        <v>392</v>
      </c>
      <c r="C95" s="121">
        <v>730000.0</v>
      </c>
      <c r="D95" s="28">
        <f>$C95/VLOOKUP($A95,PISCINAS!$B$2:$C$8,2,FALSE)</f>
        <v>173809.5238</v>
      </c>
      <c r="E95" s="114">
        <v>46039.0</v>
      </c>
      <c r="F95" s="9">
        <v>0.5</v>
      </c>
      <c r="G95" s="2" t="s">
        <v>391</v>
      </c>
      <c r="H95" s="122">
        <f>IFERROR(C95/ VLOOKUP(G95,'PRECRIA CAMAGUI'!$B$2:$J1019,3,FALSE)*VLOOKUP(G95,'PRECRIA CAMAGUI'!$B$2:$J1019,8,FALSE),"")</f>
        <v>471.959707</v>
      </c>
      <c r="I95" s="123">
        <f>IFERROR(C95/ VLOOKUP(G95,'PRECRIA CAMAGUI'!$B$2:$J1019,3,FALSE)*VLOOKUP(G95,'PRECRIA CAMAGUI'!$B$2:$J1019,9,FALSE),"")</f>
        <v>878.7622344</v>
      </c>
    </row>
    <row r="96">
      <c r="A96" s="2">
        <v>6.0</v>
      </c>
      <c r="B96" s="2" t="s">
        <v>393</v>
      </c>
      <c r="C96" s="121">
        <v>1190000.0</v>
      </c>
      <c r="D96" s="28">
        <f>$C96/VLOOKUP($A96,PISCINAS!$B$2:$C$8,2,FALSE)</f>
        <v>136000</v>
      </c>
      <c r="E96" s="114">
        <v>46039.0</v>
      </c>
      <c r="F96" s="9">
        <v>0.5</v>
      </c>
      <c r="G96" s="2" t="s">
        <v>391</v>
      </c>
      <c r="H96" s="122">
        <f>IFERROR(C96/ VLOOKUP(G96,'PRECRIA CAMAGUI'!$B$2:$J1019,3,FALSE)*VLOOKUP(G96,'PRECRIA CAMAGUI'!$B$2:$J1019,8,FALSE),"")</f>
        <v>769.3589744</v>
      </c>
      <c r="I96" s="123">
        <f>IFERROR(C96/ VLOOKUP(G96,'PRECRIA CAMAGUI'!$B$2:$J1019,3,FALSE)*VLOOKUP(G96,'PRECRIA CAMAGUI'!$B$2:$J1019,9,FALSE),"")</f>
        <v>1432.502821</v>
      </c>
    </row>
    <row r="97">
      <c r="A97" s="2">
        <v>1.0</v>
      </c>
      <c r="B97" s="18" t="s">
        <v>394</v>
      </c>
      <c r="C97" s="141">
        <v>1200000.0</v>
      </c>
      <c r="D97" s="69">
        <f>$C97/VLOOKUP($A97,PISCINAS!$B$2:$C$8,2,FALSE)</f>
        <v>146520.1465</v>
      </c>
      <c r="E97" s="142">
        <v>46083.0</v>
      </c>
      <c r="F97" s="143">
        <v>0.67</v>
      </c>
      <c r="G97" s="2" t="s">
        <v>395</v>
      </c>
      <c r="H97" s="122">
        <f>IFERROR(C97/ VLOOKUP(G97,'PRECRIA CAMAGUI'!$B$2:$J1019,3,FALSE)*VLOOKUP(G97,'PRECRIA CAMAGUI'!$B$2:$J1019,8,FALSE),"")</f>
        <v>762.4918033</v>
      </c>
      <c r="I97" s="123">
        <f>IFERROR(C97/ VLOOKUP(G97,'PRECRIA CAMAGUI'!$B$2:$J1019,3,FALSE)*VLOOKUP(G97,'PRECRIA CAMAGUI'!$B$2:$J1019,9,FALSE),"")</f>
        <v>1414.59777</v>
      </c>
    </row>
    <row r="98">
      <c r="A98" s="2">
        <v>2.0</v>
      </c>
      <c r="B98" s="18" t="s">
        <v>396</v>
      </c>
      <c r="C98" s="141">
        <v>800000.0</v>
      </c>
      <c r="D98" s="69">
        <f>$C98/VLOOKUP($A98,PISCINAS!$B$2:$C$8,2,FALSE)</f>
        <v>133333.3333</v>
      </c>
      <c r="E98" s="142">
        <v>46083.0</v>
      </c>
      <c r="F98" s="143">
        <v>0.67</v>
      </c>
      <c r="G98" s="2" t="s">
        <v>395</v>
      </c>
      <c r="H98" s="122">
        <f>IFERROR(C98/ VLOOKUP(G98,'PRECRIA CAMAGUI'!$B$2:$J1019,3,FALSE)*VLOOKUP(G98,'PRECRIA CAMAGUI'!$B$2:$J1019,8,FALSE),"")</f>
        <v>508.3278689</v>
      </c>
      <c r="I98" s="123">
        <f>IFERROR(C98/ VLOOKUP(G98,'PRECRIA CAMAGUI'!$B$2:$J1019,3,FALSE)*VLOOKUP(G98,'PRECRIA CAMAGUI'!$B$2:$J1019,9,FALSE),"")</f>
        <v>943.0651803</v>
      </c>
    </row>
    <row r="99">
      <c r="A99" s="2">
        <v>3.0</v>
      </c>
      <c r="B99" s="18" t="s">
        <v>397</v>
      </c>
      <c r="C99" s="141">
        <v>1050000.0</v>
      </c>
      <c r="D99" s="69">
        <f>$C99/VLOOKUP($A99,PISCINAS!$B$2:$C$8,2,FALSE)</f>
        <v>150000</v>
      </c>
      <c r="E99" s="142">
        <v>46083.0</v>
      </c>
      <c r="F99" s="143">
        <v>0.67</v>
      </c>
      <c r="G99" s="2" t="s">
        <v>395</v>
      </c>
      <c r="H99" s="122">
        <f>IFERROR(C99/ VLOOKUP(G99,'PRECRIA CAMAGUI'!$B$2:$J1019,3,FALSE)*VLOOKUP(G99,'PRECRIA CAMAGUI'!$B$2:$J1019,8,FALSE),"")</f>
        <v>667.1803279</v>
      </c>
      <c r="I99" s="123">
        <f>IFERROR(C99/ VLOOKUP(G99,'PRECRIA CAMAGUI'!$B$2:$J1019,3,FALSE)*VLOOKUP(G99,'PRECRIA CAMAGUI'!$B$2:$J1019,9,FALSE),"")</f>
        <v>1237.773049</v>
      </c>
    </row>
    <row r="100">
      <c r="A100" s="2">
        <v>4.0</v>
      </c>
      <c r="B100" s="18" t="s">
        <v>398</v>
      </c>
      <c r="C100" s="141">
        <v>870000.0</v>
      </c>
      <c r="D100" s="69">
        <f>$C100/VLOOKUP($A100,PISCINAS!$B$2:$C$8,2,FALSE)</f>
        <v>181250</v>
      </c>
      <c r="E100" s="142">
        <v>46111.0</v>
      </c>
      <c r="F100" s="143">
        <v>0.57</v>
      </c>
      <c r="G100" s="2" t="s">
        <v>399</v>
      </c>
      <c r="H100" s="122">
        <f>IFERROR(C100/ VLOOKUP(G100,'PRECRIA CAMAGUI'!$B$2:$J1019,3,FALSE)*VLOOKUP(G100,'PRECRIA CAMAGUI'!$B$2:$J1019,8,FALSE),"")</f>
        <v>517.0107527</v>
      </c>
      <c r="I100" s="123">
        <f>IFERROR(C100/ VLOOKUP(G100,'PRECRIA CAMAGUI'!$B$2:$J1019,3,FALSE)*VLOOKUP(G100,'PRECRIA CAMAGUI'!$B$2:$J1019,9,FALSE),"")</f>
        <v>929.3218512</v>
      </c>
    </row>
    <row r="101">
      <c r="A101" s="2">
        <v>5.0</v>
      </c>
      <c r="B101" s="18" t="s">
        <v>400</v>
      </c>
      <c r="C101" s="141">
        <v>770000.0</v>
      </c>
      <c r="D101" s="69">
        <f>$C101/VLOOKUP($A101,PISCINAS!$B$2:$C$8,2,FALSE)</f>
        <v>183333.3333</v>
      </c>
      <c r="E101" s="142">
        <v>46111.0</v>
      </c>
      <c r="F101" s="143">
        <v>0.57</v>
      </c>
      <c r="G101" s="2" t="s">
        <v>399</v>
      </c>
      <c r="H101" s="122">
        <f>IFERROR(C101/ VLOOKUP(G101,'PRECRIA CAMAGUI'!$B$2:$J1019,3,FALSE)*VLOOKUP(G101,'PRECRIA CAMAGUI'!$B$2:$J1019,8,FALSE),"")</f>
        <v>457.5842294</v>
      </c>
      <c r="I101" s="123">
        <f>IFERROR(C101/ VLOOKUP(G101,'PRECRIA CAMAGUI'!$B$2:$J1019,3,FALSE)*VLOOKUP(G101,'PRECRIA CAMAGUI'!$B$2:$J1019,9,FALSE),"")</f>
        <v>822.5032476</v>
      </c>
    </row>
    <row r="102">
      <c r="A102" s="2">
        <v>6.0</v>
      </c>
      <c r="B102" s="18" t="s">
        <v>401</v>
      </c>
      <c r="C102" s="141">
        <v>1150000.0</v>
      </c>
      <c r="D102" s="69">
        <f>$C102/VLOOKUP($A102,PISCINAS!$B$2:$C$8,2,FALSE)</f>
        <v>131428.5714</v>
      </c>
      <c r="E102" s="142">
        <v>46111.0</v>
      </c>
      <c r="F102" s="143">
        <v>0.57</v>
      </c>
      <c r="G102" s="2" t="s">
        <v>399</v>
      </c>
      <c r="H102" s="122">
        <f>IFERROR(C102/ VLOOKUP(G102,'PRECRIA CAMAGUI'!$B$2:$J1019,3,FALSE)*VLOOKUP(G102,'PRECRIA CAMAGUI'!$B$2:$J1019,8,FALSE),"")</f>
        <v>683.4050179</v>
      </c>
      <c r="I102" s="123">
        <f>IFERROR(C102/ VLOOKUP(G102,'PRECRIA CAMAGUI'!$B$2:$J1019,3,FALSE)*VLOOKUP(G102,'PRECRIA CAMAGUI'!$B$2:$J1019,9,FALSE),"")</f>
        <v>1228.413941</v>
      </c>
    </row>
    <row r="103">
      <c r="A103" s="2">
        <v>1.0</v>
      </c>
      <c r="B103" s="18" t="s">
        <v>402</v>
      </c>
      <c r="C103" s="141">
        <v>1130000.0</v>
      </c>
      <c r="D103" s="69">
        <f>$C103/VLOOKUP($A103,PISCINAS!$B$2:$C$8,2,FALSE)</f>
        <v>137973.138</v>
      </c>
      <c r="E103" s="142">
        <v>46150.0</v>
      </c>
      <c r="F103" s="143">
        <v>0.73</v>
      </c>
      <c r="G103" s="2" t="s">
        <v>403</v>
      </c>
      <c r="H103" s="122">
        <f>IFERROR(C103/ VLOOKUP(G103,'PRECRIA CAMAGUI'!$B$2:$J1019,3,FALSE)*VLOOKUP(G103,'PRECRIA CAMAGUI'!$B$2:$J1019,8,FALSE),"")</f>
        <v>550.0610169</v>
      </c>
      <c r="I103" s="123">
        <f>IFERROR(C103/ VLOOKUP(G103,'PRECRIA CAMAGUI'!$B$2:$J1019,3,FALSE)*VLOOKUP(G103,'PRECRIA CAMAGUI'!$B$2:$J1019,9,FALSE),"")</f>
        <v>1026.961161</v>
      </c>
    </row>
    <row r="104">
      <c r="A104" s="2">
        <v>2.0</v>
      </c>
      <c r="B104" s="18" t="s">
        <v>404</v>
      </c>
      <c r="C104" s="141">
        <v>870000.0</v>
      </c>
      <c r="D104" s="69">
        <f>$C104/VLOOKUP($A104,PISCINAS!$B$2:$C$8,2,FALSE)</f>
        <v>145000</v>
      </c>
      <c r="E104" s="142">
        <v>46150.0</v>
      </c>
      <c r="F104" s="143">
        <v>0.66</v>
      </c>
      <c r="G104" s="2" t="s">
        <v>403</v>
      </c>
      <c r="H104" s="122">
        <f>IFERROR(C104/ VLOOKUP(G104,'PRECRIA CAMAGUI'!$B$2:$J1019,3,FALSE)*VLOOKUP(G104,'PRECRIA CAMAGUI'!$B$2:$J1019,8,FALSE),"")</f>
        <v>423.4983051</v>
      </c>
      <c r="I104" s="123">
        <f>IFERROR(C104/ VLOOKUP(G104,'PRECRIA CAMAGUI'!$B$2:$J1019,3,FALSE)*VLOOKUP(G104,'PRECRIA CAMAGUI'!$B$2:$J1019,9,FALSE),"")</f>
        <v>790.6692122</v>
      </c>
    </row>
    <row r="105">
      <c r="A105" s="2">
        <v>3.0</v>
      </c>
      <c r="B105" s="18" t="s">
        <v>405</v>
      </c>
      <c r="C105" s="141">
        <v>950000.0</v>
      </c>
      <c r="D105" s="69">
        <f>$C105/VLOOKUP($A105,PISCINAS!$B$2:$C$8,2,FALSE)</f>
        <v>135714.2857</v>
      </c>
      <c r="E105" s="142">
        <v>46150.0</v>
      </c>
      <c r="F105" s="143">
        <v>0.71</v>
      </c>
      <c r="G105" s="2" t="s">
        <v>403</v>
      </c>
      <c r="H105" s="122">
        <f>IFERROR(C105/ VLOOKUP(G105,'PRECRIA CAMAGUI'!$B$2:$J1019,3,FALSE)*VLOOKUP(G105,'PRECRIA CAMAGUI'!$B$2:$J1019,8,FALSE),"")</f>
        <v>462.440678</v>
      </c>
      <c r="I105" s="123">
        <f>IFERROR(C105/ VLOOKUP(G105,'PRECRIA CAMAGUI'!$B$2:$J1019,3,FALSE)*VLOOKUP(G105,'PRECRIA CAMAGUI'!$B$2:$J1019,9,FALSE),"")</f>
        <v>863.3744271</v>
      </c>
    </row>
    <row r="106">
      <c r="A106" s="2">
        <v>4.0</v>
      </c>
      <c r="B106" s="18" t="s">
        <v>406</v>
      </c>
      <c r="C106" s="141">
        <v>765000.0</v>
      </c>
      <c r="D106" s="69">
        <f>$C106/VLOOKUP($A106,PISCINAS!$B$2:$C$8,2,FALSE)</f>
        <v>159375</v>
      </c>
      <c r="E106" s="142">
        <v>46186.0</v>
      </c>
      <c r="F106" s="143">
        <v>0.82</v>
      </c>
      <c r="G106" s="2" t="s">
        <v>407</v>
      </c>
      <c r="H106" s="122">
        <f>IFERROR(C106/ VLOOKUP(G106,'PRECRIA CAMAGUI'!$B$2:$J1019,3,FALSE)*VLOOKUP(G106,'PRECRIA CAMAGUI'!$B$2:$J1019,8,FALSE),"")</f>
        <v>598.9182156</v>
      </c>
      <c r="I106" s="123">
        <f>IFERROR(C106/ VLOOKUP(G106,'PRECRIA CAMAGUI'!$B$2:$J1019,3,FALSE)*VLOOKUP(G106,'PRECRIA CAMAGUI'!$B$2:$J1019,9,FALSE),"")</f>
        <v>985.4146439</v>
      </c>
    </row>
    <row r="107">
      <c r="A107" s="2">
        <v>5.0</v>
      </c>
      <c r="B107" s="18" t="s">
        <v>408</v>
      </c>
      <c r="C107" s="141">
        <v>675000.0</v>
      </c>
      <c r="D107" s="69">
        <f>$C107/VLOOKUP($A107,PISCINAS!$B$2:$C$8,2,FALSE)</f>
        <v>160714.2857</v>
      </c>
      <c r="E107" s="142">
        <v>46186.0</v>
      </c>
      <c r="F107" s="143">
        <v>0.85</v>
      </c>
      <c r="G107" s="2" t="s">
        <v>407</v>
      </c>
      <c r="H107" s="122">
        <f>IFERROR(C107/ VLOOKUP(G107,'PRECRIA CAMAGUI'!$B$2:$J1019,3,FALSE)*VLOOKUP(G107,'PRECRIA CAMAGUI'!$B$2:$J1019,8,FALSE),"")</f>
        <v>528.4572491</v>
      </c>
      <c r="I107" s="123">
        <f>IFERROR(C107/ VLOOKUP(G107,'PRECRIA CAMAGUI'!$B$2:$J1019,3,FALSE)*VLOOKUP(G107,'PRECRIA CAMAGUI'!$B$2:$J1019,9,FALSE),"")</f>
        <v>869.4835093</v>
      </c>
    </row>
    <row r="108">
      <c r="A108" s="2">
        <v>6.0</v>
      </c>
      <c r="B108" s="18" t="s">
        <v>409</v>
      </c>
      <c r="C108" s="141">
        <v>1250000.0</v>
      </c>
      <c r="D108" s="69">
        <f>$C108/VLOOKUP($A108,PISCINAS!$B$2:$C$8,2,FALSE)</f>
        <v>142857.1429</v>
      </c>
      <c r="E108" s="142">
        <v>46186.0</v>
      </c>
      <c r="F108" s="143">
        <v>0.82</v>
      </c>
      <c r="G108" s="2" t="s">
        <v>407</v>
      </c>
      <c r="H108" s="122">
        <f>IFERROR(C108/ VLOOKUP(G108,'PRECRIA CAMAGUI'!$B$2:$J1019,3,FALSE)*VLOOKUP(G108,'PRECRIA CAMAGUI'!$B$2:$J1019,8,FALSE),"")</f>
        <v>978.6245353</v>
      </c>
      <c r="I108" s="123">
        <f>IFERROR(C108/ VLOOKUP(G108,'PRECRIA CAMAGUI'!$B$2:$J1019,3,FALSE)*VLOOKUP(G108,'PRECRIA CAMAGUI'!$B$2:$J1019,9,FALSE),"")</f>
        <v>1610.154647</v>
      </c>
    </row>
    <row r="109">
      <c r="A109" s="2">
        <v>1.0</v>
      </c>
      <c r="B109" s="18" t="s">
        <v>410</v>
      </c>
      <c r="C109" s="141">
        <v>1170000.0</v>
      </c>
      <c r="D109" s="69">
        <f>$C109/VLOOKUP($A109,PISCINAS!$B$2:$C$8,2,FALSE)</f>
        <v>142857.1429</v>
      </c>
      <c r="E109" s="142">
        <v>46216.0</v>
      </c>
      <c r="F109" s="143">
        <v>0.6</v>
      </c>
      <c r="G109" s="2" t="s">
        <v>411</v>
      </c>
      <c r="H109" s="122">
        <f>IFERROR(C109/ VLOOKUP(G109,'PRECRIA CAMAGUI'!$B$2:$J1019,3,FALSE)*VLOOKUP(G109,'PRECRIA CAMAGUI'!$B$2:$J1019,8,FALSE),"")</f>
        <v>841.6956522</v>
      </c>
      <c r="I109" s="123">
        <f>IFERROR(C109/ VLOOKUP(G109,'PRECRIA CAMAGUI'!$B$2:$J1019,3,FALSE)*VLOOKUP(G109,'PRECRIA CAMAGUI'!$B$2:$J1019,9,FALSE),"")</f>
        <v>1516.242522</v>
      </c>
    </row>
    <row r="110">
      <c r="A110" s="2">
        <v>2.0</v>
      </c>
      <c r="B110" s="18" t="s">
        <v>412</v>
      </c>
      <c r="C110" s="141">
        <v>800000.0</v>
      </c>
      <c r="D110" s="69">
        <f>$C110/VLOOKUP($A110,PISCINAS!$B$2:$C$8,2,FALSE)</f>
        <v>133333.3333</v>
      </c>
      <c r="E110" s="142">
        <v>46216.0</v>
      </c>
      <c r="F110" s="143">
        <v>0.6</v>
      </c>
      <c r="G110" s="2" t="s">
        <v>411</v>
      </c>
      <c r="H110" s="122">
        <f>IFERROR(C110/ VLOOKUP(G110,'PRECRIA CAMAGUI'!$B$2:$J1019,3,FALSE)*VLOOKUP(G110,'PRECRIA CAMAGUI'!$B$2:$J1019,8,FALSE),"")</f>
        <v>575.5183946</v>
      </c>
      <c r="I110" s="123">
        <f>IFERROR(C110/ VLOOKUP(G110,'PRECRIA CAMAGUI'!$B$2:$J1019,3,FALSE)*VLOOKUP(G110,'PRECRIA CAMAGUI'!$B$2:$J1019,9,FALSE),"")</f>
        <v>1036.747023</v>
      </c>
    </row>
    <row r="111">
      <c r="A111" s="2">
        <v>3.0</v>
      </c>
      <c r="B111" s="18" t="s">
        <v>413</v>
      </c>
      <c r="C111" s="141">
        <v>1020000.0</v>
      </c>
      <c r="D111" s="69">
        <f>$C111/VLOOKUP($A111,PISCINAS!$B$2:$C$8,2,FALSE)</f>
        <v>145714.2857</v>
      </c>
      <c r="E111" s="142">
        <v>46216.0</v>
      </c>
      <c r="F111" s="143">
        <v>0.6</v>
      </c>
      <c r="G111" s="2" t="s">
        <v>411</v>
      </c>
      <c r="H111" s="122">
        <f>IFERROR(C111/ VLOOKUP(G111,'PRECRIA CAMAGUI'!$B$2:$J1019,3,FALSE)*VLOOKUP(G111,'PRECRIA CAMAGUI'!$B$2:$J1019,8,FALSE),"")</f>
        <v>733.7859532</v>
      </c>
      <c r="I111" s="123">
        <f>IFERROR(C111/ VLOOKUP(G111,'PRECRIA CAMAGUI'!$B$2:$J1019,3,FALSE)*VLOOKUP(G111,'PRECRIA CAMAGUI'!$B$2:$J1019,9,FALSE),"")</f>
        <v>1321.852455</v>
      </c>
    </row>
    <row r="112">
      <c r="A112" s="2">
        <v>4.0</v>
      </c>
      <c r="B112" s="18" t="s">
        <v>414</v>
      </c>
      <c r="C112" s="141">
        <v>785000.0</v>
      </c>
      <c r="D112" s="69">
        <f>$C112/VLOOKUP($A112,PISCINAS!$B$2:$C$8,2,FALSE)</f>
        <v>163541.6667</v>
      </c>
      <c r="E112" s="142">
        <v>46255.0</v>
      </c>
      <c r="F112" s="143">
        <v>0.7</v>
      </c>
      <c r="G112" s="2" t="s">
        <v>415</v>
      </c>
      <c r="H112" s="122">
        <f>IFERROR(C112/ VLOOKUP(G112,'PRECRIA CAMAGUI'!$B$2:$J1019,3,FALSE)*VLOOKUP(G112,'PRECRIA CAMAGUI'!$B$2:$J1019,8,FALSE),"")</f>
        <v>619.8743068</v>
      </c>
      <c r="I112" s="123">
        <f>IFERROR(C112/ VLOOKUP(G112,'PRECRIA CAMAGUI'!$B$2:$J1019,3,FALSE)*VLOOKUP(G112,'PRECRIA CAMAGUI'!$B$2:$J1019,9,FALSE),"")</f>
        <v>1081.586872</v>
      </c>
    </row>
    <row r="113">
      <c r="A113" s="2">
        <v>5.0</v>
      </c>
      <c r="B113" s="18" t="s">
        <v>416</v>
      </c>
      <c r="C113" s="141">
        <v>690000.0</v>
      </c>
      <c r="D113" s="69">
        <f>$C113/VLOOKUP($A113,PISCINAS!$B$2:$C$8,2,FALSE)</f>
        <v>164285.7143</v>
      </c>
      <c r="E113" s="142">
        <v>46255.0</v>
      </c>
      <c r="F113" s="143">
        <v>0.7</v>
      </c>
      <c r="G113" s="2" t="s">
        <v>415</v>
      </c>
      <c r="H113" s="122">
        <f>IFERROR(C113/ VLOOKUP(G113,'PRECRIA CAMAGUI'!$B$2:$J1019,3,FALSE)*VLOOKUP(G113,'PRECRIA CAMAGUI'!$B$2:$J1019,8,FALSE),"")</f>
        <v>544.857671</v>
      </c>
      <c r="I113" s="123">
        <f>IFERROR(C113/ VLOOKUP(G113,'PRECRIA CAMAGUI'!$B$2:$J1019,3,FALSE)*VLOOKUP(G113,'PRECRIA CAMAGUI'!$B$2:$J1019,9,FALSE),"")</f>
        <v>950.694193</v>
      </c>
    </row>
    <row r="114">
      <c r="A114" s="2">
        <v>6.0</v>
      </c>
      <c r="B114" s="18" t="s">
        <v>417</v>
      </c>
      <c r="C114" s="141">
        <v>1230000.0</v>
      </c>
      <c r="D114" s="69">
        <f>$C114/VLOOKUP($A114,PISCINAS!$B$2:$C$8,2,FALSE)</f>
        <v>140571.4286</v>
      </c>
      <c r="E114" s="142">
        <v>46255.0</v>
      </c>
      <c r="F114" s="143">
        <v>0.7</v>
      </c>
      <c r="G114" s="2" t="s">
        <v>415</v>
      </c>
      <c r="H114" s="122">
        <f>IFERROR(C114/ VLOOKUP(G114,'PRECRIA CAMAGUI'!$B$2:$J1019,3,FALSE)*VLOOKUP(G114,'PRECRIA CAMAGUI'!$B$2:$J1019,8,FALSE),"")</f>
        <v>971.2680222</v>
      </c>
      <c r="I114" s="123">
        <f>IFERROR(C114/ VLOOKUP(G114,'PRECRIA CAMAGUI'!$B$2:$J1019,3,FALSE)*VLOOKUP(G114,'PRECRIA CAMAGUI'!$B$2:$J1019,9,FALSE),"")</f>
        <v>1694.715735</v>
      </c>
    </row>
    <row r="115">
      <c r="A115" s="2"/>
      <c r="B115" s="18"/>
      <c r="C115" s="141"/>
      <c r="D115" s="69"/>
      <c r="E115" s="142"/>
      <c r="F115" s="143"/>
      <c r="G115" s="2"/>
      <c r="H115" s="122"/>
      <c r="I115" s="123"/>
    </row>
    <row r="116">
      <c r="A116" s="2"/>
      <c r="B116" s="18"/>
      <c r="C116" s="141"/>
      <c r="D116" s="69"/>
      <c r="E116" s="142"/>
      <c r="F116" s="143"/>
      <c r="G116" s="6"/>
      <c r="H116" s="122"/>
      <c r="I116" s="123"/>
    </row>
    <row r="117">
      <c r="A117" s="2"/>
      <c r="B117" s="18"/>
      <c r="C117" s="141"/>
      <c r="D117" s="69"/>
      <c r="E117" s="142"/>
      <c r="F117" s="143"/>
      <c r="G117" s="6"/>
      <c r="H117" s="122"/>
      <c r="I117" s="123"/>
    </row>
    <row r="119">
      <c r="A119" s="9"/>
      <c r="B119" s="145"/>
      <c r="C119" s="146"/>
      <c r="D119" s="148"/>
      <c r="E119" s="149"/>
      <c r="F119" s="143"/>
      <c r="G119" s="6"/>
      <c r="H119" s="122"/>
      <c r="I119" s="123"/>
    </row>
    <row r="120">
      <c r="A120" s="9"/>
      <c r="B120" s="145"/>
      <c r="C120" s="146"/>
      <c r="D120" s="148"/>
      <c r="E120" s="149"/>
      <c r="F120" s="143"/>
      <c r="G120" s="6"/>
      <c r="H120" s="122"/>
      <c r="I120" s="123"/>
    </row>
    <row r="121">
      <c r="A121" s="9"/>
      <c r="B121" s="145"/>
      <c r="C121" s="146"/>
      <c r="D121" s="148"/>
      <c r="E121" s="149"/>
      <c r="F121" s="143"/>
      <c r="G121" s="6"/>
      <c r="H121" s="122"/>
      <c r="I121" s="123"/>
    </row>
    <row r="122">
      <c r="G122" s="6"/>
      <c r="H122" s="122"/>
      <c r="I122" s="123"/>
    </row>
    <row r="123">
      <c r="G123" s="6"/>
      <c r="H123" s="122"/>
      <c r="I123" s="123"/>
    </row>
    <row r="124">
      <c r="G124" s="6"/>
      <c r="H124" s="122"/>
      <c r="I124" s="123"/>
    </row>
  </sheetData>
  <autoFilter ref="$A$1:$I$23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3" max="3" width="11.88"/>
    <col customWidth="1" min="4" max="4" width="12.88"/>
    <col customWidth="1" min="5" max="5" width="8.5"/>
    <col customWidth="1" min="8" max="8" width="5.0"/>
    <col customWidth="1" min="11" max="11" width="6.63"/>
    <col customWidth="1" min="12" max="12" width="6.38"/>
    <col customWidth="1" min="14" max="14" width="13.38"/>
    <col customWidth="1" min="20" max="20" width="13.25"/>
  </cols>
  <sheetData>
    <row r="1">
      <c r="A1" s="25" t="s">
        <v>132</v>
      </c>
      <c r="B1" s="25" t="s">
        <v>231</v>
      </c>
      <c r="C1" s="25" t="s">
        <v>285</v>
      </c>
      <c r="D1" s="25" t="s">
        <v>286</v>
      </c>
      <c r="E1" s="70" t="s">
        <v>287</v>
      </c>
      <c r="F1" s="25" t="s">
        <v>229</v>
      </c>
      <c r="G1" s="25" t="s">
        <v>288</v>
      </c>
      <c r="H1" s="133" t="s">
        <v>289</v>
      </c>
      <c r="I1" s="120" t="s">
        <v>290</v>
      </c>
      <c r="J1" s="134" t="s">
        <v>291</v>
      </c>
      <c r="K1" s="120" t="s">
        <v>292</v>
      </c>
      <c r="L1" s="25" t="s">
        <v>178</v>
      </c>
      <c r="M1" s="120" t="s">
        <v>293</v>
      </c>
      <c r="N1" s="25" t="s">
        <v>294</v>
      </c>
      <c r="O1" s="134" t="s">
        <v>295</v>
      </c>
      <c r="P1" s="120" t="s">
        <v>296</v>
      </c>
      <c r="Q1" s="25" t="s">
        <v>297</v>
      </c>
      <c r="R1" s="134" t="s">
        <v>298</v>
      </c>
      <c r="S1" s="120" t="s">
        <v>299</v>
      </c>
      <c r="T1" s="25" t="s">
        <v>300</v>
      </c>
      <c r="U1" s="134" t="s">
        <v>301</v>
      </c>
      <c r="V1" s="120" t="s">
        <v>302</v>
      </c>
      <c r="W1" s="25" t="s">
        <v>303</v>
      </c>
      <c r="X1" s="134" t="s">
        <v>304</v>
      </c>
      <c r="Y1" s="25" t="s">
        <v>305</v>
      </c>
      <c r="Z1" s="25" t="s">
        <v>306</v>
      </c>
      <c r="AA1" s="25" t="s">
        <v>307</v>
      </c>
      <c r="AB1" s="25" t="s">
        <v>308</v>
      </c>
      <c r="AC1" s="25" t="s">
        <v>309</v>
      </c>
      <c r="AD1" s="25" t="s">
        <v>310</v>
      </c>
      <c r="AE1" s="25" t="s">
        <v>311</v>
      </c>
      <c r="AF1" s="25" t="s">
        <v>312</v>
      </c>
    </row>
    <row r="2">
      <c r="A2" s="2">
        <v>0.0</v>
      </c>
      <c r="B2" s="2" t="s">
        <v>238</v>
      </c>
      <c r="C2" s="60">
        <v>3000000.0</v>
      </c>
      <c r="D2" s="60">
        <f t="shared" ref="D2:D40" si="1">Z2+AB2+AD2+AF2</f>
        <v>1850000</v>
      </c>
      <c r="E2" s="23">
        <f t="shared" ref="E2:E36" si="2">D2/C2</f>
        <v>0.6166666667</v>
      </c>
      <c r="F2" s="114">
        <v>44950.0</v>
      </c>
      <c r="G2" s="114">
        <v>44968.0</v>
      </c>
      <c r="H2" s="60">
        <f t="shared" ref="H2:H43" si="3">G2-F2</f>
        <v>18</v>
      </c>
      <c r="I2" s="60">
        <f t="shared" ref="I2:I7" si="4">M2+P2+S2</f>
        <v>517</v>
      </c>
      <c r="J2" s="135">
        <f t="shared" ref="J2:J7" si="5">O2+R2+U2</f>
        <v>855.595191</v>
      </c>
      <c r="K2" s="15"/>
      <c r="L2" s="28"/>
      <c r="M2" s="60">
        <v>517.0</v>
      </c>
      <c r="N2" s="2" t="s">
        <v>27</v>
      </c>
      <c r="O2" s="135">
        <f t="array" ref="O2">IFERROR(M2*INDEX(PRECIOS!$B$2:$E$44,MATCH(N2,PRECIOS!$B$2:$B$44,0),4),"")</f>
        <v>855.595191</v>
      </c>
      <c r="P2" s="2"/>
      <c r="Q2" s="2"/>
      <c r="R2" s="2"/>
      <c r="S2" s="2"/>
      <c r="T2" s="2"/>
      <c r="U2" s="2"/>
      <c r="V2" s="2"/>
      <c r="W2" s="2"/>
      <c r="X2" s="2"/>
      <c r="Y2" s="2" t="s">
        <v>225</v>
      </c>
      <c r="Z2" s="121">
        <v>1000000.0</v>
      </c>
      <c r="AA2" s="2" t="s">
        <v>239</v>
      </c>
      <c r="AB2" s="121">
        <v>850000.0</v>
      </c>
      <c r="AC2" s="15"/>
      <c r="AD2" s="15"/>
      <c r="AE2" s="15"/>
      <c r="AF2" s="15"/>
    </row>
    <row r="3">
      <c r="A3" s="2">
        <v>0.0</v>
      </c>
      <c r="B3" s="2" t="s">
        <v>249</v>
      </c>
      <c r="C3" s="60">
        <v>3000000.0</v>
      </c>
      <c r="D3" s="60">
        <f t="shared" si="1"/>
        <v>2503945.54</v>
      </c>
      <c r="E3" s="23">
        <f t="shared" si="2"/>
        <v>0.8346485133</v>
      </c>
      <c r="F3" s="114">
        <v>45026.0</v>
      </c>
      <c r="G3" s="114">
        <v>45048.0</v>
      </c>
      <c r="H3" s="60">
        <f t="shared" si="3"/>
        <v>22</v>
      </c>
      <c r="I3" s="60">
        <f t="shared" si="4"/>
        <v>1467</v>
      </c>
      <c r="J3" s="135">
        <f t="shared" si="5"/>
        <v>2427.772041</v>
      </c>
      <c r="K3" s="15"/>
      <c r="L3" s="28"/>
      <c r="M3" s="60">
        <v>1467.0</v>
      </c>
      <c r="N3" s="2" t="s">
        <v>27</v>
      </c>
      <c r="O3" s="135">
        <f t="array" ref="O3">IFERROR(M3*INDEX(PRECIOS!$B$2:$E$44,MATCH(N3,PRECIOS!$B$2:$B$44,0),4),"")</f>
        <v>2427.772041</v>
      </c>
      <c r="P3" s="2"/>
      <c r="Q3" s="2"/>
      <c r="R3" s="2"/>
      <c r="S3" s="2"/>
      <c r="T3" s="2"/>
      <c r="U3" s="2"/>
      <c r="V3" s="2"/>
      <c r="W3" s="2"/>
      <c r="X3" s="2"/>
      <c r="Y3" s="2" t="s">
        <v>244</v>
      </c>
      <c r="Z3" s="121">
        <v>675015.3101</v>
      </c>
      <c r="AA3" s="2" t="s">
        <v>250</v>
      </c>
      <c r="AB3" s="121">
        <v>660172.4228</v>
      </c>
      <c r="AC3" s="2" t="s">
        <v>251</v>
      </c>
      <c r="AD3" s="121">
        <v>1168757.807</v>
      </c>
      <c r="AE3" s="15"/>
      <c r="AF3" s="15"/>
    </row>
    <row r="4">
      <c r="A4" s="2">
        <v>0.0</v>
      </c>
      <c r="B4" s="2" t="s">
        <v>253</v>
      </c>
      <c r="C4" s="60">
        <v>4000000.0</v>
      </c>
      <c r="D4" s="60">
        <f t="shared" si="1"/>
        <v>3100000</v>
      </c>
      <c r="E4" s="23">
        <f t="shared" si="2"/>
        <v>0.775</v>
      </c>
      <c r="F4" s="114">
        <v>45053.0</v>
      </c>
      <c r="G4" s="114">
        <v>45082.0</v>
      </c>
      <c r="H4" s="60">
        <f t="shared" si="3"/>
        <v>29</v>
      </c>
      <c r="I4" s="60">
        <f t="shared" si="4"/>
        <v>2431</v>
      </c>
      <c r="J4" s="135">
        <f t="shared" si="5"/>
        <v>3630.732987</v>
      </c>
      <c r="K4" s="15"/>
      <c r="L4" s="28"/>
      <c r="M4" s="2">
        <v>1169.0</v>
      </c>
      <c r="N4" s="2" t="s">
        <v>27</v>
      </c>
      <c r="O4" s="135">
        <f t="array" ref="O4">IFERROR(M4*INDEX(PRECIOS!$B$2:$E$44,MATCH(N4,PRECIOS!$B$2:$B$44,0),4),"")</f>
        <v>1934.604987</v>
      </c>
      <c r="P4" s="2">
        <v>1262.0</v>
      </c>
      <c r="Q4" s="2" t="s">
        <v>56</v>
      </c>
      <c r="R4" s="135">
        <f t="array" ref="R4">IFERROR(P4*INDEX(PRECIOS!$B$2:$E$44,MATCH(Q4,PRECIOS!$B$2:$B$44,0),4),"")</f>
        <v>1696.128</v>
      </c>
      <c r="S4" s="2"/>
      <c r="T4" s="2"/>
      <c r="U4" s="2"/>
      <c r="V4" s="2"/>
      <c r="W4" s="2"/>
      <c r="X4" s="2"/>
      <c r="Y4" s="2" t="s">
        <v>252</v>
      </c>
      <c r="Z4" s="121">
        <v>1200000.0</v>
      </c>
      <c r="AA4" s="2" t="s">
        <v>254</v>
      </c>
      <c r="AB4" s="121">
        <v>950000.0</v>
      </c>
      <c r="AC4" s="2" t="s">
        <v>255</v>
      </c>
      <c r="AD4" s="121">
        <v>950000.0</v>
      </c>
      <c r="AE4" s="15"/>
      <c r="AF4" s="15"/>
    </row>
    <row r="5">
      <c r="A5" s="2">
        <v>0.0</v>
      </c>
      <c r="B5" s="2" t="s">
        <v>235</v>
      </c>
      <c r="C5" s="60">
        <v>4000000.0</v>
      </c>
      <c r="D5" s="60">
        <f t="shared" si="1"/>
        <v>3367271</v>
      </c>
      <c r="E5" s="23">
        <f t="shared" si="2"/>
        <v>0.84181775</v>
      </c>
      <c r="F5" s="114">
        <v>44927.0</v>
      </c>
      <c r="G5" s="114">
        <v>44946.0</v>
      </c>
      <c r="H5" s="60">
        <f t="shared" si="3"/>
        <v>19</v>
      </c>
      <c r="I5" s="60">
        <f t="shared" si="4"/>
        <v>1464</v>
      </c>
      <c r="J5" s="135">
        <f t="shared" si="5"/>
        <v>2422.807272</v>
      </c>
      <c r="K5" s="15"/>
      <c r="L5" s="28"/>
      <c r="M5" s="60">
        <v>1464.0</v>
      </c>
      <c r="N5" s="2" t="s">
        <v>27</v>
      </c>
      <c r="O5" s="135">
        <f t="array" ref="O5">IFERROR(M5*INDEX(PRECIOS!$B$2:$E$44,MATCH(N5,PRECIOS!$B$2:$B$44,0),4),"")</f>
        <v>2422.807272</v>
      </c>
      <c r="P5" s="2"/>
      <c r="Q5" s="2"/>
      <c r="R5" s="135" t="str">
        <f t="array" ref="R5">IFERROR(P5*INDEX(PRECIOS!$B$2:$E$44,MATCH(Q5,PRECIOS!$B$2:$B$44,0),4),"")</f>
        <v/>
      </c>
      <c r="S5" s="2"/>
      <c r="T5" s="2"/>
      <c r="U5" s="2"/>
      <c r="V5" s="2"/>
      <c r="W5" s="2"/>
      <c r="X5" s="2"/>
      <c r="Y5" s="2" t="s">
        <v>234</v>
      </c>
      <c r="Z5" s="121">
        <v>2000000.0</v>
      </c>
      <c r="AA5" s="2" t="s">
        <v>236</v>
      </c>
      <c r="AB5" s="121">
        <v>1367271.0</v>
      </c>
      <c r="AC5" s="2"/>
      <c r="AD5" s="60"/>
      <c r="AE5" s="15"/>
      <c r="AF5" s="15"/>
    </row>
    <row r="6">
      <c r="A6" s="2">
        <v>0.0</v>
      </c>
      <c r="B6" s="2" t="s">
        <v>257</v>
      </c>
      <c r="C6" s="60">
        <v>350000.0</v>
      </c>
      <c r="D6" s="60">
        <f t="shared" si="1"/>
        <v>250000</v>
      </c>
      <c r="E6" s="23">
        <f t="shared" si="2"/>
        <v>0.7142857143</v>
      </c>
      <c r="F6" s="114">
        <v>45085.0</v>
      </c>
      <c r="G6" s="114">
        <v>45109.0</v>
      </c>
      <c r="H6" s="60">
        <f t="shared" si="3"/>
        <v>24</v>
      </c>
      <c r="I6" s="60">
        <f t="shared" si="4"/>
        <v>200</v>
      </c>
      <c r="J6" s="135">
        <f t="shared" si="5"/>
        <v>330.9846</v>
      </c>
      <c r="K6" s="15"/>
      <c r="L6" s="28"/>
      <c r="M6" s="2">
        <v>200.0</v>
      </c>
      <c r="N6" s="2" t="s">
        <v>27</v>
      </c>
      <c r="O6" s="135">
        <f t="array" ref="O6">IFERROR(M6*INDEX(PRECIOS!$B$2:$E$44,MATCH(N6,PRECIOS!$B$2:$B$44,0),4),"")</f>
        <v>330.9846</v>
      </c>
      <c r="P6" s="15"/>
      <c r="Q6" s="15"/>
      <c r="R6" s="135" t="str">
        <f t="array" ref="R6">IFERROR(P6*INDEX(PRECIOS!$B$2:$E$44,MATCH(Q6,PRECIOS!$B$2:$B$44,0),4),"")</f>
        <v/>
      </c>
      <c r="S6" s="15"/>
      <c r="T6" s="15"/>
      <c r="U6" s="15"/>
      <c r="V6" s="2"/>
      <c r="W6" s="2"/>
      <c r="X6" s="2"/>
      <c r="Y6" s="2" t="s">
        <v>256</v>
      </c>
      <c r="Z6" s="121">
        <v>250000.0</v>
      </c>
      <c r="AA6" s="15"/>
      <c r="AB6" s="15"/>
      <c r="AC6" s="15"/>
      <c r="AD6" s="15"/>
      <c r="AE6" s="15"/>
      <c r="AF6" s="15"/>
    </row>
    <row r="7">
      <c r="A7" s="2">
        <v>0.0</v>
      </c>
      <c r="B7" s="2" t="s">
        <v>259</v>
      </c>
      <c r="C7" s="60">
        <v>2500000.0</v>
      </c>
      <c r="D7" s="60">
        <f t="shared" si="1"/>
        <v>2410000</v>
      </c>
      <c r="E7" s="23">
        <f t="shared" si="2"/>
        <v>0.964</v>
      </c>
      <c r="F7" s="114">
        <v>45112.0</v>
      </c>
      <c r="G7" s="114">
        <v>45136.0</v>
      </c>
      <c r="H7" s="60">
        <f t="shared" si="3"/>
        <v>24</v>
      </c>
      <c r="I7" s="60">
        <f t="shared" si="4"/>
        <v>2012.5</v>
      </c>
      <c r="J7" s="135">
        <f t="shared" si="5"/>
        <v>3572.245</v>
      </c>
      <c r="K7" s="2">
        <v>0.7</v>
      </c>
      <c r="L7" s="33">
        <f t="shared" ref="L7:L14" si="6">I7*1000/(K7*D7)</f>
        <v>1.192946058</v>
      </c>
      <c r="M7" s="2">
        <v>650.0</v>
      </c>
      <c r="N7" s="2" t="s">
        <v>76</v>
      </c>
      <c r="O7" s="135">
        <f t="array" ref="O7">IFERROR(M7*INDEX(PRECIOS!$B$2:$E$44,MATCH(N7,PRECIOS!$B$2:$B$44,0),4),"")</f>
        <v>1206.92</v>
      </c>
      <c r="P7" s="2">
        <v>937.5</v>
      </c>
      <c r="Q7" s="2" t="s">
        <v>60</v>
      </c>
      <c r="R7" s="135">
        <f t="array" ref="R7">IFERROR(P7*INDEX(PRECIOS!$B$2:$E$44,MATCH(Q7,PRECIOS!$B$2:$B$44,0),4),"")</f>
        <v>1662.375</v>
      </c>
      <c r="S7" s="2">
        <v>425.0</v>
      </c>
      <c r="T7" s="2" t="s">
        <v>73</v>
      </c>
      <c r="U7" s="135">
        <f t="array" ref="U7">IFERROR(S7*INDEX(PRECIOS!$B$2:$E$44,MATCH(T7,PRECIOS!$B$2:$B$44,0),4),"")</f>
        <v>702.95</v>
      </c>
      <c r="V7" s="2"/>
      <c r="W7" s="2"/>
      <c r="X7" s="2"/>
      <c r="Y7" s="2" t="s">
        <v>258</v>
      </c>
      <c r="Z7" s="121">
        <v>700000.0</v>
      </c>
      <c r="AA7" s="2" t="s">
        <v>260</v>
      </c>
      <c r="AB7" s="121">
        <v>630000.0</v>
      </c>
      <c r="AC7" s="2" t="s">
        <v>261</v>
      </c>
      <c r="AD7" s="121">
        <v>1080000.0</v>
      </c>
      <c r="AE7" s="15"/>
      <c r="AF7" s="15"/>
    </row>
    <row r="8">
      <c r="A8" s="2">
        <v>0.0</v>
      </c>
      <c r="B8" s="2" t="s">
        <v>263</v>
      </c>
      <c r="C8" s="60">
        <v>3150000.0</v>
      </c>
      <c r="D8" s="60">
        <f t="shared" si="1"/>
        <v>3060000</v>
      </c>
      <c r="E8" s="23">
        <f t="shared" si="2"/>
        <v>0.9714285714</v>
      </c>
      <c r="F8" s="114">
        <v>45148.0</v>
      </c>
      <c r="G8" s="114">
        <v>45174.0</v>
      </c>
      <c r="H8" s="60">
        <f t="shared" si="3"/>
        <v>26</v>
      </c>
      <c r="I8" s="60">
        <f t="shared" ref="I8:I39" si="7">M8+P8+S8+V8</f>
        <v>2700</v>
      </c>
      <c r="J8" s="135">
        <f t="shared" ref="J8:J39" si="8">O8+R8+U8+X8</f>
        <v>4628.98</v>
      </c>
      <c r="K8" s="2">
        <v>0.7</v>
      </c>
      <c r="L8" s="33">
        <f t="shared" si="6"/>
        <v>1.260504202</v>
      </c>
      <c r="M8" s="2">
        <v>300.0</v>
      </c>
      <c r="N8" s="2" t="s">
        <v>78</v>
      </c>
      <c r="O8" s="135">
        <f t="array" ref="O8">IFERROR(M8*INDEX(PRECIOS!$B$2:$E$44,MATCH(N8,PRECIOS!$B$2:$B$44,0),4),"")</f>
        <v>571.68</v>
      </c>
      <c r="P8" s="2">
        <v>1250.0</v>
      </c>
      <c r="Q8" s="2" t="s">
        <v>60</v>
      </c>
      <c r="R8" s="135">
        <f t="array" ref="R8">IFERROR(P8*INDEX(PRECIOS!$B$2:$E$44,MATCH(Q8,PRECIOS!$B$2:$B$44,0),4),"")</f>
        <v>2216.5</v>
      </c>
      <c r="S8" s="2">
        <v>750.0</v>
      </c>
      <c r="T8" s="2" t="s">
        <v>58</v>
      </c>
      <c r="U8" s="135">
        <f t="array" ref="U8">IFERROR(S8*INDEX(PRECIOS!$B$2:$E$44,MATCH(T8,PRECIOS!$B$2:$B$44,0),4),"")</f>
        <v>1303.2</v>
      </c>
      <c r="V8" s="2">
        <v>400.0</v>
      </c>
      <c r="W8" s="2" t="s">
        <v>56</v>
      </c>
      <c r="X8" s="135">
        <f t="array" ref="X8">IFERROR(V8*INDEX(PRECIOS!$B$2:$E$44,MATCH(W8,PRECIOS!$B$2:$B$44,0),4),"")</f>
        <v>537.6</v>
      </c>
      <c r="Y8" s="2" t="s">
        <v>262</v>
      </c>
      <c r="Z8" s="121">
        <v>1215000.0</v>
      </c>
      <c r="AA8" s="2" t="s">
        <v>264</v>
      </c>
      <c r="AB8" s="121">
        <v>855000.0</v>
      </c>
      <c r="AC8" s="2" t="s">
        <v>265</v>
      </c>
      <c r="AD8" s="121">
        <v>990000.0</v>
      </c>
      <c r="AE8" s="15"/>
      <c r="AF8" s="15"/>
    </row>
    <row r="9">
      <c r="A9" s="2">
        <v>0.0</v>
      </c>
      <c r="B9" s="2" t="s">
        <v>267</v>
      </c>
      <c r="C9" s="60">
        <v>2500000.0</v>
      </c>
      <c r="D9" s="60">
        <f t="shared" si="1"/>
        <v>2510000</v>
      </c>
      <c r="E9" s="23">
        <f t="shared" si="2"/>
        <v>1.004</v>
      </c>
      <c r="F9" s="114">
        <v>45190.0</v>
      </c>
      <c r="G9" s="114">
        <v>45212.0</v>
      </c>
      <c r="H9" s="60">
        <f t="shared" si="3"/>
        <v>22</v>
      </c>
      <c r="I9" s="60">
        <f t="shared" si="7"/>
        <v>1734</v>
      </c>
      <c r="J9" s="135">
        <f t="shared" si="8"/>
        <v>3061.1984</v>
      </c>
      <c r="K9" s="2">
        <v>0.66</v>
      </c>
      <c r="L9" s="33">
        <f t="shared" si="6"/>
        <v>1.046722202</v>
      </c>
      <c r="M9" s="2">
        <v>250.0</v>
      </c>
      <c r="N9" s="2" t="s">
        <v>65</v>
      </c>
      <c r="O9" s="135">
        <f t="array" ref="O9">IFERROR(M9*INDEX(PRECIOS!$B$2:$E$44,MATCH(N9,PRECIOS!$B$2:$B$44,0),4),"")</f>
        <v>455.9</v>
      </c>
      <c r="P9" s="2">
        <v>750.0</v>
      </c>
      <c r="Q9" s="2" t="s">
        <v>60</v>
      </c>
      <c r="R9" s="135">
        <f t="array" ref="R9">IFERROR(P9*INDEX(PRECIOS!$B$2:$E$44,MATCH(Q9,PRECIOS!$B$2:$B$44,0),4),"")</f>
        <v>1329.9</v>
      </c>
      <c r="S9" s="2">
        <v>734.0</v>
      </c>
      <c r="T9" s="2" t="s">
        <v>58</v>
      </c>
      <c r="U9" s="135">
        <f t="array" ref="U9">IFERROR(S9*INDEX(PRECIOS!$B$2:$E$44,MATCH(T9,PRECIOS!$B$2:$B$44,0),4),"")</f>
        <v>1275.3984</v>
      </c>
      <c r="V9" s="15"/>
      <c r="W9" s="15"/>
      <c r="X9" s="15"/>
      <c r="Y9" s="2" t="s">
        <v>266</v>
      </c>
      <c r="Z9" s="121">
        <v>740000.0</v>
      </c>
      <c r="AA9" s="2" t="s">
        <v>268</v>
      </c>
      <c r="AB9" s="60">
        <v>670000.0</v>
      </c>
      <c r="AC9" s="2" t="s">
        <v>269</v>
      </c>
      <c r="AD9" s="60">
        <v>1100000.0</v>
      </c>
      <c r="AE9" s="15"/>
      <c r="AF9" s="15"/>
    </row>
    <row r="10">
      <c r="A10" s="2">
        <v>0.0</v>
      </c>
      <c r="B10" s="2" t="s">
        <v>271</v>
      </c>
      <c r="C10" s="60">
        <v>2800000.0</v>
      </c>
      <c r="D10" s="60">
        <f t="shared" si="1"/>
        <v>3000000</v>
      </c>
      <c r="E10" s="23">
        <f t="shared" si="2"/>
        <v>1.071428571</v>
      </c>
      <c r="F10" s="114">
        <v>45218.0</v>
      </c>
      <c r="G10" s="114">
        <v>45237.0</v>
      </c>
      <c r="H10" s="60">
        <f t="shared" si="3"/>
        <v>19</v>
      </c>
      <c r="I10" s="60">
        <f t="shared" si="7"/>
        <v>1287.5</v>
      </c>
      <c r="J10" s="135">
        <f t="shared" si="8"/>
        <v>2295.595</v>
      </c>
      <c r="K10" s="2">
        <v>0.35</v>
      </c>
      <c r="L10" s="33">
        <f t="shared" si="6"/>
        <v>1.226190476</v>
      </c>
      <c r="M10" s="2">
        <v>250.0</v>
      </c>
      <c r="N10" s="2" t="s">
        <v>65</v>
      </c>
      <c r="O10" s="135">
        <f t="array" ref="O10">IFERROR(M10*INDEX(PRECIOS!$B$2:$E$44,MATCH(N10,PRECIOS!$B$2:$B$44,0),4),"")</f>
        <v>455.9</v>
      </c>
      <c r="P10" s="15">
        <f>25*25</f>
        <v>625</v>
      </c>
      <c r="Q10" s="2" t="s">
        <v>60</v>
      </c>
      <c r="R10" s="135">
        <f t="array" ref="R10">IFERROR(P10*INDEX(PRECIOS!$B$2:$E$44,MATCH(Q10,PRECIOS!$B$2:$B$44,0),4),"")</f>
        <v>1108.25</v>
      </c>
      <c r="S10" s="2">
        <v>412.5</v>
      </c>
      <c r="T10" s="2" t="s">
        <v>60</v>
      </c>
      <c r="U10" s="135">
        <f t="array" ref="U10">IFERROR(S10*INDEX(PRECIOS!$B$2:$E$44,MATCH(T10,PRECIOS!$B$2:$B$44,0),4),"")</f>
        <v>731.445</v>
      </c>
      <c r="V10" s="15"/>
      <c r="W10" s="15"/>
      <c r="X10" s="15"/>
      <c r="Y10" s="2" t="s">
        <v>270</v>
      </c>
      <c r="Z10" s="60">
        <v>1150000.0</v>
      </c>
      <c r="AA10" s="2" t="s">
        <v>272</v>
      </c>
      <c r="AB10" s="60">
        <v>1050000.0</v>
      </c>
      <c r="AC10" s="2" t="s">
        <v>273</v>
      </c>
      <c r="AD10" s="60">
        <v>800000.0</v>
      </c>
      <c r="AE10" s="15"/>
      <c r="AF10" s="15"/>
    </row>
    <row r="11">
      <c r="A11" s="2">
        <v>0.0</v>
      </c>
      <c r="B11" s="2" t="s">
        <v>275</v>
      </c>
      <c r="C11" s="60">
        <v>2500000.0</v>
      </c>
      <c r="D11" s="60">
        <f t="shared" si="1"/>
        <v>2520000</v>
      </c>
      <c r="E11" s="23">
        <f t="shared" si="2"/>
        <v>1.008</v>
      </c>
      <c r="F11" s="114">
        <v>45251.0</v>
      </c>
      <c r="G11" s="114">
        <v>45278.0</v>
      </c>
      <c r="H11" s="60">
        <f t="shared" si="3"/>
        <v>27</v>
      </c>
      <c r="I11" s="60">
        <f t="shared" si="7"/>
        <v>2208</v>
      </c>
      <c r="J11" s="135">
        <f t="shared" si="8"/>
        <v>3767.292</v>
      </c>
      <c r="K11" s="2">
        <v>0.8</v>
      </c>
      <c r="L11" s="33">
        <f t="shared" si="6"/>
        <v>1.095238095</v>
      </c>
      <c r="M11" s="2">
        <v>150.0</v>
      </c>
      <c r="N11" s="2" t="s">
        <v>78</v>
      </c>
      <c r="O11" s="135">
        <f t="array" ref="O11">IFERROR(M11*INDEX(PRECIOS!$B$2:$E$44,MATCH(N11,PRECIOS!$B$2:$B$44,0),4),"")</f>
        <v>285.84</v>
      </c>
      <c r="P11" s="15">
        <f>30*25</f>
        <v>750</v>
      </c>
      <c r="Q11" s="2" t="s">
        <v>60</v>
      </c>
      <c r="R11" s="135">
        <f t="array" ref="R11">IFERROR(P11*INDEX(PRECIOS!$B$2:$E$44,MATCH(Q11,PRECIOS!$B$2:$B$44,0),4),"")</f>
        <v>1329.9</v>
      </c>
      <c r="S11" s="15">
        <f>40*25</f>
        <v>1000</v>
      </c>
      <c r="T11" s="2" t="s">
        <v>58</v>
      </c>
      <c r="U11" s="135">
        <f t="array" ref="U11">IFERROR(S11*INDEX(PRECIOS!$B$2:$E$44,MATCH(T11,PRECIOS!$B$2:$B$44,0),4),"")</f>
        <v>1737.6</v>
      </c>
      <c r="V11" s="2">
        <v>308.0</v>
      </c>
      <c r="W11" s="2" t="s">
        <v>56</v>
      </c>
      <c r="X11" s="135">
        <f t="array" ref="X11">IFERROR(V11*INDEX(PRECIOS!$B$2:$E$44,MATCH(W11,PRECIOS!$B$2:$B$44,0),4),"")</f>
        <v>413.952</v>
      </c>
      <c r="Y11" s="2" t="s">
        <v>276</v>
      </c>
      <c r="Z11" s="60">
        <v>700000.0</v>
      </c>
      <c r="AA11" s="2" t="s">
        <v>274</v>
      </c>
      <c r="AB11" s="60">
        <v>700000.0</v>
      </c>
      <c r="AC11" s="2" t="s">
        <v>277</v>
      </c>
      <c r="AD11" s="60">
        <v>1120000.0</v>
      </c>
      <c r="AE11" s="15"/>
      <c r="AF11" s="15"/>
    </row>
    <row r="12">
      <c r="A12" s="2">
        <v>0.0</v>
      </c>
      <c r="B12" s="2" t="s">
        <v>279</v>
      </c>
      <c r="C12" s="60">
        <v>3300000.0</v>
      </c>
      <c r="D12" s="60">
        <f t="shared" si="1"/>
        <v>3318000</v>
      </c>
      <c r="E12" s="23">
        <f t="shared" si="2"/>
        <v>1.005454545</v>
      </c>
      <c r="F12" s="114">
        <v>45281.0</v>
      </c>
      <c r="G12" s="114">
        <v>45303.0</v>
      </c>
      <c r="H12" s="60">
        <f t="shared" si="3"/>
        <v>22</v>
      </c>
      <c r="I12" s="60">
        <f t="shared" si="7"/>
        <v>2075</v>
      </c>
      <c r="J12" s="135">
        <f t="shared" si="8"/>
        <v>3689.47</v>
      </c>
      <c r="K12" s="2">
        <v>0.6</v>
      </c>
      <c r="L12" s="33">
        <f t="shared" si="6"/>
        <v>1.042294555</v>
      </c>
      <c r="M12" s="2">
        <v>200.0</v>
      </c>
      <c r="N12" s="2" t="s">
        <v>65</v>
      </c>
      <c r="O12" s="135">
        <f t="array" ref="O12">IFERROR(M12*INDEX(PRECIOS!$B$2:$E$44,MATCH(N12,PRECIOS!$B$2:$B$44,0),4),"")</f>
        <v>364.72</v>
      </c>
      <c r="P12" s="15">
        <f>25*25</f>
        <v>625</v>
      </c>
      <c r="Q12" s="2" t="s">
        <v>60</v>
      </c>
      <c r="R12" s="135">
        <f t="array" ref="R12">IFERROR(P12*INDEX(PRECIOS!$B$2:$E$44,MATCH(Q12,PRECIOS!$B$2:$B$44,0),4),"")</f>
        <v>1108.25</v>
      </c>
      <c r="S12" s="15">
        <f>50*25</f>
        <v>1250</v>
      </c>
      <c r="T12" s="2" t="s">
        <v>60</v>
      </c>
      <c r="U12" s="135">
        <f t="array" ref="U12">IFERROR(S12*INDEX(PRECIOS!$B$2:$E$44,MATCH(T12,PRECIOS!$B$2:$B$44,0),4),"")</f>
        <v>2216.5</v>
      </c>
      <c r="V12" s="15"/>
      <c r="W12" s="15"/>
      <c r="X12" s="135" t="str">
        <f t="array" ref="X12">IFERROR(V12*INDEX(PRECIOS!$B$2:$E$44,MATCH(W12,PRECIOS!$B$2:$B$44,0),4),"")</f>
        <v/>
      </c>
      <c r="Y12" s="2" t="s">
        <v>278</v>
      </c>
      <c r="Z12" s="121">
        <v>1221000.0</v>
      </c>
      <c r="AA12" s="2" t="s">
        <v>344</v>
      </c>
      <c r="AB12" s="121">
        <v>987000.0</v>
      </c>
      <c r="AC12" s="2" t="s">
        <v>281</v>
      </c>
      <c r="AD12" s="121">
        <v>1110000.0</v>
      </c>
      <c r="AE12" s="15"/>
      <c r="AF12" s="15"/>
    </row>
    <row r="13">
      <c r="A13" s="2">
        <v>0.0</v>
      </c>
      <c r="B13" s="2" t="s">
        <v>283</v>
      </c>
      <c r="C13" s="60">
        <v>2750000.0</v>
      </c>
      <c r="D13" s="60">
        <f t="shared" si="1"/>
        <v>2600000</v>
      </c>
      <c r="E13" s="23">
        <f t="shared" si="2"/>
        <v>0.9454545455</v>
      </c>
      <c r="F13" s="114">
        <v>45322.0</v>
      </c>
      <c r="G13" s="114">
        <v>45347.0</v>
      </c>
      <c r="H13" s="60">
        <f t="shared" si="3"/>
        <v>25</v>
      </c>
      <c r="I13" s="60">
        <f t="shared" si="7"/>
        <v>2325</v>
      </c>
      <c r="J13" s="135">
        <f t="shared" si="8"/>
        <v>3800.44</v>
      </c>
      <c r="K13" s="2">
        <v>1.0</v>
      </c>
      <c r="L13" s="33">
        <f t="shared" si="6"/>
        <v>0.8942307692</v>
      </c>
      <c r="M13" s="2">
        <v>150.0</v>
      </c>
      <c r="N13" s="2" t="s">
        <v>65</v>
      </c>
      <c r="O13" s="135">
        <f t="array" ref="O13">IFERROR(M13*INDEX(PRECIOS!$B$2:$E$44,MATCH(N13,PRECIOS!$B$2:$B$44,0),4),"")</f>
        <v>273.54</v>
      </c>
      <c r="P13" s="15">
        <f>25*(6+20)</f>
        <v>650</v>
      </c>
      <c r="Q13" s="2" t="s">
        <v>60</v>
      </c>
      <c r="R13" s="135">
        <f t="array" ref="R13">IFERROR(P13*INDEX(PRECIOS!$B$2:$E$44,MATCH(Q13,PRECIOS!$B$2:$B$44,0),4),"")</f>
        <v>1152.58</v>
      </c>
      <c r="S13" s="15">
        <f>25*33</f>
        <v>825</v>
      </c>
      <c r="T13" s="2" t="s">
        <v>58</v>
      </c>
      <c r="U13" s="135">
        <f t="array" ref="U13">IFERROR(S13*INDEX(PRECIOS!$B$2:$E$44,MATCH(T13,PRECIOS!$B$2:$B$44,0),4),"")</f>
        <v>1433.52</v>
      </c>
      <c r="V13" s="15">
        <f>28*25</f>
        <v>700</v>
      </c>
      <c r="W13" s="2" t="s">
        <v>56</v>
      </c>
      <c r="X13" s="135">
        <f t="array" ref="X13">IFERROR(V13*INDEX(PRECIOS!$B$2:$E$44,MATCH(W13,PRECIOS!$B$2:$B$44,0),4),"")</f>
        <v>940.8</v>
      </c>
      <c r="Y13" s="2" t="s">
        <v>282</v>
      </c>
      <c r="Z13" s="60">
        <v>800000.0</v>
      </c>
      <c r="AA13" s="2" t="s">
        <v>284</v>
      </c>
      <c r="AB13" s="60">
        <v>700000.0</v>
      </c>
      <c r="AC13" s="2" t="s">
        <v>243</v>
      </c>
      <c r="AD13" s="60">
        <v>1100000.0</v>
      </c>
      <c r="AE13" s="15"/>
      <c r="AF13" s="15"/>
    </row>
    <row r="14">
      <c r="A14" s="2">
        <v>0.0</v>
      </c>
      <c r="B14" s="2" t="s">
        <v>314</v>
      </c>
      <c r="C14" s="60">
        <v>3300000.0</v>
      </c>
      <c r="D14" s="60">
        <f t="shared" si="1"/>
        <v>3060000</v>
      </c>
      <c r="E14" s="23">
        <f t="shared" si="2"/>
        <v>0.9272727273</v>
      </c>
      <c r="F14" s="114">
        <v>45351.0</v>
      </c>
      <c r="G14" s="114">
        <v>45376.0</v>
      </c>
      <c r="H14" s="60">
        <f t="shared" si="3"/>
        <v>25</v>
      </c>
      <c r="I14" s="60">
        <f t="shared" si="7"/>
        <v>1325</v>
      </c>
      <c r="J14" s="135">
        <f t="shared" si="8"/>
        <v>2398.62</v>
      </c>
      <c r="K14" s="2">
        <v>0.55</v>
      </c>
      <c r="L14" s="33">
        <f t="shared" si="6"/>
        <v>0.7872846108</v>
      </c>
      <c r="M14" s="2">
        <v>150.0</v>
      </c>
      <c r="N14" s="2" t="s">
        <v>65</v>
      </c>
      <c r="O14" s="135">
        <f t="array" ref="O14">IFERROR(M14*INDEX(PRECIOS!$B$2:$E$44,MATCH(N14,PRECIOS!$B$2:$B$44,0),4),"")</f>
        <v>273.54</v>
      </c>
      <c r="P14" s="2">
        <v>625.0</v>
      </c>
      <c r="Q14" s="2" t="s">
        <v>76</v>
      </c>
      <c r="R14" s="135">
        <f t="array" ref="R14">IFERROR(P14*INDEX(PRECIOS!$B$2:$E$44,MATCH(Q14,PRECIOS!$B$2:$B$44,0),4),"")</f>
        <v>1160.5</v>
      </c>
      <c r="S14" s="2">
        <v>250.0</v>
      </c>
      <c r="T14" s="2" t="s">
        <v>60</v>
      </c>
      <c r="U14" s="135">
        <f t="array" ref="U14">IFERROR(S14*INDEX(PRECIOS!$B$2:$E$44,MATCH(T14,PRECIOS!$B$2:$B$44,0),4),"")</f>
        <v>443.3</v>
      </c>
      <c r="V14" s="2">
        <v>300.0</v>
      </c>
      <c r="W14" s="2" t="s">
        <v>58</v>
      </c>
      <c r="X14" s="135">
        <f t="array" ref="X14">IFERROR(V14*INDEX(PRECIOS!$B$2:$E$44,MATCH(W14,PRECIOS!$B$2:$B$44,0),4),"")</f>
        <v>521.28</v>
      </c>
      <c r="Y14" s="2" t="s">
        <v>313</v>
      </c>
      <c r="Z14" s="60">
        <v>1200000.0</v>
      </c>
      <c r="AA14" s="2" t="s">
        <v>315</v>
      </c>
      <c r="AB14" s="60">
        <v>1050000.0</v>
      </c>
      <c r="AC14" s="2" t="s">
        <v>316</v>
      </c>
      <c r="AD14" s="60">
        <v>810000.0</v>
      </c>
      <c r="AE14" s="15"/>
      <c r="AF14" s="15"/>
    </row>
    <row r="15">
      <c r="A15" s="2">
        <v>0.0</v>
      </c>
      <c r="B15" s="2" t="s">
        <v>318</v>
      </c>
      <c r="C15" s="60">
        <v>2800000.0</v>
      </c>
      <c r="D15" s="60">
        <f t="shared" si="1"/>
        <v>2730000</v>
      </c>
      <c r="E15" s="23">
        <f t="shared" si="2"/>
        <v>0.975</v>
      </c>
      <c r="F15" s="114">
        <v>45381.0</v>
      </c>
      <c r="G15" s="114">
        <v>45402.0</v>
      </c>
      <c r="H15" s="60">
        <f t="shared" si="3"/>
        <v>21</v>
      </c>
      <c r="I15" s="60">
        <f t="shared" si="7"/>
        <v>1615</v>
      </c>
      <c r="J15" s="135">
        <f t="shared" si="8"/>
        <v>2872.724</v>
      </c>
      <c r="K15" s="2">
        <v>0.66</v>
      </c>
      <c r="L15" s="33">
        <f t="shared" ref="L15:L39" si="9">IFERROR(I15*1000/(K15*D15),"")</f>
        <v>0.8963258963</v>
      </c>
      <c r="M15" s="2">
        <v>150.0</v>
      </c>
      <c r="N15" s="2" t="s">
        <v>65</v>
      </c>
      <c r="O15" s="135">
        <f t="array" ref="O15">IFERROR(M15*INDEX(PRECIOS!$B$2:$E$44,MATCH(N15,PRECIOS!$B$2:$B$44,0),4),"")</f>
        <v>273.54</v>
      </c>
      <c r="P15" s="2">
        <v>375.0</v>
      </c>
      <c r="Q15" s="2" t="s">
        <v>76</v>
      </c>
      <c r="R15" s="135">
        <f t="array" ref="R15">IFERROR(P15*INDEX(PRECIOS!$B$2:$E$44,MATCH(Q15,PRECIOS!$B$2:$B$44,0),4),"")</f>
        <v>696.3</v>
      </c>
      <c r="S15" s="2">
        <v>250.0</v>
      </c>
      <c r="T15" s="2" t="s">
        <v>60</v>
      </c>
      <c r="U15" s="135">
        <f t="array" ref="U15">IFERROR(S15*INDEX(PRECIOS!$B$2:$E$44,MATCH(T15,PRECIOS!$B$2:$B$44,0),4),"")</f>
        <v>443.3</v>
      </c>
      <c r="V15" s="2">
        <v>840.0</v>
      </c>
      <c r="W15" s="2" t="s">
        <v>58</v>
      </c>
      <c r="X15" s="135">
        <f t="array" ref="X15">IFERROR(V15*INDEX(PRECIOS!$B$2:$E$44,MATCH(W15,PRECIOS!$B$2:$B$44,0),4),"")</f>
        <v>1459.584</v>
      </c>
      <c r="Y15" s="2" t="s">
        <v>317</v>
      </c>
      <c r="Z15" s="60">
        <v>780000.0</v>
      </c>
      <c r="AA15" s="2" t="s">
        <v>319</v>
      </c>
      <c r="AB15" s="60">
        <v>700000.0</v>
      </c>
      <c r="AC15" s="2" t="s">
        <v>320</v>
      </c>
      <c r="AD15" s="60">
        <v>1250000.0</v>
      </c>
      <c r="AE15" s="15"/>
      <c r="AF15" s="15"/>
    </row>
    <row r="16">
      <c r="A16" s="2">
        <v>0.0</v>
      </c>
      <c r="B16" s="2" t="s">
        <v>322</v>
      </c>
      <c r="C16" s="60">
        <v>3200000.0</v>
      </c>
      <c r="D16" s="60">
        <f t="shared" si="1"/>
        <v>3300000</v>
      </c>
      <c r="E16" s="23">
        <f t="shared" si="2"/>
        <v>1.03125</v>
      </c>
      <c r="F16" s="114">
        <v>45411.0</v>
      </c>
      <c r="G16" s="114">
        <v>45428.0</v>
      </c>
      <c r="H16" s="60">
        <f t="shared" si="3"/>
        <v>17</v>
      </c>
      <c r="I16" s="60">
        <f t="shared" si="7"/>
        <v>1200</v>
      </c>
      <c r="J16" s="135">
        <f t="shared" si="8"/>
        <v>2220.69</v>
      </c>
      <c r="K16" s="2">
        <v>0.36</v>
      </c>
      <c r="L16" s="33">
        <f t="shared" si="9"/>
        <v>1.01010101</v>
      </c>
      <c r="M16" s="2">
        <v>150.0</v>
      </c>
      <c r="N16" s="2" t="s">
        <v>78</v>
      </c>
      <c r="O16" s="135">
        <f t="array" ref="O16">IFERROR(M16*INDEX(PRECIOS!$B$2:$E$44,MATCH(N16,PRECIOS!$B$2:$B$44,0),4),"")</f>
        <v>285.84</v>
      </c>
      <c r="P16" s="2">
        <v>625.0</v>
      </c>
      <c r="Q16" s="2" t="s">
        <v>76</v>
      </c>
      <c r="R16" s="135">
        <f t="array" ref="R16">IFERROR(P16*INDEX(PRECIOS!$B$2:$E$44,MATCH(Q16,PRECIOS!$B$2:$B$44,0),4),"")</f>
        <v>1160.5</v>
      </c>
      <c r="S16" s="2">
        <v>425.0</v>
      </c>
      <c r="T16" s="2" t="s">
        <v>88</v>
      </c>
      <c r="U16" s="135">
        <f t="array" ref="U16">IFERROR(S16*INDEX(PRECIOS!$B$2:$E$44,MATCH(T16,PRECIOS!$B$2:$B$44,0),4),"")</f>
        <v>774.35</v>
      </c>
      <c r="V16" s="15"/>
      <c r="W16" s="15"/>
      <c r="X16" s="135" t="str">
        <f t="array" ref="X16">IFERROR(V16*INDEX(PRECIOS!$B$2:$E$44,MATCH(W16,PRECIOS!$B$2:$B$44,0),4),"")</f>
        <v/>
      </c>
      <c r="Y16" s="2" t="s">
        <v>321</v>
      </c>
      <c r="Z16" s="60">
        <v>1250000.0</v>
      </c>
      <c r="AA16" s="2" t="s">
        <v>323</v>
      </c>
      <c r="AB16" s="60">
        <v>950000.0</v>
      </c>
      <c r="AC16" s="2" t="s">
        <v>324</v>
      </c>
      <c r="AD16" s="60">
        <v>1100000.0</v>
      </c>
      <c r="AE16" s="15"/>
      <c r="AF16" s="15"/>
    </row>
    <row r="17">
      <c r="A17" s="2">
        <v>0.0</v>
      </c>
      <c r="B17" s="2" t="s">
        <v>326</v>
      </c>
      <c r="C17" s="60">
        <v>2800000.0</v>
      </c>
      <c r="D17" s="60">
        <f t="shared" si="1"/>
        <v>2775000</v>
      </c>
      <c r="E17" s="23">
        <f t="shared" si="2"/>
        <v>0.9910714286</v>
      </c>
      <c r="F17" s="114">
        <v>45441.0</v>
      </c>
      <c r="G17" s="114">
        <v>45461.0</v>
      </c>
      <c r="H17" s="60">
        <f t="shared" si="3"/>
        <v>20</v>
      </c>
      <c r="I17" s="60">
        <f t="shared" si="7"/>
        <v>1223</v>
      </c>
      <c r="J17" s="135">
        <f t="shared" si="8"/>
        <v>2261.726</v>
      </c>
      <c r="K17" s="2">
        <v>0.42</v>
      </c>
      <c r="L17" s="33">
        <f t="shared" si="9"/>
        <v>1.049335049</v>
      </c>
      <c r="M17" s="2">
        <v>150.0</v>
      </c>
      <c r="N17" s="2" t="s">
        <v>78</v>
      </c>
      <c r="O17" s="135">
        <f t="array" ref="O17">IFERROR(M17*INDEX(PRECIOS!$B$2:$E$44,MATCH(N17,PRECIOS!$B$2:$B$44,0),4),"")</f>
        <v>285.84</v>
      </c>
      <c r="P17" s="2">
        <v>600.0</v>
      </c>
      <c r="Q17" s="2" t="s">
        <v>76</v>
      </c>
      <c r="R17" s="135">
        <f t="array" ref="R17">IFERROR(P17*INDEX(PRECIOS!$B$2:$E$44,MATCH(Q17,PRECIOS!$B$2:$B$44,0),4),"")</f>
        <v>1114.08</v>
      </c>
      <c r="S17" s="2">
        <v>473.0</v>
      </c>
      <c r="T17" s="2" t="s">
        <v>88</v>
      </c>
      <c r="U17" s="135">
        <f t="array" ref="U17">IFERROR(S17*INDEX(PRECIOS!$B$2:$E$44,MATCH(T17,PRECIOS!$B$2:$B$44,0),4),"")</f>
        <v>861.806</v>
      </c>
      <c r="V17" s="15"/>
      <c r="W17" s="15"/>
      <c r="X17" s="135" t="str">
        <f t="array" ref="X17">IFERROR(V17*INDEX(PRECIOS!$B$2:$E$44,MATCH(W17,PRECIOS!$B$2:$B$44,0),4),"")</f>
        <v/>
      </c>
      <c r="Y17" s="2" t="s">
        <v>325</v>
      </c>
      <c r="Z17" s="60">
        <v>775000.0</v>
      </c>
      <c r="AA17" s="2" t="s">
        <v>327</v>
      </c>
      <c r="AB17" s="60">
        <v>700000.0</v>
      </c>
      <c r="AC17" s="2" t="s">
        <v>328</v>
      </c>
      <c r="AD17" s="60">
        <v>1300000.0</v>
      </c>
      <c r="AE17" s="15"/>
      <c r="AF17" s="15"/>
    </row>
    <row r="18">
      <c r="A18" s="2">
        <v>0.0</v>
      </c>
      <c r="B18" s="2" t="s">
        <v>330</v>
      </c>
      <c r="C18" s="60">
        <v>3200000.0</v>
      </c>
      <c r="D18" s="60">
        <f t="shared" si="1"/>
        <v>2825000</v>
      </c>
      <c r="E18" s="23">
        <f t="shared" si="2"/>
        <v>0.8828125</v>
      </c>
      <c r="F18" s="114">
        <v>45472.0</v>
      </c>
      <c r="G18" s="114">
        <v>45496.0</v>
      </c>
      <c r="H18" s="60">
        <f t="shared" si="3"/>
        <v>24</v>
      </c>
      <c r="I18" s="60">
        <f t="shared" si="7"/>
        <v>2000</v>
      </c>
      <c r="J18" s="135">
        <f t="shared" si="8"/>
        <v>3570.74</v>
      </c>
      <c r="K18" s="2">
        <v>0.6</v>
      </c>
      <c r="L18" s="33">
        <f t="shared" si="9"/>
        <v>1.179941003</v>
      </c>
      <c r="M18" s="2">
        <v>150.0</v>
      </c>
      <c r="N18" s="2" t="s">
        <v>78</v>
      </c>
      <c r="O18" s="135">
        <f t="array" ref="O18">IFERROR(M18*INDEX(PRECIOS!$B$2:$E$44,MATCH(N18,PRECIOS!$B$2:$B$44,0),4),"")</f>
        <v>285.84</v>
      </c>
      <c r="P18" s="2">
        <v>625.0</v>
      </c>
      <c r="Q18" s="2" t="s">
        <v>76</v>
      </c>
      <c r="R18" s="135">
        <f t="array" ref="R18">IFERROR(P18*INDEX(PRECIOS!$B$2:$E$44,MATCH(Q18,PRECIOS!$B$2:$B$44,0),4),"")</f>
        <v>1160.5</v>
      </c>
      <c r="S18" s="2">
        <v>1000.0</v>
      </c>
      <c r="T18" s="2" t="s">
        <v>88</v>
      </c>
      <c r="U18" s="135">
        <f t="array" ref="U18">IFERROR(S18*INDEX(PRECIOS!$B$2:$E$44,MATCH(T18,PRECIOS!$B$2:$B$44,0),4),"")</f>
        <v>1822</v>
      </c>
      <c r="V18" s="2">
        <v>225.0</v>
      </c>
      <c r="W18" s="2" t="s">
        <v>56</v>
      </c>
      <c r="X18" s="135">
        <f t="array" ref="X18">IFERROR(V18*INDEX(PRECIOS!$B$2:$E$44,MATCH(W18,PRECIOS!$B$2:$B$44,0),4),"")</f>
        <v>302.4</v>
      </c>
      <c r="Y18" s="2" t="s">
        <v>329</v>
      </c>
      <c r="Z18" s="121">
        <v>1200000.0</v>
      </c>
      <c r="AA18" s="2" t="s">
        <v>331</v>
      </c>
      <c r="AB18" s="121">
        <v>900000.0</v>
      </c>
      <c r="AC18" s="2" t="s">
        <v>332</v>
      </c>
      <c r="AD18" s="121">
        <v>725000.0</v>
      </c>
      <c r="AE18" s="15"/>
      <c r="AF18" s="15"/>
    </row>
    <row r="19">
      <c r="A19" s="2">
        <v>0.0</v>
      </c>
      <c r="B19" s="2" t="s">
        <v>334</v>
      </c>
      <c r="C19" s="60">
        <v>2800000.0</v>
      </c>
      <c r="D19" s="60">
        <f t="shared" si="1"/>
        <v>2730000</v>
      </c>
      <c r="E19" s="23">
        <f t="shared" si="2"/>
        <v>0.975</v>
      </c>
      <c r="F19" s="114">
        <v>45502.0</v>
      </c>
      <c r="G19" s="114">
        <v>45525.0</v>
      </c>
      <c r="H19" s="60">
        <f t="shared" si="3"/>
        <v>23</v>
      </c>
      <c r="I19" s="60">
        <f t="shared" si="7"/>
        <v>1700</v>
      </c>
      <c r="J19" s="135">
        <f t="shared" si="8"/>
        <v>3132.56</v>
      </c>
      <c r="K19" s="2">
        <v>0.46</v>
      </c>
      <c r="L19" s="33">
        <f t="shared" si="9"/>
        <v>1.353718745</v>
      </c>
      <c r="M19" s="2">
        <v>150.0</v>
      </c>
      <c r="N19" s="2" t="s">
        <v>78</v>
      </c>
      <c r="O19" s="135">
        <f t="array" ref="O19">IFERROR(M19*INDEX(PRECIOS!$B$2:$E$44,MATCH(N19,PRECIOS!$B$2:$B$44,0),4),"")</f>
        <v>285.84</v>
      </c>
      <c r="P19" s="2">
        <v>650.0</v>
      </c>
      <c r="Q19" s="2" t="s">
        <v>76</v>
      </c>
      <c r="R19" s="135">
        <f t="array" ref="R19">IFERROR(P19*INDEX(PRECIOS!$B$2:$E$44,MATCH(Q19,PRECIOS!$B$2:$B$44,0),4),"")</f>
        <v>1206.92</v>
      </c>
      <c r="S19" s="2">
        <v>900.0</v>
      </c>
      <c r="T19" s="2" t="s">
        <v>88</v>
      </c>
      <c r="U19" s="135">
        <f t="array" ref="U19">IFERROR(S19*INDEX(PRECIOS!$B$2:$E$44,MATCH(T19,PRECIOS!$B$2:$B$44,0),4),"")</f>
        <v>1639.8</v>
      </c>
      <c r="V19" s="15"/>
      <c r="W19" s="15"/>
      <c r="X19" s="15"/>
      <c r="Y19" s="2" t="s">
        <v>333</v>
      </c>
      <c r="Z19" s="121">
        <v>800000.0</v>
      </c>
      <c r="AA19" s="2" t="s">
        <v>335</v>
      </c>
      <c r="AB19" s="121">
        <v>730000.0</v>
      </c>
      <c r="AC19" s="2" t="s">
        <v>336</v>
      </c>
      <c r="AD19" s="121">
        <v>1200000.0</v>
      </c>
      <c r="AE19" s="15"/>
      <c r="AF19" s="15"/>
    </row>
    <row r="20">
      <c r="A20" s="2">
        <v>0.0</v>
      </c>
      <c r="B20" s="2" t="s">
        <v>338</v>
      </c>
      <c r="C20" s="60">
        <v>3200000.0</v>
      </c>
      <c r="D20" s="60">
        <f t="shared" si="1"/>
        <v>3000000</v>
      </c>
      <c r="E20" s="23">
        <f t="shared" si="2"/>
        <v>0.9375</v>
      </c>
      <c r="F20" s="114">
        <v>45544.0</v>
      </c>
      <c r="G20" s="114">
        <v>45571.0</v>
      </c>
      <c r="H20" s="60">
        <f t="shared" si="3"/>
        <v>27</v>
      </c>
      <c r="I20" s="60">
        <f t="shared" si="7"/>
        <v>1930</v>
      </c>
      <c r="J20" s="135">
        <f t="shared" si="8"/>
        <v>3532.82</v>
      </c>
      <c r="K20" s="2">
        <v>0.6</v>
      </c>
      <c r="L20" s="33">
        <f t="shared" si="9"/>
        <v>1.072222222</v>
      </c>
      <c r="M20" s="2">
        <v>250.0</v>
      </c>
      <c r="N20" s="2" t="s">
        <v>78</v>
      </c>
      <c r="O20" s="135">
        <f t="array" ref="O20">IFERROR(M20*INDEX(PRECIOS!$B$2:$E$44,MATCH(N20,PRECIOS!$B$2:$B$44,0),4),"")</f>
        <v>476.4</v>
      </c>
      <c r="P20" s="2">
        <v>625.0</v>
      </c>
      <c r="Q20" s="2" t="s">
        <v>76</v>
      </c>
      <c r="R20" s="135">
        <f t="array" ref="R20">IFERROR(P20*INDEX(PRECIOS!$B$2:$E$44,MATCH(Q20,PRECIOS!$B$2:$B$44,0),4),"")</f>
        <v>1160.5</v>
      </c>
      <c r="S20" s="2">
        <v>1000.0</v>
      </c>
      <c r="T20" s="2" t="s">
        <v>88</v>
      </c>
      <c r="U20" s="135">
        <f t="array" ref="U20">IFERROR(S20*INDEX(PRECIOS!$B$2:$E$44,MATCH(T20,PRECIOS!$B$2:$B$44,0),4),"")</f>
        <v>1822</v>
      </c>
      <c r="V20" s="2">
        <v>55.0</v>
      </c>
      <c r="W20" s="2" t="s">
        <v>56</v>
      </c>
      <c r="X20" s="135">
        <f t="array" ref="X20">IFERROR(V20*INDEX(PRECIOS!$B$2:$E$44,MATCH(W20,PRECIOS!$B$2:$B$44,0),4),"")</f>
        <v>73.92</v>
      </c>
      <c r="Y20" s="2" t="s">
        <v>337</v>
      </c>
      <c r="Z20" s="121">
        <v>1050000.0</v>
      </c>
      <c r="AA20" s="2" t="s">
        <v>339</v>
      </c>
      <c r="AB20" s="121">
        <v>900000.0</v>
      </c>
      <c r="AC20" s="2" t="s">
        <v>340</v>
      </c>
      <c r="AD20" s="121">
        <v>1050000.0</v>
      </c>
      <c r="AE20" s="15"/>
      <c r="AF20" s="15"/>
    </row>
    <row r="21">
      <c r="A21" s="2">
        <v>0.0</v>
      </c>
      <c r="B21" s="2" t="s">
        <v>342</v>
      </c>
      <c r="C21" s="60">
        <v>2700000.0</v>
      </c>
      <c r="D21" s="60">
        <f t="shared" si="1"/>
        <v>2275000</v>
      </c>
      <c r="E21" s="23">
        <f t="shared" si="2"/>
        <v>0.8425925926</v>
      </c>
      <c r="F21" s="114">
        <v>45582.0</v>
      </c>
      <c r="G21" s="114">
        <v>45610.0</v>
      </c>
      <c r="H21" s="60">
        <f t="shared" si="3"/>
        <v>28</v>
      </c>
      <c r="I21" s="60">
        <f t="shared" si="7"/>
        <v>1710</v>
      </c>
      <c r="J21" s="135">
        <f t="shared" si="8"/>
        <v>3014.196</v>
      </c>
      <c r="K21" s="2">
        <v>0.6</v>
      </c>
      <c r="L21" s="33">
        <f t="shared" si="9"/>
        <v>1.252747253</v>
      </c>
      <c r="M21" s="2">
        <v>750.0</v>
      </c>
      <c r="N21" s="2" t="s">
        <v>62</v>
      </c>
      <c r="O21" s="135">
        <f t="array" ref="O21">IFERROR(M21*INDEX(PRECIOS!$B$2:$E$44,MATCH(N21,PRECIOS!$B$2:$B$44,0),4),"")</f>
        <v>1346.1</v>
      </c>
      <c r="P21" s="2">
        <v>960.0</v>
      </c>
      <c r="Q21" s="2" t="s">
        <v>58</v>
      </c>
      <c r="R21" s="135">
        <f t="array" ref="R21">IFERROR(P21*INDEX(PRECIOS!$B$2:$E$44,MATCH(Q21,PRECIOS!$B$2:$B$44,0),4),"")</f>
        <v>1668.096</v>
      </c>
      <c r="S21" s="15"/>
      <c r="T21" s="15"/>
      <c r="U21" s="15"/>
      <c r="V21" s="15"/>
      <c r="W21" s="15"/>
      <c r="X21" s="15"/>
      <c r="Y21" s="2" t="s">
        <v>341</v>
      </c>
      <c r="Z21" s="121">
        <v>725000.0</v>
      </c>
      <c r="AA21" s="2" t="s">
        <v>343</v>
      </c>
      <c r="AB21" s="121">
        <v>650000.0</v>
      </c>
      <c r="AC21" s="2" t="s">
        <v>345</v>
      </c>
      <c r="AD21" s="121">
        <v>900000.0</v>
      </c>
      <c r="AE21" s="15"/>
      <c r="AF21" s="15"/>
    </row>
    <row r="22">
      <c r="A22" s="2">
        <v>0.0</v>
      </c>
      <c r="B22" s="2" t="s">
        <v>347</v>
      </c>
      <c r="C22" s="60">
        <v>3200000.0</v>
      </c>
      <c r="D22" s="60">
        <f t="shared" si="1"/>
        <v>3350000</v>
      </c>
      <c r="E22" s="23">
        <f t="shared" si="2"/>
        <v>1.046875</v>
      </c>
      <c r="F22" s="114">
        <v>45615.0</v>
      </c>
      <c r="G22" s="114">
        <v>45636.0</v>
      </c>
      <c r="H22" s="60">
        <f t="shared" si="3"/>
        <v>21</v>
      </c>
      <c r="I22" s="60">
        <f t="shared" si="7"/>
        <v>1713</v>
      </c>
      <c r="J22" s="135">
        <f t="shared" si="8"/>
        <v>2716.61244</v>
      </c>
      <c r="K22" s="2">
        <v>0.45</v>
      </c>
      <c r="L22" s="33">
        <f t="shared" si="9"/>
        <v>1.136318408</v>
      </c>
      <c r="M22" s="2">
        <v>1713.0</v>
      </c>
      <c r="N22" s="2" t="s">
        <v>110</v>
      </c>
      <c r="O22" s="135">
        <f t="array" ref="O22">IFERROR(M22*INDEX(PRECIOS!$B$2:$E$44,MATCH(N22,PRECIOS!$B$2:$B$44,0),4),"")</f>
        <v>2716.61244</v>
      </c>
      <c r="P22" s="15"/>
      <c r="Q22" s="15"/>
      <c r="R22" s="15"/>
      <c r="S22" s="15"/>
      <c r="T22" s="15"/>
      <c r="U22" s="15"/>
      <c r="V22" s="15"/>
      <c r="W22" s="15"/>
      <c r="X22" s="15"/>
      <c r="Y22" s="2" t="s">
        <v>346</v>
      </c>
      <c r="Z22" s="121">
        <v>1250000.0</v>
      </c>
      <c r="AA22" s="2" t="s">
        <v>348</v>
      </c>
      <c r="AB22" s="121">
        <v>950000.0</v>
      </c>
      <c r="AC22" s="2" t="s">
        <v>349</v>
      </c>
      <c r="AD22" s="121">
        <v>1150000.0</v>
      </c>
      <c r="AE22" s="15"/>
      <c r="AF22" s="15"/>
    </row>
    <row r="23">
      <c r="A23" s="2">
        <v>0.0</v>
      </c>
      <c r="B23" s="2" t="s">
        <v>351</v>
      </c>
      <c r="C23" s="60">
        <v>2800000.0</v>
      </c>
      <c r="D23" s="60">
        <f t="shared" si="1"/>
        <v>2725000</v>
      </c>
      <c r="E23" s="23">
        <f t="shared" si="2"/>
        <v>0.9732142857</v>
      </c>
      <c r="F23" s="114">
        <v>45661.0</v>
      </c>
      <c r="G23" s="114">
        <v>45681.0</v>
      </c>
      <c r="H23" s="60">
        <f t="shared" si="3"/>
        <v>20</v>
      </c>
      <c r="I23" s="60">
        <f t="shared" si="7"/>
        <v>1325</v>
      </c>
      <c r="J23" s="135">
        <f t="shared" si="8"/>
        <v>2452.62</v>
      </c>
      <c r="K23" s="2">
        <v>0.6</v>
      </c>
      <c r="L23" s="33">
        <f t="shared" si="9"/>
        <v>0.8103975535</v>
      </c>
      <c r="M23" s="9">
        <v>200.0</v>
      </c>
      <c r="N23" s="2" t="s">
        <v>78</v>
      </c>
      <c r="O23" s="135">
        <f t="array" ref="O23">IFERROR(M23*INDEX(PRECIOS!$B$2:$E$44,MATCH(N23,PRECIOS!$B$2:$B$44,0),4),"")</f>
        <v>381.12</v>
      </c>
      <c r="P23" s="2">
        <v>625.0</v>
      </c>
      <c r="Q23" s="2" t="s">
        <v>76</v>
      </c>
      <c r="R23" s="135">
        <f t="array" ref="R23">IFERROR(P23*INDEX(PRECIOS!$B$2:$E$44,MATCH(Q23,PRECIOS!$B$2:$B$44,0),4),"")</f>
        <v>1160.5</v>
      </c>
      <c r="S23" s="2">
        <v>500.0</v>
      </c>
      <c r="T23" s="2" t="s">
        <v>88</v>
      </c>
      <c r="U23" s="135">
        <f t="array" ref="U23">IFERROR(S23*INDEX(PRECIOS!$B$2:$E$44,MATCH(T23,PRECIOS!$B$2:$B$44,0),4),"")</f>
        <v>911</v>
      </c>
      <c r="V23" s="15"/>
      <c r="W23" s="15"/>
      <c r="X23" s="15"/>
      <c r="Y23" s="2" t="s">
        <v>350</v>
      </c>
      <c r="Z23" s="121">
        <v>800000.0</v>
      </c>
      <c r="AA23" s="2" t="s">
        <v>352</v>
      </c>
      <c r="AB23" s="121">
        <v>725000.0</v>
      </c>
      <c r="AC23" s="2" t="s">
        <v>353</v>
      </c>
      <c r="AD23" s="121">
        <v>1200000.0</v>
      </c>
      <c r="AE23" s="15"/>
      <c r="AF23" s="15"/>
    </row>
    <row r="24">
      <c r="A24" s="2">
        <v>0.0</v>
      </c>
      <c r="B24" s="2" t="s">
        <v>355</v>
      </c>
      <c r="C24" s="60">
        <v>3200000.0</v>
      </c>
      <c r="D24" s="60">
        <f t="shared" si="1"/>
        <v>3100000</v>
      </c>
      <c r="E24" s="23">
        <f t="shared" si="2"/>
        <v>0.96875</v>
      </c>
      <c r="F24" s="114">
        <v>45690.0</v>
      </c>
      <c r="G24" s="114">
        <v>45710.0</v>
      </c>
      <c r="H24" s="60">
        <f t="shared" si="3"/>
        <v>20</v>
      </c>
      <c r="I24" s="60">
        <f t="shared" si="7"/>
        <v>1230</v>
      </c>
      <c r="J24" s="135">
        <f t="shared" si="8"/>
        <v>2281.27</v>
      </c>
      <c r="K24" s="2">
        <v>0.45</v>
      </c>
      <c r="L24" s="33">
        <f t="shared" si="9"/>
        <v>0.8817204301</v>
      </c>
      <c r="M24" s="2">
        <v>200.0</v>
      </c>
      <c r="N24" s="2" t="s">
        <v>78</v>
      </c>
      <c r="O24" s="135">
        <f t="array" ref="O24">IFERROR(M24*INDEX(PRECIOS!$B$2:$E$44,MATCH(N24,PRECIOS!$B$2:$B$44,0),4),"")</f>
        <v>381.12</v>
      </c>
      <c r="P24" s="2">
        <v>675.0</v>
      </c>
      <c r="Q24" s="2" t="s">
        <v>76</v>
      </c>
      <c r="R24" s="135">
        <f t="array" ref="R24">IFERROR(P24*INDEX(PRECIOS!$B$2:$E$44,MATCH(Q24,PRECIOS!$B$2:$B$44,0),4),"")</f>
        <v>1253.34</v>
      </c>
      <c r="S24" s="2">
        <v>355.0</v>
      </c>
      <c r="T24" s="2" t="s">
        <v>88</v>
      </c>
      <c r="U24" s="135">
        <f t="array" ref="U24">IFERROR(S24*INDEX(PRECIOS!$B$2:$E$44,MATCH(T24,PRECIOS!$B$2:$B$44,0),4),"")</f>
        <v>646.81</v>
      </c>
      <c r="V24" s="15"/>
      <c r="W24" s="15"/>
      <c r="X24" s="15"/>
      <c r="Y24" s="2" t="s">
        <v>354</v>
      </c>
      <c r="Z24" s="121">
        <v>1200000.0</v>
      </c>
      <c r="AA24" s="2" t="s">
        <v>356</v>
      </c>
      <c r="AB24" s="121">
        <v>850000.0</v>
      </c>
      <c r="AC24" s="2" t="s">
        <v>357</v>
      </c>
      <c r="AD24" s="121">
        <v>1050000.0</v>
      </c>
      <c r="AE24" s="15"/>
      <c r="AF24" s="15"/>
    </row>
    <row r="25">
      <c r="A25" s="2">
        <v>0.0</v>
      </c>
      <c r="B25" s="2" t="s">
        <v>359</v>
      </c>
      <c r="C25" s="60">
        <v>2800000.0</v>
      </c>
      <c r="D25" s="60">
        <f t="shared" si="1"/>
        <v>2775000</v>
      </c>
      <c r="E25" s="23">
        <f t="shared" si="2"/>
        <v>0.9910714286</v>
      </c>
      <c r="F25" s="114">
        <v>45721.0</v>
      </c>
      <c r="G25" s="114">
        <v>45743.0</v>
      </c>
      <c r="H25" s="60">
        <f t="shared" si="3"/>
        <v>22</v>
      </c>
      <c r="I25" s="60">
        <f t="shared" si="7"/>
        <v>1600</v>
      </c>
      <c r="J25" s="135">
        <f t="shared" si="8"/>
        <v>2953.67</v>
      </c>
      <c r="K25" s="2">
        <v>0.71</v>
      </c>
      <c r="L25" s="33">
        <f t="shared" si="9"/>
        <v>0.8120796853</v>
      </c>
      <c r="M25" s="2">
        <v>200.0</v>
      </c>
      <c r="N25" s="2" t="s">
        <v>78</v>
      </c>
      <c r="O25" s="135">
        <f t="array" ref="O25">IFERROR(M25*INDEX(PRECIOS!$B$2:$E$44,MATCH(N25,PRECIOS!$B$2:$B$44,0),4),"")</f>
        <v>381.12</v>
      </c>
      <c r="P25" s="2">
        <v>625.0</v>
      </c>
      <c r="Q25" s="2" t="s">
        <v>76</v>
      </c>
      <c r="R25" s="135">
        <f t="array" ref="R25">IFERROR(P25*INDEX(PRECIOS!$B$2:$E$44,MATCH(Q25,PRECIOS!$B$2:$B$44,0),4),"")</f>
        <v>1160.5</v>
      </c>
      <c r="S25" s="2">
        <v>775.0</v>
      </c>
      <c r="T25" s="2" t="s">
        <v>88</v>
      </c>
      <c r="U25" s="135">
        <f t="array" ref="U25">IFERROR(S25*INDEX(PRECIOS!$B$2:$E$44,MATCH(T25,PRECIOS!$B$2:$B$44,0),4),"")</f>
        <v>1412.05</v>
      </c>
      <c r="V25" s="15"/>
      <c r="W25" s="15"/>
      <c r="X25" s="15"/>
      <c r="Y25" s="2" t="s">
        <v>358</v>
      </c>
      <c r="Z25" s="121">
        <v>800000.0</v>
      </c>
      <c r="AA25" s="2" t="s">
        <v>360</v>
      </c>
      <c r="AB25" s="121">
        <v>725000.0</v>
      </c>
      <c r="AC25" s="2" t="s">
        <v>361</v>
      </c>
      <c r="AD25" s="121">
        <v>1250000.0</v>
      </c>
      <c r="AE25" s="15"/>
      <c r="AF25" s="15"/>
    </row>
    <row r="26">
      <c r="A26" s="2">
        <v>0.0</v>
      </c>
      <c r="B26" s="2" t="s">
        <v>363</v>
      </c>
      <c r="C26" s="60">
        <v>3200000.0</v>
      </c>
      <c r="D26" s="60">
        <f t="shared" si="1"/>
        <v>2200000</v>
      </c>
      <c r="E26" s="23">
        <f t="shared" si="2"/>
        <v>0.6875</v>
      </c>
      <c r="F26" s="114">
        <v>45763.0</v>
      </c>
      <c r="G26" s="114">
        <v>45784.0</v>
      </c>
      <c r="H26" s="60">
        <f t="shared" si="3"/>
        <v>21</v>
      </c>
      <c r="I26" s="60">
        <f t="shared" si="7"/>
        <v>1450</v>
      </c>
      <c r="J26" s="135">
        <f t="shared" si="8"/>
        <v>2676.02</v>
      </c>
      <c r="K26" s="2">
        <v>0.82</v>
      </c>
      <c r="L26" s="33">
        <f t="shared" si="9"/>
        <v>0.8037694013</v>
      </c>
      <c r="M26" s="2">
        <v>200.0</v>
      </c>
      <c r="N26" s="2" t="s">
        <v>78</v>
      </c>
      <c r="O26" s="135">
        <f t="array" ref="O26">IFERROR(M26*INDEX(PRECIOS!$B$2:$E$44,MATCH(N26,PRECIOS!$B$2:$B$44,0),4),"")</f>
        <v>381.12</v>
      </c>
      <c r="P26" s="2">
        <v>500.0</v>
      </c>
      <c r="Q26" s="2" t="s">
        <v>76</v>
      </c>
      <c r="R26" s="135">
        <f t="array" ref="R26">IFERROR(P26*INDEX(PRECIOS!$B$2:$E$44,MATCH(Q26,PRECIOS!$B$2:$B$44,0),4),"")</f>
        <v>928.4</v>
      </c>
      <c r="S26" s="2">
        <v>750.0</v>
      </c>
      <c r="T26" s="2" t="s">
        <v>88</v>
      </c>
      <c r="U26" s="135">
        <f t="array" ref="U26">IFERROR(S26*INDEX(PRECIOS!$B$2:$E$44,MATCH(T26,PRECIOS!$B$2:$B$44,0),4),"")</f>
        <v>1366.5</v>
      </c>
      <c r="V26" s="15"/>
      <c r="W26" s="15"/>
      <c r="X26" s="15"/>
      <c r="Y26" s="2" t="s">
        <v>362</v>
      </c>
      <c r="Z26" s="121">
        <v>1200000.0</v>
      </c>
      <c r="AA26" s="2" t="s">
        <v>364</v>
      </c>
      <c r="AB26" s="121">
        <v>1000000.0</v>
      </c>
      <c r="AC26" s="15"/>
      <c r="AD26" s="71"/>
      <c r="AE26" s="15"/>
      <c r="AF26" s="15"/>
    </row>
    <row r="27">
      <c r="A27" s="2">
        <v>0.0</v>
      </c>
      <c r="B27" s="2" t="s">
        <v>367</v>
      </c>
      <c r="C27" s="60">
        <v>2800000.0</v>
      </c>
      <c r="D27" s="60">
        <f t="shared" si="1"/>
        <v>2475000</v>
      </c>
      <c r="E27" s="23">
        <f t="shared" si="2"/>
        <v>0.8839285714</v>
      </c>
      <c r="F27" s="114">
        <v>45792.0</v>
      </c>
      <c r="G27" s="114">
        <v>45815.0</v>
      </c>
      <c r="H27" s="60">
        <f t="shared" si="3"/>
        <v>23</v>
      </c>
      <c r="I27" s="60">
        <f t="shared" si="7"/>
        <v>1468</v>
      </c>
      <c r="J27" s="135">
        <f t="shared" si="8"/>
        <v>2575.9984</v>
      </c>
      <c r="K27" s="2">
        <v>0.55</v>
      </c>
      <c r="L27" s="33">
        <f t="shared" si="9"/>
        <v>1.078420569</v>
      </c>
      <c r="M27" s="2">
        <v>200.0</v>
      </c>
      <c r="N27" s="2" t="s">
        <v>78</v>
      </c>
      <c r="O27" s="135">
        <f t="array" ref="O27">IFERROR(M27*INDEX(PRECIOS!$B$2:$E$44,MATCH(N27,PRECIOS!$B$2:$B$44,0),4),"")</f>
        <v>381.12</v>
      </c>
      <c r="P27" s="2">
        <v>750.0</v>
      </c>
      <c r="Q27" s="2" t="s">
        <v>76</v>
      </c>
      <c r="R27" s="135">
        <f t="array" ref="R27">IFERROR(P27*INDEX(PRECIOS!$B$2:$E$44,MATCH(Q27,PRECIOS!$B$2:$B$44,0),4),"")</f>
        <v>1392.6</v>
      </c>
      <c r="S27" s="2">
        <v>518.0</v>
      </c>
      <c r="T27" s="2" t="s">
        <v>115</v>
      </c>
      <c r="U27" s="135">
        <f t="array" ref="U27">IFERROR(S27*INDEX(PRECIOS!$B$2:$E$44,MATCH(T27,PRECIOS!$B$2:$B$44,0),4),"")</f>
        <v>802.2784</v>
      </c>
      <c r="V27" s="15"/>
      <c r="W27" s="15"/>
      <c r="X27" s="15"/>
      <c r="Y27" s="2" t="s">
        <v>366</v>
      </c>
      <c r="Z27" s="121">
        <v>750000.0</v>
      </c>
      <c r="AA27" s="2" t="s">
        <v>368</v>
      </c>
      <c r="AB27" s="121">
        <v>675000.0</v>
      </c>
      <c r="AC27" s="2" t="s">
        <v>369</v>
      </c>
      <c r="AD27" s="121">
        <v>1050000.0</v>
      </c>
      <c r="AE27" s="15"/>
      <c r="AF27" s="15"/>
    </row>
    <row r="28">
      <c r="A28" s="2">
        <v>0.0</v>
      </c>
      <c r="B28" s="2" t="s">
        <v>371</v>
      </c>
      <c r="C28" s="60">
        <v>3200000.0</v>
      </c>
      <c r="D28" s="60">
        <f t="shared" si="1"/>
        <v>3350000</v>
      </c>
      <c r="E28" s="23">
        <f t="shared" si="2"/>
        <v>1.046875</v>
      </c>
      <c r="F28" s="114">
        <v>45833.0</v>
      </c>
      <c r="G28" s="114">
        <v>45857.0</v>
      </c>
      <c r="H28" s="60">
        <f t="shared" si="3"/>
        <v>24</v>
      </c>
      <c r="I28" s="60">
        <f t="shared" si="7"/>
        <v>2342</v>
      </c>
      <c r="J28" s="135">
        <f t="shared" si="8"/>
        <v>4173.2896</v>
      </c>
      <c r="K28" s="2">
        <v>0.57</v>
      </c>
      <c r="L28" s="33">
        <f t="shared" si="9"/>
        <v>1.226499084</v>
      </c>
      <c r="M28" s="2">
        <v>500.0</v>
      </c>
      <c r="N28" s="2" t="s">
        <v>78</v>
      </c>
      <c r="O28" s="135">
        <f t="array" ref="O28">IFERROR(M28*INDEX(PRECIOS!$B$2:$E$44,MATCH(N28,PRECIOS!$B$2:$B$44,0),4),"")</f>
        <v>952.8</v>
      </c>
      <c r="P28" s="2">
        <v>750.0</v>
      </c>
      <c r="Q28" s="2" t="s">
        <v>76</v>
      </c>
      <c r="R28" s="135">
        <f t="array" ref="R28">IFERROR(P28*INDEX(PRECIOS!$B$2:$E$44,MATCH(Q28,PRECIOS!$B$2:$B$44,0),4),"")</f>
        <v>1392.6</v>
      </c>
      <c r="S28" s="2">
        <v>500.0</v>
      </c>
      <c r="T28" s="2" t="s">
        <v>88</v>
      </c>
      <c r="U28" s="135">
        <f t="array" ref="U28">IFERROR(S28*INDEX(PRECIOS!$B$2:$E$44,MATCH(T28,PRECIOS!$B$2:$B$44,0),4),"")</f>
        <v>911</v>
      </c>
      <c r="V28" s="2">
        <v>592.0</v>
      </c>
      <c r="W28" s="2" t="s">
        <v>115</v>
      </c>
      <c r="X28" s="135">
        <f t="array" ref="X28">IFERROR(V28*INDEX(PRECIOS!$B$2:$E$44,MATCH(W28,PRECIOS!$B$2:$B$44,0),4),"")</f>
        <v>916.8896</v>
      </c>
      <c r="Y28" s="2" t="s">
        <v>370</v>
      </c>
      <c r="Z28" s="121">
        <v>1300000.0</v>
      </c>
      <c r="AA28" s="2" t="s">
        <v>372</v>
      </c>
      <c r="AB28" s="121">
        <v>900000.0</v>
      </c>
      <c r="AC28" s="2" t="s">
        <v>373</v>
      </c>
      <c r="AD28" s="121">
        <v>1150000.0</v>
      </c>
      <c r="AE28" s="15"/>
      <c r="AF28" s="15"/>
    </row>
    <row r="29">
      <c r="A29" s="2">
        <v>0.0</v>
      </c>
      <c r="B29" s="2" t="s">
        <v>375</v>
      </c>
      <c r="C29" s="60">
        <v>2800000.0</v>
      </c>
      <c r="D29" s="60">
        <f t="shared" si="1"/>
        <v>2780000</v>
      </c>
      <c r="E29" s="23">
        <f t="shared" si="2"/>
        <v>0.9928571429</v>
      </c>
      <c r="F29" s="114">
        <v>45865.0</v>
      </c>
      <c r="G29" s="114">
        <v>45890.0</v>
      </c>
      <c r="H29" s="60">
        <f t="shared" si="3"/>
        <v>25</v>
      </c>
      <c r="I29" s="60">
        <f t="shared" si="7"/>
        <v>2631</v>
      </c>
      <c r="J29" s="135">
        <f t="shared" si="8"/>
        <v>4880.562</v>
      </c>
      <c r="K29" s="2">
        <v>0.52</v>
      </c>
      <c r="L29" s="33">
        <f t="shared" si="9"/>
        <v>1.820005534</v>
      </c>
      <c r="M29" s="15">
        <f>27*25</f>
        <v>675</v>
      </c>
      <c r="N29" s="2" t="s">
        <v>78</v>
      </c>
      <c r="O29" s="135">
        <f t="array" ref="O29">IFERROR(M29*INDEX(PRECIOS!$B$2:$E1002,MATCH(N29,PRECIOS!$B$2:$B1002,0),4),"")</f>
        <v>1286.28</v>
      </c>
      <c r="P29" s="15">
        <f>35*25</f>
        <v>875</v>
      </c>
      <c r="Q29" s="2" t="s">
        <v>76</v>
      </c>
      <c r="R29" s="135">
        <f t="array" ref="R29">IFERROR(P29*INDEX(PRECIOS!$B$2:$E$44,MATCH(Q29,PRECIOS!$B$2:$B$44,0),4),"")</f>
        <v>1624.7</v>
      </c>
      <c r="S29" s="2">
        <v>1081.0</v>
      </c>
      <c r="T29" s="2" t="s">
        <v>88</v>
      </c>
      <c r="U29" s="135">
        <f t="array" ref="U29">IFERROR(S29*INDEX(PRECIOS!$B$2:$E$44,MATCH(T29,PRECIOS!$B$2:$B$44,0),4),"")</f>
        <v>1969.582</v>
      </c>
      <c r="V29" s="15"/>
      <c r="W29" s="15"/>
      <c r="X29" s="15"/>
      <c r="Y29" s="2" t="s">
        <v>374</v>
      </c>
      <c r="Z29" s="121">
        <v>810000.0</v>
      </c>
      <c r="AA29" s="2" t="s">
        <v>376</v>
      </c>
      <c r="AB29" s="121">
        <v>720000.0</v>
      </c>
      <c r="AC29" s="2" t="s">
        <v>377</v>
      </c>
      <c r="AD29" s="121">
        <v>1250000.0</v>
      </c>
      <c r="AE29" s="15"/>
      <c r="AF29" s="15"/>
    </row>
    <row r="30">
      <c r="A30" s="2">
        <v>0.0</v>
      </c>
      <c r="B30" s="2" t="s">
        <v>379</v>
      </c>
      <c r="C30" s="60">
        <v>3200000.0</v>
      </c>
      <c r="D30" s="60">
        <f t="shared" si="1"/>
        <v>3060000</v>
      </c>
      <c r="E30" s="23">
        <f t="shared" si="2"/>
        <v>0.95625</v>
      </c>
      <c r="F30" s="114">
        <v>45911.0</v>
      </c>
      <c r="G30" s="114">
        <v>45935.0</v>
      </c>
      <c r="H30" s="60">
        <f t="shared" si="3"/>
        <v>24</v>
      </c>
      <c r="I30" s="60">
        <f t="shared" si="7"/>
        <v>2585</v>
      </c>
      <c r="J30" s="135">
        <f t="shared" si="8"/>
        <v>4848.628</v>
      </c>
      <c r="K30" s="2">
        <v>0.7</v>
      </c>
      <c r="L30" s="33">
        <f t="shared" si="9"/>
        <v>1.20681606</v>
      </c>
      <c r="M30" s="2">
        <v>1000.0</v>
      </c>
      <c r="N30" s="2" t="s">
        <v>78</v>
      </c>
      <c r="O30" s="135">
        <f t="array" ref="O30">IFERROR(M30*INDEX(PRECIOS!$B$2:$E1002,MATCH(N30,PRECIOS!$B$2:$B1002,0),4),"")</f>
        <v>1905.6</v>
      </c>
      <c r="P30" s="2">
        <v>1585.0</v>
      </c>
      <c r="Q30" s="2" t="s">
        <v>76</v>
      </c>
      <c r="R30" s="135">
        <f t="array" ref="R30">IFERROR(P30*INDEX(PRECIOS!$B$2:$E$44,MATCH(Q30,PRECIOS!$B$2:$B$44,0),4),"")</f>
        <v>2943.028</v>
      </c>
      <c r="S30" s="15"/>
      <c r="T30" s="15"/>
      <c r="U30" s="15"/>
      <c r="V30" s="15"/>
      <c r="W30" s="15"/>
      <c r="X30" s="15"/>
      <c r="Y30" s="2" t="s">
        <v>378</v>
      </c>
      <c r="Z30" s="121">
        <v>1170000.0</v>
      </c>
      <c r="AA30" s="2" t="s">
        <v>380</v>
      </c>
      <c r="AB30" s="121">
        <v>855000.0</v>
      </c>
      <c r="AC30" s="2" t="s">
        <v>381</v>
      </c>
      <c r="AD30" s="121">
        <v>1035000.0</v>
      </c>
      <c r="AE30" s="15"/>
      <c r="AF30" s="15"/>
    </row>
    <row r="31">
      <c r="A31" s="2">
        <v>0.0</v>
      </c>
      <c r="B31" s="2" t="s">
        <v>383</v>
      </c>
      <c r="C31" s="60">
        <v>2800000.0</v>
      </c>
      <c r="D31" s="60">
        <f t="shared" si="1"/>
        <v>2770000</v>
      </c>
      <c r="E31" s="23">
        <f t="shared" si="2"/>
        <v>0.9892857143</v>
      </c>
      <c r="F31" s="114">
        <v>45941.0</v>
      </c>
      <c r="G31" s="114">
        <v>45963.0</v>
      </c>
      <c r="H31" s="60">
        <f t="shared" si="3"/>
        <v>22</v>
      </c>
      <c r="I31" s="60">
        <f t="shared" si="7"/>
        <v>1850</v>
      </c>
      <c r="J31" s="135">
        <f t="shared" si="8"/>
        <v>3455.14</v>
      </c>
      <c r="K31" s="2">
        <v>0.42</v>
      </c>
      <c r="L31" s="33">
        <f t="shared" si="9"/>
        <v>1.590166753</v>
      </c>
      <c r="M31" s="2">
        <v>625.0</v>
      </c>
      <c r="N31" s="2" t="s">
        <v>78</v>
      </c>
      <c r="O31" s="135">
        <f t="array" ref="O31">IFERROR(M31*INDEX(PRECIOS!$B$2:$E1002,MATCH(N31,PRECIOS!$B$2:$B1002,0),4),"")</f>
        <v>1191</v>
      </c>
      <c r="P31" s="2">
        <v>925.0</v>
      </c>
      <c r="Q31" s="2" t="s">
        <v>76</v>
      </c>
      <c r="R31" s="135">
        <f t="array" ref="R31">IFERROR(P31*INDEX(PRECIOS!$B$2:$E$44,MATCH(Q31,PRECIOS!$B$2:$B$44,0),4),"")</f>
        <v>1717.54</v>
      </c>
      <c r="S31" s="2">
        <v>300.0</v>
      </c>
      <c r="T31" s="2" t="s">
        <v>88</v>
      </c>
      <c r="U31" s="135">
        <f t="array" ref="U31">IFERROR(S31*INDEX(PRECIOS!$B$2:$E$44,MATCH(T31,PRECIOS!$B$2:$B$44,0),4),"")</f>
        <v>546.6</v>
      </c>
      <c r="V31" s="15"/>
      <c r="W31" s="15"/>
      <c r="X31" s="15"/>
      <c r="Y31" s="2" t="s">
        <v>382</v>
      </c>
      <c r="Z31" s="121">
        <v>830000.0</v>
      </c>
      <c r="AA31" s="2" t="s">
        <v>384</v>
      </c>
      <c r="AB31" s="121">
        <v>740000.0</v>
      </c>
      <c r="AC31" s="2" t="s">
        <v>385</v>
      </c>
      <c r="AD31" s="121">
        <v>1200000.0</v>
      </c>
      <c r="AE31" s="15"/>
      <c r="AF31" s="15"/>
    </row>
    <row r="32">
      <c r="A32" s="2">
        <v>0.0</v>
      </c>
      <c r="B32" s="2" t="s">
        <v>387</v>
      </c>
      <c r="C32" s="60">
        <v>3200000.0</v>
      </c>
      <c r="D32" s="60">
        <f t="shared" si="1"/>
        <v>3060000</v>
      </c>
      <c r="E32" s="23">
        <f t="shared" si="2"/>
        <v>0.95625</v>
      </c>
      <c r="F32" s="114">
        <v>45990.0</v>
      </c>
      <c r="G32" s="114">
        <v>46010.0</v>
      </c>
      <c r="H32" s="60">
        <f t="shared" si="3"/>
        <v>20</v>
      </c>
      <c r="I32" s="60">
        <f t="shared" si="7"/>
        <v>1825</v>
      </c>
      <c r="J32" s="135">
        <f t="shared" si="8"/>
        <v>3431.36</v>
      </c>
      <c r="K32" s="2">
        <v>0.4</v>
      </c>
      <c r="L32" s="33">
        <f t="shared" si="9"/>
        <v>1.491013072</v>
      </c>
      <c r="M32" s="2">
        <v>875.0</v>
      </c>
      <c r="N32" s="2" t="s">
        <v>78</v>
      </c>
      <c r="O32" s="135">
        <f t="array" ref="O32">IFERROR(M32*INDEX(PRECIOS!$B$2:$E1002,MATCH(N32,PRECIOS!$B$2:$B1002,0),4),"")</f>
        <v>1667.4</v>
      </c>
      <c r="P32" s="2">
        <v>950.0</v>
      </c>
      <c r="Q32" s="2" t="s">
        <v>76</v>
      </c>
      <c r="R32" s="135">
        <f t="array" ref="R32">IFERROR(P32*INDEX(PRECIOS!$B$2:$E$44,MATCH(Q32,PRECIOS!$B$2:$B$44,0),4),"")</f>
        <v>1763.96</v>
      </c>
      <c r="S32" s="15"/>
      <c r="T32" s="15"/>
      <c r="U32" s="15"/>
      <c r="V32" s="15"/>
      <c r="W32" s="15"/>
      <c r="X32" s="15"/>
      <c r="Y32" s="2" t="s">
        <v>386</v>
      </c>
      <c r="Z32" s="121">
        <f>1325000*0.9</f>
        <v>1192500</v>
      </c>
      <c r="AA32" s="2" t="s">
        <v>388</v>
      </c>
      <c r="AB32" s="121">
        <f>950000*0.9</f>
        <v>855000</v>
      </c>
      <c r="AC32" s="2" t="s">
        <v>389</v>
      </c>
      <c r="AD32" s="121">
        <f>1125000*0.9</f>
        <v>1012500</v>
      </c>
      <c r="AE32" s="15"/>
      <c r="AF32" s="15"/>
    </row>
    <row r="33">
      <c r="A33" s="2">
        <v>0.0</v>
      </c>
      <c r="B33" s="2" t="s">
        <v>391</v>
      </c>
      <c r="C33" s="60">
        <v>2800000.0</v>
      </c>
      <c r="D33" s="60">
        <f t="shared" si="1"/>
        <v>2730000</v>
      </c>
      <c r="E33" s="23">
        <f t="shared" si="2"/>
        <v>0.975</v>
      </c>
      <c r="F33" s="114">
        <v>46019.0</v>
      </c>
      <c r="G33" s="114">
        <v>46039.0</v>
      </c>
      <c r="H33" s="60">
        <f t="shared" si="3"/>
        <v>20</v>
      </c>
      <c r="I33" s="60">
        <f t="shared" si="7"/>
        <v>1765</v>
      </c>
      <c r="J33" s="135">
        <f t="shared" si="8"/>
        <v>3286.33</v>
      </c>
      <c r="K33" s="2">
        <v>0.5</v>
      </c>
      <c r="L33" s="33">
        <f t="shared" si="9"/>
        <v>1.293040293</v>
      </c>
      <c r="M33" s="2">
        <v>375.0</v>
      </c>
      <c r="N33" s="2" t="s">
        <v>78</v>
      </c>
      <c r="O33" s="135">
        <f t="array" ref="O33">IFERROR(M33*INDEX(PRECIOS!$B$2:$E1002,MATCH(N33,PRECIOS!$B$2:$B1002,0),4),"")</f>
        <v>714.6</v>
      </c>
      <c r="P33" s="2">
        <v>1125.0</v>
      </c>
      <c r="Q33" s="2" t="s">
        <v>76</v>
      </c>
      <c r="R33" s="135">
        <f t="array" ref="R33">IFERROR(P33*INDEX(PRECIOS!$B$2:$E$44,MATCH(Q33,PRECIOS!$B$2:$B$44,0),4),"")</f>
        <v>2088.9</v>
      </c>
      <c r="S33" s="2">
        <v>265.0</v>
      </c>
      <c r="T33" s="2" t="s">
        <v>88</v>
      </c>
      <c r="U33" s="135">
        <f t="array" ref="U33">IFERROR(S33*INDEX(PRECIOS!$B$2:$E$44,MATCH(T33,PRECIOS!$B$2:$B$44,0),4),"")</f>
        <v>482.83</v>
      </c>
      <c r="V33" s="15"/>
      <c r="W33" s="15"/>
      <c r="X33" s="15"/>
      <c r="Y33" s="2" t="s">
        <v>390</v>
      </c>
      <c r="Z33" s="121">
        <v>810000.0</v>
      </c>
      <c r="AA33" s="2" t="s">
        <v>392</v>
      </c>
      <c r="AB33" s="121">
        <v>730000.0</v>
      </c>
      <c r="AC33" s="2" t="s">
        <v>393</v>
      </c>
      <c r="AD33" s="121">
        <v>1190000.0</v>
      </c>
      <c r="AE33" s="15"/>
      <c r="AF33" s="15"/>
    </row>
    <row r="34">
      <c r="A34" s="2">
        <v>0.0</v>
      </c>
      <c r="B34" s="2" t="s">
        <v>395</v>
      </c>
      <c r="C34" s="60">
        <v>3200000.0</v>
      </c>
      <c r="D34" s="60">
        <f t="shared" si="1"/>
        <v>3050000</v>
      </c>
      <c r="E34" s="23">
        <f t="shared" si="2"/>
        <v>0.953125</v>
      </c>
      <c r="F34" s="114">
        <v>46062.0</v>
      </c>
      <c r="G34" s="142">
        <v>46083.0</v>
      </c>
      <c r="H34" s="60">
        <f t="shared" si="3"/>
        <v>21</v>
      </c>
      <c r="I34" s="60">
        <f t="shared" si="7"/>
        <v>1938</v>
      </c>
      <c r="J34" s="135">
        <f t="shared" si="8"/>
        <v>3595.436</v>
      </c>
      <c r="K34" s="143">
        <v>0.67</v>
      </c>
      <c r="L34" s="33">
        <f t="shared" si="9"/>
        <v>0.9483728897</v>
      </c>
      <c r="M34" s="2">
        <v>250.0</v>
      </c>
      <c r="N34" s="2" t="s">
        <v>78</v>
      </c>
      <c r="O34" s="135">
        <f t="array" ref="O34">IFERROR(M34*INDEX(PRECIOS!$B$2:$E1002,MATCH(N34,PRECIOS!$B$2:$B1002,0),4),"")</f>
        <v>476.4</v>
      </c>
      <c r="P34" s="2">
        <v>1250.0</v>
      </c>
      <c r="Q34" s="2" t="s">
        <v>76</v>
      </c>
      <c r="R34" s="135">
        <f t="array" ref="R34">IFERROR(P34*INDEX(PRECIOS!$B$2:$E$44,MATCH(Q34,PRECIOS!$B$2:$B$44,0),4),"")</f>
        <v>2321</v>
      </c>
      <c r="S34" s="2">
        <v>438.0</v>
      </c>
      <c r="T34" s="2" t="s">
        <v>88</v>
      </c>
      <c r="U34" s="135">
        <f t="array" ref="U34">IFERROR(S34*INDEX(PRECIOS!$B$2:$E$44,MATCH(T34,PRECIOS!$B$2:$B$44,0),4),"")</f>
        <v>798.036</v>
      </c>
      <c r="V34" s="15"/>
      <c r="W34" s="15"/>
      <c r="X34" s="15"/>
      <c r="Y34" s="18" t="s">
        <v>394</v>
      </c>
      <c r="Z34" s="141">
        <v>1200000.0</v>
      </c>
      <c r="AA34" s="18" t="s">
        <v>396</v>
      </c>
      <c r="AB34" s="141">
        <v>800000.0</v>
      </c>
      <c r="AC34" s="18" t="s">
        <v>397</v>
      </c>
      <c r="AD34" s="141">
        <v>1050000.0</v>
      </c>
      <c r="AE34" s="15"/>
      <c r="AF34" s="15"/>
    </row>
    <row r="35">
      <c r="A35" s="2">
        <v>0.0</v>
      </c>
      <c r="B35" s="2" t="s">
        <v>399</v>
      </c>
      <c r="C35" s="60">
        <v>2800000.0</v>
      </c>
      <c r="D35" s="60">
        <f t="shared" si="1"/>
        <v>2790000</v>
      </c>
      <c r="E35" s="23">
        <f t="shared" si="2"/>
        <v>0.9964285714</v>
      </c>
      <c r="F35" s="142">
        <v>46093.0</v>
      </c>
      <c r="G35" s="142">
        <v>46111.0</v>
      </c>
      <c r="H35" s="60">
        <f t="shared" si="3"/>
        <v>18</v>
      </c>
      <c r="I35" s="60">
        <f t="shared" si="7"/>
        <v>1658</v>
      </c>
      <c r="J35" s="135">
        <f t="shared" si="8"/>
        <v>2980.23904</v>
      </c>
      <c r="K35" s="2">
        <v>0.57</v>
      </c>
      <c r="L35" s="33">
        <f t="shared" si="9"/>
        <v>1.042570584</v>
      </c>
      <c r="M35" s="2">
        <v>250.0</v>
      </c>
      <c r="N35" s="2" t="s">
        <v>78</v>
      </c>
      <c r="O35" s="135">
        <f t="array" ref="O35">IFERROR(M35*INDEX(PRECIOS!$B$2:$E1002,MATCH(N35,PRECIOS!$B$2:$B1002,0),4),"")</f>
        <v>476.4</v>
      </c>
      <c r="P35" s="2">
        <v>1000.0</v>
      </c>
      <c r="Q35" s="2" t="s">
        <v>76</v>
      </c>
      <c r="R35" s="135">
        <f t="array" ref="R35">IFERROR(P35*INDEX(PRECIOS!$B$2:$E$44,MATCH(Q35,PRECIOS!$B$2:$B$44,0),4),"")</f>
        <v>1856.8</v>
      </c>
      <c r="S35" s="2">
        <v>408.0</v>
      </c>
      <c r="T35" s="2" t="s">
        <v>110</v>
      </c>
      <c r="U35" s="135">
        <f t="array" ref="U35">IFERROR(S35*INDEX(PRECIOS!$B$2:$E$44,MATCH(T35,PRECIOS!$B$2:$B$44,0),4),"")</f>
        <v>647.03904</v>
      </c>
      <c r="V35" s="15"/>
      <c r="W35" s="15"/>
      <c r="X35" s="15"/>
      <c r="Y35" s="18" t="s">
        <v>398</v>
      </c>
      <c r="Z35" s="141">
        <v>870000.0</v>
      </c>
      <c r="AA35" s="18" t="s">
        <v>400</v>
      </c>
      <c r="AB35" s="141">
        <v>770000.0</v>
      </c>
      <c r="AC35" s="18" t="s">
        <v>401</v>
      </c>
      <c r="AD35" s="141">
        <v>1150000.0</v>
      </c>
      <c r="AE35" s="15"/>
      <c r="AF35" s="15"/>
    </row>
    <row r="36">
      <c r="A36" s="2">
        <v>0.0</v>
      </c>
      <c r="B36" s="2" t="s">
        <v>403</v>
      </c>
      <c r="C36" s="60">
        <v>3200000.0</v>
      </c>
      <c r="D36" s="60">
        <f t="shared" si="1"/>
        <v>2950000</v>
      </c>
      <c r="E36" s="23">
        <f t="shared" si="2"/>
        <v>0.921875</v>
      </c>
      <c r="F36" s="142">
        <v>46133.0</v>
      </c>
      <c r="G36" s="142">
        <v>46150.0</v>
      </c>
      <c r="H36" s="60">
        <f t="shared" si="3"/>
        <v>17</v>
      </c>
      <c r="I36" s="60">
        <f t="shared" si="7"/>
        <v>1436</v>
      </c>
      <c r="J36" s="135">
        <f t="shared" si="8"/>
        <v>2681.0048</v>
      </c>
      <c r="K36" s="143">
        <v>0.67</v>
      </c>
      <c r="L36" s="33">
        <f t="shared" si="9"/>
        <v>0.7265368075</v>
      </c>
      <c r="M36" s="2">
        <v>300.0</v>
      </c>
      <c r="N36" s="2" t="s">
        <v>78</v>
      </c>
      <c r="O36" s="135">
        <f t="array" ref="O36">IFERROR(M36*INDEX(PRECIOS!$B$2:$E1002,MATCH(N36,PRECIOS!$B$2:$B1002,0),4),"")</f>
        <v>571.68</v>
      </c>
      <c r="P36" s="2">
        <v>1136.0</v>
      </c>
      <c r="Q36" s="2" t="s">
        <v>76</v>
      </c>
      <c r="R36" s="135">
        <f t="array" ref="R36">IFERROR(P36*INDEX(PRECIOS!$B$2:$E$44,MATCH(Q36,PRECIOS!$B$2:$B$44,0),4),"")</f>
        <v>2109.3248</v>
      </c>
      <c r="S36" s="2"/>
      <c r="T36" s="2"/>
      <c r="U36" s="135"/>
      <c r="V36" s="15"/>
      <c r="W36" s="15"/>
      <c r="X36" s="15"/>
      <c r="Y36" s="18" t="s">
        <v>402</v>
      </c>
      <c r="Z36" s="141">
        <v>1130000.0</v>
      </c>
      <c r="AA36" s="18" t="s">
        <v>404</v>
      </c>
      <c r="AB36" s="141">
        <v>870000.0</v>
      </c>
      <c r="AC36" s="18" t="s">
        <v>405</v>
      </c>
      <c r="AD36" s="141">
        <v>950000.0</v>
      </c>
      <c r="AE36" s="15"/>
      <c r="AF36" s="15"/>
    </row>
    <row r="37">
      <c r="A37" s="2">
        <v>0.0</v>
      </c>
      <c r="B37" s="2" t="s">
        <v>407</v>
      </c>
      <c r="C37" s="60">
        <v>2800000.0</v>
      </c>
      <c r="D37" s="60">
        <f t="shared" si="1"/>
        <v>2690000</v>
      </c>
      <c r="E37" s="23">
        <f t="shared" ref="E37:E40" si="10">IFERROR(D37/C37,"")</f>
        <v>0.9607142857</v>
      </c>
      <c r="F37" s="142">
        <v>46163.0</v>
      </c>
      <c r="G37" s="142">
        <v>46186.0</v>
      </c>
      <c r="H37" s="60">
        <f t="shared" si="3"/>
        <v>23</v>
      </c>
      <c r="I37" s="60">
        <f t="shared" si="7"/>
        <v>2106</v>
      </c>
      <c r="J37" s="135">
        <f t="shared" si="8"/>
        <v>3465.0528</v>
      </c>
      <c r="K37" s="2">
        <v>0.82</v>
      </c>
      <c r="L37" s="33">
        <f t="shared" si="9"/>
        <v>0.9547556442</v>
      </c>
      <c r="M37" s="2">
        <v>250.0</v>
      </c>
      <c r="N37" s="2" t="s">
        <v>78</v>
      </c>
      <c r="O37" s="135">
        <f t="array" ref="O37">IFERROR(M37*INDEX(PRECIOS!$B$2:$E1002,MATCH(N37,PRECIOS!$B$2:$B1002,0),4),"")</f>
        <v>476.4</v>
      </c>
      <c r="P37" s="2">
        <v>250.0</v>
      </c>
      <c r="Q37" s="2" t="s">
        <v>76</v>
      </c>
      <c r="R37" s="135">
        <f t="array" ref="R37">IFERROR(P37*INDEX(PRECIOS!$B$2:$E$44,MATCH(Q37,PRECIOS!$B$2:$B$44,0),4),"")</f>
        <v>464.2</v>
      </c>
      <c r="S37" s="2">
        <v>1000.0</v>
      </c>
      <c r="T37" s="2" t="s">
        <v>110</v>
      </c>
      <c r="U37" s="135">
        <f t="array" ref="U37">IFERROR(S37*INDEX(PRECIOS!$B$2:$E$44,MATCH(T37,PRECIOS!$B$2:$B$44,0),4),"")</f>
        <v>1585.88</v>
      </c>
      <c r="V37" s="2">
        <v>606.0</v>
      </c>
      <c r="W37" s="2" t="s">
        <v>115</v>
      </c>
      <c r="X37" s="135">
        <f t="array" ref="X37">IFERROR(V37*INDEX(PRECIOS!$B$2:$E$44,MATCH(W37,PRECIOS!$B$2:$B$44,0),4),"")</f>
        <v>938.5728</v>
      </c>
      <c r="Y37" s="18" t="s">
        <v>406</v>
      </c>
      <c r="Z37" s="141">
        <v>765000.0</v>
      </c>
      <c r="AA37" s="18" t="s">
        <v>408</v>
      </c>
      <c r="AB37" s="141">
        <v>675000.0</v>
      </c>
      <c r="AC37" s="18" t="s">
        <v>409</v>
      </c>
      <c r="AD37" s="141">
        <v>1250000.0</v>
      </c>
      <c r="AE37" s="15"/>
      <c r="AF37" s="15"/>
    </row>
    <row r="38">
      <c r="A38" s="2">
        <v>0.0</v>
      </c>
      <c r="B38" s="2" t="s">
        <v>411</v>
      </c>
      <c r="C38" s="60">
        <v>3200000.0</v>
      </c>
      <c r="D38" s="60">
        <f t="shared" si="1"/>
        <v>2990000</v>
      </c>
      <c r="E38" s="23">
        <f t="shared" si="10"/>
        <v>0.934375</v>
      </c>
      <c r="F38" s="142">
        <v>46196.0</v>
      </c>
      <c r="G38" s="142">
        <v>46216.0</v>
      </c>
      <c r="H38" s="60">
        <f t="shared" si="3"/>
        <v>20</v>
      </c>
      <c r="I38" s="60">
        <f t="shared" si="7"/>
        <v>2151</v>
      </c>
      <c r="J38" s="135">
        <f t="shared" si="8"/>
        <v>3874.842</v>
      </c>
      <c r="K38" s="2">
        <v>0.6</v>
      </c>
      <c r="L38" s="33">
        <f t="shared" si="9"/>
        <v>1.198996656</v>
      </c>
      <c r="M38" s="2">
        <v>200.0</v>
      </c>
      <c r="N38" s="2" t="s">
        <v>78</v>
      </c>
      <c r="O38" s="135">
        <f t="array" ref="O38">IFERROR(M38*INDEX(PRECIOS!$B$2:$E1002,MATCH(N38,PRECIOS!$B$2:$B1002,0),4),"")</f>
        <v>381.12</v>
      </c>
      <c r="P38" s="2">
        <v>1250.0</v>
      </c>
      <c r="Q38" s="2" t="s">
        <v>60</v>
      </c>
      <c r="R38" s="135">
        <f t="array" ref="R38">IFERROR(P38*INDEX(PRECIOS!$B$2:$E$44,MATCH(Q38,PRECIOS!$B$2:$B$44,0),4),"")</f>
        <v>2216.5</v>
      </c>
      <c r="S38" s="2">
        <v>701.0</v>
      </c>
      <c r="T38" s="2" t="s">
        <v>88</v>
      </c>
      <c r="U38" s="135">
        <f t="array" ref="U38">IFERROR(S38*INDEX(PRECIOS!$B$2:$E$44,MATCH(T38,PRECIOS!$B$2:$B$44,0),4),"")</f>
        <v>1277.222</v>
      </c>
      <c r="V38" s="15"/>
      <c r="W38" s="15"/>
      <c r="X38" s="15"/>
      <c r="Y38" s="18" t="s">
        <v>410</v>
      </c>
      <c r="Z38" s="141">
        <v>1170000.0</v>
      </c>
      <c r="AA38" s="18" t="s">
        <v>412</v>
      </c>
      <c r="AB38" s="141">
        <v>800000.0</v>
      </c>
      <c r="AC38" s="18" t="s">
        <v>413</v>
      </c>
      <c r="AD38" s="141">
        <v>1020000.0</v>
      </c>
      <c r="AE38" s="15"/>
      <c r="AF38" s="15"/>
    </row>
    <row r="39">
      <c r="A39" s="2">
        <v>0.0</v>
      </c>
      <c r="B39" s="2" t="s">
        <v>415</v>
      </c>
      <c r="C39" s="60">
        <v>2800000.0</v>
      </c>
      <c r="D39" s="60">
        <f t="shared" si="1"/>
        <v>2705000</v>
      </c>
      <c r="E39" s="23">
        <f t="shared" si="10"/>
        <v>0.9660714286</v>
      </c>
      <c r="F39" s="142">
        <v>46234.0</v>
      </c>
      <c r="G39" s="142">
        <v>46255.0</v>
      </c>
      <c r="H39" s="60">
        <f t="shared" si="3"/>
        <v>21</v>
      </c>
      <c r="I39" s="60">
        <f t="shared" si="7"/>
        <v>2136</v>
      </c>
      <c r="J39" s="135">
        <f t="shared" si="8"/>
        <v>3726.9968</v>
      </c>
      <c r="K39" s="2">
        <v>0.69</v>
      </c>
      <c r="L39" s="33">
        <f t="shared" si="9"/>
        <v>1.144418549</v>
      </c>
      <c r="M39" s="2">
        <v>50.0</v>
      </c>
      <c r="N39" s="2" t="s">
        <v>151</v>
      </c>
      <c r="O39" s="135">
        <f t="array" ref="O39">IFERROR(M39*INDEX(PRECIOS!$B$2:$E1002,MATCH(N39,PRECIOS!$B$2:$B1002,0),4),"")</f>
        <v>111</v>
      </c>
      <c r="P39" s="2">
        <v>250.0</v>
      </c>
      <c r="Q39" s="2" t="s">
        <v>78</v>
      </c>
      <c r="R39" s="135">
        <f t="array" ref="R39">IFERROR(P39*INDEX(PRECIOS!$B$2:$E1002,MATCH(Q39,PRECIOS!$B$2:$B1002,0),4),"")</f>
        <v>476.4</v>
      </c>
      <c r="S39" s="2">
        <v>1000.0</v>
      </c>
      <c r="T39" s="2" t="s">
        <v>141</v>
      </c>
      <c r="U39" s="135">
        <f t="array" ref="U39">IFERROR(S39*INDEX(PRECIOS!$B$2:$E1002,MATCH(T39,PRECIOS!$B$2:$B1002,0),4),"")</f>
        <v>1844.8</v>
      </c>
      <c r="V39" s="2">
        <v>836.0</v>
      </c>
      <c r="W39" s="2" t="s">
        <v>115</v>
      </c>
      <c r="X39" s="135">
        <f t="array" ref="X39">IFERROR(V39*INDEX(PRECIOS!$B$2:$E1002,MATCH(W39,PRECIOS!$B$2:$B1002,0),4),"")</f>
        <v>1294.7968</v>
      </c>
      <c r="Y39" s="18" t="s">
        <v>414</v>
      </c>
      <c r="Z39" s="141">
        <v>785000.0</v>
      </c>
      <c r="AA39" s="18" t="s">
        <v>416</v>
      </c>
      <c r="AB39" s="141">
        <v>690000.0</v>
      </c>
      <c r="AC39" s="18" t="s">
        <v>417</v>
      </c>
      <c r="AD39" s="141">
        <v>1230000.0</v>
      </c>
      <c r="AE39" s="15"/>
      <c r="AF39" s="15"/>
    </row>
    <row r="40">
      <c r="A40" s="15"/>
      <c r="B40" s="15"/>
      <c r="C40" s="15"/>
      <c r="D40" s="60">
        <f t="shared" si="1"/>
        <v>0</v>
      </c>
      <c r="E40" s="23" t="str">
        <f t="shared" si="10"/>
        <v/>
      </c>
      <c r="F40" s="147"/>
      <c r="G40" s="114"/>
      <c r="H40" s="60">
        <f t="shared" si="3"/>
        <v>0</v>
      </c>
      <c r="I40" s="15"/>
      <c r="J40" s="15"/>
      <c r="K40" s="15"/>
      <c r="L40" s="28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71"/>
      <c r="AB40" s="15"/>
      <c r="AC40" s="15"/>
      <c r="AD40" s="71"/>
      <c r="AE40" s="15"/>
      <c r="AF40" s="15"/>
    </row>
    <row r="41">
      <c r="A41" s="15"/>
      <c r="B41" s="15"/>
      <c r="C41" s="15"/>
      <c r="D41" s="15"/>
      <c r="E41" s="23"/>
      <c r="F41" s="147"/>
      <c r="G41" s="147"/>
      <c r="H41" s="60">
        <f t="shared" si="3"/>
        <v>0</v>
      </c>
      <c r="I41" s="15"/>
      <c r="J41" s="15"/>
      <c r="K41" s="15"/>
      <c r="L41" s="28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71"/>
      <c r="AA41" s="15"/>
      <c r="AB41" s="71"/>
      <c r="AC41" s="15"/>
      <c r="AD41" s="71"/>
      <c r="AE41" s="15"/>
      <c r="AF41" s="15"/>
    </row>
    <row r="42">
      <c r="A42" s="15"/>
      <c r="B42" s="15"/>
      <c r="C42" s="15"/>
      <c r="D42" s="15"/>
      <c r="E42" s="23"/>
      <c r="F42" s="147"/>
      <c r="G42" s="147"/>
      <c r="H42" s="60">
        <f t="shared" si="3"/>
        <v>0</v>
      </c>
      <c r="I42" s="15"/>
      <c r="J42" s="15"/>
      <c r="K42" s="15"/>
      <c r="L42" s="28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71"/>
      <c r="AA42" s="15"/>
      <c r="AB42" s="71"/>
      <c r="AC42" s="15"/>
      <c r="AD42" s="71"/>
      <c r="AE42" s="15"/>
      <c r="AF42" s="15"/>
    </row>
    <row r="43">
      <c r="A43" s="15"/>
      <c r="B43" s="15"/>
      <c r="C43" s="15"/>
      <c r="D43" s="15"/>
      <c r="E43" s="23"/>
      <c r="F43" s="147"/>
      <c r="G43" s="147"/>
      <c r="H43" s="60">
        <f t="shared" si="3"/>
        <v>0</v>
      </c>
      <c r="I43" s="15"/>
      <c r="J43" s="15"/>
      <c r="K43" s="15"/>
      <c r="L43" s="28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71"/>
      <c r="AA43" s="15"/>
      <c r="AB43" s="71"/>
      <c r="AC43" s="15"/>
      <c r="AD43" s="71"/>
      <c r="AE43" s="15"/>
      <c r="AF43" s="15"/>
    </row>
    <row r="44">
      <c r="E44" s="43"/>
      <c r="H44" s="115"/>
    </row>
    <row r="45">
      <c r="E45" s="43"/>
      <c r="H45" s="115"/>
    </row>
    <row r="46">
      <c r="E46" s="43"/>
      <c r="H46" s="115"/>
    </row>
    <row r="47">
      <c r="E47" s="43"/>
      <c r="H47" s="115"/>
    </row>
    <row r="48">
      <c r="E48" s="43"/>
      <c r="H48" s="115"/>
    </row>
    <row r="49">
      <c r="E49" s="43"/>
      <c r="H49" s="115"/>
    </row>
    <row r="50">
      <c r="E50" s="43"/>
      <c r="H50" s="115"/>
    </row>
    <row r="51">
      <c r="E51" s="43"/>
      <c r="H51" s="115"/>
    </row>
    <row r="52">
      <c r="E52" s="43"/>
      <c r="H52" s="115"/>
    </row>
    <row r="53">
      <c r="E53" s="43"/>
      <c r="H53" s="115"/>
    </row>
    <row r="54">
      <c r="E54" s="43"/>
      <c r="H54" s="115"/>
    </row>
    <row r="55">
      <c r="E55" s="43"/>
      <c r="H55" s="115"/>
    </row>
    <row r="56">
      <c r="E56" s="43"/>
      <c r="H56" s="115"/>
    </row>
    <row r="57">
      <c r="E57" s="43"/>
      <c r="H57" s="115"/>
    </row>
    <row r="58">
      <c r="E58" s="43"/>
      <c r="H58" s="115"/>
    </row>
    <row r="59">
      <c r="E59" s="43"/>
      <c r="H59" s="115"/>
    </row>
    <row r="60">
      <c r="E60" s="43"/>
      <c r="H60" s="115"/>
    </row>
    <row r="61">
      <c r="E61" s="43"/>
      <c r="H61" s="115"/>
    </row>
    <row r="62">
      <c r="E62" s="43"/>
      <c r="H62" s="115"/>
    </row>
    <row r="63">
      <c r="E63" s="43"/>
      <c r="H63" s="115"/>
    </row>
    <row r="64">
      <c r="E64" s="43"/>
      <c r="H64" s="115"/>
    </row>
    <row r="65">
      <c r="E65" s="43"/>
      <c r="H65" s="115"/>
    </row>
    <row r="66">
      <c r="E66" s="43"/>
      <c r="H66" s="115"/>
    </row>
    <row r="67">
      <c r="E67" s="43"/>
      <c r="H67" s="115"/>
    </row>
    <row r="68">
      <c r="E68" s="43"/>
      <c r="H68" s="115"/>
    </row>
    <row r="69">
      <c r="E69" s="43"/>
      <c r="H69" s="115"/>
    </row>
    <row r="70">
      <c r="E70" s="43"/>
      <c r="H70" s="115"/>
    </row>
    <row r="71">
      <c r="E71" s="43"/>
      <c r="H71" s="115"/>
    </row>
    <row r="72">
      <c r="E72" s="43"/>
      <c r="H72" s="115"/>
    </row>
    <row r="73">
      <c r="E73" s="43"/>
      <c r="H73" s="115"/>
    </row>
    <row r="74">
      <c r="E74" s="43"/>
      <c r="H74" s="115"/>
    </row>
    <row r="75">
      <c r="E75" s="43"/>
      <c r="H75" s="115"/>
    </row>
    <row r="76">
      <c r="E76" s="43"/>
      <c r="H76" s="115"/>
    </row>
    <row r="77">
      <c r="E77" s="43"/>
      <c r="H77" s="115"/>
    </row>
    <row r="78">
      <c r="E78" s="43"/>
      <c r="H78" s="115"/>
    </row>
    <row r="79">
      <c r="E79" s="43"/>
      <c r="H79" s="115"/>
    </row>
    <row r="80">
      <c r="E80" s="43"/>
      <c r="H80" s="115"/>
    </row>
    <row r="81">
      <c r="E81" s="43"/>
      <c r="H81" s="115"/>
    </row>
    <row r="82">
      <c r="E82" s="43"/>
      <c r="H82" s="115"/>
    </row>
    <row r="83">
      <c r="E83" s="43"/>
      <c r="H83" s="115"/>
    </row>
    <row r="84">
      <c r="E84" s="43"/>
      <c r="H84" s="115"/>
    </row>
    <row r="85">
      <c r="E85" s="43"/>
      <c r="H85" s="115"/>
    </row>
    <row r="86">
      <c r="E86" s="43"/>
      <c r="H86" s="115"/>
    </row>
    <row r="87">
      <c r="E87" s="43"/>
      <c r="H87" s="115"/>
    </row>
    <row r="88">
      <c r="E88" s="43"/>
      <c r="H88" s="115"/>
    </row>
    <row r="89">
      <c r="E89" s="43"/>
      <c r="H89" s="115"/>
    </row>
    <row r="90">
      <c r="E90" s="43"/>
      <c r="H90" s="115"/>
    </row>
    <row r="91">
      <c r="E91" s="43"/>
      <c r="H91" s="115"/>
    </row>
    <row r="92">
      <c r="E92" s="43"/>
      <c r="H92" s="115"/>
    </row>
    <row r="93">
      <c r="E93" s="43"/>
      <c r="H93" s="115"/>
    </row>
    <row r="94">
      <c r="E94" s="43"/>
      <c r="H94" s="115"/>
    </row>
    <row r="95">
      <c r="E95" s="43"/>
      <c r="H95" s="115"/>
    </row>
    <row r="96">
      <c r="E96" s="43"/>
      <c r="H96" s="115"/>
    </row>
    <row r="97">
      <c r="E97" s="43"/>
      <c r="H97" s="115"/>
    </row>
    <row r="98">
      <c r="E98" s="43"/>
      <c r="H98" s="115"/>
    </row>
    <row r="99">
      <c r="E99" s="43"/>
      <c r="H99" s="115"/>
    </row>
    <row r="100">
      <c r="E100" s="43"/>
      <c r="H100" s="115"/>
    </row>
    <row r="101">
      <c r="E101" s="43"/>
      <c r="H101" s="115"/>
    </row>
    <row r="102">
      <c r="E102" s="43"/>
      <c r="H102" s="115"/>
    </row>
    <row r="103">
      <c r="E103" s="43"/>
      <c r="H103" s="115"/>
    </row>
    <row r="104">
      <c r="E104" s="43"/>
      <c r="H104" s="115"/>
    </row>
    <row r="105">
      <c r="E105" s="43"/>
      <c r="H105" s="115"/>
    </row>
    <row r="106">
      <c r="E106" s="43"/>
      <c r="H106" s="115"/>
    </row>
    <row r="107">
      <c r="E107" s="43"/>
      <c r="H107" s="115"/>
    </row>
    <row r="108">
      <c r="E108" s="43"/>
      <c r="H108" s="115"/>
    </row>
    <row r="109">
      <c r="E109" s="43"/>
      <c r="H109" s="115"/>
    </row>
    <row r="110">
      <c r="E110" s="43"/>
      <c r="H110" s="115"/>
    </row>
    <row r="111">
      <c r="E111" s="43"/>
      <c r="H111" s="115"/>
    </row>
    <row r="112">
      <c r="E112" s="43"/>
      <c r="H112" s="115"/>
    </row>
    <row r="113">
      <c r="E113" s="43"/>
      <c r="H113" s="115"/>
    </row>
    <row r="114">
      <c r="E114" s="43"/>
      <c r="H114" s="115"/>
    </row>
    <row r="115">
      <c r="E115" s="43"/>
      <c r="H115" s="115"/>
    </row>
    <row r="116">
      <c r="E116" s="43"/>
      <c r="H116" s="115"/>
    </row>
    <row r="117">
      <c r="E117" s="43"/>
      <c r="H117" s="115"/>
    </row>
    <row r="118">
      <c r="E118" s="43"/>
      <c r="H118" s="115"/>
    </row>
    <row r="119">
      <c r="E119" s="43"/>
      <c r="H119" s="115"/>
    </row>
    <row r="120">
      <c r="E120" s="43"/>
      <c r="H120" s="115"/>
    </row>
    <row r="121">
      <c r="E121" s="43"/>
      <c r="H121" s="115"/>
    </row>
    <row r="122">
      <c r="E122" s="43"/>
      <c r="H122" s="115"/>
    </row>
    <row r="123">
      <c r="E123" s="43"/>
      <c r="H123" s="115"/>
    </row>
    <row r="124">
      <c r="E124" s="43"/>
      <c r="H124" s="115"/>
    </row>
    <row r="125">
      <c r="E125" s="43"/>
      <c r="H125" s="115"/>
    </row>
    <row r="126">
      <c r="E126" s="43"/>
      <c r="H126" s="115"/>
    </row>
    <row r="127">
      <c r="E127" s="43"/>
      <c r="H127" s="115"/>
    </row>
    <row r="128">
      <c r="E128" s="43"/>
      <c r="H128" s="115"/>
    </row>
    <row r="129">
      <c r="E129" s="43"/>
      <c r="H129" s="115"/>
    </row>
    <row r="130">
      <c r="E130" s="43"/>
      <c r="H130" s="115"/>
    </row>
    <row r="131">
      <c r="E131" s="43"/>
      <c r="H131" s="115"/>
    </row>
    <row r="132">
      <c r="E132" s="43"/>
      <c r="H132" s="115"/>
    </row>
    <row r="133">
      <c r="E133" s="43"/>
      <c r="H133" s="115"/>
    </row>
    <row r="134">
      <c r="E134" s="43"/>
      <c r="H134" s="115"/>
    </row>
    <row r="135">
      <c r="E135" s="43"/>
      <c r="H135" s="115"/>
    </row>
    <row r="136">
      <c r="E136" s="43"/>
      <c r="H136" s="115"/>
    </row>
    <row r="137">
      <c r="E137" s="43"/>
      <c r="H137" s="115"/>
    </row>
    <row r="138">
      <c r="E138" s="43"/>
      <c r="H138" s="115"/>
    </row>
    <row r="139">
      <c r="E139" s="43"/>
      <c r="H139" s="115"/>
    </row>
    <row r="140">
      <c r="E140" s="43"/>
      <c r="H140" s="115"/>
    </row>
    <row r="141">
      <c r="E141" s="43"/>
      <c r="H141" s="115"/>
    </row>
    <row r="142">
      <c r="E142" s="43"/>
      <c r="H142" s="115"/>
    </row>
    <row r="143">
      <c r="E143" s="43"/>
      <c r="H143" s="115"/>
    </row>
    <row r="144">
      <c r="E144" s="43"/>
      <c r="H144" s="115"/>
    </row>
    <row r="145">
      <c r="E145" s="43"/>
      <c r="H145" s="115"/>
    </row>
    <row r="146">
      <c r="E146" s="43"/>
      <c r="H146" s="115"/>
    </row>
    <row r="147">
      <c r="E147" s="43"/>
      <c r="H147" s="115"/>
    </row>
    <row r="148">
      <c r="E148" s="43"/>
      <c r="H148" s="115"/>
    </row>
    <row r="149">
      <c r="E149" s="43"/>
      <c r="H149" s="115"/>
    </row>
    <row r="150">
      <c r="E150" s="43"/>
      <c r="H150" s="115"/>
    </row>
    <row r="151">
      <c r="E151" s="43"/>
      <c r="H151" s="115"/>
    </row>
    <row r="152">
      <c r="E152" s="43"/>
      <c r="H152" s="115"/>
    </row>
    <row r="153">
      <c r="E153" s="43"/>
      <c r="H153" s="115"/>
    </row>
    <row r="154">
      <c r="E154" s="43"/>
      <c r="H154" s="115"/>
    </row>
    <row r="155">
      <c r="E155" s="43"/>
      <c r="H155" s="115"/>
    </row>
    <row r="156">
      <c r="E156" s="43"/>
      <c r="H156" s="115"/>
    </row>
    <row r="157">
      <c r="E157" s="43"/>
      <c r="H157" s="115"/>
    </row>
    <row r="158">
      <c r="E158" s="43"/>
      <c r="H158" s="115"/>
    </row>
    <row r="159">
      <c r="E159" s="43"/>
      <c r="H159" s="115"/>
    </row>
    <row r="160">
      <c r="E160" s="43"/>
      <c r="H160" s="115"/>
    </row>
    <row r="161">
      <c r="E161" s="43"/>
      <c r="H161" s="115"/>
    </row>
    <row r="162">
      <c r="E162" s="43"/>
      <c r="H162" s="115"/>
    </row>
    <row r="163">
      <c r="E163" s="43"/>
      <c r="H163" s="115"/>
    </row>
    <row r="164">
      <c r="E164" s="43"/>
      <c r="H164" s="115"/>
    </row>
    <row r="165">
      <c r="E165" s="43"/>
      <c r="H165" s="115"/>
    </row>
    <row r="166">
      <c r="E166" s="43"/>
      <c r="H166" s="115"/>
    </row>
    <row r="167">
      <c r="E167" s="43"/>
      <c r="H167" s="115"/>
    </row>
    <row r="168">
      <c r="E168" s="43"/>
      <c r="H168" s="115"/>
    </row>
    <row r="169">
      <c r="E169" s="43"/>
      <c r="H169" s="115"/>
    </row>
    <row r="170">
      <c r="E170" s="43"/>
      <c r="H170" s="115"/>
    </row>
    <row r="171">
      <c r="E171" s="43"/>
      <c r="H171" s="115"/>
    </row>
    <row r="172">
      <c r="E172" s="43"/>
      <c r="H172" s="115"/>
    </row>
    <row r="173">
      <c r="E173" s="43"/>
      <c r="H173" s="115"/>
    </row>
    <row r="174">
      <c r="E174" s="43"/>
      <c r="H174" s="115"/>
    </row>
    <row r="175">
      <c r="E175" s="43"/>
      <c r="H175" s="115"/>
    </row>
    <row r="176">
      <c r="E176" s="43"/>
      <c r="H176" s="115"/>
    </row>
    <row r="177">
      <c r="E177" s="43"/>
      <c r="H177" s="115"/>
    </row>
    <row r="178">
      <c r="E178" s="43"/>
      <c r="H178" s="115"/>
    </row>
    <row r="179">
      <c r="E179" s="43"/>
      <c r="H179" s="115"/>
    </row>
    <row r="180">
      <c r="E180" s="43"/>
      <c r="H180" s="115"/>
    </row>
    <row r="181">
      <c r="E181" s="43"/>
      <c r="H181" s="115"/>
    </row>
    <row r="182">
      <c r="E182" s="43"/>
      <c r="H182" s="115"/>
    </row>
    <row r="183">
      <c r="E183" s="43"/>
      <c r="H183" s="115"/>
    </row>
    <row r="184">
      <c r="E184" s="43"/>
      <c r="H184" s="115"/>
    </row>
    <row r="185">
      <c r="E185" s="43"/>
      <c r="H185" s="115"/>
    </row>
    <row r="186">
      <c r="E186" s="43"/>
      <c r="H186" s="115"/>
    </row>
    <row r="187">
      <c r="E187" s="43"/>
      <c r="H187" s="115"/>
    </row>
    <row r="188">
      <c r="E188" s="43"/>
      <c r="H188" s="115"/>
    </row>
    <row r="189">
      <c r="E189" s="43"/>
      <c r="H189" s="115"/>
    </row>
    <row r="190">
      <c r="E190" s="43"/>
      <c r="H190" s="115"/>
    </row>
    <row r="191">
      <c r="E191" s="43"/>
      <c r="H191" s="115"/>
    </row>
    <row r="192">
      <c r="E192" s="43"/>
      <c r="H192" s="115"/>
    </row>
    <row r="193">
      <c r="E193" s="43"/>
      <c r="H193" s="115"/>
    </row>
    <row r="194">
      <c r="E194" s="43"/>
      <c r="H194" s="115"/>
    </row>
    <row r="195">
      <c r="E195" s="43"/>
      <c r="H195" s="115"/>
    </row>
    <row r="196">
      <c r="E196" s="43"/>
      <c r="H196" s="115"/>
    </row>
    <row r="197">
      <c r="E197" s="43"/>
      <c r="H197" s="115"/>
    </row>
    <row r="198">
      <c r="E198" s="43"/>
      <c r="H198" s="115"/>
    </row>
    <row r="199">
      <c r="E199" s="43"/>
      <c r="H199" s="115"/>
    </row>
    <row r="200">
      <c r="E200" s="43"/>
      <c r="H200" s="115"/>
    </row>
    <row r="201">
      <c r="E201" s="43"/>
      <c r="H201" s="115"/>
    </row>
    <row r="202">
      <c r="E202" s="43"/>
      <c r="H202" s="115"/>
    </row>
    <row r="203">
      <c r="E203" s="43"/>
      <c r="H203" s="115"/>
    </row>
    <row r="204">
      <c r="E204" s="43"/>
      <c r="H204" s="115"/>
    </row>
    <row r="205">
      <c r="E205" s="43"/>
      <c r="H205" s="115"/>
    </row>
    <row r="206">
      <c r="E206" s="43"/>
      <c r="H206" s="115"/>
    </row>
    <row r="207">
      <c r="E207" s="43"/>
      <c r="H207" s="115"/>
    </row>
    <row r="208">
      <c r="E208" s="43"/>
      <c r="H208" s="115"/>
    </row>
    <row r="209">
      <c r="E209" s="43"/>
      <c r="H209" s="115"/>
    </row>
    <row r="210">
      <c r="E210" s="43"/>
      <c r="H210" s="115"/>
    </row>
    <row r="211">
      <c r="E211" s="43"/>
      <c r="H211" s="115"/>
    </row>
    <row r="212">
      <c r="E212" s="43"/>
      <c r="H212" s="115"/>
    </row>
    <row r="213">
      <c r="E213" s="43"/>
      <c r="H213" s="115"/>
    </row>
    <row r="214">
      <c r="E214" s="43"/>
      <c r="H214" s="115"/>
    </row>
    <row r="215">
      <c r="E215" s="43"/>
      <c r="H215" s="115"/>
    </row>
    <row r="216">
      <c r="E216" s="43"/>
      <c r="H216" s="115"/>
    </row>
    <row r="217">
      <c r="E217" s="43"/>
      <c r="H217" s="115"/>
    </row>
    <row r="218">
      <c r="E218" s="43"/>
      <c r="H218" s="115"/>
    </row>
    <row r="219">
      <c r="E219" s="43"/>
      <c r="H219" s="115"/>
    </row>
    <row r="220">
      <c r="E220" s="43"/>
      <c r="H220" s="115"/>
    </row>
    <row r="221">
      <c r="E221" s="43"/>
      <c r="H221" s="115"/>
    </row>
    <row r="222">
      <c r="E222" s="43"/>
      <c r="H222" s="115"/>
    </row>
    <row r="223">
      <c r="E223" s="43"/>
      <c r="H223" s="115"/>
    </row>
    <row r="224">
      <c r="E224" s="43"/>
      <c r="H224" s="115"/>
    </row>
    <row r="225">
      <c r="E225" s="43"/>
      <c r="H225" s="115"/>
    </row>
    <row r="226">
      <c r="E226" s="43"/>
      <c r="H226" s="115"/>
    </row>
    <row r="227">
      <c r="E227" s="43"/>
      <c r="H227" s="115"/>
    </row>
    <row r="228">
      <c r="E228" s="43"/>
      <c r="H228" s="115"/>
    </row>
    <row r="229">
      <c r="E229" s="43"/>
      <c r="H229" s="115"/>
    </row>
    <row r="230">
      <c r="E230" s="43"/>
      <c r="H230" s="115"/>
    </row>
    <row r="231">
      <c r="E231" s="43"/>
      <c r="H231" s="115"/>
    </row>
    <row r="232">
      <c r="E232" s="43"/>
      <c r="H232" s="115"/>
    </row>
    <row r="233">
      <c r="E233" s="43"/>
      <c r="H233" s="115"/>
    </row>
    <row r="234">
      <c r="E234" s="43"/>
      <c r="H234" s="115"/>
    </row>
    <row r="235">
      <c r="E235" s="43"/>
      <c r="H235" s="115"/>
    </row>
    <row r="236">
      <c r="E236" s="43"/>
      <c r="H236" s="115"/>
    </row>
    <row r="237">
      <c r="E237" s="43"/>
      <c r="H237" s="115"/>
    </row>
    <row r="238">
      <c r="E238" s="43"/>
      <c r="H238" s="115"/>
    </row>
    <row r="239">
      <c r="E239" s="43"/>
      <c r="H239" s="115"/>
    </row>
    <row r="240">
      <c r="E240" s="43"/>
      <c r="H240" s="115"/>
    </row>
    <row r="241">
      <c r="E241" s="43"/>
      <c r="H241" s="115"/>
    </row>
    <row r="242">
      <c r="E242" s="43"/>
      <c r="H242" s="115"/>
    </row>
    <row r="243">
      <c r="E243" s="43"/>
      <c r="H243" s="115"/>
    </row>
    <row r="244">
      <c r="E244" s="43"/>
      <c r="H244" s="115"/>
    </row>
    <row r="245">
      <c r="E245" s="43"/>
      <c r="H245" s="115"/>
    </row>
    <row r="246">
      <c r="E246" s="43"/>
      <c r="H246" s="115"/>
    </row>
    <row r="247">
      <c r="E247" s="43"/>
      <c r="H247" s="115"/>
    </row>
    <row r="248">
      <c r="E248" s="43"/>
      <c r="H248" s="115"/>
    </row>
    <row r="249">
      <c r="E249" s="43"/>
      <c r="H249" s="115"/>
    </row>
    <row r="250">
      <c r="E250" s="43"/>
      <c r="H250" s="115"/>
    </row>
    <row r="251">
      <c r="E251" s="43"/>
      <c r="H251" s="115"/>
    </row>
    <row r="252">
      <c r="E252" s="43"/>
      <c r="H252" s="115"/>
    </row>
    <row r="253">
      <c r="E253" s="43"/>
      <c r="H253" s="115"/>
    </row>
    <row r="254">
      <c r="E254" s="43"/>
      <c r="H254" s="115"/>
    </row>
    <row r="255">
      <c r="E255" s="43"/>
      <c r="H255" s="115"/>
    </row>
    <row r="256">
      <c r="E256" s="43"/>
      <c r="H256" s="115"/>
    </row>
    <row r="257">
      <c r="E257" s="43"/>
      <c r="H257" s="115"/>
    </row>
    <row r="258">
      <c r="E258" s="43"/>
      <c r="H258" s="115"/>
    </row>
    <row r="259">
      <c r="E259" s="43"/>
      <c r="H259" s="115"/>
    </row>
    <row r="260">
      <c r="E260" s="43"/>
      <c r="H260" s="115"/>
    </row>
    <row r="261">
      <c r="E261" s="43"/>
      <c r="H261" s="115"/>
    </row>
    <row r="262">
      <c r="E262" s="43"/>
      <c r="H262" s="115"/>
    </row>
    <row r="263">
      <c r="E263" s="43"/>
      <c r="H263" s="115"/>
    </row>
    <row r="264">
      <c r="E264" s="43"/>
      <c r="H264" s="115"/>
    </row>
    <row r="265">
      <c r="E265" s="43"/>
      <c r="H265" s="115"/>
    </row>
    <row r="266">
      <c r="E266" s="43"/>
      <c r="H266" s="115"/>
    </row>
    <row r="267">
      <c r="E267" s="43"/>
      <c r="H267" s="115"/>
    </row>
    <row r="268">
      <c r="E268" s="43"/>
      <c r="H268" s="115"/>
    </row>
    <row r="269">
      <c r="E269" s="43"/>
      <c r="H269" s="115"/>
    </row>
    <row r="270">
      <c r="E270" s="43"/>
      <c r="H270" s="115"/>
    </row>
    <row r="271">
      <c r="E271" s="43"/>
      <c r="H271" s="115"/>
    </row>
    <row r="272">
      <c r="E272" s="43"/>
      <c r="H272" s="115"/>
    </row>
    <row r="273">
      <c r="E273" s="43"/>
      <c r="H273" s="115"/>
    </row>
    <row r="274">
      <c r="E274" s="43"/>
      <c r="H274" s="115"/>
    </row>
    <row r="275">
      <c r="E275" s="43"/>
      <c r="H275" s="115"/>
    </row>
    <row r="276">
      <c r="E276" s="43"/>
      <c r="H276" s="115"/>
    </row>
    <row r="277">
      <c r="E277" s="43"/>
      <c r="H277" s="115"/>
    </row>
    <row r="278">
      <c r="E278" s="43"/>
      <c r="H278" s="115"/>
    </row>
    <row r="279">
      <c r="E279" s="43"/>
      <c r="H279" s="115"/>
    </row>
    <row r="280">
      <c r="E280" s="43"/>
      <c r="H280" s="115"/>
    </row>
    <row r="281">
      <c r="E281" s="43"/>
      <c r="H281" s="115"/>
    </row>
    <row r="282">
      <c r="E282" s="43"/>
      <c r="H282" s="115"/>
    </row>
    <row r="283">
      <c r="E283" s="43"/>
      <c r="H283" s="115"/>
    </row>
    <row r="284">
      <c r="E284" s="43"/>
      <c r="H284" s="115"/>
    </row>
    <row r="285">
      <c r="E285" s="43"/>
      <c r="H285" s="115"/>
    </row>
    <row r="286">
      <c r="E286" s="43"/>
      <c r="H286" s="115"/>
    </row>
    <row r="287">
      <c r="E287" s="43"/>
      <c r="H287" s="115"/>
    </row>
    <row r="288">
      <c r="E288" s="43"/>
      <c r="H288" s="115"/>
    </row>
    <row r="289">
      <c r="E289" s="43"/>
      <c r="H289" s="115"/>
    </row>
    <row r="290">
      <c r="E290" s="43"/>
      <c r="H290" s="115"/>
    </row>
    <row r="291">
      <c r="E291" s="43"/>
      <c r="H291" s="115"/>
    </row>
    <row r="292">
      <c r="E292" s="43"/>
      <c r="H292" s="115"/>
    </row>
    <row r="293">
      <c r="E293" s="43"/>
      <c r="H293" s="115"/>
    </row>
    <row r="294">
      <c r="E294" s="43"/>
      <c r="H294" s="115"/>
    </row>
    <row r="295">
      <c r="E295" s="43"/>
      <c r="H295" s="115"/>
    </row>
    <row r="296">
      <c r="E296" s="43"/>
      <c r="H296" s="115"/>
    </row>
    <row r="297">
      <c r="E297" s="43"/>
      <c r="H297" s="115"/>
    </row>
    <row r="298">
      <c r="E298" s="43"/>
      <c r="H298" s="115"/>
    </row>
    <row r="299">
      <c r="E299" s="43"/>
      <c r="H299" s="115"/>
    </row>
    <row r="300">
      <c r="E300" s="43"/>
      <c r="H300" s="115"/>
    </row>
    <row r="301">
      <c r="E301" s="43"/>
      <c r="H301" s="115"/>
    </row>
    <row r="302">
      <c r="E302" s="43"/>
      <c r="H302" s="115"/>
    </row>
    <row r="303">
      <c r="E303" s="43"/>
      <c r="H303" s="115"/>
    </row>
    <row r="304">
      <c r="E304" s="43"/>
      <c r="H304" s="115"/>
    </row>
    <row r="305">
      <c r="E305" s="43"/>
      <c r="H305" s="115"/>
    </row>
    <row r="306">
      <c r="E306" s="43"/>
      <c r="H306" s="115"/>
    </row>
    <row r="307">
      <c r="E307" s="43"/>
      <c r="H307" s="115"/>
    </row>
    <row r="308">
      <c r="E308" s="43"/>
      <c r="H308" s="115"/>
    </row>
    <row r="309">
      <c r="E309" s="43"/>
      <c r="H309" s="115"/>
    </row>
    <row r="310">
      <c r="E310" s="43"/>
      <c r="H310" s="115"/>
    </row>
    <row r="311">
      <c r="E311" s="43"/>
      <c r="H311" s="115"/>
    </row>
    <row r="312">
      <c r="E312" s="43"/>
      <c r="H312" s="115"/>
    </row>
    <row r="313">
      <c r="E313" s="43"/>
      <c r="H313" s="115"/>
    </row>
    <row r="314">
      <c r="E314" s="43"/>
      <c r="H314" s="115"/>
    </row>
    <row r="315">
      <c r="E315" s="43"/>
      <c r="H315" s="115"/>
    </row>
    <row r="316">
      <c r="E316" s="43"/>
      <c r="H316" s="115"/>
    </row>
    <row r="317">
      <c r="E317" s="43"/>
      <c r="H317" s="115"/>
    </row>
    <row r="318">
      <c r="E318" s="43"/>
      <c r="H318" s="115"/>
    </row>
    <row r="319">
      <c r="E319" s="43"/>
      <c r="H319" s="115"/>
    </row>
    <row r="320">
      <c r="E320" s="43"/>
      <c r="H320" s="115"/>
    </row>
    <row r="321">
      <c r="E321" s="43"/>
      <c r="H321" s="115"/>
    </row>
    <row r="322">
      <c r="E322" s="43"/>
      <c r="H322" s="115"/>
    </row>
    <row r="323">
      <c r="E323" s="43"/>
      <c r="H323" s="115"/>
    </row>
    <row r="324">
      <c r="E324" s="43"/>
      <c r="H324" s="115"/>
    </row>
    <row r="325">
      <c r="E325" s="43"/>
      <c r="H325" s="115"/>
    </row>
    <row r="326">
      <c r="E326" s="43"/>
      <c r="H326" s="115"/>
    </row>
    <row r="327">
      <c r="E327" s="43"/>
      <c r="H327" s="115"/>
    </row>
    <row r="328">
      <c r="E328" s="43"/>
      <c r="H328" s="115"/>
    </row>
    <row r="329">
      <c r="E329" s="43"/>
      <c r="H329" s="115"/>
    </row>
    <row r="330">
      <c r="E330" s="43"/>
      <c r="H330" s="115"/>
    </row>
    <row r="331">
      <c r="E331" s="43"/>
      <c r="H331" s="115"/>
    </row>
    <row r="332">
      <c r="E332" s="43"/>
      <c r="H332" s="115"/>
    </row>
    <row r="333">
      <c r="E333" s="43"/>
      <c r="H333" s="115"/>
    </row>
    <row r="334">
      <c r="E334" s="43"/>
      <c r="H334" s="115"/>
    </row>
    <row r="335">
      <c r="E335" s="43"/>
      <c r="H335" s="115"/>
    </row>
    <row r="336">
      <c r="E336" s="43"/>
      <c r="H336" s="115"/>
    </row>
    <row r="337">
      <c r="E337" s="43"/>
      <c r="H337" s="115"/>
    </row>
    <row r="338">
      <c r="E338" s="43"/>
      <c r="H338" s="115"/>
    </row>
    <row r="339">
      <c r="E339" s="43"/>
      <c r="H339" s="115"/>
    </row>
    <row r="340">
      <c r="E340" s="43"/>
      <c r="H340" s="115"/>
    </row>
    <row r="341">
      <c r="E341" s="43"/>
      <c r="H341" s="115"/>
    </row>
    <row r="342">
      <c r="E342" s="43"/>
      <c r="H342" s="115"/>
    </row>
    <row r="343">
      <c r="E343" s="43"/>
      <c r="H343" s="115"/>
    </row>
    <row r="344">
      <c r="E344" s="43"/>
      <c r="H344" s="115"/>
    </row>
    <row r="345">
      <c r="E345" s="43"/>
      <c r="H345" s="115"/>
    </row>
    <row r="346">
      <c r="E346" s="43"/>
      <c r="H346" s="115"/>
    </row>
    <row r="347">
      <c r="E347" s="43"/>
      <c r="H347" s="115"/>
    </row>
    <row r="348">
      <c r="E348" s="43"/>
      <c r="H348" s="115"/>
    </row>
    <row r="349">
      <c r="E349" s="43"/>
      <c r="H349" s="115"/>
    </row>
    <row r="350">
      <c r="E350" s="43"/>
      <c r="H350" s="115"/>
    </row>
    <row r="351">
      <c r="E351" s="43"/>
      <c r="H351" s="115"/>
    </row>
    <row r="352">
      <c r="E352" s="43"/>
      <c r="H352" s="115"/>
    </row>
    <row r="353">
      <c r="E353" s="43"/>
      <c r="H353" s="115"/>
    </row>
    <row r="354">
      <c r="E354" s="43"/>
      <c r="H354" s="115"/>
    </row>
    <row r="355">
      <c r="E355" s="43"/>
      <c r="H355" s="115"/>
    </row>
    <row r="356">
      <c r="E356" s="43"/>
      <c r="H356" s="115"/>
    </row>
    <row r="357">
      <c r="E357" s="43"/>
      <c r="H357" s="115"/>
    </row>
    <row r="358">
      <c r="E358" s="43"/>
      <c r="H358" s="115"/>
    </row>
    <row r="359">
      <c r="E359" s="43"/>
      <c r="H359" s="115"/>
    </row>
    <row r="360">
      <c r="E360" s="43"/>
      <c r="H360" s="115"/>
    </row>
    <row r="361">
      <c r="E361" s="43"/>
      <c r="H361" s="115"/>
    </row>
    <row r="362">
      <c r="E362" s="43"/>
      <c r="H362" s="115"/>
    </row>
    <row r="363">
      <c r="E363" s="43"/>
      <c r="H363" s="115"/>
    </row>
    <row r="364">
      <c r="E364" s="43"/>
      <c r="H364" s="115"/>
    </row>
    <row r="365">
      <c r="E365" s="43"/>
      <c r="H365" s="115"/>
    </row>
    <row r="366">
      <c r="E366" s="43"/>
      <c r="H366" s="115"/>
    </row>
    <row r="367">
      <c r="E367" s="43"/>
      <c r="H367" s="115"/>
    </row>
    <row r="368">
      <c r="E368" s="43"/>
      <c r="H368" s="115"/>
    </row>
    <row r="369">
      <c r="E369" s="43"/>
      <c r="H369" s="115"/>
    </row>
    <row r="370">
      <c r="E370" s="43"/>
      <c r="H370" s="115"/>
    </row>
    <row r="371">
      <c r="E371" s="43"/>
      <c r="H371" s="115"/>
    </row>
    <row r="372">
      <c r="E372" s="43"/>
      <c r="H372" s="115"/>
    </row>
    <row r="373">
      <c r="E373" s="43"/>
      <c r="H373" s="115"/>
    </row>
    <row r="374">
      <c r="E374" s="43"/>
      <c r="H374" s="115"/>
    </row>
    <row r="375">
      <c r="E375" s="43"/>
      <c r="H375" s="115"/>
    </row>
    <row r="376">
      <c r="E376" s="43"/>
      <c r="H376" s="115"/>
    </row>
    <row r="377">
      <c r="E377" s="43"/>
      <c r="H377" s="115"/>
    </row>
    <row r="378">
      <c r="E378" s="43"/>
      <c r="H378" s="115"/>
    </row>
    <row r="379">
      <c r="E379" s="43"/>
      <c r="H379" s="115"/>
    </row>
    <row r="380">
      <c r="E380" s="43"/>
      <c r="H380" s="115"/>
    </row>
    <row r="381">
      <c r="E381" s="43"/>
      <c r="H381" s="115"/>
    </row>
    <row r="382">
      <c r="E382" s="43"/>
      <c r="H382" s="115"/>
    </row>
    <row r="383">
      <c r="E383" s="43"/>
      <c r="H383" s="115"/>
    </row>
    <row r="384">
      <c r="E384" s="43"/>
      <c r="H384" s="115"/>
    </row>
    <row r="385">
      <c r="E385" s="43"/>
      <c r="H385" s="115"/>
    </row>
    <row r="386">
      <c r="E386" s="43"/>
      <c r="H386" s="115"/>
    </row>
    <row r="387">
      <c r="E387" s="43"/>
      <c r="H387" s="115"/>
    </row>
    <row r="388">
      <c r="E388" s="43"/>
      <c r="H388" s="115"/>
    </row>
    <row r="389">
      <c r="E389" s="43"/>
      <c r="H389" s="115"/>
    </row>
    <row r="390">
      <c r="E390" s="43"/>
      <c r="H390" s="115"/>
    </row>
    <row r="391">
      <c r="E391" s="43"/>
      <c r="H391" s="115"/>
    </row>
    <row r="392">
      <c r="E392" s="43"/>
      <c r="H392" s="115"/>
    </row>
    <row r="393">
      <c r="E393" s="43"/>
      <c r="H393" s="115"/>
    </row>
    <row r="394">
      <c r="E394" s="43"/>
      <c r="H394" s="115"/>
    </row>
    <row r="395">
      <c r="E395" s="43"/>
      <c r="H395" s="115"/>
    </row>
    <row r="396">
      <c r="E396" s="43"/>
      <c r="H396" s="115"/>
    </row>
    <row r="397">
      <c r="E397" s="43"/>
      <c r="H397" s="115"/>
    </row>
    <row r="398">
      <c r="E398" s="43"/>
      <c r="H398" s="115"/>
    </row>
    <row r="399">
      <c r="E399" s="43"/>
      <c r="H399" s="115"/>
    </row>
    <row r="400">
      <c r="E400" s="43"/>
      <c r="H400" s="115"/>
    </row>
    <row r="401">
      <c r="E401" s="43"/>
      <c r="H401" s="115"/>
    </row>
    <row r="402">
      <c r="E402" s="43"/>
      <c r="H402" s="115"/>
    </row>
    <row r="403">
      <c r="E403" s="43"/>
      <c r="H403" s="115"/>
    </row>
    <row r="404">
      <c r="E404" s="43"/>
      <c r="H404" s="115"/>
    </row>
    <row r="405">
      <c r="E405" s="43"/>
      <c r="H405" s="115"/>
    </row>
    <row r="406">
      <c r="E406" s="43"/>
      <c r="H406" s="115"/>
    </row>
    <row r="407">
      <c r="E407" s="43"/>
      <c r="H407" s="115"/>
    </row>
    <row r="408">
      <c r="E408" s="43"/>
      <c r="H408" s="115"/>
    </row>
    <row r="409">
      <c r="E409" s="43"/>
      <c r="H409" s="115"/>
    </row>
    <row r="410">
      <c r="E410" s="43"/>
      <c r="H410" s="115"/>
    </row>
    <row r="411">
      <c r="E411" s="43"/>
      <c r="H411" s="115"/>
    </row>
    <row r="412">
      <c r="E412" s="43"/>
      <c r="H412" s="115"/>
    </row>
    <row r="413">
      <c r="E413" s="43"/>
      <c r="H413" s="115"/>
    </row>
    <row r="414">
      <c r="E414" s="43"/>
      <c r="H414" s="115"/>
    </row>
    <row r="415">
      <c r="E415" s="43"/>
      <c r="H415" s="115"/>
    </row>
    <row r="416">
      <c r="E416" s="43"/>
      <c r="H416" s="115"/>
    </row>
    <row r="417">
      <c r="E417" s="43"/>
      <c r="H417" s="115"/>
    </row>
    <row r="418">
      <c r="E418" s="43"/>
      <c r="H418" s="115"/>
    </row>
    <row r="419">
      <c r="E419" s="43"/>
      <c r="H419" s="115"/>
    </row>
    <row r="420">
      <c r="E420" s="43"/>
      <c r="H420" s="115"/>
    </row>
    <row r="421">
      <c r="E421" s="43"/>
      <c r="H421" s="115"/>
    </row>
    <row r="422">
      <c r="E422" s="43"/>
      <c r="H422" s="115"/>
    </row>
    <row r="423">
      <c r="E423" s="43"/>
      <c r="H423" s="115"/>
    </row>
    <row r="424">
      <c r="E424" s="43"/>
      <c r="H424" s="115"/>
    </row>
    <row r="425">
      <c r="E425" s="43"/>
      <c r="H425" s="115"/>
    </row>
    <row r="426">
      <c r="E426" s="43"/>
      <c r="H426" s="115"/>
    </row>
    <row r="427">
      <c r="E427" s="43"/>
      <c r="H427" s="115"/>
    </row>
    <row r="428">
      <c r="E428" s="43"/>
      <c r="H428" s="115"/>
    </row>
    <row r="429">
      <c r="E429" s="43"/>
      <c r="H429" s="115"/>
    </row>
    <row r="430">
      <c r="E430" s="43"/>
      <c r="H430" s="115"/>
    </row>
    <row r="431">
      <c r="E431" s="43"/>
      <c r="H431" s="115"/>
    </row>
    <row r="432">
      <c r="E432" s="43"/>
      <c r="H432" s="115"/>
    </row>
    <row r="433">
      <c r="E433" s="43"/>
      <c r="H433" s="115"/>
    </row>
    <row r="434">
      <c r="E434" s="43"/>
      <c r="H434" s="115"/>
    </row>
    <row r="435">
      <c r="E435" s="43"/>
      <c r="H435" s="115"/>
    </row>
    <row r="436">
      <c r="E436" s="43"/>
      <c r="H436" s="115"/>
    </row>
    <row r="437">
      <c r="E437" s="43"/>
      <c r="H437" s="115"/>
    </row>
    <row r="438">
      <c r="E438" s="43"/>
      <c r="H438" s="115"/>
    </row>
    <row r="439">
      <c r="E439" s="43"/>
      <c r="H439" s="115"/>
    </row>
    <row r="440">
      <c r="E440" s="43"/>
      <c r="H440" s="115"/>
    </row>
    <row r="441">
      <c r="E441" s="43"/>
      <c r="H441" s="115"/>
    </row>
    <row r="442">
      <c r="E442" s="43"/>
      <c r="H442" s="115"/>
    </row>
    <row r="443">
      <c r="E443" s="43"/>
      <c r="H443" s="115"/>
    </row>
    <row r="444">
      <c r="E444" s="43"/>
      <c r="H444" s="115"/>
    </row>
    <row r="445">
      <c r="E445" s="43"/>
      <c r="H445" s="115"/>
    </row>
    <row r="446">
      <c r="E446" s="43"/>
      <c r="H446" s="115"/>
    </row>
    <row r="447">
      <c r="E447" s="43"/>
      <c r="H447" s="115"/>
    </row>
    <row r="448">
      <c r="E448" s="43"/>
      <c r="H448" s="115"/>
    </row>
    <row r="449">
      <c r="E449" s="43"/>
      <c r="H449" s="115"/>
    </row>
    <row r="450">
      <c r="E450" s="43"/>
      <c r="H450" s="115"/>
    </row>
    <row r="451">
      <c r="E451" s="43"/>
      <c r="H451" s="115"/>
    </row>
    <row r="452">
      <c r="E452" s="43"/>
      <c r="H452" s="115"/>
    </row>
    <row r="453">
      <c r="E453" s="43"/>
      <c r="H453" s="115"/>
    </row>
    <row r="454">
      <c r="E454" s="43"/>
      <c r="H454" s="115"/>
    </row>
    <row r="455">
      <c r="E455" s="43"/>
      <c r="H455" s="115"/>
    </row>
    <row r="456">
      <c r="E456" s="43"/>
      <c r="H456" s="115"/>
    </row>
    <row r="457">
      <c r="E457" s="43"/>
      <c r="H457" s="115"/>
    </row>
    <row r="458">
      <c r="E458" s="43"/>
      <c r="H458" s="115"/>
    </row>
    <row r="459">
      <c r="E459" s="43"/>
      <c r="H459" s="115"/>
    </row>
    <row r="460">
      <c r="E460" s="43"/>
      <c r="H460" s="115"/>
    </row>
    <row r="461">
      <c r="E461" s="43"/>
      <c r="H461" s="115"/>
    </row>
    <row r="462">
      <c r="E462" s="43"/>
      <c r="H462" s="115"/>
    </row>
    <row r="463">
      <c r="E463" s="43"/>
      <c r="H463" s="115"/>
    </row>
    <row r="464">
      <c r="E464" s="43"/>
      <c r="H464" s="115"/>
    </row>
    <row r="465">
      <c r="E465" s="43"/>
      <c r="H465" s="115"/>
    </row>
    <row r="466">
      <c r="E466" s="43"/>
      <c r="H466" s="115"/>
    </row>
    <row r="467">
      <c r="E467" s="43"/>
      <c r="H467" s="115"/>
    </row>
    <row r="468">
      <c r="E468" s="43"/>
      <c r="H468" s="115"/>
    </row>
    <row r="469">
      <c r="E469" s="43"/>
      <c r="H469" s="115"/>
    </row>
    <row r="470">
      <c r="E470" s="43"/>
      <c r="H470" s="115"/>
    </row>
    <row r="471">
      <c r="E471" s="43"/>
      <c r="H471" s="115"/>
    </row>
    <row r="472">
      <c r="E472" s="43"/>
      <c r="H472" s="115"/>
    </row>
    <row r="473">
      <c r="E473" s="43"/>
      <c r="H473" s="115"/>
    </row>
    <row r="474">
      <c r="E474" s="43"/>
      <c r="H474" s="115"/>
    </row>
    <row r="475">
      <c r="E475" s="43"/>
      <c r="H475" s="115"/>
    </row>
    <row r="476">
      <c r="E476" s="43"/>
      <c r="H476" s="115"/>
    </row>
    <row r="477">
      <c r="E477" s="43"/>
      <c r="H477" s="115"/>
    </row>
    <row r="478">
      <c r="E478" s="43"/>
      <c r="H478" s="115"/>
    </row>
    <row r="479">
      <c r="E479" s="43"/>
      <c r="H479" s="115"/>
    </row>
    <row r="480">
      <c r="E480" s="43"/>
      <c r="H480" s="115"/>
    </row>
    <row r="481">
      <c r="E481" s="43"/>
      <c r="H481" s="115"/>
    </row>
    <row r="482">
      <c r="E482" s="43"/>
      <c r="H482" s="115"/>
    </row>
    <row r="483">
      <c r="E483" s="43"/>
      <c r="H483" s="115"/>
    </row>
    <row r="484">
      <c r="E484" s="43"/>
      <c r="H484" s="115"/>
    </row>
    <row r="485">
      <c r="E485" s="43"/>
      <c r="H485" s="115"/>
    </row>
    <row r="486">
      <c r="E486" s="43"/>
      <c r="H486" s="115"/>
    </row>
    <row r="487">
      <c r="E487" s="43"/>
      <c r="H487" s="115"/>
    </row>
    <row r="488">
      <c r="E488" s="43"/>
      <c r="H488" s="115"/>
    </row>
    <row r="489">
      <c r="E489" s="43"/>
      <c r="H489" s="115"/>
    </row>
    <row r="490">
      <c r="E490" s="43"/>
      <c r="H490" s="115"/>
    </row>
    <row r="491">
      <c r="E491" s="43"/>
      <c r="H491" s="115"/>
    </row>
    <row r="492">
      <c r="E492" s="43"/>
      <c r="H492" s="115"/>
    </row>
    <row r="493">
      <c r="E493" s="43"/>
      <c r="H493" s="115"/>
    </row>
    <row r="494">
      <c r="E494" s="43"/>
      <c r="H494" s="115"/>
    </row>
    <row r="495">
      <c r="E495" s="43"/>
      <c r="H495" s="115"/>
    </row>
    <row r="496">
      <c r="E496" s="43"/>
      <c r="H496" s="115"/>
    </row>
    <row r="497">
      <c r="E497" s="43"/>
      <c r="H497" s="115"/>
    </row>
    <row r="498">
      <c r="E498" s="43"/>
      <c r="H498" s="115"/>
    </row>
    <row r="499">
      <c r="E499" s="43"/>
      <c r="H499" s="115"/>
    </row>
    <row r="500">
      <c r="E500" s="43"/>
      <c r="H500" s="115"/>
    </row>
    <row r="501">
      <c r="E501" s="43"/>
      <c r="H501" s="115"/>
    </row>
    <row r="502">
      <c r="E502" s="43"/>
      <c r="H502" s="115"/>
    </row>
    <row r="503">
      <c r="E503" s="43"/>
      <c r="H503" s="115"/>
    </row>
    <row r="504">
      <c r="E504" s="43"/>
      <c r="H504" s="115"/>
    </row>
    <row r="505">
      <c r="E505" s="43"/>
      <c r="H505" s="115"/>
    </row>
    <row r="506">
      <c r="E506" s="43"/>
      <c r="H506" s="115"/>
    </row>
    <row r="507">
      <c r="E507" s="43"/>
      <c r="H507" s="115"/>
    </row>
    <row r="508">
      <c r="E508" s="43"/>
      <c r="H508" s="115"/>
    </row>
    <row r="509">
      <c r="E509" s="43"/>
      <c r="H509" s="115"/>
    </row>
    <row r="510">
      <c r="E510" s="43"/>
      <c r="H510" s="115"/>
    </row>
    <row r="511">
      <c r="E511" s="43"/>
      <c r="H511" s="115"/>
    </row>
    <row r="512">
      <c r="E512" s="43"/>
      <c r="H512" s="115"/>
    </row>
    <row r="513">
      <c r="E513" s="43"/>
      <c r="H513" s="115"/>
    </row>
    <row r="514">
      <c r="E514" s="43"/>
      <c r="H514" s="115"/>
    </row>
    <row r="515">
      <c r="E515" s="43"/>
      <c r="H515" s="115"/>
    </row>
    <row r="516">
      <c r="E516" s="43"/>
      <c r="H516" s="115"/>
    </row>
    <row r="517">
      <c r="E517" s="43"/>
      <c r="H517" s="115"/>
    </row>
    <row r="518">
      <c r="E518" s="43"/>
      <c r="H518" s="115"/>
    </row>
    <row r="519">
      <c r="E519" s="43"/>
      <c r="H519" s="115"/>
    </row>
    <row r="520">
      <c r="E520" s="43"/>
      <c r="H520" s="115"/>
    </row>
    <row r="521">
      <c r="E521" s="43"/>
      <c r="H521" s="115"/>
    </row>
    <row r="522">
      <c r="E522" s="43"/>
      <c r="H522" s="115"/>
    </row>
    <row r="523">
      <c r="E523" s="43"/>
      <c r="H523" s="115"/>
    </row>
    <row r="524">
      <c r="E524" s="43"/>
      <c r="H524" s="115"/>
    </row>
    <row r="525">
      <c r="E525" s="43"/>
      <c r="H525" s="115"/>
    </row>
    <row r="526">
      <c r="E526" s="43"/>
      <c r="H526" s="115"/>
    </row>
    <row r="527">
      <c r="E527" s="43"/>
      <c r="H527" s="115"/>
    </row>
    <row r="528">
      <c r="E528" s="43"/>
      <c r="H528" s="115"/>
    </row>
    <row r="529">
      <c r="E529" s="43"/>
      <c r="H529" s="115"/>
    </row>
    <row r="530">
      <c r="E530" s="43"/>
      <c r="H530" s="115"/>
    </row>
    <row r="531">
      <c r="E531" s="43"/>
      <c r="H531" s="115"/>
    </row>
    <row r="532">
      <c r="E532" s="43"/>
      <c r="H532" s="115"/>
    </row>
    <row r="533">
      <c r="E533" s="43"/>
      <c r="H533" s="115"/>
    </row>
    <row r="534">
      <c r="E534" s="43"/>
      <c r="H534" s="115"/>
    </row>
    <row r="535">
      <c r="E535" s="43"/>
      <c r="H535" s="115"/>
    </row>
    <row r="536">
      <c r="E536" s="43"/>
      <c r="H536" s="115"/>
    </row>
    <row r="537">
      <c r="E537" s="43"/>
      <c r="H537" s="115"/>
    </row>
    <row r="538">
      <c r="E538" s="43"/>
      <c r="H538" s="115"/>
    </row>
    <row r="539">
      <c r="E539" s="43"/>
      <c r="H539" s="115"/>
    </row>
    <row r="540">
      <c r="E540" s="43"/>
      <c r="H540" s="115"/>
    </row>
    <row r="541">
      <c r="E541" s="43"/>
      <c r="H541" s="115"/>
    </row>
    <row r="542">
      <c r="E542" s="43"/>
      <c r="H542" s="115"/>
    </row>
    <row r="543">
      <c r="E543" s="43"/>
      <c r="H543" s="115"/>
    </row>
    <row r="544">
      <c r="E544" s="43"/>
      <c r="H544" s="115"/>
    </row>
    <row r="545">
      <c r="E545" s="43"/>
      <c r="H545" s="115"/>
    </row>
    <row r="546">
      <c r="E546" s="43"/>
      <c r="H546" s="115"/>
    </row>
    <row r="547">
      <c r="E547" s="43"/>
      <c r="H547" s="115"/>
    </row>
    <row r="548">
      <c r="E548" s="43"/>
      <c r="H548" s="115"/>
    </row>
    <row r="549">
      <c r="E549" s="43"/>
      <c r="H549" s="115"/>
    </row>
    <row r="550">
      <c r="E550" s="43"/>
      <c r="H550" s="115"/>
    </row>
    <row r="551">
      <c r="E551" s="43"/>
      <c r="H551" s="115"/>
    </row>
    <row r="552">
      <c r="E552" s="43"/>
      <c r="H552" s="115"/>
    </row>
    <row r="553">
      <c r="E553" s="43"/>
      <c r="H553" s="115"/>
    </row>
    <row r="554">
      <c r="E554" s="43"/>
      <c r="H554" s="115"/>
    </row>
    <row r="555">
      <c r="E555" s="43"/>
      <c r="H555" s="115"/>
    </row>
    <row r="556">
      <c r="E556" s="43"/>
      <c r="H556" s="115"/>
    </row>
    <row r="557">
      <c r="E557" s="43"/>
      <c r="H557" s="115"/>
    </row>
    <row r="558">
      <c r="E558" s="43"/>
      <c r="H558" s="115"/>
    </row>
    <row r="559">
      <c r="E559" s="43"/>
      <c r="H559" s="115"/>
    </row>
    <row r="560">
      <c r="E560" s="43"/>
      <c r="H560" s="115"/>
    </row>
    <row r="561">
      <c r="E561" s="43"/>
      <c r="H561" s="115"/>
    </row>
    <row r="562">
      <c r="E562" s="43"/>
      <c r="H562" s="115"/>
    </row>
    <row r="563">
      <c r="E563" s="43"/>
      <c r="H563" s="115"/>
    </row>
    <row r="564">
      <c r="E564" s="43"/>
      <c r="H564" s="115"/>
    </row>
    <row r="565">
      <c r="E565" s="43"/>
      <c r="H565" s="115"/>
    </row>
    <row r="566">
      <c r="E566" s="43"/>
      <c r="H566" s="115"/>
    </row>
    <row r="567">
      <c r="E567" s="43"/>
      <c r="H567" s="115"/>
    </row>
    <row r="568">
      <c r="E568" s="43"/>
      <c r="H568" s="115"/>
    </row>
    <row r="569">
      <c r="E569" s="43"/>
      <c r="H569" s="115"/>
    </row>
    <row r="570">
      <c r="E570" s="43"/>
      <c r="H570" s="115"/>
    </row>
    <row r="571">
      <c r="E571" s="43"/>
      <c r="H571" s="115"/>
    </row>
    <row r="572">
      <c r="E572" s="43"/>
      <c r="H572" s="115"/>
    </row>
    <row r="573">
      <c r="E573" s="43"/>
      <c r="H573" s="115"/>
    </row>
    <row r="574">
      <c r="E574" s="43"/>
      <c r="H574" s="115"/>
    </row>
    <row r="575">
      <c r="E575" s="43"/>
      <c r="H575" s="115"/>
    </row>
    <row r="576">
      <c r="E576" s="43"/>
      <c r="H576" s="115"/>
    </row>
    <row r="577">
      <c r="E577" s="43"/>
      <c r="H577" s="115"/>
    </row>
    <row r="578">
      <c r="E578" s="43"/>
      <c r="H578" s="115"/>
    </row>
    <row r="579">
      <c r="E579" s="43"/>
      <c r="H579" s="115"/>
    </row>
    <row r="580">
      <c r="E580" s="43"/>
      <c r="H580" s="115"/>
    </row>
    <row r="581">
      <c r="E581" s="43"/>
      <c r="H581" s="115"/>
    </row>
    <row r="582">
      <c r="E582" s="43"/>
      <c r="H582" s="115"/>
    </row>
    <row r="583">
      <c r="E583" s="43"/>
      <c r="H583" s="115"/>
    </row>
    <row r="584">
      <c r="E584" s="43"/>
      <c r="H584" s="115"/>
    </row>
    <row r="585">
      <c r="E585" s="43"/>
      <c r="H585" s="115"/>
    </row>
    <row r="586">
      <c r="E586" s="43"/>
      <c r="H586" s="115"/>
    </row>
    <row r="587">
      <c r="E587" s="43"/>
      <c r="H587" s="115"/>
    </row>
    <row r="588">
      <c r="E588" s="43"/>
      <c r="H588" s="115"/>
    </row>
    <row r="589">
      <c r="E589" s="43"/>
      <c r="H589" s="115"/>
    </row>
    <row r="590">
      <c r="E590" s="43"/>
      <c r="H590" s="115"/>
    </row>
    <row r="591">
      <c r="E591" s="43"/>
      <c r="H591" s="115"/>
    </row>
    <row r="592">
      <c r="E592" s="43"/>
      <c r="H592" s="115"/>
    </row>
    <row r="593">
      <c r="E593" s="43"/>
      <c r="H593" s="115"/>
    </row>
    <row r="594">
      <c r="E594" s="43"/>
      <c r="H594" s="115"/>
    </row>
    <row r="595">
      <c r="E595" s="43"/>
      <c r="H595" s="115"/>
    </row>
    <row r="596">
      <c r="E596" s="43"/>
      <c r="H596" s="115"/>
    </row>
    <row r="597">
      <c r="E597" s="43"/>
      <c r="H597" s="115"/>
    </row>
    <row r="598">
      <c r="E598" s="43"/>
      <c r="H598" s="115"/>
    </row>
    <row r="599">
      <c r="E599" s="43"/>
      <c r="H599" s="115"/>
    </row>
    <row r="600">
      <c r="E600" s="43"/>
      <c r="H600" s="115"/>
    </row>
    <row r="601">
      <c r="E601" s="43"/>
      <c r="H601" s="115"/>
    </row>
    <row r="602">
      <c r="E602" s="43"/>
      <c r="H602" s="115"/>
    </row>
    <row r="603">
      <c r="E603" s="43"/>
      <c r="H603" s="115"/>
    </row>
    <row r="604">
      <c r="E604" s="43"/>
      <c r="H604" s="115"/>
    </row>
    <row r="605">
      <c r="E605" s="43"/>
      <c r="H605" s="115"/>
    </row>
    <row r="606">
      <c r="E606" s="43"/>
      <c r="H606" s="115"/>
    </row>
    <row r="607">
      <c r="E607" s="43"/>
      <c r="H607" s="115"/>
    </row>
    <row r="608">
      <c r="E608" s="43"/>
      <c r="H608" s="115"/>
    </row>
    <row r="609">
      <c r="E609" s="43"/>
      <c r="H609" s="115"/>
    </row>
    <row r="610">
      <c r="E610" s="43"/>
      <c r="H610" s="115"/>
    </row>
    <row r="611">
      <c r="E611" s="43"/>
      <c r="H611" s="115"/>
    </row>
    <row r="612">
      <c r="E612" s="43"/>
      <c r="H612" s="115"/>
    </row>
    <row r="613">
      <c r="E613" s="43"/>
      <c r="H613" s="115"/>
    </row>
    <row r="614">
      <c r="E614" s="43"/>
      <c r="H614" s="115"/>
    </row>
    <row r="615">
      <c r="E615" s="43"/>
      <c r="H615" s="115"/>
    </row>
    <row r="616">
      <c r="E616" s="43"/>
      <c r="H616" s="115"/>
    </row>
    <row r="617">
      <c r="E617" s="43"/>
      <c r="H617" s="115"/>
    </row>
    <row r="618">
      <c r="E618" s="43"/>
      <c r="H618" s="115"/>
    </row>
    <row r="619">
      <c r="E619" s="43"/>
      <c r="H619" s="115"/>
    </row>
    <row r="620">
      <c r="E620" s="43"/>
      <c r="H620" s="115"/>
    </row>
    <row r="621">
      <c r="E621" s="43"/>
      <c r="H621" s="115"/>
    </row>
    <row r="622">
      <c r="E622" s="43"/>
      <c r="H622" s="115"/>
    </row>
    <row r="623">
      <c r="E623" s="43"/>
      <c r="H623" s="115"/>
    </row>
    <row r="624">
      <c r="E624" s="43"/>
      <c r="H624" s="115"/>
    </row>
    <row r="625">
      <c r="E625" s="43"/>
      <c r="H625" s="115"/>
    </row>
    <row r="626">
      <c r="E626" s="43"/>
      <c r="H626" s="115"/>
    </row>
    <row r="627">
      <c r="E627" s="43"/>
      <c r="H627" s="115"/>
    </row>
    <row r="628">
      <c r="E628" s="43"/>
      <c r="H628" s="115"/>
    </row>
    <row r="629">
      <c r="E629" s="43"/>
      <c r="H629" s="115"/>
    </row>
    <row r="630">
      <c r="E630" s="43"/>
      <c r="H630" s="115"/>
    </row>
    <row r="631">
      <c r="E631" s="43"/>
      <c r="H631" s="115"/>
    </row>
    <row r="632">
      <c r="E632" s="43"/>
      <c r="H632" s="115"/>
    </row>
    <row r="633">
      <c r="E633" s="43"/>
      <c r="H633" s="115"/>
    </row>
    <row r="634">
      <c r="E634" s="43"/>
      <c r="H634" s="115"/>
    </row>
    <row r="635">
      <c r="E635" s="43"/>
      <c r="H635" s="115"/>
    </row>
    <row r="636">
      <c r="E636" s="43"/>
      <c r="H636" s="115"/>
    </row>
    <row r="637">
      <c r="E637" s="43"/>
      <c r="H637" s="115"/>
    </row>
    <row r="638">
      <c r="E638" s="43"/>
      <c r="H638" s="115"/>
    </row>
    <row r="639">
      <c r="E639" s="43"/>
      <c r="H639" s="115"/>
    </row>
    <row r="640">
      <c r="E640" s="43"/>
      <c r="H640" s="115"/>
    </row>
    <row r="641">
      <c r="E641" s="43"/>
      <c r="H641" s="115"/>
    </row>
    <row r="642">
      <c r="E642" s="43"/>
      <c r="H642" s="115"/>
    </row>
    <row r="643">
      <c r="E643" s="43"/>
      <c r="H643" s="115"/>
    </row>
    <row r="644">
      <c r="E644" s="43"/>
      <c r="H644" s="115"/>
    </row>
    <row r="645">
      <c r="E645" s="43"/>
      <c r="H645" s="115"/>
    </row>
    <row r="646">
      <c r="E646" s="43"/>
      <c r="H646" s="115"/>
    </row>
    <row r="647">
      <c r="E647" s="43"/>
      <c r="H647" s="115"/>
    </row>
    <row r="648">
      <c r="E648" s="43"/>
      <c r="H648" s="115"/>
    </row>
    <row r="649">
      <c r="E649" s="43"/>
      <c r="H649" s="115"/>
    </row>
    <row r="650">
      <c r="E650" s="43"/>
      <c r="H650" s="115"/>
    </row>
    <row r="651">
      <c r="E651" s="43"/>
      <c r="H651" s="115"/>
    </row>
    <row r="652">
      <c r="E652" s="43"/>
      <c r="H652" s="115"/>
    </row>
    <row r="653">
      <c r="E653" s="43"/>
      <c r="H653" s="115"/>
    </row>
    <row r="654">
      <c r="E654" s="43"/>
      <c r="H654" s="115"/>
    </row>
    <row r="655">
      <c r="E655" s="43"/>
      <c r="H655" s="115"/>
    </row>
    <row r="656">
      <c r="E656" s="43"/>
      <c r="H656" s="115"/>
    </row>
    <row r="657">
      <c r="E657" s="43"/>
      <c r="H657" s="115"/>
    </row>
    <row r="658">
      <c r="E658" s="43"/>
      <c r="H658" s="115"/>
    </row>
    <row r="659">
      <c r="E659" s="43"/>
      <c r="H659" s="115"/>
    </row>
    <row r="660">
      <c r="E660" s="43"/>
      <c r="H660" s="115"/>
    </row>
    <row r="661">
      <c r="E661" s="43"/>
      <c r="H661" s="115"/>
    </row>
    <row r="662">
      <c r="E662" s="43"/>
      <c r="H662" s="115"/>
    </row>
    <row r="663">
      <c r="E663" s="43"/>
      <c r="H663" s="115"/>
    </row>
    <row r="664">
      <c r="E664" s="43"/>
      <c r="H664" s="115"/>
    </row>
    <row r="665">
      <c r="E665" s="43"/>
      <c r="H665" s="115"/>
    </row>
    <row r="666">
      <c r="E666" s="43"/>
      <c r="H666" s="115"/>
    </row>
    <row r="667">
      <c r="E667" s="43"/>
      <c r="H667" s="115"/>
    </row>
    <row r="668">
      <c r="E668" s="43"/>
      <c r="H668" s="115"/>
    </row>
    <row r="669">
      <c r="E669" s="43"/>
      <c r="H669" s="115"/>
    </row>
    <row r="670">
      <c r="E670" s="43"/>
      <c r="H670" s="115"/>
    </row>
    <row r="671">
      <c r="E671" s="43"/>
      <c r="H671" s="115"/>
    </row>
    <row r="672">
      <c r="E672" s="43"/>
      <c r="H672" s="115"/>
    </row>
    <row r="673">
      <c r="E673" s="43"/>
      <c r="H673" s="115"/>
    </row>
    <row r="674">
      <c r="E674" s="43"/>
      <c r="H674" s="115"/>
    </row>
    <row r="675">
      <c r="E675" s="43"/>
      <c r="H675" s="115"/>
    </row>
    <row r="676">
      <c r="E676" s="43"/>
      <c r="H676" s="115"/>
    </row>
    <row r="677">
      <c r="E677" s="43"/>
      <c r="H677" s="115"/>
    </row>
    <row r="678">
      <c r="E678" s="43"/>
      <c r="H678" s="115"/>
    </row>
    <row r="679">
      <c r="E679" s="43"/>
      <c r="H679" s="115"/>
    </row>
    <row r="680">
      <c r="E680" s="43"/>
      <c r="H680" s="115"/>
    </row>
    <row r="681">
      <c r="E681" s="43"/>
      <c r="H681" s="115"/>
    </row>
    <row r="682">
      <c r="E682" s="43"/>
      <c r="H682" s="115"/>
    </row>
    <row r="683">
      <c r="E683" s="43"/>
      <c r="H683" s="115"/>
    </row>
    <row r="684">
      <c r="E684" s="43"/>
      <c r="H684" s="115"/>
    </row>
    <row r="685">
      <c r="E685" s="43"/>
      <c r="H685" s="115"/>
    </row>
    <row r="686">
      <c r="E686" s="43"/>
      <c r="H686" s="115"/>
    </row>
    <row r="687">
      <c r="E687" s="43"/>
      <c r="H687" s="115"/>
    </row>
    <row r="688">
      <c r="E688" s="43"/>
      <c r="H688" s="115"/>
    </row>
    <row r="689">
      <c r="E689" s="43"/>
      <c r="H689" s="115"/>
    </row>
    <row r="690">
      <c r="E690" s="43"/>
      <c r="H690" s="115"/>
    </row>
    <row r="691">
      <c r="E691" s="43"/>
      <c r="H691" s="115"/>
    </row>
    <row r="692">
      <c r="E692" s="43"/>
      <c r="H692" s="115"/>
    </row>
    <row r="693">
      <c r="E693" s="43"/>
      <c r="H693" s="115"/>
    </row>
    <row r="694">
      <c r="E694" s="43"/>
      <c r="H694" s="115"/>
    </row>
    <row r="695">
      <c r="E695" s="43"/>
      <c r="H695" s="115"/>
    </row>
    <row r="696">
      <c r="E696" s="43"/>
      <c r="H696" s="115"/>
    </row>
    <row r="697">
      <c r="E697" s="43"/>
      <c r="H697" s="115"/>
    </row>
    <row r="698">
      <c r="E698" s="43"/>
      <c r="H698" s="115"/>
    </row>
    <row r="699">
      <c r="E699" s="43"/>
      <c r="H699" s="115"/>
    </row>
    <row r="700">
      <c r="E700" s="43"/>
      <c r="H700" s="115"/>
    </row>
    <row r="701">
      <c r="E701" s="43"/>
      <c r="H701" s="115"/>
    </row>
    <row r="702">
      <c r="E702" s="43"/>
      <c r="H702" s="115"/>
    </row>
    <row r="703">
      <c r="E703" s="43"/>
      <c r="H703" s="115"/>
    </row>
    <row r="704">
      <c r="E704" s="43"/>
      <c r="H704" s="115"/>
    </row>
    <row r="705">
      <c r="E705" s="43"/>
      <c r="H705" s="115"/>
    </row>
    <row r="706">
      <c r="E706" s="43"/>
      <c r="H706" s="115"/>
    </row>
    <row r="707">
      <c r="E707" s="43"/>
      <c r="H707" s="115"/>
    </row>
    <row r="708">
      <c r="E708" s="43"/>
      <c r="H708" s="115"/>
    </row>
    <row r="709">
      <c r="E709" s="43"/>
      <c r="H709" s="115"/>
    </row>
    <row r="710">
      <c r="E710" s="43"/>
      <c r="H710" s="115"/>
    </row>
    <row r="711">
      <c r="E711" s="43"/>
      <c r="H711" s="115"/>
    </row>
    <row r="712">
      <c r="E712" s="43"/>
      <c r="H712" s="115"/>
    </row>
    <row r="713">
      <c r="E713" s="43"/>
      <c r="H713" s="115"/>
    </row>
    <row r="714">
      <c r="E714" s="43"/>
      <c r="H714" s="115"/>
    </row>
    <row r="715">
      <c r="E715" s="43"/>
      <c r="H715" s="115"/>
    </row>
    <row r="716">
      <c r="E716" s="43"/>
      <c r="H716" s="115"/>
    </row>
    <row r="717">
      <c r="E717" s="43"/>
      <c r="H717" s="115"/>
    </row>
    <row r="718">
      <c r="E718" s="43"/>
      <c r="H718" s="115"/>
    </row>
    <row r="719">
      <c r="E719" s="43"/>
      <c r="H719" s="115"/>
    </row>
    <row r="720">
      <c r="E720" s="43"/>
      <c r="H720" s="115"/>
    </row>
    <row r="721">
      <c r="E721" s="43"/>
      <c r="H721" s="115"/>
    </row>
    <row r="722">
      <c r="E722" s="43"/>
      <c r="H722" s="115"/>
    </row>
    <row r="723">
      <c r="E723" s="43"/>
      <c r="H723" s="115"/>
    </row>
    <row r="724">
      <c r="E724" s="43"/>
      <c r="H724" s="115"/>
    </row>
    <row r="725">
      <c r="E725" s="43"/>
      <c r="H725" s="115"/>
    </row>
    <row r="726">
      <c r="E726" s="43"/>
      <c r="H726" s="115"/>
    </row>
    <row r="727">
      <c r="E727" s="43"/>
      <c r="H727" s="115"/>
    </row>
    <row r="728">
      <c r="E728" s="43"/>
      <c r="H728" s="115"/>
    </row>
    <row r="729">
      <c r="E729" s="43"/>
      <c r="H729" s="115"/>
    </row>
    <row r="730">
      <c r="E730" s="43"/>
      <c r="H730" s="115"/>
    </row>
    <row r="731">
      <c r="E731" s="43"/>
      <c r="H731" s="115"/>
    </row>
    <row r="732">
      <c r="E732" s="43"/>
      <c r="H732" s="115"/>
    </row>
    <row r="733">
      <c r="E733" s="43"/>
      <c r="H733" s="115"/>
    </row>
    <row r="734">
      <c r="E734" s="43"/>
      <c r="H734" s="115"/>
    </row>
    <row r="735">
      <c r="E735" s="43"/>
      <c r="H735" s="115"/>
    </row>
    <row r="736">
      <c r="E736" s="43"/>
      <c r="H736" s="115"/>
    </row>
    <row r="737">
      <c r="E737" s="43"/>
      <c r="H737" s="115"/>
    </row>
    <row r="738">
      <c r="E738" s="43"/>
      <c r="H738" s="115"/>
    </row>
    <row r="739">
      <c r="E739" s="43"/>
      <c r="H739" s="115"/>
    </row>
    <row r="740">
      <c r="E740" s="43"/>
      <c r="H740" s="115"/>
    </row>
    <row r="741">
      <c r="E741" s="43"/>
      <c r="H741" s="115"/>
    </row>
    <row r="742">
      <c r="E742" s="43"/>
      <c r="H742" s="115"/>
    </row>
    <row r="743">
      <c r="E743" s="43"/>
      <c r="H743" s="115"/>
    </row>
    <row r="744">
      <c r="E744" s="43"/>
      <c r="H744" s="115"/>
    </row>
    <row r="745">
      <c r="E745" s="43"/>
      <c r="H745" s="115"/>
    </row>
    <row r="746">
      <c r="E746" s="43"/>
      <c r="H746" s="115"/>
    </row>
    <row r="747">
      <c r="E747" s="43"/>
      <c r="H747" s="115"/>
    </row>
    <row r="748">
      <c r="E748" s="43"/>
      <c r="H748" s="115"/>
    </row>
    <row r="749">
      <c r="E749" s="43"/>
      <c r="H749" s="115"/>
    </row>
    <row r="750">
      <c r="E750" s="43"/>
      <c r="H750" s="115"/>
    </row>
    <row r="751">
      <c r="E751" s="43"/>
      <c r="H751" s="115"/>
    </row>
    <row r="752">
      <c r="E752" s="43"/>
      <c r="H752" s="115"/>
    </row>
    <row r="753">
      <c r="E753" s="43"/>
      <c r="H753" s="115"/>
    </row>
    <row r="754">
      <c r="E754" s="43"/>
      <c r="H754" s="115"/>
    </row>
    <row r="755">
      <c r="E755" s="43"/>
      <c r="H755" s="115"/>
    </row>
    <row r="756">
      <c r="E756" s="43"/>
      <c r="H756" s="115"/>
    </row>
    <row r="757">
      <c r="E757" s="43"/>
      <c r="H757" s="115"/>
    </row>
    <row r="758">
      <c r="E758" s="43"/>
      <c r="H758" s="115"/>
    </row>
    <row r="759">
      <c r="E759" s="43"/>
      <c r="H759" s="115"/>
    </row>
    <row r="760">
      <c r="E760" s="43"/>
      <c r="H760" s="115"/>
    </row>
    <row r="761">
      <c r="E761" s="43"/>
      <c r="H761" s="115"/>
    </row>
    <row r="762">
      <c r="E762" s="43"/>
      <c r="H762" s="115"/>
    </row>
    <row r="763">
      <c r="E763" s="43"/>
      <c r="H763" s="115"/>
    </row>
    <row r="764">
      <c r="E764" s="43"/>
      <c r="H764" s="115"/>
    </row>
    <row r="765">
      <c r="E765" s="43"/>
      <c r="H765" s="115"/>
    </row>
    <row r="766">
      <c r="E766" s="43"/>
      <c r="H766" s="115"/>
    </row>
    <row r="767">
      <c r="E767" s="43"/>
      <c r="H767" s="115"/>
    </row>
    <row r="768">
      <c r="E768" s="43"/>
      <c r="H768" s="115"/>
    </row>
    <row r="769">
      <c r="E769" s="43"/>
      <c r="H769" s="115"/>
    </row>
    <row r="770">
      <c r="E770" s="43"/>
      <c r="H770" s="115"/>
    </row>
    <row r="771">
      <c r="E771" s="43"/>
      <c r="H771" s="115"/>
    </row>
    <row r="772">
      <c r="E772" s="43"/>
      <c r="H772" s="115"/>
    </row>
    <row r="773">
      <c r="E773" s="43"/>
      <c r="H773" s="115"/>
    </row>
    <row r="774">
      <c r="E774" s="43"/>
      <c r="H774" s="115"/>
    </row>
    <row r="775">
      <c r="E775" s="43"/>
      <c r="H775" s="115"/>
    </row>
    <row r="776">
      <c r="E776" s="43"/>
      <c r="H776" s="115"/>
    </row>
    <row r="777">
      <c r="E777" s="43"/>
      <c r="H777" s="115"/>
    </row>
    <row r="778">
      <c r="E778" s="43"/>
      <c r="H778" s="115"/>
    </row>
    <row r="779">
      <c r="E779" s="43"/>
      <c r="H779" s="115"/>
    </row>
    <row r="780">
      <c r="E780" s="43"/>
      <c r="H780" s="115"/>
    </row>
    <row r="781">
      <c r="E781" s="43"/>
      <c r="H781" s="115"/>
    </row>
    <row r="782">
      <c r="E782" s="43"/>
      <c r="H782" s="115"/>
    </row>
    <row r="783">
      <c r="E783" s="43"/>
      <c r="H783" s="115"/>
    </row>
    <row r="784">
      <c r="E784" s="43"/>
      <c r="H784" s="115"/>
    </row>
    <row r="785">
      <c r="E785" s="43"/>
      <c r="H785" s="115"/>
    </row>
    <row r="786">
      <c r="E786" s="43"/>
      <c r="H786" s="115"/>
    </row>
    <row r="787">
      <c r="E787" s="43"/>
      <c r="H787" s="115"/>
    </row>
    <row r="788">
      <c r="E788" s="43"/>
      <c r="H788" s="115"/>
    </row>
    <row r="789">
      <c r="E789" s="43"/>
      <c r="H789" s="115"/>
    </row>
    <row r="790">
      <c r="E790" s="43"/>
      <c r="H790" s="115"/>
    </row>
    <row r="791">
      <c r="E791" s="43"/>
      <c r="H791" s="115"/>
    </row>
    <row r="792">
      <c r="E792" s="43"/>
      <c r="H792" s="115"/>
    </row>
    <row r="793">
      <c r="E793" s="43"/>
      <c r="H793" s="115"/>
    </row>
    <row r="794">
      <c r="E794" s="43"/>
      <c r="H794" s="115"/>
    </row>
    <row r="795">
      <c r="E795" s="43"/>
      <c r="H795" s="115"/>
    </row>
    <row r="796">
      <c r="E796" s="43"/>
      <c r="H796" s="115"/>
    </row>
    <row r="797">
      <c r="E797" s="43"/>
      <c r="H797" s="115"/>
    </row>
    <row r="798">
      <c r="E798" s="43"/>
      <c r="H798" s="115"/>
    </row>
    <row r="799">
      <c r="E799" s="43"/>
      <c r="H799" s="115"/>
    </row>
    <row r="800">
      <c r="E800" s="43"/>
      <c r="H800" s="115"/>
    </row>
    <row r="801">
      <c r="E801" s="43"/>
      <c r="H801" s="115"/>
    </row>
    <row r="802">
      <c r="E802" s="43"/>
      <c r="H802" s="115"/>
    </row>
    <row r="803">
      <c r="E803" s="43"/>
      <c r="H803" s="115"/>
    </row>
    <row r="804">
      <c r="E804" s="43"/>
      <c r="H804" s="115"/>
    </row>
    <row r="805">
      <c r="E805" s="43"/>
      <c r="H805" s="115"/>
    </row>
    <row r="806">
      <c r="E806" s="43"/>
      <c r="H806" s="115"/>
    </row>
    <row r="807">
      <c r="E807" s="43"/>
      <c r="H807" s="115"/>
    </row>
    <row r="808">
      <c r="E808" s="43"/>
      <c r="H808" s="115"/>
    </row>
    <row r="809">
      <c r="E809" s="43"/>
      <c r="H809" s="115"/>
    </row>
    <row r="810">
      <c r="E810" s="43"/>
      <c r="H810" s="115"/>
    </row>
    <row r="811">
      <c r="E811" s="43"/>
      <c r="H811" s="115"/>
    </row>
    <row r="812">
      <c r="E812" s="43"/>
      <c r="H812" s="115"/>
    </row>
    <row r="813">
      <c r="E813" s="43"/>
      <c r="H813" s="115"/>
    </row>
    <row r="814">
      <c r="E814" s="43"/>
      <c r="H814" s="115"/>
    </row>
    <row r="815">
      <c r="E815" s="43"/>
      <c r="H815" s="115"/>
    </row>
    <row r="816">
      <c r="E816" s="43"/>
      <c r="H816" s="115"/>
    </row>
    <row r="817">
      <c r="E817" s="43"/>
      <c r="H817" s="115"/>
    </row>
    <row r="818">
      <c r="E818" s="43"/>
      <c r="H818" s="115"/>
    </row>
    <row r="819">
      <c r="E819" s="43"/>
      <c r="H819" s="115"/>
    </row>
    <row r="820">
      <c r="E820" s="43"/>
      <c r="H820" s="115"/>
    </row>
    <row r="821">
      <c r="E821" s="43"/>
      <c r="H821" s="115"/>
    </row>
    <row r="822">
      <c r="E822" s="43"/>
      <c r="H822" s="115"/>
    </row>
    <row r="823">
      <c r="E823" s="43"/>
      <c r="H823" s="115"/>
    </row>
    <row r="824">
      <c r="E824" s="43"/>
      <c r="H824" s="115"/>
    </row>
    <row r="825">
      <c r="E825" s="43"/>
      <c r="H825" s="115"/>
    </row>
    <row r="826">
      <c r="E826" s="43"/>
      <c r="H826" s="115"/>
    </row>
    <row r="827">
      <c r="E827" s="43"/>
      <c r="H827" s="115"/>
    </row>
    <row r="828">
      <c r="E828" s="43"/>
      <c r="H828" s="115"/>
    </row>
    <row r="829">
      <c r="E829" s="43"/>
      <c r="H829" s="115"/>
    </row>
    <row r="830">
      <c r="E830" s="43"/>
      <c r="H830" s="115"/>
    </row>
    <row r="831">
      <c r="E831" s="43"/>
      <c r="H831" s="115"/>
    </row>
    <row r="832">
      <c r="E832" s="43"/>
      <c r="H832" s="115"/>
    </row>
    <row r="833">
      <c r="E833" s="43"/>
      <c r="H833" s="115"/>
    </row>
    <row r="834">
      <c r="E834" s="43"/>
      <c r="H834" s="115"/>
    </row>
    <row r="835">
      <c r="E835" s="43"/>
      <c r="H835" s="115"/>
    </row>
    <row r="836">
      <c r="E836" s="43"/>
      <c r="H836" s="115"/>
    </row>
    <row r="837">
      <c r="E837" s="43"/>
      <c r="H837" s="115"/>
    </row>
    <row r="838">
      <c r="E838" s="43"/>
      <c r="H838" s="115"/>
    </row>
    <row r="839">
      <c r="E839" s="43"/>
      <c r="H839" s="115"/>
    </row>
    <row r="840">
      <c r="E840" s="43"/>
      <c r="H840" s="115"/>
    </row>
    <row r="841">
      <c r="E841" s="43"/>
      <c r="H841" s="115"/>
    </row>
    <row r="842">
      <c r="E842" s="43"/>
      <c r="H842" s="115"/>
    </row>
    <row r="843">
      <c r="E843" s="43"/>
      <c r="H843" s="115"/>
    </row>
    <row r="844">
      <c r="E844" s="43"/>
      <c r="H844" s="115"/>
    </row>
    <row r="845">
      <c r="E845" s="43"/>
      <c r="H845" s="115"/>
    </row>
    <row r="846">
      <c r="E846" s="43"/>
      <c r="H846" s="115"/>
    </row>
    <row r="847">
      <c r="E847" s="43"/>
      <c r="H847" s="115"/>
    </row>
    <row r="848">
      <c r="E848" s="43"/>
      <c r="H848" s="115"/>
    </row>
    <row r="849">
      <c r="E849" s="43"/>
      <c r="H849" s="115"/>
    </row>
    <row r="850">
      <c r="E850" s="43"/>
      <c r="H850" s="115"/>
    </row>
    <row r="851">
      <c r="E851" s="43"/>
      <c r="H851" s="115"/>
    </row>
    <row r="852">
      <c r="E852" s="43"/>
      <c r="H852" s="115"/>
    </row>
    <row r="853">
      <c r="E853" s="43"/>
      <c r="H853" s="115"/>
    </row>
    <row r="854">
      <c r="E854" s="43"/>
      <c r="H854" s="115"/>
    </row>
    <row r="855">
      <c r="E855" s="43"/>
      <c r="H855" s="115"/>
    </row>
    <row r="856">
      <c r="E856" s="43"/>
      <c r="H856" s="115"/>
    </row>
    <row r="857">
      <c r="E857" s="43"/>
      <c r="H857" s="115"/>
    </row>
    <row r="858">
      <c r="E858" s="43"/>
      <c r="H858" s="115"/>
    </row>
    <row r="859">
      <c r="E859" s="43"/>
      <c r="H859" s="115"/>
    </row>
    <row r="860">
      <c r="E860" s="43"/>
      <c r="H860" s="115"/>
    </row>
    <row r="861">
      <c r="E861" s="43"/>
      <c r="H861" s="115"/>
    </row>
    <row r="862">
      <c r="E862" s="43"/>
      <c r="H862" s="115"/>
    </row>
    <row r="863">
      <c r="E863" s="43"/>
      <c r="H863" s="115"/>
    </row>
    <row r="864">
      <c r="E864" s="43"/>
      <c r="H864" s="115"/>
    </row>
    <row r="865">
      <c r="E865" s="43"/>
      <c r="H865" s="115"/>
    </row>
    <row r="866">
      <c r="E866" s="43"/>
      <c r="H866" s="115"/>
    </row>
    <row r="867">
      <c r="E867" s="43"/>
      <c r="H867" s="115"/>
    </row>
    <row r="868">
      <c r="E868" s="43"/>
      <c r="H868" s="115"/>
    </row>
    <row r="869">
      <c r="E869" s="43"/>
      <c r="H869" s="115"/>
    </row>
    <row r="870">
      <c r="E870" s="43"/>
      <c r="H870" s="115"/>
    </row>
    <row r="871">
      <c r="E871" s="43"/>
      <c r="H871" s="115"/>
    </row>
    <row r="872">
      <c r="E872" s="43"/>
      <c r="H872" s="115"/>
    </row>
    <row r="873">
      <c r="E873" s="43"/>
      <c r="H873" s="115"/>
    </row>
    <row r="874">
      <c r="E874" s="43"/>
      <c r="H874" s="115"/>
    </row>
    <row r="875">
      <c r="E875" s="43"/>
      <c r="H875" s="115"/>
    </row>
    <row r="876">
      <c r="E876" s="43"/>
      <c r="H876" s="115"/>
    </row>
    <row r="877">
      <c r="E877" s="43"/>
      <c r="H877" s="115"/>
    </row>
    <row r="878">
      <c r="E878" s="43"/>
      <c r="H878" s="115"/>
    </row>
    <row r="879">
      <c r="E879" s="43"/>
      <c r="H879" s="115"/>
    </row>
    <row r="880">
      <c r="E880" s="43"/>
      <c r="H880" s="115"/>
    </row>
    <row r="881">
      <c r="E881" s="43"/>
      <c r="H881" s="115"/>
    </row>
    <row r="882">
      <c r="E882" s="43"/>
      <c r="H882" s="115"/>
    </row>
    <row r="883">
      <c r="E883" s="43"/>
      <c r="H883" s="115"/>
    </row>
    <row r="884">
      <c r="E884" s="43"/>
      <c r="H884" s="115"/>
    </row>
    <row r="885">
      <c r="E885" s="43"/>
      <c r="H885" s="115"/>
    </row>
    <row r="886">
      <c r="E886" s="43"/>
      <c r="H886" s="115"/>
    </row>
    <row r="887">
      <c r="E887" s="43"/>
      <c r="H887" s="115"/>
    </row>
    <row r="888">
      <c r="E888" s="43"/>
      <c r="H888" s="115"/>
    </row>
    <row r="889">
      <c r="E889" s="43"/>
      <c r="H889" s="115"/>
    </row>
    <row r="890">
      <c r="E890" s="43"/>
      <c r="H890" s="115"/>
    </row>
    <row r="891">
      <c r="E891" s="43"/>
      <c r="H891" s="115"/>
    </row>
    <row r="892">
      <c r="E892" s="43"/>
      <c r="H892" s="115"/>
    </row>
    <row r="893">
      <c r="E893" s="43"/>
      <c r="H893" s="115"/>
    </row>
    <row r="894">
      <c r="E894" s="43"/>
      <c r="H894" s="115"/>
    </row>
    <row r="895">
      <c r="E895" s="43"/>
      <c r="H895" s="115"/>
    </row>
    <row r="896">
      <c r="E896" s="43"/>
      <c r="H896" s="115"/>
    </row>
    <row r="897">
      <c r="E897" s="43"/>
      <c r="H897" s="115"/>
    </row>
    <row r="898">
      <c r="E898" s="43"/>
      <c r="H898" s="115"/>
    </row>
    <row r="899">
      <c r="E899" s="43"/>
      <c r="H899" s="115"/>
    </row>
    <row r="900">
      <c r="E900" s="43"/>
      <c r="H900" s="115"/>
    </row>
    <row r="901">
      <c r="E901" s="43"/>
      <c r="H901" s="115"/>
    </row>
    <row r="902">
      <c r="E902" s="43"/>
      <c r="H902" s="115"/>
    </row>
    <row r="903">
      <c r="E903" s="43"/>
      <c r="H903" s="115"/>
    </row>
    <row r="904">
      <c r="E904" s="43"/>
      <c r="H904" s="115"/>
    </row>
    <row r="905">
      <c r="E905" s="43"/>
      <c r="H905" s="115"/>
    </row>
    <row r="906">
      <c r="E906" s="43"/>
      <c r="H906" s="115"/>
    </row>
    <row r="907">
      <c r="E907" s="43"/>
      <c r="H907" s="115"/>
    </row>
    <row r="908">
      <c r="E908" s="43"/>
      <c r="H908" s="115"/>
    </row>
    <row r="909">
      <c r="E909" s="43"/>
      <c r="H909" s="115"/>
    </row>
    <row r="910">
      <c r="E910" s="43"/>
      <c r="H910" s="115"/>
    </row>
    <row r="911">
      <c r="E911" s="43"/>
      <c r="H911" s="115"/>
    </row>
    <row r="912">
      <c r="E912" s="43"/>
      <c r="H912" s="115"/>
    </row>
    <row r="913">
      <c r="E913" s="43"/>
      <c r="H913" s="115"/>
    </row>
    <row r="914">
      <c r="E914" s="43"/>
      <c r="H914" s="115"/>
    </row>
    <row r="915">
      <c r="E915" s="43"/>
      <c r="H915" s="115"/>
    </row>
    <row r="916">
      <c r="E916" s="43"/>
      <c r="H916" s="115"/>
    </row>
    <row r="917">
      <c r="E917" s="43"/>
      <c r="H917" s="115"/>
    </row>
    <row r="918">
      <c r="E918" s="43"/>
      <c r="H918" s="115"/>
    </row>
    <row r="919">
      <c r="E919" s="43"/>
      <c r="H919" s="115"/>
    </row>
    <row r="920">
      <c r="E920" s="43"/>
      <c r="H920" s="115"/>
    </row>
    <row r="921">
      <c r="E921" s="43"/>
      <c r="H921" s="115"/>
    </row>
    <row r="922">
      <c r="E922" s="43"/>
      <c r="H922" s="115"/>
    </row>
    <row r="923">
      <c r="E923" s="43"/>
      <c r="H923" s="115"/>
    </row>
    <row r="924">
      <c r="E924" s="43"/>
      <c r="H924" s="115"/>
    </row>
    <row r="925">
      <c r="E925" s="43"/>
      <c r="H925" s="115"/>
    </row>
    <row r="926">
      <c r="E926" s="43"/>
      <c r="H926" s="115"/>
    </row>
    <row r="927">
      <c r="E927" s="43"/>
      <c r="H927" s="115"/>
    </row>
    <row r="928">
      <c r="E928" s="43"/>
      <c r="H928" s="115"/>
    </row>
    <row r="929">
      <c r="E929" s="43"/>
      <c r="H929" s="115"/>
    </row>
    <row r="930">
      <c r="E930" s="43"/>
      <c r="H930" s="115"/>
    </row>
    <row r="931">
      <c r="E931" s="43"/>
      <c r="H931" s="115"/>
    </row>
    <row r="932">
      <c r="E932" s="43"/>
      <c r="H932" s="115"/>
    </row>
    <row r="933">
      <c r="E933" s="43"/>
      <c r="H933" s="115"/>
    </row>
    <row r="934">
      <c r="E934" s="43"/>
      <c r="H934" s="115"/>
    </row>
    <row r="935">
      <c r="E935" s="43"/>
      <c r="H935" s="115"/>
    </row>
    <row r="936">
      <c r="E936" s="43"/>
      <c r="H936" s="115"/>
    </row>
    <row r="937">
      <c r="E937" s="43"/>
      <c r="H937" s="115"/>
    </row>
    <row r="938">
      <c r="E938" s="43"/>
      <c r="H938" s="115"/>
    </row>
    <row r="939">
      <c r="E939" s="43"/>
      <c r="H939" s="115"/>
    </row>
    <row r="940">
      <c r="E940" s="43"/>
      <c r="H940" s="115"/>
    </row>
    <row r="941">
      <c r="E941" s="43"/>
      <c r="H941" s="115"/>
    </row>
    <row r="942">
      <c r="E942" s="43"/>
      <c r="H942" s="115"/>
    </row>
    <row r="943">
      <c r="E943" s="43"/>
      <c r="H943" s="115"/>
    </row>
    <row r="944">
      <c r="E944" s="43"/>
      <c r="H944" s="115"/>
    </row>
    <row r="945">
      <c r="E945" s="43"/>
      <c r="H945" s="115"/>
    </row>
    <row r="946">
      <c r="E946" s="43"/>
      <c r="H946" s="115"/>
    </row>
    <row r="947">
      <c r="E947" s="43"/>
      <c r="H947" s="115"/>
    </row>
    <row r="948">
      <c r="E948" s="43"/>
      <c r="H948" s="115"/>
    </row>
    <row r="949">
      <c r="E949" s="43"/>
      <c r="H949" s="115"/>
    </row>
    <row r="950">
      <c r="E950" s="43"/>
      <c r="H950" s="115"/>
    </row>
    <row r="951">
      <c r="E951" s="43"/>
      <c r="H951" s="115"/>
    </row>
    <row r="952">
      <c r="E952" s="43"/>
      <c r="H952" s="115"/>
    </row>
    <row r="953">
      <c r="E953" s="43"/>
      <c r="H953" s="115"/>
    </row>
    <row r="954">
      <c r="E954" s="43"/>
      <c r="H954" s="115"/>
    </row>
    <row r="955">
      <c r="E955" s="43"/>
      <c r="H955" s="115"/>
    </row>
    <row r="956">
      <c r="E956" s="43"/>
      <c r="H956" s="115"/>
    </row>
    <row r="957">
      <c r="E957" s="43"/>
      <c r="H957" s="115"/>
    </row>
    <row r="958">
      <c r="E958" s="43"/>
      <c r="H958" s="115"/>
    </row>
    <row r="959">
      <c r="E959" s="43"/>
      <c r="H959" s="115"/>
    </row>
    <row r="960">
      <c r="E960" s="43"/>
      <c r="H960" s="115"/>
    </row>
    <row r="961">
      <c r="E961" s="43"/>
      <c r="H961" s="115"/>
    </row>
    <row r="962">
      <c r="E962" s="43"/>
      <c r="H962" s="115"/>
    </row>
    <row r="963">
      <c r="E963" s="43"/>
      <c r="H963" s="115"/>
    </row>
    <row r="964">
      <c r="E964" s="43"/>
      <c r="H964" s="115"/>
    </row>
    <row r="965">
      <c r="E965" s="43"/>
      <c r="H965" s="115"/>
    </row>
    <row r="966">
      <c r="E966" s="43"/>
      <c r="H966" s="115"/>
    </row>
    <row r="967">
      <c r="E967" s="43"/>
      <c r="H967" s="115"/>
    </row>
    <row r="968">
      <c r="E968" s="43"/>
      <c r="H968" s="115"/>
    </row>
    <row r="969">
      <c r="E969" s="43"/>
      <c r="H969" s="115"/>
    </row>
    <row r="970">
      <c r="E970" s="43"/>
      <c r="H970" s="115"/>
    </row>
    <row r="971">
      <c r="E971" s="43"/>
      <c r="H971" s="115"/>
    </row>
    <row r="972">
      <c r="E972" s="43"/>
      <c r="H972" s="115"/>
    </row>
    <row r="973">
      <c r="E973" s="43"/>
      <c r="H973" s="115"/>
    </row>
    <row r="974">
      <c r="E974" s="43"/>
      <c r="H974" s="115"/>
    </row>
    <row r="975">
      <c r="E975" s="43"/>
      <c r="H975" s="115"/>
    </row>
    <row r="976">
      <c r="E976" s="43"/>
      <c r="H976" s="115"/>
    </row>
    <row r="977">
      <c r="E977" s="43"/>
      <c r="H977" s="115"/>
    </row>
    <row r="978">
      <c r="E978" s="43"/>
      <c r="H978" s="115"/>
    </row>
    <row r="979">
      <c r="E979" s="43"/>
      <c r="H979" s="115"/>
    </row>
    <row r="980">
      <c r="E980" s="43"/>
      <c r="H980" s="115"/>
    </row>
    <row r="981">
      <c r="E981" s="43"/>
      <c r="H981" s="115"/>
    </row>
    <row r="982">
      <c r="E982" s="43"/>
      <c r="H982" s="115"/>
    </row>
    <row r="983">
      <c r="E983" s="43"/>
      <c r="H983" s="115"/>
    </row>
    <row r="984">
      <c r="E984" s="43"/>
      <c r="H984" s="115"/>
    </row>
    <row r="985">
      <c r="E985" s="43"/>
      <c r="H985" s="115"/>
    </row>
    <row r="986">
      <c r="E986" s="43"/>
      <c r="H986" s="115"/>
    </row>
    <row r="987">
      <c r="E987" s="43"/>
      <c r="H987" s="115"/>
    </row>
    <row r="988">
      <c r="E988" s="43"/>
      <c r="H988" s="115"/>
    </row>
    <row r="989">
      <c r="E989" s="43"/>
      <c r="H989" s="115"/>
    </row>
    <row r="990">
      <c r="E990" s="43"/>
      <c r="H990" s="115"/>
    </row>
    <row r="991">
      <c r="E991" s="43"/>
      <c r="H991" s="115"/>
    </row>
    <row r="992">
      <c r="E992" s="43"/>
      <c r="H992" s="115"/>
    </row>
    <row r="993">
      <c r="E993" s="43"/>
      <c r="H993" s="115"/>
    </row>
    <row r="994">
      <c r="E994" s="43"/>
      <c r="H994" s="115"/>
    </row>
    <row r="995">
      <c r="E995" s="43"/>
      <c r="H995" s="115"/>
    </row>
    <row r="996">
      <c r="E996" s="43"/>
      <c r="H996" s="115"/>
    </row>
    <row r="997">
      <c r="E997" s="43"/>
      <c r="H997" s="115"/>
    </row>
    <row r="998">
      <c r="E998" s="43"/>
      <c r="H998" s="115"/>
    </row>
    <row r="999">
      <c r="E999" s="43"/>
      <c r="H999" s="115"/>
    </row>
    <row r="1000">
      <c r="E1000" s="43"/>
      <c r="H1000" s="115"/>
    </row>
    <row r="1001">
      <c r="E1001" s="43"/>
      <c r="H1001" s="115"/>
    </row>
    <row r="1002">
      <c r="E1002" s="43"/>
      <c r="H1002" s="1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75"/>
    <col customWidth="1" min="3" max="3" width="19.63"/>
    <col customWidth="1" min="4" max="4" width="15.63"/>
    <col customWidth="1" min="5" max="5" width="15.0"/>
    <col customWidth="1" min="6" max="6" width="14.25"/>
    <col customWidth="1" min="7" max="7" width="17.25"/>
    <col customWidth="1" min="8" max="8" width="15.63"/>
    <col customWidth="1" min="9" max="9" width="16.13"/>
    <col customWidth="1" min="10" max="10" width="11.13"/>
    <col customWidth="1" min="11" max="11" width="10.63"/>
    <col customWidth="1" min="12" max="12" width="15.25"/>
  </cols>
  <sheetData>
    <row r="1" ht="22.5" customHeight="1">
      <c r="A1" s="150" t="s">
        <v>1</v>
      </c>
      <c r="B1" s="150" t="s">
        <v>418</v>
      </c>
      <c r="C1" s="150" t="s">
        <v>419</v>
      </c>
      <c r="D1" s="150" t="s">
        <v>420</v>
      </c>
      <c r="E1" s="150" t="s">
        <v>421</v>
      </c>
      <c r="F1" s="150" t="s">
        <v>422</v>
      </c>
      <c r="G1" s="150" t="s">
        <v>423</v>
      </c>
      <c r="H1" s="150" t="s">
        <v>226</v>
      </c>
      <c r="I1" s="150" t="s">
        <v>424</v>
      </c>
      <c r="J1" s="150" t="s">
        <v>425</v>
      </c>
      <c r="K1" s="150" t="s">
        <v>426</v>
      </c>
      <c r="L1" s="150" t="s">
        <v>427</v>
      </c>
      <c r="M1" s="4"/>
      <c r="N1" s="4"/>
    </row>
    <row r="2" ht="22.5" customHeight="1">
      <c r="A2" s="151">
        <v>2.0</v>
      </c>
      <c r="B2" s="152" t="s">
        <v>428</v>
      </c>
      <c r="C2" s="153">
        <v>45068.0</v>
      </c>
      <c r="D2" s="154">
        <v>7783.05</v>
      </c>
      <c r="E2" s="154">
        <v>7840.0</v>
      </c>
      <c r="F2" s="151">
        <v>19.11</v>
      </c>
      <c r="G2" s="155">
        <f t="shared" ref="G2:G16" si="1">(D2/2.2)*1000/F2</f>
        <v>185125.5887</v>
      </c>
      <c r="H2" s="152" t="s">
        <v>240</v>
      </c>
      <c r="I2" s="156">
        <v>10399.73</v>
      </c>
      <c r="J2" s="157">
        <f t="shared" ref="J2:J249" si="2">IFERROR(I2/(D2/2.2),"")</f>
        <v>2.939645255</v>
      </c>
      <c r="K2" s="158">
        <f t="shared" ref="K2:K218" si="3">IFERROR(I2/D2,"")</f>
        <v>1.336202389</v>
      </c>
      <c r="L2" s="158"/>
      <c r="M2" s="159"/>
      <c r="N2" s="159"/>
    </row>
    <row r="3" ht="22.5" customHeight="1">
      <c r="A3" s="151">
        <v>1.0</v>
      </c>
      <c r="B3" s="152" t="s">
        <v>429</v>
      </c>
      <c r="C3" s="153">
        <v>45065.0</v>
      </c>
      <c r="D3" s="154">
        <v>30163.83</v>
      </c>
      <c r="E3" s="154">
        <v>29820.0</v>
      </c>
      <c r="F3" s="151">
        <v>25.34</v>
      </c>
      <c r="G3" s="155">
        <f t="shared" si="1"/>
        <v>541074.6574</v>
      </c>
      <c r="H3" s="152" t="s">
        <v>225</v>
      </c>
      <c r="I3" s="156">
        <v>45978.44</v>
      </c>
      <c r="J3" s="157">
        <f t="shared" si="2"/>
        <v>3.353439136</v>
      </c>
      <c r="K3" s="158">
        <f t="shared" si="3"/>
        <v>1.524290516</v>
      </c>
      <c r="L3" s="158"/>
      <c r="M3" s="159"/>
      <c r="N3" s="159"/>
    </row>
    <row r="4" ht="22.5" customHeight="1">
      <c r="A4" s="151">
        <v>3.0</v>
      </c>
      <c r="B4" s="152" t="s">
        <v>430</v>
      </c>
      <c r="C4" s="153">
        <v>45066.0</v>
      </c>
      <c r="D4" s="154">
        <v>19620.88</v>
      </c>
      <c r="E4" s="154">
        <v>19950.0</v>
      </c>
      <c r="F4" s="151">
        <v>24.8</v>
      </c>
      <c r="G4" s="155">
        <f t="shared" si="1"/>
        <v>359620.2346</v>
      </c>
      <c r="H4" s="152" t="s">
        <v>239</v>
      </c>
      <c r="I4" s="156">
        <v>29319.4</v>
      </c>
      <c r="J4" s="157">
        <f t="shared" si="2"/>
        <v>3.28745092</v>
      </c>
      <c r="K4" s="158">
        <f t="shared" si="3"/>
        <v>1.494295873</v>
      </c>
      <c r="L4" s="158"/>
      <c r="M4" s="159"/>
      <c r="N4" s="159"/>
    </row>
    <row r="5" ht="22.5" customHeight="1">
      <c r="A5" s="151">
        <v>2.0</v>
      </c>
      <c r="B5" s="152" t="s">
        <v>431</v>
      </c>
      <c r="C5" s="153">
        <v>45063.0</v>
      </c>
      <c r="D5" s="154">
        <v>14193.05</v>
      </c>
      <c r="E5" s="154">
        <v>15400.0</v>
      </c>
      <c r="F5" s="151">
        <v>20.15</v>
      </c>
      <c r="G5" s="155">
        <f t="shared" si="1"/>
        <v>320168.0577</v>
      </c>
      <c r="H5" s="152" t="s">
        <v>240</v>
      </c>
      <c r="I5" s="156">
        <v>19596.83</v>
      </c>
      <c r="J5" s="157">
        <f t="shared" si="2"/>
        <v>3.037615312</v>
      </c>
      <c r="K5" s="158">
        <f t="shared" si="3"/>
        <v>1.380734233</v>
      </c>
      <c r="L5" s="158"/>
      <c r="M5" s="160"/>
      <c r="N5" s="160"/>
    </row>
    <row r="6" ht="22.5" customHeight="1">
      <c r="A6" s="151">
        <v>3.0</v>
      </c>
      <c r="B6" s="152" t="s">
        <v>432</v>
      </c>
      <c r="C6" s="153">
        <v>45067.0</v>
      </c>
      <c r="D6" s="154">
        <v>1140.0</v>
      </c>
      <c r="E6" s="154">
        <v>1140.0</v>
      </c>
      <c r="F6" s="151">
        <v>24.3</v>
      </c>
      <c r="G6" s="155">
        <f t="shared" si="1"/>
        <v>21324.35466</v>
      </c>
      <c r="H6" s="152" t="s">
        <v>239</v>
      </c>
      <c r="I6" s="156">
        <f>1140*1.3</f>
        <v>1482</v>
      </c>
      <c r="J6" s="157">
        <f t="shared" si="2"/>
        <v>2.86</v>
      </c>
      <c r="K6" s="158">
        <f t="shared" si="3"/>
        <v>1.3</v>
      </c>
      <c r="L6" s="158"/>
      <c r="M6" s="160"/>
      <c r="N6" s="160"/>
    </row>
    <row r="7" ht="22.5" customHeight="1">
      <c r="A7" s="151">
        <v>1.0</v>
      </c>
      <c r="B7" s="152" t="s">
        <v>433</v>
      </c>
      <c r="C7" s="153">
        <v>45069.0</v>
      </c>
      <c r="D7" s="154">
        <v>3000.0</v>
      </c>
      <c r="E7" s="154">
        <v>3000.0</v>
      </c>
      <c r="F7" s="151">
        <v>25.0</v>
      </c>
      <c r="G7" s="155">
        <f t="shared" si="1"/>
        <v>54545.45455</v>
      </c>
      <c r="H7" s="152" t="s">
        <v>225</v>
      </c>
      <c r="I7" s="156">
        <f>3000*1.27</f>
        <v>3810</v>
      </c>
      <c r="J7" s="157">
        <f t="shared" si="2"/>
        <v>2.794</v>
      </c>
      <c r="K7" s="158">
        <f t="shared" si="3"/>
        <v>1.27</v>
      </c>
      <c r="L7" s="158"/>
      <c r="M7" s="159"/>
      <c r="N7" s="159"/>
    </row>
    <row r="8" ht="22.5" customHeight="1">
      <c r="A8" s="151">
        <v>3.0</v>
      </c>
      <c r="B8" s="152" t="s">
        <v>434</v>
      </c>
      <c r="C8" s="153">
        <v>45069.0</v>
      </c>
      <c r="D8" s="154">
        <v>2250.0</v>
      </c>
      <c r="E8" s="154">
        <v>2250.0</v>
      </c>
      <c r="F8" s="151">
        <v>23.43</v>
      </c>
      <c r="G8" s="155">
        <f t="shared" si="1"/>
        <v>43650.33174</v>
      </c>
      <c r="H8" s="152" t="s">
        <v>239</v>
      </c>
      <c r="I8" s="156">
        <f>2250*1.27</f>
        <v>2857.5</v>
      </c>
      <c r="J8" s="157">
        <f t="shared" si="2"/>
        <v>2.794</v>
      </c>
      <c r="K8" s="158">
        <f t="shared" si="3"/>
        <v>1.27</v>
      </c>
      <c r="L8" s="158"/>
      <c r="M8" s="159"/>
      <c r="N8" s="159"/>
    </row>
    <row r="9" ht="22.5" customHeight="1">
      <c r="A9" s="151">
        <v>8.0</v>
      </c>
      <c r="B9" s="152" t="s">
        <v>435</v>
      </c>
      <c r="C9" s="153">
        <v>45069.0</v>
      </c>
      <c r="D9" s="154">
        <v>1050.0</v>
      </c>
      <c r="E9" s="154">
        <v>1050.0</v>
      </c>
      <c r="F9" s="151">
        <v>24.9</v>
      </c>
      <c r="G9" s="155">
        <f t="shared" si="1"/>
        <v>19167.57941</v>
      </c>
      <c r="H9" s="152" t="s">
        <v>237</v>
      </c>
      <c r="I9" s="156">
        <f>1050*1.27</f>
        <v>1333.5</v>
      </c>
      <c r="J9" s="157">
        <f t="shared" si="2"/>
        <v>2.794</v>
      </c>
      <c r="K9" s="158">
        <f t="shared" si="3"/>
        <v>1.27</v>
      </c>
      <c r="L9" s="158"/>
      <c r="M9" s="159"/>
      <c r="N9" s="159"/>
    </row>
    <row r="10" ht="22.5" customHeight="1">
      <c r="A10" s="151">
        <v>4.0</v>
      </c>
      <c r="B10" s="152" t="s">
        <v>436</v>
      </c>
      <c r="C10" s="153">
        <v>45038.0</v>
      </c>
      <c r="D10" s="154">
        <v>17179.37</v>
      </c>
      <c r="E10" s="154">
        <v>16765.0</v>
      </c>
      <c r="F10" s="151">
        <v>22.5</v>
      </c>
      <c r="G10" s="155">
        <f t="shared" si="1"/>
        <v>347057.9798</v>
      </c>
      <c r="H10" s="152" t="s">
        <v>234</v>
      </c>
      <c r="I10" s="156">
        <v>29467.88</v>
      </c>
      <c r="J10" s="157">
        <f t="shared" si="2"/>
        <v>3.773673656</v>
      </c>
      <c r="K10" s="158">
        <f t="shared" si="3"/>
        <v>1.715306207</v>
      </c>
      <c r="L10" s="158"/>
      <c r="M10" s="159"/>
      <c r="N10" s="159"/>
    </row>
    <row r="11" ht="22.5" customHeight="1">
      <c r="A11" s="151">
        <v>4.0</v>
      </c>
      <c r="B11" s="152" t="s">
        <v>437</v>
      </c>
      <c r="C11" s="153">
        <v>45039.0</v>
      </c>
      <c r="D11" s="154">
        <v>1490.0</v>
      </c>
      <c r="E11" s="154">
        <v>1490.0</v>
      </c>
      <c r="F11" s="151">
        <v>22.7</v>
      </c>
      <c r="G11" s="155">
        <f t="shared" si="1"/>
        <v>29835.80296</v>
      </c>
      <c r="H11" s="152" t="s">
        <v>234</v>
      </c>
      <c r="I11" s="156">
        <v>2500.0</v>
      </c>
      <c r="J11" s="157">
        <f t="shared" si="2"/>
        <v>3.691275168</v>
      </c>
      <c r="K11" s="158">
        <f t="shared" si="3"/>
        <v>1.677852349</v>
      </c>
      <c r="L11" s="158"/>
      <c r="M11" s="159"/>
      <c r="N11" s="159"/>
    </row>
    <row r="12" ht="22.5" customHeight="1">
      <c r="A12" s="151">
        <v>6.0</v>
      </c>
      <c r="B12" s="152" t="s">
        <v>438</v>
      </c>
      <c r="C12" s="153">
        <v>45039.0</v>
      </c>
      <c r="D12" s="154">
        <v>15620.0</v>
      </c>
      <c r="E12" s="154">
        <v>15015.0</v>
      </c>
      <c r="F12" s="151">
        <v>22.75</v>
      </c>
      <c r="G12" s="155">
        <f t="shared" si="1"/>
        <v>312087.9121</v>
      </c>
      <c r="H12" s="152" t="s">
        <v>241</v>
      </c>
      <c r="I12" s="156">
        <v>26849.49</v>
      </c>
      <c r="J12" s="157">
        <f t="shared" si="2"/>
        <v>3.78161831</v>
      </c>
      <c r="K12" s="158">
        <f t="shared" si="3"/>
        <v>1.718917414</v>
      </c>
      <c r="L12" s="158"/>
      <c r="M12" s="159"/>
      <c r="N12" s="159"/>
    </row>
    <row r="13" ht="22.5" customHeight="1">
      <c r="A13" s="151">
        <v>6.0</v>
      </c>
      <c r="B13" s="152" t="s">
        <v>439</v>
      </c>
      <c r="C13" s="153">
        <v>45040.0</v>
      </c>
      <c r="D13" s="154">
        <v>12226.0</v>
      </c>
      <c r="E13" s="154">
        <v>12075.0</v>
      </c>
      <c r="F13" s="151">
        <v>22.3</v>
      </c>
      <c r="G13" s="155">
        <f t="shared" si="1"/>
        <v>249205.055</v>
      </c>
      <c r="H13" s="152" t="s">
        <v>241</v>
      </c>
      <c r="I13" s="156">
        <v>15951.52</v>
      </c>
      <c r="J13" s="157">
        <f t="shared" si="2"/>
        <v>2.87038639</v>
      </c>
      <c r="K13" s="158">
        <f t="shared" si="3"/>
        <v>1.304721086</v>
      </c>
      <c r="L13" s="158"/>
      <c r="M13" s="159"/>
      <c r="N13" s="159"/>
    </row>
    <row r="14" ht="22.5" customHeight="1">
      <c r="A14" s="151">
        <v>6.0</v>
      </c>
      <c r="B14" s="152" t="s">
        <v>440</v>
      </c>
      <c r="C14" s="153">
        <v>45041.0</v>
      </c>
      <c r="D14" s="154">
        <v>3841.0</v>
      </c>
      <c r="E14" s="154">
        <v>3745.0</v>
      </c>
      <c r="F14" s="151">
        <v>21.95</v>
      </c>
      <c r="G14" s="155">
        <f t="shared" si="1"/>
        <v>79540.27749</v>
      </c>
      <c r="H14" s="152" t="s">
        <v>441</v>
      </c>
      <c r="I14" s="156">
        <v>5361.3</v>
      </c>
      <c r="J14" s="157">
        <f t="shared" si="2"/>
        <v>3.070778443</v>
      </c>
      <c r="K14" s="158">
        <f t="shared" si="3"/>
        <v>1.395808383</v>
      </c>
      <c r="L14" s="158"/>
      <c r="M14" s="159"/>
      <c r="N14" s="159"/>
    </row>
    <row r="15" ht="22.5" customHeight="1">
      <c r="A15" s="151">
        <v>5.0</v>
      </c>
      <c r="B15" s="152" t="s">
        <v>442</v>
      </c>
      <c r="C15" s="153">
        <v>45041.0</v>
      </c>
      <c r="D15" s="154">
        <v>15486.0</v>
      </c>
      <c r="E15" s="154">
        <v>15225.0</v>
      </c>
      <c r="F15" s="151">
        <v>19.5</v>
      </c>
      <c r="G15" s="155">
        <f t="shared" si="1"/>
        <v>360979.021</v>
      </c>
      <c r="H15" s="152" t="s">
        <v>236</v>
      </c>
      <c r="I15" s="156">
        <v>21825.06</v>
      </c>
      <c r="J15" s="157">
        <f t="shared" si="2"/>
        <v>3.100550949</v>
      </c>
      <c r="K15" s="158">
        <f t="shared" si="3"/>
        <v>1.409341341</v>
      </c>
      <c r="L15" s="158"/>
      <c r="M15" s="159"/>
      <c r="N15" s="159"/>
    </row>
    <row r="16" ht="22.5" customHeight="1">
      <c r="A16" s="151">
        <v>5.0</v>
      </c>
      <c r="B16" s="152" t="s">
        <v>443</v>
      </c>
      <c r="C16" s="153">
        <v>45007.0</v>
      </c>
      <c r="D16" s="154">
        <v>4000.0</v>
      </c>
      <c r="E16" s="154">
        <v>4000.0</v>
      </c>
      <c r="F16" s="151">
        <v>11.0</v>
      </c>
      <c r="G16" s="155">
        <f t="shared" si="1"/>
        <v>165289.2562</v>
      </c>
      <c r="H16" s="152" t="s">
        <v>236</v>
      </c>
      <c r="I16" s="156">
        <v>4000.0</v>
      </c>
      <c r="J16" s="157">
        <f t="shared" si="2"/>
        <v>2.2</v>
      </c>
      <c r="K16" s="158">
        <f t="shared" si="3"/>
        <v>1</v>
      </c>
      <c r="L16" s="158"/>
      <c r="M16" s="159"/>
      <c r="N16" s="159"/>
    </row>
    <row r="17" ht="22.5" customHeight="1">
      <c r="A17" s="151">
        <v>5.0</v>
      </c>
      <c r="B17" s="152" t="s">
        <v>444</v>
      </c>
      <c r="C17" s="153">
        <v>45102.0</v>
      </c>
      <c r="D17" s="154">
        <v>2468.84</v>
      </c>
      <c r="E17" s="154">
        <v>2485.0</v>
      </c>
      <c r="F17" s="151">
        <v>14.2</v>
      </c>
      <c r="G17" s="155">
        <f t="shared" ref="G17:G144" si="4">IFERROR((D17/2.2)*1000/F17,"")</f>
        <v>79028.16901</v>
      </c>
      <c r="H17" s="152" t="s">
        <v>250</v>
      </c>
      <c r="I17" s="156">
        <v>2743.91</v>
      </c>
      <c r="J17" s="157">
        <f t="shared" si="2"/>
        <v>2.445116735</v>
      </c>
      <c r="K17" s="158">
        <f t="shared" si="3"/>
        <v>1.111416698</v>
      </c>
      <c r="L17" s="158"/>
      <c r="M17" s="159"/>
      <c r="N17" s="159"/>
    </row>
    <row r="18" ht="22.5" customHeight="1">
      <c r="A18" s="151">
        <v>5.0</v>
      </c>
      <c r="B18" s="152" t="s">
        <v>445</v>
      </c>
      <c r="C18" s="153">
        <v>45114.0</v>
      </c>
      <c r="D18" s="154">
        <v>4970.0</v>
      </c>
      <c r="E18" s="154">
        <v>5040.0</v>
      </c>
      <c r="F18" s="151">
        <v>17.8</v>
      </c>
      <c r="G18" s="155">
        <f t="shared" si="4"/>
        <v>126915.2196</v>
      </c>
      <c r="H18" s="152" t="s">
        <v>250</v>
      </c>
      <c r="I18" s="156">
        <f>6194.64-764.75</f>
        <v>5429.89</v>
      </c>
      <c r="J18" s="157">
        <f t="shared" si="2"/>
        <v>2.403573038</v>
      </c>
      <c r="K18" s="158">
        <f t="shared" si="3"/>
        <v>1.092533199</v>
      </c>
      <c r="L18" s="158"/>
      <c r="M18" s="159"/>
      <c r="N18" s="159"/>
    </row>
    <row r="19" ht="22.5" customHeight="1">
      <c r="A19" s="151">
        <v>4.0</v>
      </c>
      <c r="B19" s="152" t="s">
        <v>446</v>
      </c>
      <c r="C19" s="153">
        <v>45123.0</v>
      </c>
      <c r="D19" s="154">
        <v>21590.0</v>
      </c>
      <c r="E19" s="154">
        <v>22120.0</v>
      </c>
      <c r="F19" s="151">
        <v>21.6</v>
      </c>
      <c r="G19" s="155">
        <f t="shared" si="4"/>
        <v>454335.0168</v>
      </c>
      <c r="H19" s="152" t="s">
        <v>244</v>
      </c>
      <c r="I19" s="156">
        <v>26702.23</v>
      </c>
      <c r="J19" s="157">
        <f t="shared" si="2"/>
        <v>2.720931264</v>
      </c>
      <c r="K19" s="158">
        <f t="shared" si="3"/>
        <v>1.236786938</v>
      </c>
      <c r="L19" s="158"/>
      <c r="M19" s="159"/>
      <c r="N19" s="159"/>
    </row>
    <row r="20" ht="22.5" customHeight="1">
      <c r="A20" s="151">
        <v>5.0</v>
      </c>
      <c r="B20" s="152" t="s">
        <v>447</v>
      </c>
      <c r="C20" s="153">
        <v>45125.0</v>
      </c>
      <c r="D20" s="154">
        <v>11259.72</v>
      </c>
      <c r="E20" s="154">
        <v>11350.0</v>
      </c>
      <c r="F20" s="151">
        <v>20.64</v>
      </c>
      <c r="G20" s="155">
        <f t="shared" si="4"/>
        <v>247967.759</v>
      </c>
      <c r="H20" s="152" t="s">
        <v>250</v>
      </c>
      <c r="I20" s="156">
        <v>13870.9</v>
      </c>
      <c r="J20" s="157">
        <f t="shared" si="2"/>
        <v>2.710189951</v>
      </c>
      <c r="K20" s="158">
        <f t="shared" si="3"/>
        <v>1.231904523</v>
      </c>
      <c r="L20" s="158"/>
      <c r="M20" s="159"/>
      <c r="N20" s="159"/>
    </row>
    <row r="21" ht="22.5" customHeight="1">
      <c r="A21" s="151">
        <v>5.0</v>
      </c>
      <c r="B21" s="152" t="s">
        <v>448</v>
      </c>
      <c r="C21" s="153">
        <v>45126.0</v>
      </c>
      <c r="D21" s="154">
        <v>482.0</v>
      </c>
      <c r="E21" s="154">
        <v>450.0</v>
      </c>
      <c r="F21" s="151">
        <v>20.64</v>
      </c>
      <c r="G21" s="155">
        <f t="shared" si="4"/>
        <v>10614.86963</v>
      </c>
      <c r="H21" s="152" t="s">
        <v>250</v>
      </c>
      <c r="I21" s="156">
        <v>567.22</v>
      </c>
      <c r="J21" s="157">
        <f t="shared" si="2"/>
        <v>2.588970954</v>
      </c>
      <c r="K21" s="158">
        <f t="shared" si="3"/>
        <v>1.176804979</v>
      </c>
      <c r="L21" s="158"/>
      <c r="M21" s="159"/>
      <c r="N21" s="159"/>
    </row>
    <row r="22" ht="22.5" customHeight="1">
      <c r="A22" s="151">
        <v>2.0</v>
      </c>
      <c r="B22" s="152" t="s">
        <v>449</v>
      </c>
      <c r="C22" s="153">
        <v>45126.0</v>
      </c>
      <c r="D22" s="154">
        <v>6150.0</v>
      </c>
      <c r="E22" s="154">
        <v>6250.0</v>
      </c>
      <c r="F22" s="151">
        <v>13.44</v>
      </c>
      <c r="G22" s="155">
        <f t="shared" si="4"/>
        <v>207995.1299</v>
      </c>
      <c r="H22" s="152" t="s">
        <v>254</v>
      </c>
      <c r="I22" s="156">
        <v>6577.53</v>
      </c>
      <c r="J22" s="157">
        <f t="shared" si="2"/>
        <v>2.352937561</v>
      </c>
      <c r="K22" s="158">
        <f t="shared" si="3"/>
        <v>1.069517073</v>
      </c>
      <c r="L22" s="158"/>
      <c r="M22" s="159"/>
      <c r="N22" s="159"/>
    </row>
    <row r="23" ht="22.5" customHeight="1">
      <c r="A23" s="151">
        <v>6.0</v>
      </c>
      <c r="B23" s="152" t="s">
        <v>450</v>
      </c>
      <c r="C23" s="153">
        <v>45127.0</v>
      </c>
      <c r="D23" s="154">
        <v>24730.0</v>
      </c>
      <c r="E23" s="154">
        <v>24700.0</v>
      </c>
      <c r="F23" s="151">
        <v>20.74</v>
      </c>
      <c r="G23" s="155">
        <f t="shared" si="4"/>
        <v>541991.7594</v>
      </c>
      <c r="H23" s="152" t="s">
        <v>251</v>
      </c>
      <c r="I23" s="156">
        <v>30573.72</v>
      </c>
      <c r="J23" s="157">
        <f t="shared" si="2"/>
        <v>2.719861868</v>
      </c>
      <c r="K23" s="158">
        <f t="shared" si="3"/>
        <v>1.236300849</v>
      </c>
      <c r="L23" s="158"/>
      <c r="M23" s="159"/>
      <c r="N23" s="159"/>
    </row>
    <row r="24" ht="22.5" customHeight="1">
      <c r="A24" s="151">
        <v>6.0</v>
      </c>
      <c r="B24" s="152" t="s">
        <v>451</v>
      </c>
      <c r="C24" s="153">
        <v>45128.0</v>
      </c>
      <c r="D24" s="154">
        <v>6175.0</v>
      </c>
      <c r="E24" s="154">
        <v>6200.0</v>
      </c>
      <c r="F24" s="151">
        <v>20.22</v>
      </c>
      <c r="G24" s="155">
        <f t="shared" si="4"/>
        <v>138813.9556</v>
      </c>
      <c r="H24" s="152" t="s">
        <v>251</v>
      </c>
      <c r="I24" s="156">
        <v>7567.12</v>
      </c>
      <c r="J24" s="157">
        <f t="shared" si="2"/>
        <v>2.695977976</v>
      </c>
      <c r="K24" s="158">
        <f t="shared" si="3"/>
        <v>1.225444534</v>
      </c>
      <c r="L24" s="158"/>
      <c r="M24" s="159"/>
      <c r="N24" s="159"/>
    </row>
    <row r="25" ht="22.5" customHeight="1">
      <c r="A25" s="151">
        <v>3.0</v>
      </c>
      <c r="B25" s="152" t="s">
        <v>452</v>
      </c>
      <c r="C25" s="153">
        <v>45127.0</v>
      </c>
      <c r="D25" s="154">
        <v>6063.0</v>
      </c>
      <c r="E25" s="154">
        <v>6100.0</v>
      </c>
      <c r="F25" s="151">
        <v>12.78</v>
      </c>
      <c r="G25" s="155">
        <f t="shared" si="4"/>
        <v>215642.3389</v>
      </c>
      <c r="H25" s="152" t="s">
        <v>255</v>
      </c>
      <c r="I25" s="156">
        <v>6406.84</v>
      </c>
      <c r="J25" s="157">
        <f t="shared" si="2"/>
        <v>2.324764638</v>
      </c>
      <c r="K25" s="158">
        <f t="shared" si="3"/>
        <v>1.056711199</v>
      </c>
      <c r="L25" s="158"/>
      <c r="M25" s="159"/>
      <c r="N25" s="159"/>
    </row>
    <row r="26" ht="22.5" customHeight="1">
      <c r="A26" s="151">
        <v>1.0</v>
      </c>
      <c r="B26" s="152" t="s">
        <v>453</v>
      </c>
      <c r="C26" s="153">
        <v>45133.0</v>
      </c>
      <c r="D26" s="154">
        <v>7722.0</v>
      </c>
      <c r="E26" s="154">
        <v>7800.0</v>
      </c>
      <c r="F26" s="151">
        <v>17.02</v>
      </c>
      <c r="G26" s="155">
        <f t="shared" si="4"/>
        <v>206227.9671</v>
      </c>
      <c r="H26" s="152" t="s">
        <v>252</v>
      </c>
      <c r="I26" s="156">
        <f>8797.48</f>
        <v>8797.48</v>
      </c>
      <c r="J26" s="158">
        <f t="shared" si="2"/>
        <v>2.506404558</v>
      </c>
      <c r="K26" s="158">
        <f t="shared" si="3"/>
        <v>1.139274799</v>
      </c>
      <c r="L26" s="158"/>
    </row>
    <row r="27" ht="22.5" customHeight="1">
      <c r="A27" s="151">
        <v>1.0</v>
      </c>
      <c r="B27" s="152" t="s">
        <v>454</v>
      </c>
      <c r="C27" s="153">
        <v>45154.0</v>
      </c>
      <c r="D27" s="154">
        <v>28809.0</v>
      </c>
      <c r="E27" s="154">
        <v>28700.0</v>
      </c>
      <c r="F27" s="151">
        <v>24.0</v>
      </c>
      <c r="G27" s="155">
        <f t="shared" si="4"/>
        <v>545625</v>
      </c>
      <c r="H27" s="152" t="s">
        <v>252</v>
      </c>
      <c r="I27" s="156">
        <f>(498.89+42047.67)*0.99</f>
        <v>42121.0944</v>
      </c>
      <c r="J27" s="158">
        <f t="shared" si="2"/>
        <v>3.216578419</v>
      </c>
      <c r="K27" s="158">
        <f t="shared" si="3"/>
        <v>1.4620811</v>
      </c>
      <c r="L27" s="158"/>
    </row>
    <row r="28" ht="22.5" customHeight="1">
      <c r="A28" s="151">
        <v>1.0</v>
      </c>
      <c r="B28" s="152" t="s">
        <v>455</v>
      </c>
      <c r="C28" s="153">
        <v>45157.0</v>
      </c>
      <c r="D28" s="154">
        <v>2210.0</v>
      </c>
      <c r="E28" s="154">
        <v>2210.0</v>
      </c>
      <c r="F28" s="151">
        <v>21.0</v>
      </c>
      <c r="G28" s="155">
        <f t="shared" si="4"/>
        <v>47835.49784</v>
      </c>
      <c r="H28" s="152" t="s">
        <v>252</v>
      </c>
      <c r="I28" s="156">
        <v>3094.0</v>
      </c>
      <c r="J28" s="158">
        <f t="shared" si="2"/>
        <v>3.08</v>
      </c>
      <c r="K28" s="158">
        <f t="shared" si="3"/>
        <v>1.4</v>
      </c>
      <c r="L28" s="158"/>
    </row>
    <row r="29" ht="22.5" customHeight="1">
      <c r="A29" s="151">
        <v>2.0</v>
      </c>
      <c r="B29" s="152" t="s">
        <v>456</v>
      </c>
      <c r="C29" s="153">
        <v>45157.0</v>
      </c>
      <c r="D29" s="154">
        <v>17127.0</v>
      </c>
      <c r="E29" s="154">
        <v>17000.0</v>
      </c>
      <c r="F29" s="151">
        <v>24.5</v>
      </c>
      <c r="G29" s="155">
        <f t="shared" si="4"/>
        <v>317755.102</v>
      </c>
      <c r="H29" s="152" t="s">
        <v>254</v>
      </c>
      <c r="I29" s="156">
        <f>(25047.83+268.63)*0.99</f>
        <v>25063.2954</v>
      </c>
      <c r="J29" s="158">
        <f t="shared" si="2"/>
        <v>3.21943422</v>
      </c>
      <c r="K29" s="158">
        <f t="shared" si="3"/>
        <v>1.463379191</v>
      </c>
      <c r="L29" s="158"/>
    </row>
    <row r="30" ht="22.5" customHeight="1">
      <c r="A30" s="151">
        <v>2.0</v>
      </c>
      <c r="B30" s="152" t="s">
        <v>457</v>
      </c>
      <c r="C30" s="153">
        <v>45158.0</v>
      </c>
      <c r="D30" s="154">
        <v>3680.0</v>
      </c>
      <c r="E30" s="154">
        <v>3680.0</v>
      </c>
      <c r="F30" s="151">
        <v>24.0</v>
      </c>
      <c r="G30" s="155">
        <f t="shared" si="4"/>
        <v>69696.9697</v>
      </c>
      <c r="H30" s="152" t="s">
        <v>254</v>
      </c>
      <c r="I30" s="156">
        <f>3475.39*0.99</f>
        <v>3440.6361</v>
      </c>
      <c r="J30" s="158">
        <f t="shared" si="2"/>
        <v>2.056902016</v>
      </c>
      <c r="K30" s="158">
        <f t="shared" si="3"/>
        <v>0.934955462</v>
      </c>
      <c r="L30" s="158"/>
    </row>
    <row r="31" ht="22.5" customHeight="1">
      <c r="A31" s="151">
        <v>3.0</v>
      </c>
      <c r="B31" s="152" t="s">
        <v>458</v>
      </c>
      <c r="C31" s="153">
        <v>45164.0</v>
      </c>
      <c r="D31" s="154">
        <v>8761.5</v>
      </c>
      <c r="E31" s="154">
        <v>8575.0</v>
      </c>
      <c r="F31" s="151">
        <v>24.5</v>
      </c>
      <c r="G31" s="155">
        <f t="shared" si="4"/>
        <v>162551.0204</v>
      </c>
      <c r="H31" s="152" t="s">
        <v>255</v>
      </c>
      <c r="I31" s="156">
        <v>12940.06</v>
      </c>
      <c r="J31" s="158">
        <f t="shared" si="2"/>
        <v>3.249230383</v>
      </c>
      <c r="K31" s="158">
        <f t="shared" si="3"/>
        <v>1.476922901</v>
      </c>
      <c r="L31" s="158"/>
    </row>
    <row r="32" ht="22.5" customHeight="1">
      <c r="A32" s="151">
        <v>3.0</v>
      </c>
      <c r="B32" s="152" t="s">
        <v>459</v>
      </c>
      <c r="C32" s="153">
        <v>45165.0</v>
      </c>
      <c r="D32" s="154">
        <v>15000.0</v>
      </c>
      <c r="E32" s="154">
        <v>15000.0</v>
      </c>
      <c r="F32" s="151">
        <v>24.5</v>
      </c>
      <c r="G32" s="155">
        <f t="shared" si="4"/>
        <v>278293.1354</v>
      </c>
      <c r="H32" s="152" t="s">
        <v>255</v>
      </c>
      <c r="I32" s="156">
        <v>23250.0</v>
      </c>
      <c r="J32" s="158">
        <f t="shared" si="2"/>
        <v>3.41</v>
      </c>
      <c r="K32" s="158">
        <f t="shared" si="3"/>
        <v>1.55</v>
      </c>
      <c r="L32" s="158"/>
    </row>
    <row r="33" ht="22.5" customHeight="1">
      <c r="A33" s="152" t="s">
        <v>12</v>
      </c>
      <c r="B33" s="161" t="s">
        <v>460</v>
      </c>
      <c r="C33" s="153">
        <v>45150.0</v>
      </c>
      <c r="D33" s="154">
        <v>4350.0</v>
      </c>
      <c r="E33" s="154">
        <v>4350.0</v>
      </c>
      <c r="F33" s="151">
        <v>18.0</v>
      </c>
      <c r="G33" s="155">
        <f t="shared" si="4"/>
        <v>109848.4848</v>
      </c>
      <c r="H33" s="152" t="s">
        <v>256</v>
      </c>
      <c r="I33" s="156">
        <v>5587.0</v>
      </c>
      <c r="J33" s="158">
        <f t="shared" si="2"/>
        <v>2.825609195</v>
      </c>
      <c r="K33" s="158">
        <f t="shared" si="3"/>
        <v>1.284367816</v>
      </c>
      <c r="L33" s="158"/>
    </row>
    <row r="34" ht="22.5" customHeight="1">
      <c r="A34" s="151">
        <v>4.0</v>
      </c>
      <c r="B34" s="152" t="s">
        <v>461</v>
      </c>
      <c r="C34" s="153">
        <v>45189.0</v>
      </c>
      <c r="D34" s="154">
        <v>3582.0</v>
      </c>
      <c r="E34" s="154">
        <v>3600.0</v>
      </c>
      <c r="F34" s="151">
        <v>16.5</v>
      </c>
      <c r="G34" s="155">
        <f t="shared" si="4"/>
        <v>98677.68595</v>
      </c>
      <c r="H34" s="152" t="s">
        <v>258</v>
      </c>
      <c r="I34" s="156">
        <f>4599*0.99</f>
        <v>4553.01</v>
      </c>
      <c r="J34" s="158">
        <f t="shared" si="2"/>
        <v>2.796376884</v>
      </c>
      <c r="K34" s="158">
        <f t="shared" si="3"/>
        <v>1.271080402</v>
      </c>
      <c r="L34" s="158"/>
    </row>
    <row r="35" ht="22.5" customHeight="1">
      <c r="A35" s="151">
        <v>5.0</v>
      </c>
      <c r="B35" s="152" t="s">
        <v>462</v>
      </c>
      <c r="C35" s="153">
        <v>45187.0</v>
      </c>
      <c r="D35" s="154">
        <v>3563.0</v>
      </c>
      <c r="E35" s="154">
        <v>3600.0</v>
      </c>
      <c r="F35" s="151">
        <v>15.0</v>
      </c>
      <c r="G35" s="155">
        <f t="shared" si="4"/>
        <v>107969.697</v>
      </c>
      <c r="H35" s="152" t="s">
        <v>260</v>
      </c>
      <c r="I35" s="156">
        <f>4377.26*0.99</f>
        <v>4333.4874</v>
      </c>
      <c r="J35" s="158">
        <f t="shared" si="2"/>
        <v>2.675742992</v>
      </c>
      <c r="K35" s="158">
        <f t="shared" si="3"/>
        <v>1.216246814</v>
      </c>
      <c r="L35" s="158"/>
    </row>
    <row r="36" ht="22.5" customHeight="1">
      <c r="A36" s="151">
        <v>6.0</v>
      </c>
      <c r="B36" s="152" t="s">
        <v>463</v>
      </c>
      <c r="C36" s="153">
        <v>45187.0</v>
      </c>
      <c r="D36" s="154">
        <v>5690.0</v>
      </c>
      <c r="E36" s="154">
        <v>5700.0</v>
      </c>
      <c r="F36" s="151">
        <v>13.5</v>
      </c>
      <c r="G36" s="155">
        <f t="shared" si="4"/>
        <v>191582.4916</v>
      </c>
      <c r="H36" s="152" t="s">
        <v>261</v>
      </c>
      <c r="I36" s="156">
        <f>(6498.81)*0.99</f>
        <v>6433.8219</v>
      </c>
      <c r="J36" s="158">
        <f t="shared" si="2"/>
        <v>2.487593705</v>
      </c>
      <c r="K36" s="158">
        <f t="shared" si="3"/>
        <v>1.130724411</v>
      </c>
      <c r="L36" s="158"/>
    </row>
    <row r="37" ht="22.5" customHeight="1">
      <c r="A37" s="151">
        <v>4.0</v>
      </c>
      <c r="B37" s="152" t="s">
        <v>464</v>
      </c>
      <c r="C37" s="153">
        <v>45199.0</v>
      </c>
      <c r="D37" s="154">
        <v>20040.0</v>
      </c>
      <c r="E37" s="154">
        <v>20040.0</v>
      </c>
      <c r="F37" s="151">
        <v>19.0</v>
      </c>
      <c r="G37" s="155">
        <f t="shared" si="4"/>
        <v>479425.8373</v>
      </c>
      <c r="H37" s="152" t="s">
        <v>258</v>
      </c>
      <c r="I37" s="156">
        <f>25692.42*0.99</f>
        <v>25435.4958</v>
      </c>
      <c r="J37" s="158">
        <f t="shared" si="2"/>
        <v>2.792319898</v>
      </c>
      <c r="K37" s="158">
        <f t="shared" si="3"/>
        <v>1.269236317</v>
      </c>
      <c r="L37" s="158"/>
    </row>
    <row r="38" ht="22.5" customHeight="1">
      <c r="A38" s="151">
        <v>4.0</v>
      </c>
      <c r="B38" s="152" t="s">
        <v>465</v>
      </c>
      <c r="C38" s="153">
        <v>45202.0</v>
      </c>
      <c r="D38" s="154">
        <v>240.0</v>
      </c>
      <c r="E38" s="154">
        <v>240.0</v>
      </c>
      <c r="F38" s="151">
        <v>18.0</v>
      </c>
      <c r="G38" s="155">
        <f t="shared" si="4"/>
        <v>6060.606061</v>
      </c>
      <c r="H38" s="152" t="s">
        <v>258</v>
      </c>
      <c r="I38" s="156">
        <f>240*1.3</f>
        <v>312</v>
      </c>
      <c r="J38" s="158">
        <f t="shared" si="2"/>
        <v>2.86</v>
      </c>
      <c r="K38" s="158">
        <f t="shared" si="3"/>
        <v>1.3</v>
      </c>
      <c r="L38" s="158"/>
    </row>
    <row r="39" ht="22.5" customHeight="1">
      <c r="A39" s="151">
        <v>6.0</v>
      </c>
      <c r="B39" s="152" t="s">
        <v>466</v>
      </c>
      <c r="C39" s="153">
        <v>45201.0</v>
      </c>
      <c r="D39" s="154">
        <v>27000.0</v>
      </c>
      <c r="E39" s="154">
        <v>27000.0</v>
      </c>
      <c r="F39" s="151">
        <v>16.5</v>
      </c>
      <c r="G39" s="155">
        <f t="shared" si="4"/>
        <v>743801.6529</v>
      </c>
      <c r="H39" s="152" t="s">
        <v>261</v>
      </c>
      <c r="I39" s="156">
        <f>33711.83*0.99</f>
        <v>33374.7117</v>
      </c>
      <c r="J39" s="158">
        <f t="shared" si="2"/>
        <v>2.719420953</v>
      </c>
      <c r="K39" s="158">
        <f t="shared" si="3"/>
        <v>1.236100433</v>
      </c>
      <c r="L39" s="158"/>
    </row>
    <row r="40" ht="22.5" customHeight="1">
      <c r="A40" s="151">
        <v>6.0</v>
      </c>
      <c r="B40" s="152" t="s">
        <v>467</v>
      </c>
      <c r="C40" s="153">
        <v>45202.0</v>
      </c>
      <c r="D40" s="154">
        <v>2480.0</v>
      </c>
      <c r="E40" s="154">
        <v>2480.0</v>
      </c>
      <c r="F40" s="151">
        <v>16.5</v>
      </c>
      <c r="G40" s="155">
        <f t="shared" si="4"/>
        <v>68319.55923</v>
      </c>
      <c r="H40" s="152" t="s">
        <v>261</v>
      </c>
      <c r="I40" s="156">
        <f>2786.07*0.99</f>
        <v>2758.2093</v>
      </c>
      <c r="J40" s="158">
        <f t="shared" si="2"/>
        <v>2.446798573</v>
      </c>
      <c r="K40" s="158">
        <f t="shared" si="3"/>
        <v>1.112181169</v>
      </c>
      <c r="L40" s="158"/>
    </row>
    <row r="41" ht="22.5" customHeight="1">
      <c r="A41" s="151">
        <v>5.0</v>
      </c>
      <c r="B41" s="152" t="s">
        <v>468</v>
      </c>
      <c r="C41" s="153">
        <v>45202.0</v>
      </c>
      <c r="D41" s="154">
        <v>19520.0</v>
      </c>
      <c r="E41" s="154">
        <v>19520.0</v>
      </c>
      <c r="F41" s="151">
        <v>19.0</v>
      </c>
      <c r="G41" s="155">
        <f t="shared" si="4"/>
        <v>466985.6459</v>
      </c>
      <c r="H41" s="152" t="s">
        <v>260</v>
      </c>
      <c r="I41" s="156">
        <f>24125.81*0.99</f>
        <v>23884.5519</v>
      </c>
      <c r="J41" s="158">
        <f t="shared" si="2"/>
        <v>2.691906464</v>
      </c>
      <c r="K41" s="158">
        <f t="shared" si="3"/>
        <v>1.223593847</v>
      </c>
      <c r="L41" s="158"/>
    </row>
    <row r="42" ht="22.5" customHeight="1">
      <c r="A42" s="152" t="s">
        <v>12</v>
      </c>
      <c r="B42" s="161" t="s">
        <v>478</v>
      </c>
      <c r="C42" s="153">
        <v>45200.0</v>
      </c>
      <c r="D42" s="154">
        <v>3150.0</v>
      </c>
      <c r="E42" s="154">
        <v>3150.0</v>
      </c>
      <c r="F42" s="151">
        <v>24.0</v>
      </c>
      <c r="G42" s="155">
        <f t="shared" si="4"/>
        <v>59659.09091</v>
      </c>
      <c r="H42" s="152" t="s">
        <v>256</v>
      </c>
      <c r="I42" s="156">
        <f>3150*1.6</f>
        <v>5040</v>
      </c>
      <c r="J42" s="158">
        <f t="shared" si="2"/>
        <v>3.52</v>
      </c>
      <c r="K42" s="158">
        <f t="shared" si="3"/>
        <v>1.6</v>
      </c>
      <c r="L42" s="158"/>
    </row>
    <row r="43" ht="22.5" customHeight="1">
      <c r="A43" s="151">
        <v>2.0</v>
      </c>
      <c r="B43" s="161" t="s">
        <v>495</v>
      </c>
      <c r="C43" s="153">
        <v>45222.0</v>
      </c>
      <c r="D43" s="154">
        <v>22768.0</v>
      </c>
      <c r="E43" s="154">
        <v>22890.0</v>
      </c>
      <c r="F43" s="151">
        <v>18.0</v>
      </c>
      <c r="G43" s="155">
        <f t="shared" si="4"/>
        <v>574949.4949</v>
      </c>
      <c r="H43" s="152" t="s">
        <v>264</v>
      </c>
      <c r="I43" s="156">
        <f>28406.41*0.99</f>
        <v>28122.3459</v>
      </c>
      <c r="J43" s="158">
        <f t="shared" si="2"/>
        <v>2.71737355</v>
      </c>
      <c r="K43" s="158">
        <f t="shared" si="3"/>
        <v>1.235169795</v>
      </c>
      <c r="L43" s="158"/>
    </row>
    <row r="44" ht="22.5" customHeight="1">
      <c r="A44" s="151">
        <v>2.0</v>
      </c>
      <c r="B44" s="161" t="s">
        <v>496</v>
      </c>
      <c r="C44" s="153">
        <v>45223.0</v>
      </c>
      <c r="D44" s="154">
        <v>1000.0</v>
      </c>
      <c r="E44" s="154">
        <v>1000.0</v>
      </c>
      <c r="F44" s="151">
        <v>17.0</v>
      </c>
      <c r="G44" s="155">
        <f t="shared" si="4"/>
        <v>26737.96791</v>
      </c>
      <c r="H44" s="152" t="s">
        <v>264</v>
      </c>
      <c r="I44" s="156">
        <f>E44*1.25</f>
        <v>1250</v>
      </c>
      <c r="J44" s="158">
        <f t="shared" si="2"/>
        <v>2.75</v>
      </c>
      <c r="K44" s="158">
        <f t="shared" si="3"/>
        <v>1.25</v>
      </c>
      <c r="L44" s="158"/>
    </row>
    <row r="45" ht="22.5" customHeight="1">
      <c r="A45" s="151">
        <v>2.0</v>
      </c>
      <c r="B45" s="161" t="s">
        <v>497</v>
      </c>
      <c r="C45" s="153">
        <v>45225.0</v>
      </c>
      <c r="D45" s="154">
        <v>850.0</v>
      </c>
      <c r="E45" s="154">
        <v>850.0</v>
      </c>
      <c r="F45" s="151">
        <v>16.5</v>
      </c>
      <c r="G45" s="155">
        <f t="shared" si="4"/>
        <v>23415.97796</v>
      </c>
      <c r="H45" s="152" t="s">
        <v>264</v>
      </c>
      <c r="I45" s="156">
        <f>(E45-119)*1.25</f>
        <v>913.75</v>
      </c>
      <c r="J45" s="158">
        <f t="shared" si="2"/>
        <v>2.365</v>
      </c>
      <c r="K45" s="158">
        <f t="shared" si="3"/>
        <v>1.075</v>
      </c>
      <c r="L45" s="158"/>
    </row>
    <row r="46" ht="22.5" customHeight="1">
      <c r="A46" s="151">
        <v>1.0</v>
      </c>
      <c r="B46" s="161" t="s">
        <v>498</v>
      </c>
      <c r="C46" s="153">
        <v>45224.0</v>
      </c>
      <c r="D46" s="154">
        <v>31078.0</v>
      </c>
      <c r="E46" s="154">
        <v>31385.0</v>
      </c>
      <c r="F46" s="151">
        <v>18.0</v>
      </c>
      <c r="G46" s="155">
        <f t="shared" si="4"/>
        <v>784797.9798</v>
      </c>
      <c r="H46" s="152" t="s">
        <v>262</v>
      </c>
      <c r="I46" s="156">
        <f>38601.39*0.99</f>
        <v>38215.3761</v>
      </c>
      <c r="J46" s="158">
        <f t="shared" si="2"/>
        <v>2.705252185</v>
      </c>
      <c r="K46" s="158">
        <f t="shared" si="3"/>
        <v>1.229660084</v>
      </c>
      <c r="L46" s="158"/>
    </row>
    <row r="47" ht="22.5" customHeight="1">
      <c r="A47" s="151">
        <v>3.0</v>
      </c>
      <c r="B47" s="161" t="s">
        <v>499</v>
      </c>
      <c r="C47" s="153">
        <v>45226.0</v>
      </c>
      <c r="D47" s="154">
        <v>18189.0</v>
      </c>
      <c r="E47" s="154">
        <v>18560.0</v>
      </c>
      <c r="F47" s="151">
        <v>16.5</v>
      </c>
      <c r="G47" s="155">
        <f t="shared" si="4"/>
        <v>501074.3802</v>
      </c>
      <c r="H47" s="152" t="s">
        <v>265</v>
      </c>
      <c r="I47" s="156">
        <f>E47/2.2*2.72*0.99</f>
        <v>22717.44</v>
      </c>
      <c r="J47" s="158">
        <f t="shared" si="2"/>
        <v>2.747724889</v>
      </c>
      <c r="K47" s="158">
        <f t="shared" si="3"/>
        <v>1.248965858</v>
      </c>
      <c r="L47" s="158"/>
    </row>
    <row r="48" ht="22.5" customHeight="1">
      <c r="A48" s="151">
        <v>1.0</v>
      </c>
      <c r="B48" s="161" t="s">
        <v>500</v>
      </c>
      <c r="C48" s="153">
        <v>45228.0</v>
      </c>
      <c r="D48" s="154">
        <v>3688.0</v>
      </c>
      <c r="E48" s="154">
        <v>3900.0</v>
      </c>
      <c r="F48" s="151">
        <v>18.0</v>
      </c>
      <c r="G48" s="155">
        <f t="shared" si="4"/>
        <v>93131.31313</v>
      </c>
      <c r="H48" s="152" t="s">
        <v>262</v>
      </c>
      <c r="I48" s="156">
        <f>4576.45*0.99</f>
        <v>4530.6855</v>
      </c>
      <c r="J48" s="158">
        <f t="shared" si="2"/>
        <v>2.702686578</v>
      </c>
      <c r="K48" s="158">
        <f t="shared" si="3"/>
        <v>1.228493899</v>
      </c>
      <c r="L48" s="158"/>
    </row>
    <row r="49" ht="22.5" customHeight="1">
      <c r="A49" s="151">
        <v>3.0</v>
      </c>
      <c r="B49" s="161" t="s">
        <v>501</v>
      </c>
      <c r="C49" s="153">
        <v>45228.0</v>
      </c>
      <c r="D49" s="154">
        <v>15576.0</v>
      </c>
      <c r="E49" s="154">
        <v>15630.0</v>
      </c>
      <c r="F49" s="151">
        <v>17.5</v>
      </c>
      <c r="G49" s="155">
        <f t="shared" si="4"/>
        <v>404571.4286</v>
      </c>
      <c r="H49" s="152" t="s">
        <v>265</v>
      </c>
      <c r="I49" s="156">
        <f>19256.88*0.99</f>
        <v>19064.3112</v>
      </c>
      <c r="J49" s="158">
        <f t="shared" si="2"/>
        <v>2.692699322</v>
      </c>
      <c r="K49" s="158">
        <f t="shared" si="3"/>
        <v>1.223954237</v>
      </c>
      <c r="L49" s="158"/>
    </row>
    <row r="50" ht="22.5" customHeight="1">
      <c r="A50" s="151">
        <v>4.0</v>
      </c>
      <c r="B50" s="152" t="s">
        <v>502</v>
      </c>
      <c r="C50" s="153">
        <v>45259.0</v>
      </c>
      <c r="D50" s="154">
        <v>17775.0</v>
      </c>
      <c r="E50" s="154">
        <v>17800.0</v>
      </c>
      <c r="F50" s="151">
        <v>16.5</v>
      </c>
      <c r="G50" s="155">
        <f t="shared" si="4"/>
        <v>489669.4215</v>
      </c>
      <c r="H50" s="152" t="s">
        <v>266</v>
      </c>
      <c r="I50" s="156">
        <f>0.99*21832.95</f>
        <v>21614.6205</v>
      </c>
      <c r="J50" s="158">
        <f t="shared" si="2"/>
        <v>2.675227291</v>
      </c>
      <c r="K50" s="158">
        <f t="shared" si="3"/>
        <v>1.216012405</v>
      </c>
      <c r="L50" s="158"/>
    </row>
    <row r="51" ht="22.5" customHeight="1">
      <c r="A51" s="151">
        <v>6.0</v>
      </c>
      <c r="B51" s="152" t="s">
        <v>503</v>
      </c>
      <c r="C51" s="153">
        <v>45260.0</v>
      </c>
      <c r="D51" s="154">
        <v>19567.0</v>
      </c>
      <c r="E51" s="154">
        <v>19700.0</v>
      </c>
      <c r="F51" s="151">
        <v>16.0</v>
      </c>
      <c r="G51" s="155">
        <f t="shared" si="4"/>
        <v>555880.6818</v>
      </c>
      <c r="H51" s="152" t="s">
        <v>269</v>
      </c>
      <c r="I51" s="156">
        <f>23201.41*0.99</f>
        <v>22969.3959</v>
      </c>
      <c r="J51" s="158">
        <f t="shared" si="2"/>
        <v>2.582545663</v>
      </c>
      <c r="K51" s="158">
        <f t="shared" si="3"/>
        <v>1.173884392</v>
      </c>
      <c r="L51" s="158"/>
    </row>
    <row r="52" ht="22.5" customHeight="1">
      <c r="A52" s="151">
        <v>5.0</v>
      </c>
      <c r="B52" s="152" t="s">
        <v>504</v>
      </c>
      <c r="C52" s="153">
        <v>45261.0</v>
      </c>
      <c r="D52" s="154">
        <v>8438.0</v>
      </c>
      <c r="E52" s="154">
        <v>8650.0</v>
      </c>
      <c r="F52" s="151">
        <v>16.0</v>
      </c>
      <c r="G52" s="155">
        <f t="shared" si="4"/>
        <v>239715.9091</v>
      </c>
      <c r="H52" s="152" t="s">
        <v>268</v>
      </c>
      <c r="I52" s="156">
        <f>0.99*10179.09</f>
        <v>10077.2991</v>
      </c>
      <c r="J52" s="158">
        <f t="shared" si="2"/>
        <v>2.627406734</v>
      </c>
      <c r="K52" s="158">
        <f t="shared" si="3"/>
        <v>1.194275788</v>
      </c>
      <c r="L52" s="158"/>
    </row>
    <row r="53" ht="22.5" customHeight="1">
      <c r="A53" s="151">
        <v>6.0</v>
      </c>
      <c r="B53" s="152" t="s">
        <v>505</v>
      </c>
      <c r="C53" s="153">
        <v>45261.0</v>
      </c>
      <c r="D53" s="154">
        <v>3170.0</v>
      </c>
      <c r="E53" s="154">
        <v>3250.0</v>
      </c>
      <c r="F53" s="151">
        <v>16.0</v>
      </c>
      <c r="G53" s="155">
        <f t="shared" si="4"/>
        <v>90056.81818</v>
      </c>
      <c r="H53" s="152" t="s">
        <v>269</v>
      </c>
      <c r="I53" s="156">
        <f>0.99*3824.51</f>
        <v>3786.2649</v>
      </c>
      <c r="J53" s="158">
        <f t="shared" si="2"/>
        <v>2.627691729</v>
      </c>
      <c r="K53" s="158">
        <f t="shared" si="3"/>
        <v>1.194405331</v>
      </c>
      <c r="L53" s="158"/>
    </row>
    <row r="54" ht="22.5" customHeight="1">
      <c r="A54" s="151">
        <v>5.0</v>
      </c>
      <c r="B54" s="152" t="s">
        <v>506</v>
      </c>
      <c r="C54" s="153">
        <v>45264.0</v>
      </c>
      <c r="D54" s="154">
        <v>11250.0</v>
      </c>
      <c r="E54" s="154">
        <v>11400.0</v>
      </c>
      <c r="F54" s="151">
        <v>17.0</v>
      </c>
      <c r="G54" s="155">
        <f t="shared" si="4"/>
        <v>300802.139</v>
      </c>
      <c r="H54" s="152" t="s">
        <v>268</v>
      </c>
      <c r="I54" s="156">
        <f>13526*0.99</f>
        <v>13390.74</v>
      </c>
      <c r="J54" s="158">
        <f t="shared" si="2"/>
        <v>2.6186336</v>
      </c>
      <c r="K54" s="158">
        <f t="shared" si="3"/>
        <v>1.190288</v>
      </c>
      <c r="L54" s="158"/>
    </row>
    <row r="55" ht="22.5" customHeight="1">
      <c r="A55" s="151">
        <v>3.0</v>
      </c>
      <c r="B55" s="152" t="s">
        <v>507</v>
      </c>
      <c r="C55" s="153">
        <v>45287.0</v>
      </c>
      <c r="D55" s="154">
        <v>13905.0</v>
      </c>
      <c r="E55" s="154">
        <v>13905.0</v>
      </c>
      <c r="F55" s="151">
        <v>17.0</v>
      </c>
      <c r="G55" s="155">
        <f t="shared" si="4"/>
        <v>371791.4439</v>
      </c>
      <c r="H55" s="152" t="s">
        <v>273</v>
      </c>
      <c r="I55" s="156">
        <v>14622.57</v>
      </c>
      <c r="J55" s="158">
        <f t="shared" si="2"/>
        <v>2.313531392</v>
      </c>
      <c r="K55" s="158">
        <f t="shared" si="3"/>
        <v>1.051605178</v>
      </c>
      <c r="L55" s="158"/>
    </row>
    <row r="56" ht="22.5" customHeight="1">
      <c r="A56" s="151">
        <v>1.0</v>
      </c>
      <c r="B56" s="152" t="s">
        <v>508</v>
      </c>
      <c r="C56" s="153">
        <v>45294.0</v>
      </c>
      <c r="D56" s="154">
        <v>27550.0</v>
      </c>
      <c r="E56" s="154">
        <v>27950.0</v>
      </c>
      <c r="F56" s="151">
        <v>20.75</v>
      </c>
      <c r="G56" s="155">
        <f t="shared" si="4"/>
        <v>603504.9288</v>
      </c>
      <c r="H56" s="152" t="s">
        <v>270</v>
      </c>
      <c r="I56" s="156">
        <f>33704.23*0.99+18056*0.01</f>
        <v>33547.7477</v>
      </c>
      <c r="J56" s="158">
        <f t="shared" si="2"/>
        <v>2.678949</v>
      </c>
      <c r="K56" s="158">
        <f t="shared" si="3"/>
        <v>1.217704091</v>
      </c>
      <c r="L56" s="158"/>
    </row>
    <row r="57" ht="22.5" customHeight="1">
      <c r="A57" s="151">
        <v>2.0</v>
      </c>
      <c r="B57" s="152" t="s">
        <v>509</v>
      </c>
      <c r="C57" s="153">
        <v>45295.0</v>
      </c>
      <c r="D57" s="154">
        <v>23666.0</v>
      </c>
      <c r="E57" s="154">
        <v>23700.0</v>
      </c>
      <c r="F57" s="151">
        <v>22.5</v>
      </c>
      <c r="G57" s="155">
        <f t="shared" si="4"/>
        <v>478101.0101</v>
      </c>
      <c r="H57" s="152" t="s">
        <v>272</v>
      </c>
      <c r="I57" s="156">
        <f>29976.46*0.99+15714*0.01</f>
        <v>29833.8354</v>
      </c>
      <c r="J57" s="158">
        <f t="shared" si="2"/>
        <v>2.773364231</v>
      </c>
      <c r="K57" s="158">
        <f t="shared" si="3"/>
        <v>1.260620105</v>
      </c>
      <c r="L57" s="158"/>
    </row>
    <row r="58" ht="22.5" customHeight="1">
      <c r="A58" s="151">
        <v>3.0</v>
      </c>
      <c r="B58" s="152" t="s">
        <v>510</v>
      </c>
      <c r="C58" s="153">
        <v>45296.0</v>
      </c>
      <c r="D58" s="154">
        <v>14042.0</v>
      </c>
      <c r="E58" s="154">
        <v>14112.0</v>
      </c>
      <c r="F58" s="151">
        <v>18.46</v>
      </c>
      <c r="G58" s="155">
        <f t="shared" si="4"/>
        <v>345759.8739</v>
      </c>
      <c r="H58" s="152" t="s">
        <v>273</v>
      </c>
      <c r="I58" s="156">
        <f>17031.69*0.99+9337*0.01</f>
        <v>16954.7431</v>
      </c>
      <c r="J58" s="158">
        <f t="shared" si="2"/>
        <v>2.65634773</v>
      </c>
      <c r="K58" s="158">
        <f t="shared" si="3"/>
        <v>1.207430786</v>
      </c>
      <c r="L58" s="158"/>
    </row>
    <row r="59" ht="22.5" customHeight="1">
      <c r="A59" s="151">
        <v>1.0</v>
      </c>
      <c r="B59" s="152" t="s">
        <v>511</v>
      </c>
      <c r="C59" s="153">
        <v>45296.0</v>
      </c>
      <c r="D59" s="154">
        <v>3690.0</v>
      </c>
      <c r="E59" s="154">
        <v>3690.0</v>
      </c>
      <c r="F59" s="151">
        <v>20.5</v>
      </c>
      <c r="G59" s="155">
        <f t="shared" si="4"/>
        <v>81818.18182</v>
      </c>
      <c r="H59" s="152" t="s">
        <v>270</v>
      </c>
      <c r="I59" s="156">
        <v>4800.0</v>
      </c>
      <c r="J59" s="158">
        <f t="shared" si="2"/>
        <v>2.861788618</v>
      </c>
      <c r="K59" s="158">
        <f t="shared" si="3"/>
        <v>1.300813008</v>
      </c>
      <c r="L59" s="158"/>
    </row>
    <row r="60" ht="22.5" customHeight="1">
      <c r="A60" s="151">
        <v>5.0</v>
      </c>
      <c r="B60" s="152" t="s">
        <v>512</v>
      </c>
      <c r="C60" s="153">
        <v>45331.0</v>
      </c>
      <c r="D60" s="154">
        <v>18035.0</v>
      </c>
      <c r="E60" s="154">
        <v>18700.0</v>
      </c>
      <c r="F60" s="151">
        <v>21.5</v>
      </c>
      <c r="G60" s="155">
        <f t="shared" si="4"/>
        <v>381289.6406</v>
      </c>
      <c r="H60" s="152" t="s">
        <v>274</v>
      </c>
      <c r="I60" s="156">
        <f>21487.58*0.99+100</f>
        <v>21372.7042</v>
      </c>
      <c r="J60" s="158">
        <f t="shared" si="2"/>
        <v>2.607149944</v>
      </c>
      <c r="K60" s="158">
        <f t="shared" si="3"/>
        <v>1.185068156</v>
      </c>
      <c r="L60" s="158"/>
    </row>
    <row r="61" ht="22.5" customHeight="1">
      <c r="A61" s="151">
        <v>4.0</v>
      </c>
      <c r="B61" s="152" t="s">
        <v>513</v>
      </c>
      <c r="C61" s="153">
        <v>45335.0</v>
      </c>
      <c r="D61" s="154">
        <v>21940.0</v>
      </c>
      <c r="E61" s="154">
        <v>22300.0</v>
      </c>
      <c r="F61" s="151">
        <v>23.0</v>
      </c>
      <c r="G61" s="155">
        <f t="shared" si="4"/>
        <v>433596.8379</v>
      </c>
      <c r="H61" s="152" t="s">
        <v>276</v>
      </c>
      <c r="I61" s="156">
        <f>29081.7*0.99</f>
        <v>28790.883</v>
      </c>
      <c r="J61" s="158">
        <f t="shared" si="2"/>
        <v>2.886961832</v>
      </c>
      <c r="K61" s="158">
        <f t="shared" si="3"/>
        <v>1.312255378</v>
      </c>
      <c r="L61" s="158"/>
    </row>
    <row r="62" ht="22.5" customHeight="1">
      <c r="A62" s="151">
        <v>6.0</v>
      </c>
      <c r="B62" s="152" t="s">
        <v>514</v>
      </c>
      <c r="C62" s="153">
        <v>45337.0</v>
      </c>
      <c r="D62" s="154">
        <v>34090.0</v>
      </c>
      <c r="E62" s="154">
        <v>35000.0</v>
      </c>
      <c r="F62" s="151">
        <v>20.0</v>
      </c>
      <c r="G62" s="155">
        <f t="shared" si="4"/>
        <v>774772.7273</v>
      </c>
      <c r="H62" s="152" t="s">
        <v>277</v>
      </c>
      <c r="I62" s="156">
        <f>43044.22*0.99</f>
        <v>42613.7778</v>
      </c>
      <c r="J62" s="158">
        <f t="shared" si="2"/>
        <v>2.750082463</v>
      </c>
      <c r="K62" s="158">
        <f t="shared" si="3"/>
        <v>1.250037483</v>
      </c>
      <c r="L62" s="158"/>
    </row>
    <row r="63" ht="22.5" customHeight="1">
      <c r="A63" s="151">
        <v>4.0</v>
      </c>
      <c r="B63" s="152" t="s">
        <v>515</v>
      </c>
      <c r="C63" s="153">
        <v>45337.0</v>
      </c>
      <c r="D63" s="154">
        <v>250.0</v>
      </c>
      <c r="E63" s="154">
        <v>250.0</v>
      </c>
      <c r="F63" s="151">
        <v>23.0</v>
      </c>
      <c r="G63" s="155">
        <f t="shared" si="4"/>
        <v>4940.711462</v>
      </c>
      <c r="H63" s="152" t="s">
        <v>276</v>
      </c>
      <c r="I63" s="156">
        <f>250*1.4</f>
        <v>350</v>
      </c>
      <c r="J63" s="158">
        <f t="shared" si="2"/>
        <v>3.08</v>
      </c>
      <c r="K63" s="158">
        <f t="shared" si="3"/>
        <v>1.4</v>
      </c>
      <c r="L63" s="158"/>
    </row>
    <row r="64" ht="22.5" customHeight="1">
      <c r="A64" s="151">
        <v>6.0</v>
      </c>
      <c r="B64" s="152" t="s">
        <v>516</v>
      </c>
      <c r="C64" s="153">
        <v>45338.0</v>
      </c>
      <c r="D64" s="154">
        <v>330.0</v>
      </c>
      <c r="E64" s="154">
        <v>330.0</v>
      </c>
      <c r="F64" s="151">
        <v>20.0</v>
      </c>
      <c r="G64" s="155">
        <f t="shared" si="4"/>
        <v>7500</v>
      </c>
      <c r="H64" s="152" t="s">
        <v>277</v>
      </c>
      <c r="I64" s="156">
        <f>330*1.3</f>
        <v>429</v>
      </c>
      <c r="J64" s="158">
        <f t="shared" si="2"/>
        <v>2.86</v>
      </c>
      <c r="K64" s="158">
        <f t="shared" si="3"/>
        <v>1.3</v>
      </c>
      <c r="L64" s="158"/>
    </row>
    <row r="65" ht="22.5" customHeight="1">
      <c r="A65" s="151">
        <v>2.0</v>
      </c>
      <c r="B65" s="152" t="s">
        <v>517</v>
      </c>
      <c r="C65" s="153">
        <v>45350.0</v>
      </c>
      <c r="D65" s="154">
        <v>23213.0</v>
      </c>
      <c r="E65" s="154">
        <v>24135.0</v>
      </c>
      <c r="F65" s="151">
        <v>19.0</v>
      </c>
      <c r="G65" s="155">
        <f t="shared" si="4"/>
        <v>555334.9282</v>
      </c>
      <c r="H65" s="152" t="s">
        <v>280</v>
      </c>
      <c r="I65" s="156">
        <f>0.99*30895.73</f>
        <v>30586.7727</v>
      </c>
      <c r="J65" s="158">
        <f t="shared" si="2"/>
        <v>2.898845472</v>
      </c>
      <c r="K65" s="158">
        <f t="shared" si="3"/>
        <v>1.317657033</v>
      </c>
      <c r="L65" s="158"/>
    </row>
    <row r="66" ht="22.5" customHeight="1">
      <c r="A66" s="151">
        <v>1.0</v>
      </c>
      <c r="B66" s="152" t="s">
        <v>518</v>
      </c>
      <c r="C66" s="153">
        <v>45355.0</v>
      </c>
      <c r="D66" s="154">
        <v>22624.81</v>
      </c>
      <c r="E66" s="154">
        <v>23000.0</v>
      </c>
      <c r="F66" s="151">
        <v>21.5</v>
      </c>
      <c r="G66" s="155">
        <f t="shared" si="4"/>
        <v>478325.7928</v>
      </c>
      <c r="H66" s="152" t="s">
        <v>278</v>
      </c>
      <c r="I66" s="156">
        <f>0.99*31703.62</f>
        <v>31386.5838</v>
      </c>
      <c r="J66" s="158">
        <f t="shared" si="2"/>
        <v>3.05198074</v>
      </c>
      <c r="K66" s="158">
        <f t="shared" si="3"/>
        <v>1.387263973</v>
      </c>
      <c r="L66" s="158"/>
    </row>
    <row r="67" ht="22.5" customHeight="1">
      <c r="A67" s="151">
        <v>3.0</v>
      </c>
      <c r="B67" s="152" t="s">
        <v>519</v>
      </c>
      <c r="C67" s="153">
        <v>45356.0</v>
      </c>
      <c r="D67" s="154">
        <v>20818.23</v>
      </c>
      <c r="E67" s="154">
        <v>22100.0</v>
      </c>
      <c r="F67" s="151">
        <v>19.0</v>
      </c>
      <c r="G67" s="155">
        <f t="shared" si="4"/>
        <v>498043.7799</v>
      </c>
      <c r="H67" s="152" t="s">
        <v>281</v>
      </c>
      <c r="I67" s="156">
        <f>0.99*28157.27</f>
        <v>27875.6973</v>
      </c>
      <c r="J67" s="158">
        <f t="shared" si="2"/>
        <v>2.945809229</v>
      </c>
      <c r="K67" s="158">
        <f t="shared" si="3"/>
        <v>1.339004195</v>
      </c>
      <c r="L67" s="158"/>
    </row>
    <row r="68" ht="22.5" customHeight="1">
      <c r="A68" s="151">
        <v>2.0</v>
      </c>
      <c r="B68" s="152" t="s">
        <v>520</v>
      </c>
      <c r="C68" s="153">
        <v>45357.0</v>
      </c>
      <c r="D68" s="154">
        <v>1800.0</v>
      </c>
      <c r="E68" s="154">
        <v>1800.0</v>
      </c>
      <c r="F68" s="151">
        <v>19.5</v>
      </c>
      <c r="G68" s="155">
        <f t="shared" si="4"/>
        <v>41958.04196</v>
      </c>
      <c r="H68" s="152" t="s">
        <v>280</v>
      </c>
      <c r="I68" s="156">
        <f>0.99*2326.89</f>
        <v>2303.6211</v>
      </c>
      <c r="J68" s="158">
        <f t="shared" si="2"/>
        <v>2.8155369</v>
      </c>
      <c r="K68" s="158">
        <f t="shared" si="3"/>
        <v>1.2797895</v>
      </c>
      <c r="L68" s="158"/>
    </row>
    <row r="69" ht="22.5" customHeight="1">
      <c r="A69" s="151">
        <v>3.0</v>
      </c>
      <c r="B69" s="152" t="s">
        <v>521</v>
      </c>
      <c r="C69" s="153">
        <v>45357.0</v>
      </c>
      <c r="D69" s="154">
        <v>5450.0</v>
      </c>
      <c r="E69" s="154">
        <v>5500.0</v>
      </c>
      <c r="F69" s="151">
        <v>19.5</v>
      </c>
      <c r="G69" s="155">
        <f t="shared" si="4"/>
        <v>127039.627</v>
      </c>
      <c r="H69" s="152" t="s">
        <v>281</v>
      </c>
      <c r="I69" s="156">
        <f>0.99*7045.32</f>
        <v>6974.8668</v>
      </c>
      <c r="J69" s="158">
        <f t="shared" si="2"/>
        <v>2.815542561</v>
      </c>
      <c r="K69" s="158">
        <f t="shared" si="3"/>
        <v>1.279792073</v>
      </c>
      <c r="L69" s="158"/>
    </row>
    <row r="70" ht="22.5" customHeight="1">
      <c r="A70" s="151">
        <v>1.0</v>
      </c>
      <c r="B70" s="152" t="s">
        <v>522</v>
      </c>
      <c r="C70" s="153">
        <v>45359.0</v>
      </c>
      <c r="D70" s="154">
        <v>16260.0</v>
      </c>
      <c r="E70" s="154">
        <v>16200.0</v>
      </c>
      <c r="F70" s="151">
        <v>21.5</v>
      </c>
      <c r="G70" s="155">
        <f t="shared" si="4"/>
        <v>343763.2135</v>
      </c>
      <c r="H70" s="152" t="s">
        <v>278</v>
      </c>
      <c r="I70" s="156">
        <f>22221.47</f>
        <v>22221.47</v>
      </c>
      <c r="J70" s="158">
        <f t="shared" si="2"/>
        <v>3.006594957</v>
      </c>
      <c r="K70" s="158">
        <f t="shared" si="3"/>
        <v>1.366634071</v>
      </c>
      <c r="L70" s="158"/>
    </row>
    <row r="71" ht="22.5" customHeight="1">
      <c r="A71" s="151">
        <v>1.0</v>
      </c>
      <c r="B71" s="152" t="s">
        <v>523</v>
      </c>
      <c r="C71" s="153">
        <v>45360.0</v>
      </c>
      <c r="D71" s="154">
        <v>300.0</v>
      </c>
      <c r="E71" s="154">
        <v>300.0</v>
      </c>
      <c r="F71" s="151">
        <v>21.0</v>
      </c>
      <c r="G71" s="155">
        <f t="shared" si="4"/>
        <v>6493.506494</v>
      </c>
      <c r="H71" s="152" t="s">
        <v>278</v>
      </c>
      <c r="I71" s="156">
        <v>360.0</v>
      </c>
      <c r="J71" s="158">
        <f t="shared" si="2"/>
        <v>2.64</v>
      </c>
      <c r="K71" s="158">
        <f t="shared" si="3"/>
        <v>1.2</v>
      </c>
      <c r="L71" s="158"/>
    </row>
    <row r="72" ht="22.5" customHeight="1">
      <c r="A72" s="151">
        <v>6.0</v>
      </c>
      <c r="B72" s="152" t="s">
        <v>524</v>
      </c>
      <c r="C72" s="153">
        <v>45391.0</v>
      </c>
      <c r="D72" s="154">
        <v>27305.0</v>
      </c>
      <c r="E72" s="154">
        <v>28200.0</v>
      </c>
      <c r="F72" s="151">
        <v>18.8</v>
      </c>
      <c r="G72" s="155">
        <f t="shared" si="4"/>
        <v>660178.9168</v>
      </c>
      <c r="H72" s="152" t="s">
        <v>243</v>
      </c>
      <c r="I72" s="156">
        <v>36217.2</v>
      </c>
      <c r="J72" s="158">
        <f t="shared" si="2"/>
        <v>2.918067753</v>
      </c>
      <c r="K72" s="158">
        <f t="shared" si="3"/>
        <v>1.326394433</v>
      </c>
      <c r="L72" s="158"/>
    </row>
    <row r="73" ht="22.5" customHeight="1">
      <c r="A73" s="151">
        <v>6.0</v>
      </c>
      <c r="B73" s="152" t="s">
        <v>525</v>
      </c>
      <c r="C73" s="153">
        <v>45392.0</v>
      </c>
      <c r="D73" s="154">
        <f>650*0.971</f>
        <v>631.15</v>
      </c>
      <c r="E73" s="154">
        <v>650.0</v>
      </c>
      <c r="F73" s="151">
        <v>18.5</v>
      </c>
      <c r="G73" s="155">
        <f t="shared" si="4"/>
        <v>15507.37101</v>
      </c>
      <c r="H73" s="152" t="s">
        <v>243</v>
      </c>
      <c r="I73" s="156">
        <v>803.4158595194084</v>
      </c>
      <c r="J73" s="158">
        <f t="shared" si="2"/>
        <v>2.800467228</v>
      </c>
      <c r="K73" s="158">
        <f t="shared" si="3"/>
        <v>1.272939649</v>
      </c>
      <c r="L73" s="158"/>
      <c r="M73" s="51"/>
      <c r="N73" s="51"/>
      <c r="O73" s="166"/>
    </row>
    <row r="74" ht="22.5" customHeight="1">
      <c r="A74" s="151">
        <v>5.0</v>
      </c>
      <c r="B74" s="152" t="s">
        <v>526</v>
      </c>
      <c r="C74" s="153">
        <v>45392.0</v>
      </c>
      <c r="D74" s="154">
        <f>7050*0.971</f>
        <v>6845.55</v>
      </c>
      <c r="E74" s="154">
        <v>7050.0</v>
      </c>
      <c r="F74" s="151">
        <v>18.2</v>
      </c>
      <c r="G74" s="155">
        <f t="shared" si="4"/>
        <v>170967.7822</v>
      </c>
      <c r="H74" s="152" t="s">
        <v>284</v>
      </c>
      <c r="I74" s="156">
        <v>8713.97201478743</v>
      </c>
      <c r="J74" s="158">
        <f t="shared" si="2"/>
        <v>2.800467228</v>
      </c>
      <c r="K74" s="158">
        <f t="shared" si="3"/>
        <v>1.272939649</v>
      </c>
      <c r="L74" s="158"/>
      <c r="M74" s="51"/>
      <c r="N74" s="51"/>
    </row>
    <row r="75" ht="22.5" customHeight="1">
      <c r="A75" s="151">
        <v>4.0</v>
      </c>
      <c r="B75" s="152" t="s">
        <v>527</v>
      </c>
      <c r="C75" s="153">
        <v>45393.0</v>
      </c>
      <c r="D75" s="154">
        <f>19350*0.971</f>
        <v>18788.85</v>
      </c>
      <c r="E75" s="154">
        <v>19350.0</v>
      </c>
      <c r="F75" s="151">
        <v>18.5</v>
      </c>
      <c r="G75" s="155">
        <f t="shared" si="4"/>
        <v>461642.5061</v>
      </c>
      <c r="H75" s="152" t="s">
        <v>282</v>
      </c>
      <c r="I75" s="156">
        <v>23917.072125693157</v>
      </c>
      <c r="J75" s="158">
        <f t="shared" si="2"/>
        <v>2.800467228</v>
      </c>
      <c r="K75" s="158">
        <f t="shared" si="3"/>
        <v>1.272939649</v>
      </c>
      <c r="L75" s="158"/>
      <c r="M75" s="51"/>
      <c r="N75" s="51"/>
    </row>
    <row r="76" ht="22.5" customHeight="1">
      <c r="A76" s="151">
        <v>4.0</v>
      </c>
      <c r="B76" s="152" t="s">
        <v>528</v>
      </c>
      <c r="C76" s="153">
        <v>45395.0</v>
      </c>
      <c r="D76" s="154">
        <f>1400*0.994</f>
        <v>1391.6</v>
      </c>
      <c r="E76" s="154">
        <v>1400.0</v>
      </c>
      <c r="F76" s="151">
        <v>18.5</v>
      </c>
      <c r="G76" s="155">
        <f t="shared" si="4"/>
        <v>34191.64619</v>
      </c>
      <c r="H76" s="152" t="s">
        <v>282</v>
      </c>
      <c r="I76" s="156">
        <v>1796.6081132075471</v>
      </c>
      <c r="J76" s="158">
        <f t="shared" si="2"/>
        <v>2.840283019</v>
      </c>
      <c r="K76" s="158">
        <f t="shared" si="3"/>
        <v>1.291037736</v>
      </c>
      <c r="L76" s="158"/>
      <c r="M76" s="51"/>
      <c r="N76" s="51"/>
    </row>
    <row r="77" ht="22.5" customHeight="1">
      <c r="A77" s="151">
        <v>5.0</v>
      </c>
      <c r="B77" s="152" t="s">
        <v>529</v>
      </c>
      <c r="C77" s="153">
        <v>45395.0</v>
      </c>
      <c r="D77" s="154">
        <f>12250*0.994</f>
        <v>12176.5</v>
      </c>
      <c r="E77" s="154">
        <v>12250.0</v>
      </c>
      <c r="F77" s="151">
        <v>18.8</v>
      </c>
      <c r="G77" s="155">
        <f t="shared" si="4"/>
        <v>294402.8046</v>
      </c>
      <c r="H77" s="152" t="s">
        <v>284</v>
      </c>
      <c r="I77" s="167">
        <v>15720.320990566037</v>
      </c>
      <c r="J77" s="158">
        <f t="shared" si="2"/>
        <v>2.840283019</v>
      </c>
      <c r="K77" s="158">
        <f t="shared" si="3"/>
        <v>1.291037736</v>
      </c>
      <c r="L77" s="158"/>
      <c r="M77" s="51"/>
      <c r="N77" s="51"/>
    </row>
    <row r="78" ht="22.5" customHeight="1">
      <c r="A78" s="151">
        <v>1.0</v>
      </c>
      <c r="B78" s="152" t="s">
        <v>530</v>
      </c>
      <c r="C78" s="153">
        <v>45407.0</v>
      </c>
      <c r="D78" s="154">
        <v>25000.0</v>
      </c>
      <c r="E78" s="154">
        <v>25600.0</v>
      </c>
      <c r="F78" s="151">
        <v>15.6</v>
      </c>
      <c r="G78" s="155">
        <f t="shared" si="4"/>
        <v>728438.2284</v>
      </c>
      <c r="H78" s="152" t="s">
        <v>313</v>
      </c>
      <c r="I78" s="156">
        <v>32061.27</v>
      </c>
      <c r="J78" s="158">
        <f t="shared" si="2"/>
        <v>2.82139176</v>
      </c>
      <c r="K78" s="158">
        <f t="shared" si="3"/>
        <v>1.2824508</v>
      </c>
      <c r="L78" s="158"/>
    </row>
    <row r="79" ht="22.5" customHeight="1">
      <c r="A79" s="151">
        <v>3.0</v>
      </c>
      <c r="B79" s="152" t="s">
        <v>531</v>
      </c>
      <c r="C79" s="153">
        <v>45411.0</v>
      </c>
      <c r="D79" s="154">
        <v>29910.0</v>
      </c>
      <c r="E79" s="154">
        <v>30450.0</v>
      </c>
      <c r="F79" s="151">
        <v>16.5</v>
      </c>
      <c r="G79" s="155">
        <f t="shared" si="4"/>
        <v>823966.9421</v>
      </c>
      <c r="H79" s="152" t="s">
        <v>316</v>
      </c>
      <c r="I79" s="156">
        <v>37249.39</v>
      </c>
      <c r="J79" s="158">
        <f t="shared" si="2"/>
        <v>2.739841458</v>
      </c>
      <c r="K79" s="158">
        <f t="shared" si="3"/>
        <v>1.245382481</v>
      </c>
      <c r="L79" s="158"/>
    </row>
    <row r="80" ht="22.5" customHeight="1">
      <c r="A80" s="151">
        <v>2.0</v>
      </c>
      <c r="B80" s="152" t="s">
        <v>531</v>
      </c>
      <c r="C80" s="153">
        <v>45414.0</v>
      </c>
      <c r="D80" s="154">
        <v>22736.0</v>
      </c>
      <c r="E80" s="154">
        <v>23350.0</v>
      </c>
      <c r="F80" s="151">
        <v>18.5</v>
      </c>
      <c r="G80" s="155">
        <f t="shared" si="4"/>
        <v>558624.0786</v>
      </c>
      <c r="H80" s="152" t="s">
        <v>315</v>
      </c>
      <c r="I80" s="156">
        <v>30300.0</v>
      </c>
      <c r="J80" s="158">
        <f t="shared" si="2"/>
        <v>2.931914145</v>
      </c>
      <c r="K80" s="158">
        <f t="shared" si="3"/>
        <v>1.332688248</v>
      </c>
      <c r="L80" s="158"/>
    </row>
    <row r="81" ht="22.5" customHeight="1">
      <c r="A81" s="151">
        <v>1.0</v>
      </c>
      <c r="B81" s="152" t="s">
        <v>532</v>
      </c>
      <c r="C81" s="153">
        <v>45415.0</v>
      </c>
      <c r="D81" s="154">
        <v>12600.0</v>
      </c>
      <c r="E81" s="154">
        <v>12600.0</v>
      </c>
      <c r="F81" s="151">
        <v>20.43</v>
      </c>
      <c r="G81" s="155">
        <f t="shared" si="4"/>
        <v>280336.4037</v>
      </c>
      <c r="H81" s="152" t="s">
        <v>313</v>
      </c>
      <c r="I81" s="156">
        <f>E81*1.34</f>
        <v>16884</v>
      </c>
      <c r="J81" s="158">
        <f t="shared" si="2"/>
        <v>2.948</v>
      </c>
      <c r="K81" s="158">
        <f t="shared" si="3"/>
        <v>1.34</v>
      </c>
      <c r="L81" s="158"/>
    </row>
    <row r="82" ht="22.5" customHeight="1">
      <c r="A82" s="151">
        <v>5.0</v>
      </c>
      <c r="B82" s="152" t="s">
        <v>533</v>
      </c>
      <c r="C82" s="153">
        <v>45447.0</v>
      </c>
      <c r="D82" s="154">
        <v>22500.0</v>
      </c>
      <c r="E82" s="154">
        <v>22850.0</v>
      </c>
      <c r="F82" s="151">
        <v>18.0</v>
      </c>
      <c r="G82" s="155">
        <f t="shared" si="4"/>
        <v>568181.8182</v>
      </c>
      <c r="H82" s="152" t="s">
        <v>319</v>
      </c>
      <c r="I82" s="156">
        <v>29431.8</v>
      </c>
      <c r="J82" s="158">
        <f t="shared" si="2"/>
        <v>2.877776</v>
      </c>
      <c r="K82" s="158">
        <f t="shared" si="3"/>
        <v>1.30808</v>
      </c>
      <c r="L82" s="158"/>
    </row>
    <row r="83" ht="22.5" customHeight="1">
      <c r="A83" s="151">
        <v>4.0</v>
      </c>
      <c r="B83" s="152" t="s">
        <v>534</v>
      </c>
      <c r="C83" s="153">
        <v>45450.0</v>
      </c>
      <c r="D83" s="154">
        <v>27000.0</v>
      </c>
      <c r="E83" s="154">
        <v>27150.0</v>
      </c>
      <c r="F83" s="151">
        <v>19.0</v>
      </c>
      <c r="G83" s="155">
        <f t="shared" si="4"/>
        <v>645933.0144</v>
      </c>
      <c r="H83" s="152" t="s">
        <v>317</v>
      </c>
      <c r="I83" s="156">
        <v>36389.0</v>
      </c>
      <c r="J83" s="158">
        <f t="shared" si="2"/>
        <v>2.96502963</v>
      </c>
      <c r="K83" s="158">
        <f t="shared" si="3"/>
        <v>1.347740741</v>
      </c>
      <c r="L83" s="158"/>
    </row>
    <row r="84" ht="22.5" customHeight="1">
      <c r="A84" s="151">
        <v>6.0</v>
      </c>
      <c r="B84" s="152" t="s">
        <v>535</v>
      </c>
      <c r="C84" s="153">
        <v>45451.0</v>
      </c>
      <c r="D84" s="154">
        <v>35787.0</v>
      </c>
      <c r="E84" s="154">
        <v>36000.0</v>
      </c>
      <c r="F84" s="151">
        <v>18.5</v>
      </c>
      <c r="G84" s="155">
        <f t="shared" si="4"/>
        <v>879287.4693</v>
      </c>
      <c r="H84" s="152" t="s">
        <v>320</v>
      </c>
      <c r="I84" s="156">
        <v>47900.0</v>
      </c>
      <c r="J84" s="158">
        <f t="shared" si="2"/>
        <v>2.944644703</v>
      </c>
      <c r="K84" s="158">
        <f t="shared" si="3"/>
        <v>1.338474865</v>
      </c>
      <c r="L84" s="158"/>
    </row>
    <row r="85" ht="22.5" customHeight="1">
      <c r="A85" s="151">
        <v>3.0</v>
      </c>
      <c r="B85" s="152" t="s">
        <v>536</v>
      </c>
      <c r="C85" s="153">
        <v>45478.0</v>
      </c>
      <c r="D85" s="154">
        <v>32110.0</v>
      </c>
      <c r="E85" s="154">
        <v>32400.0</v>
      </c>
      <c r="F85" s="151">
        <v>16.5</v>
      </c>
      <c r="G85" s="155">
        <f t="shared" si="4"/>
        <v>884573.0028</v>
      </c>
      <c r="H85" s="152" t="s">
        <v>324</v>
      </c>
      <c r="I85" s="156">
        <v>39824.22</v>
      </c>
      <c r="J85" s="158">
        <f t="shared" si="2"/>
        <v>2.728535783</v>
      </c>
      <c r="K85" s="158">
        <f t="shared" si="3"/>
        <v>1.240243538</v>
      </c>
      <c r="L85" s="158"/>
    </row>
    <row r="86" ht="22.5" customHeight="1">
      <c r="A86" s="151">
        <v>1.0</v>
      </c>
      <c r="B86" s="152" t="s">
        <v>537</v>
      </c>
      <c r="C86" s="153">
        <v>45480.0</v>
      </c>
      <c r="D86" s="154">
        <v>28711.0</v>
      </c>
      <c r="E86" s="154">
        <v>29100.0</v>
      </c>
      <c r="F86" s="151">
        <v>16.5</v>
      </c>
      <c r="G86" s="155">
        <f t="shared" si="4"/>
        <v>790936.6391</v>
      </c>
      <c r="H86" s="152" t="s">
        <v>321</v>
      </c>
      <c r="I86" s="156">
        <v>35760.65</v>
      </c>
      <c r="J86" s="158">
        <f t="shared" si="2"/>
        <v>2.74018425</v>
      </c>
      <c r="K86" s="158">
        <f t="shared" si="3"/>
        <v>1.245538295</v>
      </c>
      <c r="L86" s="158"/>
    </row>
    <row r="87" ht="22.5" customHeight="1">
      <c r="A87" s="151">
        <v>2.0</v>
      </c>
      <c r="B87" s="152" t="s">
        <v>538</v>
      </c>
      <c r="C87" s="153">
        <v>45481.0</v>
      </c>
      <c r="D87" s="154">
        <v>31528.0</v>
      </c>
      <c r="E87" s="154">
        <v>31950.0</v>
      </c>
      <c r="F87" s="151">
        <v>16.0</v>
      </c>
      <c r="G87" s="155">
        <f t="shared" si="4"/>
        <v>895681.8182</v>
      </c>
      <c r="H87" s="152" t="s">
        <v>323</v>
      </c>
      <c r="I87" s="156">
        <v>38466.3</v>
      </c>
      <c r="J87" s="158">
        <f t="shared" si="2"/>
        <v>2.684149328</v>
      </c>
      <c r="K87" s="158">
        <f t="shared" si="3"/>
        <v>1.220067876</v>
      </c>
      <c r="L87" s="158"/>
    </row>
    <row r="88" ht="22.5" customHeight="1">
      <c r="A88" s="151">
        <v>3.0</v>
      </c>
      <c r="B88" s="152" t="s">
        <v>539</v>
      </c>
      <c r="C88" s="153">
        <v>45481.0</v>
      </c>
      <c r="D88" s="154">
        <v>2960.0</v>
      </c>
      <c r="E88" s="154">
        <v>3000.0</v>
      </c>
      <c r="F88" s="151">
        <v>16.5</v>
      </c>
      <c r="G88" s="155">
        <f t="shared" si="4"/>
        <v>81542.69972</v>
      </c>
      <c r="H88" s="152" t="s">
        <v>324</v>
      </c>
      <c r="I88" s="156">
        <v>3611.86</v>
      </c>
      <c r="J88" s="158">
        <f t="shared" si="2"/>
        <v>2.684490541</v>
      </c>
      <c r="K88" s="158">
        <f t="shared" si="3"/>
        <v>1.220222973</v>
      </c>
      <c r="L88" s="158"/>
    </row>
    <row r="89" ht="22.5" customHeight="1">
      <c r="A89" s="151">
        <v>1.0</v>
      </c>
      <c r="B89" s="152" t="s">
        <v>540</v>
      </c>
      <c r="C89" s="153">
        <v>45483.0</v>
      </c>
      <c r="D89" s="154">
        <v>10701.0</v>
      </c>
      <c r="E89" s="154">
        <v>11050.0</v>
      </c>
      <c r="F89" s="151">
        <v>17.5</v>
      </c>
      <c r="G89" s="155">
        <f t="shared" si="4"/>
        <v>277948.0519</v>
      </c>
      <c r="H89" s="152" t="s">
        <v>321</v>
      </c>
      <c r="I89" s="156">
        <v>13509.07</v>
      </c>
      <c r="J89" s="158">
        <f t="shared" si="2"/>
        <v>2.777306233</v>
      </c>
      <c r="K89" s="158">
        <f t="shared" si="3"/>
        <v>1.262411924</v>
      </c>
      <c r="L89" s="158"/>
    </row>
    <row r="90" ht="22.5" customHeight="1">
      <c r="A90" s="151">
        <v>5.0</v>
      </c>
      <c r="B90" s="152" t="s">
        <v>541</v>
      </c>
      <c r="C90" s="153">
        <v>45511.0</v>
      </c>
      <c r="D90" s="154">
        <v>17250.0</v>
      </c>
      <c r="E90" s="154">
        <v>16910.0</v>
      </c>
      <c r="F90" s="151">
        <v>16.0</v>
      </c>
      <c r="G90" s="155">
        <f t="shared" si="4"/>
        <v>490056.8182</v>
      </c>
      <c r="H90" s="152" t="s">
        <v>327</v>
      </c>
      <c r="I90" s="156">
        <v>21179.21</v>
      </c>
      <c r="J90" s="158">
        <f t="shared" si="2"/>
        <v>2.701116638</v>
      </c>
      <c r="K90" s="158">
        <f t="shared" si="3"/>
        <v>1.22778029</v>
      </c>
      <c r="L90" s="158"/>
    </row>
    <row r="91" ht="22.5" customHeight="1">
      <c r="A91" s="151">
        <v>4.0</v>
      </c>
      <c r="B91" s="152" t="s">
        <v>542</v>
      </c>
      <c r="C91" s="153">
        <v>45512.0</v>
      </c>
      <c r="D91" s="154">
        <v>19556.0</v>
      </c>
      <c r="E91" s="154">
        <v>20050.0</v>
      </c>
      <c r="F91" s="151">
        <v>16.5</v>
      </c>
      <c r="G91" s="155">
        <f t="shared" si="4"/>
        <v>538732.7824</v>
      </c>
      <c r="H91" s="152" t="s">
        <v>325</v>
      </c>
      <c r="I91" s="156">
        <v>24838.84</v>
      </c>
      <c r="J91" s="158">
        <f t="shared" si="2"/>
        <v>2.794305993</v>
      </c>
      <c r="K91" s="158">
        <f t="shared" si="3"/>
        <v>1.270139088</v>
      </c>
      <c r="L91" s="158"/>
    </row>
    <row r="92" ht="22.5" customHeight="1">
      <c r="A92" s="151">
        <v>6.0</v>
      </c>
      <c r="B92" s="152" t="s">
        <v>543</v>
      </c>
      <c r="C92" s="153">
        <v>45514.0</v>
      </c>
      <c r="D92" s="154">
        <v>29540.0</v>
      </c>
      <c r="E92" s="154">
        <v>30200.0</v>
      </c>
      <c r="F92" s="151">
        <v>13.8</v>
      </c>
      <c r="G92" s="155">
        <f t="shared" si="4"/>
        <v>972990.7773</v>
      </c>
      <c r="H92" s="152" t="s">
        <v>328</v>
      </c>
      <c r="I92" s="156">
        <v>35442.69</v>
      </c>
      <c r="J92" s="158">
        <f t="shared" si="2"/>
        <v>2.639604536</v>
      </c>
      <c r="K92" s="158">
        <f t="shared" si="3"/>
        <v>1.199820244</v>
      </c>
      <c r="L92" s="158"/>
    </row>
    <row r="93" ht="22.5" customHeight="1">
      <c r="A93" s="151">
        <v>6.0</v>
      </c>
      <c r="B93" s="152" t="s">
        <v>544</v>
      </c>
      <c r="C93" s="153">
        <v>45516.0</v>
      </c>
      <c r="D93" s="154">
        <v>5430.0</v>
      </c>
      <c r="E93" s="154">
        <v>5500.0</v>
      </c>
      <c r="F93" s="151">
        <v>13.8</v>
      </c>
      <c r="G93" s="155">
        <f t="shared" si="4"/>
        <v>178853.7549</v>
      </c>
      <c r="H93" s="152" t="s">
        <v>328</v>
      </c>
      <c r="I93" s="156">
        <v>6541.0</v>
      </c>
      <c r="J93" s="158">
        <f t="shared" si="2"/>
        <v>2.650128913</v>
      </c>
      <c r="K93" s="158">
        <f t="shared" si="3"/>
        <v>1.204604052</v>
      </c>
      <c r="L93" s="158"/>
    </row>
    <row r="94" ht="22.5" customHeight="1">
      <c r="A94" s="151">
        <v>1.0</v>
      </c>
      <c r="B94" s="152" t="s">
        <v>545</v>
      </c>
      <c r="C94" s="153">
        <v>45555.0</v>
      </c>
      <c r="D94" s="154">
        <v>23513.0</v>
      </c>
      <c r="E94" s="154">
        <v>23700.0</v>
      </c>
      <c r="F94" s="151">
        <v>21.0</v>
      </c>
      <c r="G94" s="155">
        <f t="shared" si="4"/>
        <v>508939.3939</v>
      </c>
      <c r="H94" s="152" t="s">
        <v>329</v>
      </c>
      <c r="I94" s="156">
        <v>36311.5</v>
      </c>
      <c r="J94" s="158">
        <f t="shared" si="2"/>
        <v>3.397495003</v>
      </c>
      <c r="K94" s="158">
        <f t="shared" si="3"/>
        <v>1.54431591</v>
      </c>
      <c r="L94" s="158"/>
    </row>
    <row r="95" ht="22.5" customHeight="1">
      <c r="A95" s="151">
        <v>2.0</v>
      </c>
      <c r="B95" s="152" t="s">
        <v>546</v>
      </c>
      <c r="C95" s="153">
        <v>45556.0</v>
      </c>
      <c r="D95" s="154">
        <v>19288.0</v>
      </c>
      <c r="E95" s="154">
        <v>19350.0</v>
      </c>
      <c r="F95" s="151">
        <v>22.5</v>
      </c>
      <c r="G95" s="155">
        <f t="shared" si="4"/>
        <v>389656.5657</v>
      </c>
      <c r="H95" s="152" t="s">
        <v>331</v>
      </c>
      <c r="I95" s="156">
        <v>30539.6</v>
      </c>
      <c r="J95" s="158">
        <f t="shared" si="2"/>
        <v>3.483363749</v>
      </c>
      <c r="K95" s="158">
        <f t="shared" si="3"/>
        <v>1.583347159</v>
      </c>
      <c r="L95" s="158"/>
    </row>
    <row r="96" ht="22.5" customHeight="1">
      <c r="A96" s="151">
        <v>1.0</v>
      </c>
      <c r="B96" s="152" t="s">
        <v>547</v>
      </c>
      <c r="C96" s="153">
        <v>45559.0</v>
      </c>
      <c r="D96" s="154">
        <v>3427.0</v>
      </c>
      <c r="E96" s="154">
        <v>3450.0</v>
      </c>
      <c r="F96" s="151">
        <v>22.5</v>
      </c>
      <c r="G96" s="155">
        <f t="shared" si="4"/>
        <v>69232.32323</v>
      </c>
      <c r="H96" s="152" t="s">
        <v>329</v>
      </c>
      <c r="I96" s="156">
        <v>5461.2</v>
      </c>
      <c r="J96" s="158">
        <f t="shared" si="2"/>
        <v>3.50587686</v>
      </c>
      <c r="K96" s="158">
        <f t="shared" si="3"/>
        <v>1.593580391</v>
      </c>
      <c r="L96" s="158"/>
    </row>
    <row r="97" ht="22.5" customHeight="1">
      <c r="A97" s="151">
        <v>3.0</v>
      </c>
      <c r="B97" s="152" t="s">
        <v>548</v>
      </c>
      <c r="C97" s="153">
        <v>45560.0</v>
      </c>
      <c r="D97" s="154">
        <v>30662.0</v>
      </c>
      <c r="E97" s="154">
        <v>31050.0</v>
      </c>
      <c r="F97" s="151">
        <v>26.0</v>
      </c>
      <c r="G97" s="155">
        <f t="shared" si="4"/>
        <v>536048.951</v>
      </c>
      <c r="H97" s="152" t="s">
        <v>332</v>
      </c>
      <c r="I97" s="156">
        <v>51334.2</v>
      </c>
      <c r="J97" s="158">
        <f t="shared" si="2"/>
        <v>3.683231361</v>
      </c>
      <c r="K97" s="158">
        <f t="shared" si="3"/>
        <v>1.674196073</v>
      </c>
      <c r="L97" s="158"/>
    </row>
    <row r="98" ht="22.5" customHeight="1">
      <c r="A98" s="151">
        <v>2.0</v>
      </c>
      <c r="B98" s="152" t="s">
        <v>549</v>
      </c>
      <c r="C98" s="153">
        <v>45560.0</v>
      </c>
      <c r="D98" s="154">
        <v>1090.0</v>
      </c>
      <c r="E98" s="154">
        <v>1100.0</v>
      </c>
      <c r="F98" s="151">
        <v>22.0</v>
      </c>
      <c r="G98" s="155">
        <f t="shared" si="4"/>
        <v>22520.66116</v>
      </c>
      <c r="H98" s="152" t="s">
        <v>331</v>
      </c>
      <c r="I98" s="156">
        <v>1580.0</v>
      </c>
      <c r="J98" s="158">
        <f t="shared" si="2"/>
        <v>3.188990826</v>
      </c>
      <c r="K98" s="158">
        <f t="shared" si="3"/>
        <v>1.449541284</v>
      </c>
      <c r="L98" s="158"/>
    </row>
    <row r="99" ht="22.5" customHeight="1">
      <c r="A99" s="151">
        <v>4.0</v>
      </c>
      <c r="B99" s="152" t="s">
        <v>550</v>
      </c>
      <c r="C99" s="153">
        <v>45575.0</v>
      </c>
      <c r="D99" s="154">
        <v>3985.0</v>
      </c>
      <c r="E99" s="154">
        <v>3985.0</v>
      </c>
      <c r="F99" s="151">
        <v>17.0</v>
      </c>
      <c r="G99" s="155">
        <f t="shared" si="4"/>
        <v>106550.8021</v>
      </c>
      <c r="H99" s="152" t="s">
        <v>333</v>
      </c>
      <c r="I99" s="156">
        <v>5897.8</v>
      </c>
      <c r="J99" s="158">
        <f t="shared" si="2"/>
        <v>3.256</v>
      </c>
      <c r="K99" s="158">
        <f t="shared" si="3"/>
        <v>1.48</v>
      </c>
      <c r="L99" s="158"/>
    </row>
    <row r="100" ht="22.5" customHeight="1">
      <c r="A100" s="151">
        <v>5.0</v>
      </c>
      <c r="B100" s="152" t="s">
        <v>551</v>
      </c>
      <c r="C100" s="153">
        <v>45575.0</v>
      </c>
      <c r="D100" s="154">
        <v>2915.0</v>
      </c>
      <c r="E100" s="154">
        <v>2915.0</v>
      </c>
      <c r="F100" s="151">
        <v>17.6</v>
      </c>
      <c r="G100" s="155">
        <f t="shared" si="4"/>
        <v>75284.09091</v>
      </c>
      <c r="H100" s="152" t="s">
        <v>335</v>
      </c>
      <c r="I100" s="156">
        <v>4314.2</v>
      </c>
      <c r="J100" s="158">
        <f t="shared" si="2"/>
        <v>3.256</v>
      </c>
      <c r="K100" s="158">
        <f t="shared" si="3"/>
        <v>1.48</v>
      </c>
      <c r="L100" s="158"/>
    </row>
    <row r="101" ht="22.5" customHeight="1">
      <c r="A101" s="151">
        <v>6.0</v>
      </c>
      <c r="B101" s="152" t="s">
        <v>552</v>
      </c>
      <c r="C101" s="153">
        <v>45587.0</v>
      </c>
      <c r="D101" s="154">
        <v>19273.0</v>
      </c>
      <c r="E101" s="154">
        <v>19215.0</v>
      </c>
      <c r="F101" s="151">
        <v>22.0</v>
      </c>
      <c r="G101" s="155">
        <f t="shared" si="4"/>
        <v>398202.4793</v>
      </c>
      <c r="H101" s="152" t="s">
        <v>336</v>
      </c>
      <c r="I101" s="156">
        <v>33853.1</v>
      </c>
      <c r="J101" s="158">
        <f t="shared" si="2"/>
        <v>3.864308618</v>
      </c>
      <c r="K101" s="158">
        <f t="shared" si="3"/>
        <v>1.756503917</v>
      </c>
      <c r="L101" s="156" t="s">
        <v>553</v>
      </c>
    </row>
    <row r="102" ht="22.5" customHeight="1">
      <c r="A102" s="151">
        <v>5.0</v>
      </c>
      <c r="B102" s="152" t="s">
        <v>554</v>
      </c>
      <c r="C102" s="153">
        <v>45595.0</v>
      </c>
      <c r="D102" s="154">
        <v>17786.0</v>
      </c>
      <c r="E102" s="154">
        <v>18100.0</v>
      </c>
      <c r="F102" s="151">
        <v>28.5</v>
      </c>
      <c r="G102" s="155">
        <f t="shared" si="4"/>
        <v>283668.2616</v>
      </c>
      <c r="H102" s="152" t="s">
        <v>335</v>
      </c>
      <c r="I102" s="156">
        <v>34844.72</v>
      </c>
      <c r="J102" s="158">
        <f t="shared" si="2"/>
        <v>4.310040706</v>
      </c>
      <c r="K102" s="158">
        <f t="shared" si="3"/>
        <v>1.959109412</v>
      </c>
      <c r="L102" s="156" t="s">
        <v>555</v>
      </c>
    </row>
    <row r="103" ht="22.5" customHeight="1">
      <c r="A103" s="151">
        <v>4.0</v>
      </c>
      <c r="B103" s="152" t="s">
        <v>556</v>
      </c>
      <c r="C103" s="153">
        <v>45599.0</v>
      </c>
      <c r="D103" s="154">
        <v>30000.0</v>
      </c>
      <c r="E103" s="154">
        <v>30300.0</v>
      </c>
      <c r="F103" s="151">
        <v>29.0</v>
      </c>
      <c r="G103" s="155">
        <f t="shared" si="4"/>
        <v>470219.4357</v>
      </c>
      <c r="H103" s="152" t="s">
        <v>333</v>
      </c>
      <c r="I103" s="156">
        <v>62116.4</v>
      </c>
      <c r="J103" s="158">
        <f t="shared" si="2"/>
        <v>4.555202667</v>
      </c>
      <c r="K103" s="158">
        <f t="shared" si="3"/>
        <v>2.070546667</v>
      </c>
      <c r="L103" s="156" t="s">
        <v>555</v>
      </c>
    </row>
    <row r="104" ht="22.5" customHeight="1">
      <c r="A104" s="151">
        <v>5.0</v>
      </c>
      <c r="B104" s="152" t="s">
        <v>557</v>
      </c>
      <c r="C104" s="153">
        <v>45601.0</v>
      </c>
      <c r="D104" s="154">
        <v>2964.0</v>
      </c>
      <c r="E104" s="154">
        <v>3000.0</v>
      </c>
      <c r="F104" s="151">
        <v>28.5</v>
      </c>
      <c r="G104" s="155">
        <f t="shared" si="4"/>
        <v>47272.72727</v>
      </c>
      <c r="H104" s="152" t="s">
        <v>335</v>
      </c>
      <c r="I104" s="156">
        <v>6110.93</v>
      </c>
      <c r="J104" s="158">
        <f t="shared" si="2"/>
        <v>4.535778003</v>
      </c>
      <c r="K104" s="158">
        <f t="shared" si="3"/>
        <v>2.061717274</v>
      </c>
      <c r="L104" s="156" t="s">
        <v>553</v>
      </c>
    </row>
    <row r="105" ht="22.5" customHeight="1">
      <c r="A105" s="151">
        <v>6.0</v>
      </c>
      <c r="B105" s="152" t="s">
        <v>558</v>
      </c>
      <c r="C105" s="153">
        <v>45601.0</v>
      </c>
      <c r="D105" s="154">
        <v>20752.0</v>
      </c>
      <c r="E105" s="154">
        <v>21000.0</v>
      </c>
      <c r="F105" s="151">
        <v>29.0</v>
      </c>
      <c r="G105" s="155">
        <f t="shared" si="4"/>
        <v>325266.4577</v>
      </c>
      <c r="H105" s="152" t="s">
        <v>336</v>
      </c>
      <c r="I105" s="156">
        <v>42784.77</v>
      </c>
      <c r="J105" s="158">
        <f t="shared" si="2"/>
        <v>4.535779395</v>
      </c>
      <c r="K105" s="158">
        <f t="shared" si="3"/>
        <v>2.061717907</v>
      </c>
      <c r="L105" s="156" t="s">
        <v>553</v>
      </c>
    </row>
    <row r="106" ht="22.5" customHeight="1">
      <c r="A106" s="151">
        <v>2.0</v>
      </c>
      <c r="B106" s="152" t="s">
        <v>559</v>
      </c>
      <c r="C106" s="153">
        <v>45626.0</v>
      </c>
      <c r="D106" s="154">
        <v>19614.5</v>
      </c>
      <c r="E106" s="154">
        <v>19830.0</v>
      </c>
      <c r="F106" s="151">
        <v>24.0</v>
      </c>
      <c r="G106" s="155">
        <f t="shared" si="4"/>
        <v>371486.7424</v>
      </c>
      <c r="H106" s="152" t="s">
        <v>339</v>
      </c>
      <c r="I106" s="156">
        <v>37094.81</v>
      </c>
      <c r="J106" s="158">
        <f t="shared" si="2"/>
        <v>4.16062515</v>
      </c>
      <c r="K106" s="158">
        <f t="shared" si="3"/>
        <v>1.89119325</v>
      </c>
      <c r="L106" s="158"/>
    </row>
    <row r="107" ht="22.5" customHeight="1">
      <c r="A107" s="151">
        <v>1.0</v>
      </c>
      <c r="B107" s="152" t="s">
        <v>560</v>
      </c>
      <c r="C107" s="153">
        <v>45627.0</v>
      </c>
      <c r="D107" s="154">
        <v>34840.0</v>
      </c>
      <c r="E107" s="154">
        <v>35125.0</v>
      </c>
      <c r="F107" s="151">
        <v>25.0</v>
      </c>
      <c r="G107" s="155">
        <f t="shared" si="4"/>
        <v>633454.5455</v>
      </c>
      <c r="H107" s="152" t="s">
        <v>337</v>
      </c>
      <c r="I107" s="156">
        <v>67168.87</v>
      </c>
      <c r="J107" s="158">
        <f t="shared" si="2"/>
        <v>4.241432664</v>
      </c>
      <c r="K107" s="158">
        <f t="shared" si="3"/>
        <v>1.927923938</v>
      </c>
      <c r="L107" s="158"/>
    </row>
    <row r="108" ht="22.5" customHeight="1">
      <c r="A108" s="151">
        <v>3.0</v>
      </c>
      <c r="B108" s="152" t="s">
        <v>563</v>
      </c>
      <c r="C108" s="153">
        <v>45628.0</v>
      </c>
      <c r="D108" s="154">
        <v>31960.0</v>
      </c>
      <c r="E108" s="154">
        <v>32250.0</v>
      </c>
      <c r="F108" s="151">
        <v>23.0</v>
      </c>
      <c r="G108" s="155">
        <f t="shared" si="4"/>
        <v>631620.5534</v>
      </c>
      <c r="H108" s="152" t="s">
        <v>340</v>
      </c>
      <c r="I108" s="156">
        <v>59306.46</v>
      </c>
      <c r="J108" s="158">
        <f t="shared" si="2"/>
        <v>4.082422153</v>
      </c>
      <c r="K108" s="158">
        <f t="shared" si="3"/>
        <v>1.855646433</v>
      </c>
      <c r="L108" s="158"/>
    </row>
    <row r="109" ht="22.5" customHeight="1">
      <c r="A109" s="151">
        <v>4.0</v>
      </c>
      <c r="B109" s="152" t="s">
        <v>564</v>
      </c>
      <c r="C109" s="153">
        <v>45646.0</v>
      </c>
      <c r="D109" s="154">
        <v>5000.0</v>
      </c>
      <c r="E109" s="154">
        <v>5000.0</v>
      </c>
      <c r="F109" s="151">
        <v>17.0</v>
      </c>
      <c r="G109" s="155">
        <f t="shared" si="4"/>
        <v>133689.8396</v>
      </c>
      <c r="H109" s="152" t="s">
        <v>341</v>
      </c>
      <c r="I109" s="156">
        <v>7670.0</v>
      </c>
      <c r="J109" s="158">
        <f t="shared" si="2"/>
        <v>3.3748</v>
      </c>
      <c r="K109" s="158">
        <f t="shared" si="3"/>
        <v>1.534</v>
      </c>
      <c r="L109" s="158"/>
    </row>
    <row r="110" ht="22.5" customHeight="1">
      <c r="A110" s="151">
        <v>5.0</v>
      </c>
      <c r="B110" s="152" t="s">
        <v>565</v>
      </c>
      <c r="C110" s="153">
        <v>45646.0</v>
      </c>
      <c r="D110" s="154">
        <v>4500.0</v>
      </c>
      <c r="E110" s="154">
        <v>4500.0</v>
      </c>
      <c r="F110" s="151">
        <v>16.5</v>
      </c>
      <c r="G110" s="155">
        <f t="shared" si="4"/>
        <v>123966.9421</v>
      </c>
      <c r="H110" s="152" t="s">
        <v>343</v>
      </c>
      <c r="I110" s="156">
        <v>6905.0</v>
      </c>
      <c r="J110" s="158">
        <f t="shared" si="2"/>
        <v>3.375777778</v>
      </c>
      <c r="K110" s="158">
        <f t="shared" si="3"/>
        <v>1.534444444</v>
      </c>
      <c r="L110" s="158"/>
    </row>
    <row r="111" ht="22.5" customHeight="1">
      <c r="A111" s="151">
        <v>6.0</v>
      </c>
      <c r="B111" s="152" t="s">
        <v>566</v>
      </c>
      <c r="C111" s="153">
        <v>45646.0</v>
      </c>
      <c r="D111" s="154">
        <v>1900.0</v>
      </c>
      <c r="E111" s="154">
        <v>1900.0</v>
      </c>
      <c r="F111" s="151">
        <v>16.0</v>
      </c>
      <c r="G111" s="155">
        <f t="shared" si="4"/>
        <v>53977.27273</v>
      </c>
      <c r="H111" s="152" t="s">
        <v>345</v>
      </c>
      <c r="I111" s="156">
        <v>2915.0</v>
      </c>
      <c r="J111" s="158">
        <f t="shared" si="2"/>
        <v>3.375263158</v>
      </c>
      <c r="K111" s="158">
        <f t="shared" si="3"/>
        <v>1.534210526</v>
      </c>
      <c r="L111" s="158"/>
    </row>
    <row r="112" ht="22.5" customHeight="1">
      <c r="A112" s="151">
        <v>4.0</v>
      </c>
      <c r="B112" s="152" t="s">
        <v>567</v>
      </c>
      <c r="C112" s="153">
        <v>45671.0</v>
      </c>
      <c r="D112" s="154">
        <v>28950.0</v>
      </c>
      <c r="E112" s="154">
        <v>28950.0</v>
      </c>
      <c r="F112" s="151">
        <v>29.5</v>
      </c>
      <c r="G112" s="155">
        <f t="shared" si="4"/>
        <v>446070.8783</v>
      </c>
      <c r="H112" s="152" t="s">
        <v>341</v>
      </c>
      <c r="I112" s="156">
        <v>53382.78</v>
      </c>
      <c r="J112" s="158">
        <f t="shared" si="2"/>
        <v>4.056722487</v>
      </c>
      <c r="K112" s="158">
        <f t="shared" si="3"/>
        <v>1.843964767</v>
      </c>
      <c r="L112" s="158"/>
    </row>
    <row r="113" ht="22.5" customHeight="1">
      <c r="A113" s="151">
        <v>5.0</v>
      </c>
      <c r="B113" s="152" t="s">
        <v>568</v>
      </c>
      <c r="C113" s="153">
        <v>45672.0</v>
      </c>
      <c r="D113" s="154">
        <v>21159.0</v>
      </c>
      <c r="E113" s="154">
        <v>21000.0</v>
      </c>
      <c r="F113" s="151">
        <v>32.0</v>
      </c>
      <c r="G113" s="155">
        <f t="shared" si="4"/>
        <v>300553.9773</v>
      </c>
      <c r="H113" s="152" t="s">
        <v>343</v>
      </c>
      <c r="I113" s="156">
        <v>39749.37</v>
      </c>
      <c r="J113" s="158">
        <f t="shared" si="2"/>
        <v>4.132927549</v>
      </c>
      <c r="K113" s="158">
        <f t="shared" si="3"/>
        <v>1.878603431</v>
      </c>
      <c r="L113" s="158"/>
    </row>
    <row r="114" ht="22.5" customHeight="1">
      <c r="A114" s="151">
        <v>6.0</v>
      </c>
      <c r="B114" s="152" t="s">
        <v>569</v>
      </c>
      <c r="C114" s="153">
        <v>45673.0</v>
      </c>
      <c r="D114" s="154">
        <v>29295.0</v>
      </c>
      <c r="E114" s="154">
        <v>28800.0</v>
      </c>
      <c r="F114" s="151">
        <v>28.0</v>
      </c>
      <c r="G114" s="155">
        <f t="shared" si="4"/>
        <v>475568.1818</v>
      </c>
      <c r="H114" s="152" t="s">
        <v>345</v>
      </c>
      <c r="I114" s="156">
        <v>53754.0</v>
      </c>
      <c r="J114" s="158">
        <f t="shared" si="2"/>
        <v>4.036825397</v>
      </c>
      <c r="K114" s="158">
        <f t="shared" si="3"/>
        <v>1.834920635</v>
      </c>
      <c r="L114" s="158"/>
    </row>
    <row r="115" ht="22.5" customHeight="1">
      <c r="A115" s="151">
        <v>1.0</v>
      </c>
      <c r="B115" s="152" t="s">
        <v>570</v>
      </c>
      <c r="C115" s="153">
        <v>45679.0</v>
      </c>
      <c r="D115" s="154">
        <v>16219.0</v>
      </c>
      <c r="E115" s="154">
        <v>16000.0</v>
      </c>
      <c r="F115" s="151">
        <v>18.5</v>
      </c>
      <c r="G115" s="155">
        <f t="shared" si="4"/>
        <v>398501.2285</v>
      </c>
      <c r="H115" s="152" t="s">
        <v>346</v>
      </c>
      <c r="I115" s="156">
        <v>25620.0</v>
      </c>
      <c r="J115" s="158">
        <f t="shared" si="2"/>
        <v>3.475183427</v>
      </c>
      <c r="K115" s="158">
        <f t="shared" si="3"/>
        <v>1.57962883</v>
      </c>
      <c r="L115" s="158"/>
    </row>
    <row r="116" ht="22.5" customHeight="1">
      <c r="A116" s="151">
        <v>2.0</v>
      </c>
      <c r="B116" s="152" t="s">
        <v>571</v>
      </c>
      <c r="C116" s="153">
        <v>45679.0</v>
      </c>
      <c r="D116" s="154">
        <v>6110.0</v>
      </c>
      <c r="E116" s="154">
        <v>6000.0</v>
      </c>
      <c r="F116" s="151">
        <v>20.0</v>
      </c>
      <c r="G116" s="155">
        <f t="shared" si="4"/>
        <v>138863.6364</v>
      </c>
      <c r="H116" s="152" t="s">
        <v>348</v>
      </c>
      <c r="I116" s="156">
        <v>10024.0</v>
      </c>
      <c r="J116" s="158">
        <f t="shared" si="2"/>
        <v>3.609296236</v>
      </c>
      <c r="K116" s="158">
        <f t="shared" si="3"/>
        <v>1.640589198</v>
      </c>
      <c r="L116" s="158"/>
    </row>
    <row r="117" ht="22.5" customHeight="1">
      <c r="A117" s="151">
        <v>3.0</v>
      </c>
      <c r="B117" s="152" t="s">
        <v>572</v>
      </c>
      <c r="C117" s="153">
        <v>45682.0</v>
      </c>
      <c r="D117" s="154">
        <v>12466.0</v>
      </c>
      <c r="E117" s="154">
        <v>12240.0</v>
      </c>
      <c r="F117" s="151">
        <v>19.0</v>
      </c>
      <c r="G117" s="155">
        <f t="shared" si="4"/>
        <v>298229.6651</v>
      </c>
      <c r="H117" s="152" t="s">
        <v>349</v>
      </c>
      <c r="I117" s="156">
        <v>20449.0</v>
      </c>
      <c r="J117" s="158">
        <f t="shared" si="2"/>
        <v>3.608840045</v>
      </c>
      <c r="K117" s="158">
        <f t="shared" si="3"/>
        <v>1.640381839</v>
      </c>
      <c r="L117" s="158"/>
    </row>
    <row r="118" ht="22.5" customHeight="1">
      <c r="A118" s="151">
        <v>1.0</v>
      </c>
      <c r="B118" s="152" t="s">
        <v>573</v>
      </c>
      <c r="C118" s="153">
        <v>45701.0</v>
      </c>
      <c r="D118" s="154">
        <v>34672.0</v>
      </c>
      <c r="E118" s="154">
        <v>33450.0</v>
      </c>
      <c r="F118" s="151">
        <v>32.0</v>
      </c>
      <c r="G118" s="155">
        <f t="shared" si="4"/>
        <v>492500</v>
      </c>
      <c r="H118" s="152" t="s">
        <v>346</v>
      </c>
      <c r="I118" s="156">
        <v>63374.66</v>
      </c>
      <c r="J118" s="158">
        <f t="shared" si="2"/>
        <v>4.021234772</v>
      </c>
      <c r="K118" s="158">
        <f t="shared" si="3"/>
        <v>1.827833987</v>
      </c>
      <c r="L118" s="158"/>
    </row>
    <row r="119" ht="22.5" customHeight="1">
      <c r="A119" s="151">
        <v>2.0</v>
      </c>
      <c r="B119" s="152" t="s">
        <v>574</v>
      </c>
      <c r="C119" s="153">
        <v>45702.0</v>
      </c>
      <c r="D119" s="154">
        <v>26888.0</v>
      </c>
      <c r="E119" s="154">
        <v>26050.0</v>
      </c>
      <c r="F119" s="151">
        <v>30.0</v>
      </c>
      <c r="G119" s="155">
        <f t="shared" si="4"/>
        <v>407393.9394</v>
      </c>
      <c r="H119" s="152" t="s">
        <v>348</v>
      </c>
      <c r="I119" s="156">
        <v>48668.85</v>
      </c>
      <c r="J119" s="158">
        <f t="shared" si="2"/>
        <v>3.982128459</v>
      </c>
      <c r="K119" s="158">
        <f t="shared" si="3"/>
        <v>1.81005839</v>
      </c>
      <c r="L119" s="158"/>
    </row>
    <row r="120" ht="22.5" customHeight="1">
      <c r="A120" s="151">
        <v>3.0</v>
      </c>
      <c r="B120" s="152" t="s">
        <v>575</v>
      </c>
      <c r="C120" s="153">
        <v>45703.0</v>
      </c>
      <c r="D120" s="154">
        <v>27315.0</v>
      </c>
      <c r="E120" s="154">
        <v>26750.0</v>
      </c>
      <c r="F120" s="151">
        <v>31.0</v>
      </c>
      <c r="G120" s="155">
        <f t="shared" si="4"/>
        <v>400513.1965</v>
      </c>
      <c r="H120" s="152" t="s">
        <v>349</v>
      </c>
      <c r="I120" s="156">
        <v>50027.22</v>
      </c>
      <c r="J120" s="158">
        <f t="shared" si="2"/>
        <v>4.02928369</v>
      </c>
      <c r="K120" s="158">
        <f t="shared" si="3"/>
        <v>1.831492586</v>
      </c>
      <c r="L120" s="158"/>
    </row>
    <row r="121" ht="22.5" customHeight="1">
      <c r="A121" s="151">
        <v>4.0</v>
      </c>
      <c r="B121" s="152" t="s">
        <v>576</v>
      </c>
      <c r="C121" s="153">
        <v>45725.0</v>
      </c>
      <c r="D121" s="154">
        <v>10050.0</v>
      </c>
      <c r="E121" s="154">
        <v>10050.0</v>
      </c>
      <c r="F121" s="151">
        <v>19.0</v>
      </c>
      <c r="G121" s="155">
        <f t="shared" si="4"/>
        <v>240430.622</v>
      </c>
      <c r="H121" s="152" t="s">
        <v>350</v>
      </c>
      <c r="I121" s="156">
        <v>15172.02</v>
      </c>
      <c r="J121" s="158">
        <f t="shared" si="2"/>
        <v>3.321238209</v>
      </c>
      <c r="K121" s="158">
        <f t="shared" si="3"/>
        <v>1.509653731</v>
      </c>
      <c r="L121" s="158"/>
    </row>
    <row r="122" ht="22.5" customHeight="1">
      <c r="A122" s="151">
        <v>5.0</v>
      </c>
      <c r="B122" s="152" t="s">
        <v>577</v>
      </c>
      <c r="C122" s="153">
        <v>45726.0</v>
      </c>
      <c r="D122" s="154">
        <v>9800.0</v>
      </c>
      <c r="E122" s="154">
        <v>9800.0</v>
      </c>
      <c r="F122" s="151">
        <v>20.0</v>
      </c>
      <c r="G122" s="155">
        <f t="shared" si="4"/>
        <v>222727.2727</v>
      </c>
      <c r="H122" s="152" t="s">
        <v>352</v>
      </c>
      <c r="I122" s="156">
        <v>15258.69</v>
      </c>
      <c r="J122" s="158">
        <f t="shared" si="2"/>
        <v>3.425420204</v>
      </c>
      <c r="K122" s="158">
        <f t="shared" si="3"/>
        <v>1.557009184</v>
      </c>
      <c r="L122" s="158"/>
    </row>
    <row r="123" ht="22.5" customHeight="1">
      <c r="A123" s="151">
        <v>6.0</v>
      </c>
      <c r="B123" s="152" t="s">
        <v>578</v>
      </c>
      <c r="C123" s="153">
        <v>45726.0</v>
      </c>
      <c r="D123" s="154">
        <v>13470.0</v>
      </c>
      <c r="E123" s="154">
        <v>13470.0</v>
      </c>
      <c r="F123" s="151">
        <v>19.0</v>
      </c>
      <c r="G123" s="155">
        <f t="shared" si="4"/>
        <v>322248.8038</v>
      </c>
      <c r="H123" s="152" t="s">
        <v>353</v>
      </c>
      <c r="I123" s="156">
        <v>20972.91</v>
      </c>
      <c r="J123" s="158">
        <f t="shared" si="2"/>
        <v>3.425419599</v>
      </c>
      <c r="K123" s="158">
        <f t="shared" si="3"/>
        <v>1.557008909</v>
      </c>
      <c r="L123" s="158"/>
    </row>
    <row r="124" ht="22.5" customHeight="1">
      <c r="A124" s="151">
        <v>4.0</v>
      </c>
      <c r="B124" s="152" t="s">
        <v>579</v>
      </c>
      <c r="C124" s="153">
        <v>45735.0</v>
      </c>
      <c r="D124" s="154">
        <v>20150.0</v>
      </c>
      <c r="E124" s="154">
        <v>20150.0</v>
      </c>
      <c r="F124" s="151">
        <v>23.0</v>
      </c>
      <c r="G124" s="155">
        <f t="shared" si="4"/>
        <v>398221.3439</v>
      </c>
      <c r="H124" s="152" t="s">
        <v>350</v>
      </c>
      <c r="I124" s="156">
        <v>32688.96</v>
      </c>
      <c r="J124" s="158">
        <f t="shared" si="2"/>
        <v>3.569017965</v>
      </c>
      <c r="K124" s="158">
        <f t="shared" si="3"/>
        <v>1.622280893</v>
      </c>
      <c r="L124" s="158"/>
    </row>
    <row r="125" ht="22.5" customHeight="1">
      <c r="A125" s="151">
        <v>5.0</v>
      </c>
      <c r="B125" s="152" t="s">
        <v>580</v>
      </c>
      <c r="C125" s="153">
        <v>45736.0</v>
      </c>
      <c r="D125" s="154">
        <v>15720.0</v>
      </c>
      <c r="E125" s="154">
        <v>15950.0</v>
      </c>
      <c r="F125" s="151">
        <v>23.5</v>
      </c>
      <c r="G125" s="155">
        <f t="shared" si="4"/>
        <v>304061.8956</v>
      </c>
      <c r="H125" s="152" t="s">
        <v>352</v>
      </c>
      <c r="I125" s="156">
        <v>25768.15</v>
      </c>
      <c r="J125" s="158">
        <f t="shared" si="2"/>
        <v>3.606229644</v>
      </c>
      <c r="K125" s="158">
        <f t="shared" si="3"/>
        <v>1.639195293</v>
      </c>
      <c r="L125" s="158"/>
    </row>
    <row r="126" ht="22.5" customHeight="1">
      <c r="A126" s="151">
        <v>6.0</v>
      </c>
      <c r="B126" s="152" t="s">
        <v>581</v>
      </c>
      <c r="C126" s="153">
        <v>45737.0</v>
      </c>
      <c r="D126" s="154">
        <v>26101.0</v>
      </c>
      <c r="E126" s="154">
        <v>26000.0</v>
      </c>
      <c r="F126" s="151">
        <v>24.0</v>
      </c>
      <c r="G126" s="155">
        <f t="shared" si="4"/>
        <v>494337.1212</v>
      </c>
      <c r="H126" s="152" t="s">
        <v>353</v>
      </c>
      <c r="I126" s="156">
        <v>42556.52</v>
      </c>
      <c r="J126" s="158">
        <f t="shared" si="2"/>
        <v>3.587002184</v>
      </c>
      <c r="K126" s="158">
        <f t="shared" si="3"/>
        <v>1.630455538</v>
      </c>
      <c r="L126" s="158"/>
    </row>
    <row r="127" ht="22.5" customHeight="1">
      <c r="A127" s="151">
        <v>6.0</v>
      </c>
      <c r="B127" s="152" t="s">
        <v>582</v>
      </c>
      <c r="C127" s="153">
        <v>45738.0</v>
      </c>
      <c r="D127" s="154">
        <v>6000.0</v>
      </c>
      <c r="E127" s="154">
        <v>6000.0</v>
      </c>
      <c r="F127" s="151">
        <v>23.0</v>
      </c>
      <c r="G127" s="155">
        <f t="shared" si="4"/>
        <v>118577.0751</v>
      </c>
      <c r="H127" s="152" t="s">
        <v>353</v>
      </c>
      <c r="I127" s="156">
        <v>9300.0</v>
      </c>
      <c r="J127" s="158">
        <f t="shared" si="2"/>
        <v>3.41</v>
      </c>
      <c r="K127" s="158">
        <f t="shared" si="3"/>
        <v>1.55</v>
      </c>
      <c r="L127" s="158"/>
    </row>
    <row r="128" ht="22.5" customHeight="1">
      <c r="A128" s="151">
        <v>1.0</v>
      </c>
      <c r="B128" s="152" t="s">
        <v>583</v>
      </c>
      <c r="C128" s="153">
        <v>45748.0</v>
      </c>
      <c r="D128" s="154">
        <v>13883.0</v>
      </c>
      <c r="E128" s="154">
        <v>14100.0</v>
      </c>
      <c r="F128" s="151">
        <v>19.0</v>
      </c>
      <c r="G128" s="155">
        <f t="shared" si="4"/>
        <v>332129.1866</v>
      </c>
      <c r="H128" s="152" t="s">
        <v>354</v>
      </c>
      <c r="I128" s="156">
        <v>21126.2</v>
      </c>
      <c r="J128" s="158">
        <f t="shared" si="2"/>
        <v>3.347809551</v>
      </c>
      <c r="K128" s="158">
        <f t="shared" si="3"/>
        <v>1.521731614</v>
      </c>
      <c r="L128" s="158"/>
    </row>
    <row r="129" ht="22.5" customHeight="1">
      <c r="A129" s="151">
        <v>2.0</v>
      </c>
      <c r="B129" s="152" t="s">
        <v>584</v>
      </c>
      <c r="C129" s="153">
        <v>45751.0</v>
      </c>
      <c r="D129" s="154">
        <v>12990.0</v>
      </c>
      <c r="E129" s="154">
        <v>13000.0</v>
      </c>
      <c r="F129" s="151">
        <v>17.5</v>
      </c>
      <c r="G129" s="155">
        <f t="shared" si="4"/>
        <v>337402.5974</v>
      </c>
      <c r="H129" s="152" t="s">
        <v>356</v>
      </c>
      <c r="I129" s="156">
        <v>19598.94</v>
      </c>
      <c r="J129" s="158">
        <f t="shared" si="2"/>
        <v>3.319296998</v>
      </c>
      <c r="K129" s="158">
        <f t="shared" si="3"/>
        <v>1.508771363</v>
      </c>
      <c r="L129" s="158"/>
    </row>
    <row r="130" ht="22.5" customHeight="1">
      <c r="A130" s="151">
        <v>3.0</v>
      </c>
      <c r="B130" s="152" t="s">
        <v>585</v>
      </c>
      <c r="C130" s="153">
        <v>45753.0</v>
      </c>
      <c r="D130" s="154">
        <v>16330.0</v>
      </c>
      <c r="E130" s="154">
        <v>16330.0</v>
      </c>
      <c r="F130" s="151">
        <v>21.0</v>
      </c>
      <c r="G130" s="155">
        <f t="shared" si="4"/>
        <v>353463.2035</v>
      </c>
      <c r="H130" s="152" t="s">
        <v>357</v>
      </c>
      <c r="I130" s="156">
        <v>26069.71</v>
      </c>
      <c r="J130" s="158">
        <f t="shared" si="2"/>
        <v>3.512147091</v>
      </c>
      <c r="K130" s="158">
        <f t="shared" si="3"/>
        <v>1.596430496</v>
      </c>
      <c r="L130" s="158"/>
    </row>
    <row r="131" ht="22.5" customHeight="1">
      <c r="A131" s="151">
        <v>1.0</v>
      </c>
      <c r="B131" s="152" t="s">
        <v>586</v>
      </c>
      <c r="C131" s="153">
        <v>45772.0</v>
      </c>
      <c r="D131" s="154">
        <v>30775.0</v>
      </c>
      <c r="E131" s="154">
        <v>30050.0</v>
      </c>
      <c r="F131" s="151">
        <v>32.0</v>
      </c>
      <c r="G131" s="155">
        <f t="shared" si="4"/>
        <v>437144.8864</v>
      </c>
      <c r="H131" s="152" t="s">
        <v>354</v>
      </c>
      <c r="I131" s="156">
        <v>56659.6</v>
      </c>
      <c r="J131" s="158">
        <f t="shared" si="2"/>
        <v>4.05040195</v>
      </c>
      <c r="K131" s="158">
        <f t="shared" si="3"/>
        <v>1.841091795</v>
      </c>
      <c r="L131" s="158"/>
    </row>
    <row r="132" ht="22.5" customHeight="1">
      <c r="A132" s="151">
        <v>1.0</v>
      </c>
      <c r="B132" s="152" t="s">
        <v>587</v>
      </c>
      <c r="C132" s="153">
        <v>45773.0</v>
      </c>
      <c r="D132" s="154">
        <v>5100.0</v>
      </c>
      <c r="E132" s="154">
        <v>5100.0</v>
      </c>
      <c r="F132" s="151">
        <v>31.0</v>
      </c>
      <c r="G132" s="155">
        <f t="shared" si="4"/>
        <v>74780.05865</v>
      </c>
      <c r="H132" s="152" t="s">
        <v>354</v>
      </c>
      <c r="I132" s="156">
        <v>9180.0</v>
      </c>
      <c r="J132" s="158">
        <f t="shared" si="2"/>
        <v>3.96</v>
      </c>
      <c r="K132" s="158">
        <f t="shared" si="3"/>
        <v>1.8</v>
      </c>
      <c r="L132" s="158"/>
    </row>
    <row r="133" ht="22.5" customHeight="1">
      <c r="A133" s="151">
        <v>3.0</v>
      </c>
      <c r="B133" s="152" t="s">
        <v>588</v>
      </c>
      <c r="C133" s="153">
        <v>45774.0</v>
      </c>
      <c r="D133" s="154">
        <v>25666.0</v>
      </c>
      <c r="E133" s="154">
        <v>25200.0</v>
      </c>
      <c r="F133" s="151">
        <v>31.5</v>
      </c>
      <c r="G133" s="155">
        <f t="shared" si="4"/>
        <v>370360.7504</v>
      </c>
      <c r="H133" s="152" t="s">
        <v>357</v>
      </c>
      <c r="I133" s="156">
        <v>45339.91</v>
      </c>
      <c r="J133" s="158">
        <f t="shared" si="2"/>
        <v>3.886378945</v>
      </c>
      <c r="K133" s="158">
        <f t="shared" si="3"/>
        <v>1.766535884</v>
      </c>
      <c r="L133" s="158"/>
    </row>
    <row r="134" ht="22.5" customHeight="1">
      <c r="A134" s="151">
        <v>2.0</v>
      </c>
      <c r="B134" s="152" t="s">
        <v>589</v>
      </c>
      <c r="C134" s="153">
        <v>45775.0</v>
      </c>
      <c r="D134" s="154">
        <v>22560.0</v>
      </c>
      <c r="E134" s="154">
        <v>22400.0</v>
      </c>
      <c r="F134" s="151">
        <v>30.0</v>
      </c>
      <c r="G134" s="155">
        <f t="shared" si="4"/>
        <v>341818.1818</v>
      </c>
      <c r="H134" s="152" t="s">
        <v>356</v>
      </c>
      <c r="I134" s="156">
        <v>39630.74</v>
      </c>
      <c r="J134" s="158">
        <f t="shared" si="2"/>
        <v>3.864699823</v>
      </c>
      <c r="K134" s="158">
        <f t="shared" si="3"/>
        <v>1.756681738</v>
      </c>
      <c r="L134" s="158"/>
    </row>
    <row r="135" ht="22.5" customHeight="1">
      <c r="A135" s="151">
        <v>3.0</v>
      </c>
      <c r="B135" s="152" t="s">
        <v>590</v>
      </c>
      <c r="C135" s="153">
        <v>45775.0</v>
      </c>
      <c r="D135" s="154">
        <v>300.0</v>
      </c>
      <c r="E135" s="154">
        <v>300.0</v>
      </c>
      <c r="F135" s="151">
        <v>28.0</v>
      </c>
      <c r="G135" s="155">
        <f t="shared" si="4"/>
        <v>4870.12987</v>
      </c>
      <c r="H135" s="152" t="s">
        <v>357</v>
      </c>
      <c r="I135" s="156">
        <v>530.0</v>
      </c>
      <c r="J135" s="158">
        <f t="shared" si="2"/>
        <v>3.886666667</v>
      </c>
      <c r="K135" s="158">
        <f t="shared" si="3"/>
        <v>1.766666667</v>
      </c>
      <c r="L135" s="158"/>
    </row>
    <row r="136" ht="22.5" customHeight="1">
      <c r="A136" s="151">
        <v>2.0</v>
      </c>
      <c r="B136" s="152" t="s">
        <v>591</v>
      </c>
      <c r="C136" s="153">
        <v>45776.0</v>
      </c>
      <c r="D136" s="154">
        <v>1000.0</v>
      </c>
      <c r="E136" s="154">
        <v>1000.0</v>
      </c>
      <c r="F136" s="151">
        <v>27.0</v>
      </c>
      <c r="G136" s="155">
        <f t="shared" si="4"/>
        <v>16835.01684</v>
      </c>
      <c r="H136" s="152" t="s">
        <v>356</v>
      </c>
      <c r="I136" s="156">
        <v>1800.0</v>
      </c>
      <c r="J136" s="158">
        <f t="shared" si="2"/>
        <v>3.96</v>
      </c>
      <c r="K136" s="158">
        <f t="shared" si="3"/>
        <v>1.8</v>
      </c>
      <c r="L136" s="158"/>
    </row>
    <row r="137" ht="22.5" customHeight="1">
      <c r="A137" s="151">
        <v>4.0</v>
      </c>
      <c r="B137" s="152" t="s">
        <v>592</v>
      </c>
      <c r="C137" s="153">
        <v>45782.0</v>
      </c>
      <c r="D137" s="154">
        <v>10750.0</v>
      </c>
      <c r="E137" s="154">
        <v>10900.0</v>
      </c>
      <c r="F137" s="151">
        <v>15.5</v>
      </c>
      <c r="G137" s="155">
        <f t="shared" si="4"/>
        <v>315249.2669</v>
      </c>
      <c r="H137" s="152" t="s">
        <v>358</v>
      </c>
      <c r="I137" s="156">
        <v>15133.57</v>
      </c>
      <c r="J137" s="158">
        <f t="shared" si="2"/>
        <v>3.097102698</v>
      </c>
      <c r="K137" s="158">
        <f t="shared" si="3"/>
        <v>1.407773953</v>
      </c>
      <c r="L137" s="158"/>
    </row>
    <row r="138" ht="22.5" customHeight="1">
      <c r="A138" s="151">
        <v>5.0</v>
      </c>
      <c r="B138" s="152" t="s">
        <v>593</v>
      </c>
      <c r="C138" s="153">
        <v>45783.0</v>
      </c>
      <c r="D138" s="154">
        <v>5820.0</v>
      </c>
      <c r="E138" s="154">
        <v>5820.0</v>
      </c>
      <c r="F138" s="151">
        <v>16.0</v>
      </c>
      <c r="G138" s="155">
        <f t="shared" si="4"/>
        <v>165340.9091</v>
      </c>
      <c r="H138" s="152" t="s">
        <v>360</v>
      </c>
      <c r="I138" s="156">
        <v>8196.31</v>
      </c>
      <c r="J138" s="158">
        <f t="shared" si="2"/>
        <v>3.098261512</v>
      </c>
      <c r="K138" s="158">
        <f t="shared" si="3"/>
        <v>1.408300687</v>
      </c>
      <c r="L138" s="158"/>
    </row>
    <row r="139" ht="22.5" customHeight="1">
      <c r="A139" s="151">
        <v>6.0</v>
      </c>
      <c r="B139" s="152" t="s">
        <v>594</v>
      </c>
      <c r="C139" s="153">
        <v>45783.0</v>
      </c>
      <c r="D139" s="154">
        <v>3680.0</v>
      </c>
      <c r="E139" s="154">
        <v>3680.0</v>
      </c>
      <c r="F139" s="151">
        <v>16.0</v>
      </c>
      <c r="G139" s="155">
        <f t="shared" si="4"/>
        <v>104545.4545</v>
      </c>
      <c r="H139" s="152" t="s">
        <v>361</v>
      </c>
      <c r="I139" s="156">
        <v>5182.54</v>
      </c>
      <c r="J139" s="158">
        <f t="shared" si="2"/>
        <v>3.098257609</v>
      </c>
      <c r="K139" s="158">
        <f t="shared" si="3"/>
        <v>1.408298913</v>
      </c>
      <c r="L139" s="158"/>
    </row>
    <row r="140" ht="22.5" customHeight="1">
      <c r="A140" s="151">
        <v>5.0</v>
      </c>
      <c r="B140" s="152" t="s">
        <v>595</v>
      </c>
      <c r="C140" s="153">
        <v>45791.0</v>
      </c>
      <c r="D140" s="154">
        <v>4000.0</v>
      </c>
      <c r="E140" s="154">
        <v>4000.0</v>
      </c>
      <c r="F140" s="151">
        <v>19.5</v>
      </c>
      <c r="G140" s="155">
        <f t="shared" si="4"/>
        <v>93240.09324</v>
      </c>
      <c r="H140" s="152" t="s">
        <v>360</v>
      </c>
      <c r="I140" s="156">
        <v>6077.1</v>
      </c>
      <c r="J140" s="158">
        <f t="shared" si="2"/>
        <v>3.342405</v>
      </c>
      <c r="K140" s="158">
        <f t="shared" si="3"/>
        <v>1.519275</v>
      </c>
      <c r="L140" s="158"/>
    </row>
    <row r="141" ht="22.5" customHeight="1">
      <c r="A141" s="151">
        <v>6.0</v>
      </c>
      <c r="B141" s="152" t="s">
        <v>596</v>
      </c>
      <c r="C141" s="153">
        <v>45791.0</v>
      </c>
      <c r="D141" s="154">
        <v>12300.0</v>
      </c>
      <c r="E141" s="154">
        <v>12300.0</v>
      </c>
      <c r="F141" s="151">
        <v>18.5</v>
      </c>
      <c r="G141" s="155">
        <f t="shared" si="4"/>
        <v>302211.3022</v>
      </c>
      <c r="H141" s="152" t="s">
        <v>361</v>
      </c>
      <c r="I141" s="156">
        <v>18687.07</v>
      </c>
      <c r="J141" s="158">
        <f t="shared" si="2"/>
        <v>3.342402764</v>
      </c>
      <c r="K141" s="158">
        <f t="shared" si="3"/>
        <v>1.519273984</v>
      </c>
      <c r="L141" s="158"/>
    </row>
    <row r="142" ht="22.5" customHeight="1">
      <c r="A142" s="151">
        <v>3.0</v>
      </c>
      <c r="B142" s="152" t="s">
        <v>597</v>
      </c>
      <c r="C142" s="153">
        <v>45799.0</v>
      </c>
      <c r="D142" s="154">
        <v>2323.79</v>
      </c>
      <c r="E142" s="154">
        <v>2323.79</v>
      </c>
      <c r="F142" s="151">
        <v>5.24</v>
      </c>
      <c r="G142" s="155">
        <f t="shared" si="4"/>
        <v>201577.8973</v>
      </c>
      <c r="H142" s="152" t="s">
        <v>364</v>
      </c>
      <c r="I142" s="156">
        <v>1147.36</v>
      </c>
      <c r="J142" s="158">
        <f t="shared" si="2"/>
        <v>1.08623929</v>
      </c>
      <c r="K142" s="158">
        <f t="shared" si="3"/>
        <v>0.4937451319</v>
      </c>
      <c r="L142" s="158"/>
    </row>
    <row r="143" ht="22.5" customHeight="1">
      <c r="A143" s="151">
        <v>3.0</v>
      </c>
      <c r="B143" s="152" t="s">
        <v>597</v>
      </c>
      <c r="C143" s="153">
        <v>45799.0</v>
      </c>
      <c r="D143" s="154">
        <v>345.4</v>
      </c>
      <c r="E143" s="154">
        <v>345.4</v>
      </c>
      <c r="F143" s="151">
        <v>5.24</v>
      </c>
      <c r="G143" s="155">
        <f t="shared" si="4"/>
        <v>29961.83206</v>
      </c>
      <c r="H143" s="152" t="s">
        <v>364</v>
      </c>
      <c r="I143" s="156"/>
      <c r="J143" s="158">
        <f t="shared" si="2"/>
        <v>0</v>
      </c>
      <c r="K143" s="158">
        <f t="shared" si="3"/>
        <v>0</v>
      </c>
      <c r="L143" s="158"/>
    </row>
    <row r="144" ht="22.5" customHeight="1">
      <c r="A144" s="151">
        <v>1.0</v>
      </c>
      <c r="B144" s="152" t="s">
        <v>598</v>
      </c>
      <c r="C144" s="153">
        <v>45800.0</v>
      </c>
      <c r="D144" s="154">
        <v>4341.41</v>
      </c>
      <c r="E144" s="154">
        <v>4341.41</v>
      </c>
      <c r="F144" s="151">
        <v>6.57</v>
      </c>
      <c r="G144" s="155">
        <f t="shared" si="4"/>
        <v>300360.4539</v>
      </c>
      <c r="H144" s="152" t="s">
        <v>362</v>
      </c>
      <c r="I144" s="156">
        <v>1924.21</v>
      </c>
      <c r="J144" s="158">
        <f t="shared" si="2"/>
        <v>0.9750891991</v>
      </c>
      <c r="K144" s="158">
        <f t="shared" si="3"/>
        <v>0.4432223632</v>
      </c>
      <c r="L144" s="158"/>
    </row>
    <row r="145" ht="22.5" customHeight="1">
      <c r="A145" s="151">
        <v>2.0</v>
      </c>
      <c r="B145" s="152" t="s">
        <v>599</v>
      </c>
      <c r="C145" s="153">
        <v>45800.0</v>
      </c>
      <c r="D145" s="154">
        <v>-6665.0</v>
      </c>
      <c r="E145" s="154">
        <v>-6665.0</v>
      </c>
      <c r="F145" s="151">
        <v>6.02</v>
      </c>
      <c r="G145" s="155"/>
      <c r="H145" s="152" t="s">
        <v>365</v>
      </c>
      <c r="I145" s="156">
        <v>-3071.57</v>
      </c>
      <c r="J145" s="158">
        <f t="shared" si="2"/>
        <v>1.013871568</v>
      </c>
      <c r="K145" s="158">
        <f t="shared" si="3"/>
        <v>0.4608507127</v>
      </c>
      <c r="L145" s="158"/>
    </row>
    <row r="146" ht="22.5" customHeight="1">
      <c r="A146" s="151">
        <v>4.0</v>
      </c>
      <c r="B146" s="152" t="s">
        <v>600</v>
      </c>
      <c r="C146" s="153">
        <v>45805.0</v>
      </c>
      <c r="D146" s="154">
        <v>21467.0</v>
      </c>
      <c r="E146" s="154">
        <v>21490.0</v>
      </c>
      <c r="F146" s="151">
        <v>25.0</v>
      </c>
      <c r="G146" s="155">
        <f t="shared" ref="G146:G249" si="5">IFERROR((D146/2.2)*1000/F146,"")</f>
        <v>390309.0909</v>
      </c>
      <c r="H146" s="152" t="s">
        <v>358</v>
      </c>
      <c r="I146" s="156">
        <v>33805.4</v>
      </c>
      <c r="J146" s="158">
        <f t="shared" si="2"/>
        <v>3.464474775</v>
      </c>
      <c r="K146" s="158">
        <f t="shared" si="3"/>
        <v>1.574761261</v>
      </c>
      <c r="L146" s="156" t="s">
        <v>601</v>
      </c>
    </row>
    <row r="147" ht="22.5" customHeight="1">
      <c r="A147" s="151">
        <v>5.0</v>
      </c>
      <c r="B147" s="152" t="s">
        <v>602</v>
      </c>
      <c r="C147" s="153">
        <v>45806.0</v>
      </c>
      <c r="D147" s="154">
        <v>18164.0</v>
      </c>
      <c r="E147" s="154">
        <v>18350.0</v>
      </c>
      <c r="F147" s="151">
        <v>24.5</v>
      </c>
      <c r="G147" s="155">
        <f t="shared" si="5"/>
        <v>336994.4341</v>
      </c>
      <c r="H147" s="152" t="s">
        <v>360</v>
      </c>
      <c r="I147" s="156">
        <v>28540.32</v>
      </c>
      <c r="J147" s="158">
        <f t="shared" si="2"/>
        <v>3.456766351</v>
      </c>
      <c r="K147" s="158">
        <f t="shared" si="3"/>
        <v>1.571257432</v>
      </c>
      <c r="L147" s="156" t="s">
        <v>601</v>
      </c>
    </row>
    <row r="148" ht="22.5" customHeight="1">
      <c r="A148" s="151">
        <v>6.0</v>
      </c>
      <c r="B148" s="152" t="s">
        <v>603</v>
      </c>
      <c r="C148" s="153">
        <v>45807.0</v>
      </c>
      <c r="D148" s="154">
        <v>27771.0</v>
      </c>
      <c r="E148" s="154">
        <v>27600.0</v>
      </c>
      <c r="F148" s="151">
        <v>23.5</v>
      </c>
      <c r="G148" s="155">
        <f t="shared" si="5"/>
        <v>537156.6731</v>
      </c>
      <c r="H148" s="152" t="s">
        <v>361</v>
      </c>
      <c r="I148" s="156">
        <v>43012.09</v>
      </c>
      <c r="J148" s="158">
        <f t="shared" si="2"/>
        <v>3.407388931</v>
      </c>
      <c r="K148" s="158">
        <f t="shared" si="3"/>
        <v>1.54881315</v>
      </c>
      <c r="L148" s="156" t="s">
        <v>601</v>
      </c>
    </row>
    <row r="149" ht="22.5" customHeight="1">
      <c r="A149" s="151">
        <v>4.0</v>
      </c>
      <c r="B149" s="152" t="s">
        <v>604</v>
      </c>
      <c r="C149" s="153">
        <v>45808.0</v>
      </c>
      <c r="D149" s="154">
        <v>293.0</v>
      </c>
      <c r="E149" s="154">
        <v>293.0</v>
      </c>
      <c r="F149" s="151">
        <v>21.0</v>
      </c>
      <c r="G149" s="155">
        <f t="shared" si="5"/>
        <v>6341.991342</v>
      </c>
      <c r="H149" s="152" t="s">
        <v>358</v>
      </c>
      <c r="I149" s="156">
        <v>380.9</v>
      </c>
      <c r="J149" s="158">
        <f t="shared" si="2"/>
        <v>2.86</v>
      </c>
      <c r="K149" s="158">
        <f t="shared" si="3"/>
        <v>1.3</v>
      </c>
      <c r="L149" s="156" t="s">
        <v>605</v>
      </c>
    </row>
    <row r="150" ht="22.5" customHeight="1">
      <c r="A150" s="151">
        <v>3.0</v>
      </c>
      <c r="B150" s="152" t="s">
        <v>606</v>
      </c>
      <c r="C150" s="153">
        <v>45847.0</v>
      </c>
      <c r="D150" s="154">
        <v>31067.0</v>
      </c>
      <c r="E150" s="154">
        <v>31400.0</v>
      </c>
      <c r="F150" s="151">
        <v>22.0</v>
      </c>
      <c r="G150" s="155">
        <f t="shared" si="5"/>
        <v>641880.1653</v>
      </c>
      <c r="H150" s="152" t="s">
        <v>364</v>
      </c>
      <c r="I150" s="156">
        <v>47003.11</v>
      </c>
      <c r="J150" s="158">
        <f t="shared" si="2"/>
        <v>3.328510703</v>
      </c>
      <c r="K150" s="158">
        <f t="shared" si="3"/>
        <v>1.51295941</v>
      </c>
      <c r="L150" s="156" t="s">
        <v>607</v>
      </c>
    </row>
    <row r="151" ht="22.5" customHeight="1">
      <c r="A151" s="151">
        <v>1.0</v>
      </c>
      <c r="B151" s="152" t="s">
        <v>608</v>
      </c>
      <c r="C151" s="153">
        <v>45848.0</v>
      </c>
      <c r="D151" s="154">
        <v>34500.0</v>
      </c>
      <c r="E151" s="154">
        <v>35300.0</v>
      </c>
      <c r="F151" s="151">
        <v>28.5</v>
      </c>
      <c r="G151" s="155">
        <f t="shared" si="5"/>
        <v>550239.2344</v>
      </c>
      <c r="H151" s="152" t="s">
        <v>362</v>
      </c>
      <c r="I151" s="156">
        <v>57102.99</v>
      </c>
      <c r="J151" s="158">
        <f t="shared" si="2"/>
        <v>3.641350087</v>
      </c>
      <c r="K151" s="158">
        <f t="shared" si="3"/>
        <v>1.65515913</v>
      </c>
      <c r="L151" s="156" t="s">
        <v>609</v>
      </c>
    </row>
    <row r="152" ht="22.5" customHeight="1">
      <c r="A152" s="151">
        <v>2.0</v>
      </c>
      <c r="B152" s="152" t="s">
        <v>610</v>
      </c>
      <c r="C152" s="153">
        <v>45849.0</v>
      </c>
      <c r="D152" s="154">
        <v>23817.0</v>
      </c>
      <c r="E152" s="154">
        <v>24000.0</v>
      </c>
      <c r="F152" s="151">
        <v>27.5</v>
      </c>
      <c r="G152" s="155">
        <f t="shared" si="5"/>
        <v>393669.4215</v>
      </c>
      <c r="H152" s="152" t="s">
        <v>365</v>
      </c>
      <c r="I152" s="156">
        <v>39605.26</v>
      </c>
      <c r="J152" s="158">
        <f t="shared" si="2"/>
        <v>3.658377294</v>
      </c>
      <c r="K152" s="158">
        <f t="shared" si="3"/>
        <v>1.66289877</v>
      </c>
      <c r="L152" s="156" t="s">
        <v>607</v>
      </c>
    </row>
    <row r="153" ht="22.5" customHeight="1">
      <c r="A153" s="151">
        <v>6.0</v>
      </c>
      <c r="B153" s="152" t="s">
        <v>620</v>
      </c>
      <c r="C153" s="153">
        <v>45863.0</v>
      </c>
      <c r="D153" s="154">
        <v>15032.0</v>
      </c>
      <c r="E153" s="154">
        <v>15000.0</v>
      </c>
      <c r="F153" s="151">
        <v>19.0</v>
      </c>
      <c r="G153" s="155">
        <f t="shared" si="5"/>
        <v>359617.2249</v>
      </c>
      <c r="H153" s="152" t="s">
        <v>369</v>
      </c>
      <c r="I153" s="156">
        <v>24358.15</v>
      </c>
      <c r="J153" s="158">
        <f t="shared" si="2"/>
        <v>3.564923497</v>
      </c>
      <c r="K153" s="158">
        <f t="shared" si="3"/>
        <v>1.620419771</v>
      </c>
      <c r="L153" s="156" t="s">
        <v>553</v>
      </c>
    </row>
    <row r="154" ht="22.5" customHeight="1">
      <c r="A154" s="151">
        <v>4.0</v>
      </c>
      <c r="B154" s="152" t="s">
        <v>629</v>
      </c>
      <c r="C154" s="153">
        <v>45864.0</v>
      </c>
      <c r="D154" s="154">
        <v>9950.0</v>
      </c>
      <c r="E154" s="154">
        <v>9970.0</v>
      </c>
      <c r="F154" s="151">
        <v>20.0</v>
      </c>
      <c r="G154" s="155">
        <f t="shared" si="5"/>
        <v>226136.3636</v>
      </c>
      <c r="H154" s="152" t="s">
        <v>366</v>
      </c>
      <c r="I154" s="156">
        <v>16347.3</v>
      </c>
      <c r="J154" s="158">
        <f t="shared" si="2"/>
        <v>3.614478392</v>
      </c>
      <c r="K154" s="158">
        <f t="shared" si="3"/>
        <v>1.642944724</v>
      </c>
      <c r="L154" s="156" t="s">
        <v>553</v>
      </c>
    </row>
    <row r="155" ht="22.5" customHeight="1">
      <c r="A155" s="151">
        <v>5.0</v>
      </c>
      <c r="B155" s="152" t="s">
        <v>630</v>
      </c>
      <c r="C155" s="153">
        <v>45865.0</v>
      </c>
      <c r="D155" s="154">
        <v>8050.0</v>
      </c>
      <c r="E155" s="154">
        <v>8063.0</v>
      </c>
      <c r="F155" s="151">
        <v>21.5</v>
      </c>
      <c r="G155" s="155">
        <f t="shared" si="5"/>
        <v>170190.2748</v>
      </c>
      <c r="H155" s="152" t="s">
        <v>368</v>
      </c>
      <c r="I155" s="156">
        <v>13139.85</v>
      </c>
      <c r="J155" s="158">
        <f t="shared" si="2"/>
        <v>3.591014907</v>
      </c>
      <c r="K155" s="158">
        <f t="shared" si="3"/>
        <v>1.632279503</v>
      </c>
      <c r="L155" s="156" t="s">
        <v>553</v>
      </c>
    </row>
    <row r="156" ht="22.5" customHeight="1">
      <c r="A156" s="151">
        <v>4.0</v>
      </c>
      <c r="B156" s="152" t="s">
        <v>631</v>
      </c>
      <c r="C156" s="153">
        <v>45881.0</v>
      </c>
      <c r="D156" s="154">
        <v>15626.0</v>
      </c>
      <c r="E156" s="154">
        <v>15350.0</v>
      </c>
      <c r="F156" s="151">
        <v>29.0</v>
      </c>
      <c r="G156" s="155">
        <f t="shared" si="5"/>
        <v>244921.6301</v>
      </c>
      <c r="H156" s="152" t="s">
        <v>366</v>
      </c>
      <c r="I156" s="156">
        <v>28113.4</v>
      </c>
      <c r="J156" s="158">
        <f t="shared" si="2"/>
        <v>3.958113401</v>
      </c>
      <c r="K156" s="158">
        <f t="shared" si="3"/>
        <v>1.799142455</v>
      </c>
      <c r="L156" s="156" t="s">
        <v>553</v>
      </c>
    </row>
    <row r="157" ht="22.5" customHeight="1">
      <c r="A157" s="151">
        <v>5.0</v>
      </c>
      <c r="B157" s="152" t="s">
        <v>632</v>
      </c>
      <c r="C157" s="153">
        <v>45882.0</v>
      </c>
      <c r="D157" s="154">
        <v>14976.0</v>
      </c>
      <c r="E157" s="154">
        <v>14565.0</v>
      </c>
      <c r="F157" s="151">
        <v>29.0</v>
      </c>
      <c r="G157" s="155">
        <f t="shared" si="5"/>
        <v>234733.5423</v>
      </c>
      <c r="H157" s="152" t="s">
        <v>368</v>
      </c>
      <c r="I157" s="156">
        <v>26883.7</v>
      </c>
      <c r="J157" s="158">
        <f t="shared" si="2"/>
        <v>3.949261485</v>
      </c>
      <c r="K157" s="158">
        <f t="shared" si="3"/>
        <v>1.795118857</v>
      </c>
      <c r="L157" s="156" t="s">
        <v>553</v>
      </c>
    </row>
    <row r="158" ht="22.5" customHeight="1">
      <c r="A158" s="151">
        <v>6.0</v>
      </c>
      <c r="B158" s="152" t="s">
        <v>633</v>
      </c>
      <c r="C158" s="153">
        <v>45883.0</v>
      </c>
      <c r="D158" s="154">
        <v>18616.1</v>
      </c>
      <c r="E158" s="154">
        <v>18350.0</v>
      </c>
      <c r="F158" s="151">
        <v>27.0</v>
      </c>
      <c r="G158" s="155">
        <f t="shared" si="5"/>
        <v>313402.3569</v>
      </c>
      <c r="H158" s="152" t="s">
        <v>369</v>
      </c>
      <c r="I158" s="156">
        <v>32931.6</v>
      </c>
      <c r="J158" s="158">
        <f t="shared" si="2"/>
        <v>3.891766804</v>
      </c>
      <c r="K158" s="158">
        <f t="shared" si="3"/>
        <v>1.768984911</v>
      </c>
      <c r="L158" s="156" t="s">
        <v>553</v>
      </c>
    </row>
    <row r="159" ht="22.5" customHeight="1">
      <c r="A159" s="151">
        <v>4.0</v>
      </c>
      <c r="B159" s="152" t="s">
        <v>631</v>
      </c>
      <c r="C159" s="153">
        <v>45884.0</v>
      </c>
      <c r="D159" s="154">
        <v>500.0</v>
      </c>
      <c r="E159" s="154">
        <v>500.0</v>
      </c>
      <c r="F159" s="151">
        <v>29.0</v>
      </c>
      <c r="G159" s="155">
        <f t="shared" si="5"/>
        <v>7836.990596</v>
      </c>
      <c r="H159" s="152" t="s">
        <v>366</v>
      </c>
      <c r="I159" s="156">
        <v>875.0</v>
      </c>
      <c r="J159" s="158">
        <f t="shared" si="2"/>
        <v>3.85</v>
      </c>
      <c r="K159" s="158">
        <f t="shared" si="3"/>
        <v>1.75</v>
      </c>
      <c r="L159" s="156" t="s">
        <v>634</v>
      </c>
    </row>
    <row r="160" ht="22.5" customHeight="1">
      <c r="A160" s="151">
        <v>3.0</v>
      </c>
      <c r="B160" s="152" t="s">
        <v>635</v>
      </c>
      <c r="C160" s="153">
        <v>45894.0</v>
      </c>
      <c r="D160" s="154">
        <v>860.0</v>
      </c>
      <c r="E160" s="154">
        <v>860.0</v>
      </c>
      <c r="F160" s="151">
        <v>13.0</v>
      </c>
      <c r="G160" s="155">
        <f t="shared" si="5"/>
        <v>30069.93007</v>
      </c>
      <c r="H160" s="152" t="s">
        <v>373</v>
      </c>
      <c r="I160" s="156">
        <v>0.0</v>
      </c>
      <c r="J160" s="158">
        <f t="shared" si="2"/>
        <v>0</v>
      </c>
      <c r="K160" s="158">
        <f t="shared" si="3"/>
        <v>0</v>
      </c>
      <c r="L160" s="156"/>
    </row>
    <row r="161" ht="22.5" customHeight="1">
      <c r="A161" s="151">
        <v>1.0</v>
      </c>
      <c r="B161" s="152" t="s">
        <v>636</v>
      </c>
      <c r="C161" s="153">
        <v>45899.0</v>
      </c>
      <c r="D161" s="154">
        <v>13246.0</v>
      </c>
      <c r="E161" s="154">
        <v>13020.0</v>
      </c>
      <c r="F161" s="151">
        <v>17.0</v>
      </c>
      <c r="G161" s="155">
        <f t="shared" si="5"/>
        <v>354171.123</v>
      </c>
      <c r="H161" s="152" t="s">
        <v>370</v>
      </c>
      <c r="I161" s="156">
        <v>20363.45</v>
      </c>
      <c r="J161" s="158">
        <f t="shared" si="2"/>
        <v>3.38212215</v>
      </c>
      <c r="K161" s="158">
        <f t="shared" si="3"/>
        <v>1.53732825</v>
      </c>
      <c r="L161" s="156" t="s">
        <v>553</v>
      </c>
    </row>
    <row r="162" ht="22.5" customHeight="1">
      <c r="A162" s="151">
        <v>2.0</v>
      </c>
      <c r="B162" s="152" t="s">
        <v>637</v>
      </c>
      <c r="C162" s="153">
        <v>45900.0</v>
      </c>
      <c r="D162" s="154">
        <v>9363.0</v>
      </c>
      <c r="E162" s="154">
        <v>9325.0</v>
      </c>
      <c r="F162" s="151">
        <v>16.78</v>
      </c>
      <c r="G162" s="155">
        <f t="shared" si="5"/>
        <v>253629.8624</v>
      </c>
      <c r="H162" s="152" t="s">
        <v>372</v>
      </c>
      <c r="I162" s="156">
        <v>13957.95</v>
      </c>
      <c r="J162" s="158">
        <f t="shared" si="2"/>
        <v>3.279663569</v>
      </c>
      <c r="K162" s="158">
        <f t="shared" si="3"/>
        <v>1.490756168</v>
      </c>
      <c r="L162" s="156" t="s">
        <v>553</v>
      </c>
    </row>
    <row r="163" ht="22.5" customHeight="1">
      <c r="A163" s="151">
        <v>3.0</v>
      </c>
      <c r="B163" s="152" t="s">
        <v>638</v>
      </c>
      <c r="C163" s="153">
        <v>45900.0</v>
      </c>
      <c r="D163" s="154">
        <v>8926.0</v>
      </c>
      <c r="E163" s="154">
        <v>8780.0</v>
      </c>
      <c r="F163" s="151">
        <v>16.1</v>
      </c>
      <c r="G163" s="155">
        <f t="shared" si="5"/>
        <v>252004.5172</v>
      </c>
      <c r="H163" s="152" t="s">
        <v>373</v>
      </c>
      <c r="I163" s="156">
        <v>13225.3</v>
      </c>
      <c r="J163" s="158">
        <f t="shared" si="2"/>
        <v>3.2596527</v>
      </c>
      <c r="K163" s="158">
        <f t="shared" si="3"/>
        <v>1.481660318</v>
      </c>
      <c r="L163" s="156" t="s">
        <v>553</v>
      </c>
    </row>
    <row r="164" ht="22.5" customHeight="1">
      <c r="A164" s="151">
        <v>1.0</v>
      </c>
      <c r="B164" s="152" t="s">
        <v>639</v>
      </c>
      <c r="C164" s="153">
        <v>45922.0</v>
      </c>
      <c r="D164" s="154">
        <v>29500.0</v>
      </c>
      <c r="E164" s="154">
        <v>29220.0</v>
      </c>
      <c r="F164" s="151">
        <v>30.0</v>
      </c>
      <c r="G164" s="155">
        <f t="shared" si="5"/>
        <v>446969.697</v>
      </c>
      <c r="H164" s="152" t="s">
        <v>370</v>
      </c>
      <c r="I164" s="156">
        <v>54357.91</v>
      </c>
      <c r="J164" s="158">
        <f t="shared" si="2"/>
        <v>4.053810237</v>
      </c>
      <c r="K164" s="158">
        <f t="shared" si="3"/>
        <v>1.842641017</v>
      </c>
      <c r="L164" s="156" t="s">
        <v>555</v>
      </c>
    </row>
    <row r="165" ht="22.5" customHeight="1">
      <c r="A165" s="151">
        <v>2.0</v>
      </c>
      <c r="B165" s="152" t="s">
        <v>640</v>
      </c>
      <c r="C165" s="153">
        <v>45923.0</v>
      </c>
      <c r="D165" s="154">
        <v>13187.0</v>
      </c>
      <c r="E165" s="154">
        <v>12512.0</v>
      </c>
      <c r="F165" s="151">
        <v>30.0</v>
      </c>
      <c r="G165" s="155">
        <f t="shared" si="5"/>
        <v>199803.0303</v>
      </c>
      <c r="H165" s="152" t="s">
        <v>372</v>
      </c>
      <c r="I165" s="156">
        <v>23643.36</v>
      </c>
      <c r="J165" s="158">
        <f t="shared" si="2"/>
        <v>3.94444468</v>
      </c>
      <c r="K165" s="158">
        <f t="shared" si="3"/>
        <v>1.7929294</v>
      </c>
      <c r="L165" s="156" t="s">
        <v>601</v>
      </c>
    </row>
    <row r="166" ht="22.5" customHeight="1">
      <c r="A166" s="151">
        <v>3.0</v>
      </c>
      <c r="B166" s="152" t="s">
        <v>641</v>
      </c>
      <c r="C166" s="153">
        <v>45924.0</v>
      </c>
      <c r="D166" s="154">
        <v>31097.0</v>
      </c>
      <c r="E166" s="154">
        <v>30650.0</v>
      </c>
      <c r="F166" s="151">
        <v>28.0</v>
      </c>
      <c r="G166" s="155">
        <f t="shared" si="5"/>
        <v>504821.4286</v>
      </c>
      <c r="H166" s="152" t="s">
        <v>373</v>
      </c>
      <c r="I166" s="156">
        <v>56932.4</v>
      </c>
      <c r="J166" s="158">
        <f t="shared" si="2"/>
        <v>4.027760877</v>
      </c>
      <c r="K166" s="158">
        <f t="shared" si="3"/>
        <v>1.830800399</v>
      </c>
      <c r="L166" s="156" t="s">
        <v>553</v>
      </c>
    </row>
    <row r="167" ht="22.5" customHeight="1">
      <c r="A167" s="151">
        <v>4.0</v>
      </c>
      <c r="B167" s="152" t="s">
        <v>642</v>
      </c>
      <c r="C167" s="153">
        <v>45928.0</v>
      </c>
      <c r="D167" s="154">
        <v>7300.0</v>
      </c>
      <c r="E167" s="154">
        <v>7300.0</v>
      </c>
      <c r="F167" s="151">
        <v>14.5</v>
      </c>
      <c r="G167" s="155">
        <f t="shared" si="5"/>
        <v>228840.1254</v>
      </c>
      <c r="H167" s="152" t="s">
        <v>374</v>
      </c>
      <c r="I167" s="156">
        <v>10784.0</v>
      </c>
      <c r="J167" s="158">
        <f t="shared" si="2"/>
        <v>3.249972603</v>
      </c>
      <c r="K167" s="158">
        <f t="shared" si="3"/>
        <v>1.477260274</v>
      </c>
      <c r="L167" s="156" t="s">
        <v>553</v>
      </c>
    </row>
    <row r="168" ht="22.5" customHeight="1">
      <c r="A168" s="151">
        <v>5.0</v>
      </c>
      <c r="B168" s="152" t="s">
        <v>643</v>
      </c>
      <c r="C168" s="153">
        <v>45928.0</v>
      </c>
      <c r="D168" s="154">
        <v>4925.0</v>
      </c>
      <c r="E168" s="154">
        <v>4925.0</v>
      </c>
      <c r="F168" s="151">
        <v>14.2</v>
      </c>
      <c r="G168" s="155">
        <f t="shared" si="5"/>
        <v>157650.4481</v>
      </c>
      <c r="H168" s="152" t="s">
        <v>376</v>
      </c>
      <c r="I168" s="156">
        <v>7275.0</v>
      </c>
      <c r="J168" s="158">
        <f t="shared" si="2"/>
        <v>3.249746193</v>
      </c>
      <c r="K168" s="158">
        <f t="shared" si="3"/>
        <v>1.47715736</v>
      </c>
      <c r="L168" s="156" t="s">
        <v>553</v>
      </c>
    </row>
    <row r="169" ht="22.5" customHeight="1">
      <c r="A169" s="151">
        <v>6.0</v>
      </c>
      <c r="B169" s="152" t="s">
        <v>644</v>
      </c>
      <c r="C169" s="153">
        <v>45942.0</v>
      </c>
      <c r="D169" s="154">
        <v>24536.0</v>
      </c>
      <c r="E169" s="154">
        <v>24250.0</v>
      </c>
      <c r="F169" s="151">
        <v>22.0</v>
      </c>
      <c r="G169" s="155">
        <f t="shared" si="5"/>
        <v>506942.1488</v>
      </c>
      <c r="H169" s="152" t="s">
        <v>377</v>
      </c>
      <c r="I169" s="156">
        <v>36386.16</v>
      </c>
      <c r="J169" s="158">
        <f t="shared" si="2"/>
        <v>3.262534724</v>
      </c>
      <c r="K169" s="158">
        <f t="shared" si="3"/>
        <v>1.482970329</v>
      </c>
      <c r="L169" s="156" t="s">
        <v>645</v>
      </c>
    </row>
    <row r="170" ht="22.5" customHeight="1">
      <c r="A170" s="151">
        <v>5.0</v>
      </c>
      <c r="B170" s="152" t="s">
        <v>646</v>
      </c>
      <c r="C170" s="153">
        <v>45953.0</v>
      </c>
      <c r="D170" s="154">
        <v>15550.0</v>
      </c>
      <c r="E170" s="154">
        <v>15550.0</v>
      </c>
      <c r="F170" s="151">
        <v>27.5</v>
      </c>
      <c r="G170" s="155">
        <f t="shared" si="5"/>
        <v>257024.7934</v>
      </c>
      <c r="H170" s="152" t="s">
        <v>376</v>
      </c>
      <c r="I170" s="156">
        <v>26137.49</v>
      </c>
      <c r="J170" s="158">
        <f t="shared" si="2"/>
        <v>3.697908553</v>
      </c>
      <c r="K170" s="158">
        <f t="shared" si="3"/>
        <v>1.680867524</v>
      </c>
      <c r="L170" s="156" t="s">
        <v>607</v>
      </c>
    </row>
    <row r="171" ht="22.5" customHeight="1">
      <c r="A171" s="151">
        <v>4.0</v>
      </c>
      <c r="B171" s="152" t="s">
        <v>647</v>
      </c>
      <c r="C171" s="153">
        <v>45954.0</v>
      </c>
      <c r="D171" s="154">
        <v>14845.0</v>
      </c>
      <c r="E171" s="154">
        <v>14768.0</v>
      </c>
      <c r="F171" s="151">
        <v>27.0</v>
      </c>
      <c r="G171" s="155">
        <f t="shared" si="5"/>
        <v>249915.8249</v>
      </c>
      <c r="H171" s="152" t="s">
        <v>374</v>
      </c>
      <c r="I171" s="156">
        <v>24656.62</v>
      </c>
      <c r="J171" s="158">
        <f t="shared" si="2"/>
        <v>3.654062917</v>
      </c>
      <c r="K171" s="158">
        <f t="shared" si="3"/>
        <v>1.660937689</v>
      </c>
      <c r="L171" s="156" t="s">
        <v>607</v>
      </c>
    </row>
    <row r="172" ht="22.5" customHeight="1">
      <c r="A172" s="151">
        <v>5.0</v>
      </c>
      <c r="B172" s="152" t="s">
        <v>648</v>
      </c>
      <c r="C172" s="153">
        <v>45954.0</v>
      </c>
      <c r="D172" s="154">
        <v>650.0</v>
      </c>
      <c r="E172" s="154">
        <v>650.0</v>
      </c>
      <c r="F172" s="151">
        <v>27.0</v>
      </c>
      <c r="G172" s="155">
        <f t="shared" si="5"/>
        <v>10942.76094</v>
      </c>
      <c r="H172" s="152" t="s">
        <v>376</v>
      </c>
      <c r="I172" s="156">
        <v>1071.0</v>
      </c>
      <c r="J172" s="158">
        <f t="shared" si="2"/>
        <v>3.624923077</v>
      </c>
      <c r="K172" s="158">
        <f t="shared" si="3"/>
        <v>1.647692308</v>
      </c>
      <c r="L172" s="156" t="s">
        <v>634</v>
      </c>
    </row>
    <row r="173" ht="22.5" customHeight="1">
      <c r="A173" s="151">
        <v>4.0</v>
      </c>
      <c r="B173" s="152" t="s">
        <v>649</v>
      </c>
      <c r="C173" s="153">
        <v>45955.0</v>
      </c>
      <c r="D173" s="154">
        <v>1100.0</v>
      </c>
      <c r="E173" s="154">
        <v>1100.0</v>
      </c>
      <c r="F173" s="151">
        <v>27.0</v>
      </c>
      <c r="G173" s="155">
        <f t="shared" si="5"/>
        <v>18518.51852</v>
      </c>
      <c r="H173" s="152" t="s">
        <v>374</v>
      </c>
      <c r="I173" s="156">
        <v>1700.0</v>
      </c>
      <c r="J173" s="158">
        <f t="shared" si="2"/>
        <v>3.4</v>
      </c>
      <c r="K173" s="158">
        <f t="shared" si="3"/>
        <v>1.545454545</v>
      </c>
      <c r="L173" s="156" t="s">
        <v>634</v>
      </c>
    </row>
    <row r="174" ht="22.5" customHeight="1">
      <c r="A174" s="151">
        <v>3.0</v>
      </c>
      <c r="B174" s="152" t="s">
        <v>650</v>
      </c>
      <c r="C174" s="153">
        <v>45984.0</v>
      </c>
      <c r="D174" s="154">
        <v>8261.0</v>
      </c>
      <c r="E174" s="154">
        <v>8300.0</v>
      </c>
      <c r="F174" s="151">
        <v>19.0</v>
      </c>
      <c r="G174" s="155">
        <f t="shared" si="5"/>
        <v>197631.5789</v>
      </c>
      <c r="H174" s="152" t="s">
        <v>381</v>
      </c>
      <c r="I174" s="156">
        <v>12017.37</v>
      </c>
      <c r="J174" s="158">
        <f t="shared" si="2"/>
        <v>3.200364847</v>
      </c>
      <c r="K174" s="158">
        <f t="shared" si="3"/>
        <v>1.454711294</v>
      </c>
      <c r="L174" s="156" t="s">
        <v>645</v>
      </c>
    </row>
    <row r="175" ht="22.5" customHeight="1">
      <c r="A175" s="151">
        <v>2.0</v>
      </c>
      <c r="B175" s="152" t="s">
        <v>651</v>
      </c>
      <c r="C175" s="153">
        <v>45997.0</v>
      </c>
      <c r="D175" s="154">
        <v>23700.0</v>
      </c>
      <c r="E175" s="154">
        <v>23245.0</v>
      </c>
      <c r="F175" s="151">
        <v>27.5</v>
      </c>
      <c r="G175" s="155">
        <f t="shared" si="5"/>
        <v>391735.5372</v>
      </c>
      <c r="H175" s="152" t="s">
        <v>380</v>
      </c>
      <c r="I175" s="156">
        <v>39688.71</v>
      </c>
      <c r="J175" s="158">
        <f t="shared" si="2"/>
        <v>3.684184051</v>
      </c>
      <c r="K175" s="158">
        <f t="shared" si="3"/>
        <v>1.674629114</v>
      </c>
      <c r="L175" s="156" t="s">
        <v>601</v>
      </c>
    </row>
    <row r="176" ht="22.5" customHeight="1">
      <c r="A176" s="151">
        <v>3.0</v>
      </c>
      <c r="B176" s="152" t="s">
        <v>652</v>
      </c>
      <c r="C176" s="153">
        <v>45998.0</v>
      </c>
      <c r="D176" s="154">
        <v>19700.0</v>
      </c>
      <c r="E176" s="154"/>
      <c r="F176" s="151">
        <v>27.0</v>
      </c>
      <c r="G176" s="155">
        <f t="shared" si="5"/>
        <v>331649.8316</v>
      </c>
      <c r="H176" s="152" t="s">
        <v>381</v>
      </c>
      <c r="I176" s="156">
        <f>D176*1.66</f>
        <v>32702</v>
      </c>
      <c r="J176" s="158">
        <f t="shared" si="2"/>
        <v>3.652</v>
      </c>
      <c r="K176" s="158">
        <f t="shared" si="3"/>
        <v>1.66</v>
      </c>
      <c r="L176" s="156" t="s">
        <v>601</v>
      </c>
    </row>
    <row r="177" ht="22.5" customHeight="1">
      <c r="A177" s="151">
        <v>1.0</v>
      </c>
      <c r="B177" s="152" t="s">
        <v>653</v>
      </c>
      <c r="C177" s="153">
        <v>45999.0</v>
      </c>
      <c r="D177" s="154">
        <v>33674.0</v>
      </c>
      <c r="E177" s="154">
        <v>34000.0</v>
      </c>
      <c r="F177" s="151">
        <v>31.0</v>
      </c>
      <c r="G177" s="155">
        <f t="shared" si="5"/>
        <v>493753.6657</v>
      </c>
      <c r="H177" s="152" t="s">
        <v>378</v>
      </c>
      <c r="I177" s="156">
        <v>58981.36</v>
      </c>
      <c r="J177" s="158">
        <f t="shared" si="2"/>
        <v>3.853388133</v>
      </c>
      <c r="K177" s="158">
        <f t="shared" si="3"/>
        <v>1.751540061</v>
      </c>
      <c r="L177" s="156" t="s">
        <v>601</v>
      </c>
    </row>
    <row r="178" ht="22.5" customHeight="1">
      <c r="A178" s="151">
        <v>1.0</v>
      </c>
      <c r="B178" s="152" t="s">
        <v>654</v>
      </c>
      <c r="C178" s="153">
        <v>46000.0</v>
      </c>
      <c r="D178" s="154">
        <v>2150.0</v>
      </c>
      <c r="E178" s="154">
        <v>2150.0</v>
      </c>
      <c r="F178" s="151">
        <v>31.0</v>
      </c>
      <c r="G178" s="155">
        <f t="shared" si="5"/>
        <v>31524.92669</v>
      </c>
      <c r="H178" s="152" t="s">
        <v>378</v>
      </c>
      <c r="I178" s="156">
        <v>3870.0</v>
      </c>
      <c r="J178" s="158">
        <f t="shared" si="2"/>
        <v>3.96</v>
      </c>
      <c r="K178" s="158">
        <f t="shared" si="3"/>
        <v>1.8</v>
      </c>
      <c r="L178" s="156" t="s">
        <v>634</v>
      </c>
    </row>
    <row r="179" ht="22.5" customHeight="1">
      <c r="A179" s="151">
        <v>2.0</v>
      </c>
      <c r="B179" s="152" t="s">
        <v>655</v>
      </c>
      <c r="C179" s="153">
        <v>46000.0</v>
      </c>
      <c r="D179" s="154">
        <v>120.0</v>
      </c>
      <c r="E179" s="154">
        <v>120.0</v>
      </c>
      <c r="F179" s="151">
        <v>31.0</v>
      </c>
      <c r="G179" s="155">
        <f t="shared" si="5"/>
        <v>1759.530792</v>
      </c>
      <c r="H179" s="152" t="s">
        <v>380</v>
      </c>
      <c r="I179" s="156">
        <v>216.0</v>
      </c>
      <c r="J179" s="158">
        <f t="shared" si="2"/>
        <v>3.96</v>
      </c>
      <c r="K179" s="158">
        <f t="shared" si="3"/>
        <v>1.8</v>
      </c>
      <c r="L179" s="156" t="s">
        <v>634</v>
      </c>
    </row>
    <row r="180" ht="22.5" customHeight="1">
      <c r="A180" s="151">
        <v>4.0</v>
      </c>
      <c r="B180" s="152" t="s">
        <v>656</v>
      </c>
      <c r="C180" s="153">
        <v>46002.0</v>
      </c>
      <c r="D180" s="154">
        <v>8624.0</v>
      </c>
      <c r="E180" s="154">
        <v>8500.0</v>
      </c>
      <c r="F180" s="151">
        <v>17.0</v>
      </c>
      <c r="G180" s="155">
        <f t="shared" si="5"/>
        <v>230588.2353</v>
      </c>
      <c r="H180" s="152" t="s">
        <v>382</v>
      </c>
      <c r="I180" s="156">
        <v>11217.7</v>
      </c>
      <c r="J180" s="158">
        <f t="shared" si="2"/>
        <v>2.861658163</v>
      </c>
      <c r="K180" s="158">
        <f t="shared" si="3"/>
        <v>1.300753711</v>
      </c>
      <c r="L180" s="156" t="s">
        <v>553</v>
      </c>
    </row>
    <row r="181" ht="22.5" customHeight="1">
      <c r="A181" s="151">
        <v>5.0</v>
      </c>
      <c r="B181" s="152" t="s">
        <v>657</v>
      </c>
      <c r="C181" s="153">
        <v>46003.0</v>
      </c>
      <c r="D181" s="154">
        <v>8386.0</v>
      </c>
      <c r="E181" s="154">
        <v>8350.0</v>
      </c>
      <c r="F181" s="151">
        <v>17.5</v>
      </c>
      <c r="G181" s="155">
        <f t="shared" si="5"/>
        <v>217818.1818</v>
      </c>
      <c r="H181" s="152" t="s">
        <v>384</v>
      </c>
      <c r="I181" s="156">
        <v>10810.7</v>
      </c>
      <c r="J181" s="158">
        <f t="shared" si="2"/>
        <v>2.836100644</v>
      </c>
      <c r="K181" s="158">
        <f t="shared" si="3"/>
        <v>1.289136656</v>
      </c>
      <c r="L181" s="156" t="s">
        <v>553</v>
      </c>
    </row>
    <row r="182" ht="22.5" customHeight="1">
      <c r="A182" s="151">
        <v>6.0</v>
      </c>
      <c r="B182" s="152" t="s">
        <v>658</v>
      </c>
      <c r="C182" s="153">
        <v>46004.0</v>
      </c>
      <c r="D182" s="154">
        <v>12774.0</v>
      </c>
      <c r="E182" s="154">
        <v>12600.0</v>
      </c>
      <c r="F182" s="151">
        <v>16.5</v>
      </c>
      <c r="G182" s="155">
        <f t="shared" si="5"/>
        <v>351900.8264</v>
      </c>
      <c r="H182" s="152" t="s">
        <v>385</v>
      </c>
      <c r="I182" s="156">
        <v>16232.0</v>
      </c>
      <c r="J182" s="158">
        <f t="shared" si="2"/>
        <v>2.795553468</v>
      </c>
      <c r="K182" s="158">
        <f t="shared" si="3"/>
        <v>1.270706122</v>
      </c>
      <c r="L182" s="156" t="s">
        <v>553</v>
      </c>
    </row>
    <row r="183" ht="22.5" customHeight="1">
      <c r="A183" s="151">
        <v>4.0</v>
      </c>
      <c r="B183" s="152" t="s">
        <v>659</v>
      </c>
      <c r="C183" s="153">
        <v>46026.0</v>
      </c>
      <c r="D183" s="154">
        <v>16760.0</v>
      </c>
      <c r="E183" s="154">
        <v>16600.0</v>
      </c>
      <c r="F183" s="151">
        <v>31.0</v>
      </c>
      <c r="G183" s="155">
        <f t="shared" si="5"/>
        <v>245747.8006</v>
      </c>
      <c r="H183" s="152" t="s">
        <v>382</v>
      </c>
      <c r="I183" s="156">
        <v>27040.25</v>
      </c>
      <c r="J183" s="158">
        <f t="shared" si="2"/>
        <v>3.549436158</v>
      </c>
      <c r="K183" s="158">
        <f t="shared" si="3"/>
        <v>1.613380072</v>
      </c>
      <c r="L183" s="156" t="s">
        <v>660</v>
      </c>
    </row>
    <row r="184" ht="22.5" customHeight="1">
      <c r="A184" s="151">
        <v>4.0</v>
      </c>
      <c r="B184" s="152" t="s">
        <v>661</v>
      </c>
      <c r="C184" s="153">
        <v>46027.0</v>
      </c>
      <c r="D184" s="154">
        <v>7000.0</v>
      </c>
      <c r="E184" s="154">
        <v>7000.0</v>
      </c>
      <c r="F184" s="151">
        <v>31.0</v>
      </c>
      <c r="G184" s="155">
        <f t="shared" si="5"/>
        <v>102639.2962</v>
      </c>
      <c r="H184" s="152" t="s">
        <v>382</v>
      </c>
      <c r="I184" s="156">
        <v>12600.0</v>
      </c>
      <c r="J184" s="158">
        <f t="shared" si="2"/>
        <v>3.96</v>
      </c>
      <c r="K184" s="158">
        <f t="shared" si="3"/>
        <v>1.8</v>
      </c>
      <c r="L184" s="156" t="s">
        <v>634</v>
      </c>
    </row>
    <row r="185" ht="22.5" customHeight="1">
      <c r="A185" s="151">
        <v>5.0</v>
      </c>
      <c r="B185" s="152" t="s">
        <v>662</v>
      </c>
      <c r="C185" s="153">
        <v>46027.0</v>
      </c>
      <c r="D185" s="154">
        <v>22802.0</v>
      </c>
      <c r="E185" s="154">
        <v>22700.0</v>
      </c>
      <c r="F185" s="151">
        <v>31.0</v>
      </c>
      <c r="G185" s="155">
        <f t="shared" si="5"/>
        <v>334340.176</v>
      </c>
      <c r="H185" s="152" t="s">
        <v>384</v>
      </c>
      <c r="I185" s="156">
        <v>37168.93</v>
      </c>
      <c r="J185" s="158">
        <f t="shared" si="2"/>
        <v>3.586161126</v>
      </c>
      <c r="K185" s="158">
        <f t="shared" si="3"/>
        <v>1.630073239</v>
      </c>
      <c r="L185" s="156" t="s">
        <v>660</v>
      </c>
    </row>
    <row r="186" ht="22.5" customHeight="1">
      <c r="A186" s="151">
        <v>6.0</v>
      </c>
      <c r="B186" s="152" t="s">
        <v>663</v>
      </c>
      <c r="C186" s="153">
        <v>46028.0</v>
      </c>
      <c r="D186" s="154">
        <v>37272.0</v>
      </c>
      <c r="E186" s="154">
        <v>36500.0</v>
      </c>
      <c r="F186" s="151">
        <v>27.0</v>
      </c>
      <c r="G186" s="155">
        <f t="shared" si="5"/>
        <v>627474.7475</v>
      </c>
      <c r="H186" s="152" t="s">
        <v>385</v>
      </c>
      <c r="I186" s="156">
        <v>56567.5</v>
      </c>
      <c r="J186" s="158">
        <f t="shared" si="2"/>
        <v>3.338927345</v>
      </c>
      <c r="K186" s="158">
        <f t="shared" si="3"/>
        <v>1.517694248</v>
      </c>
      <c r="L186" s="156" t="s">
        <v>553</v>
      </c>
    </row>
    <row r="187" ht="22.5" customHeight="1">
      <c r="A187" s="151">
        <v>4.0</v>
      </c>
      <c r="B187" s="152" t="s">
        <v>664</v>
      </c>
      <c r="C187" s="153">
        <v>46029.0</v>
      </c>
      <c r="D187" s="154">
        <v>1300.0</v>
      </c>
      <c r="E187" s="154">
        <v>1300.0</v>
      </c>
      <c r="F187" s="151">
        <v>31.0</v>
      </c>
      <c r="G187" s="155">
        <f t="shared" si="5"/>
        <v>19061.58358</v>
      </c>
      <c r="H187" s="152" t="s">
        <v>382</v>
      </c>
      <c r="I187" s="156">
        <v>2120.0</v>
      </c>
      <c r="J187" s="158">
        <f t="shared" si="2"/>
        <v>3.587692308</v>
      </c>
      <c r="K187" s="158">
        <f t="shared" si="3"/>
        <v>1.630769231</v>
      </c>
      <c r="L187" s="156" t="s">
        <v>665</v>
      </c>
    </row>
    <row r="188" ht="22.5" customHeight="1">
      <c r="A188" s="151">
        <v>5.0</v>
      </c>
      <c r="B188" s="152" t="s">
        <v>666</v>
      </c>
      <c r="C188" s="153">
        <v>46029.0</v>
      </c>
      <c r="D188" s="154">
        <v>1100.0</v>
      </c>
      <c r="E188" s="154">
        <v>1100.0</v>
      </c>
      <c r="F188" s="151">
        <v>31.0</v>
      </c>
      <c r="G188" s="155">
        <f t="shared" si="5"/>
        <v>16129.03226</v>
      </c>
      <c r="H188" s="152" t="s">
        <v>384</v>
      </c>
      <c r="I188" s="156">
        <v>1790.0</v>
      </c>
      <c r="J188" s="158">
        <f t="shared" si="2"/>
        <v>3.58</v>
      </c>
      <c r="K188" s="158">
        <f t="shared" si="3"/>
        <v>1.627272727</v>
      </c>
      <c r="L188" s="156" t="s">
        <v>665</v>
      </c>
    </row>
    <row r="189" ht="22.5" customHeight="1">
      <c r="A189" s="151">
        <v>2.0</v>
      </c>
      <c r="B189" s="152" t="s">
        <v>667</v>
      </c>
      <c r="C189" s="153">
        <v>46050.0</v>
      </c>
      <c r="D189" s="154">
        <v>3400.0</v>
      </c>
      <c r="E189" s="154">
        <v>3400.0</v>
      </c>
      <c r="F189" s="151">
        <v>16.7</v>
      </c>
      <c r="G189" s="155">
        <f t="shared" si="5"/>
        <v>92542.18835</v>
      </c>
      <c r="H189" s="152" t="s">
        <v>388</v>
      </c>
      <c r="I189" s="156">
        <v>4323.1</v>
      </c>
      <c r="J189" s="158">
        <f t="shared" si="2"/>
        <v>2.7973</v>
      </c>
      <c r="K189" s="158">
        <f t="shared" si="3"/>
        <v>1.2715</v>
      </c>
      <c r="L189" s="156" t="s">
        <v>553</v>
      </c>
    </row>
    <row r="190" ht="22.5" customHeight="1">
      <c r="A190" s="151">
        <v>2.0</v>
      </c>
      <c r="B190" s="152" t="s">
        <v>668</v>
      </c>
      <c r="C190" s="153">
        <v>46052.0</v>
      </c>
      <c r="D190" s="154">
        <v>6050.0</v>
      </c>
      <c r="E190" s="154">
        <v>6050.0</v>
      </c>
      <c r="F190" s="151">
        <v>17.6</v>
      </c>
      <c r="G190" s="155">
        <f t="shared" si="5"/>
        <v>156250</v>
      </c>
      <c r="H190" s="152" t="s">
        <v>388</v>
      </c>
      <c r="I190" s="156">
        <v>7662.2</v>
      </c>
      <c r="J190" s="158">
        <f t="shared" si="2"/>
        <v>2.786254545</v>
      </c>
      <c r="K190" s="158">
        <f t="shared" si="3"/>
        <v>1.266479339</v>
      </c>
      <c r="L190" s="156" t="s">
        <v>553</v>
      </c>
    </row>
    <row r="191" ht="22.5" customHeight="1">
      <c r="A191" s="151">
        <v>3.0</v>
      </c>
      <c r="B191" s="152" t="s">
        <v>669</v>
      </c>
      <c r="C191" s="153">
        <v>46052.0</v>
      </c>
      <c r="D191" s="154">
        <v>13195.0</v>
      </c>
      <c r="E191" s="154">
        <v>13195.0</v>
      </c>
      <c r="F191" s="151">
        <v>19.2</v>
      </c>
      <c r="G191" s="155">
        <f t="shared" si="5"/>
        <v>312381.6288</v>
      </c>
      <c r="H191" s="152" t="s">
        <v>389</v>
      </c>
      <c r="I191" s="156">
        <v>17433.8</v>
      </c>
      <c r="J191" s="158">
        <f t="shared" si="2"/>
        <v>2.906734369</v>
      </c>
      <c r="K191" s="158">
        <f t="shared" si="3"/>
        <v>1.321242895</v>
      </c>
      <c r="L191" s="156" t="s">
        <v>553</v>
      </c>
    </row>
    <row r="192" ht="22.5" customHeight="1">
      <c r="A192" s="151">
        <v>1.0</v>
      </c>
      <c r="B192" s="152" t="s">
        <v>670</v>
      </c>
      <c r="C192" s="153">
        <v>46054.0</v>
      </c>
      <c r="D192" s="154">
        <v>15050.0</v>
      </c>
      <c r="E192" s="154">
        <v>15050.0</v>
      </c>
      <c r="F192" s="151">
        <v>21.0</v>
      </c>
      <c r="G192" s="155">
        <f t="shared" si="5"/>
        <v>325757.5758</v>
      </c>
      <c r="H192" s="152" t="s">
        <v>386</v>
      </c>
      <c r="I192" s="156">
        <v>20368.8</v>
      </c>
      <c r="J192" s="158">
        <f t="shared" si="2"/>
        <v>2.977499003</v>
      </c>
      <c r="K192" s="158">
        <f t="shared" si="3"/>
        <v>1.353408638</v>
      </c>
      <c r="L192" s="156" t="s">
        <v>553</v>
      </c>
    </row>
    <row r="193" ht="22.5" customHeight="1">
      <c r="A193" s="151">
        <v>3.0</v>
      </c>
      <c r="B193" s="152" t="s">
        <v>671</v>
      </c>
      <c r="C193" s="153">
        <v>46071.0</v>
      </c>
      <c r="D193" s="154">
        <v>27482.0</v>
      </c>
      <c r="E193" s="154">
        <v>27350.0</v>
      </c>
      <c r="F193" s="151">
        <v>30.0</v>
      </c>
      <c r="G193" s="155">
        <f t="shared" si="5"/>
        <v>416393.9394</v>
      </c>
      <c r="H193" s="152" t="s">
        <v>389</v>
      </c>
      <c r="I193" s="156">
        <v>45155.8</v>
      </c>
      <c r="J193" s="158">
        <f t="shared" si="2"/>
        <v>3.614830071</v>
      </c>
      <c r="K193" s="158">
        <f t="shared" si="3"/>
        <v>1.643104578</v>
      </c>
      <c r="L193" s="156" t="s">
        <v>553</v>
      </c>
    </row>
    <row r="194" ht="22.5" customHeight="1">
      <c r="A194" s="151">
        <v>2.0</v>
      </c>
      <c r="B194" s="152" t="s">
        <v>672</v>
      </c>
      <c r="C194" s="153">
        <v>46072.0</v>
      </c>
      <c r="D194" s="154">
        <v>22621.0</v>
      </c>
      <c r="E194" s="154">
        <v>22380.0</v>
      </c>
      <c r="F194" s="151">
        <v>27.5</v>
      </c>
      <c r="G194" s="155">
        <f t="shared" si="5"/>
        <v>373900.8264</v>
      </c>
      <c r="H194" s="152" t="s">
        <v>388</v>
      </c>
      <c r="I194" s="156">
        <v>35838.1</v>
      </c>
      <c r="J194" s="158">
        <f t="shared" si="2"/>
        <v>3.485425932</v>
      </c>
      <c r="K194" s="158">
        <f t="shared" si="3"/>
        <v>1.584284514</v>
      </c>
      <c r="L194" s="156" t="s">
        <v>553</v>
      </c>
    </row>
    <row r="195" ht="22.5" customHeight="1">
      <c r="A195" s="151">
        <v>1.0</v>
      </c>
      <c r="B195" s="152" t="s">
        <v>673</v>
      </c>
      <c r="C195" s="153">
        <v>46073.0</v>
      </c>
      <c r="D195" s="154">
        <v>15225.0</v>
      </c>
      <c r="E195" s="154">
        <v>15000.0</v>
      </c>
      <c r="F195" s="151">
        <v>32.0</v>
      </c>
      <c r="G195" s="155">
        <f t="shared" si="5"/>
        <v>216264.2045</v>
      </c>
      <c r="H195" s="152" t="s">
        <v>386</v>
      </c>
      <c r="I195" s="156">
        <f>26772.6*0.97</f>
        <v>25969.422</v>
      </c>
      <c r="J195" s="158">
        <f t="shared" si="2"/>
        <v>3.752560158</v>
      </c>
      <c r="K195" s="158">
        <f t="shared" si="3"/>
        <v>1.705709163</v>
      </c>
      <c r="L195" s="156" t="s">
        <v>674</v>
      </c>
    </row>
    <row r="196" ht="22.5" customHeight="1">
      <c r="A196" s="151">
        <v>1.0</v>
      </c>
      <c r="B196" s="152" t="s">
        <v>675</v>
      </c>
      <c r="C196" s="153">
        <v>46074.0</v>
      </c>
      <c r="D196" s="154">
        <v>14100.0</v>
      </c>
      <c r="E196" s="154">
        <v>14200.0</v>
      </c>
      <c r="F196" s="151">
        <v>31.5</v>
      </c>
      <c r="G196" s="155">
        <f t="shared" si="5"/>
        <v>203463.2035</v>
      </c>
      <c r="H196" s="152" t="s">
        <v>386</v>
      </c>
      <c r="I196" s="156">
        <f>24666.1*0.97</f>
        <v>23926.117</v>
      </c>
      <c r="J196" s="158">
        <f t="shared" si="2"/>
        <v>3.733153007</v>
      </c>
      <c r="K196" s="158">
        <f t="shared" si="3"/>
        <v>1.69688773</v>
      </c>
      <c r="L196" s="156" t="s">
        <v>601</v>
      </c>
    </row>
    <row r="197" ht="22.5" customHeight="1">
      <c r="A197" s="151">
        <v>4.0</v>
      </c>
      <c r="B197" s="152" t="s">
        <v>676</v>
      </c>
      <c r="C197" s="153">
        <v>46074.0</v>
      </c>
      <c r="D197" s="154">
        <v>6100.0</v>
      </c>
      <c r="E197" s="154">
        <v>6100.0</v>
      </c>
      <c r="F197" s="151">
        <v>15.0</v>
      </c>
      <c r="G197" s="155">
        <f t="shared" si="5"/>
        <v>184848.4848</v>
      </c>
      <c r="H197" s="152" t="s">
        <v>390</v>
      </c>
      <c r="I197" s="156">
        <f t="shared" ref="I197:I199" si="6">D197*1.29</f>
        <v>7869</v>
      </c>
      <c r="J197" s="158">
        <f t="shared" si="2"/>
        <v>2.838</v>
      </c>
      <c r="K197" s="158">
        <f t="shared" si="3"/>
        <v>1.29</v>
      </c>
      <c r="L197" s="156" t="s">
        <v>677</v>
      </c>
    </row>
    <row r="198" ht="22.5" customHeight="1">
      <c r="A198" s="151">
        <v>5.0</v>
      </c>
      <c r="B198" s="152" t="s">
        <v>678</v>
      </c>
      <c r="C198" s="153">
        <v>46074.0</v>
      </c>
      <c r="D198" s="154">
        <v>5650.0</v>
      </c>
      <c r="E198" s="154">
        <v>5650.0</v>
      </c>
      <c r="F198" s="151">
        <v>15.0</v>
      </c>
      <c r="G198" s="155">
        <f t="shared" si="5"/>
        <v>171212.1212</v>
      </c>
      <c r="H198" s="152" t="s">
        <v>392</v>
      </c>
      <c r="I198" s="156">
        <f t="shared" si="6"/>
        <v>7288.5</v>
      </c>
      <c r="J198" s="158">
        <f t="shared" si="2"/>
        <v>2.838</v>
      </c>
      <c r="K198" s="158">
        <f t="shared" si="3"/>
        <v>1.29</v>
      </c>
      <c r="L198" s="156" t="s">
        <v>677</v>
      </c>
    </row>
    <row r="199" ht="22.5" customHeight="1">
      <c r="A199" s="151">
        <v>6.0</v>
      </c>
      <c r="B199" s="152" t="s">
        <v>679</v>
      </c>
      <c r="C199" s="153">
        <v>46075.0</v>
      </c>
      <c r="D199" s="154">
        <v>10100.0</v>
      </c>
      <c r="E199" s="154">
        <v>10100.0</v>
      </c>
      <c r="F199" s="151">
        <v>13.5</v>
      </c>
      <c r="G199" s="155">
        <f t="shared" si="5"/>
        <v>340067.3401</v>
      </c>
      <c r="H199" s="152" t="s">
        <v>393</v>
      </c>
      <c r="I199" s="156">
        <f t="shared" si="6"/>
        <v>13029</v>
      </c>
      <c r="J199" s="158">
        <f t="shared" si="2"/>
        <v>2.838</v>
      </c>
      <c r="K199" s="158">
        <f t="shared" si="3"/>
        <v>1.29</v>
      </c>
      <c r="L199" s="156" t="s">
        <v>601</v>
      </c>
    </row>
    <row r="200" ht="22.5" customHeight="1">
      <c r="A200" s="151">
        <v>4.0</v>
      </c>
      <c r="B200" s="152" t="s">
        <v>680</v>
      </c>
      <c r="C200" s="153">
        <v>46088.0</v>
      </c>
      <c r="D200" s="154">
        <v>5500.0</v>
      </c>
      <c r="E200" s="154">
        <v>5500.0</v>
      </c>
      <c r="F200" s="151">
        <v>23.0</v>
      </c>
      <c r="G200" s="155">
        <f t="shared" si="5"/>
        <v>108695.6522</v>
      </c>
      <c r="H200" s="152" t="s">
        <v>390</v>
      </c>
      <c r="I200" s="156">
        <v>7893.76</v>
      </c>
      <c r="J200" s="158">
        <f t="shared" si="2"/>
        <v>3.157504</v>
      </c>
      <c r="K200" s="158">
        <f t="shared" si="3"/>
        <v>1.435229091</v>
      </c>
      <c r="L200" s="156" t="s">
        <v>553</v>
      </c>
    </row>
    <row r="201" ht="22.5" customHeight="1">
      <c r="A201" s="151">
        <v>5.0</v>
      </c>
      <c r="B201" s="152" t="s">
        <v>680</v>
      </c>
      <c r="C201" s="153">
        <v>46088.0</v>
      </c>
      <c r="D201" s="154">
        <v>5000.0</v>
      </c>
      <c r="E201" s="154">
        <v>5000.0</v>
      </c>
      <c r="F201" s="151">
        <v>22.5</v>
      </c>
      <c r="G201" s="155">
        <f t="shared" si="5"/>
        <v>101010.101</v>
      </c>
      <c r="H201" s="152" t="s">
        <v>392</v>
      </c>
      <c r="I201" s="156">
        <v>7176.14</v>
      </c>
      <c r="J201" s="158">
        <f t="shared" si="2"/>
        <v>3.1575016</v>
      </c>
      <c r="K201" s="158">
        <f t="shared" si="3"/>
        <v>1.435228</v>
      </c>
      <c r="L201" s="156" t="s">
        <v>553</v>
      </c>
    </row>
    <row r="202" ht="22.5" customHeight="1">
      <c r="A202" s="151">
        <v>6.0</v>
      </c>
      <c r="B202" s="152" t="s">
        <v>681</v>
      </c>
      <c r="C202" s="153">
        <v>46089.0</v>
      </c>
      <c r="D202" s="154">
        <v>9000.0</v>
      </c>
      <c r="E202" s="154">
        <v>9000.0</v>
      </c>
      <c r="F202" s="151">
        <v>20.5</v>
      </c>
      <c r="G202" s="155">
        <f t="shared" si="5"/>
        <v>199556.541</v>
      </c>
      <c r="H202" s="152" t="s">
        <v>393</v>
      </c>
      <c r="I202" s="156">
        <v>12441.32</v>
      </c>
      <c r="J202" s="158">
        <f t="shared" si="2"/>
        <v>3.041211556</v>
      </c>
      <c r="K202" s="158">
        <f t="shared" si="3"/>
        <v>1.382368889</v>
      </c>
      <c r="L202" s="156" t="s">
        <v>674</v>
      </c>
    </row>
    <row r="203" ht="22.5" customHeight="1">
      <c r="A203" s="151">
        <v>4.0</v>
      </c>
      <c r="B203" s="152" t="s">
        <v>682</v>
      </c>
      <c r="C203" s="153">
        <v>46100.0</v>
      </c>
      <c r="D203" s="154">
        <v>14512.0</v>
      </c>
      <c r="E203" s="154">
        <v>14230.0</v>
      </c>
      <c r="F203" s="151">
        <v>30.0</v>
      </c>
      <c r="G203" s="155">
        <f t="shared" si="5"/>
        <v>219878.7879</v>
      </c>
      <c r="H203" s="152" t="s">
        <v>390</v>
      </c>
      <c r="I203" s="156">
        <v>23298.4</v>
      </c>
      <c r="J203" s="158">
        <f t="shared" si="2"/>
        <v>3.532006615</v>
      </c>
      <c r="K203" s="158">
        <f t="shared" si="3"/>
        <v>1.605457552</v>
      </c>
      <c r="L203" s="156" t="s">
        <v>553</v>
      </c>
    </row>
    <row r="204" ht="22.5" customHeight="1">
      <c r="A204" s="151">
        <v>5.0</v>
      </c>
      <c r="B204" s="152" t="s">
        <v>683</v>
      </c>
      <c r="C204" s="153">
        <v>46101.0</v>
      </c>
      <c r="D204" s="154">
        <v>17605.0</v>
      </c>
      <c r="E204" s="154">
        <v>17250.0</v>
      </c>
      <c r="F204" s="151">
        <v>29.0</v>
      </c>
      <c r="G204" s="155">
        <f t="shared" si="5"/>
        <v>275940.4389</v>
      </c>
      <c r="H204" s="152" t="s">
        <v>392</v>
      </c>
      <c r="I204" s="156">
        <f>D204*1.63</f>
        <v>28696.15</v>
      </c>
      <c r="J204" s="158">
        <f t="shared" si="2"/>
        <v>3.586</v>
      </c>
      <c r="K204" s="158">
        <f t="shared" si="3"/>
        <v>1.63</v>
      </c>
      <c r="L204" s="156" t="s">
        <v>601</v>
      </c>
    </row>
    <row r="205" ht="22.5" customHeight="1">
      <c r="A205" s="151">
        <v>6.0</v>
      </c>
      <c r="B205" s="152" t="s">
        <v>684</v>
      </c>
      <c r="C205" s="153">
        <v>46102.0</v>
      </c>
      <c r="D205" s="154">
        <v>27546.0</v>
      </c>
      <c r="E205" s="154">
        <v>26900.0</v>
      </c>
      <c r="F205" s="151">
        <v>27.3</v>
      </c>
      <c r="G205" s="155">
        <f t="shared" si="5"/>
        <v>458641.3586</v>
      </c>
      <c r="H205" s="152" t="s">
        <v>393</v>
      </c>
      <c r="I205" s="156">
        <f>D205*1.6</f>
        <v>44073.6</v>
      </c>
      <c r="J205" s="158">
        <f t="shared" si="2"/>
        <v>3.52</v>
      </c>
      <c r="K205" s="158">
        <f t="shared" si="3"/>
        <v>1.6</v>
      </c>
      <c r="L205" s="156" t="s">
        <v>601</v>
      </c>
    </row>
    <row r="206" ht="22.5" customHeight="1">
      <c r="A206" s="151">
        <v>4.0</v>
      </c>
      <c r="B206" s="152" t="s">
        <v>685</v>
      </c>
      <c r="C206" s="153">
        <v>46101.0</v>
      </c>
      <c r="D206" s="154">
        <v>5500.0</v>
      </c>
      <c r="E206" s="154">
        <v>5500.0</v>
      </c>
      <c r="F206" s="151">
        <v>30.0</v>
      </c>
      <c r="G206" s="155">
        <f t="shared" si="5"/>
        <v>83333.33333</v>
      </c>
      <c r="H206" s="152" t="s">
        <v>390</v>
      </c>
      <c r="I206" s="156">
        <f>D206*1.7</f>
        <v>9350</v>
      </c>
      <c r="J206" s="158">
        <f t="shared" si="2"/>
        <v>3.74</v>
      </c>
      <c r="K206" s="158">
        <f t="shared" si="3"/>
        <v>1.7</v>
      </c>
      <c r="L206" s="156" t="s">
        <v>634</v>
      </c>
    </row>
    <row r="207" ht="22.5" customHeight="1">
      <c r="A207" s="151">
        <v>4.0</v>
      </c>
      <c r="B207" s="152" t="s">
        <v>686</v>
      </c>
      <c r="C207" s="153">
        <v>46102.0</v>
      </c>
      <c r="D207" s="154">
        <v>935.0</v>
      </c>
      <c r="E207" s="154">
        <v>935.0</v>
      </c>
      <c r="F207" s="151">
        <v>29.0</v>
      </c>
      <c r="G207" s="155">
        <f t="shared" si="5"/>
        <v>14655.17241</v>
      </c>
      <c r="H207" s="152" t="s">
        <v>390</v>
      </c>
      <c r="I207" s="156">
        <f t="shared" ref="I207:I209" si="7">D207*1.6</f>
        <v>1496</v>
      </c>
      <c r="J207" s="158">
        <f t="shared" si="2"/>
        <v>3.52</v>
      </c>
      <c r="K207" s="158">
        <f t="shared" si="3"/>
        <v>1.6</v>
      </c>
      <c r="L207" s="156" t="s">
        <v>634</v>
      </c>
    </row>
    <row r="208" ht="22.5" customHeight="1">
      <c r="A208" s="151">
        <v>5.0</v>
      </c>
      <c r="B208" s="152" t="s">
        <v>687</v>
      </c>
      <c r="C208" s="153">
        <v>46103.0</v>
      </c>
      <c r="D208" s="154">
        <v>750.0</v>
      </c>
      <c r="E208" s="154">
        <v>750.0</v>
      </c>
      <c r="F208" s="151">
        <v>28.0</v>
      </c>
      <c r="G208" s="155">
        <f t="shared" si="5"/>
        <v>12175.32468</v>
      </c>
      <c r="H208" s="152" t="s">
        <v>392</v>
      </c>
      <c r="I208" s="156">
        <f t="shared" si="7"/>
        <v>1200</v>
      </c>
      <c r="J208" s="158">
        <f t="shared" si="2"/>
        <v>3.52</v>
      </c>
      <c r="K208" s="158">
        <f t="shared" si="3"/>
        <v>1.6</v>
      </c>
      <c r="L208" s="156" t="s">
        <v>634</v>
      </c>
    </row>
    <row r="209" ht="22.5" customHeight="1">
      <c r="A209" s="151">
        <v>6.0</v>
      </c>
      <c r="B209" s="152" t="s">
        <v>688</v>
      </c>
      <c r="C209" s="153">
        <v>46103.0</v>
      </c>
      <c r="D209" s="154">
        <v>500.0</v>
      </c>
      <c r="E209" s="154">
        <v>500.0</v>
      </c>
      <c r="F209" s="151">
        <v>27.0</v>
      </c>
      <c r="G209" s="155">
        <f t="shared" si="5"/>
        <v>8417.508418</v>
      </c>
      <c r="H209" s="152" t="s">
        <v>393</v>
      </c>
      <c r="I209" s="156">
        <f t="shared" si="7"/>
        <v>800</v>
      </c>
      <c r="J209" s="158">
        <f t="shared" si="2"/>
        <v>3.52</v>
      </c>
      <c r="K209" s="158">
        <f t="shared" si="3"/>
        <v>1.6</v>
      </c>
      <c r="L209" s="156" t="s">
        <v>634</v>
      </c>
    </row>
    <row r="210" ht="22.5" customHeight="1">
      <c r="A210" s="151">
        <v>2.0</v>
      </c>
      <c r="B210" s="152" t="s">
        <v>689</v>
      </c>
      <c r="C210" s="153">
        <v>46117.0</v>
      </c>
      <c r="D210" s="154">
        <v>11000.0</v>
      </c>
      <c r="E210" s="154">
        <v>11000.0</v>
      </c>
      <c r="F210" s="151">
        <v>17.0</v>
      </c>
      <c r="G210" s="155">
        <f t="shared" si="5"/>
        <v>294117.6471</v>
      </c>
      <c r="H210" s="172" t="s">
        <v>396</v>
      </c>
      <c r="I210" s="156">
        <f t="shared" ref="I210:I212" si="8">E210*1.33</f>
        <v>14630</v>
      </c>
      <c r="J210" s="158">
        <f t="shared" si="2"/>
        <v>2.926</v>
      </c>
      <c r="K210" s="158">
        <f t="shared" si="3"/>
        <v>1.33</v>
      </c>
      <c r="L210" s="156" t="s">
        <v>677</v>
      </c>
    </row>
    <row r="211" ht="22.5" customHeight="1">
      <c r="A211" s="151">
        <v>3.0</v>
      </c>
      <c r="B211" s="152" t="s">
        <v>690</v>
      </c>
      <c r="C211" s="153">
        <v>46118.0</v>
      </c>
      <c r="D211" s="154">
        <v>13000.0</v>
      </c>
      <c r="E211" s="154">
        <v>13000.0</v>
      </c>
      <c r="F211" s="151">
        <v>17.0</v>
      </c>
      <c r="G211" s="155">
        <f t="shared" si="5"/>
        <v>347593.5829</v>
      </c>
      <c r="H211" s="172" t="s">
        <v>397</v>
      </c>
      <c r="I211" s="156">
        <f t="shared" si="8"/>
        <v>17290</v>
      </c>
      <c r="J211" s="158">
        <f t="shared" si="2"/>
        <v>2.926</v>
      </c>
      <c r="K211" s="158">
        <f t="shared" si="3"/>
        <v>1.33</v>
      </c>
      <c r="L211" s="156" t="s">
        <v>677</v>
      </c>
    </row>
    <row r="212" ht="22.5" customHeight="1">
      <c r="A212" s="151">
        <v>1.0</v>
      </c>
      <c r="B212" s="152" t="s">
        <v>691</v>
      </c>
      <c r="C212" s="153">
        <v>46119.0</v>
      </c>
      <c r="D212" s="154">
        <v>16000.0</v>
      </c>
      <c r="E212" s="154">
        <v>16000.0</v>
      </c>
      <c r="F212" s="151">
        <v>18.0</v>
      </c>
      <c r="G212" s="155">
        <f t="shared" si="5"/>
        <v>404040.404</v>
      </c>
      <c r="H212" s="172" t="s">
        <v>394</v>
      </c>
      <c r="I212" s="156">
        <f t="shared" si="8"/>
        <v>21280</v>
      </c>
      <c r="J212" s="158">
        <f t="shared" si="2"/>
        <v>2.926</v>
      </c>
      <c r="K212" s="158">
        <f t="shared" si="3"/>
        <v>1.33</v>
      </c>
      <c r="L212" s="156" t="s">
        <v>677</v>
      </c>
    </row>
    <row r="213" ht="22.5" customHeight="1">
      <c r="A213" s="151">
        <v>2.0</v>
      </c>
      <c r="B213" s="152" t="s">
        <v>692</v>
      </c>
      <c r="C213" s="153">
        <v>46136.0</v>
      </c>
      <c r="D213" s="154">
        <v>22362.0</v>
      </c>
      <c r="E213" s="154">
        <v>22750.0</v>
      </c>
      <c r="F213" s="151">
        <v>28.5</v>
      </c>
      <c r="G213" s="155">
        <f t="shared" si="5"/>
        <v>356650.7177</v>
      </c>
      <c r="H213" s="172" t="s">
        <v>396</v>
      </c>
      <c r="I213" s="156">
        <f t="shared" ref="I213:I214" si="9">D213*1.48</f>
        <v>33095.76</v>
      </c>
      <c r="J213" s="158">
        <f t="shared" si="2"/>
        <v>3.256</v>
      </c>
      <c r="K213" s="158">
        <f t="shared" si="3"/>
        <v>1.48</v>
      </c>
      <c r="L213" s="156" t="s">
        <v>609</v>
      </c>
    </row>
    <row r="214" ht="22.5" customHeight="1">
      <c r="A214" s="151">
        <v>3.0</v>
      </c>
      <c r="B214" s="152" t="s">
        <v>693</v>
      </c>
      <c r="C214" s="153">
        <v>46137.0</v>
      </c>
      <c r="D214" s="154">
        <v>27360.0</v>
      </c>
      <c r="E214" s="154">
        <v>27840.0</v>
      </c>
      <c r="F214" s="151">
        <v>29.0</v>
      </c>
      <c r="G214" s="155">
        <f t="shared" si="5"/>
        <v>428840.1254</v>
      </c>
      <c r="H214" s="172" t="s">
        <v>397</v>
      </c>
      <c r="I214" s="156">
        <f t="shared" si="9"/>
        <v>40492.8</v>
      </c>
      <c r="J214" s="158">
        <f t="shared" si="2"/>
        <v>3.256</v>
      </c>
      <c r="K214" s="158">
        <f t="shared" si="3"/>
        <v>1.48</v>
      </c>
      <c r="L214" s="156" t="s">
        <v>609</v>
      </c>
    </row>
    <row r="215" ht="22.5" customHeight="1">
      <c r="A215" s="151">
        <v>1.0</v>
      </c>
      <c r="B215" s="152" t="s">
        <v>694</v>
      </c>
      <c r="C215" s="153">
        <v>46138.0</v>
      </c>
      <c r="D215" s="154">
        <v>6000.0</v>
      </c>
      <c r="E215" s="154">
        <v>6000.0</v>
      </c>
      <c r="F215" s="151">
        <v>29.0</v>
      </c>
      <c r="G215" s="155">
        <f t="shared" si="5"/>
        <v>94043.88715</v>
      </c>
      <c r="H215" s="172" t="s">
        <v>394</v>
      </c>
      <c r="I215" s="156">
        <v>9300.0</v>
      </c>
      <c r="J215" s="158">
        <f t="shared" si="2"/>
        <v>3.41</v>
      </c>
      <c r="K215" s="158">
        <f t="shared" si="3"/>
        <v>1.55</v>
      </c>
      <c r="L215" s="156" t="s">
        <v>634</v>
      </c>
    </row>
    <row r="216" ht="22.5" customHeight="1">
      <c r="A216" s="151">
        <v>1.0</v>
      </c>
      <c r="B216" s="152" t="s">
        <v>695</v>
      </c>
      <c r="C216" s="153">
        <v>46139.0</v>
      </c>
      <c r="D216" s="154">
        <v>24943.0</v>
      </c>
      <c r="E216" s="154">
        <v>25400.0</v>
      </c>
      <c r="F216" s="151">
        <v>30.0</v>
      </c>
      <c r="G216" s="155">
        <f t="shared" si="5"/>
        <v>377924.2424</v>
      </c>
      <c r="H216" s="172" t="s">
        <v>394</v>
      </c>
      <c r="I216" s="156">
        <f>D216*1.48</f>
        <v>36915.64</v>
      </c>
      <c r="J216" s="158">
        <f t="shared" si="2"/>
        <v>3.256</v>
      </c>
      <c r="K216" s="158">
        <f t="shared" si="3"/>
        <v>1.48</v>
      </c>
      <c r="L216" s="156" t="s">
        <v>609</v>
      </c>
    </row>
    <row r="217" ht="22.5" customHeight="1">
      <c r="A217" s="151">
        <v>5.0</v>
      </c>
      <c r="B217" s="152" t="s">
        <v>696</v>
      </c>
      <c r="C217" s="153">
        <v>46145.0</v>
      </c>
      <c r="D217" s="154">
        <v>6000.0</v>
      </c>
      <c r="E217" s="154">
        <v>6000.0</v>
      </c>
      <c r="F217" s="151">
        <v>12.6</v>
      </c>
      <c r="G217" s="155">
        <f t="shared" si="5"/>
        <v>216450.2165</v>
      </c>
      <c r="H217" s="172" t="s">
        <v>400</v>
      </c>
      <c r="I217" s="156">
        <f t="shared" ref="I217:I219" si="10">D217*1.12</f>
        <v>6720</v>
      </c>
      <c r="J217" s="158">
        <f t="shared" si="2"/>
        <v>2.464</v>
      </c>
      <c r="K217" s="158">
        <f t="shared" si="3"/>
        <v>1.12</v>
      </c>
      <c r="L217" s="156" t="s">
        <v>609</v>
      </c>
    </row>
    <row r="218" ht="22.5" customHeight="1">
      <c r="A218" s="151">
        <v>6.0</v>
      </c>
      <c r="B218" s="152" t="s">
        <v>697</v>
      </c>
      <c r="C218" s="153">
        <v>46145.0</v>
      </c>
      <c r="D218" s="154">
        <v>9200.0</v>
      </c>
      <c r="E218" s="154">
        <v>9200.0</v>
      </c>
      <c r="F218" s="151">
        <v>13.8</v>
      </c>
      <c r="G218" s="155">
        <f t="shared" si="5"/>
        <v>303030.303</v>
      </c>
      <c r="H218" s="172" t="s">
        <v>401</v>
      </c>
      <c r="I218" s="156">
        <f t="shared" si="10"/>
        <v>10304</v>
      </c>
      <c r="J218" s="158">
        <f t="shared" si="2"/>
        <v>2.464</v>
      </c>
      <c r="K218" s="158">
        <f t="shared" si="3"/>
        <v>1.12</v>
      </c>
      <c r="L218" s="156" t="s">
        <v>609</v>
      </c>
    </row>
    <row r="219" ht="22.5" customHeight="1">
      <c r="A219" s="151">
        <v>4.0</v>
      </c>
      <c r="B219" s="152" t="s">
        <v>698</v>
      </c>
      <c r="C219" s="153">
        <v>46146.0</v>
      </c>
      <c r="D219" s="154">
        <v>8000.0</v>
      </c>
      <c r="E219" s="154">
        <v>8000.0</v>
      </c>
      <c r="F219" s="151">
        <v>13.9</v>
      </c>
      <c r="G219" s="155">
        <f t="shared" si="5"/>
        <v>261608.8947</v>
      </c>
      <c r="H219" s="172" t="s">
        <v>398</v>
      </c>
      <c r="I219" s="156">
        <f t="shared" si="10"/>
        <v>8960</v>
      </c>
      <c r="J219" s="158">
        <f t="shared" si="2"/>
        <v>2.464</v>
      </c>
      <c r="K219" s="158">
        <f t="shared" ref="K219:K246" si="11">IFERROR(I219/E219,"")</f>
        <v>1.12</v>
      </c>
      <c r="L219" s="156" t="s">
        <v>609</v>
      </c>
    </row>
    <row r="220" ht="22.5" customHeight="1">
      <c r="A220" s="151">
        <v>4.0</v>
      </c>
      <c r="B220" s="152" t="s">
        <v>699</v>
      </c>
      <c r="C220" s="153">
        <v>46158.0</v>
      </c>
      <c r="D220" s="154">
        <v>7000.0</v>
      </c>
      <c r="E220" s="154">
        <v>7000.0</v>
      </c>
      <c r="F220" s="151">
        <v>20.0</v>
      </c>
      <c r="G220" s="155">
        <f t="shared" si="5"/>
        <v>159090.9091</v>
      </c>
      <c r="H220" s="172" t="s">
        <v>398</v>
      </c>
      <c r="I220" s="156">
        <f t="shared" ref="I220:I221" si="12">D220*1.2</f>
        <v>8400</v>
      </c>
      <c r="J220" s="158">
        <f t="shared" si="2"/>
        <v>2.64</v>
      </c>
      <c r="K220" s="158">
        <f t="shared" si="11"/>
        <v>1.2</v>
      </c>
      <c r="L220" s="156" t="s">
        <v>601</v>
      </c>
    </row>
    <row r="221" ht="22.5" customHeight="1">
      <c r="A221" s="151">
        <v>5.0</v>
      </c>
      <c r="B221" s="152" t="s">
        <v>700</v>
      </c>
      <c r="C221" s="153">
        <v>46158.0</v>
      </c>
      <c r="D221" s="154">
        <v>6000.0</v>
      </c>
      <c r="E221" s="154">
        <v>6000.0</v>
      </c>
      <c r="F221" s="151">
        <v>19.0</v>
      </c>
      <c r="G221" s="155">
        <f t="shared" si="5"/>
        <v>143540.6699</v>
      </c>
      <c r="H221" s="172" t="s">
        <v>400</v>
      </c>
      <c r="I221" s="156">
        <f t="shared" si="12"/>
        <v>7200</v>
      </c>
      <c r="J221" s="158">
        <f t="shared" si="2"/>
        <v>2.64</v>
      </c>
      <c r="K221" s="158">
        <f t="shared" si="11"/>
        <v>1.2</v>
      </c>
      <c r="L221" s="156" t="s">
        <v>601</v>
      </c>
    </row>
    <row r="222" ht="22.5" customHeight="1">
      <c r="A222" s="151">
        <v>4.0</v>
      </c>
      <c r="B222" s="152" t="s">
        <v>701</v>
      </c>
      <c r="C222" s="153">
        <v>46175.0</v>
      </c>
      <c r="D222" s="154">
        <v>20790.0</v>
      </c>
      <c r="E222" s="154">
        <v>20400.0</v>
      </c>
      <c r="F222" s="151">
        <v>29.0</v>
      </c>
      <c r="G222" s="155">
        <f t="shared" si="5"/>
        <v>325862.069</v>
      </c>
      <c r="H222" s="172" t="s">
        <v>398</v>
      </c>
      <c r="I222" s="156">
        <v>30237.9</v>
      </c>
      <c r="J222" s="158">
        <f t="shared" si="2"/>
        <v>3.199777778</v>
      </c>
      <c r="K222" s="158">
        <f t="shared" si="11"/>
        <v>1.48225</v>
      </c>
      <c r="L222" s="156" t="s">
        <v>553</v>
      </c>
    </row>
    <row r="223" ht="22.5" customHeight="1">
      <c r="A223" s="151">
        <v>5.0</v>
      </c>
      <c r="B223" s="152" t="s">
        <v>702</v>
      </c>
      <c r="C223" s="153">
        <v>46176.0</v>
      </c>
      <c r="D223" s="154">
        <v>19700.0</v>
      </c>
      <c r="E223" s="154">
        <v>19100.0</v>
      </c>
      <c r="F223" s="151">
        <v>28.0</v>
      </c>
      <c r="G223" s="155">
        <f t="shared" si="5"/>
        <v>319805.1948</v>
      </c>
      <c r="H223" s="172" t="s">
        <v>400</v>
      </c>
      <c r="I223" s="156">
        <v>27765.86</v>
      </c>
      <c r="J223" s="158">
        <f t="shared" si="2"/>
        <v>3.100755939</v>
      </c>
      <c r="K223" s="158">
        <f t="shared" si="11"/>
        <v>1.453709948</v>
      </c>
      <c r="L223" s="156" t="s">
        <v>553</v>
      </c>
    </row>
    <row r="224" ht="22.5" customHeight="1">
      <c r="A224" s="151">
        <v>6.0</v>
      </c>
      <c r="B224" s="152" t="s">
        <v>703</v>
      </c>
      <c r="C224" s="153">
        <v>46177.0</v>
      </c>
      <c r="D224" s="154">
        <v>37880.0</v>
      </c>
      <c r="E224" s="154">
        <v>37050.0</v>
      </c>
      <c r="F224" s="151">
        <v>27.0</v>
      </c>
      <c r="G224" s="155">
        <f t="shared" si="5"/>
        <v>637710.4377</v>
      </c>
      <c r="H224" s="172" t="s">
        <v>401</v>
      </c>
      <c r="I224" s="156">
        <v>55805.8</v>
      </c>
      <c r="J224" s="158">
        <f t="shared" si="2"/>
        <v>3.241097149</v>
      </c>
      <c r="K224" s="158">
        <f t="shared" si="11"/>
        <v>1.50622942</v>
      </c>
      <c r="L224" s="156" t="s">
        <v>553</v>
      </c>
    </row>
    <row r="225" ht="22.5" customHeight="1">
      <c r="A225" s="151">
        <v>6.0</v>
      </c>
      <c r="B225" s="152" t="s">
        <v>704</v>
      </c>
      <c r="C225" s="153">
        <v>46178.0</v>
      </c>
      <c r="D225" s="154">
        <v>4380.0</v>
      </c>
      <c r="E225" s="154">
        <v>4380.0</v>
      </c>
      <c r="F225" s="151">
        <v>27.0</v>
      </c>
      <c r="G225" s="155">
        <f t="shared" si="5"/>
        <v>73737.37374</v>
      </c>
      <c r="H225" s="172" t="s">
        <v>401</v>
      </c>
      <c r="I225" s="156">
        <v>6052.0</v>
      </c>
      <c r="J225" s="158">
        <f t="shared" si="2"/>
        <v>3.039817352</v>
      </c>
      <c r="K225" s="158">
        <f t="shared" si="11"/>
        <v>1.38173516</v>
      </c>
      <c r="L225" s="156" t="s">
        <v>705</v>
      </c>
    </row>
    <row r="226" ht="22.5" customHeight="1">
      <c r="A226" s="151">
        <v>4.0</v>
      </c>
      <c r="B226" s="152" t="s">
        <v>706</v>
      </c>
      <c r="C226" s="153">
        <v>46179.0</v>
      </c>
      <c r="D226" s="154">
        <v>2491.0</v>
      </c>
      <c r="E226" s="154">
        <v>2491.0</v>
      </c>
      <c r="F226" s="151">
        <v>29.0</v>
      </c>
      <c r="G226" s="155">
        <f t="shared" si="5"/>
        <v>39043.88715</v>
      </c>
      <c r="H226" s="172" t="s">
        <v>398</v>
      </c>
      <c r="I226" s="156">
        <v>2487.0</v>
      </c>
      <c r="J226" s="158">
        <f t="shared" si="2"/>
        <v>2.196467282</v>
      </c>
      <c r="K226" s="158">
        <f t="shared" si="11"/>
        <v>0.9983942192</v>
      </c>
      <c r="L226" s="156" t="s">
        <v>705</v>
      </c>
    </row>
    <row r="227" ht="22.5" customHeight="1">
      <c r="A227" s="151">
        <v>5.0</v>
      </c>
      <c r="B227" s="152" t="s">
        <v>707</v>
      </c>
      <c r="C227" s="153">
        <v>46179.0</v>
      </c>
      <c r="D227" s="154">
        <v>616.0</v>
      </c>
      <c r="E227" s="154">
        <v>616.0</v>
      </c>
      <c r="F227" s="151">
        <v>28.0</v>
      </c>
      <c r="G227" s="155">
        <f t="shared" si="5"/>
        <v>10000</v>
      </c>
      <c r="H227" s="172" t="s">
        <v>400</v>
      </c>
      <c r="I227" s="156">
        <v>850.0</v>
      </c>
      <c r="J227" s="158">
        <f t="shared" si="2"/>
        <v>3.035714286</v>
      </c>
      <c r="K227" s="158">
        <f t="shared" si="11"/>
        <v>1.37987013</v>
      </c>
      <c r="L227" s="156" t="s">
        <v>705</v>
      </c>
    </row>
    <row r="228" ht="22.5" customHeight="1">
      <c r="A228" s="151">
        <v>3.0</v>
      </c>
      <c r="B228" s="152" t="s">
        <v>708</v>
      </c>
      <c r="C228" s="153">
        <v>46189.0</v>
      </c>
      <c r="D228" s="154">
        <v>6700.0</v>
      </c>
      <c r="E228" s="154">
        <v>6700.0</v>
      </c>
      <c r="F228" s="151">
        <v>22.5</v>
      </c>
      <c r="G228" s="155">
        <f t="shared" si="5"/>
        <v>135353.5354</v>
      </c>
      <c r="H228" s="172" t="s">
        <v>405</v>
      </c>
      <c r="I228" s="156">
        <v>8824.75</v>
      </c>
      <c r="J228" s="158">
        <f t="shared" si="2"/>
        <v>2.897679104</v>
      </c>
      <c r="K228" s="158">
        <f t="shared" si="11"/>
        <v>1.317126866</v>
      </c>
      <c r="L228" s="156" t="s">
        <v>677</v>
      </c>
    </row>
    <row r="229" ht="22.5" customHeight="1">
      <c r="A229" s="151">
        <v>2.0</v>
      </c>
      <c r="B229" s="152" t="s">
        <v>709</v>
      </c>
      <c r="C229" s="153">
        <v>46189.0</v>
      </c>
      <c r="D229" s="154">
        <v>9600.0</v>
      </c>
      <c r="E229" s="154">
        <v>9600.0</v>
      </c>
      <c r="F229" s="151">
        <v>19.0</v>
      </c>
      <c r="G229" s="155">
        <f t="shared" si="5"/>
        <v>229665.0718</v>
      </c>
      <c r="H229" s="172" t="s">
        <v>404</v>
      </c>
      <c r="I229" s="156">
        <v>11759.31</v>
      </c>
      <c r="J229" s="158">
        <f t="shared" si="2"/>
        <v>2.694841875</v>
      </c>
      <c r="K229" s="158">
        <f t="shared" si="11"/>
        <v>1.224928125</v>
      </c>
      <c r="L229" s="156" t="s">
        <v>677</v>
      </c>
    </row>
    <row r="230" ht="22.5" customHeight="1">
      <c r="A230" s="151">
        <v>1.0</v>
      </c>
      <c r="B230" s="152" t="s">
        <v>710</v>
      </c>
      <c r="C230" s="153">
        <v>46192.0</v>
      </c>
      <c r="D230" s="154">
        <v>12000.0</v>
      </c>
      <c r="E230" s="154">
        <v>12000.0</v>
      </c>
      <c r="F230" s="151">
        <v>25.0</v>
      </c>
      <c r="G230" s="155">
        <f t="shared" si="5"/>
        <v>218181.8182</v>
      </c>
      <c r="H230" s="172" t="s">
        <v>402</v>
      </c>
      <c r="I230" s="156">
        <v>16518.04</v>
      </c>
      <c r="J230" s="158">
        <f t="shared" si="2"/>
        <v>3.028307333</v>
      </c>
      <c r="K230" s="158">
        <f t="shared" si="11"/>
        <v>1.376503333</v>
      </c>
      <c r="L230" s="156" t="s">
        <v>677</v>
      </c>
    </row>
    <row r="231" ht="22.5" customHeight="1">
      <c r="A231" s="151">
        <v>2.0</v>
      </c>
      <c r="B231" s="152" t="s">
        <v>711</v>
      </c>
      <c r="C231" s="153">
        <v>46205.0</v>
      </c>
      <c r="D231" s="154">
        <v>24124.0</v>
      </c>
      <c r="E231" s="154">
        <v>23750.0</v>
      </c>
      <c r="F231" s="151">
        <v>26.5</v>
      </c>
      <c r="G231" s="155">
        <f t="shared" si="5"/>
        <v>413790.7376</v>
      </c>
      <c r="H231" s="172" t="s">
        <v>404</v>
      </c>
      <c r="I231" s="156">
        <v>33648.52</v>
      </c>
      <c r="J231" s="158">
        <f t="shared" si="2"/>
        <v>3.068593268</v>
      </c>
      <c r="K231" s="158">
        <f t="shared" si="11"/>
        <v>1.416779789</v>
      </c>
      <c r="L231" s="156" t="s">
        <v>553</v>
      </c>
    </row>
    <row r="232" ht="22.5" customHeight="1">
      <c r="A232" s="151">
        <v>3.0</v>
      </c>
      <c r="B232" s="152" t="s">
        <v>712</v>
      </c>
      <c r="C232" s="153">
        <v>46206.0</v>
      </c>
      <c r="D232" s="154">
        <v>21921.0</v>
      </c>
      <c r="E232" s="154">
        <v>21600.0</v>
      </c>
      <c r="F232" s="151">
        <v>29.0</v>
      </c>
      <c r="G232" s="155">
        <f t="shared" si="5"/>
        <v>343589.3417</v>
      </c>
      <c r="H232" s="172" t="s">
        <v>405</v>
      </c>
      <c r="I232" s="156">
        <v>33118.98</v>
      </c>
      <c r="J232" s="158">
        <f t="shared" si="2"/>
        <v>3.323833584</v>
      </c>
      <c r="K232" s="158">
        <f t="shared" si="11"/>
        <v>1.533286111</v>
      </c>
      <c r="L232" s="156" t="s">
        <v>677</v>
      </c>
    </row>
    <row r="233" ht="22.5" customHeight="1">
      <c r="A233" s="151">
        <v>1.0</v>
      </c>
      <c r="B233" s="152" t="s">
        <v>713</v>
      </c>
      <c r="C233" s="153">
        <v>46207.0</v>
      </c>
      <c r="D233" s="154">
        <v>27188.0</v>
      </c>
      <c r="E233" s="154">
        <v>27000.0</v>
      </c>
      <c r="F233" s="151">
        <v>33.0</v>
      </c>
      <c r="G233" s="155">
        <f t="shared" si="5"/>
        <v>374490.3581</v>
      </c>
      <c r="H233" s="172" t="s">
        <v>402</v>
      </c>
      <c r="I233" s="156">
        <v>44908.1</v>
      </c>
      <c r="J233" s="158">
        <f t="shared" si="2"/>
        <v>3.633875975</v>
      </c>
      <c r="K233" s="158">
        <f t="shared" si="11"/>
        <v>1.663262963</v>
      </c>
      <c r="L233" s="156" t="s">
        <v>677</v>
      </c>
    </row>
    <row r="234" ht="22.5" customHeight="1">
      <c r="A234" s="151">
        <v>3.0</v>
      </c>
      <c r="B234" s="152" t="s">
        <v>714</v>
      </c>
      <c r="C234" s="153">
        <v>46207.0</v>
      </c>
      <c r="D234" s="154">
        <v>1050.0</v>
      </c>
      <c r="E234" s="154">
        <v>1050.0</v>
      </c>
      <c r="F234" s="151">
        <v>29.0</v>
      </c>
      <c r="G234" s="155">
        <f t="shared" si="5"/>
        <v>16457.68025</v>
      </c>
      <c r="H234" s="172" t="s">
        <v>405</v>
      </c>
      <c r="I234" s="156">
        <v>561.0</v>
      </c>
      <c r="J234" s="158">
        <f t="shared" si="2"/>
        <v>1.175428571</v>
      </c>
      <c r="K234" s="158">
        <f t="shared" si="11"/>
        <v>0.5342857143</v>
      </c>
      <c r="L234" s="156" t="s">
        <v>665</v>
      </c>
    </row>
    <row r="235" ht="22.5" customHeight="1">
      <c r="A235" s="151">
        <v>1.0</v>
      </c>
      <c r="B235" s="152" t="s">
        <v>715</v>
      </c>
      <c r="C235" s="153">
        <v>46208.0</v>
      </c>
      <c r="D235" s="154">
        <v>1845.0</v>
      </c>
      <c r="E235" s="154">
        <v>1845.0</v>
      </c>
      <c r="F235" s="151">
        <v>32.0</v>
      </c>
      <c r="G235" s="155">
        <f t="shared" si="5"/>
        <v>26207.38636</v>
      </c>
      <c r="H235" s="172" t="s">
        <v>402</v>
      </c>
      <c r="I235" s="156">
        <v>2952.0</v>
      </c>
      <c r="J235" s="158">
        <f t="shared" si="2"/>
        <v>3.52</v>
      </c>
      <c r="K235" s="158">
        <f t="shared" si="11"/>
        <v>1.6</v>
      </c>
      <c r="L235" s="156" t="s">
        <v>634</v>
      </c>
    </row>
    <row r="236" ht="22.5" customHeight="1">
      <c r="A236" s="151">
        <v>2.0</v>
      </c>
      <c r="B236" s="152" t="s">
        <v>716</v>
      </c>
      <c r="C236" s="153">
        <v>46208.0</v>
      </c>
      <c r="D236" s="154">
        <v>270.0</v>
      </c>
      <c r="E236" s="154">
        <v>270.0</v>
      </c>
      <c r="F236" s="151">
        <v>26.0</v>
      </c>
      <c r="G236" s="155">
        <f t="shared" si="5"/>
        <v>4720.27972</v>
      </c>
      <c r="H236" s="172" t="s">
        <v>404</v>
      </c>
      <c r="I236" s="156">
        <v>375.0</v>
      </c>
      <c r="J236" s="158">
        <f t="shared" si="2"/>
        <v>3.055555556</v>
      </c>
      <c r="K236" s="158">
        <f t="shared" si="11"/>
        <v>1.388888889</v>
      </c>
      <c r="L236" s="156" t="s">
        <v>634</v>
      </c>
    </row>
    <row r="237" ht="22.5" customHeight="1">
      <c r="A237" s="151">
        <v>4.0</v>
      </c>
      <c r="B237" s="152" t="s">
        <v>717</v>
      </c>
      <c r="C237" s="153">
        <v>46217.0</v>
      </c>
      <c r="D237" s="154">
        <v>7150.0</v>
      </c>
      <c r="E237" s="154">
        <v>7300.0</v>
      </c>
      <c r="F237" s="151">
        <v>16.8</v>
      </c>
      <c r="G237" s="155">
        <f t="shared" si="5"/>
        <v>193452.381</v>
      </c>
      <c r="H237" s="172" t="s">
        <v>406</v>
      </c>
      <c r="I237" s="156">
        <v>8132.0</v>
      </c>
      <c r="J237" s="158">
        <f t="shared" si="2"/>
        <v>2.502153846</v>
      </c>
      <c r="K237" s="158">
        <f t="shared" si="11"/>
        <v>1.113972603</v>
      </c>
      <c r="L237" s="156" t="s">
        <v>601</v>
      </c>
    </row>
    <row r="238" ht="22.5" customHeight="1">
      <c r="A238" s="151">
        <v>5.0</v>
      </c>
      <c r="B238" s="152" t="s">
        <v>718</v>
      </c>
      <c r="C238" s="153">
        <v>46217.0</v>
      </c>
      <c r="D238" s="154">
        <v>8200.0</v>
      </c>
      <c r="E238" s="154">
        <v>8550.0</v>
      </c>
      <c r="F238" s="151">
        <v>16.2</v>
      </c>
      <c r="G238" s="155">
        <f t="shared" si="5"/>
        <v>230078.5634</v>
      </c>
      <c r="H238" s="172" t="s">
        <v>408</v>
      </c>
      <c r="I238" s="156">
        <v>9495.0</v>
      </c>
      <c r="J238" s="158">
        <f t="shared" si="2"/>
        <v>2.547439024</v>
      </c>
      <c r="K238" s="158">
        <f t="shared" si="11"/>
        <v>1.110526316</v>
      </c>
      <c r="L238" s="156" t="s">
        <v>601</v>
      </c>
    </row>
    <row r="239" ht="22.5" customHeight="1">
      <c r="A239" s="151">
        <v>6.0</v>
      </c>
      <c r="B239" s="152" t="s">
        <v>719</v>
      </c>
      <c r="C239" s="153">
        <v>46218.0</v>
      </c>
      <c r="D239" s="154">
        <v>13185.0</v>
      </c>
      <c r="E239" s="154">
        <v>13185.0</v>
      </c>
      <c r="F239" s="151">
        <v>15.5</v>
      </c>
      <c r="G239" s="155">
        <f t="shared" si="5"/>
        <v>386656.8915</v>
      </c>
      <c r="H239" s="172" t="s">
        <v>409</v>
      </c>
      <c r="I239" s="156">
        <v>15032.0</v>
      </c>
      <c r="J239" s="158">
        <f t="shared" si="2"/>
        <v>2.508183542</v>
      </c>
      <c r="K239" s="158">
        <f t="shared" si="11"/>
        <v>1.140083428</v>
      </c>
      <c r="L239" s="156" t="s">
        <v>677</v>
      </c>
    </row>
    <row r="240" ht="22.5" customHeight="1">
      <c r="A240" s="151">
        <v>5.0</v>
      </c>
      <c r="B240" s="152" t="s">
        <v>720</v>
      </c>
      <c r="C240" s="153">
        <v>46242.0</v>
      </c>
      <c r="D240" s="154">
        <v>16974.0</v>
      </c>
      <c r="E240" s="154">
        <v>16550.0</v>
      </c>
      <c r="F240" s="151">
        <v>32.0</v>
      </c>
      <c r="G240" s="155">
        <f t="shared" si="5"/>
        <v>241107.9545</v>
      </c>
      <c r="H240" s="172" t="s">
        <v>408</v>
      </c>
      <c r="I240" s="156">
        <v>24899.0</v>
      </c>
      <c r="J240" s="158">
        <f t="shared" si="2"/>
        <v>3.227159185</v>
      </c>
      <c r="K240" s="158">
        <f t="shared" si="11"/>
        <v>1.504471299</v>
      </c>
      <c r="L240" s="156" t="s">
        <v>677</v>
      </c>
    </row>
    <row r="241" ht="22.5" customHeight="1">
      <c r="A241" s="151">
        <v>6.0</v>
      </c>
      <c r="B241" s="152" t="s">
        <v>721</v>
      </c>
      <c r="C241" s="153">
        <v>46243.0</v>
      </c>
      <c r="D241" s="154">
        <v>32820.0</v>
      </c>
      <c r="E241" s="154">
        <v>32500.0</v>
      </c>
      <c r="F241" s="151">
        <v>29.0</v>
      </c>
      <c r="G241" s="155">
        <f t="shared" si="5"/>
        <v>514420.0627</v>
      </c>
      <c r="H241" s="172" t="s">
        <v>409</v>
      </c>
      <c r="I241" s="156">
        <v>47708.76</v>
      </c>
      <c r="J241" s="158">
        <f t="shared" si="2"/>
        <v>3.198027788</v>
      </c>
      <c r="K241" s="158">
        <f t="shared" si="11"/>
        <v>1.467961846</v>
      </c>
      <c r="L241" s="156" t="s">
        <v>677</v>
      </c>
    </row>
    <row r="242" ht="22.5" customHeight="1">
      <c r="A242" s="151">
        <v>4.0</v>
      </c>
      <c r="B242" s="152" t="s">
        <v>722</v>
      </c>
      <c r="C242" s="153">
        <v>46244.0</v>
      </c>
      <c r="D242" s="154">
        <v>23109.0</v>
      </c>
      <c r="E242" s="154">
        <v>23050.0</v>
      </c>
      <c r="F242" s="151">
        <v>31.0</v>
      </c>
      <c r="G242" s="155">
        <f t="shared" si="5"/>
        <v>338841.6422</v>
      </c>
      <c r="H242" s="172" t="s">
        <v>406</v>
      </c>
      <c r="I242" s="156">
        <v>33655.68</v>
      </c>
      <c r="J242" s="158">
        <f t="shared" si="2"/>
        <v>3.204054524</v>
      </c>
      <c r="K242" s="158">
        <f t="shared" si="11"/>
        <v>1.460116269</v>
      </c>
      <c r="L242" s="156" t="s">
        <v>677</v>
      </c>
    </row>
    <row r="243" ht="22.5" customHeight="1">
      <c r="A243" s="174">
        <v>5.0</v>
      </c>
      <c r="B243" s="175" t="s">
        <v>723</v>
      </c>
      <c r="C243" s="176">
        <v>46245.0</v>
      </c>
      <c r="D243" s="154">
        <v>2400.0</v>
      </c>
      <c r="E243" s="154">
        <v>2400.0</v>
      </c>
      <c r="F243" s="151">
        <v>32.0</v>
      </c>
      <c r="G243" s="155">
        <f t="shared" si="5"/>
        <v>34090.90909</v>
      </c>
      <c r="H243" s="172" t="s">
        <v>408</v>
      </c>
      <c r="I243" s="156">
        <f t="shared" ref="I243:I245" si="13">E243*1.5</f>
        <v>3600</v>
      </c>
      <c r="J243" s="158">
        <f t="shared" si="2"/>
        <v>3.3</v>
      </c>
      <c r="K243" s="158">
        <f t="shared" si="11"/>
        <v>1.5</v>
      </c>
      <c r="L243" s="156" t="s">
        <v>665</v>
      </c>
    </row>
    <row r="244" ht="22.5" customHeight="1">
      <c r="A244" s="177">
        <v>6.0</v>
      </c>
      <c r="B244" s="175" t="s">
        <v>724</v>
      </c>
      <c r="C244" s="176">
        <v>46245.0</v>
      </c>
      <c r="D244" s="154">
        <v>600.0</v>
      </c>
      <c r="E244" s="154">
        <v>600.0</v>
      </c>
      <c r="F244" s="151">
        <v>29.0</v>
      </c>
      <c r="G244" s="155">
        <f t="shared" si="5"/>
        <v>9404.388715</v>
      </c>
      <c r="H244" s="172" t="s">
        <v>409</v>
      </c>
      <c r="I244" s="156">
        <f t="shared" si="13"/>
        <v>900</v>
      </c>
      <c r="J244" s="158">
        <f t="shared" si="2"/>
        <v>3.3</v>
      </c>
      <c r="K244" s="158">
        <f t="shared" si="11"/>
        <v>1.5</v>
      </c>
      <c r="L244" s="156" t="s">
        <v>665</v>
      </c>
    </row>
    <row r="245" ht="22.5" customHeight="1">
      <c r="A245" s="151">
        <v>4.0</v>
      </c>
      <c r="B245" s="175" t="s">
        <v>725</v>
      </c>
      <c r="C245" s="176">
        <v>46246.0</v>
      </c>
      <c r="D245" s="154">
        <v>495.0</v>
      </c>
      <c r="E245" s="154">
        <v>495.0</v>
      </c>
      <c r="F245" s="151">
        <v>31.0</v>
      </c>
      <c r="G245" s="155">
        <f t="shared" si="5"/>
        <v>7258.064516</v>
      </c>
      <c r="H245" s="172" t="s">
        <v>406</v>
      </c>
      <c r="I245" s="156">
        <f t="shared" si="13"/>
        <v>742.5</v>
      </c>
      <c r="J245" s="158">
        <f t="shared" si="2"/>
        <v>3.3</v>
      </c>
      <c r="K245" s="158">
        <f t="shared" si="11"/>
        <v>1.5</v>
      </c>
      <c r="L245" s="156" t="s">
        <v>634</v>
      </c>
    </row>
    <row r="246" ht="22.5" customHeight="1">
      <c r="A246" s="151">
        <v>1.0</v>
      </c>
      <c r="B246" s="175" t="s">
        <v>726</v>
      </c>
      <c r="C246" s="176">
        <v>46251.0</v>
      </c>
      <c r="D246" s="154">
        <v>4690.0</v>
      </c>
      <c r="E246" s="154">
        <v>4690.0</v>
      </c>
      <c r="F246" s="151">
        <v>17.3</v>
      </c>
      <c r="G246" s="155">
        <f t="shared" si="5"/>
        <v>123226.4845</v>
      </c>
      <c r="H246" s="172" t="s">
        <v>410</v>
      </c>
      <c r="I246" s="156">
        <f t="shared" ref="I246:I249" si="14">E246*1.2</f>
        <v>5628</v>
      </c>
      <c r="J246" s="158">
        <f t="shared" si="2"/>
        <v>2.64</v>
      </c>
      <c r="K246" s="158">
        <f t="shared" si="11"/>
        <v>1.2</v>
      </c>
      <c r="L246" s="156" t="s">
        <v>634</v>
      </c>
    </row>
    <row r="247" ht="22.5" customHeight="1">
      <c r="A247" s="151">
        <v>1.0</v>
      </c>
      <c r="B247" s="175" t="s">
        <v>727</v>
      </c>
      <c r="C247" s="176">
        <v>46252.0</v>
      </c>
      <c r="D247" s="154">
        <v>11000.0</v>
      </c>
      <c r="E247" s="154">
        <v>11000.0</v>
      </c>
      <c r="F247" s="151">
        <v>17.3</v>
      </c>
      <c r="G247" s="155">
        <f t="shared" si="5"/>
        <v>289017.341</v>
      </c>
      <c r="H247" s="172" t="s">
        <v>410</v>
      </c>
      <c r="I247" s="156">
        <f t="shared" si="14"/>
        <v>13200</v>
      </c>
      <c r="J247" s="158">
        <f t="shared" si="2"/>
        <v>2.64</v>
      </c>
      <c r="K247" s="158">
        <f t="shared" ref="K247:K249" si="15">IFERROR(I247/D247,"")</f>
        <v>1.2</v>
      </c>
      <c r="L247" s="156" t="s">
        <v>677</v>
      </c>
    </row>
    <row r="248" ht="22.5" customHeight="1">
      <c r="A248" s="151">
        <v>2.0</v>
      </c>
      <c r="B248" s="175" t="s">
        <v>728</v>
      </c>
      <c r="C248" s="176">
        <v>46252.0</v>
      </c>
      <c r="D248" s="154">
        <v>9100.0</v>
      </c>
      <c r="E248" s="154">
        <v>9100.0</v>
      </c>
      <c r="F248" s="151">
        <v>18.0</v>
      </c>
      <c r="G248" s="155">
        <f t="shared" si="5"/>
        <v>229797.9798</v>
      </c>
      <c r="H248" s="172" t="s">
        <v>412</v>
      </c>
      <c r="I248" s="156">
        <f t="shared" si="14"/>
        <v>10920</v>
      </c>
      <c r="J248" s="158">
        <f t="shared" si="2"/>
        <v>2.64</v>
      </c>
      <c r="K248" s="158">
        <f t="shared" si="15"/>
        <v>1.2</v>
      </c>
      <c r="L248" s="156" t="s">
        <v>677</v>
      </c>
    </row>
    <row r="249" ht="22.5" customHeight="1">
      <c r="A249" s="151">
        <v>3.0</v>
      </c>
      <c r="B249" s="175" t="s">
        <v>729</v>
      </c>
      <c r="C249" s="176">
        <v>46252.0</v>
      </c>
      <c r="D249" s="154">
        <v>11650.0</v>
      </c>
      <c r="E249" s="154">
        <v>11650.0</v>
      </c>
      <c r="F249" s="151">
        <v>17.4</v>
      </c>
      <c r="G249" s="155">
        <f t="shared" si="5"/>
        <v>304336.4681</v>
      </c>
      <c r="H249" s="172" t="s">
        <v>413</v>
      </c>
      <c r="I249" s="156">
        <f t="shared" si="14"/>
        <v>13980</v>
      </c>
      <c r="J249" s="158">
        <f t="shared" si="2"/>
        <v>2.64</v>
      </c>
      <c r="K249" s="158">
        <f t="shared" si="15"/>
        <v>1.2</v>
      </c>
      <c r="L249" s="156" t="s">
        <v>677</v>
      </c>
    </row>
    <row r="250" ht="22.5" customHeight="1">
      <c r="A250" s="151"/>
      <c r="B250" s="152"/>
      <c r="C250" s="153"/>
      <c r="D250" s="154"/>
      <c r="E250" s="154"/>
      <c r="F250" s="151"/>
      <c r="G250" s="155"/>
      <c r="H250" s="172"/>
      <c r="I250" s="156"/>
      <c r="J250" s="158"/>
      <c r="K250" s="158"/>
      <c r="L250" s="156"/>
    </row>
    <row r="251" ht="22.5" customHeight="1">
      <c r="A251" s="179"/>
      <c r="B251" s="161"/>
      <c r="C251" s="180"/>
      <c r="D251" s="154"/>
      <c r="E251" s="154"/>
      <c r="F251" s="151"/>
      <c r="G251" s="155"/>
      <c r="H251" s="172"/>
      <c r="I251" s="156"/>
      <c r="J251" s="158"/>
      <c r="K251" s="158"/>
      <c r="L251" s="156"/>
    </row>
    <row r="252" ht="22.5" customHeight="1">
      <c r="A252" s="179"/>
      <c r="B252" s="161"/>
      <c r="C252" s="180"/>
      <c r="D252" s="154"/>
      <c r="E252" s="154"/>
      <c r="F252" s="151"/>
      <c r="G252" s="155"/>
      <c r="H252" s="172"/>
      <c r="I252" s="156"/>
      <c r="J252" s="158"/>
      <c r="K252" s="158"/>
      <c r="L252" s="156"/>
    </row>
    <row r="253">
      <c r="D253" s="60"/>
      <c r="E253" s="60"/>
      <c r="F253" s="2"/>
      <c r="G253" s="28" t="str">
        <f t="shared" ref="G253:G260" si="16">IFERROR((D253/2.2)*1000/F253,"")</f>
        <v/>
      </c>
      <c r="H253" s="2"/>
      <c r="I253" s="17"/>
      <c r="J253" s="12" t="str">
        <f t="shared" ref="J253:J260" si="17">IFERROR(I253/(D253/2.2),"")</f>
        <v/>
      </c>
      <c r="K253" s="12" t="str">
        <f t="shared" ref="K253:K260" si="18">IFERROR(I253/D253,"")</f>
        <v/>
      </c>
      <c r="L253" s="12"/>
    </row>
    <row r="254">
      <c r="D254" s="60"/>
      <c r="E254" s="60"/>
      <c r="F254" s="2"/>
      <c r="G254" s="28" t="str">
        <f t="shared" si="16"/>
        <v/>
      </c>
      <c r="H254" s="2"/>
      <c r="I254" s="17"/>
      <c r="J254" s="12" t="str">
        <f t="shared" si="17"/>
        <v/>
      </c>
      <c r="K254" s="12" t="str">
        <f t="shared" si="18"/>
        <v/>
      </c>
      <c r="L254" s="12"/>
    </row>
    <row r="255">
      <c r="D255" s="60"/>
      <c r="E255" s="60"/>
      <c r="F255" s="2"/>
      <c r="G255" s="28" t="str">
        <f t="shared" si="16"/>
        <v/>
      </c>
      <c r="H255" s="2"/>
      <c r="I255" s="17"/>
      <c r="J255" s="12" t="str">
        <f t="shared" si="17"/>
        <v/>
      </c>
      <c r="K255" s="12" t="str">
        <f t="shared" si="18"/>
        <v/>
      </c>
      <c r="L255" s="12"/>
    </row>
    <row r="256">
      <c r="D256" s="60"/>
      <c r="E256" s="60"/>
      <c r="F256" s="2"/>
      <c r="G256" s="28" t="str">
        <f t="shared" si="16"/>
        <v/>
      </c>
      <c r="H256" s="2"/>
      <c r="I256" s="17"/>
      <c r="J256" s="12" t="str">
        <f t="shared" si="17"/>
        <v/>
      </c>
      <c r="K256" s="12" t="str">
        <f t="shared" si="18"/>
        <v/>
      </c>
      <c r="L256" s="12"/>
    </row>
    <row r="257">
      <c r="D257" s="60"/>
      <c r="E257" s="60"/>
      <c r="F257" s="2"/>
      <c r="G257" s="28" t="str">
        <f t="shared" si="16"/>
        <v/>
      </c>
      <c r="H257" s="2"/>
      <c r="I257" s="17"/>
      <c r="J257" s="12" t="str">
        <f t="shared" si="17"/>
        <v/>
      </c>
      <c r="K257" s="12" t="str">
        <f t="shared" si="18"/>
        <v/>
      </c>
      <c r="L257" s="12"/>
    </row>
    <row r="258">
      <c r="D258" s="60"/>
      <c r="E258" s="60"/>
      <c r="F258" s="2"/>
      <c r="G258" s="28" t="str">
        <f t="shared" si="16"/>
        <v/>
      </c>
      <c r="H258" s="2"/>
      <c r="I258" s="17"/>
      <c r="J258" s="12" t="str">
        <f t="shared" si="17"/>
        <v/>
      </c>
      <c r="K258" s="12" t="str">
        <f t="shared" si="18"/>
        <v/>
      </c>
      <c r="L258" s="12"/>
    </row>
    <row r="259">
      <c r="D259" s="60"/>
      <c r="E259" s="60"/>
      <c r="F259" s="2"/>
      <c r="G259" s="28" t="str">
        <f t="shared" si="16"/>
        <v/>
      </c>
      <c r="H259" s="2"/>
      <c r="I259" s="17"/>
      <c r="J259" s="12" t="str">
        <f t="shared" si="17"/>
        <v/>
      </c>
      <c r="K259" s="12" t="str">
        <f t="shared" si="18"/>
        <v/>
      </c>
      <c r="L259" s="12"/>
    </row>
    <row r="260">
      <c r="D260" s="60"/>
      <c r="E260" s="60"/>
      <c r="F260" s="2"/>
      <c r="G260" s="28" t="str">
        <f t="shared" si="16"/>
        <v/>
      </c>
      <c r="H260" s="2"/>
      <c r="I260" s="17"/>
      <c r="J260" s="12" t="str">
        <f t="shared" si="17"/>
        <v/>
      </c>
      <c r="K260" s="12" t="str">
        <f t="shared" si="18"/>
        <v/>
      </c>
      <c r="L260" s="12"/>
    </row>
  </sheetData>
  <dataValidations>
    <dataValidation type="custom" allowBlank="1" showDropDown="1" sqref="C2:C252">
      <formula1>OR(NOT(ISERROR(DATEVALUE(C2))), AND(ISNUMBER(C2), LEFT(CELL("format", C2))="D"))</formula1>
    </dataValidation>
    <dataValidation type="custom" allowBlank="1" showDropDown="1" sqref="A2:A252 D2:G252 I2:K252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3" max="3" width="8.75"/>
    <col customWidth="1" min="4" max="4" width="12.38"/>
    <col hidden="1" min="5" max="5" width="12.63"/>
    <col customWidth="1" min="6" max="6" width="8.75"/>
    <col customWidth="1" min="7" max="7" width="7.5"/>
    <col customWidth="1" min="8" max="8" width="10.5"/>
    <col customWidth="1" min="9" max="10" width="8.38"/>
    <col customWidth="1" min="11" max="11" width="11.0"/>
    <col customWidth="1" min="12" max="13" width="6.88"/>
    <col customWidth="1" min="14" max="14" width="7.63"/>
    <col customWidth="1" min="15" max="15" width="5.75"/>
    <col customWidth="1" min="16" max="16" width="7.88"/>
    <col customWidth="1" min="17" max="18" width="5.88"/>
    <col customWidth="1" min="19" max="19" width="8.63"/>
    <col customWidth="1" min="20" max="20" width="8.38"/>
    <col customWidth="1" min="21" max="21" width="8.63"/>
    <col customWidth="1" min="22" max="23" width="8.75"/>
    <col customWidth="1" min="30" max="31" width="12.5"/>
    <col customWidth="1" min="32" max="33" width="14.5"/>
  </cols>
  <sheetData>
    <row r="1">
      <c r="A1" s="25" t="s">
        <v>1</v>
      </c>
      <c r="B1" s="120" t="s">
        <v>226</v>
      </c>
      <c r="C1" s="120" t="s">
        <v>469</v>
      </c>
      <c r="D1" s="25" t="s">
        <v>470</v>
      </c>
      <c r="E1" s="25" t="s">
        <v>471</v>
      </c>
      <c r="F1" s="25" t="s">
        <v>201</v>
      </c>
      <c r="G1" s="25" t="s">
        <v>192</v>
      </c>
      <c r="H1" s="25" t="s">
        <v>202</v>
      </c>
      <c r="I1" s="25" t="s">
        <v>472</v>
      </c>
      <c r="J1" s="25" t="s">
        <v>473</v>
      </c>
      <c r="K1" s="25" t="s">
        <v>474</v>
      </c>
      <c r="L1" s="25" t="s">
        <v>475</v>
      </c>
      <c r="M1" s="25" t="s">
        <v>476</v>
      </c>
      <c r="N1" s="25" t="s">
        <v>477</v>
      </c>
      <c r="O1" s="25" t="s">
        <v>178</v>
      </c>
      <c r="P1" s="162" t="s">
        <v>479</v>
      </c>
      <c r="Q1" s="120" t="s">
        <v>480</v>
      </c>
      <c r="R1" s="120" t="s">
        <v>481</v>
      </c>
      <c r="S1" s="120" t="s">
        <v>482</v>
      </c>
      <c r="T1" s="120" t="s">
        <v>483</v>
      </c>
      <c r="U1" s="120" t="s">
        <v>484</v>
      </c>
      <c r="V1" s="25" t="s">
        <v>485</v>
      </c>
      <c r="W1" s="25" t="s">
        <v>486</v>
      </c>
      <c r="X1" s="25" t="s">
        <v>487</v>
      </c>
      <c r="AA1" s="120" t="s">
        <v>488</v>
      </c>
      <c r="AB1" s="120" t="s">
        <v>489</v>
      </c>
      <c r="AC1" s="120" t="s">
        <v>490</v>
      </c>
      <c r="AD1" s="120" t="s">
        <v>491</v>
      </c>
      <c r="AE1" s="120" t="s">
        <v>492</v>
      </c>
      <c r="AF1" s="120" t="s">
        <v>493</v>
      </c>
      <c r="AG1" s="120" t="s">
        <v>494</v>
      </c>
    </row>
    <row r="2">
      <c r="A2" s="2">
        <v>1.0</v>
      </c>
      <c r="B2" s="15" t="str">
        <f t="array" ref="B2">INDEX('CAMAGUI DATA'!$B$3:$B983,MATCH($B$11,'CAMAGUI DATA'!$A$3:$A983,1),1)</f>
        <v>CA1130726</v>
      </c>
      <c r="C2" s="163">
        <f t="array" ref="C2">$B$11-INDEX('SIEMB. CAMAGUI'!$E$2:$E983,MATCH(B2,'SIEMB. CAMAGUI'!$B$2:$B983,0),1)</f>
        <v>53</v>
      </c>
      <c r="D2" s="71">
        <f t="array" ref="D2">SUMIF('CAMAGUI DATA'!$B$2:$B983,$B2,'CAMAGUI DATA'!$D$2:$D983)+INDEX('SIEMB. CAMAGUI'!$H$2:$H983,MATCH($B2,'SIEMB. CAMAGUI'!$B$2:$B983,0),1)+AE2*($B$11-VLOOKUP($B$11,'CAMAGUI DATA'!$A$3:$A983,1))</f>
        <v>27548.19565</v>
      </c>
      <c r="E2" s="12">
        <f t="array" ref="E2">SUMIF('CAMAGUI DATA'!$B$2:$B983,$B2,'CAMAGUI DATA'!$F$2:$F983)+INDEX('SIEMB. CAMAGUI'!$I$2:$I983,MATCH($B2,'SIEMB. CAMAGUI'!$B$2:$B983,0),1)+AG2*($B$11-VLOOKUP($B$11,'CAMAGUI DATA'!$A$3:$A983,1))</f>
        <v>32272.17852</v>
      </c>
      <c r="F2" s="35">
        <f t="array" ref="F2">INDEX('CAMAGUI DATA'!$B$3:$S983,MATCH($B$11,'CAMAGUI DATA'!$A$3:$A983,1),MATCH(F$1,'CAMAGUI DATA'!$B$2:$S$2,0))-0.002222*($B$11-VLOOKUP($B$11,'CAMAGUI DATA'!$A$3:$A983,1))</f>
        <v>0.461112</v>
      </c>
      <c r="G2" s="28">
        <f t="array" ref="G2">INDEX('CAMAGUI DATA'!$B$3:$S983,MATCH($B$11,'CAMAGUI DATA'!$A$3:$A983,1),MATCH(G$1,'CAMAGUI DATA'!$B$2:$S$2,0))</f>
        <v>24.7</v>
      </c>
      <c r="H2" s="71">
        <f t="array" ref="H2">IFERROR(F2*INDEX('SIEMB. CAMAGUI'!$D$2:$D983,MATCH($B2,'SIEMB. CAMAGUI'!$B$2:$B983,0),1),"")</f>
        <v>65873.14286</v>
      </c>
      <c r="I2" s="28">
        <f t="array" ref="I2">$G2+INDEX('CAMAGUI DATA'!$T$3:$AK983,MATCH($B$11,'CAMAGUI DATA'!$A$3:$A983,1),MATCH("CREC."&amp;CHAR(10)&amp;"(g)",'CAMAGUI DATA'!$B$2:$S$2,0))*($B$11-VLOOKUP($B$11,'CAMAGUI DATA'!$A$3:$A983,1))/7</f>
        <v>26.46</v>
      </c>
      <c r="J2" s="33">
        <f>I2</f>
        <v>26.46</v>
      </c>
      <c r="K2" s="60">
        <f>H2*0.76</f>
        <v>50063.58857</v>
      </c>
      <c r="L2" s="71">
        <f>K2*VLOOKUP($A2,PISCINAS!$B$2:$C$8,2)*J2/1000</f>
        <v>10849.15011</v>
      </c>
      <c r="M2" s="71">
        <f t="shared" ref="M2:M9" si="1">L2*2.2</f>
        <v>23868.13025</v>
      </c>
      <c r="N2" s="164">
        <f>SUMIF('PESCA CAMAGUI'!$H$2:$H983,$B2,'PESCA CAMAGUI'!$D$2:$D983)</f>
        <v>15690</v>
      </c>
      <c r="O2" s="28">
        <f t="shared" ref="O2:O9" si="2">IFERROR(D2/(L2+N2/2.2),"")</f>
        <v>1.532075203</v>
      </c>
      <c r="P2" s="67">
        <f t="array" ref="P2">IFERROR((SUMIF('PESCA CAMAGUI'!$H$2:$H983,$B2,'PESCA CAMAGUI'!$G$2:$G983)+(L2*1000)/J2)
/(INDEX('SIEMB. CAMAGUI'!$C$2:$C983,MATCH($B2,'SIEMB. CAMAGUI'!$B$2:$B983,0),1)),"")</f>
        <v>0.70279027</v>
      </c>
      <c r="Q2" s="17">
        <f t="array" ref="Q2">INDEX('PRECIOS CAMARON'!$Y$3:$AF$10,MATCH($A2,'PRECIOS CAMARON'!$Y$3:$Y$10,0),5)</f>
        <v>2.914550642</v>
      </c>
      <c r="R2" s="17">
        <f t="array" ref="R2">INDEX('PRECIOS CAMARON'!$Y$3:$AF$10,MATCH($A2,'PRECIOS CAMARON'!$Y$3:$Y$10,0),8)</f>
        <v>3.057100605</v>
      </c>
      <c r="S2" s="12">
        <f t="shared" ref="S2:S9" si="3">IF(Q2&gt;R2,Q2,R2)</f>
        <v>3.057100605</v>
      </c>
      <c r="T2" s="165">
        <f t="shared" ref="T2:T9" si="4">S2*L2</f>
        <v>33166.94337</v>
      </c>
      <c r="U2" s="165">
        <f>SUMIF('PESCA CAMAGUI'!$H$2:$H983,$B2,'PESCA CAMAGUI'!$I$2:$I983)</f>
        <v>18828</v>
      </c>
      <c r="V2" s="165">
        <f t="array" ref="V2">IFERROR((10+$B$11-INDEX('SIEMB. CAMAGUI'!$E$2:$E983,MATCH(B2,'SIEMB. CAMAGUI'!$B$2:$B983,0),1))*$B$13*VLOOKUP($A2,PISCINAS!$B$2:$C$8,2),"")</f>
        <v>17027.01</v>
      </c>
      <c r="W2" s="12">
        <f t="shared" ref="W2:W7" si="5">(V2+E2)/(M2+N2)</f>
        <v>1.246246681</v>
      </c>
      <c r="X2" s="165">
        <f t="shared" ref="X2:X9" si="6">T2+U2-V2-E2</f>
        <v>2695.75485</v>
      </c>
      <c r="AA2" s="15">
        <f>IFERROR(LOOKUP(J2,Masterline!$A$2:$A$34,Masterline!$D$2:$D$34)-(J2-INT(J2))*LOOKUP(J2,Masterline!$A$2:$A$34,Masterline!$E$2:$E$34),"")</f>
        <v>3.02784</v>
      </c>
      <c r="AB2" s="15">
        <f t="shared" ref="AB2:AB7" si="7">L2*AA2/100</f>
        <v>328.4949068</v>
      </c>
      <c r="AC2" s="28">
        <f t="array" ref="AC2">INDEX('CAMAGUI DATA'!$B$3:$S983,MATCH($B$11,'CAMAGUI DATA'!$A$3:$A983,1),2)</f>
        <v>425</v>
      </c>
      <c r="AD2" s="28">
        <f t="array" ref="AD2">INDEX('CAMAGUI DATA'!$B$3:$S983,MATCH($B$11,'CAMAGUI DATA'!$A$3:$A983,1),17)</f>
        <v>452.7595191</v>
      </c>
      <c r="AE2" s="33">
        <v>525.0</v>
      </c>
      <c r="AF2" s="28" t="str">
        <f t="array" ref="AF2">INDEX('CAMAGUI DATA'!$B$3:$S983,MATCH($B$11,'CAMAGUI DATA'!$A$3:$A983,1),4)</f>
        <v>SKR OPTILINE E</v>
      </c>
      <c r="AG2" s="17">
        <f t="array" ref="AG2">IFERROR(AE2*INDEX(PRECIOS!$B$2:$E$44,MATCH(AF2,PRECIOS!$B$2:$B$44,0),4),"")</f>
        <v>619.5</v>
      </c>
    </row>
    <row r="3">
      <c r="A3" s="2">
        <v>2.0</v>
      </c>
      <c r="B3" s="15" t="str">
        <f t="array" ref="B3">INDEX('CAMAGUI DATA'!$T$3:$T983,MATCH($B$11,'CAMAGUI DATA'!$A$3:$A983,1),1)</f>
        <v>CA2130726</v>
      </c>
      <c r="C3" s="163">
        <f t="array" ref="C3">$B$11-INDEX('SIEMB. CAMAGUI'!$E$2:$E983,MATCH(B3,'SIEMB. CAMAGUI'!$B$2:$B983,0),1)</f>
        <v>53</v>
      </c>
      <c r="D3" s="71">
        <f t="array" ref="D3">SUMIF('CAMAGUI DATA'!$T$2:$T983,$B3,'CAMAGUI DATA'!$V$2:$V983)+INDEX('SIEMB. CAMAGUI'!$H$2:$H983,MATCH($B3,'SIEMB. CAMAGUI'!$B$2:$B983,0),1)+AE3*($B$11-VLOOKUP($B$11,'CAMAGUI DATA'!$A$3:$A983,1))</f>
        <v>16766.51839</v>
      </c>
      <c r="E3" s="12">
        <f t="array" ref="E3">SUMIF('CAMAGUI DATA'!$T$2:$T983,$B3,'CAMAGUI DATA'!$X$2:$X983)+INDEX('SIEMB. CAMAGUI'!$I$2:$I983,MATCH($B3,'SIEMB. CAMAGUI'!$B$2:$B983,0),1)+AG3*($B$11-VLOOKUP($B$11,'CAMAGUI DATA'!$A$3:$A983,1))</f>
        <v>18705.99602</v>
      </c>
      <c r="F3" s="35">
        <f t="array" ref="F3">INDEX('CAMAGUI DATA'!$T$3:$AK983,MATCH($B$11,'CAMAGUI DATA'!$A$3:$A983,1),MATCH(F$1,'CAMAGUI DATA'!$B$2:$S$2,0))-0.002222*($B$11-VLOOKUP($B$11,'CAMAGUI DATA'!$A$3:$A983,1))</f>
        <v>0.261112</v>
      </c>
      <c r="G3" s="28">
        <f t="array" ref="G3">INDEX('CAMAGUI DATA'!$T$3:$AK983,MATCH($B$11,'CAMAGUI DATA'!$A$3:$A983,1),MATCH(G$1,'CAMAGUI DATA'!$B$2:$S$2,0))</f>
        <v>23.2</v>
      </c>
      <c r="H3" s="71">
        <f t="array" ref="H3">IFERROR(F3*INDEX('SIEMB. CAMAGUI'!$D$2:$D983,MATCH($B3,'SIEMB. CAMAGUI'!$B$2:$B983,0),1),"")</f>
        <v>34814.93333</v>
      </c>
      <c r="I3" s="28">
        <f t="array" ref="I3">$G3+INDEX('CAMAGUI DATA'!$T$3:$AK983,MATCH($B$11,'CAMAGUI DATA'!$A$3:$A983,1),MATCH("CREC."&amp;CHAR(10)&amp;"(g)",'CAMAGUI DATA'!$B$2:$S$2,0))*($B$11-VLOOKUP($B$11,'CAMAGUI DATA'!$A$3:$A983,1))/7</f>
        <v>24.96</v>
      </c>
      <c r="J3" s="33">
        <v>23.0</v>
      </c>
      <c r="K3" s="60">
        <f>H3*1.55</f>
        <v>53963.14667</v>
      </c>
      <c r="L3" s="71">
        <f>K3*VLOOKUP($A3,PISCINAS!$B$2:$C$8,2)*J3/1000</f>
        <v>7446.91424</v>
      </c>
      <c r="M3" s="71">
        <f t="shared" si="1"/>
        <v>16383.21133</v>
      </c>
      <c r="N3" s="164">
        <f>SUMIF('PESCA CAMAGUI'!$H$2:$H983,$B3,'PESCA CAMAGUI'!$D$2:$D983)</f>
        <v>9100</v>
      </c>
      <c r="O3" s="28">
        <f t="shared" si="2"/>
        <v>1.447476144</v>
      </c>
      <c r="P3" s="67">
        <f t="array" ref="P3">IFERROR((SUMIF('PESCA CAMAGUI'!$H$2:$H983,$B3,'PESCA CAMAGUI'!$G$2:$G983)+(L3*1000)/J3)
/(INDEX('SIEMB. CAMAGUI'!$C$2:$C983,MATCH($B3,'SIEMB. CAMAGUI'!$B$2:$B983,0),1)),"")</f>
        <v>0.6919710747</v>
      </c>
      <c r="Q3" s="17">
        <f t="array" ref="Q3">INDEX('PRECIOS CAMARON'!$Y$3:$AF$10,MATCH($A3,'PRECIOS CAMARON'!$Y$3:$Y$10,0),5)</f>
        <v>2.511</v>
      </c>
      <c r="R3" s="17">
        <f t="array" ref="R3">INDEX('PRECIOS CAMARON'!$Y$3:$AF$10,MATCH($A3,'PRECIOS CAMARON'!$Y$3:$Y$10,0),8)</f>
        <v>2.86607105</v>
      </c>
      <c r="S3" s="12">
        <f t="shared" si="3"/>
        <v>2.86607105</v>
      </c>
      <c r="T3" s="165">
        <f t="shared" si="4"/>
        <v>21343.38532</v>
      </c>
      <c r="U3" s="165">
        <f>SUMIF('PESCA CAMAGUI'!$H$2:$H983,$B3,'PESCA CAMAGUI'!$I$2:$I983)</f>
        <v>10920</v>
      </c>
      <c r="V3" s="165">
        <f t="array" ref="V3">IFERROR((10+$B$11-INDEX('SIEMB. CAMAGUI'!$E$2:$E983,MATCH(B3,'SIEMB. CAMAGUI'!$B$2:$B983,0),1))*$B$13*VLOOKUP($A3,PISCINAS!$B$2:$C$8,2),"")</f>
        <v>12474</v>
      </c>
      <c r="W3" s="12">
        <f t="shared" si="5"/>
        <v>1.223550502</v>
      </c>
      <c r="X3" s="165">
        <f t="shared" si="6"/>
        <v>1083.389293</v>
      </c>
      <c r="AA3" s="15">
        <f>IFERROR(LOOKUP(J3,Masterline!$A$2:$A$34,Masterline!$D$2:$D$34)-(J3-INT(J3))*LOOKUP(J3,Masterline!$A$2:$A$34,Masterline!$E$2:$E$34),"")</f>
        <v>3.276</v>
      </c>
      <c r="AB3" s="15">
        <f t="shared" si="7"/>
        <v>243.9609105</v>
      </c>
      <c r="AC3" s="28">
        <f t="array" ref="AC3">INDEX('CAMAGUI DATA'!$T$3:$AK983,MATCH($B$11,'CAMAGUI DATA'!$A$3:$A983,1),2)</f>
        <v>150</v>
      </c>
      <c r="AD3" s="28">
        <f t="array" ref="AD3">INDEX('CAMAGUI DATA'!$T$3:$AK983,MATCH($B$11,'CAMAGUI DATA'!$A$3:$A983,1),17)</f>
        <v>168.3154183</v>
      </c>
      <c r="AE3" s="33">
        <v>150.0</v>
      </c>
      <c r="AF3" s="28" t="str">
        <f t="array" ref="AF3">INDEX('CAMAGUI DATA'!$T$3:$AK983,MATCH($B$11,'CAMAGUI DATA'!$A$3:$A983,1),4)</f>
        <v>SKR MAST E AD</v>
      </c>
      <c r="AG3" s="17">
        <f t="array" ref="AG3">IFERROR(AE3*INDEX(PRECIOS!$B$2:$E$44,MATCH(AF3,PRECIOS!$B$2:$B$44,0),4),"")</f>
        <v>153.54</v>
      </c>
    </row>
    <row r="4">
      <c r="A4" s="2">
        <v>3.0</v>
      </c>
      <c r="B4" s="15" t="str">
        <f t="array" ref="B4">INDEX('CAMAGUI DATA'!$AL$3:$AL983,MATCH($B$11,'CAMAGUI DATA'!$A$3:$A983,1),1)</f>
        <v>CA3130726</v>
      </c>
      <c r="C4" s="163">
        <f t="array" ref="C4">$B$11-INDEX('SIEMB. CAMAGUI'!$E$2:$E983,MATCH(B4,'SIEMB. CAMAGUI'!$B$2:$B983,0),1)</f>
        <v>53</v>
      </c>
      <c r="D4" s="71">
        <f t="array" ref="D4">SUMIF('CAMAGUI DATA'!$AL$2:$AL983,$B4,'CAMAGUI DATA'!$AN$2:$AN983)+INDEX('SIEMB. CAMAGUI'!$H$2:$H983,MATCH($B4,'SIEMB. CAMAGUI'!$B$2:$B983,0),1)+AE4*($B$11-VLOOKUP($B$11,'CAMAGUI DATA'!$A$3:$A983,1))</f>
        <v>24618.78595</v>
      </c>
      <c r="E4" s="12">
        <f t="array" ref="E4">SUMIF('CAMAGUI DATA'!$AL$2:$AL983,$B4,'CAMAGUI DATA'!$AP$2:$AP983)+INDEX('SIEMB. CAMAGUI'!$I$2:$I983,MATCH($B4,'SIEMB. CAMAGUI'!$B$2:$B983,0),1)+AG4*($B$11-VLOOKUP($B$11,'CAMAGUI DATA'!$A$3:$A983,1))</f>
        <v>28332.40245</v>
      </c>
      <c r="F4" s="35">
        <f t="array" ref="F4">INDEX('CAMAGUI DATA'!$AL$3:$ABC983,MATCH($B$11,'CAMAGUI DATA'!$A$3:$A983,1),MATCH(F$1,'CAMAGUI DATA'!$B$2:$S$2,0))-0.002222*($B$11-VLOOKUP($B$11,'CAMAGUI DATA'!$A$3:$A983,1))</f>
        <v>0.541112</v>
      </c>
      <c r="G4" s="28">
        <f t="array" ref="G4">INDEX('CAMAGUI DATA'!$AL$3:$ABC983,MATCH($B$11,'CAMAGUI DATA'!$A$3:$A983,1),MATCH(G$1,'CAMAGUI DATA'!$B$2:$S$2,0))</f>
        <v>26.31</v>
      </c>
      <c r="H4" s="71">
        <f t="array" ref="H4">IFERROR(F4*INDEX('SIEMB. CAMAGUI'!$D$2:$D983,MATCH($B4,'SIEMB. CAMAGUI'!$B$2:$B983,0),1),"")</f>
        <v>78847.74857</v>
      </c>
      <c r="I4" s="28">
        <f t="array" ref="I4">$G4+INDEX('CAMAGUI DATA'!$T$3:$AK983,MATCH($B$11,'CAMAGUI DATA'!$A$3:$A983,1),MATCH("CREC."&amp;CHAR(10)&amp;"(g)",'CAMAGUI DATA'!$B$2:$S$2,0))*($B$11-VLOOKUP($B$11,'CAMAGUI DATA'!$A$3:$A983,1))/7</f>
        <v>28.07</v>
      </c>
      <c r="J4" s="33">
        <v>29.0</v>
      </c>
      <c r="K4" s="60">
        <f>H4*0.72</f>
        <v>56770.37897</v>
      </c>
      <c r="L4" s="71">
        <f>K4*VLOOKUP($A4,PISCINAS!$B$2:$C$8,2)*J4/1000</f>
        <v>11524.38693</v>
      </c>
      <c r="M4" s="71">
        <f t="shared" si="1"/>
        <v>25353.65125</v>
      </c>
      <c r="N4" s="164">
        <f>SUMIF('PESCA CAMAGUI'!$H$2:$H983,$B4,'PESCA CAMAGUI'!$D$2:$D983)</f>
        <v>11650</v>
      </c>
      <c r="O4" s="28">
        <f t="shared" si="2"/>
        <v>1.463675266</v>
      </c>
      <c r="P4" s="67">
        <f t="array" ref="P4">IFERROR((SUMIF('PESCA CAMAGUI'!$H$2:$H983,$B4,'PESCA CAMAGUI'!$G$2:$G983)+(L4*1000)/J4)
/(INDEX('SIEMB. CAMAGUI'!$C$2:$C983,MATCH($B4,'SIEMB. CAMAGUI'!$B$2:$B983,0),1)),"")</f>
        <v>0.6879697264</v>
      </c>
      <c r="Q4" s="17">
        <f t="array" ref="Q4">INDEX('PRECIOS CAMARON'!$Y$3:$AF$10,MATCH($A4,'PRECIOS CAMARON'!$Y$3:$Y$10,0),5)</f>
        <v>2.976</v>
      </c>
      <c r="R4" s="17">
        <f t="array" ref="R4">INDEX('PRECIOS CAMARON'!$Y$3:$AF$10,MATCH($A4,'PRECIOS CAMARON'!$Y$3:$Y$10,0),8)</f>
        <v>3.232591195</v>
      </c>
      <c r="S4" s="12">
        <f t="shared" si="3"/>
        <v>3.232591195</v>
      </c>
      <c r="T4" s="165">
        <f t="shared" si="4"/>
        <v>37253.63172</v>
      </c>
      <c r="U4" s="165">
        <f>SUMIF('PESCA CAMAGUI'!$H$2:$H983,$B4,'PESCA CAMAGUI'!$I$2:$I983)</f>
        <v>13980</v>
      </c>
      <c r="V4" s="165">
        <f t="array" ref="V4">IFERROR((10+$B$11-INDEX('SIEMB. CAMAGUI'!$E$2:$E983,MATCH(B4,'SIEMB. CAMAGUI'!$B$2:$B983,0),1))*$B$13*VLOOKUP($A4,PISCINAS!$B$2:$C$8,2),"")</f>
        <v>14553</v>
      </c>
      <c r="W4" s="12">
        <f t="shared" si="5"/>
        <v>1.158950563</v>
      </c>
      <c r="X4" s="165">
        <f t="shared" si="6"/>
        <v>8348.22927</v>
      </c>
      <c r="AA4" s="15">
        <f>IFERROR(LOOKUP(J4,Masterline!$A$2:$A$34,Masterline!$D$2:$D$34)-(J4-INT(J4))*LOOKUP(J4,Masterline!$A$2:$A$34,Masterline!$E$2:$E$34),"")</f>
        <v>2.772</v>
      </c>
      <c r="AB4" s="15">
        <f t="shared" si="7"/>
        <v>319.4560057</v>
      </c>
      <c r="AC4" s="28">
        <f t="array" ref="AC4">INDEX('CAMAGUI DATA'!$AL$3:$BC983,MATCH($B$11,'CAMAGUI DATA'!$A$3:$A983,1),2)</f>
        <v>450</v>
      </c>
      <c r="AD4" s="28">
        <f t="array" ref="AD4">INDEX('CAMAGUI DATA'!$AL$3:$BC983,MATCH($B$11,'CAMAGUI DATA'!$A$3:$A983,1),17)</f>
        <v>466.9113527</v>
      </c>
      <c r="AE4" s="33">
        <v>475.0</v>
      </c>
      <c r="AF4" s="28" t="str">
        <f t="array" ref="AF4">INDEX('CAMAGUI DATA'!$AL$3:$BC983,MATCH($B$11,'CAMAGUI DATA'!$A$3:$A983,1),4)</f>
        <v>SKR OPTILINE E</v>
      </c>
      <c r="AG4" s="17">
        <f t="array" ref="AG4">IFERROR(AE4*INDEX(PRECIOS!$B$2:$E$44,MATCH(AF4,PRECIOS!$B$2:$B$44,0),4),"")</f>
        <v>560.5</v>
      </c>
    </row>
    <row r="5">
      <c r="A5" s="2">
        <v>4.0</v>
      </c>
      <c r="B5" s="15" t="str">
        <f t="array" ref="B5">INDEX('CAMAGUI DATA'!$BD$3:$BD983,MATCH($B$11,'CAMAGUI DATA'!$A$3:$A983,1),1)</f>
        <v>CA4210826</v>
      </c>
      <c r="C5" s="163">
        <f t="array" ref="C5">$B$11-INDEX('SIEMB. CAMAGUI'!$E$2:$E983,MATCH(B5,'SIEMB. CAMAGUI'!$B$2:$B983,0),1)</f>
        <v>14</v>
      </c>
      <c r="D5" s="71">
        <f t="array" ref="D5">SUMIF('CAMAGUI DATA'!$BD$2:$BD983,$B5,'CAMAGUI DATA'!$BF$2:$BF983)+INDEX('SIEMB. CAMAGUI'!$H$2:$H983,MATCH($B5,'SIEMB. CAMAGUI'!$B$2:$B983,0),1)+AE5*($B$11-VLOOKUP($B$11,'CAMAGUI DATA'!$A$3:$A983,1))</f>
        <v>5942.374307</v>
      </c>
      <c r="E5" s="12">
        <f t="array" ref="E5">SUMIF('CAMAGUI DATA'!$BD$2:$BD983,$B5,'CAMAGUI DATA'!$BH$2:$BH983)+INDEX('SIEMB. CAMAGUI'!$I$2:$I983,MATCH($B5,'SIEMB. CAMAGUI'!$B$2:$B983,0),1)+AG5*($B$11-VLOOKUP($B$11,'CAMAGUI DATA'!$A$3:$A983,1))</f>
        <v>7671.101872</v>
      </c>
      <c r="F5" s="35">
        <f t="array" ref="F5">INDEX('CAMAGUI DATA'!$BD$3:$BU983,MATCH($B$11,'CAMAGUI DATA'!$A$3:$A983,1),MATCH(F$1,'CAMAGUI DATA'!$B$2:$S$2,0))-0.002222*($B$11-VLOOKUP($B$11,'CAMAGUI DATA'!$A$3:$A983,1))</f>
        <v>0.791112</v>
      </c>
      <c r="G5" s="28">
        <f t="array" ref="G5">INDEX('CAMAGUI DATA'!$BD$3:$BU983,MATCH($B$11,'CAMAGUI DATA'!$A$3:$A983,1),MATCH(G$1,'CAMAGUI DATA'!$B$2:$S$2,0))</f>
        <v>3.43</v>
      </c>
      <c r="H5" s="71">
        <f t="array" ref="H5">IFERROR(F5*INDEX('SIEMB. CAMAGUI'!$D$2:$D983,MATCH($B5,'SIEMB. CAMAGUI'!$B$2:$B983,0),1),"")</f>
        <v>129379.775</v>
      </c>
      <c r="I5" s="28">
        <f t="array" ref="I5">$G5+INDEX('CAMAGUI DATA'!$BD$3:$BU983,MATCH($B$11,'CAMAGUI DATA'!$A$3:$A983,1),MATCH("CREC."&amp;CHAR(10)&amp;"(g)",'CAMAGUI DATA'!$B$2:$S$2,0))*($B$11-VLOOKUP($B$11,'CAMAGUI DATA'!$A$3:$A983,1))/7</f>
        <v>4.647142857</v>
      </c>
      <c r="J5" s="33">
        <v>30.0</v>
      </c>
      <c r="K5" s="60">
        <f>H5*0.67</f>
        <v>86684.44925</v>
      </c>
      <c r="L5" s="71">
        <f>K5*VLOOKUP($A5,PISCINAS!$B$2:$C$8,2)*J5/1000</f>
        <v>12482.56069</v>
      </c>
      <c r="M5" s="71">
        <f t="shared" si="1"/>
        <v>27461.63352</v>
      </c>
      <c r="N5" s="164">
        <f>SUMIF('PESCA CAMAGUI'!$H$2:$H983,$B5,'PESCA CAMAGUI'!$D$2:$D983)</f>
        <v>0</v>
      </c>
      <c r="O5" s="28">
        <f t="shared" si="2"/>
        <v>0.4760541089</v>
      </c>
      <c r="P5" s="67">
        <f t="array" ref="P5">IFERROR((SUMIF('PESCA CAMAGUI'!$H$2:$H983,$B5,'PESCA CAMAGUI'!$G$2:$G983)+(L5*1000)/J5)
/(INDEX('SIEMB. CAMAGUI'!$C$2:$C983,MATCH($B5,'SIEMB. CAMAGUI'!$B$2:$B983,0),1)),"")</f>
        <v>0.53004504</v>
      </c>
      <c r="Q5" s="17">
        <f t="array" ref="Q5">INDEX('PRECIOS CAMARON'!$Y$3:$AF$10,MATCH($A5,'PRECIOS CAMARON'!$Y$3:$Y$10,0),5)</f>
        <v>2.976</v>
      </c>
      <c r="R5" s="17">
        <f t="array" ref="R5">INDEX('PRECIOS CAMARON'!$Y$3:$AF$10,MATCH($A5,'PRECIOS CAMARON'!$Y$3:$Y$10,0),8)</f>
        <v>3.2428</v>
      </c>
      <c r="S5" s="12">
        <f t="shared" si="3"/>
        <v>3.2428</v>
      </c>
      <c r="T5" s="165">
        <f t="shared" si="4"/>
        <v>40478.44781</v>
      </c>
      <c r="U5" s="165">
        <f>SUMIF('PESCA CAMAGUI'!$H$2:$H983,$B5,'PESCA CAMAGUI'!$I$2:$I983)</f>
        <v>0</v>
      </c>
      <c r="V5" s="165">
        <f t="array" ref="V5">IFERROR((10+$B$11-INDEX('SIEMB. CAMAGUI'!$E$2:$E983,MATCH(B5,'SIEMB. CAMAGUI'!$B$2:$B983,0),1))*$B$13*VLOOKUP($A5,PISCINAS!$B$2:$C$8,2),"")</f>
        <v>3801.6</v>
      </c>
      <c r="W5" s="12">
        <f t="shared" si="5"/>
        <v>0.4177720114</v>
      </c>
      <c r="X5" s="165">
        <f t="shared" si="6"/>
        <v>29005.74594</v>
      </c>
      <c r="AA5" s="15">
        <f>IFERROR(LOOKUP(J5,Masterline!$A$2:$A$34,Masterline!$D$2:$D$34)-(J5-INT(J5))*LOOKUP(J5,Masterline!$A$2:$A$34,Masterline!$E$2:$E$34),"")</f>
        <v>2.628</v>
      </c>
      <c r="AB5" s="15">
        <f t="shared" si="7"/>
        <v>328.041695</v>
      </c>
      <c r="AC5" s="28">
        <f t="array" ref="AC5">INDEX('CAMAGUI DATA'!$BD$3:$BU983,MATCH($B$11,'CAMAGUI DATA'!$A$3:$A983,1),2)</f>
        <v>225</v>
      </c>
      <c r="AD5" s="28">
        <f t="array" ref="AD5">INDEX('CAMAGUI DATA'!$BD$3:$BU983,MATCH($B$11,'CAMAGUI DATA'!$A$3:$A983,1),17)</f>
        <v>319.9194653</v>
      </c>
      <c r="AE5" s="33">
        <v>450.0</v>
      </c>
      <c r="AF5" s="28" t="str">
        <f t="array" ref="AF5">INDEX('CAMAGUI DATA'!$BD$3:$BU983,MATCH($B$11,'CAMAGUI DATA'!$A$3:$A983,1),4)</f>
        <v>SKR OPTILINE#4</v>
      </c>
      <c r="AG5" s="17">
        <f t="array" ref="AG5">IFERROR(AE5*INDEX(PRECIOS!$B$2:$E$44,MATCH(AF5,PRECIOS!$B$2:$B$44,0),4),"")</f>
        <v>554.76</v>
      </c>
    </row>
    <row r="6">
      <c r="A6" s="2">
        <v>5.0</v>
      </c>
      <c r="B6" s="15" t="str">
        <f t="array" ref="B6">INDEX('CAMAGUI DATA'!$BV$3:$BV983,MATCH($B$11,'CAMAGUI DATA'!$A$3:$A983,1),1)</f>
        <v>CA5210826</v>
      </c>
      <c r="C6" s="163">
        <f t="array" ref="C6">$B$11-INDEX('SIEMB. CAMAGUI'!$E$2:$E983,MATCH(B6,'SIEMB. CAMAGUI'!$B$2:$B983,0),1)</f>
        <v>14</v>
      </c>
      <c r="D6" s="71">
        <f t="array" ref="D6">SUMIF('CAMAGUI DATA'!$BV$2:$BV983,$B6,'CAMAGUI DATA'!$BX$2:$BX983)+INDEX('SIEMB. CAMAGUI'!$H$2:$H983,MATCH($B6,'SIEMB. CAMAGUI'!$B$2:$B983,0),1)+AE6*($B$11-VLOOKUP($B$11,'CAMAGUI DATA'!$A$3:$A983,1))</f>
        <v>5329.857671</v>
      </c>
      <c r="E6" s="12">
        <f t="array" ref="E6">SUMIF('CAMAGUI DATA'!$BV$2:$BV983,$B6,'CAMAGUI DATA'!$BZ$2:$BZ983)+INDEX('SIEMB. CAMAGUI'!$I$2:$I983,MATCH($B6,'SIEMB. CAMAGUI'!$B$2:$B983,0),1)+AG6*($B$11-VLOOKUP($B$11,'CAMAGUI DATA'!$A$3:$A983,1))</f>
        <v>6874.509193</v>
      </c>
      <c r="F6" s="35">
        <f t="array" ref="F6">INDEX('CAMAGUI DATA'!$BV$3:$CM983,MATCH($B$11,'CAMAGUI DATA'!$A$3:$A983,1),MATCH(F$1,'CAMAGUI DATA'!$B$2:$S$2,0))-0.002222*($B$11-VLOOKUP($B$11,'CAMAGUI DATA'!$A$3:$A983,1))</f>
        <v>0.791112</v>
      </c>
      <c r="G6" s="28">
        <f t="array" ref="G6">INDEX('CAMAGUI DATA'!$BV$3:$CM983,MATCH($B$11,'CAMAGUI DATA'!$A$3:$A983,1),MATCH(G$1,'CAMAGUI DATA'!$B$2:$S$2,0))</f>
        <v>3.81</v>
      </c>
      <c r="H6" s="71">
        <f t="array" ref="H6">IFERROR(F6*INDEX('SIEMB. CAMAGUI'!$D$2:$D983,MATCH($B6,'SIEMB. CAMAGUI'!$B$2:$B983,0),1),"")</f>
        <v>129968.4</v>
      </c>
      <c r="I6" s="28">
        <f t="array" ref="I6">$G6+INDEX('CAMAGUI DATA'!$BV$3:$CM983,MATCH($B$11,'CAMAGUI DATA'!$A$3:$A983,1),MATCH("CREC."&amp;CHAR(10)&amp;"(g)",'CAMAGUI DATA'!$B$2:$S$2,0))*($B$11-VLOOKUP($B$11,'CAMAGUI DATA'!$A$3:$A983,1))/7</f>
        <v>5.21</v>
      </c>
      <c r="J6" s="33">
        <v>30.0</v>
      </c>
      <c r="K6" s="60">
        <f>H6*0.66</f>
        <v>85779.144</v>
      </c>
      <c r="L6" s="71">
        <f>K6*VLOOKUP($A6,PISCINAS!$B$2:$C$8,2)*J6/1000</f>
        <v>10808.17214</v>
      </c>
      <c r="M6" s="71">
        <f t="shared" si="1"/>
        <v>23777.97872</v>
      </c>
      <c r="N6" s="164">
        <f>SUMIF('PESCA CAMAGUI'!$H$2:$H983,$B6,'PESCA CAMAGUI'!$D$2:$D983)</f>
        <v>0</v>
      </c>
      <c r="O6" s="28">
        <f t="shared" si="2"/>
        <v>0.4931321966</v>
      </c>
      <c r="P6" s="67">
        <f t="array" ref="P6">IFERROR((SUMIF('PESCA CAMAGUI'!$H$2:$H983,$B6,'PESCA CAMAGUI'!$G$2:$G983)+(L6*1000)/J6)
/(INDEX('SIEMB. CAMAGUI'!$C$2:$C983,MATCH($B6,'SIEMB. CAMAGUI'!$B$2:$B983,0),1)),"")</f>
        <v>0.52213392</v>
      </c>
      <c r="Q6" s="17">
        <f t="array" ref="Q6">INDEX('PRECIOS CAMARON'!$Y$3:$AF$10,MATCH($A6,'PRECIOS CAMARON'!$Y$3:$Y$10,0),5)</f>
        <v>2.976</v>
      </c>
      <c r="R6" s="17">
        <f t="array" ref="R6">INDEX('PRECIOS CAMARON'!$Y$3:$AF$10,MATCH($A6,'PRECIOS CAMARON'!$Y$3:$Y$10,0),8)</f>
        <v>3.2428</v>
      </c>
      <c r="S6" s="12">
        <f t="shared" si="3"/>
        <v>3.2428</v>
      </c>
      <c r="T6" s="165">
        <f t="shared" si="4"/>
        <v>35048.74063</v>
      </c>
      <c r="U6" s="165">
        <f>SUMIF('PESCA CAMAGUI'!$H$2:$H983,$B6,'PESCA CAMAGUI'!$I$2:$I983)</f>
        <v>0</v>
      </c>
      <c r="V6" s="165">
        <f t="array" ref="V6">IFERROR((10+$B$11-INDEX('SIEMB. CAMAGUI'!$E$2:$E983,MATCH(B6,'SIEMB. CAMAGUI'!$B$2:$B983,0),1))*$B$13*VLOOKUP($A6,PISCINAS!$B$2:$C$8,2),"")</f>
        <v>3326.4</v>
      </c>
      <c r="W6" s="12">
        <f t="shared" si="5"/>
        <v>0.4290065743</v>
      </c>
      <c r="X6" s="165">
        <f t="shared" si="6"/>
        <v>24847.83144</v>
      </c>
      <c r="AA6" s="15">
        <f>IFERROR(LOOKUP(J6,Masterline!$A$2:$A$34,Masterline!$D$2:$D$34)-(J6-INT(J6))*LOOKUP(J6,Masterline!$A$2:$A$34,Masterline!$E$2:$E$34),"")</f>
        <v>2.628</v>
      </c>
      <c r="AB6" s="15">
        <f t="shared" si="7"/>
        <v>284.0387639</v>
      </c>
      <c r="AC6" s="28">
        <f t="array" ref="AC6">INDEX('CAMAGUI DATA'!$BV$3:$CM983,MATCH($B$11,'CAMAGUI DATA'!$A$3:$A983,1),2)</f>
        <v>200</v>
      </c>
      <c r="AD6" s="28">
        <f t="array" ref="AD6">INDEX('CAMAGUI DATA'!$BV$3:$CM983,MATCH($B$11,'CAMAGUI DATA'!$A$3:$A983,1),17)</f>
        <v>286.1127536</v>
      </c>
      <c r="AE6" s="33">
        <v>400.0</v>
      </c>
      <c r="AF6" s="28" t="str">
        <f t="array" ref="AF6">INDEX('CAMAGUI DATA'!$BV$3:$CM983,MATCH($B$11,'CAMAGUI DATA'!$A$3:$A983,1),4)</f>
        <v>SKR OPTILINE#4</v>
      </c>
      <c r="AG6" s="17">
        <f t="array" ref="AG6">IFERROR(AE6*INDEX(PRECIOS!$B$2:$E$44,MATCH(AF6,PRECIOS!$B$2:$B$44,0),4),"")</f>
        <v>493.12</v>
      </c>
    </row>
    <row r="7">
      <c r="A7" s="2">
        <v>6.0</v>
      </c>
      <c r="B7" s="15" t="str">
        <f t="array" ref="B7">INDEX('CAMAGUI DATA'!$CN$3:$CN983,MATCH($B$11,'CAMAGUI DATA'!$A$3:$A983,1),1)</f>
        <v>CA6210826</v>
      </c>
      <c r="C7" s="163">
        <f t="array" ref="C7">$B$11-INDEX('SIEMB. CAMAGUI'!$E$2:$E983,MATCH(B7,'SIEMB. CAMAGUI'!$B$2:$B983,0),1)</f>
        <v>14</v>
      </c>
      <c r="D7" s="71">
        <f t="array" ref="D7">SUMIF('CAMAGUI DATA'!$CN$2:$CN983,$B7,'CAMAGUI DATA'!$CP$2:$CP983)+INDEX('SIEMB. CAMAGUI'!$H$2:$H983,MATCH($B7,'SIEMB. CAMAGUI'!$B$2:$B983,0),1)+AE7*($B$11-VLOOKUP($B$11,'CAMAGUI DATA'!$A$3:$A983,1))</f>
        <v>8776.268022</v>
      </c>
      <c r="E7" s="12">
        <f t="array" ref="E7">SUMIF('CAMAGUI DATA'!$CN$2:$CN983,$B7,'CAMAGUI DATA'!$CR$2:$CR983)+INDEX('SIEMB. CAMAGUI'!$I$2:$I983,MATCH($B7,'SIEMB. CAMAGUI'!$B$2:$B983,0),1)+AG7*($B$11-VLOOKUP($B$11,'CAMAGUI DATA'!$A$3:$A983,1))</f>
        <v>11360.31374</v>
      </c>
      <c r="F7" s="35">
        <f t="array" ref="F7">INDEX('CAMAGUI DATA'!$CN$3:$DE983,MATCH($B$11,'CAMAGUI DATA'!$A$3:$A983,1),MATCH(F$1,'CAMAGUI DATA'!$B$2:$S$2,0))-0.002222*($B$11-VLOOKUP($B$11,'CAMAGUI DATA'!$A$3:$A983,1))</f>
        <v>0.791112</v>
      </c>
      <c r="G7" s="28">
        <f t="array" ref="G7">INDEX('CAMAGUI DATA'!$CN$3:$DE983,MATCH($B$11,'CAMAGUI DATA'!$A$3:$A983,1),MATCH(G$1,'CAMAGUI DATA'!$B$2:$S$2,0))</f>
        <v>3.58</v>
      </c>
      <c r="H7" s="71">
        <f t="array" ref="H7">IFERROR(F7*INDEX('SIEMB. CAMAGUI'!$D$2:$D983,MATCH($B7,'SIEMB. CAMAGUI'!$B$2:$B983,0),1),"")</f>
        <v>111207.744</v>
      </c>
      <c r="I7" s="28">
        <f t="array" ref="I7">$G7+INDEX('CAMAGUI DATA'!$CN$3:$DE983,MATCH($B$11,'CAMAGUI DATA'!$A$3:$A983,1),MATCH("CREC."&amp;CHAR(10)&amp;"(g)",'CAMAGUI DATA'!$B$2:$S$2,0))*($B$11-VLOOKUP($B$11,'CAMAGUI DATA'!$A$3:$A983,1))/7</f>
        <v>4.871428571</v>
      </c>
      <c r="J7" s="33">
        <v>29.0</v>
      </c>
      <c r="K7" s="60">
        <f>H7*0.7</f>
        <v>77845.4208</v>
      </c>
      <c r="L7" s="71">
        <f>K7*VLOOKUP($A7,PISCINAS!$B$2:$C$8,2)*J7/1000</f>
        <v>19753.27553</v>
      </c>
      <c r="M7" s="71">
        <f t="shared" si="1"/>
        <v>43457.20616</v>
      </c>
      <c r="N7" s="164">
        <f>SUMIF('PESCA CAMAGUI'!$H$2:$H983,$B7,'PESCA CAMAGUI'!$D$2:$D983)</f>
        <v>0</v>
      </c>
      <c r="O7" s="28">
        <f t="shared" si="2"/>
        <v>0.4442943151</v>
      </c>
      <c r="P7" s="67">
        <f t="array" ref="P7">IFERROR((SUMIF('PESCA CAMAGUI'!$H$2:$H983,$B7,'PESCA CAMAGUI'!$G$2:$G983)+(L7*1000)/J7)
/(INDEX('SIEMB. CAMAGUI'!$C$2:$C983,MATCH($B7,'SIEMB. CAMAGUI'!$B$2:$B983,0),1)),"")</f>
        <v>0.5537784</v>
      </c>
      <c r="Q7" s="17">
        <f t="array" ref="Q7">INDEX('PRECIOS CAMARON'!$Y$3:$AF$10,MATCH($A7,'PRECIOS CAMARON'!$Y$3:$Y$10,0),5)</f>
        <v>2.976</v>
      </c>
      <c r="R7" s="17">
        <f t="array" ref="R7">INDEX('PRECIOS CAMARON'!$Y$3:$AF$10,MATCH($A7,'PRECIOS CAMARON'!$Y$3:$Y$10,0),8)</f>
        <v>3.232591195</v>
      </c>
      <c r="S7" s="12">
        <f t="shared" si="3"/>
        <v>3.232591195</v>
      </c>
      <c r="T7" s="165">
        <f t="shared" si="4"/>
        <v>63854.26455</v>
      </c>
      <c r="U7" s="165">
        <f>SUMIF('PESCA CAMAGUI'!$H$2:$H983,$B7,'PESCA CAMAGUI'!$I$2:$I983)</f>
        <v>0</v>
      </c>
      <c r="V7" s="165">
        <f t="array" ref="V7">IFERROR((10+$B$11-INDEX('SIEMB. CAMAGUI'!$E$2:$E983,MATCH(B7,'SIEMB. CAMAGUI'!$B$2:$B983,0),1))*$B$13*VLOOKUP($A7,PISCINAS!$B$2:$C$8,2),"")</f>
        <v>6930</v>
      </c>
      <c r="W7" s="12">
        <f t="shared" si="5"/>
        <v>0.420881031</v>
      </c>
      <c r="X7" s="165">
        <f t="shared" si="6"/>
        <v>45563.95081</v>
      </c>
      <c r="AA7" s="15">
        <f>IFERROR(LOOKUP(J7,Masterline!$A$2:$A$34,Masterline!$D$2:$D$34)-(J7-INT(J7))*LOOKUP(J7,Masterline!$A$2:$A$34,Masterline!$E$2:$E$34),"")</f>
        <v>2.772</v>
      </c>
      <c r="AB7" s="15">
        <f t="shared" si="7"/>
        <v>547.5607976</v>
      </c>
      <c r="AC7" s="28">
        <f t="array" ref="AC7">INDEX('CAMAGUI DATA'!$CN$3:$DE983,MATCH($B$11,'CAMAGUI DATA'!$A$3:$A983,1),2)</f>
        <v>337.5</v>
      </c>
      <c r="AD7" s="28">
        <f t="array" ref="AD7">INDEX('CAMAGUI DATA'!$CN$3:$DE983,MATCH($B$11,'CAMAGUI DATA'!$A$3:$A983,1),17)</f>
        <v>504.3734718</v>
      </c>
      <c r="AE7" s="33">
        <v>625.0</v>
      </c>
      <c r="AF7" s="28" t="str">
        <f t="array" ref="AF7">INDEX('CAMAGUI DATA'!$CN$3:$DE983,MATCH($B$11,'CAMAGUI DATA'!$A$3:$A983,1),4)</f>
        <v>SKR OPTILINE#4</v>
      </c>
      <c r="AG7" s="17">
        <f t="array" ref="AG7">IFERROR(AE7*INDEX(PRECIOS!$B$2:$E$44,MATCH(AF7,PRECIOS!$B$2:$B$44,0),4),"")</f>
        <v>770.5</v>
      </c>
    </row>
    <row r="8">
      <c r="A8" s="2">
        <v>8.0</v>
      </c>
      <c r="B8" s="15" t="str">
        <f t="array" ref="B8">INDEX('CAMAGUI DATA'!$DF$3:$DF$103,MATCH($B$11,'CAMAGUI DATA'!$A$3:$A$103,1),1)</f>
        <v/>
      </c>
      <c r="C8" s="163" t="str">
        <f t="array" ref="C8">$B$11-INDEX('SIEMB. CAMAGUI'!$E$2:$E983,MATCH(B8,'SIEMB. CAMAGUI'!$B$2:$B983,0),1)</f>
        <v>#N/A</v>
      </c>
      <c r="D8" s="71" t="str">
        <f t="array" ref="D8">SUMIF('CAMAGUI DATA'!$DF$2:$DF$103,$B8,'CAMAGUI DATA'!$DH$2:$DH$103)+INDEX('SIEMB. CAMAGUI'!$H$2:$H$40,MATCH($B8,'SIEMB. CAMAGUI'!$B$2:$B$40,0),1)+INDEX('CAMAGUI DATA'!$DF$3:$DW$103,MATCH($B$11,'CAMAGUI DATA'!$A$3:$A$103,1),3)*($B$11-VLOOKUP($B$11,'CAMAGUI DATA'!$A$3:$A$103,1))/7</f>
        <v>#N/A</v>
      </c>
      <c r="E8" s="12" t="str">
        <f t="array" ref="E8">SUMIF('CAMAGUI DATA'!$DF$2:$DF$103,$B8,'CAMAGUI DATA'!$DJ$2:$DJ$103)+INDEX('SIEMB. CAMAGUI'!$I$2:$I983,MATCH($B8,'SIEMB. CAMAGUI'!$B$2:$B983,0),1)+INDEX('CAMAGUI DATA'!$DF$3:$DW$103,MATCH($B$11,'CAMAGUI DATA'!$A$3:$A$103,1),MATCH(E$1,'CAMAGUI DATA'!$B$2:$S$2,0))*($B$11-VLOOKUP($B$11,'CAMAGUI DATA'!$A$3:$A$103,1))/7</f>
        <v>#N/A</v>
      </c>
      <c r="F8" s="35">
        <f t="array" ref="F8">INDEX('CAMAGUI DATA'!$DF$3:$DW$103,MATCH($B$11,'CAMAGUI DATA'!$A$3:$A$103,1),MATCH(F$1,'CAMAGUI DATA'!$B$2:$S$2,0))-0.002222*($B$11-VLOOKUP($B$11,'CAMAGUI DATA'!$A$3:$A$103,1))</f>
        <v>-1.37764</v>
      </c>
      <c r="G8" s="28" t="str">
        <f t="array" ref="G8">INDEX('CAMAGUI DATA'!$DF$3:$DW$103,MATCH($B$11,'CAMAGUI DATA'!$A$3:$A$103,1),MATCH(G$1,'CAMAGUI DATA'!$B$2:$S$2,0))</f>
        <v/>
      </c>
      <c r="H8" s="71" t="str">
        <f t="array" ref="H8">IFERROR(F8*INDEX('SIEMB. CAMAGUI'!$D$2:$D$40,MATCH(B8,'SIEMB. CAMAGUI'!$B$2:$B$40,0),1),"")</f>
        <v/>
      </c>
      <c r="I8" s="28">
        <f t="array" ref="I8">$G8+INDEX('CAMAGUI DATA'!$DF$3:$DW$103,MATCH($B$11,'CAMAGUI DATA'!$A$3:$A$103,1),MATCH("CREC."&amp;CHAR(10)&amp;"(g)",'CAMAGUI DATA'!$B$2:$S$2,0))*($B$11-VLOOKUP($B$11,'CAMAGUI DATA'!$A$3:$A$103,1))/7</f>
        <v>0</v>
      </c>
      <c r="J8" s="28">
        <f t="shared" ref="J8:J9" si="8">I8</f>
        <v>0</v>
      </c>
      <c r="K8" s="60" t="str">
        <f t="shared" ref="K8:K9" si="9">H8</f>
        <v/>
      </c>
      <c r="L8" s="71">
        <f>K8*VLOOKUP($A8,PISCINAS!$B$2:$C$8,2)*J8/1000</f>
        <v>0</v>
      </c>
      <c r="M8" s="71">
        <f t="shared" si="1"/>
        <v>0</v>
      </c>
      <c r="N8" s="164">
        <f>SUMIF('PESCA CAMAGUI'!$H$2:$H983,$B8,'PESCA CAMAGUI'!$D$2:$D983)</f>
        <v>0</v>
      </c>
      <c r="O8" s="28" t="str">
        <f t="shared" si="2"/>
        <v/>
      </c>
      <c r="P8" s="67" t="str">
        <f t="array" ref="P8">IFERROR((SUMIF('PESCA CAMAGUI'!$H$2:$H983,$B8,'PESCA CAMAGUI'!$G$2:$G983)+(L8*1000)/J8)
/(INDEX('SIEMB. CAMAGUI'!$C$2:$C983,MATCH($B8,'SIEMB. CAMAGUI'!$B$2:$B983,0),1)),"")</f>
        <v/>
      </c>
      <c r="Q8" s="17">
        <f t="array" ref="Q8">INDEX('PRECIOS CAMARON'!$Y$3:$AF$10,MATCH($A8,'PRECIOS CAMARON'!$Y$3:$Y$10,0),5)</f>
        <v>2.976</v>
      </c>
      <c r="R8" s="17">
        <f t="array" ref="R8">INDEX('PRECIOS CAMARON'!$Y$3:$AF$10,MATCH($A8,'PRECIOS CAMARON'!$Y$3:$Y$10,0),8)</f>
        <v>3.232591195</v>
      </c>
      <c r="S8" s="12">
        <f t="shared" si="3"/>
        <v>3.232591195</v>
      </c>
      <c r="T8" s="165">
        <f t="shared" si="4"/>
        <v>0</v>
      </c>
      <c r="U8" s="165">
        <f>SUMIF('PESCA CAMAGUI'!$H$2:$H983,$B8,'PESCA CAMAGUI'!$I$2:$I983)</f>
        <v>0</v>
      </c>
      <c r="V8" s="165" t="str">
        <f t="array" ref="V8">IFERROR((10+$B$11-INDEX('SIEMB. CAMAGUI'!$E$2:$E983,MATCH(B8,'SIEMB. CAMAGUI'!$B$2:$B983,0),1))*$B$13*VLOOKUP($A8,PISCINAS!$B$2:$C$8,2),"")</f>
        <v/>
      </c>
      <c r="W8" s="12" t="str">
        <f t="shared" ref="W8:W9" si="10">(V8+E8-U8)/M8</f>
        <v>#N/A</v>
      </c>
      <c r="X8" s="15" t="str">
        <f t="shared" si="6"/>
        <v>#N/A</v>
      </c>
      <c r="AA8" s="15" t="str">
        <f>IFERROR(LOOKUP(J8,Masterline!$A$2:$A$34,Masterline!$D$2:$D$34)-(J8-INT(J8))*LOOKUP(J8,Masterline!$A$2:$A$34,Masterline!$E$2:$E$34),"")</f>
        <v/>
      </c>
      <c r="AB8" s="15"/>
    </row>
    <row r="9">
      <c r="A9" s="2" t="s">
        <v>12</v>
      </c>
      <c r="B9" s="71" t="str">
        <f t="array" ref="B9">INDEX('CAMAGUI DATA'!$DX$3:$DX$103,MATCH($B$11,'CAMAGUI DATA'!$A$3:$A$103,1),1)</f>
        <v/>
      </c>
      <c r="C9" s="163" t="str">
        <f t="array" ref="C9">$B$11-INDEX('SIEMB. CAMAGUI'!$E$2:$E983,MATCH(B9,'SIEMB. CAMAGUI'!$B$2:$B983,0),1)</f>
        <v>#N/A</v>
      </c>
      <c r="D9" s="71" t="str">
        <f t="array" ref="D9">SUMIF('CAMAGUI DATA'!$DX$2:$DX$103,$B9,'CAMAGUI DATA'!$DZ$2:$DZ$103)+INDEX('SIEMB. CAMAGUI'!$H$2:$H$40,MATCH($B9,'SIEMB. CAMAGUI'!$B$2:$B$40,0),1)+INDEX('CAMAGUI DATA'!$DX$3:$EO$103,MATCH($B$11,'CAMAGUI DATA'!$A$3:$A$103,1),3)*($B$11-VLOOKUP($B$11,'CAMAGUI DATA'!$A$3:$A$103,1))/7</f>
        <v>#N/A</v>
      </c>
      <c r="E9" s="12" t="str">
        <f t="array" ref="E9">SUMIF('CAMAGUI DATA'!$DX$2:$DX$103,$B9,'CAMAGUI DATA'!$EB$2:$EB$103)+INDEX('SIEMB. CAMAGUI'!$H$2:$H983,MATCH($B9,'SIEMB. CAMAGUI'!$B$2:$B983,0),1)+INDEX('CAMAGUI DATA'!$DX$3:$EO$103,MATCH($B$11,'CAMAGUI DATA'!$A$3:$A$103,1),MATCH(E$1,'CAMAGUI DATA'!$B$2:$S$2,0))*($B$11-VLOOKUP($B$11,'CAMAGUI DATA'!$A$3:$A$103,1))/7</f>
        <v>#N/A</v>
      </c>
      <c r="F9" s="35">
        <f t="array" ref="F9">INDEX('CAMAGUI DATA'!$DX$3:$EO$103,MATCH($B$11,'CAMAGUI DATA'!$A$3:$A$103,1),MATCH(F$1,'CAMAGUI DATA'!$B$2:$S$2,0))-0.002222*($B$11-VLOOKUP($B$11,'CAMAGUI DATA'!$A$3:$A$103,1))</f>
        <v>-1.37764</v>
      </c>
      <c r="G9" s="28" t="str">
        <f t="array" ref="G9">INDEX('CAMAGUI DATA'!$DX$3:$EO$103,MATCH($B$11,'CAMAGUI DATA'!$A$3:$A$103,1),MATCH(G$1,'CAMAGUI DATA'!$B$2:$S$2,0))</f>
        <v/>
      </c>
      <c r="H9" s="71" t="str">
        <f t="array" ref="H9">IFERROR(F9*INDEX('SIEMB. CAMAGUI'!$D$2:$D$40,MATCH(B9,'SIEMB. CAMAGUI'!$B$2:$B$40,0),1),"")</f>
        <v/>
      </c>
      <c r="I9" s="28">
        <f t="array" ref="I9">$G9+INDEX('CAMAGUI DATA'!$DX$3:$EO$103,MATCH($B$11,'CAMAGUI DATA'!$A$3:$A$103,1),MATCH("CREC."&amp;CHAR(10)&amp;"(g)",'CAMAGUI DATA'!$B$2:$S$2,0))*($B$11-VLOOKUP($B$11,'CAMAGUI DATA'!$A$3:$A$103,1))/7</f>
        <v>0</v>
      </c>
      <c r="J9" s="28">
        <f t="shared" si="8"/>
        <v>0</v>
      </c>
      <c r="K9" s="60" t="str">
        <f t="shared" si="9"/>
        <v/>
      </c>
      <c r="L9" s="71" t="str">
        <f>K9*VLOOKUP($A9,PISCINAS!$B$2:$C$8,2)*J9/1000</f>
        <v>#N/A</v>
      </c>
      <c r="M9" s="71" t="str">
        <f t="shared" si="1"/>
        <v>#N/A</v>
      </c>
      <c r="N9" s="164">
        <f>SUMIF('PESCA CAMAGUI'!$H$2:$H983,$B9,'PESCA CAMAGUI'!$D$2:$D983)</f>
        <v>0</v>
      </c>
      <c r="O9" s="28" t="str">
        <f t="shared" si="2"/>
        <v/>
      </c>
      <c r="P9" s="67" t="str">
        <f t="array" ref="P9">IFERROR((SUMIF('PESCA CAMAGUI'!$H$2:$H983,$B9,'PESCA CAMAGUI'!$G$2:$G983)+(L9*1000)/J9)
/(INDEX('SIEMB. CAMAGUI'!$C$2:$C983,MATCH($B9,'SIEMB. CAMAGUI'!$B$2:$B983,0),1)),"")</f>
        <v/>
      </c>
      <c r="Q9" s="17" t="str">
        <f t="array" ref="Q9">INDEX('PRECIOS CAMARON'!$Y$3:$AF$10,MATCH($A9,'PRECIOS CAMARON'!$Y$3:$Y$10,0),5)</f>
        <v/>
      </c>
      <c r="R9" s="17" t="str">
        <f t="array" ref="R9">INDEX('PRECIOS CAMARON'!$Y$3:$AF$10,MATCH($A9,'PRECIOS CAMARON'!$Y$3:$Y$10,0),8)</f>
        <v/>
      </c>
      <c r="S9" s="12" t="str">
        <f t="shared" si="3"/>
        <v/>
      </c>
      <c r="T9" s="165" t="str">
        <f t="shared" si="4"/>
        <v>#N/A</v>
      </c>
      <c r="U9" s="165">
        <f>SUMIF('PESCA CAMAGUI'!$H$2:$H983,$B9,'PESCA CAMAGUI'!$I$2:$I983)</f>
        <v>0</v>
      </c>
      <c r="V9" s="165" t="str">
        <f t="array" ref="V9">IFERROR((10+$B$11-INDEX('SIEMB. CAMAGUI'!$E$2:$E983,MATCH(B9,'SIEMB. CAMAGUI'!$B$2:$B983,0),1))*$B$13*VLOOKUP($A9,PISCINAS!$B$2:$C$8,2),"")</f>
        <v/>
      </c>
      <c r="W9" s="12" t="str">
        <f t="shared" si="10"/>
        <v>#N/A</v>
      </c>
      <c r="X9" s="15" t="str">
        <f t="shared" si="6"/>
        <v>#N/A</v>
      </c>
      <c r="AA9" s="15" t="str">
        <f>IFERROR(LOOKUP(J9,Masterline!$A$2:$A$34,Masterline!$D$2:$D$34)-(J9-INT(J9))*LOOKUP(J9,Masterline!$A$2:$A$34,Masterline!$E$2:$E$34),"")</f>
        <v/>
      </c>
      <c r="AB9" s="15"/>
    </row>
    <row r="10">
      <c r="P10" s="43"/>
    </row>
    <row r="11">
      <c r="A11" s="25" t="s">
        <v>210</v>
      </c>
      <c r="B11" s="109">
        <v>46269.0</v>
      </c>
      <c r="K11" s="9" t="s">
        <v>561</v>
      </c>
      <c r="P11" s="43"/>
    </row>
    <row r="12">
      <c r="P12" s="43"/>
    </row>
    <row r="13">
      <c r="A13" s="25" t="s">
        <v>562</v>
      </c>
      <c r="B13" s="17">
        <v>33.0</v>
      </c>
      <c r="P13" s="43"/>
    </row>
    <row r="14">
      <c r="P14" s="43"/>
    </row>
    <row r="15">
      <c r="E15" s="170"/>
      <c r="P15" s="43"/>
    </row>
    <row r="16">
      <c r="P16" s="43"/>
    </row>
    <row r="17">
      <c r="P17" s="43"/>
    </row>
    <row r="18">
      <c r="P18" s="43"/>
    </row>
    <row r="19">
      <c r="P19" s="43"/>
    </row>
    <row r="20">
      <c r="P20" s="43"/>
    </row>
    <row r="21">
      <c r="P21" s="43"/>
    </row>
    <row r="22">
      <c r="P22" s="43"/>
    </row>
    <row r="23">
      <c r="P23" s="43"/>
    </row>
    <row r="24">
      <c r="P24" s="43"/>
    </row>
    <row r="25">
      <c r="P25" s="43"/>
    </row>
    <row r="26">
      <c r="P26" s="43"/>
    </row>
    <row r="27">
      <c r="P27" s="43"/>
    </row>
    <row r="28">
      <c r="P28" s="43"/>
    </row>
    <row r="29">
      <c r="P29" s="43"/>
    </row>
    <row r="30">
      <c r="P30" s="43"/>
    </row>
    <row r="31">
      <c r="P31" s="43"/>
    </row>
    <row r="32">
      <c r="P32" s="43"/>
    </row>
    <row r="33">
      <c r="P33" s="43"/>
    </row>
    <row r="34">
      <c r="P34" s="43"/>
    </row>
    <row r="35">
      <c r="P35" s="43"/>
    </row>
    <row r="36">
      <c r="P36" s="43"/>
    </row>
    <row r="37">
      <c r="P37" s="43"/>
    </row>
    <row r="38">
      <c r="P38" s="43"/>
    </row>
    <row r="39">
      <c r="P39" s="43"/>
    </row>
    <row r="40">
      <c r="P40" s="43"/>
    </row>
    <row r="41">
      <c r="P41" s="43"/>
    </row>
    <row r="42">
      <c r="P42" s="43"/>
    </row>
    <row r="43">
      <c r="P43" s="43"/>
    </row>
    <row r="44">
      <c r="P44" s="43"/>
    </row>
    <row r="45">
      <c r="P45" s="43"/>
    </row>
    <row r="46">
      <c r="P46" s="43"/>
    </row>
    <row r="47">
      <c r="P47" s="43"/>
    </row>
    <row r="48">
      <c r="P48" s="43"/>
    </row>
    <row r="49">
      <c r="P49" s="43"/>
    </row>
    <row r="50">
      <c r="P50" s="43"/>
    </row>
    <row r="51">
      <c r="P51" s="43"/>
    </row>
    <row r="52">
      <c r="P52" s="43"/>
    </row>
    <row r="53">
      <c r="P53" s="43"/>
    </row>
    <row r="54">
      <c r="P54" s="43"/>
    </row>
    <row r="55">
      <c r="P55" s="43"/>
    </row>
    <row r="56">
      <c r="P56" s="43"/>
    </row>
    <row r="57">
      <c r="P57" s="43"/>
    </row>
    <row r="58">
      <c r="P58" s="43"/>
    </row>
    <row r="59">
      <c r="P59" s="43"/>
    </row>
    <row r="60">
      <c r="P60" s="43"/>
    </row>
    <row r="61">
      <c r="P61" s="43"/>
    </row>
    <row r="62">
      <c r="P62" s="43"/>
    </row>
    <row r="63">
      <c r="P63" s="43"/>
    </row>
    <row r="64">
      <c r="P64" s="43"/>
    </row>
    <row r="65">
      <c r="P65" s="43"/>
    </row>
    <row r="66">
      <c r="P66" s="43"/>
    </row>
    <row r="67">
      <c r="P67" s="43"/>
    </row>
    <row r="68">
      <c r="P68" s="43"/>
    </row>
    <row r="69">
      <c r="P69" s="43"/>
    </row>
    <row r="70">
      <c r="P70" s="43"/>
    </row>
    <row r="71">
      <c r="P71" s="43"/>
    </row>
    <row r="72">
      <c r="P72" s="43"/>
    </row>
    <row r="73">
      <c r="P73" s="43"/>
    </row>
    <row r="74">
      <c r="P74" s="43"/>
    </row>
    <row r="75">
      <c r="P75" s="43"/>
    </row>
    <row r="76">
      <c r="P76" s="43"/>
    </row>
    <row r="77">
      <c r="P77" s="43"/>
    </row>
    <row r="78">
      <c r="P78" s="43"/>
    </row>
    <row r="79">
      <c r="P79" s="43"/>
    </row>
    <row r="80">
      <c r="P80" s="43"/>
    </row>
    <row r="81">
      <c r="P81" s="43"/>
    </row>
    <row r="82">
      <c r="P82" s="43"/>
    </row>
    <row r="83">
      <c r="P83" s="43"/>
    </row>
    <row r="84">
      <c r="P84" s="43"/>
    </row>
    <row r="85">
      <c r="P85" s="43"/>
    </row>
    <row r="86">
      <c r="P86" s="43"/>
    </row>
    <row r="87">
      <c r="P87" s="43"/>
    </row>
    <row r="88">
      <c r="P88" s="43"/>
    </row>
    <row r="89">
      <c r="P89" s="43"/>
    </row>
    <row r="90">
      <c r="P90" s="43"/>
    </row>
    <row r="91">
      <c r="P91" s="43"/>
    </row>
    <row r="92">
      <c r="P92" s="43"/>
    </row>
    <row r="93">
      <c r="P93" s="43"/>
    </row>
    <row r="94">
      <c r="P94" s="43"/>
    </row>
    <row r="95">
      <c r="P95" s="43"/>
    </row>
    <row r="96">
      <c r="P96" s="43"/>
    </row>
    <row r="97">
      <c r="P97" s="43"/>
    </row>
    <row r="98">
      <c r="P98" s="43"/>
    </row>
    <row r="99">
      <c r="P99" s="43"/>
    </row>
    <row r="100">
      <c r="P100" s="43"/>
    </row>
    <row r="101">
      <c r="P101" s="43"/>
    </row>
    <row r="102">
      <c r="P102" s="43"/>
    </row>
    <row r="103">
      <c r="P103" s="43"/>
    </row>
    <row r="104">
      <c r="P104" s="43"/>
    </row>
    <row r="105">
      <c r="P105" s="43"/>
    </row>
    <row r="106">
      <c r="P106" s="43"/>
    </row>
    <row r="107">
      <c r="P107" s="43"/>
    </row>
    <row r="108">
      <c r="P108" s="43"/>
    </row>
    <row r="109">
      <c r="P109" s="43"/>
    </row>
    <row r="110">
      <c r="P110" s="43"/>
    </row>
    <row r="111">
      <c r="P111" s="43"/>
    </row>
    <row r="112">
      <c r="P112" s="43"/>
    </row>
    <row r="113">
      <c r="P113" s="43"/>
    </row>
    <row r="114">
      <c r="P114" s="43"/>
    </row>
    <row r="115">
      <c r="P115" s="43"/>
    </row>
    <row r="116">
      <c r="P116" s="43"/>
    </row>
    <row r="117">
      <c r="P117" s="43"/>
    </row>
    <row r="118">
      <c r="P118" s="43"/>
    </row>
    <row r="119">
      <c r="P119" s="43"/>
    </row>
    <row r="120">
      <c r="P120" s="43"/>
    </row>
    <row r="121">
      <c r="P121" s="43"/>
    </row>
    <row r="122">
      <c r="P122" s="43"/>
    </row>
    <row r="123">
      <c r="P123" s="43"/>
    </row>
    <row r="124">
      <c r="P124" s="43"/>
    </row>
    <row r="125">
      <c r="P125" s="43"/>
    </row>
    <row r="126">
      <c r="P126" s="43"/>
    </row>
    <row r="127">
      <c r="P127" s="43"/>
    </row>
    <row r="128">
      <c r="P128" s="43"/>
    </row>
    <row r="129">
      <c r="P129" s="43"/>
    </row>
    <row r="130">
      <c r="P130" s="43"/>
    </row>
    <row r="131">
      <c r="P131" s="43"/>
    </row>
    <row r="132">
      <c r="P132" s="43"/>
    </row>
    <row r="133">
      <c r="P133" s="43"/>
    </row>
    <row r="134">
      <c r="P134" s="43"/>
    </row>
    <row r="135">
      <c r="P135" s="43"/>
    </row>
    <row r="136">
      <c r="P136" s="43"/>
    </row>
    <row r="137">
      <c r="P137" s="43"/>
    </row>
    <row r="138">
      <c r="P138" s="43"/>
    </row>
    <row r="139">
      <c r="P139" s="43"/>
    </row>
    <row r="140">
      <c r="P140" s="43"/>
    </row>
    <row r="141">
      <c r="P141" s="43"/>
    </row>
    <row r="142">
      <c r="P142" s="43"/>
    </row>
    <row r="143">
      <c r="P143" s="43"/>
    </row>
    <row r="144">
      <c r="P144" s="43"/>
    </row>
    <row r="145">
      <c r="P145" s="43"/>
    </row>
    <row r="146">
      <c r="P146" s="43"/>
    </row>
    <row r="147">
      <c r="P147" s="43"/>
    </row>
    <row r="148">
      <c r="P148" s="43"/>
    </row>
    <row r="149">
      <c r="P149" s="43"/>
    </row>
    <row r="150">
      <c r="P150" s="43"/>
    </row>
    <row r="151">
      <c r="P151" s="43"/>
    </row>
    <row r="152">
      <c r="P152" s="43"/>
    </row>
    <row r="153">
      <c r="P153" s="43"/>
    </row>
    <row r="154">
      <c r="P154" s="43"/>
    </row>
    <row r="155">
      <c r="P155" s="43"/>
    </row>
    <row r="156">
      <c r="P156" s="43"/>
    </row>
    <row r="157">
      <c r="P157" s="43"/>
    </row>
    <row r="158">
      <c r="P158" s="43"/>
    </row>
    <row r="159">
      <c r="P159" s="43"/>
    </row>
    <row r="160">
      <c r="P160" s="43"/>
    </row>
    <row r="161">
      <c r="P161" s="43"/>
    </row>
    <row r="162">
      <c r="P162" s="43"/>
    </row>
    <row r="163">
      <c r="P163" s="43"/>
    </row>
    <row r="164">
      <c r="P164" s="43"/>
    </row>
    <row r="165">
      <c r="P165" s="43"/>
    </row>
    <row r="166">
      <c r="P166" s="43"/>
    </row>
    <row r="167">
      <c r="P167" s="43"/>
    </row>
    <row r="168">
      <c r="P168" s="43"/>
    </row>
    <row r="169">
      <c r="P169" s="43"/>
    </row>
    <row r="170">
      <c r="P170" s="43"/>
    </row>
    <row r="171">
      <c r="P171" s="43"/>
    </row>
    <row r="172">
      <c r="P172" s="43"/>
    </row>
    <row r="173">
      <c r="P173" s="43"/>
    </row>
    <row r="174">
      <c r="P174" s="43"/>
    </row>
    <row r="175">
      <c r="P175" s="43"/>
    </row>
    <row r="176">
      <c r="P176" s="43"/>
    </row>
    <row r="177">
      <c r="P177" s="43"/>
    </row>
    <row r="178">
      <c r="P178" s="43"/>
    </row>
    <row r="179">
      <c r="P179" s="43"/>
    </row>
    <row r="180">
      <c r="P180" s="43"/>
    </row>
    <row r="181">
      <c r="P181" s="43"/>
    </row>
    <row r="182">
      <c r="P182" s="43"/>
    </row>
    <row r="183">
      <c r="P183" s="43"/>
    </row>
    <row r="184">
      <c r="P184" s="43"/>
    </row>
    <row r="185">
      <c r="P185" s="43"/>
    </row>
    <row r="186">
      <c r="P186" s="43"/>
    </row>
    <row r="187">
      <c r="P187" s="43"/>
    </row>
    <row r="188">
      <c r="P188" s="43"/>
    </row>
    <row r="189">
      <c r="P189" s="43"/>
    </row>
    <row r="190">
      <c r="P190" s="43"/>
    </row>
    <row r="191">
      <c r="P191" s="43"/>
    </row>
    <row r="192">
      <c r="P192" s="43"/>
    </row>
    <row r="193">
      <c r="P193" s="43"/>
    </row>
    <row r="194">
      <c r="P194" s="43"/>
    </row>
    <row r="195">
      <c r="P195" s="43"/>
    </row>
    <row r="196">
      <c r="P196" s="43"/>
    </row>
    <row r="197">
      <c r="P197" s="43"/>
    </row>
    <row r="198">
      <c r="P198" s="43"/>
    </row>
    <row r="199">
      <c r="P199" s="43"/>
    </row>
    <row r="200">
      <c r="P200" s="43"/>
    </row>
    <row r="201">
      <c r="P201" s="43"/>
    </row>
    <row r="202">
      <c r="P202" s="43"/>
    </row>
    <row r="203">
      <c r="P203" s="43"/>
    </row>
    <row r="204">
      <c r="P204" s="43"/>
    </row>
    <row r="205">
      <c r="P205" s="43"/>
    </row>
    <row r="206">
      <c r="P206" s="43"/>
    </row>
    <row r="207">
      <c r="P207" s="43"/>
    </row>
    <row r="208">
      <c r="P208" s="43"/>
    </row>
    <row r="209">
      <c r="P209" s="43"/>
    </row>
    <row r="210">
      <c r="P210" s="43"/>
    </row>
    <row r="211">
      <c r="P211" s="43"/>
    </row>
    <row r="212">
      <c r="P212" s="43"/>
    </row>
    <row r="213">
      <c r="P213" s="43"/>
    </row>
    <row r="214">
      <c r="P214" s="43"/>
    </row>
    <row r="215">
      <c r="P215" s="43"/>
    </row>
    <row r="216">
      <c r="P216" s="43"/>
    </row>
    <row r="217">
      <c r="P217" s="43"/>
    </row>
    <row r="218">
      <c r="P218" s="43"/>
    </row>
    <row r="219">
      <c r="P219" s="43"/>
    </row>
    <row r="220">
      <c r="P220" s="43"/>
    </row>
    <row r="221">
      <c r="P221" s="43"/>
    </row>
    <row r="222">
      <c r="P222" s="43"/>
    </row>
    <row r="223">
      <c r="P223" s="43"/>
    </row>
    <row r="224">
      <c r="P224" s="43"/>
    </row>
    <row r="225">
      <c r="P225" s="43"/>
    </row>
    <row r="226">
      <c r="P226" s="43"/>
    </row>
    <row r="227">
      <c r="P227" s="43"/>
    </row>
    <row r="228">
      <c r="P228" s="43"/>
    </row>
    <row r="229">
      <c r="P229" s="43"/>
    </row>
    <row r="230">
      <c r="P230" s="43"/>
    </row>
    <row r="231">
      <c r="P231" s="43"/>
    </row>
    <row r="232">
      <c r="P232" s="43"/>
    </row>
    <row r="233">
      <c r="P233" s="43"/>
    </row>
    <row r="234">
      <c r="P234" s="43"/>
    </row>
    <row r="235">
      <c r="P235" s="43"/>
    </row>
    <row r="236">
      <c r="P236" s="43"/>
    </row>
    <row r="237">
      <c r="P237" s="43"/>
    </row>
    <row r="238">
      <c r="P238" s="43"/>
    </row>
    <row r="239">
      <c r="P239" s="43"/>
    </row>
    <row r="240">
      <c r="P240" s="43"/>
    </row>
    <row r="241">
      <c r="P241" s="43"/>
    </row>
    <row r="242">
      <c r="P242" s="43"/>
    </row>
    <row r="243">
      <c r="P243" s="43"/>
    </row>
    <row r="244">
      <c r="P244" s="43"/>
    </row>
    <row r="245">
      <c r="P245" s="43"/>
    </row>
    <row r="246">
      <c r="P246" s="43"/>
    </row>
    <row r="247">
      <c r="P247" s="43"/>
    </row>
    <row r="248">
      <c r="P248" s="43"/>
    </row>
    <row r="249">
      <c r="P249" s="43"/>
    </row>
    <row r="250">
      <c r="P250" s="43"/>
    </row>
    <row r="251">
      <c r="P251" s="43"/>
    </row>
    <row r="252">
      <c r="P252" s="43"/>
    </row>
    <row r="253">
      <c r="P253" s="43"/>
    </row>
    <row r="254">
      <c r="P254" s="43"/>
    </row>
    <row r="255">
      <c r="P255" s="43"/>
    </row>
    <row r="256">
      <c r="P256" s="43"/>
    </row>
    <row r="257">
      <c r="P257" s="43"/>
    </row>
    <row r="258">
      <c r="P258" s="43"/>
    </row>
    <row r="259">
      <c r="P259" s="43"/>
    </row>
    <row r="260">
      <c r="P260" s="43"/>
    </row>
    <row r="261">
      <c r="P261" s="43"/>
    </row>
    <row r="262">
      <c r="P262" s="43"/>
    </row>
    <row r="263">
      <c r="P263" s="43"/>
    </row>
    <row r="264">
      <c r="P264" s="43"/>
    </row>
    <row r="265">
      <c r="P265" s="43"/>
    </row>
    <row r="266">
      <c r="P266" s="43"/>
    </row>
    <row r="267">
      <c r="P267" s="43"/>
    </row>
    <row r="268">
      <c r="P268" s="43"/>
    </row>
    <row r="269">
      <c r="P269" s="43"/>
    </row>
    <row r="270">
      <c r="P270" s="43"/>
    </row>
    <row r="271">
      <c r="P271" s="43"/>
    </row>
    <row r="272">
      <c r="P272" s="43"/>
    </row>
    <row r="273">
      <c r="P273" s="43"/>
    </row>
    <row r="274">
      <c r="P274" s="43"/>
    </row>
    <row r="275">
      <c r="P275" s="43"/>
    </row>
    <row r="276">
      <c r="P276" s="43"/>
    </row>
    <row r="277">
      <c r="P277" s="43"/>
    </row>
    <row r="278">
      <c r="P278" s="43"/>
    </row>
    <row r="279">
      <c r="P279" s="43"/>
    </row>
    <row r="280">
      <c r="P280" s="43"/>
    </row>
    <row r="281">
      <c r="P281" s="43"/>
    </row>
    <row r="282">
      <c r="P282" s="43"/>
    </row>
    <row r="283">
      <c r="P283" s="43"/>
    </row>
    <row r="284">
      <c r="P284" s="43"/>
    </row>
    <row r="285">
      <c r="P285" s="43"/>
    </row>
    <row r="286">
      <c r="P286" s="43"/>
    </row>
    <row r="287">
      <c r="P287" s="43"/>
    </row>
    <row r="288">
      <c r="P288" s="43"/>
    </row>
    <row r="289">
      <c r="P289" s="43"/>
    </row>
    <row r="290">
      <c r="P290" s="43"/>
    </row>
    <row r="291">
      <c r="P291" s="43"/>
    </row>
    <row r="292">
      <c r="P292" s="43"/>
    </row>
    <row r="293">
      <c r="P293" s="43"/>
    </row>
    <row r="294">
      <c r="P294" s="43"/>
    </row>
    <row r="295">
      <c r="P295" s="43"/>
    </row>
    <row r="296">
      <c r="P296" s="43"/>
    </row>
    <row r="297">
      <c r="P297" s="43"/>
    </row>
    <row r="298">
      <c r="P298" s="43"/>
    </row>
    <row r="299">
      <c r="P299" s="43"/>
    </row>
    <row r="300">
      <c r="P300" s="43"/>
    </row>
    <row r="301">
      <c r="P301" s="43"/>
    </row>
    <row r="302">
      <c r="P302" s="43"/>
    </row>
    <row r="303">
      <c r="P303" s="43"/>
    </row>
    <row r="304">
      <c r="P304" s="43"/>
    </row>
    <row r="305">
      <c r="P305" s="43"/>
    </row>
    <row r="306">
      <c r="P306" s="43"/>
    </row>
    <row r="307">
      <c r="P307" s="43"/>
    </row>
    <row r="308">
      <c r="P308" s="43"/>
    </row>
    <row r="309">
      <c r="P309" s="43"/>
    </row>
    <row r="310">
      <c r="P310" s="43"/>
    </row>
    <row r="311">
      <c r="P311" s="43"/>
    </row>
    <row r="312">
      <c r="P312" s="43"/>
    </row>
    <row r="313">
      <c r="P313" s="43"/>
    </row>
    <row r="314">
      <c r="P314" s="43"/>
    </row>
    <row r="315">
      <c r="P315" s="43"/>
    </row>
    <row r="316">
      <c r="P316" s="43"/>
    </row>
    <row r="317">
      <c r="P317" s="43"/>
    </row>
    <row r="318">
      <c r="P318" s="43"/>
    </row>
    <row r="319">
      <c r="P319" s="43"/>
    </row>
    <row r="320">
      <c r="P320" s="43"/>
    </row>
    <row r="321">
      <c r="P321" s="43"/>
    </row>
    <row r="322">
      <c r="P322" s="43"/>
    </row>
    <row r="323">
      <c r="P323" s="43"/>
    </row>
    <row r="324">
      <c r="P324" s="43"/>
    </row>
    <row r="325">
      <c r="P325" s="43"/>
    </row>
    <row r="326">
      <c r="P326" s="43"/>
    </row>
    <row r="327">
      <c r="P327" s="43"/>
    </row>
    <row r="328">
      <c r="P328" s="43"/>
    </row>
    <row r="329">
      <c r="P329" s="43"/>
    </row>
    <row r="330">
      <c r="P330" s="43"/>
    </row>
    <row r="331">
      <c r="P331" s="43"/>
    </row>
    <row r="332">
      <c r="P332" s="43"/>
    </row>
    <row r="333">
      <c r="P333" s="43"/>
    </row>
    <row r="334">
      <c r="P334" s="43"/>
    </row>
    <row r="335">
      <c r="P335" s="43"/>
    </row>
    <row r="336">
      <c r="P336" s="43"/>
    </row>
    <row r="337">
      <c r="P337" s="43"/>
    </row>
    <row r="338">
      <c r="P338" s="43"/>
    </row>
    <row r="339">
      <c r="P339" s="43"/>
    </row>
    <row r="340">
      <c r="P340" s="43"/>
    </row>
    <row r="341">
      <c r="P341" s="43"/>
    </row>
    <row r="342">
      <c r="P342" s="43"/>
    </row>
    <row r="343">
      <c r="P343" s="43"/>
    </row>
    <row r="344">
      <c r="P344" s="43"/>
    </row>
    <row r="345">
      <c r="P345" s="43"/>
    </row>
    <row r="346">
      <c r="P346" s="43"/>
    </row>
    <row r="347">
      <c r="P347" s="43"/>
    </row>
    <row r="348">
      <c r="P348" s="43"/>
    </row>
    <row r="349">
      <c r="P349" s="43"/>
    </row>
    <row r="350">
      <c r="P350" s="43"/>
    </row>
    <row r="351">
      <c r="P351" s="43"/>
    </row>
    <row r="352">
      <c r="P352" s="43"/>
    </row>
    <row r="353">
      <c r="P353" s="43"/>
    </row>
    <row r="354">
      <c r="P354" s="43"/>
    </row>
    <row r="355">
      <c r="P355" s="43"/>
    </row>
    <row r="356">
      <c r="P356" s="43"/>
    </row>
    <row r="357">
      <c r="P357" s="43"/>
    </row>
    <row r="358">
      <c r="P358" s="43"/>
    </row>
    <row r="359">
      <c r="P359" s="43"/>
    </row>
    <row r="360">
      <c r="P360" s="43"/>
    </row>
    <row r="361">
      <c r="P361" s="43"/>
    </row>
    <row r="362">
      <c r="P362" s="43"/>
    </row>
    <row r="363">
      <c r="P363" s="43"/>
    </row>
    <row r="364">
      <c r="P364" s="43"/>
    </row>
    <row r="365">
      <c r="P365" s="43"/>
    </row>
    <row r="366">
      <c r="P366" s="43"/>
    </row>
    <row r="367">
      <c r="P367" s="43"/>
    </row>
    <row r="368">
      <c r="P368" s="43"/>
    </row>
    <row r="369">
      <c r="P369" s="43"/>
    </row>
    <row r="370">
      <c r="P370" s="43"/>
    </row>
    <row r="371">
      <c r="P371" s="43"/>
    </row>
    <row r="372">
      <c r="P372" s="43"/>
    </row>
    <row r="373">
      <c r="P373" s="43"/>
    </row>
    <row r="374">
      <c r="P374" s="43"/>
    </row>
    <row r="375">
      <c r="P375" s="43"/>
    </row>
    <row r="376">
      <c r="P376" s="43"/>
    </row>
    <row r="377">
      <c r="P377" s="43"/>
    </row>
    <row r="378">
      <c r="P378" s="43"/>
    </row>
    <row r="379">
      <c r="P379" s="43"/>
    </row>
    <row r="380">
      <c r="P380" s="43"/>
    </row>
    <row r="381">
      <c r="P381" s="43"/>
    </row>
    <row r="382">
      <c r="P382" s="43"/>
    </row>
    <row r="383">
      <c r="P383" s="43"/>
    </row>
    <row r="384">
      <c r="P384" s="43"/>
    </row>
    <row r="385">
      <c r="P385" s="43"/>
    </row>
    <row r="386">
      <c r="P386" s="43"/>
    </row>
    <row r="387">
      <c r="P387" s="43"/>
    </row>
    <row r="388">
      <c r="P388" s="43"/>
    </row>
    <row r="389">
      <c r="P389" s="43"/>
    </row>
    <row r="390">
      <c r="P390" s="43"/>
    </row>
    <row r="391">
      <c r="P391" s="43"/>
    </row>
    <row r="392">
      <c r="P392" s="43"/>
    </row>
    <row r="393">
      <c r="P393" s="43"/>
    </row>
    <row r="394">
      <c r="P394" s="43"/>
    </row>
    <row r="395">
      <c r="P395" s="43"/>
    </row>
    <row r="396">
      <c r="P396" s="43"/>
    </row>
    <row r="397">
      <c r="P397" s="43"/>
    </row>
    <row r="398">
      <c r="P398" s="43"/>
    </row>
    <row r="399">
      <c r="P399" s="43"/>
    </row>
    <row r="400">
      <c r="P400" s="43"/>
    </row>
    <row r="401">
      <c r="P401" s="43"/>
    </row>
    <row r="402">
      <c r="P402" s="43"/>
    </row>
    <row r="403">
      <c r="P403" s="43"/>
    </row>
    <row r="404">
      <c r="P404" s="43"/>
    </row>
    <row r="405">
      <c r="P405" s="43"/>
    </row>
    <row r="406">
      <c r="P406" s="43"/>
    </row>
    <row r="407">
      <c r="P407" s="43"/>
    </row>
    <row r="408">
      <c r="P408" s="43"/>
    </row>
    <row r="409">
      <c r="P409" s="43"/>
    </row>
    <row r="410">
      <c r="P410" s="43"/>
    </row>
    <row r="411">
      <c r="P411" s="43"/>
    </row>
    <row r="412">
      <c r="P412" s="43"/>
    </row>
    <row r="413">
      <c r="P413" s="43"/>
    </row>
    <row r="414">
      <c r="P414" s="43"/>
    </row>
    <row r="415">
      <c r="P415" s="43"/>
    </row>
    <row r="416">
      <c r="P416" s="43"/>
    </row>
    <row r="417">
      <c r="P417" s="43"/>
    </row>
    <row r="418">
      <c r="P418" s="43"/>
    </row>
    <row r="419">
      <c r="P419" s="43"/>
    </row>
    <row r="420">
      <c r="P420" s="43"/>
    </row>
    <row r="421">
      <c r="P421" s="43"/>
    </row>
    <row r="422">
      <c r="P422" s="43"/>
    </row>
    <row r="423">
      <c r="P423" s="43"/>
    </row>
    <row r="424">
      <c r="P424" s="43"/>
    </row>
    <row r="425">
      <c r="P425" s="43"/>
    </row>
    <row r="426">
      <c r="P426" s="43"/>
    </row>
    <row r="427">
      <c r="P427" s="43"/>
    </row>
    <row r="428">
      <c r="P428" s="43"/>
    </row>
    <row r="429">
      <c r="P429" s="43"/>
    </row>
    <row r="430">
      <c r="P430" s="43"/>
    </row>
    <row r="431">
      <c r="P431" s="43"/>
    </row>
    <row r="432">
      <c r="P432" s="43"/>
    </row>
    <row r="433">
      <c r="P433" s="43"/>
    </row>
    <row r="434">
      <c r="P434" s="43"/>
    </row>
    <row r="435">
      <c r="P435" s="43"/>
    </row>
    <row r="436">
      <c r="P436" s="43"/>
    </row>
    <row r="437">
      <c r="P437" s="43"/>
    </row>
    <row r="438">
      <c r="P438" s="43"/>
    </row>
    <row r="439">
      <c r="P439" s="43"/>
    </row>
    <row r="440">
      <c r="P440" s="43"/>
    </row>
    <row r="441">
      <c r="P441" s="43"/>
    </row>
    <row r="442">
      <c r="P442" s="43"/>
    </row>
    <row r="443">
      <c r="P443" s="43"/>
    </row>
    <row r="444">
      <c r="P444" s="43"/>
    </row>
    <row r="445">
      <c r="P445" s="43"/>
    </row>
    <row r="446">
      <c r="P446" s="43"/>
    </row>
    <row r="447">
      <c r="P447" s="43"/>
    </row>
    <row r="448">
      <c r="P448" s="43"/>
    </row>
    <row r="449">
      <c r="P449" s="43"/>
    </row>
    <row r="450">
      <c r="P450" s="43"/>
    </row>
    <row r="451">
      <c r="P451" s="43"/>
    </row>
    <row r="452">
      <c r="P452" s="43"/>
    </row>
    <row r="453">
      <c r="P453" s="43"/>
    </row>
    <row r="454">
      <c r="P454" s="43"/>
    </row>
    <row r="455">
      <c r="P455" s="43"/>
    </row>
    <row r="456">
      <c r="P456" s="43"/>
    </row>
    <row r="457">
      <c r="P457" s="43"/>
    </row>
    <row r="458">
      <c r="P458" s="43"/>
    </row>
    <row r="459">
      <c r="P459" s="43"/>
    </row>
    <row r="460">
      <c r="P460" s="43"/>
    </row>
    <row r="461">
      <c r="P461" s="43"/>
    </row>
    <row r="462">
      <c r="P462" s="43"/>
    </row>
    <row r="463">
      <c r="P463" s="43"/>
    </row>
    <row r="464">
      <c r="P464" s="43"/>
    </row>
    <row r="465">
      <c r="P465" s="43"/>
    </row>
    <row r="466">
      <c r="P466" s="43"/>
    </row>
    <row r="467">
      <c r="P467" s="43"/>
    </row>
    <row r="468">
      <c r="P468" s="43"/>
    </row>
    <row r="469">
      <c r="P469" s="43"/>
    </row>
    <row r="470">
      <c r="P470" s="43"/>
    </row>
    <row r="471">
      <c r="P471" s="43"/>
    </row>
    <row r="472">
      <c r="P472" s="43"/>
    </row>
    <row r="473">
      <c r="P473" s="43"/>
    </row>
    <row r="474">
      <c r="P474" s="43"/>
    </row>
    <row r="475">
      <c r="P475" s="43"/>
    </row>
    <row r="476">
      <c r="P476" s="43"/>
    </row>
    <row r="477">
      <c r="P477" s="43"/>
    </row>
    <row r="478">
      <c r="P478" s="43"/>
    </row>
    <row r="479">
      <c r="P479" s="43"/>
    </row>
    <row r="480">
      <c r="P480" s="43"/>
    </row>
    <row r="481">
      <c r="P481" s="43"/>
    </row>
    <row r="482">
      <c r="P482" s="43"/>
    </row>
    <row r="483">
      <c r="P483" s="43"/>
    </row>
    <row r="484">
      <c r="P484" s="43"/>
    </row>
    <row r="485">
      <c r="P485" s="43"/>
    </row>
    <row r="486">
      <c r="P486" s="43"/>
    </row>
    <row r="487">
      <c r="P487" s="43"/>
    </row>
    <row r="488">
      <c r="P488" s="43"/>
    </row>
    <row r="489">
      <c r="P489" s="43"/>
    </row>
    <row r="490">
      <c r="P490" s="43"/>
    </row>
    <row r="491">
      <c r="P491" s="43"/>
    </row>
    <row r="492">
      <c r="P492" s="43"/>
    </row>
    <row r="493">
      <c r="P493" s="43"/>
    </row>
    <row r="494">
      <c r="P494" s="43"/>
    </row>
    <row r="495">
      <c r="P495" s="43"/>
    </row>
    <row r="496">
      <c r="P496" s="43"/>
    </row>
    <row r="497">
      <c r="P497" s="43"/>
    </row>
    <row r="498">
      <c r="P498" s="43"/>
    </row>
    <row r="499">
      <c r="P499" s="43"/>
    </row>
    <row r="500">
      <c r="P500" s="43"/>
    </row>
    <row r="501">
      <c r="P501" s="43"/>
    </row>
    <row r="502">
      <c r="P502" s="43"/>
    </row>
    <row r="503">
      <c r="P503" s="43"/>
    </row>
    <row r="504">
      <c r="P504" s="43"/>
    </row>
    <row r="505">
      <c r="P505" s="43"/>
    </row>
    <row r="506">
      <c r="P506" s="43"/>
    </row>
    <row r="507">
      <c r="P507" s="43"/>
    </row>
    <row r="508">
      <c r="P508" s="43"/>
    </row>
    <row r="509">
      <c r="P509" s="43"/>
    </row>
    <row r="510">
      <c r="P510" s="43"/>
    </row>
    <row r="511">
      <c r="P511" s="43"/>
    </row>
    <row r="512">
      <c r="P512" s="43"/>
    </row>
    <row r="513">
      <c r="P513" s="43"/>
    </row>
    <row r="514">
      <c r="P514" s="43"/>
    </row>
    <row r="515">
      <c r="P515" s="43"/>
    </row>
    <row r="516">
      <c r="P516" s="43"/>
    </row>
    <row r="517">
      <c r="P517" s="43"/>
    </row>
    <row r="518">
      <c r="P518" s="43"/>
    </row>
    <row r="519">
      <c r="P519" s="43"/>
    </row>
    <row r="520">
      <c r="P520" s="43"/>
    </row>
    <row r="521">
      <c r="P521" s="43"/>
    </row>
    <row r="522">
      <c r="P522" s="43"/>
    </row>
    <row r="523">
      <c r="P523" s="43"/>
    </row>
    <row r="524">
      <c r="P524" s="43"/>
    </row>
    <row r="525">
      <c r="P525" s="43"/>
    </row>
    <row r="526">
      <c r="P526" s="43"/>
    </row>
    <row r="527">
      <c r="P527" s="43"/>
    </row>
    <row r="528">
      <c r="P528" s="43"/>
    </row>
    <row r="529">
      <c r="P529" s="43"/>
    </row>
    <row r="530">
      <c r="P530" s="43"/>
    </row>
    <row r="531">
      <c r="P531" s="43"/>
    </row>
    <row r="532">
      <c r="P532" s="43"/>
    </row>
    <row r="533">
      <c r="P533" s="43"/>
    </row>
    <row r="534">
      <c r="P534" s="43"/>
    </row>
    <row r="535">
      <c r="P535" s="43"/>
    </row>
    <row r="536">
      <c r="P536" s="43"/>
    </row>
    <row r="537">
      <c r="P537" s="43"/>
    </row>
    <row r="538">
      <c r="P538" s="43"/>
    </row>
    <row r="539">
      <c r="P539" s="43"/>
    </row>
    <row r="540">
      <c r="P540" s="43"/>
    </row>
    <row r="541">
      <c r="P541" s="43"/>
    </row>
    <row r="542">
      <c r="P542" s="43"/>
    </row>
    <row r="543">
      <c r="P543" s="43"/>
    </row>
    <row r="544">
      <c r="P544" s="43"/>
    </row>
    <row r="545">
      <c r="P545" s="43"/>
    </row>
    <row r="546">
      <c r="P546" s="43"/>
    </row>
    <row r="547">
      <c r="P547" s="43"/>
    </row>
    <row r="548">
      <c r="P548" s="43"/>
    </row>
    <row r="549">
      <c r="P549" s="43"/>
    </row>
    <row r="550">
      <c r="P550" s="43"/>
    </row>
    <row r="551">
      <c r="P551" s="43"/>
    </row>
    <row r="552">
      <c r="P552" s="43"/>
    </row>
    <row r="553">
      <c r="P553" s="43"/>
    </row>
    <row r="554">
      <c r="P554" s="43"/>
    </row>
    <row r="555">
      <c r="P555" s="43"/>
    </row>
    <row r="556">
      <c r="P556" s="43"/>
    </row>
    <row r="557">
      <c r="P557" s="43"/>
    </row>
    <row r="558">
      <c r="P558" s="43"/>
    </row>
    <row r="559">
      <c r="P559" s="43"/>
    </row>
    <row r="560">
      <c r="P560" s="43"/>
    </row>
    <row r="561">
      <c r="P561" s="43"/>
    </row>
    <row r="562">
      <c r="P562" s="43"/>
    </row>
    <row r="563">
      <c r="P563" s="43"/>
    </row>
    <row r="564">
      <c r="P564" s="43"/>
    </row>
    <row r="565">
      <c r="P565" s="43"/>
    </row>
    <row r="566">
      <c r="P566" s="43"/>
    </row>
    <row r="567">
      <c r="P567" s="43"/>
    </row>
    <row r="568">
      <c r="P568" s="43"/>
    </row>
    <row r="569">
      <c r="P569" s="43"/>
    </row>
    <row r="570">
      <c r="P570" s="43"/>
    </row>
    <row r="571">
      <c r="P571" s="43"/>
    </row>
    <row r="572">
      <c r="P572" s="43"/>
    </row>
    <row r="573">
      <c r="P573" s="43"/>
    </row>
    <row r="574">
      <c r="P574" s="43"/>
    </row>
    <row r="575">
      <c r="P575" s="43"/>
    </row>
    <row r="576">
      <c r="P576" s="43"/>
    </row>
    <row r="577">
      <c r="P577" s="43"/>
    </row>
    <row r="578">
      <c r="P578" s="43"/>
    </row>
    <row r="579">
      <c r="P579" s="43"/>
    </row>
    <row r="580">
      <c r="P580" s="43"/>
    </row>
    <row r="581">
      <c r="P581" s="43"/>
    </row>
    <row r="582">
      <c r="P582" s="43"/>
    </row>
    <row r="583">
      <c r="P583" s="43"/>
    </row>
    <row r="584">
      <c r="P584" s="43"/>
    </row>
    <row r="585">
      <c r="P585" s="43"/>
    </row>
    <row r="586">
      <c r="P586" s="43"/>
    </row>
    <row r="587">
      <c r="P587" s="43"/>
    </row>
    <row r="588">
      <c r="P588" s="43"/>
    </row>
    <row r="589">
      <c r="P589" s="43"/>
    </row>
    <row r="590">
      <c r="P590" s="43"/>
    </row>
    <row r="591">
      <c r="P591" s="43"/>
    </row>
    <row r="592">
      <c r="P592" s="43"/>
    </row>
    <row r="593">
      <c r="P593" s="43"/>
    </row>
    <row r="594">
      <c r="P594" s="43"/>
    </row>
    <row r="595">
      <c r="P595" s="43"/>
    </row>
    <row r="596">
      <c r="P596" s="43"/>
    </row>
    <row r="597">
      <c r="P597" s="43"/>
    </row>
    <row r="598">
      <c r="P598" s="43"/>
    </row>
    <row r="599">
      <c r="P599" s="43"/>
    </row>
    <row r="600">
      <c r="P600" s="43"/>
    </row>
    <row r="601">
      <c r="P601" s="43"/>
    </row>
    <row r="602">
      <c r="P602" s="43"/>
    </row>
    <row r="603">
      <c r="P603" s="43"/>
    </row>
    <row r="604">
      <c r="P604" s="43"/>
    </row>
    <row r="605">
      <c r="P605" s="43"/>
    </row>
    <row r="606">
      <c r="P606" s="43"/>
    </row>
    <row r="607">
      <c r="P607" s="43"/>
    </row>
    <row r="608">
      <c r="P608" s="43"/>
    </row>
    <row r="609">
      <c r="P609" s="43"/>
    </row>
    <row r="610">
      <c r="P610" s="43"/>
    </row>
    <row r="611">
      <c r="P611" s="43"/>
    </row>
    <row r="612">
      <c r="P612" s="43"/>
    </row>
    <row r="613">
      <c r="P613" s="43"/>
    </row>
    <row r="614">
      <c r="P614" s="43"/>
    </row>
    <row r="615">
      <c r="P615" s="43"/>
    </row>
    <row r="616">
      <c r="P616" s="43"/>
    </row>
    <row r="617">
      <c r="P617" s="43"/>
    </row>
    <row r="618">
      <c r="P618" s="43"/>
    </row>
    <row r="619">
      <c r="P619" s="43"/>
    </row>
    <row r="620">
      <c r="P620" s="43"/>
    </row>
    <row r="621">
      <c r="P621" s="43"/>
    </row>
    <row r="622">
      <c r="P622" s="43"/>
    </row>
    <row r="623">
      <c r="P623" s="43"/>
    </row>
    <row r="624">
      <c r="P624" s="43"/>
    </row>
    <row r="625">
      <c r="P625" s="43"/>
    </row>
    <row r="626">
      <c r="P626" s="43"/>
    </row>
    <row r="627">
      <c r="P627" s="43"/>
    </row>
    <row r="628">
      <c r="P628" s="43"/>
    </row>
    <row r="629">
      <c r="P629" s="43"/>
    </row>
    <row r="630">
      <c r="P630" s="43"/>
    </row>
    <row r="631">
      <c r="P631" s="43"/>
    </row>
    <row r="632">
      <c r="P632" s="43"/>
    </row>
    <row r="633">
      <c r="P633" s="43"/>
    </row>
    <row r="634">
      <c r="P634" s="43"/>
    </row>
    <row r="635">
      <c r="P635" s="43"/>
    </row>
    <row r="636">
      <c r="P636" s="43"/>
    </row>
    <row r="637">
      <c r="P637" s="43"/>
    </row>
    <row r="638">
      <c r="P638" s="43"/>
    </row>
    <row r="639">
      <c r="P639" s="43"/>
    </row>
    <row r="640">
      <c r="P640" s="43"/>
    </row>
    <row r="641">
      <c r="P641" s="43"/>
    </row>
    <row r="642">
      <c r="P642" s="43"/>
    </row>
    <row r="643">
      <c r="P643" s="43"/>
    </row>
    <row r="644">
      <c r="P644" s="43"/>
    </row>
    <row r="645">
      <c r="P645" s="43"/>
    </row>
    <row r="646">
      <c r="P646" s="43"/>
    </row>
    <row r="647">
      <c r="P647" s="43"/>
    </row>
    <row r="648">
      <c r="P648" s="43"/>
    </row>
    <row r="649">
      <c r="P649" s="43"/>
    </row>
    <row r="650">
      <c r="P650" s="43"/>
    </row>
    <row r="651">
      <c r="P651" s="43"/>
    </row>
    <row r="652">
      <c r="P652" s="43"/>
    </row>
    <row r="653">
      <c r="P653" s="43"/>
    </row>
    <row r="654">
      <c r="P654" s="43"/>
    </row>
    <row r="655">
      <c r="P655" s="43"/>
    </row>
    <row r="656">
      <c r="P656" s="43"/>
    </row>
    <row r="657">
      <c r="P657" s="43"/>
    </row>
    <row r="658">
      <c r="P658" s="43"/>
    </row>
    <row r="659">
      <c r="P659" s="43"/>
    </row>
    <row r="660">
      <c r="P660" s="43"/>
    </row>
    <row r="661">
      <c r="P661" s="43"/>
    </row>
    <row r="662">
      <c r="P662" s="43"/>
    </row>
    <row r="663">
      <c r="P663" s="43"/>
    </row>
    <row r="664">
      <c r="P664" s="43"/>
    </row>
    <row r="665">
      <c r="P665" s="43"/>
    </row>
    <row r="666">
      <c r="P666" s="43"/>
    </row>
    <row r="667">
      <c r="P667" s="43"/>
    </row>
    <row r="668">
      <c r="P668" s="43"/>
    </row>
    <row r="669">
      <c r="P669" s="43"/>
    </row>
    <row r="670">
      <c r="P670" s="43"/>
    </row>
    <row r="671">
      <c r="P671" s="43"/>
    </row>
    <row r="672">
      <c r="P672" s="43"/>
    </row>
    <row r="673">
      <c r="P673" s="43"/>
    </row>
    <row r="674">
      <c r="P674" s="43"/>
    </row>
    <row r="675">
      <c r="P675" s="43"/>
    </row>
    <row r="676">
      <c r="P676" s="43"/>
    </row>
    <row r="677">
      <c r="P677" s="43"/>
    </row>
    <row r="678">
      <c r="P678" s="43"/>
    </row>
    <row r="679">
      <c r="P679" s="43"/>
    </row>
    <row r="680">
      <c r="P680" s="43"/>
    </row>
    <row r="681">
      <c r="P681" s="43"/>
    </row>
    <row r="682">
      <c r="P682" s="43"/>
    </row>
    <row r="683">
      <c r="P683" s="43"/>
    </row>
    <row r="684">
      <c r="P684" s="43"/>
    </row>
    <row r="685">
      <c r="P685" s="43"/>
    </row>
    <row r="686">
      <c r="P686" s="43"/>
    </row>
    <row r="687">
      <c r="P687" s="43"/>
    </row>
    <row r="688">
      <c r="P688" s="43"/>
    </row>
    <row r="689">
      <c r="P689" s="43"/>
    </row>
    <row r="690">
      <c r="P690" s="43"/>
    </row>
    <row r="691">
      <c r="P691" s="43"/>
    </row>
    <row r="692">
      <c r="P692" s="43"/>
    </row>
    <row r="693">
      <c r="P693" s="43"/>
    </row>
    <row r="694">
      <c r="P694" s="43"/>
    </row>
    <row r="695">
      <c r="P695" s="43"/>
    </row>
    <row r="696">
      <c r="P696" s="43"/>
    </row>
    <row r="697">
      <c r="P697" s="43"/>
    </row>
    <row r="698">
      <c r="P698" s="43"/>
    </row>
    <row r="699">
      <c r="P699" s="43"/>
    </row>
    <row r="700">
      <c r="P700" s="43"/>
    </row>
    <row r="701">
      <c r="P701" s="43"/>
    </row>
    <row r="702">
      <c r="P702" s="43"/>
    </row>
    <row r="703">
      <c r="P703" s="43"/>
    </row>
    <row r="704">
      <c r="P704" s="43"/>
    </row>
    <row r="705">
      <c r="P705" s="43"/>
    </row>
    <row r="706">
      <c r="P706" s="43"/>
    </row>
    <row r="707">
      <c r="P707" s="43"/>
    </row>
    <row r="708">
      <c r="P708" s="43"/>
    </row>
    <row r="709">
      <c r="P709" s="43"/>
    </row>
    <row r="710">
      <c r="P710" s="43"/>
    </row>
    <row r="711">
      <c r="P711" s="43"/>
    </row>
    <row r="712">
      <c r="P712" s="43"/>
    </row>
    <row r="713">
      <c r="P713" s="43"/>
    </row>
    <row r="714">
      <c r="P714" s="43"/>
    </row>
    <row r="715">
      <c r="P715" s="43"/>
    </row>
    <row r="716">
      <c r="P716" s="43"/>
    </row>
    <row r="717">
      <c r="P717" s="43"/>
    </row>
    <row r="718">
      <c r="P718" s="43"/>
    </row>
    <row r="719">
      <c r="P719" s="43"/>
    </row>
    <row r="720">
      <c r="P720" s="43"/>
    </row>
    <row r="721">
      <c r="P721" s="43"/>
    </row>
    <row r="722">
      <c r="P722" s="43"/>
    </row>
    <row r="723">
      <c r="P723" s="43"/>
    </row>
    <row r="724">
      <c r="P724" s="43"/>
    </row>
    <row r="725">
      <c r="P725" s="43"/>
    </row>
    <row r="726">
      <c r="P726" s="43"/>
    </row>
    <row r="727">
      <c r="P727" s="43"/>
    </row>
    <row r="728">
      <c r="P728" s="43"/>
    </row>
    <row r="729">
      <c r="P729" s="43"/>
    </row>
    <row r="730">
      <c r="P730" s="43"/>
    </row>
    <row r="731">
      <c r="P731" s="43"/>
    </row>
    <row r="732">
      <c r="P732" s="43"/>
    </row>
    <row r="733">
      <c r="P733" s="43"/>
    </row>
    <row r="734">
      <c r="P734" s="43"/>
    </row>
    <row r="735">
      <c r="P735" s="43"/>
    </row>
    <row r="736">
      <c r="P736" s="43"/>
    </row>
    <row r="737">
      <c r="P737" s="43"/>
    </row>
    <row r="738">
      <c r="P738" s="43"/>
    </row>
    <row r="739">
      <c r="P739" s="43"/>
    </row>
    <row r="740">
      <c r="P740" s="43"/>
    </row>
    <row r="741">
      <c r="P741" s="43"/>
    </row>
    <row r="742">
      <c r="P742" s="43"/>
    </row>
    <row r="743">
      <c r="P743" s="43"/>
    </row>
    <row r="744">
      <c r="P744" s="43"/>
    </row>
    <row r="745">
      <c r="P745" s="43"/>
    </row>
    <row r="746">
      <c r="P746" s="43"/>
    </row>
    <row r="747">
      <c r="P747" s="43"/>
    </row>
    <row r="748">
      <c r="P748" s="43"/>
    </row>
    <row r="749">
      <c r="P749" s="43"/>
    </row>
    <row r="750">
      <c r="P750" s="43"/>
    </row>
    <row r="751">
      <c r="P751" s="43"/>
    </row>
    <row r="752">
      <c r="P752" s="43"/>
    </row>
    <row r="753">
      <c r="P753" s="43"/>
    </row>
    <row r="754">
      <c r="P754" s="43"/>
    </row>
    <row r="755">
      <c r="P755" s="43"/>
    </row>
    <row r="756">
      <c r="P756" s="43"/>
    </row>
    <row r="757">
      <c r="P757" s="43"/>
    </row>
    <row r="758">
      <c r="P758" s="43"/>
    </row>
    <row r="759">
      <c r="P759" s="43"/>
    </row>
    <row r="760">
      <c r="P760" s="43"/>
    </row>
    <row r="761">
      <c r="P761" s="43"/>
    </row>
    <row r="762">
      <c r="P762" s="43"/>
    </row>
    <row r="763">
      <c r="P763" s="43"/>
    </row>
    <row r="764">
      <c r="P764" s="43"/>
    </row>
    <row r="765">
      <c r="P765" s="43"/>
    </row>
    <row r="766">
      <c r="P766" s="43"/>
    </row>
    <row r="767">
      <c r="P767" s="43"/>
    </row>
    <row r="768">
      <c r="P768" s="43"/>
    </row>
    <row r="769">
      <c r="P769" s="43"/>
    </row>
    <row r="770">
      <c r="P770" s="43"/>
    </row>
    <row r="771">
      <c r="P771" s="43"/>
    </row>
    <row r="772">
      <c r="P772" s="43"/>
    </row>
    <row r="773">
      <c r="P773" s="43"/>
    </row>
    <row r="774">
      <c r="P774" s="43"/>
    </row>
    <row r="775">
      <c r="P775" s="43"/>
    </row>
    <row r="776">
      <c r="P776" s="43"/>
    </row>
    <row r="777">
      <c r="P777" s="43"/>
    </row>
    <row r="778">
      <c r="P778" s="43"/>
    </row>
    <row r="779">
      <c r="P779" s="43"/>
    </row>
    <row r="780">
      <c r="P780" s="43"/>
    </row>
    <row r="781">
      <c r="P781" s="43"/>
    </row>
    <row r="782">
      <c r="P782" s="43"/>
    </row>
    <row r="783">
      <c r="P783" s="43"/>
    </row>
    <row r="784">
      <c r="P784" s="43"/>
    </row>
    <row r="785">
      <c r="P785" s="43"/>
    </row>
    <row r="786">
      <c r="P786" s="43"/>
    </row>
    <row r="787">
      <c r="P787" s="43"/>
    </row>
    <row r="788">
      <c r="P788" s="43"/>
    </row>
    <row r="789">
      <c r="P789" s="43"/>
    </row>
    <row r="790">
      <c r="P790" s="43"/>
    </row>
    <row r="791">
      <c r="P791" s="43"/>
    </row>
    <row r="792">
      <c r="P792" s="43"/>
    </row>
    <row r="793">
      <c r="P793" s="43"/>
    </row>
    <row r="794">
      <c r="P794" s="43"/>
    </row>
    <row r="795">
      <c r="P795" s="43"/>
    </row>
    <row r="796">
      <c r="P796" s="43"/>
    </row>
    <row r="797">
      <c r="P797" s="43"/>
    </row>
    <row r="798">
      <c r="P798" s="43"/>
    </row>
    <row r="799">
      <c r="P799" s="43"/>
    </row>
    <row r="800">
      <c r="P800" s="43"/>
    </row>
    <row r="801">
      <c r="P801" s="43"/>
    </row>
    <row r="802">
      <c r="P802" s="43"/>
    </row>
    <row r="803">
      <c r="P803" s="43"/>
    </row>
    <row r="804">
      <c r="P804" s="43"/>
    </row>
    <row r="805">
      <c r="P805" s="43"/>
    </row>
    <row r="806">
      <c r="P806" s="43"/>
    </row>
    <row r="807">
      <c r="P807" s="43"/>
    </row>
    <row r="808">
      <c r="P808" s="43"/>
    </row>
    <row r="809">
      <c r="P809" s="43"/>
    </row>
    <row r="810">
      <c r="P810" s="43"/>
    </row>
    <row r="811">
      <c r="P811" s="43"/>
    </row>
    <row r="812">
      <c r="P812" s="43"/>
    </row>
    <row r="813">
      <c r="P813" s="43"/>
    </row>
    <row r="814">
      <c r="P814" s="43"/>
    </row>
    <row r="815">
      <c r="P815" s="43"/>
    </row>
    <row r="816">
      <c r="P816" s="43"/>
    </row>
    <row r="817">
      <c r="P817" s="43"/>
    </row>
    <row r="818">
      <c r="P818" s="43"/>
    </row>
    <row r="819">
      <c r="P819" s="43"/>
    </row>
    <row r="820">
      <c r="P820" s="43"/>
    </row>
    <row r="821">
      <c r="P821" s="43"/>
    </row>
    <row r="822">
      <c r="P822" s="43"/>
    </row>
    <row r="823">
      <c r="P823" s="43"/>
    </row>
    <row r="824">
      <c r="P824" s="43"/>
    </row>
    <row r="825">
      <c r="P825" s="43"/>
    </row>
    <row r="826">
      <c r="P826" s="43"/>
    </row>
    <row r="827">
      <c r="P827" s="43"/>
    </row>
    <row r="828">
      <c r="P828" s="43"/>
    </row>
    <row r="829">
      <c r="P829" s="43"/>
    </row>
    <row r="830">
      <c r="P830" s="43"/>
    </row>
    <row r="831">
      <c r="P831" s="43"/>
    </row>
    <row r="832">
      <c r="P832" s="43"/>
    </row>
    <row r="833">
      <c r="P833" s="43"/>
    </row>
    <row r="834">
      <c r="P834" s="43"/>
    </row>
    <row r="835">
      <c r="P835" s="43"/>
    </row>
    <row r="836">
      <c r="P836" s="43"/>
    </row>
    <row r="837">
      <c r="P837" s="43"/>
    </row>
    <row r="838">
      <c r="P838" s="43"/>
    </row>
    <row r="839">
      <c r="P839" s="43"/>
    </row>
    <row r="840">
      <c r="P840" s="43"/>
    </row>
    <row r="841">
      <c r="P841" s="43"/>
    </row>
    <row r="842">
      <c r="P842" s="43"/>
    </row>
    <row r="843">
      <c r="P843" s="43"/>
    </row>
    <row r="844">
      <c r="P844" s="43"/>
    </row>
    <row r="845">
      <c r="P845" s="43"/>
    </row>
    <row r="846">
      <c r="P846" s="43"/>
    </row>
    <row r="847">
      <c r="P847" s="43"/>
    </row>
    <row r="848">
      <c r="P848" s="43"/>
    </row>
    <row r="849">
      <c r="P849" s="43"/>
    </row>
    <row r="850">
      <c r="P850" s="43"/>
    </row>
    <row r="851">
      <c r="P851" s="43"/>
    </row>
    <row r="852">
      <c r="P852" s="43"/>
    </row>
    <row r="853">
      <c r="P853" s="43"/>
    </row>
    <row r="854">
      <c r="P854" s="43"/>
    </row>
    <row r="855">
      <c r="P855" s="43"/>
    </row>
    <row r="856">
      <c r="P856" s="43"/>
    </row>
    <row r="857">
      <c r="P857" s="43"/>
    </row>
    <row r="858">
      <c r="P858" s="43"/>
    </row>
    <row r="859">
      <c r="P859" s="43"/>
    </row>
    <row r="860">
      <c r="P860" s="43"/>
    </row>
    <row r="861">
      <c r="P861" s="43"/>
    </row>
    <row r="862">
      <c r="P862" s="43"/>
    </row>
    <row r="863">
      <c r="P863" s="43"/>
    </row>
    <row r="864">
      <c r="P864" s="43"/>
    </row>
    <row r="865">
      <c r="P865" s="43"/>
    </row>
    <row r="866">
      <c r="P866" s="43"/>
    </row>
    <row r="867">
      <c r="P867" s="43"/>
    </row>
    <row r="868">
      <c r="P868" s="43"/>
    </row>
    <row r="869">
      <c r="P869" s="43"/>
    </row>
    <row r="870">
      <c r="P870" s="43"/>
    </row>
    <row r="871">
      <c r="P871" s="43"/>
    </row>
    <row r="872">
      <c r="P872" s="43"/>
    </row>
    <row r="873">
      <c r="P873" s="43"/>
    </row>
    <row r="874">
      <c r="P874" s="43"/>
    </row>
    <row r="875">
      <c r="P875" s="43"/>
    </row>
    <row r="876">
      <c r="P876" s="43"/>
    </row>
    <row r="877">
      <c r="P877" s="43"/>
    </row>
    <row r="878">
      <c r="P878" s="43"/>
    </row>
    <row r="879">
      <c r="P879" s="43"/>
    </row>
    <row r="880">
      <c r="P880" s="43"/>
    </row>
    <row r="881">
      <c r="P881" s="43"/>
    </row>
    <row r="882">
      <c r="P882" s="43"/>
    </row>
    <row r="883">
      <c r="P883" s="43"/>
    </row>
    <row r="884">
      <c r="P884" s="43"/>
    </row>
    <row r="885">
      <c r="P885" s="43"/>
    </row>
    <row r="886">
      <c r="P886" s="43"/>
    </row>
    <row r="887">
      <c r="P887" s="43"/>
    </row>
    <row r="888">
      <c r="P888" s="43"/>
    </row>
    <row r="889">
      <c r="P889" s="43"/>
    </row>
    <row r="890">
      <c r="P890" s="43"/>
    </row>
    <row r="891">
      <c r="P891" s="43"/>
    </row>
    <row r="892">
      <c r="P892" s="43"/>
    </row>
    <row r="893">
      <c r="P893" s="43"/>
    </row>
    <row r="894">
      <c r="P894" s="43"/>
    </row>
    <row r="895">
      <c r="P895" s="43"/>
    </row>
    <row r="896">
      <c r="P896" s="43"/>
    </row>
    <row r="897">
      <c r="P897" s="43"/>
    </row>
    <row r="898">
      <c r="P898" s="43"/>
    </row>
    <row r="899">
      <c r="P899" s="43"/>
    </row>
    <row r="900">
      <c r="P900" s="43"/>
    </row>
    <row r="901">
      <c r="P901" s="43"/>
    </row>
    <row r="902">
      <c r="P902" s="43"/>
    </row>
    <row r="903">
      <c r="P903" s="43"/>
    </row>
    <row r="904">
      <c r="P904" s="43"/>
    </row>
    <row r="905">
      <c r="P905" s="43"/>
    </row>
    <row r="906">
      <c r="P906" s="43"/>
    </row>
    <row r="907">
      <c r="P907" s="43"/>
    </row>
    <row r="908">
      <c r="P908" s="43"/>
    </row>
    <row r="909">
      <c r="P909" s="43"/>
    </row>
    <row r="910">
      <c r="P910" s="43"/>
    </row>
    <row r="911">
      <c r="P911" s="43"/>
    </row>
    <row r="912">
      <c r="P912" s="43"/>
    </row>
    <row r="913">
      <c r="P913" s="43"/>
    </row>
    <row r="914">
      <c r="P914" s="43"/>
    </row>
    <row r="915">
      <c r="P915" s="43"/>
    </row>
    <row r="916">
      <c r="P916" s="43"/>
    </row>
    <row r="917">
      <c r="P917" s="43"/>
    </row>
    <row r="918">
      <c r="P918" s="43"/>
    </row>
    <row r="919">
      <c r="P919" s="43"/>
    </row>
    <row r="920">
      <c r="P920" s="43"/>
    </row>
    <row r="921">
      <c r="P921" s="43"/>
    </row>
    <row r="922">
      <c r="P922" s="43"/>
    </row>
    <row r="923">
      <c r="P923" s="43"/>
    </row>
    <row r="924">
      <c r="P924" s="43"/>
    </row>
    <row r="925">
      <c r="P925" s="43"/>
    </row>
    <row r="926">
      <c r="P926" s="43"/>
    </row>
    <row r="927">
      <c r="P927" s="43"/>
    </row>
    <row r="928">
      <c r="P928" s="43"/>
    </row>
    <row r="929">
      <c r="P929" s="43"/>
    </row>
    <row r="930">
      <c r="P930" s="43"/>
    </row>
    <row r="931">
      <c r="P931" s="43"/>
    </row>
    <row r="932">
      <c r="P932" s="43"/>
    </row>
    <row r="933">
      <c r="P933" s="43"/>
    </row>
    <row r="934">
      <c r="P934" s="43"/>
    </row>
    <row r="935">
      <c r="P935" s="43"/>
    </row>
    <row r="936">
      <c r="P936" s="43"/>
    </row>
    <row r="937">
      <c r="P937" s="43"/>
    </row>
    <row r="938">
      <c r="P938" s="43"/>
    </row>
    <row r="939">
      <c r="P939" s="43"/>
    </row>
    <row r="940">
      <c r="P940" s="43"/>
    </row>
    <row r="941">
      <c r="P941" s="43"/>
    </row>
    <row r="942">
      <c r="P942" s="43"/>
    </row>
    <row r="943">
      <c r="P943" s="43"/>
    </row>
    <row r="944">
      <c r="P944" s="43"/>
    </row>
    <row r="945">
      <c r="P945" s="43"/>
    </row>
    <row r="946">
      <c r="P946" s="43"/>
    </row>
    <row r="947">
      <c r="P947" s="43"/>
    </row>
    <row r="948">
      <c r="P948" s="43"/>
    </row>
    <row r="949">
      <c r="P949" s="43"/>
    </row>
    <row r="950">
      <c r="P950" s="43"/>
    </row>
    <row r="951">
      <c r="P951" s="43"/>
    </row>
    <row r="952">
      <c r="P952" s="43"/>
    </row>
    <row r="953">
      <c r="P953" s="43"/>
    </row>
    <row r="954">
      <c r="P954" s="43"/>
    </row>
    <row r="955">
      <c r="P955" s="43"/>
    </row>
    <row r="956">
      <c r="P956" s="43"/>
    </row>
    <row r="957">
      <c r="P957" s="43"/>
    </row>
    <row r="958">
      <c r="P958" s="43"/>
    </row>
    <row r="959">
      <c r="P959" s="43"/>
    </row>
    <row r="960">
      <c r="P960" s="43"/>
    </row>
    <row r="961">
      <c r="P961" s="43"/>
    </row>
    <row r="962">
      <c r="P962" s="43"/>
    </row>
    <row r="963">
      <c r="P963" s="43"/>
    </row>
    <row r="964">
      <c r="P964" s="43"/>
    </row>
    <row r="965">
      <c r="P965" s="43"/>
    </row>
    <row r="966">
      <c r="P966" s="43"/>
    </row>
    <row r="967">
      <c r="P967" s="43"/>
    </row>
    <row r="968">
      <c r="P968" s="43"/>
    </row>
    <row r="969">
      <c r="P969" s="43"/>
    </row>
    <row r="970">
      <c r="P970" s="43"/>
    </row>
    <row r="971">
      <c r="P971" s="43"/>
    </row>
    <row r="972">
      <c r="P972" s="43"/>
    </row>
    <row r="973">
      <c r="P973" s="43"/>
    </row>
    <row r="974">
      <c r="P974" s="43"/>
    </row>
    <row r="975">
      <c r="P975" s="43"/>
    </row>
    <row r="976">
      <c r="P976" s="43"/>
    </row>
    <row r="977">
      <c r="P977" s="43"/>
    </row>
    <row r="978">
      <c r="P978" s="43"/>
    </row>
    <row r="979">
      <c r="P979" s="43"/>
    </row>
    <row r="980">
      <c r="P980" s="43"/>
    </row>
    <row r="981">
      <c r="P981" s="43"/>
    </row>
    <row r="982">
      <c r="P982" s="43"/>
    </row>
    <row r="983">
      <c r="P983" s="43"/>
      <c r="Q983" s="1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25"/>
    <col customWidth="1" min="5" max="5" width="9.75"/>
    <col customWidth="1" min="6" max="6" width="11.0"/>
    <col customWidth="1" min="7" max="7" width="10.0"/>
    <col customWidth="1" min="8" max="8" width="9.88"/>
    <col customWidth="1" min="9" max="10" width="9.13"/>
    <col customWidth="1" min="11" max="14" width="10.63"/>
    <col customWidth="1" min="15" max="15" width="11.63"/>
    <col customWidth="1" min="16" max="16" width="11.0"/>
    <col customWidth="1" min="17" max="17" width="6.25"/>
    <col customWidth="1" min="19" max="19" width="10.13"/>
    <col customWidth="1" min="24" max="24" width="10.25"/>
  </cols>
  <sheetData>
    <row r="1" ht="26.25" customHeight="1">
      <c r="A1" s="25" t="s">
        <v>1</v>
      </c>
      <c r="B1" s="25" t="s">
        <v>226</v>
      </c>
      <c r="C1" s="25" t="s">
        <v>285</v>
      </c>
      <c r="D1" s="25" t="s">
        <v>423</v>
      </c>
      <c r="E1" s="25" t="s">
        <v>611</v>
      </c>
      <c r="F1" s="25" t="s">
        <v>612</v>
      </c>
      <c r="G1" s="25" t="s">
        <v>613</v>
      </c>
      <c r="H1" s="25" t="s">
        <v>614</v>
      </c>
      <c r="I1" s="25" t="s">
        <v>615</v>
      </c>
      <c r="J1" s="25" t="s">
        <v>616</v>
      </c>
      <c r="K1" s="25" t="s">
        <v>617</v>
      </c>
      <c r="L1" s="25" t="s">
        <v>618</v>
      </c>
      <c r="M1" s="25" t="s">
        <v>619</v>
      </c>
      <c r="N1" s="25" t="s">
        <v>621</v>
      </c>
      <c r="O1" s="25" t="s">
        <v>622</v>
      </c>
      <c r="P1" s="25" t="s">
        <v>470</v>
      </c>
      <c r="Q1" s="25" t="s">
        <v>623</v>
      </c>
      <c r="R1" s="25" t="s">
        <v>624</v>
      </c>
      <c r="S1" s="25" t="s">
        <v>625</v>
      </c>
      <c r="T1" s="25" t="s">
        <v>485</v>
      </c>
      <c r="U1" s="25" t="s">
        <v>626</v>
      </c>
      <c r="V1" s="25" t="s">
        <v>627</v>
      </c>
      <c r="W1" s="25" t="s">
        <v>424</v>
      </c>
      <c r="X1" s="25" t="s">
        <v>628</v>
      </c>
      <c r="Y1" s="25" t="s">
        <v>487</v>
      </c>
    </row>
    <row r="2">
      <c r="A2" s="2">
        <f>'SIEMB. CAMAGUI'!A2</f>
        <v>4</v>
      </c>
      <c r="B2" s="2" t="str">
        <f>'SIEMB. CAMAGUI'!B2</f>
        <v>CA4180123</v>
      </c>
      <c r="C2" s="71">
        <f>IFERROR(VLOOKUP(B2, 'SIEMB. CAMAGUI'!$B$2:$I$103, 2, FALSE),"")</f>
        <v>2000000</v>
      </c>
      <c r="D2" s="71">
        <f>SUMIF('PESCA CAMAGUI'!$H$2:$H1019,B2,'PESCA CAMAGUI'!$G$2:$G1019)</f>
        <v>376893.7828</v>
      </c>
      <c r="E2" s="35">
        <f t="shared" ref="E2:E111" si="1">IFERROR(D2/C2,"")</f>
        <v>0.1884468914</v>
      </c>
      <c r="F2" s="147">
        <f>IFERROR(VLOOKUP(B2, 'SIEMB. CAMAGUI'!$B$2:$I$103, 4, FALSE),"")</f>
        <v>44944</v>
      </c>
      <c r="G2" s="147">
        <f t="array" ref="G2">IFERROR(INDEX(SORT('PESCA CAMAGUI'!$C$2:$C1019,'PESCA CAMAGUI'!$C$2:$C1019,FALSE), MATCH(B2,SORT('PESCA CAMAGUI'!$H$2:$H1019,'PESCA CAMAGUI'!$C$2:$C1019,FALSE),0),1),TODAY())</f>
        <v>45039</v>
      </c>
      <c r="H2" s="15">
        <f t="shared" ref="H2:H111" si="2">G2-F2</f>
        <v>95</v>
      </c>
      <c r="I2" s="147"/>
      <c r="J2" s="147"/>
      <c r="K2" s="71">
        <f>SUMIF('PESCA CAMAGUI'!$H$2:$H1019,B2,'PESCA CAMAGUI'!$D$2:$D1019)</f>
        <v>18669.37</v>
      </c>
      <c r="L2" s="28" t="str">
        <f>IFERROR(VLOOKUP(B2, 'SIEMB. CAMAGUI'!$B$2:$I$103, 5, FALSE),"")</f>
        <v/>
      </c>
      <c r="M2" s="28">
        <f>MAXIFS('PESCA CAMAGUI'!$F$2:$F1019,'PESCA CAMAGUI'!$H$2:$H1019,B2)</f>
        <v>22.7</v>
      </c>
      <c r="N2" s="28">
        <f t="shared" ref="N2:N45" si="3">(M2-L2)/H2*7</f>
        <v>1.672631579</v>
      </c>
      <c r="O2" s="71">
        <f>IFERROR(K2/VLOOKUP($A2,PISCINAS!$B$2:$C$8,2,FALSE),"")</f>
        <v>3889.452083</v>
      </c>
      <c r="P2" s="71">
        <f t="array" ref="P2">IFERROR(SUMIF('CAMAGUI DATA UNIFICADA'!$C$2:$C1019,$B2,'CAMAGUI DATA UNIFICADA'!$E$2:$E1019)+INDEX('SIEMB. CAMAGUI'!$H$2:$H$40,MATCH($B2,'SIEMB. CAMAGUI'!$B$2:$B$40,0),1),"")</f>
        <v>19666.54688</v>
      </c>
      <c r="Q2" s="28">
        <f t="shared" ref="Q2:Q111" si="4">IFERROR(P2*2.2/K2,"")</f>
        <v>2.317507401</v>
      </c>
      <c r="R2" s="12">
        <f t="array" ref="R2">IFERROR(SUMIF('CAMAGUI DATA UNIFICADA'!$C$2:$C1019,$B2,'CAMAGUI DATA UNIFICADA'!$G$2:$G1019)+INDEX('SIEMB. CAMAGUI'!$I$2:$I$40,MATCH($B2,'SIEMB. CAMAGUI'!$B$2:$B$40,0),1),"")</f>
        <v>24854.97011</v>
      </c>
      <c r="S2" s="17">
        <v>17.5</v>
      </c>
      <c r="T2" s="12">
        <f>IFERROR(S2*VLOOKUP($A2,PISCINAS!$B$2:$C$8,2,FALSE)*(J2),"")</f>
        <v>0</v>
      </c>
      <c r="U2" s="12">
        <f t="shared" ref="U2:U111" si="5">T2+R2</f>
        <v>24854.97011</v>
      </c>
      <c r="V2" s="12">
        <f t="shared" ref="V2:V111" si="6">IFERROR(U2/K2,"")</f>
        <v>1.331323452</v>
      </c>
      <c r="W2" s="12">
        <f>SUMIF('PESCA CAMAGUI'!$H$2:$H1019,B2,'PESCA CAMAGUI'!$I$2:$I1019)</f>
        <v>31967.88</v>
      </c>
      <c r="X2" s="12">
        <f t="shared" ref="X2:X111" si="7">W2/K2</f>
        <v>1.71231702</v>
      </c>
      <c r="Y2" s="12">
        <f t="shared" ref="Y2:Y111" si="8">W2-T2-R2</f>
        <v>7112.90989</v>
      </c>
    </row>
    <row r="3">
      <c r="A3" s="2">
        <f>'SIEMB. CAMAGUI'!A3</f>
        <v>5</v>
      </c>
      <c r="B3" s="2" t="str">
        <f>'SIEMB. CAMAGUI'!B3</f>
        <v>CA5200123</v>
      </c>
      <c r="C3" s="71">
        <f>IFERROR(VLOOKUP(B3, 'SIEMB. CAMAGUI'!$B$2:$I$103, 2, FALSE),"")</f>
        <v>1367271</v>
      </c>
      <c r="D3" s="71">
        <f>SUMIF('PESCA CAMAGUI'!$H$2:$H1019,B3,'PESCA CAMAGUI'!$G$2:$G1019)</f>
        <v>526268.2772</v>
      </c>
      <c r="E3" s="35">
        <f t="shared" si="1"/>
        <v>0.3849041464</v>
      </c>
      <c r="F3" s="147">
        <f>IFERROR(VLOOKUP(B3, 'SIEMB. CAMAGUI'!$B$2:$I$103, 4, FALSE),"")</f>
        <v>44946</v>
      </c>
      <c r="G3" s="147">
        <f t="array" ref="G3">IFERROR(INDEX(SORT('PESCA CAMAGUI'!$C$2:$C1019,'PESCA CAMAGUI'!$C$2:$C1019,FALSE), MATCH(B3,SORT('PESCA CAMAGUI'!$H$2:$H1019,'PESCA CAMAGUI'!$C$2:$C1019,FALSE),0),1),TODAY())</f>
        <v>45041</v>
      </c>
      <c r="H3" s="15">
        <f t="shared" si="2"/>
        <v>95</v>
      </c>
      <c r="I3" s="147"/>
      <c r="J3" s="147"/>
      <c r="K3" s="71">
        <f>SUMIF('PESCA CAMAGUI'!$H$2:$H1019,B3,'PESCA CAMAGUI'!$D$2:$D1019)</f>
        <v>19486</v>
      </c>
      <c r="L3" s="28" t="str">
        <f>IFERROR(VLOOKUP(B3, 'SIEMB. CAMAGUI'!$B$2:$I$103, 5, FALSE),"")</f>
        <v/>
      </c>
      <c r="M3" s="28">
        <f>MAXIFS('PESCA CAMAGUI'!$F$2:$F1019,'PESCA CAMAGUI'!$H$2:$H1019,B3)</f>
        <v>19.5</v>
      </c>
      <c r="N3" s="28">
        <f t="shared" si="3"/>
        <v>1.436842105</v>
      </c>
      <c r="O3" s="71">
        <f>IFERROR(K3/VLOOKUP($A3,PISCINAS!$B$2:$C$8,2,FALSE),"")</f>
        <v>4639.52381</v>
      </c>
      <c r="P3" s="71">
        <f t="array" ref="P3">IFERROR(SUMIF('CAMAGUI DATA UNIFICADA'!$C$2:$C1019,$B3,'CAMAGUI DATA UNIFICADA'!$E$2:$E1019)+INDEX('SIEMB. CAMAGUI'!$H$2:$H$40,MATCH($B3,'SIEMB. CAMAGUI'!$B$2:$B$40,0),1),"")</f>
        <v>17382.45312</v>
      </c>
      <c r="Q3" s="28">
        <f t="shared" si="4"/>
        <v>1.962506254</v>
      </c>
      <c r="R3" s="12">
        <f t="array" ref="R3">IFERROR(SUMIF('CAMAGUI DATA UNIFICADA'!$C$2:$C1019,$B3,'CAMAGUI DATA UNIFICADA'!$G$2:$G1019)+INDEX('SIEMB. CAMAGUI'!$I$2:$I$40,MATCH($B3,'SIEMB. CAMAGUI'!$B$2:$B$40,0),1),"")</f>
        <v>21812.14204</v>
      </c>
      <c r="S3" s="17">
        <v>17.5</v>
      </c>
      <c r="T3" s="12">
        <f>IFERROR(S3*VLOOKUP($A3,PISCINAS!$B$2:$C$8,2,FALSE)*(J3),"")</f>
        <v>0</v>
      </c>
      <c r="U3" s="12">
        <f t="shared" si="5"/>
        <v>21812.14204</v>
      </c>
      <c r="V3" s="12">
        <f t="shared" si="6"/>
        <v>1.11937504</v>
      </c>
      <c r="W3" s="12">
        <f>SUMIF('PESCA CAMAGUI'!$H$2:$H1019,B3,'PESCA CAMAGUI'!$I$2:$I1019)</f>
        <v>25825.06</v>
      </c>
      <c r="X3" s="12">
        <f t="shared" si="7"/>
        <v>1.325313558</v>
      </c>
      <c r="Y3" s="12">
        <f t="shared" si="8"/>
        <v>4012.917963</v>
      </c>
    </row>
    <row r="4">
      <c r="A4" s="2">
        <f>'SIEMB. CAMAGUI'!A4</f>
        <v>8</v>
      </c>
      <c r="B4" s="2" t="str">
        <f>'SIEMB. CAMAGUI'!B4</f>
        <v>CA8230123</v>
      </c>
      <c r="C4" s="71">
        <f>IFERROR(VLOOKUP(B4, 'SIEMB. CAMAGUI'!$B$2:$I$103, 2, FALSE),"")</f>
        <v>40000</v>
      </c>
      <c r="D4" s="71">
        <f>SUMIF('PESCA CAMAGUI'!$H$2:$H1019,B4,'PESCA CAMAGUI'!$G$2:$G1019)</f>
        <v>19167.57941</v>
      </c>
      <c r="E4" s="35">
        <f t="shared" si="1"/>
        <v>0.4791894852</v>
      </c>
      <c r="F4" s="147">
        <f>IFERROR(VLOOKUP(B4, 'SIEMB. CAMAGUI'!$B$2:$I$103, 4, FALSE),"")</f>
        <v>44949</v>
      </c>
      <c r="G4" s="147">
        <f t="array" ref="G4">IFERROR(INDEX(SORT('PESCA CAMAGUI'!$C$2:$C1019,'PESCA CAMAGUI'!$C$2:$C1019,FALSE), MATCH(B4,SORT('PESCA CAMAGUI'!$H$2:$H1019,'PESCA CAMAGUI'!$C$2:$C1019,FALSE),0),1),TODAY())</f>
        <v>45069</v>
      </c>
      <c r="H4" s="15">
        <f t="shared" si="2"/>
        <v>120</v>
      </c>
      <c r="I4" s="147"/>
      <c r="J4" s="147"/>
      <c r="K4" s="71">
        <f>SUMIF('PESCA CAMAGUI'!$H$2:$H1019,B4,'PESCA CAMAGUI'!$D$2:$D1019)</f>
        <v>1050</v>
      </c>
      <c r="L4" s="28" t="str">
        <f>IFERROR(VLOOKUP(B4, 'SIEMB. CAMAGUI'!$B$2:$I$103, 5, FALSE),"")</f>
        <v/>
      </c>
      <c r="M4" s="28">
        <f>MAXIFS('PESCA CAMAGUI'!$F$2:$F1019,'PESCA CAMAGUI'!$H$2:$H1019,B4)</f>
        <v>24.9</v>
      </c>
      <c r="N4" s="28">
        <f t="shared" si="3"/>
        <v>1.4525</v>
      </c>
      <c r="O4" s="71">
        <f>IFERROR(K4/VLOOKUP($A4,PISCINAS!$B$2:$C$8,2,FALSE),"")</f>
        <v>2625</v>
      </c>
      <c r="P4" s="71">
        <f t="array" ref="P4">IFERROR(SUMIF('CAMAGUI DATA UNIFICADA'!$C$2:$C1019,$B4,'CAMAGUI DATA UNIFICADA'!$E$2:$E1019)+INDEX('SIEMB. CAMAGUI'!$H$2:$H$40,MATCH($B4,'SIEMB. CAMAGUI'!$B$2:$B$40,0),1),"")</f>
        <v>1158</v>
      </c>
      <c r="Q4" s="28">
        <f t="shared" si="4"/>
        <v>2.426285714</v>
      </c>
      <c r="R4" s="12">
        <f t="array" ref="R4">IFERROR(SUMIF('CAMAGUI DATA UNIFICADA'!$C$2:$C1019,$B4,'CAMAGUI DATA UNIFICADA'!$G$2:$G1019)+INDEX('SIEMB. CAMAGUI'!$I$2:$I$40,MATCH($B4,'SIEMB. CAMAGUI'!$B$2:$B$40,0),1),"")</f>
        <v>1442.595528</v>
      </c>
      <c r="S4" s="17">
        <v>17.5</v>
      </c>
      <c r="T4" s="12">
        <f>IFERROR(S4*VLOOKUP($A4,PISCINAS!$B$2:$C$8,2,FALSE)*(J4),"")</f>
        <v>0</v>
      </c>
      <c r="U4" s="12">
        <f t="shared" si="5"/>
        <v>1442.595528</v>
      </c>
      <c r="V4" s="12">
        <f t="shared" si="6"/>
        <v>1.373900503</v>
      </c>
      <c r="W4" s="12">
        <f>SUMIF('PESCA CAMAGUI'!$H$2:$H1019,B4,'PESCA CAMAGUI'!$I$2:$I1019)</f>
        <v>1333.5</v>
      </c>
      <c r="X4" s="12">
        <f t="shared" si="7"/>
        <v>1.27</v>
      </c>
      <c r="Y4" s="12">
        <f t="shared" si="8"/>
        <v>-109.095528</v>
      </c>
    </row>
    <row r="5">
      <c r="A5" s="2">
        <f>'SIEMB. CAMAGUI'!A5</f>
        <v>1</v>
      </c>
      <c r="B5" s="2" t="str">
        <f>'SIEMB. CAMAGUI'!B5</f>
        <v>CA1100223</v>
      </c>
      <c r="C5" s="71">
        <f>IFERROR(VLOOKUP(B5, 'SIEMB. CAMAGUI'!$B$2:$I$103, 2, FALSE),"")</f>
        <v>1000000</v>
      </c>
      <c r="D5" s="71">
        <f>SUMIF('PESCA CAMAGUI'!$H$2:$H1019,B5,'PESCA CAMAGUI'!$G$2:$G1019)</f>
        <v>595620.1119</v>
      </c>
      <c r="E5" s="35">
        <f t="shared" si="1"/>
        <v>0.5956201119</v>
      </c>
      <c r="F5" s="147">
        <f>IFERROR(VLOOKUP(B5, 'SIEMB. CAMAGUI'!$B$2:$I$103, 4, FALSE),"")</f>
        <v>44967</v>
      </c>
      <c r="G5" s="147">
        <f t="array" ref="G5">IFERROR(INDEX(SORT('PESCA CAMAGUI'!$C$2:$C1019,'PESCA CAMAGUI'!$C$2:$C1019,FALSE), MATCH(B5,SORT('PESCA CAMAGUI'!$H$2:$H1019,'PESCA CAMAGUI'!$C$2:$C1019,FALSE),0),1),TODAY())</f>
        <v>45069</v>
      </c>
      <c r="H5" s="15">
        <f t="shared" si="2"/>
        <v>102</v>
      </c>
      <c r="I5" s="147"/>
      <c r="J5" s="147"/>
      <c r="K5" s="71">
        <f>SUMIF('PESCA CAMAGUI'!$H$2:$H1019,B5,'PESCA CAMAGUI'!$D$2:$D1019)</f>
        <v>33163.83</v>
      </c>
      <c r="L5" s="28" t="str">
        <f>IFERROR(VLOOKUP(B5, 'SIEMB. CAMAGUI'!$B$2:$I$103, 5, FALSE),"")</f>
        <v/>
      </c>
      <c r="M5" s="28">
        <f>MAXIFS('PESCA CAMAGUI'!$F$2:$F1019,'PESCA CAMAGUI'!$H$2:$H1019,B5)</f>
        <v>25.34</v>
      </c>
      <c r="N5" s="28">
        <f t="shared" si="3"/>
        <v>1.739019608</v>
      </c>
      <c r="O5" s="71">
        <f>IFERROR(K5/VLOOKUP($A5,PISCINAS!$B$2:$C$8,2,FALSE),"")</f>
        <v>4049.307692</v>
      </c>
      <c r="P5" s="71">
        <f t="array" ref="P5">IFERROR(SUMIF('CAMAGUI DATA UNIFICADA'!$C$2:$C1019,$B5,'CAMAGUI DATA UNIFICADA'!$E$2:$E1019)+INDEX('SIEMB. CAMAGUI'!$H$2:$H$40,MATCH($B5,'SIEMB. CAMAGUI'!$B$2:$B$40,0),1),"")</f>
        <v>27053.45946</v>
      </c>
      <c r="Q5" s="28">
        <f t="shared" si="4"/>
        <v>1.794654321</v>
      </c>
      <c r="R5" s="12">
        <f t="array" ref="R5">IFERROR(SUMIF('CAMAGUI DATA UNIFICADA'!$C$2:$C1019,$B5,'CAMAGUI DATA UNIFICADA'!$G$2:$G1019)+INDEX('SIEMB. CAMAGUI'!$I$2:$I$40,MATCH($B5,'SIEMB. CAMAGUI'!$B$2:$B$40,0),1),"")</f>
        <v>32608.98951</v>
      </c>
      <c r="S5" s="17">
        <v>17.5</v>
      </c>
      <c r="T5" s="12">
        <f>IFERROR(S5*VLOOKUP($A5,PISCINAS!$B$2:$C$8,2,FALSE)*(J5),"")</f>
        <v>0</v>
      </c>
      <c r="U5" s="12">
        <f t="shared" si="5"/>
        <v>32608.98951</v>
      </c>
      <c r="V5" s="12">
        <f t="shared" si="6"/>
        <v>0.9832697102</v>
      </c>
      <c r="W5" s="12">
        <f>SUMIF('PESCA CAMAGUI'!$H$2:$H1019,B5,'PESCA CAMAGUI'!$I$2:$I1019)</f>
        <v>49788.44</v>
      </c>
      <c r="X5" s="12">
        <f t="shared" si="7"/>
        <v>1.501287397</v>
      </c>
      <c r="Y5" s="12">
        <f t="shared" si="8"/>
        <v>17179.45049</v>
      </c>
    </row>
    <row r="6">
      <c r="A6" s="2">
        <f>'SIEMB. CAMAGUI'!A6</f>
        <v>3</v>
      </c>
      <c r="B6" s="2" t="str">
        <f>'SIEMB. CAMAGUI'!B6</f>
        <v>CA3110223</v>
      </c>
      <c r="C6" s="71">
        <f>IFERROR(VLOOKUP(B6, 'SIEMB. CAMAGUI'!$B$2:$I$103, 2, FALSE),"")</f>
        <v>850000</v>
      </c>
      <c r="D6" s="71">
        <f>SUMIF('PESCA CAMAGUI'!$H$2:$H1019,B6,'PESCA CAMAGUI'!$G$2:$G1019)</f>
        <v>424594.921</v>
      </c>
      <c r="E6" s="35">
        <f t="shared" si="1"/>
        <v>0.4995234365</v>
      </c>
      <c r="F6" s="147">
        <f>IFERROR(VLOOKUP(B6, 'SIEMB. CAMAGUI'!$B$2:$I$103, 4, FALSE),"")</f>
        <v>44968</v>
      </c>
      <c r="G6" s="147">
        <f t="array" ref="G6">IFERROR(INDEX(SORT('PESCA CAMAGUI'!$C$2:$C1019,'PESCA CAMAGUI'!$C$2:$C1019,FALSE), MATCH(B6,SORT('PESCA CAMAGUI'!$H$2:$H1019,'PESCA CAMAGUI'!$C$2:$C1019,FALSE),0),1),TODAY())</f>
        <v>45069</v>
      </c>
      <c r="H6" s="15">
        <f t="shared" si="2"/>
        <v>101</v>
      </c>
      <c r="I6" s="147"/>
      <c r="J6" s="147"/>
      <c r="K6" s="71">
        <f>SUMIF('PESCA CAMAGUI'!$H$2:$H1019,B6,'PESCA CAMAGUI'!$D$2:$D1019)</f>
        <v>23010.88</v>
      </c>
      <c r="L6" s="28" t="str">
        <f>IFERROR(VLOOKUP(B6, 'SIEMB. CAMAGUI'!$B$2:$I$103, 5, FALSE),"")</f>
        <v/>
      </c>
      <c r="M6" s="28">
        <f>MAXIFS('PESCA CAMAGUI'!$F$2:$F1019,'PESCA CAMAGUI'!$H$2:$H1019,B6)</f>
        <v>24.8</v>
      </c>
      <c r="N6" s="28">
        <f t="shared" si="3"/>
        <v>1.718811881</v>
      </c>
      <c r="O6" s="71">
        <f>IFERROR(K6/VLOOKUP($A6,PISCINAS!$B$2:$C$8,2,FALSE),"")</f>
        <v>3287.268571</v>
      </c>
      <c r="P6" s="71">
        <f t="array" ref="P6">IFERROR(SUMIF('CAMAGUI DATA UNIFICADA'!$C$2:$C1019,$B6,'CAMAGUI DATA UNIFICADA'!$E$2:$E1019)+INDEX('SIEMB. CAMAGUI'!$H$2:$H$40,MATCH($B6,'SIEMB. CAMAGUI'!$B$2:$B$40,0),1),"")</f>
        <v>16769.54054</v>
      </c>
      <c r="Q6" s="28">
        <f t="shared" si="4"/>
        <v>1.603284585</v>
      </c>
      <c r="R6" s="12">
        <f t="array" ref="R6">IFERROR(SUMIF('CAMAGUI DATA UNIFICADA'!$C$2:$C1019,$B6,'CAMAGUI DATA UNIFICADA'!$G$2:$G1019)+INDEX('SIEMB. CAMAGUI'!$I$2:$I$40,MATCH($B6,'SIEMB. CAMAGUI'!$B$2:$B$40,0),1),"")</f>
        <v>20297.40555</v>
      </c>
      <c r="S6" s="17">
        <v>17.5</v>
      </c>
      <c r="T6" s="12">
        <f>IFERROR(S6*VLOOKUP($A6,PISCINAS!$B$2:$C$8,2,FALSE)*(J6),"")</f>
        <v>0</v>
      </c>
      <c r="U6" s="12">
        <f t="shared" si="5"/>
        <v>20297.40555</v>
      </c>
      <c r="V6" s="12">
        <f t="shared" si="6"/>
        <v>0.8820786321</v>
      </c>
      <c r="W6" s="12">
        <f>SUMIF('PESCA CAMAGUI'!$H$2:$H1019,B6,'PESCA CAMAGUI'!$I$2:$I1019)</f>
        <v>33658.9</v>
      </c>
      <c r="X6" s="12">
        <f t="shared" si="7"/>
        <v>1.462738496</v>
      </c>
      <c r="Y6" s="12">
        <f t="shared" si="8"/>
        <v>13361.49445</v>
      </c>
    </row>
    <row r="7">
      <c r="A7" s="2">
        <f>'SIEMB. CAMAGUI'!A7</f>
        <v>2</v>
      </c>
      <c r="B7" s="2" t="str">
        <f>'SIEMB. CAMAGUI'!B7</f>
        <v>CA2140223</v>
      </c>
      <c r="C7" s="71">
        <f>IFERROR(VLOOKUP(B7, 'SIEMB. CAMAGUI'!$B$2:$I$103, 2, FALSE),"")</f>
        <v>800000</v>
      </c>
      <c r="D7" s="71">
        <f>SUMIF('PESCA CAMAGUI'!$H$2:$H1019,B7,'PESCA CAMAGUI'!$G$2:$G1019)</f>
        <v>505293.6464</v>
      </c>
      <c r="E7" s="35">
        <f t="shared" si="1"/>
        <v>0.6316170581</v>
      </c>
      <c r="F7" s="147">
        <f>IFERROR(VLOOKUP(B7, 'SIEMB. CAMAGUI'!$B$2:$I$103, 4, FALSE),"")</f>
        <v>44971</v>
      </c>
      <c r="G7" s="147">
        <f t="array" ref="G7">IFERROR(INDEX(SORT('PESCA CAMAGUI'!$C$2:$C1019,'PESCA CAMAGUI'!$C$2:$C1019,FALSE), MATCH(B7,SORT('PESCA CAMAGUI'!$H$2:$H1019,'PESCA CAMAGUI'!$C$2:$C1019,FALSE),0),1),TODAY())</f>
        <v>45068</v>
      </c>
      <c r="H7" s="15">
        <f t="shared" si="2"/>
        <v>97</v>
      </c>
      <c r="I7" s="147"/>
      <c r="J7" s="147"/>
      <c r="K7" s="71">
        <f>SUMIF('PESCA CAMAGUI'!$H$2:$H1019,B7,'PESCA CAMAGUI'!$D$2:$D1019)</f>
        <v>21976.1</v>
      </c>
      <c r="L7" s="28" t="str">
        <f>IFERROR(VLOOKUP(B7, 'SIEMB. CAMAGUI'!$B$2:$I$103, 5, FALSE),"")</f>
        <v/>
      </c>
      <c r="M7" s="28">
        <f>MAXIFS('PESCA CAMAGUI'!$F$2:$F1019,'PESCA CAMAGUI'!$H$2:$H1019,B7)</f>
        <v>20.15</v>
      </c>
      <c r="N7" s="28">
        <f t="shared" si="3"/>
        <v>1.454123711</v>
      </c>
      <c r="O7" s="71">
        <f>IFERROR(K7/VLOOKUP($A7,PISCINAS!$B$2:$C$8,2,FALSE),"")</f>
        <v>3662.683333</v>
      </c>
      <c r="P7" s="71">
        <f t="array" ref="P7">IFERROR(SUMIF('CAMAGUI DATA UNIFICADA'!$C$2:$C1019,$B7,'CAMAGUI DATA UNIFICADA'!$E$2:$E1019)+INDEX('SIEMB. CAMAGUI'!$H$2:$H$40,MATCH($B7,'SIEMB. CAMAGUI'!$B$2:$B$40,0),1),"")</f>
        <v>16577</v>
      </c>
      <c r="Q7" s="28">
        <f t="shared" si="4"/>
        <v>1.659502824</v>
      </c>
      <c r="R7" s="12">
        <f t="array" ref="R7">IFERROR(SUMIF('CAMAGUI DATA UNIFICADA'!$C$2:$C1019,$B7,'CAMAGUI DATA UNIFICADA'!$G$2:$G1019)+INDEX('SIEMB. CAMAGUI'!$I$2:$I$40,MATCH($B7,'SIEMB. CAMAGUI'!$B$2:$B$40,0),1),"")</f>
        <v>20401.24989</v>
      </c>
      <c r="S7" s="17">
        <v>17.5</v>
      </c>
      <c r="T7" s="12">
        <f>IFERROR(S7*VLOOKUP($A7,PISCINAS!$B$2:$C$8,2,FALSE)*(J7),"")</f>
        <v>0</v>
      </c>
      <c r="U7" s="12">
        <f t="shared" si="5"/>
        <v>20401.24989</v>
      </c>
      <c r="V7" s="12">
        <f t="shared" si="6"/>
        <v>0.9283380533</v>
      </c>
      <c r="W7" s="12">
        <f>SUMIF('PESCA CAMAGUI'!$H$2:$H1019,B7,'PESCA CAMAGUI'!$I$2:$I1019)</f>
        <v>29996.56</v>
      </c>
      <c r="X7" s="12">
        <f t="shared" si="7"/>
        <v>1.364962846</v>
      </c>
      <c r="Y7" s="12">
        <f t="shared" si="8"/>
        <v>9595.310107</v>
      </c>
    </row>
    <row r="8">
      <c r="A8" s="2">
        <f>'SIEMB. CAMAGUI'!A8</f>
        <v>6</v>
      </c>
      <c r="B8" s="2" t="str">
        <f>'SIEMB. CAMAGUI'!B8</f>
        <v>CA6240223</v>
      </c>
      <c r="C8" s="71">
        <f>IFERROR(VLOOKUP(B8, 'SIEMB. CAMAGUI'!$B$2:$I$103, 2, FALSE),"")</f>
        <v>1200000</v>
      </c>
      <c r="D8" s="71">
        <f>SUMIF('PESCA CAMAGUI'!$H$2:$H1019,B8,'PESCA CAMAGUI'!$G$2:$G1019)</f>
        <v>561292.9671</v>
      </c>
      <c r="E8" s="35">
        <f t="shared" si="1"/>
        <v>0.4677441393</v>
      </c>
      <c r="F8" s="147">
        <f>IFERROR(VLOOKUP(B8, 'SIEMB. CAMAGUI'!$B$2:$I$103, 4, FALSE),"")</f>
        <v>44981</v>
      </c>
      <c r="G8" s="147">
        <f t="array" ref="G8">IFERROR(INDEX(SORT('PESCA CAMAGUI'!$C$2:$C1019,'PESCA CAMAGUI'!$C$2:$C1019,FALSE), MATCH(B8,SORT('PESCA CAMAGUI'!$H$2:$H1019,'PESCA CAMAGUI'!$C$2:$C1019,FALSE),0),1),TODAY())</f>
        <v>45040</v>
      </c>
      <c r="H8" s="15">
        <f t="shared" si="2"/>
        <v>59</v>
      </c>
      <c r="I8" s="147"/>
      <c r="J8" s="147"/>
      <c r="K8" s="71">
        <f>SUMIF('PESCA CAMAGUI'!$H$2:$H1019,B8,'PESCA CAMAGUI'!$D$2:$D1019)</f>
        <v>27846</v>
      </c>
      <c r="L8" s="28" t="str">
        <f>IFERROR(VLOOKUP(B8, 'SIEMB. CAMAGUI'!$B$2:$I$103, 5, FALSE),"")</f>
        <v/>
      </c>
      <c r="M8" s="28">
        <f>MAXIFS('PESCA CAMAGUI'!$F$2:$F1019,'PESCA CAMAGUI'!$H$2:$H1019,B8)</f>
        <v>22.75</v>
      </c>
      <c r="N8" s="28">
        <f t="shared" si="3"/>
        <v>2.699152542</v>
      </c>
      <c r="O8" s="71">
        <f>IFERROR(K8/VLOOKUP($A8,PISCINAS!$B$2:$C$8,2,FALSE),"")</f>
        <v>3182.4</v>
      </c>
      <c r="P8" s="71">
        <f t="array" ref="P8">IFERROR(SUMIF('CAMAGUI DATA UNIFICADA'!$C$2:$C1019,$B8,'CAMAGUI DATA UNIFICADA'!$E$2:$E1019)+INDEX('SIEMB. CAMAGUI'!$H$2:$H$40,MATCH($B8,'SIEMB. CAMAGUI'!$B$2:$B$40,0),1),"")</f>
        <v>19100</v>
      </c>
      <c r="Q8" s="28">
        <f t="shared" si="4"/>
        <v>1.509013862</v>
      </c>
      <c r="R8" s="12">
        <f t="array" ref="R8">IFERROR(SUMIF('CAMAGUI DATA UNIFICADA'!$C$2:$C1019,$B8,'CAMAGUI DATA UNIFICADA'!$G$2:$G1019)+INDEX('SIEMB. CAMAGUI'!$I$2:$I$40,MATCH($B8,'SIEMB. CAMAGUI'!$B$2:$B$40,0),1),"")</f>
        <v>23145.5385</v>
      </c>
      <c r="S8" s="17">
        <v>17.5</v>
      </c>
      <c r="T8" s="12">
        <f>IFERROR(S8*VLOOKUP($A8,PISCINAS!$B$2:$C$8,2,FALSE)*(J8),"")</f>
        <v>0</v>
      </c>
      <c r="U8" s="12">
        <f t="shared" si="5"/>
        <v>23145.5385</v>
      </c>
      <c r="V8" s="12">
        <f t="shared" si="6"/>
        <v>0.8311979638</v>
      </c>
      <c r="W8" s="12">
        <f>SUMIF('PESCA CAMAGUI'!$H$2:$H1019,B8,'PESCA CAMAGUI'!$I$2:$I1019)</f>
        <v>42801.01</v>
      </c>
      <c r="X8" s="12">
        <f t="shared" si="7"/>
        <v>1.537061337</v>
      </c>
      <c r="Y8" s="12">
        <f t="shared" si="8"/>
        <v>19655.4715</v>
      </c>
    </row>
    <row r="9">
      <c r="A9" s="2">
        <f>'SIEMB. CAMAGUI'!A9</f>
        <v>4</v>
      </c>
      <c r="B9" s="2" t="str">
        <f>'SIEMB. CAMAGUI'!B9</f>
        <v>CA4020523</v>
      </c>
      <c r="C9" s="71">
        <f>IFERROR(VLOOKUP(B9, 'SIEMB. CAMAGUI'!$B$2:$I$103, 2, FALSE),"")</f>
        <v>675015.3101</v>
      </c>
      <c r="D9" s="71">
        <f>SUMIF('PESCA CAMAGUI'!$H$2:$H1019,B9,'PESCA CAMAGUI'!$G$2:$G1019)</f>
        <v>454335.0168</v>
      </c>
      <c r="E9" s="35">
        <f t="shared" si="1"/>
        <v>0.6730736474</v>
      </c>
      <c r="F9" s="147">
        <f>IFERROR(VLOOKUP(B9, 'SIEMB. CAMAGUI'!$B$2:$I$103, 4, FALSE),"")</f>
        <v>45048</v>
      </c>
      <c r="G9" s="147">
        <f t="array" ref="G9">IFERROR(INDEX(SORT('PESCA CAMAGUI'!$C$2:$C1019,'PESCA CAMAGUI'!$C$2:$C1019,FALSE), MATCH(B9,SORT('PESCA CAMAGUI'!$H$2:$H1019,'PESCA CAMAGUI'!$C$2:$C1019,FALSE),0),1),TODAY())</f>
        <v>45123</v>
      </c>
      <c r="H9" s="15">
        <f t="shared" si="2"/>
        <v>75</v>
      </c>
      <c r="I9" s="147"/>
      <c r="J9" s="147"/>
      <c r="K9" s="71">
        <f>SUMIF('PESCA CAMAGUI'!$H$2:$H1019,B9,'PESCA CAMAGUI'!$D$2:$D1019)</f>
        <v>21590</v>
      </c>
      <c r="L9" s="28" t="str">
        <f>IFERROR(VLOOKUP(B9, 'SIEMB. CAMAGUI'!$B$2:$I$103, 5, FALSE),"")</f>
        <v/>
      </c>
      <c r="M9" s="28">
        <f>MAXIFS('PESCA CAMAGUI'!$F$2:$F1019,'PESCA CAMAGUI'!$H$2:$H1019,B9)</f>
        <v>21.6</v>
      </c>
      <c r="N9" s="28">
        <f t="shared" si="3"/>
        <v>2.016</v>
      </c>
      <c r="O9" s="71">
        <f>IFERROR(K9/VLOOKUP($A9,PISCINAS!$B$2:$C$8,2,FALSE),"")</f>
        <v>4497.916667</v>
      </c>
      <c r="P9" s="71">
        <f t="array" ref="P9">IFERROR(SUMIF('CAMAGUI DATA UNIFICADA'!$C$2:$C1019,$B9,'CAMAGUI DATA UNIFICADA'!$E$2:$E1019)+INDEX('SIEMB. CAMAGUI'!$H$2:$H$40,MATCH($B9,'SIEMB. CAMAGUI'!$B$2:$B$40,0),1),"")</f>
        <v>16444.47484</v>
      </c>
      <c r="Q9" s="28">
        <f t="shared" si="4"/>
        <v>1.675675991</v>
      </c>
      <c r="R9" s="12">
        <f t="array" ref="R9">IFERROR(SUMIF('CAMAGUI DATA UNIFICADA'!$C$2:$C1019,$B9,'CAMAGUI DATA UNIFICADA'!$G$2:$G1019)+INDEX('SIEMB. CAMAGUI'!$I$2:$I$40,MATCH($B9,'SIEMB. CAMAGUI'!$B$2:$B$40,0),1),"")</f>
        <v>16680.54641</v>
      </c>
      <c r="S9" s="17">
        <v>17.0</v>
      </c>
      <c r="T9" s="12">
        <f>IFERROR(S9*VLOOKUP($A9,PISCINAS!$B$2:$C$8,2,FALSE)*(J9),"")</f>
        <v>0</v>
      </c>
      <c r="U9" s="12">
        <f t="shared" si="5"/>
        <v>16680.54641</v>
      </c>
      <c r="V9" s="12">
        <f t="shared" si="6"/>
        <v>0.7726052065</v>
      </c>
      <c r="W9" s="12">
        <f>SUMIF('PESCA CAMAGUI'!$H$2:$H1019,B9,'PESCA CAMAGUI'!$I$2:$I1019)</f>
        <v>26702.23</v>
      </c>
      <c r="X9" s="12">
        <f t="shared" si="7"/>
        <v>1.236786938</v>
      </c>
      <c r="Y9" s="12">
        <f t="shared" si="8"/>
        <v>10021.68359</v>
      </c>
    </row>
    <row r="10">
      <c r="A10" s="2">
        <f>'SIEMB. CAMAGUI'!A10</f>
        <v>5</v>
      </c>
      <c r="B10" s="2" t="str">
        <f>'SIEMB. CAMAGUI'!B10</f>
        <v>CA5020523</v>
      </c>
      <c r="C10" s="71">
        <f>IFERROR(VLOOKUP(B10, 'SIEMB. CAMAGUI'!$B$2:$I$103, 2, FALSE),"")</f>
        <v>660172.4228</v>
      </c>
      <c r="D10" s="71">
        <f>SUMIF('PESCA CAMAGUI'!$H$2:$H1019,B10,'PESCA CAMAGUI'!$G$2:$G1019)</f>
        <v>464526.0172</v>
      </c>
      <c r="E10" s="35">
        <f t="shared" si="1"/>
        <v>0.7036434743</v>
      </c>
      <c r="F10" s="147">
        <f>IFERROR(VLOOKUP(B10, 'SIEMB. CAMAGUI'!$B$2:$I$103, 4, FALSE),"")</f>
        <v>45048</v>
      </c>
      <c r="G10" s="147">
        <f t="array" ref="G10">IFERROR(INDEX(SORT('PESCA CAMAGUI'!$C$2:$C1019,'PESCA CAMAGUI'!$C$2:$C1019,FALSE), MATCH(B10,SORT('PESCA CAMAGUI'!$H$2:$H1019,'PESCA CAMAGUI'!$C$2:$C1019,FALSE),0),1),TODAY())</f>
        <v>45126</v>
      </c>
      <c r="H10" s="15">
        <f t="shared" si="2"/>
        <v>78</v>
      </c>
      <c r="I10" s="147"/>
      <c r="J10" s="147"/>
      <c r="K10" s="71">
        <f>SUMIF('PESCA CAMAGUI'!$H$2:$H1019,B10,'PESCA CAMAGUI'!$D$2:$D1019)</f>
        <v>19180.56</v>
      </c>
      <c r="L10" s="28" t="str">
        <f>IFERROR(VLOOKUP(B10, 'SIEMB. CAMAGUI'!$B$2:$I$103, 5, FALSE),"")</f>
        <v/>
      </c>
      <c r="M10" s="28">
        <f>MAXIFS('PESCA CAMAGUI'!$F$2:$F1019,'PESCA CAMAGUI'!$H$2:$H1019,B10)</f>
        <v>20.64</v>
      </c>
      <c r="N10" s="28">
        <f t="shared" si="3"/>
        <v>1.852307692</v>
      </c>
      <c r="O10" s="71">
        <f>IFERROR(K10/VLOOKUP($A10,PISCINAS!$B$2:$C$8,2,FALSE),"")</f>
        <v>4566.8</v>
      </c>
      <c r="P10" s="71">
        <f t="array" ref="P10">IFERROR(SUMIF('CAMAGUI DATA UNIFICADA'!$C$2:$C1019,$B10,'CAMAGUI DATA UNIFICADA'!$E$2:$E1019)+INDEX('SIEMB. CAMAGUI'!$H$2:$H$40,MATCH($B10,'SIEMB. CAMAGUI'!$B$2:$B$40,0),1),"")</f>
        <v>14662.77876</v>
      </c>
      <c r="Q10" s="28">
        <f t="shared" si="4"/>
        <v>1.681812902</v>
      </c>
      <c r="R10" s="12">
        <f t="array" ref="R10">IFERROR(SUMIF('CAMAGUI DATA UNIFICADA'!$C$2:$C1019,$B10,'CAMAGUI DATA UNIFICADA'!$G$2:$G1019)+INDEX('SIEMB. CAMAGUI'!$I$2:$I$40,MATCH($B10,'SIEMB. CAMAGUI'!$B$2:$B$40,0),1),"")</f>
        <v>14941.89506</v>
      </c>
      <c r="S10" s="17">
        <v>17.0</v>
      </c>
      <c r="T10" s="12">
        <f>IFERROR(S10*VLOOKUP($A10,PISCINAS!$B$2:$C$8,2,FALSE)*(J10),"")</f>
        <v>0</v>
      </c>
      <c r="U10" s="12">
        <f t="shared" si="5"/>
        <v>14941.89506</v>
      </c>
      <c r="V10" s="12">
        <f t="shared" si="6"/>
        <v>0.7790124512</v>
      </c>
      <c r="W10" s="12">
        <f>SUMIF('PESCA CAMAGUI'!$H$2:$H1019,B10,'PESCA CAMAGUI'!$I$2:$I1019)</f>
        <v>22611.92</v>
      </c>
      <c r="X10" s="12">
        <f t="shared" si="7"/>
        <v>1.178897801</v>
      </c>
      <c r="Y10" s="12">
        <f t="shared" si="8"/>
        <v>7670.024939</v>
      </c>
    </row>
    <row r="11">
      <c r="A11" s="2">
        <f>'SIEMB. CAMAGUI'!A11</f>
        <v>6</v>
      </c>
      <c r="B11" s="2" t="str">
        <f>'SIEMB. CAMAGUI'!B11</f>
        <v>CA6020523</v>
      </c>
      <c r="C11" s="71">
        <f>IFERROR(VLOOKUP(B11, 'SIEMB. CAMAGUI'!$B$2:$I$103, 2, FALSE),"")</f>
        <v>1168757.807</v>
      </c>
      <c r="D11" s="71">
        <f>SUMIF('PESCA CAMAGUI'!$H$2:$H1019,B11,'PESCA CAMAGUI'!$G$2:$G1019)</f>
        <v>680805.715</v>
      </c>
      <c r="E11" s="35">
        <f t="shared" si="1"/>
        <v>0.5825036727</v>
      </c>
      <c r="F11" s="147">
        <f>IFERROR(VLOOKUP(B11, 'SIEMB. CAMAGUI'!$B$2:$I$103, 4, FALSE),"")</f>
        <v>45048</v>
      </c>
      <c r="G11" s="147">
        <f t="array" ref="G11">IFERROR(INDEX(SORT('PESCA CAMAGUI'!$C$2:$C1019,'PESCA CAMAGUI'!$C$2:$C1019,FALSE), MATCH(B11,SORT('PESCA CAMAGUI'!$H$2:$H1019,'PESCA CAMAGUI'!$C$2:$C1019,FALSE),0),1),TODAY())</f>
        <v>45128</v>
      </c>
      <c r="H11" s="15">
        <f t="shared" si="2"/>
        <v>80</v>
      </c>
      <c r="I11" s="147"/>
      <c r="J11" s="147"/>
      <c r="K11" s="71">
        <f>SUMIF('PESCA CAMAGUI'!$H$2:$H1019,B11,'PESCA CAMAGUI'!$D$2:$D1019)</f>
        <v>30905</v>
      </c>
      <c r="L11" s="28" t="str">
        <f>IFERROR(VLOOKUP(B11, 'SIEMB. CAMAGUI'!$B$2:$I$103, 5, FALSE),"")</f>
        <v/>
      </c>
      <c r="M11" s="28">
        <f>MAXIFS('PESCA CAMAGUI'!$F$2:$F1019,'PESCA CAMAGUI'!$H$2:$H1019,B11)</f>
        <v>20.74</v>
      </c>
      <c r="N11" s="28">
        <f t="shared" si="3"/>
        <v>1.81475</v>
      </c>
      <c r="O11" s="71">
        <f>IFERROR(K11/VLOOKUP($A11,PISCINAS!$B$2:$C$8,2,FALSE),"")</f>
        <v>3532</v>
      </c>
      <c r="P11" s="71">
        <f t="array" ref="P11">IFERROR(SUMIF('CAMAGUI DATA UNIFICADA'!$C$2:$C1019,$B11,'CAMAGUI DATA UNIFICADA'!$E$2:$E1019)+INDEX('SIEMB. CAMAGUI'!$H$2:$H$40,MATCH($B11,'SIEMB. CAMAGUI'!$B$2:$B$40,0),1),"")</f>
        <v>26415.7464</v>
      </c>
      <c r="Q11" s="28">
        <f t="shared" si="4"/>
        <v>1.880428477</v>
      </c>
      <c r="R11" s="12">
        <f t="array" ref="R11">IFERROR(SUMIF('CAMAGUI DATA UNIFICADA'!$C$2:$C1019,$B11,'CAMAGUI DATA UNIFICADA'!$G$2:$G1019)+INDEX('SIEMB. CAMAGUI'!$I$2:$I$40,MATCH($B11,'SIEMB. CAMAGUI'!$B$2:$B$40,0),1),"")</f>
        <v>26789.29457</v>
      </c>
      <c r="S11" s="17">
        <v>17.0</v>
      </c>
      <c r="T11" s="12">
        <f>IFERROR(S11*VLOOKUP($A11,PISCINAS!$B$2:$C$8,2,FALSE)*(J11),"")</f>
        <v>0</v>
      </c>
      <c r="U11" s="12">
        <f t="shared" si="5"/>
        <v>26789.29457</v>
      </c>
      <c r="V11" s="12">
        <f t="shared" si="6"/>
        <v>0.8668271986</v>
      </c>
      <c r="W11" s="12">
        <f>SUMIF('PESCA CAMAGUI'!$H$2:$H1019,B11,'PESCA CAMAGUI'!$I$2:$I1019)</f>
        <v>38140.84</v>
      </c>
      <c r="X11" s="12">
        <f t="shared" si="7"/>
        <v>1.234131694</v>
      </c>
      <c r="Y11" s="12">
        <f t="shared" si="8"/>
        <v>11351.54543</v>
      </c>
    </row>
    <row r="12">
      <c r="A12" s="2">
        <f>'SIEMB. CAMAGUI'!A12</f>
        <v>1</v>
      </c>
      <c r="B12" s="2" t="str">
        <f>'SIEMB. CAMAGUI'!B12</f>
        <v>CA1050623</v>
      </c>
      <c r="C12" s="71">
        <f>IFERROR(VLOOKUP(B12, 'SIEMB. CAMAGUI'!$B$2:$I$103, 2, FALSE),"")</f>
        <v>1200000</v>
      </c>
      <c r="D12" s="71">
        <f>SUMIF('PESCA CAMAGUI'!$H$2:$H1019,B12,'PESCA CAMAGUI'!$G$2:$G1019)</f>
        <v>799688.4649</v>
      </c>
      <c r="E12" s="35">
        <f t="shared" si="1"/>
        <v>0.6664070541</v>
      </c>
      <c r="F12" s="147">
        <f>IFERROR(VLOOKUP(B12, 'SIEMB. CAMAGUI'!$B$2:$I$103, 4, FALSE),"")</f>
        <v>45082</v>
      </c>
      <c r="G12" s="147">
        <f t="array" ref="G12">IFERROR(INDEX(SORT('PESCA CAMAGUI'!$C$2:$C1019,'PESCA CAMAGUI'!$C$2:$C1019,FALSE), MATCH(B12,SORT('PESCA CAMAGUI'!$H$2:$H1019,'PESCA CAMAGUI'!$C$2:$C1019,FALSE),0),1),TODAY())</f>
        <v>45157</v>
      </c>
      <c r="H12" s="15">
        <f t="shared" si="2"/>
        <v>75</v>
      </c>
      <c r="I12" s="147"/>
      <c r="J12" s="147"/>
      <c r="K12" s="71">
        <f>SUMIF('PESCA CAMAGUI'!$H$2:$H1019,B12,'PESCA CAMAGUI'!$D$2:$D1019)</f>
        <v>38741</v>
      </c>
      <c r="L12" s="28" t="str">
        <f>IFERROR(VLOOKUP(B12, 'SIEMB. CAMAGUI'!$B$2:$I$103, 5, FALSE),"")</f>
        <v/>
      </c>
      <c r="M12" s="28">
        <f>MAXIFS('PESCA CAMAGUI'!$F$2:$F1019,'PESCA CAMAGUI'!$H$2:$H1019,B12)</f>
        <v>24</v>
      </c>
      <c r="N12" s="28">
        <f t="shared" si="3"/>
        <v>2.24</v>
      </c>
      <c r="O12" s="71">
        <f>IFERROR(K12/VLOOKUP($A12,PISCINAS!$B$2:$C$8,2,FALSE),"")</f>
        <v>4730.28083</v>
      </c>
      <c r="P12" s="71">
        <f t="array" ref="P12">IFERROR(SUMIF('CAMAGUI DATA UNIFICADA'!$C$2:$C1019,$B12,'CAMAGUI DATA UNIFICADA'!$E$2:$E1019)+INDEX('SIEMB. CAMAGUI'!$H$2:$H$40,MATCH($B12,'SIEMB. CAMAGUI'!$B$2:$B$40,0),1),"")</f>
        <v>27676.03226</v>
      </c>
      <c r="Q12" s="28">
        <f t="shared" si="4"/>
        <v>1.57164944</v>
      </c>
      <c r="R12" s="12">
        <f t="array" ref="R12">IFERROR(SUMIF('CAMAGUI DATA UNIFICADA'!$C$2:$C1019,$B12,'CAMAGUI DATA UNIFICADA'!$G$2:$G1019)+INDEX('SIEMB. CAMAGUI'!$I$2:$I$40,MATCH($B12,'SIEMB. CAMAGUI'!$B$2:$B$40,0),1),"")</f>
        <v>27152.09703</v>
      </c>
      <c r="S12" s="17">
        <v>20.0</v>
      </c>
      <c r="T12" s="12">
        <f>IFERROR(S12*VLOOKUP($A12,PISCINAS!$B$2:$C$8,2,FALSE)*(J12),"")</f>
        <v>0</v>
      </c>
      <c r="U12" s="12">
        <f t="shared" si="5"/>
        <v>27152.09703</v>
      </c>
      <c r="V12" s="12">
        <f t="shared" si="6"/>
        <v>0.700862059</v>
      </c>
      <c r="W12" s="12">
        <f>SUMIF('PESCA CAMAGUI'!$H$2:$H1019,B12,'PESCA CAMAGUI'!$I$2:$I1019)</f>
        <v>54012.5744</v>
      </c>
      <c r="X12" s="12">
        <f t="shared" si="7"/>
        <v>1.394196701</v>
      </c>
      <c r="Y12" s="12">
        <f t="shared" si="8"/>
        <v>26860.47737</v>
      </c>
    </row>
    <row r="13">
      <c r="A13" s="2">
        <f>'SIEMB. CAMAGUI'!A13</f>
        <v>2</v>
      </c>
      <c r="B13" s="2" t="str">
        <f>'SIEMB. CAMAGUI'!B13</f>
        <v>CA2050623</v>
      </c>
      <c r="C13" s="71">
        <f>IFERROR(VLOOKUP(B13, 'SIEMB. CAMAGUI'!$B$2:$I$103, 2, FALSE),"")</f>
        <v>950000</v>
      </c>
      <c r="D13" s="71">
        <f>SUMIF('PESCA CAMAGUI'!$H$2:$H1019,B13,'PESCA CAMAGUI'!$G$2:$G1019)</f>
        <v>595447.2016</v>
      </c>
      <c r="E13" s="35">
        <f t="shared" si="1"/>
        <v>0.626786528</v>
      </c>
      <c r="F13" s="147">
        <f>IFERROR(VLOOKUP(B13, 'SIEMB. CAMAGUI'!$B$2:$I$103, 4, FALSE),"")</f>
        <v>45082</v>
      </c>
      <c r="G13" s="147">
        <f t="array" ref="G13">IFERROR(INDEX(SORT('PESCA CAMAGUI'!$C$2:$C1019,'PESCA CAMAGUI'!$C$2:$C1019,FALSE), MATCH(B13,SORT('PESCA CAMAGUI'!$H$2:$H1019,'PESCA CAMAGUI'!$C$2:$C1019,FALSE),0),1),TODAY())</f>
        <v>45158</v>
      </c>
      <c r="H13" s="15">
        <f t="shared" si="2"/>
        <v>76</v>
      </c>
      <c r="I13" s="147"/>
      <c r="J13" s="147"/>
      <c r="K13" s="71">
        <f>SUMIF('PESCA CAMAGUI'!$H$2:$H1019,B13,'PESCA CAMAGUI'!$D$2:$D1019)</f>
        <v>26957</v>
      </c>
      <c r="L13" s="28" t="str">
        <f>IFERROR(VLOOKUP(B13, 'SIEMB. CAMAGUI'!$B$2:$I$103, 5, FALSE),"")</f>
        <v/>
      </c>
      <c r="M13" s="28">
        <f>MAXIFS('PESCA CAMAGUI'!$F$2:$F1019,'PESCA CAMAGUI'!$H$2:$H1019,B13)</f>
        <v>24.5</v>
      </c>
      <c r="N13" s="28">
        <f t="shared" si="3"/>
        <v>2.256578947</v>
      </c>
      <c r="O13" s="71">
        <f>IFERROR(K13/VLOOKUP($A13,PISCINAS!$B$2:$C$8,2,FALSE),"")</f>
        <v>4492.833333</v>
      </c>
      <c r="P13" s="71">
        <f t="array" ref="P13">IFERROR(SUMIF('CAMAGUI DATA UNIFICADA'!$C$2:$C1019,$B13,'CAMAGUI DATA UNIFICADA'!$E$2:$E1019)+INDEX('SIEMB. CAMAGUI'!$H$2:$H$40,MATCH($B13,'SIEMB. CAMAGUI'!$B$2:$B$40,0),1),"")</f>
        <v>20537.98387</v>
      </c>
      <c r="Q13" s="28">
        <f t="shared" si="4"/>
        <v>1.676134752</v>
      </c>
      <c r="R13" s="12">
        <f t="array" ref="R13">IFERROR(SUMIF('CAMAGUI DATA UNIFICADA'!$C$2:$C1019,$B13,'CAMAGUI DATA UNIFICADA'!$G$2:$G1019)+INDEX('SIEMB. CAMAGUI'!$I$2:$I$40,MATCH($B13,'SIEMB. CAMAGUI'!$B$2:$B$40,0),1),"")</f>
        <v>20187.74798</v>
      </c>
      <c r="S13" s="17">
        <v>20.0</v>
      </c>
      <c r="T13" s="12">
        <f>IFERROR(S13*VLOOKUP($A13,PISCINAS!$B$2:$C$8,2,FALSE)*(J13),"")</f>
        <v>0</v>
      </c>
      <c r="U13" s="12">
        <f t="shared" si="5"/>
        <v>20187.74798</v>
      </c>
      <c r="V13" s="12">
        <f t="shared" si="6"/>
        <v>0.7488870416</v>
      </c>
      <c r="W13" s="12">
        <f>SUMIF('PESCA CAMAGUI'!$H$2:$H1019,B13,'PESCA CAMAGUI'!$I$2:$I1019)</f>
        <v>35081.4615</v>
      </c>
      <c r="X13" s="12">
        <f t="shared" si="7"/>
        <v>1.301385967</v>
      </c>
      <c r="Y13" s="12">
        <f t="shared" si="8"/>
        <v>14893.71352</v>
      </c>
    </row>
    <row r="14">
      <c r="A14" s="2">
        <f>'SIEMB. CAMAGUI'!A14</f>
        <v>3</v>
      </c>
      <c r="B14" s="2" t="str">
        <f>'SIEMB. CAMAGUI'!B14</f>
        <v>CA3050623</v>
      </c>
      <c r="C14" s="71">
        <f>IFERROR(VLOOKUP(B14, 'SIEMB. CAMAGUI'!$B$2:$I$103, 2, FALSE),"")</f>
        <v>950000</v>
      </c>
      <c r="D14" s="71">
        <f>SUMIF('PESCA CAMAGUI'!$H$2:$H1019,B14,'PESCA CAMAGUI'!$G$2:$G1019)</f>
        <v>656486.4947</v>
      </c>
      <c r="E14" s="35">
        <f t="shared" si="1"/>
        <v>0.6910384155</v>
      </c>
      <c r="F14" s="147">
        <f>IFERROR(VLOOKUP(B14, 'SIEMB. CAMAGUI'!$B$2:$I$103, 4, FALSE),"")</f>
        <v>45082</v>
      </c>
      <c r="G14" s="147">
        <f t="array" ref="G14">IFERROR(INDEX(SORT('PESCA CAMAGUI'!$C$2:$C1019,'PESCA CAMAGUI'!$C$2:$C1019,FALSE), MATCH(B14,SORT('PESCA CAMAGUI'!$H$2:$H1019,'PESCA CAMAGUI'!$C$2:$C1019,FALSE),0),1),TODAY())</f>
        <v>45165</v>
      </c>
      <c r="H14" s="15">
        <f t="shared" si="2"/>
        <v>83</v>
      </c>
      <c r="I14" s="147"/>
      <c r="J14" s="147"/>
      <c r="K14" s="71">
        <f>SUMIF('PESCA CAMAGUI'!$H$2:$H1019,B14,'PESCA CAMAGUI'!$D$2:$D1019)</f>
        <v>29824.5</v>
      </c>
      <c r="L14" s="28" t="str">
        <f>IFERROR(VLOOKUP(B14, 'SIEMB. CAMAGUI'!$B$2:$I$103, 5, FALSE),"")</f>
        <v/>
      </c>
      <c r="M14" s="28">
        <f>MAXIFS('PESCA CAMAGUI'!$F$2:$F1019,'PESCA CAMAGUI'!$H$2:$H1019,B14)</f>
        <v>24.5</v>
      </c>
      <c r="N14" s="28">
        <f t="shared" si="3"/>
        <v>2.06626506</v>
      </c>
      <c r="O14" s="71">
        <f>IFERROR(K14/VLOOKUP($A14,PISCINAS!$B$2:$C$8,2,FALSE),"")</f>
        <v>4260.642857</v>
      </c>
      <c r="P14" s="71">
        <f t="array" ref="P14">IFERROR(SUMIF('CAMAGUI DATA UNIFICADA'!$C$2:$C1019,$B14,'CAMAGUI DATA UNIFICADA'!$E$2:$E1019)+INDEX('SIEMB. CAMAGUI'!$H$2:$H$40,MATCH($B14,'SIEMB. CAMAGUI'!$B$2:$B$40,0),1),"")</f>
        <v>23139.98387</v>
      </c>
      <c r="Q14" s="28">
        <f t="shared" si="4"/>
        <v>1.706917619</v>
      </c>
      <c r="R14" s="12">
        <f t="array" ref="R14">IFERROR(SUMIF('CAMAGUI DATA UNIFICADA'!$C$2:$C1019,$B14,'CAMAGUI DATA UNIFICADA'!$G$2:$G1019)+INDEX('SIEMB. CAMAGUI'!$I$2:$I$40,MATCH($B14,'SIEMB. CAMAGUI'!$B$2:$B$40,0),1),"")</f>
        <v>22326.80398</v>
      </c>
      <c r="S14" s="17">
        <v>20.0</v>
      </c>
      <c r="T14" s="12">
        <f>IFERROR(S14*VLOOKUP($A14,PISCINAS!$B$2:$C$8,2,FALSE)*(J14),"")</f>
        <v>0</v>
      </c>
      <c r="U14" s="12">
        <f t="shared" si="5"/>
        <v>22326.80398</v>
      </c>
      <c r="V14" s="12">
        <f t="shared" si="6"/>
        <v>0.7486061453</v>
      </c>
      <c r="W14" s="12">
        <f>SUMIF('PESCA CAMAGUI'!$H$2:$H1019,B14,'PESCA CAMAGUI'!$I$2:$I1019)</f>
        <v>42596.9</v>
      </c>
      <c r="X14" s="12">
        <f t="shared" si="7"/>
        <v>1.428251941</v>
      </c>
      <c r="Y14" s="12">
        <f t="shared" si="8"/>
        <v>20270.09602</v>
      </c>
    </row>
    <row r="15">
      <c r="A15" s="2" t="str">
        <f>'SIEMB. CAMAGUI'!A15</f>
        <v>RES</v>
      </c>
      <c r="B15" s="2" t="str">
        <f>'SIEMB. CAMAGUI'!B15</f>
        <v>CAR280523</v>
      </c>
      <c r="C15" s="71">
        <f>IFERROR(VLOOKUP(B15, 'SIEMB. CAMAGUI'!$B$2:$I$103, 2, FALSE),"")</f>
        <v>250000</v>
      </c>
      <c r="D15" s="71">
        <f>SUMIF('PESCA CAMAGUI'!$H$2:$H1019,B15,'PESCA CAMAGUI'!$G$2:$G1019)</f>
        <v>169507.5758</v>
      </c>
      <c r="E15" s="35">
        <f t="shared" si="1"/>
        <v>0.678030303</v>
      </c>
      <c r="F15" s="147">
        <f>IFERROR(VLOOKUP(B15, 'SIEMB. CAMAGUI'!$B$2:$I$103, 4, FALSE),"")</f>
        <v>45109</v>
      </c>
      <c r="G15" s="147">
        <f t="array" ref="G15">IFERROR(INDEX(SORT('PESCA CAMAGUI'!$C$2:$C1019,'PESCA CAMAGUI'!$C$2:$C1019,FALSE), MATCH(B15,SORT('PESCA CAMAGUI'!$H$2:$H1019,'PESCA CAMAGUI'!$C$2:$C1019,FALSE),0),1),TODAY())</f>
        <v>45200</v>
      </c>
      <c r="H15" s="15">
        <f t="shared" si="2"/>
        <v>91</v>
      </c>
      <c r="I15" s="147"/>
      <c r="J15" s="147"/>
      <c r="K15" s="71">
        <f>SUMIF('PESCA CAMAGUI'!$H$2:$H1019,B15,'PESCA CAMAGUI'!$D$2:$D1019)</f>
        <v>7500</v>
      </c>
      <c r="L15" s="28" t="str">
        <f>IFERROR(VLOOKUP(B15, 'SIEMB. CAMAGUI'!$B$2:$I$103, 5, FALSE),"")</f>
        <v/>
      </c>
      <c r="M15" s="28">
        <f>MAXIFS('PESCA CAMAGUI'!$F$2:$F1019,'PESCA CAMAGUI'!$H$2:$H1019,B15)</f>
        <v>24</v>
      </c>
      <c r="N15" s="28">
        <f t="shared" si="3"/>
        <v>1.846153846</v>
      </c>
      <c r="O15" s="71" t="str">
        <f>IFERROR(K15/VLOOKUP($A15,PISCINAS!$B$2:$C$8,2,FALSE),"")</f>
        <v/>
      </c>
      <c r="P15" s="71">
        <f t="array" ref="P15">IFERROR(SUMIF('CAMAGUI DATA UNIFICADA'!$C$2:$C1019,$B15,'CAMAGUI DATA UNIFICADA'!$E$2:$E1019)+INDEX('SIEMB. CAMAGUI'!$H$2:$H$40,MATCH($B15,'SIEMB. CAMAGUI'!$B$2:$B$40,0),1),"")</f>
        <v>8855</v>
      </c>
      <c r="Q15" s="28">
        <f t="shared" si="4"/>
        <v>2.597466667</v>
      </c>
      <c r="R15" s="12">
        <f t="array" ref="R15">IFERROR(SUMIF('CAMAGUI DATA UNIFICADA'!$C$2:$C1019,$B15,'CAMAGUI DATA UNIFICADA'!$G$2:$G1019)+INDEX('SIEMB. CAMAGUI'!$I$2:$I$40,MATCH($B15,'SIEMB. CAMAGUI'!$B$2:$B$40,0),1),"")</f>
        <v>8324.2022</v>
      </c>
      <c r="S15" s="17">
        <v>10.0</v>
      </c>
      <c r="T15" s="12" t="str">
        <f>IFERROR(S15*VLOOKUP($A15,PISCINAS!$B$2:$C$8,2,FALSE)*(J15),"")</f>
        <v/>
      </c>
      <c r="U15" s="12">
        <f t="shared" si="5"/>
        <v>8324.2022</v>
      </c>
      <c r="V15" s="12">
        <f t="shared" si="6"/>
        <v>1.109893627</v>
      </c>
      <c r="W15" s="12">
        <f>SUMIF('PESCA CAMAGUI'!$H$2:$H1019,B15,'PESCA CAMAGUI'!$I$2:$I1019)</f>
        <v>10627</v>
      </c>
      <c r="X15" s="12">
        <f t="shared" si="7"/>
        <v>1.416933333</v>
      </c>
      <c r="Y15" s="12">
        <f t="shared" si="8"/>
        <v>2302.7978</v>
      </c>
    </row>
    <row r="16">
      <c r="A16" s="2">
        <f>'SIEMB. CAMAGUI'!A16</f>
        <v>4</v>
      </c>
      <c r="B16" s="2" t="str">
        <f>'SIEMB. CAMAGUI'!B16</f>
        <v>CA4270723</v>
      </c>
      <c r="C16" s="71">
        <f>IFERROR(VLOOKUP(B16, 'SIEMB. CAMAGUI'!$B$2:$I$103, 2, FALSE),"")</f>
        <v>700000</v>
      </c>
      <c r="D16" s="71">
        <f>SUMIF('PESCA CAMAGUI'!$H$2:$H1019,B16,'PESCA CAMAGUI'!$G$2:$G1019)</f>
        <v>584164.1293</v>
      </c>
      <c r="E16" s="35">
        <f t="shared" si="1"/>
        <v>0.8345201848</v>
      </c>
      <c r="F16" s="147">
        <f>IFERROR(VLOOKUP(B16, 'SIEMB. CAMAGUI'!$B$2:$I$103, 4, FALSE),"")</f>
        <v>45134</v>
      </c>
      <c r="G16" s="147">
        <f t="array" ref="G16">IFERROR(INDEX(SORT('PESCA CAMAGUI'!$C$2:$C1019,'PESCA CAMAGUI'!$C$2:$C1019,FALSE), MATCH(B16,SORT('PESCA CAMAGUI'!$H$2:$H1019,'PESCA CAMAGUI'!$C$2:$C1019,FALSE),0),1),TODAY())</f>
        <v>45202</v>
      </c>
      <c r="H16" s="15">
        <f t="shared" si="2"/>
        <v>68</v>
      </c>
      <c r="I16" s="147"/>
      <c r="J16" s="147"/>
      <c r="K16" s="71">
        <f>SUMIF('PESCA CAMAGUI'!$H$2:$H1019,B16,'PESCA CAMAGUI'!$D$2:$D1019)</f>
        <v>23862</v>
      </c>
      <c r="L16" s="28">
        <f>IFERROR(VLOOKUP(B16, 'SIEMB. CAMAGUI'!$B$2:$I$103, 5, FALSE),"")</f>
        <v>0.7</v>
      </c>
      <c r="M16" s="28">
        <f>MAXIFS('PESCA CAMAGUI'!$F$2:$F1019,'PESCA CAMAGUI'!$H$2:$H1019,B16)</f>
        <v>19</v>
      </c>
      <c r="N16" s="28">
        <f t="shared" si="3"/>
        <v>1.883823529</v>
      </c>
      <c r="O16" s="71">
        <f>IFERROR(K16/VLOOKUP($A16,PISCINAS!$B$2:$C$8,2,FALSE),"")</f>
        <v>4971.25</v>
      </c>
      <c r="P16" s="71">
        <f t="array" ref="P16">IFERROR(SUMIF('CAMAGUI DATA UNIFICADA'!$C$2:$C1019,$B16,'CAMAGUI DATA UNIFICADA'!$E$2:$E1019)+INDEX('SIEMB. CAMAGUI'!$H$2:$H$40,MATCH($B16,'SIEMB. CAMAGUI'!$B$2:$B$40,0),1),"")</f>
        <v>16953.54357</v>
      </c>
      <c r="Q16" s="28">
        <f t="shared" si="4"/>
        <v>1.563062436</v>
      </c>
      <c r="R16" s="12">
        <f t="array" ref="R16">IFERROR(SUMIF('CAMAGUI DATA UNIFICADA'!$C$2:$C1019,$B16,'CAMAGUI DATA UNIFICADA'!$G$2:$G1019)+INDEX('SIEMB. CAMAGUI'!$I$2:$I$40,MATCH($B16,'SIEMB. CAMAGUI'!$B$2:$B$40,0),1),"")</f>
        <v>17153.14154</v>
      </c>
      <c r="S16" s="17">
        <v>19.0</v>
      </c>
      <c r="T16" s="12">
        <f>IFERROR(S16*VLOOKUP($A16,PISCINAS!$B$2:$C$8,2,FALSE)*(J16),"")</f>
        <v>0</v>
      </c>
      <c r="U16" s="12">
        <f t="shared" si="5"/>
        <v>17153.14154</v>
      </c>
      <c r="V16" s="12">
        <f t="shared" si="6"/>
        <v>0.7188476044</v>
      </c>
      <c r="W16" s="12">
        <f>SUMIF('PESCA CAMAGUI'!$H$2:$H1019,B16,'PESCA CAMAGUI'!$I$2:$I1019)</f>
        <v>30300.5058</v>
      </c>
      <c r="X16" s="12">
        <f t="shared" si="7"/>
        <v>1.269822555</v>
      </c>
      <c r="Y16" s="12">
        <f t="shared" si="8"/>
        <v>13147.36426</v>
      </c>
    </row>
    <row r="17">
      <c r="A17" s="2">
        <f>'SIEMB. CAMAGUI'!A17</f>
        <v>5</v>
      </c>
      <c r="B17" s="2" t="str">
        <f>'SIEMB. CAMAGUI'!B17</f>
        <v>CA5270723</v>
      </c>
      <c r="C17" s="71">
        <f>IFERROR(VLOOKUP(B17, 'SIEMB. CAMAGUI'!$B$2:$I$103, 2, FALSE),"")</f>
        <v>630000</v>
      </c>
      <c r="D17" s="71">
        <f>SUMIF('PESCA CAMAGUI'!$H$2:$H1019,B17,'PESCA CAMAGUI'!$G$2:$G1019)</f>
        <v>574955.3429</v>
      </c>
      <c r="E17" s="35">
        <f t="shared" si="1"/>
        <v>0.9126275284</v>
      </c>
      <c r="F17" s="147">
        <f>IFERROR(VLOOKUP(B17, 'SIEMB. CAMAGUI'!$B$2:$I$103, 4, FALSE),"")</f>
        <v>45134</v>
      </c>
      <c r="G17" s="147">
        <f t="array" ref="G17">IFERROR(INDEX(SORT('PESCA CAMAGUI'!$C$2:$C1019,'PESCA CAMAGUI'!$C$2:$C1019,FALSE), MATCH(B17,SORT('PESCA CAMAGUI'!$H$2:$H1019,'PESCA CAMAGUI'!$C$2:$C1019,FALSE),0),1),TODAY())</f>
        <v>45202</v>
      </c>
      <c r="H17" s="15">
        <f t="shared" si="2"/>
        <v>68</v>
      </c>
      <c r="I17" s="147"/>
      <c r="J17" s="147"/>
      <c r="K17" s="71">
        <f>SUMIF('PESCA CAMAGUI'!$H$2:$H1019,B17,'PESCA CAMAGUI'!$D$2:$D1019)</f>
        <v>23083</v>
      </c>
      <c r="L17" s="28">
        <f>IFERROR(VLOOKUP(B17, 'SIEMB. CAMAGUI'!$B$2:$I$103, 5, FALSE),"")</f>
        <v>0.7</v>
      </c>
      <c r="M17" s="28">
        <f>MAXIFS('PESCA CAMAGUI'!$F$2:$F1019,'PESCA CAMAGUI'!$H$2:$H1019,B17)</f>
        <v>19</v>
      </c>
      <c r="N17" s="28">
        <f t="shared" si="3"/>
        <v>1.883823529</v>
      </c>
      <c r="O17" s="71">
        <f>IFERROR(K17/VLOOKUP($A17,PISCINAS!$B$2:$C$8,2,FALSE),"")</f>
        <v>5495.952381</v>
      </c>
      <c r="P17" s="71">
        <f t="array" ref="P17">IFERROR(SUMIF('CAMAGUI DATA UNIFICADA'!$C$2:$C1019,$B17,'CAMAGUI DATA UNIFICADA'!$E$2:$E1019)+INDEX('SIEMB. CAMAGUI'!$H$2:$H$40,MATCH($B17,'SIEMB. CAMAGUI'!$B$2:$B$40,0),1),"")</f>
        <v>16596.58921</v>
      </c>
      <c r="Q17" s="28">
        <f t="shared" si="4"/>
        <v>1.581791633</v>
      </c>
      <c r="R17" s="12">
        <f t="array" ref="R17">IFERROR(SUMIF('CAMAGUI DATA UNIFICADA'!$C$2:$C1019,$B17,'CAMAGUI DATA UNIFICADA'!$G$2:$G1019)+INDEX('SIEMB. CAMAGUI'!$I$2:$I$40,MATCH($B17,'SIEMB. CAMAGUI'!$B$2:$B$40,0),1),"")</f>
        <v>16631.71538</v>
      </c>
      <c r="S17" s="17">
        <v>19.0</v>
      </c>
      <c r="T17" s="12">
        <f>IFERROR(S17*VLOOKUP($A17,PISCINAS!$B$2:$C$8,2,FALSE)*(J17),"")</f>
        <v>0</v>
      </c>
      <c r="U17" s="12">
        <f t="shared" si="5"/>
        <v>16631.71538</v>
      </c>
      <c r="V17" s="12">
        <f t="shared" si="6"/>
        <v>0.7205179302</v>
      </c>
      <c r="W17" s="12">
        <f>SUMIF('PESCA CAMAGUI'!$H$2:$H1019,B17,'PESCA CAMAGUI'!$I$2:$I1019)</f>
        <v>28218.0393</v>
      </c>
      <c r="X17" s="12">
        <f t="shared" si="7"/>
        <v>1.222459789</v>
      </c>
      <c r="Y17" s="12">
        <f t="shared" si="8"/>
        <v>11586.32392</v>
      </c>
    </row>
    <row r="18">
      <c r="A18" s="2">
        <f>'SIEMB. CAMAGUI'!A18</f>
        <v>6</v>
      </c>
      <c r="B18" s="2" t="str">
        <f>'SIEMB. CAMAGUI'!B18</f>
        <v>CA6290723</v>
      </c>
      <c r="C18" s="71">
        <f>IFERROR(VLOOKUP(B18, 'SIEMB. CAMAGUI'!$B$2:$I$103, 2, FALSE),"")</f>
        <v>1080000</v>
      </c>
      <c r="D18" s="71">
        <f>SUMIF('PESCA CAMAGUI'!$H$2:$H1019,B18,'PESCA CAMAGUI'!$G$2:$G1019)</f>
        <v>1003703.704</v>
      </c>
      <c r="E18" s="35">
        <f t="shared" si="1"/>
        <v>0.9293552812</v>
      </c>
      <c r="F18" s="147">
        <f>IFERROR(VLOOKUP(B18, 'SIEMB. CAMAGUI'!$B$2:$I$103, 4, FALSE),"")</f>
        <v>45136</v>
      </c>
      <c r="G18" s="147">
        <f t="array" ref="G18">IFERROR(INDEX(SORT('PESCA CAMAGUI'!$C$2:$C1019,'PESCA CAMAGUI'!$C$2:$C1019,FALSE), MATCH(B18,SORT('PESCA CAMAGUI'!$H$2:$H1019,'PESCA CAMAGUI'!$C$2:$C1019,FALSE),0),1),TODAY())</f>
        <v>45202</v>
      </c>
      <c r="H18" s="15">
        <f t="shared" si="2"/>
        <v>66</v>
      </c>
      <c r="I18" s="147"/>
      <c r="J18" s="147"/>
      <c r="K18" s="71">
        <f>SUMIF('PESCA CAMAGUI'!$H$2:$H1019,B18,'PESCA CAMAGUI'!$D$2:$D1019)</f>
        <v>35170</v>
      </c>
      <c r="L18" s="28">
        <f>IFERROR(VLOOKUP(B18, 'SIEMB. CAMAGUI'!$B$2:$I$103, 5, FALSE),"")</f>
        <v>0.7</v>
      </c>
      <c r="M18" s="28">
        <f>MAXIFS('PESCA CAMAGUI'!$F$2:$F1019,'PESCA CAMAGUI'!$H$2:$H1019,B18)</f>
        <v>16.5</v>
      </c>
      <c r="N18" s="28">
        <f t="shared" si="3"/>
        <v>1.675757576</v>
      </c>
      <c r="O18" s="71">
        <f>IFERROR(K18/VLOOKUP($A18,PISCINAS!$B$2:$C$8,2,FALSE),"")</f>
        <v>4019.428571</v>
      </c>
      <c r="P18" s="71">
        <f t="array" ref="P18">IFERROR(SUMIF('CAMAGUI DATA UNIFICADA'!$C$2:$C1019,$B18,'CAMAGUI DATA UNIFICADA'!$E$2:$E1019)+INDEX('SIEMB. CAMAGUI'!$H$2:$H$40,MATCH($B18,'SIEMB. CAMAGUI'!$B$2:$B$40,0),1),"")</f>
        <v>26160.86722</v>
      </c>
      <c r="Q18" s="28">
        <f t="shared" si="4"/>
        <v>1.636448902</v>
      </c>
      <c r="R18" s="12">
        <f t="array" ref="R18">IFERROR(SUMIF('CAMAGUI DATA UNIFICADA'!$C$2:$C1019,$B18,'CAMAGUI DATA UNIFICADA'!$G$2:$G1019)+INDEX('SIEMB. CAMAGUI'!$I$2:$I$40,MATCH($B18,'SIEMB. CAMAGUI'!$B$2:$B$40,0),1),"")</f>
        <v>25777.18408</v>
      </c>
      <c r="S18" s="17">
        <v>19.0</v>
      </c>
      <c r="T18" s="12">
        <f>IFERROR(S18*VLOOKUP($A18,PISCINAS!$B$2:$C$8,2,FALSE)*(J18),"")</f>
        <v>0</v>
      </c>
      <c r="U18" s="12">
        <f t="shared" si="5"/>
        <v>25777.18408</v>
      </c>
      <c r="V18" s="12">
        <f t="shared" si="6"/>
        <v>0.7329310231</v>
      </c>
      <c r="W18" s="12">
        <f>SUMIF('PESCA CAMAGUI'!$H$2:$H1019,B18,'PESCA CAMAGUI'!$I$2:$I1019)</f>
        <v>42566.7429</v>
      </c>
      <c r="X18" s="12">
        <f t="shared" si="7"/>
        <v>1.210313986</v>
      </c>
      <c r="Y18" s="12">
        <f t="shared" si="8"/>
        <v>16789.55882</v>
      </c>
    </row>
    <row r="19">
      <c r="A19" s="2">
        <f>'SIEMB. CAMAGUI'!A19</f>
        <v>1</v>
      </c>
      <c r="B19" s="2" t="str">
        <f>'SIEMB. CAMAGUI'!B19</f>
        <v>CA1040923</v>
      </c>
      <c r="C19" s="71">
        <f>IFERROR(VLOOKUP(B19, 'SIEMB. CAMAGUI'!$B$2:$I$103, 2, FALSE),"")</f>
        <v>1215000</v>
      </c>
      <c r="D19" s="71">
        <f>SUMIF('PESCA CAMAGUI'!$H$2:$H1019,B19,'PESCA CAMAGUI'!$G$2:$G1019)</f>
        <v>877929.2929</v>
      </c>
      <c r="E19" s="35">
        <f t="shared" si="1"/>
        <v>0.7225755497</v>
      </c>
      <c r="F19" s="147">
        <f>IFERROR(VLOOKUP(B19, 'SIEMB. CAMAGUI'!$B$2:$I$103, 4, FALSE),"")</f>
        <v>45174</v>
      </c>
      <c r="G19" s="147">
        <f t="array" ref="G19">IFERROR(INDEX(SORT('PESCA CAMAGUI'!$C$2:$C1019,'PESCA CAMAGUI'!$C$2:$C1019,FALSE), MATCH(B19,SORT('PESCA CAMAGUI'!$H$2:$H1019,'PESCA CAMAGUI'!$C$2:$C1019,FALSE),0),1),TODAY())</f>
        <v>45228</v>
      </c>
      <c r="H19" s="15">
        <f t="shared" si="2"/>
        <v>54</v>
      </c>
      <c r="I19" s="147"/>
      <c r="J19" s="147"/>
      <c r="K19" s="71">
        <f>SUMIF('PESCA CAMAGUI'!$H$2:$H1019,B19,'PESCA CAMAGUI'!$D$2:$D1019)</f>
        <v>34766</v>
      </c>
      <c r="L19" s="28">
        <f>IFERROR(VLOOKUP(B19, 'SIEMB. CAMAGUI'!$B$2:$I$103, 5, FALSE),"")</f>
        <v>0.7</v>
      </c>
      <c r="M19" s="28">
        <f>MAXIFS('PESCA CAMAGUI'!$F$2:$F1019,'PESCA CAMAGUI'!$H$2:$H1019,B19)</f>
        <v>18</v>
      </c>
      <c r="N19" s="28">
        <f t="shared" si="3"/>
        <v>2.242592593</v>
      </c>
      <c r="O19" s="71">
        <f>IFERROR(K19/VLOOKUP($A19,PISCINAS!$B$2:$C$8,2,FALSE),"")</f>
        <v>4244.932845</v>
      </c>
      <c r="P19" s="71">
        <f t="array" ref="P19">IFERROR(SUMIF('CAMAGUI DATA UNIFICADA'!$C$2:$C1019,$B19,'CAMAGUI DATA UNIFICADA'!$E$2:$E1019)+INDEX('SIEMB. CAMAGUI'!$H$2:$H$40,MATCH($B19,'SIEMB. CAMAGUI'!$B$2:$B$40,0),1),"")</f>
        <v>21713.05882</v>
      </c>
      <c r="Q19" s="28">
        <f t="shared" si="4"/>
        <v>1.374007059</v>
      </c>
      <c r="R19" s="12">
        <f t="array" ref="R19">IFERROR(SUMIF('CAMAGUI DATA UNIFICADA'!$C$2:$C1019,$B19,'CAMAGUI DATA UNIFICADA'!$G$2:$G1019)+INDEX('SIEMB. CAMAGUI'!$I$2:$I$40,MATCH($B19,'SIEMB. CAMAGUI'!$B$2:$B$40,0),1),"")</f>
        <v>22965.23735</v>
      </c>
      <c r="S19" s="17">
        <v>19.0</v>
      </c>
      <c r="T19" s="12">
        <f>IFERROR(S19*VLOOKUP($A19,PISCINAS!$B$2:$C$8,2,FALSE)*(J19),"")</f>
        <v>0</v>
      </c>
      <c r="U19" s="12">
        <f t="shared" si="5"/>
        <v>22965.23735</v>
      </c>
      <c r="V19" s="12">
        <f t="shared" si="6"/>
        <v>0.6605659942</v>
      </c>
      <c r="W19" s="12">
        <f>SUMIF('PESCA CAMAGUI'!$H$2:$H1019,B19,'PESCA CAMAGUI'!$I$2:$I1019)</f>
        <v>42746.0616</v>
      </c>
      <c r="X19" s="12">
        <f t="shared" si="7"/>
        <v>1.229536375</v>
      </c>
      <c r="Y19" s="12">
        <f t="shared" si="8"/>
        <v>19780.82425</v>
      </c>
    </row>
    <row r="20">
      <c r="A20" s="2">
        <f>'SIEMB. CAMAGUI'!A20</f>
        <v>2</v>
      </c>
      <c r="B20" s="2" t="str">
        <f>'SIEMB. CAMAGUI'!B20</f>
        <v>CA2040923</v>
      </c>
      <c r="C20" s="71">
        <f>IFERROR(VLOOKUP(B20, 'SIEMB. CAMAGUI'!$B$2:$I$103, 2, FALSE),"")</f>
        <v>855000</v>
      </c>
      <c r="D20" s="71">
        <f>SUMIF('PESCA CAMAGUI'!$H$2:$H1019,B20,'PESCA CAMAGUI'!$G$2:$G1019)</f>
        <v>625103.4408</v>
      </c>
      <c r="E20" s="35">
        <f t="shared" si="1"/>
        <v>0.7311151355</v>
      </c>
      <c r="F20" s="147">
        <f>IFERROR(VLOOKUP(B20, 'SIEMB. CAMAGUI'!$B$2:$I$103, 4, FALSE),"")</f>
        <v>45174</v>
      </c>
      <c r="G20" s="147">
        <f t="array" ref="G20">IFERROR(INDEX(SORT('PESCA CAMAGUI'!$C$2:$C1019,'PESCA CAMAGUI'!$C$2:$C1019,FALSE), MATCH(B20,SORT('PESCA CAMAGUI'!$H$2:$H1019,'PESCA CAMAGUI'!$C$2:$C1019,FALSE),0),1),TODAY())</f>
        <v>45225</v>
      </c>
      <c r="H20" s="15">
        <f t="shared" si="2"/>
        <v>51</v>
      </c>
      <c r="I20" s="147"/>
      <c r="J20" s="147"/>
      <c r="K20" s="71">
        <f>SUMIF('PESCA CAMAGUI'!$H$2:$H1019,B20,'PESCA CAMAGUI'!$D$2:$D1019)</f>
        <v>24618</v>
      </c>
      <c r="L20" s="28">
        <f>IFERROR(VLOOKUP(B20, 'SIEMB. CAMAGUI'!$B$2:$I$103, 5, FALSE),"")</f>
        <v>0.7</v>
      </c>
      <c r="M20" s="28">
        <f>MAXIFS('PESCA CAMAGUI'!$F$2:$F1019,'PESCA CAMAGUI'!$H$2:$H1019,B20)</f>
        <v>18</v>
      </c>
      <c r="N20" s="28">
        <f t="shared" si="3"/>
        <v>2.374509804</v>
      </c>
      <c r="O20" s="71">
        <f>IFERROR(K20/VLOOKUP($A20,PISCINAS!$B$2:$C$8,2,FALSE),"")</f>
        <v>4103</v>
      </c>
      <c r="P20" s="71">
        <f t="array" ref="P20">IFERROR(SUMIF('CAMAGUI DATA UNIFICADA'!$C$2:$C1019,$B20,'CAMAGUI DATA UNIFICADA'!$E$2:$E1019)+INDEX('SIEMB. CAMAGUI'!$H$2:$H$40,MATCH($B20,'SIEMB. CAMAGUI'!$B$2:$B$40,0),1),"")</f>
        <v>15748.41176</v>
      </c>
      <c r="Q20" s="28">
        <f t="shared" si="4"/>
        <v>1.407364769</v>
      </c>
      <c r="R20" s="12">
        <f t="array" ref="R20">IFERROR(SUMIF('CAMAGUI DATA UNIFICADA'!$C$2:$C1019,$B20,'CAMAGUI DATA UNIFICADA'!$G$2:$G1019)+INDEX('SIEMB. CAMAGUI'!$I$2:$I$40,MATCH($B20,'SIEMB. CAMAGUI'!$B$2:$B$40,0),1),"")</f>
        <v>16574.27947</v>
      </c>
      <c r="S20" s="17">
        <v>19.0</v>
      </c>
      <c r="T20" s="12">
        <f>IFERROR(S20*VLOOKUP($A20,PISCINAS!$B$2:$C$8,2,FALSE)*(J20),"")</f>
        <v>0</v>
      </c>
      <c r="U20" s="12">
        <f t="shared" si="5"/>
        <v>16574.27947</v>
      </c>
      <c r="V20" s="12">
        <f t="shared" si="6"/>
        <v>0.6732585698</v>
      </c>
      <c r="W20" s="12">
        <f>SUMIF('PESCA CAMAGUI'!$H$2:$H1019,B20,'PESCA CAMAGUI'!$I$2:$I1019)</f>
        <v>30286.0959</v>
      </c>
      <c r="X20" s="12">
        <f t="shared" si="7"/>
        <v>1.230241933</v>
      </c>
      <c r="Y20" s="12">
        <f t="shared" si="8"/>
        <v>13711.81643</v>
      </c>
    </row>
    <row r="21">
      <c r="A21" s="2">
        <f>'SIEMB. CAMAGUI'!A21</f>
        <v>3</v>
      </c>
      <c r="B21" s="2" t="str">
        <f>'SIEMB. CAMAGUI'!B21</f>
        <v>CA3040923</v>
      </c>
      <c r="C21" s="71">
        <f>IFERROR(VLOOKUP(B21, 'SIEMB. CAMAGUI'!$B$2:$I$103, 2, FALSE),"")</f>
        <v>1100000</v>
      </c>
      <c r="D21" s="71">
        <f>SUMIF('PESCA CAMAGUI'!$H$2:$H1019,B21,'PESCA CAMAGUI'!$G$2:$G1019)</f>
        <v>905645.8087</v>
      </c>
      <c r="E21" s="35">
        <f t="shared" si="1"/>
        <v>0.8233143716</v>
      </c>
      <c r="F21" s="147">
        <f>IFERROR(VLOOKUP(B21, 'SIEMB. CAMAGUI'!$B$2:$I$103, 4, FALSE),"")</f>
        <v>45174</v>
      </c>
      <c r="G21" s="147">
        <f t="array" ref="G21">IFERROR(INDEX(SORT('PESCA CAMAGUI'!$C$2:$C1019,'PESCA CAMAGUI'!$C$2:$C1019,FALSE), MATCH(B21,SORT('PESCA CAMAGUI'!$H$2:$H1019,'PESCA CAMAGUI'!$C$2:$C1019,FALSE),0),1),TODAY())</f>
        <v>45228</v>
      </c>
      <c r="H21" s="15">
        <f t="shared" si="2"/>
        <v>54</v>
      </c>
      <c r="I21" s="147"/>
      <c r="J21" s="147"/>
      <c r="K21" s="71">
        <f>SUMIF('PESCA CAMAGUI'!$H$2:$H1019,B21,'PESCA CAMAGUI'!$D$2:$D1019)</f>
        <v>33765</v>
      </c>
      <c r="L21" s="28">
        <f>IFERROR(VLOOKUP(B21, 'SIEMB. CAMAGUI'!$B$2:$I$103, 5, FALSE),"")</f>
        <v>0.7</v>
      </c>
      <c r="M21" s="28">
        <f>MAXIFS('PESCA CAMAGUI'!$F$2:$F1019,'PESCA CAMAGUI'!$H$2:$H1019,B21)</f>
        <v>17.5</v>
      </c>
      <c r="N21" s="28">
        <f t="shared" si="3"/>
        <v>2.177777778</v>
      </c>
      <c r="O21" s="71">
        <f>IFERROR(K21/VLOOKUP($A21,PISCINAS!$B$2:$C$8,2,FALSE),"")</f>
        <v>4823.571429</v>
      </c>
      <c r="P21" s="71">
        <f t="array" ref="P21">IFERROR(SUMIF('CAMAGUI DATA UNIFICADA'!$C$2:$C1019,$B21,'CAMAGUI DATA UNIFICADA'!$E$2:$E1019)+INDEX('SIEMB. CAMAGUI'!$H$2:$H$40,MATCH($B21,'SIEMB. CAMAGUI'!$B$2:$B$40,0),1),"")</f>
        <v>21027.08824</v>
      </c>
      <c r="Q21" s="28">
        <f t="shared" si="4"/>
        <v>1.370045731</v>
      </c>
      <c r="R21" s="12">
        <f t="array" ref="R21">IFERROR(SUMIF('CAMAGUI DATA UNIFICADA'!$C$2:$C1019,$B21,'CAMAGUI DATA UNIFICADA'!$G$2:$G1019)+INDEX('SIEMB. CAMAGUI'!$I$2:$I$40,MATCH($B21,'SIEMB. CAMAGUI'!$B$2:$B$40,0),1),"")</f>
        <v>22315.28642</v>
      </c>
      <c r="S21" s="17">
        <v>19.0</v>
      </c>
      <c r="T21" s="12">
        <f>IFERROR(S21*VLOOKUP($A21,PISCINAS!$B$2:$C$8,2,FALSE)*(J21),"")</f>
        <v>0</v>
      </c>
      <c r="U21" s="12">
        <f t="shared" si="5"/>
        <v>22315.28642</v>
      </c>
      <c r="V21" s="12">
        <f t="shared" si="6"/>
        <v>0.6608999383</v>
      </c>
      <c r="W21" s="12">
        <f>SUMIF('PESCA CAMAGUI'!$H$2:$H1019,B21,'PESCA CAMAGUI'!$I$2:$I1019)</f>
        <v>41781.7512</v>
      </c>
      <c r="X21" s="12">
        <f t="shared" si="7"/>
        <v>1.237427845</v>
      </c>
      <c r="Y21" s="12">
        <f t="shared" si="8"/>
        <v>19466.46478</v>
      </c>
    </row>
    <row r="22">
      <c r="A22" s="2">
        <f>'SIEMB. CAMAGUI'!A22</f>
        <v>4</v>
      </c>
      <c r="B22" s="2" t="str">
        <f>'SIEMB. CAMAGUI'!B22</f>
        <v>CA4121023</v>
      </c>
      <c r="C22" s="71">
        <f>IFERROR(VLOOKUP(B22, 'SIEMB. CAMAGUI'!$B$2:$I$103, 2, FALSE),"")</f>
        <v>740000</v>
      </c>
      <c r="D22" s="71">
        <f>SUMIF('PESCA CAMAGUI'!$H$2:$H1019,B22,'PESCA CAMAGUI'!$G$2:$G1019)</f>
        <v>489669.4215</v>
      </c>
      <c r="E22" s="35">
        <f t="shared" si="1"/>
        <v>0.6617154344</v>
      </c>
      <c r="F22" s="147">
        <f>IFERROR(VLOOKUP(B22, 'SIEMB. CAMAGUI'!$B$2:$I$103, 4, FALSE),"")</f>
        <v>45211</v>
      </c>
      <c r="G22" s="147">
        <f t="array" ref="G22">IFERROR(INDEX(SORT('PESCA CAMAGUI'!$C$2:$C1019,'PESCA CAMAGUI'!$C$2:$C1019,FALSE), MATCH(B22,SORT('PESCA CAMAGUI'!$H$2:$H1019,'PESCA CAMAGUI'!$C$2:$C1019,FALSE),0),1),"")</f>
        <v>45259</v>
      </c>
      <c r="H22" s="15">
        <f t="shared" si="2"/>
        <v>48</v>
      </c>
      <c r="I22" s="147"/>
      <c r="J22" s="147"/>
      <c r="K22" s="71">
        <f>SUMIF('PESCA CAMAGUI'!$H$2:$H1019,B22,'PESCA CAMAGUI'!$D$2:$D1019)</f>
        <v>17775</v>
      </c>
      <c r="L22" s="28">
        <f>IFERROR(VLOOKUP(B22, 'SIEMB. CAMAGUI'!$B$2:$I$103, 5, FALSE),"")</f>
        <v>0.66</v>
      </c>
      <c r="M22" s="28">
        <f>MAXIFS('PESCA CAMAGUI'!$F$2:$F1019,'PESCA CAMAGUI'!$H$2:$H1019,B22)</f>
        <v>16.5</v>
      </c>
      <c r="N22" s="28">
        <f t="shared" si="3"/>
        <v>2.31</v>
      </c>
      <c r="O22" s="71">
        <f>IFERROR(K22/VLOOKUP($A22,PISCINAS!$B$2:$C$8,2,FALSE),"")</f>
        <v>3703.125</v>
      </c>
      <c r="P22" s="71">
        <f t="array" ref="P22">IFERROR(SUMIF('CAMAGUI DATA UNIFICADA'!$C$2:$C1019,$B22,'CAMAGUI DATA UNIFICADA'!$E$2:$E1019)+INDEX('SIEMB. CAMAGUI'!$H$2:$H$40,MATCH($B22,'SIEMB. CAMAGUI'!$B$2:$B$40,0),1),"")</f>
        <v>10916.21912</v>
      </c>
      <c r="Q22" s="28">
        <f t="shared" si="4"/>
        <v>1.351093225</v>
      </c>
      <c r="R22" s="12">
        <f t="array" ref="R22">IFERROR(SUMIF('CAMAGUI DATA UNIFICADA'!$C$2:$C1019,$B22,'CAMAGUI DATA UNIFICADA'!$G$2:$G1019)+INDEX('SIEMB. CAMAGUI'!$I$2:$I$40,MATCH($B22,'SIEMB. CAMAGUI'!$B$2:$B$40,0),1),"")</f>
        <v>11490.34071</v>
      </c>
      <c r="S22" s="17">
        <v>17.0</v>
      </c>
      <c r="T22" s="12">
        <f>IFERROR(S22*VLOOKUP($A22,PISCINAS!$B$2:$C$8,2,FALSE)*(J22),"")</f>
        <v>0</v>
      </c>
      <c r="U22" s="12">
        <f t="shared" si="5"/>
        <v>11490.34071</v>
      </c>
      <c r="V22" s="12">
        <f t="shared" si="6"/>
        <v>0.6464326699</v>
      </c>
      <c r="W22" s="12">
        <f>SUMIF('PESCA CAMAGUI'!$H$2:$H1019,B22,'PESCA CAMAGUI'!$I$2:$I1019)</f>
        <v>21614.6205</v>
      </c>
      <c r="X22" s="12">
        <f t="shared" si="7"/>
        <v>1.216012405</v>
      </c>
      <c r="Y22" s="12">
        <f t="shared" si="8"/>
        <v>10124.27979</v>
      </c>
    </row>
    <row r="23">
      <c r="A23" s="2">
        <f>'SIEMB. CAMAGUI'!A23</f>
        <v>5</v>
      </c>
      <c r="B23" s="2" t="str">
        <f>'SIEMB. CAMAGUI'!B23</f>
        <v>CA5121023</v>
      </c>
      <c r="C23" s="71">
        <f>IFERROR(VLOOKUP(B23, 'SIEMB. CAMAGUI'!$B$2:$I$103, 2, FALSE),"")</f>
        <v>670000</v>
      </c>
      <c r="D23" s="71">
        <f>SUMIF('PESCA CAMAGUI'!$H$2:$H1019,B23,'PESCA CAMAGUI'!$G$2:$G1019)</f>
        <v>540518.0481</v>
      </c>
      <c r="E23" s="35">
        <f t="shared" si="1"/>
        <v>0.8067433554</v>
      </c>
      <c r="F23" s="147">
        <f>IFERROR(VLOOKUP(B23, 'SIEMB. CAMAGUI'!$B$2:$I$103, 4, FALSE),"")</f>
        <v>45211</v>
      </c>
      <c r="G23" s="147">
        <f t="array" ref="G23">IFERROR(INDEX(SORT('PESCA CAMAGUI'!$C$2:$C1019,'PESCA CAMAGUI'!$C$2:$C1019,FALSE), MATCH(B23,SORT('PESCA CAMAGUI'!$H$2:$H1019,'PESCA CAMAGUI'!$C$2:$C1019,FALSE),0),1),"")</f>
        <v>45264</v>
      </c>
      <c r="H23" s="15">
        <f t="shared" si="2"/>
        <v>53</v>
      </c>
      <c r="I23" s="147"/>
      <c r="J23" s="147"/>
      <c r="K23" s="71">
        <f>SUMIF('PESCA CAMAGUI'!$H$2:$H1019,B23,'PESCA CAMAGUI'!$D$2:$D1019)</f>
        <v>19688</v>
      </c>
      <c r="L23" s="28">
        <f>IFERROR(VLOOKUP(B23, 'SIEMB. CAMAGUI'!$B$2:$I$103, 5, FALSE),"")</f>
        <v>0.66</v>
      </c>
      <c r="M23" s="28">
        <f>MAXIFS('PESCA CAMAGUI'!$F$2:$F1019,'PESCA CAMAGUI'!$H$2:$H1019,B23)</f>
        <v>17</v>
      </c>
      <c r="N23" s="28">
        <f t="shared" si="3"/>
        <v>2.158113208</v>
      </c>
      <c r="O23" s="71">
        <f>IFERROR(K23/VLOOKUP($A23,PISCINAS!$B$2:$C$8,2,FALSE),"")</f>
        <v>4687.619048</v>
      </c>
      <c r="P23" s="71">
        <f t="array" ref="P23">IFERROR(SUMIF('CAMAGUI DATA UNIFICADA'!$C$2:$C1019,$B23,'CAMAGUI DATA UNIFICADA'!$E$2:$E1019)+INDEX('SIEMB. CAMAGUI'!$H$2:$H$40,MATCH($B23,'SIEMB. CAMAGUI'!$B$2:$B$40,0),1),"")</f>
        <v>12865.86056</v>
      </c>
      <c r="Q23" s="28">
        <f t="shared" si="4"/>
        <v>1.43767235</v>
      </c>
      <c r="R23" s="12">
        <f t="array" ref="R23">IFERROR(SUMIF('CAMAGUI DATA UNIFICADA'!$C$2:$C1019,$B23,'CAMAGUI DATA UNIFICADA'!$G$2:$G1019)+INDEX('SIEMB. CAMAGUI'!$I$2:$I$40,MATCH($B23,'SIEMB. CAMAGUI'!$B$2:$B$40,0),1),"")</f>
        <v>13390.30864</v>
      </c>
      <c r="S23" s="17">
        <v>17.0</v>
      </c>
      <c r="T23" s="12">
        <f>IFERROR(S23*VLOOKUP($A23,PISCINAS!$B$2:$C$8,2,FALSE)*(J23),"")</f>
        <v>0</v>
      </c>
      <c r="U23" s="12">
        <f t="shared" si="5"/>
        <v>13390.30864</v>
      </c>
      <c r="V23" s="12">
        <f t="shared" si="6"/>
        <v>0.6801253881</v>
      </c>
      <c r="W23" s="12">
        <f>SUMIF('PESCA CAMAGUI'!$H$2:$H1019,B23,'PESCA CAMAGUI'!$I$2:$I1019)</f>
        <v>23468.0391</v>
      </c>
      <c r="X23" s="12">
        <f t="shared" si="7"/>
        <v>1.19199711</v>
      </c>
      <c r="Y23" s="12">
        <f t="shared" si="8"/>
        <v>10077.73046</v>
      </c>
    </row>
    <row r="24">
      <c r="A24" s="2">
        <f>'SIEMB. CAMAGUI'!A24</f>
        <v>6</v>
      </c>
      <c r="B24" s="2" t="str">
        <f>'SIEMB. CAMAGUI'!B24</f>
        <v>CA6131023</v>
      </c>
      <c r="C24" s="71">
        <f>IFERROR(VLOOKUP(B24, 'SIEMB. CAMAGUI'!$B$2:$I$103, 2, FALSE),"")</f>
        <v>1100000</v>
      </c>
      <c r="D24" s="71">
        <f>SUMIF('PESCA CAMAGUI'!$H$2:$H1019,B24,'PESCA CAMAGUI'!$G$2:$G1019)</f>
        <v>645937.5</v>
      </c>
      <c r="E24" s="35">
        <f t="shared" si="1"/>
        <v>0.5872159091</v>
      </c>
      <c r="F24" s="147">
        <f>IFERROR(VLOOKUP(B24, 'SIEMB. CAMAGUI'!$B$2:$I$103, 4, FALSE),"")</f>
        <v>45212</v>
      </c>
      <c r="G24" s="147">
        <f t="array" ref="G24">IFERROR(INDEX(SORT('PESCA CAMAGUI'!$C$2:$C1019,'PESCA CAMAGUI'!$C$2:$C1019,FALSE), MATCH(B24,SORT('PESCA CAMAGUI'!$H$2:$H1019,'PESCA CAMAGUI'!$C$2:$C1019,FALSE),0),1),"")</f>
        <v>45261</v>
      </c>
      <c r="H24" s="15">
        <f t="shared" si="2"/>
        <v>49</v>
      </c>
      <c r="I24" s="147"/>
      <c r="J24" s="147"/>
      <c r="K24" s="71">
        <f>SUMIF('PESCA CAMAGUI'!$H$2:$H1019,B24,'PESCA CAMAGUI'!$D$2:$D1019)</f>
        <v>22737</v>
      </c>
      <c r="L24" s="28">
        <f>IFERROR(VLOOKUP(B24, 'SIEMB. CAMAGUI'!$B$2:$I$103, 5, FALSE),"")</f>
        <v>0.66</v>
      </c>
      <c r="M24" s="28">
        <f>MAXIFS('PESCA CAMAGUI'!$F$2:$F1019,'PESCA CAMAGUI'!$H$2:$H1019,B24)</f>
        <v>16</v>
      </c>
      <c r="N24" s="28">
        <f t="shared" si="3"/>
        <v>2.191428571</v>
      </c>
      <c r="O24" s="71">
        <f>IFERROR(K24/VLOOKUP($A24,PISCINAS!$B$2:$C$8,2,FALSE),"")</f>
        <v>2598.514286</v>
      </c>
      <c r="P24" s="71">
        <f t="array" ref="P24">IFERROR(SUMIF('CAMAGUI DATA UNIFICADA'!$C$2:$C1019,$B24,'CAMAGUI DATA UNIFICADA'!$E$2:$E1019)+INDEX('SIEMB. CAMAGUI'!$H$2:$H$40,MATCH($B24,'SIEMB. CAMAGUI'!$B$2:$B$40,0),1),"")</f>
        <v>15631.92032</v>
      </c>
      <c r="Q24" s="28">
        <f t="shared" si="4"/>
        <v>1.512522527</v>
      </c>
      <c r="R24" s="12">
        <f t="array" ref="R24">IFERROR(SUMIF('CAMAGUI DATA UNIFICADA'!$C$2:$C1019,$B24,'CAMAGUI DATA UNIFICADA'!$G$2:$G1019)+INDEX('SIEMB. CAMAGUI'!$I$2:$I$40,MATCH($B24,'SIEMB. CAMAGUI'!$B$2:$B$40,0),1),"")</f>
        <v>16406.79305</v>
      </c>
      <c r="S24" s="17">
        <v>17.0</v>
      </c>
      <c r="T24" s="12">
        <f>IFERROR(S24*VLOOKUP($A24,PISCINAS!$B$2:$C$8,2,FALSE)*(J24),"")</f>
        <v>0</v>
      </c>
      <c r="U24" s="12">
        <f t="shared" si="5"/>
        <v>16406.79305</v>
      </c>
      <c r="V24" s="12">
        <f t="shared" si="6"/>
        <v>0.7215900537</v>
      </c>
      <c r="W24" s="12">
        <f>SUMIF('PESCA CAMAGUI'!$H$2:$H1019,B24,'PESCA CAMAGUI'!$I$2:$I1019)</f>
        <v>26755.6608</v>
      </c>
      <c r="X24" s="12">
        <f t="shared" si="7"/>
        <v>1.176745428</v>
      </c>
      <c r="Y24" s="12">
        <f t="shared" si="8"/>
        <v>10348.86775</v>
      </c>
    </row>
    <row r="25">
      <c r="A25" s="2">
        <f>'SIEMB. CAMAGUI'!A25</f>
        <v>1</v>
      </c>
      <c r="B25" s="2" t="str">
        <f>'SIEMB. CAMAGUI'!B25</f>
        <v>CA1071123</v>
      </c>
      <c r="C25" s="71">
        <f>IFERROR(VLOOKUP(B25, 'SIEMB. CAMAGUI'!$B$2:$I$103, 2, FALSE),"")</f>
        <v>1150000</v>
      </c>
      <c r="D25" s="71">
        <f>SUMIF('PESCA CAMAGUI'!$H$2:$H1019,B25,'PESCA CAMAGUI'!$G$2:$G1019)</f>
        <v>685323.1106</v>
      </c>
      <c r="E25" s="35">
        <f t="shared" si="1"/>
        <v>0.5959331397</v>
      </c>
      <c r="F25" s="147">
        <f>IFERROR(VLOOKUP(B25, 'SIEMB. CAMAGUI'!$B$2:$I$103, 4, FALSE),"")</f>
        <v>45237</v>
      </c>
      <c r="G25" s="147">
        <f t="array" ref="G25">IFERROR(INDEX(SORT('PESCA CAMAGUI'!$C$2:$C1019,'PESCA CAMAGUI'!$C$2:$C1019,FALSE), MATCH(B25,SORT('PESCA CAMAGUI'!$H$2:$H1019,'PESCA CAMAGUI'!$C$2:$C1019,FALSE),0),1),"")</f>
        <v>45296</v>
      </c>
      <c r="H25" s="15">
        <f t="shared" si="2"/>
        <v>59</v>
      </c>
      <c r="I25" s="147"/>
      <c r="J25" s="147"/>
      <c r="K25" s="71">
        <f>SUMIF('PESCA CAMAGUI'!$H$2:$H1019,B25,'PESCA CAMAGUI'!$D$2:$D1019)</f>
        <v>31240</v>
      </c>
      <c r="L25" s="28">
        <f>IFERROR(VLOOKUP(B25, 'SIEMB. CAMAGUI'!$B$2:$I$103, 5, FALSE),"")</f>
        <v>0.35</v>
      </c>
      <c r="M25" s="28">
        <f>MAXIFS('PESCA CAMAGUI'!$F$2:$F1019,'PESCA CAMAGUI'!$H$2:$H1019,B25)</f>
        <v>20.75</v>
      </c>
      <c r="N25" s="28">
        <f t="shared" si="3"/>
        <v>2.420338983</v>
      </c>
      <c r="O25" s="71">
        <f>IFERROR(K25/VLOOKUP($A25,PISCINAS!$B$2:$C$8,2,FALSE),"")</f>
        <v>3814.407814</v>
      </c>
      <c r="P25" s="71">
        <f t="array" ref="P25">IFERROR(SUMIF('CAMAGUI DATA UNIFICADA'!$C$2:$C1019,$B25,'CAMAGUI DATA UNIFICADA'!$E$2:$E1019)+INDEX('SIEMB. CAMAGUI'!$H$2:$H$40,MATCH($B25,'SIEMB. CAMAGUI'!$B$2:$B$40,0),1),"")</f>
        <v>20268.54167</v>
      </c>
      <c r="Q25" s="28">
        <f t="shared" si="4"/>
        <v>1.427362089</v>
      </c>
      <c r="R25" s="12">
        <f t="array" ref="R25">IFERROR(SUMIF('CAMAGUI DATA UNIFICADA'!$C$2:$C1019,$B25,'CAMAGUI DATA UNIFICADA'!$G$2:$G1019)+INDEX('SIEMB. CAMAGUI'!$I$2:$I$40,MATCH($B25,'SIEMB. CAMAGUI'!$B$2:$B$40,0),1),"")</f>
        <v>20727.21808</v>
      </c>
      <c r="S25" s="17">
        <v>17.0</v>
      </c>
      <c r="T25" s="12">
        <f>IFERROR(S25*VLOOKUP($A25,PISCINAS!$B$2:$C$8,2,FALSE)*(J25),"")</f>
        <v>0</v>
      </c>
      <c r="U25" s="12">
        <f t="shared" si="5"/>
        <v>20727.21808</v>
      </c>
      <c r="V25" s="12">
        <f t="shared" si="6"/>
        <v>0.6634832933</v>
      </c>
      <c r="W25" s="12">
        <f>SUMIF('PESCA CAMAGUI'!$H$2:$H1019,B25,'PESCA CAMAGUI'!$I$2:$I1019)</f>
        <v>38347.7477</v>
      </c>
      <c r="X25" s="12">
        <f t="shared" si="7"/>
        <v>1.227520733</v>
      </c>
      <c r="Y25" s="12">
        <f t="shared" si="8"/>
        <v>17620.52962</v>
      </c>
    </row>
    <row r="26">
      <c r="A26" s="2">
        <f>'SIEMB. CAMAGUI'!A26</f>
        <v>2</v>
      </c>
      <c r="B26" s="2" t="str">
        <f>'SIEMB. CAMAGUI'!B26</f>
        <v>CA2071123</v>
      </c>
      <c r="C26" s="71">
        <f>IFERROR(VLOOKUP(B26, 'SIEMB. CAMAGUI'!$B$2:$I$103, 2, FALSE),"")</f>
        <v>800000</v>
      </c>
      <c r="D26" s="71">
        <f>SUMIF('PESCA CAMAGUI'!$H$2:$H1019,B26,'PESCA CAMAGUI'!$G$2:$G1019)</f>
        <v>478101.0101</v>
      </c>
      <c r="E26" s="35">
        <f t="shared" si="1"/>
        <v>0.5976262626</v>
      </c>
      <c r="F26" s="147">
        <f>IFERROR(VLOOKUP(B26, 'SIEMB. CAMAGUI'!$B$2:$I$103, 4, FALSE),"")</f>
        <v>45237</v>
      </c>
      <c r="G26" s="147">
        <f t="array" ref="G26">IFERROR(INDEX(SORT('PESCA CAMAGUI'!$C$2:$C1019,'PESCA CAMAGUI'!$C$2:$C1019,FALSE), MATCH(B26,SORT('PESCA CAMAGUI'!$H$2:$H1019,'PESCA CAMAGUI'!$C$2:$C1019,FALSE),0),1),"")</f>
        <v>45295</v>
      </c>
      <c r="H26" s="15">
        <f t="shared" si="2"/>
        <v>58</v>
      </c>
      <c r="I26" s="147"/>
      <c r="J26" s="147"/>
      <c r="K26" s="71">
        <f>SUMIF('PESCA CAMAGUI'!$H$2:$H1019,B26,'PESCA CAMAGUI'!$D$2:$D1019)</f>
        <v>23666</v>
      </c>
      <c r="L26" s="28">
        <f>IFERROR(VLOOKUP(B26, 'SIEMB. CAMAGUI'!$B$2:$I$103, 5, FALSE),"")</f>
        <v>0.35</v>
      </c>
      <c r="M26" s="28">
        <f>MAXIFS('PESCA CAMAGUI'!$F$2:$F1019,'PESCA CAMAGUI'!$H$2:$H1019,B26)</f>
        <v>22.5</v>
      </c>
      <c r="N26" s="28">
        <f t="shared" si="3"/>
        <v>2.673275862</v>
      </c>
      <c r="O26" s="71">
        <f>IFERROR(K26/VLOOKUP($A26,PISCINAS!$B$2:$C$8,2,FALSE),"")</f>
        <v>3944.333333</v>
      </c>
      <c r="P26" s="71">
        <f t="array" ref="P26">IFERROR(SUMIF('CAMAGUI DATA UNIFICADA'!$C$2:$C1019,$B26,'CAMAGUI DATA UNIFICADA'!$E$2:$E1019)+INDEX('SIEMB. CAMAGUI'!$H$2:$H$40,MATCH($B26,'SIEMB. CAMAGUI'!$B$2:$B$40,0),1),"")</f>
        <v>14775.33333</v>
      </c>
      <c r="Q26" s="28">
        <f t="shared" si="4"/>
        <v>1.373520381</v>
      </c>
      <c r="R26" s="12">
        <f t="array" ref="R26">IFERROR(SUMIF('CAMAGUI DATA UNIFICADA'!$C$2:$C1019,$B26,'CAMAGUI DATA UNIFICADA'!$G$2:$G1019)+INDEX('SIEMB. CAMAGUI'!$I$2:$I$40,MATCH($B26,'SIEMB. CAMAGUI'!$B$2:$B$40,0),1),"")</f>
        <v>14715.70267</v>
      </c>
      <c r="S26" s="17">
        <v>17.0</v>
      </c>
      <c r="T26" s="12">
        <f>IFERROR(S26*VLOOKUP($A26,PISCINAS!$B$2:$C$8,2,FALSE)*(J26),"")</f>
        <v>0</v>
      </c>
      <c r="U26" s="12">
        <f t="shared" si="5"/>
        <v>14715.70267</v>
      </c>
      <c r="V26" s="12">
        <f t="shared" si="6"/>
        <v>0.6218077692</v>
      </c>
      <c r="W26" s="12">
        <f>SUMIF('PESCA CAMAGUI'!$H$2:$H1019,B26,'PESCA CAMAGUI'!$I$2:$I1019)</f>
        <v>29833.8354</v>
      </c>
      <c r="X26" s="12">
        <f t="shared" si="7"/>
        <v>1.260620105</v>
      </c>
      <c r="Y26" s="12">
        <f t="shared" si="8"/>
        <v>15118.13273</v>
      </c>
    </row>
    <row r="27">
      <c r="A27" s="2">
        <f>'SIEMB. CAMAGUI'!A27</f>
        <v>3</v>
      </c>
      <c r="B27" s="2" t="str">
        <f>'SIEMB. CAMAGUI'!B27</f>
        <v>CA3071123</v>
      </c>
      <c r="C27" s="71">
        <f>IFERROR(VLOOKUP(B27, 'SIEMB. CAMAGUI'!$B$2:$I$103, 2, FALSE),"")</f>
        <v>1050000</v>
      </c>
      <c r="D27" s="71">
        <f>SUMIF('PESCA CAMAGUI'!$H$2:$H1019,B27,'PESCA CAMAGUI'!$G$2:$G1019)</f>
        <v>717551.3178</v>
      </c>
      <c r="E27" s="35">
        <f t="shared" si="1"/>
        <v>0.6833822074</v>
      </c>
      <c r="F27" s="147">
        <f>IFERROR(VLOOKUP(B27, 'SIEMB. CAMAGUI'!$B$2:$I$103, 4, FALSE),"")</f>
        <v>45237</v>
      </c>
      <c r="G27" s="147">
        <f t="array" ref="G27">IFERROR(INDEX(SORT('PESCA CAMAGUI'!$C$2:$C1019,'PESCA CAMAGUI'!$C$2:$C1019,FALSE), MATCH(B27,SORT('PESCA CAMAGUI'!$H$2:$H1019,'PESCA CAMAGUI'!$C$2:$C1019,FALSE),0),1),"")</f>
        <v>45296</v>
      </c>
      <c r="H27" s="15">
        <f t="shared" si="2"/>
        <v>59</v>
      </c>
      <c r="I27" s="147"/>
      <c r="J27" s="147"/>
      <c r="K27" s="71">
        <f>SUMIF('PESCA CAMAGUI'!$H$2:$H1019,B27,'PESCA CAMAGUI'!$D$2:$D1019)</f>
        <v>27947</v>
      </c>
      <c r="L27" s="28">
        <f>IFERROR(VLOOKUP(B27, 'SIEMB. CAMAGUI'!$B$2:$I$103, 5, FALSE),"")</f>
        <v>0.35</v>
      </c>
      <c r="M27" s="28">
        <f>MAXIFS('PESCA CAMAGUI'!$F$2:$F1019,'PESCA CAMAGUI'!$H$2:$H1019,B27)</f>
        <v>18.46</v>
      </c>
      <c r="N27" s="28">
        <f t="shared" si="3"/>
        <v>2.148644068</v>
      </c>
      <c r="O27" s="71">
        <f>IFERROR(K27/VLOOKUP($A27,PISCINAS!$B$2:$C$8,2,FALSE),"")</f>
        <v>3992.428571</v>
      </c>
      <c r="P27" s="71">
        <f t="array" ref="P27">IFERROR(SUMIF('CAMAGUI DATA UNIFICADA'!$C$2:$C1019,$B27,'CAMAGUI DATA UNIFICADA'!$E$2:$E1019)+INDEX('SIEMB. CAMAGUI'!$H$2:$H$40,MATCH($B27,'SIEMB. CAMAGUI'!$B$2:$B$40,0),1),"")</f>
        <v>17240.625</v>
      </c>
      <c r="Q27" s="28">
        <f t="shared" si="4"/>
        <v>1.357189502</v>
      </c>
      <c r="R27" s="12">
        <f t="array" ref="R27">IFERROR(SUMIF('CAMAGUI DATA UNIFICADA'!$C$2:$C1019,$B27,'CAMAGUI DATA UNIFICADA'!$G$2:$G1019)+INDEX('SIEMB. CAMAGUI'!$I$2:$I$40,MATCH($B27,'SIEMB. CAMAGUI'!$B$2:$B$40,0),1),"")</f>
        <v>17250.88225</v>
      </c>
      <c r="S27" s="17">
        <v>17.0</v>
      </c>
      <c r="T27" s="12">
        <f>IFERROR(S27*VLOOKUP($A27,PISCINAS!$B$2:$C$8,2,FALSE)*(J27),"")</f>
        <v>0</v>
      </c>
      <c r="U27" s="12">
        <f t="shared" si="5"/>
        <v>17250.88225</v>
      </c>
      <c r="V27" s="12">
        <f t="shared" si="6"/>
        <v>0.617271344</v>
      </c>
      <c r="W27" s="12">
        <f>SUMIF('PESCA CAMAGUI'!$H$2:$H1019,B27,'PESCA CAMAGUI'!$I$2:$I1019)</f>
        <v>31577.3131</v>
      </c>
      <c r="X27" s="12">
        <f t="shared" si="7"/>
        <v>1.129899921</v>
      </c>
      <c r="Y27" s="12">
        <f t="shared" si="8"/>
        <v>14326.43085</v>
      </c>
    </row>
    <row r="28">
      <c r="A28" s="2">
        <v>4.0</v>
      </c>
      <c r="B28" s="2" t="s">
        <v>276</v>
      </c>
      <c r="C28" s="71">
        <f>IFERROR(VLOOKUP(B28, 'SIEMB. CAMAGUI'!$B$2:$I$103, 2, FALSE),"")</f>
        <v>700000</v>
      </c>
      <c r="D28" s="71">
        <f>SUMIF('PESCA CAMAGUI'!$H$2:$H1019,B28,'PESCA CAMAGUI'!$G$2:$G1019)</f>
        <v>438537.5494</v>
      </c>
      <c r="E28" s="35">
        <f t="shared" si="1"/>
        <v>0.6264822134</v>
      </c>
      <c r="F28" s="147">
        <f>IFERROR(VLOOKUP(B28, 'SIEMB. CAMAGUI'!$B$2:$I$103, 4, FALSE),"")</f>
        <v>45274</v>
      </c>
      <c r="G28" s="147">
        <f t="array" ref="G28">IFERROR(INDEX(SORT('PESCA CAMAGUI'!$C$2:$C1019,'PESCA CAMAGUI'!$C$2:$C1019,FALSE), MATCH(B28,SORT('PESCA CAMAGUI'!$H$2:$H1019,'PESCA CAMAGUI'!$C$2:$C1019,FALSE),0),1),"")</f>
        <v>45337</v>
      </c>
      <c r="H28" s="15">
        <f t="shared" si="2"/>
        <v>63</v>
      </c>
      <c r="I28" s="147"/>
      <c r="J28" s="147"/>
      <c r="K28" s="71">
        <f>SUMIF('PESCA CAMAGUI'!$H$2:$H1019,B28,'PESCA CAMAGUI'!$D$2:$D1019)</f>
        <v>22190</v>
      </c>
      <c r="L28" s="28">
        <f>IFERROR(VLOOKUP(B28, 'SIEMB. CAMAGUI'!$B$2:$I$103, 5, FALSE),"")</f>
        <v>0.8</v>
      </c>
      <c r="M28" s="28">
        <f>MAXIFS('PESCA CAMAGUI'!$F$2:$F1019,'PESCA CAMAGUI'!$H$2:$H1019,B28)</f>
        <v>23</v>
      </c>
      <c r="N28" s="28">
        <f t="shared" si="3"/>
        <v>2.466666667</v>
      </c>
      <c r="O28" s="71">
        <f>IFERROR(K28/VLOOKUP($A28,PISCINAS!$B$2:$C$8,2,FALSE),"")</f>
        <v>4622.916667</v>
      </c>
      <c r="P28" s="71">
        <f t="array" ref="P28">IFERROR(SUMIF('CAMAGUI DATA UNIFICADA'!$C$2:$C1019,$B28,'CAMAGUI DATA UNIFICADA'!$E$2:$E1019)+INDEX('SIEMB. CAMAGUI'!$H$2:$H$40,MATCH($B28,'SIEMB. CAMAGUI'!$B$2:$B$40,0),1),"")</f>
        <v>16506.33333</v>
      </c>
      <c r="Q28" s="28">
        <f t="shared" si="4"/>
        <v>1.636499925</v>
      </c>
      <c r="R28" s="12">
        <f t="array" ref="R28">IFERROR(SUMIF('CAMAGUI DATA UNIFICADA'!$C$2:$C1019,$B28,'CAMAGUI DATA UNIFICADA'!$G$2:$G1019)+INDEX('SIEMB. CAMAGUI'!$I$2:$I$40,MATCH($B28,'SIEMB. CAMAGUI'!$B$2:$B$40,0),1),"")</f>
        <v>17444.25</v>
      </c>
      <c r="S28" s="17">
        <v>17.0</v>
      </c>
      <c r="T28" s="12">
        <f>IFERROR(S28*VLOOKUP($A28,PISCINAS!$B$2:$C$8,2,FALSE)*(J28),"")</f>
        <v>0</v>
      </c>
      <c r="U28" s="12">
        <f t="shared" si="5"/>
        <v>17444.25</v>
      </c>
      <c r="V28" s="12">
        <f t="shared" si="6"/>
        <v>0.7861311402</v>
      </c>
      <c r="W28" s="12">
        <f>SUMIF('PESCA CAMAGUI'!$H$2:$H1019,B28,'PESCA CAMAGUI'!$I$2:$I1019)</f>
        <v>29140.883</v>
      </c>
      <c r="X28" s="12">
        <f t="shared" si="7"/>
        <v>1.313243939</v>
      </c>
      <c r="Y28" s="12">
        <f t="shared" si="8"/>
        <v>11696.633</v>
      </c>
    </row>
    <row r="29">
      <c r="A29" s="2">
        <v>5.0</v>
      </c>
      <c r="B29" s="2" t="s">
        <v>274</v>
      </c>
      <c r="C29" s="71">
        <f>IFERROR(VLOOKUP(B29, 'SIEMB. CAMAGUI'!$B$2:$I$103, 2, FALSE),"")</f>
        <v>700000</v>
      </c>
      <c r="D29" s="71">
        <f>SUMIF('PESCA CAMAGUI'!$H$2:$H1019,B29,'PESCA CAMAGUI'!$G$2:$G1019)</f>
        <v>381289.6406</v>
      </c>
      <c r="E29" s="35">
        <f t="shared" si="1"/>
        <v>0.5446994866</v>
      </c>
      <c r="F29" s="147">
        <f>IFERROR(VLOOKUP(B29, 'SIEMB. CAMAGUI'!$B$2:$I$103, 4, FALSE),"")</f>
        <v>45274</v>
      </c>
      <c r="G29" s="147">
        <f t="array" ref="G29">IFERROR(INDEX(SORT('PESCA CAMAGUI'!$C$2:$C1019,'PESCA CAMAGUI'!$C$2:$C1019,FALSE), MATCH(B29,SORT('PESCA CAMAGUI'!$H$2:$H1019,'PESCA CAMAGUI'!$C$2:$C1019,FALSE),0),1),"")</f>
        <v>45331</v>
      </c>
      <c r="H29" s="15">
        <f t="shared" si="2"/>
        <v>57</v>
      </c>
      <c r="I29" s="147"/>
      <c r="J29" s="147"/>
      <c r="K29" s="71">
        <f>SUMIF('PESCA CAMAGUI'!$H$2:$H1019,B29,'PESCA CAMAGUI'!$D$2:$D1019)</f>
        <v>18035</v>
      </c>
      <c r="L29" s="28">
        <f>IFERROR(VLOOKUP(B29, 'SIEMB. CAMAGUI'!$B$2:$I$103, 5, FALSE),"")</f>
        <v>0.8</v>
      </c>
      <c r="M29" s="28">
        <f>MAXIFS('PESCA CAMAGUI'!$F$2:$F1019,'PESCA CAMAGUI'!$H$2:$H1019,B29)</f>
        <v>21.5</v>
      </c>
      <c r="N29" s="28">
        <f t="shared" si="3"/>
        <v>2.542105263</v>
      </c>
      <c r="O29" s="71">
        <f>IFERROR(K29/VLOOKUP($A29,PISCINAS!$B$2:$C$8,2,FALSE),"")</f>
        <v>4294.047619</v>
      </c>
      <c r="P29" s="71">
        <f t="array" ref="P29">IFERROR(SUMIF('CAMAGUI DATA UNIFICADA'!$C$2:$C1019,$B29,'CAMAGUI DATA UNIFICADA'!$E$2:$E1019)+INDEX('SIEMB. CAMAGUI'!$H$2:$H$40,MATCH($B29,'SIEMB. CAMAGUI'!$B$2:$B$40,0),1),"")</f>
        <v>14891.33333</v>
      </c>
      <c r="Q29" s="28">
        <f t="shared" si="4"/>
        <v>1.81651973</v>
      </c>
      <c r="R29" s="12">
        <f t="array" ref="R29">IFERROR(SUMIF('CAMAGUI DATA UNIFICADA'!$C$2:$C1019,$B29,'CAMAGUI DATA UNIFICADA'!$G$2:$G1019)+INDEX('SIEMB. CAMAGUI'!$I$2:$I$40,MATCH($B29,'SIEMB. CAMAGUI'!$B$2:$B$40,0),1),"")</f>
        <v>15907.05</v>
      </c>
      <c r="S29" s="17">
        <v>17.0</v>
      </c>
      <c r="T29" s="12">
        <f>IFERROR(S29*VLOOKUP($A29,PISCINAS!$B$2:$C$8,2,FALSE)*(J29),"")</f>
        <v>0</v>
      </c>
      <c r="U29" s="12">
        <f t="shared" si="5"/>
        <v>15907.05</v>
      </c>
      <c r="V29" s="12">
        <f t="shared" si="6"/>
        <v>0.8820099806</v>
      </c>
      <c r="W29" s="12">
        <f>SUMIF('PESCA CAMAGUI'!$H$2:$H1019,B29,'PESCA CAMAGUI'!$I$2:$I1019)</f>
        <v>21372.7042</v>
      </c>
      <c r="X29" s="12">
        <f t="shared" si="7"/>
        <v>1.185068156</v>
      </c>
      <c r="Y29" s="12">
        <f t="shared" si="8"/>
        <v>5465.6542</v>
      </c>
    </row>
    <row r="30">
      <c r="A30" s="2">
        <v>6.0</v>
      </c>
      <c r="B30" s="2" t="s">
        <v>277</v>
      </c>
      <c r="C30" s="71">
        <f>IFERROR(VLOOKUP(B30, 'SIEMB. CAMAGUI'!$B$2:$I$103, 2, FALSE),"")</f>
        <v>1120000</v>
      </c>
      <c r="D30" s="71">
        <f>SUMIF('PESCA CAMAGUI'!$H$2:$H1019,B30,'PESCA CAMAGUI'!$G$2:$G1019)</f>
        <v>782272.7273</v>
      </c>
      <c r="E30" s="35">
        <f t="shared" si="1"/>
        <v>0.6984577922</v>
      </c>
      <c r="F30" s="147">
        <f>IFERROR(VLOOKUP(B30, 'SIEMB. CAMAGUI'!$B$2:$I$103, 4, FALSE),"")</f>
        <v>45278</v>
      </c>
      <c r="G30" s="147">
        <f t="array" ref="G30">IFERROR(INDEX(SORT('PESCA CAMAGUI'!$C$2:$C1019,'PESCA CAMAGUI'!$C$2:$C1019,FALSE), MATCH(B30,SORT('PESCA CAMAGUI'!$H$2:$H1019,'PESCA CAMAGUI'!$C$2:$C1019,FALSE),0),1),"")</f>
        <v>45338</v>
      </c>
      <c r="H30" s="15">
        <f t="shared" si="2"/>
        <v>60</v>
      </c>
      <c r="I30" s="147"/>
      <c r="J30" s="147"/>
      <c r="K30" s="71">
        <f>SUMIF('PESCA CAMAGUI'!$H$2:$H1019,B30,'PESCA CAMAGUI'!$D$2:$D1019)</f>
        <v>34420</v>
      </c>
      <c r="L30" s="28">
        <f>IFERROR(VLOOKUP(B30, 'SIEMB. CAMAGUI'!$B$2:$I$103, 5, FALSE),"")</f>
        <v>0.8</v>
      </c>
      <c r="M30" s="28">
        <f>MAXIFS('PESCA CAMAGUI'!$F$2:$F1019,'PESCA CAMAGUI'!$H$2:$H1019,B30)</f>
        <v>20</v>
      </c>
      <c r="N30" s="28">
        <f t="shared" si="3"/>
        <v>2.24</v>
      </c>
      <c r="O30" s="71">
        <f>IFERROR(K30/VLOOKUP($A30,PISCINAS!$B$2:$C$8,2,FALSE),"")</f>
        <v>3933.714286</v>
      </c>
      <c r="P30" s="71">
        <f t="array" ref="P30">IFERROR(SUMIF('CAMAGUI DATA UNIFICADA'!$C$2:$C1019,$B30,'CAMAGUI DATA UNIFICADA'!$E$2:$E1019)+INDEX('SIEMB. CAMAGUI'!$H$2:$H$40,MATCH($B30,'SIEMB. CAMAGUI'!$B$2:$B$40,0),1),"")</f>
        <v>27421.33333</v>
      </c>
      <c r="Q30" s="28">
        <f t="shared" si="4"/>
        <v>1.752670928</v>
      </c>
      <c r="R30" s="12">
        <f t="array" ref="R30">IFERROR(SUMIF('CAMAGUI DATA UNIFICADA'!$C$2:$C1019,$B30,'CAMAGUI DATA UNIFICADA'!$G$2:$G1019)+INDEX('SIEMB. CAMAGUI'!$I$2:$I$40,MATCH($B30,'SIEMB. CAMAGUI'!$B$2:$B$40,0),1),"")</f>
        <v>28808.956</v>
      </c>
      <c r="S30" s="17">
        <v>17.0</v>
      </c>
      <c r="T30" s="12">
        <f>IFERROR(S30*VLOOKUP($A30,PISCINAS!$B$2:$C$8,2,FALSE)*(J30),"")</f>
        <v>0</v>
      </c>
      <c r="U30" s="12">
        <f t="shared" si="5"/>
        <v>28808.956</v>
      </c>
      <c r="V30" s="12">
        <f t="shared" si="6"/>
        <v>0.8369830331</v>
      </c>
      <c r="W30" s="12">
        <f>SUMIF('PESCA CAMAGUI'!$H$2:$H1019,B30,'PESCA CAMAGUI'!$I$2:$I1019)</f>
        <v>43042.7778</v>
      </c>
      <c r="X30" s="12">
        <f t="shared" si="7"/>
        <v>1.250516496</v>
      </c>
      <c r="Y30" s="12">
        <f t="shared" si="8"/>
        <v>14233.8218</v>
      </c>
    </row>
    <row r="31">
      <c r="A31" s="2">
        <v>1.0</v>
      </c>
      <c r="B31" s="2" t="s">
        <v>278</v>
      </c>
      <c r="C31" s="71">
        <f>IFERROR(VLOOKUP(B31, 'SIEMB. CAMAGUI'!$B$2:$I$103, 2, FALSE),"")</f>
        <v>1221000</v>
      </c>
      <c r="D31" s="71">
        <f>SUMIF('PESCA CAMAGUI'!$H$2:$H1019,B31,'PESCA CAMAGUI'!$G$2:$G1019)</f>
        <v>828582.5128</v>
      </c>
      <c r="E31" s="35">
        <f t="shared" si="1"/>
        <v>0.6786097566</v>
      </c>
      <c r="F31" s="147">
        <f>IFERROR(VLOOKUP(B31, 'SIEMB. CAMAGUI'!$B$2:$I$103, 4, FALSE),"")</f>
        <v>45303</v>
      </c>
      <c r="G31" s="147">
        <f t="array" ref="G31">IFERROR(INDEX(SORT('PESCA CAMAGUI'!$C$2:$C1019,'PESCA CAMAGUI'!$C$2:$C1019,FALSE), MATCH(B31,SORT('PESCA CAMAGUI'!$H$2:$H1019,'PESCA CAMAGUI'!$C$2:$C1019,FALSE),0),1),"")</f>
        <v>45360</v>
      </c>
      <c r="H31" s="15">
        <f t="shared" si="2"/>
        <v>57</v>
      </c>
      <c r="I31" s="147">
        <f t="shared" ref="I31:I108" si="9">F37</f>
        <v>45369</v>
      </c>
      <c r="J31" s="15">
        <f t="shared" ref="J31:J111" si="10">IFERROR(I31-F31,"")</f>
        <v>66</v>
      </c>
      <c r="K31" s="71">
        <f>SUMIF('PESCA CAMAGUI'!$H$2:$H1019,B31,'PESCA CAMAGUI'!$D$2:$D1019)</f>
        <v>39184.81</v>
      </c>
      <c r="L31" s="28">
        <f>IFERROR(VLOOKUP(B31, 'SIEMB. CAMAGUI'!$B$2:$I$103, 5, FALSE),"")</f>
        <v>0.6</v>
      </c>
      <c r="M31" s="28">
        <f>MAXIFS('PESCA CAMAGUI'!$F$2:$F1019,'PESCA CAMAGUI'!$H$2:$H1019,B31)</f>
        <v>21.5</v>
      </c>
      <c r="N31" s="28">
        <f t="shared" si="3"/>
        <v>2.566666667</v>
      </c>
      <c r="O31" s="71">
        <f>IFERROR(K31/VLOOKUP($A31,PISCINAS!$B$2:$C$8,2,FALSE),"")</f>
        <v>4784.470085</v>
      </c>
      <c r="P31" s="71">
        <f t="array" ref="P31">IFERROR(SUMIF('CAMAGUI DATA UNIFICADA'!$C$2:$C1019,$B31,'CAMAGUI DATA UNIFICADA'!$E$2:$E1019)+INDEX('SIEMB. CAMAGUI'!$H$2:$H$40,MATCH($B31,'SIEMB. CAMAGUI'!$B$2:$B$40,0),1),"")</f>
        <v>26704.08499</v>
      </c>
      <c r="Q31" s="28">
        <f t="shared" si="4"/>
        <v>1.499279618</v>
      </c>
      <c r="R31" s="12">
        <f t="array" ref="R31">IFERROR(SUMIF('CAMAGUI DATA UNIFICADA'!$C$2:$C1019,$B31,'CAMAGUI DATA UNIFICADA'!$G$2:$G1019)+INDEX('SIEMB. CAMAGUI'!$I$2:$I$40,MATCH($B31,'SIEMB. CAMAGUI'!$B$2:$B$40,0),1),"")</f>
        <v>27424.76027</v>
      </c>
      <c r="S31" s="17">
        <v>18.0</v>
      </c>
      <c r="T31" s="12">
        <f>IFERROR(S31*VLOOKUP($A31,PISCINAS!$B$2:$C$8,2,FALSE)*(J31),"")</f>
        <v>9729.72</v>
      </c>
      <c r="U31" s="12">
        <f t="shared" si="5"/>
        <v>37154.48027</v>
      </c>
      <c r="V31" s="12">
        <f t="shared" si="6"/>
        <v>0.9481857963</v>
      </c>
      <c r="W31" s="12">
        <f>SUMIF('PESCA CAMAGUI'!$H$2:$H1019,B31,'PESCA CAMAGUI'!$I$2:$I1019)</f>
        <v>53968.0538</v>
      </c>
      <c r="X31" s="12">
        <f t="shared" si="7"/>
        <v>1.377269758</v>
      </c>
      <c r="Y31" s="12">
        <f t="shared" si="8"/>
        <v>16813.57353</v>
      </c>
    </row>
    <row r="32">
      <c r="A32" s="2">
        <v>2.0</v>
      </c>
      <c r="B32" s="2" t="s">
        <v>280</v>
      </c>
      <c r="C32" s="71">
        <f>IFERROR(VLOOKUP(B32, 'SIEMB. CAMAGUI'!$B$2:$I$103, 2, FALSE),"")</f>
        <v>987000</v>
      </c>
      <c r="D32" s="71">
        <f>SUMIF('PESCA CAMAGUI'!$H$2:$H1019,B32,'PESCA CAMAGUI'!$G$2:$G1019)</f>
        <v>597292.9702</v>
      </c>
      <c r="E32" s="35">
        <f t="shared" si="1"/>
        <v>0.6051600508</v>
      </c>
      <c r="F32" s="147">
        <f>IFERROR(VLOOKUP(B32, 'SIEMB. CAMAGUI'!$B$2:$I$103, 4, FALSE),"")</f>
        <v>45303</v>
      </c>
      <c r="G32" s="147">
        <f t="array" ref="G32">IFERROR(INDEX(SORT('PESCA CAMAGUI'!$C$2:$C1019,'PESCA CAMAGUI'!$C$2:$C1019,FALSE), MATCH(B32,SORT('PESCA CAMAGUI'!$H$2:$H1019,'PESCA CAMAGUI'!$C$2:$C1019,FALSE),0),1),"")</f>
        <v>45357</v>
      </c>
      <c r="H32" s="15">
        <f t="shared" si="2"/>
        <v>54</v>
      </c>
      <c r="I32" s="147">
        <f t="shared" si="9"/>
        <v>45369</v>
      </c>
      <c r="J32" s="15">
        <f t="shared" si="10"/>
        <v>66</v>
      </c>
      <c r="K32" s="71">
        <f>SUMIF('PESCA CAMAGUI'!$H$2:$H1019,B32,'PESCA CAMAGUI'!$D$2:$D1019)</f>
        <v>25013</v>
      </c>
      <c r="L32" s="28">
        <f>IFERROR(VLOOKUP(B32, 'SIEMB. CAMAGUI'!$B$2:$I$103, 5, FALSE),"")</f>
        <v>0.6</v>
      </c>
      <c r="M32" s="28">
        <f>MAXIFS('PESCA CAMAGUI'!$F$2:$F1019,'PESCA CAMAGUI'!$H$2:$H1019,B32)</f>
        <v>19.5</v>
      </c>
      <c r="N32" s="28">
        <f t="shared" si="3"/>
        <v>2.45</v>
      </c>
      <c r="O32" s="71">
        <f>IFERROR(K32/VLOOKUP($A32,PISCINAS!$B$2:$C$8,2,FALSE),"")</f>
        <v>4168.833333</v>
      </c>
      <c r="P32" s="71">
        <f t="array" ref="P32">IFERROR(SUMIF('CAMAGUI DATA UNIFICADA'!$C$2:$C1019,$B32,'CAMAGUI DATA UNIFICADA'!$E$2:$E1019)+INDEX('SIEMB. CAMAGUI'!$H$2:$H$40,MATCH($B32,'SIEMB. CAMAGUI'!$B$2:$B$40,0),1),"")</f>
        <v>16677.24684</v>
      </c>
      <c r="Q32" s="28">
        <f t="shared" si="4"/>
        <v>1.466834967</v>
      </c>
      <c r="R32" s="12">
        <f t="array" ref="R32">IFERROR(SUMIF('CAMAGUI DATA UNIFICADA'!$C$2:$C1019,$B32,'CAMAGUI DATA UNIFICADA'!$G$2:$G1019)+INDEX('SIEMB. CAMAGUI'!$I$2:$I$40,MATCH($B32,'SIEMB. CAMAGUI'!$B$2:$B$40,0),1),"")</f>
        <v>17263.63657</v>
      </c>
      <c r="S32" s="17">
        <v>18.0</v>
      </c>
      <c r="T32" s="12">
        <f>IFERROR(S32*VLOOKUP($A32,PISCINAS!$B$2:$C$8,2,FALSE)*(J32),"")</f>
        <v>7128</v>
      </c>
      <c r="U32" s="12">
        <f t="shared" si="5"/>
        <v>24391.63657</v>
      </c>
      <c r="V32" s="12">
        <f t="shared" si="6"/>
        <v>0.9751583804</v>
      </c>
      <c r="W32" s="12">
        <f>SUMIF('PESCA CAMAGUI'!$H$2:$H1019,B32,'PESCA CAMAGUI'!$I$2:$I1019)</f>
        <v>32890.3938</v>
      </c>
      <c r="X32" s="12">
        <f t="shared" si="7"/>
        <v>1.314931987</v>
      </c>
      <c r="Y32" s="12">
        <f t="shared" si="8"/>
        <v>8498.75723</v>
      </c>
    </row>
    <row r="33">
      <c r="A33" s="2">
        <v>3.0</v>
      </c>
      <c r="B33" s="2" t="s">
        <v>281</v>
      </c>
      <c r="C33" s="71">
        <f>IFERROR(VLOOKUP(B33, 'SIEMB. CAMAGUI'!$B$2:$I$103, 2, FALSE),"")</f>
        <v>1110000</v>
      </c>
      <c r="D33" s="71">
        <f>SUMIF('PESCA CAMAGUI'!$H$2:$H1019,B33,'PESCA CAMAGUI'!$G$2:$G1019)</f>
        <v>625083.4069</v>
      </c>
      <c r="E33" s="35">
        <f t="shared" si="1"/>
        <v>0.5631382045</v>
      </c>
      <c r="F33" s="147">
        <f>IFERROR(VLOOKUP(B33, 'SIEMB. CAMAGUI'!$B$2:$I$103, 4, FALSE),"")</f>
        <v>45303</v>
      </c>
      <c r="G33" s="147">
        <f t="array" ref="G33">IFERROR(INDEX(SORT('PESCA CAMAGUI'!$C$2:$C1019,'PESCA CAMAGUI'!$C$2:$C1019,FALSE), MATCH(B33,SORT('PESCA CAMAGUI'!$H$2:$H1019,'PESCA CAMAGUI'!$C$2:$C1019,FALSE),0),1),"")</f>
        <v>45357</v>
      </c>
      <c r="H33" s="15">
        <f t="shared" si="2"/>
        <v>54</v>
      </c>
      <c r="I33" s="147">
        <f t="shared" si="9"/>
        <v>45369</v>
      </c>
      <c r="J33" s="15">
        <f t="shared" si="10"/>
        <v>66</v>
      </c>
      <c r="K33" s="71">
        <f>SUMIF('PESCA CAMAGUI'!$H$2:$H1019,B33,'PESCA CAMAGUI'!$D$2:$D1019)</f>
        <v>26268.23</v>
      </c>
      <c r="L33" s="28">
        <f>IFERROR(VLOOKUP(B33, 'SIEMB. CAMAGUI'!$B$2:$I$103, 5, FALSE),"")</f>
        <v>0.6</v>
      </c>
      <c r="M33" s="28">
        <f>MAXIFS('PESCA CAMAGUI'!$F$2:$F1019,'PESCA CAMAGUI'!$H$2:$H1019,B33)</f>
        <v>19.5</v>
      </c>
      <c r="N33" s="28">
        <f t="shared" si="3"/>
        <v>2.45</v>
      </c>
      <c r="O33" s="71">
        <f>IFERROR(K33/VLOOKUP($A33,PISCINAS!$B$2:$C$8,2,FALSE),"")</f>
        <v>3752.604286</v>
      </c>
      <c r="P33" s="71">
        <f t="array" ref="P33">IFERROR(SUMIF('CAMAGUI DATA UNIFICADA'!$C$2:$C1019,$B33,'CAMAGUI DATA UNIFICADA'!$E$2:$E1019)+INDEX('SIEMB. CAMAGUI'!$H$2:$H$40,MATCH($B33,'SIEMB. CAMAGUI'!$B$2:$B$40,0),1),"")</f>
        <v>20801.16817</v>
      </c>
      <c r="Q33" s="28">
        <f t="shared" si="4"/>
        <v>1.742126134</v>
      </c>
      <c r="R33" s="12">
        <f t="array" ref="R33">IFERROR(SUMIF('CAMAGUI DATA UNIFICADA'!$C$2:$C1019,$B33,'CAMAGUI DATA UNIFICADA'!$G$2:$G1019)+INDEX('SIEMB. CAMAGUI'!$I$2:$I$40,MATCH($B33,'SIEMB. CAMAGUI'!$B$2:$B$40,0),1),"")</f>
        <v>21524.44316</v>
      </c>
      <c r="S33" s="17">
        <v>18.0</v>
      </c>
      <c r="T33" s="12">
        <f>IFERROR(S33*VLOOKUP($A33,PISCINAS!$B$2:$C$8,2,FALSE)*(J33),"")</f>
        <v>8316</v>
      </c>
      <c r="U33" s="12">
        <f t="shared" si="5"/>
        <v>29840.44316</v>
      </c>
      <c r="V33" s="12">
        <f t="shared" si="6"/>
        <v>1.135989869</v>
      </c>
      <c r="W33" s="12">
        <f>SUMIF('PESCA CAMAGUI'!$H$2:$H1019,B33,'PESCA CAMAGUI'!$I$2:$I1019)</f>
        <v>34850.5641</v>
      </c>
      <c r="X33" s="12">
        <f t="shared" si="7"/>
        <v>1.326719162</v>
      </c>
      <c r="Y33" s="12">
        <f t="shared" si="8"/>
        <v>5010.120943</v>
      </c>
    </row>
    <row r="34">
      <c r="A34" s="2">
        <v>4.0</v>
      </c>
      <c r="B34" s="2" t="s">
        <v>282</v>
      </c>
      <c r="C34" s="71">
        <f>IFERROR(VLOOKUP(B34, 'SIEMB. CAMAGUI'!$B$2:$I$103, 2, FALSE),"")</f>
        <v>800000</v>
      </c>
      <c r="D34" s="71">
        <f>SUMIF('PESCA CAMAGUI'!$H$2:$H1019,B34,'PESCA CAMAGUI'!$G$2:$G1019)</f>
        <v>495834.1523</v>
      </c>
      <c r="E34" s="35">
        <f t="shared" si="1"/>
        <v>0.6197926904</v>
      </c>
      <c r="F34" s="147">
        <f>IFERROR(VLOOKUP(B34, 'SIEMB. CAMAGUI'!$B$2:$I$103, 4, FALSE),"")</f>
        <v>45346</v>
      </c>
      <c r="G34" s="147">
        <f t="array" ref="G34">IFERROR(INDEX(SORT('PESCA CAMAGUI'!$C$2:$C1019,'PESCA CAMAGUI'!$C$2:$C1019,FALSE), MATCH(B34,SORT('PESCA CAMAGUI'!$H$2:$H1019,'PESCA CAMAGUI'!$C$2:$C1019,FALSE),0),1),"")</f>
        <v>45395</v>
      </c>
      <c r="H34" s="15">
        <f t="shared" si="2"/>
        <v>49</v>
      </c>
      <c r="I34" s="147">
        <f t="shared" si="9"/>
        <v>45402</v>
      </c>
      <c r="J34" s="15">
        <f t="shared" si="10"/>
        <v>56</v>
      </c>
      <c r="K34" s="71">
        <f>SUMIF('PESCA CAMAGUI'!$H$2:$H1019,B34,'PESCA CAMAGUI'!$D$2:$D1019)</f>
        <v>20180.45</v>
      </c>
      <c r="L34" s="28">
        <f>IFERROR(VLOOKUP(B34, 'SIEMB. CAMAGUI'!$B$2:$I$103, 5, FALSE),"")</f>
        <v>1</v>
      </c>
      <c r="M34" s="28">
        <f>MAXIFS('PESCA CAMAGUI'!$F$2:$F1019,'PESCA CAMAGUI'!$H$2:$H1019,B34)</f>
        <v>18.5</v>
      </c>
      <c r="N34" s="28">
        <f t="shared" si="3"/>
        <v>2.5</v>
      </c>
      <c r="O34" s="71">
        <f>IFERROR(K34/VLOOKUP($A34,PISCINAS!$B$2:$C$8,2,FALSE),"")</f>
        <v>4204.260417</v>
      </c>
      <c r="P34" s="71">
        <f t="array" ref="P34">IFERROR(SUMIF('CAMAGUI DATA UNIFICADA'!$C$2:$C1019,$B34,'CAMAGUI DATA UNIFICADA'!$E$2:$E1019)+INDEX('SIEMB. CAMAGUI'!$H$2:$H$40,MATCH($B34,'SIEMB. CAMAGUI'!$B$2:$B$40,0),1),"")</f>
        <v>15563.38462</v>
      </c>
      <c r="Q34" s="28">
        <f t="shared" si="4"/>
        <v>1.696664155</v>
      </c>
      <c r="R34" s="12">
        <f t="array" ref="R34">IFERROR(SUMIF('CAMAGUI DATA UNIFICADA'!$C$2:$C1019,$B34,'CAMAGUI DATA UNIFICADA'!$G$2:$G1019)+INDEX('SIEMB. CAMAGUI'!$I$2:$I$40,MATCH($B34,'SIEMB. CAMAGUI'!$B$2:$B$40,0),1),"")</f>
        <v>16157.20615</v>
      </c>
      <c r="S34" s="17">
        <v>21.0</v>
      </c>
      <c r="T34" s="12">
        <f>IFERROR(S34*VLOOKUP($A34,PISCINAS!$B$2:$C$8,2,FALSE)*(J34),"")</f>
        <v>5644.8</v>
      </c>
      <c r="U34" s="12">
        <f t="shared" si="5"/>
        <v>21802.00615</v>
      </c>
      <c r="V34" s="12">
        <f t="shared" si="6"/>
        <v>1.080352824</v>
      </c>
      <c r="W34" s="12">
        <f>SUMIF('PESCA CAMAGUI'!$H$2:$H1019,B34,'PESCA CAMAGUI'!$I$2:$I1019)</f>
        <v>25713.68024</v>
      </c>
      <c r="X34" s="12">
        <f t="shared" si="7"/>
        <v>1.274187654</v>
      </c>
      <c r="Y34" s="12">
        <f t="shared" si="8"/>
        <v>3911.674085</v>
      </c>
    </row>
    <row r="35">
      <c r="A35" s="2">
        <v>5.0</v>
      </c>
      <c r="B35" s="2" t="s">
        <v>284</v>
      </c>
      <c r="C35" s="71">
        <f>IFERROR(VLOOKUP(B35, 'SIEMB. CAMAGUI'!$B$2:$I$103, 2, FALSE),"")</f>
        <v>700000</v>
      </c>
      <c r="D35" s="71">
        <f>SUMIF('PESCA CAMAGUI'!$H$2:$H1019,B35,'PESCA CAMAGUI'!$G$2:$G1019)</f>
        <v>465370.5869</v>
      </c>
      <c r="E35" s="35">
        <f t="shared" si="1"/>
        <v>0.6648151241</v>
      </c>
      <c r="F35" s="147">
        <f>IFERROR(VLOOKUP(B35, 'SIEMB. CAMAGUI'!$B$2:$I$103, 4, FALSE),"")</f>
        <v>45346</v>
      </c>
      <c r="G35" s="147">
        <f t="array" ref="G35">IFERROR(INDEX(SORT('PESCA CAMAGUI'!$C$2:$C1019,'PESCA CAMAGUI'!$C$2:$C1019,FALSE), MATCH(B35,SORT('PESCA CAMAGUI'!$H$2:$H1019,'PESCA CAMAGUI'!$C$2:$C1019,FALSE),0),1),"")</f>
        <v>45395</v>
      </c>
      <c r="H35" s="15">
        <f t="shared" si="2"/>
        <v>49</v>
      </c>
      <c r="I35" s="147">
        <f t="shared" si="9"/>
        <v>45402</v>
      </c>
      <c r="J35" s="15">
        <f t="shared" si="10"/>
        <v>56</v>
      </c>
      <c r="K35" s="71">
        <f>SUMIF('PESCA CAMAGUI'!$H$2:$H1019,B35,'PESCA CAMAGUI'!$D$2:$D1019)</f>
        <v>19022.05</v>
      </c>
      <c r="L35" s="28">
        <f>IFERROR(VLOOKUP(B35, 'SIEMB. CAMAGUI'!$B$2:$I$103, 5, FALSE),"")</f>
        <v>1</v>
      </c>
      <c r="M35" s="28">
        <f>MAXIFS('PESCA CAMAGUI'!$F$2:$F1019,'PESCA CAMAGUI'!$H$2:$H1019,B35)</f>
        <v>18.8</v>
      </c>
      <c r="N35" s="28">
        <f t="shared" si="3"/>
        <v>2.542857143</v>
      </c>
      <c r="O35" s="71">
        <f>IFERROR(K35/VLOOKUP($A35,PISCINAS!$B$2:$C$8,2,FALSE),"")</f>
        <v>4529.059524</v>
      </c>
      <c r="P35" s="71">
        <f t="array" ref="P35">IFERROR(SUMIF('CAMAGUI DATA UNIFICADA'!$C$2:$C1019,$B35,'CAMAGUI DATA UNIFICADA'!$E$2:$E1019)+INDEX('SIEMB. CAMAGUI'!$H$2:$H$40,MATCH($B35,'SIEMB. CAMAGUI'!$B$2:$B$40,0),1),"")</f>
        <v>14533.96154</v>
      </c>
      <c r="Q35" s="28">
        <f t="shared" si="4"/>
        <v>1.680928995</v>
      </c>
      <c r="R35" s="12">
        <f t="array" ref="R35">IFERROR(SUMIF('CAMAGUI DATA UNIFICADA'!$C$2:$C1019,$B35,'CAMAGUI DATA UNIFICADA'!$G$2:$G1019)+INDEX('SIEMB. CAMAGUI'!$I$2:$I$40,MATCH($B35,'SIEMB. CAMAGUI'!$B$2:$B$40,0),1),"")</f>
        <v>15026.13538</v>
      </c>
      <c r="S35" s="17">
        <v>21.0</v>
      </c>
      <c r="T35" s="12">
        <f>IFERROR(S35*VLOOKUP($A35,PISCINAS!$B$2:$C$8,2,FALSE)*(J35),"")</f>
        <v>4939.2</v>
      </c>
      <c r="U35" s="12">
        <f t="shared" si="5"/>
        <v>19965.33538</v>
      </c>
      <c r="V35" s="12">
        <f t="shared" si="6"/>
        <v>1.04958905</v>
      </c>
      <c r="W35" s="12">
        <f>SUMIF('PESCA CAMAGUI'!$H$2:$H1019,B35,'PESCA CAMAGUI'!$I$2:$I1019)</f>
        <v>24434.29301</v>
      </c>
      <c r="X35" s="12">
        <f t="shared" si="7"/>
        <v>1.284524697</v>
      </c>
      <c r="Y35" s="12">
        <f t="shared" si="8"/>
        <v>4468.957621</v>
      </c>
    </row>
    <row r="36">
      <c r="A36" s="2">
        <v>6.0</v>
      </c>
      <c r="B36" s="2" t="s">
        <v>243</v>
      </c>
      <c r="C36" s="71">
        <f>IFERROR(VLOOKUP(B36, 'SIEMB. CAMAGUI'!$B$2:$I$103, 2, FALSE),"")</f>
        <v>1100000</v>
      </c>
      <c r="D36" s="71">
        <f>SUMIF('PESCA CAMAGUI'!$H$2:$H1019,B36,'PESCA CAMAGUI'!$G$2:$G1019)</f>
        <v>675686.2878</v>
      </c>
      <c r="E36" s="35">
        <f t="shared" si="1"/>
        <v>0.6142602617</v>
      </c>
      <c r="F36" s="147">
        <f>IFERROR(VLOOKUP(B36, 'SIEMB. CAMAGUI'!$B$2:$I$103, 4, FALSE),"")</f>
        <v>45347</v>
      </c>
      <c r="G36" s="147">
        <f t="array" ref="G36">IFERROR(INDEX(SORT('PESCA CAMAGUI'!$C$2:$C1019,'PESCA CAMAGUI'!$C$2:$C1019,FALSE), MATCH(B36,SORT('PESCA CAMAGUI'!$H$2:$H1019,'PESCA CAMAGUI'!$C$2:$C1019,FALSE),0),1),"")</f>
        <v>45392</v>
      </c>
      <c r="H36" s="15">
        <f t="shared" si="2"/>
        <v>45</v>
      </c>
      <c r="I36" s="147">
        <f t="shared" si="9"/>
        <v>45402</v>
      </c>
      <c r="J36" s="15">
        <f t="shared" si="10"/>
        <v>55</v>
      </c>
      <c r="K36" s="71">
        <f>SUMIF('PESCA CAMAGUI'!$H$2:$H1019,B36,'PESCA CAMAGUI'!$D$2:$D1019)</f>
        <v>27936.15</v>
      </c>
      <c r="L36" s="28">
        <f>IFERROR(VLOOKUP(B36, 'SIEMB. CAMAGUI'!$B$2:$I$103, 5, FALSE),"")</f>
        <v>1</v>
      </c>
      <c r="M36" s="28">
        <f>MAXIFS('PESCA CAMAGUI'!$F$2:$F1019,'PESCA CAMAGUI'!$H$2:$H1019,B36)</f>
        <v>18.8</v>
      </c>
      <c r="N36" s="28">
        <f t="shared" si="3"/>
        <v>2.768888889</v>
      </c>
      <c r="O36" s="71">
        <f>IFERROR(K36/VLOOKUP($A36,PISCINAS!$B$2:$C$8,2,FALSE),"")</f>
        <v>3192.702857</v>
      </c>
      <c r="P36" s="71">
        <f t="array" ref="P36">IFERROR(SUMIF('CAMAGUI DATA UNIFICADA'!$C$2:$C1019,$B36,'CAMAGUI DATA UNIFICADA'!$E$2:$E1019)+INDEX('SIEMB. CAMAGUI'!$H$2:$H$40,MATCH($B36,'SIEMB. CAMAGUI'!$B$2:$B$40,0),1),"")</f>
        <v>20007.65385</v>
      </c>
      <c r="Q36" s="28">
        <f t="shared" si="4"/>
        <v>1.575622928</v>
      </c>
      <c r="R36" s="12">
        <f t="array" ref="R36">IFERROR(SUMIF('CAMAGUI DATA UNIFICADA'!$C$2:$C1019,$B36,'CAMAGUI DATA UNIFICADA'!$G$2:$G1019)+INDEX('SIEMB. CAMAGUI'!$I$2:$I$40,MATCH($B36,'SIEMB. CAMAGUI'!$B$2:$B$40,0),1),"")</f>
        <v>20779.19846</v>
      </c>
      <c r="S36" s="17">
        <v>21.0</v>
      </c>
      <c r="T36" s="12">
        <f>IFERROR(S36*VLOOKUP($A36,PISCINAS!$B$2:$C$8,2,FALSE)*(J36),"")</f>
        <v>10106.25</v>
      </c>
      <c r="U36" s="12">
        <f t="shared" si="5"/>
        <v>30885.44846</v>
      </c>
      <c r="V36" s="12">
        <f t="shared" si="6"/>
        <v>1.105572832</v>
      </c>
      <c r="W36" s="12">
        <f>SUMIF('PESCA CAMAGUI'!$H$2:$H1019,B36,'PESCA CAMAGUI'!$I$2:$I1019)</f>
        <v>37020.61586</v>
      </c>
      <c r="X36" s="12">
        <f t="shared" si="7"/>
        <v>1.325186751</v>
      </c>
      <c r="Y36" s="12">
        <f t="shared" si="8"/>
        <v>6135.167398</v>
      </c>
    </row>
    <row r="37">
      <c r="A37" s="2">
        <v>1.0</v>
      </c>
      <c r="B37" s="2" t="s">
        <v>313</v>
      </c>
      <c r="C37" s="71">
        <f>IFERROR(VLOOKUP(B37, 'SIEMB. CAMAGUI'!$B$2:$I$103, 2, FALSE),"")</f>
        <v>1200000</v>
      </c>
      <c r="D37" s="71">
        <f>SUMIF('PESCA CAMAGUI'!$H$2:$H1019,B37,'PESCA CAMAGUI'!$G$2:$G1019)</f>
        <v>1008774.632</v>
      </c>
      <c r="E37" s="35">
        <f t="shared" si="1"/>
        <v>0.8406455268</v>
      </c>
      <c r="F37" s="147">
        <f>IFERROR(VLOOKUP(B37, 'SIEMB. CAMAGUI'!$B$2:$I$103, 4, FALSE),"")</f>
        <v>45369</v>
      </c>
      <c r="G37" s="147">
        <f t="array" ref="G37">IFERROR(INDEX(SORT('PESCA CAMAGUI'!$C$2:$C1019,'PESCA CAMAGUI'!$C$2:$C1019,FALSE), MATCH(B37,SORT('PESCA CAMAGUI'!$H$2:$H1019,'PESCA CAMAGUI'!$C$2:$C1019,FALSE),0),1),"")</f>
        <v>45415</v>
      </c>
      <c r="H37" s="15">
        <f t="shared" si="2"/>
        <v>46</v>
      </c>
      <c r="I37" s="147">
        <f t="shared" si="9"/>
        <v>45428</v>
      </c>
      <c r="J37" s="15">
        <f t="shared" si="10"/>
        <v>59</v>
      </c>
      <c r="K37" s="71">
        <f>SUMIF('PESCA CAMAGUI'!$H$2:$H1019,B37,'PESCA CAMAGUI'!$D$2:$D1019)</f>
        <v>37600</v>
      </c>
      <c r="L37" s="28">
        <f>IFERROR(VLOOKUP(B37, 'SIEMB. CAMAGUI'!$B$2:$I$103, 5, FALSE),"")</f>
        <v>0.6</v>
      </c>
      <c r="M37" s="28">
        <f>MAXIFS('PESCA CAMAGUI'!$F$2:$F1019,'PESCA CAMAGUI'!$H$2:$H1019,B37)</f>
        <v>20.43</v>
      </c>
      <c r="N37" s="28">
        <f t="shared" si="3"/>
        <v>3.017608696</v>
      </c>
      <c r="O37" s="71">
        <f>IFERROR(K37/VLOOKUP($A37,PISCINAS!$B$2:$C$8,2,FALSE),"")</f>
        <v>4590.964591</v>
      </c>
      <c r="P37" s="71">
        <f t="array" ref="P37">IFERROR(SUMIF('CAMAGUI DATA UNIFICADA'!$C$2:$C1019,$B37,'CAMAGUI DATA UNIFICADA'!$E$2:$E1019)+INDEX('SIEMB. CAMAGUI'!$H$2:$H$40,MATCH($B37,'SIEMB. CAMAGUI'!$B$2:$B$40,0),1),"")</f>
        <v>19678.60784</v>
      </c>
      <c r="Q37" s="28">
        <f t="shared" si="4"/>
        <v>1.151407906</v>
      </c>
      <c r="R37" s="12">
        <f t="array" ref="R37">IFERROR(SUMIF('CAMAGUI DATA UNIFICADA'!$C$2:$C1019,$B37,'CAMAGUI DATA UNIFICADA'!$G$2:$G1019)+INDEX('SIEMB. CAMAGUI'!$I$2:$I$40,MATCH($B37,'SIEMB. CAMAGUI'!$B$2:$B$40,0),1),"")</f>
        <v>23170.93129</v>
      </c>
      <c r="S37" s="17">
        <v>25.0</v>
      </c>
      <c r="T37" s="12">
        <f>IFERROR(S37*VLOOKUP($A37,PISCINAS!$B$2:$C$8,2,FALSE)*(J37),"")</f>
        <v>12080.25</v>
      </c>
      <c r="U37" s="12">
        <f t="shared" si="5"/>
        <v>35251.18129</v>
      </c>
      <c r="V37" s="12">
        <f t="shared" si="6"/>
        <v>0.9375314174</v>
      </c>
      <c r="W37" s="12">
        <f>SUMIF('PESCA CAMAGUI'!$H$2:$H1019,B37,'PESCA CAMAGUI'!$I$2:$I1019)</f>
        <v>48945.27</v>
      </c>
      <c r="X37" s="12">
        <f t="shared" si="7"/>
        <v>1.301735904</v>
      </c>
      <c r="Y37" s="12">
        <f t="shared" si="8"/>
        <v>13694.08871</v>
      </c>
    </row>
    <row r="38">
      <c r="A38" s="2">
        <v>2.0</v>
      </c>
      <c r="B38" s="2" t="s">
        <v>315</v>
      </c>
      <c r="C38" s="71">
        <f>IFERROR(VLOOKUP(B38, 'SIEMB. CAMAGUI'!$B$2:$I$103, 2, FALSE),"")</f>
        <v>810000</v>
      </c>
      <c r="D38" s="71">
        <f>SUMIF('PESCA CAMAGUI'!$H$2:$H1019,B38,'PESCA CAMAGUI'!$G$2:$G1019)</f>
        <v>558624.0786</v>
      </c>
      <c r="E38" s="35">
        <f t="shared" si="1"/>
        <v>0.6896593563</v>
      </c>
      <c r="F38" s="147">
        <f>IFERROR(VLOOKUP(B38, 'SIEMB. CAMAGUI'!$B$2:$I$103, 4, FALSE),"")</f>
        <v>45369</v>
      </c>
      <c r="G38" s="147">
        <f t="array" ref="G38">IFERROR(INDEX(SORT('PESCA CAMAGUI'!$C$2:$C1019,'PESCA CAMAGUI'!$C$2:$C1019,FALSE), MATCH(B38,SORT('PESCA CAMAGUI'!$H$2:$H1019,'PESCA CAMAGUI'!$C$2:$C1019,FALSE),0),1),"")</f>
        <v>45414</v>
      </c>
      <c r="H38" s="15">
        <f t="shared" si="2"/>
        <v>45</v>
      </c>
      <c r="I38" s="147">
        <f t="shared" si="9"/>
        <v>45428</v>
      </c>
      <c r="J38" s="15">
        <f t="shared" si="10"/>
        <v>59</v>
      </c>
      <c r="K38" s="71">
        <f>SUMIF('PESCA CAMAGUI'!$H$2:$H1019,B38,'PESCA CAMAGUI'!$D$2:$D1019)</f>
        <v>22736</v>
      </c>
      <c r="L38" s="28">
        <f>IFERROR(VLOOKUP(B38, 'SIEMB. CAMAGUI'!$B$2:$I$103, 5, FALSE),"")</f>
        <v>0.6</v>
      </c>
      <c r="M38" s="28">
        <f>MAXIFS('PESCA CAMAGUI'!$F$2:$F1019,'PESCA CAMAGUI'!$H$2:$H1019,B38)</f>
        <v>18.5</v>
      </c>
      <c r="N38" s="28">
        <f t="shared" si="3"/>
        <v>2.784444444</v>
      </c>
      <c r="O38" s="71">
        <f>IFERROR(K38/VLOOKUP($A38,PISCINAS!$B$2:$C$8,2,FALSE),"")</f>
        <v>3789.333333</v>
      </c>
      <c r="P38" s="71">
        <f t="array" ref="P38">IFERROR(SUMIF('CAMAGUI DATA UNIFICADA'!$C$2:$C1019,$B38,'CAMAGUI DATA UNIFICADA'!$E$2:$E1019)+INDEX('SIEMB. CAMAGUI'!$H$2:$H$40,MATCH($B38,'SIEMB. CAMAGUI'!$B$2:$B$40,0),1),"")</f>
        <v>13090.73529</v>
      </c>
      <c r="Q38" s="28">
        <f t="shared" si="4"/>
        <v>1.266696765</v>
      </c>
      <c r="R38" s="12">
        <f t="array" ref="R38">IFERROR(SUMIF('CAMAGUI DATA UNIFICADA'!$C$2:$C1019,$B38,'CAMAGUI DATA UNIFICADA'!$G$2:$G1019)+INDEX('SIEMB. CAMAGUI'!$I$2:$I$40,MATCH($B38,'SIEMB. CAMAGUI'!$B$2:$B$40,0),1),"")</f>
        <v>14867.18882</v>
      </c>
      <c r="S38" s="17">
        <v>25.0</v>
      </c>
      <c r="T38" s="12">
        <f>IFERROR(S38*VLOOKUP($A38,PISCINAS!$B$2:$C$8,2,FALSE)*(J38),"")</f>
        <v>8850</v>
      </c>
      <c r="U38" s="12">
        <f t="shared" si="5"/>
        <v>23717.18882</v>
      </c>
      <c r="V38" s="12">
        <f t="shared" si="6"/>
        <v>1.043155736</v>
      </c>
      <c r="W38" s="12">
        <f>SUMIF('PESCA CAMAGUI'!$H$2:$H1019,B38,'PESCA CAMAGUI'!$I$2:$I1019)</f>
        <v>30300</v>
      </c>
      <c r="X38" s="12">
        <f t="shared" si="7"/>
        <v>1.332688248</v>
      </c>
      <c r="Y38" s="12">
        <f t="shared" si="8"/>
        <v>6582.811176</v>
      </c>
    </row>
    <row r="39">
      <c r="A39" s="2">
        <v>3.0</v>
      </c>
      <c r="B39" s="2" t="s">
        <v>316</v>
      </c>
      <c r="C39" s="71">
        <f>IFERROR(VLOOKUP(B39, 'SIEMB. CAMAGUI'!$B$2:$I$103, 2, FALSE),"")</f>
        <v>1050000</v>
      </c>
      <c r="D39" s="71">
        <f>SUMIF('PESCA CAMAGUI'!$H$2:$H1019,B39,'PESCA CAMAGUI'!$G$2:$G1019)</f>
        <v>823966.9421</v>
      </c>
      <c r="E39" s="35">
        <f t="shared" si="1"/>
        <v>0.7847304211</v>
      </c>
      <c r="F39" s="147">
        <f>IFERROR(VLOOKUP(B39, 'SIEMB. CAMAGUI'!$B$2:$I$103, 4, FALSE),"")</f>
        <v>45369</v>
      </c>
      <c r="G39" s="147">
        <f t="array" ref="G39">IFERROR(INDEX(SORT('PESCA CAMAGUI'!$C$2:$C1019,'PESCA CAMAGUI'!$C$2:$C1019,FALSE), MATCH(B39,SORT('PESCA CAMAGUI'!$H$2:$H1019,'PESCA CAMAGUI'!$C$2:$C1019,FALSE),0),1),"")</f>
        <v>45411</v>
      </c>
      <c r="H39" s="15">
        <f t="shared" si="2"/>
        <v>42</v>
      </c>
      <c r="I39" s="147">
        <f t="shared" si="9"/>
        <v>45428</v>
      </c>
      <c r="J39" s="15">
        <f t="shared" si="10"/>
        <v>59</v>
      </c>
      <c r="K39" s="71">
        <f>SUMIF('PESCA CAMAGUI'!$H$2:$H1019,B39,'PESCA CAMAGUI'!$D$2:$D1019)</f>
        <v>29910</v>
      </c>
      <c r="L39" s="28">
        <f>IFERROR(VLOOKUP(B39, 'SIEMB. CAMAGUI'!$B$2:$I$103, 5, FALSE),"")</f>
        <v>0.6</v>
      </c>
      <c r="M39" s="28">
        <f>MAXIFS('PESCA CAMAGUI'!$F$2:$F1019,'PESCA CAMAGUI'!$H$2:$H1019,B39)</f>
        <v>16.5</v>
      </c>
      <c r="N39" s="28">
        <f t="shared" si="3"/>
        <v>2.65</v>
      </c>
      <c r="O39" s="71">
        <f>IFERROR(K39/VLOOKUP($A39,PISCINAS!$B$2:$C$8,2,FALSE),"")</f>
        <v>4272.857143</v>
      </c>
      <c r="P39" s="71">
        <f t="array" ref="P39">IFERROR(SUMIF('CAMAGUI DATA UNIFICADA'!$C$2:$C1019,$B39,'CAMAGUI DATA UNIFICADA'!$E$2:$E1019)+INDEX('SIEMB. CAMAGUI'!$H$2:$H1019,MATCH($B39,'SIEMB. CAMAGUI'!$B$2:$B1019,0),1),"")</f>
        <v>16404.65686</v>
      </c>
      <c r="Q39" s="28">
        <f t="shared" si="4"/>
        <v>1.206628054</v>
      </c>
      <c r="R39" s="12">
        <f t="array" ref="R39">IFERROR(SUMIF('CAMAGUI DATA UNIFICADA'!$C$2:$C1019,$B39,'CAMAGUI DATA UNIFICADA'!$G$2:$G1019)+INDEX('SIEMB. CAMAGUI'!$I$2:$I1019,MATCH($B39,'SIEMB. CAMAGUI'!$B$2:$B1019,0),1),"")</f>
        <v>19458.25588</v>
      </c>
      <c r="S39" s="17">
        <v>25.0</v>
      </c>
      <c r="T39" s="12">
        <f>IFERROR(S39*VLOOKUP($A39,PISCINAS!$B$2:$C$8,2,FALSE)*(J39),"")</f>
        <v>10325</v>
      </c>
      <c r="U39" s="12">
        <f t="shared" si="5"/>
        <v>29783.25588</v>
      </c>
      <c r="V39" s="12">
        <f t="shared" si="6"/>
        <v>0.9957624835</v>
      </c>
      <c r="W39" s="12">
        <f>SUMIF('PESCA CAMAGUI'!$H$2:$H1019,B39,'PESCA CAMAGUI'!$I$2:$I1019)</f>
        <v>37249.39</v>
      </c>
      <c r="X39" s="12">
        <f t="shared" si="7"/>
        <v>1.245382481</v>
      </c>
      <c r="Y39" s="12">
        <f t="shared" si="8"/>
        <v>7466.134118</v>
      </c>
    </row>
    <row r="40">
      <c r="A40" s="2">
        <v>4.0</v>
      </c>
      <c r="B40" s="2" t="s">
        <v>317</v>
      </c>
      <c r="C40" s="71">
        <f>IFERROR(VLOOKUP(B40, 'SIEMB. CAMAGUI'!$B$2:$I$103, 2, FALSE),"")</f>
        <v>780000</v>
      </c>
      <c r="D40" s="71">
        <f>SUMIF('PESCA CAMAGUI'!$H$2:$H1019,B40,'PESCA CAMAGUI'!$G$2:$G1019)</f>
        <v>645933.0144</v>
      </c>
      <c r="E40" s="35">
        <f t="shared" si="1"/>
        <v>0.8281192492</v>
      </c>
      <c r="F40" s="147">
        <f>IFERROR(VLOOKUP(B40, 'SIEMB. CAMAGUI'!$B$2:$I$103, 4, FALSE),"")</f>
        <v>45402</v>
      </c>
      <c r="G40" s="147">
        <f t="array" ref="G40">IFERROR(INDEX(SORT('PESCA CAMAGUI'!$C$2:$C1019,'PESCA CAMAGUI'!$C$2:$C1019,FALSE), MATCH(B40,SORT('PESCA CAMAGUI'!$H$2:$H1019,'PESCA CAMAGUI'!$C$2:$C1019,FALSE),0),1),"")</f>
        <v>45450</v>
      </c>
      <c r="H40" s="15">
        <f t="shared" si="2"/>
        <v>48</v>
      </c>
      <c r="I40" s="147">
        <f t="shared" si="9"/>
        <v>45461</v>
      </c>
      <c r="J40" s="15">
        <f t="shared" si="10"/>
        <v>59</v>
      </c>
      <c r="K40" s="71">
        <f>SUMIF('PESCA CAMAGUI'!$H$2:$H1019,B40,'PESCA CAMAGUI'!$D$2:$D1019)</f>
        <v>27000</v>
      </c>
      <c r="L40" s="28">
        <f>IFERROR(VLOOKUP(B40, 'SIEMB. CAMAGUI'!$B$2:$I$103, 5, FALSE),"")</f>
        <v>0.6</v>
      </c>
      <c r="M40" s="28">
        <f>MAXIFS('PESCA CAMAGUI'!$F$2:$F1019,'PESCA CAMAGUI'!$H$2:$H1019,B40)</f>
        <v>19</v>
      </c>
      <c r="N40" s="28">
        <f t="shared" si="3"/>
        <v>2.683333333</v>
      </c>
      <c r="O40" s="71">
        <f>IFERROR(K40/VLOOKUP($A40,PISCINAS!$B$2:$C$8,2,FALSE),"")</f>
        <v>5625</v>
      </c>
      <c r="P40" s="71">
        <f t="array" ref="P40">IFERROR(SUMIF('CAMAGUI DATA UNIFICADA'!$C$2:$C1019,$B40,'CAMAGUI DATA UNIFICADA'!$E$2:$E1019)+INDEX('SIEMB. CAMAGUI'!$H$2:$H$40,MATCH($B40,'SIEMB. CAMAGUI'!$B$2:$B$40,0),1),"")</f>
        <v>14722.42857</v>
      </c>
      <c r="Q40" s="28">
        <f t="shared" si="4"/>
        <v>1.199605291</v>
      </c>
      <c r="R40" s="12">
        <f t="array" ref="R40">IFERROR(SUMIF('CAMAGUI DATA UNIFICADA'!$C$2:$C1019,$B40,'CAMAGUI DATA UNIFICADA'!$G$2:$G1019)+INDEX('SIEMB. CAMAGUI'!$I$2:$I$40,MATCH($B40,'SIEMB. CAMAGUI'!$B$2:$B$40,0),1),"")</f>
        <v>15897.15829</v>
      </c>
      <c r="S40" s="17">
        <v>23.0</v>
      </c>
      <c r="T40" s="12">
        <f>IFERROR(S40*VLOOKUP($A40,PISCINAS!$B$2:$C$8,2,FALSE)*(J40),"")</f>
        <v>6513.6</v>
      </c>
      <c r="U40" s="12">
        <f t="shared" si="5"/>
        <v>22410.75829</v>
      </c>
      <c r="V40" s="12">
        <f t="shared" si="6"/>
        <v>0.8300280847</v>
      </c>
      <c r="W40" s="12">
        <f>SUMIF('PESCA CAMAGUI'!$H$2:$H1019,B40,'PESCA CAMAGUI'!$I$2:$I1019)</f>
        <v>36389</v>
      </c>
      <c r="X40" s="12">
        <f t="shared" si="7"/>
        <v>1.347740741</v>
      </c>
      <c r="Y40" s="12">
        <f t="shared" si="8"/>
        <v>13978.24171</v>
      </c>
    </row>
    <row r="41">
      <c r="A41" s="2">
        <v>5.0</v>
      </c>
      <c r="B41" s="2" t="s">
        <v>319</v>
      </c>
      <c r="C41" s="71">
        <f>IFERROR(VLOOKUP(B41, 'SIEMB. CAMAGUI'!$B$2:$I$103, 2, FALSE),"")</f>
        <v>700000</v>
      </c>
      <c r="D41" s="71">
        <f>SUMIF('PESCA CAMAGUI'!$H$2:$H1019,B41,'PESCA CAMAGUI'!$G$2:$G1019)</f>
        <v>568181.8182</v>
      </c>
      <c r="E41" s="35">
        <f t="shared" si="1"/>
        <v>0.8116883117</v>
      </c>
      <c r="F41" s="147">
        <f>IFERROR(VLOOKUP(B41, 'SIEMB. CAMAGUI'!$B$2:$I$103, 4, FALSE),"")</f>
        <v>45402</v>
      </c>
      <c r="G41" s="147">
        <f t="array" ref="G41">IFERROR(INDEX(SORT('PESCA CAMAGUI'!$C$2:$C1019,'PESCA CAMAGUI'!$C$2:$C1019,FALSE), MATCH(B41,SORT('PESCA CAMAGUI'!$H$2:$H1019,'PESCA CAMAGUI'!$C$2:$C1019,FALSE),0),1),"")</f>
        <v>45447</v>
      </c>
      <c r="H41" s="15">
        <f t="shared" si="2"/>
        <v>45</v>
      </c>
      <c r="I41" s="147">
        <f t="shared" si="9"/>
        <v>45461</v>
      </c>
      <c r="J41" s="15">
        <f t="shared" si="10"/>
        <v>59</v>
      </c>
      <c r="K41" s="71">
        <f>SUMIF('PESCA CAMAGUI'!$H$2:$H1019,B41,'PESCA CAMAGUI'!$D$2:$D1019)</f>
        <v>22500</v>
      </c>
      <c r="L41" s="28">
        <f>IFERROR(VLOOKUP(B41, 'SIEMB. CAMAGUI'!$B$2:$I$103, 5, FALSE),"")</f>
        <v>0.7</v>
      </c>
      <c r="M41" s="28">
        <f>MAXIFS('PESCA CAMAGUI'!$F$2:$F1019,'PESCA CAMAGUI'!$H$2:$H1019,B41)</f>
        <v>18</v>
      </c>
      <c r="N41" s="28">
        <f t="shared" si="3"/>
        <v>2.691111111</v>
      </c>
      <c r="O41" s="71">
        <f>IFERROR(K41/VLOOKUP($A41,PISCINAS!$B$2:$C$8,2,FALSE),"")</f>
        <v>5357.142857</v>
      </c>
      <c r="P41" s="71">
        <f t="array" ref="P41">IFERROR(SUMIF('CAMAGUI DATA UNIFICADA'!$C$2:$C1019,$B41,'CAMAGUI DATA UNIFICADA'!$E$2:$E1019)+INDEX('SIEMB. CAMAGUI'!$H$2:$H1019,MATCH($B41,'SIEMB. CAMAGUI'!$B$2:$B1019,0),1),"")</f>
        <v>12787.60256</v>
      </c>
      <c r="Q41" s="28">
        <f t="shared" si="4"/>
        <v>1.250343362</v>
      </c>
      <c r="R41" s="12">
        <f t="array" ref="R41">IFERROR(SUMIF('CAMAGUI DATA UNIFICADA'!$C$2:$C1019,$B41,'CAMAGUI DATA UNIFICADA'!$G$2:$G1019)+INDEX('SIEMB. CAMAGUI'!$I$2:$I1019,MATCH($B41,'SIEMB. CAMAGUI'!$B$2:$B1019,0),1),"")</f>
        <v>13744.2299</v>
      </c>
      <c r="S41" s="17">
        <v>23.0</v>
      </c>
      <c r="T41" s="12">
        <f>IFERROR(S41*VLOOKUP($A41,PISCINAS!$B$2:$C$8,2,FALSE)*(J41),"")</f>
        <v>5699.4</v>
      </c>
      <c r="U41" s="12">
        <f t="shared" si="5"/>
        <v>19443.6299</v>
      </c>
      <c r="V41" s="12">
        <f t="shared" si="6"/>
        <v>0.8641613288</v>
      </c>
      <c r="W41" s="12">
        <f>SUMIF('PESCA CAMAGUI'!$H$2:$H1019,B41,'PESCA CAMAGUI'!$I$2:$I1019)</f>
        <v>29431.8</v>
      </c>
      <c r="X41" s="12">
        <f t="shared" si="7"/>
        <v>1.30808</v>
      </c>
      <c r="Y41" s="12">
        <f t="shared" si="8"/>
        <v>9988.170103</v>
      </c>
    </row>
    <row r="42">
      <c r="A42" s="2">
        <v>6.0</v>
      </c>
      <c r="B42" s="2" t="s">
        <v>320</v>
      </c>
      <c r="C42" s="71">
        <f>IFERROR(VLOOKUP(B42, 'SIEMB. CAMAGUI'!$B$2:$I$103, 2, FALSE),"")</f>
        <v>1250000</v>
      </c>
      <c r="D42" s="71">
        <f>SUMIF('PESCA CAMAGUI'!$H$2:$H1019,B42,'PESCA CAMAGUI'!$G$2:$G1019)</f>
        <v>879287.4693</v>
      </c>
      <c r="E42" s="35">
        <f t="shared" si="1"/>
        <v>0.7034299754</v>
      </c>
      <c r="F42" s="147">
        <f>IFERROR(VLOOKUP(B42, 'SIEMB. CAMAGUI'!$B$2:$I$103, 4, FALSE),"")</f>
        <v>45402</v>
      </c>
      <c r="G42" s="147">
        <f t="array" ref="G42">IFERROR(INDEX(SORT('PESCA CAMAGUI'!$C$2:$C1019,'PESCA CAMAGUI'!$C$2:$C1019,FALSE), MATCH(B42,SORT('PESCA CAMAGUI'!$H$2:$H1019,'PESCA CAMAGUI'!$C$2:$C1019,FALSE),0),1),"")</f>
        <v>45451</v>
      </c>
      <c r="H42" s="15">
        <f t="shared" si="2"/>
        <v>49</v>
      </c>
      <c r="I42" s="147">
        <f t="shared" si="9"/>
        <v>45461</v>
      </c>
      <c r="J42" s="15">
        <f t="shared" si="10"/>
        <v>59</v>
      </c>
      <c r="K42" s="71">
        <f>SUMIF('PESCA CAMAGUI'!$H$2:$H1019,B42,'PESCA CAMAGUI'!$D$2:$D1019)</f>
        <v>35787</v>
      </c>
      <c r="L42" s="28">
        <f>IFERROR(VLOOKUP(B42, 'SIEMB. CAMAGUI'!$B$2:$I$103, 5, FALSE),"")</f>
        <v>0.72</v>
      </c>
      <c r="M42" s="28">
        <f>MAXIFS('PESCA CAMAGUI'!$F$2:$F1019,'PESCA CAMAGUI'!$H$2:$H1019,B42)</f>
        <v>18.5</v>
      </c>
      <c r="N42" s="28">
        <f t="shared" si="3"/>
        <v>2.54</v>
      </c>
      <c r="O42" s="71">
        <f>IFERROR(K42/VLOOKUP($A42,PISCINAS!$B$2:$C$8,2,FALSE),"")</f>
        <v>4089.942857</v>
      </c>
      <c r="P42" s="71">
        <f t="array" ref="P42">IFERROR(SUMIF('CAMAGUI DATA UNIFICADA'!$C$2:$C1019,$B42,'CAMAGUI DATA UNIFICADA'!$E$2:$E1019)+INDEX('SIEMB. CAMAGUI'!$H$2:$H1019,MATCH($B42,'SIEMB. CAMAGUI'!$B$2:$B1019,0),1),"")</f>
        <v>23537.96886</v>
      </c>
      <c r="Q42" s="28">
        <f t="shared" si="4"/>
        <v>1.446992805</v>
      </c>
      <c r="R42" s="12">
        <f t="array" ref="R42">IFERROR(SUMIF('CAMAGUI DATA UNIFICADA'!$C$2:$C1019,$B42,'CAMAGUI DATA UNIFICADA'!$G$2:$G1019)+INDEX('SIEMB. CAMAGUI'!$I$2:$I1019,MATCH($B42,'SIEMB. CAMAGUI'!$B$2:$B1019,0),1),"")</f>
        <v>24258.11582</v>
      </c>
      <c r="S42" s="17">
        <v>23.0</v>
      </c>
      <c r="T42" s="12">
        <f>IFERROR(S42*VLOOKUP($A42,PISCINAS!$B$2:$C$8,2,FALSE)*(J42),"")</f>
        <v>11873.75</v>
      </c>
      <c r="U42" s="12">
        <f t="shared" si="5"/>
        <v>36131.86582</v>
      </c>
      <c r="V42" s="12">
        <f t="shared" si="6"/>
        <v>1.009636623</v>
      </c>
      <c r="W42" s="12">
        <f>SUMIF('PESCA CAMAGUI'!$H$2:$H1019,B42,'PESCA CAMAGUI'!$I$2:$I1019)</f>
        <v>47900</v>
      </c>
      <c r="X42" s="12">
        <f t="shared" si="7"/>
        <v>1.338474865</v>
      </c>
      <c r="Y42" s="12">
        <f t="shared" si="8"/>
        <v>11768.13418</v>
      </c>
    </row>
    <row r="43">
      <c r="A43" s="2">
        <v>1.0</v>
      </c>
      <c r="B43" s="2" t="s">
        <v>321</v>
      </c>
      <c r="C43" s="71">
        <f>IFERROR(VLOOKUP(B43, 'SIEMB. CAMAGUI'!$B$2:$I$103, 2, FALSE),"")</f>
        <v>1250000</v>
      </c>
      <c r="D43" s="71">
        <f>SUMIF('PESCA CAMAGUI'!$H$2:$H1019,B43,'PESCA CAMAGUI'!$G$2:$G1019)</f>
        <v>1068884.691</v>
      </c>
      <c r="E43" s="35">
        <f t="shared" si="1"/>
        <v>0.8551077529</v>
      </c>
      <c r="F43" s="147">
        <f>IFERROR(VLOOKUP(B43, 'SIEMB. CAMAGUI'!$B$2:$I$103, 4, FALSE),"")</f>
        <v>45428</v>
      </c>
      <c r="G43" s="147">
        <f t="array" ref="G43">IFERROR(INDEX(SORT('PESCA CAMAGUI'!$C$2:$C1019,'PESCA CAMAGUI'!$C$2:$C1019,FALSE), MATCH(B43,SORT('PESCA CAMAGUI'!$H$2:$H1019,'PESCA CAMAGUI'!$C$2:$C1019,FALSE),0),1),"")</f>
        <v>45483</v>
      </c>
      <c r="H43" s="15">
        <f t="shared" si="2"/>
        <v>55</v>
      </c>
      <c r="I43" s="147">
        <f t="shared" si="9"/>
        <v>45496</v>
      </c>
      <c r="J43" s="15">
        <f t="shared" si="10"/>
        <v>68</v>
      </c>
      <c r="K43" s="71">
        <f>SUMIF('PESCA CAMAGUI'!$H$2:$H1019,B43,'PESCA CAMAGUI'!$D$2:$D1019)</f>
        <v>39412</v>
      </c>
      <c r="L43" s="28">
        <f>IFERROR(VLOOKUP(B43, 'SIEMB. CAMAGUI'!$B$2:$I$103, 5, FALSE),"")</f>
        <v>0.33</v>
      </c>
      <c r="M43" s="28">
        <f t="array" ref="M43">_xlfn.XLOOKUP(B43, 'PESCA CAMAGUI'!$H$2:$H1019, 'PESCA CAMAGUI'!$F$2:$F1019,,,-1)</f>
        <v>17.5</v>
      </c>
      <c r="N43" s="28">
        <f t="shared" si="3"/>
        <v>2.185272727</v>
      </c>
      <c r="O43" s="71">
        <f>IFERROR(K43/VLOOKUP($A43,PISCINAS!$B$2:$C$8,2,FALSE),"")</f>
        <v>4812.210012</v>
      </c>
      <c r="P43" s="71">
        <f t="array" ref="P43">IFERROR(SUMIF('CAMAGUI DATA UNIFICADA'!$C$2:$C1019,$B43,'CAMAGUI DATA UNIFICADA'!$E$2:$E1019)+INDEX('SIEMB. CAMAGUI'!$H$2:$H1019,MATCH($B43,'SIEMB. CAMAGUI'!$B$2:$B1019,0),1),"")</f>
        <v>25689.54545</v>
      </c>
      <c r="Q43" s="28">
        <f t="shared" si="4"/>
        <v>1.434004872</v>
      </c>
      <c r="R43" s="12">
        <f t="array" ref="R43">IFERROR(SUMIF('CAMAGUI DATA UNIFICADA'!$C$2:$C1019,$B43,'CAMAGUI DATA UNIFICADA'!$G$2:$G1019)+INDEX('SIEMB. CAMAGUI'!$I$2:$I1019,MATCH($B43,'SIEMB. CAMAGUI'!$B$2:$B1019,0),1),"")</f>
        <v>28716.51045</v>
      </c>
      <c r="S43" s="17">
        <v>23.0</v>
      </c>
      <c r="T43" s="12">
        <f>IFERROR(S43*VLOOKUP($A43,PISCINAS!$B$2:$C$8,2,FALSE)*(J43),"")</f>
        <v>12809.16</v>
      </c>
      <c r="U43" s="12">
        <f t="shared" si="5"/>
        <v>41525.67045</v>
      </c>
      <c r="V43" s="12">
        <f t="shared" si="6"/>
        <v>1.053630124</v>
      </c>
      <c r="W43" s="12">
        <f>SUMIF('PESCA CAMAGUI'!$H$2:$H1019,B43,'PESCA CAMAGUI'!$I$2:$I1019)</f>
        <v>49269.72</v>
      </c>
      <c r="X43" s="12">
        <f t="shared" si="7"/>
        <v>1.25011976</v>
      </c>
      <c r="Y43" s="12">
        <f t="shared" si="8"/>
        <v>7744.049545</v>
      </c>
    </row>
    <row r="44">
      <c r="A44" s="2">
        <v>2.0</v>
      </c>
      <c r="B44" s="2" t="s">
        <v>323</v>
      </c>
      <c r="C44" s="71">
        <f>IFERROR(VLOOKUP(B44, 'SIEMB. CAMAGUI'!$B$2:$I$103, 2, FALSE),"")</f>
        <v>950000</v>
      </c>
      <c r="D44" s="71">
        <f>SUMIF('PESCA CAMAGUI'!$H$2:$H1019,B44,'PESCA CAMAGUI'!$G$2:$G1019)</f>
        <v>895681.8182</v>
      </c>
      <c r="E44" s="35">
        <f t="shared" si="1"/>
        <v>0.9428229665</v>
      </c>
      <c r="F44" s="147">
        <f>IFERROR(VLOOKUP(B44, 'SIEMB. CAMAGUI'!$B$2:$I$103, 4, FALSE),"")</f>
        <v>45428</v>
      </c>
      <c r="G44" s="147">
        <f t="array" ref="G44">IFERROR(INDEX(SORT('PESCA CAMAGUI'!$C$2:$C1019,'PESCA CAMAGUI'!$C$2:$C1019,FALSE), MATCH(B44,SORT('PESCA CAMAGUI'!$H$2:$H1019,'PESCA CAMAGUI'!$C$2:$C1019,FALSE),0),1),"")</f>
        <v>45481</v>
      </c>
      <c r="H44" s="15">
        <f t="shared" si="2"/>
        <v>53</v>
      </c>
      <c r="I44" s="147">
        <f t="shared" si="9"/>
        <v>45496</v>
      </c>
      <c r="J44" s="15">
        <f t="shared" si="10"/>
        <v>68</v>
      </c>
      <c r="K44" s="71">
        <f>SUMIF('PESCA CAMAGUI'!$H$2:$H1019,B44,'PESCA CAMAGUI'!$D$2:$D1019)</f>
        <v>31528</v>
      </c>
      <c r="L44" s="28">
        <f>IFERROR(VLOOKUP(B44, 'SIEMB. CAMAGUI'!$B$2:$I$103, 5, FALSE),"")</f>
        <v>0.36</v>
      </c>
      <c r="M44" s="28">
        <f t="array" ref="M44">_xlfn.XLOOKUP(B44, 'PESCA CAMAGUI'!$H$2:$H1019, 'PESCA CAMAGUI'!$F$2:$F1019,,,-1)</f>
        <v>16</v>
      </c>
      <c r="N44" s="28">
        <f t="shared" si="3"/>
        <v>2.065660377</v>
      </c>
      <c r="O44" s="71">
        <f>IFERROR(K44/VLOOKUP($A44,PISCINAS!$B$2:$C$8,2,FALSE),"")</f>
        <v>5254.666667</v>
      </c>
      <c r="P44" s="71">
        <f t="array" ref="P44">IFERROR(SUMIF('CAMAGUI DATA UNIFICADA'!$C$2:$C1019,$B44,'CAMAGUI DATA UNIFICADA'!$E$2:$E1019)+INDEX('SIEMB. CAMAGUI'!$H$2:$H1019,MATCH($B44,'SIEMB. CAMAGUI'!$B$2:$B1019,0),1),"")</f>
        <v>20481.45455</v>
      </c>
      <c r="Q44" s="28">
        <f t="shared" si="4"/>
        <v>1.429180411</v>
      </c>
      <c r="R44" s="12">
        <f t="array" ref="R44">IFERROR(SUMIF('CAMAGUI DATA UNIFICADA'!$C$2:$C1019,$B44,'CAMAGUI DATA UNIFICADA'!$G$2:$G1019)+INDEX('SIEMB. CAMAGUI'!$I$2:$I1019,MATCH($B44,'SIEMB. CAMAGUI'!$B$2:$B1019,0),1),"")</f>
        <v>22971.00555</v>
      </c>
      <c r="S44" s="17">
        <v>23.0</v>
      </c>
      <c r="T44" s="12">
        <f>IFERROR(S44*VLOOKUP($A44,PISCINAS!$B$2:$C$8,2,FALSE)*(J44),"")</f>
        <v>9384</v>
      </c>
      <c r="U44" s="12">
        <f t="shared" si="5"/>
        <v>32355.00555</v>
      </c>
      <c r="V44" s="12">
        <f t="shared" si="6"/>
        <v>1.026230828</v>
      </c>
      <c r="W44" s="12">
        <f>SUMIF('PESCA CAMAGUI'!$H$2:$H1019,B44,'PESCA CAMAGUI'!$I$2:$I1019)</f>
        <v>38466.3</v>
      </c>
      <c r="X44" s="12">
        <f t="shared" si="7"/>
        <v>1.220067876</v>
      </c>
      <c r="Y44" s="12">
        <f t="shared" si="8"/>
        <v>6111.294455</v>
      </c>
    </row>
    <row r="45">
      <c r="A45" s="2">
        <v>3.0</v>
      </c>
      <c r="B45" s="2" t="s">
        <v>324</v>
      </c>
      <c r="C45" s="71">
        <f>IFERROR(VLOOKUP(B45, 'SIEMB. CAMAGUI'!$B$2:$I$103, 2, FALSE),"")</f>
        <v>1100000</v>
      </c>
      <c r="D45" s="71">
        <f>SUMIF('PESCA CAMAGUI'!$H$2:$H1019,B45,'PESCA CAMAGUI'!$G$2:$G1019)</f>
        <v>966115.7025</v>
      </c>
      <c r="E45" s="35">
        <f t="shared" si="1"/>
        <v>0.8782870023</v>
      </c>
      <c r="F45" s="147">
        <f>IFERROR(VLOOKUP(B45, 'SIEMB. CAMAGUI'!$B$2:$I$103, 4, FALSE),"")</f>
        <v>45428</v>
      </c>
      <c r="G45" s="147">
        <f t="array" ref="G45">IFERROR(INDEX(SORT('PESCA CAMAGUI'!$C$2:$C1019,'PESCA CAMAGUI'!$C$2:$C1019,FALSE), MATCH(B45,SORT('PESCA CAMAGUI'!$H$2:$H1019,'PESCA CAMAGUI'!$C$2:$C1019,FALSE),0),1),"")</f>
        <v>45481</v>
      </c>
      <c r="H45" s="15">
        <f t="shared" si="2"/>
        <v>53</v>
      </c>
      <c r="I45" s="147">
        <f t="shared" si="9"/>
        <v>45496</v>
      </c>
      <c r="J45" s="15">
        <f t="shared" si="10"/>
        <v>68</v>
      </c>
      <c r="K45" s="71">
        <f>SUMIF('PESCA CAMAGUI'!$H$2:$H1019,B45,'PESCA CAMAGUI'!$D$2:$D1019)</f>
        <v>35070</v>
      </c>
      <c r="L45" s="28">
        <f>IFERROR(VLOOKUP(B45, 'SIEMB. CAMAGUI'!$B$2:$I$103, 5, FALSE),"")</f>
        <v>0.36</v>
      </c>
      <c r="M45" s="28">
        <f t="array" ref="M45">_xlfn.XLOOKUP(B45, 'PESCA CAMAGUI'!$H$2:$H1019, 'PESCA CAMAGUI'!$F$2:$F1019,,,-1)</f>
        <v>16.5</v>
      </c>
      <c r="N45" s="28">
        <f t="shared" si="3"/>
        <v>2.131698113</v>
      </c>
      <c r="O45" s="71">
        <f>IFERROR(K45/VLOOKUP($A45,PISCINAS!$B$2:$C$8,2,FALSE),"")</f>
        <v>5010</v>
      </c>
      <c r="P45" s="71">
        <f t="array" ref="P45">IFERROR(SUMIF('CAMAGUI DATA UNIFICADA'!$C$2:$C1019,$B45,'CAMAGUI DATA UNIFICADA'!$E$2:$E1019)+INDEX('SIEMB. CAMAGUI'!$H$2:$H1019,MATCH($B45,'SIEMB. CAMAGUI'!$B$2:$B1019,0),1),"")</f>
        <v>19422</v>
      </c>
      <c r="Q45" s="28">
        <f t="shared" si="4"/>
        <v>1.218374679</v>
      </c>
      <c r="R45" s="12">
        <f t="array" ref="R45">IFERROR(SUMIF('CAMAGUI DATA UNIFICADA'!$C$2:$C1019,$B45,'CAMAGUI DATA UNIFICADA'!$G$2:$G1019)+INDEX('SIEMB. CAMAGUI'!$I$2:$I1019,MATCH($B45,'SIEMB. CAMAGUI'!$B$2:$B1019,0),1),"")</f>
        <v>21719.098</v>
      </c>
      <c r="S45" s="17">
        <v>23.0</v>
      </c>
      <c r="T45" s="12">
        <f>IFERROR(S45*VLOOKUP($A45,PISCINAS!$B$2:$C$8,2,FALSE)*(J45),"")</f>
        <v>10948</v>
      </c>
      <c r="U45" s="12">
        <f t="shared" si="5"/>
        <v>32667.098</v>
      </c>
      <c r="V45" s="12">
        <f t="shared" si="6"/>
        <v>0.9314826918</v>
      </c>
      <c r="W45" s="12">
        <f>SUMIF('PESCA CAMAGUI'!$H$2:$H1019,B45,'PESCA CAMAGUI'!$I$2:$I1019)</f>
        <v>43436.08</v>
      </c>
      <c r="X45" s="12">
        <f t="shared" si="7"/>
        <v>1.23855375</v>
      </c>
      <c r="Y45" s="12">
        <f t="shared" si="8"/>
        <v>10768.982</v>
      </c>
    </row>
    <row r="46">
      <c r="A46" s="2">
        <v>4.0</v>
      </c>
      <c r="B46" s="2" t="s">
        <v>325</v>
      </c>
      <c r="C46" s="71">
        <f>IFERROR(VLOOKUP(B46, 'SIEMB. CAMAGUI'!$B$2:$I$103, 2, FALSE),"")</f>
        <v>775000</v>
      </c>
      <c r="D46" s="71">
        <f>SUMIF('PESCA CAMAGUI'!$H$2:$H1019,B46,'PESCA CAMAGUI'!$G$2:$G1019)</f>
        <v>538732.7824</v>
      </c>
      <c r="E46" s="35">
        <f t="shared" si="1"/>
        <v>0.695139074</v>
      </c>
      <c r="F46" s="147">
        <f>IFERROR(VLOOKUP(B46, 'SIEMB. CAMAGUI'!$B$2:$I$103, 4, FALSE),"")</f>
        <v>45461</v>
      </c>
      <c r="G46" s="147">
        <f t="array" ref="G46">IFERROR(INDEX(SORT('PESCA CAMAGUI'!$C$2:$C1019,'PESCA CAMAGUI'!$C$2:$C1019,FALSE), MATCH(B46,SORT('PESCA CAMAGUI'!$H$2:$H1019,'PESCA CAMAGUI'!$C$2:$C1019,FALSE),0),1),"")</f>
        <v>45512</v>
      </c>
      <c r="H46" s="15">
        <f t="shared" si="2"/>
        <v>51</v>
      </c>
      <c r="I46" s="147">
        <f t="shared" si="9"/>
        <v>45525</v>
      </c>
      <c r="J46" s="15">
        <f t="shared" si="10"/>
        <v>64</v>
      </c>
      <c r="K46" s="71">
        <f>SUMIF('PESCA CAMAGUI'!$H$2:$H1019,B46,'PESCA CAMAGUI'!$D$2:$D1019)</f>
        <v>19556</v>
      </c>
      <c r="L46" s="28">
        <f>IFERROR(VLOOKUP(B46, 'SIEMB. CAMAGUI'!$B$2:$I$103, 5, FALSE),"")</f>
        <v>0.4</v>
      </c>
      <c r="M46" s="28">
        <f t="array" ref="M46">_xlfn.XLOOKUP(B46, 'PESCA CAMAGUI'!$H$2:$H1019, 'PESCA CAMAGUI'!$F$2:$F1019,,,-1)</f>
        <v>16.5</v>
      </c>
      <c r="N46" s="28">
        <f t="shared" ref="N46:N111" si="11">IFERROR((M46-L46)/H46*7,"")</f>
        <v>2.209803922</v>
      </c>
      <c r="O46" s="71">
        <f>IFERROR(K46/VLOOKUP($A46,PISCINAS!$B$2:$C$8,2,FALSE),"")</f>
        <v>4074.166667</v>
      </c>
      <c r="P46" s="71">
        <f t="array" ref="P46">IFERROR(SUMIF('CAMAGUI DATA UNIFICADA'!$C$2:$C1019,$B46,'CAMAGUI DATA UNIFICADA'!$E$2:$E1019)+INDEX('SIEMB. CAMAGUI'!$H$2:$H1019,MATCH($B46,'SIEMB. CAMAGUI'!$B$2:$B1019,0),1),"")</f>
        <v>13709.55856</v>
      </c>
      <c r="Q46" s="28">
        <f t="shared" si="4"/>
        <v>1.542290286</v>
      </c>
      <c r="R46" s="12">
        <f t="array" ref="R46">IFERROR(SUMIF('CAMAGUI DATA UNIFICADA'!$C$2:$C1019,$B46,'CAMAGUI DATA UNIFICADA'!$G$2:$G1019)+INDEX('SIEMB. CAMAGUI'!$I$2:$I1019,MATCH($B46,'SIEMB. CAMAGUI'!$B$2:$B1019,0),1),"")</f>
        <v>14991.39721</v>
      </c>
      <c r="S46" s="17">
        <v>25.0</v>
      </c>
      <c r="T46" s="12">
        <f>IFERROR(S46*VLOOKUP($A46,PISCINAS!$B$2:$C$8,2,FALSE)*(J46),"")</f>
        <v>7680</v>
      </c>
      <c r="U46" s="12">
        <f t="shared" si="5"/>
        <v>22671.39721</v>
      </c>
      <c r="V46" s="12">
        <f t="shared" si="6"/>
        <v>1.159306464</v>
      </c>
      <c r="W46" s="12">
        <f>SUMIF('PESCA CAMAGUI'!$H$2:$H1019,B46,'PESCA CAMAGUI'!$I$2:$I1019)</f>
        <v>24838.84</v>
      </c>
      <c r="X46" s="12">
        <f t="shared" si="7"/>
        <v>1.270139088</v>
      </c>
      <c r="Y46" s="12">
        <f t="shared" si="8"/>
        <v>2167.442793</v>
      </c>
    </row>
    <row r="47">
      <c r="A47" s="2">
        <v>5.0</v>
      </c>
      <c r="B47" s="2" t="s">
        <v>327</v>
      </c>
      <c r="C47" s="71">
        <f>IFERROR(VLOOKUP(B47, 'SIEMB. CAMAGUI'!$B$2:$I$103, 2, FALSE),"")</f>
        <v>700000</v>
      </c>
      <c r="D47" s="71">
        <f>SUMIF('PESCA CAMAGUI'!$H$2:$H1019,B47,'PESCA CAMAGUI'!$G$2:$G1019)</f>
        <v>490056.8182</v>
      </c>
      <c r="E47" s="35">
        <f t="shared" si="1"/>
        <v>0.7000811688</v>
      </c>
      <c r="F47" s="147">
        <f>IFERROR(VLOOKUP(B47, 'SIEMB. CAMAGUI'!$B$2:$I$103, 4, FALSE),"")</f>
        <v>45461</v>
      </c>
      <c r="G47" s="147">
        <f t="array" ref="G47">IFERROR(INDEX(SORT('PESCA CAMAGUI'!$C$2:$C1019,'PESCA CAMAGUI'!$C$2:$C1019,FALSE), MATCH(B47,SORT('PESCA CAMAGUI'!$H$2:$H1019,'PESCA CAMAGUI'!$C$2:$C1019,FALSE),0),1),"")</f>
        <v>45511</v>
      </c>
      <c r="H47" s="15">
        <f t="shared" si="2"/>
        <v>50</v>
      </c>
      <c r="I47" s="147">
        <f t="shared" si="9"/>
        <v>45525</v>
      </c>
      <c r="J47" s="15">
        <f t="shared" si="10"/>
        <v>64</v>
      </c>
      <c r="K47" s="71">
        <f>SUMIF('PESCA CAMAGUI'!$H$2:$H1019,B47,'PESCA CAMAGUI'!$D$2:$D1019)</f>
        <v>17250</v>
      </c>
      <c r="L47" s="28">
        <f>IFERROR(VLOOKUP(B47, 'SIEMB. CAMAGUI'!$B$2:$I$103, 5, FALSE),"")</f>
        <v>0.4</v>
      </c>
      <c r="M47" s="28">
        <f t="array" ref="M47">_xlfn.XLOOKUP(B47, 'PESCA CAMAGUI'!$H$2:$H1019, 'PESCA CAMAGUI'!$F$2:$F1019,,,-1)</f>
        <v>16</v>
      </c>
      <c r="N47" s="28">
        <f t="shared" si="11"/>
        <v>2.184</v>
      </c>
      <c r="O47" s="71">
        <f>IFERROR(K47/VLOOKUP($A47,PISCINAS!$B$2:$C$8,2,FALSE),"")</f>
        <v>4107.142857</v>
      </c>
      <c r="P47" s="71">
        <f t="array" ref="P47">IFERROR(SUMIF('CAMAGUI DATA UNIFICADA'!$C$2:$C1019,$B47,'CAMAGUI DATA UNIFICADA'!$E$2:$E1019)+INDEX('SIEMB. CAMAGUI'!$H$2:$H1019,MATCH($B47,'SIEMB. CAMAGUI'!$B$2:$B1019,0),1),"")</f>
        <v>12378.5045</v>
      </c>
      <c r="Q47" s="28">
        <f t="shared" si="4"/>
        <v>1.578707821</v>
      </c>
      <c r="R47" s="12">
        <f t="array" ref="R47">IFERROR(SUMIF('CAMAGUI DATA UNIFICADA'!$C$2:$C1019,$B47,'CAMAGUI DATA UNIFICADA'!$G$2:$G1019)+INDEX('SIEMB. CAMAGUI'!$I$2:$I1019,MATCH($B47,'SIEMB. CAMAGUI'!$B$2:$B1019,0),1),"")</f>
        <v>13482.26948</v>
      </c>
      <c r="S47" s="17">
        <v>25.0</v>
      </c>
      <c r="T47" s="12">
        <f>IFERROR(S47*VLOOKUP($A47,PISCINAS!$B$2:$C$8,2,FALSE)*(J47),"")</f>
        <v>6720</v>
      </c>
      <c r="U47" s="12">
        <f t="shared" si="5"/>
        <v>20202.26948</v>
      </c>
      <c r="V47" s="12">
        <f t="shared" si="6"/>
        <v>1.171146057</v>
      </c>
      <c r="W47" s="12">
        <f>SUMIF('PESCA CAMAGUI'!$H$2:$H1019,B47,'PESCA CAMAGUI'!$I$2:$I1019)</f>
        <v>21179.21</v>
      </c>
      <c r="X47" s="12">
        <f t="shared" si="7"/>
        <v>1.22778029</v>
      </c>
      <c r="Y47" s="12">
        <f t="shared" si="8"/>
        <v>976.9405225</v>
      </c>
    </row>
    <row r="48">
      <c r="A48" s="2">
        <v>6.0</v>
      </c>
      <c r="B48" s="2" t="s">
        <v>328</v>
      </c>
      <c r="C48" s="71">
        <f>IFERROR(VLOOKUP(B48, 'SIEMB. CAMAGUI'!$B$2:$I$103, 2, FALSE),"")</f>
        <v>1300000</v>
      </c>
      <c r="D48" s="71">
        <f>SUMIF('PESCA CAMAGUI'!$H$2:$H1019,B48,'PESCA CAMAGUI'!$G$2:$G1019)</f>
        <v>1151844.532</v>
      </c>
      <c r="E48" s="35">
        <f t="shared" si="1"/>
        <v>0.8860342556</v>
      </c>
      <c r="F48" s="147">
        <f>IFERROR(VLOOKUP(B48, 'SIEMB. CAMAGUI'!$B$2:$I$103, 4, FALSE),"")</f>
        <v>45461</v>
      </c>
      <c r="G48" s="147">
        <f t="array" ref="G48">IFERROR(INDEX(SORT('PESCA CAMAGUI'!$C$2:$C1019,'PESCA CAMAGUI'!$C$2:$C1019,FALSE), MATCH(B48,SORT('PESCA CAMAGUI'!$H$2:$H1019,'PESCA CAMAGUI'!$C$2:$C1019,FALSE),0),1),"")</f>
        <v>45516</v>
      </c>
      <c r="H48" s="15">
        <f t="shared" si="2"/>
        <v>55</v>
      </c>
      <c r="I48" s="147">
        <f t="shared" si="9"/>
        <v>45525</v>
      </c>
      <c r="J48" s="15">
        <f t="shared" si="10"/>
        <v>64</v>
      </c>
      <c r="K48" s="71">
        <f>SUMIF('PESCA CAMAGUI'!$H$2:$H1019,B48,'PESCA CAMAGUI'!$D$2:$D1019)</f>
        <v>34970</v>
      </c>
      <c r="L48" s="28">
        <f>IFERROR(VLOOKUP(B48, 'SIEMB. CAMAGUI'!$B$2:$I$103, 5, FALSE),"")</f>
        <v>0.4</v>
      </c>
      <c r="M48" s="28">
        <f t="array" ref="M48">_xlfn.XLOOKUP(B48, 'PESCA CAMAGUI'!$H$2:$H1019, 'PESCA CAMAGUI'!$F$2:$F1019,,,-1)</f>
        <v>13.8</v>
      </c>
      <c r="N48" s="28">
        <f t="shared" si="11"/>
        <v>1.705454545</v>
      </c>
      <c r="O48" s="71">
        <f>IFERROR(K48/VLOOKUP($A48,PISCINAS!$B$2:$C$8,2,FALSE),"")</f>
        <v>3996.571429</v>
      </c>
      <c r="P48" s="71">
        <f t="array" ref="P48">IFERROR(SUMIF('CAMAGUI DATA UNIFICADA'!$C$2:$C1019,$B48,'CAMAGUI DATA UNIFICADA'!$E$2:$E1019)+INDEX('SIEMB. CAMAGUI'!$H$2:$H1019,MATCH($B48,'SIEMB. CAMAGUI'!$B$2:$B1019,0),1),"")</f>
        <v>27765.93694</v>
      </c>
      <c r="Q48" s="28">
        <f t="shared" si="4"/>
        <v>1.746784709</v>
      </c>
      <c r="R48" s="12">
        <f t="array" ref="R48">IFERROR(SUMIF('CAMAGUI DATA UNIFICADA'!$C$2:$C1019,$B48,'CAMAGUI DATA UNIFICADA'!$G$2:$G1019)+INDEX('SIEMB. CAMAGUI'!$I$2:$I1019,MATCH($B48,'SIEMB. CAMAGUI'!$B$2:$B1019,0),1),"")</f>
        <v>30405.06332</v>
      </c>
      <c r="S48" s="17">
        <v>25.0</v>
      </c>
      <c r="T48" s="12">
        <f>IFERROR(S48*VLOOKUP($A48,PISCINAS!$B$2:$C$8,2,FALSE)*(J48),"")</f>
        <v>14000</v>
      </c>
      <c r="U48" s="12">
        <f t="shared" si="5"/>
        <v>44405.06332</v>
      </c>
      <c r="V48" s="12">
        <f t="shared" si="6"/>
        <v>1.269804499</v>
      </c>
      <c r="W48" s="12">
        <f>SUMIF('PESCA CAMAGUI'!$H$2:$H1019,B48,'PESCA CAMAGUI'!$I$2:$I1019)</f>
        <v>41983.69</v>
      </c>
      <c r="X48" s="12">
        <f t="shared" si="7"/>
        <v>1.200563054</v>
      </c>
      <c r="Y48" s="12">
        <f t="shared" si="8"/>
        <v>-2421.373315</v>
      </c>
    </row>
    <row r="49">
      <c r="A49" s="2">
        <v>1.0</v>
      </c>
      <c r="B49" s="2" t="s">
        <v>329</v>
      </c>
      <c r="C49" s="71">
        <f>IFERROR(VLOOKUP(B49, 'SIEMB. CAMAGUI'!$B$2:$I$103, 2, FALSE),"")</f>
        <v>1200000</v>
      </c>
      <c r="D49" s="71">
        <f>SUMIF('PESCA CAMAGUI'!$H$2:$H1019,B49,'PESCA CAMAGUI'!$G$2:$G1019)</f>
        <v>578171.7172</v>
      </c>
      <c r="E49" s="35">
        <f t="shared" si="1"/>
        <v>0.4818097643</v>
      </c>
      <c r="F49" s="147">
        <f>IFERROR(VLOOKUP(B49, 'SIEMB. CAMAGUI'!$B$2:$I$103, 4, FALSE),"")</f>
        <v>45496</v>
      </c>
      <c r="G49" s="147">
        <f t="array" ref="G49">IFERROR(INDEX(SORT('PESCA CAMAGUI'!$C$2:$C1019,'PESCA CAMAGUI'!$C$2:$C1019,FALSE), MATCH(B49,SORT('PESCA CAMAGUI'!$H$2:$H1019,'PESCA CAMAGUI'!$C$2:$C1019,FALSE),0),1),"")</f>
        <v>45559</v>
      </c>
      <c r="H49" s="15">
        <f t="shared" si="2"/>
        <v>63</v>
      </c>
      <c r="I49" s="147">
        <f t="shared" si="9"/>
        <v>45571</v>
      </c>
      <c r="J49" s="15">
        <f t="shared" si="10"/>
        <v>75</v>
      </c>
      <c r="K49" s="71">
        <f>SUMIF('PESCA CAMAGUI'!$H$2:$H1019,B49,'PESCA CAMAGUI'!$D$2:$D1019)</f>
        <v>26940</v>
      </c>
      <c r="L49" s="28">
        <f>IFERROR(VLOOKUP(B49, 'SIEMB. CAMAGUI'!$B$2:$I$103, 5, FALSE),"")</f>
        <v>0.6</v>
      </c>
      <c r="M49" s="28">
        <f t="array" ref="M49">_xlfn.XLOOKUP(B49, 'PESCA CAMAGUI'!$H$2:$H1019, 'PESCA CAMAGUI'!$F$2:$F1019,,,-1)</f>
        <v>22.5</v>
      </c>
      <c r="N49" s="28">
        <f t="shared" si="11"/>
        <v>2.433333333</v>
      </c>
      <c r="O49" s="71">
        <f>IFERROR(K49/VLOOKUP($A49,PISCINAS!$B$2:$C$8,2,FALSE),"")</f>
        <v>3289.377289</v>
      </c>
      <c r="P49" s="71">
        <f t="array" ref="P49">IFERROR(SUMIF('CAMAGUI DATA UNIFICADA'!$C$2:$C1019,$B49,'CAMAGUI DATA UNIFICADA'!$E$2:$E1019)+INDEX('SIEMB. CAMAGUI'!$H$2:$H1019,MATCH($B49,'SIEMB. CAMAGUI'!$B$2:$B1019,0),1),"")</f>
        <v>21834.55752</v>
      </c>
      <c r="Q49" s="28">
        <f t="shared" si="4"/>
        <v>1.783074482</v>
      </c>
      <c r="R49" s="12">
        <f t="array" ref="R49">IFERROR(SUMIF('CAMAGUI DATA UNIFICADA'!$C$2:$C1019,$B49,'CAMAGUI DATA UNIFICADA'!$G$2:$G1019)+INDEX('SIEMB. CAMAGUI'!$I$2:$I1019,MATCH($B49,'SIEMB. CAMAGUI'!$B$2:$B1019,0),1),"")</f>
        <v>23193.49451</v>
      </c>
      <c r="S49" s="17">
        <v>24.0</v>
      </c>
      <c r="T49" s="12">
        <f>IFERROR(S49*VLOOKUP($A49,PISCINAS!$B$2:$C$8,2,FALSE)*(J49),"")</f>
        <v>14742</v>
      </c>
      <c r="U49" s="12">
        <f t="shared" si="5"/>
        <v>37935.49451</v>
      </c>
      <c r="V49" s="12">
        <f t="shared" si="6"/>
        <v>1.408147532</v>
      </c>
      <c r="W49" s="12">
        <f>SUMIF('PESCA CAMAGUI'!$H$2:$H1019,B49,'PESCA CAMAGUI'!$I$2:$I1019)</f>
        <v>41772.7</v>
      </c>
      <c r="X49" s="12">
        <f t="shared" si="7"/>
        <v>1.550582777</v>
      </c>
      <c r="Y49" s="12">
        <f t="shared" si="8"/>
        <v>3837.205487</v>
      </c>
    </row>
    <row r="50">
      <c r="A50" s="2">
        <v>2.0</v>
      </c>
      <c r="B50" s="2" t="s">
        <v>331</v>
      </c>
      <c r="C50" s="71">
        <f>IFERROR(VLOOKUP(B50, 'SIEMB. CAMAGUI'!$B$2:$I$103, 2, FALSE),"")</f>
        <v>900000</v>
      </c>
      <c r="D50" s="71">
        <f>SUMIF('PESCA CAMAGUI'!$H$2:$H1019,B50,'PESCA CAMAGUI'!$G$2:$G1019)</f>
        <v>412177.2268</v>
      </c>
      <c r="E50" s="35">
        <f t="shared" si="1"/>
        <v>0.4579746965</v>
      </c>
      <c r="F50" s="147">
        <f>IFERROR(VLOOKUP(B50, 'SIEMB. CAMAGUI'!$B$2:$I$103, 4, FALSE),"")</f>
        <v>45496</v>
      </c>
      <c r="G50" s="147">
        <f t="array" ref="G50">IFERROR(INDEX(SORT('PESCA CAMAGUI'!$C$2:$C1019,'PESCA CAMAGUI'!$C$2:$C1019,FALSE), MATCH(B50,SORT('PESCA CAMAGUI'!$H$2:$H1019,'PESCA CAMAGUI'!$C$2:$C1019,FALSE),0),1),"")</f>
        <v>45560</v>
      </c>
      <c r="H50" s="15">
        <f t="shared" si="2"/>
        <v>64</v>
      </c>
      <c r="I50" s="147">
        <f t="shared" si="9"/>
        <v>45571</v>
      </c>
      <c r="J50" s="15">
        <f t="shared" si="10"/>
        <v>75</v>
      </c>
      <c r="K50" s="71">
        <f>SUMIF('PESCA CAMAGUI'!$H$2:$H1019,B50,'PESCA CAMAGUI'!$D$2:$D1019)</f>
        <v>20378</v>
      </c>
      <c r="L50" s="28">
        <f>IFERROR(VLOOKUP(B50, 'SIEMB. CAMAGUI'!$B$2:$I$103, 5, FALSE),"")</f>
        <v>0.6</v>
      </c>
      <c r="M50" s="28">
        <f t="array" ref="M50">_xlfn.XLOOKUP(B50, 'PESCA CAMAGUI'!$H$2:$H1019, 'PESCA CAMAGUI'!$F$2:$F1019,,,-1)</f>
        <v>22</v>
      </c>
      <c r="N50" s="28">
        <f t="shared" si="11"/>
        <v>2.340625</v>
      </c>
      <c r="O50" s="71">
        <f>IFERROR(K50/VLOOKUP($A50,PISCINAS!$B$2:$C$8,2,FALSE),"")</f>
        <v>3396.333333</v>
      </c>
      <c r="P50" s="71">
        <f t="array" ref="P50">IFERROR(SUMIF('CAMAGUI DATA UNIFICADA'!$C$2:$C1019,$B50,'CAMAGUI DATA UNIFICADA'!$E$2:$E1019)+INDEX('SIEMB. CAMAGUI'!$H$2:$H1019,MATCH($B50,'SIEMB. CAMAGUI'!$B$2:$B1019,0),1),"")</f>
        <v>15573.16814</v>
      </c>
      <c r="Q50" s="28">
        <f t="shared" si="4"/>
        <v>1.681272446</v>
      </c>
      <c r="R50" s="12">
        <f t="array" ref="R50">IFERROR(SUMIF('CAMAGUI DATA UNIFICADA'!$C$2:$C1019,$B50,'CAMAGUI DATA UNIFICADA'!$G$2:$G1019)+INDEX('SIEMB. CAMAGUI'!$I$2:$I1019,MATCH($B50,'SIEMB. CAMAGUI'!$B$2:$B1019,0),1),"")</f>
        <v>16612.47488</v>
      </c>
      <c r="S50" s="17">
        <v>24.0</v>
      </c>
      <c r="T50" s="12">
        <f>IFERROR(S50*VLOOKUP($A50,PISCINAS!$B$2:$C$8,2,FALSE)*(J50),"")</f>
        <v>10800</v>
      </c>
      <c r="U50" s="12">
        <f t="shared" si="5"/>
        <v>27412.47488</v>
      </c>
      <c r="V50" s="12">
        <f t="shared" si="6"/>
        <v>1.345199474</v>
      </c>
      <c r="W50" s="12">
        <f>SUMIF('PESCA CAMAGUI'!$H$2:$H1019,B50,'PESCA CAMAGUI'!$I$2:$I1019)</f>
        <v>32119.6</v>
      </c>
      <c r="X50" s="12">
        <f t="shared" si="7"/>
        <v>1.576190009</v>
      </c>
      <c r="Y50" s="12">
        <f t="shared" si="8"/>
        <v>4707.125115</v>
      </c>
    </row>
    <row r="51">
      <c r="A51" s="2">
        <v>3.0</v>
      </c>
      <c r="B51" s="2" t="s">
        <v>332</v>
      </c>
      <c r="C51" s="71">
        <f>IFERROR(VLOOKUP(B51, 'SIEMB. CAMAGUI'!$B$2:$I$103, 2, FALSE),"")</f>
        <v>725000</v>
      </c>
      <c r="D51" s="71">
        <f>SUMIF('PESCA CAMAGUI'!$H$2:$H1019,B51,'PESCA CAMAGUI'!$G$2:$G1019)</f>
        <v>536048.951</v>
      </c>
      <c r="E51" s="35">
        <f t="shared" si="1"/>
        <v>0.7393778635</v>
      </c>
      <c r="F51" s="147">
        <f>IFERROR(VLOOKUP(B51, 'SIEMB. CAMAGUI'!$B$2:$I$103, 4, FALSE),"")</f>
        <v>45496</v>
      </c>
      <c r="G51" s="147">
        <f t="array" ref="G51">IFERROR(INDEX(SORT('PESCA CAMAGUI'!$C$2:$C1019,'PESCA CAMAGUI'!$C$2:$C1019,FALSE), MATCH(B51,SORT('PESCA CAMAGUI'!$H$2:$H1019,'PESCA CAMAGUI'!$C$2:$C1019,FALSE),0),1),"")</f>
        <v>45560</v>
      </c>
      <c r="H51" s="15">
        <f t="shared" si="2"/>
        <v>64</v>
      </c>
      <c r="I51" s="147">
        <f t="shared" si="9"/>
        <v>45568</v>
      </c>
      <c r="J51" s="15">
        <f t="shared" si="10"/>
        <v>72</v>
      </c>
      <c r="K51" s="71">
        <f>SUMIF('PESCA CAMAGUI'!$H$2:$H1019,B51,'PESCA CAMAGUI'!$D$2:$D1019)</f>
        <v>30662</v>
      </c>
      <c r="L51" s="28">
        <f>IFERROR(VLOOKUP(B51, 'SIEMB. CAMAGUI'!$B$2:$I$103, 5, FALSE),"")</f>
        <v>0.6</v>
      </c>
      <c r="M51" s="28">
        <f t="array" ref="M51">_xlfn.XLOOKUP(B51, 'PESCA CAMAGUI'!$H$2:$H1019, 'PESCA CAMAGUI'!$F$2:$F1019,,,-1)</f>
        <v>26</v>
      </c>
      <c r="N51" s="28">
        <f t="shared" si="11"/>
        <v>2.778125</v>
      </c>
      <c r="O51" s="71">
        <f>IFERROR(K51/VLOOKUP($A51,PISCINAS!$B$2:$C$8,2,FALSE),"")</f>
        <v>4380.285714</v>
      </c>
      <c r="P51" s="71">
        <f t="array" ref="P51">IFERROR(SUMIF('CAMAGUI DATA UNIFICADA'!$C$2:$C1019,$B51,'CAMAGUI DATA UNIFICADA'!$E$2:$E1019)+INDEX('SIEMB. CAMAGUI'!$H$2:$H1019,MATCH($B51,'SIEMB. CAMAGUI'!$B$2:$B1019,0),1),"")</f>
        <v>17798.27434</v>
      </c>
      <c r="Q51" s="28">
        <f t="shared" si="4"/>
        <v>1.277027054</v>
      </c>
      <c r="R51" s="12">
        <f t="array" ref="R51">IFERROR(SUMIF('CAMAGUI DATA UNIFICADA'!$C$2:$C1019,$B51,'CAMAGUI DATA UNIFICADA'!$G$2:$G1019)+INDEX('SIEMB. CAMAGUI'!$I$2:$I1019,MATCH($B51,'SIEMB. CAMAGUI'!$B$2:$B1019,0),1),"")</f>
        <v>18717.0946</v>
      </c>
      <c r="S51" s="17">
        <v>24.0</v>
      </c>
      <c r="T51" s="12">
        <f>IFERROR(S51*VLOOKUP($A51,PISCINAS!$B$2:$C$8,2,FALSE)*(J51),"")</f>
        <v>12096</v>
      </c>
      <c r="U51" s="12">
        <f t="shared" si="5"/>
        <v>30813.0946</v>
      </c>
      <c r="V51" s="12">
        <f t="shared" si="6"/>
        <v>1.004927748</v>
      </c>
      <c r="W51" s="12">
        <f>SUMIF('PESCA CAMAGUI'!$H$2:$H1019,B51,'PESCA CAMAGUI'!$I$2:$I1019)</f>
        <v>51334.2</v>
      </c>
      <c r="X51" s="12">
        <f t="shared" si="7"/>
        <v>1.674196073</v>
      </c>
      <c r="Y51" s="12">
        <f t="shared" si="8"/>
        <v>20521.1054</v>
      </c>
    </row>
    <row r="52">
      <c r="A52" s="2">
        <v>4.0</v>
      </c>
      <c r="B52" s="2" t="s">
        <v>333</v>
      </c>
      <c r="C52" s="71">
        <f>IFERROR(VLOOKUP(B52, 'SIEMB. CAMAGUI'!$B$2:$I$103, 2, FALSE),"")</f>
        <v>800000</v>
      </c>
      <c r="D52" s="71">
        <f>SUMIF('PESCA CAMAGUI'!$H$2:$H1019,B52,'PESCA CAMAGUI'!$G$2:$G1019)</f>
        <v>576770.2379</v>
      </c>
      <c r="E52" s="35">
        <f t="shared" si="1"/>
        <v>0.7209627973</v>
      </c>
      <c r="F52" s="147">
        <f>IFERROR(VLOOKUP(B52, 'SIEMB. CAMAGUI'!$B$2:$I$103, 4, FALSE),"")</f>
        <v>45525</v>
      </c>
      <c r="G52" s="147">
        <f t="array" ref="G52">IFERROR(INDEX(SORT('PESCA CAMAGUI'!$C$2:$C1019,'PESCA CAMAGUI'!$C$2:$C1019,FALSE), MATCH(B52,SORT('PESCA CAMAGUI'!$H$2:$H1019,'PESCA CAMAGUI'!$C$2:$C1019,FALSE),0),1),"")</f>
        <v>45599</v>
      </c>
      <c r="H52" s="15">
        <f t="shared" si="2"/>
        <v>74</v>
      </c>
      <c r="I52" s="147">
        <f t="shared" si="9"/>
        <v>45606</v>
      </c>
      <c r="J52" s="15">
        <f t="shared" si="10"/>
        <v>81</v>
      </c>
      <c r="K52" s="71">
        <f>SUMIF('PESCA CAMAGUI'!$H$2:$H1019,B52,'PESCA CAMAGUI'!$D$2:$D1019)</f>
        <v>33985</v>
      </c>
      <c r="L52" s="28">
        <f>IFERROR(VLOOKUP(B52, 'SIEMB. CAMAGUI'!$B$2:$I$103, 5, FALSE),"")</f>
        <v>0.45</v>
      </c>
      <c r="M52" s="28">
        <f t="array" ref="M52">_xlfn.XLOOKUP(B52, 'PESCA CAMAGUI'!$H$2:$H1019, 'PESCA CAMAGUI'!$F$2:$F1019,,,-1)</f>
        <v>29</v>
      </c>
      <c r="N52" s="28">
        <f t="shared" si="11"/>
        <v>2.700675676</v>
      </c>
      <c r="O52" s="71">
        <f>IFERROR(K52/VLOOKUP($A52,PISCINAS!$B$2:$C$8,2,FALSE),"")</f>
        <v>7080.208333</v>
      </c>
      <c r="P52" s="71">
        <f t="array" ref="P52">IFERROR(SUMIF('CAMAGUI DATA UNIFICADA'!$C$2:$C1019,$B52,'CAMAGUI DATA UNIFICADA'!$E$2:$E1019)+INDEX('SIEMB. CAMAGUI'!$H$2:$H1019,MATCH($B52,'SIEMB. CAMAGUI'!$B$2:$B1019,0),1),"")</f>
        <v>22656.1685</v>
      </c>
      <c r="Q52" s="28">
        <f t="shared" si="4"/>
        <v>1.466634418</v>
      </c>
      <c r="R52" s="12">
        <f t="array" ref="R52">IFERROR(SUMIF('CAMAGUI DATA UNIFICADA'!$C$2:$C1019,$B52,'CAMAGUI DATA UNIFICADA'!$G$2:$G1019)+INDEX('SIEMB. CAMAGUI'!$I$2:$I1019,MATCH($B52,'SIEMB. CAMAGUI'!$B$2:$B1019,0),1),"")</f>
        <v>24550.7183</v>
      </c>
      <c r="S52" s="17">
        <v>24.0</v>
      </c>
      <c r="T52" s="12">
        <f>IFERROR(S52*VLOOKUP($A52,PISCINAS!$B$2:$C$8,2,FALSE)*(J52),"")</f>
        <v>9331.2</v>
      </c>
      <c r="U52" s="12">
        <f t="shared" si="5"/>
        <v>33881.9183</v>
      </c>
      <c r="V52" s="12">
        <f t="shared" si="6"/>
        <v>0.9969668471</v>
      </c>
      <c r="W52" s="12">
        <f>SUMIF('PESCA CAMAGUI'!$H$2:$H1019,B52,'PESCA CAMAGUI'!$I$2:$I1019)</f>
        <v>68014.2</v>
      </c>
      <c r="X52" s="12">
        <f t="shared" si="7"/>
        <v>2.001300574</v>
      </c>
      <c r="Y52" s="12">
        <f t="shared" si="8"/>
        <v>34132.2817</v>
      </c>
    </row>
    <row r="53">
      <c r="A53" s="2">
        <v>5.0</v>
      </c>
      <c r="B53" s="2" t="s">
        <v>335</v>
      </c>
      <c r="C53" s="71">
        <f>IFERROR(VLOOKUP(B53, 'SIEMB. CAMAGUI'!$B$2:$I$103, 2, FALSE),"")</f>
        <v>730000</v>
      </c>
      <c r="D53" s="71">
        <f>SUMIF('PESCA CAMAGUI'!$H$2:$H1019,B53,'PESCA CAMAGUI'!$G$2:$G1019)</f>
        <v>406225.0797</v>
      </c>
      <c r="E53" s="35">
        <f t="shared" si="1"/>
        <v>0.556472712</v>
      </c>
      <c r="F53" s="147">
        <f>IFERROR(VLOOKUP(B53, 'SIEMB. CAMAGUI'!$B$2:$I$103, 4, FALSE),"")</f>
        <v>45525</v>
      </c>
      <c r="G53" s="147">
        <f t="array" ref="G53">IFERROR(INDEX(SORT('PESCA CAMAGUI'!$C$2:$C1019,'PESCA CAMAGUI'!$C$2:$C1019,FALSE), MATCH(B53,SORT('PESCA CAMAGUI'!$H$2:$H1019,'PESCA CAMAGUI'!$C$2:$C1019,FALSE),0),1),"")</f>
        <v>45601</v>
      </c>
      <c r="H53" s="15">
        <f t="shared" si="2"/>
        <v>76</v>
      </c>
      <c r="I53" s="147">
        <f t="shared" si="9"/>
        <v>45606</v>
      </c>
      <c r="J53" s="15">
        <f t="shared" si="10"/>
        <v>81</v>
      </c>
      <c r="K53" s="71">
        <f>SUMIF('PESCA CAMAGUI'!$H$2:$H1019,B53,'PESCA CAMAGUI'!$D$2:$D1019)</f>
        <v>23665</v>
      </c>
      <c r="L53" s="28">
        <f>IFERROR(VLOOKUP(B53, 'SIEMB. CAMAGUI'!$B$2:$I$103, 5, FALSE),"")</f>
        <v>0.45</v>
      </c>
      <c r="M53" s="28">
        <f t="array" ref="M53">_xlfn.XLOOKUP(B53, 'PESCA CAMAGUI'!$H$2:$H1019, 'PESCA CAMAGUI'!$F$2:$F1019,,,-1)</f>
        <v>28.5</v>
      </c>
      <c r="N53" s="28">
        <f t="shared" si="11"/>
        <v>2.583552632</v>
      </c>
      <c r="O53" s="71">
        <f>IFERROR(K53/VLOOKUP($A53,PISCINAS!$B$2:$C$8,2,FALSE),"")</f>
        <v>5634.52381</v>
      </c>
      <c r="P53" s="71">
        <f t="array" ref="P53">IFERROR(SUMIF('CAMAGUI DATA UNIFICADA'!$C$2:$C1019,$B53,'CAMAGUI DATA UNIFICADA'!$E$2:$E1019)+INDEX('SIEMB. CAMAGUI'!$H$2:$H1019,MATCH($B53,'SIEMB. CAMAGUI'!$B$2:$B1019,0),1),"")</f>
        <v>18551.57875</v>
      </c>
      <c r="Q53" s="28">
        <f t="shared" si="4"/>
        <v>1.724634408</v>
      </c>
      <c r="R53" s="12">
        <f t="array" ref="R53">IFERROR(SUMIF('CAMAGUI DATA UNIFICADA'!$C$2:$C1019,$B53,'CAMAGUI DATA UNIFICADA'!$G$2:$G1019)+INDEX('SIEMB. CAMAGUI'!$I$2:$I1019,MATCH($B53,'SIEMB. CAMAGUI'!$B$2:$B1019,0),1),"")</f>
        <v>20158.46745</v>
      </c>
      <c r="S53" s="17">
        <v>24.0</v>
      </c>
      <c r="T53" s="12">
        <f>IFERROR(S53*VLOOKUP($A53,PISCINAS!$B$2:$C$8,2,FALSE)*(J53),"")</f>
        <v>8164.8</v>
      </c>
      <c r="U53" s="12">
        <f t="shared" si="5"/>
        <v>28323.26745</v>
      </c>
      <c r="V53" s="12">
        <f t="shared" si="6"/>
        <v>1.196842064</v>
      </c>
      <c r="W53" s="12">
        <f>SUMIF('PESCA CAMAGUI'!$H$2:$H1019,B53,'PESCA CAMAGUI'!$I$2:$I1019)</f>
        <v>45269.85</v>
      </c>
      <c r="X53" s="12">
        <f t="shared" si="7"/>
        <v>1.912945278</v>
      </c>
      <c r="Y53" s="12">
        <f t="shared" si="8"/>
        <v>16946.58255</v>
      </c>
    </row>
    <row r="54">
      <c r="A54" s="2">
        <v>6.0</v>
      </c>
      <c r="B54" s="2" t="s">
        <v>336</v>
      </c>
      <c r="C54" s="71">
        <f>IFERROR(VLOOKUP(B54, 'SIEMB. CAMAGUI'!$B$2:$I$103, 2, FALSE),"")</f>
        <v>1200000</v>
      </c>
      <c r="D54" s="71">
        <f>SUMIF('PESCA CAMAGUI'!$H$2:$H1019,B54,'PESCA CAMAGUI'!$G$2:$G1019)</f>
        <v>723468.937</v>
      </c>
      <c r="E54" s="35">
        <f t="shared" si="1"/>
        <v>0.6028907808</v>
      </c>
      <c r="F54" s="147">
        <f>IFERROR(VLOOKUP(B54, 'SIEMB. CAMAGUI'!$B$2:$I$103, 4, FALSE),"")</f>
        <v>45525</v>
      </c>
      <c r="G54" s="147">
        <f t="array" ref="G54">IFERROR(INDEX(SORT('PESCA CAMAGUI'!$C$2:$C1019,'PESCA CAMAGUI'!$C$2:$C1019,FALSE), MATCH(B54,SORT('PESCA CAMAGUI'!$H$2:$H1019,'PESCA CAMAGUI'!$C$2:$C1019,FALSE),0),1),"")</f>
        <v>45601</v>
      </c>
      <c r="H54" s="15">
        <f t="shared" si="2"/>
        <v>76</v>
      </c>
      <c r="I54" s="147">
        <f t="shared" si="9"/>
        <v>45610</v>
      </c>
      <c r="J54" s="15">
        <f t="shared" si="10"/>
        <v>85</v>
      </c>
      <c r="K54" s="71">
        <f>SUMIF('PESCA CAMAGUI'!$H$2:$H1019,B54,'PESCA CAMAGUI'!$D$2:$D1019)</f>
        <v>40025</v>
      </c>
      <c r="L54" s="28">
        <f>IFERROR(VLOOKUP(B54, 'SIEMB. CAMAGUI'!$B$2:$I$103, 5, FALSE),"")</f>
        <v>0.46</v>
      </c>
      <c r="M54" s="28">
        <f t="array" ref="M54">_xlfn.XLOOKUP(B54, 'PESCA CAMAGUI'!$H$2:$H1019, 'PESCA CAMAGUI'!$F$2:$F1019,,,-1)</f>
        <v>29</v>
      </c>
      <c r="N54" s="28">
        <f t="shared" si="11"/>
        <v>2.628684211</v>
      </c>
      <c r="O54" s="71">
        <f>IFERROR(K54/VLOOKUP($A54,PISCINAS!$B$2:$C$8,2,FALSE),"")</f>
        <v>4574.285714</v>
      </c>
      <c r="P54" s="71">
        <f t="array" ref="P54">IFERROR(SUMIF('CAMAGUI DATA UNIFICADA'!$C$2:$C1019,$B54,'CAMAGUI DATA UNIFICADA'!$E$2:$E1019)+INDEX('SIEMB. CAMAGUI'!$H$2:$H1019,MATCH($B54,'SIEMB. CAMAGUI'!$B$2:$B1019,0),1),"")</f>
        <v>28945.25275</v>
      </c>
      <c r="Q54" s="28">
        <f t="shared" si="4"/>
        <v>1.59099453</v>
      </c>
      <c r="R54" s="12">
        <f t="array" ref="R54">IFERROR(SUMIF('CAMAGUI DATA UNIFICADA'!$C$2:$C1019,$B54,'CAMAGUI DATA UNIFICADA'!$G$2:$G1019)+INDEX('SIEMB. CAMAGUI'!$I$2:$I1019,MATCH($B54,'SIEMB. CAMAGUI'!$B$2:$B1019,0),1),"")</f>
        <v>31294.19145</v>
      </c>
      <c r="S54" s="17">
        <v>24.0</v>
      </c>
      <c r="T54" s="12">
        <f>IFERROR(S54*VLOOKUP($A54,PISCINAS!$B$2:$C$8,2,FALSE)*(J54),"")</f>
        <v>17850</v>
      </c>
      <c r="U54" s="12">
        <f t="shared" si="5"/>
        <v>49144.19145</v>
      </c>
      <c r="V54" s="12">
        <f t="shared" si="6"/>
        <v>1.227837388</v>
      </c>
      <c r="W54" s="12">
        <f>SUMIF('PESCA CAMAGUI'!$H$2:$H1019,B54,'PESCA CAMAGUI'!$I$2:$I1019)</f>
        <v>76637.87</v>
      </c>
      <c r="X54" s="12">
        <f t="shared" si="7"/>
        <v>1.914750031</v>
      </c>
      <c r="Y54" s="12">
        <f t="shared" si="8"/>
        <v>27493.67855</v>
      </c>
    </row>
    <row r="55">
      <c r="A55" s="2">
        <v>1.0</v>
      </c>
      <c r="B55" s="2" t="s">
        <v>337</v>
      </c>
      <c r="C55" s="71">
        <f>IFERROR(VLOOKUP(B55, 'SIEMB. CAMAGUI'!$B$2:$I$103, 2, FALSE),"")</f>
        <v>1050000</v>
      </c>
      <c r="D55" s="71">
        <f>SUMIF('PESCA CAMAGUI'!$H$2:$H1019,B55,'PESCA CAMAGUI'!$G$2:$G1019)</f>
        <v>633454.5455</v>
      </c>
      <c r="E55" s="35">
        <f t="shared" si="1"/>
        <v>0.6032900433</v>
      </c>
      <c r="F55" s="147">
        <f>IFERROR(VLOOKUP(B55, 'SIEMB. CAMAGUI'!$B$2:$I$103, 4, FALSE),"")</f>
        <v>45571</v>
      </c>
      <c r="G55" s="147">
        <f t="array" ref="G55">IFERROR(INDEX(SORT('PESCA CAMAGUI'!$C$2:$C1019,'PESCA CAMAGUI'!$C$2:$C1019,FALSE), MATCH(B55,SORT('PESCA CAMAGUI'!$H$2:$H1019,'PESCA CAMAGUI'!$C$2:$C1019,FALSE),0),1),"")</f>
        <v>45627</v>
      </c>
      <c r="H55" s="15">
        <f t="shared" si="2"/>
        <v>56</v>
      </c>
      <c r="I55" s="147">
        <f t="shared" si="9"/>
        <v>45636</v>
      </c>
      <c r="J55" s="15">
        <f t="shared" si="10"/>
        <v>65</v>
      </c>
      <c r="K55" s="71">
        <f>SUMIF('PESCA CAMAGUI'!$H$2:$H1019,B55,'PESCA CAMAGUI'!$D$2:$D1019)</f>
        <v>34840</v>
      </c>
      <c r="L55" s="28">
        <f>IFERROR(VLOOKUP(B55, 'SIEMB. CAMAGUI'!$B$2:$I$103, 5, FALSE),"")</f>
        <v>0.55</v>
      </c>
      <c r="M55" s="28">
        <f t="array" ref="M55">_xlfn.XLOOKUP(B55, 'PESCA CAMAGUI'!$H$2:$H1019, 'PESCA CAMAGUI'!$F$2:$F1019,,,-1)</f>
        <v>25</v>
      </c>
      <c r="N55" s="28">
        <f t="shared" si="11"/>
        <v>3.05625</v>
      </c>
      <c r="O55" s="71">
        <f>IFERROR(K55/VLOOKUP($A55,PISCINAS!$B$2:$C$8,2,FALSE),"")</f>
        <v>4253.968254</v>
      </c>
      <c r="P55" s="71">
        <f t="array" ref="P55">IFERROR(SUMIF('CAMAGUI DATA UNIFICADA'!$C$2:$C1019,$B55,'CAMAGUI DATA UNIFICADA'!$E$2:$E1019)+INDEX('SIEMB. CAMAGUI'!$H$2:$H1019,MATCH($B55,'SIEMB. CAMAGUI'!$B$2:$B1019,0),1),"")</f>
        <v>20875</v>
      </c>
      <c r="Q55" s="28">
        <f t="shared" si="4"/>
        <v>1.318168772</v>
      </c>
      <c r="R55" s="12">
        <f t="array" ref="R55">IFERROR(SUMIF('CAMAGUI DATA UNIFICADA'!$C$2:$C1019,$B55,'CAMAGUI DATA UNIFICADA'!$G$2:$G1019)+INDEX('SIEMB. CAMAGUI'!$I$2:$I1019,MATCH($B55,'SIEMB. CAMAGUI'!$B$2:$B1019,0),1),"")</f>
        <v>23030.6398</v>
      </c>
      <c r="S55" s="17">
        <v>24.0</v>
      </c>
      <c r="T55" s="12">
        <f>IFERROR(S55*VLOOKUP($A55,PISCINAS!$B$2:$C$8,2,FALSE)*(J55),"")</f>
        <v>12776.4</v>
      </c>
      <c r="U55" s="12">
        <f t="shared" si="5"/>
        <v>35807.0398</v>
      </c>
      <c r="V55" s="12">
        <f t="shared" si="6"/>
        <v>1.027756596</v>
      </c>
      <c r="W55" s="12">
        <f>SUMIF('PESCA CAMAGUI'!$H$2:$H1019,B55,'PESCA CAMAGUI'!$I$2:$I1019)</f>
        <v>67168.87</v>
      </c>
      <c r="X55" s="12">
        <f t="shared" si="7"/>
        <v>1.927923938</v>
      </c>
      <c r="Y55" s="12">
        <f t="shared" si="8"/>
        <v>31361.8302</v>
      </c>
    </row>
    <row r="56">
      <c r="A56" s="2">
        <v>2.0</v>
      </c>
      <c r="B56" s="2" t="s">
        <v>339</v>
      </c>
      <c r="C56" s="71">
        <f>IFERROR(VLOOKUP(B56, 'SIEMB. CAMAGUI'!$B$2:$I$103, 2, FALSE),"")</f>
        <v>900000</v>
      </c>
      <c r="D56" s="71">
        <f>SUMIF('PESCA CAMAGUI'!$H$2:$H1019,B56,'PESCA CAMAGUI'!$G$2:$G1019)</f>
        <v>371486.7424</v>
      </c>
      <c r="E56" s="35">
        <f t="shared" si="1"/>
        <v>0.4127630471</v>
      </c>
      <c r="F56" s="147">
        <f>IFERROR(VLOOKUP(B56, 'SIEMB. CAMAGUI'!$B$2:$I$103, 4, FALSE),"")</f>
        <v>45571</v>
      </c>
      <c r="G56" s="147">
        <f t="array" ref="G56">IFERROR(INDEX(SORT('PESCA CAMAGUI'!$C$2:$C1019,'PESCA CAMAGUI'!$C$2:$C1019,FALSE), MATCH(B56,SORT('PESCA CAMAGUI'!$H$2:$H1019,'PESCA CAMAGUI'!$C$2:$C1019,FALSE),0),1),"")</f>
        <v>45626</v>
      </c>
      <c r="H56" s="15">
        <f t="shared" si="2"/>
        <v>55</v>
      </c>
      <c r="I56" s="147">
        <f t="shared" si="9"/>
        <v>45636</v>
      </c>
      <c r="J56" s="15">
        <f t="shared" si="10"/>
        <v>65</v>
      </c>
      <c r="K56" s="71">
        <f>SUMIF('PESCA CAMAGUI'!$H$2:$H1019,B56,'PESCA CAMAGUI'!$D$2:$D1019)</f>
        <v>19614.5</v>
      </c>
      <c r="L56" s="28">
        <f>IFERROR(VLOOKUP(B56, 'SIEMB. CAMAGUI'!$B$2:$I$103, 5, FALSE),"")</f>
        <v>0.55</v>
      </c>
      <c r="M56" s="28">
        <f t="array" ref="M56">_xlfn.XLOOKUP(B56, 'PESCA CAMAGUI'!$H$2:$H1019, 'PESCA CAMAGUI'!$F$2:$F1019,,,-1)</f>
        <v>24</v>
      </c>
      <c r="N56" s="28">
        <f t="shared" si="11"/>
        <v>2.984545455</v>
      </c>
      <c r="O56" s="71">
        <f>IFERROR(K56/VLOOKUP($A56,PISCINAS!$B$2:$C$8,2,FALSE),"")</f>
        <v>3269.083333</v>
      </c>
      <c r="P56" s="71">
        <f t="array" ref="P56">IFERROR(SUMIF('CAMAGUI DATA UNIFICADA'!$C$2:$C1019,$B56,'CAMAGUI DATA UNIFICADA'!$E$2:$E1019)+INDEX('SIEMB. CAMAGUI'!$H$2:$H1019,MATCH($B56,'SIEMB. CAMAGUI'!$B$2:$B1019,0),1),"")</f>
        <v>12614</v>
      </c>
      <c r="Q56" s="28">
        <f t="shared" si="4"/>
        <v>1.414810472</v>
      </c>
      <c r="R56" s="12">
        <f t="array" ref="R56">IFERROR(SUMIF('CAMAGUI DATA UNIFICADA'!$C$2:$C1019,$B56,'CAMAGUI DATA UNIFICADA'!$G$2:$G1019)+INDEX('SIEMB. CAMAGUI'!$I$2:$I1019,MATCH($B56,'SIEMB. CAMAGUI'!$B$2:$B1019,0),1),"")</f>
        <v>13472.12</v>
      </c>
      <c r="S56" s="17">
        <v>24.0</v>
      </c>
      <c r="T56" s="12">
        <f>IFERROR(S56*VLOOKUP($A56,PISCINAS!$B$2:$C$8,2,FALSE)*(J56),"")</f>
        <v>9360</v>
      </c>
      <c r="U56" s="12">
        <f t="shared" si="5"/>
        <v>22832.12</v>
      </c>
      <c r="V56" s="12">
        <f t="shared" si="6"/>
        <v>1.164042927</v>
      </c>
      <c r="W56" s="12">
        <f>SUMIF('PESCA CAMAGUI'!$H$2:$H1019,B56,'PESCA CAMAGUI'!$I$2:$I1019)</f>
        <v>37094.81</v>
      </c>
      <c r="X56" s="12">
        <f t="shared" si="7"/>
        <v>1.89119325</v>
      </c>
      <c r="Y56" s="12">
        <f t="shared" si="8"/>
        <v>14262.69</v>
      </c>
    </row>
    <row r="57">
      <c r="A57" s="2">
        <v>3.0</v>
      </c>
      <c r="B57" s="2" t="s">
        <v>340</v>
      </c>
      <c r="C57" s="71">
        <f>IFERROR(VLOOKUP(B57, 'SIEMB. CAMAGUI'!$B$2:$I$103, 2, FALSE),"")</f>
        <v>1050000</v>
      </c>
      <c r="D57" s="71">
        <f>SUMIF('PESCA CAMAGUI'!$H$2:$H1019,B57,'PESCA CAMAGUI'!$G$2:$G1019)</f>
        <v>631620.5534</v>
      </c>
      <c r="E57" s="35">
        <f t="shared" si="1"/>
        <v>0.6015433842</v>
      </c>
      <c r="F57" s="147">
        <f>IFERROR(VLOOKUP(B57, 'SIEMB. CAMAGUI'!$B$2:$I$103, 4, FALSE),"")</f>
        <v>45568</v>
      </c>
      <c r="G57" s="147">
        <f t="array" ref="G57">IFERROR(INDEX(SORT('PESCA CAMAGUI'!$C$2:$C1019,'PESCA CAMAGUI'!$C$2:$C1019,FALSE), MATCH(B57,SORT('PESCA CAMAGUI'!$H$2:$H1019,'PESCA CAMAGUI'!$C$2:$C1019,FALSE),0),1),"")</f>
        <v>45628</v>
      </c>
      <c r="H57" s="15">
        <f t="shared" si="2"/>
        <v>60</v>
      </c>
      <c r="I57" s="147">
        <f t="shared" si="9"/>
        <v>45636</v>
      </c>
      <c r="J57" s="15">
        <f t="shared" si="10"/>
        <v>68</v>
      </c>
      <c r="K57" s="71">
        <f>SUMIF('PESCA CAMAGUI'!$H$2:$H1019,B57,'PESCA CAMAGUI'!$D$2:$D1019)</f>
        <v>31960</v>
      </c>
      <c r="L57" s="28">
        <f>IFERROR(VLOOKUP(B57, 'SIEMB. CAMAGUI'!$B$2:$I$103, 5, FALSE),"")</f>
        <v>0.6</v>
      </c>
      <c r="M57" s="28">
        <f t="array" ref="M57">_xlfn.XLOOKUP(B57, 'PESCA CAMAGUI'!$H$2:$H1019, 'PESCA CAMAGUI'!$F$2:$F1019,,,-1)</f>
        <v>23</v>
      </c>
      <c r="N57" s="28">
        <f t="shared" si="11"/>
        <v>2.613333333</v>
      </c>
      <c r="O57" s="71">
        <f>IFERROR(K57/VLOOKUP($A57,PISCINAS!$B$2:$C$8,2,FALSE),"")</f>
        <v>4565.714286</v>
      </c>
      <c r="P57" s="71">
        <f t="array" ref="P57">IFERROR(SUMIF('CAMAGUI DATA UNIFICADA'!$C$2:$C1019,$B57,'CAMAGUI DATA UNIFICADA'!$E$2:$E1019)+INDEX('SIEMB. CAMAGUI'!$H$2:$H1019,MATCH($B57,'SIEMB. CAMAGUI'!$B$2:$B1019,0),1),"")</f>
        <v>20436.5</v>
      </c>
      <c r="Q57" s="28">
        <f t="shared" si="4"/>
        <v>1.406767835</v>
      </c>
      <c r="R57" s="12">
        <f t="array" ref="R57">IFERROR(SUMIF('CAMAGUI DATA UNIFICADA'!$C$2:$C1019,$B57,'CAMAGUI DATA UNIFICADA'!$G$2:$G1019)+INDEX('SIEMB. CAMAGUI'!$I$2:$I1019,MATCH($B57,'SIEMB. CAMAGUI'!$B$2:$B1019,0),1),"")</f>
        <v>22423.1254</v>
      </c>
      <c r="S57" s="17">
        <v>24.0</v>
      </c>
      <c r="T57" s="12">
        <f>IFERROR(S57*VLOOKUP($A57,PISCINAS!$B$2:$C$8,2,FALSE)*(J57),"")</f>
        <v>11424</v>
      </c>
      <c r="U57" s="12">
        <f t="shared" si="5"/>
        <v>33847.1254</v>
      </c>
      <c r="V57" s="12">
        <f t="shared" si="6"/>
        <v>1.059046477</v>
      </c>
      <c r="W57" s="12">
        <f>SUMIF('PESCA CAMAGUI'!$H$2:$H1019,B57,'PESCA CAMAGUI'!$I$2:$I1019)</f>
        <v>59306.46</v>
      </c>
      <c r="X57" s="12">
        <f t="shared" si="7"/>
        <v>1.855646433</v>
      </c>
      <c r="Y57" s="12">
        <f t="shared" si="8"/>
        <v>25459.3346</v>
      </c>
    </row>
    <row r="58">
      <c r="A58" s="2">
        <v>4.0</v>
      </c>
      <c r="B58" s="2" t="s">
        <v>341</v>
      </c>
      <c r="C58" s="71">
        <f>IFERROR(VLOOKUP(B58, 'SIEMB. CAMAGUI'!$B$2:$I$103, 2, FALSE),"")</f>
        <v>725000</v>
      </c>
      <c r="D58" s="71">
        <f>SUMIF('PESCA CAMAGUI'!$H$2:$H1019,B58,'PESCA CAMAGUI'!$G$2:$G1019)</f>
        <v>579760.7178</v>
      </c>
      <c r="E58" s="35">
        <f t="shared" si="1"/>
        <v>0.7996699557</v>
      </c>
      <c r="F58" s="147">
        <f>IFERROR(VLOOKUP(B58, 'SIEMB. CAMAGUI'!$B$2:$I$103, 4, FALSE),"")</f>
        <v>45606</v>
      </c>
      <c r="G58" s="147">
        <f t="array" ref="G58">IFERROR(INDEX(SORT('PESCA CAMAGUI'!$C$2:$C1019,'PESCA CAMAGUI'!$C$2:$C1019,FALSE), MATCH(B58,SORT('PESCA CAMAGUI'!$H$2:$H1019,'PESCA CAMAGUI'!$C$2:$C1019,FALSE),0),1),"")</f>
        <v>45671</v>
      </c>
      <c r="H58" s="15">
        <f t="shared" si="2"/>
        <v>65</v>
      </c>
      <c r="I58" s="147">
        <f t="shared" si="9"/>
        <v>45681</v>
      </c>
      <c r="J58" s="15">
        <f t="shared" si="10"/>
        <v>75</v>
      </c>
      <c r="K58" s="71">
        <f>SUMIF('PESCA CAMAGUI'!$H$2:$H1019,B58,'PESCA CAMAGUI'!$D$2:$D1019)</f>
        <v>33950</v>
      </c>
      <c r="L58" s="28">
        <f>IFERROR(VLOOKUP(B58, 'SIEMB. CAMAGUI'!$B$2:$I$103, 5, FALSE),"")</f>
        <v>0.8</v>
      </c>
      <c r="M58" s="28">
        <f t="array" ref="M58">_xlfn.XLOOKUP(B58, 'PESCA CAMAGUI'!$H$2:$H1019, 'PESCA CAMAGUI'!$F$2:$F1019,,,-1)</f>
        <v>29.5</v>
      </c>
      <c r="N58" s="28">
        <f t="shared" si="11"/>
        <v>3.090769231</v>
      </c>
      <c r="O58" s="71">
        <f>IFERROR(K58/VLOOKUP($A58,PISCINAS!$B$2:$C$8,2,FALSE),"")</f>
        <v>7072.916667</v>
      </c>
      <c r="P58" s="71">
        <f t="array" ref="P58">IFERROR(SUMIF('CAMAGUI DATA UNIFICADA'!$C$2:$C1019,$B58,'CAMAGUI DATA UNIFICADA'!$E$2:$E1019)+INDEX('SIEMB. CAMAGUI'!$H$2:$H1019,MATCH($B58,'SIEMB. CAMAGUI'!$B$2:$B1019,0),1),"")</f>
        <v>18629.94505</v>
      </c>
      <c r="Q58" s="28">
        <f t="shared" si="4"/>
        <v>1.207242389</v>
      </c>
      <c r="R58" s="12">
        <f t="array" ref="R58">IFERROR(SUMIF('CAMAGUI DATA UNIFICADA'!$C$2:$C1019,$B58,'CAMAGUI DATA UNIFICADA'!$G$2:$G1019)+INDEX('SIEMB. CAMAGUI'!$I$2:$I1019,MATCH($B58,'SIEMB. CAMAGUI'!$B$2:$B1019,0),1),"")</f>
        <v>21194.49196</v>
      </c>
      <c r="S58" s="17">
        <v>25.0</v>
      </c>
      <c r="T58" s="12">
        <f>IFERROR(S58*VLOOKUP($A58,PISCINAS!$B$2:$C$8,2,FALSE)*(J58),"")</f>
        <v>9000</v>
      </c>
      <c r="U58" s="12">
        <f t="shared" si="5"/>
        <v>30194.49196</v>
      </c>
      <c r="V58" s="12">
        <f t="shared" si="6"/>
        <v>0.8893812064</v>
      </c>
      <c r="W58" s="12">
        <f>SUMIF('PESCA CAMAGUI'!$H$2:$H1019,B58,'PESCA CAMAGUI'!$I$2:$I1019)</f>
        <v>61052.78</v>
      </c>
      <c r="X58" s="12">
        <f t="shared" si="7"/>
        <v>1.79831458</v>
      </c>
      <c r="Y58" s="12">
        <f t="shared" si="8"/>
        <v>30858.28804</v>
      </c>
    </row>
    <row r="59">
      <c r="A59" s="2">
        <v>5.0</v>
      </c>
      <c r="B59" s="2" t="s">
        <v>343</v>
      </c>
      <c r="C59" s="71">
        <f>IFERROR(VLOOKUP(B59, 'SIEMB. CAMAGUI'!$B$2:$I$103, 2, FALSE),"")</f>
        <v>650000</v>
      </c>
      <c r="D59" s="71">
        <f>SUMIF('PESCA CAMAGUI'!$H$2:$H1019,B59,'PESCA CAMAGUI'!$G$2:$G1019)</f>
        <v>424520.9194</v>
      </c>
      <c r="E59" s="35">
        <f t="shared" si="1"/>
        <v>0.6531091068</v>
      </c>
      <c r="F59" s="147">
        <f>IFERROR(VLOOKUP(B59, 'SIEMB. CAMAGUI'!$B$2:$I$103, 4, FALSE),"")</f>
        <v>45606</v>
      </c>
      <c r="G59" s="147">
        <f t="array" ref="G59">IFERROR(INDEX(SORT('PESCA CAMAGUI'!$C$2:$C1019,'PESCA CAMAGUI'!$C$2:$C1019,FALSE), MATCH(B59,SORT('PESCA CAMAGUI'!$H$2:$H1019,'PESCA CAMAGUI'!$C$2:$C1019,FALSE),0),1),"")</f>
        <v>45672</v>
      </c>
      <c r="H59" s="15">
        <f t="shared" si="2"/>
        <v>66</v>
      </c>
      <c r="I59" s="147">
        <f t="shared" si="9"/>
        <v>45681</v>
      </c>
      <c r="J59" s="15">
        <f t="shared" si="10"/>
        <v>75</v>
      </c>
      <c r="K59" s="71">
        <f>SUMIF('PESCA CAMAGUI'!$H$2:$H1019,B59,'PESCA CAMAGUI'!$D$2:$D1019)</f>
        <v>25659</v>
      </c>
      <c r="L59" s="28">
        <f>IFERROR(VLOOKUP(B59, 'SIEMB. CAMAGUI'!$B$2:$I$103, 5, FALSE),"")</f>
        <v>0.6</v>
      </c>
      <c r="M59" s="28">
        <f t="array" ref="M59">_xlfn.XLOOKUP(B59, 'PESCA CAMAGUI'!$H$2:$H1019, 'PESCA CAMAGUI'!$F$2:$F1019,,,-1)</f>
        <v>32</v>
      </c>
      <c r="N59" s="28">
        <f t="shared" si="11"/>
        <v>3.33030303</v>
      </c>
      <c r="O59" s="71">
        <f>IFERROR(K59/VLOOKUP($A59,PISCINAS!$B$2:$C$8,2,FALSE),"")</f>
        <v>6109.285714</v>
      </c>
      <c r="P59" s="71">
        <f t="array" ref="P59">IFERROR(SUMIF('CAMAGUI DATA UNIFICADA'!$C$2:$C1019,$B59,'CAMAGUI DATA UNIFICADA'!$E$2:$E1019)+INDEX('SIEMB. CAMAGUI'!$H$2:$H1019,MATCH($B59,'SIEMB. CAMAGUI'!$B$2:$B1019,0),1),"")</f>
        <v>16699.57143</v>
      </c>
      <c r="Q59" s="28">
        <f t="shared" si="4"/>
        <v>1.431819523</v>
      </c>
      <c r="R59" s="12">
        <f t="array" ref="R59">IFERROR(SUMIF('CAMAGUI DATA UNIFICADA'!$C$2:$C1019,$B59,'CAMAGUI DATA UNIFICADA'!$G$2:$G1019)+INDEX('SIEMB. CAMAGUI'!$I$2:$I1019,MATCH($B59,'SIEMB. CAMAGUI'!$B$2:$B1019,0),1),"")</f>
        <v>18977.38126</v>
      </c>
      <c r="S59" s="17">
        <v>25.0</v>
      </c>
      <c r="T59" s="12">
        <f>IFERROR(S59*VLOOKUP($A59,PISCINAS!$B$2:$C$8,2,FALSE)*(J59),"")</f>
        <v>7875</v>
      </c>
      <c r="U59" s="12">
        <f t="shared" si="5"/>
        <v>26852.38126</v>
      </c>
      <c r="V59" s="12">
        <f t="shared" si="6"/>
        <v>1.046509266</v>
      </c>
      <c r="W59" s="12">
        <f>SUMIF('PESCA CAMAGUI'!$H$2:$H1019,B59,'PESCA CAMAGUI'!$I$2:$I1019)</f>
        <v>46654.37</v>
      </c>
      <c r="X59" s="12">
        <f t="shared" si="7"/>
        <v>1.81824584</v>
      </c>
      <c r="Y59" s="12">
        <f t="shared" si="8"/>
        <v>19801.98874</v>
      </c>
    </row>
    <row r="60">
      <c r="A60" s="2">
        <v>6.0</v>
      </c>
      <c r="B60" s="2" t="s">
        <v>345</v>
      </c>
      <c r="C60" s="71">
        <f>IFERROR(VLOOKUP(B60, 'SIEMB. CAMAGUI'!$B$2:$I$103, 2, FALSE),"")</f>
        <v>900000</v>
      </c>
      <c r="D60" s="71">
        <f>SUMIF('PESCA CAMAGUI'!$H$2:$H1019,B60,'PESCA CAMAGUI'!$G$2:$G1019)</f>
        <v>529545.4545</v>
      </c>
      <c r="E60" s="35">
        <f t="shared" si="1"/>
        <v>0.5883838384</v>
      </c>
      <c r="F60" s="147">
        <f>IFERROR(VLOOKUP(B60, 'SIEMB. CAMAGUI'!$B$2:$I$103, 4, FALSE),"")</f>
        <v>45610</v>
      </c>
      <c r="G60" s="147">
        <f t="array" ref="G60">IFERROR(INDEX(SORT('PESCA CAMAGUI'!$C$2:$C1019,'PESCA CAMAGUI'!$C$2:$C1019,FALSE), MATCH(B60,SORT('PESCA CAMAGUI'!$H$2:$H1019,'PESCA CAMAGUI'!$C$2:$C1019,FALSE),0),1),"")</f>
        <v>45673</v>
      </c>
      <c r="H60" s="15">
        <f t="shared" si="2"/>
        <v>63</v>
      </c>
      <c r="I60" s="147">
        <f t="shared" si="9"/>
        <v>45681</v>
      </c>
      <c r="J60" s="15">
        <f t="shared" si="10"/>
        <v>71</v>
      </c>
      <c r="K60" s="71">
        <f>SUMIF('PESCA CAMAGUI'!$H$2:$H1019,B60,'PESCA CAMAGUI'!$D$2:$D1019)</f>
        <v>31195</v>
      </c>
      <c r="L60" s="28">
        <f>IFERROR(VLOOKUP(B60, 'SIEMB. CAMAGUI'!$B$2:$I$103, 5, FALSE),"")</f>
        <v>0.75</v>
      </c>
      <c r="M60" s="28">
        <f t="array" ref="M60">_xlfn.XLOOKUP(B60, 'PESCA CAMAGUI'!$H$2:$H1019, 'PESCA CAMAGUI'!$F$2:$F1019,,,-1)</f>
        <v>28</v>
      </c>
      <c r="N60" s="28">
        <f t="shared" si="11"/>
        <v>3.027777778</v>
      </c>
      <c r="O60" s="71">
        <f>IFERROR(K60/VLOOKUP($A60,PISCINAS!$B$2:$C$8,2,FALSE),"")</f>
        <v>3565.142857</v>
      </c>
      <c r="P60" s="71">
        <f t="array" ref="P60">IFERROR(SUMIF('CAMAGUI DATA UNIFICADA'!$C$2:$C1019,$B60,'CAMAGUI DATA UNIFICADA'!$E$2:$E1019)+INDEX('SIEMB. CAMAGUI'!$H$2:$H1019,MATCH($B60,'SIEMB. CAMAGUI'!$B$2:$B1019,0),1),"")</f>
        <v>23414.48352</v>
      </c>
      <c r="Q60" s="28">
        <f t="shared" si="4"/>
        <v>1.651285903</v>
      </c>
      <c r="R60" s="12">
        <f t="array" ref="R60">IFERROR(SUMIF('CAMAGUI DATA UNIFICADA'!$C$2:$C1019,$B60,'CAMAGUI DATA UNIFICADA'!$G$2:$G1019)+INDEX('SIEMB. CAMAGUI'!$I$2:$I1019,MATCH($B60,'SIEMB. CAMAGUI'!$B$2:$B1019,0),1),"")</f>
        <v>25412.69399</v>
      </c>
      <c r="S60" s="17">
        <v>25.0</v>
      </c>
      <c r="T60" s="12">
        <f>IFERROR(S60*VLOOKUP($A60,PISCINAS!$B$2:$C$8,2,FALSE)*(J60),"")</f>
        <v>15531.25</v>
      </c>
      <c r="U60" s="12">
        <f t="shared" si="5"/>
        <v>40943.94399</v>
      </c>
      <c r="V60" s="12">
        <f t="shared" si="6"/>
        <v>1.312516236</v>
      </c>
      <c r="W60" s="12">
        <f>SUMIF('PESCA CAMAGUI'!$H$2:$H1019,B60,'PESCA CAMAGUI'!$I$2:$I1019)</f>
        <v>56669</v>
      </c>
      <c r="X60" s="12">
        <f t="shared" si="7"/>
        <v>1.816605225</v>
      </c>
      <c r="Y60" s="12">
        <f t="shared" si="8"/>
        <v>15725.05601</v>
      </c>
    </row>
    <row r="61">
      <c r="A61" s="2">
        <v>1.0</v>
      </c>
      <c r="B61" s="2" t="s">
        <v>346</v>
      </c>
      <c r="C61" s="71">
        <f>IFERROR(VLOOKUP(B61, 'SIEMB. CAMAGUI'!$B$2:$I$103, 2, FALSE),"")</f>
        <v>1250000</v>
      </c>
      <c r="D61" s="71">
        <f>SUMIF('PESCA CAMAGUI'!$H$2:$H1019,B61,'PESCA CAMAGUI'!$G$2:$G1019)</f>
        <v>891001.2285</v>
      </c>
      <c r="E61" s="35">
        <f t="shared" si="1"/>
        <v>0.7128009828</v>
      </c>
      <c r="F61" s="147">
        <f>IFERROR(VLOOKUP(B61, 'SIEMB. CAMAGUI'!$B$2:$I$103, 4, FALSE),"")</f>
        <v>45636</v>
      </c>
      <c r="G61" s="147">
        <f t="array" ref="G61">IFERROR(INDEX(SORT('PESCA CAMAGUI'!$C$2:$C1019,'PESCA CAMAGUI'!$C$2:$C1019,FALSE), MATCH(B61,SORT('PESCA CAMAGUI'!$H$2:$H1019,'PESCA CAMAGUI'!$C$2:$C1019,FALSE),0),1),"")</f>
        <v>45701</v>
      </c>
      <c r="H61" s="15">
        <f t="shared" si="2"/>
        <v>65</v>
      </c>
      <c r="I61" s="147">
        <f t="shared" si="9"/>
        <v>45710</v>
      </c>
      <c r="J61" s="15">
        <f t="shared" si="10"/>
        <v>74</v>
      </c>
      <c r="K61" s="71">
        <f>SUMIF('PESCA CAMAGUI'!$H$2:$H1019,B61,'PESCA CAMAGUI'!$D$2:$D1019)</f>
        <v>50891</v>
      </c>
      <c r="L61" s="28">
        <f>IFERROR(VLOOKUP(B61, 'SIEMB. CAMAGUI'!$B$2:$I$103, 5, FALSE),"")</f>
        <v>0.6</v>
      </c>
      <c r="M61" s="28">
        <f t="array" ref="M61">_xlfn.XLOOKUP(B61, 'PESCA CAMAGUI'!$H$2:$H1019, 'PESCA CAMAGUI'!$F$2:$F1019,,,-1)</f>
        <v>32</v>
      </c>
      <c r="N61" s="28">
        <f t="shared" si="11"/>
        <v>3.381538462</v>
      </c>
      <c r="O61" s="71">
        <f>IFERROR(K61/VLOOKUP($A61,PISCINAS!$B$2:$C$8,2,FALSE),"")</f>
        <v>6213.797314</v>
      </c>
      <c r="P61" s="71">
        <f t="array" ref="P61">IFERROR(SUMIF('CAMAGUI DATA UNIFICADA'!$C$2:$C1019,$B61,'CAMAGUI DATA UNIFICADA'!$E$2:$E1019)+INDEX('SIEMB. CAMAGUI'!$H$2:$H1019,MATCH($B61,'SIEMB. CAMAGUI'!$B$2:$B1019,0),1),"")</f>
        <v>29001.6791</v>
      </c>
      <c r="Q61" s="28">
        <f t="shared" si="4"/>
        <v>1.25373237</v>
      </c>
      <c r="R61" s="12">
        <f t="array" ref="R61">IFERROR(SUMIF('CAMAGUI DATA UNIFICADA'!$C$2:$C1019,$B61,'CAMAGUI DATA UNIFICADA'!$G$2:$G1019)+INDEX('SIEMB. CAMAGUI'!$I$2:$I1019,MATCH($B61,'SIEMB. CAMAGUI'!$B$2:$B1019,0),1),"")</f>
        <v>32037.37636</v>
      </c>
      <c r="S61" s="17">
        <v>25.0</v>
      </c>
      <c r="T61" s="12">
        <f>IFERROR(S61*VLOOKUP($A61,PISCINAS!$B$2:$C$8,2,FALSE)*(J61),"")</f>
        <v>15151.5</v>
      </c>
      <c r="U61" s="12">
        <f t="shared" si="5"/>
        <v>47188.87636</v>
      </c>
      <c r="V61" s="12">
        <f t="shared" si="6"/>
        <v>0.9272538633</v>
      </c>
      <c r="W61" s="12">
        <f>SUMIF('PESCA CAMAGUI'!$H$2:$H1019,B61,'PESCA CAMAGUI'!$I$2:$I1019)</f>
        <v>88994.66</v>
      </c>
      <c r="X61" s="12">
        <f t="shared" si="7"/>
        <v>1.748730817</v>
      </c>
      <c r="Y61" s="12">
        <f t="shared" si="8"/>
        <v>41805.78364</v>
      </c>
    </row>
    <row r="62">
      <c r="A62" s="2">
        <v>2.0</v>
      </c>
      <c r="B62" s="2" t="s">
        <v>348</v>
      </c>
      <c r="C62" s="71">
        <f>IFERROR(VLOOKUP(B62, 'SIEMB. CAMAGUI'!$B$2:$I$103, 2, FALSE),"")</f>
        <v>950000</v>
      </c>
      <c r="D62" s="71">
        <f>SUMIF('PESCA CAMAGUI'!$H$2:$H1019,B62,'PESCA CAMAGUI'!$G$2:$G1019)</f>
        <v>546257.5758</v>
      </c>
      <c r="E62" s="35">
        <f t="shared" si="1"/>
        <v>0.5750079745</v>
      </c>
      <c r="F62" s="147">
        <f>IFERROR(VLOOKUP(B62, 'SIEMB. CAMAGUI'!$B$2:$I$103, 4, FALSE),"")</f>
        <v>45636</v>
      </c>
      <c r="G62" s="147">
        <f t="array" ref="G62">IFERROR(INDEX(SORT('PESCA CAMAGUI'!$C$2:$C1019,'PESCA CAMAGUI'!$C$2:$C1019,FALSE), MATCH(B62,SORT('PESCA CAMAGUI'!$H$2:$H1019,'PESCA CAMAGUI'!$C$2:$C1019,FALSE),0),1),"")</f>
        <v>45702</v>
      </c>
      <c r="H62" s="15">
        <f t="shared" si="2"/>
        <v>66</v>
      </c>
      <c r="I62" s="147">
        <f t="shared" si="9"/>
        <v>45710</v>
      </c>
      <c r="J62" s="15">
        <f t="shared" si="10"/>
        <v>74</v>
      </c>
      <c r="K62" s="71">
        <f>SUMIF('PESCA CAMAGUI'!$H$2:$H1019,B62,'PESCA CAMAGUI'!$D$2:$D1019)</f>
        <v>32998</v>
      </c>
      <c r="L62" s="28">
        <f>IFERROR(VLOOKUP(B62, 'SIEMB. CAMAGUI'!$B$2:$I$103, 5, FALSE),"")</f>
        <v>0.45</v>
      </c>
      <c r="M62" s="28">
        <f t="array" ref="M62">_xlfn.XLOOKUP(B62, 'PESCA CAMAGUI'!$H$2:$H1019, 'PESCA CAMAGUI'!$F$2:$F1019,,,-1)</f>
        <v>30</v>
      </c>
      <c r="N62" s="28">
        <f t="shared" si="11"/>
        <v>3.134090909</v>
      </c>
      <c r="O62" s="71">
        <f>IFERROR(K62/VLOOKUP($A62,PISCINAS!$B$2:$C$8,2,FALSE),"")</f>
        <v>5499.666667</v>
      </c>
      <c r="P62" s="71">
        <f t="array" ref="P62">IFERROR(SUMIF('CAMAGUI DATA UNIFICADA'!$C$2:$C1019,$B62,'CAMAGUI DATA UNIFICADA'!$E$2:$E1019)+INDEX('SIEMB. CAMAGUI'!$H$2:$H1019,MATCH($B62,'SIEMB. CAMAGUI'!$B$2:$B1019,0),1),"")</f>
        <v>20281.77612</v>
      </c>
      <c r="Q62" s="28">
        <f t="shared" si="4"/>
        <v>1.352200359</v>
      </c>
      <c r="R62" s="12">
        <f t="array" ref="R62">IFERROR(SUMIF('CAMAGUI DATA UNIFICADA'!$C$2:$C1019,$B62,'CAMAGUI DATA UNIFICADA'!$G$2:$G1019)+INDEX('SIEMB. CAMAGUI'!$I$2:$I1019,MATCH($B62,'SIEMB. CAMAGUI'!$B$2:$B1019,0),1),"")</f>
        <v>21340.53423</v>
      </c>
      <c r="S62" s="17">
        <v>25.0</v>
      </c>
      <c r="T62" s="12">
        <f>IFERROR(S62*VLOOKUP($A62,PISCINAS!$B$2:$C$8,2,FALSE)*(J62),"")</f>
        <v>11100</v>
      </c>
      <c r="U62" s="12">
        <f t="shared" si="5"/>
        <v>32440.53423</v>
      </c>
      <c r="V62" s="12">
        <f t="shared" si="6"/>
        <v>0.9831060741</v>
      </c>
      <c r="W62" s="12">
        <f>SUMIF('PESCA CAMAGUI'!$H$2:$H1019,B62,'PESCA CAMAGUI'!$I$2:$I1019)</f>
        <v>58692.85</v>
      </c>
      <c r="X62" s="12">
        <f t="shared" si="7"/>
        <v>1.778679011</v>
      </c>
      <c r="Y62" s="12">
        <f t="shared" si="8"/>
        <v>26252.31577</v>
      </c>
    </row>
    <row r="63">
      <c r="A63" s="2">
        <v>3.0</v>
      </c>
      <c r="B63" s="2" t="s">
        <v>349</v>
      </c>
      <c r="C63" s="71">
        <f>IFERROR(VLOOKUP(B63, 'SIEMB. CAMAGUI'!$B$2:$I$103, 2, FALSE),"")</f>
        <v>1150000</v>
      </c>
      <c r="D63" s="71">
        <f>SUMIF('PESCA CAMAGUI'!$H$2:$H1019,B63,'PESCA CAMAGUI'!$G$2:$G1019)</f>
        <v>698742.8616</v>
      </c>
      <c r="E63" s="35">
        <f t="shared" si="1"/>
        <v>0.6076024883</v>
      </c>
      <c r="F63" s="147">
        <f>IFERROR(VLOOKUP(B63, 'SIEMB. CAMAGUI'!$B$2:$I$103, 4, FALSE),"")</f>
        <v>45636</v>
      </c>
      <c r="G63" s="147">
        <f t="array" ref="G63">IFERROR(INDEX(SORT('PESCA CAMAGUI'!$C$2:$C1019,'PESCA CAMAGUI'!$C$2:$C1019,FALSE), MATCH(B63,SORT('PESCA CAMAGUI'!$H$2:$H1019,'PESCA CAMAGUI'!$C$2:$C1019,FALSE),0),1),"")</f>
        <v>45703</v>
      </c>
      <c r="H63" s="15">
        <f t="shared" si="2"/>
        <v>67</v>
      </c>
      <c r="I63" s="147">
        <f t="shared" si="9"/>
        <v>45710</v>
      </c>
      <c r="J63" s="15">
        <f t="shared" si="10"/>
        <v>74</v>
      </c>
      <c r="K63" s="71">
        <f>SUMIF('PESCA CAMAGUI'!$H$2:$H1019,B63,'PESCA CAMAGUI'!$D$2:$D1019)</f>
        <v>39781</v>
      </c>
      <c r="L63" s="28">
        <f>IFERROR(VLOOKUP(B63, 'SIEMB. CAMAGUI'!$B$2:$I$103, 5, FALSE),"")</f>
        <v>0.4</v>
      </c>
      <c r="M63" s="28">
        <f t="array" ref="M63">_xlfn.XLOOKUP(B63, 'PESCA CAMAGUI'!$H$2:$H1019, 'PESCA CAMAGUI'!$F$2:$F1019,,,-1)</f>
        <v>31</v>
      </c>
      <c r="N63" s="28">
        <f t="shared" si="11"/>
        <v>3.197014925</v>
      </c>
      <c r="O63" s="71">
        <f>IFERROR(K63/VLOOKUP($A63,PISCINAS!$B$2:$C$8,2,FALSE),"")</f>
        <v>5683</v>
      </c>
      <c r="P63" s="71">
        <f t="array" ref="P63">IFERROR(SUMIF('CAMAGUI DATA UNIFICADA'!$C$2:$C1019,$B63,'CAMAGUI DATA UNIFICADA'!$E$2:$E1019)+INDEX('SIEMB. CAMAGUI'!$H$2:$H1019,MATCH($B63,'SIEMB. CAMAGUI'!$B$2:$B1019,0),1),"")</f>
        <v>24222.04478</v>
      </c>
      <c r="Q63" s="28">
        <f t="shared" si="4"/>
        <v>1.33954648</v>
      </c>
      <c r="R63" s="12">
        <f t="array" ref="R63">IFERROR(SUMIF('CAMAGUI DATA UNIFICADA'!$C$2:$C1019,$B63,'CAMAGUI DATA UNIFICADA'!$G$2:$G1019)+INDEX('SIEMB. CAMAGUI'!$I$2:$I1019,MATCH($B63,'SIEMB. CAMAGUI'!$B$2:$B1019,0),1),"")</f>
        <v>25497.65045</v>
      </c>
      <c r="S63" s="17">
        <v>25.0</v>
      </c>
      <c r="T63" s="12">
        <f>IFERROR(S63*VLOOKUP($A63,PISCINAS!$B$2:$C$8,2,FALSE)*(J63),"")</f>
        <v>12950</v>
      </c>
      <c r="U63" s="12">
        <f t="shared" si="5"/>
        <v>38447.65045</v>
      </c>
      <c r="V63" s="12">
        <f t="shared" si="6"/>
        <v>0.9664827543</v>
      </c>
      <c r="W63" s="12">
        <f>SUMIF('PESCA CAMAGUI'!$H$2:$H1019,B63,'PESCA CAMAGUI'!$I$2:$I1019)</f>
        <v>70476.22</v>
      </c>
      <c r="X63" s="12">
        <f t="shared" si="7"/>
        <v>1.771605038</v>
      </c>
      <c r="Y63" s="12">
        <f t="shared" si="8"/>
        <v>32028.56955</v>
      </c>
    </row>
    <row r="64">
      <c r="A64" s="2">
        <v>4.0</v>
      </c>
      <c r="B64" s="2" t="s">
        <v>350</v>
      </c>
      <c r="C64" s="71">
        <f>IFERROR(VLOOKUP(B64, 'SIEMB. CAMAGUI'!$B$2:$I$103, 2, FALSE),"")</f>
        <v>800000</v>
      </c>
      <c r="D64" s="71">
        <f>SUMIF('PESCA CAMAGUI'!$H$2:$H1019,B64,'PESCA CAMAGUI'!$G$2:$G1019)</f>
        <v>638651.9659</v>
      </c>
      <c r="E64" s="35">
        <f t="shared" si="1"/>
        <v>0.7983149574</v>
      </c>
      <c r="F64" s="147">
        <f>IFERROR(VLOOKUP(B64, 'SIEMB. CAMAGUI'!$B$2:$I$103, 4, FALSE),"")</f>
        <v>45681</v>
      </c>
      <c r="G64" s="147">
        <f t="array" ref="G64">IFERROR(INDEX(SORT('PESCA CAMAGUI'!$C$2:$C1019,'PESCA CAMAGUI'!$C$2:$C1019,FALSE), MATCH(B64,SORT('PESCA CAMAGUI'!$H$2:$H1019,'PESCA CAMAGUI'!$C$2:$C1019,FALSE),0),1),"")</f>
        <v>45735</v>
      </c>
      <c r="H64" s="15">
        <f t="shared" si="2"/>
        <v>54</v>
      </c>
      <c r="I64" s="147">
        <f t="shared" si="9"/>
        <v>45743</v>
      </c>
      <c r="J64" s="15">
        <f t="shared" si="10"/>
        <v>62</v>
      </c>
      <c r="K64" s="71">
        <f>SUMIF('PESCA CAMAGUI'!$H$2:$H1019,B64,'PESCA CAMAGUI'!$D$2:$D1019)</f>
        <v>30200</v>
      </c>
      <c r="L64" s="28">
        <f>IFERROR(VLOOKUP(B64, 'SIEMB. CAMAGUI'!$B$2:$I$103, 5, FALSE),"")</f>
        <v>0.6</v>
      </c>
      <c r="M64" s="28">
        <f t="array" ref="M64">_xlfn.XLOOKUP(B64, 'PESCA CAMAGUI'!$H$2:$H1019, 'PESCA CAMAGUI'!$F$2:$F1019,,,-1)</f>
        <v>23</v>
      </c>
      <c r="N64" s="28">
        <f t="shared" si="11"/>
        <v>2.903703704</v>
      </c>
      <c r="O64" s="71">
        <f>IFERROR(K64/VLOOKUP($A64,PISCINAS!$B$2:$C$8,2,FALSE),"")</f>
        <v>6291.666667</v>
      </c>
      <c r="P64" s="71">
        <f t="array" ref="P64">IFERROR(SUMIF('CAMAGUI DATA UNIFICADA'!$C$2:$C1019,$B64,'CAMAGUI DATA UNIFICADA'!$E$2:$E1019)+INDEX('SIEMB. CAMAGUI'!$H$2:$H1019,MATCH($B64,'SIEMB. CAMAGUI'!$B$2:$B1019,0),1),"")</f>
        <v>17786.49083</v>
      </c>
      <c r="Q64" s="28">
        <f t="shared" si="4"/>
        <v>1.29570463</v>
      </c>
      <c r="R64" s="12">
        <f t="array" ref="R64">IFERROR(SUMIF('CAMAGUI DATA UNIFICADA'!$C$2:$C1019,$B64,'CAMAGUI DATA UNIFICADA'!$G$2:$G1019)+INDEX('SIEMB. CAMAGUI'!$I$2:$I1019,MATCH($B64,'SIEMB. CAMAGUI'!$B$2:$B1019,0),1),"")</f>
        <v>18744.08083</v>
      </c>
      <c r="S64" s="17">
        <v>25.0</v>
      </c>
      <c r="T64" s="12">
        <f>IFERROR(S64*VLOOKUP($A64,PISCINAS!$B$2:$C$8,2,FALSE)*(J64),"")</f>
        <v>7440</v>
      </c>
      <c r="U64" s="12">
        <f t="shared" si="5"/>
        <v>26184.08083</v>
      </c>
      <c r="V64" s="12">
        <f t="shared" si="6"/>
        <v>0.867022544</v>
      </c>
      <c r="W64" s="12">
        <f>SUMIF('PESCA CAMAGUI'!$H$2:$H1019,B64,'PESCA CAMAGUI'!$I$2:$I1019)</f>
        <v>47860.98</v>
      </c>
      <c r="X64" s="12">
        <f t="shared" si="7"/>
        <v>1.584800662</v>
      </c>
      <c r="Y64" s="12">
        <f t="shared" si="8"/>
        <v>21676.89917</v>
      </c>
    </row>
    <row r="65">
      <c r="A65" s="2">
        <v>5.0</v>
      </c>
      <c r="B65" s="2" t="s">
        <v>352</v>
      </c>
      <c r="C65" s="71">
        <f>IFERROR(VLOOKUP(B65, 'SIEMB. CAMAGUI'!$B$2:$I$103, 2, FALSE),"")</f>
        <v>725000</v>
      </c>
      <c r="D65" s="71">
        <f>SUMIF('PESCA CAMAGUI'!$H$2:$H1019,B65,'PESCA CAMAGUI'!$G$2:$G1019)</f>
        <v>526789.1683</v>
      </c>
      <c r="E65" s="35">
        <f t="shared" si="1"/>
        <v>0.7266057493</v>
      </c>
      <c r="F65" s="147">
        <f>IFERROR(VLOOKUP(B65, 'SIEMB. CAMAGUI'!$B$2:$I$103, 4, FALSE),"")</f>
        <v>45681</v>
      </c>
      <c r="G65" s="147">
        <f t="array" ref="G65">IFERROR(INDEX(SORT('PESCA CAMAGUI'!$C$2:$C1019,'PESCA CAMAGUI'!$C$2:$C1019,FALSE), MATCH(B65,SORT('PESCA CAMAGUI'!$H$2:$H1019,'PESCA CAMAGUI'!$C$2:$C1019,FALSE),0),1),"")</f>
        <v>45736</v>
      </c>
      <c r="H65" s="15">
        <f t="shared" si="2"/>
        <v>55</v>
      </c>
      <c r="I65" s="147">
        <f t="shared" si="9"/>
        <v>45743</v>
      </c>
      <c r="J65" s="15">
        <f t="shared" si="10"/>
        <v>62</v>
      </c>
      <c r="K65" s="71">
        <f>SUMIF('PESCA CAMAGUI'!$H$2:$H1019,B65,'PESCA CAMAGUI'!$D$2:$D1019)</f>
        <v>25520</v>
      </c>
      <c r="L65" s="28">
        <f>IFERROR(VLOOKUP(B65, 'SIEMB. CAMAGUI'!$B$2:$I$103, 5, FALSE),"")</f>
        <v>0.6</v>
      </c>
      <c r="M65" s="28">
        <f t="array" ref="M65">_xlfn.XLOOKUP(B65, 'PESCA CAMAGUI'!$H$2:$H1019, 'PESCA CAMAGUI'!$F$2:$F1019,,,-1)</f>
        <v>23.5</v>
      </c>
      <c r="N65" s="28">
        <f t="shared" si="11"/>
        <v>2.914545455</v>
      </c>
      <c r="O65" s="71">
        <f>IFERROR(K65/VLOOKUP($A65,PISCINAS!$B$2:$C$8,2,FALSE),"")</f>
        <v>6076.190476</v>
      </c>
      <c r="P65" s="71">
        <f t="array" ref="P65">IFERROR(SUMIF('CAMAGUI DATA UNIFICADA'!$C$2:$C1019,$B65,'CAMAGUI DATA UNIFICADA'!$E$2:$E1019)+INDEX('SIEMB. CAMAGUI'!$H$2:$H1019,MATCH($B65,'SIEMB. CAMAGUI'!$B$2:$B1019,0),1),"")</f>
        <v>15588.52294</v>
      </c>
      <c r="Q65" s="28">
        <f t="shared" si="4"/>
        <v>1.343838184</v>
      </c>
      <c r="R65" s="12">
        <f t="array" ref="R65">IFERROR(SUMIF('CAMAGUI DATA UNIFICADA'!$C$2:$C1019,$B65,'CAMAGUI DATA UNIFICADA'!$G$2:$G1019)+INDEX('SIEMB. CAMAGUI'!$I$2:$I1019,MATCH($B65,'SIEMB. CAMAGUI'!$B$2:$B1019,0),1),"")</f>
        <v>16424.54113</v>
      </c>
      <c r="S65" s="17">
        <v>25.0</v>
      </c>
      <c r="T65" s="12">
        <f>IFERROR(S65*VLOOKUP($A65,PISCINAS!$B$2:$C$8,2,FALSE)*(J65),"")</f>
        <v>6510</v>
      </c>
      <c r="U65" s="12">
        <f t="shared" si="5"/>
        <v>22934.54113</v>
      </c>
      <c r="V65" s="12">
        <f t="shared" si="6"/>
        <v>0.8986889156</v>
      </c>
      <c r="W65" s="12">
        <f>SUMIF('PESCA CAMAGUI'!$H$2:$H1019,B65,'PESCA CAMAGUI'!$I$2:$I1019)</f>
        <v>41026.84</v>
      </c>
      <c r="X65" s="12">
        <f t="shared" si="7"/>
        <v>1.607634796</v>
      </c>
      <c r="Y65" s="12">
        <f t="shared" si="8"/>
        <v>18092.29887</v>
      </c>
    </row>
    <row r="66">
      <c r="A66" s="2">
        <v>6.0</v>
      </c>
      <c r="B66" s="2" t="s">
        <v>353</v>
      </c>
      <c r="C66" s="71">
        <f>IFERROR(VLOOKUP(B66, 'SIEMB. CAMAGUI'!$B$2:$I$103, 2, FALSE),"")</f>
        <v>1200000</v>
      </c>
      <c r="D66" s="71">
        <f>SUMIF('PESCA CAMAGUI'!$H$2:$H1019,B66,'PESCA CAMAGUI'!$G$2:$G1019)</f>
        <v>935163.0001</v>
      </c>
      <c r="E66" s="35">
        <f t="shared" si="1"/>
        <v>0.7793025001</v>
      </c>
      <c r="F66" s="147">
        <f>IFERROR(VLOOKUP(B66, 'SIEMB. CAMAGUI'!$B$2:$I$103, 4, FALSE),"")</f>
        <v>45681</v>
      </c>
      <c r="G66" s="147">
        <f t="array" ref="G66">IFERROR(INDEX(SORT('PESCA CAMAGUI'!$C$2:$C1019,'PESCA CAMAGUI'!$C$2:$C1019,FALSE), MATCH(B66,SORT('PESCA CAMAGUI'!$H$2:$H1019,'PESCA CAMAGUI'!$C$2:$C1019,FALSE),0),1),"")</f>
        <v>45738</v>
      </c>
      <c r="H66" s="15">
        <f t="shared" si="2"/>
        <v>57</v>
      </c>
      <c r="I66" s="147">
        <f t="shared" si="9"/>
        <v>45743</v>
      </c>
      <c r="J66" s="15">
        <f t="shared" si="10"/>
        <v>62</v>
      </c>
      <c r="K66" s="71">
        <f>SUMIF('PESCA CAMAGUI'!$H$2:$H1019,B66,'PESCA CAMAGUI'!$D$2:$D1019)</f>
        <v>45571</v>
      </c>
      <c r="L66" s="28">
        <f>IFERROR(VLOOKUP(B66, 'SIEMB. CAMAGUI'!$B$2:$I$103, 5, FALSE),"")</f>
        <v>0.6</v>
      </c>
      <c r="M66" s="28">
        <f t="array" ref="M66">_xlfn.XLOOKUP(B66, 'PESCA CAMAGUI'!$H$2:$H1019, 'PESCA CAMAGUI'!$F$2:$F1019,,,-1)</f>
        <v>23</v>
      </c>
      <c r="N66" s="28">
        <f t="shared" si="11"/>
        <v>2.750877193</v>
      </c>
      <c r="O66" s="71">
        <f>IFERROR(K66/VLOOKUP($A66,PISCINAS!$B$2:$C$8,2,FALSE),"")</f>
        <v>5208.114286</v>
      </c>
      <c r="P66" s="71">
        <f t="array" ref="P66">IFERROR(SUMIF('CAMAGUI DATA UNIFICADA'!$C$2:$C1019,$B66,'CAMAGUI DATA UNIFICADA'!$E$2:$E1019)+INDEX('SIEMB. CAMAGUI'!$H$2:$H1019,MATCH($B66,'SIEMB. CAMAGUI'!$B$2:$B1019,0),1),"")</f>
        <v>26095.98624</v>
      </c>
      <c r="Q66" s="28">
        <f t="shared" si="4"/>
        <v>1.25981808</v>
      </c>
      <c r="R66" s="12">
        <f t="array" ref="R66">IFERROR(SUMIF('CAMAGUI DATA UNIFICADA'!$C$2:$C1019,$B66,'CAMAGUI DATA UNIFICADA'!$G$2:$G1019)+INDEX('SIEMB. CAMAGUI'!$I$2:$I1019,MATCH($B66,'SIEMB. CAMAGUI'!$B$2:$B1019,0),1),"")</f>
        <v>27534.56284</v>
      </c>
      <c r="S66" s="17">
        <v>25.0</v>
      </c>
      <c r="T66" s="12">
        <f>IFERROR(S66*VLOOKUP($A66,PISCINAS!$B$2:$C$8,2,FALSE)*(J66),"")</f>
        <v>13562.5</v>
      </c>
      <c r="U66" s="12">
        <f t="shared" si="5"/>
        <v>41097.06284</v>
      </c>
      <c r="V66" s="12">
        <f t="shared" si="6"/>
        <v>0.9018249072</v>
      </c>
      <c r="W66" s="12">
        <f>SUMIF('PESCA CAMAGUI'!$H$2:$H1019,B66,'PESCA CAMAGUI'!$I$2:$I1019)</f>
        <v>72829.43</v>
      </c>
      <c r="X66" s="12">
        <f t="shared" si="7"/>
        <v>1.598152992</v>
      </c>
      <c r="Y66" s="12">
        <f t="shared" si="8"/>
        <v>31732.36716</v>
      </c>
    </row>
    <row r="67">
      <c r="A67" s="2">
        <v>1.0</v>
      </c>
      <c r="B67" s="2" t="s">
        <v>354</v>
      </c>
      <c r="C67" s="71">
        <f>IFERROR(VLOOKUP(B67, 'SIEMB. CAMAGUI'!$B$2:$I$103, 2, FALSE),"")</f>
        <v>1200000</v>
      </c>
      <c r="D67" s="71">
        <f>SUMIF('PESCA CAMAGUI'!$H$2:$H1019,B67,'PESCA CAMAGUI'!$G$2:$G1019)</f>
        <v>844054.1316</v>
      </c>
      <c r="E67" s="35">
        <f t="shared" si="1"/>
        <v>0.703378443</v>
      </c>
      <c r="F67" s="147">
        <f>IFERROR(VLOOKUP(B67, 'SIEMB. CAMAGUI'!$B$2:$I$103, 4, FALSE),"")</f>
        <v>45710</v>
      </c>
      <c r="G67" s="147">
        <f t="array" ref="G67">IFERROR(INDEX(SORT('PESCA CAMAGUI'!$C$2:$C1019,'PESCA CAMAGUI'!$C$2:$C1019,FALSE), MATCH(B67,SORT('PESCA CAMAGUI'!$H$2:$H1019,'PESCA CAMAGUI'!$C$2:$C1019,FALSE),0),1),"")</f>
        <v>45773</v>
      </c>
      <c r="H67" s="15">
        <f t="shared" si="2"/>
        <v>63</v>
      </c>
      <c r="I67" s="147">
        <f t="shared" si="9"/>
        <v>45784</v>
      </c>
      <c r="J67" s="15">
        <f t="shared" si="10"/>
        <v>74</v>
      </c>
      <c r="K67" s="71">
        <f>SUMIF('PESCA CAMAGUI'!$H$2:$H1019,B67,'PESCA CAMAGUI'!$D$2:$D1019)</f>
        <v>49758</v>
      </c>
      <c r="L67" s="28">
        <f>IFERROR(VLOOKUP(B67, 'SIEMB. CAMAGUI'!$B$2:$I$103, 5, FALSE),"")</f>
        <v>0.5</v>
      </c>
      <c r="M67" s="28">
        <f t="array" ref="M67">_xlfn.XLOOKUP(B67, 'PESCA CAMAGUI'!$H$2:$H1019, 'PESCA CAMAGUI'!$F$2:$F1019,,,-1)</f>
        <v>31</v>
      </c>
      <c r="N67" s="28">
        <f t="shared" si="11"/>
        <v>3.388888889</v>
      </c>
      <c r="O67" s="71">
        <f>IFERROR(K67/VLOOKUP($A67,PISCINAS!$B$2:$C$8,2,FALSE),"")</f>
        <v>6075.457875</v>
      </c>
      <c r="P67" s="71">
        <f t="array" ref="P67">IFERROR(SUMIF('CAMAGUI DATA UNIFICADA'!$C$2:$C1019,$B67,'CAMAGUI DATA UNIFICADA'!$E$2:$E1019)+INDEX('SIEMB. CAMAGUI'!$H$2:$H1019,MATCH($B67,'SIEMB. CAMAGUI'!$B$2:$B1019,0),1),"")</f>
        <v>29763.12903</v>
      </c>
      <c r="Q67" s="28">
        <f t="shared" si="4"/>
        <v>1.31594686</v>
      </c>
      <c r="R67" s="12">
        <f t="array" ref="R67">IFERROR(SUMIF('CAMAGUI DATA UNIFICADA'!$C$2:$C1019,$B67,'CAMAGUI DATA UNIFICADA'!$G$2:$G1019)+INDEX('SIEMB. CAMAGUI'!$I$2:$I1019,MATCH($B67,'SIEMB. CAMAGUI'!$B$2:$B1019,0),1),"")</f>
        <v>31233.55026</v>
      </c>
      <c r="S67" s="17">
        <v>26.0</v>
      </c>
      <c r="T67" s="12">
        <f>IFERROR(S67*VLOOKUP($A67,PISCINAS!$B$2:$C$8,2,FALSE)*(J67),"")</f>
        <v>15757.56</v>
      </c>
      <c r="U67" s="12">
        <f t="shared" si="5"/>
        <v>46991.11026</v>
      </c>
      <c r="V67" s="12">
        <f t="shared" si="6"/>
        <v>0.9443930676</v>
      </c>
      <c r="W67" s="12">
        <f>SUMIF('PESCA CAMAGUI'!$H$2:$H1019,B67,'PESCA CAMAGUI'!$I$2:$I1019)</f>
        <v>86965.8</v>
      </c>
      <c r="X67" s="12">
        <f t="shared" si="7"/>
        <v>1.747775232</v>
      </c>
      <c r="Y67" s="12">
        <f t="shared" si="8"/>
        <v>39974.68974</v>
      </c>
    </row>
    <row r="68">
      <c r="A68" s="2">
        <v>2.0</v>
      </c>
      <c r="B68" s="2" t="s">
        <v>356</v>
      </c>
      <c r="C68" s="71">
        <f>IFERROR(VLOOKUP(B68, 'SIEMB. CAMAGUI'!$B$2:$I$103, 2, FALSE),"")</f>
        <v>850000</v>
      </c>
      <c r="D68" s="71">
        <f>SUMIF('PESCA CAMAGUI'!$H$2:$H1019,B68,'PESCA CAMAGUI'!$G$2:$G1019)</f>
        <v>696055.7961</v>
      </c>
      <c r="E68" s="35">
        <f t="shared" si="1"/>
        <v>0.8188891718</v>
      </c>
      <c r="F68" s="147">
        <f>IFERROR(VLOOKUP(B68, 'SIEMB. CAMAGUI'!$B$2:$I$103, 4, FALSE),"")</f>
        <v>45710</v>
      </c>
      <c r="G68" s="147">
        <f t="array" ref="G68">IFERROR(INDEX(SORT('PESCA CAMAGUI'!$C$2:$C1019,'PESCA CAMAGUI'!$C$2:$C1019,FALSE), MATCH(B68,SORT('PESCA CAMAGUI'!$H$2:$H1019,'PESCA CAMAGUI'!$C$2:$C1019,FALSE),0),1),"")</f>
        <v>45776</v>
      </c>
      <c r="H68" s="15">
        <f t="shared" si="2"/>
        <v>66</v>
      </c>
      <c r="I68" s="147">
        <f t="shared" si="9"/>
        <v>45802</v>
      </c>
      <c r="J68" s="15">
        <f t="shared" si="10"/>
        <v>92</v>
      </c>
      <c r="K68" s="71">
        <f>SUMIF('PESCA CAMAGUI'!$H$2:$H1019,B68,'PESCA CAMAGUI'!$D$2:$D1019)</f>
        <v>36550</v>
      </c>
      <c r="L68" s="28">
        <f>IFERROR(VLOOKUP(B68, 'SIEMB. CAMAGUI'!$B$2:$I$103, 5, FALSE),"")</f>
        <v>0.4</v>
      </c>
      <c r="M68" s="28">
        <f t="array" ref="M68">_xlfn.XLOOKUP(B68, 'PESCA CAMAGUI'!$H$2:$H1019, 'PESCA CAMAGUI'!$F$2:$F1019,,,-1)</f>
        <v>27</v>
      </c>
      <c r="N68" s="28">
        <f t="shared" si="11"/>
        <v>2.821212121</v>
      </c>
      <c r="O68" s="71">
        <f>IFERROR(K68/VLOOKUP($A68,PISCINAS!$B$2:$C$8,2,FALSE),"")</f>
        <v>6091.666667</v>
      </c>
      <c r="P68" s="71">
        <f t="array" ref="P68">IFERROR(SUMIF('CAMAGUI DATA UNIFICADA'!$C$2:$C1019,$B68,'CAMAGUI DATA UNIFICADA'!$E$2:$E1019)+INDEX('SIEMB. CAMAGUI'!$H$2:$H1019,MATCH($B68,'SIEMB. CAMAGUI'!$B$2:$B1019,0),1),"")</f>
        <v>22874.25806</v>
      </c>
      <c r="Q68" s="28">
        <f t="shared" si="4"/>
        <v>1.376836327</v>
      </c>
      <c r="R68" s="12">
        <f t="array" ref="R68">IFERROR(SUMIF('CAMAGUI DATA UNIFICADA'!$C$2:$C1019,$B68,'CAMAGUI DATA UNIFICADA'!$G$2:$G1019)+INDEX('SIEMB. CAMAGUI'!$I$2:$I1019,MATCH($B68,'SIEMB. CAMAGUI'!$B$2:$B1019,0),1),"")</f>
        <v>23938.52752</v>
      </c>
      <c r="S68" s="17">
        <v>26.0</v>
      </c>
      <c r="T68" s="12">
        <f>IFERROR(S68*VLOOKUP($A68,PISCINAS!$B$2:$C$8,2,FALSE)*(J68),"")</f>
        <v>14352</v>
      </c>
      <c r="U68" s="12">
        <f t="shared" si="5"/>
        <v>38290.52752</v>
      </c>
      <c r="V68" s="12">
        <f t="shared" si="6"/>
        <v>1.047620452</v>
      </c>
      <c r="W68" s="12">
        <f>SUMIF('PESCA CAMAGUI'!$H$2:$H1019,B68,'PESCA CAMAGUI'!$I$2:$I1019)</f>
        <v>61029.68</v>
      </c>
      <c r="X68" s="12">
        <f t="shared" si="7"/>
        <v>1.669758687</v>
      </c>
      <c r="Y68" s="12">
        <f t="shared" si="8"/>
        <v>22739.15248</v>
      </c>
    </row>
    <row r="69">
      <c r="A69" s="2">
        <v>3.0</v>
      </c>
      <c r="B69" s="2" t="s">
        <v>357</v>
      </c>
      <c r="C69" s="71">
        <f>IFERROR(VLOOKUP(B69, 'SIEMB. CAMAGUI'!$B$2:$I$103, 2, FALSE),"")</f>
        <v>1050000</v>
      </c>
      <c r="D69" s="71">
        <f>SUMIF('PESCA CAMAGUI'!$H$2:$H1019,B69,'PESCA CAMAGUI'!$G$2:$G1019)</f>
        <v>728694.0837</v>
      </c>
      <c r="E69" s="35">
        <f t="shared" si="1"/>
        <v>0.6939943654</v>
      </c>
      <c r="F69" s="147">
        <f>IFERROR(VLOOKUP(B69, 'SIEMB. CAMAGUI'!$B$2:$I$103, 4, FALSE),"")</f>
        <v>45710</v>
      </c>
      <c r="G69" s="147">
        <f t="array" ref="G69">IFERROR(INDEX(SORT('PESCA CAMAGUI'!$C$2:$C1019,'PESCA CAMAGUI'!$C$2:$C1019,FALSE), MATCH(B69,SORT('PESCA CAMAGUI'!$H$2:$H1019,'PESCA CAMAGUI'!$C$2:$C1019,FALSE),0),1),"")</f>
        <v>45775</v>
      </c>
      <c r="H69" s="15">
        <f t="shared" si="2"/>
        <v>65</v>
      </c>
      <c r="I69" s="147">
        <f t="shared" si="9"/>
        <v>45784</v>
      </c>
      <c r="J69" s="15">
        <f t="shared" si="10"/>
        <v>74</v>
      </c>
      <c r="K69" s="71">
        <f>SUMIF('PESCA CAMAGUI'!$H$2:$H1019,B69,'PESCA CAMAGUI'!$D$2:$D1019)</f>
        <v>42296</v>
      </c>
      <c r="L69" s="28">
        <f>IFERROR(VLOOKUP(B69, 'SIEMB. CAMAGUI'!$B$2:$I$103, 5, FALSE),"")</f>
        <v>0.5</v>
      </c>
      <c r="M69" s="28">
        <f t="array" ref="M69">_xlfn.XLOOKUP(B69, 'PESCA CAMAGUI'!$H$2:$H1019, 'PESCA CAMAGUI'!$F$2:$F1019,,,-1)</f>
        <v>28</v>
      </c>
      <c r="N69" s="28">
        <f t="shared" si="11"/>
        <v>2.961538462</v>
      </c>
      <c r="O69" s="71">
        <f>IFERROR(K69/VLOOKUP($A69,PISCINAS!$B$2:$C$8,2,FALSE),"")</f>
        <v>6042.285714</v>
      </c>
      <c r="P69" s="71">
        <f t="array" ref="P69">IFERROR(SUMIF('CAMAGUI DATA UNIFICADA'!$C$2:$C1019,$B69,'CAMAGUI DATA UNIFICADA'!$E$2:$E1019)+INDEX('SIEMB. CAMAGUI'!$H$2:$H1019,MATCH($B69,'SIEMB. CAMAGUI'!$B$2:$B1019,0),1),"")</f>
        <v>27277.6129</v>
      </c>
      <c r="Q69" s="28">
        <f t="shared" si="4"/>
        <v>1.418827983</v>
      </c>
      <c r="R69" s="12">
        <f t="array" ref="R69">IFERROR(SUMIF('CAMAGUI DATA UNIFICADA'!$C$2:$C1019,$B69,'CAMAGUI DATA UNIFICADA'!$G$2:$G1019)+INDEX('SIEMB. CAMAGUI'!$I$2:$I1019,MATCH($B69,'SIEMB. CAMAGUI'!$B$2:$B1019,0),1),"")</f>
        <v>28591.53223</v>
      </c>
      <c r="S69" s="17">
        <v>26.0</v>
      </c>
      <c r="T69" s="12">
        <f>IFERROR(S69*VLOOKUP($A69,PISCINAS!$B$2:$C$8,2,FALSE)*(J69),"")</f>
        <v>13468</v>
      </c>
      <c r="U69" s="12">
        <f t="shared" si="5"/>
        <v>42059.53223</v>
      </c>
      <c r="V69" s="12">
        <f t="shared" si="6"/>
        <v>0.9944092166</v>
      </c>
      <c r="W69" s="12">
        <f>SUMIF('PESCA CAMAGUI'!$H$2:$H1019,B69,'PESCA CAMAGUI'!$I$2:$I1019)</f>
        <v>71939.62</v>
      </c>
      <c r="X69" s="12">
        <f t="shared" si="7"/>
        <v>1.700861074</v>
      </c>
      <c r="Y69" s="12">
        <f t="shared" si="8"/>
        <v>29880.08777</v>
      </c>
    </row>
    <row r="70">
      <c r="A70" s="2">
        <v>4.0</v>
      </c>
      <c r="B70" s="192" t="s">
        <v>358</v>
      </c>
      <c r="C70" s="71">
        <f>IFERROR(VLOOKUP(B70, 'SIEMB. CAMAGUI'!$B$2:$I$103, 2, FALSE),"")</f>
        <v>800000</v>
      </c>
      <c r="D70" s="71">
        <f>SUMIF('PESCA CAMAGUI'!$H$2:$H1019,B70,'PESCA CAMAGUI'!$G$2:$G1019)</f>
        <v>711900.3491</v>
      </c>
      <c r="E70" s="35">
        <f t="shared" si="1"/>
        <v>0.8898754364</v>
      </c>
      <c r="F70" s="147">
        <f>IFERROR(VLOOKUP(B70, 'SIEMB. CAMAGUI'!$B$2:$I$103, 4, FALSE),"")</f>
        <v>45743</v>
      </c>
      <c r="G70" s="147">
        <f t="array" ref="G70">IFERROR(INDEX(SORT('PESCA CAMAGUI'!$C$2:$C1019,'PESCA CAMAGUI'!$C$2:$C1019,FALSE), MATCH(B70,SORT('PESCA CAMAGUI'!$H$2:$H1019,'PESCA CAMAGUI'!$C$2:$C1019,FALSE),0),1),"")</f>
        <v>45808</v>
      </c>
      <c r="H70" s="15">
        <f t="shared" si="2"/>
        <v>65</v>
      </c>
      <c r="I70" s="147">
        <f t="shared" si="9"/>
        <v>45815</v>
      </c>
      <c r="J70" s="15">
        <f t="shared" si="10"/>
        <v>72</v>
      </c>
      <c r="K70" s="71">
        <f>SUMIF('PESCA CAMAGUI'!$H$2:$H1019,B70,'PESCA CAMAGUI'!$D$2:$D1019)</f>
        <v>32510</v>
      </c>
      <c r="L70" s="28">
        <f>IFERROR(VLOOKUP(B70, 'SIEMB. CAMAGUI'!$B$2:$I$103, 5, FALSE),"")</f>
        <v>0.7</v>
      </c>
      <c r="M70" s="28">
        <f t="array" ref="M70">_xlfn.XLOOKUP(B70, 'PESCA CAMAGUI'!$H$2:$H1019, 'PESCA CAMAGUI'!$F$2:$F1019,,,-1)</f>
        <v>21</v>
      </c>
      <c r="N70" s="28">
        <f t="shared" si="11"/>
        <v>2.186153846</v>
      </c>
      <c r="O70" s="71">
        <f>IFERROR(K70/VLOOKUP($A70,PISCINAS!$B$2:$C$8,2,FALSE),"")</f>
        <v>6772.916667</v>
      </c>
      <c r="P70" s="71">
        <f t="array" ref="P70">IFERROR(SUMIF('CAMAGUI DATA UNIFICADA'!$C$2:$C1019,$B70,'CAMAGUI DATA UNIFICADA'!$E$2:$E1019)+INDEX('SIEMB. CAMAGUI'!$H$2:$H1019,MATCH($B70,'SIEMB. CAMAGUI'!$B$2:$B1019,0),1),"")</f>
        <v>20622.26126</v>
      </c>
      <c r="Q70" s="28">
        <f t="shared" si="4"/>
        <v>1.395539058</v>
      </c>
      <c r="R70" s="12">
        <f t="array" ref="R70">IFERROR(SUMIF('CAMAGUI DATA UNIFICADA'!$C$2:$C1019,$B70,'CAMAGUI DATA UNIFICADA'!$G$2:$G1019)+INDEX('SIEMB. CAMAGUI'!$I$2:$I1019,MATCH($B70,'SIEMB. CAMAGUI'!$B$2:$B1019,0),1),"")</f>
        <v>22811.94247</v>
      </c>
      <c r="S70" s="17">
        <v>26.0</v>
      </c>
      <c r="T70" s="12">
        <f>IFERROR(S70*VLOOKUP($A70,PISCINAS!$B$2:$C$8,2,FALSE)*(J70),"")</f>
        <v>8985.6</v>
      </c>
      <c r="U70" s="12">
        <f t="shared" si="5"/>
        <v>31797.54247</v>
      </c>
      <c r="V70" s="12">
        <f t="shared" si="6"/>
        <v>0.9780849729</v>
      </c>
      <c r="W70" s="12">
        <f>SUMIF('PESCA CAMAGUI'!$H$2:$H1019,B70,'PESCA CAMAGUI'!$I$2:$I1019)</f>
        <v>49319.87</v>
      </c>
      <c r="X70" s="12">
        <f t="shared" si="7"/>
        <v>1.517067671</v>
      </c>
      <c r="Y70" s="12">
        <f t="shared" si="8"/>
        <v>17522.32753</v>
      </c>
    </row>
    <row r="71">
      <c r="A71" s="2">
        <v>5.0</v>
      </c>
      <c r="B71" s="193" t="s">
        <v>360</v>
      </c>
      <c r="C71" s="71">
        <f>IFERROR(VLOOKUP(B71, 'SIEMB. CAMAGUI'!$B$2:$I$103, 2, FALSE),"")</f>
        <v>725000</v>
      </c>
      <c r="D71" s="71">
        <f>SUMIF('PESCA CAMAGUI'!$H$2:$H1019,B71,'PESCA CAMAGUI'!$G$2:$G1019)</f>
        <v>595575.4365</v>
      </c>
      <c r="E71" s="35">
        <f t="shared" si="1"/>
        <v>0.8214833606</v>
      </c>
      <c r="F71" s="147">
        <f>IFERROR(VLOOKUP(B71, 'SIEMB. CAMAGUI'!$B$2:$I$103, 4, FALSE),"")</f>
        <v>45743</v>
      </c>
      <c r="G71" s="147">
        <f t="array" ref="G71">IFERROR(INDEX(SORT('PESCA CAMAGUI'!$C$2:$C1019,'PESCA CAMAGUI'!$C$2:$C1019,FALSE), MATCH(B71,SORT('PESCA CAMAGUI'!$H$2:$H1019,'PESCA CAMAGUI'!$C$2:$C1019,FALSE),0),1),"")</f>
        <v>45806</v>
      </c>
      <c r="H71" s="15">
        <f t="shared" si="2"/>
        <v>63</v>
      </c>
      <c r="I71" s="147">
        <f t="shared" si="9"/>
        <v>45815</v>
      </c>
      <c r="J71" s="15">
        <f t="shared" si="10"/>
        <v>72</v>
      </c>
      <c r="K71" s="71">
        <f>SUMIF('PESCA CAMAGUI'!$H$2:$H1019,B71,'PESCA CAMAGUI'!$D$2:$D1019)</f>
        <v>27984</v>
      </c>
      <c r="L71" s="28">
        <f>IFERROR(VLOOKUP(B71, 'SIEMB. CAMAGUI'!$B$2:$I$103, 5, FALSE),"")</f>
        <v>0.7</v>
      </c>
      <c r="M71" s="28">
        <f t="array" ref="M71">_xlfn.XLOOKUP(B71, 'PESCA CAMAGUI'!$H$2:$H1019, 'PESCA CAMAGUI'!$F$2:$F1019,,,-1)</f>
        <v>24.5</v>
      </c>
      <c r="N71" s="28">
        <f t="shared" si="11"/>
        <v>2.644444444</v>
      </c>
      <c r="O71" s="71">
        <f>IFERROR(K71/VLOOKUP($A71,PISCINAS!$B$2:$C$8,2,FALSE),"")</f>
        <v>6662.857143</v>
      </c>
      <c r="P71" s="71">
        <f t="array" ref="P71">IFERROR(SUMIF('CAMAGUI DATA UNIFICADA'!$C$2:$C1019,$B71,'CAMAGUI DATA UNIFICADA'!$E$2:$E1019)+INDEX('SIEMB. CAMAGUI'!$H$2:$H1019,MATCH($B71,'SIEMB. CAMAGUI'!$B$2:$B1019,0),1),"")</f>
        <v>19641.01802</v>
      </c>
      <c r="Q71" s="28">
        <f t="shared" si="4"/>
        <v>1.54410519</v>
      </c>
      <c r="R71" s="12">
        <f t="array" ref="R71">IFERROR(SUMIF('CAMAGUI DATA UNIFICADA'!$C$2:$C1019,$B71,'CAMAGUI DATA UNIFICADA'!$G$2:$G1019)+INDEX('SIEMB. CAMAGUI'!$I$2:$I1019,MATCH($B71,'SIEMB. CAMAGUI'!$B$2:$B1019,0),1),"")</f>
        <v>21277.73155</v>
      </c>
      <c r="S71" s="17">
        <v>26.0</v>
      </c>
      <c r="T71" s="12">
        <f>IFERROR(S71*VLOOKUP($A71,PISCINAS!$B$2:$C$8,2,FALSE)*(J71),"")</f>
        <v>7862.4</v>
      </c>
      <c r="U71" s="12">
        <f t="shared" si="5"/>
        <v>29140.13155</v>
      </c>
      <c r="V71" s="12">
        <f t="shared" si="6"/>
        <v>1.04131402</v>
      </c>
      <c r="W71" s="12">
        <f>SUMIF('PESCA CAMAGUI'!$H$2:$H1019,B71,'PESCA CAMAGUI'!$I$2:$I1019)</f>
        <v>42813.73</v>
      </c>
      <c r="X71" s="12">
        <f t="shared" si="7"/>
        <v>1.529936035</v>
      </c>
      <c r="Y71" s="12">
        <f t="shared" si="8"/>
        <v>13673.59845</v>
      </c>
    </row>
    <row r="72">
      <c r="A72" s="2">
        <v>6.0</v>
      </c>
      <c r="B72" s="192" t="s">
        <v>361</v>
      </c>
      <c r="C72" s="71">
        <f>IFERROR(VLOOKUP(B72, 'SIEMB. CAMAGUI'!$B$2:$I$103, 2, FALSE),"")</f>
        <v>1250000</v>
      </c>
      <c r="D72" s="71">
        <f>SUMIF('PESCA CAMAGUI'!$H$2:$H1019,B72,'PESCA CAMAGUI'!$G$2:$G1019)</f>
        <v>943913.4299</v>
      </c>
      <c r="E72" s="35">
        <f t="shared" si="1"/>
        <v>0.7551307439</v>
      </c>
      <c r="F72" s="147">
        <f>IFERROR(VLOOKUP(B72, 'SIEMB. CAMAGUI'!$B$2:$I$103, 4, FALSE),"")</f>
        <v>45743</v>
      </c>
      <c r="G72" s="147">
        <f t="array" ref="G72">IFERROR(INDEX(SORT('PESCA CAMAGUI'!$C$2:$C1019,'PESCA CAMAGUI'!$C$2:$C1019,FALSE), MATCH(B72,SORT('PESCA CAMAGUI'!$H$2:$H1019,'PESCA CAMAGUI'!$C$2:$C1019,FALSE),0),1),"")</f>
        <v>45807</v>
      </c>
      <c r="H72" s="15">
        <f t="shared" si="2"/>
        <v>64</v>
      </c>
      <c r="I72" s="147">
        <f t="shared" si="9"/>
        <v>45815</v>
      </c>
      <c r="J72" s="15">
        <f t="shared" si="10"/>
        <v>72</v>
      </c>
      <c r="K72" s="71">
        <f>SUMIF('PESCA CAMAGUI'!$H$2:$H1019,B72,'PESCA CAMAGUI'!$D$2:$D1019)</f>
        <v>43751</v>
      </c>
      <c r="L72" s="28">
        <f>IFERROR(VLOOKUP(B72, 'SIEMB. CAMAGUI'!$B$2:$I$103, 5, FALSE),"")</f>
        <v>0.7</v>
      </c>
      <c r="M72" s="28">
        <f t="array" ref="M72">_xlfn.XLOOKUP(B72, 'PESCA CAMAGUI'!$H$2:$H1019, 'PESCA CAMAGUI'!$F$2:$F1019,,,-1)</f>
        <v>23.5</v>
      </c>
      <c r="N72" s="28">
        <f t="shared" si="11"/>
        <v>2.49375</v>
      </c>
      <c r="O72" s="71">
        <f>IFERROR(K72/VLOOKUP($A72,PISCINAS!$B$2:$C$8,2,FALSE),"")</f>
        <v>5000.114286</v>
      </c>
      <c r="P72" s="71">
        <f t="array" ref="P72">IFERROR(SUMIF('CAMAGUI DATA UNIFICADA'!$C$2:$C1019,$B72,'CAMAGUI DATA UNIFICADA'!$E$2:$E1019)+INDEX('SIEMB. CAMAGUI'!$H$2:$H1019,MATCH($B72,'SIEMB. CAMAGUI'!$B$2:$B1019,0),1),"")</f>
        <v>29744.72072</v>
      </c>
      <c r="Q72" s="28">
        <f t="shared" si="4"/>
        <v>1.49570034</v>
      </c>
      <c r="R72" s="12">
        <f t="array" ref="R72">IFERROR(SUMIF('CAMAGUI DATA UNIFICADA'!$C$2:$C1019,$B72,'CAMAGUI DATA UNIFICADA'!$G$2:$G1019)+INDEX('SIEMB. CAMAGUI'!$I$2:$I1019,MATCH($B72,'SIEMB. CAMAGUI'!$B$2:$B1019,0),1),"")</f>
        <v>31631.86798</v>
      </c>
      <c r="S72" s="17">
        <v>26.0</v>
      </c>
      <c r="T72" s="12">
        <f>IFERROR(S72*VLOOKUP($A72,PISCINAS!$B$2:$C$8,2,FALSE)*(J72),"")</f>
        <v>16380</v>
      </c>
      <c r="U72" s="12">
        <f t="shared" si="5"/>
        <v>48011.86798</v>
      </c>
      <c r="V72" s="12">
        <f t="shared" si="6"/>
        <v>1.097389042</v>
      </c>
      <c r="W72" s="12">
        <f>SUMIF('PESCA CAMAGUI'!$H$2:$H1019,B72,'PESCA CAMAGUI'!$I$2:$I1019)</f>
        <v>66881.7</v>
      </c>
      <c r="X72" s="12">
        <f t="shared" si="7"/>
        <v>1.52868963</v>
      </c>
      <c r="Y72" s="12">
        <f t="shared" si="8"/>
        <v>18869.83202</v>
      </c>
    </row>
    <row r="73">
      <c r="A73" s="2">
        <v>1.0</v>
      </c>
      <c r="B73" s="193" t="s">
        <v>362</v>
      </c>
      <c r="C73" s="71">
        <f>IFERROR(VLOOKUP(B73, 'SIEMB. CAMAGUI'!$B$2:$I$103, 2, FALSE),"")</f>
        <v>1200000</v>
      </c>
      <c r="D73" s="71">
        <f>SUMIF('PESCA CAMAGUI'!$H$2:$H1019,B73,'PESCA CAMAGUI'!$G$2:$G1019)</f>
        <v>850599.6883</v>
      </c>
      <c r="E73" s="35">
        <f t="shared" si="1"/>
        <v>0.7088330736</v>
      </c>
      <c r="F73" s="147">
        <f>IFERROR(VLOOKUP(B73, 'SIEMB. CAMAGUI'!$B$2:$I$103, 4, FALSE),"")</f>
        <v>45784</v>
      </c>
      <c r="G73" s="147">
        <f t="array" ref="G73">IFERROR(INDEX(SORT('PESCA CAMAGUI'!$C$2:$C1019,'PESCA CAMAGUI'!$C$2:$C1019,FALSE), MATCH(B73,SORT('PESCA CAMAGUI'!$H$2:$H1019,'PESCA CAMAGUI'!$C$2:$C1019,FALSE),0),1),"")</f>
        <v>45848</v>
      </c>
      <c r="H73" s="15">
        <f t="shared" si="2"/>
        <v>64</v>
      </c>
      <c r="I73" s="147">
        <f t="shared" si="9"/>
        <v>45857</v>
      </c>
      <c r="J73" s="15">
        <f t="shared" si="10"/>
        <v>73</v>
      </c>
      <c r="K73" s="71">
        <f>SUMIF('PESCA CAMAGUI'!$H$2:$H1019,B73,'PESCA CAMAGUI'!$D$2:$D1019)</f>
        <v>38841.41</v>
      </c>
      <c r="L73" s="28">
        <f>IFERROR(VLOOKUP(B73, 'SIEMB. CAMAGUI'!$B$2:$I$103, 5, FALSE),"")</f>
        <v>0.8</v>
      </c>
      <c r="M73" s="28">
        <f t="array" ref="M73">_xlfn.XLOOKUP(B73, 'PESCA CAMAGUI'!$H$2:$H1019, 'PESCA CAMAGUI'!$F$2:$F1019,,,-1)</f>
        <v>28.5</v>
      </c>
      <c r="N73" s="28">
        <f t="shared" si="11"/>
        <v>3.0296875</v>
      </c>
      <c r="O73" s="71">
        <f>IFERROR(K73/VLOOKUP($A73,PISCINAS!$B$2:$C$8,2,FALSE),"")</f>
        <v>4742.540904</v>
      </c>
      <c r="P73" s="71">
        <f t="array" ref="P73">IFERROR(SUMIF('CAMAGUI DATA UNIFICADA'!$C$2:$C1019,$B73,'CAMAGUI DATA UNIFICADA'!$E$2:$E1019)+INDEX('SIEMB. CAMAGUI'!$H$2:$H1019,MATCH($B73,'SIEMB. CAMAGUI'!$B$2:$B1019,0),1),"")</f>
        <v>28177.90909</v>
      </c>
      <c r="Q73" s="28">
        <f t="shared" si="4"/>
        <v>1.596013121</v>
      </c>
      <c r="R73" s="12">
        <f t="array" ref="R73">IFERROR(SUMIF('CAMAGUI DATA UNIFICADA'!$C$2:$C1019,$B73,'CAMAGUI DATA UNIFICADA'!$G$2:$G1019)+INDEX('SIEMB. CAMAGUI'!$I$2:$I1019,MATCH($B73,'SIEMB. CAMAGUI'!$B$2:$B1019,0),1),"")</f>
        <v>29959.27007</v>
      </c>
      <c r="S73" s="17">
        <v>26.0</v>
      </c>
      <c r="T73" s="12">
        <f>IFERROR(S73*VLOOKUP($A73,PISCINAS!$B$2:$C$8,2,FALSE)*(J73),"")</f>
        <v>15544.62</v>
      </c>
      <c r="U73" s="12">
        <f t="shared" si="5"/>
        <v>45503.89007</v>
      </c>
      <c r="V73" s="12">
        <f t="shared" si="6"/>
        <v>1.171530335</v>
      </c>
      <c r="W73" s="12">
        <f>SUMIF('PESCA CAMAGUI'!$H$2:$H1019,B73,'PESCA CAMAGUI'!$I$2:$I1019)</f>
        <v>59027.2</v>
      </c>
      <c r="X73" s="12">
        <f t="shared" si="7"/>
        <v>1.519697663</v>
      </c>
      <c r="Y73" s="12">
        <f t="shared" si="8"/>
        <v>13523.30993</v>
      </c>
    </row>
    <row r="74">
      <c r="A74" s="2">
        <v>2.0</v>
      </c>
      <c r="B74" s="192" t="s">
        <v>365</v>
      </c>
      <c r="C74" s="71">
        <f>IFERROR(VLOOKUP(B74, 'SIEMB. CAMAGUI'!$B$2:$I$103, 2, FALSE),"")</f>
        <v>500000</v>
      </c>
      <c r="D74" s="71">
        <f>SUMIF('PESCA CAMAGUI'!$H$2:$H1019,B74,'PESCA CAMAGUI'!$G$2:$G1019)</f>
        <v>393669.4215</v>
      </c>
      <c r="E74" s="35">
        <f t="shared" si="1"/>
        <v>0.787338843</v>
      </c>
      <c r="F74" s="147">
        <f>IFERROR(VLOOKUP(B74, 'SIEMB. CAMAGUI'!$B$2:$I$103, 4, FALSE),"")</f>
        <v>45802</v>
      </c>
      <c r="G74" s="147">
        <f t="array" ref="G74">IFERROR(INDEX(SORT('PESCA CAMAGUI'!$C$2:$C1019,'PESCA CAMAGUI'!$C$2:$C1019,FALSE), MATCH(B74,SORT('PESCA CAMAGUI'!$H$2:$H1019,'PESCA CAMAGUI'!$C$2:$C1019,FALSE),0),1),"")</f>
        <v>45849</v>
      </c>
      <c r="H74" s="15">
        <f t="shared" si="2"/>
        <v>47</v>
      </c>
      <c r="I74" s="147">
        <f t="shared" si="9"/>
        <v>45857</v>
      </c>
      <c r="J74" s="15">
        <f t="shared" si="10"/>
        <v>55</v>
      </c>
      <c r="K74" s="71">
        <f>SUMIF('PESCA CAMAGUI'!$H$2:$H1019,B74,'PESCA CAMAGUI'!$D$2:$D1019)</f>
        <v>17152</v>
      </c>
      <c r="L74" s="28">
        <f>IFERROR(VLOOKUP(B74, 'SIEMB. CAMAGUI'!$B$2:$I$103, 5, FALSE),"")</f>
        <v>6</v>
      </c>
      <c r="M74" s="28">
        <f t="array" ref="M74">_xlfn.XLOOKUP(B74, 'PESCA CAMAGUI'!$H$2:$H1019, 'PESCA CAMAGUI'!$F$2:$F1019,,,-1)</f>
        <v>27.5</v>
      </c>
      <c r="N74" s="28">
        <f t="shared" si="11"/>
        <v>3.20212766</v>
      </c>
      <c r="O74" s="71">
        <f>IFERROR(K74/VLOOKUP($A74,PISCINAS!$B$2:$C$8,2,FALSE),"")</f>
        <v>2858.666667</v>
      </c>
      <c r="P74" s="71">
        <f t="array" ref="P74">IFERROR(SUMIF('CAMAGUI DATA UNIFICADA'!$C$2:$C1019,$B74,'CAMAGUI DATA UNIFICADA'!$E$2:$E1019)+INDEX('SIEMB. CAMAGUI'!$H$2:$H1019,MATCH($B74,'SIEMB. CAMAGUI'!$B$2:$B1019,0),1),"")</f>
        <v>13354.54545</v>
      </c>
      <c r="Q74" s="28">
        <f t="shared" si="4"/>
        <v>1.712919776</v>
      </c>
      <c r="R74" s="12">
        <f t="array" ref="R74">IFERROR(SUMIF('CAMAGUI DATA UNIFICADA'!$C$2:$C1019,$B74,'CAMAGUI DATA UNIFICADA'!$G$2:$G1019)+INDEX('SIEMB. CAMAGUI'!$I$2:$I1019,MATCH($B74,'SIEMB. CAMAGUI'!$B$2:$B1019,0),1),"")</f>
        <v>13940.57636</v>
      </c>
      <c r="S74" s="17">
        <v>26.0</v>
      </c>
      <c r="T74" s="12">
        <f>IFERROR(S74*VLOOKUP($A74,PISCINAS!$B$2:$C$8,2,FALSE)*(J74),"")</f>
        <v>8580</v>
      </c>
      <c r="U74" s="12">
        <f t="shared" si="5"/>
        <v>22520.57636</v>
      </c>
      <c r="V74" s="12">
        <f t="shared" si="6"/>
        <v>1.313000021</v>
      </c>
      <c r="W74" s="12">
        <f>SUMIF('PESCA CAMAGUI'!$H$2:$H1019,B74,'PESCA CAMAGUI'!$I$2:$I1019)</f>
        <v>36533.69</v>
      </c>
      <c r="X74" s="12">
        <f t="shared" si="7"/>
        <v>2.129995919</v>
      </c>
      <c r="Y74" s="12">
        <f t="shared" si="8"/>
        <v>14013.11364</v>
      </c>
    </row>
    <row r="75">
      <c r="A75" s="2">
        <v>3.0</v>
      </c>
      <c r="B75" s="193" t="s">
        <v>364</v>
      </c>
      <c r="C75" s="71">
        <f>IFERROR(VLOOKUP(B75, 'SIEMB. CAMAGUI'!$B$2:$I$103, 2, FALSE),"")</f>
        <v>1000000</v>
      </c>
      <c r="D75" s="71">
        <f>SUMIF('PESCA CAMAGUI'!$H$2:$H1019,B75,'PESCA CAMAGUI'!$G$2:$G1019)</f>
        <v>873419.8946</v>
      </c>
      <c r="E75" s="35">
        <f t="shared" si="1"/>
        <v>0.8734198946</v>
      </c>
      <c r="F75" s="147">
        <f>IFERROR(VLOOKUP(B75, 'SIEMB. CAMAGUI'!$B$2:$I$103, 4, FALSE),"")</f>
        <v>45784</v>
      </c>
      <c r="G75" s="147">
        <f t="array" ref="G75">IFERROR(INDEX(SORT('PESCA CAMAGUI'!$C$2:$C1019,'PESCA CAMAGUI'!$C$2:$C1019,FALSE), MATCH(B75,SORT('PESCA CAMAGUI'!$H$2:$H1019,'PESCA CAMAGUI'!$C$2:$C1019,FALSE),0),1),"")</f>
        <v>45847</v>
      </c>
      <c r="H75" s="15">
        <f t="shared" si="2"/>
        <v>63</v>
      </c>
      <c r="I75" s="147">
        <f t="shared" si="9"/>
        <v>45857</v>
      </c>
      <c r="J75" s="15">
        <f t="shared" si="10"/>
        <v>73</v>
      </c>
      <c r="K75" s="71">
        <f>SUMIF('PESCA CAMAGUI'!$H$2:$H1019,B75,'PESCA CAMAGUI'!$D$2:$D1019)</f>
        <v>33736.19</v>
      </c>
      <c r="L75" s="28">
        <f>IFERROR(VLOOKUP(B75, 'SIEMB. CAMAGUI'!$B$2:$I$103, 5, FALSE),"")</f>
        <v>0.8</v>
      </c>
      <c r="M75" s="28">
        <f t="array" ref="M75">_xlfn.XLOOKUP(B75, 'PESCA CAMAGUI'!$H$2:$H1019, 'PESCA CAMAGUI'!$F$2:$F1019,,,-1)</f>
        <v>22</v>
      </c>
      <c r="N75" s="28">
        <f t="shared" si="11"/>
        <v>2.355555556</v>
      </c>
      <c r="O75" s="71">
        <f>IFERROR(K75/VLOOKUP($A75,PISCINAS!$B$2:$C$8,2,FALSE),"")</f>
        <v>4819.455714</v>
      </c>
      <c r="P75" s="71">
        <f t="array" ref="P75">IFERROR(SUMIF('CAMAGUI DATA UNIFICADA'!$C$2:$C1019,$B75,'CAMAGUI DATA UNIFICADA'!$E$2:$E1019)+INDEX('SIEMB. CAMAGUI'!$H$2:$H1019,MATCH($B75,'SIEMB. CAMAGUI'!$B$2:$B1019,0),1),"")</f>
        <v>23470.09091</v>
      </c>
      <c r="Q75" s="28">
        <f t="shared" si="4"/>
        <v>1.530528492</v>
      </c>
      <c r="R75" s="12">
        <f t="array" ref="R75">IFERROR(SUMIF('CAMAGUI DATA UNIFICADA'!$C$2:$C1019,$B75,'CAMAGUI DATA UNIFICADA'!$G$2:$G1019)+INDEX('SIEMB. CAMAGUI'!$I$2:$I1019,MATCH($B75,'SIEMB. CAMAGUI'!$B$2:$B1019,0),1),"")</f>
        <v>24900.04113</v>
      </c>
      <c r="S75" s="17">
        <v>26.0</v>
      </c>
      <c r="T75" s="12">
        <f>IFERROR(S75*VLOOKUP($A75,PISCINAS!$B$2:$C$8,2,FALSE)*(J75),"")</f>
        <v>13286</v>
      </c>
      <c r="U75" s="12">
        <f t="shared" si="5"/>
        <v>38186.04113</v>
      </c>
      <c r="V75" s="12">
        <f t="shared" si="6"/>
        <v>1.131901413</v>
      </c>
      <c r="W75" s="12">
        <f>SUMIF('PESCA CAMAGUI'!$H$2:$H1019,B75,'PESCA CAMAGUI'!$I$2:$I1019)</f>
        <v>48150.47</v>
      </c>
      <c r="X75" s="12">
        <f t="shared" si="7"/>
        <v>1.427264608</v>
      </c>
      <c r="Y75" s="12">
        <f t="shared" si="8"/>
        <v>9964.428873</v>
      </c>
    </row>
    <row r="76">
      <c r="A76" s="2">
        <v>4.0</v>
      </c>
      <c r="B76" s="192" t="s">
        <v>366</v>
      </c>
      <c r="C76" s="71">
        <f>IFERROR(VLOOKUP(B76, 'SIEMB. CAMAGUI'!$B$2:$I$103, 2, FALSE),"")</f>
        <v>750000</v>
      </c>
      <c r="D76" s="71">
        <f>SUMIF('PESCA CAMAGUI'!$H$2:$H1019,B76,'PESCA CAMAGUI'!$G$2:$G1019)</f>
        <v>478894.9843</v>
      </c>
      <c r="E76" s="35">
        <f t="shared" si="1"/>
        <v>0.6385266458</v>
      </c>
      <c r="F76" s="147">
        <f>IFERROR(VLOOKUP(B76, 'SIEMB. CAMAGUI'!$B$2:$I$103, 4, FALSE),"")</f>
        <v>45815</v>
      </c>
      <c r="G76" s="147">
        <f t="array" ref="G76">IFERROR(INDEX(SORT('PESCA CAMAGUI'!$C$2:$C1019,'PESCA CAMAGUI'!$C$2:$C1019,FALSE), MATCH(B76,SORT('PESCA CAMAGUI'!$H$2:$H1019,'PESCA CAMAGUI'!$C$2:$C1019,FALSE),0),1),"")</f>
        <v>45884</v>
      </c>
      <c r="H76" s="15">
        <f t="shared" si="2"/>
        <v>69</v>
      </c>
      <c r="I76" s="147">
        <f t="shared" si="9"/>
        <v>45890</v>
      </c>
      <c r="J76" s="15">
        <f t="shared" si="10"/>
        <v>75</v>
      </c>
      <c r="K76" s="71">
        <f>SUMIF('PESCA CAMAGUI'!$H$2:$H1019,B76,'PESCA CAMAGUI'!$D$2:$D1019)</f>
        <v>26076</v>
      </c>
      <c r="L76" s="28">
        <f>IFERROR(VLOOKUP(B76, 'SIEMB. CAMAGUI'!$B$2:$I$103, 5, FALSE),"")</f>
        <v>0.55</v>
      </c>
      <c r="M76" s="28">
        <f t="array" ref="M76">_xlfn.XLOOKUP(B76, 'PESCA CAMAGUI'!$H$2:$H1019, 'PESCA CAMAGUI'!$F$2:$F1019,,,-1)</f>
        <v>29</v>
      </c>
      <c r="N76" s="28">
        <f t="shared" si="11"/>
        <v>2.886231884</v>
      </c>
      <c r="O76" s="71">
        <f>IFERROR(K76/VLOOKUP($A76,PISCINAS!$B$2:$C$8,2,FALSE),"")</f>
        <v>5432.5</v>
      </c>
      <c r="P76" s="71">
        <f t="array" ref="P76">IFERROR(SUMIF('CAMAGUI DATA UNIFICADA'!$C$2:$C1019,$B76,'CAMAGUI DATA UNIFICADA'!$E$2:$E1019)+INDEX('SIEMB. CAMAGUI'!$H$2:$H1019,MATCH($B76,'SIEMB. CAMAGUI'!$B$2:$B1019,0),1),"")</f>
        <v>18056.34848</v>
      </c>
      <c r="Q76" s="28">
        <f t="shared" si="4"/>
        <v>1.52339188</v>
      </c>
      <c r="R76" s="12">
        <f t="array" ref="R76">IFERROR(SUMIF('CAMAGUI DATA UNIFICADA'!$C$2:$C1019,$B76,'CAMAGUI DATA UNIFICADA'!$G$2:$G1019)+INDEX('SIEMB. CAMAGUI'!$I$2:$I1019,MATCH($B76,'SIEMB. CAMAGUI'!$B$2:$B1019,0),1),"")</f>
        <v>19723.94678</v>
      </c>
      <c r="S76" s="17">
        <v>26.0</v>
      </c>
      <c r="T76" s="12">
        <f>IFERROR(S76*VLOOKUP($A76,PISCINAS!$B$2:$C$8,2,FALSE)*(J76),"")</f>
        <v>9360</v>
      </c>
      <c r="U76" s="12">
        <f t="shared" si="5"/>
        <v>29083.94678</v>
      </c>
      <c r="V76" s="12">
        <f t="shared" si="6"/>
        <v>1.115353075</v>
      </c>
      <c r="W76" s="12">
        <f>SUMIF('PESCA CAMAGUI'!$H$2:$H1019,B76,'PESCA CAMAGUI'!$I$2:$I1019)</f>
        <v>45335.7</v>
      </c>
      <c r="X76" s="12">
        <f t="shared" si="7"/>
        <v>1.738598711</v>
      </c>
      <c r="Y76" s="12">
        <f t="shared" si="8"/>
        <v>16251.75322</v>
      </c>
    </row>
    <row r="77">
      <c r="A77" s="2">
        <v>5.0</v>
      </c>
      <c r="B77" s="193" t="s">
        <v>368</v>
      </c>
      <c r="C77" s="71">
        <f>IFERROR(VLOOKUP(B77, 'SIEMB. CAMAGUI'!$B$2:$I$103, 2, FALSE),"")</f>
        <v>675000</v>
      </c>
      <c r="D77" s="71">
        <f>SUMIF('PESCA CAMAGUI'!$H$2:$H1019,B77,'PESCA CAMAGUI'!$G$2:$G1019)</f>
        <v>404923.8172</v>
      </c>
      <c r="E77" s="35">
        <f t="shared" si="1"/>
        <v>0.5998871365</v>
      </c>
      <c r="F77" s="147">
        <f>IFERROR(VLOOKUP(B77, 'SIEMB. CAMAGUI'!$B$2:$I$103, 4, FALSE),"")</f>
        <v>45815</v>
      </c>
      <c r="G77" s="147">
        <f t="array" ref="G77">IFERROR(INDEX(SORT('PESCA CAMAGUI'!$C$2:$C1019,'PESCA CAMAGUI'!$C$2:$C1019,FALSE), MATCH(B77,SORT('PESCA CAMAGUI'!$H$2:$H1019,'PESCA CAMAGUI'!$C$2:$C1019,FALSE),0),1),"")</f>
        <v>45882</v>
      </c>
      <c r="H77" s="15">
        <f t="shared" si="2"/>
        <v>67</v>
      </c>
      <c r="I77" s="147">
        <f t="shared" si="9"/>
        <v>45890</v>
      </c>
      <c r="J77" s="15">
        <f t="shared" si="10"/>
        <v>75</v>
      </c>
      <c r="K77" s="71">
        <f>SUMIF('PESCA CAMAGUI'!$H$2:$H1019,B77,'PESCA CAMAGUI'!$D$2:$D1019)</f>
        <v>23026</v>
      </c>
      <c r="L77" s="28">
        <f>IFERROR(VLOOKUP(B77, 'SIEMB. CAMAGUI'!$B$2:$I$103, 5, FALSE),"")</f>
        <v>0.55</v>
      </c>
      <c r="M77" s="28">
        <f t="array" ref="M77">_xlfn.XLOOKUP(B77, 'PESCA CAMAGUI'!$H$2:$H1019, 'PESCA CAMAGUI'!$F$2:$F1019,,,-1)</f>
        <v>29</v>
      </c>
      <c r="N77" s="28">
        <f t="shared" si="11"/>
        <v>2.97238806</v>
      </c>
      <c r="O77" s="71">
        <f>IFERROR(K77/VLOOKUP($A77,PISCINAS!$B$2:$C$8,2,FALSE),"")</f>
        <v>5482.380952</v>
      </c>
      <c r="P77" s="71">
        <f t="array" ref="P77">IFERROR(SUMIF('CAMAGUI DATA UNIFICADA'!$C$2:$C1019,$B77,'CAMAGUI DATA UNIFICADA'!$E$2:$E1019)+INDEX('SIEMB. CAMAGUI'!$H$2:$H1019,MATCH($B77,'SIEMB. CAMAGUI'!$B$2:$B1019,0),1),"")</f>
        <v>16885.86364</v>
      </c>
      <c r="Q77" s="28">
        <f t="shared" si="4"/>
        <v>1.613345783</v>
      </c>
      <c r="R77" s="12">
        <f t="array" ref="R77">IFERROR(SUMIF('CAMAGUI DATA UNIFICADA'!$C$2:$C1019,$B77,'CAMAGUI DATA UNIFICADA'!$G$2:$G1019)+INDEX('SIEMB. CAMAGUI'!$I$2:$I1019,MATCH($B77,'SIEMB. CAMAGUI'!$B$2:$B1019,0),1),"")</f>
        <v>18442.31622</v>
      </c>
      <c r="S77" s="17">
        <v>26.0</v>
      </c>
      <c r="T77" s="12">
        <f>IFERROR(S77*VLOOKUP($A77,PISCINAS!$B$2:$C$8,2,FALSE)*(J77),"")</f>
        <v>8190</v>
      </c>
      <c r="U77" s="12">
        <f t="shared" si="5"/>
        <v>26632.31622</v>
      </c>
      <c r="V77" s="12">
        <f t="shared" si="6"/>
        <v>1.156619309</v>
      </c>
      <c r="W77" s="12">
        <f>SUMIF('PESCA CAMAGUI'!$H$2:$H1019,B77,'PESCA CAMAGUI'!$I$2:$I1019)</f>
        <v>40023.55</v>
      </c>
      <c r="X77" s="12">
        <f t="shared" si="7"/>
        <v>1.738189438</v>
      </c>
      <c r="Y77" s="12">
        <f t="shared" si="8"/>
        <v>13391.23378</v>
      </c>
    </row>
    <row r="78">
      <c r="A78" s="2">
        <v>6.0</v>
      </c>
      <c r="B78" s="192" t="s">
        <v>369</v>
      </c>
      <c r="C78" s="71">
        <f>IFERROR(VLOOKUP(B78, 'SIEMB. CAMAGUI'!$B$2:$I$103, 2, FALSE),"")</f>
        <v>1050000</v>
      </c>
      <c r="D78" s="71">
        <f>SUMIF('PESCA CAMAGUI'!$H$2:$H1019,B78,'PESCA CAMAGUI'!$G$2:$G1019)</f>
        <v>673019.5818</v>
      </c>
      <c r="E78" s="35">
        <f t="shared" si="1"/>
        <v>0.6409710303</v>
      </c>
      <c r="F78" s="147">
        <f>IFERROR(VLOOKUP(B78, 'SIEMB. CAMAGUI'!$B$2:$I$103, 4, FALSE),"")</f>
        <v>45815</v>
      </c>
      <c r="G78" s="147">
        <f t="array" ref="G78">IFERROR(INDEX(SORT('PESCA CAMAGUI'!$C$2:$C1019,'PESCA CAMAGUI'!$C$2:$C1019,FALSE), MATCH(B78,SORT('PESCA CAMAGUI'!$H$2:$H1019,'PESCA CAMAGUI'!$C$2:$C1019,FALSE),0),1),"")</f>
        <v>45883</v>
      </c>
      <c r="H78" s="15">
        <f t="shared" si="2"/>
        <v>68</v>
      </c>
      <c r="I78" s="147">
        <f t="shared" si="9"/>
        <v>45890</v>
      </c>
      <c r="J78" s="15">
        <f t="shared" si="10"/>
        <v>75</v>
      </c>
      <c r="K78" s="71">
        <f>SUMIF('PESCA CAMAGUI'!$H$2:$H1019,B78,'PESCA CAMAGUI'!$D$2:$D1019)</f>
        <v>33648.1</v>
      </c>
      <c r="L78" s="28">
        <f>IFERROR(VLOOKUP(B78, 'SIEMB. CAMAGUI'!$B$2:$I$103, 5, FALSE),"")</f>
        <v>0.5</v>
      </c>
      <c r="M78" s="28">
        <f t="array" ref="M78">_xlfn.XLOOKUP(B78, 'PESCA CAMAGUI'!$H$2:$H1019, 'PESCA CAMAGUI'!$F$2:$F1019,,,-1)</f>
        <v>27</v>
      </c>
      <c r="N78" s="28">
        <f t="shared" si="11"/>
        <v>2.727941176</v>
      </c>
      <c r="O78" s="71">
        <f>IFERROR(K78/VLOOKUP($A78,PISCINAS!$B$2:$C$8,2,FALSE),"")</f>
        <v>3845.497143</v>
      </c>
      <c r="P78" s="71">
        <f t="array" ref="P78">IFERROR(SUMIF('CAMAGUI DATA UNIFICADA'!$C$2:$C1019,$B78,'CAMAGUI DATA UNIFICADA'!$E$2:$E1019)+INDEX('SIEMB. CAMAGUI'!$H$2:$H1019,MATCH($B78,'SIEMB. CAMAGUI'!$B$2:$B1019,0),1),"")</f>
        <v>22823.28788</v>
      </c>
      <c r="Q78" s="28">
        <f t="shared" si="4"/>
        <v>1.492245724</v>
      </c>
      <c r="R78" s="12">
        <f t="array" ref="R78">IFERROR(SUMIF('CAMAGUI DATA UNIFICADA'!$C$2:$C1019,$B78,'CAMAGUI DATA UNIFICADA'!$G$2:$G1019)+INDEX('SIEMB. CAMAGUI'!$I$2:$I1019,MATCH($B78,'SIEMB. CAMAGUI'!$B$2:$B1019,0),1),"")</f>
        <v>24638.30461</v>
      </c>
      <c r="S78" s="17">
        <v>26.0</v>
      </c>
      <c r="T78" s="12">
        <f>IFERROR(S78*VLOOKUP($A78,PISCINAS!$B$2:$C$8,2,FALSE)*(J78),"")</f>
        <v>17062.5</v>
      </c>
      <c r="U78" s="12">
        <f t="shared" si="5"/>
        <v>41700.80461</v>
      </c>
      <c r="V78" s="12">
        <f t="shared" si="6"/>
        <v>1.239321228</v>
      </c>
      <c r="W78" s="12">
        <f>SUMIF('PESCA CAMAGUI'!$H$2:$H1019,B78,'PESCA CAMAGUI'!$I$2:$I1019)</f>
        <v>57289.75</v>
      </c>
      <c r="X78" s="12">
        <f t="shared" si="7"/>
        <v>1.702614709</v>
      </c>
      <c r="Y78" s="12">
        <f t="shared" si="8"/>
        <v>15588.94539</v>
      </c>
    </row>
    <row r="79">
      <c r="A79" s="2">
        <v>1.0</v>
      </c>
      <c r="B79" s="193" t="s">
        <v>370</v>
      </c>
      <c r="C79" s="71">
        <f>IFERROR(VLOOKUP(B79, 'SIEMB. CAMAGUI'!$B$2:$I$103, 2, FALSE),"")</f>
        <v>1300000</v>
      </c>
      <c r="D79" s="71">
        <f>SUMIF('PESCA CAMAGUI'!$H$2:$H1019,B79,'PESCA CAMAGUI'!$G$2:$G1019)</f>
        <v>801140.82</v>
      </c>
      <c r="E79" s="35">
        <f t="shared" si="1"/>
        <v>0.6162621692</v>
      </c>
      <c r="F79" s="147">
        <f>IFERROR(VLOOKUP(B79, 'SIEMB. CAMAGUI'!$B$2:$I$103, 4, FALSE),"")</f>
        <v>45857</v>
      </c>
      <c r="G79" s="147">
        <f t="array" ref="G79">IFERROR(INDEX(SORT('PESCA CAMAGUI'!$C$2:$C1019,'PESCA CAMAGUI'!$C$2:$C1019,FALSE), MATCH(B79,SORT('PESCA CAMAGUI'!$H$2:$H1019,'PESCA CAMAGUI'!$C$2:$C1019,FALSE),0),1),"")</f>
        <v>45922</v>
      </c>
      <c r="H79" s="15">
        <f t="shared" si="2"/>
        <v>65</v>
      </c>
      <c r="I79" s="147">
        <f t="shared" si="9"/>
        <v>45935</v>
      </c>
      <c r="J79" s="15">
        <f t="shared" si="10"/>
        <v>78</v>
      </c>
      <c r="K79" s="71">
        <f>SUMIF('PESCA CAMAGUI'!$H$2:$H1019,B79,'PESCA CAMAGUI'!$D$2:$D1019)</f>
        <v>42746</v>
      </c>
      <c r="L79" s="28">
        <f>IFERROR(VLOOKUP(B79, 'SIEMB. CAMAGUI'!$B$2:$I$103, 5, FALSE),"")</f>
        <v>0.6</v>
      </c>
      <c r="M79" s="28">
        <f t="array" ref="M79">_xlfn.XLOOKUP(B79, 'PESCA CAMAGUI'!$H$2:$H1019, 'PESCA CAMAGUI'!$F$2:$F1019,,,-1)</f>
        <v>30</v>
      </c>
      <c r="N79" s="28">
        <f t="shared" si="11"/>
        <v>3.166153846</v>
      </c>
      <c r="O79" s="71">
        <f>IFERROR(K79/VLOOKUP($A79,PISCINAS!$B$2:$C$8,2,FALSE),"")</f>
        <v>5219.291819</v>
      </c>
      <c r="P79" s="71">
        <f t="array" ref="P79">IFERROR(SUMIF('CAMAGUI DATA UNIFICADA'!$C$2:$C1019,$B79,'CAMAGUI DATA UNIFICADA'!$E$2:$E1019)+INDEX('SIEMB. CAMAGUI'!$H$2:$H1019,MATCH($B79,'SIEMB. CAMAGUI'!$B$2:$B1019,0),1),"")</f>
        <v>30005.83582</v>
      </c>
      <c r="Q79" s="28">
        <f t="shared" si="4"/>
        <v>1.544304468</v>
      </c>
      <c r="R79" s="12">
        <f t="array" ref="R79">IFERROR(SUMIF('CAMAGUI DATA UNIFICADA'!$C$2:$C1019,$B79,'CAMAGUI DATA UNIFICADA'!$G$2:$G1019)+INDEX('SIEMB. CAMAGUI'!$I$2:$I1019,MATCH($B79,'SIEMB. CAMAGUI'!$B$2:$B1019,0),1),"")</f>
        <v>32292.31912</v>
      </c>
      <c r="S79" s="17">
        <v>26.0</v>
      </c>
      <c r="T79" s="12">
        <f>IFERROR(S79*VLOOKUP($A79,PISCINAS!$B$2:$C$8,2,FALSE)*(J79),"")</f>
        <v>16609.32</v>
      </c>
      <c r="U79" s="12">
        <f t="shared" si="5"/>
        <v>48901.63912</v>
      </c>
      <c r="V79" s="12">
        <f t="shared" si="6"/>
        <v>1.144005032</v>
      </c>
      <c r="W79" s="12">
        <f>SUMIF('PESCA CAMAGUI'!$H$2:$H1019,B79,'PESCA CAMAGUI'!$I$2:$I1019)</f>
        <v>74721.36</v>
      </c>
      <c r="X79" s="12">
        <f t="shared" si="7"/>
        <v>1.748031629</v>
      </c>
      <c r="Y79" s="12">
        <f t="shared" si="8"/>
        <v>25819.72088</v>
      </c>
    </row>
    <row r="80">
      <c r="A80" s="2">
        <v>2.0</v>
      </c>
      <c r="B80" s="192" t="s">
        <v>372</v>
      </c>
      <c r="C80" s="71">
        <f>IFERROR(VLOOKUP(B80, 'SIEMB. CAMAGUI'!$B$2:$I$103, 2, FALSE),"")</f>
        <v>900000</v>
      </c>
      <c r="D80" s="71">
        <f>SUMIF('PESCA CAMAGUI'!$H$2:$H1019,B80,'PESCA CAMAGUI'!$G$2:$G1019)</f>
        <v>453432.8927</v>
      </c>
      <c r="E80" s="35">
        <f t="shared" si="1"/>
        <v>0.5038143252</v>
      </c>
      <c r="F80" s="147">
        <f>IFERROR(VLOOKUP(B80, 'SIEMB. CAMAGUI'!$B$2:$I$103, 4, FALSE),"")</f>
        <v>45857</v>
      </c>
      <c r="G80" s="147">
        <f t="array" ref="G80">IFERROR(INDEX(SORT('PESCA CAMAGUI'!$C$2:$C1019,'PESCA CAMAGUI'!$C$2:$C1019,FALSE), MATCH(B80,SORT('PESCA CAMAGUI'!$H$2:$H1019,'PESCA CAMAGUI'!$C$2:$C1019,FALSE),0),1),"")</f>
        <v>45923</v>
      </c>
      <c r="H80" s="15">
        <f t="shared" si="2"/>
        <v>66</v>
      </c>
      <c r="I80" s="147">
        <f t="shared" si="9"/>
        <v>45935</v>
      </c>
      <c r="J80" s="15">
        <f t="shared" si="10"/>
        <v>78</v>
      </c>
      <c r="K80" s="71">
        <f>SUMIF('PESCA CAMAGUI'!$H$2:$H1019,B80,'PESCA CAMAGUI'!$D$2:$D1019)</f>
        <v>22550</v>
      </c>
      <c r="L80" s="28">
        <f>IFERROR(VLOOKUP(B80, 'SIEMB. CAMAGUI'!$B$2:$I$103, 5, FALSE),"")</f>
        <v>0.52</v>
      </c>
      <c r="M80" s="28">
        <f t="array" ref="M80">_xlfn.XLOOKUP(B80, 'PESCA CAMAGUI'!$H$2:$H1019, 'PESCA CAMAGUI'!$F$2:$F1019,,,-1)</f>
        <v>30</v>
      </c>
      <c r="N80" s="28">
        <f t="shared" si="11"/>
        <v>3.126666667</v>
      </c>
      <c r="O80" s="71">
        <f>IFERROR(K80/VLOOKUP($A80,PISCINAS!$B$2:$C$8,2,FALSE),"")</f>
        <v>3758.333333</v>
      </c>
      <c r="P80" s="71">
        <f t="array" ref="P80">IFERROR(SUMIF('CAMAGUI DATA UNIFICADA'!$C$2:$C1019,$B80,'CAMAGUI DATA UNIFICADA'!$E$2:$E1019)+INDEX('SIEMB. CAMAGUI'!$H$2:$H1019,MATCH($B80,'SIEMB. CAMAGUI'!$B$2:$B1019,0),1),"")</f>
        <v>20557.69403</v>
      </c>
      <c r="Q80" s="28">
        <f t="shared" si="4"/>
        <v>2.005628686</v>
      </c>
      <c r="R80" s="12">
        <f t="array" ref="R80">IFERROR(SUMIF('CAMAGUI DATA UNIFICADA'!$C$2:$C1019,$B80,'CAMAGUI DATA UNIFICADA'!$G$2:$G1019)+INDEX('SIEMB. CAMAGUI'!$I$2:$I1019,MATCH($B80,'SIEMB. CAMAGUI'!$B$2:$B1019,0),1),"")</f>
        <v>22187.35028</v>
      </c>
      <c r="S80" s="17">
        <v>26.0</v>
      </c>
      <c r="T80" s="12">
        <f>IFERROR(S80*VLOOKUP($A80,PISCINAS!$B$2:$C$8,2,FALSE)*(J80),"")</f>
        <v>12168</v>
      </c>
      <c r="U80" s="12">
        <f t="shared" si="5"/>
        <v>34355.35028</v>
      </c>
      <c r="V80" s="12">
        <f t="shared" si="6"/>
        <v>1.523518859</v>
      </c>
      <c r="W80" s="12">
        <f>SUMIF('PESCA CAMAGUI'!$H$2:$H1019,B80,'PESCA CAMAGUI'!$I$2:$I1019)</f>
        <v>37601.31</v>
      </c>
      <c r="X80" s="12">
        <f t="shared" si="7"/>
        <v>1.667463858</v>
      </c>
      <c r="Y80" s="12">
        <f t="shared" si="8"/>
        <v>3245.959719</v>
      </c>
    </row>
    <row r="81">
      <c r="A81" s="2">
        <v>3.0</v>
      </c>
      <c r="B81" s="193" t="s">
        <v>373</v>
      </c>
      <c r="C81" s="71">
        <f>IFERROR(VLOOKUP(B81, 'SIEMB. CAMAGUI'!$B$2:$I$103, 2, FALSE),"")</f>
        <v>1150000</v>
      </c>
      <c r="D81" s="71">
        <f>SUMIF('PESCA CAMAGUI'!$H$2:$H1019,B81,'PESCA CAMAGUI'!$G$2:$G1019)</f>
        <v>786895.8759</v>
      </c>
      <c r="E81" s="35">
        <f t="shared" si="1"/>
        <v>0.6842572834</v>
      </c>
      <c r="F81" s="147">
        <f>IFERROR(VLOOKUP(B81, 'SIEMB. CAMAGUI'!$B$2:$I$103, 4, FALSE),"")</f>
        <v>45857</v>
      </c>
      <c r="G81" s="147">
        <f t="array" ref="G81">IFERROR(INDEX(SORT('PESCA CAMAGUI'!$C$2:$C1019,'PESCA CAMAGUI'!$C$2:$C1019,FALSE), MATCH(B81,SORT('PESCA CAMAGUI'!$H$2:$H1019,'PESCA CAMAGUI'!$C$2:$C1019,FALSE),0),1),"")</f>
        <v>45924</v>
      </c>
      <c r="H81" s="15">
        <f t="shared" si="2"/>
        <v>67</v>
      </c>
      <c r="I81" s="147">
        <f t="shared" si="9"/>
        <v>45935</v>
      </c>
      <c r="J81" s="15">
        <f t="shared" si="10"/>
        <v>78</v>
      </c>
      <c r="K81" s="71">
        <f>SUMIF('PESCA CAMAGUI'!$H$2:$H1019,B81,'PESCA CAMAGUI'!$D$2:$D1019)</f>
        <v>40883</v>
      </c>
      <c r="L81" s="28">
        <f>IFERROR(VLOOKUP(B81, 'SIEMB. CAMAGUI'!$B$2:$I$103, 5, FALSE),"")</f>
        <v>0.6</v>
      </c>
      <c r="M81" s="28">
        <f t="array" ref="M81">_xlfn.XLOOKUP(B81, 'PESCA CAMAGUI'!$H$2:$H1019, 'PESCA CAMAGUI'!$F$2:$F1019,,,-1)</f>
        <v>28</v>
      </c>
      <c r="N81" s="28">
        <f t="shared" si="11"/>
        <v>2.862686567</v>
      </c>
      <c r="O81" s="71">
        <f>IFERROR(K81/VLOOKUP($A81,PISCINAS!$B$2:$C$8,2,FALSE),"")</f>
        <v>5840.428571</v>
      </c>
      <c r="P81" s="71">
        <f t="array" ref="P81">IFERROR(SUMIF('CAMAGUI DATA UNIFICADA'!$C$2:$C1019,$B81,'CAMAGUI DATA UNIFICADA'!$E$2:$E1019)+INDEX('SIEMB. CAMAGUI'!$H$2:$H1019,MATCH($B81,'SIEMB. CAMAGUI'!$B$2:$B1019,0),1),"")</f>
        <v>26883.22015</v>
      </c>
      <c r="Q81" s="28">
        <f t="shared" si="4"/>
        <v>1.446642476</v>
      </c>
      <c r="R81" s="12">
        <f t="array" ref="R81">IFERROR(SUMIF('CAMAGUI DATA UNIFICADA'!$C$2:$C1019,$B81,'CAMAGUI DATA UNIFICADA'!$G$2:$G1019)+INDEX('SIEMB. CAMAGUI'!$I$2:$I1019,MATCH($B81,'SIEMB. CAMAGUI'!$B$2:$B1019,0),1),"")</f>
        <v>28948.049</v>
      </c>
      <c r="S81" s="17">
        <v>26.0</v>
      </c>
      <c r="T81" s="12">
        <f>IFERROR(S81*VLOOKUP($A81,PISCINAS!$B$2:$C$8,2,FALSE)*(J81),"")</f>
        <v>14196</v>
      </c>
      <c r="U81" s="12">
        <f t="shared" si="5"/>
        <v>43144.049</v>
      </c>
      <c r="V81" s="12">
        <f t="shared" si="6"/>
        <v>1.055305359</v>
      </c>
      <c r="W81" s="12">
        <f>SUMIF('PESCA CAMAGUI'!$H$2:$H1019,B81,'PESCA CAMAGUI'!$I$2:$I1019)</f>
        <v>70157.7</v>
      </c>
      <c r="X81" s="12">
        <f t="shared" si="7"/>
        <v>1.716060465</v>
      </c>
      <c r="Y81" s="12">
        <f t="shared" si="8"/>
        <v>27013.651</v>
      </c>
    </row>
    <row r="82">
      <c r="A82" s="2">
        <v>4.0</v>
      </c>
      <c r="B82" s="192" t="s">
        <v>374</v>
      </c>
      <c r="C82" s="71">
        <f>IFERROR(VLOOKUP(B82, 'SIEMB. CAMAGUI'!$B$2:$I$103, 2, FALSE),"")</f>
        <v>810000</v>
      </c>
      <c r="D82" s="71">
        <f>SUMIF('PESCA CAMAGUI'!$H$2:$H1019,B82,'PESCA CAMAGUI'!$G$2:$G1019)</f>
        <v>497274.4688</v>
      </c>
      <c r="E82" s="35">
        <f t="shared" si="1"/>
        <v>0.6139190973</v>
      </c>
      <c r="F82" s="147">
        <f>IFERROR(VLOOKUP(B82, 'SIEMB. CAMAGUI'!$B$2:$I$103, 4, FALSE),"")</f>
        <v>45890</v>
      </c>
      <c r="G82" s="147">
        <f t="array" ref="G82">IFERROR(INDEX(SORT('PESCA CAMAGUI'!$C$2:$C1019,'PESCA CAMAGUI'!$C$2:$C1019,FALSE), MATCH(B82,SORT('PESCA CAMAGUI'!$H$2:$H1019,'PESCA CAMAGUI'!$C$2:$C1019,FALSE),0),1),"")</f>
        <v>45955</v>
      </c>
      <c r="H82" s="15">
        <f t="shared" si="2"/>
        <v>65</v>
      </c>
      <c r="I82" s="147">
        <f t="shared" si="9"/>
        <v>45963</v>
      </c>
      <c r="J82" s="15">
        <f t="shared" si="10"/>
        <v>73</v>
      </c>
      <c r="K82" s="71">
        <f>SUMIF('PESCA CAMAGUI'!$H$2:$H1019,B82,'PESCA CAMAGUI'!$D$2:$D1019)</f>
        <v>23245</v>
      </c>
      <c r="L82" s="28">
        <f>IFERROR(VLOOKUP(B82, 'SIEMB. CAMAGUI'!$B$2:$I$103, 5, FALSE),"")</f>
        <v>0.52</v>
      </c>
      <c r="M82" s="28">
        <f t="array" ref="M82">_xlfn.XLOOKUP(B82, 'PESCA CAMAGUI'!$H$2:$H1019, 'PESCA CAMAGUI'!$F$2:$F1019,,,-1)</f>
        <v>27</v>
      </c>
      <c r="N82" s="28">
        <f t="shared" si="11"/>
        <v>2.851692308</v>
      </c>
      <c r="O82" s="71">
        <f>IFERROR(K82/VLOOKUP($A82,PISCINAS!$B$2:$C$8,2,FALSE),"")</f>
        <v>4842.708333</v>
      </c>
      <c r="P82" s="71">
        <f t="array" ref="P82">IFERROR(SUMIF('CAMAGUI DATA UNIFICADA'!$C$2:$C1019,$B82,'CAMAGUI DATA UNIFICADA'!$E$2:$E1019)+INDEX('SIEMB. CAMAGUI'!$H$2:$H1019,MATCH($B82,'SIEMB. CAMAGUI'!$B$2:$B1019,0),1),"")</f>
        <v>17233.58633</v>
      </c>
      <c r="Q82" s="28">
        <f t="shared" si="4"/>
        <v>1.631055708</v>
      </c>
      <c r="R82" s="12">
        <f t="array" ref="R82">IFERROR(SUMIF('CAMAGUI DATA UNIFICADA'!$C$2:$C1019,$B82,'CAMAGUI DATA UNIFICADA'!$G$2:$G1019)+INDEX('SIEMB. CAMAGUI'!$I$2:$I1019,MATCH($B82,'SIEMB. CAMAGUI'!$B$2:$B1019,0),1),"")</f>
        <v>19723.02065</v>
      </c>
      <c r="S82" s="17">
        <v>25.0</v>
      </c>
      <c r="T82" s="12">
        <f>IFERROR(S82*VLOOKUP($A82,PISCINAS!$B$2:$C$8,2,FALSE)*(H82+8),"")</f>
        <v>8760</v>
      </c>
      <c r="U82" s="12">
        <f t="shared" si="5"/>
        <v>28483.02065</v>
      </c>
      <c r="V82" s="12">
        <f t="shared" si="6"/>
        <v>1.225339671</v>
      </c>
      <c r="W82" s="12">
        <f>SUMIF('PESCA CAMAGUI'!$H$2:$H1019,B82,'PESCA CAMAGUI'!$I$2:$I1019)</f>
        <v>37140.62</v>
      </c>
      <c r="X82" s="12">
        <f t="shared" si="7"/>
        <v>1.597789632</v>
      </c>
      <c r="Y82" s="12">
        <f t="shared" si="8"/>
        <v>8657.599348</v>
      </c>
    </row>
    <row r="83">
      <c r="A83" s="2">
        <v>5.0</v>
      </c>
      <c r="B83" s="193" t="s">
        <v>376</v>
      </c>
      <c r="C83" s="71">
        <f>IFERROR(VLOOKUP(B83, 'SIEMB. CAMAGUI'!$B$2:$I$103, 2, FALSE),"")</f>
        <v>720000</v>
      </c>
      <c r="D83" s="71">
        <f>SUMIF('PESCA CAMAGUI'!$H$2:$H1019,B83,'PESCA CAMAGUI'!$G$2:$G1019)</f>
        <v>425618.0025</v>
      </c>
      <c r="E83" s="35">
        <f t="shared" si="1"/>
        <v>0.5911361145</v>
      </c>
      <c r="F83" s="147">
        <f>IFERROR(VLOOKUP(B83, 'SIEMB. CAMAGUI'!$B$2:$I$103, 4, FALSE),"")</f>
        <v>45890</v>
      </c>
      <c r="G83" s="147">
        <f t="array" ref="G83">IFERROR(INDEX(SORT('PESCA CAMAGUI'!$C$2:$C1019,'PESCA CAMAGUI'!$C$2:$C1019,FALSE), MATCH(B83,SORT('PESCA CAMAGUI'!$H$2:$H1019,'PESCA CAMAGUI'!$C$2:$C1019,FALSE),0),1),"")</f>
        <v>45954</v>
      </c>
      <c r="H83" s="15">
        <f t="shared" si="2"/>
        <v>64</v>
      </c>
      <c r="I83" s="147">
        <f t="shared" si="9"/>
        <v>45963</v>
      </c>
      <c r="J83" s="15">
        <f t="shared" si="10"/>
        <v>73</v>
      </c>
      <c r="K83" s="71">
        <f>SUMIF('PESCA CAMAGUI'!$H$2:$H1019,B83,'PESCA CAMAGUI'!$D$2:$D1019)</f>
        <v>21125</v>
      </c>
      <c r="L83" s="28">
        <f>IFERROR(VLOOKUP(B83, 'SIEMB. CAMAGUI'!$B$2:$I$103, 5, FALSE),"")</f>
        <v>0.52</v>
      </c>
      <c r="M83" s="28">
        <f t="array" ref="M83">_xlfn.XLOOKUP(B83, 'PESCA CAMAGUI'!$H$2:$H1019, 'PESCA CAMAGUI'!$F$2:$F1019,,,-1)</f>
        <v>27</v>
      </c>
      <c r="N83" s="28">
        <f t="shared" si="11"/>
        <v>2.89625</v>
      </c>
      <c r="O83" s="71">
        <f>IFERROR(K83/VLOOKUP($A83,PISCINAS!$B$2:$C$8,2,FALSE),"")</f>
        <v>5029.761905</v>
      </c>
      <c r="P83" s="71">
        <f t="array" ref="P83">IFERROR(SUMIF('CAMAGUI DATA UNIFICADA'!$C$2:$C1019,$B83,'CAMAGUI DATA UNIFICADA'!$E$2:$E1019)+INDEX('SIEMB. CAMAGUI'!$H$2:$H1019,MATCH($B83,'SIEMB. CAMAGUI'!$B$2:$B1019,0),1),"")</f>
        <v>15348.41007</v>
      </c>
      <c r="Q83" s="28">
        <f t="shared" si="4"/>
        <v>1.598414303</v>
      </c>
      <c r="R83" s="12">
        <f t="array" ref="R83">IFERROR(SUMIF('CAMAGUI DATA UNIFICADA'!$C$2:$C1019,$B83,'CAMAGUI DATA UNIFICADA'!$G$2:$G1019)+INDEX('SIEMB. CAMAGUI'!$I$2:$I1019,MATCH($B83,'SIEMB. CAMAGUI'!$B$2:$B1019,0),1),"")</f>
        <v>17573.00045</v>
      </c>
      <c r="S83" s="17">
        <v>25.0</v>
      </c>
      <c r="T83" s="12">
        <f>IFERROR(S83*VLOOKUP($A83,PISCINAS!$B$2:$C$8,2,FALSE)*(H83+8),"")</f>
        <v>7560</v>
      </c>
      <c r="U83" s="12">
        <f t="shared" si="5"/>
        <v>25133.00045</v>
      </c>
      <c r="V83" s="12">
        <f t="shared" si="6"/>
        <v>1.189727832</v>
      </c>
      <c r="W83" s="12">
        <f>SUMIF('PESCA CAMAGUI'!$H$2:$H1019,B83,'PESCA CAMAGUI'!$I$2:$I1019)</f>
        <v>34483.49</v>
      </c>
      <c r="X83" s="12">
        <f t="shared" si="7"/>
        <v>1.632354556</v>
      </c>
      <c r="Y83" s="12">
        <f t="shared" si="8"/>
        <v>9350.489554</v>
      </c>
    </row>
    <row r="84">
      <c r="A84" s="2">
        <v>6.0</v>
      </c>
      <c r="B84" s="192" t="s">
        <v>377</v>
      </c>
      <c r="C84" s="71">
        <f>IFERROR(VLOOKUP(B84, 'SIEMB. CAMAGUI'!$B$2:$I$103, 2, FALSE),"")</f>
        <v>1250000</v>
      </c>
      <c r="D84" s="71">
        <f>SUMIF('PESCA CAMAGUI'!$H$2:$H1019,B84,'PESCA CAMAGUI'!$G$2:$G1019)</f>
        <v>506942.1488</v>
      </c>
      <c r="E84" s="35">
        <f t="shared" si="1"/>
        <v>0.405553719</v>
      </c>
      <c r="F84" s="147">
        <f>IFERROR(VLOOKUP(B84, 'SIEMB. CAMAGUI'!$B$2:$I$103, 4, FALSE),"")</f>
        <v>45890</v>
      </c>
      <c r="G84" s="147">
        <f t="array" ref="G84">IFERROR(INDEX(SORT('PESCA CAMAGUI'!$C$2:$C1019,'PESCA CAMAGUI'!$C$2:$C1019,FALSE), MATCH(B84,SORT('PESCA CAMAGUI'!$H$2:$H1019,'PESCA CAMAGUI'!$C$2:$C1019,FALSE),0),1),"")</f>
        <v>45942</v>
      </c>
      <c r="H84" s="15">
        <f t="shared" si="2"/>
        <v>52</v>
      </c>
      <c r="I84" s="147">
        <f t="shared" si="9"/>
        <v>45963</v>
      </c>
      <c r="J84" s="15">
        <f t="shared" si="10"/>
        <v>73</v>
      </c>
      <c r="K84" s="71">
        <f>SUMIF('PESCA CAMAGUI'!$H$2:$H1019,B84,'PESCA CAMAGUI'!$D$2:$D1019)</f>
        <v>24536</v>
      </c>
      <c r="L84" s="28">
        <f>IFERROR(VLOOKUP(B84, 'SIEMB. CAMAGUI'!$B$2:$I$103, 5, FALSE),"")</f>
        <v>0.52</v>
      </c>
      <c r="M84" s="28">
        <f t="array" ref="M84">_xlfn.XLOOKUP(B84, 'PESCA CAMAGUI'!$H$2:$H1019, 'PESCA CAMAGUI'!$F$2:$F1019,,,-1)</f>
        <v>22</v>
      </c>
      <c r="N84" s="28">
        <f t="shared" si="11"/>
        <v>2.891538462</v>
      </c>
      <c r="O84" s="71">
        <f>IFERROR(K84/VLOOKUP($A84,PISCINAS!$B$2:$C$8,2,FALSE),"")</f>
        <v>2804.114286</v>
      </c>
      <c r="P84" s="71">
        <f t="array" ref="P84">IFERROR(SUMIF('CAMAGUI DATA UNIFICADA'!$C$2:$C1019,$B84,'CAMAGUI DATA UNIFICADA'!$E$2:$E1019)+INDEX('SIEMB. CAMAGUI'!$H$2:$H1019,MATCH($B84,'SIEMB. CAMAGUI'!$B$2:$B1019,0),1),"")</f>
        <v>17456.0036</v>
      </c>
      <c r="Q84" s="28">
        <f t="shared" si="4"/>
        <v>1.565178021</v>
      </c>
      <c r="R84" s="12">
        <f t="array" ref="R84">IFERROR(SUMIF('CAMAGUI DATA UNIFICADA'!$C$2:$C1019,$B84,'CAMAGUI DATA UNIFICADA'!$G$2:$G1019)+INDEX('SIEMB. CAMAGUI'!$I$2:$I1019,MATCH($B84,'SIEMB. CAMAGUI'!$B$2:$B1019,0),1),"")</f>
        <v>20243.9817</v>
      </c>
      <c r="S84" s="17">
        <v>25.0</v>
      </c>
      <c r="T84" s="12">
        <f>IFERROR(S84*VLOOKUP($A84,PISCINAS!$B$2:$C$8,2,FALSE)*(H84+8),"")</f>
        <v>13125</v>
      </c>
      <c r="U84" s="12">
        <f t="shared" si="5"/>
        <v>33368.9817</v>
      </c>
      <c r="V84" s="12">
        <f t="shared" si="6"/>
        <v>1.360000885</v>
      </c>
      <c r="W84" s="12">
        <f>SUMIF('PESCA CAMAGUI'!$H$2:$H1019,B84,'PESCA CAMAGUI'!$I$2:$I1019)</f>
        <v>36386.16</v>
      </c>
      <c r="X84" s="12">
        <f t="shared" si="7"/>
        <v>1.482970329</v>
      </c>
      <c r="Y84" s="12">
        <f t="shared" si="8"/>
        <v>3017.178298</v>
      </c>
    </row>
    <row r="85">
      <c r="A85" s="2">
        <v>1.0</v>
      </c>
      <c r="B85" s="193" t="s">
        <v>378</v>
      </c>
      <c r="C85" s="71">
        <f>IFERROR(VLOOKUP(B85, 'SIEMB. CAMAGUI'!$B$2:$I$103, 2, FALSE),"")</f>
        <v>1170000</v>
      </c>
      <c r="D85" s="71">
        <f>SUMIF('PESCA CAMAGUI'!$H$2:$H1019,B85,'PESCA CAMAGUI'!$G$2:$G1019)</f>
        <v>525278.5924</v>
      </c>
      <c r="E85" s="35">
        <f t="shared" si="1"/>
        <v>0.4489560619</v>
      </c>
      <c r="F85" s="147">
        <f>IFERROR(VLOOKUP(B85, 'SIEMB. CAMAGUI'!$B$2:$I$103, 4, FALSE),"")</f>
        <v>45935</v>
      </c>
      <c r="G85" s="147">
        <f t="array" ref="G85">IFERROR(INDEX(SORT('PESCA CAMAGUI'!$C$2:$C1019,'PESCA CAMAGUI'!$C$2:$C1019,FALSE), MATCH(B85,SORT('PESCA CAMAGUI'!$H$2:$H1019,'PESCA CAMAGUI'!$C$2:$C1019,FALSE),0),1),"")</f>
        <v>46000</v>
      </c>
      <c r="H85" s="15">
        <f t="shared" si="2"/>
        <v>65</v>
      </c>
      <c r="I85" s="147">
        <f t="shared" si="9"/>
        <v>46010</v>
      </c>
      <c r="J85" s="15">
        <f t="shared" si="10"/>
        <v>75</v>
      </c>
      <c r="K85" s="71">
        <f>SUMIF('PESCA CAMAGUI'!$H$2:$H1019,B85,'PESCA CAMAGUI'!$D$2:$D1019)</f>
        <v>35824</v>
      </c>
      <c r="L85" s="28">
        <f>IFERROR(VLOOKUP(B85, 'SIEMB. CAMAGUI'!$B$2:$I$103, 5, FALSE),"")</f>
        <v>0.68</v>
      </c>
      <c r="M85" s="28">
        <f t="array" ref="M85">_xlfn.XLOOKUP(B85, 'PESCA CAMAGUI'!$H$2:$H1019, 'PESCA CAMAGUI'!$F$2:$F1019,,,-1)</f>
        <v>31</v>
      </c>
      <c r="N85" s="28">
        <f t="shared" si="11"/>
        <v>3.265230769</v>
      </c>
      <c r="O85" s="71">
        <f>IFERROR(K85/VLOOKUP($A85,PISCINAS!$B$2:$C$8,2,FALSE),"")</f>
        <v>4374.114774</v>
      </c>
      <c r="P85" s="71">
        <f t="array" ref="P85">IFERROR(SUMIF('CAMAGUI DATA UNIFICADA'!$C$2:$C1019,$B85,'CAMAGUI DATA UNIFICADA'!$E$2:$E1019)+INDEX('SIEMB. CAMAGUI'!$H$2:$H1019,MATCH($B85,'SIEMB. CAMAGUI'!$B$2:$B1019,0),1),"")</f>
        <v>25552.38235</v>
      </c>
      <c r="Q85" s="28">
        <f t="shared" si="4"/>
        <v>1.569206152</v>
      </c>
      <c r="R85" s="12">
        <f t="array" ref="R85">IFERROR(SUMIF('CAMAGUI DATA UNIFICADA'!$C$2:$C1019,$B85,'CAMAGUI DATA UNIFICADA'!$G$2:$G1019)+INDEX('SIEMB. CAMAGUI'!$I$2:$I1019,MATCH($B85,'SIEMB. CAMAGUI'!$B$2:$B1019,0),1),"")</f>
        <v>27564.04878</v>
      </c>
      <c r="S85" s="17">
        <v>25.0</v>
      </c>
      <c r="T85" s="12">
        <f>IFERROR(S85*VLOOKUP($A85,PISCINAS!$B$2:$C$8,2,FALSE)*(H85+8),"")</f>
        <v>14946.75</v>
      </c>
      <c r="U85" s="12">
        <f t="shared" si="5"/>
        <v>42510.79878</v>
      </c>
      <c r="V85" s="12">
        <f t="shared" si="6"/>
        <v>1.186656956</v>
      </c>
      <c r="W85" s="12">
        <f>SUMIF('PESCA CAMAGUI'!$H$2:$H1019,B85,'PESCA CAMAGUI'!$I$2:$I1019)</f>
        <v>62851.36</v>
      </c>
      <c r="X85" s="12">
        <f t="shared" si="7"/>
        <v>1.754448414</v>
      </c>
      <c r="Y85" s="12">
        <f t="shared" si="8"/>
        <v>20340.56122</v>
      </c>
    </row>
    <row r="86">
      <c r="A86" s="2">
        <v>2.0</v>
      </c>
      <c r="B86" s="192" t="s">
        <v>380</v>
      </c>
      <c r="C86" s="71">
        <f>IFERROR(VLOOKUP(B86, 'SIEMB. CAMAGUI'!$B$2:$I$103, 2, FALSE),"")</f>
        <v>855000</v>
      </c>
      <c r="D86" s="71">
        <f>SUMIF('PESCA CAMAGUI'!$H$2:$H1019,B86,'PESCA CAMAGUI'!$G$2:$G1019)</f>
        <v>393495.068</v>
      </c>
      <c r="E86" s="35">
        <f t="shared" si="1"/>
        <v>0.4602281497</v>
      </c>
      <c r="F86" s="147">
        <f>IFERROR(VLOOKUP(B86, 'SIEMB. CAMAGUI'!$B$2:$I$103, 4, FALSE),"")</f>
        <v>45935</v>
      </c>
      <c r="G86" s="147">
        <f t="array" ref="G86">IFERROR(INDEX(SORT('PESCA CAMAGUI'!$C$2:$C1019,'PESCA CAMAGUI'!$C$2:$C1019,FALSE), MATCH(B86,SORT('PESCA CAMAGUI'!$H$2:$H1019,'PESCA CAMAGUI'!$C$2:$C1019,FALSE),0),1),"")</f>
        <v>46000</v>
      </c>
      <c r="H86" s="15">
        <f t="shared" si="2"/>
        <v>65</v>
      </c>
      <c r="I86" s="147">
        <f t="shared" si="9"/>
        <v>46010</v>
      </c>
      <c r="J86" s="15">
        <f t="shared" si="10"/>
        <v>75</v>
      </c>
      <c r="K86" s="71">
        <f>SUMIF('PESCA CAMAGUI'!$H$2:$H1019,B86,'PESCA CAMAGUI'!$D$2:$D1019)</f>
        <v>23820</v>
      </c>
      <c r="L86" s="28">
        <f>IFERROR(VLOOKUP(B86, 'SIEMB. CAMAGUI'!$B$2:$I$103, 5, FALSE),"")</f>
        <v>0.77</v>
      </c>
      <c r="M86" s="28">
        <f t="array" ref="M86">_xlfn.XLOOKUP(B86, 'PESCA CAMAGUI'!$H$2:$H1019, 'PESCA CAMAGUI'!$F$2:$F1019,,,-1)</f>
        <v>31</v>
      </c>
      <c r="N86" s="28">
        <f t="shared" si="11"/>
        <v>3.255538462</v>
      </c>
      <c r="O86" s="71">
        <f>IFERROR(K86/VLOOKUP($A86,PISCINAS!$B$2:$C$8,2,FALSE),"")</f>
        <v>3970</v>
      </c>
      <c r="P86" s="71">
        <f t="array" ref="P86">IFERROR(SUMIF('CAMAGUI DATA UNIFICADA'!$C$2:$C1019,$B86,'CAMAGUI DATA UNIFICADA'!$E$2:$E1019)+INDEX('SIEMB. CAMAGUI'!$H$2:$H1019,MATCH($B86,'SIEMB. CAMAGUI'!$B$2:$B1019,0),1),"")</f>
        <v>18002.27941</v>
      </c>
      <c r="Q86" s="28">
        <f t="shared" si="4"/>
        <v>1.662679039</v>
      </c>
      <c r="R86" s="12">
        <f t="array" ref="R86">IFERROR(SUMIF('CAMAGUI DATA UNIFICADA'!$C$2:$C1019,$B86,'CAMAGUI DATA UNIFICADA'!$G$2:$G1019)+INDEX('SIEMB. CAMAGUI'!$I$2:$I1019,MATCH($B86,'SIEMB. CAMAGUI'!$B$2:$B1019,0),1),"")</f>
        <v>19454.63651</v>
      </c>
      <c r="S86" s="17">
        <v>25.0</v>
      </c>
      <c r="T86" s="12">
        <f>IFERROR(S86*VLOOKUP($A86,PISCINAS!$B$2:$C$8,2,FALSE)*(H86+8),"")</f>
        <v>10950</v>
      </c>
      <c r="U86" s="12">
        <f t="shared" si="5"/>
        <v>30404.63651</v>
      </c>
      <c r="V86" s="12">
        <f t="shared" si="6"/>
        <v>1.276433103</v>
      </c>
      <c r="W86" s="12">
        <f>SUMIF('PESCA CAMAGUI'!$H$2:$H1019,B86,'PESCA CAMAGUI'!$I$2:$I1019)</f>
        <v>39904.71</v>
      </c>
      <c r="X86" s="12">
        <f t="shared" si="7"/>
        <v>1.675260705</v>
      </c>
      <c r="Y86" s="12">
        <f t="shared" si="8"/>
        <v>9500.073494</v>
      </c>
    </row>
    <row r="87">
      <c r="A87" s="2">
        <v>3.0</v>
      </c>
      <c r="B87" s="193" t="s">
        <v>381</v>
      </c>
      <c r="C87" s="71">
        <f>IFERROR(VLOOKUP(B87, 'SIEMB. CAMAGUI'!$B$2:$I$103, 2, FALSE),"")</f>
        <v>1035000</v>
      </c>
      <c r="D87" s="71">
        <f>SUMIF('PESCA CAMAGUI'!$H$2:$H1019,B87,'PESCA CAMAGUI'!$G$2:$G1019)</f>
        <v>529281.4106</v>
      </c>
      <c r="E87" s="35">
        <f t="shared" si="1"/>
        <v>0.5113830054</v>
      </c>
      <c r="F87" s="147">
        <f>IFERROR(VLOOKUP(B87, 'SIEMB. CAMAGUI'!$B$2:$I$103, 4, FALSE),"")</f>
        <v>45935</v>
      </c>
      <c r="G87" s="147">
        <f t="array" ref="G87">IFERROR(INDEX(SORT('PESCA CAMAGUI'!$C$2:$C1019,'PESCA CAMAGUI'!$C$2:$C1019,FALSE), MATCH(B87,SORT('PESCA CAMAGUI'!$H$2:$H1019,'PESCA CAMAGUI'!$C$2:$C1019,FALSE),0),1),"")</f>
        <v>45998</v>
      </c>
      <c r="H87" s="15">
        <f t="shared" si="2"/>
        <v>63</v>
      </c>
      <c r="I87" s="147">
        <f t="shared" si="9"/>
        <v>46010</v>
      </c>
      <c r="J87" s="15">
        <f t="shared" si="10"/>
        <v>75</v>
      </c>
      <c r="K87" s="71">
        <f>SUMIF('PESCA CAMAGUI'!$H$2:$H1019,B87,'PESCA CAMAGUI'!$D$2:$D1019)</f>
        <v>27961</v>
      </c>
      <c r="L87" s="28">
        <f>IFERROR(VLOOKUP(B87, 'SIEMB. CAMAGUI'!$B$2:$I$103, 5, FALSE),"")</f>
        <v>0.68</v>
      </c>
      <c r="M87" s="28">
        <f t="array" ref="M87">_xlfn.XLOOKUP(B87, 'PESCA CAMAGUI'!$H$2:$H1019, 'PESCA CAMAGUI'!$F$2:$F1019,,,-1)</f>
        <v>27</v>
      </c>
      <c r="N87" s="28">
        <f t="shared" si="11"/>
        <v>2.924444444</v>
      </c>
      <c r="O87" s="71">
        <f>IFERROR(K87/VLOOKUP($A87,PISCINAS!$B$2:$C$8,2,FALSE),"")</f>
        <v>3994.428571</v>
      </c>
      <c r="P87" s="71">
        <f t="array" ref="P87">IFERROR(SUMIF('CAMAGUI DATA UNIFICADA'!$C$2:$C1019,$B87,'CAMAGUI DATA UNIFICADA'!$E$2:$E1019)+INDEX('SIEMB. CAMAGUI'!$H$2:$H1019,MATCH($B87,'SIEMB. CAMAGUI'!$B$2:$B1019,0),1),"")</f>
        <v>22810.33824</v>
      </c>
      <c r="Q87" s="28">
        <f t="shared" si="4"/>
        <v>1.794740679</v>
      </c>
      <c r="R87" s="12">
        <f t="array" ref="R87">IFERROR(SUMIF('CAMAGUI DATA UNIFICADA'!$C$2:$C1019,$B87,'CAMAGUI DATA UNIFICADA'!$G$2:$G1019)+INDEX('SIEMB. CAMAGUI'!$I$2:$I1019,MATCH($B87,'SIEMB. CAMAGUI'!$B$2:$B1019,0),1),"")</f>
        <v>24662.08272</v>
      </c>
      <c r="S87" s="17">
        <v>25.0</v>
      </c>
      <c r="T87" s="12">
        <f>IFERROR(S87*VLOOKUP($A87,PISCINAS!$B$2:$C$8,2,FALSE)*(H87+8),"")</f>
        <v>12425</v>
      </c>
      <c r="U87" s="12">
        <f t="shared" si="5"/>
        <v>37087.08272</v>
      </c>
      <c r="V87" s="12">
        <f t="shared" si="6"/>
        <v>1.326386135</v>
      </c>
      <c r="W87" s="12">
        <f>SUMIF('PESCA CAMAGUI'!$H$2:$H1019,B87,'PESCA CAMAGUI'!$I$2:$I1019)</f>
        <v>44719.37</v>
      </c>
      <c r="X87" s="12">
        <f t="shared" si="7"/>
        <v>1.59934802</v>
      </c>
      <c r="Y87" s="12">
        <f t="shared" si="8"/>
        <v>7632.287282</v>
      </c>
    </row>
    <row r="88">
      <c r="A88" s="2">
        <v>4.0</v>
      </c>
      <c r="B88" s="192" t="s">
        <v>382</v>
      </c>
      <c r="C88" s="71">
        <f>IFERROR(VLOOKUP(B88, 'SIEMB. CAMAGUI'!$B$2:$I$103, 2, FALSE),"")</f>
        <v>830000</v>
      </c>
      <c r="D88" s="71">
        <f>SUMIF('PESCA CAMAGUI'!$H$2:$H1019,B88,'PESCA CAMAGUI'!$G$2:$G1019)</f>
        <v>598036.9156</v>
      </c>
      <c r="E88" s="35">
        <f t="shared" si="1"/>
        <v>0.7205264044</v>
      </c>
      <c r="F88" s="147">
        <f>IFERROR(VLOOKUP(B88, 'SIEMB. CAMAGUI'!$B$2:$I$103, 4, FALSE),"")</f>
        <v>45963</v>
      </c>
      <c r="G88" s="147">
        <f t="array" ref="G88">IFERROR(INDEX(SORT('PESCA CAMAGUI'!$C$2:$C1019,'PESCA CAMAGUI'!$C$2:$C1019,FALSE), MATCH(B88,SORT('PESCA CAMAGUI'!$H$2:$H1019,'PESCA CAMAGUI'!$C$2:$C1019,FALSE),0),1),"")</f>
        <v>46029</v>
      </c>
      <c r="H88" s="15">
        <f t="shared" si="2"/>
        <v>66</v>
      </c>
      <c r="I88" s="147">
        <f t="shared" si="9"/>
        <v>46039</v>
      </c>
      <c r="J88" s="15">
        <f t="shared" si="10"/>
        <v>76</v>
      </c>
      <c r="K88" s="71">
        <f>SUMIF('PESCA CAMAGUI'!$H$2:$H1019,B88,'PESCA CAMAGUI'!$D$2:$D1019)</f>
        <v>33684</v>
      </c>
      <c r="L88" s="28">
        <f>IFERROR(VLOOKUP(B88, 'SIEMB. CAMAGUI'!$B$2:$I$103, 5, FALSE),"")</f>
        <v>0.42</v>
      </c>
      <c r="M88" s="28">
        <f t="array" ref="M88">_xlfn.XLOOKUP(B88, 'PESCA CAMAGUI'!$H$2:$H1019, 'PESCA CAMAGUI'!$F$2:$F1019,,,-1)</f>
        <v>31</v>
      </c>
      <c r="N88" s="28">
        <f t="shared" si="11"/>
        <v>3.243333333</v>
      </c>
      <c r="O88" s="71">
        <f>IFERROR(K88/VLOOKUP($A88,PISCINAS!$B$2:$C$8,2,FALSE),"")</f>
        <v>7017.5</v>
      </c>
      <c r="P88" s="71">
        <f t="array" ref="P88">IFERROR(SUMIF('CAMAGUI DATA UNIFICADA'!$C$2:$C1019,$B88,'CAMAGUI DATA UNIFICADA'!$E$2:$E1019)+INDEX('SIEMB. CAMAGUI'!$H$2:$H1019,MATCH($B88,'SIEMB. CAMAGUI'!$B$2:$B1019,0),1),"")</f>
        <v>21216.33213</v>
      </c>
      <c r="Q88" s="28">
        <f t="shared" si="4"/>
        <v>1.385700353</v>
      </c>
      <c r="R88" s="12">
        <f t="array" ref="R88">IFERROR(SUMIF('CAMAGUI DATA UNIFICADA'!$C$2:$C1019,$B88,'CAMAGUI DATA UNIFICADA'!$G$2:$G1019)+INDEX('SIEMB. CAMAGUI'!$I$2:$I1019,MATCH($B88,'SIEMB. CAMAGUI'!$B$2:$B1019,0),1),"")</f>
        <v>22773.97666</v>
      </c>
      <c r="S88" s="17">
        <v>25.0</v>
      </c>
      <c r="T88" s="12">
        <f>IFERROR(S88*VLOOKUP($A88,PISCINAS!$B$2:$C$8,2,FALSE)*(H88+8),"")</f>
        <v>8880</v>
      </c>
      <c r="U88" s="12">
        <f t="shared" si="5"/>
        <v>31653.97666</v>
      </c>
      <c r="V88" s="12">
        <f t="shared" si="6"/>
        <v>0.9397333053</v>
      </c>
      <c r="W88" s="12">
        <f>SUMIF('PESCA CAMAGUI'!$H$2:$H1019,B88,'PESCA CAMAGUI'!$I$2:$I1019)</f>
        <v>52977.95</v>
      </c>
      <c r="X88" s="12">
        <f t="shared" si="7"/>
        <v>1.572792721</v>
      </c>
      <c r="Y88" s="12">
        <f t="shared" si="8"/>
        <v>21323.97334</v>
      </c>
    </row>
    <row r="89">
      <c r="A89" s="2">
        <v>5.0</v>
      </c>
      <c r="B89" s="193" t="s">
        <v>384</v>
      </c>
      <c r="C89" s="71">
        <f>IFERROR(VLOOKUP(B89, 'SIEMB. CAMAGUI'!$B$2:$I$103, 2, FALSE),"")</f>
        <v>740000</v>
      </c>
      <c r="D89" s="71">
        <f>SUMIF('PESCA CAMAGUI'!$H$2:$H1019,B89,'PESCA CAMAGUI'!$G$2:$G1019)</f>
        <v>568287.39</v>
      </c>
      <c r="E89" s="35">
        <f t="shared" si="1"/>
        <v>0.7679559325</v>
      </c>
      <c r="F89" s="147">
        <f>IFERROR(VLOOKUP(B89, 'SIEMB. CAMAGUI'!$B$2:$I$103, 4, FALSE),"")</f>
        <v>45963</v>
      </c>
      <c r="G89" s="147">
        <f t="array" ref="G89">IFERROR(INDEX(SORT('PESCA CAMAGUI'!$C$2:$C1019,'PESCA CAMAGUI'!$C$2:$C1019,FALSE), MATCH(B89,SORT('PESCA CAMAGUI'!$H$2:$H1019,'PESCA CAMAGUI'!$C$2:$C1019,FALSE),0),1),"")</f>
        <v>46029</v>
      </c>
      <c r="H89" s="15">
        <f t="shared" si="2"/>
        <v>66</v>
      </c>
      <c r="I89" s="147">
        <f t="shared" si="9"/>
        <v>46039</v>
      </c>
      <c r="J89" s="15">
        <f t="shared" si="10"/>
        <v>76</v>
      </c>
      <c r="K89" s="71">
        <f>SUMIF('PESCA CAMAGUI'!$H$2:$H1019,B89,'PESCA CAMAGUI'!$D$2:$D1019)</f>
        <v>32288</v>
      </c>
      <c r="L89" s="28">
        <f>IFERROR(VLOOKUP(B89, 'SIEMB. CAMAGUI'!$B$2:$I$103, 5, FALSE),"")</f>
        <v>0.42</v>
      </c>
      <c r="M89" s="28">
        <f t="array" ref="M89">_xlfn.XLOOKUP(B89, 'PESCA CAMAGUI'!$H$2:$H1019, 'PESCA CAMAGUI'!$F$2:$F1019,,,-1)</f>
        <v>31</v>
      </c>
      <c r="N89" s="28">
        <f t="shared" si="11"/>
        <v>3.243333333</v>
      </c>
      <c r="O89" s="71">
        <f>IFERROR(K89/VLOOKUP($A89,PISCINAS!$B$2:$C$8,2,FALSE),"")</f>
        <v>7687.619048</v>
      </c>
      <c r="P89" s="71">
        <f t="array" ref="P89">IFERROR(SUMIF('CAMAGUI DATA UNIFICADA'!$C$2:$C1019,$B89,'CAMAGUI DATA UNIFICADA'!$E$2:$E1019)+INDEX('SIEMB. CAMAGUI'!$H$2:$H1019,MATCH($B89,'SIEMB. CAMAGUI'!$B$2:$B1019,0),1),"")</f>
        <v>18844.22383</v>
      </c>
      <c r="Q89" s="28">
        <f t="shared" si="4"/>
        <v>1.283984527</v>
      </c>
      <c r="R89" s="12">
        <f t="array" ref="R89">IFERROR(SUMIF('CAMAGUI DATA UNIFICADA'!$C$2:$C1019,$B89,'CAMAGUI DATA UNIFICADA'!$G$2:$G1019)+INDEX('SIEMB. CAMAGUI'!$I$2:$I1019,MATCH($B89,'SIEMB. CAMAGUI'!$B$2:$B1019,0),1),"")</f>
        <v>20183.77979</v>
      </c>
      <c r="S89" s="17">
        <v>25.0</v>
      </c>
      <c r="T89" s="12">
        <f>IFERROR(S89*VLOOKUP($A89,PISCINAS!$B$2:$C$8,2,FALSE)*(H89+8),"")</f>
        <v>7770</v>
      </c>
      <c r="U89" s="12">
        <f t="shared" si="5"/>
        <v>27953.77979</v>
      </c>
      <c r="V89" s="12">
        <f t="shared" si="6"/>
        <v>0.8657637448</v>
      </c>
      <c r="W89" s="12">
        <f>SUMIF('PESCA CAMAGUI'!$H$2:$H1019,B89,'PESCA CAMAGUI'!$I$2:$I1019)</f>
        <v>49769.63</v>
      </c>
      <c r="X89" s="12">
        <f t="shared" si="7"/>
        <v>1.541428085</v>
      </c>
      <c r="Y89" s="12">
        <f t="shared" si="8"/>
        <v>21815.85021</v>
      </c>
    </row>
    <row r="90">
      <c r="A90" s="2">
        <v>6.0</v>
      </c>
      <c r="B90" s="192" t="s">
        <v>385</v>
      </c>
      <c r="C90" s="71">
        <f>IFERROR(VLOOKUP(B90, 'SIEMB. CAMAGUI'!$B$2:$I$103, 2, FALSE),"")</f>
        <v>1200000</v>
      </c>
      <c r="D90" s="71">
        <f>SUMIF('PESCA CAMAGUI'!$H$2:$H1019,B90,'PESCA CAMAGUI'!$G$2:$G1019)</f>
        <v>979375.5739</v>
      </c>
      <c r="E90" s="35">
        <f t="shared" si="1"/>
        <v>0.8161463116</v>
      </c>
      <c r="F90" s="147">
        <f>IFERROR(VLOOKUP(B90, 'SIEMB. CAMAGUI'!$B$2:$I$103, 4, FALSE),"")</f>
        <v>45963</v>
      </c>
      <c r="G90" s="147">
        <f t="array" ref="G90">IFERROR(INDEX(SORT('PESCA CAMAGUI'!$C$2:$C1019,'PESCA CAMAGUI'!$C$2:$C1019,FALSE), MATCH(B90,SORT('PESCA CAMAGUI'!$H$2:$H1019,'PESCA CAMAGUI'!$C$2:$C1019,FALSE),0),1),"")</f>
        <v>46028</v>
      </c>
      <c r="H90" s="15">
        <f t="shared" si="2"/>
        <v>65</v>
      </c>
      <c r="I90" s="147">
        <f t="shared" si="9"/>
        <v>46039</v>
      </c>
      <c r="J90" s="15">
        <f t="shared" si="10"/>
        <v>76</v>
      </c>
      <c r="K90" s="71">
        <f>SUMIF('PESCA CAMAGUI'!$H$2:$H1019,B90,'PESCA CAMAGUI'!$D$2:$D1019)</f>
        <v>50046</v>
      </c>
      <c r="L90" s="28">
        <f>IFERROR(VLOOKUP(B90, 'SIEMB. CAMAGUI'!$B$2:$I$103, 5, FALSE),"")</f>
        <v>0.42</v>
      </c>
      <c r="M90" s="28">
        <f t="array" ref="M90">_xlfn.XLOOKUP(B90, 'PESCA CAMAGUI'!$H$2:$H1019, 'PESCA CAMAGUI'!$F$2:$F1019,,,-1)</f>
        <v>27</v>
      </c>
      <c r="N90" s="28">
        <f t="shared" si="11"/>
        <v>2.862461538</v>
      </c>
      <c r="O90" s="71">
        <f>IFERROR(K90/VLOOKUP($A90,PISCINAS!$B$2:$C$8,2,FALSE),"")</f>
        <v>5719.542857</v>
      </c>
      <c r="P90" s="71">
        <f t="array" ref="P90">IFERROR(SUMIF('CAMAGUI DATA UNIFICADA'!$C$2:$C1019,$B90,'CAMAGUI DATA UNIFICADA'!$E$2:$E1019)+INDEX('SIEMB. CAMAGUI'!$H$2:$H1019,MATCH($B90,'SIEMB. CAMAGUI'!$B$2:$B1019,0),1),"")</f>
        <v>30349.44404</v>
      </c>
      <c r="Q90" s="28">
        <f t="shared" si="4"/>
        <v>1.334148122</v>
      </c>
      <c r="R90" s="12">
        <f t="array" ref="R90">IFERROR(SUMIF('CAMAGUI DATA UNIFICADA'!$C$2:$C1019,$B90,'CAMAGUI DATA UNIFICADA'!$G$2:$G1019)+INDEX('SIEMB. CAMAGUI'!$I$2:$I1019,MATCH($B90,'SIEMB. CAMAGUI'!$B$2:$B1019,0),1),"")</f>
        <v>32595.77155</v>
      </c>
      <c r="S90" s="17">
        <v>25.0</v>
      </c>
      <c r="T90" s="12">
        <f>IFERROR(S90*VLOOKUP($A90,PISCINAS!$B$2:$C$8,2,FALSE)*(H90+8),"")</f>
        <v>15968.75</v>
      </c>
      <c r="U90" s="12">
        <f t="shared" si="5"/>
        <v>48564.52155</v>
      </c>
      <c r="V90" s="12">
        <f t="shared" si="6"/>
        <v>0.9703976652</v>
      </c>
      <c r="W90" s="12">
        <f>SUMIF('PESCA CAMAGUI'!$H$2:$H1019,B90,'PESCA CAMAGUI'!$I$2:$I1019)</f>
        <v>72799.5</v>
      </c>
      <c r="X90" s="12">
        <f t="shared" si="7"/>
        <v>1.45465172</v>
      </c>
      <c r="Y90" s="12">
        <f t="shared" si="8"/>
        <v>24234.97845</v>
      </c>
    </row>
    <row r="91">
      <c r="A91" s="2">
        <v>1.0</v>
      </c>
      <c r="B91" s="193" t="s">
        <v>386</v>
      </c>
      <c r="C91" s="71">
        <f>IFERROR(VLOOKUP(B91, 'SIEMB. CAMAGUI'!$B$2:$I$103, 2, FALSE),"")</f>
        <v>1192500</v>
      </c>
      <c r="D91" s="71">
        <f>SUMIF('PESCA CAMAGUI'!$H$2:$H1019,B91,'PESCA CAMAGUI'!$G$2:$G1019)</f>
        <v>745484.9838</v>
      </c>
      <c r="E91" s="35">
        <f t="shared" si="1"/>
        <v>0.6251446405</v>
      </c>
      <c r="F91" s="147">
        <f>IFERROR(VLOOKUP(B91, 'SIEMB. CAMAGUI'!$B$2:$I$103, 4, FALSE),"")</f>
        <v>46010</v>
      </c>
      <c r="G91" s="147">
        <f t="array" ref="G91">IFERROR(INDEX(SORT('PESCA CAMAGUI'!$C$2:$C1019,'PESCA CAMAGUI'!$C$2:$C1019,FALSE), MATCH(B91,SORT('PESCA CAMAGUI'!$H$2:$H1019,'PESCA CAMAGUI'!$C$2:$C1019,FALSE),0),1),"")</f>
        <v>46074</v>
      </c>
      <c r="H91" s="15">
        <f t="shared" si="2"/>
        <v>64</v>
      </c>
      <c r="I91" s="147">
        <f t="shared" si="9"/>
        <v>46083</v>
      </c>
      <c r="J91" s="15">
        <f t="shared" si="10"/>
        <v>73</v>
      </c>
      <c r="K91" s="71">
        <f>SUMIF('PESCA CAMAGUI'!$H$2:$H1019,B91,'PESCA CAMAGUI'!$D$2:$D1019)</f>
        <v>44375</v>
      </c>
      <c r="L91" s="28">
        <f>IFERROR(VLOOKUP(B91, 'SIEMB. CAMAGUI'!$B$2:$I$103, 5, FALSE),"")</f>
        <v>0.4</v>
      </c>
      <c r="M91" s="28">
        <f t="array" ref="M91">_xlfn.XLOOKUP(B91, 'PESCA CAMAGUI'!$H$2:$H1019, 'PESCA CAMAGUI'!$F$2:$F1019,,,-1)</f>
        <v>31.5</v>
      </c>
      <c r="N91" s="28">
        <f t="shared" si="11"/>
        <v>3.4015625</v>
      </c>
      <c r="O91" s="71">
        <f>IFERROR(K91/VLOOKUP($A91,PISCINAS!$B$2:$C$8,2,FALSE),"")</f>
        <v>5418.192918</v>
      </c>
      <c r="P91" s="71">
        <f t="array" ref="P91">IFERROR(SUMIF('CAMAGUI DATA UNIFICADA'!$C$2:$C1019,$B91,'CAMAGUI DATA UNIFICADA'!$E$2:$E1019)+INDEX('SIEMB. CAMAGUI'!$H$2:$H1019,MATCH($B91,'SIEMB. CAMAGUI'!$B$2:$B1019,0),1),"")</f>
        <v>27352.71324</v>
      </c>
      <c r="Q91" s="28">
        <f t="shared" si="4"/>
        <v>1.356078177</v>
      </c>
      <c r="R91" s="12">
        <f t="array" ref="R91">IFERROR(SUMIF('CAMAGUI DATA UNIFICADA'!$C$2:$C1019,$B91,'CAMAGUI DATA UNIFICADA'!$G$2:$G1019)+INDEX('SIEMB. CAMAGUI'!$I$2:$I1019,MATCH($B91,'SIEMB. CAMAGUI'!$B$2:$B1019,0),1),"")</f>
        <v>29698.74938</v>
      </c>
      <c r="S91" s="17">
        <v>28.0</v>
      </c>
      <c r="T91" s="12">
        <f>IFERROR(S91*VLOOKUP($A91,PISCINAS!$B$2:$C$8,2,FALSE)*(H91+8),"")</f>
        <v>16511.04</v>
      </c>
      <c r="U91" s="12">
        <f t="shared" si="5"/>
        <v>46209.78938</v>
      </c>
      <c r="V91" s="12">
        <f t="shared" si="6"/>
        <v>1.041347366</v>
      </c>
      <c r="W91" s="12">
        <f>SUMIF('PESCA CAMAGUI'!$H$2:$H1019,B91,'PESCA CAMAGUI'!$I$2:$I1019)</f>
        <v>70264.339</v>
      </c>
      <c r="X91" s="12">
        <f t="shared" si="7"/>
        <v>1.583421724</v>
      </c>
      <c r="Y91" s="12">
        <f t="shared" si="8"/>
        <v>24054.54962</v>
      </c>
    </row>
    <row r="92">
      <c r="A92" s="2">
        <v>2.0</v>
      </c>
      <c r="B92" s="192" t="s">
        <v>388</v>
      </c>
      <c r="C92" s="71">
        <f>IFERROR(VLOOKUP(B92, 'SIEMB. CAMAGUI'!$B$2:$I$103, 2, FALSE),"")</f>
        <v>855000</v>
      </c>
      <c r="D92" s="71">
        <f>SUMIF('PESCA CAMAGUI'!$H$2:$H1019,B92,'PESCA CAMAGUI'!$G$2:$G1019)</f>
        <v>622693.0148</v>
      </c>
      <c r="E92" s="35">
        <f t="shared" si="1"/>
        <v>0.7282959237</v>
      </c>
      <c r="F92" s="147">
        <f>IFERROR(VLOOKUP(B92, 'SIEMB. CAMAGUI'!$B$2:$I$103, 4, FALSE),"")</f>
        <v>46010</v>
      </c>
      <c r="G92" s="147">
        <f t="array" ref="G92">IFERROR(INDEX(SORT('PESCA CAMAGUI'!$C$2:$C1019,'PESCA CAMAGUI'!$C$2:$C1019,FALSE), MATCH(B92,SORT('PESCA CAMAGUI'!$H$2:$H1019,'PESCA CAMAGUI'!$C$2:$C1019,FALSE),0),1),"")</f>
        <v>46072</v>
      </c>
      <c r="H92" s="15">
        <f t="shared" si="2"/>
        <v>62</v>
      </c>
      <c r="I92" s="147">
        <f t="shared" si="9"/>
        <v>46083</v>
      </c>
      <c r="J92" s="15">
        <f t="shared" si="10"/>
        <v>73</v>
      </c>
      <c r="K92" s="71">
        <f>SUMIF('PESCA CAMAGUI'!$H$2:$H1019,B92,'PESCA CAMAGUI'!$D$2:$D1019)</f>
        <v>32071</v>
      </c>
      <c r="L92" s="28">
        <f>IFERROR(VLOOKUP(B92, 'SIEMB. CAMAGUI'!$B$2:$I$103, 5, FALSE),"")</f>
        <v>0.4</v>
      </c>
      <c r="M92" s="28">
        <f t="array" ref="M92">_xlfn.XLOOKUP(B92, 'PESCA CAMAGUI'!$H$2:$H1019, 'PESCA CAMAGUI'!$F$2:$F1019,,,-1)</f>
        <v>27.5</v>
      </c>
      <c r="N92" s="28">
        <f t="shared" si="11"/>
        <v>3.059677419</v>
      </c>
      <c r="O92" s="71">
        <f>IFERROR(K92/VLOOKUP($A92,PISCINAS!$B$2:$C$8,2,FALSE),"")</f>
        <v>5345.166667</v>
      </c>
      <c r="P92" s="71">
        <f t="array" ref="P92">IFERROR(SUMIF('CAMAGUI DATA UNIFICADA'!$C$2:$C1019,$B92,'CAMAGUI DATA UNIFICADA'!$E$2:$E1019)+INDEX('SIEMB. CAMAGUI'!$H$2:$H1019,MATCH($B92,'SIEMB. CAMAGUI'!$B$2:$B1019,0),1),"")</f>
        <v>21052.42647</v>
      </c>
      <c r="Q92" s="28">
        <f t="shared" si="4"/>
        <v>1.444150112</v>
      </c>
      <c r="R92" s="12">
        <f t="array" ref="R92">IFERROR(SUMIF('CAMAGUI DATA UNIFICADA'!$C$2:$C1019,$B92,'CAMAGUI DATA UNIFICADA'!$G$2:$G1019)+INDEX('SIEMB. CAMAGUI'!$I$2:$I1019,MATCH($B92,'SIEMB. CAMAGUI'!$B$2:$B1019,0),1),"")</f>
        <v>22749.24935</v>
      </c>
      <c r="S92" s="17">
        <v>28.0</v>
      </c>
      <c r="T92" s="12">
        <f>IFERROR(S92*VLOOKUP($A92,PISCINAS!$B$2:$C$8,2,FALSE)*(H92+8),"")</f>
        <v>11760</v>
      </c>
      <c r="U92" s="12">
        <f t="shared" si="5"/>
        <v>34509.24935</v>
      </c>
      <c r="V92" s="12">
        <f t="shared" si="6"/>
        <v>1.076026608</v>
      </c>
      <c r="W92" s="12">
        <f>SUMIF('PESCA CAMAGUI'!$H$2:$H1019,B92,'PESCA CAMAGUI'!$I$2:$I1019)</f>
        <v>47823.4</v>
      </c>
      <c r="X92" s="12">
        <f t="shared" si="7"/>
        <v>1.491172711</v>
      </c>
      <c r="Y92" s="12">
        <f t="shared" si="8"/>
        <v>13314.15065</v>
      </c>
    </row>
    <row r="93">
      <c r="A93" s="2">
        <v>3.0</v>
      </c>
      <c r="B93" s="193" t="s">
        <v>389</v>
      </c>
      <c r="C93" s="71">
        <f>IFERROR(VLOOKUP(B93, 'SIEMB. CAMAGUI'!$B$2:$I$103, 2, FALSE),"")</f>
        <v>1012500</v>
      </c>
      <c r="D93" s="71">
        <f>SUMIF('PESCA CAMAGUI'!$H$2:$H1019,B93,'PESCA CAMAGUI'!$G$2:$G1019)</f>
        <v>728775.5682</v>
      </c>
      <c r="E93" s="35">
        <f t="shared" si="1"/>
        <v>0.7197783389</v>
      </c>
      <c r="F93" s="147">
        <f>IFERROR(VLOOKUP(B93, 'SIEMB. CAMAGUI'!$B$2:$I$103, 4, FALSE),"")</f>
        <v>46010</v>
      </c>
      <c r="G93" s="147">
        <f t="array" ref="G93">IFERROR(INDEX(SORT('PESCA CAMAGUI'!$C$2:$C1019,'PESCA CAMAGUI'!$C$2:$C1019,FALSE), MATCH(B93,SORT('PESCA CAMAGUI'!$H$2:$H1019,'PESCA CAMAGUI'!$C$2:$C1019,FALSE),0),1),"")</f>
        <v>46071</v>
      </c>
      <c r="H93" s="15">
        <f t="shared" si="2"/>
        <v>61</v>
      </c>
      <c r="I93" s="147">
        <f t="shared" si="9"/>
        <v>46083</v>
      </c>
      <c r="J93" s="15">
        <f t="shared" si="10"/>
        <v>73</v>
      </c>
      <c r="K93" s="71">
        <f>SUMIF('PESCA CAMAGUI'!$H$2:$H1019,B93,'PESCA CAMAGUI'!$D$2:$D1019)</f>
        <v>40677</v>
      </c>
      <c r="L93" s="28">
        <f>IFERROR(VLOOKUP(B93, 'SIEMB. CAMAGUI'!$B$2:$I$103, 5, FALSE),"")</f>
        <v>0.4</v>
      </c>
      <c r="M93" s="28">
        <f t="array" ref="M93">_xlfn.XLOOKUP(B93, 'PESCA CAMAGUI'!$H$2:$H1019, 'PESCA CAMAGUI'!$F$2:$F1019,,,-1)</f>
        <v>30</v>
      </c>
      <c r="N93" s="28">
        <f t="shared" si="11"/>
        <v>3.396721311</v>
      </c>
      <c r="O93" s="71">
        <f>IFERROR(K93/VLOOKUP($A93,PISCINAS!$B$2:$C$8,2,FALSE),"")</f>
        <v>5811</v>
      </c>
      <c r="P93" s="71">
        <f t="array" ref="P93">IFERROR(SUMIF('CAMAGUI DATA UNIFICADA'!$C$2:$C1019,$B93,'CAMAGUI DATA UNIFICADA'!$E$2:$E1019)+INDEX('SIEMB. CAMAGUI'!$H$2:$H1019,MATCH($B93,'SIEMB. CAMAGUI'!$B$2:$B1019,0),1),"")</f>
        <v>21669.86029</v>
      </c>
      <c r="Q93" s="28">
        <f t="shared" si="4"/>
        <v>1.172006113</v>
      </c>
      <c r="R93" s="12">
        <f t="array" ref="R93">IFERROR(SUMIF('CAMAGUI DATA UNIFICADA'!$C$2:$C1019,$B93,'CAMAGUI DATA UNIFICADA'!$G$2:$G1019)+INDEX('SIEMB. CAMAGUI'!$I$2:$I1019,MATCH($B93,'SIEMB. CAMAGUI'!$B$2:$B1019,0),1),"")</f>
        <v>23573.27207</v>
      </c>
      <c r="S93" s="17">
        <v>28.0</v>
      </c>
      <c r="T93" s="12">
        <f>IFERROR(S93*VLOOKUP($A93,PISCINAS!$B$2:$C$8,2,FALSE)*(H93+8),"")</f>
        <v>13524</v>
      </c>
      <c r="U93" s="12">
        <f t="shared" si="5"/>
        <v>37097.27207</v>
      </c>
      <c r="V93" s="12">
        <f t="shared" si="6"/>
        <v>0.911996265</v>
      </c>
      <c r="W93" s="12">
        <f>SUMIF('PESCA CAMAGUI'!$H$2:$H1019,B93,'PESCA CAMAGUI'!$I$2:$I1019)</f>
        <v>62589.6</v>
      </c>
      <c r="X93" s="12">
        <f t="shared" si="7"/>
        <v>1.538697544</v>
      </c>
      <c r="Y93" s="12">
        <f t="shared" si="8"/>
        <v>25492.32793</v>
      </c>
    </row>
    <row r="94">
      <c r="A94" s="2">
        <v>4.0</v>
      </c>
      <c r="B94" s="192" t="s">
        <v>390</v>
      </c>
      <c r="C94" s="71">
        <f>IFERROR(VLOOKUP(B94, 'SIEMB. CAMAGUI'!$B$2:$I$103, 2, FALSE),"")</f>
        <v>810000</v>
      </c>
      <c r="D94" s="71">
        <f>SUMIF('PESCA CAMAGUI'!$H$2:$H1019,B94,'PESCA CAMAGUI'!$G$2:$G1019)</f>
        <v>611411.4306</v>
      </c>
      <c r="E94" s="35">
        <f t="shared" si="1"/>
        <v>0.7548289267</v>
      </c>
      <c r="F94" s="147">
        <f>IFERROR(VLOOKUP(B94, 'SIEMB. CAMAGUI'!$B$2:$I$103, 4, FALSE),"")</f>
        <v>46039</v>
      </c>
      <c r="G94" s="147">
        <f t="array" ref="G94">IFERROR(INDEX(SORT('PESCA CAMAGUI'!$C$2:$C1019,'PESCA CAMAGUI'!$C$2:$C1019,FALSE), MATCH(B94,SORT('PESCA CAMAGUI'!$H$2:$H1019,'PESCA CAMAGUI'!$C$2:$C1019,FALSE),0),1),"")</f>
        <v>46102</v>
      </c>
      <c r="H94" s="15">
        <f t="shared" si="2"/>
        <v>63</v>
      </c>
      <c r="I94" s="147">
        <f t="shared" si="9"/>
        <v>46111</v>
      </c>
      <c r="J94" s="15">
        <f t="shared" si="10"/>
        <v>72</v>
      </c>
      <c r="K94" s="71">
        <f>SUMIF('PESCA CAMAGUI'!$H$2:$H1019,B94,'PESCA CAMAGUI'!$D$2:$D1019)</f>
        <v>32547</v>
      </c>
      <c r="L94" s="28">
        <f>IFERROR(VLOOKUP(B94, 'SIEMB. CAMAGUI'!$B$2:$I$103, 5, FALSE),"")</f>
        <v>0.5</v>
      </c>
      <c r="M94" s="28">
        <f t="array" ref="M94">_xlfn.XLOOKUP(B94, 'PESCA CAMAGUI'!$H$2:$H1019, 'PESCA CAMAGUI'!$F$2:$F1019,,,-1)</f>
        <v>29</v>
      </c>
      <c r="N94" s="28">
        <f t="shared" si="11"/>
        <v>3.166666667</v>
      </c>
      <c r="O94" s="71">
        <f>IFERROR(K94/VLOOKUP($A94,PISCINAS!$B$2:$C$8,2,FALSE),"")</f>
        <v>6780.625</v>
      </c>
      <c r="P94" s="71">
        <f t="array" ref="P94">IFERROR(SUMIF('CAMAGUI DATA UNIFICADA'!$C$2:$C1019,$B94,'CAMAGUI DATA UNIFICADA'!$E$2:$E1019)+INDEX('SIEMB. CAMAGUI'!$H$2:$H1019,MATCH($B94,'SIEMB. CAMAGUI'!$B$2:$B1019,0),1),"")</f>
        <v>17880.68132</v>
      </c>
      <c r="Q94" s="28">
        <f t="shared" si="4"/>
        <v>1.208636707</v>
      </c>
      <c r="R94" s="12">
        <f t="array" ref="R94">IFERROR(SUMIF('CAMAGUI DATA UNIFICADA'!$C$2:$C1019,$B94,'CAMAGUI DATA UNIFICADA'!$G$2:$G1019)+INDEX('SIEMB. CAMAGUI'!$I$2:$I1019,MATCH($B94,'SIEMB. CAMAGUI'!$B$2:$B1019,0),1),"")</f>
        <v>19843.73095</v>
      </c>
      <c r="S94" s="195">
        <v>30.0</v>
      </c>
      <c r="T94" s="12">
        <f>IFERROR(S94*VLOOKUP($A94,PISCINAS!$B$2:$C$8,2,FALSE)*(H94+8),"")</f>
        <v>10224</v>
      </c>
      <c r="U94" s="12">
        <f t="shared" si="5"/>
        <v>30067.73095</v>
      </c>
      <c r="V94" s="12">
        <f t="shared" si="6"/>
        <v>0.9238249591</v>
      </c>
      <c r="W94" s="12">
        <f>SUMIF('PESCA CAMAGUI'!$H$2:$H1019,B94,'PESCA CAMAGUI'!$I$2:$I1019)</f>
        <v>49907.16</v>
      </c>
      <c r="X94" s="12">
        <f t="shared" si="7"/>
        <v>1.533387409</v>
      </c>
      <c r="Y94" s="12">
        <f t="shared" si="8"/>
        <v>19839.42905</v>
      </c>
    </row>
    <row r="95">
      <c r="A95" s="2">
        <v>5.0</v>
      </c>
      <c r="B95" s="193" t="s">
        <v>392</v>
      </c>
      <c r="C95" s="71">
        <f>IFERROR(VLOOKUP(B95, 'SIEMB. CAMAGUI'!$B$2:$I$103, 2, FALSE),"")</f>
        <v>730000</v>
      </c>
      <c r="D95" s="71">
        <f>SUMIF('PESCA CAMAGUI'!$H$2:$H1019,B95,'PESCA CAMAGUI'!$G$2:$G1019)</f>
        <v>560337.9858</v>
      </c>
      <c r="E95" s="35">
        <f t="shared" si="1"/>
        <v>0.7675862819</v>
      </c>
      <c r="F95" s="147">
        <f>IFERROR(VLOOKUP(B95, 'SIEMB. CAMAGUI'!$B$2:$I$103, 4, FALSE),"")</f>
        <v>46039</v>
      </c>
      <c r="G95" s="147">
        <f t="array" ref="G95">IFERROR(INDEX(SORT('PESCA CAMAGUI'!$C$2:$C1019,'PESCA CAMAGUI'!$C$2:$C1019,FALSE), MATCH(B95,SORT('PESCA CAMAGUI'!$H$2:$H1019,'PESCA CAMAGUI'!$C$2:$C1019,FALSE),0),1),"")</f>
        <v>46103</v>
      </c>
      <c r="H95" s="15">
        <f t="shared" si="2"/>
        <v>64</v>
      </c>
      <c r="I95" s="147">
        <f t="shared" si="9"/>
        <v>46111</v>
      </c>
      <c r="J95" s="15">
        <f t="shared" si="10"/>
        <v>72</v>
      </c>
      <c r="K95" s="71">
        <f>SUMIF('PESCA CAMAGUI'!$H$2:$H1019,B95,'PESCA CAMAGUI'!$D$2:$D1019)</f>
        <v>29005</v>
      </c>
      <c r="L95" s="28">
        <f>IFERROR(VLOOKUP(B95, 'SIEMB. CAMAGUI'!$B$2:$I$103, 5, FALSE),"")</f>
        <v>0.5</v>
      </c>
      <c r="M95" s="28">
        <f t="array" ref="M95">_xlfn.XLOOKUP(B95, 'PESCA CAMAGUI'!$H$2:$H1019, 'PESCA CAMAGUI'!$F$2:$F1019,,,-1)</f>
        <v>28</v>
      </c>
      <c r="N95" s="28">
        <f t="shared" si="11"/>
        <v>3.0078125</v>
      </c>
      <c r="O95" s="71">
        <f>IFERROR(K95/VLOOKUP($A95,PISCINAS!$B$2:$C$8,2,FALSE),"")</f>
        <v>6905.952381</v>
      </c>
      <c r="P95" s="71">
        <f t="array" ref="P95">IFERROR(SUMIF('CAMAGUI DATA UNIFICADA'!$C$2:$C1019,$B95,'CAMAGUI DATA UNIFICADA'!$E$2:$E1019)+INDEX('SIEMB. CAMAGUI'!$H$2:$H1019,MATCH($B95,'SIEMB. CAMAGUI'!$B$2:$B1019,0),1),"")</f>
        <v>16749.45971</v>
      </c>
      <c r="Q95" s="28">
        <f t="shared" si="4"/>
        <v>1.270429628</v>
      </c>
      <c r="R95" s="12">
        <f t="array" ref="R95">IFERROR(SUMIF('CAMAGUI DATA UNIFICADA'!$C$2:$C1019,$B95,'CAMAGUI DATA UNIFICADA'!$G$2:$G1019)+INDEX('SIEMB. CAMAGUI'!$I$2:$I1019,MATCH($B95,'SIEMB. CAMAGUI'!$B$2:$B1019,0),1),"")</f>
        <v>18565.04323</v>
      </c>
      <c r="S95" s="195">
        <v>30.0</v>
      </c>
      <c r="T95" s="12">
        <f>IFERROR(S95*VLOOKUP($A95,PISCINAS!$B$2:$C$8,2,FALSE)*(H95+8),"")</f>
        <v>9072</v>
      </c>
      <c r="U95" s="12">
        <f t="shared" si="5"/>
        <v>27637.04323</v>
      </c>
      <c r="V95" s="12">
        <f t="shared" si="6"/>
        <v>0.9528372086</v>
      </c>
      <c r="W95" s="12">
        <f>SUMIF('PESCA CAMAGUI'!$H$2:$H1019,B95,'PESCA CAMAGUI'!$I$2:$I1019)</f>
        <v>44360.79</v>
      </c>
      <c r="X95" s="12">
        <f t="shared" si="7"/>
        <v>1.529418721</v>
      </c>
      <c r="Y95" s="12">
        <f t="shared" si="8"/>
        <v>16723.74677</v>
      </c>
    </row>
    <row r="96">
      <c r="A96" s="2">
        <v>6.0</v>
      </c>
      <c r="B96" s="192" t="s">
        <v>393</v>
      </c>
      <c r="C96" s="71">
        <f>IFERROR(VLOOKUP(B96, 'SIEMB. CAMAGUI'!$B$2:$I$103, 2, FALSE),"")</f>
        <v>1190000</v>
      </c>
      <c r="D96" s="71">
        <f>SUMIF('PESCA CAMAGUI'!$H$2:$H1019,B96,'PESCA CAMAGUI'!$G$2:$G1019)</f>
        <v>1006682.748</v>
      </c>
      <c r="E96" s="35">
        <f t="shared" si="1"/>
        <v>0.8459518892</v>
      </c>
      <c r="F96" s="147">
        <f>IFERROR(VLOOKUP(B96, 'SIEMB. CAMAGUI'!$B$2:$I$103, 4, FALSE),"")</f>
        <v>46039</v>
      </c>
      <c r="G96" s="147">
        <f t="array" ref="G96">IFERROR(INDEX(SORT('PESCA CAMAGUI'!$C$2:$C1019,'PESCA CAMAGUI'!$C$2:$C1019,FALSE), MATCH(B96,SORT('PESCA CAMAGUI'!$H$2:$H1019,'PESCA CAMAGUI'!$C$2:$C1019,FALSE),0),1),"")</f>
        <v>46103</v>
      </c>
      <c r="H96" s="15">
        <f t="shared" si="2"/>
        <v>64</v>
      </c>
      <c r="I96" s="147">
        <f t="shared" si="9"/>
        <v>46111</v>
      </c>
      <c r="J96" s="15">
        <f t="shared" si="10"/>
        <v>72</v>
      </c>
      <c r="K96" s="71">
        <f>SUMIF('PESCA CAMAGUI'!$H$2:$H1019,B96,'PESCA CAMAGUI'!$D$2:$D1019)</f>
        <v>47146</v>
      </c>
      <c r="L96" s="28">
        <f>IFERROR(VLOOKUP(B96, 'SIEMB. CAMAGUI'!$B$2:$I$103, 5, FALSE),"")</f>
        <v>0.5</v>
      </c>
      <c r="M96" s="28">
        <f t="array" ref="M96">_xlfn.XLOOKUP(B96, 'PESCA CAMAGUI'!$H$2:$H1019, 'PESCA CAMAGUI'!$F$2:$F1019,,,-1)</f>
        <v>27</v>
      </c>
      <c r="N96" s="28">
        <f t="shared" si="11"/>
        <v>2.8984375</v>
      </c>
      <c r="O96" s="71">
        <f>IFERROR(K96/VLOOKUP($A96,PISCINAS!$B$2:$C$8,2,FALSE),"")</f>
        <v>5388.114286</v>
      </c>
      <c r="P96" s="71">
        <f t="array" ref="P96">IFERROR(SUMIF('CAMAGUI DATA UNIFICADA'!$C$2:$C1019,$B96,'CAMAGUI DATA UNIFICADA'!$E$2:$E1019)+INDEX('SIEMB. CAMAGUI'!$H$2:$H1019,MATCH($B96,'SIEMB. CAMAGUI'!$B$2:$B1019,0),1),"")</f>
        <v>28073.35897</v>
      </c>
      <c r="Q96" s="28">
        <f t="shared" si="4"/>
        <v>1.310002752</v>
      </c>
      <c r="R96" s="12">
        <f t="array" ref="R96">IFERROR(SUMIF('CAMAGUI DATA UNIFICADA'!$C$2:$C1019,$B96,'CAMAGUI DATA UNIFICADA'!$G$2:$G1019)+INDEX('SIEMB. CAMAGUI'!$I$2:$I1019,MATCH($B96,'SIEMB. CAMAGUI'!$B$2:$B1019,0),1),"")</f>
        <v>29949.26322</v>
      </c>
      <c r="S96" s="195">
        <v>30.0</v>
      </c>
      <c r="T96" s="12">
        <f>IFERROR(S96*VLOOKUP($A96,PISCINAS!$B$2:$C$8,2,FALSE)*(H96+8),"")</f>
        <v>18900</v>
      </c>
      <c r="U96" s="12">
        <f t="shared" si="5"/>
        <v>48849.26322</v>
      </c>
      <c r="V96" s="12">
        <f t="shared" si="6"/>
        <v>1.036127417</v>
      </c>
      <c r="W96" s="12">
        <f>SUMIF('PESCA CAMAGUI'!$H$2:$H1019,B96,'PESCA CAMAGUI'!$I$2:$I1019)</f>
        <v>70343.92</v>
      </c>
      <c r="X96" s="12">
        <f t="shared" si="7"/>
        <v>1.492044288</v>
      </c>
      <c r="Y96" s="12">
        <f t="shared" si="8"/>
        <v>21494.65678</v>
      </c>
    </row>
    <row r="97">
      <c r="A97" s="2">
        <v>1.0</v>
      </c>
      <c r="B97" s="196" t="s">
        <v>394</v>
      </c>
      <c r="C97" s="71">
        <f>IFERROR(VLOOKUP(B97, 'SIEMB. CAMAGUI'!$B$2:$I$103, 2, FALSE),"")</f>
        <v>1200000</v>
      </c>
      <c r="D97" s="71">
        <f>SUMIF('PESCA CAMAGUI'!$H$2:$H1019,B97,'PESCA CAMAGUI'!$G$2:$G1019)</f>
        <v>876008.5336</v>
      </c>
      <c r="E97" s="35">
        <f t="shared" si="1"/>
        <v>0.7300071113</v>
      </c>
      <c r="F97" s="147">
        <f>IFERROR(VLOOKUP(B97, 'SIEMB. CAMAGUI'!$B$2:$I$103, 4, FALSE),"")</f>
        <v>46083</v>
      </c>
      <c r="G97" s="147">
        <f t="array" ref="G97">IFERROR(INDEX(SORT('PESCA CAMAGUI'!$C$2:$C1019,'PESCA CAMAGUI'!$C$2:$C1019,FALSE), MATCH(B97,SORT('PESCA CAMAGUI'!$H$2:$H1019,'PESCA CAMAGUI'!$C$2:$C1019,FALSE),0),1),"")</f>
        <v>46139</v>
      </c>
      <c r="H97" s="15">
        <f t="shared" si="2"/>
        <v>56</v>
      </c>
      <c r="I97" s="147">
        <f t="shared" si="9"/>
        <v>46150</v>
      </c>
      <c r="J97" s="15">
        <f t="shared" si="10"/>
        <v>67</v>
      </c>
      <c r="K97" s="71">
        <f>SUMIF('PESCA CAMAGUI'!$H$2:$H1019,B97,'PESCA CAMAGUI'!$D$2:$D1019)</f>
        <v>46943</v>
      </c>
      <c r="L97" s="28">
        <f>IFERROR(VLOOKUP(B97, 'SIEMB. CAMAGUI'!$B$2:$I$103, 5, FALSE),"")</f>
        <v>0.67</v>
      </c>
      <c r="M97" s="28">
        <f t="array" ref="M97">_xlfn.XLOOKUP(B97, 'PESCA CAMAGUI'!$H$2:$H1019, 'PESCA CAMAGUI'!$F$2:$F1019,,,-1)</f>
        <v>30</v>
      </c>
      <c r="N97" s="28">
        <f t="shared" si="11"/>
        <v>3.66625</v>
      </c>
      <c r="O97" s="71">
        <f>IFERROR(K97/VLOOKUP($A97,PISCINAS!$B$2:$C$8,2,FALSE),"")</f>
        <v>5731.746032</v>
      </c>
      <c r="P97" s="71">
        <f t="array" ref="P97">IFERROR(SUMIF('CAMAGUI DATA UNIFICADA'!$C$2:$C1019,$B97,'CAMAGUI DATA UNIFICADA'!$E$2:$E1019)+INDEX('SIEMB. CAMAGUI'!$H$2:$H1019,MATCH($B97,'SIEMB. CAMAGUI'!$B$2:$B1019,0),1),"")</f>
        <v>25784.4918</v>
      </c>
      <c r="Q97" s="28">
        <f t="shared" si="4"/>
        <v>1.208399164</v>
      </c>
      <c r="R97" s="12">
        <f t="array" ref="R97">IFERROR(SUMIF('CAMAGUI DATA UNIFICADA'!$C$2:$C1019,$B97,'CAMAGUI DATA UNIFICADA'!$G$2:$G1019)+INDEX('SIEMB. CAMAGUI'!$I$2:$I1019,MATCH($B97,'SIEMB. CAMAGUI'!$B$2:$B1019,0),1),"")</f>
        <v>28593.57777</v>
      </c>
      <c r="S97" s="195">
        <v>30.0</v>
      </c>
      <c r="T97" s="12">
        <f>IFERROR(S97*VLOOKUP($A97,PISCINAS!$B$2:$C$8,2,FALSE)*(H97+8),"")</f>
        <v>15724.8</v>
      </c>
      <c r="U97" s="12">
        <f t="shared" si="5"/>
        <v>44318.37777</v>
      </c>
      <c r="V97" s="12">
        <f t="shared" si="6"/>
        <v>0.9440891671</v>
      </c>
      <c r="W97" s="12">
        <f>SUMIF('PESCA CAMAGUI'!$H$2:$H1019,B97,'PESCA CAMAGUI'!$I$2:$I1019)</f>
        <v>67495.64</v>
      </c>
      <c r="X97" s="12">
        <f t="shared" si="7"/>
        <v>1.437821187</v>
      </c>
      <c r="Y97" s="12">
        <f t="shared" si="8"/>
        <v>23177.26223</v>
      </c>
    </row>
    <row r="98">
      <c r="A98" s="2">
        <v>2.0</v>
      </c>
      <c r="B98" s="197" t="s">
        <v>396</v>
      </c>
      <c r="C98" s="122">
        <f>IFERROR(VLOOKUP(B98, 'SIEMB. CAMAGUI'!$B$2:$I1019, 2, FALSE),"")</f>
        <v>800000</v>
      </c>
      <c r="D98" s="122">
        <f>SUMIF('PESCA CAMAGUI'!$H$2:$H1019,B98,'PESCA CAMAGUI'!$G$2:$G1019)</f>
        <v>650768.3648</v>
      </c>
      <c r="E98" s="118">
        <f t="shared" si="1"/>
        <v>0.813460456</v>
      </c>
      <c r="F98" s="198">
        <f>IFERROR(VLOOKUP(B98, 'SIEMB. CAMAGUI'!$B$2:$I$103, 4, FALSE),"")</f>
        <v>46083</v>
      </c>
      <c r="G98" s="198">
        <f t="array" ref="G98">IFERROR(INDEX(SORT('PESCA CAMAGUI'!$C$2:$C1019,'PESCA CAMAGUI'!$C$2:$C1019,FALSE), MATCH(B98,SORT('PESCA CAMAGUI'!$H$2:$H1019,'PESCA CAMAGUI'!$C$2:$C1019,FALSE),0),1),"")</f>
        <v>46136</v>
      </c>
      <c r="H98" s="169">
        <f t="shared" si="2"/>
        <v>53</v>
      </c>
      <c r="I98" s="147">
        <f t="shared" si="9"/>
        <v>46150</v>
      </c>
      <c r="J98" s="15">
        <f t="shared" si="10"/>
        <v>67</v>
      </c>
      <c r="K98" s="122">
        <f>SUMIF('PESCA CAMAGUI'!$H$2:$H1019,B98,'PESCA CAMAGUI'!$D$2:$D1019)</f>
        <v>33362</v>
      </c>
      <c r="L98" s="69">
        <f>IFERROR(VLOOKUP(B98, 'SIEMB. CAMAGUI'!$B$2:$I$103, 5, FALSE),"")</f>
        <v>0.67</v>
      </c>
      <c r="M98" s="69">
        <f t="array" ref="M98">_xlfn.XLOOKUP(B98, 'PESCA CAMAGUI'!$H$2:$H1019, 'PESCA CAMAGUI'!$F$2:$F1019,,,-1)</f>
        <v>28.5</v>
      </c>
      <c r="N98" s="69">
        <f t="shared" si="11"/>
        <v>3.675660377</v>
      </c>
      <c r="O98" s="122">
        <f>IFERROR(K98/VLOOKUP($A98,PISCINAS!$B$2:$C$8,2,FALSE),"")</f>
        <v>5560.333333</v>
      </c>
      <c r="P98" s="122">
        <f t="array" ref="P98">IFERROR(SUMIF('CAMAGUI DATA UNIFICADA'!$C$2:$C1019,$B98,'CAMAGUI DATA UNIFICADA'!$E$2:$E1019)+INDEX('SIEMB. CAMAGUI'!$H$2:$H1019,MATCH($B98,'SIEMB. CAMAGUI'!$B$2:$B1019,0),1),"")</f>
        <v>17717.32787</v>
      </c>
      <c r="Q98" s="69">
        <f t="shared" si="4"/>
        <v>1.168338868</v>
      </c>
      <c r="R98" s="123">
        <f t="array" ref="R98">IFERROR(SUMIF('CAMAGUI DATA UNIFICADA'!$C$2:$C1019,$B98,'CAMAGUI DATA UNIFICADA'!$G$2:$G1019)+INDEX('SIEMB. CAMAGUI'!$I$2:$I1019,MATCH($B98,'SIEMB. CAMAGUI'!$B$2:$B1019,0),1),"")</f>
        <v>19583.19918</v>
      </c>
      <c r="S98" s="195">
        <v>30.0</v>
      </c>
      <c r="T98" s="123">
        <f>IFERROR(S98*VLOOKUP($A98,PISCINAS!$B$2:$C$8,2,FALSE)*(H98+8),"")</f>
        <v>10980</v>
      </c>
      <c r="U98" s="123">
        <f t="shared" si="5"/>
        <v>30563.19918</v>
      </c>
      <c r="V98" s="123">
        <f t="shared" si="6"/>
        <v>0.9161081224</v>
      </c>
      <c r="W98" s="123">
        <f>SUMIF('PESCA CAMAGUI'!$H$2:$H1019,B98,'PESCA CAMAGUI'!$I$2:$I1019)</f>
        <v>47725.76</v>
      </c>
      <c r="X98" s="12">
        <f t="shared" si="7"/>
        <v>1.430542533</v>
      </c>
      <c r="Y98" s="123">
        <f t="shared" si="8"/>
        <v>17162.56082</v>
      </c>
    </row>
    <row r="99">
      <c r="A99" s="2">
        <v>3.0</v>
      </c>
      <c r="B99" s="196" t="s">
        <v>397</v>
      </c>
      <c r="C99" s="122">
        <f>IFERROR(VLOOKUP(B99, 'SIEMB. CAMAGUI'!$B$2:$I1019, 2, FALSE),"")</f>
        <v>1050000</v>
      </c>
      <c r="D99" s="122">
        <f>SUMIF('PESCA CAMAGUI'!$H$2:$H1019,B99,'PESCA CAMAGUI'!$G$2:$G1019)</f>
        <v>776433.7083</v>
      </c>
      <c r="E99" s="118">
        <f t="shared" si="1"/>
        <v>0.7394606746</v>
      </c>
      <c r="F99" s="198">
        <f>IFERROR(VLOOKUP(B99, 'SIEMB. CAMAGUI'!$B$2:$I$103, 4, FALSE),"")</f>
        <v>46083</v>
      </c>
      <c r="G99" s="198">
        <f t="array" ref="G99">IFERROR(INDEX(SORT('PESCA CAMAGUI'!$C$2:$C1019,'PESCA CAMAGUI'!$C$2:$C1019,FALSE), MATCH(B99,SORT('PESCA CAMAGUI'!$H$2:$H1019,'PESCA CAMAGUI'!$C$2:$C1019,FALSE),0),1),"")</f>
        <v>46137</v>
      </c>
      <c r="H99" s="169">
        <f t="shared" si="2"/>
        <v>54</v>
      </c>
      <c r="I99" s="147">
        <f t="shared" si="9"/>
        <v>46150</v>
      </c>
      <c r="J99" s="15">
        <f t="shared" si="10"/>
        <v>67</v>
      </c>
      <c r="K99" s="122">
        <f>SUMIF('PESCA CAMAGUI'!$H$2:$H1019,B99,'PESCA CAMAGUI'!$D$2:$D1019)</f>
        <v>40360</v>
      </c>
      <c r="L99" s="69">
        <f>IFERROR(VLOOKUP(B99, 'SIEMB. CAMAGUI'!$B$2:$I$103, 5, FALSE),"")</f>
        <v>0.67</v>
      </c>
      <c r="M99" s="69">
        <f t="array" ref="M99">_xlfn.XLOOKUP(B99, 'PESCA CAMAGUI'!$H$2:$H1019, 'PESCA CAMAGUI'!$F$2:$F1019,,,-1)</f>
        <v>29</v>
      </c>
      <c r="N99" s="69">
        <f t="shared" si="11"/>
        <v>3.672407407</v>
      </c>
      <c r="O99" s="122">
        <f>IFERROR(K99/VLOOKUP($A99,PISCINAS!$B$2:$C$8,2,FALSE),"")</f>
        <v>5765.714286</v>
      </c>
      <c r="P99" s="122">
        <f t="array" ref="P99">IFERROR(SUMIF('CAMAGUI DATA UNIFICADA'!$C$2:$C1019,$B99,'CAMAGUI DATA UNIFICADA'!$E$2:$E1019)+INDEX('SIEMB. CAMAGUI'!$H$2:$H1019,MATCH($B99,'SIEMB. CAMAGUI'!$B$2:$B1019,0),1),"")</f>
        <v>21271.18033</v>
      </c>
      <c r="Q99" s="69">
        <f t="shared" si="4"/>
        <v>1.159479602</v>
      </c>
      <c r="R99" s="123">
        <f t="array" ref="R99">IFERROR(SUMIF('CAMAGUI DATA UNIFICADA'!$C$2:$C1019,$B99,'CAMAGUI DATA UNIFICADA'!$G$2:$G1019)+INDEX('SIEMB. CAMAGUI'!$I$2:$I1019,MATCH($B99,'SIEMB. CAMAGUI'!$B$2:$B1019,0),1),"")</f>
        <v>23539.13305</v>
      </c>
      <c r="S99" s="195">
        <v>30.0</v>
      </c>
      <c r="T99" s="123">
        <f>IFERROR(S99*VLOOKUP($A99,PISCINAS!$B$2:$C$8,2,FALSE)*(H99+8),"")</f>
        <v>13020</v>
      </c>
      <c r="U99" s="123">
        <f t="shared" si="5"/>
        <v>36559.13305</v>
      </c>
      <c r="V99" s="123">
        <f t="shared" si="6"/>
        <v>0.9058258932</v>
      </c>
      <c r="W99" s="123">
        <f>SUMIF('PESCA CAMAGUI'!$H$2:$H1019,B99,'PESCA CAMAGUI'!$I$2:$I1019)</f>
        <v>57782.8</v>
      </c>
      <c r="X99" s="12">
        <f t="shared" si="7"/>
        <v>1.431684836</v>
      </c>
      <c r="Y99" s="123">
        <f t="shared" si="8"/>
        <v>21223.66695</v>
      </c>
    </row>
    <row r="100">
      <c r="A100" s="2">
        <v>4.0</v>
      </c>
      <c r="B100" s="197" t="s">
        <v>398</v>
      </c>
      <c r="C100" s="122">
        <f>IFERROR(VLOOKUP(B100, 'SIEMB. CAMAGUI'!$B$2:$I1019, 2, FALSE),"")</f>
        <v>870000</v>
      </c>
      <c r="D100" s="122">
        <f>SUMIF('PESCA CAMAGUI'!$H$2:$H1019,B100,'PESCA CAMAGUI'!$G$2:$G1019)</f>
        <v>785605.7599</v>
      </c>
      <c r="E100" s="118">
        <f t="shared" si="1"/>
        <v>0.9029951263</v>
      </c>
      <c r="F100" s="198">
        <f>IFERROR(VLOOKUP(B100, 'SIEMB. CAMAGUI'!$B$2:$I1019, 4, FALSE),"")</f>
        <v>46111</v>
      </c>
      <c r="G100" s="198">
        <f t="array" ref="G100">IFERROR(INDEX(SORT('PESCA CAMAGUI'!$C$2:$C1019,'PESCA CAMAGUI'!$C$2:$C1019,FALSE), MATCH(B100,SORT('PESCA CAMAGUI'!$H$2:$H1019,'PESCA CAMAGUI'!$C$2:$C1019,FALSE),0),1),"")</f>
        <v>46179</v>
      </c>
      <c r="H100" s="169">
        <f t="shared" si="2"/>
        <v>68</v>
      </c>
      <c r="I100" s="147">
        <f t="shared" si="9"/>
        <v>46186</v>
      </c>
      <c r="J100" s="169">
        <f t="shared" si="10"/>
        <v>75</v>
      </c>
      <c r="K100" s="122">
        <f>SUMIF('PESCA CAMAGUI'!$H$2:$H1019,B100,'PESCA CAMAGUI'!$D$2:$D1019)</f>
        <v>38281</v>
      </c>
      <c r="L100" s="69">
        <f>IFERROR(VLOOKUP(B100, 'SIEMB. CAMAGUI'!$B$2:$I$103, 5, FALSE),"")</f>
        <v>0.57</v>
      </c>
      <c r="M100" s="69">
        <f t="array" ref="M100">_xlfn.XLOOKUP(B100, 'PESCA CAMAGUI'!$H$2:$H1019, 'PESCA CAMAGUI'!$F$2:$F1019,,,-1)</f>
        <v>29</v>
      </c>
      <c r="N100" s="69">
        <f t="shared" si="11"/>
        <v>2.926617647</v>
      </c>
      <c r="O100" s="122">
        <f>IFERROR(K100/VLOOKUP($A100,PISCINAS!$B$2:$C$8,2,FALSE),"")</f>
        <v>7975.208333</v>
      </c>
      <c r="P100" s="122">
        <f t="array" ref="P100">IFERROR(SUMIF('CAMAGUI DATA UNIFICADA'!$C$2:$C1019,$B100,'CAMAGUI DATA UNIFICADA'!$E$2:$E1019)+INDEX('SIEMB. CAMAGUI'!$H$2:$H1019,MATCH($B100,'SIEMB. CAMAGUI'!$B$2:$B1019,0),1),"")</f>
        <v>22639.01075</v>
      </c>
      <c r="Q100" s="69">
        <f t="shared" si="4"/>
        <v>1.301058584</v>
      </c>
      <c r="R100" s="123">
        <f t="array" ref="R100">IFERROR(SUMIF('CAMAGUI DATA UNIFICADA'!$C$2:$C1019,$B100,'CAMAGUI DATA UNIFICADA'!$G$2:$G1019)+INDEX('SIEMB. CAMAGUI'!$I$2:$I1019,MATCH($B100,'SIEMB. CAMAGUI'!$B$2:$B1019,0),1),"")</f>
        <v>26029.42585</v>
      </c>
      <c r="S100" s="195">
        <v>32.0</v>
      </c>
      <c r="T100" s="123">
        <f>IFERROR(S100*VLOOKUP($A100,PISCINAS!$B$2:$C$8,2,FALSE)*(H100+8),"")</f>
        <v>11673.6</v>
      </c>
      <c r="U100" s="123">
        <f t="shared" si="5"/>
        <v>37703.02585</v>
      </c>
      <c r="V100" s="123">
        <f t="shared" si="6"/>
        <v>0.9849018012</v>
      </c>
      <c r="W100" s="123">
        <f>SUMIF('PESCA CAMAGUI'!$H$2:$H1019,B100,'PESCA CAMAGUI'!$I$2:$I1019)</f>
        <v>50084.9</v>
      </c>
      <c r="X100" s="12">
        <f t="shared" si="7"/>
        <v>1.308348789</v>
      </c>
      <c r="Y100" s="123">
        <f t="shared" si="8"/>
        <v>12381.87415</v>
      </c>
    </row>
    <row r="101">
      <c r="A101" s="2">
        <v>5.0</v>
      </c>
      <c r="B101" s="196" t="s">
        <v>400</v>
      </c>
      <c r="C101" s="122">
        <f>IFERROR(VLOOKUP(B101, 'SIEMB. CAMAGUI'!$B$2:$I1019, 2, FALSE),"")</f>
        <v>770000</v>
      </c>
      <c r="D101" s="122">
        <f>SUMIF('PESCA CAMAGUI'!$H$2:$H1019,B101,'PESCA CAMAGUI'!$G$2:$G1019)</f>
        <v>689796.0811</v>
      </c>
      <c r="E101" s="118">
        <f t="shared" si="1"/>
        <v>0.8958390664</v>
      </c>
      <c r="F101" s="198">
        <f>IFERROR(VLOOKUP(B101, 'SIEMB. CAMAGUI'!$B$2:$I1019, 4, FALSE),"")</f>
        <v>46111</v>
      </c>
      <c r="G101" s="198">
        <f t="array" ref="G101">IFERROR(INDEX(SORT('PESCA CAMAGUI'!$C$2:$C1019,'PESCA CAMAGUI'!$C$2:$C1019,FALSE), MATCH(B101,SORT('PESCA CAMAGUI'!$H$2:$H1019,'PESCA CAMAGUI'!$C$2:$C1019,FALSE),0),1),"")</f>
        <v>46179</v>
      </c>
      <c r="H101" s="169">
        <f t="shared" si="2"/>
        <v>68</v>
      </c>
      <c r="I101" s="147">
        <f t="shared" si="9"/>
        <v>46186</v>
      </c>
      <c r="J101" s="169">
        <f t="shared" si="10"/>
        <v>75</v>
      </c>
      <c r="K101" s="122">
        <f>SUMIF('PESCA CAMAGUI'!$H$2:$H1019,B101,'PESCA CAMAGUI'!$D$2:$D1019)</f>
        <v>32316</v>
      </c>
      <c r="L101" s="69">
        <f>IFERROR(VLOOKUP(B101, 'SIEMB. CAMAGUI'!$B$2:$I$103, 5, FALSE),"")</f>
        <v>0.57</v>
      </c>
      <c r="M101" s="69">
        <f t="array" ref="M101">_xlfn.XLOOKUP(B101, 'PESCA CAMAGUI'!$H$2:$H1019, 'PESCA CAMAGUI'!$F$2:$F1019,,,-1)</f>
        <v>28</v>
      </c>
      <c r="N101" s="69">
        <f t="shared" si="11"/>
        <v>2.823676471</v>
      </c>
      <c r="O101" s="122">
        <f>IFERROR(K101/VLOOKUP($A101,PISCINAS!$B$2:$C$8,2,FALSE),"")</f>
        <v>7694.285714</v>
      </c>
      <c r="P101" s="122">
        <f t="array" ref="P101">IFERROR(SUMIF('CAMAGUI DATA UNIFICADA'!$C$2:$C1019,$B101,'CAMAGUI DATA UNIFICADA'!$E$2:$E1019)+INDEX('SIEMB. CAMAGUI'!$H$2:$H1019,MATCH($B101,'SIEMB. CAMAGUI'!$B$2:$B1019,0),1),"")</f>
        <v>20742.58423</v>
      </c>
      <c r="Q101" s="69">
        <f t="shared" si="4"/>
        <v>1.412108098</v>
      </c>
      <c r="R101" s="123">
        <f t="array" ref="R101">IFERROR(SUMIF('CAMAGUI DATA UNIFICADA'!$C$2:$C1019,$B101,'CAMAGUI DATA UNIFICADA'!$G$2:$G1019)+INDEX('SIEMB. CAMAGUI'!$I$2:$I1019,MATCH($B101,'SIEMB. CAMAGUI'!$B$2:$B1019,0),1),"")</f>
        <v>23799.27725</v>
      </c>
      <c r="S101" s="195">
        <v>32.0</v>
      </c>
      <c r="T101" s="123">
        <f>IFERROR(S101*VLOOKUP($A101,PISCINAS!$B$2:$C$8,2,FALSE)*(H101+8),"")</f>
        <v>10214.4</v>
      </c>
      <c r="U101" s="123">
        <f t="shared" si="5"/>
        <v>34013.67725</v>
      </c>
      <c r="V101" s="123">
        <f t="shared" si="6"/>
        <v>1.052533644</v>
      </c>
      <c r="W101" s="123">
        <f>SUMIF('PESCA CAMAGUI'!$H$2:$H1019,B101,'PESCA CAMAGUI'!$I$2:$I1019)</f>
        <v>42535.86</v>
      </c>
      <c r="X101" s="12">
        <f t="shared" si="7"/>
        <v>1.316247679</v>
      </c>
      <c r="Y101" s="123">
        <f t="shared" si="8"/>
        <v>8522.182752</v>
      </c>
    </row>
    <row r="102">
      <c r="A102" s="2">
        <v>6.0</v>
      </c>
      <c r="B102" s="197" t="s">
        <v>401</v>
      </c>
      <c r="C102" s="122">
        <f>IFERROR(VLOOKUP(B102, 'SIEMB. CAMAGUI'!$B$2:$I1019, 2, FALSE),"")</f>
        <v>1150000</v>
      </c>
      <c r="D102" s="122">
        <f>SUMIF('PESCA CAMAGUI'!$H$2:$H1019,B102,'PESCA CAMAGUI'!$G$2:$G1019)</f>
        <v>1014478.114</v>
      </c>
      <c r="E102" s="118">
        <f t="shared" si="1"/>
        <v>0.8821548822</v>
      </c>
      <c r="F102" s="198">
        <f>IFERROR(VLOOKUP(B102, 'SIEMB. CAMAGUI'!$B$2:$I1019, 4, FALSE),"")</f>
        <v>46111</v>
      </c>
      <c r="G102" s="198">
        <f t="array" ref="G102">IFERROR(INDEX(SORT('PESCA CAMAGUI'!$C$2:$C1019,'PESCA CAMAGUI'!$C$2:$C1019,FALSE), MATCH(B102,SORT('PESCA CAMAGUI'!$H$2:$H1019,'PESCA CAMAGUI'!$C$2:$C1019,FALSE),0),1),"")</f>
        <v>46178</v>
      </c>
      <c r="H102" s="169">
        <f t="shared" si="2"/>
        <v>67</v>
      </c>
      <c r="I102" s="147">
        <f t="shared" si="9"/>
        <v>46186</v>
      </c>
      <c r="J102" s="169">
        <f t="shared" si="10"/>
        <v>75</v>
      </c>
      <c r="K102" s="122">
        <f>SUMIF('PESCA CAMAGUI'!$H$2:$H1019,B102,'PESCA CAMAGUI'!$D$2:$D1019)</f>
        <v>51460</v>
      </c>
      <c r="L102" s="69">
        <f>IFERROR(VLOOKUP(B102, 'SIEMB. CAMAGUI'!$B$2:$I1019, 5, FALSE),"")</f>
        <v>0.57</v>
      </c>
      <c r="M102" s="69">
        <f t="array" ref="M102">_xlfn.XLOOKUP(B102, 'PESCA CAMAGUI'!$H$2:$H1019, 'PESCA CAMAGUI'!$F$2:$F1019,,,-1)</f>
        <v>27</v>
      </c>
      <c r="N102" s="69">
        <f t="shared" si="11"/>
        <v>2.761343284</v>
      </c>
      <c r="O102" s="122">
        <f>IFERROR(K102/VLOOKUP($A102,PISCINAS!$B$2:$C$8,2,FALSE),"")</f>
        <v>5881.142857</v>
      </c>
      <c r="P102" s="122">
        <f t="array" ref="P102">IFERROR(SUMIF('CAMAGUI DATA UNIFICADA'!$C$2:$C1019,$B102,'CAMAGUI DATA UNIFICADA'!$E$2:$E1019)+INDEX('SIEMB. CAMAGUI'!$H$2:$H1019,MATCH($B102,'SIEMB. CAMAGUI'!$B$2:$B1019,0),1),"")</f>
        <v>32740.40502</v>
      </c>
      <c r="Q102" s="69">
        <f t="shared" si="4"/>
        <v>1.399706394</v>
      </c>
      <c r="R102" s="123">
        <f t="array" ref="R102">IFERROR(SUMIF('CAMAGUI DATA UNIFICADA'!$C$2:$C1019,$B102,'CAMAGUI DATA UNIFICADA'!$G$2:$G1019)+INDEX('SIEMB. CAMAGUI'!$I$2:$I1019,MATCH($B102,'SIEMB. CAMAGUI'!$B$2:$B1019,0),1),"")</f>
        <v>36091.39514</v>
      </c>
      <c r="S102" s="195">
        <v>32.0</v>
      </c>
      <c r="T102" s="123">
        <f>IFERROR(S102*VLOOKUP($A102,PISCINAS!$B$2:$C$8,2,FALSE)*(H102+8),"")</f>
        <v>21000</v>
      </c>
      <c r="U102" s="123">
        <f t="shared" si="5"/>
        <v>57091.39514</v>
      </c>
      <c r="V102" s="123">
        <f t="shared" si="6"/>
        <v>1.109432475</v>
      </c>
      <c r="W102" s="123">
        <f>SUMIF('PESCA CAMAGUI'!$H$2:$H1019,B102,'PESCA CAMAGUI'!$I$2:$I1019)</f>
        <v>72161.8</v>
      </c>
      <c r="X102" s="12">
        <f t="shared" si="7"/>
        <v>1.402289157</v>
      </c>
      <c r="Y102" s="123">
        <f t="shared" si="8"/>
        <v>15070.40486</v>
      </c>
    </row>
    <row r="103">
      <c r="A103" s="2">
        <v>1.0</v>
      </c>
      <c r="B103" s="196" t="s">
        <v>402</v>
      </c>
      <c r="C103" s="122">
        <f>IFERROR(VLOOKUP(B103, 'SIEMB. CAMAGUI'!$B$2:$I1019, 2, FALSE),"")</f>
        <v>1130000</v>
      </c>
      <c r="D103" s="71">
        <f>SUMIF('PESCA CAMAGUI'!$H$2:$H1019,B103,'PESCA CAMAGUI'!$G$2:$G1019)</f>
        <v>618879.5627</v>
      </c>
      <c r="E103" s="35">
        <f t="shared" si="1"/>
        <v>0.5476810289</v>
      </c>
      <c r="F103" s="198">
        <f>IFERROR(VLOOKUP(B103, 'SIEMB. CAMAGUI'!$B$2:$I1019, 4, FALSE),"")</f>
        <v>46150</v>
      </c>
      <c r="G103" s="147">
        <f t="array" ref="G103">IFERROR(INDEX(SORT('PESCA CAMAGUI'!$C$2:$C1019,'PESCA CAMAGUI'!$C$2:$C1019,FALSE), MATCH(B103,SORT('PESCA CAMAGUI'!$H$2:$H1019,'PESCA CAMAGUI'!$C$2:$C1019,FALSE),0),1),"")</f>
        <v>46208</v>
      </c>
      <c r="H103" s="15">
        <f t="shared" si="2"/>
        <v>58</v>
      </c>
      <c r="I103" s="147">
        <f t="shared" si="9"/>
        <v>46216</v>
      </c>
      <c r="J103" s="15">
        <f t="shared" si="10"/>
        <v>66</v>
      </c>
      <c r="K103" s="71">
        <f>SUMIF('PESCA CAMAGUI'!$H$2:$H1019,B103,'PESCA CAMAGUI'!$D$2:$D1019)</f>
        <v>41033</v>
      </c>
      <c r="L103" s="69">
        <f>IFERROR(VLOOKUP(B103, 'SIEMB. CAMAGUI'!$B$2:$I1019, 5, FALSE),"")</f>
        <v>0.73</v>
      </c>
      <c r="M103" s="28">
        <f t="array" ref="M103">_xlfn.XLOOKUP(B103, 'PESCA CAMAGUI'!$H$2:$H1019, 'PESCA CAMAGUI'!$F$2:$F1019,,,-1)</f>
        <v>32</v>
      </c>
      <c r="N103" s="28">
        <f t="shared" si="11"/>
        <v>3.773965517</v>
      </c>
      <c r="O103" s="71">
        <f>IFERROR(K103/VLOOKUP($A103,PISCINAS!$B$2:$C$8,2,FALSE),"")</f>
        <v>5010.13431</v>
      </c>
      <c r="P103" s="71">
        <f t="array" ref="P103">IFERROR(SUMIF('CAMAGUI DATA UNIFICADA'!$C$2:$C1019,$B103,'CAMAGUI DATA UNIFICADA'!$E$2:$E1019)+INDEX('SIEMB. CAMAGUI'!$H$2:$H1019,MATCH($B103,'SIEMB. CAMAGUI'!$B$2:$B1019,0),1),"")</f>
        <v>25919.56102</v>
      </c>
      <c r="Q103" s="28">
        <f t="shared" si="4"/>
        <v>1.389687184</v>
      </c>
      <c r="R103" s="12">
        <f t="array" ref="R103">IFERROR(SUMIF('CAMAGUI DATA UNIFICADA'!$C$2:$C1019,$B103,'CAMAGUI DATA UNIFICADA'!$G$2:$G1019)+INDEX('SIEMB. CAMAGUI'!$I$2:$I1019,MATCH($B103,'SIEMB. CAMAGUI'!$B$2:$B1019,0),1),"")</f>
        <v>30943.65136</v>
      </c>
      <c r="S103" s="17">
        <v>32.0</v>
      </c>
      <c r="T103" s="12">
        <f>IFERROR(S103*VLOOKUP($A103,PISCINAS!$B$2:$C$8,2,FALSE)*(H103+8),"")</f>
        <v>17297.28</v>
      </c>
      <c r="U103" s="12">
        <f t="shared" si="5"/>
        <v>48240.93136</v>
      </c>
      <c r="V103" s="12">
        <f t="shared" si="6"/>
        <v>1.175661818</v>
      </c>
      <c r="W103" s="12">
        <f>SUMIF('PESCA CAMAGUI'!$H$2:$H1019,B103,'PESCA CAMAGUI'!$I$2:$I1019)</f>
        <v>64378.14</v>
      </c>
      <c r="X103" s="12">
        <f t="shared" si="7"/>
        <v>1.568935735</v>
      </c>
      <c r="Y103" s="12">
        <f t="shared" si="8"/>
        <v>16137.20864</v>
      </c>
    </row>
    <row r="104">
      <c r="A104" s="2">
        <v>2.0</v>
      </c>
      <c r="B104" s="197" t="s">
        <v>404</v>
      </c>
      <c r="C104" s="122">
        <f>IFERROR(VLOOKUP(B104, 'SIEMB. CAMAGUI'!$B$2:$I1019, 2, FALSE),"")</f>
        <v>870000</v>
      </c>
      <c r="D104" s="122">
        <f>SUMIF('PESCA CAMAGUI'!$H$2:$H1019,B104,'PESCA CAMAGUI'!$G$2:$G1019)</f>
        <v>648176.0891</v>
      </c>
      <c r="E104" s="118">
        <f t="shared" si="1"/>
        <v>0.7450299874</v>
      </c>
      <c r="F104" s="198">
        <f>IFERROR(VLOOKUP(B104, 'SIEMB. CAMAGUI'!$B$2:$I1019, 4, FALSE),"")</f>
        <v>46150</v>
      </c>
      <c r="G104" s="198">
        <f t="array" ref="G104">IFERROR(INDEX(SORT('PESCA CAMAGUI'!$C$2:$C1019,'PESCA CAMAGUI'!$C$2:$C1019,FALSE), MATCH(B104,SORT('PESCA CAMAGUI'!$H$2:$H1019,'PESCA CAMAGUI'!$C$2:$C1019,FALSE),0),1),"")</f>
        <v>46208</v>
      </c>
      <c r="H104" s="169">
        <f t="shared" si="2"/>
        <v>58</v>
      </c>
      <c r="I104" s="147">
        <f t="shared" si="9"/>
        <v>46216</v>
      </c>
      <c r="J104" s="15">
        <f t="shared" si="10"/>
        <v>66</v>
      </c>
      <c r="K104" s="122">
        <f>SUMIF('PESCA CAMAGUI'!$H$2:$H1019,B104,'PESCA CAMAGUI'!$D$2:$D1019)</f>
        <v>33994</v>
      </c>
      <c r="L104" s="69">
        <f>IFERROR(VLOOKUP(B104, 'SIEMB. CAMAGUI'!$B$2:$I1019, 5, FALSE),"")</f>
        <v>0.66</v>
      </c>
      <c r="M104" s="69">
        <f t="array" ref="M104">_xlfn.XLOOKUP(B104, 'PESCA CAMAGUI'!$H$2:$H1019, 'PESCA CAMAGUI'!$F$2:$F1019,,,-1)</f>
        <v>26</v>
      </c>
      <c r="N104" s="69">
        <f t="shared" si="11"/>
        <v>3.058275862</v>
      </c>
      <c r="O104" s="122">
        <f>IFERROR(K104/VLOOKUP($A104,PISCINAS!$B$2:$C$8,2,FALSE),"")</f>
        <v>5665.666667</v>
      </c>
      <c r="P104" s="122">
        <f t="array" ref="P104">IFERROR(SUMIF('CAMAGUI DATA UNIFICADA'!$C$2:$C1019,$B104,'CAMAGUI DATA UNIFICADA'!$E$2:$E1019)+INDEX('SIEMB. CAMAGUI'!$H$2:$H1019,MATCH($B104,'SIEMB. CAMAGUI'!$B$2:$B1019,0),1),"")</f>
        <v>20211.49831</v>
      </c>
      <c r="Q104" s="69">
        <f t="shared" si="4"/>
        <v>1.308033661</v>
      </c>
      <c r="R104" s="123">
        <f t="array" ref="R104">IFERROR(SUMIF('CAMAGUI DATA UNIFICADA'!$C$2:$C1019,$B104,'CAMAGUI DATA UNIFICADA'!$G$2:$G1019)+INDEX('SIEMB. CAMAGUI'!$I$2:$I1019,MATCH($B104,'SIEMB. CAMAGUI'!$B$2:$B1019,0),1),"")</f>
        <v>24121.93001</v>
      </c>
      <c r="S104" s="195">
        <v>32.0</v>
      </c>
      <c r="T104" s="123">
        <f>IFERROR(S104*VLOOKUP($A104,PISCINAS!$B$2:$C$8,2,FALSE)*(H104+8),"")</f>
        <v>12672</v>
      </c>
      <c r="U104" s="123">
        <f t="shared" si="5"/>
        <v>36793.93001</v>
      </c>
      <c r="V104" s="123">
        <f t="shared" si="6"/>
        <v>1.082365418</v>
      </c>
      <c r="W104" s="123">
        <f>SUMIF('PESCA CAMAGUI'!$H$2:$H1019,B104,'PESCA CAMAGUI'!$I$2:$I1019)</f>
        <v>45782.83</v>
      </c>
      <c r="X104" s="12">
        <f t="shared" si="7"/>
        <v>1.346791493</v>
      </c>
      <c r="Y104" s="123">
        <f t="shared" si="8"/>
        <v>8988.899988</v>
      </c>
    </row>
    <row r="105">
      <c r="A105" s="2">
        <v>3.0</v>
      </c>
      <c r="B105" s="196" t="s">
        <v>405</v>
      </c>
      <c r="C105" s="122">
        <f>IFERROR(VLOOKUP(B105, 'SIEMB. CAMAGUI'!$B$2:$I1019, 2, FALSE),"")</f>
        <v>950000</v>
      </c>
      <c r="D105" s="122">
        <f>SUMIF('PESCA CAMAGUI'!$H$2:$H1019,B105,'PESCA CAMAGUI'!$G$2:$G1019)</f>
        <v>495400.5573</v>
      </c>
      <c r="E105" s="118">
        <f t="shared" si="1"/>
        <v>0.5214742708</v>
      </c>
      <c r="F105" s="198">
        <f>IFERROR(VLOOKUP(B105, 'SIEMB. CAMAGUI'!$B$2:$I1019, 4, FALSE),"")</f>
        <v>46150</v>
      </c>
      <c r="G105" s="198">
        <f t="array" ref="G105">IFERROR(INDEX(SORT('PESCA CAMAGUI'!$C$2:$C1019,'PESCA CAMAGUI'!$C$2:$C1019,FALSE), MATCH(B105,SORT('PESCA CAMAGUI'!$H$2:$H1019,'PESCA CAMAGUI'!$C$2:$C1019,FALSE),0),1),"")</f>
        <v>46207</v>
      </c>
      <c r="H105" s="169">
        <f t="shared" si="2"/>
        <v>57</v>
      </c>
      <c r="I105" s="147">
        <f t="shared" si="9"/>
        <v>46216</v>
      </c>
      <c r="J105" s="15">
        <f t="shared" si="10"/>
        <v>66</v>
      </c>
      <c r="K105" s="122">
        <f>SUMIF('PESCA CAMAGUI'!$H$2:$H1019,B105,'PESCA CAMAGUI'!$D$2:$D1019)</f>
        <v>29671</v>
      </c>
      <c r="L105" s="69">
        <f>IFERROR(VLOOKUP(B105, 'SIEMB. CAMAGUI'!$B$2:$I1019, 5, FALSE),"")</f>
        <v>0.71</v>
      </c>
      <c r="M105" s="69">
        <f t="array" ref="M105">_xlfn.XLOOKUP(B105, 'PESCA CAMAGUI'!$H$2:$H1019, 'PESCA CAMAGUI'!$F$2:$F1019,,,-1)</f>
        <v>29</v>
      </c>
      <c r="N105" s="69">
        <f t="shared" si="11"/>
        <v>3.474210526</v>
      </c>
      <c r="O105" s="122">
        <f>IFERROR(K105/VLOOKUP($A105,PISCINAS!$B$2:$C$8,2,FALSE),"")</f>
        <v>4238.714286</v>
      </c>
      <c r="P105" s="122">
        <f t="array" ref="P105">IFERROR(SUMIF('CAMAGUI DATA UNIFICADA'!$C$2:$C1019,$B105,'CAMAGUI DATA UNIFICADA'!$E$2:$E1019)+INDEX('SIEMB. CAMAGUI'!$H$2:$H1019,MATCH($B105,'SIEMB. CAMAGUI'!$B$2:$B1019,0),1),"")</f>
        <v>21355.44068</v>
      </c>
      <c r="Q105" s="69">
        <f t="shared" si="4"/>
        <v>1.583430605</v>
      </c>
      <c r="R105" s="123">
        <f t="array" ref="R105">IFERROR(SUMIF('CAMAGUI DATA UNIFICADA'!$C$2:$C1019,$B105,'CAMAGUI DATA UNIFICADA'!$G$2:$G1019)+INDEX('SIEMB. CAMAGUI'!$I$2:$I1019,MATCH($B105,'SIEMB. CAMAGUI'!$B$2:$B1019,0),1),"")</f>
        <v>25495.60123</v>
      </c>
      <c r="S105" s="195">
        <v>32.0</v>
      </c>
      <c r="T105" s="123">
        <f>IFERROR(S105*VLOOKUP($A105,PISCINAS!$B$2:$C$8,2,FALSE)*(H105+8),"")</f>
        <v>14560</v>
      </c>
      <c r="U105" s="123">
        <f t="shared" si="5"/>
        <v>40055.60123</v>
      </c>
      <c r="V105" s="123">
        <f t="shared" si="6"/>
        <v>1.349991616</v>
      </c>
      <c r="W105" s="123">
        <f>SUMIF('PESCA CAMAGUI'!$H$2:$H1019,B105,'PESCA CAMAGUI'!$I$2:$I1019)</f>
        <v>42504.73</v>
      </c>
      <c r="X105" s="12">
        <f t="shared" si="7"/>
        <v>1.432534461</v>
      </c>
      <c r="Y105" s="123">
        <f t="shared" si="8"/>
        <v>2449.128773</v>
      </c>
    </row>
    <row r="106">
      <c r="A106" s="2">
        <v>4.0</v>
      </c>
      <c r="B106" s="197" t="s">
        <v>406</v>
      </c>
      <c r="C106" s="122">
        <f>IFERROR(VLOOKUP(B106, 'SIEMB. CAMAGUI'!$B$2:$I1019, 2, FALSE),"")</f>
        <v>765000</v>
      </c>
      <c r="D106" s="122">
        <f>SUMIF('PESCA CAMAGUI'!$H$2:$H1019,B106,'PESCA CAMAGUI'!$G$2:$G1019)</f>
        <v>539552.0877</v>
      </c>
      <c r="E106" s="118">
        <f t="shared" si="1"/>
        <v>0.7052968467</v>
      </c>
      <c r="F106" s="198">
        <f>IFERROR(VLOOKUP(B106, 'SIEMB. CAMAGUI'!$B$2:$I1019, 4, FALSE),"")</f>
        <v>46186</v>
      </c>
      <c r="G106" s="198">
        <f t="array" ref="G106">IFERROR(INDEX(SORT('PESCA CAMAGUI'!$C$2:$C1019,'PESCA CAMAGUI'!$C$2:$C1019,FALSE), MATCH(B106,SORT('PESCA CAMAGUI'!$H$2:$H1019,'PESCA CAMAGUI'!$C$2:$C1019,FALSE),0),1),"")</f>
        <v>46246</v>
      </c>
      <c r="H106" s="169">
        <f t="shared" si="2"/>
        <v>60</v>
      </c>
      <c r="I106" s="147">
        <f t="shared" si="9"/>
        <v>46255</v>
      </c>
      <c r="J106" s="169">
        <f t="shared" si="10"/>
        <v>69</v>
      </c>
      <c r="K106" s="122">
        <f>SUMIF('PESCA CAMAGUI'!$H$2:$H1019,B106,'PESCA CAMAGUI'!$D$2:$D1019)</f>
        <v>30754</v>
      </c>
      <c r="L106" s="69">
        <f>IFERROR(VLOOKUP(B106, 'SIEMB. CAMAGUI'!$B$2:$I1019, 5, FALSE),"")</f>
        <v>0.82</v>
      </c>
      <c r="M106" s="69">
        <f t="array" ref="M106">_xlfn.XLOOKUP(B106, 'PESCA CAMAGUI'!$H$2:$H1019, 'PESCA CAMAGUI'!$F$2:$F1019,,,-1)</f>
        <v>31</v>
      </c>
      <c r="N106" s="69">
        <f t="shared" si="11"/>
        <v>3.521</v>
      </c>
      <c r="O106" s="122">
        <f>IFERROR(K106/VLOOKUP($A106,PISCINAS!$B$2:$C$8,2,FALSE),"")</f>
        <v>6407.083333</v>
      </c>
      <c r="P106" s="122">
        <f t="array" ref="P106">IFERROR(SUMIF('CAMAGUI DATA UNIFICADA'!$C$2:$C1019,$B106,'CAMAGUI DATA UNIFICADA'!$E$2:$E1019)+INDEX('SIEMB. CAMAGUI'!$H$2:$H1019,MATCH($B106,'SIEMB. CAMAGUI'!$B$2:$B1019,0),1),"")</f>
        <v>20186.41822</v>
      </c>
      <c r="Q106" s="69">
        <f t="shared" si="4"/>
        <v>1.444043704</v>
      </c>
      <c r="R106" s="123">
        <f t="array" ref="R106">IFERROR(SUMIF('CAMAGUI DATA UNIFICADA'!$C$2:$C1019,$B106,'CAMAGUI DATA UNIFICADA'!$G$2:$G1019)+INDEX('SIEMB. CAMAGUI'!$I$2:$I1019,MATCH($B106,'SIEMB. CAMAGUI'!$B$2:$B1019,0),1),"")</f>
        <v>22841.07164</v>
      </c>
      <c r="S106" s="195">
        <v>32.0</v>
      </c>
      <c r="T106" s="123">
        <f>IFERROR(S106*VLOOKUP($A106,PISCINAS!$B$2:$C$8,2,FALSE)*(H106+8),"")</f>
        <v>10444.8</v>
      </c>
      <c r="U106" s="123">
        <f t="shared" si="5"/>
        <v>33285.87164</v>
      </c>
      <c r="V106" s="123">
        <f t="shared" si="6"/>
        <v>1.08232658</v>
      </c>
      <c r="W106" s="123">
        <f>SUMIF('PESCA CAMAGUI'!$H$2:$H1019,B106,'PESCA CAMAGUI'!$I$2:$I1019)</f>
        <v>42530.18</v>
      </c>
      <c r="X106" s="12">
        <f t="shared" si="7"/>
        <v>1.382915393</v>
      </c>
      <c r="Y106" s="123">
        <f t="shared" si="8"/>
        <v>9244.308356</v>
      </c>
    </row>
    <row r="107">
      <c r="A107" s="2">
        <v>5.0</v>
      </c>
      <c r="B107" s="196" t="s">
        <v>408</v>
      </c>
      <c r="C107" s="122">
        <f>IFERROR(VLOOKUP(B107, 'SIEMB. CAMAGUI'!$B$2:$I1019, 2, FALSE),"")</f>
        <v>675000</v>
      </c>
      <c r="D107" s="122">
        <f>SUMIF('PESCA CAMAGUI'!$H$2:$H1019,B107,'PESCA CAMAGUI'!$G$2:$G1019)</f>
        <v>505277.427</v>
      </c>
      <c r="E107" s="118">
        <f t="shared" si="1"/>
        <v>0.7485591512</v>
      </c>
      <c r="F107" s="198">
        <f>IFERROR(VLOOKUP(B107, 'SIEMB. CAMAGUI'!$B$2:$I1019, 4, FALSE),"")</f>
        <v>46186</v>
      </c>
      <c r="G107" s="198">
        <f t="array" ref="G107">IFERROR(INDEX(SORT('PESCA CAMAGUI'!$C$2:$C1019,'PESCA CAMAGUI'!$C$2:$C1019,FALSE), MATCH(B107,SORT('PESCA CAMAGUI'!$H$2:$H1019,'PESCA CAMAGUI'!$C$2:$C1019,FALSE),0),1),"")</f>
        <v>46245</v>
      </c>
      <c r="H107" s="169">
        <f t="shared" si="2"/>
        <v>59</v>
      </c>
      <c r="I107" s="147">
        <f t="shared" si="9"/>
        <v>46255</v>
      </c>
      <c r="J107" s="169">
        <f t="shared" si="10"/>
        <v>69</v>
      </c>
      <c r="K107" s="122">
        <f>SUMIF('PESCA CAMAGUI'!$H$2:$H1019,B107,'PESCA CAMAGUI'!$D$2:$D1019)</f>
        <v>27574</v>
      </c>
      <c r="L107" s="69">
        <f>IFERROR(VLOOKUP(B107, 'SIEMB. CAMAGUI'!$B$2:$I1019, 5, FALSE),"")</f>
        <v>0.85</v>
      </c>
      <c r="M107" s="69">
        <f t="array" ref="M107">_xlfn.XLOOKUP(B107, 'PESCA CAMAGUI'!$H$2:$H1019, 'PESCA CAMAGUI'!$F$2:$F1019,,,-1)</f>
        <v>32</v>
      </c>
      <c r="N107" s="69">
        <f t="shared" si="11"/>
        <v>3.695762712</v>
      </c>
      <c r="O107" s="122">
        <f>IFERROR(K107/VLOOKUP($A107,PISCINAS!$B$2:$C$8,2,FALSE),"")</f>
        <v>6565.238095</v>
      </c>
      <c r="P107" s="122">
        <f t="array" ref="P107">IFERROR(SUMIF('CAMAGUI DATA UNIFICADA'!$C$2:$C1019,$B107,'CAMAGUI DATA UNIFICADA'!$E$2:$E1019)+INDEX('SIEMB. CAMAGUI'!$H$2:$H1019,MATCH($B107,'SIEMB. CAMAGUI'!$B$2:$B1019,0),1),"")</f>
        <v>17640.45725</v>
      </c>
      <c r="Q107" s="69">
        <f t="shared" si="4"/>
        <v>1.407449262</v>
      </c>
      <c r="R107" s="123">
        <f t="array" ref="R107">IFERROR(SUMIF('CAMAGUI DATA UNIFICADA'!$C$2:$C1019,$B107,'CAMAGUI DATA UNIFICADA'!$G$2:$G1019)+INDEX('SIEMB. CAMAGUI'!$I$2:$I1019,MATCH($B107,'SIEMB. CAMAGUI'!$B$2:$B1019,0),1),"")</f>
        <v>19974.59551</v>
      </c>
      <c r="S107" s="195">
        <v>32.0</v>
      </c>
      <c r="T107" s="123">
        <f>IFERROR(S107*VLOOKUP($A107,PISCINAS!$B$2:$C$8,2,FALSE)*(H107+8),"")</f>
        <v>9004.8</v>
      </c>
      <c r="U107" s="123">
        <f t="shared" si="5"/>
        <v>28979.39551</v>
      </c>
      <c r="V107" s="123">
        <f t="shared" si="6"/>
        <v>1.050968141</v>
      </c>
      <c r="W107" s="123">
        <f>SUMIF('PESCA CAMAGUI'!$H$2:$H1019,B107,'PESCA CAMAGUI'!$I$2:$I1019)</f>
        <v>37994</v>
      </c>
      <c r="X107" s="12">
        <f t="shared" si="7"/>
        <v>1.377892217</v>
      </c>
      <c r="Y107" s="123">
        <f t="shared" si="8"/>
        <v>9014.604491</v>
      </c>
    </row>
    <row r="108">
      <c r="A108" s="2">
        <v>6.0</v>
      </c>
      <c r="B108" s="197" t="s">
        <v>409</v>
      </c>
      <c r="C108" s="122">
        <f>IFERROR(VLOOKUP(B108, 'SIEMB. CAMAGUI'!$B$2:$I1019, 2, FALSE),"")</f>
        <v>1250000</v>
      </c>
      <c r="D108" s="122">
        <f>SUMIF('PESCA CAMAGUI'!$H$2:$H1019,B108,'PESCA CAMAGUI'!$G$2:$G1019)</f>
        <v>910481.3429</v>
      </c>
      <c r="E108" s="118">
        <f t="shared" si="1"/>
        <v>0.7283850743</v>
      </c>
      <c r="F108" s="198">
        <f>IFERROR(VLOOKUP(B108, 'SIEMB. CAMAGUI'!$B$2:$I1019, 4, FALSE),"")</f>
        <v>46186</v>
      </c>
      <c r="G108" s="198">
        <f t="array" ref="G108">IFERROR(INDEX(SORT('PESCA CAMAGUI'!$C$2:$C1019,'PESCA CAMAGUI'!$C$2:$C1019,FALSE), MATCH(B108,SORT('PESCA CAMAGUI'!$H$2:$H1019,'PESCA CAMAGUI'!$C$2:$C1019,FALSE),0),1),"")</f>
        <v>46245</v>
      </c>
      <c r="H108" s="169">
        <f t="shared" si="2"/>
        <v>59</v>
      </c>
      <c r="I108" s="147">
        <f t="shared" si="9"/>
        <v>46255</v>
      </c>
      <c r="J108" s="169">
        <f t="shared" si="10"/>
        <v>69</v>
      </c>
      <c r="K108" s="122">
        <f>SUMIF('PESCA CAMAGUI'!$H$2:$H1019,B108,'PESCA CAMAGUI'!$D$2:$D1019)</f>
        <v>46605</v>
      </c>
      <c r="L108" s="69">
        <f>IFERROR(VLOOKUP(B108, 'SIEMB. CAMAGUI'!$B$2:$I1019, 5, FALSE),"")</f>
        <v>0.82</v>
      </c>
      <c r="M108" s="69">
        <f t="array" ref="M108">_xlfn.XLOOKUP(B108, 'PESCA CAMAGUI'!$H$2:$H1019, 'PESCA CAMAGUI'!$F$2:$F1019,,,-1)</f>
        <v>29</v>
      </c>
      <c r="N108" s="69">
        <f t="shared" si="11"/>
        <v>3.343389831</v>
      </c>
      <c r="O108" s="122">
        <f>IFERROR(K108/VLOOKUP($A108,PISCINAS!$B$2:$C$8,2,FALSE),"")</f>
        <v>5326.285714</v>
      </c>
      <c r="P108" s="122">
        <f t="array" ref="P108">IFERROR(SUMIF('CAMAGUI DATA UNIFICADA'!$C$2:$C1019,$B108,'CAMAGUI DATA UNIFICADA'!$E$2:$E1019)+INDEX('SIEMB. CAMAGUI'!$H$2:$H1019,MATCH($B108,'SIEMB. CAMAGUI'!$B$2:$B1019,0),1),"")</f>
        <v>27940.62454</v>
      </c>
      <c r="Q108" s="69">
        <f t="shared" si="4"/>
        <v>1.318943761</v>
      </c>
      <c r="R108" s="123">
        <f t="array" ref="R108">IFERROR(SUMIF('CAMAGUI DATA UNIFICADA'!$C$2:$C1019,$B108,'CAMAGUI DATA UNIFICADA'!$G$2:$G1019)+INDEX('SIEMB. CAMAGUI'!$I$2:$I1019,MATCH($B108,'SIEMB. CAMAGUI'!$B$2:$B1019,0),1),"")</f>
        <v>29597.14865</v>
      </c>
      <c r="S108" s="195">
        <v>32.0</v>
      </c>
      <c r="T108" s="123">
        <f>IFERROR(S108*VLOOKUP($A108,PISCINAS!$B$2:$C$8,2,FALSE)*(H108+8),"")</f>
        <v>18760</v>
      </c>
      <c r="U108" s="123">
        <f t="shared" si="5"/>
        <v>48357.14865</v>
      </c>
      <c r="V108" s="123">
        <f t="shared" si="6"/>
        <v>1.037595722</v>
      </c>
      <c r="W108" s="123">
        <f>SUMIF('PESCA CAMAGUI'!$H$2:$H1019,B108,'PESCA CAMAGUI'!$I$2:$I1019)</f>
        <v>63640.76</v>
      </c>
      <c r="X108" s="12">
        <f t="shared" si="7"/>
        <v>1.365535028</v>
      </c>
      <c r="Y108" s="123">
        <f t="shared" si="8"/>
        <v>15283.61135</v>
      </c>
    </row>
    <row r="109">
      <c r="A109" s="2">
        <v>1.0</v>
      </c>
      <c r="B109" s="196" t="s">
        <v>410</v>
      </c>
      <c r="C109" s="122">
        <f>IFERROR(VLOOKUP(B109, 'SIEMB. CAMAGUI'!$B$2:$I1019, 2, FALSE),"")</f>
        <v>1170000</v>
      </c>
      <c r="D109" s="122">
        <f>SUMIF('PESCA CAMAGUI'!$H$2:$H1019,B109,'PESCA CAMAGUI'!$G$2:$G1019)</f>
        <v>412243.8255</v>
      </c>
      <c r="E109" s="118">
        <f t="shared" si="1"/>
        <v>0.35234515</v>
      </c>
      <c r="F109" s="198">
        <f>IFERROR(VLOOKUP(B109, 'SIEMB. CAMAGUI'!$B$2:$I1019, 4, FALSE),"")</f>
        <v>46216</v>
      </c>
      <c r="G109" s="198">
        <f t="array" ref="G109">IFERROR(INDEX(SORT('PESCA CAMAGUI'!$C$2:$C1019,'PESCA CAMAGUI'!$C$2:$C1019,FALSE), MATCH(B109,SORT('PESCA CAMAGUI'!$H$2:$H1019,'PESCA CAMAGUI'!$C$2:$C1019,FALSE),0),1),"")</f>
        <v>46252</v>
      </c>
      <c r="H109" s="169">
        <f t="shared" si="2"/>
        <v>36</v>
      </c>
      <c r="I109" s="198" t="str">
        <f t="shared" ref="I109:I111" si="12">F125</f>
        <v/>
      </c>
      <c r="J109" s="169">
        <f t="shared" si="10"/>
        <v>-46216</v>
      </c>
      <c r="K109" s="122">
        <f>SUMIF('PESCA CAMAGUI'!$H$2:$H1019,B109,'PESCA CAMAGUI'!$D$2:$D1019)</f>
        <v>15690</v>
      </c>
      <c r="L109" s="69">
        <f>IFERROR(VLOOKUP(B109, 'SIEMB. CAMAGUI'!$B$2:$I1019, 5, FALSE),"")</f>
        <v>0.6</v>
      </c>
      <c r="M109" s="69">
        <f t="array" ref="M109">_xlfn.XLOOKUP(B109, 'PESCA CAMAGUI'!$H$2:$H1019, 'PESCA CAMAGUI'!$F$2:$F1019,,,-1)</f>
        <v>17.3</v>
      </c>
      <c r="N109" s="69">
        <f t="shared" si="11"/>
        <v>3.247222222</v>
      </c>
      <c r="O109" s="122">
        <f>IFERROR(K109/VLOOKUP($A109,PISCINAS!$B$2:$C$8,2,FALSE),"")</f>
        <v>1915.750916</v>
      </c>
      <c r="P109" s="122">
        <f t="array" ref="P109">IFERROR(SUMIF('CAMAGUI DATA UNIFICADA'!$C$2:$C1019,$B109,'CAMAGUI DATA UNIFICADA'!$E$2:$E1019)+INDEX('SIEMB. CAMAGUI'!$H$2:$H1019,MATCH($B109,'SIEMB. CAMAGUI'!$B$2:$B1019,0),1),"")</f>
        <v>25448.19565</v>
      </c>
      <c r="Q109" s="69">
        <f t="shared" si="4"/>
        <v>3.568261978</v>
      </c>
      <c r="R109" s="123">
        <f t="array" ref="R109">IFERROR(SUMIF('CAMAGUI DATA UNIFICADA'!$C$2:$C1019,$B109,'CAMAGUI DATA UNIFICADA'!$G$2:$G1019)+INDEX('SIEMB. CAMAGUI'!$I$2:$I1019,MATCH($B109,'SIEMB. CAMAGUI'!$B$2:$B1019,0),1),"")</f>
        <v>29794.17852</v>
      </c>
      <c r="S109" s="195">
        <v>32.0</v>
      </c>
      <c r="T109" s="123">
        <f>IFERROR(S109*VLOOKUP($A109,PISCINAS!$B$2:$C$8,2,FALSE)*(H109+8),"")</f>
        <v>11531.52</v>
      </c>
      <c r="U109" s="123">
        <f t="shared" si="5"/>
        <v>41325.69852</v>
      </c>
      <c r="V109" s="123">
        <f t="shared" si="6"/>
        <v>2.633887732</v>
      </c>
      <c r="W109" s="123">
        <f>SUMIF('PESCA CAMAGUI'!$H$2:$H1019,B109,'PESCA CAMAGUI'!$I$2:$I1019)</f>
        <v>18828</v>
      </c>
      <c r="X109" s="12">
        <f t="shared" si="7"/>
        <v>1.2</v>
      </c>
      <c r="Y109" s="123">
        <f t="shared" si="8"/>
        <v>-22497.69852</v>
      </c>
    </row>
    <row r="110">
      <c r="A110" s="2">
        <v>2.0</v>
      </c>
      <c r="B110" s="197" t="s">
        <v>412</v>
      </c>
      <c r="C110" s="122">
        <f>IFERROR(VLOOKUP(B110, 'SIEMB. CAMAGUI'!$B$2:$I1019, 2, FALSE),"")</f>
        <v>800000</v>
      </c>
      <c r="D110" s="122">
        <f>SUMIF('PESCA CAMAGUI'!$H$2:$H1019,B110,'PESCA CAMAGUI'!$G$2:$G1019)</f>
        <v>229797.9798</v>
      </c>
      <c r="E110" s="118">
        <f t="shared" si="1"/>
        <v>0.2872474747</v>
      </c>
      <c r="F110" s="198">
        <f>IFERROR(VLOOKUP(B110, 'SIEMB. CAMAGUI'!$B$2:$I1019, 4, FALSE),"")</f>
        <v>46216</v>
      </c>
      <c r="G110" s="198">
        <f t="array" ref="G110">IFERROR(INDEX(SORT('PESCA CAMAGUI'!$C$2:$C1019,'PESCA CAMAGUI'!$C$2:$C1019,FALSE), MATCH(B110,SORT('PESCA CAMAGUI'!$H$2:$H1019,'PESCA CAMAGUI'!$C$2:$C1019,FALSE),0),1),"")</f>
        <v>46252</v>
      </c>
      <c r="H110" s="169">
        <f t="shared" si="2"/>
        <v>36</v>
      </c>
      <c r="I110" s="198" t="str">
        <f t="shared" si="12"/>
        <v/>
      </c>
      <c r="J110" s="169">
        <f t="shared" si="10"/>
        <v>-46216</v>
      </c>
      <c r="K110" s="122">
        <f>SUMIF('PESCA CAMAGUI'!$H$2:$H1019,B110,'PESCA CAMAGUI'!$D$2:$D1019)</f>
        <v>9100</v>
      </c>
      <c r="L110" s="69">
        <f>IFERROR(VLOOKUP(B110, 'SIEMB. CAMAGUI'!$B$2:$I1019, 5, FALSE),"")</f>
        <v>0.6</v>
      </c>
      <c r="M110" s="69">
        <f t="array" ref="M110">_xlfn.XLOOKUP(B110, 'PESCA CAMAGUI'!$H$2:$H1019, 'PESCA CAMAGUI'!$F$2:$F1019,,,-1)</f>
        <v>18</v>
      </c>
      <c r="N110" s="69">
        <f t="shared" si="11"/>
        <v>3.383333333</v>
      </c>
      <c r="O110" s="122">
        <f>IFERROR(K110/VLOOKUP($A110,PISCINAS!$B$2:$C$8,2,FALSE),"")</f>
        <v>1516.666667</v>
      </c>
      <c r="P110" s="122">
        <f t="array" ref="P110">IFERROR(SUMIF('CAMAGUI DATA UNIFICADA'!$C$2:$C1019,$B110,'CAMAGUI DATA UNIFICADA'!$E$2:$E1019)+INDEX('SIEMB. CAMAGUI'!$H$2:$H1019,MATCH($B110,'SIEMB. CAMAGUI'!$B$2:$B1019,0),1),"")</f>
        <v>16166.51839</v>
      </c>
      <c r="Q110" s="69">
        <f t="shared" si="4"/>
        <v>3.908389062</v>
      </c>
      <c r="R110" s="123">
        <f t="array" ref="R110">IFERROR(SUMIF('CAMAGUI DATA UNIFICADA'!$C$2:$C1019,$B110,'CAMAGUI DATA UNIFICADA'!$G$2:$G1019)+INDEX('SIEMB. CAMAGUI'!$I$2:$I1019,MATCH($B110,'SIEMB. CAMAGUI'!$B$2:$B1019,0),1),"")</f>
        <v>18091.83602</v>
      </c>
      <c r="S110" s="195">
        <v>32.0</v>
      </c>
      <c r="T110" s="123">
        <f>IFERROR(S110*VLOOKUP($A110,PISCINAS!$B$2:$C$8,2,FALSE)*(H110+8),"")</f>
        <v>8448</v>
      </c>
      <c r="U110" s="123">
        <f t="shared" si="5"/>
        <v>26539.83602</v>
      </c>
      <c r="V110" s="123">
        <f t="shared" si="6"/>
        <v>2.916465497</v>
      </c>
      <c r="W110" s="123">
        <f>SUMIF('PESCA CAMAGUI'!$H$2:$H1019,B110,'PESCA CAMAGUI'!$I$2:$I1019)</f>
        <v>10920</v>
      </c>
      <c r="X110" s="12">
        <f t="shared" si="7"/>
        <v>1.2</v>
      </c>
      <c r="Y110" s="123">
        <f t="shared" si="8"/>
        <v>-15619.83602</v>
      </c>
    </row>
    <row r="111">
      <c r="A111" s="2">
        <v>3.0</v>
      </c>
      <c r="B111" s="196" t="s">
        <v>413</v>
      </c>
      <c r="C111" s="122">
        <f>IFERROR(VLOOKUP(B111, 'SIEMB. CAMAGUI'!$B$2:$I1019, 2, FALSE),"")</f>
        <v>1020000</v>
      </c>
      <c r="D111" s="122">
        <f>SUMIF('PESCA CAMAGUI'!$H$2:$H1019,B111,'PESCA CAMAGUI'!$G$2:$G1019)</f>
        <v>304336.4681</v>
      </c>
      <c r="E111" s="118">
        <f t="shared" si="1"/>
        <v>0.2983690864</v>
      </c>
      <c r="F111" s="198">
        <f>IFERROR(VLOOKUP(B111, 'SIEMB. CAMAGUI'!$B$2:$I1019, 4, FALSE),"")</f>
        <v>46216</v>
      </c>
      <c r="G111" s="198">
        <f t="array" ref="G111">IFERROR(INDEX(SORT('PESCA CAMAGUI'!$C$2:$C1019,'PESCA CAMAGUI'!$C$2:$C1019,FALSE), MATCH(B111,SORT('PESCA CAMAGUI'!$H$2:$H1019,'PESCA CAMAGUI'!$C$2:$C1019,FALSE),0),1),"")</f>
        <v>46252</v>
      </c>
      <c r="H111" s="169">
        <f t="shared" si="2"/>
        <v>36</v>
      </c>
      <c r="I111" s="198" t="str">
        <f t="shared" si="12"/>
        <v/>
      </c>
      <c r="J111" s="169">
        <f t="shared" si="10"/>
        <v>-46216</v>
      </c>
      <c r="K111" s="122">
        <f>SUMIF('PESCA CAMAGUI'!$H$2:$H1019,B111,'PESCA CAMAGUI'!$D$2:$D1019)</f>
        <v>11650</v>
      </c>
      <c r="L111" s="69">
        <f>IFERROR(VLOOKUP(B111, 'SIEMB. CAMAGUI'!$B$2:$I1019, 5, FALSE),"")</f>
        <v>0.6</v>
      </c>
      <c r="M111" s="69">
        <f t="array" ref="M111">_xlfn.XLOOKUP(B111, 'PESCA CAMAGUI'!$H$2:$H1019, 'PESCA CAMAGUI'!$F$2:$F1019,,,-1)</f>
        <v>17.4</v>
      </c>
      <c r="N111" s="69">
        <f t="shared" si="11"/>
        <v>3.266666667</v>
      </c>
      <c r="O111" s="122">
        <f>IFERROR(K111/VLOOKUP($A111,PISCINAS!$B$2:$C$8,2,FALSE),"")</f>
        <v>1664.285714</v>
      </c>
      <c r="P111" s="122">
        <f t="array" ref="P111">IFERROR(SUMIF('CAMAGUI DATA UNIFICADA'!$C$2:$C1019,$B111,'CAMAGUI DATA UNIFICADA'!$E$2:$E1019)+INDEX('SIEMB. CAMAGUI'!$H$2:$H1019,MATCH($B111,'SIEMB. CAMAGUI'!$B$2:$B1019,0),1),"")</f>
        <v>22718.78595</v>
      </c>
      <c r="Q111" s="69">
        <f t="shared" si="4"/>
        <v>4.290242841</v>
      </c>
      <c r="R111" s="123">
        <f t="array" ref="R111">IFERROR(SUMIF('CAMAGUI DATA UNIFICADA'!$C$2:$C1019,$B111,'CAMAGUI DATA UNIFICADA'!$G$2:$G1019)+INDEX('SIEMB. CAMAGUI'!$I$2:$I1019,MATCH($B111,'SIEMB. CAMAGUI'!$B$2:$B1019,0),1),"")</f>
        <v>26090.40245</v>
      </c>
      <c r="S111" s="195">
        <v>32.0</v>
      </c>
      <c r="T111" s="123">
        <f>IFERROR(S111*VLOOKUP($A111,PISCINAS!$B$2:$C$8,2,FALSE)*(H111+8),"")</f>
        <v>9856</v>
      </c>
      <c r="U111" s="123">
        <f t="shared" si="5"/>
        <v>35946.40245</v>
      </c>
      <c r="V111" s="123">
        <f t="shared" si="6"/>
        <v>3.085528108</v>
      </c>
      <c r="W111" s="123">
        <f>SUMIF('PESCA CAMAGUI'!$H$2:$H1019,B111,'PESCA CAMAGUI'!$I$2:$I1019)</f>
        <v>13980</v>
      </c>
      <c r="X111" s="12">
        <f t="shared" si="7"/>
        <v>1.2</v>
      </c>
      <c r="Y111" s="123">
        <f t="shared" si="8"/>
        <v>-21966.40245</v>
      </c>
    </row>
    <row r="112">
      <c r="A112" s="9"/>
      <c r="B112" s="200"/>
      <c r="C112" s="201"/>
      <c r="D112" s="201"/>
      <c r="E112" s="202"/>
      <c r="F112" s="203">
        <v>46255.0</v>
      </c>
      <c r="G112" s="204"/>
      <c r="H112" s="13"/>
      <c r="I112" s="204"/>
      <c r="J112" s="13"/>
      <c r="K112" s="201"/>
      <c r="L112" s="148"/>
      <c r="M112" s="148"/>
      <c r="N112" s="148"/>
      <c r="O112" s="201"/>
      <c r="P112" s="201"/>
      <c r="Q112" s="148"/>
      <c r="R112" s="205"/>
      <c r="S112" s="205"/>
      <c r="T112" s="205"/>
      <c r="U112" s="205"/>
      <c r="V112" s="205"/>
      <c r="W112" s="205"/>
      <c r="X112" s="41"/>
      <c r="Y112" s="205"/>
    </row>
    <row r="113">
      <c r="A113" s="9"/>
      <c r="B113" s="206"/>
      <c r="C113" s="201"/>
      <c r="D113" s="201"/>
      <c r="E113" s="202"/>
      <c r="F113" s="203">
        <v>46255.0</v>
      </c>
      <c r="G113" s="204"/>
      <c r="H113" s="13"/>
      <c r="I113" s="204"/>
      <c r="J113" s="13"/>
      <c r="K113" s="201"/>
      <c r="L113" s="148"/>
      <c r="M113" s="148"/>
      <c r="N113" s="148"/>
      <c r="O113" s="201"/>
      <c r="P113" s="201"/>
      <c r="Q113" s="148"/>
      <c r="R113" s="205"/>
      <c r="S113" s="205"/>
      <c r="T113" s="205"/>
      <c r="U113" s="205"/>
      <c r="V113" s="205"/>
      <c r="W113" s="205"/>
      <c r="X113" s="41"/>
      <c r="Y113" s="205"/>
    </row>
    <row r="114">
      <c r="F114" s="203">
        <v>46255.0</v>
      </c>
    </row>
    <row r="115">
      <c r="F115" s="142"/>
    </row>
  </sheetData>
  <autoFilter ref="$A$1:$Y$11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.13"/>
    <col customWidth="1" min="3" max="3" width="11.13"/>
    <col customWidth="1" min="4" max="4" width="9.88"/>
    <col customWidth="1" min="5" max="5" width="5.13"/>
    <col customWidth="1" min="6" max="6" width="7.88"/>
    <col customWidth="1" min="7" max="7" width="6.88"/>
    <col customWidth="1" min="8" max="8" width="9.0"/>
    <col customWidth="1" min="9" max="9" width="11.5"/>
    <col customWidth="1" min="10" max="10" width="11.63"/>
    <col customWidth="1" min="11" max="11" width="8.25"/>
    <col customWidth="1" min="12" max="12" width="8.38"/>
    <col customWidth="1" min="13" max="13" width="9.75"/>
    <col customWidth="1" min="14" max="14" width="8.5"/>
    <col customWidth="1" min="15" max="15" width="6.88"/>
    <col customWidth="1" min="16" max="16" width="9.13"/>
    <col customWidth="1" min="17" max="17" width="10.88"/>
    <col customWidth="1" min="18" max="18" width="9.25"/>
    <col customWidth="1" min="19" max="19" width="9.5"/>
  </cols>
  <sheetData>
    <row r="1">
      <c r="A1" s="25" t="s">
        <v>132</v>
      </c>
      <c r="B1" s="25" t="s">
        <v>189</v>
      </c>
      <c r="C1" s="25" t="s">
        <v>190</v>
      </c>
      <c r="D1" s="25" t="s">
        <v>191</v>
      </c>
      <c r="E1" s="25" t="s">
        <v>8</v>
      </c>
      <c r="F1" s="25" t="s">
        <v>192</v>
      </c>
      <c r="G1" s="25" t="s">
        <v>193</v>
      </c>
      <c r="H1" s="25" t="s">
        <v>194</v>
      </c>
      <c r="I1" s="25" t="s">
        <v>195</v>
      </c>
      <c r="J1" s="25" t="s">
        <v>197</v>
      </c>
      <c r="K1" s="70" t="s">
        <v>200</v>
      </c>
      <c r="L1" s="25" t="s">
        <v>201</v>
      </c>
      <c r="M1" s="25" t="s">
        <v>202</v>
      </c>
      <c r="N1" s="25" t="s">
        <v>203</v>
      </c>
      <c r="O1" s="25" t="s">
        <v>204</v>
      </c>
      <c r="P1" s="25" t="s">
        <v>205</v>
      </c>
      <c r="Q1" s="25" t="s">
        <v>206</v>
      </c>
      <c r="R1" s="4"/>
      <c r="S1" s="4"/>
    </row>
    <row r="2">
      <c r="A2" s="34">
        <v>1.0</v>
      </c>
      <c r="B2" s="2" t="str">
        <f>PISCINAS!C12</f>
        <v/>
      </c>
      <c r="C2" s="28" t="str">
        <f t="array" ref="C2">INDEX('SEMACU DATA'!$B$3:$S$108,MATCH($C$16,'SEMACU DATA'!$A$3:$A$108,1),MATCH(C$1,'SEMACU DATA'!$B$2:$S$2,0))</f>
        <v/>
      </c>
      <c r="D2" s="71" t="str">
        <f t="array" ref="D2">IFERROR(INDEX('SIEMB. SEMACU'!$D$2:$D$40, MATCH(C2,'SIEMB. SEMACU'!$B$2:$B$40,0)),"")</f>
        <v/>
      </c>
      <c r="E2" s="71" t="str">
        <f t="array" ref="E2">IFERROR($C$16-INDEX('SIEMB. SEMACU'!$E$2:$E$40,MATCH(C2,'SIEMB. SEMACU'!$B$2:$B$40,0),1),"")</f>
        <v/>
      </c>
      <c r="F2" s="28" t="str">
        <f t="array" ref="F2">INDEX('SEMACU DATA'!$B$3:$S$108,MATCH($C$16,'SEMACU DATA'!$A$3:$A$108,1),MATCH(F$1,'SEMACU DATA'!$B$2:$S$2,0))</f>
        <v/>
      </c>
      <c r="G2" s="28" t="str">
        <f t="array" ref="G2">INDEX('SEMACU DATA'!$B$3:$S$108,MATCH($C$16,'SEMACU DATA'!$A$3:$A$108,1),MATCH(G$1,'SEMACU DATA'!$B$2:$S$2,0))</f>
        <v/>
      </c>
      <c r="H2" s="182" t="str">
        <f t="array" ref="H2">INDEX('SEMACU DATA'!$B$3:$S$108,MATCH($C$16,'SEMACU DATA'!$A$3:$A$108,1),MATCH(H$1,'SEMACU DATA'!$B$2:$S$2,0))</f>
        <v/>
      </c>
      <c r="I2" s="71" t="str">
        <f t="array" ref="I2">INDEX('SEMACU DATA'!$B$3:$S$108,MATCH($C$16,'SEMACU DATA'!$A$3:$A$108,1),MATCH(I$1,'SEMACU DATA'!$B$2:$S$2,0))</f>
        <v/>
      </c>
      <c r="J2" s="28" t="str">
        <f t="array" ref="J2">INDEX('SEMACU DATA'!$B$3:$S$108,MATCH($C$16,'SEMACU DATA'!$A$3:$A$108,1),MATCH(J$1,'SEMACU DATA'!$B$2:$S$2,0))</f>
        <v/>
      </c>
      <c r="K2" s="35" t="str">
        <f t="array" ref="K2">INDEX('SEMACU DATA'!$B$3:$S$108,MATCH($C$16,'SEMACU DATA'!$A$3:$A$108,1),MATCH(K$1,'SEMACU DATA'!$B$2:$S$2,0))</f>
        <v/>
      </c>
      <c r="L2" s="35" t="str">
        <f t="array" ref="L2">INDEX('SEMACU DATA'!$B$3:$S$108,MATCH($C$16,'SEMACU DATA'!$A$3:$A$108,1),MATCH(L$1,'SEMACU DATA'!$B$2:$S$2,0))</f>
        <v/>
      </c>
      <c r="M2" s="75" t="str">
        <f t="array" ref="M2">INDEX('SEMACU DATA'!$B$3:$S$108,MATCH($C$16,'SEMACU DATA'!$A$3:$A$108,1),MATCH(M$1,'SEMACU DATA'!$B$2:$S$2,0))</f>
        <v/>
      </c>
      <c r="N2" s="28" t="str">
        <f t="array" ref="N2">INDEX('SEMACU DATA'!$B$3:$S$108,MATCH($C$16,'SEMACU DATA'!$A$3:$A$108,1),MATCH(N$1,'SEMACU DATA'!$B$2:$S$2,0))</f>
        <v/>
      </c>
      <c r="O2" s="28" t="str">
        <f t="array" ref="O2">INDEX('SEMACU DATA'!$B$3:$S$108,MATCH($C$16,'SEMACU DATA'!$A$3:$A$108,1),MATCH(O$1,'SEMACU DATA'!$B$2:$S$2,0))</f>
        <v/>
      </c>
      <c r="P2" s="76" t="str">
        <f t="array" ref="P2">INDEX('SEMACU DATA'!$B$3:$S$108,MATCH($C$16,'SEMACU DATA'!$A$3:$A$108,1),MATCH(P$1,'SEMACU DATA'!$B$2:$S$2,0))</f>
        <v/>
      </c>
      <c r="Q2" s="77" t="str">
        <f t="array" ref="Q2">INDEX('SEMACU DATA'!$B$3:$S$108,MATCH($C$16,'SEMACU DATA'!$A$3:$A$108,1),MATCH(Q$1,'SEMACU DATA'!$B$2:$S$2,0))</f>
        <v/>
      </c>
      <c r="S2" s="50"/>
    </row>
    <row r="3">
      <c r="A3" s="34">
        <v>2.0</v>
      </c>
      <c r="B3" s="2" t="str">
        <f>PISCINAS!C13</f>
        <v/>
      </c>
      <c r="C3" s="28" t="str">
        <f t="array" ref="C3">INDEX('SEMACU DATA'!$T$3:$AK$108,MATCH($C$16,'SEMACU DATA'!$A$3:$A$108,1),MATCH(C$1,'SEMACU DATA'!$B$2:$S$2,0))</f>
        <v>SE02260923</v>
      </c>
      <c r="D3" s="71" t="str">
        <f t="array" ref="D3">IFERROR(INDEX('SIEMB. SEMACU'!$D$2:$D$40, MATCH(C3,'SIEMB. SEMACU'!$B$2:$B$40,0)),"")</f>
        <v/>
      </c>
      <c r="E3" s="71">
        <f t="array" ref="E3">IFERROR($C$16-INDEX('SIEMB. SEMACU'!$E$2:$E$40,MATCH(C3,'SIEMB. SEMACU'!$B$2:$B$40,0),1),"")</f>
        <v>13</v>
      </c>
      <c r="F3" s="28">
        <f t="array" ref="F3">INDEX('SEMACU DATA'!$T$3:$AK$108,MATCH($C$16,'SEMACU DATA'!$A$3:$A$108,1),MATCH(F$1,'SEMACU DATA'!$B$2:$S$2,0))</f>
        <v>4.17</v>
      </c>
      <c r="G3" s="28">
        <f t="array" ref="G3">INDEX('SEMACU DATA'!$T$3:$AK$108,MATCH($C$16,'SEMACU DATA'!$A$3:$A$108,1),MATCH(G$1,'SEMACU DATA'!$B$2:$S$2,0))</f>
        <v>2.12</v>
      </c>
      <c r="H3" s="182">
        <f t="array" ref="H3">INDEX('SEMACU DATA'!$T$3:$AK$108,MATCH($C$16,'SEMACU DATA'!$A$3:$A$108,1),MATCH(H$1,'SEMACU DATA'!$B$2:$S$2,0))</f>
        <v>375</v>
      </c>
      <c r="I3" s="71">
        <f t="array" ref="I3">INDEX('SEMACU DATA'!$T$3:$AK$108,MATCH($C$16,'SEMACU DATA'!$A$3:$A$108,1),MATCH(I$1,'SEMACU DATA'!$B$2:$S$2,0))</f>
        <v>2050</v>
      </c>
      <c r="J3" s="28" t="str">
        <f t="array" ref="J3">INDEX('SEMACU DATA'!$T$3:$AK$108,MATCH($C$16,'SEMACU DATA'!$A$3:$A$108,1),MATCH(J$1,'SEMACU DATA'!$B$2:$S$2,0))</f>
        <v/>
      </c>
      <c r="K3" s="35">
        <f t="array" ref="K3">INDEX('SEMACU DATA'!$T$3:$AK$108,MATCH($C$16,'SEMACU DATA'!$A$3:$A$108,1),MATCH(K$1,'SEMACU DATA'!$B$2:$S$2,0))</f>
        <v>0.6112907643</v>
      </c>
      <c r="L3" s="35">
        <f t="array" ref="L3">INDEX('SEMACU DATA'!$T$3:$AK$108,MATCH($C$16,'SEMACU DATA'!$A$3:$A$108,1),MATCH(L$1,'SEMACU DATA'!$B$2:$S$2,0))</f>
        <v>0.6112907643</v>
      </c>
      <c r="M3" s="75" t="str">
        <f t="array" ref="M3">INDEX('SEMACU DATA'!$T$3:$AK$108,MATCH($C$16,'SEMACU DATA'!$A$3:$A$108,1),MATCH(M$1,'SEMACU DATA'!$B$2:$S$2,0))</f>
        <v/>
      </c>
      <c r="N3" s="28">
        <f t="array" ref="N3">INDEX('SEMACU DATA'!$T$3:$AK$108,MATCH($C$16,'SEMACU DATA'!$A$3:$A$108,1),MATCH(N$1,'SEMACU DATA'!$B$2:$S$2,0))</f>
        <v>2</v>
      </c>
      <c r="O3" s="28">
        <f t="array" ref="O3">INDEX('SEMACU DATA'!$T$3:$AK$108,MATCH($C$16,'SEMACU DATA'!$A$3:$A$108,1),MATCH(O$1,'SEMACU DATA'!$B$2:$S$2,0))</f>
        <v>6.17</v>
      </c>
      <c r="P3" s="76">
        <f t="array" ref="P3">INDEX('SEMACU DATA'!$T$3:$AK$108,MATCH($C$16,'SEMACU DATA'!$A$3:$A$108,1),MATCH(P$1,'SEMACU DATA'!$B$2:$S$2,0))</f>
        <v>490.3058329</v>
      </c>
      <c r="Q3" s="77">
        <f t="array" ref="Q3">INDEX('SEMACU DATA'!$T$3:$AK$108,MATCH($C$16,'SEMACU DATA'!$A$3:$A$108,1),MATCH(Q$1,'SEMACU DATA'!$B$2:$S$2,0))</f>
        <v>28.82645824</v>
      </c>
      <c r="S3" s="50"/>
    </row>
    <row r="4">
      <c r="A4" s="34">
        <v>3.0</v>
      </c>
      <c r="B4" s="2" t="str">
        <f>PISCINAS!C14</f>
        <v/>
      </c>
      <c r="C4" s="28" t="str">
        <f t="array" ref="C4">INDEX('SEMACU DATA'!$AL$3:$BC$108,MATCH($C$16,'SEMACU DATA'!$A$3:$A$108,1),MATCH(C$1,'SEMACU DATA'!$B$2:$S$2,0))</f>
        <v/>
      </c>
      <c r="D4" s="71" t="str">
        <f t="array" ref="D4">IFERROR(INDEX('SIEMB. SEMACU'!$D$2:$D$40, MATCH(C4,'SIEMB. SEMACU'!$B$2:$B$40,0)),"")</f>
        <v/>
      </c>
      <c r="E4" s="71" t="str">
        <f t="array" ref="E4">IFERROR($C$16-INDEX('SIEMB. SEMACU'!$E$2:$E$40,MATCH(C4,'SIEMB. SEMACU'!$B$2:$B$40,0),1),"")</f>
        <v/>
      </c>
      <c r="F4" s="28" t="str">
        <f t="array" ref="F4">INDEX('SEMACU DATA'!$AL$3:$BC$108,MATCH($C$16,'SEMACU DATA'!$A$3:$A$108,1),MATCH(F$1,'SEMACU DATA'!$B$2:$S$2,0))</f>
        <v/>
      </c>
      <c r="G4" s="28" t="str">
        <f t="array" ref="G4">INDEX('SEMACU DATA'!$AL$3:$BC$108,MATCH($C$16,'SEMACU DATA'!$A$3:$A$108,1),MATCH(G$1,'SEMACU DATA'!$B$2:$S$2,0))</f>
        <v/>
      </c>
      <c r="H4" s="182" t="str">
        <f t="array" ref="H4">INDEX('SEMACU DATA'!$AL$3:$BC$108,MATCH($C$16,'SEMACU DATA'!$A$3:$A$108,1),MATCH(H$1,'SEMACU DATA'!$B$2:$S$2,0))</f>
        <v/>
      </c>
      <c r="I4" s="71" t="str">
        <f t="array" ref="I4">INDEX('SEMACU DATA'!$AL$3:$BC$108,MATCH($C$16,'SEMACU DATA'!$A$3:$A$108,1),MATCH(I$1,'SEMACU DATA'!$B$2:$S$2,0))</f>
        <v/>
      </c>
      <c r="J4" s="28" t="str">
        <f t="array" ref="J4">INDEX('SEMACU DATA'!$AL$3:$BC$108,MATCH($C$16,'SEMACU DATA'!$A$3:$A$108,1),MATCH(J$1,'SEMACU DATA'!$B$2:$S$2,0))</f>
        <v/>
      </c>
      <c r="K4" s="35" t="str">
        <f t="array" ref="K4">INDEX('SEMACU DATA'!$AL$3:$BC$108,MATCH($C$16,'SEMACU DATA'!$A$3:$A$108,1),MATCH(K$1,'SEMACU DATA'!$B$2:$S$2,0))</f>
        <v/>
      </c>
      <c r="L4" s="35" t="str">
        <f t="array" ref="L4">INDEX('SEMACU DATA'!$AL$3:$BC$108,MATCH($C$16,'SEMACU DATA'!$A$3:$A$108,1),MATCH(L$1,'SEMACU DATA'!$B$2:$S$2,0))</f>
        <v/>
      </c>
      <c r="M4" s="75" t="str">
        <f t="array" ref="M4">INDEX('SEMACU DATA'!$AL$3:$BC$108,MATCH($C$16,'SEMACU DATA'!$A$3:$A$108,1),MATCH(M$1,'SEMACU DATA'!$B$2:$S$2,0))</f>
        <v/>
      </c>
      <c r="N4" s="28" t="str">
        <f t="array" ref="N4">INDEX('SEMACU DATA'!$AL$3:$BC$108,MATCH($C$16,'SEMACU DATA'!$A$3:$A$108,1),MATCH(N$1,'SEMACU DATA'!$B$2:$S$2,0))</f>
        <v/>
      </c>
      <c r="O4" s="28" t="str">
        <f t="array" ref="O4">INDEX('SEMACU DATA'!$AL$3:$BC$108,MATCH($C$16,'SEMACU DATA'!$A$3:$A$108,1),MATCH(O$1,'SEMACU DATA'!$B$2:$S$2,0))</f>
        <v/>
      </c>
      <c r="P4" s="76" t="str">
        <f t="array" ref="P4">INDEX('SEMACU DATA'!$AL$3:$BC$108,MATCH($C$16,'SEMACU DATA'!$A$3:$A$108,1),MATCH(P$1,'SEMACU DATA'!$B$2:$S$2,0))</f>
        <v/>
      </c>
      <c r="Q4" s="77" t="str">
        <f t="array" ref="Q4">INDEX('SEMACU DATA'!$AL$3:$BC$108,MATCH($C$16,'SEMACU DATA'!$A$3:$A$108,1),MATCH(Q$1,'SEMACU DATA'!$B$2:$S$2,0))</f>
        <v/>
      </c>
      <c r="S4" s="50"/>
    </row>
    <row r="5">
      <c r="A5" s="34">
        <v>4.0</v>
      </c>
      <c r="B5" s="2" t="str">
        <f>PISCINAS!C15</f>
        <v/>
      </c>
      <c r="C5" s="28" t="str">
        <f t="array" ref="C5">INDEX('SEMACU DATA'!$BD$3:$BU$108,MATCH($C$16,'SEMACU DATA'!$A$3:$A$108,1),MATCH(C$1,'SEMACU DATA'!$B$2:$S$2,0))</f>
        <v/>
      </c>
      <c r="D5" s="71" t="str">
        <f t="array" ref="D5">IFERROR(INDEX('SIEMB. SEMACU'!$D$2:$D$40, MATCH(C5,'SIEMB. SEMACU'!$B$2:$B$40,0)),"")</f>
        <v/>
      </c>
      <c r="E5" s="71" t="str">
        <f t="array" ref="E5">IFERROR($C$16-INDEX('SIEMB. SEMACU'!$E$2:$E$40,MATCH(C5,'SIEMB. SEMACU'!$B$2:$B$40,0),1),"")</f>
        <v/>
      </c>
      <c r="F5" s="28" t="str">
        <f t="array" ref="F5">INDEX('SEMACU DATA'!$BD$3:$BU$108,MATCH($C$16,'SEMACU DATA'!$A$3:$A$108,1),MATCH(F$1,'SEMACU DATA'!$B$2:$S$2,0))</f>
        <v/>
      </c>
      <c r="G5" s="28" t="str">
        <f t="array" ref="G5">INDEX('SEMACU DATA'!$BD$3:$BU$108,MATCH($C$16,'SEMACU DATA'!$A$3:$A$108,1),MATCH(G$1,'SEMACU DATA'!$B$2:$S$2,0))</f>
        <v/>
      </c>
      <c r="H5" s="182" t="str">
        <f t="array" ref="H5">INDEX('SEMACU DATA'!$BD$3:$BU$108,MATCH($C$16,'SEMACU DATA'!$A$3:$A$108,1),MATCH(H$1,'SEMACU DATA'!$B$2:$S$2,0))</f>
        <v/>
      </c>
      <c r="I5" s="71" t="str">
        <f t="array" ref="I5">INDEX('SEMACU DATA'!$BD$3:$BU$108,MATCH($C$16,'SEMACU DATA'!$A$3:$A$108,1),MATCH(I$1,'SEMACU DATA'!$B$2:$S$2,0))</f>
        <v/>
      </c>
      <c r="J5" s="28" t="str">
        <f t="array" ref="J5">INDEX('SEMACU DATA'!$BD$3:$BU$108,MATCH($C$16,'SEMACU DATA'!$A$3:$A$108,1),MATCH(J$1,'SEMACU DATA'!$B$2:$S$2,0))</f>
        <v/>
      </c>
      <c r="K5" s="35" t="str">
        <f t="array" ref="K5">INDEX('SEMACU DATA'!$BD$3:$BU$108,MATCH($C$16,'SEMACU DATA'!$A$3:$A$108,1),MATCH(K$1,'SEMACU DATA'!$B$2:$S$2,0))</f>
        <v/>
      </c>
      <c r="L5" s="35" t="str">
        <f t="array" ref="L5">INDEX('SEMACU DATA'!$BD$3:$BU$108,MATCH($C$16,'SEMACU DATA'!$A$3:$A$108,1),MATCH(L$1,'SEMACU DATA'!$B$2:$S$2,0))</f>
        <v/>
      </c>
      <c r="M5" s="75" t="str">
        <f t="array" ref="M5">INDEX('SEMACU DATA'!$BD$3:$BU$108,MATCH($C$16,'SEMACU DATA'!$A$3:$A$108,1),MATCH(M$1,'SEMACU DATA'!$B$2:$S$2,0))</f>
        <v/>
      </c>
      <c r="N5" s="28" t="str">
        <f t="array" ref="N5">INDEX('SEMACU DATA'!$BD$3:$BU$108,MATCH($C$16,'SEMACU DATA'!$A$3:$A$108,1),MATCH(N$1,'SEMACU DATA'!$B$2:$S$2,0))</f>
        <v/>
      </c>
      <c r="O5" s="28" t="str">
        <f t="array" ref="O5">INDEX('SEMACU DATA'!$BD$3:$BU$108,MATCH($C$16,'SEMACU DATA'!$A$3:$A$108,1),MATCH(O$1,'SEMACU DATA'!$B$2:$S$2,0))</f>
        <v/>
      </c>
      <c r="P5" s="76" t="str">
        <f t="array" ref="P5">INDEX('SEMACU DATA'!$BD$3:$BU$108,MATCH($C$16,'SEMACU DATA'!$A$3:$A$108,1),MATCH(P$1,'SEMACU DATA'!$B$2:$S$2,0))</f>
        <v/>
      </c>
      <c r="Q5" s="77" t="str">
        <f t="array" ref="Q5">INDEX('SEMACU DATA'!$BD$3:$BU$108,MATCH($C$16,'SEMACU DATA'!$A$3:$A$108,1),MATCH(Q$1,'SEMACU DATA'!$B$2:$S$2,0))</f>
        <v/>
      </c>
      <c r="S5" s="50"/>
    </row>
    <row r="6">
      <c r="A6" s="34">
        <v>5.0</v>
      </c>
      <c r="B6" s="2" t="str">
        <f>PISCINAS!C16</f>
        <v/>
      </c>
      <c r="C6" s="28"/>
      <c r="D6" s="71" t="str">
        <f>IFERROR(LOOKUP(C6,'SIEMB. CAMAGUI'!$B$5:$B$40,'SIEMB. CAMAGUI'!$D$5:$D$40),"")</f>
        <v/>
      </c>
      <c r="E6" s="71" t="str">
        <f t="array" ref="E6">IFERROR($C$16-INDEX('SIEMB. SEMACU'!$E$2:$E$40,MATCH(C6,'SIEMB. SEMACU'!$B$2:$B$40,0),1),"")</f>
        <v/>
      </c>
      <c r="F6" s="28"/>
      <c r="G6" s="28"/>
      <c r="H6" s="182"/>
      <c r="I6" s="71"/>
      <c r="J6" s="28"/>
      <c r="K6" s="35"/>
      <c r="L6" s="35"/>
      <c r="M6" s="75"/>
      <c r="N6" s="28"/>
      <c r="O6" s="28"/>
      <c r="P6" s="76"/>
      <c r="Q6" s="77"/>
      <c r="S6" s="50"/>
    </row>
    <row r="7">
      <c r="A7" s="34">
        <v>6.0</v>
      </c>
      <c r="B7" s="2" t="str">
        <f>PISCINAS!C17</f>
        <v/>
      </c>
      <c r="C7" s="28" t="str">
        <f t="array" ref="C7">INDEX('SEMACU DATA'!$BV$3:$CM$108,MATCH($C$16,'SEMACU DATA'!$A$3:$A$108,1),MATCH(C$1,'SEMACU DATA'!$B$2:$S$2,0))</f>
        <v>SE06160823</v>
      </c>
      <c r="D7" s="71" t="str">
        <f t="array" ref="D7">IFERROR(INDEX('SIEMB. SEMACU'!$D$2:$D$40, MATCH(C7,'SIEMB. SEMACU'!$B$2:$B$40,0)),"")</f>
        <v/>
      </c>
      <c r="E7" s="71">
        <f t="array" ref="E7">IFERROR($C$16-INDEX('SIEMB. SEMACU'!$E$2:$E$40,MATCH(C7,'SIEMB. SEMACU'!$B$2:$B$40,0),1),"")</f>
        <v>54</v>
      </c>
      <c r="F7" s="28">
        <f t="array" ref="F7">INDEX('SEMACU DATA'!$BV$3:$CM$108,MATCH($C$16,'SEMACU DATA'!$A$3:$A$108,1),MATCH(F$1,'SEMACU DATA'!$B$2:$S$2,0))</f>
        <v>15.67</v>
      </c>
      <c r="G7" s="28">
        <f t="array" ref="G7">INDEX('SEMACU DATA'!$BV$3:$CM$108,MATCH($C$16,'SEMACU DATA'!$A$3:$A$108,1),MATCH(G$1,'SEMACU DATA'!$B$2:$S$2,0))</f>
        <v>1.52</v>
      </c>
      <c r="H7" s="182">
        <f t="array" ref="H7">INDEX('SEMACU DATA'!$BV$3:$CM$108,MATCH($C$16,'SEMACU DATA'!$A$3:$A$108,1),MATCH(H$1,'SEMACU DATA'!$B$2:$S$2,0))</f>
        <v>175</v>
      </c>
      <c r="I7" s="71">
        <f t="array" ref="I7">INDEX('SEMACU DATA'!$BV$3:$CM$108,MATCH($C$16,'SEMACU DATA'!$A$3:$A$108,1),MATCH(I$1,'SEMACU DATA'!$B$2:$S$2,0))</f>
        <v>975</v>
      </c>
      <c r="J7" s="28" t="str">
        <f t="array" ref="J7">INDEX('SEMACU DATA'!$BV$3:$CM$108,MATCH($C$16,'SEMACU DATA'!$A$3:$A$108,1),MATCH(J$1,'SEMACU DATA'!$B$2:$S$2,0))</f>
        <v>SKR SETLINE</v>
      </c>
      <c r="K7" s="35">
        <f t="array" ref="K7">INDEX('SEMACU DATA'!$BV$3:$CM$108,MATCH($C$16,'SEMACU DATA'!$A$3:$A$108,1),MATCH(K$1,'SEMACU DATA'!$B$2:$S$2,0))</f>
        <v>0.586983196</v>
      </c>
      <c r="L7" s="35">
        <f t="array" ref="L7">INDEX('SEMACU DATA'!$BV$3:$CM$108,MATCH($C$16,'SEMACU DATA'!$A$3:$A$108,1),MATCH(L$1,'SEMACU DATA'!$B$2:$S$2,0))</f>
        <v>0.586983196</v>
      </c>
      <c r="M7" s="75" t="str">
        <f t="array" ref="M7">INDEX('SEMACU DATA'!$BV$3:$CM$108,MATCH($C$16,'SEMACU DATA'!$A$3:$A$108,1),MATCH(M$1,'SEMACU DATA'!$B$2:$S$2,0))</f>
        <v/>
      </c>
      <c r="N7" s="28">
        <f t="array" ref="N7">INDEX('SEMACU DATA'!$BV$3:$CM$108,MATCH($C$16,'SEMACU DATA'!$A$3:$A$108,1),MATCH(N$1,'SEMACU DATA'!$B$2:$S$2,0))</f>
        <v>2</v>
      </c>
      <c r="O7" s="28">
        <f t="array" ref="O7">INDEX('SEMACU DATA'!$BV$3:$CM$108,MATCH($C$16,'SEMACU DATA'!$A$3:$A$108,1),MATCH(O$1,'SEMACU DATA'!$B$2:$S$2,0))</f>
        <v>17.67</v>
      </c>
      <c r="P7" s="76">
        <f t="array" ref="P7">INDEX('SEMACU DATA'!$BV$3:$CM$108,MATCH($C$16,'SEMACU DATA'!$A$3:$A$108,1),MATCH(P$1,'SEMACU DATA'!$B$2:$S$2,0))</f>
        <v>185.4101899</v>
      </c>
      <c r="Q7" s="77">
        <f t="array" ref="Q7">INDEX('SEMACU DATA'!$BV$3:$CM$108,MATCH($C$16,'SEMACU DATA'!$A$3:$A$108,1),MATCH(Q$1,'SEMACU DATA'!$B$2:$S$2,0))</f>
        <v>2.602547483</v>
      </c>
      <c r="S7" s="50"/>
    </row>
    <row r="8">
      <c r="A8" s="34">
        <v>7.0</v>
      </c>
      <c r="B8" s="2" t="str">
        <f>PISCINAS!C18</f>
        <v/>
      </c>
      <c r="C8" s="28" t="str">
        <f t="array" ref="C8">INDEX('SEMACU DATA'!$CN$3:$DE$108,MATCH($C$16,'SEMACU DATA'!$A$3:$A$108,1),MATCH(C$1,'SEMACU DATA'!$B$2:$S$2,0))</f>
        <v>SE07160823</v>
      </c>
      <c r="D8" s="71" t="str">
        <f t="array" ref="D8">IFERROR(INDEX('SIEMB. SEMACU'!$D$2:$D$40, MATCH(C8,'SIEMB. SEMACU'!$B$2:$B$40,0)),"")</f>
        <v/>
      </c>
      <c r="E8" s="71">
        <f t="array" ref="E8">IFERROR($C$16-INDEX('SIEMB. SEMACU'!$E$2:$E$40,MATCH(C8,'SIEMB. SEMACU'!$B$2:$B$40,0),1),"")</f>
        <v>54</v>
      </c>
      <c r="F8" s="28">
        <f t="array" ref="F8">INDEX('SEMACU DATA'!$CN$3:$DE$108,MATCH($C$16,'SEMACU DATA'!$A$3:$A$108,1),MATCH(F$1,'SEMACU DATA'!$B$2:$S$2,0))</f>
        <v>15.7</v>
      </c>
      <c r="G8" s="28">
        <f t="array" ref="G8">INDEX('SEMACU DATA'!$CN$3:$DE$108,MATCH($C$16,'SEMACU DATA'!$A$3:$A$108,1),MATCH(G$1,'SEMACU DATA'!$B$2:$S$2,0))</f>
        <v>1.81</v>
      </c>
      <c r="H8" s="182">
        <f t="array" ref="H8">INDEX('SEMACU DATA'!$CN$3:$DE$108,MATCH($C$16,'SEMACU DATA'!$A$3:$A$108,1),MATCH(H$1,'SEMACU DATA'!$B$2:$S$2,0))</f>
        <v>200</v>
      </c>
      <c r="I8" s="71">
        <f t="array" ref="I8">INDEX('SEMACU DATA'!$CN$3:$DE$108,MATCH($C$16,'SEMACU DATA'!$A$3:$A$108,1),MATCH(I$1,'SEMACU DATA'!$B$2:$S$2,0))</f>
        <v>1350</v>
      </c>
      <c r="J8" s="28" t="str">
        <f t="array" ref="J8">INDEX('SEMACU DATA'!$CN$3:$DE$108,MATCH($C$16,'SEMACU DATA'!$A$3:$A$108,1),MATCH(J$1,'SEMACU DATA'!$B$2:$S$2,0))</f>
        <v>SKR SETLINE</v>
      </c>
      <c r="K8" s="35">
        <f t="array" ref="K8">INDEX('SEMACU DATA'!$CN$3:$DE$108,MATCH($C$16,'SEMACU DATA'!$A$3:$A$108,1),MATCH(K$1,'SEMACU DATA'!$B$2:$S$2,0))</f>
        <v>0.5420604194</v>
      </c>
      <c r="L8" s="35">
        <f t="array" ref="L8">INDEX('SEMACU DATA'!$CN$3:$DE$108,MATCH($C$16,'SEMACU DATA'!$A$3:$A$108,1),MATCH(L$1,'SEMACU DATA'!$B$2:$S$2,0))</f>
        <v>0.5420604194</v>
      </c>
      <c r="M8" s="75" t="str">
        <f t="array" ref="M8">INDEX('SEMACU DATA'!$CN$3:$DE$108,MATCH($C$16,'SEMACU DATA'!$A$3:$A$108,1),MATCH(M$1,'SEMACU DATA'!$B$2:$S$2,0))</f>
        <v/>
      </c>
      <c r="N8" s="28">
        <f t="array" ref="N8">INDEX('SEMACU DATA'!$CN$3:$DE$108,MATCH($C$16,'SEMACU DATA'!$A$3:$A$108,1),MATCH(N$1,'SEMACU DATA'!$B$2:$S$2,0))</f>
        <v>2</v>
      </c>
      <c r="O8" s="28">
        <f t="array" ref="O8">INDEX('SEMACU DATA'!$CN$3:$DE$108,MATCH($C$16,'SEMACU DATA'!$A$3:$A$108,1),MATCH(O$1,'SEMACU DATA'!$B$2:$S$2,0))</f>
        <v>17.7</v>
      </c>
      <c r="P8" s="76">
        <f t="array" ref="P8">INDEX('SEMACU DATA'!$CN$3:$DE$108,MATCH($C$16,'SEMACU DATA'!$A$3:$A$108,1),MATCH(P$1,'SEMACU DATA'!$B$2:$S$2,0))</f>
        <v>211.3767474</v>
      </c>
      <c r="Q8" s="77">
        <f t="array" ref="Q8">INDEX('SEMACU DATA'!$CN$3:$DE$108,MATCH($C$16,'SEMACU DATA'!$A$3:$A$108,1),MATCH(Q$1,'SEMACU DATA'!$B$2:$S$2,0))</f>
        <v>2.844186854</v>
      </c>
      <c r="S8" s="50"/>
    </row>
    <row r="9">
      <c r="A9" s="34">
        <v>8.0</v>
      </c>
      <c r="B9" s="2" t="str">
        <f>PISCINAS!C19</f>
        <v/>
      </c>
      <c r="C9" s="28" t="str">
        <f t="array" ref="C9">INDEX('SEMACU DATA'!$DF$3:$DW$108,MATCH($C$16,'SEMACU DATA'!$A$3:$A$108,1),MATCH(C$1,'SEMACU DATA'!$B$2:$S$2,0))</f>
        <v>SE08160823</v>
      </c>
      <c r="D9" s="71" t="str">
        <f t="array" ref="D9">IFERROR(INDEX('SIEMB. SEMACU'!$D$2:$D$40, MATCH(C9,'SIEMB. SEMACU'!$B$2:$B$40,0)),"")</f>
        <v/>
      </c>
      <c r="E9" s="71">
        <f t="array" ref="E9">IFERROR($C$16-INDEX('SIEMB. SEMACU'!$E$2:$E$40,MATCH(C9,'SIEMB. SEMACU'!$B$2:$B$40,0),1),"")</f>
        <v>54</v>
      </c>
      <c r="F9" s="28">
        <f t="array" ref="F9">INDEX('SEMACU DATA'!$DF$3:$DW$108,MATCH($C$16,'SEMACU DATA'!$A$3:$A$108,1),MATCH(F$1,'SEMACU DATA'!$B$2:$S$2,0))</f>
        <v>15.6</v>
      </c>
      <c r="G9" s="28">
        <f t="array" ref="G9">INDEX('SEMACU DATA'!$DF$3:$DW$108,MATCH($C$16,'SEMACU DATA'!$A$3:$A$108,1),MATCH(G$1,'SEMACU DATA'!$B$2:$S$2,0))</f>
        <v>1.58</v>
      </c>
      <c r="H9" s="182">
        <f t="array" ref="H9">INDEX('SEMACU DATA'!$DF$3:$DW$108,MATCH($C$16,'SEMACU DATA'!$A$3:$A$108,1),MATCH(H$1,'SEMACU DATA'!$B$2:$S$2,0))</f>
        <v>225</v>
      </c>
      <c r="I9" s="71">
        <f t="array" ref="I9">INDEX('SEMACU DATA'!$DF$3:$DW$108,MATCH($C$16,'SEMACU DATA'!$A$3:$A$108,1),MATCH(I$1,'SEMACU DATA'!$B$2:$S$2,0))</f>
        <v>1550</v>
      </c>
      <c r="J9" s="28" t="str">
        <f t="array" ref="J9">INDEX('SEMACU DATA'!$DF$3:$DW$108,MATCH($C$16,'SEMACU DATA'!$A$3:$A$108,1),MATCH(J$1,'SEMACU DATA'!$B$2:$S$2,0))</f>
        <v>SKR SETLINE</v>
      </c>
      <c r="K9" s="35">
        <f t="array" ref="K9">INDEX('SEMACU DATA'!$DF$3:$DW$108,MATCH($C$16,'SEMACU DATA'!$A$3:$A$108,1),MATCH(K$1,'SEMACU DATA'!$B$2:$S$2,0))</f>
        <v>0.5200428682</v>
      </c>
      <c r="L9" s="35">
        <f t="array" ref="L9">INDEX('SEMACU DATA'!$DF$3:$DW$108,MATCH($C$16,'SEMACU DATA'!$A$3:$A$108,1),MATCH(L$1,'SEMACU DATA'!$B$2:$S$2,0))</f>
        <v>0.5200428682</v>
      </c>
      <c r="M9" s="75" t="str">
        <f t="array" ref="M9">INDEX('SEMACU DATA'!$DF$3:$DW$108,MATCH($C$16,'SEMACU DATA'!$A$3:$A$108,1),MATCH(M$1,'SEMACU DATA'!$B$2:$S$2,0))</f>
        <v/>
      </c>
      <c r="N9" s="28">
        <f t="array" ref="N9">INDEX('SEMACU DATA'!$DF$3:$DW$108,MATCH($C$16,'SEMACU DATA'!$A$3:$A$108,1),MATCH(N$1,'SEMACU DATA'!$B$2:$S$2,0))</f>
        <v>2</v>
      </c>
      <c r="O9" s="28">
        <f t="array" ref="O9">INDEX('SEMACU DATA'!$DF$3:$DW$108,MATCH($C$16,'SEMACU DATA'!$A$3:$A$108,1),MATCH(O$1,'SEMACU DATA'!$B$2:$S$2,0))</f>
        <v>17.6</v>
      </c>
      <c r="P9" s="76">
        <f t="array" ref="P9">INDEX('SEMACU DATA'!$DF$3:$DW$108,MATCH($C$16,'SEMACU DATA'!$A$3:$A$108,1),MATCH(P$1,'SEMACU DATA'!$B$2:$S$2,0))</f>
        <v>237.6618161</v>
      </c>
      <c r="Q9" s="77">
        <f t="array" ref="Q9">INDEX('SEMACU DATA'!$DF$3:$DW$108,MATCH($C$16,'SEMACU DATA'!$A$3:$A$108,1),MATCH(Q$1,'SEMACU DATA'!$B$2:$S$2,0))</f>
        <v>3.165454021</v>
      </c>
    </row>
    <row r="10">
      <c r="A10" s="34">
        <v>9.0</v>
      </c>
      <c r="B10" s="2" t="str">
        <f>PISCINAS!C20</f>
        <v/>
      </c>
      <c r="C10" s="28" t="str">
        <f t="array" ref="C10">INDEX('SEMACU DATA'!$DX$3:$EO$108,MATCH($C$16,'SEMACU DATA'!$A$3:$A$108,1),MATCH(C$1,'SEMACU DATA'!$B$2:$S$2,0))</f>
        <v>SE09140823</v>
      </c>
      <c r="D10" s="71" t="str">
        <f t="array" ref="D10">IFERROR(INDEX('SIEMB. SEMACU'!$D$2:$D$40, MATCH(C10,'SIEMB. SEMACU'!$B$2:$B$40,0)),"")</f>
        <v/>
      </c>
      <c r="E10" s="71">
        <f t="array" ref="E10">IFERROR($C$16-INDEX('SIEMB. SEMACU'!$E$2:$E$40,MATCH(C10,'SIEMB. SEMACU'!$B$2:$B$40,0),1),"")</f>
        <v>56</v>
      </c>
      <c r="F10" s="28">
        <f t="array" ref="F10">INDEX('SEMACU DATA'!$DX$3:$EO$108,MATCH($C$16,'SEMACU DATA'!$A$3:$A$108,1),MATCH(F$1,'SEMACU DATA'!$B$2:$S$2,0))</f>
        <v>22.17</v>
      </c>
      <c r="G10" s="28">
        <f t="array" ref="G10">INDEX('SEMACU DATA'!$DX$3:$EO$108,MATCH($C$16,'SEMACU DATA'!$A$3:$A$108,1),MATCH(G$1,'SEMACU DATA'!$B$2:$S$2,0))</f>
        <v>2.12</v>
      </c>
      <c r="H10" s="182">
        <f t="array" ref="H10">INDEX('SEMACU DATA'!$DX$3:$EO$108,MATCH($C$16,'SEMACU DATA'!$A$3:$A$108,1),MATCH(H$1,'SEMACU DATA'!$B$2:$S$2,0))</f>
        <v>275</v>
      </c>
      <c r="I10" s="71">
        <f t="array" ref="I10">INDEX('SEMACU DATA'!$DX$3:$EO$108,MATCH($C$16,'SEMACU DATA'!$A$3:$A$108,1),MATCH(I$1,'SEMACU DATA'!$B$2:$S$2,0))</f>
        <v>1525</v>
      </c>
      <c r="J10" s="28" t="str">
        <f t="array" ref="J10">INDEX('SEMACU DATA'!$DX$3:$EO$108,MATCH($C$16,'SEMACU DATA'!$A$3:$A$108,1),MATCH(J$1,'SEMACU DATA'!$B$2:$S$2,0))</f>
        <v>SKR SETLINE</v>
      </c>
      <c r="K10" s="35">
        <f t="array" ref="K10">INDEX('SEMACU DATA'!$DX$3:$EO$108,MATCH($C$16,'SEMACU DATA'!$A$3:$A$108,1),MATCH(K$1,'SEMACU DATA'!$B$2:$S$2,0))</f>
        <v>0.5255332328</v>
      </c>
      <c r="L10" s="35">
        <f t="array" ref="L10">INDEX('SEMACU DATA'!$DX$3:$EO$108,MATCH($C$16,'SEMACU DATA'!$A$3:$A$108,1),MATCH(L$1,'SEMACU DATA'!$B$2:$S$2,0))</f>
        <v>0.5255332328</v>
      </c>
      <c r="M10" s="75" t="str">
        <f t="array" ref="M10">INDEX('SEMACU DATA'!$DX$3:$EO$108,MATCH($C$16,'SEMACU DATA'!$A$3:$A$108,1),MATCH(M$1,'SEMACU DATA'!$B$2:$S$2,0))</f>
        <v/>
      </c>
      <c r="N10" s="28">
        <f t="array" ref="N10">INDEX('SEMACU DATA'!$DX$3:$EO$108,MATCH($C$16,'SEMACU DATA'!$A$3:$A$108,1),MATCH(N$1,'SEMACU DATA'!$B$2:$S$2,0))</f>
        <v>2</v>
      </c>
      <c r="O10" s="28">
        <f t="array" ref="O10">INDEX('SEMACU DATA'!$DX$3:$EO$108,MATCH($C$16,'SEMACU DATA'!$A$3:$A$108,1),MATCH(O$1,'SEMACU DATA'!$B$2:$S$2,0))</f>
        <v>24.17</v>
      </c>
      <c r="P10" s="76">
        <f t="array" ref="P10">INDEX('SEMACU DATA'!$DX$3:$EO$108,MATCH($C$16,'SEMACU DATA'!$A$3:$A$108,1),MATCH(P$1,'SEMACU DATA'!$B$2:$S$2,0))</f>
        <v>287.7917591</v>
      </c>
      <c r="Q10" s="77">
        <f t="array" ref="Q10">INDEX('SEMACU DATA'!$DX$3:$EO$108,MATCH($C$16,'SEMACU DATA'!$A$3:$A$108,1),MATCH(Q$1,'SEMACU DATA'!$B$2:$S$2,0))</f>
        <v>3.197939783</v>
      </c>
    </row>
    <row r="11">
      <c r="A11" s="34">
        <v>10.0</v>
      </c>
      <c r="B11" s="2" t="str">
        <f>PISCINAS!C21</f>
        <v/>
      </c>
      <c r="C11" s="28" t="str">
        <f t="array" ref="C11">INDEX('SEMACU DATA'!$EP$3:$FG$108,MATCH($C$16,'SEMACU DATA'!$A$3:$A$108,1),MATCH(C$1,'SEMACU DATA'!$B$2:$S$2,0))</f>
        <v>SE10140823</v>
      </c>
      <c r="D11" s="71" t="str">
        <f t="array" ref="D11">IFERROR(INDEX('SIEMB. SEMACU'!$D$2:$D$40, MATCH(C11,'SIEMB. SEMACU'!$B$2:$B$40,0)),"")</f>
        <v/>
      </c>
      <c r="E11" s="71">
        <f t="array" ref="E11">IFERROR($C$16-INDEX('SIEMB. SEMACU'!$E$2:$E$40,MATCH(C11,'SIEMB. SEMACU'!$B$2:$B$40,0),1),"")</f>
        <v>56</v>
      </c>
      <c r="F11" s="28">
        <f t="array" ref="F11">INDEX('SEMACU DATA'!$EP$3:$FG$108,MATCH($C$16,'SEMACU DATA'!$A$3:$A$108,1),MATCH(F$1,'SEMACU DATA'!$B$2:$S$2,0))</f>
        <v>18.97</v>
      </c>
      <c r="G11" s="28">
        <f t="array" ref="G11">INDEX('SEMACU DATA'!$EP$3:$FG$108,MATCH($C$16,'SEMACU DATA'!$A$3:$A$108,1),MATCH(G$1,'SEMACU DATA'!$B$2:$S$2,0))</f>
        <v>2.02</v>
      </c>
      <c r="H11" s="182">
        <f t="array" ref="H11">INDEX('SEMACU DATA'!$EP$3:$FG$108,MATCH($C$16,'SEMACU DATA'!$A$3:$A$108,1),MATCH(H$1,'SEMACU DATA'!$B$2:$S$2,0))</f>
        <v>175</v>
      </c>
      <c r="I11" s="71">
        <f t="array" ref="I11">INDEX('SEMACU DATA'!$EP$3:$FG$108,MATCH($C$16,'SEMACU DATA'!$A$3:$A$108,1),MATCH(I$1,'SEMACU DATA'!$B$2:$S$2,0))</f>
        <v>995</v>
      </c>
      <c r="J11" s="28" t="str">
        <f t="array" ref="J11">INDEX('SEMACU DATA'!$EP$3:$FG$108,MATCH($C$16,'SEMACU DATA'!$A$3:$A$108,1),MATCH(J$1,'SEMACU DATA'!$B$2:$S$2,0))</f>
        <v>SKR SETLINE</v>
      </c>
      <c r="K11" s="35">
        <f t="array" ref="K11">INDEX('SEMACU DATA'!$EP$3:$FG$108,MATCH($C$16,'SEMACU DATA'!$A$3:$A$108,1),MATCH(K$1,'SEMACU DATA'!$B$2:$S$2,0))</f>
        <v>0.4502660629</v>
      </c>
      <c r="L11" s="35">
        <f t="array" ref="L11">INDEX('SEMACU DATA'!$EP$3:$FG$108,MATCH($C$16,'SEMACU DATA'!$A$3:$A$108,1),MATCH(L$1,'SEMACU DATA'!$B$2:$S$2,0))</f>
        <v>0.4502660629</v>
      </c>
      <c r="M11" s="75" t="str">
        <f t="array" ref="M11">INDEX('SEMACU DATA'!$EP$3:$FG$108,MATCH($C$16,'SEMACU DATA'!$A$3:$A$108,1),MATCH(M$1,'SEMACU DATA'!$B$2:$S$2,0))</f>
        <v/>
      </c>
      <c r="N11" s="28">
        <f t="array" ref="N11">INDEX('SEMACU DATA'!$EP$3:$FG$108,MATCH($C$16,'SEMACU DATA'!$A$3:$A$108,1),MATCH(N$1,'SEMACU DATA'!$B$2:$S$2,0))</f>
        <v>2</v>
      </c>
      <c r="O11" s="28">
        <f t="array" ref="O11">INDEX('SEMACU DATA'!$EP$3:$FG$108,MATCH($C$16,'SEMACU DATA'!$A$3:$A$108,1),MATCH(O$1,'SEMACU DATA'!$B$2:$S$2,0))</f>
        <v>20.97</v>
      </c>
      <c r="P11" s="76">
        <f t="array" ref="P11">INDEX('SEMACU DATA'!$EP$3:$FG$108,MATCH($C$16,'SEMACU DATA'!$A$3:$A$108,1),MATCH(P$1,'SEMACU DATA'!$B$2:$S$2,0))</f>
        <v>180.8654737</v>
      </c>
      <c r="Q11" s="77">
        <f t="array" ref="Q11">INDEX('SEMACU DATA'!$EP$3:$FG$108,MATCH($C$16,'SEMACU DATA'!$A$3:$A$108,1),MATCH(Q$1,'SEMACU DATA'!$B$2:$S$2,0))</f>
        <v>1.466368416</v>
      </c>
    </row>
    <row r="12">
      <c r="A12" s="34">
        <v>11.0</v>
      </c>
      <c r="B12" s="2" t="str">
        <f>PISCINAS!C22</f>
        <v/>
      </c>
      <c r="C12" s="28" t="str">
        <f t="array" ref="C12">INDEX('SEMACU DATA'!$FH$3:$FY$108,MATCH($C$16,'SEMACU DATA'!$A$3:$A$108,1),MATCH(C$1,'SEMACU DATA'!$B$2:$S$2,0))</f>
        <v>SE11280923</v>
      </c>
      <c r="D12" s="71" t="str">
        <f t="array" ref="D12">IFERROR(INDEX('SIEMB. SEMACU'!$D$2:$D$40, MATCH(C12,'SIEMB. SEMACU'!$B$2:$B$40,0)),"")</f>
        <v/>
      </c>
      <c r="E12" s="71">
        <f t="array" ref="E12">IFERROR($C$16-INDEX('SIEMB. SEMACU'!$E$2:$E$40,MATCH(C12,'SIEMB. SEMACU'!$B$2:$B$40,0),1),"")</f>
        <v>11</v>
      </c>
      <c r="F12" s="28">
        <f t="array" ref="F12">INDEX('SEMACU DATA'!$FH$3:$FY$108,MATCH($C$16,'SEMACU DATA'!$A$3:$A$108,1),MATCH(F$1,'SEMACU DATA'!$B$2:$S$2,0))</f>
        <v>4.53</v>
      </c>
      <c r="G12" s="28">
        <f t="array" ref="G12">INDEX('SEMACU DATA'!$FH$3:$FY$108,MATCH($C$16,'SEMACU DATA'!$A$3:$A$108,1),MATCH(G$1,'SEMACU DATA'!$B$2:$S$2,0))</f>
        <v>2.05</v>
      </c>
      <c r="H12" s="182">
        <f t="array" ref="H12">INDEX('SEMACU DATA'!$FH$3:$FY$108,MATCH($C$16,'SEMACU DATA'!$A$3:$A$108,1),MATCH(H$1,'SEMACU DATA'!$B$2:$S$2,0))</f>
        <v>137</v>
      </c>
      <c r="I12" s="71">
        <f t="array" ref="I12">INDEX('SEMACU DATA'!$FH$3:$FY$108,MATCH($C$16,'SEMACU DATA'!$A$3:$A$108,1),MATCH(I$1,'SEMACU DATA'!$B$2:$S$2,0))</f>
        <v>825</v>
      </c>
      <c r="J12" s="28" t="str">
        <f t="array" ref="J12">INDEX('SEMACU DATA'!$FH$3:$FY$108,MATCH($C$16,'SEMACU DATA'!$A$3:$A$108,1),MATCH(J$1,'SEMACU DATA'!$B$2:$S$2,0))</f>
        <v/>
      </c>
      <c r="K12" s="35">
        <f t="array" ref="K12">INDEX('SEMACU DATA'!$FH$3:$FY$108,MATCH($C$16,'SEMACU DATA'!$A$3:$A$108,1),MATCH(K$1,'SEMACU DATA'!$B$2:$S$2,0))</f>
        <v>0.7156860508</v>
      </c>
      <c r="L12" s="35">
        <f t="array" ref="L12">INDEX('SEMACU DATA'!$FH$3:$FY$108,MATCH($C$16,'SEMACU DATA'!$A$3:$A$108,1),MATCH(L$1,'SEMACU DATA'!$B$2:$S$2,0))</f>
        <v>0.7156860508</v>
      </c>
      <c r="M12" s="75" t="str">
        <f t="array" ref="M12">INDEX('SEMACU DATA'!$FH$3:$FY$108,MATCH($C$16,'SEMACU DATA'!$A$3:$A$108,1),MATCH(M$1,'SEMACU DATA'!$B$2:$S$2,0))</f>
        <v/>
      </c>
      <c r="N12" s="28">
        <f t="array" ref="N12">INDEX('SEMACU DATA'!$FH$3:$FY$108,MATCH($C$16,'SEMACU DATA'!$A$3:$A$108,1),MATCH(N$1,'SEMACU DATA'!$B$2:$S$2,0))</f>
        <v>2</v>
      </c>
      <c r="O12" s="28">
        <f t="array" ref="O12">INDEX('SEMACU DATA'!$FH$3:$FY$108,MATCH($C$16,'SEMACU DATA'!$A$3:$A$108,1),MATCH(O$1,'SEMACU DATA'!$B$2:$S$2,0))</f>
        <v>6.53</v>
      </c>
      <c r="P12" s="76">
        <f t="array" ref="P12">INDEX('SEMACU DATA'!$FH$3:$FY$108,MATCH($C$16,'SEMACU DATA'!$A$3:$A$108,1),MATCH(P$1,'SEMACU DATA'!$B$2:$S$2,0))</f>
        <v>176.2723111</v>
      </c>
      <c r="Q12" s="77">
        <f t="array" ref="Q12">INDEX('SEMACU DATA'!$FH$3:$FY$108,MATCH($C$16,'SEMACU DATA'!$A$3:$A$108,1),MATCH(Q$1,'SEMACU DATA'!$B$2:$S$2,0))</f>
        <v>9.818077765</v>
      </c>
      <c r="R12" s="4"/>
      <c r="S12" s="4"/>
    </row>
    <row r="13">
      <c r="A13" s="34" t="s">
        <v>12</v>
      </c>
      <c r="B13" s="2" t="str">
        <f>PISCINAS!C23</f>
        <v/>
      </c>
      <c r="C13" s="28" t="str">
        <f t="array" ref="C13">INDEX('SEMACU DATA'!$FZ$3:$GQ$108,MATCH($C$16,'SEMACU DATA'!$A$3:$A$108,1),MATCH(C$1,'SEMACU DATA'!$B$2:$S$2,0))</f>
        <v>SERE290823</v>
      </c>
      <c r="D13" s="71" t="str">
        <f t="array" ref="D13">IFERROR(INDEX('SIEMB. SEMACU'!$D$2:$D$40, MATCH(C13,'SIEMB. SEMACU'!$B$2:$B$40,0)),"")</f>
        <v/>
      </c>
      <c r="E13" s="71">
        <f t="array" ref="E13">IFERROR($C$16-INDEX('SIEMB. SEMACU'!$E$2:$E$40,MATCH(C13,'SIEMB. SEMACU'!$B$2:$B$40,0),1),"")</f>
        <v>41</v>
      </c>
      <c r="F13" s="28">
        <f t="array" ref="F13">INDEX('SEMACU DATA'!$FZ$3:$GQ$108,MATCH($C$16,'SEMACU DATA'!$A$3:$A$108,1),MATCH(F$1,'SEMACU DATA'!$B$2:$S$2,0))</f>
        <v>16.71</v>
      </c>
      <c r="G13" s="28">
        <f t="array" ref="G13">INDEX('SEMACU DATA'!$FZ$3:$GQ$108,MATCH($C$16,'SEMACU DATA'!$A$3:$A$108,1),MATCH(G$1,'SEMACU DATA'!$B$2:$S$2,0))</f>
        <v>1.68</v>
      </c>
      <c r="H13" s="182">
        <f t="array" ref="H13">INDEX('SEMACU DATA'!$FZ$3:$GQ$108,MATCH($C$16,'SEMACU DATA'!$A$3:$A$108,1),MATCH(H$1,'SEMACU DATA'!$B$2:$S$2,0))</f>
        <v>50</v>
      </c>
      <c r="I13" s="71">
        <f t="array" ref="I13">INDEX('SEMACU DATA'!$FZ$3:$GQ$108,MATCH($C$16,'SEMACU DATA'!$A$3:$A$108,1),MATCH(I$1,'SEMACU DATA'!$B$2:$S$2,0))</f>
        <v>350</v>
      </c>
      <c r="J13" s="28" t="str">
        <f t="array" ref="J13">INDEX('SEMACU DATA'!$FZ$3:$GQ$108,MATCH($C$16,'SEMACU DATA'!$A$3:$A$108,1),MATCH(J$1,'SEMACU DATA'!$B$2:$S$2,0))</f>
        <v>SKR SETLINE</v>
      </c>
      <c r="K13" s="35">
        <f t="array" ref="K13">INDEX('SEMACU DATA'!$FZ$3:$GQ$108,MATCH($C$16,'SEMACU DATA'!$A$3:$A$108,1),MATCH(K$1,'SEMACU DATA'!$B$2:$S$2,0))</f>
        <v>0.5993216922</v>
      </c>
      <c r="L13" s="35">
        <f t="array" ref="L13">INDEX('SEMACU DATA'!$FZ$3:$GQ$108,MATCH($C$16,'SEMACU DATA'!$A$3:$A$108,1),MATCH(L$1,'SEMACU DATA'!$B$2:$S$2,0))</f>
        <v>0.5993216922</v>
      </c>
      <c r="M13" s="75" t="str">
        <f t="array" ref="M13">INDEX('SEMACU DATA'!$FZ$3:$GQ$108,MATCH($C$16,'SEMACU DATA'!$A$3:$A$108,1),MATCH(M$1,'SEMACU DATA'!$B$2:$S$2,0))</f>
        <v/>
      </c>
      <c r="N13" s="28">
        <f t="array" ref="N13">INDEX('SEMACU DATA'!$FZ$3:$GQ$108,MATCH($C$16,'SEMACU DATA'!$A$3:$A$108,1),MATCH(N$1,'SEMACU DATA'!$B$2:$S$2,0))</f>
        <v>2</v>
      </c>
      <c r="O13" s="28">
        <f t="array" ref="O13">INDEX('SEMACU DATA'!$FZ$3:$GQ$108,MATCH($C$16,'SEMACU DATA'!$A$3:$A$108,1),MATCH(O$1,'SEMACU DATA'!$B$2:$S$2,0))</f>
        <v>18.71</v>
      </c>
      <c r="P13" s="76">
        <f t="array" ref="P13">INDEX('SEMACU DATA'!$FZ$3:$GQ$108,MATCH($C$16,'SEMACU DATA'!$A$3:$A$108,1),MATCH(P$1,'SEMACU DATA'!$B$2:$S$2,0))</f>
        <v>52.71077008</v>
      </c>
      <c r="Q13" s="77">
        <f t="array" ref="Q13">INDEX('SEMACU DATA'!$FZ$3:$GQ$108,MATCH($C$16,'SEMACU DATA'!$A$3:$A$108,1),MATCH(Q$1,'SEMACU DATA'!$B$2:$S$2,0))</f>
        <v>0.677692521</v>
      </c>
      <c r="R13" s="50"/>
      <c r="S13" s="50"/>
    </row>
    <row r="14">
      <c r="R14" s="50"/>
      <c r="S14" s="50"/>
    </row>
    <row r="15">
      <c r="R15" s="50"/>
      <c r="S15" s="50"/>
    </row>
    <row r="16">
      <c r="A16" s="26" t="s">
        <v>210</v>
      </c>
      <c r="B16" s="56"/>
      <c r="C16" s="109">
        <v>45208.0</v>
      </c>
      <c r="D16" s="9"/>
      <c r="E16" s="9"/>
      <c r="F16" s="9"/>
      <c r="G16" s="9"/>
      <c r="H16" s="9"/>
      <c r="J16" s="50"/>
      <c r="K16" s="43"/>
      <c r="L16" s="43"/>
      <c r="M16" s="10"/>
      <c r="N16" s="50"/>
      <c r="O16" s="9"/>
      <c r="P16" s="9"/>
      <c r="R16" s="50"/>
      <c r="S16" s="50"/>
    </row>
    <row r="17">
      <c r="A17" s="4"/>
      <c r="B17" s="9"/>
      <c r="C17" s="9"/>
      <c r="D17" s="9"/>
      <c r="E17" s="9"/>
      <c r="F17" s="9"/>
      <c r="G17" s="9"/>
      <c r="H17" s="9"/>
      <c r="J17" s="50"/>
      <c r="K17" s="43"/>
      <c r="L17" s="43"/>
      <c r="M17" s="10"/>
      <c r="N17" s="50"/>
      <c r="O17" s="9"/>
      <c r="P17" s="9"/>
      <c r="R17" s="50"/>
      <c r="S17" s="50"/>
    </row>
    <row r="18">
      <c r="A18" s="4"/>
      <c r="B18" s="9"/>
      <c r="C18" s="9"/>
      <c r="D18" s="9"/>
      <c r="E18" s="9"/>
      <c r="F18" s="9"/>
      <c r="G18" s="9"/>
      <c r="H18" s="9"/>
      <c r="J18" s="50"/>
      <c r="K18" s="43"/>
      <c r="L18" s="43"/>
      <c r="M18" s="10"/>
      <c r="N18" s="50"/>
      <c r="O18" s="9"/>
      <c r="P18" s="9"/>
      <c r="R18" s="50"/>
      <c r="S18" s="50"/>
    </row>
    <row r="19">
      <c r="A19" s="4"/>
      <c r="B19" s="9"/>
      <c r="R19" s="50"/>
      <c r="S19" s="50"/>
    </row>
    <row r="21">
      <c r="A21" s="4"/>
      <c r="C21" s="116"/>
    </row>
  </sheetData>
  <mergeCells count="2">
    <mergeCell ref="A16:B16"/>
    <mergeCell ref="A21:B2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0.5"/>
    <col customWidth="1" min="3" max="3" width="9.63"/>
    <col customWidth="1" min="4" max="5" width="11.88"/>
    <col customWidth="1" min="6" max="6" width="10.38"/>
    <col customWidth="1" min="7" max="7" width="7.88"/>
    <col customWidth="1" min="8" max="8" width="6.63"/>
    <col customWidth="1" min="9" max="9" width="8.5"/>
    <col customWidth="1" min="10" max="10" width="9.75"/>
    <col customWidth="1" min="11" max="11" width="8.88"/>
    <col customWidth="1" min="12" max="12" width="8.5"/>
    <col customWidth="1" min="13" max="13" width="8.63"/>
    <col customWidth="1" min="14" max="14" width="9.63"/>
    <col customWidth="1" min="15" max="15" width="8.63"/>
    <col customWidth="1" min="16" max="16" width="7.25"/>
    <col customWidth="1" min="17" max="17" width="9.13"/>
    <col customWidth="1" min="18" max="18" width="9.75"/>
    <col customWidth="1" min="19" max="19" width="11.63"/>
    <col customWidth="1" min="20" max="20" width="10.5"/>
    <col customWidth="1" min="21" max="21" width="9.75"/>
    <col customWidth="1" min="22" max="23" width="11.88"/>
    <col customWidth="1" min="24" max="24" width="10.0"/>
    <col customWidth="1" min="25" max="25" width="7.88"/>
    <col customWidth="1" min="26" max="26" width="6.63"/>
    <col customWidth="1" min="27" max="27" width="8.5"/>
    <col customWidth="1" min="28" max="28" width="9.75"/>
    <col customWidth="1" min="29" max="29" width="8.88"/>
    <col customWidth="1" min="30" max="30" width="8.5"/>
    <col customWidth="1" min="31" max="31" width="8.63"/>
    <col customWidth="1" min="32" max="32" width="9.75"/>
    <col customWidth="1" min="33" max="33" width="8.25"/>
    <col customWidth="1" min="34" max="34" width="7.25"/>
    <col customWidth="1" min="35" max="35" width="9.13"/>
    <col customWidth="1" min="36" max="36" width="9.75"/>
    <col customWidth="1" min="37" max="37" width="11.63"/>
    <col customWidth="1" min="38" max="38" width="10.38"/>
    <col customWidth="1" min="39" max="39" width="9.75"/>
    <col customWidth="1" min="40" max="41" width="11.88"/>
    <col customWidth="1" min="42" max="42" width="9.25"/>
    <col customWidth="1" min="43" max="43" width="7.88"/>
    <col customWidth="1" min="44" max="44" width="6.63"/>
    <col customWidth="1" min="45" max="45" width="8.5"/>
    <col customWidth="1" min="46" max="46" width="9.75"/>
    <col customWidth="1" min="47" max="47" width="8.88"/>
    <col customWidth="1" min="48" max="48" width="8.5"/>
    <col customWidth="1" min="49" max="49" width="8.75"/>
    <col customWidth="1" min="50" max="50" width="9.75"/>
    <col customWidth="1" min="51" max="51" width="8.38"/>
    <col customWidth="1" min="52" max="52" width="7.25"/>
    <col customWidth="1" min="53" max="53" width="9.13"/>
    <col customWidth="1" min="54" max="54" width="9.75"/>
    <col customWidth="1" min="55" max="55" width="11.63"/>
    <col customWidth="1" min="56" max="56" width="10.75"/>
    <col customWidth="1" min="57" max="57" width="9.38"/>
    <col customWidth="1" min="58" max="59" width="11.88"/>
    <col customWidth="1" min="60" max="60" width="9.75"/>
    <col customWidth="1" min="61" max="61" width="7.88"/>
    <col customWidth="1" min="62" max="62" width="6.63"/>
    <col customWidth="1" min="63" max="63" width="8.5"/>
    <col customWidth="1" min="64" max="64" width="9.75"/>
    <col customWidth="1" min="65" max="65" width="8.88"/>
    <col customWidth="1" min="66" max="66" width="8.5"/>
    <col customWidth="1" min="67" max="67" width="11.0"/>
    <col customWidth="1" min="68" max="68" width="9.88"/>
    <col customWidth="1" min="69" max="69" width="8.38"/>
    <col customWidth="1" min="70" max="70" width="7.25"/>
    <col customWidth="1" min="71" max="71" width="9.13"/>
    <col customWidth="1" min="72" max="72" width="9.0"/>
    <col customWidth="1" min="73" max="73" width="11.63"/>
    <col customWidth="1" min="74" max="74" width="10.75"/>
    <col customWidth="1" min="75" max="75" width="9.5"/>
    <col customWidth="1" min="76" max="77" width="11.88"/>
    <col customWidth="1" min="78" max="78" width="9.38"/>
    <col customWidth="1" min="79" max="79" width="7.88"/>
    <col customWidth="1" min="80" max="80" width="6.63"/>
    <col customWidth="1" min="81" max="81" width="8.5"/>
    <col customWidth="1" min="82" max="82" width="9.75"/>
    <col customWidth="1" min="83" max="83" width="8.88"/>
    <col customWidth="1" min="84" max="84" width="8.5"/>
    <col customWidth="1" min="85" max="85" width="8.13"/>
    <col customWidth="1" min="86" max="86" width="9.88"/>
    <col customWidth="1" min="87" max="87" width="8.13"/>
    <col customWidth="1" min="88" max="88" width="7.25"/>
    <col customWidth="1" min="89" max="89" width="9.13"/>
    <col customWidth="1" min="90" max="90" width="9.75"/>
    <col customWidth="1" min="91" max="91" width="11.63"/>
    <col customWidth="1" min="92" max="92" width="10.63"/>
    <col customWidth="1" min="93" max="93" width="9.13"/>
    <col customWidth="1" min="94" max="95" width="11.88"/>
    <col customWidth="1" min="96" max="96" width="9.63"/>
    <col customWidth="1" min="97" max="97" width="7.88"/>
    <col customWidth="1" min="98" max="98" width="6.63"/>
    <col customWidth="1" min="99" max="99" width="8.5"/>
    <col customWidth="1" min="100" max="100" width="9.75"/>
    <col customWidth="1" min="101" max="101" width="8.88"/>
    <col customWidth="1" min="102" max="102" width="8.5"/>
    <col customWidth="1" min="103" max="103" width="8.63"/>
    <col customWidth="1" min="104" max="104" width="10.0"/>
    <col customWidth="1" min="105" max="105" width="8.25"/>
    <col customWidth="1" min="106" max="106" width="7.25"/>
    <col customWidth="1" min="107" max="107" width="9.13"/>
    <col customWidth="1" min="108" max="108" width="9.75"/>
    <col customWidth="1" min="109" max="109" width="11.63"/>
    <col customWidth="1" min="110" max="110" width="10.63"/>
    <col customWidth="1" min="111" max="111" width="9.25"/>
    <col customWidth="1" min="112" max="113" width="11.88"/>
    <col customWidth="1" min="114" max="114" width="9.5"/>
    <col customWidth="1" min="115" max="115" width="7.88"/>
    <col customWidth="1" min="116" max="116" width="6.63"/>
    <col customWidth="1" min="117" max="117" width="8.5"/>
    <col customWidth="1" min="118" max="118" width="9.75"/>
    <col customWidth="1" min="119" max="119" width="8.88"/>
    <col customWidth="1" min="120" max="120" width="8.5"/>
    <col customWidth="1" min="121" max="121" width="8.63"/>
    <col customWidth="1" min="122" max="122" width="9.88"/>
    <col customWidth="1" min="123" max="123" width="8.38"/>
    <col customWidth="1" min="124" max="124" width="7.25"/>
    <col customWidth="1" min="125" max="125" width="9.13"/>
    <col customWidth="1" min="126" max="126" width="9.75"/>
    <col customWidth="1" min="127" max="127" width="11.63"/>
    <col customWidth="1" min="128" max="128" width="10.63"/>
    <col customWidth="1" min="129" max="129" width="9.13"/>
    <col customWidth="1" min="130" max="131" width="11.88"/>
    <col customWidth="1" min="132" max="132" width="9.5"/>
    <col customWidth="1" min="133" max="133" width="7.88"/>
    <col customWidth="1" min="134" max="134" width="6.63"/>
    <col customWidth="1" min="135" max="135" width="8.5"/>
    <col customWidth="1" min="136" max="136" width="9.75"/>
    <col customWidth="1" min="137" max="137" width="8.88"/>
    <col customWidth="1" min="138" max="139" width="8.5"/>
    <col customWidth="1" min="140" max="140" width="9.38"/>
    <col customWidth="1" min="141" max="141" width="8.5"/>
    <col customWidth="1" min="142" max="142" width="7.25"/>
    <col customWidth="1" min="143" max="143" width="9.13"/>
    <col customWidth="1" min="144" max="144" width="9.75"/>
    <col customWidth="1" min="145" max="145" width="11.63"/>
    <col customWidth="1" min="146" max="146" width="10.5"/>
    <col customWidth="1" min="147" max="147" width="9.25"/>
    <col customWidth="1" min="148" max="149" width="11.88"/>
    <col customWidth="1" min="150" max="150" width="10.63"/>
    <col customWidth="1" min="151" max="151" width="7.88"/>
    <col customWidth="1" min="152" max="152" width="6.63"/>
    <col customWidth="1" min="153" max="153" width="8.5"/>
    <col customWidth="1" min="154" max="154" width="9.75"/>
    <col customWidth="1" min="155" max="155" width="8.88"/>
    <col customWidth="1" min="156" max="156" width="8.5"/>
    <col customWidth="1" min="157" max="157" width="8.63"/>
    <col customWidth="1" min="158" max="158" width="9.88"/>
    <col customWidth="1" min="159" max="159" width="12.38"/>
    <col customWidth="1" min="160" max="160" width="7.25"/>
    <col customWidth="1" min="161" max="161" width="9.13"/>
    <col customWidth="1" min="162" max="162" width="9.75"/>
    <col customWidth="1" min="163" max="163" width="11.63"/>
    <col customWidth="1" min="164" max="164" width="10.88"/>
    <col customWidth="1" min="165" max="165" width="9.5"/>
    <col customWidth="1" min="166" max="167" width="11.88"/>
    <col customWidth="1" min="168" max="168" width="10.38"/>
    <col customWidth="1" min="169" max="169" width="7.88"/>
    <col customWidth="1" min="170" max="170" width="6.63"/>
    <col customWidth="1" min="171" max="171" width="8.5"/>
    <col customWidth="1" min="172" max="172" width="9.75"/>
    <col customWidth="1" min="173" max="173" width="8.88"/>
    <col customWidth="1" min="174" max="174" width="8.5"/>
    <col customWidth="1" min="175" max="175" width="8.25"/>
    <col customWidth="1" min="176" max="176" width="9.88"/>
    <col customWidth="1" min="177" max="177" width="8.25"/>
    <col customWidth="1" min="178" max="178" width="7.25"/>
    <col customWidth="1" min="179" max="179" width="9.13"/>
    <col customWidth="1" min="180" max="180" width="9.75"/>
    <col customWidth="1" min="181" max="181" width="11.63"/>
    <col customWidth="1" min="182" max="182" width="10.88"/>
    <col customWidth="1" min="183" max="183" width="9.38"/>
    <col customWidth="1" min="184" max="185" width="11.88"/>
    <col customWidth="1" min="186" max="186" width="9.38"/>
    <col customWidth="1" min="187" max="187" width="7.88"/>
    <col customWidth="1" min="188" max="188" width="6.63"/>
    <col customWidth="1" min="189" max="189" width="8.5"/>
    <col customWidth="1" min="190" max="190" width="9.75"/>
    <col customWidth="1" min="191" max="191" width="8.88"/>
    <col customWidth="1" min="192" max="192" width="8.5"/>
    <col customWidth="1" min="193" max="193" width="8.38"/>
    <col customWidth="1" min="194" max="194" width="9.75"/>
    <col customWidth="1" min="195" max="195" width="8.25"/>
    <col customWidth="1" min="196" max="196" width="7.25"/>
    <col customWidth="1" min="197" max="197" width="9.13"/>
    <col customWidth="1" min="198" max="198" width="9.75"/>
    <col customWidth="1" min="199" max="199" width="11.63"/>
  </cols>
  <sheetData>
    <row r="1">
      <c r="A1" s="78" t="s">
        <v>1</v>
      </c>
      <c r="B1" s="79">
        <v>1.0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80"/>
      <c r="T1" s="79">
        <v>2.0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80"/>
      <c r="AL1" s="79">
        <v>3.0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80"/>
      <c r="BD1" s="79">
        <v>4.0</v>
      </c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80"/>
      <c r="BV1" s="79">
        <v>6.0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80"/>
      <c r="CN1" s="79">
        <v>7.0</v>
      </c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80"/>
      <c r="DF1" s="79">
        <v>8.0</v>
      </c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80"/>
      <c r="DX1" s="79">
        <v>9.0</v>
      </c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80"/>
      <c r="EP1" s="79">
        <v>10.0</v>
      </c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80"/>
      <c r="FH1" s="79">
        <v>11.0</v>
      </c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80"/>
      <c r="FZ1" s="79" t="s">
        <v>12</v>
      </c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80"/>
    </row>
    <row r="2">
      <c r="A2" s="81" t="s">
        <v>210</v>
      </c>
      <c r="B2" s="82" t="s">
        <v>190</v>
      </c>
      <c r="C2" s="83" t="s">
        <v>194</v>
      </c>
      <c r="D2" s="84" t="s">
        <v>195</v>
      </c>
      <c r="E2" s="84" t="s">
        <v>197</v>
      </c>
      <c r="F2" s="183" t="s">
        <v>730</v>
      </c>
      <c r="G2" s="84" t="s">
        <v>192</v>
      </c>
      <c r="H2" s="84" t="s">
        <v>193</v>
      </c>
      <c r="I2" s="86" t="s">
        <v>212</v>
      </c>
      <c r="J2" s="87" t="s">
        <v>213</v>
      </c>
      <c r="K2" s="88" t="s">
        <v>731</v>
      </c>
      <c r="L2" s="88" t="s">
        <v>200</v>
      </c>
      <c r="M2" s="88" t="s">
        <v>201</v>
      </c>
      <c r="N2" s="87" t="s">
        <v>202</v>
      </c>
      <c r="O2" s="84" t="s">
        <v>203</v>
      </c>
      <c r="P2" s="84" t="s">
        <v>204</v>
      </c>
      <c r="Q2" s="86" t="s">
        <v>214</v>
      </c>
      <c r="R2" s="87" t="s">
        <v>205</v>
      </c>
      <c r="S2" s="89" t="s">
        <v>206</v>
      </c>
      <c r="T2" s="82" t="s">
        <v>190</v>
      </c>
      <c r="U2" s="83" t="s">
        <v>194</v>
      </c>
      <c r="V2" s="84" t="s">
        <v>195</v>
      </c>
      <c r="W2" s="84" t="s">
        <v>197</v>
      </c>
      <c r="X2" s="85" t="s">
        <v>732</v>
      </c>
      <c r="Y2" s="84" t="s">
        <v>192</v>
      </c>
      <c r="Z2" s="84" t="s">
        <v>193</v>
      </c>
      <c r="AA2" s="86" t="s">
        <v>212</v>
      </c>
      <c r="AB2" s="87" t="s">
        <v>213</v>
      </c>
      <c r="AC2" s="88" t="s">
        <v>731</v>
      </c>
      <c r="AD2" s="88" t="s">
        <v>200</v>
      </c>
      <c r="AE2" s="88" t="s">
        <v>201</v>
      </c>
      <c r="AF2" s="87" t="s">
        <v>202</v>
      </c>
      <c r="AG2" s="84" t="s">
        <v>203</v>
      </c>
      <c r="AH2" s="84" t="s">
        <v>204</v>
      </c>
      <c r="AI2" s="84" t="s">
        <v>214</v>
      </c>
      <c r="AJ2" s="87" t="s">
        <v>205</v>
      </c>
      <c r="AK2" s="89" t="s">
        <v>206</v>
      </c>
      <c r="AL2" s="82" t="s">
        <v>190</v>
      </c>
      <c r="AM2" s="83" t="s">
        <v>194</v>
      </c>
      <c r="AN2" s="84" t="s">
        <v>195</v>
      </c>
      <c r="AO2" s="84" t="s">
        <v>197</v>
      </c>
      <c r="AP2" s="85" t="s">
        <v>733</v>
      </c>
      <c r="AQ2" s="84" t="s">
        <v>192</v>
      </c>
      <c r="AR2" s="84" t="s">
        <v>193</v>
      </c>
      <c r="AS2" s="86" t="s">
        <v>212</v>
      </c>
      <c r="AT2" s="87" t="s">
        <v>213</v>
      </c>
      <c r="AU2" s="88" t="s">
        <v>731</v>
      </c>
      <c r="AV2" s="88" t="s">
        <v>200</v>
      </c>
      <c r="AW2" s="88" t="s">
        <v>201</v>
      </c>
      <c r="AX2" s="87" t="s">
        <v>202</v>
      </c>
      <c r="AY2" s="84" t="s">
        <v>203</v>
      </c>
      <c r="AZ2" s="84" t="s">
        <v>204</v>
      </c>
      <c r="BA2" s="86" t="s">
        <v>214</v>
      </c>
      <c r="BB2" s="87" t="s">
        <v>205</v>
      </c>
      <c r="BC2" s="89" t="s">
        <v>206</v>
      </c>
      <c r="BD2" s="82" t="s">
        <v>190</v>
      </c>
      <c r="BE2" s="83" t="s">
        <v>194</v>
      </c>
      <c r="BF2" s="84" t="s">
        <v>195</v>
      </c>
      <c r="BG2" s="84" t="s">
        <v>197</v>
      </c>
      <c r="BH2" s="85" t="s">
        <v>734</v>
      </c>
      <c r="BI2" s="84" t="s">
        <v>192</v>
      </c>
      <c r="BJ2" s="84" t="s">
        <v>193</v>
      </c>
      <c r="BK2" s="86" t="s">
        <v>212</v>
      </c>
      <c r="BL2" s="87" t="s">
        <v>213</v>
      </c>
      <c r="BM2" s="88" t="s">
        <v>731</v>
      </c>
      <c r="BN2" s="88" t="s">
        <v>200</v>
      </c>
      <c r="BO2" s="88" t="s">
        <v>201</v>
      </c>
      <c r="BP2" s="87" t="s">
        <v>202</v>
      </c>
      <c r="BQ2" s="84" t="s">
        <v>203</v>
      </c>
      <c r="BR2" s="84" t="s">
        <v>204</v>
      </c>
      <c r="BS2" s="86" t="s">
        <v>214</v>
      </c>
      <c r="BT2" s="87" t="s">
        <v>205</v>
      </c>
      <c r="BU2" s="89" t="s">
        <v>206</v>
      </c>
      <c r="BV2" s="82" t="s">
        <v>190</v>
      </c>
      <c r="BW2" s="83" t="s">
        <v>194</v>
      </c>
      <c r="BX2" s="84" t="s">
        <v>195</v>
      </c>
      <c r="BY2" s="84" t="s">
        <v>197</v>
      </c>
      <c r="BZ2" s="85" t="s">
        <v>735</v>
      </c>
      <c r="CA2" s="84" t="s">
        <v>192</v>
      </c>
      <c r="CB2" s="84" t="s">
        <v>193</v>
      </c>
      <c r="CC2" s="86" t="s">
        <v>212</v>
      </c>
      <c r="CD2" s="87" t="s">
        <v>213</v>
      </c>
      <c r="CE2" s="88" t="s">
        <v>731</v>
      </c>
      <c r="CF2" s="88" t="s">
        <v>200</v>
      </c>
      <c r="CG2" s="88" t="s">
        <v>201</v>
      </c>
      <c r="CH2" s="87" t="s">
        <v>202</v>
      </c>
      <c r="CI2" s="84" t="s">
        <v>203</v>
      </c>
      <c r="CJ2" s="84" t="s">
        <v>204</v>
      </c>
      <c r="CK2" s="86" t="s">
        <v>214</v>
      </c>
      <c r="CL2" s="87" t="s">
        <v>205</v>
      </c>
      <c r="CM2" s="89" t="s">
        <v>206</v>
      </c>
      <c r="CN2" s="82" t="s">
        <v>190</v>
      </c>
      <c r="CO2" s="83" t="s">
        <v>194</v>
      </c>
      <c r="CP2" s="84" t="s">
        <v>195</v>
      </c>
      <c r="CQ2" s="84" t="s">
        <v>197</v>
      </c>
      <c r="CR2" s="85" t="s">
        <v>736</v>
      </c>
      <c r="CS2" s="84" t="s">
        <v>192</v>
      </c>
      <c r="CT2" s="84" t="s">
        <v>193</v>
      </c>
      <c r="CU2" s="86" t="s">
        <v>212</v>
      </c>
      <c r="CV2" s="87" t="s">
        <v>213</v>
      </c>
      <c r="CW2" s="88" t="s">
        <v>731</v>
      </c>
      <c r="CX2" s="88" t="s">
        <v>200</v>
      </c>
      <c r="CY2" s="88" t="s">
        <v>201</v>
      </c>
      <c r="CZ2" s="87" t="s">
        <v>202</v>
      </c>
      <c r="DA2" s="84" t="s">
        <v>203</v>
      </c>
      <c r="DB2" s="84" t="s">
        <v>204</v>
      </c>
      <c r="DC2" s="86" t="s">
        <v>214</v>
      </c>
      <c r="DD2" s="87" t="s">
        <v>205</v>
      </c>
      <c r="DE2" s="89" t="s">
        <v>206</v>
      </c>
      <c r="DF2" s="82" t="s">
        <v>190</v>
      </c>
      <c r="DG2" s="83" t="s">
        <v>194</v>
      </c>
      <c r="DH2" s="84" t="s">
        <v>195</v>
      </c>
      <c r="DI2" s="84" t="s">
        <v>197</v>
      </c>
      <c r="DJ2" s="85" t="s">
        <v>737</v>
      </c>
      <c r="DK2" s="84" t="s">
        <v>192</v>
      </c>
      <c r="DL2" s="84" t="s">
        <v>193</v>
      </c>
      <c r="DM2" s="86" t="s">
        <v>212</v>
      </c>
      <c r="DN2" s="87" t="s">
        <v>213</v>
      </c>
      <c r="DO2" s="88" t="s">
        <v>731</v>
      </c>
      <c r="DP2" s="88" t="s">
        <v>200</v>
      </c>
      <c r="DQ2" s="88" t="s">
        <v>201</v>
      </c>
      <c r="DR2" s="87" t="s">
        <v>202</v>
      </c>
      <c r="DS2" s="84" t="s">
        <v>203</v>
      </c>
      <c r="DT2" s="84" t="s">
        <v>204</v>
      </c>
      <c r="DU2" s="86" t="s">
        <v>214</v>
      </c>
      <c r="DV2" s="87" t="s">
        <v>205</v>
      </c>
      <c r="DW2" s="89" t="s">
        <v>206</v>
      </c>
      <c r="DX2" s="82" t="s">
        <v>190</v>
      </c>
      <c r="DY2" s="83" t="s">
        <v>194</v>
      </c>
      <c r="DZ2" s="84" t="s">
        <v>195</v>
      </c>
      <c r="EA2" s="84" t="s">
        <v>197</v>
      </c>
      <c r="EB2" s="85" t="s">
        <v>738</v>
      </c>
      <c r="EC2" s="84" t="s">
        <v>192</v>
      </c>
      <c r="ED2" s="84" t="s">
        <v>193</v>
      </c>
      <c r="EE2" s="86" t="s">
        <v>212</v>
      </c>
      <c r="EF2" s="87" t="s">
        <v>213</v>
      </c>
      <c r="EG2" s="88" t="s">
        <v>731</v>
      </c>
      <c r="EH2" s="88" t="s">
        <v>200</v>
      </c>
      <c r="EI2" s="88" t="s">
        <v>201</v>
      </c>
      <c r="EJ2" s="87" t="s">
        <v>202</v>
      </c>
      <c r="EK2" s="84" t="s">
        <v>203</v>
      </c>
      <c r="EL2" s="84" t="s">
        <v>204</v>
      </c>
      <c r="EM2" s="86" t="s">
        <v>214</v>
      </c>
      <c r="EN2" s="87" t="s">
        <v>205</v>
      </c>
      <c r="EO2" s="89" t="s">
        <v>206</v>
      </c>
      <c r="EP2" s="82" t="s">
        <v>190</v>
      </c>
      <c r="EQ2" s="83" t="s">
        <v>194</v>
      </c>
      <c r="ER2" s="84" t="s">
        <v>195</v>
      </c>
      <c r="ES2" s="84" t="s">
        <v>197</v>
      </c>
      <c r="ET2" s="85" t="s">
        <v>739</v>
      </c>
      <c r="EU2" s="84" t="s">
        <v>192</v>
      </c>
      <c r="EV2" s="84" t="s">
        <v>193</v>
      </c>
      <c r="EW2" s="86" t="s">
        <v>212</v>
      </c>
      <c r="EX2" s="87" t="s">
        <v>213</v>
      </c>
      <c r="EY2" s="88" t="s">
        <v>731</v>
      </c>
      <c r="EZ2" s="88" t="s">
        <v>200</v>
      </c>
      <c r="FA2" s="88" t="s">
        <v>201</v>
      </c>
      <c r="FB2" s="87" t="s">
        <v>202</v>
      </c>
      <c r="FC2" s="84" t="s">
        <v>203</v>
      </c>
      <c r="FD2" s="84" t="s">
        <v>204</v>
      </c>
      <c r="FE2" s="86" t="s">
        <v>214</v>
      </c>
      <c r="FF2" s="87" t="s">
        <v>205</v>
      </c>
      <c r="FG2" s="89" t="s">
        <v>206</v>
      </c>
      <c r="FH2" s="82" t="s">
        <v>190</v>
      </c>
      <c r="FI2" s="83" t="s">
        <v>194</v>
      </c>
      <c r="FJ2" s="84" t="s">
        <v>195</v>
      </c>
      <c r="FK2" s="84" t="s">
        <v>197</v>
      </c>
      <c r="FL2" s="85" t="s">
        <v>740</v>
      </c>
      <c r="FM2" s="84" t="s">
        <v>192</v>
      </c>
      <c r="FN2" s="84" t="s">
        <v>193</v>
      </c>
      <c r="FO2" s="86" t="s">
        <v>212</v>
      </c>
      <c r="FP2" s="87" t="s">
        <v>213</v>
      </c>
      <c r="FQ2" s="88" t="s">
        <v>731</v>
      </c>
      <c r="FR2" s="88" t="s">
        <v>200</v>
      </c>
      <c r="FS2" s="88" t="s">
        <v>201</v>
      </c>
      <c r="FT2" s="87" t="s">
        <v>202</v>
      </c>
      <c r="FU2" s="84" t="s">
        <v>203</v>
      </c>
      <c r="FV2" s="84" t="s">
        <v>204</v>
      </c>
      <c r="FW2" s="86" t="s">
        <v>214</v>
      </c>
      <c r="FX2" s="87" t="s">
        <v>205</v>
      </c>
      <c r="FY2" s="89" t="s">
        <v>206</v>
      </c>
      <c r="FZ2" s="82" t="s">
        <v>190</v>
      </c>
      <c r="GA2" s="83" t="s">
        <v>194</v>
      </c>
      <c r="GB2" s="84" t="s">
        <v>195</v>
      </c>
      <c r="GC2" s="84" t="s">
        <v>197</v>
      </c>
      <c r="GD2" s="85" t="s">
        <v>741</v>
      </c>
      <c r="GE2" s="84" t="s">
        <v>192</v>
      </c>
      <c r="GF2" s="84" t="s">
        <v>193</v>
      </c>
      <c r="GG2" s="86" t="s">
        <v>212</v>
      </c>
      <c r="GH2" s="87" t="s">
        <v>213</v>
      </c>
      <c r="GI2" s="88" t="s">
        <v>731</v>
      </c>
      <c r="GJ2" s="88" t="s">
        <v>200</v>
      </c>
      <c r="GK2" s="88" t="s">
        <v>201</v>
      </c>
      <c r="GL2" s="87" t="s">
        <v>202</v>
      </c>
      <c r="GM2" s="84" t="s">
        <v>203</v>
      </c>
      <c r="GN2" s="84" t="s">
        <v>204</v>
      </c>
      <c r="GO2" s="86" t="s">
        <v>214</v>
      </c>
      <c r="GP2" s="87" t="s">
        <v>205</v>
      </c>
      <c r="GQ2" s="89" t="s">
        <v>206</v>
      </c>
    </row>
    <row r="3">
      <c r="A3" s="184">
        <v>44942.0</v>
      </c>
      <c r="B3" s="185" t="str">
        <f t="array" ref="B3">IFERROR(INDEX('SEMACU DATA UNIFICADA'!$C$2:$T1000,MATCH(1,($A3='SEMACU DATA UNIFICADA'!$A$2:$A1000)*($B$1='SEMACU DATA UNIFICADA'!$B$2:$B1000),0),MATCH(B$2,'SEMACU DATA UNIFICADA'!$C$1:$T$1,0)),"")</f>
        <v/>
      </c>
      <c r="C3" s="186" t="str">
        <f t="array" ref="C3">IFERROR(INDEX('SEMACU DATA UNIFICADA'!$C$2:$T1000,MATCH(1,($A3='SEMACU DATA UNIFICADA'!$A$2:$A1000)*($B$1='SEMACU DATA UNIFICADA'!$B$2:$B1000),0),MATCH(C$2,'SEMACU DATA UNIFICADA'!$C$1:$T$1,0)),"")</f>
        <v/>
      </c>
      <c r="D3" s="186" t="str">
        <f t="array" ref="D3">IFERROR(INDEX('SEMACU DATA UNIFICADA'!$C$2:$T1000,MATCH(1,($A3='SEMACU DATA UNIFICADA'!$A$2:$A1000)*($B$1='SEMACU DATA UNIFICADA'!$B$2:$B1000),0),MATCH(D$2,'SEMACU DATA UNIFICADA'!$C$1:$T$1,0)),"")</f>
        <v/>
      </c>
      <c r="E3" s="186" t="str">
        <f t="array" ref="E3">IFERROR(INDEX('SEMACU DATA UNIFICADA'!$C$2:$T1000,MATCH(1,($A3='SEMACU DATA UNIFICADA'!$A$2:$A1000)*($B$1='SEMACU DATA UNIFICADA'!$B$2:$B1000),0),MATCH(E$2,'SEMACU DATA UNIFICADA'!$C$1:$T$1,0)),"")</f>
        <v/>
      </c>
      <c r="F3" s="187" t="str">
        <f t="array" ref="F3">IFERROR(INDEX('SEMACU DATA UNIFICADA'!$C$2:$T1000,MATCH(1,($A3='SEMACU DATA UNIFICADA'!$A$2:$A1000)*($B$1='SEMACU DATA UNIFICADA'!$B$2:$B1000),0),MATCH(F$2,'SEMACU DATA UNIFICADA'!$C$1:$T$1,0)),"")</f>
        <v/>
      </c>
      <c r="G3" s="186" t="str">
        <f t="array" ref="G3">IFERROR(INDEX('SEMACU DATA UNIFICADA'!$C$2:$T1000,MATCH(1,($A3='SEMACU DATA UNIFICADA'!$A$2:$A1000)*($B$1='SEMACU DATA UNIFICADA'!$B$2:$B1000),0),MATCH(G$2,'SEMACU DATA UNIFICADA'!$C$1:$T$1,0)),"")</f>
        <v/>
      </c>
      <c r="H3" s="186" t="str">
        <f t="array" ref="H3">IFERROR(INDEX('SEMACU DATA UNIFICADA'!$C$2:$T1000,MATCH(1,($A3='SEMACU DATA UNIFICADA'!$A$2:$A1000)*($B$1='SEMACU DATA UNIFICADA'!$B$2:$B1000),0),MATCH(H$2,'SEMACU DATA UNIFICADA'!$C$1:$T$1,0)),"")</f>
        <v/>
      </c>
      <c r="I3" s="188" t="str">
        <f t="array" ref="I3">IFERROR(INDEX('SEMACU DATA UNIFICADA'!$C$2:$T1000,MATCH(1,($A3='SEMACU DATA UNIFICADA'!$A$2:$A1000)*($B$1='SEMACU DATA UNIFICADA'!$B$2:$B1000),0),MATCH(I$2,'SEMACU DATA UNIFICADA'!$C$1:$T$1,0)),"")</f>
        <v/>
      </c>
      <c r="J3" s="187" t="str">
        <f t="array" ref="J3">IFERROR(INDEX('SEMACU DATA UNIFICADA'!$C$2:$T1000,MATCH(1,($A3='SEMACU DATA UNIFICADA'!$A$2:$A1000)*($B$1='SEMACU DATA UNIFICADA'!$B$2:$B1000),0),MATCH(J$2,'SEMACU DATA UNIFICADA'!$C$1:$T$1,0)),"")</f>
        <v/>
      </c>
      <c r="K3" s="189" t="str">
        <f t="array" ref="K3">IFERROR(INDEX('SEMACU DATA UNIFICADA'!$C$2:$T1000,MATCH(1,($A3='SEMACU DATA UNIFICADA'!$A$2:$A1000)*($B$1='SEMACU DATA UNIFICADA'!$B$2:$B1000),0),MATCH(K$2,'SEMACU DATA UNIFICADA'!$C$1:$T$1,0)),"")</f>
        <v/>
      </c>
      <c r="L3" s="189" t="str">
        <f t="array" ref="L3">IFERROR(INDEX('SEMACU DATA UNIFICADA'!$C$2:$T1000,MATCH(1,($A3='SEMACU DATA UNIFICADA'!$A$2:$A1000)*($B$1='SEMACU DATA UNIFICADA'!$B$2:$B1000),0),MATCH(L$2,'SEMACU DATA UNIFICADA'!$C$1:$T$1,0)),"")</f>
        <v/>
      </c>
      <c r="M3" s="189" t="str">
        <f t="array" ref="M3">IFERROR(INDEX('SEMACU DATA UNIFICADA'!$C$2:$T1000,MATCH(1,($A3='SEMACU DATA UNIFICADA'!$A$2:$A1000)*($B$1='SEMACU DATA UNIFICADA'!$B$2:$B1000),0),MATCH(M$2,'SEMACU DATA UNIFICADA'!$C$1:$T$1,0)),"")</f>
        <v/>
      </c>
      <c r="N3" s="187" t="str">
        <f t="array" ref="N3">IFERROR(INDEX('SEMACU DATA UNIFICADA'!$C$2:$T1000,MATCH(1,($A3='SEMACU DATA UNIFICADA'!$A$2:$A1000)*($B$1='SEMACU DATA UNIFICADA'!$B$2:$B1000),0),MATCH(N$2,'SEMACU DATA UNIFICADA'!$C$1:$T$1,0)),"")</f>
        <v/>
      </c>
      <c r="O3" s="186" t="str">
        <f t="array" ref="O3">IFERROR(INDEX('SEMACU DATA UNIFICADA'!$C$2:$T1000,MATCH(1,($A3='SEMACU DATA UNIFICADA'!$A$2:$A1000)*($B$1='SEMACU DATA UNIFICADA'!$B$2:$B1000),0),MATCH(O$2,'SEMACU DATA UNIFICADA'!$C$1:$T$1,0)),"")</f>
        <v/>
      </c>
      <c r="P3" s="186" t="str">
        <f t="array" ref="P3">IFERROR(INDEX('SEMACU DATA UNIFICADA'!$C$2:$T1000,MATCH(1,($A3='SEMACU DATA UNIFICADA'!$A$2:$A1000)*($B$1='SEMACU DATA UNIFICADA'!$B$2:$B1000),0),MATCH(P$2,'SEMACU DATA UNIFICADA'!$C$1:$T$1,0)),"")</f>
        <v/>
      </c>
      <c r="Q3" s="188" t="str">
        <f t="array" ref="Q3">IFERROR(INDEX('SEMACU DATA UNIFICADA'!$C$2:$T1000,MATCH(1,($A3='SEMACU DATA UNIFICADA'!$A$2:$A1000)*($B$1='SEMACU DATA UNIFICADA'!$B$2:$B1000),0),MATCH(Q$2,'SEMACU DATA UNIFICADA'!$C$1:$T$1,0)),"")</f>
        <v/>
      </c>
      <c r="R3" s="187" t="str">
        <f t="array" ref="R3">IFERROR(INDEX('SEMACU DATA UNIFICADA'!$C$2:$T1000,MATCH(1,($A3='SEMACU DATA UNIFICADA'!$A$2:$A1000)*($B$1='SEMACU DATA UNIFICADA'!$B$2:$B1000),0),MATCH(R$2,'SEMACU DATA UNIFICADA'!$C$1:$T$1,0)),"")</f>
        <v/>
      </c>
      <c r="S3" s="190" t="str">
        <f t="array" ref="S3">IFERROR(INDEX('SEMACU DATA UNIFICADA'!$C$2:$T1000,MATCH(1,($A3='SEMACU DATA UNIFICADA'!$A$2:$A1000)*($B$1='SEMACU DATA UNIFICADA'!$B$2:$B1000),0),MATCH(S$2,'SEMACU DATA UNIFICADA'!$C$1:$T$1,0)),"")</f>
        <v/>
      </c>
      <c r="T3" s="185" t="str">
        <f t="array" ref="T3">IFERROR(INDEX('SEMACU DATA UNIFICADA'!$C$2:$T1000,MATCH(1,($A3='SEMACU DATA UNIFICADA'!$A$2:$A1000)*($T$1='SEMACU DATA UNIFICADA'!$B$2:$B1000),0),MATCH(T$2,'SEMACU DATA UNIFICADA'!$C$1:$T$1,0)),"")</f>
        <v/>
      </c>
      <c r="U3" s="186" t="str">
        <f t="array" ref="U3">IFERROR(INDEX('SEMACU DATA UNIFICADA'!$C$2:$T1000,MATCH(1,($A3='SEMACU DATA UNIFICADA'!$A$2:$A1000)*($T$1='SEMACU DATA UNIFICADA'!$B$2:$B1000),0),MATCH(U$2,'SEMACU DATA UNIFICADA'!$C$1:$T$1,0)),"")</f>
        <v/>
      </c>
      <c r="V3" s="186" t="str">
        <f t="array" ref="V3">IFERROR(INDEX('SEMACU DATA UNIFICADA'!$C$2:$T1000,MATCH(1,($A3='SEMACU DATA UNIFICADA'!$A$2:$A1000)*($T$1='SEMACU DATA UNIFICADA'!$B$2:$B1000),0),MATCH(V$2,'SEMACU DATA UNIFICADA'!$C$1:$T$1,0)),"")</f>
        <v/>
      </c>
      <c r="W3" s="186" t="str">
        <f t="array" ref="W3">IFERROR(INDEX('SEMACU DATA UNIFICADA'!$C$2:$T1000,MATCH(1,($A3='SEMACU DATA UNIFICADA'!$A$2:$A1000)*($T$1='SEMACU DATA UNIFICADA'!$B$2:$B1000),0),MATCH(W$2,'SEMACU DATA UNIFICADA'!$C$1:$T$1,0)),"")</f>
        <v/>
      </c>
      <c r="X3" s="191" t="str">
        <f t="array" ref="X3">IFERROR(INDEX('SEMACU DATA UNIFICADA'!$C$2:$T1000,MATCH(1,($A3='SEMACU DATA UNIFICADA'!$A$2:$A1000)*($T$1='SEMACU DATA UNIFICADA'!$B$2:$B1000),0),MATCH(X$2,'SEMACU DATA UNIFICADA'!$C$1:$T$1,0)),"")</f>
        <v/>
      </c>
      <c r="Y3" s="186" t="str">
        <f t="array" ref="Y3">IFERROR(INDEX('SEMACU DATA UNIFICADA'!$C$2:$T1000,MATCH(1,($A3='SEMACU DATA UNIFICADA'!$A$2:$A1000)*($T$1='SEMACU DATA UNIFICADA'!$B$2:$B1000),0),MATCH(Y$2,'SEMACU DATA UNIFICADA'!$C$1:$T$1,0)),"")</f>
        <v/>
      </c>
      <c r="Z3" s="186" t="str">
        <f t="array" ref="Z3">IFERROR(INDEX('SEMACU DATA UNIFICADA'!$C$2:$T1000,MATCH(1,($A3='SEMACU DATA UNIFICADA'!$A$2:$A1000)*($T$1='SEMACU DATA UNIFICADA'!$B$2:$B1000),0),MATCH(Z$2,'SEMACU DATA UNIFICADA'!$C$1:$T$1,0)),"")</f>
        <v/>
      </c>
      <c r="AA3" s="188" t="str">
        <f t="array" ref="AA3">IFERROR(INDEX('SEMACU DATA UNIFICADA'!$C$2:$T1000,MATCH(1,($A3='SEMACU DATA UNIFICADA'!$A$2:$A1000)*($T$1='SEMACU DATA UNIFICADA'!$B$2:$B1000),0),MATCH(AA$2,'SEMACU DATA UNIFICADA'!$C$1:$T$1,0)),"")</f>
        <v/>
      </c>
      <c r="AB3" s="187" t="str">
        <f t="array" ref="AB3">IFERROR(INDEX('SEMACU DATA UNIFICADA'!$C$2:$T1000,MATCH(1,($A3='SEMACU DATA UNIFICADA'!$A$2:$A1000)*($T$1='SEMACU DATA UNIFICADA'!$B$2:$B1000),0),MATCH(AB$2,'SEMACU DATA UNIFICADA'!$C$1:$T$1,0)),"")</f>
        <v/>
      </c>
      <c r="AC3" s="189" t="str">
        <f t="array" ref="AC3">IFERROR(INDEX('SEMACU DATA UNIFICADA'!$C$2:$T1000,MATCH(1,($A3='SEMACU DATA UNIFICADA'!$A$2:$A1000)*($T$1='SEMACU DATA UNIFICADA'!$B$2:$B1000),0),MATCH(AC$2,'SEMACU DATA UNIFICADA'!$C$1:$T$1,0)),"")</f>
        <v/>
      </c>
      <c r="AD3" s="189" t="str">
        <f t="array" ref="AD3">IFERROR(INDEX('SEMACU DATA UNIFICADA'!$C$2:$T1000,MATCH(1,($A3='SEMACU DATA UNIFICADA'!$A$2:$A1000)*($T$1='SEMACU DATA UNIFICADA'!$B$2:$B1000),0),MATCH(AD$2,'SEMACU DATA UNIFICADA'!$C$1:$T$1,0)),"")</f>
        <v/>
      </c>
      <c r="AE3" s="189" t="str">
        <f t="array" ref="AE3">IFERROR(INDEX('SEMACU DATA UNIFICADA'!$C$2:$T1000,MATCH(1,($A3='SEMACU DATA UNIFICADA'!$A$2:$A1000)*($T$1='SEMACU DATA UNIFICADA'!$B$2:$B1000),0),MATCH(AE$2,'SEMACU DATA UNIFICADA'!$C$1:$T$1,0)),"")</f>
        <v/>
      </c>
      <c r="AF3" s="187" t="str">
        <f t="array" ref="AF3">IFERROR(INDEX('SEMACU DATA UNIFICADA'!$C$2:$T1000,MATCH(1,($A3='SEMACU DATA UNIFICADA'!$A$2:$A1000)*($T$1='SEMACU DATA UNIFICADA'!$B$2:$B1000),0),MATCH(AF$2,'SEMACU DATA UNIFICADA'!$C$1:$T$1,0)),"")</f>
        <v/>
      </c>
      <c r="AG3" s="186" t="str">
        <f t="array" ref="AG3">IFERROR(INDEX('SEMACU DATA UNIFICADA'!$C$2:$T1000,MATCH(1,($A3='SEMACU DATA UNIFICADA'!$A$2:$A1000)*($T$1='SEMACU DATA UNIFICADA'!$B$2:$B1000),0),MATCH(AG$2,'SEMACU DATA UNIFICADA'!$C$1:$T$1,0)),"")</f>
        <v/>
      </c>
      <c r="AH3" s="186" t="str">
        <f t="array" ref="AH3">IFERROR(INDEX('SEMACU DATA UNIFICADA'!$C$2:$T1000,MATCH(1,($A3='SEMACU DATA UNIFICADA'!$A$2:$A1000)*($T$1='SEMACU DATA UNIFICADA'!$B$2:$B1000),0),MATCH(AH$2,'SEMACU DATA UNIFICADA'!$C$1:$T$1,0)),"")</f>
        <v/>
      </c>
      <c r="AI3" s="186" t="str">
        <f t="array" ref="AI3">IFERROR(INDEX('SEMACU DATA UNIFICADA'!$C$2:$T1000,MATCH(1,($A3='SEMACU DATA UNIFICADA'!$A$2:$A1000)*($T$1='SEMACU DATA UNIFICADA'!$B$2:$B1000),0),MATCH(AI$2,'SEMACU DATA UNIFICADA'!$C$1:$T$1,0)),"")</f>
        <v/>
      </c>
      <c r="AJ3" s="187" t="str">
        <f t="array" ref="AJ3">IFERROR(INDEX('SEMACU DATA UNIFICADA'!$C$2:$T1000,MATCH(1,($A3='SEMACU DATA UNIFICADA'!$A$2:$A1000)*($T$1='SEMACU DATA UNIFICADA'!$B$2:$B1000),0),MATCH(AJ$2,'SEMACU DATA UNIFICADA'!$C$1:$T$1,0)),"")</f>
        <v/>
      </c>
      <c r="AK3" s="190" t="str">
        <f t="array" ref="AK3">IFERROR(INDEX('SEMACU DATA UNIFICADA'!$C$2:$T1000,MATCH(1,($A3='SEMACU DATA UNIFICADA'!$A$2:$A1000)*($T$1='SEMACU DATA UNIFICADA'!$B$2:$B1000),0),MATCH(AK$2,'SEMACU DATA UNIFICADA'!$C$1:$T$1,0)),"")</f>
        <v/>
      </c>
      <c r="AL3" s="185" t="str">
        <f t="array" ref="AL3">IFERROR(INDEX('SEMACU DATA UNIFICADA'!$C$2:$T1000,MATCH(1,($A3='SEMACU DATA UNIFICADA'!$A$2:$A1000)*($AL$1='SEMACU DATA UNIFICADA'!$B$2:$B1000),0),MATCH(AL$2,'SEMACU DATA UNIFICADA'!$C$1:$T$1,0)),"")</f>
        <v/>
      </c>
      <c r="AM3" s="186" t="str">
        <f t="array" ref="AM3">IFERROR(INDEX('SEMACU DATA UNIFICADA'!$C$2:$T1000,MATCH(1,($A3='SEMACU DATA UNIFICADA'!$A$2:$A1000)*($AL$1='SEMACU DATA UNIFICADA'!$B$2:$B1000),0),MATCH(AM$2,'SEMACU DATA UNIFICADA'!$C$1:$T$1,0)),"")</f>
        <v/>
      </c>
      <c r="AN3" s="186" t="str">
        <f t="array" ref="AN3">IFERROR(INDEX('SEMACU DATA UNIFICADA'!$C$2:$T1000,MATCH(1,($A3='SEMACU DATA UNIFICADA'!$A$2:$A1000)*($AL$1='SEMACU DATA UNIFICADA'!$B$2:$B1000),0),MATCH(AN$2,'SEMACU DATA UNIFICADA'!$C$1:$T$1,0)),"")</f>
        <v/>
      </c>
      <c r="AO3" s="186" t="str">
        <f t="array" ref="AO3">IFERROR(INDEX('SEMACU DATA UNIFICADA'!$C$2:$T1000,MATCH(1,($A3='SEMACU DATA UNIFICADA'!$A$2:$A1000)*($AL$1='SEMACU DATA UNIFICADA'!$B$2:$B1000),0),MATCH(AO$2,'SEMACU DATA UNIFICADA'!$C$1:$T$1,0)),"")</f>
        <v/>
      </c>
      <c r="AP3" s="191" t="str">
        <f t="array" ref="AP3">IFERROR(INDEX('SEMACU DATA UNIFICADA'!$C$2:$T1000,MATCH(1,($A3='SEMACU DATA UNIFICADA'!$A$2:$A1000)*($AL$1='SEMACU DATA UNIFICADA'!$B$2:$B1000),0),MATCH(AP$2,'SEMACU DATA UNIFICADA'!$C$1:$T$1,0)),"")</f>
        <v/>
      </c>
      <c r="AQ3" s="186" t="str">
        <f t="array" ref="AQ3">IFERROR(INDEX('SEMACU DATA UNIFICADA'!$C$2:$T1000,MATCH(1,($A3='SEMACU DATA UNIFICADA'!$A$2:$A1000)*($AL$1='SEMACU DATA UNIFICADA'!$B$2:$B1000),0),MATCH(AQ$2,'SEMACU DATA UNIFICADA'!$C$1:$T$1,0)),"")</f>
        <v/>
      </c>
      <c r="AR3" s="186" t="str">
        <f t="array" ref="AR3">IFERROR(INDEX('SEMACU DATA UNIFICADA'!$C$2:$T1000,MATCH(1,($A3='SEMACU DATA UNIFICADA'!$A$2:$A1000)*($AL$1='SEMACU DATA UNIFICADA'!$B$2:$B1000),0),MATCH(AR$2,'SEMACU DATA UNIFICADA'!$C$1:$T$1,0)),"")</f>
        <v/>
      </c>
      <c r="AS3" s="188" t="str">
        <f t="array" ref="AS3">IFERROR(INDEX('SEMACU DATA UNIFICADA'!$C$2:$T1000,MATCH(1,($A3='SEMACU DATA UNIFICADA'!$A$2:$A1000)*($AL$1='SEMACU DATA UNIFICADA'!$B$2:$B1000),0),MATCH(AS$2,'SEMACU DATA UNIFICADA'!$C$1:$T$1,0)),"")</f>
        <v/>
      </c>
      <c r="AT3" s="187" t="str">
        <f t="array" ref="AT3">IFERROR(INDEX('SEMACU DATA UNIFICADA'!$C$2:$T1000,MATCH(1,($A3='SEMACU DATA UNIFICADA'!$A$2:$A1000)*($AL$1='SEMACU DATA UNIFICADA'!$B$2:$B1000),0),MATCH(AT$2,'SEMACU DATA UNIFICADA'!$C$1:$T$1,0)),"")</f>
        <v/>
      </c>
      <c r="AU3" s="189" t="str">
        <f t="array" ref="AU3">IFERROR(INDEX('SEMACU DATA UNIFICADA'!$C$2:$T1000,MATCH(1,($A3='SEMACU DATA UNIFICADA'!$A$2:$A1000)*($AL$1='SEMACU DATA UNIFICADA'!$B$2:$B1000),0),MATCH(AU$2,'SEMACU DATA UNIFICADA'!$C$1:$T$1,0)),"")</f>
        <v/>
      </c>
      <c r="AV3" s="189" t="str">
        <f t="array" ref="AV3">IFERROR(INDEX('SEMACU DATA UNIFICADA'!$C$2:$T1000,MATCH(1,($A3='SEMACU DATA UNIFICADA'!$A$2:$A1000)*($AL$1='SEMACU DATA UNIFICADA'!$B$2:$B1000),0),MATCH(AV$2,'SEMACU DATA UNIFICADA'!$C$1:$T$1,0)),"")</f>
        <v/>
      </c>
      <c r="AW3" s="189" t="str">
        <f t="array" ref="AW3">IFERROR(INDEX('SEMACU DATA UNIFICADA'!$C$2:$T1000,MATCH(1,($A3='SEMACU DATA UNIFICADA'!$A$2:$A1000)*($AL$1='SEMACU DATA UNIFICADA'!$B$2:$B1000),0),MATCH(AW$2,'SEMACU DATA UNIFICADA'!$C$1:$T$1,0)),"")</f>
        <v/>
      </c>
      <c r="AX3" s="187" t="str">
        <f t="array" ref="AX3">IFERROR(INDEX('SEMACU DATA UNIFICADA'!$C$2:$T1000,MATCH(1,($A3='SEMACU DATA UNIFICADA'!$A$2:$A1000)*($AL$1='SEMACU DATA UNIFICADA'!$B$2:$B1000),0),MATCH(AX$2,'SEMACU DATA UNIFICADA'!$C$1:$T$1,0)),"")</f>
        <v/>
      </c>
      <c r="AY3" s="186" t="str">
        <f t="array" ref="AY3">IFERROR(INDEX('SEMACU DATA UNIFICADA'!$C$2:$T1000,MATCH(1,($A3='SEMACU DATA UNIFICADA'!$A$2:$A1000)*($AL$1='SEMACU DATA UNIFICADA'!$B$2:$B1000),0),MATCH(AY$2,'SEMACU DATA UNIFICADA'!$C$1:$T$1,0)),"")</f>
        <v/>
      </c>
      <c r="AZ3" s="186" t="str">
        <f t="array" ref="AZ3">IFERROR(INDEX('SEMACU DATA UNIFICADA'!$C$2:$T1000,MATCH(1,($A3='SEMACU DATA UNIFICADA'!$A$2:$A1000)*($AL$1='SEMACU DATA UNIFICADA'!$B$2:$B1000),0),MATCH(AZ$2,'SEMACU DATA UNIFICADA'!$C$1:$T$1,0)),"")</f>
        <v/>
      </c>
      <c r="BA3" s="188" t="str">
        <f t="array" ref="BA3">IFERROR(INDEX('SEMACU DATA UNIFICADA'!$C$2:$T1000,MATCH(1,($A3='SEMACU DATA UNIFICADA'!$A$2:$A1000)*($AL$1='SEMACU DATA UNIFICADA'!$B$2:$B1000),0),MATCH(BA$2,'SEMACU DATA UNIFICADA'!$C$1:$T$1,0)),"")</f>
        <v/>
      </c>
      <c r="BB3" s="187" t="str">
        <f t="array" ref="BB3">IFERROR(INDEX('SEMACU DATA UNIFICADA'!$C$2:$T1000,MATCH(1,($A3='SEMACU DATA UNIFICADA'!$A$2:$A1000)*($AL$1='SEMACU DATA UNIFICADA'!$B$2:$B1000),0),MATCH(BB$2,'SEMACU DATA UNIFICADA'!$C$1:$T$1,0)),"")</f>
        <v/>
      </c>
      <c r="BC3" s="190" t="str">
        <f t="array" ref="BC3">IFERROR(INDEX('SEMACU DATA UNIFICADA'!$C$2:$T1000,MATCH(1,($A3='SEMACU DATA UNIFICADA'!$A$2:$A1000)*($AL$1='SEMACU DATA UNIFICADA'!$B$2:$B1000),0),MATCH(BC$2,'SEMACU DATA UNIFICADA'!$C$1:$T$1,0)),"")</f>
        <v/>
      </c>
      <c r="BD3" s="185" t="str">
        <f t="array" ref="BD3">IFERROR(INDEX('SEMACU DATA UNIFICADA'!$C$2:$T1000,MATCH(1,($A3='SEMACU DATA UNIFICADA'!$A$2:$A1000)*($BD$1='SEMACU DATA UNIFICADA'!$B$2:$B1000),0),MATCH(BD$2,'SEMACU DATA UNIFICADA'!$C$1:$T$1,0)),"")</f>
        <v/>
      </c>
      <c r="BE3" s="186" t="str">
        <f t="array" ref="BE3">IFERROR(INDEX('SEMACU DATA UNIFICADA'!$C$2:$T1000,MATCH(1,($A3='SEMACU DATA UNIFICADA'!$A$2:$A1000)*($BD$1='SEMACU DATA UNIFICADA'!$B$2:$B1000),0),MATCH(BE$2,'SEMACU DATA UNIFICADA'!$C$1:$T$1,0)),"")</f>
        <v/>
      </c>
      <c r="BF3" s="186" t="str">
        <f t="array" ref="BF3">IFERROR(INDEX('SEMACU DATA UNIFICADA'!$C$2:$T1000,MATCH(1,($A3='SEMACU DATA UNIFICADA'!$A$2:$A1000)*($BD$1='SEMACU DATA UNIFICADA'!$B$2:$B1000),0),MATCH(BF$2,'SEMACU DATA UNIFICADA'!$C$1:$T$1,0)),"")</f>
        <v/>
      </c>
      <c r="BG3" s="186" t="str">
        <f t="array" ref="BG3">IFERROR(INDEX('SEMACU DATA UNIFICADA'!$C$2:$T1000,MATCH(1,($A3='SEMACU DATA UNIFICADA'!$A$2:$A1000)*($BD$1='SEMACU DATA UNIFICADA'!$B$2:$B1000),0),MATCH(BG$2,'SEMACU DATA UNIFICADA'!$C$1:$T$1,0)),"")</f>
        <v/>
      </c>
      <c r="BH3" s="191" t="str">
        <f t="array" ref="BH3">IFERROR(INDEX('SEMACU DATA UNIFICADA'!$C$2:$T1000,MATCH(1,($A3='SEMACU DATA UNIFICADA'!$A$2:$A1000)*($BD$1='SEMACU DATA UNIFICADA'!$B$2:$B1000),0),MATCH(BH$2,'SEMACU DATA UNIFICADA'!$C$1:$T$1,0)),"")</f>
        <v/>
      </c>
      <c r="BI3" s="186" t="str">
        <f t="array" ref="BI3">IFERROR(INDEX('SEMACU DATA UNIFICADA'!$C$2:$T1000,MATCH(1,($A3='SEMACU DATA UNIFICADA'!$A$2:$A1000)*($BD$1='SEMACU DATA UNIFICADA'!$B$2:$B1000),0),MATCH(BI$2,'SEMACU DATA UNIFICADA'!$C$1:$T$1,0)),"")</f>
        <v/>
      </c>
      <c r="BJ3" s="186" t="str">
        <f t="array" ref="BJ3">IFERROR(INDEX('SEMACU DATA UNIFICADA'!$C$2:$T1000,MATCH(1,($A3='SEMACU DATA UNIFICADA'!$A$2:$A1000)*($BD$1='SEMACU DATA UNIFICADA'!$B$2:$B1000),0),MATCH(BJ$2,'SEMACU DATA UNIFICADA'!$C$1:$T$1,0)),"")</f>
        <v/>
      </c>
      <c r="BK3" s="188" t="str">
        <f t="array" ref="BK3">IFERROR(INDEX('SEMACU DATA UNIFICADA'!$C$2:$T1000,MATCH(1,($A3='SEMACU DATA UNIFICADA'!$A$2:$A1000)*($BD$1='SEMACU DATA UNIFICADA'!$B$2:$B1000),0),MATCH(BK$2,'SEMACU DATA UNIFICADA'!$C$1:$T$1,0)),"")</f>
        <v/>
      </c>
      <c r="BL3" s="187" t="str">
        <f t="array" ref="BL3">IFERROR(INDEX('SEMACU DATA UNIFICADA'!$C$2:$T1000,MATCH(1,($A3='SEMACU DATA UNIFICADA'!$A$2:$A1000)*($BD$1='SEMACU DATA UNIFICADA'!$B$2:$B1000),0),MATCH(BL$2,'SEMACU DATA UNIFICADA'!$C$1:$T$1,0)),"")</f>
        <v/>
      </c>
      <c r="BM3" s="189" t="str">
        <f t="array" ref="BM3">IFERROR(INDEX('SEMACU DATA UNIFICADA'!$C$2:$T1000,MATCH(1,($A3='SEMACU DATA UNIFICADA'!$A$2:$A1000)*($BD$1='SEMACU DATA UNIFICADA'!$B$2:$B1000),0),MATCH(BM$2,'SEMACU DATA UNIFICADA'!$C$1:$T$1,0)),"")</f>
        <v/>
      </c>
      <c r="BN3" s="189" t="str">
        <f t="array" ref="BN3">IFERROR(INDEX('SEMACU DATA UNIFICADA'!$C$2:$T1000,MATCH(1,($A3='SEMACU DATA UNIFICADA'!$A$2:$A1000)*($BD$1='SEMACU DATA UNIFICADA'!$B$2:$B1000),0),MATCH(BN$2,'SEMACU DATA UNIFICADA'!$C$1:$T$1,0)),"")</f>
        <v/>
      </c>
      <c r="BO3" s="189" t="str">
        <f t="array" ref="BO3">IFERROR(INDEX('SEMACU DATA UNIFICADA'!$C$2:$T1000,MATCH(1,($A3='SEMACU DATA UNIFICADA'!$A$2:$A1000)*($BD$1='SEMACU DATA UNIFICADA'!$B$2:$B1000),0),MATCH(BO$2,'SEMACU DATA UNIFICADA'!$C$1:$T$1,0)),"")</f>
        <v/>
      </c>
      <c r="BP3" s="187" t="str">
        <f t="array" ref="BP3">IFERROR(INDEX('SEMACU DATA UNIFICADA'!$C$2:$T1000,MATCH(1,($A3='SEMACU DATA UNIFICADA'!$A$2:$A1000)*($BD$1='SEMACU DATA UNIFICADA'!$B$2:$B1000),0),MATCH(BP$2,'SEMACU DATA UNIFICADA'!$C$1:$T$1,0)),"")</f>
        <v/>
      </c>
      <c r="BQ3" s="186" t="str">
        <f t="array" ref="BQ3">IFERROR(INDEX('SEMACU DATA UNIFICADA'!$C$2:$T1000,MATCH(1,($A3='SEMACU DATA UNIFICADA'!$A$2:$A1000)*($BD$1='SEMACU DATA UNIFICADA'!$B$2:$B1000),0),MATCH(BQ$2,'SEMACU DATA UNIFICADA'!$C$1:$T$1,0)),"")</f>
        <v/>
      </c>
      <c r="BR3" s="186" t="str">
        <f t="array" ref="BR3">IFERROR(INDEX('SEMACU DATA UNIFICADA'!$C$2:$T1000,MATCH(1,($A3='SEMACU DATA UNIFICADA'!$A$2:$A1000)*($BD$1='SEMACU DATA UNIFICADA'!$B$2:$B1000),0),MATCH(BR$2,'SEMACU DATA UNIFICADA'!$C$1:$T$1,0)),"")</f>
        <v/>
      </c>
      <c r="BS3" s="188" t="str">
        <f t="array" ref="BS3">IFERROR(INDEX('SEMACU DATA UNIFICADA'!$C$2:$T1000,MATCH(1,($A3='SEMACU DATA UNIFICADA'!$A$2:$A1000)*($BD$1='SEMACU DATA UNIFICADA'!$B$2:$B1000),0),MATCH(BS$2,'SEMACU DATA UNIFICADA'!$C$1:$T$1,0)),"")</f>
        <v/>
      </c>
      <c r="BT3" s="187" t="str">
        <f t="array" ref="BT3">IFERROR(INDEX('SEMACU DATA UNIFICADA'!$C$2:$T1000,MATCH(1,($A3='SEMACU DATA UNIFICADA'!$A$2:$A1000)*($BD$1='SEMACU DATA UNIFICADA'!$B$2:$B1000),0),MATCH(BT$2,'SEMACU DATA UNIFICADA'!$C$1:$T$1,0)),"")</f>
        <v/>
      </c>
      <c r="BU3" s="190" t="str">
        <f t="array" ref="BU3">IFERROR(INDEX('SEMACU DATA UNIFICADA'!$C$2:$T1000,MATCH(1,($A3='SEMACU DATA UNIFICADA'!$A$2:$A1000)*($BD$1='SEMACU DATA UNIFICADA'!$B$2:$B1000),0),MATCH(BU$2,'SEMACU DATA UNIFICADA'!$C$1:$T$1,0)),"")</f>
        <v/>
      </c>
      <c r="BV3" s="185" t="str">
        <f t="array" ref="BV3">IFERROR(INDEX('SEMACU DATA UNIFICADA'!$C$2:$T1000,MATCH(1,($A3='SEMACU DATA UNIFICADA'!$A$2:$A1000)*($BV$1='SEMACU DATA UNIFICADA'!$B$2:$B1000),0),MATCH(BV$2,'SEMACU DATA UNIFICADA'!$C$1:$T$1,0)),"")</f>
        <v>SE06120123</v>
      </c>
      <c r="BW3" s="186">
        <f t="array" ref="BW3">IFERROR(INDEX('SEMACU DATA UNIFICADA'!$C$2:$T1000,MATCH(1,($A3='SEMACU DATA UNIFICADA'!$A$2:$A1000)*($BV$1='SEMACU DATA UNIFICADA'!$B$2:$B1000),0),MATCH(BW$2,'SEMACU DATA UNIFICADA'!$C$1:$T$1,0)),"")</f>
        <v>50</v>
      </c>
      <c r="BX3" s="186">
        <f t="array" ref="BX3">IFERROR(INDEX('SEMACU DATA UNIFICADA'!$C$2:$T1000,MATCH(1,($A3='SEMACU DATA UNIFICADA'!$A$2:$A1000)*($BV$1='SEMACU DATA UNIFICADA'!$B$2:$B1000),0),MATCH(BX$2,'SEMACU DATA UNIFICADA'!$C$1:$T$1,0)),"")</f>
        <v>200</v>
      </c>
      <c r="BY3" s="186" t="str">
        <f t="array" ref="BY3">IFERROR(INDEX('SEMACU DATA UNIFICADA'!$C$2:$T1000,MATCH(1,($A3='SEMACU DATA UNIFICADA'!$A$2:$A1000)*($BV$1='SEMACU DATA UNIFICADA'!$B$2:$B1000),0),MATCH(BY$2,'SEMACU DATA UNIFICADA'!$C$1:$T$1,0)),"")</f>
        <v>AQXCEL 1.2</v>
      </c>
      <c r="BZ3" s="191">
        <f t="array" ref="BZ3">IFERROR(INDEX('SEMACU DATA UNIFICADA'!$C$2:$T1000,MATCH(1,($A3='SEMACU DATA UNIFICADA'!$A$2:$A1000)*($BV$1='SEMACU DATA UNIFICADA'!$B$2:$B1000),0),MATCH(BZ$2,'SEMACU DATA UNIFICADA'!$C$1:$T$1,0)),"")</f>
        <v>279.6</v>
      </c>
      <c r="CA3" s="186">
        <f t="array" ref="CA3">IFERROR(INDEX('SEMACU DATA UNIFICADA'!$C$2:$T1000,MATCH(1,($A3='SEMACU DATA UNIFICADA'!$A$2:$A1000)*($BV$1='SEMACU DATA UNIFICADA'!$B$2:$B1000),0),MATCH(CA$2,'SEMACU DATA UNIFICADA'!$C$1:$T$1,0)),"")</f>
        <v>0.9</v>
      </c>
      <c r="CB3" s="186">
        <f t="array" ref="CB3">IFERROR(INDEX('SEMACU DATA UNIFICADA'!$C$2:$T1000,MATCH(1,($A3='SEMACU DATA UNIFICADA'!$A$2:$A1000)*($BV$1='SEMACU DATA UNIFICADA'!$B$2:$B1000),0),MATCH(CB$2,'SEMACU DATA UNIFICADA'!$C$1:$T$1,0)),"")</f>
        <v>0</v>
      </c>
      <c r="CC3" s="188">
        <f t="array" ref="CC3">IFERROR(INDEX('SEMACU DATA UNIFICADA'!$C$2:$T1000,MATCH(1,($A3='SEMACU DATA UNIFICADA'!$A$2:$A1000)*($BV$1='SEMACU DATA UNIFICADA'!$B$2:$B1000),0),MATCH(CC$2,'SEMACU DATA UNIFICADA'!$C$1:$T$1,0)),"")</f>
        <v>14.3748</v>
      </c>
      <c r="CD3" s="187">
        <f t="array" ref="CD3">IFERROR(INDEX('SEMACU DATA UNIFICADA'!$C$2:$T1000,MATCH(1,($A3='SEMACU DATA UNIFICADA'!$A$2:$A1000)*($BV$1='SEMACU DATA UNIFICADA'!$B$2:$B1000),0),MATCH(CD$2,'SEMACU DATA UNIFICADA'!$C$1:$T$1,0)),"")</f>
        <v>386478.807</v>
      </c>
      <c r="CE3" s="189">
        <f t="array" ref="CE3">IFERROR(INDEX('SEMACU DATA UNIFICADA'!$C$2:$T1000,MATCH(1,($A3='SEMACU DATA UNIFICADA'!$A$2:$A1000)*($BV$1='SEMACU DATA UNIFICADA'!$B$2:$B1000),0),MATCH(CE$2,'SEMACU DATA UNIFICADA'!$C$1:$T$1,0)),"")</f>
        <v>0.9899998</v>
      </c>
      <c r="CF3" s="189">
        <f t="array" ref="CF3">IFERROR(INDEX('SEMACU DATA UNIFICADA'!$C$2:$T1000,MATCH(1,($A3='SEMACU DATA UNIFICADA'!$A$2:$A1000)*($BV$1='SEMACU DATA UNIFICADA'!$B$2:$B1000),0),MATCH(CF$2,'SEMACU DATA UNIFICADA'!$C$1:$T$1,0)),"")</f>
        <v>0.4068197969</v>
      </c>
      <c r="CG3" s="189">
        <f t="array" ref="CG3">IFERROR(INDEX('SEMACU DATA UNIFICADA'!$C$2:$T1000,MATCH(1,($A3='SEMACU DATA UNIFICADA'!$A$2:$A1000)*($BV$1='SEMACU DATA UNIFICADA'!$B$2:$B1000),0),MATCH(CG$2,'SEMACU DATA UNIFICADA'!$C$1:$T$1,0)),"")</f>
        <v>0.75</v>
      </c>
      <c r="CH3" s="187" t="str">
        <f t="array" ref="CH3">IFERROR(INDEX('SEMACU DATA UNIFICADA'!$C$2:$T1000,MATCH(1,($A3='SEMACU DATA UNIFICADA'!$A$2:$A1000)*($BV$1='SEMACU DATA UNIFICADA'!$B$2:$B1000),0),MATCH(CH$2,'SEMACU DATA UNIFICADA'!$C$1:$T$1,0)),"")</f>
        <v/>
      </c>
      <c r="CI3" s="186">
        <f t="array" ref="CI3">IFERROR(INDEX('SEMACU DATA UNIFICADA'!$C$2:$T1000,MATCH(1,($A3='SEMACU DATA UNIFICADA'!$A$2:$A1000)*($BV$1='SEMACU DATA UNIFICADA'!$B$2:$B1000),0),MATCH(CI$2,'SEMACU DATA UNIFICADA'!$C$1:$T$1,0)),"")</f>
        <v>1.5</v>
      </c>
      <c r="CJ3" s="186">
        <f t="array" ref="CJ3">IFERROR(INDEX('SEMACU DATA UNIFICADA'!$C$2:$T1000,MATCH(1,($A3='SEMACU DATA UNIFICADA'!$A$2:$A1000)*($BV$1='SEMACU DATA UNIFICADA'!$B$2:$B1000),0),MATCH(CJ$2,'SEMACU DATA UNIFICADA'!$C$1:$T$1,0)),"")</f>
        <v>2.4</v>
      </c>
      <c r="CK3" s="188">
        <f t="array" ref="CK3">IFERROR(INDEX('SEMACU DATA UNIFICADA'!$C$2:$T1000,MATCH(1,($A3='SEMACU DATA UNIFICADA'!$A$2:$A1000)*($BV$1='SEMACU DATA UNIFICADA'!$B$2:$B1000),0),MATCH(CK$2,'SEMACU DATA UNIFICADA'!$C$1:$T$1,0)),"")</f>
        <v>10.5</v>
      </c>
      <c r="CL3" s="187">
        <f t="array" ref="CL3">IFERROR(INDEX('SEMACU DATA UNIFICADA'!$C$2:$T1000,MATCH(1,($A3='SEMACU DATA UNIFICADA'!$A$2:$A1000)*($BV$1='SEMACU DATA UNIFICADA'!$B$2:$B1000),0),MATCH(CL$2,'SEMACU DATA UNIFICADA'!$C$1:$T$1,0)),"")</f>
        <v>206.0629094</v>
      </c>
      <c r="CM3" s="190">
        <f t="array" ref="CM3">IFERROR(INDEX('SEMACU DATA UNIFICADA'!$C$2:$T1000,MATCH(1,($A3='SEMACU DATA UNIFICADA'!$A$2:$A1000)*($BV$1='SEMACU DATA UNIFICADA'!$B$2:$B1000),0),MATCH(CM$2,'SEMACU DATA UNIFICADA'!$C$1:$T$1,0)),"")</f>
        <v>39.01572734</v>
      </c>
      <c r="CN3" s="185" t="str">
        <f t="array" ref="CN3">IFERROR(INDEX('SEMACU DATA UNIFICADA'!$C$2:$T1000,MATCH(1,($A3='SEMACU DATA UNIFICADA'!$A$2:$A1000)*($CN$1='SEMACU DATA UNIFICADA'!$B$2:$B1000),0),MATCH(CN$2,'SEMACU DATA UNIFICADA'!$C$1:$T$1,0)),"")</f>
        <v>SE07120123</v>
      </c>
      <c r="CO3" s="186">
        <f t="array" ref="CO3">IFERROR(INDEX('SEMACU DATA UNIFICADA'!$C$2:$T1000,MATCH(1,($A3='SEMACU DATA UNIFICADA'!$A$2:$A1000)*($CN$1='SEMACU DATA UNIFICADA'!$B$2:$B1000),0),MATCH(CO$2,'SEMACU DATA UNIFICADA'!$C$1:$T$1,0)),"")</f>
        <v>75</v>
      </c>
      <c r="CP3" s="186">
        <f t="array" ref="CP3">IFERROR(INDEX('SEMACU DATA UNIFICADA'!$C$2:$T1000,MATCH(1,($A3='SEMACU DATA UNIFICADA'!$A$2:$A1000)*($CN$1='SEMACU DATA UNIFICADA'!$B$2:$B1000),0),MATCH(CP$2,'SEMACU DATA UNIFICADA'!$C$1:$T$1,0)),"")</f>
        <v>275</v>
      </c>
      <c r="CQ3" s="186" t="str">
        <f t="array" ref="CQ3">IFERROR(INDEX('SEMACU DATA UNIFICADA'!$C$2:$T1000,MATCH(1,($A3='SEMACU DATA UNIFICADA'!$A$2:$A1000)*($CN$1='SEMACU DATA UNIFICADA'!$B$2:$B1000),0),MATCH(CQ$2,'SEMACU DATA UNIFICADA'!$C$1:$T$1,0)),"")</f>
        <v>AQXCEL 1.2</v>
      </c>
      <c r="CR3" s="191">
        <f t="array" ref="CR3">IFERROR(INDEX('SEMACU DATA UNIFICADA'!$C$2:$T1000,MATCH(1,($A3='SEMACU DATA UNIFICADA'!$A$2:$A1000)*($CN$1='SEMACU DATA UNIFICADA'!$B$2:$B1000),0),MATCH(CR$2,'SEMACU DATA UNIFICADA'!$C$1:$T$1,0)),"")</f>
        <v>384.45</v>
      </c>
      <c r="CS3" s="186">
        <f t="array" ref="CS3">IFERROR(INDEX('SEMACU DATA UNIFICADA'!$C$2:$T1000,MATCH(1,($A3='SEMACU DATA UNIFICADA'!$A$2:$A1000)*($CN$1='SEMACU DATA UNIFICADA'!$B$2:$B1000),0),MATCH(CS$2,'SEMACU DATA UNIFICADA'!$C$1:$T$1,0)),"")</f>
        <v>0.9</v>
      </c>
      <c r="CT3" s="186">
        <f t="array" ref="CT3">IFERROR(INDEX('SEMACU DATA UNIFICADA'!$C$2:$T1000,MATCH(1,($A3='SEMACU DATA UNIFICADA'!$A$2:$A1000)*($CN$1='SEMACU DATA UNIFICADA'!$B$2:$B1000),0),MATCH(CT$2,'SEMACU DATA UNIFICADA'!$C$1:$T$1,0)),"")</f>
        <v>0</v>
      </c>
      <c r="CU3" s="188">
        <f t="array" ref="CU3">IFERROR(INDEX('SEMACU DATA UNIFICADA'!$C$2:$T1000,MATCH(1,($A3='SEMACU DATA UNIFICADA'!$A$2:$A1000)*($CN$1='SEMACU DATA UNIFICADA'!$B$2:$B1000),0),MATCH(CU$2,'SEMACU DATA UNIFICADA'!$C$1:$T$1,0)),"")</f>
        <v>14.3748</v>
      </c>
      <c r="CV3" s="187">
        <f t="array" ref="CV3">IFERROR(INDEX('SEMACU DATA UNIFICADA'!$C$2:$T1000,MATCH(1,($A3='SEMACU DATA UNIFICADA'!$A$2:$A1000)*($CN$1='SEMACU DATA UNIFICADA'!$B$2:$B1000),0),MATCH(CV$2,'SEMACU DATA UNIFICADA'!$C$1:$T$1,0)),"")</f>
        <v>579718.2106</v>
      </c>
      <c r="CW3" s="189">
        <f t="array" ref="CW3">IFERROR(INDEX('SEMACU DATA UNIFICADA'!$C$2:$T1000,MATCH(1,($A3='SEMACU DATA UNIFICADA'!$A$2:$A1000)*($CN$1='SEMACU DATA UNIFICADA'!$B$2:$B1000),0),MATCH(CW$2,'SEMACU DATA UNIFICADA'!$C$1:$T$1,0)),"")</f>
        <v>0.9899998</v>
      </c>
      <c r="CX3" s="189">
        <f t="array" ref="CX3">IFERROR(INDEX('SEMACU DATA UNIFICADA'!$C$2:$T1000,MATCH(1,($A3='SEMACU DATA UNIFICADA'!$A$2:$A1000)*($CN$1='SEMACU DATA UNIFICADA'!$B$2:$B1000),0),MATCH(CX$2,'SEMACU DATA UNIFICADA'!$C$1:$T$1,0)),"")</f>
        <v>0.5797182106</v>
      </c>
      <c r="CY3" s="189">
        <f t="array" ref="CY3">IFERROR(INDEX('SEMACU DATA UNIFICADA'!$C$2:$T1000,MATCH(1,($A3='SEMACU DATA UNIFICADA'!$A$2:$A1000)*($CN$1='SEMACU DATA UNIFICADA'!$B$2:$B1000),0),MATCH(CY$2,'SEMACU DATA UNIFICADA'!$C$1:$T$1,0)),"")</f>
        <v>0.85</v>
      </c>
      <c r="CZ3" s="187" t="str">
        <f t="array" ref="CZ3">IFERROR(INDEX('SEMACU DATA UNIFICADA'!$C$2:$T1000,MATCH(1,($A3='SEMACU DATA UNIFICADA'!$A$2:$A1000)*($CN$1='SEMACU DATA UNIFICADA'!$B$2:$B1000),0),MATCH(CZ$2,'SEMACU DATA UNIFICADA'!$C$1:$T$1,0)),"")</f>
        <v/>
      </c>
      <c r="DA3" s="186">
        <f t="array" ref="DA3">IFERROR(INDEX('SEMACU DATA UNIFICADA'!$C$2:$T1000,MATCH(1,($A3='SEMACU DATA UNIFICADA'!$A$2:$A1000)*($CN$1='SEMACU DATA UNIFICADA'!$B$2:$B1000),0),MATCH(DA$2,'SEMACU DATA UNIFICADA'!$C$1:$T$1,0)),"")</f>
        <v>2</v>
      </c>
      <c r="DB3" s="186">
        <f t="array" ref="DB3">IFERROR(INDEX('SEMACU DATA UNIFICADA'!$C$2:$T1000,MATCH(1,($A3='SEMACU DATA UNIFICADA'!$A$2:$A1000)*($CN$1='SEMACU DATA UNIFICADA'!$B$2:$B1000),0),MATCH(DB$2,'SEMACU DATA UNIFICADA'!$C$1:$T$1,0)),"")</f>
        <v>2.9</v>
      </c>
      <c r="DC3" s="188">
        <f t="array" ref="DC3">IFERROR(INDEX('SEMACU DATA UNIFICADA'!$C$2:$T1000,MATCH(1,($A3='SEMACU DATA UNIFICADA'!$A$2:$A1000)*($CN$1='SEMACU DATA UNIFICADA'!$B$2:$B1000),0),MATCH(DC$2,'SEMACU DATA UNIFICADA'!$C$1:$T$1,0)),"")</f>
        <v>9.78</v>
      </c>
      <c r="DD3" s="187">
        <f t="array" ref="DD3">IFERROR(INDEX('SEMACU DATA UNIFICADA'!$C$2:$T1000,MATCH(1,($A3='SEMACU DATA UNIFICADA'!$A$2:$A1000)*($CN$1='SEMACU DATA UNIFICADA'!$B$2:$B1000),0),MATCH(DD$2,'SEMACU DATA UNIFICADA'!$C$1:$T$1,0)),"")</f>
        <v>289.5356177</v>
      </c>
      <c r="DE3" s="190">
        <f t="array" ref="DE3">IFERROR(INDEX('SEMACU DATA UNIFICADA'!$C$2:$T1000,MATCH(1,($A3='SEMACU DATA UNIFICADA'!$A$2:$A1000)*($CN$1='SEMACU DATA UNIFICADA'!$B$2:$B1000),0),MATCH(DE$2,'SEMACU DATA UNIFICADA'!$C$1:$T$1,0)),"")</f>
        <v>53.63390443</v>
      </c>
      <c r="DF3" s="185" t="str">
        <f t="array" ref="DF3">IFERROR(INDEX('SEMACU DATA UNIFICADA'!$C$2:$T1000,MATCH(1,($A3='SEMACU DATA UNIFICADA'!$A$2:$A1000)*($DF$1='SEMACU DATA UNIFICADA'!$B$2:$B1000),0),MATCH(DF$2,'SEMACU DATA UNIFICADA'!$C$1:$T$1,0)),"")</f>
        <v>SE08120123</v>
      </c>
      <c r="DG3" s="186">
        <f t="array" ref="DG3">IFERROR(INDEX('SEMACU DATA UNIFICADA'!$C$2:$T1000,MATCH(1,($A3='SEMACU DATA UNIFICADA'!$A$2:$A1000)*($DF$1='SEMACU DATA UNIFICADA'!$B$2:$B1000),0),MATCH(DG$2,'SEMACU DATA UNIFICADA'!$C$1:$T$1,0)),"")</f>
        <v>75</v>
      </c>
      <c r="DH3" s="186">
        <f t="array" ref="DH3">IFERROR(INDEX('SEMACU DATA UNIFICADA'!$C$2:$T1000,MATCH(1,($A3='SEMACU DATA UNIFICADA'!$A$2:$A1000)*($DF$1='SEMACU DATA UNIFICADA'!$B$2:$B1000),0),MATCH(DH$2,'SEMACU DATA UNIFICADA'!$C$1:$T$1,0)),"")</f>
        <v>275</v>
      </c>
      <c r="DI3" s="186" t="str">
        <f t="array" ref="DI3">IFERROR(INDEX('SEMACU DATA UNIFICADA'!$C$2:$T1000,MATCH(1,($A3='SEMACU DATA UNIFICADA'!$A$2:$A1000)*($DF$1='SEMACU DATA UNIFICADA'!$B$2:$B1000),0),MATCH(DI$2,'SEMACU DATA UNIFICADA'!$C$1:$T$1,0)),"")</f>
        <v>AQXCEL 1.2</v>
      </c>
      <c r="DJ3" s="191">
        <f t="array" ref="DJ3">IFERROR(INDEX('SEMACU DATA UNIFICADA'!$C$2:$T1000,MATCH(1,($A3='SEMACU DATA UNIFICADA'!$A$2:$A1000)*($DF$1='SEMACU DATA UNIFICADA'!$B$2:$B1000),0),MATCH(DJ$2,'SEMACU DATA UNIFICADA'!$C$1:$T$1,0)),"")</f>
        <v>384.45</v>
      </c>
      <c r="DK3" s="186">
        <f t="array" ref="DK3">IFERROR(INDEX('SEMACU DATA UNIFICADA'!$C$2:$T1000,MATCH(1,($A3='SEMACU DATA UNIFICADA'!$A$2:$A1000)*($DF$1='SEMACU DATA UNIFICADA'!$B$2:$B1000),0),MATCH(DK$2,'SEMACU DATA UNIFICADA'!$C$1:$T$1,0)),"")</f>
        <v>0.91</v>
      </c>
      <c r="DL3" s="186">
        <f t="array" ref="DL3">IFERROR(INDEX('SEMACU DATA UNIFICADA'!$C$2:$T1000,MATCH(1,($A3='SEMACU DATA UNIFICADA'!$A$2:$A1000)*($DF$1='SEMACU DATA UNIFICADA'!$B$2:$B1000),0),MATCH(DL$2,'SEMACU DATA UNIFICADA'!$C$1:$T$1,0)),"")</f>
        <v>0</v>
      </c>
      <c r="DM3" s="188">
        <f t="array" ref="DM3">IFERROR(INDEX('SEMACU DATA UNIFICADA'!$C$2:$T1000,MATCH(1,($A3='SEMACU DATA UNIFICADA'!$A$2:$A1000)*($DF$1='SEMACU DATA UNIFICADA'!$B$2:$B1000),0),MATCH(DM$2,'SEMACU DATA UNIFICADA'!$C$1:$T$1,0)),"")</f>
        <v>14.34972</v>
      </c>
      <c r="DN3" s="187">
        <f t="array" ref="DN3">IFERROR(INDEX('SEMACU DATA UNIFICADA'!$C$2:$T1000,MATCH(1,($A3='SEMACU DATA UNIFICADA'!$A$2:$A1000)*($DF$1='SEMACU DATA UNIFICADA'!$B$2:$B1000),0),MATCH(DN$2,'SEMACU DATA UNIFICADA'!$C$1:$T$1,0)),"")</f>
        <v>574349.7603</v>
      </c>
      <c r="DO3" s="189">
        <f t="array" ref="DO3">IFERROR(INDEX('SEMACU DATA UNIFICADA'!$C$2:$T1000,MATCH(1,($A3='SEMACU DATA UNIFICADA'!$A$2:$A1000)*($DF$1='SEMACU DATA UNIFICADA'!$B$2:$B1000),0),MATCH(DO$2,'SEMACU DATA UNIFICADA'!$C$1:$T$1,0)),"")</f>
        <v>0.9899998</v>
      </c>
      <c r="DP3" s="189">
        <f t="array" ref="DP3">IFERROR(INDEX('SEMACU DATA UNIFICADA'!$C$2:$T1000,MATCH(1,($A3='SEMACU DATA UNIFICADA'!$A$2:$A1000)*($DF$1='SEMACU DATA UNIFICADA'!$B$2:$B1000),0),MATCH(DP$2,'SEMACU DATA UNIFICADA'!$C$1:$T$1,0)),"")</f>
        <v>0.5743497603</v>
      </c>
      <c r="DQ3" s="189">
        <f t="array" ref="DQ3">IFERROR(INDEX('SEMACU DATA UNIFICADA'!$C$2:$T1000,MATCH(1,($A3='SEMACU DATA UNIFICADA'!$A$2:$A1000)*($DF$1='SEMACU DATA UNIFICADA'!$B$2:$B1000),0),MATCH(DQ$2,'SEMACU DATA UNIFICADA'!$C$1:$T$1,0)),"")</f>
        <v>0.85</v>
      </c>
      <c r="DR3" s="187" t="str">
        <f t="array" ref="DR3">IFERROR(INDEX('SEMACU DATA UNIFICADA'!$C$2:$T1000,MATCH(1,($A3='SEMACU DATA UNIFICADA'!$A$2:$A1000)*($DF$1='SEMACU DATA UNIFICADA'!$B$2:$B1000),0),MATCH(DR$2,'SEMACU DATA UNIFICADA'!$C$1:$T$1,0)),"")</f>
        <v/>
      </c>
      <c r="DS3" s="186">
        <f t="array" ref="DS3">IFERROR(INDEX('SEMACU DATA UNIFICADA'!$C$2:$T1000,MATCH(1,($A3='SEMACU DATA UNIFICADA'!$A$2:$A1000)*($DF$1='SEMACU DATA UNIFICADA'!$B$2:$B1000),0),MATCH(DS$2,'SEMACU DATA UNIFICADA'!$C$1:$T$1,0)),"")</f>
        <v>2</v>
      </c>
      <c r="DT3" s="186">
        <f t="array" ref="DT3">IFERROR(INDEX('SEMACU DATA UNIFICADA'!$C$2:$T1000,MATCH(1,($A3='SEMACU DATA UNIFICADA'!$A$2:$A1000)*($DF$1='SEMACU DATA UNIFICADA'!$B$2:$B1000),0),MATCH(DT$2,'SEMACU DATA UNIFICADA'!$C$1:$T$1,0)),"")</f>
        <v>2.91</v>
      </c>
      <c r="DU3" s="188">
        <f t="array" ref="DU3">IFERROR(INDEX('SEMACU DATA UNIFICADA'!$C$2:$T1000,MATCH(1,($A3='SEMACU DATA UNIFICADA'!$A$2:$A1000)*($DF$1='SEMACU DATA UNIFICADA'!$B$2:$B1000),0),MATCH(DU$2,'SEMACU DATA UNIFICADA'!$C$1:$T$1,0)),"")</f>
        <v>9.7656</v>
      </c>
      <c r="DV3" s="187">
        <f t="array" ref="DV3">IFERROR(INDEX('SEMACU DATA UNIFICADA'!$C$2:$T1000,MATCH(1,($A3='SEMACU DATA UNIFICADA'!$A$2:$A1000)*($DF$1='SEMACU DATA UNIFICADA'!$B$2:$B1000),0),MATCH(DV$2,'SEMACU DATA UNIFICADA'!$C$1:$T$1,0)),"")</f>
        <v>290.0591508</v>
      </c>
      <c r="DW3" s="190">
        <f t="array" ref="DW3">IFERROR(INDEX('SEMACU DATA UNIFICADA'!$C$2:$T1000,MATCH(1,($A3='SEMACU DATA UNIFICADA'!$A$2:$A1000)*($DF$1='SEMACU DATA UNIFICADA'!$B$2:$B1000),0),MATCH(DW$2,'SEMACU DATA UNIFICADA'!$C$1:$T$1,0)),"")</f>
        <v>53.76478771</v>
      </c>
      <c r="DX3" s="185" t="str">
        <f t="array" ref="DX3">IFERROR(INDEX('SEMACU DATA UNIFICADA'!$C$2:$T1000,MATCH(1,($A3='SEMACU DATA UNIFICADA'!$A$2:$A1000)*($DX$1='SEMACU DATA UNIFICADA'!$B$2:$B1000),0),MATCH(DX$2,'SEMACU DATA UNIFICADA'!$C$1:$T$1,0)),"")</f>
        <v>SE09120123</v>
      </c>
      <c r="DY3" s="186">
        <f t="array" ref="DY3">IFERROR(INDEX('SEMACU DATA UNIFICADA'!$C$2:$T1000,MATCH(1,($A3='SEMACU DATA UNIFICADA'!$A$2:$A1000)*($DX$1='SEMACU DATA UNIFICADA'!$B$2:$B1000),0),MATCH(DY$2,'SEMACU DATA UNIFICADA'!$C$1:$T$1,0)),"")</f>
        <v>100</v>
      </c>
      <c r="DZ3" s="186">
        <f t="array" ref="DZ3">IFERROR(INDEX('SEMACU DATA UNIFICADA'!$C$2:$T1000,MATCH(1,($A3='SEMACU DATA UNIFICADA'!$A$2:$A1000)*($DX$1='SEMACU DATA UNIFICADA'!$B$2:$B1000),0),MATCH(DZ$2,'SEMACU DATA UNIFICADA'!$C$1:$T$1,0)),"")</f>
        <v>400</v>
      </c>
      <c r="EA3" s="186" t="str">
        <f t="array" ref="EA3">IFERROR(INDEX('SEMACU DATA UNIFICADA'!$C$2:$T1000,MATCH(1,($A3='SEMACU DATA UNIFICADA'!$A$2:$A1000)*($DX$1='SEMACU DATA UNIFICADA'!$B$2:$B1000),0),MATCH(EA$2,'SEMACU DATA UNIFICADA'!$C$1:$T$1,0)),"")</f>
        <v>AQXCEL 1.2</v>
      </c>
      <c r="EB3" s="191">
        <f t="array" ref="EB3">IFERROR(INDEX('SEMACU DATA UNIFICADA'!$C$2:$T1000,MATCH(1,($A3='SEMACU DATA UNIFICADA'!$A$2:$A1000)*($DX$1='SEMACU DATA UNIFICADA'!$B$2:$B1000),0),MATCH(EB$2,'SEMACU DATA UNIFICADA'!$C$1:$T$1,0)),"")</f>
        <v>559.2</v>
      </c>
      <c r="EC3" s="186">
        <f t="array" ref="EC3">IFERROR(INDEX('SEMACU DATA UNIFICADA'!$C$2:$T1000,MATCH(1,($A3='SEMACU DATA UNIFICADA'!$A$2:$A1000)*($DX$1='SEMACU DATA UNIFICADA'!$B$2:$B1000),0),MATCH(EC$2,'SEMACU DATA UNIFICADA'!$C$1:$T$1,0)),"")</f>
        <v>0.95</v>
      </c>
      <c r="ED3" s="186">
        <f t="array" ref="ED3">IFERROR(INDEX('SEMACU DATA UNIFICADA'!$C$2:$T1000,MATCH(1,($A3='SEMACU DATA UNIFICADA'!$A$2:$A1000)*($DX$1='SEMACU DATA UNIFICADA'!$B$2:$B1000),0),MATCH(ED$2,'SEMACU DATA UNIFICADA'!$C$1:$T$1,0)),"")</f>
        <v>0</v>
      </c>
      <c r="EE3" s="188">
        <f t="array" ref="EE3">IFERROR(INDEX('SEMACU DATA UNIFICADA'!$C$2:$T1000,MATCH(1,($A3='SEMACU DATA UNIFICADA'!$A$2:$A1000)*($DX$1='SEMACU DATA UNIFICADA'!$B$2:$B1000),0),MATCH(EE$2,'SEMACU DATA UNIFICADA'!$C$1:$T$1,0)),"")</f>
        <v>14.2494</v>
      </c>
      <c r="EF3" s="187">
        <f t="array" ref="EF3">IFERROR(INDEX('SEMACU DATA UNIFICADA'!$C$2:$T1000,MATCH(1,($A3='SEMACU DATA UNIFICADA'!$A$2:$A1000)*($DX$1='SEMACU DATA UNIFICADA'!$B$2:$B1000),0),MATCH(EF$2,'SEMACU DATA UNIFICADA'!$C$1:$T$1,0)),"")</f>
        <v>738719.9313</v>
      </c>
      <c r="EG3" s="189">
        <f t="array" ref="EG3">IFERROR(INDEX('SEMACU DATA UNIFICADA'!$C$2:$T1000,MATCH(1,($A3='SEMACU DATA UNIFICADA'!$A$2:$A1000)*($DX$1='SEMACU DATA UNIFICADA'!$B$2:$B1000),0),MATCH(EG$2,'SEMACU DATA UNIFICADA'!$C$1:$T$1,0)),"")</f>
        <v>0.9899998</v>
      </c>
      <c r="EH3" s="189">
        <f t="array" ref="EH3">IFERROR(INDEX('SEMACU DATA UNIFICADA'!$C$2:$T1000,MATCH(1,($A3='SEMACU DATA UNIFICADA'!$A$2:$A1000)*($DX$1='SEMACU DATA UNIFICADA'!$B$2:$B1000),0),MATCH(EH$2,'SEMACU DATA UNIFICADA'!$C$1:$T$1,0)),"")</f>
        <v>0.568246101</v>
      </c>
      <c r="EI3" s="189">
        <f t="array" ref="EI3">IFERROR(INDEX('SEMACU DATA UNIFICADA'!$C$2:$T1000,MATCH(1,($A3='SEMACU DATA UNIFICADA'!$A$2:$A1000)*($DX$1='SEMACU DATA UNIFICADA'!$B$2:$B1000),0),MATCH(EI$2,'SEMACU DATA UNIFICADA'!$C$1:$T$1,0)),"")</f>
        <v>0.85</v>
      </c>
      <c r="EJ3" s="187" t="str">
        <f t="array" ref="EJ3">IFERROR(INDEX('SEMACU DATA UNIFICADA'!$C$2:$T1000,MATCH(1,($A3='SEMACU DATA UNIFICADA'!$A$2:$A1000)*($DX$1='SEMACU DATA UNIFICADA'!$B$2:$B1000),0),MATCH(EJ$2,'SEMACU DATA UNIFICADA'!$C$1:$T$1,0)),"")</f>
        <v/>
      </c>
      <c r="EK3" s="186">
        <f t="array" ref="EK3">IFERROR(INDEX('SEMACU DATA UNIFICADA'!$C$2:$T1000,MATCH(1,($A3='SEMACU DATA UNIFICADA'!$A$2:$A1000)*($DX$1='SEMACU DATA UNIFICADA'!$B$2:$B1000),0),MATCH(EK$2,'SEMACU DATA UNIFICADA'!$C$1:$T$1,0)),"")</f>
        <v>2</v>
      </c>
      <c r="EL3" s="186">
        <f t="array" ref="EL3">IFERROR(INDEX('SEMACU DATA UNIFICADA'!$C$2:$T1000,MATCH(1,($A3='SEMACU DATA UNIFICADA'!$A$2:$A1000)*($DX$1='SEMACU DATA UNIFICADA'!$B$2:$B1000),0),MATCH(EL$2,'SEMACU DATA UNIFICADA'!$C$1:$T$1,0)),"")</f>
        <v>2.95</v>
      </c>
      <c r="EM3" s="188">
        <f t="array" ref="EM3">IFERROR(INDEX('SEMACU DATA UNIFICADA'!$C$2:$T1000,MATCH(1,($A3='SEMACU DATA UNIFICADA'!$A$2:$A1000)*($DX$1='SEMACU DATA UNIFICADA'!$B$2:$B1000),0),MATCH(EM$2,'SEMACU DATA UNIFICADA'!$C$1:$T$1,0)),"")</f>
        <v>9.708</v>
      </c>
      <c r="EN3" s="187">
        <f t="array" ref="EN3">IFERROR(INDEX('SEMACU DATA UNIFICADA'!$C$2:$T1000,MATCH(1,($A3='SEMACU DATA UNIFICADA'!$A$2:$A1000)*($DX$1='SEMACU DATA UNIFICADA'!$B$2:$B1000),0),MATCH(EN$2,'SEMACU DATA UNIFICADA'!$C$1:$T$1,0)),"")</f>
        <v>379.7568404</v>
      </c>
      <c r="EO3" s="190">
        <f t="array" ref="EO3">IFERROR(INDEX('SEMACU DATA UNIFICADA'!$C$2:$T1000,MATCH(1,($A3='SEMACU DATA UNIFICADA'!$A$2:$A1000)*($DX$1='SEMACU DATA UNIFICADA'!$B$2:$B1000),0),MATCH(EO$2,'SEMACU DATA UNIFICADA'!$C$1:$T$1,0)),"")</f>
        <v>69.9392101</v>
      </c>
      <c r="EP3" s="185" t="str">
        <f t="array" ref="EP3">IFERROR(INDEX('SEMACU DATA UNIFICADA'!$C$2:$T1000,MATCH(1,($A3='SEMACU DATA UNIFICADA'!$A$2:$A1000)*($EP$1='SEMACU DATA UNIFICADA'!$B$2:$B1000),0),MATCH(EP$2,'SEMACU DATA UNIFICADA'!$C$1:$T$1,0)),"")</f>
        <v>SE10120123</v>
      </c>
      <c r="EQ3" s="186">
        <f t="array" ref="EQ3">IFERROR(INDEX('SEMACU DATA UNIFICADA'!$C$2:$T1000,MATCH(1,($A3='SEMACU DATA UNIFICADA'!$A$2:$A1000)*($EP$1='SEMACU DATA UNIFICADA'!$B$2:$B1000),0),MATCH(EQ$2,'SEMACU DATA UNIFICADA'!$C$1:$T$1,0)),"")</f>
        <v>100</v>
      </c>
      <c r="ER3" s="186">
        <f t="array" ref="ER3">IFERROR(INDEX('SEMACU DATA UNIFICADA'!$C$2:$T1000,MATCH(1,($A3='SEMACU DATA UNIFICADA'!$A$2:$A1000)*($EP$1='SEMACU DATA UNIFICADA'!$B$2:$B1000),0),MATCH(ER$2,'SEMACU DATA UNIFICADA'!$C$1:$T$1,0)),"")</f>
        <v>400</v>
      </c>
      <c r="ES3" s="186" t="str">
        <f t="array" ref="ES3">IFERROR(INDEX('SEMACU DATA UNIFICADA'!$C$2:$T1000,MATCH(1,($A3='SEMACU DATA UNIFICADA'!$A$2:$A1000)*($EP$1='SEMACU DATA UNIFICADA'!$B$2:$B1000),0),MATCH(ES$2,'SEMACU DATA UNIFICADA'!$C$1:$T$1,0)),"")</f>
        <v>AQXCEL 1.2</v>
      </c>
      <c r="ET3" s="191">
        <f t="array" ref="ET3">IFERROR(INDEX('SEMACU DATA UNIFICADA'!$C$2:$T1000,MATCH(1,($A3='SEMACU DATA UNIFICADA'!$A$2:$A1000)*($EP$1='SEMACU DATA UNIFICADA'!$B$2:$B1000),0),MATCH(ET$2,'SEMACU DATA UNIFICADA'!$C$1:$T$1,0)),"")</f>
        <v>559.2</v>
      </c>
      <c r="EU3" s="186">
        <f t="array" ref="EU3">IFERROR(INDEX('SEMACU DATA UNIFICADA'!$C$2:$T1000,MATCH(1,($A3='SEMACU DATA UNIFICADA'!$A$2:$A1000)*($EP$1='SEMACU DATA UNIFICADA'!$B$2:$B1000),0),MATCH(EU$2,'SEMACU DATA UNIFICADA'!$C$1:$T$1,0)),"")</f>
        <v>0.95</v>
      </c>
      <c r="EV3" s="186">
        <f t="array" ref="EV3">IFERROR(INDEX('SEMACU DATA UNIFICADA'!$C$2:$T1000,MATCH(1,($A3='SEMACU DATA UNIFICADA'!$A$2:$A1000)*($EP$1='SEMACU DATA UNIFICADA'!$B$2:$B1000),0),MATCH(EV$2,'SEMACU DATA UNIFICADA'!$C$1:$T$1,0)),"")</f>
        <v>0</v>
      </c>
      <c r="EW3" s="188">
        <f t="array" ref="EW3">IFERROR(INDEX('SEMACU DATA UNIFICADA'!$C$2:$T1000,MATCH(1,($A3='SEMACU DATA UNIFICADA'!$A$2:$A1000)*($EP$1='SEMACU DATA UNIFICADA'!$B$2:$B1000),0),MATCH(EW$2,'SEMACU DATA UNIFICADA'!$C$1:$T$1,0)),"")</f>
        <v>14.2494</v>
      </c>
      <c r="EX3" s="187">
        <f t="array" ref="EX3">IFERROR(INDEX('SEMACU DATA UNIFICADA'!$C$2:$T1000,MATCH(1,($A3='SEMACU DATA UNIFICADA'!$A$2:$A1000)*($EP$1='SEMACU DATA UNIFICADA'!$B$2:$B1000),0),MATCH(EX$2,'SEMACU DATA UNIFICADA'!$C$1:$T$1,0)),"")</f>
        <v>738719.9313</v>
      </c>
      <c r="EY3" s="189">
        <f t="array" ref="EY3">IFERROR(INDEX('SEMACU DATA UNIFICADA'!$C$2:$T1000,MATCH(1,($A3='SEMACU DATA UNIFICADA'!$A$2:$A1000)*($EP$1='SEMACU DATA UNIFICADA'!$B$2:$B1000),0),MATCH(EY$2,'SEMACU DATA UNIFICADA'!$C$1:$T$1,0)),"")</f>
        <v>0.9899998</v>
      </c>
      <c r="EZ3" s="189">
        <f t="array" ref="EZ3">IFERROR(INDEX('SEMACU DATA UNIFICADA'!$C$2:$T1000,MATCH(1,($A3='SEMACU DATA UNIFICADA'!$A$2:$A1000)*($EP$1='SEMACU DATA UNIFICADA'!$B$2:$B1000),0),MATCH(EZ$2,'SEMACU DATA UNIFICADA'!$C$1:$T$1,0)),"")</f>
        <v>0.6715635739</v>
      </c>
      <c r="FA3" s="189">
        <f t="array" ref="FA3">IFERROR(INDEX('SEMACU DATA UNIFICADA'!$C$2:$T1000,MATCH(1,($A3='SEMACU DATA UNIFICADA'!$A$2:$A1000)*($EP$1='SEMACU DATA UNIFICADA'!$B$2:$B1000),0),MATCH(FA$2,'SEMACU DATA UNIFICADA'!$C$1:$T$1,0)),"")</f>
        <v>0.85</v>
      </c>
      <c r="FB3" s="187" t="str">
        <f t="array" ref="FB3">IFERROR(INDEX('SEMACU DATA UNIFICADA'!$C$2:$T1000,MATCH(1,($A3='SEMACU DATA UNIFICADA'!$A$2:$A1000)*($EP$1='SEMACU DATA UNIFICADA'!$B$2:$B1000),0),MATCH(FB$2,'SEMACU DATA UNIFICADA'!$C$1:$T$1,0)),"")</f>
        <v/>
      </c>
      <c r="FC3" s="186">
        <f t="array" ref="FC3">IFERROR(INDEX('SEMACU DATA UNIFICADA'!$C$2:$T1000,MATCH(1,($A3='SEMACU DATA UNIFICADA'!$A$2:$A1000)*($EP$1='SEMACU DATA UNIFICADA'!$B$2:$B1000),0),MATCH(FC$2,'SEMACU DATA UNIFICADA'!$C$1:$T$1,0)),"")</f>
        <v>2</v>
      </c>
      <c r="FD3" s="186">
        <f t="array" ref="FD3">IFERROR(INDEX('SEMACU DATA UNIFICADA'!$C$2:$T1000,MATCH(1,($A3='SEMACU DATA UNIFICADA'!$A$2:$A1000)*($EP$1='SEMACU DATA UNIFICADA'!$B$2:$B1000),0),MATCH(FD$2,'SEMACU DATA UNIFICADA'!$C$1:$T$1,0)),"")</f>
        <v>2.95</v>
      </c>
      <c r="FE3" s="188">
        <f t="array" ref="FE3">IFERROR(INDEX('SEMACU DATA UNIFICADA'!$C$2:$T1000,MATCH(1,($A3='SEMACU DATA UNIFICADA'!$A$2:$A1000)*($EP$1='SEMACU DATA UNIFICADA'!$B$2:$B1000),0),MATCH(FE$2,'SEMACU DATA UNIFICADA'!$C$1:$T$1,0)),"")</f>
        <v>9.708</v>
      </c>
      <c r="FF3" s="187">
        <f t="array" ref="FF3">IFERROR(INDEX('SEMACU DATA UNIFICADA'!$C$2:$T1000,MATCH(1,($A3='SEMACU DATA UNIFICADA'!$A$2:$A1000)*($EP$1='SEMACU DATA UNIFICADA'!$B$2:$B1000),0),MATCH(FF$2,'SEMACU DATA UNIFICADA'!$C$1:$T$1,0)),"")</f>
        <v>321.3327111</v>
      </c>
      <c r="FG3" s="190">
        <f t="array" ref="FG3">IFERROR(INDEX('SEMACU DATA UNIFICADA'!$C$2:$T1000,MATCH(1,($A3='SEMACU DATA UNIFICADA'!$A$2:$A1000)*($EP$1='SEMACU DATA UNIFICADA'!$B$2:$B1000),0),MATCH(FG$2,'SEMACU DATA UNIFICADA'!$C$1:$T$1,0)),"")</f>
        <v>55.33317777</v>
      </c>
      <c r="FH3" s="185" t="str">
        <f t="array" ref="FH3">IFERROR(INDEX('SEMACU DATA UNIFICADA'!$C$2:$T1000,MATCH(1,($A3='SEMACU DATA UNIFICADA'!$A$2:$A1000)*($FH$1='SEMACU DATA UNIFICADA'!$B$2:$B1000),0),MATCH(FH$2,'SEMACU DATA UNIFICADA'!$C$1:$T$1,0)),"")</f>
        <v/>
      </c>
      <c r="FI3" s="186" t="str">
        <f t="array" ref="FI3">IFERROR(INDEX('SEMACU DATA UNIFICADA'!$C$2:$T1000,MATCH(1,($A3='SEMACU DATA UNIFICADA'!$A$2:$A1000)*($FH$1='SEMACU DATA UNIFICADA'!$B$2:$B1000),0),MATCH(FI$2,'SEMACU DATA UNIFICADA'!$C$1:$T$1,0)),"")</f>
        <v/>
      </c>
      <c r="FJ3" s="186" t="str">
        <f t="array" ref="FJ3">IFERROR(INDEX('SEMACU DATA UNIFICADA'!$C$2:$T1000,MATCH(1,($A3='SEMACU DATA UNIFICADA'!$A$2:$A1000)*($FH$1='SEMACU DATA UNIFICADA'!$B$2:$B1000),0),MATCH(FJ$2,'SEMACU DATA UNIFICADA'!$C$1:$T$1,0)),"")</f>
        <v/>
      </c>
      <c r="FK3" s="186" t="str">
        <f t="array" ref="FK3">IFERROR(INDEX('SEMACU DATA UNIFICADA'!$C$2:$T1000,MATCH(1,($A3='SEMACU DATA UNIFICADA'!$A$2:$A1000)*($FH$1='SEMACU DATA UNIFICADA'!$B$2:$B1000),0),MATCH(FK$2,'SEMACU DATA UNIFICADA'!$C$1:$T$1,0)),"")</f>
        <v/>
      </c>
      <c r="FL3" s="191" t="str">
        <f t="array" ref="FL3">IFERROR(INDEX('SEMACU DATA UNIFICADA'!$C$2:$T1000,MATCH(1,($A3='SEMACU DATA UNIFICADA'!$A$2:$A1000)*($FH$1='SEMACU DATA UNIFICADA'!$B$2:$B1000),0),MATCH(FL$2,'SEMACU DATA UNIFICADA'!$C$1:$T$1,0)),"")</f>
        <v/>
      </c>
      <c r="FM3" s="186" t="str">
        <f t="array" ref="FM3">IFERROR(INDEX('SEMACU DATA UNIFICADA'!$C$2:$T1000,MATCH(1,($A3='SEMACU DATA UNIFICADA'!$A$2:$A1000)*($FH$1='SEMACU DATA UNIFICADA'!$B$2:$B1000),0),MATCH(FM$2,'SEMACU DATA UNIFICADA'!$C$1:$T$1,0)),"")</f>
        <v/>
      </c>
      <c r="FN3" s="186" t="str">
        <f t="array" ref="FN3">IFERROR(INDEX('SEMACU DATA UNIFICADA'!$C$2:$T1000,MATCH(1,($A3='SEMACU DATA UNIFICADA'!$A$2:$A1000)*($FH$1='SEMACU DATA UNIFICADA'!$B$2:$B1000),0),MATCH(FN$2,'SEMACU DATA UNIFICADA'!$C$1:$T$1,0)),"")</f>
        <v/>
      </c>
      <c r="FO3" s="188" t="str">
        <f t="array" ref="FO3">IFERROR(INDEX('SEMACU DATA UNIFICADA'!$C$2:$T1000,MATCH(1,($A3='SEMACU DATA UNIFICADA'!$A$2:$A1000)*($FH$1='SEMACU DATA UNIFICADA'!$B$2:$B1000),0),MATCH(FO$2,'SEMACU DATA UNIFICADA'!$C$1:$T$1,0)),"")</f>
        <v/>
      </c>
      <c r="FP3" s="187" t="str">
        <f t="array" ref="FP3">IFERROR(INDEX('SEMACU DATA UNIFICADA'!$C$2:$T1000,MATCH(1,($A3='SEMACU DATA UNIFICADA'!$A$2:$A1000)*($FH$1='SEMACU DATA UNIFICADA'!$B$2:$B1000),0),MATCH(FP$2,'SEMACU DATA UNIFICADA'!$C$1:$T$1,0)),"")</f>
        <v/>
      </c>
      <c r="FQ3" s="189" t="str">
        <f t="array" ref="FQ3">IFERROR(INDEX('SEMACU DATA UNIFICADA'!$C$2:$T1000,MATCH(1,($A3='SEMACU DATA UNIFICADA'!$A$2:$A1000)*($FH$1='SEMACU DATA UNIFICADA'!$B$2:$B1000),0),MATCH(FQ$2,'SEMACU DATA UNIFICADA'!$C$1:$T$1,0)),"")</f>
        <v/>
      </c>
      <c r="FR3" s="189" t="str">
        <f t="array" ref="FR3">IFERROR(INDEX('SEMACU DATA UNIFICADA'!$C$2:$T1000,MATCH(1,($A3='SEMACU DATA UNIFICADA'!$A$2:$A1000)*($FH$1='SEMACU DATA UNIFICADA'!$B$2:$B1000),0),MATCH(FR$2,'SEMACU DATA UNIFICADA'!$C$1:$T$1,0)),"")</f>
        <v/>
      </c>
      <c r="FS3" s="189" t="str">
        <f t="array" ref="FS3">IFERROR(INDEX('SEMACU DATA UNIFICADA'!$C$2:$T1000,MATCH(1,($A3='SEMACU DATA UNIFICADA'!$A$2:$A1000)*($FH$1='SEMACU DATA UNIFICADA'!$B$2:$B1000),0),MATCH(FS$2,'SEMACU DATA UNIFICADA'!$C$1:$T$1,0)),"")</f>
        <v/>
      </c>
      <c r="FT3" s="187" t="str">
        <f t="array" ref="FT3">IFERROR(INDEX('SEMACU DATA UNIFICADA'!$C$2:$T1000,MATCH(1,($A3='SEMACU DATA UNIFICADA'!$A$2:$A1000)*($FH$1='SEMACU DATA UNIFICADA'!$B$2:$B1000),0),MATCH(FT$2,'SEMACU DATA UNIFICADA'!$C$1:$T$1,0)),"")</f>
        <v/>
      </c>
      <c r="FU3" s="186" t="str">
        <f t="array" ref="FU3">IFERROR(INDEX('SEMACU DATA UNIFICADA'!$C$2:$T1000,MATCH(1,($A3='SEMACU DATA UNIFICADA'!$A$2:$A1000)*($FH$1='SEMACU DATA UNIFICADA'!$B$2:$B1000),0),MATCH(FU$2,'SEMACU DATA UNIFICADA'!$C$1:$T$1,0)),"")</f>
        <v/>
      </c>
      <c r="FV3" s="186" t="str">
        <f t="array" ref="FV3">IFERROR(INDEX('SEMACU DATA UNIFICADA'!$C$2:$T1000,MATCH(1,($A3='SEMACU DATA UNIFICADA'!$A$2:$A1000)*($FH$1='SEMACU DATA UNIFICADA'!$B$2:$B1000),0),MATCH(FV$2,'SEMACU DATA UNIFICADA'!$C$1:$T$1,0)),"")</f>
        <v/>
      </c>
      <c r="FW3" s="188" t="str">
        <f t="array" ref="FW3">IFERROR(INDEX('SEMACU DATA UNIFICADA'!$C$2:$T1000,MATCH(1,($A3='SEMACU DATA UNIFICADA'!$A$2:$A1000)*($FH$1='SEMACU DATA UNIFICADA'!$B$2:$B1000),0),MATCH(FW$2,'SEMACU DATA UNIFICADA'!$C$1:$T$1,0)),"")</f>
        <v/>
      </c>
      <c r="FX3" s="187" t="str">
        <f t="array" ref="FX3">IFERROR(INDEX('SEMACU DATA UNIFICADA'!$C$2:$T1000,MATCH(1,($A3='SEMACU DATA UNIFICADA'!$A$2:$A1000)*($FH$1='SEMACU DATA UNIFICADA'!$B$2:$B1000),0),MATCH(FX$2,'SEMACU DATA UNIFICADA'!$C$1:$T$1,0)),"")</f>
        <v/>
      </c>
      <c r="FY3" s="190" t="str">
        <f t="array" ref="FY3">IFERROR(INDEX('SEMACU DATA UNIFICADA'!$C$2:$T1000,MATCH(1,($A3='SEMACU DATA UNIFICADA'!$A$2:$A1000)*($FH$1='SEMACU DATA UNIFICADA'!$B$2:$B1000),0),MATCH(FY$2,'SEMACU DATA UNIFICADA'!$C$1:$T$1,0)),"")</f>
        <v/>
      </c>
      <c r="FZ3" s="185" t="str">
        <f t="array" ref="FZ3">IFERROR(INDEX('SEMACU DATA UNIFICADA'!$C$2:$T1000,MATCH(1,($A3='SEMACU DATA UNIFICADA'!$A$2:$A1000)*($FZ$1='SEMACU DATA UNIFICADA'!$B$2:$B1000),0),MATCH(FZ$2,'SEMACU DATA UNIFICADA'!$C$1:$T$1,0)),"")</f>
        <v/>
      </c>
      <c r="GA3" s="186" t="str">
        <f t="array" ref="GA3">IFERROR(INDEX('SEMACU DATA UNIFICADA'!$C$2:$T1000,MATCH(1,($A3='SEMACU DATA UNIFICADA'!$A$2:$A1000)*($FZ$1='SEMACU DATA UNIFICADA'!$B$2:$B1000),0),MATCH(GA$2,'SEMACU DATA UNIFICADA'!$C$1:$T$1,0)),"")</f>
        <v/>
      </c>
      <c r="GB3" s="186" t="str">
        <f t="array" ref="GB3">IFERROR(INDEX('SEMACU DATA UNIFICADA'!$C$2:$T1000,MATCH(1,($A3='SEMACU DATA UNIFICADA'!$A$2:$A1000)*($FZ$1='SEMACU DATA UNIFICADA'!$B$2:$B1000),0),MATCH(GB$2,'SEMACU DATA UNIFICADA'!$C$1:$T$1,0)),"")</f>
        <v/>
      </c>
      <c r="GC3" s="186" t="str">
        <f t="array" ref="GC3">IFERROR(INDEX('SEMACU DATA UNIFICADA'!$C$2:$T1000,MATCH(1,($A3='SEMACU DATA UNIFICADA'!$A$2:$A1000)*($FZ$1='SEMACU DATA UNIFICADA'!$B$2:$B1000),0),MATCH(GC$2,'SEMACU DATA UNIFICADA'!$C$1:$T$1,0)),"")</f>
        <v/>
      </c>
      <c r="GD3" s="191" t="str">
        <f t="array" ref="GD3">IFERROR(INDEX('SEMACU DATA UNIFICADA'!$C$2:$T1000,MATCH(1,($A3='SEMACU DATA UNIFICADA'!$A$2:$A1000)*($FZ$1='SEMACU DATA UNIFICADA'!$B$2:$B1000),0),MATCH(GD$2,'SEMACU DATA UNIFICADA'!$C$1:$T$1,0)),"")</f>
        <v/>
      </c>
      <c r="GE3" s="186" t="str">
        <f t="array" ref="GE3">IFERROR(INDEX('SEMACU DATA UNIFICADA'!$C$2:$T1000,MATCH(1,($A3='SEMACU DATA UNIFICADA'!$A$2:$A1000)*($FZ$1='SEMACU DATA UNIFICADA'!$B$2:$B1000),0),MATCH(GE$2,'SEMACU DATA UNIFICADA'!$C$1:$T$1,0)),"")</f>
        <v/>
      </c>
      <c r="GF3" s="186" t="str">
        <f t="array" ref="GF3">IFERROR(INDEX('SEMACU DATA UNIFICADA'!$C$2:$T1000,MATCH(1,($A3='SEMACU DATA UNIFICADA'!$A$2:$A1000)*($FZ$1='SEMACU DATA UNIFICADA'!$B$2:$B1000),0),MATCH(GF$2,'SEMACU DATA UNIFICADA'!$C$1:$T$1,0)),"")</f>
        <v/>
      </c>
      <c r="GG3" s="188" t="str">
        <f t="array" ref="GG3">IFERROR(INDEX('SEMACU DATA UNIFICADA'!$C$2:$T1000,MATCH(1,($A3='SEMACU DATA UNIFICADA'!$A$2:$A1000)*($FZ$1='SEMACU DATA UNIFICADA'!$B$2:$B1000),0),MATCH(GG$2,'SEMACU DATA UNIFICADA'!$C$1:$T$1,0)),"")</f>
        <v/>
      </c>
      <c r="GH3" s="187" t="str">
        <f t="array" ref="GH3">IFERROR(INDEX('SEMACU DATA UNIFICADA'!$C$2:$T1000,MATCH(1,($A3='SEMACU DATA UNIFICADA'!$A$2:$A1000)*($FZ$1='SEMACU DATA UNIFICADA'!$B$2:$B1000),0),MATCH(GH$2,'SEMACU DATA UNIFICADA'!$C$1:$T$1,0)),"")</f>
        <v/>
      </c>
      <c r="GI3" s="189" t="str">
        <f t="array" ref="GI3">IFERROR(INDEX('SEMACU DATA UNIFICADA'!$C$2:$T1000,MATCH(1,($A3='SEMACU DATA UNIFICADA'!$A$2:$A1000)*($FZ$1='SEMACU DATA UNIFICADA'!$B$2:$B1000),0),MATCH(GI$2,'SEMACU DATA UNIFICADA'!$C$1:$T$1,0)),"")</f>
        <v/>
      </c>
      <c r="GJ3" s="189" t="str">
        <f t="array" ref="GJ3">IFERROR(INDEX('SEMACU DATA UNIFICADA'!$C$2:$T1000,MATCH(1,($A3='SEMACU DATA UNIFICADA'!$A$2:$A1000)*($FZ$1='SEMACU DATA UNIFICADA'!$B$2:$B1000),0),MATCH(GJ$2,'SEMACU DATA UNIFICADA'!$C$1:$T$1,0)),"")</f>
        <v/>
      </c>
      <c r="GK3" s="189" t="str">
        <f t="array" ref="GK3">IFERROR(INDEX('SEMACU DATA UNIFICADA'!$C$2:$T1000,MATCH(1,($A3='SEMACU DATA UNIFICADA'!$A$2:$A1000)*($FZ$1='SEMACU DATA UNIFICADA'!$B$2:$B1000),0),MATCH(GK$2,'SEMACU DATA UNIFICADA'!$C$1:$T$1,0)),"")</f>
        <v/>
      </c>
      <c r="GL3" s="187" t="str">
        <f t="array" ref="GL3">IFERROR(INDEX('SEMACU DATA UNIFICADA'!$C$2:$T1000,MATCH(1,($A3='SEMACU DATA UNIFICADA'!$A$2:$A1000)*($FZ$1='SEMACU DATA UNIFICADA'!$B$2:$B1000),0),MATCH(GL$2,'SEMACU DATA UNIFICADA'!$C$1:$T$1,0)),"")</f>
        <v/>
      </c>
      <c r="GM3" s="186" t="str">
        <f t="array" ref="GM3">IFERROR(INDEX('SEMACU DATA UNIFICADA'!$C$2:$T1000,MATCH(1,($A3='SEMACU DATA UNIFICADA'!$A$2:$A1000)*($FZ$1='SEMACU DATA UNIFICADA'!$B$2:$B1000),0),MATCH(GM$2,'SEMACU DATA UNIFICADA'!$C$1:$T$1,0)),"")</f>
        <v/>
      </c>
      <c r="GN3" s="186" t="str">
        <f t="array" ref="GN3">IFERROR(INDEX('SEMACU DATA UNIFICADA'!$C$2:$T1000,MATCH(1,($A3='SEMACU DATA UNIFICADA'!$A$2:$A1000)*($FZ$1='SEMACU DATA UNIFICADA'!$B$2:$B1000),0),MATCH(GN$2,'SEMACU DATA UNIFICADA'!$C$1:$T$1,0)),"")</f>
        <v/>
      </c>
      <c r="GO3" s="188" t="str">
        <f t="array" ref="GO3">IFERROR(INDEX('SEMACU DATA UNIFICADA'!$C$2:$T1000,MATCH(1,($A3='SEMACU DATA UNIFICADA'!$A$2:$A1000)*($FZ$1='SEMACU DATA UNIFICADA'!$B$2:$B1000),0),MATCH(GO$2,'SEMACU DATA UNIFICADA'!$C$1:$T$1,0)),"")</f>
        <v/>
      </c>
      <c r="GP3" s="187" t="str">
        <f t="array" ref="GP3">IFERROR(INDEX('SEMACU DATA UNIFICADA'!$C$2:$T1000,MATCH(1,($A3='SEMACU DATA UNIFICADA'!$A$2:$A1000)*($FZ$1='SEMACU DATA UNIFICADA'!$B$2:$B1000),0),MATCH(GP$2,'SEMACU DATA UNIFICADA'!$C$1:$T$1,0)),"")</f>
        <v/>
      </c>
      <c r="GQ3" s="190" t="str">
        <f t="array" ref="GQ3">IFERROR(INDEX('SEMACU DATA UNIFICADA'!$C$2:$T1000,MATCH(1,($A3='SEMACU DATA UNIFICADA'!$A$2:$A1000)*($FZ$1='SEMACU DATA UNIFICADA'!$B$2:$B1000),0),MATCH(GQ$2,'SEMACU DATA UNIFICADA'!$C$1:$T$1,0)),"")</f>
        <v/>
      </c>
    </row>
    <row r="4">
      <c r="A4" s="184">
        <v>44949.0</v>
      </c>
      <c r="B4" s="185" t="str">
        <f t="array" ref="B4">IFERROR(INDEX('SEMACU DATA UNIFICADA'!$C$2:$T1000,MATCH(1,($A4='SEMACU DATA UNIFICADA'!$A$2:$A1000)*($B$1='SEMACU DATA UNIFICADA'!$B$2:$B1000),0),MATCH(B$2,'SEMACU DATA UNIFICADA'!$C$1:$T$1,0)),"")</f>
        <v/>
      </c>
      <c r="C4" s="186" t="str">
        <f t="array" ref="C4">IFERROR(INDEX('SEMACU DATA UNIFICADA'!$C$2:$T1000,MATCH(1,($A4='SEMACU DATA UNIFICADA'!$A$2:$A1000)*($B$1='SEMACU DATA UNIFICADA'!$B$2:$B1000),0),MATCH(C$2,'SEMACU DATA UNIFICADA'!$C$1:$T$1,0)),"")</f>
        <v/>
      </c>
      <c r="D4" s="186" t="str">
        <f t="array" ref="D4">IFERROR(INDEX('SEMACU DATA UNIFICADA'!$C$2:$T1000,MATCH(1,($A4='SEMACU DATA UNIFICADA'!$A$2:$A1000)*($B$1='SEMACU DATA UNIFICADA'!$B$2:$B1000),0),MATCH(D$2,'SEMACU DATA UNIFICADA'!$C$1:$T$1,0)),"")</f>
        <v/>
      </c>
      <c r="E4" s="186" t="str">
        <f t="array" ref="E4">IFERROR(INDEX('SEMACU DATA UNIFICADA'!$C$2:$T1000,MATCH(1,($A4='SEMACU DATA UNIFICADA'!$A$2:$A1000)*($B$1='SEMACU DATA UNIFICADA'!$B$2:$B1000),0),MATCH(E$2,'SEMACU DATA UNIFICADA'!$C$1:$T$1,0)),"")</f>
        <v/>
      </c>
      <c r="F4" s="187" t="str">
        <f t="array" ref="F4">IFERROR(INDEX('SEMACU DATA UNIFICADA'!$C$2:$T1000,MATCH(1,($A4='SEMACU DATA UNIFICADA'!$A$2:$A1000)*($B$1='SEMACU DATA UNIFICADA'!$B$2:$B1000),0),MATCH(F$2,'SEMACU DATA UNIFICADA'!$C$1:$T$1,0)),"")</f>
        <v/>
      </c>
      <c r="G4" s="186" t="str">
        <f t="array" ref="G4">IFERROR(INDEX('SEMACU DATA UNIFICADA'!$C$2:$T1000,MATCH(1,($A4='SEMACU DATA UNIFICADA'!$A$2:$A1000)*($B$1='SEMACU DATA UNIFICADA'!$B$2:$B1000),0),MATCH(G$2,'SEMACU DATA UNIFICADA'!$C$1:$T$1,0)),"")</f>
        <v/>
      </c>
      <c r="H4" s="186" t="str">
        <f t="array" ref="H4">IFERROR(INDEX('SEMACU DATA UNIFICADA'!$C$2:$T1000,MATCH(1,($A4='SEMACU DATA UNIFICADA'!$A$2:$A1000)*($B$1='SEMACU DATA UNIFICADA'!$B$2:$B1000),0),MATCH(H$2,'SEMACU DATA UNIFICADA'!$C$1:$T$1,0)),"")</f>
        <v/>
      </c>
      <c r="I4" s="188" t="str">
        <f t="array" ref="I4">IFERROR(INDEX('SEMACU DATA UNIFICADA'!$C$2:$T1000,MATCH(1,($A4='SEMACU DATA UNIFICADA'!$A$2:$A1000)*($B$1='SEMACU DATA UNIFICADA'!$B$2:$B1000),0),MATCH(I$2,'SEMACU DATA UNIFICADA'!$C$1:$T$1,0)),"")</f>
        <v/>
      </c>
      <c r="J4" s="187" t="str">
        <f t="array" ref="J4">IFERROR(INDEX('SEMACU DATA UNIFICADA'!$C$2:$T1000,MATCH(1,($A4='SEMACU DATA UNIFICADA'!$A$2:$A1000)*($B$1='SEMACU DATA UNIFICADA'!$B$2:$B1000),0),MATCH(J$2,'SEMACU DATA UNIFICADA'!$C$1:$T$1,0)),"")</f>
        <v/>
      </c>
      <c r="K4" s="189" t="str">
        <f t="array" ref="K4">IFERROR(INDEX('SEMACU DATA UNIFICADA'!$C$2:$T1000,MATCH(1,($A4='SEMACU DATA UNIFICADA'!$A$2:$A1000)*($B$1='SEMACU DATA UNIFICADA'!$B$2:$B1000),0),MATCH(K$2,'SEMACU DATA UNIFICADA'!$C$1:$T$1,0)),"")</f>
        <v/>
      </c>
      <c r="L4" s="189" t="str">
        <f t="array" ref="L4">IFERROR(INDEX('SEMACU DATA UNIFICADA'!$C$2:$T1000,MATCH(1,($A4='SEMACU DATA UNIFICADA'!$A$2:$A1000)*($B$1='SEMACU DATA UNIFICADA'!$B$2:$B1000),0),MATCH(L$2,'SEMACU DATA UNIFICADA'!$C$1:$T$1,0)),"")</f>
        <v/>
      </c>
      <c r="M4" s="189" t="str">
        <f t="array" ref="M4">IFERROR(INDEX('SEMACU DATA UNIFICADA'!$C$2:$T1000,MATCH(1,($A4='SEMACU DATA UNIFICADA'!$A$2:$A1000)*($B$1='SEMACU DATA UNIFICADA'!$B$2:$B1000),0),MATCH(M$2,'SEMACU DATA UNIFICADA'!$C$1:$T$1,0)),"")</f>
        <v/>
      </c>
      <c r="N4" s="187" t="str">
        <f t="array" ref="N4">IFERROR(INDEX('SEMACU DATA UNIFICADA'!$C$2:$T1000,MATCH(1,($A4='SEMACU DATA UNIFICADA'!$A$2:$A1000)*($B$1='SEMACU DATA UNIFICADA'!$B$2:$B1000),0),MATCH(N$2,'SEMACU DATA UNIFICADA'!$C$1:$T$1,0)),"")</f>
        <v/>
      </c>
      <c r="O4" s="186" t="str">
        <f t="array" ref="O4">IFERROR(INDEX('SEMACU DATA UNIFICADA'!$C$2:$T1000,MATCH(1,($A4='SEMACU DATA UNIFICADA'!$A$2:$A1000)*($B$1='SEMACU DATA UNIFICADA'!$B$2:$B1000),0),MATCH(O$2,'SEMACU DATA UNIFICADA'!$C$1:$T$1,0)),"")</f>
        <v/>
      </c>
      <c r="P4" s="186" t="str">
        <f t="array" ref="P4">IFERROR(INDEX('SEMACU DATA UNIFICADA'!$C$2:$T1000,MATCH(1,($A4='SEMACU DATA UNIFICADA'!$A$2:$A1000)*($B$1='SEMACU DATA UNIFICADA'!$B$2:$B1000),0),MATCH(P$2,'SEMACU DATA UNIFICADA'!$C$1:$T$1,0)),"")</f>
        <v/>
      </c>
      <c r="Q4" s="188" t="str">
        <f t="array" ref="Q4">IFERROR(INDEX('SEMACU DATA UNIFICADA'!$C$2:$T1000,MATCH(1,($A4='SEMACU DATA UNIFICADA'!$A$2:$A1000)*($B$1='SEMACU DATA UNIFICADA'!$B$2:$B1000),0),MATCH(Q$2,'SEMACU DATA UNIFICADA'!$C$1:$T$1,0)),"")</f>
        <v/>
      </c>
      <c r="R4" s="187" t="str">
        <f t="array" ref="R4">IFERROR(INDEX('SEMACU DATA UNIFICADA'!$C$2:$T1000,MATCH(1,($A4='SEMACU DATA UNIFICADA'!$A$2:$A1000)*($B$1='SEMACU DATA UNIFICADA'!$B$2:$B1000),0),MATCH(R$2,'SEMACU DATA UNIFICADA'!$C$1:$T$1,0)),"")</f>
        <v/>
      </c>
      <c r="S4" s="190" t="str">
        <f t="array" ref="S4">IFERROR(INDEX('SEMACU DATA UNIFICADA'!$C$2:$T1000,MATCH(1,($A4='SEMACU DATA UNIFICADA'!$A$2:$A1000)*($B$1='SEMACU DATA UNIFICADA'!$B$2:$B1000),0),MATCH(S$2,'SEMACU DATA UNIFICADA'!$C$1:$T$1,0)),"")</f>
        <v/>
      </c>
      <c r="T4" s="185" t="str">
        <f t="array" ref="T4">IFERROR(INDEX('SEMACU DATA UNIFICADA'!$C$2:$T1000,MATCH(1,($A4='SEMACU DATA UNIFICADA'!$A$2:$A1000)*($T$1='SEMACU DATA UNIFICADA'!$B$2:$B1000),0),MATCH(T$2,'SEMACU DATA UNIFICADA'!$C$1:$T$1,0)),"")</f>
        <v/>
      </c>
      <c r="U4" s="186" t="str">
        <f t="array" ref="U4">IFERROR(INDEX('SEMACU DATA UNIFICADA'!$C$2:$T1000,MATCH(1,($A4='SEMACU DATA UNIFICADA'!$A$2:$A1000)*($T$1='SEMACU DATA UNIFICADA'!$B$2:$B1000),0),MATCH(U$2,'SEMACU DATA UNIFICADA'!$C$1:$T$1,0)),"")</f>
        <v/>
      </c>
      <c r="V4" s="186" t="str">
        <f t="array" ref="V4">IFERROR(INDEX('SEMACU DATA UNIFICADA'!$C$2:$T1000,MATCH(1,($A4='SEMACU DATA UNIFICADA'!$A$2:$A1000)*($T$1='SEMACU DATA UNIFICADA'!$B$2:$B1000),0),MATCH(V$2,'SEMACU DATA UNIFICADA'!$C$1:$T$1,0)),"")</f>
        <v/>
      </c>
      <c r="W4" s="186" t="str">
        <f t="array" ref="W4">IFERROR(INDEX('SEMACU DATA UNIFICADA'!$C$2:$T1000,MATCH(1,($A4='SEMACU DATA UNIFICADA'!$A$2:$A1000)*($T$1='SEMACU DATA UNIFICADA'!$B$2:$B1000),0),MATCH(W$2,'SEMACU DATA UNIFICADA'!$C$1:$T$1,0)),"")</f>
        <v/>
      </c>
      <c r="X4" s="191" t="str">
        <f t="array" ref="X4">IFERROR(INDEX('SEMACU DATA UNIFICADA'!$C$2:$T1000,MATCH(1,($A4='SEMACU DATA UNIFICADA'!$A$2:$A1000)*($T$1='SEMACU DATA UNIFICADA'!$B$2:$B1000),0),MATCH(X$2,'SEMACU DATA UNIFICADA'!$C$1:$T$1,0)),"")</f>
        <v/>
      </c>
      <c r="Y4" s="186" t="str">
        <f t="array" ref="Y4">IFERROR(INDEX('SEMACU DATA UNIFICADA'!$C$2:$T1000,MATCH(1,($A4='SEMACU DATA UNIFICADA'!$A$2:$A1000)*($T$1='SEMACU DATA UNIFICADA'!$B$2:$B1000),0),MATCH(Y$2,'SEMACU DATA UNIFICADA'!$C$1:$T$1,0)),"")</f>
        <v/>
      </c>
      <c r="Z4" s="186" t="str">
        <f t="array" ref="Z4">IFERROR(INDEX('SEMACU DATA UNIFICADA'!$C$2:$T1000,MATCH(1,($A4='SEMACU DATA UNIFICADA'!$A$2:$A1000)*($T$1='SEMACU DATA UNIFICADA'!$B$2:$B1000),0),MATCH(Z$2,'SEMACU DATA UNIFICADA'!$C$1:$T$1,0)),"")</f>
        <v/>
      </c>
      <c r="AA4" s="188" t="str">
        <f t="array" ref="AA4">IFERROR(INDEX('SEMACU DATA UNIFICADA'!$C$2:$T1000,MATCH(1,($A4='SEMACU DATA UNIFICADA'!$A$2:$A1000)*($T$1='SEMACU DATA UNIFICADA'!$B$2:$B1000),0),MATCH(AA$2,'SEMACU DATA UNIFICADA'!$C$1:$T$1,0)),"")</f>
        <v/>
      </c>
      <c r="AB4" s="187" t="str">
        <f t="array" ref="AB4">IFERROR(INDEX('SEMACU DATA UNIFICADA'!$C$2:$T1000,MATCH(1,($A4='SEMACU DATA UNIFICADA'!$A$2:$A1000)*($T$1='SEMACU DATA UNIFICADA'!$B$2:$B1000),0),MATCH(AB$2,'SEMACU DATA UNIFICADA'!$C$1:$T$1,0)),"")</f>
        <v/>
      </c>
      <c r="AC4" s="189" t="str">
        <f t="array" ref="AC4">IFERROR(INDEX('SEMACU DATA UNIFICADA'!$C$2:$T1000,MATCH(1,($A4='SEMACU DATA UNIFICADA'!$A$2:$A1000)*($T$1='SEMACU DATA UNIFICADA'!$B$2:$B1000),0),MATCH(AC$2,'SEMACU DATA UNIFICADA'!$C$1:$T$1,0)),"")</f>
        <v/>
      </c>
      <c r="AD4" s="189" t="str">
        <f t="array" ref="AD4">IFERROR(INDEX('SEMACU DATA UNIFICADA'!$C$2:$T1000,MATCH(1,($A4='SEMACU DATA UNIFICADA'!$A$2:$A1000)*($T$1='SEMACU DATA UNIFICADA'!$B$2:$B1000),0),MATCH(AD$2,'SEMACU DATA UNIFICADA'!$C$1:$T$1,0)),"")</f>
        <v/>
      </c>
      <c r="AE4" s="189" t="str">
        <f t="array" ref="AE4">IFERROR(INDEX('SEMACU DATA UNIFICADA'!$C$2:$T1000,MATCH(1,($A4='SEMACU DATA UNIFICADA'!$A$2:$A1000)*($T$1='SEMACU DATA UNIFICADA'!$B$2:$B1000),0),MATCH(AE$2,'SEMACU DATA UNIFICADA'!$C$1:$T$1,0)),"")</f>
        <v/>
      </c>
      <c r="AF4" s="187" t="str">
        <f t="array" ref="AF4">IFERROR(INDEX('SEMACU DATA UNIFICADA'!$C$2:$T1000,MATCH(1,($A4='SEMACU DATA UNIFICADA'!$A$2:$A1000)*($T$1='SEMACU DATA UNIFICADA'!$B$2:$B1000),0),MATCH(AF$2,'SEMACU DATA UNIFICADA'!$C$1:$T$1,0)),"")</f>
        <v/>
      </c>
      <c r="AG4" s="186" t="str">
        <f t="array" ref="AG4">IFERROR(INDEX('SEMACU DATA UNIFICADA'!$C$2:$T1000,MATCH(1,($A4='SEMACU DATA UNIFICADA'!$A$2:$A1000)*($T$1='SEMACU DATA UNIFICADA'!$B$2:$B1000),0),MATCH(AG$2,'SEMACU DATA UNIFICADA'!$C$1:$T$1,0)),"")</f>
        <v/>
      </c>
      <c r="AH4" s="186" t="str">
        <f t="array" ref="AH4">IFERROR(INDEX('SEMACU DATA UNIFICADA'!$C$2:$T1000,MATCH(1,($A4='SEMACU DATA UNIFICADA'!$A$2:$A1000)*($T$1='SEMACU DATA UNIFICADA'!$B$2:$B1000),0),MATCH(AH$2,'SEMACU DATA UNIFICADA'!$C$1:$T$1,0)),"")</f>
        <v/>
      </c>
      <c r="AI4" s="186" t="str">
        <f t="array" ref="AI4">IFERROR(INDEX('SEMACU DATA UNIFICADA'!$C$2:$T1000,MATCH(1,($A4='SEMACU DATA UNIFICADA'!$A$2:$A1000)*($T$1='SEMACU DATA UNIFICADA'!$B$2:$B1000),0),MATCH(AI$2,'SEMACU DATA UNIFICADA'!$C$1:$T$1,0)),"")</f>
        <v/>
      </c>
      <c r="AJ4" s="187" t="str">
        <f t="array" ref="AJ4">IFERROR(INDEX('SEMACU DATA UNIFICADA'!$C$2:$T1000,MATCH(1,($A4='SEMACU DATA UNIFICADA'!$A$2:$A1000)*($T$1='SEMACU DATA UNIFICADA'!$B$2:$B1000),0),MATCH(AJ$2,'SEMACU DATA UNIFICADA'!$C$1:$T$1,0)),"")</f>
        <v/>
      </c>
      <c r="AK4" s="190" t="str">
        <f t="array" ref="AK4">IFERROR(INDEX('SEMACU DATA UNIFICADA'!$C$2:$T1000,MATCH(1,($A4='SEMACU DATA UNIFICADA'!$A$2:$A1000)*($T$1='SEMACU DATA UNIFICADA'!$B$2:$B1000),0),MATCH(AK$2,'SEMACU DATA UNIFICADA'!$C$1:$T$1,0)),"")</f>
        <v/>
      </c>
      <c r="AL4" s="185" t="str">
        <f t="array" ref="AL4">IFERROR(INDEX('SEMACU DATA UNIFICADA'!$C$2:$T1000,MATCH(1,($A4='SEMACU DATA UNIFICADA'!$A$2:$A1000)*($AL$1='SEMACU DATA UNIFICADA'!$B$2:$B1000),0),MATCH(AL$2,'SEMACU DATA UNIFICADA'!$C$1:$T$1,0)),"")</f>
        <v/>
      </c>
      <c r="AM4" s="186" t="str">
        <f t="array" ref="AM4">IFERROR(INDEX('SEMACU DATA UNIFICADA'!$C$2:$T1000,MATCH(1,($A4='SEMACU DATA UNIFICADA'!$A$2:$A1000)*($AL$1='SEMACU DATA UNIFICADA'!$B$2:$B1000),0),MATCH(AM$2,'SEMACU DATA UNIFICADA'!$C$1:$T$1,0)),"")</f>
        <v/>
      </c>
      <c r="AN4" s="186" t="str">
        <f t="array" ref="AN4">IFERROR(INDEX('SEMACU DATA UNIFICADA'!$C$2:$T1000,MATCH(1,($A4='SEMACU DATA UNIFICADA'!$A$2:$A1000)*($AL$1='SEMACU DATA UNIFICADA'!$B$2:$B1000),0),MATCH(AN$2,'SEMACU DATA UNIFICADA'!$C$1:$T$1,0)),"")</f>
        <v/>
      </c>
      <c r="AO4" s="186" t="str">
        <f t="array" ref="AO4">IFERROR(INDEX('SEMACU DATA UNIFICADA'!$C$2:$T1000,MATCH(1,($A4='SEMACU DATA UNIFICADA'!$A$2:$A1000)*($AL$1='SEMACU DATA UNIFICADA'!$B$2:$B1000),0),MATCH(AO$2,'SEMACU DATA UNIFICADA'!$C$1:$T$1,0)),"")</f>
        <v/>
      </c>
      <c r="AP4" s="191" t="str">
        <f t="array" ref="AP4">IFERROR(INDEX('SEMACU DATA UNIFICADA'!$C$2:$T1000,MATCH(1,($A4='SEMACU DATA UNIFICADA'!$A$2:$A1000)*($AL$1='SEMACU DATA UNIFICADA'!$B$2:$B1000),0),MATCH(AP$2,'SEMACU DATA UNIFICADA'!$C$1:$T$1,0)),"")</f>
        <v/>
      </c>
      <c r="AQ4" s="186" t="str">
        <f t="array" ref="AQ4">IFERROR(INDEX('SEMACU DATA UNIFICADA'!$C$2:$T1000,MATCH(1,($A4='SEMACU DATA UNIFICADA'!$A$2:$A1000)*($AL$1='SEMACU DATA UNIFICADA'!$B$2:$B1000),0),MATCH(AQ$2,'SEMACU DATA UNIFICADA'!$C$1:$T$1,0)),"")</f>
        <v/>
      </c>
      <c r="AR4" s="186" t="str">
        <f t="array" ref="AR4">IFERROR(INDEX('SEMACU DATA UNIFICADA'!$C$2:$T1000,MATCH(1,($A4='SEMACU DATA UNIFICADA'!$A$2:$A1000)*($AL$1='SEMACU DATA UNIFICADA'!$B$2:$B1000),0),MATCH(AR$2,'SEMACU DATA UNIFICADA'!$C$1:$T$1,0)),"")</f>
        <v/>
      </c>
      <c r="AS4" s="188" t="str">
        <f t="array" ref="AS4">IFERROR(INDEX('SEMACU DATA UNIFICADA'!$C$2:$T1000,MATCH(1,($A4='SEMACU DATA UNIFICADA'!$A$2:$A1000)*($AL$1='SEMACU DATA UNIFICADA'!$B$2:$B1000),0),MATCH(AS$2,'SEMACU DATA UNIFICADA'!$C$1:$T$1,0)),"")</f>
        <v/>
      </c>
      <c r="AT4" s="187" t="str">
        <f t="array" ref="AT4">IFERROR(INDEX('SEMACU DATA UNIFICADA'!$C$2:$T1000,MATCH(1,($A4='SEMACU DATA UNIFICADA'!$A$2:$A1000)*($AL$1='SEMACU DATA UNIFICADA'!$B$2:$B1000),0),MATCH(AT$2,'SEMACU DATA UNIFICADA'!$C$1:$T$1,0)),"")</f>
        <v/>
      </c>
      <c r="AU4" s="189" t="str">
        <f t="array" ref="AU4">IFERROR(INDEX('SEMACU DATA UNIFICADA'!$C$2:$T1000,MATCH(1,($A4='SEMACU DATA UNIFICADA'!$A$2:$A1000)*($AL$1='SEMACU DATA UNIFICADA'!$B$2:$B1000),0),MATCH(AU$2,'SEMACU DATA UNIFICADA'!$C$1:$T$1,0)),"")</f>
        <v/>
      </c>
      <c r="AV4" s="189" t="str">
        <f t="array" ref="AV4">IFERROR(INDEX('SEMACU DATA UNIFICADA'!$C$2:$T1000,MATCH(1,($A4='SEMACU DATA UNIFICADA'!$A$2:$A1000)*($AL$1='SEMACU DATA UNIFICADA'!$B$2:$B1000),0),MATCH(AV$2,'SEMACU DATA UNIFICADA'!$C$1:$T$1,0)),"")</f>
        <v/>
      </c>
      <c r="AW4" s="189" t="str">
        <f t="array" ref="AW4">IFERROR(INDEX('SEMACU DATA UNIFICADA'!$C$2:$T1000,MATCH(1,($A4='SEMACU DATA UNIFICADA'!$A$2:$A1000)*($AL$1='SEMACU DATA UNIFICADA'!$B$2:$B1000),0),MATCH(AW$2,'SEMACU DATA UNIFICADA'!$C$1:$T$1,0)),"")</f>
        <v/>
      </c>
      <c r="AX4" s="187" t="str">
        <f t="array" ref="AX4">IFERROR(INDEX('SEMACU DATA UNIFICADA'!$C$2:$T1000,MATCH(1,($A4='SEMACU DATA UNIFICADA'!$A$2:$A1000)*($AL$1='SEMACU DATA UNIFICADA'!$B$2:$B1000),0),MATCH(AX$2,'SEMACU DATA UNIFICADA'!$C$1:$T$1,0)),"")</f>
        <v/>
      </c>
      <c r="AY4" s="186" t="str">
        <f t="array" ref="AY4">IFERROR(INDEX('SEMACU DATA UNIFICADA'!$C$2:$T1000,MATCH(1,($A4='SEMACU DATA UNIFICADA'!$A$2:$A1000)*($AL$1='SEMACU DATA UNIFICADA'!$B$2:$B1000),0),MATCH(AY$2,'SEMACU DATA UNIFICADA'!$C$1:$T$1,0)),"")</f>
        <v/>
      </c>
      <c r="AZ4" s="186" t="str">
        <f t="array" ref="AZ4">IFERROR(INDEX('SEMACU DATA UNIFICADA'!$C$2:$T1000,MATCH(1,($A4='SEMACU DATA UNIFICADA'!$A$2:$A1000)*($AL$1='SEMACU DATA UNIFICADA'!$B$2:$B1000),0),MATCH(AZ$2,'SEMACU DATA UNIFICADA'!$C$1:$T$1,0)),"")</f>
        <v/>
      </c>
      <c r="BA4" s="188" t="str">
        <f t="array" ref="BA4">IFERROR(INDEX('SEMACU DATA UNIFICADA'!$C$2:$T1000,MATCH(1,($A4='SEMACU DATA UNIFICADA'!$A$2:$A1000)*($AL$1='SEMACU DATA UNIFICADA'!$B$2:$B1000),0),MATCH(BA$2,'SEMACU DATA UNIFICADA'!$C$1:$T$1,0)),"")</f>
        <v/>
      </c>
      <c r="BB4" s="187" t="str">
        <f t="array" ref="BB4">IFERROR(INDEX('SEMACU DATA UNIFICADA'!$C$2:$T1000,MATCH(1,($A4='SEMACU DATA UNIFICADA'!$A$2:$A1000)*($AL$1='SEMACU DATA UNIFICADA'!$B$2:$B1000),0),MATCH(BB$2,'SEMACU DATA UNIFICADA'!$C$1:$T$1,0)),"")</f>
        <v/>
      </c>
      <c r="BC4" s="190" t="str">
        <f t="array" ref="BC4">IFERROR(INDEX('SEMACU DATA UNIFICADA'!$C$2:$T1000,MATCH(1,($A4='SEMACU DATA UNIFICADA'!$A$2:$A1000)*($AL$1='SEMACU DATA UNIFICADA'!$B$2:$B1000),0),MATCH(BC$2,'SEMACU DATA UNIFICADA'!$C$1:$T$1,0)),"")</f>
        <v/>
      </c>
      <c r="BD4" s="185" t="str">
        <f t="array" ref="BD4">IFERROR(INDEX('SEMACU DATA UNIFICADA'!$C$2:$T1000,MATCH(1,($A4='SEMACU DATA UNIFICADA'!$A$2:$A1000)*($BD$1='SEMACU DATA UNIFICADA'!$B$2:$B1000),0),MATCH(BD$2,'SEMACU DATA UNIFICADA'!$C$1:$T$1,0)),"")</f>
        <v/>
      </c>
      <c r="BE4" s="186" t="str">
        <f t="array" ref="BE4">IFERROR(INDEX('SEMACU DATA UNIFICADA'!$C$2:$T1000,MATCH(1,($A4='SEMACU DATA UNIFICADA'!$A$2:$A1000)*($BD$1='SEMACU DATA UNIFICADA'!$B$2:$B1000),0),MATCH(BE$2,'SEMACU DATA UNIFICADA'!$C$1:$T$1,0)),"")</f>
        <v/>
      </c>
      <c r="BF4" s="186" t="str">
        <f t="array" ref="BF4">IFERROR(INDEX('SEMACU DATA UNIFICADA'!$C$2:$T1000,MATCH(1,($A4='SEMACU DATA UNIFICADA'!$A$2:$A1000)*($BD$1='SEMACU DATA UNIFICADA'!$B$2:$B1000),0),MATCH(BF$2,'SEMACU DATA UNIFICADA'!$C$1:$T$1,0)),"")</f>
        <v/>
      </c>
      <c r="BG4" s="186" t="str">
        <f t="array" ref="BG4">IFERROR(INDEX('SEMACU DATA UNIFICADA'!$C$2:$T1000,MATCH(1,($A4='SEMACU DATA UNIFICADA'!$A$2:$A1000)*($BD$1='SEMACU DATA UNIFICADA'!$B$2:$B1000),0),MATCH(BG$2,'SEMACU DATA UNIFICADA'!$C$1:$T$1,0)),"")</f>
        <v/>
      </c>
      <c r="BH4" s="191" t="str">
        <f t="array" ref="BH4">IFERROR(INDEX('SEMACU DATA UNIFICADA'!$C$2:$T1000,MATCH(1,($A4='SEMACU DATA UNIFICADA'!$A$2:$A1000)*($BD$1='SEMACU DATA UNIFICADA'!$B$2:$B1000),0),MATCH(BH$2,'SEMACU DATA UNIFICADA'!$C$1:$T$1,0)),"")</f>
        <v/>
      </c>
      <c r="BI4" s="186" t="str">
        <f t="array" ref="BI4">IFERROR(INDEX('SEMACU DATA UNIFICADA'!$C$2:$T1000,MATCH(1,($A4='SEMACU DATA UNIFICADA'!$A$2:$A1000)*($BD$1='SEMACU DATA UNIFICADA'!$B$2:$B1000),0),MATCH(BI$2,'SEMACU DATA UNIFICADA'!$C$1:$T$1,0)),"")</f>
        <v/>
      </c>
      <c r="BJ4" s="186" t="str">
        <f t="array" ref="BJ4">IFERROR(INDEX('SEMACU DATA UNIFICADA'!$C$2:$T1000,MATCH(1,($A4='SEMACU DATA UNIFICADA'!$A$2:$A1000)*($BD$1='SEMACU DATA UNIFICADA'!$B$2:$B1000),0),MATCH(BJ$2,'SEMACU DATA UNIFICADA'!$C$1:$T$1,0)),"")</f>
        <v/>
      </c>
      <c r="BK4" s="188" t="str">
        <f t="array" ref="BK4">IFERROR(INDEX('SEMACU DATA UNIFICADA'!$C$2:$T1000,MATCH(1,($A4='SEMACU DATA UNIFICADA'!$A$2:$A1000)*($BD$1='SEMACU DATA UNIFICADA'!$B$2:$B1000),0),MATCH(BK$2,'SEMACU DATA UNIFICADA'!$C$1:$T$1,0)),"")</f>
        <v/>
      </c>
      <c r="BL4" s="187" t="str">
        <f t="array" ref="BL4">IFERROR(INDEX('SEMACU DATA UNIFICADA'!$C$2:$T1000,MATCH(1,($A4='SEMACU DATA UNIFICADA'!$A$2:$A1000)*($BD$1='SEMACU DATA UNIFICADA'!$B$2:$B1000),0),MATCH(BL$2,'SEMACU DATA UNIFICADA'!$C$1:$T$1,0)),"")</f>
        <v/>
      </c>
      <c r="BM4" s="189" t="str">
        <f t="array" ref="BM4">IFERROR(INDEX('SEMACU DATA UNIFICADA'!$C$2:$T1000,MATCH(1,($A4='SEMACU DATA UNIFICADA'!$A$2:$A1000)*($BD$1='SEMACU DATA UNIFICADA'!$B$2:$B1000),0),MATCH(BM$2,'SEMACU DATA UNIFICADA'!$C$1:$T$1,0)),"")</f>
        <v/>
      </c>
      <c r="BN4" s="189" t="str">
        <f t="array" ref="BN4">IFERROR(INDEX('SEMACU DATA UNIFICADA'!$C$2:$T1000,MATCH(1,($A4='SEMACU DATA UNIFICADA'!$A$2:$A1000)*($BD$1='SEMACU DATA UNIFICADA'!$B$2:$B1000),0),MATCH(BN$2,'SEMACU DATA UNIFICADA'!$C$1:$T$1,0)),"")</f>
        <v/>
      </c>
      <c r="BO4" s="189" t="str">
        <f t="array" ref="BO4">IFERROR(INDEX('SEMACU DATA UNIFICADA'!$C$2:$T1000,MATCH(1,($A4='SEMACU DATA UNIFICADA'!$A$2:$A1000)*($BD$1='SEMACU DATA UNIFICADA'!$B$2:$B1000),0),MATCH(BO$2,'SEMACU DATA UNIFICADA'!$C$1:$T$1,0)),"")</f>
        <v/>
      </c>
      <c r="BP4" s="187" t="str">
        <f t="array" ref="BP4">IFERROR(INDEX('SEMACU DATA UNIFICADA'!$C$2:$T1000,MATCH(1,($A4='SEMACU DATA UNIFICADA'!$A$2:$A1000)*($BD$1='SEMACU DATA UNIFICADA'!$B$2:$B1000),0),MATCH(BP$2,'SEMACU DATA UNIFICADA'!$C$1:$T$1,0)),"")</f>
        <v/>
      </c>
      <c r="BQ4" s="186" t="str">
        <f t="array" ref="BQ4">IFERROR(INDEX('SEMACU DATA UNIFICADA'!$C$2:$T1000,MATCH(1,($A4='SEMACU DATA UNIFICADA'!$A$2:$A1000)*($BD$1='SEMACU DATA UNIFICADA'!$B$2:$B1000),0),MATCH(BQ$2,'SEMACU DATA UNIFICADA'!$C$1:$T$1,0)),"")</f>
        <v/>
      </c>
      <c r="BR4" s="186" t="str">
        <f t="array" ref="BR4">IFERROR(INDEX('SEMACU DATA UNIFICADA'!$C$2:$T1000,MATCH(1,($A4='SEMACU DATA UNIFICADA'!$A$2:$A1000)*($BD$1='SEMACU DATA UNIFICADA'!$B$2:$B1000),0),MATCH(BR$2,'SEMACU DATA UNIFICADA'!$C$1:$T$1,0)),"")</f>
        <v/>
      </c>
      <c r="BS4" s="188" t="str">
        <f t="array" ref="BS4">IFERROR(INDEX('SEMACU DATA UNIFICADA'!$C$2:$T1000,MATCH(1,($A4='SEMACU DATA UNIFICADA'!$A$2:$A1000)*($BD$1='SEMACU DATA UNIFICADA'!$B$2:$B1000),0),MATCH(BS$2,'SEMACU DATA UNIFICADA'!$C$1:$T$1,0)),"")</f>
        <v/>
      </c>
      <c r="BT4" s="187" t="str">
        <f t="array" ref="BT4">IFERROR(INDEX('SEMACU DATA UNIFICADA'!$C$2:$T1000,MATCH(1,($A4='SEMACU DATA UNIFICADA'!$A$2:$A1000)*($BD$1='SEMACU DATA UNIFICADA'!$B$2:$B1000),0),MATCH(BT$2,'SEMACU DATA UNIFICADA'!$C$1:$T$1,0)),"")</f>
        <v/>
      </c>
      <c r="BU4" s="190" t="str">
        <f t="array" ref="BU4">IFERROR(INDEX('SEMACU DATA UNIFICADA'!$C$2:$T1000,MATCH(1,($A4='SEMACU DATA UNIFICADA'!$A$2:$A1000)*($BD$1='SEMACU DATA UNIFICADA'!$B$2:$B1000),0),MATCH(BU$2,'SEMACU DATA UNIFICADA'!$C$1:$T$1,0)),"")</f>
        <v/>
      </c>
      <c r="BV4" s="185" t="str">
        <f t="array" ref="BV4">IFERROR(INDEX('SEMACU DATA UNIFICADA'!$C$2:$T1000,MATCH(1,($A4='SEMACU DATA UNIFICADA'!$A$2:$A1000)*($BV$1='SEMACU DATA UNIFICADA'!$B$2:$B1000),0),MATCH(BV$2,'SEMACU DATA UNIFICADA'!$C$1:$T$1,0)),"")</f>
        <v>SE06120123</v>
      </c>
      <c r="BW4" s="186">
        <f t="array" ref="BW4">IFERROR(INDEX('SEMACU DATA UNIFICADA'!$C$2:$T1000,MATCH(1,($A4='SEMACU DATA UNIFICADA'!$A$2:$A1000)*($BV$1='SEMACU DATA UNIFICADA'!$B$2:$B1000),0),MATCH(BW$2,'SEMACU DATA UNIFICADA'!$C$1:$T$1,0)),"")</f>
        <v>125</v>
      </c>
      <c r="BX4" s="186">
        <f t="array" ref="BX4">IFERROR(INDEX('SEMACU DATA UNIFICADA'!$C$2:$T1000,MATCH(1,($A4='SEMACU DATA UNIFICADA'!$A$2:$A1000)*($BV$1='SEMACU DATA UNIFICADA'!$B$2:$B1000),0),MATCH(BX$2,'SEMACU DATA UNIFICADA'!$C$1:$T$1,0)),"")</f>
        <v>700</v>
      </c>
      <c r="BY4" s="186" t="str">
        <f t="array" ref="BY4">IFERROR(INDEX('SEMACU DATA UNIFICADA'!$C$2:$T1000,MATCH(1,($A4='SEMACU DATA UNIFICADA'!$A$2:$A1000)*($BV$1='SEMACU DATA UNIFICADA'!$B$2:$B1000),0),MATCH(BY$2,'SEMACU DATA UNIFICADA'!$C$1:$T$1,0)),"")</f>
        <v>AQXCEL 1.2</v>
      </c>
      <c r="BZ4" s="191">
        <f t="array" ref="BZ4">IFERROR(INDEX('SEMACU DATA UNIFICADA'!$C$2:$T1000,MATCH(1,($A4='SEMACU DATA UNIFICADA'!$A$2:$A1000)*($BV$1='SEMACU DATA UNIFICADA'!$B$2:$B1000),0),MATCH(BZ$2,'SEMACU DATA UNIFICADA'!$C$1:$T$1,0)),"")</f>
        <v>978.6</v>
      </c>
      <c r="CA4" s="186">
        <f t="array" ref="CA4">IFERROR(INDEX('SEMACU DATA UNIFICADA'!$C$2:$T1000,MATCH(1,($A4='SEMACU DATA UNIFICADA'!$A$2:$A1000)*($BV$1='SEMACU DATA UNIFICADA'!$B$2:$B1000),0),MATCH(CA$2,'SEMACU DATA UNIFICADA'!$C$1:$T$1,0)),"")</f>
        <v>3.25</v>
      </c>
      <c r="CB4" s="186">
        <f t="array" ref="CB4">IFERROR(INDEX('SEMACU DATA UNIFICADA'!$C$2:$T1000,MATCH(1,($A4='SEMACU DATA UNIFICADA'!$A$2:$A1000)*($BV$1='SEMACU DATA UNIFICADA'!$B$2:$B1000),0),MATCH(CB$2,'SEMACU DATA UNIFICADA'!$C$1:$T$1,0)),"")</f>
        <v>2.35</v>
      </c>
      <c r="CC4" s="188">
        <f t="array" ref="CC4">IFERROR(INDEX('SEMACU DATA UNIFICADA'!$C$2:$T1000,MATCH(1,($A4='SEMACU DATA UNIFICADA'!$A$2:$A1000)*($BV$1='SEMACU DATA UNIFICADA'!$B$2:$B1000),0),MATCH(CC$2,'SEMACU DATA UNIFICADA'!$C$1:$T$1,0)),"")</f>
        <v>9.351</v>
      </c>
      <c r="CD4" s="187">
        <f t="array" ref="CD4">IFERROR(INDEX('SEMACU DATA UNIFICADA'!$C$2:$T1000,MATCH(1,($A4='SEMACU DATA UNIFICADA'!$A$2:$A1000)*($BV$1='SEMACU DATA UNIFICADA'!$B$2:$B1000),0),MATCH(CD$2,'SEMACU DATA UNIFICADA'!$C$1:$T$1,0)),"")</f>
        <v>411309.3622</v>
      </c>
      <c r="CE4" s="189">
        <f t="array" ref="CE4">IFERROR(INDEX('SEMACU DATA UNIFICADA'!$C$2:$T1000,MATCH(1,($A4='SEMACU DATA UNIFICADA'!$A$2:$A1000)*($BV$1='SEMACU DATA UNIFICADA'!$B$2:$B1000),0),MATCH(CE$2,'SEMACU DATA UNIFICADA'!$C$1:$T$1,0)),"")</f>
        <v>0.966666</v>
      </c>
      <c r="CF4" s="189">
        <f t="array" ref="CF4">IFERROR(INDEX('SEMACU DATA UNIFICADA'!$C$2:$T1000,MATCH(1,($A4='SEMACU DATA UNIFICADA'!$A$2:$A1000)*($BV$1='SEMACU DATA UNIFICADA'!$B$2:$B1000),0),MATCH(CF$2,'SEMACU DATA UNIFICADA'!$C$1:$T$1,0)),"")</f>
        <v>0.4329572234</v>
      </c>
      <c r="CG4" s="189">
        <f t="array" ref="CG4">IFERROR(INDEX('SEMACU DATA UNIFICADA'!$C$2:$T1000,MATCH(1,($A4='SEMACU DATA UNIFICADA'!$A$2:$A1000)*($BV$1='SEMACU DATA UNIFICADA'!$B$2:$B1000),0),MATCH(CG$2,'SEMACU DATA UNIFICADA'!$C$1:$T$1,0)),"")</f>
        <v>0.75</v>
      </c>
      <c r="CH4" s="187" t="str">
        <f t="array" ref="CH4">IFERROR(INDEX('SEMACU DATA UNIFICADA'!$C$2:$T1000,MATCH(1,($A4='SEMACU DATA UNIFICADA'!$A$2:$A1000)*($BV$1='SEMACU DATA UNIFICADA'!$B$2:$B1000),0),MATCH(CH$2,'SEMACU DATA UNIFICADA'!$C$1:$T$1,0)),"")</f>
        <v/>
      </c>
      <c r="CI4" s="186">
        <f t="array" ref="CI4">IFERROR(INDEX('SEMACU DATA UNIFICADA'!$C$2:$T1000,MATCH(1,($A4='SEMACU DATA UNIFICADA'!$A$2:$A1000)*($BV$1='SEMACU DATA UNIFICADA'!$B$2:$B1000),0),MATCH(CI$2,'SEMACU DATA UNIFICADA'!$C$1:$T$1,0)),"")</f>
        <v>2</v>
      </c>
      <c r="CJ4" s="186">
        <f t="array" ref="CJ4">IFERROR(INDEX('SEMACU DATA UNIFICADA'!$C$2:$T1000,MATCH(1,($A4='SEMACU DATA UNIFICADA'!$A$2:$A1000)*($BV$1='SEMACU DATA UNIFICADA'!$B$2:$B1000),0),MATCH(CJ$2,'SEMACU DATA UNIFICADA'!$C$1:$T$1,0)),"")</f>
        <v>5.25</v>
      </c>
      <c r="CK4" s="188">
        <f t="array" ref="CK4">IFERROR(INDEX('SEMACU DATA UNIFICADA'!$C$2:$T1000,MATCH(1,($A4='SEMACU DATA UNIFICADA'!$A$2:$A1000)*($BV$1='SEMACU DATA UNIFICADA'!$B$2:$B1000),0),MATCH(CK$2,'SEMACU DATA UNIFICADA'!$C$1:$T$1,0)),"")</f>
        <v>7.332</v>
      </c>
      <c r="CL4" s="187">
        <f t="array" ref="CL4">IFERROR(INDEX('SEMACU DATA UNIFICADA'!$C$2:$T1000,MATCH(1,($A4='SEMACU DATA UNIFICADA'!$A$2:$A1000)*($BV$1='SEMACU DATA UNIFICADA'!$B$2:$B1000),0),MATCH(CL$2,'SEMACU DATA UNIFICADA'!$C$1:$T$1,0)),"")</f>
        <v>302.3169108</v>
      </c>
      <c r="CM4" s="190">
        <f t="array" ref="CM4">IFERROR(INDEX('SEMACU DATA UNIFICADA'!$C$2:$T1000,MATCH(1,($A4='SEMACU DATA UNIFICADA'!$A$2:$A1000)*($BV$1='SEMACU DATA UNIFICADA'!$B$2:$B1000),0),MATCH(CM$2,'SEMACU DATA UNIFICADA'!$C$1:$T$1,0)),"")</f>
        <v>44.32922771</v>
      </c>
      <c r="CN4" s="185" t="str">
        <f t="array" ref="CN4">IFERROR(INDEX('SEMACU DATA UNIFICADA'!$C$2:$T1000,MATCH(1,($A4='SEMACU DATA UNIFICADA'!$A$2:$A1000)*($CN$1='SEMACU DATA UNIFICADA'!$B$2:$B1000),0),MATCH(CN$2,'SEMACU DATA UNIFICADA'!$C$1:$T$1,0)),"")</f>
        <v>SE07120123</v>
      </c>
      <c r="CO4" s="186">
        <f t="array" ref="CO4">IFERROR(INDEX('SEMACU DATA UNIFICADA'!$C$2:$T1000,MATCH(1,($A4='SEMACU DATA UNIFICADA'!$A$2:$A1000)*($CN$1='SEMACU DATA UNIFICADA'!$B$2:$B1000),0),MATCH(CO$2,'SEMACU DATA UNIFICADA'!$C$1:$T$1,0)),"")</f>
        <v>150</v>
      </c>
      <c r="CP4" s="186">
        <f t="array" ref="CP4">IFERROR(INDEX('SEMACU DATA UNIFICADA'!$C$2:$T1000,MATCH(1,($A4='SEMACU DATA UNIFICADA'!$A$2:$A1000)*($CN$1='SEMACU DATA UNIFICADA'!$B$2:$B1000),0),MATCH(CP$2,'SEMACU DATA UNIFICADA'!$C$1:$T$1,0)),"")</f>
        <v>750</v>
      </c>
      <c r="CQ4" s="186" t="str">
        <f t="array" ref="CQ4">IFERROR(INDEX('SEMACU DATA UNIFICADA'!$C$2:$T1000,MATCH(1,($A4='SEMACU DATA UNIFICADA'!$A$2:$A1000)*($CN$1='SEMACU DATA UNIFICADA'!$B$2:$B1000),0),MATCH(CQ$2,'SEMACU DATA UNIFICADA'!$C$1:$T$1,0)),"")</f>
        <v>AQXCEL 1.2</v>
      </c>
      <c r="CR4" s="191">
        <f t="array" ref="CR4">IFERROR(INDEX('SEMACU DATA UNIFICADA'!$C$2:$T1000,MATCH(1,($A4='SEMACU DATA UNIFICADA'!$A$2:$A1000)*($CN$1='SEMACU DATA UNIFICADA'!$B$2:$B1000),0),MATCH(CR$2,'SEMACU DATA UNIFICADA'!$C$1:$T$1,0)),"")</f>
        <v>1048.5</v>
      </c>
      <c r="CS4" s="186">
        <f t="array" ref="CS4">IFERROR(INDEX('SEMACU DATA UNIFICADA'!$C$2:$T1000,MATCH(1,($A4='SEMACU DATA UNIFICADA'!$A$2:$A1000)*($CN$1='SEMACU DATA UNIFICADA'!$B$2:$B1000),0),MATCH(CS$2,'SEMACU DATA UNIFICADA'!$C$1:$T$1,0)),"")</f>
        <v>3.3</v>
      </c>
      <c r="CT4" s="186">
        <f t="array" ref="CT4">IFERROR(INDEX('SEMACU DATA UNIFICADA'!$C$2:$T1000,MATCH(1,($A4='SEMACU DATA UNIFICADA'!$A$2:$A1000)*($CN$1='SEMACU DATA UNIFICADA'!$B$2:$B1000),0),MATCH(CT$2,'SEMACU DATA UNIFICADA'!$C$1:$T$1,0)),"")</f>
        <v>2.4</v>
      </c>
      <c r="CU4" s="188">
        <f t="array" ref="CU4">IFERROR(INDEX('SEMACU DATA UNIFICADA'!$C$2:$T1000,MATCH(1,($A4='SEMACU DATA UNIFICADA'!$A$2:$A1000)*($CN$1='SEMACU DATA UNIFICADA'!$B$2:$B1000),0),MATCH(CU$2,'SEMACU DATA UNIFICADA'!$C$1:$T$1,0)),"")</f>
        <v>9.2964</v>
      </c>
      <c r="CV4" s="187">
        <f t="array" ref="CV4">IFERROR(INDEX('SEMACU DATA UNIFICADA'!$C$2:$T1000,MATCH(1,($A4='SEMACU DATA UNIFICADA'!$A$2:$A1000)*($CN$1='SEMACU DATA UNIFICADA'!$B$2:$B1000),0),MATCH(CV$2,'SEMACU DATA UNIFICADA'!$C$1:$T$1,0)),"")</f>
        <v>488947.8234</v>
      </c>
      <c r="CW4" s="189">
        <f t="array" ref="CW4">IFERROR(INDEX('SEMACU DATA UNIFICADA'!$C$2:$T1000,MATCH(1,($A4='SEMACU DATA UNIFICADA'!$A$2:$A1000)*($CN$1='SEMACU DATA UNIFICADA'!$B$2:$B1000),0),MATCH(CW$2,'SEMACU DATA UNIFICADA'!$C$1:$T$1,0)),"")</f>
        <v>0.966666</v>
      </c>
      <c r="CX4" s="189">
        <f t="array" ref="CX4">IFERROR(INDEX('SEMACU DATA UNIFICADA'!$C$2:$T1000,MATCH(1,($A4='SEMACU DATA UNIFICADA'!$A$2:$A1000)*($CN$1='SEMACU DATA UNIFICADA'!$B$2:$B1000),0),MATCH(CX$2,'SEMACU DATA UNIFICADA'!$C$1:$T$1,0)),"")</f>
        <v>0.4889478234</v>
      </c>
      <c r="CY4" s="189">
        <f t="array" ref="CY4">IFERROR(INDEX('SEMACU DATA UNIFICADA'!$C$2:$T1000,MATCH(1,($A4='SEMACU DATA UNIFICADA'!$A$2:$A1000)*($CN$1='SEMACU DATA UNIFICADA'!$B$2:$B1000),0),MATCH(CY$2,'SEMACU DATA UNIFICADA'!$C$1:$T$1,0)),"")</f>
        <v>0.75</v>
      </c>
      <c r="CZ4" s="187" t="str">
        <f t="array" ref="CZ4">IFERROR(INDEX('SEMACU DATA UNIFICADA'!$C$2:$T1000,MATCH(1,($A4='SEMACU DATA UNIFICADA'!$A$2:$A1000)*($CN$1='SEMACU DATA UNIFICADA'!$B$2:$B1000),0),MATCH(CZ$2,'SEMACU DATA UNIFICADA'!$C$1:$T$1,0)),"")</f>
        <v/>
      </c>
      <c r="DA4" s="186">
        <f t="array" ref="DA4">IFERROR(INDEX('SEMACU DATA UNIFICADA'!$C$2:$T1000,MATCH(1,($A4='SEMACU DATA UNIFICADA'!$A$2:$A1000)*($CN$1='SEMACU DATA UNIFICADA'!$B$2:$B1000),0),MATCH(DA$2,'SEMACU DATA UNIFICADA'!$C$1:$T$1,0)),"")</f>
        <v>2</v>
      </c>
      <c r="DB4" s="186">
        <f t="array" ref="DB4">IFERROR(INDEX('SEMACU DATA UNIFICADA'!$C$2:$T1000,MATCH(1,($A4='SEMACU DATA UNIFICADA'!$A$2:$A1000)*($CN$1='SEMACU DATA UNIFICADA'!$B$2:$B1000),0),MATCH(DB$2,'SEMACU DATA UNIFICADA'!$C$1:$T$1,0)),"")</f>
        <v>5.3</v>
      </c>
      <c r="DC4" s="188">
        <f t="array" ref="DC4">IFERROR(INDEX('SEMACU DATA UNIFICADA'!$C$2:$T1000,MATCH(1,($A4='SEMACU DATA UNIFICADA'!$A$2:$A1000)*($CN$1='SEMACU DATA UNIFICADA'!$B$2:$B1000),0),MATCH(DC$2,'SEMACU DATA UNIFICADA'!$C$1:$T$1,0)),"")</f>
        <v>7.3032</v>
      </c>
      <c r="DD4" s="187">
        <f t="array" ref="DD4">IFERROR(INDEX('SEMACU DATA UNIFICADA'!$C$2:$T1000,MATCH(1,($A4='SEMACU DATA UNIFICADA'!$A$2:$A1000)*($CN$1='SEMACU DATA UNIFICADA'!$B$2:$B1000),0),MATCH(DD$2,'SEMACU DATA UNIFICADA'!$C$1:$T$1,0)),"")</f>
        <v>319.6530666</v>
      </c>
      <c r="DE4" s="190">
        <f t="array" ref="DE4">IFERROR(INDEX('SEMACU DATA UNIFICADA'!$C$2:$T1000,MATCH(1,($A4='SEMACU DATA UNIFICADA'!$A$2:$A1000)*($CN$1='SEMACU DATA UNIFICADA'!$B$2:$B1000),0),MATCH(DE$2,'SEMACU DATA UNIFICADA'!$C$1:$T$1,0)),"")</f>
        <v>42.41326666</v>
      </c>
      <c r="DF4" s="185" t="str">
        <f t="array" ref="DF4">IFERROR(INDEX('SEMACU DATA UNIFICADA'!$C$2:$T1000,MATCH(1,($A4='SEMACU DATA UNIFICADA'!$A$2:$A1000)*($DF$1='SEMACU DATA UNIFICADA'!$B$2:$B1000),0),MATCH(DF$2,'SEMACU DATA UNIFICADA'!$C$1:$T$1,0)),"")</f>
        <v>SE08120123</v>
      </c>
      <c r="DG4" s="186">
        <f t="array" ref="DG4">IFERROR(INDEX('SEMACU DATA UNIFICADA'!$C$2:$T1000,MATCH(1,($A4='SEMACU DATA UNIFICADA'!$A$2:$A1000)*($DF$1='SEMACU DATA UNIFICADA'!$B$2:$B1000),0),MATCH(DG$2,'SEMACU DATA UNIFICADA'!$C$1:$T$1,0)),"")</f>
        <v>150</v>
      </c>
      <c r="DH4" s="186">
        <f t="array" ref="DH4">IFERROR(INDEX('SEMACU DATA UNIFICADA'!$C$2:$T1000,MATCH(1,($A4='SEMACU DATA UNIFICADA'!$A$2:$A1000)*($DF$1='SEMACU DATA UNIFICADA'!$B$2:$B1000),0),MATCH(DH$2,'SEMACU DATA UNIFICADA'!$C$1:$T$1,0)),"")</f>
        <v>750</v>
      </c>
      <c r="DI4" s="186" t="str">
        <f t="array" ref="DI4">IFERROR(INDEX('SEMACU DATA UNIFICADA'!$C$2:$T1000,MATCH(1,($A4='SEMACU DATA UNIFICADA'!$A$2:$A1000)*($DF$1='SEMACU DATA UNIFICADA'!$B$2:$B1000),0),MATCH(DI$2,'SEMACU DATA UNIFICADA'!$C$1:$T$1,0)),"")</f>
        <v>AQXCEL 1.2</v>
      </c>
      <c r="DJ4" s="191">
        <f t="array" ref="DJ4">IFERROR(INDEX('SEMACU DATA UNIFICADA'!$C$2:$T1000,MATCH(1,($A4='SEMACU DATA UNIFICADA'!$A$2:$A1000)*($DF$1='SEMACU DATA UNIFICADA'!$B$2:$B1000),0),MATCH(DJ$2,'SEMACU DATA UNIFICADA'!$C$1:$T$1,0)),"")</f>
        <v>1048.5</v>
      </c>
      <c r="DK4" s="186">
        <f t="array" ref="DK4">IFERROR(INDEX('SEMACU DATA UNIFICADA'!$C$2:$T1000,MATCH(1,($A4='SEMACU DATA UNIFICADA'!$A$2:$A1000)*($DF$1='SEMACU DATA UNIFICADA'!$B$2:$B1000),0),MATCH(DK$2,'SEMACU DATA UNIFICADA'!$C$1:$T$1,0)),"")</f>
        <v>2.97</v>
      </c>
      <c r="DL4" s="186">
        <f t="array" ref="DL4">IFERROR(INDEX('SEMACU DATA UNIFICADA'!$C$2:$T1000,MATCH(1,($A4='SEMACU DATA UNIFICADA'!$A$2:$A1000)*($DF$1='SEMACU DATA UNIFICADA'!$B$2:$B1000),0),MATCH(DL$2,'SEMACU DATA UNIFICADA'!$C$1:$T$1,0)),"")</f>
        <v>2.06</v>
      </c>
      <c r="DM4" s="188">
        <f t="array" ref="DM4">IFERROR(INDEX('SEMACU DATA UNIFICADA'!$C$2:$T1000,MATCH(1,($A4='SEMACU DATA UNIFICADA'!$A$2:$A1000)*($DF$1='SEMACU DATA UNIFICADA'!$B$2:$B1000),0),MATCH(DM$2,'SEMACU DATA UNIFICADA'!$C$1:$T$1,0)),"")</f>
        <v>9.6792</v>
      </c>
      <c r="DN4" s="187">
        <f t="array" ref="DN4">IFERROR(INDEX('SEMACU DATA UNIFICADA'!$C$2:$T1000,MATCH(1,($A4='SEMACU DATA UNIFICADA'!$A$2:$A1000)*($DF$1='SEMACU DATA UNIFICADA'!$B$2:$B1000),0),MATCH(DN$2,'SEMACU DATA UNIFICADA'!$C$1:$T$1,0)),"")</f>
        <v>521789.5126</v>
      </c>
      <c r="DO4" s="189">
        <f t="array" ref="DO4">IFERROR(INDEX('SEMACU DATA UNIFICADA'!$C$2:$T1000,MATCH(1,($A4='SEMACU DATA UNIFICADA'!$A$2:$A1000)*($DF$1='SEMACU DATA UNIFICADA'!$B$2:$B1000),0),MATCH(DO$2,'SEMACU DATA UNIFICADA'!$C$1:$T$1,0)),"")</f>
        <v>0.966666</v>
      </c>
      <c r="DP4" s="189">
        <f t="array" ref="DP4">IFERROR(INDEX('SEMACU DATA UNIFICADA'!$C$2:$T1000,MATCH(1,($A4='SEMACU DATA UNIFICADA'!$A$2:$A1000)*($DF$1='SEMACU DATA UNIFICADA'!$B$2:$B1000),0),MATCH(DP$2,'SEMACU DATA UNIFICADA'!$C$1:$T$1,0)),"")</f>
        <v>0.5217895126</v>
      </c>
      <c r="DQ4" s="189">
        <f t="array" ref="DQ4">IFERROR(INDEX('SEMACU DATA UNIFICADA'!$C$2:$T1000,MATCH(1,($A4='SEMACU DATA UNIFICADA'!$A$2:$A1000)*($DF$1='SEMACU DATA UNIFICADA'!$B$2:$B1000),0),MATCH(DQ$2,'SEMACU DATA UNIFICADA'!$C$1:$T$1,0)),"")</f>
        <v>0.75</v>
      </c>
      <c r="DR4" s="187" t="str">
        <f t="array" ref="DR4">IFERROR(INDEX('SEMACU DATA UNIFICADA'!$C$2:$T1000,MATCH(1,($A4='SEMACU DATA UNIFICADA'!$A$2:$A1000)*($DF$1='SEMACU DATA UNIFICADA'!$B$2:$B1000),0),MATCH(DR$2,'SEMACU DATA UNIFICADA'!$C$1:$T$1,0)),"")</f>
        <v/>
      </c>
      <c r="DS4" s="186">
        <f t="array" ref="DS4">IFERROR(INDEX('SEMACU DATA UNIFICADA'!$C$2:$T1000,MATCH(1,($A4='SEMACU DATA UNIFICADA'!$A$2:$A1000)*($DF$1='SEMACU DATA UNIFICADA'!$B$2:$B1000),0),MATCH(DS$2,'SEMACU DATA UNIFICADA'!$C$1:$T$1,0)),"")</f>
        <v>2</v>
      </c>
      <c r="DT4" s="186">
        <f t="array" ref="DT4">IFERROR(INDEX('SEMACU DATA UNIFICADA'!$C$2:$T1000,MATCH(1,($A4='SEMACU DATA UNIFICADA'!$A$2:$A1000)*($DF$1='SEMACU DATA UNIFICADA'!$B$2:$B1000),0),MATCH(DT$2,'SEMACU DATA UNIFICADA'!$C$1:$T$1,0)),"")</f>
        <v>4.97</v>
      </c>
      <c r="DU4" s="188">
        <f t="array" ref="DU4">IFERROR(INDEX('SEMACU DATA UNIFICADA'!$C$2:$T1000,MATCH(1,($A4='SEMACU DATA UNIFICADA'!$A$2:$A1000)*($DF$1='SEMACU DATA UNIFICADA'!$B$2:$B1000),0),MATCH(DU$2,'SEMACU DATA UNIFICADA'!$C$1:$T$1,0)),"")</f>
        <v>7.51896</v>
      </c>
      <c r="DV4" s="187">
        <f t="array" ref="DV4">IFERROR(INDEX('SEMACU DATA UNIFICADA'!$C$2:$T1000,MATCH(1,($A4='SEMACU DATA UNIFICADA'!$A$2:$A1000)*($DF$1='SEMACU DATA UNIFICADA'!$B$2:$B1000),0),MATCH(DV$2,'SEMACU DATA UNIFICADA'!$C$1:$T$1,0)),"")</f>
        <v>310.5587403</v>
      </c>
      <c r="DW4" s="190">
        <f t="array" ref="DW4">IFERROR(INDEX('SEMACU DATA UNIFICADA'!$C$2:$T1000,MATCH(1,($A4='SEMACU DATA UNIFICADA'!$A$2:$A1000)*($DF$1='SEMACU DATA UNIFICADA'!$B$2:$B1000),0),MATCH(DW$2,'SEMACU DATA UNIFICADA'!$C$1:$T$1,0)),"")</f>
        <v>40.13968507</v>
      </c>
      <c r="DX4" s="185" t="str">
        <f t="array" ref="DX4">IFERROR(INDEX('SEMACU DATA UNIFICADA'!$C$2:$T1000,MATCH(1,($A4='SEMACU DATA UNIFICADA'!$A$2:$A1000)*($DX$1='SEMACU DATA UNIFICADA'!$B$2:$B1000),0),MATCH(DX$2,'SEMACU DATA UNIFICADA'!$C$1:$T$1,0)),"")</f>
        <v>SE09120123</v>
      </c>
      <c r="DY4" s="186">
        <f t="array" ref="DY4">IFERROR(INDEX('SEMACU DATA UNIFICADA'!$C$2:$T1000,MATCH(1,($A4='SEMACU DATA UNIFICADA'!$A$2:$A1000)*($DX$1='SEMACU DATA UNIFICADA'!$B$2:$B1000),0),MATCH(DY$2,'SEMACU DATA UNIFICADA'!$C$1:$T$1,0)),"")</f>
        <v>175</v>
      </c>
      <c r="DZ4" s="186">
        <f t="array" ref="DZ4">IFERROR(INDEX('SEMACU DATA UNIFICADA'!$C$2:$T1000,MATCH(1,($A4='SEMACU DATA UNIFICADA'!$A$2:$A1000)*($DX$1='SEMACU DATA UNIFICADA'!$B$2:$B1000),0),MATCH(DZ$2,'SEMACU DATA UNIFICADA'!$C$1:$T$1,0)),"")</f>
        <v>925</v>
      </c>
      <c r="EA4" s="186" t="str">
        <f t="array" ref="EA4">IFERROR(INDEX('SEMACU DATA UNIFICADA'!$C$2:$T1000,MATCH(1,($A4='SEMACU DATA UNIFICADA'!$A$2:$A1000)*($DX$1='SEMACU DATA UNIFICADA'!$B$2:$B1000),0),MATCH(EA$2,'SEMACU DATA UNIFICADA'!$C$1:$T$1,0)),"")</f>
        <v>AQXCEL 1.2</v>
      </c>
      <c r="EB4" s="191">
        <f t="array" ref="EB4">IFERROR(INDEX('SEMACU DATA UNIFICADA'!$C$2:$T1000,MATCH(1,($A4='SEMACU DATA UNIFICADA'!$A$2:$A1000)*($DX$1='SEMACU DATA UNIFICADA'!$B$2:$B1000),0),MATCH(EB$2,'SEMACU DATA UNIFICADA'!$C$1:$T$1,0)),"")</f>
        <v>1293.15</v>
      </c>
      <c r="EC4" s="186">
        <f t="array" ref="EC4">IFERROR(INDEX('SEMACU DATA UNIFICADA'!$C$2:$T1000,MATCH(1,($A4='SEMACU DATA UNIFICADA'!$A$2:$A1000)*($DX$1='SEMACU DATA UNIFICADA'!$B$2:$B1000),0),MATCH(EC$2,'SEMACU DATA UNIFICADA'!$C$1:$T$1,0)),"")</f>
        <v>2.95</v>
      </c>
      <c r="ED4" s="186">
        <f t="array" ref="ED4">IFERROR(INDEX('SEMACU DATA UNIFICADA'!$C$2:$T1000,MATCH(1,($A4='SEMACU DATA UNIFICADA'!$A$2:$A1000)*($DX$1='SEMACU DATA UNIFICADA'!$B$2:$B1000),0),MATCH(ED$2,'SEMACU DATA UNIFICADA'!$C$1:$T$1,0)),"")</f>
        <v>2</v>
      </c>
      <c r="EE4" s="188">
        <f t="array" ref="EE4">IFERROR(INDEX('SEMACU DATA UNIFICADA'!$C$2:$T1000,MATCH(1,($A4='SEMACU DATA UNIFICADA'!$A$2:$A1000)*($DX$1='SEMACU DATA UNIFICADA'!$B$2:$B1000),0),MATCH(EE$2,'SEMACU DATA UNIFICADA'!$C$1:$T$1,0)),"")</f>
        <v>9.708</v>
      </c>
      <c r="EF4" s="187">
        <f t="array" ref="EF4">IFERROR(INDEX('SEMACU DATA UNIFICADA'!$C$2:$T1000,MATCH(1,($A4='SEMACU DATA UNIFICADA'!$A$2:$A1000)*($DX$1='SEMACU DATA UNIFICADA'!$B$2:$B1000),0),MATCH(EF$2,'SEMACU DATA UNIFICADA'!$C$1:$T$1,0)),"")</f>
        <v>611063.39</v>
      </c>
      <c r="EG4" s="189">
        <f t="array" ref="EG4">IFERROR(INDEX('SEMACU DATA UNIFICADA'!$C$2:$T1000,MATCH(1,($A4='SEMACU DATA UNIFICADA'!$A$2:$A1000)*($DX$1='SEMACU DATA UNIFICADA'!$B$2:$B1000),0),MATCH(EG$2,'SEMACU DATA UNIFICADA'!$C$1:$T$1,0)),"")</f>
        <v>0.966666</v>
      </c>
      <c r="EH4" s="189">
        <f t="array" ref="EH4">IFERROR(INDEX('SEMACU DATA UNIFICADA'!$C$2:$T1000,MATCH(1,($A4='SEMACU DATA UNIFICADA'!$A$2:$A1000)*($DX$1='SEMACU DATA UNIFICADA'!$B$2:$B1000),0),MATCH(EH$2,'SEMACU DATA UNIFICADA'!$C$1:$T$1,0)),"")</f>
        <v>0.4700487615</v>
      </c>
      <c r="EI4" s="189">
        <f t="array" ref="EI4">IFERROR(INDEX('SEMACU DATA UNIFICADA'!$C$2:$T1000,MATCH(1,($A4='SEMACU DATA UNIFICADA'!$A$2:$A1000)*($DX$1='SEMACU DATA UNIFICADA'!$B$2:$B1000),0),MATCH(EI$2,'SEMACU DATA UNIFICADA'!$C$1:$T$1,0)),"")</f>
        <v>0.75</v>
      </c>
      <c r="EJ4" s="187" t="str">
        <f t="array" ref="EJ4">IFERROR(INDEX('SEMACU DATA UNIFICADA'!$C$2:$T1000,MATCH(1,($A4='SEMACU DATA UNIFICADA'!$A$2:$A1000)*($DX$1='SEMACU DATA UNIFICADA'!$B$2:$B1000),0),MATCH(EJ$2,'SEMACU DATA UNIFICADA'!$C$1:$T$1,0)),"")</f>
        <v/>
      </c>
      <c r="EK4" s="186">
        <f t="array" ref="EK4">IFERROR(INDEX('SEMACU DATA UNIFICADA'!$C$2:$T1000,MATCH(1,($A4='SEMACU DATA UNIFICADA'!$A$2:$A1000)*($DX$1='SEMACU DATA UNIFICADA'!$B$2:$B1000),0),MATCH(EK$2,'SEMACU DATA UNIFICADA'!$C$1:$T$1,0)),"")</f>
        <v>2</v>
      </c>
      <c r="EL4" s="186">
        <f t="array" ref="EL4">IFERROR(INDEX('SEMACU DATA UNIFICADA'!$C$2:$T1000,MATCH(1,($A4='SEMACU DATA UNIFICADA'!$A$2:$A1000)*($DX$1='SEMACU DATA UNIFICADA'!$B$2:$B1000),0),MATCH(EL$2,'SEMACU DATA UNIFICADA'!$C$1:$T$1,0)),"")</f>
        <v>4.95</v>
      </c>
      <c r="EM4" s="188">
        <f t="array" ref="EM4">IFERROR(INDEX('SEMACU DATA UNIFICADA'!$C$2:$T1000,MATCH(1,($A4='SEMACU DATA UNIFICADA'!$A$2:$A1000)*($DX$1='SEMACU DATA UNIFICADA'!$B$2:$B1000),0),MATCH(EM$2,'SEMACU DATA UNIFICADA'!$C$1:$T$1,0)),"")</f>
        <v>7.5396</v>
      </c>
      <c r="EN4" s="187">
        <f t="array" ref="EN4">IFERROR(INDEX('SEMACU DATA UNIFICADA'!$C$2:$T1000,MATCH(1,($A4='SEMACU DATA UNIFICADA'!$A$2:$A1000)*($DX$1='SEMACU DATA UNIFICADA'!$B$2:$B1000),0),MATCH(EN$2,'SEMACU DATA UNIFICADA'!$C$1:$T$1,0)),"")</f>
        <v>403.2576413</v>
      </c>
      <c r="EO4" s="190">
        <f t="array" ref="EO4">IFERROR(INDEX('SEMACU DATA UNIFICADA'!$C$2:$T1000,MATCH(1,($A4='SEMACU DATA UNIFICADA'!$A$2:$A1000)*($DX$1='SEMACU DATA UNIFICADA'!$B$2:$B1000),0),MATCH(EO$2,'SEMACU DATA UNIFICADA'!$C$1:$T$1,0)),"")</f>
        <v>57.06441032</v>
      </c>
      <c r="EP4" s="185" t="str">
        <f t="array" ref="EP4">IFERROR(INDEX('SEMACU DATA UNIFICADA'!$C$2:$T1000,MATCH(1,($A4='SEMACU DATA UNIFICADA'!$A$2:$A1000)*($EP$1='SEMACU DATA UNIFICADA'!$B$2:$B1000),0),MATCH(EP$2,'SEMACU DATA UNIFICADA'!$C$1:$T$1,0)),"")</f>
        <v>SE10120123</v>
      </c>
      <c r="EQ4" s="186">
        <f t="array" ref="EQ4">IFERROR(INDEX('SEMACU DATA UNIFICADA'!$C$2:$T1000,MATCH(1,($A4='SEMACU DATA UNIFICADA'!$A$2:$A1000)*($EP$1='SEMACU DATA UNIFICADA'!$B$2:$B1000),0),MATCH(EQ$2,'SEMACU DATA UNIFICADA'!$C$1:$T$1,0)),"")</f>
        <v>150</v>
      </c>
      <c r="ER4" s="186">
        <f t="array" ref="ER4">IFERROR(INDEX('SEMACU DATA UNIFICADA'!$C$2:$T1000,MATCH(1,($A4='SEMACU DATA UNIFICADA'!$A$2:$A1000)*($EP$1='SEMACU DATA UNIFICADA'!$B$2:$B1000),0),MATCH(ER$2,'SEMACU DATA UNIFICADA'!$C$1:$T$1,0)),"")</f>
        <v>800</v>
      </c>
      <c r="ES4" s="186" t="str">
        <f t="array" ref="ES4">IFERROR(INDEX('SEMACU DATA UNIFICADA'!$C$2:$T1000,MATCH(1,($A4='SEMACU DATA UNIFICADA'!$A$2:$A1000)*($EP$1='SEMACU DATA UNIFICADA'!$B$2:$B1000),0),MATCH(ES$2,'SEMACU DATA UNIFICADA'!$C$1:$T$1,0)),"")</f>
        <v>AQXCEL 1.2</v>
      </c>
      <c r="ET4" s="191">
        <f t="array" ref="ET4">IFERROR(INDEX('SEMACU DATA UNIFICADA'!$C$2:$T1000,MATCH(1,($A4='SEMACU DATA UNIFICADA'!$A$2:$A1000)*($EP$1='SEMACU DATA UNIFICADA'!$B$2:$B1000),0),MATCH(ET$2,'SEMACU DATA UNIFICADA'!$C$1:$T$1,0)),"")</f>
        <v>1118.4</v>
      </c>
      <c r="EU4" s="186">
        <f t="array" ref="EU4">IFERROR(INDEX('SEMACU DATA UNIFICADA'!$C$2:$T1000,MATCH(1,($A4='SEMACU DATA UNIFICADA'!$A$2:$A1000)*($EP$1='SEMACU DATA UNIFICADA'!$B$2:$B1000),0),MATCH(EU$2,'SEMACU DATA UNIFICADA'!$C$1:$T$1,0)),"")</f>
        <v>3.33</v>
      </c>
      <c r="EV4" s="186">
        <f t="array" ref="EV4">IFERROR(INDEX('SEMACU DATA UNIFICADA'!$C$2:$T1000,MATCH(1,($A4='SEMACU DATA UNIFICADA'!$A$2:$A1000)*($EP$1='SEMACU DATA UNIFICADA'!$B$2:$B1000),0),MATCH(EV$2,'SEMACU DATA UNIFICADA'!$C$1:$T$1,0)),"")</f>
        <v>2.38</v>
      </c>
      <c r="EW4" s="188">
        <f t="array" ref="EW4">IFERROR(INDEX('SEMACU DATA UNIFICADA'!$C$2:$T1000,MATCH(1,($A4='SEMACU DATA UNIFICADA'!$A$2:$A1000)*($EP$1='SEMACU DATA UNIFICADA'!$B$2:$B1000),0),MATCH(EW$2,'SEMACU DATA UNIFICADA'!$C$1:$T$1,0)),"")</f>
        <v>9.26364</v>
      </c>
      <c r="EX4" s="187">
        <f t="array" ref="EX4">IFERROR(INDEX('SEMACU DATA UNIFICADA'!$C$2:$T1000,MATCH(1,($A4='SEMACU DATA UNIFICADA'!$A$2:$A1000)*($EP$1='SEMACU DATA UNIFICADA'!$B$2:$B1000),0),MATCH(EX$2,'SEMACU DATA UNIFICADA'!$C$1:$T$1,0)),"")</f>
        <v>486256.4288</v>
      </c>
      <c r="EY4" s="189">
        <f t="array" ref="EY4">IFERROR(INDEX('SEMACU DATA UNIFICADA'!$C$2:$T1000,MATCH(1,($A4='SEMACU DATA UNIFICADA'!$A$2:$A1000)*($EP$1='SEMACU DATA UNIFICADA'!$B$2:$B1000),0),MATCH(EY$2,'SEMACU DATA UNIFICADA'!$C$1:$T$1,0)),"")</f>
        <v>0.966666</v>
      </c>
      <c r="EZ4" s="189">
        <f t="array" ref="EZ4">IFERROR(INDEX('SEMACU DATA UNIFICADA'!$C$2:$T1000,MATCH(1,($A4='SEMACU DATA UNIFICADA'!$A$2:$A1000)*($EP$1='SEMACU DATA UNIFICADA'!$B$2:$B1000),0),MATCH(EZ$2,'SEMACU DATA UNIFICADA'!$C$1:$T$1,0)),"")</f>
        <v>0.4420512989</v>
      </c>
      <c r="FA4" s="189">
        <f t="array" ref="FA4">IFERROR(INDEX('SEMACU DATA UNIFICADA'!$C$2:$T1000,MATCH(1,($A4='SEMACU DATA UNIFICADA'!$A$2:$A1000)*($EP$1='SEMACU DATA UNIFICADA'!$B$2:$B1000),0),MATCH(FA$2,'SEMACU DATA UNIFICADA'!$C$1:$T$1,0)),"")</f>
        <v>0.75</v>
      </c>
      <c r="FB4" s="187" t="str">
        <f t="array" ref="FB4">IFERROR(INDEX('SEMACU DATA UNIFICADA'!$C$2:$T1000,MATCH(1,($A4='SEMACU DATA UNIFICADA'!$A$2:$A1000)*($EP$1='SEMACU DATA UNIFICADA'!$B$2:$B1000),0),MATCH(FB$2,'SEMACU DATA UNIFICADA'!$C$1:$T$1,0)),"")</f>
        <v/>
      </c>
      <c r="FC4" s="186">
        <f t="array" ref="FC4">IFERROR(INDEX('SEMACU DATA UNIFICADA'!$C$2:$T1000,MATCH(1,($A4='SEMACU DATA UNIFICADA'!$A$2:$A1000)*($EP$1='SEMACU DATA UNIFICADA'!$B$2:$B1000),0),MATCH(FC$2,'SEMACU DATA UNIFICADA'!$C$1:$T$1,0)),"")</f>
        <v>2</v>
      </c>
      <c r="FD4" s="186">
        <f t="array" ref="FD4">IFERROR(INDEX('SEMACU DATA UNIFICADA'!$C$2:$T1000,MATCH(1,($A4='SEMACU DATA UNIFICADA'!$A$2:$A1000)*($EP$1='SEMACU DATA UNIFICADA'!$B$2:$B1000),0),MATCH(FD$2,'SEMACU DATA UNIFICADA'!$C$1:$T$1,0)),"")</f>
        <v>5.33</v>
      </c>
      <c r="FE4" s="188">
        <f t="array" ref="FE4">IFERROR(INDEX('SEMACU DATA UNIFICADA'!$C$2:$T1000,MATCH(1,($A4='SEMACU DATA UNIFICADA'!$A$2:$A1000)*($EP$1='SEMACU DATA UNIFICADA'!$B$2:$B1000),0),MATCH(FE$2,'SEMACU DATA UNIFICADA'!$C$1:$T$1,0)),"")</f>
        <v>7.28592</v>
      </c>
      <c r="FF4" s="187">
        <f t="array" ref="FF4">IFERROR(INDEX('SEMACU DATA UNIFICADA'!$C$2:$T1000,MATCH(1,($A4='SEMACU DATA UNIFICADA'!$A$2:$A1000)*($EP$1='SEMACU DATA UNIFICADA'!$B$2:$B1000),0),MATCH(FF$2,'SEMACU DATA UNIFICADA'!$C$1:$T$1,0)),"")</f>
        <v>352.5427019</v>
      </c>
      <c r="FG4" s="190">
        <f t="array" ref="FG4">IFERROR(INDEX('SEMACU DATA UNIFICADA'!$C$2:$T1000,MATCH(1,($A4='SEMACU DATA UNIFICADA'!$A$2:$A1000)*($EP$1='SEMACU DATA UNIFICADA'!$B$2:$B1000),0),MATCH(FG$2,'SEMACU DATA UNIFICADA'!$C$1:$T$1,0)),"")</f>
        <v>50.63567547</v>
      </c>
      <c r="FH4" s="185" t="str">
        <f t="array" ref="FH4">IFERROR(INDEX('SEMACU DATA UNIFICADA'!$C$2:$T1000,MATCH(1,($A4='SEMACU DATA UNIFICADA'!$A$2:$A1000)*($FH$1='SEMACU DATA UNIFICADA'!$B$2:$B1000),0),MATCH(FH$2,'SEMACU DATA UNIFICADA'!$C$1:$T$1,0)),"")</f>
        <v/>
      </c>
      <c r="FI4" s="186" t="str">
        <f t="array" ref="FI4">IFERROR(INDEX('SEMACU DATA UNIFICADA'!$C$2:$T1000,MATCH(1,($A4='SEMACU DATA UNIFICADA'!$A$2:$A1000)*($FH$1='SEMACU DATA UNIFICADA'!$B$2:$B1000),0),MATCH(FI$2,'SEMACU DATA UNIFICADA'!$C$1:$T$1,0)),"")</f>
        <v/>
      </c>
      <c r="FJ4" s="186" t="str">
        <f t="array" ref="FJ4">IFERROR(INDEX('SEMACU DATA UNIFICADA'!$C$2:$T1000,MATCH(1,($A4='SEMACU DATA UNIFICADA'!$A$2:$A1000)*($FH$1='SEMACU DATA UNIFICADA'!$B$2:$B1000),0),MATCH(FJ$2,'SEMACU DATA UNIFICADA'!$C$1:$T$1,0)),"")</f>
        <v/>
      </c>
      <c r="FK4" s="186" t="str">
        <f t="array" ref="FK4">IFERROR(INDEX('SEMACU DATA UNIFICADA'!$C$2:$T1000,MATCH(1,($A4='SEMACU DATA UNIFICADA'!$A$2:$A1000)*($FH$1='SEMACU DATA UNIFICADA'!$B$2:$B1000),0),MATCH(FK$2,'SEMACU DATA UNIFICADA'!$C$1:$T$1,0)),"")</f>
        <v/>
      </c>
      <c r="FL4" s="191" t="str">
        <f t="array" ref="FL4">IFERROR(INDEX('SEMACU DATA UNIFICADA'!$C$2:$T1000,MATCH(1,($A4='SEMACU DATA UNIFICADA'!$A$2:$A1000)*($FH$1='SEMACU DATA UNIFICADA'!$B$2:$B1000),0),MATCH(FL$2,'SEMACU DATA UNIFICADA'!$C$1:$T$1,0)),"")</f>
        <v/>
      </c>
      <c r="FM4" s="186" t="str">
        <f t="array" ref="FM4">IFERROR(INDEX('SEMACU DATA UNIFICADA'!$C$2:$T1000,MATCH(1,($A4='SEMACU DATA UNIFICADA'!$A$2:$A1000)*($FH$1='SEMACU DATA UNIFICADA'!$B$2:$B1000),0),MATCH(FM$2,'SEMACU DATA UNIFICADA'!$C$1:$T$1,0)),"")</f>
        <v/>
      </c>
      <c r="FN4" s="186" t="str">
        <f t="array" ref="FN4">IFERROR(INDEX('SEMACU DATA UNIFICADA'!$C$2:$T1000,MATCH(1,($A4='SEMACU DATA UNIFICADA'!$A$2:$A1000)*($FH$1='SEMACU DATA UNIFICADA'!$B$2:$B1000),0),MATCH(FN$2,'SEMACU DATA UNIFICADA'!$C$1:$T$1,0)),"")</f>
        <v/>
      </c>
      <c r="FO4" s="188" t="str">
        <f t="array" ref="FO4">IFERROR(INDEX('SEMACU DATA UNIFICADA'!$C$2:$T1000,MATCH(1,($A4='SEMACU DATA UNIFICADA'!$A$2:$A1000)*($FH$1='SEMACU DATA UNIFICADA'!$B$2:$B1000),0),MATCH(FO$2,'SEMACU DATA UNIFICADA'!$C$1:$T$1,0)),"")</f>
        <v/>
      </c>
      <c r="FP4" s="187" t="str">
        <f t="array" ref="FP4">IFERROR(INDEX('SEMACU DATA UNIFICADA'!$C$2:$T1000,MATCH(1,($A4='SEMACU DATA UNIFICADA'!$A$2:$A1000)*($FH$1='SEMACU DATA UNIFICADA'!$B$2:$B1000),0),MATCH(FP$2,'SEMACU DATA UNIFICADA'!$C$1:$T$1,0)),"")</f>
        <v/>
      </c>
      <c r="FQ4" s="189" t="str">
        <f t="array" ref="FQ4">IFERROR(INDEX('SEMACU DATA UNIFICADA'!$C$2:$T1000,MATCH(1,($A4='SEMACU DATA UNIFICADA'!$A$2:$A1000)*($FH$1='SEMACU DATA UNIFICADA'!$B$2:$B1000),0),MATCH(FQ$2,'SEMACU DATA UNIFICADA'!$C$1:$T$1,0)),"")</f>
        <v/>
      </c>
      <c r="FR4" s="189" t="str">
        <f t="array" ref="FR4">IFERROR(INDEX('SEMACU DATA UNIFICADA'!$C$2:$T1000,MATCH(1,($A4='SEMACU DATA UNIFICADA'!$A$2:$A1000)*($FH$1='SEMACU DATA UNIFICADA'!$B$2:$B1000),0),MATCH(FR$2,'SEMACU DATA UNIFICADA'!$C$1:$T$1,0)),"")</f>
        <v/>
      </c>
      <c r="FS4" s="189" t="str">
        <f t="array" ref="FS4">IFERROR(INDEX('SEMACU DATA UNIFICADA'!$C$2:$T1000,MATCH(1,($A4='SEMACU DATA UNIFICADA'!$A$2:$A1000)*($FH$1='SEMACU DATA UNIFICADA'!$B$2:$B1000),0),MATCH(FS$2,'SEMACU DATA UNIFICADA'!$C$1:$T$1,0)),"")</f>
        <v/>
      </c>
      <c r="FT4" s="187" t="str">
        <f t="array" ref="FT4">IFERROR(INDEX('SEMACU DATA UNIFICADA'!$C$2:$T1000,MATCH(1,($A4='SEMACU DATA UNIFICADA'!$A$2:$A1000)*($FH$1='SEMACU DATA UNIFICADA'!$B$2:$B1000),0),MATCH(FT$2,'SEMACU DATA UNIFICADA'!$C$1:$T$1,0)),"")</f>
        <v/>
      </c>
      <c r="FU4" s="186" t="str">
        <f t="array" ref="FU4">IFERROR(INDEX('SEMACU DATA UNIFICADA'!$C$2:$T1000,MATCH(1,($A4='SEMACU DATA UNIFICADA'!$A$2:$A1000)*($FH$1='SEMACU DATA UNIFICADA'!$B$2:$B1000),0),MATCH(FU$2,'SEMACU DATA UNIFICADA'!$C$1:$T$1,0)),"")</f>
        <v/>
      </c>
      <c r="FV4" s="186" t="str">
        <f t="array" ref="FV4">IFERROR(INDEX('SEMACU DATA UNIFICADA'!$C$2:$T1000,MATCH(1,($A4='SEMACU DATA UNIFICADA'!$A$2:$A1000)*($FH$1='SEMACU DATA UNIFICADA'!$B$2:$B1000),0),MATCH(FV$2,'SEMACU DATA UNIFICADA'!$C$1:$T$1,0)),"")</f>
        <v/>
      </c>
      <c r="FW4" s="188" t="str">
        <f t="array" ref="FW4">IFERROR(INDEX('SEMACU DATA UNIFICADA'!$C$2:$T1000,MATCH(1,($A4='SEMACU DATA UNIFICADA'!$A$2:$A1000)*($FH$1='SEMACU DATA UNIFICADA'!$B$2:$B1000),0),MATCH(FW$2,'SEMACU DATA UNIFICADA'!$C$1:$T$1,0)),"")</f>
        <v/>
      </c>
      <c r="FX4" s="187" t="str">
        <f t="array" ref="FX4">IFERROR(INDEX('SEMACU DATA UNIFICADA'!$C$2:$T1000,MATCH(1,($A4='SEMACU DATA UNIFICADA'!$A$2:$A1000)*($FH$1='SEMACU DATA UNIFICADA'!$B$2:$B1000),0),MATCH(FX$2,'SEMACU DATA UNIFICADA'!$C$1:$T$1,0)),"")</f>
        <v/>
      </c>
      <c r="FY4" s="190" t="str">
        <f t="array" ref="FY4">IFERROR(INDEX('SEMACU DATA UNIFICADA'!$C$2:$T1000,MATCH(1,($A4='SEMACU DATA UNIFICADA'!$A$2:$A1000)*($FH$1='SEMACU DATA UNIFICADA'!$B$2:$B1000),0),MATCH(FY$2,'SEMACU DATA UNIFICADA'!$C$1:$T$1,0)),"")</f>
        <v/>
      </c>
      <c r="FZ4" s="185" t="str">
        <f t="array" ref="FZ4">IFERROR(INDEX('SEMACU DATA UNIFICADA'!$C$2:$T1000,MATCH(1,($A4='SEMACU DATA UNIFICADA'!$A$2:$A1000)*($FZ$1='SEMACU DATA UNIFICADA'!$B$2:$B1000),0),MATCH(FZ$2,'SEMACU DATA UNIFICADA'!$C$1:$T$1,0)),"")</f>
        <v/>
      </c>
      <c r="GA4" s="186" t="str">
        <f t="array" ref="GA4">IFERROR(INDEX('SEMACU DATA UNIFICADA'!$C$2:$T1000,MATCH(1,($A4='SEMACU DATA UNIFICADA'!$A$2:$A1000)*($FZ$1='SEMACU DATA UNIFICADA'!$B$2:$B1000),0),MATCH(GA$2,'SEMACU DATA UNIFICADA'!$C$1:$T$1,0)),"")</f>
        <v/>
      </c>
      <c r="GB4" s="186" t="str">
        <f t="array" ref="GB4">IFERROR(INDEX('SEMACU DATA UNIFICADA'!$C$2:$T1000,MATCH(1,($A4='SEMACU DATA UNIFICADA'!$A$2:$A1000)*($FZ$1='SEMACU DATA UNIFICADA'!$B$2:$B1000),0),MATCH(GB$2,'SEMACU DATA UNIFICADA'!$C$1:$T$1,0)),"")</f>
        <v/>
      </c>
      <c r="GC4" s="186" t="str">
        <f t="array" ref="GC4">IFERROR(INDEX('SEMACU DATA UNIFICADA'!$C$2:$T1000,MATCH(1,($A4='SEMACU DATA UNIFICADA'!$A$2:$A1000)*($FZ$1='SEMACU DATA UNIFICADA'!$B$2:$B1000),0),MATCH(GC$2,'SEMACU DATA UNIFICADA'!$C$1:$T$1,0)),"")</f>
        <v/>
      </c>
      <c r="GD4" s="191" t="str">
        <f t="array" ref="GD4">IFERROR(INDEX('SEMACU DATA UNIFICADA'!$C$2:$T1000,MATCH(1,($A4='SEMACU DATA UNIFICADA'!$A$2:$A1000)*($FZ$1='SEMACU DATA UNIFICADA'!$B$2:$B1000),0),MATCH(GD$2,'SEMACU DATA UNIFICADA'!$C$1:$T$1,0)),"")</f>
        <v/>
      </c>
      <c r="GE4" s="186" t="str">
        <f t="array" ref="GE4">IFERROR(INDEX('SEMACU DATA UNIFICADA'!$C$2:$T1000,MATCH(1,($A4='SEMACU DATA UNIFICADA'!$A$2:$A1000)*($FZ$1='SEMACU DATA UNIFICADA'!$B$2:$B1000),0),MATCH(GE$2,'SEMACU DATA UNIFICADA'!$C$1:$T$1,0)),"")</f>
        <v/>
      </c>
      <c r="GF4" s="186" t="str">
        <f t="array" ref="GF4">IFERROR(INDEX('SEMACU DATA UNIFICADA'!$C$2:$T1000,MATCH(1,($A4='SEMACU DATA UNIFICADA'!$A$2:$A1000)*($FZ$1='SEMACU DATA UNIFICADA'!$B$2:$B1000),0),MATCH(GF$2,'SEMACU DATA UNIFICADA'!$C$1:$T$1,0)),"")</f>
        <v/>
      </c>
      <c r="GG4" s="188" t="str">
        <f t="array" ref="GG4">IFERROR(INDEX('SEMACU DATA UNIFICADA'!$C$2:$T1000,MATCH(1,($A4='SEMACU DATA UNIFICADA'!$A$2:$A1000)*($FZ$1='SEMACU DATA UNIFICADA'!$B$2:$B1000),0),MATCH(GG$2,'SEMACU DATA UNIFICADA'!$C$1:$T$1,0)),"")</f>
        <v/>
      </c>
      <c r="GH4" s="187" t="str">
        <f t="array" ref="GH4">IFERROR(INDEX('SEMACU DATA UNIFICADA'!$C$2:$T1000,MATCH(1,($A4='SEMACU DATA UNIFICADA'!$A$2:$A1000)*($FZ$1='SEMACU DATA UNIFICADA'!$B$2:$B1000),0),MATCH(GH$2,'SEMACU DATA UNIFICADA'!$C$1:$T$1,0)),"")</f>
        <v/>
      </c>
      <c r="GI4" s="189" t="str">
        <f t="array" ref="GI4">IFERROR(INDEX('SEMACU DATA UNIFICADA'!$C$2:$T1000,MATCH(1,($A4='SEMACU DATA UNIFICADA'!$A$2:$A1000)*($FZ$1='SEMACU DATA UNIFICADA'!$B$2:$B1000),0),MATCH(GI$2,'SEMACU DATA UNIFICADA'!$C$1:$T$1,0)),"")</f>
        <v/>
      </c>
      <c r="GJ4" s="189" t="str">
        <f t="array" ref="GJ4">IFERROR(INDEX('SEMACU DATA UNIFICADA'!$C$2:$T1000,MATCH(1,($A4='SEMACU DATA UNIFICADA'!$A$2:$A1000)*($FZ$1='SEMACU DATA UNIFICADA'!$B$2:$B1000),0),MATCH(GJ$2,'SEMACU DATA UNIFICADA'!$C$1:$T$1,0)),"")</f>
        <v/>
      </c>
      <c r="GK4" s="189" t="str">
        <f t="array" ref="GK4">IFERROR(INDEX('SEMACU DATA UNIFICADA'!$C$2:$T1000,MATCH(1,($A4='SEMACU DATA UNIFICADA'!$A$2:$A1000)*($FZ$1='SEMACU DATA UNIFICADA'!$B$2:$B1000),0),MATCH(GK$2,'SEMACU DATA UNIFICADA'!$C$1:$T$1,0)),"")</f>
        <v/>
      </c>
      <c r="GL4" s="187" t="str">
        <f t="array" ref="GL4">IFERROR(INDEX('SEMACU DATA UNIFICADA'!$C$2:$T1000,MATCH(1,($A4='SEMACU DATA UNIFICADA'!$A$2:$A1000)*($FZ$1='SEMACU DATA UNIFICADA'!$B$2:$B1000),0),MATCH(GL$2,'SEMACU DATA UNIFICADA'!$C$1:$T$1,0)),"")</f>
        <v/>
      </c>
      <c r="GM4" s="186" t="str">
        <f t="array" ref="GM4">IFERROR(INDEX('SEMACU DATA UNIFICADA'!$C$2:$T1000,MATCH(1,($A4='SEMACU DATA UNIFICADA'!$A$2:$A1000)*($FZ$1='SEMACU DATA UNIFICADA'!$B$2:$B1000),0),MATCH(GM$2,'SEMACU DATA UNIFICADA'!$C$1:$T$1,0)),"")</f>
        <v/>
      </c>
      <c r="GN4" s="186" t="str">
        <f t="array" ref="GN4">IFERROR(INDEX('SEMACU DATA UNIFICADA'!$C$2:$T1000,MATCH(1,($A4='SEMACU DATA UNIFICADA'!$A$2:$A1000)*($FZ$1='SEMACU DATA UNIFICADA'!$B$2:$B1000),0),MATCH(GN$2,'SEMACU DATA UNIFICADA'!$C$1:$T$1,0)),"")</f>
        <v/>
      </c>
      <c r="GO4" s="188" t="str">
        <f t="array" ref="GO4">IFERROR(INDEX('SEMACU DATA UNIFICADA'!$C$2:$T1000,MATCH(1,($A4='SEMACU DATA UNIFICADA'!$A$2:$A1000)*($FZ$1='SEMACU DATA UNIFICADA'!$B$2:$B1000),0),MATCH(GO$2,'SEMACU DATA UNIFICADA'!$C$1:$T$1,0)),"")</f>
        <v/>
      </c>
      <c r="GP4" s="187" t="str">
        <f t="array" ref="GP4">IFERROR(INDEX('SEMACU DATA UNIFICADA'!$C$2:$T1000,MATCH(1,($A4='SEMACU DATA UNIFICADA'!$A$2:$A1000)*($FZ$1='SEMACU DATA UNIFICADA'!$B$2:$B1000),0),MATCH(GP$2,'SEMACU DATA UNIFICADA'!$C$1:$T$1,0)),"")</f>
        <v/>
      </c>
      <c r="GQ4" s="190" t="str">
        <f t="array" ref="GQ4">IFERROR(INDEX('SEMACU DATA UNIFICADA'!$C$2:$T1000,MATCH(1,($A4='SEMACU DATA UNIFICADA'!$A$2:$A1000)*($FZ$1='SEMACU DATA UNIFICADA'!$B$2:$B1000),0),MATCH(GQ$2,'SEMACU DATA UNIFICADA'!$C$1:$T$1,0)),"")</f>
        <v/>
      </c>
    </row>
    <row r="5">
      <c r="A5" s="194">
        <v>44956.0</v>
      </c>
      <c r="B5" s="95" t="str">
        <f t="array" ref="B5">IFERROR(INDEX('SEMACU DATA UNIFICADA'!$C$2:$T1000,MATCH(1,($A5='SEMACU DATA UNIFICADA'!$A$2:$A1000)*($B$1='SEMACU DATA UNIFICADA'!$B$2:$B1000),0),MATCH(B$2,'SEMACU DATA UNIFICADA'!$C$1:$T$1,0)),"")</f>
        <v/>
      </c>
      <c r="C5" s="97" t="str">
        <f t="array" ref="C5">IFERROR(INDEX('SEMACU DATA UNIFICADA'!$C$2:$T1000,MATCH(1,($A5='SEMACU DATA UNIFICADA'!$A$2:$A1000)*($B$1='SEMACU DATA UNIFICADA'!$B$2:$B1000),0),MATCH(C$2,'SEMACU DATA UNIFICADA'!$C$1:$T$1,0)),"")</f>
        <v/>
      </c>
      <c r="D5" s="97" t="str">
        <f t="array" ref="D5">IFERROR(INDEX('SEMACU DATA UNIFICADA'!$C$2:$T1000,MATCH(1,($A5='SEMACU DATA UNIFICADA'!$A$2:$A1000)*($B$1='SEMACU DATA UNIFICADA'!$B$2:$B1000),0),MATCH(D$2,'SEMACU DATA UNIFICADA'!$C$1:$T$1,0)),"")</f>
        <v/>
      </c>
      <c r="E5" s="97" t="str">
        <f t="array" ref="E5">IFERROR(INDEX('SEMACU DATA UNIFICADA'!$C$2:$T1000,MATCH(1,($A5='SEMACU DATA UNIFICADA'!$A$2:$A1000)*($B$1='SEMACU DATA UNIFICADA'!$B$2:$B1000),0),MATCH(E$2,'SEMACU DATA UNIFICADA'!$C$1:$T$1,0)),"")</f>
        <v/>
      </c>
      <c r="F5" s="103" t="str">
        <f t="array" ref="F5">IFERROR(INDEX('SEMACU DATA UNIFICADA'!$C$2:$T1000,MATCH(1,($A5='SEMACU DATA UNIFICADA'!$A$2:$A1000)*($B$1='SEMACU DATA UNIFICADA'!$B$2:$B1000),0),MATCH(F$2,'SEMACU DATA UNIFICADA'!$C$1:$T$1,0)),"")</f>
        <v/>
      </c>
      <c r="G5" s="97" t="str">
        <f t="array" ref="G5">IFERROR(INDEX('SEMACU DATA UNIFICADA'!$C$2:$T1000,MATCH(1,($A5='SEMACU DATA UNIFICADA'!$A$2:$A1000)*($B$1='SEMACU DATA UNIFICADA'!$B$2:$B1000),0),MATCH(G$2,'SEMACU DATA UNIFICADA'!$C$1:$T$1,0)),"")</f>
        <v/>
      </c>
      <c r="H5" s="97" t="str">
        <f t="array" ref="H5">IFERROR(INDEX('SEMACU DATA UNIFICADA'!$C$2:$T1000,MATCH(1,($A5='SEMACU DATA UNIFICADA'!$A$2:$A1000)*($B$1='SEMACU DATA UNIFICADA'!$B$2:$B1000),0),MATCH(H$2,'SEMACU DATA UNIFICADA'!$C$1:$T$1,0)),"")</f>
        <v/>
      </c>
      <c r="I5" s="102" t="str">
        <f t="array" ref="I5">IFERROR(INDEX('SEMACU DATA UNIFICADA'!$C$2:$T1000,MATCH(1,($A5='SEMACU DATA UNIFICADA'!$A$2:$A1000)*($B$1='SEMACU DATA UNIFICADA'!$B$2:$B1000),0),MATCH(I$2,'SEMACU DATA UNIFICADA'!$C$1:$T$1,0)),"")</f>
        <v/>
      </c>
      <c r="J5" s="103" t="str">
        <f t="array" ref="J5">IFERROR(INDEX('SEMACU DATA UNIFICADA'!$C$2:$T1000,MATCH(1,($A5='SEMACU DATA UNIFICADA'!$A$2:$A1000)*($B$1='SEMACU DATA UNIFICADA'!$B$2:$B1000),0),MATCH(J$2,'SEMACU DATA UNIFICADA'!$C$1:$T$1,0)),"")</f>
        <v/>
      </c>
      <c r="K5" s="105" t="str">
        <f t="array" ref="K5">IFERROR(INDEX('SEMACU DATA UNIFICADA'!$C$2:$T1000,MATCH(1,($A5='SEMACU DATA UNIFICADA'!$A$2:$A1000)*($B$1='SEMACU DATA UNIFICADA'!$B$2:$B1000),0),MATCH(K$2,'SEMACU DATA UNIFICADA'!$C$1:$T$1,0)),"")</f>
        <v/>
      </c>
      <c r="L5" s="105" t="str">
        <f t="array" ref="L5">IFERROR(INDEX('SEMACU DATA UNIFICADA'!$C$2:$T1000,MATCH(1,($A5='SEMACU DATA UNIFICADA'!$A$2:$A1000)*($B$1='SEMACU DATA UNIFICADA'!$B$2:$B1000),0),MATCH(L$2,'SEMACU DATA UNIFICADA'!$C$1:$T$1,0)),"")</f>
        <v/>
      </c>
      <c r="M5" s="105" t="str">
        <f t="array" ref="M5">IFERROR(INDEX('SEMACU DATA UNIFICADA'!$C$2:$T1000,MATCH(1,($A5='SEMACU DATA UNIFICADA'!$A$2:$A1000)*($B$1='SEMACU DATA UNIFICADA'!$B$2:$B1000),0),MATCH(M$2,'SEMACU DATA UNIFICADA'!$C$1:$T$1,0)),"")</f>
        <v/>
      </c>
      <c r="N5" s="103" t="str">
        <f t="array" ref="N5">IFERROR(INDEX('SEMACU DATA UNIFICADA'!$C$2:$T1000,MATCH(1,($A5='SEMACU DATA UNIFICADA'!$A$2:$A1000)*($B$1='SEMACU DATA UNIFICADA'!$B$2:$B1000),0),MATCH(N$2,'SEMACU DATA UNIFICADA'!$C$1:$T$1,0)),"")</f>
        <v/>
      </c>
      <c r="O5" s="97" t="str">
        <f t="array" ref="O5">IFERROR(INDEX('SEMACU DATA UNIFICADA'!$C$2:$T1000,MATCH(1,($A5='SEMACU DATA UNIFICADA'!$A$2:$A1000)*($B$1='SEMACU DATA UNIFICADA'!$B$2:$B1000),0),MATCH(O$2,'SEMACU DATA UNIFICADA'!$C$1:$T$1,0)),"")</f>
        <v/>
      </c>
      <c r="P5" s="97" t="str">
        <f t="array" ref="P5">IFERROR(INDEX('SEMACU DATA UNIFICADA'!$C$2:$T1000,MATCH(1,($A5='SEMACU DATA UNIFICADA'!$A$2:$A1000)*($B$1='SEMACU DATA UNIFICADA'!$B$2:$B1000),0),MATCH(P$2,'SEMACU DATA UNIFICADA'!$C$1:$T$1,0)),"")</f>
        <v/>
      </c>
      <c r="Q5" s="102" t="str">
        <f t="array" ref="Q5">IFERROR(INDEX('SEMACU DATA UNIFICADA'!$C$2:$T1000,MATCH(1,($A5='SEMACU DATA UNIFICADA'!$A$2:$A1000)*($B$1='SEMACU DATA UNIFICADA'!$B$2:$B1000),0),MATCH(Q$2,'SEMACU DATA UNIFICADA'!$C$1:$T$1,0)),"")</f>
        <v/>
      </c>
      <c r="R5" s="103" t="str">
        <f t="array" ref="R5">IFERROR(INDEX('SEMACU DATA UNIFICADA'!$C$2:$T1000,MATCH(1,($A5='SEMACU DATA UNIFICADA'!$A$2:$A1000)*($B$1='SEMACU DATA UNIFICADA'!$B$2:$B1000),0),MATCH(R$2,'SEMACU DATA UNIFICADA'!$C$1:$T$1,0)),"")</f>
        <v/>
      </c>
      <c r="S5" s="106" t="str">
        <f t="array" ref="S5">IFERROR(INDEX('SEMACU DATA UNIFICADA'!$C$2:$T1000,MATCH(1,($A5='SEMACU DATA UNIFICADA'!$A$2:$A1000)*($B$1='SEMACU DATA UNIFICADA'!$B$2:$B1000),0),MATCH(S$2,'SEMACU DATA UNIFICADA'!$C$1:$T$1,0)),"")</f>
        <v/>
      </c>
      <c r="T5" s="95" t="str">
        <f t="array" ref="T5">IFERROR(INDEX('SEMACU DATA UNIFICADA'!$C$2:$T1000,MATCH(1,($A5='SEMACU DATA UNIFICADA'!$A$2:$A1000)*($T$1='SEMACU DATA UNIFICADA'!$B$2:$B1000),0),MATCH(T$2,'SEMACU DATA UNIFICADA'!$C$1:$T$1,0)),"")</f>
        <v/>
      </c>
      <c r="U5" s="97" t="str">
        <f t="array" ref="U5">IFERROR(INDEX('SEMACU DATA UNIFICADA'!$C$2:$T1000,MATCH(1,($A5='SEMACU DATA UNIFICADA'!$A$2:$A1000)*($T$1='SEMACU DATA UNIFICADA'!$B$2:$B1000),0),MATCH(U$2,'SEMACU DATA UNIFICADA'!$C$1:$T$1,0)),"")</f>
        <v/>
      </c>
      <c r="V5" s="97" t="str">
        <f t="array" ref="V5">IFERROR(INDEX('SEMACU DATA UNIFICADA'!$C$2:$T1000,MATCH(1,($A5='SEMACU DATA UNIFICADA'!$A$2:$A1000)*($T$1='SEMACU DATA UNIFICADA'!$B$2:$B1000),0),MATCH(V$2,'SEMACU DATA UNIFICADA'!$C$1:$T$1,0)),"")</f>
        <v/>
      </c>
      <c r="W5" s="97" t="str">
        <f t="array" ref="W5">IFERROR(INDEX('SEMACU DATA UNIFICADA'!$C$2:$T1000,MATCH(1,($A5='SEMACU DATA UNIFICADA'!$A$2:$A1000)*($T$1='SEMACU DATA UNIFICADA'!$B$2:$B1000),0),MATCH(W$2,'SEMACU DATA UNIFICADA'!$C$1:$T$1,0)),"")</f>
        <v/>
      </c>
      <c r="X5" s="99" t="str">
        <f t="array" ref="X5">IFERROR(INDEX('SEMACU DATA UNIFICADA'!$C$2:$T1000,MATCH(1,($A5='SEMACU DATA UNIFICADA'!$A$2:$A1000)*($T$1='SEMACU DATA UNIFICADA'!$B$2:$B1000),0),MATCH(X$2,'SEMACU DATA UNIFICADA'!$C$1:$T$1,0)),"")</f>
        <v/>
      </c>
      <c r="Y5" s="97" t="str">
        <f t="array" ref="Y5">IFERROR(INDEX('SEMACU DATA UNIFICADA'!$C$2:$T1000,MATCH(1,($A5='SEMACU DATA UNIFICADA'!$A$2:$A1000)*($T$1='SEMACU DATA UNIFICADA'!$B$2:$B1000),0),MATCH(Y$2,'SEMACU DATA UNIFICADA'!$C$1:$T$1,0)),"")</f>
        <v/>
      </c>
      <c r="Z5" s="97" t="str">
        <f t="array" ref="Z5">IFERROR(INDEX('SEMACU DATA UNIFICADA'!$C$2:$T1000,MATCH(1,($A5='SEMACU DATA UNIFICADA'!$A$2:$A1000)*($T$1='SEMACU DATA UNIFICADA'!$B$2:$B1000),0),MATCH(Z$2,'SEMACU DATA UNIFICADA'!$C$1:$T$1,0)),"")</f>
        <v/>
      </c>
      <c r="AA5" s="102" t="str">
        <f t="array" ref="AA5">IFERROR(INDEX('SEMACU DATA UNIFICADA'!$C$2:$T1000,MATCH(1,($A5='SEMACU DATA UNIFICADA'!$A$2:$A1000)*($T$1='SEMACU DATA UNIFICADA'!$B$2:$B1000),0),MATCH(AA$2,'SEMACU DATA UNIFICADA'!$C$1:$T$1,0)),"")</f>
        <v/>
      </c>
      <c r="AB5" s="103" t="str">
        <f t="array" ref="AB5">IFERROR(INDEX('SEMACU DATA UNIFICADA'!$C$2:$T1000,MATCH(1,($A5='SEMACU DATA UNIFICADA'!$A$2:$A1000)*($T$1='SEMACU DATA UNIFICADA'!$B$2:$B1000),0),MATCH(AB$2,'SEMACU DATA UNIFICADA'!$C$1:$T$1,0)),"")</f>
        <v/>
      </c>
      <c r="AC5" s="105" t="str">
        <f t="array" ref="AC5">IFERROR(INDEX('SEMACU DATA UNIFICADA'!$C$2:$T1000,MATCH(1,($A5='SEMACU DATA UNIFICADA'!$A$2:$A1000)*($T$1='SEMACU DATA UNIFICADA'!$B$2:$B1000),0),MATCH(AC$2,'SEMACU DATA UNIFICADA'!$C$1:$T$1,0)),"")</f>
        <v/>
      </c>
      <c r="AD5" s="105" t="str">
        <f t="array" ref="AD5">IFERROR(INDEX('SEMACU DATA UNIFICADA'!$C$2:$T1000,MATCH(1,($A5='SEMACU DATA UNIFICADA'!$A$2:$A1000)*($T$1='SEMACU DATA UNIFICADA'!$B$2:$B1000),0),MATCH(AD$2,'SEMACU DATA UNIFICADA'!$C$1:$T$1,0)),"")</f>
        <v/>
      </c>
      <c r="AE5" s="105" t="str">
        <f t="array" ref="AE5">IFERROR(INDEX('SEMACU DATA UNIFICADA'!$C$2:$T1000,MATCH(1,($A5='SEMACU DATA UNIFICADA'!$A$2:$A1000)*($T$1='SEMACU DATA UNIFICADA'!$B$2:$B1000),0),MATCH(AE$2,'SEMACU DATA UNIFICADA'!$C$1:$T$1,0)),"")</f>
        <v/>
      </c>
      <c r="AF5" s="103" t="str">
        <f t="array" ref="AF5">IFERROR(INDEX('SEMACU DATA UNIFICADA'!$C$2:$T1000,MATCH(1,($A5='SEMACU DATA UNIFICADA'!$A$2:$A1000)*($T$1='SEMACU DATA UNIFICADA'!$B$2:$B1000),0),MATCH(AF$2,'SEMACU DATA UNIFICADA'!$C$1:$T$1,0)),"")</f>
        <v/>
      </c>
      <c r="AG5" s="97" t="str">
        <f t="array" ref="AG5">IFERROR(INDEX('SEMACU DATA UNIFICADA'!$C$2:$T1000,MATCH(1,($A5='SEMACU DATA UNIFICADA'!$A$2:$A1000)*($T$1='SEMACU DATA UNIFICADA'!$B$2:$B1000),0),MATCH(AG$2,'SEMACU DATA UNIFICADA'!$C$1:$T$1,0)),"")</f>
        <v/>
      </c>
      <c r="AH5" s="97" t="str">
        <f t="array" ref="AH5">IFERROR(INDEX('SEMACU DATA UNIFICADA'!$C$2:$T1000,MATCH(1,($A5='SEMACU DATA UNIFICADA'!$A$2:$A1000)*($T$1='SEMACU DATA UNIFICADA'!$B$2:$B1000),0),MATCH(AH$2,'SEMACU DATA UNIFICADA'!$C$1:$T$1,0)),"")</f>
        <v/>
      </c>
      <c r="AI5" s="97" t="str">
        <f t="array" ref="AI5">IFERROR(INDEX('SEMACU DATA UNIFICADA'!$C$2:$T1000,MATCH(1,($A5='SEMACU DATA UNIFICADA'!$A$2:$A1000)*($T$1='SEMACU DATA UNIFICADA'!$B$2:$B1000),0),MATCH(AI$2,'SEMACU DATA UNIFICADA'!$C$1:$T$1,0)),"")</f>
        <v/>
      </c>
      <c r="AJ5" s="103" t="str">
        <f t="array" ref="AJ5">IFERROR(INDEX('SEMACU DATA UNIFICADA'!$C$2:$T1000,MATCH(1,($A5='SEMACU DATA UNIFICADA'!$A$2:$A1000)*($T$1='SEMACU DATA UNIFICADA'!$B$2:$B1000),0),MATCH(AJ$2,'SEMACU DATA UNIFICADA'!$C$1:$T$1,0)),"")</f>
        <v/>
      </c>
      <c r="AK5" s="106" t="str">
        <f t="array" ref="AK5">IFERROR(INDEX('SEMACU DATA UNIFICADA'!$C$2:$T1000,MATCH(1,($A5='SEMACU DATA UNIFICADA'!$A$2:$A1000)*($T$1='SEMACU DATA UNIFICADA'!$B$2:$B1000),0),MATCH(AK$2,'SEMACU DATA UNIFICADA'!$C$1:$T$1,0)),"")</f>
        <v/>
      </c>
      <c r="AL5" s="95" t="str">
        <f t="array" ref="AL5">IFERROR(INDEX('SEMACU DATA UNIFICADA'!$C$2:$T1000,MATCH(1,($A5='SEMACU DATA UNIFICADA'!$A$2:$A1000)*($AL$1='SEMACU DATA UNIFICADA'!$B$2:$B1000),0),MATCH(AL$2,'SEMACU DATA UNIFICADA'!$C$1:$T$1,0)),"")</f>
        <v/>
      </c>
      <c r="AM5" s="97" t="str">
        <f t="array" ref="AM5">IFERROR(INDEX('SEMACU DATA UNIFICADA'!$C$2:$T1000,MATCH(1,($A5='SEMACU DATA UNIFICADA'!$A$2:$A1000)*($AL$1='SEMACU DATA UNIFICADA'!$B$2:$B1000),0),MATCH(AM$2,'SEMACU DATA UNIFICADA'!$C$1:$T$1,0)),"")</f>
        <v/>
      </c>
      <c r="AN5" s="97" t="str">
        <f t="array" ref="AN5">IFERROR(INDEX('SEMACU DATA UNIFICADA'!$C$2:$T1000,MATCH(1,($A5='SEMACU DATA UNIFICADA'!$A$2:$A1000)*($AL$1='SEMACU DATA UNIFICADA'!$B$2:$B1000),0),MATCH(AN$2,'SEMACU DATA UNIFICADA'!$C$1:$T$1,0)),"")</f>
        <v/>
      </c>
      <c r="AO5" s="97" t="str">
        <f t="array" ref="AO5">IFERROR(INDEX('SEMACU DATA UNIFICADA'!$C$2:$T1000,MATCH(1,($A5='SEMACU DATA UNIFICADA'!$A$2:$A1000)*($AL$1='SEMACU DATA UNIFICADA'!$B$2:$B1000),0),MATCH(AO$2,'SEMACU DATA UNIFICADA'!$C$1:$T$1,0)),"")</f>
        <v/>
      </c>
      <c r="AP5" s="99" t="str">
        <f t="array" ref="AP5">IFERROR(INDEX('SEMACU DATA UNIFICADA'!$C$2:$T1000,MATCH(1,($A5='SEMACU DATA UNIFICADA'!$A$2:$A1000)*($AL$1='SEMACU DATA UNIFICADA'!$B$2:$B1000),0),MATCH(AP$2,'SEMACU DATA UNIFICADA'!$C$1:$T$1,0)),"")</f>
        <v/>
      </c>
      <c r="AQ5" s="97" t="str">
        <f t="array" ref="AQ5">IFERROR(INDEX('SEMACU DATA UNIFICADA'!$C$2:$T1000,MATCH(1,($A5='SEMACU DATA UNIFICADA'!$A$2:$A1000)*($AL$1='SEMACU DATA UNIFICADA'!$B$2:$B1000),0),MATCH(AQ$2,'SEMACU DATA UNIFICADA'!$C$1:$T$1,0)),"")</f>
        <v/>
      </c>
      <c r="AR5" s="97" t="str">
        <f t="array" ref="AR5">IFERROR(INDEX('SEMACU DATA UNIFICADA'!$C$2:$T1000,MATCH(1,($A5='SEMACU DATA UNIFICADA'!$A$2:$A1000)*($AL$1='SEMACU DATA UNIFICADA'!$B$2:$B1000),0),MATCH(AR$2,'SEMACU DATA UNIFICADA'!$C$1:$T$1,0)),"")</f>
        <v/>
      </c>
      <c r="AS5" s="102" t="str">
        <f t="array" ref="AS5">IFERROR(INDEX('SEMACU DATA UNIFICADA'!$C$2:$T1000,MATCH(1,($A5='SEMACU DATA UNIFICADA'!$A$2:$A1000)*($AL$1='SEMACU DATA UNIFICADA'!$B$2:$B1000),0),MATCH(AS$2,'SEMACU DATA UNIFICADA'!$C$1:$T$1,0)),"")</f>
        <v/>
      </c>
      <c r="AT5" s="103" t="str">
        <f t="array" ref="AT5">IFERROR(INDEX('SEMACU DATA UNIFICADA'!$C$2:$T1000,MATCH(1,($A5='SEMACU DATA UNIFICADA'!$A$2:$A1000)*($AL$1='SEMACU DATA UNIFICADA'!$B$2:$B1000),0),MATCH(AT$2,'SEMACU DATA UNIFICADA'!$C$1:$T$1,0)),"")</f>
        <v/>
      </c>
      <c r="AU5" s="105" t="str">
        <f t="array" ref="AU5">IFERROR(INDEX('SEMACU DATA UNIFICADA'!$C$2:$T1000,MATCH(1,($A5='SEMACU DATA UNIFICADA'!$A$2:$A1000)*($AL$1='SEMACU DATA UNIFICADA'!$B$2:$B1000),0),MATCH(AU$2,'SEMACU DATA UNIFICADA'!$C$1:$T$1,0)),"")</f>
        <v/>
      </c>
      <c r="AV5" s="105" t="str">
        <f t="array" ref="AV5">IFERROR(INDEX('SEMACU DATA UNIFICADA'!$C$2:$T1000,MATCH(1,($A5='SEMACU DATA UNIFICADA'!$A$2:$A1000)*($AL$1='SEMACU DATA UNIFICADA'!$B$2:$B1000),0),MATCH(AV$2,'SEMACU DATA UNIFICADA'!$C$1:$T$1,0)),"")</f>
        <v/>
      </c>
      <c r="AW5" s="105" t="str">
        <f t="array" ref="AW5">IFERROR(INDEX('SEMACU DATA UNIFICADA'!$C$2:$T1000,MATCH(1,($A5='SEMACU DATA UNIFICADA'!$A$2:$A1000)*($AL$1='SEMACU DATA UNIFICADA'!$B$2:$B1000),0),MATCH(AW$2,'SEMACU DATA UNIFICADA'!$C$1:$T$1,0)),"")</f>
        <v/>
      </c>
      <c r="AX5" s="103" t="str">
        <f t="array" ref="AX5">IFERROR(INDEX('SEMACU DATA UNIFICADA'!$C$2:$T1000,MATCH(1,($A5='SEMACU DATA UNIFICADA'!$A$2:$A1000)*($AL$1='SEMACU DATA UNIFICADA'!$B$2:$B1000),0),MATCH(AX$2,'SEMACU DATA UNIFICADA'!$C$1:$T$1,0)),"")</f>
        <v/>
      </c>
      <c r="AY5" s="97" t="str">
        <f t="array" ref="AY5">IFERROR(INDEX('SEMACU DATA UNIFICADA'!$C$2:$T1000,MATCH(1,($A5='SEMACU DATA UNIFICADA'!$A$2:$A1000)*($AL$1='SEMACU DATA UNIFICADA'!$B$2:$B1000),0),MATCH(AY$2,'SEMACU DATA UNIFICADA'!$C$1:$T$1,0)),"")</f>
        <v/>
      </c>
      <c r="AZ5" s="97" t="str">
        <f t="array" ref="AZ5">IFERROR(INDEX('SEMACU DATA UNIFICADA'!$C$2:$T1000,MATCH(1,($A5='SEMACU DATA UNIFICADA'!$A$2:$A1000)*($AL$1='SEMACU DATA UNIFICADA'!$B$2:$B1000),0),MATCH(AZ$2,'SEMACU DATA UNIFICADA'!$C$1:$T$1,0)),"")</f>
        <v/>
      </c>
      <c r="BA5" s="102" t="str">
        <f t="array" ref="BA5">IFERROR(INDEX('SEMACU DATA UNIFICADA'!$C$2:$T1000,MATCH(1,($A5='SEMACU DATA UNIFICADA'!$A$2:$A1000)*($AL$1='SEMACU DATA UNIFICADA'!$B$2:$B1000),0),MATCH(BA$2,'SEMACU DATA UNIFICADA'!$C$1:$T$1,0)),"")</f>
        <v/>
      </c>
      <c r="BB5" s="103" t="str">
        <f t="array" ref="BB5">IFERROR(INDEX('SEMACU DATA UNIFICADA'!$C$2:$T1000,MATCH(1,($A5='SEMACU DATA UNIFICADA'!$A$2:$A1000)*($AL$1='SEMACU DATA UNIFICADA'!$B$2:$B1000),0),MATCH(BB$2,'SEMACU DATA UNIFICADA'!$C$1:$T$1,0)),"")</f>
        <v/>
      </c>
      <c r="BC5" s="106" t="str">
        <f t="array" ref="BC5">IFERROR(INDEX('SEMACU DATA UNIFICADA'!$C$2:$T1000,MATCH(1,($A5='SEMACU DATA UNIFICADA'!$A$2:$A1000)*($AL$1='SEMACU DATA UNIFICADA'!$B$2:$B1000),0),MATCH(BC$2,'SEMACU DATA UNIFICADA'!$C$1:$T$1,0)),"")</f>
        <v/>
      </c>
      <c r="BD5" s="95" t="str">
        <f t="array" ref="BD5">IFERROR(INDEX('SEMACU DATA UNIFICADA'!$C$2:$T1000,MATCH(1,($A5='SEMACU DATA UNIFICADA'!$A$2:$A1000)*($BD$1='SEMACU DATA UNIFICADA'!$B$2:$B1000),0),MATCH(BD$2,'SEMACU DATA UNIFICADA'!$C$1:$T$1,0)),"")</f>
        <v/>
      </c>
      <c r="BE5" s="97" t="str">
        <f t="array" ref="BE5">IFERROR(INDEX('SEMACU DATA UNIFICADA'!$C$2:$T1000,MATCH(1,($A5='SEMACU DATA UNIFICADA'!$A$2:$A1000)*($BD$1='SEMACU DATA UNIFICADA'!$B$2:$B1000),0),MATCH(BE$2,'SEMACU DATA UNIFICADA'!$C$1:$T$1,0)),"")</f>
        <v/>
      </c>
      <c r="BF5" s="97" t="str">
        <f t="array" ref="BF5">IFERROR(INDEX('SEMACU DATA UNIFICADA'!$C$2:$T1000,MATCH(1,($A5='SEMACU DATA UNIFICADA'!$A$2:$A1000)*($BD$1='SEMACU DATA UNIFICADA'!$B$2:$B1000),0),MATCH(BF$2,'SEMACU DATA UNIFICADA'!$C$1:$T$1,0)),"")</f>
        <v/>
      </c>
      <c r="BG5" s="97" t="str">
        <f t="array" ref="BG5">IFERROR(INDEX('SEMACU DATA UNIFICADA'!$C$2:$T1000,MATCH(1,($A5='SEMACU DATA UNIFICADA'!$A$2:$A1000)*($BD$1='SEMACU DATA UNIFICADA'!$B$2:$B1000),0),MATCH(BG$2,'SEMACU DATA UNIFICADA'!$C$1:$T$1,0)),"")</f>
        <v/>
      </c>
      <c r="BH5" s="99" t="str">
        <f t="array" ref="BH5">IFERROR(INDEX('SEMACU DATA UNIFICADA'!$C$2:$T1000,MATCH(1,($A5='SEMACU DATA UNIFICADA'!$A$2:$A1000)*($BD$1='SEMACU DATA UNIFICADA'!$B$2:$B1000),0),MATCH(BH$2,'SEMACU DATA UNIFICADA'!$C$1:$T$1,0)),"")</f>
        <v/>
      </c>
      <c r="BI5" s="97" t="str">
        <f t="array" ref="BI5">IFERROR(INDEX('SEMACU DATA UNIFICADA'!$C$2:$T1000,MATCH(1,($A5='SEMACU DATA UNIFICADA'!$A$2:$A1000)*($BD$1='SEMACU DATA UNIFICADA'!$B$2:$B1000),0),MATCH(BI$2,'SEMACU DATA UNIFICADA'!$C$1:$T$1,0)),"")</f>
        <v/>
      </c>
      <c r="BJ5" s="97" t="str">
        <f t="array" ref="BJ5">IFERROR(INDEX('SEMACU DATA UNIFICADA'!$C$2:$T1000,MATCH(1,($A5='SEMACU DATA UNIFICADA'!$A$2:$A1000)*($BD$1='SEMACU DATA UNIFICADA'!$B$2:$B1000),0),MATCH(BJ$2,'SEMACU DATA UNIFICADA'!$C$1:$T$1,0)),"")</f>
        <v/>
      </c>
      <c r="BK5" s="102" t="str">
        <f t="array" ref="BK5">IFERROR(INDEX('SEMACU DATA UNIFICADA'!$C$2:$T1000,MATCH(1,($A5='SEMACU DATA UNIFICADA'!$A$2:$A1000)*($BD$1='SEMACU DATA UNIFICADA'!$B$2:$B1000),0),MATCH(BK$2,'SEMACU DATA UNIFICADA'!$C$1:$T$1,0)),"")</f>
        <v/>
      </c>
      <c r="BL5" s="103" t="str">
        <f t="array" ref="BL5">IFERROR(INDEX('SEMACU DATA UNIFICADA'!$C$2:$T1000,MATCH(1,($A5='SEMACU DATA UNIFICADA'!$A$2:$A1000)*($BD$1='SEMACU DATA UNIFICADA'!$B$2:$B1000),0),MATCH(BL$2,'SEMACU DATA UNIFICADA'!$C$1:$T$1,0)),"")</f>
        <v/>
      </c>
      <c r="BM5" s="105" t="str">
        <f t="array" ref="BM5">IFERROR(INDEX('SEMACU DATA UNIFICADA'!$C$2:$T1000,MATCH(1,($A5='SEMACU DATA UNIFICADA'!$A$2:$A1000)*($BD$1='SEMACU DATA UNIFICADA'!$B$2:$B1000),0),MATCH(BM$2,'SEMACU DATA UNIFICADA'!$C$1:$T$1,0)),"")</f>
        <v/>
      </c>
      <c r="BN5" s="105" t="str">
        <f t="array" ref="BN5">IFERROR(INDEX('SEMACU DATA UNIFICADA'!$C$2:$T1000,MATCH(1,($A5='SEMACU DATA UNIFICADA'!$A$2:$A1000)*($BD$1='SEMACU DATA UNIFICADA'!$B$2:$B1000),0),MATCH(BN$2,'SEMACU DATA UNIFICADA'!$C$1:$T$1,0)),"")</f>
        <v/>
      </c>
      <c r="BO5" s="105" t="str">
        <f t="array" ref="BO5">IFERROR(INDEX('SEMACU DATA UNIFICADA'!$C$2:$T1000,MATCH(1,($A5='SEMACU DATA UNIFICADA'!$A$2:$A1000)*($BD$1='SEMACU DATA UNIFICADA'!$B$2:$B1000),0),MATCH(BO$2,'SEMACU DATA UNIFICADA'!$C$1:$T$1,0)),"")</f>
        <v/>
      </c>
      <c r="BP5" s="103" t="str">
        <f t="array" ref="BP5">IFERROR(INDEX('SEMACU DATA UNIFICADA'!$C$2:$T1000,MATCH(1,($A5='SEMACU DATA UNIFICADA'!$A$2:$A1000)*($BD$1='SEMACU DATA UNIFICADA'!$B$2:$B1000),0),MATCH(BP$2,'SEMACU DATA UNIFICADA'!$C$1:$T$1,0)),"")</f>
        <v/>
      </c>
      <c r="BQ5" s="97" t="str">
        <f t="array" ref="BQ5">IFERROR(INDEX('SEMACU DATA UNIFICADA'!$C$2:$T1000,MATCH(1,($A5='SEMACU DATA UNIFICADA'!$A$2:$A1000)*($BD$1='SEMACU DATA UNIFICADA'!$B$2:$B1000),0),MATCH(BQ$2,'SEMACU DATA UNIFICADA'!$C$1:$T$1,0)),"")</f>
        <v/>
      </c>
      <c r="BR5" s="97" t="str">
        <f t="array" ref="BR5">IFERROR(INDEX('SEMACU DATA UNIFICADA'!$C$2:$T1000,MATCH(1,($A5='SEMACU DATA UNIFICADA'!$A$2:$A1000)*($BD$1='SEMACU DATA UNIFICADA'!$B$2:$B1000),0),MATCH(BR$2,'SEMACU DATA UNIFICADA'!$C$1:$T$1,0)),"")</f>
        <v/>
      </c>
      <c r="BS5" s="102" t="str">
        <f t="array" ref="BS5">IFERROR(INDEX('SEMACU DATA UNIFICADA'!$C$2:$T1000,MATCH(1,($A5='SEMACU DATA UNIFICADA'!$A$2:$A1000)*($BD$1='SEMACU DATA UNIFICADA'!$B$2:$B1000),0),MATCH(BS$2,'SEMACU DATA UNIFICADA'!$C$1:$T$1,0)),"")</f>
        <v/>
      </c>
      <c r="BT5" s="103" t="str">
        <f t="array" ref="BT5">IFERROR(INDEX('SEMACU DATA UNIFICADA'!$C$2:$T1000,MATCH(1,($A5='SEMACU DATA UNIFICADA'!$A$2:$A1000)*($BD$1='SEMACU DATA UNIFICADA'!$B$2:$B1000),0),MATCH(BT$2,'SEMACU DATA UNIFICADA'!$C$1:$T$1,0)),"")</f>
        <v/>
      </c>
      <c r="BU5" s="106" t="str">
        <f t="array" ref="BU5">IFERROR(INDEX('SEMACU DATA UNIFICADA'!$C$2:$T1000,MATCH(1,($A5='SEMACU DATA UNIFICADA'!$A$2:$A1000)*($BD$1='SEMACU DATA UNIFICADA'!$B$2:$B1000),0),MATCH(BU$2,'SEMACU DATA UNIFICADA'!$C$1:$T$1,0)),"")</f>
        <v/>
      </c>
      <c r="BV5" s="95" t="str">
        <f t="array" ref="BV5">IFERROR(INDEX('SEMACU DATA UNIFICADA'!$C$2:$T1000,MATCH(1,($A5='SEMACU DATA UNIFICADA'!$A$2:$A1000)*($BV$1='SEMACU DATA UNIFICADA'!$B$2:$B1000),0),MATCH(BV$2,'SEMACU DATA UNIFICADA'!$C$1:$T$1,0)),"")</f>
        <v>SE06120123</v>
      </c>
      <c r="BW5" s="97">
        <f t="array" ref="BW5">IFERROR(INDEX('SEMACU DATA UNIFICADA'!$C$2:$T1000,MATCH(1,($A5='SEMACU DATA UNIFICADA'!$A$2:$A1000)*($BV$1='SEMACU DATA UNIFICADA'!$B$2:$B1000),0),MATCH(BW$2,'SEMACU DATA UNIFICADA'!$C$1:$T$1,0)),"")</f>
        <v>175</v>
      </c>
      <c r="BX5" s="97">
        <f t="array" ref="BX5">IFERROR(INDEX('SEMACU DATA UNIFICADA'!$C$2:$T1000,MATCH(1,($A5='SEMACU DATA UNIFICADA'!$A$2:$A1000)*($BV$1='SEMACU DATA UNIFICADA'!$B$2:$B1000),0),MATCH(BX$2,'SEMACU DATA UNIFICADA'!$C$1:$T$1,0)),"")</f>
        <v>925</v>
      </c>
      <c r="BY5" s="97" t="str">
        <f t="array" ref="BY5">IFERROR(INDEX('SEMACU DATA UNIFICADA'!$C$2:$T1000,MATCH(1,($A5='SEMACU DATA UNIFICADA'!$A$2:$A1000)*($BV$1='SEMACU DATA UNIFICADA'!$B$2:$B1000),0),MATCH(BY$2,'SEMACU DATA UNIFICADA'!$C$1:$T$1,0)),"")</f>
        <v>NICO FINA 2.0</v>
      </c>
      <c r="BZ5" s="99">
        <f t="array" ref="BZ5">IFERROR(INDEX('SEMACU DATA UNIFICADA'!$C$2:$T1000,MATCH(1,($A5='SEMACU DATA UNIFICADA'!$A$2:$A1000)*($BV$1='SEMACU DATA UNIFICADA'!$B$2:$B1000),0),MATCH(BZ$2,'SEMACU DATA UNIFICADA'!$C$1:$T$1,0)),"")</f>
        <v>1136.015625</v>
      </c>
      <c r="CA5" s="97">
        <f t="array" ref="CA5">IFERROR(INDEX('SEMACU DATA UNIFICADA'!$C$2:$T1000,MATCH(1,($A5='SEMACU DATA UNIFICADA'!$A$2:$A1000)*($BV$1='SEMACU DATA UNIFICADA'!$B$2:$B1000),0),MATCH(CA$2,'SEMACU DATA UNIFICADA'!$C$1:$T$1,0)),"")</f>
        <v>5.25</v>
      </c>
      <c r="CB5" s="97">
        <f t="array" ref="CB5">IFERROR(INDEX('SEMACU DATA UNIFICADA'!$C$2:$T1000,MATCH(1,($A5='SEMACU DATA UNIFICADA'!$A$2:$A1000)*($BV$1='SEMACU DATA UNIFICADA'!$B$2:$B1000),0),MATCH(CB$2,'SEMACU DATA UNIFICADA'!$C$1:$T$1,0)),"")</f>
        <v>2</v>
      </c>
      <c r="CC5" s="102">
        <f t="array" ref="CC5">IFERROR(INDEX('SEMACU DATA UNIFICADA'!$C$2:$T1000,MATCH(1,($A5='SEMACU DATA UNIFICADA'!$A$2:$A1000)*($BV$1='SEMACU DATA UNIFICADA'!$B$2:$B1000),0),MATCH(CC$2,'SEMACU DATA UNIFICADA'!$C$1:$T$1,0)),"")</f>
        <v>7.332</v>
      </c>
      <c r="CD5" s="103">
        <f t="array" ref="CD5">IFERROR(INDEX('SEMACU DATA UNIFICADA'!$C$2:$T1000,MATCH(1,($A5='SEMACU DATA UNIFICADA'!$A$2:$A1000)*($BV$1='SEMACU DATA UNIFICADA'!$B$2:$B1000),0),MATCH(CD$2,'SEMACU DATA UNIFICADA'!$C$1:$T$1,0)),"")</f>
        <v>454628.1142</v>
      </c>
      <c r="CE5" s="105">
        <f t="array" ref="CE5">IFERROR(INDEX('SEMACU DATA UNIFICADA'!$C$2:$T1000,MATCH(1,($A5='SEMACU DATA UNIFICADA'!$A$2:$A1000)*($BV$1='SEMACU DATA UNIFICADA'!$B$2:$B1000),0),MATCH(CE$2,'SEMACU DATA UNIFICADA'!$C$1:$T$1,0)),"")</f>
        <v>0.9433322</v>
      </c>
      <c r="CF5" s="105">
        <f t="array" ref="CF5">IFERROR(INDEX('SEMACU DATA UNIFICADA'!$C$2:$T1000,MATCH(1,($A5='SEMACU DATA UNIFICADA'!$A$2:$A1000)*($BV$1='SEMACU DATA UNIFICADA'!$B$2:$B1000),0),MATCH(CF$2,'SEMACU DATA UNIFICADA'!$C$1:$T$1,0)),"")</f>
        <v>0.4785559097</v>
      </c>
      <c r="CG5" s="105">
        <f t="array" ref="CG5">IFERROR(INDEX('SEMACU DATA UNIFICADA'!$C$2:$T1000,MATCH(1,($A5='SEMACU DATA UNIFICADA'!$A$2:$A1000)*($BV$1='SEMACU DATA UNIFICADA'!$B$2:$B1000),0),MATCH(CG$2,'SEMACU DATA UNIFICADA'!$C$1:$T$1,0)),"")</f>
        <v>0.7</v>
      </c>
      <c r="CH5" s="103" t="str">
        <f t="array" ref="CH5">IFERROR(INDEX('SEMACU DATA UNIFICADA'!$C$2:$T1000,MATCH(1,($A5='SEMACU DATA UNIFICADA'!$A$2:$A1000)*($BV$1='SEMACU DATA UNIFICADA'!$B$2:$B1000),0),MATCH(CH$2,'SEMACU DATA UNIFICADA'!$C$1:$T$1,0)),"")</f>
        <v/>
      </c>
      <c r="CI5" s="97">
        <f t="array" ref="CI5">IFERROR(INDEX('SEMACU DATA UNIFICADA'!$C$2:$T1000,MATCH(1,($A5='SEMACU DATA UNIFICADA'!$A$2:$A1000)*($BV$1='SEMACU DATA UNIFICADA'!$B$2:$B1000),0),MATCH(CI$2,'SEMACU DATA UNIFICADA'!$C$1:$T$1,0)),"")</f>
        <v>2</v>
      </c>
      <c r="CJ5" s="97">
        <f t="array" ref="CJ5">IFERROR(INDEX('SEMACU DATA UNIFICADA'!$C$2:$T1000,MATCH(1,($A5='SEMACU DATA UNIFICADA'!$A$2:$A1000)*($BV$1='SEMACU DATA UNIFICADA'!$B$2:$B1000),0),MATCH(CJ$2,'SEMACU DATA UNIFICADA'!$C$1:$T$1,0)),"")</f>
        <v>7.25</v>
      </c>
      <c r="CK5" s="102">
        <f t="array" ref="CK5">IFERROR(INDEX('SEMACU DATA UNIFICADA'!$C$2:$T1000,MATCH(1,($A5='SEMACU DATA UNIFICADA'!$A$2:$A1000)*($BV$1='SEMACU DATA UNIFICADA'!$B$2:$B1000),0),MATCH(CK$2,'SEMACU DATA UNIFICADA'!$C$1:$T$1,0)),"")</f>
        <v>6.192</v>
      </c>
      <c r="CL5" s="103">
        <f t="array" ref="CL5">IFERROR(INDEX('SEMACU DATA UNIFICADA'!$C$2:$T1000,MATCH(1,($A5='SEMACU DATA UNIFICADA'!$A$2:$A1000)*($BV$1='SEMACU DATA UNIFICADA'!$B$2:$B1000),0),MATCH(CL$2,'SEMACU DATA UNIFICADA'!$C$1:$T$1,0)),"")</f>
        <v>315.1459362</v>
      </c>
      <c r="CM5" s="106">
        <f t="array" ref="CM5">IFERROR(INDEX('SEMACU DATA UNIFICADA'!$C$2:$T1000,MATCH(1,($A5='SEMACU DATA UNIFICADA'!$A$2:$A1000)*($BV$1='SEMACU DATA UNIFICADA'!$B$2:$B1000),0),MATCH(CM$2,'SEMACU DATA UNIFICADA'!$C$1:$T$1,0)),"")</f>
        <v>35.03648404</v>
      </c>
      <c r="CN5" s="95" t="str">
        <f t="array" ref="CN5">IFERROR(INDEX('SEMACU DATA UNIFICADA'!$C$2:$T1000,MATCH(1,($A5='SEMACU DATA UNIFICADA'!$A$2:$A1000)*($CN$1='SEMACU DATA UNIFICADA'!$B$2:$B1000),0),MATCH(CN$2,'SEMACU DATA UNIFICADA'!$C$1:$T$1,0)),"")</f>
        <v>SE07120123</v>
      </c>
      <c r="CO5" s="97">
        <f t="array" ref="CO5">IFERROR(INDEX('SEMACU DATA UNIFICADA'!$C$2:$T1000,MATCH(1,($A5='SEMACU DATA UNIFICADA'!$A$2:$A1000)*($CN$1='SEMACU DATA UNIFICADA'!$B$2:$B1000),0),MATCH(CO$2,'SEMACU DATA UNIFICADA'!$C$1:$T$1,0)),"")</f>
        <v>150</v>
      </c>
      <c r="CP5" s="97">
        <f t="array" ref="CP5">IFERROR(INDEX('SEMACU DATA UNIFICADA'!$C$2:$T1000,MATCH(1,($A5='SEMACU DATA UNIFICADA'!$A$2:$A1000)*($CN$1='SEMACU DATA UNIFICADA'!$B$2:$B1000),0),MATCH(CP$2,'SEMACU DATA UNIFICADA'!$C$1:$T$1,0)),"")</f>
        <v>775</v>
      </c>
      <c r="CQ5" s="97" t="str">
        <f t="array" ref="CQ5">IFERROR(INDEX('SEMACU DATA UNIFICADA'!$C$2:$T1000,MATCH(1,($A5='SEMACU DATA UNIFICADA'!$A$2:$A1000)*($CN$1='SEMACU DATA UNIFICADA'!$B$2:$B1000),0),MATCH(CQ$2,'SEMACU DATA UNIFICADA'!$C$1:$T$1,0)),"")</f>
        <v>NICO FINA 2.0</v>
      </c>
      <c r="CR5" s="99">
        <f t="array" ref="CR5">IFERROR(INDEX('SEMACU DATA UNIFICADA'!$C$2:$T1000,MATCH(1,($A5='SEMACU DATA UNIFICADA'!$A$2:$A1000)*($CN$1='SEMACU DATA UNIFICADA'!$B$2:$B1000),0),MATCH(CR$2,'SEMACU DATA UNIFICADA'!$C$1:$T$1,0)),"")</f>
        <v>951.796875</v>
      </c>
      <c r="CS5" s="97">
        <f t="array" ref="CS5">IFERROR(INDEX('SEMACU DATA UNIFICADA'!$C$2:$T1000,MATCH(1,($A5='SEMACU DATA UNIFICADA'!$A$2:$A1000)*($CN$1='SEMACU DATA UNIFICADA'!$B$2:$B1000),0),MATCH(CS$2,'SEMACU DATA UNIFICADA'!$C$1:$T$1,0)),"")</f>
        <v>5.3</v>
      </c>
      <c r="CT5" s="97">
        <f t="array" ref="CT5">IFERROR(INDEX('SEMACU DATA UNIFICADA'!$C$2:$T1000,MATCH(1,($A5='SEMACU DATA UNIFICADA'!$A$2:$A1000)*($CN$1='SEMACU DATA UNIFICADA'!$B$2:$B1000),0),MATCH(CT$2,'SEMACU DATA UNIFICADA'!$C$1:$T$1,0)),"")</f>
        <v>2</v>
      </c>
      <c r="CU5" s="102">
        <f t="array" ref="CU5">IFERROR(INDEX('SEMACU DATA UNIFICADA'!$C$2:$T1000,MATCH(1,($A5='SEMACU DATA UNIFICADA'!$A$2:$A1000)*($CN$1='SEMACU DATA UNIFICADA'!$B$2:$B1000),0),MATCH(CU$2,'SEMACU DATA UNIFICADA'!$C$1:$T$1,0)),"")</f>
        <v>7.3032</v>
      </c>
      <c r="CV5" s="103">
        <f t="array" ref="CV5">IFERROR(INDEX('SEMACU DATA UNIFICADA'!$C$2:$T1000,MATCH(1,($A5='SEMACU DATA UNIFICADA'!$A$2:$A1000)*($CN$1='SEMACU DATA UNIFICADA'!$B$2:$B1000),0),MATCH(CV$2,'SEMACU DATA UNIFICADA'!$C$1:$T$1,0)),"")</f>
        <v>387527.2044</v>
      </c>
      <c r="CW5" s="105">
        <f t="array" ref="CW5">IFERROR(INDEX('SEMACU DATA UNIFICADA'!$C$2:$T1000,MATCH(1,($A5='SEMACU DATA UNIFICADA'!$A$2:$A1000)*($CN$1='SEMACU DATA UNIFICADA'!$B$2:$B1000),0),MATCH(CW$2,'SEMACU DATA UNIFICADA'!$C$1:$T$1,0)),"")</f>
        <v>0.9433322</v>
      </c>
      <c r="CX5" s="105">
        <f t="array" ref="CX5">IFERROR(INDEX('SEMACU DATA UNIFICADA'!$C$2:$T1000,MATCH(1,($A5='SEMACU DATA UNIFICADA'!$A$2:$A1000)*($CN$1='SEMACU DATA UNIFICADA'!$B$2:$B1000),0),MATCH(CX$2,'SEMACU DATA UNIFICADA'!$C$1:$T$1,0)),"")</f>
        <v>0.3875272044</v>
      </c>
      <c r="CY5" s="105">
        <f t="array" ref="CY5">IFERROR(INDEX('SEMACU DATA UNIFICADA'!$C$2:$T1000,MATCH(1,($A5='SEMACU DATA UNIFICADA'!$A$2:$A1000)*($CN$1='SEMACU DATA UNIFICADA'!$B$2:$B1000),0),MATCH(CY$2,'SEMACU DATA UNIFICADA'!$C$1:$T$1,0)),"")</f>
        <v>0.65</v>
      </c>
      <c r="CZ5" s="103" t="str">
        <f t="array" ref="CZ5">IFERROR(INDEX('SEMACU DATA UNIFICADA'!$C$2:$T1000,MATCH(1,($A5='SEMACU DATA UNIFICADA'!$A$2:$A1000)*($CN$1='SEMACU DATA UNIFICADA'!$B$2:$B1000),0),MATCH(CZ$2,'SEMACU DATA UNIFICADA'!$C$1:$T$1,0)),"")</f>
        <v/>
      </c>
      <c r="DA5" s="97">
        <f t="array" ref="DA5">IFERROR(INDEX('SEMACU DATA UNIFICADA'!$C$2:$T1000,MATCH(1,($A5='SEMACU DATA UNIFICADA'!$A$2:$A1000)*($CN$1='SEMACU DATA UNIFICADA'!$B$2:$B1000),0),MATCH(DA$2,'SEMACU DATA UNIFICADA'!$C$1:$T$1,0)),"")</f>
        <v>2</v>
      </c>
      <c r="DB5" s="97">
        <f t="array" ref="DB5">IFERROR(INDEX('SEMACU DATA UNIFICADA'!$C$2:$T1000,MATCH(1,($A5='SEMACU DATA UNIFICADA'!$A$2:$A1000)*($CN$1='SEMACU DATA UNIFICADA'!$B$2:$B1000),0),MATCH(DB$2,'SEMACU DATA UNIFICADA'!$C$1:$T$1,0)),"")</f>
        <v>7.3</v>
      </c>
      <c r="DC5" s="102">
        <f t="array" ref="DC5">IFERROR(INDEX('SEMACU DATA UNIFICADA'!$C$2:$T1000,MATCH(1,($A5='SEMACU DATA UNIFICADA'!$A$2:$A1000)*($CN$1='SEMACU DATA UNIFICADA'!$B$2:$B1000),0),MATCH(DC$2,'SEMACU DATA UNIFICADA'!$C$1:$T$1,0)),"")</f>
        <v>6.1608</v>
      </c>
      <c r="DD5" s="103">
        <f t="array" ref="DD5">IFERROR(INDEX('SEMACU DATA UNIFICADA'!$C$2:$T1000,MATCH(1,($A5='SEMACU DATA UNIFICADA'!$A$2:$A1000)*($CN$1='SEMACU DATA UNIFICADA'!$B$2:$B1000),0),MATCH(DD$2,'SEMACU DATA UNIFICADA'!$C$1:$T$1,0)),"")</f>
        <v>307.9666747</v>
      </c>
      <c r="DE5" s="106">
        <f t="array" ref="DE5">IFERROR(INDEX('SEMACU DATA UNIFICADA'!$C$2:$T1000,MATCH(1,($A5='SEMACU DATA UNIFICADA'!$A$2:$A1000)*($CN$1='SEMACU DATA UNIFICADA'!$B$2:$B1000),0),MATCH(DE$2,'SEMACU DATA UNIFICADA'!$C$1:$T$1,0)),"")</f>
        <v>39.49166867</v>
      </c>
      <c r="DF5" s="95" t="str">
        <f t="array" ref="DF5">IFERROR(INDEX('SEMACU DATA UNIFICADA'!$C$2:$T1000,MATCH(1,($A5='SEMACU DATA UNIFICADA'!$A$2:$A1000)*($DF$1='SEMACU DATA UNIFICADA'!$B$2:$B1000),0),MATCH(DF$2,'SEMACU DATA UNIFICADA'!$C$1:$T$1,0)),"")</f>
        <v>SE08120123</v>
      </c>
      <c r="DG5" s="97">
        <f t="array" ref="DG5">IFERROR(INDEX('SEMACU DATA UNIFICADA'!$C$2:$T1000,MATCH(1,($A5='SEMACU DATA UNIFICADA'!$A$2:$A1000)*($DF$1='SEMACU DATA UNIFICADA'!$B$2:$B1000),0),MATCH(DG$2,'SEMACU DATA UNIFICADA'!$C$1:$T$1,0)),"")</f>
        <v>200</v>
      </c>
      <c r="DH5" s="97">
        <f t="array" ref="DH5">IFERROR(INDEX('SEMACU DATA UNIFICADA'!$C$2:$T1000,MATCH(1,($A5='SEMACU DATA UNIFICADA'!$A$2:$A1000)*($DF$1='SEMACU DATA UNIFICADA'!$B$2:$B1000),0),MATCH(DH$2,'SEMACU DATA UNIFICADA'!$C$1:$T$1,0)),"")</f>
        <v>975</v>
      </c>
      <c r="DI5" s="97" t="str">
        <f t="array" ref="DI5">IFERROR(INDEX('SEMACU DATA UNIFICADA'!$C$2:$T1000,MATCH(1,($A5='SEMACU DATA UNIFICADA'!$A$2:$A1000)*($DF$1='SEMACU DATA UNIFICADA'!$B$2:$B1000),0),MATCH(DI$2,'SEMACU DATA UNIFICADA'!$C$1:$T$1,0)),"")</f>
        <v>NICO FINA 2.0</v>
      </c>
      <c r="DJ5" s="99">
        <f t="array" ref="DJ5">IFERROR(INDEX('SEMACU DATA UNIFICADA'!$C$2:$T1000,MATCH(1,($A5='SEMACU DATA UNIFICADA'!$A$2:$A1000)*($DF$1='SEMACU DATA UNIFICADA'!$B$2:$B1000),0),MATCH(DJ$2,'SEMACU DATA UNIFICADA'!$C$1:$T$1,0)),"")</f>
        <v>1197.421875</v>
      </c>
      <c r="DK5" s="97">
        <f t="array" ref="DK5">IFERROR(INDEX('SEMACU DATA UNIFICADA'!$C$2:$T1000,MATCH(1,($A5='SEMACU DATA UNIFICADA'!$A$2:$A1000)*($DF$1='SEMACU DATA UNIFICADA'!$B$2:$B1000),0),MATCH(DK$2,'SEMACU DATA UNIFICADA'!$C$1:$T$1,0)),"")</f>
        <v>4.98</v>
      </c>
      <c r="DL5" s="97">
        <f t="array" ref="DL5">IFERROR(INDEX('SEMACU DATA UNIFICADA'!$C$2:$T1000,MATCH(1,($A5='SEMACU DATA UNIFICADA'!$A$2:$A1000)*($DF$1='SEMACU DATA UNIFICADA'!$B$2:$B1000),0),MATCH(DL$2,'SEMACU DATA UNIFICADA'!$C$1:$T$1,0)),"")</f>
        <v>2.01</v>
      </c>
      <c r="DM5" s="102">
        <f t="array" ref="DM5">IFERROR(INDEX('SEMACU DATA UNIFICADA'!$C$2:$T1000,MATCH(1,($A5='SEMACU DATA UNIFICADA'!$A$2:$A1000)*($DF$1='SEMACU DATA UNIFICADA'!$B$2:$B1000),0),MATCH(DM$2,'SEMACU DATA UNIFICADA'!$C$1:$T$1,0)),"")</f>
        <v>7.50864</v>
      </c>
      <c r="DN5" s="103">
        <f t="array" ref="DN5">IFERROR(INDEX('SEMACU DATA UNIFICADA'!$C$2:$T1000,MATCH(1,($A5='SEMACU DATA UNIFICADA'!$A$2:$A1000)*($DF$1='SEMACU DATA UNIFICADA'!$B$2:$B1000),0),MATCH(DN$2,'SEMACU DATA UNIFICADA'!$C$1:$T$1,0)),"")</f>
        <v>534859.0766</v>
      </c>
      <c r="DO5" s="105">
        <f t="array" ref="DO5">IFERROR(INDEX('SEMACU DATA UNIFICADA'!$C$2:$T1000,MATCH(1,($A5='SEMACU DATA UNIFICADA'!$A$2:$A1000)*($DF$1='SEMACU DATA UNIFICADA'!$B$2:$B1000),0),MATCH(DO$2,'SEMACU DATA UNIFICADA'!$C$1:$T$1,0)),"")</f>
        <v>0.9433322</v>
      </c>
      <c r="DP5" s="105">
        <f t="array" ref="DP5">IFERROR(INDEX('SEMACU DATA UNIFICADA'!$C$2:$T1000,MATCH(1,($A5='SEMACU DATA UNIFICADA'!$A$2:$A1000)*($DF$1='SEMACU DATA UNIFICADA'!$B$2:$B1000),0),MATCH(DP$2,'SEMACU DATA UNIFICADA'!$C$1:$T$1,0)),"")</f>
        <v>0.5348590766</v>
      </c>
      <c r="DQ5" s="105">
        <f t="array" ref="DQ5">IFERROR(INDEX('SEMACU DATA UNIFICADA'!$C$2:$T1000,MATCH(1,($A5='SEMACU DATA UNIFICADA'!$A$2:$A1000)*($DF$1='SEMACU DATA UNIFICADA'!$B$2:$B1000),0),MATCH(DQ$2,'SEMACU DATA UNIFICADA'!$C$1:$T$1,0)),"")</f>
        <v>0.7</v>
      </c>
      <c r="DR5" s="103" t="str">
        <f t="array" ref="DR5">IFERROR(INDEX('SEMACU DATA UNIFICADA'!$C$2:$T1000,MATCH(1,($A5='SEMACU DATA UNIFICADA'!$A$2:$A1000)*($DF$1='SEMACU DATA UNIFICADA'!$B$2:$B1000),0),MATCH(DR$2,'SEMACU DATA UNIFICADA'!$C$1:$T$1,0)),"")</f>
        <v/>
      </c>
      <c r="DS5" s="97">
        <f t="array" ref="DS5">IFERROR(INDEX('SEMACU DATA UNIFICADA'!$C$2:$T1000,MATCH(1,($A5='SEMACU DATA UNIFICADA'!$A$2:$A1000)*($DF$1='SEMACU DATA UNIFICADA'!$B$2:$B1000),0),MATCH(DS$2,'SEMACU DATA UNIFICADA'!$C$1:$T$1,0)),"")</f>
        <v>2</v>
      </c>
      <c r="DT5" s="97">
        <f t="array" ref="DT5">IFERROR(INDEX('SEMACU DATA UNIFICADA'!$C$2:$T1000,MATCH(1,($A5='SEMACU DATA UNIFICADA'!$A$2:$A1000)*($DF$1='SEMACU DATA UNIFICADA'!$B$2:$B1000),0),MATCH(DT$2,'SEMACU DATA UNIFICADA'!$C$1:$T$1,0)),"")</f>
        <v>6.98</v>
      </c>
      <c r="DU5" s="102">
        <f t="array" ref="DU5">IFERROR(INDEX('SEMACU DATA UNIFICADA'!$C$2:$T1000,MATCH(1,($A5='SEMACU DATA UNIFICADA'!$A$2:$A1000)*($DF$1='SEMACU DATA UNIFICADA'!$B$2:$B1000),0),MATCH(DU$2,'SEMACU DATA UNIFICADA'!$C$1:$T$1,0)),"")</f>
        <v>6.31176</v>
      </c>
      <c r="DV5" s="103">
        <f t="array" ref="DV5">IFERROR(INDEX('SEMACU DATA UNIFICADA'!$C$2:$T1000,MATCH(1,($A5='SEMACU DATA UNIFICADA'!$A$2:$A1000)*($DF$1='SEMACU DATA UNIFICADA'!$B$2:$B1000),0),MATCH(DV$2,'SEMACU DATA UNIFICADA'!$C$1:$T$1,0)),"")</f>
        <v>326.3780721</v>
      </c>
      <c r="DW5" s="106">
        <f t="array" ref="DW5">IFERROR(INDEX('SEMACU DATA UNIFICADA'!$C$2:$T1000,MATCH(1,($A5='SEMACU DATA UNIFICADA'!$A$2:$A1000)*($DF$1='SEMACU DATA UNIFICADA'!$B$2:$B1000),0),MATCH(DW$2,'SEMACU DATA UNIFICADA'!$C$1:$T$1,0)),"")</f>
        <v>31.59451804</v>
      </c>
      <c r="DX5" s="95" t="str">
        <f t="array" ref="DX5">IFERROR(INDEX('SEMACU DATA UNIFICADA'!$C$2:$T1000,MATCH(1,($A5='SEMACU DATA UNIFICADA'!$A$2:$A1000)*($DX$1='SEMACU DATA UNIFICADA'!$B$2:$B1000),0),MATCH(DX$2,'SEMACU DATA UNIFICADA'!$C$1:$T$1,0)),"")</f>
        <v>SE09120123</v>
      </c>
      <c r="DY5" s="97">
        <f t="array" ref="DY5">IFERROR(INDEX('SEMACU DATA UNIFICADA'!$C$2:$T1000,MATCH(1,($A5='SEMACU DATA UNIFICADA'!$A$2:$A1000)*($DX$1='SEMACU DATA UNIFICADA'!$B$2:$B1000),0),MATCH(DY$2,'SEMACU DATA UNIFICADA'!$C$1:$T$1,0)),"")</f>
        <v>250</v>
      </c>
      <c r="DZ5" s="97">
        <f t="array" ref="DZ5">IFERROR(INDEX('SEMACU DATA UNIFICADA'!$C$2:$T1000,MATCH(1,($A5='SEMACU DATA UNIFICADA'!$A$2:$A1000)*($DX$1='SEMACU DATA UNIFICADA'!$B$2:$B1000),0),MATCH(DZ$2,'SEMACU DATA UNIFICADA'!$C$1:$T$1,0)),"")</f>
        <v>1250</v>
      </c>
      <c r="EA5" s="97" t="str">
        <f t="array" ref="EA5">IFERROR(INDEX('SEMACU DATA UNIFICADA'!$C$2:$T1000,MATCH(1,($A5='SEMACU DATA UNIFICADA'!$A$2:$A1000)*($DX$1='SEMACU DATA UNIFICADA'!$B$2:$B1000),0),MATCH(EA$2,'SEMACU DATA UNIFICADA'!$C$1:$T$1,0)),"")</f>
        <v>NICO FINA 2.0</v>
      </c>
      <c r="EB5" s="99">
        <f t="array" ref="EB5">IFERROR(INDEX('SEMACU DATA UNIFICADA'!$C$2:$T1000,MATCH(1,($A5='SEMACU DATA UNIFICADA'!$A$2:$A1000)*($DX$1='SEMACU DATA UNIFICADA'!$B$2:$B1000),0),MATCH(EB$2,'SEMACU DATA UNIFICADA'!$C$1:$T$1,0)),"")</f>
        <v>1535.15625</v>
      </c>
      <c r="EC5" s="97">
        <f t="array" ref="EC5">IFERROR(INDEX('SEMACU DATA UNIFICADA'!$C$2:$T1000,MATCH(1,($A5='SEMACU DATA UNIFICADA'!$A$2:$A1000)*($DX$1='SEMACU DATA UNIFICADA'!$B$2:$B1000),0),MATCH(EC$2,'SEMACU DATA UNIFICADA'!$C$1:$T$1,0)),"")</f>
        <v>5.05</v>
      </c>
      <c r="ED5" s="97">
        <f t="array" ref="ED5">IFERROR(INDEX('SEMACU DATA UNIFICADA'!$C$2:$T1000,MATCH(1,($A5='SEMACU DATA UNIFICADA'!$A$2:$A1000)*($DX$1='SEMACU DATA UNIFICADA'!$B$2:$B1000),0),MATCH(ED$2,'SEMACU DATA UNIFICADA'!$C$1:$T$1,0)),"")</f>
        <v>2.1</v>
      </c>
      <c r="EE5" s="102">
        <f t="array" ref="EE5">IFERROR(INDEX('SEMACU DATA UNIFICADA'!$C$2:$T1000,MATCH(1,($A5='SEMACU DATA UNIFICADA'!$A$2:$A1000)*($DX$1='SEMACU DATA UNIFICADA'!$B$2:$B1000),0),MATCH(EE$2,'SEMACU DATA UNIFICADA'!$C$1:$T$1,0)),"")</f>
        <v>7.4472</v>
      </c>
      <c r="EF5" s="103">
        <f t="array" ref="EF5">IFERROR(INDEX('SEMACU DATA UNIFICADA'!$C$2:$T1000,MATCH(1,($A5='SEMACU DATA UNIFICADA'!$A$2:$A1000)*($DX$1='SEMACU DATA UNIFICADA'!$B$2:$B1000),0),MATCH(EF$2,'SEMACU DATA UNIFICADA'!$C$1:$T$1,0)),"")</f>
        <v>664745.8172</v>
      </c>
      <c r="EG5" s="105">
        <f t="array" ref="EG5">IFERROR(INDEX('SEMACU DATA UNIFICADA'!$C$2:$T1000,MATCH(1,($A5='SEMACU DATA UNIFICADA'!$A$2:$A1000)*($DX$1='SEMACU DATA UNIFICADA'!$B$2:$B1000),0),MATCH(EG$2,'SEMACU DATA UNIFICADA'!$C$1:$T$1,0)),"")</f>
        <v>0.9433322</v>
      </c>
      <c r="EH5" s="105">
        <f t="array" ref="EH5">IFERROR(INDEX('SEMACU DATA UNIFICADA'!$C$2:$T1000,MATCH(1,($A5='SEMACU DATA UNIFICADA'!$A$2:$A1000)*($DX$1='SEMACU DATA UNIFICADA'!$B$2:$B1000),0),MATCH(EH$2,'SEMACU DATA UNIFICADA'!$C$1:$T$1,0)),"")</f>
        <v>0.5113429363</v>
      </c>
      <c r="EI5" s="105">
        <f t="array" ref="EI5">IFERROR(INDEX('SEMACU DATA UNIFICADA'!$C$2:$T1000,MATCH(1,($A5='SEMACU DATA UNIFICADA'!$A$2:$A1000)*($DX$1='SEMACU DATA UNIFICADA'!$B$2:$B1000),0),MATCH(EI$2,'SEMACU DATA UNIFICADA'!$C$1:$T$1,0)),"")</f>
        <v>0.67</v>
      </c>
      <c r="EJ5" s="103" t="str">
        <f t="array" ref="EJ5">IFERROR(INDEX('SEMACU DATA UNIFICADA'!$C$2:$T1000,MATCH(1,($A5='SEMACU DATA UNIFICADA'!$A$2:$A1000)*($DX$1='SEMACU DATA UNIFICADA'!$B$2:$B1000),0),MATCH(EJ$2,'SEMACU DATA UNIFICADA'!$C$1:$T$1,0)),"")</f>
        <v/>
      </c>
      <c r="EK5" s="97">
        <f t="array" ref="EK5">IFERROR(INDEX('SEMACU DATA UNIFICADA'!$C$2:$T1000,MATCH(1,($A5='SEMACU DATA UNIFICADA'!$A$2:$A1000)*($DX$1='SEMACU DATA UNIFICADA'!$B$2:$B1000),0),MATCH(EK$2,'SEMACU DATA UNIFICADA'!$C$1:$T$1,0)),"")</f>
        <v>2</v>
      </c>
      <c r="EL5" s="97">
        <f t="array" ref="EL5">IFERROR(INDEX('SEMACU DATA UNIFICADA'!$C$2:$T1000,MATCH(1,($A5='SEMACU DATA UNIFICADA'!$A$2:$A1000)*($DX$1='SEMACU DATA UNIFICADA'!$B$2:$B1000),0),MATCH(EL$2,'SEMACU DATA UNIFICADA'!$C$1:$T$1,0)),"")</f>
        <v>7.05</v>
      </c>
      <c r="EM5" s="102">
        <f t="array" ref="EM5">IFERROR(INDEX('SEMACU DATA UNIFICADA'!$C$2:$T1000,MATCH(1,($A5='SEMACU DATA UNIFICADA'!$A$2:$A1000)*($DX$1='SEMACU DATA UNIFICADA'!$B$2:$B1000),0),MATCH(EM$2,'SEMACU DATA UNIFICADA'!$C$1:$T$1,0)),"")</f>
        <v>6.3168</v>
      </c>
      <c r="EN5" s="103">
        <f t="array" ref="EN5">IFERROR(INDEX('SEMACU DATA UNIFICADA'!$C$2:$T1000,MATCH(1,($A5='SEMACU DATA UNIFICADA'!$A$2:$A1000)*($DX$1='SEMACU DATA UNIFICADA'!$B$2:$B1000),0),MATCH(EN$2,'SEMACU DATA UNIFICADA'!$C$1:$T$1,0)),"")</f>
        <v>407.8756412</v>
      </c>
      <c r="EO5" s="106">
        <f t="array" ref="EO5">IFERROR(INDEX('SEMACU DATA UNIFICADA'!$C$2:$T1000,MATCH(1,($A5='SEMACU DATA UNIFICADA'!$A$2:$A1000)*($DX$1='SEMACU DATA UNIFICADA'!$B$2:$B1000),0),MATCH(EO$2,'SEMACU DATA UNIFICADA'!$C$1:$T$1,0)),"")</f>
        <v>39.46891029</v>
      </c>
      <c r="EP5" s="95" t="str">
        <f t="array" ref="EP5">IFERROR(INDEX('SEMACU DATA UNIFICADA'!$C$2:$T1000,MATCH(1,($A5='SEMACU DATA UNIFICADA'!$A$2:$A1000)*($EP$1='SEMACU DATA UNIFICADA'!$B$2:$B1000),0),MATCH(EP$2,'SEMACU DATA UNIFICADA'!$C$1:$T$1,0)),"")</f>
        <v>SE10120123</v>
      </c>
      <c r="EQ5" s="97">
        <f t="array" ref="EQ5">IFERROR(INDEX('SEMACU DATA UNIFICADA'!$C$2:$T1000,MATCH(1,($A5='SEMACU DATA UNIFICADA'!$A$2:$A1000)*($EP$1='SEMACU DATA UNIFICADA'!$B$2:$B1000),0),MATCH(EQ$2,'SEMACU DATA UNIFICADA'!$C$1:$T$1,0)),"")</f>
        <v>225</v>
      </c>
      <c r="ER5" s="97">
        <f t="array" ref="ER5">IFERROR(INDEX('SEMACU DATA UNIFICADA'!$C$2:$T1000,MATCH(1,($A5='SEMACU DATA UNIFICADA'!$A$2:$A1000)*($EP$1='SEMACU DATA UNIFICADA'!$B$2:$B1000),0),MATCH(ER$2,'SEMACU DATA UNIFICADA'!$C$1:$T$1,0)),"")</f>
        <v>1100</v>
      </c>
      <c r="ES5" s="97" t="str">
        <f t="array" ref="ES5">IFERROR(INDEX('SEMACU DATA UNIFICADA'!$C$2:$T1000,MATCH(1,($A5='SEMACU DATA UNIFICADA'!$A$2:$A1000)*($EP$1='SEMACU DATA UNIFICADA'!$B$2:$B1000),0),MATCH(ES$2,'SEMACU DATA UNIFICADA'!$C$1:$T$1,0)),"")</f>
        <v>NICO FINA 2.0</v>
      </c>
      <c r="ET5" s="99">
        <f t="array" ref="ET5">IFERROR(INDEX('SEMACU DATA UNIFICADA'!$C$2:$T1000,MATCH(1,($A5='SEMACU DATA UNIFICADA'!$A$2:$A1000)*($EP$1='SEMACU DATA UNIFICADA'!$B$2:$B1000),0),MATCH(ET$2,'SEMACU DATA UNIFICADA'!$C$1:$T$1,0)),"")</f>
        <v>1350.9375</v>
      </c>
      <c r="EU5" s="97">
        <f t="array" ref="EU5">IFERROR(INDEX('SEMACU DATA UNIFICADA'!$C$2:$T1000,MATCH(1,($A5='SEMACU DATA UNIFICADA'!$A$2:$A1000)*($EP$1='SEMACU DATA UNIFICADA'!$B$2:$B1000),0),MATCH(EU$2,'SEMACU DATA UNIFICADA'!$C$1:$T$1,0)),"")</f>
        <v>5.35</v>
      </c>
      <c r="EV5" s="97">
        <f t="array" ref="EV5">IFERROR(INDEX('SEMACU DATA UNIFICADA'!$C$2:$T1000,MATCH(1,($A5='SEMACU DATA UNIFICADA'!$A$2:$A1000)*($EP$1='SEMACU DATA UNIFICADA'!$B$2:$B1000),0),MATCH(EV$2,'SEMACU DATA UNIFICADA'!$C$1:$T$1,0)),"")</f>
        <v>2.02</v>
      </c>
      <c r="EW5" s="102">
        <f t="array" ref="EW5">IFERROR(INDEX('SEMACU DATA UNIFICADA'!$C$2:$T1000,MATCH(1,($A5='SEMACU DATA UNIFICADA'!$A$2:$A1000)*($EP$1='SEMACU DATA UNIFICADA'!$B$2:$B1000),0),MATCH(EW$2,'SEMACU DATA UNIFICADA'!$C$1:$T$1,0)),"")</f>
        <v>7.2744</v>
      </c>
      <c r="EX5" s="103">
        <f t="array" ref="EX5">IFERROR(INDEX('SEMACU DATA UNIFICADA'!$C$2:$T1000,MATCH(1,($A5='SEMACU DATA UNIFICADA'!$A$2:$A1000)*($EP$1='SEMACU DATA UNIFICADA'!$B$2:$B1000),0),MATCH(EX$2,'SEMACU DATA UNIFICADA'!$C$1:$T$1,0)),"")</f>
        <v>578138.0563</v>
      </c>
      <c r="EY5" s="105">
        <f t="array" ref="EY5">IFERROR(INDEX('SEMACU DATA UNIFICADA'!$C$2:$T1000,MATCH(1,($A5='SEMACU DATA UNIFICADA'!$A$2:$A1000)*($EP$1='SEMACU DATA UNIFICADA'!$B$2:$B1000),0),MATCH(EY$2,'SEMACU DATA UNIFICADA'!$C$1:$T$1,0)),"")</f>
        <v>0.9433322</v>
      </c>
      <c r="EZ5" s="105">
        <f t="array" ref="EZ5">IFERROR(INDEX('SEMACU DATA UNIFICADA'!$C$2:$T1000,MATCH(1,($A5='SEMACU DATA UNIFICADA'!$A$2:$A1000)*($EP$1='SEMACU DATA UNIFICADA'!$B$2:$B1000),0),MATCH(EZ$2,'SEMACU DATA UNIFICADA'!$C$1:$T$1,0)),"")</f>
        <v>0.5255800512</v>
      </c>
      <c r="FA5" s="105">
        <f t="array" ref="FA5">IFERROR(INDEX('SEMACU DATA UNIFICADA'!$C$2:$T1000,MATCH(1,($A5='SEMACU DATA UNIFICADA'!$A$2:$A1000)*($EP$1='SEMACU DATA UNIFICADA'!$B$2:$B1000),0),MATCH(FA$2,'SEMACU DATA UNIFICADA'!$C$1:$T$1,0)),"")</f>
        <v>0.7</v>
      </c>
      <c r="FB5" s="103" t="str">
        <f t="array" ref="FB5">IFERROR(INDEX('SEMACU DATA UNIFICADA'!$C$2:$T1000,MATCH(1,($A5='SEMACU DATA UNIFICADA'!$A$2:$A1000)*($EP$1='SEMACU DATA UNIFICADA'!$B$2:$B1000),0),MATCH(FB$2,'SEMACU DATA UNIFICADA'!$C$1:$T$1,0)),"")</f>
        <v/>
      </c>
      <c r="FC5" s="97">
        <f t="array" ref="FC5">IFERROR(INDEX('SEMACU DATA UNIFICADA'!$C$2:$T1000,MATCH(1,($A5='SEMACU DATA UNIFICADA'!$A$2:$A1000)*($EP$1='SEMACU DATA UNIFICADA'!$B$2:$B1000),0),MATCH(FC$2,'SEMACU DATA UNIFICADA'!$C$1:$T$1,0)),"")</f>
        <v>2</v>
      </c>
      <c r="FD5" s="97">
        <f t="array" ref="FD5">IFERROR(INDEX('SEMACU DATA UNIFICADA'!$C$2:$T1000,MATCH(1,($A5='SEMACU DATA UNIFICADA'!$A$2:$A1000)*($EP$1='SEMACU DATA UNIFICADA'!$B$2:$B1000),0),MATCH(FD$2,'SEMACU DATA UNIFICADA'!$C$1:$T$1,0)),"")</f>
        <v>7.35</v>
      </c>
      <c r="FE5" s="102">
        <f t="array" ref="FE5">IFERROR(INDEX('SEMACU DATA UNIFICADA'!$C$2:$T1000,MATCH(1,($A5='SEMACU DATA UNIFICADA'!$A$2:$A1000)*($EP$1='SEMACU DATA UNIFICADA'!$B$2:$B1000),0),MATCH(FE$2,'SEMACU DATA UNIFICADA'!$C$1:$T$1,0)),"")</f>
        <v>6.1296</v>
      </c>
      <c r="FF5" s="103">
        <f t="array" ref="FF5">IFERROR(INDEX('SEMACU DATA UNIFICADA'!$C$2:$T1000,MATCH(1,($A5='SEMACU DATA UNIFICADA'!$A$2:$A1000)*($EP$1='SEMACU DATA UNIFICADA'!$B$2:$B1000),0),MATCH(FF$2,'SEMACU DATA UNIFICADA'!$C$1:$T$1,0)),"")</f>
        <v>366.6564934</v>
      </c>
      <c r="FG5" s="106">
        <f t="array" ref="FG5">IFERROR(INDEX('SEMACU DATA UNIFICADA'!$C$2:$T1000,MATCH(1,($A5='SEMACU DATA UNIFICADA'!$A$2:$A1000)*($EP$1='SEMACU DATA UNIFICADA'!$B$2:$B1000),0),MATCH(FG$2,'SEMACU DATA UNIFICADA'!$C$1:$T$1,0)),"")</f>
        <v>35.41412336</v>
      </c>
      <c r="FH5" s="95" t="str">
        <f t="array" ref="FH5">IFERROR(INDEX('SEMACU DATA UNIFICADA'!$C$2:$T1000,MATCH(1,($A5='SEMACU DATA UNIFICADA'!$A$2:$A1000)*($FH$1='SEMACU DATA UNIFICADA'!$B$2:$B1000),0),MATCH(FH$2,'SEMACU DATA UNIFICADA'!$C$1:$T$1,0)),"")</f>
        <v/>
      </c>
      <c r="FI5" s="97" t="str">
        <f t="array" ref="FI5">IFERROR(INDEX('SEMACU DATA UNIFICADA'!$C$2:$T1000,MATCH(1,($A5='SEMACU DATA UNIFICADA'!$A$2:$A1000)*($FH$1='SEMACU DATA UNIFICADA'!$B$2:$B1000),0),MATCH(FI$2,'SEMACU DATA UNIFICADA'!$C$1:$T$1,0)),"")</f>
        <v/>
      </c>
      <c r="FJ5" s="97" t="str">
        <f t="array" ref="FJ5">IFERROR(INDEX('SEMACU DATA UNIFICADA'!$C$2:$T1000,MATCH(1,($A5='SEMACU DATA UNIFICADA'!$A$2:$A1000)*($FH$1='SEMACU DATA UNIFICADA'!$B$2:$B1000),0),MATCH(FJ$2,'SEMACU DATA UNIFICADA'!$C$1:$T$1,0)),"")</f>
        <v/>
      </c>
      <c r="FK5" s="97" t="str">
        <f t="array" ref="FK5">IFERROR(INDEX('SEMACU DATA UNIFICADA'!$C$2:$T1000,MATCH(1,($A5='SEMACU DATA UNIFICADA'!$A$2:$A1000)*($FH$1='SEMACU DATA UNIFICADA'!$B$2:$B1000),0),MATCH(FK$2,'SEMACU DATA UNIFICADA'!$C$1:$T$1,0)),"")</f>
        <v/>
      </c>
      <c r="FL5" s="99" t="str">
        <f t="array" ref="FL5">IFERROR(INDEX('SEMACU DATA UNIFICADA'!$C$2:$T1000,MATCH(1,($A5='SEMACU DATA UNIFICADA'!$A$2:$A1000)*($FH$1='SEMACU DATA UNIFICADA'!$B$2:$B1000),0),MATCH(FL$2,'SEMACU DATA UNIFICADA'!$C$1:$T$1,0)),"")</f>
        <v/>
      </c>
      <c r="FM5" s="97" t="str">
        <f t="array" ref="FM5">IFERROR(INDEX('SEMACU DATA UNIFICADA'!$C$2:$T1000,MATCH(1,($A5='SEMACU DATA UNIFICADA'!$A$2:$A1000)*($FH$1='SEMACU DATA UNIFICADA'!$B$2:$B1000),0),MATCH(FM$2,'SEMACU DATA UNIFICADA'!$C$1:$T$1,0)),"")</f>
        <v/>
      </c>
      <c r="FN5" s="97" t="str">
        <f t="array" ref="FN5">IFERROR(INDEX('SEMACU DATA UNIFICADA'!$C$2:$T1000,MATCH(1,($A5='SEMACU DATA UNIFICADA'!$A$2:$A1000)*($FH$1='SEMACU DATA UNIFICADA'!$B$2:$B1000),0),MATCH(FN$2,'SEMACU DATA UNIFICADA'!$C$1:$T$1,0)),"")</f>
        <v/>
      </c>
      <c r="FO5" s="102" t="str">
        <f t="array" ref="FO5">IFERROR(INDEX('SEMACU DATA UNIFICADA'!$C$2:$T1000,MATCH(1,($A5='SEMACU DATA UNIFICADA'!$A$2:$A1000)*($FH$1='SEMACU DATA UNIFICADA'!$B$2:$B1000),0),MATCH(FO$2,'SEMACU DATA UNIFICADA'!$C$1:$T$1,0)),"")</f>
        <v/>
      </c>
      <c r="FP5" s="103" t="str">
        <f t="array" ref="FP5">IFERROR(INDEX('SEMACU DATA UNIFICADA'!$C$2:$T1000,MATCH(1,($A5='SEMACU DATA UNIFICADA'!$A$2:$A1000)*($FH$1='SEMACU DATA UNIFICADA'!$B$2:$B1000),0),MATCH(FP$2,'SEMACU DATA UNIFICADA'!$C$1:$T$1,0)),"")</f>
        <v/>
      </c>
      <c r="FQ5" s="105" t="str">
        <f t="array" ref="FQ5">IFERROR(INDEX('SEMACU DATA UNIFICADA'!$C$2:$T1000,MATCH(1,($A5='SEMACU DATA UNIFICADA'!$A$2:$A1000)*($FH$1='SEMACU DATA UNIFICADA'!$B$2:$B1000),0),MATCH(FQ$2,'SEMACU DATA UNIFICADA'!$C$1:$T$1,0)),"")</f>
        <v/>
      </c>
      <c r="FR5" s="105" t="str">
        <f t="array" ref="FR5">IFERROR(INDEX('SEMACU DATA UNIFICADA'!$C$2:$T1000,MATCH(1,($A5='SEMACU DATA UNIFICADA'!$A$2:$A1000)*($FH$1='SEMACU DATA UNIFICADA'!$B$2:$B1000),0),MATCH(FR$2,'SEMACU DATA UNIFICADA'!$C$1:$T$1,0)),"")</f>
        <v/>
      </c>
      <c r="FS5" s="105" t="str">
        <f t="array" ref="FS5">IFERROR(INDEX('SEMACU DATA UNIFICADA'!$C$2:$T1000,MATCH(1,($A5='SEMACU DATA UNIFICADA'!$A$2:$A1000)*($FH$1='SEMACU DATA UNIFICADA'!$B$2:$B1000),0),MATCH(FS$2,'SEMACU DATA UNIFICADA'!$C$1:$T$1,0)),"")</f>
        <v/>
      </c>
      <c r="FT5" s="103" t="str">
        <f t="array" ref="FT5">IFERROR(INDEX('SEMACU DATA UNIFICADA'!$C$2:$T1000,MATCH(1,($A5='SEMACU DATA UNIFICADA'!$A$2:$A1000)*($FH$1='SEMACU DATA UNIFICADA'!$B$2:$B1000),0),MATCH(FT$2,'SEMACU DATA UNIFICADA'!$C$1:$T$1,0)),"")</f>
        <v/>
      </c>
      <c r="FU5" s="97" t="str">
        <f t="array" ref="FU5">IFERROR(INDEX('SEMACU DATA UNIFICADA'!$C$2:$T1000,MATCH(1,($A5='SEMACU DATA UNIFICADA'!$A$2:$A1000)*($FH$1='SEMACU DATA UNIFICADA'!$B$2:$B1000),0),MATCH(FU$2,'SEMACU DATA UNIFICADA'!$C$1:$T$1,0)),"")</f>
        <v/>
      </c>
      <c r="FV5" s="97" t="str">
        <f t="array" ref="FV5">IFERROR(INDEX('SEMACU DATA UNIFICADA'!$C$2:$T1000,MATCH(1,($A5='SEMACU DATA UNIFICADA'!$A$2:$A1000)*($FH$1='SEMACU DATA UNIFICADA'!$B$2:$B1000),0),MATCH(FV$2,'SEMACU DATA UNIFICADA'!$C$1:$T$1,0)),"")</f>
        <v/>
      </c>
      <c r="FW5" s="102" t="str">
        <f t="array" ref="FW5">IFERROR(INDEX('SEMACU DATA UNIFICADA'!$C$2:$T1000,MATCH(1,($A5='SEMACU DATA UNIFICADA'!$A$2:$A1000)*($FH$1='SEMACU DATA UNIFICADA'!$B$2:$B1000),0),MATCH(FW$2,'SEMACU DATA UNIFICADA'!$C$1:$T$1,0)),"")</f>
        <v/>
      </c>
      <c r="FX5" s="103" t="str">
        <f t="array" ref="FX5">IFERROR(INDEX('SEMACU DATA UNIFICADA'!$C$2:$T1000,MATCH(1,($A5='SEMACU DATA UNIFICADA'!$A$2:$A1000)*($FH$1='SEMACU DATA UNIFICADA'!$B$2:$B1000),0),MATCH(FX$2,'SEMACU DATA UNIFICADA'!$C$1:$T$1,0)),"")</f>
        <v/>
      </c>
      <c r="FY5" s="106" t="str">
        <f t="array" ref="FY5">IFERROR(INDEX('SEMACU DATA UNIFICADA'!$C$2:$T1000,MATCH(1,($A5='SEMACU DATA UNIFICADA'!$A$2:$A1000)*($FH$1='SEMACU DATA UNIFICADA'!$B$2:$B1000),0),MATCH(FY$2,'SEMACU DATA UNIFICADA'!$C$1:$T$1,0)),"")</f>
        <v/>
      </c>
      <c r="FZ5" s="95" t="str">
        <f t="array" ref="FZ5">IFERROR(INDEX('SEMACU DATA UNIFICADA'!$C$2:$T1000,MATCH(1,($A5='SEMACU DATA UNIFICADA'!$A$2:$A1000)*($FZ$1='SEMACU DATA UNIFICADA'!$B$2:$B1000),0),MATCH(FZ$2,'SEMACU DATA UNIFICADA'!$C$1:$T$1,0)),"")</f>
        <v/>
      </c>
      <c r="GA5" s="97" t="str">
        <f t="array" ref="GA5">IFERROR(INDEX('SEMACU DATA UNIFICADA'!$C$2:$T1000,MATCH(1,($A5='SEMACU DATA UNIFICADA'!$A$2:$A1000)*($FZ$1='SEMACU DATA UNIFICADA'!$B$2:$B1000),0),MATCH(GA$2,'SEMACU DATA UNIFICADA'!$C$1:$T$1,0)),"")</f>
        <v/>
      </c>
      <c r="GB5" s="97" t="str">
        <f t="array" ref="GB5">IFERROR(INDEX('SEMACU DATA UNIFICADA'!$C$2:$T1000,MATCH(1,($A5='SEMACU DATA UNIFICADA'!$A$2:$A1000)*($FZ$1='SEMACU DATA UNIFICADA'!$B$2:$B1000),0),MATCH(GB$2,'SEMACU DATA UNIFICADA'!$C$1:$T$1,0)),"")</f>
        <v/>
      </c>
      <c r="GC5" s="97" t="str">
        <f t="array" ref="GC5">IFERROR(INDEX('SEMACU DATA UNIFICADA'!$C$2:$T1000,MATCH(1,($A5='SEMACU DATA UNIFICADA'!$A$2:$A1000)*($FZ$1='SEMACU DATA UNIFICADA'!$B$2:$B1000),0),MATCH(GC$2,'SEMACU DATA UNIFICADA'!$C$1:$T$1,0)),"")</f>
        <v/>
      </c>
      <c r="GD5" s="99" t="str">
        <f t="array" ref="GD5">IFERROR(INDEX('SEMACU DATA UNIFICADA'!$C$2:$T1000,MATCH(1,($A5='SEMACU DATA UNIFICADA'!$A$2:$A1000)*($FZ$1='SEMACU DATA UNIFICADA'!$B$2:$B1000),0),MATCH(GD$2,'SEMACU DATA UNIFICADA'!$C$1:$T$1,0)),"")</f>
        <v/>
      </c>
      <c r="GE5" s="97" t="str">
        <f t="array" ref="GE5">IFERROR(INDEX('SEMACU DATA UNIFICADA'!$C$2:$T1000,MATCH(1,($A5='SEMACU DATA UNIFICADA'!$A$2:$A1000)*($FZ$1='SEMACU DATA UNIFICADA'!$B$2:$B1000),0),MATCH(GE$2,'SEMACU DATA UNIFICADA'!$C$1:$T$1,0)),"")</f>
        <v/>
      </c>
      <c r="GF5" s="97" t="str">
        <f t="array" ref="GF5">IFERROR(INDEX('SEMACU DATA UNIFICADA'!$C$2:$T1000,MATCH(1,($A5='SEMACU DATA UNIFICADA'!$A$2:$A1000)*($FZ$1='SEMACU DATA UNIFICADA'!$B$2:$B1000),0),MATCH(GF$2,'SEMACU DATA UNIFICADA'!$C$1:$T$1,0)),"")</f>
        <v/>
      </c>
      <c r="GG5" s="102" t="str">
        <f t="array" ref="GG5">IFERROR(INDEX('SEMACU DATA UNIFICADA'!$C$2:$T1000,MATCH(1,($A5='SEMACU DATA UNIFICADA'!$A$2:$A1000)*($FZ$1='SEMACU DATA UNIFICADA'!$B$2:$B1000),0),MATCH(GG$2,'SEMACU DATA UNIFICADA'!$C$1:$T$1,0)),"")</f>
        <v/>
      </c>
      <c r="GH5" s="103" t="str">
        <f t="array" ref="GH5">IFERROR(INDEX('SEMACU DATA UNIFICADA'!$C$2:$T1000,MATCH(1,($A5='SEMACU DATA UNIFICADA'!$A$2:$A1000)*($FZ$1='SEMACU DATA UNIFICADA'!$B$2:$B1000),0),MATCH(GH$2,'SEMACU DATA UNIFICADA'!$C$1:$T$1,0)),"")</f>
        <v/>
      </c>
      <c r="GI5" s="105" t="str">
        <f t="array" ref="GI5">IFERROR(INDEX('SEMACU DATA UNIFICADA'!$C$2:$T1000,MATCH(1,($A5='SEMACU DATA UNIFICADA'!$A$2:$A1000)*($FZ$1='SEMACU DATA UNIFICADA'!$B$2:$B1000),0),MATCH(GI$2,'SEMACU DATA UNIFICADA'!$C$1:$T$1,0)),"")</f>
        <v/>
      </c>
      <c r="GJ5" s="105" t="str">
        <f t="array" ref="GJ5">IFERROR(INDEX('SEMACU DATA UNIFICADA'!$C$2:$T1000,MATCH(1,($A5='SEMACU DATA UNIFICADA'!$A$2:$A1000)*($FZ$1='SEMACU DATA UNIFICADA'!$B$2:$B1000),0),MATCH(GJ$2,'SEMACU DATA UNIFICADA'!$C$1:$T$1,0)),"")</f>
        <v/>
      </c>
      <c r="GK5" s="105" t="str">
        <f t="array" ref="GK5">IFERROR(INDEX('SEMACU DATA UNIFICADA'!$C$2:$T1000,MATCH(1,($A5='SEMACU DATA UNIFICADA'!$A$2:$A1000)*($FZ$1='SEMACU DATA UNIFICADA'!$B$2:$B1000),0),MATCH(GK$2,'SEMACU DATA UNIFICADA'!$C$1:$T$1,0)),"")</f>
        <v/>
      </c>
      <c r="GL5" s="103" t="str">
        <f t="array" ref="GL5">IFERROR(INDEX('SEMACU DATA UNIFICADA'!$C$2:$T1000,MATCH(1,($A5='SEMACU DATA UNIFICADA'!$A$2:$A1000)*($FZ$1='SEMACU DATA UNIFICADA'!$B$2:$B1000),0),MATCH(GL$2,'SEMACU DATA UNIFICADA'!$C$1:$T$1,0)),"")</f>
        <v/>
      </c>
      <c r="GM5" s="97" t="str">
        <f t="array" ref="GM5">IFERROR(INDEX('SEMACU DATA UNIFICADA'!$C$2:$T1000,MATCH(1,($A5='SEMACU DATA UNIFICADA'!$A$2:$A1000)*($FZ$1='SEMACU DATA UNIFICADA'!$B$2:$B1000),0),MATCH(GM$2,'SEMACU DATA UNIFICADA'!$C$1:$T$1,0)),"")</f>
        <v/>
      </c>
      <c r="GN5" s="97" t="str">
        <f t="array" ref="GN5">IFERROR(INDEX('SEMACU DATA UNIFICADA'!$C$2:$T1000,MATCH(1,($A5='SEMACU DATA UNIFICADA'!$A$2:$A1000)*($FZ$1='SEMACU DATA UNIFICADA'!$B$2:$B1000),0),MATCH(GN$2,'SEMACU DATA UNIFICADA'!$C$1:$T$1,0)),"")</f>
        <v/>
      </c>
      <c r="GO5" s="102" t="str">
        <f t="array" ref="GO5">IFERROR(INDEX('SEMACU DATA UNIFICADA'!$C$2:$T1000,MATCH(1,($A5='SEMACU DATA UNIFICADA'!$A$2:$A1000)*($FZ$1='SEMACU DATA UNIFICADA'!$B$2:$B1000),0),MATCH(GO$2,'SEMACU DATA UNIFICADA'!$C$1:$T$1,0)),"")</f>
        <v/>
      </c>
      <c r="GP5" s="103" t="str">
        <f t="array" ref="GP5">IFERROR(INDEX('SEMACU DATA UNIFICADA'!$C$2:$T1000,MATCH(1,($A5='SEMACU DATA UNIFICADA'!$A$2:$A1000)*($FZ$1='SEMACU DATA UNIFICADA'!$B$2:$B1000),0),MATCH(GP$2,'SEMACU DATA UNIFICADA'!$C$1:$T$1,0)),"")</f>
        <v/>
      </c>
      <c r="GQ5" s="106" t="str">
        <f t="array" ref="GQ5">IFERROR(INDEX('SEMACU DATA UNIFICADA'!$C$2:$T1000,MATCH(1,($A5='SEMACU DATA UNIFICADA'!$A$2:$A1000)*($FZ$1='SEMACU DATA UNIFICADA'!$B$2:$B1000),0),MATCH(GQ$2,'SEMACU DATA UNIFICADA'!$C$1:$T$1,0)),"")</f>
        <v/>
      </c>
    </row>
    <row r="6">
      <c r="A6" s="199">
        <v>44963.0</v>
      </c>
      <c r="B6" s="138" t="str">
        <f t="array" ref="B6">IFERROR(INDEX('SEMACU DATA UNIFICADA'!$C$2:$T1000,MATCH(1,($A6='SEMACU DATA UNIFICADA'!$A$2:$A1000)*($B$1='SEMACU DATA UNIFICADA'!$B$2:$B1000),0),MATCH(B$2,'SEMACU DATA UNIFICADA'!$C$1:$T$1,0)),"")</f>
        <v/>
      </c>
      <c r="C6" s="2" t="str">
        <f t="array" ref="C6">IFERROR(INDEX('SEMACU DATA UNIFICADA'!$C$2:$T1000,MATCH(1,($A6='SEMACU DATA UNIFICADA'!$A$2:$A1000)*($B$1='SEMACU DATA UNIFICADA'!$B$2:$B1000),0),MATCH(C$2,'SEMACU DATA UNIFICADA'!$C$1:$T$1,0)),"")</f>
        <v/>
      </c>
      <c r="D6" s="2" t="str">
        <f t="array" ref="D6">IFERROR(INDEX('SEMACU DATA UNIFICADA'!$C$2:$T1000,MATCH(1,($A6='SEMACU DATA UNIFICADA'!$A$2:$A1000)*($B$1='SEMACU DATA UNIFICADA'!$B$2:$B1000),0),MATCH(D$2,'SEMACU DATA UNIFICADA'!$C$1:$T$1,0)),"")</f>
        <v/>
      </c>
      <c r="E6" s="2" t="str">
        <f t="array" ref="E6">IFERROR(INDEX('SEMACU DATA UNIFICADA'!$C$2:$T1000,MATCH(1,($A6='SEMACU DATA UNIFICADA'!$A$2:$A1000)*($B$1='SEMACU DATA UNIFICADA'!$B$2:$B1000),0),MATCH(E$2,'SEMACU DATA UNIFICADA'!$C$1:$T$1,0)),"")</f>
        <v/>
      </c>
      <c r="F6" s="60" t="str">
        <f t="array" ref="F6">IFERROR(INDEX('SEMACU DATA UNIFICADA'!$C$2:$T1000,MATCH(1,($A6='SEMACU DATA UNIFICADA'!$A$2:$A1000)*($B$1='SEMACU DATA UNIFICADA'!$B$2:$B1000),0),MATCH(F$2,'SEMACU DATA UNIFICADA'!$C$1:$T$1,0)),"")</f>
        <v/>
      </c>
      <c r="G6" s="2" t="str">
        <f t="array" ref="G6">IFERROR(INDEX('SEMACU DATA UNIFICADA'!$C$2:$T1000,MATCH(1,($A6='SEMACU DATA UNIFICADA'!$A$2:$A1000)*($B$1='SEMACU DATA UNIFICADA'!$B$2:$B1000),0),MATCH(G$2,'SEMACU DATA UNIFICADA'!$C$1:$T$1,0)),"")</f>
        <v/>
      </c>
      <c r="H6" s="2" t="str">
        <f t="array" ref="H6">IFERROR(INDEX('SEMACU DATA UNIFICADA'!$C$2:$T1000,MATCH(1,($A6='SEMACU DATA UNIFICADA'!$A$2:$A1000)*($B$1='SEMACU DATA UNIFICADA'!$B$2:$B1000),0),MATCH(H$2,'SEMACU DATA UNIFICADA'!$C$1:$T$1,0)),"")</f>
        <v/>
      </c>
      <c r="I6" s="33" t="str">
        <f t="array" ref="I6">IFERROR(INDEX('SEMACU DATA UNIFICADA'!$C$2:$T1000,MATCH(1,($A6='SEMACU DATA UNIFICADA'!$A$2:$A1000)*($B$1='SEMACU DATA UNIFICADA'!$B$2:$B1000),0),MATCH(I$2,'SEMACU DATA UNIFICADA'!$C$1:$T$1,0)),"")</f>
        <v/>
      </c>
      <c r="J6" s="60" t="str">
        <f t="array" ref="J6">IFERROR(INDEX('SEMACU DATA UNIFICADA'!$C$2:$T1000,MATCH(1,($A6='SEMACU DATA UNIFICADA'!$A$2:$A1000)*($B$1='SEMACU DATA UNIFICADA'!$B$2:$B1000),0),MATCH(J$2,'SEMACU DATA UNIFICADA'!$C$1:$T$1,0)),"")</f>
        <v/>
      </c>
      <c r="K6" s="23" t="str">
        <f t="array" ref="K6">IFERROR(INDEX('SEMACU DATA UNIFICADA'!$C$2:$T1000,MATCH(1,($A6='SEMACU DATA UNIFICADA'!$A$2:$A1000)*($B$1='SEMACU DATA UNIFICADA'!$B$2:$B1000),0),MATCH(K$2,'SEMACU DATA UNIFICADA'!$C$1:$T$1,0)),"")</f>
        <v/>
      </c>
      <c r="L6" s="23" t="str">
        <f t="array" ref="L6">IFERROR(INDEX('SEMACU DATA UNIFICADA'!$C$2:$T1000,MATCH(1,($A6='SEMACU DATA UNIFICADA'!$A$2:$A1000)*($B$1='SEMACU DATA UNIFICADA'!$B$2:$B1000),0),MATCH(L$2,'SEMACU DATA UNIFICADA'!$C$1:$T$1,0)),"")</f>
        <v/>
      </c>
      <c r="M6" s="23" t="str">
        <f t="array" ref="M6">IFERROR(INDEX('SEMACU DATA UNIFICADA'!$C$2:$T1000,MATCH(1,($A6='SEMACU DATA UNIFICADA'!$A$2:$A1000)*($B$1='SEMACU DATA UNIFICADA'!$B$2:$B1000),0),MATCH(M$2,'SEMACU DATA UNIFICADA'!$C$1:$T$1,0)),"")</f>
        <v/>
      </c>
      <c r="N6" s="60" t="str">
        <f t="array" ref="N6">IFERROR(INDEX('SEMACU DATA UNIFICADA'!$C$2:$T1000,MATCH(1,($A6='SEMACU DATA UNIFICADA'!$A$2:$A1000)*($B$1='SEMACU DATA UNIFICADA'!$B$2:$B1000),0),MATCH(N$2,'SEMACU DATA UNIFICADA'!$C$1:$T$1,0)),"")</f>
        <v/>
      </c>
      <c r="O6" s="2" t="str">
        <f t="array" ref="O6">IFERROR(INDEX('SEMACU DATA UNIFICADA'!$C$2:$T1000,MATCH(1,($A6='SEMACU DATA UNIFICADA'!$A$2:$A1000)*($B$1='SEMACU DATA UNIFICADA'!$B$2:$B1000),0),MATCH(O$2,'SEMACU DATA UNIFICADA'!$C$1:$T$1,0)),"")</f>
        <v/>
      </c>
      <c r="P6" s="2" t="str">
        <f t="array" ref="P6">IFERROR(INDEX('SEMACU DATA UNIFICADA'!$C$2:$T1000,MATCH(1,($A6='SEMACU DATA UNIFICADA'!$A$2:$A1000)*($B$1='SEMACU DATA UNIFICADA'!$B$2:$B1000),0),MATCH(P$2,'SEMACU DATA UNIFICADA'!$C$1:$T$1,0)),"")</f>
        <v/>
      </c>
      <c r="Q6" s="33" t="str">
        <f t="array" ref="Q6">IFERROR(INDEX('SEMACU DATA UNIFICADA'!$C$2:$T1000,MATCH(1,($A6='SEMACU DATA UNIFICADA'!$A$2:$A1000)*($B$1='SEMACU DATA UNIFICADA'!$B$2:$B1000),0),MATCH(Q$2,'SEMACU DATA UNIFICADA'!$C$1:$T$1,0)),"")</f>
        <v/>
      </c>
      <c r="R6" s="60" t="str">
        <f t="array" ref="R6">IFERROR(INDEX('SEMACU DATA UNIFICADA'!$C$2:$T1000,MATCH(1,($A6='SEMACU DATA UNIFICADA'!$A$2:$A1000)*($B$1='SEMACU DATA UNIFICADA'!$B$2:$B1000),0),MATCH(R$2,'SEMACU DATA UNIFICADA'!$C$1:$T$1,0)),"")</f>
        <v/>
      </c>
      <c r="S6" s="140" t="str">
        <f t="array" ref="S6">IFERROR(INDEX('SEMACU DATA UNIFICADA'!$C$2:$T1000,MATCH(1,($A6='SEMACU DATA UNIFICADA'!$A$2:$A1000)*($B$1='SEMACU DATA UNIFICADA'!$B$2:$B1000),0),MATCH(S$2,'SEMACU DATA UNIFICADA'!$C$1:$T$1,0)),"")</f>
        <v/>
      </c>
      <c r="T6" s="138" t="str">
        <f t="array" ref="T6">IFERROR(INDEX('SEMACU DATA UNIFICADA'!$C$2:$T1000,MATCH(1,($A6='SEMACU DATA UNIFICADA'!$A$2:$A1000)*($T$1='SEMACU DATA UNIFICADA'!$B$2:$B1000),0),MATCH(T$2,'SEMACU DATA UNIFICADA'!$C$1:$T$1,0)),"")</f>
        <v/>
      </c>
      <c r="U6" s="2" t="str">
        <f t="array" ref="U6">IFERROR(INDEX('SEMACU DATA UNIFICADA'!$C$2:$T1000,MATCH(1,($A6='SEMACU DATA UNIFICADA'!$A$2:$A1000)*($T$1='SEMACU DATA UNIFICADA'!$B$2:$B1000),0),MATCH(U$2,'SEMACU DATA UNIFICADA'!$C$1:$T$1,0)),"")</f>
        <v/>
      </c>
      <c r="V6" s="2" t="str">
        <f t="array" ref="V6">IFERROR(INDEX('SEMACU DATA UNIFICADA'!$C$2:$T1000,MATCH(1,($A6='SEMACU DATA UNIFICADA'!$A$2:$A1000)*($T$1='SEMACU DATA UNIFICADA'!$B$2:$B1000),0),MATCH(V$2,'SEMACU DATA UNIFICADA'!$C$1:$T$1,0)),"")</f>
        <v/>
      </c>
      <c r="W6" s="2" t="str">
        <f t="array" ref="W6">IFERROR(INDEX('SEMACU DATA UNIFICADA'!$C$2:$T1000,MATCH(1,($A6='SEMACU DATA UNIFICADA'!$A$2:$A1000)*($T$1='SEMACU DATA UNIFICADA'!$B$2:$B1000),0),MATCH(W$2,'SEMACU DATA UNIFICADA'!$C$1:$T$1,0)),"")</f>
        <v/>
      </c>
      <c r="X6" s="139" t="str">
        <f t="array" ref="X6">IFERROR(INDEX('SEMACU DATA UNIFICADA'!$C$2:$T1000,MATCH(1,($A6='SEMACU DATA UNIFICADA'!$A$2:$A1000)*($T$1='SEMACU DATA UNIFICADA'!$B$2:$B1000),0),MATCH(X$2,'SEMACU DATA UNIFICADA'!$C$1:$T$1,0)),"")</f>
        <v/>
      </c>
      <c r="Y6" s="2" t="str">
        <f t="array" ref="Y6">IFERROR(INDEX('SEMACU DATA UNIFICADA'!$C$2:$T1000,MATCH(1,($A6='SEMACU DATA UNIFICADA'!$A$2:$A1000)*($T$1='SEMACU DATA UNIFICADA'!$B$2:$B1000),0),MATCH(Y$2,'SEMACU DATA UNIFICADA'!$C$1:$T$1,0)),"")</f>
        <v/>
      </c>
      <c r="Z6" s="2" t="str">
        <f t="array" ref="Z6">IFERROR(INDEX('SEMACU DATA UNIFICADA'!$C$2:$T1000,MATCH(1,($A6='SEMACU DATA UNIFICADA'!$A$2:$A1000)*($T$1='SEMACU DATA UNIFICADA'!$B$2:$B1000),0),MATCH(Z$2,'SEMACU DATA UNIFICADA'!$C$1:$T$1,0)),"")</f>
        <v/>
      </c>
      <c r="AA6" s="33" t="str">
        <f t="array" ref="AA6">IFERROR(INDEX('SEMACU DATA UNIFICADA'!$C$2:$T1000,MATCH(1,($A6='SEMACU DATA UNIFICADA'!$A$2:$A1000)*($T$1='SEMACU DATA UNIFICADA'!$B$2:$B1000),0),MATCH(AA$2,'SEMACU DATA UNIFICADA'!$C$1:$T$1,0)),"")</f>
        <v/>
      </c>
      <c r="AB6" s="60" t="str">
        <f t="array" ref="AB6">IFERROR(INDEX('SEMACU DATA UNIFICADA'!$C$2:$T1000,MATCH(1,($A6='SEMACU DATA UNIFICADA'!$A$2:$A1000)*($T$1='SEMACU DATA UNIFICADA'!$B$2:$B1000),0),MATCH(AB$2,'SEMACU DATA UNIFICADA'!$C$1:$T$1,0)),"")</f>
        <v/>
      </c>
      <c r="AC6" s="23" t="str">
        <f t="array" ref="AC6">IFERROR(INDEX('SEMACU DATA UNIFICADA'!$C$2:$T1000,MATCH(1,($A6='SEMACU DATA UNIFICADA'!$A$2:$A1000)*($T$1='SEMACU DATA UNIFICADA'!$B$2:$B1000),0),MATCH(AC$2,'SEMACU DATA UNIFICADA'!$C$1:$T$1,0)),"")</f>
        <v/>
      </c>
      <c r="AD6" s="23" t="str">
        <f t="array" ref="AD6">IFERROR(INDEX('SEMACU DATA UNIFICADA'!$C$2:$T1000,MATCH(1,($A6='SEMACU DATA UNIFICADA'!$A$2:$A1000)*($T$1='SEMACU DATA UNIFICADA'!$B$2:$B1000),0),MATCH(AD$2,'SEMACU DATA UNIFICADA'!$C$1:$T$1,0)),"")</f>
        <v/>
      </c>
      <c r="AE6" s="23" t="str">
        <f t="array" ref="AE6">IFERROR(INDEX('SEMACU DATA UNIFICADA'!$C$2:$T1000,MATCH(1,($A6='SEMACU DATA UNIFICADA'!$A$2:$A1000)*($T$1='SEMACU DATA UNIFICADA'!$B$2:$B1000),0),MATCH(AE$2,'SEMACU DATA UNIFICADA'!$C$1:$T$1,0)),"")</f>
        <v/>
      </c>
      <c r="AF6" s="60" t="str">
        <f t="array" ref="AF6">IFERROR(INDEX('SEMACU DATA UNIFICADA'!$C$2:$T1000,MATCH(1,($A6='SEMACU DATA UNIFICADA'!$A$2:$A1000)*($T$1='SEMACU DATA UNIFICADA'!$B$2:$B1000),0),MATCH(AF$2,'SEMACU DATA UNIFICADA'!$C$1:$T$1,0)),"")</f>
        <v/>
      </c>
      <c r="AG6" s="2" t="str">
        <f t="array" ref="AG6">IFERROR(INDEX('SEMACU DATA UNIFICADA'!$C$2:$T1000,MATCH(1,($A6='SEMACU DATA UNIFICADA'!$A$2:$A1000)*($T$1='SEMACU DATA UNIFICADA'!$B$2:$B1000),0),MATCH(AG$2,'SEMACU DATA UNIFICADA'!$C$1:$T$1,0)),"")</f>
        <v/>
      </c>
      <c r="AH6" s="2" t="str">
        <f t="array" ref="AH6">IFERROR(INDEX('SEMACU DATA UNIFICADA'!$C$2:$T1000,MATCH(1,($A6='SEMACU DATA UNIFICADA'!$A$2:$A1000)*($T$1='SEMACU DATA UNIFICADA'!$B$2:$B1000),0),MATCH(AH$2,'SEMACU DATA UNIFICADA'!$C$1:$T$1,0)),"")</f>
        <v/>
      </c>
      <c r="AI6" s="2" t="str">
        <f t="array" ref="AI6">IFERROR(INDEX('SEMACU DATA UNIFICADA'!$C$2:$T1000,MATCH(1,($A6='SEMACU DATA UNIFICADA'!$A$2:$A1000)*($T$1='SEMACU DATA UNIFICADA'!$B$2:$B1000),0),MATCH(AI$2,'SEMACU DATA UNIFICADA'!$C$1:$T$1,0)),"")</f>
        <v/>
      </c>
      <c r="AJ6" s="60" t="str">
        <f t="array" ref="AJ6">IFERROR(INDEX('SEMACU DATA UNIFICADA'!$C$2:$T1000,MATCH(1,($A6='SEMACU DATA UNIFICADA'!$A$2:$A1000)*($T$1='SEMACU DATA UNIFICADA'!$B$2:$B1000),0),MATCH(AJ$2,'SEMACU DATA UNIFICADA'!$C$1:$T$1,0)),"")</f>
        <v/>
      </c>
      <c r="AK6" s="140" t="str">
        <f t="array" ref="AK6">IFERROR(INDEX('SEMACU DATA UNIFICADA'!$C$2:$T1000,MATCH(1,($A6='SEMACU DATA UNIFICADA'!$A$2:$A1000)*($T$1='SEMACU DATA UNIFICADA'!$B$2:$B1000),0),MATCH(AK$2,'SEMACU DATA UNIFICADA'!$C$1:$T$1,0)),"")</f>
        <v/>
      </c>
      <c r="AL6" s="138" t="str">
        <f t="array" ref="AL6">IFERROR(INDEX('SEMACU DATA UNIFICADA'!$C$2:$T1000,MATCH(1,($A6='SEMACU DATA UNIFICADA'!$A$2:$A1000)*($AL$1='SEMACU DATA UNIFICADA'!$B$2:$B1000),0),MATCH(AL$2,'SEMACU DATA UNIFICADA'!$C$1:$T$1,0)),"")</f>
        <v/>
      </c>
      <c r="AM6" s="2" t="str">
        <f t="array" ref="AM6">IFERROR(INDEX('SEMACU DATA UNIFICADA'!$C$2:$T1000,MATCH(1,($A6='SEMACU DATA UNIFICADA'!$A$2:$A1000)*($AL$1='SEMACU DATA UNIFICADA'!$B$2:$B1000),0),MATCH(AM$2,'SEMACU DATA UNIFICADA'!$C$1:$T$1,0)),"")</f>
        <v/>
      </c>
      <c r="AN6" s="2" t="str">
        <f t="array" ref="AN6">IFERROR(INDEX('SEMACU DATA UNIFICADA'!$C$2:$T1000,MATCH(1,($A6='SEMACU DATA UNIFICADA'!$A$2:$A1000)*($AL$1='SEMACU DATA UNIFICADA'!$B$2:$B1000),0),MATCH(AN$2,'SEMACU DATA UNIFICADA'!$C$1:$T$1,0)),"")</f>
        <v/>
      </c>
      <c r="AO6" s="2" t="str">
        <f t="array" ref="AO6">IFERROR(INDEX('SEMACU DATA UNIFICADA'!$C$2:$T1000,MATCH(1,($A6='SEMACU DATA UNIFICADA'!$A$2:$A1000)*($AL$1='SEMACU DATA UNIFICADA'!$B$2:$B1000),0),MATCH(AO$2,'SEMACU DATA UNIFICADA'!$C$1:$T$1,0)),"")</f>
        <v/>
      </c>
      <c r="AP6" s="139" t="str">
        <f t="array" ref="AP6">IFERROR(INDEX('SEMACU DATA UNIFICADA'!$C$2:$T1000,MATCH(1,($A6='SEMACU DATA UNIFICADA'!$A$2:$A1000)*($AL$1='SEMACU DATA UNIFICADA'!$B$2:$B1000),0),MATCH(AP$2,'SEMACU DATA UNIFICADA'!$C$1:$T$1,0)),"")</f>
        <v/>
      </c>
      <c r="AQ6" s="2" t="str">
        <f t="array" ref="AQ6">IFERROR(INDEX('SEMACU DATA UNIFICADA'!$C$2:$T1000,MATCH(1,($A6='SEMACU DATA UNIFICADA'!$A$2:$A1000)*($AL$1='SEMACU DATA UNIFICADA'!$B$2:$B1000),0),MATCH(AQ$2,'SEMACU DATA UNIFICADA'!$C$1:$T$1,0)),"")</f>
        <v/>
      </c>
      <c r="AR6" s="2" t="str">
        <f t="array" ref="AR6">IFERROR(INDEX('SEMACU DATA UNIFICADA'!$C$2:$T1000,MATCH(1,($A6='SEMACU DATA UNIFICADA'!$A$2:$A1000)*($AL$1='SEMACU DATA UNIFICADA'!$B$2:$B1000),0),MATCH(AR$2,'SEMACU DATA UNIFICADA'!$C$1:$T$1,0)),"")</f>
        <v/>
      </c>
      <c r="AS6" s="33" t="str">
        <f t="array" ref="AS6">IFERROR(INDEX('SEMACU DATA UNIFICADA'!$C$2:$T1000,MATCH(1,($A6='SEMACU DATA UNIFICADA'!$A$2:$A1000)*($AL$1='SEMACU DATA UNIFICADA'!$B$2:$B1000),0),MATCH(AS$2,'SEMACU DATA UNIFICADA'!$C$1:$T$1,0)),"")</f>
        <v/>
      </c>
      <c r="AT6" s="60" t="str">
        <f t="array" ref="AT6">IFERROR(INDEX('SEMACU DATA UNIFICADA'!$C$2:$T1000,MATCH(1,($A6='SEMACU DATA UNIFICADA'!$A$2:$A1000)*($AL$1='SEMACU DATA UNIFICADA'!$B$2:$B1000),0),MATCH(AT$2,'SEMACU DATA UNIFICADA'!$C$1:$T$1,0)),"")</f>
        <v/>
      </c>
      <c r="AU6" s="23" t="str">
        <f t="array" ref="AU6">IFERROR(INDEX('SEMACU DATA UNIFICADA'!$C$2:$T1000,MATCH(1,($A6='SEMACU DATA UNIFICADA'!$A$2:$A1000)*($AL$1='SEMACU DATA UNIFICADA'!$B$2:$B1000),0),MATCH(AU$2,'SEMACU DATA UNIFICADA'!$C$1:$T$1,0)),"")</f>
        <v/>
      </c>
      <c r="AV6" s="23" t="str">
        <f t="array" ref="AV6">IFERROR(INDEX('SEMACU DATA UNIFICADA'!$C$2:$T1000,MATCH(1,($A6='SEMACU DATA UNIFICADA'!$A$2:$A1000)*($AL$1='SEMACU DATA UNIFICADA'!$B$2:$B1000),0),MATCH(AV$2,'SEMACU DATA UNIFICADA'!$C$1:$T$1,0)),"")</f>
        <v/>
      </c>
      <c r="AW6" s="23" t="str">
        <f t="array" ref="AW6">IFERROR(INDEX('SEMACU DATA UNIFICADA'!$C$2:$T1000,MATCH(1,($A6='SEMACU DATA UNIFICADA'!$A$2:$A1000)*($AL$1='SEMACU DATA UNIFICADA'!$B$2:$B1000),0),MATCH(AW$2,'SEMACU DATA UNIFICADA'!$C$1:$T$1,0)),"")</f>
        <v/>
      </c>
      <c r="AX6" s="60" t="str">
        <f t="array" ref="AX6">IFERROR(INDEX('SEMACU DATA UNIFICADA'!$C$2:$T1000,MATCH(1,($A6='SEMACU DATA UNIFICADA'!$A$2:$A1000)*($AL$1='SEMACU DATA UNIFICADA'!$B$2:$B1000),0),MATCH(AX$2,'SEMACU DATA UNIFICADA'!$C$1:$T$1,0)),"")</f>
        <v/>
      </c>
      <c r="AY6" s="2" t="str">
        <f t="array" ref="AY6">IFERROR(INDEX('SEMACU DATA UNIFICADA'!$C$2:$T1000,MATCH(1,($A6='SEMACU DATA UNIFICADA'!$A$2:$A1000)*($AL$1='SEMACU DATA UNIFICADA'!$B$2:$B1000),0),MATCH(AY$2,'SEMACU DATA UNIFICADA'!$C$1:$T$1,0)),"")</f>
        <v/>
      </c>
      <c r="AZ6" s="2" t="str">
        <f t="array" ref="AZ6">IFERROR(INDEX('SEMACU DATA UNIFICADA'!$C$2:$T1000,MATCH(1,($A6='SEMACU DATA UNIFICADA'!$A$2:$A1000)*($AL$1='SEMACU DATA UNIFICADA'!$B$2:$B1000),0),MATCH(AZ$2,'SEMACU DATA UNIFICADA'!$C$1:$T$1,0)),"")</f>
        <v/>
      </c>
      <c r="BA6" s="33" t="str">
        <f t="array" ref="BA6">IFERROR(INDEX('SEMACU DATA UNIFICADA'!$C$2:$T1000,MATCH(1,($A6='SEMACU DATA UNIFICADA'!$A$2:$A1000)*($AL$1='SEMACU DATA UNIFICADA'!$B$2:$B1000),0),MATCH(BA$2,'SEMACU DATA UNIFICADA'!$C$1:$T$1,0)),"")</f>
        <v/>
      </c>
      <c r="BB6" s="60" t="str">
        <f t="array" ref="BB6">IFERROR(INDEX('SEMACU DATA UNIFICADA'!$C$2:$T1000,MATCH(1,($A6='SEMACU DATA UNIFICADA'!$A$2:$A1000)*($AL$1='SEMACU DATA UNIFICADA'!$B$2:$B1000),0),MATCH(BB$2,'SEMACU DATA UNIFICADA'!$C$1:$T$1,0)),"")</f>
        <v/>
      </c>
      <c r="BC6" s="140" t="str">
        <f t="array" ref="BC6">IFERROR(INDEX('SEMACU DATA UNIFICADA'!$C$2:$T1000,MATCH(1,($A6='SEMACU DATA UNIFICADA'!$A$2:$A1000)*($AL$1='SEMACU DATA UNIFICADA'!$B$2:$B1000),0),MATCH(BC$2,'SEMACU DATA UNIFICADA'!$C$1:$T$1,0)),"")</f>
        <v/>
      </c>
      <c r="BD6" s="138" t="str">
        <f t="array" ref="BD6">IFERROR(INDEX('SEMACU DATA UNIFICADA'!$C$2:$T1000,MATCH(1,($A6='SEMACU DATA UNIFICADA'!$A$2:$A1000)*($BD$1='SEMACU DATA UNIFICADA'!$B$2:$B1000),0),MATCH(BD$2,'SEMACU DATA UNIFICADA'!$C$1:$T$1,0)),"")</f>
        <v/>
      </c>
      <c r="BE6" s="2" t="str">
        <f t="array" ref="BE6">IFERROR(INDEX('SEMACU DATA UNIFICADA'!$C$2:$T1000,MATCH(1,($A6='SEMACU DATA UNIFICADA'!$A$2:$A1000)*($BD$1='SEMACU DATA UNIFICADA'!$B$2:$B1000),0),MATCH(BE$2,'SEMACU DATA UNIFICADA'!$C$1:$T$1,0)),"")</f>
        <v/>
      </c>
      <c r="BF6" s="2" t="str">
        <f t="array" ref="BF6">IFERROR(INDEX('SEMACU DATA UNIFICADA'!$C$2:$T1000,MATCH(1,($A6='SEMACU DATA UNIFICADA'!$A$2:$A1000)*($BD$1='SEMACU DATA UNIFICADA'!$B$2:$B1000),0),MATCH(BF$2,'SEMACU DATA UNIFICADA'!$C$1:$T$1,0)),"")</f>
        <v/>
      </c>
      <c r="BG6" s="2" t="str">
        <f t="array" ref="BG6">IFERROR(INDEX('SEMACU DATA UNIFICADA'!$C$2:$T1000,MATCH(1,($A6='SEMACU DATA UNIFICADA'!$A$2:$A1000)*($BD$1='SEMACU DATA UNIFICADA'!$B$2:$B1000),0),MATCH(BG$2,'SEMACU DATA UNIFICADA'!$C$1:$T$1,0)),"")</f>
        <v/>
      </c>
      <c r="BH6" s="139" t="str">
        <f t="array" ref="BH6">IFERROR(INDEX('SEMACU DATA UNIFICADA'!$C$2:$T1000,MATCH(1,($A6='SEMACU DATA UNIFICADA'!$A$2:$A1000)*($BD$1='SEMACU DATA UNIFICADA'!$B$2:$B1000),0),MATCH(BH$2,'SEMACU DATA UNIFICADA'!$C$1:$T$1,0)),"")</f>
        <v/>
      </c>
      <c r="BI6" s="2" t="str">
        <f t="array" ref="BI6">IFERROR(INDEX('SEMACU DATA UNIFICADA'!$C$2:$T1000,MATCH(1,($A6='SEMACU DATA UNIFICADA'!$A$2:$A1000)*($BD$1='SEMACU DATA UNIFICADA'!$B$2:$B1000),0),MATCH(BI$2,'SEMACU DATA UNIFICADA'!$C$1:$T$1,0)),"")</f>
        <v/>
      </c>
      <c r="BJ6" s="2" t="str">
        <f t="array" ref="BJ6">IFERROR(INDEX('SEMACU DATA UNIFICADA'!$C$2:$T1000,MATCH(1,($A6='SEMACU DATA UNIFICADA'!$A$2:$A1000)*($BD$1='SEMACU DATA UNIFICADA'!$B$2:$B1000),0),MATCH(BJ$2,'SEMACU DATA UNIFICADA'!$C$1:$T$1,0)),"")</f>
        <v/>
      </c>
      <c r="BK6" s="33" t="str">
        <f t="array" ref="BK6">IFERROR(INDEX('SEMACU DATA UNIFICADA'!$C$2:$T1000,MATCH(1,($A6='SEMACU DATA UNIFICADA'!$A$2:$A1000)*($BD$1='SEMACU DATA UNIFICADA'!$B$2:$B1000),0),MATCH(BK$2,'SEMACU DATA UNIFICADA'!$C$1:$T$1,0)),"")</f>
        <v/>
      </c>
      <c r="BL6" s="60" t="str">
        <f t="array" ref="BL6">IFERROR(INDEX('SEMACU DATA UNIFICADA'!$C$2:$T1000,MATCH(1,($A6='SEMACU DATA UNIFICADA'!$A$2:$A1000)*($BD$1='SEMACU DATA UNIFICADA'!$B$2:$B1000),0),MATCH(BL$2,'SEMACU DATA UNIFICADA'!$C$1:$T$1,0)),"")</f>
        <v/>
      </c>
      <c r="BM6" s="23" t="str">
        <f t="array" ref="BM6">IFERROR(INDEX('SEMACU DATA UNIFICADA'!$C$2:$T1000,MATCH(1,($A6='SEMACU DATA UNIFICADA'!$A$2:$A1000)*($BD$1='SEMACU DATA UNIFICADA'!$B$2:$B1000),0),MATCH(BM$2,'SEMACU DATA UNIFICADA'!$C$1:$T$1,0)),"")</f>
        <v/>
      </c>
      <c r="BN6" s="23" t="str">
        <f t="array" ref="BN6">IFERROR(INDEX('SEMACU DATA UNIFICADA'!$C$2:$T1000,MATCH(1,($A6='SEMACU DATA UNIFICADA'!$A$2:$A1000)*($BD$1='SEMACU DATA UNIFICADA'!$B$2:$B1000),0),MATCH(BN$2,'SEMACU DATA UNIFICADA'!$C$1:$T$1,0)),"")</f>
        <v/>
      </c>
      <c r="BO6" s="23" t="str">
        <f t="array" ref="BO6">IFERROR(INDEX('SEMACU DATA UNIFICADA'!$C$2:$T1000,MATCH(1,($A6='SEMACU DATA UNIFICADA'!$A$2:$A1000)*($BD$1='SEMACU DATA UNIFICADA'!$B$2:$B1000),0),MATCH(BO$2,'SEMACU DATA UNIFICADA'!$C$1:$T$1,0)),"")</f>
        <v/>
      </c>
      <c r="BP6" s="60" t="str">
        <f t="array" ref="BP6">IFERROR(INDEX('SEMACU DATA UNIFICADA'!$C$2:$T1000,MATCH(1,($A6='SEMACU DATA UNIFICADA'!$A$2:$A1000)*($BD$1='SEMACU DATA UNIFICADA'!$B$2:$B1000),0),MATCH(BP$2,'SEMACU DATA UNIFICADA'!$C$1:$T$1,0)),"")</f>
        <v/>
      </c>
      <c r="BQ6" s="2" t="str">
        <f t="array" ref="BQ6">IFERROR(INDEX('SEMACU DATA UNIFICADA'!$C$2:$T1000,MATCH(1,($A6='SEMACU DATA UNIFICADA'!$A$2:$A1000)*($BD$1='SEMACU DATA UNIFICADA'!$B$2:$B1000),0),MATCH(BQ$2,'SEMACU DATA UNIFICADA'!$C$1:$T$1,0)),"")</f>
        <v/>
      </c>
      <c r="BR6" s="2" t="str">
        <f t="array" ref="BR6">IFERROR(INDEX('SEMACU DATA UNIFICADA'!$C$2:$T1000,MATCH(1,($A6='SEMACU DATA UNIFICADA'!$A$2:$A1000)*($BD$1='SEMACU DATA UNIFICADA'!$B$2:$B1000),0),MATCH(BR$2,'SEMACU DATA UNIFICADA'!$C$1:$T$1,0)),"")</f>
        <v/>
      </c>
      <c r="BS6" s="33" t="str">
        <f t="array" ref="BS6">IFERROR(INDEX('SEMACU DATA UNIFICADA'!$C$2:$T1000,MATCH(1,($A6='SEMACU DATA UNIFICADA'!$A$2:$A1000)*($BD$1='SEMACU DATA UNIFICADA'!$B$2:$B1000),0),MATCH(BS$2,'SEMACU DATA UNIFICADA'!$C$1:$T$1,0)),"")</f>
        <v/>
      </c>
      <c r="BT6" s="60" t="str">
        <f t="array" ref="BT6">IFERROR(INDEX('SEMACU DATA UNIFICADA'!$C$2:$T1000,MATCH(1,($A6='SEMACU DATA UNIFICADA'!$A$2:$A1000)*($BD$1='SEMACU DATA UNIFICADA'!$B$2:$B1000),0),MATCH(BT$2,'SEMACU DATA UNIFICADA'!$C$1:$T$1,0)),"")</f>
        <v/>
      </c>
      <c r="BU6" s="140" t="str">
        <f t="array" ref="BU6">IFERROR(INDEX('SEMACU DATA UNIFICADA'!$C$2:$T1000,MATCH(1,($A6='SEMACU DATA UNIFICADA'!$A$2:$A1000)*($BD$1='SEMACU DATA UNIFICADA'!$B$2:$B1000),0),MATCH(BU$2,'SEMACU DATA UNIFICADA'!$C$1:$T$1,0)),"")</f>
        <v/>
      </c>
      <c r="BV6" s="138" t="str">
        <f t="array" ref="BV6">IFERROR(INDEX('SEMACU DATA UNIFICADA'!$C$2:$T1000,MATCH(1,($A6='SEMACU DATA UNIFICADA'!$A$2:$A1000)*($BV$1='SEMACU DATA UNIFICADA'!$B$2:$B1000),0),MATCH(BV$2,'SEMACU DATA UNIFICADA'!$C$1:$T$1,0)),"")</f>
        <v>SE06120123</v>
      </c>
      <c r="BW6" s="2">
        <f t="array" ref="BW6">IFERROR(INDEX('SEMACU DATA UNIFICADA'!$C$2:$T1000,MATCH(1,($A6='SEMACU DATA UNIFICADA'!$A$2:$A1000)*($BV$1='SEMACU DATA UNIFICADA'!$B$2:$B1000),0),MATCH(BW$2,'SEMACU DATA UNIFICADA'!$C$1:$T$1,0)),"")</f>
        <v>250</v>
      </c>
      <c r="BX6" s="2">
        <f t="array" ref="BX6">IFERROR(INDEX('SEMACU DATA UNIFICADA'!$C$2:$T1000,MATCH(1,($A6='SEMACU DATA UNIFICADA'!$A$2:$A1000)*($BV$1='SEMACU DATA UNIFICADA'!$B$2:$B1000),0),MATCH(BX$2,'SEMACU DATA UNIFICADA'!$C$1:$T$1,0)),"")</f>
        <v>1425</v>
      </c>
      <c r="BY6" s="2" t="str">
        <f t="array" ref="BY6">IFERROR(INDEX('SEMACU DATA UNIFICADA'!$C$2:$T1000,MATCH(1,($A6='SEMACU DATA UNIFICADA'!$A$2:$A1000)*($BV$1='SEMACU DATA UNIFICADA'!$B$2:$B1000),0),MATCH(BY$2,'SEMACU DATA UNIFICADA'!$C$1:$T$1,0)),"")</f>
        <v>NICO FINA 2.0</v>
      </c>
      <c r="BZ6" s="139">
        <f t="array" ref="BZ6">IFERROR(INDEX('SEMACU DATA UNIFICADA'!$C$2:$T1000,MATCH(1,($A6='SEMACU DATA UNIFICADA'!$A$2:$A1000)*($BV$1='SEMACU DATA UNIFICADA'!$B$2:$B1000),0),MATCH(BZ$2,'SEMACU DATA UNIFICADA'!$C$1:$T$1,0)),"")</f>
        <v>1750.078125</v>
      </c>
      <c r="CA6" s="2">
        <f t="array" ref="CA6">IFERROR(INDEX('SEMACU DATA UNIFICADA'!$C$2:$T1000,MATCH(1,($A6='SEMACU DATA UNIFICADA'!$A$2:$A1000)*($BV$1='SEMACU DATA UNIFICADA'!$B$2:$B1000),0),MATCH(CA$2,'SEMACU DATA UNIFICADA'!$C$1:$T$1,0)),"")</f>
        <v>7.45</v>
      </c>
      <c r="CB6" s="2">
        <f t="array" ref="CB6">IFERROR(INDEX('SEMACU DATA UNIFICADA'!$C$2:$T1000,MATCH(1,($A6='SEMACU DATA UNIFICADA'!$A$2:$A1000)*($BV$1='SEMACU DATA UNIFICADA'!$B$2:$B1000),0),MATCH(CB$2,'SEMACU DATA UNIFICADA'!$C$1:$T$1,0)),"")</f>
        <v>2.2</v>
      </c>
      <c r="CC6" s="33">
        <f t="array" ref="CC6">IFERROR(INDEX('SEMACU DATA UNIFICADA'!$C$2:$T1000,MATCH(1,($A6='SEMACU DATA UNIFICADA'!$A$2:$A1000)*($BV$1='SEMACU DATA UNIFICADA'!$B$2:$B1000),0),MATCH(CC$2,'SEMACU DATA UNIFICADA'!$C$1:$T$1,0)),"")</f>
        <v>6.0672</v>
      </c>
      <c r="CD6" s="60">
        <f t="array" ref="CD6">IFERROR(INDEX('SEMACU DATA UNIFICADA'!$C$2:$T1000,MATCH(1,($A6='SEMACU DATA UNIFICADA'!$A$2:$A1000)*($BV$1='SEMACU DATA UNIFICADA'!$B$2:$B1000),0),MATCH(CD$2,'SEMACU DATA UNIFICADA'!$C$1:$T$1,0)),"")</f>
        <v>553089.5138</v>
      </c>
      <c r="CE6" s="23">
        <f t="array" ref="CE6">IFERROR(INDEX('SEMACU DATA UNIFICADA'!$C$2:$T1000,MATCH(1,($A6='SEMACU DATA UNIFICADA'!$A$2:$A1000)*($BV$1='SEMACU DATA UNIFICADA'!$B$2:$B1000),0),MATCH(CE$2,'SEMACU DATA UNIFICADA'!$C$1:$T$1,0)),"")</f>
        <v>0.9199984</v>
      </c>
      <c r="CF6" s="23">
        <f t="array" ref="CF6">IFERROR(INDEX('SEMACU DATA UNIFICADA'!$C$2:$T1000,MATCH(1,($A6='SEMACU DATA UNIFICADA'!$A$2:$A1000)*($BV$1='SEMACU DATA UNIFICADA'!$B$2:$B1000),0),MATCH(CF$2,'SEMACU DATA UNIFICADA'!$C$1:$T$1,0)),"")</f>
        <v>0.5821994882</v>
      </c>
      <c r="CG6" s="23">
        <f t="array" ref="CG6">IFERROR(INDEX('SEMACU DATA UNIFICADA'!$C$2:$T1000,MATCH(1,($A6='SEMACU DATA UNIFICADA'!$A$2:$A1000)*($BV$1='SEMACU DATA UNIFICADA'!$B$2:$B1000),0),MATCH(CG$2,'SEMACU DATA UNIFICADA'!$C$1:$T$1,0)),"")</f>
        <v>0.7</v>
      </c>
      <c r="CH6" s="60" t="str">
        <f t="array" ref="CH6">IFERROR(INDEX('SEMACU DATA UNIFICADA'!$C$2:$T1000,MATCH(1,($A6='SEMACU DATA UNIFICADA'!$A$2:$A1000)*($BV$1='SEMACU DATA UNIFICADA'!$B$2:$B1000),0),MATCH(CH$2,'SEMACU DATA UNIFICADA'!$C$1:$T$1,0)),"")</f>
        <v/>
      </c>
      <c r="CI6" s="2">
        <f t="array" ref="CI6">IFERROR(INDEX('SEMACU DATA UNIFICADA'!$C$2:$T1000,MATCH(1,($A6='SEMACU DATA UNIFICADA'!$A$2:$A1000)*($BV$1='SEMACU DATA UNIFICADA'!$B$2:$B1000),0),MATCH(CI$2,'SEMACU DATA UNIFICADA'!$C$1:$T$1,0)),"")</f>
        <v>2</v>
      </c>
      <c r="CJ6" s="2">
        <f t="array" ref="CJ6">IFERROR(INDEX('SEMACU DATA UNIFICADA'!$C$2:$T1000,MATCH(1,($A6='SEMACU DATA UNIFICADA'!$A$2:$A1000)*($BV$1='SEMACU DATA UNIFICADA'!$B$2:$B1000),0),MATCH(CJ$2,'SEMACU DATA UNIFICADA'!$C$1:$T$1,0)),"")</f>
        <v>9.45</v>
      </c>
      <c r="CK6" s="33">
        <f t="array" ref="CK6">IFERROR(INDEX('SEMACU DATA UNIFICADA'!$C$2:$T1000,MATCH(1,($A6='SEMACU DATA UNIFICADA'!$A$2:$A1000)*($BV$1='SEMACU DATA UNIFICADA'!$B$2:$B1000),0),MATCH(CK$2,'SEMACU DATA UNIFICADA'!$C$1:$T$1,0)),"")</f>
        <v>5.1744</v>
      </c>
      <c r="CL6" s="60">
        <f t="array" ref="CL6">IFERROR(INDEX('SEMACU DATA UNIFICADA'!$C$2:$T1000,MATCH(1,($A6='SEMACU DATA UNIFICADA'!$A$2:$A1000)*($BV$1='SEMACU DATA UNIFICADA'!$B$2:$B1000),0),MATCH(CL$2,'SEMACU DATA UNIFICADA'!$C$1:$T$1,0)),"")</f>
        <v>341.4510709</v>
      </c>
      <c r="CM6" s="140">
        <f t="array" ref="CM6">IFERROR(INDEX('SEMACU DATA UNIFICADA'!$C$2:$T1000,MATCH(1,($A6='SEMACU DATA UNIFICADA'!$A$2:$A1000)*($BV$1='SEMACU DATA UNIFICADA'!$B$2:$B1000),0),MATCH(CM$2,'SEMACU DATA UNIFICADA'!$C$1:$T$1,0)),"")</f>
        <v>22.86276774</v>
      </c>
      <c r="CN6" s="138" t="str">
        <f t="array" ref="CN6">IFERROR(INDEX('SEMACU DATA UNIFICADA'!$C$2:$T1000,MATCH(1,($A6='SEMACU DATA UNIFICADA'!$A$2:$A1000)*($CN$1='SEMACU DATA UNIFICADA'!$B$2:$B1000),0),MATCH(CN$2,'SEMACU DATA UNIFICADA'!$C$1:$T$1,0)),"")</f>
        <v>SE07120123</v>
      </c>
      <c r="CO6" s="2">
        <f t="array" ref="CO6">IFERROR(INDEX('SEMACU DATA UNIFICADA'!$C$2:$T1000,MATCH(1,($A6='SEMACU DATA UNIFICADA'!$A$2:$A1000)*($CN$1='SEMACU DATA UNIFICADA'!$B$2:$B1000),0),MATCH(CO$2,'SEMACU DATA UNIFICADA'!$C$1:$T$1,0)),"")</f>
        <v>225</v>
      </c>
      <c r="CP6" s="2">
        <f t="array" ref="CP6">IFERROR(INDEX('SEMACU DATA UNIFICADA'!$C$2:$T1000,MATCH(1,($A6='SEMACU DATA UNIFICADA'!$A$2:$A1000)*($CN$1='SEMACU DATA UNIFICADA'!$B$2:$B1000),0),MATCH(CP$2,'SEMACU DATA UNIFICADA'!$C$1:$T$1,0)),"")</f>
        <v>1150</v>
      </c>
      <c r="CQ6" s="2" t="str">
        <f t="array" ref="CQ6">IFERROR(INDEX('SEMACU DATA UNIFICADA'!$C$2:$T1000,MATCH(1,($A6='SEMACU DATA UNIFICADA'!$A$2:$A1000)*($CN$1='SEMACU DATA UNIFICADA'!$B$2:$B1000),0),MATCH(CQ$2,'SEMACU DATA UNIFICADA'!$C$1:$T$1,0)),"")</f>
        <v>NICO FINA 2.0</v>
      </c>
      <c r="CR6" s="139">
        <f t="array" ref="CR6">IFERROR(INDEX('SEMACU DATA UNIFICADA'!$C$2:$T1000,MATCH(1,($A6='SEMACU DATA UNIFICADA'!$A$2:$A1000)*($CN$1='SEMACU DATA UNIFICADA'!$B$2:$B1000),0),MATCH(CR$2,'SEMACU DATA UNIFICADA'!$C$1:$T$1,0)),"")</f>
        <v>1412.34375</v>
      </c>
      <c r="CS6" s="2">
        <f t="array" ref="CS6">IFERROR(INDEX('SEMACU DATA UNIFICADA'!$C$2:$T1000,MATCH(1,($A6='SEMACU DATA UNIFICADA'!$A$2:$A1000)*($CN$1='SEMACU DATA UNIFICADA'!$B$2:$B1000),0),MATCH(CS$2,'SEMACU DATA UNIFICADA'!$C$1:$T$1,0)),"")</f>
        <v>7.3</v>
      </c>
      <c r="CT6" s="2">
        <f t="array" ref="CT6">IFERROR(INDEX('SEMACU DATA UNIFICADA'!$C$2:$T1000,MATCH(1,($A6='SEMACU DATA UNIFICADA'!$A$2:$A1000)*($CN$1='SEMACU DATA UNIFICADA'!$B$2:$B1000),0),MATCH(CT$2,'SEMACU DATA UNIFICADA'!$C$1:$T$1,0)),"")</f>
        <v>2</v>
      </c>
      <c r="CU6" s="33">
        <f t="array" ref="CU6">IFERROR(INDEX('SEMACU DATA UNIFICADA'!$C$2:$T1000,MATCH(1,($A6='SEMACU DATA UNIFICADA'!$A$2:$A1000)*($CN$1='SEMACU DATA UNIFICADA'!$B$2:$B1000),0),MATCH(CU$2,'SEMACU DATA UNIFICADA'!$C$1:$T$1,0)),"")</f>
        <v>6.1608</v>
      </c>
      <c r="CV6" s="60">
        <f t="array" ref="CV6">IFERROR(INDEX('SEMACU DATA UNIFICADA'!$C$2:$T1000,MATCH(1,($A6='SEMACU DATA UNIFICADA'!$A$2:$A1000)*($CN$1='SEMACU DATA UNIFICADA'!$B$2:$B1000),0),MATCH(CV$2,'SEMACU DATA UNIFICADA'!$C$1:$T$1,0)),"")</f>
        <v>500290.8357</v>
      </c>
      <c r="CW6" s="23">
        <f t="array" ref="CW6">IFERROR(INDEX('SEMACU DATA UNIFICADA'!$C$2:$T1000,MATCH(1,($A6='SEMACU DATA UNIFICADA'!$A$2:$A1000)*($CN$1='SEMACU DATA UNIFICADA'!$B$2:$B1000),0),MATCH(CW$2,'SEMACU DATA UNIFICADA'!$C$1:$T$1,0)),"")</f>
        <v>0.9199984</v>
      </c>
      <c r="CX6" s="23">
        <f t="array" ref="CX6">IFERROR(INDEX('SEMACU DATA UNIFICADA'!$C$2:$T1000,MATCH(1,($A6='SEMACU DATA UNIFICADA'!$A$2:$A1000)*($CN$1='SEMACU DATA UNIFICADA'!$B$2:$B1000),0),MATCH(CX$2,'SEMACU DATA UNIFICADA'!$C$1:$T$1,0)),"")</f>
        <v>0.5002908357</v>
      </c>
      <c r="CY6" s="23">
        <f t="array" ref="CY6">IFERROR(INDEX('SEMACU DATA UNIFICADA'!$C$2:$T1000,MATCH(1,($A6='SEMACU DATA UNIFICADA'!$A$2:$A1000)*($CN$1='SEMACU DATA UNIFICADA'!$B$2:$B1000),0),MATCH(CY$2,'SEMACU DATA UNIFICADA'!$C$1:$T$1,0)),"")</f>
        <v>0.65</v>
      </c>
      <c r="CZ6" s="60" t="str">
        <f t="array" ref="CZ6">IFERROR(INDEX('SEMACU DATA UNIFICADA'!$C$2:$T1000,MATCH(1,($A6='SEMACU DATA UNIFICADA'!$A$2:$A1000)*($CN$1='SEMACU DATA UNIFICADA'!$B$2:$B1000),0),MATCH(CZ$2,'SEMACU DATA UNIFICADA'!$C$1:$T$1,0)),"")</f>
        <v/>
      </c>
      <c r="DA6" s="2">
        <f t="array" ref="DA6">IFERROR(INDEX('SEMACU DATA UNIFICADA'!$C$2:$T1000,MATCH(1,($A6='SEMACU DATA UNIFICADA'!$A$2:$A1000)*($CN$1='SEMACU DATA UNIFICADA'!$B$2:$B1000),0),MATCH(DA$2,'SEMACU DATA UNIFICADA'!$C$1:$T$1,0)),"")</f>
        <v>2</v>
      </c>
      <c r="DB6" s="2">
        <f t="array" ref="DB6">IFERROR(INDEX('SEMACU DATA UNIFICADA'!$C$2:$T1000,MATCH(1,($A6='SEMACU DATA UNIFICADA'!$A$2:$A1000)*($CN$1='SEMACU DATA UNIFICADA'!$B$2:$B1000),0),MATCH(DB$2,'SEMACU DATA UNIFICADA'!$C$1:$T$1,0)),"")</f>
        <v>9.3</v>
      </c>
      <c r="DC6" s="33">
        <f t="array" ref="DC6">IFERROR(INDEX('SEMACU DATA UNIFICADA'!$C$2:$T1000,MATCH(1,($A6='SEMACU DATA UNIFICADA'!$A$2:$A1000)*($CN$1='SEMACU DATA UNIFICADA'!$B$2:$B1000),0),MATCH(DC$2,'SEMACU DATA UNIFICADA'!$C$1:$T$1,0)),"")</f>
        <v>5.2176</v>
      </c>
      <c r="DD6" s="60">
        <f t="array" ref="DD6">IFERROR(INDEX('SEMACU DATA UNIFICADA'!$C$2:$T1000,MATCH(1,($A6='SEMACU DATA UNIFICADA'!$A$2:$A1000)*($CN$1='SEMACU DATA UNIFICADA'!$B$2:$B1000),0),MATCH(DD$2,'SEMACU DATA UNIFICADA'!$C$1:$T$1,0)),"")</f>
        <v>331.5666995</v>
      </c>
      <c r="DE6" s="140">
        <f t="array" ref="DE6">IFERROR(INDEX('SEMACU DATA UNIFICADA'!$C$2:$T1000,MATCH(1,($A6='SEMACU DATA UNIFICADA'!$A$2:$A1000)*($CN$1='SEMACU DATA UNIFICADA'!$B$2:$B1000),0),MATCH(DE$2,'SEMACU DATA UNIFICADA'!$C$1:$T$1,0)),"")</f>
        <v>26.64167486</v>
      </c>
      <c r="DF6" s="138" t="str">
        <f t="array" ref="DF6">IFERROR(INDEX('SEMACU DATA UNIFICADA'!$C$2:$T1000,MATCH(1,($A6='SEMACU DATA UNIFICADA'!$A$2:$A1000)*($DF$1='SEMACU DATA UNIFICADA'!$B$2:$B1000),0),MATCH(DF$2,'SEMACU DATA UNIFICADA'!$C$1:$T$1,0)),"")</f>
        <v>SE08120123</v>
      </c>
      <c r="DG6" s="2">
        <f t="array" ref="DG6">IFERROR(INDEX('SEMACU DATA UNIFICADA'!$C$2:$T1000,MATCH(1,($A6='SEMACU DATA UNIFICADA'!$A$2:$A1000)*($DF$1='SEMACU DATA UNIFICADA'!$B$2:$B1000),0),MATCH(DG$2,'SEMACU DATA UNIFICADA'!$C$1:$T$1,0)),"")</f>
        <v>275</v>
      </c>
      <c r="DH6" s="2">
        <f t="array" ref="DH6">IFERROR(INDEX('SEMACU DATA UNIFICADA'!$C$2:$T1000,MATCH(1,($A6='SEMACU DATA UNIFICADA'!$A$2:$A1000)*($DF$1='SEMACU DATA UNIFICADA'!$B$2:$B1000),0),MATCH(DH$2,'SEMACU DATA UNIFICADA'!$C$1:$T$1,0)),"")</f>
        <v>1475</v>
      </c>
      <c r="DI6" s="2" t="str">
        <f t="array" ref="DI6">IFERROR(INDEX('SEMACU DATA UNIFICADA'!$C$2:$T1000,MATCH(1,($A6='SEMACU DATA UNIFICADA'!$A$2:$A1000)*($DF$1='SEMACU DATA UNIFICADA'!$B$2:$B1000),0),MATCH(DI$2,'SEMACU DATA UNIFICADA'!$C$1:$T$1,0)),"")</f>
        <v>NICO FINA 2.0</v>
      </c>
      <c r="DJ6" s="139">
        <f t="array" ref="DJ6">IFERROR(INDEX('SEMACU DATA UNIFICADA'!$C$2:$T1000,MATCH(1,($A6='SEMACU DATA UNIFICADA'!$A$2:$A1000)*($DF$1='SEMACU DATA UNIFICADA'!$B$2:$B1000),0),MATCH(DJ$2,'SEMACU DATA UNIFICADA'!$C$1:$T$1,0)),"")</f>
        <v>1811.484375</v>
      </c>
      <c r="DK6" s="2">
        <f t="array" ref="DK6">IFERROR(INDEX('SEMACU DATA UNIFICADA'!$C$2:$T1000,MATCH(1,($A6='SEMACU DATA UNIFICADA'!$A$2:$A1000)*($DF$1='SEMACU DATA UNIFICADA'!$B$2:$B1000),0),MATCH(DK$2,'SEMACU DATA UNIFICADA'!$C$1:$T$1,0)),"")</f>
        <v>7.08</v>
      </c>
      <c r="DL6" s="2">
        <f t="array" ref="DL6">IFERROR(INDEX('SEMACU DATA UNIFICADA'!$C$2:$T1000,MATCH(1,($A6='SEMACU DATA UNIFICADA'!$A$2:$A1000)*($DF$1='SEMACU DATA UNIFICADA'!$B$2:$B1000),0),MATCH(DL$2,'SEMACU DATA UNIFICADA'!$C$1:$T$1,0)),"")</f>
        <v>2.1</v>
      </c>
      <c r="DM6" s="33">
        <f t="array" ref="DM6">IFERROR(INDEX('SEMACU DATA UNIFICADA'!$C$2:$T1000,MATCH(1,($A6='SEMACU DATA UNIFICADA'!$A$2:$A1000)*($DF$1='SEMACU DATA UNIFICADA'!$B$2:$B1000),0),MATCH(DM$2,'SEMACU DATA UNIFICADA'!$C$1:$T$1,0)),"")</f>
        <v>6.29808</v>
      </c>
      <c r="DN6" s="60">
        <f t="array" ref="DN6">IFERROR(INDEX('SEMACU DATA UNIFICADA'!$C$2:$T1000,MATCH(1,($A6='SEMACU DATA UNIFICADA'!$A$2:$A1000)*($DF$1='SEMACU DATA UNIFICADA'!$B$2:$B1000),0),MATCH(DN$2,'SEMACU DATA UNIFICADA'!$C$1:$T$1,0)),"")</f>
        <v>616724.5876</v>
      </c>
      <c r="DO6" s="23">
        <f t="array" ref="DO6">IFERROR(INDEX('SEMACU DATA UNIFICADA'!$C$2:$T1000,MATCH(1,($A6='SEMACU DATA UNIFICADA'!$A$2:$A1000)*($DF$1='SEMACU DATA UNIFICADA'!$B$2:$B1000),0),MATCH(DO$2,'SEMACU DATA UNIFICADA'!$C$1:$T$1,0)),"")</f>
        <v>0.9199984</v>
      </c>
      <c r="DP6" s="23">
        <f t="array" ref="DP6">IFERROR(INDEX('SEMACU DATA UNIFICADA'!$C$2:$T1000,MATCH(1,($A6='SEMACU DATA UNIFICADA'!$A$2:$A1000)*($DF$1='SEMACU DATA UNIFICADA'!$B$2:$B1000),0),MATCH(DP$2,'SEMACU DATA UNIFICADA'!$C$1:$T$1,0)),"")</f>
        <v>0.6167245876</v>
      </c>
      <c r="DQ6" s="23">
        <f t="array" ref="DQ6">IFERROR(INDEX('SEMACU DATA UNIFICADA'!$C$2:$T1000,MATCH(1,($A6='SEMACU DATA UNIFICADA'!$A$2:$A1000)*($DF$1='SEMACU DATA UNIFICADA'!$B$2:$B1000),0),MATCH(DQ$2,'SEMACU DATA UNIFICADA'!$C$1:$T$1,0)),"")</f>
        <v>0.75</v>
      </c>
      <c r="DR6" s="60" t="str">
        <f t="array" ref="DR6">IFERROR(INDEX('SEMACU DATA UNIFICADA'!$C$2:$T1000,MATCH(1,($A6='SEMACU DATA UNIFICADA'!$A$2:$A1000)*($DF$1='SEMACU DATA UNIFICADA'!$B$2:$B1000),0),MATCH(DR$2,'SEMACU DATA UNIFICADA'!$C$1:$T$1,0)),"")</f>
        <v/>
      </c>
      <c r="DS6" s="2">
        <f t="array" ref="DS6">IFERROR(INDEX('SEMACU DATA UNIFICADA'!$C$2:$T1000,MATCH(1,($A6='SEMACU DATA UNIFICADA'!$A$2:$A1000)*($DF$1='SEMACU DATA UNIFICADA'!$B$2:$B1000),0),MATCH(DS$2,'SEMACU DATA UNIFICADA'!$C$1:$T$1,0)),"")</f>
        <v>2</v>
      </c>
      <c r="DT6" s="2">
        <f t="array" ref="DT6">IFERROR(INDEX('SEMACU DATA UNIFICADA'!$C$2:$T1000,MATCH(1,($A6='SEMACU DATA UNIFICADA'!$A$2:$A1000)*($DF$1='SEMACU DATA UNIFICADA'!$B$2:$B1000),0),MATCH(DT$2,'SEMACU DATA UNIFICADA'!$C$1:$T$1,0)),"")</f>
        <v>9.08</v>
      </c>
      <c r="DU6" s="33">
        <f t="array" ref="DU6">IFERROR(INDEX('SEMACU DATA UNIFICADA'!$C$2:$T1000,MATCH(1,($A6='SEMACU DATA UNIFICADA'!$A$2:$A1000)*($DF$1='SEMACU DATA UNIFICADA'!$B$2:$B1000),0),MATCH(DU$2,'SEMACU DATA UNIFICADA'!$C$1:$T$1,0)),"")</f>
        <v>5.28096</v>
      </c>
      <c r="DV6" s="60">
        <f t="array" ref="DV6">IFERROR(INDEX('SEMACU DATA UNIFICADA'!$C$2:$T1000,MATCH(1,($A6='SEMACU DATA UNIFICADA'!$A$2:$A1000)*($DF$1='SEMACU DATA UNIFICADA'!$B$2:$B1000),0),MATCH(DV$2,'SEMACU DATA UNIFICADA'!$C$1:$T$1,0)),"")</f>
        <v>382.0003716</v>
      </c>
      <c r="DW6" s="140">
        <f t="array" ref="DW6">IFERROR(INDEX('SEMACU DATA UNIFICADA'!$C$2:$T1000,MATCH(1,($A6='SEMACU DATA UNIFICADA'!$A$2:$A1000)*($DF$1='SEMACU DATA UNIFICADA'!$B$2:$B1000),0),MATCH(DW$2,'SEMACU DATA UNIFICADA'!$C$1:$T$1,0)),"")</f>
        <v>26.75009291</v>
      </c>
      <c r="DX6" s="138" t="str">
        <f t="array" ref="DX6">IFERROR(INDEX('SEMACU DATA UNIFICADA'!$C$2:$T1000,MATCH(1,($A6='SEMACU DATA UNIFICADA'!$A$2:$A1000)*($DX$1='SEMACU DATA UNIFICADA'!$B$2:$B1000),0),MATCH(DX$2,'SEMACU DATA UNIFICADA'!$C$1:$T$1,0)),"")</f>
        <v>SE09120123</v>
      </c>
      <c r="DY6" s="2">
        <f t="array" ref="DY6">IFERROR(INDEX('SEMACU DATA UNIFICADA'!$C$2:$T1000,MATCH(1,($A6='SEMACU DATA UNIFICADA'!$A$2:$A1000)*($DX$1='SEMACU DATA UNIFICADA'!$B$2:$B1000),0),MATCH(DY$2,'SEMACU DATA UNIFICADA'!$C$1:$T$1,0)),"")</f>
        <v>375</v>
      </c>
      <c r="DZ6" s="2">
        <f t="array" ref="DZ6">IFERROR(INDEX('SEMACU DATA UNIFICADA'!$C$2:$T1000,MATCH(1,($A6='SEMACU DATA UNIFICADA'!$A$2:$A1000)*($DX$1='SEMACU DATA UNIFICADA'!$B$2:$B1000),0),MATCH(DZ$2,'SEMACU DATA UNIFICADA'!$C$1:$T$1,0)),"")</f>
        <v>1950</v>
      </c>
      <c r="EA6" s="2" t="str">
        <f t="array" ref="EA6">IFERROR(INDEX('SEMACU DATA UNIFICADA'!$C$2:$T1000,MATCH(1,($A6='SEMACU DATA UNIFICADA'!$A$2:$A1000)*($DX$1='SEMACU DATA UNIFICADA'!$B$2:$B1000),0),MATCH(EA$2,'SEMACU DATA UNIFICADA'!$C$1:$T$1,0)),"")</f>
        <v>NICO FINA 2.0</v>
      </c>
      <c r="EB6" s="139">
        <f t="array" ref="EB6">IFERROR(INDEX('SEMACU DATA UNIFICADA'!$C$2:$T1000,MATCH(1,($A6='SEMACU DATA UNIFICADA'!$A$2:$A1000)*($DX$1='SEMACU DATA UNIFICADA'!$B$2:$B1000),0),MATCH(EB$2,'SEMACU DATA UNIFICADA'!$C$1:$T$1,0)),"")</f>
        <v>2394.84375</v>
      </c>
      <c r="EC6" s="2">
        <f t="array" ref="EC6">IFERROR(INDEX('SEMACU DATA UNIFICADA'!$C$2:$T1000,MATCH(1,($A6='SEMACU DATA UNIFICADA'!$A$2:$A1000)*($DX$1='SEMACU DATA UNIFICADA'!$B$2:$B1000),0),MATCH(EC$2,'SEMACU DATA UNIFICADA'!$C$1:$T$1,0)),"")</f>
        <v>7.03</v>
      </c>
      <c r="ED6" s="2">
        <f t="array" ref="ED6">IFERROR(INDEX('SEMACU DATA UNIFICADA'!$C$2:$T1000,MATCH(1,($A6='SEMACU DATA UNIFICADA'!$A$2:$A1000)*($DX$1='SEMACU DATA UNIFICADA'!$B$2:$B1000),0),MATCH(ED$2,'SEMACU DATA UNIFICADA'!$C$1:$T$1,0)),"")</f>
        <v>1.98</v>
      </c>
      <c r="EE6" s="33">
        <f t="array" ref="EE6">IFERROR(INDEX('SEMACU DATA UNIFICADA'!$C$2:$T1000,MATCH(1,($A6='SEMACU DATA UNIFICADA'!$A$2:$A1000)*($DX$1='SEMACU DATA UNIFICADA'!$B$2:$B1000),0),MATCH(EE$2,'SEMACU DATA UNIFICADA'!$C$1:$T$1,0)),"")</f>
        <v>6.32928</v>
      </c>
      <c r="EF6" s="60">
        <f t="array" ref="EF6">IFERROR(INDEX('SEMACU DATA UNIFICADA'!$C$2:$T1000,MATCH(1,($A6='SEMACU DATA UNIFICADA'!$A$2:$A1000)*($DX$1='SEMACU DATA UNIFICADA'!$B$2:$B1000),0),MATCH(EF$2,'SEMACU DATA UNIFICADA'!$C$1:$T$1,0)),"")</f>
        <v>842794.3858</v>
      </c>
      <c r="EG6" s="23">
        <f t="array" ref="EG6">IFERROR(INDEX('SEMACU DATA UNIFICADA'!$C$2:$T1000,MATCH(1,($A6='SEMACU DATA UNIFICADA'!$A$2:$A1000)*($DX$1='SEMACU DATA UNIFICADA'!$B$2:$B1000),0),MATCH(EG$2,'SEMACU DATA UNIFICADA'!$C$1:$T$1,0)),"")</f>
        <v>0.9199984</v>
      </c>
      <c r="EH6" s="23">
        <f t="array" ref="EH6">IFERROR(INDEX('SEMACU DATA UNIFICADA'!$C$2:$T1000,MATCH(1,($A6='SEMACU DATA UNIFICADA'!$A$2:$A1000)*($DX$1='SEMACU DATA UNIFICADA'!$B$2:$B1000),0),MATCH(EH$2,'SEMACU DATA UNIFICADA'!$C$1:$T$1,0)),"")</f>
        <v>0.6483033737</v>
      </c>
      <c r="EI6" s="23">
        <f t="array" ref="EI6">IFERROR(INDEX('SEMACU DATA UNIFICADA'!$C$2:$T1000,MATCH(1,($A6='SEMACU DATA UNIFICADA'!$A$2:$A1000)*($DX$1='SEMACU DATA UNIFICADA'!$B$2:$B1000),0),MATCH(EI$2,'SEMACU DATA UNIFICADA'!$C$1:$T$1,0)),"")</f>
        <v>0.75</v>
      </c>
      <c r="EJ6" s="60" t="str">
        <f t="array" ref="EJ6">IFERROR(INDEX('SEMACU DATA UNIFICADA'!$C$2:$T1000,MATCH(1,($A6='SEMACU DATA UNIFICADA'!$A$2:$A1000)*($DX$1='SEMACU DATA UNIFICADA'!$B$2:$B1000),0),MATCH(EJ$2,'SEMACU DATA UNIFICADA'!$C$1:$T$1,0)),"")</f>
        <v/>
      </c>
      <c r="EK6" s="2">
        <f t="array" ref="EK6">IFERROR(INDEX('SEMACU DATA UNIFICADA'!$C$2:$T1000,MATCH(1,($A6='SEMACU DATA UNIFICADA'!$A$2:$A1000)*($DX$1='SEMACU DATA UNIFICADA'!$B$2:$B1000),0),MATCH(EK$2,'SEMACU DATA UNIFICADA'!$C$1:$T$1,0)),"")</f>
        <v>2</v>
      </c>
      <c r="EL6" s="2">
        <f t="array" ref="EL6">IFERROR(INDEX('SEMACU DATA UNIFICADA'!$C$2:$T1000,MATCH(1,($A6='SEMACU DATA UNIFICADA'!$A$2:$A1000)*($DX$1='SEMACU DATA UNIFICADA'!$B$2:$B1000),0),MATCH(EL$2,'SEMACU DATA UNIFICADA'!$C$1:$T$1,0)),"")</f>
        <v>9.03</v>
      </c>
      <c r="EM6" s="33">
        <f t="array" ref="EM6">IFERROR(INDEX('SEMACU DATA UNIFICADA'!$C$2:$T1000,MATCH(1,($A6='SEMACU DATA UNIFICADA'!$A$2:$A1000)*($DX$1='SEMACU DATA UNIFICADA'!$B$2:$B1000),0),MATCH(EM$2,'SEMACU DATA UNIFICADA'!$C$1:$T$1,0)),"")</f>
        <v>5.29536</v>
      </c>
      <c r="EN6" s="60">
        <f t="array" ref="EN6">IFERROR(INDEX('SEMACU DATA UNIFICADA'!$C$2:$T1000,MATCH(1,($A6='SEMACU DATA UNIFICADA'!$A$2:$A1000)*($DX$1='SEMACU DATA UNIFICADA'!$B$2:$B1000),0),MATCH(EN$2,'SEMACU DATA UNIFICADA'!$C$1:$T$1,0)),"")</f>
        <v>495.8108171</v>
      </c>
      <c r="EO6" s="140">
        <f t="array" ref="EO6">IFERROR(INDEX('SEMACU DATA UNIFICADA'!$C$2:$T1000,MATCH(1,($A6='SEMACU DATA UNIFICADA'!$A$2:$A1000)*($DX$1='SEMACU DATA UNIFICADA'!$B$2:$B1000),0),MATCH(EO$2,'SEMACU DATA UNIFICADA'!$C$1:$T$1,0)),"")</f>
        <v>30.20270427</v>
      </c>
      <c r="EP6" s="138" t="str">
        <f t="array" ref="EP6">IFERROR(INDEX('SEMACU DATA UNIFICADA'!$C$2:$T1000,MATCH(1,($A6='SEMACU DATA UNIFICADA'!$A$2:$A1000)*($EP$1='SEMACU DATA UNIFICADA'!$B$2:$B1000),0),MATCH(EP$2,'SEMACU DATA UNIFICADA'!$C$1:$T$1,0)),"")</f>
        <v>SE10120123</v>
      </c>
      <c r="EQ6" s="2">
        <f t="array" ref="EQ6">IFERROR(INDEX('SEMACU DATA UNIFICADA'!$C$2:$T1000,MATCH(1,($A6='SEMACU DATA UNIFICADA'!$A$2:$A1000)*($EP$1='SEMACU DATA UNIFICADA'!$B$2:$B1000),0),MATCH(EQ$2,'SEMACU DATA UNIFICADA'!$C$1:$T$1,0)),"")</f>
        <v>300</v>
      </c>
      <c r="ER6" s="2">
        <f t="array" ref="ER6">IFERROR(INDEX('SEMACU DATA UNIFICADA'!$C$2:$T1000,MATCH(1,($A6='SEMACU DATA UNIFICADA'!$A$2:$A1000)*($EP$1='SEMACU DATA UNIFICADA'!$B$2:$B1000),0),MATCH(ER$2,'SEMACU DATA UNIFICADA'!$C$1:$T$1,0)),"")</f>
        <v>1650</v>
      </c>
      <c r="ES6" s="2" t="str">
        <f t="array" ref="ES6">IFERROR(INDEX('SEMACU DATA UNIFICADA'!$C$2:$T1000,MATCH(1,($A6='SEMACU DATA UNIFICADA'!$A$2:$A1000)*($EP$1='SEMACU DATA UNIFICADA'!$B$2:$B1000),0),MATCH(ES$2,'SEMACU DATA UNIFICADA'!$C$1:$T$1,0)),"")</f>
        <v>NICO FINA 2.0</v>
      </c>
      <c r="ET6" s="139">
        <f t="array" ref="ET6">IFERROR(INDEX('SEMACU DATA UNIFICADA'!$C$2:$T1000,MATCH(1,($A6='SEMACU DATA UNIFICADA'!$A$2:$A1000)*($EP$1='SEMACU DATA UNIFICADA'!$B$2:$B1000),0),MATCH(ET$2,'SEMACU DATA UNIFICADA'!$C$1:$T$1,0)),"")</f>
        <v>2026.40625</v>
      </c>
      <c r="EU6" s="2">
        <f t="array" ref="EU6">IFERROR(INDEX('SEMACU DATA UNIFICADA'!$C$2:$T1000,MATCH(1,($A6='SEMACU DATA UNIFICADA'!$A$2:$A1000)*($EP$1='SEMACU DATA UNIFICADA'!$B$2:$B1000),0),MATCH(EU$2,'SEMACU DATA UNIFICADA'!$C$1:$T$1,0)),"")</f>
        <v>7.45</v>
      </c>
      <c r="EV6" s="2">
        <f t="array" ref="EV6">IFERROR(INDEX('SEMACU DATA UNIFICADA'!$C$2:$T1000,MATCH(1,($A6='SEMACU DATA UNIFICADA'!$A$2:$A1000)*($EP$1='SEMACU DATA UNIFICADA'!$B$2:$B1000),0),MATCH(EV$2,'SEMACU DATA UNIFICADA'!$C$1:$T$1,0)),"")</f>
        <v>2.1</v>
      </c>
      <c r="EW6" s="33">
        <f t="array" ref="EW6">IFERROR(INDEX('SEMACU DATA UNIFICADA'!$C$2:$T1000,MATCH(1,($A6='SEMACU DATA UNIFICADA'!$A$2:$A1000)*($EP$1='SEMACU DATA UNIFICADA'!$B$2:$B1000),0),MATCH(EW$2,'SEMACU DATA UNIFICADA'!$C$1:$T$1,0)),"")</f>
        <v>6.0672</v>
      </c>
      <c r="EX6" s="60">
        <f t="array" ref="EX6">IFERROR(INDEX('SEMACU DATA UNIFICADA'!$C$2:$T1000,MATCH(1,($A6='SEMACU DATA UNIFICADA'!$A$2:$A1000)*($EP$1='SEMACU DATA UNIFICADA'!$B$2:$B1000),0),MATCH(EX$2,'SEMACU DATA UNIFICADA'!$C$1:$T$1,0)),"")</f>
        <v>663707.4165</v>
      </c>
      <c r="EY6" s="23">
        <f t="array" ref="EY6">IFERROR(INDEX('SEMACU DATA UNIFICADA'!$C$2:$T1000,MATCH(1,($A6='SEMACU DATA UNIFICADA'!$A$2:$A1000)*($EP$1='SEMACU DATA UNIFICADA'!$B$2:$B1000),0),MATCH(EY$2,'SEMACU DATA UNIFICADA'!$C$1:$T$1,0)),"")</f>
        <v>0.9199984</v>
      </c>
      <c r="EZ6" s="23">
        <f t="array" ref="EZ6">IFERROR(INDEX('SEMACU DATA UNIFICADA'!$C$2:$T1000,MATCH(1,($A6='SEMACU DATA UNIFICADA'!$A$2:$A1000)*($EP$1='SEMACU DATA UNIFICADA'!$B$2:$B1000),0),MATCH(EZ$2,'SEMACU DATA UNIFICADA'!$C$1:$T$1,0)),"")</f>
        <v>0.6033703787</v>
      </c>
      <c r="FA6" s="23">
        <f t="array" ref="FA6">IFERROR(INDEX('SEMACU DATA UNIFICADA'!$C$2:$T1000,MATCH(1,($A6='SEMACU DATA UNIFICADA'!$A$2:$A1000)*($EP$1='SEMACU DATA UNIFICADA'!$B$2:$B1000),0),MATCH(FA$2,'SEMACU DATA UNIFICADA'!$C$1:$T$1,0)),"")</f>
        <v>0.73</v>
      </c>
      <c r="FB6" s="60" t="str">
        <f t="array" ref="FB6">IFERROR(INDEX('SEMACU DATA UNIFICADA'!$C$2:$T1000,MATCH(1,($A6='SEMACU DATA UNIFICADA'!$A$2:$A1000)*($EP$1='SEMACU DATA UNIFICADA'!$B$2:$B1000),0),MATCH(FB$2,'SEMACU DATA UNIFICADA'!$C$1:$T$1,0)),"")</f>
        <v/>
      </c>
      <c r="FC6" s="2">
        <f t="array" ref="FC6">IFERROR(INDEX('SEMACU DATA UNIFICADA'!$C$2:$T1000,MATCH(1,($A6='SEMACU DATA UNIFICADA'!$A$2:$A1000)*($EP$1='SEMACU DATA UNIFICADA'!$B$2:$B1000),0),MATCH(FC$2,'SEMACU DATA UNIFICADA'!$C$1:$T$1,0)),"")</f>
        <v>2</v>
      </c>
      <c r="FD6" s="2">
        <f t="array" ref="FD6">IFERROR(INDEX('SEMACU DATA UNIFICADA'!$C$2:$T1000,MATCH(1,($A6='SEMACU DATA UNIFICADA'!$A$2:$A1000)*($EP$1='SEMACU DATA UNIFICADA'!$B$2:$B1000),0),MATCH(FD$2,'SEMACU DATA UNIFICADA'!$C$1:$T$1,0)),"")</f>
        <v>9.45</v>
      </c>
      <c r="FE6" s="33">
        <f t="array" ref="FE6">IFERROR(INDEX('SEMACU DATA UNIFICADA'!$C$2:$T1000,MATCH(1,($A6='SEMACU DATA UNIFICADA'!$A$2:$A1000)*($EP$1='SEMACU DATA UNIFICADA'!$B$2:$B1000),0),MATCH(FE$2,'SEMACU DATA UNIFICADA'!$C$1:$T$1,0)),"")</f>
        <v>5.1744</v>
      </c>
      <c r="FF6" s="60">
        <f t="array" ref="FF6">IFERROR(INDEX('SEMACU DATA UNIFICADA'!$C$2:$T1000,MATCH(1,($A6='SEMACU DATA UNIFICADA'!$A$2:$A1000)*($EP$1='SEMACU DATA UNIFICADA'!$B$2:$B1000),0),MATCH(FF$2,'SEMACU DATA UNIFICADA'!$C$1:$T$1,0)),"")</f>
        <v>412.8928627</v>
      </c>
      <c r="FG6" s="140">
        <f t="array" ref="FG6">IFERROR(INDEX('SEMACU DATA UNIFICADA'!$C$2:$T1000,MATCH(1,($A6='SEMACU DATA UNIFICADA'!$A$2:$A1000)*($EP$1='SEMACU DATA UNIFICADA'!$B$2:$B1000),0),MATCH(FG$2,'SEMACU DATA UNIFICADA'!$C$1:$T$1,0)),"")</f>
        <v>28.22321568</v>
      </c>
      <c r="FH6" s="138" t="str">
        <f t="array" ref="FH6">IFERROR(INDEX('SEMACU DATA UNIFICADA'!$C$2:$T1000,MATCH(1,($A6='SEMACU DATA UNIFICADA'!$A$2:$A1000)*($FH$1='SEMACU DATA UNIFICADA'!$B$2:$B1000),0),MATCH(FH$2,'SEMACU DATA UNIFICADA'!$C$1:$T$1,0)),"")</f>
        <v/>
      </c>
      <c r="FI6" s="2" t="str">
        <f t="array" ref="FI6">IFERROR(INDEX('SEMACU DATA UNIFICADA'!$C$2:$T1000,MATCH(1,($A6='SEMACU DATA UNIFICADA'!$A$2:$A1000)*($FH$1='SEMACU DATA UNIFICADA'!$B$2:$B1000),0),MATCH(FI$2,'SEMACU DATA UNIFICADA'!$C$1:$T$1,0)),"")</f>
        <v/>
      </c>
      <c r="FJ6" s="2" t="str">
        <f t="array" ref="FJ6">IFERROR(INDEX('SEMACU DATA UNIFICADA'!$C$2:$T1000,MATCH(1,($A6='SEMACU DATA UNIFICADA'!$A$2:$A1000)*($FH$1='SEMACU DATA UNIFICADA'!$B$2:$B1000),0),MATCH(FJ$2,'SEMACU DATA UNIFICADA'!$C$1:$T$1,0)),"")</f>
        <v/>
      </c>
      <c r="FK6" s="2" t="str">
        <f t="array" ref="FK6">IFERROR(INDEX('SEMACU DATA UNIFICADA'!$C$2:$T1000,MATCH(1,($A6='SEMACU DATA UNIFICADA'!$A$2:$A1000)*($FH$1='SEMACU DATA UNIFICADA'!$B$2:$B1000),0),MATCH(FK$2,'SEMACU DATA UNIFICADA'!$C$1:$T$1,0)),"")</f>
        <v/>
      </c>
      <c r="FL6" s="139" t="str">
        <f t="array" ref="FL6">IFERROR(INDEX('SEMACU DATA UNIFICADA'!$C$2:$T1000,MATCH(1,($A6='SEMACU DATA UNIFICADA'!$A$2:$A1000)*($FH$1='SEMACU DATA UNIFICADA'!$B$2:$B1000),0),MATCH(FL$2,'SEMACU DATA UNIFICADA'!$C$1:$T$1,0)),"")</f>
        <v/>
      </c>
      <c r="FM6" s="2" t="str">
        <f t="array" ref="FM6">IFERROR(INDEX('SEMACU DATA UNIFICADA'!$C$2:$T1000,MATCH(1,($A6='SEMACU DATA UNIFICADA'!$A$2:$A1000)*($FH$1='SEMACU DATA UNIFICADA'!$B$2:$B1000),0),MATCH(FM$2,'SEMACU DATA UNIFICADA'!$C$1:$T$1,0)),"")</f>
        <v/>
      </c>
      <c r="FN6" s="2" t="str">
        <f t="array" ref="FN6">IFERROR(INDEX('SEMACU DATA UNIFICADA'!$C$2:$T1000,MATCH(1,($A6='SEMACU DATA UNIFICADA'!$A$2:$A1000)*($FH$1='SEMACU DATA UNIFICADA'!$B$2:$B1000),0),MATCH(FN$2,'SEMACU DATA UNIFICADA'!$C$1:$T$1,0)),"")</f>
        <v/>
      </c>
      <c r="FO6" s="33" t="str">
        <f t="array" ref="FO6">IFERROR(INDEX('SEMACU DATA UNIFICADA'!$C$2:$T1000,MATCH(1,($A6='SEMACU DATA UNIFICADA'!$A$2:$A1000)*($FH$1='SEMACU DATA UNIFICADA'!$B$2:$B1000),0),MATCH(FO$2,'SEMACU DATA UNIFICADA'!$C$1:$T$1,0)),"")</f>
        <v/>
      </c>
      <c r="FP6" s="60" t="str">
        <f t="array" ref="FP6">IFERROR(INDEX('SEMACU DATA UNIFICADA'!$C$2:$T1000,MATCH(1,($A6='SEMACU DATA UNIFICADA'!$A$2:$A1000)*($FH$1='SEMACU DATA UNIFICADA'!$B$2:$B1000),0),MATCH(FP$2,'SEMACU DATA UNIFICADA'!$C$1:$T$1,0)),"")</f>
        <v/>
      </c>
      <c r="FQ6" s="23" t="str">
        <f t="array" ref="FQ6">IFERROR(INDEX('SEMACU DATA UNIFICADA'!$C$2:$T1000,MATCH(1,($A6='SEMACU DATA UNIFICADA'!$A$2:$A1000)*($FH$1='SEMACU DATA UNIFICADA'!$B$2:$B1000),0),MATCH(FQ$2,'SEMACU DATA UNIFICADA'!$C$1:$T$1,0)),"")</f>
        <v/>
      </c>
      <c r="FR6" s="23" t="str">
        <f t="array" ref="FR6">IFERROR(INDEX('SEMACU DATA UNIFICADA'!$C$2:$T1000,MATCH(1,($A6='SEMACU DATA UNIFICADA'!$A$2:$A1000)*($FH$1='SEMACU DATA UNIFICADA'!$B$2:$B1000),0),MATCH(FR$2,'SEMACU DATA UNIFICADA'!$C$1:$T$1,0)),"")</f>
        <v/>
      </c>
      <c r="FS6" s="23" t="str">
        <f t="array" ref="FS6">IFERROR(INDEX('SEMACU DATA UNIFICADA'!$C$2:$T1000,MATCH(1,($A6='SEMACU DATA UNIFICADA'!$A$2:$A1000)*($FH$1='SEMACU DATA UNIFICADA'!$B$2:$B1000),0),MATCH(FS$2,'SEMACU DATA UNIFICADA'!$C$1:$T$1,0)),"")</f>
        <v/>
      </c>
      <c r="FT6" s="60" t="str">
        <f t="array" ref="FT6">IFERROR(INDEX('SEMACU DATA UNIFICADA'!$C$2:$T1000,MATCH(1,($A6='SEMACU DATA UNIFICADA'!$A$2:$A1000)*($FH$1='SEMACU DATA UNIFICADA'!$B$2:$B1000),0),MATCH(FT$2,'SEMACU DATA UNIFICADA'!$C$1:$T$1,0)),"")</f>
        <v/>
      </c>
      <c r="FU6" s="2" t="str">
        <f t="array" ref="FU6">IFERROR(INDEX('SEMACU DATA UNIFICADA'!$C$2:$T1000,MATCH(1,($A6='SEMACU DATA UNIFICADA'!$A$2:$A1000)*($FH$1='SEMACU DATA UNIFICADA'!$B$2:$B1000),0),MATCH(FU$2,'SEMACU DATA UNIFICADA'!$C$1:$T$1,0)),"")</f>
        <v/>
      </c>
      <c r="FV6" s="2" t="str">
        <f t="array" ref="FV6">IFERROR(INDEX('SEMACU DATA UNIFICADA'!$C$2:$T1000,MATCH(1,($A6='SEMACU DATA UNIFICADA'!$A$2:$A1000)*($FH$1='SEMACU DATA UNIFICADA'!$B$2:$B1000),0),MATCH(FV$2,'SEMACU DATA UNIFICADA'!$C$1:$T$1,0)),"")</f>
        <v/>
      </c>
      <c r="FW6" s="33" t="str">
        <f t="array" ref="FW6">IFERROR(INDEX('SEMACU DATA UNIFICADA'!$C$2:$T1000,MATCH(1,($A6='SEMACU DATA UNIFICADA'!$A$2:$A1000)*($FH$1='SEMACU DATA UNIFICADA'!$B$2:$B1000),0),MATCH(FW$2,'SEMACU DATA UNIFICADA'!$C$1:$T$1,0)),"")</f>
        <v/>
      </c>
      <c r="FX6" s="60" t="str">
        <f t="array" ref="FX6">IFERROR(INDEX('SEMACU DATA UNIFICADA'!$C$2:$T1000,MATCH(1,($A6='SEMACU DATA UNIFICADA'!$A$2:$A1000)*($FH$1='SEMACU DATA UNIFICADA'!$B$2:$B1000),0),MATCH(FX$2,'SEMACU DATA UNIFICADA'!$C$1:$T$1,0)),"")</f>
        <v/>
      </c>
      <c r="FY6" s="140" t="str">
        <f t="array" ref="FY6">IFERROR(INDEX('SEMACU DATA UNIFICADA'!$C$2:$T1000,MATCH(1,($A6='SEMACU DATA UNIFICADA'!$A$2:$A1000)*($FH$1='SEMACU DATA UNIFICADA'!$B$2:$B1000),0),MATCH(FY$2,'SEMACU DATA UNIFICADA'!$C$1:$T$1,0)),"")</f>
        <v/>
      </c>
      <c r="FZ6" s="138" t="str">
        <f t="array" ref="FZ6">IFERROR(INDEX('SEMACU DATA UNIFICADA'!$C$2:$T1000,MATCH(1,($A6='SEMACU DATA UNIFICADA'!$A$2:$A1000)*($FZ$1='SEMACU DATA UNIFICADA'!$B$2:$B1000),0),MATCH(FZ$2,'SEMACU DATA UNIFICADA'!$C$1:$T$1,0)),"")</f>
        <v/>
      </c>
      <c r="GA6" s="2" t="str">
        <f t="array" ref="GA6">IFERROR(INDEX('SEMACU DATA UNIFICADA'!$C$2:$T1000,MATCH(1,($A6='SEMACU DATA UNIFICADA'!$A$2:$A1000)*($FZ$1='SEMACU DATA UNIFICADA'!$B$2:$B1000),0),MATCH(GA$2,'SEMACU DATA UNIFICADA'!$C$1:$T$1,0)),"")</f>
        <v/>
      </c>
      <c r="GB6" s="2" t="str">
        <f t="array" ref="GB6">IFERROR(INDEX('SEMACU DATA UNIFICADA'!$C$2:$T1000,MATCH(1,($A6='SEMACU DATA UNIFICADA'!$A$2:$A1000)*($FZ$1='SEMACU DATA UNIFICADA'!$B$2:$B1000),0),MATCH(GB$2,'SEMACU DATA UNIFICADA'!$C$1:$T$1,0)),"")</f>
        <v/>
      </c>
      <c r="GC6" s="2" t="str">
        <f t="array" ref="GC6">IFERROR(INDEX('SEMACU DATA UNIFICADA'!$C$2:$T1000,MATCH(1,($A6='SEMACU DATA UNIFICADA'!$A$2:$A1000)*($FZ$1='SEMACU DATA UNIFICADA'!$B$2:$B1000),0),MATCH(GC$2,'SEMACU DATA UNIFICADA'!$C$1:$T$1,0)),"")</f>
        <v/>
      </c>
      <c r="GD6" s="139" t="str">
        <f t="array" ref="GD6">IFERROR(INDEX('SEMACU DATA UNIFICADA'!$C$2:$T1000,MATCH(1,($A6='SEMACU DATA UNIFICADA'!$A$2:$A1000)*($FZ$1='SEMACU DATA UNIFICADA'!$B$2:$B1000),0),MATCH(GD$2,'SEMACU DATA UNIFICADA'!$C$1:$T$1,0)),"")</f>
        <v/>
      </c>
      <c r="GE6" s="2" t="str">
        <f t="array" ref="GE6">IFERROR(INDEX('SEMACU DATA UNIFICADA'!$C$2:$T1000,MATCH(1,($A6='SEMACU DATA UNIFICADA'!$A$2:$A1000)*($FZ$1='SEMACU DATA UNIFICADA'!$B$2:$B1000),0),MATCH(GE$2,'SEMACU DATA UNIFICADA'!$C$1:$T$1,0)),"")</f>
        <v/>
      </c>
      <c r="GF6" s="2" t="str">
        <f t="array" ref="GF6">IFERROR(INDEX('SEMACU DATA UNIFICADA'!$C$2:$T1000,MATCH(1,($A6='SEMACU DATA UNIFICADA'!$A$2:$A1000)*($FZ$1='SEMACU DATA UNIFICADA'!$B$2:$B1000),0),MATCH(GF$2,'SEMACU DATA UNIFICADA'!$C$1:$T$1,0)),"")</f>
        <v/>
      </c>
      <c r="GG6" s="33" t="str">
        <f t="array" ref="GG6">IFERROR(INDEX('SEMACU DATA UNIFICADA'!$C$2:$T1000,MATCH(1,($A6='SEMACU DATA UNIFICADA'!$A$2:$A1000)*($FZ$1='SEMACU DATA UNIFICADA'!$B$2:$B1000),0),MATCH(GG$2,'SEMACU DATA UNIFICADA'!$C$1:$T$1,0)),"")</f>
        <v/>
      </c>
      <c r="GH6" s="60" t="str">
        <f t="array" ref="GH6">IFERROR(INDEX('SEMACU DATA UNIFICADA'!$C$2:$T1000,MATCH(1,($A6='SEMACU DATA UNIFICADA'!$A$2:$A1000)*($FZ$1='SEMACU DATA UNIFICADA'!$B$2:$B1000),0),MATCH(GH$2,'SEMACU DATA UNIFICADA'!$C$1:$T$1,0)),"")</f>
        <v/>
      </c>
      <c r="GI6" s="23" t="str">
        <f t="array" ref="GI6">IFERROR(INDEX('SEMACU DATA UNIFICADA'!$C$2:$T1000,MATCH(1,($A6='SEMACU DATA UNIFICADA'!$A$2:$A1000)*($FZ$1='SEMACU DATA UNIFICADA'!$B$2:$B1000),0),MATCH(GI$2,'SEMACU DATA UNIFICADA'!$C$1:$T$1,0)),"")</f>
        <v/>
      </c>
      <c r="GJ6" s="23" t="str">
        <f t="array" ref="GJ6">IFERROR(INDEX('SEMACU DATA UNIFICADA'!$C$2:$T1000,MATCH(1,($A6='SEMACU DATA UNIFICADA'!$A$2:$A1000)*($FZ$1='SEMACU DATA UNIFICADA'!$B$2:$B1000),0),MATCH(GJ$2,'SEMACU DATA UNIFICADA'!$C$1:$T$1,0)),"")</f>
        <v/>
      </c>
      <c r="GK6" s="23" t="str">
        <f t="array" ref="GK6">IFERROR(INDEX('SEMACU DATA UNIFICADA'!$C$2:$T1000,MATCH(1,($A6='SEMACU DATA UNIFICADA'!$A$2:$A1000)*($FZ$1='SEMACU DATA UNIFICADA'!$B$2:$B1000),0),MATCH(GK$2,'SEMACU DATA UNIFICADA'!$C$1:$T$1,0)),"")</f>
        <v/>
      </c>
      <c r="GL6" s="60" t="str">
        <f t="array" ref="GL6">IFERROR(INDEX('SEMACU DATA UNIFICADA'!$C$2:$T1000,MATCH(1,($A6='SEMACU DATA UNIFICADA'!$A$2:$A1000)*($FZ$1='SEMACU DATA UNIFICADA'!$B$2:$B1000),0),MATCH(GL$2,'SEMACU DATA UNIFICADA'!$C$1:$T$1,0)),"")</f>
        <v/>
      </c>
      <c r="GM6" s="2" t="str">
        <f t="array" ref="GM6">IFERROR(INDEX('SEMACU DATA UNIFICADA'!$C$2:$T1000,MATCH(1,($A6='SEMACU DATA UNIFICADA'!$A$2:$A1000)*($FZ$1='SEMACU DATA UNIFICADA'!$B$2:$B1000),0),MATCH(GM$2,'SEMACU DATA UNIFICADA'!$C$1:$T$1,0)),"")</f>
        <v/>
      </c>
      <c r="GN6" s="2" t="str">
        <f t="array" ref="GN6">IFERROR(INDEX('SEMACU DATA UNIFICADA'!$C$2:$T1000,MATCH(1,($A6='SEMACU DATA UNIFICADA'!$A$2:$A1000)*($FZ$1='SEMACU DATA UNIFICADA'!$B$2:$B1000),0),MATCH(GN$2,'SEMACU DATA UNIFICADA'!$C$1:$T$1,0)),"")</f>
        <v/>
      </c>
      <c r="GO6" s="33" t="str">
        <f t="array" ref="GO6">IFERROR(INDEX('SEMACU DATA UNIFICADA'!$C$2:$T1000,MATCH(1,($A6='SEMACU DATA UNIFICADA'!$A$2:$A1000)*($FZ$1='SEMACU DATA UNIFICADA'!$B$2:$B1000),0),MATCH(GO$2,'SEMACU DATA UNIFICADA'!$C$1:$T$1,0)),"")</f>
        <v/>
      </c>
      <c r="GP6" s="60" t="str">
        <f t="array" ref="GP6">IFERROR(INDEX('SEMACU DATA UNIFICADA'!$C$2:$T1000,MATCH(1,($A6='SEMACU DATA UNIFICADA'!$A$2:$A1000)*($FZ$1='SEMACU DATA UNIFICADA'!$B$2:$B1000),0),MATCH(GP$2,'SEMACU DATA UNIFICADA'!$C$1:$T$1,0)),"")</f>
        <v/>
      </c>
      <c r="GQ6" s="140" t="str">
        <f t="array" ref="GQ6">IFERROR(INDEX('SEMACU DATA UNIFICADA'!$C$2:$T1000,MATCH(1,($A6='SEMACU DATA UNIFICADA'!$A$2:$A1000)*($FZ$1='SEMACU DATA UNIFICADA'!$B$2:$B1000),0),MATCH(GQ$2,'SEMACU DATA UNIFICADA'!$C$1:$T$1,0)),"")</f>
        <v/>
      </c>
    </row>
    <row r="7">
      <c r="A7" s="199">
        <v>44970.0</v>
      </c>
      <c r="B7" s="138" t="str">
        <f t="array" ref="B7">IFERROR(INDEX('SEMACU DATA UNIFICADA'!$C$2:$T1000,MATCH(1,($A7='SEMACU DATA UNIFICADA'!$A$2:$A1000)*($B$1='SEMACU DATA UNIFICADA'!$B$2:$B1000),0),MATCH(B$2,'SEMACU DATA UNIFICADA'!$C$1:$T$1,0)),"")</f>
        <v/>
      </c>
      <c r="C7" s="2" t="str">
        <f t="array" ref="C7">IFERROR(INDEX('SEMACU DATA UNIFICADA'!$C$2:$T1000,MATCH(1,($A7='SEMACU DATA UNIFICADA'!$A$2:$A1000)*($B$1='SEMACU DATA UNIFICADA'!$B$2:$B1000),0),MATCH(C$2,'SEMACU DATA UNIFICADA'!$C$1:$T$1,0)),"")</f>
        <v/>
      </c>
      <c r="D7" s="2" t="str">
        <f t="array" ref="D7">IFERROR(INDEX('SEMACU DATA UNIFICADA'!$C$2:$T1000,MATCH(1,($A7='SEMACU DATA UNIFICADA'!$A$2:$A1000)*($B$1='SEMACU DATA UNIFICADA'!$B$2:$B1000),0),MATCH(D$2,'SEMACU DATA UNIFICADA'!$C$1:$T$1,0)),"")</f>
        <v/>
      </c>
      <c r="E7" s="2" t="str">
        <f t="array" ref="E7">IFERROR(INDEX('SEMACU DATA UNIFICADA'!$C$2:$T1000,MATCH(1,($A7='SEMACU DATA UNIFICADA'!$A$2:$A1000)*($B$1='SEMACU DATA UNIFICADA'!$B$2:$B1000),0),MATCH(E$2,'SEMACU DATA UNIFICADA'!$C$1:$T$1,0)),"")</f>
        <v/>
      </c>
      <c r="F7" s="60" t="str">
        <f t="array" ref="F7">IFERROR(INDEX('SEMACU DATA UNIFICADA'!$C$2:$T1000,MATCH(1,($A7='SEMACU DATA UNIFICADA'!$A$2:$A1000)*($B$1='SEMACU DATA UNIFICADA'!$B$2:$B1000),0),MATCH(F$2,'SEMACU DATA UNIFICADA'!$C$1:$T$1,0)),"")</f>
        <v/>
      </c>
      <c r="G7" s="2" t="str">
        <f t="array" ref="G7">IFERROR(INDEX('SEMACU DATA UNIFICADA'!$C$2:$T1000,MATCH(1,($A7='SEMACU DATA UNIFICADA'!$A$2:$A1000)*($B$1='SEMACU DATA UNIFICADA'!$B$2:$B1000),0),MATCH(G$2,'SEMACU DATA UNIFICADA'!$C$1:$T$1,0)),"")</f>
        <v/>
      </c>
      <c r="H7" s="2" t="str">
        <f t="array" ref="H7">IFERROR(INDEX('SEMACU DATA UNIFICADA'!$C$2:$T1000,MATCH(1,($A7='SEMACU DATA UNIFICADA'!$A$2:$A1000)*($B$1='SEMACU DATA UNIFICADA'!$B$2:$B1000),0),MATCH(H$2,'SEMACU DATA UNIFICADA'!$C$1:$T$1,0)),"")</f>
        <v/>
      </c>
      <c r="I7" s="33" t="str">
        <f t="array" ref="I7">IFERROR(INDEX('SEMACU DATA UNIFICADA'!$C$2:$T1000,MATCH(1,($A7='SEMACU DATA UNIFICADA'!$A$2:$A1000)*($B$1='SEMACU DATA UNIFICADA'!$B$2:$B1000),0),MATCH(I$2,'SEMACU DATA UNIFICADA'!$C$1:$T$1,0)),"")</f>
        <v/>
      </c>
      <c r="J7" s="60" t="str">
        <f t="array" ref="J7">IFERROR(INDEX('SEMACU DATA UNIFICADA'!$C$2:$T1000,MATCH(1,($A7='SEMACU DATA UNIFICADA'!$A$2:$A1000)*($B$1='SEMACU DATA UNIFICADA'!$B$2:$B1000),0),MATCH(J$2,'SEMACU DATA UNIFICADA'!$C$1:$T$1,0)),"")</f>
        <v/>
      </c>
      <c r="K7" s="23" t="str">
        <f t="array" ref="K7">IFERROR(INDEX('SEMACU DATA UNIFICADA'!$C$2:$T1000,MATCH(1,($A7='SEMACU DATA UNIFICADA'!$A$2:$A1000)*($B$1='SEMACU DATA UNIFICADA'!$B$2:$B1000),0),MATCH(K$2,'SEMACU DATA UNIFICADA'!$C$1:$T$1,0)),"")</f>
        <v/>
      </c>
      <c r="L7" s="23" t="str">
        <f t="array" ref="L7">IFERROR(INDEX('SEMACU DATA UNIFICADA'!$C$2:$T1000,MATCH(1,($A7='SEMACU DATA UNIFICADA'!$A$2:$A1000)*($B$1='SEMACU DATA UNIFICADA'!$B$2:$B1000),0),MATCH(L$2,'SEMACU DATA UNIFICADA'!$C$1:$T$1,0)),"")</f>
        <v/>
      </c>
      <c r="M7" s="23" t="str">
        <f t="array" ref="M7">IFERROR(INDEX('SEMACU DATA UNIFICADA'!$C$2:$T1000,MATCH(1,($A7='SEMACU DATA UNIFICADA'!$A$2:$A1000)*($B$1='SEMACU DATA UNIFICADA'!$B$2:$B1000),0),MATCH(M$2,'SEMACU DATA UNIFICADA'!$C$1:$T$1,0)),"")</f>
        <v/>
      </c>
      <c r="N7" s="60" t="str">
        <f t="array" ref="N7">IFERROR(INDEX('SEMACU DATA UNIFICADA'!$C$2:$T1000,MATCH(1,($A7='SEMACU DATA UNIFICADA'!$A$2:$A1000)*($B$1='SEMACU DATA UNIFICADA'!$B$2:$B1000),0),MATCH(N$2,'SEMACU DATA UNIFICADA'!$C$1:$T$1,0)),"")</f>
        <v/>
      </c>
      <c r="O7" s="2" t="str">
        <f t="array" ref="O7">IFERROR(INDEX('SEMACU DATA UNIFICADA'!$C$2:$T1000,MATCH(1,($A7='SEMACU DATA UNIFICADA'!$A$2:$A1000)*($B$1='SEMACU DATA UNIFICADA'!$B$2:$B1000),0),MATCH(O$2,'SEMACU DATA UNIFICADA'!$C$1:$T$1,0)),"")</f>
        <v/>
      </c>
      <c r="P7" s="2" t="str">
        <f t="array" ref="P7">IFERROR(INDEX('SEMACU DATA UNIFICADA'!$C$2:$T1000,MATCH(1,($A7='SEMACU DATA UNIFICADA'!$A$2:$A1000)*($B$1='SEMACU DATA UNIFICADA'!$B$2:$B1000),0),MATCH(P$2,'SEMACU DATA UNIFICADA'!$C$1:$T$1,0)),"")</f>
        <v/>
      </c>
      <c r="Q7" s="33" t="str">
        <f t="array" ref="Q7">IFERROR(INDEX('SEMACU DATA UNIFICADA'!$C$2:$T1000,MATCH(1,($A7='SEMACU DATA UNIFICADA'!$A$2:$A1000)*($B$1='SEMACU DATA UNIFICADA'!$B$2:$B1000),0),MATCH(Q$2,'SEMACU DATA UNIFICADA'!$C$1:$T$1,0)),"")</f>
        <v/>
      </c>
      <c r="R7" s="60" t="str">
        <f t="array" ref="R7">IFERROR(INDEX('SEMACU DATA UNIFICADA'!$C$2:$T1000,MATCH(1,($A7='SEMACU DATA UNIFICADA'!$A$2:$A1000)*($B$1='SEMACU DATA UNIFICADA'!$B$2:$B1000),0),MATCH(R$2,'SEMACU DATA UNIFICADA'!$C$1:$T$1,0)),"")</f>
        <v/>
      </c>
      <c r="S7" s="140" t="str">
        <f t="array" ref="S7">IFERROR(INDEX('SEMACU DATA UNIFICADA'!$C$2:$T1000,MATCH(1,($A7='SEMACU DATA UNIFICADA'!$A$2:$A1000)*($B$1='SEMACU DATA UNIFICADA'!$B$2:$B1000),0),MATCH(S$2,'SEMACU DATA UNIFICADA'!$C$1:$T$1,0)),"")</f>
        <v/>
      </c>
      <c r="T7" s="138" t="str">
        <f t="array" ref="T7">IFERROR(INDEX('SEMACU DATA UNIFICADA'!$C$2:$T1000,MATCH(1,($A7='SEMACU DATA UNIFICADA'!$A$2:$A1000)*($T$1='SEMACU DATA UNIFICADA'!$B$2:$B1000),0),MATCH(T$2,'SEMACU DATA UNIFICADA'!$C$1:$T$1,0)),"")</f>
        <v/>
      </c>
      <c r="U7" s="2" t="str">
        <f t="array" ref="U7">IFERROR(INDEX('SEMACU DATA UNIFICADA'!$C$2:$T1000,MATCH(1,($A7='SEMACU DATA UNIFICADA'!$A$2:$A1000)*($T$1='SEMACU DATA UNIFICADA'!$B$2:$B1000),0),MATCH(U$2,'SEMACU DATA UNIFICADA'!$C$1:$T$1,0)),"")</f>
        <v/>
      </c>
      <c r="V7" s="2" t="str">
        <f t="array" ref="V7">IFERROR(INDEX('SEMACU DATA UNIFICADA'!$C$2:$T1000,MATCH(1,($A7='SEMACU DATA UNIFICADA'!$A$2:$A1000)*($T$1='SEMACU DATA UNIFICADA'!$B$2:$B1000),0),MATCH(V$2,'SEMACU DATA UNIFICADA'!$C$1:$T$1,0)),"")</f>
        <v/>
      </c>
      <c r="W7" s="2" t="str">
        <f t="array" ref="W7">IFERROR(INDEX('SEMACU DATA UNIFICADA'!$C$2:$T1000,MATCH(1,($A7='SEMACU DATA UNIFICADA'!$A$2:$A1000)*($T$1='SEMACU DATA UNIFICADA'!$B$2:$B1000),0),MATCH(W$2,'SEMACU DATA UNIFICADA'!$C$1:$T$1,0)),"")</f>
        <v/>
      </c>
      <c r="X7" s="139" t="str">
        <f t="array" ref="X7">IFERROR(INDEX('SEMACU DATA UNIFICADA'!$C$2:$T1000,MATCH(1,($A7='SEMACU DATA UNIFICADA'!$A$2:$A1000)*($T$1='SEMACU DATA UNIFICADA'!$B$2:$B1000),0),MATCH(X$2,'SEMACU DATA UNIFICADA'!$C$1:$T$1,0)),"")</f>
        <v/>
      </c>
      <c r="Y7" s="2" t="str">
        <f t="array" ref="Y7">IFERROR(INDEX('SEMACU DATA UNIFICADA'!$C$2:$T1000,MATCH(1,($A7='SEMACU DATA UNIFICADA'!$A$2:$A1000)*($T$1='SEMACU DATA UNIFICADA'!$B$2:$B1000),0),MATCH(Y$2,'SEMACU DATA UNIFICADA'!$C$1:$T$1,0)),"")</f>
        <v/>
      </c>
      <c r="Z7" s="2" t="str">
        <f t="array" ref="Z7">IFERROR(INDEX('SEMACU DATA UNIFICADA'!$C$2:$T1000,MATCH(1,($A7='SEMACU DATA UNIFICADA'!$A$2:$A1000)*($T$1='SEMACU DATA UNIFICADA'!$B$2:$B1000),0),MATCH(Z$2,'SEMACU DATA UNIFICADA'!$C$1:$T$1,0)),"")</f>
        <v/>
      </c>
      <c r="AA7" s="33" t="str">
        <f t="array" ref="AA7">IFERROR(INDEX('SEMACU DATA UNIFICADA'!$C$2:$T1000,MATCH(1,($A7='SEMACU DATA UNIFICADA'!$A$2:$A1000)*($T$1='SEMACU DATA UNIFICADA'!$B$2:$B1000),0),MATCH(AA$2,'SEMACU DATA UNIFICADA'!$C$1:$T$1,0)),"")</f>
        <v/>
      </c>
      <c r="AB7" s="60" t="str">
        <f t="array" ref="AB7">IFERROR(INDEX('SEMACU DATA UNIFICADA'!$C$2:$T1000,MATCH(1,($A7='SEMACU DATA UNIFICADA'!$A$2:$A1000)*($T$1='SEMACU DATA UNIFICADA'!$B$2:$B1000),0),MATCH(AB$2,'SEMACU DATA UNIFICADA'!$C$1:$T$1,0)),"")</f>
        <v/>
      </c>
      <c r="AC7" s="23" t="str">
        <f t="array" ref="AC7">IFERROR(INDEX('SEMACU DATA UNIFICADA'!$C$2:$T1000,MATCH(1,($A7='SEMACU DATA UNIFICADA'!$A$2:$A1000)*($T$1='SEMACU DATA UNIFICADA'!$B$2:$B1000),0),MATCH(AC$2,'SEMACU DATA UNIFICADA'!$C$1:$T$1,0)),"")</f>
        <v/>
      </c>
      <c r="AD7" s="23" t="str">
        <f t="array" ref="AD7">IFERROR(INDEX('SEMACU DATA UNIFICADA'!$C$2:$T1000,MATCH(1,($A7='SEMACU DATA UNIFICADA'!$A$2:$A1000)*($T$1='SEMACU DATA UNIFICADA'!$B$2:$B1000),0),MATCH(AD$2,'SEMACU DATA UNIFICADA'!$C$1:$T$1,0)),"")</f>
        <v/>
      </c>
      <c r="AE7" s="23" t="str">
        <f t="array" ref="AE7">IFERROR(INDEX('SEMACU DATA UNIFICADA'!$C$2:$T1000,MATCH(1,($A7='SEMACU DATA UNIFICADA'!$A$2:$A1000)*($T$1='SEMACU DATA UNIFICADA'!$B$2:$B1000),0),MATCH(AE$2,'SEMACU DATA UNIFICADA'!$C$1:$T$1,0)),"")</f>
        <v/>
      </c>
      <c r="AF7" s="60" t="str">
        <f t="array" ref="AF7">IFERROR(INDEX('SEMACU DATA UNIFICADA'!$C$2:$T1000,MATCH(1,($A7='SEMACU DATA UNIFICADA'!$A$2:$A1000)*($T$1='SEMACU DATA UNIFICADA'!$B$2:$B1000),0),MATCH(AF$2,'SEMACU DATA UNIFICADA'!$C$1:$T$1,0)),"")</f>
        <v/>
      </c>
      <c r="AG7" s="2" t="str">
        <f t="array" ref="AG7">IFERROR(INDEX('SEMACU DATA UNIFICADA'!$C$2:$T1000,MATCH(1,($A7='SEMACU DATA UNIFICADA'!$A$2:$A1000)*($T$1='SEMACU DATA UNIFICADA'!$B$2:$B1000),0),MATCH(AG$2,'SEMACU DATA UNIFICADA'!$C$1:$T$1,0)),"")</f>
        <v/>
      </c>
      <c r="AH7" s="2" t="str">
        <f t="array" ref="AH7">IFERROR(INDEX('SEMACU DATA UNIFICADA'!$C$2:$T1000,MATCH(1,($A7='SEMACU DATA UNIFICADA'!$A$2:$A1000)*($T$1='SEMACU DATA UNIFICADA'!$B$2:$B1000),0),MATCH(AH$2,'SEMACU DATA UNIFICADA'!$C$1:$T$1,0)),"")</f>
        <v/>
      </c>
      <c r="AI7" s="2" t="str">
        <f t="array" ref="AI7">IFERROR(INDEX('SEMACU DATA UNIFICADA'!$C$2:$T1000,MATCH(1,($A7='SEMACU DATA UNIFICADA'!$A$2:$A1000)*($T$1='SEMACU DATA UNIFICADA'!$B$2:$B1000),0),MATCH(AI$2,'SEMACU DATA UNIFICADA'!$C$1:$T$1,0)),"")</f>
        <v/>
      </c>
      <c r="AJ7" s="60" t="str">
        <f t="array" ref="AJ7">IFERROR(INDEX('SEMACU DATA UNIFICADA'!$C$2:$T1000,MATCH(1,($A7='SEMACU DATA UNIFICADA'!$A$2:$A1000)*($T$1='SEMACU DATA UNIFICADA'!$B$2:$B1000),0),MATCH(AJ$2,'SEMACU DATA UNIFICADA'!$C$1:$T$1,0)),"")</f>
        <v/>
      </c>
      <c r="AK7" s="140" t="str">
        <f t="array" ref="AK7">IFERROR(INDEX('SEMACU DATA UNIFICADA'!$C$2:$T1000,MATCH(1,($A7='SEMACU DATA UNIFICADA'!$A$2:$A1000)*($T$1='SEMACU DATA UNIFICADA'!$B$2:$B1000),0),MATCH(AK$2,'SEMACU DATA UNIFICADA'!$C$1:$T$1,0)),"")</f>
        <v/>
      </c>
      <c r="AL7" s="138" t="str">
        <f t="array" ref="AL7">IFERROR(INDEX('SEMACU DATA UNIFICADA'!$C$2:$T1000,MATCH(1,($A7='SEMACU DATA UNIFICADA'!$A$2:$A1000)*($AL$1='SEMACU DATA UNIFICADA'!$B$2:$B1000),0),MATCH(AL$2,'SEMACU DATA UNIFICADA'!$C$1:$T$1,0)),"")</f>
        <v/>
      </c>
      <c r="AM7" s="2" t="str">
        <f t="array" ref="AM7">IFERROR(INDEX('SEMACU DATA UNIFICADA'!$C$2:$T1000,MATCH(1,($A7='SEMACU DATA UNIFICADA'!$A$2:$A1000)*($AL$1='SEMACU DATA UNIFICADA'!$B$2:$B1000),0),MATCH(AM$2,'SEMACU DATA UNIFICADA'!$C$1:$T$1,0)),"")</f>
        <v/>
      </c>
      <c r="AN7" s="2" t="str">
        <f t="array" ref="AN7">IFERROR(INDEX('SEMACU DATA UNIFICADA'!$C$2:$T1000,MATCH(1,($A7='SEMACU DATA UNIFICADA'!$A$2:$A1000)*($AL$1='SEMACU DATA UNIFICADA'!$B$2:$B1000),0),MATCH(AN$2,'SEMACU DATA UNIFICADA'!$C$1:$T$1,0)),"")</f>
        <v/>
      </c>
      <c r="AO7" s="2" t="str">
        <f t="array" ref="AO7">IFERROR(INDEX('SEMACU DATA UNIFICADA'!$C$2:$T1000,MATCH(1,($A7='SEMACU DATA UNIFICADA'!$A$2:$A1000)*($AL$1='SEMACU DATA UNIFICADA'!$B$2:$B1000),0),MATCH(AO$2,'SEMACU DATA UNIFICADA'!$C$1:$T$1,0)),"")</f>
        <v/>
      </c>
      <c r="AP7" s="139" t="str">
        <f t="array" ref="AP7">IFERROR(INDEX('SEMACU DATA UNIFICADA'!$C$2:$T1000,MATCH(1,($A7='SEMACU DATA UNIFICADA'!$A$2:$A1000)*($AL$1='SEMACU DATA UNIFICADA'!$B$2:$B1000),0),MATCH(AP$2,'SEMACU DATA UNIFICADA'!$C$1:$T$1,0)),"")</f>
        <v/>
      </c>
      <c r="AQ7" s="2" t="str">
        <f t="array" ref="AQ7">IFERROR(INDEX('SEMACU DATA UNIFICADA'!$C$2:$T1000,MATCH(1,($A7='SEMACU DATA UNIFICADA'!$A$2:$A1000)*($AL$1='SEMACU DATA UNIFICADA'!$B$2:$B1000),0),MATCH(AQ$2,'SEMACU DATA UNIFICADA'!$C$1:$T$1,0)),"")</f>
        <v/>
      </c>
      <c r="AR7" s="2" t="str">
        <f t="array" ref="AR7">IFERROR(INDEX('SEMACU DATA UNIFICADA'!$C$2:$T1000,MATCH(1,($A7='SEMACU DATA UNIFICADA'!$A$2:$A1000)*($AL$1='SEMACU DATA UNIFICADA'!$B$2:$B1000),0),MATCH(AR$2,'SEMACU DATA UNIFICADA'!$C$1:$T$1,0)),"")</f>
        <v/>
      </c>
      <c r="AS7" s="33" t="str">
        <f t="array" ref="AS7">IFERROR(INDEX('SEMACU DATA UNIFICADA'!$C$2:$T1000,MATCH(1,($A7='SEMACU DATA UNIFICADA'!$A$2:$A1000)*($AL$1='SEMACU DATA UNIFICADA'!$B$2:$B1000),0),MATCH(AS$2,'SEMACU DATA UNIFICADA'!$C$1:$T$1,0)),"")</f>
        <v/>
      </c>
      <c r="AT7" s="60" t="str">
        <f t="array" ref="AT7">IFERROR(INDEX('SEMACU DATA UNIFICADA'!$C$2:$T1000,MATCH(1,($A7='SEMACU DATA UNIFICADA'!$A$2:$A1000)*($AL$1='SEMACU DATA UNIFICADA'!$B$2:$B1000),0),MATCH(AT$2,'SEMACU DATA UNIFICADA'!$C$1:$T$1,0)),"")</f>
        <v/>
      </c>
      <c r="AU7" s="23" t="str">
        <f t="array" ref="AU7">IFERROR(INDEX('SEMACU DATA UNIFICADA'!$C$2:$T1000,MATCH(1,($A7='SEMACU DATA UNIFICADA'!$A$2:$A1000)*($AL$1='SEMACU DATA UNIFICADA'!$B$2:$B1000),0),MATCH(AU$2,'SEMACU DATA UNIFICADA'!$C$1:$T$1,0)),"")</f>
        <v/>
      </c>
      <c r="AV7" s="23" t="str">
        <f t="array" ref="AV7">IFERROR(INDEX('SEMACU DATA UNIFICADA'!$C$2:$T1000,MATCH(1,($A7='SEMACU DATA UNIFICADA'!$A$2:$A1000)*($AL$1='SEMACU DATA UNIFICADA'!$B$2:$B1000),0),MATCH(AV$2,'SEMACU DATA UNIFICADA'!$C$1:$T$1,0)),"")</f>
        <v/>
      </c>
      <c r="AW7" s="23" t="str">
        <f t="array" ref="AW7">IFERROR(INDEX('SEMACU DATA UNIFICADA'!$C$2:$T1000,MATCH(1,($A7='SEMACU DATA UNIFICADA'!$A$2:$A1000)*($AL$1='SEMACU DATA UNIFICADA'!$B$2:$B1000),0),MATCH(AW$2,'SEMACU DATA UNIFICADA'!$C$1:$T$1,0)),"")</f>
        <v/>
      </c>
      <c r="AX7" s="60" t="str">
        <f t="array" ref="AX7">IFERROR(INDEX('SEMACU DATA UNIFICADA'!$C$2:$T1000,MATCH(1,($A7='SEMACU DATA UNIFICADA'!$A$2:$A1000)*($AL$1='SEMACU DATA UNIFICADA'!$B$2:$B1000),0),MATCH(AX$2,'SEMACU DATA UNIFICADA'!$C$1:$T$1,0)),"")</f>
        <v/>
      </c>
      <c r="AY7" s="2" t="str">
        <f t="array" ref="AY7">IFERROR(INDEX('SEMACU DATA UNIFICADA'!$C$2:$T1000,MATCH(1,($A7='SEMACU DATA UNIFICADA'!$A$2:$A1000)*($AL$1='SEMACU DATA UNIFICADA'!$B$2:$B1000),0),MATCH(AY$2,'SEMACU DATA UNIFICADA'!$C$1:$T$1,0)),"")</f>
        <v/>
      </c>
      <c r="AZ7" s="2" t="str">
        <f t="array" ref="AZ7">IFERROR(INDEX('SEMACU DATA UNIFICADA'!$C$2:$T1000,MATCH(1,($A7='SEMACU DATA UNIFICADA'!$A$2:$A1000)*($AL$1='SEMACU DATA UNIFICADA'!$B$2:$B1000),0),MATCH(AZ$2,'SEMACU DATA UNIFICADA'!$C$1:$T$1,0)),"")</f>
        <v/>
      </c>
      <c r="BA7" s="33" t="str">
        <f t="array" ref="BA7">IFERROR(INDEX('SEMACU DATA UNIFICADA'!$C$2:$T1000,MATCH(1,($A7='SEMACU DATA UNIFICADA'!$A$2:$A1000)*($AL$1='SEMACU DATA UNIFICADA'!$B$2:$B1000),0),MATCH(BA$2,'SEMACU DATA UNIFICADA'!$C$1:$T$1,0)),"")</f>
        <v/>
      </c>
      <c r="BB7" s="60" t="str">
        <f t="array" ref="BB7">IFERROR(INDEX('SEMACU DATA UNIFICADA'!$C$2:$T1000,MATCH(1,($A7='SEMACU DATA UNIFICADA'!$A$2:$A1000)*($AL$1='SEMACU DATA UNIFICADA'!$B$2:$B1000),0),MATCH(BB$2,'SEMACU DATA UNIFICADA'!$C$1:$T$1,0)),"")</f>
        <v/>
      </c>
      <c r="BC7" s="140" t="str">
        <f t="array" ref="BC7">IFERROR(INDEX('SEMACU DATA UNIFICADA'!$C$2:$T1000,MATCH(1,($A7='SEMACU DATA UNIFICADA'!$A$2:$A1000)*($AL$1='SEMACU DATA UNIFICADA'!$B$2:$B1000),0),MATCH(BC$2,'SEMACU DATA UNIFICADA'!$C$1:$T$1,0)),"")</f>
        <v/>
      </c>
      <c r="BD7" s="138" t="str">
        <f t="array" ref="BD7">IFERROR(INDEX('SEMACU DATA UNIFICADA'!$C$2:$T1000,MATCH(1,($A7='SEMACU DATA UNIFICADA'!$A$2:$A1000)*($BD$1='SEMACU DATA UNIFICADA'!$B$2:$B1000),0),MATCH(BD$2,'SEMACU DATA UNIFICADA'!$C$1:$T$1,0)),"")</f>
        <v/>
      </c>
      <c r="BE7" s="2" t="str">
        <f t="array" ref="BE7">IFERROR(INDEX('SEMACU DATA UNIFICADA'!$C$2:$T1000,MATCH(1,($A7='SEMACU DATA UNIFICADA'!$A$2:$A1000)*($BD$1='SEMACU DATA UNIFICADA'!$B$2:$B1000),0),MATCH(BE$2,'SEMACU DATA UNIFICADA'!$C$1:$T$1,0)),"")</f>
        <v/>
      </c>
      <c r="BF7" s="2" t="str">
        <f t="array" ref="BF7">IFERROR(INDEX('SEMACU DATA UNIFICADA'!$C$2:$T1000,MATCH(1,($A7='SEMACU DATA UNIFICADA'!$A$2:$A1000)*($BD$1='SEMACU DATA UNIFICADA'!$B$2:$B1000),0),MATCH(BF$2,'SEMACU DATA UNIFICADA'!$C$1:$T$1,0)),"")</f>
        <v/>
      </c>
      <c r="BG7" s="2" t="str">
        <f t="array" ref="BG7">IFERROR(INDEX('SEMACU DATA UNIFICADA'!$C$2:$T1000,MATCH(1,($A7='SEMACU DATA UNIFICADA'!$A$2:$A1000)*($BD$1='SEMACU DATA UNIFICADA'!$B$2:$B1000),0),MATCH(BG$2,'SEMACU DATA UNIFICADA'!$C$1:$T$1,0)),"")</f>
        <v/>
      </c>
      <c r="BH7" s="139" t="str">
        <f t="array" ref="BH7">IFERROR(INDEX('SEMACU DATA UNIFICADA'!$C$2:$T1000,MATCH(1,($A7='SEMACU DATA UNIFICADA'!$A$2:$A1000)*($BD$1='SEMACU DATA UNIFICADA'!$B$2:$B1000),0),MATCH(BH$2,'SEMACU DATA UNIFICADA'!$C$1:$T$1,0)),"")</f>
        <v/>
      </c>
      <c r="BI7" s="2" t="str">
        <f t="array" ref="BI7">IFERROR(INDEX('SEMACU DATA UNIFICADA'!$C$2:$T1000,MATCH(1,($A7='SEMACU DATA UNIFICADA'!$A$2:$A1000)*($BD$1='SEMACU DATA UNIFICADA'!$B$2:$B1000),0),MATCH(BI$2,'SEMACU DATA UNIFICADA'!$C$1:$T$1,0)),"")</f>
        <v/>
      </c>
      <c r="BJ7" s="2" t="str">
        <f t="array" ref="BJ7">IFERROR(INDEX('SEMACU DATA UNIFICADA'!$C$2:$T1000,MATCH(1,($A7='SEMACU DATA UNIFICADA'!$A$2:$A1000)*($BD$1='SEMACU DATA UNIFICADA'!$B$2:$B1000),0),MATCH(BJ$2,'SEMACU DATA UNIFICADA'!$C$1:$T$1,0)),"")</f>
        <v/>
      </c>
      <c r="BK7" s="33" t="str">
        <f t="array" ref="BK7">IFERROR(INDEX('SEMACU DATA UNIFICADA'!$C$2:$T1000,MATCH(1,($A7='SEMACU DATA UNIFICADA'!$A$2:$A1000)*($BD$1='SEMACU DATA UNIFICADA'!$B$2:$B1000),0),MATCH(BK$2,'SEMACU DATA UNIFICADA'!$C$1:$T$1,0)),"")</f>
        <v/>
      </c>
      <c r="BL7" s="60" t="str">
        <f t="array" ref="BL7">IFERROR(INDEX('SEMACU DATA UNIFICADA'!$C$2:$T1000,MATCH(1,($A7='SEMACU DATA UNIFICADA'!$A$2:$A1000)*($BD$1='SEMACU DATA UNIFICADA'!$B$2:$B1000),0),MATCH(BL$2,'SEMACU DATA UNIFICADA'!$C$1:$T$1,0)),"")</f>
        <v/>
      </c>
      <c r="BM7" s="23" t="str">
        <f t="array" ref="BM7">IFERROR(INDEX('SEMACU DATA UNIFICADA'!$C$2:$T1000,MATCH(1,($A7='SEMACU DATA UNIFICADA'!$A$2:$A1000)*($BD$1='SEMACU DATA UNIFICADA'!$B$2:$B1000),0),MATCH(BM$2,'SEMACU DATA UNIFICADA'!$C$1:$T$1,0)),"")</f>
        <v/>
      </c>
      <c r="BN7" s="23" t="str">
        <f t="array" ref="BN7">IFERROR(INDEX('SEMACU DATA UNIFICADA'!$C$2:$T1000,MATCH(1,($A7='SEMACU DATA UNIFICADA'!$A$2:$A1000)*($BD$1='SEMACU DATA UNIFICADA'!$B$2:$B1000),0),MATCH(BN$2,'SEMACU DATA UNIFICADA'!$C$1:$T$1,0)),"")</f>
        <v/>
      </c>
      <c r="BO7" s="23" t="str">
        <f t="array" ref="BO7">IFERROR(INDEX('SEMACU DATA UNIFICADA'!$C$2:$T1000,MATCH(1,($A7='SEMACU DATA UNIFICADA'!$A$2:$A1000)*($BD$1='SEMACU DATA UNIFICADA'!$B$2:$B1000),0),MATCH(BO$2,'SEMACU DATA UNIFICADA'!$C$1:$T$1,0)),"")</f>
        <v/>
      </c>
      <c r="BP7" s="60" t="str">
        <f t="array" ref="BP7">IFERROR(INDEX('SEMACU DATA UNIFICADA'!$C$2:$T1000,MATCH(1,($A7='SEMACU DATA UNIFICADA'!$A$2:$A1000)*($BD$1='SEMACU DATA UNIFICADA'!$B$2:$B1000),0),MATCH(BP$2,'SEMACU DATA UNIFICADA'!$C$1:$T$1,0)),"")</f>
        <v/>
      </c>
      <c r="BQ7" s="2" t="str">
        <f t="array" ref="BQ7">IFERROR(INDEX('SEMACU DATA UNIFICADA'!$C$2:$T1000,MATCH(1,($A7='SEMACU DATA UNIFICADA'!$A$2:$A1000)*($BD$1='SEMACU DATA UNIFICADA'!$B$2:$B1000),0),MATCH(BQ$2,'SEMACU DATA UNIFICADA'!$C$1:$T$1,0)),"")</f>
        <v/>
      </c>
      <c r="BR7" s="2" t="str">
        <f t="array" ref="BR7">IFERROR(INDEX('SEMACU DATA UNIFICADA'!$C$2:$T1000,MATCH(1,($A7='SEMACU DATA UNIFICADA'!$A$2:$A1000)*($BD$1='SEMACU DATA UNIFICADA'!$B$2:$B1000),0),MATCH(BR$2,'SEMACU DATA UNIFICADA'!$C$1:$T$1,0)),"")</f>
        <v/>
      </c>
      <c r="BS7" s="33" t="str">
        <f t="array" ref="BS7">IFERROR(INDEX('SEMACU DATA UNIFICADA'!$C$2:$T1000,MATCH(1,($A7='SEMACU DATA UNIFICADA'!$A$2:$A1000)*($BD$1='SEMACU DATA UNIFICADA'!$B$2:$B1000),0),MATCH(BS$2,'SEMACU DATA UNIFICADA'!$C$1:$T$1,0)),"")</f>
        <v/>
      </c>
      <c r="BT7" s="60" t="str">
        <f t="array" ref="BT7">IFERROR(INDEX('SEMACU DATA UNIFICADA'!$C$2:$T1000,MATCH(1,($A7='SEMACU DATA UNIFICADA'!$A$2:$A1000)*($BD$1='SEMACU DATA UNIFICADA'!$B$2:$B1000),0),MATCH(BT$2,'SEMACU DATA UNIFICADA'!$C$1:$T$1,0)),"")</f>
        <v/>
      </c>
      <c r="BU7" s="140" t="str">
        <f t="array" ref="BU7">IFERROR(INDEX('SEMACU DATA UNIFICADA'!$C$2:$T1000,MATCH(1,($A7='SEMACU DATA UNIFICADA'!$A$2:$A1000)*($BD$1='SEMACU DATA UNIFICADA'!$B$2:$B1000),0),MATCH(BU$2,'SEMACU DATA UNIFICADA'!$C$1:$T$1,0)),"")</f>
        <v/>
      </c>
      <c r="BV7" s="138" t="str">
        <f t="array" ref="BV7">IFERROR(INDEX('SEMACU DATA UNIFICADA'!$C$2:$T1000,MATCH(1,($A7='SEMACU DATA UNIFICADA'!$A$2:$A1000)*($BV$1='SEMACU DATA UNIFICADA'!$B$2:$B1000),0),MATCH(BV$2,'SEMACU DATA UNIFICADA'!$C$1:$T$1,0)),"")</f>
        <v>SE06120123</v>
      </c>
      <c r="BW7" s="2">
        <f t="array" ref="BW7">IFERROR(INDEX('SEMACU DATA UNIFICADA'!$C$2:$T1000,MATCH(1,($A7='SEMACU DATA UNIFICADA'!$A$2:$A1000)*($BV$1='SEMACU DATA UNIFICADA'!$B$2:$B1000),0),MATCH(BW$2,'SEMACU DATA UNIFICADA'!$C$1:$T$1,0)),"")</f>
        <v>300</v>
      </c>
      <c r="BX7" s="2">
        <f t="array" ref="BX7">IFERROR(INDEX('SEMACU DATA UNIFICADA'!$C$2:$T1000,MATCH(1,($A7='SEMACU DATA UNIFICADA'!$A$2:$A1000)*($BV$1='SEMACU DATA UNIFICADA'!$B$2:$B1000),0),MATCH(BX$2,'SEMACU DATA UNIFICADA'!$C$1:$T$1,0)),"")</f>
        <v>1700</v>
      </c>
      <c r="BY7" s="2" t="str">
        <f t="array" ref="BY7">IFERROR(INDEX('SEMACU DATA UNIFICADA'!$C$2:$T1000,MATCH(1,($A7='SEMACU DATA UNIFICADA'!$A$2:$A1000)*($BV$1='SEMACU DATA UNIFICADA'!$B$2:$B1000),0),MATCH(BY$2,'SEMACU DATA UNIFICADA'!$C$1:$T$1,0)),"")</f>
        <v>NICO FINA 2.0</v>
      </c>
      <c r="BZ7" s="139">
        <f t="array" ref="BZ7">IFERROR(INDEX('SEMACU DATA UNIFICADA'!$C$2:$T1000,MATCH(1,($A7='SEMACU DATA UNIFICADA'!$A$2:$A1000)*($BV$1='SEMACU DATA UNIFICADA'!$B$2:$B1000),0),MATCH(BZ$2,'SEMACU DATA UNIFICADA'!$C$1:$T$1,0)),"")</f>
        <v>2087.8125</v>
      </c>
      <c r="CA7" s="2">
        <f t="array" ref="CA7">IFERROR(INDEX('SEMACU DATA UNIFICADA'!$C$2:$T1000,MATCH(1,($A7='SEMACU DATA UNIFICADA'!$A$2:$A1000)*($BV$1='SEMACU DATA UNIFICADA'!$B$2:$B1000),0),MATCH(CA$2,'SEMACU DATA UNIFICADA'!$C$1:$T$1,0)),"")</f>
        <v>9.45</v>
      </c>
      <c r="CB7" s="2">
        <f t="array" ref="CB7">IFERROR(INDEX('SEMACU DATA UNIFICADA'!$C$2:$T1000,MATCH(1,($A7='SEMACU DATA UNIFICADA'!$A$2:$A1000)*($BV$1='SEMACU DATA UNIFICADA'!$B$2:$B1000),0),MATCH(CB$2,'SEMACU DATA UNIFICADA'!$C$1:$T$1,0)),"")</f>
        <v>2</v>
      </c>
      <c r="CC7" s="33">
        <f t="array" ref="CC7">IFERROR(INDEX('SEMACU DATA UNIFICADA'!$C$2:$T1000,MATCH(1,($A7='SEMACU DATA UNIFICADA'!$A$2:$A1000)*($BV$1='SEMACU DATA UNIFICADA'!$B$2:$B1000),0),MATCH(CC$2,'SEMACU DATA UNIFICADA'!$C$1:$T$1,0)),"")</f>
        <v>5.1744</v>
      </c>
      <c r="CD7" s="60">
        <f t="array" ref="CD7">IFERROR(INDEX('SEMACU DATA UNIFICADA'!$C$2:$T1000,MATCH(1,($A7='SEMACU DATA UNIFICADA'!$A$2:$A1000)*($BV$1='SEMACU DATA UNIFICADA'!$B$2:$B1000),0),MATCH(CD$2,'SEMACU DATA UNIFICADA'!$C$1:$T$1,0)),"")</f>
        <v>613521.0217</v>
      </c>
      <c r="CE7" s="23">
        <f t="array" ref="CE7">IFERROR(INDEX('SEMACU DATA UNIFICADA'!$C$2:$T1000,MATCH(1,($A7='SEMACU DATA UNIFICADA'!$A$2:$A1000)*($BV$1='SEMACU DATA UNIFICADA'!$B$2:$B1000),0),MATCH(CE$2,'SEMACU DATA UNIFICADA'!$C$1:$T$1,0)),"")</f>
        <v>0.8966646</v>
      </c>
      <c r="CF7" s="23">
        <f t="array" ref="CF7">IFERROR(INDEX('SEMACU DATA UNIFICADA'!$C$2:$T1000,MATCH(1,($A7='SEMACU DATA UNIFICADA'!$A$2:$A1000)*($BV$1='SEMACU DATA UNIFICADA'!$B$2:$B1000),0),MATCH(CF$2,'SEMACU DATA UNIFICADA'!$C$1:$T$1,0)),"")</f>
        <v>0.6458116018</v>
      </c>
      <c r="CG7" s="23">
        <f t="array" ref="CG7">IFERROR(INDEX('SEMACU DATA UNIFICADA'!$C$2:$T1000,MATCH(1,($A7='SEMACU DATA UNIFICADA'!$A$2:$A1000)*($BV$1='SEMACU DATA UNIFICADA'!$B$2:$B1000),0),MATCH(CG$2,'SEMACU DATA UNIFICADA'!$C$1:$T$1,0)),"")</f>
        <v>0.75</v>
      </c>
      <c r="CH7" s="60" t="str">
        <f t="array" ref="CH7">IFERROR(INDEX('SEMACU DATA UNIFICADA'!$C$2:$T1000,MATCH(1,($A7='SEMACU DATA UNIFICADA'!$A$2:$A1000)*($BV$1='SEMACU DATA UNIFICADA'!$B$2:$B1000),0),MATCH(CH$2,'SEMACU DATA UNIFICADA'!$C$1:$T$1,0)),"")</f>
        <v/>
      </c>
      <c r="CI7" s="2">
        <f t="array" ref="CI7">IFERROR(INDEX('SEMACU DATA UNIFICADA'!$C$2:$T1000,MATCH(1,($A7='SEMACU DATA UNIFICADA'!$A$2:$A1000)*($BV$1='SEMACU DATA UNIFICADA'!$B$2:$B1000),0),MATCH(CI$2,'SEMACU DATA UNIFICADA'!$C$1:$T$1,0)),"")</f>
        <v>2</v>
      </c>
      <c r="CJ7" s="2">
        <f t="array" ref="CJ7">IFERROR(INDEX('SEMACU DATA UNIFICADA'!$C$2:$T1000,MATCH(1,($A7='SEMACU DATA UNIFICADA'!$A$2:$A1000)*($BV$1='SEMACU DATA UNIFICADA'!$B$2:$B1000),0),MATCH(CJ$2,'SEMACU DATA UNIFICADA'!$C$1:$T$1,0)),"")</f>
        <v>11.45</v>
      </c>
      <c r="CK7" s="33">
        <f t="array" ref="CK7">IFERROR(INDEX('SEMACU DATA UNIFICADA'!$C$2:$T1000,MATCH(1,($A7='SEMACU DATA UNIFICADA'!$A$2:$A1000)*($BV$1='SEMACU DATA UNIFICADA'!$B$2:$B1000),0),MATCH(CK$2,'SEMACU DATA UNIFICADA'!$C$1:$T$1,0)),"")</f>
        <v>4.5216</v>
      </c>
      <c r="CL7" s="60">
        <f t="array" ref="CL7">IFERROR(INDEX('SEMACU DATA UNIFICADA'!$C$2:$T1000,MATCH(1,($A7='SEMACU DATA UNIFICADA'!$A$2:$A1000)*($BV$1='SEMACU DATA UNIFICADA'!$B$2:$B1000),0),MATCH(CL$2,'SEMACU DATA UNIFICADA'!$C$1:$T$1,0)),"")</f>
        <v>383.201395</v>
      </c>
      <c r="CM7" s="140">
        <f t="array" ref="CM7">IFERROR(INDEX('SEMACU DATA UNIFICADA'!$C$2:$T1000,MATCH(1,($A7='SEMACU DATA UNIFICADA'!$A$2:$A1000)*($BV$1='SEMACU DATA UNIFICADA'!$B$2:$B1000),0),MATCH(CM$2,'SEMACU DATA UNIFICADA'!$C$1:$T$1,0)),"")</f>
        <v>20.80034876</v>
      </c>
      <c r="CN7" s="138" t="str">
        <f t="array" ref="CN7">IFERROR(INDEX('SEMACU DATA UNIFICADA'!$C$2:$T1000,MATCH(1,($A7='SEMACU DATA UNIFICADA'!$A$2:$A1000)*($CN$1='SEMACU DATA UNIFICADA'!$B$2:$B1000),0),MATCH(CN$2,'SEMACU DATA UNIFICADA'!$C$1:$T$1,0)),"")</f>
        <v>SE07120123</v>
      </c>
      <c r="CO7" s="2">
        <f t="array" ref="CO7">IFERROR(INDEX('SEMACU DATA UNIFICADA'!$C$2:$T1000,MATCH(1,($A7='SEMACU DATA UNIFICADA'!$A$2:$A1000)*($CN$1='SEMACU DATA UNIFICADA'!$B$2:$B1000),0),MATCH(CO$2,'SEMACU DATA UNIFICADA'!$C$1:$T$1,0)),"")</f>
        <v>250</v>
      </c>
      <c r="CP7" s="2">
        <f t="array" ref="CP7">IFERROR(INDEX('SEMACU DATA UNIFICADA'!$C$2:$T1000,MATCH(1,($A7='SEMACU DATA UNIFICADA'!$A$2:$A1000)*($CN$1='SEMACU DATA UNIFICADA'!$B$2:$B1000),0),MATCH(CP$2,'SEMACU DATA UNIFICADA'!$C$1:$T$1,0)),"")</f>
        <v>1350</v>
      </c>
      <c r="CQ7" s="2" t="str">
        <f t="array" ref="CQ7">IFERROR(INDEX('SEMACU DATA UNIFICADA'!$C$2:$T1000,MATCH(1,($A7='SEMACU DATA UNIFICADA'!$A$2:$A1000)*($CN$1='SEMACU DATA UNIFICADA'!$B$2:$B1000),0),MATCH(CQ$2,'SEMACU DATA UNIFICADA'!$C$1:$T$1,0)),"")</f>
        <v>NICO FINA 2.0</v>
      </c>
      <c r="CR7" s="139">
        <f t="array" ref="CR7">IFERROR(INDEX('SEMACU DATA UNIFICADA'!$C$2:$T1000,MATCH(1,($A7='SEMACU DATA UNIFICADA'!$A$2:$A1000)*($CN$1='SEMACU DATA UNIFICADA'!$B$2:$B1000),0),MATCH(CR$2,'SEMACU DATA UNIFICADA'!$C$1:$T$1,0)),"")</f>
        <v>1657.96875</v>
      </c>
      <c r="CS7" s="2">
        <f t="array" ref="CS7">IFERROR(INDEX('SEMACU DATA UNIFICADA'!$C$2:$T1000,MATCH(1,($A7='SEMACU DATA UNIFICADA'!$A$2:$A1000)*($CN$1='SEMACU DATA UNIFICADA'!$B$2:$B1000),0),MATCH(CS$2,'SEMACU DATA UNIFICADA'!$C$1:$T$1,0)),"")</f>
        <v>9.3</v>
      </c>
      <c r="CT7" s="2">
        <f t="array" ref="CT7">IFERROR(INDEX('SEMACU DATA UNIFICADA'!$C$2:$T1000,MATCH(1,($A7='SEMACU DATA UNIFICADA'!$A$2:$A1000)*($CN$1='SEMACU DATA UNIFICADA'!$B$2:$B1000),0),MATCH(CT$2,'SEMACU DATA UNIFICADA'!$C$1:$T$1,0)),"")</f>
        <v>2</v>
      </c>
      <c r="CU7" s="33">
        <f t="array" ref="CU7">IFERROR(INDEX('SEMACU DATA UNIFICADA'!$C$2:$T1000,MATCH(1,($A7='SEMACU DATA UNIFICADA'!$A$2:$A1000)*($CN$1='SEMACU DATA UNIFICADA'!$B$2:$B1000),0),MATCH(CU$2,'SEMACU DATA UNIFICADA'!$C$1:$T$1,0)),"")</f>
        <v>5.2176</v>
      </c>
      <c r="CV7" s="60">
        <f t="array" ref="CV7">IFERROR(INDEX('SEMACU DATA UNIFICADA'!$C$2:$T1000,MATCH(1,($A7='SEMACU DATA UNIFICADA'!$A$2:$A1000)*($CN$1='SEMACU DATA UNIFICADA'!$B$2:$B1000),0),MATCH(CV$2,'SEMACU DATA UNIFICADA'!$C$1:$T$1,0)),"")</f>
        <v>515212.3664</v>
      </c>
      <c r="CW7" s="23">
        <f t="array" ref="CW7">IFERROR(INDEX('SEMACU DATA UNIFICADA'!$C$2:$T1000,MATCH(1,($A7='SEMACU DATA UNIFICADA'!$A$2:$A1000)*($CN$1='SEMACU DATA UNIFICADA'!$B$2:$B1000),0),MATCH(CW$2,'SEMACU DATA UNIFICADA'!$C$1:$T$1,0)),"")</f>
        <v>0.8966646</v>
      </c>
      <c r="CX7" s="23">
        <f t="array" ref="CX7">IFERROR(INDEX('SEMACU DATA UNIFICADA'!$C$2:$T1000,MATCH(1,($A7='SEMACU DATA UNIFICADA'!$A$2:$A1000)*($CN$1='SEMACU DATA UNIFICADA'!$B$2:$B1000),0),MATCH(CX$2,'SEMACU DATA UNIFICADA'!$C$1:$T$1,0)),"")</f>
        <v>0.5152123664</v>
      </c>
      <c r="CY7" s="23">
        <f t="array" ref="CY7">IFERROR(INDEX('SEMACU DATA UNIFICADA'!$C$2:$T1000,MATCH(1,($A7='SEMACU DATA UNIFICADA'!$A$2:$A1000)*($CN$1='SEMACU DATA UNIFICADA'!$B$2:$B1000),0),MATCH(CY$2,'SEMACU DATA UNIFICADA'!$C$1:$T$1,0)),"")</f>
        <v>0.65</v>
      </c>
      <c r="CZ7" s="60" t="str">
        <f t="array" ref="CZ7">IFERROR(INDEX('SEMACU DATA UNIFICADA'!$C$2:$T1000,MATCH(1,($A7='SEMACU DATA UNIFICADA'!$A$2:$A1000)*($CN$1='SEMACU DATA UNIFICADA'!$B$2:$B1000),0),MATCH(CZ$2,'SEMACU DATA UNIFICADA'!$C$1:$T$1,0)),"")</f>
        <v/>
      </c>
      <c r="DA7" s="2">
        <f t="array" ref="DA7">IFERROR(INDEX('SEMACU DATA UNIFICADA'!$C$2:$T1000,MATCH(1,($A7='SEMACU DATA UNIFICADA'!$A$2:$A1000)*($CN$1='SEMACU DATA UNIFICADA'!$B$2:$B1000),0),MATCH(DA$2,'SEMACU DATA UNIFICADA'!$C$1:$T$1,0)),"")</f>
        <v>2</v>
      </c>
      <c r="DB7" s="2">
        <f t="array" ref="DB7">IFERROR(INDEX('SEMACU DATA UNIFICADA'!$C$2:$T1000,MATCH(1,($A7='SEMACU DATA UNIFICADA'!$A$2:$A1000)*($CN$1='SEMACU DATA UNIFICADA'!$B$2:$B1000),0),MATCH(DB$2,'SEMACU DATA UNIFICADA'!$C$1:$T$1,0)),"")</f>
        <v>11.3</v>
      </c>
      <c r="DC7" s="33">
        <f t="array" ref="DC7">IFERROR(INDEX('SEMACU DATA UNIFICADA'!$C$2:$T1000,MATCH(1,($A7='SEMACU DATA UNIFICADA'!$A$2:$A1000)*($CN$1='SEMACU DATA UNIFICADA'!$B$2:$B1000),0),MATCH(DC$2,'SEMACU DATA UNIFICADA'!$C$1:$T$1,0)),"")</f>
        <v>4.5504</v>
      </c>
      <c r="DD7" s="60">
        <f t="array" ref="DD7">IFERROR(INDEX('SEMACU DATA UNIFICADA'!$C$2:$T1000,MATCH(1,($A7='SEMACU DATA UNIFICADA'!$A$2:$A1000)*($CN$1='SEMACU DATA UNIFICADA'!$B$2:$B1000),0),MATCH(DD$2,'SEMACU DATA UNIFICADA'!$C$1:$T$1,0)),"")</f>
        <v>345.8524488</v>
      </c>
      <c r="DE7" s="140">
        <f t="array" ref="DE7">IFERROR(INDEX('SEMACU DATA UNIFICADA'!$C$2:$T1000,MATCH(1,($A7='SEMACU DATA UNIFICADA'!$A$2:$A1000)*($CN$1='SEMACU DATA UNIFICADA'!$B$2:$B1000),0),MATCH(DE$2,'SEMACU DATA UNIFICADA'!$C$1:$T$1,0)),"")</f>
        <v>23.96311219</v>
      </c>
      <c r="DF7" s="138" t="str">
        <f t="array" ref="DF7">IFERROR(INDEX('SEMACU DATA UNIFICADA'!$C$2:$T1000,MATCH(1,($A7='SEMACU DATA UNIFICADA'!$A$2:$A1000)*($DF$1='SEMACU DATA UNIFICADA'!$B$2:$B1000),0),MATCH(DF$2,'SEMACU DATA UNIFICADA'!$C$1:$T$1,0)),"")</f>
        <v>SE08120123</v>
      </c>
      <c r="DG7" s="2">
        <f t="array" ref="DG7">IFERROR(INDEX('SEMACU DATA UNIFICADA'!$C$2:$T1000,MATCH(1,($A7='SEMACU DATA UNIFICADA'!$A$2:$A1000)*($DF$1='SEMACU DATA UNIFICADA'!$B$2:$B1000),0),MATCH(DG$2,'SEMACU DATA UNIFICADA'!$C$1:$T$1,0)),"")</f>
        <v>325</v>
      </c>
      <c r="DH7" s="2">
        <f t="array" ref="DH7">IFERROR(INDEX('SEMACU DATA UNIFICADA'!$C$2:$T1000,MATCH(1,($A7='SEMACU DATA UNIFICADA'!$A$2:$A1000)*($DF$1='SEMACU DATA UNIFICADA'!$B$2:$B1000),0),MATCH(DH$2,'SEMACU DATA UNIFICADA'!$C$1:$T$1,0)),"")</f>
        <v>1800</v>
      </c>
      <c r="DI7" s="2" t="str">
        <f t="array" ref="DI7">IFERROR(INDEX('SEMACU DATA UNIFICADA'!$C$2:$T1000,MATCH(1,($A7='SEMACU DATA UNIFICADA'!$A$2:$A1000)*($DF$1='SEMACU DATA UNIFICADA'!$B$2:$B1000),0),MATCH(DI$2,'SEMACU DATA UNIFICADA'!$C$1:$T$1,0)),"")</f>
        <v>NICO FINA 2.0</v>
      </c>
      <c r="DJ7" s="139">
        <f t="array" ref="DJ7">IFERROR(INDEX('SEMACU DATA UNIFICADA'!$C$2:$T1000,MATCH(1,($A7='SEMACU DATA UNIFICADA'!$A$2:$A1000)*($DF$1='SEMACU DATA UNIFICADA'!$B$2:$B1000),0),MATCH(DJ$2,'SEMACU DATA UNIFICADA'!$C$1:$T$1,0)),"")</f>
        <v>2210.625</v>
      </c>
      <c r="DK7" s="2">
        <f t="array" ref="DK7">IFERROR(INDEX('SEMACU DATA UNIFICADA'!$C$2:$T1000,MATCH(1,($A7='SEMACU DATA UNIFICADA'!$A$2:$A1000)*($DF$1='SEMACU DATA UNIFICADA'!$B$2:$B1000),0),MATCH(DK$2,'SEMACU DATA UNIFICADA'!$C$1:$T$1,0)),"")</f>
        <v>9.18</v>
      </c>
      <c r="DL7" s="2">
        <f t="array" ref="DL7">IFERROR(INDEX('SEMACU DATA UNIFICADA'!$C$2:$T1000,MATCH(1,($A7='SEMACU DATA UNIFICADA'!$A$2:$A1000)*($DF$1='SEMACU DATA UNIFICADA'!$B$2:$B1000),0),MATCH(DL$2,'SEMACU DATA UNIFICADA'!$C$1:$T$1,0)),"")</f>
        <v>2.1</v>
      </c>
      <c r="DM7" s="33">
        <f t="array" ref="DM7">IFERROR(INDEX('SEMACU DATA UNIFICADA'!$C$2:$T1000,MATCH(1,($A7='SEMACU DATA UNIFICADA'!$A$2:$A1000)*($DF$1='SEMACU DATA UNIFICADA'!$B$2:$B1000),0),MATCH(DM$2,'SEMACU DATA UNIFICADA'!$C$1:$T$1,0)),"")</f>
        <v>5.25216</v>
      </c>
      <c r="DN7" s="60">
        <f t="array" ref="DN7">IFERROR(INDEX('SEMACU DATA UNIFICADA'!$C$2:$T1000,MATCH(1,($A7='SEMACU DATA UNIFICADA'!$A$2:$A1000)*($DF$1='SEMACU DATA UNIFICADA'!$B$2:$B1000),0),MATCH(DN$2,'SEMACU DATA UNIFICADA'!$C$1:$T$1,0)),"")</f>
        <v>674066.4814</v>
      </c>
      <c r="DO7" s="23">
        <f t="array" ref="DO7">IFERROR(INDEX('SEMACU DATA UNIFICADA'!$C$2:$T1000,MATCH(1,($A7='SEMACU DATA UNIFICADA'!$A$2:$A1000)*($DF$1='SEMACU DATA UNIFICADA'!$B$2:$B1000),0),MATCH(DO$2,'SEMACU DATA UNIFICADA'!$C$1:$T$1,0)),"")</f>
        <v>0.8966646</v>
      </c>
      <c r="DP7" s="23">
        <f t="array" ref="DP7">IFERROR(INDEX('SEMACU DATA UNIFICADA'!$C$2:$T1000,MATCH(1,($A7='SEMACU DATA UNIFICADA'!$A$2:$A1000)*($DF$1='SEMACU DATA UNIFICADA'!$B$2:$B1000),0),MATCH(DP$2,'SEMACU DATA UNIFICADA'!$C$1:$T$1,0)),"")</f>
        <v>0.6740664814</v>
      </c>
      <c r="DQ7" s="23">
        <f t="array" ref="DQ7">IFERROR(INDEX('SEMACU DATA UNIFICADA'!$C$2:$T1000,MATCH(1,($A7='SEMACU DATA UNIFICADA'!$A$2:$A1000)*($DF$1='SEMACU DATA UNIFICADA'!$B$2:$B1000),0),MATCH(DQ$2,'SEMACU DATA UNIFICADA'!$C$1:$T$1,0)),"")</f>
        <v>0.8</v>
      </c>
      <c r="DR7" s="60" t="str">
        <f t="array" ref="DR7">IFERROR(INDEX('SEMACU DATA UNIFICADA'!$C$2:$T1000,MATCH(1,($A7='SEMACU DATA UNIFICADA'!$A$2:$A1000)*($DF$1='SEMACU DATA UNIFICADA'!$B$2:$B1000),0),MATCH(DR$2,'SEMACU DATA UNIFICADA'!$C$1:$T$1,0)),"")</f>
        <v/>
      </c>
      <c r="DS7" s="2">
        <f t="array" ref="DS7">IFERROR(INDEX('SEMACU DATA UNIFICADA'!$C$2:$T1000,MATCH(1,($A7='SEMACU DATA UNIFICADA'!$A$2:$A1000)*($DF$1='SEMACU DATA UNIFICADA'!$B$2:$B1000),0),MATCH(DS$2,'SEMACU DATA UNIFICADA'!$C$1:$T$1,0)),"")</f>
        <v>2</v>
      </c>
      <c r="DT7" s="2">
        <f t="array" ref="DT7">IFERROR(INDEX('SEMACU DATA UNIFICADA'!$C$2:$T1000,MATCH(1,($A7='SEMACU DATA UNIFICADA'!$A$2:$A1000)*($DF$1='SEMACU DATA UNIFICADA'!$B$2:$B1000),0),MATCH(DT$2,'SEMACU DATA UNIFICADA'!$C$1:$T$1,0)),"")</f>
        <v>11.18</v>
      </c>
      <c r="DU7" s="33">
        <f t="array" ref="DU7">IFERROR(INDEX('SEMACU DATA UNIFICADA'!$C$2:$T1000,MATCH(1,($A7='SEMACU DATA UNIFICADA'!$A$2:$A1000)*($DF$1='SEMACU DATA UNIFICADA'!$B$2:$B1000),0),MATCH(DU$2,'SEMACU DATA UNIFICADA'!$C$1:$T$1,0)),"")</f>
        <v>4.57344</v>
      </c>
      <c r="DV7" s="60">
        <f t="array" ref="DV7">IFERROR(INDEX('SEMACU DATA UNIFICADA'!$C$2:$T1000,MATCH(1,($A7='SEMACU DATA UNIFICADA'!$A$2:$A1000)*($DF$1='SEMACU DATA UNIFICADA'!$B$2:$B1000),0),MATCH(DV$2,'SEMACU DATA UNIFICADA'!$C$1:$T$1,0)),"")</f>
        <v>426.5851026</v>
      </c>
      <c r="DW7" s="140">
        <f t="array" ref="DW7">IFERROR(INDEX('SEMACU DATA UNIFICADA'!$C$2:$T1000,MATCH(1,($A7='SEMACU DATA UNIFICADA'!$A$2:$A1000)*($DF$1='SEMACU DATA UNIFICADA'!$B$2:$B1000),0),MATCH(DW$2,'SEMACU DATA UNIFICADA'!$C$1:$T$1,0)),"")</f>
        <v>25.39627564</v>
      </c>
      <c r="DX7" s="138" t="str">
        <f t="array" ref="DX7">IFERROR(INDEX('SEMACU DATA UNIFICADA'!$C$2:$T1000,MATCH(1,($A7='SEMACU DATA UNIFICADA'!$A$2:$A1000)*($DX$1='SEMACU DATA UNIFICADA'!$B$2:$B1000),0),MATCH(DX$2,'SEMACU DATA UNIFICADA'!$C$1:$T$1,0)),"")</f>
        <v>SE09120123</v>
      </c>
      <c r="DY7" s="2">
        <f t="array" ref="DY7">IFERROR(INDEX('SEMACU DATA UNIFICADA'!$C$2:$T1000,MATCH(1,($A7='SEMACU DATA UNIFICADA'!$A$2:$A1000)*($DX$1='SEMACU DATA UNIFICADA'!$B$2:$B1000),0),MATCH(DY$2,'SEMACU DATA UNIFICADA'!$C$1:$T$1,0)),"")</f>
        <v>425</v>
      </c>
      <c r="DZ7" s="2">
        <f t="array" ref="DZ7">IFERROR(INDEX('SEMACU DATA UNIFICADA'!$C$2:$T1000,MATCH(1,($A7='SEMACU DATA UNIFICADA'!$A$2:$A1000)*($DX$1='SEMACU DATA UNIFICADA'!$B$2:$B1000),0),MATCH(DZ$2,'SEMACU DATA UNIFICADA'!$C$1:$T$1,0)),"")</f>
        <v>2475</v>
      </c>
      <c r="EA7" s="2" t="str">
        <f t="array" ref="EA7">IFERROR(INDEX('SEMACU DATA UNIFICADA'!$C$2:$T1000,MATCH(1,($A7='SEMACU DATA UNIFICADA'!$A$2:$A1000)*($DX$1='SEMACU DATA UNIFICADA'!$B$2:$B1000),0),MATCH(EA$2,'SEMACU DATA UNIFICADA'!$C$1:$T$1,0)),"")</f>
        <v>NICO FINA 2.0</v>
      </c>
      <c r="EB7" s="139">
        <f t="array" ref="EB7">IFERROR(INDEX('SEMACU DATA UNIFICADA'!$C$2:$T1000,MATCH(1,($A7='SEMACU DATA UNIFICADA'!$A$2:$A1000)*($DX$1='SEMACU DATA UNIFICADA'!$B$2:$B1000),0),MATCH(EB$2,'SEMACU DATA UNIFICADA'!$C$1:$T$1,0)),"")</f>
        <v>3039.609375</v>
      </c>
      <c r="EC7" s="2">
        <f t="array" ref="EC7">IFERROR(INDEX('SEMACU DATA UNIFICADA'!$C$2:$T1000,MATCH(1,($A7='SEMACU DATA UNIFICADA'!$A$2:$A1000)*($DX$1='SEMACU DATA UNIFICADA'!$B$2:$B1000),0),MATCH(EC$2,'SEMACU DATA UNIFICADA'!$C$1:$T$1,0)),"")</f>
        <v>9.03</v>
      </c>
      <c r="ED7" s="2">
        <f t="array" ref="ED7">IFERROR(INDEX('SEMACU DATA UNIFICADA'!$C$2:$T1000,MATCH(1,($A7='SEMACU DATA UNIFICADA'!$A$2:$A1000)*($DX$1='SEMACU DATA UNIFICADA'!$B$2:$B1000),0),MATCH(ED$2,'SEMACU DATA UNIFICADA'!$C$1:$T$1,0)),"")</f>
        <v>2</v>
      </c>
      <c r="EE7" s="33">
        <f t="array" ref="EE7">IFERROR(INDEX('SEMACU DATA UNIFICADA'!$C$2:$T1000,MATCH(1,($A7='SEMACU DATA UNIFICADA'!$A$2:$A1000)*($DX$1='SEMACU DATA UNIFICADA'!$B$2:$B1000),0),MATCH(EE$2,'SEMACU DATA UNIFICADA'!$C$1:$T$1,0)),"")</f>
        <v>5.29536</v>
      </c>
      <c r="EF7" s="60">
        <f t="array" ref="EF7">IFERROR(INDEX('SEMACU DATA UNIFICADA'!$C$2:$T1000,MATCH(1,($A7='SEMACU DATA UNIFICADA'!$A$2:$A1000)*($DX$1='SEMACU DATA UNIFICADA'!$B$2:$B1000),0),MATCH(EF$2,'SEMACU DATA UNIFICADA'!$C$1:$T$1,0)),"")</f>
        <v>888803.363</v>
      </c>
      <c r="EG7" s="23">
        <f t="array" ref="EG7">IFERROR(INDEX('SEMACU DATA UNIFICADA'!$C$2:$T1000,MATCH(1,($A7='SEMACU DATA UNIFICADA'!$A$2:$A1000)*($DX$1='SEMACU DATA UNIFICADA'!$B$2:$B1000),0),MATCH(EG$2,'SEMACU DATA UNIFICADA'!$C$1:$T$1,0)),"")</f>
        <v>0.8966646</v>
      </c>
      <c r="EH7" s="23">
        <f t="array" ref="EH7">IFERROR(INDEX('SEMACU DATA UNIFICADA'!$C$2:$T1000,MATCH(1,($A7='SEMACU DATA UNIFICADA'!$A$2:$A1000)*($DX$1='SEMACU DATA UNIFICADA'!$B$2:$B1000),0),MATCH(EH$2,'SEMACU DATA UNIFICADA'!$C$1:$T$1,0)),"")</f>
        <v>0.6836948946</v>
      </c>
      <c r="EI7" s="23">
        <f t="array" ref="EI7">IFERROR(INDEX('SEMACU DATA UNIFICADA'!$C$2:$T1000,MATCH(1,($A7='SEMACU DATA UNIFICADA'!$A$2:$A1000)*($DX$1='SEMACU DATA UNIFICADA'!$B$2:$B1000),0),MATCH(EI$2,'SEMACU DATA UNIFICADA'!$C$1:$T$1,0)),"")</f>
        <v>0.8</v>
      </c>
      <c r="EJ7" s="60" t="str">
        <f t="array" ref="EJ7">IFERROR(INDEX('SEMACU DATA UNIFICADA'!$C$2:$T1000,MATCH(1,($A7='SEMACU DATA UNIFICADA'!$A$2:$A1000)*($DX$1='SEMACU DATA UNIFICADA'!$B$2:$B1000),0),MATCH(EJ$2,'SEMACU DATA UNIFICADA'!$C$1:$T$1,0)),"")</f>
        <v/>
      </c>
      <c r="EK7" s="2">
        <f t="array" ref="EK7">IFERROR(INDEX('SEMACU DATA UNIFICADA'!$C$2:$T1000,MATCH(1,($A7='SEMACU DATA UNIFICADA'!$A$2:$A1000)*($DX$1='SEMACU DATA UNIFICADA'!$B$2:$B1000),0),MATCH(EK$2,'SEMACU DATA UNIFICADA'!$C$1:$T$1,0)),"")</f>
        <v>2</v>
      </c>
      <c r="EL7" s="2">
        <f t="array" ref="EL7">IFERROR(INDEX('SEMACU DATA UNIFICADA'!$C$2:$T1000,MATCH(1,($A7='SEMACU DATA UNIFICADA'!$A$2:$A1000)*($DX$1='SEMACU DATA UNIFICADA'!$B$2:$B1000),0),MATCH(EL$2,'SEMACU DATA UNIFICADA'!$C$1:$T$1,0)),"")</f>
        <v>11.03</v>
      </c>
      <c r="EM7" s="33">
        <f t="array" ref="EM7">IFERROR(INDEX('SEMACU DATA UNIFICADA'!$C$2:$T1000,MATCH(1,($A7='SEMACU DATA UNIFICADA'!$A$2:$A1000)*($DX$1='SEMACU DATA UNIFICADA'!$B$2:$B1000),0),MATCH(EM$2,'SEMACU DATA UNIFICADA'!$C$1:$T$1,0)),"")</f>
        <v>4.60224</v>
      </c>
      <c r="EN7" s="60">
        <f t="array" ref="EN7">IFERROR(INDEX('SEMACU DATA UNIFICADA'!$C$2:$T1000,MATCH(1,($A7='SEMACU DATA UNIFICADA'!$A$2:$A1000)*($DX$1='SEMACU DATA UNIFICADA'!$B$2:$B1000),0),MATCH(EN$2,'SEMACU DATA UNIFICADA'!$C$1:$T$1,0)),"")</f>
        <v>551.1293811</v>
      </c>
      <c r="EO7" s="140">
        <f t="array" ref="EO7">IFERROR(INDEX('SEMACU DATA UNIFICADA'!$C$2:$T1000,MATCH(1,($A7='SEMACU DATA UNIFICADA'!$A$2:$A1000)*($DX$1='SEMACU DATA UNIFICADA'!$B$2:$B1000),0),MATCH(EO$2,'SEMACU DATA UNIFICADA'!$C$1:$T$1,0)),"")</f>
        <v>31.53234527</v>
      </c>
      <c r="EP7" s="138" t="str">
        <f t="array" ref="EP7">IFERROR(INDEX('SEMACU DATA UNIFICADA'!$C$2:$T1000,MATCH(1,($A7='SEMACU DATA UNIFICADA'!$A$2:$A1000)*($EP$1='SEMACU DATA UNIFICADA'!$B$2:$B1000),0),MATCH(EP$2,'SEMACU DATA UNIFICADA'!$C$1:$T$1,0)),"")</f>
        <v>SE10120123</v>
      </c>
      <c r="EQ7" s="2">
        <f t="array" ref="EQ7">IFERROR(INDEX('SEMACU DATA UNIFICADA'!$C$2:$T1000,MATCH(1,($A7='SEMACU DATA UNIFICADA'!$A$2:$A1000)*($EP$1='SEMACU DATA UNIFICADA'!$B$2:$B1000),0),MATCH(EQ$2,'SEMACU DATA UNIFICADA'!$C$1:$T$1,0)),"")</f>
        <v>350</v>
      </c>
      <c r="ER7" s="2">
        <f t="array" ref="ER7">IFERROR(INDEX('SEMACU DATA UNIFICADA'!$C$2:$T1000,MATCH(1,($A7='SEMACU DATA UNIFICADA'!$A$2:$A1000)*($EP$1='SEMACU DATA UNIFICADA'!$B$2:$B1000),0),MATCH(ER$2,'SEMACU DATA UNIFICADA'!$C$1:$T$1,0)),"")</f>
        <v>1825</v>
      </c>
      <c r="ES7" s="2" t="str">
        <f t="array" ref="ES7">IFERROR(INDEX('SEMACU DATA UNIFICADA'!$C$2:$T1000,MATCH(1,($A7='SEMACU DATA UNIFICADA'!$A$2:$A1000)*($EP$1='SEMACU DATA UNIFICADA'!$B$2:$B1000),0),MATCH(ES$2,'SEMACU DATA UNIFICADA'!$C$1:$T$1,0)),"")</f>
        <v>NICO FINA 2.0</v>
      </c>
      <c r="ET7" s="139">
        <f t="array" ref="ET7">IFERROR(INDEX('SEMACU DATA UNIFICADA'!$C$2:$T1000,MATCH(1,($A7='SEMACU DATA UNIFICADA'!$A$2:$A1000)*($EP$1='SEMACU DATA UNIFICADA'!$B$2:$B1000),0),MATCH(ET$2,'SEMACU DATA UNIFICADA'!$C$1:$T$1,0)),"")</f>
        <v>2241.328125</v>
      </c>
      <c r="EU7" s="2">
        <f t="array" ref="EU7">IFERROR(INDEX('SEMACU DATA UNIFICADA'!$C$2:$T1000,MATCH(1,($A7='SEMACU DATA UNIFICADA'!$A$2:$A1000)*($EP$1='SEMACU DATA UNIFICADA'!$B$2:$B1000),0),MATCH(EU$2,'SEMACU DATA UNIFICADA'!$C$1:$T$1,0)),"")</f>
        <v>9.55</v>
      </c>
      <c r="EV7" s="2">
        <f t="array" ref="EV7">IFERROR(INDEX('SEMACU DATA UNIFICADA'!$C$2:$T1000,MATCH(1,($A7='SEMACU DATA UNIFICADA'!$A$2:$A1000)*($EP$1='SEMACU DATA UNIFICADA'!$B$2:$B1000),0),MATCH(EV$2,'SEMACU DATA UNIFICADA'!$C$1:$T$1,0)),"")</f>
        <v>2.1</v>
      </c>
      <c r="EW7" s="33">
        <f t="array" ref="EW7">IFERROR(INDEX('SEMACU DATA UNIFICADA'!$C$2:$T1000,MATCH(1,($A7='SEMACU DATA UNIFICADA'!$A$2:$A1000)*($EP$1='SEMACU DATA UNIFICADA'!$B$2:$B1000),0),MATCH(EW$2,'SEMACU DATA UNIFICADA'!$C$1:$T$1,0)),"")</f>
        <v>5.1456</v>
      </c>
      <c r="EX7" s="60">
        <f t="array" ref="EX7">IFERROR(INDEX('SEMACU DATA UNIFICADA'!$C$2:$T1000,MATCH(1,($A7='SEMACU DATA UNIFICADA'!$A$2:$A1000)*($EP$1='SEMACU DATA UNIFICADA'!$B$2:$B1000),0),MATCH(EX$2,'SEMACU DATA UNIFICADA'!$C$1:$T$1,0)),"")</f>
        <v>712243.755</v>
      </c>
      <c r="EY7" s="23">
        <f t="array" ref="EY7">IFERROR(INDEX('SEMACU DATA UNIFICADA'!$C$2:$T1000,MATCH(1,($A7='SEMACU DATA UNIFICADA'!$A$2:$A1000)*($EP$1='SEMACU DATA UNIFICADA'!$B$2:$B1000),0),MATCH(EY$2,'SEMACU DATA UNIFICADA'!$C$1:$T$1,0)),"")</f>
        <v>0.8966646</v>
      </c>
      <c r="EZ7" s="23">
        <f t="array" ref="EZ7">IFERROR(INDEX('SEMACU DATA UNIFICADA'!$C$2:$T1000,MATCH(1,($A7='SEMACU DATA UNIFICADA'!$A$2:$A1000)*($EP$1='SEMACU DATA UNIFICADA'!$B$2:$B1000),0),MATCH(EZ$2,'SEMACU DATA UNIFICADA'!$C$1:$T$1,0)),"")</f>
        <v>0.6474943228</v>
      </c>
      <c r="FA7" s="23">
        <f t="array" ref="FA7">IFERROR(INDEX('SEMACU DATA UNIFICADA'!$C$2:$T1000,MATCH(1,($A7='SEMACU DATA UNIFICADA'!$A$2:$A1000)*($EP$1='SEMACU DATA UNIFICADA'!$B$2:$B1000),0),MATCH(FA$2,'SEMACU DATA UNIFICADA'!$C$1:$T$1,0)),"")</f>
        <v>0.75</v>
      </c>
      <c r="FB7" s="60" t="str">
        <f t="array" ref="FB7">IFERROR(INDEX('SEMACU DATA UNIFICADA'!$C$2:$T1000,MATCH(1,($A7='SEMACU DATA UNIFICADA'!$A$2:$A1000)*($EP$1='SEMACU DATA UNIFICADA'!$B$2:$B1000),0),MATCH(FB$2,'SEMACU DATA UNIFICADA'!$C$1:$T$1,0)),"")</f>
        <v/>
      </c>
      <c r="FC7" s="2">
        <f t="array" ref="FC7">IFERROR(INDEX('SEMACU DATA UNIFICADA'!$C$2:$T1000,MATCH(1,($A7='SEMACU DATA UNIFICADA'!$A$2:$A1000)*($EP$1='SEMACU DATA UNIFICADA'!$B$2:$B1000),0),MATCH(FC$2,'SEMACU DATA UNIFICADA'!$C$1:$T$1,0)),"")</f>
        <v>2</v>
      </c>
      <c r="FD7" s="2">
        <f t="array" ref="FD7">IFERROR(INDEX('SEMACU DATA UNIFICADA'!$C$2:$T1000,MATCH(1,($A7='SEMACU DATA UNIFICADA'!$A$2:$A1000)*($EP$1='SEMACU DATA UNIFICADA'!$B$2:$B1000),0),MATCH(FD$2,'SEMACU DATA UNIFICADA'!$C$1:$T$1,0)),"")</f>
        <v>11.55</v>
      </c>
      <c r="FE7" s="33">
        <f t="array" ref="FE7">IFERROR(INDEX('SEMACU DATA UNIFICADA'!$C$2:$T1000,MATCH(1,($A7='SEMACU DATA UNIFICADA'!$A$2:$A1000)*($EP$1='SEMACU DATA UNIFICADA'!$B$2:$B1000),0),MATCH(FE$2,'SEMACU DATA UNIFICADA'!$C$1:$T$1,0)),"")</f>
        <v>4.5024</v>
      </c>
      <c r="FF7" s="60">
        <f t="array" ref="FF7">IFERROR(INDEX('SEMACU DATA UNIFICADA'!$C$2:$T1000,MATCH(1,($A7='SEMACU DATA UNIFICADA'!$A$2:$A1000)*($EP$1='SEMACU DATA UNIFICADA'!$B$2:$B1000),0),MATCH(FF$2,'SEMACU DATA UNIFICADA'!$C$1:$T$1,0)),"")</f>
        <v>445.366295</v>
      </c>
      <c r="FG7" s="140">
        <f t="array" ref="FG7">IFERROR(INDEX('SEMACU DATA UNIFICADA'!$C$2:$T1000,MATCH(1,($A7='SEMACU DATA UNIFICADA'!$A$2:$A1000)*($EP$1='SEMACU DATA UNIFICADA'!$B$2:$B1000),0),MATCH(FG$2,'SEMACU DATA UNIFICADA'!$C$1:$T$1,0)),"")</f>
        <v>23.84157375</v>
      </c>
      <c r="FH7" s="138" t="str">
        <f t="array" ref="FH7">IFERROR(INDEX('SEMACU DATA UNIFICADA'!$C$2:$T1000,MATCH(1,($A7='SEMACU DATA UNIFICADA'!$A$2:$A1000)*($FH$1='SEMACU DATA UNIFICADA'!$B$2:$B1000),0),MATCH(FH$2,'SEMACU DATA UNIFICADA'!$C$1:$T$1,0)),"")</f>
        <v/>
      </c>
      <c r="FI7" s="2" t="str">
        <f t="array" ref="FI7">IFERROR(INDEX('SEMACU DATA UNIFICADA'!$C$2:$T1000,MATCH(1,($A7='SEMACU DATA UNIFICADA'!$A$2:$A1000)*($FH$1='SEMACU DATA UNIFICADA'!$B$2:$B1000),0),MATCH(FI$2,'SEMACU DATA UNIFICADA'!$C$1:$T$1,0)),"")</f>
        <v/>
      </c>
      <c r="FJ7" s="2" t="str">
        <f t="array" ref="FJ7">IFERROR(INDEX('SEMACU DATA UNIFICADA'!$C$2:$T1000,MATCH(1,($A7='SEMACU DATA UNIFICADA'!$A$2:$A1000)*($FH$1='SEMACU DATA UNIFICADA'!$B$2:$B1000),0),MATCH(FJ$2,'SEMACU DATA UNIFICADA'!$C$1:$T$1,0)),"")</f>
        <v/>
      </c>
      <c r="FK7" s="2" t="str">
        <f t="array" ref="FK7">IFERROR(INDEX('SEMACU DATA UNIFICADA'!$C$2:$T1000,MATCH(1,($A7='SEMACU DATA UNIFICADA'!$A$2:$A1000)*($FH$1='SEMACU DATA UNIFICADA'!$B$2:$B1000),0),MATCH(FK$2,'SEMACU DATA UNIFICADA'!$C$1:$T$1,0)),"")</f>
        <v/>
      </c>
      <c r="FL7" s="139" t="str">
        <f t="array" ref="FL7">IFERROR(INDEX('SEMACU DATA UNIFICADA'!$C$2:$T1000,MATCH(1,($A7='SEMACU DATA UNIFICADA'!$A$2:$A1000)*($FH$1='SEMACU DATA UNIFICADA'!$B$2:$B1000),0),MATCH(FL$2,'SEMACU DATA UNIFICADA'!$C$1:$T$1,0)),"")</f>
        <v/>
      </c>
      <c r="FM7" s="2" t="str">
        <f t="array" ref="FM7">IFERROR(INDEX('SEMACU DATA UNIFICADA'!$C$2:$T1000,MATCH(1,($A7='SEMACU DATA UNIFICADA'!$A$2:$A1000)*($FH$1='SEMACU DATA UNIFICADA'!$B$2:$B1000),0),MATCH(FM$2,'SEMACU DATA UNIFICADA'!$C$1:$T$1,0)),"")</f>
        <v/>
      </c>
      <c r="FN7" s="2" t="str">
        <f t="array" ref="FN7">IFERROR(INDEX('SEMACU DATA UNIFICADA'!$C$2:$T1000,MATCH(1,($A7='SEMACU DATA UNIFICADA'!$A$2:$A1000)*($FH$1='SEMACU DATA UNIFICADA'!$B$2:$B1000),0),MATCH(FN$2,'SEMACU DATA UNIFICADA'!$C$1:$T$1,0)),"")</f>
        <v/>
      </c>
      <c r="FO7" s="33" t="str">
        <f t="array" ref="FO7">IFERROR(INDEX('SEMACU DATA UNIFICADA'!$C$2:$T1000,MATCH(1,($A7='SEMACU DATA UNIFICADA'!$A$2:$A1000)*($FH$1='SEMACU DATA UNIFICADA'!$B$2:$B1000),0),MATCH(FO$2,'SEMACU DATA UNIFICADA'!$C$1:$T$1,0)),"")</f>
        <v/>
      </c>
      <c r="FP7" s="60" t="str">
        <f t="array" ref="FP7">IFERROR(INDEX('SEMACU DATA UNIFICADA'!$C$2:$T1000,MATCH(1,($A7='SEMACU DATA UNIFICADA'!$A$2:$A1000)*($FH$1='SEMACU DATA UNIFICADA'!$B$2:$B1000),0),MATCH(FP$2,'SEMACU DATA UNIFICADA'!$C$1:$T$1,0)),"")</f>
        <v/>
      </c>
      <c r="FQ7" s="23" t="str">
        <f t="array" ref="FQ7">IFERROR(INDEX('SEMACU DATA UNIFICADA'!$C$2:$T1000,MATCH(1,($A7='SEMACU DATA UNIFICADA'!$A$2:$A1000)*($FH$1='SEMACU DATA UNIFICADA'!$B$2:$B1000),0),MATCH(FQ$2,'SEMACU DATA UNIFICADA'!$C$1:$T$1,0)),"")</f>
        <v/>
      </c>
      <c r="FR7" s="23" t="str">
        <f t="array" ref="FR7">IFERROR(INDEX('SEMACU DATA UNIFICADA'!$C$2:$T1000,MATCH(1,($A7='SEMACU DATA UNIFICADA'!$A$2:$A1000)*($FH$1='SEMACU DATA UNIFICADA'!$B$2:$B1000),0),MATCH(FR$2,'SEMACU DATA UNIFICADA'!$C$1:$T$1,0)),"")</f>
        <v/>
      </c>
      <c r="FS7" s="23" t="str">
        <f t="array" ref="FS7">IFERROR(INDEX('SEMACU DATA UNIFICADA'!$C$2:$T1000,MATCH(1,($A7='SEMACU DATA UNIFICADA'!$A$2:$A1000)*($FH$1='SEMACU DATA UNIFICADA'!$B$2:$B1000),0),MATCH(FS$2,'SEMACU DATA UNIFICADA'!$C$1:$T$1,0)),"")</f>
        <v/>
      </c>
      <c r="FT7" s="60" t="str">
        <f t="array" ref="FT7">IFERROR(INDEX('SEMACU DATA UNIFICADA'!$C$2:$T1000,MATCH(1,($A7='SEMACU DATA UNIFICADA'!$A$2:$A1000)*($FH$1='SEMACU DATA UNIFICADA'!$B$2:$B1000),0),MATCH(FT$2,'SEMACU DATA UNIFICADA'!$C$1:$T$1,0)),"")</f>
        <v/>
      </c>
      <c r="FU7" s="2" t="str">
        <f t="array" ref="FU7">IFERROR(INDEX('SEMACU DATA UNIFICADA'!$C$2:$T1000,MATCH(1,($A7='SEMACU DATA UNIFICADA'!$A$2:$A1000)*($FH$1='SEMACU DATA UNIFICADA'!$B$2:$B1000),0),MATCH(FU$2,'SEMACU DATA UNIFICADA'!$C$1:$T$1,0)),"")</f>
        <v/>
      </c>
      <c r="FV7" s="2" t="str">
        <f t="array" ref="FV7">IFERROR(INDEX('SEMACU DATA UNIFICADA'!$C$2:$T1000,MATCH(1,($A7='SEMACU DATA UNIFICADA'!$A$2:$A1000)*($FH$1='SEMACU DATA UNIFICADA'!$B$2:$B1000),0),MATCH(FV$2,'SEMACU DATA UNIFICADA'!$C$1:$T$1,0)),"")</f>
        <v/>
      </c>
      <c r="FW7" s="33" t="str">
        <f t="array" ref="FW7">IFERROR(INDEX('SEMACU DATA UNIFICADA'!$C$2:$T1000,MATCH(1,($A7='SEMACU DATA UNIFICADA'!$A$2:$A1000)*($FH$1='SEMACU DATA UNIFICADA'!$B$2:$B1000),0),MATCH(FW$2,'SEMACU DATA UNIFICADA'!$C$1:$T$1,0)),"")</f>
        <v/>
      </c>
      <c r="FX7" s="60" t="str">
        <f t="array" ref="FX7">IFERROR(INDEX('SEMACU DATA UNIFICADA'!$C$2:$T1000,MATCH(1,($A7='SEMACU DATA UNIFICADA'!$A$2:$A1000)*($FH$1='SEMACU DATA UNIFICADA'!$B$2:$B1000),0),MATCH(FX$2,'SEMACU DATA UNIFICADA'!$C$1:$T$1,0)),"")</f>
        <v/>
      </c>
      <c r="FY7" s="140" t="str">
        <f t="array" ref="FY7">IFERROR(INDEX('SEMACU DATA UNIFICADA'!$C$2:$T1000,MATCH(1,($A7='SEMACU DATA UNIFICADA'!$A$2:$A1000)*($FH$1='SEMACU DATA UNIFICADA'!$B$2:$B1000),0),MATCH(FY$2,'SEMACU DATA UNIFICADA'!$C$1:$T$1,0)),"")</f>
        <v/>
      </c>
      <c r="FZ7" s="138" t="str">
        <f t="array" ref="FZ7">IFERROR(INDEX('SEMACU DATA UNIFICADA'!$C$2:$T1000,MATCH(1,($A7='SEMACU DATA UNIFICADA'!$A$2:$A1000)*($FZ$1='SEMACU DATA UNIFICADA'!$B$2:$B1000),0),MATCH(FZ$2,'SEMACU DATA UNIFICADA'!$C$1:$T$1,0)),"")</f>
        <v/>
      </c>
      <c r="GA7" s="2" t="str">
        <f t="array" ref="GA7">IFERROR(INDEX('SEMACU DATA UNIFICADA'!$C$2:$T1000,MATCH(1,($A7='SEMACU DATA UNIFICADA'!$A$2:$A1000)*($FZ$1='SEMACU DATA UNIFICADA'!$B$2:$B1000),0),MATCH(GA$2,'SEMACU DATA UNIFICADA'!$C$1:$T$1,0)),"")</f>
        <v/>
      </c>
      <c r="GB7" s="2" t="str">
        <f t="array" ref="GB7">IFERROR(INDEX('SEMACU DATA UNIFICADA'!$C$2:$T1000,MATCH(1,($A7='SEMACU DATA UNIFICADA'!$A$2:$A1000)*($FZ$1='SEMACU DATA UNIFICADA'!$B$2:$B1000),0),MATCH(GB$2,'SEMACU DATA UNIFICADA'!$C$1:$T$1,0)),"")</f>
        <v/>
      </c>
      <c r="GC7" s="2" t="str">
        <f t="array" ref="GC7">IFERROR(INDEX('SEMACU DATA UNIFICADA'!$C$2:$T1000,MATCH(1,($A7='SEMACU DATA UNIFICADA'!$A$2:$A1000)*($FZ$1='SEMACU DATA UNIFICADA'!$B$2:$B1000),0),MATCH(GC$2,'SEMACU DATA UNIFICADA'!$C$1:$T$1,0)),"")</f>
        <v/>
      </c>
      <c r="GD7" s="139" t="str">
        <f t="array" ref="GD7">IFERROR(INDEX('SEMACU DATA UNIFICADA'!$C$2:$T1000,MATCH(1,($A7='SEMACU DATA UNIFICADA'!$A$2:$A1000)*($FZ$1='SEMACU DATA UNIFICADA'!$B$2:$B1000),0),MATCH(GD$2,'SEMACU DATA UNIFICADA'!$C$1:$T$1,0)),"")</f>
        <v/>
      </c>
      <c r="GE7" s="2" t="str">
        <f t="array" ref="GE7">IFERROR(INDEX('SEMACU DATA UNIFICADA'!$C$2:$T1000,MATCH(1,($A7='SEMACU DATA UNIFICADA'!$A$2:$A1000)*($FZ$1='SEMACU DATA UNIFICADA'!$B$2:$B1000),0),MATCH(GE$2,'SEMACU DATA UNIFICADA'!$C$1:$T$1,0)),"")</f>
        <v/>
      </c>
      <c r="GF7" s="2" t="str">
        <f t="array" ref="GF7">IFERROR(INDEX('SEMACU DATA UNIFICADA'!$C$2:$T1000,MATCH(1,($A7='SEMACU DATA UNIFICADA'!$A$2:$A1000)*($FZ$1='SEMACU DATA UNIFICADA'!$B$2:$B1000),0),MATCH(GF$2,'SEMACU DATA UNIFICADA'!$C$1:$T$1,0)),"")</f>
        <v/>
      </c>
      <c r="GG7" s="33" t="str">
        <f t="array" ref="GG7">IFERROR(INDEX('SEMACU DATA UNIFICADA'!$C$2:$T1000,MATCH(1,($A7='SEMACU DATA UNIFICADA'!$A$2:$A1000)*($FZ$1='SEMACU DATA UNIFICADA'!$B$2:$B1000),0),MATCH(GG$2,'SEMACU DATA UNIFICADA'!$C$1:$T$1,0)),"")</f>
        <v/>
      </c>
      <c r="GH7" s="60" t="str">
        <f t="array" ref="GH7">IFERROR(INDEX('SEMACU DATA UNIFICADA'!$C$2:$T1000,MATCH(1,($A7='SEMACU DATA UNIFICADA'!$A$2:$A1000)*($FZ$1='SEMACU DATA UNIFICADA'!$B$2:$B1000),0),MATCH(GH$2,'SEMACU DATA UNIFICADA'!$C$1:$T$1,0)),"")</f>
        <v/>
      </c>
      <c r="GI7" s="23" t="str">
        <f t="array" ref="GI7">IFERROR(INDEX('SEMACU DATA UNIFICADA'!$C$2:$T1000,MATCH(1,($A7='SEMACU DATA UNIFICADA'!$A$2:$A1000)*($FZ$1='SEMACU DATA UNIFICADA'!$B$2:$B1000),0),MATCH(GI$2,'SEMACU DATA UNIFICADA'!$C$1:$T$1,0)),"")</f>
        <v/>
      </c>
      <c r="GJ7" s="23" t="str">
        <f t="array" ref="GJ7">IFERROR(INDEX('SEMACU DATA UNIFICADA'!$C$2:$T1000,MATCH(1,($A7='SEMACU DATA UNIFICADA'!$A$2:$A1000)*($FZ$1='SEMACU DATA UNIFICADA'!$B$2:$B1000),0),MATCH(GJ$2,'SEMACU DATA UNIFICADA'!$C$1:$T$1,0)),"")</f>
        <v/>
      </c>
      <c r="GK7" s="23" t="str">
        <f t="array" ref="GK7">IFERROR(INDEX('SEMACU DATA UNIFICADA'!$C$2:$T1000,MATCH(1,($A7='SEMACU DATA UNIFICADA'!$A$2:$A1000)*($FZ$1='SEMACU DATA UNIFICADA'!$B$2:$B1000),0),MATCH(GK$2,'SEMACU DATA UNIFICADA'!$C$1:$T$1,0)),"")</f>
        <v/>
      </c>
      <c r="GL7" s="60" t="str">
        <f t="array" ref="GL7">IFERROR(INDEX('SEMACU DATA UNIFICADA'!$C$2:$T1000,MATCH(1,($A7='SEMACU DATA UNIFICADA'!$A$2:$A1000)*($FZ$1='SEMACU DATA UNIFICADA'!$B$2:$B1000),0),MATCH(GL$2,'SEMACU DATA UNIFICADA'!$C$1:$T$1,0)),"")</f>
        <v/>
      </c>
      <c r="GM7" s="2" t="str">
        <f t="array" ref="GM7">IFERROR(INDEX('SEMACU DATA UNIFICADA'!$C$2:$T1000,MATCH(1,($A7='SEMACU DATA UNIFICADA'!$A$2:$A1000)*($FZ$1='SEMACU DATA UNIFICADA'!$B$2:$B1000),0),MATCH(GM$2,'SEMACU DATA UNIFICADA'!$C$1:$T$1,0)),"")</f>
        <v/>
      </c>
      <c r="GN7" s="2" t="str">
        <f t="array" ref="GN7">IFERROR(INDEX('SEMACU DATA UNIFICADA'!$C$2:$T1000,MATCH(1,($A7='SEMACU DATA UNIFICADA'!$A$2:$A1000)*($FZ$1='SEMACU DATA UNIFICADA'!$B$2:$B1000),0),MATCH(GN$2,'SEMACU DATA UNIFICADA'!$C$1:$T$1,0)),"")</f>
        <v/>
      </c>
      <c r="GO7" s="33" t="str">
        <f t="array" ref="GO7">IFERROR(INDEX('SEMACU DATA UNIFICADA'!$C$2:$T1000,MATCH(1,($A7='SEMACU DATA UNIFICADA'!$A$2:$A1000)*($FZ$1='SEMACU DATA UNIFICADA'!$B$2:$B1000),0),MATCH(GO$2,'SEMACU DATA UNIFICADA'!$C$1:$T$1,0)),"")</f>
        <v/>
      </c>
      <c r="GP7" s="60" t="str">
        <f t="array" ref="GP7">IFERROR(INDEX('SEMACU DATA UNIFICADA'!$C$2:$T1000,MATCH(1,($A7='SEMACU DATA UNIFICADA'!$A$2:$A1000)*($FZ$1='SEMACU DATA UNIFICADA'!$B$2:$B1000),0),MATCH(GP$2,'SEMACU DATA UNIFICADA'!$C$1:$T$1,0)),"")</f>
        <v/>
      </c>
      <c r="GQ7" s="140" t="str">
        <f t="array" ref="GQ7">IFERROR(INDEX('SEMACU DATA UNIFICADA'!$C$2:$T1000,MATCH(1,($A7='SEMACU DATA UNIFICADA'!$A$2:$A1000)*($FZ$1='SEMACU DATA UNIFICADA'!$B$2:$B1000),0),MATCH(GQ$2,'SEMACU DATA UNIFICADA'!$C$1:$T$1,0)),"")</f>
        <v/>
      </c>
    </row>
    <row r="8">
      <c r="A8" s="199">
        <v>44977.0</v>
      </c>
      <c r="B8" s="138" t="str">
        <f t="array" ref="B8">IFERROR(INDEX('SEMACU DATA UNIFICADA'!$C$2:$T1000,MATCH(1,($A8='SEMACU DATA UNIFICADA'!$A$2:$A1000)*($B$1='SEMACU DATA UNIFICADA'!$B$2:$B1000),0),MATCH(B$2,'SEMACU DATA UNIFICADA'!$C$1:$T$1,0)),"")</f>
        <v/>
      </c>
      <c r="C8" s="2" t="str">
        <f t="array" ref="C8">IFERROR(INDEX('SEMACU DATA UNIFICADA'!$C$2:$T1000,MATCH(1,($A8='SEMACU DATA UNIFICADA'!$A$2:$A1000)*($B$1='SEMACU DATA UNIFICADA'!$B$2:$B1000),0),MATCH(C$2,'SEMACU DATA UNIFICADA'!$C$1:$T$1,0)),"")</f>
        <v/>
      </c>
      <c r="D8" s="2" t="str">
        <f t="array" ref="D8">IFERROR(INDEX('SEMACU DATA UNIFICADA'!$C$2:$T1000,MATCH(1,($A8='SEMACU DATA UNIFICADA'!$A$2:$A1000)*($B$1='SEMACU DATA UNIFICADA'!$B$2:$B1000),0),MATCH(D$2,'SEMACU DATA UNIFICADA'!$C$1:$T$1,0)),"")</f>
        <v/>
      </c>
      <c r="E8" s="2" t="str">
        <f t="array" ref="E8">IFERROR(INDEX('SEMACU DATA UNIFICADA'!$C$2:$T1000,MATCH(1,($A8='SEMACU DATA UNIFICADA'!$A$2:$A1000)*($B$1='SEMACU DATA UNIFICADA'!$B$2:$B1000),0),MATCH(E$2,'SEMACU DATA UNIFICADA'!$C$1:$T$1,0)),"")</f>
        <v/>
      </c>
      <c r="F8" s="60" t="str">
        <f t="array" ref="F8">IFERROR(INDEX('SEMACU DATA UNIFICADA'!$C$2:$T1000,MATCH(1,($A8='SEMACU DATA UNIFICADA'!$A$2:$A1000)*($B$1='SEMACU DATA UNIFICADA'!$B$2:$B1000),0),MATCH(F$2,'SEMACU DATA UNIFICADA'!$C$1:$T$1,0)),"")</f>
        <v/>
      </c>
      <c r="G8" s="2" t="str">
        <f t="array" ref="G8">IFERROR(INDEX('SEMACU DATA UNIFICADA'!$C$2:$T1000,MATCH(1,($A8='SEMACU DATA UNIFICADA'!$A$2:$A1000)*($B$1='SEMACU DATA UNIFICADA'!$B$2:$B1000),0),MATCH(G$2,'SEMACU DATA UNIFICADA'!$C$1:$T$1,0)),"")</f>
        <v/>
      </c>
      <c r="H8" s="2" t="str">
        <f t="array" ref="H8">IFERROR(INDEX('SEMACU DATA UNIFICADA'!$C$2:$T1000,MATCH(1,($A8='SEMACU DATA UNIFICADA'!$A$2:$A1000)*($B$1='SEMACU DATA UNIFICADA'!$B$2:$B1000),0),MATCH(H$2,'SEMACU DATA UNIFICADA'!$C$1:$T$1,0)),"")</f>
        <v/>
      </c>
      <c r="I8" s="33" t="str">
        <f t="array" ref="I8">IFERROR(INDEX('SEMACU DATA UNIFICADA'!$C$2:$T1000,MATCH(1,($A8='SEMACU DATA UNIFICADA'!$A$2:$A1000)*($B$1='SEMACU DATA UNIFICADA'!$B$2:$B1000),0),MATCH(I$2,'SEMACU DATA UNIFICADA'!$C$1:$T$1,0)),"")</f>
        <v/>
      </c>
      <c r="J8" s="60" t="str">
        <f t="array" ref="J8">IFERROR(INDEX('SEMACU DATA UNIFICADA'!$C$2:$T1000,MATCH(1,($A8='SEMACU DATA UNIFICADA'!$A$2:$A1000)*($B$1='SEMACU DATA UNIFICADA'!$B$2:$B1000),0),MATCH(J$2,'SEMACU DATA UNIFICADA'!$C$1:$T$1,0)),"")</f>
        <v/>
      </c>
      <c r="K8" s="23" t="str">
        <f t="array" ref="K8">IFERROR(INDEX('SEMACU DATA UNIFICADA'!$C$2:$T1000,MATCH(1,($A8='SEMACU DATA UNIFICADA'!$A$2:$A1000)*($B$1='SEMACU DATA UNIFICADA'!$B$2:$B1000),0),MATCH(K$2,'SEMACU DATA UNIFICADA'!$C$1:$T$1,0)),"")</f>
        <v/>
      </c>
      <c r="L8" s="23" t="str">
        <f t="array" ref="L8">IFERROR(INDEX('SEMACU DATA UNIFICADA'!$C$2:$T1000,MATCH(1,($A8='SEMACU DATA UNIFICADA'!$A$2:$A1000)*($B$1='SEMACU DATA UNIFICADA'!$B$2:$B1000),0),MATCH(L$2,'SEMACU DATA UNIFICADA'!$C$1:$T$1,0)),"")</f>
        <v/>
      </c>
      <c r="M8" s="23" t="str">
        <f t="array" ref="M8">IFERROR(INDEX('SEMACU DATA UNIFICADA'!$C$2:$T1000,MATCH(1,($A8='SEMACU DATA UNIFICADA'!$A$2:$A1000)*($B$1='SEMACU DATA UNIFICADA'!$B$2:$B1000),0),MATCH(M$2,'SEMACU DATA UNIFICADA'!$C$1:$T$1,0)),"")</f>
        <v/>
      </c>
      <c r="N8" s="60" t="str">
        <f t="array" ref="N8">IFERROR(INDEX('SEMACU DATA UNIFICADA'!$C$2:$T1000,MATCH(1,($A8='SEMACU DATA UNIFICADA'!$A$2:$A1000)*($B$1='SEMACU DATA UNIFICADA'!$B$2:$B1000),0),MATCH(N$2,'SEMACU DATA UNIFICADA'!$C$1:$T$1,0)),"")</f>
        <v/>
      </c>
      <c r="O8" s="2" t="str">
        <f t="array" ref="O8">IFERROR(INDEX('SEMACU DATA UNIFICADA'!$C$2:$T1000,MATCH(1,($A8='SEMACU DATA UNIFICADA'!$A$2:$A1000)*($B$1='SEMACU DATA UNIFICADA'!$B$2:$B1000),0),MATCH(O$2,'SEMACU DATA UNIFICADA'!$C$1:$T$1,0)),"")</f>
        <v/>
      </c>
      <c r="P8" s="2" t="str">
        <f t="array" ref="P8">IFERROR(INDEX('SEMACU DATA UNIFICADA'!$C$2:$T1000,MATCH(1,($A8='SEMACU DATA UNIFICADA'!$A$2:$A1000)*($B$1='SEMACU DATA UNIFICADA'!$B$2:$B1000),0),MATCH(P$2,'SEMACU DATA UNIFICADA'!$C$1:$T$1,0)),"")</f>
        <v/>
      </c>
      <c r="Q8" s="33" t="str">
        <f t="array" ref="Q8">IFERROR(INDEX('SEMACU DATA UNIFICADA'!$C$2:$T1000,MATCH(1,($A8='SEMACU DATA UNIFICADA'!$A$2:$A1000)*($B$1='SEMACU DATA UNIFICADA'!$B$2:$B1000),0),MATCH(Q$2,'SEMACU DATA UNIFICADA'!$C$1:$T$1,0)),"")</f>
        <v/>
      </c>
      <c r="R8" s="60" t="str">
        <f t="array" ref="R8">IFERROR(INDEX('SEMACU DATA UNIFICADA'!$C$2:$T1000,MATCH(1,($A8='SEMACU DATA UNIFICADA'!$A$2:$A1000)*($B$1='SEMACU DATA UNIFICADA'!$B$2:$B1000),0),MATCH(R$2,'SEMACU DATA UNIFICADA'!$C$1:$T$1,0)),"")</f>
        <v/>
      </c>
      <c r="S8" s="140" t="str">
        <f t="array" ref="S8">IFERROR(INDEX('SEMACU DATA UNIFICADA'!$C$2:$T1000,MATCH(1,($A8='SEMACU DATA UNIFICADA'!$A$2:$A1000)*($B$1='SEMACU DATA UNIFICADA'!$B$2:$B1000),0),MATCH(S$2,'SEMACU DATA UNIFICADA'!$C$1:$T$1,0)),"")</f>
        <v/>
      </c>
      <c r="T8" s="138" t="str">
        <f t="array" ref="T8">IFERROR(INDEX('SEMACU DATA UNIFICADA'!$C$2:$T1000,MATCH(1,($A8='SEMACU DATA UNIFICADA'!$A$2:$A1000)*($T$1='SEMACU DATA UNIFICADA'!$B$2:$B1000),0),MATCH(T$2,'SEMACU DATA UNIFICADA'!$C$1:$T$1,0)),"")</f>
        <v/>
      </c>
      <c r="U8" s="2" t="str">
        <f t="array" ref="U8">IFERROR(INDEX('SEMACU DATA UNIFICADA'!$C$2:$T1000,MATCH(1,($A8='SEMACU DATA UNIFICADA'!$A$2:$A1000)*($T$1='SEMACU DATA UNIFICADA'!$B$2:$B1000),0),MATCH(U$2,'SEMACU DATA UNIFICADA'!$C$1:$T$1,0)),"")</f>
        <v/>
      </c>
      <c r="V8" s="2" t="str">
        <f t="array" ref="V8">IFERROR(INDEX('SEMACU DATA UNIFICADA'!$C$2:$T1000,MATCH(1,($A8='SEMACU DATA UNIFICADA'!$A$2:$A1000)*($T$1='SEMACU DATA UNIFICADA'!$B$2:$B1000),0),MATCH(V$2,'SEMACU DATA UNIFICADA'!$C$1:$T$1,0)),"")</f>
        <v/>
      </c>
      <c r="W8" s="2" t="str">
        <f t="array" ref="W8">IFERROR(INDEX('SEMACU DATA UNIFICADA'!$C$2:$T1000,MATCH(1,($A8='SEMACU DATA UNIFICADA'!$A$2:$A1000)*($T$1='SEMACU DATA UNIFICADA'!$B$2:$B1000),0),MATCH(W$2,'SEMACU DATA UNIFICADA'!$C$1:$T$1,0)),"")</f>
        <v/>
      </c>
      <c r="X8" s="139" t="str">
        <f t="array" ref="X8">IFERROR(INDEX('SEMACU DATA UNIFICADA'!$C$2:$T1000,MATCH(1,($A8='SEMACU DATA UNIFICADA'!$A$2:$A1000)*($T$1='SEMACU DATA UNIFICADA'!$B$2:$B1000),0),MATCH(X$2,'SEMACU DATA UNIFICADA'!$C$1:$T$1,0)),"")</f>
        <v/>
      </c>
      <c r="Y8" s="2" t="str">
        <f t="array" ref="Y8">IFERROR(INDEX('SEMACU DATA UNIFICADA'!$C$2:$T1000,MATCH(1,($A8='SEMACU DATA UNIFICADA'!$A$2:$A1000)*($T$1='SEMACU DATA UNIFICADA'!$B$2:$B1000),0),MATCH(Y$2,'SEMACU DATA UNIFICADA'!$C$1:$T$1,0)),"")</f>
        <v/>
      </c>
      <c r="Z8" s="2" t="str">
        <f t="array" ref="Z8">IFERROR(INDEX('SEMACU DATA UNIFICADA'!$C$2:$T1000,MATCH(1,($A8='SEMACU DATA UNIFICADA'!$A$2:$A1000)*($T$1='SEMACU DATA UNIFICADA'!$B$2:$B1000),0),MATCH(Z$2,'SEMACU DATA UNIFICADA'!$C$1:$T$1,0)),"")</f>
        <v/>
      </c>
      <c r="AA8" s="33" t="str">
        <f t="array" ref="AA8">IFERROR(INDEX('SEMACU DATA UNIFICADA'!$C$2:$T1000,MATCH(1,($A8='SEMACU DATA UNIFICADA'!$A$2:$A1000)*($T$1='SEMACU DATA UNIFICADA'!$B$2:$B1000),0),MATCH(AA$2,'SEMACU DATA UNIFICADA'!$C$1:$T$1,0)),"")</f>
        <v/>
      </c>
      <c r="AB8" s="60" t="str">
        <f t="array" ref="AB8">IFERROR(INDEX('SEMACU DATA UNIFICADA'!$C$2:$T1000,MATCH(1,($A8='SEMACU DATA UNIFICADA'!$A$2:$A1000)*($T$1='SEMACU DATA UNIFICADA'!$B$2:$B1000),0),MATCH(AB$2,'SEMACU DATA UNIFICADA'!$C$1:$T$1,0)),"")</f>
        <v/>
      </c>
      <c r="AC8" s="23" t="str">
        <f t="array" ref="AC8">IFERROR(INDEX('SEMACU DATA UNIFICADA'!$C$2:$T1000,MATCH(1,($A8='SEMACU DATA UNIFICADA'!$A$2:$A1000)*($T$1='SEMACU DATA UNIFICADA'!$B$2:$B1000),0),MATCH(AC$2,'SEMACU DATA UNIFICADA'!$C$1:$T$1,0)),"")</f>
        <v/>
      </c>
      <c r="AD8" s="23" t="str">
        <f t="array" ref="AD8">IFERROR(INDEX('SEMACU DATA UNIFICADA'!$C$2:$T1000,MATCH(1,($A8='SEMACU DATA UNIFICADA'!$A$2:$A1000)*($T$1='SEMACU DATA UNIFICADA'!$B$2:$B1000),0),MATCH(AD$2,'SEMACU DATA UNIFICADA'!$C$1:$T$1,0)),"")</f>
        <v/>
      </c>
      <c r="AE8" s="23" t="str">
        <f t="array" ref="AE8">IFERROR(INDEX('SEMACU DATA UNIFICADA'!$C$2:$T1000,MATCH(1,($A8='SEMACU DATA UNIFICADA'!$A$2:$A1000)*($T$1='SEMACU DATA UNIFICADA'!$B$2:$B1000),0),MATCH(AE$2,'SEMACU DATA UNIFICADA'!$C$1:$T$1,0)),"")</f>
        <v/>
      </c>
      <c r="AF8" s="60" t="str">
        <f t="array" ref="AF8">IFERROR(INDEX('SEMACU DATA UNIFICADA'!$C$2:$T1000,MATCH(1,($A8='SEMACU DATA UNIFICADA'!$A$2:$A1000)*($T$1='SEMACU DATA UNIFICADA'!$B$2:$B1000),0),MATCH(AF$2,'SEMACU DATA UNIFICADA'!$C$1:$T$1,0)),"")</f>
        <v/>
      </c>
      <c r="AG8" s="2" t="str">
        <f t="array" ref="AG8">IFERROR(INDEX('SEMACU DATA UNIFICADA'!$C$2:$T1000,MATCH(1,($A8='SEMACU DATA UNIFICADA'!$A$2:$A1000)*($T$1='SEMACU DATA UNIFICADA'!$B$2:$B1000),0),MATCH(AG$2,'SEMACU DATA UNIFICADA'!$C$1:$T$1,0)),"")</f>
        <v/>
      </c>
      <c r="AH8" s="2" t="str">
        <f t="array" ref="AH8">IFERROR(INDEX('SEMACU DATA UNIFICADA'!$C$2:$T1000,MATCH(1,($A8='SEMACU DATA UNIFICADA'!$A$2:$A1000)*($T$1='SEMACU DATA UNIFICADA'!$B$2:$B1000),0),MATCH(AH$2,'SEMACU DATA UNIFICADA'!$C$1:$T$1,0)),"")</f>
        <v/>
      </c>
      <c r="AI8" s="2" t="str">
        <f t="array" ref="AI8">IFERROR(INDEX('SEMACU DATA UNIFICADA'!$C$2:$T1000,MATCH(1,($A8='SEMACU DATA UNIFICADA'!$A$2:$A1000)*($T$1='SEMACU DATA UNIFICADA'!$B$2:$B1000),0),MATCH(AI$2,'SEMACU DATA UNIFICADA'!$C$1:$T$1,0)),"")</f>
        <v/>
      </c>
      <c r="AJ8" s="60" t="str">
        <f t="array" ref="AJ8">IFERROR(INDEX('SEMACU DATA UNIFICADA'!$C$2:$T1000,MATCH(1,($A8='SEMACU DATA UNIFICADA'!$A$2:$A1000)*($T$1='SEMACU DATA UNIFICADA'!$B$2:$B1000),0),MATCH(AJ$2,'SEMACU DATA UNIFICADA'!$C$1:$T$1,0)),"")</f>
        <v/>
      </c>
      <c r="AK8" s="140" t="str">
        <f t="array" ref="AK8">IFERROR(INDEX('SEMACU DATA UNIFICADA'!$C$2:$T1000,MATCH(1,($A8='SEMACU DATA UNIFICADA'!$A$2:$A1000)*($T$1='SEMACU DATA UNIFICADA'!$B$2:$B1000),0),MATCH(AK$2,'SEMACU DATA UNIFICADA'!$C$1:$T$1,0)),"")</f>
        <v/>
      </c>
      <c r="AL8" s="138" t="str">
        <f t="array" ref="AL8">IFERROR(INDEX('SEMACU DATA UNIFICADA'!$C$2:$T1000,MATCH(1,($A8='SEMACU DATA UNIFICADA'!$A$2:$A1000)*($AL$1='SEMACU DATA UNIFICADA'!$B$2:$B1000),0),MATCH(AL$2,'SEMACU DATA UNIFICADA'!$C$1:$T$1,0)),"")</f>
        <v/>
      </c>
      <c r="AM8" s="2" t="str">
        <f t="array" ref="AM8">IFERROR(INDEX('SEMACU DATA UNIFICADA'!$C$2:$T1000,MATCH(1,($A8='SEMACU DATA UNIFICADA'!$A$2:$A1000)*($AL$1='SEMACU DATA UNIFICADA'!$B$2:$B1000),0),MATCH(AM$2,'SEMACU DATA UNIFICADA'!$C$1:$T$1,0)),"")</f>
        <v/>
      </c>
      <c r="AN8" s="2" t="str">
        <f t="array" ref="AN8">IFERROR(INDEX('SEMACU DATA UNIFICADA'!$C$2:$T1000,MATCH(1,($A8='SEMACU DATA UNIFICADA'!$A$2:$A1000)*($AL$1='SEMACU DATA UNIFICADA'!$B$2:$B1000),0),MATCH(AN$2,'SEMACU DATA UNIFICADA'!$C$1:$T$1,0)),"")</f>
        <v/>
      </c>
      <c r="AO8" s="2" t="str">
        <f t="array" ref="AO8">IFERROR(INDEX('SEMACU DATA UNIFICADA'!$C$2:$T1000,MATCH(1,($A8='SEMACU DATA UNIFICADA'!$A$2:$A1000)*($AL$1='SEMACU DATA UNIFICADA'!$B$2:$B1000),0),MATCH(AO$2,'SEMACU DATA UNIFICADA'!$C$1:$T$1,0)),"")</f>
        <v/>
      </c>
      <c r="AP8" s="139" t="str">
        <f t="array" ref="AP8">IFERROR(INDEX('SEMACU DATA UNIFICADA'!$C$2:$T1000,MATCH(1,($A8='SEMACU DATA UNIFICADA'!$A$2:$A1000)*($AL$1='SEMACU DATA UNIFICADA'!$B$2:$B1000),0),MATCH(AP$2,'SEMACU DATA UNIFICADA'!$C$1:$T$1,0)),"")</f>
        <v/>
      </c>
      <c r="AQ8" s="2" t="str">
        <f t="array" ref="AQ8">IFERROR(INDEX('SEMACU DATA UNIFICADA'!$C$2:$T1000,MATCH(1,($A8='SEMACU DATA UNIFICADA'!$A$2:$A1000)*($AL$1='SEMACU DATA UNIFICADA'!$B$2:$B1000),0),MATCH(AQ$2,'SEMACU DATA UNIFICADA'!$C$1:$T$1,0)),"")</f>
        <v/>
      </c>
      <c r="AR8" s="2" t="str">
        <f t="array" ref="AR8">IFERROR(INDEX('SEMACU DATA UNIFICADA'!$C$2:$T1000,MATCH(1,($A8='SEMACU DATA UNIFICADA'!$A$2:$A1000)*($AL$1='SEMACU DATA UNIFICADA'!$B$2:$B1000),0),MATCH(AR$2,'SEMACU DATA UNIFICADA'!$C$1:$T$1,0)),"")</f>
        <v/>
      </c>
      <c r="AS8" s="33" t="str">
        <f t="array" ref="AS8">IFERROR(INDEX('SEMACU DATA UNIFICADA'!$C$2:$T1000,MATCH(1,($A8='SEMACU DATA UNIFICADA'!$A$2:$A1000)*($AL$1='SEMACU DATA UNIFICADA'!$B$2:$B1000),0),MATCH(AS$2,'SEMACU DATA UNIFICADA'!$C$1:$T$1,0)),"")</f>
        <v/>
      </c>
      <c r="AT8" s="60" t="str">
        <f t="array" ref="AT8">IFERROR(INDEX('SEMACU DATA UNIFICADA'!$C$2:$T1000,MATCH(1,($A8='SEMACU DATA UNIFICADA'!$A$2:$A1000)*($AL$1='SEMACU DATA UNIFICADA'!$B$2:$B1000),0),MATCH(AT$2,'SEMACU DATA UNIFICADA'!$C$1:$T$1,0)),"")</f>
        <v/>
      </c>
      <c r="AU8" s="23" t="str">
        <f t="array" ref="AU8">IFERROR(INDEX('SEMACU DATA UNIFICADA'!$C$2:$T1000,MATCH(1,($A8='SEMACU DATA UNIFICADA'!$A$2:$A1000)*($AL$1='SEMACU DATA UNIFICADA'!$B$2:$B1000),0),MATCH(AU$2,'SEMACU DATA UNIFICADA'!$C$1:$T$1,0)),"")</f>
        <v/>
      </c>
      <c r="AV8" s="23" t="str">
        <f t="array" ref="AV8">IFERROR(INDEX('SEMACU DATA UNIFICADA'!$C$2:$T1000,MATCH(1,($A8='SEMACU DATA UNIFICADA'!$A$2:$A1000)*($AL$1='SEMACU DATA UNIFICADA'!$B$2:$B1000),0),MATCH(AV$2,'SEMACU DATA UNIFICADA'!$C$1:$T$1,0)),"")</f>
        <v/>
      </c>
      <c r="AW8" s="23" t="str">
        <f t="array" ref="AW8">IFERROR(INDEX('SEMACU DATA UNIFICADA'!$C$2:$T1000,MATCH(1,($A8='SEMACU DATA UNIFICADA'!$A$2:$A1000)*($AL$1='SEMACU DATA UNIFICADA'!$B$2:$B1000),0),MATCH(AW$2,'SEMACU DATA UNIFICADA'!$C$1:$T$1,0)),"")</f>
        <v/>
      </c>
      <c r="AX8" s="60" t="str">
        <f t="array" ref="AX8">IFERROR(INDEX('SEMACU DATA UNIFICADA'!$C$2:$T1000,MATCH(1,($A8='SEMACU DATA UNIFICADA'!$A$2:$A1000)*($AL$1='SEMACU DATA UNIFICADA'!$B$2:$B1000),0),MATCH(AX$2,'SEMACU DATA UNIFICADA'!$C$1:$T$1,0)),"")</f>
        <v/>
      </c>
      <c r="AY8" s="2" t="str">
        <f t="array" ref="AY8">IFERROR(INDEX('SEMACU DATA UNIFICADA'!$C$2:$T1000,MATCH(1,($A8='SEMACU DATA UNIFICADA'!$A$2:$A1000)*($AL$1='SEMACU DATA UNIFICADA'!$B$2:$B1000),0),MATCH(AY$2,'SEMACU DATA UNIFICADA'!$C$1:$T$1,0)),"")</f>
        <v/>
      </c>
      <c r="AZ8" s="2" t="str">
        <f t="array" ref="AZ8">IFERROR(INDEX('SEMACU DATA UNIFICADA'!$C$2:$T1000,MATCH(1,($A8='SEMACU DATA UNIFICADA'!$A$2:$A1000)*($AL$1='SEMACU DATA UNIFICADA'!$B$2:$B1000),0),MATCH(AZ$2,'SEMACU DATA UNIFICADA'!$C$1:$T$1,0)),"")</f>
        <v/>
      </c>
      <c r="BA8" s="33" t="str">
        <f t="array" ref="BA8">IFERROR(INDEX('SEMACU DATA UNIFICADA'!$C$2:$T1000,MATCH(1,($A8='SEMACU DATA UNIFICADA'!$A$2:$A1000)*($AL$1='SEMACU DATA UNIFICADA'!$B$2:$B1000),0),MATCH(BA$2,'SEMACU DATA UNIFICADA'!$C$1:$T$1,0)),"")</f>
        <v/>
      </c>
      <c r="BB8" s="60" t="str">
        <f t="array" ref="BB8">IFERROR(INDEX('SEMACU DATA UNIFICADA'!$C$2:$T1000,MATCH(1,($A8='SEMACU DATA UNIFICADA'!$A$2:$A1000)*($AL$1='SEMACU DATA UNIFICADA'!$B$2:$B1000),0),MATCH(BB$2,'SEMACU DATA UNIFICADA'!$C$1:$T$1,0)),"")</f>
        <v/>
      </c>
      <c r="BC8" s="140" t="str">
        <f t="array" ref="BC8">IFERROR(INDEX('SEMACU DATA UNIFICADA'!$C$2:$T1000,MATCH(1,($A8='SEMACU DATA UNIFICADA'!$A$2:$A1000)*($AL$1='SEMACU DATA UNIFICADA'!$B$2:$B1000),0),MATCH(BC$2,'SEMACU DATA UNIFICADA'!$C$1:$T$1,0)),"")</f>
        <v/>
      </c>
      <c r="BD8" s="138" t="str">
        <f t="array" ref="BD8">IFERROR(INDEX('SEMACU DATA UNIFICADA'!$C$2:$T1000,MATCH(1,($A8='SEMACU DATA UNIFICADA'!$A$2:$A1000)*($BD$1='SEMACU DATA UNIFICADA'!$B$2:$B1000),0),MATCH(BD$2,'SEMACU DATA UNIFICADA'!$C$1:$T$1,0)),"")</f>
        <v/>
      </c>
      <c r="BE8" s="2" t="str">
        <f t="array" ref="BE8">IFERROR(INDEX('SEMACU DATA UNIFICADA'!$C$2:$T1000,MATCH(1,($A8='SEMACU DATA UNIFICADA'!$A$2:$A1000)*($BD$1='SEMACU DATA UNIFICADA'!$B$2:$B1000),0),MATCH(BE$2,'SEMACU DATA UNIFICADA'!$C$1:$T$1,0)),"")</f>
        <v/>
      </c>
      <c r="BF8" s="2" t="str">
        <f t="array" ref="BF8">IFERROR(INDEX('SEMACU DATA UNIFICADA'!$C$2:$T1000,MATCH(1,($A8='SEMACU DATA UNIFICADA'!$A$2:$A1000)*($BD$1='SEMACU DATA UNIFICADA'!$B$2:$B1000),0),MATCH(BF$2,'SEMACU DATA UNIFICADA'!$C$1:$T$1,0)),"")</f>
        <v/>
      </c>
      <c r="BG8" s="2" t="str">
        <f t="array" ref="BG8">IFERROR(INDEX('SEMACU DATA UNIFICADA'!$C$2:$T1000,MATCH(1,($A8='SEMACU DATA UNIFICADA'!$A$2:$A1000)*($BD$1='SEMACU DATA UNIFICADA'!$B$2:$B1000),0),MATCH(BG$2,'SEMACU DATA UNIFICADA'!$C$1:$T$1,0)),"")</f>
        <v/>
      </c>
      <c r="BH8" s="139" t="str">
        <f t="array" ref="BH8">IFERROR(INDEX('SEMACU DATA UNIFICADA'!$C$2:$T1000,MATCH(1,($A8='SEMACU DATA UNIFICADA'!$A$2:$A1000)*($BD$1='SEMACU DATA UNIFICADA'!$B$2:$B1000),0),MATCH(BH$2,'SEMACU DATA UNIFICADA'!$C$1:$T$1,0)),"")</f>
        <v/>
      </c>
      <c r="BI8" s="2" t="str">
        <f t="array" ref="BI8">IFERROR(INDEX('SEMACU DATA UNIFICADA'!$C$2:$T1000,MATCH(1,($A8='SEMACU DATA UNIFICADA'!$A$2:$A1000)*($BD$1='SEMACU DATA UNIFICADA'!$B$2:$B1000),0),MATCH(BI$2,'SEMACU DATA UNIFICADA'!$C$1:$T$1,0)),"")</f>
        <v/>
      </c>
      <c r="BJ8" s="2" t="str">
        <f t="array" ref="BJ8">IFERROR(INDEX('SEMACU DATA UNIFICADA'!$C$2:$T1000,MATCH(1,($A8='SEMACU DATA UNIFICADA'!$A$2:$A1000)*($BD$1='SEMACU DATA UNIFICADA'!$B$2:$B1000),0),MATCH(BJ$2,'SEMACU DATA UNIFICADA'!$C$1:$T$1,0)),"")</f>
        <v/>
      </c>
      <c r="BK8" s="33" t="str">
        <f t="array" ref="BK8">IFERROR(INDEX('SEMACU DATA UNIFICADA'!$C$2:$T1000,MATCH(1,($A8='SEMACU DATA UNIFICADA'!$A$2:$A1000)*($BD$1='SEMACU DATA UNIFICADA'!$B$2:$B1000),0),MATCH(BK$2,'SEMACU DATA UNIFICADA'!$C$1:$T$1,0)),"")</f>
        <v/>
      </c>
      <c r="BL8" s="60" t="str">
        <f t="array" ref="BL8">IFERROR(INDEX('SEMACU DATA UNIFICADA'!$C$2:$T1000,MATCH(1,($A8='SEMACU DATA UNIFICADA'!$A$2:$A1000)*($BD$1='SEMACU DATA UNIFICADA'!$B$2:$B1000),0),MATCH(BL$2,'SEMACU DATA UNIFICADA'!$C$1:$T$1,0)),"")</f>
        <v/>
      </c>
      <c r="BM8" s="23" t="str">
        <f t="array" ref="BM8">IFERROR(INDEX('SEMACU DATA UNIFICADA'!$C$2:$T1000,MATCH(1,($A8='SEMACU DATA UNIFICADA'!$A$2:$A1000)*($BD$1='SEMACU DATA UNIFICADA'!$B$2:$B1000),0),MATCH(BM$2,'SEMACU DATA UNIFICADA'!$C$1:$T$1,0)),"")</f>
        <v/>
      </c>
      <c r="BN8" s="23" t="str">
        <f t="array" ref="BN8">IFERROR(INDEX('SEMACU DATA UNIFICADA'!$C$2:$T1000,MATCH(1,($A8='SEMACU DATA UNIFICADA'!$A$2:$A1000)*($BD$1='SEMACU DATA UNIFICADA'!$B$2:$B1000),0),MATCH(BN$2,'SEMACU DATA UNIFICADA'!$C$1:$T$1,0)),"")</f>
        <v/>
      </c>
      <c r="BO8" s="23" t="str">
        <f t="array" ref="BO8">IFERROR(INDEX('SEMACU DATA UNIFICADA'!$C$2:$T1000,MATCH(1,($A8='SEMACU DATA UNIFICADA'!$A$2:$A1000)*($BD$1='SEMACU DATA UNIFICADA'!$B$2:$B1000),0),MATCH(BO$2,'SEMACU DATA UNIFICADA'!$C$1:$T$1,0)),"")</f>
        <v/>
      </c>
      <c r="BP8" s="60" t="str">
        <f t="array" ref="BP8">IFERROR(INDEX('SEMACU DATA UNIFICADA'!$C$2:$T1000,MATCH(1,($A8='SEMACU DATA UNIFICADA'!$A$2:$A1000)*($BD$1='SEMACU DATA UNIFICADA'!$B$2:$B1000),0),MATCH(BP$2,'SEMACU DATA UNIFICADA'!$C$1:$T$1,0)),"")</f>
        <v/>
      </c>
      <c r="BQ8" s="2" t="str">
        <f t="array" ref="BQ8">IFERROR(INDEX('SEMACU DATA UNIFICADA'!$C$2:$T1000,MATCH(1,($A8='SEMACU DATA UNIFICADA'!$A$2:$A1000)*($BD$1='SEMACU DATA UNIFICADA'!$B$2:$B1000),0),MATCH(BQ$2,'SEMACU DATA UNIFICADA'!$C$1:$T$1,0)),"")</f>
        <v/>
      </c>
      <c r="BR8" s="2" t="str">
        <f t="array" ref="BR8">IFERROR(INDEX('SEMACU DATA UNIFICADA'!$C$2:$T1000,MATCH(1,($A8='SEMACU DATA UNIFICADA'!$A$2:$A1000)*($BD$1='SEMACU DATA UNIFICADA'!$B$2:$B1000),0),MATCH(BR$2,'SEMACU DATA UNIFICADA'!$C$1:$T$1,0)),"")</f>
        <v/>
      </c>
      <c r="BS8" s="33" t="str">
        <f t="array" ref="BS8">IFERROR(INDEX('SEMACU DATA UNIFICADA'!$C$2:$T1000,MATCH(1,($A8='SEMACU DATA UNIFICADA'!$A$2:$A1000)*($BD$1='SEMACU DATA UNIFICADA'!$B$2:$B1000),0),MATCH(BS$2,'SEMACU DATA UNIFICADA'!$C$1:$T$1,0)),"")</f>
        <v/>
      </c>
      <c r="BT8" s="60" t="str">
        <f t="array" ref="BT8">IFERROR(INDEX('SEMACU DATA UNIFICADA'!$C$2:$T1000,MATCH(1,($A8='SEMACU DATA UNIFICADA'!$A$2:$A1000)*($BD$1='SEMACU DATA UNIFICADA'!$B$2:$B1000),0),MATCH(BT$2,'SEMACU DATA UNIFICADA'!$C$1:$T$1,0)),"")</f>
        <v/>
      </c>
      <c r="BU8" s="140" t="str">
        <f t="array" ref="BU8">IFERROR(INDEX('SEMACU DATA UNIFICADA'!$C$2:$T1000,MATCH(1,($A8='SEMACU DATA UNIFICADA'!$A$2:$A1000)*($BD$1='SEMACU DATA UNIFICADA'!$B$2:$B1000),0),MATCH(BU$2,'SEMACU DATA UNIFICADA'!$C$1:$T$1,0)),"")</f>
        <v/>
      </c>
      <c r="BV8" s="138" t="str">
        <f t="array" ref="BV8">IFERROR(INDEX('SEMACU DATA UNIFICADA'!$C$2:$T1000,MATCH(1,($A8='SEMACU DATA UNIFICADA'!$A$2:$A1000)*($BV$1='SEMACU DATA UNIFICADA'!$B$2:$B1000),0),MATCH(BV$2,'SEMACU DATA UNIFICADA'!$C$1:$T$1,0)),"")</f>
        <v>SE06120123</v>
      </c>
      <c r="BW8" s="2">
        <f t="array" ref="BW8">IFERROR(INDEX('SEMACU DATA UNIFICADA'!$C$2:$T1000,MATCH(1,($A8='SEMACU DATA UNIFICADA'!$A$2:$A1000)*($BV$1='SEMACU DATA UNIFICADA'!$B$2:$B1000),0),MATCH(BW$2,'SEMACU DATA UNIFICADA'!$C$1:$T$1,0)),"")</f>
        <v>325</v>
      </c>
      <c r="BX8" s="2">
        <f t="array" ref="BX8">IFERROR(INDEX('SEMACU DATA UNIFICADA'!$C$2:$T1000,MATCH(1,($A8='SEMACU DATA UNIFICADA'!$A$2:$A1000)*($BV$1='SEMACU DATA UNIFICADA'!$B$2:$B1000),0),MATCH(BX$2,'SEMACU DATA UNIFICADA'!$C$1:$T$1,0)),"")</f>
        <v>1575</v>
      </c>
      <c r="BY8" s="2" t="str">
        <f t="array" ref="BY8">IFERROR(INDEX('SEMACU DATA UNIFICADA'!$C$2:$T1000,MATCH(1,($A8='SEMACU DATA UNIFICADA'!$A$2:$A1000)*($BV$1='SEMACU DATA UNIFICADA'!$B$2:$B1000),0),MATCH(BY$2,'SEMACU DATA UNIFICADA'!$C$1:$T$1,0)),"")</f>
        <v>NICO FINA 2.0</v>
      </c>
      <c r="BZ8" s="139">
        <f t="array" ref="BZ8">IFERROR(INDEX('SEMACU DATA UNIFICADA'!$C$2:$T1000,MATCH(1,($A8='SEMACU DATA UNIFICADA'!$A$2:$A1000)*($BV$1='SEMACU DATA UNIFICADA'!$B$2:$B1000),0),MATCH(BZ$2,'SEMACU DATA UNIFICADA'!$C$1:$T$1,0)),"")</f>
        <v>1934.296875</v>
      </c>
      <c r="CA8" s="2">
        <f t="array" ref="CA8">IFERROR(INDEX('SEMACU DATA UNIFICADA'!$C$2:$T1000,MATCH(1,($A8='SEMACU DATA UNIFICADA'!$A$2:$A1000)*($BV$1='SEMACU DATA UNIFICADA'!$B$2:$B1000),0),MATCH(CA$2,'SEMACU DATA UNIFICADA'!$C$1:$T$1,0)),"")</f>
        <v>10.95</v>
      </c>
      <c r="CB8" s="2">
        <f t="array" ref="CB8">IFERROR(INDEX('SEMACU DATA UNIFICADA'!$C$2:$T1000,MATCH(1,($A8='SEMACU DATA UNIFICADA'!$A$2:$A1000)*($BV$1='SEMACU DATA UNIFICADA'!$B$2:$B1000),0),MATCH(CB$2,'SEMACU DATA UNIFICADA'!$C$1:$T$1,0)),"")</f>
        <v>1.5</v>
      </c>
      <c r="CC8" s="33">
        <f t="array" ref="CC8">IFERROR(INDEX('SEMACU DATA UNIFICADA'!$C$2:$T1000,MATCH(1,($A8='SEMACU DATA UNIFICADA'!$A$2:$A1000)*($BV$1='SEMACU DATA UNIFICADA'!$B$2:$B1000),0),MATCH(CC$2,'SEMACU DATA UNIFICADA'!$C$1:$T$1,0)),"")</f>
        <v>4.6308</v>
      </c>
      <c r="CD8" s="60">
        <f t="array" ref="CD8">IFERROR(INDEX('SEMACU DATA UNIFICADA'!$C$2:$T1000,MATCH(1,($A8='SEMACU DATA UNIFICADA'!$A$2:$A1000)*($BV$1='SEMACU DATA UNIFICADA'!$B$2:$B1000),0),MATCH(CD$2,'SEMACU DATA UNIFICADA'!$C$1:$T$1,0)),"")</f>
        <v>640933.8623</v>
      </c>
      <c r="CE8" s="23">
        <f t="array" ref="CE8">IFERROR(INDEX('SEMACU DATA UNIFICADA'!$C$2:$T1000,MATCH(1,($A8='SEMACU DATA UNIFICADA'!$A$2:$A1000)*($BV$1='SEMACU DATA UNIFICADA'!$B$2:$B1000),0),MATCH(CE$2,'SEMACU DATA UNIFICADA'!$C$1:$T$1,0)),"")</f>
        <v>0.8733308</v>
      </c>
      <c r="CF8" s="23">
        <f t="array" ref="CF8">IFERROR(INDEX('SEMACU DATA UNIFICADA'!$C$2:$T1000,MATCH(1,($A8='SEMACU DATA UNIFICADA'!$A$2:$A1000)*($BV$1='SEMACU DATA UNIFICADA'!$B$2:$B1000),0),MATCH(CF$2,'SEMACU DATA UNIFICADA'!$C$1:$T$1,0)),"")</f>
        <v>0.6746672235</v>
      </c>
      <c r="CG8" s="23">
        <f t="array" ref="CG8">IFERROR(INDEX('SEMACU DATA UNIFICADA'!$C$2:$T1000,MATCH(1,($A8='SEMACU DATA UNIFICADA'!$A$2:$A1000)*($BV$1='SEMACU DATA UNIFICADA'!$B$2:$B1000),0),MATCH(CG$2,'SEMACU DATA UNIFICADA'!$C$1:$T$1,0)),"")</f>
        <v>0.8</v>
      </c>
      <c r="CH8" s="60" t="str">
        <f t="array" ref="CH8">IFERROR(INDEX('SEMACU DATA UNIFICADA'!$C$2:$T1000,MATCH(1,($A8='SEMACU DATA UNIFICADA'!$A$2:$A1000)*($BV$1='SEMACU DATA UNIFICADA'!$B$2:$B1000),0),MATCH(CH$2,'SEMACU DATA UNIFICADA'!$C$1:$T$1,0)),"")</f>
        <v/>
      </c>
      <c r="CI8" s="2">
        <f t="array" ref="CI8">IFERROR(INDEX('SEMACU DATA UNIFICADA'!$C$2:$T1000,MATCH(1,($A8='SEMACU DATA UNIFICADA'!$A$2:$A1000)*($BV$1='SEMACU DATA UNIFICADA'!$B$2:$B1000),0),MATCH(CI$2,'SEMACU DATA UNIFICADA'!$C$1:$T$1,0)),"")</f>
        <v>2</v>
      </c>
      <c r="CJ8" s="2">
        <f t="array" ref="CJ8">IFERROR(INDEX('SEMACU DATA UNIFICADA'!$C$2:$T1000,MATCH(1,($A8='SEMACU DATA UNIFICADA'!$A$2:$A1000)*($BV$1='SEMACU DATA UNIFICADA'!$B$2:$B1000),0),MATCH(CJ$2,'SEMACU DATA UNIFICADA'!$C$1:$T$1,0)),"")</f>
        <v>12.95</v>
      </c>
      <c r="CK8" s="33">
        <f t="array" ref="CK8">IFERROR(INDEX('SEMACU DATA UNIFICADA'!$C$2:$T1000,MATCH(1,($A8='SEMACU DATA UNIFICADA'!$A$2:$A1000)*($BV$1='SEMACU DATA UNIFICADA'!$B$2:$B1000),0),MATCH(CK$2,'SEMACU DATA UNIFICADA'!$C$1:$T$1,0)),"")</f>
        <v>4.2672</v>
      </c>
      <c r="CL8" s="60">
        <f t="array" ref="CL8">IFERROR(INDEX('SEMACU DATA UNIFICADA'!$C$2:$T1000,MATCH(1,($A8='SEMACU DATA UNIFICADA'!$A$2:$A1000)*($BV$1='SEMACU DATA UNIFICADA'!$B$2:$B1000),0),MATCH(CL$2,'SEMACU DATA UNIFICADA'!$C$1:$T$1,0)),"")</f>
        <v>425.0994825</v>
      </c>
      <c r="CM8" s="140">
        <f t="array" ref="CM8">IFERROR(INDEX('SEMACU DATA UNIFICADA'!$C$2:$T1000,MATCH(1,($A8='SEMACU DATA UNIFICADA'!$A$2:$A1000)*($BV$1='SEMACU DATA UNIFICADA'!$B$2:$B1000),0),MATCH(CM$2,'SEMACU DATA UNIFICADA'!$C$1:$T$1,0)),"")</f>
        <v>25.02487062</v>
      </c>
      <c r="CN8" s="138" t="str">
        <f t="array" ref="CN8">IFERROR(INDEX('SEMACU DATA UNIFICADA'!$C$2:$T1000,MATCH(1,($A8='SEMACU DATA UNIFICADA'!$A$2:$A1000)*($CN$1='SEMACU DATA UNIFICADA'!$B$2:$B1000),0),MATCH(CN$2,'SEMACU DATA UNIFICADA'!$C$1:$T$1,0)),"")</f>
        <v>SE07120123</v>
      </c>
      <c r="CO8" s="2">
        <f t="array" ref="CO8">IFERROR(INDEX('SEMACU DATA UNIFICADA'!$C$2:$T1000,MATCH(1,($A8='SEMACU DATA UNIFICADA'!$A$2:$A1000)*($CN$1='SEMACU DATA UNIFICADA'!$B$2:$B1000),0),MATCH(CO$2,'SEMACU DATA UNIFICADA'!$C$1:$T$1,0)),"")</f>
        <v>275</v>
      </c>
      <c r="CP8" s="2">
        <f t="array" ref="CP8">IFERROR(INDEX('SEMACU DATA UNIFICADA'!$C$2:$T1000,MATCH(1,($A8='SEMACU DATA UNIFICADA'!$A$2:$A1000)*($CN$1='SEMACU DATA UNIFICADA'!$B$2:$B1000),0),MATCH(CP$2,'SEMACU DATA UNIFICADA'!$C$1:$T$1,0)),"")</f>
        <v>1375</v>
      </c>
      <c r="CQ8" s="2" t="str">
        <f t="array" ref="CQ8">IFERROR(INDEX('SEMACU DATA UNIFICADA'!$C$2:$T1000,MATCH(1,($A8='SEMACU DATA UNIFICADA'!$A$2:$A1000)*($CN$1='SEMACU DATA UNIFICADA'!$B$2:$B1000),0),MATCH(CQ$2,'SEMACU DATA UNIFICADA'!$C$1:$T$1,0)),"")</f>
        <v>NICO FINA 2.0</v>
      </c>
      <c r="CR8" s="139">
        <f t="array" ref="CR8">IFERROR(INDEX('SEMACU DATA UNIFICADA'!$C$2:$T1000,MATCH(1,($A8='SEMACU DATA UNIFICADA'!$A$2:$A1000)*($CN$1='SEMACU DATA UNIFICADA'!$B$2:$B1000),0),MATCH(CR$2,'SEMACU DATA UNIFICADA'!$C$1:$T$1,0)),"")</f>
        <v>1688.671875</v>
      </c>
      <c r="CS8" s="2">
        <f t="array" ref="CS8">IFERROR(INDEX('SEMACU DATA UNIFICADA'!$C$2:$T1000,MATCH(1,($A8='SEMACU DATA UNIFICADA'!$A$2:$A1000)*($CN$1='SEMACU DATA UNIFICADA'!$B$2:$B1000),0),MATCH(CS$2,'SEMACU DATA UNIFICADA'!$C$1:$T$1,0)),"")</f>
        <v>10.67</v>
      </c>
      <c r="CT8" s="2">
        <f t="array" ref="CT8">IFERROR(INDEX('SEMACU DATA UNIFICADA'!$C$2:$T1000,MATCH(1,($A8='SEMACU DATA UNIFICADA'!$A$2:$A1000)*($CN$1='SEMACU DATA UNIFICADA'!$B$2:$B1000),0),MATCH(CT$2,'SEMACU DATA UNIFICADA'!$C$1:$T$1,0)),"")</f>
        <v>1.37</v>
      </c>
      <c r="CU8" s="33">
        <f t="array" ref="CU8">IFERROR(INDEX('SEMACU DATA UNIFICADA'!$C$2:$T1000,MATCH(1,($A8='SEMACU DATA UNIFICADA'!$A$2:$A1000)*($CN$1='SEMACU DATA UNIFICADA'!$B$2:$B1000),0),MATCH(CU$2,'SEMACU DATA UNIFICADA'!$C$1:$T$1,0)),"")</f>
        <v>4.69128</v>
      </c>
      <c r="CV8" s="60">
        <f t="array" ref="CV8">IFERROR(INDEX('SEMACU DATA UNIFICADA'!$C$2:$T1000,MATCH(1,($A8='SEMACU DATA UNIFICADA'!$A$2:$A1000)*($CN$1='SEMACU DATA UNIFICADA'!$B$2:$B1000),0),MATCH(CV$2,'SEMACU DATA UNIFICADA'!$C$1:$T$1,0)),"")</f>
        <v>549385.1545</v>
      </c>
      <c r="CW8" s="23">
        <f t="array" ref="CW8">IFERROR(INDEX('SEMACU DATA UNIFICADA'!$C$2:$T1000,MATCH(1,($A8='SEMACU DATA UNIFICADA'!$A$2:$A1000)*($CN$1='SEMACU DATA UNIFICADA'!$B$2:$B1000),0),MATCH(CW$2,'SEMACU DATA UNIFICADA'!$C$1:$T$1,0)),"")</f>
        <v>0.8733308</v>
      </c>
      <c r="CX8" s="23">
        <f t="array" ref="CX8">IFERROR(INDEX('SEMACU DATA UNIFICADA'!$C$2:$T1000,MATCH(1,($A8='SEMACU DATA UNIFICADA'!$A$2:$A1000)*($CN$1='SEMACU DATA UNIFICADA'!$B$2:$B1000),0),MATCH(CX$2,'SEMACU DATA UNIFICADA'!$C$1:$T$1,0)),"")</f>
        <v>0.5493851545</v>
      </c>
      <c r="CY8" s="23">
        <f t="array" ref="CY8">IFERROR(INDEX('SEMACU DATA UNIFICADA'!$C$2:$T1000,MATCH(1,($A8='SEMACU DATA UNIFICADA'!$A$2:$A1000)*($CN$1='SEMACU DATA UNIFICADA'!$B$2:$B1000),0),MATCH(CY$2,'SEMACU DATA UNIFICADA'!$C$1:$T$1,0)),"")</f>
        <v>0.65</v>
      </c>
      <c r="CZ8" s="60" t="str">
        <f t="array" ref="CZ8">IFERROR(INDEX('SEMACU DATA UNIFICADA'!$C$2:$T1000,MATCH(1,($A8='SEMACU DATA UNIFICADA'!$A$2:$A1000)*($CN$1='SEMACU DATA UNIFICADA'!$B$2:$B1000),0),MATCH(CZ$2,'SEMACU DATA UNIFICADA'!$C$1:$T$1,0)),"")</f>
        <v/>
      </c>
      <c r="DA8" s="2">
        <f t="array" ref="DA8">IFERROR(INDEX('SEMACU DATA UNIFICADA'!$C$2:$T1000,MATCH(1,($A8='SEMACU DATA UNIFICADA'!$A$2:$A1000)*($CN$1='SEMACU DATA UNIFICADA'!$B$2:$B1000),0),MATCH(DA$2,'SEMACU DATA UNIFICADA'!$C$1:$T$1,0)),"")</f>
        <v>2</v>
      </c>
      <c r="DB8" s="2">
        <f t="array" ref="DB8">IFERROR(INDEX('SEMACU DATA UNIFICADA'!$C$2:$T1000,MATCH(1,($A8='SEMACU DATA UNIFICADA'!$A$2:$A1000)*($CN$1='SEMACU DATA UNIFICADA'!$B$2:$B1000),0),MATCH(DB$2,'SEMACU DATA UNIFICADA'!$C$1:$T$1,0)),"")</f>
        <v>12.67</v>
      </c>
      <c r="DC8" s="33">
        <f t="array" ref="DC8">IFERROR(INDEX('SEMACU DATA UNIFICADA'!$C$2:$T1000,MATCH(1,($A8='SEMACU DATA UNIFICADA'!$A$2:$A1000)*($CN$1='SEMACU DATA UNIFICADA'!$B$2:$B1000),0),MATCH(DC$2,'SEMACU DATA UNIFICADA'!$C$1:$T$1,0)),"")</f>
        <v>4.30752</v>
      </c>
      <c r="DD8" s="60">
        <f t="array" ref="DD8">IFERROR(INDEX('SEMACU DATA UNIFICADA'!$C$2:$T1000,MATCH(1,($A8='SEMACU DATA UNIFICADA'!$A$2:$A1000)*($CN$1='SEMACU DATA UNIFICADA'!$B$2:$B1000),0),MATCH(DD$2,'SEMACU DATA UNIFICADA'!$C$1:$T$1,0)),"")</f>
        <v>357.2464938</v>
      </c>
      <c r="DE8" s="140">
        <f t="array" ref="DE8">IFERROR(INDEX('SEMACU DATA UNIFICADA'!$C$2:$T1000,MATCH(1,($A8='SEMACU DATA UNIFICADA'!$A$2:$A1000)*($CN$1='SEMACU DATA UNIFICADA'!$B$2:$B1000),0),MATCH(DE$2,'SEMACU DATA UNIFICADA'!$C$1:$T$1,0)),"")</f>
        <v>20.56162345</v>
      </c>
      <c r="DF8" s="138" t="str">
        <f t="array" ref="DF8">IFERROR(INDEX('SEMACU DATA UNIFICADA'!$C$2:$T1000,MATCH(1,($A8='SEMACU DATA UNIFICADA'!$A$2:$A1000)*($DF$1='SEMACU DATA UNIFICADA'!$B$2:$B1000),0),MATCH(DF$2,'SEMACU DATA UNIFICADA'!$C$1:$T$1,0)),"")</f>
        <v>SE08120123</v>
      </c>
      <c r="DG8" s="2">
        <f t="array" ref="DG8">IFERROR(INDEX('SEMACU DATA UNIFICADA'!$C$2:$T1000,MATCH(1,($A8='SEMACU DATA UNIFICADA'!$A$2:$A1000)*($DF$1='SEMACU DATA UNIFICADA'!$B$2:$B1000),0),MATCH(DG$2,'SEMACU DATA UNIFICADA'!$C$1:$T$1,0)),"")</f>
        <v>325</v>
      </c>
      <c r="DH8" s="2">
        <f t="array" ref="DH8">IFERROR(INDEX('SEMACU DATA UNIFICADA'!$C$2:$T1000,MATCH(1,($A8='SEMACU DATA UNIFICADA'!$A$2:$A1000)*($DF$1='SEMACU DATA UNIFICADA'!$B$2:$B1000),0),MATCH(DH$2,'SEMACU DATA UNIFICADA'!$C$1:$T$1,0)),"")</f>
        <v>1625</v>
      </c>
      <c r="DI8" s="2" t="str">
        <f t="array" ref="DI8">IFERROR(INDEX('SEMACU DATA UNIFICADA'!$C$2:$T1000,MATCH(1,($A8='SEMACU DATA UNIFICADA'!$A$2:$A1000)*($DF$1='SEMACU DATA UNIFICADA'!$B$2:$B1000),0),MATCH(DI$2,'SEMACU DATA UNIFICADA'!$C$1:$T$1,0)),"")</f>
        <v>NICO FINA 2.0</v>
      </c>
      <c r="DJ8" s="139">
        <f t="array" ref="DJ8">IFERROR(INDEX('SEMACU DATA UNIFICADA'!$C$2:$T1000,MATCH(1,($A8='SEMACU DATA UNIFICADA'!$A$2:$A1000)*($DF$1='SEMACU DATA UNIFICADA'!$B$2:$B1000),0),MATCH(DJ$2,'SEMACU DATA UNIFICADA'!$C$1:$T$1,0)),"")</f>
        <v>1995.703125</v>
      </c>
      <c r="DK8" s="2">
        <f t="array" ref="DK8">IFERROR(INDEX('SEMACU DATA UNIFICADA'!$C$2:$T1000,MATCH(1,($A8='SEMACU DATA UNIFICADA'!$A$2:$A1000)*($DF$1='SEMACU DATA UNIFICADA'!$B$2:$B1000),0),MATCH(DK$2,'SEMACU DATA UNIFICADA'!$C$1:$T$1,0)),"")</f>
        <v>10.35</v>
      </c>
      <c r="DL8" s="2">
        <f t="array" ref="DL8">IFERROR(INDEX('SEMACU DATA UNIFICADA'!$C$2:$T1000,MATCH(1,($A8='SEMACU DATA UNIFICADA'!$A$2:$A1000)*($DF$1='SEMACU DATA UNIFICADA'!$B$2:$B1000),0),MATCH(DL$2,'SEMACU DATA UNIFICADA'!$C$1:$T$1,0)),"")</f>
        <v>1.17</v>
      </c>
      <c r="DM8" s="33">
        <f t="array" ref="DM8">IFERROR(INDEX('SEMACU DATA UNIFICADA'!$C$2:$T1000,MATCH(1,($A8='SEMACU DATA UNIFICADA'!$A$2:$A1000)*($DF$1='SEMACU DATA UNIFICADA'!$B$2:$B1000),0),MATCH(DM$2,'SEMACU DATA UNIFICADA'!$C$1:$T$1,0)),"")</f>
        <v>4.7604</v>
      </c>
      <c r="DN8" s="60">
        <f t="array" ref="DN8">IFERROR(INDEX('SEMACU DATA UNIFICADA'!$C$2:$T1000,MATCH(1,($A8='SEMACU DATA UNIFICADA'!$A$2:$A1000)*($DF$1='SEMACU DATA UNIFICADA'!$B$2:$B1000),0),MATCH(DN$2,'SEMACU DATA UNIFICADA'!$C$1:$T$1,0)),"")</f>
        <v>659628.7325</v>
      </c>
      <c r="DO8" s="23">
        <f t="array" ref="DO8">IFERROR(INDEX('SEMACU DATA UNIFICADA'!$C$2:$T1000,MATCH(1,($A8='SEMACU DATA UNIFICADA'!$A$2:$A1000)*($DF$1='SEMACU DATA UNIFICADA'!$B$2:$B1000),0),MATCH(DO$2,'SEMACU DATA UNIFICADA'!$C$1:$T$1,0)),"")</f>
        <v>0.8733308</v>
      </c>
      <c r="DP8" s="23">
        <f t="array" ref="DP8">IFERROR(INDEX('SEMACU DATA UNIFICADA'!$C$2:$T1000,MATCH(1,($A8='SEMACU DATA UNIFICADA'!$A$2:$A1000)*($DF$1='SEMACU DATA UNIFICADA'!$B$2:$B1000),0),MATCH(DP$2,'SEMACU DATA UNIFICADA'!$C$1:$T$1,0)),"")</f>
        <v>0.6596287325</v>
      </c>
      <c r="DQ8" s="23">
        <f t="array" ref="DQ8">IFERROR(INDEX('SEMACU DATA UNIFICADA'!$C$2:$T1000,MATCH(1,($A8='SEMACU DATA UNIFICADA'!$A$2:$A1000)*($DF$1='SEMACU DATA UNIFICADA'!$B$2:$B1000),0),MATCH(DQ$2,'SEMACU DATA UNIFICADA'!$C$1:$T$1,0)),"")</f>
        <v>0.8</v>
      </c>
      <c r="DR8" s="60" t="str">
        <f t="array" ref="DR8">IFERROR(INDEX('SEMACU DATA UNIFICADA'!$C$2:$T1000,MATCH(1,($A8='SEMACU DATA UNIFICADA'!$A$2:$A1000)*($DF$1='SEMACU DATA UNIFICADA'!$B$2:$B1000),0),MATCH(DR$2,'SEMACU DATA UNIFICADA'!$C$1:$T$1,0)),"")</f>
        <v/>
      </c>
      <c r="DS8" s="2">
        <f t="array" ref="DS8">IFERROR(INDEX('SEMACU DATA UNIFICADA'!$C$2:$T1000,MATCH(1,($A8='SEMACU DATA UNIFICADA'!$A$2:$A1000)*($DF$1='SEMACU DATA UNIFICADA'!$B$2:$B1000),0),MATCH(DS$2,'SEMACU DATA UNIFICADA'!$C$1:$T$1,0)),"")</f>
        <v>2</v>
      </c>
      <c r="DT8" s="2">
        <f t="array" ref="DT8">IFERROR(INDEX('SEMACU DATA UNIFICADA'!$C$2:$T1000,MATCH(1,($A8='SEMACU DATA UNIFICADA'!$A$2:$A1000)*($DF$1='SEMACU DATA UNIFICADA'!$B$2:$B1000),0),MATCH(DT$2,'SEMACU DATA UNIFICADA'!$C$1:$T$1,0)),"")</f>
        <v>12.35</v>
      </c>
      <c r="DU8" s="33">
        <f t="array" ref="DU8">IFERROR(INDEX('SEMACU DATA UNIFICADA'!$C$2:$T1000,MATCH(1,($A8='SEMACU DATA UNIFICADA'!$A$2:$A1000)*($DF$1='SEMACU DATA UNIFICADA'!$B$2:$B1000),0),MATCH(DU$2,'SEMACU DATA UNIFICADA'!$C$1:$T$1,0)),"")</f>
        <v>4.3536</v>
      </c>
      <c r="DV8" s="60">
        <f t="array" ref="DV8">IFERROR(INDEX('SEMACU DATA UNIFICADA'!$C$2:$T1000,MATCH(1,($A8='SEMACU DATA UNIFICADA'!$A$2:$A1000)*($DF$1='SEMACU DATA UNIFICADA'!$B$2:$B1000),0),MATCH(DV$2,'SEMACU DATA UNIFICADA'!$C$1:$T$1,0)),"")</f>
        <v>437.0999763</v>
      </c>
      <c r="DW8" s="140">
        <f t="array" ref="DW8">IFERROR(INDEX('SEMACU DATA UNIFICADA'!$C$2:$T1000,MATCH(1,($A8='SEMACU DATA UNIFICADA'!$A$2:$A1000)*($DF$1='SEMACU DATA UNIFICADA'!$B$2:$B1000),0),MATCH(DW$2,'SEMACU DATA UNIFICADA'!$C$1:$T$1,0)),"")</f>
        <v>28.02499408</v>
      </c>
      <c r="DX8" s="138" t="str">
        <f t="array" ref="DX8">IFERROR(INDEX('SEMACU DATA UNIFICADA'!$C$2:$T1000,MATCH(1,($A8='SEMACU DATA UNIFICADA'!$A$2:$A1000)*($DX$1='SEMACU DATA UNIFICADA'!$B$2:$B1000),0),MATCH(DX$2,'SEMACU DATA UNIFICADA'!$C$1:$T$1,0)),"")</f>
        <v>SE09120123</v>
      </c>
      <c r="DY8" s="2">
        <f t="array" ref="DY8">IFERROR(INDEX('SEMACU DATA UNIFICADA'!$C$2:$T1000,MATCH(1,($A8='SEMACU DATA UNIFICADA'!$A$2:$A1000)*($DX$1='SEMACU DATA UNIFICADA'!$B$2:$B1000),0),MATCH(DY$2,'SEMACU DATA UNIFICADA'!$C$1:$T$1,0)),"")</f>
        <v>450</v>
      </c>
      <c r="DZ8" s="2">
        <f t="array" ref="DZ8">IFERROR(INDEX('SEMACU DATA UNIFICADA'!$C$2:$T1000,MATCH(1,($A8='SEMACU DATA UNIFICADA'!$A$2:$A1000)*($DX$1='SEMACU DATA UNIFICADA'!$B$2:$B1000),0),MATCH(DZ$2,'SEMACU DATA UNIFICADA'!$C$1:$T$1,0)),"")</f>
        <v>2250</v>
      </c>
      <c r="EA8" s="2" t="str">
        <f t="array" ref="EA8">IFERROR(INDEX('SEMACU DATA UNIFICADA'!$C$2:$T1000,MATCH(1,($A8='SEMACU DATA UNIFICADA'!$A$2:$A1000)*($DX$1='SEMACU DATA UNIFICADA'!$B$2:$B1000),0),MATCH(EA$2,'SEMACU DATA UNIFICADA'!$C$1:$T$1,0)),"")</f>
        <v>NICO FINA 2.0</v>
      </c>
      <c r="EB8" s="139">
        <f t="array" ref="EB8">IFERROR(INDEX('SEMACU DATA UNIFICADA'!$C$2:$T1000,MATCH(1,($A8='SEMACU DATA UNIFICADA'!$A$2:$A1000)*($DX$1='SEMACU DATA UNIFICADA'!$B$2:$B1000),0),MATCH(EB$2,'SEMACU DATA UNIFICADA'!$C$1:$T$1,0)),"")</f>
        <v>2763.28125</v>
      </c>
      <c r="EC8" s="2">
        <f t="array" ref="EC8">IFERROR(INDEX('SEMACU DATA UNIFICADA'!$C$2:$T1000,MATCH(1,($A8='SEMACU DATA UNIFICADA'!$A$2:$A1000)*($DX$1='SEMACU DATA UNIFICADA'!$B$2:$B1000),0),MATCH(EC$2,'SEMACU DATA UNIFICADA'!$C$1:$T$1,0)),"")</f>
        <v>10.58</v>
      </c>
      <c r="ED8" s="2">
        <f t="array" ref="ED8">IFERROR(INDEX('SEMACU DATA UNIFICADA'!$C$2:$T1000,MATCH(1,($A8='SEMACU DATA UNIFICADA'!$A$2:$A1000)*($DX$1='SEMACU DATA UNIFICADA'!$B$2:$B1000),0),MATCH(ED$2,'SEMACU DATA UNIFICADA'!$C$1:$T$1,0)),"")</f>
        <v>1.55</v>
      </c>
      <c r="EE8" s="33">
        <f t="array" ref="EE8">IFERROR(INDEX('SEMACU DATA UNIFICADA'!$C$2:$T1000,MATCH(1,($A8='SEMACU DATA UNIFICADA'!$A$2:$A1000)*($DX$1='SEMACU DATA UNIFICADA'!$B$2:$B1000),0),MATCH(EE$2,'SEMACU DATA UNIFICADA'!$C$1:$T$1,0)),"")</f>
        <v>4.71072</v>
      </c>
      <c r="EF8" s="60">
        <f t="array" ref="EF8">IFERROR(INDEX('SEMACU DATA UNIFICADA'!$C$2:$T1000,MATCH(1,($A8='SEMACU DATA UNIFICADA'!$A$2:$A1000)*($DX$1='SEMACU DATA UNIFICADA'!$B$2:$B1000),0),MATCH(EF$2,'SEMACU DATA UNIFICADA'!$C$1:$T$1,0)),"")</f>
        <v>902899.7963</v>
      </c>
      <c r="EG8" s="23">
        <f t="array" ref="EG8">IFERROR(INDEX('SEMACU DATA UNIFICADA'!$C$2:$T1000,MATCH(1,($A8='SEMACU DATA UNIFICADA'!$A$2:$A1000)*($DX$1='SEMACU DATA UNIFICADA'!$B$2:$B1000),0),MATCH(EG$2,'SEMACU DATA UNIFICADA'!$C$1:$T$1,0)),"")</f>
        <v>0.8733308</v>
      </c>
      <c r="EH8" s="23">
        <f t="array" ref="EH8">IFERROR(INDEX('SEMACU DATA UNIFICADA'!$C$2:$T1000,MATCH(1,($A8='SEMACU DATA UNIFICADA'!$A$2:$A1000)*($DX$1='SEMACU DATA UNIFICADA'!$B$2:$B1000),0),MATCH(EH$2,'SEMACU DATA UNIFICADA'!$C$1:$T$1,0)),"")</f>
        <v>0.6945383049</v>
      </c>
      <c r="EI8" s="23">
        <f t="array" ref="EI8">IFERROR(INDEX('SEMACU DATA UNIFICADA'!$C$2:$T1000,MATCH(1,($A8='SEMACU DATA UNIFICADA'!$A$2:$A1000)*($DX$1='SEMACU DATA UNIFICADA'!$B$2:$B1000),0),MATCH(EI$2,'SEMACU DATA UNIFICADA'!$C$1:$T$1,0)),"")</f>
        <v>0.82</v>
      </c>
      <c r="EJ8" s="60" t="str">
        <f t="array" ref="EJ8">IFERROR(INDEX('SEMACU DATA UNIFICADA'!$C$2:$T1000,MATCH(1,($A8='SEMACU DATA UNIFICADA'!$A$2:$A1000)*($DX$1='SEMACU DATA UNIFICADA'!$B$2:$B1000),0),MATCH(EJ$2,'SEMACU DATA UNIFICADA'!$C$1:$T$1,0)),"")</f>
        <v/>
      </c>
      <c r="EK8" s="2">
        <f t="array" ref="EK8">IFERROR(INDEX('SEMACU DATA UNIFICADA'!$C$2:$T1000,MATCH(1,($A8='SEMACU DATA UNIFICADA'!$A$2:$A1000)*($DX$1='SEMACU DATA UNIFICADA'!$B$2:$B1000),0),MATCH(EK$2,'SEMACU DATA UNIFICADA'!$C$1:$T$1,0)),"")</f>
        <v>2</v>
      </c>
      <c r="EL8" s="2">
        <f t="array" ref="EL8">IFERROR(INDEX('SEMACU DATA UNIFICADA'!$C$2:$T1000,MATCH(1,($A8='SEMACU DATA UNIFICADA'!$A$2:$A1000)*($DX$1='SEMACU DATA UNIFICADA'!$B$2:$B1000),0),MATCH(EL$2,'SEMACU DATA UNIFICADA'!$C$1:$T$1,0)),"")</f>
        <v>12.58</v>
      </c>
      <c r="EM8" s="33">
        <f t="array" ref="EM8">IFERROR(INDEX('SEMACU DATA UNIFICADA'!$C$2:$T1000,MATCH(1,($A8='SEMACU DATA UNIFICADA'!$A$2:$A1000)*($DX$1='SEMACU DATA UNIFICADA'!$B$2:$B1000),0),MATCH(EM$2,'SEMACU DATA UNIFICADA'!$C$1:$T$1,0)),"")</f>
        <v>4.32048</v>
      </c>
      <c r="EN8" s="60">
        <f t="array" ref="EN8">IFERROR(INDEX('SEMACU DATA UNIFICADA'!$C$2:$T1000,MATCH(1,($A8='SEMACU DATA UNIFICADA'!$A$2:$A1000)*($DX$1='SEMACU DATA UNIFICADA'!$B$2:$B1000),0),MATCH(EN$2,'SEMACU DATA UNIFICADA'!$C$1:$T$1,0)),"")</f>
        <v>588.3235474</v>
      </c>
      <c r="EO8" s="140">
        <f t="array" ref="EO8">IFERROR(INDEX('SEMACU DATA UNIFICADA'!$C$2:$T1000,MATCH(1,($A8='SEMACU DATA UNIFICADA'!$A$2:$A1000)*($DX$1='SEMACU DATA UNIFICADA'!$B$2:$B1000),0),MATCH(EO$2,'SEMACU DATA UNIFICADA'!$C$1:$T$1,0)),"")</f>
        <v>34.58088686</v>
      </c>
      <c r="EP8" s="138" t="str">
        <f t="array" ref="EP8">IFERROR(INDEX('SEMACU DATA UNIFICADA'!$C$2:$T1000,MATCH(1,($A8='SEMACU DATA UNIFICADA'!$A$2:$A1000)*($EP$1='SEMACU DATA UNIFICADA'!$B$2:$B1000),0),MATCH(EP$2,'SEMACU DATA UNIFICADA'!$C$1:$T$1,0)),"")</f>
        <v>SE10120123</v>
      </c>
      <c r="EQ8" s="2">
        <f t="array" ref="EQ8">IFERROR(INDEX('SEMACU DATA UNIFICADA'!$C$2:$T1000,MATCH(1,($A8='SEMACU DATA UNIFICADA'!$A$2:$A1000)*($EP$1='SEMACU DATA UNIFICADA'!$B$2:$B1000),0),MATCH(EQ$2,'SEMACU DATA UNIFICADA'!$C$1:$T$1,0)),"")</f>
        <v>325</v>
      </c>
      <c r="ER8" s="2">
        <f t="array" ref="ER8">IFERROR(INDEX('SEMACU DATA UNIFICADA'!$C$2:$T1000,MATCH(1,($A8='SEMACU DATA UNIFICADA'!$A$2:$A1000)*($EP$1='SEMACU DATA UNIFICADA'!$B$2:$B1000),0),MATCH(ER$2,'SEMACU DATA UNIFICADA'!$C$1:$T$1,0)),"")</f>
        <v>1600</v>
      </c>
      <c r="ES8" s="2" t="str">
        <f t="array" ref="ES8">IFERROR(INDEX('SEMACU DATA UNIFICADA'!$C$2:$T1000,MATCH(1,($A8='SEMACU DATA UNIFICADA'!$A$2:$A1000)*($EP$1='SEMACU DATA UNIFICADA'!$B$2:$B1000),0),MATCH(ES$2,'SEMACU DATA UNIFICADA'!$C$1:$T$1,0)),"")</f>
        <v>NICO FINA 2.0</v>
      </c>
      <c r="ET8" s="139">
        <f t="array" ref="ET8">IFERROR(INDEX('SEMACU DATA UNIFICADA'!$C$2:$T1000,MATCH(1,($A8='SEMACU DATA UNIFICADA'!$A$2:$A1000)*($EP$1='SEMACU DATA UNIFICADA'!$B$2:$B1000),0),MATCH(ET$2,'SEMACU DATA UNIFICADA'!$C$1:$T$1,0)),"")</f>
        <v>1965</v>
      </c>
      <c r="EU8" s="2">
        <f t="array" ref="EU8">IFERROR(INDEX('SEMACU DATA UNIFICADA'!$C$2:$T1000,MATCH(1,($A8='SEMACU DATA UNIFICADA'!$A$2:$A1000)*($EP$1='SEMACU DATA UNIFICADA'!$B$2:$B1000),0),MATCH(EU$2,'SEMACU DATA UNIFICADA'!$C$1:$T$1,0)),"")</f>
        <v>11.5</v>
      </c>
      <c r="EV8" s="2">
        <f t="array" ref="EV8">IFERROR(INDEX('SEMACU DATA UNIFICADA'!$C$2:$T1000,MATCH(1,($A8='SEMACU DATA UNIFICADA'!$A$2:$A1000)*($EP$1='SEMACU DATA UNIFICADA'!$B$2:$B1000),0),MATCH(EV$2,'SEMACU DATA UNIFICADA'!$C$1:$T$1,0)),"")</f>
        <v>1.95</v>
      </c>
      <c r="EW8" s="33">
        <f t="array" ref="EW8">IFERROR(INDEX('SEMACU DATA UNIFICADA'!$C$2:$T1000,MATCH(1,($A8='SEMACU DATA UNIFICADA'!$A$2:$A1000)*($EP$1='SEMACU DATA UNIFICADA'!$B$2:$B1000),0),MATCH(EW$2,'SEMACU DATA UNIFICADA'!$C$1:$T$1,0)),"")</f>
        <v>4.512</v>
      </c>
      <c r="EX8" s="60">
        <f t="array" ref="EX8">IFERROR(INDEX('SEMACU DATA UNIFICADA'!$C$2:$T1000,MATCH(1,($A8='SEMACU DATA UNIFICADA'!$A$2:$A1000)*($EP$1='SEMACU DATA UNIFICADA'!$B$2:$B1000),0),MATCH(EX$2,'SEMACU DATA UNIFICADA'!$C$1:$T$1,0)),"")</f>
        <v>626349.0595</v>
      </c>
      <c r="EY8" s="23">
        <f t="array" ref="EY8">IFERROR(INDEX('SEMACU DATA UNIFICADA'!$C$2:$T1000,MATCH(1,($A8='SEMACU DATA UNIFICADA'!$A$2:$A1000)*($EP$1='SEMACU DATA UNIFICADA'!$B$2:$B1000),0),MATCH(EY$2,'SEMACU DATA UNIFICADA'!$C$1:$T$1,0)),"")</f>
        <v>0.8733308</v>
      </c>
      <c r="EZ8" s="23">
        <f t="array" ref="EZ8">IFERROR(INDEX('SEMACU DATA UNIFICADA'!$C$2:$T1000,MATCH(1,($A8='SEMACU DATA UNIFICADA'!$A$2:$A1000)*($EP$1='SEMACU DATA UNIFICADA'!$B$2:$B1000),0),MATCH(EZ$2,'SEMACU DATA UNIFICADA'!$C$1:$T$1,0)),"")</f>
        <v>0.5694082359</v>
      </c>
      <c r="FA8" s="23">
        <f t="array" ref="FA8">IFERROR(INDEX('SEMACU DATA UNIFICADA'!$C$2:$T1000,MATCH(1,($A8='SEMACU DATA UNIFICADA'!$A$2:$A1000)*($EP$1='SEMACU DATA UNIFICADA'!$B$2:$B1000),0),MATCH(FA$2,'SEMACU DATA UNIFICADA'!$C$1:$T$1,0)),"")</f>
        <v>0.72</v>
      </c>
      <c r="FB8" s="60" t="str">
        <f t="array" ref="FB8">IFERROR(INDEX('SEMACU DATA UNIFICADA'!$C$2:$T1000,MATCH(1,($A8='SEMACU DATA UNIFICADA'!$A$2:$A1000)*($EP$1='SEMACU DATA UNIFICADA'!$B$2:$B1000),0),MATCH(FB$2,'SEMACU DATA UNIFICADA'!$C$1:$T$1,0)),"")</f>
        <v/>
      </c>
      <c r="FC8" s="2">
        <f t="array" ref="FC8">IFERROR(INDEX('SEMACU DATA UNIFICADA'!$C$2:$T1000,MATCH(1,($A8='SEMACU DATA UNIFICADA'!$A$2:$A1000)*($EP$1='SEMACU DATA UNIFICADA'!$B$2:$B1000),0),MATCH(FC$2,'SEMACU DATA UNIFICADA'!$C$1:$T$1,0)),"")</f>
        <v>2</v>
      </c>
      <c r="FD8" s="2">
        <f t="array" ref="FD8">IFERROR(INDEX('SEMACU DATA UNIFICADA'!$C$2:$T1000,MATCH(1,($A8='SEMACU DATA UNIFICADA'!$A$2:$A1000)*($EP$1='SEMACU DATA UNIFICADA'!$B$2:$B1000),0),MATCH(FD$2,'SEMACU DATA UNIFICADA'!$C$1:$T$1,0)),"")</f>
        <v>13.5</v>
      </c>
      <c r="FE8" s="33">
        <f t="array" ref="FE8">IFERROR(INDEX('SEMACU DATA UNIFICADA'!$C$2:$T1000,MATCH(1,($A8='SEMACU DATA UNIFICADA'!$A$2:$A1000)*($EP$1='SEMACU DATA UNIFICADA'!$B$2:$B1000),0),MATCH(FE$2,'SEMACU DATA UNIFICADA'!$C$1:$T$1,0)),"")</f>
        <v>4.17</v>
      </c>
      <c r="FF8" s="60">
        <f t="array" ref="FF8">IFERROR(INDEX('SEMACU DATA UNIFICADA'!$C$2:$T1000,MATCH(1,($A8='SEMACU DATA UNIFICADA'!$A$2:$A1000)*($EP$1='SEMACU DATA UNIFICADA'!$B$2:$B1000),0),MATCH(FF$2,'SEMACU DATA UNIFICADA'!$C$1:$T$1,0)),"")</f>
        <v>449.0983054</v>
      </c>
      <c r="FG8" s="140">
        <f t="array" ref="FG8">IFERROR(INDEX('SEMACU DATA UNIFICADA'!$C$2:$T1000,MATCH(1,($A8='SEMACU DATA UNIFICADA'!$A$2:$A1000)*($EP$1='SEMACU DATA UNIFICADA'!$B$2:$B1000),0),MATCH(FG$2,'SEMACU DATA UNIFICADA'!$C$1:$T$1,0)),"")</f>
        <v>31.02457635</v>
      </c>
      <c r="FH8" s="138" t="str">
        <f t="array" ref="FH8">IFERROR(INDEX('SEMACU DATA UNIFICADA'!$C$2:$T1000,MATCH(1,($A8='SEMACU DATA UNIFICADA'!$A$2:$A1000)*($FH$1='SEMACU DATA UNIFICADA'!$B$2:$B1000),0),MATCH(FH$2,'SEMACU DATA UNIFICADA'!$C$1:$T$1,0)),"")</f>
        <v/>
      </c>
      <c r="FI8" s="2" t="str">
        <f t="array" ref="FI8">IFERROR(INDEX('SEMACU DATA UNIFICADA'!$C$2:$T1000,MATCH(1,($A8='SEMACU DATA UNIFICADA'!$A$2:$A1000)*($FH$1='SEMACU DATA UNIFICADA'!$B$2:$B1000),0),MATCH(FI$2,'SEMACU DATA UNIFICADA'!$C$1:$T$1,0)),"")</f>
        <v/>
      </c>
      <c r="FJ8" s="2" t="str">
        <f t="array" ref="FJ8">IFERROR(INDEX('SEMACU DATA UNIFICADA'!$C$2:$T1000,MATCH(1,($A8='SEMACU DATA UNIFICADA'!$A$2:$A1000)*($FH$1='SEMACU DATA UNIFICADA'!$B$2:$B1000),0),MATCH(FJ$2,'SEMACU DATA UNIFICADA'!$C$1:$T$1,0)),"")</f>
        <v/>
      </c>
      <c r="FK8" s="2" t="str">
        <f t="array" ref="FK8">IFERROR(INDEX('SEMACU DATA UNIFICADA'!$C$2:$T1000,MATCH(1,($A8='SEMACU DATA UNIFICADA'!$A$2:$A1000)*($FH$1='SEMACU DATA UNIFICADA'!$B$2:$B1000),0),MATCH(FK$2,'SEMACU DATA UNIFICADA'!$C$1:$T$1,0)),"")</f>
        <v/>
      </c>
      <c r="FL8" s="139" t="str">
        <f t="array" ref="FL8">IFERROR(INDEX('SEMACU DATA UNIFICADA'!$C$2:$T1000,MATCH(1,($A8='SEMACU DATA UNIFICADA'!$A$2:$A1000)*($FH$1='SEMACU DATA UNIFICADA'!$B$2:$B1000),0),MATCH(FL$2,'SEMACU DATA UNIFICADA'!$C$1:$T$1,0)),"")</f>
        <v/>
      </c>
      <c r="FM8" s="2" t="str">
        <f t="array" ref="FM8">IFERROR(INDEX('SEMACU DATA UNIFICADA'!$C$2:$T1000,MATCH(1,($A8='SEMACU DATA UNIFICADA'!$A$2:$A1000)*($FH$1='SEMACU DATA UNIFICADA'!$B$2:$B1000),0),MATCH(FM$2,'SEMACU DATA UNIFICADA'!$C$1:$T$1,0)),"")</f>
        <v/>
      </c>
      <c r="FN8" s="2" t="str">
        <f t="array" ref="FN8">IFERROR(INDEX('SEMACU DATA UNIFICADA'!$C$2:$T1000,MATCH(1,($A8='SEMACU DATA UNIFICADA'!$A$2:$A1000)*($FH$1='SEMACU DATA UNIFICADA'!$B$2:$B1000),0),MATCH(FN$2,'SEMACU DATA UNIFICADA'!$C$1:$T$1,0)),"")</f>
        <v/>
      </c>
      <c r="FO8" s="33" t="str">
        <f t="array" ref="FO8">IFERROR(INDEX('SEMACU DATA UNIFICADA'!$C$2:$T1000,MATCH(1,($A8='SEMACU DATA UNIFICADA'!$A$2:$A1000)*($FH$1='SEMACU DATA UNIFICADA'!$B$2:$B1000),0),MATCH(FO$2,'SEMACU DATA UNIFICADA'!$C$1:$T$1,0)),"")</f>
        <v/>
      </c>
      <c r="FP8" s="60" t="str">
        <f t="array" ref="FP8">IFERROR(INDEX('SEMACU DATA UNIFICADA'!$C$2:$T1000,MATCH(1,($A8='SEMACU DATA UNIFICADA'!$A$2:$A1000)*($FH$1='SEMACU DATA UNIFICADA'!$B$2:$B1000),0),MATCH(FP$2,'SEMACU DATA UNIFICADA'!$C$1:$T$1,0)),"")</f>
        <v/>
      </c>
      <c r="FQ8" s="23" t="str">
        <f t="array" ref="FQ8">IFERROR(INDEX('SEMACU DATA UNIFICADA'!$C$2:$T1000,MATCH(1,($A8='SEMACU DATA UNIFICADA'!$A$2:$A1000)*($FH$1='SEMACU DATA UNIFICADA'!$B$2:$B1000),0),MATCH(FQ$2,'SEMACU DATA UNIFICADA'!$C$1:$T$1,0)),"")</f>
        <v/>
      </c>
      <c r="FR8" s="23" t="str">
        <f t="array" ref="FR8">IFERROR(INDEX('SEMACU DATA UNIFICADA'!$C$2:$T1000,MATCH(1,($A8='SEMACU DATA UNIFICADA'!$A$2:$A1000)*($FH$1='SEMACU DATA UNIFICADA'!$B$2:$B1000),0),MATCH(FR$2,'SEMACU DATA UNIFICADA'!$C$1:$T$1,0)),"")</f>
        <v/>
      </c>
      <c r="FS8" s="23" t="str">
        <f t="array" ref="FS8">IFERROR(INDEX('SEMACU DATA UNIFICADA'!$C$2:$T1000,MATCH(1,($A8='SEMACU DATA UNIFICADA'!$A$2:$A1000)*($FH$1='SEMACU DATA UNIFICADA'!$B$2:$B1000),0),MATCH(FS$2,'SEMACU DATA UNIFICADA'!$C$1:$T$1,0)),"")</f>
        <v/>
      </c>
      <c r="FT8" s="60" t="str">
        <f t="array" ref="FT8">IFERROR(INDEX('SEMACU DATA UNIFICADA'!$C$2:$T1000,MATCH(1,($A8='SEMACU DATA UNIFICADA'!$A$2:$A1000)*($FH$1='SEMACU DATA UNIFICADA'!$B$2:$B1000),0),MATCH(FT$2,'SEMACU DATA UNIFICADA'!$C$1:$T$1,0)),"")</f>
        <v/>
      </c>
      <c r="FU8" s="2" t="str">
        <f t="array" ref="FU8">IFERROR(INDEX('SEMACU DATA UNIFICADA'!$C$2:$T1000,MATCH(1,($A8='SEMACU DATA UNIFICADA'!$A$2:$A1000)*($FH$1='SEMACU DATA UNIFICADA'!$B$2:$B1000),0),MATCH(FU$2,'SEMACU DATA UNIFICADA'!$C$1:$T$1,0)),"")</f>
        <v/>
      </c>
      <c r="FV8" s="2" t="str">
        <f t="array" ref="FV8">IFERROR(INDEX('SEMACU DATA UNIFICADA'!$C$2:$T1000,MATCH(1,($A8='SEMACU DATA UNIFICADA'!$A$2:$A1000)*($FH$1='SEMACU DATA UNIFICADA'!$B$2:$B1000),0),MATCH(FV$2,'SEMACU DATA UNIFICADA'!$C$1:$T$1,0)),"")</f>
        <v/>
      </c>
      <c r="FW8" s="33" t="str">
        <f t="array" ref="FW8">IFERROR(INDEX('SEMACU DATA UNIFICADA'!$C$2:$T1000,MATCH(1,($A8='SEMACU DATA UNIFICADA'!$A$2:$A1000)*($FH$1='SEMACU DATA UNIFICADA'!$B$2:$B1000),0),MATCH(FW$2,'SEMACU DATA UNIFICADA'!$C$1:$T$1,0)),"")</f>
        <v/>
      </c>
      <c r="FX8" s="60" t="str">
        <f t="array" ref="FX8">IFERROR(INDEX('SEMACU DATA UNIFICADA'!$C$2:$T1000,MATCH(1,($A8='SEMACU DATA UNIFICADA'!$A$2:$A1000)*($FH$1='SEMACU DATA UNIFICADA'!$B$2:$B1000),0),MATCH(FX$2,'SEMACU DATA UNIFICADA'!$C$1:$T$1,0)),"")</f>
        <v/>
      </c>
      <c r="FY8" s="140" t="str">
        <f t="array" ref="FY8">IFERROR(INDEX('SEMACU DATA UNIFICADA'!$C$2:$T1000,MATCH(1,($A8='SEMACU DATA UNIFICADA'!$A$2:$A1000)*($FH$1='SEMACU DATA UNIFICADA'!$B$2:$B1000),0),MATCH(FY$2,'SEMACU DATA UNIFICADA'!$C$1:$T$1,0)),"")</f>
        <v/>
      </c>
      <c r="FZ8" s="138" t="str">
        <f t="array" ref="FZ8">IFERROR(INDEX('SEMACU DATA UNIFICADA'!$C$2:$T1000,MATCH(1,($A8='SEMACU DATA UNIFICADA'!$A$2:$A1000)*($FZ$1='SEMACU DATA UNIFICADA'!$B$2:$B1000),0),MATCH(FZ$2,'SEMACU DATA UNIFICADA'!$C$1:$T$1,0)),"")</f>
        <v/>
      </c>
      <c r="GA8" s="2" t="str">
        <f t="array" ref="GA8">IFERROR(INDEX('SEMACU DATA UNIFICADA'!$C$2:$T1000,MATCH(1,($A8='SEMACU DATA UNIFICADA'!$A$2:$A1000)*($FZ$1='SEMACU DATA UNIFICADA'!$B$2:$B1000),0),MATCH(GA$2,'SEMACU DATA UNIFICADA'!$C$1:$T$1,0)),"")</f>
        <v/>
      </c>
      <c r="GB8" s="2" t="str">
        <f t="array" ref="GB8">IFERROR(INDEX('SEMACU DATA UNIFICADA'!$C$2:$T1000,MATCH(1,($A8='SEMACU DATA UNIFICADA'!$A$2:$A1000)*($FZ$1='SEMACU DATA UNIFICADA'!$B$2:$B1000),0),MATCH(GB$2,'SEMACU DATA UNIFICADA'!$C$1:$T$1,0)),"")</f>
        <v/>
      </c>
      <c r="GC8" s="2" t="str">
        <f t="array" ref="GC8">IFERROR(INDEX('SEMACU DATA UNIFICADA'!$C$2:$T1000,MATCH(1,($A8='SEMACU DATA UNIFICADA'!$A$2:$A1000)*($FZ$1='SEMACU DATA UNIFICADA'!$B$2:$B1000),0),MATCH(GC$2,'SEMACU DATA UNIFICADA'!$C$1:$T$1,0)),"")</f>
        <v/>
      </c>
      <c r="GD8" s="139" t="str">
        <f t="array" ref="GD8">IFERROR(INDEX('SEMACU DATA UNIFICADA'!$C$2:$T1000,MATCH(1,($A8='SEMACU DATA UNIFICADA'!$A$2:$A1000)*($FZ$1='SEMACU DATA UNIFICADA'!$B$2:$B1000),0),MATCH(GD$2,'SEMACU DATA UNIFICADA'!$C$1:$T$1,0)),"")</f>
        <v/>
      </c>
      <c r="GE8" s="2" t="str">
        <f t="array" ref="GE8">IFERROR(INDEX('SEMACU DATA UNIFICADA'!$C$2:$T1000,MATCH(1,($A8='SEMACU DATA UNIFICADA'!$A$2:$A1000)*($FZ$1='SEMACU DATA UNIFICADA'!$B$2:$B1000),0),MATCH(GE$2,'SEMACU DATA UNIFICADA'!$C$1:$T$1,0)),"")</f>
        <v/>
      </c>
      <c r="GF8" s="2" t="str">
        <f t="array" ref="GF8">IFERROR(INDEX('SEMACU DATA UNIFICADA'!$C$2:$T1000,MATCH(1,($A8='SEMACU DATA UNIFICADA'!$A$2:$A1000)*($FZ$1='SEMACU DATA UNIFICADA'!$B$2:$B1000),0),MATCH(GF$2,'SEMACU DATA UNIFICADA'!$C$1:$T$1,0)),"")</f>
        <v/>
      </c>
      <c r="GG8" s="33" t="str">
        <f t="array" ref="GG8">IFERROR(INDEX('SEMACU DATA UNIFICADA'!$C$2:$T1000,MATCH(1,($A8='SEMACU DATA UNIFICADA'!$A$2:$A1000)*($FZ$1='SEMACU DATA UNIFICADA'!$B$2:$B1000),0),MATCH(GG$2,'SEMACU DATA UNIFICADA'!$C$1:$T$1,0)),"")</f>
        <v/>
      </c>
      <c r="GH8" s="60" t="str">
        <f t="array" ref="GH8">IFERROR(INDEX('SEMACU DATA UNIFICADA'!$C$2:$T1000,MATCH(1,($A8='SEMACU DATA UNIFICADA'!$A$2:$A1000)*($FZ$1='SEMACU DATA UNIFICADA'!$B$2:$B1000),0),MATCH(GH$2,'SEMACU DATA UNIFICADA'!$C$1:$T$1,0)),"")</f>
        <v/>
      </c>
      <c r="GI8" s="23" t="str">
        <f t="array" ref="GI8">IFERROR(INDEX('SEMACU DATA UNIFICADA'!$C$2:$T1000,MATCH(1,($A8='SEMACU DATA UNIFICADA'!$A$2:$A1000)*($FZ$1='SEMACU DATA UNIFICADA'!$B$2:$B1000),0),MATCH(GI$2,'SEMACU DATA UNIFICADA'!$C$1:$T$1,0)),"")</f>
        <v/>
      </c>
      <c r="GJ8" s="23" t="str">
        <f t="array" ref="GJ8">IFERROR(INDEX('SEMACU DATA UNIFICADA'!$C$2:$T1000,MATCH(1,($A8='SEMACU DATA UNIFICADA'!$A$2:$A1000)*($FZ$1='SEMACU DATA UNIFICADA'!$B$2:$B1000),0),MATCH(GJ$2,'SEMACU DATA UNIFICADA'!$C$1:$T$1,0)),"")</f>
        <v/>
      </c>
      <c r="GK8" s="23" t="str">
        <f t="array" ref="GK8">IFERROR(INDEX('SEMACU DATA UNIFICADA'!$C$2:$T1000,MATCH(1,($A8='SEMACU DATA UNIFICADA'!$A$2:$A1000)*($FZ$1='SEMACU DATA UNIFICADA'!$B$2:$B1000),0),MATCH(GK$2,'SEMACU DATA UNIFICADA'!$C$1:$T$1,0)),"")</f>
        <v/>
      </c>
      <c r="GL8" s="60" t="str">
        <f t="array" ref="GL8">IFERROR(INDEX('SEMACU DATA UNIFICADA'!$C$2:$T1000,MATCH(1,($A8='SEMACU DATA UNIFICADA'!$A$2:$A1000)*($FZ$1='SEMACU DATA UNIFICADA'!$B$2:$B1000),0),MATCH(GL$2,'SEMACU DATA UNIFICADA'!$C$1:$T$1,0)),"")</f>
        <v/>
      </c>
      <c r="GM8" s="2" t="str">
        <f t="array" ref="GM8">IFERROR(INDEX('SEMACU DATA UNIFICADA'!$C$2:$T1000,MATCH(1,($A8='SEMACU DATA UNIFICADA'!$A$2:$A1000)*($FZ$1='SEMACU DATA UNIFICADA'!$B$2:$B1000),0),MATCH(GM$2,'SEMACU DATA UNIFICADA'!$C$1:$T$1,0)),"")</f>
        <v/>
      </c>
      <c r="GN8" s="2" t="str">
        <f t="array" ref="GN8">IFERROR(INDEX('SEMACU DATA UNIFICADA'!$C$2:$T1000,MATCH(1,($A8='SEMACU DATA UNIFICADA'!$A$2:$A1000)*($FZ$1='SEMACU DATA UNIFICADA'!$B$2:$B1000),0),MATCH(GN$2,'SEMACU DATA UNIFICADA'!$C$1:$T$1,0)),"")</f>
        <v/>
      </c>
      <c r="GO8" s="33" t="str">
        <f t="array" ref="GO8">IFERROR(INDEX('SEMACU DATA UNIFICADA'!$C$2:$T1000,MATCH(1,($A8='SEMACU DATA UNIFICADA'!$A$2:$A1000)*($FZ$1='SEMACU DATA UNIFICADA'!$B$2:$B1000),0),MATCH(GO$2,'SEMACU DATA UNIFICADA'!$C$1:$T$1,0)),"")</f>
        <v/>
      </c>
      <c r="GP8" s="60" t="str">
        <f t="array" ref="GP8">IFERROR(INDEX('SEMACU DATA UNIFICADA'!$C$2:$T1000,MATCH(1,($A8='SEMACU DATA UNIFICADA'!$A$2:$A1000)*($FZ$1='SEMACU DATA UNIFICADA'!$B$2:$B1000),0),MATCH(GP$2,'SEMACU DATA UNIFICADA'!$C$1:$T$1,0)),"")</f>
        <v/>
      </c>
      <c r="GQ8" s="140" t="str">
        <f t="array" ref="GQ8">IFERROR(INDEX('SEMACU DATA UNIFICADA'!$C$2:$T1000,MATCH(1,($A8='SEMACU DATA UNIFICADA'!$A$2:$A1000)*($FZ$1='SEMACU DATA UNIFICADA'!$B$2:$B1000),0),MATCH(GQ$2,'SEMACU DATA UNIFICADA'!$C$1:$T$1,0)),"")</f>
        <v/>
      </c>
    </row>
    <row r="9">
      <c r="A9" s="199">
        <v>44984.0</v>
      </c>
      <c r="B9" s="138" t="str">
        <f t="array" ref="B9">IFERROR(INDEX('SEMACU DATA UNIFICADA'!$C$2:$T1000,MATCH(1,($A9='SEMACU DATA UNIFICADA'!$A$2:$A1000)*($B$1='SEMACU DATA UNIFICADA'!$B$2:$B1000),0),MATCH(B$2,'SEMACU DATA UNIFICADA'!$C$1:$T$1,0)),"")</f>
        <v/>
      </c>
      <c r="C9" s="2" t="str">
        <f t="array" ref="C9">IFERROR(INDEX('SEMACU DATA UNIFICADA'!$C$2:$T1000,MATCH(1,($A9='SEMACU DATA UNIFICADA'!$A$2:$A1000)*($B$1='SEMACU DATA UNIFICADA'!$B$2:$B1000),0),MATCH(C$2,'SEMACU DATA UNIFICADA'!$C$1:$T$1,0)),"")</f>
        <v/>
      </c>
      <c r="D9" s="2" t="str">
        <f t="array" ref="D9">IFERROR(INDEX('SEMACU DATA UNIFICADA'!$C$2:$T1000,MATCH(1,($A9='SEMACU DATA UNIFICADA'!$A$2:$A1000)*($B$1='SEMACU DATA UNIFICADA'!$B$2:$B1000),0),MATCH(D$2,'SEMACU DATA UNIFICADA'!$C$1:$T$1,0)),"")</f>
        <v/>
      </c>
      <c r="E9" s="2" t="str">
        <f t="array" ref="E9">IFERROR(INDEX('SEMACU DATA UNIFICADA'!$C$2:$T1000,MATCH(1,($A9='SEMACU DATA UNIFICADA'!$A$2:$A1000)*($B$1='SEMACU DATA UNIFICADA'!$B$2:$B1000),0),MATCH(E$2,'SEMACU DATA UNIFICADA'!$C$1:$T$1,0)),"")</f>
        <v/>
      </c>
      <c r="F9" s="60" t="str">
        <f t="array" ref="F9">IFERROR(INDEX('SEMACU DATA UNIFICADA'!$C$2:$T1000,MATCH(1,($A9='SEMACU DATA UNIFICADA'!$A$2:$A1000)*($B$1='SEMACU DATA UNIFICADA'!$B$2:$B1000),0),MATCH(F$2,'SEMACU DATA UNIFICADA'!$C$1:$T$1,0)),"")</f>
        <v/>
      </c>
      <c r="G9" s="2" t="str">
        <f t="array" ref="G9">IFERROR(INDEX('SEMACU DATA UNIFICADA'!$C$2:$T1000,MATCH(1,($A9='SEMACU DATA UNIFICADA'!$A$2:$A1000)*($B$1='SEMACU DATA UNIFICADA'!$B$2:$B1000),0),MATCH(G$2,'SEMACU DATA UNIFICADA'!$C$1:$T$1,0)),"")</f>
        <v/>
      </c>
      <c r="H9" s="2" t="str">
        <f t="array" ref="H9">IFERROR(INDEX('SEMACU DATA UNIFICADA'!$C$2:$T1000,MATCH(1,($A9='SEMACU DATA UNIFICADA'!$A$2:$A1000)*($B$1='SEMACU DATA UNIFICADA'!$B$2:$B1000),0),MATCH(H$2,'SEMACU DATA UNIFICADA'!$C$1:$T$1,0)),"")</f>
        <v/>
      </c>
      <c r="I9" s="33" t="str">
        <f t="array" ref="I9">IFERROR(INDEX('SEMACU DATA UNIFICADA'!$C$2:$T1000,MATCH(1,($A9='SEMACU DATA UNIFICADA'!$A$2:$A1000)*($B$1='SEMACU DATA UNIFICADA'!$B$2:$B1000),0),MATCH(I$2,'SEMACU DATA UNIFICADA'!$C$1:$T$1,0)),"")</f>
        <v/>
      </c>
      <c r="J9" s="60" t="str">
        <f t="array" ref="J9">IFERROR(INDEX('SEMACU DATA UNIFICADA'!$C$2:$T1000,MATCH(1,($A9='SEMACU DATA UNIFICADA'!$A$2:$A1000)*($B$1='SEMACU DATA UNIFICADA'!$B$2:$B1000),0),MATCH(J$2,'SEMACU DATA UNIFICADA'!$C$1:$T$1,0)),"")</f>
        <v/>
      </c>
      <c r="K9" s="23" t="str">
        <f t="array" ref="K9">IFERROR(INDEX('SEMACU DATA UNIFICADA'!$C$2:$T1000,MATCH(1,($A9='SEMACU DATA UNIFICADA'!$A$2:$A1000)*($B$1='SEMACU DATA UNIFICADA'!$B$2:$B1000),0),MATCH(K$2,'SEMACU DATA UNIFICADA'!$C$1:$T$1,0)),"")</f>
        <v/>
      </c>
      <c r="L9" s="23" t="str">
        <f t="array" ref="L9">IFERROR(INDEX('SEMACU DATA UNIFICADA'!$C$2:$T1000,MATCH(1,($A9='SEMACU DATA UNIFICADA'!$A$2:$A1000)*($B$1='SEMACU DATA UNIFICADA'!$B$2:$B1000),0),MATCH(L$2,'SEMACU DATA UNIFICADA'!$C$1:$T$1,0)),"")</f>
        <v/>
      </c>
      <c r="M9" s="23" t="str">
        <f t="array" ref="M9">IFERROR(INDEX('SEMACU DATA UNIFICADA'!$C$2:$T1000,MATCH(1,($A9='SEMACU DATA UNIFICADA'!$A$2:$A1000)*($B$1='SEMACU DATA UNIFICADA'!$B$2:$B1000),0),MATCH(M$2,'SEMACU DATA UNIFICADA'!$C$1:$T$1,0)),"")</f>
        <v/>
      </c>
      <c r="N9" s="60" t="str">
        <f t="array" ref="N9">IFERROR(INDEX('SEMACU DATA UNIFICADA'!$C$2:$T1000,MATCH(1,($A9='SEMACU DATA UNIFICADA'!$A$2:$A1000)*($B$1='SEMACU DATA UNIFICADA'!$B$2:$B1000),0),MATCH(N$2,'SEMACU DATA UNIFICADA'!$C$1:$T$1,0)),"")</f>
        <v/>
      </c>
      <c r="O9" s="2" t="str">
        <f t="array" ref="O9">IFERROR(INDEX('SEMACU DATA UNIFICADA'!$C$2:$T1000,MATCH(1,($A9='SEMACU DATA UNIFICADA'!$A$2:$A1000)*($B$1='SEMACU DATA UNIFICADA'!$B$2:$B1000),0),MATCH(O$2,'SEMACU DATA UNIFICADA'!$C$1:$T$1,0)),"")</f>
        <v/>
      </c>
      <c r="P9" s="2" t="str">
        <f t="array" ref="P9">IFERROR(INDEX('SEMACU DATA UNIFICADA'!$C$2:$T1000,MATCH(1,($A9='SEMACU DATA UNIFICADA'!$A$2:$A1000)*($B$1='SEMACU DATA UNIFICADA'!$B$2:$B1000),0),MATCH(P$2,'SEMACU DATA UNIFICADA'!$C$1:$T$1,0)),"")</f>
        <v/>
      </c>
      <c r="Q9" s="33" t="str">
        <f t="array" ref="Q9">IFERROR(INDEX('SEMACU DATA UNIFICADA'!$C$2:$T1000,MATCH(1,($A9='SEMACU DATA UNIFICADA'!$A$2:$A1000)*($B$1='SEMACU DATA UNIFICADA'!$B$2:$B1000),0),MATCH(Q$2,'SEMACU DATA UNIFICADA'!$C$1:$T$1,0)),"")</f>
        <v/>
      </c>
      <c r="R9" s="60" t="str">
        <f t="array" ref="R9">IFERROR(INDEX('SEMACU DATA UNIFICADA'!$C$2:$T1000,MATCH(1,($A9='SEMACU DATA UNIFICADA'!$A$2:$A1000)*($B$1='SEMACU DATA UNIFICADA'!$B$2:$B1000),0),MATCH(R$2,'SEMACU DATA UNIFICADA'!$C$1:$T$1,0)),"")</f>
        <v/>
      </c>
      <c r="S9" s="140" t="str">
        <f t="array" ref="S9">IFERROR(INDEX('SEMACU DATA UNIFICADA'!$C$2:$T1000,MATCH(1,($A9='SEMACU DATA UNIFICADA'!$A$2:$A1000)*($B$1='SEMACU DATA UNIFICADA'!$B$2:$B1000),0),MATCH(S$2,'SEMACU DATA UNIFICADA'!$C$1:$T$1,0)),"")</f>
        <v/>
      </c>
      <c r="T9" s="138" t="str">
        <f t="array" ref="T9">IFERROR(INDEX('SEMACU DATA UNIFICADA'!$C$2:$T1000,MATCH(1,($A9='SEMACU DATA UNIFICADA'!$A$2:$A1000)*($T$1='SEMACU DATA UNIFICADA'!$B$2:$B1000),0),MATCH(T$2,'SEMACU DATA UNIFICADA'!$C$1:$T$1,0)),"")</f>
        <v/>
      </c>
      <c r="U9" s="2" t="str">
        <f t="array" ref="U9">IFERROR(INDEX('SEMACU DATA UNIFICADA'!$C$2:$T1000,MATCH(1,($A9='SEMACU DATA UNIFICADA'!$A$2:$A1000)*($T$1='SEMACU DATA UNIFICADA'!$B$2:$B1000),0),MATCH(U$2,'SEMACU DATA UNIFICADA'!$C$1:$T$1,0)),"")</f>
        <v/>
      </c>
      <c r="V9" s="2" t="str">
        <f t="array" ref="V9">IFERROR(INDEX('SEMACU DATA UNIFICADA'!$C$2:$T1000,MATCH(1,($A9='SEMACU DATA UNIFICADA'!$A$2:$A1000)*($T$1='SEMACU DATA UNIFICADA'!$B$2:$B1000),0),MATCH(V$2,'SEMACU DATA UNIFICADA'!$C$1:$T$1,0)),"")</f>
        <v/>
      </c>
      <c r="W9" s="2" t="str">
        <f t="array" ref="W9">IFERROR(INDEX('SEMACU DATA UNIFICADA'!$C$2:$T1000,MATCH(1,($A9='SEMACU DATA UNIFICADA'!$A$2:$A1000)*($T$1='SEMACU DATA UNIFICADA'!$B$2:$B1000),0),MATCH(W$2,'SEMACU DATA UNIFICADA'!$C$1:$T$1,0)),"")</f>
        <v/>
      </c>
      <c r="X9" s="139" t="str">
        <f t="array" ref="X9">IFERROR(INDEX('SEMACU DATA UNIFICADA'!$C$2:$T1000,MATCH(1,($A9='SEMACU DATA UNIFICADA'!$A$2:$A1000)*($T$1='SEMACU DATA UNIFICADA'!$B$2:$B1000),0),MATCH(X$2,'SEMACU DATA UNIFICADA'!$C$1:$T$1,0)),"")</f>
        <v/>
      </c>
      <c r="Y9" s="2" t="str">
        <f t="array" ref="Y9">IFERROR(INDEX('SEMACU DATA UNIFICADA'!$C$2:$T1000,MATCH(1,($A9='SEMACU DATA UNIFICADA'!$A$2:$A1000)*($T$1='SEMACU DATA UNIFICADA'!$B$2:$B1000),0),MATCH(Y$2,'SEMACU DATA UNIFICADA'!$C$1:$T$1,0)),"")</f>
        <v/>
      </c>
      <c r="Z9" s="2" t="str">
        <f t="array" ref="Z9">IFERROR(INDEX('SEMACU DATA UNIFICADA'!$C$2:$T1000,MATCH(1,($A9='SEMACU DATA UNIFICADA'!$A$2:$A1000)*($T$1='SEMACU DATA UNIFICADA'!$B$2:$B1000),0),MATCH(Z$2,'SEMACU DATA UNIFICADA'!$C$1:$T$1,0)),"")</f>
        <v/>
      </c>
      <c r="AA9" s="33" t="str">
        <f t="array" ref="AA9">IFERROR(INDEX('SEMACU DATA UNIFICADA'!$C$2:$T1000,MATCH(1,($A9='SEMACU DATA UNIFICADA'!$A$2:$A1000)*($T$1='SEMACU DATA UNIFICADA'!$B$2:$B1000),0),MATCH(AA$2,'SEMACU DATA UNIFICADA'!$C$1:$T$1,0)),"")</f>
        <v/>
      </c>
      <c r="AB9" s="60" t="str">
        <f t="array" ref="AB9">IFERROR(INDEX('SEMACU DATA UNIFICADA'!$C$2:$T1000,MATCH(1,($A9='SEMACU DATA UNIFICADA'!$A$2:$A1000)*($T$1='SEMACU DATA UNIFICADA'!$B$2:$B1000),0),MATCH(AB$2,'SEMACU DATA UNIFICADA'!$C$1:$T$1,0)),"")</f>
        <v/>
      </c>
      <c r="AC9" s="23" t="str">
        <f t="array" ref="AC9">IFERROR(INDEX('SEMACU DATA UNIFICADA'!$C$2:$T1000,MATCH(1,($A9='SEMACU DATA UNIFICADA'!$A$2:$A1000)*($T$1='SEMACU DATA UNIFICADA'!$B$2:$B1000),0),MATCH(AC$2,'SEMACU DATA UNIFICADA'!$C$1:$T$1,0)),"")</f>
        <v/>
      </c>
      <c r="AD9" s="23" t="str">
        <f t="array" ref="AD9">IFERROR(INDEX('SEMACU DATA UNIFICADA'!$C$2:$T1000,MATCH(1,($A9='SEMACU DATA UNIFICADA'!$A$2:$A1000)*($T$1='SEMACU DATA UNIFICADA'!$B$2:$B1000),0),MATCH(AD$2,'SEMACU DATA UNIFICADA'!$C$1:$T$1,0)),"")</f>
        <v/>
      </c>
      <c r="AE9" s="23" t="str">
        <f t="array" ref="AE9">IFERROR(INDEX('SEMACU DATA UNIFICADA'!$C$2:$T1000,MATCH(1,($A9='SEMACU DATA UNIFICADA'!$A$2:$A1000)*($T$1='SEMACU DATA UNIFICADA'!$B$2:$B1000),0),MATCH(AE$2,'SEMACU DATA UNIFICADA'!$C$1:$T$1,0)),"")</f>
        <v/>
      </c>
      <c r="AF9" s="60" t="str">
        <f t="array" ref="AF9">IFERROR(INDEX('SEMACU DATA UNIFICADA'!$C$2:$T1000,MATCH(1,($A9='SEMACU DATA UNIFICADA'!$A$2:$A1000)*($T$1='SEMACU DATA UNIFICADA'!$B$2:$B1000),0),MATCH(AF$2,'SEMACU DATA UNIFICADA'!$C$1:$T$1,0)),"")</f>
        <v/>
      </c>
      <c r="AG9" s="2" t="str">
        <f t="array" ref="AG9">IFERROR(INDEX('SEMACU DATA UNIFICADA'!$C$2:$T1000,MATCH(1,($A9='SEMACU DATA UNIFICADA'!$A$2:$A1000)*($T$1='SEMACU DATA UNIFICADA'!$B$2:$B1000),0),MATCH(AG$2,'SEMACU DATA UNIFICADA'!$C$1:$T$1,0)),"")</f>
        <v/>
      </c>
      <c r="AH9" s="2" t="str">
        <f t="array" ref="AH9">IFERROR(INDEX('SEMACU DATA UNIFICADA'!$C$2:$T1000,MATCH(1,($A9='SEMACU DATA UNIFICADA'!$A$2:$A1000)*($T$1='SEMACU DATA UNIFICADA'!$B$2:$B1000),0),MATCH(AH$2,'SEMACU DATA UNIFICADA'!$C$1:$T$1,0)),"")</f>
        <v/>
      </c>
      <c r="AI9" s="2" t="str">
        <f t="array" ref="AI9">IFERROR(INDEX('SEMACU DATA UNIFICADA'!$C$2:$T1000,MATCH(1,($A9='SEMACU DATA UNIFICADA'!$A$2:$A1000)*($T$1='SEMACU DATA UNIFICADA'!$B$2:$B1000),0),MATCH(AI$2,'SEMACU DATA UNIFICADA'!$C$1:$T$1,0)),"")</f>
        <v/>
      </c>
      <c r="AJ9" s="60" t="str">
        <f t="array" ref="AJ9">IFERROR(INDEX('SEMACU DATA UNIFICADA'!$C$2:$T1000,MATCH(1,($A9='SEMACU DATA UNIFICADA'!$A$2:$A1000)*($T$1='SEMACU DATA UNIFICADA'!$B$2:$B1000),0),MATCH(AJ$2,'SEMACU DATA UNIFICADA'!$C$1:$T$1,0)),"")</f>
        <v/>
      </c>
      <c r="AK9" s="140" t="str">
        <f t="array" ref="AK9">IFERROR(INDEX('SEMACU DATA UNIFICADA'!$C$2:$T1000,MATCH(1,($A9='SEMACU DATA UNIFICADA'!$A$2:$A1000)*($T$1='SEMACU DATA UNIFICADA'!$B$2:$B1000),0),MATCH(AK$2,'SEMACU DATA UNIFICADA'!$C$1:$T$1,0)),"")</f>
        <v/>
      </c>
      <c r="AL9" s="138" t="str">
        <f t="array" ref="AL9">IFERROR(INDEX('SEMACU DATA UNIFICADA'!$C$2:$T1000,MATCH(1,($A9='SEMACU DATA UNIFICADA'!$A$2:$A1000)*($AL$1='SEMACU DATA UNIFICADA'!$B$2:$B1000),0),MATCH(AL$2,'SEMACU DATA UNIFICADA'!$C$1:$T$1,0)),"")</f>
        <v/>
      </c>
      <c r="AM9" s="2" t="str">
        <f t="array" ref="AM9">IFERROR(INDEX('SEMACU DATA UNIFICADA'!$C$2:$T1000,MATCH(1,($A9='SEMACU DATA UNIFICADA'!$A$2:$A1000)*($AL$1='SEMACU DATA UNIFICADA'!$B$2:$B1000),0),MATCH(AM$2,'SEMACU DATA UNIFICADA'!$C$1:$T$1,0)),"")</f>
        <v/>
      </c>
      <c r="AN9" s="2" t="str">
        <f t="array" ref="AN9">IFERROR(INDEX('SEMACU DATA UNIFICADA'!$C$2:$T1000,MATCH(1,($A9='SEMACU DATA UNIFICADA'!$A$2:$A1000)*($AL$1='SEMACU DATA UNIFICADA'!$B$2:$B1000),0),MATCH(AN$2,'SEMACU DATA UNIFICADA'!$C$1:$T$1,0)),"")</f>
        <v/>
      </c>
      <c r="AO9" s="2" t="str">
        <f t="array" ref="AO9">IFERROR(INDEX('SEMACU DATA UNIFICADA'!$C$2:$T1000,MATCH(1,($A9='SEMACU DATA UNIFICADA'!$A$2:$A1000)*($AL$1='SEMACU DATA UNIFICADA'!$B$2:$B1000),0),MATCH(AO$2,'SEMACU DATA UNIFICADA'!$C$1:$T$1,0)),"")</f>
        <v/>
      </c>
      <c r="AP9" s="139" t="str">
        <f t="array" ref="AP9">IFERROR(INDEX('SEMACU DATA UNIFICADA'!$C$2:$T1000,MATCH(1,($A9='SEMACU DATA UNIFICADA'!$A$2:$A1000)*($AL$1='SEMACU DATA UNIFICADA'!$B$2:$B1000),0),MATCH(AP$2,'SEMACU DATA UNIFICADA'!$C$1:$T$1,0)),"")</f>
        <v/>
      </c>
      <c r="AQ9" s="2" t="str">
        <f t="array" ref="AQ9">IFERROR(INDEX('SEMACU DATA UNIFICADA'!$C$2:$T1000,MATCH(1,($A9='SEMACU DATA UNIFICADA'!$A$2:$A1000)*($AL$1='SEMACU DATA UNIFICADA'!$B$2:$B1000),0),MATCH(AQ$2,'SEMACU DATA UNIFICADA'!$C$1:$T$1,0)),"")</f>
        <v/>
      </c>
      <c r="AR9" s="2" t="str">
        <f t="array" ref="AR9">IFERROR(INDEX('SEMACU DATA UNIFICADA'!$C$2:$T1000,MATCH(1,($A9='SEMACU DATA UNIFICADA'!$A$2:$A1000)*($AL$1='SEMACU DATA UNIFICADA'!$B$2:$B1000),0),MATCH(AR$2,'SEMACU DATA UNIFICADA'!$C$1:$T$1,0)),"")</f>
        <v/>
      </c>
      <c r="AS9" s="33" t="str">
        <f t="array" ref="AS9">IFERROR(INDEX('SEMACU DATA UNIFICADA'!$C$2:$T1000,MATCH(1,($A9='SEMACU DATA UNIFICADA'!$A$2:$A1000)*($AL$1='SEMACU DATA UNIFICADA'!$B$2:$B1000),0),MATCH(AS$2,'SEMACU DATA UNIFICADA'!$C$1:$T$1,0)),"")</f>
        <v/>
      </c>
      <c r="AT9" s="60" t="str">
        <f t="array" ref="AT9">IFERROR(INDEX('SEMACU DATA UNIFICADA'!$C$2:$T1000,MATCH(1,($A9='SEMACU DATA UNIFICADA'!$A$2:$A1000)*($AL$1='SEMACU DATA UNIFICADA'!$B$2:$B1000),0),MATCH(AT$2,'SEMACU DATA UNIFICADA'!$C$1:$T$1,0)),"")</f>
        <v/>
      </c>
      <c r="AU9" s="23" t="str">
        <f t="array" ref="AU9">IFERROR(INDEX('SEMACU DATA UNIFICADA'!$C$2:$T1000,MATCH(1,($A9='SEMACU DATA UNIFICADA'!$A$2:$A1000)*($AL$1='SEMACU DATA UNIFICADA'!$B$2:$B1000),0),MATCH(AU$2,'SEMACU DATA UNIFICADA'!$C$1:$T$1,0)),"")</f>
        <v/>
      </c>
      <c r="AV9" s="23" t="str">
        <f t="array" ref="AV9">IFERROR(INDEX('SEMACU DATA UNIFICADA'!$C$2:$T1000,MATCH(1,($A9='SEMACU DATA UNIFICADA'!$A$2:$A1000)*($AL$1='SEMACU DATA UNIFICADA'!$B$2:$B1000),0),MATCH(AV$2,'SEMACU DATA UNIFICADA'!$C$1:$T$1,0)),"")</f>
        <v/>
      </c>
      <c r="AW9" s="23" t="str">
        <f t="array" ref="AW9">IFERROR(INDEX('SEMACU DATA UNIFICADA'!$C$2:$T1000,MATCH(1,($A9='SEMACU DATA UNIFICADA'!$A$2:$A1000)*($AL$1='SEMACU DATA UNIFICADA'!$B$2:$B1000),0),MATCH(AW$2,'SEMACU DATA UNIFICADA'!$C$1:$T$1,0)),"")</f>
        <v/>
      </c>
      <c r="AX9" s="60" t="str">
        <f t="array" ref="AX9">IFERROR(INDEX('SEMACU DATA UNIFICADA'!$C$2:$T1000,MATCH(1,($A9='SEMACU DATA UNIFICADA'!$A$2:$A1000)*($AL$1='SEMACU DATA UNIFICADA'!$B$2:$B1000),0),MATCH(AX$2,'SEMACU DATA UNIFICADA'!$C$1:$T$1,0)),"")</f>
        <v/>
      </c>
      <c r="AY9" s="2" t="str">
        <f t="array" ref="AY9">IFERROR(INDEX('SEMACU DATA UNIFICADA'!$C$2:$T1000,MATCH(1,($A9='SEMACU DATA UNIFICADA'!$A$2:$A1000)*($AL$1='SEMACU DATA UNIFICADA'!$B$2:$B1000),0),MATCH(AY$2,'SEMACU DATA UNIFICADA'!$C$1:$T$1,0)),"")</f>
        <v/>
      </c>
      <c r="AZ9" s="2" t="str">
        <f t="array" ref="AZ9">IFERROR(INDEX('SEMACU DATA UNIFICADA'!$C$2:$T1000,MATCH(1,($A9='SEMACU DATA UNIFICADA'!$A$2:$A1000)*($AL$1='SEMACU DATA UNIFICADA'!$B$2:$B1000),0),MATCH(AZ$2,'SEMACU DATA UNIFICADA'!$C$1:$T$1,0)),"")</f>
        <v/>
      </c>
      <c r="BA9" s="33" t="str">
        <f t="array" ref="BA9">IFERROR(INDEX('SEMACU DATA UNIFICADA'!$C$2:$T1000,MATCH(1,($A9='SEMACU DATA UNIFICADA'!$A$2:$A1000)*($AL$1='SEMACU DATA UNIFICADA'!$B$2:$B1000),0),MATCH(BA$2,'SEMACU DATA UNIFICADA'!$C$1:$T$1,0)),"")</f>
        <v/>
      </c>
      <c r="BB9" s="60" t="str">
        <f t="array" ref="BB9">IFERROR(INDEX('SEMACU DATA UNIFICADA'!$C$2:$T1000,MATCH(1,($A9='SEMACU DATA UNIFICADA'!$A$2:$A1000)*($AL$1='SEMACU DATA UNIFICADA'!$B$2:$B1000),0),MATCH(BB$2,'SEMACU DATA UNIFICADA'!$C$1:$T$1,0)),"")</f>
        <v/>
      </c>
      <c r="BC9" s="140" t="str">
        <f t="array" ref="BC9">IFERROR(INDEX('SEMACU DATA UNIFICADA'!$C$2:$T1000,MATCH(1,($A9='SEMACU DATA UNIFICADA'!$A$2:$A1000)*($AL$1='SEMACU DATA UNIFICADA'!$B$2:$B1000),0),MATCH(BC$2,'SEMACU DATA UNIFICADA'!$C$1:$T$1,0)),"")</f>
        <v/>
      </c>
      <c r="BD9" s="138" t="str">
        <f t="array" ref="BD9">IFERROR(INDEX('SEMACU DATA UNIFICADA'!$C$2:$T1000,MATCH(1,($A9='SEMACU DATA UNIFICADA'!$A$2:$A1000)*($BD$1='SEMACU DATA UNIFICADA'!$B$2:$B1000),0),MATCH(BD$2,'SEMACU DATA UNIFICADA'!$C$1:$T$1,0)),"")</f>
        <v/>
      </c>
      <c r="BE9" s="2" t="str">
        <f t="array" ref="BE9">IFERROR(INDEX('SEMACU DATA UNIFICADA'!$C$2:$T1000,MATCH(1,($A9='SEMACU DATA UNIFICADA'!$A$2:$A1000)*($BD$1='SEMACU DATA UNIFICADA'!$B$2:$B1000),0),MATCH(BE$2,'SEMACU DATA UNIFICADA'!$C$1:$T$1,0)),"")</f>
        <v/>
      </c>
      <c r="BF9" s="2" t="str">
        <f t="array" ref="BF9">IFERROR(INDEX('SEMACU DATA UNIFICADA'!$C$2:$T1000,MATCH(1,($A9='SEMACU DATA UNIFICADA'!$A$2:$A1000)*($BD$1='SEMACU DATA UNIFICADA'!$B$2:$B1000),0),MATCH(BF$2,'SEMACU DATA UNIFICADA'!$C$1:$T$1,0)),"")</f>
        <v/>
      </c>
      <c r="BG9" s="2" t="str">
        <f t="array" ref="BG9">IFERROR(INDEX('SEMACU DATA UNIFICADA'!$C$2:$T1000,MATCH(1,($A9='SEMACU DATA UNIFICADA'!$A$2:$A1000)*($BD$1='SEMACU DATA UNIFICADA'!$B$2:$B1000),0),MATCH(BG$2,'SEMACU DATA UNIFICADA'!$C$1:$T$1,0)),"")</f>
        <v/>
      </c>
      <c r="BH9" s="139" t="str">
        <f t="array" ref="BH9">IFERROR(INDEX('SEMACU DATA UNIFICADA'!$C$2:$T1000,MATCH(1,($A9='SEMACU DATA UNIFICADA'!$A$2:$A1000)*($BD$1='SEMACU DATA UNIFICADA'!$B$2:$B1000),0),MATCH(BH$2,'SEMACU DATA UNIFICADA'!$C$1:$T$1,0)),"")</f>
        <v/>
      </c>
      <c r="BI9" s="2" t="str">
        <f t="array" ref="BI9">IFERROR(INDEX('SEMACU DATA UNIFICADA'!$C$2:$T1000,MATCH(1,($A9='SEMACU DATA UNIFICADA'!$A$2:$A1000)*($BD$1='SEMACU DATA UNIFICADA'!$B$2:$B1000),0),MATCH(BI$2,'SEMACU DATA UNIFICADA'!$C$1:$T$1,0)),"")</f>
        <v/>
      </c>
      <c r="BJ9" s="2" t="str">
        <f t="array" ref="BJ9">IFERROR(INDEX('SEMACU DATA UNIFICADA'!$C$2:$T1000,MATCH(1,($A9='SEMACU DATA UNIFICADA'!$A$2:$A1000)*($BD$1='SEMACU DATA UNIFICADA'!$B$2:$B1000),0),MATCH(BJ$2,'SEMACU DATA UNIFICADA'!$C$1:$T$1,0)),"")</f>
        <v/>
      </c>
      <c r="BK9" s="33" t="str">
        <f t="array" ref="BK9">IFERROR(INDEX('SEMACU DATA UNIFICADA'!$C$2:$T1000,MATCH(1,($A9='SEMACU DATA UNIFICADA'!$A$2:$A1000)*($BD$1='SEMACU DATA UNIFICADA'!$B$2:$B1000),0),MATCH(BK$2,'SEMACU DATA UNIFICADA'!$C$1:$T$1,0)),"")</f>
        <v/>
      </c>
      <c r="BL9" s="60" t="str">
        <f t="array" ref="BL9">IFERROR(INDEX('SEMACU DATA UNIFICADA'!$C$2:$T1000,MATCH(1,($A9='SEMACU DATA UNIFICADA'!$A$2:$A1000)*($BD$1='SEMACU DATA UNIFICADA'!$B$2:$B1000),0),MATCH(BL$2,'SEMACU DATA UNIFICADA'!$C$1:$T$1,0)),"")</f>
        <v/>
      </c>
      <c r="BM9" s="23" t="str">
        <f t="array" ref="BM9">IFERROR(INDEX('SEMACU DATA UNIFICADA'!$C$2:$T1000,MATCH(1,($A9='SEMACU DATA UNIFICADA'!$A$2:$A1000)*($BD$1='SEMACU DATA UNIFICADA'!$B$2:$B1000),0),MATCH(BM$2,'SEMACU DATA UNIFICADA'!$C$1:$T$1,0)),"")</f>
        <v/>
      </c>
      <c r="BN9" s="23" t="str">
        <f t="array" ref="BN9">IFERROR(INDEX('SEMACU DATA UNIFICADA'!$C$2:$T1000,MATCH(1,($A9='SEMACU DATA UNIFICADA'!$A$2:$A1000)*($BD$1='SEMACU DATA UNIFICADA'!$B$2:$B1000),0),MATCH(BN$2,'SEMACU DATA UNIFICADA'!$C$1:$T$1,0)),"")</f>
        <v/>
      </c>
      <c r="BO9" s="23" t="str">
        <f t="array" ref="BO9">IFERROR(INDEX('SEMACU DATA UNIFICADA'!$C$2:$T1000,MATCH(1,($A9='SEMACU DATA UNIFICADA'!$A$2:$A1000)*($BD$1='SEMACU DATA UNIFICADA'!$B$2:$B1000),0),MATCH(BO$2,'SEMACU DATA UNIFICADA'!$C$1:$T$1,0)),"")</f>
        <v/>
      </c>
      <c r="BP9" s="60" t="str">
        <f t="array" ref="BP9">IFERROR(INDEX('SEMACU DATA UNIFICADA'!$C$2:$T1000,MATCH(1,($A9='SEMACU DATA UNIFICADA'!$A$2:$A1000)*($BD$1='SEMACU DATA UNIFICADA'!$B$2:$B1000),0),MATCH(BP$2,'SEMACU DATA UNIFICADA'!$C$1:$T$1,0)),"")</f>
        <v/>
      </c>
      <c r="BQ9" s="2" t="str">
        <f t="array" ref="BQ9">IFERROR(INDEX('SEMACU DATA UNIFICADA'!$C$2:$T1000,MATCH(1,($A9='SEMACU DATA UNIFICADA'!$A$2:$A1000)*($BD$1='SEMACU DATA UNIFICADA'!$B$2:$B1000),0),MATCH(BQ$2,'SEMACU DATA UNIFICADA'!$C$1:$T$1,0)),"")</f>
        <v/>
      </c>
      <c r="BR9" s="2" t="str">
        <f t="array" ref="BR9">IFERROR(INDEX('SEMACU DATA UNIFICADA'!$C$2:$T1000,MATCH(1,($A9='SEMACU DATA UNIFICADA'!$A$2:$A1000)*($BD$1='SEMACU DATA UNIFICADA'!$B$2:$B1000),0),MATCH(BR$2,'SEMACU DATA UNIFICADA'!$C$1:$T$1,0)),"")</f>
        <v/>
      </c>
      <c r="BS9" s="33" t="str">
        <f t="array" ref="BS9">IFERROR(INDEX('SEMACU DATA UNIFICADA'!$C$2:$T1000,MATCH(1,($A9='SEMACU DATA UNIFICADA'!$A$2:$A1000)*($BD$1='SEMACU DATA UNIFICADA'!$B$2:$B1000),0),MATCH(BS$2,'SEMACU DATA UNIFICADA'!$C$1:$T$1,0)),"")</f>
        <v/>
      </c>
      <c r="BT9" s="60" t="str">
        <f t="array" ref="BT9">IFERROR(INDEX('SEMACU DATA UNIFICADA'!$C$2:$T1000,MATCH(1,($A9='SEMACU DATA UNIFICADA'!$A$2:$A1000)*($BD$1='SEMACU DATA UNIFICADA'!$B$2:$B1000),0),MATCH(BT$2,'SEMACU DATA UNIFICADA'!$C$1:$T$1,0)),"")</f>
        <v/>
      </c>
      <c r="BU9" s="140" t="str">
        <f t="array" ref="BU9">IFERROR(INDEX('SEMACU DATA UNIFICADA'!$C$2:$T1000,MATCH(1,($A9='SEMACU DATA UNIFICADA'!$A$2:$A1000)*($BD$1='SEMACU DATA UNIFICADA'!$B$2:$B1000),0),MATCH(BU$2,'SEMACU DATA UNIFICADA'!$C$1:$T$1,0)),"")</f>
        <v/>
      </c>
      <c r="BV9" s="138" t="str">
        <f t="array" ref="BV9">IFERROR(INDEX('SEMACU DATA UNIFICADA'!$C$2:$T1000,MATCH(1,($A9='SEMACU DATA UNIFICADA'!$A$2:$A1000)*($BV$1='SEMACU DATA UNIFICADA'!$B$2:$B1000),0),MATCH(BV$2,'SEMACU DATA UNIFICADA'!$C$1:$T$1,0)),"")</f>
        <v>SE06120123</v>
      </c>
      <c r="BW9" s="2">
        <f t="array" ref="BW9">IFERROR(INDEX('SEMACU DATA UNIFICADA'!$C$2:$T1000,MATCH(1,($A9='SEMACU DATA UNIFICADA'!$A$2:$A1000)*($BV$1='SEMACU DATA UNIFICADA'!$B$2:$B1000),0),MATCH(BW$2,'SEMACU DATA UNIFICADA'!$C$1:$T$1,0)),"")</f>
        <v>350</v>
      </c>
      <c r="BX9" s="2">
        <f t="array" ref="BX9">IFERROR(INDEX('SEMACU DATA UNIFICADA'!$C$2:$T1000,MATCH(1,($A9='SEMACU DATA UNIFICADA'!$A$2:$A1000)*($BV$1='SEMACU DATA UNIFICADA'!$B$2:$B1000),0),MATCH(BX$2,'SEMACU DATA UNIFICADA'!$C$1:$T$1,0)),"")</f>
        <v>2025</v>
      </c>
      <c r="BY9" s="2" t="str">
        <f t="array" ref="BY9">IFERROR(INDEX('SEMACU DATA UNIFICADA'!$C$2:$T1000,MATCH(1,($A9='SEMACU DATA UNIFICADA'!$A$2:$A1000)*($BV$1='SEMACU DATA UNIFICADA'!$B$2:$B1000),0),MATCH(BY$2,'SEMACU DATA UNIFICADA'!$C$1:$T$1,0)),"")</f>
        <v>NICO FINA 2.0</v>
      </c>
      <c r="BZ9" s="139">
        <f t="array" ref="BZ9">IFERROR(INDEX('SEMACU DATA UNIFICADA'!$C$2:$T1000,MATCH(1,($A9='SEMACU DATA UNIFICADA'!$A$2:$A1000)*($BV$1='SEMACU DATA UNIFICADA'!$B$2:$B1000),0),MATCH(BZ$2,'SEMACU DATA UNIFICADA'!$C$1:$T$1,0)),"")</f>
        <v>2486.953125</v>
      </c>
      <c r="CA9" s="2">
        <f t="array" ref="CA9">IFERROR(INDEX('SEMACU DATA UNIFICADA'!$C$2:$T1000,MATCH(1,($A9='SEMACU DATA UNIFICADA'!$A$2:$A1000)*($BV$1='SEMACU DATA UNIFICADA'!$B$2:$B1000),0),MATCH(CA$2,'SEMACU DATA UNIFICADA'!$C$1:$T$1,0)),"")</f>
        <v>12.38</v>
      </c>
      <c r="CB9" s="2">
        <f t="array" ref="CB9">IFERROR(INDEX('SEMACU DATA UNIFICADA'!$C$2:$T1000,MATCH(1,($A9='SEMACU DATA UNIFICADA'!$A$2:$A1000)*($BV$1='SEMACU DATA UNIFICADA'!$B$2:$B1000),0),MATCH(CB$2,'SEMACU DATA UNIFICADA'!$C$1:$T$1,0)),"")</f>
        <v>1.43</v>
      </c>
      <c r="CC9" s="33">
        <f t="array" ref="CC9">IFERROR(INDEX('SEMACU DATA UNIFICADA'!$C$2:$T1000,MATCH(1,($A9='SEMACU DATA UNIFICADA'!$A$2:$A1000)*($BV$1='SEMACU DATA UNIFICADA'!$B$2:$B1000),0),MATCH(CC$2,'SEMACU DATA UNIFICADA'!$C$1:$T$1,0)),"")</f>
        <v>4.34928</v>
      </c>
      <c r="CD9" s="60">
        <f t="array" ref="CD9">IFERROR(INDEX('SEMACU DATA UNIFICADA'!$C$2:$T1000,MATCH(1,($A9='SEMACU DATA UNIFICADA'!$A$2:$A1000)*($BV$1='SEMACU DATA UNIFICADA'!$B$2:$B1000),0),MATCH(CD$2,'SEMACU DATA UNIFICADA'!$C$1:$T$1,0)),"")</f>
        <v>650024.958</v>
      </c>
      <c r="CE9" s="23">
        <f t="array" ref="CE9">IFERROR(INDEX('SEMACU DATA UNIFICADA'!$C$2:$T1000,MATCH(1,($A9='SEMACU DATA UNIFICADA'!$A$2:$A1000)*($BV$1='SEMACU DATA UNIFICADA'!$B$2:$B1000),0),MATCH(CE$2,'SEMACU DATA UNIFICADA'!$C$1:$T$1,0)),"")</f>
        <v>0.849997</v>
      </c>
      <c r="CF9" s="23">
        <f t="array" ref="CF9">IFERROR(INDEX('SEMACU DATA UNIFICADA'!$C$2:$T1000,MATCH(1,($A9='SEMACU DATA UNIFICADA'!$A$2:$A1000)*($BV$1='SEMACU DATA UNIFICADA'!$B$2:$B1000),0),MATCH(CF$2,'SEMACU DATA UNIFICADA'!$C$1:$T$1,0)),"")</f>
        <v>0.6842367979</v>
      </c>
      <c r="CG9" s="23">
        <f t="array" ref="CG9">IFERROR(INDEX('SEMACU DATA UNIFICADA'!$C$2:$T1000,MATCH(1,($A9='SEMACU DATA UNIFICADA'!$A$2:$A1000)*($BV$1='SEMACU DATA UNIFICADA'!$B$2:$B1000),0),MATCH(CG$2,'SEMACU DATA UNIFICADA'!$C$1:$T$1,0)),"")</f>
        <v>0.8</v>
      </c>
      <c r="CH9" s="60" t="str">
        <f t="array" ref="CH9">IFERROR(INDEX('SEMACU DATA UNIFICADA'!$C$2:$T1000,MATCH(1,($A9='SEMACU DATA UNIFICADA'!$A$2:$A1000)*($BV$1='SEMACU DATA UNIFICADA'!$B$2:$B1000),0),MATCH(CH$2,'SEMACU DATA UNIFICADA'!$C$1:$T$1,0)),"")</f>
        <v/>
      </c>
      <c r="CI9" s="2">
        <f t="array" ref="CI9">IFERROR(INDEX('SEMACU DATA UNIFICADA'!$C$2:$T1000,MATCH(1,($A9='SEMACU DATA UNIFICADA'!$A$2:$A1000)*($BV$1='SEMACU DATA UNIFICADA'!$B$2:$B1000),0),MATCH(CI$2,'SEMACU DATA UNIFICADA'!$C$1:$T$1,0)),"")</f>
        <v>2</v>
      </c>
      <c r="CJ9" s="2">
        <f t="array" ref="CJ9">IFERROR(INDEX('SEMACU DATA UNIFICADA'!$C$2:$T1000,MATCH(1,($A9='SEMACU DATA UNIFICADA'!$A$2:$A1000)*($BV$1='SEMACU DATA UNIFICADA'!$B$2:$B1000),0),MATCH(CJ$2,'SEMACU DATA UNIFICADA'!$C$1:$T$1,0)),"")</f>
        <v>14.38</v>
      </c>
      <c r="CK9" s="33">
        <f t="array" ref="CK9">IFERROR(INDEX('SEMACU DATA UNIFICADA'!$C$2:$T1000,MATCH(1,($A9='SEMACU DATA UNIFICADA'!$A$2:$A1000)*($BV$1='SEMACU DATA UNIFICADA'!$B$2:$B1000),0),MATCH(CK$2,'SEMACU DATA UNIFICADA'!$C$1:$T$1,0)),"")</f>
        <v>4.02528</v>
      </c>
      <c r="CL9" s="60">
        <f t="array" ref="CL9">IFERROR(INDEX('SEMACU DATA UNIFICADA'!$C$2:$T1000,MATCH(1,($A9='SEMACU DATA UNIFICADA'!$A$2:$A1000)*($BV$1='SEMACU DATA UNIFICADA'!$B$2:$B1000),0),MATCH(CL$2,'SEMACU DATA UNIFICADA'!$C$1:$T$1,0)),"")</f>
        <v>444.272356</v>
      </c>
      <c r="CM9" s="140">
        <f t="array" ref="CM9">IFERROR(INDEX('SEMACU DATA UNIFICADA'!$C$2:$T1000,MATCH(1,($A9='SEMACU DATA UNIFICADA'!$A$2:$A1000)*($BV$1='SEMACU DATA UNIFICADA'!$B$2:$B1000),0),MATCH(CM$2,'SEMACU DATA UNIFICADA'!$C$1:$T$1,0)),"")</f>
        <v>23.56808899</v>
      </c>
      <c r="CN9" s="138" t="str">
        <f t="array" ref="CN9">IFERROR(INDEX('SEMACU DATA UNIFICADA'!$C$2:$T1000,MATCH(1,($A9='SEMACU DATA UNIFICADA'!$A$2:$A1000)*($CN$1='SEMACU DATA UNIFICADA'!$B$2:$B1000),0),MATCH(CN$2,'SEMACU DATA UNIFICADA'!$C$1:$T$1,0)),"")</f>
        <v>SE07120123</v>
      </c>
      <c r="CO9" s="2">
        <f t="array" ref="CO9">IFERROR(INDEX('SEMACU DATA UNIFICADA'!$C$2:$T1000,MATCH(1,($A9='SEMACU DATA UNIFICADA'!$A$2:$A1000)*($CN$1='SEMACU DATA UNIFICADA'!$B$2:$B1000),0),MATCH(CO$2,'SEMACU DATA UNIFICADA'!$C$1:$T$1,0)),"")</f>
        <v>325</v>
      </c>
      <c r="CP9" s="2">
        <f t="array" ref="CP9">IFERROR(INDEX('SEMACU DATA UNIFICADA'!$C$2:$T1000,MATCH(1,($A9='SEMACU DATA UNIFICADA'!$A$2:$A1000)*($CN$1='SEMACU DATA UNIFICADA'!$B$2:$B1000),0),MATCH(CP$2,'SEMACU DATA UNIFICADA'!$C$1:$T$1,0)),"")</f>
        <v>1875</v>
      </c>
      <c r="CQ9" s="2" t="str">
        <f t="array" ref="CQ9">IFERROR(INDEX('SEMACU DATA UNIFICADA'!$C$2:$T1000,MATCH(1,($A9='SEMACU DATA UNIFICADA'!$A$2:$A1000)*($CN$1='SEMACU DATA UNIFICADA'!$B$2:$B1000),0),MATCH(CQ$2,'SEMACU DATA UNIFICADA'!$C$1:$T$1,0)),"")</f>
        <v>NICO FINA 2.0</v>
      </c>
      <c r="CR9" s="139">
        <f t="array" ref="CR9">IFERROR(INDEX('SEMACU DATA UNIFICADA'!$C$2:$T1000,MATCH(1,($A9='SEMACU DATA UNIFICADA'!$A$2:$A1000)*($CN$1='SEMACU DATA UNIFICADA'!$B$2:$B1000),0),MATCH(CR$2,'SEMACU DATA UNIFICADA'!$C$1:$T$1,0)),"")</f>
        <v>2302.734375</v>
      </c>
      <c r="CS9" s="2">
        <f t="array" ref="CS9">IFERROR(INDEX('SEMACU DATA UNIFICADA'!$C$2:$T1000,MATCH(1,($A9='SEMACU DATA UNIFICADA'!$A$2:$A1000)*($CN$1='SEMACU DATA UNIFICADA'!$B$2:$B1000),0),MATCH(CS$2,'SEMACU DATA UNIFICADA'!$C$1:$T$1,0)),"")</f>
        <v>11.86</v>
      </c>
      <c r="CT9" s="2">
        <f t="array" ref="CT9">IFERROR(INDEX('SEMACU DATA UNIFICADA'!$C$2:$T1000,MATCH(1,($A9='SEMACU DATA UNIFICADA'!$A$2:$A1000)*($CN$1='SEMACU DATA UNIFICADA'!$B$2:$B1000),0),MATCH(CT$2,'SEMACU DATA UNIFICADA'!$C$1:$T$1,0)),"")</f>
        <v>1.19</v>
      </c>
      <c r="CU9" s="33">
        <f t="array" ref="CU9">IFERROR(INDEX('SEMACU DATA UNIFICADA'!$C$2:$T1000,MATCH(1,($A9='SEMACU DATA UNIFICADA'!$A$2:$A1000)*($CN$1='SEMACU DATA UNIFICADA'!$B$2:$B1000),0),MATCH(CU$2,'SEMACU DATA UNIFICADA'!$C$1:$T$1,0)),"")</f>
        <v>4.44288</v>
      </c>
      <c r="CV9" s="60">
        <f t="array" ref="CV9">IFERROR(INDEX('SEMACU DATA UNIFICADA'!$C$2:$T1000,MATCH(1,($A9='SEMACU DATA UNIFICADA'!$A$2:$A1000)*($CN$1='SEMACU DATA UNIFICADA'!$B$2:$B1000),0),MATCH(CV$2,'SEMACU DATA UNIFICADA'!$C$1:$T$1,0)),"")</f>
        <v>616785.4053</v>
      </c>
      <c r="CW9" s="23">
        <f t="array" ref="CW9">IFERROR(INDEX('SEMACU DATA UNIFICADA'!$C$2:$T1000,MATCH(1,($A9='SEMACU DATA UNIFICADA'!$A$2:$A1000)*($CN$1='SEMACU DATA UNIFICADA'!$B$2:$B1000),0),MATCH(CW$2,'SEMACU DATA UNIFICADA'!$C$1:$T$1,0)),"")</f>
        <v>0.849997</v>
      </c>
      <c r="CX9" s="23">
        <f t="array" ref="CX9">IFERROR(INDEX('SEMACU DATA UNIFICADA'!$C$2:$T1000,MATCH(1,($A9='SEMACU DATA UNIFICADA'!$A$2:$A1000)*($CN$1='SEMACU DATA UNIFICADA'!$B$2:$B1000),0),MATCH(CX$2,'SEMACU DATA UNIFICADA'!$C$1:$T$1,0)),"")</f>
        <v>0.6167854053</v>
      </c>
      <c r="CY9" s="23">
        <f t="array" ref="CY9">IFERROR(INDEX('SEMACU DATA UNIFICADA'!$C$2:$T1000,MATCH(1,($A9='SEMACU DATA UNIFICADA'!$A$2:$A1000)*($CN$1='SEMACU DATA UNIFICADA'!$B$2:$B1000),0),MATCH(CY$2,'SEMACU DATA UNIFICADA'!$C$1:$T$1,0)),"")</f>
        <v>0.75</v>
      </c>
      <c r="CZ9" s="60" t="str">
        <f t="array" ref="CZ9">IFERROR(INDEX('SEMACU DATA UNIFICADA'!$C$2:$T1000,MATCH(1,($A9='SEMACU DATA UNIFICADA'!$A$2:$A1000)*($CN$1='SEMACU DATA UNIFICADA'!$B$2:$B1000),0),MATCH(CZ$2,'SEMACU DATA UNIFICADA'!$C$1:$T$1,0)),"")</f>
        <v/>
      </c>
      <c r="DA9" s="2">
        <f t="array" ref="DA9">IFERROR(INDEX('SEMACU DATA UNIFICADA'!$C$2:$T1000,MATCH(1,($A9='SEMACU DATA UNIFICADA'!$A$2:$A1000)*($CN$1='SEMACU DATA UNIFICADA'!$B$2:$B1000),0),MATCH(DA$2,'SEMACU DATA UNIFICADA'!$C$1:$T$1,0)),"")</f>
        <v>2</v>
      </c>
      <c r="DB9" s="2">
        <f t="array" ref="DB9">IFERROR(INDEX('SEMACU DATA UNIFICADA'!$C$2:$T1000,MATCH(1,($A9='SEMACU DATA UNIFICADA'!$A$2:$A1000)*($CN$1='SEMACU DATA UNIFICADA'!$B$2:$B1000),0),MATCH(DB$2,'SEMACU DATA UNIFICADA'!$C$1:$T$1,0)),"")</f>
        <v>13.86</v>
      </c>
      <c r="DC9" s="33">
        <f t="array" ref="DC9">IFERROR(INDEX('SEMACU DATA UNIFICADA'!$C$2:$T1000,MATCH(1,($A9='SEMACU DATA UNIFICADA'!$A$2:$A1000)*($CN$1='SEMACU DATA UNIFICADA'!$B$2:$B1000),0),MATCH(DC$2,'SEMACU DATA UNIFICADA'!$C$1:$T$1,0)),"")</f>
        <v>4.11384</v>
      </c>
      <c r="DD9" s="60">
        <f t="array" ref="DD9">IFERROR(INDEX('SEMACU DATA UNIFICADA'!$C$2:$T1000,MATCH(1,($A9='SEMACU DATA UNIFICADA'!$A$2:$A1000)*($CN$1='SEMACU DATA UNIFICADA'!$B$2:$B1000),0),MATCH(DD$2,'SEMACU DATA UNIFICADA'!$C$1:$T$1,0)),"")</f>
        <v>430.8994441</v>
      </c>
      <c r="DE9" s="140">
        <f t="array" ref="DE9">IFERROR(INDEX('SEMACU DATA UNIFICADA'!$C$2:$T1000,MATCH(1,($A9='SEMACU DATA UNIFICADA'!$A$2:$A1000)*($CN$1='SEMACU DATA UNIFICADA'!$B$2:$B1000),0),MATCH(DE$2,'SEMACU DATA UNIFICADA'!$C$1:$T$1,0)),"")</f>
        <v>26.47486103</v>
      </c>
      <c r="DF9" s="138" t="str">
        <f t="array" ref="DF9">IFERROR(INDEX('SEMACU DATA UNIFICADA'!$C$2:$T1000,MATCH(1,($A9='SEMACU DATA UNIFICADA'!$A$2:$A1000)*($DF$1='SEMACU DATA UNIFICADA'!$B$2:$B1000),0),MATCH(DF$2,'SEMACU DATA UNIFICADA'!$C$1:$T$1,0)),"")</f>
        <v>SE08120123</v>
      </c>
      <c r="DG9" s="2">
        <f t="array" ref="DG9">IFERROR(INDEX('SEMACU DATA UNIFICADA'!$C$2:$T1000,MATCH(1,($A9='SEMACU DATA UNIFICADA'!$A$2:$A1000)*($DF$1='SEMACU DATA UNIFICADA'!$B$2:$B1000),0),MATCH(DG$2,'SEMACU DATA UNIFICADA'!$C$1:$T$1,0)),"")</f>
        <v>375</v>
      </c>
      <c r="DH9" s="2">
        <f t="array" ref="DH9">IFERROR(INDEX('SEMACU DATA UNIFICADA'!$C$2:$T1000,MATCH(1,($A9='SEMACU DATA UNIFICADA'!$A$2:$A1000)*($DF$1='SEMACU DATA UNIFICADA'!$B$2:$B1000),0),MATCH(DH$2,'SEMACU DATA UNIFICADA'!$C$1:$T$1,0)),"")</f>
        <v>2100</v>
      </c>
      <c r="DI9" s="2" t="str">
        <f t="array" ref="DI9">IFERROR(INDEX('SEMACU DATA UNIFICADA'!$C$2:$T1000,MATCH(1,($A9='SEMACU DATA UNIFICADA'!$A$2:$A1000)*($DF$1='SEMACU DATA UNIFICADA'!$B$2:$B1000),0),MATCH(DI$2,'SEMACU DATA UNIFICADA'!$C$1:$T$1,0)),"")</f>
        <v>NICO FINA 2.0</v>
      </c>
      <c r="DJ9" s="139">
        <f t="array" ref="DJ9">IFERROR(INDEX('SEMACU DATA UNIFICADA'!$C$2:$T1000,MATCH(1,($A9='SEMACU DATA UNIFICADA'!$A$2:$A1000)*($DF$1='SEMACU DATA UNIFICADA'!$B$2:$B1000),0),MATCH(DJ$2,'SEMACU DATA UNIFICADA'!$C$1:$T$1,0)),"")</f>
        <v>2579.0625</v>
      </c>
      <c r="DK9" s="2">
        <f t="array" ref="DK9">IFERROR(INDEX('SEMACU DATA UNIFICADA'!$C$2:$T1000,MATCH(1,($A9='SEMACU DATA UNIFICADA'!$A$2:$A1000)*($DF$1='SEMACU DATA UNIFICADA'!$B$2:$B1000),0),MATCH(DK$2,'SEMACU DATA UNIFICADA'!$C$1:$T$1,0)),"")</f>
        <v>11.96</v>
      </c>
      <c r="DL9" s="2">
        <f t="array" ref="DL9">IFERROR(INDEX('SEMACU DATA UNIFICADA'!$C$2:$T1000,MATCH(1,($A9='SEMACU DATA UNIFICADA'!$A$2:$A1000)*($DF$1='SEMACU DATA UNIFICADA'!$B$2:$B1000),0),MATCH(DL$2,'SEMACU DATA UNIFICADA'!$C$1:$T$1,0)),"")</f>
        <v>1.61</v>
      </c>
      <c r="DM9" s="33">
        <f t="array" ref="DM9">IFERROR(INDEX('SEMACU DATA UNIFICADA'!$C$2:$T1000,MATCH(1,($A9='SEMACU DATA UNIFICADA'!$A$2:$A1000)*($DF$1='SEMACU DATA UNIFICADA'!$B$2:$B1000),0),MATCH(DM$2,'SEMACU DATA UNIFICADA'!$C$1:$T$1,0)),"")</f>
        <v>4.42368</v>
      </c>
      <c r="DN9" s="60">
        <f t="array" ref="DN9">IFERROR(INDEX('SEMACU DATA UNIFICADA'!$C$2:$T1000,MATCH(1,($A9='SEMACU DATA UNIFICADA'!$A$2:$A1000)*($DF$1='SEMACU DATA UNIFICADA'!$B$2:$B1000),0),MATCH(DN$2,'SEMACU DATA UNIFICADA'!$C$1:$T$1,0)),"")</f>
        <v>708788.0464</v>
      </c>
      <c r="DO9" s="23">
        <f t="array" ref="DO9">IFERROR(INDEX('SEMACU DATA UNIFICADA'!$C$2:$T1000,MATCH(1,($A9='SEMACU DATA UNIFICADA'!$A$2:$A1000)*($DF$1='SEMACU DATA UNIFICADA'!$B$2:$B1000),0),MATCH(DO$2,'SEMACU DATA UNIFICADA'!$C$1:$T$1,0)),"")</f>
        <v>0.849997</v>
      </c>
      <c r="DP9" s="23">
        <f t="array" ref="DP9">IFERROR(INDEX('SEMACU DATA UNIFICADA'!$C$2:$T1000,MATCH(1,($A9='SEMACU DATA UNIFICADA'!$A$2:$A1000)*($DF$1='SEMACU DATA UNIFICADA'!$B$2:$B1000),0),MATCH(DP$2,'SEMACU DATA UNIFICADA'!$C$1:$T$1,0)),"")</f>
        <v>0.7087880464</v>
      </c>
      <c r="DQ9" s="23">
        <f t="array" ref="DQ9">IFERROR(INDEX('SEMACU DATA UNIFICADA'!$C$2:$T1000,MATCH(1,($A9='SEMACU DATA UNIFICADA'!$A$2:$A1000)*($DF$1='SEMACU DATA UNIFICADA'!$B$2:$B1000),0),MATCH(DQ$2,'SEMACU DATA UNIFICADA'!$C$1:$T$1,0)),"")</f>
        <v>0.85</v>
      </c>
      <c r="DR9" s="60" t="str">
        <f t="array" ref="DR9">IFERROR(INDEX('SEMACU DATA UNIFICADA'!$C$2:$T1000,MATCH(1,($A9='SEMACU DATA UNIFICADA'!$A$2:$A1000)*($DF$1='SEMACU DATA UNIFICADA'!$B$2:$B1000),0),MATCH(DR$2,'SEMACU DATA UNIFICADA'!$C$1:$T$1,0)),"")</f>
        <v/>
      </c>
      <c r="DS9" s="2">
        <f t="array" ref="DS9">IFERROR(INDEX('SEMACU DATA UNIFICADA'!$C$2:$T1000,MATCH(1,($A9='SEMACU DATA UNIFICADA'!$A$2:$A1000)*($DF$1='SEMACU DATA UNIFICADA'!$B$2:$B1000),0),MATCH(DS$2,'SEMACU DATA UNIFICADA'!$C$1:$T$1,0)),"")</f>
        <v>2</v>
      </c>
      <c r="DT9" s="2">
        <f t="array" ref="DT9">IFERROR(INDEX('SEMACU DATA UNIFICADA'!$C$2:$T1000,MATCH(1,($A9='SEMACU DATA UNIFICADA'!$A$2:$A1000)*($DF$1='SEMACU DATA UNIFICADA'!$B$2:$B1000),0),MATCH(DT$2,'SEMACU DATA UNIFICADA'!$C$1:$T$1,0)),"")</f>
        <v>13.96</v>
      </c>
      <c r="DU9" s="33">
        <f t="array" ref="DU9">IFERROR(INDEX('SEMACU DATA UNIFICADA'!$C$2:$T1000,MATCH(1,($A9='SEMACU DATA UNIFICADA'!$A$2:$A1000)*($DF$1='SEMACU DATA UNIFICADA'!$B$2:$B1000),0),MATCH(DU$2,'SEMACU DATA UNIFICADA'!$C$1:$T$1,0)),"")</f>
        <v>4.09824</v>
      </c>
      <c r="DV9" s="60">
        <f t="array" ref="DV9">IFERROR(INDEX('SEMACU DATA UNIFICADA'!$C$2:$T1000,MATCH(1,($A9='SEMACU DATA UNIFICADA'!$A$2:$A1000)*($DF$1='SEMACU DATA UNIFICADA'!$B$2:$B1000),0),MATCH(DV$2,'SEMACU DATA UNIFICADA'!$C$1:$T$1,0)),"")</f>
        <v>491.7262854</v>
      </c>
      <c r="DW9" s="140">
        <f t="array" ref="DW9">IFERROR(INDEX('SEMACU DATA UNIFICADA'!$C$2:$T1000,MATCH(1,($A9='SEMACU DATA UNIFICADA'!$A$2:$A1000)*($DF$1='SEMACU DATA UNIFICADA'!$B$2:$B1000),0),MATCH(DW$2,'SEMACU DATA UNIFICADA'!$C$1:$T$1,0)),"")</f>
        <v>29.18157134</v>
      </c>
      <c r="DX9" s="138" t="str">
        <f t="array" ref="DX9">IFERROR(INDEX('SEMACU DATA UNIFICADA'!$C$2:$T1000,MATCH(1,($A9='SEMACU DATA UNIFICADA'!$A$2:$A1000)*($DX$1='SEMACU DATA UNIFICADA'!$B$2:$B1000),0),MATCH(DX$2,'SEMACU DATA UNIFICADA'!$C$1:$T$1,0)),"")</f>
        <v>SE09120123</v>
      </c>
      <c r="DY9" s="2">
        <f t="array" ref="DY9">IFERROR(INDEX('SEMACU DATA UNIFICADA'!$C$2:$T1000,MATCH(1,($A9='SEMACU DATA UNIFICADA'!$A$2:$A1000)*($DX$1='SEMACU DATA UNIFICADA'!$B$2:$B1000),0),MATCH(DY$2,'SEMACU DATA UNIFICADA'!$C$1:$T$1,0)),"")</f>
        <v>500</v>
      </c>
      <c r="DZ9" s="2">
        <f t="array" ref="DZ9">IFERROR(INDEX('SEMACU DATA UNIFICADA'!$C$2:$T1000,MATCH(1,($A9='SEMACU DATA UNIFICADA'!$A$2:$A1000)*($DX$1='SEMACU DATA UNIFICADA'!$B$2:$B1000),0),MATCH(DZ$2,'SEMACU DATA UNIFICADA'!$C$1:$T$1,0)),"")</f>
        <v>2875</v>
      </c>
      <c r="EA9" s="2" t="str">
        <f t="array" ref="EA9">IFERROR(INDEX('SEMACU DATA UNIFICADA'!$C$2:$T1000,MATCH(1,($A9='SEMACU DATA UNIFICADA'!$A$2:$A1000)*($DX$1='SEMACU DATA UNIFICADA'!$B$2:$B1000),0),MATCH(EA$2,'SEMACU DATA UNIFICADA'!$C$1:$T$1,0)),"")</f>
        <v>NICO FINA 2.0</v>
      </c>
      <c r="EB9" s="139">
        <f t="array" ref="EB9">IFERROR(INDEX('SEMACU DATA UNIFICADA'!$C$2:$T1000,MATCH(1,($A9='SEMACU DATA UNIFICADA'!$A$2:$A1000)*($DX$1='SEMACU DATA UNIFICADA'!$B$2:$B1000),0),MATCH(EB$2,'SEMACU DATA UNIFICADA'!$C$1:$T$1,0)),"")</f>
        <v>3530.859375</v>
      </c>
      <c r="EC9" s="2">
        <f t="array" ref="EC9">IFERROR(INDEX('SEMACU DATA UNIFICADA'!$C$2:$T1000,MATCH(1,($A9='SEMACU DATA UNIFICADA'!$A$2:$A1000)*($DX$1='SEMACU DATA UNIFICADA'!$B$2:$B1000),0),MATCH(EC$2,'SEMACU DATA UNIFICADA'!$C$1:$T$1,0)),"")</f>
        <v>12.14</v>
      </c>
      <c r="ED9" s="2">
        <f t="array" ref="ED9">IFERROR(INDEX('SEMACU DATA UNIFICADA'!$C$2:$T1000,MATCH(1,($A9='SEMACU DATA UNIFICADA'!$A$2:$A1000)*($DX$1='SEMACU DATA UNIFICADA'!$B$2:$B1000),0),MATCH(ED$2,'SEMACU DATA UNIFICADA'!$C$1:$T$1,0)),"")</f>
        <v>1.56</v>
      </c>
      <c r="EE9" s="33">
        <f t="array" ref="EE9">IFERROR(INDEX('SEMACU DATA UNIFICADA'!$C$2:$T1000,MATCH(1,($A9='SEMACU DATA UNIFICADA'!$A$2:$A1000)*($DX$1='SEMACU DATA UNIFICADA'!$B$2:$B1000),0),MATCH(EE$2,'SEMACU DATA UNIFICADA'!$C$1:$T$1,0)),"")</f>
        <v>4.38384</v>
      </c>
      <c r="EF9" s="60">
        <f t="array" ref="EF9">IFERROR(INDEX('SEMACU DATA UNIFICADA'!$C$2:$T1000,MATCH(1,($A9='SEMACU DATA UNIFICADA'!$A$2:$A1000)*($DX$1='SEMACU DATA UNIFICADA'!$B$2:$B1000),0),MATCH(EF$2,'SEMACU DATA UNIFICADA'!$C$1:$T$1,0)),"")</f>
        <v>939499.6498</v>
      </c>
      <c r="EG9" s="23">
        <f t="array" ref="EG9">IFERROR(INDEX('SEMACU DATA UNIFICADA'!$C$2:$T1000,MATCH(1,($A9='SEMACU DATA UNIFICADA'!$A$2:$A1000)*($DX$1='SEMACU DATA UNIFICADA'!$B$2:$B1000),0),MATCH(EG$2,'SEMACU DATA UNIFICADA'!$C$1:$T$1,0)),"")</f>
        <v>0.849997</v>
      </c>
      <c r="EH9" s="23">
        <f t="array" ref="EH9">IFERROR(INDEX('SEMACU DATA UNIFICADA'!$C$2:$T1000,MATCH(1,($A9='SEMACU DATA UNIFICADA'!$A$2:$A1000)*($DX$1='SEMACU DATA UNIFICADA'!$B$2:$B1000),0),MATCH(EH$2,'SEMACU DATA UNIFICADA'!$C$1:$T$1,0)),"")</f>
        <v>0.7226920383</v>
      </c>
      <c r="EI9" s="23">
        <f t="array" ref="EI9">IFERROR(INDEX('SEMACU DATA UNIFICADA'!$C$2:$T1000,MATCH(1,($A9='SEMACU DATA UNIFICADA'!$A$2:$A1000)*($DX$1='SEMACU DATA UNIFICADA'!$B$2:$B1000),0),MATCH(EI$2,'SEMACU DATA UNIFICADA'!$C$1:$T$1,0)),"")</f>
        <v>0.85</v>
      </c>
      <c r="EJ9" s="60" t="str">
        <f t="array" ref="EJ9">IFERROR(INDEX('SEMACU DATA UNIFICADA'!$C$2:$T1000,MATCH(1,($A9='SEMACU DATA UNIFICADA'!$A$2:$A1000)*($DX$1='SEMACU DATA UNIFICADA'!$B$2:$B1000),0),MATCH(EJ$2,'SEMACU DATA UNIFICADA'!$C$1:$T$1,0)),"")</f>
        <v/>
      </c>
      <c r="EK9" s="2">
        <f t="array" ref="EK9">IFERROR(INDEX('SEMACU DATA UNIFICADA'!$C$2:$T1000,MATCH(1,($A9='SEMACU DATA UNIFICADA'!$A$2:$A1000)*($DX$1='SEMACU DATA UNIFICADA'!$B$2:$B1000),0),MATCH(EK$2,'SEMACU DATA UNIFICADA'!$C$1:$T$1,0)),"")</f>
        <v>2</v>
      </c>
      <c r="EL9" s="2">
        <f t="array" ref="EL9">IFERROR(INDEX('SEMACU DATA UNIFICADA'!$C$2:$T1000,MATCH(1,($A9='SEMACU DATA UNIFICADA'!$A$2:$A1000)*($DX$1='SEMACU DATA UNIFICADA'!$B$2:$B1000),0),MATCH(EL$2,'SEMACU DATA UNIFICADA'!$C$1:$T$1,0)),"")</f>
        <v>14.14</v>
      </c>
      <c r="EM9" s="33">
        <f t="array" ref="EM9">IFERROR(INDEX('SEMACU DATA UNIFICADA'!$C$2:$T1000,MATCH(1,($A9='SEMACU DATA UNIFICADA'!$A$2:$A1000)*($DX$1='SEMACU DATA UNIFICADA'!$B$2:$B1000),0),MATCH(EM$2,'SEMACU DATA UNIFICADA'!$C$1:$T$1,0)),"")</f>
        <v>4.05984</v>
      </c>
      <c r="EN9" s="60">
        <f t="array" ref="EN9">IFERROR(INDEX('SEMACU DATA UNIFICADA'!$C$2:$T1000,MATCH(1,($A9='SEMACU DATA UNIFICADA'!$A$2:$A1000)*($DX$1='SEMACU DATA UNIFICADA'!$B$2:$B1000),0),MATCH(EN$2,'SEMACU DATA UNIFICADA'!$C$1:$T$1,0)),"")</f>
        <v>641.5419809</v>
      </c>
      <c r="EO9" s="140">
        <f t="array" ref="EO9">IFERROR(INDEX('SEMACU DATA UNIFICADA'!$C$2:$T1000,MATCH(1,($A9='SEMACU DATA UNIFICADA'!$A$2:$A1000)*($DX$1='SEMACU DATA UNIFICADA'!$B$2:$B1000),0),MATCH(EO$2,'SEMACU DATA UNIFICADA'!$C$1:$T$1,0)),"")</f>
        <v>35.38549522</v>
      </c>
      <c r="EP9" s="138" t="str">
        <f t="array" ref="EP9">IFERROR(INDEX('SEMACU DATA UNIFICADA'!$C$2:$T1000,MATCH(1,($A9='SEMACU DATA UNIFICADA'!$A$2:$A1000)*($EP$1='SEMACU DATA UNIFICADA'!$B$2:$B1000),0),MATCH(EP$2,'SEMACU DATA UNIFICADA'!$C$1:$T$1,0)),"")</f>
        <v>SE10120123</v>
      </c>
      <c r="EQ9" s="2">
        <f t="array" ref="EQ9">IFERROR(INDEX('SEMACU DATA UNIFICADA'!$C$2:$T1000,MATCH(1,($A9='SEMACU DATA UNIFICADA'!$A$2:$A1000)*($EP$1='SEMACU DATA UNIFICADA'!$B$2:$B1000),0),MATCH(EQ$2,'SEMACU DATA UNIFICADA'!$C$1:$T$1,0)),"")</f>
        <v>325</v>
      </c>
      <c r="ER9" s="2">
        <f t="array" ref="ER9">IFERROR(INDEX('SEMACU DATA UNIFICADA'!$C$2:$T1000,MATCH(1,($A9='SEMACU DATA UNIFICADA'!$A$2:$A1000)*($EP$1='SEMACU DATA UNIFICADA'!$B$2:$B1000),0),MATCH(ER$2,'SEMACU DATA UNIFICADA'!$C$1:$T$1,0)),"")</f>
        <v>1950</v>
      </c>
      <c r="ES9" s="2" t="str">
        <f t="array" ref="ES9">IFERROR(INDEX('SEMACU DATA UNIFICADA'!$C$2:$T1000,MATCH(1,($A9='SEMACU DATA UNIFICADA'!$A$2:$A1000)*($EP$1='SEMACU DATA UNIFICADA'!$B$2:$B1000),0),MATCH(ES$2,'SEMACU DATA UNIFICADA'!$C$1:$T$1,0)),"")</f>
        <v>NICO FINA 2.0</v>
      </c>
      <c r="ET9" s="139">
        <f t="array" ref="ET9">IFERROR(INDEX('SEMACU DATA UNIFICADA'!$C$2:$T1000,MATCH(1,($A9='SEMACU DATA UNIFICADA'!$A$2:$A1000)*($EP$1='SEMACU DATA UNIFICADA'!$B$2:$B1000),0),MATCH(ET$2,'SEMACU DATA UNIFICADA'!$C$1:$T$1,0)),"")</f>
        <v>2394.84375</v>
      </c>
      <c r="EU9" s="2">
        <f t="array" ref="EU9">IFERROR(INDEX('SEMACU DATA UNIFICADA'!$C$2:$T1000,MATCH(1,($A9='SEMACU DATA UNIFICADA'!$A$2:$A1000)*($EP$1='SEMACU DATA UNIFICADA'!$B$2:$B1000),0),MATCH(EU$2,'SEMACU DATA UNIFICADA'!$C$1:$T$1,0)),"")</f>
        <v>13.85</v>
      </c>
      <c r="EV9" s="2">
        <f t="array" ref="EV9">IFERROR(INDEX('SEMACU DATA UNIFICADA'!$C$2:$T1000,MATCH(1,($A9='SEMACU DATA UNIFICADA'!$A$2:$A1000)*($EP$1='SEMACU DATA UNIFICADA'!$B$2:$B1000),0),MATCH(EV$2,'SEMACU DATA UNIFICADA'!$C$1:$T$1,0)),"")</f>
        <v>2.35</v>
      </c>
      <c r="EW9" s="33">
        <f t="array" ref="EW9">IFERROR(INDEX('SEMACU DATA UNIFICADA'!$C$2:$T1000,MATCH(1,($A9='SEMACU DATA UNIFICADA'!$A$2:$A1000)*($EP$1='SEMACU DATA UNIFICADA'!$B$2:$B1000),0),MATCH(EW$2,'SEMACU DATA UNIFICADA'!$C$1:$T$1,0)),"")</f>
        <v>4.1154</v>
      </c>
      <c r="EX9" s="60">
        <f t="array" ref="EX9">IFERROR(INDEX('SEMACU DATA UNIFICADA'!$C$2:$T1000,MATCH(1,($A9='SEMACU DATA UNIFICADA'!$A$2:$A1000)*($EP$1='SEMACU DATA UNIFICADA'!$B$2:$B1000),0),MATCH(EX$2,'SEMACU DATA UNIFICADA'!$C$1:$T$1,0)),"")</f>
        <v>570192.5444</v>
      </c>
      <c r="EY9" s="23">
        <f t="array" ref="EY9">IFERROR(INDEX('SEMACU DATA UNIFICADA'!$C$2:$T1000,MATCH(1,($A9='SEMACU DATA UNIFICADA'!$A$2:$A1000)*($EP$1='SEMACU DATA UNIFICADA'!$B$2:$B1000),0),MATCH(EY$2,'SEMACU DATA UNIFICADA'!$C$1:$T$1,0)),"")</f>
        <v>0.849997</v>
      </c>
      <c r="EZ9" s="23">
        <f t="array" ref="EZ9">IFERROR(INDEX('SEMACU DATA UNIFICADA'!$C$2:$T1000,MATCH(1,($A9='SEMACU DATA UNIFICADA'!$A$2:$A1000)*($EP$1='SEMACU DATA UNIFICADA'!$B$2:$B1000),0),MATCH(EZ$2,'SEMACU DATA UNIFICADA'!$C$1:$T$1,0)),"")</f>
        <v>0.5183568585</v>
      </c>
      <c r="FA9" s="23">
        <f t="array" ref="FA9">IFERROR(INDEX('SEMACU DATA UNIFICADA'!$C$2:$T1000,MATCH(1,($A9='SEMACU DATA UNIFICADA'!$A$2:$A1000)*($EP$1='SEMACU DATA UNIFICADA'!$B$2:$B1000),0),MATCH(FA$2,'SEMACU DATA UNIFICADA'!$C$1:$T$1,0)),"")</f>
        <v>0.68</v>
      </c>
      <c r="FB9" s="60" t="str">
        <f t="array" ref="FB9">IFERROR(INDEX('SEMACU DATA UNIFICADA'!$C$2:$T1000,MATCH(1,($A9='SEMACU DATA UNIFICADA'!$A$2:$A1000)*($EP$1='SEMACU DATA UNIFICADA'!$B$2:$B1000),0),MATCH(FB$2,'SEMACU DATA UNIFICADA'!$C$1:$T$1,0)),"")</f>
        <v/>
      </c>
      <c r="FC9" s="2">
        <f t="array" ref="FC9">IFERROR(INDEX('SEMACU DATA UNIFICADA'!$C$2:$T1000,MATCH(1,($A9='SEMACU DATA UNIFICADA'!$A$2:$A1000)*($EP$1='SEMACU DATA UNIFICADA'!$B$2:$B1000),0),MATCH(FC$2,'SEMACU DATA UNIFICADA'!$C$1:$T$1,0)),"")</f>
        <v>2</v>
      </c>
      <c r="FD9" s="2">
        <f t="array" ref="FD9">IFERROR(INDEX('SEMACU DATA UNIFICADA'!$C$2:$T1000,MATCH(1,($A9='SEMACU DATA UNIFICADA'!$A$2:$A1000)*($EP$1='SEMACU DATA UNIFICADA'!$B$2:$B1000),0),MATCH(FD$2,'SEMACU DATA UNIFICADA'!$C$1:$T$1,0)),"")</f>
        <v>15.85</v>
      </c>
      <c r="FE9" s="33">
        <f t="array" ref="FE9">IFERROR(INDEX('SEMACU DATA UNIFICADA'!$C$2:$T1000,MATCH(1,($A9='SEMACU DATA UNIFICADA'!$A$2:$A1000)*($EP$1='SEMACU DATA UNIFICADA'!$B$2:$B1000),0),MATCH(FE$2,'SEMACU DATA UNIFICADA'!$C$1:$T$1,0)),"")</f>
        <v>3.822</v>
      </c>
      <c r="FF9" s="60">
        <f t="array" ref="FF9">IFERROR(INDEX('SEMACU DATA UNIFICADA'!$C$2:$T1000,MATCH(1,($A9='SEMACU DATA UNIFICADA'!$A$2:$A1000)*($EP$1='SEMACU DATA UNIFICADA'!$B$2:$B1000),0),MATCH(FF$2,'SEMACU DATA UNIFICADA'!$C$1:$T$1,0)),"")</f>
        <v>454.375963</v>
      </c>
      <c r="FG9" s="140">
        <f t="array" ref="FG9">IFERROR(INDEX('SEMACU DATA UNIFICADA'!$C$2:$T1000,MATCH(1,($A9='SEMACU DATA UNIFICADA'!$A$2:$A1000)*($EP$1='SEMACU DATA UNIFICADA'!$B$2:$B1000),0),MATCH(FG$2,'SEMACU DATA UNIFICADA'!$C$1:$T$1,0)),"")</f>
        <v>32.34399075</v>
      </c>
      <c r="FH9" s="138" t="str">
        <f t="array" ref="FH9">IFERROR(INDEX('SEMACU DATA UNIFICADA'!$C$2:$T1000,MATCH(1,($A9='SEMACU DATA UNIFICADA'!$A$2:$A1000)*($FH$1='SEMACU DATA UNIFICADA'!$B$2:$B1000),0),MATCH(FH$2,'SEMACU DATA UNIFICADA'!$C$1:$T$1,0)),"")</f>
        <v/>
      </c>
      <c r="FI9" s="2" t="str">
        <f t="array" ref="FI9">IFERROR(INDEX('SEMACU DATA UNIFICADA'!$C$2:$T1000,MATCH(1,($A9='SEMACU DATA UNIFICADA'!$A$2:$A1000)*($FH$1='SEMACU DATA UNIFICADA'!$B$2:$B1000),0),MATCH(FI$2,'SEMACU DATA UNIFICADA'!$C$1:$T$1,0)),"")</f>
        <v/>
      </c>
      <c r="FJ9" s="2" t="str">
        <f t="array" ref="FJ9">IFERROR(INDEX('SEMACU DATA UNIFICADA'!$C$2:$T1000,MATCH(1,($A9='SEMACU DATA UNIFICADA'!$A$2:$A1000)*($FH$1='SEMACU DATA UNIFICADA'!$B$2:$B1000),0),MATCH(FJ$2,'SEMACU DATA UNIFICADA'!$C$1:$T$1,0)),"")</f>
        <v/>
      </c>
      <c r="FK9" s="2" t="str">
        <f t="array" ref="FK9">IFERROR(INDEX('SEMACU DATA UNIFICADA'!$C$2:$T1000,MATCH(1,($A9='SEMACU DATA UNIFICADA'!$A$2:$A1000)*($FH$1='SEMACU DATA UNIFICADA'!$B$2:$B1000),0),MATCH(FK$2,'SEMACU DATA UNIFICADA'!$C$1:$T$1,0)),"")</f>
        <v/>
      </c>
      <c r="FL9" s="139" t="str">
        <f t="array" ref="FL9">IFERROR(INDEX('SEMACU DATA UNIFICADA'!$C$2:$T1000,MATCH(1,($A9='SEMACU DATA UNIFICADA'!$A$2:$A1000)*($FH$1='SEMACU DATA UNIFICADA'!$B$2:$B1000),0),MATCH(FL$2,'SEMACU DATA UNIFICADA'!$C$1:$T$1,0)),"")</f>
        <v/>
      </c>
      <c r="FM9" s="2" t="str">
        <f t="array" ref="FM9">IFERROR(INDEX('SEMACU DATA UNIFICADA'!$C$2:$T1000,MATCH(1,($A9='SEMACU DATA UNIFICADA'!$A$2:$A1000)*($FH$1='SEMACU DATA UNIFICADA'!$B$2:$B1000),0),MATCH(FM$2,'SEMACU DATA UNIFICADA'!$C$1:$T$1,0)),"")</f>
        <v/>
      </c>
      <c r="FN9" s="2" t="str">
        <f t="array" ref="FN9">IFERROR(INDEX('SEMACU DATA UNIFICADA'!$C$2:$T1000,MATCH(1,($A9='SEMACU DATA UNIFICADA'!$A$2:$A1000)*($FH$1='SEMACU DATA UNIFICADA'!$B$2:$B1000),0),MATCH(FN$2,'SEMACU DATA UNIFICADA'!$C$1:$T$1,0)),"")</f>
        <v/>
      </c>
      <c r="FO9" s="33" t="str">
        <f t="array" ref="FO9">IFERROR(INDEX('SEMACU DATA UNIFICADA'!$C$2:$T1000,MATCH(1,($A9='SEMACU DATA UNIFICADA'!$A$2:$A1000)*($FH$1='SEMACU DATA UNIFICADA'!$B$2:$B1000),0),MATCH(FO$2,'SEMACU DATA UNIFICADA'!$C$1:$T$1,0)),"")</f>
        <v/>
      </c>
      <c r="FP9" s="60" t="str">
        <f t="array" ref="FP9">IFERROR(INDEX('SEMACU DATA UNIFICADA'!$C$2:$T1000,MATCH(1,($A9='SEMACU DATA UNIFICADA'!$A$2:$A1000)*($FH$1='SEMACU DATA UNIFICADA'!$B$2:$B1000),0),MATCH(FP$2,'SEMACU DATA UNIFICADA'!$C$1:$T$1,0)),"")</f>
        <v/>
      </c>
      <c r="FQ9" s="23" t="str">
        <f t="array" ref="FQ9">IFERROR(INDEX('SEMACU DATA UNIFICADA'!$C$2:$T1000,MATCH(1,($A9='SEMACU DATA UNIFICADA'!$A$2:$A1000)*($FH$1='SEMACU DATA UNIFICADA'!$B$2:$B1000),0),MATCH(FQ$2,'SEMACU DATA UNIFICADA'!$C$1:$T$1,0)),"")</f>
        <v/>
      </c>
      <c r="FR9" s="23" t="str">
        <f t="array" ref="FR9">IFERROR(INDEX('SEMACU DATA UNIFICADA'!$C$2:$T1000,MATCH(1,($A9='SEMACU DATA UNIFICADA'!$A$2:$A1000)*($FH$1='SEMACU DATA UNIFICADA'!$B$2:$B1000),0),MATCH(FR$2,'SEMACU DATA UNIFICADA'!$C$1:$T$1,0)),"")</f>
        <v/>
      </c>
      <c r="FS9" s="23" t="str">
        <f t="array" ref="FS9">IFERROR(INDEX('SEMACU DATA UNIFICADA'!$C$2:$T1000,MATCH(1,($A9='SEMACU DATA UNIFICADA'!$A$2:$A1000)*($FH$1='SEMACU DATA UNIFICADA'!$B$2:$B1000),0),MATCH(FS$2,'SEMACU DATA UNIFICADA'!$C$1:$T$1,0)),"")</f>
        <v/>
      </c>
      <c r="FT9" s="60" t="str">
        <f t="array" ref="FT9">IFERROR(INDEX('SEMACU DATA UNIFICADA'!$C$2:$T1000,MATCH(1,($A9='SEMACU DATA UNIFICADA'!$A$2:$A1000)*($FH$1='SEMACU DATA UNIFICADA'!$B$2:$B1000),0),MATCH(FT$2,'SEMACU DATA UNIFICADA'!$C$1:$T$1,0)),"")</f>
        <v/>
      </c>
      <c r="FU9" s="2" t="str">
        <f t="array" ref="FU9">IFERROR(INDEX('SEMACU DATA UNIFICADA'!$C$2:$T1000,MATCH(1,($A9='SEMACU DATA UNIFICADA'!$A$2:$A1000)*($FH$1='SEMACU DATA UNIFICADA'!$B$2:$B1000),0),MATCH(FU$2,'SEMACU DATA UNIFICADA'!$C$1:$T$1,0)),"")</f>
        <v/>
      </c>
      <c r="FV9" s="2" t="str">
        <f t="array" ref="FV9">IFERROR(INDEX('SEMACU DATA UNIFICADA'!$C$2:$T1000,MATCH(1,($A9='SEMACU DATA UNIFICADA'!$A$2:$A1000)*($FH$1='SEMACU DATA UNIFICADA'!$B$2:$B1000),0),MATCH(FV$2,'SEMACU DATA UNIFICADA'!$C$1:$T$1,0)),"")</f>
        <v/>
      </c>
      <c r="FW9" s="33" t="str">
        <f t="array" ref="FW9">IFERROR(INDEX('SEMACU DATA UNIFICADA'!$C$2:$T1000,MATCH(1,($A9='SEMACU DATA UNIFICADA'!$A$2:$A1000)*($FH$1='SEMACU DATA UNIFICADA'!$B$2:$B1000),0),MATCH(FW$2,'SEMACU DATA UNIFICADA'!$C$1:$T$1,0)),"")</f>
        <v/>
      </c>
      <c r="FX9" s="60" t="str">
        <f t="array" ref="FX9">IFERROR(INDEX('SEMACU DATA UNIFICADA'!$C$2:$T1000,MATCH(1,($A9='SEMACU DATA UNIFICADA'!$A$2:$A1000)*($FH$1='SEMACU DATA UNIFICADA'!$B$2:$B1000),0),MATCH(FX$2,'SEMACU DATA UNIFICADA'!$C$1:$T$1,0)),"")</f>
        <v/>
      </c>
      <c r="FY9" s="140" t="str">
        <f t="array" ref="FY9">IFERROR(INDEX('SEMACU DATA UNIFICADA'!$C$2:$T1000,MATCH(1,($A9='SEMACU DATA UNIFICADA'!$A$2:$A1000)*($FH$1='SEMACU DATA UNIFICADA'!$B$2:$B1000),0),MATCH(FY$2,'SEMACU DATA UNIFICADA'!$C$1:$T$1,0)),"")</f>
        <v/>
      </c>
      <c r="FZ9" s="138" t="str">
        <f t="array" ref="FZ9">IFERROR(INDEX('SEMACU DATA UNIFICADA'!$C$2:$T1000,MATCH(1,($A9='SEMACU DATA UNIFICADA'!$A$2:$A1000)*($FZ$1='SEMACU DATA UNIFICADA'!$B$2:$B1000),0),MATCH(FZ$2,'SEMACU DATA UNIFICADA'!$C$1:$T$1,0)),"")</f>
        <v/>
      </c>
      <c r="GA9" s="2" t="str">
        <f t="array" ref="GA9">IFERROR(INDEX('SEMACU DATA UNIFICADA'!$C$2:$T1000,MATCH(1,($A9='SEMACU DATA UNIFICADA'!$A$2:$A1000)*($FZ$1='SEMACU DATA UNIFICADA'!$B$2:$B1000),0),MATCH(GA$2,'SEMACU DATA UNIFICADA'!$C$1:$T$1,0)),"")</f>
        <v/>
      </c>
      <c r="GB9" s="2" t="str">
        <f t="array" ref="GB9">IFERROR(INDEX('SEMACU DATA UNIFICADA'!$C$2:$T1000,MATCH(1,($A9='SEMACU DATA UNIFICADA'!$A$2:$A1000)*($FZ$1='SEMACU DATA UNIFICADA'!$B$2:$B1000),0),MATCH(GB$2,'SEMACU DATA UNIFICADA'!$C$1:$T$1,0)),"")</f>
        <v/>
      </c>
      <c r="GC9" s="2" t="str">
        <f t="array" ref="GC9">IFERROR(INDEX('SEMACU DATA UNIFICADA'!$C$2:$T1000,MATCH(1,($A9='SEMACU DATA UNIFICADA'!$A$2:$A1000)*($FZ$1='SEMACU DATA UNIFICADA'!$B$2:$B1000),0),MATCH(GC$2,'SEMACU DATA UNIFICADA'!$C$1:$T$1,0)),"")</f>
        <v/>
      </c>
      <c r="GD9" s="139" t="str">
        <f t="array" ref="GD9">IFERROR(INDEX('SEMACU DATA UNIFICADA'!$C$2:$T1000,MATCH(1,($A9='SEMACU DATA UNIFICADA'!$A$2:$A1000)*($FZ$1='SEMACU DATA UNIFICADA'!$B$2:$B1000),0),MATCH(GD$2,'SEMACU DATA UNIFICADA'!$C$1:$T$1,0)),"")</f>
        <v/>
      </c>
      <c r="GE9" s="2" t="str">
        <f t="array" ref="GE9">IFERROR(INDEX('SEMACU DATA UNIFICADA'!$C$2:$T1000,MATCH(1,($A9='SEMACU DATA UNIFICADA'!$A$2:$A1000)*($FZ$1='SEMACU DATA UNIFICADA'!$B$2:$B1000),0),MATCH(GE$2,'SEMACU DATA UNIFICADA'!$C$1:$T$1,0)),"")</f>
        <v/>
      </c>
      <c r="GF9" s="2" t="str">
        <f t="array" ref="GF9">IFERROR(INDEX('SEMACU DATA UNIFICADA'!$C$2:$T1000,MATCH(1,($A9='SEMACU DATA UNIFICADA'!$A$2:$A1000)*($FZ$1='SEMACU DATA UNIFICADA'!$B$2:$B1000),0),MATCH(GF$2,'SEMACU DATA UNIFICADA'!$C$1:$T$1,0)),"")</f>
        <v/>
      </c>
      <c r="GG9" s="33" t="str">
        <f t="array" ref="GG9">IFERROR(INDEX('SEMACU DATA UNIFICADA'!$C$2:$T1000,MATCH(1,($A9='SEMACU DATA UNIFICADA'!$A$2:$A1000)*($FZ$1='SEMACU DATA UNIFICADA'!$B$2:$B1000),0),MATCH(GG$2,'SEMACU DATA UNIFICADA'!$C$1:$T$1,0)),"")</f>
        <v/>
      </c>
      <c r="GH9" s="60" t="str">
        <f t="array" ref="GH9">IFERROR(INDEX('SEMACU DATA UNIFICADA'!$C$2:$T1000,MATCH(1,($A9='SEMACU DATA UNIFICADA'!$A$2:$A1000)*($FZ$1='SEMACU DATA UNIFICADA'!$B$2:$B1000),0),MATCH(GH$2,'SEMACU DATA UNIFICADA'!$C$1:$T$1,0)),"")</f>
        <v/>
      </c>
      <c r="GI9" s="23" t="str">
        <f t="array" ref="GI9">IFERROR(INDEX('SEMACU DATA UNIFICADA'!$C$2:$T1000,MATCH(1,($A9='SEMACU DATA UNIFICADA'!$A$2:$A1000)*($FZ$1='SEMACU DATA UNIFICADA'!$B$2:$B1000),0),MATCH(GI$2,'SEMACU DATA UNIFICADA'!$C$1:$T$1,0)),"")</f>
        <v/>
      </c>
      <c r="GJ9" s="23" t="str">
        <f t="array" ref="GJ9">IFERROR(INDEX('SEMACU DATA UNIFICADA'!$C$2:$T1000,MATCH(1,($A9='SEMACU DATA UNIFICADA'!$A$2:$A1000)*($FZ$1='SEMACU DATA UNIFICADA'!$B$2:$B1000),0),MATCH(GJ$2,'SEMACU DATA UNIFICADA'!$C$1:$T$1,0)),"")</f>
        <v/>
      </c>
      <c r="GK9" s="23" t="str">
        <f t="array" ref="GK9">IFERROR(INDEX('SEMACU DATA UNIFICADA'!$C$2:$T1000,MATCH(1,($A9='SEMACU DATA UNIFICADA'!$A$2:$A1000)*($FZ$1='SEMACU DATA UNIFICADA'!$B$2:$B1000),0),MATCH(GK$2,'SEMACU DATA UNIFICADA'!$C$1:$T$1,0)),"")</f>
        <v/>
      </c>
      <c r="GL9" s="60" t="str">
        <f t="array" ref="GL9">IFERROR(INDEX('SEMACU DATA UNIFICADA'!$C$2:$T1000,MATCH(1,($A9='SEMACU DATA UNIFICADA'!$A$2:$A1000)*($FZ$1='SEMACU DATA UNIFICADA'!$B$2:$B1000),0),MATCH(GL$2,'SEMACU DATA UNIFICADA'!$C$1:$T$1,0)),"")</f>
        <v/>
      </c>
      <c r="GM9" s="2" t="str">
        <f t="array" ref="GM9">IFERROR(INDEX('SEMACU DATA UNIFICADA'!$C$2:$T1000,MATCH(1,($A9='SEMACU DATA UNIFICADA'!$A$2:$A1000)*($FZ$1='SEMACU DATA UNIFICADA'!$B$2:$B1000),0),MATCH(GM$2,'SEMACU DATA UNIFICADA'!$C$1:$T$1,0)),"")</f>
        <v/>
      </c>
      <c r="GN9" s="2" t="str">
        <f t="array" ref="GN9">IFERROR(INDEX('SEMACU DATA UNIFICADA'!$C$2:$T1000,MATCH(1,($A9='SEMACU DATA UNIFICADA'!$A$2:$A1000)*($FZ$1='SEMACU DATA UNIFICADA'!$B$2:$B1000),0),MATCH(GN$2,'SEMACU DATA UNIFICADA'!$C$1:$T$1,0)),"")</f>
        <v/>
      </c>
      <c r="GO9" s="33" t="str">
        <f t="array" ref="GO9">IFERROR(INDEX('SEMACU DATA UNIFICADA'!$C$2:$T1000,MATCH(1,($A9='SEMACU DATA UNIFICADA'!$A$2:$A1000)*($FZ$1='SEMACU DATA UNIFICADA'!$B$2:$B1000),0),MATCH(GO$2,'SEMACU DATA UNIFICADA'!$C$1:$T$1,0)),"")</f>
        <v/>
      </c>
      <c r="GP9" s="60" t="str">
        <f t="array" ref="GP9">IFERROR(INDEX('SEMACU DATA UNIFICADA'!$C$2:$T1000,MATCH(1,($A9='SEMACU DATA UNIFICADA'!$A$2:$A1000)*($FZ$1='SEMACU DATA UNIFICADA'!$B$2:$B1000),0),MATCH(GP$2,'SEMACU DATA UNIFICADA'!$C$1:$T$1,0)),"")</f>
        <v/>
      </c>
      <c r="GQ9" s="140" t="str">
        <f t="array" ref="GQ9">IFERROR(INDEX('SEMACU DATA UNIFICADA'!$C$2:$T1000,MATCH(1,($A9='SEMACU DATA UNIFICADA'!$A$2:$A1000)*($FZ$1='SEMACU DATA UNIFICADA'!$B$2:$B1000),0),MATCH(GQ$2,'SEMACU DATA UNIFICADA'!$C$1:$T$1,0)),"")</f>
        <v/>
      </c>
    </row>
    <row r="10">
      <c r="A10" s="199">
        <v>44991.0</v>
      </c>
      <c r="B10" s="138" t="str">
        <f t="array" ref="B10">IFERROR(INDEX('SEMACU DATA UNIFICADA'!$C$2:$T1000,MATCH(1,($A10='SEMACU DATA UNIFICADA'!$A$2:$A1000)*($B$1='SEMACU DATA UNIFICADA'!$B$2:$B1000),0),MATCH(B$2,'SEMACU DATA UNIFICADA'!$C$1:$T$1,0)),"")</f>
        <v/>
      </c>
      <c r="C10" s="2" t="str">
        <f t="array" ref="C10">IFERROR(INDEX('SEMACU DATA UNIFICADA'!$C$2:$T1000,MATCH(1,($A10='SEMACU DATA UNIFICADA'!$A$2:$A1000)*($B$1='SEMACU DATA UNIFICADA'!$B$2:$B1000),0),MATCH(C$2,'SEMACU DATA UNIFICADA'!$C$1:$T$1,0)),"")</f>
        <v/>
      </c>
      <c r="D10" s="2" t="str">
        <f t="array" ref="D10">IFERROR(INDEX('SEMACU DATA UNIFICADA'!$C$2:$T1000,MATCH(1,($A10='SEMACU DATA UNIFICADA'!$A$2:$A1000)*($B$1='SEMACU DATA UNIFICADA'!$B$2:$B1000),0),MATCH(D$2,'SEMACU DATA UNIFICADA'!$C$1:$T$1,0)),"")</f>
        <v/>
      </c>
      <c r="E10" s="2" t="str">
        <f t="array" ref="E10">IFERROR(INDEX('SEMACU DATA UNIFICADA'!$C$2:$T1000,MATCH(1,($A10='SEMACU DATA UNIFICADA'!$A$2:$A1000)*($B$1='SEMACU DATA UNIFICADA'!$B$2:$B1000),0),MATCH(E$2,'SEMACU DATA UNIFICADA'!$C$1:$T$1,0)),"")</f>
        <v/>
      </c>
      <c r="F10" s="60" t="str">
        <f t="array" ref="F10">IFERROR(INDEX('SEMACU DATA UNIFICADA'!$C$2:$T1000,MATCH(1,($A10='SEMACU DATA UNIFICADA'!$A$2:$A1000)*($B$1='SEMACU DATA UNIFICADA'!$B$2:$B1000),0),MATCH(F$2,'SEMACU DATA UNIFICADA'!$C$1:$T$1,0)),"")</f>
        <v/>
      </c>
      <c r="G10" s="2" t="str">
        <f t="array" ref="G10">IFERROR(INDEX('SEMACU DATA UNIFICADA'!$C$2:$T1000,MATCH(1,($A10='SEMACU DATA UNIFICADA'!$A$2:$A1000)*($B$1='SEMACU DATA UNIFICADA'!$B$2:$B1000),0),MATCH(G$2,'SEMACU DATA UNIFICADA'!$C$1:$T$1,0)),"")</f>
        <v/>
      </c>
      <c r="H10" s="2" t="str">
        <f t="array" ref="H10">IFERROR(INDEX('SEMACU DATA UNIFICADA'!$C$2:$T1000,MATCH(1,($A10='SEMACU DATA UNIFICADA'!$A$2:$A1000)*($B$1='SEMACU DATA UNIFICADA'!$B$2:$B1000),0),MATCH(H$2,'SEMACU DATA UNIFICADA'!$C$1:$T$1,0)),"")</f>
        <v/>
      </c>
      <c r="I10" s="33" t="str">
        <f t="array" ref="I10">IFERROR(INDEX('SEMACU DATA UNIFICADA'!$C$2:$T1000,MATCH(1,($A10='SEMACU DATA UNIFICADA'!$A$2:$A1000)*($B$1='SEMACU DATA UNIFICADA'!$B$2:$B1000),0),MATCH(I$2,'SEMACU DATA UNIFICADA'!$C$1:$T$1,0)),"")</f>
        <v/>
      </c>
      <c r="J10" s="60" t="str">
        <f t="array" ref="J10">IFERROR(INDEX('SEMACU DATA UNIFICADA'!$C$2:$T1000,MATCH(1,($A10='SEMACU DATA UNIFICADA'!$A$2:$A1000)*($B$1='SEMACU DATA UNIFICADA'!$B$2:$B1000),0),MATCH(J$2,'SEMACU DATA UNIFICADA'!$C$1:$T$1,0)),"")</f>
        <v/>
      </c>
      <c r="K10" s="23" t="str">
        <f t="array" ref="K10">IFERROR(INDEX('SEMACU DATA UNIFICADA'!$C$2:$T1000,MATCH(1,($A10='SEMACU DATA UNIFICADA'!$A$2:$A1000)*($B$1='SEMACU DATA UNIFICADA'!$B$2:$B1000),0),MATCH(K$2,'SEMACU DATA UNIFICADA'!$C$1:$T$1,0)),"")</f>
        <v/>
      </c>
      <c r="L10" s="23" t="str">
        <f t="array" ref="L10">IFERROR(INDEX('SEMACU DATA UNIFICADA'!$C$2:$T1000,MATCH(1,($A10='SEMACU DATA UNIFICADA'!$A$2:$A1000)*($B$1='SEMACU DATA UNIFICADA'!$B$2:$B1000),0),MATCH(L$2,'SEMACU DATA UNIFICADA'!$C$1:$T$1,0)),"")</f>
        <v/>
      </c>
      <c r="M10" s="23" t="str">
        <f t="array" ref="M10">IFERROR(INDEX('SEMACU DATA UNIFICADA'!$C$2:$T1000,MATCH(1,($A10='SEMACU DATA UNIFICADA'!$A$2:$A1000)*($B$1='SEMACU DATA UNIFICADA'!$B$2:$B1000),0),MATCH(M$2,'SEMACU DATA UNIFICADA'!$C$1:$T$1,0)),"")</f>
        <v/>
      </c>
      <c r="N10" s="60" t="str">
        <f t="array" ref="N10">IFERROR(INDEX('SEMACU DATA UNIFICADA'!$C$2:$T1000,MATCH(1,($A10='SEMACU DATA UNIFICADA'!$A$2:$A1000)*($B$1='SEMACU DATA UNIFICADA'!$B$2:$B1000),0),MATCH(N$2,'SEMACU DATA UNIFICADA'!$C$1:$T$1,0)),"")</f>
        <v/>
      </c>
      <c r="O10" s="2" t="str">
        <f t="array" ref="O10">IFERROR(INDEX('SEMACU DATA UNIFICADA'!$C$2:$T1000,MATCH(1,($A10='SEMACU DATA UNIFICADA'!$A$2:$A1000)*($B$1='SEMACU DATA UNIFICADA'!$B$2:$B1000),0),MATCH(O$2,'SEMACU DATA UNIFICADA'!$C$1:$T$1,0)),"")</f>
        <v/>
      </c>
      <c r="P10" s="2" t="str">
        <f t="array" ref="P10">IFERROR(INDEX('SEMACU DATA UNIFICADA'!$C$2:$T1000,MATCH(1,($A10='SEMACU DATA UNIFICADA'!$A$2:$A1000)*($B$1='SEMACU DATA UNIFICADA'!$B$2:$B1000),0),MATCH(P$2,'SEMACU DATA UNIFICADA'!$C$1:$T$1,0)),"")</f>
        <v/>
      </c>
      <c r="Q10" s="33" t="str">
        <f t="array" ref="Q10">IFERROR(INDEX('SEMACU DATA UNIFICADA'!$C$2:$T1000,MATCH(1,($A10='SEMACU DATA UNIFICADA'!$A$2:$A1000)*($B$1='SEMACU DATA UNIFICADA'!$B$2:$B1000),0),MATCH(Q$2,'SEMACU DATA UNIFICADA'!$C$1:$T$1,0)),"")</f>
        <v/>
      </c>
      <c r="R10" s="60" t="str">
        <f t="array" ref="R10">IFERROR(INDEX('SEMACU DATA UNIFICADA'!$C$2:$T1000,MATCH(1,($A10='SEMACU DATA UNIFICADA'!$A$2:$A1000)*($B$1='SEMACU DATA UNIFICADA'!$B$2:$B1000),0),MATCH(R$2,'SEMACU DATA UNIFICADA'!$C$1:$T$1,0)),"")</f>
        <v/>
      </c>
      <c r="S10" s="140" t="str">
        <f t="array" ref="S10">IFERROR(INDEX('SEMACU DATA UNIFICADA'!$C$2:$T1000,MATCH(1,($A10='SEMACU DATA UNIFICADA'!$A$2:$A1000)*($B$1='SEMACU DATA UNIFICADA'!$B$2:$B1000),0),MATCH(S$2,'SEMACU DATA UNIFICADA'!$C$1:$T$1,0)),"")</f>
        <v/>
      </c>
      <c r="T10" s="138" t="str">
        <f t="array" ref="T10">IFERROR(INDEX('SEMACU DATA UNIFICADA'!$C$2:$T1000,MATCH(1,($A10='SEMACU DATA UNIFICADA'!$A$2:$A1000)*($T$1='SEMACU DATA UNIFICADA'!$B$2:$B1000),0),MATCH(T$2,'SEMACU DATA UNIFICADA'!$C$1:$T$1,0)),"")</f>
        <v/>
      </c>
      <c r="U10" s="2" t="str">
        <f t="array" ref="U10">IFERROR(INDEX('SEMACU DATA UNIFICADA'!$C$2:$T1000,MATCH(1,($A10='SEMACU DATA UNIFICADA'!$A$2:$A1000)*($T$1='SEMACU DATA UNIFICADA'!$B$2:$B1000),0),MATCH(U$2,'SEMACU DATA UNIFICADA'!$C$1:$T$1,0)),"")</f>
        <v/>
      </c>
      <c r="V10" s="2" t="str">
        <f t="array" ref="V10">IFERROR(INDEX('SEMACU DATA UNIFICADA'!$C$2:$T1000,MATCH(1,($A10='SEMACU DATA UNIFICADA'!$A$2:$A1000)*($T$1='SEMACU DATA UNIFICADA'!$B$2:$B1000),0),MATCH(V$2,'SEMACU DATA UNIFICADA'!$C$1:$T$1,0)),"")</f>
        <v/>
      </c>
      <c r="W10" s="2" t="str">
        <f t="array" ref="W10">IFERROR(INDEX('SEMACU DATA UNIFICADA'!$C$2:$T1000,MATCH(1,($A10='SEMACU DATA UNIFICADA'!$A$2:$A1000)*($T$1='SEMACU DATA UNIFICADA'!$B$2:$B1000),0),MATCH(W$2,'SEMACU DATA UNIFICADA'!$C$1:$T$1,0)),"")</f>
        <v/>
      </c>
      <c r="X10" s="139" t="str">
        <f t="array" ref="X10">IFERROR(INDEX('SEMACU DATA UNIFICADA'!$C$2:$T1000,MATCH(1,($A10='SEMACU DATA UNIFICADA'!$A$2:$A1000)*($T$1='SEMACU DATA UNIFICADA'!$B$2:$B1000),0),MATCH(X$2,'SEMACU DATA UNIFICADA'!$C$1:$T$1,0)),"")</f>
        <v/>
      </c>
      <c r="Y10" s="2" t="str">
        <f t="array" ref="Y10">IFERROR(INDEX('SEMACU DATA UNIFICADA'!$C$2:$T1000,MATCH(1,($A10='SEMACU DATA UNIFICADA'!$A$2:$A1000)*($T$1='SEMACU DATA UNIFICADA'!$B$2:$B1000),0),MATCH(Y$2,'SEMACU DATA UNIFICADA'!$C$1:$T$1,0)),"")</f>
        <v/>
      </c>
      <c r="Z10" s="2" t="str">
        <f t="array" ref="Z10">IFERROR(INDEX('SEMACU DATA UNIFICADA'!$C$2:$T1000,MATCH(1,($A10='SEMACU DATA UNIFICADA'!$A$2:$A1000)*($T$1='SEMACU DATA UNIFICADA'!$B$2:$B1000),0),MATCH(Z$2,'SEMACU DATA UNIFICADA'!$C$1:$T$1,0)),"")</f>
        <v/>
      </c>
      <c r="AA10" s="33" t="str">
        <f t="array" ref="AA10">IFERROR(INDEX('SEMACU DATA UNIFICADA'!$C$2:$T1000,MATCH(1,($A10='SEMACU DATA UNIFICADA'!$A$2:$A1000)*($T$1='SEMACU DATA UNIFICADA'!$B$2:$B1000),0),MATCH(AA$2,'SEMACU DATA UNIFICADA'!$C$1:$T$1,0)),"")</f>
        <v/>
      </c>
      <c r="AB10" s="60" t="str">
        <f t="array" ref="AB10">IFERROR(INDEX('SEMACU DATA UNIFICADA'!$C$2:$T1000,MATCH(1,($A10='SEMACU DATA UNIFICADA'!$A$2:$A1000)*($T$1='SEMACU DATA UNIFICADA'!$B$2:$B1000),0),MATCH(AB$2,'SEMACU DATA UNIFICADA'!$C$1:$T$1,0)),"")</f>
        <v/>
      </c>
      <c r="AC10" s="23" t="str">
        <f t="array" ref="AC10">IFERROR(INDEX('SEMACU DATA UNIFICADA'!$C$2:$T1000,MATCH(1,($A10='SEMACU DATA UNIFICADA'!$A$2:$A1000)*($T$1='SEMACU DATA UNIFICADA'!$B$2:$B1000),0),MATCH(AC$2,'SEMACU DATA UNIFICADA'!$C$1:$T$1,0)),"")</f>
        <v/>
      </c>
      <c r="AD10" s="23" t="str">
        <f t="array" ref="AD10">IFERROR(INDEX('SEMACU DATA UNIFICADA'!$C$2:$T1000,MATCH(1,($A10='SEMACU DATA UNIFICADA'!$A$2:$A1000)*($T$1='SEMACU DATA UNIFICADA'!$B$2:$B1000),0),MATCH(AD$2,'SEMACU DATA UNIFICADA'!$C$1:$T$1,0)),"")</f>
        <v/>
      </c>
      <c r="AE10" s="23" t="str">
        <f t="array" ref="AE10">IFERROR(INDEX('SEMACU DATA UNIFICADA'!$C$2:$T1000,MATCH(1,($A10='SEMACU DATA UNIFICADA'!$A$2:$A1000)*($T$1='SEMACU DATA UNIFICADA'!$B$2:$B1000),0),MATCH(AE$2,'SEMACU DATA UNIFICADA'!$C$1:$T$1,0)),"")</f>
        <v/>
      </c>
      <c r="AF10" s="60" t="str">
        <f t="array" ref="AF10">IFERROR(INDEX('SEMACU DATA UNIFICADA'!$C$2:$T1000,MATCH(1,($A10='SEMACU DATA UNIFICADA'!$A$2:$A1000)*($T$1='SEMACU DATA UNIFICADA'!$B$2:$B1000),0),MATCH(AF$2,'SEMACU DATA UNIFICADA'!$C$1:$T$1,0)),"")</f>
        <v/>
      </c>
      <c r="AG10" s="2" t="str">
        <f t="array" ref="AG10">IFERROR(INDEX('SEMACU DATA UNIFICADA'!$C$2:$T1000,MATCH(1,($A10='SEMACU DATA UNIFICADA'!$A$2:$A1000)*($T$1='SEMACU DATA UNIFICADA'!$B$2:$B1000),0),MATCH(AG$2,'SEMACU DATA UNIFICADA'!$C$1:$T$1,0)),"")</f>
        <v/>
      </c>
      <c r="AH10" s="2" t="str">
        <f t="array" ref="AH10">IFERROR(INDEX('SEMACU DATA UNIFICADA'!$C$2:$T1000,MATCH(1,($A10='SEMACU DATA UNIFICADA'!$A$2:$A1000)*($T$1='SEMACU DATA UNIFICADA'!$B$2:$B1000),0),MATCH(AH$2,'SEMACU DATA UNIFICADA'!$C$1:$T$1,0)),"")</f>
        <v/>
      </c>
      <c r="AI10" s="2" t="str">
        <f t="array" ref="AI10">IFERROR(INDEX('SEMACU DATA UNIFICADA'!$C$2:$T1000,MATCH(1,($A10='SEMACU DATA UNIFICADA'!$A$2:$A1000)*($T$1='SEMACU DATA UNIFICADA'!$B$2:$B1000),0),MATCH(AI$2,'SEMACU DATA UNIFICADA'!$C$1:$T$1,0)),"")</f>
        <v/>
      </c>
      <c r="AJ10" s="60" t="str">
        <f t="array" ref="AJ10">IFERROR(INDEX('SEMACU DATA UNIFICADA'!$C$2:$T1000,MATCH(1,($A10='SEMACU DATA UNIFICADA'!$A$2:$A1000)*($T$1='SEMACU DATA UNIFICADA'!$B$2:$B1000),0),MATCH(AJ$2,'SEMACU DATA UNIFICADA'!$C$1:$T$1,0)),"")</f>
        <v/>
      </c>
      <c r="AK10" s="140" t="str">
        <f t="array" ref="AK10">IFERROR(INDEX('SEMACU DATA UNIFICADA'!$C$2:$T1000,MATCH(1,($A10='SEMACU DATA UNIFICADA'!$A$2:$A1000)*($T$1='SEMACU DATA UNIFICADA'!$B$2:$B1000),0),MATCH(AK$2,'SEMACU DATA UNIFICADA'!$C$1:$T$1,0)),"")</f>
        <v/>
      </c>
      <c r="AL10" s="138" t="str">
        <f t="array" ref="AL10">IFERROR(INDEX('SEMACU DATA UNIFICADA'!$C$2:$T1000,MATCH(1,($A10='SEMACU DATA UNIFICADA'!$A$2:$A1000)*($AL$1='SEMACU DATA UNIFICADA'!$B$2:$B1000),0),MATCH(AL$2,'SEMACU DATA UNIFICADA'!$C$1:$T$1,0)),"")</f>
        <v/>
      </c>
      <c r="AM10" s="2" t="str">
        <f t="array" ref="AM10">IFERROR(INDEX('SEMACU DATA UNIFICADA'!$C$2:$T1000,MATCH(1,($A10='SEMACU DATA UNIFICADA'!$A$2:$A1000)*($AL$1='SEMACU DATA UNIFICADA'!$B$2:$B1000),0),MATCH(AM$2,'SEMACU DATA UNIFICADA'!$C$1:$T$1,0)),"")</f>
        <v/>
      </c>
      <c r="AN10" s="2" t="str">
        <f t="array" ref="AN10">IFERROR(INDEX('SEMACU DATA UNIFICADA'!$C$2:$T1000,MATCH(1,($A10='SEMACU DATA UNIFICADA'!$A$2:$A1000)*($AL$1='SEMACU DATA UNIFICADA'!$B$2:$B1000),0),MATCH(AN$2,'SEMACU DATA UNIFICADA'!$C$1:$T$1,0)),"")</f>
        <v/>
      </c>
      <c r="AO10" s="2" t="str">
        <f t="array" ref="AO10">IFERROR(INDEX('SEMACU DATA UNIFICADA'!$C$2:$T1000,MATCH(1,($A10='SEMACU DATA UNIFICADA'!$A$2:$A1000)*($AL$1='SEMACU DATA UNIFICADA'!$B$2:$B1000),0),MATCH(AO$2,'SEMACU DATA UNIFICADA'!$C$1:$T$1,0)),"")</f>
        <v/>
      </c>
      <c r="AP10" s="139" t="str">
        <f t="array" ref="AP10">IFERROR(INDEX('SEMACU DATA UNIFICADA'!$C$2:$T1000,MATCH(1,($A10='SEMACU DATA UNIFICADA'!$A$2:$A1000)*($AL$1='SEMACU DATA UNIFICADA'!$B$2:$B1000),0),MATCH(AP$2,'SEMACU DATA UNIFICADA'!$C$1:$T$1,0)),"")</f>
        <v/>
      </c>
      <c r="AQ10" s="2" t="str">
        <f t="array" ref="AQ10">IFERROR(INDEX('SEMACU DATA UNIFICADA'!$C$2:$T1000,MATCH(1,($A10='SEMACU DATA UNIFICADA'!$A$2:$A1000)*($AL$1='SEMACU DATA UNIFICADA'!$B$2:$B1000),0),MATCH(AQ$2,'SEMACU DATA UNIFICADA'!$C$1:$T$1,0)),"")</f>
        <v/>
      </c>
      <c r="AR10" s="2" t="str">
        <f t="array" ref="AR10">IFERROR(INDEX('SEMACU DATA UNIFICADA'!$C$2:$T1000,MATCH(1,($A10='SEMACU DATA UNIFICADA'!$A$2:$A1000)*($AL$1='SEMACU DATA UNIFICADA'!$B$2:$B1000),0),MATCH(AR$2,'SEMACU DATA UNIFICADA'!$C$1:$T$1,0)),"")</f>
        <v/>
      </c>
      <c r="AS10" s="33" t="str">
        <f t="array" ref="AS10">IFERROR(INDEX('SEMACU DATA UNIFICADA'!$C$2:$T1000,MATCH(1,($A10='SEMACU DATA UNIFICADA'!$A$2:$A1000)*($AL$1='SEMACU DATA UNIFICADA'!$B$2:$B1000),0),MATCH(AS$2,'SEMACU DATA UNIFICADA'!$C$1:$T$1,0)),"")</f>
        <v/>
      </c>
      <c r="AT10" s="60" t="str">
        <f t="array" ref="AT10">IFERROR(INDEX('SEMACU DATA UNIFICADA'!$C$2:$T1000,MATCH(1,($A10='SEMACU DATA UNIFICADA'!$A$2:$A1000)*($AL$1='SEMACU DATA UNIFICADA'!$B$2:$B1000),0),MATCH(AT$2,'SEMACU DATA UNIFICADA'!$C$1:$T$1,0)),"")</f>
        <v/>
      </c>
      <c r="AU10" s="23" t="str">
        <f t="array" ref="AU10">IFERROR(INDEX('SEMACU DATA UNIFICADA'!$C$2:$T1000,MATCH(1,($A10='SEMACU DATA UNIFICADA'!$A$2:$A1000)*($AL$1='SEMACU DATA UNIFICADA'!$B$2:$B1000),0),MATCH(AU$2,'SEMACU DATA UNIFICADA'!$C$1:$T$1,0)),"")</f>
        <v/>
      </c>
      <c r="AV10" s="23" t="str">
        <f t="array" ref="AV10">IFERROR(INDEX('SEMACU DATA UNIFICADA'!$C$2:$T1000,MATCH(1,($A10='SEMACU DATA UNIFICADA'!$A$2:$A1000)*($AL$1='SEMACU DATA UNIFICADA'!$B$2:$B1000),0),MATCH(AV$2,'SEMACU DATA UNIFICADA'!$C$1:$T$1,0)),"")</f>
        <v/>
      </c>
      <c r="AW10" s="23" t="str">
        <f t="array" ref="AW10">IFERROR(INDEX('SEMACU DATA UNIFICADA'!$C$2:$T1000,MATCH(1,($A10='SEMACU DATA UNIFICADA'!$A$2:$A1000)*($AL$1='SEMACU DATA UNIFICADA'!$B$2:$B1000),0),MATCH(AW$2,'SEMACU DATA UNIFICADA'!$C$1:$T$1,0)),"")</f>
        <v/>
      </c>
      <c r="AX10" s="60" t="str">
        <f t="array" ref="AX10">IFERROR(INDEX('SEMACU DATA UNIFICADA'!$C$2:$T1000,MATCH(1,($A10='SEMACU DATA UNIFICADA'!$A$2:$A1000)*($AL$1='SEMACU DATA UNIFICADA'!$B$2:$B1000),0),MATCH(AX$2,'SEMACU DATA UNIFICADA'!$C$1:$T$1,0)),"")</f>
        <v/>
      </c>
      <c r="AY10" s="2" t="str">
        <f t="array" ref="AY10">IFERROR(INDEX('SEMACU DATA UNIFICADA'!$C$2:$T1000,MATCH(1,($A10='SEMACU DATA UNIFICADA'!$A$2:$A1000)*($AL$1='SEMACU DATA UNIFICADA'!$B$2:$B1000),0),MATCH(AY$2,'SEMACU DATA UNIFICADA'!$C$1:$T$1,0)),"")</f>
        <v/>
      </c>
      <c r="AZ10" s="2" t="str">
        <f t="array" ref="AZ10">IFERROR(INDEX('SEMACU DATA UNIFICADA'!$C$2:$T1000,MATCH(1,($A10='SEMACU DATA UNIFICADA'!$A$2:$A1000)*($AL$1='SEMACU DATA UNIFICADA'!$B$2:$B1000),0),MATCH(AZ$2,'SEMACU DATA UNIFICADA'!$C$1:$T$1,0)),"")</f>
        <v/>
      </c>
      <c r="BA10" s="33" t="str">
        <f t="array" ref="BA10">IFERROR(INDEX('SEMACU DATA UNIFICADA'!$C$2:$T1000,MATCH(1,($A10='SEMACU DATA UNIFICADA'!$A$2:$A1000)*($AL$1='SEMACU DATA UNIFICADA'!$B$2:$B1000),0),MATCH(BA$2,'SEMACU DATA UNIFICADA'!$C$1:$T$1,0)),"")</f>
        <v/>
      </c>
      <c r="BB10" s="60" t="str">
        <f t="array" ref="BB10">IFERROR(INDEX('SEMACU DATA UNIFICADA'!$C$2:$T1000,MATCH(1,($A10='SEMACU DATA UNIFICADA'!$A$2:$A1000)*($AL$1='SEMACU DATA UNIFICADA'!$B$2:$B1000),0),MATCH(BB$2,'SEMACU DATA UNIFICADA'!$C$1:$T$1,0)),"")</f>
        <v/>
      </c>
      <c r="BC10" s="140" t="str">
        <f t="array" ref="BC10">IFERROR(INDEX('SEMACU DATA UNIFICADA'!$C$2:$T1000,MATCH(1,($A10='SEMACU DATA UNIFICADA'!$A$2:$A1000)*($AL$1='SEMACU DATA UNIFICADA'!$B$2:$B1000),0),MATCH(BC$2,'SEMACU DATA UNIFICADA'!$C$1:$T$1,0)),"")</f>
        <v/>
      </c>
      <c r="BD10" s="138" t="str">
        <f t="array" ref="BD10">IFERROR(INDEX('SEMACU DATA UNIFICADA'!$C$2:$T1000,MATCH(1,($A10='SEMACU DATA UNIFICADA'!$A$2:$A1000)*($BD$1='SEMACU DATA UNIFICADA'!$B$2:$B1000),0),MATCH(BD$2,'SEMACU DATA UNIFICADA'!$C$1:$T$1,0)),"")</f>
        <v/>
      </c>
      <c r="BE10" s="2" t="str">
        <f t="array" ref="BE10">IFERROR(INDEX('SEMACU DATA UNIFICADA'!$C$2:$T1000,MATCH(1,($A10='SEMACU DATA UNIFICADA'!$A$2:$A1000)*($BD$1='SEMACU DATA UNIFICADA'!$B$2:$B1000),0),MATCH(BE$2,'SEMACU DATA UNIFICADA'!$C$1:$T$1,0)),"")</f>
        <v/>
      </c>
      <c r="BF10" s="2" t="str">
        <f t="array" ref="BF10">IFERROR(INDEX('SEMACU DATA UNIFICADA'!$C$2:$T1000,MATCH(1,($A10='SEMACU DATA UNIFICADA'!$A$2:$A1000)*($BD$1='SEMACU DATA UNIFICADA'!$B$2:$B1000),0),MATCH(BF$2,'SEMACU DATA UNIFICADA'!$C$1:$T$1,0)),"")</f>
        <v/>
      </c>
      <c r="BG10" s="2" t="str">
        <f t="array" ref="BG10">IFERROR(INDEX('SEMACU DATA UNIFICADA'!$C$2:$T1000,MATCH(1,($A10='SEMACU DATA UNIFICADA'!$A$2:$A1000)*($BD$1='SEMACU DATA UNIFICADA'!$B$2:$B1000),0),MATCH(BG$2,'SEMACU DATA UNIFICADA'!$C$1:$T$1,0)),"")</f>
        <v/>
      </c>
      <c r="BH10" s="139" t="str">
        <f t="array" ref="BH10">IFERROR(INDEX('SEMACU DATA UNIFICADA'!$C$2:$T1000,MATCH(1,($A10='SEMACU DATA UNIFICADA'!$A$2:$A1000)*($BD$1='SEMACU DATA UNIFICADA'!$B$2:$B1000),0),MATCH(BH$2,'SEMACU DATA UNIFICADA'!$C$1:$T$1,0)),"")</f>
        <v/>
      </c>
      <c r="BI10" s="2" t="str">
        <f t="array" ref="BI10">IFERROR(INDEX('SEMACU DATA UNIFICADA'!$C$2:$T1000,MATCH(1,($A10='SEMACU DATA UNIFICADA'!$A$2:$A1000)*($BD$1='SEMACU DATA UNIFICADA'!$B$2:$B1000),0),MATCH(BI$2,'SEMACU DATA UNIFICADA'!$C$1:$T$1,0)),"")</f>
        <v/>
      </c>
      <c r="BJ10" s="2" t="str">
        <f t="array" ref="BJ10">IFERROR(INDEX('SEMACU DATA UNIFICADA'!$C$2:$T1000,MATCH(1,($A10='SEMACU DATA UNIFICADA'!$A$2:$A1000)*($BD$1='SEMACU DATA UNIFICADA'!$B$2:$B1000),0),MATCH(BJ$2,'SEMACU DATA UNIFICADA'!$C$1:$T$1,0)),"")</f>
        <v/>
      </c>
      <c r="BK10" s="33" t="str">
        <f t="array" ref="BK10">IFERROR(INDEX('SEMACU DATA UNIFICADA'!$C$2:$T1000,MATCH(1,($A10='SEMACU DATA UNIFICADA'!$A$2:$A1000)*($BD$1='SEMACU DATA UNIFICADA'!$B$2:$B1000),0),MATCH(BK$2,'SEMACU DATA UNIFICADA'!$C$1:$T$1,0)),"")</f>
        <v/>
      </c>
      <c r="BL10" s="60" t="str">
        <f t="array" ref="BL10">IFERROR(INDEX('SEMACU DATA UNIFICADA'!$C$2:$T1000,MATCH(1,($A10='SEMACU DATA UNIFICADA'!$A$2:$A1000)*($BD$1='SEMACU DATA UNIFICADA'!$B$2:$B1000),0),MATCH(BL$2,'SEMACU DATA UNIFICADA'!$C$1:$T$1,0)),"")</f>
        <v/>
      </c>
      <c r="BM10" s="23" t="str">
        <f t="array" ref="BM10">IFERROR(INDEX('SEMACU DATA UNIFICADA'!$C$2:$T1000,MATCH(1,($A10='SEMACU DATA UNIFICADA'!$A$2:$A1000)*($BD$1='SEMACU DATA UNIFICADA'!$B$2:$B1000),0),MATCH(BM$2,'SEMACU DATA UNIFICADA'!$C$1:$T$1,0)),"")</f>
        <v/>
      </c>
      <c r="BN10" s="23" t="str">
        <f t="array" ref="BN10">IFERROR(INDEX('SEMACU DATA UNIFICADA'!$C$2:$T1000,MATCH(1,($A10='SEMACU DATA UNIFICADA'!$A$2:$A1000)*($BD$1='SEMACU DATA UNIFICADA'!$B$2:$B1000),0),MATCH(BN$2,'SEMACU DATA UNIFICADA'!$C$1:$T$1,0)),"")</f>
        <v/>
      </c>
      <c r="BO10" s="23" t="str">
        <f t="array" ref="BO10">IFERROR(INDEX('SEMACU DATA UNIFICADA'!$C$2:$T1000,MATCH(1,($A10='SEMACU DATA UNIFICADA'!$A$2:$A1000)*($BD$1='SEMACU DATA UNIFICADA'!$B$2:$B1000),0),MATCH(BO$2,'SEMACU DATA UNIFICADA'!$C$1:$T$1,0)),"")</f>
        <v/>
      </c>
      <c r="BP10" s="60" t="str">
        <f t="array" ref="BP10">IFERROR(INDEX('SEMACU DATA UNIFICADA'!$C$2:$T1000,MATCH(1,($A10='SEMACU DATA UNIFICADA'!$A$2:$A1000)*($BD$1='SEMACU DATA UNIFICADA'!$B$2:$B1000),0),MATCH(BP$2,'SEMACU DATA UNIFICADA'!$C$1:$T$1,0)),"")</f>
        <v/>
      </c>
      <c r="BQ10" s="2" t="str">
        <f t="array" ref="BQ10">IFERROR(INDEX('SEMACU DATA UNIFICADA'!$C$2:$T1000,MATCH(1,($A10='SEMACU DATA UNIFICADA'!$A$2:$A1000)*($BD$1='SEMACU DATA UNIFICADA'!$B$2:$B1000),0),MATCH(BQ$2,'SEMACU DATA UNIFICADA'!$C$1:$T$1,0)),"")</f>
        <v/>
      </c>
      <c r="BR10" s="2" t="str">
        <f t="array" ref="BR10">IFERROR(INDEX('SEMACU DATA UNIFICADA'!$C$2:$T1000,MATCH(1,($A10='SEMACU DATA UNIFICADA'!$A$2:$A1000)*($BD$1='SEMACU DATA UNIFICADA'!$B$2:$B1000),0),MATCH(BR$2,'SEMACU DATA UNIFICADA'!$C$1:$T$1,0)),"")</f>
        <v/>
      </c>
      <c r="BS10" s="33" t="str">
        <f t="array" ref="BS10">IFERROR(INDEX('SEMACU DATA UNIFICADA'!$C$2:$T1000,MATCH(1,($A10='SEMACU DATA UNIFICADA'!$A$2:$A1000)*($BD$1='SEMACU DATA UNIFICADA'!$B$2:$B1000),0),MATCH(BS$2,'SEMACU DATA UNIFICADA'!$C$1:$T$1,0)),"")</f>
        <v/>
      </c>
      <c r="BT10" s="60" t="str">
        <f t="array" ref="BT10">IFERROR(INDEX('SEMACU DATA UNIFICADA'!$C$2:$T1000,MATCH(1,($A10='SEMACU DATA UNIFICADA'!$A$2:$A1000)*($BD$1='SEMACU DATA UNIFICADA'!$B$2:$B1000),0),MATCH(BT$2,'SEMACU DATA UNIFICADA'!$C$1:$T$1,0)),"")</f>
        <v/>
      </c>
      <c r="BU10" s="140" t="str">
        <f t="array" ref="BU10">IFERROR(INDEX('SEMACU DATA UNIFICADA'!$C$2:$T1000,MATCH(1,($A10='SEMACU DATA UNIFICADA'!$A$2:$A1000)*($BD$1='SEMACU DATA UNIFICADA'!$B$2:$B1000),0),MATCH(BU$2,'SEMACU DATA UNIFICADA'!$C$1:$T$1,0)),"")</f>
        <v/>
      </c>
      <c r="BV10" s="138" t="str">
        <f t="array" ref="BV10">IFERROR(INDEX('SEMACU DATA UNIFICADA'!$C$2:$T1000,MATCH(1,($A10='SEMACU DATA UNIFICADA'!$A$2:$A1000)*($BV$1='SEMACU DATA UNIFICADA'!$B$2:$B1000),0),MATCH(BV$2,'SEMACU DATA UNIFICADA'!$C$1:$T$1,0)),"")</f>
        <v>SE06120123</v>
      </c>
      <c r="BW10" s="2">
        <f t="array" ref="BW10">IFERROR(INDEX('SEMACU DATA UNIFICADA'!$C$2:$T1000,MATCH(1,($A10='SEMACU DATA UNIFICADA'!$A$2:$A1000)*($BV$1='SEMACU DATA UNIFICADA'!$B$2:$B1000),0),MATCH(BW$2,'SEMACU DATA UNIFICADA'!$C$1:$T$1,0)),"")</f>
        <v>350</v>
      </c>
      <c r="BX10" s="2">
        <f t="array" ref="BX10">IFERROR(INDEX('SEMACU DATA UNIFICADA'!$C$2:$T1000,MATCH(1,($A10='SEMACU DATA UNIFICADA'!$A$2:$A1000)*($BV$1='SEMACU DATA UNIFICADA'!$B$2:$B1000),0),MATCH(BX$2,'SEMACU DATA UNIFICADA'!$C$1:$T$1,0)),"")</f>
        <v>2800</v>
      </c>
      <c r="BY10" s="2" t="str">
        <f t="array" ref="BY10">IFERROR(INDEX('SEMACU DATA UNIFICADA'!$C$2:$T1000,MATCH(1,($A10='SEMACU DATA UNIFICADA'!$A$2:$A1000)*($BV$1='SEMACU DATA UNIFICADA'!$B$2:$B1000),0),MATCH(BY$2,'SEMACU DATA UNIFICADA'!$C$1:$T$1,0)),"")</f>
        <v>NICO FINA 2.0</v>
      </c>
      <c r="BZ10" s="139">
        <f t="array" ref="BZ10">IFERROR(INDEX('SEMACU DATA UNIFICADA'!$C$2:$T1000,MATCH(1,($A10='SEMACU DATA UNIFICADA'!$A$2:$A1000)*($BV$1='SEMACU DATA UNIFICADA'!$B$2:$B1000),0),MATCH(BZ$2,'SEMACU DATA UNIFICADA'!$C$1:$T$1,0)),"")</f>
        <v>3438.75</v>
      </c>
      <c r="CA10" s="2">
        <f t="array" ref="CA10">IFERROR(INDEX('SEMACU DATA UNIFICADA'!$C$2:$T1000,MATCH(1,($A10='SEMACU DATA UNIFICADA'!$A$2:$A1000)*($BV$1='SEMACU DATA UNIFICADA'!$B$2:$B1000),0),MATCH(CA$2,'SEMACU DATA UNIFICADA'!$C$1:$T$1,0)),"")</f>
        <v>14.38</v>
      </c>
      <c r="CB10" s="2">
        <f t="array" ref="CB10">IFERROR(INDEX('SEMACU DATA UNIFICADA'!$C$2:$T1000,MATCH(1,($A10='SEMACU DATA UNIFICADA'!$A$2:$A1000)*($BV$1='SEMACU DATA UNIFICADA'!$B$2:$B1000),0),MATCH(CB$2,'SEMACU DATA UNIFICADA'!$C$1:$T$1,0)),"")</f>
        <v>2</v>
      </c>
      <c r="CC10" s="33">
        <f t="array" ref="CC10">IFERROR(INDEX('SEMACU DATA UNIFICADA'!$C$2:$T1000,MATCH(1,($A10='SEMACU DATA UNIFICADA'!$A$2:$A1000)*($BV$1='SEMACU DATA UNIFICADA'!$B$2:$B1000),0),MATCH(CC$2,'SEMACU DATA UNIFICADA'!$C$1:$T$1,0)),"")</f>
        <v>4.02528</v>
      </c>
      <c r="CD10" s="60">
        <f t="array" ref="CD10">IFERROR(INDEX('SEMACU DATA UNIFICADA'!$C$2:$T1000,MATCH(1,($A10='SEMACU DATA UNIFICADA'!$A$2:$A1000)*($BV$1='SEMACU DATA UNIFICADA'!$B$2:$B1000),0),MATCH(CD$2,'SEMACU DATA UNIFICADA'!$C$1:$T$1,0)),"")</f>
        <v>604662.5383</v>
      </c>
      <c r="CE10" s="23">
        <f t="array" ref="CE10">IFERROR(INDEX('SEMACU DATA UNIFICADA'!$C$2:$T1000,MATCH(1,($A10='SEMACU DATA UNIFICADA'!$A$2:$A1000)*($BV$1='SEMACU DATA UNIFICADA'!$B$2:$B1000),0),MATCH(CE$2,'SEMACU DATA UNIFICADA'!$C$1:$T$1,0)),"")</f>
        <v>0.8266632</v>
      </c>
      <c r="CF10" s="23">
        <f t="array" ref="CF10">IFERROR(INDEX('SEMACU DATA UNIFICADA'!$C$2:$T1000,MATCH(1,($A10='SEMACU DATA UNIFICADA'!$A$2:$A1000)*($BV$1='SEMACU DATA UNIFICADA'!$B$2:$B1000),0),MATCH(CF$2,'SEMACU DATA UNIFICADA'!$C$1:$T$1,0)),"")</f>
        <v>0.6364868824</v>
      </c>
      <c r="CG10" s="23">
        <f t="array" ref="CG10">IFERROR(INDEX('SEMACU DATA UNIFICADA'!$C$2:$T1000,MATCH(1,($A10='SEMACU DATA UNIFICADA'!$A$2:$A1000)*($BV$1='SEMACU DATA UNIFICADA'!$B$2:$B1000),0),MATCH(CG$2,'SEMACU DATA UNIFICADA'!$C$1:$T$1,0)),"")</f>
        <v>0.77</v>
      </c>
      <c r="CH10" s="60" t="str">
        <f t="array" ref="CH10">IFERROR(INDEX('SEMACU DATA UNIFICADA'!$C$2:$T1000,MATCH(1,($A10='SEMACU DATA UNIFICADA'!$A$2:$A1000)*($BV$1='SEMACU DATA UNIFICADA'!$B$2:$B1000),0),MATCH(CH$2,'SEMACU DATA UNIFICADA'!$C$1:$T$1,0)),"")</f>
        <v/>
      </c>
      <c r="CI10" s="2">
        <f t="array" ref="CI10">IFERROR(INDEX('SEMACU DATA UNIFICADA'!$C$2:$T1000,MATCH(1,($A10='SEMACU DATA UNIFICADA'!$A$2:$A1000)*($BV$1='SEMACU DATA UNIFICADA'!$B$2:$B1000),0),MATCH(CI$2,'SEMACU DATA UNIFICADA'!$C$1:$T$1,0)),"")</f>
        <v>2</v>
      </c>
      <c r="CJ10" s="2">
        <f t="array" ref="CJ10">IFERROR(INDEX('SEMACU DATA UNIFICADA'!$C$2:$T1000,MATCH(1,($A10='SEMACU DATA UNIFICADA'!$A$2:$A1000)*($BV$1='SEMACU DATA UNIFICADA'!$B$2:$B1000),0),MATCH(CJ$2,'SEMACU DATA UNIFICADA'!$C$1:$T$1,0)),"")</f>
        <v>16.38</v>
      </c>
      <c r="CK10" s="33">
        <f t="array" ref="CK10">IFERROR(INDEX('SEMACU DATA UNIFICADA'!$C$2:$T1000,MATCH(1,($A10='SEMACU DATA UNIFICADA'!$A$2:$A1000)*($BV$1='SEMACU DATA UNIFICADA'!$B$2:$B1000),0),MATCH(CK$2,'SEMACU DATA UNIFICADA'!$C$1:$T$1,0)),"")</f>
        <v>3.74184</v>
      </c>
      <c r="CL10" s="60">
        <f t="array" ref="CL10">IFERROR(INDEX('SEMACU DATA UNIFICADA'!$C$2:$T1000,MATCH(1,($A10='SEMACU DATA UNIFICADA'!$A$2:$A1000)*($BV$1='SEMACU DATA UNIFICADA'!$B$2:$B1000),0),MATCH(CL$2,'SEMACU DATA UNIFICADA'!$C$1:$T$1,0)),"")</f>
        <v>451.2263171</v>
      </c>
      <c r="CM10" s="140">
        <f t="array" ref="CM10">IFERROR(INDEX('SEMACU DATA UNIFICADA'!$C$2:$T1000,MATCH(1,($A10='SEMACU DATA UNIFICADA'!$A$2:$A1000)*($BV$1='SEMACU DATA UNIFICADA'!$B$2:$B1000),0),MATCH(CM$2,'SEMACU DATA UNIFICADA'!$C$1:$T$1,0)),"")</f>
        <v>25.30657928</v>
      </c>
      <c r="CN10" s="138" t="str">
        <f t="array" ref="CN10">IFERROR(INDEX('SEMACU DATA UNIFICADA'!$C$2:$T1000,MATCH(1,($A10='SEMACU DATA UNIFICADA'!$A$2:$A1000)*($CN$1='SEMACU DATA UNIFICADA'!$B$2:$B1000),0),MATCH(CN$2,'SEMACU DATA UNIFICADA'!$C$1:$T$1,0)),"")</f>
        <v>SE07120123</v>
      </c>
      <c r="CO10" s="2">
        <f t="array" ref="CO10">IFERROR(INDEX('SEMACU DATA UNIFICADA'!$C$2:$T1000,MATCH(1,($A10='SEMACU DATA UNIFICADA'!$A$2:$A1000)*($CN$1='SEMACU DATA UNIFICADA'!$B$2:$B1000),0),MATCH(CO$2,'SEMACU DATA UNIFICADA'!$C$1:$T$1,0)),"")</f>
        <v>350</v>
      </c>
      <c r="CP10" s="2">
        <f t="array" ref="CP10">IFERROR(INDEX('SEMACU DATA UNIFICADA'!$C$2:$T1000,MATCH(1,($A10='SEMACU DATA UNIFICADA'!$A$2:$A1000)*($CN$1='SEMACU DATA UNIFICADA'!$B$2:$B1000),0),MATCH(CP$2,'SEMACU DATA UNIFICADA'!$C$1:$T$1,0)),"")</f>
        <v>2700</v>
      </c>
      <c r="CQ10" s="2" t="str">
        <f t="array" ref="CQ10">IFERROR(INDEX('SEMACU DATA UNIFICADA'!$C$2:$T1000,MATCH(1,($A10='SEMACU DATA UNIFICADA'!$A$2:$A1000)*($CN$1='SEMACU DATA UNIFICADA'!$B$2:$B1000),0),MATCH(CQ$2,'SEMACU DATA UNIFICADA'!$C$1:$T$1,0)),"")</f>
        <v>NICO FINA 2.0</v>
      </c>
      <c r="CR10" s="139">
        <f t="array" ref="CR10">IFERROR(INDEX('SEMACU DATA UNIFICADA'!$C$2:$T1000,MATCH(1,($A10='SEMACU DATA UNIFICADA'!$A$2:$A1000)*($CN$1='SEMACU DATA UNIFICADA'!$B$2:$B1000),0),MATCH(CR$2,'SEMACU DATA UNIFICADA'!$C$1:$T$1,0)),"")</f>
        <v>3315.9375</v>
      </c>
      <c r="CS10" s="2">
        <f t="array" ref="CS10">IFERROR(INDEX('SEMACU DATA UNIFICADA'!$C$2:$T1000,MATCH(1,($A10='SEMACU DATA UNIFICADA'!$A$2:$A1000)*($CN$1='SEMACU DATA UNIFICADA'!$B$2:$B1000),0),MATCH(CS$2,'SEMACU DATA UNIFICADA'!$C$1:$T$1,0)),"")</f>
        <v>14.06</v>
      </c>
      <c r="CT10" s="2">
        <f t="array" ref="CT10">IFERROR(INDEX('SEMACU DATA UNIFICADA'!$C$2:$T1000,MATCH(1,($A10='SEMACU DATA UNIFICADA'!$A$2:$A1000)*($CN$1='SEMACU DATA UNIFICADA'!$B$2:$B1000),0),MATCH(CT$2,'SEMACU DATA UNIFICADA'!$C$1:$T$1,0)),"")</f>
        <v>2.2</v>
      </c>
      <c r="CU10" s="33">
        <f t="array" ref="CU10">IFERROR(INDEX('SEMACU DATA UNIFICADA'!$C$2:$T1000,MATCH(1,($A10='SEMACU DATA UNIFICADA'!$A$2:$A1000)*($CN$1='SEMACU DATA UNIFICADA'!$B$2:$B1000),0),MATCH(CU$2,'SEMACU DATA UNIFICADA'!$C$1:$T$1,0)),"")</f>
        <v>4.07136</v>
      </c>
      <c r="CV10" s="60">
        <f t="array" ref="CV10">IFERROR(INDEX('SEMACU DATA UNIFICADA'!$C$2:$T1000,MATCH(1,($A10='SEMACU DATA UNIFICADA'!$A$2:$A1000)*($CN$1='SEMACU DATA UNIFICADA'!$B$2:$B1000),0),MATCH(CV$2,'SEMACU DATA UNIFICADA'!$C$1:$T$1,0)),"")</f>
        <v>611425.0365</v>
      </c>
      <c r="CW10" s="23">
        <f t="array" ref="CW10">IFERROR(INDEX('SEMACU DATA UNIFICADA'!$C$2:$T1000,MATCH(1,($A10='SEMACU DATA UNIFICADA'!$A$2:$A1000)*($CN$1='SEMACU DATA UNIFICADA'!$B$2:$B1000),0),MATCH(CW$2,'SEMACU DATA UNIFICADA'!$C$1:$T$1,0)),"")</f>
        <v>0.8266632</v>
      </c>
      <c r="CX10" s="23">
        <f t="array" ref="CX10">IFERROR(INDEX('SEMACU DATA UNIFICADA'!$C$2:$T1000,MATCH(1,($A10='SEMACU DATA UNIFICADA'!$A$2:$A1000)*($CN$1='SEMACU DATA UNIFICADA'!$B$2:$B1000),0),MATCH(CX$2,'SEMACU DATA UNIFICADA'!$C$1:$T$1,0)),"")</f>
        <v>0.6114250365</v>
      </c>
      <c r="CY10" s="23">
        <f t="array" ref="CY10">IFERROR(INDEX('SEMACU DATA UNIFICADA'!$C$2:$T1000,MATCH(1,($A10='SEMACU DATA UNIFICADA'!$A$2:$A1000)*($CN$1='SEMACU DATA UNIFICADA'!$B$2:$B1000),0),MATCH(CY$2,'SEMACU DATA UNIFICADA'!$C$1:$T$1,0)),"")</f>
        <v>0.73</v>
      </c>
      <c r="CZ10" s="60" t="str">
        <f t="array" ref="CZ10">IFERROR(INDEX('SEMACU DATA UNIFICADA'!$C$2:$T1000,MATCH(1,($A10='SEMACU DATA UNIFICADA'!$A$2:$A1000)*($CN$1='SEMACU DATA UNIFICADA'!$B$2:$B1000),0),MATCH(CZ$2,'SEMACU DATA UNIFICADA'!$C$1:$T$1,0)),"")</f>
        <v/>
      </c>
      <c r="DA10" s="2">
        <f t="array" ref="DA10">IFERROR(INDEX('SEMACU DATA UNIFICADA'!$C$2:$T1000,MATCH(1,($A10='SEMACU DATA UNIFICADA'!$A$2:$A1000)*($CN$1='SEMACU DATA UNIFICADA'!$B$2:$B1000),0),MATCH(DA$2,'SEMACU DATA UNIFICADA'!$C$1:$T$1,0)),"")</f>
        <v>2</v>
      </c>
      <c r="DB10" s="2">
        <f t="array" ref="DB10">IFERROR(INDEX('SEMACU DATA UNIFICADA'!$C$2:$T1000,MATCH(1,($A10='SEMACU DATA UNIFICADA'!$A$2:$A1000)*($CN$1='SEMACU DATA UNIFICADA'!$B$2:$B1000),0),MATCH(DB$2,'SEMACU DATA UNIFICADA'!$C$1:$T$1,0)),"")</f>
        <v>16.06</v>
      </c>
      <c r="DC10" s="33">
        <f t="array" ref="DC10">IFERROR(INDEX('SEMACU DATA UNIFICADA'!$C$2:$T1000,MATCH(1,($A10='SEMACU DATA UNIFICADA'!$A$2:$A1000)*($CN$1='SEMACU DATA UNIFICADA'!$B$2:$B1000),0),MATCH(DC$2,'SEMACU DATA UNIFICADA'!$C$1:$T$1,0)),"")</f>
        <v>3.78408</v>
      </c>
      <c r="DD10" s="60">
        <f t="array" ref="DD10">IFERROR(INDEX('SEMACU DATA UNIFICADA'!$C$2:$T1000,MATCH(1,($A10='SEMACU DATA UNIFICADA'!$A$2:$A1000)*($CN$1='SEMACU DATA UNIFICADA'!$B$2:$B1000),0),MATCH(DD$2,'SEMACU DATA UNIFICADA'!$C$1:$T$1,0)),"")</f>
        <v>445.7597085</v>
      </c>
      <c r="DE10" s="140">
        <f t="array" ref="DE10">IFERROR(INDEX('SEMACU DATA UNIFICADA'!$C$2:$T1000,MATCH(1,($A10='SEMACU DATA UNIFICADA'!$A$2:$A1000)*($CN$1='SEMACU DATA UNIFICADA'!$B$2:$B1000),0),MATCH(DE$2,'SEMACU DATA UNIFICADA'!$C$1:$T$1,0)),"")</f>
        <v>23.93992712</v>
      </c>
      <c r="DF10" s="138" t="str">
        <f t="array" ref="DF10">IFERROR(INDEX('SEMACU DATA UNIFICADA'!$C$2:$T1000,MATCH(1,($A10='SEMACU DATA UNIFICADA'!$A$2:$A1000)*($DF$1='SEMACU DATA UNIFICADA'!$B$2:$B1000),0),MATCH(DF$2,'SEMACU DATA UNIFICADA'!$C$1:$T$1,0)),"")</f>
        <v>SE08120123</v>
      </c>
      <c r="DG10" s="2">
        <f t="array" ref="DG10">IFERROR(INDEX('SEMACU DATA UNIFICADA'!$C$2:$T1000,MATCH(1,($A10='SEMACU DATA UNIFICADA'!$A$2:$A1000)*($DF$1='SEMACU DATA UNIFICADA'!$B$2:$B1000),0),MATCH(DG$2,'SEMACU DATA UNIFICADA'!$C$1:$T$1,0)),"")</f>
        <v>350</v>
      </c>
      <c r="DH10" s="2">
        <f t="array" ref="DH10">IFERROR(INDEX('SEMACU DATA UNIFICADA'!$C$2:$T1000,MATCH(1,($A10='SEMACU DATA UNIFICADA'!$A$2:$A1000)*($DF$1='SEMACU DATA UNIFICADA'!$B$2:$B1000),0),MATCH(DH$2,'SEMACU DATA UNIFICADA'!$C$1:$T$1,0)),"")</f>
        <v>2800</v>
      </c>
      <c r="DI10" s="2" t="str">
        <f t="array" ref="DI10">IFERROR(INDEX('SEMACU DATA UNIFICADA'!$C$2:$T1000,MATCH(1,($A10='SEMACU DATA UNIFICADA'!$A$2:$A1000)*($DF$1='SEMACU DATA UNIFICADA'!$B$2:$B1000),0),MATCH(DI$2,'SEMACU DATA UNIFICADA'!$C$1:$T$1,0)),"")</f>
        <v>NICO FINA 2.0</v>
      </c>
      <c r="DJ10" s="139">
        <f t="array" ref="DJ10">IFERROR(INDEX('SEMACU DATA UNIFICADA'!$C$2:$T1000,MATCH(1,($A10='SEMACU DATA UNIFICADA'!$A$2:$A1000)*($DF$1='SEMACU DATA UNIFICADA'!$B$2:$B1000),0),MATCH(DJ$2,'SEMACU DATA UNIFICADA'!$C$1:$T$1,0)),"")</f>
        <v>3438.75</v>
      </c>
      <c r="DK10" s="2">
        <f t="array" ref="DK10">IFERROR(INDEX('SEMACU DATA UNIFICADA'!$C$2:$T1000,MATCH(1,($A10='SEMACU DATA UNIFICADA'!$A$2:$A1000)*($DF$1='SEMACU DATA UNIFICADA'!$B$2:$B1000),0),MATCH(DK$2,'SEMACU DATA UNIFICADA'!$C$1:$T$1,0)),"")</f>
        <v>14.16</v>
      </c>
      <c r="DL10" s="2">
        <f t="array" ref="DL10">IFERROR(INDEX('SEMACU DATA UNIFICADA'!$C$2:$T1000,MATCH(1,($A10='SEMACU DATA UNIFICADA'!$A$2:$A1000)*($DF$1='SEMACU DATA UNIFICADA'!$B$2:$B1000),0),MATCH(DL$2,'SEMACU DATA UNIFICADA'!$C$1:$T$1,0)),"")</f>
        <v>2.2</v>
      </c>
      <c r="DM10" s="33">
        <f t="array" ref="DM10">IFERROR(INDEX('SEMACU DATA UNIFICADA'!$C$2:$T1000,MATCH(1,($A10='SEMACU DATA UNIFICADA'!$A$2:$A1000)*($DF$1='SEMACU DATA UNIFICADA'!$B$2:$B1000),0),MATCH(DM$2,'SEMACU DATA UNIFICADA'!$C$1:$T$1,0)),"")</f>
        <v>4.05696</v>
      </c>
      <c r="DN10" s="60">
        <f t="array" ref="DN10">IFERROR(INDEX('SEMACU DATA UNIFICADA'!$C$2:$T1000,MATCH(1,($A10='SEMACU DATA UNIFICADA'!$A$2:$A1000)*($DF$1='SEMACU DATA UNIFICADA'!$B$2:$B1000),0),MATCH(DN$2,'SEMACU DATA UNIFICADA'!$C$1:$T$1,0)),"")</f>
        <v>609261.9628</v>
      </c>
      <c r="DO10" s="23">
        <f t="array" ref="DO10">IFERROR(INDEX('SEMACU DATA UNIFICADA'!$C$2:$T1000,MATCH(1,($A10='SEMACU DATA UNIFICADA'!$A$2:$A1000)*($DF$1='SEMACU DATA UNIFICADA'!$B$2:$B1000),0),MATCH(DO$2,'SEMACU DATA UNIFICADA'!$C$1:$T$1,0)),"")</f>
        <v>0.8266632</v>
      </c>
      <c r="DP10" s="23">
        <f t="array" ref="DP10">IFERROR(INDEX('SEMACU DATA UNIFICADA'!$C$2:$T1000,MATCH(1,($A10='SEMACU DATA UNIFICADA'!$A$2:$A1000)*($DF$1='SEMACU DATA UNIFICADA'!$B$2:$B1000),0),MATCH(DP$2,'SEMACU DATA UNIFICADA'!$C$1:$T$1,0)),"")</f>
        <v>0.6092619628</v>
      </c>
      <c r="DQ10" s="23">
        <f t="array" ref="DQ10">IFERROR(INDEX('SEMACU DATA UNIFICADA'!$C$2:$T1000,MATCH(1,($A10='SEMACU DATA UNIFICADA'!$A$2:$A1000)*($DF$1='SEMACU DATA UNIFICADA'!$B$2:$B1000),0),MATCH(DQ$2,'SEMACU DATA UNIFICADA'!$C$1:$T$1,0)),"")</f>
        <v>0.75</v>
      </c>
      <c r="DR10" s="60" t="str">
        <f t="array" ref="DR10">IFERROR(INDEX('SEMACU DATA UNIFICADA'!$C$2:$T1000,MATCH(1,($A10='SEMACU DATA UNIFICADA'!$A$2:$A1000)*($DF$1='SEMACU DATA UNIFICADA'!$B$2:$B1000),0),MATCH(DR$2,'SEMACU DATA UNIFICADA'!$C$1:$T$1,0)),"")</f>
        <v/>
      </c>
      <c r="DS10" s="2">
        <f t="array" ref="DS10">IFERROR(INDEX('SEMACU DATA UNIFICADA'!$C$2:$T1000,MATCH(1,($A10='SEMACU DATA UNIFICADA'!$A$2:$A1000)*($DF$1='SEMACU DATA UNIFICADA'!$B$2:$B1000),0),MATCH(DS$2,'SEMACU DATA UNIFICADA'!$C$1:$T$1,0)),"")</f>
        <v>2</v>
      </c>
      <c r="DT10" s="2">
        <f t="array" ref="DT10">IFERROR(INDEX('SEMACU DATA UNIFICADA'!$C$2:$T1000,MATCH(1,($A10='SEMACU DATA UNIFICADA'!$A$2:$A1000)*($DF$1='SEMACU DATA UNIFICADA'!$B$2:$B1000),0),MATCH(DT$2,'SEMACU DATA UNIFICADA'!$C$1:$T$1,0)),"")</f>
        <v>16.16</v>
      </c>
      <c r="DU10" s="33">
        <f t="array" ref="DU10">IFERROR(INDEX('SEMACU DATA UNIFICADA'!$C$2:$T1000,MATCH(1,($A10='SEMACU DATA UNIFICADA'!$A$2:$A1000)*($DF$1='SEMACU DATA UNIFICADA'!$B$2:$B1000),0),MATCH(DU$2,'SEMACU DATA UNIFICADA'!$C$1:$T$1,0)),"")</f>
        <v>3.77088</v>
      </c>
      <c r="DV10" s="60">
        <f t="array" ref="DV10">IFERROR(INDEX('SEMACU DATA UNIFICADA'!$C$2:$T1000,MATCH(1,($A10='SEMACU DATA UNIFICADA'!$A$2:$A1000)*($DF$1='SEMACU DATA UNIFICADA'!$B$2:$B1000),0),MATCH(DV$2,'SEMACU DATA UNIFICADA'!$C$1:$T$1,0)),"")</f>
        <v>459.6091639</v>
      </c>
      <c r="DW10" s="140">
        <f t="array" ref="DW10">IFERROR(INDEX('SEMACU DATA UNIFICADA'!$C$2:$T1000,MATCH(1,($A10='SEMACU DATA UNIFICADA'!$A$2:$A1000)*($DF$1='SEMACU DATA UNIFICADA'!$B$2:$B1000),0),MATCH(DW$2,'SEMACU DATA UNIFICADA'!$C$1:$T$1,0)),"")</f>
        <v>27.40229098</v>
      </c>
      <c r="DX10" s="138" t="str">
        <f t="array" ref="DX10">IFERROR(INDEX('SEMACU DATA UNIFICADA'!$C$2:$T1000,MATCH(1,($A10='SEMACU DATA UNIFICADA'!$A$2:$A1000)*($DX$1='SEMACU DATA UNIFICADA'!$B$2:$B1000),0),MATCH(DX$2,'SEMACU DATA UNIFICADA'!$C$1:$T$1,0)),"")</f>
        <v>SE09120123</v>
      </c>
      <c r="DY10" s="2">
        <f t="array" ref="DY10">IFERROR(INDEX('SEMACU DATA UNIFICADA'!$C$2:$T1000,MATCH(1,($A10='SEMACU DATA UNIFICADA'!$A$2:$A1000)*($DX$1='SEMACU DATA UNIFICADA'!$B$2:$B1000),0),MATCH(DY$2,'SEMACU DATA UNIFICADA'!$C$1:$T$1,0)),"")</f>
        <v>550</v>
      </c>
      <c r="DZ10" s="2">
        <f t="array" ref="DZ10">IFERROR(INDEX('SEMACU DATA UNIFICADA'!$C$2:$T1000,MATCH(1,($A10='SEMACU DATA UNIFICADA'!$A$2:$A1000)*($DX$1='SEMACU DATA UNIFICADA'!$B$2:$B1000),0),MATCH(DZ$2,'SEMACU DATA UNIFICADA'!$C$1:$T$1,0)),"")</f>
        <v>4250</v>
      </c>
      <c r="EA10" s="2" t="str">
        <f t="array" ref="EA10">IFERROR(INDEX('SEMACU DATA UNIFICADA'!$C$2:$T1000,MATCH(1,($A10='SEMACU DATA UNIFICADA'!$A$2:$A1000)*($DX$1='SEMACU DATA UNIFICADA'!$B$2:$B1000),0),MATCH(EA$2,'SEMACU DATA UNIFICADA'!$C$1:$T$1,0)),"")</f>
        <v>NICO FINA 2.0</v>
      </c>
      <c r="EB10" s="139">
        <f t="array" ref="EB10">IFERROR(INDEX('SEMACU DATA UNIFICADA'!$C$2:$T1000,MATCH(1,($A10='SEMACU DATA UNIFICADA'!$A$2:$A1000)*($DX$1='SEMACU DATA UNIFICADA'!$B$2:$B1000),0),MATCH(EB$2,'SEMACU DATA UNIFICADA'!$C$1:$T$1,0)),"")</f>
        <v>5219.53125</v>
      </c>
      <c r="EC10" s="2">
        <f t="array" ref="EC10">IFERROR(INDEX('SEMACU DATA UNIFICADA'!$C$2:$T1000,MATCH(1,($A10='SEMACU DATA UNIFICADA'!$A$2:$A1000)*($DX$1='SEMACU DATA UNIFICADA'!$B$2:$B1000),0),MATCH(EC$2,'SEMACU DATA UNIFICADA'!$C$1:$T$1,0)),"")</f>
        <v>14.14</v>
      </c>
      <c r="ED10" s="2">
        <f t="array" ref="ED10">IFERROR(INDEX('SEMACU DATA UNIFICADA'!$C$2:$T1000,MATCH(1,($A10='SEMACU DATA UNIFICADA'!$A$2:$A1000)*($DX$1='SEMACU DATA UNIFICADA'!$B$2:$B1000),0),MATCH(ED$2,'SEMACU DATA UNIFICADA'!$C$1:$T$1,0)),"")</f>
        <v>2</v>
      </c>
      <c r="EE10" s="33">
        <f t="array" ref="EE10">IFERROR(INDEX('SEMACU DATA UNIFICADA'!$C$2:$T1000,MATCH(1,($A10='SEMACU DATA UNIFICADA'!$A$2:$A1000)*($DX$1='SEMACU DATA UNIFICADA'!$B$2:$B1000),0),MATCH(EE$2,'SEMACU DATA UNIFICADA'!$C$1:$T$1,0)),"")</f>
        <v>4.05984</v>
      </c>
      <c r="EF10" s="60">
        <f t="array" ref="EF10">IFERROR(INDEX('SEMACU DATA UNIFICADA'!$C$2:$T1000,MATCH(1,($A10='SEMACU DATA UNIFICADA'!$A$2:$A1000)*($DX$1='SEMACU DATA UNIFICADA'!$B$2:$B1000),0),MATCH(EF$2,'SEMACU DATA UNIFICADA'!$C$1:$T$1,0)),"")</f>
        <v>958085.7082</v>
      </c>
      <c r="EG10" s="23">
        <f t="array" ref="EG10">IFERROR(INDEX('SEMACU DATA UNIFICADA'!$C$2:$T1000,MATCH(1,($A10='SEMACU DATA UNIFICADA'!$A$2:$A1000)*($DX$1='SEMACU DATA UNIFICADA'!$B$2:$B1000),0),MATCH(EG$2,'SEMACU DATA UNIFICADA'!$C$1:$T$1,0)),"")</f>
        <v>0.8266632</v>
      </c>
      <c r="EH10" s="23">
        <f t="array" ref="EH10">IFERROR(INDEX('SEMACU DATA UNIFICADA'!$C$2:$T1000,MATCH(1,($A10='SEMACU DATA UNIFICADA'!$A$2:$A1000)*($DX$1='SEMACU DATA UNIFICADA'!$B$2:$B1000),0),MATCH(EH$2,'SEMACU DATA UNIFICADA'!$C$1:$T$1,0)),"")</f>
        <v>0.7369890063</v>
      </c>
      <c r="EI10" s="23">
        <f t="array" ref="EI10">IFERROR(INDEX('SEMACU DATA UNIFICADA'!$C$2:$T1000,MATCH(1,($A10='SEMACU DATA UNIFICADA'!$A$2:$A1000)*($DX$1='SEMACU DATA UNIFICADA'!$B$2:$B1000),0),MATCH(EI$2,'SEMACU DATA UNIFICADA'!$C$1:$T$1,0)),"")</f>
        <v>0.85</v>
      </c>
      <c r="EJ10" s="60" t="str">
        <f t="array" ref="EJ10">IFERROR(INDEX('SEMACU DATA UNIFICADA'!$C$2:$T1000,MATCH(1,($A10='SEMACU DATA UNIFICADA'!$A$2:$A1000)*($DX$1='SEMACU DATA UNIFICADA'!$B$2:$B1000),0),MATCH(EJ$2,'SEMACU DATA UNIFICADA'!$C$1:$T$1,0)),"")</f>
        <v/>
      </c>
      <c r="EK10" s="2">
        <f t="array" ref="EK10">IFERROR(INDEX('SEMACU DATA UNIFICADA'!$C$2:$T1000,MATCH(1,($A10='SEMACU DATA UNIFICADA'!$A$2:$A1000)*($DX$1='SEMACU DATA UNIFICADA'!$B$2:$B1000),0),MATCH(EK$2,'SEMACU DATA UNIFICADA'!$C$1:$T$1,0)),"")</f>
        <v>2</v>
      </c>
      <c r="EL10" s="2">
        <f t="array" ref="EL10">IFERROR(INDEX('SEMACU DATA UNIFICADA'!$C$2:$T1000,MATCH(1,($A10='SEMACU DATA UNIFICADA'!$A$2:$A1000)*($DX$1='SEMACU DATA UNIFICADA'!$B$2:$B1000),0),MATCH(EL$2,'SEMACU DATA UNIFICADA'!$C$1:$T$1,0)),"")</f>
        <v>16.14</v>
      </c>
      <c r="EM10" s="33">
        <f t="array" ref="EM10">IFERROR(INDEX('SEMACU DATA UNIFICADA'!$C$2:$T1000,MATCH(1,($A10='SEMACU DATA UNIFICADA'!$A$2:$A1000)*($DX$1='SEMACU DATA UNIFICADA'!$B$2:$B1000),0),MATCH(EM$2,'SEMACU DATA UNIFICADA'!$C$1:$T$1,0)),"")</f>
        <v>3.77352</v>
      </c>
      <c r="EN10" s="60">
        <f t="array" ref="EN10">IFERROR(INDEX('SEMACU DATA UNIFICADA'!$C$2:$T1000,MATCH(1,($A10='SEMACU DATA UNIFICADA'!$A$2:$A1000)*($DX$1='SEMACU DATA UNIFICADA'!$B$2:$B1000),0),MATCH(EN$2,'SEMACU DATA UNIFICADA'!$C$1:$T$1,0)),"")</f>
        <v>679.3530378</v>
      </c>
      <c r="EO10" s="140">
        <f t="array" ref="EO10">IFERROR(INDEX('SEMACU DATA UNIFICADA'!$C$2:$T1000,MATCH(1,($A10='SEMACU DATA UNIFICADA'!$A$2:$A1000)*($DX$1='SEMACU DATA UNIFICADA'!$B$2:$B1000),0),MATCH(EO$2,'SEMACU DATA UNIFICADA'!$C$1:$T$1,0)),"")</f>
        <v>32.33825944</v>
      </c>
      <c r="EP10" s="138" t="str">
        <f t="array" ref="EP10">IFERROR(INDEX('SEMACU DATA UNIFICADA'!$C$2:$T1000,MATCH(1,($A10='SEMACU DATA UNIFICADA'!$A$2:$A1000)*($EP$1='SEMACU DATA UNIFICADA'!$B$2:$B1000),0),MATCH(EP$2,'SEMACU DATA UNIFICADA'!$C$1:$T$1,0)),"")</f>
        <v>SE10120123</v>
      </c>
      <c r="EQ10" s="2">
        <f t="array" ref="EQ10">IFERROR(INDEX('SEMACU DATA UNIFICADA'!$C$2:$T1000,MATCH(1,($A10='SEMACU DATA UNIFICADA'!$A$2:$A1000)*($EP$1='SEMACU DATA UNIFICADA'!$B$2:$B1000),0),MATCH(EQ$2,'SEMACU DATA UNIFICADA'!$C$1:$T$1,0)),"")</f>
        <v>350</v>
      </c>
      <c r="ER10" s="2">
        <f t="array" ref="ER10">IFERROR(INDEX('SEMACU DATA UNIFICADA'!$C$2:$T1000,MATCH(1,($A10='SEMACU DATA UNIFICADA'!$A$2:$A1000)*($EP$1='SEMACU DATA UNIFICADA'!$B$2:$B1000),0),MATCH(ER$2,'SEMACU DATA UNIFICADA'!$C$1:$T$1,0)),"")</f>
        <v>2725</v>
      </c>
      <c r="ES10" s="2" t="str">
        <f t="array" ref="ES10">IFERROR(INDEX('SEMACU DATA UNIFICADA'!$C$2:$T1000,MATCH(1,($A10='SEMACU DATA UNIFICADA'!$A$2:$A1000)*($EP$1='SEMACU DATA UNIFICADA'!$B$2:$B1000),0),MATCH(ES$2,'SEMACU DATA UNIFICADA'!$C$1:$T$1,0)),"")</f>
        <v>NICO FINA 2.5</v>
      </c>
      <c r="ET10" s="139">
        <f t="array" ref="ET10">IFERROR(INDEX('SEMACU DATA UNIFICADA'!$C$2:$T1000,MATCH(1,($A10='SEMACU DATA UNIFICADA'!$A$2:$A1000)*($EP$1='SEMACU DATA UNIFICADA'!$B$2:$B1000),0),MATCH(ET$2,'SEMACU DATA UNIFICADA'!$C$1:$T$1,0)),"")</f>
        <v>3281.3142</v>
      </c>
      <c r="EU10" s="2">
        <f t="array" ref="EU10">IFERROR(INDEX('SEMACU DATA UNIFICADA'!$C$2:$T1000,MATCH(1,($A10='SEMACU DATA UNIFICADA'!$A$2:$A1000)*($EP$1='SEMACU DATA UNIFICADA'!$B$2:$B1000),0),MATCH(EU$2,'SEMACU DATA UNIFICADA'!$C$1:$T$1,0)),"")</f>
        <v>16.15</v>
      </c>
      <c r="EV10" s="2">
        <f t="array" ref="EV10">IFERROR(INDEX('SEMACU DATA UNIFICADA'!$C$2:$T1000,MATCH(1,($A10='SEMACU DATA UNIFICADA'!$A$2:$A1000)*($EP$1='SEMACU DATA UNIFICADA'!$B$2:$B1000),0),MATCH(EV$2,'SEMACU DATA UNIFICADA'!$C$1:$T$1,0)),"")</f>
        <v>2.3</v>
      </c>
      <c r="EW10" s="33">
        <f t="array" ref="EW10">IFERROR(INDEX('SEMACU DATA UNIFICADA'!$C$2:$T1000,MATCH(1,($A10='SEMACU DATA UNIFICADA'!$A$2:$A1000)*($EP$1='SEMACU DATA UNIFICADA'!$B$2:$B1000),0),MATCH(EW$2,'SEMACU DATA UNIFICADA'!$C$1:$T$1,0)),"")</f>
        <v>3.7722</v>
      </c>
      <c r="EX10" s="60">
        <f t="array" ref="EX10">IFERROR(INDEX('SEMACU DATA UNIFICADA'!$C$2:$T1000,MATCH(1,($A10='SEMACU DATA UNIFICADA'!$A$2:$A1000)*($EP$1='SEMACU DATA UNIFICADA'!$B$2:$B1000),0),MATCH(EX$2,'SEMACU DATA UNIFICADA'!$C$1:$T$1,0)),"")</f>
        <v>574514.2523</v>
      </c>
      <c r="EY10" s="23">
        <f t="array" ref="EY10">IFERROR(INDEX('SEMACU DATA UNIFICADA'!$C$2:$T1000,MATCH(1,($A10='SEMACU DATA UNIFICADA'!$A$2:$A1000)*($EP$1='SEMACU DATA UNIFICADA'!$B$2:$B1000),0),MATCH(EY$2,'SEMACU DATA UNIFICADA'!$C$1:$T$1,0)),"")</f>
        <v>0.8266632</v>
      </c>
      <c r="EZ10" s="23">
        <f t="array" ref="EZ10">IFERROR(INDEX('SEMACU DATA UNIFICADA'!$C$2:$T1000,MATCH(1,($A10='SEMACU DATA UNIFICADA'!$A$2:$A1000)*($EP$1='SEMACU DATA UNIFICADA'!$B$2:$B1000),0),MATCH(EZ$2,'SEMACU DATA UNIFICADA'!$C$1:$T$1,0)),"")</f>
        <v>0.5222856839</v>
      </c>
      <c r="FA10" s="23">
        <f t="array" ref="FA10">IFERROR(INDEX('SEMACU DATA UNIFICADA'!$C$2:$T1000,MATCH(1,($A10='SEMACU DATA UNIFICADA'!$A$2:$A1000)*($EP$1='SEMACU DATA UNIFICADA'!$B$2:$B1000),0),MATCH(FA$2,'SEMACU DATA UNIFICADA'!$C$1:$T$1,0)),"")</f>
        <v>0.65</v>
      </c>
      <c r="FB10" s="60" t="str">
        <f t="array" ref="FB10">IFERROR(INDEX('SEMACU DATA UNIFICADA'!$C$2:$T1000,MATCH(1,($A10='SEMACU DATA UNIFICADA'!$A$2:$A1000)*($EP$1='SEMACU DATA UNIFICADA'!$B$2:$B1000),0),MATCH(FB$2,'SEMACU DATA UNIFICADA'!$C$1:$T$1,0)),"")</f>
        <v/>
      </c>
      <c r="FC10" s="2">
        <f t="array" ref="FC10">IFERROR(INDEX('SEMACU DATA UNIFICADA'!$C$2:$T1000,MATCH(1,($A10='SEMACU DATA UNIFICADA'!$A$2:$A1000)*($EP$1='SEMACU DATA UNIFICADA'!$B$2:$B1000),0),MATCH(FC$2,'SEMACU DATA UNIFICADA'!$C$1:$T$1,0)),"")</f>
        <v>2</v>
      </c>
      <c r="FD10" s="2">
        <f t="array" ref="FD10">IFERROR(INDEX('SEMACU DATA UNIFICADA'!$C$2:$T1000,MATCH(1,($A10='SEMACU DATA UNIFICADA'!$A$2:$A1000)*($EP$1='SEMACU DATA UNIFICADA'!$B$2:$B1000),0),MATCH(FD$2,'SEMACU DATA UNIFICADA'!$C$1:$T$1,0)),"")</f>
        <v>18.15</v>
      </c>
      <c r="FE10" s="33">
        <f t="array" ref="FE10">IFERROR(INDEX('SEMACU DATA UNIFICADA'!$C$2:$T1000,MATCH(1,($A10='SEMACU DATA UNIFICADA'!$A$2:$A1000)*($EP$1='SEMACU DATA UNIFICADA'!$B$2:$B1000),0),MATCH(FE$2,'SEMACU DATA UNIFICADA'!$C$1:$T$1,0)),"")</f>
        <v>3.5118</v>
      </c>
      <c r="FF10" s="60">
        <f t="array" ref="FF10">IFERROR(INDEX('SEMACU DATA UNIFICADA'!$C$2:$T1000,MATCH(1,($A10='SEMACU DATA UNIFICADA'!$A$2:$A1000)*($EP$1='SEMACU DATA UNIFICADA'!$B$2:$B1000),0),MATCH(FF$2,'SEMACU DATA UNIFICADA'!$C$1:$T$1,0)),"")</f>
        <v>455.6653577</v>
      </c>
      <c r="FG10" s="140">
        <f t="array" ref="FG10">IFERROR(INDEX('SEMACU DATA UNIFICADA'!$C$2:$T1000,MATCH(1,($A10='SEMACU DATA UNIFICADA'!$A$2:$A1000)*($EP$1='SEMACU DATA UNIFICADA'!$B$2:$B1000),0),MATCH(FG$2,'SEMACU DATA UNIFICADA'!$C$1:$T$1,0)),"")</f>
        <v>26.41633942</v>
      </c>
      <c r="FH10" s="138" t="str">
        <f t="array" ref="FH10">IFERROR(INDEX('SEMACU DATA UNIFICADA'!$C$2:$T1000,MATCH(1,($A10='SEMACU DATA UNIFICADA'!$A$2:$A1000)*($FH$1='SEMACU DATA UNIFICADA'!$B$2:$B1000),0),MATCH(FH$2,'SEMACU DATA UNIFICADA'!$C$1:$T$1,0)),"")</f>
        <v/>
      </c>
      <c r="FI10" s="2" t="str">
        <f t="array" ref="FI10">IFERROR(INDEX('SEMACU DATA UNIFICADA'!$C$2:$T1000,MATCH(1,($A10='SEMACU DATA UNIFICADA'!$A$2:$A1000)*($FH$1='SEMACU DATA UNIFICADA'!$B$2:$B1000),0),MATCH(FI$2,'SEMACU DATA UNIFICADA'!$C$1:$T$1,0)),"")</f>
        <v/>
      </c>
      <c r="FJ10" s="2" t="str">
        <f t="array" ref="FJ10">IFERROR(INDEX('SEMACU DATA UNIFICADA'!$C$2:$T1000,MATCH(1,($A10='SEMACU DATA UNIFICADA'!$A$2:$A1000)*($FH$1='SEMACU DATA UNIFICADA'!$B$2:$B1000),0),MATCH(FJ$2,'SEMACU DATA UNIFICADA'!$C$1:$T$1,0)),"")</f>
        <v/>
      </c>
      <c r="FK10" s="2" t="str">
        <f t="array" ref="FK10">IFERROR(INDEX('SEMACU DATA UNIFICADA'!$C$2:$T1000,MATCH(1,($A10='SEMACU DATA UNIFICADA'!$A$2:$A1000)*($FH$1='SEMACU DATA UNIFICADA'!$B$2:$B1000),0),MATCH(FK$2,'SEMACU DATA UNIFICADA'!$C$1:$T$1,0)),"")</f>
        <v/>
      </c>
      <c r="FL10" s="139" t="str">
        <f t="array" ref="FL10">IFERROR(INDEX('SEMACU DATA UNIFICADA'!$C$2:$T1000,MATCH(1,($A10='SEMACU DATA UNIFICADA'!$A$2:$A1000)*($FH$1='SEMACU DATA UNIFICADA'!$B$2:$B1000),0),MATCH(FL$2,'SEMACU DATA UNIFICADA'!$C$1:$T$1,0)),"")</f>
        <v/>
      </c>
      <c r="FM10" s="2" t="str">
        <f t="array" ref="FM10">IFERROR(INDEX('SEMACU DATA UNIFICADA'!$C$2:$T1000,MATCH(1,($A10='SEMACU DATA UNIFICADA'!$A$2:$A1000)*($FH$1='SEMACU DATA UNIFICADA'!$B$2:$B1000),0),MATCH(FM$2,'SEMACU DATA UNIFICADA'!$C$1:$T$1,0)),"")</f>
        <v/>
      </c>
      <c r="FN10" s="2" t="str">
        <f t="array" ref="FN10">IFERROR(INDEX('SEMACU DATA UNIFICADA'!$C$2:$T1000,MATCH(1,($A10='SEMACU DATA UNIFICADA'!$A$2:$A1000)*($FH$1='SEMACU DATA UNIFICADA'!$B$2:$B1000),0),MATCH(FN$2,'SEMACU DATA UNIFICADA'!$C$1:$T$1,0)),"")</f>
        <v/>
      </c>
      <c r="FO10" s="33" t="str">
        <f t="array" ref="FO10">IFERROR(INDEX('SEMACU DATA UNIFICADA'!$C$2:$T1000,MATCH(1,($A10='SEMACU DATA UNIFICADA'!$A$2:$A1000)*($FH$1='SEMACU DATA UNIFICADA'!$B$2:$B1000),0),MATCH(FO$2,'SEMACU DATA UNIFICADA'!$C$1:$T$1,0)),"")</f>
        <v/>
      </c>
      <c r="FP10" s="60" t="str">
        <f t="array" ref="FP10">IFERROR(INDEX('SEMACU DATA UNIFICADA'!$C$2:$T1000,MATCH(1,($A10='SEMACU DATA UNIFICADA'!$A$2:$A1000)*($FH$1='SEMACU DATA UNIFICADA'!$B$2:$B1000),0),MATCH(FP$2,'SEMACU DATA UNIFICADA'!$C$1:$T$1,0)),"")</f>
        <v/>
      </c>
      <c r="FQ10" s="23" t="str">
        <f t="array" ref="FQ10">IFERROR(INDEX('SEMACU DATA UNIFICADA'!$C$2:$T1000,MATCH(1,($A10='SEMACU DATA UNIFICADA'!$A$2:$A1000)*($FH$1='SEMACU DATA UNIFICADA'!$B$2:$B1000),0),MATCH(FQ$2,'SEMACU DATA UNIFICADA'!$C$1:$T$1,0)),"")</f>
        <v/>
      </c>
      <c r="FR10" s="23" t="str">
        <f t="array" ref="FR10">IFERROR(INDEX('SEMACU DATA UNIFICADA'!$C$2:$T1000,MATCH(1,($A10='SEMACU DATA UNIFICADA'!$A$2:$A1000)*($FH$1='SEMACU DATA UNIFICADA'!$B$2:$B1000),0),MATCH(FR$2,'SEMACU DATA UNIFICADA'!$C$1:$T$1,0)),"")</f>
        <v/>
      </c>
      <c r="FS10" s="23" t="str">
        <f t="array" ref="FS10">IFERROR(INDEX('SEMACU DATA UNIFICADA'!$C$2:$T1000,MATCH(1,($A10='SEMACU DATA UNIFICADA'!$A$2:$A1000)*($FH$1='SEMACU DATA UNIFICADA'!$B$2:$B1000),0),MATCH(FS$2,'SEMACU DATA UNIFICADA'!$C$1:$T$1,0)),"")</f>
        <v/>
      </c>
      <c r="FT10" s="60" t="str">
        <f t="array" ref="FT10">IFERROR(INDEX('SEMACU DATA UNIFICADA'!$C$2:$T1000,MATCH(1,($A10='SEMACU DATA UNIFICADA'!$A$2:$A1000)*($FH$1='SEMACU DATA UNIFICADA'!$B$2:$B1000),0),MATCH(FT$2,'SEMACU DATA UNIFICADA'!$C$1:$T$1,0)),"")</f>
        <v/>
      </c>
      <c r="FU10" s="2" t="str">
        <f t="array" ref="FU10">IFERROR(INDEX('SEMACU DATA UNIFICADA'!$C$2:$T1000,MATCH(1,($A10='SEMACU DATA UNIFICADA'!$A$2:$A1000)*($FH$1='SEMACU DATA UNIFICADA'!$B$2:$B1000),0),MATCH(FU$2,'SEMACU DATA UNIFICADA'!$C$1:$T$1,0)),"")</f>
        <v/>
      </c>
      <c r="FV10" s="2" t="str">
        <f t="array" ref="FV10">IFERROR(INDEX('SEMACU DATA UNIFICADA'!$C$2:$T1000,MATCH(1,($A10='SEMACU DATA UNIFICADA'!$A$2:$A1000)*($FH$1='SEMACU DATA UNIFICADA'!$B$2:$B1000),0),MATCH(FV$2,'SEMACU DATA UNIFICADA'!$C$1:$T$1,0)),"")</f>
        <v/>
      </c>
      <c r="FW10" s="33" t="str">
        <f t="array" ref="FW10">IFERROR(INDEX('SEMACU DATA UNIFICADA'!$C$2:$T1000,MATCH(1,($A10='SEMACU DATA UNIFICADA'!$A$2:$A1000)*($FH$1='SEMACU DATA UNIFICADA'!$B$2:$B1000),0),MATCH(FW$2,'SEMACU DATA UNIFICADA'!$C$1:$T$1,0)),"")</f>
        <v/>
      </c>
      <c r="FX10" s="60" t="str">
        <f t="array" ref="FX10">IFERROR(INDEX('SEMACU DATA UNIFICADA'!$C$2:$T1000,MATCH(1,($A10='SEMACU DATA UNIFICADA'!$A$2:$A1000)*($FH$1='SEMACU DATA UNIFICADA'!$B$2:$B1000),0),MATCH(FX$2,'SEMACU DATA UNIFICADA'!$C$1:$T$1,0)),"")</f>
        <v/>
      </c>
      <c r="FY10" s="140" t="str">
        <f t="array" ref="FY10">IFERROR(INDEX('SEMACU DATA UNIFICADA'!$C$2:$T1000,MATCH(1,($A10='SEMACU DATA UNIFICADA'!$A$2:$A1000)*($FH$1='SEMACU DATA UNIFICADA'!$B$2:$B1000),0),MATCH(FY$2,'SEMACU DATA UNIFICADA'!$C$1:$T$1,0)),"")</f>
        <v/>
      </c>
      <c r="FZ10" s="138" t="str">
        <f t="array" ref="FZ10">IFERROR(INDEX('SEMACU DATA UNIFICADA'!$C$2:$T1000,MATCH(1,($A10='SEMACU DATA UNIFICADA'!$A$2:$A1000)*($FZ$1='SEMACU DATA UNIFICADA'!$B$2:$B1000),0),MATCH(FZ$2,'SEMACU DATA UNIFICADA'!$C$1:$T$1,0)),"")</f>
        <v/>
      </c>
      <c r="GA10" s="2" t="str">
        <f t="array" ref="GA10">IFERROR(INDEX('SEMACU DATA UNIFICADA'!$C$2:$T1000,MATCH(1,($A10='SEMACU DATA UNIFICADA'!$A$2:$A1000)*($FZ$1='SEMACU DATA UNIFICADA'!$B$2:$B1000),0),MATCH(GA$2,'SEMACU DATA UNIFICADA'!$C$1:$T$1,0)),"")</f>
        <v/>
      </c>
      <c r="GB10" s="2" t="str">
        <f t="array" ref="GB10">IFERROR(INDEX('SEMACU DATA UNIFICADA'!$C$2:$T1000,MATCH(1,($A10='SEMACU DATA UNIFICADA'!$A$2:$A1000)*($FZ$1='SEMACU DATA UNIFICADA'!$B$2:$B1000),0),MATCH(GB$2,'SEMACU DATA UNIFICADA'!$C$1:$T$1,0)),"")</f>
        <v/>
      </c>
      <c r="GC10" s="2" t="str">
        <f t="array" ref="GC10">IFERROR(INDEX('SEMACU DATA UNIFICADA'!$C$2:$T1000,MATCH(1,($A10='SEMACU DATA UNIFICADA'!$A$2:$A1000)*($FZ$1='SEMACU DATA UNIFICADA'!$B$2:$B1000),0),MATCH(GC$2,'SEMACU DATA UNIFICADA'!$C$1:$T$1,0)),"")</f>
        <v/>
      </c>
      <c r="GD10" s="139" t="str">
        <f t="array" ref="GD10">IFERROR(INDEX('SEMACU DATA UNIFICADA'!$C$2:$T1000,MATCH(1,($A10='SEMACU DATA UNIFICADA'!$A$2:$A1000)*($FZ$1='SEMACU DATA UNIFICADA'!$B$2:$B1000),0),MATCH(GD$2,'SEMACU DATA UNIFICADA'!$C$1:$T$1,0)),"")</f>
        <v/>
      </c>
      <c r="GE10" s="2" t="str">
        <f t="array" ref="GE10">IFERROR(INDEX('SEMACU DATA UNIFICADA'!$C$2:$T1000,MATCH(1,($A10='SEMACU DATA UNIFICADA'!$A$2:$A1000)*($FZ$1='SEMACU DATA UNIFICADA'!$B$2:$B1000),0),MATCH(GE$2,'SEMACU DATA UNIFICADA'!$C$1:$T$1,0)),"")</f>
        <v/>
      </c>
      <c r="GF10" s="2" t="str">
        <f t="array" ref="GF10">IFERROR(INDEX('SEMACU DATA UNIFICADA'!$C$2:$T1000,MATCH(1,($A10='SEMACU DATA UNIFICADA'!$A$2:$A1000)*($FZ$1='SEMACU DATA UNIFICADA'!$B$2:$B1000),0),MATCH(GF$2,'SEMACU DATA UNIFICADA'!$C$1:$T$1,0)),"")</f>
        <v/>
      </c>
      <c r="GG10" s="33" t="str">
        <f t="array" ref="GG10">IFERROR(INDEX('SEMACU DATA UNIFICADA'!$C$2:$T1000,MATCH(1,($A10='SEMACU DATA UNIFICADA'!$A$2:$A1000)*($FZ$1='SEMACU DATA UNIFICADA'!$B$2:$B1000),0),MATCH(GG$2,'SEMACU DATA UNIFICADA'!$C$1:$T$1,0)),"")</f>
        <v/>
      </c>
      <c r="GH10" s="60" t="str">
        <f t="array" ref="GH10">IFERROR(INDEX('SEMACU DATA UNIFICADA'!$C$2:$T1000,MATCH(1,($A10='SEMACU DATA UNIFICADA'!$A$2:$A1000)*($FZ$1='SEMACU DATA UNIFICADA'!$B$2:$B1000),0),MATCH(GH$2,'SEMACU DATA UNIFICADA'!$C$1:$T$1,0)),"")</f>
        <v/>
      </c>
      <c r="GI10" s="23" t="str">
        <f t="array" ref="GI10">IFERROR(INDEX('SEMACU DATA UNIFICADA'!$C$2:$T1000,MATCH(1,($A10='SEMACU DATA UNIFICADA'!$A$2:$A1000)*($FZ$1='SEMACU DATA UNIFICADA'!$B$2:$B1000),0),MATCH(GI$2,'SEMACU DATA UNIFICADA'!$C$1:$T$1,0)),"")</f>
        <v/>
      </c>
      <c r="GJ10" s="23" t="str">
        <f t="array" ref="GJ10">IFERROR(INDEX('SEMACU DATA UNIFICADA'!$C$2:$T1000,MATCH(1,($A10='SEMACU DATA UNIFICADA'!$A$2:$A1000)*($FZ$1='SEMACU DATA UNIFICADA'!$B$2:$B1000),0),MATCH(GJ$2,'SEMACU DATA UNIFICADA'!$C$1:$T$1,0)),"")</f>
        <v/>
      </c>
      <c r="GK10" s="23" t="str">
        <f t="array" ref="GK10">IFERROR(INDEX('SEMACU DATA UNIFICADA'!$C$2:$T1000,MATCH(1,($A10='SEMACU DATA UNIFICADA'!$A$2:$A1000)*($FZ$1='SEMACU DATA UNIFICADA'!$B$2:$B1000),0),MATCH(GK$2,'SEMACU DATA UNIFICADA'!$C$1:$T$1,0)),"")</f>
        <v/>
      </c>
      <c r="GL10" s="60" t="str">
        <f t="array" ref="GL10">IFERROR(INDEX('SEMACU DATA UNIFICADA'!$C$2:$T1000,MATCH(1,($A10='SEMACU DATA UNIFICADA'!$A$2:$A1000)*($FZ$1='SEMACU DATA UNIFICADA'!$B$2:$B1000),0),MATCH(GL$2,'SEMACU DATA UNIFICADA'!$C$1:$T$1,0)),"")</f>
        <v/>
      </c>
      <c r="GM10" s="2" t="str">
        <f t="array" ref="GM10">IFERROR(INDEX('SEMACU DATA UNIFICADA'!$C$2:$T1000,MATCH(1,($A10='SEMACU DATA UNIFICADA'!$A$2:$A1000)*($FZ$1='SEMACU DATA UNIFICADA'!$B$2:$B1000),0),MATCH(GM$2,'SEMACU DATA UNIFICADA'!$C$1:$T$1,0)),"")</f>
        <v/>
      </c>
      <c r="GN10" s="2" t="str">
        <f t="array" ref="GN10">IFERROR(INDEX('SEMACU DATA UNIFICADA'!$C$2:$T1000,MATCH(1,($A10='SEMACU DATA UNIFICADA'!$A$2:$A1000)*($FZ$1='SEMACU DATA UNIFICADA'!$B$2:$B1000),0),MATCH(GN$2,'SEMACU DATA UNIFICADA'!$C$1:$T$1,0)),"")</f>
        <v/>
      </c>
      <c r="GO10" s="33" t="str">
        <f t="array" ref="GO10">IFERROR(INDEX('SEMACU DATA UNIFICADA'!$C$2:$T1000,MATCH(1,($A10='SEMACU DATA UNIFICADA'!$A$2:$A1000)*($FZ$1='SEMACU DATA UNIFICADA'!$B$2:$B1000),0),MATCH(GO$2,'SEMACU DATA UNIFICADA'!$C$1:$T$1,0)),"")</f>
        <v/>
      </c>
      <c r="GP10" s="60" t="str">
        <f t="array" ref="GP10">IFERROR(INDEX('SEMACU DATA UNIFICADA'!$C$2:$T1000,MATCH(1,($A10='SEMACU DATA UNIFICADA'!$A$2:$A1000)*($FZ$1='SEMACU DATA UNIFICADA'!$B$2:$B1000),0),MATCH(GP$2,'SEMACU DATA UNIFICADA'!$C$1:$T$1,0)),"")</f>
        <v/>
      </c>
      <c r="GQ10" s="140" t="str">
        <f t="array" ref="GQ10">IFERROR(INDEX('SEMACU DATA UNIFICADA'!$C$2:$T1000,MATCH(1,($A10='SEMACU DATA UNIFICADA'!$A$2:$A1000)*($FZ$1='SEMACU DATA UNIFICADA'!$B$2:$B1000),0),MATCH(GQ$2,'SEMACU DATA UNIFICADA'!$C$1:$T$1,0)),"")</f>
        <v/>
      </c>
    </row>
    <row r="11">
      <c r="A11" s="199">
        <v>44998.0</v>
      </c>
      <c r="B11" s="138" t="str">
        <f t="array" ref="B11">IFERROR(INDEX('SEMACU DATA UNIFICADA'!$C$2:$T1000,MATCH(1,($A11='SEMACU DATA UNIFICADA'!$A$2:$A1000)*($B$1='SEMACU DATA UNIFICADA'!$B$2:$B1000),0),MATCH(B$2,'SEMACU DATA UNIFICADA'!$C$1:$T$1,0)),"")</f>
        <v>SE01070323</v>
      </c>
      <c r="C11" s="2">
        <f t="array" ref="C11">IFERROR(INDEX('SEMACU DATA UNIFICADA'!$C$2:$T1000,MATCH(1,($A11='SEMACU DATA UNIFICADA'!$A$2:$A1000)*($B$1='SEMACU DATA UNIFICADA'!$B$2:$B1000),0),MATCH(C$2,'SEMACU DATA UNIFICADA'!$C$1:$T$1,0)),"")</f>
        <v>170</v>
      </c>
      <c r="D11" s="2">
        <f t="array" ref="D11">IFERROR(INDEX('SEMACU DATA UNIFICADA'!$C$2:$T1000,MATCH(1,($A11='SEMACU DATA UNIFICADA'!$A$2:$A1000)*($B$1='SEMACU DATA UNIFICADA'!$B$2:$B1000),0),MATCH(D$2,'SEMACU DATA UNIFICADA'!$C$1:$T$1,0)),"")</f>
        <v>754</v>
      </c>
      <c r="E11" s="2" t="str">
        <f t="array" ref="E11">IFERROR(INDEX('SEMACU DATA UNIFICADA'!$C$2:$T1000,MATCH(1,($A11='SEMACU DATA UNIFICADA'!$A$2:$A1000)*($B$1='SEMACU DATA UNIFICADA'!$B$2:$B1000),0),MATCH(E$2,'SEMACU DATA UNIFICADA'!$C$1:$T$1,0)),"")</f>
        <v>AQXCEL 1.2</v>
      </c>
      <c r="F11" s="60">
        <f t="array" ref="F11">IFERROR(INDEX('SEMACU DATA UNIFICADA'!$C$2:$T1000,MATCH(1,($A11='SEMACU DATA UNIFICADA'!$A$2:$A1000)*($B$1='SEMACU DATA UNIFICADA'!$B$2:$B1000),0),MATCH(F$2,'SEMACU DATA UNIFICADA'!$C$1:$T$1,0)),"")</f>
        <v>1054.092</v>
      </c>
      <c r="G11" s="2">
        <f t="array" ref="G11">IFERROR(INDEX('SEMACU DATA UNIFICADA'!$C$2:$T1000,MATCH(1,($A11='SEMACU DATA UNIFICADA'!$A$2:$A1000)*($B$1='SEMACU DATA UNIFICADA'!$B$2:$B1000),0),MATCH(G$2,'SEMACU DATA UNIFICADA'!$C$1:$T$1,0)),"")</f>
        <v>2.71</v>
      </c>
      <c r="H11" s="2">
        <f t="array" ref="H11">IFERROR(INDEX('SEMACU DATA UNIFICADA'!$C$2:$T1000,MATCH(1,($A11='SEMACU DATA UNIFICADA'!$A$2:$A1000)*($B$1='SEMACU DATA UNIFICADA'!$B$2:$B1000),0),MATCH(H$2,'SEMACU DATA UNIFICADA'!$C$1:$T$1,0)),"")</f>
        <v>0</v>
      </c>
      <c r="I11" s="33">
        <f t="array" ref="I11">IFERROR(INDEX('SEMACU DATA UNIFICADA'!$C$2:$T1000,MATCH(1,($A11='SEMACU DATA UNIFICADA'!$A$2:$A1000)*($B$1='SEMACU DATA UNIFICADA'!$B$2:$B1000),0),MATCH(I$2,'SEMACU DATA UNIFICADA'!$C$1:$T$1,0)),"")</f>
        <v>10.0536</v>
      </c>
      <c r="J11" s="60">
        <f t="array" ref="J11">IFERROR(INDEX('SEMACU DATA UNIFICADA'!$C$2:$T1000,MATCH(1,($A11='SEMACU DATA UNIFICADA'!$A$2:$A1000)*($B$1='SEMACU DATA UNIFICADA'!$B$2:$B1000),0),MATCH(J$2,'SEMACU DATA UNIFICADA'!$C$1:$T$1,0)),"")</f>
        <v>623961.8376</v>
      </c>
      <c r="K11" s="23">
        <f t="array" ref="K11">IFERROR(INDEX('SEMACU DATA UNIFICADA'!$C$2:$T1000,MATCH(1,($A11='SEMACU DATA UNIFICADA'!$A$2:$A1000)*($B$1='SEMACU DATA UNIFICADA'!$B$2:$B1000),0),MATCH(K$2,'SEMACU DATA UNIFICADA'!$C$1:$T$1,0)),"")</f>
        <v>0.9899998</v>
      </c>
      <c r="L11" s="23">
        <f t="array" ref="L11">IFERROR(INDEX('SEMACU DATA UNIFICADA'!$C$2:$T1000,MATCH(1,($A11='SEMACU DATA UNIFICADA'!$A$2:$A1000)*($B$1='SEMACU DATA UNIFICADA'!$B$2:$B1000),0),MATCH(L$2,'SEMACU DATA UNIFICADA'!$C$1:$T$1,0)),"")</f>
        <v>0.3899761485</v>
      </c>
      <c r="M11" s="23">
        <f t="array" ref="M11">IFERROR(INDEX('SEMACU DATA UNIFICADA'!$C$2:$T1000,MATCH(1,($A11='SEMACU DATA UNIFICADA'!$A$2:$A1000)*($B$1='SEMACU DATA UNIFICADA'!$B$2:$B1000),0),MATCH(M$2,'SEMACU DATA UNIFICADA'!$C$1:$T$1,0)),"")</f>
        <v>0.95</v>
      </c>
      <c r="N11" s="60" t="str">
        <f t="array" ref="N11">IFERROR(INDEX('SEMACU DATA UNIFICADA'!$C$2:$T1000,MATCH(1,($A11='SEMACU DATA UNIFICADA'!$A$2:$A1000)*($B$1='SEMACU DATA UNIFICADA'!$B$2:$B1000),0),MATCH(N$2,'SEMACU DATA UNIFICADA'!$C$1:$T$1,0)),"")</f>
        <v/>
      </c>
      <c r="O11" s="2">
        <f t="array" ref="O11">IFERROR(INDEX('SEMACU DATA UNIFICADA'!$C$2:$T1000,MATCH(1,($A11='SEMACU DATA UNIFICADA'!$A$2:$A1000)*($B$1='SEMACU DATA UNIFICADA'!$B$2:$B1000),0),MATCH(O$2,'SEMACU DATA UNIFICADA'!$C$1:$T$1,0)),"")</f>
        <v>1.5</v>
      </c>
      <c r="P11" s="2">
        <f t="array" ref="P11">IFERROR(INDEX('SEMACU DATA UNIFICADA'!$C$2:$T1000,MATCH(1,($A11='SEMACU DATA UNIFICADA'!$A$2:$A1000)*($B$1='SEMACU DATA UNIFICADA'!$B$2:$B1000),0),MATCH(P$2,'SEMACU DATA UNIFICADA'!$C$1:$T$1,0)),"")</f>
        <v>4.21</v>
      </c>
      <c r="Q11" s="33">
        <f t="array" ref="Q11">IFERROR(INDEX('SEMACU DATA UNIFICADA'!$C$2:$T1000,MATCH(1,($A11='SEMACU DATA UNIFICADA'!$A$2:$A1000)*($B$1='SEMACU DATA UNIFICADA'!$B$2:$B1000),0),MATCH(Q$2,'SEMACU DATA UNIFICADA'!$C$1:$T$1,0)),"")</f>
        <v>8.30328</v>
      </c>
      <c r="R11" s="60">
        <f t="array" ref="R11">IFERROR(INDEX('SEMACU DATA UNIFICADA'!$C$2:$T1000,MATCH(1,($A11='SEMACU DATA UNIFICADA'!$A$2:$A1000)*($B$1='SEMACU DATA UNIFICADA'!$B$2:$B1000),0),MATCH(R$2,'SEMACU DATA UNIFICADA'!$C$1:$T$1,0)),"")</f>
        <v>572.9208166</v>
      </c>
      <c r="S11" s="140">
        <f t="array" ref="S11">IFERROR(INDEX('SEMACU DATA UNIFICADA'!$C$2:$T1000,MATCH(1,($A11='SEMACU DATA UNIFICADA'!$A$2:$A1000)*($B$1='SEMACU DATA UNIFICADA'!$B$2:$B1000),0),MATCH(S$2,'SEMACU DATA UNIFICADA'!$C$1:$T$1,0)),"")</f>
        <v>100.7302042</v>
      </c>
      <c r="T11" s="138" t="str">
        <f t="array" ref="T11">IFERROR(INDEX('SEMACU DATA UNIFICADA'!$C$2:$T1000,MATCH(1,($A11='SEMACU DATA UNIFICADA'!$A$2:$A1000)*($T$1='SEMACU DATA UNIFICADA'!$B$2:$B1000),0),MATCH(T$2,'SEMACU DATA UNIFICADA'!$C$1:$T$1,0)),"")</f>
        <v>SE02070323</v>
      </c>
      <c r="U11" s="2">
        <f t="array" ref="U11">IFERROR(INDEX('SEMACU DATA UNIFICADA'!$C$2:$T1000,MATCH(1,($A11='SEMACU DATA UNIFICADA'!$A$2:$A1000)*($T$1='SEMACU DATA UNIFICADA'!$B$2:$B1000),0),MATCH(U$2,'SEMACU DATA UNIFICADA'!$C$1:$T$1,0)),"")</f>
        <v>100</v>
      </c>
      <c r="V11" s="2">
        <f t="array" ref="V11">IFERROR(INDEX('SEMACU DATA UNIFICADA'!$C$2:$T1000,MATCH(1,($A11='SEMACU DATA UNIFICADA'!$A$2:$A1000)*($T$1='SEMACU DATA UNIFICADA'!$B$2:$B1000),0),MATCH(V$2,'SEMACU DATA UNIFICADA'!$C$1:$T$1,0)),"")</f>
        <v>590</v>
      </c>
      <c r="W11" s="2" t="str">
        <f t="array" ref="W11">IFERROR(INDEX('SEMACU DATA UNIFICADA'!$C$2:$T1000,MATCH(1,($A11='SEMACU DATA UNIFICADA'!$A$2:$A1000)*($T$1='SEMACU DATA UNIFICADA'!$B$2:$B1000),0),MATCH(W$2,'SEMACU DATA UNIFICADA'!$C$1:$T$1,0)),"")</f>
        <v>AQXCEL 1.2</v>
      </c>
      <c r="X11" s="139">
        <f t="array" ref="X11">IFERROR(INDEX('SEMACU DATA UNIFICADA'!$C$2:$T1000,MATCH(1,($A11='SEMACU DATA UNIFICADA'!$A$2:$A1000)*($T$1='SEMACU DATA UNIFICADA'!$B$2:$B1000),0),MATCH(X$2,'SEMACU DATA UNIFICADA'!$C$1:$T$1,0)),"")</f>
        <v>824.82</v>
      </c>
      <c r="Y11" s="2">
        <f t="array" ref="Y11">IFERROR(INDEX('SEMACU DATA UNIFICADA'!$C$2:$T1000,MATCH(1,($A11='SEMACU DATA UNIFICADA'!$A$2:$A1000)*($T$1='SEMACU DATA UNIFICADA'!$B$2:$B1000),0),MATCH(Y$2,'SEMACU DATA UNIFICADA'!$C$1:$T$1,0)),"")</f>
        <v>1.95</v>
      </c>
      <c r="Z11" s="2">
        <f t="array" ref="Z11">IFERROR(INDEX('SEMACU DATA UNIFICADA'!$C$2:$T1000,MATCH(1,($A11='SEMACU DATA UNIFICADA'!$A$2:$A1000)*($T$1='SEMACU DATA UNIFICADA'!$B$2:$B1000),0),MATCH(Z$2,'SEMACU DATA UNIFICADA'!$C$1:$T$1,0)),"")</f>
        <v>0</v>
      </c>
      <c r="AA11" s="33">
        <f t="array" ref="AA11">IFERROR(INDEX('SEMACU DATA UNIFICADA'!$C$2:$T1000,MATCH(1,($A11='SEMACU DATA UNIFICADA'!$A$2:$A1000)*($T$1='SEMACU DATA UNIFICADA'!$B$2:$B1000),0),MATCH(AA$2,'SEMACU DATA UNIFICADA'!$C$1:$T$1,0)),"")</f>
        <v>12.3336</v>
      </c>
      <c r="AB11" s="60">
        <f t="array" ref="AB11">IFERROR(INDEX('SEMACU DATA UNIFICADA'!$C$2:$T1000,MATCH(1,($A11='SEMACU DATA UNIFICADA'!$A$2:$A1000)*($T$1='SEMACU DATA UNIFICADA'!$B$2:$B1000),0),MATCH(AB$2,'SEMACU DATA UNIFICADA'!$C$1:$T$1,0)),"")</f>
        <v>415791.4257</v>
      </c>
      <c r="AC11" s="23">
        <f t="array" ref="AC11">IFERROR(INDEX('SEMACU DATA UNIFICADA'!$C$2:$T1000,MATCH(1,($A11='SEMACU DATA UNIFICADA'!$A$2:$A1000)*($T$1='SEMACU DATA UNIFICADA'!$B$2:$B1000),0),MATCH(AC$2,'SEMACU DATA UNIFICADA'!$C$1:$T$1,0)),"")</f>
        <v>0.983333</v>
      </c>
      <c r="AD11" s="23">
        <f t="array" ref="AD11">IFERROR(INDEX('SEMACU DATA UNIFICADA'!$C$2:$T1000,MATCH(1,($A11='SEMACU DATA UNIFICADA'!$A$2:$A1000)*($T$1='SEMACU DATA UNIFICADA'!$B$2:$B1000),0),MATCH(AD$2,'SEMACU DATA UNIFICADA'!$C$1:$T$1,0)),"")</f>
        <v>0.4157914257</v>
      </c>
      <c r="AE11" s="23">
        <f t="array" ref="AE11">IFERROR(INDEX('SEMACU DATA UNIFICADA'!$C$2:$T1000,MATCH(1,($A11='SEMACU DATA UNIFICADA'!$A$2:$A1000)*($T$1='SEMACU DATA UNIFICADA'!$B$2:$B1000),0),MATCH(AE$2,'SEMACU DATA UNIFICADA'!$C$1:$T$1,0)),"")</f>
        <v>0.95</v>
      </c>
      <c r="AF11" s="60" t="str">
        <f t="array" ref="AF11">IFERROR(INDEX('SEMACU DATA UNIFICADA'!$C$2:$T1000,MATCH(1,($A11='SEMACU DATA UNIFICADA'!$A$2:$A1000)*($T$1='SEMACU DATA UNIFICADA'!$B$2:$B1000),0),MATCH(AF$2,'SEMACU DATA UNIFICADA'!$C$1:$T$1,0)),"")</f>
        <v/>
      </c>
      <c r="AG11" s="2">
        <f t="array" ref="AG11">IFERROR(INDEX('SEMACU DATA UNIFICADA'!$C$2:$T1000,MATCH(1,($A11='SEMACU DATA UNIFICADA'!$A$2:$A1000)*($T$1='SEMACU DATA UNIFICADA'!$B$2:$B1000),0),MATCH(AG$2,'SEMACU DATA UNIFICADA'!$C$1:$T$1,0)),"")</f>
        <v>1.5</v>
      </c>
      <c r="AH11" s="2">
        <f t="array" ref="AH11">IFERROR(INDEX('SEMACU DATA UNIFICADA'!$C$2:$T1000,MATCH(1,($A11='SEMACU DATA UNIFICADA'!$A$2:$A1000)*($T$1='SEMACU DATA UNIFICADA'!$B$2:$B1000),0),MATCH(AH$2,'SEMACU DATA UNIFICADA'!$C$1:$T$1,0)),"")</f>
        <v>3.45</v>
      </c>
      <c r="AI11" s="2">
        <f t="array" ref="AI11">IFERROR(INDEX('SEMACU DATA UNIFICADA'!$C$2:$T1000,MATCH(1,($A11='SEMACU DATA UNIFICADA'!$A$2:$A1000)*($T$1='SEMACU DATA UNIFICADA'!$B$2:$B1000),0),MATCH(AI$2,'SEMACU DATA UNIFICADA'!$C$1:$T$1,0)),"")</f>
        <v>9.1326</v>
      </c>
      <c r="AJ11" s="60">
        <f t="array" ref="AJ11">IFERROR(INDEX('SEMACU DATA UNIFICADA'!$C$2:$T1000,MATCH(1,($A11='SEMACU DATA UNIFICADA'!$A$2:$A1000)*($T$1='SEMACU DATA UNIFICADA'!$B$2:$B1000),0),MATCH(AJ$2,'SEMACU DATA UNIFICADA'!$C$1:$T$1,0)),"")</f>
        <v>343.1372934</v>
      </c>
      <c r="AK11" s="140">
        <f t="array" ref="AK11">IFERROR(INDEX('SEMACU DATA UNIFICADA'!$C$2:$T1000,MATCH(1,($A11='SEMACU DATA UNIFICADA'!$A$2:$A1000)*($T$1='SEMACU DATA UNIFICADA'!$B$2:$B1000),0),MATCH(AK$2,'SEMACU DATA UNIFICADA'!$C$1:$T$1,0)),"")</f>
        <v>60.78432335</v>
      </c>
      <c r="AL11" s="138" t="str">
        <f t="array" ref="AL11">IFERROR(INDEX('SEMACU DATA UNIFICADA'!$C$2:$T1000,MATCH(1,($A11='SEMACU DATA UNIFICADA'!$A$2:$A1000)*($AL$1='SEMACU DATA UNIFICADA'!$B$2:$B1000),0),MATCH(AL$2,'SEMACU DATA UNIFICADA'!$C$1:$T$1,0)),"")</f>
        <v>SE03090323</v>
      </c>
      <c r="AM11" s="2">
        <f t="array" ref="AM11">IFERROR(INDEX('SEMACU DATA UNIFICADA'!$C$2:$T1000,MATCH(1,($A11='SEMACU DATA UNIFICADA'!$A$2:$A1000)*($AL$1='SEMACU DATA UNIFICADA'!$B$2:$B1000),0),MATCH(AM$2,'SEMACU DATA UNIFICADA'!$C$1:$T$1,0)),"")</f>
        <v>50</v>
      </c>
      <c r="AN11" s="2">
        <f t="array" ref="AN11">IFERROR(INDEX('SEMACU DATA UNIFICADA'!$C$2:$T1000,MATCH(1,($A11='SEMACU DATA UNIFICADA'!$A$2:$A1000)*($AL$1='SEMACU DATA UNIFICADA'!$B$2:$B1000),0),MATCH(AN$2,'SEMACU DATA UNIFICADA'!$C$1:$T$1,0)),"")</f>
        <v>200</v>
      </c>
      <c r="AO11" s="2" t="str">
        <f t="array" ref="AO11">IFERROR(INDEX('SEMACU DATA UNIFICADA'!$C$2:$T1000,MATCH(1,($A11='SEMACU DATA UNIFICADA'!$A$2:$A1000)*($AL$1='SEMACU DATA UNIFICADA'!$B$2:$B1000),0),MATCH(AO$2,'SEMACU DATA UNIFICADA'!$C$1:$T$1,0)),"")</f>
        <v>AQXCEL 1.2</v>
      </c>
      <c r="AP11" s="139">
        <f t="array" ref="AP11">IFERROR(INDEX('SEMACU DATA UNIFICADA'!$C$2:$T1000,MATCH(1,($A11='SEMACU DATA UNIFICADA'!$A$2:$A1000)*($AL$1='SEMACU DATA UNIFICADA'!$B$2:$B1000),0),MATCH(AP$2,'SEMACU DATA UNIFICADA'!$C$1:$T$1,0)),"")</f>
        <v>279.6</v>
      </c>
      <c r="AQ11" s="2">
        <f t="array" ref="AQ11">IFERROR(INDEX('SEMACU DATA UNIFICADA'!$C$2:$T1000,MATCH(1,($A11='SEMACU DATA UNIFICADA'!$A$2:$A1000)*($AL$1='SEMACU DATA UNIFICADA'!$B$2:$B1000),0),MATCH(AQ$2,'SEMACU DATA UNIFICADA'!$C$1:$T$1,0)),"")</f>
        <v>1.7</v>
      </c>
      <c r="AR11" s="2">
        <f t="array" ref="AR11">IFERROR(INDEX('SEMACU DATA UNIFICADA'!$C$2:$T1000,MATCH(1,($A11='SEMACU DATA UNIFICADA'!$A$2:$A1000)*($AL$1='SEMACU DATA UNIFICADA'!$B$2:$B1000),0),MATCH(AR$2,'SEMACU DATA UNIFICADA'!$C$1:$T$1,0)),"")</f>
        <v>0</v>
      </c>
      <c r="AS11" s="33">
        <f t="array" ref="AS11">IFERROR(INDEX('SEMACU DATA UNIFICADA'!$C$2:$T1000,MATCH(1,($A11='SEMACU DATA UNIFICADA'!$A$2:$A1000)*($AL$1='SEMACU DATA UNIFICADA'!$B$2:$B1000),0),MATCH(AS$2,'SEMACU DATA UNIFICADA'!$C$1:$T$1,0)),"")</f>
        <v>12.8016</v>
      </c>
      <c r="AT11" s="60">
        <f t="array" ref="AT11">IFERROR(INDEX('SEMACU DATA UNIFICADA'!$C$2:$T1000,MATCH(1,($A11='SEMACU DATA UNIFICADA'!$A$2:$A1000)*($AL$1='SEMACU DATA UNIFICADA'!$B$2:$B1000),0),MATCH(AT$2,'SEMACU DATA UNIFICADA'!$C$1:$T$1,0)),"")</f>
        <v>229750.6929</v>
      </c>
      <c r="AU11" s="23">
        <f t="array" ref="AU11">IFERROR(INDEX('SEMACU DATA UNIFICADA'!$C$2:$T1000,MATCH(1,($A11='SEMACU DATA UNIFICADA'!$A$2:$A1000)*($AL$1='SEMACU DATA UNIFICADA'!$B$2:$B1000),0),MATCH(AU$2,'SEMACU DATA UNIFICADA'!$C$1:$T$1,0)),"")</f>
        <v>0.9899998</v>
      </c>
      <c r="AV11" s="23">
        <f t="array" ref="AV11">IFERROR(INDEX('SEMACU DATA UNIFICADA'!$C$2:$T1000,MATCH(1,($A11='SEMACU DATA UNIFICADA'!$A$2:$A1000)*($AL$1='SEMACU DATA UNIFICADA'!$B$2:$B1000),0),MATCH(AV$2,'SEMACU DATA UNIFICADA'!$C$1:$T$1,0)),"")</f>
        <v>0.33737253</v>
      </c>
      <c r="AW11" s="23">
        <f t="array" ref="AW11">IFERROR(INDEX('SEMACU DATA UNIFICADA'!$C$2:$T1000,MATCH(1,($A11='SEMACU DATA UNIFICADA'!$A$2:$A1000)*($AL$1='SEMACU DATA UNIFICADA'!$B$2:$B1000),0),MATCH(AW$2,'SEMACU DATA UNIFICADA'!$C$1:$T$1,0)),"")</f>
        <v>0.95</v>
      </c>
      <c r="AX11" s="60" t="str">
        <f t="array" ref="AX11">IFERROR(INDEX('SEMACU DATA UNIFICADA'!$C$2:$T1000,MATCH(1,($A11='SEMACU DATA UNIFICADA'!$A$2:$A1000)*($AL$1='SEMACU DATA UNIFICADA'!$B$2:$B1000),0),MATCH(AX$2,'SEMACU DATA UNIFICADA'!$C$1:$T$1,0)),"")</f>
        <v/>
      </c>
      <c r="AY11" s="2">
        <f t="array" ref="AY11">IFERROR(INDEX('SEMACU DATA UNIFICADA'!$C$2:$T1000,MATCH(1,($A11='SEMACU DATA UNIFICADA'!$A$2:$A1000)*($AL$1='SEMACU DATA UNIFICADA'!$B$2:$B1000),0),MATCH(AY$2,'SEMACU DATA UNIFICADA'!$C$1:$T$1,0)),"")</f>
        <v>1.5</v>
      </c>
      <c r="AZ11" s="2">
        <f t="array" ref="AZ11">IFERROR(INDEX('SEMACU DATA UNIFICADA'!$C$2:$T1000,MATCH(1,($A11='SEMACU DATA UNIFICADA'!$A$2:$A1000)*($AL$1='SEMACU DATA UNIFICADA'!$B$2:$B1000),0),MATCH(AZ$2,'SEMACU DATA UNIFICADA'!$C$1:$T$1,0)),"")</f>
        <v>3.2</v>
      </c>
      <c r="BA11" s="33">
        <f t="array" ref="BA11">IFERROR(INDEX('SEMACU DATA UNIFICADA'!$C$2:$T1000,MATCH(1,($A11='SEMACU DATA UNIFICADA'!$A$2:$A1000)*($AL$1='SEMACU DATA UNIFICADA'!$B$2:$B1000),0),MATCH(BA$2,'SEMACU DATA UNIFICADA'!$C$1:$T$1,0)),"")</f>
        <v>9.4056</v>
      </c>
      <c r="BB11" s="60">
        <f t="array" ref="BB11">IFERROR(INDEX('SEMACU DATA UNIFICADA'!$C$2:$T1000,MATCH(1,($A11='SEMACU DATA UNIFICADA'!$A$2:$A1000)*($AL$1='SEMACU DATA UNIFICADA'!$B$2:$B1000),0),MATCH(BB$2,'SEMACU DATA UNIFICADA'!$C$1:$T$1,0)),"")</f>
        <v>224.2252666</v>
      </c>
      <c r="BC11" s="140">
        <f t="array" ref="BC11">IFERROR(INDEX('SEMACU DATA UNIFICADA'!$C$2:$T1000,MATCH(1,($A11='SEMACU DATA UNIFICADA'!$A$2:$A1000)*($AL$1='SEMACU DATA UNIFICADA'!$B$2:$B1000),0),MATCH(BC$2,'SEMACU DATA UNIFICADA'!$C$1:$T$1,0)),"")</f>
        <v>43.55631664</v>
      </c>
      <c r="BD11" s="138" t="str">
        <f t="array" ref="BD11">IFERROR(INDEX('SEMACU DATA UNIFICADA'!$C$2:$T1000,MATCH(1,($A11='SEMACU DATA UNIFICADA'!$A$2:$A1000)*($BD$1='SEMACU DATA UNIFICADA'!$B$2:$B1000),0),MATCH(BD$2,'SEMACU DATA UNIFICADA'!$C$1:$T$1,0)),"")</f>
        <v>SE04090323</v>
      </c>
      <c r="BE11" s="2">
        <f t="array" ref="BE11">IFERROR(INDEX('SEMACU DATA UNIFICADA'!$C$2:$T1000,MATCH(1,($A11='SEMACU DATA UNIFICADA'!$A$2:$A1000)*($BD$1='SEMACU DATA UNIFICADA'!$B$2:$B1000),0),MATCH(BE$2,'SEMACU DATA UNIFICADA'!$C$1:$T$1,0)),"")</f>
        <v>50</v>
      </c>
      <c r="BF11" s="2">
        <f t="array" ref="BF11">IFERROR(INDEX('SEMACU DATA UNIFICADA'!$C$2:$T1000,MATCH(1,($A11='SEMACU DATA UNIFICADA'!$A$2:$A1000)*($BD$1='SEMACU DATA UNIFICADA'!$B$2:$B1000),0),MATCH(BF$2,'SEMACU DATA UNIFICADA'!$C$1:$T$1,0)),"")</f>
        <v>200</v>
      </c>
      <c r="BG11" s="2" t="str">
        <f t="array" ref="BG11">IFERROR(INDEX('SEMACU DATA UNIFICADA'!$C$2:$T1000,MATCH(1,($A11='SEMACU DATA UNIFICADA'!$A$2:$A1000)*($BD$1='SEMACU DATA UNIFICADA'!$B$2:$B1000),0),MATCH(BG$2,'SEMACU DATA UNIFICADA'!$C$1:$T$1,0)),"")</f>
        <v>AQXCEL 1.2</v>
      </c>
      <c r="BH11" s="139">
        <f t="array" ref="BH11">IFERROR(INDEX('SEMACU DATA UNIFICADA'!$C$2:$T1000,MATCH(1,($A11='SEMACU DATA UNIFICADA'!$A$2:$A1000)*($BD$1='SEMACU DATA UNIFICADA'!$B$2:$B1000),0),MATCH(BH$2,'SEMACU DATA UNIFICADA'!$C$1:$T$1,0)),"")</f>
        <v>279.6</v>
      </c>
      <c r="BI11" s="2">
        <f t="array" ref="BI11">IFERROR(INDEX('SEMACU DATA UNIFICADA'!$C$2:$T1000,MATCH(1,($A11='SEMACU DATA UNIFICADA'!$A$2:$A1000)*($BD$1='SEMACU DATA UNIFICADA'!$B$2:$B1000),0),MATCH(BI$2,'SEMACU DATA UNIFICADA'!$C$1:$T$1,0)),"")</f>
        <v>1.56</v>
      </c>
      <c r="BJ11" s="2">
        <f t="array" ref="BJ11">IFERROR(INDEX('SEMACU DATA UNIFICADA'!$C$2:$T1000,MATCH(1,($A11='SEMACU DATA UNIFICADA'!$A$2:$A1000)*($BD$1='SEMACU DATA UNIFICADA'!$B$2:$B1000),0),MATCH(BJ$2,'SEMACU DATA UNIFICADA'!$C$1:$T$1,0)),"")</f>
        <v>0</v>
      </c>
      <c r="BK11" s="33">
        <f t="array" ref="BK11">IFERROR(INDEX('SEMACU DATA UNIFICADA'!$C$2:$T1000,MATCH(1,($A11='SEMACU DATA UNIFICADA'!$A$2:$A1000)*($BD$1='SEMACU DATA UNIFICADA'!$B$2:$B1000),0),MATCH(BK$2,'SEMACU DATA UNIFICADA'!$C$1:$T$1,0)),"")</f>
        <v>13.06368</v>
      </c>
      <c r="BL11" s="60">
        <f t="array" ref="BL11">IFERROR(INDEX('SEMACU DATA UNIFICADA'!$C$2:$T1000,MATCH(1,($A11='SEMACU DATA UNIFICADA'!$A$2:$A1000)*($BD$1='SEMACU DATA UNIFICADA'!$B$2:$B1000),0),MATCH(BL$2,'SEMACU DATA UNIFICADA'!$C$1:$T$1,0)),"")</f>
        <v>245346.5031</v>
      </c>
      <c r="BM11" s="23">
        <f t="array" ref="BM11">IFERROR(INDEX('SEMACU DATA UNIFICADA'!$C$2:$T1000,MATCH(1,($A11='SEMACU DATA UNIFICADA'!$A$2:$A1000)*($BD$1='SEMACU DATA UNIFICADA'!$B$2:$B1000),0),MATCH(BM$2,'SEMACU DATA UNIFICADA'!$C$1:$T$1,0)),"")</f>
        <v>0.9899998</v>
      </c>
      <c r="BN11" s="23">
        <f t="array" ref="BN11">IFERROR(INDEX('SEMACU DATA UNIFICADA'!$C$2:$T1000,MATCH(1,($A11='SEMACU DATA UNIFICADA'!$A$2:$A1000)*($BD$1='SEMACU DATA UNIFICADA'!$B$2:$B1000),0),MATCH(BN$2,'SEMACU DATA UNIFICADA'!$C$1:$T$1,0)),"")</f>
        <v>0.3656430746</v>
      </c>
      <c r="BO11" s="23">
        <f t="array" ref="BO11">IFERROR(INDEX('SEMACU DATA UNIFICADA'!$C$2:$T1000,MATCH(1,($A11='SEMACU DATA UNIFICADA'!$A$2:$A1000)*($BD$1='SEMACU DATA UNIFICADA'!$B$2:$B1000),0),MATCH(BO$2,'SEMACU DATA UNIFICADA'!$C$1:$T$1,0)),"")</f>
        <v>0.95</v>
      </c>
      <c r="BP11" s="60" t="str">
        <f t="array" ref="BP11">IFERROR(INDEX('SEMACU DATA UNIFICADA'!$C$2:$T1000,MATCH(1,($A11='SEMACU DATA UNIFICADA'!$A$2:$A1000)*($BD$1='SEMACU DATA UNIFICADA'!$B$2:$B1000),0),MATCH(BP$2,'SEMACU DATA UNIFICADA'!$C$1:$T$1,0)),"")</f>
        <v/>
      </c>
      <c r="BQ11" s="2">
        <f t="array" ref="BQ11">IFERROR(INDEX('SEMACU DATA UNIFICADA'!$C$2:$T1000,MATCH(1,($A11='SEMACU DATA UNIFICADA'!$A$2:$A1000)*($BD$1='SEMACU DATA UNIFICADA'!$B$2:$B1000),0),MATCH(BQ$2,'SEMACU DATA UNIFICADA'!$C$1:$T$1,0)),"")</f>
        <v>1.5</v>
      </c>
      <c r="BR11" s="2">
        <f t="array" ref="BR11">IFERROR(INDEX('SEMACU DATA UNIFICADA'!$C$2:$T1000,MATCH(1,($A11='SEMACU DATA UNIFICADA'!$A$2:$A1000)*($BD$1='SEMACU DATA UNIFICADA'!$B$2:$B1000),0),MATCH(BR$2,'SEMACU DATA UNIFICADA'!$C$1:$T$1,0)),"")</f>
        <v>3.06</v>
      </c>
      <c r="BS11" s="33">
        <f t="array" ref="BS11">IFERROR(INDEX('SEMACU DATA UNIFICADA'!$C$2:$T1000,MATCH(1,($A11='SEMACU DATA UNIFICADA'!$A$2:$A1000)*($BD$1='SEMACU DATA UNIFICADA'!$B$2:$B1000),0),MATCH(BS$2,'SEMACU DATA UNIFICADA'!$C$1:$T$1,0)),"")</f>
        <v>9.55848</v>
      </c>
      <c r="BT11" s="60">
        <f t="array" ref="BT11">IFERROR(INDEX('SEMACU DATA UNIFICADA'!$C$2:$T1000,MATCH(1,($A11='SEMACU DATA UNIFICADA'!$A$2:$A1000)*($BD$1='SEMACU DATA UNIFICADA'!$B$2:$B1000),0),MATCH(BT$2,'SEMACU DATA UNIFICADA'!$C$1:$T$1,0)),"")</f>
        <v>215.2145708</v>
      </c>
      <c r="BU11" s="140">
        <f t="array" ref="BU11">IFERROR(INDEX('SEMACU DATA UNIFICADA'!$C$2:$T1000,MATCH(1,($A11='SEMACU DATA UNIFICADA'!$A$2:$A1000)*($BD$1='SEMACU DATA UNIFICADA'!$B$2:$B1000),0),MATCH(BU$2,'SEMACU DATA UNIFICADA'!$C$1:$T$1,0)),"")</f>
        <v>41.30364269</v>
      </c>
      <c r="BV11" s="138" t="str">
        <f t="array" ref="BV11">IFERROR(INDEX('SEMACU DATA UNIFICADA'!$C$2:$T1000,MATCH(1,($A11='SEMACU DATA UNIFICADA'!$A$2:$A1000)*($BV$1='SEMACU DATA UNIFICADA'!$B$2:$B1000),0),MATCH(BV$2,'SEMACU DATA UNIFICADA'!$C$1:$T$1,0)),"")</f>
        <v/>
      </c>
      <c r="BW11" s="2" t="str">
        <f t="array" ref="BW11">IFERROR(INDEX('SEMACU DATA UNIFICADA'!$C$2:$T1000,MATCH(1,($A11='SEMACU DATA UNIFICADA'!$A$2:$A1000)*($BV$1='SEMACU DATA UNIFICADA'!$B$2:$B1000),0),MATCH(BW$2,'SEMACU DATA UNIFICADA'!$C$1:$T$1,0)),"")</f>
        <v/>
      </c>
      <c r="BX11" s="2" t="str">
        <f t="array" ref="BX11">IFERROR(INDEX('SEMACU DATA UNIFICADA'!$C$2:$T1000,MATCH(1,($A11='SEMACU DATA UNIFICADA'!$A$2:$A1000)*($BV$1='SEMACU DATA UNIFICADA'!$B$2:$B1000),0),MATCH(BX$2,'SEMACU DATA UNIFICADA'!$C$1:$T$1,0)),"")</f>
        <v/>
      </c>
      <c r="BY11" s="2" t="str">
        <f t="array" ref="BY11">IFERROR(INDEX('SEMACU DATA UNIFICADA'!$C$2:$T1000,MATCH(1,($A11='SEMACU DATA UNIFICADA'!$A$2:$A1000)*($BV$1='SEMACU DATA UNIFICADA'!$B$2:$B1000),0),MATCH(BY$2,'SEMACU DATA UNIFICADA'!$C$1:$T$1,0)),"")</f>
        <v/>
      </c>
      <c r="BZ11" s="139" t="str">
        <f t="array" ref="BZ11">IFERROR(INDEX('SEMACU DATA UNIFICADA'!$C$2:$T1000,MATCH(1,($A11='SEMACU DATA UNIFICADA'!$A$2:$A1000)*($BV$1='SEMACU DATA UNIFICADA'!$B$2:$B1000),0),MATCH(BZ$2,'SEMACU DATA UNIFICADA'!$C$1:$T$1,0)),"")</f>
        <v/>
      </c>
      <c r="CA11" s="2" t="str">
        <f t="array" ref="CA11">IFERROR(INDEX('SEMACU DATA UNIFICADA'!$C$2:$T1000,MATCH(1,($A11='SEMACU DATA UNIFICADA'!$A$2:$A1000)*($BV$1='SEMACU DATA UNIFICADA'!$B$2:$B1000),0),MATCH(CA$2,'SEMACU DATA UNIFICADA'!$C$1:$T$1,0)),"")</f>
        <v/>
      </c>
      <c r="CB11" s="2">
        <f t="array" ref="CB11">IFERROR(INDEX('SEMACU DATA UNIFICADA'!$C$2:$T1000,MATCH(1,($A11='SEMACU DATA UNIFICADA'!$A$2:$A1000)*($BV$1='SEMACU DATA UNIFICADA'!$B$2:$B1000),0),MATCH(CB$2,'SEMACU DATA UNIFICADA'!$C$1:$T$1,0)),"")</f>
        <v>0</v>
      </c>
      <c r="CC11" s="33" t="str">
        <f t="array" ref="CC11">IFERROR(INDEX('SEMACU DATA UNIFICADA'!$C$2:$T1000,MATCH(1,($A11='SEMACU DATA UNIFICADA'!$A$2:$A1000)*($BV$1='SEMACU DATA UNIFICADA'!$B$2:$B1000),0),MATCH(CC$2,'SEMACU DATA UNIFICADA'!$C$1:$T$1,0)),"")</f>
        <v/>
      </c>
      <c r="CD11" s="60" t="str">
        <f t="array" ref="CD11">IFERROR(INDEX('SEMACU DATA UNIFICADA'!$C$2:$T1000,MATCH(1,($A11='SEMACU DATA UNIFICADA'!$A$2:$A1000)*($BV$1='SEMACU DATA UNIFICADA'!$B$2:$B1000),0),MATCH(CD$2,'SEMACU DATA UNIFICADA'!$C$1:$T$1,0)),"")</f>
        <v/>
      </c>
      <c r="CE11" s="23" t="str">
        <f t="array" ref="CE11">IFERROR(INDEX('SEMACU DATA UNIFICADA'!$C$2:$T1000,MATCH(1,($A11='SEMACU DATA UNIFICADA'!$A$2:$A1000)*($BV$1='SEMACU DATA UNIFICADA'!$B$2:$B1000),0),MATCH(CE$2,'SEMACU DATA UNIFICADA'!$C$1:$T$1,0)),"")</f>
        <v/>
      </c>
      <c r="CF11" s="23" t="str">
        <f t="array" ref="CF11">IFERROR(INDEX('SEMACU DATA UNIFICADA'!$C$2:$T1000,MATCH(1,($A11='SEMACU DATA UNIFICADA'!$A$2:$A1000)*($BV$1='SEMACU DATA UNIFICADA'!$B$2:$B1000),0),MATCH(CF$2,'SEMACU DATA UNIFICADA'!$C$1:$T$1,0)),"")</f>
        <v/>
      </c>
      <c r="CG11" s="23" t="str">
        <f t="array" ref="CG11">IFERROR(INDEX('SEMACU DATA UNIFICADA'!$C$2:$T1000,MATCH(1,($A11='SEMACU DATA UNIFICADA'!$A$2:$A1000)*($BV$1='SEMACU DATA UNIFICADA'!$B$2:$B1000),0),MATCH(CG$2,'SEMACU DATA UNIFICADA'!$C$1:$T$1,0)),"")</f>
        <v/>
      </c>
      <c r="CH11" s="60" t="str">
        <f t="array" ref="CH11">IFERROR(INDEX('SEMACU DATA UNIFICADA'!$C$2:$T1000,MATCH(1,($A11='SEMACU DATA UNIFICADA'!$A$2:$A1000)*($BV$1='SEMACU DATA UNIFICADA'!$B$2:$B1000),0),MATCH(CH$2,'SEMACU DATA UNIFICADA'!$C$1:$T$1,0)),"")</f>
        <v/>
      </c>
      <c r="CI11" s="2" t="str">
        <f t="array" ref="CI11">IFERROR(INDEX('SEMACU DATA UNIFICADA'!$C$2:$T1000,MATCH(1,($A11='SEMACU DATA UNIFICADA'!$A$2:$A1000)*($BV$1='SEMACU DATA UNIFICADA'!$B$2:$B1000),0),MATCH(CI$2,'SEMACU DATA UNIFICADA'!$C$1:$T$1,0)),"")</f>
        <v/>
      </c>
      <c r="CJ11" s="2">
        <f t="array" ref="CJ11">IFERROR(INDEX('SEMACU DATA UNIFICADA'!$C$2:$T1000,MATCH(1,($A11='SEMACU DATA UNIFICADA'!$A$2:$A1000)*($BV$1='SEMACU DATA UNIFICADA'!$B$2:$B1000),0),MATCH(CJ$2,'SEMACU DATA UNIFICADA'!$C$1:$T$1,0)),"")</f>
        <v>0</v>
      </c>
      <c r="CK11" s="33" t="str">
        <f t="array" ref="CK11">IFERROR(INDEX('SEMACU DATA UNIFICADA'!$C$2:$T1000,MATCH(1,($A11='SEMACU DATA UNIFICADA'!$A$2:$A1000)*($BV$1='SEMACU DATA UNIFICADA'!$B$2:$B1000),0),MATCH(CK$2,'SEMACU DATA UNIFICADA'!$C$1:$T$1,0)),"")</f>
        <v/>
      </c>
      <c r="CL11" s="60" t="str">
        <f t="array" ref="CL11">IFERROR(INDEX('SEMACU DATA UNIFICADA'!$C$2:$T1000,MATCH(1,($A11='SEMACU DATA UNIFICADA'!$A$2:$A1000)*($BV$1='SEMACU DATA UNIFICADA'!$B$2:$B1000),0),MATCH(CL$2,'SEMACU DATA UNIFICADA'!$C$1:$T$1,0)),"")</f>
        <v/>
      </c>
      <c r="CM11" s="140">
        <f t="array" ref="CM11">IFERROR(INDEX('SEMACU DATA UNIFICADA'!$C$2:$T1000,MATCH(1,($A11='SEMACU DATA UNIFICADA'!$A$2:$A1000)*($BV$1='SEMACU DATA UNIFICADA'!$B$2:$B1000),0),MATCH(CM$2,'SEMACU DATA UNIFICADA'!$C$1:$T$1,0)),"")</f>
        <v>0</v>
      </c>
      <c r="CN11" s="138" t="str">
        <f t="array" ref="CN11">IFERROR(INDEX('SEMACU DATA UNIFICADA'!$C$2:$T1000,MATCH(1,($A11='SEMACU DATA UNIFICADA'!$A$2:$A1000)*($CN$1='SEMACU DATA UNIFICADA'!$B$2:$B1000),0),MATCH(CN$2,'SEMACU DATA UNIFICADA'!$C$1:$T$1,0)),"")</f>
        <v/>
      </c>
      <c r="CO11" s="2" t="str">
        <f t="array" ref="CO11">IFERROR(INDEX('SEMACU DATA UNIFICADA'!$C$2:$T1000,MATCH(1,($A11='SEMACU DATA UNIFICADA'!$A$2:$A1000)*($CN$1='SEMACU DATA UNIFICADA'!$B$2:$B1000),0),MATCH(CO$2,'SEMACU DATA UNIFICADA'!$C$1:$T$1,0)),"")</f>
        <v/>
      </c>
      <c r="CP11" s="2" t="str">
        <f t="array" ref="CP11">IFERROR(INDEX('SEMACU DATA UNIFICADA'!$C$2:$T1000,MATCH(1,($A11='SEMACU DATA UNIFICADA'!$A$2:$A1000)*($CN$1='SEMACU DATA UNIFICADA'!$B$2:$B1000),0),MATCH(CP$2,'SEMACU DATA UNIFICADA'!$C$1:$T$1,0)),"")</f>
        <v/>
      </c>
      <c r="CQ11" s="2" t="str">
        <f t="array" ref="CQ11">IFERROR(INDEX('SEMACU DATA UNIFICADA'!$C$2:$T1000,MATCH(1,($A11='SEMACU DATA UNIFICADA'!$A$2:$A1000)*($CN$1='SEMACU DATA UNIFICADA'!$B$2:$B1000),0),MATCH(CQ$2,'SEMACU DATA UNIFICADA'!$C$1:$T$1,0)),"")</f>
        <v/>
      </c>
      <c r="CR11" s="139" t="str">
        <f t="array" ref="CR11">IFERROR(INDEX('SEMACU DATA UNIFICADA'!$C$2:$T1000,MATCH(1,($A11='SEMACU DATA UNIFICADA'!$A$2:$A1000)*($CN$1='SEMACU DATA UNIFICADA'!$B$2:$B1000),0),MATCH(CR$2,'SEMACU DATA UNIFICADA'!$C$1:$T$1,0)),"")</f>
        <v/>
      </c>
      <c r="CS11" s="2" t="str">
        <f t="array" ref="CS11">IFERROR(INDEX('SEMACU DATA UNIFICADA'!$C$2:$T1000,MATCH(1,($A11='SEMACU DATA UNIFICADA'!$A$2:$A1000)*($CN$1='SEMACU DATA UNIFICADA'!$B$2:$B1000),0),MATCH(CS$2,'SEMACU DATA UNIFICADA'!$C$1:$T$1,0)),"")</f>
        <v/>
      </c>
      <c r="CT11" s="2">
        <f t="array" ref="CT11">IFERROR(INDEX('SEMACU DATA UNIFICADA'!$C$2:$T1000,MATCH(1,($A11='SEMACU DATA UNIFICADA'!$A$2:$A1000)*($CN$1='SEMACU DATA UNIFICADA'!$B$2:$B1000),0),MATCH(CT$2,'SEMACU DATA UNIFICADA'!$C$1:$T$1,0)),"")</f>
        <v>0</v>
      </c>
      <c r="CU11" s="33" t="str">
        <f t="array" ref="CU11">IFERROR(INDEX('SEMACU DATA UNIFICADA'!$C$2:$T1000,MATCH(1,($A11='SEMACU DATA UNIFICADA'!$A$2:$A1000)*($CN$1='SEMACU DATA UNIFICADA'!$B$2:$B1000),0),MATCH(CU$2,'SEMACU DATA UNIFICADA'!$C$1:$T$1,0)),"")</f>
        <v/>
      </c>
      <c r="CV11" s="60" t="str">
        <f t="array" ref="CV11">IFERROR(INDEX('SEMACU DATA UNIFICADA'!$C$2:$T1000,MATCH(1,($A11='SEMACU DATA UNIFICADA'!$A$2:$A1000)*($CN$1='SEMACU DATA UNIFICADA'!$B$2:$B1000),0),MATCH(CV$2,'SEMACU DATA UNIFICADA'!$C$1:$T$1,0)),"")</f>
        <v/>
      </c>
      <c r="CW11" s="23" t="str">
        <f t="array" ref="CW11">IFERROR(INDEX('SEMACU DATA UNIFICADA'!$C$2:$T1000,MATCH(1,($A11='SEMACU DATA UNIFICADA'!$A$2:$A1000)*($CN$1='SEMACU DATA UNIFICADA'!$B$2:$B1000),0),MATCH(CW$2,'SEMACU DATA UNIFICADA'!$C$1:$T$1,0)),"")</f>
        <v/>
      </c>
      <c r="CX11" s="23" t="str">
        <f t="array" ref="CX11">IFERROR(INDEX('SEMACU DATA UNIFICADA'!$C$2:$T1000,MATCH(1,($A11='SEMACU DATA UNIFICADA'!$A$2:$A1000)*($CN$1='SEMACU DATA UNIFICADA'!$B$2:$B1000),0),MATCH(CX$2,'SEMACU DATA UNIFICADA'!$C$1:$T$1,0)),"")</f>
        <v/>
      </c>
      <c r="CY11" s="23" t="str">
        <f t="array" ref="CY11">IFERROR(INDEX('SEMACU DATA UNIFICADA'!$C$2:$T1000,MATCH(1,($A11='SEMACU DATA UNIFICADA'!$A$2:$A1000)*($CN$1='SEMACU DATA UNIFICADA'!$B$2:$B1000),0),MATCH(CY$2,'SEMACU DATA UNIFICADA'!$C$1:$T$1,0)),"")</f>
        <v/>
      </c>
      <c r="CZ11" s="60" t="str">
        <f t="array" ref="CZ11">IFERROR(INDEX('SEMACU DATA UNIFICADA'!$C$2:$T1000,MATCH(1,($A11='SEMACU DATA UNIFICADA'!$A$2:$A1000)*($CN$1='SEMACU DATA UNIFICADA'!$B$2:$B1000),0),MATCH(CZ$2,'SEMACU DATA UNIFICADA'!$C$1:$T$1,0)),"")</f>
        <v/>
      </c>
      <c r="DA11" s="2" t="str">
        <f t="array" ref="DA11">IFERROR(INDEX('SEMACU DATA UNIFICADA'!$C$2:$T1000,MATCH(1,($A11='SEMACU DATA UNIFICADA'!$A$2:$A1000)*($CN$1='SEMACU DATA UNIFICADA'!$B$2:$B1000),0),MATCH(DA$2,'SEMACU DATA UNIFICADA'!$C$1:$T$1,0)),"")</f>
        <v/>
      </c>
      <c r="DB11" s="2">
        <f t="array" ref="DB11">IFERROR(INDEX('SEMACU DATA UNIFICADA'!$C$2:$T1000,MATCH(1,($A11='SEMACU DATA UNIFICADA'!$A$2:$A1000)*($CN$1='SEMACU DATA UNIFICADA'!$B$2:$B1000),0),MATCH(DB$2,'SEMACU DATA UNIFICADA'!$C$1:$T$1,0)),"")</f>
        <v>0</v>
      </c>
      <c r="DC11" s="33" t="str">
        <f t="array" ref="DC11">IFERROR(INDEX('SEMACU DATA UNIFICADA'!$C$2:$T1000,MATCH(1,($A11='SEMACU DATA UNIFICADA'!$A$2:$A1000)*($CN$1='SEMACU DATA UNIFICADA'!$B$2:$B1000),0),MATCH(DC$2,'SEMACU DATA UNIFICADA'!$C$1:$T$1,0)),"")</f>
        <v/>
      </c>
      <c r="DD11" s="60" t="str">
        <f t="array" ref="DD11">IFERROR(INDEX('SEMACU DATA UNIFICADA'!$C$2:$T1000,MATCH(1,($A11='SEMACU DATA UNIFICADA'!$A$2:$A1000)*($CN$1='SEMACU DATA UNIFICADA'!$B$2:$B1000),0),MATCH(DD$2,'SEMACU DATA UNIFICADA'!$C$1:$T$1,0)),"")</f>
        <v/>
      </c>
      <c r="DE11" s="140">
        <f t="array" ref="DE11">IFERROR(INDEX('SEMACU DATA UNIFICADA'!$C$2:$T1000,MATCH(1,($A11='SEMACU DATA UNIFICADA'!$A$2:$A1000)*($CN$1='SEMACU DATA UNIFICADA'!$B$2:$B1000),0),MATCH(DE$2,'SEMACU DATA UNIFICADA'!$C$1:$T$1,0)),"")</f>
        <v>0</v>
      </c>
      <c r="DF11" s="138" t="str">
        <f t="array" ref="DF11">IFERROR(INDEX('SEMACU DATA UNIFICADA'!$C$2:$T1000,MATCH(1,($A11='SEMACU DATA UNIFICADA'!$A$2:$A1000)*($DF$1='SEMACU DATA UNIFICADA'!$B$2:$B1000),0),MATCH(DF$2,'SEMACU DATA UNIFICADA'!$C$1:$T$1,0)),"")</f>
        <v/>
      </c>
      <c r="DG11" s="2" t="str">
        <f t="array" ref="DG11">IFERROR(INDEX('SEMACU DATA UNIFICADA'!$C$2:$T1000,MATCH(1,($A11='SEMACU DATA UNIFICADA'!$A$2:$A1000)*($DF$1='SEMACU DATA UNIFICADA'!$B$2:$B1000),0),MATCH(DG$2,'SEMACU DATA UNIFICADA'!$C$1:$T$1,0)),"")</f>
        <v/>
      </c>
      <c r="DH11" s="2" t="str">
        <f t="array" ref="DH11">IFERROR(INDEX('SEMACU DATA UNIFICADA'!$C$2:$T1000,MATCH(1,($A11='SEMACU DATA UNIFICADA'!$A$2:$A1000)*($DF$1='SEMACU DATA UNIFICADA'!$B$2:$B1000),0),MATCH(DH$2,'SEMACU DATA UNIFICADA'!$C$1:$T$1,0)),"")</f>
        <v/>
      </c>
      <c r="DI11" s="2" t="str">
        <f t="array" ref="DI11">IFERROR(INDEX('SEMACU DATA UNIFICADA'!$C$2:$T1000,MATCH(1,($A11='SEMACU DATA UNIFICADA'!$A$2:$A1000)*($DF$1='SEMACU DATA UNIFICADA'!$B$2:$B1000),0),MATCH(DI$2,'SEMACU DATA UNIFICADA'!$C$1:$T$1,0)),"")</f>
        <v/>
      </c>
      <c r="DJ11" s="139" t="str">
        <f t="array" ref="DJ11">IFERROR(INDEX('SEMACU DATA UNIFICADA'!$C$2:$T1000,MATCH(1,($A11='SEMACU DATA UNIFICADA'!$A$2:$A1000)*($DF$1='SEMACU DATA UNIFICADA'!$B$2:$B1000),0),MATCH(DJ$2,'SEMACU DATA UNIFICADA'!$C$1:$T$1,0)),"")</f>
        <v/>
      </c>
      <c r="DK11" s="2" t="str">
        <f t="array" ref="DK11">IFERROR(INDEX('SEMACU DATA UNIFICADA'!$C$2:$T1000,MATCH(1,($A11='SEMACU DATA UNIFICADA'!$A$2:$A1000)*($DF$1='SEMACU DATA UNIFICADA'!$B$2:$B1000),0),MATCH(DK$2,'SEMACU DATA UNIFICADA'!$C$1:$T$1,0)),"")</f>
        <v/>
      </c>
      <c r="DL11" s="2">
        <f t="array" ref="DL11">IFERROR(INDEX('SEMACU DATA UNIFICADA'!$C$2:$T1000,MATCH(1,($A11='SEMACU DATA UNIFICADA'!$A$2:$A1000)*($DF$1='SEMACU DATA UNIFICADA'!$B$2:$B1000),0),MATCH(DL$2,'SEMACU DATA UNIFICADA'!$C$1:$T$1,0)),"")</f>
        <v>0</v>
      </c>
      <c r="DM11" s="33" t="str">
        <f t="array" ref="DM11">IFERROR(INDEX('SEMACU DATA UNIFICADA'!$C$2:$T1000,MATCH(1,($A11='SEMACU DATA UNIFICADA'!$A$2:$A1000)*($DF$1='SEMACU DATA UNIFICADA'!$B$2:$B1000),0),MATCH(DM$2,'SEMACU DATA UNIFICADA'!$C$1:$T$1,0)),"")</f>
        <v/>
      </c>
      <c r="DN11" s="60" t="str">
        <f t="array" ref="DN11">IFERROR(INDEX('SEMACU DATA UNIFICADA'!$C$2:$T1000,MATCH(1,($A11='SEMACU DATA UNIFICADA'!$A$2:$A1000)*($DF$1='SEMACU DATA UNIFICADA'!$B$2:$B1000),0),MATCH(DN$2,'SEMACU DATA UNIFICADA'!$C$1:$T$1,0)),"")</f>
        <v/>
      </c>
      <c r="DO11" s="23" t="str">
        <f t="array" ref="DO11">IFERROR(INDEX('SEMACU DATA UNIFICADA'!$C$2:$T1000,MATCH(1,($A11='SEMACU DATA UNIFICADA'!$A$2:$A1000)*($DF$1='SEMACU DATA UNIFICADA'!$B$2:$B1000),0),MATCH(DO$2,'SEMACU DATA UNIFICADA'!$C$1:$T$1,0)),"")</f>
        <v/>
      </c>
      <c r="DP11" s="23" t="str">
        <f t="array" ref="DP11">IFERROR(INDEX('SEMACU DATA UNIFICADA'!$C$2:$T1000,MATCH(1,($A11='SEMACU DATA UNIFICADA'!$A$2:$A1000)*($DF$1='SEMACU DATA UNIFICADA'!$B$2:$B1000),0),MATCH(DP$2,'SEMACU DATA UNIFICADA'!$C$1:$T$1,0)),"")</f>
        <v/>
      </c>
      <c r="DQ11" s="23" t="str">
        <f t="array" ref="DQ11">IFERROR(INDEX('SEMACU DATA UNIFICADA'!$C$2:$T1000,MATCH(1,($A11='SEMACU DATA UNIFICADA'!$A$2:$A1000)*($DF$1='SEMACU DATA UNIFICADA'!$B$2:$B1000),0),MATCH(DQ$2,'SEMACU DATA UNIFICADA'!$C$1:$T$1,0)),"")</f>
        <v/>
      </c>
      <c r="DR11" s="60" t="str">
        <f t="array" ref="DR11">IFERROR(INDEX('SEMACU DATA UNIFICADA'!$C$2:$T1000,MATCH(1,($A11='SEMACU DATA UNIFICADA'!$A$2:$A1000)*($DF$1='SEMACU DATA UNIFICADA'!$B$2:$B1000),0),MATCH(DR$2,'SEMACU DATA UNIFICADA'!$C$1:$T$1,0)),"")</f>
        <v/>
      </c>
      <c r="DS11" s="2" t="str">
        <f t="array" ref="DS11">IFERROR(INDEX('SEMACU DATA UNIFICADA'!$C$2:$T1000,MATCH(1,($A11='SEMACU DATA UNIFICADA'!$A$2:$A1000)*($DF$1='SEMACU DATA UNIFICADA'!$B$2:$B1000),0),MATCH(DS$2,'SEMACU DATA UNIFICADA'!$C$1:$T$1,0)),"")</f>
        <v/>
      </c>
      <c r="DT11" s="2">
        <f t="array" ref="DT11">IFERROR(INDEX('SEMACU DATA UNIFICADA'!$C$2:$T1000,MATCH(1,($A11='SEMACU DATA UNIFICADA'!$A$2:$A1000)*($DF$1='SEMACU DATA UNIFICADA'!$B$2:$B1000),0),MATCH(DT$2,'SEMACU DATA UNIFICADA'!$C$1:$T$1,0)),"")</f>
        <v>0</v>
      </c>
      <c r="DU11" s="33" t="str">
        <f t="array" ref="DU11">IFERROR(INDEX('SEMACU DATA UNIFICADA'!$C$2:$T1000,MATCH(1,($A11='SEMACU DATA UNIFICADA'!$A$2:$A1000)*($DF$1='SEMACU DATA UNIFICADA'!$B$2:$B1000),0),MATCH(DU$2,'SEMACU DATA UNIFICADA'!$C$1:$T$1,0)),"")</f>
        <v/>
      </c>
      <c r="DV11" s="60" t="str">
        <f t="array" ref="DV11">IFERROR(INDEX('SEMACU DATA UNIFICADA'!$C$2:$T1000,MATCH(1,($A11='SEMACU DATA UNIFICADA'!$A$2:$A1000)*($DF$1='SEMACU DATA UNIFICADA'!$B$2:$B1000),0),MATCH(DV$2,'SEMACU DATA UNIFICADA'!$C$1:$T$1,0)),"")</f>
        <v/>
      </c>
      <c r="DW11" s="140">
        <f t="array" ref="DW11">IFERROR(INDEX('SEMACU DATA UNIFICADA'!$C$2:$T1000,MATCH(1,($A11='SEMACU DATA UNIFICADA'!$A$2:$A1000)*($DF$1='SEMACU DATA UNIFICADA'!$B$2:$B1000),0),MATCH(DW$2,'SEMACU DATA UNIFICADA'!$C$1:$T$1,0)),"")</f>
        <v>0</v>
      </c>
      <c r="DX11" s="138" t="str">
        <f t="array" ref="DX11">IFERROR(INDEX('SEMACU DATA UNIFICADA'!$C$2:$T1000,MATCH(1,($A11='SEMACU DATA UNIFICADA'!$A$2:$A1000)*($DX$1='SEMACU DATA UNIFICADA'!$B$2:$B1000),0),MATCH(DX$2,'SEMACU DATA UNIFICADA'!$C$1:$T$1,0)),"")</f>
        <v/>
      </c>
      <c r="DY11" s="2" t="str">
        <f t="array" ref="DY11">IFERROR(INDEX('SEMACU DATA UNIFICADA'!$C$2:$T1000,MATCH(1,($A11='SEMACU DATA UNIFICADA'!$A$2:$A1000)*($DX$1='SEMACU DATA UNIFICADA'!$B$2:$B1000),0),MATCH(DY$2,'SEMACU DATA UNIFICADA'!$C$1:$T$1,0)),"")</f>
        <v/>
      </c>
      <c r="DZ11" s="2" t="str">
        <f t="array" ref="DZ11">IFERROR(INDEX('SEMACU DATA UNIFICADA'!$C$2:$T1000,MATCH(1,($A11='SEMACU DATA UNIFICADA'!$A$2:$A1000)*($DX$1='SEMACU DATA UNIFICADA'!$B$2:$B1000),0),MATCH(DZ$2,'SEMACU DATA UNIFICADA'!$C$1:$T$1,0)),"")</f>
        <v/>
      </c>
      <c r="EA11" s="2" t="str">
        <f t="array" ref="EA11">IFERROR(INDEX('SEMACU DATA UNIFICADA'!$C$2:$T1000,MATCH(1,($A11='SEMACU DATA UNIFICADA'!$A$2:$A1000)*($DX$1='SEMACU DATA UNIFICADA'!$B$2:$B1000),0),MATCH(EA$2,'SEMACU DATA UNIFICADA'!$C$1:$T$1,0)),"")</f>
        <v/>
      </c>
      <c r="EB11" s="139" t="str">
        <f t="array" ref="EB11">IFERROR(INDEX('SEMACU DATA UNIFICADA'!$C$2:$T1000,MATCH(1,($A11='SEMACU DATA UNIFICADA'!$A$2:$A1000)*($DX$1='SEMACU DATA UNIFICADA'!$B$2:$B1000),0),MATCH(EB$2,'SEMACU DATA UNIFICADA'!$C$1:$T$1,0)),"")</f>
        <v/>
      </c>
      <c r="EC11" s="2" t="str">
        <f t="array" ref="EC11">IFERROR(INDEX('SEMACU DATA UNIFICADA'!$C$2:$T1000,MATCH(1,($A11='SEMACU DATA UNIFICADA'!$A$2:$A1000)*($DX$1='SEMACU DATA UNIFICADA'!$B$2:$B1000),0),MATCH(EC$2,'SEMACU DATA UNIFICADA'!$C$1:$T$1,0)),"")</f>
        <v/>
      </c>
      <c r="ED11" s="2">
        <f t="array" ref="ED11">IFERROR(INDEX('SEMACU DATA UNIFICADA'!$C$2:$T1000,MATCH(1,($A11='SEMACU DATA UNIFICADA'!$A$2:$A1000)*($DX$1='SEMACU DATA UNIFICADA'!$B$2:$B1000),0),MATCH(ED$2,'SEMACU DATA UNIFICADA'!$C$1:$T$1,0)),"")</f>
        <v>0</v>
      </c>
      <c r="EE11" s="33" t="str">
        <f t="array" ref="EE11">IFERROR(INDEX('SEMACU DATA UNIFICADA'!$C$2:$T1000,MATCH(1,($A11='SEMACU DATA UNIFICADA'!$A$2:$A1000)*($DX$1='SEMACU DATA UNIFICADA'!$B$2:$B1000),0),MATCH(EE$2,'SEMACU DATA UNIFICADA'!$C$1:$T$1,0)),"")</f>
        <v/>
      </c>
      <c r="EF11" s="60" t="str">
        <f t="array" ref="EF11">IFERROR(INDEX('SEMACU DATA UNIFICADA'!$C$2:$T1000,MATCH(1,($A11='SEMACU DATA UNIFICADA'!$A$2:$A1000)*($DX$1='SEMACU DATA UNIFICADA'!$B$2:$B1000),0),MATCH(EF$2,'SEMACU DATA UNIFICADA'!$C$1:$T$1,0)),"")</f>
        <v/>
      </c>
      <c r="EG11" s="23" t="str">
        <f t="array" ref="EG11">IFERROR(INDEX('SEMACU DATA UNIFICADA'!$C$2:$T1000,MATCH(1,($A11='SEMACU DATA UNIFICADA'!$A$2:$A1000)*($DX$1='SEMACU DATA UNIFICADA'!$B$2:$B1000),0),MATCH(EG$2,'SEMACU DATA UNIFICADA'!$C$1:$T$1,0)),"")</f>
        <v/>
      </c>
      <c r="EH11" s="23" t="str">
        <f t="array" ref="EH11">IFERROR(INDEX('SEMACU DATA UNIFICADA'!$C$2:$T1000,MATCH(1,($A11='SEMACU DATA UNIFICADA'!$A$2:$A1000)*($DX$1='SEMACU DATA UNIFICADA'!$B$2:$B1000),0),MATCH(EH$2,'SEMACU DATA UNIFICADA'!$C$1:$T$1,0)),"")</f>
        <v/>
      </c>
      <c r="EI11" s="23" t="str">
        <f t="array" ref="EI11">IFERROR(INDEX('SEMACU DATA UNIFICADA'!$C$2:$T1000,MATCH(1,($A11='SEMACU DATA UNIFICADA'!$A$2:$A1000)*($DX$1='SEMACU DATA UNIFICADA'!$B$2:$B1000),0),MATCH(EI$2,'SEMACU DATA UNIFICADA'!$C$1:$T$1,0)),"")</f>
        <v/>
      </c>
      <c r="EJ11" s="60" t="str">
        <f t="array" ref="EJ11">IFERROR(INDEX('SEMACU DATA UNIFICADA'!$C$2:$T1000,MATCH(1,($A11='SEMACU DATA UNIFICADA'!$A$2:$A1000)*($DX$1='SEMACU DATA UNIFICADA'!$B$2:$B1000),0),MATCH(EJ$2,'SEMACU DATA UNIFICADA'!$C$1:$T$1,0)),"")</f>
        <v/>
      </c>
      <c r="EK11" s="2" t="str">
        <f t="array" ref="EK11">IFERROR(INDEX('SEMACU DATA UNIFICADA'!$C$2:$T1000,MATCH(1,($A11='SEMACU DATA UNIFICADA'!$A$2:$A1000)*($DX$1='SEMACU DATA UNIFICADA'!$B$2:$B1000),0),MATCH(EK$2,'SEMACU DATA UNIFICADA'!$C$1:$T$1,0)),"")</f>
        <v/>
      </c>
      <c r="EL11" s="2">
        <f t="array" ref="EL11">IFERROR(INDEX('SEMACU DATA UNIFICADA'!$C$2:$T1000,MATCH(1,($A11='SEMACU DATA UNIFICADA'!$A$2:$A1000)*($DX$1='SEMACU DATA UNIFICADA'!$B$2:$B1000),0),MATCH(EL$2,'SEMACU DATA UNIFICADA'!$C$1:$T$1,0)),"")</f>
        <v>0</v>
      </c>
      <c r="EM11" s="33" t="str">
        <f t="array" ref="EM11">IFERROR(INDEX('SEMACU DATA UNIFICADA'!$C$2:$T1000,MATCH(1,($A11='SEMACU DATA UNIFICADA'!$A$2:$A1000)*($DX$1='SEMACU DATA UNIFICADA'!$B$2:$B1000),0),MATCH(EM$2,'SEMACU DATA UNIFICADA'!$C$1:$T$1,0)),"")</f>
        <v/>
      </c>
      <c r="EN11" s="60" t="str">
        <f t="array" ref="EN11">IFERROR(INDEX('SEMACU DATA UNIFICADA'!$C$2:$T1000,MATCH(1,($A11='SEMACU DATA UNIFICADA'!$A$2:$A1000)*($DX$1='SEMACU DATA UNIFICADA'!$B$2:$B1000),0),MATCH(EN$2,'SEMACU DATA UNIFICADA'!$C$1:$T$1,0)),"")</f>
        <v/>
      </c>
      <c r="EO11" s="140">
        <f t="array" ref="EO11">IFERROR(INDEX('SEMACU DATA UNIFICADA'!$C$2:$T1000,MATCH(1,($A11='SEMACU DATA UNIFICADA'!$A$2:$A1000)*($DX$1='SEMACU DATA UNIFICADA'!$B$2:$B1000),0),MATCH(EO$2,'SEMACU DATA UNIFICADA'!$C$1:$T$1,0)),"")</f>
        <v>0</v>
      </c>
      <c r="EP11" s="138" t="str">
        <f t="array" ref="EP11">IFERROR(INDEX('SEMACU DATA UNIFICADA'!$C$2:$T1000,MATCH(1,($A11='SEMACU DATA UNIFICADA'!$A$2:$A1000)*($EP$1='SEMACU DATA UNIFICADA'!$B$2:$B1000),0),MATCH(EP$2,'SEMACU DATA UNIFICADA'!$C$1:$T$1,0)),"")</f>
        <v/>
      </c>
      <c r="EQ11" s="2" t="str">
        <f t="array" ref="EQ11">IFERROR(INDEX('SEMACU DATA UNIFICADA'!$C$2:$T1000,MATCH(1,($A11='SEMACU DATA UNIFICADA'!$A$2:$A1000)*($EP$1='SEMACU DATA UNIFICADA'!$B$2:$B1000),0),MATCH(EQ$2,'SEMACU DATA UNIFICADA'!$C$1:$T$1,0)),"")</f>
        <v/>
      </c>
      <c r="ER11" s="2" t="str">
        <f t="array" ref="ER11">IFERROR(INDEX('SEMACU DATA UNIFICADA'!$C$2:$T1000,MATCH(1,($A11='SEMACU DATA UNIFICADA'!$A$2:$A1000)*($EP$1='SEMACU DATA UNIFICADA'!$B$2:$B1000),0),MATCH(ER$2,'SEMACU DATA UNIFICADA'!$C$1:$T$1,0)),"")</f>
        <v/>
      </c>
      <c r="ES11" s="2" t="str">
        <f t="array" ref="ES11">IFERROR(INDEX('SEMACU DATA UNIFICADA'!$C$2:$T1000,MATCH(1,($A11='SEMACU DATA UNIFICADA'!$A$2:$A1000)*($EP$1='SEMACU DATA UNIFICADA'!$B$2:$B1000),0),MATCH(ES$2,'SEMACU DATA UNIFICADA'!$C$1:$T$1,0)),"")</f>
        <v/>
      </c>
      <c r="ET11" s="139" t="str">
        <f t="array" ref="ET11">IFERROR(INDEX('SEMACU DATA UNIFICADA'!$C$2:$T1000,MATCH(1,($A11='SEMACU DATA UNIFICADA'!$A$2:$A1000)*($EP$1='SEMACU DATA UNIFICADA'!$B$2:$B1000),0),MATCH(ET$2,'SEMACU DATA UNIFICADA'!$C$1:$T$1,0)),"")</f>
        <v/>
      </c>
      <c r="EU11" s="2" t="str">
        <f t="array" ref="EU11">IFERROR(INDEX('SEMACU DATA UNIFICADA'!$C$2:$T1000,MATCH(1,($A11='SEMACU DATA UNIFICADA'!$A$2:$A1000)*($EP$1='SEMACU DATA UNIFICADA'!$B$2:$B1000),0),MATCH(EU$2,'SEMACU DATA UNIFICADA'!$C$1:$T$1,0)),"")</f>
        <v/>
      </c>
      <c r="EV11" s="2">
        <f t="array" ref="EV11">IFERROR(INDEX('SEMACU DATA UNIFICADA'!$C$2:$T1000,MATCH(1,($A11='SEMACU DATA UNIFICADA'!$A$2:$A1000)*($EP$1='SEMACU DATA UNIFICADA'!$B$2:$B1000),0),MATCH(EV$2,'SEMACU DATA UNIFICADA'!$C$1:$T$1,0)),"")</f>
        <v>0</v>
      </c>
      <c r="EW11" s="33" t="str">
        <f t="array" ref="EW11">IFERROR(INDEX('SEMACU DATA UNIFICADA'!$C$2:$T1000,MATCH(1,($A11='SEMACU DATA UNIFICADA'!$A$2:$A1000)*($EP$1='SEMACU DATA UNIFICADA'!$B$2:$B1000),0),MATCH(EW$2,'SEMACU DATA UNIFICADA'!$C$1:$T$1,0)),"")</f>
        <v/>
      </c>
      <c r="EX11" s="60" t="str">
        <f t="array" ref="EX11">IFERROR(INDEX('SEMACU DATA UNIFICADA'!$C$2:$T1000,MATCH(1,($A11='SEMACU DATA UNIFICADA'!$A$2:$A1000)*($EP$1='SEMACU DATA UNIFICADA'!$B$2:$B1000),0),MATCH(EX$2,'SEMACU DATA UNIFICADA'!$C$1:$T$1,0)),"")</f>
        <v/>
      </c>
      <c r="EY11" s="23" t="str">
        <f t="array" ref="EY11">IFERROR(INDEX('SEMACU DATA UNIFICADA'!$C$2:$T1000,MATCH(1,($A11='SEMACU DATA UNIFICADA'!$A$2:$A1000)*($EP$1='SEMACU DATA UNIFICADA'!$B$2:$B1000),0),MATCH(EY$2,'SEMACU DATA UNIFICADA'!$C$1:$T$1,0)),"")</f>
        <v/>
      </c>
      <c r="EZ11" s="23" t="str">
        <f t="array" ref="EZ11">IFERROR(INDEX('SEMACU DATA UNIFICADA'!$C$2:$T1000,MATCH(1,($A11='SEMACU DATA UNIFICADA'!$A$2:$A1000)*($EP$1='SEMACU DATA UNIFICADA'!$B$2:$B1000),0),MATCH(EZ$2,'SEMACU DATA UNIFICADA'!$C$1:$T$1,0)),"")</f>
        <v/>
      </c>
      <c r="FA11" s="23" t="str">
        <f t="array" ref="FA11">IFERROR(INDEX('SEMACU DATA UNIFICADA'!$C$2:$T1000,MATCH(1,($A11='SEMACU DATA UNIFICADA'!$A$2:$A1000)*($EP$1='SEMACU DATA UNIFICADA'!$B$2:$B1000),0),MATCH(FA$2,'SEMACU DATA UNIFICADA'!$C$1:$T$1,0)),"")</f>
        <v/>
      </c>
      <c r="FB11" s="60" t="str">
        <f t="array" ref="FB11">IFERROR(INDEX('SEMACU DATA UNIFICADA'!$C$2:$T1000,MATCH(1,($A11='SEMACU DATA UNIFICADA'!$A$2:$A1000)*($EP$1='SEMACU DATA UNIFICADA'!$B$2:$B1000),0),MATCH(FB$2,'SEMACU DATA UNIFICADA'!$C$1:$T$1,0)),"")</f>
        <v/>
      </c>
      <c r="FC11" s="2" t="str">
        <f t="array" ref="FC11">IFERROR(INDEX('SEMACU DATA UNIFICADA'!$C$2:$T1000,MATCH(1,($A11='SEMACU DATA UNIFICADA'!$A$2:$A1000)*($EP$1='SEMACU DATA UNIFICADA'!$B$2:$B1000),0),MATCH(FC$2,'SEMACU DATA UNIFICADA'!$C$1:$T$1,0)),"")</f>
        <v/>
      </c>
      <c r="FD11" s="2">
        <f t="array" ref="FD11">IFERROR(INDEX('SEMACU DATA UNIFICADA'!$C$2:$T1000,MATCH(1,($A11='SEMACU DATA UNIFICADA'!$A$2:$A1000)*($EP$1='SEMACU DATA UNIFICADA'!$B$2:$B1000),0),MATCH(FD$2,'SEMACU DATA UNIFICADA'!$C$1:$T$1,0)),"")</f>
        <v>0</v>
      </c>
      <c r="FE11" s="33" t="str">
        <f t="array" ref="FE11">IFERROR(INDEX('SEMACU DATA UNIFICADA'!$C$2:$T1000,MATCH(1,($A11='SEMACU DATA UNIFICADA'!$A$2:$A1000)*($EP$1='SEMACU DATA UNIFICADA'!$B$2:$B1000),0),MATCH(FE$2,'SEMACU DATA UNIFICADA'!$C$1:$T$1,0)),"")</f>
        <v/>
      </c>
      <c r="FF11" s="60" t="str">
        <f t="array" ref="FF11">IFERROR(INDEX('SEMACU DATA UNIFICADA'!$C$2:$T1000,MATCH(1,($A11='SEMACU DATA UNIFICADA'!$A$2:$A1000)*($EP$1='SEMACU DATA UNIFICADA'!$B$2:$B1000),0),MATCH(FF$2,'SEMACU DATA UNIFICADA'!$C$1:$T$1,0)),"")</f>
        <v/>
      </c>
      <c r="FG11" s="140">
        <f t="array" ref="FG11">IFERROR(INDEX('SEMACU DATA UNIFICADA'!$C$2:$T1000,MATCH(1,($A11='SEMACU DATA UNIFICADA'!$A$2:$A1000)*($EP$1='SEMACU DATA UNIFICADA'!$B$2:$B1000),0),MATCH(FG$2,'SEMACU DATA UNIFICADA'!$C$1:$T$1,0)),"")</f>
        <v>0</v>
      </c>
      <c r="FH11" s="138" t="str">
        <f t="array" ref="FH11">IFERROR(INDEX('SEMACU DATA UNIFICADA'!$C$2:$T1000,MATCH(1,($A11='SEMACU DATA UNIFICADA'!$A$2:$A1000)*($FH$1='SEMACU DATA UNIFICADA'!$B$2:$B1000),0),MATCH(FH$2,'SEMACU DATA UNIFICADA'!$C$1:$T$1,0)),"")</f>
        <v>SE11070323</v>
      </c>
      <c r="FI11" s="2">
        <f t="array" ref="FI11">IFERROR(INDEX('SEMACU DATA UNIFICADA'!$C$2:$T1000,MATCH(1,($A11='SEMACU DATA UNIFICADA'!$A$2:$A1000)*($FH$1='SEMACU DATA UNIFICADA'!$B$2:$B1000),0),MATCH(FI$2,'SEMACU DATA UNIFICADA'!$C$1:$T$1,0)),"")</f>
        <v>80</v>
      </c>
      <c r="FJ11" s="2">
        <f t="array" ref="FJ11">IFERROR(INDEX('SEMACU DATA UNIFICADA'!$C$2:$T1000,MATCH(1,($A11='SEMACU DATA UNIFICADA'!$A$2:$A1000)*($FH$1='SEMACU DATA UNIFICADA'!$B$2:$B1000),0),MATCH(FJ$2,'SEMACU DATA UNIFICADA'!$C$1:$T$1,0)),"")</f>
        <v>452</v>
      </c>
      <c r="FK11" s="2" t="str">
        <f t="array" ref="FK11">IFERROR(INDEX('SEMACU DATA UNIFICADA'!$C$2:$T1000,MATCH(1,($A11='SEMACU DATA UNIFICADA'!$A$2:$A1000)*($FH$1='SEMACU DATA UNIFICADA'!$B$2:$B1000),0),MATCH(FK$2,'SEMACU DATA UNIFICADA'!$C$1:$T$1,0)),"")</f>
        <v>AQXCEL 1.2</v>
      </c>
      <c r="FL11" s="139">
        <f t="array" ref="FL11">IFERROR(INDEX('SEMACU DATA UNIFICADA'!$C$2:$T1000,MATCH(1,($A11='SEMACU DATA UNIFICADA'!$A$2:$A1000)*($FH$1='SEMACU DATA UNIFICADA'!$B$2:$B1000),0),MATCH(FL$2,'SEMACU DATA UNIFICADA'!$C$1:$T$1,0)),"")</f>
        <v>631.896</v>
      </c>
      <c r="FM11" s="2">
        <f t="array" ref="FM11">IFERROR(INDEX('SEMACU DATA UNIFICADA'!$C$2:$T1000,MATCH(1,($A11='SEMACU DATA UNIFICADA'!$A$2:$A1000)*($FH$1='SEMACU DATA UNIFICADA'!$B$2:$B1000),0),MATCH(FM$2,'SEMACU DATA UNIFICADA'!$C$1:$T$1,0)),"")</f>
        <v>2.6</v>
      </c>
      <c r="FN11" s="2">
        <f t="array" ref="FN11">IFERROR(INDEX('SEMACU DATA UNIFICADA'!$C$2:$T1000,MATCH(1,($A11='SEMACU DATA UNIFICADA'!$A$2:$A1000)*($FH$1='SEMACU DATA UNIFICADA'!$B$2:$B1000),0),MATCH(FN$2,'SEMACU DATA UNIFICADA'!$C$1:$T$1,0)),"")</f>
        <v>0</v>
      </c>
      <c r="FO11" s="33">
        <f t="array" ref="FO11">IFERROR(INDEX('SEMACU DATA UNIFICADA'!$C$2:$T1000,MATCH(1,($A11='SEMACU DATA UNIFICADA'!$A$2:$A1000)*($FH$1='SEMACU DATA UNIFICADA'!$B$2:$B1000),0),MATCH(FO$2,'SEMACU DATA UNIFICADA'!$C$1:$T$1,0)),"")</f>
        <v>10.212</v>
      </c>
      <c r="FP11" s="60">
        <f t="array" ref="FP11">IFERROR(INDEX('SEMACU DATA UNIFICADA'!$C$2:$T1000,MATCH(1,($A11='SEMACU DATA UNIFICADA'!$A$2:$A1000)*($FH$1='SEMACU DATA UNIFICADA'!$B$2:$B1000),0),MATCH(FP$2,'SEMACU DATA UNIFICADA'!$C$1:$T$1,0)),"")</f>
        <v>301304.6491</v>
      </c>
      <c r="FQ11" s="23">
        <f t="array" ref="FQ11">IFERROR(INDEX('SEMACU DATA UNIFICADA'!$C$2:$T1000,MATCH(1,($A11='SEMACU DATA UNIFICADA'!$A$2:$A1000)*($FH$1='SEMACU DATA UNIFICADA'!$B$2:$B1000),0),MATCH(FQ$2,'SEMACU DATA UNIFICADA'!$C$1:$T$1,0)),"")</f>
        <v>0.983333</v>
      </c>
      <c r="FR11" s="23">
        <f t="array" ref="FR11">IFERROR(INDEX('SEMACU DATA UNIFICADA'!$C$2:$T1000,MATCH(1,($A11='SEMACU DATA UNIFICADA'!$A$2:$A1000)*($FH$1='SEMACU DATA UNIFICADA'!$B$2:$B1000),0),MATCH(FR$2,'SEMACU DATA UNIFICADA'!$C$1:$T$1,0)),"")</f>
        <v>0.3949091829</v>
      </c>
      <c r="FS11" s="23">
        <f t="array" ref="FS11">IFERROR(INDEX('SEMACU DATA UNIFICADA'!$C$2:$T1000,MATCH(1,($A11='SEMACU DATA UNIFICADA'!$A$2:$A1000)*($FH$1='SEMACU DATA UNIFICADA'!$B$2:$B1000),0),MATCH(FS$2,'SEMACU DATA UNIFICADA'!$C$1:$T$1,0)),"")</f>
        <v>0.95</v>
      </c>
      <c r="FT11" s="60" t="str">
        <f t="array" ref="FT11">IFERROR(INDEX('SEMACU DATA UNIFICADA'!$C$2:$T1000,MATCH(1,($A11='SEMACU DATA UNIFICADA'!$A$2:$A1000)*($FH$1='SEMACU DATA UNIFICADA'!$B$2:$B1000),0),MATCH(FT$2,'SEMACU DATA UNIFICADA'!$C$1:$T$1,0)),"")</f>
        <v/>
      </c>
      <c r="FU11" s="2">
        <f t="array" ref="FU11">IFERROR(INDEX('SEMACU DATA UNIFICADA'!$C$2:$T1000,MATCH(1,($A11='SEMACU DATA UNIFICADA'!$A$2:$A1000)*($FH$1='SEMACU DATA UNIFICADA'!$B$2:$B1000),0),MATCH(FU$2,'SEMACU DATA UNIFICADA'!$C$1:$T$1,0)),"")</f>
        <v>1.5</v>
      </c>
      <c r="FV11" s="2">
        <f t="array" ref="FV11">IFERROR(INDEX('SEMACU DATA UNIFICADA'!$C$2:$T1000,MATCH(1,($A11='SEMACU DATA UNIFICADA'!$A$2:$A1000)*($FH$1='SEMACU DATA UNIFICADA'!$B$2:$B1000),0),MATCH(FV$2,'SEMACU DATA UNIFICADA'!$C$1:$T$1,0)),"")</f>
        <v>4.1</v>
      </c>
      <c r="FW11" s="33">
        <f t="array" ref="FW11">IFERROR(INDEX('SEMACU DATA UNIFICADA'!$C$2:$T1000,MATCH(1,($A11='SEMACU DATA UNIFICADA'!$A$2:$A1000)*($FH$1='SEMACU DATA UNIFICADA'!$B$2:$B1000),0),MATCH(FW$2,'SEMACU DATA UNIFICADA'!$C$1:$T$1,0)),"")</f>
        <v>8.4168</v>
      </c>
      <c r="FX11" s="60">
        <f t="array" ref="FX11">IFERROR(INDEX('SEMACU DATA UNIFICADA'!$C$2:$T1000,MATCH(1,($A11='SEMACU DATA UNIFICADA'!$A$2:$A1000)*($FH$1='SEMACU DATA UNIFICADA'!$B$2:$B1000),0),MATCH(FX$2,'SEMACU DATA UNIFICADA'!$C$1:$T$1,0)),"")</f>
        <v>270.0044936</v>
      </c>
      <c r="FY11" s="140">
        <f t="array" ref="FY11">IFERROR(INDEX('SEMACU DATA UNIFICADA'!$C$2:$T1000,MATCH(1,($A11='SEMACU DATA UNIFICADA'!$A$2:$A1000)*($FH$1='SEMACU DATA UNIFICADA'!$B$2:$B1000),0),MATCH(FY$2,'SEMACU DATA UNIFICADA'!$C$1:$T$1,0)),"")</f>
        <v>47.50112339</v>
      </c>
      <c r="FZ11" s="138" t="str">
        <f t="array" ref="FZ11">IFERROR(INDEX('SEMACU DATA UNIFICADA'!$C$2:$T1000,MATCH(1,($A11='SEMACU DATA UNIFICADA'!$A$2:$A1000)*($FZ$1='SEMACU DATA UNIFICADA'!$B$2:$B1000),0),MATCH(FZ$2,'SEMACU DATA UNIFICADA'!$C$1:$T$1,0)),"")</f>
        <v/>
      </c>
      <c r="GA11" s="2" t="str">
        <f t="array" ref="GA11">IFERROR(INDEX('SEMACU DATA UNIFICADA'!$C$2:$T1000,MATCH(1,($A11='SEMACU DATA UNIFICADA'!$A$2:$A1000)*($FZ$1='SEMACU DATA UNIFICADA'!$B$2:$B1000),0),MATCH(GA$2,'SEMACU DATA UNIFICADA'!$C$1:$T$1,0)),"")</f>
        <v/>
      </c>
      <c r="GB11" s="2" t="str">
        <f t="array" ref="GB11">IFERROR(INDEX('SEMACU DATA UNIFICADA'!$C$2:$T1000,MATCH(1,($A11='SEMACU DATA UNIFICADA'!$A$2:$A1000)*($FZ$1='SEMACU DATA UNIFICADA'!$B$2:$B1000),0),MATCH(GB$2,'SEMACU DATA UNIFICADA'!$C$1:$T$1,0)),"")</f>
        <v/>
      </c>
      <c r="GC11" s="2" t="str">
        <f t="array" ref="GC11">IFERROR(INDEX('SEMACU DATA UNIFICADA'!$C$2:$T1000,MATCH(1,($A11='SEMACU DATA UNIFICADA'!$A$2:$A1000)*($FZ$1='SEMACU DATA UNIFICADA'!$B$2:$B1000),0),MATCH(GC$2,'SEMACU DATA UNIFICADA'!$C$1:$T$1,0)),"")</f>
        <v/>
      </c>
      <c r="GD11" s="139" t="str">
        <f t="array" ref="GD11">IFERROR(INDEX('SEMACU DATA UNIFICADA'!$C$2:$T1000,MATCH(1,($A11='SEMACU DATA UNIFICADA'!$A$2:$A1000)*($FZ$1='SEMACU DATA UNIFICADA'!$B$2:$B1000),0),MATCH(GD$2,'SEMACU DATA UNIFICADA'!$C$1:$T$1,0)),"")</f>
        <v/>
      </c>
      <c r="GE11" s="2" t="str">
        <f t="array" ref="GE11">IFERROR(INDEX('SEMACU DATA UNIFICADA'!$C$2:$T1000,MATCH(1,($A11='SEMACU DATA UNIFICADA'!$A$2:$A1000)*($FZ$1='SEMACU DATA UNIFICADA'!$B$2:$B1000),0),MATCH(GE$2,'SEMACU DATA UNIFICADA'!$C$1:$T$1,0)),"")</f>
        <v/>
      </c>
      <c r="GF11" s="2">
        <f t="array" ref="GF11">IFERROR(INDEX('SEMACU DATA UNIFICADA'!$C$2:$T1000,MATCH(1,($A11='SEMACU DATA UNIFICADA'!$A$2:$A1000)*($FZ$1='SEMACU DATA UNIFICADA'!$B$2:$B1000),0),MATCH(GF$2,'SEMACU DATA UNIFICADA'!$C$1:$T$1,0)),"")</f>
        <v>0</v>
      </c>
      <c r="GG11" s="33" t="str">
        <f t="array" ref="GG11">IFERROR(INDEX('SEMACU DATA UNIFICADA'!$C$2:$T1000,MATCH(1,($A11='SEMACU DATA UNIFICADA'!$A$2:$A1000)*($FZ$1='SEMACU DATA UNIFICADA'!$B$2:$B1000),0),MATCH(GG$2,'SEMACU DATA UNIFICADA'!$C$1:$T$1,0)),"")</f>
        <v/>
      </c>
      <c r="GH11" s="60" t="str">
        <f t="array" ref="GH11">IFERROR(INDEX('SEMACU DATA UNIFICADA'!$C$2:$T1000,MATCH(1,($A11='SEMACU DATA UNIFICADA'!$A$2:$A1000)*($FZ$1='SEMACU DATA UNIFICADA'!$B$2:$B1000),0),MATCH(GH$2,'SEMACU DATA UNIFICADA'!$C$1:$T$1,0)),"")</f>
        <v/>
      </c>
      <c r="GI11" s="23" t="str">
        <f t="array" ref="GI11">IFERROR(INDEX('SEMACU DATA UNIFICADA'!$C$2:$T1000,MATCH(1,($A11='SEMACU DATA UNIFICADA'!$A$2:$A1000)*($FZ$1='SEMACU DATA UNIFICADA'!$B$2:$B1000),0),MATCH(GI$2,'SEMACU DATA UNIFICADA'!$C$1:$T$1,0)),"")</f>
        <v/>
      </c>
      <c r="GJ11" s="23" t="str">
        <f t="array" ref="GJ11">IFERROR(INDEX('SEMACU DATA UNIFICADA'!$C$2:$T1000,MATCH(1,($A11='SEMACU DATA UNIFICADA'!$A$2:$A1000)*($FZ$1='SEMACU DATA UNIFICADA'!$B$2:$B1000),0),MATCH(GJ$2,'SEMACU DATA UNIFICADA'!$C$1:$T$1,0)),"")</f>
        <v/>
      </c>
      <c r="GK11" s="23" t="str">
        <f t="array" ref="GK11">IFERROR(INDEX('SEMACU DATA UNIFICADA'!$C$2:$T1000,MATCH(1,($A11='SEMACU DATA UNIFICADA'!$A$2:$A1000)*($FZ$1='SEMACU DATA UNIFICADA'!$B$2:$B1000),0),MATCH(GK$2,'SEMACU DATA UNIFICADA'!$C$1:$T$1,0)),"")</f>
        <v/>
      </c>
      <c r="GL11" s="60" t="str">
        <f t="array" ref="GL11">IFERROR(INDEX('SEMACU DATA UNIFICADA'!$C$2:$T1000,MATCH(1,($A11='SEMACU DATA UNIFICADA'!$A$2:$A1000)*($FZ$1='SEMACU DATA UNIFICADA'!$B$2:$B1000),0),MATCH(GL$2,'SEMACU DATA UNIFICADA'!$C$1:$T$1,0)),"")</f>
        <v/>
      </c>
      <c r="GM11" s="2" t="str">
        <f t="array" ref="GM11">IFERROR(INDEX('SEMACU DATA UNIFICADA'!$C$2:$T1000,MATCH(1,($A11='SEMACU DATA UNIFICADA'!$A$2:$A1000)*($FZ$1='SEMACU DATA UNIFICADA'!$B$2:$B1000),0),MATCH(GM$2,'SEMACU DATA UNIFICADA'!$C$1:$T$1,0)),"")</f>
        <v/>
      </c>
      <c r="GN11" s="2">
        <f t="array" ref="GN11">IFERROR(INDEX('SEMACU DATA UNIFICADA'!$C$2:$T1000,MATCH(1,($A11='SEMACU DATA UNIFICADA'!$A$2:$A1000)*($FZ$1='SEMACU DATA UNIFICADA'!$B$2:$B1000),0),MATCH(GN$2,'SEMACU DATA UNIFICADA'!$C$1:$T$1,0)),"")</f>
        <v>0</v>
      </c>
      <c r="GO11" s="33" t="str">
        <f t="array" ref="GO11">IFERROR(INDEX('SEMACU DATA UNIFICADA'!$C$2:$T1000,MATCH(1,($A11='SEMACU DATA UNIFICADA'!$A$2:$A1000)*($FZ$1='SEMACU DATA UNIFICADA'!$B$2:$B1000),0),MATCH(GO$2,'SEMACU DATA UNIFICADA'!$C$1:$T$1,0)),"")</f>
        <v/>
      </c>
      <c r="GP11" s="60" t="str">
        <f t="array" ref="GP11">IFERROR(INDEX('SEMACU DATA UNIFICADA'!$C$2:$T1000,MATCH(1,($A11='SEMACU DATA UNIFICADA'!$A$2:$A1000)*($FZ$1='SEMACU DATA UNIFICADA'!$B$2:$B1000),0),MATCH(GP$2,'SEMACU DATA UNIFICADA'!$C$1:$T$1,0)),"")</f>
        <v/>
      </c>
      <c r="GQ11" s="140">
        <f t="array" ref="GQ11">IFERROR(INDEX('SEMACU DATA UNIFICADA'!$C$2:$T1000,MATCH(1,($A11='SEMACU DATA UNIFICADA'!$A$2:$A1000)*($FZ$1='SEMACU DATA UNIFICADA'!$B$2:$B1000),0),MATCH(GQ$2,'SEMACU DATA UNIFICADA'!$C$1:$T$1,0)),"")</f>
        <v>0</v>
      </c>
    </row>
    <row r="12">
      <c r="A12" s="199">
        <v>45005.0</v>
      </c>
      <c r="B12" s="138" t="str">
        <f t="array" ref="B12">IFERROR(INDEX('SEMACU DATA UNIFICADA'!$C$2:$T1000,MATCH(1,($A12='SEMACU DATA UNIFICADA'!$A$2:$A1000)*($B$1='SEMACU DATA UNIFICADA'!$B$2:$B1000),0),MATCH(B$2,'SEMACU DATA UNIFICADA'!$C$1:$T$1,0)),"")</f>
        <v>SE01070323</v>
      </c>
      <c r="C12" s="2">
        <f t="array" ref="C12">IFERROR(INDEX('SEMACU DATA UNIFICADA'!$C$2:$T1000,MATCH(1,($A12='SEMACU DATA UNIFICADA'!$A$2:$A1000)*($B$1='SEMACU DATA UNIFICADA'!$B$2:$B1000),0),MATCH(C$2,'SEMACU DATA UNIFICADA'!$C$1:$T$1,0)),"")</f>
        <v>200</v>
      </c>
      <c r="D12" s="2">
        <f t="array" ref="D12">IFERROR(INDEX('SEMACU DATA UNIFICADA'!$C$2:$T1000,MATCH(1,($A12='SEMACU DATA UNIFICADA'!$A$2:$A1000)*($B$1='SEMACU DATA UNIFICADA'!$B$2:$B1000),0),MATCH(D$2,'SEMACU DATA UNIFICADA'!$C$1:$T$1,0)),"")</f>
        <v>1375</v>
      </c>
      <c r="E12" s="2" t="str">
        <f t="array" ref="E12">IFERROR(INDEX('SEMACU DATA UNIFICADA'!$C$2:$T1000,MATCH(1,($A12='SEMACU DATA UNIFICADA'!$A$2:$A1000)*($B$1='SEMACU DATA UNIFICADA'!$B$2:$B1000),0),MATCH(E$2,'SEMACU DATA UNIFICADA'!$C$1:$T$1,0)),"")</f>
        <v>AQXCEL 1.2</v>
      </c>
      <c r="F12" s="60">
        <f t="array" ref="F12">IFERROR(INDEX('SEMACU DATA UNIFICADA'!$C$2:$T1000,MATCH(1,($A12='SEMACU DATA UNIFICADA'!$A$2:$A1000)*($B$1='SEMACU DATA UNIFICADA'!$B$2:$B1000),0),MATCH(F$2,'SEMACU DATA UNIFICADA'!$C$1:$T$1,0)),"")</f>
        <v>1922.25</v>
      </c>
      <c r="G12" s="2">
        <f t="array" ref="G12">IFERROR(INDEX('SEMACU DATA UNIFICADA'!$C$2:$T1000,MATCH(1,($A12='SEMACU DATA UNIFICADA'!$A$2:$A1000)*($B$1='SEMACU DATA UNIFICADA'!$B$2:$B1000),0),MATCH(G$2,'SEMACU DATA UNIFICADA'!$C$1:$T$1,0)),"")</f>
        <v>4.31</v>
      </c>
      <c r="H12" s="2">
        <f t="array" ref="H12">IFERROR(INDEX('SEMACU DATA UNIFICADA'!$C$2:$T1000,MATCH(1,($A12='SEMACU DATA UNIFICADA'!$A$2:$A1000)*($B$1='SEMACU DATA UNIFICADA'!$B$2:$B1000),0),MATCH(H$2,'SEMACU DATA UNIFICADA'!$C$1:$T$1,0)),"")</f>
        <v>1.6</v>
      </c>
      <c r="I12" s="33">
        <f t="array" ref="I12">IFERROR(INDEX('SEMACU DATA UNIFICADA'!$C$2:$T1000,MATCH(1,($A12='SEMACU DATA UNIFICADA'!$A$2:$A1000)*($B$1='SEMACU DATA UNIFICADA'!$B$2:$B1000),0),MATCH(I$2,'SEMACU DATA UNIFICADA'!$C$1:$T$1,0)),"")</f>
        <v>8.20008</v>
      </c>
      <c r="J12" s="60">
        <f t="array" ref="J12">IFERROR(INDEX('SEMACU DATA UNIFICADA'!$C$2:$T1000,MATCH(1,($A12='SEMACU DATA UNIFICADA'!$A$2:$A1000)*($B$1='SEMACU DATA UNIFICADA'!$B$2:$B1000),0),MATCH(J$2,'SEMACU DATA UNIFICADA'!$C$1:$T$1,0)),"")</f>
        <v>565893.4095</v>
      </c>
      <c r="K12" s="23">
        <f t="array" ref="K12">IFERROR(INDEX('SEMACU DATA UNIFICADA'!$C$2:$T1000,MATCH(1,($A12='SEMACU DATA UNIFICADA'!$A$2:$A1000)*($B$1='SEMACU DATA UNIFICADA'!$B$2:$B1000),0),MATCH(K$2,'SEMACU DATA UNIFICADA'!$C$1:$T$1,0)),"")</f>
        <v>0.966666</v>
      </c>
      <c r="L12" s="23">
        <f t="array" ref="L12">IFERROR(INDEX('SEMACU DATA UNIFICADA'!$C$2:$T1000,MATCH(1,($A12='SEMACU DATA UNIFICADA'!$A$2:$A1000)*($B$1='SEMACU DATA UNIFICADA'!$B$2:$B1000),0),MATCH(L$2,'SEMACU DATA UNIFICADA'!$C$1:$T$1,0)),"")</f>
        <v>0.353683381</v>
      </c>
      <c r="M12" s="23">
        <f t="array" ref="M12">IFERROR(INDEX('SEMACU DATA UNIFICADA'!$C$2:$T1000,MATCH(1,($A12='SEMACU DATA UNIFICADA'!$A$2:$A1000)*($B$1='SEMACU DATA UNIFICADA'!$B$2:$B1000),0),MATCH(M$2,'SEMACU DATA UNIFICADA'!$C$1:$T$1,0)),"")</f>
        <v>0.9</v>
      </c>
      <c r="N12" s="60" t="str">
        <f t="array" ref="N12">IFERROR(INDEX('SEMACU DATA UNIFICADA'!$C$2:$T1000,MATCH(1,($A12='SEMACU DATA UNIFICADA'!$A$2:$A1000)*($B$1='SEMACU DATA UNIFICADA'!$B$2:$B1000),0),MATCH(N$2,'SEMACU DATA UNIFICADA'!$C$1:$T$1,0)),"")</f>
        <v/>
      </c>
      <c r="O12" s="2">
        <f t="array" ref="O12">IFERROR(INDEX('SEMACU DATA UNIFICADA'!$C$2:$T1000,MATCH(1,($A12='SEMACU DATA UNIFICADA'!$A$2:$A1000)*($B$1='SEMACU DATA UNIFICADA'!$B$2:$B1000),0),MATCH(O$2,'SEMACU DATA UNIFICADA'!$C$1:$T$1,0)),"")</f>
        <v>2</v>
      </c>
      <c r="P12" s="2">
        <f t="array" ref="P12">IFERROR(INDEX('SEMACU DATA UNIFICADA'!$C$2:$T1000,MATCH(1,($A12='SEMACU DATA UNIFICADA'!$A$2:$A1000)*($B$1='SEMACU DATA UNIFICADA'!$B$2:$B1000),0),MATCH(P$2,'SEMACU DATA UNIFICADA'!$C$1:$T$1,0)),"")</f>
        <v>6.31</v>
      </c>
      <c r="Q12" s="33">
        <f t="array" ref="Q12">IFERROR(INDEX('SEMACU DATA UNIFICADA'!$C$2:$T1000,MATCH(1,($A12='SEMACU DATA UNIFICADA'!$A$2:$A1000)*($B$1='SEMACU DATA UNIFICADA'!$B$2:$B1000),0),MATCH(Q$2,'SEMACU DATA UNIFICADA'!$C$1:$T$1,0)),"")</f>
        <v>6.70572</v>
      </c>
      <c r="R12" s="60">
        <f t="array" ref="R12">IFERROR(INDEX('SEMACU DATA UNIFICADA'!$C$2:$T1000,MATCH(1,($A12='SEMACU DATA UNIFICADA'!$A$2:$A1000)*($B$1='SEMACU DATA UNIFICADA'!$B$2:$B1000),0),MATCH(R$2,'SEMACU DATA UNIFICADA'!$C$1:$T$1,0)),"")</f>
        <v>659.6434362</v>
      </c>
      <c r="S12" s="140">
        <f t="array" ref="S12">IFERROR(INDEX('SEMACU DATA UNIFICADA'!$C$2:$T1000,MATCH(1,($A12='SEMACU DATA UNIFICADA'!$A$2:$A1000)*($B$1='SEMACU DATA UNIFICADA'!$B$2:$B1000),0),MATCH(S$2,'SEMACU DATA UNIFICADA'!$C$1:$T$1,0)),"")</f>
        <v>114.9108591</v>
      </c>
      <c r="T12" s="138" t="str">
        <f t="array" ref="T12">IFERROR(INDEX('SEMACU DATA UNIFICADA'!$C$2:$T1000,MATCH(1,($A12='SEMACU DATA UNIFICADA'!$A$2:$A1000)*($T$1='SEMACU DATA UNIFICADA'!$B$2:$B1000),0),MATCH(T$2,'SEMACU DATA UNIFICADA'!$C$1:$T$1,0)),"")</f>
        <v>SE02070323</v>
      </c>
      <c r="U12" s="2">
        <f t="array" ref="U12">IFERROR(INDEX('SEMACU DATA UNIFICADA'!$C$2:$T1000,MATCH(1,($A12='SEMACU DATA UNIFICADA'!$A$2:$A1000)*($T$1='SEMACU DATA UNIFICADA'!$B$2:$B1000),0),MATCH(U$2,'SEMACU DATA UNIFICADA'!$C$1:$T$1,0)),"")</f>
        <v>150</v>
      </c>
      <c r="V12" s="2">
        <f t="array" ref="V12">IFERROR(INDEX('SEMACU DATA UNIFICADA'!$C$2:$T1000,MATCH(1,($A12='SEMACU DATA UNIFICADA'!$A$2:$A1000)*($T$1='SEMACU DATA UNIFICADA'!$B$2:$B1000),0),MATCH(V$2,'SEMACU DATA UNIFICADA'!$C$1:$T$1,0)),"")</f>
        <v>825</v>
      </c>
      <c r="W12" s="2" t="str">
        <f t="array" ref="W12">IFERROR(INDEX('SEMACU DATA UNIFICADA'!$C$2:$T1000,MATCH(1,($A12='SEMACU DATA UNIFICADA'!$A$2:$A1000)*($T$1='SEMACU DATA UNIFICADA'!$B$2:$B1000),0),MATCH(W$2,'SEMACU DATA UNIFICADA'!$C$1:$T$1,0)),"")</f>
        <v>AQXCEL 1.2</v>
      </c>
      <c r="X12" s="139">
        <f t="array" ref="X12">IFERROR(INDEX('SEMACU DATA UNIFICADA'!$C$2:$T1000,MATCH(1,($A12='SEMACU DATA UNIFICADA'!$A$2:$A1000)*($T$1='SEMACU DATA UNIFICADA'!$B$2:$B1000),0),MATCH(X$2,'SEMACU DATA UNIFICADA'!$C$1:$T$1,0)),"")</f>
        <v>1153.35</v>
      </c>
      <c r="Y12" s="2">
        <f t="array" ref="Y12">IFERROR(INDEX('SEMACU DATA UNIFICADA'!$C$2:$T1000,MATCH(1,($A12='SEMACU DATA UNIFICADA'!$A$2:$A1000)*($T$1='SEMACU DATA UNIFICADA'!$B$2:$B1000),0),MATCH(Y$2,'SEMACU DATA UNIFICADA'!$C$1:$T$1,0)),"")</f>
        <v>4.05</v>
      </c>
      <c r="Z12" s="2">
        <f t="array" ref="Z12">IFERROR(INDEX('SEMACU DATA UNIFICADA'!$C$2:$T1000,MATCH(1,($A12='SEMACU DATA UNIFICADA'!$A$2:$A1000)*($T$1='SEMACU DATA UNIFICADA'!$B$2:$B1000),0),MATCH(Z$2,'SEMACU DATA UNIFICADA'!$C$1:$T$1,0)),"")</f>
        <v>2.1</v>
      </c>
      <c r="AA12" s="33">
        <f t="array" ref="AA12">IFERROR(INDEX('SEMACU DATA UNIFICADA'!$C$2:$T1000,MATCH(1,($A12='SEMACU DATA UNIFICADA'!$A$2:$A1000)*($T$1='SEMACU DATA UNIFICADA'!$B$2:$B1000),0),MATCH(AA$2,'SEMACU DATA UNIFICADA'!$C$1:$T$1,0)),"")</f>
        <v>8.4684</v>
      </c>
      <c r="AB12" s="60">
        <f t="array" ref="AB12">IFERROR(INDEX('SEMACU DATA UNIFICADA'!$C$2:$T1000,MATCH(1,($A12='SEMACU DATA UNIFICADA'!$A$2:$A1000)*($T$1='SEMACU DATA UNIFICADA'!$B$2:$B1000),0),MATCH(AB$2,'SEMACU DATA UNIFICADA'!$C$1:$T$1,0)),"")</f>
        <v>437355.7819</v>
      </c>
      <c r="AC12" s="23">
        <f t="array" ref="AC12">IFERROR(INDEX('SEMACU DATA UNIFICADA'!$C$2:$T1000,MATCH(1,($A12='SEMACU DATA UNIFICADA'!$A$2:$A1000)*($T$1='SEMACU DATA UNIFICADA'!$B$2:$B1000),0),MATCH(AC$2,'SEMACU DATA UNIFICADA'!$C$1:$T$1,0)),"")</f>
        <v>0.9599992</v>
      </c>
      <c r="AD12" s="23">
        <f t="array" ref="AD12">IFERROR(INDEX('SEMACU DATA UNIFICADA'!$C$2:$T1000,MATCH(1,($A12='SEMACU DATA UNIFICADA'!$A$2:$A1000)*($T$1='SEMACU DATA UNIFICADA'!$B$2:$B1000),0),MATCH(AD$2,'SEMACU DATA UNIFICADA'!$C$1:$T$1,0)),"")</f>
        <v>0.4373557819</v>
      </c>
      <c r="AE12" s="23">
        <f t="array" ref="AE12">IFERROR(INDEX('SEMACU DATA UNIFICADA'!$C$2:$T1000,MATCH(1,($A12='SEMACU DATA UNIFICADA'!$A$2:$A1000)*($T$1='SEMACU DATA UNIFICADA'!$B$2:$B1000),0),MATCH(AE$2,'SEMACU DATA UNIFICADA'!$C$1:$T$1,0)),"")</f>
        <v>0.9</v>
      </c>
      <c r="AF12" s="60" t="str">
        <f t="array" ref="AF12">IFERROR(INDEX('SEMACU DATA UNIFICADA'!$C$2:$T1000,MATCH(1,($A12='SEMACU DATA UNIFICADA'!$A$2:$A1000)*($T$1='SEMACU DATA UNIFICADA'!$B$2:$B1000),0),MATCH(AF$2,'SEMACU DATA UNIFICADA'!$C$1:$T$1,0)),"")</f>
        <v/>
      </c>
      <c r="AG12" s="2">
        <f t="array" ref="AG12">IFERROR(INDEX('SEMACU DATA UNIFICADA'!$C$2:$T1000,MATCH(1,($A12='SEMACU DATA UNIFICADA'!$A$2:$A1000)*($T$1='SEMACU DATA UNIFICADA'!$B$2:$B1000),0),MATCH(AG$2,'SEMACU DATA UNIFICADA'!$C$1:$T$1,0)),"")</f>
        <v>2</v>
      </c>
      <c r="AH12" s="2">
        <f t="array" ref="AH12">IFERROR(INDEX('SEMACU DATA UNIFICADA'!$C$2:$T1000,MATCH(1,($A12='SEMACU DATA UNIFICADA'!$A$2:$A1000)*($T$1='SEMACU DATA UNIFICADA'!$B$2:$B1000),0),MATCH(AH$2,'SEMACU DATA UNIFICADA'!$C$1:$T$1,0)),"")</f>
        <v>6.05</v>
      </c>
      <c r="AI12" s="2">
        <f t="array" ref="AI12">IFERROR(INDEX('SEMACU DATA UNIFICADA'!$C$2:$T1000,MATCH(1,($A12='SEMACU DATA UNIFICADA'!$A$2:$A1000)*($T$1='SEMACU DATA UNIFICADA'!$B$2:$B1000),0),MATCH(AI$2,'SEMACU DATA UNIFICADA'!$C$1:$T$1,0)),"")</f>
        <v>6.8586</v>
      </c>
      <c r="AJ12" s="60">
        <f t="array" ref="AJ12">IFERROR(INDEX('SEMACU DATA UNIFICADA'!$C$2:$T1000,MATCH(1,($A12='SEMACU DATA UNIFICADA'!$A$2:$A1000)*($T$1='SEMACU DATA UNIFICADA'!$B$2:$B1000),0),MATCH(AJ$2,'SEMACU DATA UNIFICADA'!$C$1:$T$1,0)),"")</f>
        <v>406.4593757</v>
      </c>
      <c r="AK12" s="140">
        <f t="array" ref="AK12">IFERROR(INDEX('SEMACU DATA UNIFICADA'!$C$2:$T1000,MATCH(1,($A12='SEMACU DATA UNIFICADA'!$A$2:$A1000)*($T$1='SEMACU DATA UNIFICADA'!$B$2:$B1000),0),MATCH(AK$2,'SEMACU DATA UNIFICADA'!$C$1:$T$1,0)),"")</f>
        <v>64.11484392</v>
      </c>
      <c r="AL12" s="138" t="str">
        <f t="array" ref="AL12">IFERROR(INDEX('SEMACU DATA UNIFICADA'!$C$2:$T1000,MATCH(1,($A12='SEMACU DATA UNIFICADA'!$A$2:$A1000)*($AL$1='SEMACU DATA UNIFICADA'!$B$2:$B1000),0),MATCH(AL$2,'SEMACU DATA UNIFICADA'!$C$1:$T$1,0)),"")</f>
        <v>SE03090323</v>
      </c>
      <c r="AM12" s="2">
        <f t="array" ref="AM12">IFERROR(INDEX('SEMACU DATA UNIFICADA'!$C$2:$T1000,MATCH(1,($A12='SEMACU DATA UNIFICADA'!$A$2:$A1000)*($AL$1='SEMACU DATA UNIFICADA'!$B$2:$B1000),0),MATCH(AM$2,'SEMACU DATA UNIFICADA'!$C$1:$T$1,0)),"")</f>
        <v>88</v>
      </c>
      <c r="AN12" s="2">
        <f t="array" ref="AN12">IFERROR(INDEX('SEMACU DATA UNIFICADA'!$C$2:$T1000,MATCH(1,($A12='SEMACU DATA UNIFICADA'!$A$2:$A1000)*($AL$1='SEMACU DATA UNIFICADA'!$B$2:$B1000),0),MATCH(AN$2,'SEMACU DATA UNIFICADA'!$C$1:$T$1,0)),"")</f>
        <v>448</v>
      </c>
      <c r="AO12" s="2" t="str">
        <f t="array" ref="AO12">IFERROR(INDEX('SEMACU DATA UNIFICADA'!$C$2:$T1000,MATCH(1,($A12='SEMACU DATA UNIFICADA'!$A$2:$A1000)*($AL$1='SEMACU DATA UNIFICADA'!$B$2:$B1000),0),MATCH(AO$2,'SEMACU DATA UNIFICADA'!$C$1:$T$1,0)),"")</f>
        <v>AQXCEL 1.2</v>
      </c>
      <c r="AP12" s="139">
        <f t="array" ref="AP12">IFERROR(INDEX('SEMACU DATA UNIFICADA'!$C$2:$T1000,MATCH(1,($A12='SEMACU DATA UNIFICADA'!$A$2:$A1000)*($AL$1='SEMACU DATA UNIFICADA'!$B$2:$B1000),0),MATCH(AP$2,'SEMACU DATA UNIFICADA'!$C$1:$T$1,0)),"")</f>
        <v>626.304</v>
      </c>
      <c r="AQ12" s="2">
        <f t="array" ref="AQ12">IFERROR(INDEX('SEMACU DATA UNIFICADA'!$C$2:$T1000,MATCH(1,($A12='SEMACU DATA UNIFICADA'!$A$2:$A1000)*($AL$1='SEMACU DATA UNIFICADA'!$B$2:$B1000),0),MATCH(AQ$2,'SEMACU DATA UNIFICADA'!$C$1:$T$1,0)),"")</f>
        <v>3.3</v>
      </c>
      <c r="AR12" s="2">
        <f t="array" ref="AR12">IFERROR(INDEX('SEMACU DATA UNIFICADA'!$C$2:$T1000,MATCH(1,($A12='SEMACU DATA UNIFICADA'!$A$2:$A1000)*($AL$1='SEMACU DATA UNIFICADA'!$B$2:$B1000),0),MATCH(AR$2,'SEMACU DATA UNIFICADA'!$C$1:$T$1,0)),"")</f>
        <v>1.6</v>
      </c>
      <c r="AS12" s="33">
        <f t="array" ref="AS12">IFERROR(INDEX('SEMACU DATA UNIFICADA'!$C$2:$T1000,MATCH(1,($A12='SEMACU DATA UNIFICADA'!$A$2:$A1000)*($AL$1='SEMACU DATA UNIFICADA'!$B$2:$B1000),0),MATCH(AS$2,'SEMACU DATA UNIFICADA'!$C$1:$T$1,0)),"")</f>
        <v>9.2964</v>
      </c>
      <c r="AT12" s="60">
        <f t="array" ref="AT12">IFERROR(INDEX('SEMACU DATA UNIFICADA'!$C$2:$T1000,MATCH(1,($A12='SEMACU DATA UNIFICADA'!$A$2:$A1000)*($AL$1='SEMACU DATA UNIFICADA'!$B$2:$B1000),0),MATCH(AT$2,'SEMACU DATA UNIFICADA'!$C$1:$T$1,0)),"")</f>
        <v>286849.3897</v>
      </c>
      <c r="AU12" s="23">
        <f t="array" ref="AU12">IFERROR(INDEX('SEMACU DATA UNIFICADA'!$C$2:$T1000,MATCH(1,($A12='SEMACU DATA UNIFICADA'!$A$2:$A1000)*($AL$1='SEMACU DATA UNIFICADA'!$B$2:$B1000),0),MATCH(AU$2,'SEMACU DATA UNIFICADA'!$C$1:$T$1,0)),"")</f>
        <v>0.966666</v>
      </c>
      <c r="AV12" s="23">
        <f t="array" ref="AV12">IFERROR(INDEX('SEMACU DATA UNIFICADA'!$C$2:$T1000,MATCH(1,($A12='SEMACU DATA UNIFICADA'!$A$2:$A1000)*($AL$1='SEMACU DATA UNIFICADA'!$B$2:$B1000),0),MATCH(AV$2,'SEMACU DATA UNIFICADA'!$C$1:$T$1,0)),"")</f>
        <v>0.4212178997</v>
      </c>
      <c r="AW12" s="23">
        <f t="array" ref="AW12">IFERROR(INDEX('SEMACU DATA UNIFICADA'!$C$2:$T1000,MATCH(1,($A12='SEMACU DATA UNIFICADA'!$A$2:$A1000)*($AL$1='SEMACU DATA UNIFICADA'!$B$2:$B1000),0),MATCH(AW$2,'SEMACU DATA UNIFICADA'!$C$1:$T$1,0)),"")</f>
        <v>0.9</v>
      </c>
      <c r="AX12" s="60" t="str">
        <f t="array" ref="AX12">IFERROR(INDEX('SEMACU DATA UNIFICADA'!$C$2:$T1000,MATCH(1,($A12='SEMACU DATA UNIFICADA'!$A$2:$A1000)*($AL$1='SEMACU DATA UNIFICADA'!$B$2:$B1000),0),MATCH(AX$2,'SEMACU DATA UNIFICADA'!$C$1:$T$1,0)),"")</f>
        <v/>
      </c>
      <c r="AY12" s="2">
        <f t="array" ref="AY12">IFERROR(INDEX('SEMACU DATA UNIFICADA'!$C$2:$T1000,MATCH(1,($A12='SEMACU DATA UNIFICADA'!$A$2:$A1000)*($AL$1='SEMACU DATA UNIFICADA'!$B$2:$B1000),0),MATCH(AY$2,'SEMACU DATA UNIFICADA'!$C$1:$T$1,0)),"")</f>
        <v>2</v>
      </c>
      <c r="AZ12" s="2">
        <f t="array" ref="AZ12">IFERROR(INDEX('SEMACU DATA UNIFICADA'!$C$2:$T1000,MATCH(1,($A12='SEMACU DATA UNIFICADA'!$A$2:$A1000)*($AL$1='SEMACU DATA UNIFICADA'!$B$2:$B1000),0),MATCH(AZ$2,'SEMACU DATA UNIFICADA'!$C$1:$T$1,0)),"")</f>
        <v>5.3</v>
      </c>
      <c r="BA12" s="33">
        <f t="array" ref="BA12">IFERROR(INDEX('SEMACU DATA UNIFICADA'!$C$2:$T1000,MATCH(1,($A12='SEMACU DATA UNIFICADA'!$A$2:$A1000)*($AL$1='SEMACU DATA UNIFICADA'!$B$2:$B1000),0),MATCH(BA$2,'SEMACU DATA UNIFICADA'!$C$1:$T$1,0)),"")</f>
        <v>7.3032</v>
      </c>
      <c r="BB12" s="60">
        <f t="array" ref="BB12">IFERROR(INDEX('SEMACU DATA UNIFICADA'!$C$2:$T1000,MATCH(1,($A12='SEMACU DATA UNIFICADA'!$A$2:$A1000)*($AL$1='SEMACU DATA UNIFICADA'!$B$2:$B1000),0),MATCH(BB$2,'SEMACU DATA UNIFICADA'!$C$1:$T$1,0)),"")</f>
        <v>262.6184406</v>
      </c>
      <c r="BC12" s="140">
        <f t="array" ref="BC12">IFERROR(INDEX('SEMACU DATA UNIFICADA'!$C$2:$T1000,MATCH(1,($A12='SEMACU DATA UNIFICADA'!$A$2:$A1000)*($AL$1='SEMACU DATA UNIFICADA'!$B$2:$B1000),0),MATCH(BC$2,'SEMACU DATA UNIFICADA'!$C$1:$T$1,0)),"")</f>
        <v>43.65461015</v>
      </c>
      <c r="BD12" s="138" t="str">
        <f t="array" ref="BD12">IFERROR(INDEX('SEMACU DATA UNIFICADA'!$C$2:$T1000,MATCH(1,($A12='SEMACU DATA UNIFICADA'!$A$2:$A1000)*($BD$1='SEMACU DATA UNIFICADA'!$B$2:$B1000),0),MATCH(BD$2,'SEMACU DATA UNIFICADA'!$C$1:$T$1,0)),"")</f>
        <v>SE04090323</v>
      </c>
      <c r="BE12" s="2">
        <f t="array" ref="BE12">IFERROR(INDEX('SEMACU DATA UNIFICADA'!$C$2:$T1000,MATCH(1,($A12='SEMACU DATA UNIFICADA'!$A$2:$A1000)*($BD$1='SEMACU DATA UNIFICADA'!$B$2:$B1000),0),MATCH(BE$2,'SEMACU DATA UNIFICADA'!$C$1:$T$1,0)),"")</f>
        <v>87</v>
      </c>
      <c r="BF12" s="2">
        <f t="array" ref="BF12">IFERROR(INDEX('SEMACU DATA UNIFICADA'!$C$2:$T1000,MATCH(1,($A12='SEMACU DATA UNIFICADA'!$A$2:$A1000)*($BD$1='SEMACU DATA UNIFICADA'!$B$2:$B1000),0),MATCH(BF$2,'SEMACU DATA UNIFICADA'!$C$1:$T$1,0)),"")</f>
        <v>442</v>
      </c>
      <c r="BG12" s="2" t="str">
        <f t="array" ref="BG12">IFERROR(INDEX('SEMACU DATA UNIFICADA'!$C$2:$T1000,MATCH(1,($A12='SEMACU DATA UNIFICADA'!$A$2:$A1000)*($BD$1='SEMACU DATA UNIFICADA'!$B$2:$B1000),0),MATCH(BG$2,'SEMACU DATA UNIFICADA'!$C$1:$T$1,0)),"")</f>
        <v>AQXCEL 1.2</v>
      </c>
      <c r="BH12" s="139">
        <f t="array" ref="BH12">IFERROR(INDEX('SEMACU DATA UNIFICADA'!$C$2:$T1000,MATCH(1,($A12='SEMACU DATA UNIFICADA'!$A$2:$A1000)*($BD$1='SEMACU DATA UNIFICADA'!$B$2:$B1000),0),MATCH(BH$2,'SEMACU DATA UNIFICADA'!$C$1:$T$1,0)),"")</f>
        <v>617.916</v>
      </c>
      <c r="BI12" s="2">
        <f t="array" ref="BI12">IFERROR(INDEX('SEMACU DATA UNIFICADA'!$C$2:$T1000,MATCH(1,($A12='SEMACU DATA UNIFICADA'!$A$2:$A1000)*($BD$1='SEMACU DATA UNIFICADA'!$B$2:$B1000),0),MATCH(BI$2,'SEMACU DATA UNIFICADA'!$C$1:$T$1,0)),"")</f>
        <v>2.66</v>
      </c>
      <c r="BJ12" s="2">
        <f t="array" ref="BJ12">IFERROR(INDEX('SEMACU DATA UNIFICADA'!$C$2:$T1000,MATCH(1,($A12='SEMACU DATA UNIFICADA'!$A$2:$A1000)*($BD$1='SEMACU DATA UNIFICADA'!$B$2:$B1000),0),MATCH(BJ$2,'SEMACU DATA UNIFICADA'!$C$1:$T$1,0)),"")</f>
        <v>1.1</v>
      </c>
      <c r="BK12" s="33">
        <f t="array" ref="BK12">IFERROR(INDEX('SEMACU DATA UNIFICADA'!$C$2:$T1000,MATCH(1,($A12='SEMACU DATA UNIFICADA'!$A$2:$A1000)*($BD$1='SEMACU DATA UNIFICADA'!$B$2:$B1000),0),MATCH(BK$2,'SEMACU DATA UNIFICADA'!$C$1:$T$1,0)),"")</f>
        <v>10.1256</v>
      </c>
      <c r="BL12" s="60">
        <f t="array" ref="BL12">IFERROR(INDEX('SEMACU DATA UNIFICADA'!$C$2:$T1000,MATCH(1,($A12='SEMACU DATA UNIFICADA'!$A$2:$A1000)*($BD$1='SEMACU DATA UNIFICADA'!$B$2:$B1000),0),MATCH(BL$2,'SEMACU DATA UNIFICADA'!$C$1:$T$1,0)),"")</f>
        <v>323010.6553</v>
      </c>
      <c r="BM12" s="23">
        <f t="array" ref="BM12">IFERROR(INDEX('SEMACU DATA UNIFICADA'!$C$2:$T1000,MATCH(1,($A12='SEMACU DATA UNIFICADA'!$A$2:$A1000)*($BD$1='SEMACU DATA UNIFICADA'!$B$2:$B1000),0),MATCH(BM$2,'SEMACU DATA UNIFICADA'!$C$1:$T$1,0)),"")</f>
        <v>0.966666</v>
      </c>
      <c r="BN12" s="23">
        <f t="array" ref="BN12">IFERROR(INDEX('SEMACU DATA UNIFICADA'!$C$2:$T1000,MATCH(1,($A12='SEMACU DATA UNIFICADA'!$A$2:$A1000)*($BD$1='SEMACU DATA UNIFICADA'!$B$2:$B1000),0),MATCH(BN$2,'SEMACU DATA UNIFICADA'!$C$1:$T$1,0)),"")</f>
        <v>0.4813869677</v>
      </c>
      <c r="BO12" s="23">
        <f t="array" ref="BO12">IFERROR(INDEX('SEMACU DATA UNIFICADA'!$C$2:$T1000,MATCH(1,($A12='SEMACU DATA UNIFICADA'!$A$2:$A1000)*($BD$1='SEMACU DATA UNIFICADA'!$B$2:$B1000),0),MATCH(BO$2,'SEMACU DATA UNIFICADA'!$C$1:$T$1,0)),"")</f>
        <v>0.9</v>
      </c>
      <c r="BP12" s="60" t="str">
        <f t="array" ref="BP12">IFERROR(INDEX('SEMACU DATA UNIFICADA'!$C$2:$T1000,MATCH(1,($A12='SEMACU DATA UNIFICADA'!$A$2:$A1000)*($BD$1='SEMACU DATA UNIFICADA'!$B$2:$B1000),0),MATCH(BP$2,'SEMACU DATA UNIFICADA'!$C$1:$T$1,0)),"")</f>
        <v/>
      </c>
      <c r="BQ12" s="2">
        <f t="array" ref="BQ12">IFERROR(INDEX('SEMACU DATA UNIFICADA'!$C$2:$T1000,MATCH(1,($A12='SEMACU DATA UNIFICADA'!$A$2:$A1000)*($BD$1='SEMACU DATA UNIFICADA'!$B$2:$B1000),0),MATCH(BQ$2,'SEMACU DATA UNIFICADA'!$C$1:$T$1,0)),"")</f>
        <v>2</v>
      </c>
      <c r="BR12" s="2">
        <f t="array" ref="BR12">IFERROR(INDEX('SEMACU DATA UNIFICADA'!$C$2:$T1000,MATCH(1,($A12='SEMACU DATA UNIFICADA'!$A$2:$A1000)*($BD$1='SEMACU DATA UNIFICADA'!$B$2:$B1000),0),MATCH(BR$2,'SEMACU DATA UNIFICADA'!$C$1:$T$1,0)),"")</f>
        <v>4.66</v>
      </c>
      <c r="BS12" s="33">
        <f t="array" ref="BS12">IFERROR(INDEX('SEMACU DATA UNIFICADA'!$C$2:$T1000,MATCH(1,($A12='SEMACU DATA UNIFICADA'!$A$2:$A1000)*($BD$1='SEMACU DATA UNIFICADA'!$B$2:$B1000),0),MATCH(BS$2,'SEMACU DATA UNIFICADA'!$C$1:$T$1,0)),"")</f>
        <v>7.83888</v>
      </c>
      <c r="BT12" s="60">
        <f t="array" ref="BT12">IFERROR(INDEX('SEMACU DATA UNIFICADA'!$C$2:$T1000,MATCH(1,($A12='SEMACU DATA UNIFICADA'!$A$2:$A1000)*($BD$1='SEMACU DATA UNIFICADA'!$B$2:$B1000),0),MATCH(BT$2,'SEMACU DATA UNIFICADA'!$C$1:$T$1,0)),"")</f>
        <v>246.2224799</v>
      </c>
      <c r="BU12" s="140">
        <f t="array" ref="BU12">IFERROR(INDEX('SEMACU DATA UNIFICADA'!$C$2:$T1000,MATCH(1,($A12='SEMACU DATA UNIFICADA'!$A$2:$A1000)*($BD$1='SEMACU DATA UNIFICADA'!$B$2:$B1000),0),MATCH(BU$2,'SEMACU DATA UNIFICADA'!$C$1:$T$1,0)),"")</f>
        <v>39.80561998</v>
      </c>
      <c r="BV12" s="138" t="str">
        <f t="array" ref="BV12">IFERROR(INDEX('SEMACU DATA UNIFICADA'!$C$2:$T1000,MATCH(1,($A12='SEMACU DATA UNIFICADA'!$A$2:$A1000)*($BV$1='SEMACU DATA UNIFICADA'!$B$2:$B1000),0),MATCH(BV$2,'SEMACU DATA UNIFICADA'!$C$1:$T$1,0)),"")</f>
        <v/>
      </c>
      <c r="BW12" s="2" t="str">
        <f t="array" ref="BW12">IFERROR(INDEX('SEMACU DATA UNIFICADA'!$C$2:$T1000,MATCH(1,($A12='SEMACU DATA UNIFICADA'!$A$2:$A1000)*($BV$1='SEMACU DATA UNIFICADA'!$B$2:$B1000),0),MATCH(BW$2,'SEMACU DATA UNIFICADA'!$C$1:$T$1,0)),"")</f>
        <v/>
      </c>
      <c r="BX12" s="2" t="str">
        <f t="array" ref="BX12">IFERROR(INDEX('SEMACU DATA UNIFICADA'!$C$2:$T1000,MATCH(1,($A12='SEMACU DATA UNIFICADA'!$A$2:$A1000)*($BV$1='SEMACU DATA UNIFICADA'!$B$2:$B1000),0),MATCH(BX$2,'SEMACU DATA UNIFICADA'!$C$1:$T$1,0)),"")</f>
        <v/>
      </c>
      <c r="BY12" s="2" t="str">
        <f t="array" ref="BY12">IFERROR(INDEX('SEMACU DATA UNIFICADA'!$C$2:$T1000,MATCH(1,($A12='SEMACU DATA UNIFICADA'!$A$2:$A1000)*($BV$1='SEMACU DATA UNIFICADA'!$B$2:$B1000),0),MATCH(BY$2,'SEMACU DATA UNIFICADA'!$C$1:$T$1,0)),"")</f>
        <v/>
      </c>
      <c r="BZ12" s="139" t="str">
        <f t="array" ref="BZ12">IFERROR(INDEX('SEMACU DATA UNIFICADA'!$C$2:$T1000,MATCH(1,($A12='SEMACU DATA UNIFICADA'!$A$2:$A1000)*($BV$1='SEMACU DATA UNIFICADA'!$B$2:$B1000),0),MATCH(BZ$2,'SEMACU DATA UNIFICADA'!$C$1:$T$1,0)),"")</f>
        <v/>
      </c>
      <c r="CA12" s="2" t="str">
        <f t="array" ref="CA12">IFERROR(INDEX('SEMACU DATA UNIFICADA'!$C$2:$T1000,MATCH(1,($A12='SEMACU DATA UNIFICADA'!$A$2:$A1000)*($BV$1='SEMACU DATA UNIFICADA'!$B$2:$B1000),0),MATCH(CA$2,'SEMACU DATA UNIFICADA'!$C$1:$T$1,0)),"")</f>
        <v/>
      </c>
      <c r="CB12" s="2">
        <f t="array" ref="CB12">IFERROR(INDEX('SEMACU DATA UNIFICADA'!$C$2:$T1000,MATCH(1,($A12='SEMACU DATA UNIFICADA'!$A$2:$A1000)*($BV$1='SEMACU DATA UNIFICADA'!$B$2:$B1000),0),MATCH(CB$2,'SEMACU DATA UNIFICADA'!$C$1:$T$1,0)),"")</f>
        <v>0</v>
      </c>
      <c r="CC12" s="33" t="str">
        <f t="array" ref="CC12">IFERROR(INDEX('SEMACU DATA UNIFICADA'!$C$2:$T1000,MATCH(1,($A12='SEMACU DATA UNIFICADA'!$A$2:$A1000)*($BV$1='SEMACU DATA UNIFICADA'!$B$2:$B1000),0),MATCH(CC$2,'SEMACU DATA UNIFICADA'!$C$1:$T$1,0)),"")</f>
        <v/>
      </c>
      <c r="CD12" s="60" t="str">
        <f t="array" ref="CD12">IFERROR(INDEX('SEMACU DATA UNIFICADA'!$C$2:$T1000,MATCH(1,($A12='SEMACU DATA UNIFICADA'!$A$2:$A1000)*($BV$1='SEMACU DATA UNIFICADA'!$B$2:$B1000),0),MATCH(CD$2,'SEMACU DATA UNIFICADA'!$C$1:$T$1,0)),"")</f>
        <v/>
      </c>
      <c r="CE12" s="23" t="str">
        <f t="array" ref="CE12">IFERROR(INDEX('SEMACU DATA UNIFICADA'!$C$2:$T1000,MATCH(1,($A12='SEMACU DATA UNIFICADA'!$A$2:$A1000)*($BV$1='SEMACU DATA UNIFICADA'!$B$2:$B1000),0),MATCH(CE$2,'SEMACU DATA UNIFICADA'!$C$1:$T$1,0)),"")</f>
        <v/>
      </c>
      <c r="CF12" s="23" t="str">
        <f t="array" ref="CF12">IFERROR(INDEX('SEMACU DATA UNIFICADA'!$C$2:$T1000,MATCH(1,($A12='SEMACU DATA UNIFICADA'!$A$2:$A1000)*($BV$1='SEMACU DATA UNIFICADA'!$B$2:$B1000),0),MATCH(CF$2,'SEMACU DATA UNIFICADA'!$C$1:$T$1,0)),"")</f>
        <v/>
      </c>
      <c r="CG12" s="23" t="str">
        <f t="array" ref="CG12">IFERROR(INDEX('SEMACU DATA UNIFICADA'!$C$2:$T1000,MATCH(1,($A12='SEMACU DATA UNIFICADA'!$A$2:$A1000)*($BV$1='SEMACU DATA UNIFICADA'!$B$2:$B1000),0),MATCH(CG$2,'SEMACU DATA UNIFICADA'!$C$1:$T$1,0)),"")</f>
        <v/>
      </c>
      <c r="CH12" s="60" t="str">
        <f t="array" ref="CH12">IFERROR(INDEX('SEMACU DATA UNIFICADA'!$C$2:$T1000,MATCH(1,($A12='SEMACU DATA UNIFICADA'!$A$2:$A1000)*($BV$1='SEMACU DATA UNIFICADA'!$B$2:$B1000),0),MATCH(CH$2,'SEMACU DATA UNIFICADA'!$C$1:$T$1,0)),"")</f>
        <v/>
      </c>
      <c r="CI12" s="2" t="str">
        <f t="array" ref="CI12">IFERROR(INDEX('SEMACU DATA UNIFICADA'!$C$2:$T1000,MATCH(1,($A12='SEMACU DATA UNIFICADA'!$A$2:$A1000)*($BV$1='SEMACU DATA UNIFICADA'!$B$2:$B1000),0),MATCH(CI$2,'SEMACU DATA UNIFICADA'!$C$1:$T$1,0)),"")</f>
        <v/>
      </c>
      <c r="CJ12" s="2">
        <f t="array" ref="CJ12">IFERROR(INDEX('SEMACU DATA UNIFICADA'!$C$2:$T1000,MATCH(1,($A12='SEMACU DATA UNIFICADA'!$A$2:$A1000)*($BV$1='SEMACU DATA UNIFICADA'!$B$2:$B1000),0),MATCH(CJ$2,'SEMACU DATA UNIFICADA'!$C$1:$T$1,0)),"")</f>
        <v>0</v>
      </c>
      <c r="CK12" s="33" t="str">
        <f t="array" ref="CK12">IFERROR(INDEX('SEMACU DATA UNIFICADA'!$C$2:$T1000,MATCH(1,($A12='SEMACU DATA UNIFICADA'!$A$2:$A1000)*($BV$1='SEMACU DATA UNIFICADA'!$B$2:$B1000),0),MATCH(CK$2,'SEMACU DATA UNIFICADA'!$C$1:$T$1,0)),"")</f>
        <v/>
      </c>
      <c r="CL12" s="60" t="str">
        <f t="array" ref="CL12">IFERROR(INDEX('SEMACU DATA UNIFICADA'!$C$2:$T1000,MATCH(1,($A12='SEMACU DATA UNIFICADA'!$A$2:$A1000)*($BV$1='SEMACU DATA UNIFICADA'!$B$2:$B1000),0),MATCH(CL$2,'SEMACU DATA UNIFICADA'!$C$1:$T$1,0)),"")</f>
        <v/>
      </c>
      <c r="CM12" s="140">
        <f t="array" ref="CM12">IFERROR(INDEX('SEMACU DATA UNIFICADA'!$C$2:$T1000,MATCH(1,($A12='SEMACU DATA UNIFICADA'!$A$2:$A1000)*($BV$1='SEMACU DATA UNIFICADA'!$B$2:$B1000),0),MATCH(CM$2,'SEMACU DATA UNIFICADA'!$C$1:$T$1,0)),"")</f>
        <v>0</v>
      </c>
      <c r="CN12" s="138" t="str">
        <f t="array" ref="CN12">IFERROR(INDEX('SEMACU DATA UNIFICADA'!$C$2:$T1000,MATCH(1,($A12='SEMACU DATA UNIFICADA'!$A$2:$A1000)*($CN$1='SEMACU DATA UNIFICADA'!$B$2:$B1000),0),MATCH(CN$2,'SEMACU DATA UNIFICADA'!$C$1:$T$1,0)),"")</f>
        <v/>
      </c>
      <c r="CO12" s="2" t="str">
        <f t="array" ref="CO12">IFERROR(INDEX('SEMACU DATA UNIFICADA'!$C$2:$T1000,MATCH(1,($A12='SEMACU DATA UNIFICADA'!$A$2:$A1000)*($CN$1='SEMACU DATA UNIFICADA'!$B$2:$B1000),0),MATCH(CO$2,'SEMACU DATA UNIFICADA'!$C$1:$T$1,0)),"")</f>
        <v/>
      </c>
      <c r="CP12" s="2" t="str">
        <f t="array" ref="CP12">IFERROR(INDEX('SEMACU DATA UNIFICADA'!$C$2:$T1000,MATCH(1,($A12='SEMACU DATA UNIFICADA'!$A$2:$A1000)*($CN$1='SEMACU DATA UNIFICADA'!$B$2:$B1000),0),MATCH(CP$2,'SEMACU DATA UNIFICADA'!$C$1:$T$1,0)),"")</f>
        <v/>
      </c>
      <c r="CQ12" s="2" t="str">
        <f t="array" ref="CQ12">IFERROR(INDEX('SEMACU DATA UNIFICADA'!$C$2:$T1000,MATCH(1,($A12='SEMACU DATA UNIFICADA'!$A$2:$A1000)*($CN$1='SEMACU DATA UNIFICADA'!$B$2:$B1000),0),MATCH(CQ$2,'SEMACU DATA UNIFICADA'!$C$1:$T$1,0)),"")</f>
        <v/>
      </c>
      <c r="CR12" s="139" t="str">
        <f t="array" ref="CR12">IFERROR(INDEX('SEMACU DATA UNIFICADA'!$C$2:$T1000,MATCH(1,($A12='SEMACU DATA UNIFICADA'!$A$2:$A1000)*($CN$1='SEMACU DATA UNIFICADA'!$B$2:$B1000),0),MATCH(CR$2,'SEMACU DATA UNIFICADA'!$C$1:$T$1,0)),"")</f>
        <v/>
      </c>
      <c r="CS12" s="2" t="str">
        <f t="array" ref="CS12">IFERROR(INDEX('SEMACU DATA UNIFICADA'!$C$2:$T1000,MATCH(1,($A12='SEMACU DATA UNIFICADA'!$A$2:$A1000)*($CN$1='SEMACU DATA UNIFICADA'!$B$2:$B1000),0),MATCH(CS$2,'SEMACU DATA UNIFICADA'!$C$1:$T$1,0)),"")</f>
        <v/>
      </c>
      <c r="CT12" s="2">
        <f t="array" ref="CT12">IFERROR(INDEX('SEMACU DATA UNIFICADA'!$C$2:$T1000,MATCH(1,($A12='SEMACU DATA UNIFICADA'!$A$2:$A1000)*($CN$1='SEMACU DATA UNIFICADA'!$B$2:$B1000),0),MATCH(CT$2,'SEMACU DATA UNIFICADA'!$C$1:$T$1,0)),"")</f>
        <v>0</v>
      </c>
      <c r="CU12" s="33" t="str">
        <f t="array" ref="CU12">IFERROR(INDEX('SEMACU DATA UNIFICADA'!$C$2:$T1000,MATCH(1,($A12='SEMACU DATA UNIFICADA'!$A$2:$A1000)*($CN$1='SEMACU DATA UNIFICADA'!$B$2:$B1000),0),MATCH(CU$2,'SEMACU DATA UNIFICADA'!$C$1:$T$1,0)),"")</f>
        <v/>
      </c>
      <c r="CV12" s="60" t="str">
        <f t="array" ref="CV12">IFERROR(INDEX('SEMACU DATA UNIFICADA'!$C$2:$T1000,MATCH(1,($A12='SEMACU DATA UNIFICADA'!$A$2:$A1000)*($CN$1='SEMACU DATA UNIFICADA'!$B$2:$B1000),0),MATCH(CV$2,'SEMACU DATA UNIFICADA'!$C$1:$T$1,0)),"")</f>
        <v/>
      </c>
      <c r="CW12" s="23" t="str">
        <f t="array" ref="CW12">IFERROR(INDEX('SEMACU DATA UNIFICADA'!$C$2:$T1000,MATCH(1,($A12='SEMACU DATA UNIFICADA'!$A$2:$A1000)*($CN$1='SEMACU DATA UNIFICADA'!$B$2:$B1000),0),MATCH(CW$2,'SEMACU DATA UNIFICADA'!$C$1:$T$1,0)),"")</f>
        <v/>
      </c>
      <c r="CX12" s="23" t="str">
        <f t="array" ref="CX12">IFERROR(INDEX('SEMACU DATA UNIFICADA'!$C$2:$T1000,MATCH(1,($A12='SEMACU DATA UNIFICADA'!$A$2:$A1000)*($CN$1='SEMACU DATA UNIFICADA'!$B$2:$B1000),0),MATCH(CX$2,'SEMACU DATA UNIFICADA'!$C$1:$T$1,0)),"")</f>
        <v/>
      </c>
      <c r="CY12" s="23" t="str">
        <f t="array" ref="CY12">IFERROR(INDEX('SEMACU DATA UNIFICADA'!$C$2:$T1000,MATCH(1,($A12='SEMACU DATA UNIFICADA'!$A$2:$A1000)*($CN$1='SEMACU DATA UNIFICADA'!$B$2:$B1000),0),MATCH(CY$2,'SEMACU DATA UNIFICADA'!$C$1:$T$1,0)),"")</f>
        <v/>
      </c>
      <c r="CZ12" s="60" t="str">
        <f t="array" ref="CZ12">IFERROR(INDEX('SEMACU DATA UNIFICADA'!$C$2:$T1000,MATCH(1,($A12='SEMACU DATA UNIFICADA'!$A$2:$A1000)*($CN$1='SEMACU DATA UNIFICADA'!$B$2:$B1000),0),MATCH(CZ$2,'SEMACU DATA UNIFICADA'!$C$1:$T$1,0)),"")</f>
        <v/>
      </c>
      <c r="DA12" s="2" t="str">
        <f t="array" ref="DA12">IFERROR(INDEX('SEMACU DATA UNIFICADA'!$C$2:$T1000,MATCH(1,($A12='SEMACU DATA UNIFICADA'!$A$2:$A1000)*($CN$1='SEMACU DATA UNIFICADA'!$B$2:$B1000),0),MATCH(DA$2,'SEMACU DATA UNIFICADA'!$C$1:$T$1,0)),"")</f>
        <v/>
      </c>
      <c r="DB12" s="2">
        <f t="array" ref="DB12">IFERROR(INDEX('SEMACU DATA UNIFICADA'!$C$2:$T1000,MATCH(1,($A12='SEMACU DATA UNIFICADA'!$A$2:$A1000)*($CN$1='SEMACU DATA UNIFICADA'!$B$2:$B1000),0),MATCH(DB$2,'SEMACU DATA UNIFICADA'!$C$1:$T$1,0)),"")</f>
        <v>0</v>
      </c>
      <c r="DC12" s="33" t="str">
        <f t="array" ref="DC12">IFERROR(INDEX('SEMACU DATA UNIFICADA'!$C$2:$T1000,MATCH(1,($A12='SEMACU DATA UNIFICADA'!$A$2:$A1000)*($CN$1='SEMACU DATA UNIFICADA'!$B$2:$B1000),0),MATCH(DC$2,'SEMACU DATA UNIFICADA'!$C$1:$T$1,0)),"")</f>
        <v/>
      </c>
      <c r="DD12" s="60" t="str">
        <f t="array" ref="DD12">IFERROR(INDEX('SEMACU DATA UNIFICADA'!$C$2:$T1000,MATCH(1,($A12='SEMACU DATA UNIFICADA'!$A$2:$A1000)*($CN$1='SEMACU DATA UNIFICADA'!$B$2:$B1000),0),MATCH(DD$2,'SEMACU DATA UNIFICADA'!$C$1:$T$1,0)),"")</f>
        <v/>
      </c>
      <c r="DE12" s="140">
        <f t="array" ref="DE12">IFERROR(INDEX('SEMACU DATA UNIFICADA'!$C$2:$T1000,MATCH(1,($A12='SEMACU DATA UNIFICADA'!$A$2:$A1000)*($CN$1='SEMACU DATA UNIFICADA'!$B$2:$B1000),0),MATCH(DE$2,'SEMACU DATA UNIFICADA'!$C$1:$T$1,0)),"")</f>
        <v>0</v>
      </c>
      <c r="DF12" s="138" t="str">
        <f t="array" ref="DF12">IFERROR(INDEX('SEMACU DATA UNIFICADA'!$C$2:$T1000,MATCH(1,($A12='SEMACU DATA UNIFICADA'!$A$2:$A1000)*($DF$1='SEMACU DATA UNIFICADA'!$B$2:$B1000),0),MATCH(DF$2,'SEMACU DATA UNIFICADA'!$C$1:$T$1,0)),"")</f>
        <v/>
      </c>
      <c r="DG12" s="2" t="str">
        <f t="array" ref="DG12">IFERROR(INDEX('SEMACU DATA UNIFICADA'!$C$2:$T1000,MATCH(1,($A12='SEMACU DATA UNIFICADA'!$A$2:$A1000)*($DF$1='SEMACU DATA UNIFICADA'!$B$2:$B1000),0),MATCH(DG$2,'SEMACU DATA UNIFICADA'!$C$1:$T$1,0)),"")</f>
        <v/>
      </c>
      <c r="DH12" s="2" t="str">
        <f t="array" ref="DH12">IFERROR(INDEX('SEMACU DATA UNIFICADA'!$C$2:$T1000,MATCH(1,($A12='SEMACU DATA UNIFICADA'!$A$2:$A1000)*($DF$1='SEMACU DATA UNIFICADA'!$B$2:$B1000),0),MATCH(DH$2,'SEMACU DATA UNIFICADA'!$C$1:$T$1,0)),"")</f>
        <v/>
      </c>
      <c r="DI12" s="2" t="str">
        <f t="array" ref="DI12">IFERROR(INDEX('SEMACU DATA UNIFICADA'!$C$2:$T1000,MATCH(1,($A12='SEMACU DATA UNIFICADA'!$A$2:$A1000)*($DF$1='SEMACU DATA UNIFICADA'!$B$2:$B1000),0),MATCH(DI$2,'SEMACU DATA UNIFICADA'!$C$1:$T$1,0)),"")</f>
        <v/>
      </c>
      <c r="DJ12" s="139" t="str">
        <f t="array" ref="DJ12">IFERROR(INDEX('SEMACU DATA UNIFICADA'!$C$2:$T1000,MATCH(1,($A12='SEMACU DATA UNIFICADA'!$A$2:$A1000)*($DF$1='SEMACU DATA UNIFICADA'!$B$2:$B1000),0),MATCH(DJ$2,'SEMACU DATA UNIFICADA'!$C$1:$T$1,0)),"")</f>
        <v/>
      </c>
      <c r="DK12" s="2" t="str">
        <f t="array" ref="DK12">IFERROR(INDEX('SEMACU DATA UNIFICADA'!$C$2:$T1000,MATCH(1,($A12='SEMACU DATA UNIFICADA'!$A$2:$A1000)*($DF$1='SEMACU DATA UNIFICADA'!$B$2:$B1000),0),MATCH(DK$2,'SEMACU DATA UNIFICADA'!$C$1:$T$1,0)),"")</f>
        <v/>
      </c>
      <c r="DL12" s="2">
        <f t="array" ref="DL12">IFERROR(INDEX('SEMACU DATA UNIFICADA'!$C$2:$T1000,MATCH(1,($A12='SEMACU DATA UNIFICADA'!$A$2:$A1000)*($DF$1='SEMACU DATA UNIFICADA'!$B$2:$B1000),0),MATCH(DL$2,'SEMACU DATA UNIFICADA'!$C$1:$T$1,0)),"")</f>
        <v>0</v>
      </c>
      <c r="DM12" s="33" t="str">
        <f t="array" ref="DM12">IFERROR(INDEX('SEMACU DATA UNIFICADA'!$C$2:$T1000,MATCH(1,($A12='SEMACU DATA UNIFICADA'!$A$2:$A1000)*($DF$1='SEMACU DATA UNIFICADA'!$B$2:$B1000),0),MATCH(DM$2,'SEMACU DATA UNIFICADA'!$C$1:$T$1,0)),"")</f>
        <v/>
      </c>
      <c r="DN12" s="60" t="str">
        <f t="array" ref="DN12">IFERROR(INDEX('SEMACU DATA UNIFICADA'!$C$2:$T1000,MATCH(1,($A12='SEMACU DATA UNIFICADA'!$A$2:$A1000)*($DF$1='SEMACU DATA UNIFICADA'!$B$2:$B1000),0),MATCH(DN$2,'SEMACU DATA UNIFICADA'!$C$1:$T$1,0)),"")</f>
        <v/>
      </c>
      <c r="DO12" s="23" t="str">
        <f t="array" ref="DO12">IFERROR(INDEX('SEMACU DATA UNIFICADA'!$C$2:$T1000,MATCH(1,($A12='SEMACU DATA UNIFICADA'!$A$2:$A1000)*($DF$1='SEMACU DATA UNIFICADA'!$B$2:$B1000),0),MATCH(DO$2,'SEMACU DATA UNIFICADA'!$C$1:$T$1,0)),"")</f>
        <v/>
      </c>
      <c r="DP12" s="23" t="str">
        <f t="array" ref="DP12">IFERROR(INDEX('SEMACU DATA UNIFICADA'!$C$2:$T1000,MATCH(1,($A12='SEMACU DATA UNIFICADA'!$A$2:$A1000)*($DF$1='SEMACU DATA UNIFICADA'!$B$2:$B1000),0),MATCH(DP$2,'SEMACU DATA UNIFICADA'!$C$1:$T$1,0)),"")</f>
        <v/>
      </c>
      <c r="DQ12" s="23" t="str">
        <f t="array" ref="DQ12">IFERROR(INDEX('SEMACU DATA UNIFICADA'!$C$2:$T1000,MATCH(1,($A12='SEMACU DATA UNIFICADA'!$A$2:$A1000)*($DF$1='SEMACU DATA UNIFICADA'!$B$2:$B1000),0),MATCH(DQ$2,'SEMACU DATA UNIFICADA'!$C$1:$T$1,0)),"")</f>
        <v/>
      </c>
      <c r="DR12" s="60" t="str">
        <f t="array" ref="DR12">IFERROR(INDEX('SEMACU DATA UNIFICADA'!$C$2:$T1000,MATCH(1,($A12='SEMACU DATA UNIFICADA'!$A$2:$A1000)*($DF$1='SEMACU DATA UNIFICADA'!$B$2:$B1000),0),MATCH(DR$2,'SEMACU DATA UNIFICADA'!$C$1:$T$1,0)),"")</f>
        <v/>
      </c>
      <c r="DS12" s="2" t="str">
        <f t="array" ref="DS12">IFERROR(INDEX('SEMACU DATA UNIFICADA'!$C$2:$T1000,MATCH(1,($A12='SEMACU DATA UNIFICADA'!$A$2:$A1000)*($DF$1='SEMACU DATA UNIFICADA'!$B$2:$B1000),0),MATCH(DS$2,'SEMACU DATA UNIFICADA'!$C$1:$T$1,0)),"")</f>
        <v/>
      </c>
      <c r="DT12" s="2">
        <f t="array" ref="DT12">IFERROR(INDEX('SEMACU DATA UNIFICADA'!$C$2:$T1000,MATCH(1,($A12='SEMACU DATA UNIFICADA'!$A$2:$A1000)*($DF$1='SEMACU DATA UNIFICADA'!$B$2:$B1000),0),MATCH(DT$2,'SEMACU DATA UNIFICADA'!$C$1:$T$1,0)),"")</f>
        <v>0</v>
      </c>
      <c r="DU12" s="33" t="str">
        <f t="array" ref="DU12">IFERROR(INDEX('SEMACU DATA UNIFICADA'!$C$2:$T1000,MATCH(1,($A12='SEMACU DATA UNIFICADA'!$A$2:$A1000)*($DF$1='SEMACU DATA UNIFICADA'!$B$2:$B1000),0),MATCH(DU$2,'SEMACU DATA UNIFICADA'!$C$1:$T$1,0)),"")</f>
        <v/>
      </c>
      <c r="DV12" s="60" t="str">
        <f t="array" ref="DV12">IFERROR(INDEX('SEMACU DATA UNIFICADA'!$C$2:$T1000,MATCH(1,($A12='SEMACU DATA UNIFICADA'!$A$2:$A1000)*($DF$1='SEMACU DATA UNIFICADA'!$B$2:$B1000),0),MATCH(DV$2,'SEMACU DATA UNIFICADA'!$C$1:$T$1,0)),"")</f>
        <v/>
      </c>
      <c r="DW12" s="140">
        <f t="array" ref="DW12">IFERROR(INDEX('SEMACU DATA UNIFICADA'!$C$2:$T1000,MATCH(1,($A12='SEMACU DATA UNIFICADA'!$A$2:$A1000)*($DF$1='SEMACU DATA UNIFICADA'!$B$2:$B1000),0),MATCH(DW$2,'SEMACU DATA UNIFICADA'!$C$1:$T$1,0)),"")</f>
        <v>0</v>
      </c>
      <c r="DX12" s="138" t="str">
        <f t="array" ref="DX12">IFERROR(INDEX('SEMACU DATA UNIFICADA'!$C$2:$T1000,MATCH(1,($A12='SEMACU DATA UNIFICADA'!$A$2:$A1000)*($DX$1='SEMACU DATA UNIFICADA'!$B$2:$B1000),0),MATCH(DX$2,'SEMACU DATA UNIFICADA'!$C$1:$T$1,0)),"")</f>
        <v/>
      </c>
      <c r="DY12" s="2" t="str">
        <f t="array" ref="DY12">IFERROR(INDEX('SEMACU DATA UNIFICADA'!$C$2:$T1000,MATCH(1,($A12='SEMACU DATA UNIFICADA'!$A$2:$A1000)*($DX$1='SEMACU DATA UNIFICADA'!$B$2:$B1000),0),MATCH(DY$2,'SEMACU DATA UNIFICADA'!$C$1:$T$1,0)),"")</f>
        <v/>
      </c>
      <c r="DZ12" s="2" t="str">
        <f t="array" ref="DZ12">IFERROR(INDEX('SEMACU DATA UNIFICADA'!$C$2:$T1000,MATCH(1,($A12='SEMACU DATA UNIFICADA'!$A$2:$A1000)*($DX$1='SEMACU DATA UNIFICADA'!$B$2:$B1000),0),MATCH(DZ$2,'SEMACU DATA UNIFICADA'!$C$1:$T$1,0)),"")</f>
        <v/>
      </c>
      <c r="EA12" s="2" t="str">
        <f t="array" ref="EA12">IFERROR(INDEX('SEMACU DATA UNIFICADA'!$C$2:$T1000,MATCH(1,($A12='SEMACU DATA UNIFICADA'!$A$2:$A1000)*($DX$1='SEMACU DATA UNIFICADA'!$B$2:$B1000),0),MATCH(EA$2,'SEMACU DATA UNIFICADA'!$C$1:$T$1,0)),"")</f>
        <v/>
      </c>
      <c r="EB12" s="139" t="str">
        <f t="array" ref="EB12">IFERROR(INDEX('SEMACU DATA UNIFICADA'!$C$2:$T1000,MATCH(1,($A12='SEMACU DATA UNIFICADA'!$A$2:$A1000)*($DX$1='SEMACU DATA UNIFICADA'!$B$2:$B1000),0),MATCH(EB$2,'SEMACU DATA UNIFICADA'!$C$1:$T$1,0)),"")</f>
        <v/>
      </c>
      <c r="EC12" s="2" t="str">
        <f t="array" ref="EC12">IFERROR(INDEX('SEMACU DATA UNIFICADA'!$C$2:$T1000,MATCH(1,($A12='SEMACU DATA UNIFICADA'!$A$2:$A1000)*($DX$1='SEMACU DATA UNIFICADA'!$B$2:$B1000),0),MATCH(EC$2,'SEMACU DATA UNIFICADA'!$C$1:$T$1,0)),"")</f>
        <v/>
      </c>
      <c r="ED12" s="2">
        <f t="array" ref="ED12">IFERROR(INDEX('SEMACU DATA UNIFICADA'!$C$2:$T1000,MATCH(1,($A12='SEMACU DATA UNIFICADA'!$A$2:$A1000)*($DX$1='SEMACU DATA UNIFICADA'!$B$2:$B1000),0),MATCH(ED$2,'SEMACU DATA UNIFICADA'!$C$1:$T$1,0)),"")</f>
        <v>0</v>
      </c>
      <c r="EE12" s="33" t="str">
        <f t="array" ref="EE12">IFERROR(INDEX('SEMACU DATA UNIFICADA'!$C$2:$T1000,MATCH(1,($A12='SEMACU DATA UNIFICADA'!$A$2:$A1000)*($DX$1='SEMACU DATA UNIFICADA'!$B$2:$B1000),0),MATCH(EE$2,'SEMACU DATA UNIFICADA'!$C$1:$T$1,0)),"")</f>
        <v/>
      </c>
      <c r="EF12" s="60" t="str">
        <f t="array" ref="EF12">IFERROR(INDEX('SEMACU DATA UNIFICADA'!$C$2:$T1000,MATCH(1,($A12='SEMACU DATA UNIFICADA'!$A$2:$A1000)*($DX$1='SEMACU DATA UNIFICADA'!$B$2:$B1000),0),MATCH(EF$2,'SEMACU DATA UNIFICADA'!$C$1:$T$1,0)),"")</f>
        <v/>
      </c>
      <c r="EG12" s="23" t="str">
        <f t="array" ref="EG12">IFERROR(INDEX('SEMACU DATA UNIFICADA'!$C$2:$T1000,MATCH(1,($A12='SEMACU DATA UNIFICADA'!$A$2:$A1000)*($DX$1='SEMACU DATA UNIFICADA'!$B$2:$B1000),0),MATCH(EG$2,'SEMACU DATA UNIFICADA'!$C$1:$T$1,0)),"")</f>
        <v/>
      </c>
      <c r="EH12" s="23" t="str">
        <f t="array" ref="EH12">IFERROR(INDEX('SEMACU DATA UNIFICADA'!$C$2:$T1000,MATCH(1,($A12='SEMACU DATA UNIFICADA'!$A$2:$A1000)*($DX$1='SEMACU DATA UNIFICADA'!$B$2:$B1000),0),MATCH(EH$2,'SEMACU DATA UNIFICADA'!$C$1:$T$1,0)),"")</f>
        <v/>
      </c>
      <c r="EI12" s="23" t="str">
        <f t="array" ref="EI12">IFERROR(INDEX('SEMACU DATA UNIFICADA'!$C$2:$T1000,MATCH(1,($A12='SEMACU DATA UNIFICADA'!$A$2:$A1000)*($DX$1='SEMACU DATA UNIFICADA'!$B$2:$B1000),0),MATCH(EI$2,'SEMACU DATA UNIFICADA'!$C$1:$T$1,0)),"")</f>
        <v/>
      </c>
      <c r="EJ12" s="60" t="str">
        <f t="array" ref="EJ12">IFERROR(INDEX('SEMACU DATA UNIFICADA'!$C$2:$T1000,MATCH(1,($A12='SEMACU DATA UNIFICADA'!$A$2:$A1000)*($DX$1='SEMACU DATA UNIFICADA'!$B$2:$B1000),0),MATCH(EJ$2,'SEMACU DATA UNIFICADA'!$C$1:$T$1,0)),"")</f>
        <v/>
      </c>
      <c r="EK12" s="2" t="str">
        <f t="array" ref="EK12">IFERROR(INDEX('SEMACU DATA UNIFICADA'!$C$2:$T1000,MATCH(1,($A12='SEMACU DATA UNIFICADA'!$A$2:$A1000)*($DX$1='SEMACU DATA UNIFICADA'!$B$2:$B1000),0),MATCH(EK$2,'SEMACU DATA UNIFICADA'!$C$1:$T$1,0)),"")</f>
        <v/>
      </c>
      <c r="EL12" s="2">
        <f t="array" ref="EL12">IFERROR(INDEX('SEMACU DATA UNIFICADA'!$C$2:$T1000,MATCH(1,($A12='SEMACU DATA UNIFICADA'!$A$2:$A1000)*($DX$1='SEMACU DATA UNIFICADA'!$B$2:$B1000),0),MATCH(EL$2,'SEMACU DATA UNIFICADA'!$C$1:$T$1,0)),"")</f>
        <v>0</v>
      </c>
      <c r="EM12" s="33" t="str">
        <f t="array" ref="EM12">IFERROR(INDEX('SEMACU DATA UNIFICADA'!$C$2:$T1000,MATCH(1,($A12='SEMACU DATA UNIFICADA'!$A$2:$A1000)*($DX$1='SEMACU DATA UNIFICADA'!$B$2:$B1000),0),MATCH(EM$2,'SEMACU DATA UNIFICADA'!$C$1:$T$1,0)),"")</f>
        <v/>
      </c>
      <c r="EN12" s="60" t="str">
        <f t="array" ref="EN12">IFERROR(INDEX('SEMACU DATA UNIFICADA'!$C$2:$T1000,MATCH(1,($A12='SEMACU DATA UNIFICADA'!$A$2:$A1000)*($DX$1='SEMACU DATA UNIFICADA'!$B$2:$B1000),0),MATCH(EN$2,'SEMACU DATA UNIFICADA'!$C$1:$T$1,0)),"")</f>
        <v/>
      </c>
      <c r="EO12" s="140">
        <f t="array" ref="EO12">IFERROR(INDEX('SEMACU DATA UNIFICADA'!$C$2:$T1000,MATCH(1,($A12='SEMACU DATA UNIFICADA'!$A$2:$A1000)*($DX$1='SEMACU DATA UNIFICADA'!$B$2:$B1000),0),MATCH(EO$2,'SEMACU DATA UNIFICADA'!$C$1:$T$1,0)),"")</f>
        <v>0</v>
      </c>
      <c r="EP12" s="138" t="str">
        <f t="array" ref="EP12">IFERROR(INDEX('SEMACU DATA UNIFICADA'!$C$2:$T1000,MATCH(1,($A12='SEMACU DATA UNIFICADA'!$A$2:$A1000)*($EP$1='SEMACU DATA UNIFICADA'!$B$2:$B1000),0),MATCH(EP$2,'SEMACU DATA UNIFICADA'!$C$1:$T$1,0)),"")</f>
        <v/>
      </c>
      <c r="EQ12" s="2" t="str">
        <f t="array" ref="EQ12">IFERROR(INDEX('SEMACU DATA UNIFICADA'!$C$2:$T1000,MATCH(1,($A12='SEMACU DATA UNIFICADA'!$A$2:$A1000)*($EP$1='SEMACU DATA UNIFICADA'!$B$2:$B1000),0),MATCH(EQ$2,'SEMACU DATA UNIFICADA'!$C$1:$T$1,0)),"")</f>
        <v/>
      </c>
      <c r="ER12" s="2" t="str">
        <f t="array" ref="ER12">IFERROR(INDEX('SEMACU DATA UNIFICADA'!$C$2:$T1000,MATCH(1,($A12='SEMACU DATA UNIFICADA'!$A$2:$A1000)*($EP$1='SEMACU DATA UNIFICADA'!$B$2:$B1000),0),MATCH(ER$2,'SEMACU DATA UNIFICADA'!$C$1:$T$1,0)),"")</f>
        <v/>
      </c>
      <c r="ES12" s="2" t="str">
        <f t="array" ref="ES12">IFERROR(INDEX('SEMACU DATA UNIFICADA'!$C$2:$T1000,MATCH(1,($A12='SEMACU DATA UNIFICADA'!$A$2:$A1000)*($EP$1='SEMACU DATA UNIFICADA'!$B$2:$B1000),0),MATCH(ES$2,'SEMACU DATA UNIFICADA'!$C$1:$T$1,0)),"")</f>
        <v/>
      </c>
      <c r="ET12" s="139" t="str">
        <f t="array" ref="ET12">IFERROR(INDEX('SEMACU DATA UNIFICADA'!$C$2:$T1000,MATCH(1,($A12='SEMACU DATA UNIFICADA'!$A$2:$A1000)*($EP$1='SEMACU DATA UNIFICADA'!$B$2:$B1000),0),MATCH(ET$2,'SEMACU DATA UNIFICADA'!$C$1:$T$1,0)),"")</f>
        <v/>
      </c>
      <c r="EU12" s="2" t="str">
        <f t="array" ref="EU12">IFERROR(INDEX('SEMACU DATA UNIFICADA'!$C$2:$T1000,MATCH(1,($A12='SEMACU DATA UNIFICADA'!$A$2:$A1000)*($EP$1='SEMACU DATA UNIFICADA'!$B$2:$B1000),0),MATCH(EU$2,'SEMACU DATA UNIFICADA'!$C$1:$T$1,0)),"")</f>
        <v/>
      </c>
      <c r="EV12" s="2">
        <f t="array" ref="EV12">IFERROR(INDEX('SEMACU DATA UNIFICADA'!$C$2:$T1000,MATCH(1,($A12='SEMACU DATA UNIFICADA'!$A$2:$A1000)*($EP$1='SEMACU DATA UNIFICADA'!$B$2:$B1000),0),MATCH(EV$2,'SEMACU DATA UNIFICADA'!$C$1:$T$1,0)),"")</f>
        <v>0</v>
      </c>
      <c r="EW12" s="33" t="str">
        <f t="array" ref="EW12">IFERROR(INDEX('SEMACU DATA UNIFICADA'!$C$2:$T1000,MATCH(1,($A12='SEMACU DATA UNIFICADA'!$A$2:$A1000)*($EP$1='SEMACU DATA UNIFICADA'!$B$2:$B1000),0),MATCH(EW$2,'SEMACU DATA UNIFICADA'!$C$1:$T$1,0)),"")</f>
        <v/>
      </c>
      <c r="EX12" s="60" t="str">
        <f t="array" ref="EX12">IFERROR(INDEX('SEMACU DATA UNIFICADA'!$C$2:$T1000,MATCH(1,($A12='SEMACU DATA UNIFICADA'!$A$2:$A1000)*($EP$1='SEMACU DATA UNIFICADA'!$B$2:$B1000),0),MATCH(EX$2,'SEMACU DATA UNIFICADA'!$C$1:$T$1,0)),"")</f>
        <v/>
      </c>
      <c r="EY12" s="23" t="str">
        <f t="array" ref="EY12">IFERROR(INDEX('SEMACU DATA UNIFICADA'!$C$2:$T1000,MATCH(1,($A12='SEMACU DATA UNIFICADA'!$A$2:$A1000)*($EP$1='SEMACU DATA UNIFICADA'!$B$2:$B1000),0),MATCH(EY$2,'SEMACU DATA UNIFICADA'!$C$1:$T$1,0)),"")</f>
        <v/>
      </c>
      <c r="EZ12" s="23" t="str">
        <f t="array" ref="EZ12">IFERROR(INDEX('SEMACU DATA UNIFICADA'!$C$2:$T1000,MATCH(1,($A12='SEMACU DATA UNIFICADA'!$A$2:$A1000)*($EP$1='SEMACU DATA UNIFICADA'!$B$2:$B1000),0),MATCH(EZ$2,'SEMACU DATA UNIFICADA'!$C$1:$T$1,0)),"")</f>
        <v/>
      </c>
      <c r="FA12" s="23" t="str">
        <f t="array" ref="FA12">IFERROR(INDEX('SEMACU DATA UNIFICADA'!$C$2:$T1000,MATCH(1,($A12='SEMACU DATA UNIFICADA'!$A$2:$A1000)*($EP$1='SEMACU DATA UNIFICADA'!$B$2:$B1000),0),MATCH(FA$2,'SEMACU DATA UNIFICADA'!$C$1:$T$1,0)),"")</f>
        <v/>
      </c>
      <c r="FB12" s="60" t="str">
        <f t="array" ref="FB12">IFERROR(INDEX('SEMACU DATA UNIFICADA'!$C$2:$T1000,MATCH(1,($A12='SEMACU DATA UNIFICADA'!$A$2:$A1000)*($EP$1='SEMACU DATA UNIFICADA'!$B$2:$B1000),0),MATCH(FB$2,'SEMACU DATA UNIFICADA'!$C$1:$T$1,0)),"")</f>
        <v/>
      </c>
      <c r="FC12" s="2" t="str">
        <f t="array" ref="FC12">IFERROR(INDEX('SEMACU DATA UNIFICADA'!$C$2:$T1000,MATCH(1,($A12='SEMACU DATA UNIFICADA'!$A$2:$A1000)*($EP$1='SEMACU DATA UNIFICADA'!$B$2:$B1000),0),MATCH(FC$2,'SEMACU DATA UNIFICADA'!$C$1:$T$1,0)),"")</f>
        <v/>
      </c>
      <c r="FD12" s="2">
        <f t="array" ref="FD12">IFERROR(INDEX('SEMACU DATA UNIFICADA'!$C$2:$T1000,MATCH(1,($A12='SEMACU DATA UNIFICADA'!$A$2:$A1000)*($EP$1='SEMACU DATA UNIFICADA'!$B$2:$B1000),0),MATCH(FD$2,'SEMACU DATA UNIFICADA'!$C$1:$T$1,0)),"")</f>
        <v>0</v>
      </c>
      <c r="FE12" s="33" t="str">
        <f t="array" ref="FE12">IFERROR(INDEX('SEMACU DATA UNIFICADA'!$C$2:$T1000,MATCH(1,($A12='SEMACU DATA UNIFICADA'!$A$2:$A1000)*($EP$1='SEMACU DATA UNIFICADA'!$B$2:$B1000),0),MATCH(FE$2,'SEMACU DATA UNIFICADA'!$C$1:$T$1,0)),"")</f>
        <v/>
      </c>
      <c r="FF12" s="60" t="str">
        <f t="array" ref="FF12">IFERROR(INDEX('SEMACU DATA UNIFICADA'!$C$2:$T1000,MATCH(1,($A12='SEMACU DATA UNIFICADA'!$A$2:$A1000)*($EP$1='SEMACU DATA UNIFICADA'!$B$2:$B1000),0),MATCH(FF$2,'SEMACU DATA UNIFICADA'!$C$1:$T$1,0)),"")</f>
        <v/>
      </c>
      <c r="FG12" s="140">
        <f t="array" ref="FG12">IFERROR(INDEX('SEMACU DATA UNIFICADA'!$C$2:$T1000,MATCH(1,($A12='SEMACU DATA UNIFICADA'!$A$2:$A1000)*($EP$1='SEMACU DATA UNIFICADA'!$B$2:$B1000),0),MATCH(FG$2,'SEMACU DATA UNIFICADA'!$C$1:$T$1,0)),"")</f>
        <v>0</v>
      </c>
      <c r="FH12" s="138" t="str">
        <f t="array" ref="FH12">IFERROR(INDEX('SEMACU DATA UNIFICADA'!$C$2:$T1000,MATCH(1,($A12='SEMACU DATA UNIFICADA'!$A$2:$A1000)*($FH$1='SEMACU DATA UNIFICADA'!$B$2:$B1000),0),MATCH(FH$2,'SEMACU DATA UNIFICADA'!$C$1:$T$1,0)),"")</f>
        <v>SE11070323</v>
      </c>
      <c r="FI12" s="2">
        <f t="array" ref="FI12">IFERROR(INDEX('SEMACU DATA UNIFICADA'!$C$2:$T1000,MATCH(1,($A12='SEMACU DATA UNIFICADA'!$A$2:$A1000)*($FH$1='SEMACU DATA UNIFICADA'!$B$2:$B1000),0),MATCH(FI$2,'SEMACU DATA UNIFICADA'!$C$1:$T$1,0)),"")</f>
        <v>150</v>
      </c>
      <c r="FJ12" s="2">
        <f t="array" ref="FJ12">IFERROR(INDEX('SEMACU DATA UNIFICADA'!$C$2:$T1000,MATCH(1,($A12='SEMACU DATA UNIFICADA'!$A$2:$A1000)*($FH$1='SEMACU DATA UNIFICADA'!$B$2:$B1000),0),MATCH(FJ$2,'SEMACU DATA UNIFICADA'!$C$1:$T$1,0)),"")</f>
        <v>805</v>
      </c>
      <c r="FK12" s="2" t="str">
        <f t="array" ref="FK12">IFERROR(INDEX('SEMACU DATA UNIFICADA'!$C$2:$T1000,MATCH(1,($A12='SEMACU DATA UNIFICADA'!$A$2:$A1000)*($FH$1='SEMACU DATA UNIFICADA'!$B$2:$B1000),0),MATCH(FK$2,'SEMACU DATA UNIFICADA'!$C$1:$T$1,0)),"")</f>
        <v>AQXCEL 1.2</v>
      </c>
      <c r="FL12" s="139">
        <f t="array" ref="FL12">IFERROR(INDEX('SEMACU DATA UNIFICADA'!$C$2:$T1000,MATCH(1,($A12='SEMACU DATA UNIFICADA'!$A$2:$A1000)*($FH$1='SEMACU DATA UNIFICADA'!$B$2:$B1000),0),MATCH(FL$2,'SEMACU DATA UNIFICADA'!$C$1:$T$1,0)),"")</f>
        <v>1125.39</v>
      </c>
      <c r="FM12" s="2">
        <f t="array" ref="FM12">IFERROR(INDEX('SEMACU DATA UNIFICADA'!$C$2:$T1000,MATCH(1,($A12='SEMACU DATA UNIFICADA'!$A$2:$A1000)*($FH$1='SEMACU DATA UNIFICADA'!$B$2:$B1000),0),MATCH(FM$2,'SEMACU DATA UNIFICADA'!$C$1:$T$1,0)),"")</f>
        <v>4.5</v>
      </c>
      <c r="FN12" s="2">
        <f t="array" ref="FN12">IFERROR(INDEX('SEMACU DATA UNIFICADA'!$C$2:$T1000,MATCH(1,($A12='SEMACU DATA UNIFICADA'!$A$2:$A1000)*($FH$1='SEMACU DATA UNIFICADA'!$B$2:$B1000),0),MATCH(FN$2,'SEMACU DATA UNIFICADA'!$C$1:$T$1,0)),"")</f>
        <v>1.9</v>
      </c>
      <c r="FO12" s="33">
        <f t="array" ref="FO12">IFERROR(INDEX('SEMACU DATA UNIFICADA'!$C$2:$T1000,MATCH(1,($A12='SEMACU DATA UNIFICADA'!$A$2:$A1000)*($FH$1='SEMACU DATA UNIFICADA'!$B$2:$B1000),0),MATCH(FO$2,'SEMACU DATA UNIFICADA'!$C$1:$T$1,0)),"")</f>
        <v>8.004</v>
      </c>
      <c r="FP12" s="60">
        <f t="array" ref="FP12">IFERROR(INDEX('SEMACU DATA UNIFICADA'!$C$2:$T1000,MATCH(1,($A12='SEMACU DATA UNIFICADA'!$A$2:$A1000)*($FH$1='SEMACU DATA UNIFICADA'!$B$2:$B1000),0),MATCH(FP$2,'SEMACU DATA UNIFICADA'!$C$1:$T$1,0)),"")</f>
        <v>416458.4374</v>
      </c>
      <c r="FQ12" s="23">
        <f t="array" ref="FQ12">IFERROR(INDEX('SEMACU DATA UNIFICADA'!$C$2:$T1000,MATCH(1,($A12='SEMACU DATA UNIFICADA'!$A$2:$A1000)*($FH$1='SEMACU DATA UNIFICADA'!$B$2:$B1000),0),MATCH(FQ$2,'SEMACU DATA UNIFICADA'!$C$1:$T$1,0)),"")</f>
        <v>0.9599992</v>
      </c>
      <c r="FR12" s="23">
        <f t="array" ref="FR12">IFERROR(INDEX('SEMACU DATA UNIFICADA'!$C$2:$T1000,MATCH(1,($A12='SEMACU DATA UNIFICADA'!$A$2:$A1000)*($FH$1='SEMACU DATA UNIFICADA'!$B$2:$B1000),0),MATCH(FR$2,'SEMACU DATA UNIFICADA'!$C$1:$T$1,0)),"")</f>
        <v>0.5458371178</v>
      </c>
      <c r="FS12" s="23">
        <f t="array" ref="FS12">IFERROR(INDEX('SEMACU DATA UNIFICADA'!$C$2:$T1000,MATCH(1,($A12='SEMACU DATA UNIFICADA'!$A$2:$A1000)*($FH$1='SEMACU DATA UNIFICADA'!$B$2:$B1000),0),MATCH(FS$2,'SEMACU DATA UNIFICADA'!$C$1:$T$1,0)),"")</f>
        <v>0.9</v>
      </c>
      <c r="FT12" s="60" t="str">
        <f t="array" ref="FT12">IFERROR(INDEX('SEMACU DATA UNIFICADA'!$C$2:$T1000,MATCH(1,($A12='SEMACU DATA UNIFICADA'!$A$2:$A1000)*($FH$1='SEMACU DATA UNIFICADA'!$B$2:$B1000),0),MATCH(FT$2,'SEMACU DATA UNIFICADA'!$C$1:$T$1,0)),"")</f>
        <v/>
      </c>
      <c r="FU12" s="2">
        <f t="array" ref="FU12">IFERROR(INDEX('SEMACU DATA UNIFICADA'!$C$2:$T1000,MATCH(1,($A12='SEMACU DATA UNIFICADA'!$A$2:$A1000)*($FH$1='SEMACU DATA UNIFICADA'!$B$2:$B1000),0),MATCH(FU$2,'SEMACU DATA UNIFICADA'!$C$1:$T$1,0)),"")</f>
        <v>2</v>
      </c>
      <c r="FV12" s="2">
        <f t="array" ref="FV12">IFERROR(INDEX('SEMACU DATA UNIFICADA'!$C$2:$T1000,MATCH(1,($A12='SEMACU DATA UNIFICADA'!$A$2:$A1000)*($FH$1='SEMACU DATA UNIFICADA'!$B$2:$B1000),0),MATCH(FV$2,'SEMACU DATA UNIFICADA'!$C$1:$T$1,0)),"")</f>
        <v>6.5</v>
      </c>
      <c r="FW12" s="33">
        <f t="array" ref="FW12">IFERROR(INDEX('SEMACU DATA UNIFICADA'!$C$2:$T1000,MATCH(1,($A12='SEMACU DATA UNIFICADA'!$A$2:$A1000)*($FH$1='SEMACU DATA UNIFICADA'!$B$2:$B1000),0),MATCH(FW$2,'SEMACU DATA UNIFICADA'!$C$1:$T$1,0)),"")</f>
        <v>6.594</v>
      </c>
      <c r="FX12" s="60">
        <f t="array" ref="FX12">IFERROR(INDEX('SEMACU DATA UNIFICADA'!$C$2:$T1000,MATCH(1,($A12='SEMACU DATA UNIFICADA'!$A$2:$A1000)*($FH$1='SEMACU DATA UNIFICADA'!$B$2:$B1000),0),MATCH(FX$2,'SEMACU DATA UNIFICADA'!$C$1:$T$1,0)),"")</f>
        <v>317.3364287</v>
      </c>
      <c r="FY12" s="140">
        <f t="array" ref="FY12">IFERROR(INDEX('SEMACU DATA UNIFICADA'!$C$2:$T1000,MATCH(1,($A12='SEMACU DATA UNIFICADA'!$A$2:$A1000)*($FH$1='SEMACU DATA UNIFICADA'!$B$2:$B1000),0),MATCH(FY$2,'SEMACU DATA UNIFICADA'!$C$1:$T$1,0)),"")</f>
        <v>41.83410718</v>
      </c>
      <c r="FZ12" s="138" t="str">
        <f t="array" ref="FZ12">IFERROR(INDEX('SEMACU DATA UNIFICADA'!$C$2:$T1000,MATCH(1,($A12='SEMACU DATA UNIFICADA'!$A$2:$A1000)*($FZ$1='SEMACU DATA UNIFICADA'!$B$2:$B1000),0),MATCH(FZ$2,'SEMACU DATA UNIFICADA'!$C$1:$T$1,0)),"")</f>
        <v/>
      </c>
      <c r="GA12" s="2" t="str">
        <f t="array" ref="GA12">IFERROR(INDEX('SEMACU DATA UNIFICADA'!$C$2:$T1000,MATCH(1,($A12='SEMACU DATA UNIFICADA'!$A$2:$A1000)*($FZ$1='SEMACU DATA UNIFICADA'!$B$2:$B1000),0),MATCH(GA$2,'SEMACU DATA UNIFICADA'!$C$1:$T$1,0)),"")</f>
        <v/>
      </c>
      <c r="GB12" s="2" t="str">
        <f t="array" ref="GB12">IFERROR(INDEX('SEMACU DATA UNIFICADA'!$C$2:$T1000,MATCH(1,($A12='SEMACU DATA UNIFICADA'!$A$2:$A1000)*($FZ$1='SEMACU DATA UNIFICADA'!$B$2:$B1000),0),MATCH(GB$2,'SEMACU DATA UNIFICADA'!$C$1:$T$1,0)),"")</f>
        <v/>
      </c>
      <c r="GC12" s="2" t="str">
        <f t="array" ref="GC12">IFERROR(INDEX('SEMACU DATA UNIFICADA'!$C$2:$T1000,MATCH(1,($A12='SEMACU DATA UNIFICADA'!$A$2:$A1000)*($FZ$1='SEMACU DATA UNIFICADA'!$B$2:$B1000),0),MATCH(GC$2,'SEMACU DATA UNIFICADA'!$C$1:$T$1,0)),"")</f>
        <v/>
      </c>
      <c r="GD12" s="139" t="str">
        <f t="array" ref="GD12">IFERROR(INDEX('SEMACU DATA UNIFICADA'!$C$2:$T1000,MATCH(1,($A12='SEMACU DATA UNIFICADA'!$A$2:$A1000)*($FZ$1='SEMACU DATA UNIFICADA'!$B$2:$B1000),0),MATCH(GD$2,'SEMACU DATA UNIFICADA'!$C$1:$T$1,0)),"")</f>
        <v/>
      </c>
      <c r="GE12" s="2" t="str">
        <f t="array" ref="GE12">IFERROR(INDEX('SEMACU DATA UNIFICADA'!$C$2:$T1000,MATCH(1,($A12='SEMACU DATA UNIFICADA'!$A$2:$A1000)*($FZ$1='SEMACU DATA UNIFICADA'!$B$2:$B1000),0),MATCH(GE$2,'SEMACU DATA UNIFICADA'!$C$1:$T$1,0)),"")</f>
        <v/>
      </c>
      <c r="GF12" s="2">
        <f t="array" ref="GF12">IFERROR(INDEX('SEMACU DATA UNIFICADA'!$C$2:$T1000,MATCH(1,($A12='SEMACU DATA UNIFICADA'!$A$2:$A1000)*($FZ$1='SEMACU DATA UNIFICADA'!$B$2:$B1000),0),MATCH(GF$2,'SEMACU DATA UNIFICADA'!$C$1:$T$1,0)),"")</f>
        <v>0</v>
      </c>
      <c r="GG12" s="33" t="str">
        <f t="array" ref="GG12">IFERROR(INDEX('SEMACU DATA UNIFICADA'!$C$2:$T1000,MATCH(1,($A12='SEMACU DATA UNIFICADA'!$A$2:$A1000)*($FZ$1='SEMACU DATA UNIFICADA'!$B$2:$B1000),0),MATCH(GG$2,'SEMACU DATA UNIFICADA'!$C$1:$T$1,0)),"")</f>
        <v/>
      </c>
      <c r="GH12" s="60" t="str">
        <f t="array" ref="GH12">IFERROR(INDEX('SEMACU DATA UNIFICADA'!$C$2:$T1000,MATCH(1,($A12='SEMACU DATA UNIFICADA'!$A$2:$A1000)*($FZ$1='SEMACU DATA UNIFICADA'!$B$2:$B1000),0),MATCH(GH$2,'SEMACU DATA UNIFICADA'!$C$1:$T$1,0)),"")</f>
        <v/>
      </c>
      <c r="GI12" s="23" t="str">
        <f t="array" ref="GI12">IFERROR(INDEX('SEMACU DATA UNIFICADA'!$C$2:$T1000,MATCH(1,($A12='SEMACU DATA UNIFICADA'!$A$2:$A1000)*($FZ$1='SEMACU DATA UNIFICADA'!$B$2:$B1000),0),MATCH(GI$2,'SEMACU DATA UNIFICADA'!$C$1:$T$1,0)),"")</f>
        <v/>
      </c>
      <c r="GJ12" s="23" t="str">
        <f t="array" ref="GJ12">IFERROR(INDEX('SEMACU DATA UNIFICADA'!$C$2:$T1000,MATCH(1,($A12='SEMACU DATA UNIFICADA'!$A$2:$A1000)*($FZ$1='SEMACU DATA UNIFICADA'!$B$2:$B1000),0),MATCH(GJ$2,'SEMACU DATA UNIFICADA'!$C$1:$T$1,0)),"")</f>
        <v/>
      </c>
      <c r="GK12" s="23" t="str">
        <f t="array" ref="GK12">IFERROR(INDEX('SEMACU DATA UNIFICADA'!$C$2:$T1000,MATCH(1,($A12='SEMACU DATA UNIFICADA'!$A$2:$A1000)*($FZ$1='SEMACU DATA UNIFICADA'!$B$2:$B1000),0),MATCH(GK$2,'SEMACU DATA UNIFICADA'!$C$1:$T$1,0)),"")</f>
        <v/>
      </c>
      <c r="GL12" s="60" t="str">
        <f t="array" ref="GL12">IFERROR(INDEX('SEMACU DATA UNIFICADA'!$C$2:$T1000,MATCH(1,($A12='SEMACU DATA UNIFICADA'!$A$2:$A1000)*($FZ$1='SEMACU DATA UNIFICADA'!$B$2:$B1000),0),MATCH(GL$2,'SEMACU DATA UNIFICADA'!$C$1:$T$1,0)),"")</f>
        <v/>
      </c>
      <c r="GM12" s="2" t="str">
        <f t="array" ref="GM12">IFERROR(INDEX('SEMACU DATA UNIFICADA'!$C$2:$T1000,MATCH(1,($A12='SEMACU DATA UNIFICADA'!$A$2:$A1000)*($FZ$1='SEMACU DATA UNIFICADA'!$B$2:$B1000),0),MATCH(GM$2,'SEMACU DATA UNIFICADA'!$C$1:$T$1,0)),"")</f>
        <v/>
      </c>
      <c r="GN12" s="2">
        <f t="array" ref="GN12">IFERROR(INDEX('SEMACU DATA UNIFICADA'!$C$2:$T1000,MATCH(1,($A12='SEMACU DATA UNIFICADA'!$A$2:$A1000)*($FZ$1='SEMACU DATA UNIFICADA'!$B$2:$B1000),0),MATCH(GN$2,'SEMACU DATA UNIFICADA'!$C$1:$T$1,0)),"")</f>
        <v>0</v>
      </c>
      <c r="GO12" s="33" t="str">
        <f t="array" ref="GO12">IFERROR(INDEX('SEMACU DATA UNIFICADA'!$C$2:$T1000,MATCH(1,($A12='SEMACU DATA UNIFICADA'!$A$2:$A1000)*($FZ$1='SEMACU DATA UNIFICADA'!$B$2:$B1000),0),MATCH(GO$2,'SEMACU DATA UNIFICADA'!$C$1:$T$1,0)),"")</f>
        <v/>
      </c>
      <c r="GP12" s="60" t="str">
        <f t="array" ref="GP12">IFERROR(INDEX('SEMACU DATA UNIFICADA'!$C$2:$T1000,MATCH(1,($A12='SEMACU DATA UNIFICADA'!$A$2:$A1000)*($FZ$1='SEMACU DATA UNIFICADA'!$B$2:$B1000),0),MATCH(GP$2,'SEMACU DATA UNIFICADA'!$C$1:$T$1,0)),"")</f>
        <v/>
      </c>
      <c r="GQ12" s="140">
        <f t="array" ref="GQ12">IFERROR(INDEX('SEMACU DATA UNIFICADA'!$C$2:$T1000,MATCH(1,($A12='SEMACU DATA UNIFICADA'!$A$2:$A1000)*($FZ$1='SEMACU DATA UNIFICADA'!$B$2:$B1000),0),MATCH(GQ$2,'SEMACU DATA UNIFICADA'!$C$1:$T$1,0)),"")</f>
        <v>0</v>
      </c>
    </row>
    <row r="13">
      <c r="A13" s="199">
        <v>45012.0</v>
      </c>
      <c r="B13" s="138" t="str">
        <f t="array" ref="B13">IFERROR(INDEX('SEMACU DATA UNIFICADA'!$C$2:$T1000,MATCH(1,($A13='SEMACU DATA UNIFICADA'!$A$2:$A1000)*($B$1='SEMACU DATA UNIFICADA'!$B$2:$B1000),0),MATCH(B$2,'SEMACU DATA UNIFICADA'!$C$1:$T$1,0)),"")</f>
        <v>SE01070323</v>
      </c>
      <c r="C13" s="2">
        <f t="array" ref="C13">IFERROR(INDEX('SEMACU DATA UNIFICADA'!$C$2:$T1000,MATCH(1,($A13='SEMACU DATA UNIFICADA'!$A$2:$A1000)*($B$1='SEMACU DATA UNIFICADA'!$B$2:$B1000),0),MATCH(C$2,'SEMACU DATA UNIFICADA'!$C$1:$T$1,0)),"")</f>
        <v>350</v>
      </c>
      <c r="D13" s="2">
        <f t="array" ref="D13">IFERROR(INDEX('SEMACU DATA UNIFICADA'!$C$2:$T1000,MATCH(1,($A13='SEMACU DATA UNIFICADA'!$A$2:$A1000)*($B$1='SEMACU DATA UNIFICADA'!$B$2:$B1000),0),MATCH(D$2,'SEMACU DATA UNIFICADA'!$C$1:$T$1,0)),"")</f>
        <v>2075</v>
      </c>
      <c r="E13" s="2" t="str">
        <f t="array" ref="E13">IFERROR(INDEX('SEMACU DATA UNIFICADA'!$C$2:$T1000,MATCH(1,($A13='SEMACU DATA UNIFICADA'!$A$2:$A1000)*($B$1='SEMACU DATA UNIFICADA'!$B$2:$B1000),0),MATCH(E$2,'SEMACU DATA UNIFICADA'!$C$1:$T$1,0)),"")</f>
        <v>NICO FINA 2.0</v>
      </c>
      <c r="F13" s="60">
        <f t="array" ref="F13">IFERROR(INDEX('SEMACU DATA UNIFICADA'!$C$2:$T1000,MATCH(1,($A13='SEMACU DATA UNIFICADA'!$A$2:$A1000)*($B$1='SEMACU DATA UNIFICADA'!$B$2:$B1000),0),MATCH(F$2,'SEMACU DATA UNIFICADA'!$C$1:$T$1,0)),"")</f>
        <v>2548.359375</v>
      </c>
      <c r="G13" s="2">
        <f t="array" ref="G13">IFERROR(INDEX('SEMACU DATA UNIFICADA'!$C$2:$T1000,MATCH(1,($A13='SEMACU DATA UNIFICADA'!$A$2:$A1000)*($B$1='SEMACU DATA UNIFICADA'!$B$2:$B1000),0),MATCH(G$2,'SEMACU DATA UNIFICADA'!$C$1:$T$1,0)),"")</f>
        <v>6.46</v>
      </c>
      <c r="H13" s="2">
        <f t="array" ref="H13">IFERROR(INDEX('SEMACU DATA UNIFICADA'!$C$2:$T1000,MATCH(1,($A13='SEMACU DATA UNIFICADA'!$A$2:$A1000)*($B$1='SEMACU DATA UNIFICADA'!$B$2:$B1000),0),MATCH(H$2,'SEMACU DATA UNIFICADA'!$C$1:$T$1,0)),"")</f>
        <v>2.15</v>
      </c>
      <c r="I13" s="33">
        <f t="array" ref="I13">IFERROR(INDEX('SEMACU DATA UNIFICADA'!$C$2:$T1000,MATCH(1,($A13='SEMACU DATA UNIFICADA'!$A$2:$A1000)*($B$1='SEMACU DATA UNIFICADA'!$B$2:$B1000),0),MATCH(I$2,'SEMACU DATA UNIFICADA'!$C$1:$T$1,0)),"")</f>
        <v>6.61752</v>
      </c>
      <c r="J13" s="60">
        <f t="array" ref="J13">IFERROR(INDEX('SEMACU DATA UNIFICADA'!$C$2:$T1000,MATCH(1,($A13='SEMACU DATA UNIFICADA'!$A$2:$A1000)*($B$1='SEMACU DATA UNIFICADA'!$B$2:$B1000),0),MATCH(J$2,'SEMACU DATA UNIFICADA'!$C$1:$T$1,0)),"")</f>
        <v>818729.1699</v>
      </c>
      <c r="K13" s="23">
        <f t="array" ref="K13">IFERROR(INDEX('SEMACU DATA UNIFICADA'!$C$2:$T1000,MATCH(1,($A13='SEMACU DATA UNIFICADA'!$A$2:$A1000)*($B$1='SEMACU DATA UNIFICADA'!$B$2:$B1000),0),MATCH(K$2,'SEMACU DATA UNIFICADA'!$C$1:$T$1,0)),"")</f>
        <v>0.9433322</v>
      </c>
      <c r="L13" s="23">
        <f t="array" ref="L13">IFERROR(INDEX('SEMACU DATA UNIFICADA'!$C$2:$T1000,MATCH(1,($A13='SEMACU DATA UNIFICADA'!$A$2:$A1000)*($B$1='SEMACU DATA UNIFICADA'!$B$2:$B1000),0),MATCH(L$2,'SEMACU DATA UNIFICADA'!$C$1:$T$1,0)),"")</f>
        <v>0.5117057312</v>
      </c>
      <c r="M13" s="23">
        <f t="array" ref="M13">IFERROR(INDEX('SEMACU DATA UNIFICADA'!$C$2:$T1000,MATCH(1,($A13='SEMACU DATA UNIFICADA'!$A$2:$A1000)*($B$1='SEMACU DATA UNIFICADA'!$B$2:$B1000),0),MATCH(M$2,'SEMACU DATA UNIFICADA'!$C$1:$T$1,0)),"")</f>
        <v>0.85</v>
      </c>
      <c r="N13" s="60" t="str">
        <f t="array" ref="N13">IFERROR(INDEX('SEMACU DATA UNIFICADA'!$C$2:$T1000,MATCH(1,($A13='SEMACU DATA UNIFICADA'!$A$2:$A1000)*($B$1='SEMACU DATA UNIFICADA'!$B$2:$B1000),0),MATCH(N$2,'SEMACU DATA UNIFICADA'!$C$1:$T$1,0)),"")</f>
        <v/>
      </c>
      <c r="O13" s="2">
        <f t="array" ref="O13">IFERROR(INDEX('SEMACU DATA UNIFICADA'!$C$2:$T1000,MATCH(1,($A13='SEMACU DATA UNIFICADA'!$A$2:$A1000)*($B$1='SEMACU DATA UNIFICADA'!$B$2:$B1000),0),MATCH(O$2,'SEMACU DATA UNIFICADA'!$C$1:$T$1,0)),"")</f>
        <v>2</v>
      </c>
      <c r="P13" s="2">
        <f t="array" ref="P13">IFERROR(INDEX('SEMACU DATA UNIFICADA'!$C$2:$T1000,MATCH(1,($A13='SEMACU DATA UNIFICADA'!$A$2:$A1000)*($B$1='SEMACU DATA UNIFICADA'!$B$2:$B1000),0),MATCH(P$2,'SEMACU DATA UNIFICADA'!$C$1:$T$1,0)),"")</f>
        <v>8.46</v>
      </c>
      <c r="Q13" s="33">
        <f t="array" ref="Q13">IFERROR(INDEX('SEMACU DATA UNIFICADA'!$C$2:$T1000,MATCH(1,($A13='SEMACU DATA UNIFICADA'!$A$2:$A1000)*($B$1='SEMACU DATA UNIFICADA'!$B$2:$B1000),0),MATCH(Q$2,'SEMACU DATA UNIFICADA'!$C$1:$T$1,0)),"")</f>
        <v>5.47152</v>
      </c>
      <c r="R13" s="60">
        <f t="array" ref="R13">IFERROR(INDEX('SEMACU DATA UNIFICADA'!$C$2:$T1000,MATCH(1,($A13='SEMACU DATA UNIFICADA'!$A$2:$A1000)*($B$1='SEMACU DATA UNIFICADA'!$B$2:$B1000),0),MATCH(R$2,'SEMACU DATA UNIFICADA'!$C$1:$T$1,0)),"")</f>
        <v>676.3674721</v>
      </c>
      <c r="S13" s="140">
        <f t="array" ref="S13">IFERROR(INDEX('SEMACU DATA UNIFICADA'!$C$2:$T1000,MATCH(1,($A13='SEMACU DATA UNIFICADA'!$A$2:$A1000)*($B$1='SEMACU DATA UNIFICADA'!$B$2:$B1000),0),MATCH(S$2,'SEMACU DATA UNIFICADA'!$C$1:$T$1,0)),"")</f>
        <v>81.59186802</v>
      </c>
      <c r="T13" s="138" t="str">
        <f t="array" ref="T13">IFERROR(INDEX('SEMACU DATA UNIFICADA'!$C$2:$T1000,MATCH(1,($A13='SEMACU DATA UNIFICADA'!$A$2:$A1000)*($T$1='SEMACU DATA UNIFICADA'!$B$2:$B1000),0),MATCH(T$2,'SEMACU DATA UNIFICADA'!$C$1:$T$1,0)),"")</f>
        <v>SE02070323</v>
      </c>
      <c r="U13" s="2">
        <f t="array" ref="U13">IFERROR(INDEX('SEMACU DATA UNIFICADA'!$C$2:$T1000,MATCH(1,($A13='SEMACU DATA UNIFICADA'!$A$2:$A1000)*($T$1='SEMACU DATA UNIFICADA'!$B$2:$B1000),0),MATCH(U$2,'SEMACU DATA UNIFICADA'!$C$1:$T$1,0)),"")</f>
        <v>200</v>
      </c>
      <c r="V13" s="2">
        <f t="array" ref="V13">IFERROR(INDEX('SEMACU DATA UNIFICADA'!$C$2:$T1000,MATCH(1,($A13='SEMACU DATA UNIFICADA'!$A$2:$A1000)*($T$1='SEMACU DATA UNIFICADA'!$B$2:$B1000),0),MATCH(V$2,'SEMACU DATA UNIFICADA'!$C$1:$T$1,0)),"")</f>
        <v>1275</v>
      </c>
      <c r="W13" s="2" t="str">
        <f t="array" ref="W13">IFERROR(INDEX('SEMACU DATA UNIFICADA'!$C$2:$T1000,MATCH(1,($A13='SEMACU DATA UNIFICADA'!$A$2:$A1000)*($T$1='SEMACU DATA UNIFICADA'!$B$2:$B1000),0),MATCH(W$2,'SEMACU DATA UNIFICADA'!$C$1:$T$1,0)),"")</f>
        <v>NICO FINA 2.0</v>
      </c>
      <c r="X13" s="139">
        <f t="array" ref="X13">IFERROR(INDEX('SEMACU DATA UNIFICADA'!$C$2:$T1000,MATCH(1,($A13='SEMACU DATA UNIFICADA'!$A$2:$A1000)*($T$1='SEMACU DATA UNIFICADA'!$B$2:$B1000),0),MATCH(X$2,'SEMACU DATA UNIFICADA'!$C$1:$T$1,0)),"")</f>
        <v>1565.859375</v>
      </c>
      <c r="Y13" s="2">
        <f t="array" ref="Y13">IFERROR(INDEX('SEMACU DATA UNIFICADA'!$C$2:$T1000,MATCH(1,($A13='SEMACU DATA UNIFICADA'!$A$2:$A1000)*($T$1='SEMACU DATA UNIFICADA'!$B$2:$B1000),0),MATCH(Y$2,'SEMACU DATA UNIFICADA'!$C$1:$T$1,0)),"")</f>
        <v>6.3</v>
      </c>
      <c r="Z13" s="2">
        <f t="array" ref="Z13">IFERROR(INDEX('SEMACU DATA UNIFICADA'!$C$2:$T1000,MATCH(1,($A13='SEMACU DATA UNIFICADA'!$A$2:$A1000)*($T$1='SEMACU DATA UNIFICADA'!$B$2:$B1000),0),MATCH(Z$2,'SEMACU DATA UNIFICADA'!$C$1:$T$1,0)),"")</f>
        <v>2.25</v>
      </c>
      <c r="AA13" s="33">
        <f t="array" ref="AA13">IFERROR(INDEX('SEMACU DATA UNIFICADA'!$C$2:$T1000,MATCH(1,($A13='SEMACU DATA UNIFICADA'!$A$2:$A1000)*($T$1='SEMACU DATA UNIFICADA'!$B$2:$B1000),0),MATCH(AA$2,'SEMACU DATA UNIFICADA'!$C$1:$T$1,0)),"")</f>
        <v>6.7116</v>
      </c>
      <c r="AB13" s="60">
        <f t="array" ref="AB13">IFERROR(INDEX('SEMACU DATA UNIFICADA'!$C$2:$T1000,MATCH(1,($A13='SEMACU DATA UNIFICADA'!$A$2:$A1000)*($T$1='SEMACU DATA UNIFICADA'!$B$2:$B1000),0),MATCH(AB$2,'SEMACU DATA UNIFICADA'!$C$1:$T$1,0)),"")</f>
        <v>473002.4397</v>
      </c>
      <c r="AC13" s="23">
        <f t="array" ref="AC13">IFERROR(INDEX('SEMACU DATA UNIFICADA'!$C$2:$T1000,MATCH(1,($A13='SEMACU DATA UNIFICADA'!$A$2:$A1000)*($T$1='SEMACU DATA UNIFICADA'!$B$2:$B1000),0),MATCH(AC$2,'SEMACU DATA UNIFICADA'!$C$1:$T$1,0)),"")</f>
        <v>0.9366654</v>
      </c>
      <c r="AD13" s="23">
        <f t="array" ref="AD13">IFERROR(INDEX('SEMACU DATA UNIFICADA'!$C$2:$T1000,MATCH(1,($A13='SEMACU DATA UNIFICADA'!$A$2:$A1000)*($T$1='SEMACU DATA UNIFICADA'!$B$2:$B1000),0),MATCH(AD$2,'SEMACU DATA UNIFICADA'!$C$1:$T$1,0)),"")</f>
        <v>0.4730024397</v>
      </c>
      <c r="AE13" s="23">
        <f t="array" ref="AE13">IFERROR(INDEX('SEMACU DATA UNIFICADA'!$C$2:$T1000,MATCH(1,($A13='SEMACU DATA UNIFICADA'!$A$2:$A1000)*($T$1='SEMACU DATA UNIFICADA'!$B$2:$B1000),0),MATCH(AE$2,'SEMACU DATA UNIFICADA'!$C$1:$T$1,0)),"")</f>
        <v>0.85</v>
      </c>
      <c r="AF13" s="60" t="str">
        <f t="array" ref="AF13">IFERROR(INDEX('SEMACU DATA UNIFICADA'!$C$2:$T1000,MATCH(1,($A13='SEMACU DATA UNIFICADA'!$A$2:$A1000)*($T$1='SEMACU DATA UNIFICADA'!$B$2:$B1000),0),MATCH(AF$2,'SEMACU DATA UNIFICADA'!$C$1:$T$1,0)),"")</f>
        <v/>
      </c>
      <c r="AG13" s="2">
        <f t="array" ref="AG13">IFERROR(INDEX('SEMACU DATA UNIFICADA'!$C$2:$T1000,MATCH(1,($A13='SEMACU DATA UNIFICADA'!$A$2:$A1000)*($T$1='SEMACU DATA UNIFICADA'!$B$2:$B1000),0),MATCH(AG$2,'SEMACU DATA UNIFICADA'!$C$1:$T$1,0)),"")</f>
        <v>2</v>
      </c>
      <c r="AH13" s="2">
        <f t="array" ref="AH13">IFERROR(INDEX('SEMACU DATA UNIFICADA'!$C$2:$T1000,MATCH(1,($A13='SEMACU DATA UNIFICADA'!$A$2:$A1000)*($T$1='SEMACU DATA UNIFICADA'!$B$2:$B1000),0),MATCH(AH$2,'SEMACU DATA UNIFICADA'!$C$1:$T$1,0)),"")</f>
        <v>8.3</v>
      </c>
      <c r="AI13" s="2">
        <f t="array" ref="AI13">IFERROR(INDEX('SEMACU DATA UNIFICADA'!$C$2:$T1000,MATCH(1,($A13='SEMACU DATA UNIFICADA'!$A$2:$A1000)*($T$1='SEMACU DATA UNIFICADA'!$B$2:$B1000),0),MATCH(AI$2,'SEMACU DATA UNIFICADA'!$C$1:$T$1,0)),"")</f>
        <v>5.5176</v>
      </c>
      <c r="AJ13" s="60">
        <f t="array" ref="AJ13">IFERROR(INDEX('SEMACU DATA UNIFICADA'!$C$2:$T1000,MATCH(1,($A13='SEMACU DATA UNIFICADA'!$A$2:$A1000)*($T$1='SEMACU DATA UNIFICADA'!$B$2:$B1000),0),MATCH(AJ$2,'SEMACU DATA UNIFICADA'!$C$1:$T$1,0)),"")</f>
        <v>419.5432064</v>
      </c>
      <c r="AK13" s="140">
        <f t="array" ref="AK13">IFERROR(INDEX('SEMACU DATA UNIFICADA'!$C$2:$T1000,MATCH(1,($A13='SEMACU DATA UNIFICADA'!$A$2:$A1000)*($T$1='SEMACU DATA UNIFICADA'!$B$2:$B1000),0),MATCH(AK$2,'SEMACU DATA UNIFICADA'!$C$1:$T$1,0)),"")</f>
        <v>54.8858016</v>
      </c>
      <c r="AL13" s="138" t="str">
        <f t="array" ref="AL13">IFERROR(INDEX('SEMACU DATA UNIFICADA'!$C$2:$T1000,MATCH(1,($A13='SEMACU DATA UNIFICADA'!$A$2:$A1000)*($AL$1='SEMACU DATA UNIFICADA'!$B$2:$B1000),0),MATCH(AL$2,'SEMACU DATA UNIFICADA'!$C$1:$T$1,0)),"")</f>
        <v>SE03090323</v>
      </c>
      <c r="AM13" s="2">
        <f t="array" ref="AM13">IFERROR(INDEX('SEMACU DATA UNIFICADA'!$C$2:$T1000,MATCH(1,($A13='SEMACU DATA UNIFICADA'!$A$2:$A1000)*($AL$1='SEMACU DATA UNIFICADA'!$B$2:$B1000),0),MATCH(AM$2,'SEMACU DATA UNIFICADA'!$C$1:$T$1,0)),"")</f>
        <v>125</v>
      </c>
      <c r="AN13" s="2">
        <f t="array" ref="AN13">IFERROR(INDEX('SEMACU DATA UNIFICADA'!$C$2:$T1000,MATCH(1,($A13='SEMACU DATA UNIFICADA'!$A$2:$A1000)*($AL$1='SEMACU DATA UNIFICADA'!$B$2:$B1000),0),MATCH(AN$2,'SEMACU DATA UNIFICADA'!$C$1:$T$1,0)),"")</f>
        <v>725</v>
      </c>
      <c r="AO13" s="2" t="str">
        <f t="array" ref="AO13">IFERROR(INDEX('SEMACU DATA UNIFICADA'!$C$2:$T1000,MATCH(1,($A13='SEMACU DATA UNIFICADA'!$A$2:$A1000)*($AL$1='SEMACU DATA UNIFICADA'!$B$2:$B1000),0),MATCH(AO$2,'SEMACU DATA UNIFICADA'!$C$1:$T$1,0)),"")</f>
        <v>NICO FINA 2.0</v>
      </c>
      <c r="AP13" s="139">
        <f t="array" ref="AP13">IFERROR(INDEX('SEMACU DATA UNIFICADA'!$C$2:$T1000,MATCH(1,($A13='SEMACU DATA UNIFICADA'!$A$2:$A1000)*($AL$1='SEMACU DATA UNIFICADA'!$B$2:$B1000),0),MATCH(AP$2,'SEMACU DATA UNIFICADA'!$C$1:$T$1,0)),"")</f>
        <v>890.390625</v>
      </c>
      <c r="AQ13" s="2">
        <f t="array" ref="AQ13">IFERROR(INDEX('SEMACU DATA UNIFICADA'!$C$2:$T1000,MATCH(1,($A13='SEMACU DATA UNIFICADA'!$A$2:$A1000)*($AL$1='SEMACU DATA UNIFICADA'!$B$2:$B1000),0),MATCH(AQ$2,'SEMACU DATA UNIFICADA'!$C$1:$T$1,0)),"")</f>
        <v>5.35</v>
      </c>
      <c r="AR13" s="2">
        <f t="array" ref="AR13">IFERROR(INDEX('SEMACU DATA UNIFICADA'!$C$2:$T1000,MATCH(1,($A13='SEMACU DATA UNIFICADA'!$A$2:$A1000)*($AL$1='SEMACU DATA UNIFICADA'!$B$2:$B1000),0),MATCH(AR$2,'SEMACU DATA UNIFICADA'!$C$1:$T$1,0)),"")</f>
        <v>2.05</v>
      </c>
      <c r="AS13" s="33">
        <f t="array" ref="AS13">IFERROR(INDEX('SEMACU DATA UNIFICADA'!$C$2:$T1000,MATCH(1,($A13='SEMACU DATA UNIFICADA'!$A$2:$A1000)*($AL$1='SEMACU DATA UNIFICADA'!$B$2:$B1000),0),MATCH(AS$2,'SEMACU DATA UNIFICADA'!$C$1:$T$1,0)),"")</f>
        <v>7.2744</v>
      </c>
      <c r="AT13" s="60">
        <f t="array" ref="AT13">IFERROR(INDEX('SEMACU DATA UNIFICADA'!$C$2:$T1000,MATCH(1,($A13='SEMACU DATA UNIFICADA'!$A$2:$A1000)*($AL$1='SEMACU DATA UNIFICADA'!$B$2:$B1000),0),MATCH(AT$2,'SEMACU DATA UNIFICADA'!$C$1:$T$1,0)),"")</f>
        <v>321187.809</v>
      </c>
      <c r="AU13" s="23">
        <f t="array" ref="AU13">IFERROR(INDEX('SEMACU DATA UNIFICADA'!$C$2:$T1000,MATCH(1,($A13='SEMACU DATA UNIFICADA'!$A$2:$A1000)*($AL$1='SEMACU DATA UNIFICADA'!$B$2:$B1000),0),MATCH(AU$2,'SEMACU DATA UNIFICADA'!$C$1:$T$1,0)),"")</f>
        <v>0.9433322</v>
      </c>
      <c r="AV13" s="23">
        <f t="array" ref="AV13">IFERROR(INDEX('SEMACU DATA UNIFICADA'!$C$2:$T1000,MATCH(1,($A13='SEMACU DATA UNIFICADA'!$A$2:$A1000)*($AL$1='SEMACU DATA UNIFICADA'!$B$2:$B1000),0),MATCH(AV$2,'SEMACU DATA UNIFICADA'!$C$1:$T$1,0)),"")</f>
        <v>0.471641423</v>
      </c>
      <c r="AW13" s="23">
        <f t="array" ref="AW13">IFERROR(INDEX('SEMACU DATA UNIFICADA'!$C$2:$T1000,MATCH(1,($A13='SEMACU DATA UNIFICADA'!$A$2:$A1000)*($AL$1='SEMACU DATA UNIFICADA'!$B$2:$B1000),0),MATCH(AW$2,'SEMACU DATA UNIFICADA'!$C$1:$T$1,0)),"")</f>
        <v>0.85</v>
      </c>
      <c r="AX13" s="60" t="str">
        <f t="array" ref="AX13">IFERROR(INDEX('SEMACU DATA UNIFICADA'!$C$2:$T1000,MATCH(1,($A13='SEMACU DATA UNIFICADA'!$A$2:$A1000)*($AL$1='SEMACU DATA UNIFICADA'!$B$2:$B1000),0),MATCH(AX$2,'SEMACU DATA UNIFICADA'!$C$1:$T$1,0)),"")</f>
        <v/>
      </c>
      <c r="AY13" s="2">
        <f t="array" ref="AY13">IFERROR(INDEX('SEMACU DATA UNIFICADA'!$C$2:$T1000,MATCH(1,($A13='SEMACU DATA UNIFICADA'!$A$2:$A1000)*($AL$1='SEMACU DATA UNIFICADA'!$B$2:$B1000),0),MATCH(AY$2,'SEMACU DATA UNIFICADA'!$C$1:$T$1,0)),"")</f>
        <v>2</v>
      </c>
      <c r="AZ13" s="2">
        <f t="array" ref="AZ13">IFERROR(INDEX('SEMACU DATA UNIFICADA'!$C$2:$T1000,MATCH(1,($A13='SEMACU DATA UNIFICADA'!$A$2:$A1000)*($AL$1='SEMACU DATA UNIFICADA'!$B$2:$B1000),0),MATCH(AZ$2,'SEMACU DATA UNIFICADA'!$C$1:$T$1,0)),"")</f>
        <v>7.35</v>
      </c>
      <c r="BA13" s="33">
        <f t="array" ref="BA13">IFERROR(INDEX('SEMACU DATA UNIFICADA'!$C$2:$T1000,MATCH(1,($A13='SEMACU DATA UNIFICADA'!$A$2:$A1000)*($AL$1='SEMACU DATA UNIFICADA'!$B$2:$B1000),0),MATCH(BA$2,'SEMACU DATA UNIFICADA'!$C$1:$T$1,0)),"")</f>
        <v>6.1296</v>
      </c>
      <c r="BB13" s="60">
        <f t="array" ref="BB13">IFERROR(INDEX('SEMACU DATA UNIFICADA'!$C$2:$T1000,MATCH(1,($A13='SEMACU DATA UNIFICADA'!$A$2:$A1000)*($AL$1='SEMACU DATA UNIFICADA'!$B$2:$B1000),0),MATCH(BB$2,'SEMACU DATA UNIFICADA'!$C$1:$T$1,0)),"")</f>
        <v>277.3124854</v>
      </c>
      <c r="BC13" s="140">
        <f t="array" ref="BC13">IFERROR(INDEX('SEMACU DATA UNIFICADA'!$C$2:$T1000,MATCH(1,($A13='SEMACU DATA UNIFICADA'!$A$2:$A1000)*($AL$1='SEMACU DATA UNIFICADA'!$B$2:$B1000),0),MATCH(BC$2,'SEMACU DATA UNIFICADA'!$C$1:$T$1,0)),"")</f>
        <v>38.07812135</v>
      </c>
      <c r="BD13" s="138" t="str">
        <f t="array" ref="BD13">IFERROR(INDEX('SEMACU DATA UNIFICADA'!$C$2:$T1000,MATCH(1,($A13='SEMACU DATA UNIFICADA'!$A$2:$A1000)*($BD$1='SEMACU DATA UNIFICADA'!$B$2:$B1000),0),MATCH(BD$2,'SEMACU DATA UNIFICADA'!$C$1:$T$1,0)),"")</f>
        <v>SE04090323</v>
      </c>
      <c r="BE13" s="2">
        <f t="array" ref="BE13">IFERROR(INDEX('SEMACU DATA UNIFICADA'!$C$2:$T1000,MATCH(1,($A13='SEMACU DATA UNIFICADA'!$A$2:$A1000)*($BD$1='SEMACU DATA UNIFICADA'!$B$2:$B1000),0),MATCH(BE$2,'SEMACU DATA UNIFICADA'!$C$1:$T$1,0)),"")</f>
        <v>125</v>
      </c>
      <c r="BF13" s="2">
        <f t="array" ref="BF13">IFERROR(INDEX('SEMACU DATA UNIFICADA'!$C$2:$T1000,MATCH(1,($A13='SEMACU DATA UNIFICADA'!$A$2:$A1000)*($BD$1='SEMACU DATA UNIFICADA'!$B$2:$B1000),0),MATCH(BF$2,'SEMACU DATA UNIFICADA'!$C$1:$T$1,0)),"")</f>
        <v>725</v>
      </c>
      <c r="BG13" s="2" t="str">
        <f t="array" ref="BG13">IFERROR(INDEX('SEMACU DATA UNIFICADA'!$C$2:$T1000,MATCH(1,($A13='SEMACU DATA UNIFICADA'!$A$2:$A1000)*($BD$1='SEMACU DATA UNIFICADA'!$B$2:$B1000),0),MATCH(BG$2,'SEMACU DATA UNIFICADA'!$C$1:$T$1,0)),"")</f>
        <v>NICO FINA 2.0</v>
      </c>
      <c r="BH13" s="139">
        <f t="array" ref="BH13">IFERROR(INDEX('SEMACU DATA UNIFICADA'!$C$2:$T1000,MATCH(1,($A13='SEMACU DATA UNIFICADA'!$A$2:$A1000)*($BD$1='SEMACU DATA UNIFICADA'!$B$2:$B1000),0),MATCH(BH$2,'SEMACU DATA UNIFICADA'!$C$1:$T$1,0)),"")</f>
        <v>890.390625</v>
      </c>
      <c r="BI13" s="2">
        <f t="array" ref="BI13">IFERROR(INDEX('SEMACU DATA UNIFICADA'!$C$2:$T1000,MATCH(1,($A13='SEMACU DATA UNIFICADA'!$A$2:$A1000)*($BD$1='SEMACU DATA UNIFICADA'!$B$2:$B1000),0),MATCH(BI$2,'SEMACU DATA UNIFICADA'!$C$1:$T$1,0)),"")</f>
        <v>4.55</v>
      </c>
      <c r="BJ13" s="2">
        <f t="array" ref="BJ13">IFERROR(INDEX('SEMACU DATA UNIFICADA'!$C$2:$T1000,MATCH(1,($A13='SEMACU DATA UNIFICADA'!$A$2:$A1000)*($BD$1='SEMACU DATA UNIFICADA'!$B$2:$B1000),0),MATCH(BJ$2,'SEMACU DATA UNIFICADA'!$C$1:$T$1,0)),"")</f>
        <v>1.89</v>
      </c>
      <c r="BK13" s="33">
        <f t="array" ref="BK13">IFERROR(INDEX('SEMACU DATA UNIFICADA'!$C$2:$T1000,MATCH(1,($A13='SEMACU DATA UNIFICADA'!$A$2:$A1000)*($BD$1='SEMACU DATA UNIFICADA'!$B$2:$B1000),0),MATCH(BK$2,'SEMACU DATA UNIFICADA'!$C$1:$T$1,0)),"")</f>
        <v>7.9524</v>
      </c>
      <c r="BL13" s="60">
        <f t="array" ref="BL13">IFERROR(INDEX('SEMACU DATA UNIFICADA'!$C$2:$T1000,MATCH(1,($A13='SEMACU DATA UNIFICADA'!$A$2:$A1000)*($BD$1='SEMACU DATA UNIFICADA'!$B$2:$B1000),0),MATCH(BL$2,'SEMACU DATA UNIFICADA'!$C$1:$T$1,0)),"")</f>
        <v>345462.0929</v>
      </c>
      <c r="BM13" s="23">
        <f t="array" ref="BM13">IFERROR(INDEX('SEMACU DATA UNIFICADA'!$C$2:$T1000,MATCH(1,($A13='SEMACU DATA UNIFICADA'!$A$2:$A1000)*($BD$1='SEMACU DATA UNIFICADA'!$B$2:$B1000),0),MATCH(BM$2,'SEMACU DATA UNIFICADA'!$C$1:$T$1,0)),"")</f>
        <v>0.9433322</v>
      </c>
      <c r="BN13" s="23">
        <f t="array" ref="BN13">IFERROR(INDEX('SEMACU DATA UNIFICADA'!$C$2:$T1000,MATCH(1,($A13='SEMACU DATA UNIFICADA'!$A$2:$A1000)*($BD$1='SEMACU DATA UNIFICADA'!$B$2:$B1000),0),MATCH(BN$2,'SEMACU DATA UNIFICADA'!$C$1:$T$1,0)),"")</f>
        <v>0.5148466362</v>
      </c>
      <c r="BO13" s="23">
        <f t="array" ref="BO13">IFERROR(INDEX('SEMACU DATA UNIFICADA'!$C$2:$T1000,MATCH(1,($A13='SEMACU DATA UNIFICADA'!$A$2:$A1000)*($BD$1='SEMACU DATA UNIFICADA'!$B$2:$B1000),0),MATCH(BO$2,'SEMACU DATA UNIFICADA'!$C$1:$T$1,0)),"")</f>
        <v>0.85</v>
      </c>
      <c r="BP13" s="60" t="str">
        <f t="array" ref="BP13">IFERROR(INDEX('SEMACU DATA UNIFICADA'!$C$2:$T1000,MATCH(1,($A13='SEMACU DATA UNIFICADA'!$A$2:$A1000)*($BD$1='SEMACU DATA UNIFICADA'!$B$2:$B1000),0),MATCH(BP$2,'SEMACU DATA UNIFICADA'!$C$1:$T$1,0)),"")</f>
        <v/>
      </c>
      <c r="BQ13" s="2">
        <f t="array" ref="BQ13">IFERROR(INDEX('SEMACU DATA UNIFICADA'!$C$2:$T1000,MATCH(1,($A13='SEMACU DATA UNIFICADA'!$A$2:$A1000)*($BD$1='SEMACU DATA UNIFICADA'!$B$2:$B1000),0),MATCH(BQ$2,'SEMACU DATA UNIFICADA'!$C$1:$T$1,0)),"")</f>
        <v>2</v>
      </c>
      <c r="BR13" s="2">
        <f t="array" ref="BR13">IFERROR(INDEX('SEMACU DATA UNIFICADA'!$C$2:$T1000,MATCH(1,($A13='SEMACU DATA UNIFICADA'!$A$2:$A1000)*($BD$1='SEMACU DATA UNIFICADA'!$B$2:$B1000),0),MATCH(BR$2,'SEMACU DATA UNIFICADA'!$C$1:$T$1,0)),"")</f>
        <v>6.55</v>
      </c>
      <c r="BS13" s="33">
        <f t="array" ref="BS13">IFERROR(INDEX('SEMACU DATA UNIFICADA'!$C$2:$T1000,MATCH(1,($A13='SEMACU DATA UNIFICADA'!$A$2:$A1000)*($BD$1='SEMACU DATA UNIFICADA'!$B$2:$B1000),0),MATCH(BS$2,'SEMACU DATA UNIFICADA'!$C$1:$T$1,0)),"")</f>
        <v>6.5646</v>
      </c>
      <c r="BT13" s="60">
        <f t="array" ref="BT13">IFERROR(INDEX('SEMACU DATA UNIFICADA'!$C$2:$T1000,MATCH(1,($A13='SEMACU DATA UNIFICADA'!$A$2:$A1000)*($BD$1='SEMACU DATA UNIFICADA'!$B$2:$B1000),0),MATCH(BT$2,'SEMACU DATA UNIFICADA'!$C$1:$T$1,0)),"")</f>
        <v>263.7188966</v>
      </c>
      <c r="BU13" s="140">
        <f t="array" ref="BU13">IFERROR(INDEX('SEMACU DATA UNIFICADA'!$C$2:$T1000,MATCH(1,($A13='SEMACU DATA UNIFICADA'!$A$2:$A1000)*($BD$1='SEMACU DATA UNIFICADA'!$B$2:$B1000),0),MATCH(BU$2,'SEMACU DATA UNIFICADA'!$C$1:$T$1,0)),"")</f>
        <v>34.67972415</v>
      </c>
      <c r="BV13" s="138" t="str">
        <f t="array" ref="BV13">IFERROR(INDEX('SEMACU DATA UNIFICADA'!$C$2:$T1000,MATCH(1,($A13='SEMACU DATA UNIFICADA'!$A$2:$A1000)*($BV$1='SEMACU DATA UNIFICADA'!$B$2:$B1000),0),MATCH(BV$2,'SEMACU DATA UNIFICADA'!$C$1:$T$1,0)),"")</f>
        <v/>
      </c>
      <c r="BW13" s="2" t="str">
        <f t="array" ref="BW13">IFERROR(INDEX('SEMACU DATA UNIFICADA'!$C$2:$T1000,MATCH(1,($A13='SEMACU DATA UNIFICADA'!$A$2:$A1000)*($BV$1='SEMACU DATA UNIFICADA'!$B$2:$B1000),0),MATCH(BW$2,'SEMACU DATA UNIFICADA'!$C$1:$T$1,0)),"")</f>
        <v/>
      </c>
      <c r="BX13" s="2" t="str">
        <f t="array" ref="BX13">IFERROR(INDEX('SEMACU DATA UNIFICADA'!$C$2:$T1000,MATCH(1,($A13='SEMACU DATA UNIFICADA'!$A$2:$A1000)*($BV$1='SEMACU DATA UNIFICADA'!$B$2:$B1000),0),MATCH(BX$2,'SEMACU DATA UNIFICADA'!$C$1:$T$1,0)),"")</f>
        <v/>
      </c>
      <c r="BY13" s="2" t="str">
        <f t="array" ref="BY13">IFERROR(INDEX('SEMACU DATA UNIFICADA'!$C$2:$T1000,MATCH(1,($A13='SEMACU DATA UNIFICADA'!$A$2:$A1000)*($BV$1='SEMACU DATA UNIFICADA'!$B$2:$B1000),0),MATCH(BY$2,'SEMACU DATA UNIFICADA'!$C$1:$T$1,0)),"")</f>
        <v/>
      </c>
      <c r="BZ13" s="139" t="str">
        <f t="array" ref="BZ13">IFERROR(INDEX('SEMACU DATA UNIFICADA'!$C$2:$T1000,MATCH(1,($A13='SEMACU DATA UNIFICADA'!$A$2:$A1000)*($BV$1='SEMACU DATA UNIFICADA'!$B$2:$B1000),0),MATCH(BZ$2,'SEMACU DATA UNIFICADA'!$C$1:$T$1,0)),"")</f>
        <v/>
      </c>
      <c r="CA13" s="2" t="str">
        <f t="array" ref="CA13">IFERROR(INDEX('SEMACU DATA UNIFICADA'!$C$2:$T1000,MATCH(1,($A13='SEMACU DATA UNIFICADA'!$A$2:$A1000)*($BV$1='SEMACU DATA UNIFICADA'!$B$2:$B1000),0),MATCH(CA$2,'SEMACU DATA UNIFICADA'!$C$1:$T$1,0)),"")</f>
        <v/>
      </c>
      <c r="CB13" s="2">
        <f t="array" ref="CB13">IFERROR(INDEX('SEMACU DATA UNIFICADA'!$C$2:$T1000,MATCH(1,($A13='SEMACU DATA UNIFICADA'!$A$2:$A1000)*($BV$1='SEMACU DATA UNIFICADA'!$B$2:$B1000),0),MATCH(CB$2,'SEMACU DATA UNIFICADA'!$C$1:$T$1,0)),"")</f>
        <v>0</v>
      </c>
      <c r="CC13" s="33" t="str">
        <f t="array" ref="CC13">IFERROR(INDEX('SEMACU DATA UNIFICADA'!$C$2:$T1000,MATCH(1,($A13='SEMACU DATA UNIFICADA'!$A$2:$A1000)*($BV$1='SEMACU DATA UNIFICADA'!$B$2:$B1000),0),MATCH(CC$2,'SEMACU DATA UNIFICADA'!$C$1:$T$1,0)),"")</f>
        <v/>
      </c>
      <c r="CD13" s="60" t="str">
        <f t="array" ref="CD13">IFERROR(INDEX('SEMACU DATA UNIFICADA'!$C$2:$T1000,MATCH(1,($A13='SEMACU DATA UNIFICADA'!$A$2:$A1000)*($BV$1='SEMACU DATA UNIFICADA'!$B$2:$B1000),0),MATCH(CD$2,'SEMACU DATA UNIFICADA'!$C$1:$T$1,0)),"")</f>
        <v/>
      </c>
      <c r="CE13" s="23" t="str">
        <f t="array" ref="CE13">IFERROR(INDEX('SEMACU DATA UNIFICADA'!$C$2:$T1000,MATCH(1,($A13='SEMACU DATA UNIFICADA'!$A$2:$A1000)*($BV$1='SEMACU DATA UNIFICADA'!$B$2:$B1000),0),MATCH(CE$2,'SEMACU DATA UNIFICADA'!$C$1:$T$1,0)),"")</f>
        <v/>
      </c>
      <c r="CF13" s="23" t="str">
        <f t="array" ref="CF13">IFERROR(INDEX('SEMACU DATA UNIFICADA'!$C$2:$T1000,MATCH(1,($A13='SEMACU DATA UNIFICADA'!$A$2:$A1000)*($BV$1='SEMACU DATA UNIFICADA'!$B$2:$B1000),0),MATCH(CF$2,'SEMACU DATA UNIFICADA'!$C$1:$T$1,0)),"")</f>
        <v/>
      </c>
      <c r="CG13" s="23" t="str">
        <f t="array" ref="CG13">IFERROR(INDEX('SEMACU DATA UNIFICADA'!$C$2:$T1000,MATCH(1,($A13='SEMACU DATA UNIFICADA'!$A$2:$A1000)*($BV$1='SEMACU DATA UNIFICADA'!$B$2:$B1000),0),MATCH(CG$2,'SEMACU DATA UNIFICADA'!$C$1:$T$1,0)),"")</f>
        <v/>
      </c>
      <c r="CH13" s="60" t="str">
        <f t="array" ref="CH13">IFERROR(INDEX('SEMACU DATA UNIFICADA'!$C$2:$T1000,MATCH(1,($A13='SEMACU DATA UNIFICADA'!$A$2:$A1000)*($BV$1='SEMACU DATA UNIFICADA'!$B$2:$B1000),0),MATCH(CH$2,'SEMACU DATA UNIFICADA'!$C$1:$T$1,0)),"")</f>
        <v/>
      </c>
      <c r="CI13" s="2" t="str">
        <f t="array" ref="CI13">IFERROR(INDEX('SEMACU DATA UNIFICADA'!$C$2:$T1000,MATCH(1,($A13='SEMACU DATA UNIFICADA'!$A$2:$A1000)*($BV$1='SEMACU DATA UNIFICADA'!$B$2:$B1000),0),MATCH(CI$2,'SEMACU DATA UNIFICADA'!$C$1:$T$1,0)),"")</f>
        <v/>
      </c>
      <c r="CJ13" s="2">
        <f t="array" ref="CJ13">IFERROR(INDEX('SEMACU DATA UNIFICADA'!$C$2:$T1000,MATCH(1,($A13='SEMACU DATA UNIFICADA'!$A$2:$A1000)*($BV$1='SEMACU DATA UNIFICADA'!$B$2:$B1000),0),MATCH(CJ$2,'SEMACU DATA UNIFICADA'!$C$1:$T$1,0)),"")</f>
        <v>0</v>
      </c>
      <c r="CK13" s="33" t="str">
        <f t="array" ref="CK13">IFERROR(INDEX('SEMACU DATA UNIFICADA'!$C$2:$T1000,MATCH(1,($A13='SEMACU DATA UNIFICADA'!$A$2:$A1000)*($BV$1='SEMACU DATA UNIFICADA'!$B$2:$B1000),0),MATCH(CK$2,'SEMACU DATA UNIFICADA'!$C$1:$T$1,0)),"")</f>
        <v/>
      </c>
      <c r="CL13" s="60" t="str">
        <f t="array" ref="CL13">IFERROR(INDEX('SEMACU DATA UNIFICADA'!$C$2:$T1000,MATCH(1,($A13='SEMACU DATA UNIFICADA'!$A$2:$A1000)*($BV$1='SEMACU DATA UNIFICADA'!$B$2:$B1000),0),MATCH(CL$2,'SEMACU DATA UNIFICADA'!$C$1:$T$1,0)),"")</f>
        <v/>
      </c>
      <c r="CM13" s="140">
        <f t="array" ref="CM13">IFERROR(INDEX('SEMACU DATA UNIFICADA'!$C$2:$T1000,MATCH(1,($A13='SEMACU DATA UNIFICADA'!$A$2:$A1000)*($BV$1='SEMACU DATA UNIFICADA'!$B$2:$B1000),0),MATCH(CM$2,'SEMACU DATA UNIFICADA'!$C$1:$T$1,0)),"")</f>
        <v>0</v>
      </c>
      <c r="CN13" s="138" t="str">
        <f t="array" ref="CN13">IFERROR(INDEX('SEMACU DATA UNIFICADA'!$C$2:$T1000,MATCH(1,($A13='SEMACU DATA UNIFICADA'!$A$2:$A1000)*($CN$1='SEMACU DATA UNIFICADA'!$B$2:$B1000),0),MATCH(CN$2,'SEMACU DATA UNIFICADA'!$C$1:$T$1,0)),"")</f>
        <v/>
      </c>
      <c r="CO13" s="2" t="str">
        <f t="array" ref="CO13">IFERROR(INDEX('SEMACU DATA UNIFICADA'!$C$2:$T1000,MATCH(1,($A13='SEMACU DATA UNIFICADA'!$A$2:$A1000)*($CN$1='SEMACU DATA UNIFICADA'!$B$2:$B1000),0),MATCH(CO$2,'SEMACU DATA UNIFICADA'!$C$1:$T$1,0)),"")</f>
        <v/>
      </c>
      <c r="CP13" s="2" t="str">
        <f t="array" ref="CP13">IFERROR(INDEX('SEMACU DATA UNIFICADA'!$C$2:$T1000,MATCH(1,($A13='SEMACU DATA UNIFICADA'!$A$2:$A1000)*($CN$1='SEMACU DATA UNIFICADA'!$B$2:$B1000),0),MATCH(CP$2,'SEMACU DATA UNIFICADA'!$C$1:$T$1,0)),"")</f>
        <v/>
      </c>
      <c r="CQ13" s="2" t="str">
        <f t="array" ref="CQ13">IFERROR(INDEX('SEMACU DATA UNIFICADA'!$C$2:$T1000,MATCH(1,($A13='SEMACU DATA UNIFICADA'!$A$2:$A1000)*($CN$1='SEMACU DATA UNIFICADA'!$B$2:$B1000),0),MATCH(CQ$2,'SEMACU DATA UNIFICADA'!$C$1:$T$1,0)),"")</f>
        <v/>
      </c>
      <c r="CR13" s="139" t="str">
        <f t="array" ref="CR13">IFERROR(INDEX('SEMACU DATA UNIFICADA'!$C$2:$T1000,MATCH(1,($A13='SEMACU DATA UNIFICADA'!$A$2:$A1000)*($CN$1='SEMACU DATA UNIFICADA'!$B$2:$B1000),0),MATCH(CR$2,'SEMACU DATA UNIFICADA'!$C$1:$T$1,0)),"")</f>
        <v/>
      </c>
      <c r="CS13" s="2" t="str">
        <f t="array" ref="CS13">IFERROR(INDEX('SEMACU DATA UNIFICADA'!$C$2:$T1000,MATCH(1,($A13='SEMACU DATA UNIFICADA'!$A$2:$A1000)*($CN$1='SEMACU DATA UNIFICADA'!$B$2:$B1000),0),MATCH(CS$2,'SEMACU DATA UNIFICADA'!$C$1:$T$1,0)),"")</f>
        <v/>
      </c>
      <c r="CT13" s="2">
        <f t="array" ref="CT13">IFERROR(INDEX('SEMACU DATA UNIFICADA'!$C$2:$T1000,MATCH(1,($A13='SEMACU DATA UNIFICADA'!$A$2:$A1000)*($CN$1='SEMACU DATA UNIFICADA'!$B$2:$B1000),0),MATCH(CT$2,'SEMACU DATA UNIFICADA'!$C$1:$T$1,0)),"")</f>
        <v>0</v>
      </c>
      <c r="CU13" s="33" t="str">
        <f t="array" ref="CU13">IFERROR(INDEX('SEMACU DATA UNIFICADA'!$C$2:$T1000,MATCH(1,($A13='SEMACU DATA UNIFICADA'!$A$2:$A1000)*($CN$1='SEMACU DATA UNIFICADA'!$B$2:$B1000),0),MATCH(CU$2,'SEMACU DATA UNIFICADA'!$C$1:$T$1,0)),"")</f>
        <v/>
      </c>
      <c r="CV13" s="60" t="str">
        <f t="array" ref="CV13">IFERROR(INDEX('SEMACU DATA UNIFICADA'!$C$2:$T1000,MATCH(1,($A13='SEMACU DATA UNIFICADA'!$A$2:$A1000)*($CN$1='SEMACU DATA UNIFICADA'!$B$2:$B1000),0),MATCH(CV$2,'SEMACU DATA UNIFICADA'!$C$1:$T$1,0)),"")</f>
        <v/>
      </c>
      <c r="CW13" s="23" t="str">
        <f t="array" ref="CW13">IFERROR(INDEX('SEMACU DATA UNIFICADA'!$C$2:$T1000,MATCH(1,($A13='SEMACU DATA UNIFICADA'!$A$2:$A1000)*($CN$1='SEMACU DATA UNIFICADA'!$B$2:$B1000),0),MATCH(CW$2,'SEMACU DATA UNIFICADA'!$C$1:$T$1,0)),"")</f>
        <v/>
      </c>
      <c r="CX13" s="23" t="str">
        <f t="array" ref="CX13">IFERROR(INDEX('SEMACU DATA UNIFICADA'!$C$2:$T1000,MATCH(1,($A13='SEMACU DATA UNIFICADA'!$A$2:$A1000)*($CN$1='SEMACU DATA UNIFICADA'!$B$2:$B1000),0),MATCH(CX$2,'SEMACU DATA UNIFICADA'!$C$1:$T$1,0)),"")</f>
        <v/>
      </c>
      <c r="CY13" s="23" t="str">
        <f t="array" ref="CY13">IFERROR(INDEX('SEMACU DATA UNIFICADA'!$C$2:$T1000,MATCH(1,($A13='SEMACU DATA UNIFICADA'!$A$2:$A1000)*($CN$1='SEMACU DATA UNIFICADA'!$B$2:$B1000),0),MATCH(CY$2,'SEMACU DATA UNIFICADA'!$C$1:$T$1,0)),"")</f>
        <v/>
      </c>
      <c r="CZ13" s="60" t="str">
        <f t="array" ref="CZ13">IFERROR(INDEX('SEMACU DATA UNIFICADA'!$C$2:$T1000,MATCH(1,($A13='SEMACU DATA UNIFICADA'!$A$2:$A1000)*($CN$1='SEMACU DATA UNIFICADA'!$B$2:$B1000),0),MATCH(CZ$2,'SEMACU DATA UNIFICADA'!$C$1:$T$1,0)),"")</f>
        <v/>
      </c>
      <c r="DA13" s="2" t="str">
        <f t="array" ref="DA13">IFERROR(INDEX('SEMACU DATA UNIFICADA'!$C$2:$T1000,MATCH(1,($A13='SEMACU DATA UNIFICADA'!$A$2:$A1000)*($CN$1='SEMACU DATA UNIFICADA'!$B$2:$B1000),0),MATCH(DA$2,'SEMACU DATA UNIFICADA'!$C$1:$T$1,0)),"")</f>
        <v/>
      </c>
      <c r="DB13" s="2">
        <f t="array" ref="DB13">IFERROR(INDEX('SEMACU DATA UNIFICADA'!$C$2:$T1000,MATCH(1,($A13='SEMACU DATA UNIFICADA'!$A$2:$A1000)*($CN$1='SEMACU DATA UNIFICADA'!$B$2:$B1000),0),MATCH(DB$2,'SEMACU DATA UNIFICADA'!$C$1:$T$1,0)),"")</f>
        <v>0</v>
      </c>
      <c r="DC13" s="33" t="str">
        <f t="array" ref="DC13">IFERROR(INDEX('SEMACU DATA UNIFICADA'!$C$2:$T1000,MATCH(1,($A13='SEMACU DATA UNIFICADA'!$A$2:$A1000)*($CN$1='SEMACU DATA UNIFICADA'!$B$2:$B1000),0),MATCH(DC$2,'SEMACU DATA UNIFICADA'!$C$1:$T$1,0)),"")</f>
        <v/>
      </c>
      <c r="DD13" s="60" t="str">
        <f t="array" ref="DD13">IFERROR(INDEX('SEMACU DATA UNIFICADA'!$C$2:$T1000,MATCH(1,($A13='SEMACU DATA UNIFICADA'!$A$2:$A1000)*($CN$1='SEMACU DATA UNIFICADA'!$B$2:$B1000),0),MATCH(DD$2,'SEMACU DATA UNIFICADA'!$C$1:$T$1,0)),"")</f>
        <v/>
      </c>
      <c r="DE13" s="140">
        <f t="array" ref="DE13">IFERROR(INDEX('SEMACU DATA UNIFICADA'!$C$2:$T1000,MATCH(1,($A13='SEMACU DATA UNIFICADA'!$A$2:$A1000)*($CN$1='SEMACU DATA UNIFICADA'!$B$2:$B1000),0),MATCH(DE$2,'SEMACU DATA UNIFICADA'!$C$1:$T$1,0)),"")</f>
        <v>0</v>
      </c>
      <c r="DF13" s="138" t="str">
        <f t="array" ref="DF13">IFERROR(INDEX('SEMACU DATA UNIFICADA'!$C$2:$T1000,MATCH(1,($A13='SEMACU DATA UNIFICADA'!$A$2:$A1000)*($DF$1='SEMACU DATA UNIFICADA'!$B$2:$B1000),0),MATCH(DF$2,'SEMACU DATA UNIFICADA'!$C$1:$T$1,0)),"")</f>
        <v/>
      </c>
      <c r="DG13" s="2" t="str">
        <f t="array" ref="DG13">IFERROR(INDEX('SEMACU DATA UNIFICADA'!$C$2:$T1000,MATCH(1,($A13='SEMACU DATA UNIFICADA'!$A$2:$A1000)*($DF$1='SEMACU DATA UNIFICADA'!$B$2:$B1000),0),MATCH(DG$2,'SEMACU DATA UNIFICADA'!$C$1:$T$1,0)),"")</f>
        <v/>
      </c>
      <c r="DH13" s="2" t="str">
        <f t="array" ref="DH13">IFERROR(INDEX('SEMACU DATA UNIFICADA'!$C$2:$T1000,MATCH(1,($A13='SEMACU DATA UNIFICADA'!$A$2:$A1000)*($DF$1='SEMACU DATA UNIFICADA'!$B$2:$B1000),0),MATCH(DH$2,'SEMACU DATA UNIFICADA'!$C$1:$T$1,0)),"")</f>
        <v/>
      </c>
      <c r="DI13" s="2" t="str">
        <f t="array" ref="DI13">IFERROR(INDEX('SEMACU DATA UNIFICADA'!$C$2:$T1000,MATCH(1,($A13='SEMACU DATA UNIFICADA'!$A$2:$A1000)*($DF$1='SEMACU DATA UNIFICADA'!$B$2:$B1000),0),MATCH(DI$2,'SEMACU DATA UNIFICADA'!$C$1:$T$1,0)),"")</f>
        <v/>
      </c>
      <c r="DJ13" s="139" t="str">
        <f t="array" ref="DJ13">IFERROR(INDEX('SEMACU DATA UNIFICADA'!$C$2:$T1000,MATCH(1,($A13='SEMACU DATA UNIFICADA'!$A$2:$A1000)*($DF$1='SEMACU DATA UNIFICADA'!$B$2:$B1000),0),MATCH(DJ$2,'SEMACU DATA UNIFICADA'!$C$1:$T$1,0)),"")</f>
        <v/>
      </c>
      <c r="DK13" s="2" t="str">
        <f t="array" ref="DK13">IFERROR(INDEX('SEMACU DATA UNIFICADA'!$C$2:$T1000,MATCH(1,($A13='SEMACU DATA UNIFICADA'!$A$2:$A1000)*($DF$1='SEMACU DATA UNIFICADA'!$B$2:$B1000),0),MATCH(DK$2,'SEMACU DATA UNIFICADA'!$C$1:$T$1,0)),"")</f>
        <v/>
      </c>
      <c r="DL13" s="2">
        <f t="array" ref="DL13">IFERROR(INDEX('SEMACU DATA UNIFICADA'!$C$2:$T1000,MATCH(1,($A13='SEMACU DATA UNIFICADA'!$A$2:$A1000)*($DF$1='SEMACU DATA UNIFICADA'!$B$2:$B1000),0),MATCH(DL$2,'SEMACU DATA UNIFICADA'!$C$1:$T$1,0)),"")</f>
        <v>0</v>
      </c>
      <c r="DM13" s="33" t="str">
        <f t="array" ref="DM13">IFERROR(INDEX('SEMACU DATA UNIFICADA'!$C$2:$T1000,MATCH(1,($A13='SEMACU DATA UNIFICADA'!$A$2:$A1000)*($DF$1='SEMACU DATA UNIFICADA'!$B$2:$B1000),0),MATCH(DM$2,'SEMACU DATA UNIFICADA'!$C$1:$T$1,0)),"")</f>
        <v/>
      </c>
      <c r="DN13" s="60" t="str">
        <f t="array" ref="DN13">IFERROR(INDEX('SEMACU DATA UNIFICADA'!$C$2:$T1000,MATCH(1,($A13='SEMACU DATA UNIFICADA'!$A$2:$A1000)*($DF$1='SEMACU DATA UNIFICADA'!$B$2:$B1000),0),MATCH(DN$2,'SEMACU DATA UNIFICADA'!$C$1:$T$1,0)),"")</f>
        <v/>
      </c>
      <c r="DO13" s="23" t="str">
        <f t="array" ref="DO13">IFERROR(INDEX('SEMACU DATA UNIFICADA'!$C$2:$T1000,MATCH(1,($A13='SEMACU DATA UNIFICADA'!$A$2:$A1000)*($DF$1='SEMACU DATA UNIFICADA'!$B$2:$B1000),0),MATCH(DO$2,'SEMACU DATA UNIFICADA'!$C$1:$T$1,0)),"")</f>
        <v/>
      </c>
      <c r="DP13" s="23" t="str">
        <f t="array" ref="DP13">IFERROR(INDEX('SEMACU DATA UNIFICADA'!$C$2:$T1000,MATCH(1,($A13='SEMACU DATA UNIFICADA'!$A$2:$A1000)*($DF$1='SEMACU DATA UNIFICADA'!$B$2:$B1000),0),MATCH(DP$2,'SEMACU DATA UNIFICADA'!$C$1:$T$1,0)),"")</f>
        <v/>
      </c>
      <c r="DQ13" s="23" t="str">
        <f t="array" ref="DQ13">IFERROR(INDEX('SEMACU DATA UNIFICADA'!$C$2:$T1000,MATCH(1,($A13='SEMACU DATA UNIFICADA'!$A$2:$A1000)*($DF$1='SEMACU DATA UNIFICADA'!$B$2:$B1000),0),MATCH(DQ$2,'SEMACU DATA UNIFICADA'!$C$1:$T$1,0)),"")</f>
        <v/>
      </c>
      <c r="DR13" s="60" t="str">
        <f t="array" ref="DR13">IFERROR(INDEX('SEMACU DATA UNIFICADA'!$C$2:$T1000,MATCH(1,($A13='SEMACU DATA UNIFICADA'!$A$2:$A1000)*($DF$1='SEMACU DATA UNIFICADA'!$B$2:$B1000),0),MATCH(DR$2,'SEMACU DATA UNIFICADA'!$C$1:$T$1,0)),"")</f>
        <v/>
      </c>
      <c r="DS13" s="2" t="str">
        <f t="array" ref="DS13">IFERROR(INDEX('SEMACU DATA UNIFICADA'!$C$2:$T1000,MATCH(1,($A13='SEMACU DATA UNIFICADA'!$A$2:$A1000)*($DF$1='SEMACU DATA UNIFICADA'!$B$2:$B1000),0),MATCH(DS$2,'SEMACU DATA UNIFICADA'!$C$1:$T$1,0)),"")</f>
        <v/>
      </c>
      <c r="DT13" s="2">
        <f t="array" ref="DT13">IFERROR(INDEX('SEMACU DATA UNIFICADA'!$C$2:$T1000,MATCH(1,($A13='SEMACU DATA UNIFICADA'!$A$2:$A1000)*($DF$1='SEMACU DATA UNIFICADA'!$B$2:$B1000),0),MATCH(DT$2,'SEMACU DATA UNIFICADA'!$C$1:$T$1,0)),"")</f>
        <v>0</v>
      </c>
      <c r="DU13" s="33" t="str">
        <f t="array" ref="DU13">IFERROR(INDEX('SEMACU DATA UNIFICADA'!$C$2:$T1000,MATCH(1,($A13='SEMACU DATA UNIFICADA'!$A$2:$A1000)*($DF$1='SEMACU DATA UNIFICADA'!$B$2:$B1000),0),MATCH(DU$2,'SEMACU DATA UNIFICADA'!$C$1:$T$1,0)),"")</f>
        <v/>
      </c>
      <c r="DV13" s="60" t="str">
        <f t="array" ref="DV13">IFERROR(INDEX('SEMACU DATA UNIFICADA'!$C$2:$T1000,MATCH(1,($A13='SEMACU DATA UNIFICADA'!$A$2:$A1000)*($DF$1='SEMACU DATA UNIFICADA'!$B$2:$B1000),0),MATCH(DV$2,'SEMACU DATA UNIFICADA'!$C$1:$T$1,0)),"")</f>
        <v/>
      </c>
      <c r="DW13" s="140">
        <f t="array" ref="DW13">IFERROR(INDEX('SEMACU DATA UNIFICADA'!$C$2:$T1000,MATCH(1,($A13='SEMACU DATA UNIFICADA'!$A$2:$A1000)*($DF$1='SEMACU DATA UNIFICADA'!$B$2:$B1000),0),MATCH(DW$2,'SEMACU DATA UNIFICADA'!$C$1:$T$1,0)),"")</f>
        <v>0</v>
      </c>
      <c r="DX13" s="138" t="str">
        <f t="array" ref="DX13">IFERROR(INDEX('SEMACU DATA UNIFICADA'!$C$2:$T1000,MATCH(1,($A13='SEMACU DATA UNIFICADA'!$A$2:$A1000)*($DX$1='SEMACU DATA UNIFICADA'!$B$2:$B1000),0),MATCH(DX$2,'SEMACU DATA UNIFICADA'!$C$1:$T$1,0)),"")</f>
        <v/>
      </c>
      <c r="DY13" s="2" t="str">
        <f t="array" ref="DY13">IFERROR(INDEX('SEMACU DATA UNIFICADA'!$C$2:$T1000,MATCH(1,($A13='SEMACU DATA UNIFICADA'!$A$2:$A1000)*($DX$1='SEMACU DATA UNIFICADA'!$B$2:$B1000),0),MATCH(DY$2,'SEMACU DATA UNIFICADA'!$C$1:$T$1,0)),"")</f>
        <v/>
      </c>
      <c r="DZ13" s="2" t="str">
        <f t="array" ref="DZ13">IFERROR(INDEX('SEMACU DATA UNIFICADA'!$C$2:$T1000,MATCH(1,($A13='SEMACU DATA UNIFICADA'!$A$2:$A1000)*($DX$1='SEMACU DATA UNIFICADA'!$B$2:$B1000),0),MATCH(DZ$2,'SEMACU DATA UNIFICADA'!$C$1:$T$1,0)),"")</f>
        <v/>
      </c>
      <c r="EA13" s="2" t="str">
        <f t="array" ref="EA13">IFERROR(INDEX('SEMACU DATA UNIFICADA'!$C$2:$T1000,MATCH(1,($A13='SEMACU DATA UNIFICADA'!$A$2:$A1000)*($DX$1='SEMACU DATA UNIFICADA'!$B$2:$B1000),0),MATCH(EA$2,'SEMACU DATA UNIFICADA'!$C$1:$T$1,0)),"")</f>
        <v/>
      </c>
      <c r="EB13" s="139" t="str">
        <f t="array" ref="EB13">IFERROR(INDEX('SEMACU DATA UNIFICADA'!$C$2:$T1000,MATCH(1,($A13='SEMACU DATA UNIFICADA'!$A$2:$A1000)*($DX$1='SEMACU DATA UNIFICADA'!$B$2:$B1000),0),MATCH(EB$2,'SEMACU DATA UNIFICADA'!$C$1:$T$1,0)),"")</f>
        <v/>
      </c>
      <c r="EC13" s="2" t="str">
        <f t="array" ref="EC13">IFERROR(INDEX('SEMACU DATA UNIFICADA'!$C$2:$T1000,MATCH(1,($A13='SEMACU DATA UNIFICADA'!$A$2:$A1000)*($DX$1='SEMACU DATA UNIFICADA'!$B$2:$B1000),0),MATCH(EC$2,'SEMACU DATA UNIFICADA'!$C$1:$T$1,0)),"")</f>
        <v/>
      </c>
      <c r="ED13" s="2">
        <f t="array" ref="ED13">IFERROR(INDEX('SEMACU DATA UNIFICADA'!$C$2:$T1000,MATCH(1,($A13='SEMACU DATA UNIFICADA'!$A$2:$A1000)*($DX$1='SEMACU DATA UNIFICADA'!$B$2:$B1000),0),MATCH(ED$2,'SEMACU DATA UNIFICADA'!$C$1:$T$1,0)),"")</f>
        <v>0</v>
      </c>
      <c r="EE13" s="33" t="str">
        <f t="array" ref="EE13">IFERROR(INDEX('SEMACU DATA UNIFICADA'!$C$2:$T1000,MATCH(1,($A13='SEMACU DATA UNIFICADA'!$A$2:$A1000)*($DX$1='SEMACU DATA UNIFICADA'!$B$2:$B1000),0),MATCH(EE$2,'SEMACU DATA UNIFICADA'!$C$1:$T$1,0)),"")</f>
        <v/>
      </c>
      <c r="EF13" s="60" t="str">
        <f t="array" ref="EF13">IFERROR(INDEX('SEMACU DATA UNIFICADA'!$C$2:$T1000,MATCH(1,($A13='SEMACU DATA UNIFICADA'!$A$2:$A1000)*($DX$1='SEMACU DATA UNIFICADA'!$B$2:$B1000),0),MATCH(EF$2,'SEMACU DATA UNIFICADA'!$C$1:$T$1,0)),"")</f>
        <v/>
      </c>
      <c r="EG13" s="23" t="str">
        <f t="array" ref="EG13">IFERROR(INDEX('SEMACU DATA UNIFICADA'!$C$2:$T1000,MATCH(1,($A13='SEMACU DATA UNIFICADA'!$A$2:$A1000)*($DX$1='SEMACU DATA UNIFICADA'!$B$2:$B1000),0),MATCH(EG$2,'SEMACU DATA UNIFICADA'!$C$1:$T$1,0)),"")</f>
        <v/>
      </c>
      <c r="EH13" s="23" t="str">
        <f t="array" ref="EH13">IFERROR(INDEX('SEMACU DATA UNIFICADA'!$C$2:$T1000,MATCH(1,($A13='SEMACU DATA UNIFICADA'!$A$2:$A1000)*($DX$1='SEMACU DATA UNIFICADA'!$B$2:$B1000),0),MATCH(EH$2,'SEMACU DATA UNIFICADA'!$C$1:$T$1,0)),"")</f>
        <v/>
      </c>
      <c r="EI13" s="23" t="str">
        <f t="array" ref="EI13">IFERROR(INDEX('SEMACU DATA UNIFICADA'!$C$2:$T1000,MATCH(1,($A13='SEMACU DATA UNIFICADA'!$A$2:$A1000)*($DX$1='SEMACU DATA UNIFICADA'!$B$2:$B1000),0),MATCH(EI$2,'SEMACU DATA UNIFICADA'!$C$1:$T$1,0)),"")</f>
        <v/>
      </c>
      <c r="EJ13" s="60" t="str">
        <f t="array" ref="EJ13">IFERROR(INDEX('SEMACU DATA UNIFICADA'!$C$2:$T1000,MATCH(1,($A13='SEMACU DATA UNIFICADA'!$A$2:$A1000)*($DX$1='SEMACU DATA UNIFICADA'!$B$2:$B1000),0),MATCH(EJ$2,'SEMACU DATA UNIFICADA'!$C$1:$T$1,0)),"")</f>
        <v/>
      </c>
      <c r="EK13" s="2" t="str">
        <f t="array" ref="EK13">IFERROR(INDEX('SEMACU DATA UNIFICADA'!$C$2:$T1000,MATCH(1,($A13='SEMACU DATA UNIFICADA'!$A$2:$A1000)*($DX$1='SEMACU DATA UNIFICADA'!$B$2:$B1000),0),MATCH(EK$2,'SEMACU DATA UNIFICADA'!$C$1:$T$1,0)),"")</f>
        <v/>
      </c>
      <c r="EL13" s="2">
        <f t="array" ref="EL13">IFERROR(INDEX('SEMACU DATA UNIFICADA'!$C$2:$T1000,MATCH(1,($A13='SEMACU DATA UNIFICADA'!$A$2:$A1000)*($DX$1='SEMACU DATA UNIFICADA'!$B$2:$B1000),0),MATCH(EL$2,'SEMACU DATA UNIFICADA'!$C$1:$T$1,0)),"")</f>
        <v>0</v>
      </c>
      <c r="EM13" s="33" t="str">
        <f t="array" ref="EM13">IFERROR(INDEX('SEMACU DATA UNIFICADA'!$C$2:$T1000,MATCH(1,($A13='SEMACU DATA UNIFICADA'!$A$2:$A1000)*($DX$1='SEMACU DATA UNIFICADA'!$B$2:$B1000),0),MATCH(EM$2,'SEMACU DATA UNIFICADA'!$C$1:$T$1,0)),"")</f>
        <v/>
      </c>
      <c r="EN13" s="60" t="str">
        <f t="array" ref="EN13">IFERROR(INDEX('SEMACU DATA UNIFICADA'!$C$2:$T1000,MATCH(1,($A13='SEMACU DATA UNIFICADA'!$A$2:$A1000)*($DX$1='SEMACU DATA UNIFICADA'!$B$2:$B1000),0),MATCH(EN$2,'SEMACU DATA UNIFICADA'!$C$1:$T$1,0)),"")</f>
        <v/>
      </c>
      <c r="EO13" s="140">
        <f t="array" ref="EO13">IFERROR(INDEX('SEMACU DATA UNIFICADA'!$C$2:$T1000,MATCH(1,($A13='SEMACU DATA UNIFICADA'!$A$2:$A1000)*($DX$1='SEMACU DATA UNIFICADA'!$B$2:$B1000),0),MATCH(EO$2,'SEMACU DATA UNIFICADA'!$C$1:$T$1,0)),"")</f>
        <v>0</v>
      </c>
      <c r="EP13" s="138" t="str">
        <f t="array" ref="EP13">IFERROR(INDEX('SEMACU DATA UNIFICADA'!$C$2:$T1000,MATCH(1,($A13='SEMACU DATA UNIFICADA'!$A$2:$A1000)*($EP$1='SEMACU DATA UNIFICADA'!$B$2:$B1000),0),MATCH(EP$2,'SEMACU DATA UNIFICADA'!$C$1:$T$1,0)),"")</f>
        <v/>
      </c>
      <c r="EQ13" s="2" t="str">
        <f t="array" ref="EQ13">IFERROR(INDEX('SEMACU DATA UNIFICADA'!$C$2:$T1000,MATCH(1,($A13='SEMACU DATA UNIFICADA'!$A$2:$A1000)*($EP$1='SEMACU DATA UNIFICADA'!$B$2:$B1000),0),MATCH(EQ$2,'SEMACU DATA UNIFICADA'!$C$1:$T$1,0)),"")</f>
        <v/>
      </c>
      <c r="ER13" s="2" t="str">
        <f t="array" ref="ER13">IFERROR(INDEX('SEMACU DATA UNIFICADA'!$C$2:$T1000,MATCH(1,($A13='SEMACU DATA UNIFICADA'!$A$2:$A1000)*($EP$1='SEMACU DATA UNIFICADA'!$B$2:$B1000),0),MATCH(ER$2,'SEMACU DATA UNIFICADA'!$C$1:$T$1,0)),"")</f>
        <v/>
      </c>
      <c r="ES13" s="2" t="str">
        <f t="array" ref="ES13">IFERROR(INDEX('SEMACU DATA UNIFICADA'!$C$2:$T1000,MATCH(1,($A13='SEMACU DATA UNIFICADA'!$A$2:$A1000)*($EP$1='SEMACU DATA UNIFICADA'!$B$2:$B1000),0),MATCH(ES$2,'SEMACU DATA UNIFICADA'!$C$1:$T$1,0)),"")</f>
        <v/>
      </c>
      <c r="ET13" s="139" t="str">
        <f t="array" ref="ET13">IFERROR(INDEX('SEMACU DATA UNIFICADA'!$C$2:$T1000,MATCH(1,($A13='SEMACU DATA UNIFICADA'!$A$2:$A1000)*($EP$1='SEMACU DATA UNIFICADA'!$B$2:$B1000),0),MATCH(ET$2,'SEMACU DATA UNIFICADA'!$C$1:$T$1,0)),"")</f>
        <v/>
      </c>
      <c r="EU13" s="2" t="str">
        <f t="array" ref="EU13">IFERROR(INDEX('SEMACU DATA UNIFICADA'!$C$2:$T1000,MATCH(1,($A13='SEMACU DATA UNIFICADA'!$A$2:$A1000)*($EP$1='SEMACU DATA UNIFICADA'!$B$2:$B1000),0),MATCH(EU$2,'SEMACU DATA UNIFICADA'!$C$1:$T$1,0)),"")</f>
        <v/>
      </c>
      <c r="EV13" s="2">
        <f t="array" ref="EV13">IFERROR(INDEX('SEMACU DATA UNIFICADA'!$C$2:$T1000,MATCH(1,($A13='SEMACU DATA UNIFICADA'!$A$2:$A1000)*($EP$1='SEMACU DATA UNIFICADA'!$B$2:$B1000),0),MATCH(EV$2,'SEMACU DATA UNIFICADA'!$C$1:$T$1,0)),"")</f>
        <v>0</v>
      </c>
      <c r="EW13" s="33" t="str">
        <f t="array" ref="EW13">IFERROR(INDEX('SEMACU DATA UNIFICADA'!$C$2:$T1000,MATCH(1,($A13='SEMACU DATA UNIFICADA'!$A$2:$A1000)*($EP$1='SEMACU DATA UNIFICADA'!$B$2:$B1000),0),MATCH(EW$2,'SEMACU DATA UNIFICADA'!$C$1:$T$1,0)),"")</f>
        <v/>
      </c>
      <c r="EX13" s="60" t="str">
        <f t="array" ref="EX13">IFERROR(INDEX('SEMACU DATA UNIFICADA'!$C$2:$T1000,MATCH(1,($A13='SEMACU DATA UNIFICADA'!$A$2:$A1000)*($EP$1='SEMACU DATA UNIFICADA'!$B$2:$B1000),0),MATCH(EX$2,'SEMACU DATA UNIFICADA'!$C$1:$T$1,0)),"")</f>
        <v/>
      </c>
      <c r="EY13" s="23" t="str">
        <f t="array" ref="EY13">IFERROR(INDEX('SEMACU DATA UNIFICADA'!$C$2:$T1000,MATCH(1,($A13='SEMACU DATA UNIFICADA'!$A$2:$A1000)*($EP$1='SEMACU DATA UNIFICADA'!$B$2:$B1000),0),MATCH(EY$2,'SEMACU DATA UNIFICADA'!$C$1:$T$1,0)),"")</f>
        <v/>
      </c>
      <c r="EZ13" s="23" t="str">
        <f t="array" ref="EZ13">IFERROR(INDEX('SEMACU DATA UNIFICADA'!$C$2:$T1000,MATCH(1,($A13='SEMACU DATA UNIFICADA'!$A$2:$A1000)*($EP$1='SEMACU DATA UNIFICADA'!$B$2:$B1000),0),MATCH(EZ$2,'SEMACU DATA UNIFICADA'!$C$1:$T$1,0)),"")</f>
        <v/>
      </c>
      <c r="FA13" s="23" t="str">
        <f t="array" ref="FA13">IFERROR(INDEX('SEMACU DATA UNIFICADA'!$C$2:$T1000,MATCH(1,($A13='SEMACU DATA UNIFICADA'!$A$2:$A1000)*($EP$1='SEMACU DATA UNIFICADA'!$B$2:$B1000),0),MATCH(FA$2,'SEMACU DATA UNIFICADA'!$C$1:$T$1,0)),"")</f>
        <v/>
      </c>
      <c r="FB13" s="60" t="str">
        <f t="array" ref="FB13">IFERROR(INDEX('SEMACU DATA UNIFICADA'!$C$2:$T1000,MATCH(1,($A13='SEMACU DATA UNIFICADA'!$A$2:$A1000)*($EP$1='SEMACU DATA UNIFICADA'!$B$2:$B1000),0),MATCH(FB$2,'SEMACU DATA UNIFICADA'!$C$1:$T$1,0)),"")</f>
        <v/>
      </c>
      <c r="FC13" s="2" t="str">
        <f t="array" ref="FC13">IFERROR(INDEX('SEMACU DATA UNIFICADA'!$C$2:$T1000,MATCH(1,($A13='SEMACU DATA UNIFICADA'!$A$2:$A1000)*($EP$1='SEMACU DATA UNIFICADA'!$B$2:$B1000),0),MATCH(FC$2,'SEMACU DATA UNIFICADA'!$C$1:$T$1,0)),"")</f>
        <v/>
      </c>
      <c r="FD13" s="2">
        <f t="array" ref="FD13">IFERROR(INDEX('SEMACU DATA UNIFICADA'!$C$2:$T1000,MATCH(1,($A13='SEMACU DATA UNIFICADA'!$A$2:$A1000)*($EP$1='SEMACU DATA UNIFICADA'!$B$2:$B1000),0),MATCH(FD$2,'SEMACU DATA UNIFICADA'!$C$1:$T$1,0)),"")</f>
        <v>0</v>
      </c>
      <c r="FE13" s="33" t="str">
        <f t="array" ref="FE13">IFERROR(INDEX('SEMACU DATA UNIFICADA'!$C$2:$T1000,MATCH(1,($A13='SEMACU DATA UNIFICADA'!$A$2:$A1000)*($EP$1='SEMACU DATA UNIFICADA'!$B$2:$B1000),0),MATCH(FE$2,'SEMACU DATA UNIFICADA'!$C$1:$T$1,0)),"")</f>
        <v/>
      </c>
      <c r="FF13" s="60" t="str">
        <f t="array" ref="FF13">IFERROR(INDEX('SEMACU DATA UNIFICADA'!$C$2:$T1000,MATCH(1,($A13='SEMACU DATA UNIFICADA'!$A$2:$A1000)*($EP$1='SEMACU DATA UNIFICADA'!$B$2:$B1000),0),MATCH(FF$2,'SEMACU DATA UNIFICADA'!$C$1:$T$1,0)),"")</f>
        <v/>
      </c>
      <c r="FG13" s="140">
        <f t="array" ref="FG13">IFERROR(INDEX('SEMACU DATA UNIFICADA'!$C$2:$T1000,MATCH(1,($A13='SEMACU DATA UNIFICADA'!$A$2:$A1000)*($EP$1='SEMACU DATA UNIFICADA'!$B$2:$B1000),0),MATCH(FG$2,'SEMACU DATA UNIFICADA'!$C$1:$T$1,0)),"")</f>
        <v>0</v>
      </c>
      <c r="FH13" s="138" t="str">
        <f t="array" ref="FH13">IFERROR(INDEX('SEMACU DATA UNIFICADA'!$C$2:$T1000,MATCH(1,($A13='SEMACU DATA UNIFICADA'!$A$2:$A1000)*($FH$1='SEMACU DATA UNIFICADA'!$B$2:$B1000),0),MATCH(FH$2,'SEMACU DATA UNIFICADA'!$C$1:$T$1,0)),"")</f>
        <v>SE11070323</v>
      </c>
      <c r="FI13" s="2">
        <f t="array" ref="FI13">IFERROR(INDEX('SEMACU DATA UNIFICADA'!$C$2:$T1000,MATCH(1,($A13='SEMACU DATA UNIFICADA'!$A$2:$A1000)*($FH$1='SEMACU DATA UNIFICADA'!$B$2:$B1000),0),MATCH(FI$2,'SEMACU DATA UNIFICADA'!$C$1:$T$1,0)),"")</f>
        <v>200</v>
      </c>
      <c r="FJ13" s="2">
        <f t="array" ref="FJ13">IFERROR(INDEX('SEMACU DATA UNIFICADA'!$C$2:$T1000,MATCH(1,($A13='SEMACU DATA UNIFICADA'!$A$2:$A1000)*($FH$1='SEMACU DATA UNIFICADA'!$B$2:$B1000),0),MATCH(FJ$2,'SEMACU DATA UNIFICADA'!$C$1:$T$1,0)),"")</f>
        <v>1300</v>
      </c>
      <c r="FK13" s="2" t="str">
        <f t="array" ref="FK13">IFERROR(INDEX('SEMACU DATA UNIFICADA'!$C$2:$T1000,MATCH(1,($A13='SEMACU DATA UNIFICADA'!$A$2:$A1000)*($FH$1='SEMACU DATA UNIFICADA'!$B$2:$B1000),0),MATCH(FK$2,'SEMACU DATA UNIFICADA'!$C$1:$T$1,0)),"")</f>
        <v>NICO FINA 2.0</v>
      </c>
      <c r="FL13" s="139">
        <f t="array" ref="FL13">IFERROR(INDEX('SEMACU DATA UNIFICADA'!$C$2:$T1000,MATCH(1,($A13='SEMACU DATA UNIFICADA'!$A$2:$A1000)*($FH$1='SEMACU DATA UNIFICADA'!$B$2:$B1000),0),MATCH(FL$2,'SEMACU DATA UNIFICADA'!$C$1:$T$1,0)),"")</f>
        <v>1596.5625</v>
      </c>
      <c r="FM13" s="2">
        <f t="array" ref="FM13">IFERROR(INDEX('SEMACU DATA UNIFICADA'!$C$2:$T1000,MATCH(1,($A13='SEMACU DATA UNIFICADA'!$A$2:$A1000)*($FH$1='SEMACU DATA UNIFICADA'!$B$2:$B1000),0),MATCH(FM$2,'SEMACU DATA UNIFICADA'!$C$1:$T$1,0)),"")</f>
        <v>5.9</v>
      </c>
      <c r="FN13" s="2">
        <f t="array" ref="FN13">IFERROR(INDEX('SEMACU DATA UNIFICADA'!$C$2:$T1000,MATCH(1,($A13='SEMACU DATA UNIFICADA'!$A$2:$A1000)*($FH$1='SEMACU DATA UNIFICADA'!$B$2:$B1000),0),MATCH(FN$2,'SEMACU DATA UNIFICADA'!$C$1:$T$1,0)),"")</f>
        <v>1.4</v>
      </c>
      <c r="FO13" s="33">
        <f t="array" ref="FO13">IFERROR(INDEX('SEMACU DATA UNIFICADA'!$C$2:$T1000,MATCH(1,($A13='SEMACU DATA UNIFICADA'!$A$2:$A1000)*($FH$1='SEMACU DATA UNIFICADA'!$B$2:$B1000),0),MATCH(FO$2,'SEMACU DATA UNIFICADA'!$C$1:$T$1,0)),"")</f>
        <v>6.9576</v>
      </c>
      <c r="FP13" s="60">
        <f t="array" ref="FP13">IFERROR(INDEX('SEMACU DATA UNIFICADA'!$C$2:$T1000,MATCH(1,($A13='SEMACU DATA UNIFICADA'!$A$2:$A1000)*($FH$1='SEMACU DATA UNIFICADA'!$B$2:$B1000),0),MATCH(FP$2,'SEMACU DATA UNIFICADA'!$C$1:$T$1,0)),"")</f>
        <v>487212.6176</v>
      </c>
      <c r="FQ13" s="23">
        <f t="array" ref="FQ13">IFERROR(INDEX('SEMACU DATA UNIFICADA'!$C$2:$T1000,MATCH(1,($A13='SEMACU DATA UNIFICADA'!$A$2:$A1000)*($FH$1='SEMACU DATA UNIFICADA'!$B$2:$B1000),0),MATCH(FQ$2,'SEMACU DATA UNIFICADA'!$C$1:$T$1,0)),"")</f>
        <v>0.9366654</v>
      </c>
      <c r="FR13" s="23">
        <f t="array" ref="FR13">IFERROR(INDEX('SEMACU DATA UNIFICADA'!$C$2:$T1000,MATCH(1,($A13='SEMACU DATA UNIFICADA'!$A$2:$A1000)*($FH$1='SEMACU DATA UNIFICADA'!$B$2:$B1000),0),MATCH(FR$2,'SEMACU DATA UNIFICADA'!$C$1:$T$1,0)),"")</f>
        <v>0.6385720808</v>
      </c>
      <c r="FS13" s="23">
        <f t="array" ref="FS13">IFERROR(INDEX('SEMACU DATA UNIFICADA'!$C$2:$T1000,MATCH(1,($A13='SEMACU DATA UNIFICADA'!$A$2:$A1000)*($FH$1='SEMACU DATA UNIFICADA'!$B$2:$B1000),0),MATCH(FS$2,'SEMACU DATA UNIFICADA'!$C$1:$T$1,0)),"")</f>
        <v>0.85</v>
      </c>
      <c r="FT13" s="60" t="str">
        <f t="array" ref="FT13">IFERROR(INDEX('SEMACU DATA UNIFICADA'!$C$2:$T1000,MATCH(1,($A13='SEMACU DATA UNIFICADA'!$A$2:$A1000)*($FH$1='SEMACU DATA UNIFICADA'!$B$2:$B1000),0),MATCH(FT$2,'SEMACU DATA UNIFICADA'!$C$1:$T$1,0)),"")</f>
        <v/>
      </c>
      <c r="FU13" s="2">
        <f t="array" ref="FU13">IFERROR(INDEX('SEMACU DATA UNIFICADA'!$C$2:$T1000,MATCH(1,($A13='SEMACU DATA UNIFICADA'!$A$2:$A1000)*($FH$1='SEMACU DATA UNIFICADA'!$B$2:$B1000),0),MATCH(FU$2,'SEMACU DATA UNIFICADA'!$C$1:$T$1,0)),"")</f>
        <v>2</v>
      </c>
      <c r="FV13" s="2">
        <f t="array" ref="FV13">IFERROR(INDEX('SEMACU DATA UNIFICADA'!$C$2:$T1000,MATCH(1,($A13='SEMACU DATA UNIFICADA'!$A$2:$A1000)*($FH$1='SEMACU DATA UNIFICADA'!$B$2:$B1000),0),MATCH(FV$2,'SEMACU DATA UNIFICADA'!$C$1:$T$1,0)),"")</f>
        <v>7.9</v>
      </c>
      <c r="FW13" s="33">
        <f t="array" ref="FW13">IFERROR(INDEX('SEMACU DATA UNIFICADA'!$C$2:$T1000,MATCH(1,($A13='SEMACU DATA UNIFICADA'!$A$2:$A1000)*($FH$1='SEMACU DATA UNIFICADA'!$B$2:$B1000),0),MATCH(FW$2,'SEMACU DATA UNIFICADA'!$C$1:$T$1,0)),"")</f>
        <v>5.7864</v>
      </c>
      <c r="FX13" s="60">
        <f t="array" ref="FX13">IFERROR(INDEX('SEMACU DATA UNIFICADA'!$C$2:$T1000,MATCH(1,($A13='SEMACU DATA UNIFICADA'!$A$2:$A1000)*($FH$1='SEMACU DATA UNIFICADA'!$B$2:$B1000),0),MATCH(FX$2,'SEMACU DATA UNIFICADA'!$C$1:$T$1,0)),"")</f>
        <v>317.4987409</v>
      </c>
      <c r="FY13" s="140">
        <f t="array" ref="FY13">IFERROR(INDEX('SEMACU DATA UNIFICADA'!$C$2:$T1000,MATCH(1,($A13='SEMACU DATA UNIFICADA'!$A$2:$A1000)*($FH$1='SEMACU DATA UNIFICADA'!$B$2:$B1000),0),MATCH(FY$2,'SEMACU DATA UNIFICADA'!$C$1:$T$1,0)),"")</f>
        <v>29.37468523</v>
      </c>
      <c r="FZ13" s="138" t="str">
        <f t="array" ref="FZ13">IFERROR(INDEX('SEMACU DATA UNIFICADA'!$C$2:$T1000,MATCH(1,($A13='SEMACU DATA UNIFICADA'!$A$2:$A1000)*($FZ$1='SEMACU DATA UNIFICADA'!$B$2:$B1000),0),MATCH(FZ$2,'SEMACU DATA UNIFICADA'!$C$1:$T$1,0)),"")</f>
        <v/>
      </c>
      <c r="GA13" s="2" t="str">
        <f t="array" ref="GA13">IFERROR(INDEX('SEMACU DATA UNIFICADA'!$C$2:$T1000,MATCH(1,($A13='SEMACU DATA UNIFICADA'!$A$2:$A1000)*($FZ$1='SEMACU DATA UNIFICADA'!$B$2:$B1000),0),MATCH(GA$2,'SEMACU DATA UNIFICADA'!$C$1:$T$1,0)),"")</f>
        <v/>
      </c>
      <c r="GB13" s="2" t="str">
        <f t="array" ref="GB13">IFERROR(INDEX('SEMACU DATA UNIFICADA'!$C$2:$T1000,MATCH(1,($A13='SEMACU DATA UNIFICADA'!$A$2:$A1000)*($FZ$1='SEMACU DATA UNIFICADA'!$B$2:$B1000),0),MATCH(GB$2,'SEMACU DATA UNIFICADA'!$C$1:$T$1,0)),"")</f>
        <v/>
      </c>
      <c r="GC13" s="2" t="str">
        <f t="array" ref="GC13">IFERROR(INDEX('SEMACU DATA UNIFICADA'!$C$2:$T1000,MATCH(1,($A13='SEMACU DATA UNIFICADA'!$A$2:$A1000)*($FZ$1='SEMACU DATA UNIFICADA'!$B$2:$B1000),0),MATCH(GC$2,'SEMACU DATA UNIFICADA'!$C$1:$T$1,0)),"")</f>
        <v/>
      </c>
      <c r="GD13" s="139" t="str">
        <f t="array" ref="GD13">IFERROR(INDEX('SEMACU DATA UNIFICADA'!$C$2:$T1000,MATCH(1,($A13='SEMACU DATA UNIFICADA'!$A$2:$A1000)*($FZ$1='SEMACU DATA UNIFICADA'!$B$2:$B1000),0),MATCH(GD$2,'SEMACU DATA UNIFICADA'!$C$1:$T$1,0)),"")</f>
        <v/>
      </c>
      <c r="GE13" s="2" t="str">
        <f t="array" ref="GE13">IFERROR(INDEX('SEMACU DATA UNIFICADA'!$C$2:$T1000,MATCH(1,($A13='SEMACU DATA UNIFICADA'!$A$2:$A1000)*($FZ$1='SEMACU DATA UNIFICADA'!$B$2:$B1000),0),MATCH(GE$2,'SEMACU DATA UNIFICADA'!$C$1:$T$1,0)),"")</f>
        <v/>
      </c>
      <c r="GF13" s="2">
        <f t="array" ref="GF13">IFERROR(INDEX('SEMACU DATA UNIFICADA'!$C$2:$T1000,MATCH(1,($A13='SEMACU DATA UNIFICADA'!$A$2:$A1000)*($FZ$1='SEMACU DATA UNIFICADA'!$B$2:$B1000),0),MATCH(GF$2,'SEMACU DATA UNIFICADA'!$C$1:$T$1,0)),"")</f>
        <v>0</v>
      </c>
      <c r="GG13" s="33" t="str">
        <f t="array" ref="GG13">IFERROR(INDEX('SEMACU DATA UNIFICADA'!$C$2:$T1000,MATCH(1,($A13='SEMACU DATA UNIFICADA'!$A$2:$A1000)*($FZ$1='SEMACU DATA UNIFICADA'!$B$2:$B1000),0),MATCH(GG$2,'SEMACU DATA UNIFICADA'!$C$1:$T$1,0)),"")</f>
        <v/>
      </c>
      <c r="GH13" s="60" t="str">
        <f t="array" ref="GH13">IFERROR(INDEX('SEMACU DATA UNIFICADA'!$C$2:$T1000,MATCH(1,($A13='SEMACU DATA UNIFICADA'!$A$2:$A1000)*($FZ$1='SEMACU DATA UNIFICADA'!$B$2:$B1000),0),MATCH(GH$2,'SEMACU DATA UNIFICADA'!$C$1:$T$1,0)),"")</f>
        <v/>
      </c>
      <c r="GI13" s="23" t="str">
        <f t="array" ref="GI13">IFERROR(INDEX('SEMACU DATA UNIFICADA'!$C$2:$T1000,MATCH(1,($A13='SEMACU DATA UNIFICADA'!$A$2:$A1000)*($FZ$1='SEMACU DATA UNIFICADA'!$B$2:$B1000),0),MATCH(GI$2,'SEMACU DATA UNIFICADA'!$C$1:$T$1,0)),"")</f>
        <v/>
      </c>
      <c r="GJ13" s="23" t="str">
        <f t="array" ref="GJ13">IFERROR(INDEX('SEMACU DATA UNIFICADA'!$C$2:$T1000,MATCH(1,($A13='SEMACU DATA UNIFICADA'!$A$2:$A1000)*($FZ$1='SEMACU DATA UNIFICADA'!$B$2:$B1000),0),MATCH(GJ$2,'SEMACU DATA UNIFICADA'!$C$1:$T$1,0)),"")</f>
        <v/>
      </c>
      <c r="GK13" s="23" t="str">
        <f t="array" ref="GK13">IFERROR(INDEX('SEMACU DATA UNIFICADA'!$C$2:$T1000,MATCH(1,($A13='SEMACU DATA UNIFICADA'!$A$2:$A1000)*($FZ$1='SEMACU DATA UNIFICADA'!$B$2:$B1000),0),MATCH(GK$2,'SEMACU DATA UNIFICADA'!$C$1:$T$1,0)),"")</f>
        <v/>
      </c>
      <c r="GL13" s="60" t="str">
        <f t="array" ref="GL13">IFERROR(INDEX('SEMACU DATA UNIFICADA'!$C$2:$T1000,MATCH(1,($A13='SEMACU DATA UNIFICADA'!$A$2:$A1000)*($FZ$1='SEMACU DATA UNIFICADA'!$B$2:$B1000),0),MATCH(GL$2,'SEMACU DATA UNIFICADA'!$C$1:$T$1,0)),"")</f>
        <v/>
      </c>
      <c r="GM13" s="2" t="str">
        <f t="array" ref="GM13">IFERROR(INDEX('SEMACU DATA UNIFICADA'!$C$2:$T1000,MATCH(1,($A13='SEMACU DATA UNIFICADA'!$A$2:$A1000)*($FZ$1='SEMACU DATA UNIFICADA'!$B$2:$B1000),0),MATCH(GM$2,'SEMACU DATA UNIFICADA'!$C$1:$T$1,0)),"")</f>
        <v/>
      </c>
      <c r="GN13" s="2">
        <f t="array" ref="GN13">IFERROR(INDEX('SEMACU DATA UNIFICADA'!$C$2:$T1000,MATCH(1,($A13='SEMACU DATA UNIFICADA'!$A$2:$A1000)*($FZ$1='SEMACU DATA UNIFICADA'!$B$2:$B1000),0),MATCH(GN$2,'SEMACU DATA UNIFICADA'!$C$1:$T$1,0)),"")</f>
        <v>0</v>
      </c>
      <c r="GO13" s="33" t="str">
        <f t="array" ref="GO13">IFERROR(INDEX('SEMACU DATA UNIFICADA'!$C$2:$T1000,MATCH(1,($A13='SEMACU DATA UNIFICADA'!$A$2:$A1000)*($FZ$1='SEMACU DATA UNIFICADA'!$B$2:$B1000),0),MATCH(GO$2,'SEMACU DATA UNIFICADA'!$C$1:$T$1,0)),"")</f>
        <v/>
      </c>
      <c r="GP13" s="60" t="str">
        <f t="array" ref="GP13">IFERROR(INDEX('SEMACU DATA UNIFICADA'!$C$2:$T1000,MATCH(1,($A13='SEMACU DATA UNIFICADA'!$A$2:$A1000)*($FZ$1='SEMACU DATA UNIFICADA'!$B$2:$B1000),0),MATCH(GP$2,'SEMACU DATA UNIFICADA'!$C$1:$T$1,0)),"")</f>
        <v/>
      </c>
      <c r="GQ13" s="140">
        <f t="array" ref="GQ13">IFERROR(INDEX('SEMACU DATA UNIFICADA'!$C$2:$T1000,MATCH(1,($A13='SEMACU DATA UNIFICADA'!$A$2:$A1000)*($FZ$1='SEMACU DATA UNIFICADA'!$B$2:$B1000),0),MATCH(GQ$2,'SEMACU DATA UNIFICADA'!$C$1:$T$1,0)),"")</f>
        <v>0</v>
      </c>
    </row>
    <row r="14">
      <c r="A14" s="199">
        <v>45019.0</v>
      </c>
      <c r="B14" s="138" t="str">
        <f t="array" ref="B14">IFERROR(INDEX('SEMACU DATA UNIFICADA'!$C$2:$T1000,MATCH(1,($A14='SEMACU DATA UNIFICADA'!$A$2:$A1000)*($B$1='SEMACU DATA UNIFICADA'!$B$2:$B1000),0),MATCH(B$2,'SEMACU DATA UNIFICADA'!$C$1:$T$1,0)),"")</f>
        <v>SE01070323</v>
      </c>
      <c r="C14" s="2">
        <f t="array" ref="C14">IFERROR(INDEX('SEMACU DATA UNIFICADA'!$C$2:$T1000,MATCH(1,($A14='SEMACU DATA UNIFICADA'!$A$2:$A1000)*($B$1='SEMACU DATA UNIFICADA'!$B$2:$B1000),0),MATCH(C$2,'SEMACU DATA UNIFICADA'!$C$1:$T$1,0)),"")</f>
        <v>450</v>
      </c>
      <c r="D14" s="2">
        <f t="array" ref="D14">IFERROR(INDEX('SEMACU DATA UNIFICADA'!$C$2:$T1000,MATCH(1,($A14='SEMACU DATA UNIFICADA'!$A$2:$A1000)*($B$1='SEMACU DATA UNIFICADA'!$B$2:$B1000),0),MATCH(D$2,'SEMACU DATA UNIFICADA'!$C$1:$T$1,0)),"")</f>
        <v>2600</v>
      </c>
      <c r="E14" s="2" t="str">
        <f t="array" ref="E14">IFERROR(INDEX('SEMACU DATA UNIFICADA'!$C$2:$T1000,MATCH(1,($A14='SEMACU DATA UNIFICADA'!$A$2:$A1000)*($B$1='SEMACU DATA UNIFICADA'!$B$2:$B1000),0),MATCH(E$2,'SEMACU DATA UNIFICADA'!$C$1:$T$1,0)),"")</f>
        <v>NICO FINA 2.0</v>
      </c>
      <c r="F14" s="60">
        <f t="array" ref="F14">IFERROR(INDEX('SEMACU DATA UNIFICADA'!$C$2:$T1000,MATCH(1,($A14='SEMACU DATA UNIFICADA'!$A$2:$A1000)*($B$1='SEMACU DATA UNIFICADA'!$B$2:$B1000),0),MATCH(F$2,'SEMACU DATA UNIFICADA'!$C$1:$T$1,0)),"")</f>
        <v>3193.125</v>
      </c>
      <c r="G14" s="2">
        <f t="array" ref="G14">IFERROR(INDEX('SEMACU DATA UNIFICADA'!$C$2:$T1000,MATCH(1,($A14='SEMACU DATA UNIFICADA'!$A$2:$A1000)*($B$1='SEMACU DATA UNIFICADA'!$B$2:$B1000),0),MATCH(G$2,'SEMACU DATA UNIFICADA'!$C$1:$T$1,0)),"")</f>
        <v>8.66</v>
      </c>
      <c r="H14" s="2">
        <f t="array" ref="H14">IFERROR(INDEX('SEMACU DATA UNIFICADA'!$C$2:$T1000,MATCH(1,($A14='SEMACU DATA UNIFICADA'!$A$2:$A1000)*($B$1='SEMACU DATA UNIFICADA'!$B$2:$B1000),0),MATCH(H$2,'SEMACU DATA UNIFICADA'!$C$1:$T$1,0)),"")</f>
        <v>2.2</v>
      </c>
      <c r="I14" s="33">
        <f t="array" ref="I14">IFERROR(INDEX('SEMACU DATA UNIFICADA'!$C$2:$T1000,MATCH(1,($A14='SEMACU DATA UNIFICADA'!$A$2:$A1000)*($B$1='SEMACU DATA UNIFICADA'!$B$2:$B1000),0),MATCH(I$2,'SEMACU DATA UNIFICADA'!$C$1:$T$1,0)),"")</f>
        <v>5.41392</v>
      </c>
      <c r="J14" s="60">
        <f t="array" ref="J14">IFERROR(INDEX('SEMACU DATA UNIFICADA'!$C$2:$T1000,MATCH(1,($A14='SEMACU DATA UNIFICADA'!$A$2:$A1000)*($B$1='SEMACU DATA UNIFICADA'!$B$2:$B1000),0),MATCH(J$2,'SEMACU DATA UNIFICADA'!$C$1:$T$1,0)),"")</f>
        <v>959804.5132</v>
      </c>
      <c r="K14" s="23">
        <f t="array" ref="K14">IFERROR(INDEX('SEMACU DATA UNIFICADA'!$C$2:$T1000,MATCH(1,($A14='SEMACU DATA UNIFICADA'!$A$2:$A1000)*($B$1='SEMACU DATA UNIFICADA'!$B$2:$B1000),0),MATCH(K$2,'SEMACU DATA UNIFICADA'!$C$1:$T$1,0)),"")</f>
        <v>0.9199984</v>
      </c>
      <c r="L14" s="23">
        <f t="array" ref="L14">IFERROR(INDEX('SEMACU DATA UNIFICADA'!$C$2:$T1000,MATCH(1,($A14='SEMACU DATA UNIFICADA'!$A$2:$A1000)*($B$1='SEMACU DATA UNIFICADA'!$B$2:$B1000),0),MATCH(L$2,'SEMACU DATA UNIFICADA'!$C$1:$T$1,0)),"")</f>
        <v>0.5998778207</v>
      </c>
      <c r="M14" s="23">
        <f t="array" ref="M14">IFERROR(INDEX('SEMACU DATA UNIFICADA'!$C$2:$T1000,MATCH(1,($A14='SEMACU DATA UNIFICADA'!$A$2:$A1000)*($B$1='SEMACU DATA UNIFICADA'!$B$2:$B1000),0),MATCH(M$2,'SEMACU DATA UNIFICADA'!$C$1:$T$1,0)),"")</f>
        <v>0.85</v>
      </c>
      <c r="N14" s="60" t="str">
        <f t="array" ref="N14">IFERROR(INDEX('SEMACU DATA UNIFICADA'!$C$2:$T1000,MATCH(1,($A14='SEMACU DATA UNIFICADA'!$A$2:$A1000)*($B$1='SEMACU DATA UNIFICADA'!$B$2:$B1000),0),MATCH(N$2,'SEMACU DATA UNIFICADA'!$C$1:$T$1,0)),"")</f>
        <v/>
      </c>
      <c r="O14" s="2">
        <f t="array" ref="O14">IFERROR(INDEX('SEMACU DATA UNIFICADA'!$C$2:$T1000,MATCH(1,($A14='SEMACU DATA UNIFICADA'!$A$2:$A1000)*($B$1='SEMACU DATA UNIFICADA'!$B$2:$B1000),0),MATCH(O$2,'SEMACU DATA UNIFICADA'!$C$1:$T$1,0)),"")</f>
        <v>2</v>
      </c>
      <c r="P14" s="2">
        <f t="array" ref="P14">IFERROR(INDEX('SEMACU DATA UNIFICADA'!$C$2:$T1000,MATCH(1,($A14='SEMACU DATA UNIFICADA'!$A$2:$A1000)*($B$1='SEMACU DATA UNIFICADA'!$B$2:$B1000),0),MATCH(P$2,'SEMACU DATA UNIFICADA'!$C$1:$T$1,0)),"")</f>
        <v>10.66</v>
      </c>
      <c r="Q14" s="33">
        <f t="array" ref="Q14">IFERROR(INDEX('SEMACU DATA UNIFICADA'!$C$2:$T1000,MATCH(1,($A14='SEMACU DATA UNIFICADA'!$A$2:$A1000)*($B$1='SEMACU DATA UNIFICADA'!$B$2:$B1000),0),MATCH(Q$2,'SEMACU DATA UNIFICADA'!$C$1:$T$1,0)),"")</f>
        <v>4.69344</v>
      </c>
      <c r="R14" s="60">
        <f t="array" ref="R14">IFERROR(INDEX('SEMACU DATA UNIFICADA'!$C$2:$T1000,MATCH(1,($A14='SEMACU DATA UNIFICADA'!$A$2:$A1000)*($B$1='SEMACU DATA UNIFICADA'!$B$2:$B1000),0),MATCH(R$2,'SEMACU DATA UNIFICADA'!$C$1:$T$1,0)),"")</f>
        <v>712.5502141</v>
      </c>
      <c r="S14" s="140">
        <f t="array" ref="S14">IFERROR(INDEX('SEMACU DATA UNIFICADA'!$C$2:$T1000,MATCH(1,($A14='SEMACU DATA UNIFICADA'!$A$2:$A1000)*($B$1='SEMACU DATA UNIFICADA'!$B$2:$B1000),0),MATCH(S$2,'SEMACU DATA UNIFICADA'!$C$1:$T$1,0)),"")</f>
        <v>65.63755351</v>
      </c>
      <c r="T14" s="138" t="str">
        <f t="array" ref="T14">IFERROR(INDEX('SEMACU DATA UNIFICADA'!$C$2:$T1000,MATCH(1,($A14='SEMACU DATA UNIFICADA'!$A$2:$A1000)*($T$1='SEMACU DATA UNIFICADA'!$B$2:$B1000),0),MATCH(T$2,'SEMACU DATA UNIFICADA'!$C$1:$T$1,0)),"")</f>
        <v>SE02070323</v>
      </c>
      <c r="U14" s="2">
        <f t="array" ref="U14">IFERROR(INDEX('SEMACU DATA UNIFICADA'!$C$2:$T1000,MATCH(1,($A14='SEMACU DATA UNIFICADA'!$A$2:$A1000)*($T$1='SEMACU DATA UNIFICADA'!$B$2:$B1000),0),MATCH(U$2,'SEMACU DATA UNIFICADA'!$C$1:$T$1,0)),"")</f>
        <v>275</v>
      </c>
      <c r="V14" s="2">
        <f t="array" ref="V14">IFERROR(INDEX('SEMACU DATA UNIFICADA'!$C$2:$T1000,MATCH(1,($A14='SEMACU DATA UNIFICADA'!$A$2:$A1000)*($T$1='SEMACU DATA UNIFICADA'!$B$2:$B1000),0),MATCH(V$2,'SEMACU DATA UNIFICADA'!$C$1:$T$1,0)),"")</f>
        <v>1425</v>
      </c>
      <c r="W14" s="2" t="str">
        <f t="array" ref="W14">IFERROR(INDEX('SEMACU DATA UNIFICADA'!$C$2:$T1000,MATCH(1,($A14='SEMACU DATA UNIFICADA'!$A$2:$A1000)*($T$1='SEMACU DATA UNIFICADA'!$B$2:$B1000),0),MATCH(W$2,'SEMACU DATA UNIFICADA'!$C$1:$T$1,0)),"")</f>
        <v>NICO FINA 2.0</v>
      </c>
      <c r="X14" s="139">
        <f t="array" ref="X14">IFERROR(INDEX('SEMACU DATA UNIFICADA'!$C$2:$T1000,MATCH(1,($A14='SEMACU DATA UNIFICADA'!$A$2:$A1000)*($T$1='SEMACU DATA UNIFICADA'!$B$2:$B1000),0),MATCH(X$2,'SEMACU DATA UNIFICADA'!$C$1:$T$1,0)),"")</f>
        <v>1750.078125</v>
      </c>
      <c r="Y14" s="2">
        <f t="array" ref="Y14">IFERROR(INDEX('SEMACU DATA UNIFICADA'!$C$2:$T1000,MATCH(1,($A14='SEMACU DATA UNIFICADA'!$A$2:$A1000)*($T$1='SEMACU DATA UNIFICADA'!$B$2:$B1000),0),MATCH(Y$2,'SEMACU DATA UNIFICADA'!$C$1:$T$1,0)),"")</f>
        <v>8.6</v>
      </c>
      <c r="Z14" s="2">
        <f t="array" ref="Z14">IFERROR(INDEX('SEMACU DATA UNIFICADA'!$C$2:$T1000,MATCH(1,($A14='SEMACU DATA UNIFICADA'!$A$2:$A1000)*($T$1='SEMACU DATA UNIFICADA'!$B$2:$B1000),0),MATCH(Z$2,'SEMACU DATA UNIFICADA'!$C$1:$T$1,0)),"")</f>
        <v>2.3</v>
      </c>
      <c r="AA14" s="33">
        <f t="array" ref="AA14">IFERROR(INDEX('SEMACU DATA UNIFICADA'!$C$2:$T1000,MATCH(1,($A14='SEMACU DATA UNIFICADA'!$A$2:$A1000)*($T$1='SEMACU DATA UNIFICADA'!$B$2:$B1000),0),MATCH(AA$2,'SEMACU DATA UNIFICADA'!$C$1:$T$1,0)),"")</f>
        <v>5.4312</v>
      </c>
      <c r="AB14" s="60">
        <f t="array" ref="AB14">IFERROR(INDEX('SEMACU DATA UNIFICADA'!$C$2:$T1000,MATCH(1,($A14='SEMACU DATA UNIFICADA'!$A$2:$A1000)*($T$1='SEMACU DATA UNIFICADA'!$B$2:$B1000),0),MATCH(AB$2,'SEMACU DATA UNIFICADA'!$C$1:$T$1,0)),"")</f>
        <v>588760.2037</v>
      </c>
      <c r="AC14" s="23">
        <f t="array" ref="AC14">IFERROR(INDEX('SEMACU DATA UNIFICADA'!$C$2:$T1000,MATCH(1,($A14='SEMACU DATA UNIFICADA'!$A$2:$A1000)*($T$1='SEMACU DATA UNIFICADA'!$B$2:$B1000),0),MATCH(AC$2,'SEMACU DATA UNIFICADA'!$C$1:$T$1,0)),"")</f>
        <v>0.9133316</v>
      </c>
      <c r="AD14" s="23">
        <f t="array" ref="AD14">IFERROR(INDEX('SEMACU DATA UNIFICADA'!$C$2:$T1000,MATCH(1,($A14='SEMACU DATA UNIFICADA'!$A$2:$A1000)*($T$1='SEMACU DATA UNIFICADA'!$B$2:$B1000),0),MATCH(AD$2,'SEMACU DATA UNIFICADA'!$C$1:$T$1,0)),"")</f>
        <v>0.5887602037</v>
      </c>
      <c r="AE14" s="23">
        <f t="array" ref="AE14">IFERROR(INDEX('SEMACU DATA UNIFICADA'!$C$2:$T1000,MATCH(1,($A14='SEMACU DATA UNIFICADA'!$A$2:$A1000)*($T$1='SEMACU DATA UNIFICADA'!$B$2:$B1000),0),MATCH(AE$2,'SEMACU DATA UNIFICADA'!$C$1:$T$1,0)),"")</f>
        <v>0.75</v>
      </c>
      <c r="AF14" s="60" t="str">
        <f t="array" ref="AF14">IFERROR(INDEX('SEMACU DATA UNIFICADA'!$C$2:$T1000,MATCH(1,($A14='SEMACU DATA UNIFICADA'!$A$2:$A1000)*($T$1='SEMACU DATA UNIFICADA'!$B$2:$B1000),0),MATCH(AF$2,'SEMACU DATA UNIFICADA'!$C$1:$T$1,0)),"")</f>
        <v/>
      </c>
      <c r="AG14" s="2">
        <f t="array" ref="AG14">IFERROR(INDEX('SEMACU DATA UNIFICADA'!$C$2:$T1000,MATCH(1,($A14='SEMACU DATA UNIFICADA'!$A$2:$A1000)*($T$1='SEMACU DATA UNIFICADA'!$B$2:$B1000),0),MATCH(AG$2,'SEMACU DATA UNIFICADA'!$C$1:$T$1,0)),"")</f>
        <v>2</v>
      </c>
      <c r="AH14" s="2">
        <f t="array" ref="AH14">IFERROR(INDEX('SEMACU DATA UNIFICADA'!$C$2:$T1000,MATCH(1,($A14='SEMACU DATA UNIFICADA'!$A$2:$A1000)*($T$1='SEMACU DATA UNIFICADA'!$B$2:$B1000),0),MATCH(AH$2,'SEMACU DATA UNIFICADA'!$C$1:$T$1,0)),"")</f>
        <v>10.6</v>
      </c>
      <c r="AI14" s="2">
        <f t="array" ref="AI14">IFERROR(INDEX('SEMACU DATA UNIFICADA'!$C$2:$T1000,MATCH(1,($A14='SEMACU DATA UNIFICADA'!$A$2:$A1000)*($T$1='SEMACU DATA UNIFICADA'!$B$2:$B1000),0),MATCH(AI$2,'SEMACU DATA UNIFICADA'!$C$1:$T$1,0)),"")</f>
        <v>4.7064</v>
      </c>
      <c r="AJ14" s="60">
        <f t="array" ref="AJ14">IFERROR(INDEX('SEMACU DATA UNIFICADA'!$C$2:$T1000,MATCH(1,($A14='SEMACU DATA UNIFICADA'!$A$2:$A1000)*($T$1='SEMACU DATA UNIFICADA'!$B$2:$B1000),0),MATCH(AJ$2,'SEMACU DATA UNIFICADA'!$C$1:$T$1,0)),"")</f>
        <v>390.4328934</v>
      </c>
      <c r="AK14" s="140">
        <f t="array" ref="AK14">IFERROR(INDEX('SEMACU DATA UNIFICADA'!$C$2:$T1000,MATCH(1,($A14='SEMACU DATA UNIFICADA'!$A$2:$A1000)*($T$1='SEMACU DATA UNIFICADA'!$B$2:$B1000),0),MATCH(AK$2,'SEMACU DATA UNIFICADA'!$C$1:$T$1,0)),"")</f>
        <v>28.85822334</v>
      </c>
      <c r="AL14" s="138" t="str">
        <f t="array" ref="AL14">IFERROR(INDEX('SEMACU DATA UNIFICADA'!$C$2:$T1000,MATCH(1,($A14='SEMACU DATA UNIFICADA'!$A$2:$A1000)*($AL$1='SEMACU DATA UNIFICADA'!$B$2:$B1000),0),MATCH(AL$2,'SEMACU DATA UNIFICADA'!$C$1:$T$1,0)),"")</f>
        <v>SE03090323</v>
      </c>
      <c r="AM14" s="2">
        <f t="array" ref="AM14">IFERROR(INDEX('SEMACU DATA UNIFICADA'!$C$2:$T1000,MATCH(1,($A14='SEMACU DATA UNIFICADA'!$A$2:$A1000)*($AL$1='SEMACU DATA UNIFICADA'!$B$2:$B1000),0),MATCH(AM$2,'SEMACU DATA UNIFICADA'!$C$1:$T$1,0)),"")</f>
        <v>175</v>
      </c>
      <c r="AN14" s="2">
        <f t="array" ref="AN14">IFERROR(INDEX('SEMACU DATA UNIFICADA'!$C$2:$T1000,MATCH(1,($A14='SEMACU DATA UNIFICADA'!$A$2:$A1000)*($AL$1='SEMACU DATA UNIFICADA'!$B$2:$B1000),0),MATCH(AN$2,'SEMACU DATA UNIFICADA'!$C$1:$T$1,0)),"")</f>
        <v>975</v>
      </c>
      <c r="AO14" s="2" t="str">
        <f t="array" ref="AO14">IFERROR(INDEX('SEMACU DATA UNIFICADA'!$C$2:$T1000,MATCH(1,($A14='SEMACU DATA UNIFICADA'!$A$2:$A1000)*($AL$1='SEMACU DATA UNIFICADA'!$B$2:$B1000),0),MATCH(AO$2,'SEMACU DATA UNIFICADA'!$C$1:$T$1,0)),"")</f>
        <v>NICO FINA 2.0</v>
      </c>
      <c r="AP14" s="139">
        <f t="array" ref="AP14">IFERROR(INDEX('SEMACU DATA UNIFICADA'!$C$2:$T1000,MATCH(1,($A14='SEMACU DATA UNIFICADA'!$A$2:$A1000)*($AL$1='SEMACU DATA UNIFICADA'!$B$2:$B1000),0),MATCH(AP$2,'SEMACU DATA UNIFICADA'!$C$1:$T$1,0)),"")</f>
        <v>1197.421875</v>
      </c>
      <c r="AQ14" s="2">
        <f t="array" ref="AQ14">IFERROR(INDEX('SEMACU DATA UNIFICADA'!$C$2:$T1000,MATCH(1,($A14='SEMACU DATA UNIFICADA'!$A$2:$A1000)*($AL$1='SEMACU DATA UNIFICADA'!$B$2:$B1000),0),MATCH(AQ$2,'SEMACU DATA UNIFICADA'!$C$1:$T$1,0)),"")</f>
        <v>7.45</v>
      </c>
      <c r="AR14" s="2">
        <f t="array" ref="AR14">IFERROR(INDEX('SEMACU DATA UNIFICADA'!$C$2:$T1000,MATCH(1,($A14='SEMACU DATA UNIFICADA'!$A$2:$A1000)*($AL$1='SEMACU DATA UNIFICADA'!$B$2:$B1000),0),MATCH(AR$2,'SEMACU DATA UNIFICADA'!$C$1:$T$1,0)),"")</f>
        <v>2.1</v>
      </c>
      <c r="AS14" s="33">
        <f t="array" ref="AS14">IFERROR(INDEX('SEMACU DATA UNIFICADA'!$C$2:$T1000,MATCH(1,($A14='SEMACU DATA UNIFICADA'!$A$2:$A1000)*($AL$1='SEMACU DATA UNIFICADA'!$B$2:$B1000),0),MATCH(AS$2,'SEMACU DATA UNIFICADA'!$C$1:$T$1,0)),"")</f>
        <v>6.0672</v>
      </c>
      <c r="AT14" s="60">
        <f t="array" ref="AT14">IFERROR(INDEX('SEMACU DATA UNIFICADA'!$C$2:$T1000,MATCH(1,($A14='SEMACU DATA UNIFICADA'!$A$2:$A1000)*($AL$1='SEMACU DATA UNIFICADA'!$B$2:$B1000),0),MATCH(AT$2,'SEMACU DATA UNIFICADA'!$C$1:$T$1,0)),"")</f>
        <v>387162.6596</v>
      </c>
      <c r="AU14" s="23">
        <f t="array" ref="AU14">IFERROR(INDEX('SEMACU DATA UNIFICADA'!$C$2:$T1000,MATCH(1,($A14='SEMACU DATA UNIFICADA'!$A$2:$A1000)*($AL$1='SEMACU DATA UNIFICADA'!$B$2:$B1000),0),MATCH(AU$2,'SEMACU DATA UNIFICADA'!$C$1:$T$1,0)),"")</f>
        <v>0.9199984</v>
      </c>
      <c r="AV14" s="23">
        <f t="array" ref="AV14">IFERROR(INDEX('SEMACU DATA UNIFICADA'!$C$2:$T1000,MATCH(1,($A14='SEMACU DATA UNIFICADA'!$A$2:$A1000)*($AL$1='SEMACU DATA UNIFICADA'!$B$2:$B1000),0),MATCH(AV$2,'SEMACU DATA UNIFICADA'!$C$1:$T$1,0)),"")</f>
        <v>0.5685207924</v>
      </c>
      <c r="AW14" s="23">
        <f t="array" ref="AW14">IFERROR(INDEX('SEMACU DATA UNIFICADA'!$C$2:$T1000,MATCH(1,($A14='SEMACU DATA UNIFICADA'!$A$2:$A1000)*($AL$1='SEMACU DATA UNIFICADA'!$B$2:$B1000),0),MATCH(AW$2,'SEMACU DATA UNIFICADA'!$C$1:$T$1,0)),"")</f>
        <v>0.85</v>
      </c>
      <c r="AX14" s="60" t="str">
        <f t="array" ref="AX14">IFERROR(INDEX('SEMACU DATA UNIFICADA'!$C$2:$T1000,MATCH(1,($A14='SEMACU DATA UNIFICADA'!$A$2:$A1000)*($AL$1='SEMACU DATA UNIFICADA'!$B$2:$B1000),0),MATCH(AX$2,'SEMACU DATA UNIFICADA'!$C$1:$T$1,0)),"")</f>
        <v/>
      </c>
      <c r="AY14" s="2">
        <f t="array" ref="AY14">IFERROR(INDEX('SEMACU DATA UNIFICADA'!$C$2:$T1000,MATCH(1,($A14='SEMACU DATA UNIFICADA'!$A$2:$A1000)*($AL$1='SEMACU DATA UNIFICADA'!$B$2:$B1000),0),MATCH(AY$2,'SEMACU DATA UNIFICADA'!$C$1:$T$1,0)),"")</f>
        <v>2</v>
      </c>
      <c r="AZ14" s="2">
        <f t="array" ref="AZ14">IFERROR(INDEX('SEMACU DATA UNIFICADA'!$C$2:$T1000,MATCH(1,($A14='SEMACU DATA UNIFICADA'!$A$2:$A1000)*($AL$1='SEMACU DATA UNIFICADA'!$B$2:$B1000),0),MATCH(AZ$2,'SEMACU DATA UNIFICADA'!$C$1:$T$1,0)),"")</f>
        <v>9.45</v>
      </c>
      <c r="BA14" s="33">
        <f t="array" ref="BA14">IFERROR(INDEX('SEMACU DATA UNIFICADA'!$C$2:$T1000,MATCH(1,($A14='SEMACU DATA UNIFICADA'!$A$2:$A1000)*($AL$1='SEMACU DATA UNIFICADA'!$B$2:$B1000),0),MATCH(BA$2,'SEMACU DATA UNIFICADA'!$C$1:$T$1,0)),"")</f>
        <v>5.1744</v>
      </c>
      <c r="BB14" s="60">
        <f t="array" ref="BB14">IFERROR(INDEX('SEMACU DATA UNIFICADA'!$C$2:$T1000,MATCH(1,($A14='SEMACU DATA UNIFICADA'!$A$2:$A1000)*($AL$1='SEMACU DATA UNIFICADA'!$B$2:$B1000),0),MATCH(BB$2,'SEMACU DATA UNIFICADA'!$C$1:$T$1,0)),"")</f>
        <v>299.0250706</v>
      </c>
      <c r="BC14" s="140">
        <f t="array" ref="BC14">IFERROR(INDEX('SEMACU DATA UNIFICADA'!$C$2:$T1000,MATCH(1,($A14='SEMACU DATA UNIFICADA'!$A$2:$A1000)*($AL$1='SEMACU DATA UNIFICADA'!$B$2:$B1000),0),MATCH(BC$2,'SEMACU DATA UNIFICADA'!$C$1:$T$1,0)),"")</f>
        <v>31.00626764</v>
      </c>
      <c r="BD14" s="138" t="str">
        <f t="array" ref="BD14">IFERROR(INDEX('SEMACU DATA UNIFICADA'!$C$2:$T1000,MATCH(1,($A14='SEMACU DATA UNIFICADA'!$A$2:$A1000)*($BD$1='SEMACU DATA UNIFICADA'!$B$2:$B1000),0),MATCH(BD$2,'SEMACU DATA UNIFICADA'!$C$1:$T$1,0)),"")</f>
        <v>SE04090323</v>
      </c>
      <c r="BE14" s="2">
        <f t="array" ref="BE14">IFERROR(INDEX('SEMACU DATA UNIFICADA'!$C$2:$T1000,MATCH(1,($A14='SEMACU DATA UNIFICADA'!$A$2:$A1000)*($BD$1='SEMACU DATA UNIFICADA'!$B$2:$B1000),0),MATCH(BE$2,'SEMACU DATA UNIFICADA'!$C$1:$T$1,0)),"")</f>
        <v>150</v>
      </c>
      <c r="BF14" s="2">
        <f t="array" ref="BF14">IFERROR(INDEX('SEMACU DATA UNIFICADA'!$C$2:$T1000,MATCH(1,($A14='SEMACU DATA UNIFICADA'!$A$2:$A1000)*($BD$1='SEMACU DATA UNIFICADA'!$B$2:$B1000),0),MATCH(BF$2,'SEMACU DATA UNIFICADA'!$C$1:$T$1,0)),"")</f>
        <v>900</v>
      </c>
      <c r="BG14" s="2" t="str">
        <f t="array" ref="BG14">IFERROR(INDEX('SEMACU DATA UNIFICADA'!$C$2:$T1000,MATCH(1,($A14='SEMACU DATA UNIFICADA'!$A$2:$A1000)*($BD$1='SEMACU DATA UNIFICADA'!$B$2:$B1000),0),MATCH(BG$2,'SEMACU DATA UNIFICADA'!$C$1:$T$1,0)),"")</f>
        <v>NICO FINA 2.0</v>
      </c>
      <c r="BH14" s="139">
        <f t="array" ref="BH14">IFERROR(INDEX('SEMACU DATA UNIFICADA'!$C$2:$T1000,MATCH(1,($A14='SEMACU DATA UNIFICADA'!$A$2:$A1000)*($BD$1='SEMACU DATA UNIFICADA'!$B$2:$B1000),0),MATCH(BH$2,'SEMACU DATA UNIFICADA'!$C$1:$T$1,0)),"")</f>
        <v>1105.3125</v>
      </c>
      <c r="BI14" s="2">
        <f t="array" ref="BI14">IFERROR(INDEX('SEMACU DATA UNIFICADA'!$C$2:$T1000,MATCH(1,($A14='SEMACU DATA UNIFICADA'!$A$2:$A1000)*($BD$1='SEMACU DATA UNIFICADA'!$B$2:$B1000),0),MATCH(BI$2,'SEMACU DATA UNIFICADA'!$C$1:$T$1,0)),"")</f>
        <v>6.85</v>
      </c>
      <c r="BJ14" s="2">
        <f t="array" ref="BJ14">IFERROR(INDEX('SEMACU DATA UNIFICADA'!$C$2:$T1000,MATCH(1,($A14='SEMACU DATA UNIFICADA'!$A$2:$A1000)*($BD$1='SEMACU DATA UNIFICADA'!$B$2:$B1000),0),MATCH(BJ$2,'SEMACU DATA UNIFICADA'!$C$1:$T$1,0)),"")</f>
        <v>2.3</v>
      </c>
      <c r="BK14" s="33">
        <f t="array" ref="BK14">IFERROR(INDEX('SEMACU DATA UNIFICADA'!$C$2:$T1000,MATCH(1,($A14='SEMACU DATA UNIFICADA'!$A$2:$A1000)*($BD$1='SEMACU DATA UNIFICADA'!$B$2:$B1000),0),MATCH(BK$2,'SEMACU DATA UNIFICADA'!$C$1:$T$1,0)),"")</f>
        <v>6.3882</v>
      </c>
      <c r="BL14" s="60">
        <f t="array" ref="BL14">IFERROR(INDEX('SEMACU DATA UNIFICADA'!$C$2:$T1000,MATCH(1,($A14='SEMACU DATA UNIFICADA'!$A$2:$A1000)*($BD$1='SEMACU DATA UNIFICADA'!$B$2:$B1000),0),MATCH(BL$2,'SEMACU DATA UNIFICADA'!$C$1:$T$1,0)),"")</f>
        <v>342785.2951</v>
      </c>
      <c r="BM14" s="23">
        <f t="array" ref="BM14">IFERROR(INDEX('SEMACU DATA UNIFICADA'!$C$2:$T1000,MATCH(1,($A14='SEMACU DATA UNIFICADA'!$A$2:$A1000)*($BD$1='SEMACU DATA UNIFICADA'!$B$2:$B1000),0),MATCH(BM$2,'SEMACU DATA UNIFICADA'!$C$1:$T$1,0)),"")</f>
        <v>0.9199984</v>
      </c>
      <c r="BN14" s="23">
        <f t="array" ref="BN14">IFERROR(INDEX('SEMACU DATA UNIFICADA'!$C$2:$T1000,MATCH(1,($A14='SEMACU DATA UNIFICADA'!$A$2:$A1000)*($BD$1='SEMACU DATA UNIFICADA'!$B$2:$B1000),0),MATCH(BN$2,'SEMACU DATA UNIFICADA'!$C$1:$T$1,0)),"")</f>
        <v>0.5108573697</v>
      </c>
      <c r="BO14" s="23">
        <f t="array" ref="BO14">IFERROR(INDEX('SEMACU DATA UNIFICADA'!$C$2:$T1000,MATCH(1,($A14='SEMACU DATA UNIFICADA'!$A$2:$A1000)*($BD$1='SEMACU DATA UNIFICADA'!$B$2:$B1000),0),MATCH(BO$2,'SEMACU DATA UNIFICADA'!$C$1:$T$1,0)),"")</f>
        <v>0.85</v>
      </c>
      <c r="BP14" s="60" t="str">
        <f t="array" ref="BP14">IFERROR(INDEX('SEMACU DATA UNIFICADA'!$C$2:$T1000,MATCH(1,($A14='SEMACU DATA UNIFICADA'!$A$2:$A1000)*($BD$1='SEMACU DATA UNIFICADA'!$B$2:$B1000),0),MATCH(BP$2,'SEMACU DATA UNIFICADA'!$C$1:$T$1,0)),"")</f>
        <v/>
      </c>
      <c r="BQ14" s="2">
        <f t="array" ref="BQ14">IFERROR(INDEX('SEMACU DATA UNIFICADA'!$C$2:$T1000,MATCH(1,($A14='SEMACU DATA UNIFICADA'!$A$2:$A1000)*($BD$1='SEMACU DATA UNIFICADA'!$B$2:$B1000),0),MATCH(BQ$2,'SEMACU DATA UNIFICADA'!$C$1:$T$1,0)),"")</f>
        <v>2</v>
      </c>
      <c r="BR14" s="2">
        <f t="array" ref="BR14">IFERROR(INDEX('SEMACU DATA UNIFICADA'!$C$2:$T1000,MATCH(1,($A14='SEMACU DATA UNIFICADA'!$A$2:$A1000)*($BD$1='SEMACU DATA UNIFICADA'!$B$2:$B1000),0),MATCH(BR$2,'SEMACU DATA UNIFICADA'!$C$1:$T$1,0)),"")</f>
        <v>8.85</v>
      </c>
      <c r="BS14" s="33">
        <f t="array" ref="BS14">IFERROR(INDEX('SEMACU DATA UNIFICADA'!$C$2:$T1000,MATCH(1,($A14='SEMACU DATA UNIFICADA'!$A$2:$A1000)*($BD$1='SEMACU DATA UNIFICADA'!$B$2:$B1000),0),MATCH(BS$2,'SEMACU DATA UNIFICADA'!$C$1:$T$1,0)),"")</f>
        <v>5.3592</v>
      </c>
      <c r="BT14" s="60">
        <f t="array" ref="BT14">IFERROR(INDEX('SEMACU DATA UNIFICADA'!$C$2:$T1000,MATCH(1,($A14='SEMACU DATA UNIFICADA'!$A$2:$A1000)*($BD$1='SEMACU DATA UNIFICADA'!$B$2:$B1000),0),MATCH(BT$2,'SEMACU DATA UNIFICADA'!$C$1:$T$1,0)),"")</f>
        <v>288.3421289</v>
      </c>
      <c r="BU14" s="140">
        <f t="array" ref="BU14">IFERROR(INDEX('SEMACU DATA UNIFICADA'!$C$2:$T1000,MATCH(1,($A14='SEMACU DATA UNIFICADA'!$A$2:$A1000)*($BD$1='SEMACU DATA UNIFICADA'!$B$2:$B1000),0),MATCH(BU$2,'SEMACU DATA UNIFICADA'!$C$1:$T$1,0)),"")</f>
        <v>34.58553223</v>
      </c>
      <c r="BV14" s="138" t="str">
        <f t="array" ref="BV14">IFERROR(INDEX('SEMACU DATA UNIFICADA'!$C$2:$T1000,MATCH(1,($A14='SEMACU DATA UNIFICADA'!$A$2:$A1000)*($BV$1='SEMACU DATA UNIFICADA'!$B$2:$B1000),0),MATCH(BV$2,'SEMACU DATA UNIFICADA'!$C$1:$T$1,0)),"")</f>
        <v/>
      </c>
      <c r="BW14" s="2" t="str">
        <f t="array" ref="BW14">IFERROR(INDEX('SEMACU DATA UNIFICADA'!$C$2:$T1000,MATCH(1,($A14='SEMACU DATA UNIFICADA'!$A$2:$A1000)*($BV$1='SEMACU DATA UNIFICADA'!$B$2:$B1000),0),MATCH(BW$2,'SEMACU DATA UNIFICADA'!$C$1:$T$1,0)),"")</f>
        <v/>
      </c>
      <c r="BX14" s="2" t="str">
        <f t="array" ref="BX14">IFERROR(INDEX('SEMACU DATA UNIFICADA'!$C$2:$T1000,MATCH(1,($A14='SEMACU DATA UNIFICADA'!$A$2:$A1000)*($BV$1='SEMACU DATA UNIFICADA'!$B$2:$B1000),0),MATCH(BX$2,'SEMACU DATA UNIFICADA'!$C$1:$T$1,0)),"")</f>
        <v/>
      </c>
      <c r="BY14" s="2" t="str">
        <f t="array" ref="BY14">IFERROR(INDEX('SEMACU DATA UNIFICADA'!$C$2:$T1000,MATCH(1,($A14='SEMACU DATA UNIFICADA'!$A$2:$A1000)*($BV$1='SEMACU DATA UNIFICADA'!$B$2:$B1000),0),MATCH(BY$2,'SEMACU DATA UNIFICADA'!$C$1:$T$1,0)),"")</f>
        <v/>
      </c>
      <c r="BZ14" s="139" t="str">
        <f t="array" ref="BZ14">IFERROR(INDEX('SEMACU DATA UNIFICADA'!$C$2:$T1000,MATCH(1,($A14='SEMACU DATA UNIFICADA'!$A$2:$A1000)*($BV$1='SEMACU DATA UNIFICADA'!$B$2:$B1000),0),MATCH(BZ$2,'SEMACU DATA UNIFICADA'!$C$1:$T$1,0)),"")</f>
        <v/>
      </c>
      <c r="CA14" s="2" t="str">
        <f t="array" ref="CA14">IFERROR(INDEX('SEMACU DATA UNIFICADA'!$C$2:$T1000,MATCH(1,($A14='SEMACU DATA UNIFICADA'!$A$2:$A1000)*($BV$1='SEMACU DATA UNIFICADA'!$B$2:$B1000),0),MATCH(CA$2,'SEMACU DATA UNIFICADA'!$C$1:$T$1,0)),"")</f>
        <v/>
      </c>
      <c r="CB14" s="2">
        <f t="array" ref="CB14">IFERROR(INDEX('SEMACU DATA UNIFICADA'!$C$2:$T1000,MATCH(1,($A14='SEMACU DATA UNIFICADA'!$A$2:$A1000)*($BV$1='SEMACU DATA UNIFICADA'!$B$2:$B1000),0),MATCH(CB$2,'SEMACU DATA UNIFICADA'!$C$1:$T$1,0)),"")</f>
        <v>0</v>
      </c>
      <c r="CC14" s="33" t="str">
        <f t="array" ref="CC14">IFERROR(INDEX('SEMACU DATA UNIFICADA'!$C$2:$T1000,MATCH(1,($A14='SEMACU DATA UNIFICADA'!$A$2:$A1000)*($BV$1='SEMACU DATA UNIFICADA'!$B$2:$B1000),0),MATCH(CC$2,'SEMACU DATA UNIFICADA'!$C$1:$T$1,0)),"")</f>
        <v/>
      </c>
      <c r="CD14" s="60" t="str">
        <f t="array" ref="CD14">IFERROR(INDEX('SEMACU DATA UNIFICADA'!$C$2:$T1000,MATCH(1,($A14='SEMACU DATA UNIFICADA'!$A$2:$A1000)*($BV$1='SEMACU DATA UNIFICADA'!$B$2:$B1000),0),MATCH(CD$2,'SEMACU DATA UNIFICADA'!$C$1:$T$1,0)),"")</f>
        <v/>
      </c>
      <c r="CE14" s="23" t="str">
        <f t="array" ref="CE14">IFERROR(INDEX('SEMACU DATA UNIFICADA'!$C$2:$T1000,MATCH(1,($A14='SEMACU DATA UNIFICADA'!$A$2:$A1000)*($BV$1='SEMACU DATA UNIFICADA'!$B$2:$B1000),0),MATCH(CE$2,'SEMACU DATA UNIFICADA'!$C$1:$T$1,0)),"")</f>
        <v/>
      </c>
      <c r="CF14" s="23" t="str">
        <f t="array" ref="CF14">IFERROR(INDEX('SEMACU DATA UNIFICADA'!$C$2:$T1000,MATCH(1,($A14='SEMACU DATA UNIFICADA'!$A$2:$A1000)*($BV$1='SEMACU DATA UNIFICADA'!$B$2:$B1000),0),MATCH(CF$2,'SEMACU DATA UNIFICADA'!$C$1:$T$1,0)),"")</f>
        <v/>
      </c>
      <c r="CG14" s="23" t="str">
        <f t="array" ref="CG14">IFERROR(INDEX('SEMACU DATA UNIFICADA'!$C$2:$T1000,MATCH(1,($A14='SEMACU DATA UNIFICADA'!$A$2:$A1000)*($BV$1='SEMACU DATA UNIFICADA'!$B$2:$B1000),0),MATCH(CG$2,'SEMACU DATA UNIFICADA'!$C$1:$T$1,0)),"")</f>
        <v/>
      </c>
      <c r="CH14" s="60" t="str">
        <f t="array" ref="CH14">IFERROR(INDEX('SEMACU DATA UNIFICADA'!$C$2:$T1000,MATCH(1,($A14='SEMACU DATA UNIFICADA'!$A$2:$A1000)*($BV$1='SEMACU DATA UNIFICADA'!$B$2:$B1000),0),MATCH(CH$2,'SEMACU DATA UNIFICADA'!$C$1:$T$1,0)),"")</f>
        <v/>
      </c>
      <c r="CI14" s="2" t="str">
        <f t="array" ref="CI14">IFERROR(INDEX('SEMACU DATA UNIFICADA'!$C$2:$T1000,MATCH(1,($A14='SEMACU DATA UNIFICADA'!$A$2:$A1000)*($BV$1='SEMACU DATA UNIFICADA'!$B$2:$B1000),0),MATCH(CI$2,'SEMACU DATA UNIFICADA'!$C$1:$T$1,0)),"")</f>
        <v/>
      </c>
      <c r="CJ14" s="2">
        <f t="array" ref="CJ14">IFERROR(INDEX('SEMACU DATA UNIFICADA'!$C$2:$T1000,MATCH(1,($A14='SEMACU DATA UNIFICADA'!$A$2:$A1000)*($BV$1='SEMACU DATA UNIFICADA'!$B$2:$B1000),0),MATCH(CJ$2,'SEMACU DATA UNIFICADA'!$C$1:$T$1,0)),"")</f>
        <v>0</v>
      </c>
      <c r="CK14" s="33" t="str">
        <f t="array" ref="CK14">IFERROR(INDEX('SEMACU DATA UNIFICADA'!$C$2:$T1000,MATCH(1,($A14='SEMACU DATA UNIFICADA'!$A$2:$A1000)*($BV$1='SEMACU DATA UNIFICADA'!$B$2:$B1000),0),MATCH(CK$2,'SEMACU DATA UNIFICADA'!$C$1:$T$1,0)),"")</f>
        <v/>
      </c>
      <c r="CL14" s="60" t="str">
        <f t="array" ref="CL14">IFERROR(INDEX('SEMACU DATA UNIFICADA'!$C$2:$T1000,MATCH(1,($A14='SEMACU DATA UNIFICADA'!$A$2:$A1000)*($BV$1='SEMACU DATA UNIFICADA'!$B$2:$B1000),0),MATCH(CL$2,'SEMACU DATA UNIFICADA'!$C$1:$T$1,0)),"")</f>
        <v/>
      </c>
      <c r="CM14" s="140">
        <f t="array" ref="CM14">IFERROR(INDEX('SEMACU DATA UNIFICADA'!$C$2:$T1000,MATCH(1,($A14='SEMACU DATA UNIFICADA'!$A$2:$A1000)*($BV$1='SEMACU DATA UNIFICADA'!$B$2:$B1000),0),MATCH(CM$2,'SEMACU DATA UNIFICADA'!$C$1:$T$1,0)),"")</f>
        <v>0</v>
      </c>
      <c r="CN14" s="138" t="str">
        <f t="array" ref="CN14">IFERROR(INDEX('SEMACU DATA UNIFICADA'!$C$2:$T1000,MATCH(1,($A14='SEMACU DATA UNIFICADA'!$A$2:$A1000)*($CN$1='SEMACU DATA UNIFICADA'!$B$2:$B1000),0),MATCH(CN$2,'SEMACU DATA UNIFICADA'!$C$1:$T$1,0)),"")</f>
        <v/>
      </c>
      <c r="CO14" s="2" t="str">
        <f t="array" ref="CO14">IFERROR(INDEX('SEMACU DATA UNIFICADA'!$C$2:$T1000,MATCH(1,($A14='SEMACU DATA UNIFICADA'!$A$2:$A1000)*($CN$1='SEMACU DATA UNIFICADA'!$B$2:$B1000),0),MATCH(CO$2,'SEMACU DATA UNIFICADA'!$C$1:$T$1,0)),"")</f>
        <v/>
      </c>
      <c r="CP14" s="2" t="str">
        <f t="array" ref="CP14">IFERROR(INDEX('SEMACU DATA UNIFICADA'!$C$2:$T1000,MATCH(1,($A14='SEMACU DATA UNIFICADA'!$A$2:$A1000)*($CN$1='SEMACU DATA UNIFICADA'!$B$2:$B1000),0),MATCH(CP$2,'SEMACU DATA UNIFICADA'!$C$1:$T$1,0)),"")</f>
        <v/>
      </c>
      <c r="CQ14" s="2" t="str">
        <f t="array" ref="CQ14">IFERROR(INDEX('SEMACU DATA UNIFICADA'!$C$2:$T1000,MATCH(1,($A14='SEMACU DATA UNIFICADA'!$A$2:$A1000)*($CN$1='SEMACU DATA UNIFICADA'!$B$2:$B1000),0),MATCH(CQ$2,'SEMACU DATA UNIFICADA'!$C$1:$T$1,0)),"")</f>
        <v/>
      </c>
      <c r="CR14" s="139" t="str">
        <f t="array" ref="CR14">IFERROR(INDEX('SEMACU DATA UNIFICADA'!$C$2:$T1000,MATCH(1,($A14='SEMACU DATA UNIFICADA'!$A$2:$A1000)*($CN$1='SEMACU DATA UNIFICADA'!$B$2:$B1000),0),MATCH(CR$2,'SEMACU DATA UNIFICADA'!$C$1:$T$1,0)),"")</f>
        <v/>
      </c>
      <c r="CS14" s="2" t="str">
        <f t="array" ref="CS14">IFERROR(INDEX('SEMACU DATA UNIFICADA'!$C$2:$T1000,MATCH(1,($A14='SEMACU DATA UNIFICADA'!$A$2:$A1000)*($CN$1='SEMACU DATA UNIFICADA'!$B$2:$B1000),0),MATCH(CS$2,'SEMACU DATA UNIFICADA'!$C$1:$T$1,0)),"")</f>
        <v/>
      </c>
      <c r="CT14" s="2">
        <f t="array" ref="CT14">IFERROR(INDEX('SEMACU DATA UNIFICADA'!$C$2:$T1000,MATCH(1,($A14='SEMACU DATA UNIFICADA'!$A$2:$A1000)*($CN$1='SEMACU DATA UNIFICADA'!$B$2:$B1000),0),MATCH(CT$2,'SEMACU DATA UNIFICADA'!$C$1:$T$1,0)),"")</f>
        <v>0</v>
      </c>
      <c r="CU14" s="33" t="str">
        <f t="array" ref="CU14">IFERROR(INDEX('SEMACU DATA UNIFICADA'!$C$2:$T1000,MATCH(1,($A14='SEMACU DATA UNIFICADA'!$A$2:$A1000)*($CN$1='SEMACU DATA UNIFICADA'!$B$2:$B1000),0),MATCH(CU$2,'SEMACU DATA UNIFICADA'!$C$1:$T$1,0)),"")</f>
        <v/>
      </c>
      <c r="CV14" s="60" t="str">
        <f t="array" ref="CV14">IFERROR(INDEX('SEMACU DATA UNIFICADA'!$C$2:$T1000,MATCH(1,($A14='SEMACU DATA UNIFICADA'!$A$2:$A1000)*($CN$1='SEMACU DATA UNIFICADA'!$B$2:$B1000),0),MATCH(CV$2,'SEMACU DATA UNIFICADA'!$C$1:$T$1,0)),"")</f>
        <v/>
      </c>
      <c r="CW14" s="23" t="str">
        <f t="array" ref="CW14">IFERROR(INDEX('SEMACU DATA UNIFICADA'!$C$2:$T1000,MATCH(1,($A14='SEMACU DATA UNIFICADA'!$A$2:$A1000)*($CN$1='SEMACU DATA UNIFICADA'!$B$2:$B1000),0),MATCH(CW$2,'SEMACU DATA UNIFICADA'!$C$1:$T$1,0)),"")</f>
        <v/>
      </c>
      <c r="CX14" s="23" t="str">
        <f t="array" ref="CX14">IFERROR(INDEX('SEMACU DATA UNIFICADA'!$C$2:$T1000,MATCH(1,($A14='SEMACU DATA UNIFICADA'!$A$2:$A1000)*($CN$1='SEMACU DATA UNIFICADA'!$B$2:$B1000),0),MATCH(CX$2,'SEMACU DATA UNIFICADA'!$C$1:$T$1,0)),"")</f>
        <v/>
      </c>
      <c r="CY14" s="23" t="str">
        <f t="array" ref="CY14">IFERROR(INDEX('SEMACU DATA UNIFICADA'!$C$2:$T1000,MATCH(1,($A14='SEMACU DATA UNIFICADA'!$A$2:$A1000)*($CN$1='SEMACU DATA UNIFICADA'!$B$2:$B1000),0),MATCH(CY$2,'SEMACU DATA UNIFICADA'!$C$1:$T$1,0)),"")</f>
        <v/>
      </c>
      <c r="CZ14" s="60" t="str">
        <f t="array" ref="CZ14">IFERROR(INDEX('SEMACU DATA UNIFICADA'!$C$2:$T1000,MATCH(1,($A14='SEMACU DATA UNIFICADA'!$A$2:$A1000)*($CN$1='SEMACU DATA UNIFICADA'!$B$2:$B1000),0),MATCH(CZ$2,'SEMACU DATA UNIFICADA'!$C$1:$T$1,0)),"")</f>
        <v/>
      </c>
      <c r="DA14" s="2" t="str">
        <f t="array" ref="DA14">IFERROR(INDEX('SEMACU DATA UNIFICADA'!$C$2:$T1000,MATCH(1,($A14='SEMACU DATA UNIFICADA'!$A$2:$A1000)*($CN$1='SEMACU DATA UNIFICADA'!$B$2:$B1000),0),MATCH(DA$2,'SEMACU DATA UNIFICADA'!$C$1:$T$1,0)),"")</f>
        <v/>
      </c>
      <c r="DB14" s="2">
        <f t="array" ref="DB14">IFERROR(INDEX('SEMACU DATA UNIFICADA'!$C$2:$T1000,MATCH(1,($A14='SEMACU DATA UNIFICADA'!$A$2:$A1000)*($CN$1='SEMACU DATA UNIFICADA'!$B$2:$B1000),0),MATCH(DB$2,'SEMACU DATA UNIFICADA'!$C$1:$T$1,0)),"")</f>
        <v>0</v>
      </c>
      <c r="DC14" s="33" t="str">
        <f t="array" ref="DC14">IFERROR(INDEX('SEMACU DATA UNIFICADA'!$C$2:$T1000,MATCH(1,($A14='SEMACU DATA UNIFICADA'!$A$2:$A1000)*($CN$1='SEMACU DATA UNIFICADA'!$B$2:$B1000),0),MATCH(DC$2,'SEMACU DATA UNIFICADA'!$C$1:$T$1,0)),"")</f>
        <v/>
      </c>
      <c r="DD14" s="60" t="str">
        <f t="array" ref="DD14">IFERROR(INDEX('SEMACU DATA UNIFICADA'!$C$2:$T1000,MATCH(1,($A14='SEMACU DATA UNIFICADA'!$A$2:$A1000)*($CN$1='SEMACU DATA UNIFICADA'!$B$2:$B1000),0),MATCH(DD$2,'SEMACU DATA UNIFICADA'!$C$1:$T$1,0)),"")</f>
        <v/>
      </c>
      <c r="DE14" s="140">
        <f t="array" ref="DE14">IFERROR(INDEX('SEMACU DATA UNIFICADA'!$C$2:$T1000,MATCH(1,($A14='SEMACU DATA UNIFICADA'!$A$2:$A1000)*($CN$1='SEMACU DATA UNIFICADA'!$B$2:$B1000),0),MATCH(DE$2,'SEMACU DATA UNIFICADA'!$C$1:$T$1,0)),"")</f>
        <v>0</v>
      </c>
      <c r="DF14" s="138" t="str">
        <f t="array" ref="DF14">IFERROR(INDEX('SEMACU DATA UNIFICADA'!$C$2:$T1000,MATCH(1,($A14='SEMACU DATA UNIFICADA'!$A$2:$A1000)*($DF$1='SEMACU DATA UNIFICADA'!$B$2:$B1000),0),MATCH(DF$2,'SEMACU DATA UNIFICADA'!$C$1:$T$1,0)),"")</f>
        <v/>
      </c>
      <c r="DG14" s="2" t="str">
        <f t="array" ref="DG14">IFERROR(INDEX('SEMACU DATA UNIFICADA'!$C$2:$T1000,MATCH(1,($A14='SEMACU DATA UNIFICADA'!$A$2:$A1000)*($DF$1='SEMACU DATA UNIFICADA'!$B$2:$B1000),0),MATCH(DG$2,'SEMACU DATA UNIFICADA'!$C$1:$T$1,0)),"")</f>
        <v/>
      </c>
      <c r="DH14" s="2" t="str">
        <f t="array" ref="DH14">IFERROR(INDEX('SEMACU DATA UNIFICADA'!$C$2:$T1000,MATCH(1,($A14='SEMACU DATA UNIFICADA'!$A$2:$A1000)*($DF$1='SEMACU DATA UNIFICADA'!$B$2:$B1000),0),MATCH(DH$2,'SEMACU DATA UNIFICADA'!$C$1:$T$1,0)),"")</f>
        <v/>
      </c>
      <c r="DI14" s="2" t="str">
        <f t="array" ref="DI14">IFERROR(INDEX('SEMACU DATA UNIFICADA'!$C$2:$T1000,MATCH(1,($A14='SEMACU DATA UNIFICADA'!$A$2:$A1000)*($DF$1='SEMACU DATA UNIFICADA'!$B$2:$B1000),0),MATCH(DI$2,'SEMACU DATA UNIFICADA'!$C$1:$T$1,0)),"")</f>
        <v/>
      </c>
      <c r="DJ14" s="139" t="str">
        <f t="array" ref="DJ14">IFERROR(INDEX('SEMACU DATA UNIFICADA'!$C$2:$T1000,MATCH(1,($A14='SEMACU DATA UNIFICADA'!$A$2:$A1000)*($DF$1='SEMACU DATA UNIFICADA'!$B$2:$B1000),0),MATCH(DJ$2,'SEMACU DATA UNIFICADA'!$C$1:$T$1,0)),"")</f>
        <v/>
      </c>
      <c r="DK14" s="2" t="str">
        <f t="array" ref="DK14">IFERROR(INDEX('SEMACU DATA UNIFICADA'!$C$2:$T1000,MATCH(1,($A14='SEMACU DATA UNIFICADA'!$A$2:$A1000)*($DF$1='SEMACU DATA UNIFICADA'!$B$2:$B1000),0),MATCH(DK$2,'SEMACU DATA UNIFICADA'!$C$1:$T$1,0)),"")</f>
        <v/>
      </c>
      <c r="DL14" s="2">
        <f t="array" ref="DL14">IFERROR(INDEX('SEMACU DATA UNIFICADA'!$C$2:$T1000,MATCH(1,($A14='SEMACU DATA UNIFICADA'!$A$2:$A1000)*($DF$1='SEMACU DATA UNIFICADA'!$B$2:$B1000),0),MATCH(DL$2,'SEMACU DATA UNIFICADA'!$C$1:$T$1,0)),"")</f>
        <v>0</v>
      </c>
      <c r="DM14" s="33" t="str">
        <f t="array" ref="DM14">IFERROR(INDEX('SEMACU DATA UNIFICADA'!$C$2:$T1000,MATCH(1,($A14='SEMACU DATA UNIFICADA'!$A$2:$A1000)*($DF$1='SEMACU DATA UNIFICADA'!$B$2:$B1000),0),MATCH(DM$2,'SEMACU DATA UNIFICADA'!$C$1:$T$1,0)),"")</f>
        <v/>
      </c>
      <c r="DN14" s="60" t="str">
        <f t="array" ref="DN14">IFERROR(INDEX('SEMACU DATA UNIFICADA'!$C$2:$T1000,MATCH(1,($A14='SEMACU DATA UNIFICADA'!$A$2:$A1000)*($DF$1='SEMACU DATA UNIFICADA'!$B$2:$B1000),0),MATCH(DN$2,'SEMACU DATA UNIFICADA'!$C$1:$T$1,0)),"")</f>
        <v/>
      </c>
      <c r="DO14" s="23" t="str">
        <f t="array" ref="DO14">IFERROR(INDEX('SEMACU DATA UNIFICADA'!$C$2:$T1000,MATCH(1,($A14='SEMACU DATA UNIFICADA'!$A$2:$A1000)*($DF$1='SEMACU DATA UNIFICADA'!$B$2:$B1000),0),MATCH(DO$2,'SEMACU DATA UNIFICADA'!$C$1:$T$1,0)),"")</f>
        <v/>
      </c>
      <c r="DP14" s="23" t="str">
        <f t="array" ref="DP14">IFERROR(INDEX('SEMACU DATA UNIFICADA'!$C$2:$T1000,MATCH(1,($A14='SEMACU DATA UNIFICADA'!$A$2:$A1000)*($DF$1='SEMACU DATA UNIFICADA'!$B$2:$B1000),0),MATCH(DP$2,'SEMACU DATA UNIFICADA'!$C$1:$T$1,0)),"")</f>
        <v/>
      </c>
      <c r="DQ14" s="23" t="str">
        <f t="array" ref="DQ14">IFERROR(INDEX('SEMACU DATA UNIFICADA'!$C$2:$T1000,MATCH(1,($A14='SEMACU DATA UNIFICADA'!$A$2:$A1000)*($DF$1='SEMACU DATA UNIFICADA'!$B$2:$B1000),0),MATCH(DQ$2,'SEMACU DATA UNIFICADA'!$C$1:$T$1,0)),"")</f>
        <v/>
      </c>
      <c r="DR14" s="60" t="str">
        <f t="array" ref="DR14">IFERROR(INDEX('SEMACU DATA UNIFICADA'!$C$2:$T1000,MATCH(1,($A14='SEMACU DATA UNIFICADA'!$A$2:$A1000)*($DF$1='SEMACU DATA UNIFICADA'!$B$2:$B1000),0),MATCH(DR$2,'SEMACU DATA UNIFICADA'!$C$1:$T$1,0)),"")</f>
        <v/>
      </c>
      <c r="DS14" s="2" t="str">
        <f t="array" ref="DS14">IFERROR(INDEX('SEMACU DATA UNIFICADA'!$C$2:$T1000,MATCH(1,($A14='SEMACU DATA UNIFICADA'!$A$2:$A1000)*($DF$1='SEMACU DATA UNIFICADA'!$B$2:$B1000),0),MATCH(DS$2,'SEMACU DATA UNIFICADA'!$C$1:$T$1,0)),"")</f>
        <v/>
      </c>
      <c r="DT14" s="2">
        <f t="array" ref="DT14">IFERROR(INDEX('SEMACU DATA UNIFICADA'!$C$2:$T1000,MATCH(1,($A14='SEMACU DATA UNIFICADA'!$A$2:$A1000)*($DF$1='SEMACU DATA UNIFICADA'!$B$2:$B1000),0),MATCH(DT$2,'SEMACU DATA UNIFICADA'!$C$1:$T$1,0)),"")</f>
        <v>0</v>
      </c>
      <c r="DU14" s="33" t="str">
        <f t="array" ref="DU14">IFERROR(INDEX('SEMACU DATA UNIFICADA'!$C$2:$T1000,MATCH(1,($A14='SEMACU DATA UNIFICADA'!$A$2:$A1000)*($DF$1='SEMACU DATA UNIFICADA'!$B$2:$B1000),0),MATCH(DU$2,'SEMACU DATA UNIFICADA'!$C$1:$T$1,0)),"")</f>
        <v/>
      </c>
      <c r="DV14" s="60" t="str">
        <f t="array" ref="DV14">IFERROR(INDEX('SEMACU DATA UNIFICADA'!$C$2:$T1000,MATCH(1,($A14='SEMACU DATA UNIFICADA'!$A$2:$A1000)*($DF$1='SEMACU DATA UNIFICADA'!$B$2:$B1000),0),MATCH(DV$2,'SEMACU DATA UNIFICADA'!$C$1:$T$1,0)),"")</f>
        <v/>
      </c>
      <c r="DW14" s="140">
        <f t="array" ref="DW14">IFERROR(INDEX('SEMACU DATA UNIFICADA'!$C$2:$T1000,MATCH(1,($A14='SEMACU DATA UNIFICADA'!$A$2:$A1000)*($DF$1='SEMACU DATA UNIFICADA'!$B$2:$B1000),0),MATCH(DW$2,'SEMACU DATA UNIFICADA'!$C$1:$T$1,0)),"")</f>
        <v>0</v>
      </c>
      <c r="DX14" s="138" t="str">
        <f t="array" ref="DX14">IFERROR(INDEX('SEMACU DATA UNIFICADA'!$C$2:$T1000,MATCH(1,($A14='SEMACU DATA UNIFICADA'!$A$2:$A1000)*($DX$1='SEMACU DATA UNIFICADA'!$B$2:$B1000),0),MATCH(DX$2,'SEMACU DATA UNIFICADA'!$C$1:$T$1,0)),"")</f>
        <v/>
      </c>
      <c r="DY14" s="2" t="str">
        <f t="array" ref="DY14">IFERROR(INDEX('SEMACU DATA UNIFICADA'!$C$2:$T1000,MATCH(1,($A14='SEMACU DATA UNIFICADA'!$A$2:$A1000)*($DX$1='SEMACU DATA UNIFICADA'!$B$2:$B1000),0),MATCH(DY$2,'SEMACU DATA UNIFICADA'!$C$1:$T$1,0)),"")</f>
        <v/>
      </c>
      <c r="DZ14" s="2" t="str">
        <f t="array" ref="DZ14">IFERROR(INDEX('SEMACU DATA UNIFICADA'!$C$2:$T1000,MATCH(1,($A14='SEMACU DATA UNIFICADA'!$A$2:$A1000)*($DX$1='SEMACU DATA UNIFICADA'!$B$2:$B1000),0),MATCH(DZ$2,'SEMACU DATA UNIFICADA'!$C$1:$T$1,0)),"")</f>
        <v/>
      </c>
      <c r="EA14" s="2" t="str">
        <f t="array" ref="EA14">IFERROR(INDEX('SEMACU DATA UNIFICADA'!$C$2:$T1000,MATCH(1,($A14='SEMACU DATA UNIFICADA'!$A$2:$A1000)*($DX$1='SEMACU DATA UNIFICADA'!$B$2:$B1000),0),MATCH(EA$2,'SEMACU DATA UNIFICADA'!$C$1:$T$1,0)),"")</f>
        <v/>
      </c>
      <c r="EB14" s="139" t="str">
        <f t="array" ref="EB14">IFERROR(INDEX('SEMACU DATA UNIFICADA'!$C$2:$T1000,MATCH(1,($A14='SEMACU DATA UNIFICADA'!$A$2:$A1000)*($DX$1='SEMACU DATA UNIFICADA'!$B$2:$B1000),0),MATCH(EB$2,'SEMACU DATA UNIFICADA'!$C$1:$T$1,0)),"")</f>
        <v/>
      </c>
      <c r="EC14" s="2" t="str">
        <f t="array" ref="EC14">IFERROR(INDEX('SEMACU DATA UNIFICADA'!$C$2:$T1000,MATCH(1,($A14='SEMACU DATA UNIFICADA'!$A$2:$A1000)*($DX$1='SEMACU DATA UNIFICADA'!$B$2:$B1000),0),MATCH(EC$2,'SEMACU DATA UNIFICADA'!$C$1:$T$1,0)),"")</f>
        <v/>
      </c>
      <c r="ED14" s="2">
        <f t="array" ref="ED14">IFERROR(INDEX('SEMACU DATA UNIFICADA'!$C$2:$T1000,MATCH(1,($A14='SEMACU DATA UNIFICADA'!$A$2:$A1000)*($DX$1='SEMACU DATA UNIFICADA'!$B$2:$B1000),0),MATCH(ED$2,'SEMACU DATA UNIFICADA'!$C$1:$T$1,0)),"")</f>
        <v>0</v>
      </c>
      <c r="EE14" s="33" t="str">
        <f t="array" ref="EE14">IFERROR(INDEX('SEMACU DATA UNIFICADA'!$C$2:$T1000,MATCH(1,($A14='SEMACU DATA UNIFICADA'!$A$2:$A1000)*($DX$1='SEMACU DATA UNIFICADA'!$B$2:$B1000),0),MATCH(EE$2,'SEMACU DATA UNIFICADA'!$C$1:$T$1,0)),"")</f>
        <v/>
      </c>
      <c r="EF14" s="60" t="str">
        <f t="array" ref="EF14">IFERROR(INDEX('SEMACU DATA UNIFICADA'!$C$2:$T1000,MATCH(1,($A14='SEMACU DATA UNIFICADA'!$A$2:$A1000)*($DX$1='SEMACU DATA UNIFICADA'!$B$2:$B1000),0),MATCH(EF$2,'SEMACU DATA UNIFICADA'!$C$1:$T$1,0)),"")</f>
        <v/>
      </c>
      <c r="EG14" s="23" t="str">
        <f t="array" ref="EG14">IFERROR(INDEX('SEMACU DATA UNIFICADA'!$C$2:$T1000,MATCH(1,($A14='SEMACU DATA UNIFICADA'!$A$2:$A1000)*($DX$1='SEMACU DATA UNIFICADA'!$B$2:$B1000),0),MATCH(EG$2,'SEMACU DATA UNIFICADA'!$C$1:$T$1,0)),"")</f>
        <v/>
      </c>
      <c r="EH14" s="23" t="str">
        <f t="array" ref="EH14">IFERROR(INDEX('SEMACU DATA UNIFICADA'!$C$2:$T1000,MATCH(1,($A14='SEMACU DATA UNIFICADA'!$A$2:$A1000)*($DX$1='SEMACU DATA UNIFICADA'!$B$2:$B1000),0),MATCH(EH$2,'SEMACU DATA UNIFICADA'!$C$1:$T$1,0)),"")</f>
        <v/>
      </c>
      <c r="EI14" s="23" t="str">
        <f t="array" ref="EI14">IFERROR(INDEX('SEMACU DATA UNIFICADA'!$C$2:$T1000,MATCH(1,($A14='SEMACU DATA UNIFICADA'!$A$2:$A1000)*($DX$1='SEMACU DATA UNIFICADA'!$B$2:$B1000),0),MATCH(EI$2,'SEMACU DATA UNIFICADA'!$C$1:$T$1,0)),"")</f>
        <v/>
      </c>
      <c r="EJ14" s="60" t="str">
        <f t="array" ref="EJ14">IFERROR(INDEX('SEMACU DATA UNIFICADA'!$C$2:$T1000,MATCH(1,($A14='SEMACU DATA UNIFICADA'!$A$2:$A1000)*($DX$1='SEMACU DATA UNIFICADA'!$B$2:$B1000),0),MATCH(EJ$2,'SEMACU DATA UNIFICADA'!$C$1:$T$1,0)),"")</f>
        <v/>
      </c>
      <c r="EK14" s="2" t="str">
        <f t="array" ref="EK14">IFERROR(INDEX('SEMACU DATA UNIFICADA'!$C$2:$T1000,MATCH(1,($A14='SEMACU DATA UNIFICADA'!$A$2:$A1000)*($DX$1='SEMACU DATA UNIFICADA'!$B$2:$B1000),0),MATCH(EK$2,'SEMACU DATA UNIFICADA'!$C$1:$T$1,0)),"")</f>
        <v/>
      </c>
      <c r="EL14" s="2">
        <f t="array" ref="EL14">IFERROR(INDEX('SEMACU DATA UNIFICADA'!$C$2:$T1000,MATCH(1,($A14='SEMACU DATA UNIFICADA'!$A$2:$A1000)*($DX$1='SEMACU DATA UNIFICADA'!$B$2:$B1000),0),MATCH(EL$2,'SEMACU DATA UNIFICADA'!$C$1:$T$1,0)),"")</f>
        <v>0</v>
      </c>
      <c r="EM14" s="33" t="str">
        <f t="array" ref="EM14">IFERROR(INDEX('SEMACU DATA UNIFICADA'!$C$2:$T1000,MATCH(1,($A14='SEMACU DATA UNIFICADA'!$A$2:$A1000)*($DX$1='SEMACU DATA UNIFICADA'!$B$2:$B1000),0),MATCH(EM$2,'SEMACU DATA UNIFICADA'!$C$1:$T$1,0)),"")</f>
        <v/>
      </c>
      <c r="EN14" s="60" t="str">
        <f t="array" ref="EN14">IFERROR(INDEX('SEMACU DATA UNIFICADA'!$C$2:$T1000,MATCH(1,($A14='SEMACU DATA UNIFICADA'!$A$2:$A1000)*($DX$1='SEMACU DATA UNIFICADA'!$B$2:$B1000),0),MATCH(EN$2,'SEMACU DATA UNIFICADA'!$C$1:$T$1,0)),"")</f>
        <v/>
      </c>
      <c r="EO14" s="140">
        <f t="array" ref="EO14">IFERROR(INDEX('SEMACU DATA UNIFICADA'!$C$2:$T1000,MATCH(1,($A14='SEMACU DATA UNIFICADA'!$A$2:$A1000)*($DX$1='SEMACU DATA UNIFICADA'!$B$2:$B1000),0),MATCH(EO$2,'SEMACU DATA UNIFICADA'!$C$1:$T$1,0)),"")</f>
        <v>0</v>
      </c>
      <c r="EP14" s="138" t="str">
        <f t="array" ref="EP14">IFERROR(INDEX('SEMACU DATA UNIFICADA'!$C$2:$T1000,MATCH(1,($A14='SEMACU DATA UNIFICADA'!$A$2:$A1000)*($EP$1='SEMACU DATA UNIFICADA'!$B$2:$B1000),0),MATCH(EP$2,'SEMACU DATA UNIFICADA'!$C$1:$T$1,0)),"")</f>
        <v/>
      </c>
      <c r="EQ14" s="2" t="str">
        <f t="array" ref="EQ14">IFERROR(INDEX('SEMACU DATA UNIFICADA'!$C$2:$T1000,MATCH(1,($A14='SEMACU DATA UNIFICADA'!$A$2:$A1000)*($EP$1='SEMACU DATA UNIFICADA'!$B$2:$B1000),0),MATCH(EQ$2,'SEMACU DATA UNIFICADA'!$C$1:$T$1,0)),"")</f>
        <v/>
      </c>
      <c r="ER14" s="2" t="str">
        <f t="array" ref="ER14">IFERROR(INDEX('SEMACU DATA UNIFICADA'!$C$2:$T1000,MATCH(1,($A14='SEMACU DATA UNIFICADA'!$A$2:$A1000)*($EP$1='SEMACU DATA UNIFICADA'!$B$2:$B1000),0),MATCH(ER$2,'SEMACU DATA UNIFICADA'!$C$1:$T$1,0)),"")</f>
        <v/>
      </c>
      <c r="ES14" s="2" t="str">
        <f t="array" ref="ES14">IFERROR(INDEX('SEMACU DATA UNIFICADA'!$C$2:$T1000,MATCH(1,($A14='SEMACU DATA UNIFICADA'!$A$2:$A1000)*($EP$1='SEMACU DATA UNIFICADA'!$B$2:$B1000),0),MATCH(ES$2,'SEMACU DATA UNIFICADA'!$C$1:$T$1,0)),"")</f>
        <v/>
      </c>
      <c r="ET14" s="139" t="str">
        <f t="array" ref="ET14">IFERROR(INDEX('SEMACU DATA UNIFICADA'!$C$2:$T1000,MATCH(1,($A14='SEMACU DATA UNIFICADA'!$A$2:$A1000)*($EP$1='SEMACU DATA UNIFICADA'!$B$2:$B1000),0),MATCH(ET$2,'SEMACU DATA UNIFICADA'!$C$1:$T$1,0)),"")</f>
        <v/>
      </c>
      <c r="EU14" s="2" t="str">
        <f t="array" ref="EU14">IFERROR(INDEX('SEMACU DATA UNIFICADA'!$C$2:$T1000,MATCH(1,($A14='SEMACU DATA UNIFICADA'!$A$2:$A1000)*($EP$1='SEMACU DATA UNIFICADA'!$B$2:$B1000),0),MATCH(EU$2,'SEMACU DATA UNIFICADA'!$C$1:$T$1,0)),"")</f>
        <v/>
      </c>
      <c r="EV14" s="2">
        <f t="array" ref="EV14">IFERROR(INDEX('SEMACU DATA UNIFICADA'!$C$2:$T1000,MATCH(1,($A14='SEMACU DATA UNIFICADA'!$A$2:$A1000)*($EP$1='SEMACU DATA UNIFICADA'!$B$2:$B1000),0),MATCH(EV$2,'SEMACU DATA UNIFICADA'!$C$1:$T$1,0)),"")</f>
        <v>0</v>
      </c>
      <c r="EW14" s="33" t="str">
        <f t="array" ref="EW14">IFERROR(INDEX('SEMACU DATA UNIFICADA'!$C$2:$T1000,MATCH(1,($A14='SEMACU DATA UNIFICADA'!$A$2:$A1000)*($EP$1='SEMACU DATA UNIFICADA'!$B$2:$B1000),0),MATCH(EW$2,'SEMACU DATA UNIFICADA'!$C$1:$T$1,0)),"")</f>
        <v/>
      </c>
      <c r="EX14" s="60" t="str">
        <f t="array" ref="EX14">IFERROR(INDEX('SEMACU DATA UNIFICADA'!$C$2:$T1000,MATCH(1,($A14='SEMACU DATA UNIFICADA'!$A$2:$A1000)*($EP$1='SEMACU DATA UNIFICADA'!$B$2:$B1000),0),MATCH(EX$2,'SEMACU DATA UNIFICADA'!$C$1:$T$1,0)),"")</f>
        <v/>
      </c>
      <c r="EY14" s="23" t="str">
        <f t="array" ref="EY14">IFERROR(INDEX('SEMACU DATA UNIFICADA'!$C$2:$T1000,MATCH(1,($A14='SEMACU DATA UNIFICADA'!$A$2:$A1000)*($EP$1='SEMACU DATA UNIFICADA'!$B$2:$B1000),0),MATCH(EY$2,'SEMACU DATA UNIFICADA'!$C$1:$T$1,0)),"")</f>
        <v/>
      </c>
      <c r="EZ14" s="23" t="str">
        <f t="array" ref="EZ14">IFERROR(INDEX('SEMACU DATA UNIFICADA'!$C$2:$T1000,MATCH(1,($A14='SEMACU DATA UNIFICADA'!$A$2:$A1000)*($EP$1='SEMACU DATA UNIFICADA'!$B$2:$B1000),0),MATCH(EZ$2,'SEMACU DATA UNIFICADA'!$C$1:$T$1,0)),"")</f>
        <v/>
      </c>
      <c r="FA14" s="23" t="str">
        <f t="array" ref="FA14">IFERROR(INDEX('SEMACU DATA UNIFICADA'!$C$2:$T1000,MATCH(1,($A14='SEMACU DATA UNIFICADA'!$A$2:$A1000)*($EP$1='SEMACU DATA UNIFICADA'!$B$2:$B1000),0),MATCH(FA$2,'SEMACU DATA UNIFICADA'!$C$1:$T$1,0)),"")</f>
        <v/>
      </c>
      <c r="FB14" s="60" t="str">
        <f t="array" ref="FB14">IFERROR(INDEX('SEMACU DATA UNIFICADA'!$C$2:$T1000,MATCH(1,($A14='SEMACU DATA UNIFICADA'!$A$2:$A1000)*($EP$1='SEMACU DATA UNIFICADA'!$B$2:$B1000),0),MATCH(FB$2,'SEMACU DATA UNIFICADA'!$C$1:$T$1,0)),"")</f>
        <v/>
      </c>
      <c r="FC14" s="2" t="str">
        <f t="array" ref="FC14">IFERROR(INDEX('SEMACU DATA UNIFICADA'!$C$2:$T1000,MATCH(1,($A14='SEMACU DATA UNIFICADA'!$A$2:$A1000)*($EP$1='SEMACU DATA UNIFICADA'!$B$2:$B1000),0),MATCH(FC$2,'SEMACU DATA UNIFICADA'!$C$1:$T$1,0)),"")</f>
        <v/>
      </c>
      <c r="FD14" s="2">
        <f t="array" ref="FD14">IFERROR(INDEX('SEMACU DATA UNIFICADA'!$C$2:$T1000,MATCH(1,($A14='SEMACU DATA UNIFICADA'!$A$2:$A1000)*($EP$1='SEMACU DATA UNIFICADA'!$B$2:$B1000),0),MATCH(FD$2,'SEMACU DATA UNIFICADA'!$C$1:$T$1,0)),"")</f>
        <v>0</v>
      </c>
      <c r="FE14" s="33" t="str">
        <f t="array" ref="FE14">IFERROR(INDEX('SEMACU DATA UNIFICADA'!$C$2:$T1000,MATCH(1,($A14='SEMACU DATA UNIFICADA'!$A$2:$A1000)*($EP$1='SEMACU DATA UNIFICADA'!$B$2:$B1000),0),MATCH(FE$2,'SEMACU DATA UNIFICADA'!$C$1:$T$1,0)),"")</f>
        <v/>
      </c>
      <c r="FF14" s="60" t="str">
        <f t="array" ref="FF14">IFERROR(INDEX('SEMACU DATA UNIFICADA'!$C$2:$T1000,MATCH(1,($A14='SEMACU DATA UNIFICADA'!$A$2:$A1000)*($EP$1='SEMACU DATA UNIFICADA'!$B$2:$B1000),0),MATCH(FF$2,'SEMACU DATA UNIFICADA'!$C$1:$T$1,0)),"")</f>
        <v/>
      </c>
      <c r="FG14" s="140">
        <f t="array" ref="FG14">IFERROR(INDEX('SEMACU DATA UNIFICADA'!$C$2:$T1000,MATCH(1,($A14='SEMACU DATA UNIFICADA'!$A$2:$A1000)*($EP$1='SEMACU DATA UNIFICADA'!$B$2:$B1000),0),MATCH(FG$2,'SEMACU DATA UNIFICADA'!$C$1:$T$1,0)),"")</f>
        <v>0</v>
      </c>
      <c r="FH14" s="138" t="str">
        <f t="array" ref="FH14">IFERROR(INDEX('SEMACU DATA UNIFICADA'!$C$2:$T1000,MATCH(1,($A14='SEMACU DATA UNIFICADA'!$A$2:$A1000)*($FH$1='SEMACU DATA UNIFICADA'!$B$2:$B1000),0),MATCH(FH$2,'SEMACU DATA UNIFICADA'!$C$1:$T$1,0)),"")</f>
        <v>SE11070323</v>
      </c>
      <c r="FI14" s="2">
        <f t="array" ref="FI14">IFERROR(INDEX('SEMACU DATA UNIFICADA'!$C$2:$T1000,MATCH(1,($A14='SEMACU DATA UNIFICADA'!$A$2:$A1000)*($FH$1='SEMACU DATA UNIFICADA'!$B$2:$B1000),0),MATCH(FI$2,'SEMACU DATA UNIFICADA'!$C$1:$T$1,0)),"")</f>
        <v>250</v>
      </c>
      <c r="FJ14" s="2">
        <f t="array" ref="FJ14">IFERROR(INDEX('SEMACU DATA UNIFICADA'!$C$2:$T1000,MATCH(1,($A14='SEMACU DATA UNIFICADA'!$A$2:$A1000)*($FH$1='SEMACU DATA UNIFICADA'!$B$2:$B1000),0),MATCH(FJ$2,'SEMACU DATA UNIFICADA'!$C$1:$T$1,0)),"")</f>
        <v>1375</v>
      </c>
      <c r="FK14" s="2" t="str">
        <f t="array" ref="FK14">IFERROR(INDEX('SEMACU DATA UNIFICADA'!$C$2:$T1000,MATCH(1,($A14='SEMACU DATA UNIFICADA'!$A$2:$A1000)*($FH$1='SEMACU DATA UNIFICADA'!$B$2:$B1000),0),MATCH(FK$2,'SEMACU DATA UNIFICADA'!$C$1:$T$1,0)),"")</f>
        <v>NICO FINA 2.0</v>
      </c>
      <c r="FL14" s="139">
        <f t="array" ref="FL14">IFERROR(INDEX('SEMACU DATA UNIFICADA'!$C$2:$T1000,MATCH(1,($A14='SEMACU DATA UNIFICADA'!$A$2:$A1000)*($FH$1='SEMACU DATA UNIFICADA'!$B$2:$B1000),0),MATCH(FL$2,'SEMACU DATA UNIFICADA'!$C$1:$T$1,0)),"")</f>
        <v>1688.671875</v>
      </c>
      <c r="FM14" s="2">
        <f t="array" ref="FM14">IFERROR(INDEX('SEMACU DATA UNIFICADA'!$C$2:$T1000,MATCH(1,($A14='SEMACU DATA UNIFICADA'!$A$2:$A1000)*($FH$1='SEMACU DATA UNIFICADA'!$B$2:$B1000),0),MATCH(FM$2,'SEMACU DATA UNIFICADA'!$C$1:$T$1,0)),"")</f>
        <v>7.9</v>
      </c>
      <c r="FN14" s="2">
        <f t="array" ref="FN14">IFERROR(INDEX('SEMACU DATA UNIFICADA'!$C$2:$T1000,MATCH(1,($A14='SEMACU DATA UNIFICADA'!$A$2:$A1000)*($FH$1='SEMACU DATA UNIFICADA'!$B$2:$B1000),0),MATCH(FN$2,'SEMACU DATA UNIFICADA'!$C$1:$T$1,0)),"")</f>
        <v>2</v>
      </c>
      <c r="FO14" s="33">
        <f t="array" ref="FO14">IFERROR(INDEX('SEMACU DATA UNIFICADA'!$C$2:$T1000,MATCH(1,($A14='SEMACU DATA UNIFICADA'!$A$2:$A1000)*($FH$1='SEMACU DATA UNIFICADA'!$B$2:$B1000),0),MATCH(FO$2,'SEMACU DATA UNIFICADA'!$C$1:$T$1,0)),"")</f>
        <v>5.7864</v>
      </c>
      <c r="FP14" s="60">
        <f t="array" ref="FP14">IFERROR(INDEX('SEMACU DATA UNIFICADA'!$C$2:$T1000,MATCH(1,($A14='SEMACU DATA UNIFICADA'!$A$2:$A1000)*($FH$1='SEMACU DATA UNIFICADA'!$B$2:$B1000),0),MATCH(FP$2,'SEMACU DATA UNIFICADA'!$C$1:$T$1,0)),"")</f>
        <v>546895.6453</v>
      </c>
      <c r="FQ14" s="23">
        <f t="array" ref="FQ14">IFERROR(INDEX('SEMACU DATA UNIFICADA'!$C$2:$T1000,MATCH(1,($A14='SEMACU DATA UNIFICADA'!$A$2:$A1000)*($FH$1='SEMACU DATA UNIFICADA'!$B$2:$B1000),0),MATCH(FQ$2,'SEMACU DATA UNIFICADA'!$C$1:$T$1,0)),"")</f>
        <v>0.9133316</v>
      </c>
      <c r="FR14" s="23">
        <f t="array" ref="FR14">IFERROR(INDEX('SEMACU DATA UNIFICADA'!$C$2:$T1000,MATCH(1,($A14='SEMACU DATA UNIFICADA'!$A$2:$A1000)*($FH$1='SEMACU DATA UNIFICADA'!$B$2:$B1000),0),MATCH(FR$2,'SEMACU DATA UNIFICADA'!$C$1:$T$1,0)),"")</f>
        <v>0.7167964818</v>
      </c>
      <c r="FS14" s="23">
        <f t="array" ref="FS14">IFERROR(INDEX('SEMACU DATA UNIFICADA'!$C$2:$T1000,MATCH(1,($A14='SEMACU DATA UNIFICADA'!$A$2:$A1000)*($FH$1='SEMACU DATA UNIFICADA'!$B$2:$B1000),0),MATCH(FS$2,'SEMACU DATA UNIFICADA'!$C$1:$T$1,0)),"")</f>
        <v>0.85</v>
      </c>
      <c r="FT14" s="60" t="str">
        <f t="array" ref="FT14">IFERROR(INDEX('SEMACU DATA UNIFICADA'!$C$2:$T1000,MATCH(1,($A14='SEMACU DATA UNIFICADA'!$A$2:$A1000)*($FH$1='SEMACU DATA UNIFICADA'!$B$2:$B1000),0),MATCH(FT$2,'SEMACU DATA UNIFICADA'!$C$1:$T$1,0)),"")</f>
        <v/>
      </c>
      <c r="FU14" s="2">
        <f t="array" ref="FU14">IFERROR(INDEX('SEMACU DATA UNIFICADA'!$C$2:$T1000,MATCH(1,($A14='SEMACU DATA UNIFICADA'!$A$2:$A1000)*($FH$1='SEMACU DATA UNIFICADA'!$B$2:$B1000),0),MATCH(FU$2,'SEMACU DATA UNIFICADA'!$C$1:$T$1,0)),"")</f>
        <v>2</v>
      </c>
      <c r="FV14" s="2">
        <f t="array" ref="FV14">IFERROR(INDEX('SEMACU DATA UNIFICADA'!$C$2:$T1000,MATCH(1,($A14='SEMACU DATA UNIFICADA'!$A$2:$A1000)*($FH$1='SEMACU DATA UNIFICADA'!$B$2:$B1000),0),MATCH(FV$2,'SEMACU DATA UNIFICADA'!$C$1:$T$1,0)),"")</f>
        <v>9.9</v>
      </c>
      <c r="FW14" s="33">
        <f t="array" ref="FW14">IFERROR(INDEX('SEMACU DATA UNIFICADA'!$C$2:$T1000,MATCH(1,($A14='SEMACU DATA UNIFICADA'!$A$2:$A1000)*($FH$1='SEMACU DATA UNIFICADA'!$B$2:$B1000),0),MATCH(FW$2,'SEMACU DATA UNIFICADA'!$C$1:$T$1,0)),"")</f>
        <v>5.0448</v>
      </c>
      <c r="FX14" s="60">
        <f t="array" ref="FX14">IFERROR(INDEX('SEMACU DATA UNIFICADA'!$C$2:$T1000,MATCH(1,($A14='SEMACU DATA UNIFICADA'!$A$2:$A1000)*($FH$1='SEMACU DATA UNIFICADA'!$B$2:$B1000),0),MATCH(FX$2,'SEMACU DATA UNIFICADA'!$C$1:$T$1,0)),"")</f>
        <v>338.1589786</v>
      </c>
      <c r="FY14" s="140">
        <f t="array" ref="FY14">IFERROR(INDEX('SEMACU DATA UNIFICADA'!$C$2:$T1000,MATCH(1,($A14='SEMACU DATA UNIFICADA'!$A$2:$A1000)*($FH$1='SEMACU DATA UNIFICADA'!$B$2:$B1000),0),MATCH(FY$2,'SEMACU DATA UNIFICADA'!$C$1:$T$1,0)),"")</f>
        <v>22.03974466</v>
      </c>
      <c r="FZ14" s="138" t="str">
        <f t="array" ref="FZ14">IFERROR(INDEX('SEMACU DATA UNIFICADA'!$C$2:$T1000,MATCH(1,($A14='SEMACU DATA UNIFICADA'!$A$2:$A1000)*($FZ$1='SEMACU DATA UNIFICADA'!$B$2:$B1000),0),MATCH(FZ$2,'SEMACU DATA UNIFICADA'!$C$1:$T$1,0)),"")</f>
        <v/>
      </c>
      <c r="GA14" s="2" t="str">
        <f t="array" ref="GA14">IFERROR(INDEX('SEMACU DATA UNIFICADA'!$C$2:$T1000,MATCH(1,($A14='SEMACU DATA UNIFICADA'!$A$2:$A1000)*($FZ$1='SEMACU DATA UNIFICADA'!$B$2:$B1000),0),MATCH(GA$2,'SEMACU DATA UNIFICADA'!$C$1:$T$1,0)),"")</f>
        <v/>
      </c>
      <c r="GB14" s="2" t="str">
        <f t="array" ref="GB14">IFERROR(INDEX('SEMACU DATA UNIFICADA'!$C$2:$T1000,MATCH(1,($A14='SEMACU DATA UNIFICADA'!$A$2:$A1000)*($FZ$1='SEMACU DATA UNIFICADA'!$B$2:$B1000),0),MATCH(GB$2,'SEMACU DATA UNIFICADA'!$C$1:$T$1,0)),"")</f>
        <v/>
      </c>
      <c r="GC14" s="2" t="str">
        <f t="array" ref="GC14">IFERROR(INDEX('SEMACU DATA UNIFICADA'!$C$2:$T1000,MATCH(1,($A14='SEMACU DATA UNIFICADA'!$A$2:$A1000)*($FZ$1='SEMACU DATA UNIFICADA'!$B$2:$B1000),0),MATCH(GC$2,'SEMACU DATA UNIFICADA'!$C$1:$T$1,0)),"")</f>
        <v/>
      </c>
      <c r="GD14" s="139" t="str">
        <f t="array" ref="GD14">IFERROR(INDEX('SEMACU DATA UNIFICADA'!$C$2:$T1000,MATCH(1,($A14='SEMACU DATA UNIFICADA'!$A$2:$A1000)*($FZ$1='SEMACU DATA UNIFICADA'!$B$2:$B1000),0),MATCH(GD$2,'SEMACU DATA UNIFICADA'!$C$1:$T$1,0)),"")</f>
        <v/>
      </c>
      <c r="GE14" s="2" t="str">
        <f t="array" ref="GE14">IFERROR(INDEX('SEMACU DATA UNIFICADA'!$C$2:$T1000,MATCH(1,($A14='SEMACU DATA UNIFICADA'!$A$2:$A1000)*($FZ$1='SEMACU DATA UNIFICADA'!$B$2:$B1000),0),MATCH(GE$2,'SEMACU DATA UNIFICADA'!$C$1:$T$1,0)),"")</f>
        <v/>
      </c>
      <c r="GF14" s="2">
        <f t="array" ref="GF14">IFERROR(INDEX('SEMACU DATA UNIFICADA'!$C$2:$T1000,MATCH(1,($A14='SEMACU DATA UNIFICADA'!$A$2:$A1000)*($FZ$1='SEMACU DATA UNIFICADA'!$B$2:$B1000),0),MATCH(GF$2,'SEMACU DATA UNIFICADA'!$C$1:$T$1,0)),"")</f>
        <v>0</v>
      </c>
      <c r="GG14" s="33" t="str">
        <f t="array" ref="GG14">IFERROR(INDEX('SEMACU DATA UNIFICADA'!$C$2:$T1000,MATCH(1,($A14='SEMACU DATA UNIFICADA'!$A$2:$A1000)*($FZ$1='SEMACU DATA UNIFICADA'!$B$2:$B1000),0),MATCH(GG$2,'SEMACU DATA UNIFICADA'!$C$1:$T$1,0)),"")</f>
        <v/>
      </c>
      <c r="GH14" s="60" t="str">
        <f t="array" ref="GH14">IFERROR(INDEX('SEMACU DATA UNIFICADA'!$C$2:$T1000,MATCH(1,($A14='SEMACU DATA UNIFICADA'!$A$2:$A1000)*($FZ$1='SEMACU DATA UNIFICADA'!$B$2:$B1000),0),MATCH(GH$2,'SEMACU DATA UNIFICADA'!$C$1:$T$1,0)),"")</f>
        <v/>
      </c>
      <c r="GI14" s="23" t="str">
        <f t="array" ref="GI14">IFERROR(INDEX('SEMACU DATA UNIFICADA'!$C$2:$T1000,MATCH(1,($A14='SEMACU DATA UNIFICADA'!$A$2:$A1000)*($FZ$1='SEMACU DATA UNIFICADA'!$B$2:$B1000),0),MATCH(GI$2,'SEMACU DATA UNIFICADA'!$C$1:$T$1,0)),"")</f>
        <v/>
      </c>
      <c r="GJ14" s="23" t="str">
        <f t="array" ref="GJ14">IFERROR(INDEX('SEMACU DATA UNIFICADA'!$C$2:$T1000,MATCH(1,($A14='SEMACU DATA UNIFICADA'!$A$2:$A1000)*($FZ$1='SEMACU DATA UNIFICADA'!$B$2:$B1000),0),MATCH(GJ$2,'SEMACU DATA UNIFICADA'!$C$1:$T$1,0)),"")</f>
        <v/>
      </c>
      <c r="GK14" s="23" t="str">
        <f t="array" ref="GK14">IFERROR(INDEX('SEMACU DATA UNIFICADA'!$C$2:$T1000,MATCH(1,($A14='SEMACU DATA UNIFICADA'!$A$2:$A1000)*($FZ$1='SEMACU DATA UNIFICADA'!$B$2:$B1000),0),MATCH(GK$2,'SEMACU DATA UNIFICADA'!$C$1:$T$1,0)),"")</f>
        <v/>
      </c>
      <c r="GL14" s="60" t="str">
        <f t="array" ref="GL14">IFERROR(INDEX('SEMACU DATA UNIFICADA'!$C$2:$T1000,MATCH(1,($A14='SEMACU DATA UNIFICADA'!$A$2:$A1000)*($FZ$1='SEMACU DATA UNIFICADA'!$B$2:$B1000),0),MATCH(GL$2,'SEMACU DATA UNIFICADA'!$C$1:$T$1,0)),"")</f>
        <v/>
      </c>
      <c r="GM14" s="2" t="str">
        <f t="array" ref="GM14">IFERROR(INDEX('SEMACU DATA UNIFICADA'!$C$2:$T1000,MATCH(1,($A14='SEMACU DATA UNIFICADA'!$A$2:$A1000)*($FZ$1='SEMACU DATA UNIFICADA'!$B$2:$B1000),0),MATCH(GM$2,'SEMACU DATA UNIFICADA'!$C$1:$T$1,0)),"")</f>
        <v/>
      </c>
      <c r="GN14" s="2">
        <f t="array" ref="GN14">IFERROR(INDEX('SEMACU DATA UNIFICADA'!$C$2:$T1000,MATCH(1,($A14='SEMACU DATA UNIFICADA'!$A$2:$A1000)*($FZ$1='SEMACU DATA UNIFICADA'!$B$2:$B1000),0),MATCH(GN$2,'SEMACU DATA UNIFICADA'!$C$1:$T$1,0)),"")</f>
        <v>0</v>
      </c>
      <c r="GO14" s="33" t="str">
        <f t="array" ref="GO14">IFERROR(INDEX('SEMACU DATA UNIFICADA'!$C$2:$T1000,MATCH(1,($A14='SEMACU DATA UNIFICADA'!$A$2:$A1000)*($FZ$1='SEMACU DATA UNIFICADA'!$B$2:$B1000),0),MATCH(GO$2,'SEMACU DATA UNIFICADA'!$C$1:$T$1,0)),"")</f>
        <v/>
      </c>
      <c r="GP14" s="60" t="str">
        <f t="array" ref="GP14">IFERROR(INDEX('SEMACU DATA UNIFICADA'!$C$2:$T1000,MATCH(1,($A14='SEMACU DATA UNIFICADA'!$A$2:$A1000)*($FZ$1='SEMACU DATA UNIFICADA'!$B$2:$B1000),0),MATCH(GP$2,'SEMACU DATA UNIFICADA'!$C$1:$T$1,0)),"")</f>
        <v/>
      </c>
      <c r="GQ14" s="140">
        <f t="array" ref="GQ14">IFERROR(INDEX('SEMACU DATA UNIFICADA'!$C$2:$T1000,MATCH(1,($A14='SEMACU DATA UNIFICADA'!$A$2:$A1000)*($FZ$1='SEMACU DATA UNIFICADA'!$B$2:$B1000),0),MATCH(GQ$2,'SEMACU DATA UNIFICADA'!$C$1:$T$1,0)),"")</f>
        <v>0</v>
      </c>
    </row>
    <row r="15">
      <c r="A15" s="199">
        <v>45026.0</v>
      </c>
      <c r="B15" s="138" t="str">
        <f t="array" ref="B15">IFERROR(INDEX('SEMACU DATA UNIFICADA'!$C$2:$T1000,MATCH(1,($A15='SEMACU DATA UNIFICADA'!$A$2:$A1000)*($B$1='SEMACU DATA UNIFICADA'!$B$2:$B1000),0),MATCH(B$2,'SEMACU DATA UNIFICADA'!$C$1:$T$1,0)),"")</f>
        <v>SE01070323</v>
      </c>
      <c r="C15" s="2">
        <f t="array" ref="C15">IFERROR(INDEX('SEMACU DATA UNIFICADA'!$C$2:$T1000,MATCH(1,($A15='SEMACU DATA UNIFICADA'!$A$2:$A1000)*($B$1='SEMACU DATA UNIFICADA'!$B$2:$B1000),0),MATCH(C$2,'SEMACU DATA UNIFICADA'!$C$1:$T$1,0)),"")</f>
        <v>500</v>
      </c>
      <c r="D15" s="2">
        <f t="array" ref="D15">IFERROR(INDEX('SEMACU DATA UNIFICADA'!$C$2:$T1000,MATCH(1,($A15='SEMACU DATA UNIFICADA'!$A$2:$A1000)*($B$1='SEMACU DATA UNIFICADA'!$B$2:$B1000),0),MATCH(D$2,'SEMACU DATA UNIFICADA'!$C$1:$T$1,0)),"")</f>
        <v>2950</v>
      </c>
      <c r="E15" s="2" t="str">
        <f t="array" ref="E15">IFERROR(INDEX('SEMACU DATA UNIFICADA'!$C$2:$T1000,MATCH(1,($A15='SEMACU DATA UNIFICADA'!$A$2:$A1000)*($B$1='SEMACU DATA UNIFICADA'!$B$2:$B1000),0),MATCH(E$2,'SEMACU DATA UNIFICADA'!$C$1:$T$1,0)),"")</f>
        <v>NICO FINA 2.0</v>
      </c>
      <c r="F15" s="60">
        <f t="array" ref="F15">IFERROR(INDEX('SEMACU DATA UNIFICADA'!$C$2:$T1000,MATCH(1,($A15='SEMACU DATA UNIFICADA'!$A$2:$A1000)*($B$1='SEMACU DATA UNIFICADA'!$B$2:$B1000),0),MATCH(F$2,'SEMACU DATA UNIFICADA'!$C$1:$T$1,0)),"")</f>
        <v>3622.96875</v>
      </c>
      <c r="G15" s="2">
        <f t="array" ref="G15">IFERROR(INDEX('SEMACU DATA UNIFICADA'!$C$2:$T1000,MATCH(1,($A15='SEMACU DATA UNIFICADA'!$A$2:$A1000)*($B$1='SEMACU DATA UNIFICADA'!$B$2:$B1000),0),MATCH(G$2,'SEMACU DATA UNIFICADA'!$C$1:$T$1,0)),"")</f>
        <v>10.69</v>
      </c>
      <c r="H15" s="2">
        <f t="array" ref="H15">IFERROR(INDEX('SEMACU DATA UNIFICADA'!$C$2:$T1000,MATCH(1,($A15='SEMACU DATA UNIFICADA'!$A$2:$A1000)*($B$1='SEMACU DATA UNIFICADA'!$B$2:$B1000),0),MATCH(H$2,'SEMACU DATA UNIFICADA'!$C$1:$T$1,0)),"")</f>
        <v>2.03</v>
      </c>
      <c r="I15" s="33">
        <f t="array" ref="I15">IFERROR(INDEX('SEMACU DATA UNIFICADA'!$C$2:$T1000,MATCH(1,($A15='SEMACU DATA UNIFICADA'!$A$2:$A1000)*($B$1='SEMACU DATA UNIFICADA'!$B$2:$B1000),0),MATCH(I$2,'SEMACU DATA UNIFICADA'!$C$1:$T$1,0)),"")</f>
        <v>4.68696</v>
      </c>
      <c r="J15" s="60">
        <f t="array" ref="J15">IFERROR(INDEX('SEMACU DATA UNIFICADA'!$C$2:$T1000,MATCH(1,($A15='SEMACU DATA UNIFICADA'!$A$2:$A1000)*($B$1='SEMACU DATA UNIFICADA'!$B$2:$B1000),0),MATCH(J$2,'SEMACU DATA UNIFICADA'!$C$1:$T$1,0)),"")</f>
        <v>997932.2365</v>
      </c>
      <c r="K15" s="23">
        <f t="array" ref="K15">IFERROR(INDEX('SEMACU DATA UNIFICADA'!$C$2:$T1000,MATCH(1,($A15='SEMACU DATA UNIFICADA'!$A$2:$A1000)*($B$1='SEMACU DATA UNIFICADA'!$B$2:$B1000),0),MATCH(K$2,'SEMACU DATA UNIFICADA'!$C$1:$T$1,0)),"")</f>
        <v>0.8966646</v>
      </c>
      <c r="L15" s="23">
        <f t="array" ref="L15">IFERROR(INDEX('SEMACU DATA UNIFICADA'!$C$2:$T1000,MATCH(1,($A15='SEMACU DATA UNIFICADA'!$A$2:$A1000)*($B$1='SEMACU DATA UNIFICADA'!$B$2:$B1000),0),MATCH(L$2,'SEMACU DATA UNIFICADA'!$C$1:$T$1,0)),"")</f>
        <v>0.6237076478</v>
      </c>
      <c r="M15" s="23">
        <f t="array" ref="M15">IFERROR(INDEX('SEMACU DATA UNIFICADA'!$C$2:$T1000,MATCH(1,($A15='SEMACU DATA UNIFICADA'!$A$2:$A1000)*($B$1='SEMACU DATA UNIFICADA'!$B$2:$B1000),0),MATCH(M$2,'SEMACU DATA UNIFICADA'!$C$1:$T$1,0)),"")</f>
        <v>0.85</v>
      </c>
      <c r="N15" s="60" t="str">
        <f t="array" ref="N15">IFERROR(INDEX('SEMACU DATA UNIFICADA'!$C$2:$T1000,MATCH(1,($A15='SEMACU DATA UNIFICADA'!$A$2:$A1000)*($B$1='SEMACU DATA UNIFICADA'!$B$2:$B1000),0),MATCH(N$2,'SEMACU DATA UNIFICADA'!$C$1:$T$1,0)),"")</f>
        <v/>
      </c>
      <c r="O15" s="2">
        <f t="array" ref="O15">IFERROR(INDEX('SEMACU DATA UNIFICADA'!$C$2:$T1000,MATCH(1,($A15='SEMACU DATA UNIFICADA'!$A$2:$A1000)*($B$1='SEMACU DATA UNIFICADA'!$B$2:$B1000),0),MATCH(O$2,'SEMACU DATA UNIFICADA'!$C$1:$T$1,0)),"")</f>
        <v>2</v>
      </c>
      <c r="P15" s="2">
        <f t="array" ref="P15">IFERROR(INDEX('SEMACU DATA UNIFICADA'!$C$2:$T1000,MATCH(1,($A15='SEMACU DATA UNIFICADA'!$A$2:$A1000)*($B$1='SEMACU DATA UNIFICADA'!$B$2:$B1000),0),MATCH(P$2,'SEMACU DATA UNIFICADA'!$C$1:$T$1,0)),"")</f>
        <v>12.69</v>
      </c>
      <c r="Q15" s="33">
        <f t="array" ref="Q15">IFERROR(INDEX('SEMACU DATA UNIFICADA'!$C$2:$T1000,MATCH(1,($A15='SEMACU DATA UNIFICADA'!$A$2:$A1000)*($B$1='SEMACU DATA UNIFICADA'!$B$2:$B1000),0),MATCH(Q$2,'SEMACU DATA UNIFICADA'!$C$1:$T$1,0)),"")</f>
        <v>4.30464</v>
      </c>
      <c r="R15" s="60">
        <f t="array" ref="R15">IFERROR(INDEX('SEMACU DATA UNIFICADA'!$C$2:$T1000,MATCH(1,($A15='SEMACU DATA UNIFICADA'!$A$2:$A1000)*($B$1='SEMACU DATA UNIFICADA'!$B$2:$B1000),0),MATCH(R$2,'SEMACU DATA UNIFICADA'!$C$1:$T$1,0)),"")</f>
        <v>754.6040581</v>
      </c>
      <c r="S15" s="140">
        <f t="array" ref="S15">IFERROR(INDEX('SEMACU DATA UNIFICADA'!$C$2:$T1000,MATCH(1,($A15='SEMACU DATA UNIFICADA'!$A$2:$A1000)*($B$1='SEMACU DATA UNIFICADA'!$B$2:$B1000),0),MATCH(S$2,'SEMACU DATA UNIFICADA'!$C$1:$T$1,0)),"")</f>
        <v>63.65101453</v>
      </c>
      <c r="T15" s="138" t="str">
        <f t="array" ref="T15">IFERROR(INDEX('SEMACU DATA UNIFICADA'!$C$2:$T1000,MATCH(1,($A15='SEMACU DATA UNIFICADA'!$A$2:$A1000)*($T$1='SEMACU DATA UNIFICADA'!$B$2:$B1000),0),MATCH(T$2,'SEMACU DATA UNIFICADA'!$C$1:$T$1,0)),"")</f>
        <v>SE02070323</v>
      </c>
      <c r="U15" s="2">
        <f t="array" ref="U15">IFERROR(INDEX('SEMACU DATA UNIFICADA'!$C$2:$T1000,MATCH(1,($A15='SEMACU DATA UNIFICADA'!$A$2:$A1000)*($T$1='SEMACU DATA UNIFICADA'!$B$2:$B1000),0),MATCH(U$2,'SEMACU DATA UNIFICADA'!$C$1:$T$1,0)),"")</f>
        <v>300</v>
      </c>
      <c r="V15" s="2">
        <f t="array" ref="V15">IFERROR(INDEX('SEMACU DATA UNIFICADA'!$C$2:$T1000,MATCH(1,($A15='SEMACU DATA UNIFICADA'!$A$2:$A1000)*($T$1='SEMACU DATA UNIFICADA'!$B$2:$B1000),0),MATCH(V$2,'SEMACU DATA UNIFICADA'!$C$1:$T$1,0)),"")</f>
        <v>1775</v>
      </c>
      <c r="W15" s="2" t="str">
        <f t="array" ref="W15">IFERROR(INDEX('SEMACU DATA UNIFICADA'!$C$2:$T1000,MATCH(1,($A15='SEMACU DATA UNIFICADA'!$A$2:$A1000)*($T$1='SEMACU DATA UNIFICADA'!$B$2:$B1000),0),MATCH(W$2,'SEMACU DATA UNIFICADA'!$C$1:$T$1,0)),"")</f>
        <v>NICO FINA 2.0</v>
      </c>
      <c r="X15" s="139">
        <f t="array" ref="X15">IFERROR(INDEX('SEMACU DATA UNIFICADA'!$C$2:$T1000,MATCH(1,($A15='SEMACU DATA UNIFICADA'!$A$2:$A1000)*($T$1='SEMACU DATA UNIFICADA'!$B$2:$B1000),0),MATCH(X$2,'SEMACU DATA UNIFICADA'!$C$1:$T$1,0)),"")</f>
        <v>2179.921875</v>
      </c>
      <c r="Y15" s="2">
        <f t="array" ref="Y15">IFERROR(INDEX('SEMACU DATA UNIFICADA'!$C$2:$T1000,MATCH(1,($A15='SEMACU DATA UNIFICADA'!$A$2:$A1000)*($T$1='SEMACU DATA UNIFICADA'!$B$2:$B1000),0),MATCH(Y$2,'SEMACU DATA UNIFICADA'!$C$1:$T$1,0)),"")</f>
        <v>10.61</v>
      </c>
      <c r="Z15" s="2">
        <f t="array" ref="Z15">IFERROR(INDEX('SEMACU DATA UNIFICADA'!$C$2:$T1000,MATCH(1,($A15='SEMACU DATA UNIFICADA'!$A$2:$A1000)*($T$1='SEMACU DATA UNIFICADA'!$B$2:$B1000),0),MATCH(Z$2,'SEMACU DATA UNIFICADA'!$C$1:$T$1,0)),"")</f>
        <v>2.01</v>
      </c>
      <c r="AA15" s="33">
        <f t="array" ref="AA15">IFERROR(INDEX('SEMACU DATA UNIFICADA'!$C$2:$T1000,MATCH(1,($A15='SEMACU DATA UNIFICADA'!$A$2:$A1000)*($T$1='SEMACU DATA UNIFICADA'!$B$2:$B1000),0),MATCH(AA$2,'SEMACU DATA UNIFICADA'!$C$1:$T$1,0)),"")</f>
        <v>4.70424</v>
      </c>
      <c r="AB15" s="60">
        <f t="array" ref="AB15">IFERROR(INDEX('SEMACU DATA UNIFICADA'!$C$2:$T1000,MATCH(1,($A15='SEMACU DATA UNIFICADA'!$A$2:$A1000)*($T$1='SEMACU DATA UNIFICADA'!$B$2:$B1000),0),MATCH(AB$2,'SEMACU DATA UNIFICADA'!$C$1:$T$1,0)),"")</f>
        <v>601058.0256</v>
      </c>
      <c r="AC15" s="23">
        <f t="array" ref="AC15">IFERROR(INDEX('SEMACU DATA UNIFICADA'!$C$2:$T1000,MATCH(1,($A15='SEMACU DATA UNIFICADA'!$A$2:$A1000)*($T$1='SEMACU DATA UNIFICADA'!$B$2:$B1000),0),MATCH(AC$2,'SEMACU DATA UNIFICADA'!$C$1:$T$1,0)),"")</f>
        <v>0.8899978</v>
      </c>
      <c r="AD15" s="23">
        <f t="array" ref="AD15">IFERROR(INDEX('SEMACU DATA UNIFICADA'!$C$2:$T1000,MATCH(1,($A15='SEMACU DATA UNIFICADA'!$A$2:$A1000)*($T$1='SEMACU DATA UNIFICADA'!$B$2:$B1000),0),MATCH(AD$2,'SEMACU DATA UNIFICADA'!$C$1:$T$1,0)),"")</f>
        <v>0.6010580256</v>
      </c>
      <c r="AE15" s="23">
        <f t="array" ref="AE15">IFERROR(INDEX('SEMACU DATA UNIFICADA'!$C$2:$T1000,MATCH(1,($A15='SEMACU DATA UNIFICADA'!$A$2:$A1000)*($T$1='SEMACU DATA UNIFICADA'!$B$2:$B1000),0),MATCH(AE$2,'SEMACU DATA UNIFICADA'!$C$1:$T$1,0)),"")</f>
        <v>0.75</v>
      </c>
      <c r="AF15" s="60" t="str">
        <f t="array" ref="AF15">IFERROR(INDEX('SEMACU DATA UNIFICADA'!$C$2:$T1000,MATCH(1,($A15='SEMACU DATA UNIFICADA'!$A$2:$A1000)*($T$1='SEMACU DATA UNIFICADA'!$B$2:$B1000),0),MATCH(AF$2,'SEMACU DATA UNIFICADA'!$C$1:$T$1,0)),"")</f>
        <v/>
      </c>
      <c r="AG15" s="2">
        <f t="array" ref="AG15">IFERROR(INDEX('SEMACU DATA UNIFICADA'!$C$2:$T1000,MATCH(1,($A15='SEMACU DATA UNIFICADA'!$A$2:$A1000)*($T$1='SEMACU DATA UNIFICADA'!$B$2:$B1000),0),MATCH(AG$2,'SEMACU DATA UNIFICADA'!$C$1:$T$1,0)),"")</f>
        <v>2</v>
      </c>
      <c r="AH15" s="2">
        <f t="array" ref="AH15">IFERROR(INDEX('SEMACU DATA UNIFICADA'!$C$2:$T1000,MATCH(1,($A15='SEMACU DATA UNIFICADA'!$A$2:$A1000)*($T$1='SEMACU DATA UNIFICADA'!$B$2:$B1000),0),MATCH(AH$2,'SEMACU DATA UNIFICADA'!$C$1:$T$1,0)),"")</f>
        <v>12.61</v>
      </c>
      <c r="AI15" s="2">
        <f t="array" ref="AI15">IFERROR(INDEX('SEMACU DATA UNIFICADA'!$C$2:$T1000,MATCH(1,($A15='SEMACU DATA UNIFICADA'!$A$2:$A1000)*($T$1='SEMACU DATA UNIFICADA'!$B$2:$B1000),0),MATCH(AI$2,'SEMACU DATA UNIFICADA'!$C$1:$T$1,0)),"")</f>
        <v>4.31616</v>
      </c>
      <c r="AJ15" s="60">
        <f t="array" ref="AJ15">IFERROR(INDEX('SEMACU DATA UNIFICADA'!$C$2:$T1000,MATCH(1,($A15='SEMACU DATA UNIFICADA'!$A$2:$A1000)*($T$1='SEMACU DATA UNIFICADA'!$B$2:$B1000),0),MATCH(AJ$2,'SEMACU DATA UNIFICADA'!$C$1:$T$1,0)),"")</f>
        <v>413.2817859</v>
      </c>
      <c r="AK15" s="140">
        <f t="array" ref="AK15">IFERROR(INDEX('SEMACU DATA UNIFICADA'!$C$2:$T1000,MATCH(1,($A15='SEMACU DATA UNIFICADA'!$A$2:$A1000)*($T$1='SEMACU DATA UNIFICADA'!$B$2:$B1000),0),MATCH(AK$2,'SEMACU DATA UNIFICADA'!$C$1:$T$1,0)),"")</f>
        <v>28.32044648</v>
      </c>
      <c r="AL15" s="138" t="str">
        <f t="array" ref="AL15">IFERROR(INDEX('SEMACU DATA UNIFICADA'!$C$2:$T1000,MATCH(1,($A15='SEMACU DATA UNIFICADA'!$A$2:$A1000)*($AL$1='SEMACU DATA UNIFICADA'!$B$2:$B1000),0),MATCH(AL$2,'SEMACU DATA UNIFICADA'!$C$1:$T$1,0)),"")</f>
        <v>SE03090323</v>
      </c>
      <c r="AM15" s="2">
        <f t="array" ref="AM15">IFERROR(INDEX('SEMACU DATA UNIFICADA'!$C$2:$T1000,MATCH(1,($A15='SEMACU DATA UNIFICADA'!$A$2:$A1000)*($AL$1='SEMACU DATA UNIFICADA'!$B$2:$B1000),0),MATCH(AM$2,'SEMACU DATA UNIFICADA'!$C$1:$T$1,0)),"")</f>
        <v>225</v>
      </c>
      <c r="AN15" s="2">
        <f t="array" ref="AN15">IFERROR(INDEX('SEMACU DATA UNIFICADA'!$C$2:$T1000,MATCH(1,($A15='SEMACU DATA UNIFICADA'!$A$2:$A1000)*($AL$1='SEMACU DATA UNIFICADA'!$B$2:$B1000),0),MATCH(AN$2,'SEMACU DATA UNIFICADA'!$C$1:$T$1,0)),"")</f>
        <v>1325</v>
      </c>
      <c r="AO15" s="2" t="str">
        <f t="array" ref="AO15">IFERROR(INDEX('SEMACU DATA UNIFICADA'!$C$2:$T1000,MATCH(1,($A15='SEMACU DATA UNIFICADA'!$A$2:$A1000)*($AL$1='SEMACU DATA UNIFICADA'!$B$2:$B1000),0),MATCH(AO$2,'SEMACU DATA UNIFICADA'!$C$1:$T$1,0)),"")</f>
        <v>NICO FINA 2.0</v>
      </c>
      <c r="AP15" s="139">
        <f t="array" ref="AP15">IFERROR(INDEX('SEMACU DATA UNIFICADA'!$C$2:$T1000,MATCH(1,($A15='SEMACU DATA UNIFICADA'!$A$2:$A1000)*($AL$1='SEMACU DATA UNIFICADA'!$B$2:$B1000),0),MATCH(AP$2,'SEMACU DATA UNIFICADA'!$C$1:$T$1,0)),"")</f>
        <v>1627.265625</v>
      </c>
      <c r="AQ15" s="2">
        <f t="array" ref="AQ15">IFERROR(INDEX('SEMACU DATA UNIFICADA'!$C$2:$T1000,MATCH(1,($A15='SEMACU DATA UNIFICADA'!$A$2:$A1000)*($AL$1='SEMACU DATA UNIFICADA'!$B$2:$B1000),0),MATCH(AQ$2,'SEMACU DATA UNIFICADA'!$C$1:$T$1,0)),"")</f>
        <v>9.65</v>
      </c>
      <c r="AR15" s="2">
        <f t="array" ref="AR15">IFERROR(INDEX('SEMACU DATA UNIFICADA'!$C$2:$T1000,MATCH(1,($A15='SEMACU DATA UNIFICADA'!$A$2:$A1000)*($AL$1='SEMACU DATA UNIFICADA'!$B$2:$B1000),0),MATCH(AR$2,'SEMACU DATA UNIFICADA'!$C$1:$T$1,0)),"")</f>
        <v>2.2</v>
      </c>
      <c r="AS15" s="33">
        <f t="array" ref="AS15">IFERROR(INDEX('SEMACU DATA UNIFICADA'!$C$2:$T1000,MATCH(1,($A15='SEMACU DATA UNIFICADA'!$A$2:$A1000)*($AL$1='SEMACU DATA UNIFICADA'!$B$2:$B1000),0),MATCH(AS$2,'SEMACU DATA UNIFICADA'!$C$1:$T$1,0)),"")</f>
        <v>5.1168</v>
      </c>
      <c r="AT15" s="60">
        <f t="array" ref="AT15">IFERROR(INDEX('SEMACU DATA UNIFICADA'!$C$2:$T1000,MATCH(1,($A15='SEMACU DATA UNIFICADA'!$A$2:$A1000)*($AL$1='SEMACU DATA UNIFICADA'!$B$2:$B1000),0),MATCH(AT$2,'SEMACU DATA UNIFICADA'!$C$1:$T$1,0)),"")</f>
        <v>455676.6373</v>
      </c>
      <c r="AU15" s="23">
        <f t="array" ref="AU15">IFERROR(INDEX('SEMACU DATA UNIFICADA'!$C$2:$T1000,MATCH(1,($A15='SEMACU DATA UNIFICADA'!$A$2:$A1000)*($AL$1='SEMACU DATA UNIFICADA'!$B$2:$B1000),0),MATCH(AU$2,'SEMACU DATA UNIFICADA'!$C$1:$T$1,0)),"")</f>
        <v>0.8966646</v>
      </c>
      <c r="AV15" s="23">
        <f t="array" ref="AV15">IFERROR(INDEX('SEMACU DATA UNIFICADA'!$C$2:$T1000,MATCH(1,($A15='SEMACU DATA UNIFICADA'!$A$2:$A1000)*($AL$1='SEMACU DATA UNIFICADA'!$B$2:$B1000),0),MATCH(AV$2,'SEMACU DATA UNIFICADA'!$C$1:$T$1,0)),"")</f>
        <v>0.6691286891</v>
      </c>
      <c r="AW15" s="23">
        <f t="array" ref="AW15">IFERROR(INDEX('SEMACU DATA UNIFICADA'!$C$2:$T1000,MATCH(1,($A15='SEMACU DATA UNIFICADA'!$A$2:$A1000)*($AL$1='SEMACU DATA UNIFICADA'!$B$2:$B1000),0),MATCH(AW$2,'SEMACU DATA UNIFICADA'!$C$1:$T$1,0)),"")</f>
        <v>0.85</v>
      </c>
      <c r="AX15" s="60" t="str">
        <f t="array" ref="AX15">IFERROR(INDEX('SEMACU DATA UNIFICADA'!$C$2:$T1000,MATCH(1,($A15='SEMACU DATA UNIFICADA'!$A$2:$A1000)*($AL$1='SEMACU DATA UNIFICADA'!$B$2:$B1000),0),MATCH(AX$2,'SEMACU DATA UNIFICADA'!$C$1:$T$1,0)),"")</f>
        <v/>
      </c>
      <c r="AY15" s="2">
        <f t="array" ref="AY15">IFERROR(INDEX('SEMACU DATA UNIFICADA'!$C$2:$T1000,MATCH(1,($A15='SEMACU DATA UNIFICADA'!$A$2:$A1000)*($AL$1='SEMACU DATA UNIFICADA'!$B$2:$B1000),0),MATCH(AY$2,'SEMACU DATA UNIFICADA'!$C$1:$T$1,0)),"")</f>
        <v>2</v>
      </c>
      <c r="AZ15" s="2">
        <f t="array" ref="AZ15">IFERROR(INDEX('SEMACU DATA UNIFICADA'!$C$2:$T1000,MATCH(1,($A15='SEMACU DATA UNIFICADA'!$A$2:$A1000)*($AL$1='SEMACU DATA UNIFICADA'!$B$2:$B1000),0),MATCH(AZ$2,'SEMACU DATA UNIFICADA'!$C$1:$T$1,0)),"")</f>
        <v>11.65</v>
      </c>
      <c r="BA15" s="33">
        <f t="array" ref="BA15">IFERROR(INDEX('SEMACU DATA UNIFICADA'!$C$2:$T1000,MATCH(1,($A15='SEMACU DATA UNIFICADA'!$A$2:$A1000)*($AL$1='SEMACU DATA UNIFICADA'!$B$2:$B1000),0),MATCH(BA$2,'SEMACU DATA UNIFICADA'!$C$1:$T$1,0)),"")</f>
        <v>4.4832</v>
      </c>
      <c r="BB15" s="60">
        <f t="array" ref="BB15">IFERROR(INDEX('SEMACU DATA UNIFICADA'!$C$2:$T1000,MATCH(1,($A15='SEMACU DATA UNIFICADA'!$A$2:$A1000)*($AL$1='SEMACU DATA UNIFICADA'!$B$2:$B1000),0),MATCH(BB$2,'SEMACU DATA UNIFICADA'!$C$1:$T$1,0)),"")</f>
        <v>314.8073209</v>
      </c>
      <c r="BC15" s="140">
        <f t="array" ref="BC15">IFERROR(INDEX('SEMACU DATA UNIFICADA'!$C$2:$T1000,MATCH(1,($A15='SEMACU DATA UNIFICADA'!$A$2:$A1000)*($AL$1='SEMACU DATA UNIFICADA'!$B$2:$B1000),0),MATCH(BC$2,'SEMACU DATA UNIFICADA'!$C$1:$T$1,0)),"")</f>
        <v>22.45183021</v>
      </c>
      <c r="BD15" s="138" t="str">
        <f t="array" ref="BD15">IFERROR(INDEX('SEMACU DATA UNIFICADA'!$C$2:$T1000,MATCH(1,($A15='SEMACU DATA UNIFICADA'!$A$2:$A1000)*($BD$1='SEMACU DATA UNIFICADA'!$B$2:$B1000),0),MATCH(BD$2,'SEMACU DATA UNIFICADA'!$C$1:$T$1,0)),"")</f>
        <v>SE04090323</v>
      </c>
      <c r="BE15" s="2">
        <f t="array" ref="BE15">IFERROR(INDEX('SEMACU DATA UNIFICADA'!$C$2:$T1000,MATCH(1,($A15='SEMACU DATA UNIFICADA'!$A$2:$A1000)*($BD$1='SEMACU DATA UNIFICADA'!$B$2:$B1000),0),MATCH(BE$2,'SEMACU DATA UNIFICADA'!$C$1:$T$1,0)),"")</f>
        <v>175</v>
      </c>
      <c r="BF15" s="2">
        <f t="array" ref="BF15">IFERROR(INDEX('SEMACU DATA UNIFICADA'!$C$2:$T1000,MATCH(1,($A15='SEMACU DATA UNIFICADA'!$A$2:$A1000)*($BD$1='SEMACU DATA UNIFICADA'!$B$2:$B1000),0),MATCH(BF$2,'SEMACU DATA UNIFICADA'!$C$1:$T$1,0)),"")</f>
        <v>1025</v>
      </c>
      <c r="BG15" s="2" t="str">
        <f t="array" ref="BG15">IFERROR(INDEX('SEMACU DATA UNIFICADA'!$C$2:$T1000,MATCH(1,($A15='SEMACU DATA UNIFICADA'!$A$2:$A1000)*($BD$1='SEMACU DATA UNIFICADA'!$B$2:$B1000),0),MATCH(BG$2,'SEMACU DATA UNIFICADA'!$C$1:$T$1,0)),"")</f>
        <v>NICO FINA 2.0</v>
      </c>
      <c r="BH15" s="139">
        <f t="array" ref="BH15">IFERROR(INDEX('SEMACU DATA UNIFICADA'!$C$2:$T1000,MATCH(1,($A15='SEMACU DATA UNIFICADA'!$A$2:$A1000)*($BD$1='SEMACU DATA UNIFICADA'!$B$2:$B1000),0),MATCH(BH$2,'SEMACU DATA UNIFICADA'!$C$1:$T$1,0)),"")</f>
        <v>1258.828125</v>
      </c>
      <c r="BI15" s="2">
        <f t="array" ref="BI15">IFERROR(INDEX('SEMACU DATA UNIFICADA'!$C$2:$T1000,MATCH(1,($A15='SEMACU DATA UNIFICADA'!$A$2:$A1000)*($BD$1='SEMACU DATA UNIFICADA'!$B$2:$B1000),0),MATCH(BI$2,'SEMACU DATA UNIFICADA'!$C$1:$T$1,0)),"")</f>
        <v>8.85</v>
      </c>
      <c r="BJ15" s="2">
        <f t="array" ref="BJ15">IFERROR(INDEX('SEMACU DATA UNIFICADA'!$C$2:$T1000,MATCH(1,($A15='SEMACU DATA UNIFICADA'!$A$2:$A1000)*($BD$1='SEMACU DATA UNIFICADA'!$B$2:$B1000),0),MATCH(BJ$2,'SEMACU DATA UNIFICADA'!$C$1:$T$1,0)),"")</f>
        <v>2</v>
      </c>
      <c r="BK15" s="33">
        <f t="array" ref="BK15">IFERROR(INDEX('SEMACU DATA UNIFICADA'!$C$2:$T1000,MATCH(1,($A15='SEMACU DATA UNIFICADA'!$A$2:$A1000)*($BD$1='SEMACU DATA UNIFICADA'!$B$2:$B1000),0),MATCH(BK$2,'SEMACU DATA UNIFICADA'!$C$1:$T$1,0)),"")</f>
        <v>5.3592</v>
      </c>
      <c r="BL15" s="60">
        <f t="array" ref="BL15">IFERROR(INDEX('SEMACU DATA UNIFICADA'!$C$2:$T1000,MATCH(1,($A15='SEMACU DATA UNIFICADA'!$A$2:$A1000)*($BD$1='SEMACU DATA UNIFICADA'!$B$2:$B1000),0),MATCH(BL$2,'SEMACU DATA UNIFICADA'!$C$1:$T$1,0)),"")</f>
        <v>368973.1919</v>
      </c>
      <c r="BM15" s="23">
        <f t="array" ref="BM15">IFERROR(INDEX('SEMACU DATA UNIFICADA'!$C$2:$T1000,MATCH(1,($A15='SEMACU DATA UNIFICADA'!$A$2:$A1000)*($BD$1='SEMACU DATA UNIFICADA'!$B$2:$B1000),0),MATCH(BM$2,'SEMACU DATA UNIFICADA'!$C$1:$T$1,0)),"")</f>
        <v>0.8966646</v>
      </c>
      <c r="BN15" s="23">
        <f t="array" ref="BN15">IFERROR(INDEX('SEMACU DATA UNIFICADA'!$C$2:$T1000,MATCH(1,($A15='SEMACU DATA UNIFICADA'!$A$2:$A1000)*($BD$1='SEMACU DATA UNIFICADA'!$B$2:$B1000),0),MATCH(BN$2,'SEMACU DATA UNIFICADA'!$C$1:$T$1,0)),"")</f>
        <v>0.5498855319</v>
      </c>
      <c r="BO15" s="23">
        <f t="array" ref="BO15">IFERROR(INDEX('SEMACU DATA UNIFICADA'!$C$2:$T1000,MATCH(1,($A15='SEMACU DATA UNIFICADA'!$A$2:$A1000)*($BD$1='SEMACU DATA UNIFICADA'!$B$2:$B1000),0),MATCH(BO$2,'SEMACU DATA UNIFICADA'!$C$1:$T$1,0)),"")</f>
        <v>0.85</v>
      </c>
      <c r="BP15" s="60" t="str">
        <f t="array" ref="BP15">IFERROR(INDEX('SEMACU DATA UNIFICADA'!$C$2:$T1000,MATCH(1,($A15='SEMACU DATA UNIFICADA'!$A$2:$A1000)*($BD$1='SEMACU DATA UNIFICADA'!$B$2:$B1000),0),MATCH(BP$2,'SEMACU DATA UNIFICADA'!$C$1:$T$1,0)),"")</f>
        <v/>
      </c>
      <c r="BQ15" s="2">
        <f t="array" ref="BQ15">IFERROR(INDEX('SEMACU DATA UNIFICADA'!$C$2:$T1000,MATCH(1,($A15='SEMACU DATA UNIFICADA'!$A$2:$A1000)*($BD$1='SEMACU DATA UNIFICADA'!$B$2:$B1000),0),MATCH(BQ$2,'SEMACU DATA UNIFICADA'!$C$1:$T$1,0)),"")</f>
        <v>2</v>
      </c>
      <c r="BR15" s="2">
        <f t="array" ref="BR15">IFERROR(INDEX('SEMACU DATA UNIFICADA'!$C$2:$T1000,MATCH(1,($A15='SEMACU DATA UNIFICADA'!$A$2:$A1000)*($BD$1='SEMACU DATA UNIFICADA'!$B$2:$B1000),0),MATCH(BR$2,'SEMACU DATA UNIFICADA'!$C$1:$T$1,0)),"")</f>
        <v>10.85</v>
      </c>
      <c r="BS15" s="33">
        <f t="array" ref="BS15">IFERROR(INDEX('SEMACU DATA UNIFICADA'!$C$2:$T1000,MATCH(1,($A15='SEMACU DATA UNIFICADA'!$A$2:$A1000)*($BD$1='SEMACU DATA UNIFICADA'!$B$2:$B1000),0),MATCH(BS$2,'SEMACU DATA UNIFICADA'!$C$1:$T$1,0)),"")</f>
        <v>4.6524</v>
      </c>
      <c r="BT15" s="60">
        <f t="array" ref="BT15">IFERROR(INDEX('SEMACU DATA UNIFICADA'!$C$2:$T1000,MATCH(1,($A15='SEMACU DATA UNIFICADA'!$A$2:$A1000)*($BD$1='SEMACU DATA UNIFICADA'!$B$2:$B1000),0),MATCH(BT$2,'SEMACU DATA UNIFICADA'!$C$1:$T$1,0)),"")</f>
        <v>301.2702869</v>
      </c>
      <c r="BU15" s="140">
        <f t="array" ref="BU15">IFERROR(INDEX('SEMACU DATA UNIFICADA'!$C$2:$T1000,MATCH(1,($A15='SEMACU DATA UNIFICADA'!$A$2:$A1000)*($BD$1='SEMACU DATA UNIFICADA'!$B$2:$B1000),0),MATCH(BU$2,'SEMACU DATA UNIFICADA'!$C$1:$T$1,0)),"")</f>
        <v>31.56757172</v>
      </c>
      <c r="BV15" s="138" t="str">
        <f t="array" ref="BV15">IFERROR(INDEX('SEMACU DATA UNIFICADA'!$C$2:$T1000,MATCH(1,($A15='SEMACU DATA UNIFICADA'!$A$2:$A1000)*($BV$1='SEMACU DATA UNIFICADA'!$B$2:$B1000),0),MATCH(BV$2,'SEMACU DATA UNIFICADA'!$C$1:$T$1,0)),"")</f>
        <v/>
      </c>
      <c r="BW15" s="2" t="str">
        <f t="array" ref="BW15">IFERROR(INDEX('SEMACU DATA UNIFICADA'!$C$2:$T1000,MATCH(1,($A15='SEMACU DATA UNIFICADA'!$A$2:$A1000)*($BV$1='SEMACU DATA UNIFICADA'!$B$2:$B1000),0),MATCH(BW$2,'SEMACU DATA UNIFICADA'!$C$1:$T$1,0)),"")</f>
        <v/>
      </c>
      <c r="BX15" s="2" t="str">
        <f t="array" ref="BX15">IFERROR(INDEX('SEMACU DATA UNIFICADA'!$C$2:$T1000,MATCH(1,($A15='SEMACU DATA UNIFICADA'!$A$2:$A1000)*($BV$1='SEMACU DATA UNIFICADA'!$B$2:$B1000),0),MATCH(BX$2,'SEMACU DATA UNIFICADA'!$C$1:$T$1,0)),"")</f>
        <v/>
      </c>
      <c r="BY15" s="2" t="str">
        <f t="array" ref="BY15">IFERROR(INDEX('SEMACU DATA UNIFICADA'!$C$2:$T1000,MATCH(1,($A15='SEMACU DATA UNIFICADA'!$A$2:$A1000)*($BV$1='SEMACU DATA UNIFICADA'!$B$2:$B1000),0),MATCH(BY$2,'SEMACU DATA UNIFICADA'!$C$1:$T$1,0)),"")</f>
        <v/>
      </c>
      <c r="BZ15" s="139" t="str">
        <f t="array" ref="BZ15">IFERROR(INDEX('SEMACU DATA UNIFICADA'!$C$2:$T1000,MATCH(1,($A15='SEMACU DATA UNIFICADA'!$A$2:$A1000)*($BV$1='SEMACU DATA UNIFICADA'!$B$2:$B1000),0),MATCH(BZ$2,'SEMACU DATA UNIFICADA'!$C$1:$T$1,0)),"")</f>
        <v/>
      </c>
      <c r="CA15" s="2" t="str">
        <f t="array" ref="CA15">IFERROR(INDEX('SEMACU DATA UNIFICADA'!$C$2:$T1000,MATCH(1,($A15='SEMACU DATA UNIFICADA'!$A$2:$A1000)*($BV$1='SEMACU DATA UNIFICADA'!$B$2:$B1000),0),MATCH(CA$2,'SEMACU DATA UNIFICADA'!$C$1:$T$1,0)),"")</f>
        <v/>
      </c>
      <c r="CB15" s="2">
        <f t="array" ref="CB15">IFERROR(INDEX('SEMACU DATA UNIFICADA'!$C$2:$T1000,MATCH(1,($A15='SEMACU DATA UNIFICADA'!$A$2:$A1000)*($BV$1='SEMACU DATA UNIFICADA'!$B$2:$B1000),0),MATCH(CB$2,'SEMACU DATA UNIFICADA'!$C$1:$T$1,0)),"")</f>
        <v>0</v>
      </c>
      <c r="CC15" s="33" t="str">
        <f t="array" ref="CC15">IFERROR(INDEX('SEMACU DATA UNIFICADA'!$C$2:$T1000,MATCH(1,($A15='SEMACU DATA UNIFICADA'!$A$2:$A1000)*($BV$1='SEMACU DATA UNIFICADA'!$B$2:$B1000),0),MATCH(CC$2,'SEMACU DATA UNIFICADA'!$C$1:$T$1,0)),"")</f>
        <v/>
      </c>
      <c r="CD15" s="60" t="str">
        <f t="array" ref="CD15">IFERROR(INDEX('SEMACU DATA UNIFICADA'!$C$2:$T1000,MATCH(1,($A15='SEMACU DATA UNIFICADA'!$A$2:$A1000)*($BV$1='SEMACU DATA UNIFICADA'!$B$2:$B1000),0),MATCH(CD$2,'SEMACU DATA UNIFICADA'!$C$1:$T$1,0)),"")</f>
        <v/>
      </c>
      <c r="CE15" s="23" t="str">
        <f t="array" ref="CE15">IFERROR(INDEX('SEMACU DATA UNIFICADA'!$C$2:$T1000,MATCH(1,($A15='SEMACU DATA UNIFICADA'!$A$2:$A1000)*($BV$1='SEMACU DATA UNIFICADA'!$B$2:$B1000),0),MATCH(CE$2,'SEMACU DATA UNIFICADA'!$C$1:$T$1,0)),"")</f>
        <v/>
      </c>
      <c r="CF15" s="23" t="str">
        <f t="array" ref="CF15">IFERROR(INDEX('SEMACU DATA UNIFICADA'!$C$2:$T1000,MATCH(1,($A15='SEMACU DATA UNIFICADA'!$A$2:$A1000)*($BV$1='SEMACU DATA UNIFICADA'!$B$2:$B1000),0),MATCH(CF$2,'SEMACU DATA UNIFICADA'!$C$1:$T$1,0)),"")</f>
        <v/>
      </c>
      <c r="CG15" s="23" t="str">
        <f t="array" ref="CG15">IFERROR(INDEX('SEMACU DATA UNIFICADA'!$C$2:$T1000,MATCH(1,($A15='SEMACU DATA UNIFICADA'!$A$2:$A1000)*($BV$1='SEMACU DATA UNIFICADA'!$B$2:$B1000),0),MATCH(CG$2,'SEMACU DATA UNIFICADA'!$C$1:$T$1,0)),"")</f>
        <v/>
      </c>
      <c r="CH15" s="60" t="str">
        <f t="array" ref="CH15">IFERROR(INDEX('SEMACU DATA UNIFICADA'!$C$2:$T1000,MATCH(1,($A15='SEMACU DATA UNIFICADA'!$A$2:$A1000)*($BV$1='SEMACU DATA UNIFICADA'!$B$2:$B1000),0),MATCH(CH$2,'SEMACU DATA UNIFICADA'!$C$1:$T$1,0)),"")</f>
        <v/>
      </c>
      <c r="CI15" s="2" t="str">
        <f t="array" ref="CI15">IFERROR(INDEX('SEMACU DATA UNIFICADA'!$C$2:$T1000,MATCH(1,($A15='SEMACU DATA UNIFICADA'!$A$2:$A1000)*($BV$1='SEMACU DATA UNIFICADA'!$B$2:$B1000),0),MATCH(CI$2,'SEMACU DATA UNIFICADA'!$C$1:$T$1,0)),"")</f>
        <v/>
      </c>
      <c r="CJ15" s="2">
        <f t="array" ref="CJ15">IFERROR(INDEX('SEMACU DATA UNIFICADA'!$C$2:$T1000,MATCH(1,($A15='SEMACU DATA UNIFICADA'!$A$2:$A1000)*($BV$1='SEMACU DATA UNIFICADA'!$B$2:$B1000),0),MATCH(CJ$2,'SEMACU DATA UNIFICADA'!$C$1:$T$1,0)),"")</f>
        <v>0</v>
      </c>
      <c r="CK15" s="33" t="str">
        <f t="array" ref="CK15">IFERROR(INDEX('SEMACU DATA UNIFICADA'!$C$2:$T1000,MATCH(1,($A15='SEMACU DATA UNIFICADA'!$A$2:$A1000)*($BV$1='SEMACU DATA UNIFICADA'!$B$2:$B1000),0),MATCH(CK$2,'SEMACU DATA UNIFICADA'!$C$1:$T$1,0)),"")</f>
        <v/>
      </c>
      <c r="CL15" s="60" t="str">
        <f t="array" ref="CL15">IFERROR(INDEX('SEMACU DATA UNIFICADA'!$C$2:$T1000,MATCH(1,($A15='SEMACU DATA UNIFICADA'!$A$2:$A1000)*($BV$1='SEMACU DATA UNIFICADA'!$B$2:$B1000),0),MATCH(CL$2,'SEMACU DATA UNIFICADA'!$C$1:$T$1,0)),"")</f>
        <v/>
      </c>
      <c r="CM15" s="140">
        <f t="array" ref="CM15">IFERROR(INDEX('SEMACU DATA UNIFICADA'!$C$2:$T1000,MATCH(1,($A15='SEMACU DATA UNIFICADA'!$A$2:$A1000)*($BV$1='SEMACU DATA UNIFICADA'!$B$2:$B1000),0),MATCH(CM$2,'SEMACU DATA UNIFICADA'!$C$1:$T$1,0)),"")</f>
        <v>0</v>
      </c>
      <c r="CN15" s="138" t="str">
        <f t="array" ref="CN15">IFERROR(INDEX('SEMACU DATA UNIFICADA'!$C$2:$T1000,MATCH(1,($A15='SEMACU DATA UNIFICADA'!$A$2:$A1000)*($CN$1='SEMACU DATA UNIFICADA'!$B$2:$B1000),0),MATCH(CN$2,'SEMACU DATA UNIFICADA'!$C$1:$T$1,0)),"")</f>
        <v/>
      </c>
      <c r="CO15" s="2" t="str">
        <f t="array" ref="CO15">IFERROR(INDEX('SEMACU DATA UNIFICADA'!$C$2:$T1000,MATCH(1,($A15='SEMACU DATA UNIFICADA'!$A$2:$A1000)*($CN$1='SEMACU DATA UNIFICADA'!$B$2:$B1000),0),MATCH(CO$2,'SEMACU DATA UNIFICADA'!$C$1:$T$1,0)),"")</f>
        <v/>
      </c>
      <c r="CP15" s="2" t="str">
        <f t="array" ref="CP15">IFERROR(INDEX('SEMACU DATA UNIFICADA'!$C$2:$T1000,MATCH(1,($A15='SEMACU DATA UNIFICADA'!$A$2:$A1000)*($CN$1='SEMACU DATA UNIFICADA'!$B$2:$B1000),0),MATCH(CP$2,'SEMACU DATA UNIFICADA'!$C$1:$T$1,0)),"")</f>
        <v/>
      </c>
      <c r="CQ15" s="2" t="str">
        <f t="array" ref="CQ15">IFERROR(INDEX('SEMACU DATA UNIFICADA'!$C$2:$T1000,MATCH(1,($A15='SEMACU DATA UNIFICADA'!$A$2:$A1000)*($CN$1='SEMACU DATA UNIFICADA'!$B$2:$B1000),0),MATCH(CQ$2,'SEMACU DATA UNIFICADA'!$C$1:$T$1,0)),"")</f>
        <v/>
      </c>
      <c r="CR15" s="139" t="str">
        <f t="array" ref="CR15">IFERROR(INDEX('SEMACU DATA UNIFICADA'!$C$2:$T1000,MATCH(1,($A15='SEMACU DATA UNIFICADA'!$A$2:$A1000)*($CN$1='SEMACU DATA UNIFICADA'!$B$2:$B1000),0),MATCH(CR$2,'SEMACU DATA UNIFICADA'!$C$1:$T$1,0)),"")</f>
        <v/>
      </c>
      <c r="CS15" s="2" t="str">
        <f t="array" ref="CS15">IFERROR(INDEX('SEMACU DATA UNIFICADA'!$C$2:$T1000,MATCH(1,($A15='SEMACU DATA UNIFICADA'!$A$2:$A1000)*($CN$1='SEMACU DATA UNIFICADA'!$B$2:$B1000),0),MATCH(CS$2,'SEMACU DATA UNIFICADA'!$C$1:$T$1,0)),"")</f>
        <v/>
      </c>
      <c r="CT15" s="2">
        <f t="array" ref="CT15">IFERROR(INDEX('SEMACU DATA UNIFICADA'!$C$2:$T1000,MATCH(1,($A15='SEMACU DATA UNIFICADA'!$A$2:$A1000)*($CN$1='SEMACU DATA UNIFICADA'!$B$2:$B1000),0),MATCH(CT$2,'SEMACU DATA UNIFICADA'!$C$1:$T$1,0)),"")</f>
        <v>0</v>
      </c>
      <c r="CU15" s="33" t="str">
        <f t="array" ref="CU15">IFERROR(INDEX('SEMACU DATA UNIFICADA'!$C$2:$T1000,MATCH(1,($A15='SEMACU DATA UNIFICADA'!$A$2:$A1000)*($CN$1='SEMACU DATA UNIFICADA'!$B$2:$B1000),0),MATCH(CU$2,'SEMACU DATA UNIFICADA'!$C$1:$T$1,0)),"")</f>
        <v/>
      </c>
      <c r="CV15" s="60" t="str">
        <f t="array" ref="CV15">IFERROR(INDEX('SEMACU DATA UNIFICADA'!$C$2:$T1000,MATCH(1,($A15='SEMACU DATA UNIFICADA'!$A$2:$A1000)*($CN$1='SEMACU DATA UNIFICADA'!$B$2:$B1000),0),MATCH(CV$2,'SEMACU DATA UNIFICADA'!$C$1:$T$1,0)),"")</f>
        <v/>
      </c>
      <c r="CW15" s="23" t="str">
        <f t="array" ref="CW15">IFERROR(INDEX('SEMACU DATA UNIFICADA'!$C$2:$T1000,MATCH(1,($A15='SEMACU DATA UNIFICADA'!$A$2:$A1000)*($CN$1='SEMACU DATA UNIFICADA'!$B$2:$B1000),0),MATCH(CW$2,'SEMACU DATA UNIFICADA'!$C$1:$T$1,0)),"")</f>
        <v/>
      </c>
      <c r="CX15" s="23" t="str">
        <f t="array" ref="CX15">IFERROR(INDEX('SEMACU DATA UNIFICADA'!$C$2:$T1000,MATCH(1,($A15='SEMACU DATA UNIFICADA'!$A$2:$A1000)*($CN$1='SEMACU DATA UNIFICADA'!$B$2:$B1000),0),MATCH(CX$2,'SEMACU DATA UNIFICADA'!$C$1:$T$1,0)),"")</f>
        <v/>
      </c>
      <c r="CY15" s="23" t="str">
        <f t="array" ref="CY15">IFERROR(INDEX('SEMACU DATA UNIFICADA'!$C$2:$T1000,MATCH(1,($A15='SEMACU DATA UNIFICADA'!$A$2:$A1000)*($CN$1='SEMACU DATA UNIFICADA'!$B$2:$B1000),0),MATCH(CY$2,'SEMACU DATA UNIFICADA'!$C$1:$T$1,0)),"")</f>
        <v/>
      </c>
      <c r="CZ15" s="60" t="str">
        <f t="array" ref="CZ15">IFERROR(INDEX('SEMACU DATA UNIFICADA'!$C$2:$T1000,MATCH(1,($A15='SEMACU DATA UNIFICADA'!$A$2:$A1000)*($CN$1='SEMACU DATA UNIFICADA'!$B$2:$B1000),0),MATCH(CZ$2,'SEMACU DATA UNIFICADA'!$C$1:$T$1,0)),"")</f>
        <v/>
      </c>
      <c r="DA15" s="2" t="str">
        <f t="array" ref="DA15">IFERROR(INDEX('SEMACU DATA UNIFICADA'!$C$2:$T1000,MATCH(1,($A15='SEMACU DATA UNIFICADA'!$A$2:$A1000)*($CN$1='SEMACU DATA UNIFICADA'!$B$2:$B1000),0),MATCH(DA$2,'SEMACU DATA UNIFICADA'!$C$1:$T$1,0)),"")</f>
        <v/>
      </c>
      <c r="DB15" s="2">
        <f t="array" ref="DB15">IFERROR(INDEX('SEMACU DATA UNIFICADA'!$C$2:$T1000,MATCH(1,($A15='SEMACU DATA UNIFICADA'!$A$2:$A1000)*($CN$1='SEMACU DATA UNIFICADA'!$B$2:$B1000),0),MATCH(DB$2,'SEMACU DATA UNIFICADA'!$C$1:$T$1,0)),"")</f>
        <v>0</v>
      </c>
      <c r="DC15" s="33" t="str">
        <f t="array" ref="DC15">IFERROR(INDEX('SEMACU DATA UNIFICADA'!$C$2:$T1000,MATCH(1,($A15='SEMACU DATA UNIFICADA'!$A$2:$A1000)*($CN$1='SEMACU DATA UNIFICADA'!$B$2:$B1000),0),MATCH(DC$2,'SEMACU DATA UNIFICADA'!$C$1:$T$1,0)),"")</f>
        <v/>
      </c>
      <c r="DD15" s="60" t="str">
        <f t="array" ref="DD15">IFERROR(INDEX('SEMACU DATA UNIFICADA'!$C$2:$T1000,MATCH(1,($A15='SEMACU DATA UNIFICADA'!$A$2:$A1000)*($CN$1='SEMACU DATA UNIFICADA'!$B$2:$B1000),0),MATCH(DD$2,'SEMACU DATA UNIFICADA'!$C$1:$T$1,0)),"")</f>
        <v/>
      </c>
      <c r="DE15" s="140">
        <f t="array" ref="DE15">IFERROR(INDEX('SEMACU DATA UNIFICADA'!$C$2:$T1000,MATCH(1,($A15='SEMACU DATA UNIFICADA'!$A$2:$A1000)*($CN$1='SEMACU DATA UNIFICADA'!$B$2:$B1000),0),MATCH(DE$2,'SEMACU DATA UNIFICADA'!$C$1:$T$1,0)),"")</f>
        <v>0</v>
      </c>
      <c r="DF15" s="138" t="str">
        <f t="array" ref="DF15">IFERROR(INDEX('SEMACU DATA UNIFICADA'!$C$2:$T1000,MATCH(1,($A15='SEMACU DATA UNIFICADA'!$A$2:$A1000)*($DF$1='SEMACU DATA UNIFICADA'!$B$2:$B1000),0),MATCH(DF$2,'SEMACU DATA UNIFICADA'!$C$1:$T$1,0)),"")</f>
        <v/>
      </c>
      <c r="DG15" s="2" t="str">
        <f t="array" ref="DG15">IFERROR(INDEX('SEMACU DATA UNIFICADA'!$C$2:$T1000,MATCH(1,($A15='SEMACU DATA UNIFICADA'!$A$2:$A1000)*($DF$1='SEMACU DATA UNIFICADA'!$B$2:$B1000),0),MATCH(DG$2,'SEMACU DATA UNIFICADA'!$C$1:$T$1,0)),"")</f>
        <v/>
      </c>
      <c r="DH15" s="2" t="str">
        <f t="array" ref="DH15">IFERROR(INDEX('SEMACU DATA UNIFICADA'!$C$2:$T1000,MATCH(1,($A15='SEMACU DATA UNIFICADA'!$A$2:$A1000)*($DF$1='SEMACU DATA UNIFICADA'!$B$2:$B1000),0),MATCH(DH$2,'SEMACU DATA UNIFICADA'!$C$1:$T$1,0)),"")</f>
        <v/>
      </c>
      <c r="DI15" s="2" t="str">
        <f t="array" ref="DI15">IFERROR(INDEX('SEMACU DATA UNIFICADA'!$C$2:$T1000,MATCH(1,($A15='SEMACU DATA UNIFICADA'!$A$2:$A1000)*($DF$1='SEMACU DATA UNIFICADA'!$B$2:$B1000),0),MATCH(DI$2,'SEMACU DATA UNIFICADA'!$C$1:$T$1,0)),"")</f>
        <v/>
      </c>
      <c r="DJ15" s="139" t="str">
        <f t="array" ref="DJ15">IFERROR(INDEX('SEMACU DATA UNIFICADA'!$C$2:$T1000,MATCH(1,($A15='SEMACU DATA UNIFICADA'!$A$2:$A1000)*($DF$1='SEMACU DATA UNIFICADA'!$B$2:$B1000),0),MATCH(DJ$2,'SEMACU DATA UNIFICADA'!$C$1:$T$1,0)),"")</f>
        <v/>
      </c>
      <c r="DK15" s="2" t="str">
        <f t="array" ref="DK15">IFERROR(INDEX('SEMACU DATA UNIFICADA'!$C$2:$T1000,MATCH(1,($A15='SEMACU DATA UNIFICADA'!$A$2:$A1000)*($DF$1='SEMACU DATA UNIFICADA'!$B$2:$B1000),0),MATCH(DK$2,'SEMACU DATA UNIFICADA'!$C$1:$T$1,0)),"")</f>
        <v/>
      </c>
      <c r="DL15" s="2">
        <f t="array" ref="DL15">IFERROR(INDEX('SEMACU DATA UNIFICADA'!$C$2:$T1000,MATCH(1,($A15='SEMACU DATA UNIFICADA'!$A$2:$A1000)*($DF$1='SEMACU DATA UNIFICADA'!$B$2:$B1000),0),MATCH(DL$2,'SEMACU DATA UNIFICADA'!$C$1:$T$1,0)),"")</f>
        <v>0</v>
      </c>
      <c r="DM15" s="33" t="str">
        <f t="array" ref="DM15">IFERROR(INDEX('SEMACU DATA UNIFICADA'!$C$2:$T1000,MATCH(1,($A15='SEMACU DATA UNIFICADA'!$A$2:$A1000)*($DF$1='SEMACU DATA UNIFICADA'!$B$2:$B1000),0),MATCH(DM$2,'SEMACU DATA UNIFICADA'!$C$1:$T$1,0)),"")</f>
        <v/>
      </c>
      <c r="DN15" s="60" t="str">
        <f t="array" ref="DN15">IFERROR(INDEX('SEMACU DATA UNIFICADA'!$C$2:$T1000,MATCH(1,($A15='SEMACU DATA UNIFICADA'!$A$2:$A1000)*($DF$1='SEMACU DATA UNIFICADA'!$B$2:$B1000),0),MATCH(DN$2,'SEMACU DATA UNIFICADA'!$C$1:$T$1,0)),"")</f>
        <v/>
      </c>
      <c r="DO15" s="23" t="str">
        <f t="array" ref="DO15">IFERROR(INDEX('SEMACU DATA UNIFICADA'!$C$2:$T1000,MATCH(1,($A15='SEMACU DATA UNIFICADA'!$A$2:$A1000)*($DF$1='SEMACU DATA UNIFICADA'!$B$2:$B1000),0),MATCH(DO$2,'SEMACU DATA UNIFICADA'!$C$1:$T$1,0)),"")</f>
        <v/>
      </c>
      <c r="DP15" s="23" t="str">
        <f t="array" ref="DP15">IFERROR(INDEX('SEMACU DATA UNIFICADA'!$C$2:$T1000,MATCH(1,($A15='SEMACU DATA UNIFICADA'!$A$2:$A1000)*($DF$1='SEMACU DATA UNIFICADA'!$B$2:$B1000),0),MATCH(DP$2,'SEMACU DATA UNIFICADA'!$C$1:$T$1,0)),"")</f>
        <v/>
      </c>
      <c r="DQ15" s="23" t="str">
        <f t="array" ref="DQ15">IFERROR(INDEX('SEMACU DATA UNIFICADA'!$C$2:$T1000,MATCH(1,($A15='SEMACU DATA UNIFICADA'!$A$2:$A1000)*($DF$1='SEMACU DATA UNIFICADA'!$B$2:$B1000),0),MATCH(DQ$2,'SEMACU DATA UNIFICADA'!$C$1:$T$1,0)),"")</f>
        <v/>
      </c>
      <c r="DR15" s="60" t="str">
        <f t="array" ref="DR15">IFERROR(INDEX('SEMACU DATA UNIFICADA'!$C$2:$T1000,MATCH(1,($A15='SEMACU DATA UNIFICADA'!$A$2:$A1000)*($DF$1='SEMACU DATA UNIFICADA'!$B$2:$B1000),0),MATCH(DR$2,'SEMACU DATA UNIFICADA'!$C$1:$T$1,0)),"")</f>
        <v/>
      </c>
      <c r="DS15" s="2" t="str">
        <f t="array" ref="DS15">IFERROR(INDEX('SEMACU DATA UNIFICADA'!$C$2:$T1000,MATCH(1,($A15='SEMACU DATA UNIFICADA'!$A$2:$A1000)*($DF$1='SEMACU DATA UNIFICADA'!$B$2:$B1000),0),MATCH(DS$2,'SEMACU DATA UNIFICADA'!$C$1:$T$1,0)),"")</f>
        <v/>
      </c>
      <c r="DT15" s="2">
        <f t="array" ref="DT15">IFERROR(INDEX('SEMACU DATA UNIFICADA'!$C$2:$T1000,MATCH(1,($A15='SEMACU DATA UNIFICADA'!$A$2:$A1000)*($DF$1='SEMACU DATA UNIFICADA'!$B$2:$B1000),0),MATCH(DT$2,'SEMACU DATA UNIFICADA'!$C$1:$T$1,0)),"")</f>
        <v>0</v>
      </c>
      <c r="DU15" s="33" t="str">
        <f t="array" ref="DU15">IFERROR(INDEX('SEMACU DATA UNIFICADA'!$C$2:$T1000,MATCH(1,($A15='SEMACU DATA UNIFICADA'!$A$2:$A1000)*($DF$1='SEMACU DATA UNIFICADA'!$B$2:$B1000),0),MATCH(DU$2,'SEMACU DATA UNIFICADA'!$C$1:$T$1,0)),"")</f>
        <v/>
      </c>
      <c r="DV15" s="60" t="str">
        <f t="array" ref="DV15">IFERROR(INDEX('SEMACU DATA UNIFICADA'!$C$2:$T1000,MATCH(1,($A15='SEMACU DATA UNIFICADA'!$A$2:$A1000)*($DF$1='SEMACU DATA UNIFICADA'!$B$2:$B1000),0),MATCH(DV$2,'SEMACU DATA UNIFICADA'!$C$1:$T$1,0)),"")</f>
        <v/>
      </c>
      <c r="DW15" s="140">
        <f t="array" ref="DW15">IFERROR(INDEX('SEMACU DATA UNIFICADA'!$C$2:$T1000,MATCH(1,($A15='SEMACU DATA UNIFICADA'!$A$2:$A1000)*($DF$1='SEMACU DATA UNIFICADA'!$B$2:$B1000),0),MATCH(DW$2,'SEMACU DATA UNIFICADA'!$C$1:$T$1,0)),"")</f>
        <v>0</v>
      </c>
      <c r="DX15" s="138" t="str">
        <f t="array" ref="DX15">IFERROR(INDEX('SEMACU DATA UNIFICADA'!$C$2:$T1000,MATCH(1,($A15='SEMACU DATA UNIFICADA'!$A$2:$A1000)*($DX$1='SEMACU DATA UNIFICADA'!$B$2:$B1000),0),MATCH(DX$2,'SEMACU DATA UNIFICADA'!$C$1:$T$1,0)),"")</f>
        <v/>
      </c>
      <c r="DY15" s="2" t="str">
        <f t="array" ref="DY15">IFERROR(INDEX('SEMACU DATA UNIFICADA'!$C$2:$T1000,MATCH(1,($A15='SEMACU DATA UNIFICADA'!$A$2:$A1000)*($DX$1='SEMACU DATA UNIFICADA'!$B$2:$B1000),0),MATCH(DY$2,'SEMACU DATA UNIFICADA'!$C$1:$T$1,0)),"")</f>
        <v/>
      </c>
      <c r="DZ15" s="2" t="str">
        <f t="array" ref="DZ15">IFERROR(INDEX('SEMACU DATA UNIFICADA'!$C$2:$T1000,MATCH(1,($A15='SEMACU DATA UNIFICADA'!$A$2:$A1000)*($DX$1='SEMACU DATA UNIFICADA'!$B$2:$B1000),0),MATCH(DZ$2,'SEMACU DATA UNIFICADA'!$C$1:$T$1,0)),"")</f>
        <v/>
      </c>
      <c r="EA15" s="2" t="str">
        <f t="array" ref="EA15">IFERROR(INDEX('SEMACU DATA UNIFICADA'!$C$2:$T1000,MATCH(1,($A15='SEMACU DATA UNIFICADA'!$A$2:$A1000)*($DX$1='SEMACU DATA UNIFICADA'!$B$2:$B1000),0),MATCH(EA$2,'SEMACU DATA UNIFICADA'!$C$1:$T$1,0)),"")</f>
        <v/>
      </c>
      <c r="EB15" s="139" t="str">
        <f t="array" ref="EB15">IFERROR(INDEX('SEMACU DATA UNIFICADA'!$C$2:$T1000,MATCH(1,($A15='SEMACU DATA UNIFICADA'!$A$2:$A1000)*($DX$1='SEMACU DATA UNIFICADA'!$B$2:$B1000),0),MATCH(EB$2,'SEMACU DATA UNIFICADA'!$C$1:$T$1,0)),"")</f>
        <v/>
      </c>
      <c r="EC15" s="2" t="str">
        <f t="array" ref="EC15">IFERROR(INDEX('SEMACU DATA UNIFICADA'!$C$2:$T1000,MATCH(1,($A15='SEMACU DATA UNIFICADA'!$A$2:$A1000)*($DX$1='SEMACU DATA UNIFICADA'!$B$2:$B1000),0),MATCH(EC$2,'SEMACU DATA UNIFICADA'!$C$1:$T$1,0)),"")</f>
        <v/>
      </c>
      <c r="ED15" s="2">
        <f t="array" ref="ED15">IFERROR(INDEX('SEMACU DATA UNIFICADA'!$C$2:$T1000,MATCH(1,($A15='SEMACU DATA UNIFICADA'!$A$2:$A1000)*($DX$1='SEMACU DATA UNIFICADA'!$B$2:$B1000),0),MATCH(ED$2,'SEMACU DATA UNIFICADA'!$C$1:$T$1,0)),"")</f>
        <v>0</v>
      </c>
      <c r="EE15" s="33" t="str">
        <f t="array" ref="EE15">IFERROR(INDEX('SEMACU DATA UNIFICADA'!$C$2:$T1000,MATCH(1,($A15='SEMACU DATA UNIFICADA'!$A$2:$A1000)*($DX$1='SEMACU DATA UNIFICADA'!$B$2:$B1000),0),MATCH(EE$2,'SEMACU DATA UNIFICADA'!$C$1:$T$1,0)),"")</f>
        <v/>
      </c>
      <c r="EF15" s="60" t="str">
        <f t="array" ref="EF15">IFERROR(INDEX('SEMACU DATA UNIFICADA'!$C$2:$T1000,MATCH(1,($A15='SEMACU DATA UNIFICADA'!$A$2:$A1000)*($DX$1='SEMACU DATA UNIFICADA'!$B$2:$B1000),0),MATCH(EF$2,'SEMACU DATA UNIFICADA'!$C$1:$T$1,0)),"")</f>
        <v/>
      </c>
      <c r="EG15" s="23" t="str">
        <f t="array" ref="EG15">IFERROR(INDEX('SEMACU DATA UNIFICADA'!$C$2:$T1000,MATCH(1,($A15='SEMACU DATA UNIFICADA'!$A$2:$A1000)*($DX$1='SEMACU DATA UNIFICADA'!$B$2:$B1000),0),MATCH(EG$2,'SEMACU DATA UNIFICADA'!$C$1:$T$1,0)),"")</f>
        <v/>
      </c>
      <c r="EH15" s="23" t="str">
        <f t="array" ref="EH15">IFERROR(INDEX('SEMACU DATA UNIFICADA'!$C$2:$T1000,MATCH(1,($A15='SEMACU DATA UNIFICADA'!$A$2:$A1000)*($DX$1='SEMACU DATA UNIFICADA'!$B$2:$B1000),0),MATCH(EH$2,'SEMACU DATA UNIFICADA'!$C$1:$T$1,0)),"")</f>
        <v/>
      </c>
      <c r="EI15" s="23" t="str">
        <f t="array" ref="EI15">IFERROR(INDEX('SEMACU DATA UNIFICADA'!$C$2:$T1000,MATCH(1,($A15='SEMACU DATA UNIFICADA'!$A$2:$A1000)*($DX$1='SEMACU DATA UNIFICADA'!$B$2:$B1000),0),MATCH(EI$2,'SEMACU DATA UNIFICADA'!$C$1:$T$1,0)),"")</f>
        <v/>
      </c>
      <c r="EJ15" s="60" t="str">
        <f t="array" ref="EJ15">IFERROR(INDEX('SEMACU DATA UNIFICADA'!$C$2:$T1000,MATCH(1,($A15='SEMACU DATA UNIFICADA'!$A$2:$A1000)*($DX$1='SEMACU DATA UNIFICADA'!$B$2:$B1000),0),MATCH(EJ$2,'SEMACU DATA UNIFICADA'!$C$1:$T$1,0)),"")</f>
        <v/>
      </c>
      <c r="EK15" s="2" t="str">
        <f t="array" ref="EK15">IFERROR(INDEX('SEMACU DATA UNIFICADA'!$C$2:$T1000,MATCH(1,($A15='SEMACU DATA UNIFICADA'!$A$2:$A1000)*($DX$1='SEMACU DATA UNIFICADA'!$B$2:$B1000),0),MATCH(EK$2,'SEMACU DATA UNIFICADA'!$C$1:$T$1,0)),"")</f>
        <v/>
      </c>
      <c r="EL15" s="2">
        <f t="array" ref="EL15">IFERROR(INDEX('SEMACU DATA UNIFICADA'!$C$2:$T1000,MATCH(1,($A15='SEMACU DATA UNIFICADA'!$A$2:$A1000)*($DX$1='SEMACU DATA UNIFICADA'!$B$2:$B1000),0),MATCH(EL$2,'SEMACU DATA UNIFICADA'!$C$1:$T$1,0)),"")</f>
        <v>0</v>
      </c>
      <c r="EM15" s="33" t="str">
        <f t="array" ref="EM15">IFERROR(INDEX('SEMACU DATA UNIFICADA'!$C$2:$T1000,MATCH(1,($A15='SEMACU DATA UNIFICADA'!$A$2:$A1000)*($DX$1='SEMACU DATA UNIFICADA'!$B$2:$B1000),0),MATCH(EM$2,'SEMACU DATA UNIFICADA'!$C$1:$T$1,0)),"")</f>
        <v/>
      </c>
      <c r="EN15" s="60" t="str">
        <f t="array" ref="EN15">IFERROR(INDEX('SEMACU DATA UNIFICADA'!$C$2:$T1000,MATCH(1,($A15='SEMACU DATA UNIFICADA'!$A$2:$A1000)*($DX$1='SEMACU DATA UNIFICADA'!$B$2:$B1000),0),MATCH(EN$2,'SEMACU DATA UNIFICADA'!$C$1:$T$1,0)),"")</f>
        <v/>
      </c>
      <c r="EO15" s="140">
        <f t="array" ref="EO15">IFERROR(INDEX('SEMACU DATA UNIFICADA'!$C$2:$T1000,MATCH(1,($A15='SEMACU DATA UNIFICADA'!$A$2:$A1000)*($DX$1='SEMACU DATA UNIFICADA'!$B$2:$B1000),0),MATCH(EO$2,'SEMACU DATA UNIFICADA'!$C$1:$T$1,0)),"")</f>
        <v>0</v>
      </c>
      <c r="EP15" s="138" t="str">
        <f t="array" ref="EP15">IFERROR(INDEX('SEMACU DATA UNIFICADA'!$C$2:$T1000,MATCH(1,($A15='SEMACU DATA UNIFICADA'!$A$2:$A1000)*($EP$1='SEMACU DATA UNIFICADA'!$B$2:$B1000),0),MATCH(EP$2,'SEMACU DATA UNIFICADA'!$C$1:$T$1,0)),"")</f>
        <v/>
      </c>
      <c r="EQ15" s="2" t="str">
        <f t="array" ref="EQ15">IFERROR(INDEX('SEMACU DATA UNIFICADA'!$C$2:$T1000,MATCH(1,($A15='SEMACU DATA UNIFICADA'!$A$2:$A1000)*($EP$1='SEMACU DATA UNIFICADA'!$B$2:$B1000),0),MATCH(EQ$2,'SEMACU DATA UNIFICADA'!$C$1:$T$1,0)),"")</f>
        <v/>
      </c>
      <c r="ER15" s="2" t="str">
        <f t="array" ref="ER15">IFERROR(INDEX('SEMACU DATA UNIFICADA'!$C$2:$T1000,MATCH(1,($A15='SEMACU DATA UNIFICADA'!$A$2:$A1000)*($EP$1='SEMACU DATA UNIFICADA'!$B$2:$B1000),0),MATCH(ER$2,'SEMACU DATA UNIFICADA'!$C$1:$T$1,0)),"")</f>
        <v/>
      </c>
      <c r="ES15" s="2" t="str">
        <f t="array" ref="ES15">IFERROR(INDEX('SEMACU DATA UNIFICADA'!$C$2:$T1000,MATCH(1,($A15='SEMACU DATA UNIFICADA'!$A$2:$A1000)*($EP$1='SEMACU DATA UNIFICADA'!$B$2:$B1000),0),MATCH(ES$2,'SEMACU DATA UNIFICADA'!$C$1:$T$1,0)),"")</f>
        <v/>
      </c>
      <c r="ET15" s="139" t="str">
        <f t="array" ref="ET15">IFERROR(INDEX('SEMACU DATA UNIFICADA'!$C$2:$T1000,MATCH(1,($A15='SEMACU DATA UNIFICADA'!$A$2:$A1000)*($EP$1='SEMACU DATA UNIFICADA'!$B$2:$B1000),0),MATCH(ET$2,'SEMACU DATA UNIFICADA'!$C$1:$T$1,0)),"")</f>
        <v/>
      </c>
      <c r="EU15" s="2" t="str">
        <f t="array" ref="EU15">IFERROR(INDEX('SEMACU DATA UNIFICADA'!$C$2:$T1000,MATCH(1,($A15='SEMACU DATA UNIFICADA'!$A$2:$A1000)*($EP$1='SEMACU DATA UNIFICADA'!$B$2:$B1000),0),MATCH(EU$2,'SEMACU DATA UNIFICADA'!$C$1:$T$1,0)),"")</f>
        <v/>
      </c>
      <c r="EV15" s="2">
        <f t="array" ref="EV15">IFERROR(INDEX('SEMACU DATA UNIFICADA'!$C$2:$T1000,MATCH(1,($A15='SEMACU DATA UNIFICADA'!$A$2:$A1000)*($EP$1='SEMACU DATA UNIFICADA'!$B$2:$B1000),0),MATCH(EV$2,'SEMACU DATA UNIFICADA'!$C$1:$T$1,0)),"")</f>
        <v>0</v>
      </c>
      <c r="EW15" s="33" t="str">
        <f t="array" ref="EW15">IFERROR(INDEX('SEMACU DATA UNIFICADA'!$C$2:$T1000,MATCH(1,($A15='SEMACU DATA UNIFICADA'!$A$2:$A1000)*($EP$1='SEMACU DATA UNIFICADA'!$B$2:$B1000),0),MATCH(EW$2,'SEMACU DATA UNIFICADA'!$C$1:$T$1,0)),"")</f>
        <v/>
      </c>
      <c r="EX15" s="60" t="str">
        <f t="array" ref="EX15">IFERROR(INDEX('SEMACU DATA UNIFICADA'!$C$2:$T1000,MATCH(1,($A15='SEMACU DATA UNIFICADA'!$A$2:$A1000)*($EP$1='SEMACU DATA UNIFICADA'!$B$2:$B1000),0),MATCH(EX$2,'SEMACU DATA UNIFICADA'!$C$1:$T$1,0)),"")</f>
        <v/>
      </c>
      <c r="EY15" s="23" t="str">
        <f t="array" ref="EY15">IFERROR(INDEX('SEMACU DATA UNIFICADA'!$C$2:$T1000,MATCH(1,($A15='SEMACU DATA UNIFICADA'!$A$2:$A1000)*($EP$1='SEMACU DATA UNIFICADA'!$B$2:$B1000),0),MATCH(EY$2,'SEMACU DATA UNIFICADA'!$C$1:$T$1,0)),"")</f>
        <v/>
      </c>
      <c r="EZ15" s="23" t="str">
        <f t="array" ref="EZ15">IFERROR(INDEX('SEMACU DATA UNIFICADA'!$C$2:$T1000,MATCH(1,($A15='SEMACU DATA UNIFICADA'!$A$2:$A1000)*($EP$1='SEMACU DATA UNIFICADA'!$B$2:$B1000),0),MATCH(EZ$2,'SEMACU DATA UNIFICADA'!$C$1:$T$1,0)),"")</f>
        <v/>
      </c>
      <c r="FA15" s="23" t="str">
        <f t="array" ref="FA15">IFERROR(INDEX('SEMACU DATA UNIFICADA'!$C$2:$T1000,MATCH(1,($A15='SEMACU DATA UNIFICADA'!$A$2:$A1000)*($EP$1='SEMACU DATA UNIFICADA'!$B$2:$B1000),0),MATCH(FA$2,'SEMACU DATA UNIFICADA'!$C$1:$T$1,0)),"")</f>
        <v/>
      </c>
      <c r="FB15" s="60" t="str">
        <f t="array" ref="FB15">IFERROR(INDEX('SEMACU DATA UNIFICADA'!$C$2:$T1000,MATCH(1,($A15='SEMACU DATA UNIFICADA'!$A$2:$A1000)*($EP$1='SEMACU DATA UNIFICADA'!$B$2:$B1000),0),MATCH(FB$2,'SEMACU DATA UNIFICADA'!$C$1:$T$1,0)),"")</f>
        <v/>
      </c>
      <c r="FC15" s="2" t="str">
        <f t="array" ref="FC15">IFERROR(INDEX('SEMACU DATA UNIFICADA'!$C$2:$T1000,MATCH(1,($A15='SEMACU DATA UNIFICADA'!$A$2:$A1000)*($EP$1='SEMACU DATA UNIFICADA'!$B$2:$B1000),0),MATCH(FC$2,'SEMACU DATA UNIFICADA'!$C$1:$T$1,0)),"")</f>
        <v/>
      </c>
      <c r="FD15" s="2">
        <f t="array" ref="FD15">IFERROR(INDEX('SEMACU DATA UNIFICADA'!$C$2:$T1000,MATCH(1,($A15='SEMACU DATA UNIFICADA'!$A$2:$A1000)*($EP$1='SEMACU DATA UNIFICADA'!$B$2:$B1000),0),MATCH(FD$2,'SEMACU DATA UNIFICADA'!$C$1:$T$1,0)),"")</f>
        <v>0</v>
      </c>
      <c r="FE15" s="33" t="str">
        <f t="array" ref="FE15">IFERROR(INDEX('SEMACU DATA UNIFICADA'!$C$2:$T1000,MATCH(1,($A15='SEMACU DATA UNIFICADA'!$A$2:$A1000)*($EP$1='SEMACU DATA UNIFICADA'!$B$2:$B1000),0),MATCH(FE$2,'SEMACU DATA UNIFICADA'!$C$1:$T$1,0)),"")</f>
        <v/>
      </c>
      <c r="FF15" s="60" t="str">
        <f t="array" ref="FF15">IFERROR(INDEX('SEMACU DATA UNIFICADA'!$C$2:$T1000,MATCH(1,($A15='SEMACU DATA UNIFICADA'!$A$2:$A1000)*($EP$1='SEMACU DATA UNIFICADA'!$B$2:$B1000),0),MATCH(FF$2,'SEMACU DATA UNIFICADA'!$C$1:$T$1,0)),"")</f>
        <v/>
      </c>
      <c r="FG15" s="140">
        <f t="array" ref="FG15">IFERROR(INDEX('SEMACU DATA UNIFICADA'!$C$2:$T1000,MATCH(1,($A15='SEMACU DATA UNIFICADA'!$A$2:$A1000)*($EP$1='SEMACU DATA UNIFICADA'!$B$2:$B1000),0),MATCH(FG$2,'SEMACU DATA UNIFICADA'!$C$1:$T$1,0)),"")</f>
        <v>0</v>
      </c>
      <c r="FH15" s="138" t="str">
        <f t="array" ref="FH15">IFERROR(INDEX('SEMACU DATA UNIFICADA'!$C$2:$T1000,MATCH(1,($A15='SEMACU DATA UNIFICADA'!$A$2:$A1000)*($FH$1='SEMACU DATA UNIFICADA'!$B$2:$B1000),0),MATCH(FH$2,'SEMACU DATA UNIFICADA'!$C$1:$T$1,0)),"")</f>
        <v>SE11070323</v>
      </c>
      <c r="FI15" s="2">
        <f t="array" ref="FI15">IFERROR(INDEX('SEMACU DATA UNIFICADA'!$C$2:$T1000,MATCH(1,($A15='SEMACU DATA UNIFICADA'!$A$2:$A1000)*($FH$1='SEMACU DATA UNIFICADA'!$B$2:$B1000),0),MATCH(FI$2,'SEMACU DATA UNIFICADA'!$C$1:$T$1,0)),"")</f>
        <v>250</v>
      </c>
      <c r="FJ15" s="2">
        <f t="array" ref="FJ15">IFERROR(INDEX('SEMACU DATA UNIFICADA'!$C$2:$T1000,MATCH(1,($A15='SEMACU DATA UNIFICADA'!$A$2:$A1000)*($FH$1='SEMACU DATA UNIFICADA'!$B$2:$B1000),0),MATCH(FJ$2,'SEMACU DATA UNIFICADA'!$C$1:$T$1,0)),"")</f>
        <v>1500</v>
      </c>
      <c r="FK15" s="2" t="str">
        <f t="array" ref="FK15">IFERROR(INDEX('SEMACU DATA UNIFICADA'!$C$2:$T1000,MATCH(1,($A15='SEMACU DATA UNIFICADA'!$A$2:$A1000)*($FH$1='SEMACU DATA UNIFICADA'!$B$2:$B1000),0),MATCH(FK$2,'SEMACU DATA UNIFICADA'!$C$1:$T$1,0)),"")</f>
        <v>NICO FINA 2.0</v>
      </c>
      <c r="FL15" s="139">
        <f t="array" ref="FL15">IFERROR(INDEX('SEMACU DATA UNIFICADA'!$C$2:$T1000,MATCH(1,($A15='SEMACU DATA UNIFICADA'!$A$2:$A1000)*($FH$1='SEMACU DATA UNIFICADA'!$B$2:$B1000),0),MATCH(FL$2,'SEMACU DATA UNIFICADA'!$C$1:$T$1,0)),"")</f>
        <v>1842.1875</v>
      </c>
      <c r="FM15" s="2">
        <f t="array" ref="FM15">IFERROR(INDEX('SEMACU DATA UNIFICADA'!$C$2:$T1000,MATCH(1,($A15='SEMACU DATA UNIFICADA'!$A$2:$A1000)*($FH$1='SEMACU DATA UNIFICADA'!$B$2:$B1000),0),MATCH(FM$2,'SEMACU DATA UNIFICADA'!$C$1:$T$1,0)),"")</f>
        <v>10.7</v>
      </c>
      <c r="FN15" s="2">
        <f t="array" ref="FN15">IFERROR(INDEX('SEMACU DATA UNIFICADA'!$C$2:$T1000,MATCH(1,($A15='SEMACU DATA UNIFICADA'!$A$2:$A1000)*($FH$1='SEMACU DATA UNIFICADA'!$B$2:$B1000),0),MATCH(FN$2,'SEMACU DATA UNIFICADA'!$C$1:$T$1,0)),"")</f>
        <v>2.8</v>
      </c>
      <c r="FO15" s="33">
        <f t="array" ref="FO15">IFERROR(INDEX('SEMACU DATA UNIFICADA'!$C$2:$T1000,MATCH(1,($A15='SEMACU DATA UNIFICADA'!$A$2:$A1000)*($FH$1='SEMACU DATA UNIFICADA'!$B$2:$B1000),0),MATCH(FO$2,'SEMACU DATA UNIFICADA'!$C$1:$T$1,0)),"")</f>
        <v>4.6848</v>
      </c>
      <c r="FP15" s="60">
        <f t="array" ref="FP15">IFERROR(INDEX('SEMACU DATA UNIFICADA'!$C$2:$T1000,MATCH(1,($A15='SEMACU DATA UNIFICADA'!$A$2:$A1000)*($FH$1='SEMACU DATA UNIFICADA'!$B$2:$B1000),0),MATCH(FP$2,'SEMACU DATA UNIFICADA'!$C$1:$T$1,0)),"")</f>
        <v>498729.6359</v>
      </c>
      <c r="FQ15" s="23">
        <f t="array" ref="FQ15">IFERROR(INDEX('SEMACU DATA UNIFICADA'!$C$2:$T1000,MATCH(1,($A15='SEMACU DATA UNIFICADA'!$A$2:$A1000)*($FH$1='SEMACU DATA UNIFICADA'!$B$2:$B1000),0),MATCH(FQ$2,'SEMACU DATA UNIFICADA'!$C$1:$T$1,0)),"")</f>
        <v>0.8899978</v>
      </c>
      <c r="FR15" s="23">
        <f t="array" ref="FR15">IFERROR(INDEX('SEMACU DATA UNIFICADA'!$C$2:$T1000,MATCH(1,($A15='SEMACU DATA UNIFICADA'!$A$2:$A1000)*($FH$1='SEMACU DATA UNIFICADA'!$B$2:$B1000),0),MATCH(FR$2,'SEMACU DATA UNIFICADA'!$C$1:$T$1,0)),"")</f>
        <v>0.653667023</v>
      </c>
      <c r="FS15" s="23">
        <f t="array" ref="FS15">IFERROR(INDEX('SEMACU DATA UNIFICADA'!$C$2:$T1000,MATCH(1,($A15='SEMACU DATA UNIFICADA'!$A$2:$A1000)*($FH$1='SEMACU DATA UNIFICADA'!$B$2:$B1000),0),MATCH(FS$2,'SEMACU DATA UNIFICADA'!$C$1:$T$1,0)),"")</f>
        <v>0.85</v>
      </c>
      <c r="FT15" s="60" t="str">
        <f t="array" ref="FT15">IFERROR(INDEX('SEMACU DATA UNIFICADA'!$C$2:$T1000,MATCH(1,($A15='SEMACU DATA UNIFICADA'!$A$2:$A1000)*($FH$1='SEMACU DATA UNIFICADA'!$B$2:$B1000),0),MATCH(FT$2,'SEMACU DATA UNIFICADA'!$C$1:$T$1,0)),"")</f>
        <v/>
      </c>
      <c r="FU15" s="2">
        <f t="array" ref="FU15">IFERROR(INDEX('SEMACU DATA UNIFICADA'!$C$2:$T1000,MATCH(1,($A15='SEMACU DATA UNIFICADA'!$A$2:$A1000)*($FH$1='SEMACU DATA UNIFICADA'!$B$2:$B1000),0),MATCH(FU$2,'SEMACU DATA UNIFICADA'!$C$1:$T$1,0)),"")</f>
        <v>2</v>
      </c>
      <c r="FV15" s="2">
        <f t="array" ref="FV15">IFERROR(INDEX('SEMACU DATA UNIFICADA'!$C$2:$T1000,MATCH(1,($A15='SEMACU DATA UNIFICADA'!$A$2:$A1000)*($FH$1='SEMACU DATA UNIFICADA'!$B$2:$B1000),0),MATCH(FV$2,'SEMACU DATA UNIFICADA'!$C$1:$T$1,0)),"")</f>
        <v>12.7</v>
      </c>
      <c r="FW15" s="33">
        <f t="array" ref="FW15">IFERROR(INDEX('SEMACU DATA UNIFICADA'!$C$2:$T1000,MATCH(1,($A15='SEMACU DATA UNIFICADA'!$A$2:$A1000)*($FH$1='SEMACU DATA UNIFICADA'!$B$2:$B1000),0),MATCH(FW$2,'SEMACU DATA UNIFICADA'!$C$1:$T$1,0)),"")</f>
        <v>4.3032</v>
      </c>
      <c r="FX15" s="60">
        <f t="array" ref="FX15">IFERROR(INDEX('SEMACU DATA UNIFICADA'!$C$2:$T1000,MATCH(1,($A15='SEMACU DATA UNIFICADA'!$A$2:$A1000)*($FH$1='SEMACU DATA UNIFICADA'!$B$2:$B1000),0),MATCH(FX$2,'SEMACU DATA UNIFICADA'!$C$1:$T$1,0)),"")</f>
        <v>359.977982</v>
      </c>
      <c r="FY15" s="140">
        <f t="array" ref="FY15">IFERROR(INDEX('SEMACU DATA UNIFICADA'!$C$2:$T1000,MATCH(1,($A15='SEMACU DATA UNIFICADA'!$A$2:$A1000)*($FH$1='SEMACU DATA UNIFICADA'!$B$2:$B1000),0),MATCH(FY$2,'SEMACU DATA UNIFICADA'!$C$1:$T$1,0)),"")</f>
        <v>27.49449549</v>
      </c>
      <c r="FZ15" s="138" t="str">
        <f t="array" ref="FZ15">IFERROR(INDEX('SEMACU DATA UNIFICADA'!$C$2:$T1000,MATCH(1,($A15='SEMACU DATA UNIFICADA'!$A$2:$A1000)*($FZ$1='SEMACU DATA UNIFICADA'!$B$2:$B1000),0),MATCH(FZ$2,'SEMACU DATA UNIFICADA'!$C$1:$T$1,0)),"")</f>
        <v/>
      </c>
      <c r="GA15" s="2" t="str">
        <f t="array" ref="GA15">IFERROR(INDEX('SEMACU DATA UNIFICADA'!$C$2:$T1000,MATCH(1,($A15='SEMACU DATA UNIFICADA'!$A$2:$A1000)*($FZ$1='SEMACU DATA UNIFICADA'!$B$2:$B1000),0),MATCH(GA$2,'SEMACU DATA UNIFICADA'!$C$1:$T$1,0)),"")</f>
        <v/>
      </c>
      <c r="GB15" s="2" t="str">
        <f t="array" ref="GB15">IFERROR(INDEX('SEMACU DATA UNIFICADA'!$C$2:$T1000,MATCH(1,($A15='SEMACU DATA UNIFICADA'!$A$2:$A1000)*($FZ$1='SEMACU DATA UNIFICADA'!$B$2:$B1000),0),MATCH(GB$2,'SEMACU DATA UNIFICADA'!$C$1:$T$1,0)),"")</f>
        <v/>
      </c>
      <c r="GC15" s="2" t="str">
        <f t="array" ref="GC15">IFERROR(INDEX('SEMACU DATA UNIFICADA'!$C$2:$T1000,MATCH(1,($A15='SEMACU DATA UNIFICADA'!$A$2:$A1000)*($FZ$1='SEMACU DATA UNIFICADA'!$B$2:$B1000),0),MATCH(GC$2,'SEMACU DATA UNIFICADA'!$C$1:$T$1,0)),"")</f>
        <v/>
      </c>
      <c r="GD15" s="139" t="str">
        <f t="array" ref="GD15">IFERROR(INDEX('SEMACU DATA UNIFICADA'!$C$2:$T1000,MATCH(1,($A15='SEMACU DATA UNIFICADA'!$A$2:$A1000)*($FZ$1='SEMACU DATA UNIFICADA'!$B$2:$B1000),0),MATCH(GD$2,'SEMACU DATA UNIFICADA'!$C$1:$T$1,0)),"")</f>
        <v/>
      </c>
      <c r="GE15" s="2" t="str">
        <f t="array" ref="GE15">IFERROR(INDEX('SEMACU DATA UNIFICADA'!$C$2:$T1000,MATCH(1,($A15='SEMACU DATA UNIFICADA'!$A$2:$A1000)*($FZ$1='SEMACU DATA UNIFICADA'!$B$2:$B1000),0),MATCH(GE$2,'SEMACU DATA UNIFICADA'!$C$1:$T$1,0)),"")</f>
        <v/>
      </c>
      <c r="GF15" s="2">
        <f t="array" ref="GF15">IFERROR(INDEX('SEMACU DATA UNIFICADA'!$C$2:$T1000,MATCH(1,($A15='SEMACU DATA UNIFICADA'!$A$2:$A1000)*($FZ$1='SEMACU DATA UNIFICADA'!$B$2:$B1000),0),MATCH(GF$2,'SEMACU DATA UNIFICADA'!$C$1:$T$1,0)),"")</f>
        <v>0</v>
      </c>
      <c r="GG15" s="33" t="str">
        <f t="array" ref="GG15">IFERROR(INDEX('SEMACU DATA UNIFICADA'!$C$2:$T1000,MATCH(1,($A15='SEMACU DATA UNIFICADA'!$A$2:$A1000)*($FZ$1='SEMACU DATA UNIFICADA'!$B$2:$B1000),0),MATCH(GG$2,'SEMACU DATA UNIFICADA'!$C$1:$T$1,0)),"")</f>
        <v/>
      </c>
      <c r="GH15" s="60" t="str">
        <f t="array" ref="GH15">IFERROR(INDEX('SEMACU DATA UNIFICADA'!$C$2:$T1000,MATCH(1,($A15='SEMACU DATA UNIFICADA'!$A$2:$A1000)*($FZ$1='SEMACU DATA UNIFICADA'!$B$2:$B1000),0),MATCH(GH$2,'SEMACU DATA UNIFICADA'!$C$1:$T$1,0)),"")</f>
        <v/>
      </c>
      <c r="GI15" s="23" t="str">
        <f t="array" ref="GI15">IFERROR(INDEX('SEMACU DATA UNIFICADA'!$C$2:$T1000,MATCH(1,($A15='SEMACU DATA UNIFICADA'!$A$2:$A1000)*($FZ$1='SEMACU DATA UNIFICADA'!$B$2:$B1000),0),MATCH(GI$2,'SEMACU DATA UNIFICADA'!$C$1:$T$1,0)),"")</f>
        <v/>
      </c>
      <c r="GJ15" s="23" t="str">
        <f t="array" ref="GJ15">IFERROR(INDEX('SEMACU DATA UNIFICADA'!$C$2:$T1000,MATCH(1,($A15='SEMACU DATA UNIFICADA'!$A$2:$A1000)*($FZ$1='SEMACU DATA UNIFICADA'!$B$2:$B1000),0),MATCH(GJ$2,'SEMACU DATA UNIFICADA'!$C$1:$T$1,0)),"")</f>
        <v/>
      </c>
      <c r="GK15" s="23" t="str">
        <f t="array" ref="GK15">IFERROR(INDEX('SEMACU DATA UNIFICADA'!$C$2:$T1000,MATCH(1,($A15='SEMACU DATA UNIFICADA'!$A$2:$A1000)*($FZ$1='SEMACU DATA UNIFICADA'!$B$2:$B1000),0),MATCH(GK$2,'SEMACU DATA UNIFICADA'!$C$1:$T$1,0)),"")</f>
        <v/>
      </c>
      <c r="GL15" s="60" t="str">
        <f t="array" ref="GL15">IFERROR(INDEX('SEMACU DATA UNIFICADA'!$C$2:$T1000,MATCH(1,($A15='SEMACU DATA UNIFICADA'!$A$2:$A1000)*($FZ$1='SEMACU DATA UNIFICADA'!$B$2:$B1000),0),MATCH(GL$2,'SEMACU DATA UNIFICADA'!$C$1:$T$1,0)),"")</f>
        <v/>
      </c>
      <c r="GM15" s="2" t="str">
        <f t="array" ref="GM15">IFERROR(INDEX('SEMACU DATA UNIFICADA'!$C$2:$T1000,MATCH(1,($A15='SEMACU DATA UNIFICADA'!$A$2:$A1000)*($FZ$1='SEMACU DATA UNIFICADA'!$B$2:$B1000),0),MATCH(GM$2,'SEMACU DATA UNIFICADA'!$C$1:$T$1,0)),"")</f>
        <v/>
      </c>
      <c r="GN15" s="2">
        <f t="array" ref="GN15">IFERROR(INDEX('SEMACU DATA UNIFICADA'!$C$2:$T1000,MATCH(1,($A15='SEMACU DATA UNIFICADA'!$A$2:$A1000)*($FZ$1='SEMACU DATA UNIFICADA'!$B$2:$B1000),0),MATCH(GN$2,'SEMACU DATA UNIFICADA'!$C$1:$T$1,0)),"")</f>
        <v>0</v>
      </c>
      <c r="GO15" s="33" t="str">
        <f t="array" ref="GO15">IFERROR(INDEX('SEMACU DATA UNIFICADA'!$C$2:$T1000,MATCH(1,($A15='SEMACU DATA UNIFICADA'!$A$2:$A1000)*($FZ$1='SEMACU DATA UNIFICADA'!$B$2:$B1000),0),MATCH(GO$2,'SEMACU DATA UNIFICADA'!$C$1:$T$1,0)),"")</f>
        <v/>
      </c>
      <c r="GP15" s="60" t="str">
        <f t="array" ref="GP15">IFERROR(INDEX('SEMACU DATA UNIFICADA'!$C$2:$T1000,MATCH(1,($A15='SEMACU DATA UNIFICADA'!$A$2:$A1000)*($FZ$1='SEMACU DATA UNIFICADA'!$B$2:$B1000),0),MATCH(GP$2,'SEMACU DATA UNIFICADA'!$C$1:$T$1,0)),"")</f>
        <v/>
      </c>
      <c r="GQ15" s="140">
        <f t="array" ref="GQ15">IFERROR(INDEX('SEMACU DATA UNIFICADA'!$C$2:$T1000,MATCH(1,($A15='SEMACU DATA UNIFICADA'!$A$2:$A1000)*($FZ$1='SEMACU DATA UNIFICADA'!$B$2:$B1000),0),MATCH(GQ$2,'SEMACU DATA UNIFICADA'!$C$1:$T$1,0)),"")</f>
        <v>0</v>
      </c>
    </row>
    <row r="16">
      <c r="A16" s="199">
        <v>45033.0</v>
      </c>
      <c r="B16" s="138" t="str">
        <f t="array" ref="B16">IFERROR(INDEX('SEMACU DATA UNIFICADA'!$C$2:$T1000,MATCH(1,($A16='SEMACU DATA UNIFICADA'!$A$2:$A1000)*($B$1='SEMACU DATA UNIFICADA'!$B$2:$B1000),0),MATCH(B$2,'SEMACU DATA UNIFICADA'!$C$1:$T$1,0)),"")</f>
        <v>SE01070323</v>
      </c>
      <c r="C16" s="2">
        <f t="array" ref="C16">IFERROR(INDEX('SEMACU DATA UNIFICADA'!$C$2:$T1000,MATCH(1,($A16='SEMACU DATA UNIFICADA'!$A$2:$A1000)*($B$1='SEMACU DATA UNIFICADA'!$B$2:$B1000),0),MATCH(C$2,'SEMACU DATA UNIFICADA'!$C$1:$T$1,0)),"")</f>
        <v>550</v>
      </c>
      <c r="D16" s="2">
        <f t="array" ref="D16">IFERROR(INDEX('SEMACU DATA UNIFICADA'!$C$2:$T1000,MATCH(1,($A16='SEMACU DATA UNIFICADA'!$A$2:$A1000)*($B$1='SEMACU DATA UNIFICADA'!$B$2:$B1000),0),MATCH(D$2,'SEMACU DATA UNIFICADA'!$C$1:$T$1,0)),"")</f>
        <v>3025</v>
      </c>
      <c r="E16" s="2" t="str">
        <f t="array" ref="E16">IFERROR(INDEX('SEMACU DATA UNIFICADA'!$C$2:$T1000,MATCH(1,($A16='SEMACU DATA UNIFICADA'!$A$2:$A1000)*($B$1='SEMACU DATA UNIFICADA'!$B$2:$B1000),0),MATCH(E$2,'SEMACU DATA UNIFICADA'!$C$1:$T$1,0)),"")</f>
        <v>NICO FINA 2.0</v>
      </c>
      <c r="F16" s="60">
        <f t="array" ref="F16">IFERROR(INDEX('SEMACU DATA UNIFICADA'!$C$2:$T1000,MATCH(1,($A16='SEMACU DATA UNIFICADA'!$A$2:$A1000)*($B$1='SEMACU DATA UNIFICADA'!$B$2:$B1000),0),MATCH(F$2,'SEMACU DATA UNIFICADA'!$C$1:$T$1,0)),"")</f>
        <v>3715.078125</v>
      </c>
      <c r="G16" s="2">
        <f t="array" ref="G16">IFERROR(INDEX('SEMACU DATA UNIFICADA'!$C$2:$T1000,MATCH(1,($A16='SEMACU DATA UNIFICADA'!$A$2:$A1000)*($B$1='SEMACU DATA UNIFICADA'!$B$2:$B1000),0),MATCH(G$2,'SEMACU DATA UNIFICADA'!$C$1:$T$1,0)),"")</f>
        <v>12.55</v>
      </c>
      <c r="H16" s="2">
        <f t="array" ref="H16">IFERROR(INDEX('SEMACU DATA UNIFICADA'!$C$2:$T1000,MATCH(1,($A16='SEMACU DATA UNIFICADA'!$A$2:$A1000)*($B$1='SEMACU DATA UNIFICADA'!$B$2:$B1000),0),MATCH(H$2,'SEMACU DATA UNIFICADA'!$C$1:$T$1,0)),"")</f>
        <v>1.86</v>
      </c>
      <c r="I16" s="33">
        <f t="array" ref="I16">IFERROR(INDEX('SEMACU DATA UNIFICADA'!$C$2:$T1000,MATCH(1,($A16='SEMACU DATA UNIFICADA'!$A$2:$A1000)*($B$1='SEMACU DATA UNIFICADA'!$B$2:$B1000),0),MATCH(I$2,'SEMACU DATA UNIFICADA'!$C$1:$T$1,0)),"")</f>
        <v>4.3248</v>
      </c>
      <c r="J16" s="60">
        <f t="array" ref="J16">IFERROR(INDEX('SEMACU DATA UNIFICADA'!$C$2:$T1000,MATCH(1,($A16='SEMACU DATA UNIFICADA'!$A$2:$A1000)*($B$1='SEMACU DATA UNIFICADA'!$B$2:$B1000),0),MATCH(J$2,'SEMACU DATA UNIFICADA'!$C$1:$T$1,0)),"")</f>
        <v>1013334.748</v>
      </c>
      <c r="K16" s="23">
        <f t="array" ref="K16">IFERROR(INDEX('SEMACU DATA UNIFICADA'!$C$2:$T1000,MATCH(1,($A16='SEMACU DATA UNIFICADA'!$A$2:$A1000)*($B$1='SEMACU DATA UNIFICADA'!$B$2:$B1000),0),MATCH(K$2,'SEMACU DATA UNIFICADA'!$C$1:$T$1,0)),"")</f>
        <v>0.8733308</v>
      </c>
      <c r="L16" s="23">
        <f t="array" ref="L16">IFERROR(INDEX('SEMACU DATA UNIFICADA'!$C$2:$T1000,MATCH(1,($A16='SEMACU DATA UNIFICADA'!$A$2:$A1000)*($B$1='SEMACU DATA UNIFICADA'!$B$2:$B1000),0),MATCH(L$2,'SEMACU DATA UNIFICADA'!$C$1:$T$1,0)),"")</f>
        <v>0.6333342177</v>
      </c>
      <c r="M16" s="23">
        <f t="array" ref="M16">IFERROR(INDEX('SEMACU DATA UNIFICADA'!$C$2:$T1000,MATCH(1,($A16='SEMACU DATA UNIFICADA'!$A$2:$A1000)*($B$1='SEMACU DATA UNIFICADA'!$B$2:$B1000),0),MATCH(M$2,'SEMACU DATA UNIFICADA'!$C$1:$T$1,0)),"")</f>
        <v>0.85</v>
      </c>
      <c r="N16" s="60" t="str">
        <f t="array" ref="N16">IFERROR(INDEX('SEMACU DATA UNIFICADA'!$C$2:$T1000,MATCH(1,($A16='SEMACU DATA UNIFICADA'!$A$2:$A1000)*($B$1='SEMACU DATA UNIFICADA'!$B$2:$B1000),0),MATCH(N$2,'SEMACU DATA UNIFICADA'!$C$1:$T$1,0)),"")</f>
        <v/>
      </c>
      <c r="O16" s="2">
        <f t="array" ref="O16">IFERROR(INDEX('SEMACU DATA UNIFICADA'!$C$2:$T1000,MATCH(1,($A16='SEMACU DATA UNIFICADA'!$A$2:$A1000)*($B$1='SEMACU DATA UNIFICADA'!$B$2:$B1000),0),MATCH(O$2,'SEMACU DATA UNIFICADA'!$C$1:$T$1,0)),"")</f>
        <v>2</v>
      </c>
      <c r="P16" s="2">
        <f t="array" ref="P16">IFERROR(INDEX('SEMACU DATA UNIFICADA'!$C$2:$T1000,MATCH(1,($A16='SEMACU DATA UNIFICADA'!$A$2:$A1000)*($B$1='SEMACU DATA UNIFICADA'!$B$2:$B1000),0),MATCH(P$2,'SEMACU DATA UNIFICADA'!$C$1:$T$1,0)),"")</f>
        <v>14.55</v>
      </c>
      <c r="Q16" s="33">
        <f t="array" ref="Q16">IFERROR(INDEX('SEMACU DATA UNIFICADA'!$C$2:$T1000,MATCH(1,($A16='SEMACU DATA UNIFICADA'!$A$2:$A1000)*($B$1='SEMACU DATA UNIFICADA'!$B$2:$B1000),0),MATCH(Q$2,'SEMACU DATA UNIFICADA'!$C$1:$T$1,0)),"")</f>
        <v>4.0008</v>
      </c>
      <c r="R16" s="60">
        <f t="array" ref="R16">IFERROR(INDEX('SEMACU DATA UNIFICADA'!$C$2:$T1000,MATCH(1,($A16='SEMACU DATA UNIFICADA'!$A$2:$A1000)*($B$1='SEMACU DATA UNIFICADA'!$B$2:$B1000),0),MATCH(R$2,'SEMACU DATA UNIFICADA'!$C$1:$T$1,0)),"")</f>
        <v>801.1227605</v>
      </c>
      <c r="S16" s="140">
        <f t="array" ref="S16">IFERROR(INDEX('SEMACU DATA UNIFICADA'!$C$2:$T1000,MATCH(1,($A16='SEMACU DATA UNIFICADA'!$A$2:$A1000)*($B$1='SEMACU DATA UNIFICADA'!$B$2:$B1000),0),MATCH(S$2,'SEMACU DATA UNIFICADA'!$C$1:$T$1,0)),"")</f>
        <v>62.78069013</v>
      </c>
      <c r="T16" s="138" t="str">
        <f t="array" ref="T16">IFERROR(INDEX('SEMACU DATA UNIFICADA'!$C$2:$T1000,MATCH(1,($A16='SEMACU DATA UNIFICADA'!$A$2:$A1000)*($T$1='SEMACU DATA UNIFICADA'!$B$2:$B1000),0),MATCH(T$2,'SEMACU DATA UNIFICADA'!$C$1:$T$1,0)),"")</f>
        <v>SE02070323</v>
      </c>
      <c r="U16" s="2">
        <f t="array" ref="U16">IFERROR(INDEX('SEMACU DATA UNIFICADA'!$C$2:$T1000,MATCH(1,($A16='SEMACU DATA UNIFICADA'!$A$2:$A1000)*($T$1='SEMACU DATA UNIFICADA'!$B$2:$B1000),0),MATCH(U$2,'SEMACU DATA UNIFICADA'!$C$1:$T$1,0)),"")</f>
        <v>325</v>
      </c>
      <c r="V16" s="2">
        <f t="array" ref="V16">IFERROR(INDEX('SEMACU DATA UNIFICADA'!$C$2:$T1000,MATCH(1,($A16='SEMACU DATA UNIFICADA'!$A$2:$A1000)*($T$1='SEMACU DATA UNIFICADA'!$B$2:$B1000),0),MATCH(V$2,'SEMACU DATA UNIFICADA'!$C$1:$T$1,0)),"")</f>
        <v>1800</v>
      </c>
      <c r="W16" s="2" t="str">
        <f t="array" ref="W16">IFERROR(INDEX('SEMACU DATA UNIFICADA'!$C$2:$T1000,MATCH(1,($A16='SEMACU DATA UNIFICADA'!$A$2:$A1000)*($T$1='SEMACU DATA UNIFICADA'!$B$2:$B1000),0),MATCH(W$2,'SEMACU DATA UNIFICADA'!$C$1:$T$1,0)),"")</f>
        <v>NICO FINA 2.0</v>
      </c>
      <c r="X16" s="139">
        <f t="array" ref="X16">IFERROR(INDEX('SEMACU DATA UNIFICADA'!$C$2:$T1000,MATCH(1,($A16='SEMACU DATA UNIFICADA'!$A$2:$A1000)*($T$1='SEMACU DATA UNIFICADA'!$B$2:$B1000),0),MATCH(X$2,'SEMACU DATA UNIFICADA'!$C$1:$T$1,0)),"")</f>
        <v>2210.625</v>
      </c>
      <c r="Y16" s="2">
        <f t="array" ref="Y16">IFERROR(INDEX('SEMACU DATA UNIFICADA'!$C$2:$T1000,MATCH(1,($A16='SEMACU DATA UNIFICADA'!$A$2:$A1000)*($T$1='SEMACU DATA UNIFICADA'!$B$2:$B1000),0),MATCH(Y$2,'SEMACU DATA UNIFICADA'!$C$1:$T$1,0)),"")</f>
        <v>12.5</v>
      </c>
      <c r="Z16" s="2">
        <f t="array" ref="Z16">IFERROR(INDEX('SEMACU DATA UNIFICADA'!$C$2:$T1000,MATCH(1,($A16='SEMACU DATA UNIFICADA'!$A$2:$A1000)*($T$1='SEMACU DATA UNIFICADA'!$B$2:$B1000),0),MATCH(Z$2,'SEMACU DATA UNIFICADA'!$C$1:$T$1,0)),"")</f>
        <v>1.89</v>
      </c>
      <c r="AA16" s="33">
        <f t="array" ref="AA16">IFERROR(INDEX('SEMACU DATA UNIFICADA'!$C$2:$T1000,MATCH(1,($A16='SEMACU DATA UNIFICADA'!$A$2:$A1000)*($T$1='SEMACU DATA UNIFICADA'!$B$2:$B1000),0),MATCH(AA$2,'SEMACU DATA UNIFICADA'!$C$1:$T$1,0)),"")</f>
        <v>4.332</v>
      </c>
      <c r="AB16" s="60">
        <f t="array" ref="AB16">IFERROR(INDEX('SEMACU DATA UNIFICADA'!$C$2:$T1000,MATCH(1,($A16='SEMACU DATA UNIFICADA'!$A$2:$A1000)*($T$1='SEMACU DATA UNIFICADA'!$B$2:$B1000),0),MATCH(AB$2,'SEMACU DATA UNIFICADA'!$C$1:$T$1,0)),"")</f>
        <v>600184.6722</v>
      </c>
      <c r="AC16" s="23">
        <f t="array" ref="AC16">IFERROR(INDEX('SEMACU DATA UNIFICADA'!$C$2:$T1000,MATCH(1,($A16='SEMACU DATA UNIFICADA'!$A$2:$A1000)*($T$1='SEMACU DATA UNIFICADA'!$B$2:$B1000),0),MATCH(AC$2,'SEMACU DATA UNIFICADA'!$C$1:$T$1,0)),"")</f>
        <v>0.866664</v>
      </c>
      <c r="AD16" s="23">
        <f t="array" ref="AD16">IFERROR(INDEX('SEMACU DATA UNIFICADA'!$C$2:$T1000,MATCH(1,($A16='SEMACU DATA UNIFICADA'!$A$2:$A1000)*($T$1='SEMACU DATA UNIFICADA'!$B$2:$B1000),0),MATCH(AD$2,'SEMACU DATA UNIFICADA'!$C$1:$T$1,0)),"")</f>
        <v>0.6001846722</v>
      </c>
      <c r="AE16" s="23">
        <f t="array" ref="AE16">IFERROR(INDEX('SEMACU DATA UNIFICADA'!$C$2:$T1000,MATCH(1,($A16='SEMACU DATA UNIFICADA'!$A$2:$A1000)*($T$1='SEMACU DATA UNIFICADA'!$B$2:$B1000),0),MATCH(AE$2,'SEMACU DATA UNIFICADA'!$C$1:$T$1,0)),"")</f>
        <v>0.75</v>
      </c>
      <c r="AF16" s="60" t="str">
        <f t="array" ref="AF16">IFERROR(INDEX('SEMACU DATA UNIFICADA'!$C$2:$T1000,MATCH(1,($A16='SEMACU DATA UNIFICADA'!$A$2:$A1000)*($T$1='SEMACU DATA UNIFICADA'!$B$2:$B1000),0),MATCH(AF$2,'SEMACU DATA UNIFICADA'!$C$1:$T$1,0)),"")</f>
        <v/>
      </c>
      <c r="AG16" s="2">
        <f t="array" ref="AG16">IFERROR(INDEX('SEMACU DATA UNIFICADA'!$C$2:$T1000,MATCH(1,($A16='SEMACU DATA UNIFICADA'!$A$2:$A1000)*($T$1='SEMACU DATA UNIFICADA'!$B$2:$B1000),0),MATCH(AG$2,'SEMACU DATA UNIFICADA'!$C$1:$T$1,0)),"")</f>
        <v>2</v>
      </c>
      <c r="AH16" s="2">
        <f t="array" ref="AH16">IFERROR(INDEX('SEMACU DATA UNIFICADA'!$C$2:$T1000,MATCH(1,($A16='SEMACU DATA UNIFICADA'!$A$2:$A1000)*($T$1='SEMACU DATA UNIFICADA'!$B$2:$B1000),0),MATCH(AH$2,'SEMACU DATA UNIFICADA'!$C$1:$T$1,0)),"")</f>
        <v>14.5</v>
      </c>
      <c r="AI16" s="2">
        <f t="array" ref="AI16">IFERROR(INDEX('SEMACU DATA UNIFICADA'!$C$2:$T1000,MATCH(1,($A16='SEMACU DATA UNIFICADA'!$A$2:$A1000)*($T$1='SEMACU DATA UNIFICADA'!$B$2:$B1000),0),MATCH(AI$2,'SEMACU DATA UNIFICADA'!$C$1:$T$1,0)),"")</f>
        <v>4.008</v>
      </c>
      <c r="AJ16" s="60">
        <f t="array" ref="AJ16">IFERROR(INDEX('SEMACU DATA UNIFICADA'!$C$2:$T1000,MATCH(1,($A16='SEMACU DATA UNIFICADA'!$A$2:$A1000)*($T$1='SEMACU DATA UNIFICADA'!$B$2:$B1000),0),MATCH(AJ$2,'SEMACU DATA UNIFICADA'!$C$1:$T$1,0)),"")</f>
        <v>439.3791411</v>
      </c>
      <c r="AK16" s="140">
        <f t="array" ref="AK16">IFERROR(INDEX('SEMACU DATA UNIFICADA'!$C$2:$T1000,MATCH(1,($A16='SEMACU DATA UNIFICADA'!$A$2:$A1000)*($T$1='SEMACU DATA UNIFICADA'!$B$2:$B1000),0),MATCH(AK$2,'SEMACU DATA UNIFICADA'!$C$1:$T$1,0)),"")</f>
        <v>28.59478527</v>
      </c>
      <c r="AL16" s="138" t="str">
        <f t="array" ref="AL16">IFERROR(INDEX('SEMACU DATA UNIFICADA'!$C$2:$T1000,MATCH(1,($A16='SEMACU DATA UNIFICADA'!$A$2:$A1000)*($AL$1='SEMACU DATA UNIFICADA'!$B$2:$B1000),0),MATCH(AL$2,'SEMACU DATA UNIFICADA'!$C$1:$T$1,0)),"")</f>
        <v>SE03090323</v>
      </c>
      <c r="AM16" s="2">
        <f t="array" ref="AM16">IFERROR(INDEX('SEMACU DATA UNIFICADA'!$C$2:$T1000,MATCH(1,($A16='SEMACU DATA UNIFICADA'!$A$2:$A1000)*($AL$1='SEMACU DATA UNIFICADA'!$B$2:$B1000),0),MATCH(AM$2,'SEMACU DATA UNIFICADA'!$C$1:$T$1,0)),"")</f>
        <v>250</v>
      </c>
      <c r="AN16" s="2">
        <f t="array" ref="AN16">IFERROR(INDEX('SEMACU DATA UNIFICADA'!$C$2:$T1000,MATCH(1,($A16='SEMACU DATA UNIFICADA'!$A$2:$A1000)*($AL$1='SEMACU DATA UNIFICADA'!$B$2:$B1000),0),MATCH(AN$2,'SEMACU DATA UNIFICADA'!$C$1:$T$1,0)),"")</f>
        <v>1400</v>
      </c>
      <c r="AO16" s="2" t="str">
        <f t="array" ref="AO16">IFERROR(INDEX('SEMACU DATA UNIFICADA'!$C$2:$T1000,MATCH(1,($A16='SEMACU DATA UNIFICADA'!$A$2:$A1000)*($AL$1='SEMACU DATA UNIFICADA'!$B$2:$B1000),0),MATCH(AO$2,'SEMACU DATA UNIFICADA'!$C$1:$T$1,0)),"")</f>
        <v>NICO FINA 2.0</v>
      </c>
      <c r="AP16" s="139">
        <f t="array" ref="AP16">IFERROR(INDEX('SEMACU DATA UNIFICADA'!$C$2:$T1000,MATCH(1,($A16='SEMACU DATA UNIFICADA'!$A$2:$A1000)*($AL$1='SEMACU DATA UNIFICADA'!$B$2:$B1000),0),MATCH(AP$2,'SEMACU DATA UNIFICADA'!$C$1:$T$1,0)),"")</f>
        <v>1719.375</v>
      </c>
      <c r="AQ16" s="2">
        <f t="array" ref="AQ16">IFERROR(INDEX('SEMACU DATA UNIFICADA'!$C$2:$T1000,MATCH(1,($A16='SEMACU DATA UNIFICADA'!$A$2:$A1000)*($AL$1='SEMACU DATA UNIFICADA'!$B$2:$B1000),0),MATCH(AQ$2,'SEMACU DATA UNIFICADA'!$C$1:$T$1,0)),"")</f>
        <v>11.67</v>
      </c>
      <c r="AR16" s="2">
        <f t="array" ref="AR16">IFERROR(INDEX('SEMACU DATA UNIFICADA'!$C$2:$T1000,MATCH(1,($A16='SEMACU DATA UNIFICADA'!$A$2:$A1000)*($AL$1='SEMACU DATA UNIFICADA'!$B$2:$B1000),0),MATCH(AR$2,'SEMACU DATA UNIFICADA'!$C$1:$T$1,0)),"")</f>
        <v>2.02</v>
      </c>
      <c r="AS16" s="33">
        <f t="array" ref="AS16">IFERROR(INDEX('SEMACU DATA UNIFICADA'!$C$2:$T1000,MATCH(1,($A16='SEMACU DATA UNIFICADA'!$A$2:$A1000)*($AL$1='SEMACU DATA UNIFICADA'!$B$2:$B1000),0),MATCH(AS$2,'SEMACU DATA UNIFICADA'!$C$1:$T$1,0)),"")</f>
        <v>4.47936</v>
      </c>
      <c r="AT16" s="60">
        <f t="array" ref="AT16">IFERROR(INDEX('SEMACU DATA UNIFICADA'!$C$2:$T1000,MATCH(1,($A16='SEMACU DATA UNIFICADA'!$A$2:$A1000)*($AL$1='SEMACU DATA UNIFICADA'!$B$2:$B1000),0),MATCH(AT$2,'SEMACU DATA UNIFICADA'!$C$1:$T$1,0)),"")</f>
        <v>478248.0249</v>
      </c>
      <c r="AU16" s="23">
        <f t="array" ref="AU16">IFERROR(INDEX('SEMACU DATA UNIFICADA'!$C$2:$T1000,MATCH(1,($A16='SEMACU DATA UNIFICADA'!$A$2:$A1000)*($AL$1='SEMACU DATA UNIFICADA'!$B$2:$B1000),0),MATCH(AU$2,'SEMACU DATA UNIFICADA'!$C$1:$T$1,0)),"")</f>
        <v>0.8733308</v>
      </c>
      <c r="AV16" s="23">
        <f t="array" ref="AV16">IFERROR(INDEX('SEMACU DATA UNIFICADA'!$C$2:$T1000,MATCH(1,($A16='SEMACU DATA UNIFICADA'!$A$2:$A1000)*($AL$1='SEMACU DATA UNIFICADA'!$B$2:$B1000),0),MATCH(AV$2,'SEMACU DATA UNIFICADA'!$C$1:$T$1,0)),"")</f>
        <v>0.7022731643</v>
      </c>
      <c r="AW16" s="23">
        <f t="array" ref="AW16">IFERROR(INDEX('SEMACU DATA UNIFICADA'!$C$2:$T1000,MATCH(1,($A16='SEMACU DATA UNIFICADA'!$A$2:$A1000)*($AL$1='SEMACU DATA UNIFICADA'!$B$2:$B1000),0),MATCH(AW$2,'SEMACU DATA UNIFICADA'!$C$1:$T$1,0)),"")</f>
        <v>0.85</v>
      </c>
      <c r="AX16" s="60" t="str">
        <f t="array" ref="AX16">IFERROR(INDEX('SEMACU DATA UNIFICADA'!$C$2:$T1000,MATCH(1,($A16='SEMACU DATA UNIFICADA'!$A$2:$A1000)*($AL$1='SEMACU DATA UNIFICADA'!$B$2:$B1000),0),MATCH(AX$2,'SEMACU DATA UNIFICADA'!$C$1:$T$1,0)),"")</f>
        <v/>
      </c>
      <c r="AY16" s="2">
        <f t="array" ref="AY16">IFERROR(INDEX('SEMACU DATA UNIFICADA'!$C$2:$T1000,MATCH(1,($A16='SEMACU DATA UNIFICADA'!$A$2:$A1000)*($AL$1='SEMACU DATA UNIFICADA'!$B$2:$B1000),0),MATCH(AY$2,'SEMACU DATA UNIFICADA'!$C$1:$T$1,0)),"")</f>
        <v>2</v>
      </c>
      <c r="AZ16" s="2">
        <f t="array" ref="AZ16">IFERROR(INDEX('SEMACU DATA UNIFICADA'!$C$2:$T1000,MATCH(1,($A16='SEMACU DATA UNIFICADA'!$A$2:$A1000)*($AL$1='SEMACU DATA UNIFICADA'!$B$2:$B1000),0),MATCH(AZ$2,'SEMACU DATA UNIFICADA'!$C$1:$T$1,0)),"")</f>
        <v>13.67</v>
      </c>
      <c r="BA16" s="33">
        <f t="array" ref="BA16">IFERROR(INDEX('SEMACU DATA UNIFICADA'!$C$2:$T1000,MATCH(1,($A16='SEMACU DATA UNIFICADA'!$A$2:$A1000)*($AL$1='SEMACU DATA UNIFICADA'!$B$2:$B1000),0),MATCH(BA$2,'SEMACU DATA UNIFICADA'!$C$1:$T$1,0)),"")</f>
        <v>4.14348</v>
      </c>
      <c r="BB16" s="60">
        <f t="array" ref="BB16">IFERROR(INDEX('SEMACU DATA UNIFICADA'!$C$2:$T1000,MATCH(1,($A16='SEMACU DATA UNIFICADA'!$A$2:$A1000)*($AL$1='SEMACU DATA UNIFICADA'!$B$2:$B1000),0),MATCH(BB$2,'SEMACU DATA UNIFICADA'!$C$1:$T$1,0)),"")</f>
        <v>331.792456</v>
      </c>
      <c r="BC16" s="140">
        <f t="array" ref="BC16">IFERROR(INDEX('SEMACU DATA UNIFICADA'!$C$2:$T1000,MATCH(1,($A16='SEMACU DATA UNIFICADA'!$A$2:$A1000)*($AL$1='SEMACU DATA UNIFICADA'!$B$2:$B1000),0),MATCH(BC$2,'SEMACU DATA UNIFICADA'!$C$1:$T$1,0)),"")</f>
        <v>20.448114</v>
      </c>
      <c r="BD16" s="138" t="str">
        <f t="array" ref="BD16">IFERROR(INDEX('SEMACU DATA UNIFICADA'!$C$2:$T1000,MATCH(1,($A16='SEMACU DATA UNIFICADA'!$A$2:$A1000)*($BD$1='SEMACU DATA UNIFICADA'!$B$2:$B1000),0),MATCH(BD$2,'SEMACU DATA UNIFICADA'!$C$1:$T$1,0)),"")</f>
        <v>SE04090323</v>
      </c>
      <c r="BE16" s="2">
        <f t="array" ref="BE16">IFERROR(INDEX('SEMACU DATA UNIFICADA'!$C$2:$T1000,MATCH(1,($A16='SEMACU DATA UNIFICADA'!$A$2:$A1000)*($BD$1='SEMACU DATA UNIFICADA'!$B$2:$B1000),0),MATCH(BE$2,'SEMACU DATA UNIFICADA'!$C$1:$T$1,0)),"")</f>
        <v>225</v>
      </c>
      <c r="BF16" s="2">
        <f t="array" ref="BF16">IFERROR(INDEX('SEMACU DATA UNIFICADA'!$C$2:$T1000,MATCH(1,($A16='SEMACU DATA UNIFICADA'!$A$2:$A1000)*($BD$1='SEMACU DATA UNIFICADA'!$B$2:$B1000),0),MATCH(BF$2,'SEMACU DATA UNIFICADA'!$C$1:$T$1,0)),"")</f>
        <v>1150</v>
      </c>
      <c r="BG16" s="2" t="str">
        <f t="array" ref="BG16">IFERROR(INDEX('SEMACU DATA UNIFICADA'!$C$2:$T1000,MATCH(1,($A16='SEMACU DATA UNIFICADA'!$A$2:$A1000)*($BD$1='SEMACU DATA UNIFICADA'!$B$2:$B1000),0),MATCH(BG$2,'SEMACU DATA UNIFICADA'!$C$1:$T$1,0)),"")</f>
        <v>NICO FINA 2.0</v>
      </c>
      <c r="BH16" s="139">
        <f t="array" ref="BH16">IFERROR(INDEX('SEMACU DATA UNIFICADA'!$C$2:$T1000,MATCH(1,($A16='SEMACU DATA UNIFICADA'!$A$2:$A1000)*($BD$1='SEMACU DATA UNIFICADA'!$B$2:$B1000),0),MATCH(BH$2,'SEMACU DATA UNIFICADA'!$C$1:$T$1,0)),"")</f>
        <v>1412.34375</v>
      </c>
      <c r="BI16" s="2">
        <f t="array" ref="BI16">IFERROR(INDEX('SEMACU DATA UNIFICADA'!$C$2:$T1000,MATCH(1,($A16='SEMACU DATA UNIFICADA'!$A$2:$A1000)*($BD$1='SEMACU DATA UNIFICADA'!$B$2:$B1000),0),MATCH(BI$2,'SEMACU DATA UNIFICADA'!$C$1:$T$1,0)),"")</f>
        <v>10.45</v>
      </c>
      <c r="BJ16" s="2">
        <f t="array" ref="BJ16">IFERROR(INDEX('SEMACU DATA UNIFICADA'!$C$2:$T1000,MATCH(1,($A16='SEMACU DATA UNIFICADA'!$A$2:$A1000)*($BD$1='SEMACU DATA UNIFICADA'!$B$2:$B1000),0),MATCH(BJ$2,'SEMACU DATA UNIFICADA'!$C$1:$T$1,0)),"")</f>
        <v>1.6</v>
      </c>
      <c r="BK16" s="33">
        <f t="array" ref="BK16">IFERROR(INDEX('SEMACU DATA UNIFICADA'!$C$2:$T1000,MATCH(1,($A16='SEMACU DATA UNIFICADA'!$A$2:$A1000)*($BD$1='SEMACU DATA UNIFICADA'!$B$2:$B1000),0),MATCH(BK$2,'SEMACU DATA UNIFICADA'!$C$1:$T$1,0)),"")</f>
        <v>4.7388</v>
      </c>
      <c r="BL16" s="60">
        <f t="array" ref="BL16">IFERROR(INDEX('SEMACU DATA UNIFICADA'!$C$2:$T1000,MATCH(1,($A16='SEMACU DATA UNIFICADA'!$A$2:$A1000)*($BD$1='SEMACU DATA UNIFICADA'!$B$2:$B1000),0),MATCH(BL$2,'SEMACU DATA UNIFICADA'!$C$1:$T$1,0)),"")</f>
        <v>454357.6534</v>
      </c>
      <c r="BM16" s="23">
        <f t="array" ref="BM16">IFERROR(INDEX('SEMACU DATA UNIFICADA'!$C$2:$T1000,MATCH(1,($A16='SEMACU DATA UNIFICADA'!$A$2:$A1000)*($BD$1='SEMACU DATA UNIFICADA'!$B$2:$B1000),0),MATCH(BM$2,'SEMACU DATA UNIFICADA'!$C$1:$T$1,0)),"")</f>
        <v>0.8733308</v>
      </c>
      <c r="BN16" s="23">
        <f t="array" ref="BN16">IFERROR(INDEX('SEMACU DATA UNIFICADA'!$C$2:$T1000,MATCH(1,($A16='SEMACU DATA UNIFICADA'!$A$2:$A1000)*($BD$1='SEMACU DATA UNIFICADA'!$B$2:$B1000),0),MATCH(BN$2,'SEMACU DATA UNIFICADA'!$C$1:$T$1,0)),"")</f>
        <v>0.6771351019</v>
      </c>
      <c r="BO16" s="23">
        <f t="array" ref="BO16">IFERROR(INDEX('SEMACU DATA UNIFICADA'!$C$2:$T1000,MATCH(1,($A16='SEMACU DATA UNIFICADA'!$A$2:$A1000)*($BD$1='SEMACU DATA UNIFICADA'!$B$2:$B1000),0),MATCH(BO$2,'SEMACU DATA UNIFICADA'!$C$1:$T$1,0)),"")</f>
        <v>0.85</v>
      </c>
      <c r="BP16" s="60" t="str">
        <f t="array" ref="BP16">IFERROR(INDEX('SEMACU DATA UNIFICADA'!$C$2:$T1000,MATCH(1,($A16='SEMACU DATA UNIFICADA'!$A$2:$A1000)*($BD$1='SEMACU DATA UNIFICADA'!$B$2:$B1000),0),MATCH(BP$2,'SEMACU DATA UNIFICADA'!$C$1:$T$1,0)),"")</f>
        <v/>
      </c>
      <c r="BQ16" s="2">
        <f t="array" ref="BQ16">IFERROR(INDEX('SEMACU DATA UNIFICADA'!$C$2:$T1000,MATCH(1,($A16='SEMACU DATA UNIFICADA'!$A$2:$A1000)*($BD$1='SEMACU DATA UNIFICADA'!$B$2:$B1000),0),MATCH(BQ$2,'SEMACU DATA UNIFICADA'!$C$1:$T$1,0)),"")</f>
        <v>2</v>
      </c>
      <c r="BR16" s="2">
        <f t="array" ref="BR16">IFERROR(INDEX('SEMACU DATA UNIFICADA'!$C$2:$T1000,MATCH(1,($A16='SEMACU DATA UNIFICADA'!$A$2:$A1000)*($BD$1='SEMACU DATA UNIFICADA'!$B$2:$B1000),0),MATCH(BR$2,'SEMACU DATA UNIFICADA'!$C$1:$T$1,0)),"")</f>
        <v>12.45</v>
      </c>
      <c r="BS16" s="33">
        <f t="array" ref="BS16">IFERROR(INDEX('SEMACU DATA UNIFICADA'!$C$2:$T1000,MATCH(1,($A16='SEMACU DATA UNIFICADA'!$A$2:$A1000)*($BD$1='SEMACU DATA UNIFICADA'!$B$2:$B1000),0),MATCH(BS$2,'SEMACU DATA UNIFICADA'!$C$1:$T$1,0)),"")</f>
        <v>4.3392</v>
      </c>
      <c r="BT16" s="60">
        <f t="array" ref="BT16">IFERROR(INDEX('SEMACU DATA UNIFICADA'!$C$2:$T1000,MATCH(1,($A16='SEMACU DATA UNIFICADA'!$A$2:$A1000)*($BD$1='SEMACU DATA UNIFICADA'!$B$2:$B1000),0),MATCH(BT$2,'SEMACU DATA UNIFICADA'!$C$1:$T$1,0)),"")</f>
        <v>313.460342</v>
      </c>
      <c r="BU16" s="140">
        <f t="array" ref="BU16">IFERROR(INDEX('SEMACU DATA UNIFICADA'!$C$2:$T1000,MATCH(1,($A16='SEMACU DATA UNIFICADA'!$A$2:$A1000)*($BD$1='SEMACU DATA UNIFICADA'!$B$2:$B1000),0),MATCH(BU$2,'SEMACU DATA UNIFICADA'!$C$1:$T$1,0)),"")</f>
        <v>22.11508549</v>
      </c>
      <c r="BV16" s="138" t="str">
        <f t="array" ref="BV16">IFERROR(INDEX('SEMACU DATA UNIFICADA'!$C$2:$T1000,MATCH(1,($A16='SEMACU DATA UNIFICADA'!$A$2:$A1000)*($BV$1='SEMACU DATA UNIFICADA'!$B$2:$B1000),0),MATCH(BV$2,'SEMACU DATA UNIFICADA'!$C$1:$T$1,0)),"")</f>
        <v/>
      </c>
      <c r="BW16" s="2" t="str">
        <f t="array" ref="BW16">IFERROR(INDEX('SEMACU DATA UNIFICADA'!$C$2:$T1000,MATCH(1,($A16='SEMACU DATA UNIFICADA'!$A$2:$A1000)*($BV$1='SEMACU DATA UNIFICADA'!$B$2:$B1000),0),MATCH(BW$2,'SEMACU DATA UNIFICADA'!$C$1:$T$1,0)),"")</f>
        <v/>
      </c>
      <c r="BX16" s="2" t="str">
        <f t="array" ref="BX16">IFERROR(INDEX('SEMACU DATA UNIFICADA'!$C$2:$T1000,MATCH(1,($A16='SEMACU DATA UNIFICADA'!$A$2:$A1000)*($BV$1='SEMACU DATA UNIFICADA'!$B$2:$B1000),0),MATCH(BX$2,'SEMACU DATA UNIFICADA'!$C$1:$T$1,0)),"")</f>
        <v/>
      </c>
      <c r="BY16" s="2" t="str">
        <f t="array" ref="BY16">IFERROR(INDEX('SEMACU DATA UNIFICADA'!$C$2:$T1000,MATCH(1,($A16='SEMACU DATA UNIFICADA'!$A$2:$A1000)*($BV$1='SEMACU DATA UNIFICADA'!$B$2:$B1000),0),MATCH(BY$2,'SEMACU DATA UNIFICADA'!$C$1:$T$1,0)),"")</f>
        <v/>
      </c>
      <c r="BZ16" s="139" t="str">
        <f t="array" ref="BZ16">IFERROR(INDEX('SEMACU DATA UNIFICADA'!$C$2:$T1000,MATCH(1,($A16='SEMACU DATA UNIFICADA'!$A$2:$A1000)*($BV$1='SEMACU DATA UNIFICADA'!$B$2:$B1000),0),MATCH(BZ$2,'SEMACU DATA UNIFICADA'!$C$1:$T$1,0)),"")</f>
        <v/>
      </c>
      <c r="CA16" s="2" t="str">
        <f t="array" ref="CA16">IFERROR(INDEX('SEMACU DATA UNIFICADA'!$C$2:$T1000,MATCH(1,($A16='SEMACU DATA UNIFICADA'!$A$2:$A1000)*($BV$1='SEMACU DATA UNIFICADA'!$B$2:$B1000),0),MATCH(CA$2,'SEMACU DATA UNIFICADA'!$C$1:$T$1,0)),"")</f>
        <v/>
      </c>
      <c r="CB16" s="2">
        <f t="array" ref="CB16">IFERROR(INDEX('SEMACU DATA UNIFICADA'!$C$2:$T1000,MATCH(1,($A16='SEMACU DATA UNIFICADA'!$A$2:$A1000)*($BV$1='SEMACU DATA UNIFICADA'!$B$2:$B1000),0),MATCH(CB$2,'SEMACU DATA UNIFICADA'!$C$1:$T$1,0)),"")</f>
        <v>0</v>
      </c>
      <c r="CC16" s="33" t="str">
        <f t="array" ref="CC16">IFERROR(INDEX('SEMACU DATA UNIFICADA'!$C$2:$T1000,MATCH(1,($A16='SEMACU DATA UNIFICADA'!$A$2:$A1000)*($BV$1='SEMACU DATA UNIFICADA'!$B$2:$B1000),0),MATCH(CC$2,'SEMACU DATA UNIFICADA'!$C$1:$T$1,0)),"")</f>
        <v/>
      </c>
      <c r="CD16" s="60" t="str">
        <f t="array" ref="CD16">IFERROR(INDEX('SEMACU DATA UNIFICADA'!$C$2:$T1000,MATCH(1,($A16='SEMACU DATA UNIFICADA'!$A$2:$A1000)*($BV$1='SEMACU DATA UNIFICADA'!$B$2:$B1000),0),MATCH(CD$2,'SEMACU DATA UNIFICADA'!$C$1:$T$1,0)),"")</f>
        <v/>
      </c>
      <c r="CE16" s="23" t="str">
        <f t="array" ref="CE16">IFERROR(INDEX('SEMACU DATA UNIFICADA'!$C$2:$T1000,MATCH(1,($A16='SEMACU DATA UNIFICADA'!$A$2:$A1000)*($BV$1='SEMACU DATA UNIFICADA'!$B$2:$B1000),0),MATCH(CE$2,'SEMACU DATA UNIFICADA'!$C$1:$T$1,0)),"")</f>
        <v/>
      </c>
      <c r="CF16" s="23" t="str">
        <f t="array" ref="CF16">IFERROR(INDEX('SEMACU DATA UNIFICADA'!$C$2:$T1000,MATCH(1,($A16='SEMACU DATA UNIFICADA'!$A$2:$A1000)*($BV$1='SEMACU DATA UNIFICADA'!$B$2:$B1000),0),MATCH(CF$2,'SEMACU DATA UNIFICADA'!$C$1:$T$1,0)),"")</f>
        <v/>
      </c>
      <c r="CG16" s="23" t="str">
        <f t="array" ref="CG16">IFERROR(INDEX('SEMACU DATA UNIFICADA'!$C$2:$T1000,MATCH(1,($A16='SEMACU DATA UNIFICADA'!$A$2:$A1000)*($BV$1='SEMACU DATA UNIFICADA'!$B$2:$B1000),0),MATCH(CG$2,'SEMACU DATA UNIFICADA'!$C$1:$T$1,0)),"")</f>
        <v/>
      </c>
      <c r="CH16" s="60" t="str">
        <f t="array" ref="CH16">IFERROR(INDEX('SEMACU DATA UNIFICADA'!$C$2:$T1000,MATCH(1,($A16='SEMACU DATA UNIFICADA'!$A$2:$A1000)*($BV$1='SEMACU DATA UNIFICADA'!$B$2:$B1000),0),MATCH(CH$2,'SEMACU DATA UNIFICADA'!$C$1:$T$1,0)),"")</f>
        <v/>
      </c>
      <c r="CI16" s="2" t="str">
        <f t="array" ref="CI16">IFERROR(INDEX('SEMACU DATA UNIFICADA'!$C$2:$T1000,MATCH(1,($A16='SEMACU DATA UNIFICADA'!$A$2:$A1000)*($BV$1='SEMACU DATA UNIFICADA'!$B$2:$B1000),0),MATCH(CI$2,'SEMACU DATA UNIFICADA'!$C$1:$T$1,0)),"")</f>
        <v/>
      </c>
      <c r="CJ16" s="2">
        <f t="array" ref="CJ16">IFERROR(INDEX('SEMACU DATA UNIFICADA'!$C$2:$T1000,MATCH(1,($A16='SEMACU DATA UNIFICADA'!$A$2:$A1000)*($BV$1='SEMACU DATA UNIFICADA'!$B$2:$B1000),0),MATCH(CJ$2,'SEMACU DATA UNIFICADA'!$C$1:$T$1,0)),"")</f>
        <v>0</v>
      </c>
      <c r="CK16" s="33" t="str">
        <f t="array" ref="CK16">IFERROR(INDEX('SEMACU DATA UNIFICADA'!$C$2:$T1000,MATCH(1,($A16='SEMACU DATA UNIFICADA'!$A$2:$A1000)*($BV$1='SEMACU DATA UNIFICADA'!$B$2:$B1000),0),MATCH(CK$2,'SEMACU DATA UNIFICADA'!$C$1:$T$1,0)),"")</f>
        <v/>
      </c>
      <c r="CL16" s="60" t="str">
        <f t="array" ref="CL16">IFERROR(INDEX('SEMACU DATA UNIFICADA'!$C$2:$T1000,MATCH(1,($A16='SEMACU DATA UNIFICADA'!$A$2:$A1000)*($BV$1='SEMACU DATA UNIFICADA'!$B$2:$B1000),0),MATCH(CL$2,'SEMACU DATA UNIFICADA'!$C$1:$T$1,0)),"")</f>
        <v/>
      </c>
      <c r="CM16" s="140">
        <f t="array" ref="CM16">IFERROR(INDEX('SEMACU DATA UNIFICADA'!$C$2:$T1000,MATCH(1,($A16='SEMACU DATA UNIFICADA'!$A$2:$A1000)*($BV$1='SEMACU DATA UNIFICADA'!$B$2:$B1000),0),MATCH(CM$2,'SEMACU DATA UNIFICADA'!$C$1:$T$1,0)),"")</f>
        <v>0</v>
      </c>
      <c r="CN16" s="138" t="str">
        <f t="array" ref="CN16">IFERROR(INDEX('SEMACU DATA UNIFICADA'!$C$2:$T1000,MATCH(1,($A16='SEMACU DATA UNIFICADA'!$A$2:$A1000)*($CN$1='SEMACU DATA UNIFICADA'!$B$2:$B1000),0),MATCH(CN$2,'SEMACU DATA UNIFICADA'!$C$1:$T$1,0)),"")</f>
        <v/>
      </c>
      <c r="CO16" s="2" t="str">
        <f t="array" ref="CO16">IFERROR(INDEX('SEMACU DATA UNIFICADA'!$C$2:$T1000,MATCH(1,($A16='SEMACU DATA UNIFICADA'!$A$2:$A1000)*($CN$1='SEMACU DATA UNIFICADA'!$B$2:$B1000),0),MATCH(CO$2,'SEMACU DATA UNIFICADA'!$C$1:$T$1,0)),"")</f>
        <v/>
      </c>
      <c r="CP16" s="2" t="str">
        <f t="array" ref="CP16">IFERROR(INDEX('SEMACU DATA UNIFICADA'!$C$2:$T1000,MATCH(1,($A16='SEMACU DATA UNIFICADA'!$A$2:$A1000)*($CN$1='SEMACU DATA UNIFICADA'!$B$2:$B1000),0),MATCH(CP$2,'SEMACU DATA UNIFICADA'!$C$1:$T$1,0)),"")</f>
        <v/>
      </c>
      <c r="CQ16" s="2" t="str">
        <f t="array" ref="CQ16">IFERROR(INDEX('SEMACU DATA UNIFICADA'!$C$2:$T1000,MATCH(1,($A16='SEMACU DATA UNIFICADA'!$A$2:$A1000)*($CN$1='SEMACU DATA UNIFICADA'!$B$2:$B1000),0),MATCH(CQ$2,'SEMACU DATA UNIFICADA'!$C$1:$T$1,0)),"")</f>
        <v/>
      </c>
      <c r="CR16" s="139" t="str">
        <f t="array" ref="CR16">IFERROR(INDEX('SEMACU DATA UNIFICADA'!$C$2:$T1000,MATCH(1,($A16='SEMACU DATA UNIFICADA'!$A$2:$A1000)*($CN$1='SEMACU DATA UNIFICADA'!$B$2:$B1000),0),MATCH(CR$2,'SEMACU DATA UNIFICADA'!$C$1:$T$1,0)),"")</f>
        <v/>
      </c>
      <c r="CS16" s="2" t="str">
        <f t="array" ref="CS16">IFERROR(INDEX('SEMACU DATA UNIFICADA'!$C$2:$T1000,MATCH(1,($A16='SEMACU DATA UNIFICADA'!$A$2:$A1000)*($CN$1='SEMACU DATA UNIFICADA'!$B$2:$B1000),0),MATCH(CS$2,'SEMACU DATA UNIFICADA'!$C$1:$T$1,0)),"")</f>
        <v/>
      </c>
      <c r="CT16" s="2">
        <f t="array" ref="CT16">IFERROR(INDEX('SEMACU DATA UNIFICADA'!$C$2:$T1000,MATCH(1,($A16='SEMACU DATA UNIFICADA'!$A$2:$A1000)*($CN$1='SEMACU DATA UNIFICADA'!$B$2:$B1000),0),MATCH(CT$2,'SEMACU DATA UNIFICADA'!$C$1:$T$1,0)),"")</f>
        <v>0</v>
      </c>
      <c r="CU16" s="33" t="str">
        <f t="array" ref="CU16">IFERROR(INDEX('SEMACU DATA UNIFICADA'!$C$2:$T1000,MATCH(1,($A16='SEMACU DATA UNIFICADA'!$A$2:$A1000)*($CN$1='SEMACU DATA UNIFICADA'!$B$2:$B1000),0),MATCH(CU$2,'SEMACU DATA UNIFICADA'!$C$1:$T$1,0)),"")</f>
        <v/>
      </c>
      <c r="CV16" s="60" t="str">
        <f t="array" ref="CV16">IFERROR(INDEX('SEMACU DATA UNIFICADA'!$C$2:$T1000,MATCH(1,($A16='SEMACU DATA UNIFICADA'!$A$2:$A1000)*($CN$1='SEMACU DATA UNIFICADA'!$B$2:$B1000),0),MATCH(CV$2,'SEMACU DATA UNIFICADA'!$C$1:$T$1,0)),"")</f>
        <v/>
      </c>
      <c r="CW16" s="23" t="str">
        <f t="array" ref="CW16">IFERROR(INDEX('SEMACU DATA UNIFICADA'!$C$2:$T1000,MATCH(1,($A16='SEMACU DATA UNIFICADA'!$A$2:$A1000)*($CN$1='SEMACU DATA UNIFICADA'!$B$2:$B1000),0),MATCH(CW$2,'SEMACU DATA UNIFICADA'!$C$1:$T$1,0)),"")</f>
        <v/>
      </c>
      <c r="CX16" s="23" t="str">
        <f t="array" ref="CX16">IFERROR(INDEX('SEMACU DATA UNIFICADA'!$C$2:$T1000,MATCH(1,($A16='SEMACU DATA UNIFICADA'!$A$2:$A1000)*($CN$1='SEMACU DATA UNIFICADA'!$B$2:$B1000),0),MATCH(CX$2,'SEMACU DATA UNIFICADA'!$C$1:$T$1,0)),"")</f>
        <v/>
      </c>
      <c r="CY16" s="23" t="str">
        <f t="array" ref="CY16">IFERROR(INDEX('SEMACU DATA UNIFICADA'!$C$2:$T1000,MATCH(1,($A16='SEMACU DATA UNIFICADA'!$A$2:$A1000)*($CN$1='SEMACU DATA UNIFICADA'!$B$2:$B1000),0),MATCH(CY$2,'SEMACU DATA UNIFICADA'!$C$1:$T$1,0)),"")</f>
        <v/>
      </c>
      <c r="CZ16" s="60" t="str">
        <f t="array" ref="CZ16">IFERROR(INDEX('SEMACU DATA UNIFICADA'!$C$2:$T1000,MATCH(1,($A16='SEMACU DATA UNIFICADA'!$A$2:$A1000)*($CN$1='SEMACU DATA UNIFICADA'!$B$2:$B1000),0),MATCH(CZ$2,'SEMACU DATA UNIFICADA'!$C$1:$T$1,0)),"")</f>
        <v/>
      </c>
      <c r="DA16" s="2" t="str">
        <f t="array" ref="DA16">IFERROR(INDEX('SEMACU DATA UNIFICADA'!$C$2:$T1000,MATCH(1,($A16='SEMACU DATA UNIFICADA'!$A$2:$A1000)*($CN$1='SEMACU DATA UNIFICADA'!$B$2:$B1000),0),MATCH(DA$2,'SEMACU DATA UNIFICADA'!$C$1:$T$1,0)),"")</f>
        <v/>
      </c>
      <c r="DB16" s="2">
        <f t="array" ref="DB16">IFERROR(INDEX('SEMACU DATA UNIFICADA'!$C$2:$T1000,MATCH(1,($A16='SEMACU DATA UNIFICADA'!$A$2:$A1000)*($CN$1='SEMACU DATA UNIFICADA'!$B$2:$B1000),0),MATCH(DB$2,'SEMACU DATA UNIFICADA'!$C$1:$T$1,0)),"")</f>
        <v>0</v>
      </c>
      <c r="DC16" s="33" t="str">
        <f t="array" ref="DC16">IFERROR(INDEX('SEMACU DATA UNIFICADA'!$C$2:$T1000,MATCH(1,($A16='SEMACU DATA UNIFICADA'!$A$2:$A1000)*($CN$1='SEMACU DATA UNIFICADA'!$B$2:$B1000),0),MATCH(DC$2,'SEMACU DATA UNIFICADA'!$C$1:$T$1,0)),"")</f>
        <v/>
      </c>
      <c r="DD16" s="60" t="str">
        <f t="array" ref="DD16">IFERROR(INDEX('SEMACU DATA UNIFICADA'!$C$2:$T1000,MATCH(1,($A16='SEMACU DATA UNIFICADA'!$A$2:$A1000)*($CN$1='SEMACU DATA UNIFICADA'!$B$2:$B1000),0),MATCH(DD$2,'SEMACU DATA UNIFICADA'!$C$1:$T$1,0)),"")</f>
        <v/>
      </c>
      <c r="DE16" s="140">
        <f t="array" ref="DE16">IFERROR(INDEX('SEMACU DATA UNIFICADA'!$C$2:$T1000,MATCH(1,($A16='SEMACU DATA UNIFICADA'!$A$2:$A1000)*($CN$1='SEMACU DATA UNIFICADA'!$B$2:$B1000),0),MATCH(DE$2,'SEMACU DATA UNIFICADA'!$C$1:$T$1,0)),"")</f>
        <v>0</v>
      </c>
      <c r="DF16" s="138" t="str">
        <f t="array" ref="DF16">IFERROR(INDEX('SEMACU DATA UNIFICADA'!$C$2:$T1000,MATCH(1,($A16='SEMACU DATA UNIFICADA'!$A$2:$A1000)*($DF$1='SEMACU DATA UNIFICADA'!$B$2:$B1000),0),MATCH(DF$2,'SEMACU DATA UNIFICADA'!$C$1:$T$1,0)),"")</f>
        <v/>
      </c>
      <c r="DG16" s="2" t="str">
        <f t="array" ref="DG16">IFERROR(INDEX('SEMACU DATA UNIFICADA'!$C$2:$T1000,MATCH(1,($A16='SEMACU DATA UNIFICADA'!$A$2:$A1000)*($DF$1='SEMACU DATA UNIFICADA'!$B$2:$B1000),0),MATCH(DG$2,'SEMACU DATA UNIFICADA'!$C$1:$T$1,0)),"")</f>
        <v/>
      </c>
      <c r="DH16" s="2" t="str">
        <f t="array" ref="DH16">IFERROR(INDEX('SEMACU DATA UNIFICADA'!$C$2:$T1000,MATCH(1,($A16='SEMACU DATA UNIFICADA'!$A$2:$A1000)*($DF$1='SEMACU DATA UNIFICADA'!$B$2:$B1000),0),MATCH(DH$2,'SEMACU DATA UNIFICADA'!$C$1:$T$1,0)),"")</f>
        <v/>
      </c>
      <c r="DI16" s="2" t="str">
        <f t="array" ref="DI16">IFERROR(INDEX('SEMACU DATA UNIFICADA'!$C$2:$T1000,MATCH(1,($A16='SEMACU DATA UNIFICADA'!$A$2:$A1000)*($DF$1='SEMACU DATA UNIFICADA'!$B$2:$B1000),0),MATCH(DI$2,'SEMACU DATA UNIFICADA'!$C$1:$T$1,0)),"")</f>
        <v/>
      </c>
      <c r="DJ16" s="139" t="str">
        <f t="array" ref="DJ16">IFERROR(INDEX('SEMACU DATA UNIFICADA'!$C$2:$T1000,MATCH(1,($A16='SEMACU DATA UNIFICADA'!$A$2:$A1000)*($DF$1='SEMACU DATA UNIFICADA'!$B$2:$B1000),0),MATCH(DJ$2,'SEMACU DATA UNIFICADA'!$C$1:$T$1,0)),"")</f>
        <v/>
      </c>
      <c r="DK16" s="2" t="str">
        <f t="array" ref="DK16">IFERROR(INDEX('SEMACU DATA UNIFICADA'!$C$2:$T1000,MATCH(1,($A16='SEMACU DATA UNIFICADA'!$A$2:$A1000)*($DF$1='SEMACU DATA UNIFICADA'!$B$2:$B1000),0),MATCH(DK$2,'SEMACU DATA UNIFICADA'!$C$1:$T$1,0)),"")</f>
        <v/>
      </c>
      <c r="DL16" s="2">
        <f t="array" ref="DL16">IFERROR(INDEX('SEMACU DATA UNIFICADA'!$C$2:$T1000,MATCH(1,($A16='SEMACU DATA UNIFICADA'!$A$2:$A1000)*($DF$1='SEMACU DATA UNIFICADA'!$B$2:$B1000),0),MATCH(DL$2,'SEMACU DATA UNIFICADA'!$C$1:$T$1,0)),"")</f>
        <v>0</v>
      </c>
      <c r="DM16" s="33" t="str">
        <f t="array" ref="DM16">IFERROR(INDEX('SEMACU DATA UNIFICADA'!$C$2:$T1000,MATCH(1,($A16='SEMACU DATA UNIFICADA'!$A$2:$A1000)*($DF$1='SEMACU DATA UNIFICADA'!$B$2:$B1000),0),MATCH(DM$2,'SEMACU DATA UNIFICADA'!$C$1:$T$1,0)),"")</f>
        <v/>
      </c>
      <c r="DN16" s="60" t="str">
        <f t="array" ref="DN16">IFERROR(INDEX('SEMACU DATA UNIFICADA'!$C$2:$T1000,MATCH(1,($A16='SEMACU DATA UNIFICADA'!$A$2:$A1000)*($DF$1='SEMACU DATA UNIFICADA'!$B$2:$B1000),0),MATCH(DN$2,'SEMACU DATA UNIFICADA'!$C$1:$T$1,0)),"")</f>
        <v/>
      </c>
      <c r="DO16" s="23" t="str">
        <f t="array" ref="DO16">IFERROR(INDEX('SEMACU DATA UNIFICADA'!$C$2:$T1000,MATCH(1,($A16='SEMACU DATA UNIFICADA'!$A$2:$A1000)*($DF$1='SEMACU DATA UNIFICADA'!$B$2:$B1000),0),MATCH(DO$2,'SEMACU DATA UNIFICADA'!$C$1:$T$1,0)),"")</f>
        <v/>
      </c>
      <c r="DP16" s="23" t="str">
        <f t="array" ref="DP16">IFERROR(INDEX('SEMACU DATA UNIFICADA'!$C$2:$T1000,MATCH(1,($A16='SEMACU DATA UNIFICADA'!$A$2:$A1000)*($DF$1='SEMACU DATA UNIFICADA'!$B$2:$B1000),0),MATCH(DP$2,'SEMACU DATA UNIFICADA'!$C$1:$T$1,0)),"")</f>
        <v/>
      </c>
      <c r="DQ16" s="23" t="str">
        <f t="array" ref="DQ16">IFERROR(INDEX('SEMACU DATA UNIFICADA'!$C$2:$T1000,MATCH(1,($A16='SEMACU DATA UNIFICADA'!$A$2:$A1000)*($DF$1='SEMACU DATA UNIFICADA'!$B$2:$B1000),0),MATCH(DQ$2,'SEMACU DATA UNIFICADA'!$C$1:$T$1,0)),"")</f>
        <v/>
      </c>
      <c r="DR16" s="60" t="str">
        <f t="array" ref="DR16">IFERROR(INDEX('SEMACU DATA UNIFICADA'!$C$2:$T1000,MATCH(1,($A16='SEMACU DATA UNIFICADA'!$A$2:$A1000)*($DF$1='SEMACU DATA UNIFICADA'!$B$2:$B1000),0),MATCH(DR$2,'SEMACU DATA UNIFICADA'!$C$1:$T$1,0)),"")</f>
        <v/>
      </c>
      <c r="DS16" s="2" t="str">
        <f t="array" ref="DS16">IFERROR(INDEX('SEMACU DATA UNIFICADA'!$C$2:$T1000,MATCH(1,($A16='SEMACU DATA UNIFICADA'!$A$2:$A1000)*($DF$1='SEMACU DATA UNIFICADA'!$B$2:$B1000),0),MATCH(DS$2,'SEMACU DATA UNIFICADA'!$C$1:$T$1,0)),"")</f>
        <v/>
      </c>
      <c r="DT16" s="2">
        <f t="array" ref="DT16">IFERROR(INDEX('SEMACU DATA UNIFICADA'!$C$2:$T1000,MATCH(1,($A16='SEMACU DATA UNIFICADA'!$A$2:$A1000)*($DF$1='SEMACU DATA UNIFICADA'!$B$2:$B1000),0),MATCH(DT$2,'SEMACU DATA UNIFICADA'!$C$1:$T$1,0)),"")</f>
        <v>0</v>
      </c>
      <c r="DU16" s="33" t="str">
        <f t="array" ref="DU16">IFERROR(INDEX('SEMACU DATA UNIFICADA'!$C$2:$T1000,MATCH(1,($A16='SEMACU DATA UNIFICADA'!$A$2:$A1000)*($DF$1='SEMACU DATA UNIFICADA'!$B$2:$B1000),0),MATCH(DU$2,'SEMACU DATA UNIFICADA'!$C$1:$T$1,0)),"")</f>
        <v/>
      </c>
      <c r="DV16" s="60" t="str">
        <f t="array" ref="DV16">IFERROR(INDEX('SEMACU DATA UNIFICADA'!$C$2:$T1000,MATCH(1,($A16='SEMACU DATA UNIFICADA'!$A$2:$A1000)*($DF$1='SEMACU DATA UNIFICADA'!$B$2:$B1000),0),MATCH(DV$2,'SEMACU DATA UNIFICADA'!$C$1:$T$1,0)),"")</f>
        <v/>
      </c>
      <c r="DW16" s="140">
        <f t="array" ref="DW16">IFERROR(INDEX('SEMACU DATA UNIFICADA'!$C$2:$T1000,MATCH(1,($A16='SEMACU DATA UNIFICADA'!$A$2:$A1000)*($DF$1='SEMACU DATA UNIFICADA'!$B$2:$B1000),0),MATCH(DW$2,'SEMACU DATA UNIFICADA'!$C$1:$T$1,0)),"")</f>
        <v>0</v>
      </c>
      <c r="DX16" s="138" t="str">
        <f t="array" ref="DX16">IFERROR(INDEX('SEMACU DATA UNIFICADA'!$C$2:$T1000,MATCH(1,($A16='SEMACU DATA UNIFICADA'!$A$2:$A1000)*($DX$1='SEMACU DATA UNIFICADA'!$B$2:$B1000),0),MATCH(DX$2,'SEMACU DATA UNIFICADA'!$C$1:$T$1,0)),"")</f>
        <v/>
      </c>
      <c r="DY16" s="2" t="str">
        <f t="array" ref="DY16">IFERROR(INDEX('SEMACU DATA UNIFICADA'!$C$2:$T1000,MATCH(1,($A16='SEMACU DATA UNIFICADA'!$A$2:$A1000)*($DX$1='SEMACU DATA UNIFICADA'!$B$2:$B1000),0),MATCH(DY$2,'SEMACU DATA UNIFICADA'!$C$1:$T$1,0)),"")</f>
        <v/>
      </c>
      <c r="DZ16" s="2" t="str">
        <f t="array" ref="DZ16">IFERROR(INDEX('SEMACU DATA UNIFICADA'!$C$2:$T1000,MATCH(1,($A16='SEMACU DATA UNIFICADA'!$A$2:$A1000)*($DX$1='SEMACU DATA UNIFICADA'!$B$2:$B1000),0),MATCH(DZ$2,'SEMACU DATA UNIFICADA'!$C$1:$T$1,0)),"")</f>
        <v/>
      </c>
      <c r="EA16" s="2" t="str">
        <f t="array" ref="EA16">IFERROR(INDEX('SEMACU DATA UNIFICADA'!$C$2:$T1000,MATCH(1,($A16='SEMACU DATA UNIFICADA'!$A$2:$A1000)*($DX$1='SEMACU DATA UNIFICADA'!$B$2:$B1000),0),MATCH(EA$2,'SEMACU DATA UNIFICADA'!$C$1:$T$1,0)),"")</f>
        <v/>
      </c>
      <c r="EB16" s="139" t="str">
        <f t="array" ref="EB16">IFERROR(INDEX('SEMACU DATA UNIFICADA'!$C$2:$T1000,MATCH(1,($A16='SEMACU DATA UNIFICADA'!$A$2:$A1000)*($DX$1='SEMACU DATA UNIFICADA'!$B$2:$B1000),0),MATCH(EB$2,'SEMACU DATA UNIFICADA'!$C$1:$T$1,0)),"")</f>
        <v/>
      </c>
      <c r="EC16" s="2" t="str">
        <f t="array" ref="EC16">IFERROR(INDEX('SEMACU DATA UNIFICADA'!$C$2:$T1000,MATCH(1,($A16='SEMACU DATA UNIFICADA'!$A$2:$A1000)*($DX$1='SEMACU DATA UNIFICADA'!$B$2:$B1000),0),MATCH(EC$2,'SEMACU DATA UNIFICADA'!$C$1:$T$1,0)),"")</f>
        <v/>
      </c>
      <c r="ED16" s="2">
        <f t="array" ref="ED16">IFERROR(INDEX('SEMACU DATA UNIFICADA'!$C$2:$T1000,MATCH(1,($A16='SEMACU DATA UNIFICADA'!$A$2:$A1000)*($DX$1='SEMACU DATA UNIFICADA'!$B$2:$B1000),0),MATCH(ED$2,'SEMACU DATA UNIFICADA'!$C$1:$T$1,0)),"")</f>
        <v>0</v>
      </c>
      <c r="EE16" s="33" t="str">
        <f t="array" ref="EE16">IFERROR(INDEX('SEMACU DATA UNIFICADA'!$C$2:$T1000,MATCH(1,($A16='SEMACU DATA UNIFICADA'!$A$2:$A1000)*($DX$1='SEMACU DATA UNIFICADA'!$B$2:$B1000),0),MATCH(EE$2,'SEMACU DATA UNIFICADA'!$C$1:$T$1,0)),"")</f>
        <v/>
      </c>
      <c r="EF16" s="60" t="str">
        <f t="array" ref="EF16">IFERROR(INDEX('SEMACU DATA UNIFICADA'!$C$2:$T1000,MATCH(1,($A16='SEMACU DATA UNIFICADA'!$A$2:$A1000)*($DX$1='SEMACU DATA UNIFICADA'!$B$2:$B1000),0),MATCH(EF$2,'SEMACU DATA UNIFICADA'!$C$1:$T$1,0)),"")</f>
        <v/>
      </c>
      <c r="EG16" s="23" t="str">
        <f t="array" ref="EG16">IFERROR(INDEX('SEMACU DATA UNIFICADA'!$C$2:$T1000,MATCH(1,($A16='SEMACU DATA UNIFICADA'!$A$2:$A1000)*($DX$1='SEMACU DATA UNIFICADA'!$B$2:$B1000),0),MATCH(EG$2,'SEMACU DATA UNIFICADA'!$C$1:$T$1,0)),"")</f>
        <v/>
      </c>
      <c r="EH16" s="23" t="str">
        <f t="array" ref="EH16">IFERROR(INDEX('SEMACU DATA UNIFICADA'!$C$2:$T1000,MATCH(1,($A16='SEMACU DATA UNIFICADA'!$A$2:$A1000)*($DX$1='SEMACU DATA UNIFICADA'!$B$2:$B1000),0),MATCH(EH$2,'SEMACU DATA UNIFICADA'!$C$1:$T$1,0)),"")</f>
        <v/>
      </c>
      <c r="EI16" s="23" t="str">
        <f t="array" ref="EI16">IFERROR(INDEX('SEMACU DATA UNIFICADA'!$C$2:$T1000,MATCH(1,($A16='SEMACU DATA UNIFICADA'!$A$2:$A1000)*($DX$1='SEMACU DATA UNIFICADA'!$B$2:$B1000),0),MATCH(EI$2,'SEMACU DATA UNIFICADA'!$C$1:$T$1,0)),"")</f>
        <v/>
      </c>
      <c r="EJ16" s="60" t="str">
        <f t="array" ref="EJ16">IFERROR(INDEX('SEMACU DATA UNIFICADA'!$C$2:$T1000,MATCH(1,($A16='SEMACU DATA UNIFICADA'!$A$2:$A1000)*($DX$1='SEMACU DATA UNIFICADA'!$B$2:$B1000),0),MATCH(EJ$2,'SEMACU DATA UNIFICADA'!$C$1:$T$1,0)),"")</f>
        <v/>
      </c>
      <c r="EK16" s="2" t="str">
        <f t="array" ref="EK16">IFERROR(INDEX('SEMACU DATA UNIFICADA'!$C$2:$T1000,MATCH(1,($A16='SEMACU DATA UNIFICADA'!$A$2:$A1000)*($DX$1='SEMACU DATA UNIFICADA'!$B$2:$B1000),0),MATCH(EK$2,'SEMACU DATA UNIFICADA'!$C$1:$T$1,0)),"")</f>
        <v/>
      </c>
      <c r="EL16" s="2">
        <f t="array" ref="EL16">IFERROR(INDEX('SEMACU DATA UNIFICADA'!$C$2:$T1000,MATCH(1,($A16='SEMACU DATA UNIFICADA'!$A$2:$A1000)*($DX$1='SEMACU DATA UNIFICADA'!$B$2:$B1000),0),MATCH(EL$2,'SEMACU DATA UNIFICADA'!$C$1:$T$1,0)),"")</f>
        <v>0</v>
      </c>
      <c r="EM16" s="33" t="str">
        <f t="array" ref="EM16">IFERROR(INDEX('SEMACU DATA UNIFICADA'!$C$2:$T1000,MATCH(1,($A16='SEMACU DATA UNIFICADA'!$A$2:$A1000)*($DX$1='SEMACU DATA UNIFICADA'!$B$2:$B1000),0),MATCH(EM$2,'SEMACU DATA UNIFICADA'!$C$1:$T$1,0)),"")</f>
        <v/>
      </c>
      <c r="EN16" s="60" t="str">
        <f t="array" ref="EN16">IFERROR(INDEX('SEMACU DATA UNIFICADA'!$C$2:$T1000,MATCH(1,($A16='SEMACU DATA UNIFICADA'!$A$2:$A1000)*($DX$1='SEMACU DATA UNIFICADA'!$B$2:$B1000),0),MATCH(EN$2,'SEMACU DATA UNIFICADA'!$C$1:$T$1,0)),"")</f>
        <v/>
      </c>
      <c r="EO16" s="140">
        <f t="array" ref="EO16">IFERROR(INDEX('SEMACU DATA UNIFICADA'!$C$2:$T1000,MATCH(1,($A16='SEMACU DATA UNIFICADA'!$A$2:$A1000)*($DX$1='SEMACU DATA UNIFICADA'!$B$2:$B1000),0),MATCH(EO$2,'SEMACU DATA UNIFICADA'!$C$1:$T$1,0)),"")</f>
        <v>0</v>
      </c>
      <c r="EP16" s="138" t="str">
        <f t="array" ref="EP16">IFERROR(INDEX('SEMACU DATA UNIFICADA'!$C$2:$T1000,MATCH(1,($A16='SEMACU DATA UNIFICADA'!$A$2:$A1000)*($EP$1='SEMACU DATA UNIFICADA'!$B$2:$B1000),0),MATCH(EP$2,'SEMACU DATA UNIFICADA'!$C$1:$T$1,0)),"")</f>
        <v/>
      </c>
      <c r="EQ16" s="2" t="str">
        <f t="array" ref="EQ16">IFERROR(INDEX('SEMACU DATA UNIFICADA'!$C$2:$T1000,MATCH(1,($A16='SEMACU DATA UNIFICADA'!$A$2:$A1000)*($EP$1='SEMACU DATA UNIFICADA'!$B$2:$B1000),0),MATCH(EQ$2,'SEMACU DATA UNIFICADA'!$C$1:$T$1,0)),"")</f>
        <v/>
      </c>
      <c r="ER16" s="2" t="str">
        <f t="array" ref="ER16">IFERROR(INDEX('SEMACU DATA UNIFICADA'!$C$2:$T1000,MATCH(1,($A16='SEMACU DATA UNIFICADA'!$A$2:$A1000)*($EP$1='SEMACU DATA UNIFICADA'!$B$2:$B1000),0),MATCH(ER$2,'SEMACU DATA UNIFICADA'!$C$1:$T$1,0)),"")</f>
        <v/>
      </c>
      <c r="ES16" s="2" t="str">
        <f t="array" ref="ES16">IFERROR(INDEX('SEMACU DATA UNIFICADA'!$C$2:$T1000,MATCH(1,($A16='SEMACU DATA UNIFICADA'!$A$2:$A1000)*($EP$1='SEMACU DATA UNIFICADA'!$B$2:$B1000),0),MATCH(ES$2,'SEMACU DATA UNIFICADA'!$C$1:$T$1,0)),"")</f>
        <v/>
      </c>
      <c r="ET16" s="139" t="str">
        <f t="array" ref="ET16">IFERROR(INDEX('SEMACU DATA UNIFICADA'!$C$2:$T1000,MATCH(1,($A16='SEMACU DATA UNIFICADA'!$A$2:$A1000)*($EP$1='SEMACU DATA UNIFICADA'!$B$2:$B1000),0),MATCH(ET$2,'SEMACU DATA UNIFICADA'!$C$1:$T$1,0)),"")</f>
        <v/>
      </c>
      <c r="EU16" s="2" t="str">
        <f t="array" ref="EU16">IFERROR(INDEX('SEMACU DATA UNIFICADA'!$C$2:$T1000,MATCH(1,($A16='SEMACU DATA UNIFICADA'!$A$2:$A1000)*($EP$1='SEMACU DATA UNIFICADA'!$B$2:$B1000),0),MATCH(EU$2,'SEMACU DATA UNIFICADA'!$C$1:$T$1,0)),"")</f>
        <v/>
      </c>
      <c r="EV16" s="2">
        <f t="array" ref="EV16">IFERROR(INDEX('SEMACU DATA UNIFICADA'!$C$2:$T1000,MATCH(1,($A16='SEMACU DATA UNIFICADA'!$A$2:$A1000)*($EP$1='SEMACU DATA UNIFICADA'!$B$2:$B1000),0),MATCH(EV$2,'SEMACU DATA UNIFICADA'!$C$1:$T$1,0)),"")</f>
        <v>0</v>
      </c>
      <c r="EW16" s="33" t="str">
        <f t="array" ref="EW16">IFERROR(INDEX('SEMACU DATA UNIFICADA'!$C$2:$T1000,MATCH(1,($A16='SEMACU DATA UNIFICADA'!$A$2:$A1000)*($EP$1='SEMACU DATA UNIFICADA'!$B$2:$B1000),0),MATCH(EW$2,'SEMACU DATA UNIFICADA'!$C$1:$T$1,0)),"")</f>
        <v/>
      </c>
      <c r="EX16" s="60" t="str">
        <f t="array" ref="EX16">IFERROR(INDEX('SEMACU DATA UNIFICADA'!$C$2:$T1000,MATCH(1,($A16='SEMACU DATA UNIFICADA'!$A$2:$A1000)*($EP$1='SEMACU DATA UNIFICADA'!$B$2:$B1000),0),MATCH(EX$2,'SEMACU DATA UNIFICADA'!$C$1:$T$1,0)),"")</f>
        <v/>
      </c>
      <c r="EY16" s="23" t="str">
        <f t="array" ref="EY16">IFERROR(INDEX('SEMACU DATA UNIFICADA'!$C$2:$T1000,MATCH(1,($A16='SEMACU DATA UNIFICADA'!$A$2:$A1000)*($EP$1='SEMACU DATA UNIFICADA'!$B$2:$B1000),0),MATCH(EY$2,'SEMACU DATA UNIFICADA'!$C$1:$T$1,0)),"")</f>
        <v/>
      </c>
      <c r="EZ16" s="23" t="str">
        <f t="array" ref="EZ16">IFERROR(INDEX('SEMACU DATA UNIFICADA'!$C$2:$T1000,MATCH(1,($A16='SEMACU DATA UNIFICADA'!$A$2:$A1000)*($EP$1='SEMACU DATA UNIFICADA'!$B$2:$B1000),0),MATCH(EZ$2,'SEMACU DATA UNIFICADA'!$C$1:$T$1,0)),"")</f>
        <v/>
      </c>
      <c r="FA16" s="23" t="str">
        <f t="array" ref="FA16">IFERROR(INDEX('SEMACU DATA UNIFICADA'!$C$2:$T1000,MATCH(1,($A16='SEMACU DATA UNIFICADA'!$A$2:$A1000)*($EP$1='SEMACU DATA UNIFICADA'!$B$2:$B1000),0),MATCH(FA$2,'SEMACU DATA UNIFICADA'!$C$1:$T$1,0)),"")</f>
        <v/>
      </c>
      <c r="FB16" s="60" t="str">
        <f t="array" ref="FB16">IFERROR(INDEX('SEMACU DATA UNIFICADA'!$C$2:$T1000,MATCH(1,($A16='SEMACU DATA UNIFICADA'!$A$2:$A1000)*($EP$1='SEMACU DATA UNIFICADA'!$B$2:$B1000),0),MATCH(FB$2,'SEMACU DATA UNIFICADA'!$C$1:$T$1,0)),"")</f>
        <v/>
      </c>
      <c r="FC16" s="2" t="str">
        <f t="array" ref="FC16">IFERROR(INDEX('SEMACU DATA UNIFICADA'!$C$2:$T1000,MATCH(1,($A16='SEMACU DATA UNIFICADA'!$A$2:$A1000)*($EP$1='SEMACU DATA UNIFICADA'!$B$2:$B1000),0),MATCH(FC$2,'SEMACU DATA UNIFICADA'!$C$1:$T$1,0)),"")</f>
        <v/>
      </c>
      <c r="FD16" s="2">
        <f t="array" ref="FD16">IFERROR(INDEX('SEMACU DATA UNIFICADA'!$C$2:$T1000,MATCH(1,($A16='SEMACU DATA UNIFICADA'!$A$2:$A1000)*($EP$1='SEMACU DATA UNIFICADA'!$B$2:$B1000),0),MATCH(FD$2,'SEMACU DATA UNIFICADA'!$C$1:$T$1,0)),"")</f>
        <v>0</v>
      </c>
      <c r="FE16" s="33" t="str">
        <f t="array" ref="FE16">IFERROR(INDEX('SEMACU DATA UNIFICADA'!$C$2:$T1000,MATCH(1,($A16='SEMACU DATA UNIFICADA'!$A$2:$A1000)*($EP$1='SEMACU DATA UNIFICADA'!$B$2:$B1000),0),MATCH(FE$2,'SEMACU DATA UNIFICADA'!$C$1:$T$1,0)),"")</f>
        <v/>
      </c>
      <c r="FF16" s="60" t="str">
        <f t="array" ref="FF16">IFERROR(INDEX('SEMACU DATA UNIFICADA'!$C$2:$T1000,MATCH(1,($A16='SEMACU DATA UNIFICADA'!$A$2:$A1000)*($EP$1='SEMACU DATA UNIFICADA'!$B$2:$B1000),0),MATCH(FF$2,'SEMACU DATA UNIFICADA'!$C$1:$T$1,0)),"")</f>
        <v/>
      </c>
      <c r="FG16" s="140">
        <f t="array" ref="FG16">IFERROR(INDEX('SEMACU DATA UNIFICADA'!$C$2:$T1000,MATCH(1,($A16='SEMACU DATA UNIFICADA'!$A$2:$A1000)*($EP$1='SEMACU DATA UNIFICADA'!$B$2:$B1000),0),MATCH(FG$2,'SEMACU DATA UNIFICADA'!$C$1:$T$1,0)),"")</f>
        <v>0</v>
      </c>
      <c r="FH16" s="138" t="str">
        <f t="array" ref="FH16">IFERROR(INDEX('SEMACU DATA UNIFICADA'!$C$2:$T1000,MATCH(1,($A16='SEMACU DATA UNIFICADA'!$A$2:$A1000)*($FH$1='SEMACU DATA UNIFICADA'!$B$2:$B1000),0),MATCH(FH$2,'SEMACU DATA UNIFICADA'!$C$1:$T$1,0)),"")</f>
        <v>SE11070323</v>
      </c>
      <c r="FI16" s="2">
        <f t="array" ref="FI16">IFERROR(INDEX('SEMACU DATA UNIFICADA'!$C$2:$T1000,MATCH(1,($A16='SEMACU DATA UNIFICADA'!$A$2:$A1000)*($FH$1='SEMACU DATA UNIFICADA'!$B$2:$B1000),0),MATCH(FI$2,'SEMACU DATA UNIFICADA'!$C$1:$T$1,0)),"")</f>
        <v>275</v>
      </c>
      <c r="FJ16" s="2">
        <f t="array" ref="FJ16">IFERROR(INDEX('SEMACU DATA UNIFICADA'!$C$2:$T1000,MATCH(1,($A16='SEMACU DATA UNIFICADA'!$A$2:$A1000)*($FH$1='SEMACU DATA UNIFICADA'!$B$2:$B1000),0),MATCH(FJ$2,'SEMACU DATA UNIFICADA'!$C$1:$T$1,0)),"")</f>
        <v>1550</v>
      </c>
      <c r="FK16" s="2" t="str">
        <f t="array" ref="FK16">IFERROR(INDEX('SEMACU DATA UNIFICADA'!$C$2:$T1000,MATCH(1,($A16='SEMACU DATA UNIFICADA'!$A$2:$A1000)*($FH$1='SEMACU DATA UNIFICADA'!$B$2:$B1000),0),MATCH(FK$2,'SEMACU DATA UNIFICADA'!$C$1:$T$1,0)),"")</f>
        <v>NICO FINA 2.0</v>
      </c>
      <c r="FL16" s="139">
        <f t="array" ref="FL16">IFERROR(INDEX('SEMACU DATA UNIFICADA'!$C$2:$T1000,MATCH(1,($A16='SEMACU DATA UNIFICADA'!$A$2:$A1000)*($FH$1='SEMACU DATA UNIFICADA'!$B$2:$B1000),0),MATCH(FL$2,'SEMACU DATA UNIFICADA'!$C$1:$T$1,0)),"")</f>
        <v>1903.59375</v>
      </c>
      <c r="FM16" s="2">
        <f t="array" ref="FM16">IFERROR(INDEX('SEMACU DATA UNIFICADA'!$C$2:$T1000,MATCH(1,($A16='SEMACU DATA UNIFICADA'!$A$2:$A1000)*($FH$1='SEMACU DATA UNIFICADA'!$B$2:$B1000),0),MATCH(FM$2,'SEMACU DATA UNIFICADA'!$C$1:$T$1,0)),"")</f>
        <v>12.45</v>
      </c>
      <c r="FN16" s="2">
        <f t="array" ref="FN16">IFERROR(INDEX('SEMACU DATA UNIFICADA'!$C$2:$T1000,MATCH(1,($A16='SEMACU DATA UNIFICADA'!$A$2:$A1000)*($FH$1='SEMACU DATA UNIFICADA'!$B$2:$B1000),0),MATCH(FN$2,'SEMACU DATA UNIFICADA'!$C$1:$T$1,0)),"")</f>
        <v>1.75</v>
      </c>
      <c r="FO16" s="33">
        <f t="array" ref="FO16">IFERROR(INDEX('SEMACU DATA UNIFICADA'!$C$2:$T1000,MATCH(1,($A16='SEMACU DATA UNIFICADA'!$A$2:$A1000)*($FH$1='SEMACU DATA UNIFICADA'!$B$2:$B1000),0),MATCH(FO$2,'SEMACU DATA UNIFICADA'!$C$1:$T$1,0)),"")</f>
        <v>4.3392</v>
      </c>
      <c r="FP16" s="60">
        <f t="array" ref="FP16">IFERROR(INDEX('SEMACU DATA UNIFICADA'!$C$2:$T1000,MATCH(1,($A16='SEMACU DATA UNIFICADA'!$A$2:$A1000)*($FH$1='SEMACU DATA UNIFICADA'!$B$2:$B1000),0),MATCH(FP$2,'SEMACU DATA UNIFICADA'!$C$1:$T$1,0)),"")</f>
        <v>509042.068</v>
      </c>
      <c r="FQ16" s="23">
        <f t="array" ref="FQ16">IFERROR(INDEX('SEMACU DATA UNIFICADA'!$C$2:$T1000,MATCH(1,($A16='SEMACU DATA UNIFICADA'!$A$2:$A1000)*($FH$1='SEMACU DATA UNIFICADA'!$B$2:$B1000),0),MATCH(FQ$2,'SEMACU DATA UNIFICADA'!$C$1:$T$1,0)),"")</f>
        <v>0.866664</v>
      </c>
      <c r="FR16" s="23">
        <f t="array" ref="FR16">IFERROR(INDEX('SEMACU DATA UNIFICADA'!$C$2:$T1000,MATCH(1,($A16='SEMACU DATA UNIFICADA'!$A$2:$A1000)*($FH$1='SEMACU DATA UNIFICADA'!$B$2:$B1000),0),MATCH(FR$2,'SEMACU DATA UNIFICADA'!$C$1:$T$1,0)),"")</f>
        <v>0.6671831574</v>
      </c>
      <c r="FS16" s="23">
        <f t="array" ref="FS16">IFERROR(INDEX('SEMACU DATA UNIFICADA'!$C$2:$T1000,MATCH(1,($A16='SEMACU DATA UNIFICADA'!$A$2:$A1000)*($FH$1='SEMACU DATA UNIFICADA'!$B$2:$B1000),0),MATCH(FS$2,'SEMACU DATA UNIFICADA'!$C$1:$T$1,0)),"")</f>
        <v>0.85</v>
      </c>
      <c r="FT16" s="60" t="str">
        <f t="array" ref="FT16">IFERROR(INDEX('SEMACU DATA UNIFICADA'!$C$2:$T1000,MATCH(1,($A16='SEMACU DATA UNIFICADA'!$A$2:$A1000)*($FH$1='SEMACU DATA UNIFICADA'!$B$2:$B1000),0),MATCH(FT$2,'SEMACU DATA UNIFICADA'!$C$1:$T$1,0)),"")</f>
        <v/>
      </c>
      <c r="FU16" s="2">
        <f t="array" ref="FU16">IFERROR(INDEX('SEMACU DATA UNIFICADA'!$C$2:$T1000,MATCH(1,($A16='SEMACU DATA UNIFICADA'!$A$2:$A1000)*($FH$1='SEMACU DATA UNIFICADA'!$B$2:$B1000),0),MATCH(FU$2,'SEMACU DATA UNIFICADA'!$C$1:$T$1,0)),"")</f>
        <v>2</v>
      </c>
      <c r="FV16" s="2">
        <f t="array" ref="FV16">IFERROR(INDEX('SEMACU DATA UNIFICADA'!$C$2:$T1000,MATCH(1,($A16='SEMACU DATA UNIFICADA'!$A$2:$A1000)*($FH$1='SEMACU DATA UNIFICADA'!$B$2:$B1000),0),MATCH(FV$2,'SEMACU DATA UNIFICADA'!$C$1:$T$1,0)),"")</f>
        <v>14.45</v>
      </c>
      <c r="FW16" s="33">
        <f t="array" ref="FW16">IFERROR(INDEX('SEMACU DATA UNIFICADA'!$C$2:$T1000,MATCH(1,($A16='SEMACU DATA UNIFICADA'!$A$2:$A1000)*($FH$1='SEMACU DATA UNIFICADA'!$B$2:$B1000),0),MATCH(FW$2,'SEMACU DATA UNIFICADA'!$C$1:$T$1,0)),"")</f>
        <v>4.0152</v>
      </c>
      <c r="FX16" s="60">
        <f t="array" ref="FX16">IFERROR(INDEX('SEMACU DATA UNIFICADA'!$C$2:$T1000,MATCH(1,($A16='SEMACU DATA UNIFICADA'!$A$2:$A1000)*($FH$1='SEMACU DATA UNIFICADA'!$B$2:$B1000),0),MATCH(FX$2,'SEMACU DATA UNIFICADA'!$C$1:$T$1,0)),"")</f>
        <v>380.70823</v>
      </c>
      <c r="FY16" s="140">
        <f t="array" ref="FY16">IFERROR(INDEX('SEMACU DATA UNIFICADA'!$C$2:$T1000,MATCH(1,($A16='SEMACU DATA UNIFICADA'!$A$2:$A1000)*($FH$1='SEMACU DATA UNIFICADA'!$B$2:$B1000),0),MATCH(FY$2,'SEMACU DATA UNIFICADA'!$C$1:$T$1,0)),"")</f>
        <v>26.42705751</v>
      </c>
      <c r="FZ16" s="138" t="str">
        <f t="array" ref="FZ16">IFERROR(INDEX('SEMACU DATA UNIFICADA'!$C$2:$T1000,MATCH(1,($A16='SEMACU DATA UNIFICADA'!$A$2:$A1000)*($FZ$1='SEMACU DATA UNIFICADA'!$B$2:$B1000),0),MATCH(FZ$2,'SEMACU DATA UNIFICADA'!$C$1:$T$1,0)),"")</f>
        <v/>
      </c>
      <c r="GA16" s="2" t="str">
        <f t="array" ref="GA16">IFERROR(INDEX('SEMACU DATA UNIFICADA'!$C$2:$T1000,MATCH(1,($A16='SEMACU DATA UNIFICADA'!$A$2:$A1000)*($FZ$1='SEMACU DATA UNIFICADA'!$B$2:$B1000),0),MATCH(GA$2,'SEMACU DATA UNIFICADA'!$C$1:$T$1,0)),"")</f>
        <v/>
      </c>
      <c r="GB16" s="2" t="str">
        <f t="array" ref="GB16">IFERROR(INDEX('SEMACU DATA UNIFICADA'!$C$2:$T1000,MATCH(1,($A16='SEMACU DATA UNIFICADA'!$A$2:$A1000)*($FZ$1='SEMACU DATA UNIFICADA'!$B$2:$B1000),0),MATCH(GB$2,'SEMACU DATA UNIFICADA'!$C$1:$T$1,0)),"")</f>
        <v/>
      </c>
      <c r="GC16" s="2" t="str">
        <f t="array" ref="GC16">IFERROR(INDEX('SEMACU DATA UNIFICADA'!$C$2:$T1000,MATCH(1,($A16='SEMACU DATA UNIFICADA'!$A$2:$A1000)*($FZ$1='SEMACU DATA UNIFICADA'!$B$2:$B1000),0),MATCH(GC$2,'SEMACU DATA UNIFICADA'!$C$1:$T$1,0)),"")</f>
        <v/>
      </c>
      <c r="GD16" s="139" t="str">
        <f t="array" ref="GD16">IFERROR(INDEX('SEMACU DATA UNIFICADA'!$C$2:$T1000,MATCH(1,($A16='SEMACU DATA UNIFICADA'!$A$2:$A1000)*($FZ$1='SEMACU DATA UNIFICADA'!$B$2:$B1000),0),MATCH(GD$2,'SEMACU DATA UNIFICADA'!$C$1:$T$1,0)),"")</f>
        <v/>
      </c>
      <c r="GE16" s="2" t="str">
        <f t="array" ref="GE16">IFERROR(INDEX('SEMACU DATA UNIFICADA'!$C$2:$T1000,MATCH(1,($A16='SEMACU DATA UNIFICADA'!$A$2:$A1000)*($FZ$1='SEMACU DATA UNIFICADA'!$B$2:$B1000),0),MATCH(GE$2,'SEMACU DATA UNIFICADA'!$C$1:$T$1,0)),"")</f>
        <v/>
      </c>
      <c r="GF16" s="2">
        <f t="array" ref="GF16">IFERROR(INDEX('SEMACU DATA UNIFICADA'!$C$2:$T1000,MATCH(1,($A16='SEMACU DATA UNIFICADA'!$A$2:$A1000)*($FZ$1='SEMACU DATA UNIFICADA'!$B$2:$B1000),0),MATCH(GF$2,'SEMACU DATA UNIFICADA'!$C$1:$T$1,0)),"")</f>
        <v>0</v>
      </c>
      <c r="GG16" s="33" t="str">
        <f t="array" ref="GG16">IFERROR(INDEX('SEMACU DATA UNIFICADA'!$C$2:$T1000,MATCH(1,($A16='SEMACU DATA UNIFICADA'!$A$2:$A1000)*($FZ$1='SEMACU DATA UNIFICADA'!$B$2:$B1000),0),MATCH(GG$2,'SEMACU DATA UNIFICADA'!$C$1:$T$1,0)),"")</f>
        <v/>
      </c>
      <c r="GH16" s="60" t="str">
        <f t="array" ref="GH16">IFERROR(INDEX('SEMACU DATA UNIFICADA'!$C$2:$T1000,MATCH(1,($A16='SEMACU DATA UNIFICADA'!$A$2:$A1000)*($FZ$1='SEMACU DATA UNIFICADA'!$B$2:$B1000),0),MATCH(GH$2,'SEMACU DATA UNIFICADA'!$C$1:$T$1,0)),"")</f>
        <v/>
      </c>
      <c r="GI16" s="23" t="str">
        <f t="array" ref="GI16">IFERROR(INDEX('SEMACU DATA UNIFICADA'!$C$2:$T1000,MATCH(1,($A16='SEMACU DATA UNIFICADA'!$A$2:$A1000)*($FZ$1='SEMACU DATA UNIFICADA'!$B$2:$B1000),0),MATCH(GI$2,'SEMACU DATA UNIFICADA'!$C$1:$T$1,0)),"")</f>
        <v/>
      </c>
      <c r="GJ16" s="23" t="str">
        <f t="array" ref="GJ16">IFERROR(INDEX('SEMACU DATA UNIFICADA'!$C$2:$T1000,MATCH(1,($A16='SEMACU DATA UNIFICADA'!$A$2:$A1000)*($FZ$1='SEMACU DATA UNIFICADA'!$B$2:$B1000),0),MATCH(GJ$2,'SEMACU DATA UNIFICADA'!$C$1:$T$1,0)),"")</f>
        <v/>
      </c>
      <c r="GK16" s="23" t="str">
        <f t="array" ref="GK16">IFERROR(INDEX('SEMACU DATA UNIFICADA'!$C$2:$T1000,MATCH(1,($A16='SEMACU DATA UNIFICADA'!$A$2:$A1000)*($FZ$1='SEMACU DATA UNIFICADA'!$B$2:$B1000),0),MATCH(GK$2,'SEMACU DATA UNIFICADA'!$C$1:$T$1,0)),"")</f>
        <v/>
      </c>
      <c r="GL16" s="60" t="str">
        <f t="array" ref="GL16">IFERROR(INDEX('SEMACU DATA UNIFICADA'!$C$2:$T1000,MATCH(1,($A16='SEMACU DATA UNIFICADA'!$A$2:$A1000)*($FZ$1='SEMACU DATA UNIFICADA'!$B$2:$B1000),0),MATCH(GL$2,'SEMACU DATA UNIFICADA'!$C$1:$T$1,0)),"")</f>
        <v/>
      </c>
      <c r="GM16" s="2" t="str">
        <f t="array" ref="GM16">IFERROR(INDEX('SEMACU DATA UNIFICADA'!$C$2:$T1000,MATCH(1,($A16='SEMACU DATA UNIFICADA'!$A$2:$A1000)*($FZ$1='SEMACU DATA UNIFICADA'!$B$2:$B1000),0),MATCH(GM$2,'SEMACU DATA UNIFICADA'!$C$1:$T$1,0)),"")</f>
        <v/>
      </c>
      <c r="GN16" s="2">
        <f t="array" ref="GN16">IFERROR(INDEX('SEMACU DATA UNIFICADA'!$C$2:$T1000,MATCH(1,($A16='SEMACU DATA UNIFICADA'!$A$2:$A1000)*($FZ$1='SEMACU DATA UNIFICADA'!$B$2:$B1000),0),MATCH(GN$2,'SEMACU DATA UNIFICADA'!$C$1:$T$1,0)),"")</f>
        <v>0</v>
      </c>
      <c r="GO16" s="33" t="str">
        <f t="array" ref="GO16">IFERROR(INDEX('SEMACU DATA UNIFICADA'!$C$2:$T1000,MATCH(1,($A16='SEMACU DATA UNIFICADA'!$A$2:$A1000)*($FZ$1='SEMACU DATA UNIFICADA'!$B$2:$B1000),0),MATCH(GO$2,'SEMACU DATA UNIFICADA'!$C$1:$T$1,0)),"")</f>
        <v/>
      </c>
      <c r="GP16" s="60" t="str">
        <f t="array" ref="GP16">IFERROR(INDEX('SEMACU DATA UNIFICADA'!$C$2:$T1000,MATCH(1,($A16='SEMACU DATA UNIFICADA'!$A$2:$A1000)*($FZ$1='SEMACU DATA UNIFICADA'!$B$2:$B1000),0),MATCH(GP$2,'SEMACU DATA UNIFICADA'!$C$1:$T$1,0)),"")</f>
        <v/>
      </c>
      <c r="GQ16" s="140">
        <f t="array" ref="GQ16">IFERROR(INDEX('SEMACU DATA UNIFICADA'!$C$2:$T1000,MATCH(1,($A16='SEMACU DATA UNIFICADA'!$A$2:$A1000)*($FZ$1='SEMACU DATA UNIFICADA'!$B$2:$B1000),0),MATCH(GQ$2,'SEMACU DATA UNIFICADA'!$C$1:$T$1,0)),"")</f>
        <v>0</v>
      </c>
    </row>
    <row r="17">
      <c r="A17" s="199">
        <v>45040.0</v>
      </c>
      <c r="B17" s="138" t="str">
        <f t="array" ref="B17">IFERROR(INDEX('SEMACU DATA UNIFICADA'!$C$2:$T1000,MATCH(1,($A17='SEMACU DATA UNIFICADA'!$A$2:$A1000)*($B$1='SEMACU DATA UNIFICADA'!$B$2:$B1000),0),MATCH(B$2,'SEMACU DATA UNIFICADA'!$C$1:$T$1,0)),"")</f>
        <v>SE01070323</v>
      </c>
      <c r="C17" s="2">
        <f t="array" ref="C17">IFERROR(INDEX('SEMACU DATA UNIFICADA'!$C$2:$T1000,MATCH(1,($A17='SEMACU DATA UNIFICADA'!$A$2:$A1000)*($B$1='SEMACU DATA UNIFICADA'!$B$2:$B1000),0),MATCH(C$2,'SEMACU DATA UNIFICADA'!$C$1:$T$1,0)),"")</f>
        <v>500</v>
      </c>
      <c r="D17" s="2">
        <f t="array" ref="D17">IFERROR(INDEX('SEMACU DATA UNIFICADA'!$C$2:$T1000,MATCH(1,($A17='SEMACU DATA UNIFICADA'!$A$2:$A1000)*($B$1='SEMACU DATA UNIFICADA'!$B$2:$B1000),0),MATCH(D$2,'SEMACU DATA UNIFICADA'!$C$1:$T$1,0)),"")</f>
        <v>3100</v>
      </c>
      <c r="E17" s="2" t="str">
        <f t="array" ref="E17">IFERROR(INDEX('SEMACU DATA UNIFICADA'!$C$2:$T1000,MATCH(1,($A17='SEMACU DATA UNIFICADA'!$A$2:$A1000)*($B$1='SEMACU DATA UNIFICADA'!$B$2:$B1000),0),MATCH(E$2,'SEMACU DATA UNIFICADA'!$C$1:$T$1,0)),"")</f>
        <v>NICO FINA 2.5</v>
      </c>
      <c r="F17" s="60">
        <f t="array" ref="F17">IFERROR(INDEX('SEMACU DATA UNIFICADA'!$C$2:$T1000,MATCH(1,($A17='SEMACU DATA UNIFICADA'!$A$2:$A1000)*($B$1='SEMACU DATA UNIFICADA'!$B$2:$B1000),0),MATCH(F$2,'SEMACU DATA UNIFICADA'!$C$1:$T$1,0)),"")</f>
        <v>3732.8712</v>
      </c>
      <c r="G17" s="2">
        <f t="array" ref="G17">IFERROR(INDEX('SEMACU DATA UNIFICADA'!$C$2:$T1000,MATCH(1,($A17='SEMACU DATA UNIFICADA'!$A$2:$A1000)*($B$1='SEMACU DATA UNIFICADA'!$B$2:$B1000),0),MATCH(G$2,'SEMACU DATA UNIFICADA'!$C$1:$T$1,0)),"")</f>
        <v>14.25</v>
      </c>
      <c r="H17" s="2">
        <f t="array" ref="H17">IFERROR(INDEX('SEMACU DATA UNIFICADA'!$C$2:$T1000,MATCH(1,($A17='SEMACU DATA UNIFICADA'!$A$2:$A1000)*($B$1='SEMACU DATA UNIFICADA'!$B$2:$B1000),0),MATCH(H$2,'SEMACU DATA UNIFICADA'!$C$1:$T$1,0)),"")</f>
        <v>1.7</v>
      </c>
      <c r="I17" s="33">
        <f t="array" ref="I17">IFERROR(INDEX('SEMACU DATA UNIFICADA'!$C$2:$T1000,MATCH(1,($A17='SEMACU DATA UNIFICADA'!$A$2:$A1000)*($B$1='SEMACU DATA UNIFICADA'!$B$2:$B1000),0),MATCH(I$2,'SEMACU DATA UNIFICADA'!$C$1:$T$1,0)),"")</f>
        <v>4.044</v>
      </c>
      <c r="J17" s="60">
        <f t="array" ref="J17">IFERROR(INDEX('SEMACU DATA UNIFICADA'!$C$2:$T1000,MATCH(1,($A17='SEMACU DATA UNIFICADA'!$A$2:$A1000)*($B$1='SEMACU DATA UNIFICADA'!$B$2:$B1000),0),MATCH(J$2,'SEMACU DATA UNIFICADA'!$C$1:$T$1,0)),"")</f>
        <v>867648.8452</v>
      </c>
      <c r="K17" s="23">
        <f t="array" ref="K17">IFERROR(INDEX('SEMACU DATA UNIFICADA'!$C$2:$T1000,MATCH(1,($A17='SEMACU DATA UNIFICADA'!$A$2:$A1000)*($B$1='SEMACU DATA UNIFICADA'!$B$2:$B1000),0),MATCH(K$2,'SEMACU DATA UNIFICADA'!$C$1:$T$1,0)),"")</f>
        <v>0.849997</v>
      </c>
      <c r="L17" s="23">
        <f t="array" ref="L17">IFERROR(INDEX('SEMACU DATA UNIFICADA'!$C$2:$T1000,MATCH(1,($A17='SEMACU DATA UNIFICADA'!$A$2:$A1000)*($B$1='SEMACU DATA UNIFICADA'!$B$2:$B1000),0),MATCH(L$2,'SEMACU DATA UNIFICADA'!$C$1:$T$1,0)),"")</f>
        <v>0.5422805282</v>
      </c>
      <c r="M17" s="23">
        <f t="array" ref="M17">IFERROR(INDEX('SEMACU DATA UNIFICADA'!$C$2:$T1000,MATCH(1,($A17='SEMACU DATA UNIFICADA'!$A$2:$A1000)*($B$1='SEMACU DATA UNIFICADA'!$B$2:$B1000),0),MATCH(M$2,'SEMACU DATA UNIFICADA'!$C$1:$T$1,0)),"")</f>
        <v>0.8</v>
      </c>
      <c r="N17" s="60" t="str">
        <f t="array" ref="N17">IFERROR(INDEX('SEMACU DATA UNIFICADA'!$C$2:$T1000,MATCH(1,($A17='SEMACU DATA UNIFICADA'!$A$2:$A1000)*($B$1='SEMACU DATA UNIFICADA'!$B$2:$B1000),0),MATCH(N$2,'SEMACU DATA UNIFICADA'!$C$1:$T$1,0)),"")</f>
        <v/>
      </c>
      <c r="O17" s="2">
        <f t="array" ref="O17">IFERROR(INDEX('SEMACU DATA UNIFICADA'!$C$2:$T1000,MATCH(1,($A17='SEMACU DATA UNIFICADA'!$A$2:$A1000)*($B$1='SEMACU DATA UNIFICADA'!$B$2:$B1000),0),MATCH(O$2,'SEMACU DATA UNIFICADA'!$C$1:$T$1,0)),"")</f>
        <v>2</v>
      </c>
      <c r="P17" s="2">
        <f t="array" ref="P17">IFERROR(INDEX('SEMACU DATA UNIFICADA'!$C$2:$T1000,MATCH(1,($A17='SEMACU DATA UNIFICADA'!$A$2:$A1000)*($B$1='SEMACU DATA UNIFICADA'!$B$2:$B1000),0),MATCH(P$2,'SEMACU DATA UNIFICADA'!$C$1:$T$1,0)),"")</f>
        <v>16.25</v>
      </c>
      <c r="Q17" s="33">
        <f t="array" ref="Q17">IFERROR(INDEX('SEMACU DATA UNIFICADA'!$C$2:$T1000,MATCH(1,($A17='SEMACU DATA UNIFICADA'!$A$2:$A1000)*($B$1='SEMACU DATA UNIFICADA'!$B$2:$B1000),0),MATCH(Q$2,'SEMACU DATA UNIFICADA'!$C$1:$T$1,0)),"")</f>
        <v>3.759</v>
      </c>
      <c r="R17" s="60">
        <f t="array" ref="R17">IFERROR(INDEX('SEMACU DATA UNIFICADA'!$C$2:$T1000,MATCH(1,($A17='SEMACU DATA UNIFICADA'!$A$2:$A1000)*($B$1='SEMACU DATA UNIFICADA'!$B$2:$B1000),0),MATCH(R$2,'SEMACU DATA UNIFICADA'!$C$1:$T$1,0)),"")</f>
        <v>787.8431367</v>
      </c>
      <c r="S17" s="140">
        <f t="array" ref="S17">IFERROR(INDEX('SEMACU DATA UNIFICADA'!$C$2:$T1000,MATCH(1,($A17='SEMACU DATA UNIFICADA'!$A$2:$A1000)*($B$1='SEMACU DATA UNIFICADA'!$B$2:$B1000),0),MATCH(S$2,'SEMACU DATA UNIFICADA'!$C$1:$T$1,0)),"")</f>
        <v>71.96078417</v>
      </c>
      <c r="T17" s="138" t="str">
        <f t="array" ref="T17">IFERROR(INDEX('SEMACU DATA UNIFICADA'!$C$2:$T1000,MATCH(1,($A17='SEMACU DATA UNIFICADA'!$A$2:$A1000)*($T$1='SEMACU DATA UNIFICADA'!$B$2:$B1000),0),MATCH(T$2,'SEMACU DATA UNIFICADA'!$C$1:$T$1,0)),"")</f>
        <v>SE02070323</v>
      </c>
      <c r="U17" s="2">
        <f t="array" ref="U17">IFERROR(INDEX('SEMACU DATA UNIFICADA'!$C$2:$T1000,MATCH(1,($A17='SEMACU DATA UNIFICADA'!$A$2:$A1000)*($T$1='SEMACU DATA UNIFICADA'!$B$2:$B1000),0),MATCH(U$2,'SEMACU DATA UNIFICADA'!$C$1:$T$1,0)),"")</f>
        <v>325</v>
      </c>
      <c r="V17" s="2">
        <f t="array" ref="V17">IFERROR(INDEX('SEMACU DATA UNIFICADA'!$C$2:$T1000,MATCH(1,($A17='SEMACU DATA UNIFICADA'!$A$2:$A1000)*($T$1='SEMACU DATA UNIFICADA'!$B$2:$B1000),0),MATCH(V$2,'SEMACU DATA UNIFICADA'!$C$1:$T$1,0)),"")</f>
        <v>1925</v>
      </c>
      <c r="W17" s="2" t="str">
        <f t="array" ref="W17">IFERROR(INDEX('SEMACU DATA UNIFICADA'!$C$2:$T1000,MATCH(1,($A17='SEMACU DATA UNIFICADA'!$A$2:$A1000)*($T$1='SEMACU DATA UNIFICADA'!$B$2:$B1000),0),MATCH(W$2,'SEMACU DATA UNIFICADA'!$C$1:$T$1,0)),"")</f>
        <v>NICO FINA 2.5</v>
      </c>
      <c r="X17" s="139">
        <f t="array" ref="X17">IFERROR(INDEX('SEMACU DATA UNIFICADA'!$C$2:$T1000,MATCH(1,($A17='SEMACU DATA UNIFICADA'!$A$2:$A1000)*($T$1='SEMACU DATA UNIFICADA'!$B$2:$B1000),0),MATCH(X$2,'SEMACU DATA UNIFICADA'!$C$1:$T$1,0)),"")</f>
        <v>2317.9926</v>
      </c>
      <c r="Y17" s="2">
        <f t="array" ref="Y17">IFERROR(INDEX('SEMACU DATA UNIFICADA'!$C$2:$T1000,MATCH(1,($A17='SEMACU DATA UNIFICADA'!$A$2:$A1000)*($T$1='SEMACU DATA UNIFICADA'!$B$2:$B1000),0),MATCH(Y$2,'SEMACU DATA UNIFICADA'!$C$1:$T$1,0)),"")</f>
        <v>14.6</v>
      </c>
      <c r="Z17" s="2">
        <f t="array" ref="Z17">IFERROR(INDEX('SEMACU DATA UNIFICADA'!$C$2:$T1000,MATCH(1,($A17='SEMACU DATA UNIFICADA'!$A$2:$A1000)*($T$1='SEMACU DATA UNIFICADA'!$B$2:$B1000),0),MATCH(Z$2,'SEMACU DATA UNIFICADA'!$C$1:$T$1,0)),"")</f>
        <v>2.1</v>
      </c>
      <c r="AA17" s="33">
        <f t="array" ref="AA17">IFERROR(INDEX('SEMACU DATA UNIFICADA'!$C$2:$T1000,MATCH(1,($A17='SEMACU DATA UNIFICADA'!$A$2:$A1000)*($T$1='SEMACU DATA UNIFICADA'!$B$2:$B1000),0),MATCH(AA$2,'SEMACU DATA UNIFICADA'!$C$1:$T$1,0)),"")</f>
        <v>3.9936</v>
      </c>
      <c r="AB17" s="60">
        <f t="array" ref="AB17">IFERROR(INDEX('SEMACU DATA UNIFICADA'!$C$2:$T1000,MATCH(1,($A17='SEMACU DATA UNIFICADA'!$A$2:$A1000)*($T$1='SEMACU DATA UNIFICADA'!$B$2:$B1000),0),MATCH(AB$2,'SEMACU DATA UNIFICADA'!$C$1:$T$1,0)),"")</f>
        <v>557398.6872</v>
      </c>
      <c r="AC17" s="23">
        <f t="array" ref="AC17">IFERROR(INDEX('SEMACU DATA UNIFICADA'!$C$2:$T1000,MATCH(1,($A17='SEMACU DATA UNIFICADA'!$A$2:$A1000)*($T$1='SEMACU DATA UNIFICADA'!$B$2:$B1000),0),MATCH(AC$2,'SEMACU DATA UNIFICADA'!$C$1:$T$1,0)),"")</f>
        <v>0.8433302</v>
      </c>
      <c r="AD17" s="23">
        <f t="array" ref="AD17">IFERROR(INDEX('SEMACU DATA UNIFICADA'!$C$2:$T1000,MATCH(1,($A17='SEMACU DATA UNIFICADA'!$A$2:$A1000)*($T$1='SEMACU DATA UNIFICADA'!$B$2:$B1000),0),MATCH(AD$2,'SEMACU DATA UNIFICADA'!$C$1:$T$1,0)),"")</f>
        <v>0.5573986872</v>
      </c>
      <c r="AE17" s="23">
        <f t="array" ref="AE17">IFERROR(INDEX('SEMACU DATA UNIFICADA'!$C$2:$T1000,MATCH(1,($A17='SEMACU DATA UNIFICADA'!$A$2:$A1000)*($T$1='SEMACU DATA UNIFICADA'!$B$2:$B1000),0),MATCH(AE$2,'SEMACU DATA UNIFICADA'!$C$1:$T$1,0)),"")</f>
        <v>0.7</v>
      </c>
      <c r="AF17" s="60" t="str">
        <f t="array" ref="AF17">IFERROR(INDEX('SEMACU DATA UNIFICADA'!$C$2:$T1000,MATCH(1,($A17='SEMACU DATA UNIFICADA'!$A$2:$A1000)*($T$1='SEMACU DATA UNIFICADA'!$B$2:$B1000),0),MATCH(AF$2,'SEMACU DATA UNIFICADA'!$C$1:$T$1,0)),"")</f>
        <v/>
      </c>
      <c r="AG17" s="2">
        <f t="array" ref="AG17">IFERROR(INDEX('SEMACU DATA UNIFICADA'!$C$2:$T1000,MATCH(1,($A17='SEMACU DATA UNIFICADA'!$A$2:$A1000)*($T$1='SEMACU DATA UNIFICADA'!$B$2:$B1000),0),MATCH(AG$2,'SEMACU DATA UNIFICADA'!$C$1:$T$1,0)),"")</f>
        <v>2</v>
      </c>
      <c r="AH17" s="2">
        <f t="array" ref="AH17">IFERROR(INDEX('SEMACU DATA UNIFICADA'!$C$2:$T1000,MATCH(1,($A17='SEMACU DATA UNIFICADA'!$A$2:$A1000)*($T$1='SEMACU DATA UNIFICADA'!$B$2:$B1000),0),MATCH(AH$2,'SEMACU DATA UNIFICADA'!$C$1:$T$1,0)),"")</f>
        <v>16.6</v>
      </c>
      <c r="AI17" s="2">
        <f t="array" ref="AI17">IFERROR(INDEX('SEMACU DATA UNIFICADA'!$C$2:$T1000,MATCH(1,($A17='SEMACU DATA UNIFICADA'!$A$2:$A1000)*($T$1='SEMACU DATA UNIFICADA'!$B$2:$B1000),0),MATCH(AI$2,'SEMACU DATA UNIFICADA'!$C$1:$T$1,0)),"")</f>
        <v>3.7128</v>
      </c>
      <c r="AJ17" s="60">
        <f t="array" ref="AJ17">IFERROR(INDEX('SEMACU DATA UNIFICADA'!$C$2:$T1000,MATCH(1,($A17='SEMACU DATA UNIFICADA'!$A$2:$A1000)*($T$1='SEMACU DATA UNIFICADA'!$B$2:$B1000),0),MATCH(AJ$2,'SEMACU DATA UNIFICADA'!$C$1:$T$1,0)),"")</f>
        <v>432.8172612</v>
      </c>
      <c r="AK17" s="140">
        <f t="array" ref="AK17">IFERROR(INDEX('SEMACU DATA UNIFICADA'!$C$2:$T1000,MATCH(1,($A17='SEMACU DATA UNIFICADA'!$A$2:$A1000)*($T$1='SEMACU DATA UNIFICADA'!$B$2:$B1000),0),MATCH(AK$2,'SEMACU DATA UNIFICADA'!$C$1:$T$1,0)),"")</f>
        <v>26.95431531</v>
      </c>
      <c r="AL17" s="138" t="str">
        <f t="array" ref="AL17">IFERROR(INDEX('SEMACU DATA UNIFICADA'!$C$2:$T1000,MATCH(1,($A17='SEMACU DATA UNIFICADA'!$A$2:$A1000)*($AL$1='SEMACU DATA UNIFICADA'!$B$2:$B1000),0),MATCH(AL$2,'SEMACU DATA UNIFICADA'!$C$1:$T$1,0)),"")</f>
        <v>SE03090323</v>
      </c>
      <c r="AM17" s="2">
        <f t="array" ref="AM17">IFERROR(INDEX('SEMACU DATA UNIFICADA'!$C$2:$T1000,MATCH(1,($A17='SEMACU DATA UNIFICADA'!$A$2:$A1000)*($AL$1='SEMACU DATA UNIFICADA'!$B$2:$B1000),0),MATCH(AM$2,'SEMACU DATA UNIFICADA'!$C$1:$T$1,0)),"")</f>
        <v>250</v>
      </c>
      <c r="AN17" s="2">
        <f t="array" ref="AN17">IFERROR(INDEX('SEMACU DATA UNIFICADA'!$C$2:$T1000,MATCH(1,($A17='SEMACU DATA UNIFICADA'!$A$2:$A1000)*($AL$1='SEMACU DATA UNIFICADA'!$B$2:$B1000),0),MATCH(AN$2,'SEMACU DATA UNIFICADA'!$C$1:$T$1,0)),"")</f>
        <v>1475</v>
      </c>
      <c r="AO17" s="2" t="str">
        <f t="array" ref="AO17">IFERROR(INDEX('SEMACU DATA UNIFICADA'!$C$2:$T1000,MATCH(1,($A17='SEMACU DATA UNIFICADA'!$A$2:$A1000)*($AL$1='SEMACU DATA UNIFICADA'!$B$2:$B1000),0),MATCH(AO$2,'SEMACU DATA UNIFICADA'!$C$1:$T$1,0)),"")</f>
        <v>NICO FINA 2.5</v>
      </c>
      <c r="AP17" s="139">
        <f t="array" ref="AP17">IFERROR(INDEX('SEMACU DATA UNIFICADA'!$C$2:$T1000,MATCH(1,($A17='SEMACU DATA UNIFICADA'!$A$2:$A1000)*($AL$1='SEMACU DATA UNIFICADA'!$B$2:$B1000),0),MATCH(AP$2,'SEMACU DATA UNIFICADA'!$C$1:$T$1,0)),"")</f>
        <v>1776.1242</v>
      </c>
      <c r="AQ17" s="2">
        <f t="array" ref="AQ17">IFERROR(INDEX('SEMACU DATA UNIFICADA'!$C$2:$T1000,MATCH(1,($A17='SEMACU DATA UNIFICADA'!$A$2:$A1000)*($AL$1='SEMACU DATA UNIFICADA'!$B$2:$B1000),0),MATCH(AQ$2,'SEMACU DATA UNIFICADA'!$C$1:$T$1,0)),"")</f>
        <v>13.8</v>
      </c>
      <c r="AR17" s="2">
        <f t="array" ref="AR17">IFERROR(INDEX('SEMACU DATA UNIFICADA'!$C$2:$T1000,MATCH(1,($A17='SEMACU DATA UNIFICADA'!$A$2:$A1000)*($AL$1='SEMACU DATA UNIFICADA'!$B$2:$B1000),0),MATCH(AR$2,'SEMACU DATA UNIFICADA'!$C$1:$T$1,0)),"")</f>
        <v>2.13</v>
      </c>
      <c r="AS17" s="33">
        <f t="array" ref="AS17">IFERROR(INDEX('SEMACU DATA UNIFICADA'!$C$2:$T1000,MATCH(1,($A17='SEMACU DATA UNIFICADA'!$A$2:$A1000)*($AL$1='SEMACU DATA UNIFICADA'!$B$2:$B1000),0),MATCH(AS$2,'SEMACU DATA UNIFICADA'!$C$1:$T$1,0)),"")</f>
        <v>4.1232</v>
      </c>
      <c r="AT17" s="60">
        <f t="array" ref="AT17">IFERROR(INDEX('SEMACU DATA UNIFICADA'!$C$2:$T1000,MATCH(1,($A17='SEMACU DATA UNIFICADA'!$A$2:$A1000)*($AL$1='SEMACU DATA UNIFICADA'!$B$2:$B1000),0),MATCH(AT$2,'SEMACU DATA UNIFICADA'!$C$1:$T$1,0)),"")</f>
        <v>439366.0756</v>
      </c>
      <c r="AU17" s="23">
        <f t="array" ref="AU17">IFERROR(INDEX('SEMACU DATA UNIFICADA'!$C$2:$T1000,MATCH(1,($A17='SEMACU DATA UNIFICADA'!$A$2:$A1000)*($AL$1='SEMACU DATA UNIFICADA'!$B$2:$B1000),0),MATCH(AU$2,'SEMACU DATA UNIFICADA'!$C$1:$T$1,0)),"")</f>
        <v>0.849997</v>
      </c>
      <c r="AV17" s="23">
        <f t="array" ref="AV17">IFERROR(INDEX('SEMACU DATA UNIFICADA'!$C$2:$T1000,MATCH(1,($A17='SEMACU DATA UNIFICADA'!$A$2:$A1000)*($AL$1='SEMACU DATA UNIFICADA'!$B$2:$B1000),0),MATCH(AV$2,'SEMACU DATA UNIFICADA'!$C$1:$T$1,0)),"")</f>
        <v>0.6451777909</v>
      </c>
      <c r="AW17" s="23">
        <f t="array" ref="AW17">IFERROR(INDEX('SEMACU DATA UNIFICADA'!$C$2:$T1000,MATCH(1,($A17='SEMACU DATA UNIFICADA'!$A$2:$A1000)*($AL$1='SEMACU DATA UNIFICADA'!$B$2:$B1000),0),MATCH(AW$2,'SEMACU DATA UNIFICADA'!$C$1:$T$1,0)),"")</f>
        <v>0.83</v>
      </c>
      <c r="AX17" s="60" t="str">
        <f t="array" ref="AX17">IFERROR(INDEX('SEMACU DATA UNIFICADA'!$C$2:$T1000,MATCH(1,($A17='SEMACU DATA UNIFICADA'!$A$2:$A1000)*($AL$1='SEMACU DATA UNIFICADA'!$B$2:$B1000),0),MATCH(AX$2,'SEMACU DATA UNIFICADA'!$C$1:$T$1,0)),"")</f>
        <v/>
      </c>
      <c r="AY17" s="2">
        <f t="array" ref="AY17">IFERROR(INDEX('SEMACU DATA UNIFICADA'!$C$2:$T1000,MATCH(1,($A17='SEMACU DATA UNIFICADA'!$A$2:$A1000)*($AL$1='SEMACU DATA UNIFICADA'!$B$2:$B1000),0),MATCH(AY$2,'SEMACU DATA UNIFICADA'!$C$1:$T$1,0)),"")</f>
        <v>2</v>
      </c>
      <c r="AZ17" s="2">
        <f t="array" ref="AZ17">IFERROR(INDEX('SEMACU DATA UNIFICADA'!$C$2:$T1000,MATCH(1,($A17='SEMACU DATA UNIFICADA'!$A$2:$A1000)*($AL$1='SEMACU DATA UNIFICADA'!$B$2:$B1000),0),MATCH(AZ$2,'SEMACU DATA UNIFICADA'!$C$1:$T$1,0)),"")</f>
        <v>15.8</v>
      </c>
      <c r="BA17" s="33">
        <f t="array" ref="BA17">IFERROR(INDEX('SEMACU DATA UNIFICADA'!$C$2:$T1000,MATCH(1,($A17='SEMACU DATA UNIFICADA'!$A$2:$A1000)*($AL$1='SEMACU DATA UNIFICADA'!$B$2:$B1000),0),MATCH(BA$2,'SEMACU DATA UNIFICADA'!$C$1:$T$1,0)),"")</f>
        <v>3.828</v>
      </c>
      <c r="BB17" s="60">
        <f t="array" ref="BB17">IFERROR(INDEX('SEMACU DATA UNIFICADA'!$C$2:$T1000,MATCH(1,($A17='SEMACU DATA UNIFICADA'!$A$2:$A1000)*($AL$1='SEMACU DATA UNIFICADA'!$B$2:$B1000),0),MATCH(BB$2,'SEMACU DATA UNIFICADA'!$C$1:$T$1,0)),"")</f>
        <v>345.0651642</v>
      </c>
      <c r="BC17" s="140">
        <f t="array" ref="BC17">IFERROR(INDEX('SEMACU DATA UNIFICADA'!$C$2:$T1000,MATCH(1,($A17='SEMACU DATA UNIFICADA'!$A$2:$A1000)*($AL$1='SEMACU DATA UNIFICADA'!$B$2:$B1000),0),MATCH(BC$2,'SEMACU DATA UNIFICADA'!$C$1:$T$1,0)),"")</f>
        <v>23.76629106</v>
      </c>
      <c r="BD17" s="138" t="str">
        <f t="array" ref="BD17">IFERROR(INDEX('SEMACU DATA UNIFICADA'!$C$2:$T1000,MATCH(1,($A17='SEMACU DATA UNIFICADA'!$A$2:$A1000)*($BD$1='SEMACU DATA UNIFICADA'!$B$2:$B1000),0),MATCH(BD$2,'SEMACU DATA UNIFICADA'!$C$1:$T$1,0)),"")</f>
        <v>SE04090323</v>
      </c>
      <c r="BE17" s="2">
        <f t="array" ref="BE17">IFERROR(INDEX('SEMACU DATA UNIFICADA'!$C$2:$T1000,MATCH(1,($A17='SEMACU DATA UNIFICADA'!$A$2:$A1000)*($BD$1='SEMACU DATA UNIFICADA'!$B$2:$B1000),0),MATCH(BE$2,'SEMACU DATA UNIFICADA'!$C$1:$T$1,0)),"")</f>
        <v>225</v>
      </c>
      <c r="BF17" s="2">
        <f t="array" ref="BF17">IFERROR(INDEX('SEMACU DATA UNIFICADA'!$C$2:$T1000,MATCH(1,($A17='SEMACU DATA UNIFICADA'!$A$2:$A1000)*($BD$1='SEMACU DATA UNIFICADA'!$B$2:$B1000),0),MATCH(BF$2,'SEMACU DATA UNIFICADA'!$C$1:$T$1,0)),"")</f>
        <v>1325</v>
      </c>
      <c r="BG17" s="2" t="str">
        <f t="array" ref="BG17">IFERROR(INDEX('SEMACU DATA UNIFICADA'!$C$2:$T1000,MATCH(1,($A17='SEMACU DATA UNIFICADA'!$A$2:$A1000)*($BD$1='SEMACU DATA UNIFICADA'!$B$2:$B1000),0),MATCH(BG$2,'SEMACU DATA UNIFICADA'!$C$1:$T$1,0)),"")</f>
        <v>NICO FINA 2.5</v>
      </c>
      <c r="BH17" s="139">
        <f t="array" ref="BH17">IFERROR(INDEX('SEMACU DATA UNIFICADA'!$C$2:$T1000,MATCH(1,($A17='SEMACU DATA UNIFICADA'!$A$2:$A1000)*($BD$1='SEMACU DATA UNIFICADA'!$B$2:$B1000),0),MATCH(BH$2,'SEMACU DATA UNIFICADA'!$C$1:$T$1,0)),"")</f>
        <v>1595.5014</v>
      </c>
      <c r="BI17" s="2">
        <f t="array" ref="BI17">IFERROR(INDEX('SEMACU DATA UNIFICADA'!$C$2:$T1000,MATCH(1,($A17='SEMACU DATA UNIFICADA'!$A$2:$A1000)*($BD$1='SEMACU DATA UNIFICADA'!$B$2:$B1000),0),MATCH(BI$2,'SEMACU DATA UNIFICADA'!$C$1:$T$1,0)),"")</f>
        <v>12.2</v>
      </c>
      <c r="BJ17" s="2">
        <f t="array" ref="BJ17">IFERROR(INDEX('SEMACU DATA UNIFICADA'!$C$2:$T1000,MATCH(1,($A17='SEMACU DATA UNIFICADA'!$A$2:$A1000)*($BD$1='SEMACU DATA UNIFICADA'!$B$2:$B1000),0),MATCH(BJ$2,'SEMACU DATA UNIFICADA'!$C$1:$T$1,0)),"")</f>
        <v>1.75</v>
      </c>
      <c r="BK17" s="33">
        <f t="array" ref="BK17">IFERROR(INDEX('SEMACU DATA UNIFICADA'!$C$2:$T1000,MATCH(1,($A17='SEMACU DATA UNIFICADA'!$A$2:$A1000)*($BD$1='SEMACU DATA UNIFICADA'!$B$2:$B1000),0),MATCH(BK$2,'SEMACU DATA UNIFICADA'!$C$1:$T$1,0)),"")</f>
        <v>4.3752</v>
      </c>
      <c r="BL17" s="60">
        <f t="array" ref="BL17">IFERROR(INDEX('SEMACU DATA UNIFICADA'!$C$2:$T1000,MATCH(1,($A17='SEMACU DATA UNIFICADA'!$A$2:$A1000)*($BD$1='SEMACU DATA UNIFICADA'!$B$2:$B1000),0),MATCH(BL$2,'SEMACU DATA UNIFICADA'!$C$1:$T$1,0)),"")</f>
        <v>421526.3977</v>
      </c>
      <c r="BM17" s="23">
        <f t="array" ref="BM17">IFERROR(INDEX('SEMACU DATA UNIFICADA'!$C$2:$T1000,MATCH(1,($A17='SEMACU DATA UNIFICADA'!$A$2:$A1000)*($BD$1='SEMACU DATA UNIFICADA'!$B$2:$B1000),0),MATCH(BM$2,'SEMACU DATA UNIFICADA'!$C$1:$T$1,0)),"")</f>
        <v>0.849997</v>
      </c>
      <c r="BN17" s="23">
        <f t="array" ref="BN17">IFERROR(INDEX('SEMACU DATA UNIFICADA'!$C$2:$T1000,MATCH(1,($A17='SEMACU DATA UNIFICADA'!$A$2:$A1000)*($BD$1='SEMACU DATA UNIFICADA'!$B$2:$B1000),0),MATCH(BN$2,'SEMACU DATA UNIFICADA'!$C$1:$T$1,0)),"")</f>
        <v>0.6282062558</v>
      </c>
      <c r="BO17" s="23">
        <f t="array" ref="BO17">IFERROR(INDEX('SEMACU DATA UNIFICADA'!$C$2:$T1000,MATCH(1,($A17='SEMACU DATA UNIFICADA'!$A$2:$A1000)*($BD$1='SEMACU DATA UNIFICADA'!$B$2:$B1000),0),MATCH(BO$2,'SEMACU DATA UNIFICADA'!$C$1:$T$1,0)),"")</f>
        <v>0.85</v>
      </c>
      <c r="BP17" s="60" t="str">
        <f t="array" ref="BP17">IFERROR(INDEX('SEMACU DATA UNIFICADA'!$C$2:$T1000,MATCH(1,($A17='SEMACU DATA UNIFICADA'!$A$2:$A1000)*($BD$1='SEMACU DATA UNIFICADA'!$B$2:$B1000),0),MATCH(BP$2,'SEMACU DATA UNIFICADA'!$C$1:$T$1,0)),"")</f>
        <v/>
      </c>
      <c r="BQ17" s="2">
        <f t="array" ref="BQ17">IFERROR(INDEX('SEMACU DATA UNIFICADA'!$C$2:$T1000,MATCH(1,($A17='SEMACU DATA UNIFICADA'!$A$2:$A1000)*($BD$1='SEMACU DATA UNIFICADA'!$B$2:$B1000),0),MATCH(BQ$2,'SEMACU DATA UNIFICADA'!$C$1:$T$1,0)),"")</f>
        <v>2</v>
      </c>
      <c r="BR17" s="2">
        <f t="array" ref="BR17">IFERROR(INDEX('SEMACU DATA UNIFICADA'!$C$2:$T1000,MATCH(1,($A17='SEMACU DATA UNIFICADA'!$A$2:$A1000)*($BD$1='SEMACU DATA UNIFICADA'!$B$2:$B1000),0),MATCH(BR$2,'SEMACU DATA UNIFICADA'!$C$1:$T$1,0)),"")</f>
        <v>14.2</v>
      </c>
      <c r="BS17" s="33">
        <f t="array" ref="BS17">IFERROR(INDEX('SEMACU DATA UNIFICADA'!$C$2:$T1000,MATCH(1,($A17='SEMACU DATA UNIFICADA'!$A$2:$A1000)*($BD$1='SEMACU DATA UNIFICADA'!$B$2:$B1000),0),MATCH(BS$2,'SEMACU DATA UNIFICADA'!$C$1:$T$1,0)),"")</f>
        <v>4.0512</v>
      </c>
      <c r="BT17" s="60">
        <f t="array" ref="BT17">IFERROR(INDEX('SEMACU DATA UNIFICADA'!$C$2:$T1000,MATCH(1,($A17='SEMACU DATA UNIFICADA'!$A$2:$A1000)*($BD$1='SEMACU DATA UNIFICADA'!$B$2:$B1000),0),MATCH(BT$2,'SEMACU DATA UNIFICADA'!$C$1:$T$1,0)),"")</f>
        <v>331.8589149</v>
      </c>
      <c r="BU17" s="140">
        <f t="array" ref="BU17">IFERROR(INDEX('SEMACU DATA UNIFICADA'!$C$2:$T1000,MATCH(1,($A17='SEMACU DATA UNIFICADA'!$A$2:$A1000)*($BD$1='SEMACU DATA UNIFICADA'!$B$2:$B1000),0),MATCH(BU$2,'SEMACU DATA UNIFICADA'!$C$1:$T$1,0)),"")</f>
        <v>26.71472871</v>
      </c>
      <c r="BV17" s="138" t="str">
        <f t="array" ref="BV17">IFERROR(INDEX('SEMACU DATA UNIFICADA'!$C$2:$T1000,MATCH(1,($A17='SEMACU DATA UNIFICADA'!$A$2:$A1000)*($BV$1='SEMACU DATA UNIFICADA'!$B$2:$B1000),0),MATCH(BV$2,'SEMACU DATA UNIFICADA'!$C$1:$T$1,0)),"")</f>
        <v/>
      </c>
      <c r="BW17" s="2" t="str">
        <f t="array" ref="BW17">IFERROR(INDEX('SEMACU DATA UNIFICADA'!$C$2:$T1000,MATCH(1,($A17='SEMACU DATA UNIFICADA'!$A$2:$A1000)*($BV$1='SEMACU DATA UNIFICADA'!$B$2:$B1000),0),MATCH(BW$2,'SEMACU DATA UNIFICADA'!$C$1:$T$1,0)),"")</f>
        <v/>
      </c>
      <c r="BX17" s="2" t="str">
        <f t="array" ref="BX17">IFERROR(INDEX('SEMACU DATA UNIFICADA'!$C$2:$T1000,MATCH(1,($A17='SEMACU DATA UNIFICADA'!$A$2:$A1000)*($BV$1='SEMACU DATA UNIFICADA'!$B$2:$B1000),0),MATCH(BX$2,'SEMACU DATA UNIFICADA'!$C$1:$T$1,0)),"")</f>
        <v/>
      </c>
      <c r="BY17" s="2" t="str">
        <f t="array" ref="BY17">IFERROR(INDEX('SEMACU DATA UNIFICADA'!$C$2:$T1000,MATCH(1,($A17='SEMACU DATA UNIFICADA'!$A$2:$A1000)*($BV$1='SEMACU DATA UNIFICADA'!$B$2:$B1000),0),MATCH(BY$2,'SEMACU DATA UNIFICADA'!$C$1:$T$1,0)),"")</f>
        <v/>
      </c>
      <c r="BZ17" s="139" t="str">
        <f t="array" ref="BZ17">IFERROR(INDEX('SEMACU DATA UNIFICADA'!$C$2:$T1000,MATCH(1,($A17='SEMACU DATA UNIFICADA'!$A$2:$A1000)*($BV$1='SEMACU DATA UNIFICADA'!$B$2:$B1000),0),MATCH(BZ$2,'SEMACU DATA UNIFICADA'!$C$1:$T$1,0)),"")</f>
        <v/>
      </c>
      <c r="CA17" s="2" t="str">
        <f t="array" ref="CA17">IFERROR(INDEX('SEMACU DATA UNIFICADA'!$C$2:$T1000,MATCH(1,($A17='SEMACU DATA UNIFICADA'!$A$2:$A1000)*($BV$1='SEMACU DATA UNIFICADA'!$B$2:$B1000),0),MATCH(CA$2,'SEMACU DATA UNIFICADA'!$C$1:$T$1,0)),"")</f>
        <v/>
      </c>
      <c r="CB17" s="2">
        <f t="array" ref="CB17">IFERROR(INDEX('SEMACU DATA UNIFICADA'!$C$2:$T1000,MATCH(1,($A17='SEMACU DATA UNIFICADA'!$A$2:$A1000)*($BV$1='SEMACU DATA UNIFICADA'!$B$2:$B1000),0),MATCH(CB$2,'SEMACU DATA UNIFICADA'!$C$1:$T$1,0)),"")</f>
        <v>0</v>
      </c>
      <c r="CC17" s="33" t="str">
        <f t="array" ref="CC17">IFERROR(INDEX('SEMACU DATA UNIFICADA'!$C$2:$T1000,MATCH(1,($A17='SEMACU DATA UNIFICADA'!$A$2:$A1000)*($BV$1='SEMACU DATA UNIFICADA'!$B$2:$B1000),0),MATCH(CC$2,'SEMACU DATA UNIFICADA'!$C$1:$T$1,0)),"")</f>
        <v/>
      </c>
      <c r="CD17" s="60" t="str">
        <f t="array" ref="CD17">IFERROR(INDEX('SEMACU DATA UNIFICADA'!$C$2:$T1000,MATCH(1,($A17='SEMACU DATA UNIFICADA'!$A$2:$A1000)*($BV$1='SEMACU DATA UNIFICADA'!$B$2:$B1000),0),MATCH(CD$2,'SEMACU DATA UNIFICADA'!$C$1:$T$1,0)),"")</f>
        <v/>
      </c>
      <c r="CE17" s="23" t="str">
        <f t="array" ref="CE17">IFERROR(INDEX('SEMACU DATA UNIFICADA'!$C$2:$T1000,MATCH(1,($A17='SEMACU DATA UNIFICADA'!$A$2:$A1000)*($BV$1='SEMACU DATA UNIFICADA'!$B$2:$B1000),0),MATCH(CE$2,'SEMACU DATA UNIFICADA'!$C$1:$T$1,0)),"")</f>
        <v/>
      </c>
      <c r="CF17" s="23" t="str">
        <f t="array" ref="CF17">IFERROR(INDEX('SEMACU DATA UNIFICADA'!$C$2:$T1000,MATCH(1,($A17='SEMACU DATA UNIFICADA'!$A$2:$A1000)*($BV$1='SEMACU DATA UNIFICADA'!$B$2:$B1000),0),MATCH(CF$2,'SEMACU DATA UNIFICADA'!$C$1:$T$1,0)),"")</f>
        <v/>
      </c>
      <c r="CG17" s="23" t="str">
        <f t="array" ref="CG17">IFERROR(INDEX('SEMACU DATA UNIFICADA'!$C$2:$T1000,MATCH(1,($A17='SEMACU DATA UNIFICADA'!$A$2:$A1000)*($BV$1='SEMACU DATA UNIFICADA'!$B$2:$B1000),0),MATCH(CG$2,'SEMACU DATA UNIFICADA'!$C$1:$T$1,0)),"")</f>
        <v/>
      </c>
      <c r="CH17" s="60" t="str">
        <f t="array" ref="CH17">IFERROR(INDEX('SEMACU DATA UNIFICADA'!$C$2:$T1000,MATCH(1,($A17='SEMACU DATA UNIFICADA'!$A$2:$A1000)*($BV$1='SEMACU DATA UNIFICADA'!$B$2:$B1000),0),MATCH(CH$2,'SEMACU DATA UNIFICADA'!$C$1:$T$1,0)),"")</f>
        <v/>
      </c>
      <c r="CI17" s="2" t="str">
        <f t="array" ref="CI17">IFERROR(INDEX('SEMACU DATA UNIFICADA'!$C$2:$T1000,MATCH(1,($A17='SEMACU DATA UNIFICADA'!$A$2:$A1000)*($BV$1='SEMACU DATA UNIFICADA'!$B$2:$B1000),0),MATCH(CI$2,'SEMACU DATA UNIFICADA'!$C$1:$T$1,0)),"")</f>
        <v/>
      </c>
      <c r="CJ17" s="2">
        <f t="array" ref="CJ17">IFERROR(INDEX('SEMACU DATA UNIFICADA'!$C$2:$T1000,MATCH(1,($A17='SEMACU DATA UNIFICADA'!$A$2:$A1000)*($BV$1='SEMACU DATA UNIFICADA'!$B$2:$B1000),0),MATCH(CJ$2,'SEMACU DATA UNIFICADA'!$C$1:$T$1,0)),"")</f>
        <v>0</v>
      </c>
      <c r="CK17" s="33" t="str">
        <f t="array" ref="CK17">IFERROR(INDEX('SEMACU DATA UNIFICADA'!$C$2:$T1000,MATCH(1,($A17='SEMACU DATA UNIFICADA'!$A$2:$A1000)*($BV$1='SEMACU DATA UNIFICADA'!$B$2:$B1000),0),MATCH(CK$2,'SEMACU DATA UNIFICADA'!$C$1:$T$1,0)),"")</f>
        <v/>
      </c>
      <c r="CL17" s="60" t="str">
        <f t="array" ref="CL17">IFERROR(INDEX('SEMACU DATA UNIFICADA'!$C$2:$T1000,MATCH(1,($A17='SEMACU DATA UNIFICADA'!$A$2:$A1000)*($BV$1='SEMACU DATA UNIFICADA'!$B$2:$B1000),0),MATCH(CL$2,'SEMACU DATA UNIFICADA'!$C$1:$T$1,0)),"")</f>
        <v/>
      </c>
      <c r="CM17" s="140">
        <f t="array" ref="CM17">IFERROR(INDEX('SEMACU DATA UNIFICADA'!$C$2:$T1000,MATCH(1,($A17='SEMACU DATA UNIFICADA'!$A$2:$A1000)*($BV$1='SEMACU DATA UNIFICADA'!$B$2:$B1000),0),MATCH(CM$2,'SEMACU DATA UNIFICADA'!$C$1:$T$1,0)),"")</f>
        <v>0</v>
      </c>
      <c r="CN17" s="138" t="str">
        <f t="array" ref="CN17">IFERROR(INDEX('SEMACU DATA UNIFICADA'!$C$2:$T1000,MATCH(1,($A17='SEMACU DATA UNIFICADA'!$A$2:$A1000)*($CN$1='SEMACU DATA UNIFICADA'!$B$2:$B1000),0),MATCH(CN$2,'SEMACU DATA UNIFICADA'!$C$1:$T$1,0)),"")</f>
        <v/>
      </c>
      <c r="CO17" s="2" t="str">
        <f t="array" ref="CO17">IFERROR(INDEX('SEMACU DATA UNIFICADA'!$C$2:$T1000,MATCH(1,($A17='SEMACU DATA UNIFICADA'!$A$2:$A1000)*($CN$1='SEMACU DATA UNIFICADA'!$B$2:$B1000),0),MATCH(CO$2,'SEMACU DATA UNIFICADA'!$C$1:$T$1,0)),"")</f>
        <v/>
      </c>
      <c r="CP17" s="2" t="str">
        <f t="array" ref="CP17">IFERROR(INDEX('SEMACU DATA UNIFICADA'!$C$2:$T1000,MATCH(1,($A17='SEMACU DATA UNIFICADA'!$A$2:$A1000)*($CN$1='SEMACU DATA UNIFICADA'!$B$2:$B1000),0),MATCH(CP$2,'SEMACU DATA UNIFICADA'!$C$1:$T$1,0)),"")</f>
        <v/>
      </c>
      <c r="CQ17" s="2" t="str">
        <f t="array" ref="CQ17">IFERROR(INDEX('SEMACU DATA UNIFICADA'!$C$2:$T1000,MATCH(1,($A17='SEMACU DATA UNIFICADA'!$A$2:$A1000)*($CN$1='SEMACU DATA UNIFICADA'!$B$2:$B1000),0),MATCH(CQ$2,'SEMACU DATA UNIFICADA'!$C$1:$T$1,0)),"")</f>
        <v/>
      </c>
      <c r="CR17" s="139" t="str">
        <f t="array" ref="CR17">IFERROR(INDEX('SEMACU DATA UNIFICADA'!$C$2:$T1000,MATCH(1,($A17='SEMACU DATA UNIFICADA'!$A$2:$A1000)*($CN$1='SEMACU DATA UNIFICADA'!$B$2:$B1000),0),MATCH(CR$2,'SEMACU DATA UNIFICADA'!$C$1:$T$1,0)),"")</f>
        <v/>
      </c>
      <c r="CS17" s="2" t="str">
        <f t="array" ref="CS17">IFERROR(INDEX('SEMACU DATA UNIFICADA'!$C$2:$T1000,MATCH(1,($A17='SEMACU DATA UNIFICADA'!$A$2:$A1000)*($CN$1='SEMACU DATA UNIFICADA'!$B$2:$B1000),0),MATCH(CS$2,'SEMACU DATA UNIFICADA'!$C$1:$T$1,0)),"")</f>
        <v/>
      </c>
      <c r="CT17" s="2">
        <f t="array" ref="CT17">IFERROR(INDEX('SEMACU DATA UNIFICADA'!$C$2:$T1000,MATCH(1,($A17='SEMACU DATA UNIFICADA'!$A$2:$A1000)*($CN$1='SEMACU DATA UNIFICADA'!$B$2:$B1000),0),MATCH(CT$2,'SEMACU DATA UNIFICADA'!$C$1:$T$1,0)),"")</f>
        <v>0</v>
      </c>
      <c r="CU17" s="33" t="str">
        <f t="array" ref="CU17">IFERROR(INDEX('SEMACU DATA UNIFICADA'!$C$2:$T1000,MATCH(1,($A17='SEMACU DATA UNIFICADA'!$A$2:$A1000)*($CN$1='SEMACU DATA UNIFICADA'!$B$2:$B1000),0),MATCH(CU$2,'SEMACU DATA UNIFICADA'!$C$1:$T$1,0)),"")</f>
        <v/>
      </c>
      <c r="CV17" s="60" t="str">
        <f t="array" ref="CV17">IFERROR(INDEX('SEMACU DATA UNIFICADA'!$C$2:$T1000,MATCH(1,($A17='SEMACU DATA UNIFICADA'!$A$2:$A1000)*($CN$1='SEMACU DATA UNIFICADA'!$B$2:$B1000),0),MATCH(CV$2,'SEMACU DATA UNIFICADA'!$C$1:$T$1,0)),"")</f>
        <v/>
      </c>
      <c r="CW17" s="23" t="str">
        <f t="array" ref="CW17">IFERROR(INDEX('SEMACU DATA UNIFICADA'!$C$2:$T1000,MATCH(1,($A17='SEMACU DATA UNIFICADA'!$A$2:$A1000)*($CN$1='SEMACU DATA UNIFICADA'!$B$2:$B1000),0),MATCH(CW$2,'SEMACU DATA UNIFICADA'!$C$1:$T$1,0)),"")</f>
        <v/>
      </c>
      <c r="CX17" s="23" t="str">
        <f t="array" ref="CX17">IFERROR(INDEX('SEMACU DATA UNIFICADA'!$C$2:$T1000,MATCH(1,($A17='SEMACU DATA UNIFICADA'!$A$2:$A1000)*($CN$1='SEMACU DATA UNIFICADA'!$B$2:$B1000),0),MATCH(CX$2,'SEMACU DATA UNIFICADA'!$C$1:$T$1,0)),"")</f>
        <v/>
      </c>
      <c r="CY17" s="23" t="str">
        <f t="array" ref="CY17">IFERROR(INDEX('SEMACU DATA UNIFICADA'!$C$2:$T1000,MATCH(1,($A17='SEMACU DATA UNIFICADA'!$A$2:$A1000)*($CN$1='SEMACU DATA UNIFICADA'!$B$2:$B1000),0),MATCH(CY$2,'SEMACU DATA UNIFICADA'!$C$1:$T$1,0)),"")</f>
        <v/>
      </c>
      <c r="CZ17" s="60" t="str">
        <f t="array" ref="CZ17">IFERROR(INDEX('SEMACU DATA UNIFICADA'!$C$2:$T1000,MATCH(1,($A17='SEMACU DATA UNIFICADA'!$A$2:$A1000)*($CN$1='SEMACU DATA UNIFICADA'!$B$2:$B1000),0),MATCH(CZ$2,'SEMACU DATA UNIFICADA'!$C$1:$T$1,0)),"")</f>
        <v/>
      </c>
      <c r="DA17" s="2" t="str">
        <f t="array" ref="DA17">IFERROR(INDEX('SEMACU DATA UNIFICADA'!$C$2:$T1000,MATCH(1,($A17='SEMACU DATA UNIFICADA'!$A$2:$A1000)*($CN$1='SEMACU DATA UNIFICADA'!$B$2:$B1000),0),MATCH(DA$2,'SEMACU DATA UNIFICADA'!$C$1:$T$1,0)),"")</f>
        <v/>
      </c>
      <c r="DB17" s="2">
        <f t="array" ref="DB17">IFERROR(INDEX('SEMACU DATA UNIFICADA'!$C$2:$T1000,MATCH(1,($A17='SEMACU DATA UNIFICADA'!$A$2:$A1000)*($CN$1='SEMACU DATA UNIFICADA'!$B$2:$B1000),0),MATCH(DB$2,'SEMACU DATA UNIFICADA'!$C$1:$T$1,0)),"")</f>
        <v>0</v>
      </c>
      <c r="DC17" s="33" t="str">
        <f t="array" ref="DC17">IFERROR(INDEX('SEMACU DATA UNIFICADA'!$C$2:$T1000,MATCH(1,($A17='SEMACU DATA UNIFICADA'!$A$2:$A1000)*($CN$1='SEMACU DATA UNIFICADA'!$B$2:$B1000),0),MATCH(DC$2,'SEMACU DATA UNIFICADA'!$C$1:$T$1,0)),"")</f>
        <v/>
      </c>
      <c r="DD17" s="60" t="str">
        <f t="array" ref="DD17">IFERROR(INDEX('SEMACU DATA UNIFICADA'!$C$2:$T1000,MATCH(1,($A17='SEMACU DATA UNIFICADA'!$A$2:$A1000)*($CN$1='SEMACU DATA UNIFICADA'!$B$2:$B1000),0),MATCH(DD$2,'SEMACU DATA UNIFICADA'!$C$1:$T$1,0)),"")</f>
        <v/>
      </c>
      <c r="DE17" s="140">
        <f t="array" ref="DE17">IFERROR(INDEX('SEMACU DATA UNIFICADA'!$C$2:$T1000,MATCH(1,($A17='SEMACU DATA UNIFICADA'!$A$2:$A1000)*($CN$1='SEMACU DATA UNIFICADA'!$B$2:$B1000),0),MATCH(DE$2,'SEMACU DATA UNIFICADA'!$C$1:$T$1,0)),"")</f>
        <v>0</v>
      </c>
      <c r="DF17" s="138" t="str">
        <f t="array" ref="DF17">IFERROR(INDEX('SEMACU DATA UNIFICADA'!$C$2:$T1000,MATCH(1,($A17='SEMACU DATA UNIFICADA'!$A$2:$A1000)*($DF$1='SEMACU DATA UNIFICADA'!$B$2:$B1000),0),MATCH(DF$2,'SEMACU DATA UNIFICADA'!$C$1:$T$1,0)),"")</f>
        <v/>
      </c>
      <c r="DG17" s="2" t="str">
        <f t="array" ref="DG17">IFERROR(INDEX('SEMACU DATA UNIFICADA'!$C$2:$T1000,MATCH(1,($A17='SEMACU DATA UNIFICADA'!$A$2:$A1000)*($DF$1='SEMACU DATA UNIFICADA'!$B$2:$B1000),0),MATCH(DG$2,'SEMACU DATA UNIFICADA'!$C$1:$T$1,0)),"")</f>
        <v/>
      </c>
      <c r="DH17" s="2" t="str">
        <f t="array" ref="DH17">IFERROR(INDEX('SEMACU DATA UNIFICADA'!$C$2:$T1000,MATCH(1,($A17='SEMACU DATA UNIFICADA'!$A$2:$A1000)*($DF$1='SEMACU DATA UNIFICADA'!$B$2:$B1000),0),MATCH(DH$2,'SEMACU DATA UNIFICADA'!$C$1:$T$1,0)),"")</f>
        <v/>
      </c>
      <c r="DI17" s="2" t="str">
        <f t="array" ref="DI17">IFERROR(INDEX('SEMACU DATA UNIFICADA'!$C$2:$T1000,MATCH(1,($A17='SEMACU DATA UNIFICADA'!$A$2:$A1000)*($DF$1='SEMACU DATA UNIFICADA'!$B$2:$B1000),0),MATCH(DI$2,'SEMACU DATA UNIFICADA'!$C$1:$T$1,0)),"")</f>
        <v/>
      </c>
      <c r="DJ17" s="139" t="str">
        <f t="array" ref="DJ17">IFERROR(INDEX('SEMACU DATA UNIFICADA'!$C$2:$T1000,MATCH(1,($A17='SEMACU DATA UNIFICADA'!$A$2:$A1000)*($DF$1='SEMACU DATA UNIFICADA'!$B$2:$B1000),0),MATCH(DJ$2,'SEMACU DATA UNIFICADA'!$C$1:$T$1,0)),"")</f>
        <v/>
      </c>
      <c r="DK17" s="2" t="str">
        <f t="array" ref="DK17">IFERROR(INDEX('SEMACU DATA UNIFICADA'!$C$2:$T1000,MATCH(1,($A17='SEMACU DATA UNIFICADA'!$A$2:$A1000)*($DF$1='SEMACU DATA UNIFICADA'!$B$2:$B1000),0),MATCH(DK$2,'SEMACU DATA UNIFICADA'!$C$1:$T$1,0)),"")</f>
        <v/>
      </c>
      <c r="DL17" s="2">
        <f t="array" ref="DL17">IFERROR(INDEX('SEMACU DATA UNIFICADA'!$C$2:$T1000,MATCH(1,($A17='SEMACU DATA UNIFICADA'!$A$2:$A1000)*($DF$1='SEMACU DATA UNIFICADA'!$B$2:$B1000),0),MATCH(DL$2,'SEMACU DATA UNIFICADA'!$C$1:$T$1,0)),"")</f>
        <v>0</v>
      </c>
      <c r="DM17" s="33" t="str">
        <f t="array" ref="DM17">IFERROR(INDEX('SEMACU DATA UNIFICADA'!$C$2:$T1000,MATCH(1,($A17='SEMACU DATA UNIFICADA'!$A$2:$A1000)*($DF$1='SEMACU DATA UNIFICADA'!$B$2:$B1000),0),MATCH(DM$2,'SEMACU DATA UNIFICADA'!$C$1:$T$1,0)),"")</f>
        <v/>
      </c>
      <c r="DN17" s="60" t="str">
        <f t="array" ref="DN17">IFERROR(INDEX('SEMACU DATA UNIFICADA'!$C$2:$T1000,MATCH(1,($A17='SEMACU DATA UNIFICADA'!$A$2:$A1000)*($DF$1='SEMACU DATA UNIFICADA'!$B$2:$B1000),0),MATCH(DN$2,'SEMACU DATA UNIFICADA'!$C$1:$T$1,0)),"")</f>
        <v/>
      </c>
      <c r="DO17" s="23" t="str">
        <f t="array" ref="DO17">IFERROR(INDEX('SEMACU DATA UNIFICADA'!$C$2:$T1000,MATCH(1,($A17='SEMACU DATA UNIFICADA'!$A$2:$A1000)*($DF$1='SEMACU DATA UNIFICADA'!$B$2:$B1000),0),MATCH(DO$2,'SEMACU DATA UNIFICADA'!$C$1:$T$1,0)),"")</f>
        <v/>
      </c>
      <c r="DP17" s="23" t="str">
        <f t="array" ref="DP17">IFERROR(INDEX('SEMACU DATA UNIFICADA'!$C$2:$T1000,MATCH(1,($A17='SEMACU DATA UNIFICADA'!$A$2:$A1000)*($DF$1='SEMACU DATA UNIFICADA'!$B$2:$B1000),0),MATCH(DP$2,'SEMACU DATA UNIFICADA'!$C$1:$T$1,0)),"")</f>
        <v/>
      </c>
      <c r="DQ17" s="23" t="str">
        <f t="array" ref="DQ17">IFERROR(INDEX('SEMACU DATA UNIFICADA'!$C$2:$T1000,MATCH(1,($A17='SEMACU DATA UNIFICADA'!$A$2:$A1000)*($DF$1='SEMACU DATA UNIFICADA'!$B$2:$B1000),0),MATCH(DQ$2,'SEMACU DATA UNIFICADA'!$C$1:$T$1,0)),"")</f>
        <v/>
      </c>
      <c r="DR17" s="60" t="str">
        <f t="array" ref="DR17">IFERROR(INDEX('SEMACU DATA UNIFICADA'!$C$2:$T1000,MATCH(1,($A17='SEMACU DATA UNIFICADA'!$A$2:$A1000)*($DF$1='SEMACU DATA UNIFICADA'!$B$2:$B1000),0),MATCH(DR$2,'SEMACU DATA UNIFICADA'!$C$1:$T$1,0)),"")</f>
        <v/>
      </c>
      <c r="DS17" s="2" t="str">
        <f t="array" ref="DS17">IFERROR(INDEX('SEMACU DATA UNIFICADA'!$C$2:$T1000,MATCH(1,($A17='SEMACU DATA UNIFICADA'!$A$2:$A1000)*($DF$1='SEMACU DATA UNIFICADA'!$B$2:$B1000),0),MATCH(DS$2,'SEMACU DATA UNIFICADA'!$C$1:$T$1,0)),"")</f>
        <v/>
      </c>
      <c r="DT17" s="2">
        <f t="array" ref="DT17">IFERROR(INDEX('SEMACU DATA UNIFICADA'!$C$2:$T1000,MATCH(1,($A17='SEMACU DATA UNIFICADA'!$A$2:$A1000)*($DF$1='SEMACU DATA UNIFICADA'!$B$2:$B1000),0),MATCH(DT$2,'SEMACU DATA UNIFICADA'!$C$1:$T$1,0)),"")</f>
        <v>0</v>
      </c>
      <c r="DU17" s="33" t="str">
        <f t="array" ref="DU17">IFERROR(INDEX('SEMACU DATA UNIFICADA'!$C$2:$T1000,MATCH(1,($A17='SEMACU DATA UNIFICADA'!$A$2:$A1000)*($DF$1='SEMACU DATA UNIFICADA'!$B$2:$B1000),0),MATCH(DU$2,'SEMACU DATA UNIFICADA'!$C$1:$T$1,0)),"")</f>
        <v/>
      </c>
      <c r="DV17" s="60" t="str">
        <f t="array" ref="DV17">IFERROR(INDEX('SEMACU DATA UNIFICADA'!$C$2:$T1000,MATCH(1,($A17='SEMACU DATA UNIFICADA'!$A$2:$A1000)*($DF$1='SEMACU DATA UNIFICADA'!$B$2:$B1000),0),MATCH(DV$2,'SEMACU DATA UNIFICADA'!$C$1:$T$1,0)),"")</f>
        <v/>
      </c>
      <c r="DW17" s="140">
        <f t="array" ref="DW17">IFERROR(INDEX('SEMACU DATA UNIFICADA'!$C$2:$T1000,MATCH(1,($A17='SEMACU DATA UNIFICADA'!$A$2:$A1000)*($DF$1='SEMACU DATA UNIFICADA'!$B$2:$B1000),0),MATCH(DW$2,'SEMACU DATA UNIFICADA'!$C$1:$T$1,0)),"")</f>
        <v>0</v>
      </c>
      <c r="DX17" s="138" t="str">
        <f t="array" ref="DX17">IFERROR(INDEX('SEMACU DATA UNIFICADA'!$C$2:$T1000,MATCH(1,($A17='SEMACU DATA UNIFICADA'!$A$2:$A1000)*($DX$1='SEMACU DATA UNIFICADA'!$B$2:$B1000),0),MATCH(DX$2,'SEMACU DATA UNIFICADA'!$C$1:$T$1,0)),"")</f>
        <v/>
      </c>
      <c r="DY17" s="2" t="str">
        <f t="array" ref="DY17">IFERROR(INDEX('SEMACU DATA UNIFICADA'!$C$2:$T1000,MATCH(1,($A17='SEMACU DATA UNIFICADA'!$A$2:$A1000)*($DX$1='SEMACU DATA UNIFICADA'!$B$2:$B1000),0),MATCH(DY$2,'SEMACU DATA UNIFICADA'!$C$1:$T$1,0)),"")</f>
        <v/>
      </c>
      <c r="DZ17" s="2" t="str">
        <f t="array" ref="DZ17">IFERROR(INDEX('SEMACU DATA UNIFICADA'!$C$2:$T1000,MATCH(1,($A17='SEMACU DATA UNIFICADA'!$A$2:$A1000)*($DX$1='SEMACU DATA UNIFICADA'!$B$2:$B1000),0),MATCH(DZ$2,'SEMACU DATA UNIFICADA'!$C$1:$T$1,0)),"")</f>
        <v/>
      </c>
      <c r="EA17" s="2" t="str">
        <f t="array" ref="EA17">IFERROR(INDEX('SEMACU DATA UNIFICADA'!$C$2:$T1000,MATCH(1,($A17='SEMACU DATA UNIFICADA'!$A$2:$A1000)*($DX$1='SEMACU DATA UNIFICADA'!$B$2:$B1000),0),MATCH(EA$2,'SEMACU DATA UNIFICADA'!$C$1:$T$1,0)),"")</f>
        <v/>
      </c>
      <c r="EB17" s="139" t="str">
        <f t="array" ref="EB17">IFERROR(INDEX('SEMACU DATA UNIFICADA'!$C$2:$T1000,MATCH(1,($A17='SEMACU DATA UNIFICADA'!$A$2:$A1000)*($DX$1='SEMACU DATA UNIFICADA'!$B$2:$B1000),0),MATCH(EB$2,'SEMACU DATA UNIFICADA'!$C$1:$T$1,0)),"")</f>
        <v/>
      </c>
      <c r="EC17" s="2" t="str">
        <f t="array" ref="EC17">IFERROR(INDEX('SEMACU DATA UNIFICADA'!$C$2:$T1000,MATCH(1,($A17='SEMACU DATA UNIFICADA'!$A$2:$A1000)*($DX$1='SEMACU DATA UNIFICADA'!$B$2:$B1000),0),MATCH(EC$2,'SEMACU DATA UNIFICADA'!$C$1:$T$1,0)),"")</f>
        <v/>
      </c>
      <c r="ED17" s="2">
        <f t="array" ref="ED17">IFERROR(INDEX('SEMACU DATA UNIFICADA'!$C$2:$T1000,MATCH(1,($A17='SEMACU DATA UNIFICADA'!$A$2:$A1000)*($DX$1='SEMACU DATA UNIFICADA'!$B$2:$B1000),0),MATCH(ED$2,'SEMACU DATA UNIFICADA'!$C$1:$T$1,0)),"")</f>
        <v>0</v>
      </c>
      <c r="EE17" s="33" t="str">
        <f t="array" ref="EE17">IFERROR(INDEX('SEMACU DATA UNIFICADA'!$C$2:$T1000,MATCH(1,($A17='SEMACU DATA UNIFICADA'!$A$2:$A1000)*($DX$1='SEMACU DATA UNIFICADA'!$B$2:$B1000),0),MATCH(EE$2,'SEMACU DATA UNIFICADA'!$C$1:$T$1,0)),"")</f>
        <v/>
      </c>
      <c r="EF17" s="60" t="str">
        <f t="array" ref="EF17">IFERROR(INDEX('SEMACU DATA UNIFICADA'!$C$2:$T1000,MATCH(1,($A17='SEMACU DATA UNIFICADA'!$A$2:$A1000)*($DX$1='SEMACU DATA UNIFICADA'!$B$2:$B1000),0),MATCH(EF$2,'SEMACU DATA UNIFICADA'!$C$1:$T$1,0)),"")</f>
        <v/>
      </c>
      <c r="EG17" s="23" t="str">
        <f t="array" ref="EG17">IFERROR(INDEX('SEMACU DATA UNIFICADA'!$C$2:$T1000,MATCH(1,($A17='SEMACU DATA UNIFICADA'!$A$2:$A1000)*($DX$1='SEMACU DATA UNIFICADA'!$B$2:$B1000),0),MATCH(EG$2,'SEMACU DATA UNIFICADA'!$C$1:$T$1,0)),"")</f>
        <v/>
      </c>
      <c r="EH17" s="23" t="str">
        <f t="array" ref="EH17">IFERROR(INDEX('SEMACU DATA UNIFICADA'!$C$2:$T1000,MATCH(1,($A17='SEMACU DATA UNIFICADA'!$A$2:$A1000)*($DX$1='SEMACU DATA UNIFICADA'!$B$2:$B1000),0),MATCH(EH$2,'SEMACU DATA UNIFICADA'!$C$1:$T$1,0)),"")</f>
        <v/>
      </c>
      <c r="EI17" s="23" t="str">
        <f t="array" ref="EI17">IFERROR(INDEX('SEMACU DATA UNIFICADA'!$C$2:$T1000,MATCH(1,($A17='SEMACU DATA UNIFICADA'!$A$2:$A1000)*($DX$1='SEMACU DATA UNIFICADA'!$B$2:$B1000),0),MATCH(EI$2,'SEMACU DATA UNIFICADA'!$C$1:$T$1,0)),"")</f>
        <v/>
      </c>
      <c r="EJ17" s="60" t="str">
        <f t="array" ref="EJ17">IFERROR(INDEX('SEMACU DATA UNIFICADA'!$C$2:$T1000,MATCH(1,($A17='SEMACU DATA UNIFICADA'!$A$2:$A1000)*($DX$1='SEMACU DATA UNIFICADA'!$B$2:$B1000),0),MATCH(EJ$2,'SEMACU DATA UNIFICADA'!$C$1:$T$1,0)),"")</f>
        <v/>
      </c>
      <c r="EK17" s="2" t="str">
        <f t="array" ref="EK17">IFERROR(INDEX('SEMACU DATA UNIFICADA'!$C$2:$T1000,MATCH(1,($A17='SEMACU DATA UNIFICADA'!$A$2:$A1000)*($DX$1='SEMACU DATA UNIFICADA'!$B$2:$B1000),0),MATCH(EK$2,'SEMACU DATA UNIFICADA'!$C$1:$T$1,0)),"")</f>
        <v/>
      </c>
      <c r="EL17" s="2">
        <f t="array" ref="EL17">IFERROR(INDEX('SEMACU DATA UNIFICADA'!$C$2:$T1000,MATCH(1,($A17='SEMACU DATA UNIFICADA'!$A$2:$A1000)*($DX$1='SEMACU DATA UNIFICADA'!$B$2:$B1000),0),MATCH(EL$2,'SEMACU DATA UNIFICADA'!$C$1:$T$1,0)),"")</f>
        <v>0</v>
      </c>
      <c r="EM17" s="33" t="str">
        <f t="array" ref="EM17">IFERROR(INDEX('SEMACU DATA UNIFICADA'!$C$2:$T1000,MATCH(1,($A17='SEMACU DATA UNIFICADA'!$A$2:$A1000)*($DX$1='SEMACU DATA UNIFICADA'!$B$2:$B1000),0),MATCH(EM$2,'SEMACU DATA UNIFICADA'!$C$1:$T$1,0)),"")</f>
        <v/>
      </c>
      <c r="EN17" s="60" t="str">
        <f t="array" ref="EN17">IFERROR(INDEX('SEMACU DATA UNIFICADA'!$C$2:$T1000,MATCH(1,($A17='SEMACU DATA UNIFICADA'!$A$2:$A1000)*($DX$1='SEMACU DATA UNIFICADA'!$B$2:$B1000),0),MATCH(EN$2,'SEMACU DATA UNIFICADA'!$C$1:$T$1,0)),"")</f>
        <v/>
      </c>
      <c r="EO17" s="140">
        <f t="array" ref="EO17">IFERROR(INDEX('SEMACU DATA UNIFICADA'!$C$2:$T1000,MATCH(1,($A17='SEMACU DATA UNIFICADA'!$A$2:$A1000)*($DX$1='SEMACU DATA UNIFICADA'!$B$2:$B1000),0),MATCH(EO$2,'SEMACU DATA UNIFICADA'!$C$1:$T$1,0)),"")</f>
        <v>0</v>
      </c>
      <c r="EP17" s="138" t="str">
        <f t="array" ref="EP17">IFERROR(INDEX('SEMACU DATA UNIFICADA'!$C$2:$T1000,MATCH(1,($A17='SEMACU DATA UNIFICADA'!$A$2:$A1000)*($EP$1='SEMACU DATA UNIFICADA'!$B$2:$B1000),0),MATCH(EP$2,'SEMACU DATA UNIFICADA'!$C$1:$T$1,0)),"")</f>
        <v/>
      </c>
      <c r="EQ17" s="2" t="str">
        <f t="array" ref="EQ17">IFERROR(INDEX('SEMACU DATA UNIFICADA'!$C$2:$T1000,MATCH(1,($A17='SEMACU DATA UNIFICADA'!$A$2:$A1000)*($EP$1='SEMACU DATA UNIFICADA'!$B$2:$B1000),0),MATCH(EQ$2,'SEMACU DATA UNIFICADA'!$C$1:$T$1,0)),"")</f>
        <v/>
      </c>
      <c r="ER17" s="2" t="str">
        <f t="array" ref="ER17">IFERROR(INDEX('SEMACU DATA UNIFICADA'!$C$2:$T1000,MATCH(1,($A17='SEMACU DATA UNIFICADA'!$A$2:$A1000)*($EP$1='SEMACU DATA UNIFICADA'!$B$2:$B1000),0),MATCH(ER$2,'SEMACU DATA UNIFICADA'!$C$1:$T$1,0)),"")</f>
        <v/>
      </c>
      <c r="ES17" s="2" t="str">
        <f t="array" ref="ES17">IFERROR(INDEX('SEMACU DATA UNIFICADA'!$C$2:$T1000,MATCH(1,($A17='SEMACU DATA UNIFICADA'!$A$2:$A1000)*($EP$1='SEMACU DATA UNIFICADA'!$B$2:$B1000),0),MATCH(ES$2,'SEMACU DATA UNIFICADA'!$C$1:$T$1,0)),"")</f>
        <v/>
      </c>
      <c r="ET17" s="139" t="str">
        <f t="array" ref="ET17">IFERROR(INDEX('SEMACU DATA UNIFICADA'!$C$2:$T1000,MATCH(1,($A17='SEMACU DATA UNIFICADA'!$A$2:$A1000)*($EP$1='SEMACU DATA UNIFICADA'!$B$2:$B1000),0),MATCH(ET$2,'SEMACU DATA UNIFICADA'!$C$1:$T$1,0)),"")</f>
        <v/>
      </c>
      <c r="EU17" s="2" t="str">
        <f t="array" ref="EU17">IFERROR(INDEX('SEMACU DATA UNIFICADA'!$C$2:$T1000,MATCH(1,($A17='SEMACU DATA UNIFICADA'!$A$2:$A1000)*($EP$1='SEMACU DATA UNIFICADA'!$B$2:$B1000),0),MATCH(EU$2,'SEMACU DATA UNIFICADA'!$C$1:$T$1,0)),"")</f>
        <v/>
      </c>
      <c r="EV17" s="2">
        <f t="array" ref="EV17">IFERROR(INDEX('SEMACU DATA UNIFICADA'!$C$2:$T1000,MATCH(1,($A17='SEMACU DATA UNIFICADA'!$A$2:$A1000)*($EP$1='SEMACU DATA UNIFICADA'!$B$2:$B1000),0),MATCH(EV$2,'SEMACU DATA UNIFICADA'!$C$1:$T$1,0)),"")</f>
        <v>0</v>
      </c>
      <c r="EW17" s="33" t="str">
        <f t="array" ref="EW17">IFERROR(INDEX('SEMACU DATA UNIFICADA'!$C$2:$T1000,MATCH(1,($A17='SEMACU DATA UNIFICADA'!$A$2:$A1000)*($EP$1='SEMACU DATA UNIFICADA'!$B$2:$B1000),0),MATCH(EW$2,'SEMACU DATA UNIFICADA'!$C$1:$T$1,0)),"")</f>
        <v/>
      </c>
      <c r="EX17" s="60" t="str">
        <f t="array" ref="EX17">IFERROR(INDEX('SEMACU DATA UNIFICADA'!$C$2:$T1000,MATCH(1,($A17='SEMACU DATA UNIFICADA'!$A$2:$A1000)*($EP$1='SEMACU DATA UNIFICADA'!$B$2:$B1000),0),MATCH(EX$2,'SEMACU DATA UNIFICADA'!$C$1:$T$1,0)),"")</f>
        <v/>
      </c>
      <c r="EY17" s="23" t="str">
        <f t="array" ref="EY17">IFERROR(INDEX('SEMACU DATA UNIFICADA'!$C$2:$T1000,MATCH(1,($A17='SEMACU DATA UNIFICADA'!$A$2:$A1000)*($EP$1='SEMACU DATA UNIFICADA'!$B$2:$B1000),0),MATCH(EY$2,'SEMACU DATA UNIFICADA'!$C$1:$T$1,0)),"")</f>
        <v/>
      </c>
      <c r="EZ17" s="23" t="str">
        <f t="array" ref="EZ17">IFERROR(INDEX('SEMACU DATA UNIFICADA'!$C$2:$T1000,MATCH(1,($A17='SEMACU DATA UNIFICADA'!$A$2:$A1000)*($EP$1='SEMACU DATA UNIFICADA'!$B$2:$B1000),0),MATCH(EZ$2,'SEMACU DATA UNIFICADA'!$C$1:$T$1,0)),"")</f>
        <v/>
      </c>
      <c r="FA17" s="23" t="str">
        <f t="array" ref="FA17">IFERROR(INDEX('SEMACU DATA UNIFICADA'!$C$2:$T1000,MATCH(1,($A17='SEMACU DATA UNIFICADA'!$A$2:$A1000)*($EP$1='SEMACU DATA UNIFICADA'!$B$2:$B1000),0),MATCH(FA$2,'SEMACU DATA UNIFICADA'!$C$1:$T$1,0)),"")</f>
        <v/>
      </c>
      <c r="FB17" s="60" t="str">
        <f t="array" ref="FB17">IFERROR(INDEX('SEMACU DATA UNIFICADA'!$C$2:$T1000,MATCH(1,($A17='SEMACU DATA UNIFICADA'!$A$2:$A1000)*($EP$1='SEMACU DATA UNIFICADA'!$B$2:$B1000),0),MATCH(FB$2,'SEMACU DATA UNIFICADA'!$C$1:$T$1,0)),"")</f>
        <v/>
      </c>
      <c r="FC17" s="2" t="str">
        <f t="array" ref="FC17">IFERROR(INDEX('SEMACU DATA UNIFICADA'!$C$2:$T1000,MATCH(1,($A17='SEMACU DATA UNIFICADA'!$A$2:$A1000)*($EP$1='SEMACU DATA UNIFICADA'!$B$2:$B1000),0),MATCH(FC$2,'SEMACU DATA UNIFICADA'!$C$1:$T$1,0)),"")</f>
        <v/>
      </c>
      <c r="FD17" s="2">
        <f t="array" ref="FD17">IFERROR(INDEX('SEMACU DATA UNIFICADA'!$C$2:$T1000,MATCH(1,($A17='SEMACU DATA UNIFICADA'!$A$2:$A1000)*($EP$1='SEMACU DATA UNIFICADA'!$B$2:$B1000),0),MATCH(FD$2,'SEMACU DATA UNIFICADA'!$C$1:$T$1,0)),"")</f>
        <v>0</v>
      </c>
      <c r="FE17" s="33" t="str">
        <f t="array" ref="FE17">IFERROR(INDEX('SEMACU DATA UNIFICADA'!$C$2:$T1000,MATCH(1,($A17='SEMACU DATA UNIFICADA'!$A$2:$A1000)*($EP$1='SEMACU DATA UNIFICADA'!$B$2:$B1000),0),MATCH(FE$2,'SEMACU DATA UNIFICADA'!$C$1:$T$1,0)),"")</f>
        <v/>
      </c>
      <c r="FF17" s="60" t="str">
        <f t="array" ref="FF17">IFERROR(INDEX('SEMACU DATA UNIFICADA'!$C$2:$T1000,MATCH(1,($A17='SEMACU DATA UNIFICADA'!$A$2:$A1000)*($EP$1='SEMACU DATA UNIFICADA'!$B$2:$B1000),0),MATCH(FF$2,'SEMACU DATA UNIFICADA'!$C$1:$T$1,0)),"")</f>
        <v/>
      </c>
      <c r="FG17" s="140">
        <f t="array" ref="FG17">IFERROR(INDEX('SEMACU DATA UNIFICADA'!$C$2:$T1000,MATCH(1,($A17='SEMACU DATA UNIFICADA'!$A$2:$A1000)*($EP$1='SEMACU DATA UNIFICADA'!$B$2:$B1000),0),MATCH(FG$2,'SEMACU DATA UNIFICADA'!$C$1:$T$1,0)),"")</f>
        <v>0</v>
      </c>
      <c r="FH17" s="138" t="str">
        <f t="array" ref="FH17">IFERROR(INDEX('SEMACU DATA UNIFICADA'!$C$2:$T1000,MATCH(1,($A17='SEMACU DATA UNIFICADA'!$A$2:$A1000)*($FH$1='SEMACU DATA UNIFICADA'!$B$2:$B1000),0),MATCH(FH$2,'SEMACU DATA UNIFICADA'!$C$1:$T$1,0)),"")</f>
        <v>SE11070323</v>
      </c>
      <c r="FI17" s="2">
        <f t="array" ref="FI17">IFERROR(INDEX('SEMACU DATA UNIFICADA'!$C$2:$T1000,MATCH(1,($A17='SEMACU DATA UNIFICADA'!$A$2:$A1000)*($FH$1='SEMACU DATA UNIFICADA'!$B$2:$B1000),0),MATCH(FI$2,'SEMACU DATA UNIFICADA'!$C$1:$T$1,0)),"")</f>
        <v>275</v>
      </c>
      <c r="FJ17" s="2">
        <f t="array" ref="FJ17">IFERROR(INDEX('SEMACU DATA UNIFICADA'!$C$2:$T1000,MATCH(1,($A17='SEMACU DATA UNIFICADA'!$A$2:$A1000)*($FH$1='SEMACU DATA UNIFICADA'!$B$2:$B1000),0),MATCH(FJ$2,'SEMACU DATA UNIFICADA'!$C$1:$T$1,0)),"")</f>
        <v>1625</v>
      </c>
      <c r="FK17" s="2" t="str">
        <f t="array" ref="FK17">IFERROR(INDEX('SEMACU DATA UNIFICADA'!$C$2:$T1000,MATCH(1,($A17='SEMACU DATA UNIFICADA'!$A$2:$A1000)*($FH$1='SEMACU DATA UNIFICADA'!$B$2:$B1000),0),MATCH(FK$2,'SEMACU DATA UNIFICADA'!$C$1:$T$1,0)),"")</f>
        <v>NICO FINA 2.5</v>
      </c>
      <c r="FL17" s="139">
        <f t="array" ref="FL17">IFERROR(INDEX('SEMACU DATA UNIFICADA'!$C$2:$T1000,MATCH(1,($A17='SEMACU DATA UNIFICADA'!$A$2:$A1000)*($FH$1='SEMACU DATA UNIFICADA'!$B$2:$B1000),0),MATCH(FL$2,'SEMACU DATA UNIFICADA'!$C$1:$T$1,0)),"")</f>
        <v>1956.747</v>
      </c>
      <c r="FM17" s="2">
        <f t="array" ref="FM17">IFERROR(INDEX('SEMACU DATA UNIFICADA'!$C$2:$T1000,MATCH(1,($A17='SEMACU DATA UNIFICADA'!$A$2:$A1000)*($FH$1='SEMACU DATA UNIFICADA'!$B$2:$B1000),0),MATCH(FM$2,'SEMACU DATA UNIFICADA'!$C$1:$T$1,0)),"")</f>
        <v>14.1</v>
      </c>
      <c r="FN17" s="2">
        <f t="array" ref="FN17">IFERROR(INDEX('SEMACU DATA UNIFICADA'!$C$2:$T1000,MATCH(1,($A17='SEMACU DATA UNIFICADA'!$A$2:$A1000)*($FH$1='SEMACU DATA UNIFICADA'!$B$2:$B1000),0),MATCH(FN$2,'SEMACU DATA UNIFICADA'!$C$1:$T$1,0)),"")</f>
        <v>1.65</v>
      </c>
      <c r="FO17" s="33">
        <f t="array" ref="FO17">IFERROR(INDEX('SEMACU DATA UNIFICADA'!$C$2:$T1000,MATCH(1,($A17='SEMACU DATA UNIFICADA'!$A$2:$A1000)*($FH$1='SEMACU DATA UNIFICADA'!$B$2:$B1000),0),MATCH(FO$2,'SEMACU DATA UNIFICADA'!$C$1:$T$1,0)),"")</f>
        <v>4.0656</v>
      </c>
      <c r="FP17" s="60">
        <f t="array" ref="FP17">IFERROR(INDEX('SEMACU DATA UNIFICADA'!$C$2:$T1000,MATCH(1,($A17='SEMACU DATA UNIFICADA'!$A$2:$A1000)*($FH$1='SEMACU DATA UNIFICADA'!$B$2:$B1000),0),MATCH(FP$2,'SEMACU DATA UNIFICADA'!$C$1:$T$1,0)),"")</f>
        <v>479721.2244</v>
      </c>
      <c r="FQ17" s="23">
        <f t="array" ref="FQ17">IFERROR(INDEX('SEMACU DATA UNIFICADA'!$C$2:$T1000,MATCH(1,($A17='SEMACU DATA UNIFICADA'!$A$2:$A1000)*($FH$1='SEMACU DATA UNIFICADA'!$B$2:$B1000),0),MATCH(FQ$2,'SEMACU DATA UNIFICADA'!$C$1:$T$1,0)),"")</f>
        <v>0.8433302</v>
      </c>
      <c r="FR17" s="23">
        <f t="array" ref="FR17">IFERROR(INDEX('SEMACU DATA UNIFICADA'!$C$2:$T1000,MATCH(1,($A17='SEMACU DATA UNIFICADA'!$A$2:$A1000)*($FH$1='SEMACU DATA UNIFICADA'!$B$2:$B1000),0),MATCH(FR$2,'SEMACU DATA UNIFICADA'!$C$1:$T$1,0)),"")</f>
        <v>0.6287533807</v>
      </c>
      <c r="FS17" s="23">
        <f t="array" ref="FS17">IFERROR(INDEX('SEMACU DATA UNIFICADA'!$C$2:$T1000,MATCH(1,($A17='SEMACU DATA UNIFICADA'!$A$2:$A1000)*($FH$1='SEMACU DATA UNIFICADA'!$B$2:$B1000),0),MATCH(FS$2,'SEMACU DATA UNIFICADA'!$C$1:$T$1,0)),"")</f>
        <v>0.85</v>
      </c>
      <c r="FT17" s="60" t="str">
        <f t="array" ref="FT17">IFERROR(INDEX('SEMACU DATA UNIFICADA'!$C$2:$T1000,MATCH(1,($A17='SEMACU DATA UNIFICADA'!$A$2:$A1000)*($FH$1='SEMACU DATA UNIFICADA'!$B$2:$B1000),0),MATCH(FT$2,'SEMACU DATA UNIFICADA'!$C$1:$T$1,0)),"")</f>
        <v/>
      </c>
      <c r="FU17" s="2">
        <f t="array" ref="FU17">IFERROR(INDEX('SEMACU DATA UNIFICADA'!$C$2:$T1000,MATCH(1,($A17='SEMACU DATA UNIFICADA'!$A$2:$A1000)*($FH$1='SEMACU DATA UNIFICADA'!$B$2:$B1000),0),MATCH(FU$2,'SEMACU DATA UNIFICADA'!$C$1:$T$1,0)),"")</f>
        <v>2</v>
      </c>
      <c r="FV17" s="2">
        <f t="array" ref="FV17">IFERROR(INDEX('SEMACU DATA UNIFICADA'!$C$2:$T1000,MATCH(1,($A17='SEMACU DATA UNIFICADA'!$A$2:$A1000)*($FH$1='SEMACU DATA UNIFICADA'!$B$2:$B1000),0),MATCH(FV$2,'SEMACU DATA UNIFICADA'!$C$1:$T$1,0)),"")</f>
        <v>16.1</v>
      </c>
      <c r="FW17" s="33">
        <f t="array" ref="FW17">IFERROR(INDEX('SEMACU DATA UNIFICADA'!$C$2:$T1000,MATCH(1,($A17='SEMACU DATA UNIFICADA'!$A$2:$A1000)*($FH$1='SEMACU DATA UNIFICADA'!$B$2:$B1000),0),MATCH(FW$2,'SEMACU DATA UNIFICADA'!$C$1:$T$1,0)),"")</f>
        <v>3.7788</v>
      </c>
      <c r="FX17" s="60">
        <f t="array" ref="FX17">IFERROR(INDEX('SEMACU DATA UNIFICADA'!$C$2:$T1000,MATCH(1,($A17='SEMACU DATA UNIFICADA'!$A$2:$A1000)*($FH$1='SEMACU DATA UNIFICADA'!$B$2:$B1000),0),MATCH(FX$2,'SEMACU DATA UNIFICADA'!$C$1:$T$1,0)),"")</f>
        <v>398.2857426</v>
      </c>
      <c r="FY17" s="140">
        <f t="array" ref="FY17">IFERROR(INDEX('SEMACU DATA UNIFICADA'!$C$2:$T1000,MATCH(1,($A17='SEMACU DATA UNIFICADA'!$A$2:$A1000)*($FH$1='SEMACU DATA UNIFICADA'!$B$2:$B1000),0),MATCH(FY$2,'SEMACU DATA UNIFICADA'!$C$1:$T$1,0)),"")</f>
        <v>30.82143566</v>
      </c>
      <c r="FZ17" s="138" t="str">
        <f t="array" ref="FZ17">IFERROR(INDEX('SEMACU DATA UNIFICADA'!$C$2:$T1000,MATCH(1,($A17='SEMACU DATA UNIFICADA'!$A$2:$A1000)*($FZ$1='SEMACU DATA UNIFICADA'!$B$2:$B1000),0),MATCH(FZ$2,'SEMACU DATA UNIFICADA'!$C$1:$T$1,0)),"")</f>
        <v/>
      </c>
      <c r="GA17" s="2" t="str">
        <f t="array" ref="GA17">IFERROR(INDEX('SEMACU DATA UNIFICADA'!$C$2:$T1000,MATCH(1,($A17='SEMACU DATA UNIFICADA'!$A$2:$A1000)*($FZ$1='SEMACU DATA UNIFICADA'!$B$2:$B1000),0),MATCH(GA$2,'SEMACU DATA UNIFICADA'!$C$1:$T$1,0)),"")</f>
        <v/>
      </c>
      <c r="GB17" s="2" t="str">
        <f t="array" ref="GB17">IFERROR(INDEX('SEMACU DATA UNIFICADA'!$C$2:$T1000,MATCH(1,($A17='SEMACU DATA UNIFICADA'!$A$2:$A1000)*($FZ$1='SEMACU DATA UNIFICADA'!$B$2:$B1000),0),MATCH(GB$2,'SEMACU DATA UNIFICADA'!$C$1:$T$1,0)),"")</f>
        <v/>
      </c>
      <c r="GC17" s="2" t="str">
        <f t="array" ref="GC17">IFERROR(INDEX('SEMACU DATA UNIFICADA'!$C$2:$T1000,MATCH(1,($A17='SEMACU DATA UNIFICADA'!$A$2:$A1000)*($FZ$1='SEMACU DATA UNIFICADA'!$B$2:$B1000),0),MATCH(GC$2,'SEMACU DATA UNIFICADA'!$C$1:$T$1,0)),"")</f>
        <v/>
      </c>
      <c r="GD17" s="139" t="str">
        <f t="array" ref="GD17">IFERROR(INDEX('SEMACU DATA UNIFICADA'!$C$2:$T1000,MATCH(1,($A17='SEMACU DATA UNIFICADA'!$A$2:$A1000)*($FZ$1='SEMACU DATA UNIFICADA'!$B$2:$B1000),0),MATCH(GD$2,'SEMACU DATA UNIFICADA'!$C$1:$T$1,0)),"")</f>
        <v/>
      </c>
      <c r="GE17" s="2" t="str">
        <f t="array" ref="GE17">IFERROR(INDEX('SEMACU DATA UNIFICADA'!$C$2:$T1000,MATCH(1,($A17='SEMACU DATA UNIFICADA'!$A$2:$A1000)*($FZ$1='SEMACU DATA UNIFICADA'!$B$2:$B1000),0),MATCH(GE$2,'SEMACU DATA UNIFICADA'!$C$1:$T$1,0)),"")</f>
        <v/>
      </c>
      <c r="GF17" s="2">
        <f t="array" ref="GF17">IFERROR(INDEX('SEMACU DATA UNIFICADA'!$C$2:$T1000,MATCH(1,($A17='SEMACU DATA UNIFICADA'!$A$2:$A1000)*($FZ$1='SEMACU DATA UNIFICADA'!$B$2:$B1000),0),MATCH(GF$2,'SEMACU DATA UNIFICADA'!$C$1:$T$1,0)),"")</f>
        <v>0</v>
      </c>
      <c r="GG17" s="33" t="str">
        <f t="array" ref="GG17">IFERROR(INDEX('SEMACU DATA UNIFICADA'!$C$2:$T1000,MATCH(1,($A17='SEMACU DATA UNIFICADA'!$A$2:$A1000)*($FZ$1='SEMACU DATA UNIFICADA'!$B$2:$B1000),0),MATCH(GG$2,'SEMACU DATA UNIFICADA'!$C$1:$T$1,0)),"")</f>
        <v/>
      </c>
      <c r="GH17" s="60" t="str">
        <f t="array" ref="GH17">IFERROR(INDEX('SEMACU DATA UNIFICADA'!$C$2:$T1000,MATCH(1,($A17='SEMACU DATA UNIFICADA'!$A$2:$A1000)*($FZ$1='SEMACU DATA UNIFICADA'!$B$2:$B1000),0),MATCH(GH$2,'SEMACU DATA UNIFICADA'!$C$1:$T$1,0)),"")</f>
        <v/>
      </c>
      <c r="GI17" s="23" t="str">
        <f t="array" ref="GI17">IFERROR(INDEX('SEMACU DATA UNIFICADA'!$C$2:$T1000,MATCH(1,($A17='SEMACU DATA UNIFICADA'!$A$2:$A1000)*($FZ$1='SEMACU DATA UNIFICADA'!$B$2:$B1000),0),MATCH(GI$2,'SEMACU DATA UNIFICADA'!$C$1:$T$1,0)),"")</f>
        <v/>
      </c>
      <c r="GJ17" s="23" t="str">
        <f t="array" ref="GJ17">IFERROR(INDEX('SEMACU DATA UNIFICADA'!$C$2:$T1000,MATCH(1,($A17='SEMACU DATA UNIFICADA'!$A$2:$A1000)*($FZ$1='SEMACU DATA UNIFICADA'!$B$2:$B1000),0),MATCH(GJ$2,'SEMACU DATA UNIFICADA'!$C$1:$T$1,0)),"")</f>
        <v/>
      </c>
      <c r="GK17" s="23" t="str">
        <f t="array" ref="GK17">IFERROR(INDEX('SEMACU DATA UNIFICADA'!$C$2:$T1000,MATCH(1,($A17='SEMACU DATA UNIFICADA'!$A$2:$A1000)*($FZ$1='SEMACU DATA UNIFICADA'!$B$2:$B1000),0),MATCH(GK$2,'SEMACU DATA UNIFICADA'!$C$1:$T$1,0)),"")</f>
        <v/>
      </c>
      <c r="GL17" s="60" t="str">
        <f t="array" ref="GL17">IFERROR(INDEX('SEMACU DATA UNIFICADA'!$C$2:$T1000,MATCH(1,($A17='SEMACU DATA UNIFICADA'!$A$2:$A1000)*($FZ$1='SEMACU DATA UNIFICADA'!$B$2:$B1000),0),MATCH(GL$2,'SEMACU DATA UNIFICADA'!$C$1:$T$1,0)),"")</f>
        <v/>
      </c>
      <c r="GM17" s="2" t="str">
        <f t="array" ref="GM17">IFERROR(INDEX('SEMACU DATA UNIFICADA'!$C$2:$T1000,MATCH(1,($A17='SEMACU DATA UNIFICADA'!$A$2:$A1000)*($FZ$1='SEMACU DATA UNIFICADA'!$B$2:$B1000),0),MATCH(GM$2,'SEMACU DATA UNIFICADA'!$C$1:$T$1,0)),"")</f>
        <v/>
      </c>
      <c r="GN17" s="2">
        <f t="array" ref="GN17">IFERROR(INDEX('SEMACU DATA UNIFICADA'!$C$2:$T1000,MATCH(1,($A17='SEMACU DATA UNIFICADA'!$A$2:$A1000)*($FZ$1='SEMACU DATA UNIFICADA'!$B$2:$B1000),0),MATCH(GN$2,'SEMACU DATA UNIFICADA'!$C$1:$T$1,0)),"")</f>
        <v>0</v>
      </c>
      <c r="GO17" s="33" t="str">
        <f t="array" ref="GO17">IFERROR(INDEX('SEMACU DATA UNIFICADA'!$C$2:$T1000,MATCH(1,($A17='SEMACU DATA UNIFICADA'!$A$2:$A1000)*($FZ$1='SEMACU DATA UNIFICADA'!$B$2:$B1000),0),MATCH(GO$2,'SEMACU DATA UNIFICADA'!$C$1:$T$1,0)),"")</f>
        <v/>
      </c>
      <c r="GP17" s="60" t="str">
        <f t="array" ref="GP17">IFERROR(INDEX('SEMACU DATA UNIFICADA'!$C$2:$T1000,MATCH(1,($A17='SEMACU DATA UNIFICADA'!$A$2:$A1000)*($FZ$1='SEMACU DATA UNIFICADA'!$B$2:$B1000),0),MATCH(GP$2,'SEMACU DATA UNIFICADA'!$C$1:$T$1,0)),"")</f>
        <v/>
      </c>
      <c r="GQ17" s="140">
        <f t="array" ref="GQ17">IFERROR(INDEX('SEMACU DATA UNIFICADA'!$C$2:$T1000,MATCH(1,($A17='SEMACU DATA UNIFICADA'!$A$2:$A1000)*($FZ$1='SEMACU DATA UNIFICADA'!$B$2:$B1000),0),MATCH(GQ$2,'SEMACU DATA UNIFICADA'!$C$1:$T$1,0)),"")</f>
        <v>0</v>
      </c>
    </row>
    <row r="18">
      <c r="A18" s="199">
        <v>45047.0</v>
      </c>
      <c r="B18" s="138" t="str">
        <f t="array" ref="B18">IFERROR(INDEX('SEMACU DATA UNIFICADA'!$C$2:$T1000,MATCH(1,($A18='SEMACU DATA UNIFICADA'!$A$2:$A1000)*($B$1='SEMACU DATA UNIFICADA'!$B$2:$B1000),0),MATCH(B$2,'SEMACU DATA UNIFICADA'!$C$1:$T$1,0)),"")</f>
        <v>SE01070323</v>
      </c>
      <c r="C18" s="2">
        <f t="array" ref="C18">IFERROR(INDEX('SEMACU DATA UNIFICADA'!$C$2:$T1000,MATCH(1,($A18='SEMACU DATA UNIFICADA'!$A$2:$A1000)*($B$1='SEMACU DATA UNIFICADA'!$B$2:$B1000),0),MATCH(C$2,'SEMACU DATA UNIFICADA'!$C$1:$T$1,0)),"")</f>
        <v>550</v>
      </c>
      <c r="D18" s="2">
        <f t="array" ref="D18">IFERROR(INDEX('SEMACU DATA UNIFICADA'!$C$2:$T1000,MATCH(1,($A18='SEMACU DATA UNIFICADA'!$A$2:$A1000)*($B$1='SEMACU DATA UNIFICADA'!$B$2:$B1000),0),MATCH(D$2,'SEMACU DATA UNIFICADA'!$C$1:$T$1,0)),"")</f>
        <v>3250</v>
      </c>
      <c r="E18" s="2" t="str">
        <f t="array" ref="E18">IFERROR(INDEX('SEMACU DATA UNIFICADA'!$C$2:$T1000,MATCH(1,($A18='SEMACU DATA UNIFICADA'!$A$2:$A1000)*($B$1='SEMACU DATA UNIFICADA'!$B$2:$B1000),0),MATCH(E$2,'SEMACU DATA UNIFICADA'!$C$1:$T$1,0)),"")</f>
        <v>NICO FINA 2.5</v>
      </c>
      <c r="F18" s="60">
        <f t="array" ref="F18">IFERROR(INDEX('SEMACU DATA UNIFICADA'!$C$2:$T1000,MATCH(1,($A18='SEMACU DATA UNIFICADA'!$A$2:$A1000)*($B$1='SEMACU DATA UNIFICADA'!$B$2:$B1000),0),MATCH(F$2,'SEMACU DATA UNIFICADA'!$C$1:$T$1,0)),"")</f>
        <v>3913.494</v>
      </c>
      <c r="G18" s="2">
        <f t="array" ref="G18">IFERROR(INDEX('SEMACU DATA UNIFICADA'!$C$2:$T1000,MATCH(1,($A18='SEMACU DATA UNIFICADA'!$A$2:$A1000)*($B$1='SEMACU DATA UNIFICADA'!$B$2:$B1000),0),MATCH(G$2,'SEMACU DATA UNIFICADA'!$C$1:$T$1,0)),"")</f>
        <v>16.4</v>
      </c>
      <c r="H18" s="2">
        <f t="array" ref="H18">IFERROR(INDEX('SEMACU DATA UNIFICADA'!$C$2:$T1000,MATCH(1,($A18='SEMACU DATA UNIFICADA'!$A$2:$A1000)*($B$1='SEMACU DATA UNIFICADA'!$B$2:$B1000),0),MATCH(H$2,'SEMACU DATA UNIFICADA'!$C$1:$T$1,0)),"")</f>
        <v>2.15</v>
      </c>
      <c r="I18" s="33">
        <f t="array" ref="I18">IFERROR(INDEX('SEMACU DATA UNIFICADA'!$C$2:$T1000,MATCH(1,($A18='SEMACU DATA UNIFICADA'!$A$2:$A1000)*($B$1='SEMACU DATA UNIFICADA'!$B$2:$B1000),0),MATCH(I$2,'SEMACU DATA UNIFICADA'!$C$1:$T$1,0)),"")</f>
        <v>3.7392</v>
      </c>
      <c r="J18" s="60">
        <f t="array" ref="J18">IFERROR(INDEX('SEMACU DATA UNIFICADA'!$C$2:$T1000,MATCH(1,($A18='SEMACU DATA UNIFICADA'!$A$2:$A1000)*($B$1='SEMACU DATA UNIFICADA'!$B$2:$B1000),0),MATCH(J$2,'SEMACU DATA UNIFICADA'!$C$1:$T$1,0)),"")</f>
        <v>896891.992</v>
      </c>
      <c r="K18" s="23">
        <f t="array" ref="K18">IFERROR(INDEX('SEMACU DATA UNIFICADA'!$C$2:$T1000,MATCH(1,($A18='SEMACU DATA UNIFICADA'!$A$2:$A1000)*($B$1='SEMACU DATA UNIFICADA'!$B$2:$B1000),0),MATCH(K$2,'SEMACU DATA UNIFICADA'!$C$1:$T$1,0)),"")</f>
        <v>0.8266632</v>
      </c>
      <c r="L18" s="23">
        <f t="array" ref="L18">IFERROR(INDEX('SEMACU DATA UNIFICADA'!$C$2:$T1000,MATCH(1,($A18='SEMACU DATA UNIFICADA'!$A$2:$A1000)*($B$1='SEMACU DATA UNIFICADA'!$B$2:$B1000),0),MATCH(L$2,'SEMACU DATA UNIFICADA'!$C$1:$T$1,0)),"")</f>
        <v>0.560557495</v>
      </c>
      <c r="M18" s="23">
        <f t="array" ref="M18">IFERROR(INDEX('SEMACU DATA UNIFICADA'!$C$2:$T1000,MATCH(1,($A18='SEMACU DATA UNIFICADA'!$A$2:$A1000)*($B$1='SEMACU DATA UNIFICADA'!$B$2:$B1000),0),MATCH(M$2,'SEMACU DATA UNIFICADA'!$C$1:$T$1,0)),"")</f>
        <v>0.75</v>
      </c>
      <c r="N18" s="60" t="str">
        <f t="array" ref="N18">IFERROR(INDEX('SEMACU DATA UNIFICADA'!$C$2:$T1000,MATCH(1,($A18='SEMACU DATA UNIFICADA'!$A$2:$A1000)*($B$1='SEMACU DATA UNIFICADA'!$B$2:$B1000),0),MATCH(N$2,'SEMACU DATA UNIFICADA'!$C$1:$T$1,0)),"")</f>
        <v/>
      </c>
      <c r="O18" s="2">
        <f t="array" ref="O18">IFERROR(INDEX('SEMACU DATA UNIFICADA'!$C$2:$T1000,MATCH(1,($A18='SEMACU DATA UNIFICADA'!$A$2:$A1000)*($B$1='SEMACU DATA UNIFICADA'!$B$2:$B1000),0),MATCH(O$2,'SEMACU DATA UNIFICADA'!$C$1:$T$1,0)),"")</f>
        <v>2</v>
      </c>
      <c r="P18" s="2">
        <f t="array" ref="P18">IFERROR(INDEX('SEMACU DATA UNIFICADA'!$C$2:$T1000,MATCH(1,($A18='SEMACU DATA UNIFICADA'!$A$2:$A1000)*($B$1='SEMACU DATA UNIFICADA'!$B$2:$B1000),0),MATCH(P$2,'SEMACU DATA UNIFICADA'!$C$1:$T$1,0)),"")</f>
        <v>18.4</v>
      </c>
      <c r="Q18" s="33">
        <f t="array" ref="Q18">IFERROR(INDEX('SEMACU DATA UNIFICADA'!$C$2:$T1000,MATCH(1,($A18='SEMACU DATA UNIFICADA'!$A$2:$A1000)*($B$1='SEMACU DATA UNIFICADA'!$B$2:$B1000),0),MATCH(Q$2,'SEMACU DATA UNIFICADA'!$C$1:$T$1,0)),"")</f>
        <v>3.4848</v>
      </c>
      <c r="R18" s="60">
        <f t="array" ref="R18">IFERROR(INDEX('SEMACU DATA UNIFICADA'!$C$2:$T1000,MATCH(1,($A18='SEMACU DATA UNIFICADA'!$A$2:$A1000)*($B$1='SEMACU DATA UNIFICADA'!$B$2:$B1000),0),MATCH(R$2,'SEMACU DATA UNIFICADA'!$C$1:$T$1,0)),"")</f>
        <v>772.7178161</v>
      </c>
      <c r="S18" s="140">
        <f t="array" ref="S18">IFERROR(INDEX('SEMACU DATA UNIFICADA'!$C$2:$T1000,MATCH(1,($A18='SEMACU DATA UNIFICADA'!$A$2:$A1000)*($B$1='SEMACU DATA UNIFICADA'!$B$2:$B1000),0),MATCH(S$2,'SEMACU DATA UNIFICADA'!$C$1:$T$1,0)),"")</f>
        <v>55.67945403</v>
      </c>
      <c r="T18" s="138" t="str">
        <f t="array" ref="T18">IFERROR(INDEX('SEMACU DATA UNIFICADA'!$C$2:$T1000,MATCH(1,($A18='SEMACU DATA UNIFICADA'!$A$2:$A1000)*($T$1='SEMACU DATA UNIFICADA'!$B$2:$B1000),0),MATCH(T$2,'SEMACU DATA UNIFICADA'!$C$1:$T$1,0)),"")</f>
        <v>SE02070323</v>
      </c>
      <c r="U18" s="2">
        <f t="array" ref="U18">IFERROR(INDEX('SEMACU DATA UNIFICADA'!$C$2:$T1000,MATCH(1,($A18='SEMACU DATA UNIFICADA'!$A$2:$A1000)*($T$1='SEMACU DATA UNIFICADA'!$B$2:$B1000),0),MATCH(U$2,'SEMACU DATA UNIFICADA'!$C$1:$T$1,0)),"")</f>
        <v>325</v>
      </c>
      <c r="V18" s="2">
        <f t="array" ref="V18">IFERROR(INDEX('SEMACU DATA UNIFICADA'!$C$2:$T1000,MATCH(1,($A18='SEMACU DATA UNIFICADA'!$A$2:$A1000)*($T$1='SEMACU DATA UNIFICADA'!$B$2:$B1000),0),MATCH(V$2,'SEMACU DATA UNIFICADA'!$C$1:$T$1,0)),"")</f>
        <v>1900</v>
      </c>
      <c r="W18" s="2" t="str">
        <f t="array" ref="W18">IFERROR(INDEX('SEMACU DATA UNIFICADA'!$C$2:$T1000,MATCH(1,($A18='SEMACU DATA UNIFICADA'!$A$2:$A1000)*($T$1='SEMACU DATA UNIFICADA'!$B$2:$B1000),0),MATCH(W$2,'SEMACU DATA UNIFICADA'!$C$1:$T$1,0)),"")</f>
        <v>NICO FINA 2.5</v>
      </c>
      <c r="X18" s="139">
        <f t="array" ref="X18">IFERROR(INDEX('SEMACU DATA UNIFICADA'!$C$2:$T1000,MATCH(1,($A18='SEMACU DATA UNIFICADA'!$A$2:$A1000)*($T$1='SEMACU DATA UNIFICADA'!$B$2:$B1000),0),MATCH(X$2,'SEMACU DATA UNIFICADA'!$C$1:$T$1,0)),"")</f>
        <v>2287.8888</v>
      </c>
      <c r="Y18" s="2">
        <f t="array" ref="Y18">IFERROR(INDEX('SEMACU DATA UNIFICADA'!$C$2:$T1000,MATCH(1,($A18='SEMACU DATA UNIFICADA'!$A$2:$A1000)*($T$1='SEMACU DATA UNIFICADA'!$B$2:$B1000),0),MATCH(Y$2,'SEMACU DATA UNIFICADA'!$C$1:$T$1,0)),"")</f>
        <v>16.7</v>
      </c>
      <c r="Z18" s="2">
        <f t="array" ref="Z18">IFERROR(INDEX('SEMACU DATA UNIFICADA'!$C$2:$T1000,MATCH(1,($A18='SEMACU DATA UNIFICADA'!$A$2:$A1000)*($T$1='SEMACU DATA UNIFICADA'!$B$2:$B1000),0),MATCH(Z$2,'SEMACU DATA UNIFICADA'!$C$1:$T$1,0)),"")</f>
        <v>2.1</v>
      </c>
      <c r="AA18" s="33">
        <f t="array" ref="AA18">IFERROR(INDEX('SEMACU DATA UNIFICADA'!$C$2:$T1000,MATCH(1,($A18='SEMACU DATA UNIFICADA'!$A$2:$A1000)*($T$1='SEMACU DATA UNIFICADA'!$B$2:$B1000),0),MATCH(AA$2,'SEMACU DATA UNIFICADA'!$C$1:$T$1,0)),"")</f>
        <v>3.6996</v>
      </c>
      <c r="AB18" s="60">
        <f t="array" ref="AB18">IFERROR(INDEX('SEMACU DATA UNIFICADA'!$C$2:$T1000,MATCH(1,($A18='SEMACU DATA UNIFICADA'!$A$2:$A1000)*($T$1='SEMACU DATA UNIFICADA'!$B$2:$B1000),0),MATCH(AB$2,'SEMACU DATA UNIFICADA'!$C$1:$T$1,0)),"")</f>
        <v>526031.9452</v>
      </c>
      <c r="AC18" s="23">
        <f t="array" ref="AC18">IFERROR(INDEX('SEMACU DATA UNIFICADA'!$C$2:$T1000,MATCH(1,($A18='SEMACU DATA UNIFICADA'!$A$2:$A1000)*($T$1='SEMACU DATA UNIFICADA'!$B$2:$B1000),0),MATCH(AC$2,'SEMACU DATA UNIFICADA'!$C$1:$T$1,0)),"")</f>
        <v>0.8199964</v>
      </c>
      <c r="AD18" s="23">
        <f t="array" ref="AD18">IFERROR(INDEX('SEMACU DATA UNIFICADA'!$C$2:$T1000,MATCH(1,($A18='SEMACU DATA UNIFICADA'!$A$2:$A1000)*($T$1='SEMACU DATA UNIFICADA'!$B$2:$B1000),0),MATCH(AD$2,'SEMACU DATA UNIFICADA'!$C$1:$T$1,0)),"")</f>
        <v>0.5260319452</v>
      </c>
      <c r="AE18" s="23">
        <f t="array" ref="AE18">IFERROR(INDEX('SEMACU DATA UNIFICADA'!$C$2:$T1000,MATCH(1,($A18='SEMACU DATA UNIFICADA'!$A$2:$A1000)*($T$1='SEMACU DATA UNIFICADA'!$B$2:$B1000),0),MATCH(AE$2,'SEMACU DATA UNIFICADA'!$C$1:$T$1,0)),"")</f>
        <v>0.65</v>
      </c>
      <c r="AF18" s="60" t="str">
        <f t="array" ref="AF18">IFERROR(INDEX('SEMACU DATA UNIFICADA'!$C$2:$T1000,MATCH(1,($A18='SEMACU DATA UNIFICADA'!$A$2:$A1000)*($T$1='SEMACU DATA UNIFICADA'!$B$2:$B1000),0),MATCH(AF$2,'SEMACU DATA UNIFICADA'!$C$1:$T$1,0)),"")</f>
        <v/>
      </c>
      <c r="AG18" s="2">
        <f t="array" ref="AG18">IFERROR(INDEX('SEMACU DATA UNIFICADA'!$C$2:$T1000,MATCH(1,($A18='SEMACU DATA UNIFICADA'!$A$2:$A1000)*($T$1='SEMACU DATA UNIFICADA'!$B$2:$B1000),0),MATCH(AG$2,'SEMACU DATA UNIFICADA'!$C$1:$T$1,0)),"")</f>
        <v>2</v>
      </c>
      <c r="AH18" s="2">
        <f t="array" ref="AH18">IFERROR(INDEX('SEMACU DATA UNIFICADA'!$C$2:$T1000,MATCH(1,($A18='SEMACU DATA UNIFICADA'!$A$2:$A1000)*($T$1='SEMACU DATA UNIFICADA'!$B$2:$B1000),0),MATCH(AH$2,'SEMACU DATA UNIFICADA'!$C$1:$T$1,0)),"")</f>
        <v>18.7</v>
      </c>
      <c r="AI18" s="2">
        <f t="array" ref="AI18">IFERROR(INDEX('SEMACU DATA UNIFICADA'!$C$2:$T1000,MATCH(1,($A18='SEMACU DATA UNIFICADA'!$A$2:$A1000)*($T$1='SEMACU DATA UNIFICADA'!$B$2:$B1000),0),MATCH(AI$2,'SEMACU DATA UNIFICADA'!$C$1:$T$1,0)),"")</f>
        <v>3.4524</v>
      </c>
      <c r="AJ18" s="60">
        <f t="array" ref="AJ18">IFERROR(INDEX('SEMACU DATA UNIFICADA'!$C$2:$T1000,MATCH(1,($A18='SEMACU DATA UNIFICADA'!$A$2:$A1000)*($T$1='SEMACU DATA UNIFICADA'!$B$2:$B1000),0),MATCH(AJ$2,'SEMACU DATA UNIFICADA'!$C$1:$T$1,0)),"")</f>
        <v>419.059676</v>
      </c>
      <c r="AK18" s="140">
        <f t="array" ref="AK18">IFERROR(INDEX('SEMACU DATA UNIFICADA'!$C$2:$T1000,MATCH(1,($A18='SEMACU DATA UNIFICADA'!$A$2:$A1000)*($T$1='SEMACU DATA UNIFICADA'!$B$2:$B1000),0),MATCH(AK$2,'SEMACU DATA UNIFICADA'!$C$1:$T$1,0)),"")</f>
        <v>23.51491901</v>
      </c>
      <c r="AL18" s="138" t="str">
        <f t="array" ref="AL18">IFERROR(INDEX('SEMACU DATA UNIFICADA'!$C$2:$T1000,MATCH(1,($A18='SEMACU DATA UNIFICADA'!$A$2:$A1000)*($AL$1='SEMACU DATA UNIFICADA'!$B$2:$B1000),0),MATCH(AL$2,'SEMACU DATA UNIFICADA'!$C$1:$T$1,0)),"")</f>
        <v>SE03090323</v>
      </c>
      <c r="AM18" s="2">
        <f t="array" ref="AM18">IFERROR(INDEX('SEMACU DATA UNIFICADA'!$C$2:$T1000,MATCH(1,($A18='SEMACU DATA UNIFICADA'!$A$2:$A1000)*($AL$1='SEMACU DATA UNIFICADA'!$B$2:$B1000),0),MATCH(AM$2,'SEMACU DATA UNIFICADA'!$C$1:$T$1,0)),"")</f>
        <v>275</v>
      </c>
      <c r="AN18" s="2">
        <f t="array" ref="AN18">IFERROR(INDEX('SEMACU DATA UNIFICADA'!$C$2:$T1000,MATCH(1,($A18='SEMACU DATA UNIFICADA'!$A$2:$A1000)*($AL$1='SEMACU DATA UNIFICADA'!$B$2:$B1000),0),MATCH(AN$2,'SEMACU DATA UNIFICADA'!$C$1:$T$1,0)),"")</f>
        <v>1575</v>
      </c>
      <c r="AO18" s="2" t="str">
        <f t="array" ref="AO18">IFERROR(INDEX('SEMACU DATA UNIFICADA'!$C$2:$T1000,MATCH(1,($A18='SEMACU DATA UNIFICADA'!$A$2:$A1000)*($AL$1='SEMACU DATA UNIFICADA'!$B$2:$B1000),0),MATCH(AO$2,'SEMACU DATA UNIFICADA'!$C$1:$T$1,0)),"")</f>
        <v>NICO FINA 2.5</v>
      </c>
      <c r="AP18" s="139">
        <f t="array" ref="AP18">IFERROR(INDEX('SEMACU DATA UNIFICADA'!$C$2:$T1000,MATCH(1,($A18='SEMACU DATA UNIFICADA'!$A$2:$A1000)*($AL$1='SEMACU DATA UNIFICADA'!$B$2:$B1000),0),MATCH(AP$2,'SEMACU DATA UNIFICADA'!$C$1:$T$1,0)),"")</f>
        <v>1896.5394</v>
      </c>
      <c r="AQ18" s="2">
        <f t="array" ref="AQ18">IFERROR(INDEX('SEMACU DATA UNIFICADA'!$C$2:$T1000,MATCH(1,($A18='SEMACU DATA UNIFICADA'!$A$2:$A1000)*($AL$1='SEMACU DATA UNIFICADA'!$B$2:$B1000),0),MATCH(AQ$2,'SEMACU DATA UNIFICADA'!$C$1:$T$1,0)),"")</f>
        <v>16.05</v>
      </c>
      <c r="AR18" s="2">
        <f t="array" ref="AR18">IFERROR(INDEX('SEMACU DATA UNIFICADA'!$C$2:$T1000,MATCH(1,($A18='SEMACU DATA UNIFICADA'!$A$2:$A1000)*($AL$1='SEMACU DATA UNIFICADA'!$B$2:$B1000),0),MATCH(AR$2,'SEMACU DATA UNIFICADA'!$C$1:$T$1,0)),"")</f>
        <v>2.25</v>
      </c>
      <c r="AS18" s="33">
        <f t="array" ref="AS18">IFERROR(INDEX('SEMACU DATA UNIFICADA'!$C$2:$T1000,MATCH(1,($A18='SEMACU DATA UNIFICADA'!$A$2:$A1000)*($AL$1='SEMACU DATA UNIFICADA'!$B$2:$B1000),0),MATCH(AS$2,'SEMACU DATA UNIFICADA'!$C$1:$T$1,0)),"")</f>
        <v>3.7854</v>
      </c>
      <c r="AT18" s="60">
        <f t="array" ref="AT18">IFERROR(INDEX('SEMACU DATA UNIFICADA'!$C$2:$T1000,MATCH(1,($A18='SEMACU DATA UNIFICADA'!$A$2:$A1000)*($AL$1='SEMACU DATA UNIFICADA'!$B$2:$B1000),0),MATCH(AT$2,'SEMACU DATA UNIFICADA'!$C$1:$T$1,0)),"")</f>
        <v>452632.6514</v>
      </c>
      <c r="AU18" s="23">
        <f t="array" ref="AU18">IFERROR(INDEX('SEMACU DATA UNIFICADA'!$C$2:$T1000,MATCH(1,($A18='SEMACU DATA UNIFICADA'!$A$2:$A1000)*($AL$1='SEMACU DATA UNIFICADA'!$B$2:$B1000),0),MATCH(AU$2,'SEMACU DATA UNIFICADA'!$C$1:$T$1,0)),"")</f>
        <v>0.8266632</v>
      </c>
      <c r="AV18" s="23">
        <f t="array" ref="AV18">IFERROR(INDEX('SEMACU DATA UNIFICADA'!$C$2:$T1000,MATCH(1,($A18='SEMACU DATA UNIFICADA'!$A$2:$A1000)*($AL$1='SEMACU DATA UNIFICADA'!$B$2:$B1000),0),MATCH(AV$2,'SEMACU DATA UNIFICADA'!$C$1:$T$1,0)),"")</f>
        <v>0.6646588126</v>
      </c>
      <c r="AW18" s="23">
        <f t="array" ref="AW18">IFERROR(INDEX('SEMACU DATA UNIFICADA'!$C$2:$T1000,MATCH(1,($A18='SEMACU DATA UNIFICADA'!$A$2:$A1000)*($AL$1='SEMACU DATA UNIFICADA'!$B$2:$B1000),0),MATCH(AW$2,'SEMACU DATA UNIFICADA'!$C$1:$T$1,0)),"")</f>
        <v>0.8</v>
      </c>
      <c r="AX18" s="60" t="str">
        <f t="array" ref="AX18">IFERROR(INDEX('SEMACU DATA UNIFICADA'!$C$2:$T1000,MATCH(1,($A18='SEMACU DATA UNIFICADA'!$A$2:$A1000)*($AL$1='SEMACU DATA UNIFICADA'!$B$2:$B1000),0),MATCH(AX$2,'SEMACU DATA UNIFICADA'!$C$1:$T$1,0)),"")</f>
        <v/>
      </c>
      <c r="AY18" s="2">
        <f t="array" ref="AY18">IFERROR(INDEX('SEMACU DATA UNIFICADA'!$C$2:$T1000,MATCH(1,($A18='SEMACU DATA UNIFICADA'!$A$2:$A1000)*($AL$1='SEMACU DATA UNIFICADA'!$B$2:$B1000),0),MATCH(AY$2,'SEMACU DATA UNIFICADA'!$C$1:$T$1,0)),"")</f>
        <v>2</v>
      </c>
      <c r="AZ18" s="2">
        <f t="array" ref="AZ18">IFERROR(INDEX('SEMACU DATA UNIFICADA'!$C$2:$T1000,MATCH(1,($A18='SEMACU DATA UNIFICADA'!$A$2:$A1000)*($AL$1='SEMACU DATA UNIFICADA'!$B$2:$B1000),0),MATCH(AZ$2,'SEMACU DATA UNIFICADA'!$C$1:$T$1,0)),"")</f>
        <v>18.05</v>
      </c>
      <c r="BA18" s="33">
        <f t="array" ref="BA18">IFERROR(INDEX('SEMACU DATA UNIFICADA'!$C$2:$T1000,MATCH(1,($A18='SEMACU DATA UNIFICADA'!$A$2:$A1000)*($AL$1='SEMACU DATA UNIFICADA'!$B$2:$B1000),0),MATCH(BA$2,'SEMACU DATA UNIFICADA'!$C$1:$T$1,0)),"")</f>
        <v>3.5226</v>
      </c>
      <c r="BB18" s="60">
        <f t="array" ref="BB18">IFERROR(INDEX('SEMACU DATA UNIFICADA'!$C$2:$T1000,MATCH(1,($A18='SEMACU DATA UNIFICADA'!$A$2:$A1000)*($AL$1='SEMACU DATA UNIFICADA'!$B$2:$B1000),0),MATCH(BB$2,'SEMACU DATA UNIFICADA'!$C$1:$T$1,0)),"")</f>
        <v>348.8411086</v>
      </c>
      <c r="BC18" s="140">
        <f t="array" ref="BC18">IFERROR(INDEX('SEMACU DATA UNIFICADA'!$C$2:$T1000,MATCH(1,($A18='SEMACU DATA UNIFICADA'!$A$2:$A1000)*($AL$1='SEMACU DATA UNIFICADA'!$B$2:$B1000),0),MATCH(BC$2,'SEMACU DATA UNIFICADA'!$C$1:$T$1,0)),"")</f>
        <v>18.46027714</v>
      </c>
      <c r="BD18" s="138" t="str">
        <f t="array" ref="BD18">IFERROR(INDEX('SEMACU DATA UNIFICADA'!$C$2:$T1000,MATCH(1,($A18='SEMACU DATA UNIFICADA'!$A$2:$A1000)*($BD$1='SEMACU DATA UNIFICADA'!$B$2:$B1000),0),MATCH(BD$2,'SEMACU DATA UNIFICADA'!$C$1:$T$1,0)),"")</f>
        <v>SE04090323</v>
      </c>
      <c r="BE18" s="2">
        <f t="array" ref="BE18">IFERROR(INDEX('SEMACU DATA UNIFICADA'!$C$2:$T1000,MATCH(1,($A18='SEMACU DATA UNIFICADA'!$A$2:$A1000)*($BD$1='SEMACU DATA UNIFICADA'!$B$2:$B1000),0),MATCH(BE$2,'SEMACU DATA UNIFICADA'!$C$1:$T$1,0)),"")</f>
        <v>250</v>
      </c>
      <c r="BF18" s="2">
        <f t="array" ref="BF18">IFERROR(INDEX('SEMACU DATA UNIFICADA'!$C$2:$T1000,MATCH(1,($A18='SEMACU DATA UNIFICADA'!$A$2:$A1000)*($BD$1='SEMACU DATA UNIFICADA'!$B$2:$B1000),0),MATCH(BF$2,'SEMACU DATA UNIFICADA'!$C$1:$T$1,0)),"")</f>
        <v>1425</v>
      </c>
      <c r="BG18" s="2" t="str">
        <f t="array" ref="BG18">IFERROR(INDEX('SEMACU DATA UNIFICADA'!$C$2:$T1000,MATCH(1,($A18='SEMACU DATA UNIFICADA'!$A$2:$A1000)*($BD$1='SEMACU DATA UNIFICADA'!$B$2:$B1000),0),MATCH(BG$2,'SEMACU DATA UNIFICADA'!$C$1:$T$1,0)),"")</f>
        <v>NICO FINA 2.5</v>
      </c>
      <c r="BH18" s="139">
        <f t="array" ref="BH18">IFERROR(INDEX('SEMACU DATA UNIFICADA'!$C$2:$T1000,MATCH(1,($A18='SEMACU DATA UNIFICADA'!$A$2:$A1000)*($BD$1='SEMACU DATA UNIFICADA'!$B$2:$B1000),0),MATCH(BH$2,'SEMACU DATA UNIFICADA'!$C$1:$T$1,0)),"")</f>
        <v>1715.9166</v>
      </c>
      <c r="BI18" s="2">
        <f t="array" ref="BI18">IFERROR(INDEX('SEMACU DATA UNIFICADA'!$C$2:$T1000,MATCH(1,($A18='SEMACU DATA UNIFICADA'!$A$2:$A1000)*($BD$1='SEMACU DATA UNIFICADA'!$B$2:$B1000),0),MATCH(BI$2,'SEMACU DATA UNIFICADA'!$C$1:$T$1,0)),"")</f>
        <v>14.04</v>
      </c>
      <c r="BJ18" s="2">
        <f t="array" ref="BJ18">IFERROR(INDEX('SEMACU DATA UNIFICADA'!$C$2:$T1000,MATCH(1,($A18='SEMACU DATA UNIFICADA'!$A$2:$A1000)*($BD$1='SEMACU DATA UNIFICADA'!$B$2:$B1000),0),MATCH(BJ$2,'SEMACU DATA UNIFICADA'!$C$1:$T$1,0)),"")</f>
        <v>1.84</v>
      </c>
      <c r="BK18" s="33">
        <f t="array" ref="BK18">IFERROR(INDEX('SEMACU DATA UNIFICADA'!$C$2:$T1000,MATCH(1,($A18='SEMACU DATA UNIFICADA'!$A$2:$A1000)*($BD$1='SEMACU DATA UNIFICADA'!$B$2:$B1000),0),MATCH(BK$2,'SEMACU DATA UNIFICADA'!$C$1:$T$1,0)),"")</f>
        <v>4.07424</v>
      </c>
      <c r="BL18" s="60">
        <f t="array" ref="BL18">IFERROR(INDEX('SEMACU DATA UNIFICADA'!$C$2:$T1000,MATCH(1,($A18='SEMACU DATA UNIFICADA'!$A$2:$A1000)*($BD$1='SEMACU DATA UNIFICADA'!$B$2:$B1000),0),MATCH(BL$2,'SEMACU DATA UNIFICADA'!$C$1:$T$1,0)),"")</f>
        <v>437045.1374</v>
      </c>
      <c r="BM18" s="23">
        <f t="array" ref="BM18">IFERROR(INDEX('SEMACU DATA UNIFICADA'!$C$2:$T1000,MATCH(1,($A18='SEMACU DATA UNIFICADA'!$A$2:$A1000)*($BD$1='SEMACU DATA UNIFICADA'!$B$2:$B1000),0),MATCH(BM$2,'SEMACU DATA UNIFICADA'!$C$1:$T$1,0)),"")</f>
        <v>0.8266632</v>
      </c>
      <c r="BN18" s="23">
        <f t="array" ref="BN18">IFERROR(INDEX('SEMACU DATA UNIFICADA'!$C$2:$T1000,MATCH(1,($A18='SEMACU DATA UNIFICADA'!$A$2:$A1000)*($BD$1='SEMACU DATA UNIFICADA'!$B$2:$B1000),0),MATCH(BN$2,'SEMACU DATA UNIFICADA'!$C$1:$T$1,0)),"")</f>
        <v>0.6513340349</v>
      </c>
      <c r="BO18" s="23">
        <f t="array" ref="BO18">IFERROR(INDEX('SEMACU DATA UNIFICADA'!$C$2:$T1000,MATCH(1,($A18='SEMACU DATA UNIFICADA'!$A$2:$A1000)*($BD$1='SEMACU DATA UNIFICADA'!$B$2:$B1000),0),MATCH(BO$2,'SEMACU DATA UNIFICADA'!$C$1:$T$1,0)),"")</f>
        <v>0.8</v>
      </c>
      <c r="BP18" s="60" t="str">
        <f t="array" ref="BP18">IFERROR(INDEX('SEMACU DATA UNIFICADA'!$C$2:$T1000,MATCH(1,($A18='SEMACU DATA UNIFICADA'!$A$2:$A1000)*($BD$1='SEMACU DATA UNIFICADA'!$B$2:$B1000),0),MATCH(BP$2,'SEMACU DATA UNIFICADA'!$C$1:$T$1,0)),"")</f>
        <v/>
      </c>
      <c r="BQ18" s="2">
        <f t="array" ref="BQ18">IFERROR(INDEX('SEMACU DATA UNIFICADA'!$C$2:$T1000,MATCH(1,($A18='SEMACU DATA UNIFICADA'!$A$2:$A1000)*($BD$1='SEMACU DATA UNIFICADA'!$B$2:$B1000),0),MATCH(BQ$2,'SEMACU DATA UNIFICADA'!$C$1:$T$1,0)),"")</f>
        <v>2</v>
      </c>
      <c r="BR18" s="2">
        <f t="array" ref="BR18">IFERROR(INDEX('SEMACU DATA UNIFICADA'!$C$2:$T1000,MATCH(1,($A18='SEMACU DATA UNIFICADA'!$A$2:$A1000)*($BD$1='SEMACU DATA UNIFICADA'!$B$2:$B1000),0),MATCH(BR$2,'SEMACU DATA UNIFICADA'!$C$1:$T$1,0)),"")</f>
        <v>16.04</v>
      </c>
      <c r="BS18" s="33">
        <f t="array" ref="BS18">IFERROR(INDEX('SEMACU DATA UNIFICADA'!$C$2:$T1000,MATCH(1,($A18='SEMACU DATA UNIFICADA'!$A$2:$A1000)*($BD$1='SEMACU DATA UNIFICADA'!$B$2:$B1000),0),MATCH(BS$2,'SEMACU DATA UNIFICADA'!$C$1:$T$1,0)),"")</f>
        <v>3.78672</v>
      </c>
      <c r="BT18" s="60">
        <f t="array" ref="BT18">IFERROR(INDEX('SEMACU DATA UNIFICADA'!$C$2:$T1000,MATCH(1,($A18='SEMACU DATA UNIFICADA'!$A$2:$A1000)*($BD$1='SEMACU DATA UNIFICADA'!$B$2:$B1000),0),MATCH(BT$2,'SEMACU DATA UNIFICADA'!$C$1:$T$1,0)),"")</f>
        <v>328.5543879</v>
      </c>
      <c r="BU18" s="140">
        <f t="array" ref="BU18">IFERROR(INDEX('SEMACU DATA UNIFICADA'!$C$2:$T1000,MATCH(1,($A18='SEMACU DATA UNIFICADA'!$A$2:$A1000)*($BD$1='SEMACU DATA UNIFICADA'!$B$2:$B1000),0),MATCH(BU$2,'SEMACU DATA UNIFICADA'!$C$1:$T$1,0)),"")</f>
        <v>19.63859697</v>
      </c>
      <c r="BV18" s="138" t="str">
        <f t="array" ref="BV18">IFERROR(INDEX('SEMACU DATA UNIFICADA'!$C$2:$T1000,MATCH(1,($A18='SEMACU DATA UNIFICADA'!$A$2:$A1000)*($BV$1='SEMACU DATA UNIFICADA'!$B$2:$B1000),0),MATCH(BV$2,'SEMACU DATA UNIFICADA'!$C$1:$T$1,0)),"")</f>
        <v/>
      </c>
      <c r="BW18" s="2" t="str">
        <f t="array" ref="BW18">IFERROR(INDEX('SEMACU DATA UNIFICADA'!$C$2:$T1000,MATCH(1,($A18='SEMACU DATA UNIFICADA'!$A$2:$A1000)*($BV$1='SEMACU DATA UNIFICADA'!$B$2:$B1000),0),MATCH(BW$2,'SEMACU DATA UNIFICADA'!$C$1:$T$1,0)),"")</f>
        <v/>
      </c>
      <c r="BX18" s="2" t="str">
        <f t="array" ref="BX18">IFERROR(INDEX('SEMACU DATA UNIFICADA'!$C$2:$T1000,MATCH(1,($A18='SEMACU DATA UNIFICADA'!$A$2:$A1000)*($BV$1='SEMACU DATA UNIFICADA'!$B$2:$B1000),0),MATCH(BX$2,'SEMACU DATA UNIFICADA'!$C$1:$T$1,0)),"")</f>
        <v/>
      </c>
      <c r="BY18" s="2" t="str">
        <f t="array" ref="BY18">IFERROR(INDEX('SEMACU DATA UNIFICADA'!$C$2:$T1000,MATCH(1,($A18='SEMACU DATA UNIFICADA'!$A$2:$A1000)*($BV$1='SEMACU DATA UNIFICADA'!$B$2:$B1000),0),MATCH(BY$2,'SEMACU DATA UNIFICADA'!$C$1:$T$1,0)),"")</f>
        <v/>
      </c>
      <c r="BZ18" s="139" t="str">
        <f t="array" ref="BZ18">IFERROR(INDEX('SEMACU DATA UNIFICADA'!$C$2:$T1000,MATCH(1,($A18='SEMACU DATA UNIFICADA'!$A$2:$A1000)*($BV$1='SEMACU DATA UNIFICADA'!$B$2:$B1000),0),MATCH(BZ$2,'SEMACU DATA UNIFICADA'!$C$1:$T$1,0)),"")</f>
        <v/>
      </c>
      <c r="CA18" s="2" t="str">
        <f t="array" ref="CA18">IFERROR(INDEX('SEMACU DATA UNIFICADA'!$C$2:$T1000,MATCH(1,($A18='SEMACU DATA UNIFICADA'!$A$2:$A1000)*($BV$1='SEMACU DATA UNIFICADA'!$B$2:$B1000),0),MATCH(CA$2,'SEMACU DATA UNIFICADA'!$C$1:$T$1,0)),"")</f>
        <v/>
      </c>
      <c r="CB18" s="2">
        <f t="array" ref="CB18">IFERROR(INDEX('SEMACU DATA UNIFICADA'!$C$2:$T1000,MATCH(1,($A18='SEMACU DATA UNIFICADA'!$A$2:$A1000)*($BV$1='SEMACU DATA UNIFICADA'!$B$2:$B1000),0),MATCH(CB$2,'SEMACU DATA UNIFICADA'!$C$1:$T$1,0)),"")</f>
        <v>0</v>
      </c>
      <c r="CC18" s="33" t="str">
        <f t="array" ref="CC18">IFERROR(INDEX('SEMACU DATA UNIFICADA'!$C$2:$T1000,MATCH(1,($A18='SEMACU DATA UNIFICADA'!$A$2:$A1000)*($BV$1='SEMACU DATA UNIFICADA'!$B$2:$B1000),0),MATCH(CC$2,'SEMACU DATA UNIFICADA'!$C$1:$T$1,0)),"")</f>
        <v/>
      </c>
      <c r="CD18" s="60" t="str">
        <f t="array" ref="CD18">IFERROR(INDEX('SEMACU DATA UNIFICADA'!$C$2:$T1000,MATCH(1,($A18='SEMACU DATA UNIFICADA'!$A$2:$A1000)*($BV$1='SEMACU DATA UNIFICADA'!$B$2:$B1000),0),MATCH(CD$2,'SEMACU DATA UNIFICADA'!$C$1:$T$1,0)),"")</f>
        <v/>
      </c>
      <c r="CE18" s="23" t="str">
        <f t="array" ref="CE18">IFERROR(INDEX('SEMACU DATA UNIFICADA'!$C$2:$T1000,MATCH(1,($A18='SEMACU DATA UNIFICADA'!$A$2:$A1000)*($BV$1='SEMACU DATA UNIFICADA'!$B$2:$B1000),0),MATCH(CE$2,'SEMACU DATA UNIFICADA'!$C$1:$T$1,0)),"")</f>
        <v/>
      </c>
      <c r="CF18" s="23" t="str">
        <f t="array" ref="CF18">IFERROR(INDEX('SEMACU DATA UNIFICADA'!$C$2:$T1000,MATCH(1,($A18='SEMACU DATA UNIFICADA'!$A$2:$A1000)*($BV$1='SEMACU DATA UNIFICADA'!$B$2:$B1000),0),MATCH(CF$2,'SEMACU DATA UNIFICADA'!$C$1:$T$1,0)),"")</f>
        <v/>
      </c>
      <c r="CG18" s="23" t="str">
        <f t="array" ref="CG18">IFERROR(INDEX('SEMACU DATA UNIFICADA'!$C$2:$T1000,MATCH(1,($A18='SEMACU DATA UNIFICADA'!$A$2:$A1000)*($BV$1='SEMACU DATA UNIFICADA'!$B$2:$B1000),0),MATCH(CG$2,'SEMACU DATA UNIFICADA'!$C$1:$T$1,0)),"")</f>
        <v/>
      </c>
      <c r="CH18" s="60" t="str">
        <f t="array" ref="CH18">IFERROR(INDEX('SEMACU DATA UNIFICADA'!$C$2:$T1000,MATCH(1,($A18='SEMACU DATA UNIFICADA'!$A$2:$A1000)*($BV$1='SEMACU DATA UNIFICADA'!$B$2:$B1000),0),MATCH(CH$2,'SEMACU DATA UNIFICADA'!$C$1:$T$1,0)),"")</f>
        <v/>
      </c>
      <c r="CI18" s="2" t="str">
        <f t="array" ref="CI18">IFERROR(INDEX('SEMACU DATA UNIFICADA'!$C$2:$T1000,MATCH(1,($A18='SEMACU DATA UNIFICADA'!$A$2:$A1000)*($BV$1='SEMACU DATA UNIFICADA'!$B$2:$B1000),0),MATCH(CI$2,'SEMACU DATA UNIFICADA'!$C$1:$T$1,0)),"")</f>
        <v/>
      </c>
      <c r="CJ18" s="2">
        <f t="array" ref="CJ18">IFERROR(INDEX('SEMACU DATA UNIFICADA'!$C$2:$T1000,MATCH(1,($A18='SEMACU DATA UNIFICADA'!$A$2:$A1000)*($BV$1='SEMACU DATA UNIFICADA'!$B$2:$B1000),0),MATCH(CJ$2,'SEMACU DATA UNIFICADA'!$C$1:$T$1,0)),"")</f>
        <v>0</v>
      </c>
      <c r="CK18" s="33" t="str">
        <f t="array" ref="CK18">IFERROR(INDEX('SEMACU DATA UNIFICADA'!$C$2:$T1000,MATCH(1,($A18='SEMACU DATA UNIFICADA'!$A$2:$A1000)*($BV$1='SEMACU DATA UNIFICADA'!$B$2:$B1000),0),MATCH(CK$2,'SEMACU DATA UNIFICADA'!$C$1:$T$1,0)),"")</f>
        <v/>
      </c>
      <c r="CL18" s="60" t="str">
        <f t="array" ref="CL18">IFERROR(INDEX('SEMACU DATA UNIFICADA'!$C$2:$T1000,MATCH(1,($A18='SEMACU DATA UNIFICADA'!$A$2:$A1000)*($BV$1='SEMACU DATA UNIFICADA'!$B$2:$B1000),0),MATCH(CL$2,'SEMACU DATA UNIFICADA'!$C$1:$T$1,0)),"")</f>
        <v/>
      </c>
      <c r="CM18" s="140">
        <f t="array" ref="CM18">IFERROR(INDEX('SEMACU DATA UNIFICADA'!$C$2:$T1000,MATCH(1,($A18='SEMACU DATA UNIFICADA'!$A$2:$A1000)*($BV$1='SEMACU DATA UNIFICADA'!$B$2:$B1000),0),MATCH(CM$2,'SEMACU DATA UNIFICADA'!$C$1:$T$1,0)),"")</f>
        <v>0</v>
      </c>
      <c r="CN18" s="138" t="str">
        <f t="array" ref="CN18">IFERROR(INDEX('SEMACU DATA UNIFICADA'!$C$2:$T1000,MATCH(1,($A18='SEMACU DATA UNIFICADA'!$A$2:$A1000)*($CN$1='SEMACU DATA UNIFICADA'!$B$2:$B1000),0),MATCH(CN$2,'SEMACU DATA UNIFICADA'!$C$1:$T$1,0)),"")</f>
        <v/>
      </c>
      <c r="CO18" s="2" t="str">
        <f t="array" ref="CO18">IFERROR(INDEX('SEMACU DATA UNIFICADA'!$C$2:$T1000,MATCH(1,($A18='SEMACU DATA UNIFICADA'!$A$2:$A1000)*($CN$1='SEMACU DATA UNIFICADA'!$B$2:$B1000),0),MATCH(CO$2,'SEMACU DATA UNIFICADA'!$C$1:$T$1,0)),"")</f>
        <v/>
      </c>
      <c r="CP18" s="2" t="str">
        <f t="array" ref="CP18">IFERROR(INDEX('SEMACU DATA UNIFICADA'!$C$2:$T1000,MATCH(1,($A18='SEMACU DATA UNIFICADA'!$A$2:$A1000)*($CN$1='SEMACU DATA UNIFICADA'!$B$2:$B1000),0),MATCH(CP$2,'SEMACU DATA UNIFICADA'!$C$1:$T$1,0)),"")</f>
        <v/>
      </c>
      <c r="CQ18" s="2" t="str">
        <f t="array" ref="CQ18">IFERROR(INDEX('SEMACU DATA UNIFICADA'!$C$2:$T1000,MATCH(1,($A18='SEMACU DATA UNIFICADA'!$A$2:$A1000)*($CN$1='SEMACU DATA UNIFICADA'!$B$2:$B1000),0),MATCH(CQ$2,'SEMACU DATA UNIFICADA'!$C$1:$T$1,0)),"")</f>
        <v/>
      </c>
      <c r="CR18" s="139" t="str">
        <f t="array" ref="CR18">IFERROR(INDEX('SEMACU DATA UNIFICADA'!$C$2:$T1000,MATCH(1,($A18='SEMACU DATA UNIFICADA'!$A$2:$A1000)*($CN$1='SEMACU DATA UNIFICADA'!$B$2:$B1000),0),MATCH(CR$2,'SEMACU DATA UNIFICADA'!$C$1:$T$1,0)),"")</f>
        <v/>
      </c>
      <c r="CS18" s="2" t="str">
        <f t="array" ref="CS18">IFERROR(INDEX('SEMACU DATA UNIFICADA'!$C$2:$T1000,MATCH(1,($A18='SEMACU DATA UNIFICADA'!$A$2:$A1000)*($CN$1='SEMACU DATA UNIFICADA'!$B$2:$B1000),0),MATCH(CS$2,'SEMACU DATA UNIFICADA'!$C$1:$T$1,0)),"")</f>
        <v/>
      </c>
      <c r="CT18" s="2">
        <f t="array" ref="CT18">IFERROR(INDEX('SEMACU DATA UNIFICADA'!$C$2:$T1000,MATCH(1,($A18='SEMACU DATA UNIFICADA'!$A$2:$A1000)*($CN$1='SEMACU DATA UNIFICADA'!$B$2:$B1000),0),MATCH(CT$2,'SEMACU DATA UNIFICADA'!$C$1:$T$1,0)),"")</f>
        <v>0</v>
      </c>
      <c r="CU18" s="33" t="str">
        <f t="array" ref="CU18">IFERROR(INDEX('SEMACU DATA UNIFICADA'!$C$2:$T1000,MATCH(1,($A18='SEMACU DATA UNIFICADA'!$A$2:$A1000)*($CN$1='SEMACU DATA UNIFICADA'!$B$2:$B1000),0),MATCH(CU$2,'SEMACU DATA UNIFICADA'!$C$1:$T$1,0)),"")</f>
        <v/>
      </c>
      <c r="CV18" s="60" t="str">
        <f t="array" ref="CV18">IFERROR(INDEX('SEMACU DATA UNIFICADA'!$C$2:$T1000,MATCH(1,($A18='SEMACU DATA UNIFICADA'!$A$2:$A1000)*($CN$1='SEMACU DATA UNIFICADA'!$B$2:$B1000),0),MATCH(CV$2,'SEMACU DATA UNIFICADA'!$C$1:$T$1,0)),"")</f>
        <v/>
      </c>
      <c r="CW18" s="23" t="str">
        <f t="array" ref="CW18">IFERROR(INDEX('SEMACU DATA UNIFICADA'!$C$2:$T1000,MATCH(1,($A18='SEMACU DATA UNIFICADA'!$A$2:$A1000)*($CN$1='SEMACU DATA UNIFICADA'!$B$2:$B1000),0),MATCH(CW$2,'SEMACU DATA UNIFICADA'!$C$1:$T$1,0)),"")</f>
        <v/>
      </c>
      <c r="CX18" s="23" t="str">
        <f t="array" ref="CX18">IFERROR(INDEX('SEMACU DATA UNIFICADA'!$C$2:$T1000,MATCH(1,($A18='SEMACU DATA UNIFICADA'!$A$2:$A1000)*($CN$1='SEMACU DATA UNIFICADA'!$B$2:$B1000),0),MATCH(CX$2,'SEMACU DATA UNIFICADA'!$C$1:$T$1,0)),"")</f>
        <v/>
      </c>
      <c r="CY18" s="23" t="str">
        <f t="array" ref="CY18">IFERROR(INDEX('SEMACU DATA UNIFICADA'!$C$2:$T1000,MATCH(1,($A18='SEMACU DATA UNIFICADA'!$A$2:$A1000)*($CN$1='SEMACU DATA UNIFICADA'!$B$2:$B1000),0),MATCH(CY$2,'SEMACU DATA UNIFICADA'!$C$1:$T$1,0)),"")</f>
        <v/>
      </c>
      <c r="CZ18" s="60" t="str">
        <f t="array" ref="CZ18">IFERROR(INDEX('SEMACU DATA UNIFICADA'!$C$2:$T1000,MATCH(1,($A18='SEMACU DATA UNIFICADA'!$A$2:$A1000)*($CN$1='SEMACU DATA UNIFICADA'!$B$2:$B1000),0),MATCH(CZ$2,'SEMACU DATA UNIFICADA'!$C$1:$T$1,0)),"")</f>
        <v/>
      </c>
      <c r="DA18" s="2" t="str">
        <f t="array" ref="DA18">IFERROR(INDEX('SEMACU DATA UNIFICADA'!$C$2:$T1000,MATCH(1,($A18='SEMACU DATA UNIFICADA'!$A$2:$A1000)*($CN$1='SEMACU DATA UNIFICADA'!$B$2:$B1000),0),MATCH(DA$2,'SEMACU DATA UNIFICADA'!$C$1:$T$1,0)),"")</f>
        <v/>
      </c>
      <c r="DB18" s="2">
        <f t="array" ref="DB18">IFERROR(INDEX('SEMACU DATA UNIFICADA'!$C$2:$T1000,MATCH(1,($A18='SEMACU DATA UNIFICADA'!$A$2:$A1000)*($CN$1='SEMACU DATA UNIFICADA'!$B$2:$B1000),0),MATCH(DB$2,'SEMACU DATA UNIFICADA'!$C$1:$T$1,0)),"")</f>
        <v>0</v>
      </c>
      <c r="DC18" s="33" t="str">
        <f t="array" ref="DC18">IFERROR(INDEX('SEMACU DATA UNIFICADA'!$C$2:$T1000,MATCH(1,($A18='SEMACU DATA UNIFICADA'!$A$2:$A1000)*($CN$1='SEMACU DATA UNIFICADA'!$B$2:$B1000),0),MATCH(DC$2,'SEMACU DATA UNIFICADA'!$C$1:$T$1,0)),"")</f>
        <v/>
      </c>
      <c r="DD18" s="60" t="str">
        <f t="array" ref="DD18">IFERROR(INDEX('SEMACU DATA UNIFICADA'!$C$2:$T1000,MATCH(1,($A18='SEMACU DATA UNIFICADA'!$A$2:$A1000)*($CN$1='SEMACU DATA UNIFICADA'!$B$2:$B1000),0),MATCH(DD$2,'SEMACU DATA UNIFICADA'!$C$1:$T$1,0)),"")</f>
        <v/>
      </c>
      <c r="DE18" s="140">
        <f t="array" ref="DE18">IFERROR(INDEX('SEMACU DATA UNIFICADA'!$C$2:$T1000,MATCH(1,($A18='SEMACU DATA UNIFICADA'!$A$2:$A1000)*($CN$1='SEMACU DATA UNIFICADA'!$B$2:$B1000),0),MATCH(DE$2,'SEMACU DATA UNIFICADA'!$C$1:$T$1,0)),"")</f>
        <v>0</v>
      </c>
      <c r="DF18" s="138" t="str">
        <f t="array" ref="DF18">IFERROR(INDEX('SEMACU DATA UNIFICADA'!$C$2:$T1000,MATCH(1,($A18='SEMACU DATA UNIFICADA'!$A$2:$A1000)*($DF$1='SEMACU DATA UNIFICADA'!$B$2:$B1000),0),MATCH(DF$2,'SEMACU DATA UNIFICADA'!$C$1:$T$1,0)),"")</f>
        <v/>
      </c>
      <c r="DG18" s="2" t="str">
        <f t="array" ref="DG18">IFERROR(INDEX('SEMACU DATA UNIFICADA'!$C$2:$T1000,MATCH(1,($A18='SEMACU DATA UNIFICADA'!$A$2:$A1000)*($DF$1='SEMACU DATA UNIFICADA'!$B$2:$B1000),0),MATCH(DG$2,'SEMACU DATA UNIFICADA'!$C$1:$T$1,0)),"")</f>
        <v/>
      </c>
      <c r="DH18" s="2" t="str">
        <f t="array" ref="DH18">IFERROR(INDEX('SEMACU DATA UNIFICADA'!$C$2:$T1000,MATCH(1,($A18='SEMACU DATA UNIFICADA'!$A$2:$A1000)*($DF$1='SEMACU DATA UNIFICADA'!$B$2:$B1000),0),MATCH(DH$2,'SEMACU DATA UNIFICADA'!$C$1:$T$1,0)),"")</f>
        <v/>
      </c>
      <c r="DI18" s="2" t="str">
        <f t="array" ref="DI18">IFERROR(INDEX('SEMACU DATA UNIFICADA'!$C$2:$T1000,MATCH(1,($A18='SEMACU DATA UNIFICADA'!$A$2:$A1000)*($DF$1='SEMACU DATA UNIFICADA'!$B$2:$B1000),0),MATCH(DI$2,'SEMACU DATA UNIFICADA'!$C$1:$T$1,0)),"")</f>
        <v/>
      </c>
      <c r="DJ18" s="139" t="str">
        <f t="array" ref="DJ18">IFERROR(INDEX('SEMACU DATA UNIFICADA'!$C$2:$T1000,MATCH(1,($A18='SEMACU DATA UNIFICADA'!$A$2:$A1000)*($DF$1='SEMACU DATA UNIFICADA'!$B$2:$B1000),0),MATCH(DJ$2,'SEMACU DATA UNIFICADA'!$C$1:$T$1,0)),"")</f>
        <v/>
      </c>
      <c r="DK18" s="2" t="str">
        <f t="array" ref="DK18">IFERROR(INDEX('SEMACU DATA UNIFICADA'!$C$2:$T1000,MATCH(1,($A18='SEMACU DATA UNIFICADA'!$A$2:$A1000)*($DF$1='SEMACU DATA UNIFICADA'!$B$2:$B1000),0),MATCH(DK$2,'SEMACU DATA UNIFICADA'!$C$1:$T$1,0)),"")</f>
        <v/>
      </c>
      <c r="DL18" s="2">
        <f t="array" ref="DL18">IFERROR(INDEX('SEMACU DATA UNIFICADA'!$C$2:$T1000,MATCH(1,($A18='SEMACU DATA UNIFICADA'!$A$2:$A1000)*($DF$1='SEMACU DATA UNIFICADA'!$B$2:$B1000),0),MATCH(DL$2,'SEMACU DATA UNIFICADA'!$C$1:$T$1,0)),"")</f>
        <v>0</v>
      </c>
      <c r="DM18" s="33" t="str">
        <f t="array" ref="DM18">IFERROR(INDEX('SEMACU DATA UNIFICADA'!$C$2:$T1000,MATCH(1,($A18='SEMACU DATA UNIFICADA'!$A$2:$A1000)*($DF$1='SEMACU DATA UNIFICADA'!$B$2:$B1000),0),MATCH(DM$2,'SEMACU DATA UNIFICADA'!$C$1:$T$1,0)),"")</f>
        <v/>
      </c>
      <c r="DN18" s="60" t="str">
        <f t="array" ref="DN18">IFERROR(INDEX('SEMACU DATA UNIFICADA'!$C$2:$T1000,MATCH(1,($A18='SEMACU DATA UNIFICADA'!$A$2:$A1000)*($DF$1='SEMACU DATA UNIFICADA'!$B$2:$B1000),0),MATCH(DN$2,'SEMACU DATA UNIFICADA'!$C$1:$T$1,0)),"")</f>
        <v/>
      </c>
      <c r="DO18" s="23" t="str">
        <f t="array" ref="DO18">IFERROR(INDEX('SEMACU DATA UNIFICADA'!$C$2:$T1000,MATCH(1,($A18='SEMACU DATA UNIFICADA'!$A$2:$A1000)*($DF$1='SEMACU DATA UNIFICADA'!$B$2:$B1000),0),MATCH(DO$2,'SEMACU DATA UNIFICADA'!$C$1:$T$1,0)),"")</f>
        <v/>
      </c>
      <c r="DP18" s="23" t="str">
        <f t="array" ref="DP18">IFERROR(INDEX('SEMACU DATA UNIFICADA'!$C$2:$T1000,MATCH(1,($A18='SEMACU DATA UNIFICADA'!$A$2:$A1000)*($DF$1='SEMACU DATA UNIFICADA'!$B$2:$B1000),0),MATCH(DP$2,'SEMACU DATA UNIFICADA'!$C$1:$T$1,0)),"")</f>
        <v/>
      </c>
      <c r="DQ18" s="23" t="str">
        <f t="array" ref="DQ18">IFERROR(INDEX('SEMACU DATA UNIFICADA'!$C$2:$T1000,MATCH(1,($A18='SEMACU DATA UNIFICADA'!$A$2:$A1000)*($DF$1='SEMACU DATA UNIFICADA'!$B$2:$B1000),0),MATCH(DQ$2,'SEMACU DATA UNIFICADA'!$C$1:$T$1,0)),"")</f>
        <v/>
      </c>
      <c r="DR18" s="60" t="str">
        <f t="array" ref="DR18">IFERROR(INDEX('SEMACU DATA UNIFICADA'!$C$2:$T1000,MATCH(1,($A18='SEMACU DATA UNIFICADA'!$A$2:$A1000)*($DF$1='SEMACU DATA UNIFICADA'!$B$2:$B1000),0),MATCH(DR$2,'SEMACU DATA UNIFICADA'!$C$1:$T$1,0)),"")</f>
        <v/>
      </c>
      <c r="DS18" s="2" t="str">
        <f t="array" ref="DS18">IFERROR(INDEX('SEMACU DATA UNIFICADA'!$C$2:$T1000,MATCH(1,($A18='SEMACU DATA UNIFICADA'!$A$2:$A1000)*($DF$1='SEMACU DATA UNIFICADA'!$B$2:$B1000),0),MATCH(DS$2,'SEMACU DATA UNIFICADA'!$C$1:$T$1,0)),"")</f>
        <v/>
      </c>
      <c r="DT18" s="2">
        <f t="array" ref="DT18">IFERROR(INDEX('SEMACU DATA UNIFICADA'!$C$2:$T1000,MATCH(1,($A18='SEMACU DATA UNIFICADA'!$A$2:$A1000)*($DF$1='SEMACU DATA UNIFICADA'!$B$2:$B1000),0),MATCH(DT$2,'SEMACU DATA UNIFICADA'!$C$1:$T$1,0)),"")</f>
        <v>0</v>
      </c>
      <c r="DU18" s="33" t="str">
        <f t="array" ref="DU18">IFERROR(INDEX('SEMACU DATA UNIFICADA'!$C$2:$T1000,MATCH(1,($A18='SEMACU DATA UNIFICADA'!$A$2:$A1000)*($DF$1='SEMACU DATA UNIFICADA'!$B$2:$B1000),0),MATCH(DU$2,'SEMACU DATA UNIFICADA'!$C$1:$T$1,0)),"")</f>
        <v/>
      </c>
      <c r="DV18" s="60" t="str">
        <f t="array" ref="DV18">IFERROR(INDEX('SEMACU DATA UNIFICADA'!$C$2:$T1000,MATCH(1,($A18='SEMACU DATA UNIFICADA'!$A$2:$A1000)*($DF$1='SEMACU DATA UNIFICADA'!$B$2:$B1000),0),MATCH(DV$2,'SEMACU DATA UNIFICADA'!$C$1:$T$1,0)),"")</f>
        <v/>
      </c>
      <c r="DW18" s="140">
        <f t="array" ref="DW18">IFERROR(INDEX('SEMACU DATA UNIFICADA'!$C$2:$T1000,MATCH(1,($A18='SEMACU DATA UNIFICADA'!$A$2:$A1000)*($DF$1='SEMACU DATA UNIFICADA'!$B$2:$B1000),0),MATCH(DW$2,'SEMACU DATA UNIFICADA'!$C$1:$T$1,0)),"")</f>
        <v>0</v>
      </c>
      <c r="DX18" s="138" t="str">
        <f t="array" ref="DX18">IFERROR(INDEX('SEMACU DATA UNIFICADA'!$C$2:$T1000,MATCH(1,($A18='SEMACU DATA UNIFICADA'!$A$2:$A1000)*($DX$1='SEMACU DATA UNIFICADA'!$B$2:$B1000),0),MATCH(DX$2,'SEMACU DATA UNIFICADA'!$C$1:$T$1,0)),"")</f>
        <v/>
      </c>
      <c r="DY18" s="2" t="str">
        <f t="array" ref="DY18">IFERROR(INDEX('SEMACU DATA UNIFICADA'!$C$2:$T1000,MATCH(1,($A18='SEMACU DATA UNIFICADA'!$A$2:$A1000)*($DX$1='SEMACU DATA UNIFICADA'!$B$2:$B1000),0),MATCH(DY$2,'SEMACU DATA UNIFICADA'!$C$1:$T$1,0)),"")</f>
        <v/>
      </c>
      <c r="DZ18" s="2" t="str">
        <f t="array" ref="DZ18">IFERROR(INDEX('SEMACU DATA UNIFICADA'!$C$2:$T1000,MATCH(1,($A18='SEMACU DATA UNIFICADA'!$A$2:$A1000)*($DX$1='SEMACU DATA UNIFICADA'!$B$2:$B1000),0),MATCH(DZ$2,'SEMACU DATA UNIFICADA'!$C$1:$T$1,0)),"")</f>
        <v/>
      </c>
      <c r="EA18" s="2" t="str">
        <f t="array" ref="EA18">IFERROR(INDEX('SEMACU DATA UNIFICADA'!$C$2:$T1000,MATCH(1,($A18='SEMACU DATA UNIFICADA'!$A$2:$A1000)*($DX$1='SEMACU DATA UNIFICADA'!$B$2:$B1000),0),MATCH(EA$2,'SEMACU DATA UNIFICADA'!$C$1:$T$1,0)),"")</f>
        <v/>
      </c>
      <c r="EB18" s="139" t="str">
        <f t="array" ref="EB18">IFERROR(INDEX('SEMACU DATA UNIFICADA'!$C$2:$T1000,MATCH(1,($A18='SEMACU DATA UNIFICADA'!$A$2:$A1000)*($DX$1='SEMACU DATA UNIFICADA'!$B$2:$B1000),0),MATCH(EB$2,'SEMACU DATA UNIFICADA'!$C$1:$T$1,0)),"")</f>
        <v/>
      </c>
      <c r="EC18" s="2" t="str">
        <f t="array" ref="EC18">IFERROR(INDEX('SEMACU DATA UNIFICADA'!$C$2:$T1000,MATCH(1,($A18='SEMACU DATA UNIFICADA'!$A$2:$A1000)*($DX$1='SEMACU DATA UNIFICADA'!$B$2:$B1000),0),MATCH(EC$2,'SEMACU DATA UNIFICADA'!$C$1:$T$1,0)),"")</f>
        <v/>
      </c>
      <c r="ED18" s="2">
        <f t="array" ref="ED18">IFERROR(INDEX('SEMACU DATA UNIFICADA'!$C$2:$T1000,MATCH(1,($A18='SEMACU DATA UNIFICADA'!$A$2:$A1000)*($DX$1='SEMACU DATA UNIFICADA'!$B$2:$B1000),0),MATCH(ED$2,'SEMACU DATA UNIFICADA'!$C$1:$T$1,0)),"")</f>
        <v>0</v>
      </c>
      <c r="EE18" s="33" t="str">
        <f t="array" ref="EE18">IFERROR(INDEX('SEMACU DATA UNIFICADA'!$C$2:$T1000,MATCH(1,($A18='SEMACU DATA UNIFICADA'!$A$2:$A1000)*($DX$1='SEMACU DATA UNIFICADA'!$B$2:$B1000),0),MATCH(EE$2,'SEMACU DATA UNIFICADA'!$C$1:$T$1,0)),"")</f>
        <v/>
      </c>
      <c r="EF18" s="60" t="str">
        <f t="array" ref="EF18">IFERROR(INDEX('SEMACU DATA UNIFICADA'!$C$2:$T1000,MATCH(1,($A18='SEMACU DATA UNIFICADA'!$A$2:$A1000)*($DX$1='SEMACU DATA UNIFICADA'!$B$2:$B1000),0),MATCH(EF$2,'SEMACU DATA UNIFICADA'!$C$1:$T$1,0)),"")</f>
        <v/>
      </c>
      <c r="EG18" s="23" t="str">
        <f t="array" ref="EG18">IFERROR(INDEX('SEMACU DATA UNIFICADA'!$C$2:$T1000,MATCH(1,($A18='SEMACU DATA UNIFICADA'!$A$2:$A1000)*($DX$1='SEMACU DATA UNIFICADA'!$B$2:$B1000),0),MATCH(EG$2,'SEMACU DATA UNIFICADA'!$C$1:$T$1,0)),"")</f>
        <v/>
      </c>
      <c r="EH18" s="23" t="str">
        <f t="array" ref="EH18">IFERROR(INDEX('SEMACU DATA UNIFICADA'!$C$2:$T1000,MATCH(1,($A18='SEMACU DATA UNIFICADA'!$A$2:$A1000)*($DX$1='SEMACU DATA UNIFICADA'!$B$2:$B1000),0),MATCH(EH$2,'SEMACU DATA UNIFICADA'!$C$1:$T$1,0)),"")</f>
        <v/>
      </c>
      <c r="EI18" s="23" t="str">
        <f t="array" ref="EI18">IFERROR(INDEX('SEMACU DATA UNIFICADA'!$C$2:$T1000,MATCH(1,($A18='SEMACU DATA UNIFICADA'!$A$2:$A1000)*($DX$1='SEMACU DATA UNIFICADA'!$B$2:$B1000),0),MATCH(EI$2,'SEMACU DATA UNIFICADA'!$C$1:$T$1,0)),"")</f>
        <v/>
      </c>
      <c r="EJ18" s="60" t="str">
        <f t="array" ref="EJ18">IFERROR(INDEX('SEMACU DATA UNIFICADA'!$C$2:$T1000,MATCH(1,($A18='SEMACU DATA UNIFICADA'!$A$2:$A1000)*($DX$1='SEMACU DATA UNIFICADA'!$B$2:$B1000),0),MATCH(EJ$2,'SEMACU DATA UNIFICADA'!$C$1:$T$1,0)),"")</f>
        <v/>
      </c>
      <c r="EK18" s="2" t="str">
        <f t="array" ref="EK18">IFERROR(INDEX('SEMACU DATA UNIFICADA'!$C$2:$T1000,MATCH(1,($A18='SEMACU DATA UNIFICADA'!$A$2:$A1000)*($DX$1='SEMACU DATA UNIFICADA'!$B$2:$B1000),0),MATCH(EK$2,'SEMACU DATA UNIFICADA'!$C$1:$T$1,0)),"")</f>
        <v/>
      </c>
      <c r="EL18" s="2">
        <f t="array" ref="EL18">IFERROR(INDEX('SEMACU DATA UNIFICADA'!$C$2:$T1000,MATCH(1,($A18='SEMACU DATA UNIFICADA'!$A$2:$A1000)*($DX$1='SEMACU DATA UNIFICADA'!$B$2:$B1000),0),MATCH(EL$2,'SEMACU DATA UNIFICADA'!$C$1:$T$1,0)),"")</f>
        <v>0</v>
      </c>
      <c r="EM18" s="33" t="str">
        <f t="array" ref="EM18">IFERROR(INDEX('SEMACU DATA UNIFICADA'!$C$2:$T1000,MATCH(1,($A18='SEMACU DATA UNIFICADA'!$A$2:$A1000)*($DX$1='SEMACU DATA UNIFICADA'!$B$2:$B1000),0),MATCH(EM$2,'SEMACU DATA UNIFICADA'!$C$1:$T$1,0)),"")</f>
        <v/>
      </c>
      <c r="EN18" s="60" t="str">
        <f t="array" ref="EN18">IFERROR(INDEX('SEMACU DATA UNIFICADA'!$C$2:$T1000,MATCH(1,($A18='SEMACU DATA UNIFICADA'!$A$2:$A1000)*($DX$1='SEMACU DATA UNIFICADA'!$B$2:$B1000),0),MATCH(EN$2,'SEMACU DATA UNIFICADA'!$C$1:$T$1,0)),"")</f>
        <v/>
      </c>
      <c r="EO18" s="140">
        <f t="array" ref="EO18">IFERROR(INDEX('SEMACU DATA UNIFICADA'!$C$2:$T1000,MATCH(1,($A18='SEMACU DATA UNIFICADA'!$A$2:$A1000)*($DX$1='SEMACU DATA UNIFICADA'!$B$2:$B1000),0),MATCH(EO$2,'SEMACU DATA UNIFICADA'!$C$1:$T$1,0)),"")</f>
        <v>0</v>
      </c>
      <c r="EP18" s="138" t="str">
        <f t="array" ref="EP18">IFERROR(INDEX('SEMACU DATA UNIFICADA'!$C$2:$T1000,MATCH(1,($A18='SEMACU DATA UNIFICADA'!$A$2:$A1000)*($EP$1='SEMACU DATA UNIFICADA'!$B$2:$B1000),0),MATCH(EP$2,'SEMACU DATA UNIFICADA'!$C$1:$T$1,0)),"")</f>
        <v/>
      </c>
      <c r="EQ18" s="2" t="str">
        <f t="array" ref="EQ18">IFERROR(INDEX('SEMACU DATA UNIFICADA'!$C$2:$T1000,MATCH(1,($A18='SEMACU DATA UNIFICADA'!$A$2:$A1000)*($EP$1='SEMACU DATA UNIFICADA'!$B$2:$B1000),0),MATCH(EQ$2,'SEMACU DATA UNIFICADA'!$C$1:$T$1,0)),"")</f>
        <v/>
      </c>
      <c r="ER18" s="2" t="str">
        <f t="array" ref="ER18">IFERROR(INDEX('SEMACU DATA UNIFICADA'!$C$2:$T1000,MATCH(1,($A18='SEMACU DATA UNIFICADA'!$A$2:$A1000)*($EP$1='SEMACU DATA UNIFICADA'!$B$2:$B1000),0),MATCH(ER$2,'SEMACU DATA UNIFICADA'!$C$1:$T$1,0)),"")</f>
        <v/>
      </c>
      <c r="ES18" s="2" t="str">
        <f t="array" ref="ES18">IFERROR(INDEX('SEMACU DATA UNIFICADA'!$C$2:$T1000,MATCH(1,($A18='SEMACU DATA UNIFICADA'!$A$2:$A1000)*($EP$1='SEMACU DATA UNIFICADA'!$B$2:$B1000),0),MATCH(ES$2,'SEMACU DATA UNIFICADA'!$C$1:$T$1,0)),"")</f>
        <v/>
      </c>
      <c r="ET18" s="139" t="str">
        <f t="array" ref="ET18">IFERROR(INDEX('SEMACU DATA UNIFICADA'!$C$2:$T1000,MATCH(1,($A18='SEMACU DATA UNIFICADA'!$A$2:$A1000)*($EP$1='SEMACU DATA UNIFICADA'!$B$2:$B1000),0),MATCH(ET$2,'SEMACU DATA UNIFICADA'!$C$1:$T$1,0)),"")</f>
        <v/>
      </c>
      <c r="EU18" s="2" t="str">
        <f t="array" ref="EU18">IFERROR(INDEX('SEMACU DATA UNIFICADA'!$C$2:$T1000,MATCH(1,($A18='SEMACU DATA UNIFICADA'!$A$2:$A1000)*($EP$1='SEMACU DATA UNIFICADA'!$B$2:$B1000),0),MATCH(EU$2,'SEMACU DATA UNIFICADA'!$C$1:$T$1,0)),"")</f>
        <v/>
      </c>
      <c r="EV18" s="2">
        <f t="array" ref="EV18">IFERROR(INDEX('SEMACU DATA UNIFICADA'!$C$2:$T1000,MATCH(1,($A18='SEMACU DATA UNIFICADA'!$A$2:$A1000)*($EP$1='SEMACU DATA UNIFICADA'!$B$2:$B1000),0),MATCH(EV$2,'SEMACU DATA UNIFICADA'!$C$1:$T$1,0)),"")</f>
        <v>0</v>
      </c>
      <c r="EW18" s="33" t="str">
        <f t="array" ref="EW18">IFERROR(INDEX('SEMACU DATA UNIFICADA'!$C$2:$T1000,MATCH(1,($A18='SEMACU DATA UNIFICADA'!$A$2:$A1000)*($EP$1='SEMACU DATA UNIFICADA'!$B$2:$B1000),0),MATCH(EW$2,'SEMACU DATA UNIFICADA'!$C$1:$T$1,0)),"")</f>
        <v/>
      </c>
      <c r="EX18" s="60" t="str">
        <f t="array" ref="EX18">IFERROR(INDEX('SEMACU DATA UNIFICADA'!$C$2:$T1000,MATCH(1,($A18='SEMACU DATA UNIFICADA'!$A$2:$A1000)*($EP$1='SEMACU DATA UNIFICADA'!$B$2:$B1000),0),MATCH(EX$2,'SEMACU DATA UNIFICADA'!$C$1:$T$1,0)),"")</f>
        <v/>
      </c>
      <c r="EY18" s="23" t="str">
        <f t="array" ref="EY18">IFERROR(INDEX('SEMACU DATA UNIFICADA'!$C$2:$T1000,MATCH(1,($A18='SEMACU DATA UNIFICADA'!$A$2:$A1000)*($EP$1='SEMACU DATA UNIFICADA'!$B$2:$B1000),0),MATCH(EY$2,'SEMACU DATA UNIFICADA'!$C$1:$T$1,0)),"")</f>
        <v/>
      </c>
      <c r="EZ18" s="23" t="str">
        <f t="array" ref="EZ18">IFERROR(INDEX('SEMACU DATA UNIFICADA'!$C$2:$T1000,MATCH(1,($A18='SEMACU DATA UNIFICADA'!$A$2:$A1000)*($EP$1='SEMACU DATA UNIFICADA'!$B$2:$B1000),0),MATCH(EZ$2,'SEMACU DATA UNIFICADA'!$C$1:$T$1,0)),"")</f>
        <v/>
      </c>
      <c r="FA18" s="23" t="str">
        <f t="array" ref="FA18">IFERROR(INDEX('SEMACU DATA UNIFICADA'!$C$2:$T1000,MATCH(1,($A18='SEMACU DATA UNIFICADA'!$A$2:$A1000)*($EP$1='SEMACU DATA UNIFICADA'!$B$2:$B1000),0),MATCH(FA$2,'SEMACU DATA UNIFICADA'!$C$1:$T$1,0)),"")</f>
        <v/>
      </c>
      <c r="FB18" s="60" t="str">
        <f t="array" ref="FB18">IFERROR(INDEX('SEMACU DATA UNIFICADA'!$C$2:$T1000,MATCH(1,($A18='SEMACU DATA UNIFICADA'!$A$2:$A1000)*($EP$1='SEMACU DATA UNIFICADA'!$B$2:$B1000),0),MATCH(FB$2,'SEMACU DATA UNIFICADA'!$C$1:$T$1,0)),"")</f>
        <v/>
      </c>
      <c r="FC18" s="2" t="str">
        <f t="array" ref="FC18">IFERROR(INDEX('SEMACU DATA UNIFICADA'!$C$2:$T1000,MATCH(1,($A18='SEMACU DATA UNIFICADA'!$A$2:$A1000)*($EP$1='SEMACU DATA UNIFICADA'!$B$2:$B1000),0),MATCH(FC$2,'SEMACU DATA UNIFICADA'!$C$1:$T$1,0)),"")</f>
        <v/>
      </c>
      <c r="FD18" s="2">
        <f t="array" ref="FD18">IFERROR(INDEX('SEMACU DATA UNIFICADA'!$C$2:$T1000,MATCH(1,($A18='SEMACU DATA UNIFICADA'!$A$2:$A1000)*($EP$1='SEMACU DATA UNIFICADA'!$B$2:$B1000),0),MATCH(FD$2,'SEMACU DATA UNIFICADA'!$C$1:$T$1,0)),"")</f>
        <v>0</v>
      </c>
      <c r="FE18" s="33" t="str">
        <f t="array" ref="FE18">IFERROR(INDEX('SEMACU DATA UNIFICADA'!$C$2:$T1000,MATCH(1,($A18='SEMACU DATA UNIFICADA'!$A$2:$A1000)*($EP$1='SEMACU DATA UNIFICADA'!$B$2:$B1000),0),MATCH(FE$2,'SEMACU DATA UNIFICADA'!$C$1:$T$1,0)),"")</f>
        <v/>
      </c>
      <c r="FF18" s="60" t="str">
        <f t="array" ref="FF18">IFERROR(INDEX('SEMACU DATA UNIFICADA'!$C$2:$T1000,MATCH(1,($A18='SEMACU DATA UNIFICADA'!$A$2:$A1000)*($EP$1='SEMACU DATA UNIFICADA'!$B$2:$B1000),0),MATCH(FF$2,'SEMACU DATA UNIFICADA'!$C$1:$T$1,0)),"")</f>
        <v/>
      </c>
      <c r="FG18" s="140">
        <f t="array" ref="FG18">IFERROR(INDEX('SEMACU DATA UNIFICADA'!$C$2:$T1000,MATCH(1,($A18='SEMACU DATA UNIFICADA'!$A$2:$A1000)*($EP$1='SEMACU DATA UNIFICADA'!$B$2:$B1000),0),MATCH(FG$2,'SEMACU DATA UNIFICADA'!$C$1:$T$1,0)),"")</f>
        <v>0</v>
      </c>
      <c r="FH18" s="138" t="str">
        <f t="array" ref="FH18">IFERROR(INDEX('SEMACU DATA UNIFICADA'!$C$2:$T1000,MATCH(1,($A18='SEMACU DATA UNIFICADA'!$A$2:$A1000)*($FH$1='SEMACU DATA UNIFICADA'!$B$2:$B1000),0),MATCH(FH$2,'SEMACU DATA UNIFICADA'!$C$1:$T$1,0)),"")</f>
        <v>SE11070323</v>
      </c>
      <c r="FI18" s="2">
        <f t="array" ref="FI18">IFERROR(INDEX('SEMACU DATA UNIFICADA'!$C$2:$T1000,MATCH(1,($A18='SEMACU DATA UNIFICADA'!$A$2:$A1000)*($FH$1='SEMACU DATA UNIFICADA'!$B$2:$B1000),0),MATCH(FI$2,'SEMACU DATA UNIFICADA'!$C$1:$T$1,0)),"")</f>
        <v>300</v>
      </c>
      <c r="FJ18" s="2">
        <f t="array" ref="FJ18">IFERROR(INDEX('SEMACU DATA UNIFICADA'!$C$2:$T1000,MATCH(1,($A18='SEMACU DATA UNIFICADA'!$A$2:$A1000)*($FH$1='SEMACU DATA UNIFICADA'!$B$2:$B1000),0),MATCH(FJ$2,'SEMACU DATA UNIFICADA'!$C$1:$T$1,0)),"")</f>
        <v>1725</v>
      </c>
      <c r="FK18" s="2" t="str">
        <f t="array" ref="FK18">IFERROR(INDEX('SEMACU DATA UNIFICADA'!$C$2:$T1000,MATCH(1,($A18='SEMACU DATA UNIFICADA'!$A$2:$A1000)*($FH$1='SEMACU DATA UNIFICADA'!$B$2:$B1000),0),MATCH(FK$2,'SEMACU DATA UNIFICADA'!$C$1:$T$1,0)),"")</f>
        <v>NICO FINA 2.5</v>
      </c>
      <c r="FL18" s="139">
        <f t="array" ref="FL18">IFERROR(INDEX('SEMACU DATA UNIFICADA'!$C$2:$T1000,MATCH(1,($A18='SEMACU DATA UNIFICADA'!$A$2:$A1000)*($FH$1='SEMACU DATA UNIFICADA'!$B$2:$B1000),0),MATCH(FL$2,'SEMACU DATA UNIFICADA'!$C$1:$T$1,0)),"")</f>
        <v>2077.1622</v>
      </c>
      <c r="FM18" s="2">
        <f t="array" ref="FM18">IFERROR(INDEX('SEMACU DATA UNIFICADA'!$C$2:$T1000,MATCH(1,($A18='SEMACU DATA UNIFICADA'!$A$2:$A1000)*($FH$1='SEMACU DATA UNIFICADA'!$B$2:$B1000),0),MATCH(FM$2,'SEMACU DATA UNIFICADA'!$C$1:$T$1,0)),"")</f>
        <v>15.88</v>
      </c>
      <c r="FN18" s="2">
        <f t="array" ref="FN18">IFERROR(INDEX('SEMACU DATA UNIFICADA'!$C$2:$T1000,MATCH(1,($A18='SEMACU DATA UNIFICADA'!$A$2:$A1000)*($FH$1='SEMACU DATA UNIFICADA'!$B$2:$B1000),0),MATCH(FN$2,'SEMACU DATA UNIFICADA'!$C$1:$T$1,0)),"")</f>
        <v>1.78</v>
      </c>
      <c r="FO18" s="33">
        <f t="array" ref="FO18">IFERROR(INDEX('SEMACU DATA UNIFICADA'!$C$2:$T1000,MATCH(1,($A18='SEMACU DATA UNIFICADA'!$A$2:$A1000)*($FH$1='SEMACU DATA UNIFICADA'!$B$2:$B1000),0),MATCH(FO$2,'SEMACU DATA UNIFICADA'!$C$1:$T$1,0)),"")</f>
        <v>3.8184</v>
      </c>
      <c r="FP18" s="60">
        <f t="array" ref="FP18">IFERROR(INDEX('SEMACU DATA UNIFICADA'!$C$2:$T1000,MATCH(1,($A18='SEMACU DATA UNIFICADA'!$A$2:$A1000)*($FH$1='SEMACU DATA UNIFICADA'!$B$2:$B1000),0),MATCH(FP$2,'SEMACU DATA UNIFICADA'!$C$1:$T$1,0)),"")</f>
        <v>494754.0241</v>
      </c>
      <c r="FQ18" s="23">
        <f t="array" ref="FQ18">IFERROR(INDEX('SEMACU DATA UNIFICADA'!$C$2:$T1000,MATCH(1,($A18='SEMACU DATA UNIFICADA'!$A$2:$A1000)*($FH$1='SEMACU DATA UNIFICADA'!$B$2:$B1000),0),MATCH(FQ$2,'SEMACU DATA UNIFICADA'!$C$1:$T$1,0)),"")</f>
        <v>0.8199964</v>
      </c>
      <c r="FR18" s="23">
        <f t="array" ref="FR18">IFERROR(INDEX('SEMACU DATA UNIFICADA'!$C$2:$T1000,MATCH(1,($A18='SEMACU DATA UNIFICADA'!$A$2:$A1000)*($FH$1='SEMACU DATA UNIFICADA'!$B$2:$B1000),0),MATCH(FR$2,'SEMACU DATA UNIFICADA'!$C$1:$T$1,0)),"")</f>
        <v>0.6484563315</v>
      </c>
      <c r="FS18" s="23">
        <f t="array" ref="FS18">IFERROR(INDEX('SEMACU DATA UNIFICADA'!$C$2:$T1000,MATCH(1,($A18='SEMACU DATA UNIFICADA'!$A$2:$A1000)*($FH$1='SEMACU DATA UNIFICADA'!$B$2:$B1000),0),MATCH(FS$2,'SEMACU DATA UNIFICADA'!$C$1:$T$1,0)),"")</f>
        <v>0.85</v>
      </c>
      <c r="FT18" s="60" t="str">
        <f t="array" ref="FT18">IFERROR(INDEX('SEMACU DATA UNIFICADA'!$C$2:$T1000,MATCH(1,($A18='SEMACU DATA UNIFICADA'!$A$2:$A1000)*($FH$1='SEMACU DATA UNIFICADA'!$B$2:$B1000),0),MATCH(FT$2,'SEMACU DATA UNIFICADA'!$C$1:$T$1,0)),"")</f>
        <v/>
      </c>
      <c r="FU18" s="2">
        <f t="array" ref="FU18">IFERROR(INDEX('SEMACU DATA UNIFICADA'!$C$2:$T1000,MATCH(1,($A18='SEMACU DATA UNIFICADA'!$A$2:$A1000)*($FH$1='SEMACU DATA UNIFICADA'!$B$2:$B1000),0),MATCH(FU$2,'SEMACU DATA UNIFICADA'!$C$1:$T$1,0)),"")</f>
        <v>2</v>
      </c>
      <c r="FV18" s="2">
        <f t="array" ref="FV18">IFERROR(INDEX('SEMACU DATA UNIFICADA'!$C$2:$T1000,MATCH(1,($A18='SEMACU DATA UNIFICADA'!$A$2:$A1000)*($FH$1='SEMACU DATA UNIFICADA'!$B$2:$B1000),0),MATCH(FV$2,'SEMACU DATA UNIFICADA'!$C$1:$T$1,0)),"")</f>
        <v>17.88</v>
      </c>
      <c r="FW18" s="33">
        <f t="array" ref="FW18">IFERROR(INDEX('SEMACU DATA UNIFICADA'!$C$2:$T1000,MATCH(1,($A18='SEMACU DATA UNIFICADA'!$A$2:$A1000)*($FH$1='SEMACU DATA UNIFICADA'!$B$2:$B1000),0),MATCH(FW$2,'SEMACU DATA UNIFICADA'!$C$1:$T$1,0)),"")</f>
        <v>3.55296</v>
      </c>
      <c r="FX18" s="60">
        <f t="array" ref="FX18">IFERROR(INDEX('SEMACU DATA UNIFICADA'!$C$2:$T1000,MATCH(1,($A18='SEMACU DATA UNIFICADA'!$A$2:$A1000)*($FH$1='SEMACU DATA UNIFICADA'!$B$2:$B1000),0),MATCH(FX$2,'SEMACU DATA UNIFICADA'!$C$1:$T$1,0)),"")</f>
        <v>415.6466546</v>
      </c>
      <c r="FY18" s="140">
        <f t="array" ref="FY18">IFERROR(INDEX('SEMACU DATA UNIFICADA'!$C$2:$T1000,MATCH(1,($A18='SEMACU DATA UNIFICADA'!$A$2:$A1000)*($FH$1='SEMACU DATA UNIFICADA'!$B$2:$B1000),0),MATCH(FY$2,'SEMACU DATA UNIFICADA'!$C$1:$T$1,0)),"")</f>
        <v>28.91166365</v>
      </c>
      <c r="FZ18" s="138" t="str">
        <f t="array" ref="FZ18">IFERROR(INDEX('SEMACU DATA UNIFICADA'!$C$2:$T1000,MATCH(1,($A18='SEMACU DATA UNIFICADA'!$A$2:$A1000)*($FZ$1='SEMACU DATA UNIFICADA'!$B$2:$B1000),0),MATCH(FZ$2,'SEMACU DATA UNIFICADA'!$C$1:$T$1,0)),"")</f>
        <v/>
      </c>
      <c r="GA18" s="2" t="str">
        <f t="array" ref="GA18">IFERROR(INDEX('SEMACU DATA UNIFICADA'!$C$2:$T1000,MATCH(1,($A18='SEMACU DATA UNIFICADA'!$A$2:$A1000)*($FZ$1='SEMACU DATA UNIFICADA'!$B$2:$B1000),0),MATCH(GA$2,'SEMACU DATA UNIFICADA'!$C$1:$T$1,0)),"")</f>
        <v/>
      </c>
      <c r="GB18" s="2" t="str">
        <f t="array" ref="GB18">IFERROR(INDEX('SEMACU DATA UNIFICADA'!$C$2:$T1000,MATCH(1,($A18='SEMACU DATA UNIFICADA'!$A$2:$A1000)*($FZ$1='SEMACU DATA UNIFICADA'!$B$2:$B1000),0),MATCH(GB$2,'SEMACU DATA UNIFICADA'!$C$1:$T$1,0)),"")</f>
        <v/>
      </c>
      <c r="GC18" s="2" t="str">
        <f t="array" ref="GC18">IFERROR(INDEX('SEMACU DATA UNIFICADA'!$C$2:$T1000,MATCH(1,($A18='SEMACU DATA UNIFICADA'!$A$2:$A1000)*($FZ$1='SEMACU DATA UNIFICADA'!$B$2:$B1000),0),MATCH(GC$2,'SEMACU DATA UNIFICADA'!$C$1:$T$1,0)),"")</f>
        <v/>
      </c>
      <c r="GD18" s="139" t="str">
        <f t="array" ref="GD18">IFERROR(INDEX('SEMACU DATA UNIFICADA'!$C$2:$T1000,MATCH(1,($A18='SEMACU DATA UNIFICADA'!$A$2:$A1000)*($FZ$1='SEMACU DATA UNIFICADA'!$B$2:$B1000),0),MATCH(GD$2,'SEMACU DATA UNIFICADA'!$C$1:$T$1,0)),"")</f>
        <v/>
      </c>
      <c r="GE18" s="2" t="str">
        <f t="array" ref="GE18">IFERROR(INDEX('SEMACU DATA UNIFICADA'!$C$2:$T1000,MATCH(1,($A18='SEMACU DATA UNIFICADA'!$A$2:$A1000)*($FZ$1='SEMACU DATA UNIFICADA'!$B$2:$B1000),0),MATCH(GE$2,'SEMACU DATA UNIFICADA'!$C$1:$T$1,0)),"")</f>
        <v/>
      </c>
      <c r="GF18" s="2">
        <f t="array" ref="GF18">IFERROR(INDEX('SEMACU DATA UNIFICADA'!$C$2:$T1000,MATCH(1,($A18='SEMACU DATA UNIFICADA'!$A$2:$A1000)*($FZ$1='SEMACU DATA UNIFICADA'!$B$2:$B1000),0),MATCH(GF$2,'SEMACU DATA UNIFICADA'!$C$1:$T$1,0)),"")</f>
        <v>0</v>
      </c>
      <c r="GG18" s="33" t="str">
        <f t="array" ref="GG18">IFERROR(INDEX('SEMACU DATA UNIFICADA'!$C$2:$T1000,MATCH(1,($A18='SEMACU DATA UNIFICADA'!$A$2:$A1000)*($FZ$1='SEMACU DATA UNIFICADA'!$B$2:$B1000),0),MATCH(GG$2,'SEMACU DATA UNIFICADA'!$C$1:$T$1,0)),"")</f>
        <v/>
      </c>
      <c r="GH18" s="60" t="str">
        <f t="array" ref="GH18">IFERROR(INDEX('SEMACU DATA UNIFICADA'!$C$2:$T1000,MATCH(1,($A18='SEMACU DATA UNIFICADA'!$A$2:$A1000)*($FZ$1='SEMACU DATA UNIFICADA'!$B$2:$B1000),0),MATCH(GH$2,'SEMACU DATA UNIFICADA'!$C$1:$T$1,0)),"")</f>
        <v/>
      </c>
      <c r="GI18" s="23" t="str">
        <f t="array" ref="GI18">IFERROR(INDEX('SEMACU DATA UNIFICADA'!$C$2:$T1000,MATCH(1,($A18='SEMACU DATA UNIFICADA'!$A$2:$A1000)*($FZ$1='SEMACU DATA UNIFICADA'!$B$2:$B1000),0),MATCH(GI$2,'SEMACU DATA UNIFICADA'!$C$1:$T$1,0)),"")</f>
        <v/>
      </c>
      <c r="GJ18" s="23" t="str">
        <f t="array" ref="GJ18">IFERROR(INDEX('SEMACU DATA UNIFICADA'!$C$2:$T1000,MATCH(1,($A18='SEMACU DATA UNIFICADA'!$A$2:$A1000)*($FZ$1='SEMACU DATA UNIFICADA'!$B$2:$B1000),0),MATCH(GJ$2,'SEMACU DATA UNIFICADA'!$C$1:$T$1,0)),"")</f>
        <v/>
      </c>
      <c r="GK18" s="23" t="str">
        <f t="array" ref="GK18">IFERROR(INDEX('SEMACU DATA UNIFICADA'!$C$2:$T1000,MATCH(1,($A18='SEMACU DATA UNIFICADA'!$A$2:$A1000)*($FZ$1='SEMACU DATA UNIFICADA'!$B$2:$B1000),0),MATCH(GK$2,'SEMACU DATA UNIFICADA'!$C$1:$T$1,0)),"")</f>
        <v/>
      </c>
      <c r="GL18" s="60" t="str">
        <f t="array" ref="GL18">IFERROR(INDEX('SEMACU DATA UNIFICADA'!$C$2:$T1000,MATCH(1,($A18='SEMACU DATA UNIFICADA'!$A$2:$A1000)*($FZ$1='SEMACU DATA UNIFICADA'!$B$2:$B1000),0),MATCH(GL$2,'SEMACU DATA UNIFICADA'!$C$1:$T$1,0)),"")</f>
        <v/>
      </c>
      <c r="GM18" s="2" t="str">
        <f t="array" ref="GM18">IFERROR(INDEX('SEMACU DATA UNIFICADA'!$C$2:$T1000,MATCH(1,($A18='SEMACU DATA UNIFICADA'!$A$2:$A1000)*($FZ$1='SEMACU DATA UNIFICADA'!$B$2:$B1000),0),MATCH(GM$2,'SEMACU DATA UNIFICADA'!$C$1:$T$1,0)),"")</f>
        <v/>
      </c>
      <c r="GN18" s="2">
        <f t="array" ref="GN18">IFERROR(INDEX('SEMACU DATA UNIFICADA'!$C$2:$T1000,MATCH(1,($A18='SEMACU DATA UNIFICADA'!$A$2:$A1000)*($FZ$1='SEMACU DATA UNIFICADA'!$B$2:$B1000),0),MATCH(GN$2,'SEMACU DATA UNIFICADA'!$C$1:$T$1,0)),"")</f>
        <v>0</v>
      </c>
      <c r="GO18" s="33" t="str">
        <f t="array" ref="GO18">IFERROR(INDEX('SEMACU DATA UNIFICADA'!$C$2:$T1000,MATCH(1,($A18='SEMACU DATA UNIFICADA'!$A$2:$A1000)*($FZ$1='SEMACU DATA UNIFICADA'!$B$2:$B1000),0),MATCH(GO$2,'SEMACU DATA UNIFICADA'!$C$1:$T$1,0)),"")</f>
        <v/>
      </c>
      <c r="GP18" s="60" t="str">
        <f t="array" ref="GP18">IFERROR(INDEX('SEMACU DATA UNIFICADA'!$C$2:$T1000,MATCH(1,($A18='SEMACU DATA UNIFICADA'!$A$2:$A1000)*($FZ$1='SEMACU DATA UNIFICADA'!$B$2:$B1000),0),MATCH(GP$2,'SEMACU DATA UNIFICADA'!$C$1:$T$1,0)),"")</f>
        <v/>
      </c>
      <c r="GQ18" s="140">
        <f t="array" ref="GQ18">IFERROR(INDEX('SEMACU DATA UNIFICADA'!$C$2:$T1000,MATCH(1,($A18='SEMACU DATA UNIFICADA'!$A$2:$A1000)*($FZ$1='SEMACU DATA UNIFICADA'!$B$2:$B1000),0),MATCH(GQ$2,'SEMACU DATA UNIFICADA'!$C$1:$T$1,0)),"")</f>
        <v>0</v>
      </c>
    </row>
    <row r="19">
      <c r="A19" s="199">
        <v>45054.0</v>
      </c>
      <c r="B19" s="138" t="str">
        <f t="array" ref="B19">IFERROR(INDEX('SEMACU DATA UNIFICADA'!$C$2:$T1000,MATCH(1,($A19='SEMACU DATA UNIFICADA'!$A$2:$A1000)*($B$1='SEMACU DATA UNIFICADA'!$B$2:$B1000),0),MATCH(B$2,'SEMACU DATA UNIFICADA'!$C$1:$T$1,0)),"")</f>
        <v>SE01070323</v>
      </c>
      <c r="C19" s="2">
        <f t="array" ref="C19">IFERROR(INDEX('SEMACU DATA UNIFICADA'!$C$2:$T1000,MATCH(1,($A19='SEMACU DATA UNIFICADA'!$A$2:$A1000)*($B$1='SEMACU DATA UNIFICADA'!$B$2:$B1000),0),MATCH(C$2,'SEMACU DATA UNIFICADA'!$C$1:$T$1,0)),"")</f>
        <v>550</v>
      </c>
      <c r="D19" s="2">
        <f t="array" ref="D19">IFERROR(INDEX('SEMACU DATA UNIFICADA'!$C$2:$T1000,MATCH(1,($A19='SEMACU DATA UNIFICADA'!$A$2:$A1000)*($B$1='SEMACU DATA UNIFICADA'!$B$2:$B1000),0),MATCH(D$2,'SEMACU DATA UNIFICADA'!$C$1:$T$1,0)),"")</f>
        <v>3250</v>
      </c>
      <c r="E19" s="2" t="str">
        <f t="array" ref="E19">IFERROR(INDEX('SEMACU DATA UNIFICADA'!$C$2:$T1000,MATCH(1,($A19='SEMACU DATA UNIFICADA'!$A$2:$A1000)*($B$1='SEMACU DATA UNIFICADA'!$B$2:$B1000),0),MATCH(E$2,'SEMACU DATA UNIFICADA'!$C$1:$T$1,0)),"")</f>
        <v>SKR MAST</v>
      </c>
      <c r="F19" s="60">
        <f t="array" ref="F19">IFERROR(INDEX('SEMACU DATA UNIFICADA'!$C$2:$T1000,MATCH(1,($A19='SEMACU DATA UNIFICADA'!$A$2:$A1000)*($B$1='SEMACU DATA UNIFICADA'!$B$2:$B1000),0),MATCH(F$2,'SEMACU DATA UNIFICADA'!$C$1:$T$1,0)),"")</f>
        <v>3185</v>
      </c>
      <c r="G19" s="2">
        <f t="array" ref="G19">IFERROR(INDEX('SEMACU DATA UNIFICADA'!$C$2:$T1000,MATCH(1,($A19='SEMACU DATA UNIFICADA'!$A$2:$A1000)*($B$1='SEMACU DATA UNIFICADA'!$B$2:$B1000),0),MATCH(G$2,'SEMACU DATA UNIFICADA'!$C$1:$T$1,0)),"")</f>
        <v>18.28</v>
      </c>
      <c r="H19" s="2">
        <f t="array" ref="H19">IFERROR(INDEX('SEMACU DATA UNIFICADA'!$C$2:$T1000,MATCH(1,($A19='SEMACU DATA UNIFICADA'!$A$2:$A1000)*($B$1='SEMACU DATA UNIFICADA'!$B$2:$B1000),0),MATCH(H$2,'SEMACU DATA UNIFICADA'!$C$1:$T$1,0)),"")</f>
        <v>1.88</v>
      </c>
      <c r="I19" s="33">
        <f t="array" ref="I19">IFERROR(INDEX('SEMACU DATA UNIFICADA'!$C$2:$T1000,MATCH(1,($A19='SEMACU DATA UNIFICADA'!$A$2:$A1000)*($B$1='SEMACU DATA UNIFICADA'!$B$2:$B1000),0),MATCH(I$2,'SEMACU DATA UNIFICADA'!$C$1:$T$1,0)),"")</f>
        <v>3.49776</v>
      </c>
      <c r="J19" s="60">
        <f t="array" ref="J19">IFERROR(INDEX('SEMACU DATA UNIFICADA'!$C$2:$T1000,MATCH(1,($A19='SEMACU DATA UNIFICADA'!$A$2:$A1000)*($B$1='SEMACU DATA UNIFICADA'!$B$2:$B1000),0),MATCH(J$2,'SEMACU DATA UNIFICADA'!$C$1:$T$1,0)),"")</f>
        <v>860194.1629</v>
      </c>
      <c r="K19" s="23">
        <f t="array" ref="K19">IFERROR(INDEX('SEMACU DATA UNIFICADA'!$C$2:$T1000,MATCH(1,($A19='SEMACU DATA UNIFICADA'!$A$2:$A1000)*($B$1='SEMACU DATA UNIFICADA'!$B$2:$B1000),0),MATCH(K$2,'SEMACU DATA UNIFICADA'!$C$1:$T$1,0)),"")</f>
        <v>0.8033294</v>
      </c>
      <c r="L19" s="23">
        <f t="array" ref="L19">IFERROR(INDEX('SEMACU DATA UNIFICADA'!$C$2:$T1000,MATCH(1,($A19='SEMACU DATA UNIFICADA'!$A$2:$A1000)*($B$1='SEMACU DATA UNIFICADA'!$B$2:$B1000),0),MATCH(L$2,'SEMACU DATA UNIFICADA'!$C$1:$T$1,0)),"")</f>
        <v>0.5376213518</v>
      </c>
      <c r="M19" s="23">
        <f t="array" ref="M19">IFERROR(INDEX('SEMACU DATA UNIFICADA'!$C$2:$T1000,MATCH(1,($A19='SEMACU DATA UNIFICADA'!$A$2:$A1000)*($B$1='SEMACU DATA UNIFICADA'!$B$2:$B1000),0),MATCH(M$2,'SEMACU DATA UNIFICADA'!$C$1:$T$1,0)),"")</f>
        <v>0.7</v>
      </c>
      <c r="N19" s="60" t="str">
        <f t="array" ref="N19">IFERROR(INDEX('SEMACU DATA UNIFICADA'!$C$2:$T1000,MATCH(1,($A19='SEMACU DATA UNIFICADA'!$A$2:$A1000)*($B$1='SEMACU DATA UNIFICADA'!$B$2:$B1000),0),MATCH(N$2,'SEMACU DATA UNIFICADA'!$C$1:$T$1,0)),"")</f>
        <v/>
      </c>
      <c r="O19" s="2">
        <f t="array" ref="O19">IFERROR(INDEX('SEMACU DATA UNIFICADA'!$C$2:$T1000,MATCH(1,($A19='SEMACU DATA UNIFICADA'!$A$2:$A1000)*($B$1='SEMACU DATA UNIFICADA'!$B$2:$B1000),0),MATCH(O$2,'SEMACU DATA UNIFICADA'!$C$1:$T$1,0)),"")</f>
        <v>2</v>
      </c>
      <c r="P19" s="2">
        <f t="array" ref="P19">IFERROR(INDEX('SEMACU DATA UNIFICADA'!$C$2:$T1000,MATCH(1,($A19='SEMACU DATA UNIFICADA'!$A$2:$A1000)*($B$1='SEMACU DATA UNIFICADA'!$B$2:$B1000),0),MATCH(P$2,'SEMACU DATA UNIFICADA'!$C$1:$T$1,0)),"")</f>
        <v>20.28</v>
      </c>
      <c r="Q19" s="33">
        <f t="array" ref="Q19">IFERROR(INDEX('SEMACU DATA UNIFICADA'!$C$2:$T1000,MATCH(1,($A19='SEMACU DATA UNIFICADA'!$A$2:$A1000)*($B$1='SEMACU DATA UNIFICADA'!$B$2:$B1000),0),MATCH(Q$2,'SEMACU DATA UNIFICADA'!$C$1:$T$1,0)),"")</f>
        <v>3.27312</v>
      </c>
      <c r="R19" s="60">
        <f t="array" ref="R19">IFERROR(INDEX('SEMACU DATA UNIFICADA'!$C$2:$T1000,MATCH(1,($A19='SEMACU DATA UNIFICADA'!$A$2:$A1000)*($B$1='SEMACU DATA UNIFICADA'!$B$2:$B1000),0),MATCH(R$2,'SEMACU DATA UNIFICADA'!$C$1:$T$1,0)),"")</f>
        <v>743.3237128</v>
      </c>
      <c r="S19" s="140">
        <f t="array" ref="S19">IFERROR(INDEX('SEMACU DATA UNIFICADA'!$C$2:$T1000,MATCH(1,($A19='SEMACU DATA UNIFICADA'!$A$2:$A1000)*($B$1='SEMACU DATA UNIFICADA'!$B$2:$B1000),0),MATCH(S$2,'SEMACU DATA UNIFICADA'!$C$1:$T$1,0)),"")</f>
        <v>48.33092821</v>
      </c>
      <c r="T19" s="138" t="str">
        <f t="array" ref="T19">IFERROR(INDEX('SEMACU DATA UNIFICADA'!$C$2:$T1000,MATCH(1,($A19='SEMACU DATA UNIFICADA'!$A$2:$A1000)*($T$1='SEMACU DATA UNIFICADA'!$B$2:$B1000),0),MATCH(T$2,'SEMACU DATA UNIFICADA'!$C$1:$T$1,0)),"")</f>
        <v>SE02070323</v>
      </c>
      <c r="U19" s="2">
        <f t="array" ref="U19">IFERROR(INDEX('SEMACU DATA UNIFICADA'!$C$2:$T1000,MATCH(1,($A19='SEMACU DATA UNIFICADA'!$A$2:$A1000)*($T$1='SEMACU DATA UNIFICADA'!$B$2:$B1000),0),MATCH(U$2,'SEMACU DATA UNIFICADA'!$C$1:$T$1,0)),"")</f>
        <v>325</v>
      </c>
      <c r="V19" s="2">
        <f t="array" ref="V19">IFERROR(INDEX('SEMACU DATA UNIFICADA'!$C$2:$T1000,MATCH(1,($A19='SEMACU DATA UNIFICADA'!$A$2:$A1000)*($T$1='SEMACU DATA UNIFICADA'!$B$2:$B1000),0),MATCH(V$2,'SEMACU DATA UNIFICADA'!$C$1:$T$1,0)),"")</f>
        <v>1900</v>
      </c>
      <c r="W19" s="2" t="str">
        <f t="array" ref="W19">IFERROR(INDEX('SEMACU DATA UNIFICADA'!$C$2:$T1000,MATCH(1,($A19='SEMACU DATA UNIFICADA'!$A$2:$A1000)*($T$1='SEMACU DATA UNIFICADA'!$B$2:$B1000),0),MATCH(W$2,'SEMACU DATA UNIFICADA'!$C$1:$T$1,0)),"")</f>
        <v>SKR MAST</v>
      </c>
      <c r="X19" s="139">
        <f t="array" ref="X19">IFERROR(INDEX('SEMACU DATA UNIFICADA'!$C$2:$T1000,MATCH(1,($A19='SEMACU DATA UNIFICADA'!$A$2:$A1000)*($T$1='SEMACU DATA UNIFICADA'!$B$2:$B1000),0),MATCH(X$2,'SEMACU DATA UNIFICADA'!$C$1:$T$1,0)),"")</f>
        <v>1862</v>
      </c>
      <c r="Y19" s="2">
        <f t="array" ref="Y19">IFERROR(INDEX('SEMACU DATA UNIFICADA'!$C$2:$T1000,MATCH(1,($A19='SEMACU DATA UNIFICADA'!$A$2:$A1000)*($T$1='SEMACU DATA UNIFICADA'!$B$2:$B1000),0),MATCH(Y$2,'SEMACU DATA UNIFICADA'!$C$1:$T$1,0)),"")</f>
        <v>18.54</v>
      </c>
      <c r="Z19" s="2">
        <f t="array" ref="Z19">IFERROR(INDEX('SEMACU DATA UNIFICADA'!$C$2:$T1000,MATCH(1,($A19='SEMACU DATA UNIFICADA'!$A$2:$A1000)*($T$1='SEMACU DATA UNIFICADA'!$B$2:$B1000),0),MATCH(Z$2,'SEMACU DATA UNIFICADA'!$C$1:$T$1,0)),"")</f>
        <v>1.84</v>
      </c>
      <c r="AA19" s="33">
        <f t="array" ref="AA19">IFERROR(INDEX('SEMACU DATA UNIFICADA'!$C$2:$T1000,MATCH(1,($A19='SEMACU DATA UNIFICADA'!$A$2:$A1000)*($T$1='SEMACU DATA UNIFICADA'!$B$2:$B1000),0),MATCH(AA$2,'SEMACU DATA UNIFICADA'!$C$1:$T$1,0)),"")</f>
        <v>3.46968</v>
      </c>
      <c r="AB19" s="60">
        <f t="array" ref="AB19">IFERROR(INDEX('SEMACU DATA UNIFICADA'!$C$2:$T1000,MATCH(1,($A19='SEMACU DATA UNIFICADA'!$A$2:$A1000)*($T$1='SEMACU DATA UNIFICADA'!$B$2:$B1000),0),MATCH(AB$2,'SEMACU DATA UNIFICADA'!$C$1:$T$1,0)),"")</f>
        <v>505224.2739</v>
      </c>
      <c r="AC19" s="23">
        <f t="array" ref="AC19">IFERROR(INDEX('SEMACU DATA UNIFICADA'!$C$2:$T1000,MATCH(1,($A19='SEMACU DATA UNIFICADA'!$A$2:$A1000)*($T$1='SEMACU DATA UNIFICADA'!$B$2:$B1000),0),MATCH(AC$2,'SEMACU DATA UNIFICADA'!$C$1:$T$1,0)),"")</f>
        <v>0.7966626</v>
      </c>
      <c r="AD19" s="23">
        <f t="array" ref="AD19">IFERROR(INDEX('SEMACU DATA UNIFICADA'!$C$2:$T1000,MATCH(1,($A19='SEMACU DATA UNIFICADA'!$A$2:$A1000)*($T$1='SEMACU DATA UNIFICADA'!$B$2:$B1000),0),MATCH(AD$2,'SEMACU DATA UNIFICADA'!$C$1:$T$1,0)),"")</f>
        <v>0.5052242739</v>
      </c>
      <c r="AE19" s="23">
        <f t="array" ref="AE19">IFERROR(INDEX('SEMACU DATA UNIFICADA'!$C$2:$T1000,MATCH(1,($A19='SEMACU DATA UNIFICADA'!$A$2:$A1000)*($T$1='SEMACU DATA UNIFICADA'!$B$2:$B1000),0),MATCH(AE$2,'SEMACU DATA UNIFICADA'!$C$1:$T$1,0)),"")</f>
        <v>0.62</v>
      </c>
      <c r="AF19" s="60" t="str">
        <f t="array" ref="AF19">IFERROR(INDEX('SEMACU DATA UNIFICADA'!$C$2:$T1000,MATCH(1,($A19='SEMACU DATA UNIFICADA'!$A$2:$A1000)*($T$1='SEMACU DATA UNIFICADA'!$B$2:$B1000),0),MATCH(AF$2,'SEMACU DATA UNIFICADA'!$C$1:$T$1,0)),"")</f>
        <v/>
      </c>
      <c r="AG19" s="2">
        <f t="array" ref="AG19">IFERROR(INDEX('SEMACU DATA UNIFICADA'!$C$2:$T1000,MATCH(1,($A19='SEMACU DATA UNIFICADA'!$A$2:$A1000)*($T$1='SEMACU DATA UNIFICADA'!$B$2:$B1000),0),MATCH(AG$2,'SEMACU DATA UNIFICADA'!$C$1:$T$1,0)),"")</f>
        <v>2</v>
      </c>
      <c r="AH19" s="2">
        <f t="array" ref="AH19">IFERROR(INDEX('SEMACU DATA UNIFICADA'!$C$2:$T1000,MATCH(1,($A19='SEMACU DATA UNIFICADA'!$A$2:$A1000)*($T$1='SEMACU DATA UNIFICADA'!$B$2:$B1000),0),MATCH(AH$2,'SEMACU DATA UNIFICADA'!$C$1:$T$1,0)),"")</f>
        <v>20.54</v>
      </c>
      <c r="AI19" s="2">
        <f t="array" ref="AI19">IFERROR(INDEX('SEMACU DATA UNIFICADA'!$C$2:$T1000,MATCH(1,($A19='SEMACU DATA UNIFICADA'!$A$2:$A1000)*($T$1='SEMACU DATA UNIFICADA'!$B$2:$B1000),0),MATCH(AI$2,'SEMACU DATA UNIFICADA'!$C$1:$T$1,0)),"")</f>
        <v>3.24816</v>
      </c>
      <c r="AJ19" s="60">
        <f t="array" ref="AJ19">IFERROR(INDEX('SEMACU DATA UNIFICADA'!$C$2:$T1000,MATCH(1,($A19='SEMACU DATA UNIFICADA'!$A$2:$A1000)*($T$1='SEMACU DATA UNIFICADA'!$B$2:$B1000),0),MATCH(AJ$2,'SEMACU DATA UNIFICADA'!$C$1:$T$1,0)),"")</f>
        <v>411.6537212</v>
      </c>
      <c r="AK19" s="140">
        <f t="array" ref="AK19">IFERROR(INDEX('SEMACU DATA UNIFICADA'!$C$2:$T1000,MATCH(1,($A19='SEMACU DATA UNIFICADA'!$A$2:$A1000)*($T$1='SEMACU DATA UNIFICADA'!$B$2:$B1000),0),MATCH(AK$2,'SEMACU DATA UNIFICADA'!$C$1:$T$1,0)),"")</f>
        <v>21.66343031</v>
      </c>
      <c r="AL19" s="138" t="str">
        <f t="array" ref="AL19">IFERROR(INDEX('SEMACU DATA UNIFICADA'!$C$2:$T1000,MATCH(1,($A19='SEMACU DATA UNIFICADA'!$A$2:$A1000)*($AL$1='SEMACU DATA UNIFICADA'!$B$2:$B1000),0),MATCH(AL$2,'SEMACU DATA UNIFICADA'!$C$1:$T$1,0)),"")</f>
        <v>SE03090323</v>
      </c>
      <c r="AM19" s="2">
        <f t="array" ref="AM19">IFERROR(INDEX('SEMACU DATA UNIFICADA'!$C$2:$T1000,MATCH(1,($A19='SEMACU DATA UNIFICADA'!$A$2:$A1000)*($AL$1='SEMACU DATA UNIFICADA'!$B$2:$B1000),0),MATCH(AM$2,'SEMACU DATA UNIFICADA'!$C$1:$T$1,0)),"")</f>
        <v>250</v>
      </c>
      <c r="AN19" s="2">
        <f t="array" ref="AN19">IFERROR(INDEX('SEMACU DATA UNIFICADA'!$C$2:$T1000,MATCH(1,($A19='SEMACU DATA UNIFICADA'!$A$2:$A1000)*($AL$1='SEMACU DATA UNIFICADA'!$B$2:$B1000),0),MATCH(AN$2,'SEMACU DATA UNIFICADA'!$C$1:$T$1,0)),"")</f>
        <v>1550</v>
      </c>
      <c r="AO19" s="2" t="str">
        <f t="array" ref="AO19">IFERROR(INDEX('SEMACU DATA UNIFICADA'!$C$2:$T1000,MATCH(1,($A19='SEMACU DATA UNIFICADA'!$A$2:$A1000)*($AL$1='SEMACU DATA UNIFICADA'!$B$2:$B1000),0),MATCH(AO$2,'SEMACU DATA UNIFICADA'!$C$1:$T$1,0)),"")</f>
        <v>SKR MAST</v>
      </c>
      <c r="AP19" s="139">
        <f t="array" ref="AP19">IFERROR(INDEX('SEMACU DATA UNIFICADA'!$C$2:$T1000,MATCH(1,($A19='SEMACU DATA UNIFICADA'!$A$2:$A1000)*($AL$1='SEMACU DATA UNIFICADA'!$B$2:$B1000),0),MATCH(AP$2,'SEMACU DATA UNIFICADA'!$C$1:$T$1,0)),"")</f>
        <v>1519</v>
      </c>
      <c r="AQ19" s="2">
        <f t="array" ref="AQ19">IFERROR(INDEX('SEMACU DATA UNIFICADA'!$C$2:$T1000,MATCH(1,($A19='SEMACU DATA UNIFICADA'!$A$2:$A1000)*($AL$1='SEMACU DATA UNIFICADA'!$B$2:$B1000),0),MATCH(AQ$2,'SEMACU DATA UNIFICADA'!$C$1:$T$1,0)),"")</f>
        <v>18.1</v>
      </c>
      <c r="AR19" s="2">
        <f t="array" ref="AR19">IFERROR(INDEX('SEMACU DATA UNIFICADA'!$C$2:$T1000,MATCH(1,($A19='SEMACU DATA UNIFICADA'!$A$2:$A1000)*($AL$1='SEMACU DATA UNIFICADA'!$B$2:$B1000),0),MATCH(AR$2,'SEMACU DATA UNIFICADA'!$C$1:$T$1,0)),"")</f>
        <v>2.05</v>
      </c>
      <c r="AS19" s="33">
        <f t="array" ref="AS19">IFERROR(INDEX('SEMACU DATA UNIFICADA'!$C$2:$T1000,MATCH(1,($A19='SEMACU DATA UNIFICADA'!$A$2:$A1000)*($AL$1='SEMACU DATA UNIFICADA'!$B$2:$B1000),0),MATCH(AS$2,'SEMACU DATA UNIFICADA'!$C$1:$T$1,0)),"")</f>
        <v>3.5172</v>
      </c>
      <c r="AT19" s="60">
        <f t="array" ref="AT19">IFERROR(INDEX('SEMACU DATA UNIFICADA'!$C$2:$T1000,MATCH(1,($A19='SEMACU DATA UNIFICADA'!$A$2:$A1000)*($AL$1='SEMACU DATA UNIFICADA'!$B$2:$B1000),0),MATCH(AT$2,'SEMACU DATA UNIFICADA'!$C$1:$T$1,0)),"")</f>
        <v>392703.1359</v>
      </c>
      <c r="AU19" s="23">
        <f t="array" ref="AU19">IFERROR(INDEX('SEMACU DATA UNIFICADA'!$C$2:$T1000,MATCH(1,($A19='SEMACU DATA UNIFICADA'!$A$2:$A1000)*($AL$1='SEMACU DATA UNIFICADA'!$B$2:$B1000),0),MATCH(AU$2,'SEMACU DATA UNIFICADA'!$C$1:$T$1,0)),"")</f>
        <v>0.8033294</v>
      </c>
      <c r="AV19" s="23">
        <f t="array" ref="AV19">IFERROR(INDEX('SEMACU DATA UNIFICADA'!$C$2:$T1000,MATCH(1,($A19='SEMACU DATA UNIFICADA'!$A$2:$A1000)*($AL$1='SEMACU DATA UNIFICADA'!$B$2:$B1000),0),MATCH(AV$2,'SEMACU DATA UNIFICADA'!$C$1:$T$1,0)),"")</f>
        <v>0.5766565872</v>
      </c>
      <c r="AW19" s="23">
        <f t="array" ref="AW19">IFERROR(INDEX('SEMACU DATA UNIFICADA'!$C$2:$T1000,MATCH(1,($A19='SEMACU DATA UNIFICADA'!$A$2:$A1000)*($AL$1='SEMACU DATA UNIFICADA'!$B$2:$B1000),0),MATCH(AW$2,'SEMACU DATA UNIFICADA'!$C$1:$T$1,0)),"")</f>
        <v>0.75</v>
      </c>
      <c r="AX19" s="60" t="str">
        <f t="array" ref="AX19">IFERROR(INDEX('SEMACU DATA UNIFICADA'!$C$2:$T1000,MATCH(1,($A19='SEMACU DATA UNIFICADA'!$A$2:$A1000)*($AL$1='SEMACU DATA UNIFICADA'!$B$2:$B1000),0),MATCH(AX$2,'SEMACU DATA UNIFICADA'!$C$1:$T$1,0)),"")</f>
        <v/>
      </c>
      <c r="AY19" s="2">
        <f t="array" ref="AY19">IFERROR(INDEX('SEMACU DATA UNIFICADA'!$C$2:$T1000,MATCH(1,($A19='SEMACU DATA UNIFICADA'!$A$2:$A1000)*($AL$1='SEMACU DATA UNIFICADA'!$B$2:$B1000),0),MATCH(AY$2,'SEMACU DATA UNIFICADA'!$C$1:$T$1,0)),"")</f>
        <v>2</v>
      </c>
      <c r="AZ19" s="2">
        <f t="array" ref="AZ19">IFERROR(INDEX('SEMACU DATA UNIFICADA'!$C$2:$T1000,MATCH(1,($A19='SEMACU DATA UNIFICADA'!$A$2:$A1000)*($AL$1='SEMACU DATA UNIFICADA'!$B$2:$B1000),0),MATCH(AZ$2,'SEMACU DATA UNIFICADA'!$C$1:$T$1,0)),"")</f>
        <v>20.1</v>
      </c>
      <c r="BA19" s="33">
        <f t="array" ref="BA19">IFERROR(INDEX('SEMACU DATA UNIFICADA'!$C$2:$T1000,MATCH(1,($A19='SEMACU DATA UNIFICADA'!$A$2:$A1000)*($AL$1='SEMACU DATA UNIFICADA'!$B$2:$B1000),0),MATCH(BA$2,'SEMACU DATA UNIFICADA'!$C$1:$T$1,0)),"")</f>
        <v>3.2904</v>
      </c>
      <c r="BB19" s="60">
        <f t="array" ref="BB19">IFERROR(INDEX('SEMACU DATA UNIFICADA'!$C$2:$T1000,MATCH(1,($A19='SEMACU DATA UNIFICADA'!$A$2:$A1000)*($AL$1='SEMACU DATA UNIFICADA'!$B$2:$B1000),0),MATCH(BB$2,'SEMACU DATA UNIFICADA'!$C$1:$T$1,0)),"")</f>
        <v>338.5654068</v>
      </c>
      <c r="BC19" s="140">
        <f t="array" ref="BC19">IFERROR(INDEX('SEMACU DATA UNIFICADA'!$C$2:$T1000,MATCH(1,($A19='SEMACU DATA UNIFICADA'!$A$2:$A1000)*($AL$1='SEMACU DATA UNIFICADA'!$B$2:$B1000),0),MATCH(BC$2,'SEMACU DATA UNIFICADA'!$C$1:$T$1,0)),"")</f>
        <v>22.1413517</v>
      </c>
      <c r="BD19" s="138" t="str">
        <f t="array" ref="BD19">IFERROR(INDEX('SEMACU DATA UNIFICADA'!$C$2:$T1000,MATCH(1,($A19='SEMACU DATA UNIFICADA'!$A$2:$A1000)*($BD$1='SEMACU DATA UNIFICADA'!$B$2:$B1000),0),MATCH(BD$2,'SEMACU DATA UNIFICADA'!$C$1:$T$1,0)),"")</f>
        <v>SE04090323</v>
      </c>
      <c r="BE19" s="2">
        <f t="array" ref="BE19">IFERROR(INDEX('SEMACU DATA UNIFICADA'!$C$2:$T1000,MATCH(1,($A19='SEMACU DATA UNIFICADA'!$A$2:$A1000)*($BD$1='SEMACU DATA UNIFICADA'!$B$2:$B1000),0),MATCH(BE$2,'SEMACU DATA UNIFICADA'!$C$1:$T$1,0)),"")</f>
        <v>250</v>
      </c>
      <c r="BF19" s="2">
        <f t="array" ref="BF19">IFERROR(INDEX('SEMACU DATA UNIFICADA'!$C$2:$T1000,MATCH(1,($A19='SEMACU DATA UNIFICADA'!$A$2:$A1000)*($BD$1='SEMACU DATA UNIFICADA'!$B$2:$B1000),0),MATCH(BF$2,'SEMACU DATA UNIFICADA'!$C$1:$T$1,0)),"")</f>
        <v>1550</v>
      </c>
      <c r="BG19" s="2" t="str">
        <f t="array" ref="BG19">IFERROR(INDEX('SEMACU DATA UNIFICADA'!$C$2:$T1000,MATCH(1,($A19='SEMACU DATA UNIFICADA'!$A$2:$A1000)*($BD$1='SEMACU DATA UNIFICADA'!$B$2:$B1000),0),MATCH(BG$2,'SEMACU DATA UNIFICADA'!$C$1:$T$1,0)),"")</f>
        <v>SKR MAST</v>
      </c>
      <c r="BH19" s="139">
        <f t="array" ref="BH19">IFERROR(INDEX('SEMACU DATA UNIFICADA'!$C$2:$T1000,MATCH(1,($A19='SEMACU DATA UNIFICADA'!$A$2:$A1000)*($BD$1='SEMACU DATA UNIFICADA'!$B$2:$B1000),0),MATCH(BH$2,'SEMACU DATA UNIFICADA'!$C$1:$T$1,0)),"")</f>
        <v>1519</v>
      </c>
      <c r="BI19" s="2">
        <f t="array" ref="BI19">IFERROR(INDEX('SEMACU DATA UNIFICADA'!$C$2:$T1000,MATCH(1,($A19='SEMACU DATA UNIFICADA'!$A$2:$A1000)*($BD$1='SEMACU DATA UNIFICADA'!$B$2:$B1000),0),MATCH(BI$2,'SEMACU DATA UNIFICADA'!$C$1:$T$1,0)),"")</f>
        <v>16.1</v>
      </c>
      <c r="BJ19" s="2">
        <f t="array" ref="BJ19">IFERROR(INDEX('SEMACU DATA UNIFICADA'!$C$2:$T1000,MATCH(1,($A19='SEMACU DATA UNIFICADA'!$A$2:$A1000)*($BD$1='SEMACU DATA UNIFICADA'!$B$2:$B1000),0),MATCH(BJ$2,'SEMACU DATA UNIFICADA'!$C$1:$T$1,0)),"")</f>
        <v>2.06</v>
      </c>
      <c r="BK19" s="33">
        <f t="array" ref="BK19">IFERROR(INDEX('SEMACU DATA UNIFICADA'!$C$2:$T1000,MATCH(1,($A19='SEMACU DATA UNIFICADA'!$A$2:$A1000)*($BD$1='SEMACU DATA UNIFICADA'!$B$2:$B1000),0),MATCH(BK$2,'SEMACU DATA UNIFICADA'!$C$1:$T$1,0)),"")</f>
        <v>3.7788</v>
      </c>
      <c r="BL19" s="60">
        <f t="array" ref="BL19">IFERROR(INDEX('SEMACU DATA UNIFICADA'!$C$2:$T1000,MATCH(1,($A19='SEMACU DATA UNIFICADA'!$A$2:$A1000)*($BD$1='SEMACU DATA UNIFICADA'!$B$2:$B1000),0),MATCH(BL$2,'SEMACU DATA UNIFICADA'!$C$1:$T$1,0)),"")</f>
        <v>410922.7879</v>
      </c>
      <c r="BM19" s="23">
        <f t="array" ref="BM19">IFERROR(INDEX('SEMACU DATA UNIFICADA'!$C$2:$T1000,MATCH(1,($A19='SEMACU DATA UNIFICADA'!$A$2:$A1000)*($BD$1='SEMACU DATA UNIFICADA'!$B$2:$B1000),0),MATCH(BM$2,'SEMACU DATA UNIFICADA'!$C$1:$T$1,0)),"")</f>
        <v>0.8033294</v>
      </c>
      <c r="BN19" s="23">
        <f t="array" ref="BN19">IFERROR(INDEX('SEMACU DATA UNIFICADA'!$C$2:$T1000,MATCH(1,($A19='SEMACU DATA UNIFICADA'!$A$2:$A1000)*($BD$1='SEMACU DATA UNIFICADA'!$B$2:$B1000),0),MATCH(BN$2,'SEMACU DATA UNIFICADA'!$C$1:$T$1,0)),"")</f>
        <v>0.6124035588</v>
      </c>
      <c r="BO19" s="23">
        <f t="array" ref="BO19">IFERROR(INDEX('SEMACU DATA UNIFICADA'!$C$2:$T1000,MATCH(1,($A19='SEMACU DATA UNIFICADA'!$A$2:$A1000)*($BD$1='SEMACU DATA UNIFICADA'!$B$2:$B1000),0),MATCH(BO$2,'SEMACU DATA UNIFICADA'!$C$1:$T$1,0)),"")</f>
        <v>0.75</v>
      </c>
      <c r="BP19" s="60" t="str">
        <f t="array" ref="BP19">IFERROR(INDEX('SEMACU DATA UNIFICADA'!$C$2:$T1000,MATCH(1,($A19='SEMACU DATA UNIFICADA'!$A$2:$A1000)*($BD$1='SEMACU DATA UNIFICADA'!$B$2:$B1000),0),MATCH(BP$2,'SEMACU DATA UNIFICADA'!$C$1:$T$1,0)),"")</f>
        <v/>
      </c>
      <c r="BQ19" s="2">
        <f t="array" ref="BQ19">IFERROR(INDEX('SEMACU DATA UNIFICADA'!$C$2:$T1000,MATCH(1,($A19='SEMACU DATA UNIFICADA'!$A$2:$A1000)*($BD$1='SEMACU DATA UNIFICADA'!$B$2:$B1000),0),MATCH(BQ$2,'SEMACU DATA UNIFICADA'!$C$1:$T$1,0)),"")</f>
        <v>2</v>
      </c>
      <c r="BR19" s="2">
        <f t="array" ref="BR19">IFERROR(INDEX('SEMACU DATA UNIFICADA'!$C$2:$T1000,MATCH(1,($A19='SEMACU DATA UNIFICADA'!$A$2:$A1000)*($BD$1='SEMACU DATA UNIFICADA'!$B$2:$B1000),0),MATCH(BR$2,'SEMACU DATA UNIFICADA'!$C$1:$T$1,0)),"")</f>
        <v>18.1</v>
      </c>
      <c r="BS19" s="33">
        <f t="array" ref="BS19">IFERROR(INDEX('SEMACU DATA UNIFICADA'!$C$2:$T1000,MATCH(1,($A19='SEMACU DATA UNIFICADA'!$A$2:$A1000)*($BD$1='SEMACU DATA UNIFICADA'!$B$2:$B1000),0),MATCH(BS$2,'SEMACU DATA UNIFICADA'!$C$1:$T$1,0)),"")</f>
        <v>3.5172</v>
      </c>
      <c r="BT19" s="60">
        <f t="array" ref="BT19">IFERROR(INDEX('SEMACU DATA UNIFICADA'!$C$2:$T1000,MATCH(1,($A19='SEMACU DATA UNIFICADA'!$A$2:$A1000)*($BD$1='SEMACU DATA UNIFICADA'!$B$2:$B1000),0),MATCH(BT$2,'SEMACU DATA UNIFICADA'!$C$1:$T$1,0)),"")</f>
        <v>321.9521303</v>
      </c>
      <c r="BU19" s="140">
        <f t="array" ref="BU19">IFERROR(INDEX('SEMACU DATA UNIFICADA'!$C$2:$T1000,MATCH(1,($A19='SEMACU DATA UNIFICADA'!$A$2:$A1000)*($BD$1='SEMACU DATA UNIFICADA'!$B$2:$B1000),0),MATCH(BU$2,'SEMACU DATA UNIFICADA'!$C$1:$T$1,0)),"")</f>
        <v>17.98803256</v>
      </c>
      <c r="BV19" s="138" t="str">
        <f t="array" ref="BV19">IFERROR(INDEX('SEMACU DATA UNIFICADA'!$C$2:$T1000,MATCH(1,($A19='SEMACU DATA UNIFICADA'!$A$2:$A1000)*($BV$1='SEMACU DATA UNIFICADA'!$B$2:$B1000),0),MATCH(BV$2,'SEMACU DATA UNIFICADA'!$C$1:$T$1,0)),"")</f>
        <v/>
      </c>
      <c r="BW19" s="2" t="str">
        <f t="array" ref="BW19">IFERROR(INDEX('SEMACU DATA UNIFICADA'!$C$2:$T1000,MATCH(1,($A19='SEMACU DATA UNIFICADA'!$A$2:$A1000)*($BV$1='SEMACU DATA UNIFICADA'!$B$2:$B1000),0),MATCH(BW$2,'SEMACU DATA UNIFICADA'!$C$1:$T$1,0)),"")</f>
        <v/>
      </c>
      <c r="BX19" s="2" t="str">
        <f t="array" ref="BX19">IFERROR(INDEX('SEMACU DATA UNIFICADA'!$C$2:$T1000,MATCH(1,($A19='SEMACU DATA UNIFICADA'!$A$2:$A1000)*($BV$1='SEMACU DATA UNIFICADA'!$B$2:$B1000),0),MATCH(BX$2,'SEMACU DATA UNIFICADA'!$C$1:$T$1,0)),"")</f>
        <v/>
      </c>
      <c r="BY19" s="2" t="str">
        <f t="array" ref="BY19">IFERROR(INDEX('SEMACU DATA UNIFICADA'!$C$2:$T1000,MATCH(1,($A19='SEMACU DATA UNIFICADA'!$A$2:$A1000)*($BV$1='SEMACU DATA UNIFICADA'!$B$2:$B1000),0),MATCH(BY$2,'SEMACU DATA UNIFICADA'!$C$1:$T$1,0)),"")</f>
        <v/>
      </c>
      <c r="BZ19" s="139" t="str">
        <f t="array" ref="BZ19">IFERROR(INDEX('SEMACU DATA UNIFICADA'!$C$2:$T1000,MATCH(1,($A19='SEMACU DATA UNIFICADA'!$A$2:$A1000)*($BV$1='SEMACU DATA UNIFICADA'!$B$2:$B1000),0),MATCH(BZ$2,'SEMACU DATA UNIFICADA'!$C$1:$T$1,0)),"")</f>
        <v/>
      </c>
      <c r="CA19" s="2" t="str">
        <f t="array" ref="CA19">IFERROR(INDEX('SEMACU DATA UNIFICADA'!$C$2:$T1000,MATCH(1,($A19='SEMACU DATA UNIFICADA'!$A$2:$A1000)*($BV$1='SEMACU DATA UNIFICADA'!$B$2:$B1000),0),MATCH(CA$2,'SEMACU DATA UNIFICADA'!$C$1:$T$1,0)),"")</f>
        <v/>
      </c>
      <c r="CB19" s="2">
        <f t="array" ref="CB19">IFERROR(INDEX('SEMACU DATA UNIFICADA'!$C$2:$T1000,MATCH(1,($A19='SEMACU DATA UNIFICADA'!$A$2:$A1000)*($BV$1='SEMACU DATA UNIFICADA'!$B$2:$B1000),0),MATCH(CB$2,'SEMACU DATA UNIFICADA'!$C$1:$T$1,0)),"")</f>
        <v>0</v>
      </c>
      <c r="CC19" s="33" t="str">
        <f t="array" ref="CC19">IFERROR(INDEX('SEMACU DATA UNIFICADA'!$C$2:$T1000,MATCH(1,($A19='SEMACU DATA UNIFICADA'!$A$2:$A1000)*($BV$1='SEMACU DATA UNIFICADA'!$B$2:$B1000),0),MATCH(CC$2,'SEMACU DATA UNIFICADA'!$C$1:$T$1,0)),"")</f>
        <v/>
      </c>
      <c r="CD19" s="60" t="str">
        <f t="array" ref="CD19">IFERROR(INDEX('SEMACU DATA UNIFICADA'!$C$2:$T1000,MATCH(1,($A19='SEMACU DATA UNIFICADA'!$A$2:$A1000)*($BV$1='SEMACU DATA UNIFICADA'!$B$2:$B1000),0),MATCH(CD$2,'SEMACU DATA UNIFICADA'!$C$1:$T$1,0)),"")</f>
        <v/>
      </c>
      <c r="CE19" s="23" t="str">
        <f t="array" ref="CE19">IFERROR(INDEX('SEMACU DATA UNIFICADA'!$C$2:$T1000,MATCH(1,($A19='SEMACU DATA UNIFICADA'!$A$2:$A1000)*($BV$1='SEMACU DATA UNIFICADA'!$B$2:$B1000),0),MATCH(CE$2,'SEMACU DATA UNIFICADA'!$C$1:$T$1,0)),"")</f>
        <v/>
      </c>
      <c r="CF19" s="23" t="str">
        <f t="array" ref="CF19">IFERROR(INDEX('SEMACU DATA UNIFICADA'!$C$2:$T1000,MATCH(1,($A19='SEMACU DATA UNIFICADA'!$A$2:$A1000)*($BV$1='SEMACU DATA UNIFICADA'!$B$2:$B1000),0),MATCH(CF$2,'SEMACU DATA UNIFICADA'!$C$1:$T$1,0)),"")</f>
        <v/>
      </c>
      <c r="CG19" s="23" t="str">
        <f t="array" ref="CG19">IFERROR(INDEX('SEMACU DATA UNIFICADA'!$C$2:$T1000,MATCH(1,($A19='SEMACU DATA UNIFICADA'!$A$2:$A1000)*($BV$1='SEMACU DATA UNIFICADA'!$B$2:$B1000),0),MATCH(CG$2,'SEMACU DATA UNIFICADA'!$C$1:$T$1,0)),"")</f>
        <v/>
      </c>
      <c r="CH19" s="60" t="str">
        <f t="array" ref="CH19">IFERROR(INDEX('SEMACU DATA UNIFICADA'!$C$2:$T1000,MATCH(1,($A19='SEMACU DATA UNIFICADA'!$A$2:$A1000)*($BV$1='SEMACU DATA UNIFICADA'!$B$2:$B1000),0),MATCH(CH$2,'SEMACU DATA UNIFICADA'!$C$1:$T$1,0)),"")</f>
        <v/>
      </c>
      <c r="CI19" s="2" t="str">
        <f t="array" ref="CI19">IFERROR(INDEX('SEMACU DATA UNIFICADA'!$C$2:$T1000,MATCH(1,($A19='SEMACU DATA UNIFICADA'!$A$2:$A1000)*($BV$1='SEMACU DATA UNIFICADA'!$B$2:$B1000),0),MATCH(CI$2,'SEMACU DATA UNIFICADA'!$C$1:$T$1,0)),"")</f>
        <v/>
      </c>
      <c r="CJ19" s="2">
        <f t="array" ref="CJ19">IFERROR(INDEX('SEMACU DATA UNIFICADA'!$C$2:$T1000,MATCH(1,($A19='SEMACU DATA UNIFICADA'!$A$2:$A1000)*($BV$1='SEMACU DATA UNIFICADA'!$B$2:$B1000),0),MATCH(CJ$2,'SEMACU DATA UNIFICADA'!$C$1:$T$1,0)),"")</f>
        <v>0</v>
      </c>
      <c r="CK19" s="33" t="str">
        <f t="array" ref="CK19">IFERROR(INDEX('SEMACU DATA UNIFICADA'!$C$2:$T1000,MATCH(1,($A19='SEMACU DATA UNIFICADA'!$A$2:$A1000)*($BV$1='SEMACU DATA UNIFICADA'!$B$2:$B1000),0),MATCH(CK$2,'SEMACU DATA UNIFICADA'!$C$1:$T$1,0)),"")</f>
        <v/>
      </c>
      <c r="CL19" s="60" t="str">
        <f t="array" ref="CL19">IFERROR(INDEX('SEMACU DATA UNIFICADA'!$C$2:$T1000,MATCH(1,($A19='SEMACU DATA UNIFICADA'!$A$2:$A1000)*($BV$1='SEMACU DATA UNIFICADA'!$B$2:$B1000),0),MATCH(CL$2,'SEMACU DATA UNIFICADA'!$C$1:$T$1,0)),"")</f>
        <v/>
      </c>
      <c r="CM19" s="140">
        <f t="array" ref="CM19">IFERROR(INDEX('SEMACU DATA UNIFICADA'!$C$2:$T1000,MATCH(1,($A19='SEMACU DATA UNIFICADA'!$A$2:$A1000)*($BV$1='SEMACU DATA UNIFICADA'!$B$2:$B1000),0),MATCH(CM$2,'SEMACU DATA UNIFICADA'!$C$1:$T$1,0)),"")</f>
        <v>0</v>
      </c>
      <c r="CN19" s="138" t="str">
        <f t="array" ref="CN19">IFERROR(INDEX('SEMACU DATA UNIFICADA'!$C$2:$T1000,MATCH(1,($A19='SEMACU DATA UNIFICADA'!$A$2:$A1000)*($CN$1='SEMACU DATA UNIFICADA'!$B$2:$B1000),0),MATCH(CN$2,'SEMACU DATA UNIFICADA'!$C$1:$T$1,0)),"")</f>
        <v/>
      </c>
      <c r="CO19" s="2" t="str">
        <f t="array" ref="CO19">IFERROR(INDEX('SEMACU DATA UNIFICADA'!$C$2:$T1000,MATCH(1,($A19='SEMACU DATA UNIFICADA'!$A$2:$A1000)*($CN$1='SEMACU DATA UNIFICADA'!$B$2:$B1000),0),MATCH(CO$2,'SEMACU DATA UNIFICADA'!$C$1:$T$1,0)),"")</f>
        <v/>
      </c>
      <c r="CP19" s="2" t="str">
        <f t="array" ref="CP19">IFERROR(INDEX('SEMACU DATA UNIFICADA'!$C$2:$T1000,MATCH(1,($A19='SEMACU DATA UNIFICADA'!$A$2:$A1000)*($CN$1='SEMACU DATA UNIFICADA'!$B$2:$B1000),0),MATCH(CP$2,'SEMACU DATA UNIFICADA'!$C$1:$T$1,0)),"")</f>
        <v/>
      </c>
      <c r="CQ19" s="2" t="str">
        <f t="array" ref="CQ19">IFERROR(INDEX('SEMACU DATA UNIFICADA'!$C$2:$T1000,MATCH(1,($A19='SEMACU DATA UNIFICADA'!$A$2:$A1000)*($CN$1='SEMACU DATA UNIFICADA'!$B$2:$B1000),0),MATCH(CQ$2,'SEMACU DATA UNIFICADA'!$C$1:$T$1,0)),"")</f>
        <v/>
      </c>
      <c r="CR19" s="139" t="str">
        <f t="array" ref="CR19">IFERROR(INDEX('SEMACU DATA UNIFICADA'!$C$2:$T1000,MATCH(1,($A19='SEMACU DATA UNIFICADA'!$A$2:$A1000)*($CN$1='SEMACU DATA UNIFICADA'!$B$2:$B1000),0),MATCH(CR$2,'SEMACU DATA UNIFICADA'!$C$1:$T$1,0)),"")</f>
        <v/>
      </c>
      <c r="CS19" s="2" t="str">
        <f t="array" ref="CS19">IFERROR(INDEX('SEMACU DATA UNIFICADA'!$C$2:$T1000,MATCH(1,($A19='SEMACU DATA UNIFICADA'!$A$2:$A1000)*($CN$1='SEMACU DATA UNIFICADA'!$B$2:$B1000),0),MATCH(CS$2,'SEMACU DATA UNIFICADA'!$C$1:$T$1,0)),"")</f>
        <v/>
      </c>
      <c r="CT19" s="2">
        <f t="array" ref="CT19">IFERROR(INDEX('SEMACU DATA UNIFICADA'!$C$2:$T1000,MATCH(1,($A19='SEMACU DATA UNIFICADA'!$A$2:$A1000)*($CN$1='SEMACU DATA UNIFICADA'!$B$2:$B1000),0),MATCH(CT$2,'SEMACU DATA UNIFICADA'!$C$1:$T$1,0)),"")</f>
        <v>0</v>
      </c>
      <c r="CU19" s="33" t="str">
        <f t="array" ref="CU19">IFERROR(INDEX('SEMACU DATA UNIFICADA'!$C$2:$T1000,MATCH(1,($A19='SEMACU DATA UNIFICADA'!$A$2:$A1000)*($CN$1='SEMACU DATA UNIFICADA'!$B$2:$B1000),0),MATCH(CU$2,'SEMACU DATA UNIFICADA'!$C$1:$T$1,0)),"")</f>
        <v/>
      </c>
      <c r="CV19" s="60" t="str">
        <f t="array" ref="CV19">IFERROR(INDEX('SEMACU DATA UNIFICADA'!$C$2:$T1000,MATCH(1,($A19='SEMACU DATA UNIFICADA'!$A$2:$A1000)*($CN$1='SEMACU DATA UNIFICADA'!$B$2:$B1000),0),MATCH(CV$2,'SEMACU DATA UNIFICADA'!$C$1:$T$1,0)),"")</f>
        <v/>
      </c>
      <c r="CW19" s="23" t="str">
        <f t="array" ref="CW19">IFERROR(INDEX('SEMACU DATA UNIFICADA'!$C$2:$T1000,MATCH(1,($A19='SEMACU DATA UNIFICADA'!$A$2:$A1000)*($CN$1='SEMACU DATA UNIFICADA'!$B$2:$B1000),0),MATCH(CW$2,'SEMACU DATA UNIFICADA'!$C$1:$T$1,0)),"")</f>
        <v/>
      </c>
      <c r="CX19" s="23" t="str">
        <f t="array" ref="CX19">IFERROR(INDEX('SEMACU DATA UNIFICADA'!$C$2:$T1000,MATCH(1,($A19='SEMACU DATA UNIFICADA'!$A$2:$A1000)*($CN$1='SEMACU DATA UNIFICADA'!$B$2:$B1000),0),MATCH(CX$2,'SEMACU DATA UNIFICADA'!$C$1:$T$1,0)),"")</f>
        <v/>
      </c>
      <c r="CY19" s="23" t="str">
        <f t="array" ref="CY19">IFERROR(INDEX('SEMACU DATA UNIFICADA'!$C$2:$T1000,MATCH(1,($A19='SEMACU DATA UNIFICADA'!$A$2:$A1000)*($CN$1='SEMACU DATA UNIFICADA'!$B$2:$B1000),0),MATCH(CY$2,'SEMACU DATA UNIFICADA'!$C$1:$T$1,0)),"")</f>
        <v/>
      </c>
      <c r="CZ19" s="60" t="str">
        <f t="array" ref="CZ19">IFERROR(INDEX('SEMACU DATA UNIFICADA'!$C$2:$T1000,MATCH(1,($A19='SEMACU DATA UNIFICADA'!$A$2:$A1000)*($CN$1='SEMACU DATA UNIFICADA'!$B$2:$B1000),0),MATCH(CZ$2,'SEMACU DATA UNIFICADA'!$C$1:$T$1,0)),"")</f>
        <v/>
      </c>
      <c r="DA19" s="2" t="str">
        <f t="array" ref="DA19">IFERROR(INDEX('SEMACU DATA UNIFICADA'!$C$2:$T1000,MATCH(1,($A19='SEMACU DATA UNIFICADA'!$A$2:$A1000)*($CN$1='SEMACU DATA UNIFICADA'!$B$2:$B1000),0),MATCH(DA$2,'SEMACU DATA UNIFICADA'!$C$1:$T$1,0)),"")</f>
        <v/>
      </c>
      <c r="DB19" s="2">
        <f t="array" ref="DB19">IFERROR(INDEX('SEMACU DATA UNIFICADA'!$C$2:$T1000,MATCH(1,($A19='SEMACU DATA UNIFICADA'!$A$2:$A1000)*($CN$1='SEMACU DATA UNIFICADA'!$B$2:$B1000),0),MATCH(DB$2,'SEMACU DATA UNIFICADA'!$C$1:$T$1,0)),"")</f>
        <v>0</v>
      </c>
      <c r="DC19" s="33" t="str">
        <f t="array" ref="DC19">IFERROR(INDEX('SEMACU DATA UNIFICADA'!$C$2:$T1000,MATCH(1,($A19='SEMACU DATA UNIFICADA'!$A$2:$A1000)*($CN$1='SEMACU DATA UNIFICADA'!$B$2:$B1000),0),MATCH(DC$2,'SEMACU DATA UNIFICADA'!$C$1:$T$1,0)),"")</f>
        <v/>
      </c>
      <c r="DD19" s="60" t="str">
        <f t="array" ref="DD19">IFERROR(INDEX('SEMACU DATA UNIFICADA'!$C$2:$T1000,MATCH(1,($A19='SEMACU DATA UNIFICADA'!$A$2:$A1000)*($CN$1='SEMACU DATA UNIFICADA'!$B$2:$B1000),0),MATCH(DD$2,'SEMACU DATA UNIFICADA'!$C$1:$T$1,0)),"")</f>
        <v/>
      </c>
      <c r="DE19" s="140">
        <f t="array" ref="DE19">IFERROR(INDEX('SEMACU DATA UNIFICADA'!$C$2:$T1000,MATCH(1,($A19='SEMACU DATA UNIFICADA'!$A$2:$A1000)*($CN$1='SEMACU DATA UNIFICADA'!$B$2:$B1000),0),MATCH(DE$2,'SEMACU DATA UNIFICADA'!$C$1:$T$1,0)),"")</f>
        <v>0</v>
      </c>
      <c r="DF19" s="138" t="str">
        <f t="array" ref="DF19">IFERROR(INDEX('SEMACU DATA UNIFICADA'!$C$2:$T1000,MATCH(1,($A19='SEMACU DATA UNIFICADA'!$A$2:$A1000)*($DF$1='SEMACU DATA UNIFICADA'!$B$2:$B1000),0),MATCH(DF$2,'SEMACU DATA UNIFICADA'!$C$1:$T$1,0)),"")</f>
        <v/>
      </c>
      <c r="DG19" s="2" t="str">
        <f t="array" ref="DG19">IFERROR(INDEX('SEMACU DATA UNIFICADA'!$C$2:$T1000,MATCH(1,($A19='SEMACU DATA UNIFICADA'!$A$2:$A1000)*($DF$1='SEMACU DATA UNIFICADA'!$B$2:$B1000),0),MATCH(DG$2,'SEMACU DATA UNIFICADA'!$C$1:$T$1,0)),"")</f>
        <v/>
      </c>
      <c r="DH19" s="2" t="str">
        <f t="array" ref="DH19">IFERROR(INDEX('SEMACU DATA UNIFICADA'!$C$2:$T1000,MATCH(1,($A19='SEMACU DATA UNIFICADA'!$A$2:$A1000)*($DF$1='SEMACU DATA UNIFICADA'!$B$2:$B1000),0),MATCH(DH$2,'SEMACU DATA UNIFICADA'!$C$1:$T$1,0)),"")</f>
        <v/>
      </c>
      <c r="DI19" s="2" t="str">
        <f t="array" ref="DI19">IFERROR(INDEX('SEMACU DATA UNIFICADA'!$C$2:$T1000,MATCH(1,($A19='SEMACU DATA UNIFICADA'!$A$2:$A1000)*($DF$1='SEMACU DATA UNIFICADA'!$B$2:$B1000),0),MATCH(DI$2,'SEMACU DATA UNIFICADA'!$C$1:$T$1,0)),"")</f>
        <v/>
      </c>
      <c r="DJ19" s="139" t="str">
        <f t="array" ref="DJ19">IFERROR(INDEX('SEMACU DATA UNIFICADA'!$C$2:$T1000,MATCH(1,($A19='SEMACU DATA UNIFICADA'!$A$2:$A1000)*($DF$1='SEMACU DATA UNIFICADA'!$B$2:$B1000),0),MATCH(DJ$2,'SEMACU DATA UNIFICADA'!$C$1:$T$1,0)),"")</f>
        <v/>
      </c>
      <c r="DK19" s="2" t="str">
        <f t="array" ref="DK19">IFERROR(INDEX('SEMACU DATA UNIFICADA'!$C$2:$T1000,MATCH(1,($A19='SEMACU DATA UNIFICADA'!$A$2:$A1000)*($DF$1='SEMACU DATA UNIFICADA'!$B$2:$B1000),0),MATCH(DK$2,'SEMACU DATA UNIFICADA'!$C$1:$T$1,0)),"")</f>
        <v/>
      </c>
      <c r="DL19" s="2">
        <f t="array" ref="DL19">IFERROR(INDEX('SEMACU DATA UNIFICADA'!$C$2:$T1000,MATCH(1,($A19='SEMACU DATA UNIFICADA'!$A$2:$A1000)*($DF$1='SEMACU DATA UNIFICADA'!$B$2:$B1000),0),MATCH(DL$2,'SEMACU DATA UNIFICADA'!$C$1:$T$1,0)),"")</f>
        <v>0</v>
      </c>
      <c r="DM19" s="33" t="str">
        <f t="array" ref="DM19">IFERROR(INDEX('SEMACU DATA UNIFICADA'!$C$2:$T1000,MATCH(1,($A19='SEMACU DATA UNIFICADA'!$A$2:$A1000)*($DF$1='SEMACU DATA UNIFICADA'!$B$2:$B1000),0),MATCH(DM$2,'SEMACU DATA UNIFICADA'!$C$1:$T$1,0)),"")</f>
        <v/>
      </c>
      <c r="DN19" s="60" t="str">
        <f t="array" ref="DN19">IFERROR(INDEX('SEMACU DATA UNIFICADA'!$C$2:$T1000,MATCH(1,($A19='SEMACU DATA UNIFICADA'!$A$2:$A1000)*($DF$1='SEMACU DATA UNIFICADA'!$B$2:$B1000),0),MATCH(DN$2,'SEMACU DATA UNIFICADA'!$C$1:$T$1,0)),"")</f>
        <v/>
      </c>
      <c r="DO19" s="23" t="str">
        <f t="array" ref="DO19">IFERROR(INDEX('SEMACU DATA UNIFICADA'!$C$2:$T1000,MATCH(1,($A19='SEMACU DATA UNIFICADA'!$A$2:$A1000)*($DF$1='SEMACU DATA UNIFICADA'!$B$2:$B1000),0),MATCH(DO$2,'SEMACU DATA UNIFICADA'!$C$1:$T$1,0)),"")</f>
        <v/>
      </c>
      <c r="DP19" s="23" t="str">
        <f t="array" ref="DP19">IFERROR(INDEX('SEMACU DATA UNIFICADA'!$C$2:$T1000,MATCH(1,($A19='SEMACU DATA UNIFICADA'!$A$2:$A1000)*($DF$1='SEMACU DATA UNIFICADA'!$B$2:$B1000),0),MATCH(DP$2,'SEMACU DATA UNIFICADA'!$C$1:$T$1,0)),"")</f>
        <v/>
      </c>
      <c r="DQ19" s="23" t="str">
        <f t="array" ref="DQ19">IFERROR(INDEX('SEMACU DATA UNIFICADA'!$C$2:$T1000,MATCH(1,($A19='SEMACU DATA UNIFICADA'!$A$2:$A1000)*($DF$1='SEMACU DATA UNIFICADA'!$B$2:$B1000),0),MATCH(DQ$2,'SEMACU DATA UNIFICADA'!$C$1:$T$1,0)),"")</f>
        <v/>
      </c>
      <c r="DR19" s="60" t="str">
        <f t="array" ref="DR19">IFERROR(INDEX('SEMACU DATA UNIFICADA'!$C$2:$T1000,MATCH(1,($A19='SEMACU DATA UNIFICADA'!$A$2:$A1000)*($DF$1='SEMACU DATA UNIFICADA'!$B$2:$B1000),0),MATCH(DR$2,'SEMACU DATA UNIFICADA'!$C$1:$T$1,0)),"")</f>
        <v/>
      </c>
      <c r="DS19" s="2" t="str">
        <f t="array" ref="DS19">IFERROR(INDEX('SEMACU DATA UNIFICADA'!$C$2:$T1000,MATCH(1,($A19='SEMACU DATA UNIFICADA'!$A$2:$A1000)*($DF$1='SEMACU DATA UNIFICADA'!$B$2:$B1000),0),MATCH(DS$2,'SEMACU DATA UNIFICADA'!$C$1:$T$1,0)),"")</f>
        <v/>
      </c>
      <c r="DT19" s="2">
        <f t="array" ref="DT19">IFERROR(INDEX('SEMACU DATA UNIFICADA'!$C$2:$T1000,MATCH(1,($A19='SEMACU DATA UNIFICADA'!$A$2:$A1000)*($DF$1='SEMACU DATA UNIFICADA'!$B$2:$B1000),0),MATCH(DT$2,'SEMACU DATA UNIFICADA'!$C$1:$T$1,0)),"")</f>
        <v>0</v>
      </c>
      <c r="DU19" s="33" t="str">
        <f t="array" ref="DU19">IFERROR(INDEX('SEMACU DATA UNIFICADA'!$C$2:$T1000,MATCH(1,($A19='SEMACU DATA UNIFICADA'!$A$2:$A1000)*($DF$1='SEMACU DATA UNIFICADA'!$B$2:$B1000),0),MATCH(DU$2,'SEMACU DATA UNIFICADA'!$C$1:$T$1,0)),"")</f>
        <v/>
      </c>
      <c r="DV19" s="60" t="str">
        <f t="array" ref="DV19">IFERROR(INDEX('SEMACU DATA UNIFICADA'!$C$2:$T1000,MATCH(1,($A19='SEMACU DATA UNIFICADA'!$A$2:$A1000)*($DF$1='SEMACU DATA UNIFICADA'!$B$2:$B1000),0),MATCH(DV$2,'SEMACU DATA UNIFICADA'!$C$1:$T$1,0)),"")</f>
        <v/>
      </c>
      <c r="DW19" s="140">
        <f t="array" ref="DW19">IFERROR(INDEX('SEMACU DATA UNIFICADA'!$C$2:$T1000,MATCH(1,($A19='SEMACU DATA UNIFICADA'!$A$2:$A1000)*($DF$1='SEMACU DATA UNIFICADA'!$B$2:$B1000),0),MATCH(DW$2,'SEMACU DATA UNIFICADA'!$C$1:$T$1,0)),"")</f>
        <v>0</v>
      </c>
      <c r="DX19" s="138" t="str">
        <f t="array" ref="DX19">IFERROR(INDEX('SEMACU DATA UNIFICADA'!$C$2:$T1000,MATCH(1,($A19='SEMACU DATA UNIFICADA'!$A$2:$A1000)*($DX$1='SEMACU DATA UNIFICADA'!$B$2:$B1000),0),MATCH(DX$2,'SEMACU DATA UNIFICADA'!$C$1:$T$1,0)),"")</f>
        <v>SE09060523</v>
      </c>
      <c r="DY19" s="2">
        <f t="array" ref="DY19">IFERROR(INDEX('SEMACU DATA UNIFICADA'!$C$2:$T1000,MATCH(1,($A19='SEMACU DATA UNIFICADA'!$A$2:$A1000)*($DX$1='SEMACU DATA UNIFICADA'!$B$2:$B1000),0),MATCH(DY$2,'SEMACU DATA UNIFICADA'!$C$1:$T$1,0)),"")</f>
        <v>75</v>
      </c>
      <c r="DZ19" s="2">
        <f t="array" ref="DZ19">IFERROR(INDEX('SEMACU DATA UNIFICADA'!$C$2:$T1000,MATCH(1,($A19='SEMACU DATA UNIFICADA'!$A$2:$A1000)*($DX$1='SEMACU DATA UNIFICADA'!$B$2:$B1000),0),MATCH(DZ$2,'SEMACU DATA UNIFICADA'!$C$1:$T$1,0)),"")</f>
        <v>150</v>
      </c>
      <c r="EA19" s="2" t="str">
        <f t="array" ref="EA19">IFERROR(INDEX('SEMACU DATA UNIFICADA'!$C$2:$T1000,MATCH(1,($A19='SEMACU DATA UNIFICADA'!$A$2:$A1000)*($DX$1='SEMACU DATA UNIFICADA'!$B$2:$B1000),0),MATCH(EA$2,'SEMACU DATA UNIFICADA'!$C$1:$T$1,0)),"")</f>
        <v>SKR NW#4</v>
      </c>
      <c r="EB19" s="139">
        <f t="array" ref="EB19">IFERROR(INDEX('SEMACU DATA UNIFICADA'!$C$2:$T1000,MATCH(1,($A19='SEMACU DATA UNIFICADA'!$A$2:$A1000)*($DX$1='SEMACU DATA UNIFICADA'!$B$2:$B1000),0),MATCH(EB$2,'SEMACU DATA UNIFICADA'!$C$1:$T$1,0)),"")</f>
        <v>201.6</v>
      </c>
      <c r="EC19" s="2">
        <f t="array" ref="EC19">IFERROR(INDEX('SEMACU DATA UNIFICADA'!$C$2:$T1000,MATCH(1,($A19='SEMACU DATA UNIFICADA'!$A$2:$A1000)*($DX$1='SEMACU DATA UNIFICADA'!$B$2:$B1000),0),MATCH(EC$2,'SEMACU DATA UNIFICADA'!$C$1:$T$1,0)),"")</f>
        <v>0.6</v>
      </c>
      <c r="ED19" s="2">
        <f t="array" ref="ED19">IFERROR(INDEX('SEMACU DATA UNIFICADA'!$C$2:$T1000,MATCH(1,($A19='SEMACU DATA UNIFICADA'!$A$2:$A1000)*($DX$1='SEMACU DATA UNIFICADA'!$B$2:$B1000),0),MATCH(ED$2,'SEMACU DATA UNIFICADA'!$C$1:$T$1,0)),"")</f>
        <v>0</v>
      </c>
      <c r="EE19" s="33">
        <f t="array" ref="EE19">IFERROR(INDEX('SEMACU DATA UNIFICADA'!$C$2:$T1000,MATCH(1,($A19='SEMACU DATA UNIFICADA'!$A$2:$A1000)*($DX$1='SEMACU DATA UNIFICADA'!$B$2:$B1000),0),MATCH(EE$2,'SEMACU DATA UNIFICADA'!$C$1:$T$1,0)),"")</f>
        <v>15.1272</v>
      </c>
      <c r="EF19" s="60">
        <f t="array" ref="EF19">IFERROR(INDEX('SEMACU DATA UNIFICADA'!$C$2:$T1000,MATCH(1,($A19='SEMACU DATA UNIFICADA'!$A$2:$A1000)*($DX$1='SEMACU DATA UNIFICADA'!$B$2:$B1000),0),MATCH(EF$2,'SEMACU DATA UNIFICADA'!$C$1:$T$1,0)),"")</f>
        <v>826326.0881</v>
      </c>
      <c r="EG19" s="23">
        <f t="array" ref="EG19">IFERROR(INDEX('SEMACU DATA UNIFICADA'!$C$2:$T1000,MATCH(1,($A19='SEMACU DATA UNIFICADA'!$A$2:$A1000)*($DX$1='SEMACU DATA UNIFICADA'!$B$2:$B1000),0),MATCH(EG$2,'SEMACU DATA UNIFICADA'!$C$1:$T$1,0)),"")</f>
        <v>0.9966666</v>
      </c>
      <c r="EH19" s="23">
        <f t="array" ref="EH19">IFERROR(INDEX('SEMACU DATA UNIFICADA'!$C$2:$T1000,MATCH(1,($A19='SEMACU DATA UNIFICADA'!$A$2:$A1000)*($DX$1='SEMACU DATA UNIFICADA'!$B$2:$B1000),0),MATCH(EH$2,'SEMACU DATA UNIFICADA'!$C$1:$T$1,0)),"")</f>
        <v>0.6801037762</v>
      </c>
      <c r="EI19" s="23">
        <f t="array" ref="EI19">IFERROR(INDEX('SEMACU DATA UNIFICADA'!$C$2:$T1000,MATCH(1,($A19='SEMACU DATA UNIFICADA'!$A$2:$A1000)*($DX$1='SEMACU DATA UNIFICADA'!$B$2:$B1000),0),MATCH(EI$2,'SEMACU DATA UNIFICADA'!$C$1:$T$1,0)),"")</f>
        <v>0.95</v>
      </c>
      <c r="EJ19" s="60" t="str">
        <f t="array" ref="EJ19">IFERROR(INDEX('SEMACU DATA UNIFICADA'!$C$2:$T1000,MATCH(1,($A19='SEMACU DATA UNIFICADA'!$A$2:$A1000)*($DX$1='SEMACU DATA UNIFICADA'!$B$2:$B1000),0),MATCH(EJ$2,'SEMACU DATA UNIFICADA'!$C$1:$T$1,0)),"")</f>
        <v/>
      </c>
      <c r="EK19" s="2">
        <f t="array" ref="EK19">IFERROR(INDEX('SEMACU DATA UNIFICADA'!$C$2:$T1000,MATCH(1,($A19='SEMACU DATA UNIFICADA'!$A$2:$A1000)*($DX$1='SEMACU DATA UNIFICADA'!$B$2:$B1000),0),MATCH(EK$2,'SEMACU DATA UNIFICADA'!$C$1:$T$1,0)),"")</f>
        <v>1.5</v>
      </c>
      <c r="EL19" s="2">
        <f t="array" ref="EL19">IFERROR(INDEX('SEMACU DATA UNIFICADA'!$C$2:$T1000,MATCH(1,($A19='SEMACU DATA UNIFICADA'!$A$2:$A1000)*($DX$1='SEMACU DATA UNIFICADA'!$B$2:$B1000),0),MATCH(EL$2,'SEMACU DATA UNIFICADA'!$C$1:$T$1,0)),"")</f>
        <v>2.1</v>
      </c>
      <c r="EM19" s="33">
        <f t="array" ref="EM19">IFERROR(INDEX('SEMACU DATA UNIFICADA'!$C$2:$T1000,MATCH(1,($A19='SEMACU DATA UNIFICADA'!$A$2:$A1000)*($DX$1='SEMACU DATA UNIFICADA'!$B$2:$B1000),0),MATCH(EM$2,'SEMACU DATA UNIFICADA'!$C$1:$T$1,0)),"")</f>
        <v>10.932</v>
      </c>
      <c r="EN19" s="60">
        <f t="array" ref="EN19">IFERROR(INDEX('SEMACU DATA UNIFICADA'!$C$2:$T1000,MATCH(1,($A19='SEMACU DATA UNIFICADA'!$A$2:$A1000)*($DX$1='SEMACU DATA UNIFICADA'!$B$2:$B1000),0),MATCH(EN$2,'SEMACU DATA UNIFICADA'!$C$1:$T$1,0)),"")</f>
        <v>308.070637</v>
      </c>
      <c r="EO19" s="140">
        <f t="array" ref="EO19">IFERROR(INDEX('SEMACU DATA UNIFICADA'!$C$2:$T1000,MATCH(1,($A19='SEMACU DATA UNIFICADA'!$A$2:$A1000)*($DX$1='SEMACU DATA UNIFICADA'!$B$2:$B1000),0),MATCH(EO$2,'SEMACU DATA UNIFICADA'!$C$1:$T$1,0)),"")</f>
        <v>58.26765925</v>
      </c>
      <c r="EP19" s="138" t="str">
        <f t="array" ref="EP19">IFERROR(INDEX('SEMACU DATA UNIFICADA'!$C$2:$T1000,MATCH(1,($A19='SEMACU DATA UNIFICADA'!$A$2:$A1000)*($EP$1='SEMACU DATA UNIFICADA'!$B$2:$B1000),0),MATCH(EP$2,'SEMACU DATA UNIFICADA'!$C$1:$T$1,0)),"")</f>
        <v>SE10060523</v>
      </c>
      <c r="EQ19" s="2">
        <f t="array" ref="EQ19">IFERROR(INDEX('SEMACU DATA UNIFICADA'!$C$2:$T1000,MATCH(1,($A19='SEMACU DATA UNIFICADA'!$A$2:$A1000)*($EP$1='SEMACU DATA UNIFICADA'!$B$2:$B1000),0),MATCH(EQ$2,'SEMACU DATA UNIFICADA'!$C$1:$T$1,0)),"")</f>
        <v>50</v>
      </c>
      <c r="ER19" s="2">
        <f t="array" ref="ER19">IFERROR(INDEX('SEMACU DATA UNIFICADA'!$C$2:$T1000,MATCH(1,($A19='SEMACU DATA UNIFICADA'!$A$2:$A1000)*($EP$1='SEMACU DATA UNIFICADA'!$B$2:$B1000),0),MATCH(ER$2,'SEMACU DATA UNIFICADA'!$C$1:$T$1,0)),"")</f>
        <v>100</v>
      </c>
      <c r="ES19" s="2" t="str">
        <f t="array" ref="ES19">IFERROR(INDEX('SEMACU DATA UNIFICADA'!$C$2:$T1000,MATCH(1,($A19='SEMACU DATA UNIFICADA'!$A$2:$A1000)*($EP$1='SEMACU DATA UNIFICADA'!$B$2:$B1000),0),MATCH(ES$2,'SEMACU DATA UNIFICADA'!$C$1:$T$1,0)),"")</f>
        <v>SKR NW#4</v>
      </c>
      <c r="ET19" s="139">
        <f t="array" ref="ET19">IFERROR(INDEX('SEMACU DATA UNIFICADA'!$C$2:$T1000,MATCH(1,($A19='SEMACU DATA UNIFICADA'!$A$2:$A1000)*($EP$1='SEMACU DATA UNIFICADA'!$B$2:$B1000),0),MATCH(ET$2,'SEMACU DATA UNIFICADA'!$C$1:$T$1,0)),"")</f>
        <v>134.4</v>
      </c>
      <c r="EU19" s="2">
        <f t="array" ref="EU19">IFERROR(INDEX('SEMACU DATA UNIFICADA'!$C$2:$T1000,MATCH(1,($A19='SEMACU DATA UNIFICADA'!$A$2:$A1000)*($EP$1='SEMACU DATA UNIFICADA'!$B$2:$B1000),0),MATCH(EU$2,'SEMACU DATA UNIFICADA'!$C$1:$T$1,0)),"")</f>
        <v>0.7</v>
      </c>
      <c r="EV19" s="2">
        <f t="array" ref="EV19">IFERROR(INDEX('SEMACU DATA UNIFICADA'!$C$2:$T1000,MATCH(1,($A19='SEMACU DATA UNIFICADA'!$A$2:$A1000)*($EP$1='SEMACU DATA UNIFICADA'!$B$2:$B1000),0),MATCH(EV$2,'SEMACU DATA UNIFICADA'!$C$1:$T$1,0)),"")</f>
        <v>0</v>
      </c>
      <c r="EW19" s="33">
        <f t="array" ref="EW19">IFERROR(INDEX('SEMACU DATA UNIFICADA'!$C$2:$T1000,MATCH(1,($A19='SEMACU DATA UNIFICADA'!$A$2:$A1000)*($EP$1='SEMACU DATA UNIFICADA'!$B$2:$B1000),0),MATCH(EW$2,'SEMACU DATA UNIFICADA'!$C$1:$T$1,0)),"")</f>
        <v>14.8764</v>
      </c>
      <c r="EX19" s="60">
        <f t="array" ref="EX19">IFERROR(INDEX('SEMACU DATA UNIFICADA'!$C$2:$T1000,MATCH(1,($A19='SEMACU DATA UNIFICADA'!$A$2:$A1000)*($EP$1='SEMACU DATA UNIFICADA'!$B$2:$B1000),0),MATCH(EX$2,'SEMACU DATA UNIFICADA'!$C$1:$T$1,0)),"")</f>
        <v>480146.8865</v>
      </c>
      <c r="EY19" s="23">
        <f t="array" ref="EY19">IFERROR(INDEX('SEMACU DATA UNIFICADA'!$C$2:$T1000,MATCH(1,($A19='SEMACU DATA UNIFICADA'!$A$2:$A1000)*($EP$1='SEMACU DATA UNIFICADA'!$B$2:$B1000),0),MATCH(EY$2,'SEMACU DATA UNIFICADA'!$C$1:$T$1,0)),"")</f>
        <v>0.9966666</v>
      </c>
      <c r="EZ19" s="23">
        <f t="array" ref="EZ19">IFERROR(INDEX('SEMACU DATA UNIFICADA'!$C$2:$T1000,MATCH(1,($A19='SEMACU DATA UNIFICADA'!$A$2:$A1000)*($EP$1='SEMACU DATA UNIFICADA'!$B$2:$B1000),0),MATCH(EZ$2,'SEMACU DATA UNIFICADA'!$C$1:$T$1,0)),"")</f>
        <v>0.4639100353</v>
      </c>
      <c r="FA19" s="23">
        <f t="array" ref="FA19">IFERROR(INDEX('SEMACU DATA UNIFICADA'!$C$2:$T1000,MATCH(1,($A19='SEMACU DATA UNIFICADA'!$A$2:$A1000)*($EP$1='SEMACU DATA UNIFICADA'!$B$2:$B1000),0),MATCH(FA$2,'SEMACU DATA UNIFICADA'!$C$1:$T$1,0)),"")</f>
        <v>0.85</v>
      </c>
      <c r="FB19" s="60" t="str">
        <f t="array" ref="FB19">IFERROR(INDEX('SEMACU DATA UNIFICADA'!$C$2:$T1000,MATCH(1,($A19='SEMACU DATA UNIFICADA'!$A$2:$A1000)*($EP$1='SEMACU DATA UNIFICADA'!$B$2:$B1000),0),MATCH(FB$2,'SEMACU DATA UNIFICADA'!$C$1:$T$1,0)),"")</f>
        <v/>
      </c>
      <c r="FC19" s="2">
        <f t="array" ref="FC19">IFERROR(INDEX('SEMACU DATA UNIFICADA'!$C$2:$T1000,MATCH(1,($A19='SEMACU DATA UNIFICADA'!$A$2:$A1000)*($EP$1='SEMACU DATA UNIFICADA'!$B$2:$B1000),0),MATCH(FC$2,'SEMACU DATA UNIFICADA'!$C$1:$T$1,0)),"")</f>
        <v>1.5</v>
      </c>
      <c r="FD19" s="2">
        <f t="array" ref="FD19">IFERROR(INDEX('SEMACU DATA UNIFICADA'!$C$2:$T1000,MATCH(1,($A19='SEMACU DATA UNIFICADA'!$A$2:$A1000)*($EP$1='SEMACU DATA UNIFICADA'!$B$2:$B1000),0),MATCH(FD$2,'SEMACU DATA UNIFICADA'!$C$1:$T$1,0)),"")</f>
        <v>2.2</v>
      </c>
      <c r="FE19" s="33">
        <f t="array" ref="FE19">IFERROR(INDEX('SEMACU DATA UNIFICADA'!$C$2:$T1000,MATCH(1,($A19='SEMACU DATA UNIFICADA'!$A$2:$A1000)*($EP$1='SEMACU DATA UNIFICADA'!$B$2:$B1000),0),MATCH(FE$2,'SEMACU DATA UNIFICADA'!$C$1:$T$1,0)),"")</f>
        <v>10.788</v>
      </c>
      <c r="FF19" s="60">
        <f t="array" ref="FF19">IFERROR(INDEX('SEMACU DATA UNIFICADA'!$C$2:$T1000,MATCH(1,($A19='SEMACU DATA UNIFICADA'!$A$2:$A1000)*($EP$1='SEMACU DATA UNIFICADA'!$B$2:$B1000),0),MATCH(FF$2,'SEMACU DATA UNIFICADA'!$C$1:$T$1,0)),"")</f>
        <v>241.5431352</v>
      </c>
      <c r="FG19" s="140">
        <f t="array" ref="FG19">IFERROR(INDEX('SEMACU DATA UNIFICADA'!$C$2:$T1000,MATCH(1,($A19='SEMACU DATA UNIFICADA'!$A$2:$A1000)*($EP$1='SEMACU DATA UNIFICADA'!$B$2:$B1000),0),MATCH(FG$2,'SEMACU DATA UNIFICADA'!$C$1:$T$1,0)),"")</f>
        <v>47.8857838</v>
      </c>
      <c r="FH19" s="138" t="str">
        <f t="array" ref="FH19">IFERROR(INDEX('SEMACU DATA UNIFICADA'!$C$2:$T1000,MATCH(1,($A19='SEMACU DATA UNIFICADA'!$A$2:$A1000)*($FH$1='SEMACU DATA UNIFICADA'!$B$2:$B1000),0),MATCH(FH$2,'SEMACU DATA UNIFICADA'!$C$1:$T$1,0)),"")</f>
        <v>SE11070323</v>
      </c>
      <c r="FI19" s="2">
        <f t="array" ref="FI19">IFERROR(INDEX('SEMACU DATA UNIFICADA'!$C$2:$T1000,MATCH(1,($A19='SEMACU DATA UNIFICADA'!$A$2:$A1000)*($FH$1='SEMACU DATA UNIFICADA'!$B$2:$B1000),0),MATCH(FI$2,'SEMACU DATA UNIFICADA'!$C$1:$T$1,0)),"")</f>
        <v>300</v>
      </c>
      <c r="FJ19" s="2">
        <f t="array" ref="FJ19">IFERROR(INDEX('SEMACU DATA UNIFICADA'!$C$2:$T1000,MATCH(1,($A19='SEMACU DATA UNIFICADA'!$A$2:$A1000)*($FH$1='SEMACU DATA UNIFICADA'!$B$2:$B1000),0),MATCH(FJ$2,'SEMACU DATA UNIFICADA'!$C$1:$T$1,0)),"")</f>
        <v>1700</v>
      </c>
      <c r="FK19" s="2" t="str">
        <f t="array" ref="FK19">IFERROR(INDEX('SEMACU DATA UNIFICADA'!$C$2:$T1000,MATCH(1,($A19='SEMACU DATA UNIFICADA'!$A$2:$A1000)*($FH$1='SEMACU DATA UNIFICADA'!$B$2:$B1000),0),MATCH(FK$2,'SEMACU DATA UNIFICADA'!$C$1:$T$1,0)),"")</f>
        <v>SKR MAST</v>
      </c>
      <c r="FL19" s="139">
        <f t="array" ref="FL19">IFERROR(INDEX('SEMACU DATA UNIFICADA'!$C$2:$T1000,MATCH(1,($A19='SEMACU DATA UNIFICADA'!$A$2:$A1000)*($FH$1='SEMACU DATA UNIFICADA'!$B$2:$B1000),0),MATCH(FL$2,'SEMACU DATA UNIFICADA'!$C$1:$T$1,0)),"")</f>
        <v>1666</v>
      </c>
      <c r="FM19" s="2">
        <f t="array" ref="FM19">IFERROR(INDEX('SEMACU DATA UNIFICADA'!$C$2:$T1000,MATCH(1,($A19='SEMACU DATA UNIFICADA'!$A$2:$A1000)*($FH$1='SEMACU DATA UNIFICADA'!$B$2:$B1000),0),MATCH(FM$2,'SEMACU DATA UNIFICADA'!$C$1:$T$1,0)),"")</f>
        <v>17.6</v>
      </c>
      <c r="FN19" s="2">
        <f t="array" ref="FN19">IFERROR(INDEX('SEMACU DATA UNIFICADA'!$C$2:$T1000,MATCH(1,($A19='SEMACU DATA UNIFICADA'!$A$2:$A1000)*($FH$1='SEMACU DATA UNIFICADA'!$B$2:$B1000),0),MATCH(FN$2,'SEMACU DATA UNIFICADA'!$C$1:$T$1,0)),"")</f>
        <v>1.72</v>
      </c>
      <c r="FO19" s="33">
        <f t="array" ref="FO19">IFERROR(INDEX('SEMACU DATA UNIFICADA'!$C$2:$T1000,MATCH(1,($A19='SEMACU DATA UNIFICADA'!$A$2:$A1000)*($FH$1='SEMACU DATA UNIFICADA'!$B$2:$B1000),0),MATCH(FO$2,'SEMACU DATA UNIFICADA'!$C$1:$T$1,0)),"")</f>
        <v>3.5832</v>
      </c>
      <c r="FP19" s="60">
        <f t="array" ref="FP19">IFERROR(INDEX('SEMACU DATA UNIFICADA'!$C$2:$T1000,MATCH(1,($A19='SEMACU DATA UNIFICADA'!$A$2:$A1000)*($FH$1='SEMACU DATA UNIFICADA'!$B$2:$B1000),0),MATCH(FP$2,'SEMACU DATA UNIFICADA'!$C$1:$T$1,0)),"")</f>
        <v>475704.8042</v>
      </c>
      <c r="FQ19" s="23">
        <f t="array" ref="FQ19">IFERROR(INDEX('SEMACU DATA UNIFICADA'!$C$2:$T1000,MATCH(1,($A19='SEMACU DATA UNIFICADA'!$A$2:$A1000)*($FH$1='SEMACU DATA UNIFICADA'!$B$2:$B1000),0),MATCH(FQ$2,'SEMACU DATA UNIFICADA'!$C$1:$T$1,0)),"")</f>
        <v>0.7966626</v>
      </c>
      <c r="FR19" s="23">
        <f t="array" ref="FR19">IFERROR(INDEX('SEMACU DATA UNIFICADA'!$C$2:$T1000,MATCH(1,($A19='SEMACU DATA UNIFICADA'!$A$2:$A1000)*($FH$1='SEMACU DATA UNIFICADA'!$B$2:$B1000),0),MATCH(FR$2,'SEMACU DATA UNIFICADA'!$C$1:$T$1,0)),"")</f>
        <v>0.6234892031</v>
      </c>
      <c r="FS19" s="23">
        <f t="array" ref="FS19">IFERROR(INDEX('SEMACU DATA UNIFICADA'!$C$2:$T1000,MATCH(1,($A19='SEMACU DATA UNIFICADA'!$A$2:$A1000)*($FH$1='SEMACU DATA UNIFICADA'!$B$2:$B1000),0),MATCH(FS$2,'SEMACU DATA UNIFICADA'!$C$1:$T$1,0)),"")</f>
        <v>0.82</v>
      </c>
      <c r="FT19" s="60" t="str">
        <f t="array" ref="FT19">IFERROR(INDEX('SEMACU DATA UNIFICADA'!$C$2:$T1000,MATCH(1,($A19='SEMACU DATA UNIFICADA'!$A$2:$A1000)*($FH$1='SEMACU DATA UNIFICADA'!$B$2:$B1000),0),MATCH(FT$2,'SEMACU DATA UNIFICADA'!$C$1:$T$1,0)),"")</f>
        <v/>
      </c>
      <c r="FU19" s="2">
        <f t="array" ref="FU19">IFERROR(INDEX('SEMACU DATA UNIFICADA'!$C$2:$T1000,MATCH(1,($A19='SEMACU DATA UNIFICADA'!$A$2:$A1000)*($FH$1='SEMACU DATA UNIFICADA'!$B$2:$B1000),0),MATCH(FU$2,'SEMACU DATA UNIFICADA'!$C$1:$T$1,0)),"")</f>
        <v>2</v>
      </c>
      <c r="FV19" s="2">
        <f t="array" ref="FV19">IFERROR(INDEX('SEMACU DATA UNIFICADA'!$C$2:$T1000,MATCH(1,($A19='SEMACU DATA UNIFICADA'!$A$2:$A1000)*($FH$1='SEMACU DATA UNIFICADA'!$B$2:$B1000),0),MATCH(FV$2,'SEMACU DATA UNIFICADA'!$C$1:$T$1,0)),"")</f>
        <v>19.6</v>
      </c>
      <c r="FW19" s="33">
        <f t="array" ref="FW19">IFERROR(INDEX('SEMACU DATA UNIFICADA'!$C$2:$T1000,MATCH(1,($A19='SEMACU DATA UNIFICADA'!$A$2:$A1000)*($FH$1='SEMACU DATA UNIFICADA'!$B$2:$B1000),0),MATCH(FW$2,'SEMACU DATA UNIFICADA'!$C$1:$T$1,0)),"")</f>
        <v>3.3504</v>
      </c>
      <c r="FX19" s="60">
        <f t="array" ref="FX19">IFERROR(INDEX('SEMACU DATA UNIFICADA'!$C$2:$T1000,MATCH(1,($A19='SEMACU DATA UNIFICADA'!$A$2:$A1000)*($FH$1='SEMACU DATA UNIFICADA'!$B$2:$B1000),0),MATCH(FX$2,'SEMACU DATA UNIFICADA'!$C$1:$T$1,0)),"")</f>
        <v>413.0191922</v>
      </c>
      <c r="FY19" s="140">
        <f t="array" ref="FY19">IFERROR(INDEX('SEMACU DATA UNIFICADA'!$C$2:$T1000,MATCH(1,($A19='SEMACU DATA UNIFICADA'!$A$2:$A1000)*($FH$1='SEMACU DATA UNIFICADA'!$B$2:$B1000),0),MATCH(FY$2,'SEMACU DATA UNIFICADA'!$C$1:$T$1,0)),"")</f>
        <v>28.25479805</v>
      </c>
      <c r="FZ19" s="138" t="str">
        <f t="array" ref="FZ19">IFERROR(INDEX('SEMACU DATA UNIFICADA'!$C$2:$T1000,MATCH(1,($A19='SEMACU DATA UNIFICADA'!$A$2:$A1000)*($FZ$1='SEMACU DATA UNIFICADA'!$B$2:$B1000),0),MATCH(FZ$2,'SEMACU DATA UNIFICADA'!$C$1:$T$1,0)),"")</f>
        <v/>
      </c>
      <c r="GA19" s="2" t="str">
        <f t="array" ref="GA19">IFERROR(INDEX('SEMACU DATA UNIFICADA'!$C$2:$T1000,MATCH(1,($A19='SEMACU DATA UNIFICADA'!$A$2:$A1000)*($FZ$1='SEMACU DATA UNIFICADA'!$B$2:$B1000),0),MATCH(GA$2,'SEMACU DATA UNIFICADA'!$C$1:$T$1,0)),"")</f>
        <v/>
      </c>
      <c r="GB19" s="2" t="str">
        <f t="array" ref="GB19">IFERROR(INDEX('SEMACU DATA UNIFICADA'!$C$2:$T1000,MATCH(1,($A19='SEMACU DATA UNIFICADA'!$A$2:$A1000)*($FZ$1='SEMACU DATA UNIFICADA'!$B$2:$B1000),0),MATCH(GB$2,'SEMACU DATA UNIFICADA'!$C$1:$T$1,0)),"")</f>
        <v/>
      </c>
      <c r="GC19" s="2" t="str">
        <f t="array" ref="GC19">IFERROR(INDEX('SEMACU DATA UNIFICADA'!$C$2:$T1000,MATCH(1,($A19='SEMACU DATA UNIFICADA'!$A$2:$A1000)*($FZ$1='SEMACU DATA UNIFICADA'!$B$2:$B1000),0),MATCH(GC$2,'SEMACU DATA UNIFICADA'!$C$1:$T$1,0)),"")</f>
        <v/>
      </c>
      <c r="GD19" s="139" t="str">
        <f t="array" ref="GD19">IFERROR(INDEX('SEMACU DATA UNIFICADA'!$C$2:$T1000,MATCH(1,($A19='SEMACU DATA UNIFICADA'!$A$2:$A1000)*($FZ$1='SEMACU DATA UNIFICADA'!$B$2:$B1000),0),MATCH(GD$2,'SEMACU DATA UNIFICADA'!$C$1:$T$1,0)),"")</f>
        <v/>
      </c>
      <c r="GE19" s="2" t="str">
        <f t="array" ref="GE19">IFERROR(INDEX('SEMACU DATA UNIFICADA'!$C$2:$T1000,MATCH(1,($A19='SEMACU DATA UNIFICADA'!$A$2:$A1000)*($FZ$1='SEMACU DATA UNIFICADA'!$B$2:$B1000),0),MATCH(GE$2,'SEMACU DATA UNIFICADA'!$C$1:$T$1,0)),"")</f>
        <v/>
      </c>
      <c r="GF19" s="2">
        <f t="array" ref="GF19">IFERROR(INDEX('SEMACU DATA UNIFICADA'!$C$2:$T1000,MATCH(1,($A19='SEMACU DATA UNIFICADA'!$A$2:$A1000)*($FZ$1='SEMACU DATA UNIFICADA'!$B$2:$B1000),0),MATCH(GF$2,'SEMACU DATA UNIFICADA'!$C$1:$T$1,0)),"")</f>
        <v>0</v>
      </c>
      <c r="GG19" s="33" t="str">
        <f t="array" ref="GG19">IFERROR(INDEX('SEMACU DATA UNIFICADA'!$C$2:$T1000,MATCH(1,($A19='SEMACU DATA UNIFICADA'!$A$2:$A1000)*($FZ$1='SEMACU DATA UNIFICADA'!$B$2:$B1000),0),MATCH(GG$2,'SEMACU DATA UNIFICADA'!$C$1:$T$1,0)),"")</f>
        <v/>
      </c>
      <c r="GH19" s="60" t="str">
        <f t="array" ref="GH19">IFERROR(INDEX('SEMACU DATA UNIFICADA'!$C$2:$T1000,MATCH(1,($A19='SEMACU DATA UNIFICADA'!$A$2:$A1000)*($FZ$1='SEMACU DATA UNIFICADA'!$B$2:$B1000),0),MATCH(GH$2,'SEMACU DATA UNIFICADA'!$C$1:$T$1,0)),"")</f>
        <v/>
      </c>
      <c r="GI19" s="23" t="str">
        <f t="array" ref="GI19">IFERROR(INDEX('SEMACU DATA UNIFICADA'!$C$2:$T1000,MATCH(1,($A19='SEMACU DATA UNIFICADA'!$A$2:$A1000)*($FZ$1='SEMACU DATA UNIFICADA'!$B$2:$B1000),0),MATCH(GI$2,'SEMACU DATA UNIFICADA'!$C$1:$T$1,0)),"")</f>
        <v/>
      </c>
      <c r="GJ19" s="23" t="str">
        <f t="array" ref="GJ19">IFERROR(INDEX('SEMACU DATA UNIFICADA'!$C$2:$T1000,MATCH(1,($A19='SEMACU DATA UNIFICADA'!$A$2:$A1000)*($FZ$1='SEMACU DATA UNIFICADA'!$B$2:$B1000),0),MATCH(GJ$2,'SEMACU DATA UNIFICADA'!$C$1:$T$1,0)),"")</f>
        <v/>
      </c>
      <c r="GK19" s="23" t="str">
        <f t="array" ref="GK19">IFERROR(INDEX('SEMACU DATA UNIFICADA'!$C$2:$T1000,MATCH(1,($A19='SEMACU DATA UNIFICADA'!$A$2:$A1000)*($FZ$1='SEMACU DATA UNIFICADA'!$B$2:$B1000),0),MATCH(GK$2,'SEMACU DATA UNIFICADA'!$C$1:$T$1,0)),"")</f>
        <v/>
      </c>
      <c r="GL19" s="60" t="str">
        <f t="array" ref="GL19">IFERROR(INDEX('SEMACU DATA UNIFICADA'!$C$2:$T1000,MATCH(1,($A19='SEMACU DATA UNIFICADA'!$A$2:$A1000)*($FZ$1='SEMACU DATA UNIFICADA'!$B$2:$B1000),0),MATCH(GL$2,'SEMACU DATA UNIFICADA'!$C$1:$T$1,0)),"")</f>
        <v/>
      </c>
      <c r="GM19" s="2" t="str">
        <f t="array" ref="GM19">IFERROR(INDEX('SEMACU DATA UNIFICADA'!$C$2:$T1000,MATCH(1,($A19='SEMACU DATA UNIFICADA'!$A$2:$A1000)*($FZ$1='SEMACU DATA UNIFICADA'!$B$2:$B1000),0),MATCH(GM$2,'SEMACU DATA UNIFICADA'!$C$1:$T$1,0)),"")</f>
        <v/>
      </c>
      <c r="GN19" s="2">
        <f t="array" ref="GN19">IFERROR(INDEX('SEMACU DATA UNIFICADA'!$C$2:$T1000,MATCH(1,($A19='SEMACU DATA UNIFICADA'!$A$2:$A1000)*($FZ$1='SEMACU DATA UNIFICADA'!$B$2:$B1000),0),MATCH(GN$2,'SEMACU DATA UNIFICADA'!$C$1:$T$1,0)),"")</f>
        <v>0</v>
      </c>
      <c r="GO19" s="33" t="str">
        <f t="array" ref="GO19">IFERROR(INDEX('SEMACU DATA UNIFICADA'!$C$2:$T1000,MATCH(1,($A19='SEMACU DATA UNIFICADA'!$A$2:$A1000)*($FZ$1='SEMACU DATA UNIFICADA'!$B$2:$B1000),0),MATCH(GO$2,'SEMACU DATA UNIFICADA'!$C$1:$T$1,0)),"")</f>
        <v/>
      </c>
      <c r="GP19" s="60" t="str">
        <f t="array" ref="GP19">IFERROR(INDEX('SEMACU DATA UNIFICADA'!$C$2:$T1000,MATCH(1,($A19='SEMACU DATA UNIFICADA'!$A$2:$A1000)*($FZ$1='SEMACU DATA UNIFICADA'!$B$2:$B1000),0),MATCH(GP$2,'SEMACU DATA UNIFICADA'!$C$1:$T$1,0)),"")</f>
        <v/>
      </c>
      <c r="GQ19" s="140">
        <f t="array" ref="GQ19">IFERROR(INDEX('SEMACU DATA UNIFICADA'!$C$2:$T1000,MATCH(1,($A19='SEMACU DATA UNIFICADA'!$A$2:$A1000)*($FZ$1='SEMACU DATA UNIFICADA'!$B$2:$B1000),0),MATCH(GQ$2,'SEMACU DATA UNIFICADA'!$C$1:$T$1,0)),"")</f>
        <v>0</v>
      </c>
    </row>
    <row r="20">
      <c r="A20" s="199">
        <v>45061.0</v>
      </c>
      <c r="B20" s="138" t="str">
        <f t="array" ref="B20">IFERROR(INDEX('SEMACU DATA UNIFICADA'!$C$2:$T1000,MATCH(1,($A20='SEMACU DATA UNIFICADA'!$A$2:$A1000)*($B$1='SEMACU DATA UNIFICADA'!$B$2:$B1000),0),MATCH(B$2,'SEMACU DATA UNIFICADA'!$C$1:$T$1,0)),"")</f>
        <v>SE01070323</v>
      </c>
      <c r="C20" s="2">
        <f t="array" ref="C20">IFERROR(INDEX('SEMACU DATA UNIFICADA'!$C$2:$T1000,MATCH(1,($A20='SEMACU DATA UNIFICADA'!$A$2:$A1000)*($B$1='SEMACU DATA UNIFICADA'!$B$2:$B1000),0),MATCH(C$2,'SEMACU DATA UNIFICADA'!$C$1:$T$1,0)),"")</f>
        <v>550</v>
      </c>
      <c r="D20" s="2">
        <f t="array" ref="D20">IFERROR(INDEX('SEMACU DATA UNIFICADA'!$C$2:$T1000,MATCH(1,($A20='SEMACU DATA UNIFICADA'!$A$2:$A1000)*($B$1='SEMACU DATA UNIFICADA'!$B$2:$B1000),0),MATCH(D$2,'SEMACU DATA UNIFICADA'!$C$1:$T$1,0)),"")</f>
        <v>3250</v>
      </c>
      <c r="E20" s="2" t="str">
        <f t="array" ref="E20">IFERROR(INDEX('SEMACU DATA UNIFICADA'!$C$2:$T1000,MATCH(1,($A20='SEMACU DATA UNIFICADA'!$A$2:$A1000)*($B$1='SEMACU DATA UNIFICADA'!$B$2:$B1000),0),MATCH(E$2,'SEMACU DATA UNIFICADA'!$C$1:$T$1,0)),"")</f>
        <v>SKR MAST</v>
      </c>
      <c r="F20" s="60">
        <f t="array" ref="F20">IFERROR(INDEX('SEMACU DATA UNIFICADA'!$C$2:$T1000,MATCH(1,($A20='SEMACU DATA UNIFICADA'!$A$2:$A1000)*($B$1='SEMACU DATA UNIFICADA'!$B$2:$B1000),0),MATCH(F$2,'SEMACU DATA UNIFICADA'!$C$1:$T$1,0)),"")</f>
        <v>3185</v>
      </c>
      <c r="G20" s="2">
        <f t="array" ref="G20">IFERROR(INDEX('SEMACU DATA UNIFICADA'!$C$2:$T1000,MATCH(1,($A20='SEMACU DATA UNIFICADA'!$A$2:$A1000)*($B$1='SEMACU DATA UNIFICADA'!$B$2:$B1000),0),MATCH(G$2,'SEMACU DATA UNIFICADA'!$C$1:$T$1,0)),"")</f>
        <v>20.5</v>
      </c>
      <c r="H20" s="2">
        <f t="array" ref="H20">IFERROR(INDEX('SEMACU DATA UNIFICADA'!$C$2:$T1000,MATCH(1,($A20='SEMACU DATA UNIFICADA'!$A$2:$A1000)*($B$1='SEMACU DATA UNIFICADA'!$B$2:$B1000),0),MATCH(H$2,'SEMACU DATA UNIFICADA'!$C$1:$T$1,0)),"")</f>
        <v>2.22</v>
      </c>
      <c r="I20" s="33">
        <f t="array" ref="I20">IFERROR(INDEX('SEMACU DATA UNIFICADA'!$C$2:$T1000,MATCH(1,($A20='SEMACU DATA UNIFICADA'!$A$2:$A1000)*($B$1='SEMACU DATA UNIFICADA'!$B$2:$B1000),0),MATCH(I$2,'SEMACU DATA UNIFICADA'!$C$1:$T$1,0)),"")</f>
        <v>3.252</v>
      </c>
      <c r="J20" s="60">
        <f t="array" ref="J20">IFERROR(INDEX('SEMACU DATA UNIFICADA'!$C$2:$T1000,MATCH(1,($A20='SEMACU DATA UNIFICADA'!$A$2:$A1000)*($B$1='SEMACU DATA UNIFICADA'!$B$2:$B1000),0),MATCH(J$2,'SEMACU DATA UNIFICADA'!$C$1:$T$1,0)),"")</f>
        <v>825008.2501</v>
      </c>
      <c r="K20" s="23">
        <f t="array" ref="K20">IFERROR(INDEX('SEMACU DATA UNIFICADA'!$C$2:$T1000,MATCH(1,($A20='SEMACU DATA UNIFICADA'!$A$2:$A1000)*($B$1='SEMACU DATA UNIFICADA'!$B$2:$B1000),0),MATCH(K$2,'SEMACU DATA UNIFICADA'!$C$1:$T$1,0)),"")</f>
        <v>0.7799956</v>
      </c>
      <c r="L20" s="23">
        <f t="array" ref="L20">IFERROR(INDEX('SEMACU DATA UNIFICADA'!$C$2:$T1000,MATCH(1,($A20='SEMACU DATA UNIFICADA'!$A$2:$A1000)*($B$1='SEMACU DATA UNIFICADA'!$B$2:$B1000),0),MATCH(L$2,'SEMACU DATA UNIFICADA'!$C$1:$T$1,0)),"")</f>
        <v>0.5156301563</v>
      </c>
      <c r="M20" s="23">
        <f t="array" ref="M20">IFERROR(INDEX('SEMACU DATA UNIFICADA'!$C$2:$T1000,MATCH(1,($A20='SEMACU DATA UNIFICADA'!$A$2:$A1000)*($B$1='SEMACU DATA UNIFICADA'!$B$2:$B1000),0),MATCH(M$2,'SEMACU DATA UNIFICADA'!$C$1:$T$1,0)),"")</f>
        <v>0.65</v>
      </c>
      <c r="N20" s="60" t="str">
        <f t="array" ref="N20">IFERROR(INDEX('SEMACU DATA UNIFICADA'!$C$2:$T1000,MATCH(1,($A20='SEMACU DATA UNIFICADA'!$A$2:$A1000)*($B$1='SEMACU DATA UNIFICADA'!$B$2:$B1000),0),MATCH(N$2,'SEMACU DATA UNIFICADA'!$C$1:$T$1,0)),"")</f>
        <v/>
      </c>
      <c r="O20" s="2">
        <f t="array" ref="O20">IFERROR(INDEX('SEMACU DATA UNIFICADA'!$C$2:$T1000,MATCH(1,($A20='SEMACU DATA UNIFICADA'!$A$2:$A1000)*($B$1='SEMACU DATA UNIFICADA'!$B$2:$B1000),0),MATCH(O$2,'SEMACU DATA UNIFICADA'!$C$1:$T$1,0)),"")</f>
        <v>2</v>
      </c>
      <c r="P20" s="2">
        <f t="array" ref="P20">IFERROR(INDEX('SEMACU DATA UNIFICADA'!$C$2:$T1000,MATCH(1,($A20='SEMACU DATA UNIFICADA'!$A$2:$A1000)*($B$1='SEMACU DATA UNIFICADA'!$B$2:$B1000),0),MATCH(P$2,'SEMACU DATA UNIFICADA'!$C$1:$T$1,0)),"")</f>
        <v>22.5</v>
      </c>
      <c r="Q20" s="33">
        <f t="array" ref="Q20">IFERROR(INDEX('SEMACU DATA UNIFICADA'!$C$2:$T1000,MATCH(1,($A20='SEMACU DATA UNIFICADA'!$A$2:$A1000)*($B$1='SEMACU DATA UNIFICADA'!$B$2:$B1000),0),MATCH(Q$2,'SEMACU DATA UNIFICADA'!$C$1:$T$1,0)),"")</f>
        <v>3.21</v>
      </c>
      <c r="R20" s="60">
        <f t="array" ref="R20">IFERROR(INDEX('SEMACU DATA UNIFICADA'!$C$2:$T1000,MATCH(1,($A20='SEMACU DATA UNIFICADA'!$A$2:$A1000)*($B$1='SEMACU DATA UNIFICADA'!$B$2:$B1000),0),MATCH(R$2,'SEMACU DATA UNIFICADA'!$C$1:$T$1,0)),"")</f>
        <v>728.9138714</v>
      </c>
      <c r="S20" s="140">
        <f t="array" ref="S20">IFERROR(INDEX('SEMACU DATA UNIFICADA'!$C$2:$T1000,MATCH(1,($A20='SEMACU DATA UNIFICADA'!$A$2:$A1000)*($B$1='SEMACU DATA UNIFICADA'!$B$2:$B1000),0),MATCH(S$2,'SEMACU DATA UNIFICADA'!$C$1:$T$1,0)),"")</f>
        <v>44.72846785</v>
      </c>
      <c r="T20" s="138" t="str">
        <f t="array" ref="T20">IFERROR(INDEX('SEMACU DATA UNIFICADA'!$C$2:$T1000,MATCH(1,($A20='SEMACU DATA UNIFICADA'!$A$2:$A1000)*($T$1='SEMACU DATA UNIFICADA'!$B$2:$B1000),0),MATCH(T$2,'SEMACU DATA UNIFICADA'!$C$1:$T$1,0)),"")</f>
        <v>SE02070323</v>
      </c>
      <c r="U20" s="2">
        <f t="array" ref="U20">IFERROR(INDEX('SEMACU DATA UNIFICADA'!$C$2:$T1000,MATCH(1,($A20='SEMACU DATA UNIFICADA'!$A$2:$A1000)*($T$1='SEMACU DATA UNIFICADA'!$B$2:$B1000),0),MATCH(U$2,'SEMACU DATA UNIFICADA'!$C$1:$T$1,0)),"")</f>
        <v>325</v>
      </c>
      <c r="V20" s="2">
        <f t="array" ref="V20">IFERROR(INDEX('SEMACU DATA UNIFICADA'!$C$2:$T1000,MATCH(1,($A20='SEMACU DATA UNIFICADA'!$A$2:$A1000)*($T$1='SEMACU DATA UNIFICADA'!$B$2:$B1000),0),MATCH(V$2,'SEMACU DATA UNIFICADA'!$C$1:$T$1,0)),"")</f>
        <v>1925</v>
      </c>
      <c r="W20" s="2" t="str">
        <f t="array" ref="W20">IFERROR(INDEX('SEMACU DATA UNIFICADA'!$C$2:$T1000,MATCH(1,($A20='SEMACU DATA UNIFICADA'!$A$2:$A1000)*($T$1='SEMACU DATA UNIFICADA'!$B$2:$B1000),0),MATCH(W$2,'SEMACU DATA UNIFICADA'!$C$1:$T$1,0)),"")</f>
        <v>SKR MAST</v>
      </c>
      <c r="X20" s="139">
        <f t="array" ref="X20">IFERROR(INDEX('SEMACU DATA UNIFICADA'!$C$2:$T1000,MATCH(1,($A20='SEMACU DATA UNIFICADA'!$A$2:$A1000)*($T$1='SEMACU DATA UNIFICADA'!$B$2:$B1000),0),MATCH(X$2,'SEMACU DATA UNIFICADA'!$C$1:$T$1,0)),"")</f>
        <v>1886.5</v>
      </c>
      <c r="Y20" s="2">
        <f t="array" ref="Y20">IFERROR(INDEX('SEMACU DATA UNIFICADA'!$C$2:$T1000,MATCH(1,($A20='SEMACU DATA UNIFICADA'!$A$2:$A1000)*($T$1='SEMACU DATA UNIFICADA'!$B$2:$B1000),0),MATCH(Y$2,'SEMACU DATA UNIFICADA'!$C$1:$T$1,0)),"")</f>
        <v>20.45</v>
      </c>
      <c r="Z20" s="2">
        <f t="array" ref="Z20">IFERROR(INDEX('SEMACU DATA UNIFICADA'!$C$2:$T1000,MATCH(1,($A20='SEMACU DATA UNIFICADA'!$A$2:$A1000)*($T$1='SEMACU DATA UNIFICADA'!$B$2:$B1000),0),MATCH(Z$2,'SEMACU DATA UNIFICADA'!$C$1:$T$1,0)),"")</f>
        <v>1.91</v>
      </c>
      <c r="AA20" s="33">
        <f t="array" ref="AA20">IFERROR(INDEX('SEMACU DATA UNIFICADA'!$C$2:$T1000,MATCH(1,($A20='SEMACU DATA UNIFICADA'!$A$2:$A1000)*($T$1='SEMACU DATA UNIFICADA'!$B$2:$B1000),0),MATCH(AA$2,'SEMACU DATA UNIFICADA'!$C$1:$T$1,0)),"")</f>
        <v>3.2568</v>
      </c>
      <c r="AB20" s="60">
        <f t="array" ref="AB20">IFERROR(INDEX('SEMACU DATA UNIFICADA'!$C$2:$T1000,MATCH(1,($A20='SEMACU DATA UNIFICADA'!$A$2:$A1000)*($T$1='SEMACU DATA UNIFICADA'!$B$2:$B1000),0),MATCH(AB$2,'SEMACU DATA UNIFICADA'!$C$1:$T$1,0)),"")</f>
        <v>487976.5579</v>
      </c>
      <c r="AC20" s="23">
        <f t="array" ref="AC20">IFERROR(INDEX('SEMACU DATA UNIFICADA'!$C$2:$T1000,MATCH(1,($A20='SEMACU DATA UNIFICADA'!$A$2:$A1000)*($T$1='SEMACU DATA UNIFICADA'!$B$2:$B1000),0),MATCH(AC$2,'SEMACU DATA UNIFICADA'!$C$1:$T$1,0)),"")</f>
        <v>0.7733288</v>
      </c>
      <c r="AD20" s="23">
        <f t="array" ref="AD20">IFERROR(INDEX('SEMACU DATA UNIFICADA'!$C$2:$T1000,MATCH(1,($A20='SEMACU DATA UNIFICADA'!$A$2:$A1000)*($T$1='SEMACU DATA UNIFICADA'!$B$2:$B1000),0),MATCH(AD$2,'SEMACU DATA UNIFICADA'!$C$1:$T$1,0)),"")</f>
        <v>0.4879765579</v>
      </c>
      <c r="AE20" s="23">
        <f t="array" ref="AE20">IFERROR(INDEX('SEMACU DATA UNIFICADA'!$C$2:$T1000,MATCH(1,($A20='SEMACU DATA UNIFICADA'!$A$2:$A1000)*($T$1='SEMACU DATA UNIFICADA'!$B$2:$B1000),0),MATCH(AE$2,'SEMACU DATA UNIFICADA'!$C$1:$T$1,0)),"")</f>
        <v>0.6</v>
      </c>
      <c r="AF20" s="60" t="str">
        <f t="array" ref="AF20">IFERROR(INDEX('SEMACU DATA UNIFICADA'!$C$2:$T1000,MATCH(1,($A20='SEMACU DATA UNIFICADA'!$A$2:$A1000)*($T$1='SEMACU DATA UNIFICADA'!$B$2:$B1000),0),MATCH(AF$2,'SEMACU DATA UNIFICADA'!$C$1:$T$1,0)),"")</f>
        <v/>
      </c>
      <c r="AG20" s="2">
        <f t="array" ref="AG20">IFERROR(INDEX('SEMACU DATA UNIFICADA'!$C$2:$T1000,MATCH(1,($A20='SEMACU DATA UNIFICADA'!$A$2:$A1000)*($T$1='SEMACU DATA UNIFICADA'!$B$2:$B1000),0),MATCH(AG$2,'SEMACU DATA UNIFICADA'!$C$1:$T$1,0)),"")</f>
        <v>2</v>
      </c>
      <c r="AH20" s="2">
        <f t="array" ref="AH20">IFERROR(INDEX('SEMACU DATA UNIFICADA'!$C$2:$T1000,MATCH(1,($A20='SEMACU DATA UNIFICADA'!$A$2:$A1000)*($T$1='SEMACU DATA UNIFICADA'!$B$2:$B1000),0),MATCH(AH$2,'SEMACU DATA UNIFICADA'!$C$1:$T$1,0)),"")</f>
        <v>22.45</v>
      </c>
      <c r="AI20" s="2">
        <f t="array" ref="AI20">IFERROR(INDEX('SEMACU DATA UNIFICADA'!$C$2:$T1000,MATCH(1,($A20='SEMACU DATA UNIFICADA'!$A$2:$A1000)*($T$1='SEMACU DATA UNIFICADA'!$B$2:$B1000),0),MATCH(AI$2,'SEMACU DATA UNIFICADA'!$C$1:$T$1,0)),"")</f>
        <v>3.2142</v>
      </c>
      <c r="AJ20" s="60">
        <f t="array" ref="AJ20">IFERROR(INDEX('SEMACU DATA UNIFICADA'!$C$2:$T1000,MATCH(1,($A20='SEMACU DATA UNIFICADA'!$A$2:$A1000)*($T$1='SEMACU DATA UNIFICADA'!$B$2:$B1000),0),MATCH(AJ$2,'SEMACU DATA UNIFICADA'!$C$1:$T$1,0)),"")</f>
        <v>418.873392</v>
      </c>
      <c r="AK20" s="140">
        <f t="array" ref="AK20">IFERROR(INDEX('SEMACU DATA UNIFICADA'!$C$2:$T1000,MATCH(1,($A20='SEMACU DATA UNIFICADA'!$A$2:$A1000)*($T$1='SEMACU DATA UNIFICADA'!$B$2:$B1000),0),MATCH(AK$2,'SEMACU DATA UNIFICADA'!$C$1:$T$1,0)),"")</f>
        <v>23.468348</v>
      </c>
      <c r="AL20" s="138" t="str">
        <f t="array" ref="AL20">IFERROR(INDEX('SEMACU DATA UNIFICADA'!$C$2:$T1000,MATCH(1,($A20='SEMACU DATA UNIFICADA'!$A$2:$A1000)*($AL$1='SEMACU DATA UNIFICADA'!$B$2:$B1000),0),MATCH(AL$2,'SEMACU DATA UNIFICADA'!$C$1:$T$1,0)),"")</f>
        <v>SE03090323</v>
      </c>
      <c r="AM20" s="2">
        <f t="array" ref="AM20">IFERROR(INDEX('SEMACU DATA UNIFICADA'!$C$2:$T1000,MATCH(1,($A20='SEMACU DATA UNIFICADA'!$A$2:$A1000)*($AL$1='SEMACU DATA UNIFICADA'!$B$2:$B1000),0),MATCH(AM$2,'SEMACU DATA UNIFICADA'!$C$1:$T$1,0)),"")</f>
        <v>250</v>
      </c>
      <c r="AN20" s="2">
        <f t="array" ref="AN20">IFERROR(INDEX('SEMACU DATA UNIFICADA'!$C$2:$T1000,MATCH(1,($A20='SEMACU DATA UNIFICADA'!$A$2:$A1000)*($AL$1='SEMACU DATA UNIFICADA'!$B$2:$B1000),0),MATCH(AN$2,'SEMACU DATA UNIFICADA'!$C$1:$T$1,0)),"")</f>
        <v>1475</v>
      </c>
      <c r="AO20" s="2" t="str">
        <f t="array" ref="AO20">IFERROR(INDEX('SEMACU DATA UNIFICADA'!$C$2:$T1000,MATCH(1,($A20='SEMACU DATA UNIFICADA'!$A$2:$A1000)*($AL$1='SEMACU DATA UNIFICADA'!$B$2:$B1000),0),MATCH(AO$2,'SEMACU DATA UNIFICADA'!$C$1:$T$1,0)),"")</f>
        <v>SKR MAST</v>
      </c>
      <c r="AP20" s="139">
        <f t="array" ref="AP20">IFERROR(INDEX('SEMACU DATA UNIFICADA'!$C$2:$T1000,MATCH(1,($A20='SEMACU DATA UNIFICADA'!$A$2:$A1000)*($AL$1='SEMACU DATA UNIFICADA'!$B$2:$B1000),0),MATCH(AP$2,'SEMACU DATA UNIFICADA'!$C$1:$T$1,0)),"")</f>
        <v>1445.5</v>
      </c>
      <c r="AQ20" s="2">
        <f t="array" ref="AQ20">IFERROR(INDEX('SEMACU DATA UNIFICADA'!$C$2:$T1000,MATCH(1,($A20='SEMACU DATA UNIFICADA'!$A$2:$A1000)*($AL$1='SEMACU DATA UNIFICADA'!$B$2:$B1000),0),MATCH(AQ$2,'SEMACU DATA UNIFICADA'!$C$1:$T$1,0)),"")</f>
        <v>20.4</v>
      </c>
      <c r="AR20" s="2">
        <f t="array" ref="AR20">IFERROR(INDEX('SEMACU DATA UNIFICADA'!$C$2:$T1000,MATCH(1,($A20='SEMACU DATA UNIFICADA'!$A$2:$A1000)*($AL$1='SEMACU DATA UNIFICADA'!$B$2:$B1000),0),MATCH(AR$2,'SEMACU DATA UNIFICADA'!$C$1:$T$1,0)),"")</f>
        <v>2.3</v>
      </c>
      <c r="AS20" s="33">
        <f t="array" ref="AS20">IFERROR(INDEX('SEMACU DATA UNIFICADA'!$C$2:$T1000,MATCH(1,($A20='SEMACU DATA UNIFICADA'!$A$2:$A1000)*($AL$1='SEMACU DATA UNIFICADA'!$B$2:$B1000),0),MATCH(AS$2,'SEMACU DATA UNIFICADA'!$C$1:$T$1,0)),"")</f>
        <v>3.2616</v>
      </c>
      <c r="AT20" s="60">
        <f t="array" ref="AT20">IFERROR(INDEX('SEMACU DATA UNIFICADA'!$C$2:$T1000,MATCH(1,($A20='SEMACU DATA UNIFICADA'!$A$2:$A1000)*($AL$1='SEMACU DATA UNIFICADA'!$B$2:$B1000),0),MATCH(AT$2,'SEMACU DATA UNIFICADA'!$C$1:$T$1,0)),"")</f>
        <v>375732.8293</v>
      </c>
      <c r="AU20" s="23">
        <f t="array" ref="AU20">IFERROR(INDEX('SEMACU DATA UNIFICADA'!$C$2:$T1000,MATCH(1,($A20='SEMACU DATA UNIFICADA'!$A$2:$A1000)*($AL$1='SEMACU DATA UNIFICADA'!$B$2:$B1000),0),MATCH(AU$2,'SEMACU DATA UNIFICADA'!$C$1:$T$1,0)),"")</f>
        <v>0.7799956</v>
      </c>
      <c r="AV20" s="23">
        <f t="array" ref="AV20">IFERROR(INDEX('SEMACU DATA UNIFICADA'!$C$2:$T1000,MATCH(1,($A20='SEMACU DATA UNIFICADA'!$A$2:$A1000)*($AL$1='SEMACU DATA UNIFICADA'!$B$2:$B1000),0),MATCH(AV$2,'SEMACU DATA UNIFICADA'!$C$1:$T$1,0)),"")</f>
        <v>0.5517369006</v>
      </c>
      <c r="AW20" s="23">
        <f t="array" ref="AW20">IFERROR(INDEX('SEMACU DATA UNIFICADA'!$C$2:$T1000,MATCH(1,($A20='SEMACU DATA UNIFICADA'!$A$2:$A1000)*($AL$1='SEMACU DATA UNIFICADA'!$B$2:$B1000),0),MATCH(AW$2,'SEMACU DATA UNIFICADA'!$C$1:$T$1,0)),"")</f>
        <v>0.72</v>
      </c>
      <c r="AX20" s="60" t="str">
        <f t="array" ref="AX20">IFERROR(INDEX('SEMACU DATA UNIFICADA'!$C$2:$T1000,MATCH(1,($A20='SEMACU DATA UNIFICADA'!$A$2:$A1000)*($AL$1='SEMACU DATA UNIFICADA'!$B$2:$B1000),0),MATCH(AX$2,'SEMACU DATA UNIFICADA'!$C$1:$T$1,0)),"")</f>
        <v/>
      </c>
      <c r="AY20" s="2">
        <f t="array" ref="AY20">IFERROR(INDEX('SEMACU DATA UNIFICADA'!$C$2:$T1000,MATCH(1,($A20='SEMACU DATA UNIFICADA'!$A$2:$A1000)*($AL$1='SEMACU DATA UNIFICADA'!$B$2:$B1000),0),MATCH(AY$2,'SEMACU DATA UNIFICADA'!$C$1:$T$1,0)),"")</f>
        <v>2</v>
      </c>
      <c r="AZ20" s="2">
        <f t="array" ref="AZ20">IFERROR(INDEX('SEMACU DATA UNIFICADA'!$C$2:$T1000,MATCH(1,($A20='SEMACU DATA UNIFICADA'!$A$2:$A1000)*($AL$1='SEMACU DATA UNIFICADA'!$B$2:$B1000),0),MATCH(AZ$2,'SEMACU DATA UNIFICADA'!$C$1:$T$1,0)),"")</f>
        <v>22.4</v>
      </c>
      <c r="BA20" s="33">
        <f t="array" ref="BA20">IFERROR(INDEX('SEMACU DATA UNIFICADA'!$C$2:$T1000,MATCH(1,($A20='SEMACU DATA UNIFICADA'!$A$2:$A1000)*($AL$1='SEMACU DATA UNIFICADA'!$B$2:$B1000),0),MATCH(BA$2,'SEMACU DATA UNIFICADA'!$C$1:$T$1,0)),"")</f>
        <v>3.2184</v>
      </c>
      <c r="BB20" s="60">
        <f t="array" ref="BB20">IFERROR(INDEX('SEMACU DATA UNIFICADA'!$C$2:$T1000,MATCH(1,($A20='SEMACU DATA UNIFICADA'!$A$2:$A1000)*($AL$1='SEMACU DATA UNIFICADA'!$B$2:$B1000),0),MATCH(BB$2,'SEMACU DATA UNIFICADA'!$C$1:$T$1,0)),"")</f>
        <v>344.3224321</v>
      </c>
      <c r="BC20" s="140">
        <f t="array" ref="BC20">IFERROR(INDEX('SEMACU DATA UNIFICADA'!$C$2:$T1000,MATCH(1,($A20='SEMACU DATA UNIFICADA'!$A$2:$A1000)*($AL$1='SEMACU DATA UNIFICADA'!$B$2:$B1000),0),MATCH(BC$2,'SEMACU DATA UNIFICADA'!$C$1:$T$1,0)),"")</f>
        <v>23.58060803</v>
      </c>
      <c r="BD20" s="138" t="str">
        <f t="array" ref="BD20">IFERROR(INDEX('SEMACU DATA UNIFICADA'!$C$2:$T1000,MATCH(1,($A20='SEMACU DATA UNIFICADA'!$A$2:$A1000)*($BD$1='SEMACU DATA UNIFICADA'!$B$2:$B1000),0),MATCH(BD$2,'SEMACU DATA UNIFICADA'!$C$1:$T$1,0)),"")</f>
        <v>SE04090323</v>
      </c>
      <c r="BE20" s="2">
        <f t="array" ref="BE20">IFERROR(INDEX('SEMACU DATA UNIFICADA'!$C$2:$T1000,MATCH(1,($A20='SEMACU DATA UNIFICADA'!$A$2:$A1000)*($BD$1='SEMACU DATA UNIFICADA'!$B$2:$B1000),0),MATCH(BE$2,'SEMACU DATA UNIFICADA'!$C$1:$T$1,0)),"")</f>
        <v>250</v>
      </c>
      <c r="BF20" s="2">
        <f t="array" ref="BF20">IFERROR(INDEX('SEMACU DATA UNIFICADA'!$C$2:$T1000,MATCH(1,($A20='SEMACU DATA UNIFICADA'!$A$2:$A1000)*($BD$1='SEMACU DATA UNIFICADA'!$B$2:$B1000),0),MATCH(BF$2,'SEMACU DATA UNIFICADA'!$C$1:$T$1,0)),"")</f>
        <v>1475</v>
      </c>
      <c r="BG20" s="2" t="str">
        <f t="array" ref="BG20">IFERROR(INDEX('SEMACU DATA UNIFICADA'!$C$2:$T1000,MATCH(1,($A20='SEMACU DATA UNIFICADA'!$A$2:$A1000)*($BD$1='SEMACU DATA UNIFICADA'!$B$2:$B1000),0),MATCH(BG$2,'SEMACU DATA UNIFICADA'!$C$1:$T$1,0)),"")</f>
        <v>SKR MAST</v>
      </c>
      <c r="BH20" s="139">
        <f t="array" ref="BH20">IFERROR(INDEX('SEMACU DATA UNIFICADA'!$C$2:$T1000,MATCH(1,($A20='SEMACU DATA UNIFICADA'!$A$2:$A1000)*($BD$1='SEMACU DATA UNIFICADA'!$B$2:$B1000),0),MATCH(BH$2,'SEMACU DATA UNIFICADA'!$C$1:$T$1,0)),"")</f>
        <v>1445.5</v>
      </c>
      <c r="BI20" s="2">
        <f t="array" ref="BI20">IFERROR(INDEX('SEMACU DATA UNIFICADA'!$C$2:$T1000,MATCH(1,($A20='SEMACU DATA UNIFICADA'!$A$2:$A1000)*($BD$1='SEMACU DATA UNIFICADA'!$B$2:$B1000),0),MATCH(BI$2,'SEMACU DATA UNIFICADA'!$C$1:$T$1,0)),"")</f>
        <v>18.06</v>
      </c>
      <c r="BJ20" s="2">
        <f t="array" ref="BJ20">IFERROR(INDEX('SEMACU DATA UNIFICADA'!$C$2:$T1000,MATCH(1,($A20='SEMACU DATA UNIFICADA'!$A$2:$A1000)*($BD$1='SEMACU DATA UNIFICADA'!$B$2:$B1000),0),MATCH(BJ$2,'SEMACU DATA UNIFICADA'!$C$1:$T$1,0)),"")</f>
        <v>1.96</v>
      </c>
      <c r="BK20" s="33">
        <f t="array" ref="BK20">IFERROR(INDEX('SEMACU DATA UNIFICADA'!$C$2:$T1000,MATCH(1,($A20='SEMACU DATA UNIFICADA'!$A$2:$A1000)*($BD$1='SEMACU DATA UNIFICADA'!$B$2:$B1000),0),MATCH(BK$2,'SEMACU DATA UNIFICADA'!$C$1:$T$1,0)),"")</f>
        <v>3.52152</v>
      </c>
      <c r="BL20" s="60">
        <f t="array" ref="BL20">IFERROR(INDEX('SEMACU DATA UNIFICADA'!$C$2:$T1000,MATCH(1,($A20='SEMACU DATA UNIFICADA'!$A$2:$A1000)*($BD$1='SEMACU DATA UNIFICADA'!$B$2:$B1000),0),MATCH(BL$2,'SEMACU DATA UNIFICADA'!$C$1:$T$1,0)),"")</f>
        <v>393090.0975</v>
      </c>
      <c r="BM20" s="23">
        <f t="array" ref="BM20">IFERROR(INDEX('SEMACU DATA UNIFICADA'!$C$2:$T1000,MATCH(1,($A20='SEMACU DATA UNIFICADA'!$A$2:$A1000)*($BD$1='SEMACU DATA UNIFICADA'!$B$2:$B1000),0),MATCH(BM$2,'SEMACU DATA UNIFICADA'!$C$1:$T$1,0)),"")</f>
        <v>0.7799956</v>
      </c>
      <c r="BN20" s="23">
        <f t="array" ref="BN20">IFERROR(INDEX('SEMACU DATA UNIFICADA'!$C$2:$T1000,MATCH(1,($A20='SEMACU DATA UNIFICADA'!$A$2:$A1000)*($BD$1='SEMACU DATA UNIFICADA'!$B$2:$B1000),0),MATCH(BN$2,'SEMACU DATA UNIFICADA'!$C$1:$T$1,0)),"")</f>
        <v>0.585827269</v>
      </c>
      <c r="BO20" s="23">
        <f t="array" ref="BO20">IFERROR(INDEX('SEMACU DATA UNIFICADA'!$C$2:$T1000,MATCH(1,($A20='SEMACU DATA UNIFICADA'!$A$2:$A1000)*($BD$1='SEMACU DATA UNIFICADA'!$B$2:$B1000),0),MATCH(BO$2,'SEMACU DATA UNIFICADA'!$C$1:$T$1,0)),"")</f>
        <v>0.73</v>
      </c>
      <c r="BP20" s="60" t="str">
        <f t="array" ref="BP20">IFERROR(INDEX('SEMACU DATA UNIFICADA'!$C$2:$T1000,MATCH(1,($A20='SEMACU DATA UNIFICADA'!$A$2:$A1000)*($BD$1='SEMACU DATA UNIFICADA'!$B$2:$B1000),0),MATCH(BP$2,'SEMACU DATA UNIFICADA'!$C$1:$T$1,0)),"")</f>
        <v/>
      </c>
      <c r="BQ20" s="2">
        <f t="array" ref="BQ20">IFERROR(INDEX('SEMACU DATA UNIFICADA'!$C$2:$T1000,MATCH(1,($A20='SEMACU DATA UNIFICADA'!$A$2:$A1000)*($BD$1='SEMACU DATA UNIFICADA'!$B$2:$B1000),0),MATCH(BQ$2,'SEMACU DATA UNIFICADA'!$C$1:$T$1,0)),"")</f>
        <v>2</v>
      </c>
      <c r="BR20" s="2">
        <f t="array" ref="BR20">IFERROR(INDEX('SEMACU DATA UNIFICADA'!$C$2:$T1000,MATCH(1,($A20='SEMACU DATA UNIFICADA'!$A$2:$A1000)*($BD$1='SEMACU DATA UNIFICADA'!$B$2:$B1000),0),MATCH(BR$2,'SEMACU DATA UNIFICADA'!$C$1:$T$1,0)),"")</f>
        <v>20.06</v>
      </c>
      <c r="BS20" s="33">
        <f t="array" ref="BS20">IFERROR(INDEX('SEMACU DATA UNIFICADA'!$C$2:$T1000,MATCH(1,($A20='SEMACU DATA UNIFICADA'!$A$2:$A1000)*($BD$1='SEMACU DATA UNIFICADA'!$B$2:$B1000),0),MATCH(BS$2,'SEMACU DATA UNIFICADA'!$C$1:$T$1,0)),"")</f>
        <v>3.29424</v>
      </c>
      <c r="BT20" s="60">
        <f t="array" ref="BT20">IFERROR(INDEX('SEMACU DATA UNIFICADA'!$C$2:$T1000,MATCH(1,($A20='SEMACU DATA UNIFICADA'!$A$2:$A1000)*($BD$1='SEMACU DATA UNIFICADA'!$B$2:$B1000),0),MATCH(BT$2,'SEMACU DATA UNIFICADA'!$C$1:$T$1,0)),"")</f>
        <v>324.1548264</v>
      </c>
      <c r="BU20" s="140">
        <f t="array" ref="BU20">IFERROR(INDEX('SEMACU DATA UNIFICADA'!$C$2:$T1000,MATCH(1,($A20='SEMACU DATA UNIFICADA'!$A$2:$A1000)*($BD$1='SEMACU DATA UNIFICADA'!$B$2:$B1000),0),MATCH(BU$2,'SEMACU DATA UNIFICADA'!$C$1:$T$1,0)),"")</f>
        <v>18.53870659</v>
      </c>
      <c r="BV20" s="138" t="str">
        <f t="array" ref="BV20">IFERROR(INDEX('SEMACU DATA UNIFICADA'!$C$2:$T1000,MATCH(1,($A20='SEMACU DATA UNIFICADA'!$A$2:$A1000)*($BV$1='SEMACU DATA UNIFICADA'!$B$2:$B1000),0),MATCH(BV$2,'SEMACU DATA UNIFICADA'!$C$1:$T$1,0)),"")</f>
        <v>SE06090523</v>
      </c>
      <c r="BW20" s="2">
        <f t="array" ref="BW20">IFERROR(INDEX('SEMACU DATA UNIFICADA'!$C$2:$T1000,MATCH(1,($A20='SEMACU DATA UNIFICADA'!$A$2:$A1000)*($BV$1='SEMACU DATA UNIFICADA'!$B$2:$B1000),0),MATCH(BW$2,'SEMACU DATA UNIFICADA'!$C$1:$T$1,0)),"")</f>
        <v>75</v>
      </c>
      <c r="BX20" s="2">
        <f t="array" ref="BX20">IFERROR(INDEX('SEMACU DATA UNIFICADA'!$C$2:$T1000,MATCH(1,($A20='SEMACU DATA UNIFICADA'!$A$2:$A1000)*($BV$1='SEMACU DATA UNIFICADA'!$B$2:$B1000),0),MATCH(BX$2,'SEMACU DATA UNIFICADA'!$C$1:$T$1,0)),"")</f>
        <v>375</v>
      </c>
      <c r="BY20" s="2" t="str">
        <f t="array" ref="BY20">IFERROR(INDEX('SEMACU DATA UNIFICADA'!$C$2:$T1000,MATCH(1,($A20='SEMACU DATA UNIFICADA'!$A$2:$A1000)*($BV$1='SEMACU DATA UNIFICADA'!$B$2:$B1000),0),MATCH(BY$2,'SEMACU DATA UNIFICADA'!$C$1:$T$1,0)),"")</f>
        <v>SKR NW#4</v>
      </c>
      <c r="BZ20" s="139">
        <f t="array" ref="BZ20">IFERROR(INDEX('SEMACU DATA UNIFICADA'!$C$2:$T1000,MATCH(1,($A20='SEMACU DATA UNIFICADA'!$A$2:$A1000)*($BV$1='SEMACU DATA UNIFICADA'!$B$2:$B1000),0),MATCH(BZ$2,'SEMACU DATA UNIFICADA'!$C$1:$T$1,0)),"")</f>
        <v>504</v>
      </c>
      <c r="CA20" s="2">
        <f t="array" ref="CA20">IFERROR(INDEX('SEMACU DATA UNIFICADA'!$C$2:$T1000,MATCH(1,($A20='SEMACU DATA UNIFICADA'!$A$2:$A1000)*($BV$1='SEMACU DATA UNIFICADA'!$B$2:$B1000),0),MATCH(CA$2,'SEMACU DATA UNIFICADA'!$C$1:$T$1,0)),"")</f>
        <v>2.72</v>
      </c>
      <c r="CB20" s="2">
        <f t="array" ref="CB20">IFERROR(INDEX('SEMACU DATA UNIFICADA'!$C$2:$T1000,MATCH(1,($A20='SEMACU DATA UNIFICADA'!$A$2:$A1000)*($BV$1='SEMACU DATA UNIFICADA'!$B$2:$B1000),0),MATCH(CB$2,'SEMACU DATA UNIFICADA'!$C$1:$T$1,0)),"")</f>
        <v>0</v>
      </c>
      <c r="CC20" s="33">
        <f t="array" ref="CC20">IFERROR(INDEX('SEMACU DATA UNIFICADA'!$C$2:$T1000,MATCH(1,($A20='SEMACU DATA UNIFICADA'!$A$2:$A1000)*($BV$1='SEMACU DATA UNIFICADA'!$B$2:$B1000),0),MATCH(CC$2,'SEMACU DATA UNIFICADA'!$C$1:$T$1,0)),"")</f>
        <v>10.0392</v>
      </c>
      <c r="CD20" s="60">
        <f t="array" ref="CD20">IFERROR(INDEX('SEMACU DATA UNIFICADA'!$C$2:$T1000,MATCH(1,($A20='SEMACU DATA UNIFICADA'!$A$2:$A1000)*($BV$1='SEMACU DATA UNIFICADA'!$B$2:$B1000),0),MATCH(CD$2,'SEMACU DATA UNIFICADA'!$C$1:$T$1,0)),"")</f>
        <v>274658.6323</v>
      </c>
      <c r="CE20" s="23">
        <f t="array" ref="CE20">IFERROR(INDEX('SEMACU DATA UNIFICADA'!$C$2:$T1000,MATCH(1,($A20='SEMACU DATA UNIFICADA'!$A$2:$A1000)*($BV$1='SEMACU DATA UNIFICADA'!$B$2:$B1000),0),MATCH(CE$2,'SEMACU DATA UNIFICADA'!$C$1:$T$1,0)),"")</f>
        <v>0.983333</v>
      </c>
      <c r="CF20" s="23">
        <f t="array" ref="CF20">IFERROR(INDEX('SEMACU DATA UNIFICADA'!$C$2:$T1000,MATCH(1,($A20='SEMACU DATA UNIFICADA'!$A$2:$A1000)*($BV$1='SEMACU DATA UNIFICADA'!$B$2:$B1000),0),MATCH(CF$2,'SEMACU DATA UNIFICADA'!$C$1:$T$1,0)),"")</f>
        <v>0.3390847312</v>
      </c>
      <c r="CG20" s="23">
        <f t="array" ref="CG20">IFERROR(INDEX('SEMACU DATA UNIFICADA'!$C$2:$T1000,MATCH(1,($A20='SEMACU DATA UNIFICADA'!$A$2:$A1000)*($BV$1='SEMACU DATA UNIFICADA'!$B$2:$B1000),0),MATCH(CG$2,'SEMACU DATA UNIFICADA'!$C$1:$T$1,0)),"")</f>
        <v>0.85</v>
      </c>
      <c r="CH20" s="60" t="str">
        <f t="array" ref="CH20">IFERROR(INDEX('SEMACU DATA UNIFICADA'!$C$2:$T1000,MATCH(1,($A20='SEMACU DATA UNIFICADA'!$A$2:$A1000)*($BV$1='SEMACU DATA UNIFICADA'!$B$2:$B1000),0),MATCH(CH$2,'SEMACU DATA UNIFICADA'!$C$1:$T$1,0)),"")</f>
        <v/>
      </c>
      <c r="CI20" s="2">
        <f t="array" ref="CI20">IFERROR(INDEX('SEMACU DATA UNIFICADA'!$C$2:$T1000,MATCH(1,($A20='SEMACU DATA UNIFICADA'!$A$2:$A1000)*($BV$1='SEMACU DATA UNIFICADA'!$B$2:$B1000),0),MATCH(CI$2,'SEMACU DATA UNIFICADA'!$C$1:$T$1,0)),"")</f>
        <v>2</v>
      </c>
      <c r="CJ20" s="2">
        <f t="array" ref="CJ20">IFERROR(INDEX('SEMACU DATA UNIFICADA'!$C$2:$T1000,MATCH(1,($A20='SEMACU DATA UNIFICADA'!$A$2:$A1000)*($BV$1='SEMACU DATA UNIFICADA'!$B$2:$B1000),0),MATCH(CJ$2,'SEMACU DATA UNIFICADA'!$C$1:$T$1,0)),"")</f>
        <v>4.72</v>
      </c>
      <c r="CK20" s="33">
        <f t="array" ref="CK20">IFERROR(INDEX('SEMACU DATA UNIFICADA'!$C$2:$T1000,MATCH(1,($A20='SEMACU DATA UNIFICADA'!$A$2:$A1000)*($BV$1='SEMACU DATA UNIFICADA'!$B$2:$B1000),0),MATCH(CK$2,'SEMACU DATA UNIFICADA'!$C$1:$T$1,0)),"")</f>
        <v>7.77696</v>
      </c>
      <c r="CL20" s="60">
        <f t="array" ref="CL20">IFERROR(INDEX('SEMACU DATA UNIFICADA'!$C$2:$T1000,MATCH(1,($A20='SEMACU DATA UNIFICADA'!$A$2:$A1000)*($BV$1='SEMACU DATA UNIFICADA'!$B$2:$B1000),0),MATCH(CL$2,'SEMACU DATA UNIFICADA'!$C$1:$T$1,0)),"")</f>
        <v>281.5410168</v>
      </c>
      <c r="CM20" s="140">
        <f t="array" ref="CM20">IFERROR(INDEX('SEMACU DATA UNIFICADA'!$C$2:$T1000,MATCH(1,($A20='SEMACU DATA UNIFICADA'!$A$2:$A1000)*($BV$1='SEMACU DATA UNIFICADA'!$B$2:$B1000),0),MATCH(CM$2,'SEMACU DATA UNIFICADA'!$C$1:$T$1,0)),"")</f>
        <v>51.63525421</v>
      </c>
      <c r="CN20" s="138" t="str">
        <f t="array" ref="CN20">IFERROR(INDEX('SEMACU DATA UNIFICADA'!$C$2:$T1000,MATCH(1,($A20='SEMACU DATA UNIFICADA'!$A$2:$A1000)*($CN$1='SEMACU DATA UNIFICADA'!$B$2:$B1000),0),MATCH(CN$2,'SEMACU DATA UNIFICADA'!$C$1:$T$1,0)),"")</f>
        <v>SE07090523</v>
      </c>
      <c r="CO20" s="2">
        <f t="array" ref="CO20">IFERROR(INDEX('SEMACU DATA UNIFICADA'!$C$2:$T1000,MATCH(1,($A20='SEMACU DATA UNIFICADA'!$A$2:$A1000)*($CN$1='SEMACU DATA UNIFICADA'!$B$2:$B1000),0),MATCH(CO$2,'SEMACU DATA UNIFICADA'!$C$1:$T$1,0)),"")</f>
        <v>75</v>
      </c>
      <c r="CP20" s="2">
        <f t="array" ref="CP20">IFERROR(INDEX('SEMACU DATA UNIFICADA'!$C$2:$T1000,MATCH(1,($A20='SEMACU DATA UNIFICADA'!$A$2:$A1000)*($CN$1='SEMACU DATA UNIFICADA'!$B$2:$B1000),0),MATCH(CP$2,'SEMACU DATA UNIFICADA'!$C$1:$T$1,0)),"")</f>
        <v>375</v>
      </c>
      <c r="CQ20" s="2" t="str">
        <f t="array" ref="CQ20">IFERROR(INDEX('SEMACU DATA UNIFICADA'!$C$2:$T1000,MATCH(1,($A20='SEMACU DATA UNIFICADA'!$A$2:$A1000)*($CN$1='SEMACU DATA UNIFICADA'!$B$2:$B1000),0),MATCH(CQ$2,'SEMACU DATA UNIFICADA'!$C$1:$T$1,0)),"")</f>
        <v>SKR NW#4</v>
      </c>
      <c r="CR20" s="139">
        <f t="array" ref="CR20">IFERROR(INDEX('SEMACU DATA UNIFICADA'!$C$2:$T1000,MATCH(1,($A20='SEMACU DATA UNIFICADA'!$A$2:$A1000)*($CN$1='SEMACU DATA UNIFICADA'!$B$2:$B1000),0),MATCH(CR$2,'SEMACU DATA UNIFICADA'!$C$1:$T$1,0)),"")</f>
        <v>504</v>
      </c>
      <c r="CS20" s="2">
        <f t="array" ref="CS20">IFERROR(INDEX('SEMACU DATA UNIFICADA'!$C$2:$T1000,MATCH(1,($A20='SEMACU DATA UNIFICADA'!$A$2:$A1000)*($CN$1='SEMACU DATA UNIFICADA'!$B$2:$B1000),0),MATCH(CS$2,'SEMACU DATA UNIFICADA'!$C$1:$T$1,0)),"")</f>
        <v>2.46</v>
      </c>
      <c r="CT20" s="2">
        <f t="array" ref="CT20">IFERROR(INDEX('SEMACU DATA UNIFICADA'!$C$2:$T1000,MATCH(1,($A20='SEMACU DATA UNIFICADA'!$A$2:$A1000)*($CN$1='SEMACU DATA UNIFICADA'!$B$2:$B1000),0),MATCH(CT$2,'SEMACU DATA UNIFICADA'!$C$1:$T$1,0)),"")</f>
        <v>0</v>
      </c>
      <c r="CU20" s="33">
        <f t="array" ref="CU20">IFERROR(INDEX('SEMACU DATA UNIFICADA'!$C$2:$T1000,MATCH(1,($A20='SEMACU DATA UNIFICADA'!$A$2:$A1000)*($CN$1='SEMACU DATA UNIFICADA'!$B$2:$B1000),0),MATCH(CU$2,'SEMACU DATA UNIFICADA'!$C$1:$T$1,0)),"")</f>
        <v>10.4136</v>
      </c>
      <c r="CV20" s="60">
        <f t="array" ref="CV20">IFERROR(INDEX('SEMACU DATA UNIFICADA'!$C$2:$T1000,MATCH(1,($A20='SEMACU DATA UNIFICADA'!$A$2:$A1000)*($CN$1='SEMACU DATA UNIFICADA'!$B$2:$B1000),0),MATCH(CV$2,'SEMACU DATA UNIFICADA'!$C$1:$T$1,0)),"")</f>
        <v>292769.1181</v>
      </c>
      <c r="CW20" s="23">
        <f t="array" ref="CW20">IFERROR(INDEX('SEMACU DATA UNIFICADA'!$C$2:$T1000,MATCH(1,($A20='SEMACU DATA UNIFICADA'!$A$2:$A1000)*($CN$1='SEMACU DATA UNIFICADA'!$B$2:$B1000),0),MATCH(CW$2,'SEMACU DATA UNIFICADA'!$C$1:$T$1,0)),"")</f>
        <v>0.983333</v>
      </c>
      <c r="CX20" s="23">
        <f t="array" ref="CX20">IFERROR(INDEX('SEMACU DATA UNIFICADA'!$C$2:$T1000,MATCH(1,($A20='SEMACU DATA UNIFICADA'!$A$2:$A1000)*($CN$1='SEMACU DATA UNIFICADA'!$B$2:$B1000),0),MATCH(CX$2,'SEMACU DATA UNIFICADA'!$C$1:$T$1,0)),"")</f>
        <v>0.3252990201</v>
      </c>
      <c r="CY20" s="23">
        <f t="array" ref="CY20">IFERROR(INDEX('SEMACU DATA UNIFICADA'!$C$2:$T1000,MATCH(1,($A20='SEMACU DATA UNIFICADA'!$A$2:$A1000)*($CN$1='SEMACU DATA UNIFICADA'!$B$2:$B1000),0),MATCH(CY$2,'SEMACU DATA UNIFICADA'!$C$1:$T$1,0)),"")</f>
        <v>0.85</v>
      </c>
      <c r="CZ20" s="60" t="str">
        <f t="array" ref="CZ20">IFERROR(INDEX('SEMACU DATA UNIFICADA'!$C$2:$T1000,MATCH(1,($A20='SEMACU DATA UNIFICADA'!$A$2:$A1000)*($CN$1='SEMACU DATA UNIFICADA'!$B$2:$B1000),0),MATCH(CZ$2,'SEMACU DATA UNIFICADA'!$C$1:$T$1,0)),"")</f>
        <v/>
      </c>
      <c r="DA20" s="2">
        <f t="array" ref="DA20">IFERROR(INDEX('SEMACU DATA UNIFICADA'!$C$2:$T1000,MATCH(1,($A20='SEMACU DATA UNIFICADA'!$A$2:$A1000)*($CN$1='SEMACU DATA UNIFICADA'!$B$2:$B1000),0),MATCH(DA$2,'SEMACU DATA UNIFICADA'!$C$1:$T$1,0)),"")</f>
        <v>2</v>
      </c>
      <c r="DB20" s="2">
        <f t="array" ref="DB20">IFERROR(INDEX('SEMACU DATA UNIFICADA'!$C$2:$T1000,MATCH(1,($A20='SEMACU DATA UNIFICADA'!$A$2:$A1000)*($CN$1='SEMACU DATA UNIFICADA'!$B$2:$B1000),0),MATCH(DB$2,'SEMACU DATA UNIFICADA'!$C$1:$T$1,0)),"")</f>
        <v>4.46</v>
      </c>
      <c r="DC20" s="33">
        <f t="array" ref="DC20">IFERROR(INDEX('SEMACU DATA UNIFICADA'!$C$2:$T1000,MATCH(1,($A20='SEMACU DATA UNIFICADA'!$A$2:$A1000)*($CN$1='SEMACU DATA UNIFICADA'!$B$2:$B1000),0),MATCH(DC$2,'SEMACU DATA UNIFICADA'!$C$1:$T$1,0)),"")</f>
        <v>8.04528</v>
      </c>
      <c r="DD20" s="60">
        <f t="array" ref="DD20">IFERROR(INDEX('SEMACU DATA UNIFICADA'!$C$2:$T1000,MATCH(1,($A20='SEMACU DATA UNIFICADA'!$A$2:$A1000)*($CN$1='SEMACU DATA UNIFICADA'!$B$2:$B1000),0),MATCH(DD$2,'SEMACU DATA UNIFICADA'!$C$1:$T$1,0)),"")</f>
        <v>306.2550563</v>
      </c>
      <c r="DE20" s="140">
        <f t="array" ref="DE20">IFERROR(INDEX('SEMACU DATA UNIFICADA'!$C$2:$T1000,MATCH(1,($A20='SEMACU DATA UNIFICADA'!$A$2:$A1000)*($CN$1='SEMACU DATA UNIFICADA'!$B$2:$B1000),0),MATCH(DE$2,'SEMACU DATA UNIFICADA'!$C$1:$T$1,0)),"")</f>
        <v>57.81376407</v>
      </c>
      <c r="DF20" s="138" t="str">
        <f t="array" ref="DF20">IFERROR(INDEX('SEMACU DATA UNIFICADA'!$C$2:$T1000,MATCH(1,($A20='SEMACU DATA UNIFICADA'!$A$2:$A1000)*($DF$1='SEMACU DATA UNIFICADA'!$B$2:$B1000),0),MATCH(DF$2,'SEMACU DATA UNIFICADA'!$C$1:$T$1,0)),"")</f>
        <v>SE08090523</v>
      </c>
      <c r="DG20" s="2">
        <f t="array" ref="DG20">IFERROR(INDEX('SEMACU DATA UNIFICADA'!$C$2:$T1000,MATCH(1,($A20='SEMACU DATA UNIFICADA'!$A$2:$A1000)*($DF$1='SEMACU DATA UNIFICADA'!$B$2:$B1000),0),MATCH(DG$2,'SEMACU DATA UNIFICADA'!$C$1:$T$1,0)),"")</f>
        <v>75</v>
      </c>
      <c r="DH20" s="2">
        <f t="array" ref="DH20">IFERROR(INDEX('SEMACU DATA UNIFICADA'!$C$2:$T1000,MATCH(1,($A20='SEMACU DATA UNIFICADA'!$A$2:$A1000)*($DF$1='SEMACU DATA UNIFICADA'!$B$2:$B1000),0),MATCH(DH$2,'SEMACU DATA UNIFICADA'!$C$1:$T$1,0)),"")</f>
        <v>375</v>
      </c>
      <c r="DI20" s="2" t="str">
        <f t="array" ref="DI20">IFERROR(INDEX('SEMACU DATA UNIFICADA'!$C$2:$T1000,MATCH(1,($A20='SEMACU DATA UNIFICADA'!$A$2:$A1000)*($DF$1='SEMACU DATA UNIFICADA'!$B$2:$B1000),0),MATCH(DI$2,'SEMACU DATA UNIFICADA'!$C$1:$T$1,0)),"")</f>
        <v>SKR NW#4</v>
      </c>
      <c r="DJ20" s="139">
        <f t="array" ref="DJ20">IFERROR(INDEX('SEMACU DATA UNIFICADA'!$C$2:$T1000,MATCH(1,($A20='SEMACU DATA UNIFICADA'!$A$2:$A1000)*($DF$1='SEMACU DATA UNIFICADA'!$B$2:$B1000),0),MATCH(DJ$2,'SEMACU DATA UNIFICADA'!$C$1:$T$1,0)),"")</f>
        <v>504</v>
      </c>
      <c r="DK20" s="2">
        <f t="array" ref="DK20">IFERROR(INDEX('SEMACU DATA UNIFICADA'!$C$2:$T1000,MATCH(1,($A20='SEMACU DATA UNIFICADA'!$A$2:$A1000)*($DF$1='SEMACU DATA UNIFICADA'!$B$2:$B1000),0),MATCH(DK$2,'SEMACU DATA UNIFICADA'!$C$1:$T$1,0)),"")</f>
        <v>2.72</v>
      </c>
      <c r="DL20" s="2">
        <f t="array" ref="DL20">IFERROR(INDEX('SEMACU DATA UNIFICADA'!$C$2:$T1000,MATCH(1,($A20='SEMACU DATA UNIFICADA'!$A$2:$A1000)*($DF$1='SEMACU DATA UNIFICADA'!$B$2:$B1000),0),MATCH(DL$2,'SEMACU DATA UNIFICADA'!$C$1:$T$1,0)),"")</f>
        <v>0</v>
      </c>
      <c r="DM20" s="33">
        <f t="array" ref="DM20">IFERROR(INDEX('SEMACU DATA UNIFICADA'!$C$2:$T1000,MATCH(1,($A20='SEMACU DATA UNIFICADA'!$A$2:$A1000)*($DF$1='SEMACU DATA UNIFICADA'!$B$2:$B1000),0),MATCH(DM$2,'SEMACU DATA UNIFICADA'!$C$1:$T$1,0)),"")</f>
        <v>10.0392</v>
      </c>
      <c r="DN20" s="60">
        <f t="array" ref="DN20">IFERROR(INDEX('SEMACU DATA UNIFICADA'!$C$2:$T1000,MATCH(1,($A20='SEMACU DATA UNIFICADA'!$A$2:$A1000)*($DF$1='SEMACU DATA UNIFICADA'!$B$2:$B1000),0),MATCH(DN$2,'SEMACU DATA UNIFICADA'!$C$1:$T$1,0)),"")</f>
        <v>274658.6323</v>
      </c>
      <c r="DO20" s="23">
        <f t="array" ref="DO20">IFERROR(INDEX('SEMACU DATA UNIFICADA'!$C$2:$T1000,MATCH(1,($A20='SEMACU DATA UNIFICADA'!$A$2:$A1000)*($DF$1='SEMACU DATA UNIFICADA'!$B$2:$B1000),0),MATCH(DO$2,'SEMACU DATA UNIFICADA'!$C$1:$T$1,0)),"")</f>
        <v>0.983333</v>
      </c>
      <c r="DP20" s="23">
        <f t="array" ref="DP20">IFERROR(INDEX('SEMACU DATA UNIFICADA'!$C$2:$T1000,MATCH(1,($A20='SEMACU DATA UNIFICADA'!$A$2:$A1000)*($DF$1='SEMACU DATA UNIFICADA'!$B$2:$B1000),0),MATCH(DP$2,'SEMACU DATA UNIFICADA'!$C$1:$T$1,0)),"")</f>
        <v>0.2991924099</v>
      </c>
      <c r="DQ20" s="23">
        <f t="array" ref="DQ20">IFERROR(INDEX('SEMACU DATA UNIFICADA'!$C$2:$T1000,MATCH(1,($A20='SEMACU DATA UNIFICADA'!$A$2:$A1000)*($DF$1='SEMACU DATA UNIFICADA'!$B$2:$B1000),0),MATCH(DQ$2,'SEMACU DATA UNIFICADA'!$C$1:$T$1,0)),"")</f>
        <v>0.85</v>
      </c>
      <c r="DR20" s="60" t="str">
        <f t="array" ref="DR20">IFERROR(INDEX('SEMACU DATA UNIFICADA'!$C$2:$T1000,MATCH(1,($A20='SEMACU DATA UNIFICADA'!$A$2:$A1000)*($DF$1='SEMACU DATA UNIFICADA'!$B$2:$B1000),0),MATCH(DR$2,'SEMACU DATA UNIFICADA'!$C$1:$T$1,0)),"")</f>
        <v/>
      </c>
      <c r="DS20" s="2">
        <f t="array" ref="DS20">IFERROR(INDEX('SEMACU DATA UNIFICADA'!$C$2:$T1000,MATCH(1,($A20='SEMACU DATA UNIFICADA'!$A$2:$A1000)*($DF$1='SEMACU DATA UNIFICADA'!$B$2:$B1000),0),MATCH(DS$2,'SEMACU DATA UNIFICADA'!$C$1:$T$1,0)),"")</f>
        <v>2</v>
      </c>
      <c r="DT20" s="2">
        <f t="array" ref="DT20">IFERROR(INDEX('SEMACU DATA UNIFICADA'!$C$2:$T1000,MATCH(1,($A20='SEMACU DATA UNIFICADA'!$A$2:$A1000)*($DF$1='SEMACU DATA UNIFICADA'!$B$2:$B1000),0),MATCH(DT$2,'SEMACU DATA UNIFICADA'!$C$1:$T$1,0)),"")</f>
        <v>4.72</v>
      </c>
      <c r="DU20" s="33">
        <f t="array" ref="DU20">IFERROR(INDEX('SEMACU DATA UNIFICADA'!$C$2:$T1000,MATCH(1,($A20='SEMACU DATA UNIFICADA'!$A$2:$A1000)*($DF$1='SEMACU DATA UNIFICADA'!$B$2:$B1000),0),MATCH(DU$2,'SEMACU DATA UNIFICADA'!$C$1:$T$1,0)),"")</f>
        <v>7.77696</v>
      </c>
      <c r="DV20" s="60">
        <f t="array" ref="DV20">IFERROR(INDEX('SEMACU DATA UNIFICADA'!$C$2:$T1000,MATCH(1,($A20='SEMACU DATA UNIFICADA'!$A$2:$A1000)*($DF$1='SEMACU DATA UNIFICADA'!$B$2:$B1000),0),MATCH(DV$2,'SEMACU DATA UNIFICADA'!$C$1:$T$1,0)),"")</f>
        <v>319.0798191</v>
      </c>
      <c r="DW20" s="140">
        <f t="array" ref="DW20">IFERROR(INDEX('SEMACU DATA UNIFICADA'!$C$2:$T1000,MATCH(1,($A20='SEMACU DATA UNIFICADA'!$A$2:$A1000)*($DF$1='SEMACU DATA UNIFICADA'!$B$2:$B1000),0),MATCH(DW$2,'SEMACU DATA UNIFICADA'!$C$1:$T$1,0)),"")</f>
        <v>61.01995477</v>
      </c>
      <c r="DX20" s="138" t="str">
        <f t="array" ref="DX20">IFERROR(INDEX('SEMACU DATA UNIFICADA'!$C$2:$T1000,MATCH(1,($A20='SEMACU DATA UNIFICADA'!$A$2:$A1000)*($DX$1='SEMACU DATA UNIFICADA'!$B$2:$B1000),0),MATCH(DX$2,'SEMACU DATA UNIFICADA'!$C$1:$T$1,0)),"")</f>
        <v>SE09060523</v>
      </c>
      <c r="DY20" s="2">
        <f t="array" ref="DY20">IFERROR(INDEX('SEMACU DATA UNIFICADA'!$C$2:$T1000,MATCH(1,($A20='SEMACU DATA UNIFICADA'!$A$2:$A1000)*($DX$1='SEMACU DATA UNIFICADA'!$B$2:$B1000),0),MATCH(DY$2,'SEMACU DATA UNIFICADA'!$C$1:$T$1,0)),"")</f>
        <v>150</v>
      </c>
      <c r="DZ20" s="2">
        <f t="array" ref="DZ20">IFERROR(INDEX('SEMACU DATA UNIFICADA'!$C$2:$T1000,MATCH(1,($A20='SEMACU DATA UNIFICADA'!$A$2:$A1000)*($DX$1='SEMACU DATA UNIFICADA'!$B$2:$B1000),0),MATCH(DZ$2,'SEMACU DATA UNIFICADA'!$C$1:$T$1,0)),"")</f>
        <v>825</v>
      </c>
      <c r="EA20" s="2" t="str">
        <f t="array" ref="EA20">IFERROR(INDEX('SEMACU DATA UNIFICADA'!$C$2:$T1000,MATCH(1,($A20='SEMACU DATA UNIFICADA'!$A$2:$A1000)*($DX$1='SEMACU DATA UNIFICADA'!$B$2:$B1000),0),MATCH(EA$2,'SEMACU DATA UNIFICADA'!$C$1:$T$1,0)),"")</f>
        <v>SKR NW#4</v>
      </c>
      <c r="EB20" s="139">
        <f t="array" ref="EB20">IFERROR(INDEX('SEMACU DATA UNIFICADA'!$C$2:$T1000,MATCH(1,($A20='SEMACU DATA UNIFICADA'!$A$2:$A1000)*($DX$1='SEMACU DATA UNIFICADA'!$B$2:$B1000),0),MATCH(EB$2,'SEMACU DATA UNIFICADA'!$C$1:$T$1,0)),"")</f>
        <v>1108.8</v>
      </c>
      <c r="EC20" s="2">
        <f t="array" ref="EC20">IFERROR(INDEX('SEMACU DATA UNIFICADA'!$C$2:$T1000,MATCH(1,($A20='SEMACU DATA UNIFICADA'!$A$2:$A1000)*($DX$1='SEMACU DATA UNIFICADA'!$B$2:$B1000),0),MATCH(EC$2,'SEMACU DATA UNIFICADA'!$C$1:$T$1,0)),"")</f>
        <v>2.38</v>
      </c>
      <c r="ED20" s="2">
        <f t="array" ref="ED20">IFERROR(INDEX('SEMACU DATA UNIFICADA'!$C$2:$T1000,MATCH(1,($A20='SEMACU DATA UNIFICADA'!$A$2:$A1000)*($DX$1='SEMACU DATA UNIFICADA'!$B$2:$B1000),0),MATCH(ED$2,'SEMACU DATA UNIFICADA'!$C$1:$T$1,0)),"")</f>
        <v>1.78</v>
      </c>
      <c r="EE20" s="33">
        <f t="array" ref="EE20">IFERROR(INDEX('SEMACU DATA UNIFICADA'!$C$2:$T1000,MATCH(1,($A20='SEMACU DATA UNIFICADA'!$A$2:$A1000)*($DX$1='SEMACU DATA UNIFICADA'!$B$2:$B1000),0),MATCH(EE$2,'SEMACU DATA UNIFICADA'!$C$1:$T$1,0)),"")</f>
        <v>10.5288</v>
      </c>
      <c r="EF20" s="60">
        <f t="array" ref="EF20">IFERROR(INDEX('SEMACU DATA UNIFICADA'!$C$2:$T1000,MATCH(1,($A20='SEMACU DATA UNIFICADA'!$A$2:$A1000)*($DX$1='SEMACU DATA UNIFICADA'!$B$2:$B1000),0),MATCH(EF$2,'SEMACU DATA UNIFICADA'!$C$1:$T$1,0)),"")</f>
        <v>598598.2266</v>
      </c>
      <c r="EG20" s="23">
        <f t="array" ref="EG20">IFERROR(INDEX('SEMACU DATA UNIFICADA'!$C$2:$T1000,MATCH(1,($A20='SEMACU DATA UNIFICADA'!$A$2:$A1000)*($DX$1='SEMACU DATA UNIFICADA'!$B$2:$B1000),0),MATCH(EG$2,'SEMACU DATA UNIFICADA'!$C$1:$T$1,0)),"")</f>
        <v>0.9733328</v>
      </c>
      <c r="EH20" s="23">
        <f t="array" ref="EH20">IFERROR(INDEX('SEMACU DATA UNIFICADA'!$C$2:$T1000,MATCH(1,($A20='SEMACU DATA UNIFICADA'!$A$2:$A1000)*($DX$1='SEMACU DATA UNIFICADA'!$B$2:$B1000),0),MATCH(EH$2,'SEMACU DATA UNIFICADA'!$C$1:$T$1,0)),"")</f>
        <v>0.4926734375</v>
      </c>
      <c r="EI20" s="23">
        <f t="array" ref="EI20">IFERROR(INDEX('SEMACU DATA UNIFICADA'!$C$2:$T1000,MATCH(1,($A20='SEMACU DATA UNIFICADA'!$A$2:$A1000)*($DX$1='SEMACU DATA UNIFICADA'!$B$2:$B1000),0),MATCH(EI$2,'SEMACU DATA UNIFICADA'!$C$1:$T$1,0)),"")</f>
        <v>0.9</v>
      </c>
      <c r="EJ20" s="60" t="str">
        <f t="array" ref="EJ20">IFERROR(INDEX('SEMACU DATA UNIFICADA'!$C$2:$T1000,MATCH(1,($A20='SEMACU DATA UNIFICADA'!$A$2:$A1000)*($DX$1='SEMACU DATA UNIFICADA'!$B$2:$B1000),0),MATCH(EJ$2,'SEMACU DATA UNIFICADA'!$C$1:$T$1,0)),"")</f>
        <v/>
      </c>
      <c r="EK20" s="2">
        <f t="array" ref="EK20">IFERROR(INDEX('SEMACU DATA UNIFICADA'!$C$2:$T1000,MATCH(1,($A20='SEMACU DATA UNIFICADA'!$A$2:$A1000)*($DX$1='SEMACU DATA UNIFICADA'!$B$2:$B1000),0),MATCH(EK$2,'SEMACU DATA UNIFICADA'!$C$1:$T$1,0)),"")</f>
        <v>2</v>
      </c>
      <c r="EL20" s="2">
        <f t="array" ref="EL20">IFERROR(INDEX('SEMACU DATA UNIFICADA'!$C$2:$T1000,MATCH(1,($A20='SEMACU DATA UNIFICADA'!$A$2:$A1000)*($DX$1='SEMACU DATA UNIFICADA'!$B$2:$B1000),0),MATCH(EL$2,'SEMACU DATA UNIFICADA'!$C$1:$T$1,0)),"")</f>
        <v>4.38</v>
      </c>
      <c r="EM20" s="33">
        <f t="array" ref="EM20">IFERROR(INDEX('SEMACU DATA UNIFICADA'!$C$2:$T1000,MATCH(1,($A20='SEMACU DATA UNIFICADA'!$A$2:$A1000)*($DX$1='SEMACU DATA UNIFICADA'!$B$2:$B1000),0),MATCH(EM$2,'SEMACU DATA UNIFICADA'!$C$1:$T$1,0)),"")</f>
        <v>8.12784</v>
      </c>
      <c r="EN20" s="60">
        <f t="array" ref="EN20">IFERROR(INDEX('SEMACU DATA UNIFICADA'!$C$2:$T1000,MATCH(1,($A20='SEMACU DATA UNIFICADA'!$A$2:$A1000)*($DX$1='SEMACU DATA UNIFICADA'!$B$2:$B1000),0),MATCH(EN$2,'SEMACU DATA UNIFICADA'!$C$1:$T$1,0)),"")</f>
        <v>435.1995459</v>
      </c>
      <c r="EO20" s="140">
        <f t="array" ref="EO20">IFERROR(INDEX('SEMACU DATA UNIFICADA'!$C$2:$T1000,MATCH(1,($A20='SEMACU DATA UNIFICADA'!$A$2:$A1000)*($DX$1='SEMACU DATA UNIFICADA'!$B$2:$B1000),0),MATCH(EO$2,'SEMACU DATA UNIFICADA'!$C$1:$T$1,0)),"")</f>
        <v>71.29988648</v>
      </c>
      <c r="EP20" s="138" t="str">
        <f t="array" ref="EP20">IFERROR(INDEX('SEMACU DATA UNIFICADA'!$C$2:$T1000,MATCH(1,($A20='SEMACU DATA UNIFICADA'!$A$2:$A1000)*($EP$1='SEMACU DATA UNIFICADA'!$B$2:$B1000),0),MATCH(EP$2,'SEMACU DATA UNIFICADA'!$C$1:$T$1,0)),"")</f>
        <v>SE10060523</v>
      </c>
      <c r="EQ20" s="2">
        <f t="array" ref="EQ20">IFERROR(INDEX('SEMACU DATA UNIFICADA'!$C$2:$T1000,MATCH(1,($A20='SEMACU DATA UNIFICADA'!$A$2:$A1000)*($EP$1='SEMACU DATA UNIFICADA'!$B$2:$B1000),0),MATCH(EQ$2,'SEMACU DATA UNIFICADA'!$C$1:$T$1,0)),"")</f>
        <v>100</v>
      </c>
      <c r="ER20" s="2">
        <f t="array" ref="ER20">IFERROR(INDEX('SEMACU DATA UNIFICADA'!$C$2:$T1000,MATCH(1,($A20='SEMACU DATA UNIFICADA'!$A$2:$A1000)*($EP$1='SEMACU DATA UNIFICADA'!$B$2:$B1000),0),MATCH(ER$2,'SEMACU DATA UNIFICADA'!$C$1:$T$1,0)),"")</f>
        <v>575</v>
      </c>
      <c r="ES20" s="2" t="str">
        <f t="array" ref="ES20">IFERROR(INDEX('SEMACU DATA UNIFICADA'!$C$2:$T1000,MATCH(1,($A20='SEMACU DATA UNIFICADA'!$A$2:$A1000)*($EP$1='SEMACU DATA UNIFICADA'!$B$2:$B1000),0),MATCH(ES$2,'SEMACU DATA UNIFICADA'!$C$1:$T$1,0)),"")</f>
        <v>SKR NW#4</v>
      </c>
      <c r="ET20" s="139">
        <f t="array" ref="ET20">IFERROR(INDEX('SEMACU DATA UNIFICADA'!$C$2:$T1000,MATCH(1,($A20='SEMACU DATA UNIFICADA'!$A$2:$A1000)*($EP$1='SEMACU DATA UNIFICADA'!$B$2:$B1000),0),MATCH(ET$2,'SEMACU DATA UNIFICADA'!$C$1:$T$1,0)),"")</f>
        <v>772.8</v>
      </c>
      <c r="EU20" s="2">
        <f t="array" ref="EU20">IFERROR(INDEX('SEMACU DATA UNIFICADA'!$C$2:$T1000,MATCH(1,($A20='SEMACU DATA UNIFICADA'!$A$2:$A1000)*($EP$1='SEMACU DATA UNIFICADA'!$B$2:$B1000),0),MATCH(EU$2,'SEMACU DATA UNIFICADA'!$C$1:$T$1,0)),"")</f>
        <v>2.7</v>
      </c>
      <c r="EV20" s="2">
        <f t="array" ref="EV20">IFERROR(INDEX('SEMACU DATA UNIFICADA'!$C$2:$T1000,MATCH(1,($A20='SEMACU DATA UNIFICADA'!$A$2:$A1000)*($EP$1='SEMACU DATA UNIFICADA'!$B$2:$B1000),0),MATCH(EV$2,'SEMACU DATA UNIFICADA'!$C$1:$T$1,0)),"")</f>
        <v>2</v>
      </c>
      <c r="EW20" s="33">
        <f t="array" ref="EW20">IFERROR(INDEX('SEMACU DATA UNIFICADA'!$C$2:$T1000,MATCH(1,($A20='SEMACU DATA UNIFICADA'!$A$2:$A1000)*($EP$1='SEMACU DATA UNIFICADA'!$B$2:$B1000),0),MATCH(EW$2,'SEMACU DATA UNIFICADA'!$C$1:$T$1,0)),"")</f>
        <v>10.068</v>
      </c>
      <c r="EX20" s="60">
        <f t="array" ref="EX20">IFERROR(INDEX('SEMACU DATA UNIFICADA'!$C$2:$T1000,MATCH(1,($A20='SEMACU DATA UNIFICADA'!$A$2:$A1000)*($EP$1='SEMACU DATA UNIFICADA'!$B$2:$B1000),0),MATCH(EX$2,'SEMACU DATA UNIFICADA'!$C$1:$T$1,0)),"")</f>
        <v>367868.8621</v>
      </c>
      <c r="EY20" s="23">
        <f t="array" ref="EY20">IFERROR(INDEX('SEMACU DATA UNIFICADA'!$C$2:$T1000,MATCH(1,($A20='SEMACU DATA UNIFICADA'!$A$2:$A1000)*($EP$1='SEMACU DATA UNIFICADA'!$B$2:$B1000),0),MATCH(EY$2,'SEMACU DATA UNIFICADA'!$C$1:$T$1,0)),"")</f>
        <v>0.9733328</v>
      </c>
      <c r="EZ20" s="23">
        <f t="array" ref="EZ20">IFERROR(INDEX('SEMACU DATA UNIFICADA'!$C$2:$T1000,MATCH(1,($A20='SEMACU DATA UNIFICADA'!$A$2:$A1000)*($EP$1='SEMACU DATA UNIFICADA'!$B$2:$B1000),0),MATCH(EZ$2,'SEMACU DATA UNIFICADA'!$C$1:$T$1,0)),"")</f>
        <v>0.3554288523</v>
      </c>
      <c r="FA20" s="23">
        <f t="array" ref="FA20">IFERROR(INDEX('SEMACU DATA UNIFICADA'!$C$2:$T1000,MATCH(1,($A20='SEMACU DATA UNIFICADA'!$A$2:$A1000)*($EP$1='SEMACU DATA UNIFICADA'!$B$2:$B1000),0),MATCH(FA$2,'SEMACU DATA UNIFICADA'!$C$1:$T$1,0)),"")</f>
        <v>0.85</v>
      </c>
      <c r="FB20" s="60" t="str">
        <f t="array" ref="FB20">IFERROR(INDEX('SEMACU DATA UNIFICADA'!$C$2:$T1000,MATCH(1,($A20='SEMACU DATA UNIFICADA'!$A$2:$A1000)*($EP$1='SEMACU DATA UNIFICADA'!$B$2:$B1000),0),MATCH(FB$2,'SEMACU DATA UNIFICADA'!$C$1:$T$1,0)),"")</f>
        <v/>
      </c>
      <c r="FC20" s="2">
        <f t="array" ref="FC20">IFERROR(INDEX('SEMACU DATA UNIFICADA'!$C$2:$T1000,MATCH(1,($A20='SEMACU DATA UNIFICADA'!$A$2:$A1000)*($EP$1='SEMACU DATA UNIFICADA'!$B$2:$B1000),0),MATCH(FC$2,'SEMACU DATA UNIFICADA'!$C$1:$T$1,0)),"")</f>
        <v>2</v>
      </c>
      <c r="FD20" s="2">
        <f t="array" ref="FD20">IFERROR(INDEX('SEMACU DATA UNIFICADA'!$C$2:$T1000,MATCH(1,($A20='SEMACU DATA UNIFICADA'!$A$2:$A1000)*($EP$1='SEMACU DATA UNIFICADA'!$B$2:$B1000),0),MATCH(FD$2,'SEMACU DATA UNIFICADA'!$C$1:$T$1,0)),"")</f>
        <v>4.7</v>
      </c>
      <c r="FE20" s="33">
        <f t="array" ref="FE20">IFERROR(INDEX('SEMACU DATA UNIFICADA'!$C$2:$T1000,MATCH(1,($A20='SEMACU DATA UNIFICADA'!$A$2:$A1000)*($EP$1='SEMACU DATA UNIFICADA'!$B$2:$B1000),0),MATCH(FE$2,'SEMACU DATA UNIFICADA'!$C$1:$T$1,0)),"")</f>
        <v>7.7976</v>
      </c>
      <c r="FF20" s="60">
        <f t="array" ref="FF20">IFERROR(INDEX('SEMACU DATA UNIFICADA'!$C$2:$T1000,MATCH(1,($A20='SEMACU DATA UNIFICADA'!$A$2:$A1000)*($EP$1='SEMACU DATA UNIFICADA'!$B$2:$B1000),0),MATCH(FF$2,'SEMACU DATA UNIFICADA'!$C$1:$T$1,0)),"")</f>
        <v>359.2165744</v>
      </c>
      <c r="FG20" s="140">
        <f t="array" ref="FG20">IFERROR(INDEX('SEMACU DATA UNIFICADA'!$C$2:$T1000,MATCH(1,($A20='SEMACU DATA UNIFICADA'!$A$2:$A1000)*($EP$1='SEMACU DATA UNIFICADA'!$B$2:$B1000),0),MATCH(FG$2,'SEMACU DATA UNIFICADA'!$C$1:$T$1,0)),"")</f>
        <v>64.80414359</v>
      </c>
      <c r="FH20" s="138" t="str">
        <f t="array" ref="FH20">IFERROR(INDEX('SEMACU DATA UNIFICADA'!$C$2:$T1000,MATCH(1,($A20='SEMACU DATA UNIFICADA'!$A$2:$A1000)*($FH$1='SEMACU DATA UNIFICADA'!$B$2:$B1000),0),MATCH(FH$2,'SEMACU DATA UNIFICADA'!$C$1:$T$1,0)),"")</f>
        <v>SE11070323</v>
      </c>
      <c r="FI20" s="2">
        <f t="array" ref="FI20">IFERROR(INDEX('SEMACU DATA UNIFICADA'!$C$2:$T1000,MATCH(1,($A20='SEMACU DATA UNIFICADA'!$A$2:$A1000)*($FH$1='SEMACU DATA UNIFICADA'!$B$2:$B1000),0),MATCH(FI$2,'SEMACU DATA UNIFICADA'!$C$1:$T$1,0)),"")</f>
        <v>300</v>
      </c>
      <c r="FJ20" s="2">
        <f t="array" ref="FJ20">IFERROR(INDEX('SEMACU DATA UNIFICADA'!$C$2:$T1000,MATCH(1,($A20='SEMACU DATA UNIFICADA'!$A$2:$A1000)*($FH$1='SEMACU DATA UNIFICADA'!$B$2:$B1000),0),MATCH(FJ$2,'SEMACU DATA UNIFICADA'!$C$1:$T$1,0)),"")</f>
        <v>1775</v>
      </c>
      <c r="FK20" s="2" t="str">
        <f t="array" ref="FK20">IFERROR(INDEX('SEMACU DATA UNIFICADA'!$C$2:$T1000,MATCH(1,($A20='SEMACU DATA UNIFICADA'!$A$2:$A1000)*($FH$1='SEMACU DATA UNIFICADA'!$B$2:$B1000),0),MATCH(FK$2,'SEMACU DATA UNIFICADA'!$C$1:$T$1,0)),"")</f>
        <v>SKR MAST</v>
      </c>
      <c r="FL20" s="139">
        <f t="array" ref="FL20">IFERROR(INDEX('SEMACU DATA UNIFICADA'!$C$2:$T1000,MATCH(1,($A20='SEMACU DATA UNIFICADA'!$A$2:$A1000)*($FH$1='SEMACU DATA UNIFICADA'!$B$2:$B1000),0),MATCH(FL$2,'SEMACU DATA UNIFICADA'!$C$1:$T$1,0)),"")</f>
        <v>1739.5</v>
      </c>
      <c r="FM20" s="2">
        <f t="array" ref="FM20">IFERROR(INDEX('SEMACU DATA UNIFICADA'!$C$2:$T1000,MATCH(1,($A20='SEMACU DATA UNIFICADA'!$A$2:$A1000)*($FH$1='SEMACU DATA UNIFICADA'!$B$2:$B1000),0),MATCH(FM$2,'SEMACU DATA UNIFICADA'!$C$1:$T$1,0)),"")</f>
        <v>19.3</v>
      </c>
      <c r="FN20" s="2">
        <f t="array" ref="FN20">IFERROR(INDEX('SEMACU DATA UNIFICADA'!$C$2:$T1000,MATCH(1,($A20='SEMACU DATA UNIFICADA'!$A$2:$A1000)*($FH$1='SEMACU DATA UNIFICADA'!$B$2:$B1000),0),MATCH(FN$2,'SEMACU DATA UNIFICADA'!$C$1:$T$1,0)),"")</f>
        <v>1.7</v>
      </c>
      <c r="FO20" s="33">
        <f t="array" ref="FO20">IFERROR(INDEX('SEMACU DATA UNIFICADA'!$C$2:$T1000,MATCH(1,($A20='SEMACU DATA UNIFICADA'!$A$2:$A1000)*($FH$1='SEMACU DATA UNIFICADA'!$B$2:$B1000),0),MATCH(FO$2,'SEMACU DATA UNIFICADA'!$C$1:$T$1,0)),"")</f>
        <v>3.3792</v>
      </c>
      <c r="FP20" s="60">
        <f t="array" ref="FP20">IFERROR(INDEX('SEMACU DATA UNIFICADA'!$C$2:$T1000,MATCH(1,($A20='SEMACU DATA UNIFICADA'!$A$2:$A1000)*($FH$1='SEMACU DATA UNIFICADA'!$B$2:$B1000),0),MATCH(FP$2,'SEMACU DATA UNIFICADA'!$C$1:$T$1,0)),"")</f>
        <v>459991.7569</v>
      </c>
      <c r="FQ20" s="23">
        <f t="array" ref="FQ20">IFERROR(INDEX('SEMACU DATA UNIFICADA'!$C$2:$T1000,MATCH(1,($A20='SEMACU DATA UNIFICADA'!$A$2:$A1000)*($FH$1='SEMACU DATA UNIFICADA'!$B$2:$B1000),0),MATCH(FQ$2,'SEMACU DATA UNIFICADA'!$C$1:$T$1,0)),"")</f>
        <v>0.7733288</v>
      </c>
      <c r="FR20" s="23">
        <f t="array" ref="FR20">IFERROR(INDEX('SEMACU DATA UNIFICADA'!$C$2:$T1000,MATCH(1,($A20='SEMACU DATA UNIFICADA'!$A$2:$A1000)*($FH$1='SEMACU DATA UNIFICADA'!$B$2:$B1000),0),MATCH(FR$2,'SEMACU DATA UNIFICADA'!$C$1:$T$1,0)),"")</f>
        <v>0.6028946763</v>
      </c>
      <c r="FS20" s="23">
        <f t="array" ref="FS20">IFERROR(INDEX('SEMACU DATA UNIFICADA'!$C$2:$T1000,MATCH(1,($A20='SEMACU DATA UNIFICADA'!$A$2:$A1000)*($FH$1='SEMACU DATA UNIFICADA'!$B$2:$B1000),0),MATCH(FS$2,'SEMACU DATA UNIFICADA'!$C$1:$T$1,0)),"")</f>
        <v>0.77</v>
      </c>
      <c r="FT20" s="60" t="str">
        <f t="array" ref="FT20">IFERROR(INDEX('SEMACU DATA UNIFICADA'!$C$2:$T1000,MATCH(1,($A20='SEMACU DATA UNIFICADA'!$A$2:$A1000)*($FH$1='SEMACU DATA UNIFICADA'!$B$2:$B1000),0),MATCH(FT$2,'SEMACU DATA UNIFICADA'!$C$1:$T$1,0)),"")</f>
        <v/>
      </c>
      <c r="FU20" s="2">
        <f t="array" ref="FU20">IFERROR(INDEX('SEMACU DATA UNIFICADA'!$C$2:$T1000,MATCH(1,($A20='SEMACU DATA UNIFICADA'!$A$2:$A1000)*($FH$1='SEMACU DATA UNIFICADA'!$B$2:$B1000),0),MATCH(FU$2,'SEMACU DATA UNIFICADA'!$C$1:$T$1,0)),"")</f>
        <v>2</v>
      </c>
      <c r="FV20" s="2">
        <f t="array" ref="FV20">IFERROR(INDEX('SEMACU DATA UNIFICADA'!$C$2:$T1000,MATCH(1,($A20='SEMACU DATA UNIFICADA'!$A$2:$A1000)*($FH$1='SEMACU DATA UNIFICADA'!$B$2:$B1000),0),MATCH(FV$2,'SEMACU DATA UNIFICADA'!$C$1:$T$1,0)),"")</f>
        <v>21.3</v>
      </c>
      <c r="FW20" s="33">
        <f t="array" ref="FW20">IFERROR(INDEX('SEMACU DATA UNIFICADA'!$C$2:$T1000,MATCH(1,($A20='SEMACU DATA UNIFICADA'!$A$2:$A1000)*($FH$1='SEMACU DATA UNIFICADA'!$B$2:$B1000),0),MATCH(FW$2,'SEMACU DATA UNIFICADA'!$C$1:$T$1,0)),"")</f>
        <v>3.3144</v>
      </c>
      <c r="FX20" s="60">
        <f t="array" ref="FX20">IFERROR(INDEX('SEMACU DATA UNIFICADA'!$C$2:$T1000,MATCH(1,($A20='SEMACU DATA UNIFICADA'!$A$2:$A1000)*($FH$1='SEMACU DATA UNIFICADA'!$B$2:$B1000),0),MATCH(FX$2,'SEMACU DATA UNIFICADA'!$C$1:$T$1,0)),"")</f>
        <v>406.1111031</v>
      </c>
      <c r="FY20" s="140">
        <f t="array" ref="FY20">IFERROR(INDEX('SEMACU DATA UNIFICADA'!$C$2:$T1000,MATCH(1,($A20='SEMACU DATA UNIFICADA'!$A$2:$A1000)*($FH$1='SEMACU DATA UNIFICADA'!$B$2:$B1000),0),MATCH(FY$2,'SEMACU DATA UNIFICADA'!$C$1:$T$1,0)),"")</f>
        <v>26.52777579</v>
      </c>
      <c r="FZ20" s="138" t="str">
        <f t="array" ref="FZ20">IFERROR(INDEX('SEMACU DATA UNIFICADA'!$C$2:$T1000,MATCH(1,($A20='SEMACU DATA UNIFICADA'!$A$2:$A1000)*($FZ$1='SEMACU DATA UNIFICADA'!$B$2:$B1000),0),MATCH(FZ$2,'SEMACU DATA UNIFICADA'!$C$1:$T$1,0)),"")</f>
        <v>SERE160523</v>
      </c>
      <c r="GA20" s="2">
        <f t="array" ref="GA20">IFERROR(INDEX('SEMACU DATA UNIFICADA'!$C$2:$T1000,MATCH(1,($A20='SEMACU DATA UNIFICADA'!$A$2:$A1000)*($FZ$1='SEMACU DATA UNIFICADA'!$B$2:$B1000),0),MATCH(GA$2,'SEMACU DATA UNIFICADA'!$C$1:$T$1,0)),"")</f>
        <v>25</v>
      </c>
      <c r="GB20" s="2">
        <f t="array" ref="GB20">IFERROR(INDEX('SEMACU DATA UNIFICADA'!$C$2:$T1000,MATCH(1,($A20='SEMACU DATA UNIFICADA'!$A$2:$A1000)*($FZ$1='SEMACU DATA UNIFICADA'!$B$2:$B1000),0),MATCH(GB$2,'SEMACU DATA UNIFICADA'!$C$1:$T$1,0)),"")</f>
        <v>88</v>
      </c>
      <c r="GC20" s="2" t="str">
        <f t="array" ref="GC20">IFERROR(INDEX('SEMACU DATA UNIFICADA'!$C$2:$T1000,MATCH(1,($A20='SEMACU DATA UNIFICADA'!$A$2:$A1000)*($FZ$1='SEMACU DATA UNIFICADA'!$B$2:$B1000),0),MATCH(GC$2,'SEMACU DATA UNIFICADA'!$C$1:$T$1,0)),"")</f>
        <v>AQXCEL 1.2</v>
      </c>
      <c r="GD20" s="139">
        <f t="array" ref="GD20">IFERROR(INDEX('SEMACU DATA UNIFICADA'!$C$2:$T1000,MATCH(1,($A20='SEMACU DATA UNIFICADA'!$A$2:$A1000)*($FZ$1='SEMACU DATA UNIFICADA'!$B$2:$B1000),0),MATCH(GD$2,'SEMACU DATA UNIFICADA'!$C$1:$T$1,0)),"")</f>
        <v>123.024</v>
      </c>
      <c r="GE20" s="2">
        <f t="array" ref="GE20">IFERROR(INDEX('SEMACU DATA UNIFICADA'!$C$2:$T1000,MATCH(1,($A20='SEMACU DATA UNIFICADA'!$A$2:$A1000)*($FZ$1='SEMACU DATA UNIFICADA'!$B$2:$B1000),0),MATCH(GE$2,'SEMACU DATA UNIFICADA'!$C$1:$T$1,0)),"")</f>
        <v>1.5</v>
      </c>
      <c r="GF20" s="2">
        <f t="array" ref="GF20">IFERROR(INDEX('SEMACU DATA UNIFICADA'!$C$2:$T1000,MATCH(1,($A20='SEMACU DATA UNIFICADA'!$A$2:$A1000)*($FZ$1='SEMACU DATA UNIFICADA'!$B$2:$B1000),0),MATCH(GF$2,'SEMACU DATA UNIFICADA'!$C$1:$T$1,0)),"")</f>
        <v>0</v>
      </c>
      <c r="GG20" s="33">
        <f t="array" ref="GG20">IFERROR(INDEX('SEMACU DATA UNIFICADA'!$C$2:$T1000,MATCH(1,($A20='SEMACU DATA UNIFICADA'!$A$2:$A1000)*($FZ$1='SEMACU DATA UNIFICADA'!$B$2:$B1000),0),MATCH(GG$2,'SEMACU DATA UNIFICADA'!$C$1:$T$1,0)),"")</f>
        <v>13.176</v>
      </c>
      <c r="GH20" s="60">
        <f t="array" ref="GH20">IFERROR(INDEX('SEMACU DATA UNIFICADA'!$C$2:$T1000,MATCH(1,($A20='SEMACU DATA UNIFICADA'!$A$2:$A1000)*($FZ$1='SEMACU DATA UNIFICADA'!$B$2:$B1000),0),MATCH(GH$2,'SEMACU DATA UNIFICADA'!$C$1:$T$1,0)),"")</f>
        <v>126492.6128</v>
      </c>
      <c r="GI20" s="23">
        <f t="array" ref="GI20">IFERROR(INDEX('SEMACU DATA UNIFICADA'!$C$2:$T1000,MATCH(1,($A20='SEMACU DATA UNIFICADA'!$A$2:$A1000)*($FZ$1='SEMACU DATA UNIFICADA'!$B$2:$B1000),0),MATCH(GI$2,'SEMACU DATA UNIFICADA'!$C$1:$T$1,0)),"")</f>
        <v>0.9866664</v>
      </c>
      <c r="GJ20" s="23">
        <f t="array" ref="GJ20">IFERROR(INDEX('SEMACU DATA UNIFICADA'!$C$2:$T1000,MATCH(1,($A20='SEMACU DATA UNIFICADA'!$A$2:$A1000)*($FZ$1='SEMACU DATA UNIFICADA'!$B$2:$B1000),0),MATCH(GJ$2,'SEMACU DATA UNIFICADA'!$C$1:$T$1,0)),"")</f>
        <v>0.2529852257</v>
      </c>
      <c r="GK20" s="23">
        <f t="array" ref="GK20">IFERROR(INDEX('SEMACU DATA UNIFICADA'!$C$2:$T1000,MATCH(1,($A20='SEMACU DATA UNIFICADA'!$A$2:$A1000)*($FZ$1='SEMACU DATA UNIFICADA'!$B$2:$B1000),0),MATCH(GK$2,'SEMACU DATA UNIFICADA'!$C$1:$T$1,0)),"")</f>
        <v>0.95</v>
      </c>
      <c r="GL20" s="60" t="str">
        <f t="array" ref="GL20">IFERROR(INDEX('SEMACU DATA UNIFICADA'!$C$2:$T1000,MATCH(1,($A20='SEMACU DATA UNIFICADA'!$A$2:$A1000)*($FZ$1='SEMACU DATA UNIFICADA'!$B$2:$B1000),0),MATCH(GL$2,'SEMACU DATA UNIFICADA'!$C$1:$T$1,0)),"")</f>
        <v/>
      </c>
      <c r="GM20" s="2">
        <f t="array" ref="GM20">IFERROR(INDEX('SEMACU DATA UNIFICADA'!$C$2:$T1000,MATCH(1,($A20='SEMACU DATA UNIFICADA'!$A$2:$A1000)*($FZ$1='SEMACU DATA UNIFICADA'!$B$2:$B1000),0),MATCH(GM$2,'SEMACU DATA UNIFICADA'!$C$1:$T$1,0)),"")</f>
        <v>1.5</v>
      </c>
      <c r="GN20" s="2">
        <f t="array" ref="GN20">IFERROR(INDEX('SEMACU DATA UNIFICADA'!$C$2:$T1000,MATCH(1,($A20='SEMACU DATA UNIFICADA'!$A$2:$A1000)*($FZ$1='SEMACU DATA UNIFICADA'!$B$2:$B1000),0),MATCH(GN$2,'SEMACU DATA UNIFICADA'!$C$1:$T$1,0)),"")</f>
        <v>3</v>
      </c>
      <c r="GO20" s="33">
        <f t="array" ref="GO20">IFERROR(INDEX('SEMACU DATA UNIFICADA'!$C$2:$T1000,MATCH(1,($A20='SEMACU DATA UNIFICADA'!$A$2:$A1000)*($FZ$1='SEMACU DATA UNIFICADA'!$B$2:$B1000),0),MATCH(GO$2,'SEMACU DATA UNIFICADA'!$C$1:$T$1,0)),"")</f>
        <v>9.624</v>
      </c>
      <c r="GP20" s="60">
        <f t="array" ref="GP20">IFERROR(INDEX('SEMACU DATA UNIFICADA'!$C$2:$T1000,MATCH(1,($A20='SEMACU DATA UNIFICADA'!$A$2:$A1000)*($FZ$1='SEMACU DATA UNIFICADA'!$B$2:$B1000),0),MATCH(GP$2,'SEMACU DATA UNIFICADA'!$C$1:$T$1,0)),"")</f>
        <v>158.4600399</v>
      </c>
      <c r="GQ20" s="140">
        <f t="array" ref="GQ20">IFERROR(INDEX('SEMACU DATA UNIFICADA'!$C$2:$T1000,MATCH(1,($A20='SEMACU DATA UNIFICADA'!$A$2:$A1000)*($FZ$1='SEMACU DATA UNIFICADA'!$B$2:$B1000),0),MATCH(GQ$2,'SEMACU DATA UNIFICADA'!$C$1:$T$1,0)),"")</f>
        <v>33.36500998</v>
      </c>
    </row>
    <row r="21">
      <c r="A21" s="199">
        <v>45068.0</v>
      </c>
      <c r="B21" s="138" t="str">
        <f t="array" ref="B21">IFERROR(INDEX('SEMACU DATA UNIFICADA'!$C$2:$T1000,MATCH(1,($A21='SEMACU DATA UNIFICADA'!$A$2:$A1000)*($B$1='SEMACU DATA UNIFICADA'!$B$2:$B1000),0),MATCH(B$2,'SEMACU DATA UNIFICADA'!$C$1:$T$1,0)),"")</f>
        <v>SE01070323</v>
      </c>
      <c r="C21" s="2">
        <f t="array" ref="C21">IFERROR(INDEX('SEMACU DATA UNIFICADA'!$C$2:$T1000,MATCH(1,($A21='SEMACU DATA UNIFICADA'!$A$2:$A1000)*($B$1='SEMACU DATA UNIFICADA'!$B$2:$B1000),0),MATCH(C$2,'SEMACU DATA UNIFICADA'!$C$1:$T$1,0)),"")</f>
        <v>550</v>
      </c>
      <c r="D21" s="2">
        <f t="array" ref="D21">IFERROR(INDEX('SEMACU DATA UNIFICADA'!$C$2:$T1000,MATCH(1,($A21='SEMACU DATA UNIFICADA'!$A$2:$A1000)*($B$1='SEMACU DATA UNIFICADA'!$B$2:$B1000),0),MATCH(D$2,'SEMACU DATA UNIFICADA'!$C$1:$T$1,0)),"")</f>
        <v>3150</v>
      </c>
      <c r="E21" s="2" t="str">
        <f t="array" ref="E21">IFERROR(INDEX('SEMACU DATA UNIFICADA'!$C$2:$T1000,MATCH(1,($A21='SEMACU DATA UNIFICADA'!$A$2:$A1000)*($B$1='SEMACU DATA UNIFICADA'!$B$2:$B1000),0),MATCH(E$2,'SEMACU DATA UNIFICADA'!$C$1:$T$1,0)),"")</f>
        <v>SKR MAST</v>
      </c>
      <c r="F21" s="60">
        <f t="array" ref="F21">IFERROR(INDEX('SEMACU DATA UNIFICADA'!$C$2:$T1000,MATCH(1,($A21='SEMACU DATA UNIFICADA'!$A$2:$A1000)*($B$1='SEMACU DATA UNIFICADA'!$B$2:$B1000),0),MATCH(F$2,'SEMACU DATA UNIFICADA'!$C$1:$T$1,0)),"")</f>
        <v>3087</v>
      </c>
      <c r="G21" s="2">
        <f t="array" ref="G21">IFERROR(INDEX('SEMACU DATA UNIFICADA'!$C$2:$T1000,MATCH(1,($A21='SEMACU DATA UNIFICADA'!$A$2:$A1000)*($B$1='SEMACU DATA UNIFICADA'!$B$2:$B1000),0),MATCH(G$2,'SEMACU DATA UNIFICADA'!$C$1:$T$1,0)),"")</f>
        <v>21.98</v>
      </c>
      <c r="H21" s="2">
        <f t="array" ref="H21">IFERROR(INDEX('SEMACU DATA UNIFICADA'!$C$2:$T1000,MATCH(1,($A21='SEMACU DATA UNIFICADA'!$A$2:$A1000)*($B$1='SEMACU DATA UNIFICADA'!$B$2:$B1000),0),MATCH(H$2,'SEMACU DATA UNIFICADA'!$C$1:$T$1,0)),"")</f>
        <v>1.48</v>
      </c>
      <c r="I21" s="33">
        <f t="array" ref="I21">IFERROR(INDEX('SEMACU DATA UNIFICADA'!$C$2:$T1000,MATCH(1,($A21='SEMACU DATA UNIFICADA'!$A$2:$A1000)*($B$1='SEMACU DATA UNIFICADA'!$B$2:$B1000),0),MATCH(I$2,'SEMACU DATA UNIFICADA'!$C$1:$T$1,0)),"")</f>
        <v>3.26544</v>
      </c>
      <c r="J21" s="60">
        <f t="array" ref="J21">IFERROR(INDEX('SEMACU DATA UNIFICADA'!$C$2:$T1000,MATCH(1,($A21='SEMACU DATA UNIFICADA'!$A$2:$A1000)*($B$1='SEMACU DATA UNIFICADA'!$B$2:$B1000),0),MATCH(J$2,'SEMACU DATA UNIFICADA'!$C$1:$T$1,0)),"")</f>
        <v>766290.2382</v>
      </c>
      <c r="K21" s="23">
        <f t="array" ref="K21">IFERROR(INDEX('SEMACU DATA UNIFICADA'!$C$2:$T1000,MATCH(1,($A21='SEMACU DATA UNIFICADA'!$A$2:$A1000)*($B$1='SEMACU DATA UNIFICADA'!$B$2:$B1000),0),MATCH(K$2,'SEMACU DATA UNIFICADA'!$C$1:$T$1,0)),"")</f>
        <v>0.7566618</v>
      </c>
      <c r="L21" s="23">
        <f t="array" ref="L21">IFERROR(INDEX('SEMACU DATA UNIFICADA'!$C$2:$T1000,MATCH(1,($A21='SEMACU DATA UNIFICADA'!$A$2:$A1000)*($B$1='SEMACU DATA UNIFICADA'!$B$2:$B1000),0),MATCH(L$2,'SEMACU DATA UNIFICADA'!$C$1:$T$1,0)),"")</f>
        <v>0.4789313988</v>
      </c>
      <c r="M21" s="23">
        <f t="array" ref="M21">IFERROR(INDEX('SEMACU DATA UNIFICADA'!$C$2:$T1000,MATCH(1,($A21='SEMACU DATA UNIFICADA'!$A$2:$A1000)*($B$1='SEMACU DATA UNIFICADA'!$B$2:$B1000),0),MATCH(M$2,'SEMACU DATA UNIFICADA'!$C$1:$T$1,0)),"")</f>
        <v>0.62</v>
      </c>
      <c r="N21" s="60" t="str">
        <f t="array" ref="N21">IFERROR(INDEX('SEMACU DATA UNIFICADA'!$C$2:$T1000,MATCH(1,($A21='SEMACU DATA UNIFICADA'!$A$2:$A1000)*($B$1='SEMACU DATA UNIFICADA'!$B$2:$B1000),0),MATCH(N$2,'SEMACU DATA UNIFICADA'!$C$1:$T$1,0)),"")</f>
        <v/>
      </c>
      <c r="O21" s="2">
        <f t="array" ref="O21">IFERROR(INDEX('SEMACU DATA UNIFICADA'!$C$2:$T1000,MATCH(1,($A21='SEMACU DATA UNIFICADA'!$A$2:$A1000)*($B$1='SEMACU DATA UNIFICADA'!$B$2:$B1000),0),MATCH(O$2,'SEMACU DATA UNIFICADA'!$C$1:$T$1,0)),"")</f>
        <v>2</v>
      </c>
      <c r="P21" s="2">
        <f t="array" ref="P21">IFERROR(INDEX('SEMACU DATA UNIFICADA'!$C$2:$T1000,MATCH(1,($A21='SEMACU DATA UNIFICADA'!$A$2:$A1000)*($B$1='SEMACU DATA UNIFICADA'!$B$2:$B1000),0),MATCH(P$2,'SEMACU DATA UNIFICADA'!$C$1:$T$1,0)),"")</f>
        <v>23.98</v>
      </c>
      <c r="Q21" s="33">
        <f t="array" ref="Q21">IFERROR(INDEX('SEMACU DATA UNIFICADA'!$C$2:$T1000,MATCH(1,($A21='SEMACU DATA UNIFICADA'!$A$2:$A1000)*($B$1='SEMACU DATA UNIFICADA'!$B$2:$B1000),0),MATCH(Q$2,'SEMACU DATA UNIFICADA'!$C$1:$T$1,0)),"")</f>
        <v>3.19368</v>
      </c>
      <c r="R21" s="60">
        <f t="array" ref="R21">IFERROR(INDEX('SEMACU DATA UNIFICADA'!$C$2:$T1000,MATCH(1,($A21='SEMACU DATA UNIFICADA'!$A$2:$A1000)*($B$1='SEMACU DATA UNIFICADA'!$B$2:$B1000),0),MATCH(R$2,'SEMACU DATA UNIFICADA'!$C$1:$T$1,0)),"")</f>
        <v>739.3404457</v>
      </c>
      <c r="S21" s="140">
        <f t="array" ref="S21">IFERROR(INDEX('SEMACU DATA UNIFICADA'!$C$2:$T1000,MATCH(1,($A21='SEMACU DATA UNIFICADA'!$A$2:$A1000)*($B$1='SEMACU DATA UNIFICADA'!$B$2:$B1000),0),MATCH(S$2,'SEMACU DATA UNIFICADA'!$C$1:$T$1,0)),"")</f>
        <v>47.33511142</v>
      </c>
      <c r="T21" s="138" t="str">
        <f t="array" ref="T21">IFERROR(INDEX('SEMACU DATA UNIFICADA'!$C$2:$T1000,MATCH(1,($A21='SEMACU DATA UNIFICADA'!$A$2:$A1000)*($T$1='SEMACU DATA UNIFICADA'!$B$2:$B1000),0),MATCH(T$2,'SEMACU DATA UNIFICADA'!$C$1:$T$1,0)),"")</f>
        <v>SE02070323</v>
      </c>
      <c r="U21" s="2">
        <f t="array" ref="U21">IFERROR(INDEX('SEMACU DATA UNIFICADA'!$C$2:$T1000,MATCH(1,($A21='SEMACU DATA UNIFICADA'!$A$2:$A1000)*($T$1='SEMACU DATA UNIFICADA'!$B$2:$B1000),0),MATCH(U$2,'SEMACU DATA UNIFICADA'!$C$1:$T$1,0)),"")</f>
        <v>325</v>
      </c>
      <c r="V21" s="2">
        <f t="array" ref="V21">IFERROR(INDEX('SEMACU DATA UNIFICADA'!$C$2:$T1000,MATCH(1,($A21='SEMACU DATA UNIFICADA'!$A$2:$A1000)*($T$1='SEMACU DATA UNIFICADA'!$B$2:$B1000),0),MATCH(V$2,'SEMACU DATA UNIFICADA'!$C$1:$T$1,0)),"")</f>
        <v>1875</v>
      </c>
      <c r="W21" s="2" t="str">
        <f t="array" ref="W21">IFERROR(INDEX('SEMACU DATA UNIFICADA'!$C$2:$T1000,MATCH(1,($A21='SEMACU DATA UNIFICADA'!$A$2:$A1000)*($T$1='SEMACU DATA UNIFICADA'!$B$2:$B1000),0),MATCH(W$2,'SEMACU DATA UNIFICADA'!$C$1:$T$1,0)),"")</f>
        <v>SKR MAST</v>
      </c>
      <c r="X21" s="139">
        <f t="array" ref="X21">IFERROR(INDEX('SEMACU DATA UNIFICADA'!$C$2:$T1000,MATCH(1,($A21='SEMACU DATA UNIFICADA'!$A$2:$A1000)*($T$1='SEMACU DATA UNIFICADA'!$B$2:$B1000),0),MATCH(X$2,'SEMACU DATA UNIFICADA'!$C$1:$T$1,0)),"")</f>
        <v>1837.5</v>
      </c>
      <c r="Y21" s="2">
        <f t="array" ref="Y21">IFERROR(INDEX('SEMACU DATA UNIFICADA'!$C$2:$T1000,MATCH(1,($A21='SEMACU DATA UNIFICADA'!$A$2:$A1000)*($T$1='SEMACU DATA UNIFICADA'!$B$2:$B1000),0),MATCH(Y$2,'SEMACU DATA UNIFICADA'!$C$1:$T$1,0)),"")</f>
        <v>22.05</v>
      </c>
      <c r="Z21" s="2">
        <f t="array" ref="Z21">IFERROR(INDEX('SEMACU DATA UNIFICADA'!$C$2:$T1000,MATCH(1,($A21='SEMACU DATA UNIFICADA'!$A$2:$A1000)*($T$1='SEMACU DATA UNIFICADA'!$B$2:$B1000),0),MATCH(Z$2,'SEMACU DATA UNIFICADA'!$C$1:$T$1,0)),"")</f>
        <v>1.6</v>
      </c>
      <c r="AA21" s="33">
        <f t="array" ref="AA21">IFERROR(INDEX('SEMACU DATA UNIFICADA'!$C$2:$T1000,MATCH(1,($A21='SEMACU DATA UNIFICADA'!$A$2:$A1000)*($T$1='SEMACU DATA UNIFICADA'!$B$2:$B1000),0),MATCH(AA$2,'SEMACU DATA UNIFICADA'!$C$1:$T$1,0)),"")</f>
        <v>3.2478</v>
      </c>
      <c r="AB21" s="60">
        <f t="array" ref="AB21">IFERROR(INDEX('SEMACU DATA UNIFICADA'!$C$2:$T1000,MATCH(1,($A21='SEMACU DATA UNIFICADA'!$A$2:$A1000)*($T$1='SEMACU DATA UNIFICADA'!$B$2:$B1000),0),MATCH(AB$2,'SEMACU DATA UNIFICADA'!$C$1:$T$1,0)),"")</f>
        <v>453821.9418</v>
      </c>
      <c r="AC21" s="23">
        <f t="array" ref="AC21">IFERROR(INDEX('SEMACU DATA UNIFICADA'!$C$2:$T1000,MATCH(1,($A21='SEMACU DATA UNIFICADA'!$A$2:$A1000)*($T$1='SEMACU DATA UNIFICADA'!$B$2:$B1000),0),MATCH(AC$2,'SEMACU DATA UNIFICADA'!$C$1:$T$1,0)),"")</f>
        <v>0.749995</v>
      </c>
      <c r="AD21" s="23">
        <f t="array" ref="AD21">IFERROR(INDEX('SEMACU DATA UNIFICADA'!$C$2:$T1000,MATCH(1,($A21='SEMACU DATA UNIFICADA'!$A$2:$A1000)*($T$1='SEMACU DATA UNIFICADA'!$B$2:$B1000),0),MATCH(AD$2,'SEMACU DATA UNIFICADA'!$C$1:$T$1,0)),"")</f>
        <v>0.4538219418</v>
      </c>
      <c r="AE21" s="23">
        <f t="array" ref="AE21">IFERROR(INDEX('SEMACU DATA UNIFICADA'!$C$2:$T1000,MATCH(1,($A21='SEMACU DATA UNIFICADA'!$A$2:$A1000)*($T$1='SEMACU DATA UNIFICADA'!$B$2:$B1000),0),MATCH(AE$2,'SEMACU DATA UNIFICADA'!$C$1:$T$1,0)),"")</f>
        <v>0.55</v>
      </c>
      <c r="AF21" s="60" t="str">
        <f t="array" ref="AF21">IFERROR(INDEX('SEMACU DATA UNIFICADA'!$C$2:$T1000,MATCH(1,($A21='SEMACU DATA UNIFICADA'!$A$2:$A1000)*($T$1='SEMACU DATA UNIFICADA'!$B$2:$B1000),0),MATCH(AF$2,'SEMACU DATA UNIFICADA'!$C$1:$T$1,0)),"")</f>
        <v/>
      </c>
      <c r="AG21" s="2">
        <f t="array" ref="AG21">IFERROR(INDEX('SEMACU DATA UNIFICADA'!$C$2:$T1000,MATCH(1,($A21='SEMACU DATA UNIFICADA'!$A$2:$A1000)*($T$1='SEMACU DATA UNIFICADA'!$B$2:$B1000),0),MATCH(AG$2,'SEMACU DATA UNIFICADA'!$C$1:$T$1,0)),"")</f>
        <v>2</v>
      </c>
      <c r="AH21" s="2">
        <f t="array" ref="AH21">IFERROR(INDEX('SEMACU DATA UNIFICADA'!$C$2:$T1000,MATCH(1,($A21='SEMACU DATA UNIFICADA'!$A$2:$A1000)*($T$1='SEMACU DATA UNIFICADA'!$B$2:$B1000),0),MATCH(AH$2,'SEMACU DATA UNIFICADA'!$C$1:$T$1,0)),"")</f>
        <v>24.05</v>
      </c>
      <c r="AI21" s="2">
        <f t="array" ref="AI21">IFERROR(INDEX('SEMACU DATA UNIFICADA'!$C$2:$T1000,MATCH(1,($A21='SEMACU DATA UNIFICADA'!$A$2:$A1000)*($T$1='SEMACU DATA UNIFICADA'!$B$2:$B1000),0),MATCH(AI$2,'SEMACU DATA UNIFICADA'!$C$1:$T$1,0)),"")</f>
        <v>3.1764</v>
      </c>
      <c r="AJ21" s="60">
        <f t="array" ref="AJ21">IFERROR(INDEX('SEMACU DATA UNIFICADA'!$C$2:$T1000,MATCH(1,($A21='SEMACU DATA UNIFICADA'!$A$2:$A1000)*($T$1='SEMACU DATA UNIFICADA'!$B$2:$B1000),0),MATCH(AJ$2,'SEMACU DATA UNIFICADA'!$C$1:$T$1,0)),"")</f>
        <v>406.8554733</v>
      </c>
      <c r="AK21" s="140">
        <f t="array" ref="AK21">IFERROR(INDEX('SEMACU DATA UNIFICADA'!$C$2:$T1000,MATCH(1,($A21='SEMACU DATA UNIFICADA'!$A$2:$A1000)*($T$1='SEMACU DATA UNIFICADA'!$B$2:$B1000),0),MATCH(AK$2,'SEMACU DATA UNIFICADA'!$C$1:$T$1,0)),"")</f>
        <v>20.46386831</v>
      </c>
      <c r="AL21" s="138" t="str">
        <f t="array" ref="AL21">IFERROR(INDEX('SEMACU DATA UNIFICADA'!$C$2:$T1000,MATCH(1,($A21='SEMACU DATA UNIFICADA'!$A$2:$A1000)*($AL$1='SEMACU DATA UNIFICADA'!$B$2:$B1000),0),MATCH(AL$2,'SEMACU DATA UNIFICADA'!$C$1:$T$1,0)),"")</f>
        <v>SE03090323</v>
      </c>
      <c r="AM21" s="2">
        <f t="array" ref="AM21">IFERROR(INDEX('SEMACU DATA UNIFICADA'!$C$2:$T1000,MATCH(1,($A21='SEMACU DATA UNIFICADA'!$A$2:$A1000)*($AL$1='SEMACU DATA UNIFICADA'!$B$2:$B1000),0),MATCH(AM$2,'SEMACU DATA UNIFICADA'!$C$1:$T$1,0)),"")</f>
        <v>225</v>
      </c>
      <c r="AN21" s="2">
        <f t="array" ref="AN21">IFERROR(INDEX('SEMACU DATA UNIFICADA'!$C$2:$T1000,MATCH(1,($A21='SEMACU DATA UNIFICADA'!$A$2:$A1000)*($AL$1='SEMACU DATA UNIFICADA'!$B$2:$B1000),0),MATCH(AN$2,'SEMACU DATA UNIFICADA'!$C$1:$T$1,0)),"")</f>
        <v>1350</v>
      </c>
      <c r="AO21" s="2" t="str">
        <f t="array" ref="AO21">IFERROR(INDEX('SEMACU DATA UNIFICADA'!$C$2:$T1000,MATCH(1,($A21='SEMACU DATA UNIFICADA'!$A$2:$A1000)*($AL$1='SEMACU DATA UNIFICADA'!$B$2:$B1000),0),MATCH(AO$2,'SEMACU DATA UNIFICADA'!$C$1:$T$1,0)),"")</f>
        <v>SKR MAST</v>
      </c>
      <c r="AP21" s="139">
        <f t="array" ref="AP21">IFERROR(INDEX('SEMACU DATA UNIFICADA'!$C$2:$T1000,MATCH(1,($A21='SEMACU DATA UNIFICADA'!$A$2:$A1000)*($AL$1='SEMACU DATA UNIFICADA'!$B$2:$B1000),0),MATCH(AP$2,'SEMACU DATA UNIFICADA'!$C$1:$T$1,0)),"")</f>
        <v>1323</v>
      </c>
      <c r="AQ21" s="2">
        <f t="array" ref="AQ21">IFERROR(INDEX('SEMACU DATA UNIFICADA'!$C$2:$T1000,MATCH(1,($A21='SEMACU DATA UNIFICADA'!$A$2:$A1000)*($AL$1='SEMACU DATA UNIFICADA'!$B$2:$B1000),0),MATCH(AQ$2,'SEMACU DATA UNIFICADA'!$C$1:$T$1,0)),"")</f>
        <v>22.6</v>
      </c>
      <c r="AR21" s="2">
        <f t="array" ref="AR21">IFERROR(INDEX('SEMACU DATA UNIFICADA'!$C$2:$T1000,MATCH(1,($A21='SEMACU DATA UNIFICADA'!$A$2:$A1000)*($AL$1='SEMACU DATA UNIFICADA'!$B$2:$B1000),0),MATCH(AR$2,'SEMACU DATA UNIFICADA'!$C$1:$T$1,0)),"")</f>
        <v>2.2</v>
      </c>
      <c r="AS21" s="33">
        <f t="array" ref="AS21">IFERROR(INDEX('SEMACU DATA UNIFICADA'!$C$2:$T1000,MATCH(1,($A21='SEMACU DATA UNIFICADA'!$A$2:$A1000)*($AL$1='SEMACU DATA UNIFICADA'!$B$2:$B1000),0),MATCH(AS$2,'SEMACU DATA UNIFICADA'!$C$1:$T$1,0)),"")</f>
        <v>3.2016</v>
      </c>
      <c r="AT21" s="60">
        <f t="array" ref="AT21">IFERROR(INDEX('SEMACU DATA UNIFICADA'!$C$2:$T1000,MATCH(1,($A21='SEMACU DATA UNIFICADA'!$A$2:$A1000)*($AL$1='SEMACU DATA UNIFICADA'!$B$2:$B1000),0),MATCH(AT$2,'SEMACU DATA UNIFICADA'!$C$1:$T$1,0)),"")</f>
        <v>310961.7757</v>
      </c>
      <c r="AU21" s="23">
        <f t="array" ref="AU21">IFERROR(INDEX('SEMACU DATA UNIFICADA'!$C$2:$T1000,MATCH(1,($A21='SEMACU DATA UNIFICADA'!$A$2:$A1000)*($AL$1='SEMACU DATA UNIFICADA'!$B$2:$B1000),0),MATCH(AU$2,'SEMACU DATA UNIFICADA'!$C$1:$T$1,0)),"")</f>
        <v>0.7566618</v>
      </c>
      <c r="AV21" s="23">
        <f t="array" ref="AV21">IFERROR(INDEX('SEMACU DATA UNIFICADA'!$C$2:$T1000,MATCH(1,($A21='SEMACU DATA UNIFICADA'!$A$2:$A1000)*($AL$1='SEMACU DATA UNIFICADA'!$B$2:$B1000),0),MATCH(AV$2,'SEMACU DATA UNIFICADA'!$C$1:$T$1,0)),"")</f>
        <v>0.4566252214</v>
      </c>
      <c r="AW21" s="23">
        <f t="array" ref="AW21">IFERROR(INDEX('SEMACU DATA UNIFICADA'!$C$2:$T1000,MATCH(1,($A21='SEMACU DATA UNIFICADA'!$A$2:$A1000)*($AL$1='SEMACU DATA UNIFICADA'!$B$2:$B1000),0),MATCH(AW$2,'SEMACU DATA UNIFICADA'!$C$1:$T$1,0)),"")</f>
        <v>0.68</v>
      </c>
      <c r="AX21" s="60" t="str">
        <f t="array" ref="AX21">IFERROR(INDEX('SEMACU DATA UNIFICADA'!$C$2:$T1000,MATCH(1,($A21='SEMACU DATA UNIFICADA'!$A$2:$A1000)*($AL$1='SEMACU DATA UNIFICADA'!$B$2:$B1000),0),MATCH(AX$2,'SEMACU DATA UNIFICADA'!$C$1:$T$1,0)),"")</f>
        <v/>
      </c>
      <c r="AY21" s="2">
        <f t="array" ref="AY21">IFERROR(INDEX('SEMACU DATA UNIFICADA'!$C$2:$T1000,MATCH(1,($A21='SEMACU DATA UNIFICADA'!$A$2:$A1000)*($AL$1='SEMACU DATA UNIFICADA'!$B$2:$B1000),0),MATCH(AY$2,'SEMACU DATA UNIFICADA'!$C$1:$T$1,0)),"")</f>
        <v>2</v>
      </c>
      <c r="AZ21" s="2">
        <f t="array" ref="AZ21">IFERROR(INDEX('SEMACU DATA UNIFICADA'!$C$2:$T1000,MATCH(1,($A21='SEMACU DATA UNIFICADA'!$A$2:$A1000)*($AL$1='SEMACU DATA UNIFICADA'!$B$2:$B1000),0),MATCH(AZ$2,'SEMACU DATA UNIFICADA'!$C$1:$T$1,0)),"")</f>
        <v>24.6</v>
      </c>
      <c r="BA21" s="33">
        <f t="array" ref="BA21">IFERROR(INDEX('SEMACU DATA UNIFICADA'!$C$2:$T1000,MATCH(1,($A21='SEMACU DATA UNIFICADA'!$A$2:$A1000)*($AL$1='SEMACU DATA UNIFICADA'!$B$2:$B1000),0),MATCH(BA$2,'SEMACU DATA UNIFICADA'!$C$1:$T$1,0)),"")</f>
        <v>3.1368</v>
      </c>
      <c r="BB21" s="60">
        <f t="array" ref="BB21">IFERROR(INDEX('SEMACU DATA UNIFICADA'!$C$2:$T1000,MATCH(1,($A21='SEMACU DATA UNIFICADA'!$A$2:$A1000)*($AL$1='SEMACU DATA UNIFICADA'!$B$2:$B1000),0),MATCH(BB$2,'SEMACU DATA UNIFICADA'!$C$1:$T$1,0)),"")</f>
        <v>348.6398227</v>
      </c>
      <c r="BC21" s="140">
        <f t="array" ref="BC21">IFERROR(INDEX('SEMACU DATA UNIFICADA'!$C$2:$T1000,MATCH(1,($A21='SEMACU DATA UNIFICADA'!$A$2:$A1000)*($AL$1='SEMACU DATA UNIFICADA'!$B$2:$B1000),0),MATCH(BC$2,'SEMACU DATA UNIFICADA'!$C$1:$T$1,0)),"")</f>
        <v>30.90995567</v>
      </c>
      <c r="BD21" s="138" t="str">
        <f t="array" ref="BD21">IFERROR(INDEX('SEMACU DATA UNIFICADA'!$C$2:$T1000,MATCH(1,($A21='SEMACU DATA UNIFICADA'!$A$2:$A1000)*($BD$1='SEMACU DATA UNIFICADA'!$B$2:$B1000),0),MATCH(BD$2,'SEMACU DATA UNIFICADA'!$C$1:$T$1,0)),"")</f>
        <v>SE04090323</v>
      </c>
      <c r="BE21" s="2">
        <f t="array" ref="BE21">IFERROR(INDEX('SEMACU DATA UNIFICADA'!$C$2:$T1000,MATCH(1,($A21='SEMACU DATA UNIFICADA'!$A$2:$A1000)*($BD$1='SEMACU DATA UNIFICADA'!$B$2:$B1000),0),MATCH(BE$2,'SEMACU DATA UNIFICADA'!$C$1:$T$1,0)),"")</f>
        <v>250</v>
      </c>
      <c r="BF21" s="2">
        <f t="array" ref="BF21">IFERROR(INDEX('SEMACU DATA UNIFICADA'!$C$2:$T1000,MATCH(1,($A21='SEMACU DATA UNIFICADA'!$A$2:$A1000)*($BD$1='SEMACU DATA UNIFICADA'!$B$2:$B1000),0),MATCH(BF$2,'SEMACU DATA UNIFICADA'!$C$1:$T$1,0)),"")</f>
        <v>1375</v>
      </c>
      <c r="BG21" s="2" t="str">
        <f t="array" ref="BG21">IFERROR(INDEX('SEMACU DATA UNIFICADA'!$C$2:$T1000,MATCH(1,($A21='SEMACU DATA UNIFICADA'!$A$2:$A1000)*($BD$1='SEMACU DATA UNIFICADA'!$B$2:$B1000),0),MATCH(BG$2,'SEMACU DATA UNIFICADA'!$C$1:$T$1,0)),"")</f>
        <v>SKR MAST</v>
      </c>
      <c r="BH21" s="139">
        <f t="array" ref="BH21">IFERROR(INDEX('SEMACU DATA UNIFICADA'!$C$2:$T1000,MATCH(1,($A21='SEMACU DATA UNIFICADA'!$A$2:$A1000)*($BD$1='SEMACU DATA UNIFICADA'!$B$2:$B1000),0),MATCH(BH$2,'SEMACU DATA UNIFICADA'!$C$1:$T$1,0)),"")</f>
        <v>1347.5</v>
      </c>
      <c r="BI21" s="2">
        <f t="array" ref="BI21">IFERROR(INDEX('SEMACU DATA UNIFICADA'!$C$2:$T1000,MATCH(1,($A21='SEMACU DATA UNIFICADA'!$A$2:$A1000)*($BD$1='SEMACU DATA UNIFICADA'!$B$2:$B1000),0),MATCH(BI$2,'SEMACU DATA UNIFICADA'!$C$1:$T$1,0)),"")</f>
        <v>19.6</v>
      </c>
      <c r="BJ21" s="2">
        <f t="array" ref="BJ21">IFERROR(INDEX('SEMACU DATA UNIFICADA'!$C$2:$T1000,MATCH(1,($A21='SEMACU DATA UNIFICADA'!$A$2:$A1000)*($BD$1='SEMACU DATA UNIFICADA'!$B$2:$B1000),0),MATCH(BJ$2,'SEMACU DATA UNIFICADA'!$C$1:$T$1,0)),"")</f>
        <v>1.54</v>
      </c>
      <c r="BK21" s="33">
        <f t="array" ref="BK21">IFERROR(INDEX('SEMACU DATA UNIFICADA'!$C$2:$T1000,MATCH(1,($A21='SEMACU DATA UNIFICADA'!$A$2:$A1000)*($BD$1='SEMACU DATA UNIFICADA'!$B$2:$B1000),0),MATCH(BK$2,'SEMACU DATA UNIFICADA'!$C$1:$T$1,0)),"")</f>
        <v>3.3504</v>
      </c>
      <c r="BL21" s="60">
        <f t="array" ref="BL21">IFERROR(INDEX('SEMACU DATA UNIFICADA'!$C$2:$T1000,MATCH(1,($A21='SEMACU DATA UNIFICADA'!$A$2:$A1000)*($BD$1='SEMACU DATA UNIFICADA'!$B$2:$B1000),0),MATCH(BL$2,'SEMACU DATA UNIFICADA'!$C$1:$T$1,0)),"")</f>
        <v>380703.8575</v>
      </c>
      <c r="BM21" s="23">
        <f t="array" ref="BM21">IFERROR(INDEX('SEMACU DATA UNIFICADA'!$C$2:$T1000,MATCH(1,($A21='SEMACU DATA UNIFICADA'!$A$2:$A1000)*($BD$1='SEMACU DATA UNIFICADA'!$B$2:$B1000),0),MATCH(BM$2,'SEMACU DATA UNIFICADA'!$C$1:$T$1,0)),"")</f>
        <v>0.7566618</v>
      </c>
      <c r="BN21" s="23">
        <f t="array" ref="BN21">IFERROR(INDEX('SEMACU DATA UNIFICADA'!$C$2:$T1000,MATCH(1,($A21='SEMACU DATA UNIFICADA'!$A$2:$A1000)*($BD$1='SEMACU DATA UNIFICADA'!$B$2:$B1000),0),MATCH(BN$2,'SEMACU DATA UNIFICADA'!$C$1:$T$1,0)),"")</f>
        <v>0.5673678949</v>
      </c>
      <c r="BO21" s="23">
        <f t="array" ref="BO21">IFERROR(INDEX('SEMACU DATA UNIFICADA'!$C$2:$T1000,MATCH(1,($A21='SEMACU DATA UNIFICADA'!$A$2:$A1000)*($BD$1='SEMACU DATA UNIFICADA'!$B$2:$B1000),0),MATCH(BO$2,'SEMACU DATA UNIFICADA'!$C$1:$T$1,0)),"")</f>
        <v>0.7</v>
      </c>
      <c r="BP21" s="60" t="str">
        <f t="array" ref="BP21">IFERROR(INDEX('SEMACU DATA UNIFICADA'!$C$2:$T1000,MATCH(1,($A21='SEMACU DATA UNIFICADA'!$A$2:$A1000)*($BD$1='SEMACU DATA UNIFICADA'!$B$2:$B1000),0),MATCH(BP$2,'SEMACU DATA UNIFICADA'!$C$1:$T$1,0)),"")</f>
        <v/>
      </c>
      <c r="BQ21" s="2">
        <f t="array" ref="BQ21">IFERROR(INDEX('SEMACU DATA UNIFICADA'!$C$2:$T1000,MATCH(1,($A21='SEMACU DATA UNIFICADA'!$A$2:$A1000)*($BD$1='SEMACU DATA UNIFICADA'!$B$2:$B1000),0),MATCH(BQ$2,'SEMACU DATA UNIFICADA'!$C$1:$T$1,0)),"")</f>
        <v>2</v>
      </c>
      <c r="BR21" s="2">
        <f t="array" ref="BR21">IFERROR(INDEX('SEMACU DATA UNIFICADA'!$C$2:$T1000,MATCH(1,($A21='SEMACU DATA UNIFICADA'!$A$2:$A1000)*($BD$1='SEMACU DATA UNIFICADA'!$B$2:$B1000),0),MATCH(BR$2,'SEMACU DATA UNIFICADA'!$C$1:$T$1,0)),"")</f>
        <v>21.6</v>
      </c>
      <c r="BS21" s="33">
        <f t="array" ref="BS21">IFERROR(INDEX('SEMACU DATA UNIFICADA'!$C$2:$T1000,MATCH(1,($A21='SEMACU DATA UNIFICADA'!$A$2:$A1000)*($BD$1='SEMACU DATA UNIFICADA'!$B$2:$B1000),0),MATCH(BS$2,'SEMACU DATA UNIFICADA'!$C$1:$T$1,0)),"")</f>
        <v>3.2928</v>
      </c>
      <c r="BT21" s="60">
        <f t="array" ref="BT21">IFERROR(INDEX('SEMACU DATA UNIFICADA'!$C$2:$T1000,MATCH(1,($A21='SEMACU DATA UNIFICADA'!$A$2:$A1000)*($BD$1='SEMACU DATA UNIFICADA'!$B$2:$B1000),0),MATCH(BT$2,'SEMACU DATA UNIFICADA'!$C$1:$T$1,0)),"")</f>
        <v>325.7605849</v>
      </c>
      <c r="BU21" s="140">
        <f t="array" ref="BU21">IFERROR(INDEX('SEMACU DATA UNIFICADA'!$C$2:$T1000,MATCH(1,($A21='SEMACU DATA UNIFICADA'!$A$2:$A1000)*($BD$1='SEMACU DATA UNIFICADA'!$B$2:$B1000),0),MATCH(BU$2,'SEMACU DATA UNIFICADA'!$C$1:$T$1,0)),"")</f>
        <v>18.94014623</v>
      </c>
      <c r="BV21" s="138" t="str">
        <f t="array" ref="BV21">IFERROR(INDEX('SEMACU DATA UNIFICADA'!$C$2:$T1000,MATCH(1,($A21='SEMACU DATA UNIFICADA'!$A$2:$A1000)*($BV$1='SEMACU DATA UNIFICADA'!$B$2:$B1000),0),MATCH(BV$2,'SEMACU DATA UNIFICADA'!$C$1:$T$1,0)),"")</f>
        <v>SE06090523</v>
      </c>
      <c r="BW21" s="2">
        <f t="array" ref="BW21">IFERROR(INDEX('SEMACU DATA UNIFICADA'!$C$2:$T1000,MATCH(1,($A21='SEMACU DATA UNIFICADA'!$A$2:$A1000)*($BV$1='SEMACU DATA UNIFICADA'!$B$2:$B1000),0),MATCH(BW$2,'SEMACU DATA UNIFICADA'!$C$1:$T$1,0)),"")</f>
        <v>175</v>
      </c>
      <c r="BX21" s="2">
        <f t="array" ref="BX21">IFERROR(INDEX('SEMACU DATA UNIFICADA'!$C$2:$T1000,MATCH(1,($A21='SEMACU DATA UNIFICADA'!$A$2:$A1000)*($BV$1='SEMACU DATA UNIFICADA'!$B$2:$B1000),0),MATCH(BX$2,'SEMACU DATA UNIFICADA'!$C$1:$T$1,0)),"")</f>
        <v>1075</v>
      </c>
      <c r="BY21" s="2" t="str">
        <f t="array" ref="BY21">IFERROR(INDEX('SEMACU DATA UNIFICADA'!$C$2:$T1000,MATCH(1,($A21='SEMACU DATA UNIFICADA'!$A$2:$A1000)*($BV$1='SEMACU DATA UNIFICADA'!$B$2:$B1000),0),MATCH(BY$2,'SEMACU DATA UNIFICADA'!$C$1:$T$1,0)),"")</f>
        <v>SKR NW#4</v>
      </c>
      <c r="BZ21" s="139">
        <f t="array" ref="BZ21">IFERROR(INDEX('SEMACU DATA UNIFICADA'!$C$2:$T1000,MATCH(1,($A21='SEMACU DATA UNIFICADA'!$A$2:$A1000)*($BV$1='SEMACU DATA UNIFICADA'!$B$2:$B1000),0),MATCH(BZ$2,'SEMACU DATA UNIFICADA'!$C$1:$T$1,0)),"")</f>
        <v>1444.8</v>
      </c>
      <c r="CA21" s="2">
        <f t="array" ref="CA21">IFERROR(INDEX('SEMACU DATA UNIFICADA'!$C$2:$T1000,MATCH(1,($A21='SEMACU DATA UNIFICADA'!$A$2:$A1000)*($BV$1='SEMACU DATA UNIFICADA'!$B$2:$B1000),0),MATCH(CA$2,'SEMACU DATA UNIFICADA'!$C$1:$T$1,0)),"")</f>
        <v>4.8</v>
      </c>
      <c r="CB21" s="2">
        <f t="array" ref="CB21">IFERROR(INDEX('SEMACU DATA UNIFICADA'!$C$2:$T1000,MATCH(1,($A21='SEMACU DATA UNIFICADA'!$A$2:$A1000)*($BV$1='SEMACU DATA UNIFICADA'!$B$2:$B1000),0),MATCH(CB$2,'SEMACU DATA UNIFICADA'!$C$1:$T$1,0)),"")</f>
        <v>2.08</v>
      </c>
      <c r="CC21" s="33">
        <f t="array" ref="CC21">IFERROR(INDEX('SEMACU DATA UNIFICADA'!$C$2:$T1000,MATCH(1,($A21='SEMACU DATA UNIFICADA'!$A$2:$A1000)*($BV$1='SEMACU DATA UNIFICADA'!$B$2:$B1000),0),MATCH(CC$2,'SEMACU DATA UNIFICADA'!$C$1:$T$1,0)),"")</f>
        <v>7.6944</v>
      </c>
      <c r="CD21" s="60">
        <f t="array" ref="CD21">IFERROR(INDEX('SEMACU DATA UNIFICADA'!$C$2:$T1000,MATCH(1,($A21='SEMACU DATA UNIFICADA'!$A$2:$A1000)*($BV$1='SEMACU DATA UNIFICADA'!$B$2:$B1000),0),MATCH(CD$2,'SEMACU DATA UNIFICADA'!$C$1:$T$1,0)),"")</f>
        <v>473829.4517</v>
      </c>
      <c r="CE21" s="23">
        <f t="array" ref="CE21">IFERROR(INDEX('SEMACU DATA UNIFICADA'!$C$2:$T1000,MATCH(1,($A21='SEMACU DATA UNIFICADA'!$A$2:$A1000)*($BV$1='SEMACU DATA UNIFICADA'!$B$2:$B1000),0),MATCH(CE$2,'SEMACU DATA UNIFICADA'!$C$1:$T$1,0)),"")</f>
        <v>0.9599992</v>
      </c>
      <c r="CF21" s="23">
        <f t="array" ref="CF21">IFERROR(INDEX('SEMACU DATA UNIFICADA'!$C$2:$T1000,MATCH(1,($A21='SEMACU DATA UNIFICADA'!$A$2:$A1000)*($BV$1='SEMACU DATA UNIFICADA'!$B$2:$B1000),0),MATCH(CF$2,'SEMACU DATA UNIFICADA'!$C$1:$T$1,0)),"")</f>
        <v>0.5849746318</v>
      </c>
      <c r="CG21" s="23">
        <f t="array" ref="CG21">IFERROR(INDEX('SEMACU DATA UNIFICADA'!$C$2:$T1000,MATCH(1,($A21='SEMACU DATA UNIFICADA'!$A$2:$A1000)*($BV$1='SEMACU DATA UNIFICADA'!$B$2:$B1000),0),MATCH(CG$2,'SEMACU DATA UNIFICADA'!$C$1:$T$1,0)),"")</f>
        <v>0.85</v>
      </c>
      <c r="CH21" s="60" t="str">
        <f t="array" ref="CH21">IFERROR(INDEX('SEMACU DATA UNIFICADA'!$C$2:$T1000,MATCH(1,($A21='SEMACU DATA UNIFICADA'!$A$2:$A1000)*($BV$1='SEMACU DATA UNIFICADA'!$B$2:$B1000),0),MATCH(CH$2,'SEMACU DATA UNIFICADA'!$C$1:$T$1,0)),"")</f>
        <v/>
      </c>
      <c r="CI21" s="2">
        <f t="array" ref="CI21">IFERROR(INDEX('SEMACU DATA UNIFICADA'!$C$2:$T1000,MATCH(1,($A21='SEMACU DATA UNIFICADA'!$A$2:$A1000)*($BV$1='SEMACU DATA UNIFICADA'!$B$2:$B1000),0),MATCH(CI$2,'SEMACU DATA UNIFICADA'!$C$1:$T$1,0)),"")</f>
        <v>2</v>
      </c>
      <c r="CJ21" s="2">
        <f t="array" ref="CJ21">IFERROR(INDEX('SEMACU DATA UNIFICADA'!$C$2:$T1000,MATCH(1,($A21='SEMACU DATA UNIFICADA'!$A$2:$A1000)*($BV$1='SEMACU DATA UNIFICADA'!$B$2:$B1000),0),MATCH(CJ$2,'SEMACU DATA UNIFICADA'!$C$1:$T$1,0)),"")</f>
        <v>6.8</v>
      </c>
      <c r="CK21" s="33">
        <f t="array" ref="CK21">IFERROR(INDEX('SEMACU DATA UNIFICADA'!$C$2:$T1000,MATCH(1,($A21='SEMACU DATA UNIFICADA'!$A$2:$A1000)*($BV$1='SEMACU DATA UNIFICADA'!$B$2:$B1000),0),MATCH(CK$2,'SEMACU DATA UNIFICADA'!$C$1:$T$1,0)),"")</f>
        <v>6.4176</v>
      </c>
      <c r="CL21" s="60">
        <f t="array" ref="CL21">IFERROR(INDEX('SEMACU DATA UNIFICADA'!$C$2:$T1000,MATCH(1,($A21='SEMACU DATA UNIFICADA'!$A$2:$A1000)*($BV$1='SEMACU DATA UNIFICADA'!$B$2:$B1000),0),MATCH(CL$2,'SEMACU DATA UNIFICADA'!$C$1:$T$1,0)),"")</f>
        <v>321.2795275</v>
      </c>
      <c r="CM21" s="140">
        <f t="array" ref="CM21">IFERROR(INDEX('SEMACU DATA UNIFICADA'!$C$2:$T1000,MATCH(1,($A21='SEMACU DATA UNIFICADA'!$A$2:$A1000)*($BV$1='SEMACU DATA UNIFICADA'!$B$2:$B1000),0),MATCH(CM$2,'SEMACU DATA UNIFICADA'!$C$1:$T$1,0)),"")</f>
        <v>36.56988187</v>
      </c>
      <c r="CN21" s="138" t="str">
        <f t="array" ref="CN21">IFERROR(INDEX('SEMACU DATA UNIFICADA'!$C$2:$T1000,MATCH(1,($A21='SEMACU DATA UNIFICADA'!$A$2:$A1000)*($CN$1='SEMACU DATA UNIFICADA'!$B$2:$B1000),0),MATCH(CN$2,'SEMACU DATA UNIFICADA'!$C$1:$T$1,0)),"")</f>
        <v>SE07090523</v>
      </c>
      <c r="CO21" s="2">
        <f t="array" ref="CO21">IFERROR(INDEX('SEMACU DATA UNIFICADA'!$C$2:$T1000,MATCH(1,($A21='SEMACU DATA UNIFICADA'!$A$2:$A1000)*($CN$1='SEMACU DATA UNIFICADA'!$B$2:$B1000),0),MATCH(CO$2,'SEMACU DATA UNIFICADA'!$C$1:$T$1,0)),"")</f>
        <v>200</v>
      </c>
      <c r="CP21" s="2">
        <f t="array" ref="CP21">IFERROR(INDEX('SEMACU DATA UNIFICADA'!$C$2:$T1000,MATCH(1,($A21='SEMACU DATA UNIFICADA'!$A$2:$A1000)*($CN$1='SEMACU DATA UNIFICADA'!$B$2:$B1000),0),MATCH(CP$2,'SEMACU DATA UNIFICADA'!$C$1:$T$1,0)),"")</f>
        <v>1100</v>
      </c>
      <c r="CQ21" s="2" t="str">
        <f t="array" ref="CQ21">IFERROR(INDEX('SEMACU DATA UNIFICADA'!$C$2:$T1000,MATCH(1,($A21='SEMACU DATA UNIFICADA'!$A$2:$A1000)*($CN$1='SEMACU DATA UNIFICADA'!$B$2:$B1000),0),MATCH(CQ$2,'SEMACU DATA UNIFICADA'!$C$1:$T$1,0)),"")</f>
        <v>SKR NW#4</v>
      </c>
      <c r="CR21" s="139">
        <f t="array" ref="CR21">IFERROR(INDEX('SEMACU DATA UNIFICADA'!$C$2:$T1000,MATCH(1,($A21='SEMACU DATA UNIFICADA'!$A$2:$A1000)*($CN$1='SEMACU DATA UNIFICADA'!$B$2:$B1000),0),MATCH(CR$2,'SEMACU DATA UNIFICADA'!$C$1:$T$1,0)),"")</f>
        <v>1478.4</v>
      </c>
      <c r="CS21" s="2">
        <f t="array" ref="CS21">IFERROR(INDEX('SEMACU DATA UNIFICADA'!$C$2:$T1000,MATCH(1,($A21='SEMACU DATA UNIFICADA'!$A$2:$A1000)*($CN$1='SEMACU DATA UNIFICADA'!$B$2:$B1000),0),MATCH(CS$2,'SEMACU DATA UNIFICADA'!$C$1:$T$1,0)),"")</f>
        <v>4.1</v>
      </c>
      <c r="CT21" s="2">
        <f t="array" ref="CT21">IFERROR(INDEX('SEMACU DATA UNIFICADA'!$C$2:$T1000,MATCH(1,($A21='SEMACU DATA UNIFICADA'!$A$2:$A1000)*($CN$1='SEMACU DATA UNIFICADA'!$B$2:$B1000),0),MATCH(CT$2,'SEMACU DATA UNIFICADA'!$C$1:$T$1,0)),"")</f>
        <v>1.64</v>
      </c>
      <c r="CU21" s="33">
        <f t="array" ref="CU21">IFERROR(INDEX('SEMACU DATA UNIFICADA'!$C$2:$T1000,MATCH(1,($A21='SEMACU DATA UNIFICADA'!$A$2:$A1000)*($CN$1='SEMACU DATA UNIFICADA'!$B$2:$B1000),0),MATCH(CU$2,'SEMACU DATA UNIFICADA'!$C$1:$T$1,0)),"")</f>
        <v>8.4168</v>
      </c>
      <c r="CV21" s="60">
        <f t="array" ref="CV21">IFERROR(INDEX('SEMACU DATA UNIFICADA'!$C$2:$T1000,MATCH(1,($A21='SEMACU DATA UNIFICADA'!$A$2:$A1000)*($CN$1='SEMACU DATA UNIFICADA'!$B$2:$B1000),0),MATCH(CV$2,'SEMACU DATA UNIFICADA'!$C$1:$T$1,0)),"")</f>
        <v>579560.971</v>
      </c>
      <c r="CW21" s="23">
        <f t="array" ref="CW21">IFERROR(INDEX('SEMACU DATA UNIFICADA'!$C$2:$T1000,MATCH(1,($A21='SEMACU DATA UNIFICADA'!$A$2:$A1000)*($CN$1='SEMACU DATA UNIFICADA'!$B$2:$B1000),0),MATCH(CW$2,'SEMACU DATA UNIFICADA'!$C$1:$T$1,0)),"")</f>
        <v>0.9599992</v>
      </c>
      <c r="CX21" s="23">
        <f t="array" ref="CX21">IFERROR(INDEX('SEMACU DATA UNIFICADA'!$C$2:$T1000,MATCH(1,($A21='SEMACU DATA UNIFICADA'!$A$2:$A1000)*($CN$1='SEMACU DATA UNIFICADA'!$B$2:$B1000),0),MATCH(CX$2,'SEMACU DATA UNIFICADA'!$C$1:$T$1,0)),"")</f>
        <v>0.6439566344</v>
      </c>
      <c r="CY21" s="23">
        <f t="array" ref="CY21">IFERROR(INDEX('SEMACU DATA UNIFICADA'!$C$2:$T1000,MATCH(1,($A21='SEMACU DATA UNIFICADA'!$A$2:$A1000)*($CN$1='SEMACU DATA UNIFICADA'!$B$2:$B1000),0),MATCH(CY$2,'SEMACU DATA UNIFICADA'!$C$1:$T$1,0)),"")</f>
        <v>0.85</v>
      </c>
      <c r="CZ21" s="60" t="str">
        <f t="array" ref="CZ21">IFERROR(INDEX('SEMACU DATA UNIFICADA'!$C$2:$T1000,MATCH(1,($A21='SEMACU DATA UNIFICADA'!$A$2:$A1000)*($CN$1='SEMACU DATA UNIFICADA'!$B$2:$B1000),0),MATCH(CZ$2,'SEMACU DATA UNIFICADA'!$C$1:$T$1,0)),"")</f>
        <v/>
      </c>
      <c r="DA21" s="2">
        <f t="array" ref="DA21">IFERROR(INDEX('SEMACU DATA UNIFICADA'!$C$2:$T1000,MATCH(1,($A21='SEMACU DATA UNIFICADA'!$A$2:$A1000)*($CN$1='SEMACU DATA UNIFICADA'!$B$2:$B1000),0),MATCH(DA$2,'SEMACU DATA UNIFICADA'!$C$1:$T$1,0)),"")</f>
        <v>2</v>
      </c>
      <c r="DB21" s="2">
        <f t="array" ref="DB21">IFERROR(INDEX('SEMACU DATA UNIFICADA'!$C$2:$T1000,MATCH(1,($A21='SEMACU DATA UNIFICADA'!$A$2:$A1000)*($CN$1='SEMACU DATA UNIFICADA'!$B$2:$B1000),0),MATCH(DB$2,'SEMACU DATA UNIFICADA'!$C$1:$T$1,0)),"")</f>
        <v>6.1</v>
      </c>
      <c r="DC21" s="33">
        <f t="array" ref="DC21">IFERROR(INDEX('SEMACU DATA UNIFICADA'!$C$2:$T1000,MATCH(1,($A21='SEMACU DATA UNIFICADA'!$A$2:$A1000)*($CN$1='SEMACU DATA UNIFICADA'!$B$2:$B1000),0),MATCH(DC$2,'SEMACU DATA UNIFICADA'!$C$1:$T$1,0)),"")</f>
        <v>6.8292</v>
      </c>
      <c r="DD21" s="60">
        <f t="array" ref="DD21">IFERROR(INDEX('SEMACU DATA UNIFICADA'!$C$2:$T1000,MATCH(1,($A21='SEMACU DATA UNIFICADA'!$A$2:$A1000)*($CN$1='SEMACU DATA UNIFICADA'!$B$2:$B1000),0),MATCH(DD$2,'SEMACU DATA UNIFICADA'!$C$1:$T$1,0)),"")</f>
        <v>345.9623297</v>
      </c>
      <c r="DE21" s="140">
        <f t="array" ref="DE21">IFERROR(INDEX('SEMACU DATA UNIFICADA'!$C$2:$T1000,MATCH(1,($A21='SEMACU DATA UNIFICADA'!$A$2:$A1000)*($CN$1='SEMACU DATA UNIFICADA'!$B$2:$B1000),0),MATCH(DE$2,'SEMACU DATA UNIFICADA'!$C$1:$T$1,0)),"")</f>
        <v>36.49058241</v>
      </c>
      <c r="DF21" s="138" t="str">
        <f t="array" ref="DF21">IFERROR(INDEX('SEMACU DATA UNIFICADA'!$C$2:$T1000,MATCH(1,($A21='SEMACU DATA UNIFICADA'!$A$2:$A1000)*($DF$1='SEMACU DATA UNIFICADA'!$B$2:$B1000),0),MATCH(DF$2,'SEMACU DATA UNIFICADA'!$C$1:$T$1,0)),"")</f>
        <v>SE08090523</v>
      </c>
      <c r="DG21" s="2">
        <f t="array" ref="DG21">IFERROR(INDEX('SEMACU DATA UNIFICADA'!$C$2:$T1000,MATCH(1,($A21='SEMACU DATA UNIFICADA'!$A$2:$A1000)*($DF$1='SEMACU DATA UNIFICADA'!$B$2:$B1000),0),MATCH(DG$2,'SEMACU DATA UNIFICADA'!$C$1:$T$1,0)),"")</f>
        <v>225</v>
      </c>
      <c r="DH21" s="2">
        <f t="array" ref="DH21">IFERROR(INDEX('SEMACU DATA UNIFICADA'!$C$2:$T1000,MATCH(1,($A21='SEMACU DATA UNIFICADA'!$A$2:$A1000)*($DF$1='SEMACU DATA UNIFICADA'!$B$2:$B1000),0),MATCH(DH$2,'SEMACU DATA UNIFICADA'!$C$1:$T$1,0)),"")</f>
        <v>1175</v>
      </c>
      <c r="DI21" s="2" t="str">
        <f t="array" ref="DI21">IFERROR(INDEX('SEMACU DATA UNIFICADA'!$C$2:$T1000,MATCH(1,($A21='SEMACU DATA UNIFICADA'!$A$2:$A1000)*($DF$1='SEMACU DATA UNIFICADA'!$B$2:$B1000),0),MATCH(DI$2,'SEMACU DATA UNIFICADA'!$C$1:$T$1,0)),"")</f>
        <v>SKR NW#4</v>
      </c>
      <c r="DJ21" s="139">
        <f t="array" ref="DJ21">IFERROR(INDEX('SEMACU DATA UNIFICADA'!$C$2:$T1000,MATCH(1,($A21='SEMACU DATA UNIFICADA'!$A$2:$A1000)*($DF$1='SEMACU DATA UNIFICADA'!$B$2:$B1000),0),MATCH(DJ$2,'SEMACU DATA UNIFICADA'!$C$1:$T$1,0)),"")</f>
        <v>1579.2</v>
      </c>
      <c r="DK21" s="2">
        <f t="array" ref="DK21">IFERROR(INDEX('SEMACU DATA UNIFICADA'!$C$2:$T1000,MATCH(1,($A21='SEMACU DATA UNIFICADA'!$A$2:$A1000)*($DF$1='SEMACU DATA UNIFICADA'!$B$2:$B1000),0),MATCH(DK$2,'SEMACU DATA UNIFICADA'!$C$1:$T$1,0)),"")</f>
        <v>4.52</v>
      </c>
      <c r="DL21" s="2">
        <f t="array" ref="DL21">IFERROR(INDEX('SEMACU DATA UNIFICADA'!$C$2:$T1000,MATCH(1,($A21='SEMACU DATA UNIFICADA'!$A$2:$A1000)*($DF$1='SEMACU DATA UNIFICADA'!$B$2:$B1000),0),MATCH(DL$2,'SEMACU DATA UNIFICADA'!$C$1:$T$1,0)),"")</f>
        <v>1.8</v>
      </c>
      <c r="DM21" s="33">
        <f t="array" ref="DM21">IFERROR(INDEX('SEMACU DATA UNIFICADA'!$C$2:$T1000,MATCH(1,($A21='SEMACU DATA UNIFICADA'!$A$2:$A1000)*($DF$1='SEMACU DATA UNIFICADA'!$B$2:$B1000),0),MATCH(DM$2,'SEMACU DATA UNIFICADA'!$C$1:$T$1,0)),"")</f>
        <v>7.98336</v>
      </c>
      <c r="DN21" s="60">
        <f t="array" ref="DN21">IFERROR(INDEX('SEMACU DATA UNIFICADA'!$C$2:$T1000,MATCH(1,($A21='SEMACU DATA UNIFICADA'!$A$2:$A1000)*($DF$1='SEMACU DATA UNIFICADA'!$B$2:$B1000),0),MATCH(DN$2,'SEMACU DATA UNIFICADA'!$C$1:$T$1,0)),"")</f>
        <v>623531.4587</v>
      </c>
      <c r="DO21" s="23">
        <f t="array" ref="DO21">IFERROR(INDEX('SEMACU DATA UNIFICADA'!$C$2:$T1000,MATCH(1,($A21='SEMACU DATA UNIFICADA'!$A$2:$A1000)*($DF$1='SEMACU DATA UNIFICADA'!$B$2:$B1000),0),MATCH(DO$2,'SEMACU DATA UNIFICADA'!$C$1:$T$1,0)),"")</f>
        <v>0.9599992</v>
      </c>
      <c r="DP21" s="23">
        <f t="array" ref="DP21">IFERROR(INDEX('SEMACU DATA UNIFICADA'!$C$2:$T1000,MATCH(1,($A21='SEMACU DATA UNIFICADA'!$A$2:$A1000)*($DF$1='SEMACU DATA UNIFICADA'!$B$2:$B1000),0),MATCH(DP$2,'SEMACU DATA UNIFICADA'!$C$1:$T$1,0)),"")</f>
        <v>0.6792281685</v>
      </c>
      <c r="DQ21" s="23">
        <f t="array" ref="DQ21">IFERROR(INDEX('SEMACU DATA UNIFICADA'!$C$2:$T1000,MATCH(1,($A21='SEMACU DATA UNIFICADA'!$A$2:$A1000)*($DF$1='SEMACU DATA UNIFICADA'!$B$2:$B1000),0),MATCH(DQ$2,'SEMACU DATA UNIFICADA'!$C$1:$T$1,0)),"")</f>
        <v>0.9</v>
      </c>
      <c r="DR21" s="60" t="str">
        <f t="array" ref="DR21">IFERROR(INDEX('SEMACU DATA UNIFICADA'!$C$2:$T1000,MATCH(1,($A21='SEMACU DATA UNIFICADA'!$A$2:$A1000)*($DF$1='SEMACU DATA UNIFICADA'!$B$2:$B1000),0),MATCH(DR$2,'SEMACU DATA UNIFICADA'!$C$1:$T$1,0)),"")</f>
        <v/>
      </c>
      <c r="DS21" s="2">
        <f t="array" ref="DS21">IFERROR(INDEX('SEMACU DATA UNIFICADA'!$C$2:$T1000,MATCH(1,($A21='SEMACU DATA UNIFICADA'!$A$2:$A1000)*($DF$1='SEMACU DATA UNIFICADA'!$B$2:$B1000),0),MATCH(DS$2,'SEMACU DATA UNIFICADA'!$C$1:$T$1,0)),"")</f>
        <v>2.25</v>
      </c>
      <c r="DT21" s="2">
        <f t="array" ref="DT21">IFERROR(INDEX('SEMACU DATA UNIFICADA'!$C$2:$T1000,MATCH(1,($A21='SEMACU DATA UNIFICADA'!$A$2:$A1000)*($DF$1='SEMACU DATA UNIFICADA'!$B$2:$B1000),0),MATCH(DT$2,'SEMACU DATA UNIFICADA'!$C$1:$T$1,0)),"")</f>
        <v>6.77</v>
      </c>
      <c r="DU21" s="33">
        <f t="array" ref="DU21">IFERROR(INDEX('SEMACU DATA UNIFICADA'!$C$2:$T1000,MATCH(1,($A21='SEMACU DATA UNIFICADA'!$A$2:$A1000)*($DF$1='SEMACU DATA UNIFICADA'!$B$2:$B1000),0),MATCH(DU$2,'SEMACU DATA UNIFICADA'!$C$1:$T$1,0)),"")</f>
        <v>6.43524</v>
      </c>
      <c r="DV21" s="60">
        <f t="array" ref="DV21">IFERROR(INDEX('SEMACU DATA UNIFICADA'!$C$2:$T1000,MATCH(1,($A21='SEMACU DATA UNIFICADA'!$A$2:$A1000)*($DF$1='SEMACU DATA UNIFICADA'!$B$2:$B1000),0),MATCH(DV$2,'SEMACU DATA UNIFICADA'!$C$1:$T$1,0)),"")</f>
        <v>392.7887653</v>
      </c>
      <c r="DW21" s="140">
        <f t="array" ref="DW21">IFERROR(INDEX('SEMACU DATA UNIFICADA'!$C$2:$T1000,MATCH(1,($A21='SEMACU DATA UNIFICADA'!$A$2:$A1000)*($DF$1='SEMACU DATA UNIFICADA'!$B$2:$B1000),0),MATCH(DW$2,'SEMACU DATA UNIFICADA'!$C$1:$T$1,0)),"")</f>
        <v>41.94719132</v>
      </c>
      <c r="DX21" s="138" t="str">
        <f t="array" ref="DX21">IFERROR(INDEX('SEMACU DATA UNIFICADA'!$C$2:$T1000,MATCH(1,($A21='SEMACU DATA UNIFICADA'!$A$2:$A1000)*($DX$1='SEMACU DATA UNIFICADA'!$B$2:$B1000),0),MATCH(DX$2,'SEMACU DATA UNIFICADA'!$C$1:$T$1,0)),"")</f>
        <v>SE09060523</v>
      </c>
      <c r="DY21" s="2">
        <f t="array" ref="DY21">IFERROR(INDEX('SEMACU DATA UNIFICADA'!$C$2:$T1000,MATCH(1,($A21='SEMACU DATA UNIFICADA'!$A$2:$A1000)*($DX$1='SEMACU DATA UNIFICADA'!$B$2:$B1000),0),MATCH(DY$2,'SEMACU DATA UNIFICADA'!$C$1:$T$1,0)),"")</f>
        <v>300</v>
      </c>
      <c r="DZ21" s="2">
        <f t="array" ref="DZ21">IFERROR(INDEX('SEMACU DATA UNIFICADA'!$C$2:$T1000,MATCH(1,($A21='SEMACU DATA UNIFICADA'!$A$2:$A1000)*($DX$1='SEMACU DATA UNIFICADA'!$B$2:$B1000),0),MATCH(DZ$2,'SEMACU DATA UNIFICADA'!$C$1:$T$1,0)),"")</f>
        <v>1575</v>
      </c>
      <c r="EA21" s="2" t="str">
        <f t="array" ref="EA21">IFERROR(INDEX('SEMACU DATA UNIFICADA'!$C$2:$T1000,MATCH(1,($A21='SEMACU DATA UNIFICADA'!$A$2:$A1000)*($DX$1='SEMACU DATA UNIFICADA'!$B$2:$B1000),0),MATCH(EA$2,'SEMACU DATA UNIFICADA'!$C$1:$T$1,0)),"")</f>
        <v>SKR NW#4</v>
      </c>
      <c r="EB21" s="139">
        <f t="array" ref="EB21">IFERROR(INDEX('SEMACU DATA UNIFICADA'!$C$2:$T1000,MATCH(1,($A21='SEMACU DATA UNIFICADA'!$A$2:$A1000)*($DX$1='SEMACU DATA UNIFICADA'!$B$2:$B1000),0),MATCH(EB$2,'SEMACU DATA UNIFICADA'!$C$1:$T$1,0)),"")</f>
        <v>2116.8</v>
      </c>
      <c r="EC21" s="2">
        <f t="array" ref="EC21">IFERROR(INDEX('SEMACU DATA UNIFICADA'!$C$2:$T1000,MATCH(1,($A21='SEMACU DATA UNIFICADA'!$A$2:$A1000)*($DX$1='SEMACU DATA UNIFICADA'!$B$2:$B1000),0),MATCH(EC$2,'SEMACU DATA UNIFICADA'!$C$1:$T$1,0)),"")</f>
        <v>4.55</v>
      </c>
      <c r="ED21" s="2">
        <f t="array" ref="ED21">IFERROR(INDEX('SEMACU DATA UNIFICADA'!$C$2:$T1000,MATCH(1,($A21='SEMACU DATA UNIFICADA'!$A$2:$A1000)*($DX$1='SEMACU DATA UNIFICADA'!$B$2:$B1000),0),MATCH(ED$2,'SEMACU DATA UNIFICADA'!$C$1:$T$1,0)),"")</f>
        <v>2.17</v>
      </c>
      <c r="EE21" s="33">
        <f t="array" ref="EE21">IFERROR(INDEX('SEMACU DATA UNIFICADA'!$C$2:$T1000,MATCH(1,($A21='SEMACU DATA UNIFICADA'!$A$2:$A1000)*($DX$1='SEMACU DATA UNIFICADA'!$B$2:$B1000),0),MATCH(EE$2,'SEMACU DATA UNIFICADA'!$C$1:$T$1,0)),"")</f>
        <v>7.9524</v>
      </c>
      <c r="EF21" s="60">
        <f t="array" ref="EF21">IFERROR(INDEX('SEMACU DATA UNIFICADA'!$C$2:$T1000,MATCH(1,($A21='SEMACU DATA UNIFICADA'!$A$2:$A1000)*($DX$1='SEMACU DATA UNIFICADA'!$B$2:$B1000),0),MATCH(EF$2,'SEMACU DATA UNIFICADA'!$C$1:$T$1,0)),"")</f>
        <v>829109.0229</v>
      </c>
      <c r="EG21" s="23">
        <f t="array" ref="EG21">IFERROR(INDEX('SEMACU DATA UNIFICADA'!$C$2:$T1000,MATCH(1,($A21='SEMACU DATA UNIFICADA'!$A$2:$A1000)*($DX$1='SEMACU DATA UNIFICADA'!$B$2:$B1000),0),MATCH(EG$2,'SEMACU DATA UNIFICADA'!$C$1:$T$1,0)),"")</f>
        <v>0.949999</v>
      </c>
      <c r="EH21" s="23">
        <f t="array" ref="EH21">IFERROR(INDEX('SEMACU DATA UNIFICADA'!$C$2:$T1000,MATCH(1,($A21='SEMACU DATA UNIFICADA'!$A$2:$A1000)*($DX$1='SEMACU DATA UNIFICADA'!$B$2:$B1000),0),MATCH(EH$2,'SEMACU DATA UNIFICADA'!$C$1:$T$1,0)),"")</f>
        <v>0.6823942575</v>
      </c>
      <c r="EI21" s="23">
        <f t="array" ref="EI21">IFERROR(INDEX('SEMACU DATA UNIFICADA'!$C$2:$T1000,MATCH(1,($A21='SEMACU DATA UNIFICADA'!$A$2:$A1000)*($DX$1='SEMACU DATA UNIFICADA'!$B$2:$B1000),0),MATCH(EI$2,'SEMACU DATA UNIFICADA'!$C$1:$T$1,0)),"")</f>
        <v>0.9</v>
      </c>
      <c r="EJ21" s="60" t="str">
        <f t="array" ref="EJ21">IFERROR(INDEX('SEMACU DATA UNIFICADA'!$C$2:$T1000,MATCH(1,($A21='SEMACU DATA UNIFICADA'!$A$2:$A1000)*($DX$1='SEMACU DATA UNIFICADA'!$B$2:$B1000),0),MATCH(EJ$2,'SEMACU DATA UNIFICADA'!$C$1:$T$1,0)),"")</f>
        <v/>
      </c>
      <c r="EK21" s="2">
        <f t="array" ref="EK21">IFERROR(INDEX('SEMACU DATA UNIFICADA'!$C$2:$T1000,MATCH(1,($A21='SEMACU DATA UNIFICADA'!$A$2:$A1000)*($DX$1='SEMACU DATA UNIFICADA'!$B$2:$B1000),0),MATCH(EK$2,'SEMACU DATA UNIFICADA'!$C$1:$T$1,0)),"")</f>
        <v>2.25</v>
      </c>
      <c r="EL21" s="2">
        <f t="array" ref="EL21">IFERROR(INDEX('SEMACU DATA UNIFICADA'!$C$2:$T1000,MATCH(1,($A21='SEMACU DATA UNIFICADA'!$A$2:$A1000)*($DX$1='SEMACU DATA UNIFICADA'!$B$2:$B1000),0),MATCH(EL$2,'SEMACU DATA UNIFICADA'!$C$1:$T$1,0)),"")</f>
        <v>6.8</v>
      </c>
      <c r="EM21" s="33">
        <f t="array" ref="EM21">IFERROR(INDEX('SEMACU DATA UNIFICADA'!$C$2:$T1000,MATCH(1,($A21='SEMACU DATA UNIFICADA'!$A$2:$A1000)*($DX$1='SEMACU DATA UNIFICADA'!$B$2:$B1000),0),MATCH(EM$2,'SEMACU DATA UNIFICADA'!$C$1:$T$1,0)),"")</f>
        <v>6.4176</v>
      </c>
      <c r="EN21" s="60">
        <f t="array" ref="EN21">IFERROR(INDEX('SEMACU DATA UNIFICADA'!$C$2:$T1000,MATCH(1,($A21='SEMACU DATA UNIFICADA'!$A$2:$A1000)*($DX$1='SEMACU DATA UNIFICADA'!$B$2:$B1000),0),MATCH(EN$2,'SEMACU DATA UNIFICADA'!$C$1:$T$1,0)),"")</f>
        <v>520.4111255</v>
      </c>
      <c r="EO21" s="140">
        <f t="array" ref="EO21">IFERROR(INDEX('SEMACU DATA UNIFICADA'!$C$2:$T1000,MATCH(1,($A21='SEMACU DATA UNIFICADA'!$A$2:$A1000)*($DX$1='SEMACU DATA UNIFICADA'!$B$2:$B1000),0),MATCH(EO$2,'SEMACU DATA UNIFICADA'!$C$1:$T$1,0)),"")</f>
        <v>55.10278138</v>
      </c>
      <c r="EP21" s="138" t="str">
        <f t="array" ref="EP21">IFERROR(INDEX('SEMACU DATA UNIFICADA'!$C$2:$T1000,MATCH(1,($A21='SEMACU DATA UNIFICADA'!$A$2:$A1000)*($EP$1='SEMACU DATA UNIFICADA'!$B$2:$B1000),0),MATCH(EP$2,'SEMACU DATA UNIFICADA'!$C$1:$T$1,0)),"")</f>
        <v>SE10060523</v>
      </c>
      <c r="EQ21" s="2">
        <f t="array" ref="EQ21">IFERROR(INDEX('SEMACU DATA UNIFICADA'!$C$2:$T1000,MATCH(1,($A21='SEMACU DATA UNIFICADA'!$A$2:$A1000)*($EP$1='SEMACU DATA UNIFICADA'!$B$2:$B1000),0),MATCH(EQ$2,'SEMACU DATA UNIFICADA'!$C$1:$T$1,0)),"")</f>
        <v>200</v>
      </c>
      <c r="ER21" s="2">
        <f t="array" ref="ER21">IFERROR(INDEX('SEMACU DATA UNIFICADA'!$C$2:$T1000,MATCH(1,($A21='SEMACU DATA UNIFICADA'!$A$2:$A1000)*($EP$1='SEMACU DATA UNIFICADA'!$B$2:$B1000),0),MATCH(ER$2,'SEMACU DATA UNIFICADA'!$C$1:$T$1,0)),"")</f>
        <v>1225</v>
      </c>
      <c r="ES21" s="2" t="str">
        <f t="array" ref="ES21">IFERROR(INDEX('SEMACU DATA UNIFICADA'!$C$2:$T1000,MATCH(1,($A21='SEMACU DATA UNIFICADA'!$A$2:$A1000)*($EP$1='SEMACU DATA UNIFICADA'!$B$2:$B1000),0),MATCH(ES$2,'SEMACU DATA UNIFICADA'!$C$1:$T$1,0)),"")</f>
        <v>SKR NW#4</v>
      </c>
      <c r="ET21" s="139">
        <f t="array" ref="ET21">IFERROR(INDEX('SEMACU DATA UNIFICADA'!$C$2:$T1000,MATCH(1,($A21='SEMACU DATA UNIFICADA'!$A$2:$A1000)*($EP$1='SEMACU DATA UNIFICADA'!$B$2:$B1000),0),MATCH(ET$2,'SEMACU DATA UNIFICADA'!$C$1:$T$1,0)),"")</f>
        <v>1646.4</v>
      </c>
      <c r="EU21" s="2">
        <f t="array" ref="EU21">IFERROR(INDEX('SEMACU DATA UNIFICADA'!$C$2:$T1000,MATCH(1,($A21='SEMACU DATA UNIFICADA'!$A$2:$A1000)*($EP$1='SEMACU DATA UNIFICADA'!$B$2:$B1000),0),MATCH(EU$2,'SEMACU DATA UNIFICADA'!$C$1:$T$1,0)),"")</f>
        <v>4.4</v>
      </c>
      <c r="EV21" s="2">
        <f t="array" ref="EV21">IFERROR(INDEX('SEMACU DATA UNIFICADA'!$C$2:$T1000,MATCH(1,($A21='SEMACU DATA UNIFICADA'!$A$2:$A1000)*($EP$1='SEMACU DATA UNIFICADA'!$B$2:$B1000),0),MATCH(EV$2,'SEMACU DATA UNIFICADA'!$C$1:$T$1,0)),"")</f>
        <v>1.7</v>
      </c>
      <c r="EW21" s="33">
        <f t="array" ref="EW21">IFERROR(INDEX('SEMACU DATA UNIFICADA'!$C$2:$T1000,MATCH(1,($A21='SEMACU DATA UNIFICADA'!$A$2:$A1000)*($EP$1='SEMACU DATA UNIFICADA'!$B$2:$B1000),0),MATCH(EW$2,'SEMACU DATA UNIFICADA'!$C$1:$T$1,0)),"")</f>
        <v>8.1072</v>
      </c>
      <c r="EX21" s="60">
        <f t="array" ref="EX21">IFERROR(INDEX('SEMACU DATA UNIFICADA'!$C$2:$T1000,MATCH(1,($A21='SEMACU DATA UNIFICADA'!$A$2:$A1000)*($EP$1='SEMACU DATA UNIFICADA'!$B$2:$B1000),0),MATCH(EX$2,'SEMACU DATA UNIFICADA'!$C$1:$T$1,0)),"")</f>
        <v>560668.8555</v>
      </c>
      <c r="EY21" s="23">
        <f t="array" ref="EY21">IFERROR(INDEX('SEMACU DATA UNIFICADA'!$C$2:$T1000,MATCH(1,($A21='SEMACU DATA UNIFICADA'!$A$2:$A1000)*($EP$1='SEMACU DATA UNIFICADA'!$B$2:$B1000),0),MATCH(EY$2,'SEMACU DATA UNIFICADA'!$C$1:$T$1,0)),"")</f>
        <v>0.949999</v>
      </c>
      <c r="EZ21" s="23">
        <f t="array" ref="EZ21">IFERROR(INDEX('SEMACU DATA UNIFICADA'!$C$2:$T1000,MATCH(1,($A21='SEMACU DATA UNIFICADA'!$A$2:$A1000)*($EP$1='SEMACU DATA UNIFICADA'!$B$2:$B1000),0),MATCH(EZ$2,'SEMACU DATA UNIFICADA'!$C$1:$T$1,0)),"")</f>
        <v>0.5417090391</v>
      </c>
      <c r="FA21" s="23">
        <f t="array" ref="FA21">IFERROR(INDEX('SEMACU DATA UNIFICADA'!$C$2:$T1000,MATCH(1,($A21='SEMACU DATA UNIFICADA'!$A$2:$A1000)*($EP$1='SEMACU DATA UNIFICADA'!$B$2:$B1000),0),MATCH(FA$2,'SEMACU DATA UNIFICADA'!$C$1:$T$1,0)),"")</f>
        <v>0.85</v>
      </c>
      <c r="FB21" s="60" t="str">
        <f t="array" ref="FB21">IFERROR(INDEX('SEMACU DATA UNIFICADA'!$C$2:$T1000,MATCH(1,($A21='SEMACU DATA UNIFICADA'!$A$2:$A1000)*($EP$1='SEMACU DATA UNIFICADA'!$B$2:$B1000),0),MATCH(FB$2,'SEMACU DATA UNIFICADA'!$C$1:$T$1,0)),"")</f>
        <v/>
      </c>
      <c r="FC21" s="2">
        <f t="array" ref="FC21">IFERROR(INDEX('SEMACU DATA UNIFICADA'!$C$2:$T1000,MATCH(1,($A21='SEMACU DATA UNIFICADA'!$A$2:$A1000)*($EP$1='SEMACU DATA UNIFICADA'!$B$2:$B1000),0),MATCH(FC$2,'SEMACU DATA UNIFICADA'!$C$1:$T$1,0)),"")</f>
        <v>2.25</v>
      </c>
      <c r="FD21" s="2">
        <f t="array" ref="FD21">IFERROR(INDEX('SEMACU DATA UNIFICADA'!$C$2:$T1000,MATCH(1,($A21='SEMACU DATA UNIFICADA'!$A$2:$A1000)*($EP$1='SEMACU DATA UNIFICADA'!$B$2:$B1000),0),MATCH(FD$2,'SEMACU DATA UNIFICADA'!$C$1:$T$1,0)),"")</f>
        <v>6.65</v>
      </c>
      <c r="FE21" s="33">
        <f t="array" ref="FE21">IFERROR(INDEX('SEMACU DATA UNIFICADA'!$C$2:$T1000,MATCH(1,($A21='SEMACU DATA UNIFICADA'!$A$2:$A1000)*($EP$1='SEMACU DATA UNIFICADA'!$B$2:$B1000),0),MATCH(FE$2,'SEMACU DATA UNIFICADA'!$C$1:$T$1,0)),"")</f>
        <v>6.5058</v>
      </c>
      <c r="FF21" s="60">
        <f t="array" ref="FF21">IFERROR(INDEX('SEMACU DATA UNIFICADA'!$C$2:$T1000,MATCH(1,($A21='SEMACU DATA UNIFICADA'!$A$2:$A1000)*($EP$1='SEMACU DATA UNIFICADA'!$B$2:$B1000),0),MATCH(FF$2,'SEMACU DATA UNIFICADA'!$C$1:$T$1,0)),"")</f>
        <v>415.7209704</v>
      </c>
      <c r="FG21" s="140">
        <f t="array" ref="FG21">IFERROR(INDEX('SEMACU DATA UNIFICADA'!$C$2:$T1000,MATCH(1,($A21='SEMACU DATA UNIFICADA'!$A$2:$A1000)*($EP$1='SEMACU DATA UNIFICADA'!$B$2:$B1000),0),MATCH(FG$2,'SEMACU DATA UNIFICADA'!$C$1:$T$1,0)),"")</f>
        <v>53.93024261</v>
      </c>
      <c r="FH21" s="138" t="str">
        <f t="array" ref="FH21">IFERROR(INDEX('SEMACU DATA UNIFICADA'!$C$2:$T1000,MATCH(1,($A21='SEMACU DATA UNIFICADA'!$A$2:$A1000)*($FH$1='SEMACU DATA UNIFICADA'!$B$2:$B1000),0),MATCH(FH$2,'SEMACU DATA UNIFICADA'!$C$1:$T$1,0)),"")</f>
        <v>SE11070323</v>
      </c>
      <c r="FI21" s="2">
        <f t="array" ref="FI21">IFERROR(INDEX('SEMACU DATA UNIFICADA'!$C$2:$T1000,MATCH(1,($A21='SEMACU DATA UNIFICADA'!$A$2:$A1000)*($FH$1='SEMACU DATA UNIFICADA'!$B$2:$B1000),0),MATCH(FI$2,'SEMACU DATA UNIFICADA'!$C$1:$T$1,0)),"")</f>
        <v>300</v>
      </c>
      <c r="FJ21" s="2">
        <f t="array" ref="FJ21">IFERROR(INDEX('SEMACU DATA UNIFICADA'!$C$2:$T1000,MATCH(1,($A21='SEMACU DATA UNIFICADA'!$A$2:$A1000)*($FH$1='SEMACU DATA UNIFICADA'!$B$2:$B1000),0),MATCH(FJ$2,'SEMACU DATA UNIFICADA'!$C$1:$T$1,0)),"")</f>
        <v>1775</v>
      </c>
      <c r="FK21" s="2" t="str">
        <f t="array" ref="FK21">IFERROR(INDEX('SEMACU DATA UNIFICADA'!$C$2:$T1000,MATCH(1,($A21='SEMACU DATA UNIFICADA'!$A$2:$A1000)*($FH$1='SEMACU DATA UNIFICADA'!$B$2:$B1000),0),MATCH(FK$2,'SEMACU DATA UNIFICADA'!$C$1:$T$1,0)),"")</f>
        <v>SKR MAST</v>
      </c>
      <c r="FL21" s="139">
        <f t="array" ref="FL21">IFERROR(INDEX('SEMACU DATA UNIFICADA'!$C$2:$T1000,MATCH(1,($A21='SEMACU DATA UNIFICADA'!$A$2:$A1000)*($FH$1='SEMACU DATA UNIFICADA'!$B$2:$B1000),0),MATCH(FL$2,'SEMACU DATA UNIFICADA'!$C$1:$T$1,0)),"")</f>
        <v>1739.5</v>
      </c>
      <c r="FM21" s="2">
        <f t="array" ref="FM21">IFERROR(INDEX('SEMACU DATA UNIFICADA'!$C$2:$T1000,MATCH(1,($A21='SEMACU DATA UNIFICADA'!$A$2:$A1000)*($FH$1='SEMACU DATA UNIFICADA'!$B$2:$B1000),0),MATCH(FM$2,'SEMACU DATA UNIFICADA'!$C$1:$T$1,0)),"")</f>
        <v>21.15</v>
      </c>
      <c r="FN21" s="2">
        <f t="array" ref="FN21">IFERROR(INDEX('SEMACU DATA UNIFICADA'!$C$2:$T1000,MATCH(1,($A21='SEMACU DATA UNIFICADA'!$A$2:$A1000)*($FH$1='SEMACU DATA UNIFICADA'!$B$2:$B1000),0),MATCH(FN$2,'SEMACU DATA UNIFICADA'!$C$1:$T$1,0)),"")</f>
        <v>1.85</v>
      </c>
      <c r="FO21" s="33">
        <f t="array" ref="FO21">IFERROR(INDEX('SEMACU DATA UNIFICADA'!$C$2:$T1000,MATCH(1,($A21='SEMACU DATA UNIFICADA'!$A$2:$A1000)*($FH$1='SEMACU DATA UNIFICADA'!$B$2:$B1000),0),MATCH(FO$2,'SEMACU DATA UNIFICADA'!$C$1:$T$1,0)),"")</f>
        <v>3.3252</v>
      </c>
      <c r="FP21" s="60">
        <f t="array" ref="FP21">IFERROR(INDEX('SEMACU DATA UNIFICADA'!$C$2:$T1000,MATCH(1,($A21='SEMACU DATA UNIFICADA'!$A$2:$A1000)*($FH$1='SEMACU DATA UNIFICADA'!$B$2:$B1000),0),MATCH(FP$2,'SEMACU DATA UNIFICADA'!$C$1:$T$1,0)),"")</f>
        <v>426572.7524</v>
      </c>
      <c r="FQ21" s="23">
        <f t="array" ref="FQ21">IFERROR(INDEX('SEMACU DATA UNIFICADA'!$C$2:$T1000,MATCH(1,($A21='SEMACU DATA UNIFICADA'!$A$2:$A1000)*($FH$1='SEMACU DATA UNIFICADA'!$B$2:$B1000),0),MATCH(FQ$2,'SEMACU DATA UNIFICADA'!$C$1:$T$1,0)),"")</f>
        <v>0.749995</v>
      </c>
      <c r="FR21" s="23">
        <f t="array" ref="FR21">IFERROR(INDEX('SEMACU DATA UNIFICADA'!$C$2:$T1000,MATCH(1,($A21='SEMACU DATA UNIFICADA'!$A$2:$A1000)*($FH$1='SEMACU DATA UNIFICADA'!$B$2:$B1000),0),MATCH(FR$2,'SEMACU DATA UNIFICADA'!$C$1:$T$1,0)),"")</f>
        <v>0.5590935872</v>
      </c>
      <c r="FS21" s="23">
        <f t="array" ref="FS21">IFERROR(INDEX('SEMACU DATA UNIFICADA'!$C$2:$T1000,MATCH(1,($A21='SEMACU DATA UNIFICADA'!$A$2:$A1000)*($FH$1='SEMACU DATA UNIFICADA'!$B$2:$B1000),0),MATCH(FS$2,'SEMACU DATA UNIFICADA'!$C$1:$T$1,0)),"")</f>
        <v>0.72</v>
      </c>
      <c r="FT21" s="60" t="str">
        <f t="array" ref="FT21">IFERROR(INDEX('SEMACU DATA UNIFICADA'!$C$2:$T1000,MATCH(1,($A21='SEMACU DATA UNIFICADA'!$A$2:$A1000)*($FH$1='SEMACU DATA UNIFICADA'!$B$2:$B1000),0),MATCH(FT$2,'SEMACU DATA UNIFICADA'!$C$1:$T$1,0)),"")</f>
        <v/>
      </c>
      <c r="FU21" s="2">
        <f t="array" ref="FU21">IFERROR(INDEX('SEMACU DATA UNIFICADA'!$C$2:$T1000,MATCH(1,($A21='SEMACU DATA UNIFICADA'!$A$2:$A1000)*($FH$1='SEMACU DATA UNIFICADA'!$B$2:$B1000),0),MATCH(FU$2,'SEMACU DATA UNIFICADA'!$C$1:$T$1,0)),"")</f>
        <v>2</v>
      </c>
      <c r="FV21" s="2">
        <f t="array" ref="FV21">IFERROR(INDEX('SEMACU DATA UNIFICADA'!$C$2:$T1000,MATCH(1,($A21='SEMACU DATA UNIFICADA'!$A$2:$A1000)*($FH$1='SEMACU DATA UNIFICADA'!$B$2:$B1000),0),MATCH(FV$2,'SEMACU DATA UNIFICADA'!$C$1:$T$1,0)),"")</f>
        <v>23.15</v>
      </c>
      <c r="FW21" s="33">
        <f t="array" ref="FW21">IFERROR(INDEX('SEMACU DATA UNIFICADA'!$C$2:$T1000,MATCH(1,($A21='SEMACU DATA UNIFICADA'!$A$2:$A1000)*($FH$1='SEMACU DATA UNIFICADA'!$B$2:$B1000),0),MATCH(FW$2,'SEMACU DATA UNIFICADA'!$C$1:$T$1,0)),"")</f>
        <v>3.2634</v>
      </c>
      <c r="FX21" s="60">
        <f t="array" ref="FX21">IFERROR(INDEX('SEMACU DATA UNIFICADA'!$C$2:$T1000,MATCH(1,($A21='SEMACU DATA UNIFICADA'!$A$2:$A1000)*($FH$1='SEMACU DATA UNIFICADA'!$B$2:$B1000),0),MATCH(FX$2,'SEMACU DATA UNIFICADA'!$C$1:$T$1,0)),"")</f>
        <v>405.3665593</v>
      </c>
      <c r="FY21" s="140">
        <f t="array" ref="FY21">IFERROR(INDEX('SEMACU DATA UNIFICADA'!$C$2:$T1000,MATCH(1,($A21='SEMACU DATA UNIFICADA'!$A$2:$A1000)*($FH$1='SEMACU DATA UNIFICADA'!$B$2:$B1000),0),MATCH(FY$2,'SEMACU DATA UNIFICADA'!$C$1:$T$1,0)),"")</f>
        <v>26.34163982</v>
      </c>
      <c r="FZ21" s="138" t="str">
        <f t="array" ref="FZ21">IFERROR(INDEX('SEMACU DATA UNIFICADA'!$C$2:$T1000,MATCH(1,($A21='SEMACU DATA UNIFICADA'!$A$2:$A1000)*($FZ$1='SEMACU DATA UNIFICADA'!$B$2:$B1000),0),MATCH(FZ$2,'SEMACU DATA UNIFICADA'!$C$1:$T$1,0)),"")</f>
        <v>SERE160523</v>
      </c>
      <c r="GA21" s="2">
        <f t="array" ref="GA21">IFERROR(INDEX('SEMACU DATA UNIFICADA'!$C$2:$T1000,MATCH(1,($A21='SEMACU DATA UNIFICADA'!$A$2:$A1000)*($FZ$1='SEMACU DATA UNIFICADA'!$B$2:$B1000),0),MATCH(GA$2,'SEMACU DATA UNIFICADA'!$C$1:$T$1,0)),"")</f>
        <v>75</v>
      </c>
      <c r="GB21" s="2">
        <f t="array" ref="GB21">IFERROR(INDEX('SEMACU DATA UNIFICADA'!$C$2:$T1000,MATCH(1,($A21='SEMACU DATA UNIFICADA'!$A$2:$A1000)*($FZ$1='SEMACU DATA UNIFICADA'!$B$2:$B1000),0),MATCH(GB$2,'SEMACU DATA UNIFICADA'!$C$1:$T$1,0)),"")</f>
        <v>350</v>
      </c>
      <c r="GC21" s="2" t="str">
        <f t="array" ref="GC21">IFERROR(INDEX('SEMACU DATA UNIFICADA'!$C$2:$T1000,MATCH(1,($A21='SEMACU DATA UNIFICADA'!$A$2:$A1000)*($FZ$1='SEMACU DATA UNIFICADA'!$B$2:$B1000),0),MATCH(GC$2,'SEMACU DATA UNIFICADA'!$C$1:$T$1,0)),"")</f>
        <v>SKR NW#4</v>
      </c>
      <c r="GD21" s="139">
        <f t="array" ref="GD21">IFERROR(INDEX('SEMACU DATA UNIFICADA'!$C$2:$T1000,MATCH(1,($A21='SEMACU DATA UNIFICADA'!$A$2:$A1000)*($FZ$1='SEMACU DATA UNIFICADA'!$B$2:$B1000),0),MATCH(GD$2,'SEMACU DATA UNIFICADA'!$C$1:$T$1,0)),"")</f>
        <v>470.4</v>
      </c>
      <c r="GE21" s="2">
        <f t="array" ref="GE21">IFERROR(INDEX('SEMACU DATA UNIFICADA'!$C$2:$T1000,MATCH(1,($A21='SEMACU DATA UNIFICADA'!$A$2:$A1000)*($FZ$1='SEMACU DATA UNIFICADA'!$B$2:$B1000),0),MATCH(GE$2,'SEMACU DATA UNIFICADA'!$C$1:$T$1,0)),"")</f>
        <v>2.8</v>
      </c>
      <c r="GF21" s="2">
        <f t="array" ref="GF21">IFERROR(INDEX('SEMACU DATA UNIFICADA'!$C$2:$T1000,MATCH(1,($A21='SEMACU DATA UNIFICADA'!$A$2:$A1000)*($FZ$1='SEMACU DATA UNIFICADA'!$B$2:$B1000),0),MATCH(GF$2,'SEMACU DATA UNIFICADA'!$C$1:$T$1,0)),"")</f>
        <v>1.3</v>
      </c>
      <c r="GG21" s="33">
        <f t="array" ref="GG21">IFERROR(INDEX('SEMACU DATA UNIFICADA'!$C$2:$T1000,MATCH(1,($A21='SEMACU DATA UNIFICADA'!$A$2:$A1000)*($FZ$1='SEMACU DATA UNIFICADA'!$B$2:$B1000),0),MATCH(GG$2,'SEMACU DATA UNIFICADA'!$C$1:$T$1,0)),"")</f>
        <v>9.924</v>
      </c>
      <c r="GH21" s="60">
        <f t="array" ref="GH21">IFERROR(INDEX('SEMACU DATA UNIFICADA'!$C$2:$T1000,MATCH(1,($A21='SEMACU DATA UNIFICADA'!$A$2:$A1000)*($FZ$1='SEMACU DATA UNIFICADA'!$B$2:$B1000),0),MATCH(GH$2,'SEMACU DATA UNIFICADA'!$C$1:$T$1,0)),"")</f>
        <v>269908.4471</v>
      </c>
      <c r="GI21" s="23">
        <f t="array" ref="GI21">IFERROR(INDEX('SEMACU DATA UNIFICADA'!$C$2:$T1000,MATCH(1,($A21='SEMACU DATA UNIFICADA'!$A$2:$A1000)*($FZ$1='SEMACU DATA UNIFICADA'!$B$2:$B1000),0),MATCH(GI$2,'SEMACU DATA UNIFICADA'!$C$1:$T$1,0)),"")</f>
        <v>0.9633326</v>
      </c>
      <c r="GJ21" s="23">
        <f t="array" ref="GJ21">IFERROR(INDEX('SEMACU DATA UNIFICADA'!$C$2:$T1000,MATCH(1,($A21='SEMACU DATA UNIFICADA'!$A$2:$A1000)*($FZ$1='SEMACU DATA UNIFICADA'!$B$2:$B1000),0),MATCH(GJ$2,'SEMACU DATA UNIFICADA'!$C$1:$T$1,0)),"")</f>
        <v>0.5398168941</v>
      </c>
      <c r="GK21" s="23">
        <f t="array" ref="GK21">IFERROR(INDEX('SEMACU DATA UNIFICADA'!$C$2:$T1000,MATCH(1,($A21='SEMACU DATA UNIFICADA'!$A$2:$A1000)*($FZ$1='SEMACU DATA UNIFICADA'!$B$2:$B1000),0),MATCH(GK$2,'SEMACU DATA UNIFICADA'!$C$1:$T$1,0)),"")</f>
        <v>0.85</v>
      </c>
      <c r="GL21" s="60" t="str">
        <f t="array" ref="GL21">IFERROR(INDEX('SEMACU DATA UNIFICADA'!$C$2:$T1000,MATCH(1,($A21='SEMACU DATA UNIFICADA'!$A$2:$A1000)*($FZ$1='SEMACU DATA UNIFICADA'!$B$2:$B1000),0),MATCH(GL$2,'SEMACU DATA UNIFICADA'!$C$1:$T$1,0)),"")</f>
        <v/>
      </c>
      <c r="GM21" s="2">
        <f t="array" ref="GM21">IFERROR(INDEX('SEMACU DATA UNIFICADA'!$C$2:$T1000,MATCH(1,($A21='SEMACU DATA UNIFICADA'!$A$2:$A1000)*($FZ$1='SEMACU DATA UNIFICADA'!$B$2:$B1000),0),MATCH(GM$2,'SEMACU DATA UNIFICADA'!$C$1:$T$1,0)),"")</f>
        <v>2</v>
      </c>
      <c r="GN21" s="2">
        <f t="array" ref="GN21">IFERROR(INDEX('SEMACU DATA UNIFICADA'!$C$2:$T1000,MATCH(1,($A21='SEMACU DATA UNIFICADA'!$A$2:$A1000)*($FZ$1='SEMACU DATA UNIFICADA'!$B$2:$B1000),0),MATCH(GN$2,'SEMACU DATA UNIFICADA'!$C$1:$T$1,0)),"")</f>
        <v>4.8</v>
      </c>
      <c r="GO21" s="33">
        <f t="array" ref="GO21">IFERROR(INDEX('SEMACU DATA UNIFICADA'!$C$2:$T1000,MATCH(1,($A21='SEMACU DATA UNIFICADA'!$A$2:$A1000)*($FZ$1='SEMACU DATA UNIFICADA'!$B$2:$B1000),0),MATCH(GO$2,'SEMACU DATA UNIFICADA'!$C$1:$T$1,0)),"")</f>
        <v>7.6944</v>
      </c>
      <c r="GP21" s="60">
        <f t="array" ref="GP21">IFERROR(INDEX('SEMACU DATA UNIFICADA'!$C$2:$T1000,MATCH(1,($A21='SEMACU DATA UNIFICADA'!$A$2:$A1000)*($FZ$1='SEMACU DATA UNIFICADA'!$B$2:$B1000),0),MATCH(GP$2,'SEMACU DATA UNIFICADA'!$C$1:$T$1,0)),"")</f>
        <v>174.7745773</v>
      </c>
      <c r="GQ21" s="140">
        <f t="array" ref="GQ21">IFERROR(INDEX('SEMACU DATA UNIFICADA'!$C$2:$T1000,MATCH(1,($A21='SEMACU DATA UNIFICADA'!$A$2:$A1000)*($FZ$1='SEMACU DATA UNIFICADA'!$B$2:$B1000),0),MATCH(GQ$2,'SEMACU DATA UNIFICADA'!$C$1:$T$1,0)),"")</f>
        <v>24.94364433</v>
      </c>
    </row>
    <row r="22">
      <c r="A22" s="199">
        <v>45075.0</v>
      </c>
      <c r="B22" s="138" t="str">
        <f t="array" ref="B22">IFERROR(INDEX('SEMACU DATA UNIFICADA'!$C$2:$T1000,MATCH(1,($A22='SEMACU DATA UNIFICADA'!$A$2:$A1000)*($B$1='SEMACU DATA UNIFICADA'!$B$2:$B1000),0),MATCH(B$2,'SEMACU DATA UNIFICADA'!$C$1:$T$1,0)),"")</f>
        <v>SE01070323</v>
      </c>
      <c r="C22" s="2">
        <f t="array" ref="C22">IFERROR(INDEX('SEMACU DATA UNIFICADA'!$C$2:$T1000,MATCH(1,($A22='SEMACU DATA UNIFICADA'!$A$2:$A1000)*($B$1='SEMACU DATA UNIFICADA'!$B$2:$B1000),0),MATCH(C$2,'SEMACU DATA UNIFICADA'!$C$1:$T$1,0)),"")</f>
        <v>550</v>
      </c>
      <c r="D22" s="2">
        <f t="array" ref="D22">IFERROR(INDEX('SEMACU DATA UNIFICADA'!$C$2:$T1000,MATCH(1,($A22='SEMACU DATA UNIFICADA'!$A$2:$A1000)*($B$1='SEMACU DATA UNIFICADA'!$B$2:$B1000),0),MATCH(D$2,'SEMACU DATA UNIFICADA'!$C$1:$T$1,0)),"")</f>
        <v>3275</v>
      </c>
      <c r="E22" s="2" t="str">
        <f t="array" ref="E22">IFERROR(INDEX('SEMACU DATA UNIFICADA'!$C$2:$T1000,MATCH(1,($A22='SEMACU DATA UNIFICADA'!$A$2:$A1000)*($B$1='SEMACU DATA UNIFICADA'!$B$2:$B1000),0),MATCH(E$2,'SEMACU DATA UNIFICADA'!$C$1:$T$1,0)),"")</f>
        <v>SKR MAST</v>
      </c>
      <c r="F22" s="60">
        <f t="array" ref="F22">IFERROR(INDEX('SEMACU DATA UNIFICADA'!$C$2:$T1000,MATCH(1,($A22='SEMACU DATA UNIFICADA'!$A$2:$A1000)*($B$1='SEMACU DATA UNIFICADA'!$B$2:$B1000),0),MATCH(F$2,'SEMACU DATA UNIFICADA'!$C$1:$T$1,0)),"")</f>
        <v>3209.5</v>
      </c>
      <c r="G22" s="2">
        <f t="array" ref="G22">IFERROR(INDEX('SEMACU DATA UNIFICADA'!$C$2:$T1000,MATCH(1,($A22='SEMACU DATA UNIFICADA'!$A$2:$A1000)*($B$1='SEMACU DATA UNIFICADA'!$B$2:$B1000),0),MATCH(G$2,'SEMACU DATA UNIFICADA'!$C$1:$T$1,0)),"")</f>
        <v>24.05</v>
      </c>
      <c r="H22" s="2">
        <f t="array" ref="H22">IFERROR(INDEX('SEMACU DATA UNIFICADA'!$C$2:$T1000,MATCH(1,($A22='SEMACU DATA UNIFICADA'!$A$2:$A1000)*($B$1='SEMACU DATA UNIFICADA'!$B$2:$B1000),0),MATCH(H$2,'SEMACU DATA UNIFICADA'!$C$1:$T$1,0)),"")</f>
        <v>2.07</v>
      </c>
      <c r="I22" s="33">
        <f t="array" ref="I22">IFERROR(INDEX('SEMACU DATA UNIFICADA'!$C$2:$T1000,MATCH(1,($A22='SEMACU DATA UNIFICADA'!$A$2:$A1000)*($B$1='SEMACU DATA UNIFICADA'!$B$2:$B1000),0),MATCH(I$2,'SEMACU DATA UNIFICADA'!$C$1:$T$1,0)),"")</f>
        <v>3.1764</v>
      </c>
      <c r="J22" s="60">
        <f t="array" ref="J22">IFERROR(INDEX('SEMACU DATA UNIFICADA'!$C$2:$T1000,MATCH(1,($A22='SEMACU DATA UNIFICADA'!$A$2:$A1000)*($B$1='SEMACU DATA UNIFICADA'!$B$2:$B1000),0),MATCH(J$2,'SEMACU DATA UNIFICADA'!$C$1:$T$1,0)),"")</f>
        <v>719966.7192</v>
      </c>
      <c r="K22" s="23">
        <f t="array" ref="K22">IFERROR(INDEX('SEMACU DATA UNIFICADA'!$C$2:$T1000,MATCH(1,($A22='SEMACU DATA UNIFICADA'!$A$2:$A1000)*($B$1='SEMACU DATA UNIFICADA'!$B$2:$B1000),0),MATCH(K$2,'SEMACU DATA UNIFICADA'!$C$1:$T$1,0)),"")</f>
        <v>0.733328</v>
      </c>
      <c r="L22" s="23">
        <f t="array" ref="L22">IFERROR(INDEX('SEMACU DATA UNIFICADA'!$C$2:$T1000,MATCH(1,($A22='SEMACU DATA UNIFICADA'!$A$2:$A1000)*($B$1='SEMACU DATA UNIFICADA'!$B$2:$B1000),0),MATCH(L$2,'SEMACU DATA UNIFICADA'!$C$1:$T$1,0)),"")</f>
        <v>0.4499791995</v>
      </c>
      <c r="M22" s="23">
        <f t="array" ref="M22">IFERROR(INDEX('SEMACU DATA UNIFICADA'!$C$2:$T1000,MATCH(1,($A22='SEMACU DATA UNIFICADA'!$A$2:$A1000)*($B$1='SEMACU DATA UNIFICADA'!$B$2:$B1000),0),MATCH(M$2,'SEMACU DATA UNIFICADA'!$C$1:$T$1,0)),"")</f>
        <v>0.56</v>
      </c>
      <c r="N22" s="60" t="str">
        <f t="array" ref="N22">IFERROR(INDEX('SEMACU DATA UNIFICADA'!$C$2:$T1000,MATCH(1,($A22='SEMACU DATA UNIFICADA'!$A$2:$A1000)*($B$1='SEMACU DATA UNIFICADA'!$B$2:$B1000),0),MATCH(N$2,'SEMACU DATA UNIFICADA'!$C$1:$T$1,0)),"")</f>
        <v/>
      </c>
      <c r="O22" s="2">
        <f t="array" ref="O22">IFERROR(INDEX('SEMACU DATA UNIFICADA'!$C$2:$T1000,MATCH(1,($A22='SEMACU DATA UNIFICADA'!$A$2:$A1000)*($B$1='SEMACU DATA UNIFICADA'!$B$2:$B1000),0),MATCH(O$2,'SEMACU DATA UNIFICADA'!$C$1:$T$1,0)),"")</f>
        <v>2</v>
      </c>
      <c r="P22" s="2">
        <f t="array" ref="P22">IFERROR(INDEX('SEMACU DATA UNIFICADA'!$C$2:$T1000,MATCH(1,($A22='SEMACU DATA UNIFICADA'!$A$2:$A1000)*($B$1='SEMACU DATA UNIFICADA'!$B$2:$B1000),0),MATCH(P$2,'SEMACU DATA UNIFICADA'!$C$1:$T$1,0)),"")</f>
        <v>26.05</v>
      </c>
      <c r="Q22" s="33">
        <f t="array" ref="Q22">IFERROR(INDEX('SEMACU DATA UNIFICADA'!$C$2:$T1000,MATCH(1,($A22='SEMACU DATA UNIFICADA'!$A$2:$A1000)*($B$1='SEMACU DATA UNIFICADA'!$B$2:$B1000),0),MATCH(Q$2,'SEMACU DATA UNIFICADA'!$C$1:$T$1,0)),"")</f>
        <v>3.0672</v>
      </c>
      <c r="R22" s="60">
        <f t="array" ref="R22">IFERROR(INDEX('SEMACU DATA UNIFICADA'!$C$2:$T1000,MATCH(1,($A22='SEMACU DATA UNIFICADA'!$A$2:$A1000)*($B$1='SEMACU DATA UNIFICADA'!$B$2:$B1000),0),MATCH(R$2,'SEMACU DATA UNIFICADA'!$C$1:$T$1,0)),"")</f>
        <v>698.2928524</v>
      </c>
      <c r="S22" s="140">
        <f t="array" ref="S22">IFERROR(INDEX('SEMACU DATA UNIFICADA'!$C$2:$T1000,MATCH(1,($A22='SEMACU DATA UNIFICADA'!$A$2:$A1000)*($B$1='SEMACU DATA UNIFICADA'!$B$2:$B1000),0),MATCH(S$2,'SEMACU DATA UNIFICADA'!$C$1:$T$1,0)),"")</f>
        <v>37.0732131</v>
      </c>
      <c r="T22" s="138" t="str">
        <f t="array" ref="T22">IFERROR(INDEX('SEMACU DATA UNIFICADA'!$C$2:$T1000,MATCH(1,($A22='SEMACU DATA UNIFICADA'!$A$2:$A1000)*($T$1='SEMACU DATA UNIFICADA'!$B$2:$B1000),0),MATCH(T$2,'SEMACU DATA UNIFICADA'!$C$1:$T$1,0)),"")</f>
        <v>SE02070323</v>
      </c>
      <c r="U22" s="2">
        <f t="array" ref="U22">IFERROR(INDEX('SEMACU DATA UNIFICADA'!$C$2:$T1000,MATCH(1,($A22='SEMACU DATA UNIFICADA'!$A$2:$A1000)*($T$1='SEMACU DATA UNIFICADA'!$B$2:$B1000),0),MATCH(U$2,'SEMACU DATA UNIFICADA'!$C$1:$T$1,0)),"")</f>
        <v>325</v>
      </c>
      <c r="V22" s="2">
        <f t="array" ref="V22">IFERROR(INDEX('SEMACU DATA UNIFICADA'!$C$2:$T1000,MATCH(1,($A22='SEMACU DATA UNIFICADA'!$A$2:$A1000)*($T$1='SEMACU DATA UNIFICADA'!$B$2:$B1000),0),MATCH(V$2,'SEMACU DATA UNIFICADA'!$C$1:$T$1,0)),"")</f>
        <v>1950</v>
      </c>
      <c r="W22" s="2" t="str">
        <f t="array" ref="W22">IFERROR(INDEX('SEMACU DATA UNIFICADA'!$C$2:$T1000,MATCH(1,($A22='SEMACU DATA UNIFICADA'!$A$2:$A1000)*($T$1='SEMACU DATA UNIFICADA'!$B$2:$B1000),0),MATCH(W$2,'SEMACU DATA UNIFICADA'!$C$1:$T$1,0)),"")</f>
        <v>SKR MAST</v>
      </c>
      <c r="X22" s="139">
        <f t="array" ref="X22">IFERROR(INDEX('SEMACU DATA UNIFICADA'!$C$2:$T1000,MATCH(1,($A22='SEMACU DATA UNIFICADA'!$A$2:$A1000)*($T$1='SEMACU DATA UNIFICADA'!$B$2:$B1000),0),MATCH(X$2,'SEMACU DATA UNIFICADA'!$C$1:$T$1,0)),"")</f>
        <v>1911</v>
      </c>
      <c r="Y22" s="2">
        <f t="array" ref="Y22">IFERROR(INDEX('SEMACU DATA UNIFICADA'!$C$2:$T1000,MATCH(1,($A22='SEMACU DATA UNIFICADA'!$A$2:$A1000)*($T$1='SEMACU DATA UNIFICADA'!$B$2:$B1000),0),MATCH(Y$2,'SEMACU DATA UNIFICADA'!$C$1:$T$1,0)),"")</f>
        <v>24.2</v>
      </c>
      <c r="Z22" s="2">
        <f t="array" ref="Z22">IFERROR(INDEX('SEMACU DATA UNIFICADA'!$C$2:$T1000,MATCH(1,($A22='SEMACU DATA UNIFICADA'!$A$2:$A1000)*($T$1='SEMACU DATA UNIFICADA'!$B$2:$B1000),0),MATCH(Z$2,'SEMACU DATA UNIFICADA'!$C$1:$T$1,0)),"")</f>
        <v>2.15</v>
      </c>
      <c r="AA22" s="33">
        <f t="array" ref="AA22">IFERROR(INDEX('SEMACU DATA UNIFICADA'!$C$2:$T1000,MATCH(1,($A22='SEMACU DATA UNIFICADA'!$A$2:$A1000)*($T$1='SEMACU DATA UNIFICADA'!$B$2:$B1000),0),MATCH(AA$2,'SEMACU DATA UNIFICADA'!$C$1:$T$1,0)),"")</f>
        <v>3.1656</v>
      </c>
      <c r="AB22" s="60">
        <f t="array" ref="AB22">IFERROR(INDEX('SEMACU DATA UNIFICADA'!$C$2:$T1000,MATCH(1,($A22='SEMACU DATA UNIFICADA'!$A$2:$A1000)*($T$1='SEMACU DATA UNIFICADA'!$B$2:$B1000),0),MATCH(AB$2,'SEMACU DATA UNIFICADA'!$C$1:$T$1,0)),"")</f>
        <v>424240.3357</v>
      </c>
      <c r="AC22" s="23">
        <f t="array" ref="AC22">IFERROR(INDEX('SEMACU DATA UNIFICADA'!$C$2:$T1000,MATCH(1,($A22='SEMACU DATA UNIFICADA'!$A$2:$A1000)*($T$1='SEMACU DATA UNIFICADA'!$B$2:$B1000),0),MATCH(AC$2,'SEMACU DATA UNIFICADA'!$C$1:$T$1,0)),"")</f>
        <v>0.7266612</v>
      </c>
      <c r="AD22" s="23">
        <f t="array" ref="AD22">IFERROR(INDEX('SEMACU DATA UNIFICADA'!$C$2:$T1000,MATCH(1,($A22='SEMACU DATA UNIFICADA'!$A$2:$A1000)*($T$1='SEMACU DATA UNIFICADA'!$B$2:$B1000),0),MATCH(AD$2,'SEMACU DATA UNIFICADA'!$C$1:$T$1,0)),"")</f>
        <v>0.4242403357</v>
      </c>
      <c r="AE22" s="23">
        <f t="array" ref="AE22">IFERROR(INDEX('SEMACU DATA UNIFICADA'!$C$2:$T1000,MATCH(1,($A22='SEMACU DATA UNIFICADA'!$A$2:$A1000)*($T$1='SEMACU DATA UNIFICADA'!$B$2:$B1000),0),MATCH(AE$2,'SEMACU DATA UNIFICADA'!$C$1:$T$1,0)),"")</f>
        <v>0.52</v>
      </c>
      <c r="AF22" s="60" t="str">
        <f t="array" ref="AF22">IFERROR(INDEX('SEMACU DATA UNIFICADA'!$C$2:$T1000,MATCH(1,($A22='SEMACU DATA UNIFICADA'!$A$2:$A1000)*($T$1='SEMACU DATA UNIFICADA'!$B$2:$B1000),0),MATCH(AF$2,'SEMACU DATA UNIFICADA'!$C$1:$T$1,0)),"")</f>
        <v/>
      </c>
      <c r="AG22" s="2">
        <f t="array" ref="AG22">IFERROR(INDEX('SEMACU DATA UNIFICADA'!$C$2:$T1000,MATCH(1,($A22='SEMACU DATA UNIFICADA'!$A$2:$A1000)*($T$1='SEMACU DATA UNIFICADA'!$B$2:$B1000),0),MATCH(AG$2,'SEMACU DATA UNIFICADA'!$C$1:$T$1,0)),"")</f>
        <v>2</v>
      </c>
      <c r="AH22" s="2">
        <f t="array" ref="AH22">IFERROR(INDEX('SEMACU DATA UNIFICADA'!$C$2:$T1000,MATCH(1,($A22='SEMACU DATA UNIFICADA'!$A$2:$A1000)*($T$1='SEMACU DATA UNIFICADA'!$B$2:$B1000),0),MATCH(AH$2,'SEMACU DATA UNIFICADA'!$C$1:$T$1,0)),"")</f>
        <v>26.2</v>
      </c>
      <c r="AI22" s="2">
        <f t="array" ref="AI22">IFERROR(INDEX('SEMACU DATA UNIFICADA'!$C$2:$T1000,MATCH(1,($A22='SEMACU DATA UNIFICADA'!$A$2:$A1000)*($T$1='SEMACU DATA UNIFICADA'!$B$2:$B1000),0),MATCH(AI$2,'SEMACU DATA UNIFICADA'!$C$1:$T$1,0)),"")</f>
        <v>3.0528</v>
      </c>
      <c r="AJ22" s="60">
        <f t="array" ref="AJ22">IFERROR(INDEX('SEMACU DATA UNIFICADA'!$C$2:$T1000,MATCH(1,($A22='SEMACU DATA UNIFICADA'!$A$2:$A1000)*($T$1='SEMACU DATA UNIFICADA'!$B$2:$B1000),0),MATCH(AJ$2,'SEMACU DATA UNIFICADA'!$C$1:$T$1,0)),"")</f>
        <v>404.5900221</v>
      </c>
      <c r="AK22" s="140">
        <f t="array" ref="AK22">IFERROR(INDEX('SEMACU DATA UNIFICADA'!$C$2:$T1000,MATCH(1,($A22='SEMACU DATA UNIFICADA'!$A$2:$A1000)*($T$1='SEMACU DATA UNIFICADA'!$B$2:$B1000),0),MATCH(AK$2,'SEMACU DATA UNIFICADA'!$C$1:$T$1,0)),"")</f>
        <v>19.89750552</v>
      </c>
      <c r="AL22" s="138" t="str">
        <f t="array" ref="AL22">IFERROR(INDEX('SEMACU DATA UNIFICADA'!$C$2:$T1000,MATCH(1,($A22='SEMACU DATA UNIFICADA'!$A$2:$A1000)*($AL$1='SEMACU DATA UNIFICADA'!$B$2:$B1000),0),MATCH(AL$2,'SEMACU DATA UNIFICADA'!$C$1:$T$1,0)),"")</f>
        <v>SE03090323</v>
      </c>
      <c r="AM22" s="2">
        <f t="array" ref="AM22">IFERROR(INDEX('SEMACU DATA UNIFICADA'!$C$2:$T1000,MATCH(1,($A22='SEMACU DATA UNIFICADA'!$A$2:$A1000)*($AL$1='SEMACU DATA UNIFICADA'!$B$2:$B1000),0),MATCH(AM$2,'SEMACU DATA UNIFICADA'!$C$1:$T$1,0)),"")</f>
        <v>250</v>
      </c>
      <c r="AN22" s="2">
        <f t="array" ref="AN22">IFERROR(INDEX('SEMACU DATA UNIFICADA'!$C$2:$T1000,MATCH(1,($A22='SEMACU DATA UNIFICADA'!$A$2:$A1000)*($AL$1='SEMACU DATA UNIFICADA'!$B$2:$B1000),0),MATCH(AN$2,'SEMACU DATA UNIFICADA'!$C$1:$T$1,0)),"")</f>
        <v>1525</v>
      </c>
      <c r="AO22" s="2" t="str">
        <f t="array" ref="AO22">IFERROR(INDEX('SEMACU DATA UNIFICADA'!$C$2:$T1000,MATCH(1,($A22='SEMACU DATA UNIFICADA'!$A$2:$A1000)*($AL$1='SEMACU DATA UNIFICADA'!$B$2:$B1000),0),MATCH(AO$2,'SEMACU DATA UNIFICADA'!$C$1:$T$1,0)),"")</f>
        <v>SKR MAST</v>
      </c>
      <c r="AP22" s="139">
        <f t="array" ref="AP22">IFERROR(INDEX('SEMACU DATA UNIFICADA'!$C$2:$T1000,MATCH(1,($A22='SEMACU DATA UNIFICADA'!$A$2:$A1000)*($AL$1='SEMACU DATA UNIFICADA'!$B$2:$B1000),0),MATCH(AP$2,'SEMACU DATA UNIFICADA'!$C$1:$T$1,0)),"")</f>
        <v>1494.5</v>
      </c>
      <c r="AQ22" s="2">
        <f t="array" ref="AQ22">IFERROR(INDEX('SEMACU DATA UNIFICADA'!$C$2:$T1000,MATCH(1,($A22='SEMACU DATA UNIFICADA'!$A$2:$A1000)*($AL$1='SEMACU DATA UNIFICADA'!$B$2:$B1000),0),MATCH(AQ$2,'SEMACU DATA UNIFICADA'!$C$1:$T$1,0)),"")</f>
        <v>24.65</v>
      </c>
      <c r="AR22" s="2">
        <f t="array" ref="AR22">IFERROR(INDEX('SEMACU DATA UNIFICADA'!$C$2:$T1000,MATCH(1,($A22='SEMACU DATA UNIFICADA'!$A$2:$A1000)*($AL$1='SEMACU DATA UNIFICADA'!$B$2:$B1000),0),MATCH(AR$2,'SEMACU DATA UNIFICADA'!$C$1:$T$1,0)),"")</f>
        <v>2.05</v>
      </c>
      <c r="AS22" s="33">
        <f t="array" ref="AS22">IFERROR(INDEX('SEMACU DATA UNIFICADA'!$C$2:$T1000,MATCH(1,($A22='SEMACU DATA UNIFICADA'!$A$2:$A1000)*($AL$1='SEMACU DATA UNIFICADA'!$B$2:$B1000),0),MATCH(AS$2,'SEMACU DATA UNIFICADA'!$C$1:$T$1,0)),"")</f>
        <v>3.1332</v>
      </c>
      <c r="AT22" s="60">
        <f t="array" ref="AT22">IFERROR(INDEX('SEMACU DATA UNIFICADA'!$C$2:$T1000,MATCH(1,($A22='SEMACU DATA UNIFICADA'!$A$2:$A1000)*($AL$1='SEMACU DATA UNIFICADA'!$B$2:$B1000),0),MATCH(AT$2,'SEMACU DATA UNIFICADA'!$C$1:$T$1,0)),"")</f>
        <v>323694.2369</v>
      </c>
      <c r="AU22" s="23">
        <f t="array" ref="AU22">IFERROR(INDEX('SEMACU DATA UNIFICADA'!$C$2:$T1000,MATCH(1,($A22='SEMACU DATA UNIFICADA'!$A$2:$A1000)*($AL$1='SEMACU DATA UNIFICADA'!$B$2:$B1000),0),MATCH(AU$2,'SEMACU DATA UNIFICADA'!$C$1:$T$1,0)),"")</f>
        <v>0.733328</v>
      </c>
      <c r="AV22" s="23">
        <f t="array" ref="AV22">IFERROR(INDEX('SEMACU DATA UNIFICADA'!$C$2:$T1000,MATCH(1,($A22='SEMACU DATA UNIFICADA'!$A$2:$A1000)*($AL$1='SEMACU DATA UNIFICADA'!$B$2:$B1000),0),MATCH(AV$2,'SEMACU DATA UNIFICADA'!$C$1:$T$1,0)),"")</f>
        <v>0.4753219337</v>
      </c>
      <c r="AW22" s="23">
        <f t="array" ref="AW22">IFERROR(INDEX('SEMACU DATA UNIFICADA'!$C$2:$T1000,MATCH(1,($A22='SEMACU DATA UNIFICADA'!$A$2:$A1000)*($AL$1='SEMACU DATA UNIFICADA'!$B$2:$B1000),0),MATCH(AW$2,'SEMACU DATA UNIFICADA'!$C$1:$T$1,0)),"")</f>
        <v>0.6</v>
      </c>
      <c r="AX22" s="60" t="str">
        <f t="array" ref="AX22">IFERROR(INDEX('SEMACU DATA UNIFICADA'!$C$2:$T1000,MATCH(1,($A22='SEMACU DATA UNIFICADA'!$A$2:$A1000)*($AL$1='SEMACU DATA UNIFICADA'!$B$2:$B1000),0),MATCH(AX$2,'SEMACU DATA UNIFICADA'!$C$1:$T$1,0)),"")</f>
        <v/>
      </c>
      <c r="AY22" s="2">
        <f t="array" ref="AY22">IFERROR(INDEX('SEMACU DATA UNIFICADA'!$C$2:$T1000,MATCH(1,($A22='SEMACU DATA UNIFICADA'!$A$2:$A1000)*($AL$1='SEMACU DATA UNIFICADA'!$B$2:$B1000),0),MATCH(AY$2,'SEMACU DATA UNIFICADA'!$C$1:$T$1,0)),"")</f>
        <v>2</v>
      </c>
      <c r="AZ22" s="2">
        <f t="array" ref="AZ22">IFERROR(INDEX('SEMACU DATA UNIFICADA'!$C$2:$T1000,MATCH(1,($A22='SEMACU DATA UNIFICADA'!$A$2:$A1000)*($AL$1='SEMACU DATA UNIFICADA'!$B$2:$B1000),0),MATCH(AZ$2,'SEMACU DATA UNIFICADA'!$C$1:$T$1,0)),"")</f>
        <v>26.65</v>
      </c>
      <c r="BA22" s="33">
        <f t="array" ref="BA22">IFERROR(INDEX('SEMACU DATA UNIFICADA'!$C$2:$T1000,MATCH(1,($A22='SEMACU DATA UNIFICADA'!$A$2:$A1000)*($AL$1='SEMACU DATA UNIFICADA'!$B$2:$B1000),0),MATCH(BA$2,'SEMACU DATA UNIFICADA'!$C$1:$T$1,0)),"")</f>
        <v>3.0096</v>
      </c>
      <c r="BB22" s="60">
        <f t="array" ref="BB22">IFERROR(INDEX('SEMACU DATA UNIFICADA'!$C$2:$T1000,MATCH(1,($A22='SEMACU DATA UNIFICADA'!$A$2:$A1000)*($AL$1='SEMACU DATA UNIFICADA'!$B$2:$B1000),0),MATCH(BB$2,'SEMACU DATA UNIFICADA'!$C$1:$T$1,0)),"")</f>
        <v>321.4443002</v>
      </c>
      <c r="BC22" s="140">
        <f t="array" ref="BC22">IFERROR(INDEX('SEMACU DATA UNIFICADA'!$C$2:$T1000,MATCH(1,($A22='SEMACU DATA UNIFICADA'!$A$2:$A1000)*($AL$1='SEMACU DATA UNIFICADA'!$B$2:$B1000),0),MATCH(BC$2,'SEMACU DATA UNIFICADA'!$C$1:$T$1,0)),"")</f>
        <v>17.86107505</v>
      </c>
      <c r="BD22" s="138" t="str">
        <f t="array" ref="BD22">IFERROR(INDEX('SEMACU DATA UNIFICADA'!$C$2:$T1000,MATCH(1,($A22='SEMACU DATA UNIFICADA'!$A$2:$A1000)*($BD$1='SEMACU DATA UNIFICADA'!$B$2:$B1000),0),MATCH(BD$2,'SEMACU DATA UNIFICADA'!$C$1:$T$1,0)),"")</f>
        <v>SE04090323</v>
      </c>
      <c r="BE22" s="2">
        <f t="array" ref="BE22">IFERROR(INDEX('SEMACU DATA UNIFICADA'!$C$2:$T1000,MATCH(1,($A22='SEMACU DATA UNIFICADA'!$A$2:$A1000)*($BD$1='SEMACU DATA UNIFICADA'!$B$2:$B1000),0),MATCH(BE$2,'SEMACU DATA UNIFICADA'!$C$1:$T$1,0)),"")</f>
        <v>250</v>
      </c>
      <c r="BF22" s="2">
        <f t="array" ref="BF22">IFERROR(INDEX('SEMACU DATA UNIFICADA'!$C$2:$T1000,MATCH(1,($A22='SEMACU DATA UNIFICADA'!$A$2:$A1000)*($BD$1='SEMACU DATA UNIFICADA'!$B$2:$B1000),0),MATCH(BF$2,'SEMACU DATA UNIFICADA'!$C$1:$T$1,0)),"")</f>
        <v>1725</v>
      </c>
      <c r="BG22" s="2" t="str">
        <f t="array" ref="BG22">IFERROR(INDEX('SEMACU DATA UNIFICADA'!$C$2:$T1000,MATCH(1,($A22='SEMACU DATA UNIFICADA'!$A$2:$A1000)*($BD$1='SEMACU DATA UNIFICADA'!$B$2:$B1000),0),MATCH(BG$2,'SEMACU DATA UNIFICADA'!$C$1:$T$1,0)),"")</f>
        <v>SKR MAST</v>
      </c>
      <c r="BH22" s="139">
        <f t="array" ref="BH22">IFERROR(INDEX('SEMACU DATA UNIFICADA'!$C$2:$T1000,MATCH(1,($A22='SEMACU DATA UNIFICADA'!$A$2:$A1000)*($BD$1='SEMACU DATA UNIFICADA'!$B$2:$B1000),0),MATCH(BH$2,'SEMACU DATA UNIFICADA'!$C$1:$T$1,0)),"")</f>
        <v>1690.5</v>
      </c>
      <c r="BI22" s="2">
        <f t="array" ref="BI22">IFERROR(INDEX('SEMACU DATA UNIFICADA'!$C$2:$T1000,MATCH(1,($A22='SEMACU DATA UNIFICADA'!$A$2:$A1000)*($BD$1='SEMACU DATA UNIFICADA'!$B$2:$B1000),0),MATCH(BI$2,'SEMACU DATA UNIFICADA'!$C$1:$T$1,0)),"")</f>
        <v>21.95</v>
      </c>
      <c r="BJ22" s="2">
        <f t="array" ref="BJ22">IFERROR(INDEX('SEMACU DATA UNIFICADA'!$C$2:$T1000,MATCH(1,($A22='SEMACU DATA UNIFICADA'!$A$2:$A1000)*($BD$1='SEMACU DATA UNIFICADA'!$B$2:$B1000),0),MATCH(BJ$2,'SEMACU DATA UNIFICADA'!$C$1:$T$1,0)),"")</f>
        <v>2.35</v>
      </c>
      <c r="BK22" s="33">
        <f t="array" ref="BK22">IFERROR(INDEX('SEMACU DATA UNIFICADA'!$C$2:$T1000,MATCH(1,($A22='SEMACU DATA UNIFICADA'!$A$2:$A1000)*($BD$1='SEMACU DATA UNIFICADA'!$B$2:$B1000),0),MATCH(BK$2,'SEMACU DATA UNIFICADA'!$C$1:$T$1,0)),"")</f>
        <v>3.2676</v>
      </c>
      <c r="BL22" s="60">
        <f t="array" ref="BL22">IFERROR(INDEX('SEMACU DATA UNIFICADA'!$C$2:$T1000,MATCH(1,($A22='SEMACU DATA UNIFICADA'!$A$2:$A1000)*($BD$1='SEMACU DATA UNIFICADA'!$B$2:$B1000),0),MATCH(BL$2,'SEMACU DATA UNIFICADA'!$C$1:$T$1,0)),"")</f>
        <v>348559.2374</v>
      </c>
      <c r="BM22" s="23">
        <f t="array" ref="BM22">IFERROR(INDEX('SEMACU DATA UNIFICADA'!$C$2:$T1000,MATCH(1,($A22='SEMACU DATA UNIFICADA'!$A$2:$A1000)*($BD$1='SEMACU DATA UNIFICADA'!$B$2:$B1000),0),MATCH(BM$2,'SEMACU DATA UNIFICADA'!$C$1:$T$1,0)),"")</f>
        <v>0.733328</v>
      </c>
      <c r="BN22" s="23">
        <f t="array" ref="BN22">IFERROR(INDEX('SEMACU DATA UNIFICADA'!$C$2:$T1000,MATCH(1,($A22='SEMACU DATA UNIFICADA'!$A$2:$A1000)*($BD$1='SEMACU DATA UNIFICADA'!$B$2:$B1000),0),MATCH(BN$2,'SEMACU DATA UNIFICADA'!$C$1:$T$1,0)),"")</f>
        <v>0.5194623508</v>
      </c>
      <c r="BO22" s="23">
        <f t="array" ref="BO22">IFERROR(INDEX('SEMACU DATA UNIFICADA'!$C$2:$T1000,MATCH(1,($A22='SEMACU DATA UNIFICADA'!$A$2:$A1000)*($BD$1='SEMACU DATA UNIFICADA'!$B$2:$B1000),0),MATCH(BO$2,'SEMACU DATA UNIFICADA'!$C$1:$T$1,0)),"")</f>
        <v>0.64</v>
      </c>
      <c r="BP22" s="60" t="str">
        <f t="array" ref="BP22">IFERROR(INDEX('SEMACU DATA UNIFICADA'!$C$2:$T1000,MATCH(1,($A22='SEMACU DATA UNIFICADA'!$A$2:$A1000)*($BD$1='SEMACU DATA UNIFICADA'!$B$2:$B1000),0),MATCH(BP$2,'SEMACU DATA UNIFICADA'!$C$1:$T$1,0)),"")</f>
        <v/>
      </c>
      <c r="BQ22" s="2">
        <f t="array" ref="BQ22">IFERROR(INDEX('SEMACU DATA UNIFICADA'!$C$2:$T1000,MATCH(1,($A22='SEMACU DATA UNIFICADA'!$A$2:$A1000)*($BD$1='SEMACU DATA UNIFICADA'!$B$2:$B1000),0),MATCH(BQ$2,'SEMACU DATA UNIFICADA'!$C$1:$T$1,0)),"")</f>
        <v>2</v>
      </c>
      <c r="BR22" s="2">
        <f t="array" ref="BR22">IFERROR(INDEX('SEMACU DATA UNIFICADA'!$C$2:$T1000,MATCH(1,($A22='SEMACU DATA UNIFICADA'!$A$2:$A1000)*($BD$1='SEMACU DATA UNIFICADA'!$B$2:$B1000),0),MATCH(BR$2,'SEMACU DATA UNIFICADA'!$C$1:$T$1,0)),"")</f>
        <v>23.95</v>
      </c>
      <c r="BS22" s="33">
        <f t="array" ref="BS22">IFERROR(INDEX('SEMACU DATA UNIFICADA'!$C$2:$T1000,MATCH(1,($A22='SEMACU DATA UNIFICADA'!$A$2:$A1000)*($BD$1='SEMACU DATA UNIFICADA'!$B$2:$B1000),0),MATCH(BS$2,'SEMACU DATA UNIFICADA'!$C$1:$T$1,0)),"")</f>
        <v>3.1962</v>
      </c>
      <c r="BT22" s="60">
        <f t="array" ref="BT22">IFERROR(INDEX('SEMACU DATA UNIFICADA'!$C$2:$T1000,MATCH(1,($A22='SEMACU DATA UNIFICADA'!$A$2:$A1000)*($BD$1='SEMACU DATA UNIFICADA'!$B$2:$B1000),0),MATCH(BT$2,'SEMACU DATA UNIFICADA'!$C$1:$T$1,0)),"")</f>
        <v>320.2849932</v>
      </c>
      <c r="BU22" s="140">
        <f t="array" ref="BU22">IFERROR(INDEX('SEMACU DATA UNIFICADA'!$C$2:$T1000,MATCH(1,($A22='SEMACU DATA UNIFICADA'!$A$2:$A1000)*($BD$1='SEMACU DATA UNIFICADA'!$B$2:$B1000),0),MATCH(BU$2,'SEMACU DATA UNIFICADA'!$C$1:$T$1,0)),"")</f>
        <v>17.5712483</v>
      </c>
      <c r="BV22" s="138" t="str">
        <f t="array" ref="BV22">IFERROR(INDEX('SEMACU DATA UNIFICADA'!$C$2:$T1000,MATCH(1,($A22='SEMACU DATA UNIFICADA'!$A$2:$A1000)*($BV$1='SEMACU DATA UNIFICADA'!$B$2:$B1000),0),MATCH(BV$2,'SEMACU DATA UNIFICADA'!$C$1:$T$1,0)),"")</f>
        <v>SE06090523</v>
      </c>
      <c r="BW22" s="2">
        <f t="array" ref="BW22">IFERROR(INDEX('SEMACU DATA UNIFICADA'!$C$2:$T1000,MATCH(1,($A22='SEMACU DATA UNIFICADA'!$A$2:$A1000)*($BV$1='SEMACU DATA UNIFICADA'!$B$2:$B1000),0),MATCH(BW$2,'SEMACU DATA UNIFICADA'!$C$1:$T$1,0)),"")</f>
        <v>175</v>
      </c>
      <c r="BX22" s="2">
        <f t="array" ref="BX22">IFERROR(INDEX('SEMACU DATA UNIFICADA'!$C$2:$T1000,MATCH(1,($A22='SEMACU DATA UNIFICADA'!$A$2:$A1000)*($BV$1='SEMACU DATA UNIFICADA'!$B$2:$B1000),0),MATCH(BX$2,'SEMACU DATA UNIFICADA'!$C$1:$T$1,0)),"")</f>
        <v>750</v>
      </c>
      <c r="BY22" s="2" t="str">
        <f t="array" ref="BY22">IFERROR(INDEX('SEMACU DATA UNIFICADA'!$C$2:$T1000,MATCH(1,($A22='SEMACU DATA UNIFICADA'!$A$2:$A1000)*($BV$1='SEMACU DATA UNIFICADA'!$B$2:$B1000),0),MATCH(BY$2,'SEMACU DATA UNIFICADA'!$C$1:$T$1,0)),"")</f>
        <v>SKR MAST</v>
      </c>
      <c r="BZ22" s="139">
        <f t="array" ref="BZ22">IFERROR(INDEX('SEMACU DATA UNIFICADA'!$C$2:$T1000,MATCH(1,($A22='SEMACU DATA UNIFICADA'!$A$2:$A1000)*($BV$1='SEMACU DATA UNIFICADA'!$B$2:$B1000),0),MATCH(BZ$2,'SEMACU DATA UNIFICADA'!$C$1:$T$1,0)),"")</f>
        <v>735</v>
      </c>
      <c r="CA22" s="2">
        <f t="array" ref="CA22">IFERROR(INDEX('SEMACU DATA UNIFICADA'!$C$2:$T1000,MATCH(1,($A22='SEMACU DATA UNIFICADA'!$A$2:$A1000)*($BV$1='SEMACU DATA UNIFICADA'!$B$2:$B1000),0),MATCH(CA$2,'SEMACU DATA UNIFICADA'!$C$1:$T$1,0)),"")</f>
        <v>6.62</v>
      </c>
      <c r="CB22" s="2">
        <f t="array" ref="CB22">IFERROR(INDEX('SEMACU DATA UNIFICADA'!$C$2:$T1000,MATCH(1,($A22='SEMACU DATA UNIFICADA'!$A$2:$A1000)*($BV$1='SEMACU DATA UNIFICADA'!$B$2:$B1000),0),MATCH(CB$2,'SEMACU DATA UNIFICADA'!$C$1:$T$1,0)),"")</f>
        <v>1.82</v>
      </c>
      <c r="CC22" s="33">
        <f t="array" ref="CC22">IFERROR(INDEX('SEMACU DATA UNIFICADA'!$C$2:$T1000,MATCH(1,($A22='SEMACU DATA UNIFICADA'!$A$2:$A1000)*($BV$1='SEMACU DATA UNIFICADA'!$B$2:$B1000),0),MATCH(CC$2,'SEMACU DATA UNIFICADA'!$C$1:$T$1,0)),"")</f>
        <v>6.52344</v>
      </c>
      <c r="CD22" s="60">
        <f t="array" ref="CD22">IFERROR(INDEX('SEMACU DATA UNIFICADA'!$C$2:$T1000,MATCH(1,($A22='SEMACU DATA UNIFICADA'!$A$2:$A1000)*($BV$1='SEMACU DATA UNIFICADA'!$B$2:$B1000),0),MATCH(CD$2,'SEMACU DATA UNIFICADA'!$C$1:$T$1,0)),"")</f>
        <v>405231.6771</v>
      </c>
      <c r="CE22" s="23">
        <f t="array" ref="CE22">IFERROR(INDEX('SEMACU DATA UNIFICADA'!$C$2:$T1000,MATCH(1,($A22='SEMACU DATA UNIFICADA'!$A$2:$A1000)*($BV$1='SEMACU DATA UNIFICADA'!$B$2:$B1000),0),MATCH(CE$2,'SEMACU DATA UNIFICADA'!$C$1:$T$1,0)),"")</f>
        <v>0.9366654</v>
      </c>
      <c r="CF22" s="23">
        <f t="array" ref="CF22">IFERROR(INDEX('SEMACU DATA UNIFICADA'!$C$2:$T1000,MATCH(1,($A22='SEMACU DATA UNIFICADA'!$A$2:$A1000)*($BV$1='SEMACU DATA UNIFICADA'!$B$2:$B1000),0),MATCH(CF$2,'SEMACU DATA UNIFICADA'!$C$1:$T$1,0)),"")</f>
        <v>0.5002860211</v>
      </c>
      <c r="CG22" s="23">
        <f t="array" ref="CG22">IFERROR(INDEX('SEMACU DATA UNIFICADA'!$C$2:$T1000,MATCH(1,($A22='SEMACU DATA UNIFICADA'!$A$2:$A1000)*($BV$1='SEMACU DATA UNIFICADA'!$B$2:$B1000),0),MATCH(CG$2,'SEMACU DATA UNIFICADA'!$C$1:$T$1,0)),"")</f>
        <v>0.85</v>
      </c>
      <c r="CH22" s="60" t="str">
        <f t="array" ref="CH22">IFERROR(INDEX('SEMACU DATA UNIFICADA'!$C$2:$T1000,MATCH(1,($A22='SEMACU DATA UNIFICADA'!$A$2:$A1000)*($BV$1='SEMACU DATA UNIFICADA'!$B$2:$B1000),0),MATCH(CH$2,'SEMACU DATA UNIFICADA'!$C$1:$T$1,0)),"")</f>
        <v/>
      </c>
      <c r="CI22" s="2">
        <f t="array" ref="CI22">IFERROR(INDEX('SEMACU DATA UNIFICADA'!$C$2:$T1000,MATCH(1,($A22='SEMACU DATA UNIFICADA'!$A$2:$A1000)*($BV$1='SEMACU DATA UNIFICADA'!$B$2:$B1000),0),MATCH(CI$2,'SEMACU DATA UNIFICADA'!$C$1:$T$1,0)),"")</f>
        <v>2.5</v>
      </c>
      <c r="CJ22" s="2">
        <f t="array" ref="CJ22">IFERROR(INDEX('SEMACU DATA UNIFICADA'!$C$2:$T1000,MATCH(1,($A22='SEMACU DATA UNIFICADA'!$A$2:$A1000)*($BV$1='SEMACU DATA UNIFICADA'!$B$2:$B1000),0),MATCH(CJ$2,'SEMACU DATA UNIFICADA'!$C$1:$T$1,0)),"")</f>
        <v>9.12</v>
      </c>
      <c r="CK22" s="33">
        <f t="array" ref="CK22">IFERROR(INDEX('SEMACU DATA UNIFICADA'!$C$2:$T1000,MATCH(1,($A22='SEMACU DATA UNIFICADA'!$A$2:$A1000)*($BV$1='SEMACU DATA UNIFICADA'!$B$2:$B1000),0),MATCH(CK$2,'SEMACU DATA UNIFICADA'!$C$1:$T$1,0)),"")</f>
        <v>5.26944</v>
      </c>
      <c r="CL22" s="60">
        <f t="array" ref="CL22">IFERROR(INDEX('SEMACU DATA UNIFICADA'!$C$2:$T1000,MATCH(1,($A22='SEMACU DATA UNIFICADA'!$A$2:$A1000)*($BV$1='SEMACU DATA UNIFICADA'!$B$2:$B1000),0),MATCH(CL$2,'SEMACU DATA UNIFICADA'!$C$1:$T$1,0)),"")</f>
        <v>360.0810693</v>
      </c>
      <c r="CM22" s="140">
        <f t="array" ref="CM22">IFERROR(INDEX('SEMACU DATA UNIFICADA'!$C$2:$T1000,MATCH(1,($A22='SEMACU DATA UNIFICADA'!$A$2:$A1000)*($BV$1='SEMACU DATA UNIFICADA'!$B$2:$B1000),0),MATCH(CM$2,'SEMACU DATA UNIFICADA'!$C$1:$T$1,0)),"")</f>
        <v>46.27026732</v>
      </c>
      <c r="CN22" s="138" t="str">
        <f t="array" ref="CN22">IFERROR(INDEX('SEMACU DATA UNIFICADA'!$C$2:$T1000,MATCH(1,($A22='SEMACU DATA UNIFICADA'!$A$2:$A1000)*($CN$1='SEMACU DATA UNIFICADA'!$B$2:$B1000),0),MATCH(CN$2,'SEMACU DATA UNIFICADA'!$C$1:$T$1,0)),"")</f>
        <v>SE07090523</v>
      </c>
      <c r="CO22" s="2">
        <f t="array" ref="CO22">IFERROR(INDEX('SEMACU DATA UNIFICADA'!$C$2:$T1000,MATCH(1,($A22='SEMACU DATA UNIFICADA'!$A$2:$A1000)*($CN$1='SEMACU DATA UNIFICADA'!$B$2:$B1000),0),MATCH(CO$2,'SEMACU DATA UNIFICADA'!$C$1:$T$1,0)),"")</f>
        <v>250</v>
      </c>
      <c r="CP22" s="2">
        <f t="array" ref="CP22">IFERROR(INDEX('SEMACU DATA UNIFICADA'!$C$2:$T1000,MATCH(1,($A22='SEMACU DATA UNIFICADA'!$A$2:$A1000)*($CN$1='SEMACU DATA UNIFICADA'!$B$2:$B1000),0),MATCH(CP$2,'SEMACU DATA UNIFICADA'!$C$1:$T$1,0)),"")</f>
        <v>1525</v>
      </c>
      <c r="CQ22" s="2" t="str">
        <f t="array" ref="CQ22">IFERROR(INDEX('SEMACU DATA UNIFICADA'!$C$2:$T1000,MATCH(1,($A22='SEMACU DATA UNIFICADA'!$A$2:$A1000)*($CN$1='SEMACU DATA UNIFICADA'!$B$2:$B1000),0),MATCH(CQ$2,'SEMACU DATA UNIFICADA'!$C$1:$T$1,0)),"")</f>
        <v>SKR MAST</v>
      </c>
      <c r="CR22" s="139">
        <f t="array" ref="CR22">IFERROR(INDEX('SEMACU DATA UNIFICADA'!$C$2:$T1000,MATCH(1,($A22='SEMACU DATA UNIFICADA'!$A$2:$A1000)*($CN$1='SEMACU DATA UNIFICADA'!$B$2:$B1000),0),MATCH(CR$2,'SEMACU DATA UNIFICADA'!$C$1:$T$1,0)),"")</f>
        <v>1494.5</v>
      </c>
      <c r="CS22" s="2">
        <f t="array" ref="CS22">IFERROR(INDEX('SEMACU DATA UNIFICADA'!$C$2:$T1000,MATCH(1,($A22='SEMACU DATA UNIFICADA'!$A$2:$A1000)*($CN$1='SEMACU DATA UNIFICADA'!$B$2:$B1000),0),MATCH(CS$2,'SEMACU DATA UNIFICADA'!$C$1:$T$1,0)),"")</f>
        <v>6.6</v>
      </c>
      <c r="CT22" s="2">
        <f t="array" ref="CT22">IFERROR(INDEX('SEMACU DATA UNIFICADA'!$C$2:$T1000,MATCH(1,($A22='SEMACU DATA UNIFICADA'!$A$2:$A1000)*($CN$1='SEMACU DATA UNIFICADA'!$B$2:$B1000),0),MATCH(CT$2,'SEMACU DATA UNIFICADA'!$C$1:$T$1,0)),"")</f>
        <v>2.5</v>
      </c>
      <c r="CU22" s="33">
        <f t="array" ref="CU22">IFERROR(INDEX('SEMACU DATA UNIFICADA'!$C$2:$T1000,MATCH(1,($A22='SEMACU DATA UNIFICADA'!$A$2:$A1000)*($CN$1='SEMACU DATA UNIFICADA'!$B$2:$B1000),0),MATCH(CU$2,'SEMACU DATA UNIFICADA'!$C$1:$T$1,0)),"")</f>
        <v>6.5352</v>
      </c>
      <c r="CV22" s="60">
        <f t="array" ref="CV22">IFERROR(INDEX('SEMACU DATA UNIFICADA'!$C$2:$T1000,MATCH(1,($A22='SEMACU DATA UNIFICADA'!$A$2:$A1000)*($CN$1='SEMACU DATA UNIFICADA'!$B$2:$B1000),0),MATCH(CV$2,'SEMACU DATA UNIFICADA'!$C$1:$T$1,0)),"")</f>
        <v>579611.7621</v>
      </c>
      <c r="CW22" s="23">
        <f t="array" ref="CW22">IFERROR(INDEX('SEMACU DATA UNIFICADA'!$C$2:$T1000,MATCH(1,($A22='SEMACU DATA UNIFICADA'!$A$2:$A1000)*($CN$1='SEMACU DATA UNIFICADA'!$B$2:$B1000),0),MATCH(CW$2,'SEMACU DATA UNIFICADA'!$C$1:$T$1,0)),"")</f>
        <v>0.9366654</v>
      </c>
      <c r="CX22" s="23">
        <f t="array" ref="CX22">IFERROR(INDEX('SEMACU DATA UNIFICADA'!$C$2:$T1000,MATCH(1,($A22='SEMACU DATA UNIFICADA'!$A$2:$A1000)*($CN$1='SEMACU DATA UNIFICADA'!$B$2:$B1000),0),MATCH(CX$2,'SEMACU DATA UNIFICADA'!$C$1:$T$1,0)),"")</f>
        <v>0.644013069</v>
      </c>
      <c r="CY22" s="23">
        <f t="array" ref="CY22">IFERROR(INDEX('SEMACU DATA UNIFICADA'!$C$2:$T1000,MATCH(1,($A22='SEMACU DATA UNIFICADA'!$A$2:$A1000)*($CN$1='SEMACU DATA UNIFICADA'!$B$2:$B1000),0),MATCH(CY$2,'SEMACU DATA UNIFICADA'!$C$1:$T$1,0)),"")</f>
        <v>0.85</v>
      </c>
      <c r="CZ22" s="60" t="str">
        <f t="array" ref="CZ22">IFERROR(INDEX('SEMACU DATA UNIFICADA'!$C$2:$T1000,MATCH(1,($A22='SEMACU DATA UNIFICADA'!$A$2:$A1000)*($CN$1='SEMACU DATA UNIFICADA'!$B$2:$B1000),0),MATCH(CZ$2,'SEMACU DATA UNIFICADA'!$C$1:$T$1,0)),"")</f>
        <v/>
      </c>
      <c r="DA22" s="2">
        <f t="array" ref="DA22">IFERROR(INDEX('SEMACU DATA UNIFICADA'!$C$2:$T1000,MATCH(1,($A22='SEMACU DATA UNIFICADA'!$A$2:$A1000)*($CN$1='SEMACU DATA UNIFICADA'!$B$2:$B1000),0),MATCH(DA$2,'SEMACU DATA UNIFICADA'!$C$1:$T$1,0)),"")</f>
        <v>2.5</v>
      </c>
      <c r="DB22" s="2">
        <f t="array" ref="DB22">IFERROR(INDEX('SEMACU DATA UNIFICADA'!$C$2:$T1000,MATCH(1,($A22='SEMACU DATA UNIFICADA'!$A$2:$A1000)*($CN$1='SEMACU DATA UNIFICADA'!$B$2:$B1000),0),MATCH(DB$2,'SEMACU DATA UNIFICADA'!$C$1:$T$1,0)),"")</f>
        <v>9.1</v>
      </c>
      <c r="DC22" s="33">
        <f t="array" ref="DC22">IFERROR(INDEX('SEMACU DATA UNIFICADA'!$C$2:$T1000,MATCH(1,($A22='SEMACU DATA UNIFICADA'!$A$2:$A1000)*($CN$1='SEMACU DATA UNIFICADA'!$B$2:$B1000),0),MATCH(DC$2,'SEMACU DATA UNIFICADA'!$C$1:$T$1,0)),"")</f>
        <v>5.2752</v>
      </c>
      <c r="DD22" s="60">
        <f t="array" ref="DD22">IFERROR(INDEX('SEMACU DATA UNIFICADA'!$C$2:$T1000,MATCH(1,($A22='SEMACU DATA UNIFICADA'!$A$2:$A1000)*($CN$1='SEMACU DATA UNIFICADA'!$B$2:$B1000),0),MATCH(DD$2,'SEMACU DATA UNIFICADA'!$C$1:$T$1,0)),"")</f>
        <v>399.8057736</v>
      </c>
      <c r="DE22" s="140">
        <f t="array" ref="DE22">IFERROR(INDEX('SEMACU DATA UNIFICADA'!$C$2:$T1000,MATCH(1,($A22='SEMACU DATA UNIFICADA'!$A$2:$A1000)*($CN$1='SEMACU DATA UNIFICADA'!$B$2:$B1000),0),MATCH(DE$2,'SEMACU DATA UNIFICADA'!$C$1:$T$1,0)),"")</f>
        <v>37.45144341</v>
      </c>
      <c r="DF22" s="138" t="str">
        <f t="array" ref="DF22">IFERROR(INDEX('SEMACU DATA UNIFICADA'!$C$2:$T1000,MATCH(1,($A22='SEMACU DATA UNIFICADA'!$A$2:$A1000)*($DF$1='SEMACU DATA UNIFICADA'!$B$2:$B1000),0),MATCH(DF$2,'SEMACU DATA UNIFICADA'!$C$1:$T$1,0)),"")</f>
        <v>SE08090523</v>
      </c>
      <c r="DG22" s="2">
        <f t="array" ref="DG22">IFERROR(INDEX('SEMACU DATA UNIFICADA'!$C$2:$T1000,MATCH(1,($A22='SEMACU DATA UNIFICADA'!$A$2:$A1000)*($DF$1='SEMACU DATA UNIFICADA'!$B$2:$B1000),0),MATCH(DG$2,'SEMACU DATA UNIFICADA'!$C$1:$T$1,0)),"")</f>
        <v>275</v>
      </c>
      <c r="DH22" s="2">
        <f t="array" ref="DH22">IFERROR(INDEX('SEMACU DATA UNIFICADA'!$C$2:$T1000,MATCH(1,($A22='SEMACU DATA UNIFICADA'!$A$2:$A1000)*($DF$1='SEMACU DATA UNIFICADA'!$B$2:$B1000),0),MATCH(DH$2,'SEMACU DATA UNIFICADA'!$C$1:$T$1,0)),"")</f>
        <v>1700</v>
      </c>
      <c r="DI22" s="2" t="str">
        <f t="array" ref="DI22">IFERROR(INDEX('SEMACU DATA UNIFICADA'!$C$2:$T1000,MATCH(1,($A22='SEMACU DATA UNIFICADA'!$A$2:$A1000)*($DF$1='SEMACU DATA UNIFICADA'!$B$2:$B1000),0),MATCH(DI$2,'SEMACU DATA UNIFICADA'!$C$1:$T$1,0)),"")</f>
        <v>SKR MAST</v>
      </c>
      <c r="DJ22" s="139">
        <f t="array" ref="DJ22">IFERROR(INDEX('SEMACU DATA UNIFICADA'!$C$2:$T1000,MATCH(1,($A22='SEMACU DATA UNIFICADA'!$A$2:$A1000)*($DF$1='SEMACU DATA UNIFICADA'!$B$2:$B1000),0),MATCH(DJ$2,'SEMACU DATA UNIFICADA'!$C$1:$T$1,0)),"")</f>
        <v>1666</v>
      </c>
      <c r="DK22" s="2">
        <f t="array" ref="DK22">IFERROR(INDEX('SEMACU DATA UNIFICADA'!$C$2:$T1000,MATCH(1,($A22='SEMACU DATA UNIFICADA'!$A$2:$A1000)*($DF$1='SEMACU DATA UNIFICADA'!$B$2:$B1000),0),MATCH(DK$2,'SEMACU DATA UNIFICADA'!$C$1:$T$1,0)),"")</f>
        <v>6.3</v>
      </c>
      <c r="DL22" s="2">
        <f t="array" ref="DL22">IFERROR(INDEX('SEMACU DATA UNIFICADA'!$C$2:$T1000,MATCH(1,($A22='SEMACU DATA UNIFICADA'!$A$2:$A1000)*($DF$1='SEMACU DATA UNIFICADA'!$B$2:$B1000),0),MATCH(DL$2,'SEMACU DATA UNIFICADA'!$C$1:$T$1,0)),"")</f>
        <v>1.78</v>
      </c>
      <c r="DM22" s="33">
        <f t="array" ref="DM22">IFERROR(INDEX('SEMACU DATA UNIFICADA'!$C$2:$T1000,MATCH(1,($A22='SEMACU DATA UNIFICADA'!$A$2:$A1000)*($DF$1='SEMACU DATA UNIFICADA'!$B$2:$B1000),0),MATCH(DM$2,'SEMACU DATA UNIFICADA'!$C$1:$T$1,0)),"")</f>
        <v>6.7116</v>
      </c>
      <c r="DN22" s="60">
        <f t="array" ref="DN22">IFERROR(INDEX('SEMACU DATA UNIFICADA'!$C$2:$T1000,MATCH(1,($A22='SEMACU DATA UNIFICADA'!$A$2:$A1000)*($DF$1='SEMACU DATA UNIFICADA'!$B$2:$B1000),0),MATCH(DN$2,'SEMACU DATA UNIFICADA'!$C$1:$T$1,0)),"")</f>
        <v>650378.3547</v>
      </c>
      <c r="DO22" s="23">
        <f t="array" ref="DO22">IFERROR(INDEX('SEMACU DATA UNIFICADA'!$C$2:$T1000,MATCH(1,($A22='SEMACU DATA UNIFICADA'!$A$2:$A1000)*($DF$1='SEMACU DATA UNIFICADA'!$B$2:$B1000),0),MATCH(DO$2,'SEMACU DATA UNIFICADA'!$C$1:$T$1,0)),"")</f>
        <v>0.9366654</v>
      </c>
      <c r="DP22" s="23">
        <f t="array" ref="DP22">IFERROR(INDEX('SEMACU DATA UNIFICADA'!$C$2:$T1000,MATCH(1,($A22='SEMACU DATA UNIFICADA'!$A$2:$A1000)*($DF$1='SEMACU DATA UNIFICADA'!$B$2:$B1000),0),MATCH(DP$2,'SEMACU DATA UNIFICADA'!$C$1:$T$1,0)),"")</f>
        <v>0.7084731532</v>
      </c>
      <c r="DQ22" s="23">
        <f t="array" ref="DQ22">IFERROR(INDEX('SEMACU DATA UNIFICADA'!$C$2:$T1000,MATCH(1,($A22='SEMACU DATA UNIFICADA'!$A$2:$A1000)*($DF$1='SEMACU DATA UNIFICADA'!$B$2:$B1000),0),MATCH(DQ$2,'SEMACU DATA UNIFICADA'!$C$1:$T$1,0)),"")</f>
        <v>0.9</v>
      </c>
      <c r="DR22" s="60" t="str">
        <f t="array" ref="DR22">IFERROR(INDEX('SEMACU DATA UNIFICADA'!$C$2:$T1000,MATCH(1,($A22='SEMACU DATA UNIFICADA'!$A$2:$A1000)*($DF$1='SEMACU DATA UNIFICADA'!$B$2:$B1000),0),MATCH(DR$2,'SEMACU DATA UNIFICADA'!$C$1:$T$1,0)),"")</f>
        <v/>
      </c>
      <c r="DS22" s="2">
        <f t="array" ref="DS22">IFERROR(INDEX('SEMACU DATA UNIFICADA'!$C$2:$T1000,MATCH(1,($A22='SEMACU DATA UNIFICADA'!$A$2:$A1000)*($DF$1='SEMACU DATA UNIFICADA'!$B$2:$B1000),0),MATCH(DS$2,'SEMACU DATA UNIFICADA'!$C$1:$T$1,0)),"")</f>
        <v>2.5</v>
      </c>
      <c r="DT22" s="2">
        <f t="array" ref="DT22">IFERROR(INDEX('SEMACU DATA UNIFICADA'!$C$2:$T1000,MATCH(1,($A22='SEMACU DATA UNIFICADA'!$A$2:$A1000)*($DF$1='SEMACU DATA UNIFICADA'!$B$2:$B1000),0),MATCH(DT$2,'SEMACU DATA UNIFICADA'!$C$1:$T$1,0)),"")</f>
        <v>8.8</v>
      </c>
      <c r="DU22" s="33">
        <f t="array" ref="DU22">IFERROR(INDEX('SEMACU DATA UNIFICADA'!$C$2:$T1000,MATCH(1,($A22='SEMACU DATA UNIFICADA'!$A$2:$A1000)*($DF$1='SEMACU DATA UNIFICADA'!$B$2:$B1000),0),MATCH(DU$2,'SEMACU DATA UNIFICADA'!$C$1:$T$1,0)),"")</f>
        <v>5.3736</v>
      </c>
      <c r="DV22" s="60">
        <f t="array" ref="DV22">IFERROR(INDEX('SEMACU DATA UNIFICADA'!$C$2:$T1000,MATCH(1,($A22='SEMACU DATA UNIFICADA'!$A$2:$A1000)*($DF$1='SEMACU DATA UNIFICADA'!$B$2:$B1000),0),MATCH(DV$2,'SEMACU DATA UNIFICADA'!$C$1:$T$1,0)),"")</f>
        <v>427.9409132</v>
      </c>
      <c r="DW22" s="140">
        <f t="array" ref="DW22">IFERROR(INDEX('SEMACU DATA UNIFICADA'!$C$2:$T1000,MATCH(1,($A22='SEMACU DATA UNIFICADA'!$A$2:$A1000)*($DF$1='SEMACU DATA UNIFICADA'!$B$2:$B1000),0),MATCH(DW$2,'SEMACU DATA UNIFICADA'!$C$1:$T$1,0)),"")</f>
        <v>38.23522829</v>
      </c>
      <c r="DX22" s="138" t="str">
        <f t="array" ref="DX22">IFERROR(INDEX('SEMACU DATA UNIFICADA'!$C$2:$T1000,MATCH(1,($A22='SEMACU DATA UNIFICADA'!$A$2:$A1000)*($DX$1='SEMACU DATA UNIFICADA'!$B$2:$B1000),0),MATCH(DX$2,'SEMACU DATA UNIFICADA'!$C$1:$T$1,0)),"")</f>
        <v>SE09060523</v>
      </c>
      <c r="DY22" s="2">
        <f t="array" ref="DY22">IFERROR(INDEX('SEMACU DATA UNIFICADA'!$C$2:$T1000,MATCH(1,($A22='SEMACU DATA UNIFICADA'!$A$2:$A1000)*($DX$1='SEMACU DATA UNIFICADA'!$B$2:$B1000),0),MATCH(DY$2,'SEMACU DATA UNIFICADA'!$C$1:$T$1,0)),"")</f>
        <v>425</v>
      </c>
      <c r="DZ22" s="2">
        <f t="array" ref="DZ22">IFERROR(INDEX('SEMACU DATA UNIFICADA'!$C$2:$T1000,MATCH(1,($A22='SEMACU DATA UNIFICADA'!$A$2:$A1000)*($DX$1='SEMACU DATA UNIFICADA'!$B$2:$B1000),0),MATCH(DZ$2,'SEMACU DATA UNIFICADA'!$C$1:$T$1,0)),"")</f>
        <v>2575</v>
      </c>
      <c r="EA22" s="2" t="str">
        <f t="array" ref="EA22">IFERROR(INDEX('SEMACU DATA UNIFICADA'!$C$2:$T1000,MATCH(1,($A22='SEMACU DATA UNIFICADA'!$A$2:$A1000)*($DX$1='SEMACU DATA UNIFICADA'!$B$2:$B1000),0),MATCH(EA$2,'SEMACU DATA UNIFICADA'!$C$1:$T$1,0)),"")</f>
        <v>SKR MAST</v>
      </c>
      <c r="EB22" s="139">
        <f t="array" ref="EB22">IFERROR(INDEX('SEMACU DATA UNIFICADA'!$C$2:$T1000,MATCH(1,($A22='SEMACU DATA UNIFICADA'!$A$2:$A1000)*($DX$1='SEMACU DATA UNIFICADA'!$B$2:$B1000),0),MATCH(EB$2,'SEMACU DATA UNIFICADA'!$C$1:$T$1,0)),"")</f>
        <v>2523.5</v>
      </c>
      <c r="EC22" s="2">
        <f t="array" ref="EC22">IFERROR(INDEX('SEMACU DATA UNIFICADA'!$C$2:$T1000,MATCH(1,($A22='SEMACU DATA UNIFICADA'!$A$2:$A1000)*($DX$1='SEMACU DATA UNIFICADA'!$B$2:$B1000),0),MATCH(EC$2,'SEMACU DATA UNIFICADA'!$C$1:$T$1,0)),"")</f>
        <v>6.9</v>
      </c>
      <c r="ED22" s="2">
        <f t="array" ref="ED22">IFERROR(INDEX('SEMACU DATA UNIFICADA'!$C$2:$T1000,MATCH(1,($A22='SEMACU DATA UNIFICADA'!$A$2:$A1000)*($DX$1='SEMACU DATA UNIFICADA'!$B$2:$B1000),0),MATCH(ED$2,'SEMACU DATA UNIFICADA'!$C$1:$T$1,0)),"")</f>
        <v>2.35</v>
      </c>
      <c r="EE22" s="33">
        <f t="array" ref="EE22">IFERROR(INDEX('SEMACU DATA UNIFICADA'!$C$2:$T1000,MATCH(1,($A22='SEMACU DATA UNIFICADA'!$A$2:$A1000)*($DX$1='SEMACU DATA UNIFICADA'!$B$2:$B1000),0),MATCH(EE$2,'SEMACU DATA UNIFICADA'!$C$1:$T$1,0)),"")</f>
        <v>6.3588</v>
      </c>
      <c r="EF22" s="60">
        <f t="array" ref="EF22">IFERROR(INDEX('SEMACU DATA UNIFICADA'!$C$2:$T1000,MATCH(1,($A22='SEMACU DATA UNIFICADA'!$A$2:$A1000)*($DX$1='SEMACU DATA UNIFICADA'!$B$2:$B1000),0),MATCH(EF$2,'SEMACU DATA UNIFICADA'!$C$1:$T$1,0)),"")</f>
        <v>968645.0729</v>
      </c>
      <c r="EG22" s="23">
        <f t="array" ref="EG22">IFERROR(INDEX('SEMACU DATA UNIFICADA'!$C$2:$T1000,MATCH(1,($A22='SEMACU DATA UNIFICADA'!$A$2:$A1000)*($DX$1='SEMACU DATA UNIFICADA'!$B$2:$B1000),0),MATCH(EG$2,'SEMACU DATA UNIFICADA'!$C$1:$T$1,0)),"")</f>
        <v>0.9266652</v>
      </c>
      <c r="EH22" s="23">
        <f t="array" ref="EH22">IFERROR(INDEX('SEMACU DATA UNIFICADA'!$C$2:$T1000,MATCH(1,($A22='SEMACU DATA UNIFICADA'!$A$2:$A1000)*($DX$1='SEMACU DATA UNIFICADA'!$B$2:$B1000),0),MATCH(EH$2,'SEMACU DATA UNIFICADA'!$C$1:$T$1,0)),"")</f>
        <v>0.7972387432</v>
      </c>
      <c r="EI22" s="23">
        <f t="array" ref="EI22">IFERROR(INDEX('SEMACU DATA UNIFICADA'!$C$2:$T1000,MATCH(1,($A22='SEMACU DATA UNIFICADA'!$A$2:$A1000)*($DX$1='SEMACU DATA UNIFICADA'!$B$2:$B1000),0),MATCH(EI$2,'SEMACU DATA UNIFICADA'!$C$1:$T$1,0)),"")</f>
        <v>0.95</v>
      </c>
      <c r="EJ22" s="60" t="str">
        <f t="array" ref="EJ22">IFERROR(INDEX('SEMACU DATA UNIFICADA'!$C$2:$T1000,MATCH(1,($A22='SEMACU DATA UNIFICADA'!$A$2:$A1000)*($DX$1='SEMACU DATA UNIFICADA'!$B$2:$B1000),0),MATCH(EJ$2,'SEMACU DATA UNIFICADA'!$C$1:$T$1,0)),"")</f>
        <v/>
      </c>
      <c r="EK22" s="2">
        <f t="array" ref="EK22">IFERROR(INDEX('SEMACU DATA UNIFICADA'!$C$2:$T1000,MATCH(1,($A22='SEMACU DATA UNIFICADA'!$A$2:$A1000)*($DX$1='SEMACU DATA UNIFICADA'!$B$2:$B1000),0),MATCH(EK$2,'SEMACU DATA UNIFICADA'!$C$1:$T$1,0)),"")</f>
        <v>2.5</v>
      </c>
      <c r="EL22" s="2">
        <f t="array" ref="EL22">IFERROR(INDEX('SEMACU DATA UNIFICADA'!$C$2:$T1000,MATCH(1,($A22='SEMACU DATA UNIFICADA'!$A$2:$A1000)*($DX$1='SEMACU DATA UNIFICADA'!$B$2:$B1000),0),MATCH(EL$2,'SEMACU DATA UNIFICADA'!$C$1:$T$1,0)),"")</f>
        <v>9.4</v>
      </c>
      <c r="EM22" s="33">
        <f t="array" ref="EM22">IFERROR(INDEX('SEMACU DATA UNIFICADA'!$C$2:$T1000,MATCH(1,($A22='SEMACU DATA UNIFICADA'!$A$2:$A1000)*($DX$1='SEMACU DATA UNIFICADA'!$B$2:$B1000),0),MATCH(EM$2,'SEMACU DATA UNIFICADA'!$C$1:$T$1,0)),"")</f>
        <v>5.1888</v>
      </c>
      <c r="EN22" s="60">
        <f t="array" ref="EN22">IFERROR(INDEX('SEMACU DATA UNIFICADA'!$C$2:$T1000,MATCH(1,($A22='SEMACU DATA UNIFICADA'!$A$2:$A1000)*($DX$1='SEMACU DATA UNIFICADA'!$B$2:$B1000),0),MATCH(EN$2,'SEMACU DATA UNIFICADA'!$C$1:$T$1,0)),"")</f>
        <v>611.0679673</v>
      </c>
      <c r="EO22" s="140">
        <f t="array" ref="EO22">IFERROR(INDEX('SEMACU DATA UNIFICADA'!$C$2:$T1000,MATCH(1,($A22='SEMACU DATA UNIFICADA'!$A$2:$A1000)*($DX$1='SEMACU DATA UNIFICADA'!$B$2:$B1000),0),MATCH(EO$2,'SEMACU DATA UNIFICADA'!$C$1:$T$1,0)),"")</f>
        <v>46.51699184</v>
      </c>
      <c r="EP22" s="138" t="str">
        <f t="array" ref="EP22">IFERROR(INDEX('SEMACU DATA UNIFICADA'!$C$2:$T1000,MATCH(1,($A22='SEMACU DATA UNIFICADA'!$A$2:$A1000)*($EP$1='SEMACU DATA UNIFICADA'!$B$2:$B1000),0),MATCH(EP$2,'SEMACU DATA UNIFICADA'!$C$1:$T$1,0)),"")</f>
        <v>SE10060523</v>
      </c>
      <c r="EQ22" s="2">
        <f t="array" ref="EQ22">IFERROR(INDEX('SEMACU DATA UNIFICADA'!$C$2:$T1000,MATCH(1,($A22='SEMACU DATA UNIFICADA'!$A$2:$A1000)*($EP$1='SEMACU DATA UNIFICADA'!$B$2:$B1000),0),MATCH(EQ$2,'SEMACU DATA UNIFICADA'!$C$1:$T$1,0)),"")</f>
        <v>275</v>
      </c>
      <c r="ER22" s="2">
        <f t="array" ref="ER22">IFERROR(INDEX('SEMACU DATA UNIFICADA'!$C$2:$T1000,MATCH(1,($A22='SEMACU DATA UNIFICADA'!$A$2:$A1000)*($EP$1='SEMACU DATA UNIFICADA'!$B$2:$B1000),0),MATCH(ER$2,'SEMACU DATA UNIFICADA'!$C$1:$T$1,0)),"")</f>
        <v>1725</v>
      </c>
      <c r="ES22" s="2" t="str">
        <f t="array" ref="ES22">IFERROR(INDEX('SEMACU DATA UNIFICADA'!$C$2:$T1000,MATCH(1,($A22='SEMACU DATA UNIFICADA'!$A$2:$A1000)*($EP$1='SEMACU DATA UNIFICADA'!$B$2:$B1000),0),MATCH(ES$2,'SEMACU DATA UNIFICADA'!$C$1:$T$1,0)),"")</f>
        <v>SKR MAST</v>
      </c>
      <c r="ET22" s="139">
        <f t="array" ref="ET22">IFERROR(INDEX('SEMACU DATA UNIFICADA'!$C$2:$T1000,MATCH(1,($A22='SEMACU DATA UNIFICADA'!$A$2:$A1000)*($EP$1='SEMACU DATA UNIFICADA'!$B$2:$B1000),0),MATCH(ET$2,'SEMACU DATA UNIFICADA'!$C$1:$T$1,0)),"")</f>
        <v>1690.5</v>
      </c>
      <c r="EU22" s="2">
        <f t="array" ref="EU22">IFERROR(INDEX('SEMACU DATA UNIFICADA'!$C$2:$T1000,MATCH(1,($A22='SEMACU DATA UNIFICADA'!$A$2:$A1000)*($EP$1='SEMACU DATA UNIFICADA'!$B$2:$B1000),0),MATCH(EU$2,'SEMACU DATA UNIFICADA'!$C$1:$T$1,0)),"")</f>
        <v>6.5</v>
      </c>
      <c r="EV22" s="2">
        <f t="array" ref="EV22">IFERROR(INDEX('SEMACU DATA UNIFICADA'!$C$2:$T1000,MATCH(1,($A22='SEMACU DATA UNIFICADA'!$A$2:$A1000)*($EP$1='SEMACU DATA UNIFICADA'!$B$2:$B1000),0),MATCH(EV$2,'SEMACU DATA UNIFICADA'!$C$1:$T$1,0)),"")</f>
        <v>2.1</v>
      </c>
      <c r="EW22" s="33">
        <f t="array" ref="EW22">IFERROR(INDEX('SEMACU DATA UNIFICADA'!$C$2:$T1000,MATCH(1,($A22='SEMACU DATA UNIFICADA'!$A$2:$A1000)*($EP$1='SEMACU DATA UNIFICADA'!$B$2:$B1000),0),MATCH(EW$2,'SEMACU DATA UNIFICADA'!$C$1:$T$1,0)),"")</f>
        <v>6.594</v>
      </c>
      <c r="EX22" s="60">
        <f t="array" ref="EX22">IFERROR(INDEX('SEMACU DATA UNIFICADA'!$C$2:$T1000,MATCH(1,($A22='SEMACU DATA UNIFICADA'!$A$2:$A1000)*($EP$1='SEMACU DATA UNIFICADA'!$B$2:$B1000),0),MATCH(EX$2,'SEMACU DATA UNIFICADA'!$C$1:$T$1,0)),"")</f>
        <v>641608.9219</v>
      </c>
      <c r="EY22" s="23">
        <f t="array" ref="EY22">IFERROR(INDEX('SEMACU DATA UNIFICADA'!$C$2:$T1000,MATCH(1,($A22='SEMACU DATA UNIFICADA'!$A$2:$A1000)*($EP$1='SEMACU DATA UNIFICADA'!$B$2:$B1000),0),MATCH(EY$2,'SEMACU DATA UNIFICADA'!$C$1:$T$1,0)),"")</f>
        <v>0.9266652</v>
      </c>
      <c r="EZ22" s="23">
        <f t="array" ref="EZ22">IFERROR(INDEX('SEMACU DATA UNIFICADA'!$C$2:$T1000,MATCH(1,($A22='SEMACU DATA UNIFICADA'!$A$2:$A1000)*($EP$1='SEMACU DATA UNIFICADA'!$B$2:$B1000),0),MATCH(EZ$2,'SEMACU DATA UNIFICADA'!$C$1:$T$1,0)),"")</f>
        <v>0.6199120018</v>
      </c>
      <c r="FA22" s="23">
        <f t="array" ref="FA22">IFERROR(INDEX('SEMACU DATA UNIFICADA'!$C$2:$T1000,MATCH(1,($A22='SEMACU DATA UNIFICADA'!$A$2:$A1000)*($EP$1='SEMACU DATA UNIFICADA'!$B$2:$B1000),0),MATCH(FA$2,'SEMACU DATA UNIFICADA'!$C$1:$T$1,0)),"")</f>
        <v>0.85</v>
      </c>
      <c r="FB22" s="60" t="str">
        <f t="array" ref="FB22">IFERROR(INDEX('SEMACU DATA UNIFICADA'!$C$2:$T1000,MATCH(1,($A22='SEMACU DATA UNIFICADA'!$A$2:$A1000)*($EP$1='SEMACU DATA UNIFICADA'!$B$2:$B1000),0),MATCH(FB$2,'SEMACU DATA UNIFICADA'!$C$1:$T$1,0)),"")</f>
        <v/>
      </c>
      <c r="FC22" s="2">
        <f t="array" ref="FC22">IFERROR(INDEX('SEMACU DATA UNIFICADA'!$C$2:$T1000,MATCH(1,($A22='SEMACU DATA UNIFICADA'!$A$2:$A1000)*($EP$1='SEMACU DATA UNIFICADA'!$B$2:$B1000),0),MATCH(FC$2,'SEMACU DATA UNIFICADA'!$C$1:$T$1,0)),"")</f>
        <v>2.5</v>
      </c>
      <c r="FD22" s="2">
        <f t="array" ref="FD22">IFERROR(INDEX('SEMACU DATA UNIFICADA'!$C$2:$T1000,MATCH(1,($A22='SEMACU DATA UNIFICADA'!$A$2:$A1000)*($EP$1='SEMACU DATA UNIFICADA'!$B$2:$B1000),0),MATCH(FD$2,'SEMACU DATA UNIFICADA'!$C$1:$T$1,0)),"")</f>
        <v>9</v>
      </c>
      <c r="FE22" s="33">
        <f t="array" ref="FE22">IFERROR(INDEX('SEMACU DATA UNIFICADA'!$C$2:$T1000,MATCH(1,($A22='SEMACU DATA UNIFICADA'!$A$2:$A1000)*($EP$1='SEMACU DATA UNIFICADA'!$B$2:$B1000),0),MATCH(FE$2,'SEMACU DATA UNIFICADA'!$C$1:$T$1,0)),"")</f>
        <v>5.304</v>
      </c>
      <c r="FF22" s="60">
        <f t="array" ref="FF22">IFERROR(INDEX('SEMACU DATA UNIFICADA'!$C$2:$T1000,MATCH(1,($A22='SEMACU DATA UNIFICADA'!$A$2:$A1000)*($EP$1='SEMACU DATA UNIFICADA'!$B$2:$B1000),0),MATCH(FF$2,'SEMACU DATA UNIFICADA'!$C$1:$T$1,0)),"")</f>
        <v>458.0969253</v>
      </c>
      <c r="FG22" s="140">
        <f t="array" ref="FG22">IFERROR(INDEX('SEMACU DATA UNIFICADA'!$C$2:$T1000,MATCH(1,($A22='SEMACU DATA UNIFICADA'!$A$2:$A1000)*($EP$1='SEMACU DATA UNIFICADA'!$B$2:$B1000),0),MATCH(FG$2,'SEMACU DATA UNIFICADA'!$C$1:$T$1,0)),"")</f>
        <v>45.77423133</v>
      </c>
      <c r="FH22" s="138" t="str">
        <f t="array" ref="FH22">IFERROR(INDEX('SEMACU DATA UNIFICADA'!$C$2:$T1000,MATCH(1,($A22='SEMACU DATA UNIFICADA'!$A$2:$A1000)*($FH$1='SEMACU DATA UNIFICADA'!$B$2:$B1000),0),MATCH(FH$2,'SEMACU DATA UNIFICADA'!$C$1:$T$1,0)),"")</f>
        <v>SE11070323</v>
      </c>
      <c r="FI22" s="2">
        <f t="array" ref="FI22">IFERROR(INDEX('SEMACU DATA UNIFICADA'!$C$2:$T1000,MATCH(1,($A22='SEMACU DATA UNIFICADA'!$A$2:$A1000)*($FH$1='SEMACU DATA UNIFICADA'!$B$2:$B1000),0),MATCH(FI$2,'SEMACU DATA UNIFICADA'!$C$1:$T$1,0)),"")</f>
        <v>325</v>
      </c>
      <c r="FJ22" s="2">
        <f t="array" ref="FJ22">IFERROR(INDEX('SEMACU DATA UNIFICADA'!$C$2:$T1000,MATCH(1,($A22='SEMACU DATA UNIFICADA'!$A$2:$A1000)*($FH$1='SEMACU DATA UNIFICADA'!$B$2:$B1000),0),MATCH(FJ$2,'SEMACU DATA UNIFICADA'!$C$1:$T$1,0)),"")</f>
        <v>1875</v>
      </c>
      <c r="FK22" s="2" t="str">
        <f t="array" ref="FK22">IFERROR(INDEX('SEMACU DATA UNIFICADA'!$C$2:$T1000,MATCH(1,($A22='SEMACU DATA UNIFICADA'!$A$2:$A1000)*($FH$1='SEMACU DATA UNIFICADA'!$B$2:$B1000),0),MATCH(FK$2,'SEMACU DATA UNIFICADA'!$C$1:$T$1,0)),"")</f>
        <v>SKR MAST</v>
      </c>
      <c r="FL22" s="139">
        <f t="array" ref="FL22">IFERROR(INDEX('SEMACU DATA UNIFICADA'!$C$2:$T1000,MATCH(1,($A22='SEMACU DATA UNIFICADA'!$A$2:$A1000)*($FH$1='SEMACU DATA UNIFICADA'!$B$2:$B1000),0),MATCH(FL$2,'SEMACU DATA UNIFICADA'!$C$1:$T$1,0)),"")</f>
        <v>1837.5</v>
      </c>
      <c r="FM22" s="2">
        <f t="array" ref="FM22">IFERROR(INDEX('SEMACU DATA UNIFICADA'!$C$2:$T1000,MATCH(1,($A22='SEMACU DATA UNIFICADA'!$A$2:$A1000)*($FH$1='SEMACU DATA UNIFICADA'!$B$2:$B1000),0),MATCH(FM$2,'SEMACU DATA UNIFICADA'!$C$1:$T$1,0)),"")</f>
        <v>23.35</v>
      </c>
      <c r="FN22" s="2">
        <f t="array" ref="FN22">IFERROR(INDEX('SEMACU DATA UNIFICADA'!$C$2:$T1000,MATCH(1,($A22='SEMACU DATA UNIFICADA'!$A$2:$A1000)*($FH$1='SEMACU DATA UNIFICADA'!$B$2:$B1000),0),MATCH(FN$2,'SEMACU DATA UNIFICADA'!$C$1:$T$1,0)),"")</f>
        <v>2.2</v>
      </c>
      <c r="FO22" s="33">
        <f t="array" ref="FO22">IFERROR(INDEX('SEMACU DATA UNIFICADA'!$C$2:$T1000,MATCH(1,($A22='SEMACU DATA UNIFICADA'!$A$2:$A1000)*($FH$1='SEMACU DATA UNIFICADA'!$B$2:$B1000),0),MATCH(FO$2,'SEMACU DATA UNIFICADA'!$C$1:$T$1,0)),"")</f>
        <v>3.2466</v>
      </c>
      <c r="FP22" s="60">
        <f t="array" ref="FP22">IFERROR(INDEX('SEMACU DATA UNIFICADA'!$C$2:$T1000,MATCH(1,($A22='SEMACU DATA UNIFICADA'!$A$2:$A1000)*($FH$1='SEMACU DATA UNIFICADA'!$B$2:$B1000),0),MATCH(FP$2,'SEMACU DATA UNIFICADA'!$C$1:$T$1,0)),"")</f>
        <v>428714.0255</v>
      </c>
      <c r="FQ22" s="23">
        <f t="array" ref="FQ22">IFERROR(INDEX('SEMACU DATA UNIFICADA'!$C$2:$T1000,MATCH(1,($A22='SEMACU DATA UNIFICADA'!$A$2:$A1000)*($FH$1='SEMACU DATA UNIFICADA'!$B$2:$B1000),0),MATCH(FQ$2,'SEMACU DATA UNIFICADA'!$C$1:$T$1,0)),"")</f>
        <v>0.7266612</v>
      </c>
      <c r="FR22" s="23">
        <f t="array" ref="FR22">IFERROR(INDEX('SEMACU DATA UNIFICADA'!$C$2:$T1000,MATCH(1,($A22='SEMACU DATA UNIFICADA'!$A$2:$A1000)*($FH$1='SEMACU DATA UNIFICADA'!$B$2:$B1000),0),MATCH(FR$2,'SEMACU DATA UNIFICADA'!$C$1:$T$1,0)),"")</f>
        <v>0.5619000769</v>
      </c>
      <c r="FS22" s="23">
        <f t="array" ref="FS22">IFERROR(INDEX('SEMACU DATA UNIFICADA'!$C$2:$T1000,MATCH(1,($A22='SEMACU DATA UNIFICADA'!$A$2:$A1000)*($FH$1='SEMACU DATA UNIFICADA'!$B$2:$B1000),0),MATCH(FS$2,'SEMACU DATA UNIFICADA'!$C$1:$T$1,0)),"")</f>
        <v>0.68</v>
      </c>
      <c r="FT22" s="60" t="str">
        <f t="array" ref="FT22">IFERROR(INDEX('SEMACU DATA UNIFICADA'!$C$2:$T1000,MATCH(1,($A22='SEMACU DATA UNIFICADA'!$A$2:$A1000)*($FH$1='SEMACU DATA UNIFICADA'!$B$2:$B1000),0),MATCH(FT$2,'SEMACU DATA UNIFICADA'!$C$1:$T$1,0)),"")</f>
        <v/>
      </c>
      <c r="FU22" s="2">
        <f t="array" ref="FU22">IFERROR(INDEX('SEMACU DATA UNIFICADA'!$C$2:$T1000,MATCH(1,($A22='SEMACU DATA UNIFICADA'!$A$2:$A1000)*($FH$1='SEMACU DATA UNIFICADA'!$B$2:$B1000),0),MATCH(FU$2,'SEMACU DATA UNIFICADA'!$C$1:$T$1,0)),"")</f>
        <v>2</v>
      </c>
      <c r="FV22" s="2">
        <f t="array" ref="FV22">IFERROR(INDEX('SEMACU DATA UNIFICADA'!$C$2:$T1000,MATCH(1,($A22='SEMACU DATA UNIFICADA'!$A$2:$A1000)*($FH$1='SEMACU DATA UNIFICADA'!$B$2:$B1000),0),MATCH(FV$2,'SEMACU DATA UNIFICADA'!$C$1:$T$1,0)),"")</f>
        <v>25.35</v>
      </c>
      <c r="FW22" s="33">
        <f t="array" ref="FW22">IFERROR(INDEX('SEMACU DATA UNIFICADA'!$C$2:$T1000,MATCH(1,($A22='SEMACU DATA UNIFICADA'!$A$2:$A1000)*($FH$1='SEMACU DATA UNIFICADA'!$B$2:$B1000),0),MATCH(FW$2,'SEMACU DATA UNIFICADA'!$C$1:$T$1,0)),"")</f>
        <v>3.1542</v>
      </c>
      <c r="FX22" s="60">
        <f t="array" ref="FX22">IFERROR(INDEX('SEMACU DATA UNIFICADA'!$C$2:$T1000,MATCH(1,($A22='SEMACU DATA UNIFICADA'!$A$2:$A1000)*($FH$1='SEMACU DATA UNIFICADA'!$B$2:$B1000),0),MATCH(FX$2,'SEMACU DATA UNIFICADA'!$C$1:$T$1,0)),"")</f>
        <v>406.4769764</v>
      </c>
      <c r="FY22" s="140">
        <f t="array" ref="FY22">IFERROR(INDEX('SEMACU DATA UNIFICADA'!$C$2:$T1000,MATCH(1,($A22='SEMACU DATA UNIFICADA'!$A$2:$A1000)*($FH$1='SEMACU DATA UNIFICADA'!$B$2:$B1000),0),MATCH(FY$2,'SEMACU DATA UNIFICADA'!$C$1:$T$1,0)),"")</f>
        <v>20.36924411</v>
      </c>
      <c r="FZ22" s="138" t="str">
        <f t="array" ref="FZ22">IFERROR(INDEX('SEMACU DATA UNIFICADA'!$C$2:$T1000,MATCH(1,($A22='SEMACU DATA UNIFICADA'!$A$2:$A1000)*($FZ$1='SEMACU DATA UNIFICADA'!$B$2:$B1000),0),MATCH(FZ$2,'SEMACU DATA UNIFICADA'!$C$1:$T$1,0)),"")</f>
        <v>SERE160523</v>
      </c>
      <c r="GA22" s="2">
        <f t="array" ref="GA22">IFERROR(INDEX('SEMACU DATA UNIFICADA'!$C$2:$T1000,MATCH(1,($A22='SEMACU DATA UNIFICADA'!$A$2:$A1000)*($FZ$1='SEMACU DATA UNIFICADA'!$B$2:$B1000),0),MATCH(GA$2,'SEMACU DATA UNIFICADA'!$C$1:$T$1,0)),"")</f>
        <v>100</v>
      </c>
      <c r="GB22" s="2">
        <f t="array" ref="GB22">IFERROR(INDEX('SEMACU DATA UNIFICADA'!$C$2:$T1000,MATCH(1,($A22='SEMACU DATA UNIFICADA'!$A$2:$A1000)*($FZ$1='SEMACU DATA UNIFICADA'!$B$2:$B1000),0),MATCH(GB$2,'SEMACU DATA UNIFICADA'!$C$1:$T$1,0)),"")</f>
        <v>700</v>
      </c>
      <c r="GC22" s="2" t="str">
        <f t="array" ref="GC22">IFERROR(INDEX('SEMACU DATA UNIFICADA'!$C$2:$T1000,MATCH(1,($A22='SEMACU DATA UNIFICADA'!$A$2:$A1000)*($FZ$1='SEMACU DATA UNIFICADA'!$B$2:$B1000),0),MATCH(GC$2,'SEMACU DATA UNIFICADA'!$C$1:$T$1,0)),"")</f>
        <v>SKR NW#4</v>
      </c>
      <c r="GD22" s="139">
        <f t="array" ref="GD22">IFERROR(INDEX('SEMACU DATA UNIFICADA'!$C$2:$T1000,MATCH(1,($A22='SEMACU DATA UNIFICADA'!$A$2:$A1000)*($FZ$1='SEMACU DATA UNIFICADA'!$B$2:$B1000),0),MATCH(GD$2,'SEMACU DATA UNIFICADA'!$C$1:$T$1,0)),"")</f>
        <v>940.8</v>
      </c>
      <c r="GE22" s="2">
        <f t="array" ref="GE22">IFERROR(INDEX('SEMACU DATA UNIFICADA'!$C$2:$T1000,MATCH(1,($A22='SEMACU DATA UNIFICADA'!$A$2:$A1000)*($FZ$1='SEMACU DATA UNIFICADA'!$B$2:$B1000),0),MATCH(GE$2,'SEMACU DATA UNIFICADA'!$C$1:$T$1,0)),"")</f>
        <v>4.67</v>
      </c>
      <c r="GF22" s="2">
        <f t="array" ref="GF22">IFERROR(INDEX('SEMACU DATA UNIFICADA'!$C$2:$T1000,MATCH(1,($A22='SEMACU DATA UNIFICADA'!$A$2:$A1000)*($FZ$1='SEMACU DATA UNIFICADA'!$B$2:$B1000),0),MATCH(GF$2,'SEMACU DATA UNIFICADA'!$C$1:$T$1,0)),"")</f>
        <v>1.87</v>
      </c>
      <c r="GG22" s="33">
        <f t="array" ref="GG22">IFERROR(INDEX('SEMACU DATA UNIFICADA'!$C$2:$T1000,MATCH(1,($A22='SEMACU DATA UNIFICADA'!$A$2:$A1000)*($FZ$1='SEMACU DATA UNIFICADA'!$B$2:$B1000),0),MATCH(GG$2,'SEMACU DATA UNIFICADA'!$C$1:$T$1,0)),"")</f>
        <v>7.82856</v>
      </c>
      <c r="GH22" s="60">
        <f t="array" ref="GH22">IFERROR(INDEX('SEMACU DATA UNIFICADA'!$C$2:$T1000,MATCH(1,($A22='SEMACU DATA UNIFICADA'!$A$2:$A1000)*($FZ$1='SEMACU DATA UNIFICADA'!$B$2:$B1000),0),MATCH(GH$2,'SEMACU DATA UNIFICADA'!$C$1:$T$1,0)),"")</f>
        <v>273527.6504</v>
      </c>
      <c r="GI22" s="23">
        <f t="array" ref="GI22">IFERROR(INDEX('SEMACU DATA UNIFICADA'!$C$2:$T1000,MATCH(1,($A22='SEMACU DATA UNIFICADA'!$A$2:$A1000)*($FZ$1='SEMACU DATA UNIFICADA'!$B$2:$B1000),0),MATCH(GI$2,'SEMACU DATA UNIFICADA'!$C$1:$T$1,0)),"")</f>
        <v>0.9399988</v>
      </c>
      <c r="GJ22" s="23">
        <f t="array" ref="GJ22">IFERROR(INDEX('SEMACU DATA UNIFICADA'!$C$2:$T1000,MATCH(1,($A22='SEMACU DATA UNIFICADA'!$A$2:$A1000)*($FZ$1='SEMACU DATA UNIFICADA'!$B$2:$B1000),0),MATCH(GJ$2,'SEMACU DATA UNIFICADA'!$C$1:$T$1,0)),"")</f>
        <v>0.5470553009</v>
      </c>
      <c r="GK22" s="23">
        <f t="array" ref="GK22">IFERROR(INDEX('SEMACU DATA UNIFICADA'!$C$2:$T1000,MATCH(1,($A22='SEMACU DATA UNIFICADA'!$A$2:$A1000)*($FZ$1='SEMACU DATA UNIFICADA'!$B$2:$B1000),0),MATCH(GK$2,'SEMACU DATA UNIFICADA'!$C$1:$T$1,0)),"")</f>
        <v>0.85</v>
      </c>
      <c r="GL22" s="60" t="str">
        <f t="array" ref="GL22">IFERROR(INDEX('SEMACU DATA UNIFICADA'!$C$2:$T1000,MATCH(1,($A22='SEMACU DATA UNIFICADA'!$A$2:$A1000)*($FZ$1='SEMACU DATA UNIFICADA'!$B$2:$B1000),0),MATCH(GL$2,'SEMACU DATA UNIFICADA'!$C$1:$T$1,0)),"")</f>
        <v/>
      </c>
      <c r="GM22" s="2">
        <f t="array" ref="GM22">IFERROR(INDEX('SEMACU DATA UNIFICADA'!$C$2:$T1000,MATCH(1,($A22='SEMACU DATA UNIFICADA'!$A$2:$A1000)*($FZ$1='SEMACU DATA UNIFICADA'!$B$2:$B1000),0),MATCH(GM$2,'SEMACU DATA UNIFICADA'!$C$1:$T$1,0)),"")</f>
        <v>2.5</v>
      </c>
      <c r="GN22" s="2">
        <f t="array" ref="GN22">IFERROR(INDEX('SEMACU DATA UNIFICADA'!$C$2:$T1000,MATCH(1,($A22='SEMACU DATA UNIFICADA'!$A$2:$A1000)*($FZ$1='SEMACU DATA UNIFICADA'!$B$2:$B1000),0),MATCH(GN$2,'SEMACU DATA UNIFICADA'!$C$1:$T$1,0)),"")</f>
        <v>7.17</v>
      </c>
      <c r="GO22" s="33">
        <f t="array" ref="GO22">IFERROR(INDEX('SEMACU DATA UNIFICADA'!$C$2:$T1000,MATCH(1,($A22='SEMACU DATA UNIFICADA'!$A$2:$A1000)*($FZ$1='SEMACU DATA UNIFICADA'!$B$2:$B1000),0),MATCH(GO$2,'SEMACU DATA UNIFICADA'!$C$1:$T$1,0)),"")</f>
        <v>6.24192</v>
      </c>
      <c r="GP22" s="60">
        <f t="array" ref="GP22">IFERROR(INDEX('SEMACU DATA UNIFICADA'!$C$2:$T1000,MATCH(1,($A22='SEMACU DATA UNIFICADA'!$A$2:$A1000)*($FZ$1='SEMACU DATA UNIFICADA'!$B$2:$B1000),0),MATCH(GP$2,'SEMACU DATA UNIFICADA'!$C$1:$T$1,0)),"")</f>
        <v>208.4964315</v>
      </c>
      <c r="GQ22" s="140">
        <f t="array" ref="GQ22">IFERROR(INDEX('SEMACU DATA UNIFICADA'!$C$2:$T1000,MATCH(1,($A22='SEMACU DATA UNIFICADA'!$A$2:$A1000)*($FZ$1='SEMACU DATA UNIFICADA'!$B$2:$B1000),0),MATCH(GQ$2,'SEMACU DATA UNIFICADA'!$C$1:$T$1,0)),"")</f>
        <v>27.12410787</v>
      </c>
    </row>
    <row r="23">
      <c r="A23" s="199">
        <v>45082.0</v>
      </c>
      <c r="B23" s="138" t="str">
        <f t="array" ref="B23">IFERROR(INDEX('SEMACU DATA UNIFICADA'!$C$2:$T1000,MATCH(1,($A23='SEMACU DATA UNIFICADA'!$A$2:$A1000)*($B$1='SEMACU DATA UNIFICADA'!$B$2:$B1000),0),MATCH(B$2,'SEMACU DATA UNIFICADA'!$C$1:$T$1,0)),"")</f>
        <v>SE01070323</v>
      </c>
      <c r="C23" s="2">
        <f t="array" ref="C23">IFERROR(INDEX('SEMACU DATA UNIFICADA'!$C$2:$T1000,MATCH(1,($A23='SEMACU DATA UNIFICADA'!$A$2:$A1000)*($B$1='SEMACU DATA UNIFICADA'!$B$2:$B1000),0),MATCH(C$2,'SEMACU DATA UNIFICADA'!$C$1:$T$1,0)),"")</f>
        <v>575</v>
      </c>
      <c r="D23" s="2">
        <f t="array" ref="D23">IFERROR(INDEX('SEMACU DATA UNIFICADA'!$C$2:$T1000,MATCH(1,($A23='SEMACU DATA UNIFICADA'!$A$2:$A1000)*($B$1='SEMACU DATA UNIFICADA'!$B$2:$B1000),0),MATCH(D$2,'SEMACU DATA UNIFICADA'!$C$1:$T$1,0)),"")</f>
        <v>3275</v>
      </c>
      <c r="E23" s="2" t="str">
        <f t="array" ref="E23">IFERROR(INDEX('SEMACU DATA UNIFICADA'!$C$2:$T1000,MATCH(1,($A23='SEMACU DATA UNIFICADA'!$A$2:$A1000)*($B$1='SEMACU DATA UNIFICADA'!$B$2:$B1000),0),MATCH(E$2,'SEMACU DATA UNIFICADA'!$C$1:$T$1,0)),"")</f>
        <v>SKR MAST</v>
      </c>
      <c r="F23" s="60">
        <f t="array" ref="F23">IFERROR(INDEX('SEMACU DATA UNIFICADA'!$C$2:$T1000,MATCH(1,($A23='SEMACU DATA UNIFICADA'!$A$2:$A1000)*($B$1='SEMACU DATA UNIFICADA'!$B$2:$B1000),0),MATCH(F$2,'SEMACU DATA UNIFICADA'!$C$1:$T$1,0)),"")</f>
        <v>3209.5</v>
      </c>
      <c r="G23" s="2">
        <f t="array" ref="G23">IFERROR(INDEX('SEMACU DATA UNIFICADA'!$C$2:$T1000,MATCH(1,($A23='SEMACU DATA UNIFICADA'!$A$2:$A1000)*($B$1='SEMACU DATA UNIFICADA'!$B$2:$B1000),0),MATCH(G$2,'SEMACU DATA UNIFICADA'!$C$1:$T$1,0)),"")</f>
        <v>26.7</v>
      </c>
      <c r="H23" s="2">
        <f t="array" ref="H23">IFERROR(INDEX('SEMACU DATA UNIFICADA'!$C$2:$T1000,MATCH(1,($A23='SEMACU DATA UNIFICADA'!$A$2:$A1000)*($B$1='SEMACU DATA UNIFICADA'!$B$2:$B1000),0),MATCH(H$2,'SEMACU DATA UNIFICADA'!$C$1:$T$1,0)),"")</f>
        <v>2.65</v>
      </c>
      <c r="I23" s="33">
        <f t="array" ref="I23">IFERROR(INDEX('SEMACU DATA UNIFICADA'!$C$2:$T1000,MATCH(1,($A23='SEMACU DATA UNIFICADA'!$A$2:$A1000)*($B$1='SEMACU DATA UNIFICADA'!$B$2:$B1000),0),MATCH(I$2,'SEMACU DATA UNIFICADA'!$C$1:$T$1,0)),"")</f>
        <v>3.0048</v>
      </c>
      <c r="J23" s="60">
        <f t="array" ref="J23">IFERROR(INDEX('SEMACU DATA UNIFICADA'!$C$2:$T1000,MATCH(1,($A23='SEMACU DATA UNIFICADA'!$A$2:$A1000)*($B$1='SEMACU DATA UNIFICADA'!$B$2:$B1000),0),MATCH(J$2,'SEMACU DATA UNIFICADA'!$C$1:$T$1,0)),"")</f>
        <v>716705.9546</v>
      </c>
      <c r="K23" s="23">
        <f t="array" ref="K23">IFERROR(INDEX('SEMACU DATA UNIFICADA'!$C$2:$T1000,MATCH(1,($A23='SEMACU DATA UNIFICADA'!$A$2:$A1000)*($B$1='SEMACU DATA UNIFICADA'!$B$2:$B1000),0),MATCH(K$2,'SEMACU DATA UNIFICADA'!$C$1:$T$1,0)),"")</f>
        <v>0.7099942</v>
      </c>
      <c r="L23" s="23">
        <f t="array" ref="L23">IFERROR(INDEX('SEMACU DATA UNIFICADA'!$C$2:$T1000,MATCH(1,($A23='SEMACU DATA UNIFICADA'!$A$2:$A1000)*($B$1='SEMACU DATA UNIFICADA'!$B$2:$B1000),0),MATCH(L$2,'SEMACU DATA UNIFICADA'!$C$1:$T$1,0)),"")</f>
        <v>0.4479412216</v>
      </c>
      <c r="M23" s="23">
        <f t="array" ref="M23">IFERROR(INDEX('SEMACU DATA UNIFICADA'!$C$2:$T1000,MATCH(1,($A23='SEMACU DATA UNIFICADA'!$A$2:$A1000)*($B$1='SEMACU DATA UNIFICADA'!$B$2:$B1000),0),MATCH(M$2,'SEMACU DATA UNIFICADA'!$C$1:$T$1,0)),"")</f>
        <v>0.54</v>
      </c>
      <c r="N23" s="60" t="str">
        <f t="array" ref="N23">IFERROR(INDEX('SEMACU DATA UNIFICADA'!$C$2:$T1000,MATCH(1,($A23='SEMACU DATA UNIFICADA'!$A$2:$A1000)*($B$1='SEMACU DATA UNIFICADA'!$B$2:$B1000),0),MATCH(N$2,'SEMACU DATA UNIFICADA'!$C$1:$T$1,0)),"")</f>
        <v/>
      </c>
      <c r="O23" s="2">
        <f t="array" ref="O23">IFERROR(INDEX('SEMACU DATA UNIFICADA'!$C$2:$T1000,MATCH(1,($A23='SEMACU DATA UNIFICADA'!$A$2:$A1000)*($B$1='SEMACU DATA UNIFICADA'!$B$2:$B1000),0),MATCH(O$2,'SEMACU DATA UNIFICADA'!$C$1:$T$1,0)),"")</f>
        <v>2</v>
      </c>
      <c r="P23" s="2">
        <f t="array" ref="P23">IFERROR(INDEX('SEMACU DATA UNIFICADA'!$C$2:$T1000,MATCH(1,($A23='SEMACU DATA UNIFICADA'!$A$2:$A1000)*($B$1='SEMACU DATA UNIFICADA'!$B$2:$B1000),0),MATCH(P$2,'SEMACU DATA UNIFICADA'!$C$1:$T$1,0)),"")</f>
        <v>28.7</v>
      </c>
      <c r="Q23" s="33">
        <f t="array" ref="Q23">IFERROR(INDEX('SEMACU DATA UNIFICADA'!$C$2:$T1000,MATCH(1,($A23='SEMACU DATA UNIFICADA'!$A$2:$A1000)*($B$1='SEMACU DATA UNIFICADA'!$B$2:$B1000),0),MATCH(Q$2,'SEMACU DATA UNIFICADA'!$C$1:$T$1,0)),"")</f>
        <v>2.8044</v>
      </c>
      <c r="R23" s="60">
        <f t="array" ref="R23">IFERROR(INDEX('SEMACU DATA UNIFICADA'!$C$2:$T1000,MATCH(1,($A23='SEMACU DATA UNIFICADA'!$A$2:$A1000)*($B$1='SEMACU DATA UNIFICADA'!$B$2:$B1000),0),MATCH(R$2,'SEMACU DATA UNIFICADA'!$C$1:$T$1,0)),"")</f>
        <v>689.1263432</v>
      </c>
      <c r="S23" s="140">
        <f t="array" ref="S23">IFERROR(INDEX('SEMACU DATA UNIFICADA'!$C$2:$T1000,MATCH(1,($A23='SEMACU DATA UNIFICADA'!$A$2:$A1000)*($B$1='SEMACU DATA UNIFICADA'!$B$2:$B1000),0),MATCH(S$2,'SEMACU DATA UNIFICADA'!$C$1:$T$1,0)),"")</f>
        <v>28.5315858</v>
      </c>
      <c r="T23" s="138" t="str">
        <f t="array" ref="T23">IFERROR(INDEX('SEMACU DATA UNIFICADA'!$C$2:$T1000,MATCH(1,($A23='SEMACU DATA UNIFICADA'!$A$2:$A1000)*($T$1='SEMACU DATA UNIFICADA'!$B$2:$B1000),0),MATCH(T$2,'SEMACU DATA UNIFICADA'!$C$1:$T$1,0)),"")</f>
        <v>SE02070323</v>
      </c>
      <c r="U23" s="2">
        <f t="array" ref="U23">IFERROR(INDEX('SEMACU DATA UNIFICADA'!$C$2:$T1000,MATCH(1,($A23='SEMACU DATA UNIFICADA'!$A$2:$A1000)*($T$1='SEMACU DATA UNIFICADA'!$B$2:$B1000),0),MATCH(U$2,'SEMACU DATA UNIFICADA'!$C$1:$T$1,0)),"")</f>
        <v>325</v>
      </c>
      <c r="V23" s="2">
        <f t="array" ref="V23">IFERROR(INDEX('SEMACU DATA UNIFICADA'!$C$2:$T1000,MATCH(1,($A23='SEMACU DATA UNIFICADA'!$A$2:$A1000)*($T$1='SEMACU DATA UNIFICADA'!$B$2:$B1000),0),MATCH(V$2,'SEMACU DATA UNIFICADA'!$C$1:$T$1,0)),"")</f>
        <v>1800</v>
      </c>
      <c r="W23" s="2" t="str">
        <f t="array" ref="W23">IFERROR(INDEX('SEMACU DATA UNIFICADA'!$C$2:$T1000,MATCH(1,($A23='SEMACU DATA UNIFICADA'!$A$2:$A1000)*($T$1='SEMACU DATA UNIFICADA'!$B$2:$B1000),0),MATCH(W$2,'SEMACU DATA UNIFICADA'!$C$1:$T$1,0)),"")</f>
        <v>SKR MAST</v>
      </c>
      <c r="X23" s="139">
        <f t="array" ref="X23">IFERROR(INDEX('SEMACU DATA UNIFICADA'!$C$2:$T1000,MATCH(1,($A23='SEMACU DATA UNIFICADA'!$A$2:$A1000)*($T$1='SEMACU DATA UNIFICADA'!$B$2:$B1000),0),MATCH(X$2,'SEMACU DATA UNIFICADA'!$C$1:$T$1,0)),"")</f>
        <v>1764</v>
      </c>
      <c r="Y23" s="2">
        <f t="array" ref="Y23">IFERROR(INDEX('SEMACU DATA UNIFICADA'!$C$2:$T1000,MATCH(1,($A23='SEMACU DATA UNIFICADA'!$A$2:$A1000)*($T$1='SEMACU DATA UNIFICADA'!$B$2:$B1000),0),MATCH(Y$2,'SEMACU DATA UNIFICADA'!$C$1:$T$1,0)),"")</f>
        <v>25.9</v>
      </c>
      <c r="Z23" s="2">
        <f t="array" ref="Z23">IFERROR(INDEX('SEMACU DATA UNIFICADA'!$C$2:$T1000,MATCH(1,($A23='SEMACU DATA UNIFICADA'!$A$2:$A1000)*($T$1='SEMACU DATA UNIFICADA'!$B$2:$B1000),0),MATCH(Z$2,'SEMACU DATA UNIFICADA'!$C$1:$T$1,0)),"")</f>
        <v>1.7</v>
      </c>
      <c r="AA23" s="33">
        <f t="array" ref="AA23">IFERROR(INDEX('SEMACU DATA UNIFICADA'!$C$2:$T1000,MATCH(1,($A23='SEMACU DATA UNIFICADA'!$A$2:$A1000)*($T$1='SEMACU DATA UNIFICADA'!$B$2:$B1000),0),MATCH(AA$2,'SEMACU DATA UNIFICADA'!$C$1:$T$1,0)),"")</f>
        <v>3.0948</v>
      </c>
      <c r="AB23" s="60">
        <f t="array" ref="AB23">IFERROR(INDEX('SEMACU DATA UNIFICADA'!$C$2:$T1000,MATCH(1,($A23='SEMACU DATA UNIFICADA'!$A$2:$A1000)*($T$1='SEMACU DATA UNIFICADA'!$B$2:$B1000),0),MATCH(AB$2,'SEMACU DATA UNIFICADA'!$C$1:$T$1,0)),"")</f>
        <v>405462.794</v>
      </c>
      <c r="AC23" s="23">
        <f t="array" ref="AC23">IFERROR(INDEX('SEMACU DATA UNIFICADA'!$C$2:$T1000,MATCH(1,($A23='SEMACU DATA UNIFICADA'!$A$2:$A1000)*($T$1='SEMACU DATA UNIFICADA'!$B$2:$B1000),0),MATCH(AC$2,'SEMACU DATA UNIFICADA'!$C$1:$T$1,0)),"")</f>
        <v>0.7033274</v>
      </c>
      <c r="AD23" s="23">
        <f t="array" ref="AD23">IFERROR(INDEX('SEMACU DATA UNIFICADA'!$C$2:$T1000,MATCH(1,($A23='SEMACU DATA UNIFICADA'!$A$2:$A1000)*($T$1='SEMACU DATA UNIFICADA'!$B$2:$B1000),0),MATCH(AD$2,'SEMACU DATA UNIFICADA'!$C$1:$T$1,0)),"")</f>
        <v>0.405462794</v>
      </c>
      <c r="AE23" s="23">
        <f t="array" ref="AE23">IFERROR(INDEX('SEMACU DATA UNIFICADA'!$C$2:$T1000,MATCH(1,($A23='SEMACU DATA UNIFICADA'!$A$2:$A1000)*($T$1='SEMACU DATA UNIFICADA'!$B$2:$B1000),0),MATCH(AE$2,'SEMACU DATA UNIFICADA'!$C$1:$T$1,0)),"")</f>
        <v>0.5</v>
      </c>
      <c r="AF23" s="60" t="str">
        <f t="array" ref="AF23">IFERROR(INDEX('SEMACU DATA UNIFICADA'!$C$2:$T1000,MATCH(1,($A23='SEMACU DATA UNIFICADA'!$A$2:$A1000)*($T$1='SEMACU DATA UNIFICADA'!$B$2:$B1000),0),MATCH(AF$2,'SEMACU DATA UNIFICADA'!$C$1:$T$1,0)),"")</f>
        <v/>
      </c>
      <c r="AG23" s="2">
        <f t="array" ref="AG23">IFERROR(INDEX('SEMACU DATA UNIFICADA'!$C$2:$T1000,MATCH(1,($A23='SEMACU DATA UNIFICADA'!$A$2:$A1000)*($T$1='SEMACU DATA UNIFICADA'!$B$2:$B1000),0),MATCH(AG$2,'SEMACU DATA UNIFICADA'!$C$1:$T$1,0)),"")</f>
        <v>2</v>
      </c>
      <c r="AH23" s="2">
        <f t="array" ref="AH23">IFERROR(INDEX('SEMACU DATA UNIFICADA'!$C$2:$T1000,MATCH(1,($A23='SEMACU DATA UNIFICADA'!$A$2:$A1000)*($T$1='SEMACU DATA UNIFICADA'!$B$2:$B1000),0),MATCH(AH$2,'SEMACU DATA UNIFICADA'!$C$1:$T$1,0)),"")</f>
        <v>27.9</v>
      </c>
      <c r="AI23" s="2">
        <f t="array" ref="AI23">IFERROR(INDEX('SEMACU DATA UNIFICADA'!$C$2:$T1000,MATCH(1,($A23='SEMACU DATA UNIFICADA'!$A$2:$A1000)*($T$1='SEMACU DATA UNIFICADA'!$B$2:$B1000),0),MATCH(AI$2,'SEMACU DATA UNIFICADA'!$C$1:$T$1,0)),"")</f>
        <v>2.8992</v>
      </c>
      <c r="AJ23" s="60">
        <f t="array" ref="AJ23">IFERROR(INDEX('SEMACU DATA UNIFICADA'!$C$2:$T1000,MATCH(1,($A23='SEMACU DATA UNIFICADA'!$A$2:$A1000)*($T$1='SEMACU DATA UNIFICADA'!$B$2:$B1000),0),MATCH(AJ$2,'SEMACU DATA UNIFICADA'!$C$1:$T$1,0)),"")</f>
        <v>398.5712251</v>
      </c>
      <c r="AK23" s="140">
        <f t="array" ref="AK23">IFERROR(INDEX('SEMACU DATA UNIFICADA'!$C$2:$T1000,MATCH(1,($A23='SEMACU DATA UNIFICADA'!$A$2:$A1000)*($T$1='SEMACU DATA UNIFICADA'!$B$2:$B1000),0),MATCH(AK$2,'SEMACU DATA UNIFICADA'!$C$1:$T$1,0)),"")</f>
        <v>18.39280628</v>
      </c>
      <c r="AL23" s="138" t="str">
        <f t="array" ref="AL23">IFERROR(INDEX('SEMACU DATA UNIFICADA'!$C$2:$T1000,MATCH(1,($A23='SEMACU DATA UNIFICADA'!$A$2:$A1000)*($AL$1='SEMACU DATA UNIFICADA'!$B$2:$B1000),0),MATCH(AL$2,'SEMACU DATA UNIFICADA'!$C$1:$T$1,0)),"")</f>
        <v>SE03090323</v>
      </c>
      <c r="AM23" s="2">
        <f t="array" ref="AM23">IFERROR(INDEX('SEMACU DATA UNIFICADA'!$C$2:$T1000,MATCH(1,($A23='SEMACU DATA UNIFICADA'!$A$2:$A1000)*($AL$1='SEMACU DATA UNIFICADA'!$B$2:$B1000),0),MATCH(AM$2,'SEMACU DATA UNIFICADA'!$C$1:$T$1,0)),"")</f>
        <v>250</v>
      </c>
      <c r="AN23" s="2">
        <f t="array" ref="AN23">IFERROR(INDEX('SEMACU DATA UNIFICADA'!$C$2:$T1000,MATCH(1,($A23='SEMACU DATA UNIFICADA'!$A$2:$A1000)*($AL$1='SEMACU DATA UNIFICADA'!$B$2:$B1000),0),MATCH(AN$2,'SEMACU DATA UNIFICADA'!$C$1:$T$1,0)),"")</f>
        <v>650</v>
      </c>
      <c r="AO23" s="2" t="str">
        <f t="array" ref="AO23">IFERROR(INDEX('SEMACU DATA UNIFICADA'!$C$2:$T1000,MATCH(1,($A23='SEMACU DATA UNIFICADA'!$A$2:$A1000)*($AL$1='SEMACU DATA UNIFICADA'!$B$2:$B1000),0),MATCH(AO$2,'SEMACU DATA UNIFICADA'!$C$1:$T$1,0)),"")</f>
        <v>SKR MAST</v>
      </c>
      <c r="AP23" s="139">
        <f t="array" ref="AP23">IFERROR(INDEX('SEMACU DATA UNIFICADA'!$C$2:$T1000,MATCH(1,($A23='SEMACU DATA UNIFICADA'!$A$2:$A1000)*($AL$1='SEMACU DATA UNIFICADA'!$B$2:$B1000),0),MATCH(AP$2,'SEMACU DATA UNIFICADA'!$C$1:$T$1,0)),"")</f>
        <v>637</v>
      </c>
      <c r="AQ23" s="2">
        <f t="array" ref="AQ23">IFERROR(INDEX('SEMACU DATA UNIFICADA'!$C$2:$T1000,MATCH(1,($A23='SEMACU DATA UNIFICADA'!$A$2:$A1000)*($AL$1='SEMACU DATA UNIFICADA'!$B$2:$B1000),0),MATCH(AQ$2,'SEMACU DATA UNIFICADA'!$C$1:$T$1,0)),"")</f>
        <v>24.65</v>
      </c>
      <c r="AR23" s="2">
        <f t="array" ref="AR23">IFERROR(INDEX('SEMACU DATA UNIFICADA'!$C$2:$T1000,MATCH(1,($A23='SEMACU DATA UNIFICADA'!$A$2:$A1000)*($AL$1='SEMACU DATA UNIFICADA'!$B$2:$B1000),0),MATCH(AR$2,'SEMACU DATA UNIFICADA'!$C$1:$T$1,0)),"")</f>
        <v>0</v>
      </c>
      <c r="AS23" s="33">
        <f t="array" ref="AS23">IFERROR(INDEX('SEMACU DATA UNIFICADA'!$C$2:$T1000,MATCH(1,($A23='SEMACU DATA UNIFICADA'!$A$2:$A1000)*($AL$1='SEMACU DATA UNIFICADA'!$B$2:$B1000),0),MATCH(AS$2,'SEMACU DATA UNIFICADA'!$C$1:$T$1,0)),"")</f>
        <v>3.1332</v>
      </c>
      <c r="AT23" s="60">
        <f t="array" ref="AT23">IFERROR(INDEX('SEMACU DATA UNIFICADA'!$C$2:$T1000,MATCH(1,($A23='SEMACU DATA UNIFICADA'!$A$2:$A1000)*($AL$1='SEMACU DATA UNIFICADA'!$B$2:$B1000),0),MATCH(AT$2,'SEMACU DATA UNIFICADA'!$C$1:$T$1,0)),"")</f>
        <v>323694.2369</v>
      </c>
      <c r="AU23" s="23">
        <f t="array" ref="AU23">IFERROR(INDEX('SEMACU DATA UNIFICADA'!$C$2:$T1000,MATCH(1,($A23='SEMACU DATA UNIFICADA'!$A$2:$A1000)*($AL$1='SEMACU DATA UNIFICADA'!$B$2:$B1000),0),MATCH(AU$2,'SEMACU DATA UNIFICADA'!$C$1:$T$1,0)),"")</f>
        <v>0.7099942</v>
      </c>
      <c r="AV23" s="23">
        <f t="array" ref="AV23">IFERROR(INDEX('SEMACU DATA UNIFICADA'!$C$2:$T1000,MATCH(1,($A23='SEMACU DATA UNIFICADA'!$A$2:$A1000)*($AL$1='SEMACU DATA UNIFICADA'!$B$2:$B1000),0),MATCH(AV$2,'SEMACU DATA UNIFICADA'!$C$1:$T$1,0)),"")</f>
        <v>0.4753219337</v>
      </c>
      <c r="AW23" s="23">
        <f t="array" ref="AW23">IFERROR(INDEX('SEMACU DATA UNIFICADA'!$C$2:$T1000,MATCH(1,($A23='SEMACU DATA UNIFICADA'!$A$2:$A1000)*($AL$1='SEMACU DATA UNIFICADA'!$B$2:$B1000),0),MATCH(AW$2,'SEMACU DATA UNIFICADA'!$C$1:$T$1,0)),"")</f>
        <v>0.6</v>
      </c>
      <c r="AX23" s="60" t="str">
        <f t="array" ref="AX23">IFERROR(INDEX('SEMACU DATA UNIFICADA'!$C$2:$T1000,MATCH(1,($A23='SEMACU DATA UNIFICADA'!$A$2:$A1000)*($AL$1='SEMACU DATA UNIFICADA'!$B$2:$B1000),0),MATCH(AX$2,'SEMACU DATA UNIFICADA'!$C$1:$T$1,0)),"")</f>
        <v/>
      </c>
      <c r="AY23" s="2" t="str">
        <f t="array" ref="AY23">IFERROR(INDEX('SEMACU DATA UNIFICADA'!$C$2:$T1000,MATCH(1,($A23='SEMACU DATA UNIFICADA'!$A$2:$A1000)*($AL$1='SEMACU DATA UNIFICADA'!$B$2:$B1000),0),MATCH(AY$2,'SEMACU DATA UNIFICADA'!$C$1:$T$1,0)),"")</f>
        <v/>
      </c>
      <c r="AZ23" s="2">
        <f t="array" ref="AZ23">IFERROR(INDEX('SEMACU DATA UNIFICADA'!$C$2:$T1000,MATCH(1,($A23='SEMACU DATA UNIFICADA'!$A$2:$A1000)*($AL$1='SEMACU DATA UNIFICADA'!$B$2:$B1000),0),MATCH(AZ$2,'SEMACU DATA UNIFICADA'!$C$1:$T$1,0)),"")</f>
        <v>24.65</v>
      </c>
      <c r="BA23" s="33">
        <f t="array" ref="BA23">IFERROR(INDEX('SEMACU DATA UNIFICADA'!$C$2:$T1000,MATCH(1,($A23='SEMACU DATA UNIFICADA'!$A$2:$A1000)*($AL$1='SEMACU DATA UNIFICADA'!$B$2:$B1000),0),MATCH(BA$2,'SEMACU DATA UNIFICADA'!$C$1:$T$1,0)),"")</f>
        <v>3.1332</v>
      </c>
      <c r="BB23" s="60">
        <f t="array" ref="BB23">IFERROR(INDEX('SEMACU DATA UNIFICADA'!$C$2:$T1000,MATCH(1,($A23='SEMACU DATA UNIFICADA'!$A$2:$A1000)*($AL$1='SEMACU DATA UNIFICADA'!$B$2:$B1000),0),MATCH(BB$2,'SEMACU DATA UNIFICADA'!$C$1:$T$1,0)),"")</f>
        <v>303.3033293</v>
      </c>
      <c r="BC23" s="140">
        <f t="array" ref="BC23">IFERROR(INDEX('SEMACU DATA UNIFICADA'!$C$2:$T1000,MATCH(1,($A23='SEMACU DATA UNIFICADA'!$A$2:$A1000)*($AL$1='SEMACU DATA UNIFICADA'!$B$2:$B1000),0),MATCH(BC$2,'SEMACU DATA UNIFICADA'!$C$1:$T$1,0)),"")</f>
        <v>13.32583233</v>
      </c>
      <c r="BD23" s="138" t="str">
        <f t="array" ref="BD23">IFERROR(INDEX('SEMACU DATA UNIFICADA'!$C$2:$T1000,MATCH(1,($A23='SEMACU DATA UNIFICADA'!$A$2:$A1000)*($BD$1='SEMACU DATA UNIFICADA'!$B$2:$B1000),0),MATCH(BD$2,'SEMACU DATA UNIFICADA'!$C$1:$T$1,0)),"")</f>
        <v>SE04090323</v>
      </c>
      <c r="BE23" s="2">
        <f t="array" ref="BE23">IFERROR(INDEX('SEMACU DATA UNIFICADA'!$C$2:$T1000,MATCH(1,($A23='SEMACU DATA UNIFICADA'!$A$2:$A1000)*($BD$1='SEMACU DATA UNIFICADA'!$B$2:$B1000),0),MATCH(BE$2,'SEMACU DATA UNIFICADA'!$C$1:$T$1,0)),"")</f>
        <v>250</v>
      </c>
      <c r="BF23" s="2">
        <f t="array" ref="BF23">IFERROR(INDEX('SEMACU DATA UNIFICADA'!$C$2:$T1000,MATCH(1,($A23='SEMACU DATA UNIFICADA'!$A$2:$A1000)*($BD$1='SEMACU DATA UNIFICADA'!$B$2:$B1000),0),MATCH(BF$2,'SEMACU DATA UNIFICADA'!$C$1:$T$1,0)),"")</f>
        <v>500</v>
      </c>
      <c r="BG23" s="2" t="str">
        <f t="array" ref="BG23">IFERROR(INDEX('SEMACU DATA UNIFICADA'!$C$2:$T1000,MATCH(1,($A23='SEMACU DATA UNIFICADA'!$A$2:$A1000)*($BD$1='SEMACU DATA UNIFICADA'!$B$2:$B1000),0),MATCH(BG$2,'SEMACU DATA UNIFICADA'!$C$1:$T$1,0)),"")</f>
        <v>SKR MAST</v>
      </c>
      <c r="BH23" s="139">
        <f t="array" ref="BH23">IFERROR(INDEX('SEMACU DATA UNIFICADA'!$C$2:$T1000,MATCH(1,($A23='SEMACU DATA UNIFICADA'!$A$2:$A1000)*($BD$1='SEMACU DATA UNIFICADA'!$B$2:$B1000),0),MATCH(BH$2,'SEMACU DATA UNIFICADA'!$C$1:$T$1,0)),"")</f>
        <v>490</v>
      </c>
      <c r="BI23" s="2">
        <f t="array" ref="BI23">IFERROR(INDEX('SEMACU DATA UNIFICADA'!$C$2:$T1000,MATCH(1,($A23='SEMACU DATA UNIFICADA'!$A$2:$A1000)*($BD$1='SEMACU DATA UNIFICADA'!$B$2:$B1000),0),MATCH(BI$2,'SEMACU DATA UNIFICADA'!$C$1:$T$1,0)),"")</f>
        <v>21.95</v>
      </c>
      <c r="BJ23" s="2">
        <f t="array" ref="BJ23">IFERROR(INDEX('SEMACU DATA UNIFICADA'!$C$2:$T1000,MATCH(1,($A23='SEMACU DATA UNIFICADA'!$A$2:$A1000)*($BD$1='SEMACU DATA UNIFICADA'!$B$2:$B1000),0),MATCH(BJ$2,'SEMACU DATA UNIFICADA'!$C$1:$T$1,0)),"")</f>
        <v>0</v>
      </c>
      <c r="BK23" s="33">
        <f t="array" ref="BK23">IFERROR(INDEX('SEMACU DATA UNIFICADA'!$C$2:$T1000,MATCH(1,($A23='SEMACU DATA UNIFICADA'!$A$2:$A1000)*($BD$1='SEMACU DATA UNIFICADA'!$B$2:$B1000),0),MATCH(BK$2,'SEMACU DATA UNIFICADA'!$C$1:$T$1,0)),"")</f>
        <v>3.2676</v>
      </c>
      <c r="BL23" s="60">
        <f t="array" ref="BL23">IFERROR(INDEX('SEMACU DATA UNIFICADA'!$C$2:$T1000,MATCH(1,($A23='SEMACU DATA UNIFICADA'!$A$2:$A1000)*($BD$1='SEMACU DATA UNIFICADA'!$B$2:$B1000),0),MATCH(BL$2,'SEMACU DATA UNIFICADA'!$C$1:$T$1,0)),"")</f>
        <v>348559.2374</v>
      </c>
      <c r="BM23" s="23">
        <f t="array" ref="BM23">IFERROR(INDEX('SEMACU DATA UNIFICADA'!$C$2:$T1000,MATCH(1,($A23='SEMACU DATA UNIFICADA'!$A$2:$A1000)*($BD$1='SEMACU DATA UNIFICADA'!$B$2:$B1000),0),MATCH(BM$2,'SEMACU DATA UNIFICADA'!$C$1:$T$1,0)),"")</f>
        <v>0.7099942</v>
      </c>
      <c r="BN23" s="23">
        <f t="array" ref="BN23">IFERROR(INDEX('SEMACU DATA UNIFICADA'!$C$2:$T1000,MATCH(1,($A23='SEMACU DATA UNIFICADA'!$A$2:$A1000)*($BD$1='SEMACU DATA UNIFICADA'!$B$2:$B1000),0),MATCH(BN$2,'SEMACU DATA UNIFICADA'!$C$1:$T$1,0)),"")</f>
        <v>0.5194623508</v>
      </c>
      <c r="BO23" s="23">
        <f t="array" ref="BO23">IFERROR(INDEX('SEMACU DATA UNIFICADA'!$C$2:$T1000,MATCH(1,($A23='SEMACU DATA UNIFICADA'!$A$2:$A1000)*($BD$1='SEMACU DATA UNIFICADA'!$B$2:$B1000),0),MATCH(BO$2,'SEMACU DATA UNIFICADA'!$C$1:$T$1,0)),"")</f>
        <v>0.62</v>
      </c>
      <c r="BP23" s="60" t="str">
        <f t="array" ref="BP23">IFERROR(INDEX('SEMACU DATA UNIFICADA'!$C$2:$T1000,MATCH(1,($A23='SEMACU DATA UNIFICADA'!$A$2:$A1000)*($BD$1='SEMACU DATA UNIFICADA'!$B$2:$B1000),0),MATCH(BP$2,'SEMACU DATA UNIFICADA'!$C$1:$T$1,0)),"")</f>
        <v/>
      </c>
      <c r="BQ23" s="2" t="str">
        <f t="array" ref="BQ23">IFERROR(INDEX('SEMACU DATA UNIFICADA'!$C$2:$T1000,MATCH(1,($A23='SEMACU DATA UNIFICADA'!$A$2:$A1000)*($BD$1='SEMACU DATA UNIFICADA'!$B$2:$B1000),0),MATCH(BQ$2,'SEMACU DATA UNIFICADA'!$C$1:$T$1,0)),"")</f>
        <v/>
      </c>
      <c r="BR23" s="2">
        <f t="array" ref="BR23">IFERROR(INDEX('SEMACU DATA UNIFICADA'!$C$2:$T1000,MATCH(1,($A23='SEMACU DATA UNIFICADA'!$A$2:$A1000)*($BD$1='SEMACU DATA UNIFICADA'!$B$2:$B1000),0),MATCH(BR$2,'SEMACU DATA UNIFICADA'!$C$1:$T$1,0)),"")</f>
        <v>21.95</v>
      </c>
      <c r="BS23" s="33">
        <f t="array" ref="BS23">IFERROR(INDEX('SEMACU DATA UNIFICADA'!$C$2:$T1000,MATCH(1,($A23='SEMACU DATA UNIFICADA'!$A$2:$A1000)*($BD$1='SEMACU DATA UNIFICADA'!$B$2:$B1000),0),MATCH(BS$2,'SEMACU DATA UNIFICADA'!$C$1:$T$1,0)),"")</f>
        <v>3.2676</v>
      </c>
      <c r="BT23" s="60">
        <f t="array" ref="BT23">IFERROR(INDEX('SEMACU DATA UNIFICADA'!$C$2:$T1000,MATCH(1,($A23='SEMACU DATA UNIFICADA'!$A$2:$A1000)*($BD$1='SEMACU DATA UNIFICADA'!$B$2:$B1000),0),MATCH(BT$2,'SEMACU DATA UNIFICADA'!$C$1:$T$1,0)),"")</f>
        <v>287.1559888</v>
      </c>
      <c r="BU23" s="140">
        <f t="array" ref="BU23">IFERROR(INDEX('SEMACU DATA UNIFICADA'!$C$2:$T1000,MATCH(1,($A23='SEMACU DATA UNIFICADA'!$A$2:$A1000)*($BD$1='SEMACU DATA UNIFICADA'!$B$2:$B1000),0),MATCH(BU$2,'SEMACU DATA UNIFICADA'!$C$1:$T$1,0)),"")</f>
        <v>9.28899721</v>
      </c>
      <c r="BV23" s="138" t="str">
        <f t="array" ref="BV23">IFERROR(INDEX('SEMACU DATA UNIFICADA'!$C$2:$T1000,MATCH(1,($A23='SEMACU DATA UNIFICADA'!$A$2:$A1000)*($BV$1='SEMACU DATA UNIFICADA'!$B$2:$B1000),0),MATCH(BV$2,'SEMACU DATA UNIFICADA'!$C$1:$T$1,0)),"")</f>
        <v>SE06090523</v>
      </c>
      <c r="BW23" s="2">
        <f t="array" ref="BW23">IFERROR(INDEX('SEMACU DATA UNIFICADA'!$C$2:$T1000,MATCH(1,($A23='SEMACU DATA UNIFICADA'!$A$2:$A1000)*($BV$1='SEMACU DATA UNIFICADA'!$B$2:$B1000),0),MATCH(BW$2,'SEMACU DATA UNIFICADA'!$C$1:$T$1,0)),"")</f>
        <v>275</v>
      </c>
      <c r="BX23" s="2">
        <f t="array" ref="BX23">IFERROR(INDEX('SEMACU DATA UNIFICADA'!$C$2:$T1000,MATCH(1,($A23='SEMACU DATA UNIFICADA'!$A$2:$A1000)*($BV$1='SEMACU DATA UNIFICADA'!$B$2:$B1000),0),MATCH(BX$2,'SEMACU DATA UNIFICADA'!$C$1:$T$1,0)),"")</f>
        <v>1150</v>
      </c>
      <c r="BY23" s="2" t="str">
        <f t="array" ref="BY23">IFERROR(INDEX('SEMACU DATA UNIFICADA'!$C$2:$T1000,MATCH(1,($A23='SEMACU DATA UNIFICADA'!$A$2:$A1000)*($BV$1='SEMACU DATA UNIFICADA'!$B$2:$B1000),0),MATCH(BY$2,'SEMACU DATA UNIFICADA'!$C$1:$T$1,0)),"")</f>
        <v>SKR MAST</v>
      </c>
      <c r="BZ23" s="139">
        <f t="array" ref="BZ23">IFERROR(INDEX('SEMACU DATA UNIFICADA'!$C$2:$T1000,MATCH(1,($A23='SEMACU DATA UNIFICADA'!$A$2:$A1000)*($BV$1='SEMACU DATA UNIFICADA'!$B$2:$B1000),0),MATCH(BZ$2,'SEMACU DATA UNIFICADA'!$C$1:$T$1,0)),"")</f>
        <v>1127</v>
      </c>
      <c r="CA23" s="2">
        <f t="array" ref="CA23">IFERROR(INDEX('SEMACU DATA UNIFICADA'!$C$2:$T1000,MATCH(1,($A23='SEMACU DATA UNIFICADA'!$A$2:$A1000)*($BV$1='SEMACU DATA UNIFICADA'!$B$2:$B1000),0),MATCH(CA$2,'SEMACU DATA UNIFICADA'!$C$1:$T$1,0)),"")</f>
        <v>9.05</v>
      </c>
      <c r="CB23" s="2">
        <f t="array" ref="CB23">IFERROR(INDEX('SEMACU DATA UNIFICADA'!$C$2:$T1000,MATCH(1,($A23='SEMACU DATA UNIFICADA'!$A$2:$A1000)*($BV$1='SEMACU DATA UNIFICADA'!$B$2:$B1000),0),MATCH(CB$2,'SEMACU DATA UNIFICADA'!$C$1:$T$1,0)),"")</f>
        <v>2.43</v>
      </c>
      <c r="CC23" s="33">
        <f t="array" ref="CC23">IFERROR(INDEX('SEMACU DATA UNIFICADA'!$C$2:$T1000,MATCH(1,($A23='SEMACU DATA UNIFICADA'!$A$2:$A1000)*($BV$1='SEMACU DATA UNIFICADA'!$B$2:$B1000),0),MATCH(CC$2,'SEMACU DATA UNIFICADA'!$C$1:$T$1,0)),"")</f>
        <v>5.2896</v>
      </c>
      <c r="CD23" s="60">
        <f t="array" ref="CD23">IFERROR(INDEX('SEMACU DATA UNIFICADA'!$C$2:$T1000,MATCH(1,($A23='SEMACU DATA UNIFICADA'!$A$2:$A1000)*($BV$1='SEMACU DATA UNIFICADA'!$B$2:$B1000),0),MATCH(CD$2,'SEMACU DATA UNIFICADA'!$C$1:$T$1,0)),"")</f>
        <v>574461.9694</v>
      </c>
      <c r="CE23" s="23">
        <f t="array" ref="CE23">IFERROR(INDEX('SEMACU DATA UNIFICADA'!$C$2:$T1000,MATCH(1,($A23='SEMACU DATA UNIFICADA'!$A$2:$A1000)*($BV$1='SEMACU DATA UNIFICADA'!$B$2:$B1000),0),MATCH(CE$2,'SEMACU DATA UNIFICADA'!$C$1:$T$1,0)),"")</f>
        <v>0.9133316</v>
      </c>
      <c r="CF23" s="23">
        <f t="array" ref="CF23">IFERROR(INDEX('SEMACU DATA UNIFICADA'!$C$2:$T1000,MATCH(1,($A23='SEMACU DATA UNIFICADA'!$A$2:$A1000)*($BV$1='SEMACU DATA UNIFICADA'!$B$2:$B1000),0),MATCH(CF$2,'SEMACU DATA UNIFICADA'!$C$1:$T$1,0)),"")</f>
        <v>0.7092123079</v>
      </c>
      <c r="CG23" s="23">
        <f t="array" ref="CG23">IFERROR(INDEX('SEMACU DATA UNIFICADA'!$C$2:$T1000,MATCH(1,($A23='SEMACU DATA UNIFICADA'!$A$2:$A1000)*($BV$1='SEMACU DATA UNIFICADA'!$B$2:$B1000),0),MATCH(CG$2,'SEMACU DATA UNIFICADA'!$C$1:$T$1,0)),"")</f>
        <v>0.87</v>
      </c>
      <c r="CH23" s="60" t="str">
        <f t="array" ref="CH23">IFERROR(INDEX('SEMACU DATA UNIFICADA'!$C$2:$T1000,MATCH(1,($A23='SEMACU DATA UNIFICADA'!$A$2:$A1000)*($BV$1='SEMACU DATA UNIFICADA'!$B$2:$B1000),0),MATCH(CH$2,'SEMACU DATA UNIFICADA'!$C$1:$T$1,0)),"")</f>
        <v/>
      </c>
      <c r="CI23" s="2">
        <f t="array" ref="CI23">IFERROR(INDEX('SEMACU DATA UNIFICADA'!$C$2:$T1000,MATCH(1,($A23='SEMACU DATA UNIFICADA'!$A$2:$A1000)*($BV$1='SEMACU DATA UNIFICADA'!$B$2:$B1000),0),MATCH(CI$2,'SEMACU DATA UNIFICADA'!$C$1:$T$1,0)),"")</f>
        <v>2.5</v>
      </c>
      <c r="CJ23" s="2">
        <f t="array" ref="CJ23">IFERROR(INDEX('SEMACU DATA UNIFICADA'!$C$2:$T1000,MATCH(1,($A23='SEMACU DATA UNIFICADA'!$A$2:$A1000)*($BV$1='SEMACU DATA UNIFICADA'!$B$2:$B1000),0),MATCH(CJ$2,'SEMACU DATA UNIFICADA'!$C$1:$T$1,0)),"")</f>
        <v>11.55</v>
      </c>
      <c r="CK23" s="33">
        <f t="array" ref="CK23">IFERROR(INDEX('SEMACU DATA UNIFICADA'!$C$2:$T1000,MATCH(1,($A23='SEMACU DATA UNIFICADA'!$A$2:$A1000)*($BV$1='SEMACU DATA UNIFICADA'!$B$2:$B1000),0),MATCH(CK$2,'SEMACU DATA UNIFICADA'!$C$1:$T$1,0)),"")</f>
        <v>4.5024</v>
      </c>
      <c r="CL23" s="60">
        <f t="array" ref="CL23">IFERROR(INDEX('SEMACU DATA UNIFICADA'!$C$2:$T1000,MATCH(1,($A23='SEMACU DATA UNIFICADA'!$A$2:$A1000)*($BV$1='SEMACU DATA UNIFICADA'!$B$2:$B1000),0),MATCH(CL$2,'SEMACU DATA UNIFICADA'!$C$1:$T$1,0)),"")</f>
        <v>387.8117773</v>
      </c>
      <c r="CM23" s="140">
        <f t="array" ref="CM23">IFERROR(INDEX('SEMACU DATA UNIFICADA'!$C$2:$T1000,MATCH(1,($A23='SEMACU DATA UNIFICADA'!$A$2:$A1000)*($BV$1='SEMACU DATA UNIFICADA'!$B$2:$B1000),0),MATCH(CM$2,'SEMACU DATA UNIFICADA'!$C$1:$T$1,0)),"")</f>
        <v>28.20294432</v>
      </c>
      <c r="CN23" s="138" t="str">
        <f t="array" ref="CN23">IFERROR(INDEX('SEMACU DATA UNIFICADA'!$C$2:$T1000,MATCH(1,($A23='SEMACU DATA UNIFICADA'!$A$2:$A1000)*($CN$1='SEMACU DATA UNIFICADA'!$B$2:$B1000),0),MATCH(CN$2,'SEMACU DATA UNIFICADA'!$C$1:$T$1,0)),"")</f>
        <v>SE07090523</v>
      </c>
      <c r="CO23" s="2">
        <f t="array" ref="CO23">IFERROR(INDEX('SEMACU DATA UNIFICADA'!$C$2:$T1000,MATCH(1,($A23='SEMACU DATA UNIFICADA'!$A$2:$A1000)*($CN$1='SEMACU DATA UNIFICADA'!$B$2:$B1000),0),MATCH(CO$2,'SEMACU DATA UNIFICADA'!$C$1:$T$1,0)),"")</f>
        <v>325</v>
      </c>
      <c r="CP23" s="2">
        <f t="array" ref="CP23">IFERROR(INDEX('SEMACU DATA UNIFICADA'!$C$2:$T1000,MATCH(1,($A23='SEMACU DATA UNIFICADA'!$A$2:$A1000)*($CN$1='SEMACU DATA UNIFICADA'!$B$2:$B1000),0),MATCH(CP$2,'SEMACU DATA UNIFICADA'!$C$1:$T$1,0)),"")</f>
        <v>1925</v>
      </c>
      <c r="CQ23" s="2" t="str">
        <f t="array" ref="CQ23">IFERROR(INDEX('SEMACU DATA UNIFICADA'!$C$2:$T1000,MATCH(1,($A23='SEMACU DATA UNIFICADA'!$A$2:$A1000)*($CN$1='SEMACU DATA UNIFICADA'!$B$2:$B1000),0),MATCH(CQ$2,'SEMACU DATA UNIFICADA'!$C$1:$T$1,0)),"")</f>
        <v>SKR MAST</v>
      </c>
      <c r="CR23" s="139">
        <f t="array" ref="CR23">IFERROR(INDEX('SEMACU DATA UNIFICADA'!$C$2:$T1000,MATCH(1,($A23='SEMACU DATA UNIFICADA'!$A$2:$A1000)*($CN$1='SEMACU DATA UNIFICADA'!$B$2:$B1000),0),MATCH(CR$2,'SEMACU DATA UNIFICADA'!$C$1:$T$1,0)),"")</f>
        <v>1886.5</v>
      </c>
      <c r="CS23" s="2">
        <f t="array" ref="CS23">IFERROR(INDEX('SEMACU DATA UNIFICADA'!$C$2:$T1000,MATCH(1,($A23='SEMACU DATA UNIFICADA'!$A$2:$A1000)*($CN$1='SEMACU DATA UNIFICADA'!$B$2:$B1000),0),MATCH(CS$2,'SEMACU DATA UNIFICADA'!$C$1:$T$1,0)),"")</f>
        <v>9.75</v>
      </c>
      <c r="CT23" s="2">
        <f t="array" ref="CT23">IFERROR(INDEX('SEMACU DATA UNIFICADA'!$C$2:$T1000,MATCH(1,($A23='SEMACU DATA UNIFICADA'!$A$2:$A1000)*($CN$1='SEMACU DATA UNIFICADA'!$B$2:$B1000),0),MATCH(CT$2,'SEMACU DATA UNIFICADA'!$C$1:$T$1,0)),"")</f>
        <v>3.15</v>
      </c>
      <c r="CU23" s="33">
        <f t="array" ref="CU23">IFERROR(INDEX('SEMACU DATA UNIFICADA'!$C$2:$T1000,MATCH(1,($A23='SEMACU DATA UNIFICADA'!$A$2:$A1000)*($CN$1='SEMACU DATA UNIFICADA'!$B$2:$B1000),0),MATCH(CU$2,'SEMACU DATA UNIFICADA'!$C$1:$T$1,0)),"")</f>
        <v>5.088</v>
      </c>
      <c r="CV23" s="60">
        <f t="array" ref="CV23">IFERROR(INDEX('SEMACU DATA UNIFICADA'!$C$2:$T1000,MATCH(1,($A23='SEMACU DATA UNIFICADA'!$A$2:$A1000)*($CN$1='SEMACU DATA UNIFICADA'!$B$2:$B1000),0),MATCH(CV$2,'SEMACU DATA UNIFICADA'!$C$1:$T$1,0)),"")</f>
        <v>655136.2683</v>
      </c>
      <c r="CW23" s="23">
        <f t="array" ref="CW23">IFERROR(INDEX('SEMACU DATA UNIFICADA'!$C$2:$T1000,MATCH(1,($A23='SEMACU DATA UNIFICADA'!$A$2:$A1000)*($CN$1='SEMACU DATA UNIFICADA'!$B$2:$B1000),0),MATCH(CW$2,'SEMACU DATA UNIFICADA'!$C$1:$T$1,0)),"")</f>
        <v>0.9133316</v>
      </c>
      <c r="CX23" s="23">
        <f t="array" ref="CX23">IFERROR(INDEX('SEMACU DATA UNIFICADA'!$C$2:$T1000,MATCH(1,($A23='SEMACU DATA UNIFICADA'!$A$2:$A1000)*($CN$1='SEMACU DATA UNIFICADA'!$B$2:$B1000),0),MATCH(CX$2,'SEMACU DATA UNIFICADA'!$C$1:$T$1,0)),"")</f>
        <v>0.727929187</v>
      </c>
      <c r="CY23" s="23">
        <f t="array" ref="CY23">IFERROR(INDEX('SEMACU DATA UNIFICADA'!$C$2:$T1000,MATCH(1,($A23='SEMACU DATA UNIFICADA'!$A$2:$A1000)*($CN$1='SEMACU DATA UNIFICADA'!$B$2:$B1000),0),MATCH(CY$2,'SEMACU DATA UNIFICADA'!$C$1:$T$1,0)),"")</f>
        <v>0.87</v>
      </c>
      <c r="CZ23" s="60" t="str">
        <f t="array" ref="CZ23">IFERROR(INDEX('SEMACU DATA UNIFICADA'!$C$2:$T1000,MATCH(1,($A23='SEMACU DATA UNIFICADA'!$A$2:$A1000)*($CN$1='SEMACU DATA UNIFICADA'!$B$2:$B1000),0),MATCH(CZ$2,'SEMACU DATA UNIFICADA'!$C$1:$T$1,0)),"")</f>
        <v/>
      </c>
      <c r="DA23" s="2">
        <f t="array" ref="DA23">IFERROR(INDEX('SEMACU DATA UNIFICADA'!$C$2:$T1000,MATCH(1,($A23='SEMACU DATA UNIFICADA'!$A$2:$A1000)*($CN$1='SEMACU DATA UNIFICADA'!$B$2:$B1000),0),MATCH(DA$2,'SEMACU DATA UNIFICADA'!$C$1:$T$1,0)),"")</f>
        <v>2.5</v>
      </c>
      <c r="DB23" s="2">
        <f t="array" ref="DB23">IFERROR(INDEX('SEMACU DATA UNIFICADA'!$C$2:$T1000,MATCH(1,($A23='SEMACU DATA UNIFICADA'!$A$2:$A1000)*($CN$1='SEMACU DATA UNIFICADA'!$B$2:$B1000),0),MATCH(DB$2,'SEMACU DATA UNIFICADA'!$C$1:$T$1,0)),"")</f>
        <v>12.25</v>
      </c>
      <c r="DC23" s="33">
        <f t="array" ref="DC23">IFERROR(INDEX('SEMACU DATA UNIFICADA'!$C$2:$T1000,MATCH(1,($A23='SEMACU DATA UNIFICADA'!$A$2:$A1000)*($CN$1='SEMACU DATA UNIFICADA'!$B$2:$B1000),0),MATCH(DC$2,'SEMACU DATA UNIFICADA'!$C$1:$T$1,0)),"")</f>
        <v>4.368</v>
      </c>
      <c r="DD23" s="60">
        <f t="array" ref="DD23">IFERROR(INDEX('SEMACU DATA UNIFICADA'!$C$2:$T1000,MATCH(1,($A23='SEMACU DATA UNIFICADA'!$A$2:$A1000)*($CN$1='SEMACU DATA UNIFICADA'!$B$2:$B1000),0),MATCH(DD$2,'SEMACU DATA UNIFICADA'!$C$1:$T$1,0)),"")</f>
        <v>441.3352816</v>
      </c>
      <c r="DE23" s="140">
        <f t="array" ref="DE23">IFERROR(INDEX('SEMACU DATA UNIFICADA'!$C$2:$T1000,MATCH(1,($A23='SEMACU DATA UNIFICADA'!$A$2:$A1000)*($CN$1='SEMACU DATA UNIFICADA'!$B$2:$B1000),0),MATCH(DE$2,'SEMACU DATA UNIFICADA'!$C$1:$T$1,0)),"")</f>
        <v>29.08382041</v>
      </c>
      <c r="DF23" s="138" t="str">
        <f t="array" ref="DF23">IFERROR(INDEX('SEMACU DATA UNIFICADA'!$C$2:$T1000,MATCH(1,($A23='SEMACU DATA UNIFICADA'!$A$2:$A1000)*($DF$1='SEMACU DATA UNIFICADA'!$B$2:$B1000),0),MATCH(DF$2,'SEMACU DATA UNIFICADA'!$C$1:$T$1,0)),"")</f>
        <v>SE08090523</v>
      </c>
      <c r="DG23" s="2">
        <f t="array" ref="DG23">IFERROR(INDEX('SEMACU DATA UNIFICADA'!$C$2:$T1000,MATCH(1,($A23='SEMACU DATA UNIFICADA'!$A$2:$A1000)*($DF$1='SEMACU DATA UNIFICADA'!$B$2:$B1000),0),MATCH(DG$2,'SEMACU DATA UNIFICADA'!$C$1:$T$1,0)),"")</f>
        <v>362.5</v>
      </c>
      <c r="DH23" s="2">
        <f t="array" ref="DH23">IFERROR(INDEX('SEMACU DATA UNIFICADA'!$C$2:$T1000,MATCH(1,($A23='SEMACU DATA UNIFICADA'!$A$2:$A1000)*($DF$1='SEMACU DATA UNIFICADA'!$B$2:$B1000),0),MATCH(DH$2,'SEMACU DATA UNIFICADA'!$C$1:$T$1,0)),"")</f>
        <v>2250</v>
      </c>
      <c r="DI23" s="2" t="str">
        <f t="array" ref="DI23">IFERROR(INDEX('SEMACU DATA UNIFICADA'!$C$2:$T1000,MATCH(1,($A23='SEMACU DATA UNIFICADA'!$A$2:$A1000)*($DF$1='SEMACU DATA UNIFICADA'!$B$2:$B1000),0),MATCH(DI$2,'SEMACU DATA UNIFICADA'!$C$1:$T$1,0)),"")</f>
        <v>SKR MAST</v>
      </c>
      <c r="DJ23" s="139">
        <f t="array" ref="DJ23">IFERROR(INDEX('SEMACU DATA UNIFICADA'!$C$2:$T1000,MATCH(1,($A23='SEMACU DATA UNIFICADA'!$A$2:$A1000)*($DF$1='SEMACU DATA UNIFICADA'!$B$2:$B1000),0),MATCH(DJ$2,'SEMACU DATA UNIFICADA'!$C$1:$T$1,0)),"")</f>
        <v>2205</v>
      </c>
      <c r="DK23" s="2">
        <f t="array" ref="DK23">IFERROR(INDEX('SEMACU DATA UNIFICADA'!$C$2:$T1000,MATCH(1,($A23='SEMACU DATA UNIFICADA'!$A$2:$A1000)*($DF$1='SEMACU DATA UNIFICADA'!$B$2:$B1000),0),MATCH(DK$2,'SEMACU DATA UNIFICADA'!$C$1:$T$1,0)),"")</f>
        <v>8.55</v>
      </c>
      <c r="DL23" s="2">
        <f t="array" ref="DL23">IFERROR(INDEX('SEMACU DATA UNIFICADA'!$C$2:$T1000,MATCH(1,($A23='SEMACU DATA UNIFICADA'!$A$2:$A1000)*($DF$1='SEMACU DATA UNIFICADA'!$B$2:$B1000),0),MATCH(DL$2,'SEMACU DATA UNIFICADA'!$C$1:$T$1,0)),"")</f>
        <v>2.25</v>
      </c>
      <c r="DM23" s="33">
        <f t="array" ref="DM23">IFERROR(INDEX('SEMACU DATA UNIFICADA'!$C$2:$T1000,MATCH(1,($A23='SEMACU DATA UNIFICADA'!$A$2:$A1000)*($DF$1='SEMACU DATA UNIFICADA'!$B$2:$B1000),0),MATCH(DM$2,'SEMACU DATA UNIFICADA'!$C$1:$T$1,0)),"")</f>
        <v>5.4456</v>
      </c>
      <c r="DN23" s="60">
        <f t="array" ref="DN23">IFERROR(INDEX('SEMACU DATA UNIFICADA'!$C$2:$T1000,MATCH(1,($A23='SEMACU DATA UNIFICADA'!$A$2:$A1000)*($DF$1='SEMACU DATA UNIFICADA'!$B$2:$B1000),0),MATCH(DN$2,'SEMACU DATA UNIFICADA'!$C$1:$T$1,0)),"")</f>
        <v>778567.2987</v>
      </c>
      <c r="DO23" s="23">
        <f t="array" ref="DO23">IFERROR(INDEX('SEMACU DATA UNIFICADA'!$C$2:$T1000,MATCH(1,($A23='SEMACU DATA UNIFICADA'!$A$2:$A1000)*($DF$1='SEMACU DATA UNIFICADA'!$B$2:$B1000),0),MATCH(DO$2,'SEMACU DATA UNIFICADA'!$C$1:$T$1,0)),"")</f>
        <v>0.9133316</v>
      </c>
      <c r="DP23" s="23">
        <f t="array" ref="DP23">IFERROR(INDEX('SEMACU DATA UNIFICADA'!$C$2:$T1000,MATCH(1,($A23='SEMACU DATA UNIFICADA'!$A$2:$A1000)*($DF$1='SEMACU DATA UNIFICADA'!$B$2:$B1000),0),MATCH(DP$2,'SEMACU DATA UNIFICADA'!$C$1:$T$1,0)),"")</f>
        <v>0.8481125258</v>
      </c>
      <c r="DQ23" s="23">
        <f t="array" ref="DQ23">IFERROR(INDEX('SEMACU DATA UNIFICADA'!$C$2:$T1000,MATCH(1,($A23='SEMACU DATA UNIFICADA'!$A$2:$A1000)*($DF$1='SEMACU DATA UNIFICADA'!$B$2:$B1000),0),MATCH(DQ$2,'SEMACU DATA UNIFICADA'!$C$1:$T$1,0)),"")</f>
        <v>0.96</v>
      </c>
      <c r="DR23" s="60" t="str">
        <f t="array" ref="DR23">IFERROR(INDEX('SEMACU DATA UNIFICADA'!$C$2:$T1000,MATCH(1,($A23='SEMACU DATA UNIFICADA'!$A$2:$A1000)*($DF$1='SEMACU DATA UNIFICADA'!$B$2:$B1000),0),MATCH(DR$2,'SEMACU DATA UNIFICADA'!$C$1:$T$1,0)),"")</f>
        <v/>
      </c>
      <c r="DS23" s="2">
        <f t="array" ref="DS23">IFERROR(INDEX('SEMACU DATA UNIFICADA'!$C$2:$T1000,MATCH(1,($A23='SEMACU DATA UNIFICADA'!$A$2:$A1000)*($DF$1='SEMACU DATA UNIFICADA'!$B$2:$B1000),0),MATCH(DS$2,'SEMACU DATA UNIFICADA'!$C$1:$T$1,0)),"")</f>
        <v>2.5</v>
      </c>
      <c r="DT23" s="2">
        <f t="array" ref="DT23">IFERROR(INDEX('SEMACU DATA UNIFICADA'!$C$2:$T1000,MATCH(1,($A23='SEMACU DATA UNIFICADA'!$A$2:$A1000)*($DF$1='SEMACU DATA UNIFICADA'!$B$2:$B1000),0),MATCH(DT$2,'SEMACU DATA UNIFICADA'!$C$1:$T$1,0)),"")</f>
        <v>11.05</v>
      </c>
      <c r="DU23" s="33">
        <f t="array" ref="DU23">IFERROR(INDEX('SEMACU DATA UNIFICADA'!$C$2:$T1000,MATCH(1,($A23='SEMACU DATA UNIFICADA'!$A$2:$A1000)*($DF$1='SEMACU DATA UNIFICADA'!$B$2:$B1000),0),MATCH(DU$2,'SEMACU DATA UNIFICADA'!$C$1:$T$1,0)),"")</f>
        <v>4.5984</v>
      </c>
      <c r="DV23" s="60">
        <f t="array" ref="DV23">IFERROR(INDEX('SEMACU DATA UNIFICADA'!$C$2:$T1000,MATCH(1,($A23='SEMACU DATA UNIFICADA'!$A$2:$A1000)*($DF$1='SEMACU DATA UNIFICADA'!$B$2:$B1000),0),MATCH(DV$2,'SEMACU DATA UNIFICADA'!$C$1:$T$1,0)),"")</f>
        <v>477.1630885</v>
      </c>
      <c r="DW23" s="140">
        <f t="array" ref="DW23">IFERROR(INDEX('SEMACU DATA UNIFICADA'!$C$2:$T1000,MATCH(1,($A23='SEMACU DATA UNIFICADA'!$A$2:$A1000)*($DF$1='SEMACU DATA UNIFICADA'!$B$2:$B1000),0),MATCH(DW$2,'SEMACU DATA UNIFICADA'!$C$1:$T$1,0)),"")</f>
        <v>28.66577213</v>
      </c>
      <c r="DX23" s="138" t="str">
        <f t="array" ref="DX23">IFERROR(INDEX('SEMACU DATA UNIFICADA'!$C$2:$T1000,MATCH(1,($A23='SEMACU DATA UNIFICADA'!$A$2:$A1000)*($DX$1='SEMACU DATA UNIFICADA'!$B$2:$B1000),0),MATCH(DX$2,'SEMACU DATA UNIFICADA'!$C$1:$T$1,0)),"")</f>
        <v>SE09060523</v>
      </c>
      <c r="DY23" s="2">
        <f t="array" ref="DY23">IFERROR(INDEX('SEMACU DATA UNIFICADA'!$C$2:$T1000,MATCH(1,($A23='SEMACU DATA UNIFICADA'!$A$2:$A1000)*($DX$1='SEMACU DATA UNIFICADA'!$B$2:$B1000),0),MATCH(DY$2,'SEMACU DATA UNIFICADA'!$C$1:$T$1,0)),"")</f>
        <v>525</v>
      </c>
      <c r="DZ23" s="2">
        <f t="array" ref="DZ23">IFERROR(INDEX('SEMACU DATA UNIFICADA'!$C$2:$T1000,MATCH(1,($A23='SEMACU DATA UNIFICADA'!$A$2:$A1000)*($DX$1='SEMACU DATA UNIFICADA'!$B$2:$B1000),0),MATCH(DZ$2,'SEMACU DATA UNIFICADA'!$C$1:$T$1,0)),"")</f>
        <v>3275</v>
      </c>
      <c r="EA23" s="2" t="str">
        <f t="array" ref="EA23">IFERROR(INDEX('SEMACU DATA UNIFICADA'!$C$2:$T1000,MATCH(1,($A23='SEMACU DATA UNIFICADA'!$A$2:$A1000)*($DX$1='SEMACU DATA UNIFICADA'!$B$2:$B1000),0),MATCH(EA$2,'SEMACU DATA UNIFICADA'!$C$1:$T$1,0)),"")</f>
        <v>SKR MAST</v>
      </c>
      <c r="EB23" s="139">
        <f t="array" ref="EB23">IFERROR(INDEX('SEMACU DATA UNIFICADA'!$C$2:$T1000,MATCH(1,($A23='SEMACU DATA UNIFICADA'!$A$2:$A1000)*($DX$1='SEMACU DATA UNIFICADA'!$B$2:$B1000),0),MATCH(EB$2,'SEMACU DATA UNIFICADA'!$C$1:$T$1,0)),"")</f>
        <v>3209.5</v>
      </c>
      <c r="EC23" s="2">
        <f t="array" ref="EC23">IFERROR(INDEX('SEMACU DATA UNIFICADA'!$C$2:$T1000,MATCH(1,($A23='SEMACU DATA UNIFICADA'!$A$2:$A1000)*($DX$1='SEMACU DATA UNIFICADA'!$B$2:$B1000),0),MATCH(EC$2,'SEMACU DATA UNIFICADA'!$C$1:$T$1,0)),"")</f>
        <v>10.05</v>
      </c>
      <c r="ED23" s="2">
        <f t="array" ref="ED23">IFERROR(INDEX('SEMACU DATA UNIFICADA'!$C$2:$T1000,MATCH(1,($A23='SEMACU DATA UNIFICADA'!$A$2:$A1000)*($DX$1='SEMACU DATA UNIFICADA'!$B$2:$B1000),0),MATCH(ED$2,'SEMACU DATA UNIFICADA'!$C$1:$T$1,0)),"")</f>
        <v>3.15</v>
      </c>
      <c r="EE23" s="33">
        <f t="array" ref="EE23">IFERROR(INDEX('SEMACU DATA UNIFICADA'!$C$2:$T1000,MATCH(1,($A23='SEMACU DATA UNIFICADA'!$A$2:$A1000)*($DX$1='SEMACU DATA UNIFICADA'!$B$2:$B1000),0),MATCH(EE$2,'SEMACU DATA UNIFICADA'!$C$1:$T$1,0)),"")</f>
        <v>4.8252</v>
      </c>
      <c r="EF23" s="60">
        <f t="array" ref="EF23">IFERROR(INDEX('SEMACU DATA UNIFICADA'!$C$2:$T1000,MATCH(1,($A23='SEMACU DATA UNIFICADA'!$A$2:$A1000)*($DX$1='SEMACU DATA UNIFICADA'!$B$2:$B1000),0),MATCH(EF$2,'SEMACU DATA UNIFICADA'!$C$1:$T$1,0)),"")</f>
        <v>1082624.678</v>
      </c>
      <c r="EG23" s="23">
        <f t="array" ref="EG23">IFERROR(INDEX('SEMACU DATA UNIFICADA'!$C$2:$T1000,MATCH(1,($A23='SEMACU DATA UNIFICADA'!$A$2:$A1000)*($DX$1='SEMACU DATA UNIFICADA'!$B$2:$B1000),0),MATCH(EG$2,'SEMACU DATA UNIFICADA'!$C$1:$T$1,0)),"")</f>
        <v>0.9033314</v>
      </c>
      <c r="EH23" s="23">
        <f t="array" ref="EH23">IFERROR(INDEX('SEMACU DATA UNIFICADA'!$C$2:$T1000,MATCH(1,($A23='SEMACU DATA UNIFICADA'!$A$2:$A1000)*($DX$1='SEMACU DATA UNIFICADA'!$B$2:$B1000),0),MATCH(EH$2,'SEMACU DATA UNIFICADA'!$C$1:$T$1,0)),"")</f>
        <v>0.8910491178</v>
      </c>
      <c r="EI23" s="23">
        <f t="array" ref="EI23">IFERROR(INDEX('SEMACU DATA UNIFICADA'!$C$2:$T1000,MATCH(1,($A23='SEMACU DATA UNIFICADA'!$A$2:$A1000)*($DX$1='SEMACU DATA UNIFICADA'!$B$2:$B1000),0),MATCH(EI$2,'SEMACU DATA UNIFICADA'!$C$1:$T$1,0)),"")</f>
        <v>1</v>
      </c>
      <c r="EJ23" s="60" t="str">
        <f t="array" ref="EJ23">IFERROR(INDEX('SEMACU DATA UNIFICADA'!$C$2:$T1000,MATCH(1,($A23='SEMACU DATA UNIFICADA'!$A$2:$A1000)*($DX$1='SEMACU DATA UNIFICADA'!$B$2:$B1000),0),MATCH(EJ$2,'SEMACU DATA UNIFICADA'!$C$1:$T$1,0)),"")</f>
        <v/>
      </c>
      <c r="EK23" s="2">
        <f t="array" ref="EK23">IFERROR(INDEX('SEMACU DATA UNIFICADA'!$C$2:$T1000,MATCH(1,($A23='SEMACU DATA UNIFICADA'!$A$2:$A1000)*($DX$1='SEMACU DATA UNIFICADA'!$B$2:$B1000),0),MATCH(EK$2,'SEMACU DATA UNIFICADA'!$C$1:$T$1,0)),"")</f>
        <v>2.5</v>
      </c>
      <c r="EL23" s="2">
        <f t="array" ref="EL23">IFERROR(INDEX('SEMACU DATA UNIFICADA'!$C$2:$T1000,MATCH(1,($A23='SEMACU DATA UNIFICADA'!$A$2:$A1000)*($DX$1='SEMACU DATA UNIFICADA'!$B$2:$B1000),0),MATCH(EL$2,'SEMACU DATA UNIFICADA'!$C$1:$T$1,0)),"")</f>
        <v>12.55</v>
      </c>
      <c r="EM23" s="33">
        <f t="array" ref="EM23">IFERROR(INDEX('SEMACU DATA UNIFICADA'!$C$2:$T1000,MATCH(1,($A23='SEMACU DATA UNIFICADA'!$A$2:$A1000)*($DX$1='SEMACU DATA UNIFICADA'!$B$2:$B1000),0),MATCH(EM$2,'SEMACU DATA UNIFICADA'!$C$1:$T$1,0)),"")</f>
        <v>4.3248</v>
      </c>
      <c r="EN23" s="60">
        <f t="array" ref="EN23">IFERROR(INDEX('SEMACU DATA UNIFICADA'!$C$2:$T1000,MATCH(1,($A23='SEMACU DATA UNIFICADA'!$A$2:$A1000)*($DX$1='SEMACU DATA UNIFICADA'!$B$2:$B1000),0),MATCH(EN$2,'SEMACU DATA UNIFICADA'!$C$1:$T$1,0)),"")</f>
        <v>681.3300934</v>
      </c>
      <c r="EO23" s="140">
        <f t="array" ref="EO23">IFERROR(INDEX('SEMACU DATA UNIFICADA'!$C$2:$T1000,MATCH(1,($A23='SEMACU DATA UNIFICADA'!$A$2:$A1000)*($DX$1='SEMACU DATA UNIFICADA'!$B$2:$B1000),0),MATCH(EO$2,'SEMACU DATA UNIFICADA'!$C$1:$T$1,0)),"")</f>
        <v>39.08252335</v>
      </c>
      <c r="EP23" s="138" t="str">
        <f t="array" ref="EP23">IFERROR(INDEX('SEMACU DATA UNIFICADA'!$C$2:$T1000,MATCH(1,($A23='SEMACU DATA UNIFICADA'!$A$2:$A1000)*($EP$1='SEMACU DATA UNIFICADA'!$B$2:$B1000),0),MATCH(EP$2,'SEMACU DATA UNIFICADA'!$C$1:$T$1,0)),"")</f>
        <v>SE10060523</v>
      </c>
      <c r="EQ23" s="2">
        <f t="array" ref="EQ23">IFERROR(INDEX('SEMACU DATA UNIFICADA'!$C$2:$T1000,MATCH(1,($A23='SEMACU DATA UNIFICADA'!$A$2:$A1000)*($EP$1='SEMACU DATA UNIFICADA'!$B$2:$B1000),0),MATCH(EQ$2,'SEMACU DATA UNIFICADA'!$C$1:$T$1,0)),"")</f>
        <v>375</v>
      </c>
      <c r="ER23" s="2">
        <f t="array" ref="ER23">IFERROR(INDEX('SEMACU DATA UNIFICADA'!$C$2:$T1000,MATCH(1,($A23='SEMACU DATA UNIFICADA'!$A$2:$A1000)*($EP$1='SEMACU DATA UNIFICADA'!$B$2:$B1000),0),MATCH(ER$2,'SEMACU DATA UNIFICADA'!$C$1:$T$1,0)),"")</f>
        <v>2200</v>
      </c>
      <c r="ES23" s="2" t="str">
        <f t="array" ref="ES23">IFERROR(INDEX('SEMACU DATA UNIFICADA'!$C$2:$T1000,MATCH(1,($A23='SEMACU DATA UNIFICADA'!$A$2:$A1000)*($EP$1='SEMACU DATA UNIFICADA'!$B$2:$B1000),0),MATCH(ES$2,'SEMACU DATA UNIFICADA'!$C$1:$T$1,0)),"")</f>
        <v>SKR MAST</v>
      </c>
      <c r="ET23" s="139">
        <f t="array" ref="ET23">IFERROR(INDEX('SEMACU DATA UNIFICADA'!$C$2:$T1000,MATCH(1,($A23='SEMACU DATA UNIFICADA'!$A$2:$A1000)*($EP$1='SEMACU DATA UNIFICADA'!$B$2:$B1000),0),MATCH(ET$2,'SEMACU DATA UNIFICADA'!$C$1:$T$1,0)),"")</f>
        <v>2156</v>
      </c>
      <c r="EU23" s="2">
        <f t="array" ref="EU23">IFERROR(INDEX('SEMACU DATA UNIFICADA'!$C$2:$T1000,MATCH(1,($A23='SEMACU DATA UNIFICADA'!$A$2:$A1000)*($EP$1='SEMACU DATA UNIFICADA'!$B$2:$B1000),0),MATCH(EU$2,'SEMACU DATA UNIFICADA'!$C$1:$T$1,0)),"")</f>
        <v>9.2</v>
      </c>
      <c r="EV23" s="2">
        <f t="array" ref="EV23">IFERROR(INDEX('SEMACU DATA UNIFICADA'!$C$2:$T1000,MATCH(1,($A23='SEMACU DATA UNIFICADA'!$A$2:$A1000)*($EP$1='SEMACU DATA UNIFICADA'!$B$2:$B1000),0),MATCH(EV$2,'SEMACU DATA UNIFICADA'!$C$1:$T$1,0)),"")</f>
        <v>2.7</v>
      </c>
      <c r="EW23" s="33">
        <f t="array" ref="EW23">IFERROR(INDEX('SEMACU DATA UNIFICADA'!$C$2:$T1000,MATCH(1,($A23='SEMACU DATA UNIFICADA'!$A$2:$A1000)*($EP$1='SEMACU DATA UNIFICADA'!$B$2:$B1000),0),MATCH(EW$2,'SEMACU DATA UNIFICADA'!$C$1:$T$1,0)),"")</f>
        <v>5.2464</v>
      </c>
      <c r="EX23" s="60">
        <f t="array" ref="EX23">IFERROR(INDEX('SEMACU DATA UNIFICADA'!$C$2:$T1000,MATCH(1,($A23='SEMACU DATA UNIFICADA'!$A$2:$A1000)*($EP$1='SEMACU DATA UNIFICADA'!$B$2:$B1000),0),MATCH(EX$2,'SEMACU DATA UNIFICADA'!$C$1:$T$1,0)),"")</f>
        <v>776930.2677</v>
      </c>
      <c r="EY23" s="23">
        <f t="array" ref="EY23">IFERROR(INDEX('SEMACU DATA UNIFICADA'!$C$2:$T1000,MATCH(1,($A23='SEMACU DATA UNIFICADA'!$A$2:$A1000)*($EP$1='SEMACU DATA UNIFICADA'!$B$2:$B1000),0),MATCH(EY$2,'SEMACU DATA UNIFICADA'!$C$1:$T$1,0)),"")</f>
        <v>0.9033314</v>
      </c>
      <c r="EZ23" s="23">
        <f t="array" ref="EZ23">IFERROR(INDEX('SEMACU DATA UNIFICADA'!$C$2:$T1000,MATCH(1,($A23='SEMACU DATA UNIFICADA'!$A$2:$A1000)*($EP$1='SEMACU DATA UNIFICADA'!$B$2:$B1000),0),MATCH(EZ$2,'SEMACU DATA UNIFICADA'!$C$1:$T$1,0)),"")</f>
        <v>0.7506572635</v>
      </c>
      <c r="FA23" s="23">
        <f t="array" ref="FA23">IFERROR(INDEX('SEMACU DATA UNIFICADA'!$C$2:$T1000,MATCH(1,($A23='SEMACU DATA UNIFICADA'!$A$2:$A1000)*($EP$1='SEMACU DATA UNIFICADA'!$B$2:$B1000),0),MATCH(FA$2,'SEMACU DATA UNIFICADA'!$C$1:$T$1,0)),"")</f>
        <v>0.9</v>
      </c>
      <c r="FB23" s="60" t="str">
        <f t="array" ref="FB23">IFERROR(INDEX('SEMACU DATA UNIFICADA'!$C$2:$T1000,MATCH(1,($A23='SEMACU DATA UNIFICADA'!$A$2:$A1000)*($EP$1='SEMACU DATA UNIFICADA'!$B$2:$B1000),0),MATCH(FB$2,'SEMACU DATA UNIFICADA'!$C$1:$T$1,0)),"")</f>
        <v/>
      </c>
      <c r="FC23" s="2">
        <f t="array" ref="FC23">IFERROR(INDEX('SEMACU DATA UNIFICADA'!$C$2:$T1000,MATCH(1,($A23='SEMACU DATA UNIFICADA'!$A$2:$A1000)*($EP$1='SEMACU DATA UNIFICADA'!$B$2:$B1000),0),MATCH(FC$2,'SEMACU DATA UNIFICADA'!$C$1:$T$1,0)),"")</f>
        <v>2.5</v>
      </c>
      <c r="FD23" s="2">
        <f t="array" ref="FD23">IFERROR(INDEX('SEMACU DATA UNIFICADA'!$C$2:$T1000,MATCH(1,($A23='SEMACU DATA UNIFICADA'!$A$2:$A1000)*($EP$1='SEMACU DATA UNIFICADA'!$B$2:$B1000),0),MATCH(FD$2,'SEMACU DATA UNIFICADA'!$C$1:$T$1,0)),"")</f>
        <v>11.7</v>
      </c>
      <c r="FE23" s="33">
        <f t="array" ref="FE23">IFERROR(INDEX('SEMACU DATA UNIFICADA'!$C$2:$T1000,MATCH(1,($A23='SEMACU DATA UNIFICADA'!$A$2:$A1000)*($EP$1='SEMACU DATA UNIFICADA'!$B$2:$B1000),0),MATCH(FE$2,'SEMACU DATA UNIFICADA'!$C$1:$T$1,0)),"")</f>
        <v>4.4736</v>
      </c>
      <c r="FF23" s="60">
        <f t="array" ref="FF23">IFERROR(INDEX('SEMACU DATA UNIFICADA'!$C$2:$T1000,MATCH(1,($A23='SEMACU DATA UNIFICADA'!$A$2:$A1000)*($EP$1='SEMACU DATA UNIFICADA'!$B$2:$B1000),0),MATCH(FF$2,'SEMACU DATA UNIFICADA'!$C$1:$T$1,0)),"")</f>
        <v>515.9374943</v>
      </c>
      <c r="FG23" s="140">
        <f t="array" ref="FG23">IFERROR(INDEX('SEMACU DATA UNIFICADA'!$C$2:$T1000,MATCH(1,($A23='SEMACU DATA UNIFICADA'!$A$2:$A1000)*($EP$1='SEMACU DATA UNIFICADA'!$B$2:$B1000),0),MATCH(FG$2,'SEMACU DATA UNIFICADA'!$C$1:$T$1,0)),"")</f>
        <v>35.23437358</v>
      </c>
      <c r="FH23" s="138" t="str">
        <f t="array" ref="FH23">IFERROR(INDEX('SEMACU DATA UNIFICADA'!$C$2:$T1000,MATCH(1,($A23='SEMACU DATA UNIFICADA'!$A$2:$A1000)*($FH$1='SEMACU DATA UNIFICADA'!$B$2:$B1000),0),MATCH(FH$2,'SEMACU DATA UNIFICADA'!$C$1:$T$1,0)),"")</f>
        <v>SE11070323</v>
      </c>
      <c r="FI23" s="2">
        <f t="array" ref="FI23">IFERROR(INDEX('SEMACU DATA UNIFICADA'!$C$2:$T1000,MATCH(1,($A23='SEMACU DATA UNIFICADA'!$A$2:$A1000)*($FH$1='SEMACU DATA UNIFICADA'!$B$2:$B1000),0),MATCH(FI$2,'SEMACU DATA UNIFICADA'!$C$1:$T$1,0)),"")</f>
        <v>300</v>
      </c>
      <c r="FJ23" s="2">
        <f t="array" ref="FJ23">IFERROR(INDEX('SEMACU DATA UNIFICADA'!$C$2:$T1000,MATCH(1,($A23='SEMACU DATA UNIFICADA'!$A$2:$A1000)*($FH$1='SEMACU DATA UNIFICADA'!$B$2:$B1000),0),MATCH(FJ$2,'SEMACU DATA UNIFICADA'!$C$1:$T$1,0)),"")</f>
        <v>1450</v>
      </c>
      <c r="FK23" s="2" t="str">
        <f t="array" ref="FK23">IFERROR(INDEX('SEMACU DATA UNIFICADA'!$C$2:$T1000,MATCH(1,($A23='SEMACU DATA UNIFICADA'!$A$2:$A1000)*($FH$1='SEMACU DATA UNIFICADA'!$B$2:$B1000),0),MATCH(FK$2,'SEMACU DATA UNIFICADA'!$C$1:$T$1,0)),"")</f>
        <v>SKR MAST</v>
      </c>
      <c r="FL23" s="139">
        <f t="array" ref="FL23">IFERROR(INDEX('SEMACU DATA UNIFICADA'!$C$2:$T1000,MATCH(1,($A23='SEMACU DATA UNIFICADA'!$A$2:$A1000)*($FH$1='SEMACU DATA UNIFICADA'!$B$2:$B1000),0),MATCH(FL$2,'SEMACU DATA UNIFICADA'!$C$1:$T$1,0)),"")</f>
        <v>1421</v>
      </c>
      <c r="FM23" s="2">
        <f t="array" ref="FM23">IFERROR(INDEX('SEMACU DATA UNIFICADA'!$C$2:$T1000,MATCH(1,($A23='SEMACU DATA UNIFICADA'!$A$2:$A1000)*($FH$1='SEMACU DATA UNIFICADA'!$B$2:$B1000),0),MATCH(FM$2,'SEMACU DATA UNIFICADA'!$C$1:$T$1,0)),"")</f>
        <v>25</v>
      </c>
      <c r="FN23" s="2">
        <f t="array" ref="FN23">IFERROR(INDEX('SEMACU DATA UNIFICADA'!$C$2:$T1000,MATCH(1,($A23='SEMACU DATA UNIFICADA'!$A$2:$A1000)*($FH$1='SEMACU DATA UNIFICADA'!$B$2:$B1000),0),MATCH(FN$2,'SEMACU DATA UNIFICADA'!$C$1:$T$1,0)),"")</f>
        <v>1.65</v>
      </c>
      <c r="FO23" s="33">
        <f t="array" ref="FO23">IFERROR(INDEX('SEMACU DATA UNIFICADA'!$C$2:$T1000,MATCH(1,($A23='SEMACU DATA UNIFICADA'!$A$2:$A1000)*($FH$1='SEMACU DATA UNIFICADA'!$B$2:$B1000),0),MATCH(FO$2,'SEMACU DATA UNIFICADA'!$C$1:$T$1,0)),"")</f>
        <v>3.192</v>
      </c>
      <c r="FP23" s="60">
        <f t="array" ref="FP23">IFERROR(INDEX('SEMACU DATA UNIFICADA'!$C$2:$T1000,MATCH(1,($A23='SEMACU DATA UNIFICADA'!$A$2:$A1000)*($FH$1='SEMACU DATA UNIFICADA'!$B$2:$B1000),0),MATCH(FP$2,'SEMACU DATA UNIFICADA'!$C$1:$T$1,0)),"")</f>
        <v>375939.8496</v>
      </c>
      <c r="FQ23" s="23">
        <f t="array" ref="FQ23">IFERROR(INDEX('SEMACU DATA UNIFICADA'!$C$2:$T1000,MATCH(1,($A23='SEMACU DATA UNIFICADA'!$A$2:$A1000)*($FH$1='SEMACU DATA UNIFICADA'!$B$2:$B1000),0),MATCH(FQ$2,'SEMACU DATA UNIFICADA'!$C$1:$T$1,0)),"")</f>
        <v>0.7033274</v>
      </c>
      <c r="FR23" s="23">
        <f t="array" ref="FR23">IFERROR(INDEX('SEMACU DATA UNIFICADA'!$C$2:$T1000,MATCH(1,($A23='SEMACU DATA UNIFICADA'!$A$2:$A1000)*($FH$1='SEMACU DATA UNIFICADA'!$B$2:$B1000),0),MATCH(FR$2,'SEMACU DATA UNIFICADA'!$C$1:$T$1,0)),"")</f>
        <v>0.4927308599</v>
      </c>
      <c r="FS23" s="23">
        <f t="array" ref="FS23">IFERROR(INDEX('SEMACU DATA UNIFICADA'!$C$2:$T1000,MATCH(1,($A23='SEMACU DATA UNIFICADA'!$A$2:$A1000)*($FH$1='SEMACU DATA UNIFICADA'!$B$2:$B1000),0),MATCH(FS$2,'SEMACU DATA UNIFICADA'!$C$1:$T$1,0)),"")</f>
        <v>0.65</v>
      </c>
      <c r="FT23" s="60" t="str">
        <f t="array" ref="FT23">IFERROR(INDEX('SEMACU DATA UNIFICADA'!$C$2:$T1000,MATCH(1,($A23='SEMACU DATA UNIFICADA'!$A$2:$A1000)*($FH$1='SEMACU DATA UNIFICADA'!$B$2:$B1000),0),MATCH(FT$2,'SEMACU DATA UNIFICADA'!$C$1:$T$1,0)),"")</f>
        <v/>
      </c>
      <c r="FU23" s="2" t="str">
        <f t="array" ref="FU23">IFERROR(INDEX('SEMACU DATA UNIFICADA'!$C$2:$T1000,MATCH(1,($A23='SEMACU DATA UNIFICADA'!$A$2:$A1000)*($FH$1='SEMACU DATA UNIFICADA'!$B$2:$B1000),0),MATCH(FU$2,'SEMACU DATA UNIFICADA'!$C$1:$T$1,0)),"")</f>
        <v/>
      </c>
      <c r="FV23" s="2">
        <f t="array" ref="FV23">IFERROR(INDEX('SEMACU DATA UNIFICADA'!$C$2:$T1000,MATCH(1,($A23='SEMACU DATA UNIFICADA'!$A$2:$A1000)*($FH$1='SEMACU DATA UNIFICADA'!$B$2:$B1000),0),MATCH(FV$2,'SEMACU DATA UNIFICADA'!$C$1:$T$1,0)),"")</f>
        <v>25</v>
      </c>
      <c r="FW23" s="33">
        <f t="array" ref="FW23">IFERROR(INDEX('SEMACU DATA UNIFICADA'!$C$2:$T1000,MATCH(1,($A23='SEMACU DATA UNIFICADA'!$A$2:$A1000)*($FH$1='SEMACU DATA UNIFICADA'!$B$2:$B1000),0),MATCH(FW$2,'SEMACU DATA UNIFICADA'!$C$1:$T$1,0)),"")</f>
        <v>3.192</v>
      </c>
      <c r="FX23" s="60">
        <f t="array" ref="FX23">IFERROR(INDEX('SEMACU DATA UNIFICADA'!$C$2:$T1000,MATCH(1,($A23='SEMACU DATA UNIFICADA'!$A$2:$A1000)*($FH$1='SEMACU DATA UNIFICADA'!$B$2:$B1000),0),MATCH(FX$2,'SEMACU DATA UNIFICADA'!$C$1:$T$1,0)),"")</f>
        <v>381.5471798</v>
      </c>
      <c r="FY23" s="140">
        <f t="array" ref="FY23">IFERROR(INDEX('SEMACU DATA UNIFICADA'!$C$2:$T1000,MATCH(1,($A23='SEMACU DATA UNIFICADA'!$A$2:$A1000)*($FH$1='SEMACU DATA UNIFICADA'!$B$2:$B1000),0),MATCH(FY$2,'SEMACU DATA UNIFICADA'!$C$1:$T$1,0)),"")</f>
        <v>20.38679496</v>
      </c>
      <c r="FZ23" s="138" t="str">
        <f t="array" ref="FZ23">IFERROR(INDEX('SEMACU DATA UNIFICADA'!$C$2:$T1000,MATCH(1,($A23='SEMACU DATA UNIFICADA'!$A$2:$A1000)*($FZ$1='SEMACU DATA UNIFICADA'!$B$2:$B1000),0),MATCH(FZ$2,'SEMACU DATA UNIFICADA'!$C$1:$T$1,0)),"")</f>
        <v>SERE160523</v>
      </c>
      <c r="GA23" s="2">
        <f t="array" ref="GA23">IFERROR(INDEX('SEMACU DATA UNIFICADA'!$C$2:$T1000,MATCH(1,($A23='SEMACU DATA UNIFICADA'!$A$2:$A1000)*($FZ$1='SEMACU DATA UNIFICADA'!$B$2:$B1000),0),MATCH(GA$2,'SEMACU DATA UNIFICADA'!$C$1:$T$1,0)),"")</f>
        <v>125</v>
      </c>
      <c r="GB23" s="2">
        <f t="array" ref="GB23">IFERROR(INDEX('SEMACU DATA UNIFICADA'!$C$2:$T1000,MATCH(1,($A23='SEMACU DATA UNIFICADA'!$A$2:$A1000)*($FZ$1='SEMACU DATA UNIFICADA'!$B$2:$B1000),0),MATCH(GB$2,'SEMACU DATA UNIFICADA'!$C$1:$T$1,0)),"")</f>
        <v>750</v>
      </c>
      <c r="GC23" s="2" t="str">
        <f t="array" ref="GC23">IFERROR(INDEX('SEMACU DATA UNIFICADA'!$C$2:$T1000,MATCH(1,($A23='SEMACU DATA UNIFICADA'!$A$2:$A1000)*($FZ$1='SEMACU DATA UNIFICADA'!$B$2:$B1000),0),MATCH(GC$2,'SEMACU DATA UNIFICADA'!$C$1:$T$1,0)),"")</f>
        <v>SKR MAST</v>
      </c>
      <c r="GD23" s="139">
        <f t="array" ref="GD23">IFERROR(INDEX('SEMACU DATA UNIFICADA'!$C$2:$T1000,MATCH(1,($A23='SEMACU DATA UNIFICADA'!$A$2:$A1000)*($FZ$1='SEMACU DATA UNIFICADA'!$B$2:$B1000),0),MATCH(GD$2,'SEMACU DATA UNIFICADA'!$C$1:$T$1,0)),"")</f>
        <v>735</v>
      </c>
      <c r="GE23" s="2">
        <f t="array" ref="GE23">IFERROR(INDEX('SEMACU DATA UNIFICADA'!$C$2:$T1000,MATCH(1,($A23='SEMACU DATA UNIFICADA'!$A$2:$A1000)*($FZ$1='SEMACU DATA UNIFICADA'!$B$2:$B1000),0),MATCH(GE$2,'SEMACU DATA UNIFICADA'!$C$1:$T$1,0)),"")</f>
        <v>6.45</v>
      </c>
      <c r="GF23" s="2">
        <f t="array" ref="GF23">IFERROR(INDEX('SEMACU DATA UNIFICADA'!$C$2:$T1000,MATCH(1,($A23='SEMACU DATA UNIFICADA'!$A$2:$A1000)*($FZ$1='SEMACU DATA UNIFICADA'!$B$2:$B1000),0),MATCH(GF$2,'SEMACU DATA UNIFICADA'!$C$1:$T$1,0)),"")</f>
        <v>1.78</v>
      </c>
      <c r="GG23" s="33">
        <f t="array" ref="GG23">IFERROR(INDEX('SEMACU DATA UNIFICADA'!$C$2:$T1000,MATCH(1,($A23='SEMACU DATA UNIFICADA'!$A$2:$A1000)*($FZ$1='SEMACU DATA UNIFICADA'!$B$2:$B1000),0),MATCH(GG$2,'SEMACU DATA UNIFICADA'!$C$1:$T$1,0)),"")</f>
        <v>6.6234</v>
      </c>
      <c r="GH23" s="60">
        <f t="array" ref="GH23">IFERROR(INDEX('SEMACU DATA UNIFICADA'!$C$2:$T1000,MATCH(1,($A23='SEMACU DATA UNIFICADA'!$A$2:$A1000)*($FZ$1='SEMACU DATA UNIFICADA'!$B$2:$B1000),0),MATCH(GH$2,'SEMACU DATA UNIFICADA'!$C$1:$T$1,0)),"")</f>
        <v>292596.6265</v>
      </c>
      <c r="GI23" s="23">
        <f t="array" ref="GI23">IFERROR(INDEX('SEMACU DATA UNIFICADA'!$C$2:$T1000,MATCH(1,($A23='SEMACU DATA UNIFICADA'!$A$2:$A1000)*($FZ$1='SEMACU DATA UNIFICADA'!$B$2:$B1000),0),MATCH(GI$2,'SEMACU DATA UNIFICADA'!$C$1:$T$1,0)),"")</f>
        <v>0.916665</v>
      </c>
      <c r="GJ23" s="23">
        <f t="array" ref="GJ23">IFERROR(INDEX('SEMACU DATA UNIFICADA'!$C$2:$T1000,MATCH(1,($A23='SEMACU DATA UNIFICADA'!$A$2:$A1000)*($FZ$1='SEMACU DATA UNIFICADA'!$B$2:$B1000),0),MATCH(GJ$2,'SEMACU DATA UNIFICADA'!$C$1:$T$1,0)),"")</f>
        <v>0.585193253</v>
      </c>
      <c r="GK23" s="23">
        <f t="array" ref="GK23">IFERROR(INDEX('SEMACU DATA UNIFICADA'!$C$2:$T1000,MATCH(1,($A23='SEMACU DATA UNIFICADA'!$A$2:$A1000)*($FZ$1='SEMACU DATA UNIFICADA'!$B$2:$B1000),0),MATCH(GK$2,'SEMACU DATA UNIFICADA'!$C$1:$T$1,0)),"")</f>
        <v>0.9</v>
      </c>
      <c r="GL23" s="60" t="str">
        <f t="array" ref="GL23">IFERROR(INDEX('SEMACU DATA UNIFICADA'!$C$2:$T1000,MATCH(1,($A23='SEMACU DATA UNIFICADA'!$A$2:$A1000)*($FZ$1='SEMACU DATA UNIFICADA'!$B$2:$B1000),0),MATCH(GL$2,'SEMACU DATA UNIFICADA'!$C$1:$T$1,0)),"")</f>
        <v/>
      </c>
      <c r="GM23" s="2">
        <f t="array" ref="GM23">IFERROR(INDEX('SEMACU DATA UNIFICADA'!$C$2:$T1000,MATCH(1,($A23='SEMACU DATA UNIFICADA'!$A$2:$A1000)*($FZ$1='SEMACU DATA UNIFICADA'!$B$2:$B1000),0),MATCH(GM$2,'SEMACU DATA UNIFICADA'!$C$1:$T$1,0)),"")</f>
        <v>2.5</v>
      </c>
      <c r="GN23" s="2">
        <f t="array" ref="GN23">IFERROR(INDEX('SEMACU DATA UNIFICADA'!$C$2:$T1000,MATCH(1,($A23='SEMACU DATA UNIFICADA'!$A$2:$A1000)*($FZ$1='SEMACU DATA UNIFICADA'!$B$2:$B1000),0),MATCH(GN$2,'SEMACU DATA UNIFICADA'!$C$1:$T$1,0)),"")</f>
        <v>8.95</v>
      </c>
      <c r="GO23" s="33">
        <f t="array" ref="GO23">IFERROR(INDEX('SEMACU DATA UNIFICADA'!$C$2:$T1000,MATCH(1,($A23='SEMACU DATA UNIFICADA'!$A$2:$A1000)*($FZ$1='SEMACU DATA UNIFICADA'!$B$2:$B1000),0),MATCH(GO$2,'SEMACU DATA UNIFICADA'!$C$1:$T$1,0)),"")</f>
        <v>5.3304</v>
      </c>
      <c r="GP23" s="60">
        <f t="array" ref="GP23">IFERROR(INDEX('SEMACU DATA UNIFICADA'!$C$2:$T1000,MATCH(1,($A23='SEMACU DATA UNIFICADA'!$A$2:$A1000)*($FZ$1='SEMACU DATA UNIFICADA'!$B$2:$B1000),0),MATCH(GP$2,'SEMACU DATA UNIFICADA'!$C$1:$T$1,0)),"")</f>
        <v>234.4788302</v>
      </c>
      <c r="GQ23" s="140">
        <f t="array" ref="GQ23">IFERROR(INDEX('SEMACU DATA UNIFICADA'!$C$2:$T1000,MATCH(1,($A23='SEMACU DATA UNIFICADA'!$A$2:$A1000)*($FZ$1='SEMACU DATA UNIFICADA'!$B$2:$B1000),0),MATCH(GQ$2,'SEMACU DATA UNIFICADA'!$C$1:$T$1,0)),"")</f>
        <v>27.36970754</v>
      </c>
    </row>
    <row r="24">
      <c r="A24" s="199">
        <v>45089.0</v>
      </c>
      <c r="B24" s="138" t="str">
        <f t="array" ref="B24">IFERROR(INDEX('SEMACU DATA UNIFICADA'!$C$2:$T1000,MATCH(1,($A24='SEMACU DATA UNIFICADA'!$A$2:$A1000)*($B$1='SEMACU DATA UNIFICADA'!$B$2:$B1000),0),MATCH(B$2,'SEMACU DATA UNIFICADA'!$C$1:$T$1,0)),"")</f>
        <v/>
      </c>
      <c r="C24" s="2" t="str">
        <f t="array" ref="C24">IFERROR(INDEX('SEMACU DATA UNIFICADA'!$C$2:$T1000,MATCH(1,($A24='SEMACU DATA UNIFICADA'!$A$2:$A1000)*($B$1='SEMACU DATA UNIFICADA'!$B$2:$B1000),0),MATCH(C$2,'SEMACU DATA UNIFICADA'!$C$1:$T$1,0)),"")</f>
        <v/>
      </c>
      <c r="D24" s="2" t="str">
        <f t="array" ref="D24">IFERROR(INDEX('SEMACU DATA UNIFICADA'!$C$2:$T1000,MATCH(1,($A24='SEMACU DATA UNIFICADA'!$A$2:$A1000)*($B$1='SEMACU DATA UNIFICADA'!$B$2:$B1000),0),MATCH(D$2,'SEMACU DATA UNIFICADA'!$C$1:$T$1,0)),"")</f>
        <v/>
      </c>
      <c r="E24" s="2" t="str">
        <f t="array" ref="E24">IFERROR(INDEX('SEMACU DATA UNIFICADA'!$C$2:$T1000,MATCH(1,($A24='SEMACU DATA UNIFICADA'!$A$2:$A1000)*($B$1='SEMACU DATA UNIFICADA'!$B$2:$B1000),0),MATCH(E$2,'SEMACU DATA UNIFICADA'!$C$1:$T$1,0)),"")</f>
        <v/>
      </c>
      <c r="F24" s="60" t="str">
        <f t="array" ref="F24">IFERROR(INDEX('SEMACU DATA UNIFICADA'!$C$2:$T1000,MATCH(1,($A24='SEMACU DATA UNIFICADA'!$A$2:$A1000)*($B$1='SEMACU DATA UNIFICADA'!$B$2:$B1000),0),MATCH(F$2,'SEMACU DATA UNIFICADA'!$C$1:$T$1,0)),"")</f>
        <v/>
      </c>
      <c r="G24" s="2" t="str">
        <f t="array" ref="G24">IFERROR(INDEX('SEMACU DATA UNIFICADA'!$C$2:$T1000,MATCH(1,($A24='SEMACU DATA UNIFICADA'!$A$2:$A1000)*($B$1='SEMACU DATA UNIFICADA'!$B$2:$B1000),0),MATCH(G$2,'SEMACU DATA UNIFICADA'!$C$1:$T$1,0)),"")</f>
        <v/>
      </c>
      <c r="H24" s="2">
        <f t="array" ref="H24">IFERROR(INDEX('SEMACU DATA UNIFICADA'!$C$2:$T1000,MATCH(1,($A24='SEMACU DATA UNIFICADA'!$A$2:$A1000)*($B$1='SEMACU DATA UNIFICADA'!$B$2:$B1000),0),MATCH(H$2,'SEMACU DATA UNIFICADA'!$C$1:$T$1,0)),"")</f>
        <v>0</v>
      </c>
      <c r="I24" s="33" t="str">
        <f t="array" ref="I24">IFERROR(INDEX('SEMACU DATA UNIFICADA'!$C$2:$T1000,MATCH(1,($A24='SEMACU DATA UNIFICADA'!$A$2:$A1000)*($B$1='SEMACU DATA UNIFICADA'!$B$2:$B1000),0),MATCH(I$2,'SEMACU DATA UNIFICADA'!$C$1:$T$1,0)),"")</f>
        <v/>
      </c>
      <c r="J24" s="60" t="str">
        <f t="array" ref="J24">IFERROR(INDEX('SEMACU DATA UNIFICADA'!$C$2:$T1000,MATCH(1,($A24='SEMACU DATA UNIFICADA'!$A$2:$A1000)*($B$1='SEMACU DATA UNIFICADA'!$B$2:$B1000),0),MATCH(J$2,'SEMACU DATA UNIFICADA'!$C$1:$T$1,0)),"")</f>
        <v/>
      </c>
      <c r="K24" s="23" t="str">
        <f t="array" ref="K24">IFERROR(INDEX('SEMACU DATA UNIFICADA'!$C$2:$T1000,MATCH(1,($A24='SEMACU DATA UNIFICADA'!$A$2:$A1000)*($B$1='SEMACU DATA UNIFICADA'!$B$2:$B1000),0),MATCH(K$2,'SEMACU DATA UNIFICADA'!$C$1:$T$1,0)),"")</f>
        <v/>
      </c>
      <c r="L24" s="23" t="str">
        <f t="array" ref="L24">IFERROR(INDEX('SEMACU DATA UNIFICADA'!$C$2:$T1000,MATCH(1,($A24='SEMACU DATA UNIFICADA'!$A$2:$A1000)*($B$1='SEMACU DATA UNIFICADA'!$B$2:$B1000),0),MATCH(L$2,'SEMACU DATA UNIFICADA'!$C$1:$T$1,0)),"")</f>
        <v/>
      </c>
      <c r="M24" s="23" t="str">
        <f t="array" ref="M24">IFERROR(INDEX('SEMACU DATA UNIFICADA'!$C$2:$T1000,MATCH(1,($A24='SEMACU DATA UNIFICADA'!$A$2:$A1000)*($B$1='SEMACU DATA UNIFICADA'!$B$2:$B1000),0),MATCH(M$2,'SEMACU DATA UNIFICADA'!$C$1:$T$1,0)),"")</f>
        <v/>
      </c>
      <c r="N24" s="60" t="str">
        <f t="array" ref="N24">IFERROR(INDEX('SEMACU DATA UNIFICADA'!$C$2:$T1000,MATCH(1,($A24='SEMACU DATA UNIFICADA'!$A$2:$A1000)*($B$1='SEMACU DATA UNIFICADA'!$B$2:$B1000),0),MATCH(N$2,'SEMACU DATA UNIFICADA'!$C$1:$T$1,0)),"")</f>
        <v/>
      </c>
      <c r="O24" s="2" t="str">
        <f t="array" ref="O24">IFERROR(INDEX('SEMACU DATA UNIFICADA'!$C$2:$T1000,MATCH(1,($A24='SEMACU DATA UNIFICADA'!$A$2:$A1000)*($B$1='SEMACU DATA UNIFICADA'!$B$2:$B1000),0),MATCH(O$2,'SEMACU DATA UNIFICADA'!$C$1:$T$1,0)),"")</f>
        <v/>
      </c>
      <c r="P24" s="2">
        <f t="array" ref="P24">IFERROR(INDEX('SEMACU DATA UNIFICADA'!$C$2:$T1000,MATCH(1,($A24='SEMACU DATA UNIFICADA'!$A$2:$A1000)*($B$1='SEMACU DATA UNIFICADA'!$B$2:$B1000),0),MATCH(P$2,'SEMACU DATA UNIFICADA'!$C$1:$T$1,0)),"")</f>
        <v>0</v>
      </c>
      <c r="Q24" s="33" t="str">
        <f t="array" ref="Q24">IFERROR(INDEX('SEMACU DATA UNIFICADA'!$C$2:$T1000,MATCH(1,($A24='SEMACU DATA UNIFICADA'!$A$2:$A1000)*($B$1='SEMACU DATA UNIFICADA'!$B$2:$B1000),0),MATCH(Q$2,'SEMACU DATA UNIFICADA'!$C$1:$T$1,0)),"")</f>
        <v/>
      </c>
      <c r="R24" s="60" t="str">
        <f t="array" ref="R24">IFERROR(INDEX('SEMACU DATA UNIFICADA'!$C$2:$T1000,MATCH(1,($A24='SEMACU DATA UNIFICADA'!$A$2:$A1000)*($B$1='SEMACU DATA UNIFICADA'!$B$2:$B1000),0),MATCH(R$2,'SEMACU DATA UNIFICADA'!$C$1:$T$1,0)),"")</f>
        <v/>
      </c>
      <c r="S24" s="140">
        <f t="array" ref="S24">IFERROR(INDEX('SEMACU DATA UNIFICADA'!$C$2:$T1000,MATCH(1,($A24='SEMACU DATA UNIFICADA'!$A$2:$A1000)*($B$1='SEMACU DATA UNIFICADA'!$B$2:$B1000),0),MATCH(S$2,'SEMACU DATA UNIFICADA'!$C$1:$T$1,0)),"")</f>
        <v>0</v>
      </c>
      <c r="T24" s="138" t="str">
        <f t="array" ref="T24">IFERROR(INDEX('SEMACU DATA UNIFICADA'!$C$2:$T1000,MATCH(1,($A24='SEMACU DATA UNIFICADA'!$A$2:$A1000)*($T$1='SEMACU DATA UNIFICADA'!$B$2:$B1000),0),MATCH(T$2,'SEMACU DATA UNIFICADA'!$C$1:$T$1,0)),"")</f>
        <v/>
      </c>
      <c r="U24" s="2" t="str">
        <f t="array" ref="U24">IFERROR(INDEX('SEMACU DATA UNIFICADA'!$C$2:$T1000,MATCH(1,($A24='SEMACU DATA UNIFICADA'!$A$2:$A1000)*($T$1='SEMACU DATA UNIFICADA'!$B$2:$B1000),0),MATCH(U$2,'SEMACU DATA UNIFICADA'!$C$1:$T$1,0)),"")</f>
        <v/>
      </c>
      <c r="V24" s="2" t="str">
        <f t="array" ref="V24">IFERROR(INDEX('SEMACU DATA UNIFICADA'!$C$2:$T1000,MATCH(1,($A24='SEMACU DATA UNIFICADA'!$A$2:$A1000)*($T$1='SEMACU DATA UNIFICADA'!$B$2:$B1000),0),MATCH(V$2,'SEMACU DATA UNIFICADA'!$C$1:$T$1,0)),"")</f>
        <v/>
      </c>
      <c r="W24" s="2" t="str">
        <f t="array" ref="W24">IFERROR(INDEX('SEMACU DATA UNIFICADA'!$C$2:$T1000,MATCH(1,($A24='SEMACU DATA UNIFICADA'!$A$2:$A1000)*($T$1='SEMACU DATA UNIFICADA'!$B$2:$B1000),0),MATCH(W$2,'SEMACU DATA UNIFICADA'!$C$1:$T$1,0)),"")</f>
        <v/>
      </c>
      <c r="X24" s="139" t="str">
        <f t="array" ref="X24">IFERROR(INDEX('SEMACU DATA UNIFICADA'!$C$2:$T1000,MATCH(1,($A24='SEMACU DATA UNIFICADA'!$A$2:$A1000)*($T$1='SEMACU DATA UNIFICADA'!$B$2:$B1000),0),MATCH(X$2,'SEMACU DATA UNIFICADA'!$C$1:$T$1,0)),"")</f>
        <v/>
      </c>
      <c r="Y24" s="2" t="str">
        <f t="array" ref="Y24">IFERROR(INDEX('SEMACU DATA UNIFICADA'!$C$2:$T1000,MATCH(1,($A24='SEMACU DATA UNIFICADA'!$A$2:$A1000)*($T$1='SEMACU DATA UNIFICADA'!$B$2:$B1000),0),MATCH(Y$2,'SEMACU DATA UNIFICADA'!$C$1:$T$1,0)),"")</f>
        <v/>
      </c>
      <c r="Z24" s="2">
        <f t="array" ref="Z24">IFERROR(INDEX('SEMACU DATA UNIFICADA'!$C$2:$T1000,MATCH(1,($A24='SEMACU DATA UNIFICADA'!$A$2:$A1000)*($T$1='SEMACU DATA UNIFICADA'!$B$2:$B1000),0),MATCH(Z$2,'SEMACU DATA UNIFICADA'!$C$1:$T$1,0)),"")</f>
        <v>0</v>
      </c>
      <c r="AA24" s="33" t="str">
        <f t="array" ref="AA24">IFERROR(INDEX('SEMACU DATA UNIFICADA'!$C$2:$T1000,MATCH(1,($A24='SEMACU DATA UNIFICADA'!$A$2:$A1000)*($T$1='SEMACU DATA UNIFICADA'!$B$2:$B1000),0),MATCH(AA$2,'SEMACU DATA UNIFICADA'!$C$1:$T$1,0)),"")</f>
        <v/>
      </c>
      <c r="AB24" s="60" t="str">
        <f t="array" ref="AB24">IFERROR(INDEX('SEMACU DATA UNIFICADA'!$C$2:$T1000,MATCH(1,($A24='SEMACU DATA UNIFICADA'!$A$2:$A1000)*($T$1='SEMACU DATA UNIFICADA'!$B$2:$B1000),0),MATCH(AB$2,'SEMACU DATA UNIFICADA'!$C$1:$T$1,0)),"")</f>
        <v/>
      </c>
      <c r="AC24" s="23" t="str">
        <f t="array" ref="AC24">IFERROR(INDEX('SEMACU DATA UNIFICADA'!$C$2:$T1000,MATCH(1,($A24='SEMACU DATA UNIFICADA'!$A$2:$A1000)*($T$1='SEMACU DATA UNIFICADA'!$B$2:$B1000),0),MATCH(AC$2,'SEMACU DATA UNIFICADA'!$C$1:$T$1,0)),"")</f>
        <v/>
      </c>
      <c r="AD24" s="23" t="str">
        <f t="array" ref="AD24">IFERROR(INDEX('SEMACU DATA UNIFICADA'!$C$2:$T1000,MATCH(1,($A24='SEMACU DATA UNIFICADA'!$A$2:$A1000)*($T$1='SEMACU DATA UNIFICADA'!$B$2:$B1000),0),MATCH(AD$2,'SEMACU DATA UNIFICADA'!$C$1:$T$1,0)),"")</f>
        <v/>
      </c>
      <c r="AE24" s="23" t="str">
        <f t="array" ref="AE24">IFERROR(INDEX('SEMACU DATA UNIFICADA'!$C$2:$T1000,MATCH(1,($A24='SEMACU DATA UNIFICADA'!$A$2:$A1000)*($T$1='SEMACU DATA UNIFICADA'!$B$2:$B1000),0),MATCH(AE$2,'SEMACU DATA UNIFICADA'!$C$1:$T$1,0)),"")</f>
        <v/>
      </c>
      <c r="AF24" s="60" t="str">
        <f t="array" ref="AF24">IFERROR(INDEX('SEMACU DATA UNIFICADA'!$C$2:$T1000,MATCH(1,($A24='SEMACU DATA UNIFICADA'!$A$2:$A1000)*($T$1='SEMACU DATA UNIFICADA'!$B$2:$B1000),0),MATCH(AF$2,'SEMACU DATA UNIFICADA'!$C$1:$T$1,0)),"")</f>
        <v/>
      </c>
      <c r="AG24" s="2" t="str">
        <f t="array" ref="AG24">IFERROR(INDEX('SEMACU DATA UNIFICADA'!$C$2:$T1000,MATCH(1,($A24='SEMACU DATA UNIFICADA'!$A$2:$A1000)*($T$1='SEMACU DATA UNIFICADA'!$B$2:$B1000),0),MATCH(AG$2,'SEMACU DATA UNIFICADA'!$C$1:$T$1,0)),"")</f>
        <v/>
      </c>
      <c r="AH24" s="2">
        <f t="array" ref="AH24">IFERROR(INDEX('SEMACU DATA UNIFICADA'!$C$2:$T1000,MATCH(1,($A24='SEMACU DATA UNIFICADA'!$A$2:$A1000)*($T$1='SEMACU DATA UNIFICADA'!$B$2:$B1000),0),MATCH(AH$2,'SEMACU DATA UNIFICADA'!$C$1:$T$1,0)),"")</f>
        <v>0</v>
      </c>
      <c r="AI24" s="2" t="str">
        <f t="array" ref="AI24">IFERROR(INDEX('SEMACU DATA UNIFICADA'!$C$2:$T1000,MATCH(1,($A24='SEMACU DATA UNIFICADA'!$A$2:$A1000)*($T$1='SEMACU DATA UNIFICADA'!$B$2:$B1000),0),MATCH(AI$2,'SEMACU DATA UNIFICADA'!$C$1:$T$1,0)),"")</f>
        <v/>
      </c>
      <c r="AJ24" s="60" t="str">
        <f t="array" ref="AJ24">IFERROR(INDEX('SEMACU DATA UNIFICADA'!$C$2:$T1000,MATCH(1,($A24='SEMACU DATA UNIFICADA'!$A$2:$A1000)*($T$1='SEMACU DATA UNIFICADA'!$B$2:$B1000),0),MATCH(AJ$2,'SEMACU DATA UNIFICADA'!$C$1:$T$1,0)),"")</f>
        <v/>
      </c>
      <c r="AK24" s="140">
        <f t="array" ref="AK24">IFERROR(INDEX('SEMACU DATA UNIFICADA'!$C$2:$T1000,MATCH(1,($A24='SEMACU DATA UNIFICADA'!$A$2:$A1000)*($T$1='SEMACU DATA UNIFICADA'!$B$2:$B1000),0),MATCH(AK$2,'SEMACU DATA UNIFICADA'!$C$1:$T$1,0)),"")</f>
        <v>0</v>
      </c>
      <c r="AL24" s="138" t="str">
        <f t="array" ref="AL24">IFERROR(INDEX('SEMACU DATA UNIFICADA'!$C$2:$T1000,MATCH(1,($A24='SEMACU DATA UNIFICADA'!$A$2:$A1000)*($AL$1='SEMACU DATA UNIFICADA'!$B$2:$B1000),0),MATCH(AL$2,'SEMACU DATA UNIFICADA'!$C$1:$T$1,0)),"")</f>
        <v/>
      </c>
      <c r="AM24" s="2" t="str">
        <f t="array" ref="AM24">IFERROR(INDEX('SEMACU DATA UNIFICADA'!$C$2:$T1000,MATCH(1,($A24='SEMACU DATA UNIFICADA'!$A$2:$A1000)*($AL$1='SEMACU DATA UNIFICADA'!$B$2:$B1000),0),MATCH(AM$2,'SEMACU DATA UNIFICADA'!$C$1:$T$1,0)),"")</f>
        <v/>
      </c>
      <c r="AN24" s="2" t="str">
        <f t="array" ref="AN24">IFERROR(INDEX('SEMACU DATA UNIFICADA'!$C$2:$T1000,MATCH(1,($A24='SEMACU DATA UNIFICADA'!$A$2:$A1000)*($AL$1='SEMACU DATA UNIFICADA'!$B$2:$B1000),0),MATCH(AN$2,'SEMACU DATA UNIFICADA'!$C$1:$T$1,0)),"")</f>
        <v/>
      </c>
      <c r="AO24" s="2" t="str">
        <f t="array" ref="AO24">IFERROR(INDEX('SEMACU DATA UNIFICADA'!$C$2:$T1000,MATCH(1,($A24='SEMACU DATA UNIFICADA'!$A$2:$A1000)*($AL$1='SEMACU DATA UNIFICADA'!$B$2:$B1000),0),MATCH(AO$2,'SEMACU DATA UNIFICADA'!$C$1:$T$1,0)),"")</f>
        <v/>
      </c>
      <c r="AP24" s="139" t="str">
        <f t="array" ref="AP24">IFERROR(INDEX('SEMACU DATA UNIFICADA'!$C$2:$T1000,MATCH(1,($A24='SEMACU DATA UNIFICADA'!$A$2:$A1000)*($AL$1='SEMACU DATA UNIFICADA'!$B$2:$B1000),0),MATCH(AP$2,'SEMACU DATA UNIFICADA'!$C$1:$T$1,0)),"")</f>
        <v/>
      </c>
      <c r="AQ24" s="2" t="str">
        <f t="array" ref="AQ24">IFERROR(INDEX('SEMACU DATA UNIFICADA'!$C$2:$T1000,MATCH(1,($A24='SEMACU DATA UNIFICADA'!$A$2:$A1000)*($AL$1='SEMACU DATA UNIFICADA'!$B$2:$B1000),0),MATCH(AQ$2,'SEMACU DATA UNIFICADA'!$C$1:$T$1,0)),"")</f>
        <v/>
      </c>
      <c r="AR24" s="2">
        <f t="array" ref="AR24">IFERROR(INDEX('SEMACU DATA UNIFICADA'!$C$2:$T1000,MATCH(1,($A24='SEMACU DATA UNIFICADA'!$A$2:$A1000)*($AL$1='SEMACU DATA UNIFICADA'!$B$2:$B1000),0),MATCH(AR$2,'SEMACU DATA UNIFICADA'!$C$1:$T$1,0)),"")</f>
        <v>0</v>
      </c>
      <c r="AS24" s="33" t="str">
        <f t="array" ref="AS24">IFERROR(INDEX('SEMACU DATA UNIFICADA'!$C$2:$T1000,MATCH(1,($A24='SEMACU DATA UNIFICADA'!$A$2:$A1000)*($AL$1='SEMACU DATA UNIFICADA'!$B$2:$B1000),0),MATCH(AS$2,'SEMACU DATA UNIFICADA'!$C$1:$T$1,0)),"")</f>
        <v/>
      </c>
      <c r="AT24" s="60" t="str">
        <f t="array" ref="AT24">IFERROR(INDEX('SEMACU DATA UNIFICADA'!$C$2:$T1000,MATCH(1,($A24='SEMACU DATA UNIFICADA'!$A$2:$A1000)*($AL$1='SEMACU DATA UNIFICADA'!$B$2:$B1000),0),MATCH(AT$2,'SEMACU DATA UNIFICADA'!$C$1:$T$1,0)),"")</f>
        <v/>
      </c>
      <c r="AU24" s="23" t="str">
        <f t="array" ref="AU24">IFERROR(INDEX('SEMACU DATA UNIFICADA'!$C$2:$T1000,MATCH(1,($A24='SEMACU DATA UNIFICADA'!$A$2:$A1000)*($AL$1='SEMACU DATA UNIFICADA'!$B$2:$B1000),0),MATCH(AU$2,'SEMACU DATA UNIFICADA'!$C$1:$T$1,0)),"")</f>
        <v/>
      </c>
      <c r="AV24" s="23" t="str">
        <f t="array" ref="AV24">IFERROR(INDEX('SEMACU DATA UNIFICADA'!$C$2:$T1000,MATCH(1,($A24='SEMACU DATA UNIFICADA'!$A$2:$A1000)*($AL$1='SEMACU DATA UNIFICADA'!$B$2:$B1000),0),MATCH(AV$2,'SEMACU DATA UNIFICADA'!$C$1:$T$1,0)),"")</f>
        <v/>
      </c>
      <c r="AW24" s="23" t="str">
        <f t="array" ref="AW24">IFERROR(INDEX('SEMACU DATA UNIFICADA'!$C$2:$T1000,MATCH(1,($A24='SEMACU DATA UNIFICADA'!$A$2:$A1000)*($AL$1='SEMACU DATA UNIFICADA'!$B$2:$B1000),0),MATCH(AW$2,'SEMACU DATA UNIFICADA'!$C$1:$T$1,0)),"")</f>
        <v/>
      </c>
      <c r="AX24" s="60" t="str">
        <f t="array" ref="AX24">IFERROR(INDEX('SEMACU DATA UNIFICADA'!$C$2:$T1000,MATCH(1,($A24='SEMACU DATA UNIFICADA'!$A$2:$A1000)*($AL$1='SEMACU DATA UNIFICADA'!$B$2:$B1000),0),MATCH(AX$2,'SEMACU DATA UNIFICADA'!$C$1:$T$1,0)),"")</f>
        <v/>
      </c>
      <c r="AY24" s="2" t="str">
        <f t="array" ref="AY24">IFERROR(INDEX('SEMACU DATA UNIFICADA'!$C$2:$T1000,MATCH(1,($A24='SEMACU DATA UNIFICADA'!$A$2:$A1000)*($AL$1='SEMACU DATA UNIFICADA'!$B$2:$B1000),0),MATCH(AY$2,'SEMACU DATA UNIFICADA'!$C$1:$T$1,0)),"")</f>
        <v/>
      </c>
      <c r="AZ24" s="2">
        <f t="array" ref="AZ24">IFERROR(INDEX('SEMACU DATA UNIFICADA'!$C$2:$T1000,MATCH(1,($A24='SEMACU DATA UNIFICADA'!$A$2:$A1000)*($AL$1='SEMACU DATA UNIFICADA'!$B$2:$B1000),0),MATCH(AZ$2,'SEMACU DATA UNIFICADA'!$C$1:$T$1,0)),"")</f>
        <v>0</v>
      </c>
      <c r="BA24" s="33" t="str">
        <f t="array" ref="BA24">IFERROR(INDEX('SEMACU DATA UNIFICADA'!$C$2:$T1000,MATCH(1,($A24='SEMACU DATA UNIFICADA'!$A$2:$A1000)*($AL$1='SEMACU DATA UNIFICADA'!$B$2:$B1000),0),MATCH(BA$2,'SEMACU DATA UNIFICADA'!$C$1:$T$1,0)),"")</f>
        <v/>
      </c>
      <c r="BB24" s="60" t="str">
        <f t="array" ref="BB24">IFERROR(INDEX('SEMACU DATA UNIFICADA'!$C$2:$T1000,MATCH(1,($A24='SEMACU DATA UNIFICADA'!$A$2:$A1000)*($AL$1='SEMACU DATA UNIFICADA'!$B$2:$B1000),0),MATCH(BB$2,'SEMACU DATA UNIFICADA'!$C$1:$T$1,0)),"")</f>
        <v/>
      </c>
      <c r="BC24" s="140">
        <f t="array" ref="BC24">IFERROR(INDEX('SEMACU DATA UNIFICADA'!$C$2:$T1000,MATCH(1,($A24='SEMACU DATA UNIFICADA'!$A$2:$A1000)*($AL$1='SEMACU DATA UNIFICADA'!$B$2:$B1000),0),MATCH(BC$2,'SEMACU DATA UNIFICADA'!$C$1:$T$1,0)),"")</f>
        <v>0</v>
      </c>
      <c r="BD24" s="138" t="str">
        <f t="array" ref="BD24">IFERROR(INDEX('SEMACU DATA UNIFICADA'!$C$2:$T1000,MATCH(1,($A24='SEMACU DATA UNIFICADA'!$A$2:$A1000)*($BD$1='SEMACU DATA UNIFICADA'!$B$2:$B1000),0),MATCH(BD$2,'SEMACU DATA UNIFICADA'!$C$1:$T$1,0)),"")</f>
        <v/>
      </c>
      <c r="BE24" s="2" t="str">
        <f t="array" ref="BE24">IFERROR(INDEX('SEMACU DATA UNIFICADA'!$C$2:$T1000,MATCH(1,($A24='SEMACU DATA UNIFICADA'!$A$2:$A1000)*($BD$1='SEMACU DATA UNIFICADA'!$B$2:$B1000),0),MATCH(BE$2,'SEMACU DATA UNIFICADA'!$C$1:$T$1,0)),"")</f>
        <v/>
      </c>
      <c r="BF24" s="2" t="str">
        <f t="array" ref="BF24">IFERROR(INDEX('SEMACU DATA UNIFICADA'!$C$2:$T1000,MATCH(1,($A24='SEMACU DATA UNIFICADA'!$A$2:$A1000)*($BD$1='SEMACU DATA UNIFICADA'!$B$2:$B1000),0),MATCH(BF$2,'SEMACU DATA UNIFICADA'!$C$1:$T$1,0)),"")</f>
        <v/>
      </c>
      <c r="BG24" s="2" t="str">
        <f t="array" ref="BG24">IFERROR(INDEX('SEMACU DATA UNIFICADA'!$C$2:$T1000,MATCH(1,($A24='SEMACU DATA UNIFICADA'!$A$2:$A1000)*($BD$1='SEMACU DATA UNIFICADA'!$B$2:$B1000),0),MATCH(BG$2,'SEMACU DATA UNIFICADA'!$C$1:$T$1,0)),"")</f>
        <v/>
      </c>
      <c r="BH24" s="139" t="str">
        <f t="array" ref="BH24">IFERROR(INDEX('SEMACU DATA UNIFICADA'!$C$2:$T1000,MATCH(1,($A24='SEMACU DATA UNIFICADA'!$A$2:$A1000)*($BD$1='SEMACU DATA UNIFICADA'!$B$2:$B1000),0),MATCH(BH$2,'SEMACU DATA UNIFICADA'!$C$1:$T$1,0)),"")</f>
        <v/>
      </c>
      <c r="BI24" s="2" t="str">
        <f t="array" ref="BI24">IFERROR(INDEX('SEMACU DATA UNIFICADA'!$C$2:$T1000,MATCH(1,($A24='SEMACU DATA UNIFICADA'!$A$2:$A1000)*($BD$1='SEMACU DATA UNIFICADA'!$B$2:$B1000),0),MATCH(BI$2,'SEMACU DATA UNIFICADA'!$C$1:$T$1,0)),"")</f>
        <v/>
      </c>
      <c r="BJ24" s="2">
        <f t="array" ref="BJ24">IFERROR(INDEX('SEMACU DATA UNIFICADA'!$C$2:$T1000,MATCH(1,($A24='SEMACU DATA UNIFICADA'!$A$2:$A1000)*($BD$1='SEMACU DATA UNIFICADA'!$B$2:$B1000),0),MATCH(BJ$2,'SEMACU DATA UNIFICADA'!$C$1:$T$1,0)),"")</f>
        <v>0</v>
      </c>
      <c r="BK24" s="33" t="str">
        <f t="array" ref="BK24">IFERROR(INDEX('SEMACU DATA UNIFICADA'!$C$2:$T1000,MATCH(1,($A24='SEMACU DATA UNIFICADA'!$A$2:$A1000)*($BD$1='SEMACU DATA UNIFICADA'!$B$2:$B1000),0),MATCH(BK$2,'SEMACU DATA UNIFICADA'!$C$1:$T$1,0)),"")</f>
        <v/>
      </c>
      <c r="BL24" s="60" t="str">
        <f t="array" ref="BL24">IFERROR(INDEX('SEMACU DATA UNIFICADA'!$C$2:$T1000,MATCH(1,($A24='SEMACU DATA UNIFICADA'!$A$2:$A1000)*($BD$1='SEMACU DATA UNIFICADA'!$B$2:$B1000),0),MATCH(BL$2,'SEMACU DATA UNIFICADA'!$C$1:$T$1,0)),"")</f>
        <v/>
      </c>
      <c r="BM24" s="23" t="str">
        <f t="array" ref="BM24">IFERROR(INDEX('SEMACU DATA UNIFICADA'!$C$2:$T1000,MATCH(1,($A24='SEMACU DATA UNIFICADA'!$A$2:$A1000)*($BD$1='SEMACU DATA UNIFICADA'!$B$2:$B1000),0),MATCH(BM$2,'SEMACU DATA UNIFICADA'!$C$1:$T$1,0)),"")</f>
        <v/>
      </c>
      <c r="BN24" s="23" t="str">
        <f t="array" ref="BN24">IFERROR(INDEX('SEMACU DATA UNIFICADA'!$C$2:$T1000,MATCH(1,($A24='SEMACU DATA UNIFICADA'!$A$2:$A1000)*($BD$1='SEMACU DATA UNIFICADA'!$B$2:$B1000),0),MATCH(BN$2,'SEMACU DATA UNIFICADA'!$C$1:$T$1,0)),"")</f>
        <v/>
      </c>
      <c r="BO24" s="23" t="str">
        <f t="array" ref="BO24">IFERROR(INDEX('SEMACU DATA UNIFICADA'!$C$2:$T1000,MATCH(1,($A24='SEMACU DATA UNIFICADA'!$A$2:$A1000)*($BD$1='SEMACU DATA UNIFICADA'!$B$2:$B1000),0),MATCH(BO$2,'SEMACU DATA UNIFICADA'!$C$1:$T$1,0)),"")</f>
        <v/>
      </c>
      <c r="BP24" s="60" t="str">
        <f t="array" ref="BP24">IFERROR(INDEX('SEMACU DATA UNIFICADA'!$C$2:$T1000,MATCH(1,($A24='SEMACU DATA UNIFICADA'!$A$2:$A1000)*($BD$1='SEMACU DATA UNIFICADA'!$B$2:$B1000),0),MATCH(BP$2,'SEMACU DATA UNIFICADA'!$C$1:$T$1,0)),"")</f>
        <v/>
      </c>
      <c r="BQ24" s="2" t="str">
        <f t="array" ref="BQ24">IFERROR(INDEX('SEMACU DATA UNIFICADA'!$C$2:$T1000,MATCH(1,($A24='SEMACU DATA UNIFICADA'!$A$2:$A1000)*($BD$1='SEMACU DATA UNIFICADA'!$B$2:$B1000),0),MATCH(BQ$2,'SEMACU DATA UNIFICADA'!$C$1:$T$1,0)),"")</f>
        <v/>
      </c>
      <c r="BR24" s="2">
        <f t="array" ref="BR24">IFERROR(INDEX('SEMACU DATA UNIFICADA'!$C$2:$T1000,MATCH(1,($A24='SEMACU DATA UNIFICADA'!$A$2:$A1000)*($BD$1='SEMACU DATA UNIFICADA'!$B$2:$B1000),0),MATCH(BR$2,'SEMACU DATA UNIFICADA'!$C$1:$T$1,0)),"")</f>
        <v>0</v>
      </c>
      <c r="BS24" s="33" t="str">
        <f t="array" ref="BS24">IFERROR(INDEX('SEMACU DATA UNIFICADA'!$C$2:$T1000,MATCH(1,($A24='SEMACU DATA UNIFICADA'!$A$2:$A1000)*($BD$1='SEMACU DATA UNIFICADA'!$B$2:$B1000),0),MATCH(BS$2,'SEMACU DATA UNIFICADA'!$C$1:$T$1,0)),"")</f>
        <v/>
      </c>
      <c r="BT24" s="60" t="str">
        <f t="array" ref="BT24">IFERROR(INDEX('SEMACU DATA UNIFICADA'!$C$2:$T1000,MATCH(1,($A24='SEMACU DATA UNIFICADA'!$A$2:$A1000)*($BD$1='SEMACU DATA UNIFICADA'!$B$2:$B1000),0),MATCH(BT$2,'SEMACU DATA UNIFICADA'!$C$1:$T$1,0)),"")</f>
        <v/>
      </c>
      <c r="BU24" s="140">
        <f t="array" ref="BU24">IFERROR(INDEX('SEMACU DATA UNIFICADA'!$C$2:$T1000,MATCH(1,($A24='SEMACU DATA UNIFICADA'!$A$2:$A1000)*($BD$1='SEMACU DATA UNIFICADA'!$B$2:$B1000),0),MATCH(BU$2,'SEMACU DATA UNIFICADA'!$C$1:$T$1,0)),"")</f>
        <v>0</v>
      </c>
      <c r="BV24" s="138" t="str">
        <f t="array" ref="BV24">IFERROR(INDEX('SEMACU DATA UNIFICADA'!$C$2:$T1000,MATCH(1,($A24='SEMACU DATA UNIFICADA'!$A$2:$A1000)*($BV$1='SEMACU DATA UNIFICADA'!$B$2:$B1000),0),MATCH(BV$2,'SEMACU DATA UNIFICADA'!$C$1:$T$1,0)),"")</f>
        <v>SE06090523</v>
      </c>
      <c r="BW24" s="2">
        <f t="array" ref="BW24">IFERROR(INDEX('SEMACU DATA UNIFICADA'!$C$2:$T1000,MATCH(1,($A24='SEMACU DATA UNIFICADA'!$A$2:$A1000)*($BV$1='SEMACU DATA UNIFICADA'!$B$2:$B1000),0),MATCH(BW$2,'SEMACU DATA UNIFICADA'!$C$1:$T$1,0)),"")</f>
        <v>300</v>
      </c>
      <c r="BX24" s="2">
        <f t="array" ref="BX24">IFERROR(INDEX('SEMACU DATA UNIFICADA'!$C$2:$T1000,MATCH(1,($A24='SEMACU DATA UNIFICADA'!$A$2:$A1000)*($BV$1='SEMACU DATA UNIFICADA'!$B$2:$B1000),0),MATCH(BX$2,'SEMACU DATA UNIFICADA'!$C$1:$T$1,0)),"")</f>
        <v>1950</v>
      </c>
      <c r="BY24" s="2" t="str">
        <f t="array" ref="BY24">IFERROR(INDEX('SEMACU DATA UNIFICADA'!$C$2:$T1000,MATCH(1,($A24='SEMACU DATA UNIFICADA'!$A$2:$A1000)*($BV$1='SEMACU DATA UNIFICADA'!$B$2:$B1000),0),MATCH(BY$2,'SEMACU DATA UNIFICADA'!$C$1:$T$1,0)),"")</f>
        <v>SKR MAST</v>
      </c>
      <c r="BZ24" s="139">
        <f t="array" ref="BZ24">IFERROR(INDEX('SEMACU DATA UNIFICADA'!$C$2:$T1000,MATCH(1,($A24='SEMACU DATA UNIFICADA'!$A$2:$A1000)*($BV$1='SEMACU DATA UNIFICADA'!$B$2:$B1000),0),MATCH(BZ$2,'SEMACU DATA UNIFICADA'!$C$1:$T$1,0)),"")</f>
        <v>1911</v>
      </c>
      <c r="CA24" s="2">
        <f t="array" ref="CA24">IFERROR(INDEX('SEMACU DATA UNIFICADA'!$C$2:$T1000,MATCH(1,($A24='SEMACU DATA UNIFICADA'!$A$2:$A1000)*($BV$1='SEMACU DATA UNIFICADA'!$B$2:$B1000),0),MATCH(CA$2,'SEMACU DATA UNIFICADA'!$C$1:$T$1,0)),"")</f>
        <v>10.5</v>
      </c>
      <c r="CB24" s="2">
        <f t="array" ref="CB24">IFERROR(INDEX('SEMACU DATA UNIFICADA'!$C$2:$T1000,MATCH(1,($A24='SEMACU DATA UNIFICADA'!$A$2:$A1000)*($BV$1='SEMACU DATA UNIFICADA'!$B$2:$B1000),0),MATCH(CB$2,'SEMACU DATA UNIFICADA'!$C$1:$T$1,0)),"")</f>
        <v>1.45</v>
      </c>
      <c r="CC24" s="33">
        <f t="array" ref="CC24">IFERROR(INDEX('SEMACU DATA UNIFICADA'!$C$2:$T1000,MATCH(1,($A24='SEMACU DATA UNIFICADA'!$A$2:$A1000)*($BV$1='SEMACU DATA UNIFICADA'!$B$2:$B1000),0),MATCH(CC$2,'SEMACU DATA UNIFICADA'!$C$1:$T$1,0)),"")</f>
        <v>4.728</v>
      </c>
      <c r="CD24" s="60">
        <f t="array" ref="CD24">IFERROR(INDEX('SEMACU DATA UNIFICADA'!$C$2:$T1000,MATCH(1,($A24='SEMACU DATA UNIFICADA'!$A$2:$A1000)*($BV$1='SEMACU DATA UNIFICADA'!$B$2:$B1000),0),MATCH(CD$2,'SEMACU DATA UNIFICADA'!$C$1:$T$1,0)),"")</f>
        <v>604302.6348</v>
      </c>
      <c r="CE24" s="23">
        <f t="array" ref="CE24">IFERROR(INDEX('SEMACU DATA UNIFICADA'!$C$2:$T1000,MATCH(1,($A24='SEMACU DATA UNIFICADA'!$A$2:$A1000)*($BV$1='SEMACU DATA UNIFICADA'!$B$2:$B1000),0),MATCH(CE$2,'SEMACU DATA UNIFICADA'!$C$1:$T$1,0)),"")</f>
        <v>0.8899978</v>
      </c>
      <c r="CF24" s="23">
        <f t="array" ref="CF24">IFERROR(INDEX('SEMACU DATA UNIFICADA'!$C$2:$T1000,MATCH(1,($A24='SEMACU DATA UNIFICADA'!$A$2:$A1000)*($BV$1='SEMACU DATA UNIFICADA'!$B$2:$B1000),0),MATCH(CF$2,'SEMACU DATA UNIFICADA'!$C$1:$T$1,0)),"")</f>
        <v>0.7460526355</v>
      </c>
      <c r="CG24" s="23">
        <f t="array" ref="CG24">IFERROR(INDEX('SEMACU DATA UNIFICADA'!$C$2:$T1000,MATCH(1,($A24='SEMACU DATA UNIFICADA'!$A$2:$A1000)*($BV$1='SEMACU DATA UNIFICADA'!$B$2:$B1000),0),MATCH(CG$2,'SEMACU DATA UNIFICADA'!$C$1:$T$1,0)),"")</f>
        <v>0.87</v>
      </c>
      <c r="CH24" s="60" t="str">
        <f t="array" ref="CH24">IFERROR(INDEX('SEMACU DATA UNIFICADA'!$C$2:$T1000,MATCH(1,($A24='SEMACU DATA UNIFICADA'!$A$2:$A1000)*($BV$1='SEMACU DATA UNIFICADA'!$B$2:$B1000),0),MATCH(CH$2,'SEMACU DATA UNIFICADA'!$C$1:$T$1,0)),"")</f>
        <v/>
      </c>
      <c r="CI24" s="2">
        <f t="array" ref="CI24">IFERROR(INDEX('SEMACU DATA UNIFICADA'!$C$2:$T1000,MATCH(1,($A24='SEMACU DATA UNIFICADA'!$A$2:$A1000)*($BV$1='SEMACU DATA UNIFICADA'!$B$2:$B1000),0),MATCH(CI$2,'SEMACU DATA UNIFICADA'!$C$1:$T$1,0)),"")</f>
        <v>2.5</v>
      </c>
      <c r="CJ24" s="2">
        <f t="array" ref="CJ24">IFERROR(INDEX('SEMACU DATA UNIFICADA'!$C$2:$T1000,MATCH(1,($A24='SEMACU DATA UNIFICADA'!$A$2:$A1000)*($BV$1='SEMACU DATA UNIFICADA'!$B$2:$B1000),0),MATCH(CJ$2,'SEMACU DATA UNIFICADA'!$C$1:$T$1,0)),"")</f>
        <v>13</v>
      </c>
      <c r="CK24" s="33">
        <f t="array" ref="CK24">IFERROR(INDEX('SEMACU DATA UNIFICADA'!$C$2:$T1000,MATCH(1,($A24='SEMACU DATA UNIFICADA'!$A$2:$A1000)*($BV$1='SEMACU DATA UNIFICADA'!$B$2:$B1000),0),MATCH(CK$2,'SEMACU DATA UNIFICADA'!$C$1:$T$1,0)),"")</f>
        <v>4.248</v>
      </c>
      <c r="CL24" s="60">
        <f t="array" ref="CL24">IFERROR(INDEX('SEMACU DATA UNIFICADA'!$C$2:$T1000,MATCH(1,($A24='SEMACU DATA UNIFICADA'!$A$2:$A1000)*($BV$1='SEMACU DATA UNIFICADA'!$B$2:$B1000),0),MATCH(CL$2,'SEMACU DATA UNIFICADA'!$C$1:$T$1,0)),"")</f>
        <v>400.1232623</v>
      </c>
      <c r="CM24" s="140">
        <f t="array" ref="CM24">IFERROR(INDEX('SEMACU DATA UNIFICADA'!$C$2:$T1000,MATCH(1,($A24='SEMACU DATA UNIFICADA'!$A$2:$A1000)*($BV$1='SEMACU DATA UNIFICADA'!$B$2:$B1000),0),MATCH(CM$2,'SEMACU DATA UNIFICADA'!$C$1:$T$1,0)),"")</f>
        <v>25.03081557</v>
      </c>
      <c r="CN24" s="138" t="str">
        <f t="array" ref="CN24">IFERROR(INDEX('SEMACU DATA UNIFICADA'!$C$2:$T1000,MATCH(1,($A24='SEMACU DATA UNIFICADA'!$A$2:$A1000)*($CN$1='SEMACU DATA UNIFICADA'!$B$2:$B1000),0),MATCH(CN$2,'SEMACU DATA UNIFICADA'!$C$1:$T$1,0)),"")</f>
        <v>SE07090523</v>
      </c>
      <c r="CO24" s="2">
        <f t="array" ref="CO24">IFERROR(INDEX('SEMACU DATA UNIFICADA'!$C$2:$T1000,MATCH(1,($A24='SEMACU DATA UNIFICADA'!$A$2:$A1000)*($CN$1='SEMACU DATA UNIFICADA'!$B$2:$B1000),0),MATCH(CO$2,'SEMACU DATA UNIFICADA'!$C$1:$T$1,0)),"")</f>
        <v>375</v>
      </c>
      <c r="CP24" s="2">
        <f t="array" ref="CP24">IFERROR(INDEX('SEMACU DATA UNIFICADA'!$C$2:$T1000,MATCH(1,($A24='SEMACU DATA UNIFICADA'!$A$2:$A1000)*($CN$1='SEMACU DATA UNIFICADA'!$B$2:$B1000),0),MATCH(CP$2,'SEMACU DATA UNIFICADA'!$C$1:$T$1,0)),"")</f>
        <v>2350</v>
      </c>
      <c r="CQ24" s="2" t="str">
        <f t="array" ref="CQ24">IFERROR(INDEX('SEMACU DATA UNIFICADA'!$C$2:$T1000,MATCH(1,($A24='SEMACU DATA UNIFICADA'!$A$2:$A1000)*($CN$1='SEMACU DATA UNIFICADA'!$B$2:$B1000),0),MATCH(CQ$2,'SEMACU DATA UNIFICADA'!$C$1:$T$1,0)),"")</f>
        <v>SKR MAST</v>
      </c>
      <c r="CR24" s="139">
        <f t="array" ref="CR24">IFERROR(INDEX('SEMACU DATA UNIFICADA'!$C$2:$T1000,MATCH(1,($A24='SEMACU DATA UNIFICADA'!$A$2:$A1000)*($CN$1='SEMACU DATA UNIFICADA'!$B$2:$B1000),0),MATCH(CR$2,'SEMACU DATA UNIFICADA'!$C$1:$T$1,0)),"")</f>
        <v>2303</v>
      </c>
      <c r="CS24" s="2">
        <f t="array" ref="CS24">IFERROR(INDEX('SEMACU DATA UNIFICADA'!$C$2:$T1000,MATCH(1,($A24='SEMACU DATA UNIFICADA'!$A$2:$A1000)*($CN$1='SEMACU DATA UNIFICADA'!$B$2:$B1000),0),MATCH(CS$2,'SEMACU DATA UNIFICADA'!$C$1:$T$1,0)),"")</f>
        <v>11.25</v>
      </c>
      <c r="CT24" s="2">
        <f t="array" ref="CT24">IFERROR(INDEX('SEMACU DATA UNIFICADA'!$C$2:$T1000,MATCH(1,($A24='SEMACU DATA UNIFICADA'!$A$2:$A1000)*($CN$1='SEMACU DATA UNIFICADA'!$B$2:$B1000),0),MATCH(CT$2,'SEMACU DATA UNIFICADA'!$C$1:$T$1,0)),"")</f>
        <v>1.5</v>
      </c>
      <c r="CU24" s="33">
        <f t="array" ref="CU24">IFERROR(INDEX('SEMACU DATA UNIFICADA'!$C$2:$T1000,MATCH(1,($A24='SEMACU DATA UNIFICADA'!$A$2:$A1000)*($CN$1='SEMACU DATA UNIFICADA'!$B$2:$B1000),0),MATCH(CU$2,'SEMACU DATA UNIFICADA'!$C$1:$T$1,0)),"")</f>
        <v>4.56</v>
      </c>
      <c r="CV24" s="60">
        <f t="array" ref="CV24">IFERROR(INDEX('SEMACU DATA UNIFICADA'!$C$2:$T1000,MATCH(1,($A24='SEMACU DATA UNIFICADA'!$A$2:$A1000)*($CN$1='SEMACU DATA UNIFICADA'!$B$2:$B1000),0),MATCH(CV$2,'SEMACU DATA UNIFICADA'!$C$1:$T$1,0)),"")</f>
        <v>730994.152</v>
      </c>
      <c r="CW24" s="23">
        <f t="array" ref="CW24">IFERROR(INDEX('SEMACU DATA UNIFICADA'!$C$2:$T1000,MATCH(1,($A24='SEMACU DATA UNIFICADA'!$A$2:$A1000)*($CN$1='SEMACU DATA UNIFICADA'!$B$2:$B1000),0),MATCH(CW$2,'SEMACU DATA UNIFICADA'!$C$1:$T$1,0)),"")</f>
        <v>0.8899978</v>
      </c>
      <c r="CX24" s="23">
        <f t="array" ref="CX24">IFERROR(INDEX('SEMACU DATA UNIFICADA'!$C$2:$T1000,MATCH(1,($A24='SEMACU DATA UNIFICADA'!$A$2:$A1000)*($CN$1='SEMACU DATA UNIFICADA'!$B$2:$B1000),0),MATCH(CX$2,'SEMACU DATA UNIFICADA'!$C$1:$T$1,0)),"")</f>
        <v>0.8122157245</v>
      </c>
      <c r="CY24" s="23">
        <f t="array" ref="CY24">IFERROR(INDEX('SEMACU DATA UNIFICADA'!$C$2:$T1000,MATCH(1,($A24='SEMACU DATA UNIFICADA'!$A$2:$A1000)*($CN$1='SEMACU DATA UNIFICADA'!$B$2:$B1000),0),MATCH(CY$2,'SEMACU DATA UNIFICADA'!$C$1:$T$1,0)),"")</f>
        <v>0.9</v>
      </c>
      <c r="CZ24" s="60" t="str">
        <f t="array" ref="CZ24">IFERROR(INDEX('SEMACU DATA UNIFICADA'!$C$2:$T1000,MATCH(1,($A24='SEMACU DATA UNIFICADA'!$A$2:$A1000)*($CN$1='SEMACU DATA UNIFICADA'!$B$2:$B1000),0),MATCH(CZ$2,'SEMACU DATA UNIFICADA'!$C$1:$T$1,0)),"")</f>
        <v/>
      </c>
      <c r="DA24" s="2">
        <f t="array" ref="DA24">IFERROR(INDEX('SEMACU DATA UNIFICADA'!$C$2:$T1000,MATCH(1,($A24='SEMACU DATA UNIFICADA'!$A$2:$A1000)*($CN$1='SEMACU DATA UNIFICADA'!$B$2:$B1000),0),MATCH(DA$2,'SEMACU DATA UNIFICADA'!$C$1:$T$1,0)),"")</f>
        <v>2.5</v>
      </c>
      <c r="DB24" s="2">
        <f t="array" ref="DB24">IFERROR(INDEX('SEMACU DATA UNIFICADA'!$C$2:$T1000,MATCH(1,($A24='SEMACU DATA UNIFICADA'!$A$2:$A1000)*($CN$1='SEMACU DATA UNIFICADA'!$B$2:$B1000),0),MATCH(DB$2,'SEMACU DATA UNIFICADA'!$C$1:$T$1,0)),"")</f>
        <v>13.75</v>
      </c>
      <c r="DC24" s="33">
        <f t="array" ref="DC24">IFERROR(INDEX('SEMACU DATA UNIFICADA'!$C$2:$T1000,MATCH(1,($A24='SEMACU DATA UNIFICADA'!$A$2:$A1000)*($CN$1='SEMACU DATA UNIFICADA'!$B$2:$B1000),0),MATCH(DC$2,'SEMACU DATA UNIFICADA'!$C$1:$T$1,0)),"")</f>
        <v>4.131</v>
      </c>
      <c r="DD24" s="60">
        <f t="array" ref="DD24">IFERROR(INDEX('SEMACU DATA UNIFICADA'!$C$2:$T1000,MATCH(1,($A24='SEMACU DATA UNIFICADA'!$A$2:$A1000)*($CN$1='SEMACU DATA UNIFICADA'!$B$2:$B1000),0),MATCH(DD$2,'SEMACU DATA UNIFICADA'!$C$1:$T$1,0)),"")</f>
        <v>471.4325567</v>
      </c>
      <c r="DE24" s="140">
        <f t="array" ref="DE24">IFERROR(INDEX('SEMACU DATA UNIFICADA'!$C$2:$T1000,MATCH(1,($A24='SEMACU DATA UNIFICADA'!$A$2:$A1000)*($CN$1='SEMACU DATA UNIFICADA'!$B$2:$B1000),0),MATCH(DE$2,'SEMACU DATA UNIFICADA'!$C$1:$T$1,0)),"")</f>
        <v>24.10813918</v>
      </c>
      <c r="DF24" s="138" t="str">
        <f t="array" ref="DF24">IFERROR(INDEX('SEMACU DATA UNIFICADA'!$C$2:$T1000,MATCH(1,($A24='SEMACU DATA UNIFICADA'!$A$2:$A1000)*($DF$1='SEMACU DATA UNIFICADA'!$B$2:$B1000),0),MATCH(DF$2,'SEMACU DATA UNIFICADA'!$C$1:$T$1,0)),"")</f>
        <v>SE08090523</v>
      </c>
      <c r="DG24" s="2">
        <f t="array" ref="DG24">IFERROR(INDEX('SEMACU DATA UNIFICADA'!$C$2:$T1000,MATCH(1,($A24='SEMACU DATA UNIFICADA'!$A$2:$A1000)*($DF$1='SEMACU DATA UNIFICADA'!$B$2:$B1000),0),MATCH(DG$2,'SEMACU DATA UNIFICADA'!$C$1:$T$1,0)),"")</f>
        <v>400</v>
      </c>
      <c r="DH24" s="2">
        <f t="array" ref="DH24">IFERROR(INDEX('SEMACU DATA UNIFICADA'!$C$2:$T1000,MATCH(1,($A24='SEMACU DATA UNIFICADA'!$A$2:$A1000)*($DF$1='SEMACU DATA UNIFICADA'!$B$2:$B1000),0),MATCH(DH$2,'SEMACU DATA UNIFICADA'!$C$1:$T$1,0)),"")</f>
        <v>2075</v>
      </c>
      <c r="DI24" s="2" t="str">
        <f t="array" ref="DI24">IFERROR(INDEX('SEMACU DATA UNIFICADA'!$C$2:$T1000,MATCH(1,($A24='SEMACU DATA UNIFICADA'!$A$2:$A1000)*($DF$1='SEMACU DATA UNIFICADA'!$B$2:$B1000),0),MATCH(DI$2,'SEMACU DATA UNIFICADA'!$C$1:$T$1,0)),"")</f>
        <v>SKR MAST</v>
      </c>
      <c r="DJ24" s="139">
        <f t="array" ref="DJ24">IFERROR(INDEX('SEMACU DATA UNIFICADA'!$C$2:$T1000,MATCH(1,($A24='SEMACU DATA UNIFICADA'!$A$2:$A1000)*($DF$1='SEMACU DATA UNIFICADA'!$B$2:$B1000),0),MATCH(DJ$2,'SEMACU DATA UNIFICADA'!$C$1:$T$1,0)),"")</f>
        <v>2033.5</v>
      </c>
      <c r="DK24" s="2">
        <f t="array" ref="DK24">IFERROR(INDEX('SEMACU DATA UNIFICADA'!$C$2:$T1000,MATCH(1,($A24='SEMACU DATA UNIFICADA'!$A$2:$A1000)*($DF$1='SEMACU DATA UNIFICADA'!$B$2:$B1000),0),MATCH(DK$2,'SEMACU DATA UNIFICADA'!$C$1:$T$1,0)),"")</f>
        <v>10.35</v>
      </c>
      <c r="DL24" s="2">
        <f t="array" ref="DL24">IFERROR(INDEX('SEMACU DATA UNIFICADA'!$C$2:$T1000,MATCH(1,($A24='SEMACU DATA UNIFICADA'!$A$2:$A1000)*($DF$1='SEMACU DATA UNIFICADA'!$B$2:$B1000),0),MATCH(DL$2,'SEMACU DATA UNIFICADA'!$C$1:$T$1,0)),"")</f>
        <v>1.8</v>
      </c>
      <c r="DM24" s="33">
        <f t="array" ref="DM24">IFERROR(INDEX('SEMACU DATA UNIFICADA'!$C$2:$T1000,MATCH(1,($A24='SEMACU DATA UNIFICADA'!$A$2:$A1000)*($DF$1='SEMACU DATA UNIFICADA'!$B$2:$B1000),0),MATCH(DM$2,'SEMACU DATA UNIFICADA'!$C$1:$T$1,0)),"")</f>
        <v>4.7604</v>
      </c>
      <c r="DN24" s="60">
        <f t="array" ref="DN24">IFERROR(INDEX('SEMACU DATA UNIFICADA'!$C$2:$T1000,MATCH(1,($A24='SEMACU DATA UNIFICADA'!$A$2:$A1000)*($DF$1='SEMACU DATA UNIFICADA'!$B$2:$B1000),0),MATCH(DN$2,'SEMACU DATA UNIFICADA'!$C$1:$T$1,0)),"")</f>
        <v>811850.7477</v>
      </c>
      <c r="DO24" s="23">
        <f t="array" ref="DO24">IFERROR(INDEX('SEMACU DATA UNIFICADA'!$C$2:$T1000,MATCH(1,($A24='SEMACU DATA UNIFICADA'!$A$2:$A1000)*($DF$1='SEMACU DATA UNIFICADA'!$B$2:$B1000),0),MATCH(DO$2,'SEMACU DATA UNIFICADA'!$C$1:$T$1,0)),"")</f>
        <v>0.8899978</v>
      </c>
      <c r="DP24" s="23">
        <f t="array" ref="DP24">IFERROR(INDEX('SEMACU DATA UNIFICADA'!$C$2:$T1000,MATCH(1,($A24='SEMACU DATA UNIFICADA'!$A$2:$A1000)*($DF$1='SEMACU DATA UNIFICADA'!$B$2:$B1000),0),MATCH(DP$2,'SEMACU DATA UNIFICADA'!$C$1:$T$1,0)),"")</f>
        <v>0.8843690062</v>
      </c>
      <c r="DQ24" s="23">
        <f t="array" ref="DQ24">IFERROR(INDEX('SEMACU DATA UNIFICADA'!$C$2:$T1000,MATCH(1,($A24='SEMACU DATA UNIFICADA'!$A$2:$A1000)*($DF$1='SEMACU DATA UNIFICADA'!$B$2:$B1000),0),MATCH(DQ$2,'SEMACU DATA UNIFICADA'!$C$1:$T$1,0)),"")</f>
        <v>1</v>
      </c>
      <c r="DR24" s="60" t="str">
        <f t="array" ref="DR24">IFERROR(INDEX('SEMACU DATA UNIFICADA'!$C$2:$T1000,MATCH(1,($A24='SEMACU DATA UNIFICADA'!$A$2:$A1000)*($DF$1='SEMACU DATA UNIFICADA'!$B$2:$B1000),0),MATCH(DR$2,'SEMACU DATA UNIFICADA'!$C$1:$T$1,0)),"")</f>
        <v/>
      </c>
      <c r="DS24" s="2">
        <f t="array" ref="DS24">IFERROR(INDEX('SEMACU DATA UNIFICADA'!$C$2:$T1000,MATCH(1,($A24='SEMACU DATA UNIFICADA'!$A$2:$A1000)*($DF$1='SEMACU DATA UNIFICADA'!$B$2:$B1000),0),MATCH(DS$2,'SEMACU DATA UNIFICADA'!$C$1:$T$1,0)),"")</f>
        <v>2.5</v>
      </c>
      <c r="DT24" s="2">
        <f t="array" ref="DT24">IFERROR(INDEX('SEMACU DATA UNIFICADA'!$C$2:$T1000,MATCH(1,($A24='SEMACU DATA UNIFICADA'!$A$2:$A1000)*($DF$1='SEMACU DATA UNIFICADA'!$B$2:$B1000),0),MATCH(DT$2,'SEMACU DATA UNIFICADA'!$C$1:$T$1,0)),"")</f>
        <v>12.85</v>
      </c>
      <c r="DU24" s="33">
        <f t="array" ref="DU24">IFERROR(INDEX('SEMACU DATA UNIFICADA'!$C$2:$T1000,MATCH(1,($A24='SEMACU DATA UNIFICADA'!$A$2:$A1000)*($DF$1='SEMACU DATA UNIFICADA'!$B$2:$B1000),0),MATCH(DU$2,'SEMACU DATA UNIFICADA'!$C$1:$T$1,0)),"")</f>
        <v>4.2816</v>
      </c>
      <c r="DV24" s="60">
        <f t="array" ref="DV24">IFERROR(INDEX('SEMACU DATA UNIFICADA'!$C$2:$T1000,MATCH(1,($A24='SEMACU DATA UNIFICADA'!$A$2:$A1000)*($DF$1='SEMACU DATA UNIFICADA'!$B$2:$B1000),0),MATCH(DV$2,'SEMACU DATA UNIFICADA'!$C$1:$T$1,0)),"")</f>
        <v>520.8669306</v>
      </c>
      <c r="DW24" s="140">
        <f t="array" ref="DW24">IFERROR(INDEX('SEMACU DATA UNIFICADA'!$C$2:$T1000,MATCH(1,($A24='SEMACU DATA UNIFICADA'!$A$2:$A1000)*($DF$1='SEMACU DATA UNIFICADA'!$B$2:$B1000),0),MATCH(DW$2,'SEMACU DATA UNIFICADA'!$C$1:$T$1,0)),"")</f>
        <v>30.21673264</v>
      </c>
      <c r="DX24" s="138" t="str">
        <f t="array" ref="DX24">IFERROR(INDEX('SEMACU DATA UNIFICADA'!$C$2:$T1000,MATCH(1,($A24='SEMACU DATA UNIFICADA'!$A$2:$A1000)*($DX$1='SEMACU DATA UNIFICADA'!$B$2:$B1000),0),MATCH(DX$2,'SEMACU DATA UNIFICADA'!$C$1:$T$1,0)),"")</f>
        <v>SE09060523</v>
      </c>
      <c r="DY24" s="2">
        <f t="array" ref="DY24">IFERROR(INDEX('SEMACU DATA UNIFICADA'!$C$2:$T1000,MATCH(1,($A24='SEMACU DATA UNIFICADA'!$A$2:$A1000)*($DX$1='SEMACU DATA UNIFICADA'!$B$2:$B1000),0),MATCH(DY$2,'SEMACU DATA UNIFICADA'!$C$1:$T$1,0)),"")</f>
        <v>625</v>
      </c>
      <c r="DZ24" s="2">
        <f t="array" ref="DZ24">IFERROR(INDEX('SEMACU DATA UNIFICADA'!$C$2:$T1000,MATCH(1,($A24='SEMACU DATA UNIFICADA'!$A$2:$A1000)*($DX$1='SEMACU DATA UNIFICADA'!$B$2:$B1000),0),MATCH(DZ$2,'SEMACU DATA UNIFICADA'!$C$1:$T$1,0)),"")</f>
        <v>3900</v>
      </c>
      <c r="EA24" s="2" t="str">
        <f t="array" ref="EA24">IFERROR(INDEX('SEMACU DATA UNIFICADA'!$C$2:$T1000,MATCH(1,($A24='SEMACU DATA UNIFICADA'!$A$2:$A1000)*($DX$1='SEMACU DATA UNIFICADA'!$B$2:$B1000),0),MATCH(EA$2,'SEMACU DATA UNIFICADA'!$C$1:$T$1,0)),"")</f>
        <v>SKR MAST</v>
      </c>
      <c r="EB24" s="139">
        <f t="array" ref="EB24">IFERROR(INDEX('SEMACU DATA UNIFICADA'!$C$2:$T1000,MATCH(1,($A24='SEMACU DATA UNIFICADA'!$A$2:$A1000)*($DX$1='SEMACU DATA UNIFICADA'!$B$2:$B1000),0),MATCH(EB$2,'SEMACU DATA UNIFICADA'!$C$1:$T$1,0)),"")</f>
        <v>3822</v>
      </c>
      <c r="EC24" s="2">
        <f t="array" ref="EC24">IFERROR(INDEX('SEMACU DATA UNIFICADA'!$C$2:$T1000,MATCH(1,($A24='SEMACU DATA UNIFICADA'!$A$2:$A1000)*($DX$1='SEMACU DATA UNIFICADA'!$B$2:$B1000),0),MATCH(EC$2,'SEMACU DATA UNIFICADA'!$C$1:$T$1,0)),"")</f>
        <v>12.03</v>
      </c>
      <c r="ED24" s="2">
        <f t="array" ref="ED24">IFERROR(INDEX('SEMACU DATA UNIFICADA'!$C$2:$T1000,MATCH(1,($A24='SEMACU DATA UNIFICADA'!$A$2:$A1000)*($DX$1='SEMACU DATA UNIFICADA'!$B$2:$B1000),0),MATCH(ED$2,'SEMACU DATA UNIFICADA'!$C$1:$T$1,0)),"")</f>
        <v>1.98</v>
      </c>
      <c r="EE24" s="33">
        <f t="array" ref="EE24">IFERROR(INDEX('SEMACU DATA UNIFICADA'!$C$2:$T1000,MATCH(1,($A24='SEMACU DATA UNIFICADA'!$A$2:$A1000)*($DX$1='SEMACU DATA UNIFICADA'!$B$2:$B1000),0),MATCH(EE$2,'SEMACU DATA UNIFICADA'!$C$1:$T$1,0)),"")</f>
        <v>4.39968</v>
      </c>
      <c r="EF24" s="60">
        <f t="array" ref="EF24">IFERROR(INDEX('SEMACU DATA UNIFICADA'!$C$2:$T1000,MATCH(1,($A24='SEMACU DATA UNIFICADA'!$A$2:$A1000)*($DX$1='SEMACU DATA UNIFICADA'!$B$2:$B1000),0),MATCH(EF$2,'SEMACU DATA UNIFICADA'!$C$1:$T$1,0)),"")</f>
        <v>1180846.1</v>
      </c>
      <c r="EG24" s="23">
        <f t="array" ref="EG24">IFERROR(INDEX('SEMACU DATA UNIFICADA'!$C$2:$T1000,MATCH(1,($A24='SEMACU DATA UNIFICADA'!$A$2:$A1000)*($DX$1='SEMACU DATA UNIFICADA'!$B$2:$B1000),0),MATCH(EG$2,'SEMACU DATA UNIFICADA'!$C$1:$T$1,0)),"")</f>
        <v>0.8799976</v>
      </c>
      <c r="EH24" s="23">
        <f t="array" ref="EH24">IFERROR(INDEX('SEMACU DATA UNIFICADA'!$C$2:$T1000,MATCH(1,($A24='SEMACU DATA UNIFICADA'!$A$2:$A1000)*($DX$1='SEMACU DATA UNIFICADA'!$B$2:$B1000),0),MATCH(EH$2,'SEMACU DATA UNIFICADA'!$C$1:$T$1,0)),"")</f>
        <v>0.9718897945</v>
      </c>
      <c r="EI24" s="23">
        <f t="array" ref="EI24">IFERROR(INDEX('SEMACU DATA UNIFICADA'!$C$2:$T1000,MATCH(1,($A24='SEMACU DATA UNIFICADA'!$A$2:$A1000)*($DX$1='SEMACU DATA UNIFICADA'!$B$2:$B1000),0),MATCH(EI$2,'SEMACU DATA UNIFICADA'!$C$1:$T$1,0)),"")</f>
        <v>1.05</v>
      </c>
      <c r="EJ24" s="60" t="str">
        <f t="array" ref="EJ24">IFERROR(INDEX('SEMACU DATA UNIFICADA'!$C$2:$T1000,MATCH(1,($A24='SEMACU DATA UNIFICADA'!$A$2:$A1000)*($DX$1='SEMACU DATA UNIFICADA'!$B$2:$B1000),0),MATCH(EJ$2,'SEMACU DATA UNIFICADA'!$C$1:$T$1,0)),"")</f>
        <v/>
      </c>
      <c r="EK24" s="2">
        <f t="array" ref="EK24">IFERROR(INDEX('SEMACU DATA UNIFICADA'!$C$2:$T1000,MATCH(1,($A24='SEMACU DATA UNIFICADA'!$A$2:$A1000)*($DX$1='SEMACU DATA UNIFICADA'!$B$2:$B1000),0),MATCH(EK$2,'SEMACU DATA UNIFICADA'!$C$1:$T$1,0)),"")</f>
        <v>2.5</v>
      </c>
      <c r="EL24" s="2">
        <f t="array" ref="EL24">IFERROR(INDEX('SEMACU DATA UNIFICADA'!$C$2:$T1000,MATCH(1,($A24='SEMACU DATA UNIFICADA'!$A$2:$A1000)*($DX$1='SEMACU DATA UNIFICADA'!$B$2:$B1000),0),MATCH(EL$2,'SEMACU DATA UNIFICADA'!$C$1:$T$1,0)),"")</f>
        <v>14.53</v>
      </c>
      <c r="EM24" s="33">
        <f t="array" ref="EM24">IFERROR(INDEX('SEMACU DATA UNIFICADA'!$C$2:$T1000,MATCH(1,($A24='SEMACU DATA UNIFICADA'!$A$2:$A1000)*($DX$1='SEMACU DATA UNIFICADA'!$B$2:$B1000),0),MATCH(EM$2,'SEMACU DATA UNIFICADA'!$C$1:$T$1,0)),"")</f>
        <v>4.00368</v>
      </c>
      <c r="EN24" s="60">
        <f t="array" ref="EN24">IFERROR(INDEX('SEMACU DATA UNIFICADA'!$C$2:$T1000,MATCH(1,($A24='SEMACU DATA UNIFICADA'!$A$2:$A1000)*($DX$1='SEMACU DATA UNIFICADA'!$B$2:$B1000),0),MATCH(EN$2,'SEMACU DATA UNIFICADA'!$C$1:$T$1,0)),"")</f>
        <v>761.5429924</v>
      </c>
      <c r="EO24" s="140">
        <f t="array" ref="EO24">IFERROR(INDEX('SEMACU DATA UNIFICADA'!$C$2:$T1000,MATCH(1,($A24='SEMACU DATA UNIFICADA'!$A$2:$A1000)*($DX$1='SEMACU DATA UNIFICADA'!$B$2:$B1000),0),MATCH(EO$2,'SEMACU DATA UNIFICADA'!$C$1:$T$1,0)),"")</f>
        <v>34.1357481</v>
      </c>
      <c r="EP24" s="138" t="str">
        <f t="array" ref="EP24">IFERROR(INDEX('SEMACU DATA UNIFICADA'!$C$2:$T1000,MATCH(1,($A24='SEMACU DATA UNIFICADA'!$A$2:$A1000)*($EP$1='SEMACU DATA UNIFICADA'!$B$2:$B1000),0),MATCH(EP$2,'SEMACU DATA UNIFICADA'!$C$1:$T$1,0)),"")</f>
        <v>SE10060523</v>
      </c>
      <c r="EQ24" s="2">
        <f t="array" ref="EQ24">IFERROR(INDEX('SEMACU DATA UNIFICADA'!$C$2:$T1000,MATCH(1,($A24='SEMACU DATA UNIFICADA'!$A$2:$A1000)*($EP$1='SEMACU DATA UNIFICADA'!$B$2:$B1000),0),MATCH(EQ$2,'SEMACU DATA UNIFICADA'!$C$1:$T$1,0)),"")</f>
        <v>400</v>
      </c>
      <c r="ER24" s="2">
        <f t="array" ref="ER24">IFERROR(INDEX('SEMACU DATA UNIFICADA'!$C$2:$T1000,MATCH(1,($A24='SEMACU DATA UNIFICADA'!$A$2:$A1000)*($EP$1='SEMACU DATA UNIFICADA'!$B$2:$B1000),0),MATCH(ER$2,'SEMACU DATA UNIFICADA'!$C$1:$T$1,0)),"")</f>
        <v>2250</v>
      </c>
      <c r="ES24" s="2" t="str">
        <f t="array" ref="ES24">IFERROR(INDEX('SEMACU DATA UNIFICADA'!$C$2:$T1000,MATCH(1,($A24='SEMACU DATA UNIFICADA'!$A$2:$A1000)*($EP$1='SEMACU DATA UNIFICADA'!$B$2:$B1000),0),MATCH(ES$2,'SEMACU DATA UNIFICADA'!$C$1:$T$1,0)),"")</f>
        <v>SKR SETLINE</v>
      </c>
      <c r="ET24" s="139">
        <f t="array" ref="ET24">IFERROR(INDEX('SEMACU DATA UNIFICADA'!$C$2:$T1000,MATCH(1,($A24='SEMACU DATA UNIFICADA'!$A$2:$A1000)*($EP$1='SEMACU DATA UNIFICADA'!$B$2:$B1000),0),MATCH(ET$2,'SEMACU DATA UNIFICADA'!$C$1:$T$1,0)),"")</f>
        <v>1971</v>
      </c>
      <c r="EU24" s="2">
        <f t="array" ref="EU24">IFERROR(INDEX('SEMACU DATA UNIFICADA'!$C$2:$T1000,MATCH(1,($A24='SEMACU DATA UNIFICADA'!$A$2:$A1000)*($EP$1='SEMACU DATA UNIFICADA'!$B$2:$B1000),0),MATCH(EU$2,'SEMACU DATA UNIFICADA'!$C$1:$T$1,0)),"")</f>
        <v>11.3</v>
      </c>
      <c r="EV24" s="2">
        <f t="array" ref="EV24">IFERROR(INDEX('SEMACU DATA UNIFICADA'!$C$2:$T1000,MATCH(1,($A24='SEMACU DATA UNIFICADA'!$A$2:$A1000)*($EP$1='SEMACU DATA UNIFICADA'!$B$2:$B1000),0),MATCH(EV$2,'SEMACU DATA UNIFICADA'!$C$1:$T$1,0)),"")</f>
        <v>2.1</v>
      </c>
      <c r="EW24" s="33">
        <f t="array" ref="EW24">IFERROR(INDEX('SEMACU DATA UNIFICADA'!$C$2:$T1000,MATCH(1,($A24='SEMACU DATA UNIFICADA'!$A$2:$A1000)*($EP$1='SEMACU DATA UNIFICADA'!$B$2:$B1000),0),MATCH(EW$2,'SEMACU DATA UNIFICADA'!$C$1:$T$1,0)),"")</f>
        <v>4.5504</v>
      </c>
      <c r="EX24" s="60">
        <f t="array" ref="EX24">IFERROR(INDEX('SEMACU DATA UNIFICADA'!$C$2:$T1000,MATCH(1,($A24='SEMACU DATA UNIFICADA'!$A$2:$A1000)*($EP$1='SEMACU DATA UNIFICADA'!$B$2:$B1000),0),MATCH(EX$2,'SEMACU DATA UNIFICADA'!$C$1:$T$1,0)),"")</f>
        <v>777914.6908</v>
      </c>
      <c r="EY24" s="23">
        <f t="array" ref="EY24">IFERROR(INDEX('SEMACU DATA UNIFICADA'!$C$2:$T1000,MATCH(1,($A24='SEMACU DATA UNIFICADA'!$A$2:$A1000)*($EP$1='SEMACU DATA UNIFICADA'!$B$2:$B1000),0),MATCH(EY$2,'SEMACU DATA UNIFICADA'!$C$1:$T$1,0)),"")</f>
        <v>0.8799976</v>
      </c>
      <c r="EZ24" s="23">
        <f t="array" ref="EZ24">IFERROR(INDEX('SEMACU DATA UNIFICADA'!$C$2:$T1000,MATCH(1,($A24='SEMACU DATA UNIFICADA'!$A$2:$A1000)*($EP$1='SEMACU DATA UNIFICADA'!$B$2:$B1000),0),MATCH(EZ$2,'SEMACU DATA UNIFICADA'!$C$1:$T$1,0)),"")</f>
        <v>0.7516083969</v>
      </c>
      <c r="FA24" s="23">
        <f t="array" ref="FA24">IFERROR(INDEX('SEMACU DATA UNIFICADA'!$C$2:$T1000,MATCH(1,($A24='SEMACU DATA UNIFICADA'!$A$2:$A1000)*($EP$1='SEMACU DATA UNIFICADA'!$B$2:$B1000),0),MATCH(FA$2,'SEMACU DATA UNIFICADA'!$C$1:$T$1,0)),"")</f>
        <v>0.88</v>
      </c>
      <c r="FB24" s="60" t="str">
        <f t="array" ref="FB24">IFERROR(INDEX('SEMACU DATA UNIFICADA'!$C$2:$T1000,MATCH(1,($A24='SEMACU DATA UNIFICADA'!$A$2:$A1000)*($EP$1='SEMACU DATA UNIFICADA'!$B$2:$B1000),0),MATCH(FB$2,'SEMACU DATA UNIFICADA'!$C$1:$T$1,0)),"")</f>
        <v/>
      </c>
      <c r="FC24" s="2">
        <f t="array" ref="FC24">IFERROR(INDEX('SEMACU DATA UNIFICADA'!$C$2:$T1000,MATCH(1,($A24='SEMACU DATA UNIFICADA'!$A$2:$A1000)*($EP$1='SEMACU DATA UNIFICADA'!$B$2:$B1000),0),MATCH(FC$2,'SEMACU DATA UNIFICADA'!$C$1:$T$1,0)),"")</f>
        <v>2.5</v>
      </c>
      <c r="FD24" s="2">
        <f t="array" ref="FD24">IFERROR(INDEX('SEMACU DATA UNIFICADA'!$C$2:$T1000,MATCH(1,($A24='SEMACU DATA UNIFICADA'!$A$2:$A1000)*($EP$1='SEMACU DATA UNIFICADA'!$B$2:$B1000),0),MATCH(FD$2,'SEMACU DATA UNIFICADA'!$C$1:$T$1,0)),"")</f>
        <v>13.8</v>
      </c>
      <c r="FE24" s="33">
        <f t="array" ref="FE24">IFERROR(INDEX('SEMACU DATA UNIFICADA'!$C$2:$T1000,MATCH(1,($A24='SEMACU DATA UNIFICADA'!$A$2:$A1000)*($EP$1='SEMACU DATA UNIFICADA'!$B$2:$B1000),0),MATCH(FE$2,'SEMACU DATA UNIFICADA'!$C$1:$T$1,0)),"")</f>
        <v>4.1232</v>
      </c>
      <c r="FF24" s="60">
        <f t="array" ref="FF24">IFERROR(INDEX('SEMACU DATA UNIFICADA'!$C$2:$T1000,MATCH(1,($A24='SEMACU DATA UNIFICADA'!$A$2:$A1000)*($EP$1='SEMACU DATA UNIFICADA'!$B$2:$B1000),0),MATCH(FF$2,'SEMACU DATA UNIFICADA'!$C$1:$T$1,0)),"")</f>
        <v>530.6410179</v>
      </c>
      <c r="FG24" s="140">
        <f t="array" ref="FG24">IFERROR(INDEX('SEMACU DATA UNIFICADA'!$C$2:$T1000,MATCH(1,($A24='SEMACU DATA UNIFICADA'!$A$2:$A1000)*($EP$1='SEMACU DATA UNIFICADA'!$B$2:$B1000),0),MATCH(FG$2,'SEMACU DATA UNIFICADA'!$C$1:$T$1,0)),"")</f>
        <v>32.66025447</v>
      </c>
      <c r="FH24" s="138" t="str">
        <f t="array" ref="FH24">IFERROR(INDEX('SEMACU DATA UNIFICADA'!$C$2:$T1000,MATCH(1,($A24='SEMACU DATA UNIFICADA'!$A$2:$A1000)*($FH$1='SEMACU DATA UNIFICADA'!$B$2:$B1000),0),MATCH(FH$2,'SEMACU DATA UNIFICADA'!$C$1:$T$1,0)),"")</f>
        <v/>
      </c>
      <c r="FI24" s="2" t="str">
        <f t="array" ref="FI24">IFERROR(INDEX('SEMACU DATA UNIFICADA'!$C$2:$T1000,MATCH(1,($A24='SEMACU DATA UNIFICADA'!$A$2:$A1000)*($FH$1='SEMACU DATA UNIFICADA'!$B$2:$B1000),0),MATCH(FI$2,'SEMACU DATA UNIFICADA'!$C$1:$T$1,0)),"")</f>
        <v/>
      </c>
      <c r="FJ24" s="2" t="str">
        <f t="array" ref="FJ24">IFERROR(INDEX('SEMACU DATA UNIFICADA'!$C$2:$T1000,MATCH(1,($A24='SEMACU DATA UNIFICADA'!$A$2:$A1000)*($FH$1='SEMACU DATA UNIFICADA'!$B$2:$B1000),0),MATCH(FJ$2,'SEMACU DATA UNIFICADA'!$C$1:$T$1,0)),"")</f>
        <v/>
      </c>
      <c r="FK24" s="2" t="str">
        <f t="array" ref="FK24">IFERROR(INDEX('SEMACU DATA UNIFICADA'!$C$2:$T1000,MATCH(1,($A24='SEMACU DATA UNIFICADA'!$A$2:$A1000)*($FH$1='SEMACU DATA UNIFICADA'!$B$2:$B1000),0),MATCH(FK$2,'SEMACU DATA UNIFICADA'!$C$1:$T$1,0)),"")</f>
        <v/>
      </c>
      <c r="FL24" s="139" t="str">
        <f t="array" ref="FL24">IFERROR(INDEX('SEMACU DATA UNIFICADA'!$C$2:$T1000,MATCH(1,($A24='SEMACU DATA UNIFICADA'!$A$2:$A1000)*($FH$1='SEMACU DATA UNIFICADA'!$B$2:$B1000),0),MATCH(FL$2,'SEMACU DATA UNIFICADA'!$C$1:$T$1,0)),"")</f>
        <v/>
      </c>
      <c r="FM24" s="2" t="str">
        <f t="array" ref="FM24">IFERROR(INDEX('SEMACU DATA UNIFICADA'!$C$2:$T1000,MATCH(1,($A24='SEMACU DATA UNIFICADA'!$A$2:$A1000)*($FH$1='SEMACU DATA UNIFICADA'!$B$2:$B1000),0),MATCH(FM$2,'SEMACU DATA UNIFICADA'!$C$1:$T$1,0)),"")</f>
        <v/>
      </c>
      <c r="FN24" s="2">
        <f t="array" ref="FN24">IFERROR(INDEX('SEMACU DATA UNIFICADA'!$C$2:$T1000,MATCH(1,($A24='SEMACU DATA UNIFICADA'!$A$2:$A1000)*($FH$1='SEMACU DATA UNIFICADA'!$B$2:$B1000),0),MATCH(FN$2,'SEMACU DATA UNIFICADA'!$C$1:$T$1,0)),"")</f>
        <v>0</v>
      </c>
      <c r="FO24" s="33" t="str">
        <f t="array" ref="FO24">IFERROR(INDEX('SEMACU DATA UNIFICADA'!$C$2:$T1000,MATCH(1,($A24='SEMACU DATA UNIFICADA'!$A$2:$A1000)*($FH$1='SEMACU DATA UNIFICADA'!$B$2:$B1000),0),MATCH(FO$2,'SEMACU DATA UNIFICADA'!$C$1:$T$1,0)),"")</f>
        <v/>
      </c>
      <c r="FP24" s="60" t="str">
        <f t="array" ref="FP24">IFERROR(INDEX('SEMACU DATA UNIFICADA'!$C$2:$T1000,MATCH(1,($A24='SEMACU DATA UNIFICADA'!$A$2:$A1000)*($FH$1='SEMACU DATA UNIFICADA'!$B$2:$B1000),0),MATCH(FP$2,'SEMACU DATA UNIFICADA'!$C$1:$T$1,0)),"")</f>
        <v/>
      </c>
      <c r="FQ24" s="23" t="str">
        <f t="array" ref="FQ24">IFERROR(INDEX('SEMACU DATA UNIFICADA'!$C$2:$T1000,MATCH(1,($A24='SEMACU DATA UNIFICADA'!$A$2:$A1000)*($FH$1='SEMACU DATA UNIFICADA'!$B$2:$B1000),0),MATCH(FQ$2,'SEMACU DATA UNIFICADA'!$C$1:$T$1,0)),"")</f>
        <v/>
      </c>
      <c r="FR24" s="23" t="str">
        <f t="array" ref="FR24">IFERROR(INDEX('SEMACU DATA UNIFICADA'!$C$2:$T1000,MATCH(1,($A24='SEMACU DATA UNIFICADA'!$A$2:$A1000)*($FH$1='SEMACU DATA UNIFICADA'!$B$2:$B1000),0),MATCH(FR$2,'SEMACU DATA UNIFICADA'!$C$1:$T$1,0)),"")</f>
        <v/>
      </c>
      <c r="FS24" s="23" t="str">
        <f t="array" ref="FS24">IFERROR(INDEX('SEMACU DATA UNIFICADA'!$C$2:$T1000,MATCH(1,($A24='SEMACU DATA UNIFICADA'!$A$2:$A1000)*($FH$1='SEMACU DATA UNIFICADA'!$B$2:$B1000),0),MATCH(FS$2,'SEMACU DATA UNIFICADA'!$C$1:$T$1,0)),"")</f>
        <v/>
      </c>
      <c r="FT24" s="60" t="str">
        <f t="array" ref="FT24">IFERROR(INDEX('SEMACU DATA UNIFICADA'!$C$2:$T1000,MATCH(1,($A24='SEMACU DATA UNIFICADA'!$A$2:$A1000)*($FH$1='SEMACU DATA UNIFICADA'!$B$2:$B1000),0),MATCH(FT$2,'SEMACU DATA UNIFICADA'!$C$1:$T$1,0)),"")</f>
        <v/>
      </c>
      <c r="FU24" s="2" t="str">
        <f t="array" ref="FU24">IFERROR(INDEX('SEMACU DATA UNIFICADA'!$C$2:$T1000,MATCH(1,($A24='SEMACU DATA UNIFICADA'!$A$2:$A1000)*($FH$1='SEMACU DATA UNIFICADA'!$B$2:$B1000),0),MATCH(FU$2,'SEMACU DATA UNIFICADA'!$C$1:$T$1,0)),"")</f>
        <v/>
      </c>
      <c r="FV24" s="2">
        <f t="array" ref="FV24">IFERROR(INDEX('SEMACU DATA UNIFICADA'!$C$2:$T1000,MATCH(1,($A24='SEMACU DATA UNIFICADA'!$A$2:$A1000)*($FH$1='SEMACU DATA UNIFICADA'!$B$2:$B1000),0),MATCH(FV$2,'SEMACU DATA UNIFICADA'!$C$1:$T$1,0)),"")</f>
        <v>0</v>
      </c>
      <c r="FW24" s="33" t="str">
        <f t="array" ref="FW24">IFERROR(INDEX('SEMACU DATA UNIFICADA'!$C$2:$T1000,MATCH(1,($A24='SEMACU DATA UNIFICADA'!$A$2:$A1000)*($FH$1='SEMACU DATA UNIFICADA'!$B$2:$B1000),0),MATCH(FW$2,'SEMACU DATA UNIFICADA'!$C$1:$T$1,0)),"")</f>
        <v/>
      </c>
      <c r="FX24" s="60" t="str">
        <f t="array" ref="FX24">IFERROR(INDEX('SEMACU DATA UNIFICADA'!$C$2:$T1000,MATCH(1,($A24='SEMACU DATA UNIFICADA'!$A$2:$A1000)*($FH$1='SEMACU DATA UNIFICADA'!$B$2:$B1000),0),MATCH(FX$2,'SEMACU DATA UNIFICADA'!$C$1:$T$1,0)),"")</f>
        <v/>
      </c>
      <c r="FY24" s="140">
        <f t="array" ref="FY24">IFERROR(INDEX('SEMACU DATA UNIFICADA'!$C$2:$T1000,MATCH(1,($A24='SEMACU DATA UNIFICADA'!$A$2:$A1000)*($FH$1='SEMACU DATA UNIFICADA'!$B$2:$B1000),0),MATCH(FY$2,'SEMACU DATA UNIFICADA'!$C$1:$T$1,0)),"")</f>
        <v>0</v>
      </c>
      <c r="FZ24" s="138" t="str">
        <f t="array" ref="FZ24">IFERROR(INDEX('SEMACU DATA UNIFICADA'!$C$2:$T1000,MATCH(1,($A24='SEMACU DATA UNIFICADA'!$A$2:$A1000)*($FZ$1='SEMACU DATA UNIFICADA'!$B$2:$B1000),0),MATCH(FZ$2,'SEMACU DATA UNIFICADA'!$C$1:$T$1,0)),"")</f>
        <v>SERE160523</v>
      </c>
      <c r="GA24" s="2">
        <f t="array" ref="GA24">IFERROR(INDEX('SEMACU DATA UNIFICADA'!$C$2:$T1000,MATCH(1,($A24='SEMACU DATA UNIFICADA'!$A$2:$A1000)*($FZ$1='SEMACU DATA UNIFICADA'!$B$2:$B1000),0),MATCH(GA$2,'SEMACU DATA UNIFICADA'!$C$1:$T$1,0)),"")</f>
        <v>175</v>
      </c>
      <c r="GB24" s="2">
        <f t="array" ref="GB24">IFERROR(INDEX('SEMACU DATA UNIFICADA'!$C$2:$T1000,MATCH(1,($A24='SEMACU DATA UNIFICADA'!$A$2:$A1000)*($FZ$1='SEMACU DATA UNIFICADA'!$B$2:$B1000),0),MATCH(GB$2,'SEMACU DATA UNIFICADA'!$C$1:$T$1,0)),"")</f>
        <v>1050</v>
      </c>
      <c r="GC24" s="2" t="str">
        <f t="array" ref="GC24">IFERROR(INDEX('SEMACU DATA UNIFICADA'!$C$2:$T1000,MATCH(1,($A24='SEMACU DATA UNIFICADA'!$A$2:$A1000)*($FZ$1='SEMACU DATA UNIFICADA'!$B$2:$B1000),0),MATCH(GC$2,'SEMACU DATA UNIFICADA'!$C$1:$T$1,0)),"")</f>
        <v>SKR MAST</v>
      </c>
      <c r="GD24" s="139">
        <f t="array" ref="GD24">IFERROR(INDEX('SEMACU DATA UNIFICADA'!$C$2:$T1000,MATCH(1,($A24='SEMACU DATA UNIFICADA'!$A$2:$A1000)*($FZ$1='SEMACU DATA UNIFICADA'!$B$2:$B1000),0),MATCH(GD$2,'SEMACU DATA UNIFICADA'!$C$1:$T$1,0)),"")</f>
        <v>1029</v>
      </c>
      <c r="GE24" s="2">
        <f t="array" ref="GE24">IFERROR(INDEX('SEMACU DATA UNIFICADA'!$C$2:$T1000,MATCH(1,($A24='SEMACU DATA UNIFICADA'!$A$2:$A1000)*($FZ$1='SEMACU DATA UNIFICADA'!$B$2:$B1000),0),MATCH(GE$2,'SEMACU DATA UNIFICADA'!$C$1:$T$1,0)),"")</f>
        <v>8.02</v>
      </c>
      <c r="GF24" s="2">
        <f t="array" ref="GF24">IFERROR(INDEX('SEMACU DATA UNIFICADA'!$C$2:$T1000,MATCH(1,($A24='SEMACU DATA UNIFICADA'!$A$2:$A1000)*($FZ$1='SEMACU DATA UNIFICADA'!$B$2:$B1000),0),MATCH(GF$2,'SEMACU DATA UNIFICADA'!$C$1:$T$1,0)),"")</f>
        <v>1.57</v>
      </c>
      <c r="GG24" s="33">
        <f t="array" ref="GG24">IFERROR(INDEX('SEMACU DATA UNIFICADA'!$C$2:$T1000,MATCH(1,($A24='SEMACU DATA UNIFICADA'!$A$2:$A1000)*($FZ$1='SEMACU DATA UNIFICADA'!$B$2:$B1000),0),MATCH(GG$2,'SEMACU DATA UNIFICADA'!$C$1:$T$1,0)),"")</f>
        <v>5.59824</v>
      </c>
      <c r="GH24" s="60">
        <f t="array" ref="GH24">IFERROR(INDEX('SEMACU DATA UNIFICADA'!$C$2:$T1000,MATCH(1,($A24='SEMACU DATA UNIFICADA'!$A$2:$A1000)*($FZ$1='SEMACU DATA UNIFICADA'!$B$2:$B1000),0),MATCH(GH$2,'SEMACU DATA UNIFICADA'!$C$1:$T$1,0)),"")</f>
        <v>389773.373</v>
      </c>
      <c r="GI24" s="23">
        <f t="array" ref="GI24">IFERROR(INDEX('SEMACU DATA UNIFICADA'!$C$2:$T1000,MATCH(1,($A24='SEMACU DATA UNIFICADA'!$A$2:$A1000)*($FZ$1='SEMACU DATA UNIFICADA'!$B$2:$B1000),0),MATCH(GI$2,'SEMACU DATA UNIFICADA'!$C$1:$T$1,0)),"")</f>
        <v>0.8933312</v>
      </c>
      <c r="GJ24" s="23">
        <f t="array" ref="GJ24">IFERROR(INDEX('SEMACU DATA UNIFICADA'!$C$2:$T1000,MATCH(1,($A24='SEMACU DATA UNIFICADA'!$A$2:$A1000)*($FZ$1='SEMACU DATA UNIFICADA'!$B$2:$B1000),0),MATCH(GJ$2,'SEMACU DATA UNIFICADA'!$C$1:$T$1,0)),"")</f>
        <v>0.779546746</v>
      </c>
      <c r="GK24" s="23">
        <f t="array" ref="GK24">IFERROR(INDEX('SEMACU DATA UNIFICADA'!$C$2:$T1000,MATCH(1,($A24='SEMACU DATA UNIFICADA'!$A$2:$A1000)*($FZ$1='SEMACU DATA UNIFICADA'!$B$2:$B1000),0),MATCH(GK$2,'SEMACU DATA UNIFICADA'!$C$1:$T$1,0)),"")</f>
        <v>0.9</v>
      </c>
      <c r="GL24" s="60" t="str">
        <f t="array" ref="GL24">IFERROR(INDEX('SEMACU DATA UNIFICADA'!$C$2:$T1000,MATCH(1,($A24='SEMACU DATA UNIFICADA'!$A$2:$A1000)*($FZ$1='SEMACU DATA UNIFICADA'!$B$2:$B1000),0),MATCH(GL$2,'SEMACU DATA UNIFICADA'!$C$1:$T$1,0)),"")</f>
        <v/>
      </c>
      <c r="GM24" s="2">
        <f t="array" ref="GM24">IFERROR(INDEX('SEMACU DATA UNIFICADA'!$C$2:$T1000,MATCH(1,($A24='SEMACU DATA UNIFICADA'!$A$2:$A1000)*($FZ$1='SEMACU DATA UNIFICADA'!$B$2:$B1000),0),MATCH(GM$2,'SEMACU DATA UNIFICADA'!$C$1:$T$1,0)),"")</f>
        <v>2.5</v>
      </c>
      <c r="GN24" s="2">
        <f t="array" ref="GN24">IFERROR(INDEX('SEMACU DATA UNIFICADA'!$C$2:$T1000,MATCH(1,($A24='SEMACU DATA UNIFICADA'!$A$2:$A1000)*($FZ$1='SEMACU DATA UNIFICADA'!$B$2:$B1000),0),MATCH(GN$2,'SEMACU DATA UNIFICADA'!$C$1:$T$1,0)),"")</f>
        <v>10.52</v>
      </c>
      <c r="GO24" s="33">
        <f t="array" ref="GO24">IFERROR(INDEX('SEMACU DATA UNIFICADA'!$C$2:$T1000,MATCH(1,($A24='SEMACU DATA UNIFICADA'!$A$2:$A1000)*($FZ$1='SEMACU DATA UNIFICADA'!$B$2:$B1000),0),MATCH(GO$2,'SEMACU DATA UNIFICADA'!$C$1:$T$1,0)),"")</f>
        <v>4.72368</v>
      </c>
      <c r="GP24" s="60">
        <f t="array" ref="GP24">IFERROR(INDEX('SEMACU DATA UNIFICADA'!$C$2:$T1000,MATCH(1,($A24='SEMACU DATA UNIFICADA'!$A$2:$A1000)*($FZ$1='SEMACU DATA UNIFICADA'!$B$2:$B1000),0),MATCH(GP$2,'SEMACU DATA UNIFICADA'!$C$1:$T$1,0)),"")</f>
        <v>237.9856915</v>
      </c>
      <c r="GQ24" s="140">
        <f t="array" ref="GQ24">IFERROR(INDEX('SEMACU DATA UNIFICADA'!$C$2:$T1000,MATCH(1,($A24='SEMACU DATA UNIFICADA'!$A$2:$A1000)*($FZ$1='SEMACU DATA UNIFICADA'!$B$2:$B1000),0),MATCH(GQ$2,'SEMACU DATA UNIFICADA'!$C$1:$T$1,0)),"")</f>
        <v>15.74642288</v>
      </c>
    </row>
    <row r="25">
      <c r="A25" s="199">
        <v>45096.0</v>
      </c>
      <c r="B25" s="138" t="str">
        <f t="array" ref="B25">IFERROR(INDEX('SEMACU DATA UNIFICADA'!$C$2:$T1000,MATCH(1,($A25='SEMACU DATA UNIFICADA'!$A$2:$A1000)*($B$1='SEMACU DATA UNIFICADA'!$B$2:$B1000),0),MATCH(B$2,'SEMACU DATA UNIFICADA'!$C$1:$T$1,0)),"")</f>
        <v/>
      </c>
      <c r="C25" s="2" t="str">
        <f t="array" ref="C25">IFERROR(INDEX('SEMACU DATA UNIFICADA'!$C$2:$T1000,MATCH(1,($A25='SEMACU DATA UNIFICADA'!$A$2:$A1000)*($B$1='SEMACU DATA UNIFICADA'!$B$2:$B1000),0),MATCH(C$2,'SEMACU DATA UNIFICADA'!$C$1:$T$1,0)),"")</f>
        <v/>
      </c>
      <c r="D25" s="2" t="str">
        <f t="array" ref="D25">IFERROR(INDEX('SEMACU DATA UNIFICADA'!$C$2:$T1000,MATCH(1,($A25='SEMACU DATA UNIFICADA'!$A$2:$A1000)*($B$1='SEMACU DATA UNIFICADA'!$B$2:$B1000),0),MATCH(D$2,'SEMACU DATA UNIFICADA'!$C$1:$T$1,0)),"")</f>
        <v/>
      </c>
      <c r="E25" s="2" t="str">
        <f t="array" ref="E25">IFERROR(INDEX('SEMACU DATA UNIFICADA'!$C$2:$T1000,MATCH(1,($A25='SEMACU DATA UNIFICADA'!$A$2:$A1000)*($B$1='SEMACU DATA UNIFICADA'!$B$2:$B1000),0),MATCH(E$2,'SEMACU DATA UNIFICADA'!$C$1:$T$1,0)),"")</f>
        <v/>
      </c>
      <c r="F25" s="60" t="str">
        <f t="array" ref="F25">IFERROR(INDEX('SEMACU DATA UNIFICADA'!$C$2:$T1000,MATCH(1,($A25='SEMACU DATA UNIFICADA'!$A$2:$A1000)*($B$1='SEMACU DATA UNIFICADA'!$B$2:$B1000),0),MATCH(F$2,'SEMACU DATA UNIFICADA'!$C$1:$T$1,0)),"")</f>
        <v/>
      </c>
      <c r="G25" s="2" t="str">
        <f t="array" ref="G25">IFERROR(INDEX('SEMACU DATA UNIFICADA'!$C$2:$T1000,MATCH(1,($A25='SEMACU DATA UNIFICADA'!$A$2:$A1000)*($B$1='SEMACU DATA UNIFICADA'!$B$2:$B1000),0),MATCH(G$2,'SEMACU DATA UNIFICADA'!$C$1:$T$1,0)),"")</f>
        <v/>
      </c>
      <c r="H25" s="2" t="str">
        <f t="array" ref="H25">IFERROR(INDEX('SEMACU DATA UNIFICADA'!$C$2:$T1000,MATCH(1,($A25='SEMACU DATA UNIFICADA'!$A$2:$A1000)*($B$1='SEMACU DATA UNIFICADA'!$B$2:$B1000),0),MATCH(H$2,'SEMACU DATA UNIFICADA'!$C$1:$T$1,0)),"")</f>
        <v/>
      </c>
      <c r="I25" s="33" t="str">
        <f t="array" ref="I25">IFERROR(INDEX('SEMACU DATA UNIFICADA'!$C$2:$T1000,MATCH(1,($A25='SEMACU DATA UNIFICADA'!$A$2:$A1000)*($B$1='SEMACU DATA UNIFICADA'!$B$2:$B1000),0),MATCH(I$2,'SEMACU DATA UNIFICADA'!$C$1:$T$1,0)),"")</f>
        <v/>
      </c>
      <c r="J25" s="60" t="str">
        <f t="array" ref="J25">IFERROR(INDEX('SEMACU DATA UNIFICADA'!$C$2:$T1000,MATCH(1,($A25='SEMACU DATA UNIFICADA'!$A$2:$A1000)*($B$1='SEMACU DATA UNIFICADA'!$B$2:$B1000),0),MATCH(J$2,'SEMACU DATA UNIFICADA'!$C$1:$T$1,0)),"")</f>
        <v/>
      </c>
      <c r="K25" s="23" t="str">
        <f t="array" ref="K25">IFERROR(INDEX('SEMACU DATA UNIFICADA'!$C$2:$T1000,MATCH(1,($A25='SEMACU DATA UNIFICADA'!$A$2:$A1000)*($B$1='SEMACU DATA UNIFICADA'!$B$2:$B1000),0),MATCH(K$2,'SEMACU DATA UNIFICADA'!$C$1:$T$1,0)),"")</f>
        <v/>
      </c>
      <c r="L25" s="23" t="str">
        <f t="array" ref="L25">IFERROR(INDEX('SEMACU DATA UNIFICADA'!$C$2:$T1000,MATCH(1,($A25='SEMACU DATA UNIFICADA'!$A$2:$A1000)*($B$1='SEMACU DATA UNIFICADA'!$B$2:$B1000),0),MATCH(L$2,'SEMACU DATA UNIFICADA'!$C$1:$T$1,0)),"")</f>
        <v/>
      </c>
      <c r="M25" s="23" t="str">
        <f t="array" ref="M25">IFERROR(INDEX('SEMACU DATA UNIFICADA'!$C$2:$T1000,MATCH(1,($A25='SEMACU DATA UNIFICADA'!$A$2:$A1000)*($B$1='SEMACU DATA UNIFICADA'!$B$2:$B1000),0),MATCH(M$2,'SEMACU DATA UNIFICADA'!$C$1:$T$1,0)),"")</f>
        <v/>
      </c>
      <c r="N25" s="60" t="str">
        <f t="array" ref="N25">IFERROR(INDEX('SEMACU DATA UNIFICADA'!$C$2:$T1000,MATCH(1,($A25='SEMACU DATA UNIFICADA'!$A$2:$A1000)*($B$1='SEMACU DATA UNIFICADA'!$B$2:$B1000),0),MATCH(N$2,'SEMACU DATA UNIFICADA'!$C$1:$T$1,0)),"")</f>
        <v/>
      </c>
      <c r="O25" s="2" t="str">
        <f t="array" ref="O25">IFERROR(INDEX('SEMACU DATA UNIFICADA'!$C$2:$T1000,MATCH(1,($A25='SEMACU DATA UNIFICADA'!$A$2:$A1000)*($B$1='SEMACU DATA UNIFICADA'!$B$2:$B1000),0),MATCH(O$2,'SEMACU DATA UNIFICADA'!$C$1:$T$1,0)),"")</f>
        <v/>
      </c>
      <c r="P25" s="2" t="str">
        <f t="array" ref="P25">IFERROR(INDEX('SEMACU DATA UNIFICADA'!$C$2:$T1000,MATCH(1,($A25='SEMACU DATA UNIFICADA'!$A$2:$A1000)*($B$1='SEMACU DATA UNIFICADA'!$B$2:$B1000),0),MATCH(P$2,'SEMACU DATA UNIFICADA'!$C$1:$T$1,0)),"")</f>
        <v/>
      </c>
      <c r="Q25" s="33" t="str">
        <f t="array" ref="Q25">IFERROR(INDEX('SEMACU DATA UNIFICADA'!$C$2:$T1000,MATCH(1,($A25='SEMACU DATA UNIFICADA'!$A$2:$A1000)*($B$1='SEMACU DATA UNIFICADA'!$B$2:$B1000),0),MATCH(Q$2,'SEMACU DATA UNIFICADA'!$C$1:$T$1,0)),"")</f>
        <v/>
      </c>
      <c r="R25" s="60" t="str">
        <f t="array" ref="R25">IFERROR(INDEX('SEMACU DATA UNIFICADA'!$C$2:$T1000,MATCH(1,($A25='SEMACU DATA UNIFICADA'!$A$2:$A1000)*($B$1='SEMACU DATA UNIFICADA'!$B$2:$B1000),0),MATCH(R$2,'SEMACU DATA UNIFICADA'!$C$1:$T$1,0)),"")</f>
        <v/>
      </c>
      <c r="S25" s="140" t="str">
        <f t="array" ref="S25">IFERROR(INDEX('SEMACU DATA UNIFICADA'!$C$2:$T1000,MATCH(1,($A25='SEMACU DATA UNIFICADA'!$A$2:$A1000)*($B$1='SEMACU DATA UNIFICADA'!$B$2:$B1000),0),MATCH(S$2,'SEMACU DATA UNIFICADA'!$C$1:$T$1,0)),"")</f>
        <v/>
      </c>
      <c r="T25" s="138" t="str">
        <f t="array" ref="T25">IFERROR(INDEX('SEMACU DATA UNIFICADA'!$C$2:$T1000,MATCH(1,($A25='SEMACU DATA UNIFICADA'!$A$2:$A1000)*($T$1='SEMACU DATA UNIFICADA'!$B$2:$B1000),0),MATCH(T$2,'SEMACU DATA UNIFICADA'!$C$1:$T$1,0)),"")</f>
        <v/>
      </c>
      <c r="U25" s="2" t="str">
        <f t="array" ref="U25">IFERROR(INDEX('SEMACU DATA UNIFICADA'!$C$2:$T1000,MATCH(1,($A25='SEMACU DATA UNIFICADA'!$A$2:$A1000)*($T$1='SEMACU DATA UNIFICADA'!$B$2:$B1000),0),MATCH(U$2,'SEMACU DATA UNIFICADA'!$C$1:$T$1,0)),"")</f>
        <v/>
      </c>
      <c r="V25" s="2" t="str">
        <f t="array" ref="V25">IFERROR(INDEX('SEMACU DATA UNIFICADA'!$C$2:$T1000,MATCH(1,($A25='SEMACU DATA UNIFICADA'!$A$2:$A1000)*($T$1='SEMACU DATA UNIFICADA'!$B$2:$B1000),0),MATCH(V$2,'SEMACU DATA UNIFICADA'!$C$1:$T$1,0)),"")</f>
        <v/>
      </c>
      <c r="W25" s="2" t="str">
        <f t="array" ref="W25">IFERROR(INDEX('SEMACU DATA UNIFICADA'!$C$2:$T1000,MATCH(1,($A25='SEMACU DATA UNIFICADA'!$A$2:$A1000)*($T$1='SEMACU DATA UNIFICADA'!$B$2:$B1000),0),MATCH(W$2,'SEMACU DATA UNIFICADA'!$C$1:$T$1,0)),"")</f>
        <v/>
      </c>
      <c r="X25" s="139" t="str">
        <f t="array" ref="X25">IFERROR(INDEX('SEMACU DATA UNIFICADA'!$C$2:$T1000,MATCH(1,($A25='SEMACU DATA UNIFICADA'!$A$2:$A1000)*($T$1='SEMACU DATA UNIFICADA'!$B$2:$B1000),0),MATCH(X$2,'SEMACU DATA UNIFICADA'!$C$1:$T$1,0)),"")</f>
        <v/>
      </c>
      <c r="Y25" s="2" t="str">
        <f t="array" ref="Y25">IFERROR(INDEX('SEMACU DATA UNIFICADA'!$C$2:$T1000,MATCH(1,($A25='SEMACU DATA UNIFICADA'!$A$2:$A1000)*($T$1='SEMACU DATA UNIFICADA'!$B$2:$B1000),0),MATCH(Y$2,'SEMACU DATA UNIFICADA'!$C$1:$T$1,0)),"")</f>
        <v/>
      </c>
      <c r="Z25" s="2" t="str">
        <f t="array" ref="Z25">IFERROR(INDEX('SEMACU DATA UNIFICADA'!$C$2:$T1000,MATCH(1,($A25='SEMACU DATA UNIFICADA'!$A$2:$A1000)*($T$1='SEMACU DATA UNIFICADA'!$B$2:$B1000),0),MATCH(Z$2,'SEMACU DATA UNIFICADA'!$C$1:$T$1,0)),"")</f>
        <v/>
      </c>
      <c r="AA25" s="33" t="str">
        <f t="array" ref="AA25">IFERROR(INDEX('SEMACU DATA UNIFICADA'!$C$2:$T1000,MATCH(1,($A25='SEMACU DATA UNIFICADA'!$A$2:$A1000)*($T$1='SEMACU DATA UNIFICADA'!$B$2:$B1000),0),MATCH(AA$2,'SEMACU DATA UNIFICADA'!$C$1:$T$1,0)),"")</f>
        <v/>
      </c>
      <c r="AB25" s="60" t="str">
        <f t="array" ref="AB25">IFERROR(INDEX('SEMACU DATA UNIFICADA'!$C$2:$T1000,MATCH(1,($A25='SEMACU DATA UNIFICADA'!$A$2:$A1000)*($T$1='SEMACU DATA UNIFICADA'!$B$2:$B1000),0),MATCH(AB$2,'SEMACU DATA UNIFICADA'!$C$1:$T$1,0)),"")</f>
        <v/>
      </c>
      <c r="AC25" s="23" t="str">
        <f t="array" ref="AC25">IFERROR(INDEX('SEMACU DATA UNIFICADA'!$C$2:$T1000,MATCH(1,($A25='SEMACU DATA UNIFICADA'!$A$2:$A1000)*($T$1='SEMACU DATA UNIFICADA'!$B$2:$B1000),0),MATCH(AC$2,'SEMACU DATA UNIFICADA'!$C$1:$T$1,0)),"")</f>
        <v/>
      </c>
      <c r="AD25" s="23" t="str">
        <f t="array" ref="AD25">IFERROR(INDEX('SEMACU DATA UNIFICADA'!$C$2:$T1000,MATCH(1,($A25='SEMACU DATA UNIFICADA'!$A$2:$A1000)*($T$1='SEMACU DATA UNIFICADA'!$B$2:$B1000),0),MATCH(AD$2,'SEMACU DATA UNIFICADA'!$C$1:$T$1,0)),"")</f>
        <v/>
      </c>
      <c r="AE25" s="23" t="str">
        <f t="array" ref="AE25">IFERROR(INDEX('SEMACU DATA UNIFICADA'!$C$2:$T1000,MATCH(1,($A25='SEMACU DATA UNIFICADA'!$A$2:$A1000)*($T$1='SEMACU DATA UNIFICADA'!$B$2:$B1000),0),MATCH(AE$2,'SEMACU DATA UNIFICADA'!$C$1:$T$1,0)),"")</f>
        <v/>
      </c>
      <c r="AF25" s="60" t="str">
        <f t="array" ref="AF25">IFERROR(INDEX('SEMACU DATA UNIFICADA'!$C$2:$T1000,MATCH(1,($A25='SEMACU DATA UNIFICADA'!$A$2:$A1000)*($T$1='SEMACU DATA UNIFICADA'!$B$2:$B1000),0),MATCH(AF$2,'SEMACU DATA UNIFICADA'!$C$1:$T$1,0)),"")</f>
        <v/>
      </c>
      <c r="AG25" s="2" t="str">
        <f t="array" ref="AG25">IFERROR(INDEX('SEMACU DATA UNIFICADA'!$C$2:$T1000,MATCH(1,($A25='SEMACU DATA UNIFICADA'!$A$2:$A1000)*($T$1='SEMACU DATA UNIFICADA'!$B$2:$B1000),0),MATCH(AG$2,'SEMACU DATA UNIFICADA'!$C$1:$T$1,0)),"")</f>
        <v/>
      </c>
      <c r="AH25" s="2" t="str">
        <f t="array" ref="AH25">IFERROR(INDEX('SEMACU DATA UNIFICADA'!$C$2:$T1000,MATCH(1,($A25='SEMACU DATA UNIFICADA'!$A$2:$A1000)*($T$1='SEMACU DATA UNIFICADA'!$B$2:$B1000),0),MATCH(AH$2,'SEMACU DATA UNIFICADA'!$C$1:$T$1,0)),"")</f>
        <v/>
      </c>
      <c r="AI25" s="2" t="str">
        <f t="array" ref="AI25">IFERROR(INDEX('SEMACU DATA UNIFICADA'!$C$2:$T1000,MATCH(1,($A25='SEMACU DATA UNIFICADA'!$A$2:$A1000)*($T$1='SEMACU DATA UNIFICADA'!$B$2:$B1000),0),MATCH(AI$2,'SEMACU DATA UNIFICADA'!$C$1:$T$1,0)),"")</f>
        <v/>
      </c>
      <c r="AJ25" s="60" t="str">
        <f t="array" ref="AJ25">IFERROR(INDEX('SEMACU DATA UNIFICADA'!$C$2:$T1000,MATCH(1,($A25='SEMACU DATA UNIFICADA'!$A$2:$A1000)*($T$1='SEMACU DATA UNIFICADA'!$B$2:$B1000),0),MATCH(AJ$2,'SEMACU DATA UNIFICADA'!$C$1:$T$1,0)),"")</f>
        <v/>
      </c>
      <c r="AK25" s="140" t="str">
        <f t="array" ref="AK25">IFERROR(INDEX('SEMACU DATA UNIFICADA'!$C$2:$T1000,MATCH(1,($A25='SEMACU DATA UNIFICADA'!$A$2:$A1000)*($T$1='SEMACU DATA UNIFICADA'!$B$2:$B1000),0),MATCH(AK$2,'SEMACU DATA UNIFICADA'!$C$1:$T$1,0)),"")</f>
        <v/>
      </c>
      <c r="AL25" s="138" t="str">
        <f t="array" ref="AL25">IFERROR(INDEX('SEMACU DATA UNIFICADA'!$C$2:$T1000,MATCH(1,($A25='SEMACU DATA UNIFICADA'!$A$2:$A1000)*($AL$1='SEMACU DATA UNIFICADA'!$B$2:$B1000),0),MATCH(AL$2,'SEMACU DATA UNIFICADA'!$C$1:$T$1,0)),"")</f>
        <v/>
      </c>
      <c r="AM25" s="2" t="str">
        <f t="array" ref="AM25">IFERROR(INDEX('SEMACU DATA UNIFICADA'!$C$2:$T1000,MATCH(1,($A25='SEMACU DATA UNIFICADA'!$A$2:$A1000)*($AL$1='SEMACU DATA UNIFICADA'!$B$2:$B1000),0),MATCH(AM$2,'SEMACU DATA UNIFICADA'!$C$1:$T$1,0)),"")</f>
        <v/>
      </c>
      <c r="AN25" s="2" t="str">
        <f t="array" ref="AN25">IFERROR(INDEX('SEMACU DATA UNIFICADA'!$C$2:$T1000,MATCH(1,($A25='SEMACU DATA UNIFICADA'!$A$2:$A1000)*($AL$1='SEMACU DATA UNIFICADA'!$B$2:$B1000),0),MATCH(AN$2,'SEMACU DATA UNIFICADA'!$C$1:$T$1,0)),"")</f>
        <v/>
      </c>
      <c r="AO25" s="2" t="str">
        <f t="array" ref="AO25">IFERROR(INDEX('SEMACU DATA UNIFICADA'!$C$2:$T1000,MATCH(1,($A25='SEMACU DATA UNIFICADA'!$A$2:$A1000)*($AL$1='SEMACU DATA UNIFICADA'!$B$2:$B1000),0),MATCH(AO$2,'SEMACU DATA UNIFICADA'!$C$1:$T$1,0)),"")</f>
        <v/>
      </c>
      <c r="AP25" s="139" t="str">
        <f t="array" ref="AP25">IFERROR(INDEX('SEMACU DATA UNIFICADA'!$C$2:$T1000,MATCH(1,($A25='SEMACU DATA UNIFICADA'!$A$2:$A1000)*($AL$1='SEMACU DATA UNIFICADA'!$B$2:$B1000),0),MATCH(AP$2,'SEMACU DATA UNIFICADA'!$C$1:$T$1,0)),"")</f>
        <v/>
      </c>
      <c r="AQ25" s="2" t="str">
        <f t="array" ref="AQ25">IFERROR(INDEX('SEMACU DATA UNIFICADA'!$C$2:$T1000,MATCH(1,($A25='SEMACU DATA UNIFICADA'!$A$2:$A1000)*($AL$1='SEMACU DATA UNIFICADA'!$B$2:$B1000),0),MATCH(AQ$2,'SEMACU DATA UNIFICADA'!$C$1:$T$1,0)),"")</f>
        <v/>
      </c>
      <c r="AR25" s="2" t="str">
        <f t="array" ref="AR25">IFERROR(INDEX('SEMACU DATA UNIFICADA'!$C$2:$T1000,MATCH(1,($A25='SEMACU DATA UNIFICADA'!$A$2:$A1000)*($AL$1='SEMACU DATA UNIFICADA'!$B$2:$B1000),0),MATCH(AR$2,'SEMACU DATA UNIFICADA'!$C$1:$T$1,0)),"")</f>
        <v/>
      </c>
      <c r="AS25" s="33" t="str">
        <f t="array" ref="AS25">IFERROR(INDEX('SEMACU DATA UNIFICADA'!$C$2:$T1000,MATCH(1,($A25='SEMACU DATA UNIFICADA'!$A$2:$A1000)*($AL$1='SEMACU DATA UNIFICADA'!$B$2:$B1000),0),MATCH(AS$2,'SEMACU DATA UNIFICADA'!$C$1:$T$1,0)),"")</f>
        <v/>
      </c>
      <c r="AT25" s="60" t="str">
        <f t="array" ref="AT25">IFERROR(INDEX('SEMACU DATA UNIFICADA'!$C$2:$T1000,MATCH(1,($A25='SEMACU DATA UNIFICADA'!$A$2:$A1000)*($AL$1='SEMACU DATA UNIFICADA'!$B$2:$B1000),0),MATCH(AT$2,'SEMACU DATA UNIFICADA'!$C$1:$T$1,0)),"")</f>
        <v/>
      </c>
      <c r="AU25" s="23" t="str">
        <f t="array" ref="AU25">IFERROR(INDEX('SEMACU DATA UNIFICADA'!$C$2:$T1000,MATCH(1,($A25='SEMACU DATA UNIFICADA'!$A$2:$A1000)*($AL$1='SEMACU DATA UNIFICADA'!$B$2:$B1000),0),MATCH(AU$2,'SEMACU DATA UNIFICADA'!$C$1:$T$1,0)),"")</f>
        <v/>
      </c>
      <c r="AV25" s="23" t="str">
        <f t="array" ref="AV25">IFERROR(INDEX('SEMACU DATA UNIFICADA'!$C$2:$T1000,MATCH(1,($A25='SEMACU DATA UNIFICADA'!$A$2:$A1000)*($AL$1='SEMACU DATA UNIFICADA'!$B$2:$B1000),0),MATCH(AV$2,'SEMACU DATA UNIFICADA'!$C$1:$T$1,0)),"")</f>
        <v/>
      </c>
      <c r="AW25" s="23" t="str">
        <f t="array" ref="AW25">IFERROR(INDEX('SEMACU DATA UNIFICADA'!$C$2:$T1000,MATCH(1,($A25='SEMACU DATA UNIFICADA'!$A$2:$A1000)*($AL$1='SEMACU DATA UNIFICADA'!$B$2:$B1000),0),MATCH(AW$2,'SEMACU DATA UNIFICADA'!$C$1:$T$1,0)),"")</f>
        <v/>
      </c>
      <c r="AX25" s="60" t="str">
        <f t="array" ref="AX25">IFERROR(INDEX('SEMACU DATA UNIFICADA'!$C$2:$T1000,MATCH(1,($A25='SEMACU DATA UNIFICADA'!$A$2:$A1000)*($AL$1='SEMACU DATA UNIFICADA'!$B$2:$B1000),0),MATCH(AX$2,'SEMACU DATA UNIFICADA'!$C$1:$T$1,0)),"")</f>
        <v/>
      </c>
      <c r="AY25" s="2" t="str">
        <f t="array" ref="AY25">IFERROR(INDEX('SEMACU DATA UNIFICADA'!$C$2:$T1000,MATCH(1,($A25='SEMACU DATA UNIFICADA'!$A$2:$A1000)*($AL$1='SEMACU DATA UNIFICADA'!$B$2:$B1000),0),MATCH(AY$2,'SEMACU DATA UNIFICADA'!$C$1:$T$1,0)),"")</f>
        <v/>
      </c>
      <c r="AZ25" s="2" t="str">
        <f t="array" ref="AZ25">IFERROR(INDEX('SEMACU DATA UNIFICADA'!$C$2:$T1000,MATCH(1,($A25='SEMACU DATA UNIFICADA'!$A$2:$A1000)*($AL$1='SEMACU DATA UNIFICADA'!$B$2:$B1000),0),MATCH(AZ$2,'SEMACU DATA UNIFICADA'!$C$1:$T$1,0)),"")</f>
        <v/>
      </c>
      <c r="BA25" s="33" t="str">
        <f t="array" ref="BA25">IFERROR(INDEX('SEMACU DATA UNIFICADA'!$C$2:$T1000,MATCH(1,($A25='SEMACU DATA UNIFICADA'!$A$2:$A1000)*($AL$1='SEMACU DATA UNIFICADA'!$B$2:$B1000),0),MATCH(BA$2,'SEMACU DATA UNIFICADA'!$C$1:$T$1,0)),"")</f>
        <v/>
      </c>
      <c r="BB25" s="60" t="str">
        <f t="array" ref="BB25">IFERROR(INDEX('SEMACU DATA UNIFICADA'!$C$2:$T1000,MATCH(1,($A25='SEMACU DATA UNIFICADA'!$A$2:$A1000)*($AL$1='SEMACU DATA UNIFICADA'!$B$2:$B1000),0),MATCH(BB$2,'SEMACU DATA UNIFICADA'!$C$1:$T$1,0)),"")</f>
        <v/>
      </c>
      <c r="BC25" s="140" t="str">
        <f t="array" ref="BC25">IFERROR(INDEX('SEMACU DATA UNIFICADA'!$C$2:$T1000,MATCH(1,($A25='SEMACU DATA UNIFICADA'!$A$2:$A1000)*($AL$1='SEMACU DATA UNIFICADA'!$B$2:$B1000),0),MATCH(BC$2,'SEMACU DATA UNIFICADA'!$C$1:$T$1,0)),"")</f>
        <v/>
      </c>
      <c r="BD25" s="138" t="str">
        <f t="array" ref="BD25">IFERROR(INDEX('SEMACU DATA UNIFICADA'!$C$2:$T1000,MATCH(1,($A25='SEMACU DATA UNIFICADA'!$A$2:$A1000)*($BD$1='SEMACU DATA UNIFICADA'!$B$2:$B1000),0),MATCH(BD$2,'SEMACU DATA UNIFICADA'!$C$1:$T$1,0)),"")</f>
        <v/>
      </c>
      <c r="BE25" s="2" t="str">
        <f t="array" ref="BE25">IFERROR(INDEX('SEMACU DATA UNIFICADA'!$C$2:$T1000,MATCH(1,($A25='SEMACU DATA UNIFICADA'!$A$2:$A1000)*($BD$1='SEMACU DATA UNIFICADA'!$B$2:$B1000),0),MATCH(BE$2,'SEMACU DATA UNIFICADA'!$C$1:$T$1,0)),"")</f>
        <v/>
      </c>
      <c r="BF25" s="2" t="str">
        <f t="array" ref="BF25">IFERROR(INDEX('SEMACU DATA UNIFICADA'!$C$2:$T1000,MATCH(1,($A25='SEMACU DATA UNIFICADA'!$A$2:$A1000)*($BD$1='SEMACU DATA UNIFICADA'!$B$2:$B1000),0),MATCH(BF$2,'SEMACU DATA UNIFICADA'!$C$1:$T$1,0)),"")</f>
        <v/>
      </c>
      <c r="BG25" s="2" t="str">
        <f t="array" ref="BG25">IFERROR(INDEX('SEMACU DATA UNIFICADA'!$C$2:$T1000,MATCH(1,($A25='SEMACU DATA UNIFICADA'!$A$2:$A1000)*($BD$1='SEMACU DATA UNIFICADA'!$B$2:$B1000),0),MATCH(BG$2,'SEMACU DATA UNIFICADA'!$C$1:$T$1,0)),"")</f>
        <v/>
      </c>
      <c r="BH25" s="139" t="str">
        <f t="array" ref="BH25">IFERROR(INDEX('SEMACU DATA UNIFICADA'!$C$2:$T1000,MATCH(1,($A25='SEMACU DATA UNIFICADA'!$A$2:$A1000)*($BD$1='SEMACU DATA UNIFICADA'!$B$2:$B1000),0),MATCH(BH$2,'SEMACU DATA UNIFICADA'!$C$1:$T$1,0)),"")</f>
        <v/>
      </c>
      <c r="BI25" s="2" t="str">
        <f t="array" ref="BI25">IFERROR(INDEX('SEMACU DATA UNIFICADA'!$C$2:$T1000,MATCH(1,($A25='SEMACU DATA UNIFICADA'!$A$2:$A1000)*($BD$1='SEMACU DATA UNIFICADA'!$B$2:$B1000),0),MATCH(BI$2,'SEMACU DATA UNIFICADA'!$C$1:$T$1,0)),"")</f>
        <v/>
      </c>
      <c r="BJ25" s="2" t="str">
        <f t="array" ref="BJ25">IFERROR(INDEX('SEMACU DATA UNIFICADA'!$C$2:$T1000,MATCH(1,($A25='SEMACU DATA UNIFICADA'!$A$2:$A1000)*($BD$1='SEMACU DATA UNIFICADA'!$B$2:$B1000),0),MATCH(BJ$2,'SEMACU DATA UNIFICADA'!$C$1:$T$1,0)),"")</f>
        <v/>
      </c>
      <c r="BK25" s="33" t="str">
        <f t="array" ref="BK25">IFERROR(INDEX('SEMACU DATA UNIFICADA'!$C$2:$T1000,MATCH(1,($A25='SEMACU DATA UNIFICADA'!$A$2:$A1000)*($BD$1='SEMACU DATA UNIFICADA'!$B$2:$B1000),0),MATCH(BK$2,'SEMACU DATA UNIFICADA'!$C$1:$T$1,0)),"")</f>
        <v/>
      </c>
      <c r="BL25" s="60" t="str">
        <f t="array" ref="BL25">IFERROR(INDEX('SEMACU DATA UNIFICADA'!$C$2:$T1000,MATCH(1,($A25='SEMACU DATA UNIFICADA'!$A$2:$A1000)*($BD$1='SEMACU DATA UNIFICADA'!$B$2:$B1000),0),MATCH(BL$2,'SEMACU DATA UNIFICADA'!$C$1:$T$1,0)),"")</f>
        <v/>
      </c>
      <c r="BM25" s="23" t="str">
        <f t="array" ref="BM25">IFERROR(INDEX('SEMACU DATA UNIFICADA'!$C$2:$T1000,MATCH(1,($A25='SEMACU DATA UNIFICADA'!$A$2:$A1000)*($BD$1='SEMACU DATA UNIFICADA'!$B$2:$B1000),0),MATCH(BM$2,'SEMACU DATA UNIFICADA'!$C$1:$T$1,0)),"")</f>
        <v/>
      </c>
      <c r="BN25" s="23" t="str">
        <f t="array" ref="BN25">IFERROR(INDEX('SEMACU DATA UNIFICADA'!$C$2:$T1000,MATCH(1,($A25='SEMACU DATA UNIFICADA'!$A$2:$A1000)*($BD$1='SEMACU DATA UNIFICADA'!$B$2:$B1000),0),MATCH(BN$2,'SEMACU DATA UNIFICADA'!$C$1:$T$1,0)),"")</f>
        <v/>
      </c>
      <c r="BO25" s="23" t="str">
        <f t="array" ref="BO25">IFERROR(INDEX('SEMACU DATA UNIFICADA'!$C$2:$T1000,MATCH(1,($A25='SEMACU DATA UNIFICADA'!$A$2:$A1000)*($BD$1='SEMACU DATA UNIFICADA'!$B$2:$B1000),0),MATCH(BO$2,'SEMACU DATA UNIFICADA'!$C$1:$T$1,0)),"")</f>
        <v/>
      </c>
      <c r="BP25" s="60" t="str">
        <f t="array" ref="BP25">IFERROR(INDEX('SEMACU DATA UNIFICADA'!$C$2:$T1000,MATCH(1,($A25='SEMACU DATA UNIFICADA'!$A$2:$A1000)*($BD$1='SEMACU DATA UNIFICADA'!$B$2:$B1000),0),MATCH(BP$2,'SEMACU DATA UNIFICADA'!$C$1:$T$1,0)),"")</f>
        <v/>
      </c>
      <c r="BQ25" s="2" t="str">
        <f t="array" ref="BQ25">IFERROR(INDEX('SEMACU DATA UNIFICADA'!$C$2:$T1000,MATCH(1,($A25='SEMACU DATA UNIFICADA'!$A$2:$A1000)*($BD$1='SEMACU DATA UNIFICADA'!$B$2:$B1000),0),MATCH(BQ$2,'SEMACU DATA UNIFICADA'!$C$1:$T$1,0)),"")</f>
        <v/>
      </c>
      <c r="BR25" s="2" t="str">
        <f t="array" ref="BR25">IFERROR(INDEX('SEMACU DATA UNIFICADA'!$C$2:$T1000,MATCH(1,($A25='SEMACU DATA UNIFICADA'!$A$2:$A1000)*($BD$1='SEMACU DATA UNIFICADA'!$B$2:$B1000),0),MATCH(BR$2,'SEMACU DATA UNIFICADA'!$C$1:$T$1,0)),"")</f>
        <v/>
      </c>
      <c r="BS25" s="33" t="str">
        <f t="array" ref="BS25">IFERROR(INDEX('SEMACU DATA UNIFICADA'!$C$2:$T1000,MATCH(1,($A25='SEMACU DATA UNIFICADA'!$A$2:$A1000)*($BD$1='SEMACU DATA UNIFICADA'!$B$2:$B1000),0),MATCH(BS$2,'SEMACU DATA UNIFICADA'!$C$1:$T$1,0)),"")</f>
        <v/>
      </c>
      <c r="BT25" s="60" t="str">
        <f t="array" ref="BT25">IFERROR(INDEX('SEMACU DATA UNIFICADA'!$C$2:$T1000,MATCH(1,($A25='SEMACU DATA UNIFICADA'!$A$2:$A1000)*($BD$1='SEMACU DATA UNIFICADA'!$B$2:$B1000),0),MATCH(BT$2,'SEMACU DATA UNIFICADA'!$C$1:$T$1,0)),"")</f>
        <v/>
      </c>
      <c r="BU25" s="140" t="str">
        <f t="array" ref="BU25">IFERROR(INDEX('SEMACU DATA UNIFICADA'!$C$2:$T1000,MATCH(1,($A25='SEMACU DATA UNIFICADA'!$A$2:$A1000)*($BD$1='SEMACU DATA UNIFICADA'!$B$2:$B1000),0),MATCH(BU$2,'SEMACU DATA UNIFICADA'!$C$1:$T$1,0)),"")</f>
        <v/>
      </c>
      <c r="BV25" s="138" t="str">
        <f t="array" ref="BV25">IFERROR(INDEX('SEMACU DATA UNIFICADA'!$C$2:$T1000,MATCH(1,($A25='SEMACU DATA UNIFICADA'!$A$2:$A1000)*($BV$1='SEMACU DATA UNIFICADA'!$B$2:$B1000),0),MATCH(BV$2,'SEMACU DATA UNIFICADA'!$C$1:$T$1,0)),"")</f>
        <v>SE06090523</v>
      </c>
      <c r="BW25" s="2">
        <f t="array" ref="BW25">IFERROR(INDEX('SEMACU DATA UNIFICADA'!$C$2:$T1000,MATCH(1,($A25='SEMACU DATA UNIFICADA'!$A$2:$A1000)*($BV$1='SEMACU DATA UNIFICADA'!$B$2:$B1000),0),MATCH(BW$2,'SEMACU DATA UNIFICADA'!$C$1:$T$1,0)),"")</f>
        <v>350</v>
      </c>
      <c r="BX25" s="2">
        <f t="array" ref="BX25">IFERROR(INDEX('SEMACU DATA UNIFICADA'!$C$2:$T1000,MATCH(1,($A25='SEMACU DATA UNIFICADA'!$A$2:$A1000)*($BV$1='SEMACU DATA UNIFICADA'!$B$2:$B1000),0),MATCH(BX$2,'SEMACU DATA UNIFICADA'!$C$1:$T$1,0)),"")</f>
        <v>2050</v>
      </c>
      <c r="BY25" s="2" t="str">
        <f t="array" ref="BY25">IFERROR(INDEX('SEMACU DATA UNIFICADA'!$C$2:$T1000,MATCH(1,($A25='SEMACU DATA UNIFICADA'!$A$2:$A1000)*($BV$1='SEMACU DATA UNIFICADA'!$B$2:$B1000),0),MATCH(BY$2,'SEMACU DATA UNIFICADA'!$C$1:$T$1,0)),"")</f>
        <v>SKR MAST</v>
      </c>
      <c r="BZ25" s="139">
        <f t="array" ref="BZ25">IFERROR(INDEX('SEMACU DATA UNIFICADA'!$C$2:$T1000,MATCH(1,($A25='SEMACU DATA UNIFICADA'!$A$2:$A1000)*($BV$1='SEMACU DATA UNIFICADA'!$B$2:$B1000),0),MATCH(BZ$2,'SEMACU DATA UNIFICADA'!$C$1:$T$1,0)),"")</f>
        <v>2009</v>
      </c>
      <c r="CA25" s="2">
        <f t="array" ref="CA25">IFERROR(INDEX('SEMACU DATA UNIFICADA'!$C$2:$T1000,MATCH(1,($A25='SEMACU DATA UNIFICADA'!$A$2:$A1000)*($BV$1='SEMACU DATA UNIFICADA'!$B$2:$B1000),0),MATCH(CA$2,'SEMACU DATA UNIFICADA'!$C$1:$T$1,0)),"")</f>
        <v>12.56</v>
      </c>
      <c r="CB25" s="2">
        <f t="array" ref="CB25">IFERROR(INDEX('SEMACU DATA UNIFICADA'!$C$2:$T1000,MATCH(1,($A25='SEMACU DATA UNIFICADA'!$A$2:$A1000)*($BV$1='SEMACU DATA UNIFICADA'!$B$2:$B1000),0),MATCH(CB$2,'SEMACU DATA UNIFICADA'!$C$1:$T$1,0)),"")</f>
        <v>2.06</v>
      </c>
      <c r="CC25" s="33">
        <f t="array" ref="CC25">IFERROR(INDEX('SEMACU DATA UNIFICADA'!$C$2:$T1000,MATCH(1,($A25='SEMACU DATA UNIFICADA'!$A$2:$A1000)*($BV$1='SEMACU DATA UNIFICADA'!$B$2:$B1000),0),MATCH(CC$2,'SEMACU DATA UNIFICADA'!$C$1:$T$1,0)),"")</f>
        <v>4.32336</v>
      </c>
      <c r="CD25" s="60">
        <f t="array" ref="CD25">IFERROR(INDEX('SEMACU DATA UNIFICADA'!$C$2:$T1000,MATCH(1,($A25='SEMACU DATA UNIFICADA'!$A$2:$A1000)*($BV$1='SEMACU DATA UNIFICADA'!$B$2:$B1000),0),MATCH(CD$2,'SEMACU DATA UNIFICADA'!$C$1:$T$1,0)),"")</f>
        <v>644550.5819</v>
      </c>
      <c r="CE25" s="23">
        <f t="array" ref="CE25">IFERROR(INDEX('SEMACU DATA UNIFICADA'!$C$2:$T1000,MATCH(1,($A25='SEMACU DATA UNIFICADA'!$A$2:$A1000)*($BV$1='SEMACU DATA UNIFICADA'!$B$2:$B1000),0),MATCH(CE$2,'SEMACU DATA UNIFICADA'!$C$1:$T$1,0)),"")</f>
        <v>0.866664</v>
      </c>
      <c r="CF25" s="23">
        <f t="array" ref="CF25">IFERROR(INDEX('SEMACU DATA UNIFICADA'!$C$2:$T1000,MATCH(1,($A25='SEMACU DATA UNIFICADA'!$A$2:$A1000)*($BV$1='SEMACU DATA UNIFICADA'!$B$2:$B1000),0),MATCH(CF$2,'SEMACU DATA UNIFICADA'!$C$1:$T$1,0)),"")</f>
        <v>0.7957414592</v>
      </c>
      <c r="CG25" s="23">
        <f t="array" ref="CG25">IFERROR(INDEX('SEMACU DATA UNIFICADA'!$C$2:$T1000,MATCH(1,($A25='SEMACU DATA UNIFICADA'!$A$2:$A1000)*($BV$1='SEMACU DATA UNIFICADA'!$B$2:$B1000),0),MATCH(CG$2,'SEMACU DATA UNIFICADA'!$C$1:$T$1,0)),"")</f>
        <v>0.95</v>
      </c>
      <c r="CH25" s="60" t="str">
        <f t="array" ref="CH25">IFERROR(INDEX('SEMACU DATA UNIFICADA'!$C$2:$T1000,MATCH(1,($A25='SEMACU DATA UNIFICADA'!$A$2:$A1000)*($BV$1='SEMACU DATA UNIFICADA'!$B$2:$B1000),0),MATCH(CH$2,'SEMACU DATA UNIFICADA'!$C$1:$T$1,0)),"")</f>
        <v/>
      </c>
      <c r="CI25" s="2">
        <f t="array" ref="CI25">IFERROR(INDEX('SEMACU DATA UNIFICADA'!$C$2:$T1000,MATCH(1,($A25='SEMACU DATA UNIFICADA'!$A$2:$A1000)*($BV$1='SEMACU DATA UNIFICADA'!$B$2:$B1000),0),MATCH(CI$2,'SEMACU DATA UNIFICADA'!$C$1:$T$1,0)),"")</f>
        <v>2.2</v>
      </c>
      <c r="CJ25" s="2">
        <f t="array" ref="CJ25">IFERROR(INDEX('SEMACU DATA UNIFICADA'!$C$2:$T1000,MATCH(1,($A25='SEMACU DATA UNIFICADA'!$A$2:$A1000)*($BV$1='SEMACU DATA UNIFICADA'!$B$2:$B1000),0),MATCH(CJ$2,'SEMACU DATA UNIFICADA'!$C$1:$T$1,0)),"")</f>
        <v>14.76</v>
      </c>
      <c r="CK25" s="33">
        <f t="array" ref="CK25">IFERROR(INDEX('SEMACU DATA UNIFICADA'!$C$2:$T1000,MATCH(1,($A25='SEMACU DATA UNIFICADA'!$A$2:$A1000)*($BV$1='SEMACU DATA UNIFICADA'!$B$2:$B1000),0),MATCH(CK$2,'SEMACU DATA UNIFICADA'!$C$1:$T$1,0)),"")</f>
        <v>3.97056</v>
      </c>
      <c r="CL25" s="60">
        <f t="array" ref="CL25">IFERROR(INDEX('SEMACU DATA UNIFICADA'!$C$2:$T1000,MATCH(1,($A25='SEMACU DATA UNIFICADA'!$A$2:$A1000)*($BV$1='SEMACU DATA UNIFICADA'!$B$2:$B1000),0),MATCH(CL$2,'SEMACU DATA UNIFICADA'!$C$1:$T$1,0)),"")</f>
        <v>459.4358425</v>
      </c>
      <c r="CM25" s="140">
        <f t="array" ref="CM25">IFERROR(INDEX('SEMACU DATA UNIFICADA'!$C$2:$T1000,MATCH(1,($A25='SEMACU DATA UNIFICADA'!$A$2:$A1000)*($BV$1='SEMACU DATA UNIFICADA'!$B$2:$B1000),0),MATCH(CM$2,'SEMACU DATA UNIFICADA'!$C$1:$T$1,0)),"")</f>
        <v>27.35896062</v>
      </c>
      <c r="CN25" s="138" t="str">
        <f t="array" ref="CN25">IFERROR(INDEX('SEMACU DATA UNIFICADA'!$C$2:$T1000,MATCH(1,($A25='SEMACU DATA UNIFICADA'!$A$2:$A1000)*($CN$1='SEMACU DATA UNIFICADA'!$B$2:$B1000),0),MATCH(CN$2,'SEMACU DATA UNIFICADA'!$C$1:$T$1,0)),"")</f>
        <v>SE07090523</v>
      </c>
      <c r="CO25" s="2">
        <f t="array" ref="CO25">IFERROR(INDEX('SEMACU DATA UNIFICADA'!$C$2:$T1000,MATCH(1,($A25='SEMACU DATA UNIFICADA'!$A$2:$A1000)*($CN$1='SEMACU DATA UNIFICADA'!$B$2:$B1000),0),MATCH(CO$2,'SEMACU DATA UNIFICADA'!$C$1:$T$1,0)),"")</f>
        <v>425</v>
      </c>
      <c r="CP25" s="2">
        <f t="array" ref="CP25">IFERROR(INDEX('SEMACU DATA UNIFICADA'!$C$2:$T1000,MATCH(1,($A25='SEMACU DATA UNIFICADA'!$A$2:$A1000)*($CN$1='SEMACU DATA UNIFICADA'!$B$2:$B1000),0),MATCH(CP$2,'SEMACU DATA UNIFICADA'!$C$1:$T$1,0)),"")</f>
        <v>2500</v>
      </c>
      <c r="CQ25" s="2" t="str">
        <f t="array" ref="CQ25">IFERROR(INDEX('SEMACU DATA UNIFICADA'!$C$2:$T1000,MATCH(1,($A25='SEMACU DATA UNIFICADA'!$A$2:$A1000)*($CN$1='SEMACU DATA UNIFICADA'!$B$2:$B1000),0),MATCH(CQ$2,'SEMACU DATA UNIFICADA'!$C$1:$T$1,0)),"")</f>
        <v>SKR MAST</v>
      </c>
      <c r="CR25" s="139">
        <f t="array" ref="CR25">IFERROR(INDEX('SEMACU DATA UNIFICADA'!$C$2:$T1000,MATCH(1,($A25='SEMACU DATA UNIFICADA'!$A$2:$A1000)*($CN$1='SEMACU DATA UNIFICADA'!$B$2:$B1000),0),MATCH(CR$2,'SEMACU DATA UNIFICADA'!$C$1:$T$1,0)),"")</f>
        <v>2450</v>
      </c>
      <c r="CS25" s="2">
        <f t="array" ref="CS25">IFERROR(INDEX('SEMACU DATA UNIFICADA'!$C$2:$T1000,MATCH(1,($A25='SEMACU DATA UNIFICADA'!$A$2:$A1000)*($CN$1='SEMACU DATA UNIFICADA'!$B$2:$B1000),0),MATCH(CS$2,'SEMACU DATA UNIFICADA'!$C$1:$T$1,0)),"")</f>
        <v>12.95</v>
      </c>
      <c r="CT25" s="2">
        <f t="array" ref="CT25">IFERROR(INDEX('SEMACU DATA UNIFICADA'!$C$2:$T1000,MATCH(1,($A25='SEMACU DATA UNIFICADA'!$A$2:$A1000)*($CN$1='SEMACU DATA UNIFICADA'!$B$2:$B1000),0),MATCH(CT$2,'SEMACU DATA UNIFICADA'!$C$1:$T$1,0)),"")</f>
        <v>1.7</v>
      </c>
      <c r="CU25" s="33">
        <f t="array" ref="CU25">IFERROR(INDEX('SEMACU DATA UNIFICADA'!$C$2:$T1000,MATCH(1,($A25='SEMACU DATA UNIFICADA'!$A$2:$A1000)*($CN$1='SEMACU DATA UNIFICADA'!$B$2:$B1000),0),MATCH(CU$2,'SEMACU DATA UNIFICADA'!$C$1:$T$1,0)),"")</f>
        <v>4.2672</v>
      </c>
      <c r="CV25" s="60">
        <f t="array" ref="CV25">IFERROR(INDEX('SEMACU DATA UNIFICADA'!$C$2:$T1000,MATCH(1,($A25='SEMACU DATA UNIFICADA'!$A$2:$A1000)*($CN$1='SEMACU DATA UNIFICADA'!$B$2:$B1000),0),MATCH(CV$2,'SEMACU DATA UNIFICADA'!$C$1:$T$1,0)),"")</f>
        <v>769088.2269</v>
      </c>
      <c r="CW25" s="23">
        <f t="array" ref="CW25">IFERROR(INDEX('SEMACU DATA UNIFICADA'!$C$2:$T1000,MATCH(1,($A25='SEMACU DATA UNIFICADA'!$A$2:$A1000)*($CN$1='SEMACU DATA UNIFICADA'!$B$2:$B1000),0),MATCH(CW$2,'SEMACU DATA UNIFICADA'!$C$1:$T$1,0)),"")</f>
        <v>0.866664</v>
      </c>
      <c r="CX25" s="23">
        <f t="array" ref="CX25">IFERROR(INDEX('SEMACU DATA UNIFICADA'!$C$2:$T1000,MATCH(1,($A25='SEMACU DATA UNIFICADA'!$A$2:$A1000)*($CN$1='SEMACU DATA UNIFICADA'!$B$2:$B1000),0),MATCH(CX$2,'SEMACU DATA UNIFICADA'!$C$1:$T$1,0)),"")</f>
        <v>0.8545424743</v>
      </c>
      <c r="CY25" s="23">
        <f t="array" ref="CY25">IFERROR(INDEX('SEMACU DATA UNIFICADA'!$C$2:$T1000,MATCH(1,($A25='SEMACU DATA UNIFICADA'!$A$2:$A1000)*($CN$1='SEMACU DATA UNIFICADA'!$B$2:$B1000),0),MATCH(CY$2,'SEMACU DATA UNIFICADA'!$C$1:$T$1,0)),"")</f>
        <v>1</v>
      </c>
      <c r="CZ25" s="60" t="str">
        <f t="array" ref="CZ25">IFERROR(INDEX('SEMACU DATA UNIFICADA'!$C$2:$T1000,MATCH(1,($A25='SEMACU DATA UNIFICADA'!$A$2:$A1000)*($CN$1='SEMACU DATA UNIFICADA'!$B$2:$B1000),0),MATCH(CZ$2,'SEMACU DATA UNIFICADA'!$C$1:$T$1,0)),"")</f>
        <v/>
      </c>
      <c r="DA25" s="2">
        <f t="array" ref="DA25">IFERROR(INDEX('SEMACU DATA UNIFICADA'!$C$2:$T1000,MATCH(1,($A25='SEMACU DATA UNIFICADA'!$A$2:$A1000)*($CN$1='SEMACU DATA UNIFICADA'!$B$2:$B1000),0),MATCH(DA$2,'SEMACU DATA UNIFICADA'!$C$1:$T$1,0)),"")</f>
        <v>2.1</v>
      </c>
      <c r="DB25" s="2">
        <f t="array" ref="DB25">IFERROR(INDEX('SEMACU DATA UNIFICADA'!$C$2:$T1000,MATCH(1,($A25='SEMACU DATA UNIFICADA'!$A$2:$A1000)*($CN$1='SEMACU DATA UNIFICADA'!$B$2:$B1000),0),MATCH(DB$2,'SEMACU DATA UNIFICADA'!$C$1:$T$1,0)),"")</f>
        <v>15.05</v>
      </c>
      <c r="DC25" s="33">
        <f t="array" ref="DC25">IFERROR(INDEX('SEMACU DATA UNIFICADA'!$C$2:$T1000,MATCH(1,($A25='SEMACU DATA UNIFICADA'!$A$2:$A1000)*($CN$1='SEMACU DATA UNIFICADA'!$B$2:$B1000),0),MATCH(DC$2,'SEMACU DATA UNIFICADA'!$C$1:$T$1,0)),"")</f>
        <v>3.918</v>
      </c>
      <c r="DD25" s="60">
        <f t="array" ref="DD25">IFERROR(INDEX('SEMACU DATA UNIFICADA'!$C$2:$T1000,MATCH(1,($A25='SEMACU DATA UNIFICADA'!$A$2:$A1000)*($CN$1='SEMACU DATA UNIFICADA'!$B$2:$B1000),0),MATCH(DD$2,'SEMACU DATA UNIFICADA'!$C$1:$T$1,0)),"")</f>
        <v>541.408137</v>
      </c>
      <c r="DE25" s="140">
        <f t="array" ref="DE25">IFERROR(INDEX('SEMACU DATA UNIFICADA'!$C$2:$T1000,MATCH(1,($A25='SEMACU DATA UNIFICADA'!$A$2:$A1000)*($CN$1='SEMACU DATA UNIFICADA'!$B$2:$B1000),0),MATCH(DE$2,'SEMACU DATA UNIFICADA'!$C$1:$T$1,0)),"")</f>
        <v>29.10203426</v>
      </c>
      <c r="DF25" s="138" t="str">
        <f t="array" ref="DF25">IFERROR(INDEX('SEMACU DATA UNIFICADA'!$C$2:$T1000,MATCH(1,($A25='SEMACU DATA UNIFICADA'!$A$2:$A1000)*($DF$1='SEMACU DATA UNIFICADA'!$B$2:$B1000),0),MATCH(DF$2,'SEMACU DATA UNIFICADA'!$C$1:$T$1,0)),"")</f>
        <v>SE08090523</v>
      </c>
      <c r="DG25" s="2">
        <f t="array" ref="DG25">IFERROR(INDEX('SEMACU DATA UNIFICADA'!$C$2:$T1000,MATCH(1,($A25='SEMACU DATA UNIFICADA'!$A$2:$A1000)*($DF$1='SEMACU DATA UNIFICADA'!$B$2:$B1000),0),MATCH(DG$2,'SEMACU DATA UNIFICADA'!$C$1:$T$1,0)),"")</f>
        <v>425</v>
      </c>
      <c r="DH25" s="2">
        <f t="array" ref="DH25">IFERROR(INDEX('SEMACU DATA UNIFICADA'!$C$2:$T1000,MATCH(1,($A25='SEMACU DATA UNIFICADA'!$A$2:$A1000)*($DF$1='SEMACU DATA UNIFICADA'!$B$2:$B1000),0),MATCH(DH$2,'SEMACU DATA UNIFICADA'!$C$1:$T$1,0)),"")</f>
        <v>2525</v>
      </c>
      <c r="DI25" s="2" t="str">
        <f t="array" ref="DI25">IFERROR(INDEX('SEMACU DATA UNIFICADA'!$C$2:$T1000,MATCH(1,($A25='SEMACU DATA UNIFICADA'!$A$2:$A1000)*($DF$1='SEMACU DATA UNIFICADA'!$B$2:$B1000),0),MATCH(DI$2,'SEMACU DATA UNIFICADA'!$C$1:$T$1,0)),"")</f>
        <v>SKR MAST</v>
      </c>
      <c r="DJ25" s="139">
        <f t="array" ref="DJ25">IFERROR(INDEX('SEMACU DATA UNIFICADA'!$C$2:$T1000,MATCH(1,($A25='SEMACU DATA UNIFICADA'!$A$2:$A1000)*($DF$1='SEMACU DATA UNIFICADA'!$B$2:$B1000),0),MATCH(DJ$2,'SEMACU DATA UNIFICADA'!$C$1:$T$1,0)),"")</f>
        <v>2474.5</v>
      </c>
      <c r="DK25" s="2">
        <f t="array" ref="DK25">IFERROR(INDEX('SEMACU DATA UNIFICADA'!$C$2:$T1000,MATCH(1,($A25='SEMACU DATA UNIFICADA'!$A$2:$A1000)*($DF$1='SEMACU DATA UNIFICADA'!$B$2:$B1000),0),MATCH(DK$2,'SEMACU DATA UNIFICADA'!$C$1:$T$1,0)),"")</f>
        <v>12.43</v>
      </c>
      <c r="DL25" s="2">
        <f t="array" ref="DL25">IFERROR(INDEX('SEMACU DATA UNIFICADA'!$C$2:$T1000,MATCH(1,($A25='SEMACU DATA UNIFICADA'!$A$2:$A1000)*($DF$1='SEMACU DATA UNIFICADA'!$B$2:$B1000),0),MATCH(DL$2,'SEMACU DATA UNIFICADA'!$C$1:$T$1,0)),"")</f>
        <v>2.08</v>
      </c>
      <c r="DM25" s="33">
        <f t="array" ref="DM25">IFERROR(INDEX('SEMACU DATA UNIFICADA'!$C$2:$T1000,MATCH(1,($A25='SEMACU DATA UNIFICADA'!$A$2:$A1000)*($DF$1='SEMACU DATA UNIFICADA'!$B$2:$B1000),0),MATCH(DM$2,'SEMACU DATA UNIFICADA'!$C$1:$T$1,0)),"")</f>
        <v>4.34208</v>
      </c>
      <c r="DN25" s="60">
        <f t="array" ref="DN25">IFERROR(INDEX('SEMACU DATA UNIFICADA'!$C$2:$T1000,MATCH(1,($A25='SEMACU DATA UNIFICADA'!$A$2:$A1000)*($DF$1='SEMACU DATA UNIFICADA'!$B$2:$B1000),0),MATCH(DN$2,'SEMACU DATA UNIFICADA'!$C$1:$T$1,0)),"")</f>
        <v>787444.5483</v>
      </c>
      <c r="DO25" s="23">
        <f t="array" ref="DO25">IFERROR(INDEX('SEMACU DATA UNIFICADA'!$C$2:$T1000,MATCH(1,($A25='SEMACU DATA UNIFICADA'!$A$2:$A1000)*($DF$1='SEMACU DATA UNIFICADA'!$B$2:$B1000),0),MATCH(DO$2,'SEMACU DATA UNIFICADA'!$C$1:$T$1,0)),"")</f>
        <v>0.866664</v>
      </c>
      <c r="DP25" s="23">
        <f t="array" ref="DP25">IFERROR(INDEX('SEMACU DATA UNIFICADA'!$C$2:$T1000,MATCH(1,($A25='SEMACU DATA UNIFICADA'!$A$2:$A1000)*($DF$1='SEMACU DATA UNIFICADA'!$B$2:$B1000),0),MATCH(DP$2,'SEMACU DATA UNIFICADA'!$C$1:$T$1,0)),"")</f>
        <v>0.8577827324</v>
      </c>
      <c r="DQ25" s="23">
        <f t="array" ref="DQ25">IFERROR(INDEX('SEMACU DATA UNIFICADA'!$C$2:$T1000,MATCH(1,($A25='SEMACU DATA UNIFICADA'!$A$2:$A1000)*($DF$1='SEMACU DATA UNIFICADA'!$B$2:$B1000),0),MATCH(DQ$2,'SEMACU DATA UNIFICADA'!$C$1:$T$1,0)),"")</f>
        <v>1</v>
      </c>
      <c r="DR25" s="60" t="str">
        <f t="array" ref="DR25">IFERROR(INDEX('SEMACU DATA UNIFICADA'!$C$2:$T1000,MATCH(1,($A25='SEMACU DATA UNIFICADA'!$A$2:$A1000)*($DF$1='SEMACU DATA UNIFICADA'!$B$2:$B1000),0),MATCH(DR$2,'SEMACU DATA UNIFICADA'!$C$1:$T$1,0)),"")</f>
        <v/>
      </c>
      <c r="DS25" s="2">
        <f t="array" ref="DS25">IFERROR(INDEX('SEMACU DATA UNIFICADA'!$C$2:$T1000,MATCH(1,($A25='SEMACU DATA UNIFICADA'!$A$2:$A1000)*($DF$1='SEMACU DATA UNIFICADA'!$B$2:$B1000),0),MATCH(DS$2,'SEMACU DATA UNIFICADA'!$C$1:$T$1,0)),"")</f>
        <v>2.1</v>
      </c>
      <c r="DT25" s="2">
        <f t="array" ref="DT25">IFERROR(INDEX('SEMACU DATA UNIFICADA'!$C$2:$T1000,MATCH(1,($A25='SEMACU DATA UNIFICADA'!$A$2:$A1000)*($DF$1='SEMACU DATA UNIFICADA'!$B$2:$B1000),0),MATCH(DT$2,'SEMACU DATA UNIFICADA'!$C$1:$T$1,0)),"")</f>
        <v>14.53</v>
      </c>
      <c r="DU25" s="33">
        <f t="array" ref="DU25">IFERROR(INDEX('SEMACU DATA UNIFICADA'!$C$2:$T1000,MATCH(1,($A25='SEMACU DATA UNIFICADA'!$A$2:$A1000)*($DF$1='SEMACU DATA UNIFICADA'!$B$2:$B1000),0),MATCH(DU$2,'SEMACU DATA UNIFICADA'!$C$1:$T$1,0)),"")</f>
        <v>4.00368</v>
      </c>
      <c r="DV25" s="60">
        <f t="array" ref="DV25">IFERROR(INDEX('SEMACU DATA UNIFICADA'!$C$2:$T1000,MATCH(1,($A25='SEMACU DATA UNIFICADA'!$A$2:$A1000)*($DF$1='SEMACU DATA UNIFICADA'!$B$2:$B1000),0),MATCH(DV$2,'SEMACU DATA UNIFICADA'!$C$1:$T$1,0)),"")</f>
        <v>543.6140349</v>
      </c>
      <c r="DW25" s="140">
        <f t="array" ref="DW25">IFERROR(INDEX('SEMACU DATA UNIFICADA'!$C$2:$T1000,MATCH(1,($A25='SEMACU DATA UNIFICADA'!$A$2:$A1000)*($DF$1='SEMACU DATA UNIFICADA'!$B$2:$B1000),0),MATCH(DW$2,'SEMACU DATA UNIFICADA'!$C$1:$T$1,0)),"")</f>
        <v>29.65350873</v>
      </c>
      <c r="DX25" s="138" t="str">
        <f t="array" ref="DX25">IFERROR(INDEX('SEMACU DATA UNIFICADA'!$C$2:$T1000,MATCH(1,($A25='SEMACU DATA UNIFICADA'!$A$2:$A1000)*($DX$1='SEMACU DATA UNIFICADA'!$B$2:$B1000),0),MATCH(DX$2,'SEMACU DATA UNIFICADA'!$C$1:$T$1,0)),"")</f>
        <v>SE09060523</v>
      </c>
      <c r="DY25" s="2">
        <f t="array" ref="DY25">IFERROR(INDEX('SEMACU DATA UNIFICADA'!$C$2:$T1000,MATCH(1,($A25='SEMACU DATA UNIFICADA'!$A$2:$A1000)*($DX$1='SEMACU DATA UNIFICADA'!$B$2:$B1000),0),MATCH(DY$2,'SEMACU DATA UNIFICADA'!$C$1:$T$1,0)),"")</f>
        <v>675</v>
      </c>
      <c r="DZ25" s="2">
        <f t="array" ref="DZ25">IFERROR(INDEX('SEMACU DATA UNIFICADA'!$C$2:$T1000,MATCH(1,($A25='SEMACU DATA UNIFICADA'!$A$2:$A1000)*($DX$1='SEMACU DATA UNIFICADA'!$B$2:$B1000),0),MATCH(DZ$2,'SEMACU DATA UNIFICADA'!$C$1:$T$1,0)),"")</f>
        <v>3900</v>
      </c>
      <c r="EA25" s="2" t="str">
        <f t="array" ref="EA25">IFERROR(INDEX('SEMACU DATA UNIFICADA'!$C$2:$T1000,MATCH(1,($A25='SEMACU DATA UNIFICADA'!$A$2:$A1000)*($DX$1='SEMACU DATA UNIFICADA'!$B$2:$B1000),0),MATCH(EA$2,'SEMACU DATA UNIFICADA'!$C$1:$T$1,0)),"")</f>
        <v>SKR MAST</v>
      </c>
      <c r="EB25" s="139">
        <f t="array" ref="EB25">IFERROR(INDEX('SEMACU DATA UNIFICADA'!$C$2:$T1000,MATCH(1,($A25='SEMACU DATA UNIFICADA'!$A$2:$A1000)*($DX$1='SEMACU DATA UNIFICADA'!$B$2:$B1000),0),MATCH(EB$2,'SEMACU DATA UNIFICADA'!$C$1:$T$1,0)),"")</f>
        <v>3822</v>
      </c>
      <c r="EC25" s="2">
        <f t="array" ref="EC25">IFERROR(INDEX('SEMACU DATA UNIFICADA'!$C$2:$T1000,MATCH(1,($A25='SEMACU DATA UNIFICADA'!$A$2:$A1000)*($DX$1='SEMACU DATA UNIFICADA'!$B$2:$B1000),0),MATCH(EC$2,'SEMACU DATA UNIFICADA'!$C$1:$T$1,0)),"")</f>
        <v>14.1</v>
      </c>
      <c r="ED25" s="2">
        <f t="array" ref="ED25">IFERROR(INDEX('SEMACU DATA UNIFICADA'!$C$2:$T1000,MATCH(1,($A25='SEMACU DATA UNIFICADA'!$A$2:$A1000)*($DX$1='SEMACU DATA UNIFICADA'!$B$2:$B1000),0),MATCH(ED$2,'SEMACU DATA UNIFICADA'!$C$1:$T$1,0)),"")</f>
        <v>2.07</v>
      </c>
      <c r="EE25" s="33">
        <f t="array" ref="EE25">IFERROR(INDEX('SEMACU DATA UNIFICADA'!$C$2:$T1000,MATCH(1,($A25='SEMACU DATA UNIFICADA'!$A$2:$A1000)*($DX$1='SEMACU DATA UNIFICADA'!$B$2:$B1000),0),MATCH(EE$2,'SEMACU DATA UNIFICADA'!$C$1:$T$1,0)),"")</f>
        <v>4.0656</v>
      </c>
      <c r="EF25" s="60">
        <f t="array" ref="EF25">IFERROR(INDEX('SEMACU DATA UNIFICADA'!$C$2:$T1000,MATCH(1,($A25='SEMACU DATA UNIFICADA'!$A$2:$A1000)*($DX$1='SEMACU DATA UNIFICADA'!$B$2:$B1000),0),MATCH(EF$2,'SEMACU DATA UNIFICADA'!$C$1:$T$1,0)),"")</f>
        <v>1177497.551</v>
      </c>
      <c r="EG25" s="23">
        <f t="array" ref="EG25">IFERROR(INDEX('SEMACU DATA UNIFICADA'!$C$2:$T1000,MATCH(1,($A25='SEMACU DATA UNIFICADA'!$A$2:$A1000)*($DX$1='SEMACU DATA UNIFICADA'!$B$2:$B1000),0),MATCH(EG$2,'SEMACU DATA UNIFICADA'!$C$1:$T$1,0)),"")</f>
        <v>0.8566638</v>
      </c>
      <c r="EH25" s="23">
        <f t="array" ref="EH25">IFERROR(INDEX('SEMACU DATA UNIFICADA'!$C$2:$T1000,MATCH(1,($A25='SEMACU DATA UNIFICADA'!$A$2:$A1000)*($DX$1='SEMACU DATA UNIFICADA'!$B$2:$B1000),0),MATCH(EH$2,'SEMACU DATA UNIFICADA'!$C$1:$T$1,0)),"")</f>
        <v>0.9691337867</v>
      </c>
      <c r="EI25" s="23">
        <f t="array" ref="EI25">IFERROR(INDEX('SEMACU DATA UNIFICADA'!$C$2:$T1000,MATCH(1,($A25='SEMACU DATA UNIFICADA'!$A$2:$A1000)*($DX$1='SEMACU DATA UNIFICADA'!$B$2:$B1000),0),MATCH(EI$2,'SEMACU DATA UNIFICADA'!$C$1:$T$1,0)),"")</f>
        <v>1.1</v>
      </c>
      <c r="EJ25" s="60" t="str">
        <f t="array" ref="EJ25">IFERROR(INDEX('SEMACU DATA UNIFICADA'!$C$2:$T1000,MATCH(1,($A25='SEMACU DATA UNIFICADA'!$A$2:$A1000)*($DX$1='SEMACU DATA UNIFICADA'!$B$2:$B1000),0),MATCH(EJ$2,'SEMACU DATA UNIFICADA'!$C$1:$T$1,0)),"")</f>
        <v/>
      </c>
      <c r="EK25" s="2">
        <f t="array" ref="EK25">IFERROR(INDEX('SEMACU DATA UNIFICADA'!$C$2:$T1000,MATCH(1,($A25='SEMACU DATA UNIFICADA'!$A$2:$A1000)*($DX$1='SEMACU DATA UNIFICADA'!$B$2:$B1000),0),MATCH(EK$2,'SEMACU DATA UNIFICADA'!$C$1:$T$1,0)),"")</f>
        <v>2.1</v>
      </c>
      <c r="EL25" s="2">
        <f t="array" ref="EL25">IFERROR(INDEX('SEMACU DATA UNIFICADA'!$C$2:$T1000,MATCH(1,($A25='SEMACU DATA UNIFICADA'!$A$2:$A1000)*($DX$1='SEMACU DATA UNIFICADA'!$B$2:$B1000),0),MATCH(EL$2,'SEMACU DATA UNIFICADA'!$C$1:$T$1,0)),"")</f>
        <v>16.2</v>
      </c>
      <c r="EM25" s="33">
        <f t="array" ref="EM25">IFERROR(INDEX('SEMACU DATA UNIFICADA'!$C$2:$T1000,MATCH(1,($A25='SEMACU DATA UNIFICADA'!$A$2:$A1000)*($DX$1='SEMACU DATA UNIFICADA'!$B$2:$B1000),0),MATCH(EM$2,'SEMACU DATA UNIFICADA'!$C$1:$T$1,0)),"")</f>
        <v>3.7656</v>
      </c>
      <c r="EN25" s="60">
        <f t="array" ref="EN25">IFERROR(INDEX('SEMACU DATA UNIFICADA'!$C$2:$T1000,MATCH(1,($A25='SEMACU DATA UNIFICADA'!$A$2:$A1000)*($DX$1='SEMACU DATA UNIFICADA'!$B$2:$B1000),0),MATCH(EN$2,'SEMACU DATA UNIFICADA'!$C$1:$T$1,0)),"")</f>
        <v>829.7953065</v>
      </c>
      <c r="EO25" s="140">
        <f t="array" ref="EO25">IFERROR(INDEX('SEMACU DATA UNIFICADA'!$C$2:$T1000,MATCH(1,($A25='SEMACU DATA UNIFICADA'!$A$2:$A1000)*($DX$1='SEMACU DATA UNIFICADA'!$B$2:$B1000),0),MATCH(EO$2,'SEMACU DATA UNIFICADA'!$C$1:$T$1,0)),"")</f>
        <v>38.69882663</v>
      </c>
      <c r="EP25" s="138" t="str">
        <f t="array" ref="EP25">IFERROR(INDEX('SEMACU DATA UNIFICADA'!$C$2:$T1000,MATCH(1,($A25='SEMACU DATA UNIFICADA'!$A$2:$A1000)*($EP$1='SEMACU DATA UNIFICADA'!$B$2:$B1000),0),MATCH(EP$2,'SEMACU DATA UNIFICADA'!$C$1:$T$1,0)),"")</f>
        <v>SE10060523</v>
      </c>
      <c r="EQ25" s="2">
        <f t="array" ref="EQ25">IFERROR(INDEX('SEMACU DATA UNIFICADA'!$C$2:$T1000,MATCH(1,($A25='SEMACU DATA UNIFICADA'!$A$2:$A1000)*($EP$1='SEMACU DATA UNIFICADA'!$B$2:$B1000),0),MATCH(EQ$2,'SEMACU DATA UNIFICADA'!$C$1:$T$1,0)),"")</f>
        <v>425</v>
      </c>
      <c r="ER25" s="2">
        <f t="array" ref="ER25">IFERROR(INDEX('SEMACU DATA UNIFICADA'!$C$2:$T1000,MATCH(1,($A25='SEMACU DATA UNIFICADA'!$A$2:$A1000)*($EP$1='SEMACU DATA UNIFICADA'!$B$2:$B1000),0),MATCH(ER$2,'SEMACU DATA UNIFICADA'!$C$1:$T$1,0)),"")</f>
        <v>2525</v>
      </c>
      <c r="ES25" s="2" t="str">
        <f t="array" ref="ES25">IFERROR(INDEX('SEMACU DATA UNIFICADA'!$C$2:$T1000,MATCH(1,($A25='SEMACU DATA UNIFICADA'!$A$2:$A1000)*($EP$1='SEMACU DATA UNIFICADA'!$B$2:$B1000),0),MATCH(ES$2,'SEMACU DATA UNIFICADA'!$C$1:$T$1,0)),"")</f>
        <v>SKR SETLINE</v>
      </c>
      <c r="ET25" s="139">
        <f t="array" ref="ET25">IFERROR(INDEX('SEMACU DATA UNIFICADA'!$C$2:$T1000,MATCH(1,($A25='SEMACU DATA UNIFICADA'!$A$2:$A1000)*($EP$1='SEMACU DATA UNIFICADA'!$B$2:$B1000),0),MATCH(ET$2,'SEMACU DATA UNIFICADA'!$C$1:$T$1,0)),"")</f>
        <v>2211.9</v>
      </c>
      <c r="EU25" s="2">
        <f t="array" ref="EU25">IFERROR(INDEX('SEMACU DATA UNIFICADA'!$C$2:$T1000,MATCH(1,($A25='SEMACU DATA UNIFICADA'!$A$2:$A1000)*($EP$1='SEMACU DATA UNIFICADA'!$B$2:$B1000),0),MATCH(EU$2,'SEMACU DATA UNIFICADA'!$C$1:$T$1,0)),"")</f>
        <v>13.75</v>
      </c>
      <c r="EV25" s="2">
        <f t="array" ref="EV25">IFERROR(INDEX('SEMACU DATA UNIFICADA'!$C$2:$T1000,MATCH(1,($A25='SEMACU DATA UNIFICADA'!$A$2:$A1000)*($EP$1='SEMACU DATA UNIFICADA'!$B$2:$B1000),0),MATCH(EV$2,'SEMACU DATA UNIFICADA'!$C$1:$T$1,0)),"")</f>
        <v>2.45</v>
      </c>
      <c r="EW25" s="33">
        <f t="array" ref="EW25">IFERROR(INDEX('SEMACU DATA UNIFICADA'!$C$2:$T1000,MATCH(1,($A25='SEMACU DATA UNIFICADA'!$A$2:$A1000)*($EP$1='SEMACU DATA UNIFICADA'!$B$2:$B1000),0),MATCH(EW$2,'SEMACU DATA UNIFICADA'!$C$1:$T$1,0)),"")</f>
        <v>4.131</v>
      </c>
      <c r="EX25" s="60">
        <f t="array" ref="EX25">IFERROR(INDEX('SEMACU DATA UNIFICADA'!$C$2:$T1000,MATCH(1,($A25='SEMACU DATA UNIFICADA'!$A$2:$A1000)*($EP$1='SEMACU DATA UNIFICADA'!$B$2:$B1000),0),MATCH(EX$2,'SEMACU DATA UNIFICADA'!$C$1:$T$1,0)),"")</f>
        <v>748222.9704</v>
      </c>
      <c r="EY25" s="23">
        <f t="array" ref="EY25">IFERROR(INDEX('SEMACU DATA UNIFICADA'!$C$2:$T1000,MATCH(1,($A25='SEMACU DATA UNIFICADA'!$A$2:$A1000)*($EP$1='SEMACU DATA UNIFICADA'!$B$2:$B1000),0),MATCH(EY$2,'SEMACU DATA UNIFICADA'!$C$1:$T$1,0)),"")</f>
        <v>0.8566638</v>
      </c>
      <c r="EZ25" s="23">
        <f t="array" ref="EZ25">IFERROR(INDEX('SEMACU DATA UNIFICADA'!$C$2:$T1000,MATCH(1,($A25='SEMACU DATA UNIFICADA'!$A$2:$A1000)*($EP$1='SEMACU DATA UNIFICADA'!$B$2:$B1000),0),MATCH(EZ$2,'SEMACU DATA UNIFICADA'!$C$1:$T$1,0)),"")</f>
        <v>0.7229207444</v>
      </c>
      <c r="FA25" s="23">
        <f t="array" ref="FA25">IFERROR(INDEX('SEMACU DATA UNIFICADA'!$C$2:$T1000,MATCH(1,($A25='SEMACU DATA UNIFICADA'!$A$2:$A1000)*($EP$1='SEMACU DATA UNIFICADA'!$B$2:$B1000),0),MATCH(FA$2,'SEMACU DATA UNIFICADA'!$C$1:$T$1,0)),"")</f>
        <v>0.86</v>
      </c>
      <c r="FB25" s="60" t="str">
        <f t="array" ref="FB25">IFERROR(INDEX('SEMACU DATA UNIFICADA'!$C$2:$T1000,MATCH(1,($A25='SEMACU DATA UNIFICADA'!$A$2:$A1000)*($EP$1='SEMACU DATA UNIFICADA'!$B$2:$B1000),0),MATCH(FB$2,'SEMACU DATA UNIFICADA'!$C$1:$T$1,0)),"")</f>
        <v/>
      </c>
      <c r="FC25" s="2">
        <f t="array" ref="FC25">IFERROR(INDEX('SEMACU DATA UNIFICADA'!$C$2:$T1000,MATCH(1,($A25='SEMACU DATA UNIFICADA'!$A$2:$A1000)*($EP$1='SEMACU DATA UNIFICADA'!$B$2:$B1000),0),MATCH(FC$2,'SEMACU DATA UNIFICADA'!$C$1:$T$1,0)),"")</f>
        <v>2.1</v>
      </c>
      <c r="FD25" s="2">
        <f t="array" ref="FD25">IFERROR(INDEX('SEMACU DATA UNIFICADA'!$C$2:$T1000,MATCH(1,($A25='SEMACU DATA UNIFICADA'!$A$2:$A1000)*($EP$1='SEMACU DATA UNIFICADA'!$B$2:$B1000),0),MATCH(FD$2,'SEMACU DATA UNIFICADA'!$C$1:$T$1,0)),"")</f>
        <v>15.85</v>
      </c>
      <c r="FE25" s="33">
        <f t="array" ref="FE25">IFERROR(INDEX('SEMACU DATA UNIFICADA'!$C$2:$T1000,MATCH(1,($A25='SEMACU DATA UNIFICADA'!$A$2:$A1000)*($EP$1='SEMACU DATA UNIFICADA'!$B$2:$B1000),0),MATCH(FE$2,'SEMACU DATA UNIFICADA'!$C$1:$T$1,0)),"")</f>
        <v>3.822</v>
      </c>
      <c r="FF25" s="60">
        <f t="array" ref="FF25">IFERROR(INDEX('SEMACU DATA UNIFICADA'!$C$2:$T1000,MATCH(1,($A25='SEMACU DATA UNIFICADA'!$A$2:$A1000)*($EP$1='SEMACU DATA UNIFICADA'!$B$2:$B1000),0),MATCH(FF$2,'SEMACU DATA UNIFICADA'!$C$1:$T$1,0)),"")</f>
        <v>545.7870049</v>
      </c>
      <c r="FG25" s="140">
        <f t="array" ref="FG25">IFERROR(INDEX('SEMACU DATA UNIFICADA'!$C$2:$T1000,MATCH(1,($A25='SEMACU DATA UNIFICADA'!$A$2:$A1000)*($EP$1='SEMACU DATA UNIFICADA'!$B$2:$B1000),0),MATCH(FG$2,'SEMACU DATA UNIFICADA'!$C$1:$T$1,0)),"")</f>
        <v>30.19675124</v>
      </c>
      <c r="FH25" s="138" t="str">
        <f t="array" ref="FH25">IFERROR(INDEX('SEMACU DATA UNIFICADA'!$C$2:$T1000,MATCH(1,($A25='SEMACU DATA UNIFICADA'!$A$2:$A1000)*($FH$1='SEMACU DATA UNIFICADA'!$B$2:$B1000),0),MATCH(FH$2,'SEMACU DATA UNIFICADA'!$C$1:$T$1,0)),"")</f>
        <v/>
      </c>
      <c r="FI25" s="2" t="str">
        <f t="array" ref="FI25">IFERROR(INDEX('SEMACU DATA UNIFICADA'!$C$2:$T1000,MATCH(1,($A25='SEMACU DATA UNIFICADA'!$A$2:$A1000)*($FH$1='SEMACU DATA UNIFICADA'!$B$2:$B1000),0),MATCH(FI$2,'SEMACU DATA UNIFICADA'!$C$1:$T$1,0)),"")</f>
        <v/>
      </c>
      <c r="FJ25" s="2" t="str">
        <f t="array" ref="FJ25">IFERROR(INDEX('SEMACU DATA UNIFICADA'!$C$2:$T1000,MATCH(1,($A25='SEMACU DATA UNIFICADA'!$A$2:$A1000)*($FH$1='SEMACU DATA UNIFICADA'!$B$2:$B1000),0),MATCH(FJ$2,'SEMACU DATA UNIFICADA'!$C$1:$T$1,0)),"")</f>
        <v/>
      </c>
      <c r="FK25" s="2" t="str">
        <f t="array" ref="FK25">IFERROR(INDEX('SEMACU DATA UNIFICADA'!$C$2:$T1000,MATCH(1,($A25='SEMACU DATA UNIFICADA'!$A$2:$A1000)*($FH$1='SEMACU DATA UNIFICADA'!$B$2:$B1000),0),MATCH(FK$2,'SEMACU DATA UNIFICADA'!$C$1:$T$1,0)),"")</f>
        <v/>
      </c>
      <c r="FL25" s="139" t="str">
        <f t="array" ref="FL25">IFERROR(INDEX('SEMACU DATA UNIFICADA'!$C$2:$T1000,MATCH(1,($A25='SEMACU DATA UNIFICADA'!$A$2:$A1000)*($FH$1='SEMACU DATA UNIFICADA'!$B$2:$B1000),0),MATCH(FL$2,'SEMACU DATA UNIFICADA'!$C$1:$T$1,0)),"")</f>
        <v/>
      </c>
      <c r="FM25" s="2" t="str">
        <f t="array" ref="FM25">IFERROR(INDEX('SEMACU DATA UNIFICADA'!$C$2:$T1000,MATCH(1,($A25='SEMACU DATA UNIFICADA'!$A$2:$A1000)*($FH$1='SEMACU DATA UNIFICADA'!$B$2:$B1000),0),MATCH(FM$2,'SEMACU DATA UNIFICADA'!$C$1:$T$1,0)),"")</f>
        <v/>
      </c>
      <c r="FN25" s="2" t="str">
        <f t="array" ref="FN25">IFERROR(INDEX('SEMACU DATA UNIFICADA'!$C$2:$T1000,MATCH(1,($A25='SEMACU DATA UNIFICADA'!$A$2:$A1000)*($FH$1='SEMACU DATA UNIFICADA'!$B$2:$B1000),0),MATCH(FN$2,'SEMACU DATA UNIFICADA'!$C$1:$T$1,0)),"")</f>
        <v/>
      </c>
      <c r="FO25" s="33" t="str">
        <f t="array" ref="FO25">IFERROR(INDEX('SEMACU DATA UNIFICADA'!$C$2:$T1000,MATCH(1,($A25='SEMACU DATA UNIFICADA'!$A$2:$A1000)*($FH$1='SEMACU DATA UNIFICADA'!$B$2:$B1000),0),MATCH(FO$2,'SEMACU DATA UNIFICADA'!$C$1:$T$1,0)),"")</f>
        <v/>
      </c>
      <c r="FP25" s="60" t="str">
        <f t="array" ref="FP25">IFERROR(INDEX('SEMACU DATA UNIFICADA'!$C$2:$T1000,MATCH(1,($A25='SEMACU DATA UNIFICADA'!$A$2:$A1000)*($FH$1='SEMACU DATA UNIFICADA'!$B$2:$B1000),0),MATCH(FP$2,'SEMACU DATA UNIFICADA'!$C$1:$T$1,0)),"")</f>
        <v/>
      </c>
      <c r="FQ25" s="23" t="str">
        <f t="array" ref="FQ25">IFERROR(INDEX('SEMACU DATA UNIFICADA'!$C$2:$T1000,MATCH(1,($A25='SEMACU DATA UNIFICADA'!$A$2:$A1000)*($FH$1='SEMACU DATA UNIFICADA'!$B$2:$B1000),0),MATCH(FQ$2,'SEMACU DATA UNIFICADA'!$C$1:$T$1,0)),"")</f>
        <v/>
      </c>
      <c r="FR25" s="23" t="str">
        <f t="array" ref="FR25">IFERROR(INDEX('SEMACU DATA UNIFICADA'!$C$2:$T1000,MATCH(1,($A25='SEMACU DATA UNIFICADA'!$A$2:$A1000)*($FH$1='SEMACU DATA UNIFICADA'!$B$2:$B1000),0),MATCH(FR$2,'SEMACU DATA UNIFICADA'!$C$1:$T$1,0)),"")</f>
        <v/>
      </c>
      <c r="FS25" s="23" t="str">
        <f t="array" ref="FS25">IFERROR(INDEX('SEMACU DATA UNIFICADA'!$C$2:$T1000,MATCH(1,($A25='SEMACU DATA UNIFICADA'!$A$2:$A1000)*($FH$1='SEMACU DATA UNIFICADA'!$B$2:$B1000),0),MATCH(FS$2,'SEMACU DATA UNIFICADA'!$C$1:$T$1,0)),"")</f>
        <v/>
      </c>
      <c r="FT25" s="60" t="str">
        <f t="array" ref="FT25">IFERROR(INDEX('SEMACU DATA UNIFICADA'!$C$2:$T1000,MATCH(1,($A25='SEMACU DATA UNIFICADA'!$A$2:$A1000)*($FH$1='SEMACU DATA UNIFICADA'!$B$2:$B1000),0),MATCH(FT$2,'SEMACU DATA UNIFICADA'!$C$1:$T$1,0)),"")</f>
        <v/>
      </c>
      <c r="FU25" s="2" t="str">
        <f t="array" ref="FU25">IFERROR(INDEX('SEMACU DATA UNIFICADA'!$C$2:$T1000,MATCH(1,($A25='SEMACU DATA UNIFICADA'!$A$2:$A1000)*($FH$1='SEMACU DATA UNIFICADA'!$B$2:$B1000),0),MATCH(FU$2,'SEMACU DATA UNIFICADA'!$C$1:$T$1,0)),"")</f>
        <v/>
      </c>
      <c r="FV25" s="2" t="str">
        <f t="array" ref="FV25">IFERROR(INDEX('SEMACU DATA UNIFICADA'!$C$2:$T1000,MATCH(1,($A25='SEMACU DATA UNIFICADA'!$A$2:$A1000)*($FH$1='SEMACU DATA UNIFICADA'!$B$2:$B1000),0),MATCH(FV$2,'SEMACU DATA UNIFICADA'!$C$1:$T$1,0)),"")</f>
        <v/>
      </c>
      <c r="FW25" s="33" t="str">
        <f t="array" ref="FW25">IFERROR(INDEX('SEMACU DATA UNIFICADA'!$C$2:$T1000,MATCH(1,($A25='SEMACU DATA UNIFICADA'!$A$2:$A1000)*($FH$1='SEMACU DATA UNIFICADA'!$B$2:$B1000),0),MATCH(FW$2,'SEMACU DATA UNIFICADA'!$C$1:$T$1,0)),"")</f>
        <v/>
      </c>
      <c r="FX25" s="60" t="str">
        <f t="array" ref="FX25">IFERROR(INDEX('SEMACU DATA UNIFICADA'!$C$2:$T1000,MATCH(1,($A25='SEMACU DATA UNIFICADA'!$A$2:$A1000)*($FH$1='SEMACU DATA UNIFICADA'!$B$2:$B1000),0),MATCH(FX$2,'SEMACU DATA UNIFICADA'!$C$1:$T$1,0)),"")</f>
        <v/>
      </c>
      <c r="FY25" s="140" t="str">
        <f t="array" ref="FY25">IFERROR(INDEX('SEMACU DATA UNIFICADA'!$C$2:$T1000,MATCH(1,($A25='SEMACU DATA UNIFICADA'!$A$2:$A1000)*($FH$1='SEMACU DATA UNIFICADA'!$B$2:$B1000),0),MATCH(FY$2,'SEMACU DATA UNIFICADA'!$C$1:$T$1,0)),"")</f>
        <v/>
      </c>
      <c r="FZ25" s="138" t="str">
        <f t="array" ref="FZ25">IFERROR(INDEX('SEMACU DATA UNIFICADA'!$C$2:$T1000,MATCH(1,($A25='SEMACU DATA UNIFICADA'!$A$2:$A1000)*($FZ$1='SEMACU DATA UNIFICADA'!$B$2:$B1000),0),MATCH(FZ$2,'SEMACU DATA UNIFICADA'!$C$1:$T$1,0)),"")</f>
        <v>SERE160523</v>
      </c>
      <c r="GA25" s="2">
        <f t="array" ref="GA25">IFERROR(INDEX('SEMACU DATA UNIFICADA'!$C$2:$T1000,MATCH(1,($A25='SEMACU DATA UNIFICADA'!$A$2:$A1000)*($FZ$1='SEMACU DATA UNIFICADA'!$B$2:$B1000),0),MATCH(GA$2,'SEMACU DATA UNIFICADA'!$C$1:$T$1,0)),"")</f>
        <v>250</v>
      </c>
      <c r="GB25" s="2">
        <f t="array" ref="GB25">IFERROR(INDEX('SEMACU DATA UNIFICADA'!$C$2:$T1000,MATCH(1,($A25='SEMACU DATA UNIFICADA'!$A$2:$A1000)*($FZ$1='SEMACU DATA UNIFICADA'!$B$2:$B1000),0),MATCH(GB$2,'SEMACU DATA UNIFICADA'!$C$1:$T$1,0)),"")</f>
        <v>1600</v>
      </c>
      <c r="GC25" s="2" t="str">
        <f t="array" ref="GC25">IFERROR(INDEX('SEMACU DATA UNIFICADA'!$C$2:$T1000,MATCH(1,($A25='SEMACU DATA UNIFICADA'!$A$2:$A1000)*($FZ$1='SEMACU DATA UNIFICADA'!$B$2:$B1000),0),MATCH(GC$2,'SEMACU DATA UNIFICADA'!$C$1:$T$1,0)),"")</f>
        <v>SKR MAST</v>
      </c>
      <c r="GD25" s="139">
        <f t="array" ref="GD25">IFERROR(INDEX('SEMACU DATA UNIFICADA'!$C$2:$T1000,MATCH(1,($A25='SEMACU DATA UNIFICADA'!$A$2:$A1000)*($FZ$1='SEMACU DATA UNIFICADA'!$B$2:$B1000),0),MATCH(GD$2,'SEMACU DATA UNIFICADA'!$C$1:$T$1,0)),"")</f>
        <v>1568</v>
      </c>
      <c r="GE25" s="2">
        <f t="array" ref="GE25">IFERROR(INDEX('SEMACU DATA UNIFICADA'!$C$2:$T1000,MATCH(1,($A25='SEMACU DATA UNIFICADA'!$A$2:$A1000)*($FZ$1='SEMACU DATA UNIFICADA'!$B$2:$B1000),0),MATCH(GE$2,'SEMACU DATA UNIFICADA'!$C$1:$T$1,0)),"")</f>
        <v>9.5</v>
      </c>
      <c r="GF25" s="2">
        <f t="array" ref="GF25">IFERROR(INDEX('SEMACU DATA UNIFICADA'!$C$2:$T1000,MATCH(1,($A25='SEMACU DATA UNIFICADA'!$A$2:$A1000)*($FZ$1='SEMACU DATA UNIFICADA'!$B$2:$B1000),0),MATCH(GF$2,'SEMACU DATA UNIFICADA'!$C$1:$T$1,0)),"")</f>
        <v>1.48</v>
      </c>
      <c r="GG25" s="33">
        <f t="array" ref="GG25">IFERROR(INDEX('SEMACU DATA UNIFICADA'!$C$2:$T1000,MATCH(1,($A25='SEMACU DATA UNIFICADA'!$A$2:$A1000)*($FZ$1='SEMACU DATA UNIFICADA'!$B$2:$B1000),0),MATCH(GG$2,'SEMACU DATA UNIFICADA'!$C$1:$T$1,0)),"")</f>
        <v>5.16</v>
      </c>
      <c r="GH25" s="60">
        <f t="array" ref="GH25">IFERROR(INDEX('SEMACU DATA UNIFICADA'!$C$2:$T1000,MATCH(1,($A25='SEMACU DATA UNIFICADA'!$A$2:$A1000)*($FZ$1='SEMACU DATA UNIFICADA'!$B$2:$B1000),0),MATCH(GH$2,'SEMACU DATA UNIFICADA'!$C$1:$T$1,0)),"")</f>
        <v>509995.92</v>
      </c>
      <c r="GI25" s="23">
        <f t="array" ref="GI25">IFERROR(INDEX('SEMACU DATA UNIFICADA'!$C$2:$T1000,MATCH(1,($A25='SEMACU DATA UNIFICADA'!$A$2:$A1000)*($FZ$1='SEMACU DATA UNIFICADA'!$B$2:$B1000),0),MATCH(GI$2,'SEMACU DATA UNIFICADA'!$C$1:$T$1,0)),"")</f>
        <v>0.8699974</v>
      </c>
      <c r="GJ25" s="23">
        <f t="array" ref="GJ25">IFERROR(INDEX('SEMACU DATA UNIFICADA'!$C$2:$T1000,MATCH(1,($A25='SEMACU DATA UNIFICADA'!$A$2:$A1000)*($FZ$1='SEMACU DATA UNIFICADA'!$B$2:$B1000),0),MATCH(GJ$2,'SEMACU DATA UNIFICADA'!$C$1:$T$1,0)),"")</f>
        <v>1.01999184</v>
      </c>
      <c r="GK25" s="23">
        <f t="array" ref="GK25">IFERROR(INDEX('SEMACU DATA UNIFICADA'!$C$2:$T1000,MATCH(1,($A25='SEMACU DATA UNIFICADA'!$A$2:$A1000)*($FZ$1='SEMACU DATA UNIFICADA'!$B$2:$B1000),0),MATCH(GK$2,'SEMACU DATA UNIFICADA'!$C$1:$T$1,0)),"")</f>
        <v>1.2</v>
      </c>
      <c r="GL25" s="60" t="str">
        <f t="array" ref="GL25">IFERROR(INDEX('SEMACU DATA UNIFICADA'!$C$2:$T1000,MATCH(1,($A25='SEMACU DATA UNIFICADA'!$A$2:$A1000)*($FZ$1='SEMACU DATA UNIFICADA'!$B$2:$B1000),0),MATCH(GL$2,'SEMACU DATA UNIFICADA'!$C$1:$T$1,0)),"")</f>
        <v/>
      </c>
      <c r="GM25" s="2">
        <f t="array" ref="GM25">IFERROR(INDEX('SEMACU DATA UNIFICADA'!$C$2:$T1000,MATCH(1,($A25='SEMACU DATA UNIFICADA'!$A$2:$A1000)*($FZ$1='SEMACU DATA UNIFICADA'!$B$2:$B1000),0),MATCH(GM$2,'SEMACU DATA UNIFICADA'!$C$1:$T$1,0)),"")</f>
        <v>2</v>
      </c>
      <c r="GN25" s="2">
        <f t="array" ref="GN25">IFERROR(INDEX('SEMACU DATA UNIFICADA'!$C$2:$T1000,MATCH(1,($A25='SEMACU DATA UNIFICADA'!$A$2:$A1000)*($FZ$1='SEMACU DATA UNIFICADA'!$B$2:$B1000),0),MATCH(GN$2,'SEMACU DATA UNIFICADA'!$C$1:$T$1,0)),"")</f>
        <v>11.5</v>
      </c>
      <c r="GO25" s="33">
        <f t="array" ref="GO25">IFERROR(INDEX('SEMACU DATA UNIFICADA'!$C$2:$T1000,MATCH(1,($A25='SEMACU DATA UNIFICADA'!$A$2:$A1000)*($FZ$1='SEMACU DATA UNIFICADA'!$B$2:$B1000),0),MATCH(GO$2,'SEMACU DATA UNIFICADA'!$C$1:$T$1,0)),"")</f>
        <v>4.512</v>
      </c>
      <c r="GP25" s="60">
        <f t="array" ref="GP25">IFERROR(INDEX('SEMACU DATA UNIFICADA'!$C$2:$T1000,MATCH(1,($A25='SEMACU DATA UNIFICADA'!$A$2:$A1000)*($FZ$1='SEMACU DATA UNIFICADA'!$B$2:$B1000),0),MATCH(GP$2,'SEMACU DATA UNIFICADA'!$C$1:$T$1,0)),"")</f>
        <v>327.1957649</v>
      </c>
      <c r="GQ25" s="140">
        <f t="array" ref="GQ25">IFERROR(INDEX('SEMACU DATA UNIFICADA'!$C$2:$T1000,MATCH(1,($A25='SEMACU DATA UNIFICADA'!$A$2:$A1000)*($FZ$1='SEMACU DATA UNIFICADA'!$B$2:$B1000),0),MATCH(GQ$2,'SEMACU DATA UNIFICADA'!$C$1:$T$1,0)),"")</f>
        <v>19.29894122</v>
      </c>
    </row>
    <row r="26">
      <c r="A26" s="199">
        <v>45103.0</v>
      </c>
      <c r="B26" s="138" t="str">
        <f t="array" ref="B26">IFERROR(INDEX('SEMACU DATA UNIFICADA'!$C$2:$T1000,MATCH(1,($A26='SEMACU DATA UNIFICADA'!$A$2:$A1000)*($B$1='SEMACU DATA UNIFICADA'!$B$2:$B1000),0),MATCH(B$2,'SEMACU DATA UNIFICADA'!$C$1:$T$1,0)),"")</f>
        <v>SE01200623</v>
      </c>
      <c r="C26" s="2">
        <f t="array" ref="C26">IFERROR(INDEX('SEMACU DATA UNIFICADA'!$C$2:$T1000,MATCH(1,($A26='SEMACU DATA UNIFICADA'!$A$2:$A1000)*($B$1='SEMACU DATA UNIFICADA'!$B$2:$B1000),0),MATCH(C$2,'SEMACU DATA UNIFICADA'!$C$1:$T$1,0)),"")</f>
        <v>200</v>
      </c>
      <c r="D26" s="2">
        <f t="array" ref="D26">IFERROR(INDEX('SEMACU DATA UNIFICADA'!$C$2:$T1000,MATCH(1,($A26='SEMACU DATA UNIFICADA'!$A$2:$A1000)*($B$1='SEMACU DATA UNIFICADA'!$B$2:$B1000),0),MATCH(D$2,'SEMACU DATA UNIFICADA'!$C$1:$T$1,0)),"")</f>
        <v>1050</v>
      </c>
      <c r="E26" s="2" t="str">
        <f t="array" ref="E26">IFERROR(INDEX('SEMACU DATA UNIFICADA'!$C$2:$T1000,MATCH(1,($A26='SEMACU DATA UNIFICADA'!$A$2:$A1000)*($B$1='SEMACU DATA UNIFICADA'!$B$2:$B1000),0),MATCH(E$2,'SEMACU DATA UNIFICADA'!$C$1:$T$1,0)),"")</f>
        <v>SKR NW#4</v>
      </c>
      <c r="F26" s="60">
        <f t="array" ref="F26">IFERROR(INDEX('SEMACU DATA UNIFICADA'!$C$2:$T1000,MATCH(1,($A26='SEMACU DATA UNIFICADA'!$A$2:$A1000)*($B$1='SEMACU DATA UNIFICADA'!$B$2:$B1000),0),MATCH(F$2,'SEMACU DATA UNIFICADA'!$C$1:$T$1,0)),"")</f>
        <v>1411.2</v>
      </c>
      <c r="G26" s="2">
        <f t="array" ref="G26">IFERROR(INDEX('SEMACU DATA UNIFICADA'!$C$2:$T1000,MATCH(1,($A26='SEMACU DATA UNIFICADA'!$A$2:$A1000)*($B$1='SEMACU DATA UNIFICADA'!$B$2:$B1000),0),MATCH(G$2,'SEMACU DATA UNIFICADA'!$C$1:$T$1,0)),"")</f>
        <v>1.7</v>
      </c>
      <c r="H26" s="2">
        <f t="array" ref="H26">IFERROR(INDEX('SEMACU DATA UNIFICADA'!$C$2:$T1000,MATCH(1,($A26='SEMACU DATA UNIFICADA'!$A$2:$A1000)*($B$1='SEMACU DATA UNIFICADA'!$B$2:$B1000),0),MATCH(H$2,'SEMACU DATA UNIFICADA'!$C$1:$T$1,0)),"")</f>
        <v>0</v>
      </c>
      <c r="I26" s="33">
        <f t="array" ref="I26">IFERROR(INDEX('SEMACU DATA UNIFICADA'!$C$2:$T1000,MATCH(1,($A26='SEMACU DATA UNIFICADA'!$A$2:$A1000)*($B$1='SEMACU DATA UNIFICADA'!$B$2:$B1000),0),MATCH(I$2,'SEMACU DATA UNIFICADA'!$C$1:$T$1,0)),"")</f>
        <v>12.8016</v>
      </c>
      <c r="J26" s="60">
        <f t="array" ref="J26">IFERROR(INDEX('SEMACU DATA UNIFICADA'!$C$2:$T1000,MATCH(1,($A26='SEMACU DATA UNIFICADA'!$A$2:$A1000)*($B$1='SEMACU DATA UNIFICADA'!$B$2:$B1000),0),MATCH(J$2,'SEMACU DATA UNIFICADA'!$C$1:$T$1,0)),"")</f>
        <v>919002.7717</v>
      </c>
      <c r="K26" s="23">
        <f t="array" ref="K26">IFERROR(INDEX('SEMACU DATA UNIFICADA'!$C$2:$T1000,MATCH(1,($A26='SEMACU DATA UNIFICADA'!$A$2:$A1000)*($B$1='SEMACU DATA UNIFICADA'!$B$2:$B1000),0),MATCH(K$2,'SEMACU DATA UNIFICADA'!$C$1:$T$1,0)),"")</f>
        <v>0.983333</v>
      </c>
      <c r="L26" s="23">
        <f t="array" ref="L26">IFERROR(INDEX('SEMACU DATA UNIFICADA'!$C$2:$T1000,MATCH(1,($A26='SEMACU DATA UNIFICADA'!$A$2:$A1000)*($B$1='SEMACU DATA UNIFICADA'!$B$2:$B1000),0),MATCH(L$2,'SEMACU DATA UNIFICADA'!$C$1:$T$1,0)),"")</f>
        <v>0.6078060659</v>
      </c>
      <c r="M26" s="23">
        <f t="array" ref="M26">IFERROR(INDEX('SEMACU DATA UNIFICADA'!$C$2:$T1000,MATCH(1,($A26='SEMACU DATA UNIFICADA'!$A$2:$A1000)*($B$1='SEMACU DATA UNIFICADA'!$B$2:$B1000),0),MATCH(M$2,'SEMACU DATA UNIFICADA'!$C$1:$T$1,0)),"")</f>
        <v>0.85</v>
      </c>
      <c r="N26" s="60" t="str">
        <f t="array" ref="N26">IFERROR(INDEX('SEMACU DATA UNIFICADA'!$C$2:$T1000,MATCH(1,($A26='SEMACU DATA UNIFICADA'!$A$2:$A1000)*($B$1='SEMACU DATA UNIFICADA'!$B$2:$B1000),0),MATCH(N$2,'SEMACU DATA UNIFICADA'!$C$1:$T$1,0)),"")</f>
        <v/>
      </c>
      <c r="O26" s="2">
        <f t="array" ref="O26">IFERROR(INDEX('SEMACU DATA UNIFICADA'!$C$2:$T1000,MATCH(1,($A26='SEMACU DATA UNIFICADA'!$A$2:$A1000)*($B$1='SEMACU DATA UNIFICADA'!$B$2:$B1000),0),MATCH(O$2,'SEMACU DATA UNIFICADA'!$C$1:$T$1,0)),"")</f>
        <v>2</v>
      </c>
      <c r="P26" s="2">
        <f t="array" ref="P26">IFERROR(INDEX('SEMACU DATA UNIFICADA'!$C$2:$T1000,MATCH(1,($A26='SEMACU DATA UNIFICADA'!$A$2:$A1000)*($B$1='SEMACU DATA UNIFICADA'!$B$2:$B1000),0),MATCH(P$2,'SEMACU DATA UNIFICADA'!$C$1:$T$1,0)),"")</f>
        <v>3.7</v>
      </c>
      <c r="Q26" s="33">
        <f t="array" ref="Q26">IFERROR(INDEX('SEMACU DATA UNIFICADA'!$C$2:$T1000,MATCH(1,($A26='SEMACU DATA UNIFICADA'!$A$2:$A1000)*($B$1='SEMACU DATA UNIFICADA'!$B$2:$B1000),0),MATCH(Q$2,'SEMACU DATA UNIFICADA'!$C$1:$T$1,0)),"")</f>
        <v>8.8596</v>
      </c>
      <c r="R26" s="60">
        <f t="array" ref="R26">IFERROR(INDEX('SEMACU DATA UNIFICADA'!$C$2:$T1000,MATCH(1,($A26='SEMACU DATA UNIFICADA'!$A$2:$A1000)*($B$1='SEMACU DATA UNIFICADA'!$B$2:$B1000),0),MATCH(R$2,'SEMACU DATA UNIFICADA'!$C$1:$T$1,0)),"")</f>
        <v>500.8833328</v>
      </c>
      <c r="S26" s="140">
        <f t="array" ref="S26">IFERROR(INDEX('SEMACU DATA UNIFICADA'!$C$2:$T1000,MATCH(1,($A26='SEMACU DATA UNIFICADA'!$A$2:$A1000)*($B$1='SEMACU DATA UNIFICADA'!$B$2:$B1000),0),MATCH(S$2,'SEMACU DATA UNIFICADA'!$C$1:$T$1,0)),"")</f>
        <v>75.2208332</v>
      </c>
      <c r="T26" s="138" t="str">
        <f t="array" ref="T26">IFERROR(INDEX('SEMACU DATA UNIFICADA'!$C$2:$T1000,MATCH(1,($A26='SEMACU DATA UNIFICADA'!$A$2:$A1000)*($T$1='SEMACU DATA UNIFICADA'!$B$2:$B1000),0),MATCH(T$2,'SEMACU DATA UNIFICADA'!$C$1:$T$1,0)),"")</f>
        <v>SE02220623</v>
      </c>
      <c r="U26" s="2">
        <f t="array" ref="U26">IFERROR(INDEX('SEMACU DATA UNIFICADA'!$C$2:$T1000,MATCH(1,($A26='SEMACU DATA UNIFICADA'!$A$2:$A1000)*($T$1='SEMACU DATA UNIFICADA'!$B$2:$B1000),0),MATCH(U$2,'SEMACU DATA UNIFICADA'!$C$1:$T$1,0)),"")</f>
        <v>125</v>
      </c>
      <c r="V26" s="2">
        <f t="array" ref="V26">IFERROR(INDEX('SEMACU DATA UNIFICADA'!$C$2:$T1000,MATCH(1,($A26='SEMACU DATA UNIFICADA'!$A$2:$A1000)*($T$1='SEMACU DATA UNIFICADA'!$B$2:$B1000),0),MATCH(V$2,'SEMACU DATA UNIFICADA'!$C$1:$T$1,0)),"")</f>
        <v>466</v>
      </c>
      <c r="W26" s="2" t="str">
        <f t="array" ref="W26">IFERROR(INDEX('SEMACU DATA UNIFICADA'!$C$2:$T1000,MATCH(1,($A26='SEMACU DATA UNIFICADA'!$A$2:$A1000)*($T$1='SEMACU DATA UNIFICADA'!$B$2:$B1000),0),MATCH(W$2,'SEMACU DATA UNIFICADA'!$C$1:$T$1,0)),"")</f>
        <v>SKR NW#4</v>
      </c>
      <c r="X26" s="139">
        <f t="array" ref="X26">IFERROR(INDEX('SEMACU DATA UNIFICADA'!$C$2:$T1000,MATCH(1,($A26='SEMACU DATA UNIFICADA'!$A$2:$A1000)*($T$1='SEMACU DATA UNIFICADA'!$B$2:$B1000),0),MATCH(X$2,'SEMACU DATA UNIFICADA'!$C$1:$T$1,0)),"")</f>
        <v>626.304</v>
      </c>
      <c r="Y26" s="2">
        <f t="array" ref="Y26">IFERROR(INDEX('SEMACU DATA UNIFICADA'!$C$2:$T1000,MATCH(1,($A26='SEMACU DATA UNIFICADA'!$A$2:$A1000)*($T$1='SEMACU DATA UNIFICADA'!$B$2:$B1000),0),MATCH(Y$2,'SEMACU DATA UNIFICADA'!$C$1:$T$1,0)),"")</f>
        <v>1.85</v>
      </c>
      <c r="Z26" s="2">
        <f t="array" ref="Z26">IFERROR(INDEX('SEMACU DATA UNIFICADA'!$C$2:$T1000,MATCH(1,($A26='SEMACU DATA UNIFICADA'!$A$2:$A1000)*($T$1='SEMACU DATA UNIFICADA'!$B$2:$B1000),0),MATCH(Z$2,'SEMACU DATA UNIFICADA'!$C$1:$T$1,0)),"")</f>
        <v>0</v>
      </c>
      <c r="AA26" s="33">
        <f t="array" ref="AA26">IFERROR(INDEX('SEMACU DATA UNIFICADA'!$C$2:$T1000,MATCH(1,($A26='SEMACU DATA UNIFICADA'!$A$2:$A1000)*($T$1='SEMACU DATA UNIFICADA'!$B$2:$B1000),0),MATCH(AA$2,'SEMACU DATA UNIFICADA'!$C$1:$T$1,0)),"")</f>
        <v>12.5208</v>
      </c>
      <c r="AB26" s="60">
        <f t="array" ref="AB26">IFERROR(INDEX('SEMACU DATA UNIFICADA'!$C$2:$T1000,MATCH(1,($A26='SEMACU DATA UNIFICADA'!$A$2:$A1000)*($T$1='SEMACU DATA UNIFICADA'!$B$2:$B1000),0),MATCH(AB$2,'SEMACU DATA UNIFICADA'!$C$1:$T$1,0)),"")</f>
        <v>539642.5753</v>
      </c>
      <c r="AC26" s="23">
        <f t="array" ref="AC26">IFERROR(INDEX('SEMACU DATA UNIFICADA'!$C$2:$T1000,MATCH(1,($A26='SEMACU DATA UNIFICADA'!$A$2:$A1000)*($T$1='SEMACU DATA UNIFICADA'!$B$2:$B1000),0),MATCH(AC$2,'SEMACU DATA UNIFICADA'!$C$1:$T$1,0)),"")</f>
        <v>0.9899998</v>
      </c>
      <c r="AD26" s="23">
        <f t="array" ref="AD26">IFERROR(INDEX('SEMACU DATA UNIFICADA'!$C$2:$T1000,MATCH(1,($A26='SEMACU DATA UNIFICADA'!$A$2:$A1000)*($T$1='SEMACU DATA UNIFICADA'!$B$2:$B1000),0),MATCH(AD$2,'SEMACU DATA UNIFICADA'!$C$1:$T$1,0)),"")</f>
        <v>0.5353596977</v>
      </c>
      <c r="AE26" s="23">
        <f t="array" ref="AE26">IFERROR(INDEX('SEMACU DATA UNIFICADA'!$C$2:$T1000,MATCH(1,($A26='SEMACU DATA UNIFICADA'!$A$2:$A1000)*($T$1='SEMACU DATA UNIFICADA'!$B$2:$B1000),0),MATCH(AE$2,'SEMACU DATA UNIFICADA'!$C$1:$T$1,0)),"")</f>
        <v>0.85</v>
      </c>
      <c r="AF26" s="60" t="str">
        <f t="array" ref="AF26">IFERROR(INDEX('SEMACU DATA UNIFICADA'!$C$2:$T1000,MATCH(1,($A26='SEMACU DATA UNIFICADA'!$A$2:$A1000)*($T$1='SEMACU DATA UNIFICADA'!$B$2:$B1000),0),MATCH(AF$2,'SEMACU DATA UNIFICADA'!$C$1:$T$1,0)),"")</f>
        <v/>
      </c>
      <c r="AG26" s="2">
        <f t="array" ref="AG26">IFERROR(INDEX('SEMACU DATA UNIFICADA'!$C$2:$T1000,MATCH(1,($A26='SEMACU DATA UNIFICADA'!$A$2:$A1000)*($T$1='SEMACU DATA UNIFICADA'!$B$2:$B1000),0),MATCH(AG$2,'SEMACU DATA UNIFICADA'!$C$1:$T$1,0)),"")</f>
        <v>2</v>
      </c>
      <c r="AH26" s="2">
        <f t="array" ref="AH26">IFERROR(INDEX('SEMACU DATA UNIFICADA'!$C$2:$T1000,MATCH(1,($A26='SEMACU DATA UNIFICADA'!$A$2:$A1000)*($T$1='SEMACU DATA UNIFICADA'!$B$2:$B1000),0),MATCH(AH$2,'SEMACU DATA UNIFICADA'!$C$1:$T$1,0)),"")</f>
        <v>3.85</v>
      </c>
      <c r="AI26" s="2">
        <f t="array" ref="AI26">IFERROR(INDEX('SEMACU DATA UNIFICADA'!$C$2:$T1000,MATCH(1,($A26='SEMACU DATA UNIFICADA'!$A$2:$A1000)*($T$1='SEMACU DATA UNIFICADA'!$B$2:$B1000),0),MATCH(AI$2,'SEMACU DATA UNIFICADA'!$C$1:$T$1,0)),"")</f>
        <v>8.6958</v>
      </c>
      <c r="AJ26" s="60">
        <f t="array" ref="AJ26">IFERROR(INDEX('SEMACU DATA UNIFICADA'!$C$2:$T1000,MATCH(1,($A26='SEMACU DATA UNIFICADA'!$A$2:$A1000)*($T$1='SEMACU DATA UNIFICADA'!$B$2:$B1000),0),MATCH(AJ$2,'SEMACU DATA UNIFICADA'!$C$1:$T$1,0)),"")</f>
        <v>340.3279387</v>
      </c>
      <c r="AK26" s="140">
        <f t="array" ref="AK26">IFERROR(INDEX('SEMACU DATA UNIFICADA'!$C$2:$T1000,MATCH(1,($A26='SEMACU DATA UNIFICADA'!$A$2:$A1000)*($T$1='SEMACU DATA UNIFICADA'!$B$2:$B1000),0),MATCH(AK$2,'SEMACU DATA UNIFICADA'!$C$1:$T$1,0)),"")</f>
        <v>53.83198467</v>
      </c>
      <c r="AL26" s="138" t="str">
        <f t="array" ref="AL26">IFERROR(INDEX('SEMACU DATA UNIFICADA'!$C$2:$T1000,MATCH(1,($A26='SEMACU DATA UNIFICADA'!$A$2:$A1000)*($AL$1='SEMACU DATA UNIFICADA'!$B$2:$B1000),0),MATCH(AL$2,'SEMACU DATA UNIFICADA'!$C$1:$T$1,0)),"")</f>
        <v>SE03240623</v>
      </c>
      <c r="AM26" s="2">
        <f t="array" ref="AM26">IFERROR(INDEX('SEMACU DATA UNIFICADA'!$C$2:$T1000,MATCH(1,($A26='SEMACU DATA UNIFICADA'!$A$2:$A1000)*($AL$1='SEMACU DATA UNIFICADA'!$B$2:$B1000),0),MATCH(AM$2,'SEMACU DATA UNIFICADA'!$C$1:$T$1,0)),"")</f>
        <v>100</v>
      </c>
      <c r="AN26" s="2">
        <f t="array" ref="AN26">IFERROR(INDEX('SEMACU DATA UNIFICADA'!$C$2:$T1000,MATCH(1,($A26='SEMACU DATA UNIFICADA'!$A$2:$A1000)*($AL$1='SEMACU DATA UNIFICADA'!$B$2:$B1000),0),MATCH(AN$2,'SEMACU DATA UNIFICADA'!$C$1:$T$1,0)),"")</f>
        <v>175</v>
      </c>
      <c r="AO26" s="2" t="str">
        <f t="array" ref="AO26">IFERROR(INDEX('SEMACU DATA UNIFICADA'!$C$2:$T1000,MATCH(1,($A26='SEMACU DATA UNIFICADA'!$A$2:$A1000)*($AL$1='SEMACU DATA UNIFICADA'!$B$2:$B1000),0),MATCH(AO$2,'SEMACU DATA UNIFICADA'!$C$1:$T$1,0)),"")</f>
        <v>SKR NW#4</v>
      </c>
      <c r="AP26" s="139">
        <f t="array" ref="AP26">IFERROR(INDEX('SEMACU DATA UNIFICADA'!$C$2:$T1000,MATCH(1,($A26='SEMACU DATA UNIFICADA'!$A$2:$A1000)*($AL$1='SEMACU DATA UNIFICADA'!$B$2:$B1000),0),MATCH(AP$2,'SEMACU DATA UNIFICADA'!$C$1:$T$1,0)),"")</f>
        <v>235.2</v>
      </c>
      <c r="AQ26" s="2">
        <f t="array" ref="AQ26">IFERROR(INDEX('SEMACU DATA UNIFICADA'!$C$2:$T1000,MATCH(1,($A26='SEMACU DATA UNIFICADA'!$A$2:$A1000)*($AL$1='SEMACU DATA UNIFICADA'!$B$2:$B1000),0),MATCH(AQ$2,'SEMACU DATA UNIFICADA'!$C$1:$T$1,0)),"")</f>
        <v>1.9</v>
      </c>
      <c r="AR26" s="2">
        <f t="array" ref="AR26">IFERROR(INDEX('SEMACU DATA UNIFICADA'!$C$2:$T1000,MATCH(1,($A26='SEMACU DATA UNIFICADA'!$A$2:$A1000)*($AL$1='SEMACU DATA UNIFICADA'!$B$2:$B1000),0),MATCH(AR$2,'SEMACU DATA UNIFICADA'!$C$1:$T$1,0)),"")</f>
        <v>0</v>
      </c>
      <c r="AS26" s="33">
        <f t="array" ref="AS26">IFERROR(INDEX('SEMACU DATA UNIFICADA'!$C$2:$T1000,MATCH(1,($A26='SEMACU DATA UNIFICADA'!$A$2:$A1000)*($AL$1='SEMACU DATA UNIFICADA'!$B$2:$B1000),0),MATCH(AS$2,'SEMACU DATA UNIFICADA'!$C$1:$T$1,0)),"")</f>
        <v>12.4272</v>
      </c>
      <c r="AT26" s="60">
        <f t="array" ref="AT26">IFERROR(INDEX('SEMACU DATA UNIFICADA'!$C$2:$T1000,MATCH(1,($A26='SEMACU DATA UNIFICADA'!$A$2:$A1000)*($AL$1='SEMACU DATA UNIFICADA'!$B$2:$B1000),0),MATCH(AT$2,'SEMACU DATA UNIFICADA'!$C$1:$T$1,0)),"")</f>
        <v>423519.2074</v>
      </c>
      <c r="AU26" s="23">
        <f t="array" ref="AU26">IFERROR(INDEX('SEMACU DATA UNIFICADA'!$C$2:$T1000,MATCH(1,($A26='SEMACU DATA UNIFICADA'!$A$2:$A1000)*($AL$1='SEMACU DATA UNIFICADA'!$B$2:$B1000),0),MATCH(AU$2,'SEMACU DATA UNIFICADA'!$C$1:$T$1,0)),"")</f>
        <v>0.9966666</v>
      </c>
      <c r="AV26" s="23">
        <f t="array" ref="AV26">IFERROR(INDEX('SEMACU DATA UNIFICADA'!$C$2:$T1000,MATCH(1,($A26='SEMACU DATA UNIFICADA'!$A$2:$A1000)*($AL$1='SEMACU DATA UNIFICADA'!$B$2:$B1000),0),MATCH(AV$2,'SEMACU DATA UNIFICADA'!$C$1:$T$1,0)),"")</f>
        <v>0.6627843622</v>
      </c>
      <c r="AW26" s="23">
        <f t="array" ref="AW26">IFERROR(INDEX('SEMACU DATA UNIFICADA'!$C$2:$T1000,MATCH(1,($A26='SEMACU DATA UNIFICADA'!$A$2:$A1000)*($AL$1='SEMACU DATA UNIFICADA'!$B$2:$B1000),0),MATCH(AW$2,'SEMACU DATA UNIFICADA'!$C$1:$T$1,0)),"")</f>
        <v>0.9</v>
      </c>
      <c r="AX26" s="60" t="str">
        <f t="array" ref="AX26">IFERROR(INDEX('SEMACU DATA UNIFICADA'!$C$2:$T1000,MATCH(1,($A26='SEMACU DATA UNIFICADA'!$A$2:$A1000)*($AL$1='SEMACU DATA UNIFICADA'!$B$2:$B1000),0),MATCH(AX$2,'SEMACU DATA UNIFICADA'!$C$1:$T$1,0)),"")</f>
        <v/>
      </c>
      <c r="AY26" s="2">
        <f t="array" ref="AY26">IFERROR(INDEX('SEMACU DATA UNIFICADA'!$C$2:$T1000,MATCH(1,($A26='SEMACU DATA UNIFICADA'!$A$2:$A1000)*($AL$1='SEMACU DATA UNIFICADA'!$B$2:$B1000),0),MATCH(AY$2,'SEMACU DATA UNIFICADA'!$C$1:$T$1,0)),"")</f>
        <v>2</v>
      </c>
      <c r="AZ26" s="2">
        <f t="array" ref="AZ26">IFERROR(INDEX('SEMACU DATA UNIFICADA'!$C$2:$T1000,MATCH(1,($A26='SEMACU DATA UNIFICADA'!$A$2:$A1000)*($AL$1='SEMACU DATA UNIFICADA'!$B$2:$B1000),0),MATCH(AZ$2,'SEMACU DATA UNIFICADA'!$C$1:$T$1,0)),"")</f>
        <v>3.9</v>
      </c>
      <c r="BA26" s="33">
        <f t="array" ref="BA26">IFERROR(INDEX('SEMACU DATA UNIFICADA'!$C$2:$T1000,MATCH(1,($A26='SEMACU DATA UNIFICADA'!$A$2:$A1000)*($AL$1='SEMACU DATA UNIFICADA'!$B$2:$B1000),0),MATCH(BA$2,'SEMACU DATA UNIFICADA'!$C$1:$T$1,0)),"")</f>
        <v>8.6412</v>
      </c>
      <c r="BB26" s="60">
        <f t="array" ref="BB26">IFERROR(INDEX('SEMACU DATA UNIFICADA'!$C$2:$T1000,MATCH(1,($A26='SEMACU DATA UNIFICADA'!$A$2:$A1000)*($AL$1='SEMACU DATA UNIFICADA'!$B$2:$B1000),0),MATCH(BB$2,'SEMACU DATA UNIFICADA'!$C$1:$T$1,0)),"")</f>
        <v>230.1450477</v>
      </c>
      <c r="BC26" s="140">
        <f t="array" ref="BC26">IFERROR(INDEX('SEMACU DATA UNIFICADA'!$C$2:$T1000,MATCH(1,($A26='SEMACU DATA UNIFICADA'!$A$2:$A1000)*($AL$1='SEMACU DATA UNIFICADA'!$B$2:$B1000),0),MATCH(BC$2,'SEMACU DATA UNIFICADA'!$C$1:$T$1,0)),"")</f>
        <v>32.53626192</v>
      </c>
      <c r="BD26" s="138" t="str">
        <f t="array" ref="BD26">IFERROR(INDEX('SEMACU DATA UNIFICADA'!$C$2:$T1000,MATCH(1,($A26='SEMACU DATA UNIFICADA'!$A$2:$A1000)*($BD$1='SEMACU DATA UNIFICADA'!$B$2:$B1000),0),MATCH(BD$2,'SEMACU DATA UNIFICADA'!$C$1:$T$1,0)),"")</f>
        <v>SE04240623</v>
      </c>
      <c r="BE26" s="2">
        <f t="array" ref="BE26">IFERROR(INDEX('SEMACU DATA UNIFICADA'!$C$2:$T1000,MATCH(1,($A26='SEMACU DATA UNIFICADA'!$A$2:$A1000)*($BD$1='SEMACU DATA UNIFICADA'!$B$2:$B1000),0),MATCH(BE$2,'SEMACU DATA UNIFICADA'!$C$1:$T$1,0)),"")</f>
        <v>100</v>
      </c>
      <c r="BF26" s="2">
        <f t="array" ref="BF26">IFERROR(INDEX('SEMACU DATA UNIFICADA'!$C$2:$T1000,MATCH(1,($A26='SEMACU DATA UNIFICADA'!$A$2:$A1000)*($BD$1='SEMACU DATA UNIFICADA'!$B$2:$B1000),0),MATCH(BF$2,'SEMACU DATA UNIFICADA'!$C$1:$T$1,0)),"")</f>
        <v>175</v>
      </c>
      <c r="BG26" s="2" t="str">
        <f t="array" ref="BG26">IFERROR(INDEX('SEMACU DATA UNIFICADA'!$C$2:$T1000,MATCH(1,($A26='SEMACU DATA UNIFICADA'!$A$2:$A1000)*($BD$1='SEMACU DATA UNIFICADA'!$B$2:$B1000),0),MATCH(BG$2,'SEMACU DATA UNIFICADA'!$C$1:$T$1,0)),"")</f>
        <v>SKR NW#4</v>
      </c>
      <c r="BH26" s="139">
        <f t="array" ref="BH26">IFERROR(INDEX('SEMACU DATA UNIFICADA'!$C$2:$T1000,MATCH(1,($A26='SEMACU DATA UNIFICADA'!$A$2:$A1000)*($BD$1='SEMACU DATA UNIFICADA'!$B$2:$B1000),0),MATCH(BH$2,'SEMACU DATA UNIFICADA'!$C$1:$T$1,0)),"")</f>
        <v>235.2</v>
      </c>
      <c r="BI26" s="2">
        <f t="array" ref="BI26">IFERROR(INDEX('SEMACU DATA UNIFICADA'!$C$2:$T1000,MATCH(1,($A26='SEMACU DATA UNIFICADA'!$A$2:$A1000)*($BD$1='SEMACU DATA UNIFICADA'!$B$2:$B1000),0),MATCH(BI$2,'SEMACU DATA UNIFICADA'!$C$1:$T$1,0)),"")</f>
        <v>2.1</v>
      </c>
      <c r="BJ26" s="2">
        <f t="array" ref="BJ26">IFERROR(INDEX('SEMACU DATA UNIFICADA'!$C$2:$T1000,MATCH(1,($A26='SEMACU DATA UNIFICADA'!$A$2:$A1000)*($BD$1='SEMACU DATA UNIFICADA'!$B$2:$B1000),0),MATCH(BJ$2,'SEMACU DATA UNIFICADA'!$C$1:$T$1,0)),"")</f>
        <v>0</v>
      </c>
      <c r="BK26" s="33">
        <f t="array" ref="BK26">IFERROR(INDEX('SEMACU DATA UNIFICADA'!$C$2:$T1000,MATCH(1,($A26='SEMACU DATA UNIFICADA'!$A$2:$A1000)*($BD$1='SEMACU DATA UNIFICADA'!$B$2:$B1000),0),MATCH(BK$2,'SEMACU DATA UNIFICADA'!$C$1:$T$1,0)),"")</f>
        <v>10.932</v>
      </c>
      <c r="BL26" s="60">
        <f t="array" ref="BL26">IFERROR(INDEX('SEMACU DATA UNIFICADA'!$C$2:$T1000,MATCH(1,($A26='SEMACU DATA UNIFICADA'!$A$2:$A1000)*($BD$1='SEMACU DATA UNIFICADA'!$B$2:$B1000),0),MATCH(BL$2,'SEMACU DATA UNIFICADA'!$C$1:$T$1,0)),"")</f>
        <v>435593.1908</v>
      </c>
      <c r="BM26" s="23">
        <f t="array" ref="BM26">IFERROR(INDEX('SEMACU DATA UNIFICADA'!$C$2:$T1000,MATCH(1,($A26='SEMACU DATA UNIFICADA'!$A$2:$A1000)*($BD$1='SEMACU DATA UNIFICADA'!$B$2:$B1000),0),MATCH(BM$2,'SEMACU DATA UNIFICADA'!$C$1:$T$1,0)),"")</f>
        <v>0.9966666</v>
      </c>
      <c r="BN26" s="23">
        <f t="array" ref="BN26">IFERROR(INDEX('SEMACU DATA UNIFICADA'!$C$2:$T1000,MATCH(1,($A26='SEMACU DATA UNIFICADA'!$A$2:$A1000)*($BD$1='SEMACU DATA UNIFICADA'!$B$2:$B1000),0),MATCH(BN$2,'SEMACU DATA UNIFICADA'!$C$1:$T$1,0)),"")</f>
        <v>0.6865140911</v>
      </c>
      <c r="BO26" s="23">
        <f t="array" ref="BO26">IFERROR(INDEX('SEMACU DATA UNIFICADA'!$C$2:$T1000,MATCH(1,($A26='SEMACU DATA UNIFICADA'!$A$2:$A1000)*($BD$1='SEMACU DATA UNIFICADA'!$B$2:$B1000),0),MATCH(BO$2,'SEMACU DATA UNIFICADA'!$C$1:$T$1,0)),"")</f>
        <v>0.85</v>
      </c>
      <c r="BP26" s="60" t="str">
        <f t="array" ref="BP26">IFERROR(INDEX('SEMACU DATA UNIFICADA'!$C$2:$T1000,MATCH(1,($A26='SEMACU DATA UNIFICADA'!$A$2:$A1000)*($BD$1='SEMACU DATA UNIFICADA'!$B$2:$B1000),0),MATCH(BP$2,'SEMACU DATA UNIFICADA'!$C$1:$T$1,0)),"")</f>
        <v/>
      </c>
      <c r="BQ26" s="2">
        <f t="array" ref="BQ26">IFERROR(INDEX('SEMACU DATA UNIFICADA'!$C$2:$T1000,MATCH(1,($A26='SEMACU DATA UNIFICADA'!$A$2:$A1000)*($BD$1='SEMACU DATA UNIFICADA'!$B$2:$B1000),0),MATCH(BQ$2,'SEMACU DATA UNIFICADA'!$C$1:$T$1,0)),"")</f>
        <v>2</v>
      </c>
      <c r="BR26" s="2">
        <f t="array" ref="BR26">IFERROR(INDEX('SEMACU DATA UNIFICADA'!$C$2:$T1000,MATCH(1,($A26='SEMACU DATA UNIFICADA'!$A$2:$A1000)*($BD$1='SEMACU DATA UNIFICADA'!$B$2:$B1000),0),MATCH(BR$2,'SEMACU DATA UNIFICADA'!$C$1:$T$1,0)),"")</f>
        <v>4.1</v>
      </c>
      <c r="BS26" s="33">
        <f t="array" ref="BS26">IFERROR(INDEX('SEMACU DATA UNIFICADA'!$C$2:$T1000,MATCH(1,($A26='SEMACU DATA UNIFICADA'!$A$2:$A1000)*($BD$1='SEMACU DATA UNIFICADA'!$B$2:$B1000),0),MATCH(BS$2,'SEMACU DATA UNIFICADA'!$C$1:$T$1,0)),"")</f>
        <v>8.4168</v>
      </c>
      <c r="BT26" s="60">
        <f t="array" ref="BT26">IFERROR(INDEX('SEMACU DATA UNIFICADA'!$C$2:$T1000,MATCH(1,($A26='SEMACU DATA UNIFICADA'!$A$2:$A1000)*($BD$1='SEMACU DATA UNIFICADA'!$B$2:$B1000),0),MATCH(BT$2,'SEMACU DATA UNIFICADA'!$C$1:$T$1,0)),"")</f>
        <v>208.0511265</v>
      </c>
      <c r="BU26" s="140">
        <f t="array" ref="BU26">IFERROR(INDEX('SEMACU DATA UNIFICADA'!$C$2:$T1000,MATCH(1,($A26='SEMACU DATA UNIFICADA'!$A$2:$A1000)*($BD$1='SEMACU DATA UNIFICADA'!$B$2:$B1000),0),MATCH(BU$2,'SEMACU DATA UNIFICADA'!$C$1:$T$1,0)),"")</f>
        <v>27.01278163</v>
      </c>
      <c r="BV26" s="138" t="str">
        <f t="array" ref="BV26">IFERROR(INDEX('SEMACU DATA UNIFICADA'!$C$2:$T1000,MATCH(1,($A26='SEMACU DATA UNIFICADA'!$A$2:$A1000)*($BV$1='SEMACU DATA UNIFICADA'!$B$2:$B1000),0),MATCH(BV$2,'SEMACU DATA UNIFICADA'!$C$1:$T$1,0)),"")</f>
        <v>SE06090523</v>
      </c>
      <c r="BW26" s="2">
        <f t="array" ref="BW26">IFERROR(INDEX('SEMACU DATA UNIFICADA'!$C$2:$T1000,MATCH(1,($A26='SEMACU DATA UNIFICADA'!$A$2:$A1000)*($BV$1='SEMACU DATA UNIFICADA'!$B$2:$B1000),0),MATCH(BW$2,'SEMACU DATA UNIFICADA'!$C$1:$T$1,0)),"")</f>
        <v>350</v>
      </c>
      <c r="BX26" s="2">
        <f t="array" ref="BX26">IFERROR(INDEX('SEMACU DATA UNIFICADA'!$C$2:$T1000,MATCH(1,($A26='SEMACU DATA UNIFICADA'!$A$2:$A1000)*($BV$1='SEMACU DATA UNIFICADA'!$B$2:$B1000),0),MATCH(BX$2,'SEMACU DATA UNIFICADA'!$C$1:$T$1,0)),"")</f>
        <v>2250</v>
      </c>
      <c r="BY26" s="2" t="str">
        <f t="array" ref="BY26">IFERROR(INDEX('SEMACU DATA UNIFICADA'!$C$2:$T1000,MATCH(1,($A26='SEMACU DATA UNIFICADA'!$A$2:$A1000)*($BV$1='SEMACU DATA UNIFICADA'!$B$2:$B1000),0),MATCH(BY$2,'SEMACU DATA UNIFICADA'!$C$1:$T$1,0)),"")</f>
        <v>SKR MAST</v>
      </c>
      <c r="BZ26" s="139">
        <f t="array" ref="BZ26">IFERROR(INDEX('SEMACU DATA UNIFICADA'!$C$2:$T1000,MATCH(1,($A26='SEMACU DATA UNIFICADA'!$A$2:$A1000)*($BV$1='SEMACU DATA UNIFICADA'!$B$2:$B1000),0),MATCH(BZ$2,'SEMACU DATA UNIFICADA'!$C$1:$T$1,0)),"")</f>
        <v>2205</v>
      </c>
      <c r="CA26" s="2">
        <f t="array" ref="CA26">IFERROR(INDEX('SEMACU DATA UNIFICADA'!$C$2:$T1000,MATCH(1,($A26='SEMACU DATA UNIFICADA'!$A$2:$A1000)*($BV$1='SEMACU DATA UNIFICADA'!$B$2:$B1000),0),MATCH(CA$2,'SEMACU DATA UNIFICADA'!$C$1:$T$1,0)),"")</f>
        <v>14.61</v>
      </c>
      <c r="CB26" s="2">
        <f t="array" ref="CB26">IFERROR(INDEX('SEMACU DATA UNIFICADA'!$C$2:$T1000,MATCH(1,($A26='SEMACU DATA UNIFICADA'!$A$2:$A1000)*($BV$1='SEMACU DATA UNIFICADA'!$B$2:$B1000),0),MATCH(CB$2,'SEMACU DATA UNIFICADA'!$C$1:$T$1,0)),"")</f>
        <v>2.05</v>
      </c>
      <c r="CC26" s="33">
        <f t="array" ref="CC26">IFERROR(INDEX('SEMACU DATA UNIFICADA'!$C$2:$T1000,MATCH(1,($A26='SEMACU DATA UNIFICADA'!$A$2:$A1000)*($BV$1='SEMACU DATA UNIFICADA'!$B$2:$B1000),0),MATCH(CC$2,'SEMACU DATA UNIFICADA'!$C$1:$T$1,0)),"")</f>
        <v>3.99216</v>
      </c>
      <c r="CD26" s="60">
        <f t="array" ref="CD26">IFERROR(INDEX('SEMACU DATA UNIFICADA'!$C$2:$T1000,MATCH(1,($A26='SEMACU DATA UNIFICADA'!$A$2:$A1000)*($BV$1='SEMACU DATA UNIFICADA'!$B$2:$B1000),0),MATCH(CD$2,'SEMACU DATA UNIFICADA'!$C$1:$T$1,0)),"")</f>
        <v>600081.0185</v>
      </c>
      <c r="CE26" s="23">
        <f t="array" ref="CE26">IFERROR(INDEX('SEMACU DATA UNIFICADA'!$C$2:$T1000,MATCH(1,($A26='SEMACU DATA UNIFICADA'!$A$2:$A1000)*($BV$1='SEMACU DATA UNIFICADA'!$B$2:$B1000),0),MATCH(CE$2,'SEMACU DATA UNIFICADA'!$C$1:$T$1,0)),"")</f>
        <v>0.8433302</v>
      </c>
      <c r="CF26" s="23">
        <f t="array" ref="CF26">IFERROR(INDEX('SEMACU DATA UNIFICADA'!$C$2:$T1000,MATCH(1,($A26='SEMACU DATA UNIFICADA'!$A$2:$A1000)*($BV$1='SEMACU DATA UNIFICADA'!$B$2:$B1000),0),MATCH(CF$2,'SEMACU DATA UNIFICADA'!$C$1:$T$1,0)),"")</f>
        <v>0.7408407636</v>
      </c>
      <c r="CG26" s="23">
        <f t="array" ref="CG26">IFERROR(INDEX('SEMACU DATA UNIFICADA'!$C$2:$T1000,MATCH(1,($A26='SEMACU DATA UNIFICADA'!$A$2:$A1000)*($BV$1='SEMACU DATA UNIFICADA'!$B$2:$B1000),0),MATCH(CG$2,'SEMACU DATA UNIFICADA'!$C$1:$T$1,0)),"")</f>
        <v>0.9</v>
      </c>
      <c r="CH26" s="60" t="str">
        <f t="array" ref="CH26">IFERROR(INDEX('SEMACU DATA UNIFICADA'!$C$2:$T1000,MATCH(1,($A26='SEMACU DATA UNIFICADA'!$A$2:$A1000)*($BV$1='SEMACU DATA UNIFICADA'!$B$2:$B1000),0),MATCH(CH$2,'SEMACU DATA UNIFICADA'!$C$1:$T$1,0)),"")</f>
        <v/>
      </c>
      <c r="CI26" s="2">
        <f t="array" ref="CI26">IFERROR(INDEX('SEMACU DATA UNIFICADA'!$C$2:$T1000,MATCH(1,($A26='SEMACU DATA UNIFICADA'!$A$2:$A1000)*($BV$1='SEMACU DATA UNIFICADA'!$B$2:$B1000),0),MATCH(CI$2,'SEMACU DATA UNIFICADA'!$C$1:$T$1,0)),"")</f>
        <v>2.2</v>
      </c>
      <c r="CJ26" s="2">
        <f t="array" ref="CJ26">IFERROR(INDEX('SEMACU DATA UNIFICADA'!$C$2:$T1000,MATCH(1,($A26='SEMACU DATA UNIFICADA'!$A$2:$A1000)*($BV$1='SEMACU DATA UNIFICADA'!$B$2:$B1000),0),MATCH(CJ$2,'SEMACU DATA UNIFICADA'!$C$1:$T$1,0)),"")</f>
        <v>16.81</v>
      </c>
      <c r="CK26" s="33">
        <f t="array" ref="CK26">IFERROR(INDEX('SEMACU DATA UNIFICADA'!$C$2:$T1000,MATCH(1,($A26='SEMACU DATA UNIFICADA'!$A$2:$A1000)*($BV$1='SEMACU DATA UNIFICADA'!$B$2:$B1000),0),MATCH(CK$2,'SEMACU DATA UNIFICADA'!$C$1:$T$1,0)),"")</f>
        <v>3.68508</v>
      </c>
      <c r="CL26" s="60">
        <f t="array" ref="CL26">IFERROR(INDEX('SEMACU DATA UNIFICADA'!$C$2:$T1000,MATCH(1,($A26='SEMACU DATA UNIFICADA'!$A$2:$A1000)*($BV$1='SEMACU DATA UNIFICADA'!$B$2:$B1000),0),MATCH(CL$2,'SEMACU DATA UNIFICADA'!$C$1:$T$1,0)),"")</f>
        <v>458.2077848</v>
      </c>
      <c r="CM26" s="140">
        <f t="array" ref="CM26">IFERROR(INDEX('SEMACU DATA UNIFICADA'!$C$2:$T1000,MATCH(1,($A26='SEMACU DATA UNIFICADA'!$A$2:$A1000)*($BV$1='SEMACU DATA UNIFICADA'!$B$2:$B1000),0),MATCH(CM$2,'SEMACU DATA UNIFICADA'!$C$1:$T$1,0)),"")</f>
        <v>27.05194619</v>
      </c>
      <c r="CN26" s="138" t="str">
        <f t="array" ref="CN26">IFERROR(INDEX('SEMACU DATA UNIFICADA'!$C$2:$T1000,MATCH(1,($A26='SEMACU DATA UNIFICADA'!$A$2:$A1000)*($CN$1='SEMACU DATA UNIFICADA'!$B$2:$B1000),0),MATCH(CN$2,'SEMACU DATA UNIFICADA'!$C$1:$T$1,0)),"")</f>
        <v>SE07090523</v>
      </c>
      <c r="CO26" s="2">
        <f t="array" ref="CO26">IFERROR(INDEX('SEMACU DATA UNIFICADA'!$C$2:$T1000,MATCH(1,($A26='SEMACU DATA UNIFICADA'!$A$2:$A1000)*($CN$1='SEMACU DATA UNIFICADA'!$B$2:$B1000),0),MATCH(CO$2,'SEMACU DATA UNIFICADA'!$C$1:$T$1,0)),"")</f>
        <v>420</v>
      </c>
      <c r="CP26" s="2">
        <f t="array" ref="CP26">IFERROR(INDEX('SEMACU DATA UNIFICADA'!$C$2:$T1000,MATCH(1,($A26='SEMACU DATA UNIFICADA'!$A$2:$A1000)*($CN$1='SEMACU DATA UNIFICADA'!$B$2:$B1000),0),MATCH(CP$2,'SEMACU DATA UNIFICADA'!$C$1:$T$1,0)),"")</f>
        <v>3075</v>
      </c>
      <c r="CQ26" s="2" t="str">
        <f t="array" ref="CQ26">IFERROR(INDEX('SEMACU DATA UNIFICADA'!$C$2:$T1000,MATCH(1,($A26='SEMACU DATA UNIFICADA'!$A$2:$A1000)*($CN$1='SEMACU DATA UNIFICADA'!$B$2:$B1000),0),MATCH(CQ$2,'SEMACU DATA UNIFICADA'!$C$1:$T$1,0)),"")</f>
        <v>SKR MAST</v>
      </c>
      <c r="CR26" s="139">
        <f t="array" ref="CR26">IFERROR(INDEX('SEMACU DATA UNIFICADA'!$C$2:$T1000,MATCH(1,($A26='SEMACU DATA UNIFICADA'!$A$2:$A1000)*($CN$1='SEMACU DATA UNIFICADA'!$B$2:$B1000),0),MATCH(CR$2,'SEMACU DATA UNIFICADA'!$C$1:$T$1,0)),"")</f>
        <v>3013.5</v>
      </c>
      <c r="CS26" s="2">
        <f t="array" ref="CS26">IFERROR(INDEX('SEMACU DATA UNIFICADA'!$C$2:$T1000,MATCH(1,($A26='SEMACU DATA UNIFICADA'!$A$2:$A1000)*($CN$1='SEMACU DATA UNIFICADA'!$B$2:$B1000),0),MATCH(CS$2,'SEMACU DATA UNIFICADA'!$C$1:$T$1,0)),"")</f>
        <v>14.92</v>
      </c>
      <c r="CT26" s="2">
        <f t="array" ref="CT26">IFERROR(INDEX('SEMACU DATA UNIFICADA'!$C$2:$T1000,MATCH(1,($A26='SEMACU DATA UNIFICADA'!$A$2:$A1000)*($CN$1='SEMACU DATA UNIFICADA'!$B$2:$B1000),0),MATCH(CT$2,'SEMACU DATA UNIFICADA'!$C$1:$T$1,0)),"")</f>
        <v>1.97</v>
      </c>
      <c r="CU26" s="33">
        <f t="array" ref="CU26">IFERROR(INDEX('SEMACU DATA UNIFICADA'!$C$2:$T1000,MATCH(1,($A26='SEMACU DATA UNIFICADA'!$A$2:$A1000)*($CN$1='SEMACU DATA UNIFICADA'!$B$2:$B1000),0),MATCH(CU$2,'SEMACU DATA UNIFICADA'!$C$1:$T$1,0)),"")</f>
        <v>3.94752</v>
      </c>
      <c r="CV26" s="60">
        <f t="array" ref="CV26">IFERROR(INDEX('SEMACU DATA UNIFICADA'!$C$2:$T1000,MATCH(1,($A26='SEMACU DATA UNIFICADA'!$A$2:$A1000)*($CN$1='SEMACU DATA UNIFICADA'!$B$2:$B1000),0),MATCH(CV$2,'SEMACU DATA UNIFICADA'!$C$1:$T$1,0)),"")</f>
        <v>713109.3458</v>
      </c>
      <c r="CW26" s="23">
        <f t="array" ref="CW26">IFERROR(INDEX('SEMACU DATA UNIFICADA'!$C$2:$T1000,MATCH(1,($A26='SEMACU DATA UNIFICADA'!$A$2:$A1000)*($CN$1='SEMACU DATA UNIFICADA'!$B$2:$B1000),0),MATCH(CW$2,'SEMACU DATA UNIFICADA'!$C$1:$T$1,0)),"")</f>
        <v>0.8433302</v>
      </c>
      <c r="CX26" s="23">
        <f t="array" ref="CX26">IFERROR(INDEX('SEMACU DATA UNIFICADA'!$C$2:$T1000,MATCH(1,($A26='SEMACU DATA UNIFICADA'!$A$2:$A1000)*($CN$1='SEMACU DATA UNIFICADA'!$B$2:$B1000),0),MATCH(CX$2,'SEMACU DATA UNIFICADA'!$C$1:$T$1,0)),"")</f>
        <v>0.7923437176</v>
      </c>
      <c r="CY26" s="23">
        <f t="array" ref="CY26">IFERROR(INDEX('SEMACU DATA UNIFICADA'!$C$2:$T1000,MATCH(1,($A26='SEMACU DATA UNIFICADA'!$A$2:$A1000)*($CN$1='SEMACU DATA UNIFICADA'!$B$2:$B1000),0),MATCH(CY$2,'SEMACU DATA UNIFICADA'!$C$1:$T$1,0)),"")</f>
        <v>0.95</v>
      </c>
      <c r="CZ26" s="60" t="str">
        <f t="array" ref="CZ26">IFERROR(INDEX('SEMACU DATA UNIFICADA'!$C$2:$T1000,MATCH(1,($A26='SEMACU DATA UNIFICADA'!$A$2:$A1000)*($CN$1='SEMACU DATA UNIFICADA'!$B$2:$B1000),0),MATCH(CZ$2,'SEMACU DATA UNIFICADA'!$C$1:$T$1,0)),"")</f>
        <v/>
      </c>
      <c r="DA26" s="2">
        <f t="array" ref="DA26">IFERROR(INDEX('SEMACU DATA UNIFICADA'!$C$2:$T1000,MATCH(1,($A26='SEMACU DATA UNIFICADA'!$A$2:$A1000)*($CN$1='SEMACU DATA UNIFICADA'!$B$2:$B1000),0),MATCH(DA$2,'SEMACU DATA UNIFICADA'!$C$1:$T$1,0)),"")</f>
        <v>2.1</v>
      </c>
      <c r="DB26" s="2">
        <f t="array" ref="DB26">IFERROR(INDEX('SEMACU DATA UNIFICADA'!$C$2:$T1000,MATCH(1,($A26='SEMACU DATA UNIFICADA'!$A$2:$A1000)*($CN$1='SEMACU DATA UNIFICADA'!$B$2:$B1000),0),MATCH(DB$2,'SEMACU DATA UNIFICADA'!$C$1:$T$1,0)),"")</f>
        <v>17.02</v>
      </c>
      <c r="DC26" s="33">
        <f t="array" ref="DC26">IFERROR(INDEX('SEMACU DATA UNIFICADA'!$C$2:$T1000,MATCH(1,($A26='SEMACU DATA UNIFICADA'!$A$2:$A1000)*($CN$1='SEMACU DATA UNIFICADA'!$B$2:$B1000),0),MATCH(DC$2,'SEMACU DATA UNIFICADA'!$C$1:$T$1,0)),"")</f>
        <v>3.64584</v>
      </c>
      <c r="DD26" s="60">
        <f t="array" ref="DD26">IFERROR(INDEX('SEMACU DATA UNIFICADA'!$C$2:$T1000,MATCH(1,($A26='SEMACU DATA UNIFICADA'!$A$2:$A1000)*($CN$1='SEMACU DATA UNIFICADA'!$B$2:$B1000),0),MATCH(DD$2,'SEMACU DATA UNIFICADA'!$C$1:$T$1,0)),"")</f>
        <v>538.9267123</v>
      </c>
      <c r="DE26" s="140">
        <f t="array" ref="DE26">IFERROR(INDEX('SEMACU DATA UNIFICADA'!$C$2:$T1000,MATCH(1,($A26='SEMACU DATA UNIFICADA'!$A$2:$A1000)*($CN$1='SEMACU DATA UNIFICADA'!$B$2:$B1000),0),MATCH(DE$2,'SEMACU DATA UNIFICADA'!$C$1:$T$1,0)),"")</f>
        <v>29.73167808</v>
      </c>
      <c r="DF26" s="138" t="str">
        <f t="array" ref="DF26">IFERROR(INDEX('SEMACU DATA UNIFICADA'!$C$2:$T1000,MATCH(1,($A26='SEMACU DATA UNIFICADA'!$A$2:$A1000)*($DF$1='SEMACU DATA UNIFICADA'!$B$2:$B1000),0),MATCH(DF$2,'SEMACU DATA UNIFICADA'!$C$1:$T$1,0)),"")</f>
        <v>SE08090523</v>
      </c>
      <c r="DG26" s="2">
        <f t="array" ref="DG26">IFERROR(INDEX('SEMACU DATA UNIFICADA'!$C$2:$T1000,MATCH(1,($A26='SEMACU DATA UNIFICADA'!$A$2:$A1000)*($DF$1='SEMACU DATA UNIFICADA'!$B$2:$B1000),0),MATCH(DG$2,'SEMACU DATA UNIFICADA'!$C$1:$T$1,0)),"")</f>
        <v>414</v>
      </c>
      <c r="DH26" s="2">
        <f t="array" ref="DH26">IFERROR(INDEX('SEMACU DATA UNIFICADA'!$C$2:$T1000,MATCH(1,($A26='SEMACU DATA UNIFICADA'!$A$2:$A1000)*($DF$1='SEMACU DATA UNIFICADA'!$B$2:$B1000),0),MATCH(DH$2,'SEMACU DATA UNIFICADA'!$C$1:$T$1,0)),"")</f>
        <v>2750</v>
      </c>
      <c r="DI26" s="2" t="str">
        <f t="array" ref="DI26">IFERROR(INDEX('SEMACU DATA UNIFICADA'!$C$2:$T1000,MATCH(1,($A26='SEMACU DATA UNIFICADA'!$A$2:$A1000)*($DF$1='SEMACU DATA UNIFICADA'!$B$2:$B1000),0),MATCH(DI$2,'SEMACU DATA UNIFICADA'!$C$1:$T$1,0)),"")</f>
        <v>SKR MAST</v>
      </c>
      <c r="DJ26" s="139">
        <f t="array" ref="DJ26">IFERROR(INDEX('SEMACU DATA UNIFICADA'!$C$2:$T1000,MATCH(1,($A26='SEMACU DATA UNIFICADA'!$A$2:$A1000)*($DF$1='SEMACU DATA UNIFICADA'!$B$2:$B1000),0),MATCH(DJ$2,'SEMACU DATA UNIFICADA'!$C$1:$T$1,0)),"")</f>
        <v>2695</v>
      </c>
      <c r="DK26" s="2">
        <f t="array" ref="DK26">IFERROR(INDEX('SEMACU DATA UNIFICADA'!$C$2:$T1000,MATCH(1,($A26='SEMACU DATA UNIFICADA'!$A$2:$A1000)*($DF$1='SEMACU DATA UNIFICADA'!$B$2:$B1000),0),MATCH(DK$2,'SEMACU DATA UNIFICADA'!$C$1:$T$1,0)),"")</f>
        <v>14.6</v>
      </c>
      <c r="DL26" s="2">
        <f t="array" ref="DL26">IFERROR(INDEX('SEMACU DATA UNIFICADA'!$C$2:$T1000,MATCH(1,($A26='SEMACU DATA UNIFICADA'!$A$2:$A1000)*($DF$1='SEMACU DATA UNIFICADA'!$B$2:$B1000),0),MATCH(DL$2,'SEMACU DATA UNIFICADA'!$C$1:$T$1,0)),"")</f>
        <v>2.17</v>
      </c>
      <c r="DM26" s="33">
        <f t="array" ref="DM26">IFERROR(INDEX('SEMACU DATA UNIFICADA'!$C$2:$T1000,MATCH(1,($A26='SEMACU DATA UNIFICADA'!$A$2:$A1000)*($DF$1='SEMACU DATA UNIFICADA'!$B$2:$B1000),0),MATCH(DM$2,'SEMACU DATA UNIFICADA'!$C$1:$T$1,0)),"")</f>
        <v>3.9936</v>
      </c>
      <c r="DN26" s="60">
        <f t="array" ref="DN26">IFERROR(INDEX('SEMACU DATA UNIFICADA'!$C$2:$T1000,MATCH(1,($A26='SEMACU DATA UNIFICADA'!$A$2:$A1000)*($DF$1='SEMACU DATA UNIFICADA'!$B$2:$B1000),0),MATCH(DN$2,'SEMACU DATA UNIFICADA'!$C$1:$T$1,0)),"")</f>
        <v>710040.1739</v>
      </c>
      <c r="DO26" s="23">
        <f t="array" ref="DO26">IFERROR(INDEX('SEMACU DATA UNIFICADA'!$C$2:$T1000,MATCH(1,($A26='SEMACU DATA UNIFICADA'!$A$2:$A1000)*($DF$1='SEMACU DATA UNIFICADA'!$B$2:$B1000),0),MATCH(DO$2,'SEMACU DATA UNIFICADA'!$C$1:$T$1,0)),"")</f>
        <v>0.8433302</v>
      </c>
      <c r="DP26" s="23">
        <f t="array" ref="DP26">IFERROR(INDEX('SEMACU DATA UNIFICADA'!$C$2:$T1000,MATCH(1,($A26='SEMACU DATA UNIFICADA'!$A$2:$A1000)*($DF$1='SEMACU DATA UNIFICADA'!$B$2:$B1000),0),MATCH(DP$2,'SEMACU DATA UNIFICADA'!$C$1:$T$1,0)),"")</f>
        <v>0.7734642417</v>
      </c>
      <c r="DQ26" s="23">
        <f t="array" ref="DQ26">IFERROR(INDEX('SEMACU DATA UNIFICADA'!$C$2:$T1000,MATCH(1,($A26='SEMACU DATA UNIFICADA'!$A$2:$A1000)*($DF$1='SEMACU DATA UNIFICADA'!$B$2:$B1000),0),MATCH(DQ$2,'SEMACU DATA UNIFICADA'!$C$1:$T$1,0)),"")</f>
        <v>0.93</v>
      </c>
      <c r="DR26" s="60" t="str">
        <f t="array" ref="DR26">IFERROR(INDEX('SEMACU DATA UNIFICADA'!$C$2:$T1000,MATCH(1,($A26='SEMACU DATA UNIFICADA'!$A$2:$A1000)*($DF$1='SEMACU DATA UNIFICADA'!$B$2:$B1000),0),MATCH(DR$2,'SEMACU DATA UNIFICADA'!$C$1:$T$1,0)),"")</f>
        <v/>
      </c>
      <c r="DS26" s="2">
        <f t="array" ref="DS26">IFERROR(INDEX('SEMACU DATA UNIFICADA'!$C$2:$T1000,MATCH(1,($A26='SEMACU DATA UNIFICADA'!$A$2:$A1000)*($DF$1='SEMACU DATA UNIFICADA'!$B$2:$B1000),0),MATCH(DS$2,'SEMACU DATA UNIFICADA'!$C$1:$T$1,0)),"")</f>
        <v>2.1</v>
      </c>
      <c r="DT26" s="2">
        <f t="array" ref="DT26">IFERROR(INDEX('SEMACU DATA UNIFICADA'!$C$2:$T1000,MATCH(1,($A26='SEMACU DATA UNIFICADA'!$A$2:$A1000)*($DF$1='SEMACU DATA UNIFICADA'!$B$2:$B1000),0),MATCH(DT$2,'SEMACU DATA UNIFICADA'!$C$1:$T$1,0)),"")</f>
        <v>16.7</v>
      </c>
      <c r="DU26" s="33">
        <f t="array" ref="DU26">IFERROR(INDEX('SEMACU DATA UNIFICADA'!$C$2:$T1000,MATCH(1,($A26='SEMACU DATA UNIFICADA'!$A$2:$A1000)*($DF$1='SEMACU DATA UNIFICADA'!$B$2:$B1000),0),MATCH(DU$2,'SEMACU DATA UNIFICADA'!$C$1:$T$1,0)),"")</f>
        <v>3.6996</v>
      </c>
      <c r="DV26" s="60">
        <f t="array" ref="DV26">IFERROR(INDEX('SEMACU DATA UNIFICADA'!$C$2:$T1000,MATCH(1,($A26='SEMACU DATA UNIFICADA'!$A$2:$A1000)*($DF$1='SEMACU DATA UNIFICADA'!$B$2:$B1000),0),MATCH(DV$2,'SEMACU DATA UNIFICADA'!$C$1:$T$1,0)),"")</f>
        <v>534.6676903</v>
      </c>
      <c r="DW26" s="140">
        <f t="array" ref="DW26">IFERROR(INDEX('SEMACU DATA UNIFICADA'!$C$2:$T1000,MATCH(1,($A26='SEMACU DATA UNIFICADA'!$A$2:$A1000)*($DF$1='SEMACU DATA UNIFICADA'!$B$2:$B1000),0),MATCH(DW$2,'SEMACU DATA UNIFICADA'!$C$1:$T$1,0)),"")</f>
        <v>30.16692258</v>
      </c>
      <c r="DX26" s="138" t="str">
        <f t="array" ref="DX26">IFERROR(INDEX('SEMACU DATA UNIFICADA'!$C$2:$T1000,MATCH(1,($A26='SEMACU DATA UNIFICADA'!$A$2:$A1000)*($DX$1='SEMACU DATA UNIFICADA'!$B$2:$B1000),0),MATCH(DX$2,'SEMACU DATA UNIFICADA'!$C$1:$T$1,0)),"")</f>
        <v>SE09060523</v>
      </c>
      <c r="DY26" s="2">
        <f t="array" ref="DY26">IFERROR(INDEX('SEMACU DATA UNIFICADA'!$C$2:$T1000,MATCH(1,($A26='SEMACU DATA UNIFICADA'!$A$2:$A1000)*($DX$1='SEMACU DATA UNIFICADA'!$B$2:$B1000),0),MATCH(DY$2,'SEMACU DATA UNIFICADA'!$C$1:$T$1,0)),"")</f>
        <v>664</v>
      </c>
      <c r="DZ26" s="2">
        <f t="array" ref="DZ26">IFERROR(INDEX('SEMACU DATA UNIFICADA'!$C$2:$T1000,MATCH(1,($A26='SEMACU DATA UNIFICADA'!$A$2:$A1000)*($DX$1='SEMACU DATA UNIFICADA'!$B$2:$B1000),0),MATCH(DZ$2,'SEMACU DATA UNIFICADA'!$C$1:$T$1,0)),"")</f>
        <v>4775</v>
      </c>
      <c r="EA26" s="2" t="str">
        <f t="array" ref="EA26">IFERROR(INDEX('SEMACU DATA UNIFICADA'!$C$2:$T1000,MATCH(1,($A26='SEMACU DATA UNIFICADA'!$A$2:$A1000)*($DX$1='SEMACU DATA UNIFICADA'!$B$2:$B1000),0),MATCH(EA$2,'SEMACU DATA UNIFICADA'!$C$1:$T$1,0)),"")</f>
        <v>SKR MAST</v>
      </c>
      <c r="EB26" s="139">
        <f t="array" ref="EB26">IFERROR(INDEX('SEMACU DATA UNIFICADA'!$C$2:$T1000,MATCH(1,($A26='SEMACU DATA UNIFICADA'!$A$2:$A1000)*($DX$1='SEMACU DATA UNIFICADA'!$B$2:$B1000),0),MATCH(EB$2,'SEMACU DATA UNIFICADA'!$C$1:$T$1,0)),"")</f>
        <v>4679.5</v>
      </c>
      <c r="EC26" s="2">
        <f t="array" ref="EC26">IFERROR(INDEX('SEMACU DATA UNIFICADA'!$C$2:$T1000,MATCH(1,($A26='SEMACU DATA UNIFICADA'!$A$2:$A1000)*($DX$1='SEMACU DATA UNIFICADA'!$B$2:$B1000),0),MATCH(EC$2,'SEMACU DATA UNIFICADA'!$C$1:$T$1,0)),"")</f>
        <v>16.4</v>
      </c>
      <c r="ED26" s="2">
        <f t="array" ref="ED26">IFERROR(INDEX('SEMACU DATA UNIFICADA'!$C$2:$T1000,MATCH(1,($A26='SEMACU DATA UNIFICADA'!$A$2:$A1000)*($DX$1='SEMACU DATA UNIFICADA'!$B$2:$B1000),0),MATCH(ED$2,'SEMACU DATA UNIFICADA'!$C$1:$T$1,0)),"")</f>
        <v>2.3</v>
      </c>
      <c r="EE26" s="33">
        <f t="array" ref="EE26">IFERROR(INDEX('SEMACU DATA UNIFICADA'!$C$2:$T1000,MATCH(1,($A26='SEMACU DATA UNIFICADA'!$A$2:$A1000)*($DX$1='SEMACU DATA UNIFICADA'!$B$2:$B1000),0),MATCH(EE$2,'SEMACU DATA UNIFICADA'!$C$1:$T$1,0)),"")</f>
        <v>3.7392</v>
      </c>
      <c r="EF26" s="60">
        <f t="array" ref="EF26">IFERROR(INDEX('SEMACU DATA UNIFICADA'!$C$2:$T1000,MATCH(1,($A26='SEMACU DATA UNIFICADA'!$A$2:$A1000)*($DX$1='SEMACU DATA UNIFICADA'!$B$2:$B1000),0),MATCH(EF$2,'SEMACU DATA UNIFICADA'!$C$1:$T$1,0)),"")</f>
        <v>1082793.241</v>
      </c>
      <c r="EG26" s="23">
        <f t="array" ref="EG26">IFERROR(INDEX('SEMACU DATA UNIFICADA'!$C$2:$T1000,MATCH(1,($A26='SEMACU DATA UNIFICADA'!$A$2:$A1000)*($DX$1='SEMACU DATA UNIFICADA'!$B$2:$B1000),0),MATCH(EG$2,'SEMACU DATA UNIFICADA'!$C$1:$T$1,0)),"")</f>
        <v>0.83333</v>
      </c>
      <c r="EH26" s="23">
        <f t="array" ref="EH26">IFERROR(INDEX('SEMACU DATA UNIFICADA'!$C$2:$T1000,MATCH(1,($A26='SEMACU DATA UNIFICADA'!$A$2:$A1000)*($DX$1='SEMACU DATA UNIFICADA'!$B$2:$B1000),0),MATCH(EH$2,'SEMACU DATA UNIFICADA'!$C$1:$T$1,0)),"")</f>
        <v>0.8911878529</v>
      </c>
      <c r="EI26" s="23">
        <f t="array" ref="EI26">IFERROR(INDEX('SEMACU DATA UNIFICADA'!$C$2:$T1000,MATCH(1,($A26='SEMACU DATA UNIFICADA'!$A$2:$A1000)*($DX$1='SEMACU DATA UNIFICADA'!$B$2:$B1000),0),MATCH(EI$2,'SEMACU DATA UNIFICADA'!$C$1:$T$1,0)),"")</f>
        <v>1.04</v>
      </c>
      <c r="EJ26" s="60" t="str">
        <f t="array" ref="EJ26">IFERROR(INDEX('SEMACU DATA UNIFICADA'!$C$2:$T1000,MATCH(1,($A26='SEMACU DATA UNIFICADA'!$A$2:$A1000)*($DX$1='SEMACU DATA UNIFICADA'!$B$2:$B1000),0),MATCH(EJ$2,'SEMACU DATA UNIFICADA'!$C$1:$T$1,0)),"")</f>
        <v/>
      </c>
      <c r="EK26" s="2">
        <f t="array" ref="EK26">IFERROR(INDEX('SEMACU DATA UNIFICADA'!$C$2:$T1000,MATCH(1,($A26='SEMACU DATA UNIFICADA'!$A$2:$A1000)*($DX$1='SEMACU DATA UNIFICADA'!$B$2:$B1000),0),MATCH(EK$2,'SEMACU DATA UNIFICADA'!$C$1:$T$1,0)),"")</f>
        <v>2.1</v>
      </c>
      <c r="EL26" s="2">
        <f t="array" ref="EL26">IFERROR(INDEX('SEMACU DATA UNIFICADA'!$C$2:$T1000,MATCH(1,($A26='SEMACU DATA UNIFICADA'!$A$2:$A1000)*($DX$1='SEMACU DATA UNIFICADA'!$B$2:$B1000),0),MATCH(EL$2,'SEMACU DATA UNIFICADA'!$C$1:$T$1,0)),"")</f>
        <v>18.5</v>
      </c>
      <c r="EM26" s="33">
        <f t="array" ref="EM26">IFERROR(INDEX('SEMACU DATA UNIFICADA'!$C$2:$T1000,MATCH(1,($A26='SEMACU DATA UNIFICADA'!$A$2:$A1000)*($DX$1='SEMACU DATA UNIFICADA'!$B$2:$B1000),0),MATCH(EM$2,'SEMACU DATA UNIFICADA'!$C$1:$T$1,0)),"")</f>
        <v>3.474</v>
      </c>
      <c r="EN26" s="60">
        <f t="array" ref="EN26">IFERROR(INDEX('SEMACU DATA UNIFICADA'!$C$2:$T1000,MATCH(1,($A26='SEMACU DATA UNIFICADA'!$A$2:$A1000)*($DX$1='SEMACU DATA UNIFICADA'!$B$2:$B1000),0),MATCH(EN$2,'SEMACU DATA UNIFICADA'!$C$1:$T$1,0)),"")</f>
        <v>824.1849294</v>
      </c>
      <c r="EO26" s="140">
        <f t="array" ref="EO26">IFERROR(INDEX('SEMACU DATA UNIFICADA'!$C$2:$T1000,MATCH(1,($A26='SEMACU DATA UNIFICADA'!$A$2:$A1000)*($DX$1='SEMACU DATA UNIFICADA'!$B$2:$B1000),0),MATCH(EO$2,'SEMACU DATA UNIFICADA'!$C$1:$T$1,0)),"")</f>
        <v>40.04623235</v>
      </c>
      <c r="EP26" s="138" t="str">
        <f t="array" ref="EP26">IFERROR(INDEX('SEMACU DATA UNIFICADA'!$C$2:$T1000,MATCH(1,($A26='SEMACU DATA UNIFICADA'!$A$2:$A1000)*($EP$1='SEMACU DATA UNIFICADA'!$B$2:$B1000),0),MATCH(EP$2,'SEMACU DATA UNIFICADA'!$C$1:$T$1,0)),"")</f>
        <v>SE10060523</v>
      </c>
      <c r="EQ26" s="2">
        <f t="array" ref="EQ26">IFERROR(INDEX('SEMACU DATA UNIFICADA'!$C$2:$T1000,MATCH(1,($A26='SEMACU DATA UNIFICADA'!$A$2:$A1000)*($EP$1='SEMACU DATA UNIFICADA'!$B$2:$B1000),0),MATCH(EQ$2,'SEMACU DATA UNIFICADA'!$C$1:$T$1,0)),"")</f>
        <v>412.5</v>
      </c>
      <c r="ER26" s="2">
        <f t="array" ref="ER26">IFERROR(INDEX('SEMACU DATA UNIFICADA'!$C$2:$T1000,MATCH(1,($A26='SEMACU DATA UNIFICADA'!$A$2:$A1000)*($EP$1='SEMACU DATA UNIFICADA'!$B$2:$B1000),0),MATCH(ER$2,'SEMACU DATA UNIFICADA'!$C$1:$T$1,0)),"")</f>
        <v>2950</v>
      </c>
      <c r="ES26" s="2" t="str">
        <f t="array" ref="ES26">IFERROR(INDEX('SEMACU DATA UNIFICADA'!$C$2:$T1000,MATCH(1,($A26='SEMACU DATA UNIFICADA'!$A$2:$A1000)*($EP$1='SEMACU DATA UNIFICADA'!$B$2:$B1000),0),MATCH(ES$2,'SEMACU DATA UNIFICADA'!$C$1:$T$1,0)),"")</f>
        <v>SKR SETLINE</v>
      </c>
      <c r="ET26" s="139">
        <f t="array" ref="ET26">IFERROR(INDEX('SEMACU DATA UNIFICADA'!$C$2:$T1000,MATCH(1,($A26='SEMACU DATA UNIFICADA'!$A$2:$A1000)*($EP$1='SEMACU DATA UNIFICADA'!$B$2:$B1000),0),MATCH(ET$2,'SEMACU DATA UNIFICADA'!$C$1:$T$1,0)),"")</f>
        <v>2584.2</v>
      </c>
      <c r="EU26" s="2">
        <f t="array" ref="EU26">IFERROR(INDEX('SEMACU DATA UNIFICADA'!$C$2:$T1000,MATCH(1,($A26='SEMACU DATA UNIFICADA'!$A$2:$A1000)*($EP$1='SEMACU DATA UNIFICADA'!$B$2:$B1000),0),MATCH(EU$2,'SEMACU DATA UNIFICADA'!$C$1:$T$1,0)),"")</f>
        <v>16.2</v>
      </c>
      <c r="EV26" s="2">
        <f t="array" ref="EV26">IFERROR(INDEX('SEMACU DATA UNIFICADA'!$C$2:$T1000,MATCH(1,($A26='SEMACU DATA UNIFICADA'!$A$2:$A1000)*($EP$1='SEMACU DATA UNIFICADA'!$B$2:$B1000),0),MATCH(EV$2,'SEMACU DATA UNIFICADA'!$C$1:$T$1,0)),"")</f>
        <v>2.45</v>
      </c>
      <c r="EW26" s="33">
        <f t="array" ref="EW26">IFERROR(INDEX('SEMACU DATA UNIFICADA'!$C$2:$T1000,MATCH(1,($A26='SEMACU DATA UNIFICADA'!$A$2:$A1000)*($EP$1='SEMACU DATA UNIFICADA'!$B$2:$B1000),0),MATCH(EW$2,'SEMACU DATA UNIFICADA'!$C$1:$T$1,0)),"")</f>
        <v>3.7656</v>
      </c>
      <c r="EX26" s="60">
        <f t="array" ref="EX26">IFERROR(INDEX('SEMACU DATA UNIFICADA'!$C$2:$T1000,MATCH(1,($A26='SEMACU DATA UNIFICADA'!$A$2:$A1000)*($EP$1='SEMACU DATA UNIFICADA'!$B$2:$B1000),0),MATCH(EX$2,'SEMACU DATA UNIFICADA'!$C$1:$T$1,0)),"")</f>
        <v>676199.3564</v>
      </c>
      <c r="EY26" s="23">
        <f t="array" ref="EY26">IFERROR(INDEX('SEMACU DATA UNIFICADA'!$C$2:$T1000,MATCH(1,($A26='SEMACU DATA UNIFICADA'!$A$2:$A1000)*($EP$1='SEMACU DATA UNIFICADA'!$B$2:$B1000),0),MATCH(EY$2,'SEMACU DATA UNIFICADA'!$C$1:$T$1,0)),"")</f>
        <v>0.83333</v>
      </c>
      <c r="EZ26" s="23">
        <f t="array" ref="EZ26">IFERROR(INDEX('SEMACU DATA UNIFICADA'!$C$2:$T1000,MATCH(1,($A26='SEMACU DATA UNIFICADA'!$A$2:$A1000)*($EP$1='SEMACU DATA UNIFICADA'!$B$2:$B1000),0),MATCH(EZ$2,'SEMACU DATA UNIFICADA'!$C$1:$T$1,0)),"")</f>
        <v>0.6533327115</v>
      </c>
      <c r="FA26" s="23">
        <f t="array" ref="FA26">IFERROR(INDEX('SEMACU DATA UNIFICADA'!$C$2:$T1000,MATCH(1,($A26='SEMACU DATA UNIFICADA'!$A$2:$A1000)*($EP$1='SEMACU DATA UNIFICADA'!$B$2:$B1000),0),MATCH(FA$2,'SEMACU DATA UNIFICADA'!$C$1:$T$1,0)),"")</f>
        <v>0.8</v>
      </c>
      <c r="FB26" s="60" t="str">
        <f t="array" ref="FB26">IFERROR(INDEX('SEMACU DATA UNIFICADA'!$C$2:$T1000,MATCH(1,($A26='SEMACU DATA UNIFICADA'!$A$2:$A1000)*($EP$1='SEMACU DATA UNIFICADA'!$B$2:$B1000),0),MATCH(FB$2,'SEMACU DATA UNIFICADA'!$C$1:$T$1,0)),"")</f>
        <v/>
      </c>
      <c r="FC26" s="2">
        <f t="array" ref="FC26">IFERROR(INDEX('SEMACU DATA UNIFICADA'!$C$2:$T1000,MATCH(1,($A26='SEMACU DATA UNIFICADA'!$A$2:$A1000)*($EP$1='SEMACU DATA UNIFICADA'!$B$2:$B1000),0),MATCH(FC$2,'SEMACU DATA UNIFICADA'!$C$1:$T$1,0)),"")</f>
        <v>2.1</v>
      </c>
      <c r="FD26" s="2">
        <f t="array" ref="FD26">IFERROR(INDEX('SEMACU DATA UNIFICADA'!$C$2:$T1000,MATCH(1,($A26='SEMACU DATA UNIFICADA'!$A$2:$A1000)*($EP$1='SEMACU DATA UNIFICADA'!$B$2:$B1000),0),MATCH(FD$2,'SEMACU DATA UNIFICADA'!$C$1:$T$1,0)),"")</f>
        <v>18.3</v>
      </c>
      <c r="FE26" s="33">
        <f t="array" ref="FE26">IFERROR(INDEX('SEMACU DATA UNIFICADA'!$C$2:$T1000,MATCH(1,($A26='SEMACU DATA UNIFICADA'!$A$2:$A1000)*($EP$1='SEMACU DATA UNIFICADA'!$B$2:$B1000),0),MATCH(FE$2,'SEMACU DATA UNIFICADA'!$C$1:$T$1,0)),"")</f>
        <v>3.4956</v>
      </c>
      <c r="FF26" s="60">
        <f t="array" ref="FF26">IFERROR(INDEX('SEMACU DATA UNIFICADA'!$C$2:$T1000,MATCH(1,($A26='SEMACU DATA UNIFICADA'!$A$2:$A1000)*($EP$1='SEMACU DATA UNIFICADA'!$B$2:$B1000),0),MATCH(FF$2,'SEMACU DATA UNIFICADA'!$C$1:$T$1,0)),"")</f>
        <v>534.0779397</v>
      </c>
      <c r="FG26" s="140">
        <f t="array" ref="FG26">IFERROR(INDEX('SEMACU DATA UNIFICADA'!$C$2:$T1000,MATCH(1,($A26='SEMACU DATA UNIFICADA'!$A$2:$A1000)*($EP$1='SEMACU DATA UNIFICADA'!$B$2:$B1000),0),MATCH(FG$2,'SEMACU DATA UNIFICADA'!$C$1:$T$1,0)),"")</f>
        <v>30.39448492</v>
      </c>
      <c r="FH26" s="138" t="str">
        <f t="array" ref="FH26">IFERROR(INDEX('SEMACU DATA UNIFICADA'!$C$2:$T1000,MATCH(1,($A26='SEMACU DATA UNIFICADA'!$A$2:$A1000)*($FH$1='SEMACU DATA UNIFICADA'!$B$2:$B1000),0),MATCH(FH$2,'SEMACU DATA UNIFICADA'!$C$1:$T$1,0)),"")</f>
        <v>SE11220623</v>
      </c>
      <c r="FI26" s="2">
        <f t="array" ref="FI26">IFERROR(INDEX('SEMACU DATA UNIFICADA'!$C$2:$T1000,MATCH(1,($A26='SEMACU DATA UNIFICADA'!$A$2:$A1000)*($FH$1='SEMACU DATA UNIFICADA'!$B$2:$B1000),0),MATCH(FI$2,'SEMACU DATA UNIFICADA'!$C$1:$T$1,0)),"")</f>
        <v>100</v>
      </c>
      <c r="FJ26" s="2">
        <f t="array" ref="FJ26">IFERROR(INDEX('SEMACU DATA UNIFICADA'!$C$2:$T1000,MATCH(1,($A26='SEMACU DATA UNIFICADA'!$A$2:$A1000)*($FH$1='SEMACU DATA UNIFICADA'!$B$2:$B1000),0),MATCH(FJ$2,'SEMACU DATA UNIFICADA'!$C$1:$T$1,0)),"")</f>
        <v>372</v>
      </c>
      <c r="FK26" s="2" t="str">
        <f t="array" ref="FK26">IFERROR(INDEX('SEMACU DATA UNIFICADA'!$C$2:$T1000,MATCH(1,($A26='SEMACU DATA UNIFICADA'!$A$2:$A1000)*($FH$1='SEMACU DATA UNIFICADA'!$B$2:$B1000),0),MATCH(FK$2,'SEMACU DATA UNIFICADA'!$C$1:$T$1,0)),"")</f>
        <v>SKR NW#4</v>
      </c>
      <c r="FL26" s="139">
        <f t="array" ref="FL26">IFERROR(INDEX('SEMACU DATA UNIFICADA'!$C$2:$T1000,MATCH(1,($A26='SEMACU DATA UNIFICADA'!$A$2:$A1000)*($FH$1='SEMACU DATA UNIFICADA'!$B$2:$B1000),0),MATCH(FL$2,'SEMACU DATA UNIFICADA'!$C$1:$T$1,0)),"")</f>
        <v>499.968</v>
      </c>
      <c r="FM26" s="2">
        <f t="array" ref="FM26">IFERROR(INDEX('SEMACU DATA UNIFICADA'!$C$2:$T1000,MATCH(1,($A26='SEMACU DATA UNIFICADA'!$A$2:$A1000)*($FH$1='SEMACU DATA UNIFICADA'!$B$2:$B1000),0),MATCH(FM$2,'SEMACU DATA UNIFICADA'!$C$1:$T$1,0)),"")</f>
        <v>1.6</v>
      </c>
      <c r="FN26" s="2">
        <f t="array" ref="FN26">IFERROR(INDEX('SEMACU DATA UNIFICADA'!$C$2:$T1000,MATCH(1,($A26='SEMACU DATA UNIFICADA'!$A$2:$A1000)*($FH$1='SEMACU DATA UNIFICADA'!$B$2:$B1000),0),MATCH(FN$2,'SEMACU DATA UNIFICADA'!$C$1:$T$1,0)),"")</f>
        <v>0</v>
      </c>
      <c r="FO26" s="33">
        <f t="array" ref="FO26">IFERROR(INDEX('SEMACU DATA UNIFICADA'!$C$2:$T1000,MATCH(1,($A26='SEMACU DATA UNIFICADA'!$A$2:$A1000)*($FH$1='SEMACU DATA UNIFICADA'!$B$2:$B1000),0),MATCH(FO$2,'SEMACU DATA UNIFICADA'!$C$1:$T$1,0)),"")</f>
        <v>12.9888</v>
      </c>
      <c r="FP26" s="60">
        <f t="array" ref="FP26">IFERROR(INDEX('SEMACU DATA UNIFICADA'!$C$2:$T1000,MATCH(1,($A26='SEMACU DATA UNIFICADA'!$A$2:$A1000)*($FH$1='SEMACU DATA UNIFICADA'!$B$2:$B1000),0),MATCH(FP$2,'SEMACU DATA UNIFICADA'!$C$1:$T$1,0)),"")</f>
        <v>481183.7891</v>
      </c>
      <c r="FQ26" s="23">
        <f t="array" ref="FQ26">IFERROR(INDEX('SEMACU DATA UNIFICADA'!$C$2:$T1000,MATCH(1,($A26='SEMACU DATA UNIFICADA'!$A$2:$A1000)*($FH$1='SEMACU DATA UNIFICADA'!$B$2:$B1000),0),MATCH(FQ$2,'SEMACU DATA UNIFICADA'!$C$1:$T$1,0)),"")</f>
        <v>0.9899998</v>
      </c>
      <c r="FR26" s="23">
        <f t="array" ref="FR26">IFERROR(INDEX('SEMACU DATA UNIFICADA'!$C$2:$T1000,MATCH(1,($A26='SEMACU DATA UNIFICADA'!$A$2:$A1000)*($FH$1='SEMACU DATA UNIFICADA'!$B$2:$B1000),0),MATCH(FR$2,'SEMACU DATA UNIFICADA'!$C$1:$T$1,0)),"")</f>
        <v>0.587525994</v>
      </c>
      <c r="FS26" s="23">
        <f t="array" ref="FS26">IFERROR(INDEX('SEMACU DATA UNIFICADA'!$C$2:$T1000,MATCH(1,($A26='SEMACU DATA UNIFICADA'!$A$2:$A1000)*($FH$1='SEMACU DATA UNIFICADA'!$B$2:$B1000),0),MATCH(FS$2,'SEMACU DATA UNIFICADA'!$C$1:$T$1,0)),"")</f>
        <v>0.85</v>
      </c>
      <c r="FT26" s="60" t="str">
        <f t="array" ref="FT26">IFERROR(INDEX('SEMACU DATA UNIFICADA'!$C$2:$T1000,MATCH(1,($A26='SEMACU DATA UNIFICADA'!$A$2:$A1000)*($FH$1='SEMACU DATA UNIFICADA'!$B$2:$B1000),0),MATCH(FT$2,'SEMACU DATA UNIFICADA'!$C$1:$T$1,0)),"")</f>
        <v/>
      </c>
      <c r="FU26" s="2">
        <f t="array" ref="FU26">IFERROR(INDEX('SEMACU DATA UNIFICADA'!$C$2:$T1000,MATCH(1,($A26='SEMACU DATA UNIFICADA'!$A$2:$A1000)*($FH$1='SEMACU DATA UNIFICADA'!$B$2:$B1000),0),MATCH(FU$2,'SEMACU DATA UNIFICADA'!$C$1:$T$1,0)),"")</f>
        <v>2</v>
      </c>
      <c r="FV26" s="2">
        <f t="array" ref="FV26">IFERROR(INDEX('SEMACU DATA UNIFICADA'!$C$2:$T1000,MATCH(1,($A26='SEMACU DATA UNIFICADA'!$A$2:$A1000)*($FH$1='SEMACU DATA UNIFICADA'!$B$2:$B1000),0),MATCH(FV$2,'SEMACU DATA UNIFICADA'!$C$1:$T$1,0)),"")</f>
        <v>3.6</v>
      </c>
      <c r="FW26" s="33">
        <f t="array" ref="FW26">IFERROR(INDEX('SEMACU DATA UNIFICADA'!$C$2:$T1000,MATCH(1,($A26='SEMACU DATA UNIFICADA'!$A$2:$A1000)*($FH$1='SEMACU DATA UNIFICADA'!$B$2:$B1000),0),MATCH(FW$2,'SEMACU DATA UNIFICADA'!$C$1:$T$1,0)),"")</f>
        <v>8.9688</v>
      </c>
      <c r="FX26" s="60">
        <f t="array" ref="FX26">IFERROR(INDEX('SEMACU DATA UNIFICADA'!$C$2:$T1000,MATCH(1,($A26='SEMACU DATA UNIFICADA'!$A$2:$A1000)*($FH$1='SEMACU DATA UNIFICADA'!$B$2:$B1000),0),MATCH(FX$2,'SEMACU DATA UNIFICADA'!$C$1:$T$1,0)),"")</f>
        <v>267.5911986</v>
      </c>
      <c r="FY26" s="140">
        <f t="array" ref="FY26">IFERROR(INDEX('SEMACU DATA UNIFICADA'!$C$2:$T1000,MATCH(1,($A26='SEMACU DATA UNIFICADA'!$A$2:$A1000)*($FH$1='SEMACU DATA UNIFICADA'!$B$2:$B1000),0),MATCH(FY$2,'SEMACU DATA UNIFICADA'!$C$1:$T$1,0)),"")</f>
        <v>41.89779965</v>
      </c>
      <c r="FZ26" s="138" t="str">
        <f t="array" ref="FZ26">IFERROR(INDEX('SEMACU DATA UNIFICADA'!$C$2:$T1000,MATCH(1,($A26='SEMACU DATA UNIFICADA'!$A$2:$A1000)*($FZ$1='SEMACU DATA UNIFICADA'!$B$2:$B1000),0),MATCH(FZ$2,'SEMACU DATA UNIFICADA'!$C$1:$T$1,0)),"")</f>
        <v>SERE160523</v>
      </c>
      <c r="GA26" s="2">
        <f t="array" ref="GA26">IFERROR(INDEX('SEMACU DATA UNIFICADA'!$C$2:$T1000,MATCH(1,($A26='SEMACU DATA UNIFICADA'!$A$2:$A1000)*($FZ$1='SEMACU DATA UNIFICADA'!$B$2:$B1000),0),MATCH(GA$2,'SEMACU DATA UNIFICADA'!$C$1:$T$1,0)),"")</f>
        <v>275</v>
      </c>
      <c r="GB26" s="2">
        <f t="array" ref="GB26">IFERROR(INDEX('SEMACU DATA UNIFICADA'!$C$2:$T1000,MATCH(1,($A26='SEMACU DATA UNIFICADA'!$A$2:$A1000)*($FZ$1='SEMACU DATA UNIFICADA'!$B$2:$B1000),0),MATCH(GB$2,'SEMACU DATA UNIFICADA'!$C$1:$T$1,0)),"")</f>
        <v>1900</v>
      </c>
      <c r="GC26" s="2" t="str">
        <f t="array" ref="GC26">IFERROR(INDEX('SEMACU DATA UNIFICADA'!$C$2:$T1000,MATCH(1,($A26='SEMACU DATA UNIFICADA'!$A$2:$A1000)*($FZ$1='SEMACU DATA UNIFICADA'!$B$2:$B1000),0),MATCH(GC$2,'SEMACU DATA UNIFICADA'!$C$1:$T$1,0)),"")</f>
        <v>SKR MAST</v>
      </c>
      <c r="GD26" s="139">
        <f t="array" ref="GD26">IFERROR(INDEX('SEMACU DATA UNIFICADA'!$C$2:$T1000,MATCH(1,($A26='SEMACU DATA UNIFICADA'!$A$2:$A1000)*($FZ$1='SEMACU DATA UNIFICADA'!$B$2:$B1000),0),MATCH(GD$2,'SEMACU DATA UNIFICADA'!$C$1:$T$1,0)),"")</f>
        <v>1862</v>
      </c>
      <c r="GE26" s="2">
        <f t="array" ref="GE26">IFERROR(INDEX('SEMACU DATA UNIFICADA'!$C$2:$T1000,MATCH(1,($A26='SEMACU DATA UNIFICADA'!$A$2:$A1000)*($FZ$1='SEMACU DATA UNIFICADA'!$B$2:$B1000),0),MATCH(GE$2,'SEMACU DATA UNIFICADA'!$C$1:$T$1,0)),"")</f>
        <v>12.2</v>
      </c>
      <c r="GF26" s="2">
        <f t="array" ref="GF26">IFERROR(INDEX('SEMACU DATA UNIFICADA'!$C$2:$T1000,MATCH(1,($A26='SEMACU DATA UNIFICADA'!$A$2:$A1000)*($FZ$1='SEMACU DATA UNIFICADA'!$B$2:$B1000),0),MATCH(GF$2,'SEMACU DATA UNIFICADA'!$C$1:$T$1,0)),"")</f>
        <v>2.7</v>
      </c>
      <c r="GG26" s="33">
        <f t="array" ref="GG26">IFERROR(INDEX('SEMACU DATA UNIFICADA'!$C$2:$T1000,MATCH(1,($A26='SEMACU DATA UNIFICADA'!$A$2:$A1000)*($FZ$1='SEMACU DATA UNIFICADA'!$B$2:$B1000),0),MATCH(GG$2,'SEMACU DATA UNIFICADA'!$C$1:$T$1,0)),"")</f>
        <v>4.3752</v>
      </c>
      <c r="GH26" s="60">
        <f t="array" ref="GH26">IFERROR(INDEX('SEMACU DATA UNIFICADA'!$C$2:$T1000,MATCH(1,($A26='SEMACU DATA UNIFICADA'!$A$2:$A1000)*($FZ$1='SEMACU DATA UNIFICADA'!$B$2:$B1000),0),MATCH(GH$2,'SEMACU DATA UNIFICADA'!$C$1:$T$1,0)),"")</f>
        <v>515198.9305</v>
      </c>
      <c r="GI26" s="23">
        <f t="array" ref="GI26">IFERROR(INDEX('SEMACU DATA UNIFICADA'!$C$2:$T1000,MATCH(1,($A26='SEMACU DATA UNIFICADA'!$A$2:$A1000)*($FZ$1='SEMACU DATA UNIFICADA'!$B$2:$B1000),0),MATCH(GI$2,'SEMACU DATA UNIFICADA'!$C$1:$T$1,0)),"")</f>
        <v>0.8466636</v>
      </c>
      <c r="GJ26" s="23">
        <f t="array" ref="GJ26">IFERROR(INDEX('SEMACU DATA UNIFICADA'!$C$2:$T1000,MATCH(1,($A26='SEMACU DATA UNIFICADA'!$A$2:$A1000)*($FZ$1='SEMACU DATA UNIFICADA'!$B$2:$B1000),0),MATCH(GJ$2,'SEMACU DATA UNIFICADA'!$C$1:$T$1,0)),"")</f>
        <v>1.030397861</v>
      </c>
      <c r="GK26" s="23">
        <f t="array" ref="GK26">IFERROR(INDEX('SEMACU DATA UNIFICADA'!$C$2:$T1000,MATCH(1,($A26='SEMACU DATA UNIFICADA'!$A$2:$A1000)*($FZ$1='SEMACU DATA UNIFICADA'!$B$2:$B1000),0),MATCH(GK$2,'SEMACU DATA UNIFICADA'!$C$1:$T$1,0)),"")</f>
        <v>1.2</v>
      </c>
      <c r="GL26" s="60" t="str">
        <f t="array" ref="GL26">IFERROR(INDEX('SEMACU DATA UNIFICADA'!$C$2:$T1000,MATCH(1,($A26='SEMACU DATA UNIFICADA'!$A$2:$A1000)*($FZ$1='SEMACU DATA UNIFICADA'!$B$2:$B1000),0),MATCH(GL$2,'SEMACU DATA UNIFICADA'!$C$1:$T$1,0)),"")</f>
        <v/>
      </c>
      <c r="GM26" s="2">
        <f t="array" ref="GM26">IFERROR(INDEX('SEMACU DATA UNIFICADA'!$C$2:$T1000,MATCH(1,($A26='SEMACU DATA UNIFICADA'!$A$2:$A1000)*($FZ$1='SEMACU DATA UNIFICADA'!$B$2:$B1000),0),MATCH(GM$2,'SEMACU DATA UNIFICADA'!$C$1:$T$1,0)),"")</f>
        <v>2.2</v>
      </c>
      <c r="GN26" s="2">
        <f t="array" ref="GN26">IFERROR(INDEX('SEMACU DATA UNIFICADA'!$C$2:$T1000,MATCH(1,($A26='SEMACU DATA UNIFICADA'!$A$2:$A1000)*($FZ$1='SEMACU DATA UNIFICADA'!$B$2:$B1000),0),MATCH(GN$2,'SEMACU DATA UNIFICADA'!$C$1:$T$1,0)),"")</f>
        <v>14.4</v>
      </c>
      <c r="GO26" s="33">
        <f t="array" ref="GO26">IFERROR(INDEX('SEMACU DATA UNIFICADA'!$C$2:$T1000,MATCH(1,($A26='SEMACU DATA UNIFICADA'!$A$2:$A1000)*($FZ$1='SEMACU DATA UNIFICADA'!$B$2:$B1000),0),MATCH(GO$2,'SEMACU DATA UNIFICADA'!$C$1:$T$1,0)),"")</f>
        <v>4.0224</v>
      </c>
      <c r="GP26" s="60">
        <f t="array" ref="GP26">IFERROR(INDEX('SEMACU DATA UNIFICADA'!$C$2:$T1000,MATCH(1,($A26='SEMACU DATA UNIFICADA'!$A$2:$A1000)*($FZ$1='SEMACU DATA UNIFICADA'!$B$2:$B1000),0),MATCH(GP$2,'SEMACU DATA UNIFICADA'!$C$1:$T$1,0)),"")</f>
        <v>355.7224065</v>
      </c>
      <c r="GQ26" s="140">
        <f t="array" ref="GQ26">IFERROR(INDEX('SEMACU DATA UNIFICADA'!$C$2:$T1000,MATCH(1,($A26='SEMACU DATA UNIFICADA'!$A$2:$A1000)*($FZ$1='SEMACU DATA UNIFICADA'!$B$2:$B1000),0),MATCH(GQ$2,'SEMACU DATA UNIFICADA'!$C$1:$T$1,0)),"")</f>
        <v>20.18060163</v>
      </c>
    </row>
    <row r="27">
      <c r="A27" s="199">
        <v>45110.0</v>
      </c>
      <c r="B27" s="138" t="str">
        <f t="array" ref="B27">IFERROR(INDEX('SEMACU DATA UNIFICADA'!$C$2:$T1000,MATCH(1,($A27='SEMACU DATA UNIFICADA'!$A$2:$A1000)*($B$1='SEMACU DATA UNIFICADA'!$B$2:$B1000),0),MATCH(B$2,'SEMACU DATA UNIFICADA'!$C$1:$T$1,0)),"")</f>
        <v>SE01200623</v>
      </c>
      <c r="C27" s="2">
        <f t="array" ref="C27">IFERROR(INDEX('SEMACU DATA UNIFICADA'!$C$2:$T1000,MATCH(1,($A27='SEMACU DATA UNIFICADA'!$A$2:$A1000)*($B$1='SEMACU DATA UNIFICADA'!$B$2:$B1000),0),MATCH(C$2,'SEMACU DATA UNIFICADA'!$C$1:$T$1,0)),"")</f>
        <v>250</v>
      </c>
      <c r="D27" s="2">
        <f t="array" ref="D27">IFERROR(INDEX('SEMACU DATA UNIFICADA'!$C$2:$T1000,MATCH(1,($A27='SEMACU DATA UNIFICADA'!$A$2:$A1000)*($B$1='SEMACU DATA UNIFICADA'!$B$2:$B1000),0),MATCH(D$2,'SEMACU DATA UNIFICADA'!$C$1:$T$1,0)),"")</f>
        <v>1500</v>
      </c>
      <c r="E27" s="2" t="str">
        <f t="array" ref="E27">IFERROR(INDEX('SEMACU DATA UNIFICADA'!$C$2:$T1000,MATCH(1,($A27='SEMACU DATA UNIFICADA'!$A$2:$A1000)*($B$1='SEMACU DATA UNIFICADA'!$B$2:$B1000),0),MATCH(E$2,'SEMACU DATA UNIFICADA'!$C$1:$T$1,0)),"")</f>
        <v>SKR NW#4</v>
      </c>
      <c r="F27" s="60">
        <f t="array" ref="F27">IFERROR(INDEX('SEMACU DATA UNIFICADA'!$C$2:$T1000,MATCH(1,($A27='SEMACU DATA UNIFICADA'!$A$2:$A1000)*($B$1='SEMACU DATA UNIFICADA'!$B$2:$B1000),0),MATCH(F$2,'SEMACU DATA UNIFICADA'!$C$1:$T$1,0)),"")</f>
        <v>2016</v>
      </c>
      <c r="G27" s="2">
        <f t="array" ref="G27">IFERROR(INDEX('SEMACU DATA UNIFICADA'!$C$2:$T1000,MATCH(1,($A27='SEMACU DATA UNIFICADA'!$A$2:$A1000)*($B$1='SEMACU DATA UNIFICADA'!$B$2:$B1000),0),MATCH(G$2,'SEMACU DATA UNIFICADA'!$C$1:$T$1,0)),"")</f>
        <v>4.05</v>
      </c>
      <c r="H27" s="2">
        <f t="array" ref="H27">IFERROR(INDEX('SEMACU DATA UNIFICADA'!$C$2:$T1000,MATCH(1,($A27='SEMACU DATA UNIFICADA'!$A$2:$A1000)*($B$1='SEMACU DATA UNIFICADA'!$B$2:$B1000),0),MATCH(H$2,'SEMACU DATA UNIFICADA'!$C$1:$T$1,0)),"")</f>
        <v>2.35</v>
      </c>
      <c r="I27" s="33">
        <f t="array" ref="I27">IFERROR(INDEX('SEMACU DATA UNIFICADA'!$C$2:$T1000,MATCH(1,($A27='SEMACU DATA UNIFICADA'!$A$2:$A1000)*($B$1='SEMACU DATA UNIFICADA'!$B$2:$B1000),0),MATCH(I$2,'SEMACU DATA UNIFICADA'!$C$1:$T$1,0)),"")</f>
        <v>8.4684</v>
      </c>
      <c r="J27" s="60">
        <f t="array" ref="J27">IFERROR(INDEX('SEMACU DATA UNIFICADA'!$C$2:$T1000,MATCH(1,($A27='SEMACU DATA UNIFICADA'!$A$2:$A1000)*($B$1='SEMACU DATA UNIFICADA'!$B$2:$B1000),0),MATCH(J$2,'SEMACU DATA UNIFICADA'!$C$1:$T$1,0)),"")</f>
        <v>728926.3032</v>
      </c>
      <c r="K27" s="23">
        <f t="array" ref="K27">IFERROR(INDEX('SEMACU DATA UNIFICADA'!$C$2:$T1000,MATCH(1,($A27='SEMACU DATA UNIFICADA'!$A$2:$A1000)*($B$1='SEMACU DATA UNIFICADA'!$B$2:$B1000),0),MATCH(K$2,'SEMACU DATA UNIFICADA'!$C$1:$T$1,0)),"")</f>
        <v>0.9599992</v>
      </c>
      <c r="L27" s="23">
        <f t="array" ref="L27">IFERROR(INDEX('SEMACU DATA UNIFICADA'!$C$2:$T1000,MATCH(1,($A27='SEMACU DATA UNIFICADA'!$A$2:$A1000)*($B$1='SEMACU DATA UNIFICADA'!$B$2:$B1000),0),MATCH(L$2,'SEMACU DATA UNIFICADA'!$C$1:$T$1,0)),"")</f>
        <v>0.4820941159</v>
      </c>
      <c r="M27" s="23">
        <f t="array" ref="M27">IFERROR(INDEX('SEMACU DATA UNIFICADA'!$C$2:$T1000,MATCH(1,($A27='SEMACU DATA UNIFICADA'!$A$2:$A1000)*($B$1='SEMACU DATA UNIFICADA'!$B$2:$B1000),0),MATCH(M$2,'SEMACU DATA UNIFICADA'!$C$1:$T$1,0)),"")</f>
        <v>0.75</v>
      </c>
      <c r="N27" s="60" t="str">
        <f t="array" ref="N27">IFERROR(INDEX('SEMACU DATA UNIFICADA'!$C$2:$T1000,MATCH(1,($A27='SEMACU DATA UNIFICADA'!$A$2:$A1000)*($B$1='SEMACU DATA UNIFICADA'!$B$2:$B1000),0),MATCH(N$2,'SEMACU DATA UNIFICADA'!$C$1:$T$1,0)),"")</f>
        <v/>
      </c>
      <c r="O27" s="2">
        <f t="array" ref="O27">IFERROR(INDEX('SEMACU DATA UNIFICADA'!$C$2:$T1000,MATCH(1,($A27='SEMACU DATA UNIFICADA'!$A$2:$A1000)*($B$1='SEMACU DATA UNIFICADA'!$B$2:$B1000),0),MATCH(O$2,'SEMACU DATA UNIFICADA'!$C$1:$T$1,0)),"")</f>
        <v>2</v>
      </c>
      <c r="P27" s="2">
        <f t="array" ref="P27">IFERROR(INDEX('SEMACU DATA UNIFICADA'!$C$2:$T1000,MATCH(1,($A27='SEMACU DATA UNIFICADA'!$A$2:$A1000)*($B$1='SEMACU DATA UNIFICADA'!$B$2:$B1000),0),MATCH(P$2,'SEMACU DATA UNIFICADA'!$C$1:$T$1,0)),"")</f>
        <v>6.05</v>
      </c>
      <c r="Q27" s="33">
        <f t="array" ref="Q27">IFERROR(INDEX('SEMACU DATA UNIFICADA'!$C$2:$T1000,MATCH(1,($A27='SEMACU DATA UNIFICADA'!$A$2:$A1000)*($B$1='SEMACU DATA UNIFICADA'!$B$2:$B1000),0),MATCH(Q$2,'SEMACU DATA UNIFICADA'!$C$1:$T$1,0)),"")</f>
        <v>6.8586</v>
      </c>
      <c r="R27" s="60">
        <f t="array" ref="R27">IFERROR(INDEX('SEMACU DATA UNIFICADA'!$C$2:$T1000,MATCH(1,($A27='SEMACU DATA UNIFICADA'!$A$2:$A1000)*($B$1='SEMACU DATA UNIFICADA'!$B$2:$B1000),0),MATCH(R$2,'SEMACU DATA UNIFICADA'!$C$1:$T$1,0)),"")</f>
        <v>509.4126271</v>
      </c>
      <c r="S27" s="140">
        <f t="array" ref="S27">IFERROR(INDEX('SEMACU DATA UNIFICADA'!$C$2:$T1000,MATCH(1,($A27='SEMACU DATA UNIFICADA'!$A$2:$A1000)*($B$1='SEMACU DATA UNIFICADA'!$B$2:$B1000),0),MATCH(S$2,'SEMACU DATA UNIFICADA'!$C$1:$T$1,0)),"")</f>
        <v>64.85315678</v>
      </c>
      <c r="T27" s="138" t="str">
        <f t="array" ref="T27">IFERROR(INDEX('SEMACU DATA UNIFICADA'!$C$2:$T1000,MATCH(1,($A27='SEMACU DATA UNIFICADA'!$A$2:$A1000)*($T$1='SEMACU DATA UNIFICADA'!$B$2:$B1000),0),MATCH(T$2,'SEMACU DATA UNIFICADA'!$C$1:$T$1,0)),"")</f>
        <v>SE02220623</v>
      </c>
      <c r="U27" s="2">
        <f t="array" ref="U27">IFERROR(INDEX('SEMACU DATA UNIFICADA'!$C$2:$T1000,MATCH(1,($A27='SEMACU DATA UNIFICADA'!$A$2:$A1000)*($T$1='SEMACU DATA UNIFICADA'!$B$2:$B1000),0),MATCH(U$2,'SEMACU DATA UNIFICADA'!$C$1:$T$1,0)),"")</f>
        <v>175</v>
      </c>
      <c r="V27" s="2">
        <f t="array" ref="V27">IFERROR(INDEX('SEMACU DATA UNIFICADA'!$C$2:$T1000,MATCH(1,($A27='SEMACU DATA UNIFICADA'!$A$2:$A1000)*($T$1='SEMACU DATA UNIFICADA'!$B$2:$B1000),0),MATCH(V$2,'SEMACU DATA UNIFICADA'!$C$1:$T$1,0)),"")</f>
        <v>1000</v>
      </c>
      <c r="W27" s="2" t="str">
        <f t="array" ref="W27">IFERROR(INDEX('SEMACU DATA UNIFICADA'!$C$2:$T1000,MATCH(1,($A27='SEMACU DATA UNIFICADA'!$A$2:$A1000)*($T$1='SEMACU DATA UNIFICADA'!$B$2:$B1000),0),MATCH(W$2,'SEMACU DATA UNIFICADA'!$C$1:$T$1,0)),"")</f>
        <v>SKR NW#4</v>
      </c>
      <c r="X27" s="139">
        <f t="array" ref="X27">IFERROR(INDEX('SEMACU DATA UNIFICADA'!$C$2:$T1000,MATCH(1,($A27='SEMACU DATA UNIFICADA'!$A$2:$A1000)*($T$1='SEMACU DATA UNIFICADA'!$B$2:$B1000),0),MATCH(X$2,'SEMACU DATA UNIFICADA'!$C$1:$T$1,0)),"")</f>
        <v>1344</v>
      </c>
      <c r="Y27" s="2">
        <f t="array" ref="Y27">IFERROR(INDEX('SEMACU DATA UNIFICADA'!$C$2:$T1000,MATCH(1,($A27='SEMACU DATA UNIFICADA'!$A$2:$A1000)*($T$1='SEMACU DATA UNIFICADA'!$B$2:$B1000),0),MATCH(Y$2,'SEMACU DATA UNIFICADA'!$C$1:$T$1,0)),"")</f>
        <v>4.02</v>
      </c>
      <c r="Z27" s="2">
        <f t="array" ref="Z27">IFERROR(INDEX('SEMACU DATA UNIFICADA'!$C$2:$T1000,MATCH(1,($A27='SEMACU DATA UNIFICADA'!$A$2:$A1000)*($T$1='SEMACU DATA UNIFICADA'!$B$2:$B1000),0),MATCH(Z$2,'SEMACU DATA UNIFICADA'!$C$1:$T$1,0)),"")</f>
        <v>2.17</v>
      </c>
      <c r="AA27" s="33">
        <f t="array" ref="AA27">IFERROR(INDEX('SEMACU DATA UNIFICADA'!$C$2:$T1000,MATCH(1,($A27='SEMACU DATA UNIFICADA'!$A$2:$A1000)*($T$1='SEMACU DATA UNIFICADA'!$B$2:$B1000),0),MATCH(AA$2,'SEMACU DATA UNIFICADA'!$C$1:$T$1,0)),"")</f>
        <v>8.49936</v>
      </c>
      <c r="AB27" s="60">
        <f t="array" ref="AB27">IFERROR(INDEX('SEMACU DATA UNIFICADA'!$C$2:$T1000,MATCH(1,($A27='SEMACU DATA UNIFICADA'!$A$2:$A1000)*($T$1='SEMACU DATA UNIFICADA'!$B$2:$B1000),0),MATCH(AB$2,'SEMACU DATA UNIFICADA'!$C$1:$T$1,0)),"")</f>
        <v>512183.721</v>
      </c>
      <c r="AC27" s="23">
        <f t="array" ref="AC27">IFERROR(INDEX('SEMACU DATA UNIFICADA'!$C$2:$T1000,MATCH(1,($A27='SEMACU DATA UNIFICADA'!$A$2:$A1000)*($T$1='SEMACU DATA UNIFICADA'!$B$2:$B1000),0),MATCH(AC$2,'SEMACU DATA UNIFICADA'!$C$1:$T$1,0)),"")</f>
        <v>0.966666</v>
      </c>
      <c r="AD27" s="23">
        <f t="array" ref="AD27">IFERROR(INDEX('SEMACU DATA UNIFICADA'!$C$2:$T1000,MATCH(1,($A27='SEMACU DATA UNIFICADA'!$A$2:$A1000)*($T$1='SEMACU DATA UNIFICADA'!$B$2:$B1000),0),MATCH(AD$2,'SEMACU DATA UNIFICADA'!$C$1:$T$1,0)),"")</f>
        <v>0.5081187708</v>
      </c>
      <c r="AE27" s="23">
        <f t="array" ref="AE27">IFERROR(INDEX('SEMACU DATA UNIFICADA'!$C$2:$T1000,MATCH(1,($A27='SEMACU DATA UNIFICADA'!$A$2:$A1000)*($T$1='SEMACU DATA UNIFICADA'!$B$2:$B1000),0),MATCH(AE$2,'SEMACU DATA UNIFICADA'!$C$1:$T$1,0)),"")</f>
        <v>0.75</v>
      </c>
      <c r="AF27" s="60" t="str">
        <f t="array" ref="AF27">IFERROR(INDEX('SEMACU DATA UNIFICADA'!$C$2:$T1000,MATCH(1,($A27='SEMACU DATA UNIFICADA'!$A$2:$A1000)*($T$1='SEMACU DATA UNIFICADA'!$B$2:$B1000),0),MATCH(AF$2,'SEMACU DATA UNIFICADA'!$C$1:$T$1,0)),"")</f>
        <v/>
      </c>
      <c r="AG27" s="2">
        <f t="array" ref="AG27">IFERROR(INDEX('SEMACU DATA UNIFICADA'!$C$2:$T1000,MATCH(1,($A27='SEMACU DATA UNIFICADA'!$A$2:$A1000)*($T$1='SEMACU DATA UNIFICADA'!$B$2:$B1000),0),MATCH(AG$2,'SEMACU DATA UNIFICADA'!$C$1:$T$1,0)),"")</f>
        <v>2</v>
      </c>
      <c r="AH27" s="2">
        <f t="array" ref="AH27">IFERROR(INDEX('SEMACU DATA UNIFICADA'!$C$2:$T1000,MATCH(1,($A27='SEMACU DATA UNIFICADA'!$A$2:$A1000)*($T$1='SEMACU DATA UNIFICADA'!$B$2:$B1000),0),MATCH(AH$2,'SEMACU DATA UNIFICADA'!$C$1:$T$1,0)),"")</f>
        <v>6.02</v>
      </c>
      <c r="AI27" s="2">
        <f t="array" ref="AI27">IFERROR(INDEX('SEMACU DATA UNIFICADA'!$C$2:$T1000,MATCH(1,($A27='SEMACU DATA UNIFICADA'!$A$2:$A1000)*($T$1='SEMACU DATA UNIFICADA'!$B$2:$B1000),0),MATCH(AI$2,'SEMACU DATA UNIFICADA'!$C$1:$T$1,0)),"")</f>
        <v>6.87624</v>
      </c>
      <c r="AJ27" s="60">
        <f t="array" ref="AJ27">IFERROR(INDEX('SEMACU DATA UNIFICADA'!$C$2:$T1000,MATCH(1,($A27='SEMACU DATA UNIFICADA'!$A$2:$A1000)*($T$1='SEMACU DATA UNIFICADA'!$B$2:$B1000),0),MATCH(AJ$2,'SEMACU DATA UNIFICADA'!$C$1:$T$1,0)),"")</f>
        <v>338.9959254</v>
      </c>
      <c r="AK27" s="140">
        <f t="array" ref="AK27">IFERROR(INDEX('SEMACU DATA UNIFICADA'!$C$2:$T1000,MATCH(1,($A27='SEMACU DATA UNIFICADA'!$A$2:$A1000)*($T$1='SEMACU DATA UNIFICADA'!$B$2:$B1000),0),MATCH(AK$2,'SEMACU DATA UNIFICADA'!$C$1:$T$1,0)),"")</f>
        <v>40.99898136</v>
      </c>
      <c r="AL27" s="138" t="str">
        <f t="array" ref="AL27">IFERROR(INDEX('SEMACU DATA UNIFICADA'!$C$2:$T1000,MATCH(1,($A27='SEMACU DATA UNIFICADA'!$A$2:$A1000)*($AL$1='SEMACU DATA UNIFICADA'!$B$2:$B1000),0),MATCH(AL$2,'SEMACU DATA UNIFICADA'!$C$1:$T$1,0)),"")</f>
        <v>SE03240623</v>
      </c>
      <c r="AM27" s="2">
        <f t="array" ref="AM27">IFERROR(INDEX('SEMACU DATA UNIFICADA'!$C$2:$T1000,MATCH(1,($A27='SEMACU DATA UNIFICADA'!$A$2:$A1000)*($AL$1='SEMACU DATA UNIFICADA'!$B$2:$B1000),0),MATCH(AM$2,'SEMACU DATA UNIFICADA'!$C$1:$T$1,0)),"")</f>
        <v>150</v>
      </c>
      <c r="AN27" s="2">
        <f t="array" ref="AN27">IFERROR(INDEX('SEMACU DATA UNIFICADA'!$C$2:$T1000,MATCH(1,($A27='SEMACU DATA UNIFICADA'!$A$2:$A1000)*($AL$1='SEMACU DATA UNIFICADA'!$B$2:$B1000),0),MATCH(AN$2,'SEMACU DATA UNIFICADA'!$C$1:$T$1,0)),"")</f>
        <v>775</v>
      </c>
      <c r="AO27" s="2" t="str">
        <f t="array" ref="AO27">IFERROR(INDEX('SEMACU DATA UNIFICADA'!$C$2:$T1000,MATCH(1,($A27='SEMACU DATA UNIFICADA'!$A$2:$A1000)*($AL$1='SEMACU DATA UNIFICADA'!$B$2:$B1000),0),MATCH(AO$2,'SEMACU DATA UNIFICADA'!$C$1:$T$1,0)),"")</f>
        <v>SKR NW#4</v>
      </c>
      <c r="AP27" s="139">
        <f t="array" ref="AP27">IFERROR(INDEX('SEMACU DATA UNIFICADA'!$C$2:$T1000,MATCH(1,($A27='SEMACU DATA UNIFICADA'!$A$2:$A1000)*($AL$1='SEMACU DATA UNIFICADA'!$B$2:$B1000),0),MATCH(AP$2,'SEMACU DATA UNIFICADA'!$C$1:$T$1,0)),"")</f>
        <v>1041.6</v>
      </c>
      <c r="AQ27" s="2">
        <f t="array" ref="AQ27">IFERROR(INDEX('SEMACU DATA UNIFICADA'!$C$2:$T1000,MATCH(1,($A27='SEMACU DATA UNIFICADA'!$A$2:$A1000)*($AL$1='SEMACU DATA UNIFICADA'!$B$2:$B1000),0),MATCH(AQ$2,'SEMACU DATA UNIFICADA'!$C$1:$T$1,0)),"")</f>
        <v>3.94</v>
      </c>
      <c r="AR27" s="2">
        <f t="array" ref="AR27">IFERROR(INDEX('SEMACU DATA UNIFICADA'!$C$2:$T1000,MATCH(1,($A27='SEMACU DATA UNIFICADA'!$A$2:$A1000)*($AL$1='SEMACU DATA UNIFICADA'!$B$2:$B1000),0),MATCH(AR$2,'SEMACU DATA UNIFICADA'!$C$1:$T$1,0)),"")</f>
        <v>2.04</v>
      </c>
      <c r="AS27" s="33">
        <f t="array" ref="AS27">IFERROR(INDEX('SEMACU DATA UNIFICADA'!$C$2:$T1000,MATCH(1,($A27='SEMACU DATA UNIFICADA'!$A$2:$A1000)*($AL$1='SEMACU DATA UNIFICADA'!$B$2:$B1000),0),MATCH(AS$2,'SEMACU DATA UNIFICADA'!$C$1:$T$1,0)),"")</f>
        <v>8.59752</v>
      </c>
      <c r="AT27" s="60">
        <f t="array" ref="AT27">IFERROR(INDEX('SEMACU DATA UNIFICADA'!$C$2:$T1000,MATCH(1,($A27='SEMACU DATA UNIFICADA'!$A$2:$A1000)*($AL$1='SEMACU DATA UNIFICADA'!$B$2:$B1000),0),MATCH(AT$2,'SEMACU DATA UNIFICADA'!$C$1:$T$1,0)),"")</f>
        <v>442814.5092</v>
      </c>
      <c r="AU27" s="23">
        <f t="array" ref="AU27">IFERROR(INDEX('SEMACU DATA UNIFICADA'!$C$2:$T1000,MATCH(1,($A27='SEMACU DATA UNIFICADA'!$A$2:$A1000)*($AL$1='SEMACU DATA UNIFICADA'!$B$2:$B1000),0),MATCH(AU$2,'SEMACU DATA UNIFICADA'!$C$1:$T$1,0)),"")</f>
        <v>0.9733328</v>
      </c>
      <c r="AV27" s="23">
        <f t="array" ref="AV27">IFERROR(INDEX('SEMACU DATA UNIFICADA'!$C$2:$T1000,MATCH(1,($A27='SEMACU DATA UNIFICADA'!$A$2:$A1000)*($AL$1='SEMACU DATA UNIFICADA'!$B$2:$B1000),0),MATCH(AV$2,'SEMACU DATA UNIFICADA'!$C$1:$T$1,0)),"")</f>
        <v>0.6929804526</v>
      </c>
      <c r="AW27" s="23">
        <f t="array" ref="AW27">IFERROR(INDEX('SEMACU DATA UNIFICADA'!$C$2:$T1000,MATCH(1,($A27='SEMACU DATA UNIFICADA'!$A$2:$A1000)*($AL$1='SEMACU DATA UNIFICADA'!$B$2:$B1000),0),MATCH(AW$2,'SEMACU DATA UNIFICADA'!$C$1:$T$1,0)),"")</f>
        <v>0.85</v>
      </c>
      <c r="AX27" s="60" t="str">
        <f t="array" ref="AX27">IFERROR(INDEX('SEMACU DATA UNIFICADA'!$C$2:$T1000,MATCH(1,($A27='SEMACU DATA UNIFICADA'!$A$2:$A1000)*($AL$1='SEMACU DATA UNIFICADA'!$B$2:$B1000),0),MATCH(AX$2,'SEMACU DATA UNIFICADA'!$C$1:$T$1,0)),"")</f>
        <v/>
      </c>
      <c r="AY27" s="2">
        <f t="array" ref="AY27">IFERROR(INDEX('SEMACU DATA UNIFICADA'!$C$2:$T1000,MATCH(1,($A27='SEMACU DATA UNIFICADA'!$A$2:$A1000)*($AL$1='SEMACU DATA UNIFICADA'!$B$2:$B1000),0),MATCH(AY$2,'SEMACU DATA UNIFICADA'!$C$1:$T$1,0)),"")</f>
        <v>2</v>
      </c>
      <c r="AZ27" s="2">
        <f t="array" ref="AZ27">IFERROR(INDEX('SEMACU DATA UNIFICADA'!$C$2:$T1000,MATCH(1,($A27='SEMACU DATA UNIFICADA'!$A$2:$A1000)*($AL$1='SEMACU DATA UNIFICADA'!$B$2:$B1000),0),MATCH(AZ$2,'SEMACU DATA UNIFICADA'!$C$1:$T$1,0)),"")</f>
        <v>5.94</v>
      </c>
      <c r="BA27" s="33">
        <f t="array" ref="BA27">IFERROR(INDEX('SEMACU DATA UNIFICADA'!$C$2:$T1000,MATCH(1,($A27='SEMACU DATA UNIFICADA'!$A$2:$A1000)*($AL$1='SEMACU DATA UNIFICADA'!$B$2:$B1000),0),MATCH(BA$2,'SEMACU DATA UNIFICADA'!$C$1:$T$1,0)),"")</f>
        <v>6.93456</v>
      </c>
      <c r="BB27" s="60">
        <f t="array" ref="BB27">IFERROR(INDEX('SEMACU DATA UNIFICADA'!$C$2:$T1000,MATCH(1,($A27='SEMACU DATA UNIFICADA'!$A$2:$A1000)*($AL$1='SEMACU DATA UNIFICADA'!$B$2:$B1000),0),MATCH(BB$2,'SEMACU DATA UNIFICADA'!$C$1:$T$1,0)),"")</f>
        <v>243.6786472</v>
      </c>
      <c r="BC27" s="140">
        <f t="array" ref="BC27">IFERROR(INDEX('SEMACU DATA UNIFICADA'!$C$2:$T1000,MATCH(1,($A27='SEMACU DATA UNIFICADA'!$A$2:$A1000)*($AL$1='SEMACU DATA UNIFICADA'!$B$2:$B1000),0),MATCH(BC$2,'SEMACU DATA UNIFICADA'!$C$1:$T$1,0)),"")</f>
        <v>23.41966179</v>
      </c>
      <c r="BD27" s="138" t="str">
        <f t="array" ref="BD27">IFERROR(INDEX('SEMACU DATA UNIFICADA'!$C$2:$T1000,MATCH(1,($A27='SEMACU DATA UNIFICADA'!$A$2:$A1000)*($BD$1='SEMACU DATA UNIFICADA'!$B$2:$B1000),0),MATCH(BD$2,'SEMACU DATA UNIFICADA'!$C$1:$T$1,0)),"")</f>
        <v>SE04240623</v>
      </c>
      <c r="BE27" s="2">
        <f t="array" ref="BE27">IFERROR(INDEX('SEMACU DATA UNIFICADA'!$C$2:$T1000,MATCH(1,($A27='SEMACU DATA UNIFICADA'!$A$2:$A1000)*($BD$1='SEMACU DATA UNIFICADA'!$B$2:$B1000),0),MATCH(BE$2,'SEMACU DATA UNIFICADA'!$C$1:$T$1,0)),"")</f>
        <v>150</v>
      </c>
      <c r="BF27" s="2">
        <f t="array" ref="BF27">IFERROR(INDEX('SEMACU DATA UNIFICADA'!$C$2:$T1000,MATCH(1,($A27='SEMACU DATA UNIFICADA'!$A$2:$A1000)*($BD$1='SEMACU DATA UNIFICADA'!$B$2:$B1000),0),MATCH(BF$2,'SEMACU DATA UNIFICADA'!$C$1:$T$1,0)),"")</f>
        <v>775</v>
      </c>
      <c r="BG27" s="2" t="str">
        <f t="array" ref="BG27">IFERROR(INDEX('SEMACU DATA UNIFICADA'!$C$2:$T1000,MATCH(1,($A27='SEMACU DATA UNIFICADA'!$A$2:$A1000)*($BD$1='SEMACU DATA UNIFICADA'!$B$2:$B1000),0),MATCH(BG$2,'SEMACU DATA UNIFICADA'!$C$1:$T$1,0)),"")</f>
        <v>SKR NW#4</v>
      </c>
      <c r="BH27" s="139">
        <f t="array" ref="BH27">IFERROR(INDEX('SEMACU DATA UNIFICADA'!$C$2:$T1000,MATCH(1,($A27='SEMACU DATA UNIFICADA'!$A$2:$A1000)*($BD$1='SEMACU DATA UNIFICADA'!$B$2:$B1000),0),MATCH(BH$2,'SEMACU DATA UNIFICADA'!$C$1:$T$1,0)),"")</f>
        <v>1041.6</v>
      </c>
      <c r="BI27" s="2">
        <f t="array" ref="BI27">IFERROR(INDEX('SEMACU DATA UNIFICADA'!$C$2:$T1000,MATCH(1,($A27='SEMACU DATA UNIFICADA'!$A$2:$A1000)*($BD$1='SEMACU DATA UNIFICADA'!$B$2:$B1000),0),MATCH(BI$2,'SEMACU DATA UNIFICADA'!$C$1:$T$1,0)),"")</f>
        <v>4.3</v>
      </c>
      <c r="BJ27" s="2">
        <f t="array" ref="BJ27">IFERROR(INDEX('SEMACU DATA UNIFICADA'!$C$2:$T1000,MATCH(1,($A27='SEMACU DATA UNIFICADA'!$A$2:$A1000)*($BD$1='SEMACU DATA UNIFICADA'!$B$2:$B1000),0),MATCH(BJ$2,'SEMACU DATA UNIFICADA'!$C$1:$T$1,0)),"")</f>
        <v>2.2</v>
      </c>
      <c r="BK27" s="33">
        <f t="array" ref="BK27">IFERROR(INDEX('SEMACU DATA UNIFICADA'!$C$2:$T1000,MATCH(1,($A27='SEMACU DATA UNIFICADA'!$A$2:$A1000)*($BD$1='SEMACU DATA UNIFICADA'!$B$2:$B1000),0),MATCH(BK$2,'SEMACU DATA UNIFICADA'!$C$1:$T$1,0)),"")</f>
        <v>8.2104</v>
      </c>
      <c r="BL27" s="60">
        <f t="array" ref="BL27">IFERROR(INDEX('SEMACU DATA UNIFICADA'!$C$2:$T1000,MATCH(1,($A27='SEMACU DATA UNIFICADA'!$A$2:$A1000)*($BD$1='SEMACU DATA UNIFICADA'!$B$2:$B1000),0),MATCH(BL$2,'SEMACU DATA UNIFICADA'!$C$1:$T$1,0)),"")</f>
        <v>424872.3683</v>
      </c>
      <c r="BM27" s="23">
        <f t="array" ref="BM27">IFERROR(INDEX('SEMACU DATA UNIFICADA'!$C$2:$T1000,MATCH(1,($A27='SEMACU DATA UNIFICADA'!$A$2:$A1000)*($BD$1='SEMACU DATA UNIFICADA'!$B$2:$B1000),0),MATCH(BM$2,'SEMACU DATA UNIFICADA'!$C$1:$T$1,0)),"")</f>
        <v>0.9733328</v>
      </c>
      <c r="BN27" s="23">
        <f t="array" ref="BN27">IFERROR(INDEX('SEMACU DATA UNIFICADA'!$C$2:$T1000,MATCH(1,($A27='SEMACU DATA UNIFICADA'!$A$2:$A1000)*($BD$1='SEMACU DATA UNIFICADA'!$B$2:$B1000),0),MATCH(BN$2,'SEMACU DATA UNIFICADA'!$C$1:$T$1,0)),"")</f>
        <v>0.6696176018</v>
      </c>
      <c r="BO27" s="23">
        <f t="array" ref="BO27">IFERROR(INDEX('SEMACU DATA UNIFICADA'!$C$2:$T1000,MATCH(1,($A27='SEMACU DATA UNIFICADA'!$A$2:$A1000)*($BD$1='SEMACU DATA UNIFICADA'!$B$2:$B1000),0),MATCH(BO$2,'SEMACU DATA UNIFICADA'!$C$1:$T$1,0)),"")</f>
        <v>0.81</v>
      </c>
      <c r="BP27" s="60" t="str">
        <f t="array" ref="BP27">IFERROR(INDEX('SEMACU DATA UNIFICADA'!$C$2:$T1000,MATCH(1,($A27='SEMACU DATA UNIFICADA'!$A$2:$A1000)*($BD$1='SEMACU DATA UNIFICADA'!$B$2:$B1000),0),MATCH(BP$2,'SEMACU DATA UNIFICADA'!$C$1:$T$1,0)),"")</f>
        <v/>
      </c>
      <c r="BQ27" s="2">
        <f t="array" ref="BQ27">IFERROR(INDEX('SEMACU DATA UNIFICADA'!$C$2:$T1000,MATCH(1,($A27='SEMACU DATA UNIFICADA'!$A$2:$A1000)*($BD$1='SEMACU DATA UNIFICADA'!$B$2:$B1000),0),MATCH(BQ$2,'SEMACU DATA UNIFICADA'!$C$1:$T$1,0)),"")</f>
        <v>2</v>
      </c>
      <c r="BR27" s="2">
        <f t="array" ref="BR27">IFERROR(INDEX('SEMACU DATA UNIFICADA'!$C$2:$T1000,MATCH(1,($A27='SEMACU DATA UNIFICADA'!$A$2:$A1000)*($BD$1='SEMACU DATA UNIFICADA'!$B$2:$B1000),0),MATCH(BR$2,'SEMACU DATA UNIFICADA'!$C$1:$T$1,0)),"")</f>
        <v>6.3</v>
      </c>
      <c r="BS27" s="33">
        <f t="array" ref="BS27">IFERROR(INDEX('SEMACU DATA UNIFICADA'!$C$2:$T1000,MATCH(1,($A27='SEMACU DATA UNIFICADA'!$A$2:$A1000)*($BD$1='SEMACU DATA UNIFICADA'!$B$2:$B1000),0),MATCH(BS$2,'SEMACU DATA UNIFICADA'!$C$1:$T$1,0)),"")</f>
        <v>6.7116</v>
      </c>
      <c r="BT27" s="60">
        <f t="array" ref="BT27">IFERROR(INDEX('SEMACU DATA UNIFICADA'!$C$2:$T1000,MATCH(1,($A27='SEMACU DATA UNIFICADA'!$A$2:$A1000)*($BD$1='SEMACU DATA UNIFICADA'!$B$2:$B1000),0),MATCH(BT$2,'SEMACU DATA UNIFICADA'!$C$1:$T$1,0)),"")</f>
        <v>234.6173326</v>
      </c>
      <c r="BU27" s="140">
        <f t="array" ref="BU27">IFERROR(INDEX('SEMACU DATA UNIFICADA'!$C$2:$T1000,MATCH(1,($A27='SEMACU DATA UNIFICADA'!$A$2:$A1000)*($BD$1='SEMACU DATA UNIFICADA'!$B$2:$B1000),0),MATCH(BU$2,'SEMACU DATA UNIFICADA'!$C$1:$T$1,0)),"")</f>
        <v>21.15433315</v>
      </c>
      <c r="BV27" s="138" t="str">
        <f t="array" ref="BV27">IFERROR(INDEX('SEMACU DATA UNIFICADA'!$C$2:$T1000,MATCH(1,($A27='SEMACU DATA UNIFICADA'!$A$2:$A1000)*($BV$1='SEMACU DATA UNIFICADA'!$B$2:$B1000),0),MATCH(BV$2,'SEMACU DATA UNIFICADA'!$C$1:$T$1,0)),"")</f>
        <v>SE06090523</v>
      </c>
      <c r="BW27" s="2">
        <f t="array" ref="BW27">IFERROR(INDEX('SEMACU DATA UNIFICADA'!$C$2:$T1000,MATCH(1,($A27='SEMACU DATA UNIFICADA'!$A$2:$A1000)*($BV$1='SEMACU DATA UNIFICADA'!$B$2:$B1000),0),MATCH(BW$2,'SEMACU DATA UNIFICADA'!$C$1:$T$1,0)),"")</f>
        <v>400</v>
      </c>
      <c r="BX27" s="2">
        <f t="array" ref="BX27">IFERROR(INDEX('SEMACU DATA UNIFICADA'!$C$2:$T1000,MATCH(1,($A27='SEMACU DATA UNIFICADA'!$A$2:$A1000)*($BV$1='SEMACU DATA UNIFICADA'!$B$2:$B1000),0),MATCH(BX$2,'SEMACU DATA UNIFICADA'!$C$1:$T$1,0)),"")</f>
        <v>2100</v>
      </c>
      <c r="BY27" s="2" t="str">
        <f t="array" ref="BY27">IFERROR(INDEX('SEMACU DATA UNIFICADA'!$C$2:$T1000,MATCH(1,($A27='SEMACU DATA UNIFICADA'!$A$2:$A1000)*($BV$1='SEMACU DATA UNIFICADA'!$B$2:$B1000),0),MATCH(BY$2,'SEMACU DATA UNIFICADA'!$C$1:$T$1,0)),"")</f>
        <v>SKR MAST</v>
      </c>
      <c r="BZ27" s="139">
        <f t="array" ref="BZ27">IFERROR(INDEX('SEMACU DATA UNIFICADA'!$C$2:$T1000,MATCH(1,($A27='SEMACU DATA UNIFICADA'!$A$2:$A1000)*($BV$1='SEMACU DATA UNIFICADA'!$B$2:$B1000),0),MATCH(BZ$2,'SEMACU DATA UNIFICADA'!$C$1:$T$1,0)),"")</f>
        <v>2058</v>
      </c>
      <c r="CA27" s="2">
        <f t="array" ref="CA27">IFERROR(INDEX('SEMACU DATA UNIFICADA'!$C$2:$T1000,MATCH(1,($A27='SEMACU DATA UNIFICADA'!$A$2:$A1000)*($BV$1='SEMACU DATA UNIFICADA'!$B$2:$B1000),0),MATCH(CA$2,'SEMACU DATA UNIFICADA'!$C$1:$T$1,0)),"")</f>
        <v>16.35</v>
      </c>
      <c r="CB27" s="2">
        <f t="array" ref="CB27">IFERROR(INDEX('SEMACU DATA UNIFICADA'!$C$2:$T1000,MATCH(1,($A27='SEMACU DATA UNIFICADA'!$A$2:$A1000)*($BV$1='SEMACU DATA UNIFICADA'!$B$2:$B1000),0),MATCH(CB$2,'SEMACU DATA UNIFICADA'!$C$1:$T$1,0)),"")</f>
        <v>1.74</v>
      </c>
      <c r="CC27" s="33">
        <f t="array" ref="CC27">IFERROR(INDEX('SEMACU DATA UNIFICADA'!$C$2:$T1000,MATCH(1,($A27='SEMACU DATA UNIFICADA'!$A$2:$A1000)*($BV$1='SEMACU DATA UNIFICADA'!$B$2:$B1000),0),MATCH(CC$2,'SEMACU DATA UNIFICADA'!$C$1:$T$1,0)),"")</f>
        <v>3.7458</v>
      </c>
      <c r="CD27" s="60">
        <f t="array" ref="CD27">IFERROR(INDEX('SEMACU DATA UNIFICADA'!$C$2:$T1000,MATCH(1,($A27='SEMACU DATA UNIFICADA'!$A$2:$A1000)*($BV$1='SEMACU DATA UNIFICADA'!$B$2:$B1000),0),MATCH(CD$2,'SEMACU DATA UNIFICADA'!$C$1:$T$1,0)),"")</f>
        <v>653127.017</v>
      </c>
      <c r="CE27" s="23">
        <f t="array" ref="CE27">IFERROR(INDEX('SEMACU DATA UNIFICADA'!$C$2:$T1000,MATCH(1,($A27='SEMACU DATA UNIFICADA'!$A$2:$A1000)*($BV$1='SEMACU DATA UNIFICADA'!$B$2:$B1000),0),MATCH(CE$2,'SEMACU DATA UNIFICADA'!$C$1:$T$1,0)),"")</f>
        <v>0.8199964</v>
      </c>
      <c r="CF27" s="23">
        <f t="array" ref="CF27">IFERROR(INDEX('SEMACU DATA UNIFICADA'!$C$2:$T1000,MATCH(1,($A27='SEMACU DATA UNIFICADA'!$A$2:$A1000)*($BV$1='SEMACU DATA UNIFICADA'!$B$2:$B1000),0),MATCH(CF$2,'SEMACU DATA UNIFICADA'!$C$1:$T$1,0)),"")</f>
        <v>0.8063296507</v>
      </c>
      <c r="CG27" s="23">
        <f t="array" ref="CG27">IFERROR(INDEX('SEMACU DATA UNIFICADA'!$C$2:$T1000,MATCH(1,($A27='SEMACU DATA UNIFICADA'!$A$2:$A1000)*($BV$1='SEMACU DATA UNIFICADA'!$B$2:$B1000),0),MATCH(CG$2,'SEMACU DATA UNIFICADA'!$C$1:$T$1,0)),"")</f>
        <v>0.9</v>
      </c>
      <c r="CH27" s="60" t="str">
        <f t="array" ref="CH27">IFERROR(INDEX('SEMACU DATA UNIFICADA'!$C$2:$T1000,MATCH(1,($A27='SEMACU DATA UNIFICADA'!$A$2:$A1000)*($BV$1='SEMACU DATA UNIFICADA'!$B$2:$B1000),0),MATCH(CH$2,'SEMACU DATA UNIFICADA'!$C$1:$T$1,0)),"")</f>
        <v/>
      </c>
      <c r="CI27" s="2">
        <f t="array" ref="CI27">IFERROR(INDEX('SEMACU DATA UNIFICADA'!$C$2:$T1000,MATCH(1,($A27='SEMACU DATA UNIFICADA'!$A$2:$A1000)*($BV$1='SEMACU DATA UNIFICADA'!$B$2:$B1000),0),MATCH(CI$2,'SEMACU DATA UNIFICADA'!$C$1:$T$1,0)),"")</f>
        <v>2.1</v>
      </c>
      <c r="CJ27" s="2">
        <f t="array" ref="CJ27">IFERROR(INDEX('SEMACU DATA UNIFICADA'!$C$2:$T1000,MATCH(1,($A27='SEMACU DATA UNIFICADA'!$A$2:$A1000)*($BV$1='SEMACU DATA UNIFICADA'!$B$2:$B1000),0),MATCH(CJ$2,'SEMACU DATA UNIFICADA'!$C$1:$T$1,0)),"")</f>
        <v>18.45</v>
      </c>
      <c r="CK27" s="33">
        <f t="array" ref="CK27">IFERROR(INDEX('SEMACU DATA UNIFICADA'!$C$2:$T1000,MATCH(1,($A27='SEMACU DATA UNIFICADA'!$A$2:$A1000)*($BV$1='SEMACU DATA UNIFICADA'!$B$2:$B1000),0),MATCH(CK$2,'SEMACU DATA UNIFICADA'!$C$1:$T$1,0)),"")</f>
        <v>3.4794</v>
      </c>
      <c r="CL27" s="60">
        <f t="array" ref="CL27">IFERROR(INDEX('SEMACU DATA UNIFICADA'!$C$2:$T1000,MATCH(1,($A27='SEMACU DATA UNIFICADA'!$A$2:$A1000)*($BV$1='SEMACU DATA UNIFICADA'!$B$2:$B1000),0),MATCH(CL$2,'SEMACU DATA UNIFICADA'!$C$1:$T$1,0)),"")</f>
        <v>473.2993154</v>
      </c>
      <c r="CM27" s="140">
        <f t="array" ref="CM27">IFERROR(INDEX('SEMACU DATA UNIFICADA'!$C$2:$T1000,MATCH(1,($A27='SEMACU DATA UNIFICADA'!$A$2:$A1000)*($BV$1='SEMACU DATA UNIFICADA'!$B$2:$B1000),0),MATCH(CM$2,'SEMACU DATA UNIFICADA'!$C$1:$T$1,0)),"")</f>
        <v>18.32482886</v>
      </c>
      <c r="CN27" s="138" t="str">
        <f t="array" ref="CN27">IFERROR(INDEX('SEMACU DATA UNIFICADA'!$C$2:$T1000,MATCH(1,($A27='SEMACU DATA UNIFICADA'!$A$2:$A1000)*($CN$1='SEMACU DATA UNIFICADA'!$B$2:$B1000),0),MATCH(CN$2,'SEMACU DATA UNIFICADA'!$C$1:$T$1,0)),"")</f>
        <v>SE07090523</v>
      </c>
      <c r="CO27" s="2">
        <f t="array" ref="CO27">IFERROR(INDEX('SEMACU DATA UNIFICADA'!$C$2:$T1000,MATCH(1,($A27='SEMACU DATA UNIFICADA'!$A$2:$A1000)*($CN$1='SEMACU DATA UNIFICADA'!$B$2:$B1000),0),MATCH(CO$2,'SEMACU DATA UNIFICADA'!$C$1:$T$1,0)),"")</f>
        <v>400</v>
      </c>
      <c r="CP27" s="2">
        <f t="array" ref="CP27">IFERROR(INDEX('SEMACU DATA UNIFICADA'!$C$2:$T1000,MATCH(1,($A27='SEMACU DATA UNIFICADA'!$A$2:$A1000)*($CN$1='SEMACU DATA UNIFICADA'!$B$2:$B1000),0),MATCH(CP$2,'SEMACU DATA UNIFICADA'!$C$1:$T$1,0)),"")</f>
        <v>2475</v>
      </c>
      <c r="CQ27" s="2" t="str">
        <f t="array" ref="CQ27">IFERROR(INDEX('SEMACU DATA UNIFICADA'!$C$2:$T1000,MATCH(1,($A27='SEMACU DATA UNIFICADA'!$A$2:$A1000)*($CN$1='SEMACU DATA UNIFICADA'!$B$2:$B1000),0),MATCH(CQ$2,'SEMACU DATA UNIFICADA'!$C$1:$T$1,0)),"")</f>
        <v>SKR MAST</v>
      </c>
      <c r="CR27" s="139">
        <f t="array" ref="CR27">IFERROR(INDEX('SEMACU DATA UNIFICADA'!$C$2:$T1000,MATCH(1,($A27='SEMACU DATA UNIFICADA'!$A$2:$A1000)*($CN$1='SEMACU DATA UNIFICADA'!$B$2:$B1000),0),MATCH(CR$2,'SEMACU DATA UNIFICADA'!$C$1:$T$1,0)),"")</f>
        <v>2425.5</v>
      </c>
      <c r="CS27" s="2">
        <f t="array" ref="CS27">IFERROR(INDEX('SEMACU DATA UNIFICADA'!$C$2:$T1000,MATCH(1,($A27='SEMACU DATA UNIFICADA'!$A$2:$A1000)*($CN$1='SEMACU DATA UNIFICADA'!$B$2:$B1000),0),MATCH(CS$2,'SEMACU DATA UNIFICADA'!$C$1:$T$1,0)),"")</f>
        <v>16.95</v>
      </c>
      <c r="CT27" s="2">
        <f t="array" ref="CT27">IFERROR(INDEX('SEMACU DATA UNIFICADA'!$C$2:$T1000,MATCH(1,($A27='SEMACU DATA UNIFICADA'!$A$2:$A1000)*($CN$1='SEMACU DATA UNIFICADA'!$B$2:$B1000),0),MATCH(CT$2,'SEMACU DATA UNIFICADA'!$C$1:$T$1,0)),"")</f>
        <v>2.03</v>
      </c>
      <c r="CU27" s="33">
        <f t="array" ref="CU27">IFERROR(INDEX('SEMACU DATA UNIFICADA'!$C$2:$T1000,MATCH(1,($A27='SEMACU DATA UNIFICADA'!$A$2:$A1000)*($CN$1='SEMACU DATA UNIFICADA'!$B$2:$B1000),0),MATCH(CU$2,'SEMACU DATA UNIFICADA'!$C$1:$T$1,0)),"")</f>
        <v>3.6666</v>
      </c>
      <c r="CV27" s="60">
        <f t="array" ref="CV27">IFERROR(INDEX('SEMACU DATA UNIFICADA'!$C$2:$T1000,MATCH(1,($A27='SEMACU DATA UNIFICADA'!$A$2:$A1000)*($CN$1='SEMACU DATA UNIFICADA'!$B$2:$B1000),0),MATCH(CV$2,'SEMACU DATA UNIFICADA'!$C$1:$T$1,0)),"")</f>
        <v>643615.8855</v>
      </c>
      <c r="CW27" s="23">
        <f t="array" ref="CW27">IFERROR(INDEX('SEMACU DATA UNIFICADA'!$C$2:$T1000,MATCH(1,($A27='SEMACU DATA UNIFICADA'!$A$2:$A1000)*($CN$1='SEMACU DATA UNIFICADA'!$B$2:$B1000),0),MATCH(CW$2,'SEMACU DATA UNIFICADA'!$C$1:$T$1,0)),"")</f>
        <v>0.8199964</v>
      </c>
      <c r="CX27" s="23">
        <f t="array" ref="CX27">IFERROR(INDEX('SEMACU DATA UNIFICADA'!$C$2:$T1000,MATCH(1,($A27='SEMACU DATA UNIFICADA'!$A$2:$A1000)*($CN$1='SEMACU DATA UNIFICADA'!$B$2:$B1000),0),MATCH(CX$2,'SEMACU DATA UNIFICADA'!$C$1:$T$1,0)),"")</f>
        <v>0.7151287617</v>
      </c>
      <c r="CY27" s="23">
        <f t="array" ref="CY27">IFERROR(INDEX('SEMACU DATA UNIFICADA'!$C$2:$T1000,MATCH(1,($A27='SEMACU DATA UNIFICADA'!$A$2:$A1000)*($CN$1='SEMACU DATA UNIFICADA'!$B$2:$B1000),0),MATCH(CY$2,'SEMACU DATA UNIFICADA'!$C$1:$T$1,0)),"")</f>
        <v>0.83</v>
      </c>
      <c r="CZ27" s="60" t="str">
        <f t="array" ref="CZ27">IFERROR(INDEX('SEMACU DATA UNIFICADA'!$C$2:$T1000,MATCH(1,($A27='SEMACU DATA UNIFICADA'!$A$2:$A1000)*($CN$1='SEMACU DATA UNIFICADA'!$B$2:$B1000),0),MATCH(CZ$2,'SEMACU DATA UNIFICADA'!$C$1:$T$1,0)),"")</f>
        <v/>
      </c>
      <c r="DA27" s="2">
        <f t="array" ref="DA27">IFERROR(INDEX('SEMACU DATA UNIFICADA'!$C$2:$T1000,MATCH(1,($A27='SEMACU DATA UNIFICADA'!$A$2:$A1000)*($CN$1='SEMACU DATA UNIFICADA'!$B$2:$B1000),0),MATCH(DA$2,'SEMACU DATA UNIFICADA'!$C$1:$T$1,0)),"")</f>
        <v>2.1</v>
      </c>
      <c r="DB27" s="2">
        <f t="array" ref="DB27">IFERROR(INDEX('SEMACU DATA UNIFICADA'!$C$2:$T1000,MATCH(1,($A27='SEMACU DATA UNIFICADA'!$A$2:$A1000)*($CN$1='SEMACU DATA UNIFICADA'!$B$2:$B1000),0),MATCH(DB$2,'SEMACU DATA UNIFICADA'!$C$1:$T$1,0)),"")</f>
        <v>19.05</v>
      </c>
      <c r="DC27" s="33">
        <f t="array" ref="DC27">IFERROR(INDEX('SEMACU DATA UNIFICADA'!$C$2:$T1000,MATCH(1,($A27='SEMACU DATA UNIFICADA'!$A$2:$A1000)*($CN$1='SEMACU DATA UNIFICADA'!$B$2:$B1000),0),MATCH(DC$2,'SEMACU DATA UNIFICADA'!$C$1:$T$1,0)),"")</f>
        <v>3.4032</v>
      </c>
      <c r="DD27" s="60">
        <f t="array" ref="DD27">IFERROR(INDEX('SEMACU DATA UNIFICADA'!$C$2:$T1000,MATCH(1,($A27='SEMACU DATA UNIFICADA'!$A$2:$A1000)*($CN$1='SEMACU DATA UNIFICADA'!$B$2:$B1000),0),MATCH(DD$2,'SEMACU DATA UNIFICADA'!$C$1:$T$1,0)),"")</f>
        <v>488.8874161</v>
      </c>
      <c r="DE27" s="140">
        <f t="array" ref="DE27">IFERROR(INDEX('SEMACU DATA UNIFICADA'!$C$2:$T1000,MATCH(1,($A27='SEMACU DATA UNIFICADA'!$A$2:$A1000)*($CN$1='SEMACU DATA UNIFICADA'!$B$2:$B1000),0),MATCH(DE$2,'SEMACU DATA UNIFICADA'!$C$1:$T$1,0)),"")</f>
        <v>22.22185403</v>
      </c>
      <c r="DF27" s="138" t="str">
        <f t="array" ref="DF27">IFERROR(INDEX('SEMACU DATA UNIFICADA'!$C$2:$T1000,MATCH(1,($A27='SEMACU DATA UNIFICADA'!$A$2:$A1000)*($DF$1='SEMACU DATA UNIFICADA'!$B$2:$B1000),0),MATCH(DF$2,'SEMACU DATA UNIFICADA'!$C$1:$T$1,0)),"")</f>
        <v>SE08090523</v>
      </c>
      <c r="DG27" s="2">
        <f t="array" ref="DG27">IFERROR(INDEX('SEMACU DATA UNIFICADA'!$C$2:$T1000,MATCH(1,($A27='SEMACU DATA UNIFICADA'!$A$2:$A1000)*($DF$1='SEMACU DATA UNIFICADA'!$B$2:$B1000),0),MATCH(DG$2,'SEMACU DATA UNIFICADA'!$C$1:$T$1,0)),"")</f>
        <v>412.5</v>
      </c>
      <c r="DH27" s="2">
        <f t="array" ref="DH27">IFERROR(INDEX('SEMACU DATA UNIFICADA'!$C$2:$T1000,MATCH(1,($A27='SEMACU DATA UNIFICADA'!$A$2:$A1000)*($DF$1='SEMACU DATA UNIFICADA'!$B$2:$B1000),0),MATCH(DH$2,'SEMACU DATA UNIFICADA'!$C$1:$T$1,0)),"")</f>
        <v>2475</v>
      </c>
      <c r="DI27" s="2" t="str">
        <f t="array" ref="DI27">IFERROR(INDEX('SEMACU DATA UNIFICADA'!$C$2:$T1000,MATCH(1,($A27='SEMACU DATA UNIFICADA'!$A$2:$A1000)*($DF$1='SEMACU DATA UNIFICADA'!$B$2:$B1000),0),MATCH(DI$2,'SEMACU DATA UNIFICADA'!$C$1:$T$1,0)),"")</f>
        <v>SKR MAST</v>
      </c>
      <c r="DJ27" s="139">
        <f t="array" ref="DJ27">IFERROR(INDEX('SEMACU DATA UNIFICADA'!$C$2:$T1000,MATCH(1,($A27='SEMACU DATA UNIFICADA'!$A$2:$A1000)*($DF$1='SEMACU DATA UNIFICADA'!$B$2:$B1000),0),MATCH(DJ$2,'SEMACU DATA UNIFICADA'!$C$1:$T$1,0)),"")</f>
        <v>2425.5</v>
      </c>
      <c r="DK27" s="2">
        <f t="array" ref="DK27">IFERROR(INDEX('SEMACU DATA UNIFICADA'!$C$2:$T1000,MATCH(1,($A27='SEMACU DATA UNIFICADA'!$A$2:$A1000)*($DF$1='SEMACU DATA UNIFICADA'!$B$2:$B1000),0),MATCH(DK$2,'SEMACU DATA UNIFICADA'!$C$1:$T$1,0)),"")</f>
        <v>16.35</v>
      </c>
      <c r="DL27" s="2">
        <f t="array" ref="DL27">IFERROR(INDEX('SEMACU DATA UNIFICADA'!$C$2:$T1000,MATCH(1,($A27='SEMACU DATA UNIFICADA'!$A$2:$A1000)*($DF$1='SEMACU DATA UNIFICADA'!$B$2:$B1000),0),MATCH(DL$2,'SEMACU DATA UNIFICADA'!$C$1:$T$1,0)),"")</f>
        <v>1.75</v>
      </c>
      <c r="DM27" s="33">
        <f t="array" ref="DM27">IFERROR(INDEX('SEMACU DATA UNIFICADA'!$C$2:$T1000,MATCH(1,($A27='SEMACU DATA UNIFICADA'!$A$2:$A1000)*($DF$1='SEMACU DATA UNIFICADA'!$B$2:$B1000),0),MATCH(DM$2,'SEMACU DATA UNIFICADA'!$C$1:$T$1,0)),"")</f>
        <v>3.7458</v>
      </c>
      <c r="DN27" s="60">
        <f t="array" ref="DN27">IFERROR(INDEX('SEMACU DATA UNIFICADA'!$C$2:$T1000,MATCH(1,($A27='SEMACU DATA UNIFICADA'!$A$2:$A1000)*($DF$1='SEMACU DATA UNIFICADA'!$B$2:$B1000),0),MATCH(DN$2,'SEMACU DATA UNIFICADA'!$C$1:$T$1,0)),"")</f>
        <v>673537.2363</v>
      </c>
      <c r="DO27" s="23">
        <f t="array" ref="DO27">IFERROR(INDEX('SEMACU DATA UNIFICADA'!$C$2:$T1000,MATCH(1,($A27='SEMACU DATA UNIFICADA'!$A$2:$A1000)*($DF$1='SEMACU DATA UNIFICADA'!$B$2:$B1000),0),MATCH(DO$2,'SEMACU DATA UNIFICADA'!$C$1:$T$1,0)),"")</f>
        <v>0.8199964</v>
      </c>
      <c r="DP27" s="23">
        <f t="array" ref="DP27">IFERROR(INDEX('SEMACU DATA UNIFICADA'!$C$2:$T1000,MATCH(1,($A27='SEMACU DATA UNIFICADA'!$A$2:$A1000)*($DF$1='SEMACU DATA UNIFICADA'!$B$2:$B1000),0),MATCH(DP$2,'SEMACU DATA UNIFICADA'!$C$1:$T$1,0)),"")</f>
        <v>0.7337006932</v>
      </c>
      <c r="DQ27" s="23">
        <f t="array" ref="DQ27">IFERROR(INDEX('SEMACU DATA UNIFICADA'!$C$2:$T1000,MATCH(1,($A27='SEMACU DATA UNIFICADA'!$A$2:$A1000)*($DF$1='SEMACU DATA UNIFICADA'!$B$2:$B1000),0),MATCH(DQ$2,'SEMACU DATA UNIFICADA'!$C$1:$T$1,0)),"")</f>
        <v>0.85</v>
      </c>
      <c r="DR27" s="60" t="str">
        <f t="array" ref="DR27">IFERROR(INDEX('SEMACU DATA UNIFICADA'!$C$2:$T1000,MATCH(1,($A27='SEMACU DATA UNIFICADA'!$A$2:$A1000)*($DF$1='SEMACU DATA UNIFICADA'!$B$2:$B1000),0),MATCH(DR$2,'SEMACU DATA UNIFICADA'!$C$1:$T$1,0)),"")</f>
        <v/>
      </c>
      <c r="DS27" s="2">
        <f t="array" ref="DS27">IFERROR(INDEX('SEMACU DATA UNIFICADA'!$C$2:$T1000,MATCH(1,($A27='SEMACU DATA UNIFICADA'!$A$2:$A1000)*($DF$1='SEMACU DATA UNIFICADA'!$B$2:$B1000),0),MATCH(DS$2,'SEMACU DATA UNIFICADA'!$C$1:$T$1,0)),"")</f>
        <v>2.1</v>
      </c>
      <c r="DT27" s="2">
        <f t="array" ref="DT27">IFERROR(INDEX('SEMACU DATA UNIFICADA'!$C$2:$T1000,MATCH(1,($A27='SEMACU DATA UNIFICADA'!$A$2:$A1000)*($DF$1='SEMACU DATA UNIFICADA'!$B$2:$B1000),0),MATCH(DT$2,'SEMACU DATA UNIFICADA'!$C$1:$T$1,0)),"")</f>
        <v>18.45</v>
      </c>
      <c r="DU27" s="33">
        <f t="array" ref="DU27">IFERROR(INDEX('SEMACU DATA UNIFICADA'!$C$2:$T1000,MATCH(1,($A27='SEMACU DATA UNIFICADA'!$A$2:$A1000)*($DF$1='SEMACU DATA UNIFICADA'!$B$2:$B1000),0),MATCH(DU$2,'SEMACU DATA UNIFICADA'!$C$1:$T$1,0)),"")</f>
        <v>3.4794</v>
      </c>
      <c r="DV27" s="60">
        <f t="array" ref="DV27">IFERROR(INDEX('SEMACU DATA UNIFICADA'!$C$2:$T1000,MATCH(1,($A27='SEMACU DATA UNIFICADA'!$A$2:$A1000)*($DF$1='SEMACU DATA UNIFICADA'!$B$2:$B1000),0),MATCH(DV$2,'SEMACU DATA UNIFICADA'!$C$1:$T$1,0)),"")</f>
        <v>505.8124071</v>
      </c>
      <c r="DW27" s="140">
        <f t="array" ref="DW27">IFERROR(INDEX('SEMACU DATA UNIFICADA'!$C$2:$T1000,MATCH(1,($A27='SEMACU DATA UNIFICADA'!$A$2:$A1000)*($DF$1='SEMACU DATA UNIFICADA'!$B$2:$B1000),0),MATCH(DW$2,'SEMACU DATA UNIFICADA'!$C$1:$T$1,0)),"")</f>
        <v>23.32810178</v>
      </c>
      <c r="DX27" s="138" t="str">
        <f t="array" ref="DX27">IFERROR(INDEX('SEMACU DATA UNIFICADA'!$C$2:$T1000,MATCH(1,($A27='SEMACU DATA UNIFICADA'!$A$2:$A1000)*($DX$1='SEMACU DATA UNIFICADA'!$B$2:$B1000),0),MATCH(DX$2,'SEMACU DATA UNIFICADA'!$C$1:$T$1,0)),"")</f>
        <v>SE09060523</v>
      </c>
      <c r="DY27" s="2">
        <f t="array" ref="DY27">IFERROR(INDEX('SEMACU DATA UNIFICADA'!$C$2:$T1000,MATCH(1,($A27='SEMACU DATA UNIFICADA'!$A$2:$A1000)*($DX$1='SEMACU DATA UNIFICADA'!$B$2:$B1000),0),MATCH(DY$2,'SEMACU DATA UNIFICADA'!$C$1:$T$1,0)),"")</f>
        <v>650</v>
      </c>
      <c r="DZ27" s="2">
        <f t="array" ref="DZ27">IFERROR(INDEX('SEMACU DATA UNIFICADA'!$C$2:$T1000,MATCH(1,($A27='SEMACU DATA UNIFICADA'!$A$2:$A1000)*($DX$1='SEMACU DATA UNIFICADA'!$B$2:$B1000),0),MATCH(DZ$2,'SEMACU DATA UNIFICADA'!$C$1:$T$1,0)),"")</f>
        <v>3150</v>
      </c>
      <c r="EA27" s="2" t="str">
        <f t="array" ref="EA27">IFERROR(INDEX('SEMACU DATA UNIFICADA'!$C$2:$T1000,MATCH(1,($A27='SEMACU DATA UNIFICADA'!$A$2:$A1000)*($DX$1='SEMACU DATA UNIFICADA'!$B$2:$B1000),0),MATCH(EA$2,'SEMACU DATA UNIFICADA'!$C$1:$T$1,0)),"")</f>
        <v>SKR MAST</v>
      </c>
      <c r="EB27" s="139">
        <f t="array" ref="EB27">IFERROR(INDEX('SEMACU DATA UNIFICADA'!$C$2:$T1000,MATCH(1,($A27='SEMACU DATA UNIFICADA'!$A$2:$A1000)*($DX$1='SEMACU DATA UNIFICADA'!$B$2:$B1000),0),MATCH(EB$2,'SEMACU DATA UNIFICADA'!$C$1:$T$1,0)),"")</f>
        <v>3087</v>
      </c>
      <c r="EC27" s="2">
        <f t="array" ref="EC27">IFERROR(INDEX('SEMACU DATA UNIFICADA'!$C$2:$T1000,MATCH(1,($A27='SEMACU DATA UNIFICADA'!$A$2:$A1000)*($DX$1='SEMACU DATA UNIFICADA'!$B$2:$B1000),0),MATCH(EC$2,'SEMACU DATA UNIFICADA'!$C$1:$T$1,0)),"")</f>
        <v>18.2</v>
      </c>
      <c r="ED27" s="2">
        <f t="array" ref="ED27">IFERROR(INDEX('SEMACU DATA UNIFICADA'!$C$2:$T1000,MATCH(1,($A27='SEMACU DATA UNIFICADA'!$A$2:$A1000)*($DX$1='SEMACU DATA UNIFICADA'!$B$2:$B1000),0),MATCH(ED$2,'SEMACU DATA UNIFICADA'!$C$1:$T$1,0)),"")</f>
        <v>1.8</v>
      </c>
      <c r="EE27" s="33">
        <f t="array" ref="EE27">IFERROR(INDEX('SEMACU DATA UNIFICADA'!$C$2:$T1000,MATCH(1,($A27='SEMACU DATA UNIFICADA'!$A$2:$A1000)*($DX$1='SEMACU DATA UNIFICADA'!$B$2:$B1000),0),MATCH(EE$2,'SEMACU DATA UNIFICADA'!$C$1:$T$1,0)),"")</f>
        <v>3.5064</v>
      </c>
      <c r="EF27" s="60">
        <f t="array" ref="EF27">IFERROR(INDEX('SEMACU DATA UNIFICADA'!$C$2:$T1000,MATCH(1,($A27='SEMACU DATA UNIFICADA'!$A$2:$A1000)*($DX$1='SEMACU DATA UNIFICADA'!$B$2:$B1000),0),MATCH(EF$2,'SEMACU DATA UNIFICADA'!$C$1:$T$1,0)),"")</f>
        <v>1018545.68</v>
      </c>
      <c r="EG27" s="23">
        <f t="array" ref="EG27">IFERROR(INDEX('SEMACU DATA UNIFICADA'!$C$2:$T1000,MATCH(1,($A27='SEMACU DATA UNIFICADA'!$A$2:$A1000)*($DX$1='SEMACU DATA UNIFICADA'!$B$2:$B1000),0),MATCH(EG$2,'SEMACU DATA UNIFICADA'!$C$1:$T$1,0)),"")</f>
        <v>0.8099962</v>
      </c>
      <c r="EH27" s="23">
        <f t="array" ref="EH27">IFERROR(INDEX('SEMACU DATA UNIFICADA'!$C$2:$T1000,MATCH(1,($A27='SEMACU DATA UNIFICADA'!$A$2:$A1000)*($DX$1='SEMACU DATA UNIFICADA'!$B$2:$B1000),0),MATCH(EH$2,'SEMACU DATA UNIFICADA'!$C$1:$T$1,0)),"")</f>
        <v>0.8383092014</v>
      </c>
      <c r="EI27" s="23">
        <f t="array" ref="EI27">IFERROR(INDEX('SEMACU DATA UNIFICADA'!$C$2:$T1000,MATCH(1,($A27='SEMACU DATA UNIFICADA'!$A$2:$A1000)*($DX$1='SEMACU DATA UNIFICADA'!$B$2:$B1000),0),MATCH(EI$2,'SEMACU DATA UNIFICADA'!$C$1:$T$1,0)),"")</f>
        <v>0.95</v>
      </c>
      <c r="EJ27" s="60" t="str">
        <f t="array" ref="EJ27">IFERROR(INDEX('SEMACU DATA UNIFICADA'!$C$2:$T1000,MATCH(1,($A27='SEMACU DATA UNIFICADA'!$A$2:$A1000)*($DX$1='SEMACU DATA UNIFICADA'!$B$2:$B1000),0),MATCH(EJ$2,'SEMACU DATA UNIFICADA'!$C$1:$T$1,0)),"")</f>
        <v/>
      </c>
      <c r="EK27" s="2">
        <f t="array" ref="EK27">IFERROR(INDEX('SEMACU DATA UNIFICADA'!$C$2:$T1000,MATCH(1,($A27='SEMACU DATA UNIFICADA'!$A$2:$A1000)*($DX$1='SEMACU DATA UNIFICADA'!$B$2:$B1000),0),MATCH(EK$2,'SEMACU DATA UNIFICADA'!$C$1:$T$1,0)),"")</f>
        <v>2.1</v>
      </c>
      <c r="EL27" s="2">
        <f t="array" ref="EL27">IFERROR(INDEX('SEMACU DATA UNIFICADA'!$C$2:$T1000,MATCH(1,($A27='SEMACU DATA UNIFICADA'!$A$2:$A1000)*($DX$1='SEMACU DATA UNIFICADA'!$B$2:$B1000),0),MATCH(EL$2,'SEMACU DATA UNIFICADA'!$C$1:$T$1,0)),"")</f>
        <v>20.3</v>
      </c>
      <c r="EM27" s="33">
        <f t="array" ref="EM27">IFERROR(INDEX('SEMACU DATA UNIFICADA'!$C$2:$T1000,MATCH(1,($A27='SEMACU DATA UNIFICADA'!$A$2:$A1000)*($DX$1='SEMACU DATA UNIFICADA'!$B$2:$B1000),0),MATCH(EM$2,'SEMACU DATA UNIFICADA'!$C$1:$T$1,0)),"")</f>
        <v>3.2712</v>
      </c>
      <c r="EN27" s="60">
        <f t="array" ref="EN27">IFERROR(INDEX('SEMACU DATA UNIFICADA'!$C$2:$T1000,MATCH(1,($A27='SEMACU DATA UNIFICADA'!$A$2:$A1000)*($DX$1='SEMACU DATA UNIFICADA'!$B$2:$B1000),0),MATCH(EN$2,'SEMACU DATA UNIFICADA'!$C$1:$T$1,0)),"")</f>
        <v>774.5365288</v>
      </c>
      <c r="EO27" s="140">
        <f t="array" ref="EO27">IFERROR(INDEX('SEMACU DATA UNIFICADA'!$C$2:$T1000,MATCH(1,($A27='SEMACU DATA UNIFICADA'!$A$2:$A1000)*($DX$1='SEMACU DATA UNIFICADA'!$B$2:$B1000),0),MATCH(EO$2,'SEMACU DATA UNIFICADA'!$C$1:$T$1,0)),"")</f>
        <v>31.1341322</v>
      </c>
      <c r="EP27" s="138" t="str">
        <f t="array" ref="EP27">IFERROR(INDEX('SEMACU DATA UNIFICADA'!$C$2:$T1000,MATCH(1,($A27='SEMACU DATA UNIFICADA'!$A$2:$A1000)*($EP$1='SEMACU DATA UNIFICADA'!$B$2:$B1000),0),MATCH(EP$2,'SEMACU DATA UNIFICADA'!$C$1:$T$1,0)),"")</f>
        <v>SE10060523</v>
      </c>
      <c r="EQ27" s="2">
        <f t="array" ref="EQ27">IFERROR(INDEX('SEMACU DATA UNIFICADA'!$C$2:$T1000,MATCH(1,($A27='SEMACU DATA UNIFICADA'!$A$2:$A1000)*($EP$1='SEMACU DATA UNIFICADA'!$B$2:$B1000),0),MATCH(EQ$2,'SEMACU DATA UNIFICADA'!$C$1:$T$1,0)),"")</f>
        <v>412</v>
      </c>
      <c r="ER27" s="2">
        <f t="array" ref="ER27">IFERROR(INDEX('SEMACU DATA UNIFICADA'!$C$2:$T1000,MATCH(1,($A27='SEMACU DATA UNIFICADA'!$A$2:$A1000)*($EP$1='SEMACU DATA UNIFICADA'!$B$2:$B1000),0),MATCH(ER$2,'SEMACU DATA UNIFICADA'!$C$1:$T$1,0)),"")</f>
        <v>2525</v>
      </c>
      <c r="ES27" s="2" t="str">
        <f t="array" ref="ES27">IFERROR(INDEX('SEMACU DATA UNIFICADA'!$C$2:$T1000,MATCH(1,($A27='SEMACU DATA UNIFICADA'!$A$2:$A1000)*($EP$1='SEMACU DATA UNIFICADA'!$B$2:$B1000),0),MATCH(ES$2,'SEMACU DATA UNIFICADA'!$C$1:$T$1,0)),"")</f>
        <v>SKR SETLINE</v>
      </c>
      <c r="ET27" s="139">
        <f t="array" ref="ET27">IFERROR(INDEX('SEMACU DATA UNIFICADA'!$C$2:$T1000,MATCH(1,($A27='SEMACU DATA UNIFICADA'!$A$2:$A1000)*($EP$1='SEMACU DATA UNIFICADA'!$B$2:$B1000),0),MATCH(ET$2,'SEMACU DATA UNIFICADA'!$C$1:$T$1,0)),"")</f>
        <v>2211.9</v>
      </c>
      <c r="EU27" s="2">
        <f t="array" ref="EU27">IFERROR(INDEX('SEMACU DATA UNIFICADA'!$C$2:$T1000,MATCH(1,($A27='SEMACU DATA UNIFICADA'!$A$2:$A1000)*($EP$1='SEMACU DATA UNIFICADA'!$B$2:$B1000),0),MATCH(EU$2,'SEMACU DATA UNIFICADA'!$C$1:$T$1,0)),"")</f>
        <v>18.1</v>
      </c>
      <c r="EV27" s="2">
        <f t="array" ref="EV27">IFERROR(INDEX('SEMACU DATA UNIFICADA'!$C$2:$T1000,MATCH(1,($A27='SEMACU DATA UNIFICADA'!$A$2:$A1000)*($EP$1='SEMACU DATA UNIFICADA'!$B$2:$B1000),0),MATCH(EV$2,'SEMACU DATA UNIFICADA'!$C$1:$T$1,0)),"")</f>
        <v>1.9</v>
      </c>
      <c r="EW27" s="33">
        <f t="array" ref="EW27">IFERROR(INDEX('SEMACU DATA UNIFICADA'!$C$2:$T1000,MATCH(1,($A27='SEMACU DATA UNIFICADA'!$A$2:$A1000)*($EP$1='SEMACU DATA UNIFICADA'!$B$2:$B1000),0),MATCH(EW$2,'SEMACU DATA UNIFICADA'!$C$1:$T$1,0)),"")</f>
        <v>3.5172</v>
      </c>
      <c r="EX27" s="60">
        <f t="array" ref="EX27">IFERROR(INDEX('SEMACU DATA UNIFICADA'!$C$2:$T1000,MATCH(1,($A27='SEMACU DATA UNIFICADA'!$A$2:$A1000)*($EP$1='SEMACU DATA UNIFICADA'!$B$2:$B1000),0),MATCH(EX$2,'SEMACU DATA UNIFICADA'!$C$1:$T$1,0)),"")</f>
        <v>647174.768</v>
      </c>
      <c r="EY27" s="23">
        <f t="array" ref="EY27">IFERROR(INDEX('SEMACU DATA UNIFICADA'!$C$2:$T1000,MATCH(1,($A27='SEMACU DATA UNIFICADA'!$A$2:$A1000)*($EP$1='SEMACU DATA UNIFICADA'!$B$2:$B1000),0),MATCH(EY$2,'SEMACU DATA UNIFICADA'!$C$1:$T$1,0)),"")</f>
        <v>0.8099962</v>
      </c>
      <c r="EZ27" s="23">
        <f t="array" ref="EZ27">IFERROR(INDEX('SEMACU DATA UNIFICADA'!$C$2:$T1000,MATCH(1,($A27='SEMACU DATA UNIFICADA'!$A$2:$A1000)*($EP$1='SEMACU DATA UNIFICADA'!$B$2:$B1000),0),MATCH(EZ$2,'SEMACU DATA UNIFICADA'!$C$1:$T$1,0)),"")</f>
        <v>0.6252896309</v>
      </c>
      <c r="FA27" s="23">
        <f t="array" ref="FA27">IFERROR(INDEX('SEMACU DATA UNIFICADA'!$C$2:$T1000,MATCH(1,($A27='SEMACU DATA UNIFICADA'!$A$2:$A1000)*($EP$1='SEMACU DATA UNIFICADA'!$B$2:$B1000),0),MATCH(FA$2,'SEMACU DATA UNIFICADA'!$C$1:$T$1,0)),"")</f>
        <v>0.74</v>
      </c>
      <c r="FB27" s="60" t="str">
        <f t="array" ref="FB27">IFERROR(INDEX('SEMACU DATA UNIFICADA'!$C$2:$T1000,MATCH(1,($A27='SEMACU DATA UNIFICADA'!$A$2:$A1000)*($EP$1='SEMACU DATA UNIFICADA'!$B$2:$B1000),0),MATCH(FB$2,'SEMACU DATA UNIFICADA'!$C$1:$T$1,0)),"")</f>
        <v/>
      </c>
      <c r="FC27" s="2">
        <f t="array" ref="FC27">IFERROR(INDEX('SEMACU DATA UNIFICADA'!$C$2:$T1000,MATCH(1,($A27='SEMACU DATA UNIFICADA'!$A$2:$A1000)*($EP$1='SEMACU DATA UNIFICADA'!$B$2:$B1000),0),MATCH(FC$2,'SEMACU DATA UNIFICADA'!$C$1:$T$1,0)),"")</f>
        <v>2.1</v>
      </c>
      <c r="FD27" s="2">
        <f t="array" ref="FD27">IFERROR(INDEX('SEMACU DATA UNIFICADA'!$C$2:$T1000,MATCH(1,($A27='SEMACU DATA UNIFICADA'!$A$2:$A1000)*($EP$1='SEMACU DATA UNIFICADA'!$B$2:$B1000),0),MATCH(FD$2,'SEMACU DATA UNIFICADA'!$C$1:$T$1,0)),"")</f>
        <v>20.2</v>
      </c>
      <c r="FE27" s="33">
        <f t="array" ref="FE27">IFERROR(INDEX('SEMACU DATA UNIFICADA'!$C$2:$T1000,MATCH(1,($A27='SEMACU DATA UNIFICADA'!$A$2:$A1000)*($EP$1='SEMACU DATA UNIFICADA'!$B$2:$B1000),0),MATCH(FE$2,'SEMACU DATA UNIFICADA'!$C$1:$T$1,0)),"")</f>
        <v>3.2808</v>
      </c>
      <c r="FF27" s="60">
        <f t="array" ref="FF27">IFERROR(INDEX('SEMACU DATA UNIFICADA'!$C$2:$T1000,MATCH(1,($A27='SEMACU DATA UNIFICADA'!$A$2:$A1000)*($EP$1='SEMACU DATA UNIFICADA'!$B$2:$B1000),0),MATCH(FF$2,'SEMACU DATA UNIFICADA'!$C$1:$T$1,0)),"")</f>
        <v>509.2842323</v>
      </c>
      <c r="FG27" s="140">
        <f t="array" ref="FG27">IFERROR(INDEX('SEMACU DATA UNIFICADA'!$C$2:$T1000,MATCH(1,($A27='SEMACU DATA UNIFICADA'!$A$2:$A1000)*($EP$1='SEMACU DATA UNIFICADA'!$B$2:$B1000),0),MATCH(FG$2,'SEMACU DATA UNIFICADA'!$C$1:$T$1,0)),"")</f>
        <v>24.32105808</v>
      </c>
      <c r="FH27" s="138" t="str">
        <f t="array" ref="FH27">IFERROR(INDEX('SEMACU DATA UNIFICADA'!$C$2:$T1000,MATCH(1,($A27='SEMACU DATA UNIFICADA'!$A$2:$A1000)*($FH$1='SEMACU DATA UNIFICADA'!$B$2:$B1000),0),MATCH(FH$2,'SEMACU DATA UNIFICADA'!$C$1:$T$1,0)),"")</f>
        <v>SE11220623</v>
      </c>
      <c r="FI27" s="2">
        <f t="array" ref="FI27">IFERROR(INDEX('SEMACU DATA UNIFICADA'!$C$2:$T1000,MATCH(1,($A27='SEMACU DATA UNIFICADA'!$A$2:$A1000)*($FH$1='SEMACU DATA UNIFICADA'!$B$2:$B1000),0),MATCH(FI$2,'SEMACU DATA UNIFICADA'!$C$1:$T$1,0)),"")</f>
        <v>150</v>
      </c>
      <c r="FJ27" s="2">
        <f t="array" ref="FJ27">IFERROR(INDEX('SEMACU DATA UNIFICADA'!$C$2:$T1000,MATCH(1,($A27='SEMACU DATA UNIFICADA'!$A$2:$A1000)*($FH$1='SEMACU DATA UNIFICADA'!$B$2:$B1000),0),MATCH(FJ$2,'SEMACU DATA UNIFICADA'!$C$1:$T$1,0)),"")</f>
        <v>900</v>
      </c>
      <c r="FK27" s="2" t="str">
        <f t="array" ref="FK27">IFERROR(INDEX('SEMACU DATA UNIFICADA'!$C$2:$T1000,MATCH(1,($A27='SEMACU DATA UNIFICADA'!$A$2:$A1000)*($FH$1='SEMACU DATA UNIFICADA'!$B$2:$B1000),0),MATCH(FK$2,'SEMACU DATA UNIFICADA'!$C$1:$T$1,0)),"")</f>
        <v>SKR NW#4</v>
      </c>
      <c r="FL27" s="139">
        <f t="array" ref="FL27">IFERROR(INDEX('SEMACU DATA UNIFICADA'!$C$2:$T1000,MATCH(1,($A27='SEMACU DATA UNIFICADA'!$A$2:$A1000)*($FH$1='SEMACU DATA UNIFICADA'!$B$2:$B1000),0),MATCH(FL$2,'SEMACU DATA UNIFICADA'!$C$1:$T$1,0)),"")</f>
        <v>1209.6</v>
      </c>
      <c r="FM27" s="2">
        <f t="array" ref="FM27">IFERROR(INDEX('SEMACU DATA UNIFICADA'!$C$2:$T1000,MATCH(1,($A27='SEMACU DATA UNIFICADA'!$A$2:$A1000)*($FH$1='SEMACU DATA UNIFICADA'!$B$2:$B1000),0),MATCH(FM$2,'SEMACU DATA UNIFICADA'!$C$1:$T$1,0)),"")</f>
        <v>3.92</v>
      </c>
      <c r="FN27" s="2">
        <f t="array" ref="FN27">IFERROR(INDEX('SEMACU DATA UNIFICADA'!$C$2:$T1000,MATCH(1,($A27='SEMACU DATA UNIFICADA'!$A$2:$A1000)*($FH$1='SEMACU DATA UNIFICADA'!$B$2:$B1000),0),MATCH(FN$2,'SEMACU DATA UNIFICADA'!$C$1:$T$1,0)),"")</f>
        <v>2.32</v>
      </c>
      <c r="FO27" s="33">
        <f t="array" ref="FO27">IFERROR(INDEX('SEMACU DATA UNIFICADA'!$C$2:$T1000,MATCH(1,($A27='SEMACU DATA UNIFICADA'!$A$2:$A1000)*($FH$1='SEMACU DATA UNIFICADA'!$B$2:$B1000),0),MATCH(FO$2,'SEMACU DATA UNIFICADA'!$C$1:$T$1,0)),"")</f>
        <v>8.61936</v>
      </c>
      <c r="FP27" s="60">
        <f t="array" ref="FP27">IFERROR(INDEX('SEMACU DATA UNIFICADA'!$C$2:$T1000,MATCH(1,($A27='SEMACU DATA UNIFICADA'!$A$2:$A1000)*($FH$1='SEMACU DATA UNIFICADA'!$B$2:$B1000),0),MATCH(FP$2,'SEMACU DATA UNIFICADA'!$C$1:$T$1,0)),"")</f>
        <v>443946.0253</v>
      </c>
      <c r="FQ27" s="23">
        <f t="array" ref="FQ27">IFERROR(INDEX('SEMACU DATA UNIFICADA'!$C$2:$T1000,MATCH(1,($A27='SEMACU DATA UNIFICADA'!$A$2:$A1000)*($FH$1='SEMACU DATA UNIFICADA'!$B$2:$B1000),0),MATCH(FQ$2,'SEMACU DATA UNIFICADA'!$C$1:$T$1,0)),"")</f>
        <v>0.966666</v>
      </c>
      <c r="FR27" s="23">
        <f t="array" ref="FR27">IFERROR(INDEX('SEMACU DATA UNIFICADA'!$C$2:$T1000,MATCH(1,($A27='SEMACU DATA UNIFICADA'!$A$2:$A1000)*($FH$1='SEMACU DATA UNIFICADA'!$B$2:$B1000),0),MATCH(FR$2,'SEMACU DATA UNIFICADA'!$C$1:$T$1,0)),"")</f>
        <v>0.5420586389</v>
      </c>
      <c r="FS27" s="23">
        <f t="array" ref="FS27">IFERROR(INDEX('SEMACU DATA UNIFICADA'!$C$2:$T1000,MATCH(1,($A27='SEMACU DATA UNIFICADA'!$A$2:$A1000)*($FH$1='SEMACU DATA UNIFICADA'!$B$2:$B1000),0),MATCH(FS$2,'SEMACU DATA UNIFICADA'!$C$1:$T$1,0)),"")</f>
        <v>0.75</v>
      </c>
      <c r="FT27" s="60" t="str">
        <f t="array" ref="FT27">IFERROR(INDEX('SEMACU DATA UNIFICADA'!$C$2:$T1000,MATCH(1,($A27='SEMACU DATA UNIFICADA'!$A$2:$A1000)*($FH$1='SEMACU DATA UNIFICADA'!$B$2:$B1000),0),MATCH(FT$2,'SEMACU DATA UNIFICADA'!$C$1:$T$1,0)),"")</f>
        <v/>
      </c>
      <c r="FU27" s="2">
        <f t="array" ref="FU27">IFERROR(INDEX('SEMACU DATA UNIFICADA'!$C$2:$T1000,MATCH(1,($A27='SEMACU DATA UNIFICADA'!$A$2:$A1000)*($FH$1='SEMACU DATA UNIFICADA'!$B$2:$B1000),0),MATCH(FU$2,'SEMACU DATA UNIFICADA'!$C$1:$T$1,0)),"")</f>
        <v>2</v>
      </c>
      <c r="FV27" s="2">
        <f t="array" ref="FV27">IFERROR(INDEX('SEMACU DATA UNIFICADA'!$C$2:$T1000,MATCH(1,($A27='SEMACU DATA UNIFICADA'!$A$2:$A1000)*($FH$1='SEMACU DATA UNIFICADA'!$B$2:$B1000),0),MATCH(FV$2,'SEMACU DATA UNIFICADA'!$C$1:$T$1,0)),"")</f>
        <v>5.92</v>
      </c>
      <c r="FW27" s="33">
        <f t="array" ref="FW27">IFERROR(INDEX('SEMACU DATA UNIFICADA'!$C$2:$T1000,MATCH(1,($A27='SEMACU DATA UNIFICADA'!$A$2:$A1000)*($FH$1='SEMACU DATA UNIFICADA'!$B$2:$B1000),0),MATCH(FW$2,'SEMACU DATA UNIFICADA'!$C$1:$T$1,0)),"")</f>
        <v>6.94608</v>
      </c>
      <c r="FX27" s="60">
        <f t="array" ref="FX27">IFERROR(INDEX('SEMACU DATA UNIFICADA'!$C$2:$T1000,MATCH(1,($A27='SEMACU DATA UNIFICADA'!$A$2:$A1000)*($FH$1='SEMACU DATA UNIFICADA'!$B$2:$B1000),0),MATCH(FX$2,'SEMACU DATA UNIFICADA'!$C$1:$T$1,0)),"")</f>
        <v>274.2031205</v>
      </c>
      <c r="FY27" s="140">
        <f t="array" ref="FY27">IFERROR(INDEX('SEMACU DATA UNIFICADA'!$C$2:$T1000,MATCH(1,($A27='SEMACU DATA UNIFICADA'!$A$2:$A1000)*($FH$1='SEMACU DATA UNIFICADA'!$B$2:$B1000),0),MATCH(FY$2,'SEMACU DATA UNIFICADA'!$C$1:$T$1,0)),"")</f>
        <v>31.05078013</v>
      </c>
      <c r="FZ27" s="138" t="str">
        <f t="array" ref="FZ27">IFERROR(INDEX('SEMACU DATA UNIFICADA'!$C$2:$T1000,MATCH(1,($A27='SEMACU DATA UNIFICADA'!$A$2:$A1000)*($FZ$1='SEMACU DATA UNIFICADA'!$B$2:$B1000),0),MATCH(FZ$2,'SEMACU DATA UNIFICADA'!$C$1:$T$1,0)),"")</f>
        <v>SERE160523</v>
      </c>
      <c r="GA27" s="2">
        <f t="array" ref="GA27">IFERROR(INDEX('SEMACU DATA UNIFICADA'!$C$2:$T1000,MATCH(1,($A27='SEMACU DATA UNIFICADA'!$A$2:$A1000)*($FZ$1='SEMACU DATA UNIFICADA'!$B$2:$B1000),0),MATCH(GA$2,'SEMACU DATA UNIFICADA'!$C$1:$T$1,0)),"")</f>
        <v>175</v>
      </c>
      <c r="GB27" s="2">
        <f t="array" ref="GB27">IFERROR(INDEX('SEMACU DATA UNIFICADA'!$C$2:$T1000,MATCH(1,($A27='SEMACU DATA UNIFICADA'!$A$2:$A1000)*($FZ$1='SEMACU DATA UNIFICADA'!$B$2:$B1000),0),MATCH(GB$2,'SEMACU DATA UNIFICADA'!$C$1:$T$1,0)),"")</f>
        <v>1000</v>
      </c>
      <c r="GC27" s="2" t="str">
        <f t="array" ref="GC27">IFERROR(INDEX('SEMACU DATA UNIFICADA'!$C$2:$T1000,MATCH(1,($A27='SEMACU DATA UNIFICADA'!$A$2:$A1000)*($FZ$1='SEMACU DATA UNIFICADA'!$B$2:$B1000),0),MATCH(GC$2,'SEMACU DATA UNIFICADA'!$C$1:$T$1,0)),"")</f>
        <v>SKR MAST</v>
      </c>
      <c r="GD27" s="139">
        <f t="array" ref="GD27">IFERROR(INDEX('SEMACU DATA UNIFICADA'!$C$2:$T1000,MATCH(1,($A27='SEMACU DATA UNIFICADA'!$A$2:$A1000)*($FZ$1='SEMACU DATA UNIFICADA'!$B$2:$B1000),0),MATCH(GD$2,'SEMACU DATA UNIFICADA'!$C$1:$T$1,0)),"")</f>
        <v>980</v>
      </c>
      <c r="GE27" s="2">
        <f t="array" ref="GE27">IFERROR(INDEX('SEMACU DATA UNIFICADA'!$C$2:$T1000,MATCH(1,($A27='SEMACU DATA UNIFICADA'!$A$2:$A1000)*($FZ$1='SEMACU DATA UNIFICADA'!$B$2:$B1000),0),MATCH(GE$2,'SEMACU DATA UNIFICADA'!$C$1:$T$1,0)),"")</f>
        <v>14.65</v>
      </c>
      <c r="GF27" s="2">
        <f t="array" ref="GF27">IFERROR(INDEX('SEMACU DATA UNIFICADA'!$C$2:$T1000,MATCH(1,($A27='SEMACU DATA UNIFICADA'!$A$2:$A1000)*($FZ$1='SEMACU DATA UNIFICADA'!$B$2:$B1000),0),MATCH(GF$2,'SEMACU DATA UNIFICADA'!$C$1:$T$1,0)),"")</f>
        <v>2.45</v>
      </c>
      <c r="GG27" s="33">
        <f t="array" ref="GG27">IFERROR(INDEX('SEMACU DATA UNIFICADA'!$C$2:$T1000,MATCH(1,($A27='SEMACU DATA UNIFICADA'!$A$2:$A1000)*($FZ$1='SEMACU DATA UNIFICADA'!$B$2:$B1000),0),MATCH(GG$2,'SEMACU DATA UNIFICADA'!$C$1:$T$1,0)),"")</f>
        <v>3.9864</v>
      </c>
      <c r="GH27" s="60">
        <f t="array" ref="GH27">IFERROR(INDEX('SEMACU DATA UNIFICADA'!$C$2:$T1000,MATCH(1,($A27='SEMACU DATA UNIFICADA'!$A$2:$A1000)*($FZ$1='SEMACU DATA UNIFICADA'!$B$2:$B1000),0),MATCH(GH$2,'SEMACU DATA UNIFICADA'!$C$1:$T$1,0)),"")</f>
        <v>299653.6346</v>
      </c>
      <c r="GI27" s="23">
        <f t="array" ref="GI27">IFERROR(INDEX('SEMACU DATA UNIFICADA'!$C$2:$T1000,MATCH(1,($A27='SEMACU DATA UNIFICADA'!$A$2:$A1000)*($FZ$1='SEMACU DATA UNIFICADA'!$B$2:$B1000),0),MATCH(GI$2,'SEMACU DATA UNIFICADA'!$C$1:$T$1,0)),"")</f>
        <v>0.8233298</v>
      </c>
      <c r="GJ27" s="23">
        <f t="array" ref="GJ27">IFERROR(INDEX('SEMACU DATA UNIFICADA'!$C$2:$T1000,MATCH(1,($A27='SEMACU DATA UNIFICADA'!$A$2:$A1000)*($FZ$1='SEMACU DATA UNIFICADA'!$B$2:$B1000),0),MATCH(GJ$2,'SEMACU DATA UNIFICADA'!$C$1:$T$1,0)),"")</f>
        <v>0.5993072693</v>
      </c>
      <c r="GK27" s="23">
        <f t="array" ref="GK27">IFERROR(INDEX('SEMACU DATA UNIFICADA'!$C$2:$T1000,MATCH(1,($A27='SEMACU DATA UNIFICADA'!$A$2:$A1000)*($FZ$1='SEMACU DATA UNIFICADA'!$B$2:$B1000),0),MATCH(GK$2,'SEMACU DATA UNIFICADA'!$C$1:$T$1,0)),"")</f>
        <v>0.72</v>
      </c>
      <c r="GL27" s="60" t="str">
        <f t="array" ref="GL27">IFERROR(INDEX('SEMACU DATA UNIFICADA'!$C$2:$T1000,MATCH(1,($A27='SEMACU DATA UNIFICADA'!$A$2:$A1000)*($FZ$1='SEMACU DATA UNIFICADA'!$B$2:$B1000),0),MATCH(GL$2,'SEMACU DATA UNIFICADA'!$C$1:$T$1,0)),"")</f>
        <v/>
      </c>
      <c r="GM27" s="2">
        <f t="array" ref="GM27">IFERROR(INDEX('SEMACU DATA UNIFICADA'!$C$2:$T1000,MATCH(1,($A27='SEMACU DATA UNIFICADA'!$A$2:$A1000)*($FZ$1='SEMACU DATA UNIFICADA'!$B$2:$B1000),0),MATCH(GM$2,'SEMACU DATA UNIFICADA'!$C$1:$T$1,0)),"")</f>
        <v>2.2</v>
      </c>
      <c r="GN27" s="2">
        <f t="array" ref="GN27">IFERROR(INDEX('SEMACU DATA UNIFICADA'!$C$2:$T1000,MATCH(1,($A27='SEMACU DATA UNIFICADA'!$A$2:$A1000)*($FZ$1='SEMACU DATA UNIFICADA'!$B$2:$B1000),0),MATCH(GN$2,'SEMACU DATA UNIFICADA'!$C$1:$T$1,0)),"")</f>
        <v>16.85</v>
      </c>
      <c r="GO27" s="33">
        <f t="array" ref="GO27">IFERROR(INDEX('SEMACU DATA UNIFICADA'!$C$2:$T1000,MATCH(1,($A27='SEMACU DATA UNIFICADA'!$A$2:$A1000)*($FZ$1='SEMACU DATA UNIFICADA'!$B$2:$B1000),0),MATCH(GO$2,'SEMACU DATA UNIFICADA'!$C$1:$T$1,0)),"")</f>
        <v>3.6798</v>
      </c>
      <c r="GP27" s="60">
        <f t="array" ref="GP27">IFERROR(INDEX('SEMACU DATA UNIFICADA'!$C$2:$T1000,MATCH(1,($A27='SEMACU DATA UNIFICADA'!$A$2:$A1000)*($FZ$1='SEMACU DATA UNIFICADA'!$B$2:$B1000),0),MATCH(GP$2,'SEMACU DATA UNIFICADA'!$C$1:$T$1,0)),"")</f>
        <v>224.9806856</v>
      </c>
      <c r="GQ27" s="140">
        <f t="array" ref="GQ27">IFERROR(INDEX('SEMACU DATA UNIFICADA'!$C$2:$T1000,MATCH(1,($A27='SEMACU DATA UNIFICADA'!$A$2:$A1000)*($FZ$1='SEMACU DATA UNIFICADA'!$B$2:$B1000),0),MATCH(GQ$2,'SEMACU DATA UNIFICADA'!$C$1:$T$1,0)),"")</f>
        <v>12.4951714</v>
      </c>
    </row>
    <row r="28">
      <c r="A28" s="199">
        <v>45117.0</v>
      </c>
      <c r="B28" s="138" t="str">
        <f t="array" ref="B28">IFERROR(INDEX('SEMACU DATA UNIFICADA'!$C$2:$T1000,MATCH(1,($A28='SEMACU DATA UNIFICADA'!$A$2:$A1000)*($B$1='SEMACU DATA UNIFICADA'!$B$2:$B1000),0),MATCH(B$2,'SEMACU DATA UNIFICADA'!$C$1:$T$1,0)),"")</f>
        <v>SE01200623</v>
      </c>
      <c r="C28" s="2">
        <f t="array" ref="C28">IFERROR(INDEX('SEMACU DATA UNIFICADA'!$C$2:$T1000,MATCH(1,($A28='SEMACU DATA UNIFICADA'!$A$2:$A1000)*($B$1='SEMACU DATA UNIFICADA'!$B$2:$B1000),0),MATCH(C$2,'SEMACU DATA UNIFICADA'!$C$1:$T$1,0)),"")</f>
        <v>325</v>
      </c>
      <c r="D28" s="2">
        <f t="array" ref="D28">IFERROR(INDEX('SEMACU DATA UNIFICADA'!$C$2:$T1000,MATCH(1,($A28='SEMACU DATA UNIFICADA'!$A$2:$A1000)*($B$1='SEMACU DATA UNIFICADA'!$B$2:$B1000),0),MATCH(D$2,'SEMACU DATA UNIFICADA'!$C$1:$T$1,0)),"")</f>
        <v>1700</v>
      </c>
      <c r="E28" s="2" t="str">
        <f t="array" ref="E28">IFERROR(INDEX('SEMACU DATA UNIFICADA'!$C$2:$T1000,MATCH(1,($A28='SEMACU DATA UNIFICADA'!$A$2:$A1000)*($B$1='SEMACU DATA UNIFICADA'!$B$2:$B1000),0),MATCH(E$2,'SEMACU DATA UNIFICADA'!$C$1:$T$1,0)),"")</f>
        <v>AQXCEL 1.2</v>
      </c>
      <c r="F28" s="60">
        <f t="array" ref="F28">IFERROR(INDEX('SEMACU DATA UNIFICADA'!$C$2:$T1000,MATCH(1,($A28='SEMACU DATA UNIFICADA'!$A$2:$A1000)*($B$1='SEMACU DATA UNIFICADA'!$B$2:$B1000),0),MATCH(F$2,'SEMACU DATA UNIFICADA'!$C$1:$T$1,0)),"")</f>
        <v>2376.6</v>
      </c>
      <c r="G28" s="2">
        <f t="array" ref="G28">IFERROR(INDEX('SEMACU DATA UNIFICADA'!$C$2:$T1000,MATCH(1,($A28='SEMACU DATA UNIFICADA'!$A$2:$A1000)*($B$1='SEMACU DATA UNIFICADA'!$B$2:$B1000),0),MATCH(G$2,'SEMACU DATA UNIFICADA'!$C$1:$T$1,0)),"")</f>
        <v>6.63</v>
      </c>
      <c r="H28" s="2">
        <f t="array" ref="H28">IFERROR(INDEX('SEMACU DATA UNIFICADA'!$C$2:$T1000,MATCH(1,($A28='SEMACU DATA UNIFICADA'!$A$2:$A1000)*($B$1='SEMACU DATA UNIFICADA'!$B$2:$B1000),0),MATCH(H$2,'SEMACU DATA UNIFICADA'!$C$1:$T$1,0)),"")</f>
        <v>2.58</v>
      </c>
      <c r="I28" s="33">
        <f t="array" ref="I28">IFERROR(INDEX('SEMACU DATA UNIFICADA'!$C$2:$T1000,MATCH(1,($A28='SEMACU DATA UNIFICADA'!$A$2:$A1000)*($B$1='SEMACU DATA UNIFICADA'!$B$2:$B1000),0),MATCH(I$2,'SEMACU DATA UNIFICADA'!$C$1:$T$1,0)),"")</f>
        <v>6.51756</v>
      </c>
      <c r="J28" s="60">
        <f t="array" ref="J28">IFERROR(INDEX('SEMACU DATA UNIFICADA'!$C$2:$T1000,MATCH(1,($A28='SEMACU DATA UNIFICADA'!$A$2:$A1000)*($B$1='SEMACU DATA UNIFICADA'!$B$2:$B1000),0),MATCH(J$2,'SEMACU DATA UNIFICADA'!$C$1:$T$1,0)),"")</f>
        <v>752115.9428</v>
      </c>
      <c r="K28" s="23">
        <f t="array" ref="K28">IFERROR(INDEX('SEMACU DATA UNIFICADA'!$C$2:$T1000,MATCH(1,($A28='SEMACU DATA UNIFICADA'!$A$2:$A1000)*($B$1='SEMACU DATA UNIFICADA'!$B$2:$B1000),0),MATCH(K$2,'SEMACU DATA UNIFICADA'!$C$1:$T$1,0)),"")</f>
        <v>0.9366654</v>
      </c>
      <c r="L28" s="23">
        <f t="array" ref="L28">IFERROR(INDEX('SEMACU DATA UNIFICADA'!$C$2:$T1000,MATCH(1,($A28='SEMACU DATA UNIFICADA'!$A$2:$A1000)*($B$1='SEMACU DATA UNIFICADA'!$B$2:$B1000),0),MATCH(L$2,'SEMACU DATA UNIFICADA'!$C$1:$T$1,0)),"")</f>
        <v>0.4974311791</v>
      </c>
      <c r="M28" s="23">
        <f t="array" ref="M28">IFERROR(INDEX('SEMACU DATA UNIFICADA'!$C$2:$T1000,MATCH(1,($A28='SEMACU DATA UNIFICADA'!$A$2:$A1000)*($B$1='SEMACU DATA UNIFICADA'!$B$2:$B1000),0),MATCH(M$2,'SEMACU DATA UNIFICADA'!$C$1:$T$1,0)),"")</f>
        <v>0.4974311791</v>
      </c>
      <c r="N28" s="60" t="str">
        <f t="array" ref="N28">IFERROR(INDEX('SEMACU DATA UNIFICADA'!$C$2:$T1000,MATCH(1,($A28='SEMACU DATA UNIFICADA'!$A$2:$A1000)*($B$1='SEMACU DATA UNIFICADA'!$B$2:$B1000),0),MATCH(N$2,'SEMACU DATA UNIFICADA'!$C$1:$T$1,0)),"")</f>
        <v/>
      </c>
      <c r="O28" s="2">
        <f t="array" ref="O28">IFERROR(INDEX('SEMACU DATA UNIFICADA'!$C$2:$T1000,MATCH(1,($A28='SEMACU DATA UNIFICADA'!$A$2:$A1000)*($B$1='SEMACU DATA UNIFICADA'!$B$2:$B1000),0),MATCH(O$2,'SEMACU DATA UNIFICADA'!$C$1:$T$1,0)),"")</f>
        <v>2.2</v>
      </c>
      <c r="P28" s="2">
        <f t="array" ref="P28">IFERROR(INDEX('SEMACU DATA UNIFICADA'!$C$2:$T1000,MATCH(1,($A28='SEMACU DATA UNIFICADA'!$A$2:$A1000)*($B$1='SEMACU DATA UNIFICADA'!$B$2:$B1000),0),MATCH(P$2,'SEMACU DATA UNIFICADA'!$C$1:$T$1,0)),"")</f>
        <v>8.83</v>
      </c>
      <c r="Q28" s="33">
        <f t="array" ref="Q28">IFERROR(INDEX('SEMACU DATA UNIFICADA'!$C$2:$T1000,MATCH(1,($A28='SEMACU DATA UNIFICADA'!$A$2:$A1000)*($B$1='SEMACU DATA UNIFICADA'!$B$2:$B1000),0),MATCH(Q$2,'SEMACU DATA UNIFICADA'!$C$1:$T$1,0)),"")</f>
        <v>5.36496</v>
      </c>
      <c r="R28" s="60">
        <f t="array" ref="R28">IFERROR(INDEX('SEMACU DATA UNIFICADA'!$C$2:$T1000,MATCH(1,($A28='SEMACU DATA UNIFICADA'!$A$2:$A1000)*($B$1='SEMACU DATA UNIFICADA'!$B$2:$B1000),0),MATCH(R$2,'SEMACU DATA UNIFICADA'!$C$1:$T$1,0)),"")</f>
        <v>376.0618245</v>
      </c>
      <c r="S28" s="140">
        <f t="array" ref="S28">IFERROR(INDEX('SEMACU DATA UNIFICADA'!$C$2:$T1000,MATCH(1,($A28='SEMACU DATA UNIFICADA'!$A$2:$A1000)*($B$1='SEMACU DATA UNIFICADA'!$B$2:$B1000),0),MATCH(S$2,'SEMACU DATA UNIFICADA'!$C$1:$T$1,0)),"")</f>
        <v>12.76545613</v>
      </c>
      <c r="T28" s="138" t="str">
        <f t="array" ref="T28">IFERROR(INDEX('SEMACU DATA UNIFICADA'!$C$2:$T1000,MATCH(1,($A28='SEMACU DATA UNIFICADA'!$A$2:$A1000)*($T$1='SEMACU DATA UNIFICADA'!$B$2:$B1000),0),MATCH(T$2,'SEMACU DATA UNIFICADA'!$C$1:$T$1,0)),"")</f>
        <v>SE02220623</v>
      </c>
      <c r="U28" s="2">
        <f t="array" ref="U28">IFERROR(INDEX('SEMACU DATA UNIFICADA'!$C$2:$T1000,MATCH(1,($A28='SEMACU DATA UNIFICADA'!$A$2:$A1000)*($T$1='SEMACU DATA UNIFICADA'!$B$2:$B1000),0),MATCH(U$2,'SEMACU DATA UNIFICADA'!$C$1:$T$1,0)),"")</f>
        <v>275</v>
      </c>
      <c r="V28" s="2">
        <f t="array" ref="V28">IFERROR(INDEX('SEMACU DATA UNIFICADA'!$C$2:$T1000,MATCH(1,($A28='SEMACU DATA UNIFICADA'!$A$2:$A1000)*($T$1='SEMACU DATA UNIFICADA'!$B$2:$B1000),0),MATCH(V$2,'SEMACU DATA UNIFICADA'!$C$1:$T$1,0)),"")</f>
        <v>1625</v>
      </c>
      <c r="W28" s="2" t="str">
        <f t="array" ref="W28">IFERROR(INDEX('SEMACU DATA UNIFICADA'!$C$2:$T1000,MATCH(1,($A28='SEMACU DATA UNIFICADA'!$A$2:$A1000)*($T$1='SEMACU DATA UNIFICADA'!$B$2:$B1000),0),MATCH(W$2,'SEMACU DATA UNIFICADA'!$C$1:$T$1,0)),"")</f>
        <v>AQXCEL 1.2</v>
      </c>
      <c r="X28" s="139">
        <f t="array" ref="X28">IFERROR(INDEX('SEMACU DATA UNIFICADA'!$C$2:$T1000,MATCH(1,($A28='SEMACU DATA UNIFICADA'!$A$2:$A1000)*($T$1='SEMACU DATA UNIFICADA'!$B$2:$B1000),0),MATCH(X$2,'SEMACU DATA UNIFICADA'!$C$1:$T$1,0)),"")</f>
        <v>2271.75</v>
      </c>
      <c r="Y28" s="2">
        <f t="array" ref="Y28">IFERROR(INDEX('SEMACU DATA UNIFICADA'!$C$2:$T1000,MATCH(1,($A28='SEMACU DATA UNIFICADA'!$A$2:$A1000)*($T$1='SEMACU DATA UNIFICADA'!$B$2:$B1000),0),MATCH(Y$2,'SEMACU DATA UNIFICADA'!$C$1:$T$1,0)),"")</f>
        <v>6.3</v>
      </c>
      <c r="Z28" s="2">
        <f t="array" ref="Z28">IFERROR(INDEX('SEMACU DATA UNIFICADA'!$C$2:$T1000,MATCH(1,($A28='SEMACU DATA UNIFICADA'!$A$2:$A1000)*($T$1='SEMACU DATA UNIFICADA'!$B$2:$B1000),0),MATCH(Z$2,'SEMACU DATA UNIFICADA'!$C$1:$T$1,0)),"")</f>
        <v>2.28</v>
      </c>
      <c r="AA28" s="33">
        <f t="array" ref="AA28">IFERROR(INDEX('SEMACU DATA UNIFICADA'!$C$2:$T1000,MATCH(1,($A28='SEMACU DATA UNIFICADA'!$A$2:$A1000)*($T$1='SEMACU DATA UNIFICADA'!$B$2:$B1000),0),MATCH(AA$2,'SEMACU DATA UNIFICADA'!$C$1:$T$1,0)),"")</f>
        <v>6.7116</v>
      </c>
      <c r="AB28" s="60">
        <f t="array" ref="AB28">IFERROR(INDEX('SEMACU DATA UNIFICADA'!$C$2:$T1000,MATCH(1,($A28='SEMACU DATA UNIFICADA'!$A$2:$A1000)*($T$1='SEMACU DATA UNIFICADA'!$B$2:$B1000),0),MATCH(AB$2,'SEMACU DATA UNIFICADA'!$C$1:$T$1,0)),"")</f>
        <v>650378.3547</v>
      </c>
      <c r="AC28" s="23">
        <f t="array" ref="AC28">IFERROR(INDEX('SEMACU DATA UNIFICADA'!$C$2:$T1000,MATCH(1,($A28='SEMACU DATA UNIFICADA'!$A$2:$A1000)*($T$1='SEMACU DATA UNIFICADA'!$B$2:$B1000),0),MATCH(AC$2,'SEMACU DATA UNIFICADA'!$C$1:$T$1,0)),"")</f>
        <v>0.9433322</v>
      </c>
      <c r="AD28" s="23">
        <f t="array" ref="AD28">IFERROR(INDEX('SEMACU DATA UNIFICADA'!$C$2:$T1000,MATCH(1,($A28='SEMACU DATA UNIFICADA'!$A$2:$A1000)*($T$1='SEMACU DATA UNIFICADA'!$B$2:$B1000),0),MATCH(AD$2,'SEMACU DATA UNIFICADA'!$C$1:$T$1,0)),"")</f>
        <v>0.6452166217</v>
      </c>
      <c r="AE28" s="23">
        <f t="array" ref="AE28">IFERROR(INDEX('SEMACU DATA UNIFICADA'!$C$2:$T1000,MATCH(1,($A28='SEMACU DATA UNIFICADA'!$A$2:$A1000)*($T$1='SEMACU DATA UNIFICADA'!$B$2:$B1000),0),MATCH(AE$2,'SEMACU DATA UNIFICADA'!$C$1:$T$1,0)),"")</f>
        <v>0.6452166217</v>
      </c>
      <c r="AF28" s="60" t="str">
        <f t="array" ref="AF28">IFERROR(INDEX('SEMACU DATA UNIFICADA'!$C$2:$T1000,MATCH(1,($A28='SEMACU DATA UNIFICADA'!$A$2:$A1000)*($T$1='SEMACU DATA UNIFICADA'!$B$2:$B1000),0),MATCH(AF$2,'SEMACU DATA UNIFICADA'!$C$1:$T$1,0)),"")</f>
        <v/>
      </c>
      <c r="AG28" s="2">
        <f t="array" ref="AG28">IFERROR(INDEX('SEMACU DATA UNIFICADA'!$C$2:$T1000,MATCH(1,($A28='SEMACU DATA UNIFICADA'!$A$2:$A1000)*($T$1='SEMACU DATA UNIFICADA'!$B$2:$B1000),0),MATCH(AG$2,'SEMACU DATA UNIFICADA'!$C$1:$T$1,0)),"")</f>
        <v>2.2</v>
      </c>
      <c r="AH28" s="2">
        <f t="array" ref="AH28">IFERROR(INDEX('SEMACU DATA UNIFICADA'!$C$2:$T1000,MATCH(1,($A28='SEMACU DATA UNIFICADA'!$A$2:$A1000)*($T$1='SEMACU DATA UNIFICADA'!$B$2:$B1000),0),MATCH(AH$2,'SEMACU DATA UNIFICADA'!$C$1:$T$1,0)),"")</f>
        <v>8.5</v>
      </c>
      <c r="AI28" s="2">
        <f t="array" ref="AI28">IFERROR(INDEX('SEMACU DATA UNIFICADA'!$C$2:$T1000,MATCH(1,($A28='SEMACU DATA UNIFICADA'!$A$2:$A1000)*($T$1='SEMACU DATA UNIFICADA'!$B$2:$B1000),0),MATCH(AI$2,'SEMACU DATA UNIFICADA'!$C$1:$T$1,0)),"")</f>
        <v>5.46</v>
      </c>
      <c r="AJ28" s="60">
        <f t="array" ref="AJ28">IFERROR(INDEX('SEMACU DATA UNIFICADA'!$C$2:$T1000,MATCH(1,($A28='SEMACU DATA UNIFICADA'!$A$2:$A1000)*($T$1='SEMACU DATA UNIFICADA'!$B$2:$B1000),0),MATCH(AJ$2,'SEMACU DATA UNIFICADA'!$C$1:$T$1,0)),"")</f>
        <v>324.2695605</v>
      </c>
      <c r="AK28" s="140">
        <f t="array" ref="AK28">IFERROR(INDEX('SEMACU DATA UNIFICADA'!$C$2:$T1000,MATCH(1,($A28='SEMACU DATA UNIFICADA'!$A$2:$A1000)*($T$1='SEMACU DATA UNIFICADA'!$B$2:$B1000),0),MATCH(AK$2,'SEMACU DATA UNIFICADA'!$C$1:$T$1,0)),"")</f>
        <v>12.31739013</v>
      </c>
      <c r="AL28" s="138" t="str">
        <f t="array" ref="AL28">IFERROR(INDEX('SEMACU DATA UNIFICADA'!$C$2:$T1000,MATCH(1,($A28='SEMACU DATA UNIFICADA'!$A$2:$A1000)*($AL$1='SEMACU DATA UNIFICADA'!$B$2:$B1000),0),MATCH(AL$2,'SEMACU DATA UNIFICADA'!$C$1:$T$1,0)),"")</f>
        <v>SE03240623</v>
      </c>
      <c r="AM28" s="2">
        <f t="array" ref="AM28">IFERROR(INDEX('SEMACU DATA UNIFICADA'!$C$2:$T1000,MATCH(1,($A28='SEMACU DATA UNIFICADA'!$A$2:$A1000)*($AL$1='SEMACU DATA UNIFICADA'!$B$2:$B1000),0),MATCH(AM$2,'SEMACU DATA UNIFICADA'!$C$1:$T$1,0)),"")</f>
        <v>175</v>
      </c>
      <c r="AN28" s="2">
        <f t="array" ref="AN28">IFERROR(INDEX('SEMACU DATA UNIFICADA'!$C$2:$T1000,MATCH(1,($A28='SEMACU DATA UNIFICADA'!$A$2:$A1000)*($AL$1='SEMACU DATA UNIFICADA'!$B$2:$B1000),0),MATCH(AN$2,'SEMACU DATA UNIFICADA'!$C$1:$T$1,0)),"")</f>
        <v>2524</v>
      </c>
      <c r="AO28" s="2" t="str">
        <f t="array" ref="AO28">IFERROR(INDEX('SEMACU DATA UNIFICADA'!$C$2:$T1000,MATCH(1,($A28='SEMACU DATA UNIFICADA'!$A$2:$A1000)*($AL$1='SEMACU DATA UNIFICADA'!$B$2:$B1000),0),MATCH(AO$2,'SEMACU DATA UNIFICADA'!$C$1:$T$1,0)),"")</f>
        <v>AQXCEL 1.2</v>
      </c>
      <c r="AP28" s="139">
        <f t="array" ref="AP28">IFERROR(INDEX('SEMACU DATA UNIFICADA'!$C$2:$T1000,MATCH(1,($A28='SEMACU DATA UNIFICADA'!$A$2:$A1000)*($AL$1='SEMACU DATA UNIFICADA'!$B$2:$B1000),0),MATCH(AP$2,'SEMACU DATA UNIFICADA'!$C$1:$T$1,0)),"")</f>
        <v>3528.552</v>
      </c>
      <c r="AQ28" s="2">
        <f t="array" ref="AQ28">IFERROR(INDEX('SEMACU DATA UNIFICADA'!$C$2:$T1000,MATCH(1,($A28='SEMACU DATA UNIFICADA'!$A$2:$A1000)*($AL$1='SEMACU DATA UNIFICADA'!$B$2:$B1000),0),MATCH(AQ$2,'SEMACU DATA UNIFICADA'!$C$1:$T$1,0)),"")</f>
        <v>6.09</v>
      </c>
      <c r="AR28" s="2">
        <f t="array" ref="AR28">IFERROR(INDEX('SEMACU DATA UNIFICADA'!$C$2:$T1000,MATCH(1,($A28='SEMACU DATA UNIFICADA'!$A$2:$A1000)*($AL$1='SEMACU DATA UNIFICADA'!$B$2:$B1000),0),MATCH(AR$2,'SEMACU DATA UNIFICADA'!$C$1:$T$1,0)),"")</f>
        <v>2.15</v>
      </c>
      <c r="AS28" s="33">
        <f t="array" ref="AS28">IFERROR(INDEX('SEMACU DATA UNIFICADA'!$C$2:$T1000,MATCH(1,($A28='SEMACU DATA UNIFICADA'!$A$2:$A1000)*($AL$1='SEMACU DATA UNIFICADA'!$B$2:$B1000),0),MATCH(AS$2,'SEMACU DATA UNIFICADA'!$C$1:$T$1,0)),"")</f>
        <v>6.83508</v>
      </c>
      <c r="AT28" s="60">
        <f t="array" ref="AT28">IFERROR(INDEX('SEMACU DATA UNIFICADA'!$C$2:$T1000,MATCH(1,($A28='SEMACU DATA UNIFICADA'!$A$2:$A1000)*($AL$1='SEMACU DATA UNIFICADA'!$B$2:$B1000),0),MATCH(AT$2,'SEMACU DATA UNIFICADA'!$C$1:$T$1,0)),"")</f>
        <v>420413.9847</v>
      </c>
      <c r="AU28" s="23">
        <f t="array" ref="AU28">IFERROR(INDEX('SEMACU DATA UNIFICADA'!$C$2:$T1000,MATCH(1,($A28='SEMACU DATA UNIFICADA'!$A$2:$A1000)*($AL$1='SEMACU DATA UNIFICADA'!$B$2:$B1000),0),MATCH(AU$2,'SEMACU DATA UNIFICADA'!$C$1:$T$1,0)),"")</f>
        <v>0.949999</v>
      </c>
      <c r="AV28" s="23">
        <f t="array" ref="AV28">IFERROR(INDEX('SEMACU DATA UNIFICADA'!$C$2:$T1000,MATCH(1,($A28='SEMACU DATA UNIFICADA'!$A$2:$A1000)*($AL$1='SEMACU DATA UNIFICADA'!$B$2:$B1000),0),MATCH(AV$2,'SEMACU DATA UNIFICADA'!$C$1:$T$1,0)),"")</f>
        <v>0.6579248587</v>
      </c>
      <c r="AW28" s="23">
        <f t="array" ref="AW28">IFERROR(INDEX('SEMACU DATA UNIFICADA'!$C$2:$T1000,MATCH(1,($A28='SEMACU DATA UNIFICADA'!$A$2:$A1000)*($AL$1='SEMACU DATA UNIFICADA'!$B$2:$B1000),0),MATCH(AW$2,'SEMACU DATA UNIFICADA'!$C$1:$T$1,0)),"")</f>
        <v>0.6579248587</v>
      </c>
      <c r="AX28" s="60" t="str">
        <f t="array" ref="AX28">IFERROR(INDEX('SEMACU DATA UNIFICADA'!$C$2:$T1000,MATCH(1,($A28='SEMACU DATA UNIFICADA'!$A$2:$A1000)*($AL$1='SEMACU DATA UNIFICADA'!$B$2:$B1000),0),MATCH(AX$2,'SEMACU DATA UNIFICADA'!$C$1:$T$1,0)),"")</f>
        <v/>
      </c>
      <c r="AY28" s="2">
        <f t="array" ref="AY28">IFERROR(INDEX('SEMACU DATA UNIFICADA'!$C$2:$T1000,MATCH(1,($A28='SEMACU DATA UNIFICADA'!$A$2:$A1000)*($AL$1='SEMACU DATA UNIFICADA'!$B$2:$B1000),0),MATCH(AY$2,'SEMACU DATA UNIFICADA'!$C$1:$T$1,0)),"")</f>
        <v>2.2</v>
      </c>
      <c r="AZ28" s="2">
        <f t="array" ref="AZ28">IFERROR(INDEX('SEMACU DATA UNIFICADA'!$C$2:$T1000,MATCH(1,($A28='SEMACU DATA UNIFICADA'!$A$2:$A1000)*($AL$1='SEMACU DATA UNIFICADA'!$B$2:$B1000),0),MATCH(AZ$2,'SEMACU DATA UNIFICADA'!$C$1:$T$1,0)),"")</f>
        <v>8.29</v>
      </c>
      <c r="BA28" s="33">
        <f t="array" ref="BA28">IFERROR(INDEX('SEMACU DATA UNIFICADA'!$C$2:$T1000,MATCH(1,($A28='SEMACU DATA UNIFICADA'!$A$2:$A1000)*($AL$1='SEMACU DATA UNIFICADA'!$B$2:$B1000),0),MATCH(BA$2,'SEMACU DATA UNIFICADA'!$C$1:$T$1,0)),"")</f>
        <v>5.52048</v>
      </c>
      <c r="BB28" s="60">
        <f t="array" ref="BB28">IFERROR(INDEX('SEMACU DATA UNIFICADA'!$C$2:$T1000,MATCH(1,($A28='SEMACU DATA UNIFICADA'!$A$2:$A1000)*($AL$1='SEMACU DATA UNIFICADA'!$B$2:$B1000),0),MATCH(BB$2,'SEMACU DATA UNIFICADA'!$C$1:$T$1,0)),"")</f>
        <v>207.6740607</v>
      </c>
      <c r="BC28" s="140">
        <f t="array" ref="BC28">IFERROR(INDEX('SEMACU DATA UNIFICADA'!$C$2:$T1000,MATCH(1,($A28='SEMACU DATA UNIFICADA'!$A$2:$A1000)*($AL$1='SEMACU DATA UNIFICADA'!$B$2:$B1000),0),MATCH(BC$2,'SEMACU DATA UNIFICADA'!$C$1:$T$1,0)),"")</f>
        <v>8.168515164</v>
      </c>
      <c r="BD28" s="138" t="str">
        <f t="array" ref="BD28">IFERROR(INDEX('SEMACU DATA UNIFICADA'!$C$2:$T1000,MATCH(1,($A28='SEMACU DATA UNIFICADA'!$A$2:$A1000)*($BD$1='SEMACU DATA UNIFICADA'!$B$2:$B1000),0),MATCH(BD$2,'SEMACU DATA UNIFICADA'!$C$1:$T$1,0)),"")</f>
        <v>SE04240623</v>
      </c>
      <c r="BE28" s="2">
        <f t="array" ref="BE28">IFERROR(INDEX('SEMACU DATA UNIFICADA'!$C$2:$T1000,MATCH(1,($A28='SEMACU DATA UNIFICADA'!$A$2:$A1000)*($BD$1='SEMACU DATA UNIFICADA'!$B$2:$B1000),0),MATCH(BE$2,'SEMACU DATA UNIFICADA'!$C$1:$T$1,0)),"")</f>
        <v>175</v>
      </c>
      <c r="BF28" s="2">
        <f t="array" ref="BF28">IFERROR(INDEX('SEMACU DATA UNIFICADA'!$C$2:$T1000,MATCH(1,($A28='SEMACU DATA UNIFICADA'!$A$2:$A1000)*($BD$1='SEMACU DATA UNIFICADA'!$B$2:$B1000),0),MATCH(BF$2,'SEMACU DATA UNIFICADA'!$C$1:$T$1,0)),"")</f>
        <v>2524</v>
      </c>
      <c r="BG28" s="2" t="str">
        <f t="array" ref="BG28">IFERROR(INDEX('SEMACU DATA UNIFICADA'!$C$2:$T1000,MATCH(1,($A28='SEMACU DATA UNIFICADA'!$A$2:$A1000)*($BD$1='SEMACU DATA UNIFICADA'!$B$2:$B1000),0),MATCH(BG$2,'SEMACU DATA UNIFICADA'!$C$1:$T$1,0)),"")</f>
        <v>AQXCEL 1.2</v>
      </c>
      <c r="BH28" s="139">
        <f t="array" ref="BH28">IFERROR(INDEX('SEMACU DATA UNIFICADA'!$C$2:$T1000,MATCH(1,($A28='SEMACU DATA UNIFICADA'!$A$2:$A1000)*($BD$1='SEMACU DATA UNIFICADA'!$B$2:$B1000),0),MATCH(BH$2,'SEMACU DATA UNIFICADA'!$C$1:$T$1,0)),"")</f>
        <v>3528.552</v>
      </c>
      <c r="BI28" s="2">
        <f t="array" ref="BI28">IFERROR(INDEX('SEMACU DATA UNIFICADA'!$C$2:$T1000,MATCH(1,($A28='SEMACU DATA UNIFICADA'!$A$2:$A1000)*($BD$1='SEMACU DATA UNIFICADA'!$B$2:$B1000),0),MATCH(BI$2,'SEMACU DATA UNIFICADA'!$C$1:$T$1,0)),"")</f>
        <v>6.19</v>
      </c>
      <c r="BJ28" s="2">
        <f t="array" ref="BJ28">IFERROR(INDEX('SEMACU DATA UNIFICADA'!$C$2:$T1000,MATCH(1,($A28='SEMACU DATA UNIFICADA'!$A$2:$A1000)*($BD$1='SEMACU DATA UNIFICADA'!$B$2:$B1000),0),MATCH(BJ$2,'SEMACU DATA UNIFICADA'!$C$1:$T$1,0)),"")</f>
        <v>1.89</v>
      </c>
      <c r="BK28" s="33">
        <f t="array" ref="BK28">IFERROR(INDEX('SEMACU DATA UNIFICADA'!$C$2:$T1000,MATCH(1,($A28='SEMACU DATA UNIFICADA'!$A$2:$A1000)*($BD$1='SEMACU DATA UNIFICADA'!$B$2:$B1000),0),MATCH(BK$2,'SEMACU DATA UNIFICADA'!$C$1:$T$1,0)),"")</f>
        <v>6.77628</v>
      </c>
      <c r="BL28" s="60">
        <f t="array" ref="BL28">IFERROR(INDEX('SEMACU DATA UNIFICADA'!$C$2:$T1000,MATCH(1,($A28='SEMACU DATA UNIFICADA'!$A$2:$A1000)*($BD$1='SEMACU DATA UNIFICADA'!$B$2:$B1000),0),MATCH(BL$2,'SEMACU DATA UNIFICADA'!$C$1:$T$1,0)),"")</f>
        <v>417211.2943</v>
      </c>
      <c r="BM28" s="23">
        <f t="array" ref="BM28">IFERROR(INDEX('SEMACU DATA UNIFICADA'!$C$2:$T1000,MATCH(1,($A28='SEMACU DATA UNIFICADA'!$A$2:$A1000)*($BD$1='SEMACU DATA UNIFICADA'!$B$2:$B1000),0),MATCH(BM$2,'SEMACU DATA UNIFICADA'!$C$1:$T$1,0)),"")</f>
        <v>0.949999</v>
      </c>
      <c r="BN28" s="23">
        <f t="array" ref="BN28">IFERROR(INDEX('SEMACU DATA UNIFICADA'!$C$2:$T1000,MATCH(1,($A28='SEMACU DATA UNIFICADA'!$A$2:$A1000)*($BD$1='SEMACU DATA UNIFICADA'!$B$2:$B1000),0),MATCH(BN$2,'SEMACU DATA UNIFICADA'!$C$1:$T$1,0)),"")</f>
        <v>0.657543411</v>
      </c>
      <c r="BO28" s="23">
        <f t="array" ref="BO28">IFERROR(INDEX('SEMACU DATA UNIFICADA'!$C$2:$T1000,MATCH(1,($A28='SEMACU DATA UNIFICADA'!$A$2:$A1000)*($BD$1='SEMACU DATA UNIFICADA'!$B$2:$B1000),0),MATCH(BO$2,'SEMACU DATA UNIFICADA'!$C$1:$T$1,0)),"")</f>
        <v>0.657543411</v>
      </c>
      <c r="BP28" s="60" t="str">
        <f t="array" ref="BP28">IFERROR(INDEX('SEMACU DATA UNIFICADA'!$C$2:$T1000,MATCH(1,($A28='SEMACU DATA UNIFICADA'!$A$2:$A1000)*($BD$1='SEMACU DATA UNIFICADA'!$B$2:$B1000),0),MATCH(BP$2,'SEMACU DATA UNIFICADA'!$C$1:$T$1,0)),"")</f>
        <v/>
      </c>
      <c r="BQ28" s="2">
        <f t="array" ref="BQ28">IFERROR(INDEX('SEMACU DATA UNIFICADA'!$C$2:$T1000,MATCH(1,($A28='SEMACU DATA UNIFICADA'!$A$2:$A1000)*($BD$1='SEMACU DATA UNIFICADA'!$B$2:$B1000),0),MATCH(BQ$2,'SEMACU DATA UNIFICADA'!$C$1:$T$1,0)),"")</f>
        <v>2.2</v>
      </c>
      <c r="BR28" s="2">
        <f t="array" ref="BR28">IFERROR(INDEX('SEMACU DATA UNIFICADA'!$C$2:$T1000,MATCH(1,($A28='SEMACU DATA UNIFICADA'!$A$2:$A1000)*($BD$1='SEMACU DATA UNIFICADA'!$B$2:$B1000),0),MATCH(BR$2,'SEMACU DATA UNIFICADA'!$C$1:$T$1,0)),"")</f>
        <v>8.39</v>
      </c>
      <c r="BS28" s="33">
        <f t="array" ref="BS28">IFERROR(INDEX('SEMACU DATA UNIFICADA'!$C$2:$T1000,MATCH(1,($A28='SEMACU DATA UNIFICADA'!$A$2:$A1000)*($BD$1='SEMACU DATA UNIFICADA'!$B$2:$B1000),0),MATCH(BS$2,'SEMACU DATA UNIFICADA'!$C$1:$T$1,0)),"")</f>
        <v>5.49168</v>
      </c>
      <c r="BT28" s="60">
        <f t="array" ref="BT28">IFERROR(INDEX('SEMACU DATA UNIFICADA'!$C$2:$T1000,MATCH(1,($A28='SEMACU DATA UNIFICADA'!$A$2:$A1000)*($BD$1='SEMACU DATA UNIFICADA'!$B$2:$B1000),0),MATCH(BT$2,'SEMACU DATA UNIFICADA'!$C$1:$T$1,0)),"")</f>
        <v>207.0948225</v>
      </c>
      <c r="BU28" s="140">
        <f t="array" ref="BU28">IFERROR(INDEX('SEMACU DATA UNIFICADA'!$C$2:$T1000,MATCH(1,($A28='SEMACU DATA UNIFICADA'!$A$2:$A1000)*($BD$1='SEMACU DATA UNIFICADA'!$B$2:$B1000),0),MATCH(BU$2,'SEMACU DATA UNIFICADA'!$C$1:$T$1,0)),"")</f>
        <v>8.023705626</v>
      </c>
      <c r="BV28" s="138" t="str">
        <f t="array" ref="BV28">IFERROR(INDEX('SEMACU DATA UNIFICADA'!$C$2:$T1000,MATCH(1,($A28='SEMACU DATA UNIFICADA'!$A$2:$A1000)*($BV$1='SEMACU DATA UNIFICADA'!$B$2:$B1000),0),MATCH(BV$2,'SEMACU DATA UNIFICADA'!$C$1:$T$1,0)),"")</f>
        <v>SE06090523</v>
      </c>
      <c r="BW28" s="2">
        <f t="array" ref="BW28">IFERROR(INDEX('SEMACU DATA UNIFICADA'!$C$2:$T1000,MATCH(1,($A28='SEMACU DATA UNIFICADA'!$A$2:$A1000)*($BV$1='SEMACU DATA UNIFICADA'!$B$2:$B1000),0),MATCH(BW$2,'SEMACU DATA UNIFICADA'!$C$1:$T$1,0)),"")</f>
        <v>312.5</v>
      </c>
      <c r="BX28" s="2">
        <f t="array" ref="BX28">IFERROR(INDEX('SEMACU DATA UNIFICADA'!$C$2:$T1000,MATCH(1,($A28='SEMACU DATA UNIFICADA'!$A$2:$A1000)*($BV$1='SEMACU DATA UNIFICADA'!$B$2:$B1000),0),MATCH(BX$2,'SEMACU DATA UNIFICADA'!$C$1:$T$1,0)),"")</f>
        <v>1900</v>
      </c>
      <c r="BY28" s="2" t="str">
        <f t="array" ref="BY28">IFERROR(INDEX('SEMACU DATA UNIFICADA'!$C$2:$T1000,MATCH(1,($A28='SEMACU DATA UNIFICADA'!$A$2:$A1000)*($BV$1='SEMACU DATA UNIFICADA'!$B$2:$B1000),0),MATCH(BY$2,'SEMACU DATA UNIFICADA'!$C$1:$T$1,0)),"")</f>
        <v>SKR MAST</v>
      </c>
      <c r="BZ28" s="139">
        <f t="array" ref="BZ28">IFERROR(INDEX('SEMACU DATA UNIFICADA'!$C$2:$T1000,MATCH(1,($A28='SEMACU DATA UNIFICADA'!$A$2:$A1000)*($BV$1='SEMACU DATA UNIFICADA'!$B$2:$B1000),0),MATCH(BZ$2,'SEMACU DATA UNIFICADA'!$C$1:$T$1,0)),"")</f>
        <v>1862</v>
      </c>
      <c r="CA28" s="2">
        <f t="array" ref="CA28">IFERROR(INDEX('SEMACU DATA UNIFICADA'!$C$2:$T1000,MATCH(1,($A28='SEMACU DATA UNIFICADA'!$A$2:$A1000)*($BV$1='SEMACU DATA UNIFICADA'!$B$2:$B1000),0),MATCH(CA$2,'SEMACU DATA UNIFICADA'!$C$1:$T$1,0)),"")</f>
        <v>18.41</v>
      </c>
      <c r="CB28" s="2">
        <f t="array" ref="CB28">IFERROR(INDEX('SEMACU DATA UNIFICADA'!$C$2:$T1000,MATCH(1,($A28='SEMACU DATA UNIFICADA'!$A$2:$A1000)*($BV$1='SEMACU DATA UNIFICADA'!$B$2:$B1000),0),MATCH(CB$2,'SEMACU DATA UNIFICADA'!$C$1:$T$1,0)),"")</f>
        <v>2.06</v>
      </c>
      <c r="CC28" s="33">
        <f t="array" ref="CC28">IFERROR(INDEX('SEMACU DATA UNIFICADA'!$C$2:$T1000,MATCH(1,($A28='SEMACU DATA UNIFICADA'!$A$2:$A1000)*($BV$1='SEMACU DATA UNIFICADA'!$B$2:$B1000),0),MATCH(CC$2,'SEMACU DATA UNIFICADA'!$C$1:$T$1,0)),"")</f>
        <v>3.48372</v>
      </c>
      <c r="CD28" s="60">
        <f t="array" ref="CD28">IFERROR(INDEX('SEMACU DATA UNIFICADA'!$C$2:$T1000,MATCH(1,($A28='SEMACU DATA UNIFICADA'!$A$2:$A1000)*($BV$1='SEMACU DATA UNIFICADA'!$B$2:$B1000),0),MATCH(CD$2,'SEMACU DATA UNIFICADA'!$C$1:$T$1,0)),"")</f>
        <v>487251.283</v>
      </c>
      <c r="CE28" s="23">
        <f t="array" ref="CE28">IFERROR(INDEX('SEMACU DATA UNIFICADA'!$C$2:$T1000,MATCH(1,($A28='SEMACU DATA UNIFICADA'!$A$2:$A1000)*($BV$1='SEMACU DATA UNIFICADA'!$B$2:$B1000),0),MATCH(CE$2,'SEMACU DATA UNIFICADA'!$C$1:$T$1,0)),"")</f>
        <v>0.7966626</v>
      </c>
      <c r="CF28" s="23">
        <f t="array" ref="CF28">IFERROR(INDEX('SEMACU DATA UNIFICADA'!$C$2:$T1000,MATCH(1,($A28='SEMACU DATA UNIFICADA'!$A$2:$A1000)*($BV$1='SEMACU DATA UNIFICADA'!$B$2:$B1000),0),MATCH(CF$2,'SEMACU DATA UNIFICADA'!$C$1:$T$1,0)),"")</f>
        <v>0.6015447938</v>
      </c>
      <c r="CG28" s="23">
        <f t="array" ref="CG28">IFERROR(INDEX('SEMACU DATA UNIFICADA'!$C$2:$T1000,MATCH(1,($A28='SEMACU DATA UNIFICADA'!$A$2:$A1000)*($BV$1='SEMACU DATA UNIFICADA'!$B$2:$B1000),0),MATCH(CG$2,'SEMACU DATA UNIFICADA'!$C$1:$T$1,0)),"")</f>
        <v>0.6015447938</v>
      </c>
      <c r="CH28" s="60" t="str">
        <f t="array" ref="CH28">IFERROR(INDEX('SEMACU DATA UNIFICADA'!$C$2:$T1000,MATCH(1,($A28='SEMACU DATA UNIFICADA'!$A$2:$A1000)*($BV$1='SEMACU DATA UNIFICADA'!$B$2:$B1000),0),MATCH(CH$2,'SEMACU DATA UNIFICADA'!$C$1:$T$1,0)),"")</f>
        <v/>
      </c>
      <c r="CI28" s="2">
        <f t="array" ref="CI28">IFERROR(INDEX('SEMACU DATA UNIFICADA'!$C$2:$T1000,MATCH(1,($A28='SEMACU DATA UNIFICADA'!$A$2:$A1000)*($BV$1='SEMACU DATA UNIFICADA'!$B$2:$B1000),0),MATCH(CI$2,'SEMACU DATA UNIFICADA'!$C$1:$T$1,0)),"")</f>
        <v>2.2</v>
      </c>
      <c r="CJ28" s="2">
        <f t="array" ref="CJ28">IFERROR(INDEX('SEMACU DATA UNIFICADA'!$C$2:$T1000,MATCH(1,($A28='SEMACU DATA UNIFICADA'!$A$2:$A1000)*($BV$1='SEMACU DATA UNIFICADA'!$B$2:$B1000),0),MATCH(CJ$2,'SEMACU DATA UNIFICADA'!$C$1:$T$1,0)),"")</f>
        <v>20.61</v>
      </c>
      <c r="CK28" s="33">
        <f t="array" ref="CK28">IFERROR(INDEX('SEMACU DATA UNIFICADA'!$C$2:$T1000,MATCH(1,($A28='SEMACU DATA UNIFICADA'!$A$2:$A1000)*($BV$1='SEMACU DATA UNIFICADA'!$B$2:$B1000),0),MATCH(CK$2,'SEMACU DATA UNIFICADA'!$C$1:$T$1,0)),"")</f>
        <v>3.24144</v>
      </c>
      <c r="CL28" s="60">
        <f t="array" ref="CL28">IFERROR(INDEX('SEMACU DATA UNIFICADA'!$C$2:$T1000,MATCH(1,($A28='SEMACU DATA UNIFICADA'!$A$2:$A1000)*($BV$1='SEMACU DATA UNIFICADA'!$B$2:$B1000),0),MATCH(CL$2,'SEMACU DATA UNIFICADA'!$C$1:$T$1,0)),"")</f>
        <v>324.5805612</v>
      </c>
      <c r="CM28" s="140">
        <f t="array" ref="CM28">IFERROR(INDEX('SEMACU DATA UNIFICADA'!$C$2:$T1000,MATCH(1,($A28='SEMACU DATA UNIFICADA'!$A$2:$A1000)*($BV$1='SEMACU DATA UNIFICADA'!$B$2:$B1000),0),MATCH(CM$2,'SEMACU DATA UNIFICADA'!$C$1:$T$1,0)),"")</f>
        <v>3.020140309</v>
      </c>
      <c r="CN28" s="138" t="str">
        <f t="array" ref="CN28">IFERROR(INDEX('SEMACU DATA UNIFICADA'!$C$2:$T1000,MATCH(1,($A28='SEMACU DATA UNIFICADA'!$A$2:$A1000)*($CN$1='SEMACU DATA UNIFICADA'!$B$2:$B1000),0),MATCH(CN$2,'SEMACU DATA UNIFICADA'!$C$1:$T$1,0)),"")</f>
        <v>SE07090523</v>
      </c>
      <c r="CO28" s="2">
        <f t="array" ref="CO28">IFERROR(INDEX('SEMACU DATA UNIFICADA'!$C$2:$T1000,MATCH(1,($A28='SEMACU DATA UNIFICADA'!$A$2:$A1000)*($CN$1='SEMACU DATA UNIFICADA'!$B$2:$B1000),0),MATCH(CO$2,'SEMACU DATA UNIFICADA'!$C$1:$T$1,0)),"")</f>
        <v>375</v>
      </c>
      <c r="CP28" s="2">
        <f t="array" ref="CP28">IFERROR(INDEX('SEMACU DATA UNIFICADA'!$C$2:$T1000,MATCH(1,($A28='SEMACU DATA UNIFICADA'!$A$2:$A1000)*($CN$1='SEMACU DATA UNIFICADA'!$B$2:$B1000),0),MATCH(CP$2,'SEMACU DATA UNIFICADA'!$C$1:$T$1,0)),"")</f>
        <v>1400</v>
      </c>
      <c r="CQ28" s="2" t="str">
        <f t="array" ref="CQ28">IFERROR(INDEX('SEMACU DATA UNIFICADA'!$C$2:$T1000,MATCH(1,($A28='SEMACU DATA UNIFICADA'!$A$2:$A1000)*($CN$1='SEMACU DATA UNIFICADA'!$B$2:$B1000),0),MATCH(CQ$2,'SEMACU DATA UNIFICADA'!$C$1:$T$1,0)),"")</f>
        <v>SKR MAST</v>
      </c>
      <c r="CR28" s="139">
        <f t="array" ref="CR28">IFERROR(INDEX('SEMACU DATA UNIFICADA'!$C$2:$T1000,MATCH(1,($A28='SEMACU DATA UNIFICADA'!$A$2:$A1000)*($CN$1='SEMACU DATA UNIFICADA'!$B$2:$B1000),0),MATCH(CR$2,'SEMACU DATA UNIFICADA'!$C$1:$T$1,0)),"")</f>
        <v>1372</v>
      </c>
      <c r="CS28" s="2">
        <f t="array" ref="CS28">IFERROR(INDEX('SEMACU DATA UNIFICADA'!$C$2:$T1000,MATCH(1,($A28='SEMACU DATA UNIFICADA'!$A$2:$A1000)*($CN$1='SEMACU DATA UNIFICADA'!$B$2:$B1000),0),MATCH(CS$2,'SEMACU DATA UNIFICADA'!$C$1:$T$1,0)),"")</f>
        <v>18.35</v>
      </c>
      <c r="CT28" s="2">
        <f t="array" ref="CT28">IFERROR(INDEX('SEMACU DATA UNIFICADA'!$C$2:$T1000,MATCH(1,($A28='SEMACU DATA UNIFICADA'!$A$2:$A1000)*($CN$1='SEMACU DATA UNIFICADA'!$B$2:$B1000),0),MATCH(CT$2,'SEMACU DATA UNIFICADA'!$C$1:$T$1,0)),"")</f>
        <v>1.4</v>
      </c>
      <c r="CU28" s="33">
        <f t="array" ref="CU28">IFERROR(INDEX('SEMACU DATA UNIFICADA'!$C$2:$T1000,MATCH(1,($A28='SEMACU DATA UNIFICADA'!$A$2:$A1000)*($CN$1='SEMACU DATA UNIFICADA'!$B$2:$B1000),0),MATCH(CU$2,'SEMACU DATA UNIFICADA'!$C$1:$T$1,0)),"")</f>
        <v>3.4902</v>
      </c>
      <c r="CV28" s="60">
        <f t="array" ref="CV28">IFERROR(INDEX('SEMACU DATA UNIFICADA'!$C$2:$T1000,MATCH(1,($A28='SEMACU DATA UNIFICADA'!$A$2:$A1000)*($CN$1='SEMACU DATA UNIFICADA'!$B$2:$B1000),0),MATCH(CV$2,'SEMACU DATA UNIFICADA'!$C$1:$T$1,0)),"")</f>
        <v>585524.248</v>
      </c>
      <c r="CW28" s="23">
        <f t="array" ref="CW28">IFERROR(INDEX('SEMACU DATA UNIFICADA'!$C$2:$T1000,MATCH(1,($A28='SEMACU DATA UNIFICADA'!$A$2:$A1000)*($CN$1='SEMACU DATA UNIFICADA'!$B$2:$B1000),0),MATCH(CW$2,'SEMACU DATA UNIFICADA'!$C$1:$T$1,0)),"")</f>
        <v>0.7966626</v>
      </c>
      <c r="CX28" s="23">
        <f t="array" ref="CX28">IFERROR(INDEX('SEMACU DATA UNIFICADA'!$C$2:$T1000,MATCH(1,($A28='SEMACU DATA UNIFICADA'!$A$2:$A1000)*($CN$1='SEMACU DATA UNIFICADA'!$B$2:$B1000),0),MATCH(CX$2,'SEMACU DATA UNIFICADA'!$C$1:$T$1,0)),"")</f>
        <v>0.6505824977</v>
      </c>
      <c r="CY28" s="23">
        <f t="array" ref="CY28">IFERROR(INDEX('SEMACU DATA UNIFICADA'!$C$2:$T1000,MATCH(1,($A28='SEMACU DATA UNIFICADA'!$A$2:$A1000)*($CN$1='SEMACU DATA UNIFICADA'!$B$2:$B1000),0),MATCH(CY$2,'SEMACU DATA UNIFICADA'!$C$1:$T$1,0)),"")</f>
        <v>0.6505824977</v>
      </c>
      <c r="CZ28" s="60" t="str">
        <f t="array" ref="CZ28">IFERROR(INDEX('SEMACU DATA UNIFICADA'!$C$2:$T1000,MATCH(1,($A28='SEMACU DATA UNIFICADA'!$A$2:$A1000)*($CN$1='SEMACU DATA UNIFICADA'!$B$2:$B1000),0),MATCH(CZ$2,'SEMACU DATA UNIFICADA'!$C$1:$T$1,0)),"")</f>
        <v/>
      </c>
      <c r="DA28" s="2">
        <f t="array" ref="DA28">IFERROR(INDEX('SEMACU DATA UNIFICADA'!$C$2:$T1000,MATCH(1,($A28='SEMACU DATA UNIFICADA'!$A$2:$A1000)*($CN$1='SEMACU DATA UNIFICADA'!$B$2:$B1000),0),MATCH(DA$2,'SEMACU DATA UNIFICADA'!$C$1:$T$1,0)),"")</f>
        <v>2.2</v>
      </c>
      <c r="DB28" s="2">
        <f t="array" ref="DB28">IFERROR(INDEX('SEMACU DATA UNIFICADA'!$C$2:$T1000,MATCH(1,($A28='SEMACU DATA UNIFICADA'!$A$2:$A1000)*($CN$1='SEMACU DATA UNIFICADA'!$B$2:$B1000),0),MATCH(DB$2,'SEMACU DATA UNIFICADA'!$C$1:$T$1,0)),"")</f>
        <v>20.55</v>
      </c>
      <c r="DC28" s="33">
        <f t="array" ref="DC28">IFERROR(INDEX('SEMACU DATA UNIFICADA'!$C$2:$T1000,MATCH(1,($A28='SEMACU DATA UNIFICADA'!$A$2:$A1000)*($CN$1='SEMACU DATA UNIFICADA'!$B$2:$B1000),0),MATCH(DC$2,'SEMACU DATA UNIFICADA'!$C$1:$T$1,0)),"")</f>
        <v>3.2472</v>
      </c>
      <c r="DD28" s="60">
        <f t="array" ref="DD28">IFERROR(INDEX('SEMACU DATA UNIFICADA'!$C$2:$T1000,MATCH(1,($A28='SEMACU DATA UNIFICADA'!$A$2:$A1000)*($CN$1='SEMACU DATA UNIFICADA'!$B$2:$B1000),0),MATCH(DD$2,'SEMACU DATA UNIFICADA'!$C$1:$T$1,0)),"")</f>
        <v>390.8021328</v>
      </c>
      <c r="DE28" s="140">
        <f t="array" ref="DE28">IFERROR(INDEX('SEMACU DATA UNIFICADA'!$C$2:$T1000,MATCH(1,($A28='SEMACU DATA UNIFICADA'!$A$2:$A1000)*($CN$1='SEMACU DATA UNIFICADA'!$B$2:$B1000),0),MATCH(DE$2,'SEMACU DATA UNIFICADA'!$C$1:$T$1,0)),"")</f>
        <v>3.950533197</v>
      </c>
      <c r="DF28" s="138" t="str">
        <f t="array" ref="DF28">IFERROR(INDEX('SEMACU DATA UNIFICADA'!$C$2:$T1000,MATCH(1,($A28='SEMACU DATA UNIFICADA'!$A$2:$A1000)*($DF$1='SEMACU DATA UNIFICADA'!$B$2:$B1000),0),MATCH(DF$2,'SEMACU DATA UNIFICADA'!$C$1:$T$1,0)),"")</f>
        <v>SE08090523</v>
      </c>
      <c r="DG28" s="2">
        <f t="array" ref="DG28">IFERROR(INDEX('SEMACU DATA UNIFICADA'!$C$2:$T1000,MATCH(1,($A28='SEMACU DATA UNIFICADA'!$A$2:$A1000)*($DF$1='SEMACU DATA UNIFICADA'!$B$2:$B1000),0),MATCH(DG$2,'SEMACU DATA UNIFICADA'!$C$1:$T$1,0)),"")</f>
        <v>275</v>
      </c>
      <c r="DH28" s="2">
        <f t="array" ref="DH28">IFERROR(INDEX('SEMACU DATA UNIFICADA'!$C$2:$T1000,MATCH(1,($A28='SEMACU DATA UNIFICADA'!$A$2:$A1000)*($DF$1='SEMACU DATA UNIFICADA'!$B$2:$B1000),0),MATCH(DH$2,'SEMACU DATA UNIFICADA'!$C$1:$T$1,0)),"")</f>
        <v>1450</v>
      </c>
      <c r="DI28" s="2" t="str">
        <f t="array" ref="DI28">IFERROR(INDEX('SEMACU DATA UNIFICADA'!$C$2:$T1000,MATCH(1,($A28='SEMACU DATA UNIFICADA'!$A$2:$A1000)*($DF$1='SEMACU DATA UNIFICADA'!$B$2:$B1000),0),MATCH(DI$2,'SEMACU DATA UNIFICADA'!$C$1:$T$1,0)),"")</f>
        <v>SKR MAST</v>
      </c>
      <c r="DJ28" s="139">
        <f t="array" ref="DJ28">IFERROR(INDEX('SEMACU DATA UNIFICADA'!$C$2:$T1000,MATCH(1,($A28='SEMACU DATA UNIFICADA'!$A$2:$A1000)*($DF$1='SEMACU DATA UNIFICADA'!$B$2:$B1000),0),MATCH(DJ$2,'SEMACU DATA UNIFICADA'!$C$1:$T$1,0)),"")</f>
        <v>1421</v>
      </c>
      <c r="DK28" s="2">
        <f t="array" ref="DK28">IFERROR(INDEX('SEMACU DATA UNIFICADA'!$C$2:$T1000,MATCH(1,($A28='SEMACU DATA UNIFICADA'!$A$2:$A1000)*($DF$1='SEMACU DATA UNIFICADA'!$B$2:$B1000),0),MATCH(DK$2,'SEMACU DATA UNIFICADA'!$C$1:$T$1,0)),"")</f>
        <v>18.83</v>
      </c>
      <c r="DL28" s="2">
        <f t="array" ref="DL28">IFERROR(INDEX('SEMACU DATA UNIFICADA'!$C$2:$T1000,MATCH(1,($A28='SEMACU DATA UNIFICADA'!$A$2:$A1000)*($DF$1='SEMACU DATA UNIFICADA'!$B$2:$B1000),0),MATCH(DL$2,'SEMACU DATA UNIFICADA'!$C$1:$T$1,0)),"")</f>
        <v>2.48</v>
      </c>
      <c r="DM28" s="33">
        <f t="array" ref="DM28">IFERROR(INDEX('SEMACU DATA UNIFICADA'!$C$2:$T1000,MATCH(1,($A28='SEMACU DATA UNIFICADA'!$A$2:$A1000)*($DF$1='SEMACU DATA UNIFICADA'!$B$2:$B1000),0),MATCH(DM$2,'SEMACU DATA UNIFICADA'!$C$1:$T$1,0)),"")</f>
        <v>3.43836</v>
      </c>
      <c r="DN28" s="60">
        <f t="array" ref="DN28">IFERROR(INDEX('SEMACU DATA UNIFICADA'!$C$2:$T1000,MATCH(1,($A28='SEMACU DATA UNIFICADA'!$A$2:$A1000)*($DF$1='SEMACU DATA UNIFICADA'!$B$2:$B1000),0),MATCH(DN$2,'SEMACU DATA UNIFICADA'!$C$1:$T$1,0)),"")</f>
        <v>424747.6923</v>
      </c>
      <c r="DO28" s="23">
        <f t="array" ref="DO28">IFERROR(INDEX('SEMACU DATA UNIFICADA'!$C$2:$T1000,MATCH(1,($A28='SEMACU DATA UNIFICADA'!$A$2:$A1000)*($DF$1='SEMACU DATA UNIFICADA'!$B$2:$B1000),0),MATCH(DO$2,'SEMACU DATA UNIFICADA'!$C$1:$T$1,0)),"")</f>
        <v>0.7966626</v>
      </c>
      <c r="DP28" s="23">
        <f t="array" ref="DP28">IFERROR(INDEX('SEMACU DATA UNIFICADA'!$C$2:$T1000,MATCH(1,($A28='SEMACU DATA UNIFICADA'!$A$2:$A1000)*($DF$1='SEMACU DATA UNIFICADA'!$B$2:$B1000),0),MATCH(DP$2,'SEMACU DATA UNIFICADA'!$C$1:$T$1,0)),"")</f>
        <v>0.462688118</v>
      </c>
      <c r="DQ28" s="23">
        <f t="array" ref="DQ28">IFERROR(INDEX('SEMACU DATA UNIFICADA'!$C$2:$T1000,MATCH(1,($A28='SEMACU DATA UNIFICADA'!$A$2:$A1000)*($DF$1='SEMACU DATA UNIFICADA'!$B$2:$B1000),0),MATCH(DQ$2,'SEMACU DATA UNIFICADA'!$C$1:$T$1,0)),"")</f>
        <v>0.462688118</v>
      </c>
      <c r="DR28" s="60" t="str">
        <f t="array" ref="DR28">IFERROR(INDEX('SEMACU DATA UNIFICADA'!$C$2:$T1000,MATCH(1,($A28='SEMACU DATA UNIFICADA'!$A$2:$A1000)*($DF$1='SEMACU DATA UNIFICADA'!$B$2:$B1000),0),MATCH(DR$2,'SEMACU DATA UNIFICADA'!$C$1:$T$1,0)),"")</f>
        <v/>
      </c>
      <c r="DS28" s="2">
        <f t="array" ref="DS28">IFERROR(INDEX('SEMACU DATA UNIFICADA'!$C$2:$T1000,MATCH(1,($A28='SEMACU DATA UNIFICADA'!$A$2:$A1000)*($DF$1='SEMACU DATA UNIFICADA'!$B$2:$B1000),0),MATCH(DS$2,'SEMACU DATA UNIFICADA'!$C$1:$T$1,0)),"")</f>
        <v>2.2</v>
      </c>
      <c r="DT28" s="2">
        <f t="array" ref="DT28">IFERROR(INDEX('SEMACU DATA UNIFICADA'!$C$2:$T1000,MATCH(1,($A28='SEMACU DATA UNIFICADA'!$A$2:$A1000)*($DF$1='SEMACU DATA UNIFICADA'!$B$2:$B1000),0),MATCH(DT$2,'SEMACU DATA UNIFICADA'!$C$1:$T$1,0)),"")</f>
        <v>21.03</v>
      </c>
      <c r="DU28" s="33">
        <f t="array" ref="DU28">IFERROR(INDEX('SEMACU DATA UNIFICADA'!$C$2:$T1000,MATCH(1,($A28='SEMACU DATA UNIFICADA'!$A$2:$A1000)*($DF$1='SEMACU DATA UNIFICADA'!$B$2:$B1000),0),MATCH(DU$2,'SEMACU DATA UNIFICADA'!$C$1:$T$1,0)),"")</f>
        <v>3.33384</v>
      </c>
      <c r="DV28" s="60">
        <f t="array" ref="DV28">IFERROR(INDEX('SEMACU DATA UNIFICADA'!$C$2:$T1000,MATCH(1,($A28='SEMACU DATA UNIFICADA'!$A$2:$A1000)*($DF$1='SEMACU DATA UNIFICADA'!$B$2:$B1000),0),MATCH(DV$2,'SEMACU DATA UNIFICADA'!$C$1:$T$1,0)),"")</f>
        <v>287.2085237</v>
      </c>
      <c r="DW28" s="140">
        <f t="array" ref="DW28">IFERROR(INDEX('SEMACU DATA UNIFICADA'!$C$2:$T1000,MATCH(1,($A28='SEMACU DATA UNIFICADA'!$A$2:$A1000)*($DF$1='SEMACU DATA UNIFICADA'!$B$2:$B1000),0),MATCH(DW$2,'SEMACU DATA UNIFICADA'!$C$1:$T$1,0)),"")</f>
        <v>3.052130918</v>
      </c>
      <c r="DX28" s="138" t="str">
        <f t="array" ref="DX28">IFERROR(INDEX('SEMACU DATA UNIFICADA'!$C$2:$T1000,MATCH(1,($A28='SEMACU DATA UNIFICADA'!$A$2:$A1000)*($DX$1='SEMACU DATA UNIFICADA'!$B$2:$B1000),0),MATCH(DX$2,'SEMACU DATA UNIFICADA'!$C$1:$T$1,0)),"")</f>
        <v>SE09060523</v>
      </c>
      <c r="DY28" s="2">
        <f t="array" ref="DY28">IFERROR(INDEX('SEMACU DATA UNIFICADA'!$C$2:$T1000,MATCH(1,($A28='SEMACU DATA UNIFICADA'!$A$2:$A1000)*($DX$1='SEMACU DATA UNIFICADA'!$B$2:$B1000),0),MATCH(DY$2,'SEMACU DATA UNIFICADA'!$C$1:$T$1,0)),"")</f>
        <v>425</v>
      </c>
      <c r="DZ28" s="2">
        <f t="array" ref="DZ28">IFERROR(INDEX('SEMACU DATA UNIFICADA'!$C$2:$T1000,MATCH(1,($A28='SEMACU DATA UNIFICADA'!$A$2:$A1000)*($DX$1='SEMACU DATA UNIFICADA'!$B$2:$B1000),0),MATCH(DZ$2,'SEMACU DATA UNIFICADA'!$C$1:$T$1,0)),"")</f>
        <v>2475</v>
      </c>
      <c r="EA28" s="2" t="str">
        <f t="array" ref="EA28">IFERROR(INDEX('SEMACU DATA UNIFICADA'!$C$2:$T1000,MATCH(1,($A28='SEMACU DATA UNIFICADA'!$A$2:$A1000)*($DX$1='SEMACU DATA UNIFICADA'!$B$2:$B1000),0),MATCH(EA$2,'SEMACU DATA UNIFICADA'!$C$1:$T$1,0)),"")</f>
        <v>SKR MAST</v>
      </c>
      <c r="EB28" s="139">
        <f t="array" ref="EB28">IFERROR(INDEX('SEMACU DATA UNIFICADA'!$C$2:$T1000,MATCH(1,($A28='SEMACU DATA UNIFICADA'!$A$2:$A1000)*($DX$1='SEMACU DATA UNIFICADA'!$B$2:$B1000),0),MATCH(EB$2,'SEMACU DATA UNIFICADA'!$C$1:$T$1,0)),"")</f>
        <v>2425.5</v>
      </c>
      <c r="EC28" s="2">
        <f t="array" ref="EC28">IFERROR(INDEX('SEMACU DATA UNIFICADA'!$C$2:$T1000,MATCH(1,($A28='SEMACU DATA UNIFICADA'!$A$2:$A1000)*($DX$1='SEMACU DATA UNIFICADA'!$B$2:$B1000),0),MATCH(EC$2,'SEMACU DATA UNIFICADA'!$C$1:$T$1,0)),"")</f>
        <v>19.7</v>
      </c>
      <c r="ED28" s="2">
        <f t="array" ref="ED28">IFERROR(INDEX('SEMACU DATA UNIFICADA'!$C$2:$T1000,MATCH(1,($A28='SEMACU DATA UNIFICADA'!$A$2:$A1000)*($DX$1='SEMACU DATA UNIFICADA'!$B$2:$B1000),0),MATCH(ED$2,'SEMACU DATA UNIFICADA'!$C$1:$T$1,0)),"")</f>
        <v>1.5</v>
      </c>
      <c r="EE28" s="33">
        <f t="array" ref="EE28">IFERROR(INDEX('SEMACU DATA UNIFICADA'!$C$2:$T1000,MATCH(1,($A28='SEMACU DATA UNIFICADA'!$A$2:$A1000)*($DX$1='SEMACU DATA UNIFICADA'!$B$2:$B1000),0),MATCH(EE$2,'SEMACU DATA UNIFICADA'!$C$1:$T$1,0)),"")</f>
        <v>3.3408</v>
      </c>
      <c r="EF28" s="60">
        <f t="array" ref="EF28">IFERROR(INDEX('SEMACU DATA UNIFICADA'!$C$2:$T1000,MATCH(1,($A28='SEMACU DATA UNIFICADA'!$A$2:$A1000)*($DX$1='SEMACU DATA UNIFICADA'!$B$2:$B1000),0),MATCH(EF$2,'SEMACU DATA UNIFICADA'!$C$1:$T$1,0)),"")</f>
        <v>645761.6158</v>
      </c>
      <c r="EG28" s="23">
        <f t="array" ref="EG28">IFERROR(INDEX('SEMACU DATA UNIFICADA'!$C$2:$T1000,MATCH(1,($A28='SEMACU DATA UNIFICADA'!$A$2:$A1000)*($DX$1='SEMACU DATA UNIFICADA'!$B$2:$B1000),0),MATCH(EG$2,'SEMACU DATA UNIFICADA'!$C$1:$T$1,0)),"")</f>
        <v>0.7866624</v>
      </c>
      <c r="EH28" s="23">
        <f t="array" ref="EH28">IFERROR(INDEX('SEMACU DATA UNIFICADA'!$C$2:$T1000,MATCH(1,($A28='SEMACU DATA UNIFICADA'!$A$2:$A1000)*($DX$1='SEMACU DATA UNIFICADA'!$B$2:$B1000),0),MATCH(EH$2,'SEMACU DATA UNIFICADA'!$C$1:$T$1,0)),"")</f>
        <v>0.5314910418</v>
      </c>
      <c r="EI28" s="23">
        <f t="array" ref="EI28">IFERROR(INDEX('SEMACU DATA UNIFICADA'!$C$2:$T1000,MATCH(1,($A28='SEMACU DATA UNIFICADA'!$A$2:$A1000)*($DX$1='SEMACU DATA UNIFICADA'!$B$2:$B1000),0),MATCH(EI$2,'SEMACU DATA UNIFICADA'!$C$1:$T$1,0)),"")</f>
        <v>0.5314910418</v>
      </c>
      <c r="EJ28" s="60" t="str">
        <f t="array" ref="EJ28">IFERROR(INDEX('SEMACU DATA UNIFICADA'!$C$2:$T1000,MATCH(1,($A28='SEMACU DATA UNIFICADA'!$A$2:$A1000)*($DX$1='SEMACU DATA UNIFICADA'!$B$2:$B1000),0),MATCH(EJ$2,'SEMACU DATA UNIFICADA'!$C$1:$T$1,0)),"")</f>
        <v/>
      </c>
      <c r="EK28" s="2">
        <f t="array" ref="EK28">IFERROR(INDEX('SEMACU DATA UNIFICADA'!$C$2:$T1000,MATCH(1,($A28='SEMACU DATA UNIFICADA'!$A$2:$A1000)*($DX$1='SEMACU DATA UNIFICADA'!$B$2:$B1000),0),MATCH(EK$2,'SEMACU DATA UNIFICADA'!$C$1:$T$1,0)),"")</f>
        <v>2.2</v>
      </c>
      <c r="EL28" s="2">
        <f t="array" ref="EL28">IFERROR(INDEX('SEMACU DATA UNIFICADA'!$C$2:$T1000,MATCH(1,($A28='SEMACU DATA UNIFICADA'!$A$2:$A1000)*($DX$1='SEMACU DATA UNIFICADA'!$B$2:$B1000),0),MATCH(EL$2,'SEMACU DATA UNIFICADA'!$C$1:$T$1,0)),"")</f>
        <v>21.9</v>
      </c>
      <c r="EM28" s="33">
        <f t="array" ref="EM28">IFERROR(INDEX('SEMACU DATA UNIFICADA'!$C$2:$T1000,MATCH(1,($A28='SEMACU DATA UNIFICADA'!$A$2:$A1000)*($DX$1='SEMACU DATA UNIFICADA'!$B$2:$B1000),0),MATCH(EM$2,'SEMACU DATA UNIFICADA'!$C$1:$T$1,0)),"")</f>
        <v>3.2712</v>
      </c>
      <c r="EN28" s="60">
        <f t="array" ref="EN28">IFERROR(INDEX('SEMACU DATA UNIFICADA'!$C$2:$T1000,MATCH(1,($A28='SEMACU DATA UNIFICADA'!$A$2:$A1000)*($DX$1='SEMACU DATA UNIFICADA'!$B$2:$B1000),0),MATCH(EN$2,'SEMACU DATA UNIFICADA'!$C$1:$T$1,0)),"")</f>
        <v>447.0148589</v>
      </c>
      <c r="EO28" s="140">
        <f t="array" ref="EO28">IFERROR(INDEX('SEMACU DATA UNIFICADA'!$C$2:$T1000,MATCH(1,($A28='SEMACU DATA UNIFICADA'!$A$2:$A1000)*($DX$1='SEMACU DATA UNIFICADA'!$B$2:$B1000),0),MATCH(EO$2,'SEMACU DATA UNIFICADA'!$C$1:$T$1,0)),"")</f>
        <v>5.503714716</v>
      </c>
      <c r="EP28" s="138" t="str">
        <f t="array" ref="EP28">IFERROR(INDEX('SEMACU DATA UNIFICADA'!$C$2:$T1000,MATCH(1,($A28='SEMACU DATA UNIFICADA'!$A$2:$A1000)*($EP$1='SEMACU DATA UNIFICADA'!$B$2:$B1000),0),MATCH(EP$2,'SEMACU DATA UNIFICADA'!$C$1:$T$1,0)),"")</f>
        <v>SE10060523</v>
      </c>
      <c r="EQ28" s="2">
        <f t="array" ref="EQ28">IFERROR(INDEX('SEMACU DATA UNIFICADA'!$C$2:$T1000,MATCH(1,($A28='SEMACU DATA UNIFICADA'!$A$2:$A1000)*($EP$1='SEMACU DATA UNIFICADA'!$B$2:$B1000),0),MATCH(EQ$2,'SEMACU DATA UNIFICADA'!$C$1:$T$1,0)),"")</f>
        <v>400</v>
      </c>
      <c r="ER28" s="2">
        <f t="array" ref="ER28">IFERROR(INDEX('SEMACU DATA UNIFICADA'!$C$2:$T1000,MATCH(1,($A28='SEMACU DATA UNIFICADA'!$A$2:$A1000)*($EP$1='SEMACU DATA UNIFICADA'!$B$2:$B1000),0),MATCH(ER$2,'SEMACU DATA UNIFICADA'!$C$1:$T$1,0)),"")</f>
        <v>1475</v>
      </c>
      <c r="ES28" s="2" t="str">
        <f t="array" ref="ES28">IFERROR(INDEX('SEMACU DATA UNIFICADA'!$C$2:$T1000,MATCH(1,($A28='SEMACU DATA UNIFICADA'!$A$2:$A1000)*($EP$1='SEMACU DATA UNIFICADA'!$B$2:$B1000),0),MATCH(ES$2,'SEMACU DATA UNIFICADA'!$C$1:$T$1,0)),"")</f>
        <v>SKR SETLINE</v>
      </c>
      <c r="ET28" s="139">
        <f t="array" ref="ET28">IFERROR(INDEX('SEMACU DATA UNIFICADA'!$C$2:$T1000,MATCH(1,($A28='SEMACU DATA UNIFICADA'!$A$2:$A1000)*($EP$1='SEMACU DATA UNIFICADA'!$B$2:$B1000),0),MATCH(ET$2,'SEMACU DATA UNIFICADA'!$C$1:$T$1,0)),"")</f>
        <v>1292.1</v>
      </c>
      <c r="EU28" s="2">
        <f t="array" ref="EU28">IFERROR(INDEX('SEMACU DATA UNIFICADA'!$C$2:$T1000,MATCH(1,($A28='SEMACU DATA UNIFICADA'!$A$2:$A1000)*($EP$1='SEMACU DATA UNIFICADA'!$B$2:$B1000),0),MATCH(EU$2,'SEMACU DATA UNIFICADA'!$C$1:$T$1,0)),"")</f>
        <v>20.15</v>
      </c>
      <c r="EV28" s="2">
        <f t="array" ref="EV28">IFERROR(INDEX('SEMACU DATA UNIFICADA'!$C$2:$T1000,MATCH(1,($A28='SEMACU DATA UNIFICADA'!$A$2:$A1000)*($EP$1='SEMACU DATA UNIFICADA'!$B$2:$B1000),0),MATCH(EV$2,'SEMACU DATA UNIFICADA'!$C$1:$T$1,0)),"")</f>
        <v>2.05</v>
      </c>
      <c r="EW28" s="33">
        <f t="array" ref="EW28">IFERROR(INDEX('SEMACU DATA UNIFICADA'!$C$2:$T1000,MATCH(1,($A28='SEMACU DATA UNIFICADA'!$A$2:$A1000)*($EP$1='SEMACU DATA UNIFICADA'!$B$2:$B1000),0),MATCH(EW$2,'SEMACU DATA UNIFICADA'!$C$1:$T$1,0)),"")</f>
        <v>3.2856</v>
      </c>
      <c r="EX28" s="60">
        <f t="array" ref="EX28">IFERROR(INDEX('SEMACU DATA UNIFICADA'!$C$2:$T1000,MATCH(1,($A28='SEMACU DATA UNIFICADA'!$A$2:$A1000)*($EP$1='SEMACU DATA UNIFICADA'!$B$2:$B1000),0),MATCH(EX$2,'SEMACU DATA UNIFICADA'!$C$1:$T$1,0)),"")</f>
        <v>604185.4342</v>
      </c>
      <c r="EY28" s="23">
        <f t="array" ref="EY28">IFERROR(INDEX('SEMACU DATA UNIFICADA'!$C$2:$T1000,MATCH(1,($A28='SEMACU DATA UNIFICADA'!$A$2:$A1000)*($EP$1='SEMACU DATA UNIFICADA'!$B$2:$B1000),0),MATCH(EY$2,'SEMACU DATA UNIFICADA'!$C$1:$T$1,0)),"")</f>
        <v>0.7866624</v>
      </c>
      <c r="EZ28" s="23">
        <f t="array" ref="EZ28">IFERROR(INDEX('SEMACU DATA UNIFICADA'!$C$2:$T1000,MATCH(1,($A28='SEMACU DATA UNIFICADA'!$A$2:$A1000)*($EP$1='SEMACU DATA UNIFICADA'!$B$2:$B1000),0),MATCH(EZ$2,'SEMACU DATA UNIFICADA'!$C$1:$T$1,0)),"")</f>
        <v>0.5837540427</v>
      </c>
      <c r="FA28" s="23">
        <f t="array" ref="FA28">IFERROR(INDEX('SEMACU DATA UNIFICADA'!$C$2:$T1000,MATCH(1,($A28='SEMACU DATA UNIFICADA'!$A$2:$A1000)*($EP$1='SEMACU DATA UNIFICADA'!$B$2:$B1000),0),MATCH(FA$2,'SEMACU DATA UNIFICADA'!$C$1:$T$1,0)),"")</f>
        <v>0.5837540427</v>
      </c>
      <c r="FB28" s="60" t="str">
        <f t="array" ref="FB28">IFERROR(INDEX('SEMACU DATA UNIFICADA'!$C$2:$T1000,MATCH(1,($A28='SEMACU DATA UNIFICADA'!$A$2:$A1000)*($EP$1='SEMACU DATA UNIFICADA'!$B$2:$B1000),0),MATCH(FB$2,'SEMACU DATA UNIFICADA'!$C$1:$T$1,0)),"")</f>
        <v/>
      </c>
      <c r="FC28" s="2">
        <f t="array" ref="FC28">IFERROR(INDEX('SEMACU DATA UNIFICADA'!$C$2:$T1000,MATCH(1,($A28='SEMACU DATA UNIFICADA'!$A$2:$A1000)*($EP$1='SEMACU DATA UNIFICADA'!$B$2:$B1000),0),MATCH(FC$2,'SEMACU DATA UNIFICADA'!$C$1:$T$1,0)),"")</f>
        <v>2.2</v>
      </c>
      <c r="FD28" s="2">
        <f t="array" ref="FD28">IFERROR(INDEX('SEMACU DATA UNIFICADA'!$C$2:$T1000,MATCH(1,($A28='SEMACU DATA UNIFICADA'!$A$2:$A1000)*($EP$1='SEMACU DATA UNIFICADA'!$B$2:$B1000),0),MATCH(FD$2,'SEMACU DATA UNIFICADA'!$C$1:$T$1,0)),"")</f>
        <v>22.35</v>
      </c>
      <c r="FE28" s="33">
        <f t="array" ref="FE28">IFERROR(INDEX('SEMACU DATA UNIFICADA'!$C$2:$T1000,MATCH(1,($A28='SEMACU DATA UNIFICADA'!$A$2:$A1000)*($EP$1='SEMACU DATA UNIFICADA'!$B$2:$B1000),0),MATCH(FE$2,'SEMACU DATA UNIFICADA'!$C$1:$T$1,0)),"")</f>
        <v>3.2226</v>
      </c>
      <c r="FF28" s="60">
        <f t="array" ref="FF28">IFERROR(INDEX('SEMACU DATA UNIFICADA'!$C$2:$T1000,MATCH(1,($A28='SEMACU DATA UNIFICADA'!$A$2:$A1000)*($EP$1='SEMACU DATA UNIFICADA'!$B$2:$B1000),0),MATCH(FF$2,'SEMACU DATA UNIFICADA'!$C$1:$T$1,0)),"")</f>
        <v>421.8549296</v>
      </c>
      <c r="FG28" s="140">
        <f t="array" ref="FG28">IFERROR(INDEX('SEMACU DATA UNIFICADA'!$C$2:$T1000,MATCH(1,($A28='SEMACU DATA UNIFICADA'!$A$2:$A1000)*($EP$1='SEMACU DATA UNIFICADA'!$B$2:$B1000),0),MATCH(FG$2,'SEMACU DATA UNIFICADA'!$C$1:$T$1,0)),"")</f>
        <v>5.463732403</v>
      </c>
      <c r="FH28" s="138" t="str">
        <f t="array" ref="FH28">IFERROR(INDEX('SEMACU DATA UNIFICADA'!$C$2:$T1000,MATCH(1,($A28='SEMACU DATA UNIFICADA'!$A$2:$A1000)*($FH$1='SEMACU DATA UNIFICADA'!$B$2:$B1000),0),MATCH(FH$2,'SEMACU DATA UNIFICADA'!$C$1:$T$1,0)),"")</f>
        <v>SE11220623</v>
      </c>
      <c r="FI28" s="2">
        <f t="array" ref="FI28">IFERROR(INDEX('SEMACU DATA UNIFICADA'!$C$2:$T1000,MATCH(1,($A28='SEMACU DATA UNIFICADA'!$A$2:$A1000)*($FH$1='SEMACU DATA UNIFICADA'!$B$2:$B1000),0),MATCH(FI$2,'SEMACU DATA UNIFICADA'!$C$1:$T$1,0)),"")</f>
        <v>175</v>
      </c>
      <c r="FJ28" s="2">
        <f t="array" ref="FJ28">IFERROR(INDEX('SEMACU DATA UNIFICADA'!$C$2:$T1000,MATCH(1,($A28='SEMACU DATA UNIFICADA'!$A$2:$A1000)*($FH$1='SEMACU DATA UNIFICADA'!$B$2:$B1000),0),MATCH(FJ$2,'SEMACU DATA UNIFICADA'!$C$1:$T$1,0)),"")</f>
        <v>1275</v>
      </c>
      <c r="FK28" s="2" t="str">
        <f t="array" ref="FK28">IFERROR(INDEX('SEMACU DATA UNIFICADA'!$C$2:$T1000,MATCH(1,($A28='SEMACU DATA UNIFICADA'!$A$2:$A1000)*($FH$1='SEMACU DATA UNIFICADA'!$B$2:$B1000),0),MATCH(FK$2,'SEMACU DATA UNIFICADA'!$C$1:$T$1,0)),"")</f>
        <v>AQXCEL 1.2</v>
      </c>
      <c r="FL28" s="139">
        <f t="array" ref="FL28">IFERROR(INDEX('SEMACU DATA UNIFICADA'!$C$2:$T1000,MATCH(1,($A28='SEMACU DATA UNIFICADA'!$A$2:$A1000)*($FH$1='SEMACU DATA UNIFICADA'!$B$2:$B1000),0),MATCH(FL$2,'SEMACU DATA UNIFICADA'!$C$1:$T$1,0)),"")</f>
        <v>1782.45</v>
      </c>
      <c r="FM28" s="2">
        <f t="array" ref="FM28">IFERROR(INDEX('SEMACU DATA UNIFICADA'!$C$2:$T1000,MATCH(1,($A28='SEMACU DATA UNIFICADA'!$A$2:$A1000)*($FH$1='SEMACU DATA UNIFICADA'!$B$2:$B1000),0),MATCH(FM$2,'SEMACU DATA UNIFICADA'!$C$1:$T$1,0)),"")</f>
        <v>6.15</v>
      </c>
      <c r="FN28" s="2">
        <f t="array" ref="FN28">IFERROR(INDEX('SEMACU DATA UNIFICADA'!$C$2:$T1000,MATCH(1,($A28='SEMACU DATA UNIFICADA'!$A$2:$A1000)*($FH$1='SEMACU DATA UNIFICADA'!$B$2:$B1000),0),MATCH(FN$2,'SEMACU DATA UNIFICADA'!$C$1:$T$1,0)),"")</f>
        <v>2.23</v>
      </c>
      <c r="FO28" s="33">
        <f t="array" ref="FO28">IFERROR(INDEX('SEMACU DATA UNIFICADA'!$C$2:$T1000,MATCH(1,($A28='SEMACU DATA UNIFICADA'!$A$2:$A1000)*($FH$1='SEMACU DATA UNIFICADA'!$B$2:$B1000),0),MATCH(FO$2,'SEMACU DATA UNIFICADA'!$C$1:$T$1,0)),"")</f>
        <v>6.7998</v>
      </c>
      <c r="FP28" s="60">
        <f t="array" ref="FP28">IFERROR(INDEX('SEMACU DATA UNIFICADA'!$C$2:$T1000,MATCH(1,($A28='SEMACU DATA UNIFICADA'!$A$2:$A1000)*($FH$1='SEMACU DATA UNIFICADA'!$B$2:$B1000),0),MATCH(FP$2,'SEMACU DATA UNIFICADA'!$C$1:$T$1,0)),"")</f>
        <v>418472.375</v>
      </c>
      <c r="FQ28" s="23">
        <f t="array" ref="FQ28">IFERROR(INDEX('SEMACU DATA UNIFICADA'!$C$2:$T1000,MATCH(1,($A28='SEMACU DATA UNIFICADA'!$A$2:$A1000)*($FH$1='SEMACU DATA UNIFICADA'!$B$2:$B1000),0),MATCH(FQ$2,'SEMACU DATA UNIFICADA'!$C$1:$T$1,0)),"")</f>
        <v>0.9433322</v>
      </c>
      <c r="FR28" s="23">
        <f t="array" ref="FR28">IFERROR(INDEX('SEMACU DATA UNIFICADA'!$C$2:$T1000,MATCH(1,($A28='SEMACU DATA UNIFICADA'!$A$2:$A1000)*($FH$1='SEMACU DATA UNIFICADA'!$B$2:$B1000),0),MATCH(FR$2,'SEMACU DATA UNIFICADA'!$C$1:$T$1,0)),"")</f>
        <v>0.5109552808</v>
      </c>
      <c r="FS28" s="23">
        <f t="array" ref="FS28">IFERROR(INDEX('SEMACU DATA UNIFICADA'!$C$2:$T1000,MATCH(1,($A28='SEMACU DATA UNIFICADA'!$A$2:$A1000)*($FH$1='SEMACU DATA UNIFICADA'!$B$2:$B1000),0),MATCH(FS$2,'SEMACU DATA UNIFICADA'!$C$1:$T$1,0)),"")</f>
        <v>0.5109552808</v>
      </c>
      <c r="FT28" s="60" t="str">
        <f t="array" ref="FT28">IFERROR(INDEX('SEMACU DATA UNIFICADA'!$C$2:$T1000,MATCH(1,($A28='SEMACU DATA UNIFICADA'!$A$2:$A1000)*($FH$1='SEMACU DATA UNIFICADA'!$B$2:$B1000),0),MATCH(FT$2,'SEMACU DATA UNIFICADA'!$C$1:$T$1,0)),"")</f>
        <v/>
      </c>
      <c r="FU28" s="2">
        <f t="array" ref="FU28">IFERROR(INDEX('SEMACU DATA UNIFICADA'!$C$2:$T1000,MATCH(1,($A28='SEMACU DATA UNIFICADA'!$A$2:$A1000)*($FH$1='SEMACU DATA UNIFICADA'!$B$2:$B1000),0),MATCH(FU$2,'SEMACU DATA UNIFICADA'!$C$1:$T$1,0)),"")</f>
        <v>2.2</v>
      </c>
      <c r="FV28" s="2">
        <f t="array" ref="FV28">IFERROR(INDEX('SEMACU DATA UNIFICADA'!$C$2:$T1000,MATCH(1,($A28='SEMACU DATA UNIFICADA'!$A$2:$A1000)*($FH$1='SEMACU DATA UNIFICADA'!$B$2:$B1000),0),MATCH(FV$2,'SEMACU DATA UNIFICADA'!$C$1:$T$1,0)),"")</f>
        <v>8.35</v>
      </c>
      <c r="FW28" s="33">
        <f t="array" ref="FW28">IFERROR(INDEX('SEMACU DATA UNIFICADA'!$C$2:$T1000,MATCH(1,($A28='SEMACU DATA UNIFICADA'!$A$2:$A1000)*($FH$1='SEMACU DATA UNIFICADA'!$B$2:$B1000),0),MATCH(FW$2,'SEMACU DATA UNIFICADA'!$C$1:$T$1,0)),"")</f>
        <v>5.5032</v>
      </c>
      <c r="FX28" s="60">
        <f t="array" ref="FX28">IFERROR(INDEX('SEMACU DATA UNIFICADA'!$C$2:$T1000,MATCH(1,($A28='SEMACU DATA UNIFICADA'!$A$2:$A1000)*($FH$1='SEMACU DATA UNIFICADA'!$B$2:$B1000),0),MATCH(FX$2,'SEMACU DATA UNIFICADA'!$C$1:$T$1,0)),"")</f>
        <v>205.1326819</v>
      </c>
      <c r="FY28" s="140">
        <f t="array" ref="FY28">IFERROR(INDEX('SEMACU DATA UNIFICADA'!$C$2:$T1000,MATCH(1,($A28='SEMACU DATA UNIFICADA'!$A$2:$A1000)*($FH$1='SEMACU DATA UNIFICADA'!$B$2:$B1000),0),MATCH(FY$2,'SEMACU DATA UNIFICADA'!$C$1:$T$1,0)),"")</f>
        <v>7.533170475</v>
      </c>
      <c r="FZ28" s="138" t="str">
        <f t="array" ref="FZ28">IFERROR(INDEX('SEMACU DATA UNIFICADA'!$C$2:$T1000,MATCH(1,($A28='SEMACU DATA UNIFICADA'!$A$2:$A1000)*($FZ$1='SEMACU DATA UNIFICADA'!$B$2:$B1000),0),MATCH(FZ$2,'SEMACU DATA UNIFICADA'!$C$1:$T$1,0)),"")</f>
        <v>SERE160523</v>
      </c>
      <c r="GA28" s="2">
        <f t="array" ref="GA28">IFERROR(INDEX('SEMACU DATA UNIFICADA'!$C$2:$T1000,MATCH(1,($A28='SEMACU DATA UNIFICADA'!$A$2:$A1000)*($FZ$1='SEMACU DATA UNIFICADA'!$B$2:$B1000),0),MATCH(GA$2,'SEMACU DATA UNIFICADA'!$C$1:$T$1,0)),"")</f>
        <v>175</v>
      </c>
      <c r="GB28" s="2">
        <f t="array" ref="GB28">IFERROR(INDEX('SEMACU DATA UNIFICADA'!$C$2:$T1000,MATCH(1,($A28='SEMACU DATA UNIFICADA'!$A$2:$A1000)*($FZ$1='SEMACU DATA UNIFICADA'!$B$2:$B1000),0),MATCH(GB$2,'SEMACU DATA UNIFICADA'!$C$1:$T$1,0)),"")</f>
        <v>875</v>
      </c>
      <c r="GC28" s="2" t="str">
        <f t="array" ref="GC28">IFERROR(INDEX('SEMACU DATA UNIFICADA'!$C$2:$T1000,MATCH(1,($A28='SEMACU DATA UNIFICADA'!$A$2:$A1000)*($FZ$1='SEMACU DATA UNIFICADA'!$B$2:$B1000),0),MATCH(GC$2,'SEMACU DATA UNIFICADA'!$C$1:$T$1,0)),"")</f>
        <v>SKR MAST</v>
      </c>
      <c r="GD28" s="139">
        <f t="array" ref="GD28">IFERROR(INDEX('SEMACU DATA UNIFICADA'!$C$2:$T1000,MATCH(1,($A28='SEMACU DATA UNIFICADA'!$A$2:$A1000)*($FZ$1='SEMACU DATA UNIFICADA'!$B$2:$B1000),0),MATCH(GD$2,'SEMACU DATA UNIFICADA'!$C$1:$T$1,0)),"")</f>
        <v>857.5</v>
      </c>
      <c r="GE28" s="2">
        <f t="array" ref="GE28">IFERROR(INDEX('SEMACU DATA UNIFICADA'!$C$2:$T1000,MATCH(1,($A28='SEMACU DATA UNIFICADA'!$A$2:$A1000)*($FZ$1='SEMACU DATA UNIFICADA'!$B$2:$B1000),0),MATCH(GE$2,'SEMACU DATA UNIFICADA'!$C$1:$T$1,0)),"")</f>
        <v>17.28</v>
      </c>
      <c r="GF28" s="2">
        <f t="array" ref="GF28">IFERROR(INDEX('SEMACU DATA UNIFICADA'!$C$2:$T1000,MATCH(1,($A28='SEMACU DATA UNIFICADA'!$A$2:$A1000)*($FZ$1='SEMACU DATA UNIFICADA'!$B$2:$B1000),0),MATCH(GF$2,'SEMACU DATA UNIFICADA'!$C$1:$T$1,0)),"")</f>
        <v>2.63</v>
      </c>
      <c r="GG28" s="33">
        <f t="array" ref="GG28">IFERROR(INDEX('SEMACU DATA UNIFICADA'!$C$2:$T1000,MATCH(1,($A28='SEMACU DATA UNIFICADA'!$A$2:$A1000)*($FZ$1='SEMACU DATA UNIFICADA'!$B$2:$B1000),0),MATCH(GG$2,'SEMACU DATA UNIFICADA'!$C$1:$T$1,0)),"")</f>
        <v>3.61776</v>
      </c>
      <c r="GH28" s="60">
        <f t="array" ref="GH28">IFERROR(INDEX('SEMACU DATA UNIFICADA'!$C$2:$T1000,MATCH(1,($A28='SEMACU DATA UNIFICADA'!$A$2:$A1000)*($FZ$1='SEMACU DATA UNIFICADA'!$B$2:$B1000),0),MATCH(GH$2,'SEMACU DATA UNIFICADA'!$C$1:$T$1,0)),"")</f>
        <v>279933.2962</v>
      </c>
      <c r="GI28" s="23">
        <f t="array" ref="GI28">IFERROR(INDEX('SEMACU DATA UNIFICADA'!$C$2:$T1000,MATCH(1,($A28='SEMACU DATA UNIFICADA'!$A$2:$A1000)*($FZ$1='SEMACU DATA UNIFICADA'!$B$2:$B1000),0),MATCH(GI$2,'SEMACU DATA UNIFICADA'!$C$1:$T$1,0)),"")</f>
        <v>0.799996</v>
      </c>
      <c r="GJ28" s="23">
        <f t="array" ref="GJ28">IFERROR(INDEX('SEMACU DATA UNIFICADA'!$C$2:$T1000,MATCH(1,($A28='SEMACU DATA UNIFICADA'!$A$2:$A1000)*($FZ$1='SEMACU DATA UNIFICADA'!$B$2:$B1000),0),MATCH(GJ$2,'SEMACU DATA UNIFICADA'!$C$1:$T$1,0)),"")</f>
        <v>0.5598665923</v>
      </c>
      <c r="GK28" s="23">
        <f t="array" ref="GK28">IFERROR(INDEX('SEMACU DATA UNIFICADA'!$C$2:$T1000,MATCH(1,($A28='SEMACU DATA UNIFICADA'!$A$2:$A1000)*($FZ$1='SEMACU DATA UNIFICADA'!$B$2:$B1000),0),MATCH(GK$2,'SEMACU DATA UNIFICADA'!$C$1:$T$1,0)),"")</f>
        <v>0.5598665923</v>
      </c>
      <c r="GL28" s="60" t="str">
        <f t="array" ref="GL28">IFERROR(INDEX('SEMACU DATA UNIFICADA'!$C$2:$T1000,MATCH(1,($A28='SEMACU DATA UNIFICADA'!$A$2:$A1000)*($FZ$1='SEMACU DATA UNIFICADA'!$B$2:$B1000),0),MATCH(GL$2,'SEMACU DATA UNIFICADA'!$C$1:$T$1,0)),"")</f>
        <v/>
      </c>
      <c r="GM28" s="2">
        <f t="array" ref="GM28">IFERROR(INDEX('SEMACU DATA UNIFICADA'!$C$2:$T1000,MATCH(1,($A28='SEMACU DATA UNIFICADA'!$A$2:$A1000)*($FZ$1='SEMACU DATA UNIFICADA'!$B$2:$B1000),0),MATCH(GM$2,'SEMACU DATA UNIFICADA'!$C$1:$T$1,0)),"")</f>
        <v>2.2</v>
      </c>
      <c r="GN28" s="2">
        <f t="array" ref="GN28">IFERROR(INDEX('SEMACU DATA UNIFICADA'!$C$2:$T1000,MATCH(1,($A28='SEMACU DATA UNIFICADA'!$A$2:$A1000)*($FZ$1='SEMACU DATA UNIFICADA'!$B$2:$B1000),0),MATCH(GN$2,'SEMACU DATA UNIFICADA'!$C$1:$T$1,0)),"")</f>
        <v>19.48</v>
      </c>
      <c r="GO28" s="33">
        <f t="array" ref="GO28">IFERROR(INDEX('SEMACU DATA UNIFICADA'!$C$2:$T1000,MATCH(1,($A28='SEMACU DATA UNIFICADA'!$A$2:$A1000)*($FZ$1='SEMACU DATA UNIFICADA'!$B$2:$B1000),0),MATCH(GO$2,'SEMACU DATA UNIFICADA'!$C$1:$T$1,0)),"")</f>
        <v>3.36192</v>
      </c>
      <c r="GP28" s="60">
        <f t="array" ref="GP28">IFERROR(INDEX('SEMACU DATA UNIFICADA'!$C$2:$T1000,MATCH(1,($A28='SEMACU DATA UNIFICADA'!$A$2:$A1000)*($FZ$1='SEMACU DATA UNIFICADA'!$B$2:$B1000),0),MATCH(GP$2,'SEMACU DATA UNIFICADA'!$C$1:$T$1,0)),"")</f>
        <v>182.3733226</v>
      </c>
      <c r="GQ28" s="140">
        <f t="array" ref="GQ28">IFERROR(INDEX('SEMACU DATA UNIFICADA'!$C$2:$T1000,MATCH(1,($A28='SEMACU DATA UNIFICADA'!$A$2:$A1000)*($FZ$1='SEMACU DATA UNIFICADA'!$B$2:$B1000),0),MATCH(GQ$2,'SEMACU DATA UNIFICADA'!$C$1:$T$1,0)),"")</f>
        <v>1.843330641</v>
      </c>
    </row>
    <row r="29">
      <c r="A29" s="199">
        <v>45124.0</v>
      </c>
      <c r="B29" s="138" t="str">
        <f t="array" ref="B29">IFERROR(INDEX('SEMACU DATA UNIFICADA'!$C$2:$T1000,MATCH(1,($A29='SEMACU DATA UNIFICADA'!$A$2:$A1000)*($B$1='SEMACU DATA UNIFICADA'!$B$2:$B1000),0),MATCH(B$2,'SEMACU DATA UNIFICADA'!$C$1:$T$1,0)),"")</f>
        <v>SE01200623</v>
      </c>
      <c r="C29" s="2">
        <f t="array" ref="C29">IFERROR(INDEX('SEMACU DATA UNIFICADA'!$C$2:$T1000,MATCH(1,($A29='SEMACU DATA UNIFICADA'!$A$2:$A1000)*($B$1='SEMACU DATA UNIFICADA'!$B$2:$B1000),0),MATCH(C$2,'SEMACU DATA UNIFICADA'!$C$1:$T$1,0)),"")</f>
        <v>450</v>
      </c>
      <c r="D29" s="2">
        <f t="array" ref="D29">IFERROR(INDEX('SEMACU DATA UNIFICADA'!$C$2:$T1000,MATCH(1,($A29='SEMACU DATA UNIFICADA'!$A$2:$A1000)*($B$1='SEMACU DATA UNIFICADA'!$B$2:$B1000),0),MATCH(D$2,'SEMACU DATA UNIFICADA'!$C$1:$T$1,0)),"")</f>
        <v>2900</v>
      </c>
      <c r="E29" s="2" t="str">
        <f t="array" ref="E29">IFERROR(INDEX('SEMACU DATA UNIFICADA'!$C$2:$T1000,MATCH(1,($A29='SEMACU DATA UNIFICADA'!$A$2:$A1000)*($B$1='SEMACU DATA UNIFICADA'!$B$2:$B1000),0),MATCH(E$2,'SEMACU DATA UNIFICADA'!$C$1:$T$1,0)),"")</f>
        <v>SKR MAST</v>
      </c>
      <c r="F29" s="60">
        <f t="array" ref="F29">IFERROR(INDEX('SEMACU DATA UNIFICADA'!$C$2:$T1000,MATCH(1,($A29='SEMACU DATA UNIFICADA'!$A$2:$A1000)*($B$1='SEMACU DATA UNIFICADA'!$B$2:$B1000),0),MATCH(F$2,'SEMACU DATA UNIFICADA'!$C$1:$T$1,0)),"")</f>
        <v>2842</v>
      </c>
      <c r="G29" s="2">
        <f t="array" ref="G29">IFERROR(INDEX('SEMACU DATA UNIFICADA'!$C$2:$T1000,MATCH(1,($A29='SEMACU DATA UNIFICADA'!$A$2:$A1000)*($B$1='SEMACU DATA UNIFICADA'!$B$2:$B1000),0),MATCH(G$2,'SEMACU DATA UNIFICADA'!$C$1:$T$1,0)),"")</f>
        <v>9.05</v>
      </c>
      <c r="H29" s="2">
        <f t="array" ref="H29">IFERROR(INDEX('SEMACU DATA UNIFICADA'!$C$2:$T1000,MATCH(1,($A29='SEMACU DATA UNIFICADA'!$A$2:$A1000)*($B$1='SEMACU DATA UNIFICADA'!$B$2:$B1000),0),MATCH(H$2,'SEMACU DATA UNIFICADA'!$C$1:$T$1,0)),"")</f>
        <v>2.42</v>
      </c>
      <c r="I29" s="33">
        <f t="array" ref="I29">IFERROR(INDEX('SEMACU DATA UNIFICADA'!$C$2:$T1000,MATCH(1,($A29='SEMACU DATA UNIFICADA'!$A$2:$A1000)*($B$1='SEMACU DATA UNIFICADA'!$B$2:$B1000),0),MATCH(I$2,'SEMACU DATA UNIFICADA'!$C$1:$T$1,0)),"")</f>
        <v>5.2896</v>
      </c>
      <c r="J29" s="60">
        <f t="array" ref="J29">IFERROR(INDEX('SEMACU DATA UNIFICADA'!$C$2:$T1000,MATCH(1,($A29='SEMACU DATA UNIFICADA'!$A$2:$A1000)*($B$1='SEMACU DATA UNIFICADA'!$B$2:$B1000),0),MATCH(J$2,'SEMACU DATA UNIFICADA'!$C$1:$T$1,0)),"")</f>
        <v>940028.6771</v>
      </c>
      <c r="K29" s="23">
        <f t="array" ref="K29">IFERROR(INDEX('SEMACU DATA UNIFICADA'!$C$2:$T1000,MATCH(1,($A29='SEMACU DATA UNIFICADA'!$A$2:$A1000)*($B$1='SEMACU DATA UNIFICADA'!$B$2:$B1000),0),MATCH(K$2,'SEMACU DATA UNIFICADA'!$C$1:$T$1,0)),"")</f>
        <v>0.9133316</v>
      </c>
      <c r="L29" s="23">
        <f t="array" ref="L29">IFERROR(INDEX('SEMACU DATA UNIFICADA'!$C$2:$T1000,MATCH(1,($A29='SEMACU DATA UNIFICADA'!$A$2:$A1000)*($B$1='SEMACU DATA UNIFICADA'!$B$2:$B1000),0),MATCH(L$2,'SEMACU DATA UNIFICADA'!$C$1:$T$1,0)),"")</f>
        <v>0.6217120881</v>
      </c>
      <c r="M29" s="23">
        <f t="array" ref="M29">IFERROR(INDEX('SEMACU DATA UNIFICADA'!$C$2:$T1000,MATCH(1,($A29='SEMACU DATA UNIFICADA'!$A$2:$A1000)*($B$1='SEMACU DATA UNIFICADA'!$B$2:$B1000),0),MATCH(M$2,'SEMACU DATA UNIFICADA'!$C$1:$T$1,0)),"")</f>
        <v>0.6217120881</v>
      </c>
      <c r="N29" s="60" t="str">
        <f t="array" ref="N29">IFERROR(INDEX('SEMACU DATA UNIFICADA'!$C$2:$T1000,MATCH(1,($A29='SEMACU DATA UNIFICADA'!$A$2:$A1000)*($B$1='SEMACU DATA UNIFICADA'!$B$2:$B1000),0),MATCH(N$2,'SEMACU DATA UNIFICADA'!$C$1:$T$1,0)),"")</f>
        <v/>
      </c>
      <c r="O29" s="2">
        <f t="array" ref="O29">IFERROR(INDEX('SEMACU DATA UNIFICADA'!$C$2:$T1000,MATCH(1,($A29='SEMACU DATA UNIFICADA'!$A$2:$A1000)*($B$1='SEMACU DATA UNIFICADA'!$B$2:$B1000),0),MATCH(O$2,'SEMACU DATA UNIFICADA'!$C$1:$T$1,0)),"")</f>
        <v>2.2</v>
      </c>
      <c r="P29" s="2">
        <f t="array" ref="P29">IFERROR(INDEX('SEMACU DATA UNIFICADA'!$C$2:$T1000,MATCH(1,($A29='SEMACU DATA UNIFICADA'!$A$2:$A1000)*($B$1='SEMACU DATA UNIFICADA'!$B$2:$B1000),0),MATCH(P$2,'SEMACU DATA UNIFICADA'!$C$1:$T$1,0)),"")</f>
        <v>11.25</v>
      </c>
      <c r="Q29" s="33">
        <f t="array" ref="Q29">IFERROR(INDEX('SEMACU DATA UNIFICADA'!$C$2:$T1000,MATCH(1,($A29='SEMACU DATA UNIFICADA'!$A$2:$A1000)*($B$1='SEMACU DATA UNIFICADA'!$B$2:$B1000),0),MATCH(Q$2,'SEMACU DATA UNIFICADA'!$C$1:$T$1,0)),"")</f>
        <v>4.56</v>
      </c>
      <c r="R29" s="60">
        <f t="array" ref="R29">IFERROR(INDEX('SEMACU DATA UNIFICADA'!$C$2:$T1000,MATCH(1,($A29='SEMACU DATA UNIFICADA'!$A$2:$A1000)*($B$1='SEMACU DATA UNIFICADA'!$B$2:$B1000),0),MATCH(R$2,'SEMACU DATA UNIFICADA'!$C$1:$T$1,0)),"")</f>
        <v>501.2671525</v>
      </c>
      <c r="S29" s="140">
        <f t="array" ref="S29">IFERROR(INDEX('SEMACU DATA UNIFICADA'!$C$2:$T1000,MATCH(1,($A29='SEMACU DATA UNIFICADA'!$A$2:$A1000)*($B$1='SEMACU DATA UNIFICADA'!$B$2:$B1000),0),MATCH(S$2,'SEMACU DATA UNIFICADA'!$C$1:$T$1,0)),"")</f>
        <v>12.81678814</v>
      </c>
      <c r="T29" s="138" t="str">
        <f t="array" ref="T29">IFERROR(INDEX('SEMACU DATA UNIFICADA'!$C$2:$T1000,MATCH(1,($A29='SEMACU DATA UNIFICADA'!$A$2:$A1000)*($T$1='SEMACU DATA UNIFICADA'!$B$2:$B1000),0),MATCH(T$2,'SEMACU DATA UNIFICADA'!$C$1:$T$1,0)),"")</f>
        <v>SE02220623</v>
      </c>
      <c r="U29" s="2">
        <f t="array" ref="U29">IFERROR(INDEX('SEMACU DATA UNIFICADA'!$C$2:$T1000,MATCH(1,($A29='SEMACU DATA UNIFICADA'!$A$2:$A1000)*($T$1='SEMACU DATA UNIFICADA'!$B$2:$B1000),0),MATCH(U$2,'SEMACU DATA UNIFICADA'!$C$1:$T$1,0)),"")</f>
        <v>350</v>
      </c>
      <c r="V29" s="2">
        <f t="array" ref="V29">IFERROR(INDEX('SEMACU DATA UNIFICADA'!$C$2:$T1000,MATCH(1,($A29='SEMACU DATA UNIFICADA'!$A$2:$A1000)*($T$1='SEMACU DATA UNIFICADA'!$B$2:$B1000),0),MATCH(V$2,'SEMACU DATA UNIFICADA'!$C$1:$T$1,0)),"")</f>
        <v>1875</v>
      </c>
      <c r="W29" s="2" t="str">
        <f t="array" ref="W29">IFERROR(INDEX('SEMACU DATA UNIFICADA'!$C$2:$T1000,MATCH(1,($A29='SEMACU DATA UNIFICADA'!$A$2:$A1000)*($T$1='SEMACU DATA UNIFICADA'!$B$2:$B1000),0),MATCH(W$2,'SEMACU DATA UNIFICADA'!$C$1:$T$1,0)),"")</f>
        <v>SKR MAST</v>
      </c>
      <c r="X29" s="139">
        <f t="array" ref="X29">IFERROR(INDEX('SEMACU DATA UNIFICADA'!$C$2:$T1000,MATCH(1,($A29='SEMACU DATA UNIFICADA'!$A$2:$A1000)*($T$1='SEMACU DATA UNIFICADA'!$B$2:$B1000),0),MATCH(X$2,'SEMACU DATA UNIFICADA'!$C$1:$T$1,0)),"")</f>
        <v>1837.5</v>
      </c>
      <c r="Y29" s="2">
        <f t="array" ref="Y29">IFERROR(INDEX('SEMACU DATA UNIFICADA'!$C$2:$T1000,MATCH(1,($A29='SEMACU DATA UNIFICADA'!$A$2:$A1000)*($T$1='SEMACU DATA UNIFICADA'!$B$2:$B1000),0),MATCH(Y$2,'SEMACU DATA UNIFICADA'!$C$1:$T$1,0)),"")</f>
        <v>8.95</v>
      </c>
      <c r="Z29" s="2">
        <f t="array" ref="Z29">IFERROR(INDEX('SEMACU DATA UNIFICADA'!$C$2:$T1000,MATCH(1,($A29='SEMACU DATA UNIFICADA'!$A$2:$A1000)*($T$1='SEMACU DATA UNIFICADA'!$B$2:$B1000),0),MATCH(Z$2,'SEMACU DATA UNIFICADA'!$C$1:$T$1,0)),"")</f>
        <v>2.65</v>
      </c>
      <c r="AA29" s="33">
        <f t="array" ref="AA29">IFERROR(INDEX('SEMACU DATA UNIFICADA'!$C$2:$T1000,MATCH(1,($A29='SEMACU DATA UNIFICADA'!$A$2:$A1000)*($T$1='SEMACU DATA UNIFICADA'!$B$2:$B1000),0),MATCH(AA$2,'SEMACU DATA UNIFICADA'!$C$1:$T$1,0)),"")</f>
        <v>5.3304</v>
      </c>
      <c r="AB29" s="60">
        <f t="array" ref="AB29">IFERROR(INDEX('SEMACU DATA UNIFICADA'!$C$2:$T1000,MATCH(1,($A29='SEMACU DATA UNIFICADA'!$A$2:$A1000)*($T$1='SEMACU DATA UNIFICADA'!$B$2:$B1000),0),MATCH(AB$2,'SEMACU DATA UNIFICADA'!$C$1:$T$1,0)),"")</f>
        <v>733643.7275</v>
      </c>
      <c r="AC29" s="23">
        <f t="array" ref="AC29">IFERROR(INDEX('SEMACU DATA UNIFICADA'!$C$2:$T1000,MATCH(1,($A29='SEMACU DATA UNIFICADA'!$A$2:$A1000)*($T$1='SEMACU DATA UNIFICADA'!$B$2:$B1000),0),MATCH(AC$2,'SEMACU DATA UNIFICADA'!$C$1:$T$1,0)),"")</f>
        <v>0.9199984</v>
      </c>
      <c r="AD29" s="23">
        <f t="array" ref="AD29">IFERROR(INDEX('SEMACU DATA UNIFICADA'!$C$2:$T1000,MATCH(1,($A29='SEMACU DATA UNIFICADA'!$A$2:$A1000)*($T$1='SEMACU DATA UNIFICADA'!$B$2:$B1000),0),MATCH(AD$2,'SEMACU DATA UNIFICADA'!$C$1:$T$1,0)),"")</f>
        <v>0.7278211582</v>
      </c>
      <c r="AE29" s="23">
        <f t="array" ref="AE29">IFERROR(INDEX('SEMACU DATA UNIFICADA'!$C$2:$T1000,MATCH(1,($A29='SEMACU DATA UNIFICADA'!$A$2:$A1000)*($T$1='SEMACU DATA UNIFICADA'!$B$2:$B1000),0),MATCH(AE$2,'SEMACU DATA UNIFICADA'!$C$1:$T$1,0)),"")</f>
        <v>0.7278211582</v>
      </c>
      <c r="AF29" s="60" t="str">
        <f t="array" ref="AF29">IFERROR(INDEX('SEMACU DATA UNIFICADA'!$C$2:$T1000,MATCH(1,($A29='SEMACU DATA UNIFICADA'!$A$2:$A1000)*($T$1='SEMACU DATA UNIFICADA'!$B$2:$B1000),0),MATCH(AF$2,'SEMACU DATA UNIFICADA'!$C$1:$T$1,0)),"")</f>
        <v/>
      </c>
      <c r="AG29" s="2">
        <f t="array" ref="AG29">IFERROR(INDEX('SEMACU DATA UNIFICADA'!$C$2:$T1000,MATCH(1,($A29='SEMACU DATA UNIFICADA'!$A$2:$A1000)*($T$1='SEMACU DATA UNIFICADA'!$B$2:$B1000),0),MATCH(AG$2,'SEMACU DATA UNIFICADA'!$C$1:$T$1,0)),"")</f>
        <v>2.2</v>
      </c>
      <c r="AH29" s="2">
        <f t="array" ref="AH29">IFERROR(INDEX('SEMACU DATA UNIFICADA'!$C$2:$T1000,MATCH(1,($A29='SEMACU DATA UNIFICADA'!$A$2:$A1000)*($T$1='SEMACU DATA UNIFICADA'!$B$2:$B1000),0),MATCH(AH$2,'SEMACU DATA UNIFICADA'!$C$1:$T$1,0)),"")</f>
        <v>11.15</v>
      </c>
      <c r="AI29" s="2">
        <f t="array" ref="AI29">IFERROR(INDEX('SEMACU DATA UNIFICADA'!$C$2:$T1000,MATCH(1,($A29='SEMACU DATA UNIFICADA'!$A$2:$A1000)*($T$1='SEMACU DATA UNIFICADA'!$B$2:$B1000),0),MATCH(AI$2,'SEMACU DATA UNIFICADA'!$C$1:$T$1,0)),"")</f>
        <v>4.5792</v>
      </c>
      <c r="AJ29" s="60">
        <f t="array" ref="AJ29">IFERROR(INDEX('SEMACU DATA UNIFICADA'!$C$2:$T1000,MATCH(1,($A29='SEMACU DATA UNIFICADA'!$A$2:$A1000)*($T$1='SEMACU DATA UNIFICADA'!$B$2:$B1000),0),MATCH(AJ$2,'SEMACU DATA UNIFICADA'!$C$1:$T$1,0)),"")</f>
        <v>392.3152265</v>
      </c>
      <c r="AK29" s="140">
        <f t="array" ref="AK29">IFERROR(INDEX('SEMACU DATA UNIFICADA'!$C$2:$T1000,MATCH(1,($A29='SEMACU DATA UNIFICADA'!$A$2:$A1000)*($T$1='SEMACU DATA UNIFICADA'!$B$2:$B1000),0),MATCH(AK$2,'SEMACU DATA UNIFICADA'!$C$1:$T$1,0)),"")</f>
        <v>10.57880662</v>
      </c>
      <c r="AL29" s="138" t="str">
        <f t="array" ref="AL29">IFERROR(INDEX('SEMACU DATA UNIFICADA'!$C$2:$T1000,MATCH(1,($A29='SEMACU DATA UNIFICADA'!$A$2:$A1000)*($AL$1='SEMACU DATA UNIFICADA'!$B$2:$B1000),0),MATCH(AL$2,'SEMACU DATA UNIFICADA'!$C$1:$T$1,0)),"")</f>
        <v>SE03240623</v>
      </c>
      <c r="AM29" s="2">
        <f t="array" ref="AM29">IFERROR(INDEX('SEMACU DATA UNIFICADA'!$C$2:$T1000,MATCH(1,($A29='SEMACU DATA UNIFICADA'!$A$2:$A1000)*($AL$1='SEMACU DATA UNIFICADA'!$B$2:$B1000),0),MATCH(AM$2,'SEMACU DATA UNIFICADA'!$C$1:$T$1,0)),"")</f>
        <v>225</v>
      </c>
      <c r="AN29" s="2">
        <f t="array" ref="AN29">IFERROR(INDEX('SEMACU DATA UNIFICADA'!$C$2:$T1000,MATCH(1,($A29='SEMACU DATA UNIFICADA'!$A$2:$A1000)*($AL$1='SEMACU DATA UNIFICADA'!$B$2:$B1000),0),MATCH(AN$2,'SEMACU DATA UNIFICADA'!$C$1:$T$1,0)),"")</f>
        <v>1075</v>
      </c>
      <c r="AO29" s="2" t="str">
        <f t="array" ref="AO29">IFERROR(INDEX('SEMACU DATA UNIFICADA'!$C$2:$T1000,MATCH(1,($A29='SEMACU DATA UNIFICADA'!$A$2:$A1000)*($AL$1='SEMACU DATA UNIFICADA'!$B$2:$B1000),0),MATCH(AO$2,'SEMACU DATA UNIFICADA'!$C$1:$T$1,0)),"")</f>
        <v>SKR MAST</v>
      </c>
      <c r="AP29" s="139">
        <f t="array" ref="AP29">IFERROR(INDEX('SEMACU DATA UNIFICADA'!$C$2:$T1000,MATCH(1,($A29='SEMACU DATA UNIFICADA'!$A$2:$A1000)*($AL$1='SEMACU DATA UNIFICADA'!$B$2:$B1000),0),MATCH(AP$2,'SEMACU DATA UNIFICADA'!$C$1:$T$1,0)),"")</f>
        <v>1053.5</v>
      </c>
      <c r="AQ29" s="2">
        <f t="array" ref="AQ29">IFERROR(INDEX('SEMACU DATA UNIFICADA'!$C$2:$T1000,MATCH(1,($A29='SEMACU DATA UNIFICADA'!$A$2:$A1000)*($AL$1='SEMACU DATA UNIFICADA'!$B$2:$B1000),0),MATCH(AQ$2,'SEMACU DATA UNIFICADA'!$C$1:$T$1,0)),"")</f>
        <v>8.9</v>
      </c>
      <c r="AR29" s="2">
        <f t="array" ref="AR29">IFERROR(INDEX('SEMACU DATA UNIFICADA'!$C$2:$T1000,MATCH(1,($A29='SEMACU DATA UNIFICADA'!$A$2:$A1000)*($AL$1='SEMACU DATA UNIFICADA'!$B$2:$B1000),0),MATCH(AR$2,'SEMACU DATA UNIFICADA'!$C$1:$T$1,0)),"")</f>
        <v>2.81</v>
      </c>
      <c r="AS29" s="33">
        <f t="array" ref="AS29">IFERROR(INDEX('SEMACU DATA UNIFICADA'!$C$2:$T1000,MATCH(1,($A29='SEMACU DATA UNIFICADA'!$A$2:$A1000)*($AL$1='SEMACU DATA UNIFICADA'!$B$2:$B1000),0),MATCH(AS$2,'SEMACU DATA UNIFICADA'!$C$1:$T$1,0)),"")</f>
        <v>5.3448</v>
      </c>
      <c r="AT29" s="60">
        <f t="array" ref="AT29">IFERROR(INDEX('SEMACU DATA UNIFICADA'!$C$2:$T1000,MATCH(1,($A29='SEMACU DATA UNIFICADA'!$A$2:$A1000)*($AL$1='SEMACU DATA UNIFICADA'!$B$2:$B1000),0),MATCH(AT$2,'SEMACU DATA UNIFICADA'!$C$1:$T$1,0)),"")</f>
        <v>472999.9041</v>
      </c>
      <c r="AU29" s="23">
        <f t="array" ref="AU29">IFERROR(INDEX('SEMACU DATA UNIFICADA'!$C$2:$T1000,MATCH(1,($A29='SEMACU DATA UNIFICADA'!$A$2:$A1000)*($AL$1='SEMACU DATA UNIFICADA'!$B$2:$B1000),0),MATCH(AU$2,'SEMACU DATA UNIFICADA'!$C$1:$T$1,0)),"")</f>
        <v>0.9266652</v>
      </c>
      <c r="AV29" s="23">
        <f t="array" ref="AV29">IFERROR(INDEX('SEMACU DATA UNIFICADA'!$C$2:$T1000,MATCH(1,($A29='SEMACU DATA UNIFICADA'!$A$2:$A1000)*($AL$1='SEMACU DATA UNIFICADA'!$B$2:$B1000),0),MATCH(AV$2,'SEMACU DATA UNIFICADA'!$C$1:$T$1,0)),"")</f>
        <v>0.7402189423</v>
      </c>
      <c r="AW29" s="23">
        <f t="array" ref="AW29">IFERROR(INDEX('SEMACU DATA UNIFICADA'!$C$2:$T1000,MATCH(1,($A29='SEMACU DATA UNIFICADA'!$A$2:$A1000)*($AL$1='SEMACU DATA UNIFICADA'!$B$2:$B1000),0),MATCH(AW$2,'SEMACU DATA UNIFICADA'!$C$1:$T$1,0)),"")</f>
        <v>0.7402189423</v>
      </c>
      <c r="AX29" s="60" t="str">
        <f t="array" ref="AX29">IFERROR(INDEX('SEMACU DATA UNIFICADA'!$C$2:$T1000,MATCH(1,($A29='SEMACU DATA UNIFICADA'!$A$2:$A1000)*($AL$1='SEMACU DATA UNIFICADA'!$B$2:$B1000),0),MATCH(AX$2,'SEMACU DATA UNIFICADA'!$C$1:$T$1,0)),"")</f>
        <v/>
      </c>
      <c r="AY29" s="2">
        <f t="array" ref="AY29">IFERROR(INDEX('SEMACU DATA UNIFICADA'!$C$2:$T1000,MATCH(1,($A29='SEMACU DATA UNIFICADA'!$A$2:$A1000)*($AL$1='SEMACU DATA UNIFICADA'!$B$2:$B1000),0),MATCH(AY$2,'SEMACU DATA UNIFICADA'!$C$1:$T$1,0)),"")</f>
        <v>2.2</v>
      </c>
      <c r="AZ29" s="2">
        <f t="array" ref="AZ29">IFERROR(INDEX('SEMACU DATA UNIFICADA'!$C$2:$T1000,MATCH(1,($A29='SEMACU DATA UNIFICADA'!$A$2:$A1000)*($AL$1='SEMACU DATA UNIFICADA'!$B$2:$B1000),0),MATCH(AZ$2,'SEMACU DATA UNIFICADA'!$C$1:$T$1,0)),"")</f>
        <v>11.1</v>
      </c>
      <c r="BA29" s="33">
        <f t="array" ref="BA29">IFERROR(INDEX('SEMACU DATA UNIFICADA'!$C$2:$T1000,MATCH(1,($A29='SEMACU DATA UNIFICADA'!$A$2:$A1000)*($AL$1='SEMACU DATA UNIFICADA'!$B$2:$B1000),0),MATCH(BA$2,'SEMACU DATA UNIFICADA'!$C$1:$T$1,0)),"")</f>
        <v>4.5888</v>
      </c>
      <c r="BB29" s="60">
        <f t="array" ref="BB29">IFERROR(INDEX('SEMACU DATA UNIFICADA'!$C$2:$T1000,MATCH(1,($A29='SEMACU DATA UNIFICADA'!$A$2:$A1000)*($AL$1='SEMACU DATA UNIFICADA'!$B$2:$B1000),0),MATCH(BB$2,'SEMACU DATA UNIFICADA'!$C$1:$T$1,0)),"")</f>
        <v>252.5518261</v>
      </c>
      <c r="BC29" s="140">
        <f t="array" ref="BC29">IFERROR(INDEX('SEMACU DATA UNIFICADA'!$C$2:$T1000,MATCH(1,($A29='SEMACU DATA UNIFICADA'!$A$2:$A1000)*($AL$1='SEMACU DATA UNIFICADA'!$B$2:$B1000),0),MATCH(BC$2,'SEMACU DATA UNIFICADA'!$C$1:$T$1,0)),"")</f>
        <v>6.887956521</v>
      </c>
      <c r="BD29" s="138" t="str">
        <f t="array" ref="BD29">IFERROR(INDEX('SEMACU DATA UNIFICADA'!$C$2:$T1000,MATCH(1,($A29='SEMACU DATA UNIFICADA'!$A$2:$A1000)*($BD$1='SEMACU DATA UNIFICADA'!$B$2:$B1000),0),MATCH(BD$2,'SEMACU DATA UNIFICADA'!$C$1:$T$1,0)),"")</f>
        <v>SE04240623</v>
      </c>
      <c r="BE29" s="2">
        <f t="array" ref="BE29">IFERROR(INDEX('SEMACU DATA UNIFICADA'!$C$2:$T1000,MATCH(1,($A29='SEMACU DATA UNIFICADA'!$A$2:$A1000)*($BD$1='SEMACU DATA UNIFICADA'!$B$2:$B1000),0),MATCH(BE$2,'SEMACU DATA UNIFICADA'!$C$1:$T$1,0)),"")</f>
        <v>175</v>
      </c>
      <c r="BF29" s="2">
        <f t="array" ref="BF29">IFERROR(INDEX('SEMACU DATA UNIFICADA'!$C$2:$T1000,MATCH(1,($A29='SEMACU DATA UNIFICADA'!$A$2:$A1000)*($BD$1='SEMACU DATA UNIFICADA'!$B$2:$B1000),0),MATCH(BF$2,'SEMACU DATA UNIFICADA'!$C$1:$T$1,0)),"")</f>
        <v>1075</v>
      </c>
      <c r="BG29" s="2" t="str">
        <f t="array" ref="BG29">IFERROR(INDEX('SEMACU DATA UNIFICADA'!$C$2:$T1000,MATCH(1,($A29='SEMACU DATA UNIFICADA'!$A$2:$A1000)*($BD$1='SEMACU DATA UNIFICADA'!$B$2:$B1000),0),MATCH(BG$2,'SEMACU DATA UNIFICADA'!$C$1:$T$1,0)),"")</f>
        <v>SKR MAST</v>
      </c>
      <c r="BH29" s="139">
        <f t="array" ref="BH29">IFERROR(INDEX('SEMACU DATA UNIFICADA'!$C$2:$T1000,MATCH(1,($A29='SEMACU DATA UNIFICADA'!$A$2:$A1000)*($BD$1='SEMACU DATA UNIFICADA'!$B$2:$B1000),0),MATCH(BH$2,'SEMACU DATA UNIFICADA'!$C$1:$T$1,0)),"")</f>
        <v>1053.5</v>
      </c>
      <c r="BI29" s="2">
        <f t="array" ref="BI29">IFERROR(INDEX('SEMACU DATA UNIFICADA'!$C$2:$T1000,MATCH(1,($A29='SEMACU DATA UNIFICADA'!$A$2:$A1000)*($BD$1='SEMACU DATA UNIFICADA'!$B$2:$B1000),0),MATCH(BI$2,'SEMACU DATA UNIFICADA'!$C$1:$T$1,0)),"")</f>
        <v>8.02</v>
      </c>
      <c r="BJ29" s="2">
        <f t="array" ref="BJ29">IFERROR(INDEX('SEMACU DATA UNIFICADA'!$C$2:$T1000,MATCH(1,($A29='SEMACU DATA UNIFICADA'!$A$2:$A1000)*($BD$1='SEMACU DATA UNIFICADA'!$B$2:$B1000),0),MATCH(BJ$2,'SEMACU DATA UNIFICADA'!$C$1:$T$1,0)),"")</f>
        <v>1.83</v>
      </c>
      <c r="BK29" s="33">
        <f t="array" ref="BK29">IFERROR(INDEX('SEMACU DATA UNIFICADA'!$C$2:$T1000,MATCH(1,($A29='SEMACU DATA UNIFICADA'!$A$2:$A1000)*($BD$1='SEMACU DATA UNIFICADA'!$B$2:$B1000),0),MATCH(BK$2,'SEMACU DATA UNIFICADA'!$C$1:$T$1,0)),"")</f>
        <v>5.59824</v>
      </c>
      <c r="BL29" s="60">
        <f t="array" ref="BL29">IFERROR(INDEX('SEMACU DATA UNIFICADA'!$C$2:$T1000,MATCH(1,($A29='SEMACU DATA UNIFICADA'!$A$2:$A1000)*($BD$1='SEMACU DATA UNIFICADA'!$B$2:$B1000),0),MATCH(BL$2,'SEMACU DATA UNIFICADA'!$C$1:$T$1,0)),"")</f>
        <v>389773.373</v>
      </c>
      <c r="BM29" s="23">
        <f t="array" ref="BM29">IFERROR(INDEX('SEMACU DATA UNIFICADA'!$C$2:$T1000,MATCH(1,($A29='SEMACU DATA UNIFICADA'!$A$2:$A1000)*($BD$1='SEMACU DATA UNIFICADA'!$B$2:$B1000),0),MATCH(BM$2,'SEMACU DATA UNIFICADA'!$C$1:$T$1,0)),"")</f>
        <v>0.9266652</v>
      </c>
      <c r="BN29" s="23">
        <f t="array" ref="BN29">IFERROR(INDEX('SEMACU DATA UNIFICADA'!$C$2:$T1000,MATCH(1,($A29='SEMACU DATA UNIFICADA'!$A$2:$A1000)*($BD$1='SEMACU DATA UNIFICADA'!$B$2:$B1000),0),MATCH(BN$2,'SEMACU DATA UNIFICADA'!$C$1:$T$1,0)),"")</f>
        <v>0.6143000363</v>
      </c>
      <c r="BO29" s="23">
        <f t="array" ref="BO29">IFERROR(INDEX('SEMACU DATA UNIFICADA'!$C$2:$T1000,MATCH(1,($A29='SEMACU DATA UNIFICADA'!$A$2:$A1000)*($BD$1='SEMACU DATA UNIFICADA'!$B$2:$B1000),0),MATCH(BO$2,'SEMACU DATA UNIFICADA'!$C$1:$T$1,0)),"")</f>
        <v>0.6143000363</v>
      </c>
      <c r="BP29" s="60" t="str">
        <f t="array" ref="BP29">IFERROR(INDEX('SEMACU DATA UNIFICADA'!$C$2:$T1000,MATCH(1,($A29='SEMACU DATA UNIFICADA'!$A$2:$A1000)*($BD$1='SEMACU DATA UNIFICADA'!$B$2:$B1000),0),MATCH(BP$2,'SEMACU DATA UNIFICADA'!$C$1:$T$1,0)),"")</f>
        <v/>
      </c>
      <c r="BQ29" s="2">
        <f t="array" ref="BQ29">IFERROR(INDEX('SEMACU DATA UNIFICADA'!$C$2:$T1000,MATCH(1,($A29='SEMACU DATA UNIFICADA'!$A$2:$A1000)*($BD$1='SEMACU DATA UNIFICADA'!$B$2:$B1000),0),MATCH(BQ$2,'SEMACU DATA UNIFICADA'!$C$1:$T$1,0)),"")</f>
        <v>2.2</v>
      </c>
      <c r="BR29" s="2">
        <f t="array" ref="BR29">IFERROR(INDEX('SEMACU DATA UNIFICADA'!$C$2:$T1000,MATCH(1,($A29='SEMACU DATA UNIFICADA'!$A$2:$A1000)*($BD$1='SEMACU DATA UNIFICADA'!$B$2:$B1000),0),MATCH(BR$2,'SEMACU DATA UNIFICADA'!$C$1:$T$1,0)),"")</f>
        <v>10.22</v>
      </c>
      <c r="BS29" s="33">
        <f t="array" ref="BS29">IFERROR(INDEX('SEMACU DATA UNIFICADA'!$C$2:$T1000,MATCH(1,($A29='SEMACU DATA UNIFICADA'!$A$2:$A1000)*($BD$1='SEMACU DATA UNIFICADA'!$B$2:$B1000),0),MATCH(BS$2,'SEMACU DATA UNIFICADA'!$C$1:$T$1,0)),"")</f>
        <v>4.78848</v>
      </c>
      <c r="BT29" s="60">
        <f t="array" ref="BT29">IFERROR(INDEX('SEMACU DATA UNIFICADA'!$C$2:$T1000,MATCH(1,($A29='SEMACU DATA UNIFICADA'!$A$2:$A1000)*($BD$1='SEMACU DATA UNIFICADA'!$B$2:$B1000),0),MATCH(BT$2,'SEMACU DATA UNIFICADA'!$C$1:$T$1,0)),"")</f>
        <v>199.0188142</v>
      </c>
      <c r="BU29" s="140">
        <f t="array" ref="BU29">IFERROR(INDEX('SEMACU DATA UNIFICADA'!$C$2:$T1000,MATCH(1,($A29='SEMACU DATA UNIFICADA'!$A$2:$A1000)*($BD$1='SEMACU DATA UNIFICADA'!$B$2:$B1000),0),MATCH(BU$2,'SEMACU DATA UNIFICADA'!$C$1:$T$1,0)),"")</f>
        <v>6.00470355</v>
      </c>
      <c r="BV29" s="138" t="str">
        <f t="array" ref="BV29">IFERROR(INDEX('SEMACU DATA UNIFICADA'!$C$2:$T1000,MATCH(1,($A29='SEMACU DATA UNIFICADA'!$A$2:$A1000)*($BV$1='SEMACU DATA UNIFICADA'!$B$2:$B1000),0),MATCH(BV$2,'SEMACU DATA UNIFICADA'!$C$1:$T$1,0)),"")</f>
        <v>SE06090523</v>
      </c>
      <c r="BW29" s="2">
        <f t="array" ref="BW29">IFERROR(INDEX('SEMACU DATA UNIFICADA'!$C$2:$T1000,MATCH(1,($A29='SEMACU DATA UNIFICADA'!$A$2:$A1000)*($BV$1='SEMACU DATA UNIFICADA'!$B$2:$B1000),0),MATCH(BW$2,'SEMACU DATA UNIFICADA'!$C$1:$T$1,0)),"")</f>
        <v>330</v>
      </c>
      <c r="BX29" s="2">
        <f t="array" ref="BX29">IFERROR(INDEX('SEMACU DATA UNIFICADA'!$C$2:$T1000,MATCH(1,($A29='SEMACU DATA UNIFICADA'!$A$2:$A1000)*($BV$1='SEMACU DATA UNIFICADA'!$B$2:$B1000),0),MATCH(BX$2,'SEMACU DATA UNIFICADA'!$C$1:$T$1,0)),"")</f>
        <v>1750</v>
      </c>
      <c r="BY29" s="2" t="str">
        <f t="array" ref="BY29">IFERROR(INDEX('SEMACU DATA UNIFICADA'!$C$2:$T1000,MATCH(1,($A29='SEMACU DATA UNIFICADA'!$A$2:$A1000)*($BV$1='SEMACU DATA UNIFICADA'!$B$2:$B1000),0),MATCH(BY$2,'SEMACU DATA UNIFICADA'!$C$1:$T$1,0)),"")</f>
        <v>NICO QUALIS</v>
      </c>
      <c r="BZ29" s="139">
        <f t="array" ref="BZ29">IFERROR(INDEX('SEMACU DATA UNIFICADA'!$C$2:$T1000,MATCH(1,($A29='SEMACU DATA UNIFICADA'!$A$2:$A1000)*($BV$1='SEMACU DATA UNIFICADA'!$B$2:$B1000),0),MATCH(BZ$2,'SEMACU DATA UNIFICADA'!$C$1:$T$1,0)),"")</f>
        <v>1901.2</v>
      </c>
      <c r="CA29" s="2">
        <f t="array" ref="CA29">IFERROR(INDEX('SEMACU DATA UNIFICADA'!$C$2:$T1000,MATCH(1,($A29='SEMACU DATA UNIFICADA'!$A$2:$A1000)*($BV$1='SEMACU DATA UNIFICADA'!$B$2:$B1000),0),MATCH(CA$2,'SEMACU DATA UNIFICADA'!$C$1:$T$1,0)),"")</f>
        <v>20.5</v>
      </c>
      <c r="CB29" s="2">
        <f t="array" ref="CB29">IFERROR(INDEX('SEMACU DATA UNIFICADA'!$C$2:$T1000,MATCH(1,($A29='SEMACU DATA UNIFICADA'!$A$2:$A1000)*($BV$1='SEMACU DATA UNIFICADA'!$B$2:$B1000),0),MATCH(CB$2,'SEMACU DATA UNIFICADA'!$C$1:$T$1,0)),"")</f>
        <v>2.09</v>
      </c>
      <c r="CC29" s="33">
        <f t="array" ref="CC29">IFERROR(INDEX('SEMACU DATA UNIFICADA'!$C$2:$T1000,MATCH(1,($A29='SEMACU DATA UNIFICADA'!$A$2:$A1000)*($BV$1='SEMACU DATA UNIFICADA'!$B$2:$B1000),0),MATCH(CC$2,'SEMACU DATA UNIFICADA'!$C$1:$T$1,0)),"")</f>
        <v>3.252</v>
      </c>
      <c r="CD29" s="60">
        <f t="array" ref="CD29">IFERROR(INDEX('SEMACU DATA UNIFICADA'!$C$2:$T1000,MATCH(1,($A29='SEMACU DATA UNIFICADA'!$A$2:$A1000)*($BV$1='SEMACU DATA UNIFICADA'!$B$2:$B1000),0),MATCH(CD$2,'SEMACU DATA UNIFICADA'!$C$1:$T$1,0)),"")</f>
        <v>495004.95</v>
      </c>
      <c r="CE29" s="23">
        <f t="array" ref="CE29">IFERROR(INDEX('SEMACU DATA UNIFICADA'!$C$2:$T1000,MATCH(1,($A29='SEMACU DATA UNIFICADA'!$A$2:$A1000)*($BV$1='SEMACU DATA UNIFICADA'!$B$2:$B1000),0),MATCH(CE$2,'SEMACU DATA UNIFICADA'!$C$1:$T$1,0)),"")</f>
        <v>0.7733288</v>
      </c>
      <c r="CF29" s="23">
        <f t="array" ref="CF29">IFERROR(INDEX('SEMACU DATA UNIFICADA'!$C$2:$T1000,MATCH(1,($A29='SEMACU DATA UNIFICADA'!$A$2:$A1000)*($BV$1='SEMACU DATA UNIFICADA'!$B$2:$B1000),0),MATCH(CF$2,'SEMACU DATA UNIFICADA'!$C$1:$T$1,0)),"")</f>
        <v>0.6111172223</v>
      </c>
      <c r="CG29" s="23">
        <f t="array" ref="CG29">IFERROR(INDEX('SEMACU DATA UNIFICADA'!$C$2:$T1000,MATCH(1,($A29='SEMACU DATA UNIFICADA'!$A$2:$A1000)*($BV$1='SEMACU DATA UNIFICADA'!$B$2:$B1000),0),MATCH(CG$2,'SEMACU DATA UNIFICADA'!$C$1:$T$1,0)),"")</f>
        <v>0.6111172223</v>
      </c>
      <c r="CH29" s="60" t="str">
        <f t="array" ref="CH29">IFERROR(INDEX('SEMACU DATA UNIFICADA'!$C$2:$T1000,MATCH(1,($A29='SEMACU DATA UNIFICADA'!$A$2:$A1000)*($BV$1='SEMACU DATA UNIFICADA'!$B$2:$B1000),0),MATCH(CH$2,'SEMACU DATA UNIFICADA'!$C$1:$T$1,0)),"")</f>
        <v/>
      </c>
      <c r="CI29" s="2">
        <f t="array" ref="CI29">IFERROR(INDEX('SEMACU DATA UNIFICADA'!$C$2:$T1000,MATCH(1,($A29='SEMACU DATA UNIFICADA'!$A$2:$A1000)*($BV$1='SEMACU DATA UNIFICADA'!$B$2:$B1000),0),MATCH(CI$2,'SEMACU DATA UNIFICADA'!$C$1:$T$1,0)),"")</f>
        <v>2.2</v>
      </c>
      <c r="CJ29" s="2">
        <f t="array" ref="CJ29">IFERROR(INDEX('SEMACU DATA UNIFICADA'!$C$2:$T1000,MATCH(1,($A29='SEMACU DATA UNIFICADA'!$A$2:$A1000)*($BV$1='SEMACU DATA UNIFICADA'!$B$2:$B1000),0),MATCH(CJ$2,'SEMACU DATA UNIFICADA'!$C$1:$T$1,0)),"")</f>
        <v>22.7</v>
      </c>
      <c r="CK29" s="33">
        <f t="array" ref="CK29">IFERROR(INDEX('SEMACU DATA UNIFICADA'!$C$2:$T1000,MATCH(1,($A29='SEMACU DATA UNIFICADA'!$A$2:$A1000)*($BV$1='SEMACU DATA UNIFICADA'!$B$2:$B1000),0),MATCH(CK$2,'SEMACU DATA UNIFICADA'!$C$1:$T$1,0)),"")</f>
        <v>3.1932</v>
      </c>
      <c r="CL29" s="60">
        <f t="array" ref="CL29">IFERROR(INDEX('SEMACU DATA UNIFICADA'!$C$2:$T1000,MATCH(1,($A29='SEMACU DATA UNIFICADA'!$A$2:$A1000)*($BV$1='SEMACU DATA UNIFICADA'!$B$2:$B1000),0),MATCH(CL$2,'SEMACU DATA UNIFICADA'!$C$1:$T$1,0)),"")</f>
        <v>348.2852876</v>
      </c>
      <c r="CM29" s="140">
        <f t="array" ref="CM29">IFERROR(INDEX('SEMACU DATA UNIFICADA'!$C$2:$T1000,MATCH(1,($A29='SEMACU DATA UNIFICADA'!$A$2:$A1000)*($BV$1='SEMACU DATA UNIFICADA'!$B$2:$B1000),0),MATCH(CM$2,'SEMACU DATA UNIFICADA'!$C$1:$T$1,0)),"")</f>
        <v>4.571321897</v>
      </c>
      <c r="CN29" s="138" t="str">
        <f t="array" ref="CN29">IFERROR(INDEX('SEMACU DATA UNIFICADA'!$C$2:$T1000,MATCH(1,($A29='SEMACU DATA UNIFICADA'!$A$2:$A1000)*($CN$1='SEMACU DATA UNIFICADA'!$B$2:$B1000),0),MATCH(CN$2,'SEMACU DATA UNIFICADA'!$C$1:$T$1,0)),"")</f>
        <v>SE07090523</v>
      </c>
      <c r="CO29" s="2">
        <f t="array" ref="CO29">IFERROR(INDEX('SEMACU DATA UNIFICADA'!$C$2:$T1000,MATCH(1,($A29='SEMACU DATA UNIFICADA'!$A$2:$A1000)*($CN$1='SEMACU DATA UNIFICADA'!$B$2:$B1000),0),MATCH(CO$2,'SEMACU DATA UNIFICADA'!$C$1:$T$1,0)),"")</f>
        <v>262.5</v>
      </c>
      <c r="CP29" s="2">
        <f t="array" ref="CP29">IFERROR(INDEX('SEMACU DATA UNIFICADA'!$C$2:$T1000,MATCH(1,($A29='SEMACU DATA UNIFICADA'!$A$2:$A1000)*($CN$1='SEMACU DATA UNIFICADA'!$B$2:$B1000),0),MATCH(CP$2,'SEMACU DATA UNIFICADA'!$C$1:$T$1,0)),"")</f>
        <v>1375</v>
      </c>
      <c r="CQ29" s="2" t="str">
        <f t="array" ref="CQ29">IFERROR(INDEX('SEMACU DATA UNIFICADA'!$C$2:$T1000,MATCH(1,($A29='SEMACU DATA UNIFICADA'!$A$2:$A1000)*($CN$1='SEMACU DATA UNIFICADA'!$B$2:$B1000),0),MATCH(CQ$2,'SEMACU DATA UNIFICADA'!$C$1:$T$1,0)),"")</f>
        <v>NICO QUALIS</v>
      </c>
      <c r="CR29" s="139">
        <f t="array" ref="CR29">IFERROR(INDEX('SEMACU DATA UNIFICADA'!$C$2:$T1000,MATCH(1,($A29='SEMACU DATA UNIFICADA'!$A$2:$A1000)*($CN$1='SEMACU DATA UNIFICADA'!$B$2:$B1000),0),MATCH(CR$2,'SEMACU DATA UNIFICADA'!$C$1:$T$1,0)),"")</f>
        <v>1493.8</v>
      </c>
      <c r="CS29" s="2">
        <f t="array" ref="CS29">IFERROR(INDEX('SEMACU DATA UNIFICADA'!$C$2:$T1000,MATCH(1,($A29='SEMACU DATA UNIFICADA'!$A$2:$A1000)*($CN$1='SEMACU DATA UNIFICADA'!$B$2:$B1000),0),MATCH(CS$2,'SEMACU DATA UNIFICADA'!$C$1:$T$1,0)),"")</f>
        <v>19.76</v>
      </c>
      <c r="CT29" s="2">
        <f t="array" ref="CT29">IFERROR(INDEX('SEMACU DATA UNIFICADA'!$C$2:$T1000,MATCH(1,($A29='SEMACU DATA UNIFICADA'!$A$2:$A1000)*($CN$1='SEMACU DATA UNIFICADA'!$B$2:$B1000),0),MATCH(CT$2,'SEMACU DATA UNIFICADA'!$C$1:$T$1,0)),"")</f>
        <v>1.41</v>
      </c>
      <c r="CU29" s="33">
        <f t="array" ref="CU29">IFERROR(INDEX('SEMACU DATA UNIFICADA'!$C$2:$T1000,MATCH(1,($A29='SEMACU DATA UNIFICADA'!$A$2:$A1000)*($CN$1='SEMACU DATA UNIFICADA'!$B$2:$B1000),0),MATCH(CU$2,'SEMACU DATA UNIFICADA'!$C$1:$T$1,0)),"")</f>
        <v>3.33504</v>
      </c>
      <c r="CV29" s="60">
        <f t="array" ref="CV29">IFERROR(INDEX('SEMACU DATA UNIFICADA'!$C$2:$T1000,MATCH(1,($A29='SEMACU DATA UNIFICADA'!$A$2:$A1000)*($CN$1='SEMACU DATA UNIFICADA'!$B$2:$B1000),0),MATCH(CV$2,'SEMACU DATA UNIFICADA'!$C$1:$T$1,0)),"")</f>
        <v>398328.4445</v>
      </c>
      <c r="CW29" s="23">
        <f t="array" ref="CW29">IFERROR(INDEX('SEMACU DATA UNIFICADA'!$C$2:$T1000,MATCH(1,($A29='SEMACU DATA UNIFICADA'!$A$2:$A1000)*($CN$1='SEMACU DATA UNIFICADA'!$B$2:$B1000),0),MATCH(CW$2,'SEMACU DATA UNIFICADA'!$C$1:$T$1,0)),"")</f>
        <v>0.7733288</v>
      </c>
      <c r="CX29" s="23">
        <f t="array" ref="CX29">IFERROR(INDEX('SEMACU DATA UNIFICADA'!$C$2:$T1000,MATCH(1,($A29='SEMACU DATA UNIFICADA'!$A$2:$A1000)*($CN$1='SEMACU DATA UNIFICADA'!$B$2:$B1000),0),MATCH(CX$2,'SEMACU DATA UNIFICADA'!$C$1:$T$1,0)),"")</f>
        <v>0.4425871606</v>
      </c>
      <c r="CY29" s="23">
        <f t="array" ref="CY29">IFERROR(INDEX('SEMACU DATA UNIFICADA'!$C$2:$T1000,MATCH(1,($A29='SEMACU DATA UNIFICADA'!$A$2:$A1000)*($CN$1='SEMACU DATA UNIFICADA'!$B$2:$B1000),0),MATCH(CY$2,'SEMACU DATA UNIFICADA'!$C$1:$T$1,0)),"")</f>
        <v>0.4425871606</v>
      </c>
      <c r="CZ29" s="60" t="str">
        <f t="array" ref="CZ29">IFERROR(INDEX('SEMACU DATA UNIFICADA'!$C$2:$T1000,MATCH(1,($A29='SEMACU DATA UNIFICADA'!$A$2:$A1000)*($CN$1='SEMACU DATA UNIFICADA'!$B$2:$B1000),0),MATCH(CZ$2,'SEMACU DATA UNIFICADA'!$C$1:$T$1,0)),"")</f>
        <v/>
      </c>
      <c r="DA29" s="2">
        <f t="array" ref="DA29">IFERROR(INDEX('SEMACU DATA UNIFICADA'!$C$2:$T1000,MATCH(1,($A29='SEMACU DATA UNIFICADA'!$A$2:$A1000)*($CN$1='SEMACU DATA UNIFICADA'!$B$2:$B1000),0),MATCH(DA$2,'SEMACU DATA UNIFICADA'!$C$1:$T$1,0)),"")</f>
        <v>2.2</v>
      </c>
      <c r="DB29" s="2">
        <f t="array" ref="DB29">IFERROR(INDEX('SEMACU DATA UNIFICADA'!$C$2:$T1000,MATCH(1,($A29='SEMACU DATA UNIFICADA'!$A$2:$A1000)*($CN$1='SEMACU DATA UNIFICADA'!$B$2:$B1000),0),MATCH(DB$2,'SEMACU DATA UNIFICADA'!$C$1:$T$1,0)),"")</f>
        <v>21.96</v>
      </c>
      <c r="DC29" s="33">
        <f t="array" ref="DC29">IFERROR(INDEX('SEMACU DATA UNIFICADA'!$C$2:$T1000,MATCH(1,($A29='SEMACU DATA UNIFICADA'!$A$2:$A1000)*($CN$1='SEMACU DATA UNIFICADA'!$B$2:$B1000),0),MATCH(DC$2,'SEMACU DATA UNIFICADA'!$C$1:$T$1,0)),"")</f>
        <v>3.26688</v>
      </c>
      <c r="DD29" s="60">
        <f t="array" ref="DD29">IFERROR(INDEX('SEMACU DATA UNIFICADA'!$C$2:$T1000,MATCH(1,($A29='SEMACU DATA UNIFICADA'!$A$2:$A1000)*($CN$1='SEMACU DATA UNIFICADA'!$B$2:$B1000),0),MATCH(DD$2,'SEMACU DATA UNIFICADA'!$C$1:$T$1,0)),"")</f>
        <v>273.5220763</v>
      </c>
      <c r="DE29" s="140">
        <f t="array" ref="DE29">IFERROR(INDEX('SEMACU DATA UNIFICADA'!$C$2:$T1000,MATCH(1,($A29='SEMACU DATA UNIFICADA'!$A$2:$A1000)*($CN$1='SEMACU DATA UNIFICADA'!$B$2:$B1000),0),MATCH(DE$2,'SEMACU DATA UNIFICADA'!$C$1:$T$1,0)),"")</f>
        <v>2.755519065</v>
      </c>
      <c r="DF29" s="138" t="str">
        <f t="array" ref="DF29">IFERROR(INDEX('SEMACU DATA UNIFICADA'!$C$2:$T1000,MATCH(1,($A29='SEMACU DATA UNIFICADA'!$A$2:$A1000)*($DF$1='SEMACU DATA UNIFICADA'!$B$2:$B1000),0),MATCH(DF$2,'SEMACU DATA UNIFICADA'!$C$1:$T$1,0)),"")</f>
        <v>SE08090523</v>
      </c>
      <c r="DG29" s="2">
        <f t="array" ref="DG29">IFERROR(INDEX('SEMACU DATA UNIFICADA'!$C$2:$T1000,MATCH(1,($A29='SEMACU DATA UNIFICADA'!$A$2:$A1000)*($DF$1='SEMACU DATA UNIFICADA'!$B$2:$B1000),0),MATCH(DG$2,'SEMACU DATA UNIFICADA'!$C$1:$T$1,0)),"")</f>
        <v>287.5</v>
      </c>
      <c r="DH29" s="2">
        <f t="array" ref="DH29">IFERROR(INDEX('SEMACU DATA UNIFICADA'!$C$2:$T1000,MATCH(1,($A29='SEMACU DATA UNIFICADA'!$A$2:$A1000)*($DF$1='SEMACU DATA UNIFICADA'!$B$2:$B1000),0),MATCH(DH$2,'SEMACU DATA UNIFICADA'!$C$1:$T$1,0)),"")</f>
        <v>1625</v>
      </c>
      <c r="DI29" s="2" t="str">
        <f t="array" ref="DI29">IFERROR(INDEX('SEMACU DATA UNIFICADA'!$C$2:$T1000,MATCH(1,($A29='SEMACU DATA UNIFICADA'!$A$2:$A1000)*($DF$1='SEMACU DATA UNIFICADA'!$B$2:$B1000),0),MATCH(DI$2,'SEMACU DATA UNIFICADA'!$C$1:$T$1,0)),"")</f>
        <v>NICO QUALIS</v>
      </c>
      <c r="DJ29" s="139">
        <f t="array" ref="DJ29">IFERROR(INDEX('SEMACU DATA UNIFICADA'!$C$2:$T1000,MATCH(1,($A29='SEMACU DATA UNIFICADA'!$A$2:$A1000)*($DF$1='SEMACU DATA UNIFICADA'!$B$2:$B1000),0),MATCH(DJ$2,'SEMACU DATA UNIFICADA'!$C$1:$T$1,0)),"")</f>
        <v>1765.4</v>
      </c>
      <c r="DK29" s="2">
        <f t="array" ref="DK29">IFERROR(INDEX('SEMACU DATA UNIFICADA'!$C$2:$T1000,MATCH(1,($A29='SEMACU DATA UNIFICADA'!$A$2:$A1000)*($DF$1='SEMACU DATA UNIFICADA'!$B$2:$B1000),0),MATCH(DK$2,'SEMACU DATA UNIFICADA'!$C$1:$T$1,0)),"")</f>
        <v>20.33</v>
      </c>
      <c r="DL29" s="2">
        <f t="array" ref="DL29">IFERROR(INDEX('SEMACU DATA UNIFICADA'!$C$2:$T1000,MATCH(1,($A29='SEMACU DATA UNIFICADA'!$A$2:$A1000)*($DF$1='SEMACU DATA UNIFICADA'!$B$2:$B1000),0),MATCH(DL$2,'SEMACU DATA UNIFICADA'!$C$1:$T$1,0)),"")</f>
        <v>1.5</v>
      </c>
      <c r="DM29" s="33">
        <f t="array" ref="DM29">IFERROR(INDEX('SEMACU DATA UNIFICADA'!$C$2:$T1000,MATCH(1,($A29='SEMACU DATA UNIFICADA'!$A$2:$A1000)*($DF$1='SEMACU DATA UNIFICADA'!$B$2:$B1000),0),MATCH(DM$2,'SEMACU DATA UNIFICADA'!$C$1:$T$1,0)),"")</f>
        <v>3.26832</v>
      </c>
      <c r="DN29" s="60">
        <f t="array" ref="DN29">IFERROR(INDEX('SEMACU DATA UNIFICADA'!$C$2:$T1000,MATCH(1,($A29='SEMACU DATA UNIFICADA'!$A$2:$A1000)*($DF$1='SEMACU DATA UNIFICADA'!$B$2:$B1000),0),MATCH(DN$2,'SEMACU DATA UNIFICADA'!$C$1:$T$1,0)),"")</f>
        <v>432689.0441</v>
      </c>
      <c r="DO29" s="23">
        <f t="array" ref="DO29">IFERROR(INDEX('SEMACU DATA UNIFICADA'!$C$2:$T1000,MATCH(1,($A29='SEMACU DATA UNIFICADA'!$A$2:$A1000)*($DF$1='SEMACU DATA UNIFICADA'!$B$2:$B1000),0),MATCH(DO$2,'SEMACU DATA UNIFICADA'!$C$1:$T$1,0)),"")</f>
        <v>0.7733288</v>
      </c>
      <c r="DP29" s="23">
        <f t="array" ref="DP29">IFERROR(INDEX('SEMACU DATA UNIFICADA'!$C$2:$T1000,MATCH(1,($A29='SEMACU DATA UNIFICADA'!$A$2:$A1000)*($DF$1='SEMACU DATA UNIFICADA'!$B$2:$B1000),0),MATCH(DP$2,'SEMACU DATA UNIFICADA'!$C$1:$T$1,0)),"")</f>
        <v>0.471338828</v>
      </c>
      <c r="DQ29" s="23">
        <f t="array" ref="DQ29">IFERROR(INDEX('SEMACU DATA UNIFICADA'!$C$2:$T1000,MATCH(1,($A29='SEMACU DATA UNIFICADA'!$A$2:$A1000)*($DF$1='SEMACU DATA UNIFICADA'!$B$2:$B1000),0),MATCH(DQ$2,'SEMACU DATA UNIFICADA'!$C$1:$T$1,0)),"")</f>
        <v>0.471338828</v>
      </c>
      <c r="DR29" s="60" t="str">
        <f t="array" ref="DR29">IFERROR(INDEX('SEMACU DATA UNIFICADA'!$C$2:$T1000,MATCH(1,($A29='SEMACU DATA UNIFICADA'!$A$2:$A1000)*($DF$1='SEMACU DATA UNIFICADA'!$B$2:$B1000),0),MATCH(DR$2,'SEMACU DATA UNIFICADA'!$C$1:$T$1,0)),"")</f>
        <v/>
      </c>
      <c r="DS29" s="2">
        <f t="array" ref="DS29">IFERROR(INDEX('SEMACU DATA UNIFICADA'!$C$2:$T1000,MATCH(1,($A29='SEMACU DATA UNIFICADA'!$A$2:$A1000)*($DF$1='SEMACU DATA UNIFICADA'!$B$2:$B1000),0),MATCH(DS$2,'SEMACU DATA UNIFICADA'!$C$1:$T$1,0)),"")</f>
        <v>2.2</v>
      </c>
      <c r="DT29" s="2">
        <f t="array" ref="DT29">IFERROR(INDEX('SEMACU DATA UNIFICADA'!$C$2:$T1000,MATCH(1,($A29='SEMACU DATA UNIFICADA'!$A$2:$A1000)*($DF$1='SEMACU DATA UNIFICADA'!$B$2:$B1000),0),MATCH(DT$2,'SEMACU DATA UNIFICADA'!$C$1:$T$1,0)),"")</f>
        <v>22.53</v>
      </c>
      <c r="DU29" s="33">
        <f t="array" ref="DU29">IFERROR(INDEX('SEMACU DATA UNIFICADA'!$C$2:$T1000,MATCH(1,($A29='SEMACU DATA UNIFICADA'!$A$2:$A1000)*($DF$1='SEMACU DATA UNIFICADA'!$B$2:$B1000),0),MATCH(DU$2,'SEMACU DATA UNIFICADA'!$C$1:$T$1,0)),"")</f>
        <v>3.20748</v>
      </c>
      <c r="DV29" s="60">
        <f t="array" ref="DV29">IFERROR(INDEX('SEMACU DATA UNIFICADA'!$C$2:$T1000,MATCH(1,($A29='SEMACU DATA UNIFICADA'!$A$2:$A1000)*($DF$1='SEMACU DATA UNIFICADA'!$B$2:$B1000),0),MATCH(DV$2,'SEMACU DATA UNIFICADA'!$C$1:$T$1,0)),"")</f>
        <v>300.0204592</v>
      </c>
      <c r="DW29" s="140">
        <f t="array" ref="DW29">IFERROR(INDEX('SEMACU DATA UNIFICADA'!$C$2:$T1000,MATCH(1,($A29='SEMACU DATA UNIFICADA'!$A$2:$A1000)*($DF$1='SEMACU DATA UNIFICADA'!$B$2:$B1000),0),MATCH(DW$2,'SEMACU DATA UNIFICADA'!$C$1:$T$1,0)),"")</f>
        <v>3.130114807</v>
      </c>
      <c r="DX29" s="138" t="str">
        <f t="array" ref="DX29">IFERROR(INDEX('SEMACU DATA UNIFICADA'!$C$2:$T1000,MATCH(1,($A29='SEMACU DATA UNIFICADA'!$A$2:$A1000)*($DX$1='SEMACU DATA UNIFICADA'!$B$2:$B1000),0),MATCH(DX$2,'SEMACU DATA UNIFICADA'!$C$1:$T$1,0)),"")</f>
        <v>SE09060523</v>
      </c>
      <c r="DY29" s="2">
        <f t="array" ref="DY29">IFERROR(INDEX('SEMACU DATA UNIFICADA'!$C$2:$T1000,MATCH(1,($A29='SEMACU DATA UNIFICADA'!$A$2:$A1000)*($DX$1='SEMACU DATA UNIFICADA'!$B$2:$B1000),0),MATCH(DY$2,'SEMACU DATA UNIFICADA'!$C$1:$T$1,0)),"")</f>
        <v>335</v>
      </c>
      <c r="DZ29" s="2">
        <f t="array" ref="DZ29">IFERROR(INDEX('SEMACU DATA UNIFICADA'!$C$2:$T1000,MATCH(1,($A29='SEMACU DATA UNIFICADA'!$A$2:$A1000)*($DX$1='SEMACU DATA UNIFICADA'!$B$2:$B1000),0),MATCH(DZ$2,'SEMACU DATA UNIFICADA'!$C$1:$T$1,0)),"")</f>
        <v>1525</v>
      </c>
      <c r="EA29" s="2" t="str">
        <f t="array" ref="EA29">IFERROR(INDEX('SEMACU DATA UNIFICADA'!$C$2:$T1000,MATCH(1,($A29='SEMACU DATA UNIFICADA'!$A$2:$A1000)*($DX$1='SEMACU DATA UNIFICADA'!$B$2:$B1000),0),MATCH(EA$2,'SEMACU DATA UNIFICADA'!$C$1:$T$1,0)),"")</f>
        <v>NICO QUALIS</v>
      </c>
      <c r="EB29" s="139">
        <f t="array" ref="EB29">IFERROR(INDEX('SEMACU DATA UNIFICADA'!$C$2:$T1000,MATCH(1,($A29='SEMACU DATA UNIFICADA'!$A$2:$A1000)*($DX$1='SEMACU DATA UNIFICADA'!$B$2:$B1000),0),MATCH(EB$2,'SEMACU DATA UNIFICADA'!$C$1:$T$1,0)),"")</f>
        <v>1656.76</v>
      </c>
      <c r="EC29" s="2">
        <f t="array" ref="EC29">IFERROR(INDEX('SEMACU DATA UNIFICADA'!$C$2:$T1000,MATCH(1,($A29='SEMACU DATA UNIFICADA'!$A$2:$A1000)*($DX$1='SEMACU DATA UNIFICADA'!$B$2:$B1000),0),MATCH(EC$2,'SEMACU DATA UNIFICADA'!$C$1:$T$1,0)),"")</f>
        <v>20.5</v>
      </c>
      <c r="ED29" s="2">
        <f t="array" ref="ED29">IFERROR(INDEX('SEMACU DATA UNIFICADA'!$C$2:$T1000,MATCH(1,($A29='SEMACU DATA UNIFICADA'!$A$2:$A1000)*($DX$1='SEMACU DATA UNIFICADA'!$B$2:$B1000),0),MATCH(ED$2,'SEMACU DATA UNIFICADA'!$C$1:$T$1,0)),"")</f>
        <v>0.8</v>
      </c>
      <c r="EE29" s="33">
        <f t="array" ref="EE29">IFERROR(INDEX('SEMACU DATA UNIFICADA'!$C$2:$T1000,MATCH(1,($A29='SEMACU DATA UNIFICADA'!$A$2:$A1000)*($DX$1='SEMACU DATA UNIFICADA'!$B$2:$B1000),0),MATCH(EE$2,'SEMACU DATA UNIFICADA'!$C$1:$T$1,0)),"")</f>
        <v>3.252</v>
      </c>
      <c r="EF29" s="60">
        <f t="array" ref="EF29">IFERROR(INDEX('SEMACU DATA UNIFICADA'!$C$2:$T1000,MATCH(1,($A29='SEMACU DATA UNIFICADA'!$A$2:$A1000)*($DX$1='SEMACU DATA UNIFICADA'!$B$2:$B1000),0),MATCH(EF$2,'SEMACU DATA UNIFICADA'!$C$1:$T$1,0)),"")</f>
        <v>502505.0251</v>
      </c>
      <c r="EG29" s="23">
        <f t="array" ref="EG29">IFERROR(INDEX('SEMACU DATA UNIFICADA'!$C$2:$T1000,MATCH(1,($A29='SEMACU DATA UNIFICADA'!$A$2:$A1000)*($DX$1='SEMACU DATA UNIFICADA'!$B$2:$B1000),0),MATCH(EG$2,'SEMACU DATA UNIFICADA'!$C$1:$T$1,0)),"")</f>
        <v>0.7633286</v>
      </c>
      <c r="EH29" s="23">
        <f t="array" ref="EH29">IFERROR(INDEX('SEMACU DATA UNIFICADA'!$C$2:$T1000,MATCH(1,($A29='SEMACU DATA UNIFICADA'!$A$2:$A1000)*($DX$1='SEMACU DATA UNIFICADA'!$B$2:$B1000),0),MATCH(EH$2,'SEMACU DATA UNIFICADA'!$C$1:$T$1,0)),"")</f>
        <v>0.4135843828</v>
      </c>
      <c r="EI29" s="23">
        <f t="array" ref="EI29">IFERROR(INDEX('SEMACU DATA UNIFICADA'!$C$2:$T1000,MATCH(1,($A29='SEMACU DATA UNIFICADA'!$A$2:$A1000)*($DX$1='SEMACU DATA UNIFICADA'!$B$2:$B1000),0),MATCH(EI$2,'SEMACU DATA UNIFICADA'!$C$1:$T$1,0)),"")</f>
        <v>0.4135843828</v>
      </c>
      <c r="EJ29" s="60" t="str">
        <f t="array" ref="EJ29">IFERROR(INDEX('SEMACU DATA UNIFICADA'!$C$2:$T1000,MATCH(1,($A29='SEMACU DATA UNIFICADA'!$A$2:$A1000)*($DX$1='SEMACU DATA UNIFICADA'!$B$2:$B1000),0),MATCH(EJ$2,'SEMACU DATA UNIFICADA'!$C$1:$T$1,0)),"")</f>
        <v/>
      </c>
      <c r="EK29" s="2">
        <f t="array" ref="EK29">IFERROR(INDEX('SEMACU DATA UNIFICADA'!$C$2:$T1000,MATCH(1,($A29='SEMACU DATA UNIFICADA'!$A$2:$A1000)*($DX$1='SEMACU DATA UNIFICADA'!$B$2:$B1000),0),MATCH(EK$2,'SEMACU DATA UNIFICADA'!$C$1:$T$1,0)),"")</f>
        <v>2.2</v>
      </c>
      <c r="EL29" s="2">
        <f t="array" ref="EL29">IFERROR(INDEX('SEMACU DATA UNIFICADA'!$C$2:$T1000,MATCH(1,($A29='SEMACU DATA UNIFICADA'!$A$2:$A1000)*($DX$1='SEMACU DATA UNIFICADA'!$B$2:$B1000),0),MATCH(EL$2,'SEMACU DATA UNIFICADA'!$C$1:$T$1,0)),"")</f>
        <v>22.7</v>
      </c>
      <c r="EM29" s="33">
        <f t="array" ref="EM29">IFERROR(INDEX('SEMACU DATA UNIFICADA'!$C$2:$T1000,MATCH(1,($A29='SEMACU DATA UNIFICADA'!$A$2:$A1000)*($DX$1='SEMACU DATA UNIFICADA'!$B$2:$B1000),0),MATCH(EM$2,'SEMACU DATA UNIFICADA'!$C$1:$T$1,0)),"")</f>
        <v>3.1932</v>
      </c>
      <c r="EN29" s="60">
        <f t="array" ref="EN29">IFERROR(INDEX('SEMACU DATA UNIFICADA'!$C$2:$T1000,MATCH(1,($A29='SEMACU DATA UNIFICADA'!$A$2:$A1000)*($DX$1='SEMACU DATA UNIFICADA'!$B$2:$B1000),0),MATCH(EN$2,'SEMACU DATA UNIFICADA'!$C$1:$T$1,0)),"")</f>
        <v>346.8589277</v>
      </c>
      <c r="EO29" s="140">
        <f t="array" ref="EO29">IFERROR(INDEX('SEMACU DATA UNIFICADA'!$C$2:$T1000,MATCH(1,($A29='SEMACU DATA UNIFICADA'!$A$2:$A1000)*($DX$1='SEMACU DATA UNIFICADA'!$B$2:$B1000),0),MATCH(EO$2,'SEMACU DATA UNIFICADA'!$C$1:$T$1,0)),"")</f>
        <v>2.964731924</v>
      </c>
      <c r="EP29" s="138" t="str">
        <f t="array" ref="EP29">IFERROR(INDEX('SEMACU DATA UNIFICADA'!$C$2:$T1000,MATCH(1,($A29='SEMACU DATA UNIFICADA'!$A$2:$A1000)*($EP$1='SEMACU DATA UNIFICADA'!$B$2:$B1000),0),MATCH(EP$2,'SEMACU DATA UNIFICADA'!$C$1:$T$1,0)),"")</f>
        <v>SE10060523</v>
      </c>
      <c r="EQ29" s="2">
        <f t="array" ref="EQ29">IFERROR(INDEX('SEMACU DATA UNIFICADA'!$C$2:$T1000,MATCH(1,($A29='SEMACU DATA UNIFICADA'!$A$2:$A1000)*($EP$1='SEMACU DATA UNIFICADA'!$B$2:$B1000),0),MATCH(EQ$2,'SEMACU DATA UNIFICADA'!$C$1:$T$1,0)),"")</f>
        <v>262.5</v>
      </c>
      <c r="ER29" s="2">
        <f t="array" ref="ER29">IFERROR(INDEX('SEMACU DATA UNIFICADA'!$C$2:$T1000,MATCH(1,($A29='SEMACU DATA UNIFICADA'!$A$2:$A1000)*($EP$1='SEMACU DATA UNIFICADA'!$B$2:$B1000),0),MATCH(ER$2,'SEMACU DATA UNIFICADA'!$C$1:$T$1,0)),"")</f>
        <v>1425</v>
      </c>
      <c r="ES29" s="2" t="str">
        <f t="array" ref="ES29">IFERROR(INDEX('SEMACU DATA UNIFICADA'!$C$2:$T1000,MATCH(1,($A29='SEMACU DATA UNIFICADA'!$A$2:$A1000)*($EP$1='SEMACU DATA UNIFICADA'!$B$2:$B1000),0),MATCH(ES$2,'SEMACU DATA UNIFICADA'!$C$1:$T$1,0)),"")</f>
        <v>NICO QUALIS</v>
      </c>
      <c r="ET29" s="139">
        <f t="array" ref="ET29">IFERROR(INDEX('SEMACU DATA UNIFICADA'!$C$2:$T1000,MATCH(1,($A29='SEMACU DATA UNIFICADA'!$A$2:$A1000)*($EP$1='SEMACU DATA UNIFICADA'!$B$2:$B1000),0),MATCH(ET$2,'SEMACU DATA UNIFICADA'!$C$1:$T$1,0)),"")</f>
        <v>1548.12</v>
      </c>
      <c r="EU29" s="2">
        <f t="array" ref="EU29">IFERROR(INDEX('SEMACU DATA UNIFICADA'!$C$2:$T1000,MATCH(1,($A29='SEMACU DATA UNIFICADA'!$A$2:$A1000)*($EP$1='SEMACU DATA UNIFICADA'!$B$2:$B1000),0),MATCH(EU$2,'SEMACU DATA UNIFICADA'!$C$1:$T$1,0)),"")</f>
        <v>21.69</v>
      </c>
      <c r="EV29" s="2">
        <f t="array" ref="EV29">IFERROR(INDEX('SEMACU DATA UNIFICADA'!$C$2:$T1000,MATCH(1,($A29='SEMACU DATA UNIFICADA'!$A$2:$A1000)*($EP$1='SEMACU DATA UNIFICADA'!$B$2:$B1000),0),MATCH(EV$2,'SEMACU DATA UNIFICADA'!$C$1:$T$1,0)),"")</f>
        <v>1.54</v>
      </c>
      <c r="EW29" s="33">
        <f t="array" ref="EW29">IFERROR(INDEX('SEMACU DATA UNIFICADA'!$C$2:$T1000,MATCH(1,($A29='SEMACU DATA UNIFICADA'!$A$2:$A1000)*($EP$1='SEMACU DATA UNIFICADA'!$B$2:$B1000),0),MATCH(EW$2,'SEMACU DATA UNIFICADA'!$C$1:$T$1,0)),"")</f>
        <v>3.28632</v>
      </c>
      <c r="EX29" s="60">
        <f t="array" ref="EX29">IFERROR(INDEX('SEMACU DATA UNIFICADA'!$C$2:$T1000,MATCH(1,($A29='SEMACU DATA UNIFICADA'!$A$2:$A1000)*($EP$1='SEMACU DATA UNIFICADA'!$B$2:$B1000),0),MATCH(EX$2,'SEMACU DATA UNIFICADA'!$C$1:$T$1,0)),"")</f>
        <v>368264.5425</v>
      </c>
      <c r="EY29" s="23">
        <f t="array" ref="EY29">IFERROR(INDEX('SEMACU DATA UNIFICADA'!$C$2:$T1000,MATCH(1,($A29='SEMACU DATA UNIFICADA'!$A$2:$A1000)*($EP$1='SEMACU DATA UNIFICADA'!$B$2:$B1000),0),MATCH(EY$2,'SEMACU DATA UNIFICADA'!$C$1:$T$1,0)),"")</f>
        <v>0.7633286</v>
      </c>
      <c r="EZ29" s="23">
        <f t="array" ref="EZ29">IFERROR(INDEX('SEMACU DATA UNIFICADA'!$C$2:$T1000,MATCH(1,($A29='SEMACU DATA UNIFICADA'!$A$2:$A1000)*($EP$1='SEMACU DATA UNIFICADA'!$B$2:$B1000),0),MATCH(EZ$2,'SEMACU DATA UNIFICADA'!$C$1:$T$1,0)),"")</f>
        <v>0.3558111522</v>
      </c>
      <c r="FA29" s="23">
        <f t="array" ref="FA29">IFERROR(INDEX('SEMACU DATA UNIFICADA'!$C$2:$T1000,MATCH(1,($A29='SEMACU DATA UNIFICADA'!$A$2:$A1000)*($EP$1='SEMACU DATA UNIFICADA'!$B$2:$B1000),0),MATCH(FA$2,'SEMACU DATA UNIFICADA'!$C$1:$T$1,0)),"")</f>
        <v>0.3558111522</v>
      </c>
      <c r="FB29" s="60" t="str">
        <f t="array" ref="FB29">IFERROR(INDEX('SEMACU DATA UNIFICADA'!$C$2:$T1000,MATCH(1,($A29='SEMACU DATA UNIFICADA'!$A$2:$A1000)*($EP$1='SEMACU DATA UNIFICADA'!$B$2:$B1000),0),MATCH(FB$2,'SEMACU DATA UNIFICADA'!$C$1:$T$1,0)),"")</f>
        <v/>
      </c>
      <c r="FC29" s="2">
        <f t="array" ref="FC29">IFERROR(INDEX('SEMACU DATA UNIFICADA'!$C$2:$T1000,MATCH(1,($A29='SEMACU DATA UNIFICADA'!$A$2:$A1000)*($EP$1='SEMACU DATA UNIFICADA'!$B$2:$B1000),0),MATCH(FC$2,'SEMACU DATA UNIFICADA'!$C$1:$T$1,0)),"")</f>
        <v>2.2</v>
      </c>
      <c r="FD29" s="2">
        <f t="array" ref="FD29">IFERROR(INDEX('SEMACU DATA UNIFICADA'!$C$2:$T1000,MATCH(1,($A29='SEMACU DATA UNIFICADA'!$A$2:$A1000)*($EP$1='SEMACU DATA UNIFICADA'!$B$2:$B1000),0),MATCH(FD$2,'SEMACU DATA UNIFICADA'!$C$1:$T$1,0)),"")</f>
        <v>23.89</v>
      </c>
      <c r="FE29" s="33">
        <f t="array" ref="FE29">IFERROR(INDEX('SEMACU DATA UNIFICADA'!$C$2:$T1000,MATCH(1,($A29='SEMACU DATA UNIFICADA'!$A$2:$A1000)*($EP$1='SEMACU DATA UNIFICADA'!$B$2:$B1000),0),MATCH(FE$2,'SEMACU DATA UNIFICADA'!$C$1:$T$1,0)),"")</f>
        <v>3.20124</v>
      </c>
      <c r="FF29" s="60">
        <f t="array" ref="FF29">IFERROR(INDEX('SEMACU DATA UNIFICADA'!$C$2:$T1000,MATCH(1,($A29='SEMACU DATA UNIFICADA'!$A$2:$A1000)*($EP$1='SEMACU DATA UNIFICADA'!$B$2:$B1000),0),MATCH(FF$2,'SEMACU DATA UNIFICADA'!$C$1:$T$1,0)),"")</f>
        <v>266.6679811</v>
      </c>
      <c r="FG29" s="140">
        <f t="array" ref="FG29">IFERROR(INDEX('SEMACU DATA UNIFICADA'!$C$2:$T1000,MATCH(1,($A29='SEMACU DATA UNIFICADA'!$A$2:$A1000)*($EP$1='SEMACU DATA UNIFICADA'!$B$2:$B1000),0),MATCH(FG$2,'SEMACU DATA UNIFICADA'!$C$1:$T$1,0)),"")</f>
        <v>1.041995268</v>
      </c>
      <c r="FH29" s="138" t="str">
        <f t="array" ref="FH29">IFERROR(INDEX('SEMACU DATA UNIFICADA'!$C$2:$T1000,MATCH(1,($A29='SEMACU DATA UNIFICADA'!$A$2:$A1000)*($FH$1='SEMACU DATA UNIFICADA'!$B$2:$B1000),0),MATCH(FH$2,'SEMACU DATA UNIFICADA'!$C$1:$T$1,0)),"")</f>
        <v>SE11220623</v>
      </c>
      <c r="FI29" s="2">
        <f t="array" ref="FI29">IFERROR(INDEX('SEMACU DATA UNIFICADA'!$C$2:$T1000,MATCH(1,($A29='SEMACU DATA UNIFICADA'!$A$2:$A1000)*($FH$1='SEMACU DATA UNIFICADA'!$B$2:$B1000),0),MATCH(FI$2,'SEMACU DATA UNIFICADA'!$C$1:$T$1,0)),"")</f>
        <v>225</v>
      </c>
      <c r="FJ29" s="2">
        <f t="array" ref="FJ29">IFERROR(INDEX('SEMACU DATA UNIFICADA'!$C$2:$T1000,MATCH(1,($A29='SEMACU DATA UNIFICADA'!$A$2:$A1000)*($FH$1='SEMACU DATA UNIFICADA'!$B$2:$B1000),0),MATCH(FJ$2,'SEMACU DATA UNIFICADA'!$C$1:$T$1,0)),"")</f>
        <v>1275</v>
      </c>
      <c r="FK29" s="2" t="str">
        <f t="array" ref="FK29">IFERROR(INDEX('SEMACU DATA UNIFICADA'!$C$2:$T1000,MATCH(1,($A29='SEMACU DATA UNIFICADA'!$A$2:$A1000)*($FH$1='SEMACU DATA UNIFICADA'!$B$2:$B1000),0),MATCH(FK$2,'SEMACU DATA UNIFICADA'!$C$1:$T$1,0)),"")</f>
        <v>SKR MAST</v>
      </c>
      <c r="FL29" s="139">
        <f t="array" ref="FL29">IFERROR(INDEX('SEMACU DATA UNIFICADA'!$C$2:$T1000,MATCH(1,($A29='SEMACU DATA UNIFICADA'!$A$2:$A1000)*($FH$1='SEMACU DATA UNIFICADA'!$B$2:$B1000),0),MATCH(FL$2,'SEMACU DATA UNIFICADA'!$C$1:$T$1,0)),"")</f>
        <v>1249.5</v>
      </c>
      <c r="FM29" s="2">
        <f t="array" ref="FM29">IFERROR(INDEX('SEMACU DATA UNIFICADA'!$C$2:$T1000,MATCH(1,($A29='SEMACU DATA UNIFICADA'!$A$2:$A1000)*($FH$1='SEMACU DATA UNIFICADA'!$B$2:$B1000),0),MATCH(FM$2,'SEMACU DATA UNIFICADA'!$C$1:$T$1,0)),"")</f>
        <v>8.2</v>
      </c>
      <c r="FN29" s="2">
        <f t="array" ref="FN29">IFERROR(INDEX('SEMACU DATA UNIFICADA'!$C$2:$T1000,MATCH(1,($A29='SEMACU DATA UNIFICADA'!$A$2:$A1000)*($FH$1='SEMACU DATA UNIFICADA'!$B$2:$B1000),0),MATCH(FN$2,'SEMACU DATA UNIFICADA'!$C$1:$T$1,0)),"")</f>
        <v>2.05</v>
      </c>
      <c r="FO29" s="33">
        <f t="array" ref="FO29">IFERROR(INDEX('SEMACU DATA UNIFICADA'!$C$2:$T1000,MATCH(1,($A29='SEMACU DATA UNIFICADA'!$A$2:$A1000)*($FH$1='SEMACU DATA UNIFICADA'!$B$2:$B1000),0),MATCH(FO$2,'SEMACU DATA UNIFICADA'!$C$1:$T$1,0)),"")</f>
        <v>5.5464</v>
      </c>
      <c r="FP29" s="60">
        <f t="array" ref="FP29">IFERROR(INDEX('SEMACU DATA UNIFICADA'!$C$2:$T1000,MATCH(1,($A29='SEMACU DATA UNIFICADA'!$A$2:$A1000)*($FH$1='SEMACU DATA UNIFICADA'!$B$2:$B1000),0),MATCH(FP$2,'SEMACU DATA UNIFICADA'!$C$1:$T$1,0)),"")</f>
        <v>494717.7338</v>
      </c>
      <c r="FQ29" s="23">
        <f t="array" ref="FQ29">IFERROR(INDEX('SEMACU DATA UNIFICADA'!$C$2:$T1000,MATCH(1,($A29='SEMACU DATA UNIFICADA'!$A$2:$A1000)*($FH$1='SEMACU DATA UNIFICADA'!$B$2:$B1000),0),MATCH(FQ$2,'SEMACU DATA UNIFICADA'!$C$1:$T$1,0)),"")</f>
        <v>0.9199984</v>
      </c>
      <c r="FR29" s="23">
        <f t="array" ref="FR29">IFERROR(INDEX('SEMACU DATA UNIFICADA'!$C$2:$T1000,MATCH(1,($A29='SEMACU DATA UNIFICADA'!$A$2:$A1000)*($FH$1='SEMACU DATA UNIFICADA'!$B$2:$B1000),0),MATCH(FR$2,'SEMACU DATA UNIFICADA'!$C$1:$T$1,0)),"")</f>
        <v>0.6040509571</v>
      </c>
      <c r="FS29" s="23">
        <f t="array" ref="FS29">IFERROR(INDEX('SEMACU DATA UNIFICADA'!$C$2:$T1000,MATCH(1,($A29='SEMACU DATA UNIFICADA'!$A$2:$A1000)*($FH$1='SEMACU DATA UNIFICADA'!$B$2:$B1000),0),MATCH(FS$2,'SEMACU DATA UNIFICADA'!$C$1:$T$1,0)),"")</f>
        <v>0.6040509571</v>
      </c>
      <c r="FT29" s="60" t="str">
        <f t="array" ref="FT29">IFERROR(INDEX('SEMACU DATA UNIFICADA'!$C$2:$T1000,MATCH(1,($A29='SEMACU DATA UNIFICADA'!$A$2:$A1000)*($FH$1='SEMACU DATA UNIFICADA'!$B$2:$B1000),0),MATCH(FT$2,'SEMACU DATA UNIFICADA'!$C$1:$T$1,0)),"")</f>
        <v/>
      </c>
      <c r="FU29" s="2">
        <f t="array" ref="FU29">IFERROR(INDEX('SEMACU DATA UNIFICADA'!$C$2:$T1000,MATCH(1,($A29='SEMACU DATA UNIFICADA'!$A$2:$A1000)*($FH$1='SEMACU DATA UNIFICADA'!$B$2:$B1000),0),MATCH(FU$2,'SEMACU DATA UNIFICADA'!$C$1:$T$1,0)),"")</f>
        <v>2.2</v>
      </c>
      <c r="FV29" s="2">
        <f t="array" ref="FV29">IFERROR(INDEX('SEMACU DATA UNIFICADA'!$C$2:$T1000,MATCH(1,($A29='SEMACU DATA UNIFICADA'!$A$2:$A1000)*($FH$1='SEMACU DATA UNIFICADA'!$B$2:$B1000),0),MATCH(FV$2,'SEMACU DATA UNIFICADA'!$C$1:$T$1,0)),"")</f>
        <v>10.4</v>
      </c>
      <c r="FW29" s="33">
        <f t="array" ref="FW29">IFERROR(INDEX('SEMACU DATA UNIFICADA'!$C$2:$T1000,MATCH(1,($A29='SEMACU DATA UNIFICADA'!$A$2:$A1000)*($FH$1='SEMACU DATA UNIFICADA'!$B$2:$B1000),0),MATCH(FW$2,'SEMACU DATA UNIFICADA'!$C$1:$T$1,0)),"")</f>
        <v>4.7496</v>
      </c>
      <c r="FX29" s="60">
        <f t="array" ref="FX29">IFERROR(INDEX('SEMACU DATA UNIFICADA'!$C$2:$T1000,MATCH(1,($A29='SEMACU DATA UNIFICADA'!$A$2:$A1000)*($FH$1='SEMACU DATA UNIFICADA'!$B$2:$B1000),0),MATCH(FX$2,'SEMACU DATA UNIFICADA'!$C$1:$T$1,0)),"")</f>
        <v>254.6366782</v>
      </c>
      <c r="FY29" s="140">
        <f t="array" ref="FY29">IFERROR(INDEX('SEMACU DATA UNIFICADA'!$C$2:$T1000,MATCH(1,($A29='SEMACU DATA UNIFICADA'!$A$2:$A1000)*($FH$1='SEMACU DATA UNIFICADA'!$B$2:$B1000),0),MATCH(FY$2,'SEMACU DATA UNIFICADA'!$C$1:$T$1,0)),"")</f>
        <v>7.409169539</v>
      </c>
      <c r="FZ29" s="138" t="str">
        <f t="array" ref="FZ29">IFERROR(INDEX('SEMACU DATA UNIFICADA'!$C$2:$T1000,MATCH(1,($A29='SEMACU DATA UNIFICADA'!$A$2:$A1000)*($FZ$1='SEMACU DATA UNIFICADA'!$B$2:$B1000),0),MATCH(FZ$2,'SEMACU DATA UNIFICADA'!$C$1:$T$1,0)),"")</f>
        <v>SERE160523</v>
      </c>
      <c r="GA29" s="2">
        <f t="array" ref="GA29">IFERROR(INDEX('SEMACU DATA UNIFICADA'!$C$2:$T1000,MATCH(1,($A29='SEMACU DATA UNIFICADA'!$A$2:$A1000)*($FZ$1='SEMACU DATA UNIFICADA'!$B$2:$B1000),0),MATCH(GA$2,'SEMACU DATA UNIFICADA'!$C$1:$T$1,0)),"")</f>
        <v>175</v>
      </c>
      <c r="GB29" s="2">
        <f t="array" ref="GB29">IFERROR(INDEX('SEMACU DATA UNIFICADA'!$C$2:$T1000,MATCH(1,($A29='SEMACU DATA UNIFICADA'!$A$2:$A1000)*($FZ$1='SEMACU DATA UNIFICADA'!$B$2:$B1000),0),MATCH(GB$2,'SEMACU DATA UNIFICADA'!$C$1:$T$1,0)),"")</f>
        <v>1225</v>
      </c>
      <c r="GC29" s="2" t="str">
        <f t="array" ref="GC29">IFERROR(INDEX('SEMACU DATA UNIFICADA'!$C$2:$T1000,MATCH(1,($A29='SEMACU DATA UNIFICADA'!$A$2:$A1000)*($FZ$1='SEMACU DATA UNIFICADA'!$B$2:$B1000),0),MATCH(GC$2,'SEMACU DATA UNIFICADA'!$C$1:$T$1,0)),"")</f>
        <v>NICO QUALIS</v>
      </c>
      <c r="GD29" s="139">
        <f t="array" ref="GD29">IFERROR(INDEX('SEMACU DATA UNIFICADA'!$C$2:$T1000,MATCH(1,($A29='SEMACU DATA UNIFICADA'!$A$2:$A1000)*($FZ$1='SEMACU DATA UNIFICADA'!$B$2:$B1000),0),MATCH(GD$2,'SEMACU DATA UNIFICADA'!$C$1:$T$1,0)),"")</f>
        <v>1330.84</v>
      </c>
      <c r="GE29" s="2">
        <f t="array" ref="GE29">IFERROR(INDEX('SEMACU DATA UNIFICADA'!$C$2:$T1000,MATCH(1,($A29='SEMACU DATA UNIFICADA'!$A$2:$A1000)*($FZ$1='SEMACU DATA UNIFICADA'!$B$2:$B1000),0),MATCH(GE$2,'SEMACU DATA UNIFICADA'!$C$1:$T$1,0)),"")</f>
        <v>19.3</v>
      </c>
      <c r="GF29" s="2">
        <f t="array" ref="GF29">IFERROR(INDEX('SEMACU DATA UNIFICADA'!$C$2:$T1000,MATCH(1,($A29='SEMACU DATA UNIFICADA'!$A$2:$A1000)*($FZ$1='SEMACU DATA UNIFICADA'!$B$2:$B1000),0),MATCH(GF$2,'SEMACU DATA UNIFICADA'!$C$1:$T$1,0)),"")</f>
        <v>2.02</v>
      </c>
      <c r="GG29" s="33">
        <f t="array" ref="GG29">IFERROR(INDEX('SEMACU DATA UNIFICADA'!$C$2:$T1000,MATCH(1,($A29='SEMACU DATA UNIFICADA'!$A$2:$A1000)*($FZ$1='SEMACU DATA UNIFICADA'!$B$2:$B1000),0),MATCH(GG$2,'SEMACU DATA UNIFICADA'!$C$1:$T$1,0)),"")</f>
        <v>3.3792</v>
      </c>
      <c r="GH29" s="60">
        <f t="array" ref="GH29">IFERROR(INDEX('SEMACU DATA UNIFICADA'!$C$2:$T1000,MATCH(1,($A29='SEMACU DATA UNIFICADA'!$A$2:$A1000)*($FZ$1='SEMACU DATA UNIFICADA'!$B$2:$B1000),0),MATCH(GH$2,'SEMACU DATA UNIFICADA'!$C$1:$T$1,0)),"")</f>
        <v>268328.5249</v>
      </c>
      <c r="GI29" s="23">
        <f t="array" ref="GI29">IFERROR(INDEX('SEMACU DATA UNIFICADA'!$C$2:$T1000,MATCH(1,($A29='SEMACU DATA UNIFICADA'!$A$2:$A1000)*($FZ$1='SEMACU DATA UNIFICADA'!$B$2:$B1000),0),MATCH(GI$2,'SEMACU DATA UNIFICADA'!$C$1:$T$1,0)),"")</f>
        <v>0.7766622</v>
      </c>
      <c r="GJ29" s="23">
        <f t="array" ref="GJ29">IFERROR(INDEX('SEMACU DATA UNIFICADA'!$C$2:$T1000,MATCH(1,($A29='SEMACU DATA UNIFICADA'!$A$2:$A1000)*($FZ$1='SEMACU DATA UNIFICADA'!$B$2:$B1000),0),MATCH(GJ$2,'SEMACU DATA UNIFICADA'!$C$1:$T$1,0)),"")</f>
        <v>0.5366570498</v>
      </c>
      <c r="GK29" s="23">
        <f t="array" ref="GK29">IFERROR(INDEX('SEMACU DATA UNIFICADA'!$C$2:$T1000,MATCH(1,($A29='SEMACU DATA UNIFICADA'!$A$2:$A1000)*($FZ$1='SEMACU DATA UNIFICADA'!$B$2:$B1000),0),MATCH(GK$2,'SEMACU DATA UNIFICADA'!$C$1:$T$1,0)),"")</f>
        <v>0.5366570498</v>
      </c>
      <c r="GL29" s="60" t="str">
        <f t="array" ref="GL29">IFERROR(INDEX('SEMACU DATA UNIFICADA'!$C$2:$T1000,MATCH(1,($A29='SEMACU DATA UNIFICADA'!$A$2:$A1000)*($FZ$1='SEMACU DATA UNIFICADA'!$B$2:$B1000),0),MATCH(GL$2,'SEMACU DATA UNIFICADA'!$C$1:$T$1,0)),"")</f>
        <v/>
      </c>
      <c r="GM29" s="2">
        <f t="array" ref="GM29">IFERROR(INDEX('SEMACU DATA UNIFICADA'!$C$2:$T1000,MATCH(1,($A29='SEMACU DATA UNIFICADA'!$A$2:$A1000)*($FZ$1='SEMACU DATA UNIFICADA'!$B$2:$B1000),0),MATCH(GM$2,'SEMACU DATA UNIFICADA'!$C$1:$T$1,0)),"")</f>
        <v>2.2</v>
      </c>
      <c r="GN29" s="2">
        <f t="array" ref="GN29">IFERROR(INDEX('SEMACU DATA UNIFICADA'!$C$2:$T1000,MATCH(1,($A29='SEMACU DATA UNIFICADA'!$A$2:$A1000)*($FZ$1='SEMACU DATA UNIFICADA'!$B$2:$B1000),0),MATCH(GN$2,'SEMACU DATA UNIFICADA'!$C$1:$T$1,0)),"")</f>
        <v>21.5</v>
      </c>
      <c r="GO29" s="33">
        <f t="array" ref="GO29">IFERROR(INDEX('SEMACU DATA UNIFICADA'!$C$2:$T1000,MATCH(1,($A29='SEMACU DATA UNIFICADA'!$A$2:$A1000)*($FZ$1='SEMACU DATA UNIFICADA'!$B$2:$B1000),0),MATCH(GO$2,'SEMACU DATA UNIFICADA'!$C$1:$T$1,0)),"")</f>
        <v>3.3</v>
      </c>
      <c r="GP29" s="60">
        <f t="array" ref="GP29">IFERROR(INDEX('SEMACU DATA UNIFICADA'!$C$2:$T1000,MATCH(1,($A29='SEMACU DATA UNIFICADA'!$A$2:$A1000)*($FZ$1='SEMACU DATA UNIFICADA'!$B$2:$B1000),0),MATCH(GP$2,'SEMACU DATA UNIFICADA'!$C$1:$T$1,0)),"")</f>
        <v>184.2868912</v>
      </c>
      <c r="GQ29" s="140">
        <f t="array" ref="GQ29">IFERROR(INDEX('SEMACU DATA UNIFICADA'!$C$2:$T1000,MATCH(1,($A29='SEMACU DATA UNIFICADA'!$A$2:$A1000)*($FZ$1='SEMACU DATA UNIFICADA'!$B$2:$B1000),0),MATCH(GQ$2,'SEMACU DATA UNIFICADA'!$C$1:$T$1,0)),"")</f>
        <v>2.321722809</v>
      </c>
    </row>
    <row r="30">
      <c r="A30" s="199">
        <v>45131.0</v>
      </c>
      <c r="B30" s="138" t="str">
        <f t="array" ref="B30">IFERROR(INDEX('SEMACU DATA UNIFICADA'!$C$2:$T1000,MATCH(1,($A30='SEMACU DATA UNIFICADA'!$A$2:$A1000)*($B$1='SEMACU DATA UNIFICADA'!$B$2:$B1000),0),MATCH(B$2,'SEMACU DATA UNIFICADA'!$C$1:$T$1,0)),"")</f>
        <v>SE01200623</v>
      </c>
      <c r="C30" s="2">
        <f t="array" ref="C30">IFERROR(INDEX('SEMACU DATA UNIFICADA'!$C$2:$T1000,MATCH(1,($A30='SEMACU DATA UNIFICADA'!$A$2:$A1000)*($B$1='SEMACU DATA UNIFICADA'!$B$2:$B1000),0),MATCH(C$2,'SEMACU DATA UNIFICADA'!$C$1:$T$1,0)),"")</f>
        <v>475</v>
      </c>
      <c r="D30" s="2">
        <f t="array" ref="D30">IFERROR(INDEX('SEMACU DATA UNIFICADA'!$C$2:$T1000,MATCH(1,($A30='SEMACU DATA UNIFICADA'!$A$2:$A1000)*($B$1='SEMACU DATA UNIFICADA'!$B$2:$B1000),0),MATCH(D$2,'SEMACU DATA UNIFICADA'!$C$1:$T$1,0)),"")</f>
        <v>2125</v>
      </c>
      <c r="E30" s="2" t="str">
        <f t="array" ref="E30">IFERROR(INDEX('SEMACU DATA UNIFICADA'!$C$2:$T1000,MATCH(1,($A30='SEMACU DATA UNIFICADA'!$A$2:$A1000)*($B$1='SEMACU DATA UNIFICADA'!$B$2:$B1000),0),MATCH(E$2,'SEMACU DATA UNIFICADA'!$C$1:$T$1,0)),"")</f>
        <v>SKR SETLINE</v>
      </c>
      <c r="F30" s="60">
        <f t="array" ref="F30">IFERROR(INDEX('SEMACU DATA UNIFICADA'!$C$2:$T1000,MATCH(1,($A30='SEMACU DATA UNIFICADA'!$A$2:$A1000)*($B$1='SEMACU DATA UNIFICADA'!$B$2:$B1000),0),MATCH(F$2,'SEMACU DATA UNIFICADA'!$C$1:$T$1,0)),"")</f>
        <v>1861.5</v>
      </c>
      <c r="G30" s="2">
        <f t="array" ref="G30">IFERROR(INDEX('SEMACU DATA UNIFICADA'!$C$2:$T1000,MATCH(1,($A30='SEMACU DATA UNIFICADA'!$A$2:$A1000)*($B$1='SEMACU DATA UNIFICADA'!$B$2:$B1000),0),MATCH(G$2,'SEMACU DATA UNIFICADA'!$C$1:$T$1,0)),"")</f>
        <v>11.38</v>
      </c>
      <c r="H30" s="2">
        <f t="array" ref="H30">IFERROR(INDEX('SEMACU DATA UNIFICADA'!$C$2:$T1000,MATCH(1,($A30='SEMACU DATA UNIFICADA'!$A$2:$A1000)*($B$1='SEMACU DATA UNIFICADA'!$B$2:$B1000),0),MATCH(H$2,'SEMACU DATA UNIFICADA'!$C$1:$T$1,0)),"")</f>
        <v>2.33</v>
      </c>
      <c r="I30" s="33">
        <f t="array" ref="I30">IFERROR(INDEX('SEMACU DATA UNIFICADA'!$C$2:$T1000,MATCH(1,($A30='SEMACU DATA UNIFICADA'!$A$2:$A1000)*($B$1='SEMACU DATA UNIFICADA'!$B$2:$B1000),0),MATCH(I$2,'SEMACU DATA UNIFICADA'!$C$1:$T$1,0)),"")</f>
        <v>4.53504</v>
      </c>
      <c r="J30" s="60">
        <f t="array" ref="J30">IFERROR(INDEX('SEMACU DATA UNIFICADA'!$C$2:$T1000,MATCH(1,($A30='SEMACU DATA UNIFICADA'!$A$2:$A1000)*($B$1='SEMACU DATA UNIFICADA'!$B$2:$B1000),0),MATCH(J$2,'SEMACU DATA UNIFICADA'!$C$1:$T$1,0)),"")</f>
        <v>920386.4696</v>
      </c>
      <c r="K30" s="23">
        <f t="array" ref="K30">IFERROR(INDEX('SEMACU DATA UNIFICADA'!$C$2:$T1000,MATCH(1,($A30='SEMACU DATA UNIFICADA'!$A$2:$A1000)*($B$1='SEMACU DATA UNIFICADA'!$B$2:$B1000),0),MATCH(K$2,'SEMACU DATA UNIFICADA'!$C$1:$T$1,0)),"")</f>
        <v>0.8899978</v>
      </c>
      <c r="L30" s="23">
        <f t="array" ref="L30">IFERROR(INDEX('SEMACU DATA UNIFICADA'!$C$2:$T1000,MATCH(1,($A30='SEMACU DATA UNIFICADA'!$A$2:$A1000)*($B$1='SEMACU DATA UNIFICADA'!$B$2:$B1000),0),MATCH(L$2,'SEMACU DATA UNIFICADA'!$C$1:$T$1,0)),"")</f>
        <v>0.6087212101</v>
      </c>
      <c r="M30" s="23">
        <f t="array" ref="M30">IFERROR(INDEX('SEMACU DATA UNIFICADA'!$C$2:$T1000,MATCH(1,($A30='SEMACU DATA UNIFICADA'!$A$2:$A1000)*($B$1='SEMACU DATA UNIFICADA'!$B$2:$B1000),0),MATCH(M$2,'SEMACU DATA UNIFICADA'!$C$1:$T$1,0)),"")</f>
        <v>0.6087212101</v>
      </c>
      <c r="N30" s="60" t="str">
        <f t="array" ref="N30">IFERROR(INDEX('SEMACU DATA UNIFICADA'!$C$2:$T1000,MATCH(1,($A30='SEMACU DATA UNIFICADA'!$A$2:$A1000)*($B$1='SEMACU DATA UNIFICADA'!$B$2:$B1000),0),MATCH(N$2,'SEMACU DATA UNIFICADA'!$C$1:$T$1,0)),"")</f>
        <v/>
      </c>
      <c r="O30" s="2">
        <f t="array" ref="O30">IFERROR(INDEX('SEMACU DATA UNIFICADA'!$C$2:$T1000,MATCH(1,($A30='SEMACU DATA UNIFICADA'!$A$2:$A1000)*($B$1='SEMACU DATA UNIFICADA'!$B$2:$B1000),0),MATCH(O$2,'SEMACU DATA UNIFICADA'!$C$1:$T$1,0)),"")</f>
        <v>2.2</v>
      </c>
      <c r="P30" s="2">
        <f t="array" ref="P30">IFERROR(INDEX('SEMACU DATA UNIFICADA'!$C$2:$T1000,MATCH(1,($A30='SEMACU DATA UNIFICADA'!$A$2:$A1000)*($B$1='SEMACU DATA UNIFICADA'!$B$2:$B1000),0),MATCH(P$2,'SEMACU DATA UNIFICADA'!$C$1:$T$1,0)),"")</f>
        <v>13.58</v>
      </c>
      <c r="Q30" s="33">
        <f t="array" ref="Q30">IFERROR(INDEX('SEMACU DATA UNIFICADA'!$C$2:$T1000,MATCH(1,($A30='SEMACU DATA UNIFICADA'!$A$2:$A1000)*($B$1='SEMACU DATA UNIFICADA'!$B$2:$B1000),0),MATCH(Q$2,'SEMACU DATA UNIFICADA'!$C$1:$T$1,0)),"")</f>
        <v>4.15752</v>
      </c>
      <c r="R30" s="60">
        <f t="array" ref="R30">IFERROR(INDEX('SEMACU DATA UNIFICADA'!$C$2:$T1000,MATCH(1,($A30='SEMACU DATA UNIFICADA'!$A$2:$A1000)*($B$1='SEMACU DATA UNIFICADA'!$B$2:$B1000),0),MATCH(R$2,'SEMACU DATA UNIFICADA'!$C$1:$T$1,0)),"")</f>
        <v>522.4120185</v>
      </c>
      <c r="S30" s="140">
        <f t="array" ref="S30">IFERROR(INDEX('SEMACU DATA UNIFICADA'!$C$2:$T1000,MATCH(1,($A30='SEMACU DATA UNIFICADA'!$A$2:$A1000)*($B$1='SEMACU DATA UNIFICADA'!$B$2:$B1000),0),MATCH(S$2,'SEMACU DATA UNIFICADA'!$C$1:$T$1,0)),"")</f>
        <v>11.85300462</v>
      </c>
      <c r="T30" s="138" t="str">
        <f t="array" ref="T30">IFERROR(INDEX('SEMACU DATA UNIFICADA'!$C$2:$T1000,MATCH(1,($A30='SEMACU DATA UNIFICADA'!$A$2:$A1000)*($T$1='SEMACU DATA UNIFICADA'!$B$2:$B1000),0),MATCH(T$2,'SEMACU DATA UNIFICADA'!$C$1:$T$1,0)),"")</f>
        <v>SE02220623</v>
      </c>
      <c r="U30" s="2">
        <f t="array" ref="U30">IFERROR(INDEX('SEMACU DATA UNIFICADA'!$C$2:$T1000,MATCH(1,($A30='SEMACU DATA UNIFICADA'!$A$2:$A1000)*($T$1='SEMACU DATA UNIFICADA'!$B$2:$B1000),0),MATCH(U$2,'SEMACU DATA UNIFICADA'!$C$1:$T$1,0)),"")</f>
        <v>350</v>
      </c>
      <c r="V30" s="2">
        <f t="array" ref="V30">IFERROR(INDEX('SEMACU DATA UNIFICADA'!$C$2:$T1000,MATCH(1,($A30='SEMACU DATA UNIFICADA'!$A$2:$A1000)*($T$1='SEMACU DATA UNIFICADA'!$B$2:$B1000),0),MATCH(V$2,'SEMACU DATA UNIFICADA'!$C$1:$T$1,0)),"")</f>
        <v>2150</v>
      </c>
      <c r="W30" s="2" t="str">
        <f t="array" ref="W30">IFERROR(INDEX('SEMACU DATA UNIFICADA'!$C$2:$T1000,MATCH(1,($A30='SEMACU DATA UNIFICADA'!$A$2:$A1000)*($T$1='SEMACU DATA UNIFICADA'!$B$2:$B1000),0),MATCH(W$2,'SEMACU DATA UNIFICADA'!$C$1:$T$1,0)),"")</f>
        <v>SKR SETLINE</v>
      </c>
      <c r="X30" s="139">
        <f t="array" ref="X30">IFERROR(INDEX('SEMACU DATA UNIFICADA'!$C$2:$T1000,MATCH(1,($A30='SEMACU DATA UNIFICADA'!$A$2:$A1000)*($T$1='SEMACU DATA UNIFICADA'!$B$2:$B1000),0),MATCH(X$2,'SEMACU DATA UNIFICADA'!$C$1:$T$1,0)),"")</f>
        <v>1883.4</v>
      </c>
      <c r="Y30" s="2">
        <f t="array" ref="Y30">IFERROR(INDEX('SEMACU DATA UNIFICADA'!$C$2:$T1000,MATCH(1,($A30='SEMACU DATA UNIFICADA'!$A$2:$A1000)*($T$1='SEMACU DATA UNIFICADA'!$B$2:$B1000),0),MATCH(Y$2,'SEMACU DATA UNIFICADA'!$C$1:$T$1,0)),"")</f>
        <v>11.25</v>
      </c>
      <c r="Z30" s="2">
        <f t="array" ref="Z30">IFERROR(INDEX('SEMACU DATA UNIFICADA'!$C$2:$T1000,MATCH(1,($A30='SEMACU DATA UNIFICADA'!$A$2:$A1000)*($T$1='SEMACU DATA UNIFICADA'!$B$2:$B1000),0),MATCH(Z$2,'SEMACU DATA UNIFICADA'!$C$1:$T$1,0)),"")</f>
        <v>2.3</v>
      </c>
      <c r="AA30" s="33">
        <f t="array" ref="AA30">IFERROR(INDEX('SEMACU DATA UNIFICADA'!$C$2:$T1000,MATCH(1,($A30='SEMACU DATA UNIFICADA'!$A$2:$A1000)*($T$1='SEMACU DATA UNIFICADA'!$B$2:$B1000),0),MATCH(AA$2,'SEMACU DATA UNIFICADA'!$C$1:$T$1,0)),"")</f>
        <v>4.56</v>
      </c>
      <c r="AB30" s="60">
        <f t="array" ref="AB30">IFERROR(INDEX('SEMACU DATA UNIFICADA'!$C$2:$T1000,MATCH(1,($A30='SEMACU DATA UNIFICADA'!$A$2:$A1000)*($T$1='SEMACU DATA UNIFICADA'!$B$2:$B1000),0),MATCH(AB$2,'SEMACU DATA UNIFICADA'!$C$1:$T$1,0)),"")</f>
        <v>682261.2086</v>
      </c>
      <c r="AC30" s="23">
        <f t="array" ref="AC30">IFERROR(INDEX('SEMACU DATA UNIFICADA'!$C$2:$T1000,MATCH(1,($A30='SEMACU DATA UNIFICADA'!$A$2:$A1000)*($T$1='SEMACU DATA UNIFICADA'!$B$2:$B1000),0),MATCH(AC$2,'SEMACU DATA UNIFICADA'!$C$1:$T$1,0)),"")</f>
        <v>0.8966646</v>
      </c>
      <c r="AD30" s="23">
        <f t="array" ref="AD30">IFERROR(INDEX('SEMACU DATA UNIFICADA'!$C$2:$T1000,MATCH(1,($A30='SEMACU DATA UNIFICADA'!$A$2:$A1000)*($T$1='SEMACU DATA UNIFICADA'!$B$2:$B1000),0),MATCH(AD$2,'SEMACU DATA UNIFICADA'!$C$1:$T$1,0)),"")</f>
        <v>0.6768464371</v>
      </c>
      <c r="AE30" s="23">
        <f t="array" ref="AE30">IFERROR(INDEX('SEMACU DATA UNIFICADA'!$C$2:$T1000,MATCH(1,($A30='SEMACU DATA UNIFICADA'!$A$2:$A1000)*($T$1='SEMACU DATA UNIFICADA'!$B$2:$B1000),0),MATCH(AE$2,'SEMACU DATA UNIFICADA'!$C$1:$T$1,0)),"")</f>
        <v>0.6768464371</v>
      </c>
      <c r="AF30" s="60" t="str">
        <f t="array" ref="AF30">IFERROR(INDEX('SEMACU DATA UNIFICADA'!$C$2:$T1000,MATCH(1,($A30='SEMACU DATA UNIFICADA'!$A$2:$A1000)*($T$1='SEMACU DATA UNIFICADA'!$B$2:$B1000),0),MATCH(AF$2,'SEMACU DATA UNIFICADA'!$C$1:$T$1,0)),"")</f>
        <v/>
      </c>
      <c r="AG30" s="2">
        <f t="array" ref="AG30">IFERROR(INDEX('SEMACU DATA UNIFICADA'!$C$2:$T1000,MATCH(1,($A30='SEMACU DATA UNIFICADA'!$A$2:$A1000)*($T$1='SEMACU DATA UNIFICADA'!$B$2:$B1000),0),MATCH(AG$2,'SEMACU DATA UNIFICADA'!$C$1:$T$1,0)),"")</f>
        <v>2.2</v>
      </c>
      <c r="AH30" s="2">
        <f t="array" ref="AH30">IFERROR(INDEX('SEMACU DATA UNIFICADA'!$C$2:$T1000,MATCH(1,($A30='SEMACU DATA UNIFICADA'!$A$2:$A1000)*($T$1='SEMACU DATA UNIFICADA'!$B$2:$B1000),0),MATCH(AH$2,'SEMACU DATA UNIFICADA'!$C$1:$T$1,0)),"")</f>
        <v>13.45</v>
      </c>
      <c r="AI30" s="2">
        <f t="array" ref="AI30">IFERROR(INDEX('SEMACU DATA UNIFICADA'!$C$2:$T1000,MATCH(1,($A30='SEMACU DATA UNIFICADA'!$A$2:$A1000)*($T$1='SEMACU DATA UNIFICADA'!$B$2:$B1000),0),MATCH(AI$2,'SEMACU DATA UNIFICADA'!$C$1:$T$1,0)),"")</f>
        <v>4.1778</v>
      </c>
      <c r="AJ30" s="60">
        <f t="array" ref="AJ30">IFERROR(INDEX('SEMACU DATA UNIFICADA'!$C$2:$T1000,MATCH(1,($A30='SEMACU DATA UNIFICADA'!$A$2:$A1000)*($T$1='SEMACU DATA UNIFICADA'!$B$2:$B1000),0),MATCH(AJ$2,'SEMACU DATA UNIFICADA'!$C$1:$T$1,0)),"")</f>
        <v>387.0877039</v>
      </c>
      <c r="AK30" s="140">
        <f t="array" ref="AK30">IFERROR(INDEX('SEMACU DATA UNIFICADA'!$C$2:$T1000,MATCH(1,($A30='SEMACU DATA UNIFICADA'!$A$2:$A1000)*($T$1='SEMACU DATA UNIFICADA'!$B$2:$B1000),0),MATCH(AK$2,'SEMACU DATA UNIFICADA'!$C$1:$T$1,0)),"")</f>
        <v>9.271925976</v>
      </c>
      <c r="AL30" s="138" t="str">
        <f t="array" ref="AL30">IFERROR(INDEX('SEMACU DATA UNIFICADA'!$C$2:$T1000,MATCH(1,($A30='SEMACU DATA UNIFICADA'!$A$2:$A1000)*($AL$1='SEMACU DATA UNIFICADA'!$B$2:$B1000),0),MATCH(AL$2,'SEMACU DATA UNIFICADA'!$C$1:$T$1,0)),"")</f>
        <v>SE03240623</v>
      </c>
      <c r="AM30" s="2">
        <f t="array" ref="AM30">IFERROR(INDEX('SEMACU DATA UNIFICADA'!$C$2:$T1000,MATCH(1,($A30='SEMACU DATA UNIFICADA'!$A$2:$A1000)*($AL$1='SEMACU DATA UNIFICADA'!$B$2:$B1000),0),MATCH(AM$2,'SEMACU DATA UNIFICADA'!$C$1:$T$1,0)),"")</f>
        <v>237</v>
      </c>
      <c r="AN30" s="2">
        <f t="array" ref="AN30">IFERROR(INDEX('SEMACU DATA UNIFICADA'!$C$2:$T1000,MATCH(1,($A30='SEMACU DATA UNIFICADA'!$A$2:$A1000)*($AL$1='SEMACU DATA UNIFICADA'!$B$2:$B1000),0),MATCH(AN$2,'SEMACU DATA UNIFICADA'!$C$1:$T$1,0)),"")</f>
        <v>1500</v>
      </c>
      <c r="AO30" s="2" t="str">
        <f t="array" ref="AO30">IFERROR(INDEX('SEMACU DATA UNIFICADA'!$C$2:$T1000,MATCH(1,($A30='SEMACU DATA UNIFICADA'!$A$2:$A1000)*($AL$1='SEMACU DATA UNIFICADA'!$B$2:$B1000),0),MATCH(AO$2,'SEMACU DATA UNIFICADA'!$C$1:$T$1,0)),"")</f>
        <v>SKR SETLINE</v>
      </c>
      <c r="AP30" s="139">
        <f t="array" ref="AP30">IFERROR(INDEX('SEMACU DATA UNIFICADA'!$C$2:$T1000,MATCH(1,($A30='SEMACU DATA UNIFICADA'!$A$2:$A1000)*($AL$1='SEMACU DATA UNIFICADA'!$B$2:$B1000),0),MATCH(AP$2,'SEMACU DATA UNIFICADA'!$C$1:$T$1,0)),"")</f>
        <v>1314</v>
      </c>
      <c r="AQ30" s="2">
        <f t="array" ref="AQ30">IFERROR(INDEX('SEMACU DATA UNIFICADA'!$C$2:$T1000,MATCH(1,($A30='SEMACU DATA UNIFICADA'!$A$2:$A1000)*($AL$1='SEMACU DATA UNIFICADA'!$B$2:$B1000),0),MATCH(AQ$2,'SEMACU DATA UNIFICADA'!$C$1:$T$1,0)),"")</f>
        <v>10.6</v>
      </c>
      <c r="AR30" s="2">
        <f t="array" ref="AR30">IFERROR(INDEX('SEMACU DATA UNIFICADA'!$C$2:$T1000,MATCH(1,($A30='SEMACU DATA UNIFICADA'!$A$2:$A1000)*($AL$1='SEMACU DATA UNIFICADA'!$B$2:$B1000),0),MATCH(AR$2,'SEMACU DATA UNIFICADA'!$C$1:$T$1,0)),"")</f>
        <v>1.7</v>
      </c>
      <c r="AS30" s="33">
        <f t="array" ref="AS30">IFERROR(INDEX('SEMACU DATA UNIFICADA'!$C$2:$T1000,MATCH(1,($A30='SEMACU DATA UNIFICADA'!$A$2:$A1000)*($AL$1='SEMACU DATA UNIFICADA'!$B$2:$B1000),0),MATCH(AS$2,'SEMACU DATA UNIFICADA'!$C$1:$T$1,0)),"")</f>
        <v>4.7064</v>
      </c>
      <c r="AT30" s="60">
        <f t="array" ref="AT30">IFERROR(INDEX('SEMACU DATA UNIFICADA'!$C$2:$T1000,MATCH(1,($A30='SEMACU DATA UNIFICADA'!$A$2:$A1000)*($AL$1='SEMACU DATA UNIFICADA'!$B$2:$B1000),0),MATCH(AT$2,'SEMACU DATA UNIFICADA'!$C$1:$T$1,0)),"")</f>
        <v>475065.6673</v>
      </c>
      <c r="AU30" s="23">
        <f t="array" ref="AU30">IFERROR(INDEX('SEMACU DATA UNIFICADA'!$C$2:$T1000,MATCH(1,($A30='SEMACU DATA UNIFICADA'!$A$2:$A1000)*($AL$1='SEMACU DATA UNIFICADA'!$B$2:$B1000),0),MATCH(AU$2,'SEMACU DATA UNIFICADA'!$C$1:$T$1,0)),"")</f>
        <v>0.9033314</v>
      </c>
      <c r="AV30" s="23">
        <f t="array" ref="AV30">IFERROR(INDEX('SEMACU DATA UNIFICADA'!$C$2:$T1000,MATCH(1,($A30='SEMACU DATA UNIFICADA'!$A$2:$A1000)*($AL$1='SEMACU DATA UNIFICADA'!$B$2:$B1000),0),MATCH(AV$2,'SEMACU DATA UNIFICADA'!$C$1:$T$1,0)),"")</f>
        <v>0.7434517485</v>
      </c>
      <c r="AW30" s="23">
        <f t="array" ref="AW30">IFERROR(INDEX('SEMACU DATA UNIFICADA'!$C$2:$T1000,MATCH(1,($A30='SEMACU DATA UNIFICADA'!$A$2:$A1000)*($AL$1='SEMACU DATA UNIFICADA'!$B$2:$B1000),0),MATCH(AW$2,'SEMACU DATA UNIFICADA'!$C$1:$T$1,0)),"")</f>
        <v>0.7434517485</v>
      </c>
      <c r="AX30" s="60" t="str">
        <f t="array" ref="AX30">IFERROR(INDEX('SEMACU DATA UNIFICADA'!$C$2:$T1000,MATCH(1,($A30='SEMACU DATA UNIFICADA'!$A$2:$A1000)*($AL$1='SEMACU DATA UNIFICADA'!$B$2:$B1000),0),MATCH(AX$2,'SEMACU DATA UNIFICADA'!$C$1:$T$1,0)),"")</f>
        <v/>
      </c>
      <c r="AY30" s="2">
        <f t="array" ref="AY30">IFERROR(INDEX('SEMACU DATA UNIFICADA'!$C$2:$T1000,MATCH(1,($A30='SEMACU DATA UNIFICADA'!$A$2:$A1000)*($AL$1='SEMACU DATA UNIFICADA'!$B$2:$B1000),0),MATCH(AY$2,'SEMACU DATA UNIFICADA'!$C$1:$T$1,0)),"")</f>
        <v>2.2</v>
      </c>
      <c r="AZ30" s="2">
        <f t="array" ref="AZ30">IFERROR(INDEX('SEMACU DATA UNIFICADA'!$C$2:$T1000,MATCH(1,($A30='SEMACU DATA UNIFICADA'!$A$2:$A1000)*($AL$1='SEMACU DATA UNIFICADA'!$B$2:$B1000),0),MATCH(AZ$2,'SEMACU DATA UNIFICADA'!$C$1:$T$1,0)),"")</f>
        <v>12.8</v>
      </c>
      <c r="BA30" s="33">
        <f t="array" ref="BA30">IFERROR(INDEX('SEMACU DATA UNIFICADA'!$C$2:$T1000,MATCH(1,($A30='SEMACU DATA UNIFICADA'!$A$2:$A1000)*($AL$1='SEMACU DATA UNIFICADA'!$B$2:$B1000),0),MATCH(BA$2,'SEMACU DATA UNIFICADA'!$C$1:$T$1,0)),"")</f>
        <v>4.2888</v>
      </c>
      <c r="BB30" s="60">
        <f t="array" ref="BB30">IFERROR(INDEX('SEMACU DATA UNIFICADA'!$C$2:$T1000,MATCH(1,($A30='SEMACU DATA UNIFICADA'!$A$2:$A1000)*($AL$1='SEMACU DATA UNIFICADA'!$B$2:$B1000),0),MATCH(BB$2,'SEMACU DATA UNIFICADA'!$C$1:$T$1,0)),"")</f>
        <v>264.9083904</v>
      </c>
      <c r="BC30" s="140">
        <f t="array" ref="BC30">IFERROR(INDEX('SEMACU DATA UNIFICADA'!$C$2:$T1000,MATCH(1,($A30='SEMACU DATA UNIFICADA'!$A$2:$A1000)*($AL$1='SEMACU DATA UNIFICADA'!$B$2:$B1000),0),MATCH(BC$2,'SEMACU DATA UNIFICADA'!$C$1:$T$1,0)),"")</f>
        <v>6.977097596</v>
      </c>
      <c r="BD30" s="138" t="str">
        <f t="array" ref="BD30">IFERROR(INDEX('SEMACU DATA UNIFICADA'!$C$2:$T1000,MATCH(1,($A30='SEMACU DATA UNIFICADA'!$A$2:$A1000)*($BD$1='SEMACU DATA UNIFICADA'!$B$2:$B1000),0),MATCH(BD$2,'SEMACU DATA UNIFICADA'!$C$1:$T$1,0)),"")</f>
        <v>SE04240623</v>
      </c>
      <c r="BE30" s="2">
        <f t="array" ref="BE30">IFERROR(INDEX('SEMACU DATA UNIFICADA'!$C$2:$T1000,MATCH(1,($A30='SEMACU DATA UNIFICADA'!$A$2:$A1000)*($BD$1='SEMACU DATA UNIFICADA'!$B$2:$B1000),0),MATCH(BE$2,'SEMACU DATA UNIFICADA'!$C$1:$T$1,0)),"")</f>
        <v>200</v>
      </c>
      <c r="BF30" s="2">
        <f t="array" ref="BF30">IFERROR(INDEX('SEMACU DATA UNIFICADA'!$C$2:$T1000,MATCH(1,($A30='SEMACU DATA UNIFICADA'!$A$2:$A1000)*($BD$1='SEMACU DATA UNIFICADA'!$B$2:$B1000),0),MATCH(BF$2,'SEMACU DATA UNIFICADA'!$C$1:$T$1,0)),"")</f>
        <v>1175</v>
      </c>
      <c r="BG30" s="2" t="str">
        <f t="array" ref="BG30">IFERROR(INDEX('SEMACU DATA UNIFICADA'!$C$2:$T1000,MATCH(1,($A30='SEMACU DATA UNIFICADA'!$A$2:$A1000)*($BD$1='SEMACU DATA UNIFICADA'!$B$2:$B1000),0),MATCH(BG$2,'SEMACU DATA UNIFICADA'!$C$1:$T$1,0)),"")</f>
        <v>SKR SETLINE</v>
      </c>
      <c r="BH30" s="139">
        <f t="array" ref="BH30">IFERROR(INDEX('SEMACU DATA UNIFICADA'!$C$2:$T1000,MATCH(1,($A30='SEMACU DATA UNIFICADA'!$A$2:$A1000)*($BD$1='SEMACU DATA UNIFICADA'!$B$2:$B1000),0),MATCH(BH$2,'SEMACU DATA UNIFICADA'!$C$1:$T$1,0)),"")</f>
        <v>1029.3</v>
      </c>
      <c r="BI30" s="2">
        <f t="array" ref="BI30">IFERROR(INDEX('SEMACU DATA UNIFICADA'!$C$2:$T1000,MATCH(1,($A30='SEMACU DATA UNIFICADA'!$A$2:$A1000)*($BD$1='SEMACU DATA UNIFICADA'!$B$2:$B1000),0),MATCH(BI$2,'SEMACU DATA UNIFICADA'!$C$1:$T$1,0)),"")</f>
        <v>9.83</v>
      </c>
      <c r="BJ30" s="2">
        <f t="array" ref="BJ30">IFERROR(INDEX('SEMACU DATA UNIFICADA'!$C$2:$T1000,MATCH(1,($A30='SEMACU DATA UNIFICADA'!$A$2:$A1000)*($BD$1='SEMACU DATA UNIFICADA'!$B$2:$B1000),0),MATCH(BJ$2,'SEMACU DATA UNIFICADA'!$C$1:$T$1,0)),"")</f>
        <v>1.81</v>
      </c>
      <c r="BK30" s="33">
        <f t="array" ref="BK30">IFERROR(INDEX('SEMACU DATA UNIFICADA'!$C$2:$T1000,MATCH(1,($A30='SEMACU DATA UNIFICADA'!$A$2:$A1000)*($BD$1='SEMACU DATA UNIFICADA'!$B$2:$B1000),0),MATCH(BK$2,'SEMACU DATA UNIFICADA'!$C$1:$T$1,0)),"")</f>
        <v>5.06496</v>
      </c>
      <c r="BL30" s="60">
        <f t="array" ref="BL30">IFERROR(INDEX('SEMACU DATA UNIFICADA'!$C$2:$T1000,MATCH(1,($A30='SEMACU DATA UNIFICADA'!$A$2:$A1000)*($BD$1='SEMACU DATA UNIFICADA'!$B$2:$B1000),0),MATCH(BL$2,'SEMACU DATA UNIFICADA'!$C$1:$T$1,0)),"")</f>
        <v>401698.7293</v>
      </c>
      <c r="BM30" s="23">
        <f t="array" ref="BM30">IFERROR(INDEX('SEMACU DATA UNIFICADA'!$C$2:$T1000,MATCH(1,($A30='SEMACU DATA UNIFICADA'!$A$2:$A1000)*($BD$1='SEMACU DATA UNIFICADA'!$B$2:$B1000),0),MATCH(BM$2,'SEMACU DATA UNIFICADA'!$C$1:$T$1,0)),"")</f>
        <v>0.9033314</v>
      </c>
      <c r="BN30" s="23">
        <f t="array" ref="BN30">IFERROR(INDEX('SEMACU DATA UNIFICADA'!$C$2:$T1000,MATCH(1,($A30='SEMACU DATA UNIFICADA'!$A$2:$A1000)*($BD$1='SEMACU DATA UNIFICADA'!$B$2:$B1000),0),MATCH(BN$2,'SEMACU DATA UNIFICADA'!$C$1:$T$1,0)),"")</f>
        <v>0.633094924</v>
      </c>
      <c r="BO30" s="23">
        <f t="array" ref="BO30">IFERROR(INDEX('SEMACU DATA UNIFICADA'!$C$2:$T1000,MATCH(1,($A30='SEMACU DATA UNIFICADA'!$A$2:$A1000)*($BD$1='SEMACU DATA UNIFICADA'!$B$2:$B1000),0),MATCH(BO$2,'SEMACU DATA UNIFICADA'!$C$1:$T$1,0)),"")</f>
        <v>0.633094924</v>
      </c>
      <c r="BP30" s="60" t="str">
        <f t="array" ref="BP30">IFERROR(INDEX('SEMACU DATA UNIFICADA'!$C$2:$T1000,MATCH(1,($A30='SEMACU DATA UNIFICADA'!$A$2:$A1000)*($BD$1='SEMACU DATA UNIFICADA'!$B$2:$B1000),0),MATCH(BP$2,'SEMACU DATA UNIFICADA'!$C$1:$T$1,0)),"")</f>
        <v/>
      </c>
      <c r="BQ30" s="2">
        <f t="array" ref="BQ30">IFERROR(INDEX('SEMACU DATA UNIFICADA'!$C$2:$T1000,MATCH(1,($A30='SEMACU DATA UNIFICADA'!$A$2:$A1000)*($BD$1='SEMACU DATA UNIFICADA'!$B$2:$B1000),0),MATCH(BQ$2,'SEMACU DATA UNIFICADA'!$C$1:$T$1,0)),"")</f>
        <v>2.2</v>
      </c>
      <c r="BR30" s="2">
        <f t="array" ref="BR30">IFERROR(INDEX('SEMACU DATA UNIFICADA'!$C$2:$T1000,MATCH(1,($A30='SEMACU DATA UNIFICADA'!$A$2:$A1000)*($BD$1='SEMACU DATA UNIFICADA'!$B$2:$B1000),0),MATCH(BR$2,'SEMACU DATA UNIFICADA'!$C$1:$T$1,0)),"")</f>
        <v>12.03</v>
      </c>
      <c r="BS30" s="33">
        <f t="array" ref="BS30">IFERROR(INDEX('SEMACU DATA UNIFICADA'!$C$2:$T1000,MATCH(1,($A30='SEMACU DATA UNIFICADA'!$A$2:$A1000)*($BD$1='SEMACU DATA UNIFICADA'!$B$2:$B1000),0),MATCH(BS$2,'SEMACU DATA UNIFICADA'!$C$1:$T$1,0)),"")</f>
        <v>4.39968</v>
      </c>
      <c r="BT30" s="60">
        <f t="array" ref="BT30">IFERROR(INDEX('SEMACU DATA UNIFICADA'!$C$2:$T1000,MATCH(1,($A30='SEMACU DATA UNIFICADA'!$A$2:$A1000)*($BD$1='SEMACU DATA UNIFICADA'!$B$2:$B1000),0),MATCH(BT$2,'SEMACU DATA UNIFICADA'!$C$1:$T$1,0)),"")</f>
        <v>220.2579477</v>
      </c>
      <c r="BU30" s="140">
        <f t="array" ref="BU30">IFERROR(INDEX('SEMACU DATA UNIFICADA'!$C$2:$T1000,MATCH(1,($A30='SEMACU DATA UNIFICADA'!$A$2:$A1000)*($BD$1='SEMACU DATA UNIFICADA'!$B$2:$B1000),0),MATCH(BU$2,'SEMACU DATA UNIFICADA'!$C$1:$T$1,0)),"")</f>
        <v>5.064486932</v>
      </c>
      <c r="BV30" s="138" t="str">
        <f t="array" ref="BV30">IFERROR(INDEX('SEMACU DATA UNIFICADA'!$C$2:$T1000,MATCH(1,($A30='SEMACU DATA UNIFICADA'!$A$2:$A1000)*($BV$1='SEMACU DATA UNIFICADA'!$B$2:$B1000),0),MATCH(BV$2,'SEMACU DATA UNIFICADA'!$C$1:$T$1,0)),"")</f>
        <v>SE06090523</v>
      </c>
      <c r="BW30" s="2" t="str">
        <f t="array" ref="BW30">IFERROR(INDEX('SEMACU DATA UNIFICADA'!$C$2:$T1000,MATCH(1,($A30='SEMACU DATA UNIFICADA'!$A$2:$A1000)*($BV$1='SEMACU DATA UNIFICADA'!$B$2:$B1000),0),MATCH(BW$2,'SEMACU DATA UNIFICADA'!$C$1:$T$1,0)),"")</f>
        <v/>
      </c>
      <c r="BX30" s="2">
        <f t="array" ref="BX30">IFERROR(INDEX('SEMACU DATA UNIFICADA'!$C$2:$T1000,MATCH(1,($A30='SEMACU DATA UNIFICADA'!$A$2:$A1000)*($BV$1='SEMACU DATA UNIFICADA'!$B$2:$B1000),0),MATCH(BX$2,'SEMACU DATA UNIFICADA'!$C$1:$T$1,0)),"")</f>
        <v>75</v>
      </c>
      <c r="BY30" s="2" t="str">
        <f t="array" ref="BY30">IFERROR(INDEX('SEMACU DATA UNIFICADA'!$C$2:$T1000,MATCH(1,($A30='SEMACU DATA UNIFICADA'!$A$2:$A1000)*($BV$1='SEMACU DATA UNIFICADA'!$B$2:$B1000),0),MATCH(BY$2,'SEMACU DATA UNIFICADA'!$C$1:$T$1,0)),"")</f>
        <v>NICO QUALIS</v>
      </c>
      <c r="BZ30" s="139">
        <f t="array" ref="BZ30">IFERROR(INDEX('SEMACU DATA UNIFICADA'!$C$2:$T1000,MATCH(1,($A30='SEMACU DATA UNIFICADA'!$A$2:$A1000)*($BV$1='SEMACU DATA UNIFICADA'!$B$2:$B1000),0),MATCH(BZ$2,'SEMACU DATA UNIFICADA'!$C$1:$T$1,0)),"")</f>
        <v>81.48</v>
      </c>
      <c r="CA30" s="2" t="str">
        <f t="array" ref="CA30">IFERROR(INDEX('SEMACU DATA UNIFICADA'!$C$2:$T1000,MATCH(1,($A30='SEMACU DATA UNIFICADA'!$A$2:$A1000)*($BV$1='SEMACU DATA UNIFICADA'!$B$2:$B1000),0),MATCH(CA$2,'SEMACU DATA UNIFICADA'!$C$1:$T$1,0)),"")</f>
        <v/>
      </c>
      <c r="CB30" s="2">
        <f t="array" ref="CB30">IFERROR(INDEX('SEMACU DATA UNIFICADA'!$C$2:$T1000,MATCH(1,($A30='SEMACU DATA UNIFICADA'!$A$2:$A1000)*($BV$1='SEMACU DATA UNIFICADA'!$B$2:$B1000),0),MATCH(CB$2,'SEMACU DATA UNIFICADA'!$C$1:$T$1,0)),"")</f>
        <v>-20.5</v>
      </c>
      <c r="CC30" s="33" t="str">
        <f t="array" ref="CC30">IFERROR(INDEX('SEMACU DATA UNIFICADA'!$C$2:$T1000,MATCH(1,($A30='SEMACU DATA UNIFICADA'!$A$2:$A1000)*($BV$1='SEMACU DATA UNIFICADA'!$B$2:$B1000),0),MATCH(CC$2,'SEMACU DATA UNIFICADA'!$C$1:$T$1,0)),"")</f>
        <v/>
      </c>
      <c r="CD30" s="60" t="str">
        <f t="array" ref="CD30">IFERROR(INDEX('SEMACU DATA UNIFICADA'!$C$2:$T1000,MATCH(1,($A30='SEMACU DATA UNIFICADA'!$A$2:$A1000)*($BV$1='SEMACU DATA UNIFICADA'!$B$2:$B1000),0),MATCH(CD$2,'SEMACU DATA UNIFICADA'!$C$1:$T$1,0)),"")</f>
        <v/>
      </c>
      <c r="CE30" s="23">
        <f t="array" ref="CE30">IFERROR(INDEX('SEMACU DATA UNIFICADA'!$C$2:$T1000,MATCH(1,($A30='SEMACU DATA UNIFICADA'!$A$2:$A1000)*($BV$1='SEMACU DATA UNIFICADA'!$B$2:$B1000),0),MATCH(CE$2,'SEMACU DATA UNIFICADA'!$C$1:$T$1,0)),"")</f>
        <v>0.749995</v>
      </c>
      <c r="CF30" s="23">
        <f t="array" ref="CF30">IFERROR(INDEX('SEMACU DATA UNIFICADA'!$C$2:$T1000,MATCH(1,($A30='SEMACU DATA UNIFICADA'!$A$2:$A1000)*($BV$1='SEMACU DATA UNIFICADA'!$B$2:$B1000),0),MATCH(CF$2,'SEMACU DATA UNIFICADA'!$C$1:$T$1,0)),"")</f>
        <v>0</v>
      </c>
      <c r="CG30" s="23">
        <f t="array" ref="CG30">IFERROR(INDEX('SEMACU DATA UNIFICADA'!$C$2:$T1000,MATCH(1,($A30='SEMACU DATA UNIFICADA'!$A$2:$A1000)*($BV$1='SEMACU DATA UNIFICADA'!$B$2:$B1000),0),MATCH(CG$2,'SEMACU DATA UNIFICADA'!$C$1:$T$1,0)),"")</f>
        <v>0</v>
      </c>
      <c r="CH30" s="60" t="str">
        <f t="array" ref="CH30">IFERROR(INDEX('SEMACU DATA UNIFICADA'!$C$2:$T1000,MATCH(1,($A30='SEMACU DATA UNIFICADA'!$A$2:$A1000)*($BV$1='SEMACU DATA UNIFICADA'!$B$2:$B1000),0),MATCH(CH$2,'SEMACU DATA UNIFICADA'!$C$1:$T$1,0)),"")</f>
        <v/>
      </c>
      <c r="CI30" s="2" t="str">
        <f t="array" ref="CI30">IFERROR(INDEX('SEMACU DATA UNIFICADA'!$C$2:$T1000,MATCH(1,($A30='SEMACU DATA UNIFICADA'!$A$2:$A1000)*($BV$1='SEMACU DATA UNIFICADA'!$B$2:$B1000),0),MATCH(CI$2,'SEMACU DATA UNIFICADA'!$C$1:$T$1,0)),"")</f>
        <v/>
      </c>
      <c r="CJ30" s="2">
        <f t="array" ref="CJ30">IFERROR(INDEX('SEMACU DATA UNIFICADA'!$C$2:$T1000,MATCH(1,($A30='SEMACU DATA UNIFICADA'!$A$2:$A1000)*($BV$1='SEMACU DATA UNIFICADA'!$B$2:$B1000),0),MATCH(CJ$2,'SEMACU DATA UNIFICADA'!$C$1:$T$1,0)),"")</f>
        <v>0</v>
      </c>
      <c r="CK30" s="33" t="str">
        <f t="array" ref="CK30">IFERROR(INDEX('SEMACU DATA UNIFICADA'!$C$2:$T1000,MATCH(1,($A30='SEMACU DATA UNIFICADA'!$A$2:$A1000)*($BV$1='SEMACU DATA UNIFICADA'!$B$2:$B1000),0),MATCH(CK$2,'SEMACU DATA UNIFICADA'!$C$1:$T$1,0)),"")</f>
        <v/>
      </c>
      <c r="CL30" s="60">
        <f t="array" ref="CL30">IFERROR(INDEX('SEMACU DATA UNIFICADA'!$C$2:$T1000,MATCH(1,($A30='SEMACU DATA UNIFICADA'!$A$2:$A1000)*($BV$1='SEMACU DATA UNIFICADA'!$B$2:$B1000),0),MATCH(CL$2,'SEMACU DATA UNIFICADA'!$C$1:$T$1,0)),"")</f>
        <v>0</v>
      </c>
      <c r="CM30" s="140">
        <f t="array" ref="CM30">IFERROR(INDEX('SEMACU DATA UNIFICADA'!$C$2:$T1000,MATCH(1,($A30='SEMACU DATA UNIFICADA'!$A$2:$A1000)*($BV$1='SEMACU DATA UNIFICADA'!$B$2:$B1000),0),MATCH(CM$2,'SEMACU DATA UNIFICADA'!$C$1:$T$1,0)),"")</f>
        <v>0</v>
      </c>
      <c r="CN30" s="138" t="str">
        <f t="array" ref="CN30">IFERROR(INDEX('SEMACU DATA UNIFICADA'!$C$2:$T1000,MATCH(1,($A30='SEMACU DATA UNIFICADA'!$A$2:$A1000)*($CN$1='SEMACU DATA UNIFICADA'!$B$2:$B1000),0),MATCH(CN$2,'SEMACU DATA UNIFICADA'!$C$1:$T$1,0)),"")</f>
        <v/>
      </c>
      <c r="CO30" s="2" t="str">
        <f t="array" ref="CO30">IFERROR(INDEX('SEMACU DATA UNIFICADA'!$C$2:$T1000,MATCH(1,($A30='SEMACU DATA UNIFICADA'!$A$2:$A1000)*($CN$1='SEMACU DATA UNIFICADA'!$B$2:$B1000),0),MATCH(CO$2,'SEMACU DATA UNIFICADA'!$C$1:$T$1,0)),"")</f>
        <v/>
      </c>
      <c r="CP30" s="2" t="str">
        <f t="array" ref="CP30">IFERROR(INDEX('SEMACU DATA UNIFICADA'!$C$2:$T1000,MATCH(1,($A30='SEMACU DATA UNIFICADA'!$A$2:$A1000)*($CN$1='SEMACU DATA UNIFICADA'!$B$2:$B1000),0),MATCH(CP$2,'SEMACU DATA UNIFICADA'!$C$1:$T$1,0)),"")</f>
        <v/>
      </c>
      <c r="CQ30" s="2" t="str">
        <f t="array" ref="CQ30">IFERROR(INDEX('SEMACU DATA UNIFICADA'!$C$2:$T1000,MATCH(1,($A30='SEMACU DATA UNIFICADA'!$A$2:$A1000)*($CN$1='SEMACU DATA UNIFICADA'!$B$2:$B1000),0),MATCH(CQ$2,'SEMACU DATA UNIFICADA'!$C$1:$T$1,0)),"")</f>
        <v/>
      </c>
      <c r="CR30" s="139" t="str">
        <f t="array" ref="CR30">IFERROR(INDEX('SEMACU DATA UNIFICADA'!$C$2:$T1000,MATCH(1,($A30='SEMACU DATA UNIFICADA'!$A$2:$A1000)*($CN$1='SEMACU DATA UNIFICADA'!$B$2:$B1000),0),MATCH(CR$2,'SEMACU DATA UNIFICADA'!$C$1:$T$1,0)),"")</f>
        <v/>
      </c>
      <c r="CS30" s="2" t="str">
        <f t="array" ref="CS30">IFERROR(INDEX('SEMACU DATA UNIFICADA'!$C$2:$T1000,MATCH(1,($A30='SEMACU DATA UNIFICADA'!$A$2:$A1000)*($CN$1='SEMACU DATA UNIFICADA'!$B$2:$B1000),0),MATCH(CS$2,'SEMACU DATA UNIFICADA'!$C$1:$T$1,0)),"")</f>
        <v/>
      </c>
      <c r="CT30" s="2" t="str">
        <f t="array" ref="CT30">IFERROR(INDEX('SEMACU DATA UNIFICADA'!$C$2:$T1000,MATCH(1,($A30='SEMACU DATA UNIFICADA'!$A$2:$A1000)*($CN$1='SEMACU DATA UNIFICADA'!$B$2:$B1000),0),MATCH(CT$2,'SEMACU DATA UNIFICADA'!$C$1:$T$1,0)),"")</f>
        <v/>
      </c>
      <c r="CU30" s="33" t="str">
        <f t="array" ref="CU30">IFERROR(INDEX('SEMACU DATA UNIFICADA'!$C$2:$T1000,MATCH(1,($A30='SEMACU DATA UNIFICADA'!$A$2:$A1000)*($CN$1='SEMACU DATA UNIFICADA'!$B$2:$B1000),0),MATCH(CU$2,'SEMACU DATA UNIFICADA'!$C$1:$T$1,0)),"")</f>
        <v/>
      </c>
      <c r="CV30" s="60" t="str">
        <f t="array" ref="CV30">IFERROR(INDEX('SEMACU DATA UNIFICADA'!$C$2:$T1000,MATCH(1,($A30='SEMACU DATA UNIFICADA'!$A$2:$A1000)*($CN$1='SEMACU DATA UNIFICADA'!$B$2:$B1000),0),MATCH(CV$2,'SEMACU DATA UNIFICADA'!$C$1:$T$1,0)),"")</f>
        <v/>
      </c>
      <c r="CW30" s="23" t="str">
        <f t="array" ref="CW30">IFERROR(INDEX('SEMACU DATA UNIFICADA'!$C$2:$T1000,MATCH(1,($A30='SEMACU DATA UNIFICADA'!$A$2:$A1000)*($CN$1='SEMACU DATA UNIFICADA'!$B$2:$B1000),0),MATCH(CW$2,'SEMACU DATA UNIFICADA'!$C$1:$T$1,0)),"")</f>
        <v/>
      </c>
      <c r="CX30" s="23" t="str">
        <f t="array" ref="CX30">IFERROR(INDEX('SEMACU DATA UNIFICADA'!$C$2:$T1000,MATCH(1,($A30='SEMACU DATA UNIFICADA'!$A$2:$A1000)*($CN$1='SEMACU DATA UNIFICADA'!$B$2:$B1000),0),MATCH(CX$2,'SEMACU DATA UNIFICADA'!$C$1:$T$1,0)),"")</f>
        <v/>
      </c>
      <c r="CY30" s="23" t="str">
        <f t="array" ref="CY30">IFERROR(INDEX('SEMACU DATA UNIFICADA'!$C$2:$T1000,MATCH(1,($A30='SEMACU DATA UNIFICADA'!$A$2:$A1000)*($CN$1='SEMACU DATA UNIFICADA'!$B$2:$B1000),0),MATCH(CY$2,'SEMACU DATA UNIFICADA'!$C$1:$T$1,0)),"")</f>
        <v/>
      </c>
      <c r="CZ30" s="60" t="str">
        <f t="array" ref="CZ30">IFERROR(INDEX('SEMACU DATA UNIFICADA'!$C$2:$T1000,MATCH(1,($A30='SEMACU DATA UNIFICADA'!$A$2:$A1000)*($CN$1='SEMACU DATA UNIFICADA'!$B$2:$B1000),0),MATCH(CZ$2,'SEMACU DATA UNIFICADA'!$C$1:$T$1,0)),"")</f>
        <v/>
      </c>
      <c r="DA30" s="2" t="str">
        <f t="array" ref="DA30">IFERROR(INDEX('SEMACU DATA UNIFICADA'!$C$2:$T1000,MATCH(1,($A30='SEMACU DATA UNIFICADA'!$A$2:$A1000)*($CN$1='SEMACU DATA UNIFICADA'!$B$2:$B1000),0),MATCH(DA$2,'SEMACU DATA UNIFICADA'!$C$1:$T$1,0)),"")</f>
        <v/>
      </c>
      <c r="DB30" s="2" t="str">
        <f t="array" ref="DB30">IFERROR(INDEX('SEMACU DATA UNIFICADA'!$C$2:$T1000,MATCH(1,($A30='SEMACU DATA UNIFICADA'!$A$2:$A1000)*($CN$1='SEMACU DATA UNIFICADA'!$B$2:$B1000),0),MATCH(DB$2,'SEMACU DATA UNIFICADA'!$C$1:$T$1,0)),"")</f>
        <v/>
      </c>
      <c r="DC30" s="33" t="str">
        <f t="array" ref="DC30">IFERROR(INDEX('SEMACU DATA UNIFICADA'!$C$2:$T1000,MATCH(1,($A30='SEMACU DATA UNIFICADA'!$A$2:$A1000)*($CN$1='SEMACU DATA UNIFICADA'!$B$2:$B1000),0),MATCH(DC$2,'SEMACU DATA UNIFICADA'!$C$1:$T$1,0)),"")</f>
        <v/>
      </c>
      <c r="DD30" s="60" t="str">
        <f t="array" ref="DD30">IFERROR(INDEX('SEMACU DATA UNIFICADA'!$C$2:$T1000,MATCH(1,($A30='SEMACU DATA UNIFICADA'!$A$2:$A1000)*($CN$1='SEMACU DATA UNIFICADA'!$B$2:$B1000),0),MATCH(DD$2,'SEMACU DATA UNIFICADA'!$C$1:$T$1,0)),"")</f>
        <v/>
      </c>
      <c r="DE30" s="140" t="str">
        <f t="array" ref="DE30">IFERROR(INDEX('SEMACU DATA UNIFICADA'!$C$2:$T1000,MATCH(1,($A30='SEMACU DATA UNIFICADA'!$A$2:$A1000)*($CN$1='SEMACU DATA UNIFICADA'!$B$2:$B1000),0),MATCH(DE$2,'SEMACU DATA UNIFICADA'!$C$1:$T$1,0)),"")</f>
        <v/>
      </c>
      <c r="DF30" s="138" t="str">
        <f t="array" ref="DF30">IFERROR(INDEX('SEMACU DATA UNIFICADA'!$C$2:$T1000,MATCH(1,($A30='SEMACU DATA UNIFICADA'!$A$2:$A1000)*($DF$1='SEMACU DATA UNIFICADA'!$B$2:$B1000),0),MATCH(DF$2,'SEMACU DATA UNIFICADA'!$C$1:$T$1,0)),"")</f>
        <v>SE08090523</v>
      </c>
      <c r="DG30" s="2" t="str">
        <f t="array" ref="DG30">IFERROR(INDEX('SEMACU DATA UNIFICADA'!$C$2:$T1000,MATCH(1,($A30='SEMACU DATA UNIFICADA'!$A$2:$A1000)*($DF$1='SEMACU DATA UNIFICADA'!$B$2:$B1000),0),MATCH(DG$2,'SEMACU DATA UNIFICADA'!$C$1:$T$1,0)),"")</f>
        <v/>
      </c>
      <c r="DH30" s="2">
        <f t="array" ref="DH30">IFERROR(INDEX('SEMACU DATA UNIFICADA'!$C$2:$T1000,MATCH(1,($A30='SEMACU DATA UNIFICADA'!$A$2:$A1000)*($DF$1='SEMACU DATA UNIFICADA'!$B$2:$B1000),0),MATCH(DH$2,'SEMACU DATA UNIFICADA'!$C$1:$T$1,0)),"")</f>
        <v>150</v>
      </c>
      <c r="DI30" s="2" t="str">
        <f t="array" ref="DI30">IFERROR(INDEX('SEMACU DATA UNIFICADA'!$C$2:$T1000,MATCH(1,($A30='SEMACU DATA UNIFICADA'!$A$2:$A1000)*($DF$1='SEMACU DATA UNIFICADA'!$B$2:$B1000),0),MATCH(DI$2,'SEMACU DATA UNIFICADA'!$C$1:$T$1,0)),"")</f>
        <v>NICO QUALIS</v>
      </c>
      <c r="DJ30" s="139">
        <f t="array" ref="DJ30">IFERROR(INDEX('SEMACU DATA UNIFICADA'!$C$2:$T1000,MATCH(1,($A30='SEMACU DATA UNIFICADA'!$A$2:$A1000)*($DF$1='SEMACU DATA UNIFICADA'!$B$2:$B1000),0),MATCH(DJ$2,'SEMACU DATA UNIFICADA'!$C$1:$T$1,0)),"")</f>
        <v>162.96</v>
      </c>
      <c r="DK30" s="2" t="str">
        <f t="array" ref="DK30">IFERROR(INDEX('SEMACU DATA UNIFICADA'!$C$2:$T1000,MATCH(1,($A30='SEMACU DATA UNIFICADA'!$A$2:$A1000)*($DF$1='SEMACU DATA UNIFICADA'!$B$2:$B1000),0),MATCH(DK$2,'SEMACU DATA UNIFICADA'!$C$1:$T$1,0)),"")</f>
        <v/>
      </c>
      <c r="DL30" s="2">
        <f t="array" ref="DL30">IFERROR(INDEX('SEMACU DATA UNIFICADA'!$C$2:$T1000,MATCH(1,($A30='SEMACU DATA UNIFICADA'!$A$2:$A1000)*($DF$1='SEMACU DATA UNIFICADA'!$B$2:$B1000),0),MATCH(DL$2,'SEMACU DATA UNIFICADA'!$C$1:$T$1,0)),"")</f>
        <v>-20.33</v>
      </c>
      <c r="DM30" s="33" t="str">
        <f t="array" ref="DM30">IFERROR(INDEX('SEMACU DATA UNIFICADA'!$C$2:$T1000,MATCH(1,($A30='SEMACU DATA UNIFICADA'!$A$2:$A1000)*($DF$1='SEMACU DATA UNIFICADA'!$B$2:$B1000),0),MATCH(DM$2,'SEMACU DATA UNIFICADA'!$C$1:$T$1,0)),"")</f>
        <v/>
      </c>
      <c r="DN30" s="60" t="str">
        <f t="array" ref="DN30">IFERROR(INDEX('SEMACU DATA UNIFICADA'!$C$2:$T1000,MATCH(1,($A30='SEMACU DATA UNIFICADA'!$A$2:$A1000)*($DF$1='SEMACU DATA UNIFICADA'!$B$2:$B1000),0),MATCH(DN$2,'SEMACU DATA UNIFICADA'!$C$1:$T$1,0)),"")</f>
        <v/>
      </c>
      <c r="DO30" s="23">
        <f t="array" ref="DO30">IFERROR(INDEX('SEMACU DATA UNIFICADA'!$C$2:$T1000,MATCH(1,($A30='SEMACU DATA UNIFICADA'!$A$2:$A1000)*($DF$1='SEMACU DATA UNIFICADA'!$B$2:$B1000),0),MATCH(DO$2,'SEMACU DATA UNIFICADA'!$C$1:$T$1,0)),"")</f>
        <v>0.749995</v>
      </c>
      <c r="DP30" s="23">
        <f t="array" ref="DP30">IFERROR(INDEX('SEMACU DATA UNIFICADA'!$C$2:$T1000,MATCH(1,($A30='SEMACU DATA UNIFICADA'!$A$2:$A1000)*($DF$1='SEMACU DATA UNIFICADA'!$B$2:$B1000),0),MATCH(DP$2,'SEMACU DATA UNIFICADA'!$C$1:$T$1,0)),"")</f>
        <v>0</v>
      </c>
      <c r="DQ30" s="23">
        <f t="array" ref="DQ30">IFERROR(INDEX('SEMACU DATA UNIFICADA'!$C$2:$T1000,MATCH(1,($A30='SEMACU DATA UNIFICADA'!$A$2:$A1000)*($DF$1='SEMACU DATA UNIFICADA'!$B$2:$B1000),0),MATCH(DQ$2,'SEMACU DATA UNIFICADA'!$C$1:$T$1,0)),"")</f>
        <v>0</v>
      </c>
      <c r="DR30" s="60" t="str">
        <f t="array" ref="DR30">IFERROR(INDEX('SEMACU DATA UNIFICADA'!$C$2:$T1000,MATCH(1,($A30='SEMACU DATA UNIFICADA'!$A$2:$A1000)*($DF$1='SEMACU DATA UNIFICADA'!$B$2:$B1000),0),MATCH(DR$2,'SEMACU DATA UNIFICADA'!$C$1:$T$1,0)),"")</f>
        <v/>
      </c>
      <c r="DS30" s="2" t="str">
        <f t="array" ref="DS30">IFERROR(INDEX('SEMACU DATA UNIFICADA'!$C$2:$T1000,MATCH(1,($A30='SEMACU DATA UNIFICADA'!$A$2:$A1000)*($DF$1='SEMACU DATA UNIFICADA'!$B$2:$B1000),0),MATCH(DS$2,'SEMACU DATA UNIFICADA'!$C$1:$T$1,0)),"")</f>
        <v/>
      </c>
      <c r="DT30" s="2">
        <f t="array" ref="DT30">IFERROR(INDEX('SEMACU DATA UNIFICADA'!$C$2:$T1000,MATCH(1,($A30='SEMACU DATA UNIFICADA'!$A$2:$A1000)*($DF$1='SEMACU DATA UNIFICADA'!$B$2:$B1000),0),MATCH(DT$2,'SEMACU DATA UNIFICADA'!$C$1:$T$1,0)),"")</f>
        <v>0</v>
      </c>
      <c r="DU30" s="33" t="str">
        <f t="array" ref="DU30">IFERROR(INDEX('SEMACU DATA UNIFICADA'!$C$2:$T1000,MATCH(1,($A30='SEMACU DATA UNIFICADA'!$A$2:$A1000)*($DF$1='SEMACU DATA UNIFICADA'!$B$2:$B1000),0),MATCH(DU$2,'SEMACU DATA UNIFICADA'!$C$1:$T$1,0)),"")</f>
        <v/>
      </c>
      <c r="DV30" s="60">
        <f t="array" ref="DV30">IFERROR(INDEX('SEMACU DATA UNIFICADA'!$C$2:$T1000,MATCH(1,($A30='SEMACU DATA UNIFICADA'!$A$2:$A1000)*($DF$1='SEMACU DATA UNIFICADA'!$B$2:$B1000),0),MATCH(DV$2,'SEMACU DATA UNIFICADA'!$C$1:$T$1,0)),"")</f>
        <v>0</v>
      </c>
      <c r="DW30" s="140">
        <f t="array" ref="DW30">IFERROR(INDEX('SEMACU DATA UNIFICADA'!$C$2:$T1000,MATCH(1,($A30='SEMACU DATA UNIFICADA'!$A$2:$A1000)*($DF$1='SEMACU DATA UNIFICADA'!$B$2:$B1000),0),MATCH(DW$2,'SEMACU DATA UNIFICADA'!$C$1:$T$1,0)),"")</f>
        <v>0</v>
      </c>
      <c r="DX30" s="138" t="str">
        <f t="array" ref="DX30">IFERROR(INDEX('SEMACU DATA UNIFICADA'!$C$2:$T1000,MATCH(1,($A30='SEMACU DATA UNIFICADA'!$A$2:$A1000)*($DX$1='SEMACU DATA UNIFICADA'!$B$2:$B1000),0),MATCH(DX$2,'SEMACU DATA UNIFICADA'!$C$1:$T$1,0)),"")</f>
        <v/>
      </c>
      <c r="DY30" s="2" t="str">
        <f t="array" ref="DY30">IFERROR(INDEX('SEMACU DATA UNIFICADA'!$C$2:$T1000,MATCH(1,($A30='SEMACU DATA UNIFICADA'!$A$2:$A1000)*($DX$1='SEMACU DATA UNIFICADA'!$B$2:$B1000),0),MATCH(DY$2,'SEMACU DATA UNIFICADA'!$C$1:$T$1,0)),"")</f>
        <v/>
      </c>
      <c r="DZ30" s="2" t="str">
        <f t="array" ref="DZ30">IFERROR(INDEX('SEMACU DATA UNIFICADA'!$C$2:$T1000,MATCH(1,($A30='SEMACU DATA UNIFICADA'!$A$2:$A1000)*($DX$1='SEMACU DATA UNIFICADA'!$B$2:$B1000),0),MATCH(DZ$2,'SEMACU DATA UNIFICADA'!$C$1:$T$1,0)),"")</f>
        <v/>
      </c>
      <c r="EA30" s="2" t="str">
        <f t="array" ref="EA30">IFERROR(INDEX('SEMACU DATA UNIFICADA'!$C$2:$T1000,MATCH(1,($A30='SEMACU DATA UNIFICADA'!$A$2:$A1000)*($DX$1='SEMACU DATA UNIFICADA'!$B$2:$B1000),0),MATCH(EA$2,'SEMACU DATA UNIFICADA'!$C$1:$T$1,0)),"")</f>
        <v/>
      </c>
      <c r="EB30" s="139" t="str">
        <f t="array" ref="EB30">IFERROR(INDEX('SEMACU DATA UNIFICADA'!$C$2:$T1000,MATCH(1,($A30='SEMACU DATA UNIFICADA'!$A$2:$A1000)*($DX$1='SEMACU DATA UNIFICADA'!$B$2:$B1000),0),MATCH(EB$2,'SEMACU DATA UNIFICADA'!$C$1:$T$1,0)),"")</f>
        <v/>
      </c>
      <c r="EC30" s="2" t="str">
        <f t="array" ref="EC30">IFERROR(INDEX('SEMACU DATA UNIFICADA'!$C$2:$T1000,MATCH(1,($A30='SEMACU DATA UNIFICADA'!$A$2:$A1000)*($DX$1='SEMACU DATA UNIFICADA'!$B$2:$B1000),0),MATCH(EC$2,'SEMACU DATA UNIFICADA'!$C$1:$T$1,0)),"")</f>
        <v/>
      </c>
      <c r="ED30" s="2" t="str">
        <f t="array" ref="ED30">IFERROR(INDEX('SEMACU DATA UNIFICADA'!$C$2:$T1000,MATCH(1,($A30='SEMACU DATA UNIFICADA'!$A$2:$A1000)*($DX$1='SEMACU DATA UNIFICADA'!$B$2:$B1000),0),MATCH(ED$2,'SEMACU DATA UNIFICADA'!$C$1:$T$1,0)),"")</f>
        <v/>
      </c>
      <c r="EE30" s="33" t="str">
        <f t="array" ref="EE30">IFERROR(INDEX('SEMACU DATA UNIFICADA'!$C$2:$T1000,MATCH(1,($A30='SEMACU DATA UNIFICADA'!$A$2:$A1000)*($DX$1='SEMACU DATA UNIFICADA'!$B$2:$B1000),0),MATCH(EE$2,'SEMACU DATA UNIFICADA'!$C$1:$T$1,0)),"")</f>
        <v/>
      </c>
      <c r="EF30" s="60" t="str">
        <f t="array" ref="EF30">IFERROR(INDEX('SEMACU DATA UNIFICADA'!$C$2:$T1000,MATCH(1,($A30='SEMACU DATA UNIFICADA'!$A$2:$A1000)*($DX$1='SEMACU DATA UNIFICADA'!$B$2:$B1000),0),MATCH(EF$2,'SEMACU DATA UNIFICADA'!$C$1:$T$1,0)),"")</f>
        <v/>
      </c>
      <c r="EG30" s="23" t="str">
        <f t="array" ref="EG30">IFERROR(INDEX('SEMACU DATA UNIFICADA'!$C$2:$T1000,MATCH(1,($A30='SEMACU DATA UNIFICADA'!$A$2:$A1000)*($DX$1='SEMACU DATA UNIFICADA'!$B$2:$B1000),0),MATCH(EG$2,'SEMACU DATA UNIFICADA'!$C$1:$T$1,0)),"")</f>
        <v/>
      </c>
      <c r="EH30" s="23" t="str">
        <f t="array" ref="EH30">IFERROR(INDEX('SEMACU DATA UNIFICADA'!$C$2:$T1000,MATCH(1,($A30='SEMACU DATA UNIFICADA'!$A$2:$A1000)*($DX$1='SEMACU DATA UNIFICADA'!$B$2:$B1000),0),MATCH(EH$2,'SEMACU DATA UNIFICADA'!$C$1:$T$1,0)),"")</f>
        <v/>
      </c>
      <c r="EI30" s="23" t="str">
        <f t="array" ref="EI30">IFERROR(INDEX('SEMACU DATA UNIFICADA'!$C$2:$T1000,MATCH(1,($A30='SEMACU DATA UNIFICADA'!$A$2:$A1000)*($DX$1='SEMACU DATA UNIFICADA'!$B$2:$B1000),0),MATCH(EI$2,'SEMACU DATA UNIFICADA'!$C$1:$T$1,0)),"")</f>
        <v/>
      </c>
      <c r="EJ30" s="60" t="str">
        <f t="array" ref="EJ30">IFERROR(INDEX('SEMACU DATA UNIFICADA'!$C$2:$T1000,MATCH(1,($A30='SEMACU DATA UNIFICADA'!$A$2:$A1000)*($DX$1='SEMACU DATA UNIFICADA'!$B$2:$B1000),0),MATCH(EJ$2,'SEMACU DATA UNIFICADA'!$C$1:$T$1,0)),"")</f>
        <v/>
      </c>
      <c r="EK30" s="2" t="str">
        <f t="array" ref="EK30">IFERROR(INDEX('SEMACU DATA UNIFICADA'!$C$2:$T1000,MATCH(1,($A30='SEMACU DATA UNIFICADA'!$A$2:$A1000)*($DX$1='SEMACU DATA UNIFICADA'!$B$2:$B1000),0),MATCH(EK$2,'SEMACU DATA UNIFICADA'!$C$1:$T$1,0)),"")</f>
        <v/>
      </c>
      <c r="EL30" s="2" t="str">
        <f t="array" ref="EL30">IFERROR(INDEX('SEMACU DATA UNIFICADA'!$C$2:$T1000,MATCH(1,($A30='SEMACU DATA UNIFICADA'!$A$2:$A1000)*($DX$1='SEMACU DATA UNIFICADA'!$B$2:$B1000),0),MATCH(EL$2,'SEMACU DATA UNIFICADA'!$C$1:$T$1,0)),"")</f>
        <v/>
      </c>
      <c r="EM30" s="33" t="str">
        <f t="array" ref="EM30">IFERROR(INDEX('SEMACU DATA UNIFICADA'!$C$2:$T1000,MATCH(1,($A30='SEMACU DATA UNIFICADA'!$A$2:$A1000)*($DX$1='SEMACU DATA UNIFICADA'!$B$2:$B1000),0),MATCH(EM$2,'SEMACU DATA UNIFICADA'!$C$1:$T$1,0)),"")</f>
        <v/>
      </c>
      <c r="EN30" s="60" t="str">
        <f t="array" ref="EN30">IFERROR(INDEX('SEMACU DATA UNIFICADA'!$C$2:$T1000,MATCH(1,($A30='SEMACU DATA UNIFICADA'!$A$2:$A1000)*($DX$1='SEMACU DATA UNIFICADA'!$B$2:$B1000),0),MATCH(EN$2,'SEMACU DATA UNIFICADA'!$C$1:$T$1,0)),"")</f>
        <v/>
      </c>
      <c r="EO30" s="140" t="str">
        <f t="array" ref="EO30">IFERROR(INDEX('SEMACU DATA UNIFICADA'!$C$2:$T1000,MATCH(1,($A30='SEMACU DATA UNIFICADA'!$A$2:$A1000)*($DX$1='SEMACU DATA UNIFICADA'!$B$2:$B1000),0),MATCH(EO$2,'SEMACU DATA UNIFICADA'!$C$1:$T$1,0)),"")</f>
        <v/>
      </c>
      <c r="EP30" s="138" t="str">
        <f t="array" ref="EP30">IFERROR(INDEX('SEMACU DATA UNIFICADA'!$C$2:$T1000,MATCH(1,($A30='SEMACU DATA UNIFICADA'!$A$2:$A1000)*($EP$1='SEMACU DATA UNIFICADA'!$B$2:$B1000),0),MATCH(EP$2,'SEMACU DATA UNIFICADA'!$C$1:$T$1,0)),"")</f>
        <v>SE10060523</v>
      </c>
      <c r="EQ30" s="2" t="str">
        <f t="array" ref="EQ30">IFERROR(INDEX('SEMACU DATA UNIFICADA'!$C$2:$T1000,MATCH(1,($A30='SEMACU DATA UNIFICADA'!$A$2:$A1000)*($EP$1='SEMACU DATA UNIFICADA'!$B$2:$B1000),0),MATCH(EQ$2,'SEMACU DATA UNIFICADA'!$C$1:$T$1,0)),"")</f>
        <v/>
      </c>
      <c r="ER30" s="2">
        <f t="array" ref="ER30">IFERROR(INDEX('SEMACU DATA UNIFICADA'!$C$2:$T1000,MATCH(1,($A30='SEMACU DATA UNIFICADA'!$A$2:$A1000)*($EP$1='SEMACU DATA UNIFICADA'!$B$2:$B1000),0),MATCH(ER$2,'SEMACU DATA UNIFICADA'!$C$1:$T$1,0)),"")</f>
        <v>400</v>
      </c>
      <c r="ES30" s="2" t="str">
        <f t="array" ref="ES30">IFERROR(INDEX('SEMACU DATA UNIFICADA'!$C$2:$T1000,MATCH(1,($A30='SEMACU DATA UNIFICADA'!$A$2:$A1000)*($EP$1='SEMACU DATA UNIFICADA'!$B$2:$B1000),0),MATCH(ES$2,'SEMACU DATA UNIFICADA'!$C$1:$T$1,0)),"")</f>
        <v>NICO QUALIS</v>
      </c>
      <c r="ET30" s="139">
        <f t="array" ref="ET30">IFERROR(INDEX('SEMACU DATA UNIFICADA'!$C$2:$T1000,MATCH(1,($A30='SEMACU DATA UNIFICADA'!$A$2:$A1000)*($EP$1='SEMACU DATA UNIFICADA'!$B$2:$B1000),0),MATCH(ET$2,'SEMACU DATA UNIFICADA'!$C$1:$T$1,0)),"")</f>
        <v>434.56</v>
      </c>
      <c r="EU30" s="2" t="str">
        <f t="array" ref="EU30">IFERROR(INDEX('SEMACU DATA UNIFICADA'!$C$2:$T1000,MATCH(1,($A30='SEMACU DATA UNIFICADA'!$A$2:$A1000)*($EP$1='SEMACU DATA UNIFICADA'!$B$2:$B1000),0),MATCH(EU$2,'SEMACU DATA UNIFICADA'!$C$1:$T$1,0)),"")</f>
        <v/>
      </c>
      <c r="EV30" s="2">
        <f t="array" ref="EV30">IFERROR(INDEX('SEMACU DATA UNIFICADA'!$C$2:$T1000,MATCH(1,($A30='SEMACU DATA UNIFICADA'!$A$2:$A1000)*($EP$1='SEMACU DATA UNIFICADA'!$B$2:$B1000),0),MATCH(EV$2,'SEMACU DATA UNIFICADA'!$C$1:$T$1,0)),"")</f>
        <v>-21.69</v>
      </c>
      <c r="EW30" s="33" t="str">
        <f t="array" ref="EW30">IFERROR(INDEX('SEMACU DATA UNIFICADA'!$C$2:$T1000,MATCH(1,($A30='SEMACU DATA UNIFICADA'!$A$2:$A1000)*($EP$1='SEMACU DATA UNIFICADA'!$B$2:$B1000),0),MATCH(EW$2,'SEMACU DATA UNIFICADA'!$C$1:$T$1,0)),"")</f>
        <v/>
      </c>
      <c r="EX30" s="60" t="str">
        <f t="array" ref="EX30">IFERROR(INDEX('SEMACU DATA UNIFICADA'!$C$2:$T1000,MATCH(1,($A30='SEMACU DATA UNIFICADA'!$A$2:$A1000)*($EP$1='SEMACU DATA UNIFICADA'!$B$2:$B1000),0),MATCH(EX$2,'SEMACU DATA UNIFICADA'!$C$1:$T$1,0)),"")</f>
        <v/>
      </c>
      <c r="EY30" s="23">
        <f t="array" ref="EY30">IFERROR(INDEX('SEMACU DATA UNIFICADA'!$C$2:$T1000,MATCH(1,($A30='SEMACU DATA UNIFICADA'!$A$2:$A1000)*($EP$1='SEMACU DATA UNIFICADA'!$B$2:$B1000),0),MATCH(EY$2,'SEMACU DATA UNIFICADA'!$C$1:$T$1,0)),"")</f>
        <v>0.7399948</v>
      </c>
      <c r="EZ30" s="23">
        <f t="array" ref="EZ30">IFERROR(INDEX('SEMACU DATA UNIFICADA'!$C$2:$T1000,MATCH(1,($A30='SEMACU DATA UNIFICADA'!$A$2:$A1000)*($EP$1='SEMACU DATA UNIFICADA'!$B$2:$B1000),0),MATCH(EZ$2,'SEMACU DATA UNIFICADA'!$C$1:$T$1,0)),"")</f>
        <v>0</v>
      </c>
      <c r="FA30" s="23">
        <f t="array" ref="FA30">IFERROR(INDEX('SEMACU DATA UNIFICADA'!$C$2:$T1000,MATCH(1,($A30='SEMACU DATA UNIFICADA'!$A$2:$A1000)*($EP$1='SEMACU DATA UNIFICADA'!$B$2:$B1000),0),MATCH(FA$2,'SEMACU DATA UNIFICADA'!$C$1:$T$1,0)),"")</f>
        <v>0</v>
      </c>
      <c r="FB30" s="60" t="str">
        <f t="array" ref="FB30">IFERROR(INDEX('SEMACU DATA UNIFICADA'!$C$2:$T1000,MATCH(1,($A30='SEMACU DATA UNIFICADA'!$A$2:$A1000)*($EP$1='SEMACU DATA UNIFICADA'!$B$2:$B1000),0),MATCH(FB$2,'SEMACU DATA UNIFICADA'!$C$1:$T$1,0)),"")</f>
        <v/>
      </c>
      <c r="FC30" s="2" t="str">
        <f t="array" ref="FC30">IFERROR(INDEX('SEMACU DATA UNIFICADA'!$C$2:$T1000,MATCH(1,($A30='SEMACU DATA UNIFICADA'!$A$2:$A1000)*($EP$1='SEMACU DATA UNIFICADA'!$B$2:$B1000),0),MATCH(FC$2,'SEMACU DATA UNIFICADA'!$C$1:$T$1,0)),"")</f>
        <v/>
      </c>
      <c r="FD30" s="2">
        <f t="array" ref="FD30">IFERROR(INDEX('SEMACU DATA UNIFICADA'!$C$2:$T1000,MATCH(1,($A30='SEMACU DATA UNIFICADA'!$A$2:$A1000)*($EP$1='SEMACU DATA UNIFICADA'!$B$2:$B1000),0),MATCH(FD$2,'SEMACU DATA UNIFICADA'!$C$1:$T$1,0)),"")</f>
        <v>0</v>
      </c>
      <c r="FE30" s="33" t="str">
        <f t="array" ref="FE30">IFERROR(INDEX('SEMACU DATA UNIFICADA'!$C$2:$T1000,MATCH(1,($A30='SEMACU DATA UNIFICADA'!$A$2:$A1000)*($EP$1='SEMACU DATA UNIFICADA'!$B$2:$B1000),0),MATCH(FE$2,'SEMACU DATA UNIFICADA'!$C$1:$T$1,0)),"")</f>
        <v/>
      </c>
      <c r="FF30" s="60">
        <f t="array" ref="FF30">IFERROR(INDEX('SEMACU DATA UNIFICADA'!$C$2:$T1000,MATCH(1,($A30='SEMACU DATA UNIFICADA'!$A$2:$A1000)*($EP$1='SEMACU DATA UNIFICADA'!$B$2:$B1000),0),MATCH(FF$2,'SEMACU DATA UNIFICADA'!$C$1:$T$1,0)),"")</f>
        <v>0</v>
      </c>
      <c r="FG30" s="140">
        <f t="array" ref="FG30">IFERROR(INDEX('SEMACU DATA UNIFICADA'!$C$2:$T1000,MATCH(1,($A30='SEMACU DATA UNIFICADA'!$A$2:$A1000)*($EP$1='SEMACU DATA UNIFICADA'!$B$2:$B1000),0),MATCH(FG$2,'SEMACU DATA UNIFICADA'!$C$1:$T$1,0)),"")</f>
        <v>0</v>
      </c>
      <c r="FH30" s="138" t="str">
        <f t="array" ref="FH30">IFERROR(INDEX('SEMACU DATA UNIFICADA'!$C$2:$T1000,MATCH(1,($A30='SEMACU DATA UNIFICADA'!$A$2:$A1000)*($FH$1='SEMACU DATA UNIFICADA'!$B$2:$B1000),0),MATCH(FH$2,'SEMACU DATA UNIFICADA'!$C$1:$T$1,0)),"")</f>
        <v>SE11220623</v>
      </c>
      <c r="FI30" s="2">
        <f t="array" ref="FI30">IFERROR(INDEX('SEMACU DATA UNIFICADA'!$C$2:$T1000,MATCH(1,($A30='SEMACU DATA UNIFICADA'!$A$2:$A1000)*($FH$1='SEMACU DATA UNIFICADA'!$B$2:$B1000),0),MATCH(FI$2,'SEMACU DATA UNIFICADA'!$C$1:$T$1,0)),"")</f>
        <v>250</v>
      </c>
      <c r="FJ30" s="2">
        <f t="array" ref="FJ30">IFERROR(INDEX('SEMACU DATA UNIFICADA'!$C$2:$T1000,MATCH(1,($A30='SEMACU DATA UNIFICADA'!$A$2:$A1000)*($FH$1='SEMACU DATA UNIFICADA'!$B$2:$B1000),0),MATCH(FJ$2,'SEMACU DATA UNIFICADA'!$C$1:$T$1,0)),"")</f>
        <v>1575</v>
      </c>
      <c r="FK30" s="2" t="str">
        <f t="array" ref="FK30">IFERROR(INDEX('SEMACU DATA UNIFICADA'!$C$2:$T1000,MATCH(1,($A30='SEMACU DATA UNIFICADA'!$A$2:$A1000)*($FH$1='SEMACU DATA UNIFICADA'!$B$2:$B1000),0),MATCH(FK$2,'SEMACU DATA UNIFICADA'!$C$1:$T$1,0)),"")</f>
        <v>SKR SETLINE</v>
      </c>
      <c r="FL30" s="139">
        <f t="array" ref="FL30">IFERROR(INDEX('SEMACU DATA UNIFICADA'!$C$2:$T1000,MATCH(1,($A30='SEMACU DATA UNIFICADA'!$A$2:$A1000)*($FH$1='SEMACU DATA UNIFICADA'!$B$2:$B1000),0),MATCH(FL$2,'SEMACU DATA UNIFICADA'!$C$1:$T$1,0)),"")</f>
        <v>1379.7</v>
      </c>
      <c r="FM30" s="2">
        <f t="array" ref="FM30">IFERROR(INDEX('SEMACU DATA UNIFICADA'!$C$2:$T1000,MATCH(1,($A30='SEMACU DATA UNIFICADA'!$A$2:$A1000)*($FH$1='SEMACU DATA UNIFICADA'!$B$2:$B1000),0),MATCH(FM$2,'SEMACU DATA UNIFICADA'!$C$1:$T$1,0)),"")</f>
        <v>9.9</v>
      </c>
      <c r="FN30" s="2">
        <f t="array" ref="FN30">IFERROR(INDEX('SEMACU DATA UNIFICADA'!$C$2:$T1000,MATCH(1,($A30='SEMACU DATA UNIFICADA'!$A$2:$A1000)*($FH$1='SEMACU DATA UNIFICADA'!$B$2:$B1000),0),MATCH(FN$2,'SEMACU DATA UNIFICADA'!$C$1:$T$1,0)),"")</f>
        <v>1.7</v>
      </c>
      <c r="FO30" s="33">
        <f t="array" ref="FO30">IFERROR(INDEX('SEMACU DATA UNIFICADA'!$C$2:$T1000,MATCH(1,($A30='SEMACU DATA UNIFICADA'!$A$2:$A1000)*($FH$1='SEMACU DATA UNIFICADA'!$B$2:$B1000),0),MATCH(FO$2,'SEMACU DATA UNIFICADA'!$C$1:$T$1,0)),"")</f>
        <v>5.0448</v>
      </c>
      <c r="FP30" s="60">
        <f t="array" ref="FP30">IFERROR(INDEX('SEMACU DATA UNIFICADA'!$C$2:$T1000,MATCH(1,($A30='SEMACU DATA UNIFICADA'!$A$2:$A1000)*($FH$1='SEMACU DATA UNIFICADA'!$B$2:$B1000),0),MATCH(FP$2,'SEMACU DATA UNIFICADA'!$C$1:$T$1,0)),"")</f>
        <v>500565.4387</v>
      </c>
      <c r="FQ30" s="23">
        <f t="array" ref="FQ30">IFERROR(INDEX('SEMACU DATA UNIFICADA'!$C$2:$T1000,MATCH(1,($A30='SEMACU DATA UNIFICADA'!$A$2:$A1000)*($FH$1='SEMACU DATA UNIFICADA'!$B$2:$B1000),0),MATCH(FQ$2,'SEMACU DATA UNIFICADA'!$C$1:$T$1,0)),"")</f>
        <v>0.8966646</v>
      </c>
      <c r="FR30" s="23">
        <f t="array" ref="FR30">IFERROR(INDEX('SEMACU DATA UNIFICADA'!$C$2:$T1000,MATCH(1,($A30='SEMACU DATA UNIFICADA'!$A$2:$A1000)*($FH$1='SEMACU DATA UNIFICADA'!$B$2:$B1000),0),MATCH(FR$2,'SEMACU DATA UNIFICADA'!$C$1:$T$1,0)),"")</f>
        <v>0.6111910119</v>
      </c>
      <c r="FS30" s="23">
        <f t="array" ref="FS30">IFERROR(INDEX('SEMACU DATA UNIFICADA'!$C$2:$T1000,MATCH(1,($A30='SEMACU DATA UNIFICADA'!$A$2:$A1000)*($FH$1='SEMACU DATA UNIFICADA'!$B$2:$B1000),0),MATCH(FS$2,'SEMACU DATA UNIFICADA'!$C$1:$T$1,0)),"")</f>
        <v>0.6111910119</v>
      </c>
      <c r="FT30" s="60" t="str">
        <f t="array" ref="FT30">IFERROR(INDEX('SEMACU DATA UNIFICADA'!$C$2:$T1000,MATCH(1,($A30='SEMACU DATA UNIFICADA'!$A$2:$A1000)*($FH$1='SEMACU DATA UNIFICADA'!$B$2:$B1000),0),MATCH(FT$2,'SEMACU DATA UNIFICADA'!$C$1:$T$1,0)),"")</f>
        <v/>
      </c>
      <c r="FU30" s="2">
        <f t="array" ref="FU30">IFERROR(INDEX('SEMACU DATA UNIFICADA'!$C$2:$T1000,MATCH(1,($A30='SEMACU DATA UNIFICADA'!$A$2:$A1000)*($FH$1='SEMACU DATA UNIFICADA'!$B$2:$B1000),0),MATCH(FU$2,'SEMACU DATA UNIFICADA'!$C$1:$T$1,0)),"")</f>
        <v>2.2</v>
      </c>
      <c r="FV30" s="2">
        <f t="array" ref="FV30">IFERROR(INDEX('SEMACU DATA UNIFICADA'!$C$2:$T1000,MATCH(1,($A30='SEMACU DATA UNIFICADA'!$A$2:$A1000)*($FH$1='SEMACU DATA UNIFICADA'!$B$2:$B1000),0),MATCH(FV$2,'SEMACU DATA UNIFICADA'!$C$1:$T$1,0)),"")</f>
        <v>12.1</v>
      </c>
      <c r="FW30" s="33">
        <f t="array" ref="FW30">IFERROR(INDEX('SEMACU DATA UNIFICADA'!$C$2:$T1000,MATCH(1,($A30='SEMACU DATA UNIFICADA'!$A$2:$A1000)*($FH$1='SEMACU DATA UNIFICADA'!$B$2:$B1000),0),MATCH(FW$2,'SEMACU DATA UNIFICADA'!$C$1:$T$1,0)),"")</f>
        <v>4.3896</v>
      </c>
      <c r="FX30" s="60">
        <f t="array" ref="FX30">IFERROR(INDEX('SEMACU DATA UNIFICADA'!$C$2:$T1000,MATCH(1,($A30='SEMACU DATA UNIFICADA'!$A$2:$A1000)*($FH$1='SEMACU DATA UNIFICADA'!$B$2:$B1000),0),MATCH(FX$2,'SEMACU DATA UNIFICADA'!$C$1:$T$1,0)),"")</f>
        <v>274.8058221</v>
      </c>
      <c r="FY30" s="140">
        <f t="array" ref="FY30">IFERROR(INDEX('SEMACU DATA UNIFICADA'!$C$2:$T1000,MATCH(1,($A30='SEMACU DATA UNIFICADA'!$A$2:$A1000)*($FH$1='SEMACU DATA UNIFICADA'!$B$2:$B1000),0),MATCH(FY$2,'SEMACU DATA UNIFICADA'!$C$1:$T$1,0)),"")</f>
        <v>6.201455534</v>
      </c>
      <c r="FZ30" s="138" t="str">
        <f t="array" ref="FZ30">IFERROR(INDEX('SEMACU DATA UNIFICADA'!$C$2:$T1000,MATCH(1,($A30='SEMACU DATA UNIFICADA'!$A$2:$A1000)*($FZ$1='SEMACU DATA UNIFICADA'!$B$2:$B1000),0),MATCH(FZ$2,'SEMACU DATA UNIFICADA'!$C$1:$T$1,0)),"")</f>
        <v>SERE160523</v>
      </c>
      <c r="GA30" s="2">
        <f t="array" ref="GA30">IFERROR(INDEX('SEMACU DATA UNIFICADA'!$C$2:$T1000,MATCH(1,($A30='SEMACU DATA UNIFICADA'!$A$2:$A1000)*($FZ$1='SEMACU DATA UNIFICADA'!$B$2:$B1000),0),MATCH(GA$2,'SEMACU DATA UNIFICADA'!$C$1:$T$1,0)),"")</f>
        <v>175</v>
      </c>
      <c r="GB30" s="2">
        <f t="array" ref="GB30">IFERROR(INDEX('SEMACU DATA UNIFICADA'!$C$2:$T1000,MATCH(1,($A30='SEMACU DATA UNIFICADA'!$A$2:$A1000)*($FZ$1='SEMACU DATA UNIFICADA'!$B$2:$B1000),0),MATCH(GB$2,'SEMACU DATA UNIFICADA'!$C$1:$T$1,0)),"")</f>
        <v>1025</v>
      </c>
      <c r="GC30" s="2" t="str">
        <f t="array" ref="GC30">IFERROR(INDEX('SEMACU DATA UNIFICADA'!$C$2:$T1000,MATCH(1,($A30='SEMACU DATA UNIFICADA'!$A$2:$A1000)*($FZ$1='SEMACU DATA UNIFICADA'!$B$2:$B1000),0),MATCH(GC$2,'SEMACU DATA UNIFICADA'!$C$1:$T$1,0)),"")</f>
        <v>SKR SETLINE</v>
      </c>
      <c r="GD30" s="139">
        <f t="array" ref="GD30">IFERROR(INDEX('SEMACU DATA UNIFICADA'!$C$2:$T1000,MATCH(1,($A30='SEMACU DATA UNIFICADA'!$A$2:$A1000)*($FZ$1='SEMACU DATA UNIFICADA'!$B$2:$B1000),0),MATCH(GD$2,'SEMACU DATA UNIFICADA'!$C$1:$T$1,0)),"")</f>
        <v>897.9</v>
      </c>
      <c r="GE30" s="2">
        <f t="array" ref="GE30">IFERROR(INDEX('SEMACU DATA UNIFICADA'!$C$2:$T1000,MATCH(1,($A30='SEMACU DATA UNIFICADA'!$A$2:$A1000)*($FZ$1='SEMACU DATA UNIFICADA'!$B$2:$B1000),0),MATCH(GE$2,'SEMACU DATA UNIFICADA'!$C$1:$T$1,0)),"")</f>
        <v>22.32</v>
      </c>
      <c r="GF30" s="2">
        <f t="array" ref="GF30">IFERROR(INDEX('SEMACU DATA UNIFICADA'!$C$2:$T1000,MATCH(1,($A30='SEMACU DATA UNIFICADA'!$A$2:$A1000)*($FZ$1='SEMACU DATA UNIFICADA'!$B$2:$B1000),0),MATCH(GF$2,'SEMACU DATA UNIFICADA'!$C$1:$T$1,0)),"")</f>
        <v>3.02</v>
      </c>
      <c r="GG30" s="33">
        <f t="array" ref="GG30">IFERROR(INDEX('SEMACU DATA UNIFICADA'!$C$2:$T1000,MATCH(1,($A30='SEMACU DATA UNIFICADA'!$A$2:$A1000)*($FZ$1='SEMACU DATA UNIFICADA'!$B$2:$B1000),0),MATCH(GG$2,'SEMACU DATA UNIFICADA'!$C$1:$T$1,0)),"")</f>
        <v>3.22512</v>
      </c>
      <c r="GH30" s="60">
        <f t="array" ref="GH30">IFERROR(INDEX('SEMACU DATA UNIFICADA'!$C$2:$T1000,MATCH(1,($A30='SEMACU DATA UNIFICADA'!$A$2:$A1000)*($FZ$1='SEMACU DATA UNIFICADA'!$B$2:$B1000),0),MATCH(GH$2,'SEMACU DATA UNIFICADA'!$C$1:$T$1,0)),"")</f>
        <v>243107.2888</v>
      </c>
      <c r="GI30" s="23">
        <f t="array" ref="GI30">IFERROR(INDEX('SEMACU DATA UNIFICADA'!$C$2:$T1000,MATCH(1,($A30='SEMACU DATA UNIFICADA'!$A$2:$A1000)*($FZ$1='SEMACU DATA UNIFICADA'!$B$2:$B1000),0),MATCH(GI$2,'SEMACU DATA UNIFICADA'!$C$1:$T$1,0)),"")</f>
        <v>0.7533284</v>
      </c>
      <c r="GJ30" s="23">
        <f t="array" ref="GJ30">IFERROR(INDEX('SEMACU DATA UNIFICADA'!$C$2:$T1000,MATCH(1,($A30='SEMACU DATA UNIFICADA'!$A$2:$A1000)*($FZ$1='SEMACU DATA UNIFICADA'!$B$2:$B1000),0),MATCH(GJ$2,'SEMACU DATA UNIFICADA'!$C$1:$T$1,0)),"")</f>
        <v>0.4862145776</v>
      </c>
      <c r="GK30" s="23">
        <f t="array" ref="GK30">IFERROR(INDEX('SEMACU DATA UNIFICADA'!$C$2:$T1000,MATCH(1,($A30='SEMACU DATA UNIFICADA'!$A$2:$A1000)*($FZ$1='SEMACU DATA UNIFICADA'!$B$2:$B1000),0),MATCH(GK$2,'SEMACU DATA UNIFICADA'!$C$1:$T$1,0)),"")</f>
        <v>0.4862145776</v>
      </c>
      <c r="GL30" s="60" t="str">
        <f t="array" ref="GL30">IFERROR(INDEX('SEMACU DATA UNIFICADA'!$C$2:$T1000,MATCH(1,($A30='SEMACU DATA UNIFICADA'!$A$2:$A1000)*($FZ$1='SEMACU DATA UNIFICADA'!$B$2:$B1000),0),MATCH(GL$2,'SEMACU DATA UNIFICADA'!$C$1:$T$1,0)),"")</f>
        <v/>
      </c>
      <c r="GM30" s="2">
        <f t="array" ref="GM30">IFERROR(INDEX('SEMACU DATA UNIFICADA'!$C$2:$T1000,MATCH(1,($A30='SEMACU DATA UNIFICADA'!$A$2:$A1000)*($FZ$1='SEMACU DATA UNIFICADA'!$B$2:$B1000),0),MATCH(GM$2,'SEMACU DATA UNIFICADA'!$C$1:$T$1,0)),"")</f>
        <v>2.2</v>
      </c>
      <c r="GN30" s="2">
        <f t="array" ref="GN30">IFERROR(INDEX('SEMACU DATA UNIFICADA'!$C$2:$T1000,MATCH(1,($A30='SEMACU DATA UNIFICADA'!$A$2:$A1000)*($FZ$1='SEMACU DATA UNIFICADA'!$B$2:$B1000),0),MATCH(GN$2,'SEMACU DATA UNIFICADA'!$C$1:$T$1,0)),"")</f>
        <v>24.52</v>
      </c>
      <c r="GO30" s="33">
        <f t="array" ref="GO30">IFERROR(INDEX('SEMACU DATA UNIFICADA'!$C$2:$T1000,MATCH(1,($A30='SEMACU DATA UNIFICADA'!$A$2:$A1000)*($FZ$1='SEMACU DATA UNIFICADA'!$B$2:$B1000),0),MATCH(GO$2,'SEMACU DATA UNIFICADA'!$C$1:$T$1,0)),"")</f>
        <v>3.14256</v>
      </c>
      <c r="GP30" s="60">
        <f t="array" ref="GP30">IFERROR(INDEX('SEMACU DATA UNIFICADA'!$C$2:$T1000,MATCH(1,($A30='SEMACU DATA UNIFICADA'!$A$2:$A1000)*($FZ$1='SEMACU DATA UNIFICADA'!$B$2:$B1000),0),MATCH(GP$2,'SEMACU DATA UNIFICADA'!$C$1:$T$1,0)),"")</f>
        <v>180.6805931</v>
      </c>
      <c r="GQ30" s="140">
        <f t="array" ref="GQ30">IFERROR(INDEX('SEMACU DATA UNIFICADA'!$C$2:$T1000,MATCH(1,($A30='SEMACU DATA UNIFICADA'!$A$2:$A1000)*($FZ$1='SEMACU DATA UNIFICADA'!$B$2:$B1000),0),MATCH(GQ$2,'SEMACU DATA UNIFICADA'!$C$1:$T$1,0)),"")</f>
        <v>1.420148273</v>
      </c>
    </row>
    <row r="31">
      <c r="A31" s="199">
        <v>45138.0</v>
      </c>
      <c r="B31" s="138" t="str">
        <f t="array" ref="B31">IFERROR(INDEX('SEMACU DATA UNIFICADA'!$C$2:$T1000,MATCH(1,($A31='SEMACU DATA UNIFICADA'!$A$2:$A1000)*($B$1='SEMACU DATA UNIFICADA'!$B$2:$B1000),0),MATCH(B$2,'SEMACU DATA UNIFICADA'!$C$1:$T$1,0)),"")</f>
        <v>SE01200623</v>
      </c>
      <c r="C31" s="2">
        <f t="array" ref="C31">IFERROR(INDEX('SEMACU DATA UNIFICADA'!$C$2:$T1000,MATCH(1,($A31='SEMACU DATA UNIFICADA'!$A$2:$A1000)*($B$1='SEMACU DATA UNIFICADA'!$B$2:$B1000),0),MATCH(C$2,'SEMACU DATA UNIFICADA'!$C$1:$T$1,0)),"")</f>
        <v>475</v>
      </c>
      <c r="D31" s="2">
        <f t="array" ref="D31">IFERROR(INDEX('SEMACU DATA UNIFICADA'!$C$2:$T1000,MATCH(1,($A31='SEMACU DATA UNIFICADA'!$A$2:$A1000)*($B$1='SEMACU DATA UNIFICADA'!$B$2:$B1000),0),MATCH(D$2,'SEMACU DATA UNIFICADA'!$C$1:$T$1,0)),"")</f>
        <v>3325</v>
      </c>
      <c r="E31" s="2" t="str">
        <f t="array" ref="E31">IFERROR(INDEX('SEMACU DATA UNIFICADA'!$C$2:$T1000,MATCH(1,($A31='SEMACU DATA UNIFICADA'!$A$2:$A1000)*($B$1='SEMACU DATA UNIFICADA'!$B$2:$B1000),0),MATCH(E$2,'SEMACU DATA UNIFICADA'!$C$1:$T$1,0)),"")</f>
        <v>SKR SETLINE</v>
      </c>
      <c r="F31" s="60">
        <f t="array" ref="F31">IFERROR(INDEX('SEMACU DATA UNIFICADA'!$C$2:$T1000,MATCH(1,($A31='SEMACU DATA UNIFICADA'!$A$2:$A1000)*($B$1='SEMACU DATA UNIFICADA'!$B$2:$B1000),0),MATCH(F$2,'SEMACU DATA UNIFICADA'!$C$1:$T$1,0)),"")</f>
        <v>2912.7</v>
      </c>
      <c r="G31" s="2">
        <f t="array" ref="G31">IFERROR(INDEX('SEMACU DATA UNIFICADA'!$C$2:$T1000,MATCH(1,($A31='SEMACU DATA UNIFICADA'!$A$2:$A1000)*($B$1='SEMACU DATA UNIFICADA'!$B$2:$B1000),0),MATCH(G$2,'SEMACU DATA UNIFICADA'!$C$1:$T$1,0)),"")</f>
        <v>13.33</v>
      </c>
      <c r="H31" s="2">
        <f t="array" ref="H31">IFERROR(INDEX('SEMACU DATA UNIFICADA'!$C$2:$T1000,MATCH(1,($A31='SEMACU DATA UNIFICADA'!$A$2:$A1000)*($B$1='SEMACU DATA UNIFICADA'!$B$2:$B1000),0),MATCH(H$2,'SEMACU DATA UNIFICADA'!$C$1:$T$1,0)),"")</f>
        <v>1.95</v>
      </c>
      <c r="I31" s="33">
        <f t="array" ref="I31">IFERROR(INDEX('SEMACU DATA UNIFICADA'!$C$2:$T1000,MATCH(1,($A31='SEMACU DATA UNIFICADA'!$A$2:$A1000)*($B$1='SEMACU DATA UNIFICADA'!$B$2:$B1000),0),MATCH(I$2,'SEMACU DATA UNIFICADA'!$C$1:$T$1,0)),"")</f>
        <v>4.19652</v>
      </c>
      <c r="J31" s="60">
        <f t="array" ref="J31">IFERROR(INDEX('SEMACU DATA UNIFICADA'!$C$2:$T1000,MATCH(1,($A31='SEMACU DATA UNIFICADA'!$A$2:$A1000)*($B$1='SEMACU DATA UNIFICADA'!$B$2:$B1000),0),MATCH(J$2,'SEMACU DATA UNIFICADA'!$C$1:$T$1,0)),"")</f>
        <v>849129.9571</v>
      </c>
      <c r="K31" s="23">
        <f t="array" ref="K31">IFERROR(INDEX('SEMACU DATA UNIFICADA'!$C$2:$T1000,MATCH(1,($A31='SEMACU DATA UNIFICADA'!$A$2:$A1000)*($B$1='SEMACU DATA UNIFICADA'!$B$2:$B1000),0),MATCH(K$2,'SEMACU DATA UNIFICADA'!$C$1:$T$1,0)),"")</f>
        <v>0.866664</v>
      </c>
      <c r="L31" s="23">
        <f t="array" ref="L31">IFERROR(INDEX('SEMACU DATA UNIFICADA'!$C$2:$T1000,MATCH(1,($A31='SEMACU DATA UNIFICADA'!$A$2:$A1000)*($B$1='SEMACU DATA UNIFICADA'!$B$2:$B1000),0),MATCH(L$2,'SEMACU DATA UNIFICADA'!$C$1:$T$1,0)),"")</f>
        <v>0.561593887</v>
      </c>
      <c r="M31" s="23">
        <f t="array" ref="M31">IFERROR(INDEX('SEMACU DATA UNIFICADA'!$C$2:$T1000,MATCH(1,($A31='SEMACU DATA UNIFICADA'!$A$2:$A1000)*($B$1='SEMACU DATA UNIFICADA'!$B$2:$B1000),0),MATCH(M$2,'SEMACU DATA UNIFICADA'!$C$1:$T$1,0)),"")</f>
        <v>0.561593887</v>
      </c>
      <c r="N31" s="60" t="str">
        <f t="array" ref="N31">IFERROR(INDEX('SEMACU DATA UNIFICADA'!$C$2:$T1000,MATCH(1,($A31='SEMACU DATA UNIFICADA'!$A$2:$A1000)*($B$1='SEMACU DATA UNIFICADA'!$B$2:$B1000),0),MATCH(N$2,'SEMACU DATA UNIFICADA'!$C$1:$T$1,0)),"")</f>
        <v/>
      </c>
      <c r="O31" s="2">
        <f t="array" ref="O31">IFERROR(INDEX('SEMACU DATA UNIFICADA'!$C$2:$T1000,MATCH(1,($A31='SEMACU DATA UNIFICADA'!$A$2:$A1000)*($B$1='SEMACU DATA UNIFICADA'!$B$2:$B1000),0),MATCH(O$2,'SEMACU DATA UNIFICADA'!$C$1:$T$1,0)),"")</f>
        <v>2</v>
      </c>
      <c r="P31" s="2">
        <f t="array" ref="P31">IFERROR(INDEX('SEMACU DATA UNIFICADA'!$C$2:$T1000,MATCH(1,($A31='SEMACU DATA UNIFICADA'!$A$2:$A1000)*($B$1='SEMACU DATA UNIFICADA'!$B$2:$B1000),0),MATCH(P$2,'SEMACU DATA UNIFICADA'!$C$1:$T$1,0)),"")</f>
        <v>15.33</v>
      </c>
      <c r="Q31" s="33">
        <f t="array" ref="Q31">IFERROR(INDEX('SEMACU DATA UNIFICADA'!$C$2:$T1000,MATCH(1,($A31='SEMACU DATA UNIFICADA'!$A$2:$A1000)*($B$1='SEMACU DATA UNIFICADA'!$B$2:$B1000),0),MATCH(Q$2,'SEMACU DATA UNIFICADA'!$C$1:$T$1,0)),"")</f>
        <v>3.8844</v>
      </c>
      <c r="R31" s="60">
        <f t="array" ref="R31">IFERROR(INDEX('SEMACU DATA UNIFICADA'!$C$2:$T1000,MATCH(1,($A31='SEMACU DATA UNIFICADA'!$A$2:$A1000)*($B$1='SEMACU DATA UNIFICADA'!$B$2:$B1000),0),MATCH(R$2,'SEMACU DATA UNIFICADA'!$C$1:$T$1,0)),"")</f>
        <v>504.1009312</v>
      </c>
      <c r="S31" s="140">
        <f t="array" ref="S31">IFERROR(INDEX('SEMACU DATA UNIFICADA'!$C$2:$T1000,MATCH(1,($A31='SEMACU DATA UNIFICADA'!$A$2:$A1000)*($B$1='SEMACU DATA UNIFICADA'!$B$2:$B1000),0),MATCH(S$2,'SEMACU DATA UNIFICADA'!$C$1:$T$1,0)),"")</f>
        <v>7.275232812</v>
      </c>
      <c r="T31" s="138" t="str">
        <f t="array" ref="T31">IFERROR(INDEX('SEMACU DATA UNIFICADA'!$C$2:$T1000,MATCH(1,($A31='SEMACU DATA UNIFICADA'!$A$2:$A1000)*($T$1='SEMACU DATA UNIFICADA'!$B$2:$B1000),0),MATCH(T$2,'SEMACU DATA UNIFICADA'!$C$1:$T$1,0)),"")</f>
        <v>SE02220623</v>
      </c>
      <c r="U31" s="2">
        <f t="array" ref="U31">IFERROR(INDEX('SEMACU DATA UNIFICADA'!$C$2:$T1000,MATCH(1,($A31='SEMACU DATA UNIFICADA'!$A$2:$A1000)*($T$1='SEMACU DATA UNIFICADA'!$B$2:$B1000),0),MATCH(U$2,'SEMACU DATA UNIFICADA'!$C$1:$T$1,0)),"")</f>
        <v>375</v>
      </c>
      <c r="V31" s="2">
        <f t="array" ref="V31">IFERROR(INDEX('SEMACU DATA UNIFICADA'!$C$2:$T1000,MATCH(1,($A31='SEMACU DATA UNIFICADA'!$A$2:$A1000)*($T$1='SEMACU DATA UNIFICADA'!$B$2:$B1000),0),MATCH(V$2,'SEMACU DATA UNIFICADA'!$C$1:$T$1,0)),"")</f>
        <v>2200</v>
      </c>
      <c r="W31" s="2" t="str">
        <f t="array" ref="W31">IFERROR(INDEX('SEMACU DATA UNIFICADA'!$C$2:$T1000,MATCH(1,($A31='SEMACU DATA UNIFICADA'!$A$2:$A1000)*($T$1='SEMACU DATA UNIFICADA'!$B$2:$B1000),0),MATCH(W$2,'SEMACU DATA UNIFICADA'!$C$1:$T$1,0)),"")</f>
        <v>SKR SETLINE</v>
      </c>
      <c r="X31" s="139">
        <f t="array" ref="X31">IFERROR(INDEX('SEMACU DATA UNIFICADA'!$C$2:$T1000,MATCH(1,($A31='SEMACU DATA UNIFICADA'!$A$2:$A1000)*($T$1='SEMACU DATA UNIFICADA'!$B$2:$B1000),0),MATCH(X$2,'SEMACU DATA UNIFICADA'!$C$1:$T$1,0)),"")</f>
        <v>1927.2</v>
      </c>
      <c r="Y31" s="2">
        <f t="array" ref="Y31">IFERROR(INDEX('SEMACU DATA UNIFICADA'!$C$2:$T1000,MATCH(1,($A31='SEMACU DATA UNIFICADA'!$A$2:$A1000)*($T$1='SEMACU DATA UNIFICADA'!$B$2:$B1000),0),MATCH(Y$2,'SEMACU DATA UNIFICADA'!$C$1:$T$1,0)),"")</f>
        <v>13.77</v>
      </c>
      <c r="Z31" s="2">
        <f t="array" ref="Z31">IFERROR(INDEX('SEMACU DATA UNIFICADA'!$C$2:$T1000,MATCH(1,($A31='SEMACU DATA UNIFICADA'!$A$2:$A1000)*($T$1='SEMACU DATA UNIFICADA'!$B$2:$B1000),0),MATCH(Z$2,'SEMACU DATA UNIFICADA'!$C$1:$T$1,0)),"")</f>
        <v>2.52</v>
      </c>
      <c r="AA31" s="33">
        <f t="array" ref="AA31">IFERROR(INDEX('SEMACU DATA UNIFICADA'!$C$2:$T1000,MATCH(1,($A31='SEMACU DATA UNIFICADA'!$A$2:$A1000)*($T$1='SEMACU DATA UNIFICADA'!$B$2:$B1000),0),MATCH(AA$2,'SEMACU DATA UNIFICADA'!$C$1:$T$1,0)),"")</f>
        <v>4.12788</v>
      </c>
      <c r="AB31" s="60">
        <f t="array" ref="AB31">IFERROR(INDEX('SEMACU DATA UNIFICADA'!$C$2:$T1000,MATCH(1,($A31='SEMACU DATA UNIFICADA'!$A$2:$A1000)*($T$1='SEMACU DATA UNIFICADA'!$B$2:$B1000),0),MATCH(AB$2,'SEMACU DATA UNIFICADA'!$C$1:$T$1,0)),"")</f>
        <v>659736.1229</v>
      </c>
      <c r="AC31" s="23">
        <f t="array" ref="AC31">IFERROR(INDEX('SEMACU DATA UNIFICADA'!$C$2:$T1000,MATCH(1,($A31='SEMACU DATA UNIFICADA'!$A$2:$A1000)*($T$1='SEMACU DATA UNIFICADA'!$B$2:$B1000),0),MATCH(AC$2,'SEMACU DATA UNIFICADA'!$C$1:$T$1,0)),"")</f>
        <v>0.8733308</v>
      </c>
      <c r="AD31" s="23">
        <f t="array" ref="AD31">IFERROR(INDEX('SEMACU DATA UNIFICADA'!$C$2:$T1000,MATCH(1,($A31='SEMACU DATA UNIFICADA'!$A$2:$A1000)*($T$1='SEMACU DATA UNIFICADA'!$B$2:$B1000),0),MATCH(AD$2,'SEMACU DATA UNIFICADA'!$C$1:$T$1,0)),"")</f>
        <v>0.6545001219</v>
      </c>
      <c r="AE31" s="23">
        <f t="array" ref="AE31">IFERROR(INDEX('SEMACU DATA UNIFICADA'!$C$2:$T1000,MATCH(1,($A31='SEMACU DATA UNIFICADA'!$A$2:$A1000)*($T$1='SEMACU DATA UNIFICADA'!$B$2:$B1000),0),MATCH(AE$2,'SEMACU DATA UNIFICADA'!$C$1:$T$1,0)),"")</f>
        <v>0.6545001219</v>
      </c>
      <c r="AF31" s="60" t="str">
        <f t="array" ref="AF31">IFERROR(INDEX('SEMACU DATA UNIFICADA'!$C$2:$T1000,MATCH(1,($A31='SEMACU DATA UNIFICADA'!$A$2:$A1000)*($T$1='SEMACU DATA UNIFICADA'!$B$2:$B1000),0),MATCH(AF$2,'SEMACU DATA UNIFICADA'!$C$1:$T$1,0)),"")</f>
        <v/>
      </c>
      <c r="AG31" s="2">
        <f t="array" ref="AG31">IFERROR(INDEX('SEMACU DATA UNIFICADA'!$C$2:$T1000,MATCH(1,($A31='SEMACU DATA UNIFICADA'!$A$2:$A1000)*($T$1='SEMACU DATA UNIFICADA'!$B$2:$B1000),0),MATCH(AG$2,'SEMACU DATA UNIFICADA'!$C$1:$T$1,0)),"")</f>
        <v>2</v>
      </c>
      <c r="AH31" s="2">
        <f t="array" ref="AH31">IFERROR(INDEX('SEMACU DATA UNIFICADA'!$C$2:$T1000,MATCH(1,($A31='SEMACU DATA UNIFICADA'!$A$2:$A1000)*($T$1='SEMACU DATA UNIFICADA'!$B$2:$B1000),0),MATCH(AH$2,'SEMACU DATA UNIFICADA'!$C$1:$T$1,0)),"")</f>
        <v>15.77</v>
      </c>
      <c r="AI31" s="2">
        <f t="array" ref="AI31">IFERROR(INDEX('SEMACU DATA UNIFICADA'!$C$2:$T1000,MATCH(1,($A31='SEMACU DATA UNIFICADA'!$A$2:$A1000)*($T$1='SEMACU DATA UNIFICADA'!$B$2:$B1000),0),MATCH(AI$2,'SEMACU DATA UNIFICADA'!$C$1:$T$1,0)),"")</f>
        <v>3.8316</v>
      </c>
      <c r="AJ31" s="60">
        <f t="array" ref="AJ31">IFERROR(INDEX('SEMACU DATA UNIFICADA'!$C$2:$T1000,MATCH(1,($A31='SEMACU DATA UNIFICADA'!$A$2:$A1000)*($T$1='SEMACU DATA UNIFICADA'!$B$2:$B1000),0),MATCH(AJ$2,'SEMACU DATA UNIFICADA'!$C$1:$T$1,0)),"")</f>
        <v>399.2925661</v>
      </c>
      <c r="AK31" s="140">
        <f t="array" ref="AK31">IFERROR(INDEX('SEMACU DATA UNIFICADA'!$C$2:$T1000,MATCH(1,($A31='SEMACU DATA UNIFICADA'!$A$2:$A1000)*($T$1='SEMACU DATA UNIFICADA'!$B$2:$B1000),0),MATCH(AK$2,'SEMACU DATA UNIFICADA'!$C$1:$T$1,0)),"")</f>
        <v>6.073141532</v>
      </c>
      <c r="AL31" s="138" t="str">
        <f t="array" ref="AL31">IFERROR(INDEX('SEMACU DATA UNIFICADA'!$C$2:$T1000,MATCH(1,($A31='SEMACU DATA UNIFICADA'!$A$2:$A1000)*($AL$1='SEMACU DATA UNIFICADA'!$B$2:$B1000),0),MATCH(AL$2,'SEMACU DATA UNIFICADA'!$C$1:$T$1,0)),"")</f>
        <v>SE03240623</v>
      </c>
      <c r="AM31" s="2">
        <f t="array" ref="AM31">IFERROR(INDEX('SEMACU DATA UNIFICADA'!$C$2:$T1000,MATCH(1,($A31='SEMACU DATA UNIFICADA'!$A$2:$A1000)*($AL$1='SEMACU DATA UNIFICADA'!$B$2:$B1000),0),MATCH(AM$2,'SEMACU DATA UNIFICADA'!$C$1:$T$1,0)),"")</f>
        <v>250</v>
      </c>
      <c r="AN31" s="2">
        <f t="array" ref="AN31">IFERROR(INDEX('SEMACU DATA UNIFICADA'!$C$2:$T1000,MATCH(1,($A31='SEMACU DATA UNIFICADA'!$A$2:$A1000)*($AL$1='SEMACU DATA UNIFICADA'!$B$2:$B1000),0),MATCH(AN$2,'SEMACU DATA UNIFICADA'!$C$1:$T$1,0)),"")</f>
        <v>1350</v>
      </c>
      <c r="AO31" s="2" t="str">
        <f t="array" ref="AO31">IFERROR(INDEX('SEMACU DATA UNIFICADA'!$C$2:$T1000,MATCH(1,($A31='SEMACU DATA UNIFICADA'!$A$2:$A1000)*($AL$1='SEMACU DATA UNIFICADA'!$B$2:$B1000),0),MATCH(AO$2,'SEMACU DATA UNIFICADA'!$C$1:$T$1,0)),"")</f>
        <v>SKR SETLINE</v>
      </c>
      <c r="AP31" s="139">
        <f t="array" ref="AP31">IFERROR(INDEX('SEMACU DATA UNIFICADA'!$C$2:$T1000,MATCH(1,($A31='SEMACU DATA UNIFICADA'!$A$2:$A1000)*($AL$1='SEMACU DATA UNIFICADA'!$B$2:$B1000),0),MATCH(AP$2,'SEMACU DATA UNIFICADA'!$C$1:$T$1,0)),"")</f>
        <v>1182.6</v>
      </c>
      <c r="AQ31" s="2">
        <f t="array" ref="AQ31">IFERROR(INDEX('SEMACU DATA UNIFICADA'!$C$2:$T1000,MATCH(1,($A31='SEMACU DATA UNIFICADA'!$A$2:$A1000)*($AL$1='SEMACU DATA UNIFICADA'!$B$2:$B1000),0),MATCH(AQ$2,'SEMACU DATA UNIFICADA'!$C$1:$T$1,0)),"")</f>
        <v>12.3</v>
      </c>
      <c r="AR31" s="2">
        <f t="array" ref="AR31">IFERROR(INDEX('SEMACU DATA UNIFICADA'!$C$2:$T1000,MATCH(1,($A31='SEMACU DATA UNIFICADA'!$A$2:$A1000)*($AL$1='SEMACU DATA UNIFICADA'!$B$2:$B1000),0),MATCH(AR$2,'SEMACU DATA UNIFICADA'!$C$1:$T$1,0)),"")</f>
        <v>1.7</v>
      </c>
      <c r="AS31" s="33">
        <f t="array" ref="AS31">IFERROR(INDEX('SEMACU DATA UNIFICADA'!$C$2:$T1000,MATCH(1,($A31='SEMACU DATA UNIFICADA'!$A$2:$A1000)*($AL$1='SEMACU DATA UNIFICADA'!$B$2:$B1000),0),MATCH(AS$2,'SEMACU DATA UNIFICADA'!$C$1:$T$1,0)),"")</f>
        <v>4.3608</v>
      </c>
      <c r="AT31" s="60">
        <f t="array" ref="AT31">IFERROR(INDEX('SEMACU DATA UNIFICADA'!$C$2:$T1000,MATCH(1,($A31='SEMACU DATA UNIFICADA'!$A$2:$A1000)*($AL$1='SEMACU DATA UNIFICADA'!$B$2:$B1000),0),MATCH(AT$2,'SEMACU DATA UNIFICADA'!$C$1:$T$1,0)),"")</f>
        <v>466088.8656</v>
      </c>
      <c r="AU31" s="23">
        <f t="array" ref="AU31">IFERROR(INDEX('SEMACU DATA UNIFICADA'!$C$2:$T1000,MATCH(1,($A31='SEMACU DATA UNIFICADA'!$A$2:$A1000)*($AL$1='SEMACU DATA UNIFICADA'!$B$2:$B1000),0),MATCH(AU$2,'SEMACU DATA UNIFICADA'!$C$1:$T$1,0)),"")</f>
        <v>0.8799976</v>
      </c>
      <c r="AV31" s="23">
        <f t="array" ref="AV31">IFERROR(INDEX('SEMACU DATA UNIFICADA'!$C$2:$T1000,MATCH(1,($A31='SEMACU DATA UNIFICADA'!$A$2:$A1000)*($AL$1='SEMACU DATA UNIFICADA'!$B$2:$B1000),0),MATCH(AV$2,'SEMACU DATA UNIFICADA'!$C$1:$T$1,0)),"")</f>
        <v>0.7294035456</v>
      </c>
      <c r="AW31" s="23">
        <f t="array" ref="AW31">IFERROR(INDEX('SEMACU DATA UNIFICADA'!$C$2:$T1000,MATCH(1,($A31='SEMACU DATA UNIFICADA'!$A$2:$A1000)*($AL$1='SEMACU DATA UNIFICADA'!$B$2:$B1000),0),MATCH(AW$2,'SEMACU DATA UNIFICADA'!$C$1:$T$1,0)),"")</f>
        <v>0.7294035456</v>
      </c>
      <c r="AX31" s="60" t="str">
        <f t="array" ref="AX31">IFERROR(INDEX('SEMACU DATA UNIFICADA'!$C$2:$T1000,MATCH(1,($A31='SEMACU DATA UNIFICADA'!$A$2:$A1000)*($AL$1='SEMACU DATA UNIFICADA'!$B$2:$B1000),0),MATCH(AX$2,'SEMACU DATA UNIFICADA'!$C$1:$T$1,0)),"")</f>
        <v/>
      </c>
      <c r="AY31" s="2">
        <f t="array" ref="AY31">IFERROR(INDEX('SEMACU DATA UNIFICADA'!$C$2:$T1000,MATCH(1,($A31='SEMACU DATA UNIFICADA'!$A$2:$A1000)*($AL$1='SEMACU DATA UNIFICADA'!$B$2:$B1000),0),MATCH(AY$2,'SEMACU DATA UNIFICADA'!$C$1:$T$1,0)),"")</f>
        <v>2</v>
      </c>
      <c r="AZ31" s="2">
        <f t="array" ref="AZ31">IFERROR(INDEX('SEMACU DATA UNIFICADA'!$C$2:$T1000,MATCH(1,($A31='SEMACU DATA UNIFICADA'!$A$2:$A1000)*($AL$1='SEMACU DATA UNIFICADA'!$B$2:$B1000),0),MATCH(AZ$2,'SEMACU DATA UNIFICADA'!$C$1:$T$1,0)),"")</f>
        <v>14.3</v>
      </c>
      <c r="BA31" s="33">
        <f t="array" ref="BA31">IFERROR(INDEX('SEMACU DATA UNIFICADA'!$C$2:$T1000,MATCH(1,($A31='SEMACU DATA UNIFICADA'!$A$2:$A1000)*($AL$1='SEMACU DATA UNIFICADA'!$B$2:$B1000),0),MATCH(BA$2,'SEMACU DATA UNIFICADA'!$C$1:$T$1,0)),"")</f>
        <v>4.0368</v>
      </c>
      <c r="BB31" s="60">
        <f t="array" ref="BB31">IFERROR(INDEX('SEMACU DATA UNIFICADA'!$C$2:$T1000,MATCH(1,($A31='SEMACU DATA UNIFICADA'!$A$2:$A1000)*($AL$1='SEMACU DATA UNIFICADA'!$B$2:$B1000),0),MATCH(BB$2,'SEMACU DATA UNIFICADA'!$C$1:$T$1,0)),"")</f>
        <v>270.9006939</v>
      </c>
      <c r="BC31" s="140">
        <f t="array" ref="BC31">IFERROR(INDEX('SEMACU DATA UNIFICADA'!$C$2:$T1000,MATCH(1,($A31='SEMACU DATA UNIFICADA'!$A$2:$A1000)*($AL$1='SEMACU DATA UNIFICADA'!$B$2:$B1000),0),MATCH(BC$2,'SEMACU DATA UNIFICADA'!$C$1:$T$1,0)),"")</f>
        <v>5.225173481</v>
      </c>
      <c r="BD31" s="138" t="str">
        <f t="array" ref="BD31">IFERROR(INDEX('SEMACU DATA UNIFICADA'!$C$2:$T1000,MATCH(1,($A31='SEMACU DATA UNIFICADA'!$A$2:$A1000)*($BD$1='SEMACU DATA UNIFICADA'!$B$2:$B1000),0),MATCH(BD$2,'SEMACU DATA UNIFICADA'!$C$1:$T$1,0)),"")</f>
        <v>SE04240623</v>
      </c>
      <c r="BE31" s="2">
        <f t="array" ref="BE31">IFERROR(INDEX('SEMACU DATA UNIFICADA'!$C$2:$T1000,MATCH(1,($A31='SEMACU DATA UNIFICADA'!$A$2:$A1000)*($BD$1='SEMACU DATA UNIFICADA'!$B$2:$B1000),0),MATCH(BE$2,'SEMACU DATA UNIFICADA'!$C$1:$T$1,0)),"")</f>
        <v>175</v>
      </c>
      <c r="BF31" s="2">
        <f t="array" ref="BF31">IFERROR(INDEX('SEMACU DATA UNIFICADA'!$C$2:$T1000,MATCH(1,($A31='SEMACU DATA UNIFICADA'!$A$2:$A1000)*($BD$1='SEMACU DATA UNIFICADA'!$B$2:$B1000),0),MATCH(BF$2,'SEMACU DATA UNIFICADA'!$C$1:$T$1,0)),"")</f>
        <v>1175</v>
      </c>
      <c r="BG31" s="2" t="str">
        <f t="array" ref="BG31">IFERROR(INDEX('SEMACU DATA UNIFICADA'!$C$2:$T1000,MATCH(1,($A31='SEMACU DATA UNIFICADA'!$A$2:$A1000)*($BD$1='SEMACU DATA UNIFICADA'!$B$2:$B1000),0),MATCH(BG$2,'SEMACU DATA UNIFICADA'!$C$1:$T$1,0)),"")</f>
        <v>SKR SETLINE</v>
      </c>
      <c r="BH31" s="139">
        <f t="array" ref="BH31">IFERROR(INDEX('SEMACU DATA UNIFICADA'!$C$2:$T1000,MATCH(1,($A31='SEMACU DATA UNIFICADA'!$A$2:$A1000)*($BD$1='SEMACU DATA UNIFICADA'!$B$2:$B1000),0),MATCH(BH$2,'SEMACU DATA UNIFICADA'!$C$1:$T$1,0)),"")</f>
        <v>1029.3</v>
      </c>
      <c r="BI31" s="2">
        <f t="array" ref="BI31">IFERROR(INDEX('SEMACU DATA UNIFICADA'!$C$2:$T1000,MATCH(1,($A31='SEMACU DATA UNIFICADA'!$A$2:$A1000)*($BD$1='SEMACU DATA UNIFICADA'!$B$2:$B1000),0),MATCH(BI$2,'SEMACU DATA UNIFICADA'!$C$1:$T$1,0)),"")</f>
        <v>11.58</v>
      </c>
      <c r="BJ31" s="2">
        <f t="array" ref="BJ31">IFERROR(INDEX('SEMACU DATA UNIFICADA'!$C$2:$T1000,MATCH(1,($A31='SEMACU DATA UNIFICADA'!$A$2:$A1000)*($BD$1='SEMACU DATA UNIFICADA'!$B$2:$B1000),0),MATCH(BJ$2,'SEMACU DATA UNIFICADA'!$C$1:$T$1,0)),"")</f>
        <v>1.75</v>
      </c>
      <c r="BK31" s="33">
        <f t="array" ref="BK31">IFERROR(INDEX('SEMACU DATA UNIFICADA'!$C$2:$T1000,MATCH(1,($A31='SEMACU DATA UNIFICADA'!$A$2:$A1000)*($BD$1='SEMACU DATA UNIFICADA'!$B$2:$B1000),0),MATCH(BK$2,'SEMACU DATA UNIFICADA'!$C$1:$T$1,0)),"")</f>
        <v>4.49664</v>
      </c>
      <c r="BL31" s="60">
        <f t="array" ref="BL31">IFERROR(INDEX('SEMACU DATA UNIFICADA'!$C$2:$T1000,MATCH(1,($A31='SEMACU DATA UNIFICADA'!$A$2:$A1000)*($BD$1='SEMACU DATA UNIFICADA'!$B$2:$B1000),0),MATCH(BL$2,'SEMACU DATA UNIFICADA'!$C$1:$T$1,0)),"")</f>
        <v>336078.995</v>
      </c>
      <c r="BM31" s="23">
        <f t="array" ref="BM31">IFERROR(INDEX('SEMACU DATA UNIFICADA'!$C$2:$T1000,MATCH(1,($A31='SEMACU DATA UNIFICADA'!$A$2:$A1000)*($BD$1='SEMACU DATA UNIFICADA'!$B$2:$B1000),0),MATCH(BM$2,'SEMACU DATA UNIFICADA'!$C$1:$T$1,0)),"")</f>
        <v>0.8799976</v>
      </c>
      <c r="BN31" s="23">
        <f t="array" ref="BN31">IFERROR(INDEX('SEMACU DATA UNIFICADA'!$C$2:$T1000,MATCH(1,($A31='SEMACU DATA UNIFICADA'!$A$2:$A1000)*($BD$1='SEMACU DATA UNIFICADA'!$B$2:$B1000),0),MATCH(BN$2,'SEMACU DATA UNIFICADA'!$C$1:$T$1,0)),"")</f>
        <v>0.5296753271</v>
      </c>
      <c r="BO31" s="23">
        <f t="array" ref="BO31">IFERROR(INDEX('SEMACU DATA UNIFICADA'!$C$2:$T1000,MATCH(1,($A31='SEMACU DATA UNIFICADA'!$A$2:$A1000)*($BD$1='SEMACU DATA UNIFICADA'!$B$2:$B1000),0),MATCH(BO$2,'SEMACU DATA UNIFICADA'!$C$1:$T$1,0)),"")</f>
        <v>0.5296753271</v>
      </c>
      <c r="BP31" s="60" t="str">
        <f t="array" ref="BP31">IFERROR(INDEX('SEMACU DATA UNIFICADA'!$C$2:$T1000,MATCH(1,($A31='SEMACU DATA UNIFICADA'!$A$2:$A1000)*($BD$1='SEMACU DATA UNIFICADA'!$B$2:$B1000),0),MATCH(BP$2,'SEMACU DATA UNIFICADA'!$C$1:$T$1,0)),"")</f>
        <v/>
      </c>
      <c r="BQ31" s="2">
        <f t="array" ref="BQ31">IFERROR(INDEX('SEMACU DATA UNIFICADA'!$C$2:$T1000,MATCH(1,($A31='SEMACU DATA UNIFICADA'!$A$2:$A1000)*($BD$1='SEMACU DATA UNIFICADA'!$B$2:$B1000),0),MATCH(BQ$2,'SEMACU DATA UNIFICADA'!$C$1:$T$1,0)),"")</f>
        <v>2</v>
      </c>
      <c r="BR31" s="2">
        <f t="array" ref="BR31">IFERROR(INDEX('SEMACU DATA UNIFICADA'!$C$2:$T1000,MATCH(1,($A31='SEMACU DATA UNIFICADA'!$A$2:$A1000)*($BD$1='SEMACU DATA UNIFICADA'!$B$2:$B1000),0),MATCH(BR$2,'SEMACU DATA UNIFICADA'!$C$1:$T$1,0)),"")</f>
        <v>13.58</v>
      </c>
      <c r="BS31" s="33">
        <f t="array" ref="BS31">IFERROR(INDEX('SEMACU DATA UNIFICADA'!$C$2:$T1000,MATCH(1,($A31='SEMACU DATA UNIFICADA'!$A$2:$A1000)*($BD$1='SEMACU DATA UNIFICADA'!$B$2:$B1000),0),MATCH(BS$2,'SEMACU DATA UNIFICADA'!$C$1:$T$1,0)),"")</f>
        <v>4.15752</v>
      </c>
      <c r="BT31" s="60">
        <f t="array" ref="BT31">IFERROR(INDEX('SEMACU DATA UNIFICADA'!$C$2:$T1000,MATCH(1,($A31='SEMACU DATA UNIFICADA'!$A$2:$A1000)*($BD$1='SEMACU DATA UNIFICADA'!$B$2:$B1000),0),MATCH(BT$2,'SEMACU DATA UNIFICADA'!$C$1:$T$1,0)),"")</f>
        <v>188.7862972</v>
      </c>
      <c r="BU31" s="140">
        <f t="array" ref="BU31">IFERROR(INDEX('SEMACU DATA UNIFICADA'!$C$2:$T1000,MATCH(1,($A31='SEMACU DATA UNIFICADA'!$A$2:$A1000)*($BD$1='SEMACU DATA UNIFICADA'!$B$2:$B1000),0),MATCH(BU$2,'SEMACU DATA UNIFICADA'!$C$1:$T$1,0)),"")</f>
        <v>3.4465743</v>
      </c>
      <c r="BV31" s="138" t="str">
        <f t="array" ref="BV31">IFERROR(INDEX('SEMACU DATA UNIFICADA'!$C$2:$T1000,MATCH(1,($A31='SEMACU DATA UNIFICADA'!$A$2:$A1000)*($BV$1='SEMACU DATA UNIFICADA'!$B$2:$B1000),0),MATCH(BV$2,'SEMACU DATA UNIFICADA'!$C$1:$T$1,0)),"")</f>
        <v/>
      </c>
      <c r="BW31" s="2" t="str">
        <f t="array" ref="BW31">IFERROR(INDEX('SEMACU DATA UNIFICADA'!$C$2:$T1000,MATCH(1,($A31='SEMACU DATA UNIFICADA'!$A$2:$A1000)*($BV$1='SEMACU DATA UNIFICADA'!$B$2:$B1000),0),MATCH(BW$2,'SEMACU DATA UNIFICADA'!$C$1:$T$1,0)),"")</f>
        <v/>
      </c>
      <c r="BX31" s="2" t="str">
        <f t="array" ref="BX31">IFERROR(INDEX('SEMACU DATA UNIFICADA'!$C$2:$T1000,MATCH(1,($A31='SEMACU DATA UNIFICADA'!$A$2:$A1000)*($BV$1='SEMACU DATA UNIFICADA'!$B$2:$B1000),0),MATCH(BX$2,'SEMACU DATA UNIFICADA'!$C$1:$T$1,0)),"")</f>
        <v/>
      </c>
      <c r="BY31" s="2" t="str">
        <f t="array" ref="BY31">IFERROR(INDEX('SEMACU DATA UNIFICADA'!$C$2:$T1000,MATCH(1,($A31='SEMACU DATA UNIFICADA'!$A$2:$A1000)*($BV$1='SEMACU DATA UNIFICADA'!$B$2:$B1000),0),MATCH(BY$2,'SEMACU DATA UNIFICADA'!$C$1:$T$1,0)),"")</f>
        <v/>
      </c>
      <c r="BZ31" s="139" t="str">
        <f t="array" ref="BZ31">IFERROR(INDEX('SEMACU DATA UNIFICADA'!$C$2:$T1000,MATCH(1,($A31='SEMACU DATA UNIFICADA'!$A$2:$A1000)*($BV$1='SEMACU DATA UNIFICADA'!$B$2:$B1000),0),MATCH(BZ$2,'SEMACU DATA UNIFICADA'!$C$1:$T$1,0)),"")</f>
        <v/>
      </c>
      <c r="CA31" s="2" t="str">
        <f t="array" ref="CA31">IFERROR(INDEX('SEMACU DATA UNIFICADA'!$C$2:$T1000,MATCH(1,($A31='SEMACU DATA UNIFICADA'!$A$2:$A1000)*($BV$1='SEMACU DATA UNIFICADA'!$B$2:$B1000),0),MATCH(CA$2,'SEMACU DATA UNIFICADA'!$C$1:$T$1,0)),"")</f>
        <v/>
      </c>
      <c r="CB31" s="2" t="str">
        <f t="array" ref="CB31">IFERROR(INDEX('SEMACU DATA UNIFICADA'!$C$2:$T1000,MATCH(1,($A31='SEMACU DATA UNIFICADA'!$A$2:$A1000)*($BV$1='SEMACU DATA UNIFICADA'!$B$2:$B1000),0),MATCH(CB$2,'SEMACU DATA UNIFICADA'!$C$1:$T$1,0)),"")</f>
        <v/>
      </c>
      <c r="CC31" s="33" t="str">
        <f t="array" ref="CC31">IFERROR(INDEX('SEMACU DATA UNIFICADA'!$C$2:$T1000,MATCH(1,($A31='SEMACU DATA UNIFICADA'!$A$2:$A1000)*($BV$1='SEMACU DATA UNIFICADA'!$B$2:$B1000),0),MATCH(CC$2,'SEMACU DATA UNIFICADA'!$C$1:$T$1,0)),"")</f>
        <v/>
      </c>
      <c r="CD31" s="60" t="str">
        <f t="array" ref="CD31">IFERROR(INDEX('SEMACU DATA UNIFICADA'!$C$2:$T1000,MATCH(1,($A31='SEMACU DATA UNIFICADA'!$A$2:$A1000)*($BV$1='SEMACU DATA UNIFICADA'!$B$2:$B1000),0),MATCH(CD$2,'SEMACU DATA UNIFICADA'!$C$1:$T$1,0)),"")</f>
        <v/>
      </c>
      <c r="CE31" s="23" t="str">
        <f t="array" ref="CE31">IFERROR(INDEX('SEMACU DATA UNIFICADA'!$C$2:$T1000,MATCH(1,($A31='SEMACU DATA UNIFICADA'!$A$2:$A1000)*($BV$1='SEMACU DATA UNIFICADA'!$B$2:$B1000),0),MATCH(CE$2,'SEMACU DATA UNIFICADA'!$C$1:$T$1,0)),"")</f>
        <v/>
      </c>
      <c r="CF31" s="23" t="str">
        <f t="array" ref="CF31">IFERROR(INDEX('SEMACU DATA UNIFICADA'!$C$2:$T1000,MATCH(1,($A31='SEMACU DATA UNIFICADA'!$A$2:$A1000)*($BV$1='SEMACU DATA UNIFICADA'!$B$2:$B1000),0),MATCH(CF$2,'SEMACU DATA UNIFICADA'!$C$1:$T$1,0)),"")</f>
        <v/>
      </c>
      <c r="CG31" s="23" t="str">
        <f t="array" ref="CG31">IFERROR(INDEX('SEMACU DATA UNIFICADA'!$C$2:$T1000,MATCH(1,($A31='SEMACU DATA UNIFICADA'!$A$2:$A1000)*($BV$1='SEMACU DATA UNIFICADA'!$B$2:$B1000),0),MATCH(CG$2,'SEMACU DATA UNIFICADA'!$C$1:$T$1,0)),"")</f>
        <v/>
      </c>
      <c r="CH31" s="60" t="str">
        <f t="array" ref="CH31">IFERROR(INDEX('SEMACU DATA UNIFICADA'!$C$2:$T1000,MATCH(1,($A31='SEMACU DATA UNIFICADA'!$A$2:$A1000)*($BV$1='SEMACU DATA UNIFICADA'!$B$2:$B1000),0),MATCH(CH$2,'SEMACU DATA UNIFICADA'!$C$1:$T$1,0)),"")</f>
        <v/>
      </c>
      <c r="CI31" s="2" t="str">
        <f t="array" ref="CI31">IFERROR(INDEX('SEMACU DATA UNIFICADA'!$C$2:$T1000,MATCH(1,($A31='SEMACU DATA UNIFICADA'!$A$2:$A1000)*($BV$1='SEMACU DATA UNIFICADA'!$B$2:$B1000),0),MATCH(CI$2,'SEMACU DATA UNIFICADA'!$C$1:$T$1,0)),"")</f>
        <v/>
      </c>
      <c r="CJ31" s="2" t="str">
        <f t="array" ref="CJ31">IFERROR(INDEX('SEMACU DATA UNIFICADA'!$C$2:$T1000,MATCH(1,($A31='SEMACU DATA UNIFICADA'!$A$2:$A1000)*($BV$1='SEMACU DATA UNIFICADA'!$B$2:$B1000),0),MATCH(CJ$2,'SEMACU DATA UNIFICADA'!$C$1:$T$1,0)),"")</f>
        <v/>
      </c>
      <c r="CK31" s="33" t="str">
        <f t="array" ref="CK31">IFERROR(INDEX('SEMACU DATA UNIFICADA'!$C$2:$T1000,MATCH(1,($A31='SEMACU DATA UNIFICADA'!$A$2:$A1000)*($BV$1='SEMACU DATA UNIFICADA'!$B$2:$B1000),0),MATCH(CK$2,'SEMACU DATA UNIFICADA'!$C$1:$T$1,0)),"")</f>
        <v/>
      </c>
      <c r="CL31" s="60" t="str">
        <f t="array" ref="CL31">IFERROR(INDEX('SEMACU DATA UNIFICADA'!$C$2:$T1000,MATCH(1,($A31='SEMACU DATA UNIFICADA'!$A$2:$A1000)*($BV$1='SEMACU DATA UNIFICADA'!$B$2:$B1000),0),MATCH(CL$2,'SEMACU DATA UNIFICADA'!$C$1:$T$1,0)),"")</f>
        <v/>
      </c>
      <c r="CM31" s="140" t="str">
        <f t="array" ref="CM31">IFERROR(INDEX('SEMACU DATA UNIFICADA'!$C$2:$T1000,MATCH(1,($A31='SEMACU DATA UNIFICADA'!$A$2:$A1000)*($BV$1='SEMACU DATA UNIFICADA'!$B$2:$B1000),0),MATCH(CM$2,'SEMACU DATA UNIFICADA'!$C$1:$T$1,0)),"")</f>
        <v/>
      </c>
      <c r="CN31" s="138" t="str">
        <f t="array" ref="CN31">IFERROR(INDEX('SEMACU DATA UNIFICADA'!$C$2:$T1000,MATCH(1,($A31='SEMACU DATA UNIFICADA'!$A$2:$A1000)*($CN$1='SEMACU DATA UNIFICADA'!$B$2:$B1000),0),MATCH(CN$2,'SEMACU DATA UNIFICADA'!$C$1:$T$1,0)),"")</f>
        <v/>
      </c>
      <c r="CO31" s="2" t="str">
        <f t="array" ref="CO31">IFERROR(INDEX('SEMACU DATA UNIFICADA'!$C$2:$T1000,MATCH(1,($A31='SEMACU DATA UNIFICADA'!$A$2:$A1000)*($CN$1='SEMACU DATA UNIFICADA'!$B$2:$B1000),0),MATCH(CO$2,'SEMACU DATA UNIFICADA'!$C$1:$T$1,0)),"")</f>
        <v/>
      </c>
      <c r="CP31" s="2" t="str">
        <f t="array" ref="CP31">IFERROR(INDEX('SEMACU DATA UNIFICADA'!$C$2:$T1000,MATCH(1,($A31='SEMACU DATA UNIFICADA'!$A$2:$A1000)*($CN$1='SEMACU DATA UNIFICADA'!$B$2:$B1000),0),MATCH(CP$2,'SEMACU DATA UNIFICADA'!$C$1:$T$1,0)),"")</f>
        <v/>
      </c>
      <c r="CQ31" s="2" t="str">
        <f t="array" ref="CQ31">IFERROR(INDEX('SEMACU DATA UNIFICADA'!$C$2:$T1000,MATCH(1,($A31='SEMACU DATA UNIFICADA'!$A$2:$A1000)*($CN$1='SEMACU DATA UNIFICADA'!$B$2:$B1000),0),MATCH(CQ$2,'SEMACU DATA UNIFICADA'!$C$1:$T$1,0)),"")</f>
        <v/>
      </c>
      <c r="CR31" s="139" t="str">
        <f t="array" ref="CR31">IFERROR(INDEX('SEMACU DATA UNIFICADA'!$C$2:$T1000,MATCH(1,($A31='SEMACU DATA UNIFICADA'!$A$2:$A1000)*($CN$1='SEMACU DATA UNIFICADA'!$B$2:$B1000),0),MATCH(CR$2,'SEMACU DATA UNIFICADA'!$C$1:$T$1,0)),"")</f>
        <v/>
      </c>
      <c r="CS31" s="2" t="str">
        <f t="array" ref="CS31">IFERROR(INDEX('SEMACU DATA UNIFICADA'!$C$2:$T1000,MATCH(1,($A31='SEMACU DATA UNIFICADA'!$A$2:$A1000)*($CN$1='SEMACU DATA UNIFICADA'!$B$2:$B1000),0),MATCH(CS$2,'SEMACU DATA UNIFICADA'!$C$1:$T$1,0)),"")</f>
        <v/>
      </c>
      <c r="CT31" s="2" t="str">
        <f t="array" ref="CT31">IFERROR(INDEX('SEMACU DATA UNIFICADA'!$C$2:$T1000,MATCH(1,($A31='SEMACU DATA UNIFICADA'!$A$2:$A1000)*($CN$1='SEMACU DATA UNIFICADA'!$B$2:$B1000),0),MATCH(CT$2,'SEMACU DATA UNIFICADA'!$C$1:$T$1,0)),"")</f>
        <v/>
      </c>
      <c r="CU31" s="33" t="str">
        <f t="array" ref="CU31">IFERROR(INDEX('SEMACU DATA UNIFICADA'!$C$2:$T1000,MATCH(1,($A31='SEMACU DATA UNIFICADA'!$A$2:$A1000)*($CN$1='SEMACU DATA UNIFICADA'!$B$2:$B1000),0),MATCH(CU$2,'SEMACU DATA UNIFICADA'!$C$1:$T$1,0)),"")</f>
        <v/>
      </c>
      <c r="CV31" s="60" t="str">
        <f t="array" ref="CV31">IFERROR(INDEX('SEMACU DATA UNIFICADA'!$C$2:$T1000,MATCH(1,($A31='SEMACU DATA UNIFICADA'!$A$2:$A1000)*($CN$1='SEMACU DATA UNIFICADA'!$B$2:$B1000),0),MATCH(CV$2,'SEMACU DATA UNIFICADA'!$C$1:$T$1,0)),"")</f>
        <v/>
      </c>
      <c r="CW31" s="23" t="str">
        <f t="array" ref="CW31">IFERROR(INDEX('SEMACU DATA UNIFICADA'!$C$2:$T1000,MATCH(1,($A31='SEMACU DATA UNIFICADA'!$A$2:$A1000)*($CN$1='SEMACU DATA UNIFICADA'!$B$2:$B1000),0),MATCH(CW$2,'SEMACU DATA UNIFICADA'!$C$1:$T$1,0)),"")</f>
        <v/>
      </c>
      <c r="CX31" s="23" t="str">
        <f t="array" ref="CX31">IFERROR(INDEX('SEMACU DATA UNIFICADA'!$C$2:$T1000,MATCH(1,($A31='SEMACU DATA UNIFICADA'!$A$2:$A1000)*($CN$1='SEMACU DATA UNIFICADA'!$B$2:$B1000),0),MATCH(CX$2,'SEMACU DATA UNIFICADA'!$C$1:$T$1,0)),"")</f>
        <v/>
      </c>
      <c r="CY31" s="23" t="str">
        <f t="array" ref="CY31">IFERROR(INDEX('SEMACU DATA UNIFICADA'!$C$2:$T1000,MATCH(1,($A31='SEMACU DATA UNIFICADA'!$A$2:$A1000)*($CN$1='SEMACU DATA UNIFICADA'!$B$2:$B1000),0),MATCH(CY$2,'SEMACU DATA UNIFICADA'!$C$1:$T$1,0)),"")</f>
        <v/>
      </c>
      <c r="CZ31" s="60" t="str">
        <f t="array" ref="CZ31">IFERROR(INDEX('SEMACU DATA UNIFICADA'!$C$2:$T1000,MATCH(1,($A31='SEMACU DATA UNIFICADA'!$A$2:$A1000)*($CN$1='SEMACU DATA UNIFICADA'!$B$2:$B1000),0),MATCH(CZ$2,'SEMACU DATA UNIFICADA'!$C$1:$T$1,0)),"")</f>
        <v/>
      </c>
      <c r="DA31" s="2" t="str">
        <f t="array" ref="DA31">IFERROR(INDEX('SEMACU DATA UNIFICADA'!$C$2:$T1000,MATCH(1,($A31='SEMACU DATA UNIFICADA'!$A$2:$A1000)*($CN$1='SEMACU DATA UNIFICADA'!$B$2:$B1000),0),MATCH(DA$2,'SEMACU DATA UNIFICADA'!$C$1:$T$1,0)),"")</f>
        <v/>
      </c>
      <c r="DB31" s="2" t="str">
        <f t="array" ref="DB31">IFERROR(INDEX('SEMACU DATA UNIFICADA'!$C$2:$T1000,MATCH(1,($A31='SEMACU DATA UNIFICADA'!$A$2:$A1000)*($CN$1='SEMACU DATA UNIFICADA'!$B$2:$B1000),0),MATCH(DB$2,'SEMACU DATA UNIFICADA'!$C$1:$T$1,0)),"")</f>
        <v/>
      </c>
      <c r="DC31" s="33" t="str">
        <f t="array" ref="DC31">IFERROR(INDEX('SEMACU DATA UNIFICADA'!$C$2:$T1000,MATCH(1,($A31='SEMACU DATA UNIFICADA'!$A$2:$A1000)*($CN$1='SEMACU DATA UNIFICADA'!$B$2:$B1000),0),MATCH(DC$2,'SEMACU DATA UNIFICADA'!$C$1:$T$1,0)),"")</f>
        <v/>
      </c>
      <c r="DD31" s="60" t="str">
        <f t="array" ref="DD31">IFERROR(INDEX('SEMACU DATA UNIFICADA'!$C$2:$T1000,MATCH(1,($A31='SEMACU DATA UNIFICADA'!$A$2:$A1000)*($CN$1='SEMACU DATA UNIFICADA'!$B$2:$B1000),0),MATCH(DD$2,'SEMACU DATA UNIFICADA'!$C$1:$T$1,0)),"")</f>
        <v/>
      </c>
      <c r="DE31" s="140" t="str">
        <f t="array" ref="DE31">IFERROR(INDEX('SEMACU DATA UNIFICADA'!$C$2:$T1000,MATCH(1,($A31='SEMACU DATA UNIFICADA'!$A$2:$A1000)*($CN$1='SEMACU DATA UNIFICADA'!$B$2:$B1000),0),MATCH(DE$2,'SEMACU DATA UNIFICADA'!$C$1:$T$1,0)),"")</f>
        <v/>
      </c>
      <c r="DF31" s="138" t="str">
        <f t="array" ref="DF31">IFERROR(INDEX('SEMACU DATA UNIFICADA'!$C$2:$T1000,MATCH(1,($A31='SEMACU DATA UNIFICADA'!$A$2:$A1000)*($DF$1='SEMACU DATA UNIFICADA'!$B$2:$B1000),0),MATCH(DF$2,'SEMACU DATA UNIFICADA'!$C$1:$T$1,0)),"")</f>
        <v/>
      </c>
      <c r="DG31" s="2" t="str">
        <f t="array" ref="DG31">IFERROR(INDEX('SEMACU DATA UNIFICADA'!$C$2:$T1000,MATCH(1,($A31='SEMACU DATA UNIFICADA'!$A$2:$A1000)*($DF$1='SEMACU DATA UNIFICADA'!$B$2:$B1000),0),MATCH(DG$2,'SEMACU DATA UNIFICADA'!$C$1:$T$1,0)),"")</f>
        <v/>
      </c>
      <c r="DH31" s="2" t="str">
        <f t="array" ref="DH31">IFERROR(INDEX('SEMACU DATA UNIFICADA'!$C$2:$T1000,MATCH(1,($A31='SEMACU DATA UNIFICADA'!$A$2:$A1000)*($DF$1='SEMACU DATA UNIFICADA'!$B$2:$B1000),0),MATCH(DH$2,'SEMACU DATA UNIFICADA'!$C$1:$T$1,0)),"")</f>
        <v/>
      </c>
      <c r="DI31" s="2" t="str">
        <f t="array" ref="DI31">IFERROR(INDEX('SEMACU DATA UNIFICADA'!$C$2:$T1000,MATCH(1,($A31='SEMACU DATA UNIFICADA'!$A$2:$A1000)*($DF$1='SEMACU DATA UNIFICADA'!$B$2:$B1000),0),MATCH(DI$2,'SEMACU DATA UNIFICADA'!$C$1:$T$1,0)),"")</f>
        <v/>
      </c>
      <c r="DJ31" s="139" t="str">
        <f t="array" ref="DJ31">IFERROR(INDEX('SEMACU DATA UNIFICADA'!$C$2:$T1000,MATCH(1,($A31='SEMACU DATA UNIFICADA'!$A$2:$A1000)*($DF$1='SEMACU DATA UNIFICADA'!$B$2:$B1000),0),MATCH(DJ$2,'SEMACU DATA UNIFICADA'!$C$1:$T$1,0)),"")</f>
        <v/>
      </c>
      <c r="DK31" s="2" t="str">
        <f t="array" ref="DK31">IFERROR(INDEX('SEMACU DATA UNIFICADA'!$C$2:$T1000,MATCH(1,($A31='SEMACU DATA UNIFICADA'!$A$2:$A1000)*($DF$1='SEMACU DATA UNIFICADA'!$B$2:$B1000),0),MATCH(DK$2,'SEMACU DATA UNIFICADA'!$C$1:$T$1,0)),"")</f>
        <v/>
      </c>
      <c r="DL31" s="2" t="str">
        <f t="array" ref="DL31">IFERROR(INDEX('SEMACU DATA UNIFICADA'!$C$2:$T1000,MATCH(1,($A31='SEMACU DATA UNIFICADA'!$A$2:$A1000)*($DF$1='SEMACU DATA UNIFICADA'!$B$2:$B1000),0),MATCH(DL$2,'SEMACU DATA UNIFICADA'!$C$1:$T$1,0)),"")</f>
        <v/>
      </c>
      <c r="DM31" s="33" t="str">
        <f t="array" ref="DM31">IFERROR(INDEX('SEMACU DATA UNIFICADA'!$C$2:$T1000,MATCH(1,($A31='SEMACU DATA UNIFICADA'!$A$2:$A1000)*($DF$1='SEMACU DATA UNIFICADA'!$B$2:$B1000),0),MATCH(DM$2,'SEMACU DATA UNIFICADA'!$C$1:$T$1,0)),"")</f>
        <v/>
      </c>
      <c r="DN31" s="60" t="str">
        <f t="array" ref="DN31">IFERROR(INDEX('SEMACU DATA UNIFICADA'!$C$2:$T1000,MATCH(1,($A31='SEMACU DATA UNIFICADA'!$A$2:$A1000)*($DF$1='SEMACU DATA UNIFICADA'!$B$2:$B1000),0),MATCH(DN$2,'SEMACU DATA UNIFICADA'!$C$1:$T$1,0)),"")</f>
        <v/>
      </c>
      <c r="DO31" s="23" t="str">
        <f t="array" ref="DO31">IFERROR(INDEX('SEMACU DATA UNIFICADA'!$C$2:$T1000,MATCH(1,($A31='SEMACU DATA UNIFICADA'!$A$2:$A1000)*($DF$1='SEMACU DATA UNIFICADA'!$B$2:$B1000),0),MATCH(DO$2,'SEMACU DATA UNIFICADA'!$C$1:$T$1,0)),"")</f>
        <v/>
      </c>
      <c r="DP31" s="23" t="str">
        <f t="array" ref="DP31">IFERROR(INDEX('SEMACU DATA UNIFICADA'!$C$2:$T1000,MATCH(1,($A31='SEMACU DATA UNIFICADA'!$A$2:$A1000)*($DF$1='SEMACU DATA UNIFICADA'!$B$2:$B1000),0),MATCH(DP$2,'SEMACU DATA UNIFICADA'!$C$1:$T$1,0)),"")</f>
        <v/>
      </c>
      <c r="DQ31" s="23" t="str">
        <f t="array" ref="DQ31">IFERROR(INDEX('SEMACU DATA UNIFICADA'!$C$2:$T1000,MATCH(1,($A31='SEMACU DATA UNIFICADA'!$A$2:$A1000)*($DF$1='SEMACU DATA UNIFICADA'!$B$2:$B1000),0),MATCH(DQ$2,'SEMACU DATA UNIFICADA'!$C$1:$T$1,0)),"")</f>
        <v/>
      </c>
      <c r="DR31" s="60" t="str">
        <f t="array" ref="DR31">IFERROR(INDEX('SEMACU DATA UNIFICADA'!$C$2:$T1000,MATCH(1,($A31='SEMACU DATA UNIFICADA'!$A$2:$A1000)*($DF$1='SEMACU DATA UNIFICADA'!$B$2:$B1000),0),MATCH(DR$2,'SEMACU DATA UNIFICADA'!$C$1:$T$1,0)),"")</f>
        <v/>
      </c>
      <c r="DS31" s="2" t="str">
        <f t="array" ref="DS31">IFERROR(INDEX('SEMACU DATA UNIFICADA'!$C$2:$T1000,MATCH(1,($A31='SEMACU DATA UNIFICADA'!$A$2:$A1000)*($DF$1='SEMACU DATA UNIFICADA'!$B$2:$B1000),0),MATCH(DS$2,'SEMACU DATA UNIFICADA'!$C$1:$T$1,0)),"")</f>
        <v/>
      </c>
      <c r="DT31" s="2" t="str">
        <f t="array" ref="DT31">IFERROR(INDEX('SEMACU DATA UNIFICADA'!$C$2:$T1000,MATCH(1,($A31='SEMACU DATA UNIFICADA'!$A$2:$A1000)*($DF$1='SEMACU DATA UNIFICADA'!$B$2:$B1000),0),MATCH(DT$2,'SEMACU DATA UNIFICADA'!$C$1:$T$1,0)),"")</f>
        <v/>
      </c>
      <c r="DU31" s="33" t="str">
        <f t="array" ref="DU31">IFERROR(INDEX('SEMACU DATA UNIFICADA'!$C$2:$T1000,MATCH(1,($A31='SEMACU DATA UNIFICADA'!$A$2:$A1000)*($DF$1='SEMACU DATA UNIFICADA'!$B$2:$B1000),0),MATCH(DU$2,'SEMACU DATA UNIFICADA'!$C$1:$T$1,0)),"")</f>
        <v/>
      </c>
      <c r="DV31" s="60" t="str">
        <f t="array" ref="DV31">IFERROR(INDEX('SEMACU DATA UNIFICADA'!$C$2:$T1000,MATCH(1,($A31='SEMACU DATA UNIFICADA'!$A$2:$A1000)*($DF$1='SEMACU DATA UNIFICADA'!$B$2:$B1000),0),MATCH(DV$2,'SEMACU DATA UNIFICADA'!$C$1:$T$1,0)),"")</f>
        <v/>
      </c>
      <c r="DW31" s="140" t="str">
        <f t="array" ref="DW31">IFERROR(INDEX('SEMACU DATA UNIFICADA'!$C$2:$T1000,MATCH(1,($A31='SEMACU DATA UNIFICADA'!$A$2:$A1000)*($DF$1='SEMACU DATA UNIFICADA'!$B$2:$B1000),0),MATCH(DW$2,'SEMACU DATA UNIFICADA'!$C$1:$T$1,0)),"")</f>
        <v/>
      </c>
      <c r="DX31" s="138" t="str">
        <f t="array" ref="DX31">IFERROR(INDEX('SEMACU DATA UNIFICADA'!$C$2:$T1000,MATCH(1,($A31='SEMACU DATA UNIFICADA'!$A$2:$A1000)*($DX$1='SEMACU DATA UNIFICADA'!$B$2:$B1000),0),MATCH(DX$2,'SEMACU DATA UNIFICADA'!$C$1:$T$1,0)),"")</f>
        <v/>
      </c>
      <c r="DY31" s="2" t="str">
        <f t="array" ref="DY31">IFERROR(INDEX('SEMACU DATA UNIFICADA'!$C$2:$T1000,MATCH(1,($A31='SEMACU DATA UNIFICADA'!$A$2:$A1000)*($DX$1='SEMACU DATA UNIFICADA'!$B$2:$B1000),0),MATCH(DY$2,'SEMACU DATA UNIFICADA'!$C$1:$T$1,0)),"")</f>
        <v/>
      </c>
      <c r="DZ31" s="2" t="str">
        <f t="array" ref="DZ31">IFERROR(INDEX('SEMACU DATA UNIFICADA'!$C$2:$T1000,MATCH(1,($A31='SEMACU DATA UNIFICADA'!$A$2:$A1000)*($DX$1='SEMACU DATA UNIFICADA'!$B$2:$B1000),0),MATCH(DZ$2,'SEMACU DATA UNIFICADA'!$C$1:$T$1,0)),"")</f>
        <v/>
      </c>
      <c r="EA31" s="2" t="str">
        <f t="array" ref="EA31">IFERROR(INDEX('SEMACU DATA UNIFICADA'!$C$2:$T1000,MATCH(1,($A31='SEMACU DATA UNIFICADA'!$A$2:$A1000)*($DX$1='SEMACU DATA UNIFICADA'!$B$2:$B1000),0),MATCH(EA$2,'SEMACU DATA UNIFICADA'!$C$1:$T$1,0)),"")</f>
        <v/>
      </c>
      <c r="EB31" s="139" t="str">
        <f t="array" ref="EB31">IFERROR(INDEX('SEMACU DATA UNIFICADA'!$C$2:$T1000,MATCH(1,($A31='SEMACU DATA UNIFICADA'!$A$2:$A1000)*($DX$1='SEMACU DATA UNIFICADA'!$B$2:$B1000),0),MATCH(EB$2,'SEMACU DATA UNIFICADA'!$C$1:$T$1,0)),"")</f>
        <v/>
      </c>
      <c r="EC31" s="2" t="str">
        <f t="array" ref="EC31">IFERROR(INDEX('SEMACU DATA UNIFICADA'!$C$2:$T1000,MATCH(1,($A31='SEMACU DATA UNIFICADA'!$A$2:$A1000)*($DX$1='SEMACU DATA UNIFICADA'!$B$2:$B1000),0),MATCH(EC$2,'SEMACU DATA UNIFICADA'!$C$1:$T$1,0)),"")</f>
        <v/>
      </c>
      <c r="ED31" s="2" t="str">
        <f t="array" ref="ED31">IFERROR(INDEX('SEMACU DATA UNIFICADA'!$C$2:$T1000,MATCH(1,($A31='SEMACU DATA UNIFICADA'!$A$2:$A1000)*($DX$1='SEMACU DATA UNIFICADA'!$B$2:$B1000),0),MATCH(ED$2,'SEMACU DATA UNIFICADA'!$C$1:$T$1,0)),"")</f>
        <v/>
      </c>
      <c r="EE31" s="33" t="str">
        <f t="array" ref="EE31">IFERROR(INDEX('SEMACU DATA UNIFICADA'!$C$2:$T1000,MATCH(1,($A31='SEMACU DATA UNIFICADA'!$A$2:$A1000)*($DX$1='SEMACU DATA UNIFICADA'!$B$2:$B1000),0),MATCH(EE$2,'SEMACU DATA UNIFICADA'!$C$1:$T$1,0)),"")</f>
        <v/>
      </c>
      <c r="EF31" s="60" t="str">
        <f t="array" ref="EF31">IFERROR(INDEX('SEMACU DATA UNIFICADA'!$C$2:$T1000,MATCH(1,($A31='SEMACU DATA UNIFICADA'!$A$2:$A1000)*($DX$1='SEMACU DATA UNIFICADA'!$B$2:$B1000),0),MATCH(EF$2,'SEMACU DATA UNIFICADA'!$C$1:$T$1,0)),"")</f>
        <v/>
      </c>
      <c r="EG31" s="23" t="str">
        <f t="array" ref="EG31">IFERROR(INDEX('SEMACU DATA UNIFICADA'!$C$2:$T1000,MATCH(1,($A31='SEMACU DATA UNIFICADA'!$A$2:$A1000)*($DX$1='SEMACU DATA UNIFICADA'!$B$2:$B1000),0),MATCH(EG$2,'SEMACU DATA UNIFICADA'!$C$1:$T$1,0)),"")</f>
        <v/>
      </c>
      <c r="EH31" s="23" t="str">
        <f t="array" ref="EH31">IFERROR(INDEX('SEMACU DATA UNIFICADA'!$C$2:$T1000,MATCH(1,($A31='SEMACU DATA UNIFICADA'!$A$2:$A1000)*($DX$1='SEMACU DATA UNIFICADA'!$B$2:$B1000),0),MATCH(EH$2,'SEMACU DATA UNIFICADA'!$C$1:$T$1,0)),"")</f>
        <v/>
      </c>
      <c r="EI31" s="23" t="str">
        <f t="array" ref="EI31">IFERROR(INDEX('SEMACU DATA UNIFICADA'!$C$2:$T1000,MATCH(1,($A31='SEMACU DATA UNIFICADA'!$A$2:$A1000)*($DX$1='SEMACU DATA UNIFICADA'!$B$2:$B1000),0),MATCH(EI$2,'SEMACU DATA UNIFICADA'!$C$1:$T$1,0)),"")</f>
        <v/>
      </c>
      <c r="EJ31" s="60" t="str">
        <f t="array" ref="EJ31">IFERROR(INDEX('SEMACU DATA UNIFICADA'!$C$2:$T1000,MATCH(1,($A31='SEMACU DATA UNIFICADA'!$A$2:$A1000)*($DX$1='SEMACU DATA UNIFICADA'!$B$2:$B1000),0),MATCH(EJ$2,'SEMACU DATA UNIFICADA'!$C$1:$T$1,0)),"")</f>
        <v/>
      </c>
      <c r="EK31" s="2" t="str">
        <f t="array" ref="EK31">IFERROR(INDEX('SEMACU DATA UNIFICADA'!$C$2:$T1000,MATCH(1,($A31='SEMACU DATA UNIFICADA'!$A$2:$A1000)*($DX$1='SEMACU DATA UNIFICADA'!$B$2:$B1000),0),MATCH(EK$2,'SEMACU DATA UNIFICADA'!$C$1:$T$1,0)),"")</f>
        <v/>
      </c>
      <c r="EL31" s="2" t="str">
        <f t="array" ref="EL31">IFERROR(INDEX('SEMACU DATA UNIFICADA'!$C$2:$T1000,MATCH(1,($A31='SEMACU DATA UNIFICADA'!$A$2:$A1000)*($DX$1='SEMACU DATA UNIFICADA'!$B$2:$B1000),0),MATCH(EL$2,'SEMACU DATA UNIFICADA'!$C$1:$T$1,0)),"")</f>
        <v/>
      </c>
      <c r="EM31" s="33" t="str">
        <f t="array" ref="EM31">IFERROR(INDEX('SEMACU DATA UNIFICADA'!$C$2:$T1000,MATCH(1,($A31='SEMACU DATA UNIFICADA'!$A$2:$A1000)*($DX$1='SEMACU DATA UNIFICADA'!$B$2:$B1000),0),MATCH(EM$2,'SEMACU DATA UNIFICADA'!$C$1:$T$1,0)),"")</f>
        <v/>
      </c>
      <c r="EN31" s="60" t="str">
        <f t="array" ref="EN31">IFERROR(INDEX('SEMACU DATA UNIFICADA'!$C$2:$T1000,MATCH(1,($A31='SEMACU DATA UNIFICADA'!$A$2:$A1000)*($DX$1='SEMACU DATA UNIFICADA'!$B$2:$B1000),0),MATCH(EN$2,'SEMACU DATA UNIFICADA'!$C$1:$T$1,0)),"")</f>
        <v/>
      </c>
      <c r="EO31" s="140" t="str">
        <f t="array" ref="EO31">IFERROR(INDEX('SEMACU DATA UNIFICADA'!$C$2:$T1000,MATCH(1,($A31='SEMACU DATA UNIFICADA'!$A$2:$A1000)*($DX$1='SEMACU DATA UNIFICADA'!$B$2:$B1000),0),MATCH(EO$2,'SEMACU DATA UNIFICADA'!$C$1:$T$1,0)),"")</f>
        <v/>
      </c>
      <c r="EP31" s="138" t="str">
        <f t="array" ref="EP31">IFERROR(INDEX('SEMACU DATA UNIFICADA'!$C$2:$T1000,MATCH(1,($A31='SEMACU DATA UNIFICADA'!$A$2:$A1000)*($EP$1='SEMACU DATA UNIFICADA'!$B$2:$B1000),0),MATCH(EP$2,'SEMACU DATA UNIFICADA'!$C$1:$T$1,0)),"")</f>
        <v/>
      </c>
      <c r="EQ31" s="2" t="str">
        <f t="array" ref="EQ31">IFERROR(INDEX('SEMACU DATA UNIFICADA'!$C$2:$T1000,MATCH(1,($A31='SEMACU DATA UNIFICADA'!$A$2:$A1000)*($EP$1='SEMACU DATA UNIFICADA'!$B$2:$B1000),0),MATCH(EQ$2,'SEMACU DATA UNIFICADA'!$C$1:$T$1,0)),"")</f>
        <v/>
      </c>
      <c r="ER31" s="2" t="str">
        <f t="array" ref="ER31">IFERROR(INDEX('SEMACU DATA UNIFICADA'!$C$2:$T1000,MATCH(1,($A31='SEMACU DATA UNIFICADA'!$A$2:$A1000)*($EP$1='SEMACU DATA UNIFICADA'!$B$2:$B1000),0),MATCH(ER$2,'SEMACU DATA UNIFICADA'!$C$1:$T$1,0)),"")</f>
        <v/>
      </c>
      <c r="ES31" s="2" t="str">
        <f t="array" ref="ES31">IFERROR(INDEX('SEMACU DATA UNIFICADA'!$C$2:$T1000,MATCH(1,($A31='SEMACU DATA UNIFICADA'!$A$2:$A1000)*($EP$1='SEMACU DATA UNIFICADA'!$B$2:$B1000),0),MATCH(ES$2,'SEMACU DATA UNIFICADA'!$C$1:$T$1,0)),"")</f>
        <v/>
      </c>
      <c r="ET31" s="139" t="str">
        <f t="array" ref="ET31">IFERROR(INDEX('SEMACU DATA UNIFICADA'!$C$2:$T1000,MATCH(1,($A31='SEMACU DATA UNIFICADA'!$A$2:$A1000)*($EP$1='SEMACU DATA UNIFICADA'!$B$2:$B1000),0),MATCH(ET$2,'SEMACU DATA UNIFICADA'!$C$1:$T$1,0)),"")</f>
        <v/>
      </c>
      <c r="EU31" s="2" t="str">
        <f t="array" ref="EU31">IFERROR(INDEX('SEMACU DATA UNIFICADA'!$C$2:$T1000,MATCH(1,($A31='SEMACU DATA UNIFICADA'!$A$2:$A1000)*($EP$1='SEMACU DATA UNIFICADA'!$B$2:$B1000),0),MATCH(EU$2,'SEMACU DATA UNIFICADA'!$C$1:$T$1,0)),"")</f>
        <v/>
      </c>
      <c r="EV31" s="2" t="str">
        <f t="array" ref="EV31">IFERROR(INDEX('SEMACU DATA UNIFICADA'!$C$2:$T1000,MATCH(1,($A31='SEMACU DATA UNIFICADA'!$A$2:$A1000)*($EP$1='SEMACU DATA UNIFICADA'!$B$2:$B1000),0),MATCH(EV$2,'SEMACU DATA UNIFICADA'!$C$1:$T$1,0)),"")</f>
        <v/>
      </c>
      <c r="EW31" s="33" t="str">
        <f t="array" ref="EW31">IFERROR(INDEX('SEMACU DATA UNIFICADA'!$C$2:$T1000,MATCH(1,($A31='SEMACU DATA UNIFICADA'!$A$2:$A1000)*($EP$1='SEMACU DATA UNIFICADA'!$B$2:$B1000),0),MATCH(EW$2,'SEMACU DATA UNIFICADA'!$C$1:$T$1,0)),"")</f>
        <v/>
      </c>
      <c r="EX31" s="60" t="str">
        <f t="array" ref="EX31">IFERROR(INDEX('SEMACU DATA UNIFICADA'!$C$2:$T1000,MATCH(1,($A31='SEMACU DATA UNIFICADA'!$A$2:$A1000)*($EP$1='SEMACU DATA UNIFICADA'!$B$2:$B1000),0),MATCH(EX$2,'SEMACU DATA UNIFICADA'!$C$1:$T$1,0)),"")</f>
        <v/>
      </c>
      <c r="EY31" s="23" t="str">
        <f t="array" ref="EY31">IFERROR(INDEX('SEMACU DATA UNIFICADA'!$C$2:$T1000,MATCH(1,($A31='SEMACU DATA UNIFICADA'!$A$2:$A1000)*($EP$1='SEMACU DATA UNIFICADA'!$B$2:$B1000),0),MATCH(EY$2,'SEMACU DATA UNIFICADA'!$C$1:$T$1,0)),"")</f>
        <v/>
      </c>
      <c r="EZ31" s="23" t="str">
        <f t="array" ref="EZ31">IFERROR(INDEX('SEMACU DATA UNIFICADA'!$C$2:$T1000,MATCH(1,($A31='SEMACU DATA UNIFICADA'!$A$2:$A1000)*($EP$1='SEMACU DATA UNIFICADA'!$B$2:$B1000),0),MATCH(EZ$2,'SEMACU DATA UNIFICADA'!$C$1:$T$1,0)),"")</f>
        <v/>
      </c>
      <c r="FA31" s="23" t="str">
        <f t="array" ref="FA31">IFERROR(INDEX('SEMACU DATA UNIFICADA'!$C$2:$T1000,MATCH(1,($A31='SEMACU DATA UNIFICADA'!$A$2:$A1000)*($EP$1='SEMACU DATA UNIFICADA'!$B$2:$B1000),0),MATCH(FA$2,'SEMACU DATA UNIFICADA'!$C$1:$T$1,0)),"")</f>
        <v/>
      </c>
      <c r="FB31" s="60" t="str">
        <f t="array" ref="FB31">IFERROR(INDEX('SEMACU DATA UNIFICADA'!$C$2:$T1000,MATCH(1,($A31='SEMACU DATA UNIFICADA'!$A$2:$A1000)*($EP$1='SEMACU DATA UNIFICADA'!$B$2:$B1000),0),MATCH(FB$2,'SEMACU DATA UNIFICADA'!$C$1:$T$1,0)),"")</f>
        <v/>
      </c>
      <c r="FC31" s="2" t="str">
        <f t="array" ref="FC31">IFERROR(INDEX('SEMACU DATA UNIFICADA'!$C$2:$T1000,MATCH(1,($A31='SEMACU DATA UNIFICADA'!$A$2:$A1000)*($EP$1='SEMACU DATA UNIFICADA'!$B$2:$B1000),0),MATCH(FC$2,'SEMACU DATA UNIFICADA'!$C$1:$T$1,0)),"")</f>
        <v/>
      </c>
      <c r="FD31" s="2" t="str">
        <f t="array" ref="FD31">IFERROR(INDEX('SEMACU DATA UNIFICADA'!$C$2:$T1000,MATCH(1,($A31='SEMACU DATA UNIFICADA'!$A$2:$A1000)*($EP$1='SEMACU DATA UNIFICADA'!$B$2:$B1000),0),MATCH(FD$2,'SEMACU DATA UNIFICADA'!$C$1:$T$1,0)),"")</f>
        <v/>
      </c>
      <c r="FE31" s="33" t="str">
        <f t="array" ref="FE31">IFERROR(INDEX('SEMACU DATA UNIFICADA'!$C$2:$T1000,MATCH(1,($A31='SEMACU DATA UNIFICADA'!$A$2:$A1000)*($EP$1='SEMACU DATA UNIFICADA'!$B$2:$B1000),0),MATCH(FE$2,'SEMACU DATA UNIFICADA'!$C$1:$T$1,0)),"")</f>
        <v/>
      </c>
      <c r="FF31" s="60" t="str">
        <f t="array" ref="FF31">IFERROR(INDEX('SEMACU DATA UNIFICADA'!$C$2:$T1000,MATCH(1,($A31='SEMACU DATA UNIFICADA'!$A$2:$A1000)*($EP$1='SEMACU DATA UNIFICADA'!$B$2:$B1000),0),MATCH(FF$2,'SEMACU DATA UNIFICADA'!$C$1:$T$1,0)),"")</f>
        <v/>
      </c>
      <c r="FG31" s="140" t="str">
        <f t="array" ref="FG31">IFERROR(INDEX('SEMACU DATA UNIFICADA'!$C$2:$T1000,MATCH(1,($A31='SEMACU DATA UNIFICADA'!$A$2:$A1000)*($EP$1='SEMACU DATA UNIFICADA'!$B$2:$B1000),0),MATCH(FG$2,'SEMACU DATA UNIFICADA'!$C$1:$T$1,0)),"")</f>
        <v/>
      </c>
      <c r="FH31" s="138" t="str">
        <f t="array" ref="FH31">IFERROR(INDEX('SEMACU DATA UNIFICADA'!$C$2:$T1000,MATCH(1,($A31='SEMACU DATA UNIFICADA'!$A$2:$A1000)*($FH$1='SEMACU DATA UNIFICADA'!$B$2:$B1000),0),MATCH(FH$2,'SEMACU DATA UNIFICADA'!$C$1:$T$1,0)),"")</f>
        <v>SE11220623</v>
      </c>
      <c r="FI31" s="2">
        <f t="array" ref="FI31">IFERROR(INDEX('SEMACU DATA UNIFICADA'!$C$2:$T1000,MATCH(1,($A31='SEMACU DATA UNIFICADA'!$A$2:$A1000)*($FH$1='SEMACU DATA UNIFICADA'!$B$2:$B1000),0),MATCH(FI$2,'SEMACU DATA UNIFICADA'!$C$1:$T$1,0)),"")</f>
        <v>250</v>
      </c>
      <c r="FJ31" s="2">
        <f t="array" ref="FJ31">IFERROR(INDEX('SEMACU DATA UNIFICADA'!$C$2:$T1000,MATCH(1,($A31='SEMACU DATA UNIFICADA'!$A$2:$A1000)*($FH$1='SEMACU DATA UNIFICADA'!$B$2:$B1000),0),MATCH(FJ$2,'SEMACU DATA UNIFICADA'!$C$1:$T$1,0)),"")</f>
        <v>1750</v>
      </c>
      <c r="FK31" s="2" t="str">
        <f t="array" ref="FK31">IFERROR(INDEX('SEMACU DATA UNIFICADA'!$C$2:$T1000,MATCH(1,($A31='SEMACU DATA UNIFICADA'!$A$2:$A1000)*($FH$1='SEMACU DATA UNIFICADA'!$B$2:$B1000),0),MATCH(FK$2,'SEMACU DATA UNIFICADA'!$C$1:$T$1,0)),"")</f>
        <v>SKR SETLINE</v>
      </c>
      <c r="FL31" s="139">
        <f t="array" ref="FL31">IFERROR(INDEX('SEMACU DATA UNIFICADA'!$C$2:$T1000,MATCH(1,($A31='SEMACU DATA UNIFICADA'!$A$2:$A1000)*($FH$1='SEMACU DATA UNIFICADA'!$B$2:$B1000),0),MATCH(FL$2,'SEMACU DATA UNIFICADA'!$C$1:$T$1,0)),"")</f>
        <v>1533</v>
      </c>
      <c r="FM31" s="2">
        <f t="array" ref="FM31">IFERROR(INDEX('SEMACU DATA UNIFICADA'!$C$2:$T1000,MATCH(1,($A31='SEMACU DATA UNIFICADA'!$A$2:$A1000)*($FH$1='SEMACU DATA UNIFICADA'!$B$2:$B1000),0),MATCH(FM$2,'SEMACU DATA UNIFICADA'!$C$1:$T$1,0)),"")</f>
        <v>11.84</v>
      </c>
      <c r="FN31" s="2">
        <f t="array" ref="FN31">IFERROR(INDEX('SEMACU DATA UNIFICADA'!$C$2:$T1000,MATCH(1,($A31='SEMACU DATA UNIFICADA'!$A$2:$A1000)*($FH$1='SEMACU DATA UNIFICADA'!$B$2:$B1000),0),MATCH(FN$2,'SEMACU DATA UNIFICADA'!$C$1:$T$1,0)),"")</f>
        <v>1.94</v>
      </c>
      <c r="FO31" s="33">
        <f t="array" ref="FO31">IFERROR(INDEX('SEMACU DATA UNIFICADA'!$C$2:$T1000,MATCH(1,($A31='SEMACU DATA UNIFICADA'!$A$2:$A1000)*($FH$1='SEMACU DATA UNIFICADA'!$B$2:$B1000),0),MATCH(FO$2,'SEMACU DATA UNIFICADA'!$C$1:$T$1,0)),"")</f>
        <v>4.44672</v>
      </c>
      <c r="FP31" s="60">
        <f t="array" ref="FP31">IFERROR(INDEX('SEMACU DATA UNIFICADA'!$C$2:$T1000,MATCH(1,($A31='SEMACU DATA UNIFICADA'!$A$2:$A1000)*($FH$1='SEMACU DATA UNIFICADA'!$B$2:$B1000),0),MATCH(FP$2,'SEMACU DATA UNIFICADA'!$C$1:$T$1,0)),"")</f>
        <v>474841.3407</v>
      </c>
      <c r="FQ31" s="23">
        <f t="array" ref="FQ31">IFERROR(INDEX('SEMACU DATA UNIFICADA'!$C$2:$T1000,MATCH(1,($A31='SEMACU DATA UNIFICADA'!$A$2:$A1000)*($FH$1='SEMACU DATA UNIFICADA'!$B$2:$B1000),0),MATCH(FQ$2,'SEMACU DATA UNIFICADA'!$C$1:$T$1,0)),"")</f>
        <v>0.8733308</v>
      </c>
      <c r="FR31" s="23">
        <f t="array" ref="FR31">IFERROR(INDEX('SEMACU DATA UNIFICADA'!$C$2:$T1000,MATCH(1,($A31='SEMACU DATA UNIFICADA'!$A$2:$A1000)*($FH$1='SEMACU DATA UNIFICADA'!$B$2:$B1000),0),MATCH(FR$2,'SEMACU DATA UNIFICADA'!$C$1:$T$1,0)),"")</f>
        <v>0.5797818568</v>
      </c>
      <c r="FS31" s="23">
        <f t="array" ref="FS31">IFERROR(INDEX('SEMACU DATA UNIFICADA'!$C$2:$T1000,MATCH(1,($A31='SEMACU DATA UNIFICADA'!$A$2:$A1000)*($FH$1='SEMACU DATA UNIFICADA'!$B$2:$B1000),0),MATCH(FS$2,'SEMACU DATA UNIFICADA'!$C$1:$T$1,0)),"")</f>
        <v>0.5797818568</v>
      </c>
      <c r="FT31" s="60" t="str">
        <f t="array" ref="FT31">IFERROR(INDEX('SEMACU DATA UNIFICADA'!$C$2:$T1000,MATCH(1,($A31='SEMACU DATA UNIFICADA'!$A$2:$A1000)*($FH$1='SEMACU DATA UNIFICADA'!$B$2:$B1000),0),MATCH(FT$2,'SEMACU DATA UNIFICADA'!$C$1:$T$1,0)),"")</f>
        <v/>
      </c>
      <c r="FU31" s="2">
        <f t="array" ref="FU31">IFERROR(INDEX('SEMACU DATA UNIFICADA'!$C$2:$T1000,MATCH(1,($A31='SEMACU DATA UNIFICADA'!$A$2:$A1000)*($FH$1='SEMACU DATA UNIFICADA'!$B$2:$B1000),0),MATCH(FU$2,'SEMACU DATA UNIFICADA'!$C$1:$T$1,0)),"")</f>
        <v>2</v>
      </c>
      <c r="FV31" s="2">
        <f t="array" ref="FV31">IFERROR(INDEX('SEMACU DATA UNIFICADA'!$C$2:$T1000,MATCH(1,($A31='SEMACU DATA UNIFICADA'!$A$2:$A1000)*($FH$1='SEMACU DATA UNIFICADA'!$B$2:$B1000),0),MATCH(FV$2,'SEMACU DATA UNIFICADA'!$C$1:$T$1,0)),"")</f>
        <v>13.84</v>
      </c>
      <c r="FW31" s="33">
        <f t="array" ref="FW31">IFERROR(INDEX('SEMACU DATA UNIFICADA'!$C$2:$T1000,MATCH(1,($A31='SEMACU DATA UNIFICADA'!$A$2:$A1000)*($FH$1='SEMACU DATA UNIFICADA'!$B$2:$B1000),0),MATCH(FW$2,'SEMACU DATA UNIFICADA'!$C$1:$T$1,0)),"")</f>
        <v>4.11696</v>
      </c>
      <c r="FX31" s="60">
        <f t="array" ref="FX31">IFERROR(INDEX('SEMACU DATA UNIFICADA'!$C$2:$T1000,MATCH(1,($A31='SEMACU DATA UNIFICADA'!$A$2:$A1000)*($FH$1='SEMACU DATA UNIFICADA'!$B$2:$B1000),0),MATCH(FX$2,'SEMACU DATA UNIFICADA'!$C$1:$T$1,0)),"")</f>
        <v>270.0695391</v>
      </c>
      <c r="FY31" s="140">
        <f t="array" ref="FY31">IFERROR(INDEX('SEMACU DATA UNIFICADA'!$C$2:$T1000,MATCH(1,($A31='SEMACU DATA UNIFICADA'!$A$2:$A1000)*($FH$1='SEMACU DATA UNIFICADA'!$B$2:$B1000),0),MATCH(FY$2,'SEMACU DATA UNIFICADA'!$C$1:$T$1,0)),"")</f>
        <v>5.017384772</v>
      </c>
      <c r="FZ31" s="138" t="str">
        <f t="array" ref="FZ31">IFERROR(INDEX('SEMACU DATA UNIFICADA'!$C$2:$T1000,MATCH(1,($A31='SEMACU DATA UNIFICADA'!$A$2:$A1000)*($FZ$1='SEMACU DATA UNIFICADA'!$B$2:$B1000),0),MATCH(FZ$2,'SEMACU DATA UNIFICADA'!$C$1:$T$1,0)),"")</f>
        <v>SERE160523</v>
      </c>
      <c r="GA31" s="2" t="str">
        <f t="array" ref="GA31">IFERROR(INDEX('SEMACU DATA UNIFICADA'!$C$2:$T1000,MATCH(1,($A31='SEMACU DATA UNIFICADA'!$A$2:$A1000)*($FZ$1='SEMACU DATA UNIFICADA'!$B$2:$B1000),0),MATCH(GA$2,'SEMACU DATA UNIFICADA'!$C$1:$T$1,0)),"")</f>
        <v/>
      </c>
      <c r="GB31" s="2">
        <f t="array" ref="GB31">IFERROR(INDEX('SEMACU DATA UNIFICADA'!$C$2:$T1000,MATCH(1,($A31='SEMACU DATA UNIFICADA'!$A$2:$A1000)*($FZ$1='SEMACU DATA UNIFICADA'!$B$2:$B1000),0),MATCH(GB$2,'SEMACU DATA UNIFICADA'!$C$1:$T$1,0)),"")</f>
        <v>575</v>
      </c>
      <c r="GC31" s="2" t="str">
        <f t="array" ref="GC31">IFERROR(INDEX('SEMACU DATA UNIFICADA'!$C$2:$T1000,MATCH(1,($A31='SEMACU DATA UNIFICADA'!$A$2:$A1000)*($FZ$1='SEMACU DATA UNIFICADA'!$B$2:$B1000),0),MATCH(GC$2,'SEMACU DATA UNIFICADA'!$C$1:$T$1,0)),"")</f>
        <v>SKR SETLINE</v>
      </c>
      <c r="GD31" s="139">
        <f t="array" ref="GD31">IFERROR(INDEX('SEMACU DATA UNIFICADA'!$C$2:$T1000,MATCH(1,($A31='SEMACU DATA UNIFICADA'!$A$2:$A1000)*($FZ$1='SEMACU DATA UNIFICADA'!$B$2:$B1000),0),MATCH(GD$2,'SEMACU DATA UNIFICADA'!$C$1:$T$1,0)),"")</f>
        <v>503.7</v>
      </c>
      <c r="GE31" s="2" t="str">
        <f t="array" ref="GE31">IFERROR(INDEX('SEMACU DATA UNIFICADA'!$C$2:$T1000,MATCH(1,($A31='SEMACU DATA UNIFICADA'!$A$2:$A1000)*($FZ$1='SEMACU DATA UNIFICADA'!$B$2:$B1000),0),MATCH(GE$2,'SEMACU DATA UNIFICADA'!$C$1:$T$1,0)),"")</f>
        <v/>
      </c>
      <c r="GF31" s="2">
        <f t="array" ref="GF31">IFERROR(INDEX('SEMACU DATA UNIFICADA'!$C$2:$T1000,MATCH(1,($A31='SEMACU DATA UNIFICADA'!$A$2:$A1000)*($FZ$1='SEMACU DATA UNIFICADA'!$B$2:$B1000),0),MATCH(GF$2,'SEMACU DATA UNIFICADA'!$C$1:$T$1,0)),"")</f>
        <v>-22.32</v>
      </c>
      <c r="GG31" s="33" t="str">
        <f t="array" ref="GG31">IFERROR(INDEX('SEMACU DATA UNIFICADA'!$C$2:$T1000,MATCH(1,($A31='SEMACU DATA UNIFICADA'!$A$2:$A1000)*($FZ$1='SEMACU DATA UNIFICADA'!$B$2:$B1000),0),MATCH(GG$2,'SEMACU DATA UNIFICADA'!$C$1:$T$1,0)),"")</f>
        <v/>
      </c>
      <c r="GH31" s="60" t="str">
        <f t="array" ref="GH31">IFERROR(INDEX('SEMACU DATA UNIFICADA'!$C$2:$T1000,MATCH(1,($A31='SEMACU DATA UNIFICADA'!$A$2:$A1000)*($FZ$1='SEMACU DATA UNIFICADA'!$B$2:$B1000),0),MATCH(GH$2,'SEMACU DATA UNIFICADA'!$C$1:$T$1,0)),"")</f>
        <v/>
      </c>
      <c r="GI31" s="23">
        <f t="array" ref="GI31">IFERROR(INDEX('SEMACU DATA UNIFICADA'!$C$2:$T1000,MATCH(1,($A31='SEMACU DATA UNIFICADA'!$A$2:$A1000)*($FZ$1='SEMACU DATA UNIFICADA'!$B$2:$B1000),0),MATCH(GI$2,'SEMACU DATA UNIFICADA'!$C$1:$T$1,0)),"")</f>
        <v>0.7299946</v>
      </c>
      <c r="GJ31" s="23">
        <f t="array" ref="GJ31">IFERROR(INDEX('SEMACU DATA UNIFICADA'!$C$2:$T1000,MATCH(1,($A31='SEMACU DATA UNIFICADA'!$A$2:$A1000)*($FZ$1='SEMACU DATA UNIFICADA'!$B$2:$B1000),0),MATCH(GJ$2,'SEMACU DATA UNIFICADA'!$C$1:$T$1,0)),"")</f>
        <v>0</v>
      </c>
      <c r="GK31" s="23">
        <f t="array" ref="GK31">IFERROR(INDEX('SEMACU DATA UNIFICADA'!$C$2:$T1000,MATCH(1,($A31='SEMACU DATA UNIFICADA'!$A$2:$A1000)*($FZ$1='SEMACU DATA UNIFICADA'!$B$2:$B1000),0),MATCH(GK$2,'SEMACU DATA UNIFICADA'!$C$1:$T$1,0)),"")</f>
        <v>0</v>
      </c>
      <c r="GL31" s="60" t="str">
        <f t="array" ref="GL31">IFERROR(INDEX('SEMACU DATA UNIFICADA'!$C$2:$T1000,MATCH(1,($A31='SEMACU DATA UNIFICADA'!$A$2:$A1000)*($FZ$1='SEMACU DATA UNIFICADA'!$B$2:$B1000),0),MATCH(GL$2,'SEMACU DATA UNIFICADA'!$C$1:$T$1,0)),"")</f>
        <v/>
      </c>
      <c r="GM31" s="2" t="str">
        <f t="array" ref="GM31">IFERROR(INDEX('SEMACU DATA UNIFICADA'!$C$2:$T1000,MATCH(1,($A31='SEMACU DATA UNIFICADA'!$A$2:$A1000)*($FZ$1='SEMACU DATA UNIFICADA'!$B$2:$B1000),0),MATCH(GM$2,'SEMACU DATA UNIFICADA'!$C$1:$T$1,0)),"")</f>
        <v/>
      </c>
      <c r="GN31" s="2">
        <f t="array" ref="GN31">IFERROR(INDEX('SEMACU DATA UNIFICADA'!$C$2:$T1000,MATCH(1,($A31='SEMACU DATA UNIFICADA'!$A$2:$A1000)*($FZ$1='SEMACU DATA UNIFICADA'!$B$2:$B1000),0),MATCH(GN$2,'SEMACU DATA UNIFICADA'!$C$1:$T$1,0)),"")</f>
        <v>0</v>
      </c>
      <c r="GO31" s="33" t="str">
        <f t="array" ref="GO31">IFERROR(INDEX('SEMACU DATA UNIFICADA'!$C$2:$T1000,MATCH(1,($A31='SEMACU DATA UNIFICADA'!$A$2:$A1000)*($FZ$1='SEMACU DATA UNIFICADA'!$B$2:$B1000),0),MATCH(GO$2,'SEMACU DATA UNIFICADA'!$C$1:$T$1,0)),"")</f>
        <v/>
      </c>
      <c r="GP31" s="60">
        <f t="array" ref="GP31">IFERROR(INDEX('SEMACU DATA UNIFICADA'!$C$2:$T1000,MATCH(1,($A31='SEMACU DATA UNIFICADA'!$A$2:$A1000)*($FZ$1='SEMACU DATA UNIFICADA'!$B$2:$B1000),0),MATCH(GP$2,'SEMACU DATA UNIFICADA'!$C$1:$T$1,0)),"")</f>
        <v>0</v>
      </c>
      <c r="GQ31" s="140">
        <f t="array" ref="GQ31">IFERROR(INDEX('SEMACU DATA UNIFICADA'!$C$2:$T1000,MATCH(1,($A31='SEMACU DATA UNIFICADA'!$A$2:$A1000)*($FZ$1='SEMACU DATA UNIFICADA'!$B$2:$B1000),0),MATCH(GQ$2,'SEMACU DATA UNIFICADA'!$C$1:$T$1,0)),"")</f>
        <v>0</v>
      </c>
    </row>
    <row r="32">
      <c r="A32" s="199">
        <v>45145.0</v>
      </c>
      <c r="B32" s="138" t="str">
        <f t="array" ref="B32">IFERROR(INDEX('SEMACU DATA UNIFICADA'!$C$2:$T1000,MATCH(1,($A32='SEMACU DATA UNIFICADA'!$A$2:$A1000)*($B$1='SEMACU DATA UNIFICADA'!$B$2:$B1000),0),MATCH(B$2,'SEMACU DATA UNIFICADA'!$C$1:$T$1,0)),"")</f>
        <v>SE01200623</v>
      </c>
      <c r="C32" s="2">
        <f t="array" ref="C32">IFERROR(INDEX('SEMACU DATA UNIFICADA'!$C$2:$T1000,MATCH(1,($A32='SEMACU DATA UNIFICADA'!$A$2:$A1000)*($B$1='SEMACU DATA UNIFICADA'!$B$2:$B1000),0),MATCH(C$2,'SEMACU DATA UNIFICADA'!$C$1:$T$1,0)),"")</f>
        <v>500</v>
      </c>
      <c r="D32" s="2">
        <f t="array" ref="D32">IFERROR(INDEX('SEMACU DATA UNIFICADA'!$C$2:$T1000,MATCH(1,($A32='SEMACU DATA UNIFICADA'!$A$2:$A1000)*($B$1='SEMACU DATA UNIFICADA'!$B$2:$B1000),0),MATCH(D$2,'SEMACU DATA UNIFICADA'!$C$1:$T$1,0)),"")</f>
        <v>3400</v>
      </c>
      <c r="E32" s="2" t="str">
        <f t="array" ref="E32">IFERROR(INDEX('SEMACU DATA UNIFICADA'!$C$2:$T1000,MATCH(1,($A32='SEMACU DATA UNIFICADA'!$A$2:$A1000)*($B$1='SEMACU DATA UNIFICADA'!$B$2:$B1000),0),MATCH(E$2,'SEMACU DATA UNIFICADA'!$C$1:$T$1,0)),"")</f>
        <v>SKR SETLINE</v>
      </c>
      <c r="F32" s="60">
        <f t="array" ref="F32">IFERROR(INDEX('SEMACU DATA UNIFICADA'!$C$2:$T1000,MATCH(1,($A32='SEMACU DATA UNIFICADA'!$A$2:$A1000)*($B$1='SEMACU DATA UNIFICADA'!$B$2:$B1000),0),MATCH(F$2,'SEMACU DATA UNIFICADA'!$C$1:$T$1,0)),"")</f>
        <v>2978.4</v>
      </c>
      <c r="G32" s="2">
        <f t="array" ref="G32">IFERROR(INDEX('SEMACU DATA UNIFICADA'!$C$2:$T1000,MATCH(1,($A32='SEMACU DATA UNIFICADA'!$A$2:$A1000)*($B$1='SEMACU DATA UNIFICADA'!$B$2:$B1000),0),MATCH(G$2,'SEMACU DATA UNIFICADA'!$C$1:$T$1,0)),"")</f>
        <v>15.4</v>
      </c>
      <c r="H32" s="2">
        <f t="array" ref="H32">IFERROR(INDEX('SEMACU DATA UNIFICADA'!$C$2:$T1000,MATCH(1,($A32='SEMACU DATA UNIFICADA'!$A$2:$A1000)*($B$1='SEMACU DATA UNIFICADA'!$B$2:$B1000),0),MATCH(H$2,'SEMACU DATA UNIFICADA'!$C$1:$T$1,0)),"")</f>
        <v>2.07</v>
      </c>
      <c r="I32" s="33">
        <f t="array" ref="I32">IFERROR(INDEX('SEMACU DATA UNIFICADA'!$C$2:$T1000,MATCH(1,($A32='SEMACU DATA UNIFICADA'!$A$2:$A1000)*($B$1='SEMACU DATA UNIFICADA'!$B$2:$B1000),0),MATCH(I$2,'SEMACU DATA UNIFICADA'!$C$1:$T$1,0)),"")</f>
        <v>3.876</v>
      </c>
      <c r="J32" s="60">
        <f t="array" ref="J32">IFERROR(INDEX('SEMACU DATA UNIFICADA'!$C$2:$T1000,MATCH(1,($A32='SEMACU DATA UNIFICADA'!$A$2:$A1000)*($B$1='SEMACU DATA UNIFICADA'!$B$2:$B1000),0),MATCH(J$2,'SEMACU DATA UNIFICADA'!$C$1:$T$1,0)),"")</f>
        <v>837655.6364</v>
      </c>
      <c r="K32" s="23">
        <f t="array" ref="K32">IFERROR(INDEX('SEMACU DATA UNIFICADA'!$C$2:$T1000,MATCH(1,($A32='SEMACU DATA UNIFICADA'!$A$2:$A1000)*($B$1='SEMACU DATA UNIFICADA'!$B$2:$B1000),0),MATCH(K$2,'SEMACU DATA UNIFICADA'!$C$1:$T$1,0)),"")</f>
        <v>0.8433302</v>
      </c>
      <c r="L32" s="23">
        <f t="array" ref="L32">IFERROR(INDEX('SEMACU DATA UNIFICADA'!$C$2:$T1000,MATCH(1,($A32='SEMACU DATA UNIFICADA'!$A$2:$A1000)*($B$1='SEMACU DATA UNIFICADA'!$B$2:$B1000),0),MATCH(L$2,'SEMACU DATA UNIFICADA'!$C$1:$T$1,0)),"")</f>
        <v>0.5540050505</v>
      </c>
      <c r="M32" s="23">
        <f t="array" ref="M32">IFERROR(INDEX('SEMACU DATA UNIFICADA'!$C$2:$T1000,MATCH(1,($A32='SEMACU DATA UNIFICADA'!$A$2:$A1000)*($B$1='SEMACU DATA UNIFICADA'!$B$2:$B1000),0),MATCH(M$2,'SEMACU DATA UNIFICADA'!$C$1:$T$1,0)),"")</f>
        <v>0.5540050505</v>
      </c>
      <c r="N32" s="60" t="str">
        <f t="array" ref="N32">IFERROR(INDEX('SEMACU DATA UNIFICADA'!$C$2:$T1000,MATCH(1,($A32='SEMACU DATA UNIFICADA'!$A$2:$A1000)*($B$1='SEMACU DATA UNIFICADA'!$B$2:$B1000),0),MATCH(N$2,'SEMACU DATA UNIFICADA'!$C$1:$T$1,0)),"")</f>
        <v/>
      </c>
      <c r="O32" s="2">
        <f t="array" ref="O32">IFERROR(INDEX('SEMACU DATA UNIFICADA'!$C$2:$T1000,MATCH(1,($A32='SEMACU DATA UNIFICADA'!$A$2:$A1000)*($B$1='SEMACU DATA UNIFICADA'!$B$2:$B1000),0),MATCH(O$2,'SEMACU DATA UNIFICADA'!$C$1:$T$1,0)),"")</f>
        <v>2</v>
      </c>
      <c r="P32" s="2">
        <f t="array" ref="P32">IFERROR(INDEX('SEMACU DATA UNIFICADA'!$C$2:$T1000,MATCH(1,($A32='SEMACU DATA UNIFICADA'!$A$2:$A1000)*($B$1='SEMACU DATA UNIFICADA'!$B$2:$B1000),0),MATCH(P$2,'SEMACU DATA UNIFICADA'!$C$1:$T$1,0)),"")</f>
        <v>17.4</v>
      </c>
      <c r="Q32" s="33">
        <f t="array" ref="Q32">IFERROR(INDEX('SEMACU DATA UNIFICADA'!$C$2:$T1000,MATCH(1,($A32='SEMACU DATA UNIFICADA'!$A$2:$A1000)*($B$1='SEMACU DATA UNIFICADA'!$B$2:$B1000),0),MATCH(Q$2,'SEMACU DATA UNIFICADA'!$C$1:$T$1,0)),"")</f>
        <v>3.6048</v>
      </c>
      <c r="R32" s="60">
        <f t="array" ref="R32">IFERROR(INDEX('SEMACU DATA UNIFICADA'!$C$2:$T1000,MATCH(1,($A32='SEMACU DATA UNIFICADA'!$A$2:$A1000)*($B$1='SEMACU DATA UNIFICADA'!$B$2:$B1000),0),MATCH(R$2,'SEMACU DATA UNIFICADA'!$C$1:$T$1,0)),"")</f>
        <v>522.2100441</v>
      </c>
      <c r="S32" s="140">
        <f t="array" ref="S32">IFERROR(INDEX('SEMACU DATA UNIFICADA'!$C$2:$T1000,MATCH(1,($A32='SEMACU DATA UNIFICADA'!$A$2:$A1000)*($B$1='SEMACU DATA UNIFICADA'!$B$2:$B1000),0),MATCH(S$2,'SEMACU DATA UNIFICADA'!$C$1:$T$1,0)),"")</f>
        <v>5.552511028</v>
      </c>
      <c r="T32" s="138" t="str">
        <f t="array" ref="T32">IFERROR(INDEX('SEMACU DATA UNIFICADA'!$C$2:$T1000,MATCH(1,($A32='SEMACU DATA UNIFICADA'!$A$2:$A1000)*($T$1='SEMACU DATA UNIFICADA'!$B$2:$B1000),0),MATCH(T$2,'SEMACU DATA UNIFICADA'!$C$1:$T$1,0)),"")</f>
        <v>SE02220623</v>
      </c>
      <c r="U32" s="2">
        <f t="array" ref="U32">IFERROR(INDEX('SEMACU DATA UNIFICADA'!$C$2:$T1000,MATCH(1,($A32='SEMACU DATA UNIFICADA'!$A$2:$A1000)*($T$1='SEMACU DATA UNIFICADA'!$B$2:$B1000),0),MATCH(U$2,'SEMACU DATA UNIFICADA'!$C$1:$T$1,0)),"")</f>
        <v>400</v>
      </c>
      <c r="V32" s="2">
        <f t="array" ref="V32">IFERROR(INDEX('SEMACU DATA UNIFICADA'!$C$2:$T1000,MATCH(1,($A32='SEMACU DATA UNIFICADA'!$A$2:$A1000)*($T$1='SEMACU DATA UNIFICADA'!$B$2:$B1000),0),MATCH(V$2,'SEMACU DATA UNIFICADA'!$C$1:$T$1,0)),"")</f>
        <v>2625</v>
      </c>
      <c r="W32" s="2" t="str">
        <f t="array" ref="W32">IFERROR(INDEX('SEMACU DATA UNIFICADA'!$C$2:$T1000,MATCH(1,($A32='SEMACU DATA UNIFICADA'!$A$2:$A1000)*($T$1='SEMACU DATA UNIFICADA'!$B$2:$B1000),0),MATCH(W$2,'SEMACU DATA UNIFICADA'!$C$1:$T$1,0)),"")</f>
        <v>SKR SETLINE</v>
      </c>
      <c r="X32" s="139">
        <f t="array" ref="X32">IFERROR(INDEX('SEMACU DATA UNIFICADA'!$C$2:$T1000,MATCH(1,($A32='SEMACU DATA UNIFICADA'!$A$2:$A1000)*($T$1='SEMACU DATA UNIFICADA'!$B$2:$B1000),0),MATCH(X$2,'SEMACU DATA UNIFICADA'!$C$1:$T$1,0)),"")</f>
        <v>2299.5</v>
      </c>
      <c r="Y32" s="2">
        <f t="array" ref="Y32">IFERROR(INDEX('SEMACU DATA UNIFICADA'!$C$2:$T1000,MATCH(1,($A32='SEMACU DATA UNIFICADA'!$A$2:$A1000)*($T$1='SEMACU DATA UNIFICADA'!$B$2:$B1000),0),MATCH(Y$2,'SEMACU DATA UNIFICADA'!$C$1:$T$1,0)),"")</f>
        <v>15.56</v>
      </c>
      <c r="Z32" s="2">
        <f t="array" ref="Z32">IFERROR(INDEX('SEMACU DATA UNIFICADA'!$C$2:$T1000,MATCH(1,($A32='SEMACU DATA UNIFICADA'!$A$2:$A1000)*($T$1='SEMACU DATA UNIFICADA'!$B$2:$B1000),0),MATCH(Z$2,'SEMACU DATA UNIFICADA'!$C$1:$T$1,0)),"")</f>
        <v>1.79</v>
      </c>
      <c r="AA32" s="33">
        <f t="array" ref="AA32">IFERROR(INDEX('SEMACU DATA UNIFICADA'!$C$2:$T1000,MATCH(1,($A32='SEMACU DATA UNIFICADA'!$A$2:$A1000)*($T$1='SEMACU DATA UNIFICADA'!$B$2:$B1000),0),MATCH(AA$2,'SEMACU DATA UNIFICADA'!$C$1:$T$1,0)),"")</f>
        <v>3.8568</v>
      </c>
      <c r="AB32" s="60">
        <f t="array" ref="AB32">IFERROR(INDEX('SEMACU DATA UNIFICADA'!$C$2:$T1000,MATCH(1,($A32='SEMACU DATA UNIFICADA'!$A$2:$A1000)*($T$1='SEMACU DATA UNIFICADA'!$B$2:$B1000),0),MATCH(AB$2,'SEMACU DATA UNIFICADA'!$C$1:$T$1,0)),"")</f>
        <v>666535.4925</v>
      </c>
      <c r="AC32" s="23">
        <f t="array" ref="AC32">IFERROR(INDEX('SEMACU DATA UNIFICADA'!$C$2:$T1000,MATCH(1,($A32='SEMACU DATA UNIFICADA'!$A$2:$A1000)*($T$1='SEMACU DATA UNIFICADA'!$B$2:$B1000),0),MATCH(AC$2,'SEMACU DATA UNIFICADA'!$C$1:$T$1,0)),"")</f>
        <v>0.849997</v>
      </c>
      <c r="AD32" s="23">
        <f t="array" ref="AD32">IFERROR(INDEX('SEMACU DATA UNIFICADA'!$C$2:$T1000,MATCH(1,($A32='SEMACU DATA UNIFICADA'!$A$2:$A1000)*($T$1='SEMACU DATA UNIFICADA'!$B$2:$B1000),0),MATCH(AD$2,'SEMACU DATA UNIFICADA'!$C$1:$T$1,0)),"")</f>
        <v>0.6612455283</v>
      </c>
      <c r="AE32" s="23">
        <f t="array" ref="AE32">IFERROR(INDEX('SEMACU DATA UNIFICADA'!$C$2:$T1000,MATCH(1,($A32='SEMACU DATA UNIFICADA'!$A$2:$A1000)*($T$1='SEMACU DATA UNIFICADA'!$B$2:$B1000),0),MATCH(AE$2,'SEMACU DATA UNIFICADA'!$C$1:$T$1,0)),"")</f>
        <v>0.6612455283</v>
      </c>
      <c r="AF32" s="60" t="str">
        <f t="array" ref="AF32">IFERROR(INDEX('SEMACU DATA UNIFICADA'!$C$2:$T1000,MATCH(1,($A32='SEMACU DATA UNIFICADA'!$A$2:$A1000)*($T$1='SEMACU DATA UNIFICADA'!$B$2:$B1000),0),MATCH(AF$2,'SEMACU DATA UNIFICADA'!$C$1:$T$1,0)),"")</f>
        <v/>
      </c>
      <c r="AG32" s="2">
        <f t="array" ref="AG32">IFERROR(INDEX('SEMACU DATA UNIFICADA'!$C$2:$T1000,MATCH(1,($A32='SEMACU DATA UNIFICADA'!$A$2:$A1000)*($T$1='SEMACU DATA UNIFICADA'!$B$2:$B1000),0),MATCH(AG$2,'SEMACU DATA UNIFICADA'!$C$1:$T$1,0)),"")</f>
        <v>2</v>
      </c>
      <c r="AH32" s="2">
        <f t="array" ref="AH32">IFERROR(INDEX('SEMACU DATA UNIFICADA'!$C$2:$T1000,MATCH(1,($A32='SEMACU DATA UNIFICADA'!$A$2:$A1000)*($T$1='SEMACU DATA UNIFICADA'!$B$2:$B1000),0),MATCH(AH$2,'SEMACU DATA UNIFICADA'!$C$1:$T$1,0)),"")</f>
        <v>17.56</v>
      </c>
      <c r="AI32" s="2">
        <f t="array" ref="AI32">IFERROR(INDEX('SEMACU DATA UNIFICADA'!$C$2:$T1000,MATCH(1,($A32='SEMACU DATA UNIFICADA'!$A$2:$A1000)*($T$1='SEMACU DATA UNIFICADA'!$B$2:$B1000),0),MATCH(AI$2,'SEMACU DATA UNIFICADA'!$C$1:$T$1,0)),"")</f>
        <v>3.58752</v>
      </c>
      <c r="AJ32" s="60">
        <f t="array" ref="AJ32">IFERROR(INDEX('SEMACU DATA UNIFICADA'!$C$2:$T1000,MATCH(1,($A32='SEMACU DATA UNIFICADA'!$A$2:$A1000)*($T$1='SEMACU DATA UNIFICADA'!$B$2:$B1000),0),MATCH(AJ$2,'SEMACU DATA UNIFICADA'!$C$1:$T$1,0)),"")</f>
        <v>420.2823431</v>
      </c>
      <c r="AK32" s="140">
        <f t="array" ref="AK32">IFERROR(INDEX('SEMACU DATA UNIFICADA'!$C$2:$T1000,MATCH(1,($A32='SEMACU DATA UNIFICADA'!$A$2:$A1000)*($T$1='SEMACU DATA UNIFICADA'!$B$2:$B1000),0),MATCH(AK$2,'SEMACU DATA UNIFICADA'!$C$1:$T$1,0)),"")</f>
        <v>5.07058578</v>
      </c>
      <c r="AL32" s="138" t="str">
        <f t="array" ref="AL32">IFERROR(INDEX('SEMACU DATA UNIFICADA'!$C$2:$T1000,MATCH(1,($A32='SEMACU DATA UNIFICADA'!$A$2:$A1000)*($AL$1='SEMACU DATA UNIFICADA'!$B$2:$B1000),0),MATCH(AL$2,'SEMACU DATA UNIFICADA'!$C$1:$T$1,0)),"")</f>
        <v>SE03240623</v>
      </c>
      <c r="AM32" s="2">
        <f t="array" ref="AM32">IFERROR(INDEX('SEMACU DATA UNIFICADA'!$C$2:$T1000,MATCH(1,($A32='SEMACU DATA UNIFICADA'!$A$2:$A1000)*($AL$1='SEMACU DATA UNIFICADA'!$B$2:$B1000),0),MATCH(AM$2,'SEMACU DATA UNIFICADA'!$C$1:$T$1,0)),"")</f>
        <v>225</v>
      </c>
      <c r="AN32" s="2">
        <f t="array" ref="AN32">IFERROR(INDEX('SEMACU DATA UNIFICADA'!$C$2:$T1000,MATCH(1,($A32='SEMACU DATA UNIFICADA'!$A$2:$A1000)*($AL$1='SEMACU DATA UNIFICADA'!$B$2:$B1000),0),MATCH(AN$2,'SEMACU DATA UNIFICADA'!$C$1:$T$1,0)),"")</f>
        <v>1650</v>
      </c>
      <c r="AO32" s="2" t="str">
        <f t="array" ref="AO32">IFERROR(INDEX('SEMACU DATA UNIFICADA'!$C$2:$T1000,MATCH(1,($A32='SEMACU DATA UNIFICADA'!$A$2:$A1000)*($AL$1='SEMACU DATA UNIFICADA'!$B$2:$B1000),0),MATCH(AO$2,'SEMACU DATA UNIFICADA'!$C$1:$T$1,0)),"")</f>
        <v>SKR SETLINE</v>
      </c>
      <c r="AP32" s="139">
        <f t="array" ref="AP32">IFERROR(INDEX('SEMACU DATA UNIFICADA'!$C$2:$T1000,MATCH(1,($A32='SEMACU DATA UNIFICADA'!$A$2:$A1000)*($AL$1='SEMACU DATA UNIFICADA'!$B$2:$B1000),0),MATCH(AP$2,'SEMACU DATA UNIFICADA'!$C$1:$T$1,0)),"")</f>
        <v>1445.4</v>
      </c>
      <c r="AQ32" s="2">
        <f t="array" ref="AQ32">IFERROR(INDEX('SEMACU DATA UNIFICADA'!$C$2:$T1000,MATCH(1,($A32='SEMACU DATA UNIFICADA'!$A$2:$A1000)*($AL$1='SEMACU DATA UNIFICADA'!$B$2:$B1000),0),MATCH(AQ$2,'SEMACU DATA UNIFICADA'!$C$1:$T$1,0)),"")</f>
        <v>14.41</v>
      </c>
      <c r="AR32" s="2">
        <f t="array" ref="AR32">IFERROR(INDEX('SEMACU DATA UNIFICADA'!$C$2:$T1000,MATCH(1,($A32='SEMACU DATA UNIFICADA'!$A$2:$A1000)*($AL$1='SEMACU DATA UNIFICADA'!$B$2:$B1000),0),MATCH(AR$2,'SEMACU DATA UNIFICADA'!$C$1:$T$1,0)),"")</f>
        <v>2.11</v>
      </c>
      <c r="AS32" s="33">
        <f t="array" ref="AS32">IFERROR(INDEX('SEMACU DATA UNIFICADA'!$C$2:$T1000,MATCH(1,($A32='SEMACU DATA UNIFICADA'!$A$2:$A1000)*($AL$1='SEMACU DATA UNIFICADA'!$B$2:$B1000),0),MATCH(AS$2,'SEMACU DATA UNIFICADA'!$C$1:$T$1,0)),"")</f>
        <v>4.02096</v>
      </c>
      <c r="AT32" s="60">
        <f t="array" ref="AT32">IFERROR(INDEX('SEMACU DATA UNIFICADA'!$C$2:$T1000,MATCH(1,($A32='SEMACU DATA UNIFICADA'!$A$2:$A1000)*($AL$1='SEMACU DATA UNIFICADA'!$B$2:$B1000),0),MATCH(AT$2,'SEMACU DATA UNIFICADA'!$C$1:$T$1,0)),"")</f>
        <v>388319.1287</v>
      </c>
      <c r="AU32" s="23">
        <f t="array" ref="AU32">IFERROR(INDEX('SEMACU DATA UNIFICADA'!$C$2:$T1000,MATCH(1,($A32='SEMACU DATA UNIFICADA'!$A$2:$A1000)*($AL$1='SEMACU DATA UNIFICADA'!$B$2:$B1000),0),MATCH(AU$2,'SEMACU DATA UNIFICADA'!$C$1:$T$1,0)),"")</f>
        <v>0.8566638</v>
      </c>
      <c r="AV32" s="23">
        <f t="array" ref="AV32">IFERROR(INDEX('SEMACU DATA UNIFICADA'!$C$2:$T1000,MATCH(1,($A32='SEMACU DATA UNIFICADA'!$A$2:$A1000)*($AL$1='SEMACU DATA UNIFICADA'!$B$2:$B1000),0),MATCH(AV$2,'SEMACU DATA UNIFICADA'!$C$1:$T$1,0)),"")</f>
        <v>0.6076981669</v>
      </c>
      <c r="AW32" s="23">
        <f t="array" ref="AW32">IFERROR(INDEX('SEMACU DATA UNIFICADA'!$C$2:$T1000,MATCH(1,($A32='SEMACU DATA UNIFICADA'!$A$2:$A1000)*($AL$1='SEMACU DATA UNIFICADA'!$B$2:$B1000),0),MATCH(AW$2,'SEMACU DATA UNIFICADA'!$C$1:$T$1,0)),"")</f>
        <v>0.6076981669</v>
      </c>
      <c r="AX32" s="60" t="str">
        <f t="array" ref="AX32">IFERROR(INDEX('SEMACU DATA UNIFICADA'!$C$2:$T1000,MATCH(1,($A32='SEMACU DATA UNIFICADA'!$A$2:$A1000)*($AL$1='SEMACU DATA UNIFICADA'!$B$2:$B1000),0),MATCH(AX$2,'SEMACU DATA UNIFICADA'!$C$1:$T$1,0)),"")</f>
        <v/>
      </c>
      <c r="AY32" s="2">
        <f t="array" ref="AY32">IFERROR(INDEX('SEMACU DATA UNIFICADA'!$C$2:$T1000,MATCH(1,($A32='SEMACU DATA UNIFICADA'!$A$2:$A1000)*($AL$1='SEMACU DATA UNIFICADA'!$B$2:$B1000),0),MATCH(AY$2,'SEMACU DATA UNIFICADA'!$C$1:$T$1,0)),"")</f>
        <v>2</v>
      </c>
      <c r="AZ32" s="2">
        <f t="array" ref="AZ32">IFERROR(INDEX('SEMACU DATA UNIFICADA'!$C$2:$T1000,MATCH(1,($A32='SEMACU DATA UNIFICADA'!$A$2:$A1000)*($AL$1='SEMACU DATA UNIFICADA'!$B$2:$B1000),0),MATCH(AZ$2,'SEMACU DATA UNIFICADA'!$C$1:$T$1,0)),"")</f>
        <v>16.41</v>
      </c>
      <c r="BA32" s="33">
        <f t="array" ref="BA32">IFERROR(INDEX('SEMACU DATA UNIFICADA'!$C$2:$T1000,MATCH(1,($A32='SEMACU DATA UNIFICADA'!$A$2:$A1000)*($AL$1='SEMACU DATA UNIFICADA'!$B$2:$B1000),0),MATCH(BA$2,'SEMACU DATA UNIFICADA'!$C$1:$T$1,0)),"")</f>
        <v>3.73788</v>
      </c>
      <c r="BB32" s="60">
        <f t="array" ref="BB32">IFERROR(INDEX('SEMACU DATA UNIFICADA'!$C$2:$T1000,MATCH(1,($A32='SEMACU DATA UNIFICADA'!$A$2:$A1000)*($AL$1='SEMACU DATA UNIFICADA'!$B$2:$B1000),0),MATCH(BB$2,'SEMACU DATA UNIFICADA'!$C$1:$T$1,0)),"")</f>
        <v>237.7171341</v>
      </c>
      <c r="BC32" s="140">
        <f t="array" ref="BC32">IFERROR(INDEX('SEMACU DATA UNIFICADA'!$C$2:$T1000,MATCH(1,($A32='SEMACU DATA UNIFICADA'!$A$2:$A1000)*($AL$1='SEMACU DATA UNIFICADA'!$B$2:$B1000),0),MATCH(BC$2,'SEMACU DATA UNIFICADA'!$C$1:$T$1,0)),"")</f>
        <v>3.179283518</v>
      </c>
      <c r="BD32" s="138" t="str">
        <f t="array" ref="BD32">IFERROR(INDEX('SEMACU DATA UNIFICADA'!$C$2:$T1000,MATCH(1,($A32='SEMACU DATA UNIFICADA'!$A$2:$A1000)*($BD$1='SEMACU DATA UNIFICADA'!$B$2:$B1000),0),MATCH(BD$2,'SEMACU DATA UNIFICADA'!$C$1:$T$1,0)),"")</f>
        <v>SE04240623</v>
      </c>
      <c r="BE32" s="2">
        <f t="array" ref="BE32">IFERROR(INDEX('SEMACU DATA UNIFICADA'!$C$2:$T1000,MATCH(1,($A32='SEMACU DATA UNIFICADA'!$A$2:$A1000)*($BD$1='SEMACU DATA UNIFICADA'!$B$2:$B1000),0),MATCH(BE$2,'SEMACU DATA UNIFICADA'!$C$1:$T$1,0)),"")</f>
        <v>150</v>
      </c>
      <c r="BF32" s="2">
        <f t="array" ref="BF32">IFERROR(INDEX('SEMACU DATA UNIFICADA'!$C$2:$T1000,MATCH(1,($A32='SEMACU DATA UNIFICADA'!$A$2:$A1000)*($BD$1='SEMACU DATA UNIFICADA'!$B$2:$B1000),0),MATCH(BF$2,'SEMACU DATA UNIFICADA'!$C$1:$T$1,0)),"")</f>
        <v>1075</v>
      </c>
      <c r="BG32" s="2" t="str">
        <f t="array" ref="BG32">IFERROR(INDEX('SEMACU DATA UNIFICADA'!$C$2:$T1000,MATCH(1,($A32='SEMACU DATA UNIFICADA'!$A$2:$A1000)*($BD$1='SEMACU DATA UNIFICADA'!$B$2:$B1000),0),MATCH(BG$2,'SEMACU DATA UNIFICADA'!$C$1:$T$1,0)),"")</f>
        <v>SKR SETLINE</v>
      </c>
      <c r="BH32" s="139">
        <f t="array" ref="BH32">IFERROR(INDEX('SEMACU DATA UNIFICADA'!$C$2:$T1000,MATCH(1,($A32='SEMACU DATA UNIFICADA'!$A$2:$A1000)*($BD$1='SEMACU DATA UNIFICADA'!$B$2:$B1000),0),MATCH(BH$2,'SEMACU DATA UNIFICADA'!$C$1:$T$1,0)),"")</f>
        <v>941.7</v>
      </c>
      <c r="BI32" s="2">
        <f t="array" ref="BI32">IFERROR(INDEX('SEMACU DATA UNIFICADA'!$C$2:$T1000,MATCH(1,($A32='SEMACU DATA UNIFICADA'!$A$2:$A1000)*($BD$1='SEMACU DATA UNIFICADA'!$B$2:$B1000),0),MATCH(BI$2,'SEMACU DATA UNIFICADA'!$C$1:$T$1,0)),"")</f>
        <v>13.48</v>
      </c>
      <c r="BJ32" s="2">
        <f t="array" ref="BJ32">IFERROR(INDEX('SEMACU DATA UNIFICADA'!$C$2:$T1000,MATCH(1,($A32='SEMACU DATA UNIFICADA'!$A$2:$A1000)*($BD$1='SEMACU DATA UNIFICADA'!$B$2:$B1000),0),MATCH(BJ$2,'SEMACU DATA UNIFICADA'!$C$1:$T$1,0)),"")</f>
        <v>1.9</v>
      </c>
      <c r="BK32" s="33">
        <f t="array" ref="BK32">IFERROR(INDEX('SEMACU DATA UNIFICADA'!$C$2:$T1000,MATCH(1,($A32='SEMACU DATA UNIFICADA'!$A$2:$A1000)*($BD$1='SEMACU DATA UNIFICADA'!$B$2:$B1000),0),MATCH(BK$2,'SEMACU DATA UNIFICADA'!$C$1:$T$1,0)),"")</f>
        <v>4.17312</v>
      </c>
      <c r="BL32" s="60">
        <f t="array" ref="BL32">IFERROR(INDEX('SEMACU DATA UNIFICADA'!$C$2:$T1000,MATCH(1,($A32='SEMACU DATA UNIFICADA'!$A$2:$A1000)*($BD$1='SEMACU DATA UNIFICADA'!$B$2:$B1000),0),MATCH(BL$2,'SEMACU DATA UNIFICADA'!$C$1:$T$1,0)),"")</f>
        <v>266649.3281</v>
      </c>
      <c r="BM32" s="23">
        <f t="array" ref="BM32">IFERROR(INDEX('SEMACU DATA UNIFICADA'!$C$2:$T1000,MATCH(1,($A32='SEMACU DATA UNIFICADA'!$A$2:$A1000)*($BD$1='SEMACU DATA UNIFICADA'!$B$2:$B1000),0),MATCH(BM$2,'SEMACU DATA UNIFICADA'!$C$1:$T$1,0)),"")</f>
        <v>0.8566638</v>
      </c>
      <c r="BN32" s="23">
        <f t="array" ref="BN32">IFERROR(INDEX('SEMACU DATA UNIFICADA'!$C$2:$T1000,MATCH(1,($A32='SEMACU DATA UNIFICADA'!$A$2:$A1000)*($BD$1='SEMACU DATA UNIFICADA'!$B$2:$B1000),0),MATCH(BN$2,'SEMACU DATA UNIFICADA'!$C$1:$T$1,0)),"")</f>
        <v>0.4202511081</v>
      </c>
      <c r="BO32" s="23">
        <f t="array" ref="BO32">IFERROR(INDEX('SEMACU DATA UNIFICADA'!$C$2:$T1000,MATCH(1,($A32='SEMACU DATA UNIFICADA'!$A$2:$A1000)*($BD$1='SEMACU DATA UNIFICADA'!$B$2:$B1000),0),MATCH(BO$2,'SEMACU DATA UNIFICADA'!$C$1:$T$1,0)),"")</f>
        <v>0.4202511081</v>
      </c>
      <c r="BP32" s="60" t="str">
        <f t="array" ref="BP32">IFERROR(INDEX('SEMACU DATA UNIFICADA'!$C$2:$T1000,MATCH(1,($A32='SEMACU DATA UNIFICADA'!$A$2:$A1000)*($BD$1='SEMACU DATA UNIFICADA'!$B$2:$B1000),0),MATCH(BP$2,'SEMACU DATA UNIFICADA'!$C$1:$T$1,0)),"")</f>
        <v/>
      </c>
      <c r="BQ32" s="2">
        <f t="array" ref="BQ32">IFERROR(INDEX('SEMACU DATA UNIFICADA'!$C$2:$T1000,MATCH(1,($A32='SEMACU DATA UNIFICADA'!$A$2:$A1000)*($BD$1='SEMACU DATA UNIFICADA'!$B$2:$B1000),0),MATCH(BQ$2,'SEMACU DATA UNIFICADA'!$C$1:$T$1,0)),"")</f>
        <v>2</v>
      </c>
      <c r="BR32" s="2">
        <f t="array" ref="BR32">IFERROR(INDEX('SEMACU DATA UNIFICADA'!$C$2:$T1000,MATCH(1,($A32='SEMACU DATA UNIFICADA'!$A$2:$A1000)*($BD$1='SEMACU DATA UNIFICADA'!$B$2:$B1000),0),MATCH(BR$2,'SEMACU DATA UNIFICADA'!$C$1:$T$1,0)),"")</f>
        <v>15.48</v>
      </c>
      <c r="BS32" s="33">
        <f t="array" ref="BS32">IFERROR(INDEX('SEMACU DATA UNIFICADA'!$C$2:$T1000,MATCH(1,($A32='SEMACU DATA UNIFICADA'!$A$2:$A1000)*($BD$1='SEMACU DATA UNIFICADA'!$B$2:$B1000),0),MATCH(BS$2,'SEMACU DATA UNIFICADA'!$C$1:$T$1,0)),"")</f>
        <v>3.8664</v>
      </c>
      <c r="BT32" s="60">
        <f t="array" ref="BT32">IFERROR(INDEX('SEMACU DATA UNIFICADA'!$C$2:$T1000,MATCH(1,($A32='SEMACU DATA UNIFICADA'!$A$2:$A1000)*($BD$1='SEMACU DATA UNIFICADA'!$B$2:$B1000),0),MATCH(BT$2,'SEMACU DATA UNIFICADA'!$C$1:$T$1,0)),"")</f>
        <v>156.7124536</v>
      </c>
      <c r="BU32" s="140">
        <f t="array" ref="BU32">IFERROR(INDEX('SEMACU DATA UNIFICADA'!$C$2:$T1000,MATCH(1,($A32='SEMACU DATA UNIFICADA'!$A$2:$A1000)*($BD$1='SEMACU DATA UNIFICADA'!$B$2:$B1000),0),MATCH(BU$2,'SEMACU DATA UNIFICADA'!$C$1:$T$1,0)),"")</f>
        <v>1.678113395</v>
      </c>
      <c r="BV32" s="138" t="str">
        <f t="array" ref="BV32">IFERROR(INDEX('SEMACU DATA UNIFICADA'!$C$2:$T1000,MATCH(1,($A32='SEMACU DATA UNIFICADA'!$A$2:$A1000)*($BV$1='SEMACU DATA UNIFICADA'!$B$2:$B1000),0),MATCH(BV$2,'SEMACU DATA UNIFICADA'!$C$1:$T$1,0)),"")</f>
        <v/>
      </c>
      <c r="BW32" s="2" t="str">
        <f t="array" ref="BW32">IFERROR(INDEX('SEMACU DATA UNIFICADA'!$C$2:$T1000,MATCH(1,($A32='SEMACU DATA UNIFICADA'!$A$2:$A1000)*($BV$1='SEMACU DATA UNIFICADA'!$B$2:$B1000),0),MATCH(BW$2,'SEMACU DATA UNIFICADA'!$C$1:$T$1,0)),"")</f>
        <v/>
      </c>
      <c r="BX32" s="2" t="str">
        <f t="array" ref="BX32">IFERROR(INDEX('SEMACU DATA UNIFICADA'!$C$2:$T1000,MATCH(1,($A32='SEMACU DATA UNIFICADA'!$A$2:$A1000)*($BV$1='SEMACU DATA UNIFICADA'!$B$2:$B1000),0),MATCH(BX$2,'SEMACU DATA UNIFICADA'!$C$1:$T$1,0)),"")</f>
        <v/>
      </c>
      <c r="BY32" s="2" t="str">
        <f t="array" ref="BY32">IFERROR(INDEX('SEMACU DATA UNIFICADA'!$C$2:$T1000,MATCH(1,($A32='SEMACU DATA UNIFICADA'!$A$2:$A1000)*($BV$1='SEMACU DATA UNIFICADA'!$B$2:$B1000),0),MATCH(BY$2,'SEMACU DATA UNIFICADA'!$C$1:$T$1,0)),"")</f>
        <v/>
      </c>
      <c r="BZ32" s="139" t="str">
        <f t="array" ref="BZ32">IFERROR(INDEX('SEMACU DATA UNIFICADA'!$C$2:$T1000,MATCH(1,($A32='SEMACU DATA UNIFICADA'!$A$2:$A1000)*($BV$1='SEMACU DATA UNIFICADA'!$B$2:$B1000),0),MATCH(BZ$2,'SEMACU DATA UNIFICADA'!$C$1:$T$1,0)),"")</f>
        <v/>
      </c>
      <c r="CA32" s="2" t="str">
        <f t="array" ref="CA32">IFERROR(INDEX('SEMACU DATA UNIFICADA'!$C$2:$T1000,MATCH(1,($A32='SEMACU DATA UNIFICADA'!$A$2:$A1000)*($BV$1='SEMACU DATA UNIFICADA'!$B$2:$B1000),0),MATCH(CA$2,'SEMACU DATA UNIFICADA'!$C$1:$T$1,0)),"")</f>
        <v/>
      </c>
      <c r="CB32" s="2" t="str">
        <f t="array" ref="CB32">IFERROR(INDEX('SEMACU DATA UNIFICADA'!$C$2:$T1000,MATCH(1,($A32='SEMACU DATA UNIFICADA'!$A$2:$A1000)*($BV$1='SEMACU DATA UNIFICADA'!$B$2:$B1000),0),MATCH(CB$2,'SEMACU DATA UNIFICADA'!$C$1:$T$1,0)),"")</f>
        <v/>
      </c>
      <c r="CC32" s="33" t="str">
        <f t="array" ref="CC32">IFERROR(INDEX('SEMACU DATA UNIFICADA'!$C$2:$T1000,MATCH(1,($A32='SEMACU DATA UNIFICADA'!$A$2:$A1000)*($BV$1='SEMACU DATA UNIFICADA'!$B$2:$B1000),0),MATCH(CC$2,'SEMACU DATA UNIFICADA'!$C$1:$T$1,0)),"")</f>
        <v/>
      </c>
      <c r="CD32" s="60" t="str">
        <f t="array" ref="CD32">IFERROR(INDEX('SEMACU DATA UNIFICADA'!$C$2:$T1000,MATCH(1,($A32='SEMACU DATA UNIFICADA'!$A$2:$A1000)*($BV$1='SEMACU DATA UNIFICADA'!$B$2:$B1000),0),MATCH(CD$2,'SEMACU DATA UNIFICADA'!$C$1:$T$1,0)),"")</f>
        <v/>
      </c>
      <c r="CE32" s="23" t="str">
        <f t="array" ref="CE32">IFERROR(INDEX('SEMACU DATA UNIFICADA'!$C$2:$T1000,MATCH(1,($A32='SEMACU DATA UNIFICADA'!$A$2:$A1000)*($BV$1='SEMACU DATA UNIFICADA'!$B$2:$B1000),0),MATCH(CE$2,'SEMACU DATA UNIFICADA'!$C$1:$T$1,0)),"")</f>
        <v/>
      </c>
      <c r="CF32" s="23" t="str">
        <f t="array" ref="CF32">IFERROR(INDEX('SEMACU DATA UNIFICADA'!$C$2:$T1000,MATCH(1,($A32='SEMACU DATA UNIFICADA'!$A$2:$A1000)*($BV$1='SEMACU DATA UNIFICADA'!$B$2:$B1000),0),MATCH(CF$2,'SEMACU DATA UNIFICADA'!$C$1:$T$1,0)),"")</f>
        <v/>
      </c>
      <c r="CG32" s="23" t="str">
        <f t="array" ref="CG32">IFERROR(INDEX('SEMACU DATA UNIFICADA'!$C$2:$T1000,MATCH(1,($A32='SEMACU DATA UNIFICADA'!$A$2:$A1000)*($BV$1='SEMACU DATA UNIFICADA'!$B$2:$B1000),0),MATCH(CG$2,'SEMACU DATA UNIFICADA'!$C$1:$T$1,0)),"")</f>
        <v/>
      </c>
      <c r="CH32" s="60" t="str">
        <f t="array" ref="CH32">IFERROR(INDEX('SEMACU DATA UNIFICADA'!$C$2:$T1000,MATCH(1,($A32='SEMACU DATA UNIFICADA'!$A$2:$A1000)*($BV$1='SEMACU DATA UNIFICADA'!$B$2:$B1000),0),MATCH(CH$2,'SEMACU DATA UNIFICADA'!$C$1:$T$1,0)),"")</f>
        <v/>
      </c>
      <c r="CI32" s="2" t="str">
        <f t="array" ref="CI32">IFERROR(INDEX('SEMACU DATA UNIFICADA'!$C$2:$T1000,MATCH(1,($A32='SEMACU DATA UNIFICADA'!$A$2:$A1000)*($BV$1='SEMACU DATA UNIFICADA'!$B$2:$B1000),0),MATCH(CI$2,'SEMACU DATA UNIFICADA'!$C$1:$T$1,0)),"")</f>
        <v/>
      </c>
      <c r="CJ32" s="2" t="str">
        <f t="array" ref="CJ32">IFERROR(INDEX('SEMACU DATA UNIFICADA'!$C$2:$T1000,MATCH(1,($A32='SEMACU DATA UNIFICADA'!$A$2:$A1000)*($BV$1='SEMACU DATA UNIFICADA'!$B$2:$B1000),0),MATCH(CJ$2,'SEMACU DATA UNIFICADA'!$C$1:$T$1,0)),"")</f>
        <v/>
      </c>
      <c r="CK32" s="33" t="str">
        <f t="array" ref="CK32">IFERROR(INDEX('SEMACU DATA UNIFICADA'!$C$2:$T1000,MATCH(1,($A32='SEMACU DATA UNIFICADA'!$A$2:$A1000)*($BV$1='SEMACU DATA UNIFICADA'!$B$2:$B1000),0),MATCH(CK$2,'SEMACU DATA UNIFICADA'!$C$1:$T$1,0)),"")</f>
        <v/>
      </c>
      <c r="CL32" s="60" t="str">
        <f t="array" ref="CL32">IFERROR(INDEX('SEMACU DATA UNIFICADA'!$C$2:$T1000,MATCH(1,($A32='SEMACU DATA UNIFICADA'!$A$2:$A1000)*($BV$1='SEMACU DATA UNIFICADA'!$B$2:$B1000),0),MATCH(CL$2,'SEMACU DATA UNIFICADA'!$C$1:$T$1,0)),"")</f>
        <v/>
      </c>
      <c r="CM32" s="140" t="str">
        <f t="array" ref="CM32">IFERROR(INDEX('SEMACU DATA UNIFICADA'!$C$2:$T1000,MATCH(1,($A32='SEMACU DATA UNIFICADA'!$A$2:$A1000)*($BV$1='SEMACU DATA UNIFICADA'!$B$2:$B1000),0),MATCH(CM$2,'SEMACU DATA UNIFICADA'!$C$1:$T$1,0)),"")</f>
        <v/>
      </c>
      <c r="CN32" s="138" t="str">
        <f t="array" ref="CN32">IFERROR(INDEX('SEMACU DATA UNIFICADA'!$C$2:$T1000,MATCH(1,($A32='SEMACU DATA UNIFICADA'!$A$2:$A1000)*($CN$1='SEMACU DATA UNIFICADA'!$B$2:$B1000),0),MATCH(CN$2,'SEMACU DATA UNIFICADA'!$C$1:$T$1,0)),"")</f>
        <v/>
      </c>
      <c r="CO32" s="2" t="str">
        <f t="array" ref="CO32">IFERROR(INDEX('SEMACU DATA UNIFICADA'!$C$2:$T1000,MATCH(1,($A32='SEMACU DATA UNIFICADA'!$A$2:$A1000)*($CN$1='SEMACU DATA UNIFICADA'!$B$2:$B1000),0),MATCH(CO$2,'SEMACU DATA UNIFICADA'!$C$1:$T$1,0)),"")</f>
        <v/>
      </c>
      <c r="CP32" s="2" t="str">
        <f t="array" ref="CP32">IFERROR(INDEX('SEMACU DATA UNIFICADA'!$C$2:$T1000,MATCH(1,($A32='SEMACU DATA UNIFICADA'!$A$2:$A1000)*($CN$1='SEMACU DATA UNIFICADA'!$B$2:$B1000),0),MATCH(CP$2,'SEMACU DATA UNIFICADA'!$C$1:$T$1,0)),"")</f>
        <v/>
      </c>
      <c r="CQ32" s="2" t="str">
        <f t="array" ref="CQ32">IFERROR(INDEX('SEMACU DATA UNIFICADA'!$C$2:$T1000,MATCH(1,($A32='SEMACU DATA UNIFICADA'!$A$2:$A1000)*($CN$1='SEMACU DATA UNIFICADA'!$B$2:$B1000),0),MATCH(CQ$2,'SEMACU DATA UNIFICADA'!$C$1:$T$1,0)),"")</f>
        <v/>
      </c>
      <c r="CR32" s="139" t="str">
        <f t="array" ref="CR32">IFERROR(INDEX('SEMACU DATA UNIFICADA'!$C$2:$T1000,MATCH(1,($A32='SEMACU DATA UNIFICADA'!$A$2:$A1000)*($CN$1='SEMACU DATA UNIFICADA'!$B$2:$B1000),0),MATCH(CR$2,'SEMACU DATA UNIFICADA'!$C$1:$T$1,0)),"")</f>
        <v/>
      </c>
      <c r="CS32" s="2" t="str">
        <f t="array" ref="CS32">IFERROR(INDEX('SEMACU DATA UNIFICADA'!$C$2:$T1000,MATCH(1,($A32='SEMACU DATA UNIFICADA'!$A$2:$A1000)*($CN$1='SEMACU DATA UNIFICADA'!$B$2:$B1000),0),MATCH(CS$2,'SEMACU DATA UNIFICADA'!$C$1:$T$1,0)),"")</f>
        <v/>
      </c>
      <c r="CT32" s="2" t="str">
        <f t="array" ref="CT32">IFERROR(INDEX('SEMACU DATA UNIFICADA'!$C$2:$T1000,MATCH(1,($A32='SEMACU DATA UNIFICADA'!$A$2:$A1000)*($CN$1='SEMACU DATA UNIFICADA'!$B$2:$B1000),0),MATCH(CT$2,'SEMACU DATA UNIFICADA'!$C$1:$T$1,0)),"")</f>
        <v/>
      </c>
      <c r="CU32" s="33" t="str">
        <f t="array" ref="CU32">IFERROR(INDEX('SEMACU DATA UNIFICADA'!$C$2:$T1000,MATCH(1,($A32='SEMACU DATA UNIFICADA'!$A$2:$A1000)*($CN$1='SEMACU DATA UNIFICADA'!$B$2:$B1000),0),MATCH(CU$2,'SEMACU DATA UNIFICADA'!$C$1:$T$1,0)),"")</f>
        <v/>
      </c>
      <c r="CV32" s="60" t="str">
        <f t="array" ref="CV32">IFERROR(INDEX('SEMACU DATA UNIFICADA'!$C$2:$T1000,MATCH(1,($A32='SEMACU DATA UNIFICADA'!$A$2:$A1000)*($CN$1='SEMACU DATA UNIFICADA'!$B$2:$B1000),0),MATCH(CV$2,'SEMACU DATA UNIFICADA'!$C$1:$T$1,0)),"")</f>
        <v/>
      </c>
      <c r="CW32" s="23" t="str">
        <f t="array" ref="CW32">IFERROR(INDEX('SEMACU DATA UNIFICADA'!$C$2:$T1000,MATCH(1,($A32='SEMACU DATA UNIFICADA'!$A$2:$A1000)*($CN$1='SEMACU DATA UNIFICADA'!$B$2:$B1000),0),MATCH(CW$2,'SEMACU DATA UNIFICADA'!$C$1:$T$1,0)),"")</f>
        <v/>
      </c>
      <c r="CX32" s="23" t="str">
        <f t="array" ref="CX32">IFERROR(INDEX('SEMACU DATA UNIFICADA'!$C$2:$T1000,MATCH(1,($A32='SEMACU DATA UNIFICADA'!$A$2:$A1000)*($CN$1='SEMACU DATA UNIFICADA'!$B$2:$B1000),0),MATCH(CX$2,'SEMACU DATA UNIFICADA'!$C$1:$T$1,0)),"")</f>
        <v/>
      </c>
      <c r="CY32" s="23" t="str">
        <f t="array" ref="CY32">IFERROR(INDEX('SEMACU DATA UNIFICADA'!$C$2:$T1000,MATCH(1,($A32='SEMACU DATA UNIFICADA'!$A$2:$A1000)*($CN$1='SEMACU DATA UNIFICADA'!$B$2:$B1000),0),MATCH(CY$2,'SEMACU DATA UNIFICADA'!$C$1:$T$1,0)),"")</f>
        <v/>
      </c>
      <c r="CZ32" s="60" t="str">
        <f t="array" ref="CZ32">IFERROR(INDEX('SEMACU DATA UNIFICADA'!$C$2:$T1000,MATCH(1,($A32='SEMACU DATA UNIFICADA'!$A$2:$A1000)*($CN$1='SEMACU DATA UNIFICADA'!$B$2:$B1000),0),MATCH(CZ$2,'SEMACU DATA UNIFICADA'!$C$1:$T$1,0)),"")</f>
        <v/>
      </c>
      <c r="DA32" s="2" t="str">
        <f t="array" ref="DA32">IFERROR(INDEX('SEMACU DATA UNIFICADA'!$C$2:$T1000,MATCH(1,($A32='SEMACU DATA UNIFICADA'!$A$2:$A1000)*($CN$1='SEMACU DATA UNIFICADA'!$B$2:$B1000),0),MATCH(DA$2,'SEMACU DATA UNIFICADA'!$C$1:$T$1,0)),"")</f>
        <v/>
      </c>
      <c r="DB32" s="2" t="str">
        <f t="array" ref="DB32">IFERROR(INDEX('SEMACU DATA UNIFICADA'!$C$2:$T1000,MATCH(1,($A32='SEMACU DATA UNIFICADA'!$A$2:$A1000)*($CN$1='SEMACU DATA UNIFICADA'!$B$2:$B1000),0),MATCH(DB$2,'SEMACU DATA UNIFICADA'!$C$1:$T$1,0)),"")</f>
        <v/>
      </c>
      <c r="DC32" s="33" t="str">
        <f t="array" ref="DC32">IFERROR(INDEX('SEMACU DATA UNIFICADA'!$C$2:$T1000,MATCH(1,($A32='SEMACU DATA UNIFICADA'!$A$2:$A1000)*($CN$1='SEMACU DATA UNIFICADA'!$B$2:$B1000),0),MATCH(DC$2,'SEMACU DATA UNIFICADA'!$C$1:$T$1,0)),"")</f>
        <v/>
      </c>
      <c r="DD32" s="60" t="str">
        <f t="array" ref="DD32">IFERROR(INDEX('SEMACU DATA UNIFICADA'!$C$2:$T1000,MATCH(1,($A32='SEMACU DATA UNIFICADA'!$A$2:$A1000)*($CN$1='SEMACU DATA UNIFICADA'!$B$2:$B1000),0),MATCH(DD$2,'SEMACU DATA UNIFICADA'!$C$1:$T$1,0)),"")</f>
        <v/>
      </c>
      <c r="DE32" s="140" t="str">
        <f t="array" ref="DE32">IFERROR(INDEX('SEMACU DATA UNIFICADA'!$C$2:$T1000,MATCH(1,($A32='SEMACU DATA UNIFICADA'!$A$2:$A1000)*($CN$1='SEMACU DATA UNIFICADA'!$B$2:$B1000),0),MATCH(DE$2,'SEMACU DATA UNIFICADA'!$C$1:$T$1,0)),"")</f>
        <v/>
      </c>
      <c r="DF32" s="138" t="str">
        <f t="array" ref="DF32">IFERROR(INDEX('SEMACU DATA UNIFICADA'!$C$2:$T1000,MATCH(1,($A32='SEMACU DATA UNIFICADA'!$A$2:$A1000)*($DF$1='SEMACU DATA UNIFICADA'!$B$2:$B1000),0),MATCH(DF$2,'SEMACU DATA UNIFICADA'!$C$1:$T$1,0)),"")</f>
        <v/>
      </c>
      <c r="DG32" s="2" t="str">
        <f t="array" ref="DG32">IFERROR(INDEX('SEMACU DATA UNIFICADA'!$C$2:$T1000,MATCH(1,($A32='SEMACU DATA UNIFICADA'!$A$2:$A1000)*($DF$1='SEMACU DATA UNIFICADA'!$B$2:$B1000),0),MATCH(DG$2,'SEMACU DATA UNIFICADA'!$C$1:$T$1,0)),"")</f>
        <v/>
      </c>
      <c r="DH32" s="2" t="str">
        <f t="array" ref="DH32">IFERROR(INDEX('SEMACU DATA UNIFICADA'!$C$2:$T1000,MATCH(1,($A32='SEMACU DATA UNIFICADA'!$A$2:$A1000)*($DF$1='SEMACU DATA UNIFICADA'!$B$2:$B1000),0),MATCH(DH$2,'SEMACU DATA UNIFICADA'!$C$1:$T$1,0)),"")</f>
        <v/>
      </c>
      <c r="DI32" s="2" t="str">
        <f t="array" ref="DI32">IFERROR(INDEX('SEMACU DATA UNIFICADA'!$C$2:$T1000,MATCH(1,($A32='SEMACU DATA UNIFICADA'!$A$2:$A1000)*($DF$1='SEMACU DATA UNIFICADA'!$B$2:$B1000),0),MATCH(DI$2,'SEMACU DATA UNIFICADA'!$C$1:$T$1,0)),"")</f>
        <v/>
      </c>
      <c r="DJ32" s="139" t="str">
        <f t="array" ref="DJ32">IFERROR(INDEX('SEMACU DATA UNIFICADA'!$C$2:$T1000,MATCH(1,($A32='SEMACU DATA UNIFICADA'!$A$2:$A1000)*($DF$1='SEMACU DATA UNIFICADA'!$B$2:$B1000),0),MATCH(DJ$2,'SEMACU DATA UNIFICADA'!$C$1:$T$1,0)),"")</f>
        <v/>
      </c>
      <c r="DK32" s="2" t="str">
        <f t="array" ref="DK32">IFERROR(INDEX('SEMACU DATA UNIFICADA'!$C$2:$T1000,MATCH(1,($A32='SEMACU DATA UNIFICADA'!$A$2:$A1000)*($DF$1='SEMACU DATA UNIFICADA'!$B$2:$B1000),0),MATCH(DK$2,'SEMACU DATA UNIFICADA'!$C$1:$T$1,0)),"")</f>
        <v/>
      </c>
      <c r="DL32" s="2" t="str">
        <f t="array" ref="DL32">IFERROR(INDEX('SEMACU DATA UNIFICADA'!$C$2:$T1000,MATCH(1,($A32='SEMACU DATA UNIFICADA'!$A$2:$A1000)*($DF$1='SEMACU DATA UNIFICADA'!$B$2:$B1000),0),MATCH(DL$2,'SEMACU DATA UNIFICADA'!$C$1:$T$1,0)),"")</f>
        <v/>
      </c>
      <c r="DM32" s="33" t="str">
        <f t="array" ref="DM32">IFERROR(INDEX('SEMACU DATA UNIFICADA'!$C$2:$T1000,MATCH(1,($A32='SEMACU DATA UNIFICADA'!$A$2:$A1000)*($DF$1='SEMACU DATA UNIFICADA'!$B$2:$B1000),0),MATCH(DM$2,'SEMACU DATA UNIFICADA'!$C$1:$T$1,0)),"")</f>
        <v/>
      </c>
      <c r="DN32" s="60" t="str">
        <f t="array" ref="DN32">IFERROR(INDEX('SEMACU DATA UNIFICADA'!$C$2:$T1000,MATCH(1,($A32='SEMACU DATA UNIFICADA'!$A$2:$A1000)*($DF$1='SEMACU DATA UNIFICADA'!$B$2:$B1000),0),MATCH(DN$2,'SEMACU DATA UNIFICADA'!$C$1:$T$1,0)),"")</f>
        <v/>
      </c>
      <c r="DO32" s="23" t="str">
        <f t="array" ref="DO32">IFERROR(INDEX('SEMACU DATA UNIFICADA'!$C$2:$T1000,MATCH(1,($A32='SEMACU DATA UNIFICADA'!$A$2:$A1000)*($DF$1='SEMACU DATA UNIFICADA'!$B$2:$B1000),0),MATCH(DO$2,'SEMACU DATA UNIFICADA'!$C$1:$T$1,0)),"")</f>
        <v/>
      </c>
      <c r="DP32" s="23" t="str">
        <f t="array" ref="DP32">IFERROR(INDEX('SEMACU DATA UNIFICADA'!$C$2:$T1000,MATCH(1,($A32='SEMACU DATA UNIFICADA'!$A$2:$A1000)*($DF$1='SEMACU DATA UNIFICADA'!$B$2:$B1000),0),MATCH(DP$2,'SEMACU DATA UNIFICADA'!$C$1:$T$1,0)),"")</f>
        <v/>
      </c>
      <c r="DQ32" s="23" t="str">
        <f t="array" ref="DQ32">IFERROR(INDEX('SEMACU DATA UNIFICADA'!$C$2:$T1000,MATCH(1,($A32='SEMACU DATA UNIFICADA'!$A$2:$A1000)*($DF$1='SEMACU DATA UNIFICADA'!$B$2:$B1000),0),MATCH(DQ$2,'SEMACU DATA UNIFICADA'!$C$1:$T$1,0)),"")</f>
        <v/>
      </c>
      <c r="DR32" s="60" t="str">
        <f t="array" ref="DR32">IFERROR(INDEX('SEMACU DATA UNIFICADA'!$C$2:$T1000,MATCH(1,($A32='SEMACU DATA UNIFICADA'!$A$2:$A1000)*($DF$1='SEMACU DATA UNIFICADA'!$B$2:$B1000),0),MATCH(DR$2,'SEMACU DATA UNIFICADA'!$C$1:$T$1,0)),"")</f>
        <v/>
      </c>
      <c r="DS32" s="2" t="str">
        <f t="array" ref="DS32">IFERROR(INDEX('SEMACU DATA UNIFICADA'!$C$2:$T1000,MATCH(1,($A32='SEMACU DATA UNIFICADA'!$A$2:$A1000)*($DF$1='SEMACU DATA UNIFICADA'!$B$2:$B1000),0),MATCH(DS$2,'SEMACU DATA UNIFICADA'!$C$1:$T$1,0)),"")</f>
        <v/>
      </c>
      <c r="DT32" s="2" t="str">
        <f t="array" ref="DT32">IFERROR(INDEX('SEMACU DATA UNIFICADA'!$C$2:$T1000,MATCH(1,($A32='SEMACU DATA UNIFICADA'!$A$2:$A1000)*($DF$1='SEMACU DATA UNIFICADA'!$B$2:$B1000),0),MATCH(DT$2,'SEMACU DATA UNIFICADA'!$C$1:$T$1,0)),"")</f>
        <v/>
      </c>
      <c r="DU32" s="33" t="str">
        <f t="array" ref="DU32">IFERROR(INDEX('SEMACU DATA UNIFICADA'!$C$2:$T1000,MATCH(1,($A32='SEMACU DATA UNIFICADA'!$A$2:$A1000)*($DF$1='SEMACU DATA UNIFICADA'!$B$2:$B1000),0),MATCH(DU$2,'SEMACU DATA UNIFICADA'!$C$1:$T$1,0)),"")</f>
        <v/>
      </c>
      <c r="DV32" s="60" t="str">
        <f t="array" ref="DV32">IFERROR(INDEX('SEMACU DATA UNIFICADA'!$C$2:$T1000,MATCH(1,($A32='SEMACU DATA UNIFICADA'!$A$2:$A1000)*($DF$1='SEMACU DATA UNIFICADA'!$B$2:$B1000),0),MATCH(DV$2,'SEMACU DATA UNIFICADA'!$C$1:$T$1,0)),"")</f>
        <v/>
      </c>
      <c r="DW32" s="140" t="str">
        <f t="array" ref="DW32">IFERROR(INDEX('SEMACU DATA UNIFICADA'!$C$2:$T1000,MATCH(1,($A32='SEMACU DATA UNIFICADA'!$A$2:$A1000)*($DF$1='SEMACU DATA UNIFICADA'!$B$2:$B1000),0),MATCH(DW$2,'SEMACU DATA UNIFICADA'!$C$1:$T$1,0)),"")</f>
        <v/>
      </c>
      <c r="DX32" s="138" t="str">
        <f t="array" ref="DX32">IFERROR(INDEX('SEMACU DATA UNIFICADA'!$C$2:$T1000,MATCH(1,($A32='SEMACU DATA UNIFICADA'!$A$2:$A1000)*($DX$1='SEMACU DATA UNIFICADA'!$B$2:$B1000),0),MATCH(DX$2,'SEMACU DATA UNIFICADA'!$C$1:$T$1,0)),"")</f>
        <v/>
      </c>
      <c r="DY32" s="2" t="str">
        <f t="array" ref="DY32">IFERROR(INDEX('SEMACU DATA UNIFICADA'!$C$2:$T1000,MATCH(1,($A32='SEMACU DATA UNIFICADA'!$A$2:$A1000)*($DX$1='SEMACU DATA UNIFICADA'!$B$2:$B1000),0),MATCH(DY$2,'SEMACU DATA UNIFICADA'!$C$1:$T$1,0)),"")</f>
        <v/>
      </c>
      <c r="DZ32" s="2" t="str">
        <f t="array" ref="DZ32">IFERROR(INDEX('SEMACU DATA UNIFICADA'!$C$2:$T1000,MATCH(1,($A32='SEMACU DATA UNIFICADA'!$A$2:$A1000)*($DX$1='SEMACU DATA UNIFICADA'!$B$2:$B1000),0),MATCH(DZ$2,'SEMACU DATA UNIFICADA'!$C$1:$T$1,0)),"")</f>
        <v/>
      </c>
      <c r="EA32" s="2" t="str">
        <f t="array" ref="EA32">IFERROR(INDEX('SEMACU DATA UNIFICADA'!$C$2:$T1000,MATCH(1,($A32='SEMACU DATA UNIFICADA'!$A$2:$A1000)*($DX$1='SEMACU DATA UNIFICADA'!$B$2:$B1000),0),MATCH(EA$2,'SEMACU DATA UNIFICADA'!$C$1:$T$1,0)),"")</f>
        <v/>
      </c>
      <c r="EB32" s="139" t="str">
        <f t="array" ref="EB32">IFERROR(INDEX('SEMACU DATA UNIFICADA'!$C$2:$T1000,MATCH(1,($A32='SEMACU DATA UNIFICADA'!$A$2:$A1000)*($DX$1='SEMACU DATA UNIFICADA'!$B$2:$B1000),0),MATCH(EB$2,'SEMACU DATA UNIFICADA'!$C$1:$T$1,0)),"")</f>
        <v/>
      </c>
      <c r="EC32" s="2" t="str">
        <f t="array" ref="EC32">IFERROR(INDEX('SEMACU DATA UNIFICADA'!$C$2:$T1000,MATCH(1,($A32='SEMACU DATA UNIFICADA'!$A$2:$A1000)*($DX$1='SEMACU DATA UNIFICADA'!$B$2:$B1000),0),MATCH(EC$2,'SEMACU DATA UNIFICADA'!$C$1:$T$1,0)),"")</f>
        <v/>
      </c>
      <c r="ED32" s="2" t="str">
        <f t="array" ref="ED32">IFERROR(INDEX('SEMACU DATA UNIFICADA'!$C$2:$T1000,MATCH(1,($A32='SEMACU DATA UNIFICADA'!$A$2:$A1000)*($DX$1='SEMACU DATA UNIFICADA'!$B$2:$B1000),0),MATCH(ED$2,'SEMACU DATA UNIFICADA'!$C$1:$T$1,0)),"")</f>
        <v/>
      </c>
      <c r="EE32" s="33" t="str">
        <f t="array" ref="EE32">IFERROR(INDEX('SEMACU DATA UNIFICADA'!$C$2:$T1000,MATCH(1,($A32='SEMACU DATA UNIFICADA'!$A$2:$A1000)*($DX$1='SEMACU DATA UNIFICADA'!$B$2:$B1000),0),MATCH(EE$2,'SEMACU DATA UNIFICADA'!$C$1:$T$1,0)),"")</f>
        <v/>
      </c>
      <c r="EF32" s="60" t="str">
        <f t="array" ref="EF32">IFERROR(INDEX('SEMACU DATA UNIFICADA'!$C$2:$T1000,MATCH(1,($A32='SEMACU DATA UNIFICADA'!$A$2:$A1000)*($DX$1='SEMACU DATA UNIFICADA'!$B$2:$B1000),0),MATCH(EF$2,'SEMACU DATA UNIFICADA'!$C$1:$T$1,0)),"")</f>
        <v/>
      </c>
      <c r="EG32" s="23" t="str">
        <f t="array" ref="EG32">IFERROR(INDEX('SEMACU DATA UNIFICADA'!$C$2:$T1000,MATCH(1,($A32='SEMACU DATA UNIFICADA'!$A$2:$A1000)*($DX$1='SEMACU DATA UNIFICADA'!$B$2:$B1000),0),MATCH(EG$2,'SEMACU DATA UNIFICADA'!$C$1:$T$1,0)),"")</f>
        <v/>
      </c>
      <c r="EH32" s="23" t="str">
        <f t="array" ref="EH32">IFERROR(INDEX('SEMACU DATA UNIFICADA'!$C$2:$T1000,MATCH(1,($A32='SEMACU DATA UNIFICADA'!$A$2:$A1000)*($DX$1='SEMACU DATA UNIFICADA'!$B$2:$B1000),0),MATCH(EH$2,'SEMACU DATA UNIFICADA'!$C$1:$T$1,0)),"")</f>
        <v/>
      </c>
      <c r="EI32" s="23" t="str">
        <f t="array" ref="EI32">IFERROR(INDEX('SEMACU DATA UNIFICADA'!$C$2:$T1000,MATCH(1,($A32='SEMACU DATA UNIFICADA'!$A$2:$A1000)*($DX$1='SEMACU DATA UNIFICADA'!$B$2:$B1000),0),MATCH(EI$2,'SEMACU DATA UNIFICADA'!$C$1:$T$1,0)),"")</f>
        <v/>
      </c>
      <c r="EJ32" s="60" t="str">
        <f t="array" ref="EJ32">IFERROR(INDEX('SEMACU DATA UNIFICADA'!$C$2:$T1000,MATCH(1,($A32='SEMACU DATA UNIFICADA'!$A$2:$A1000)*($DX$1='SEMACU DATA UNIFICADA'!$B$2:$B1000),0),MATCH(EJ$2,'SEMACU DATA UNIFICADA'!$C$1:$T$1,0)),"")</f>
        <v/>
      </c>
      <c r="EK32" s="2" t="str">
        <f t="array" ref="EK32">IFERROR(INDEX('SEMACU DATA UNIFICADA'!$C$2:$T1000,MATCH(1,($A32='SEMACU DATA UNIFICADA'!$A$2:$A1000)*($DX$1='SEMACU DATA UNIFICADA'!$B$2:$B1000),0),MATCH(EK$2,'SEMACU DATA UNIFICADA'!$C$1:$T$1,0)),"")</f>
        <v/>
      </c>
      <c r="EL32" s="2" t="str">
        <f t="array" ref="EL32">IFERROR(INDEX('SEMACU DATA UNIFICADA'!$C$2:$T1000,MATCH(1,($A32='SEMACU DATA UNIFICADA'!$A$2:$A1000)*($DX$1='SEMACU DATA UNIFICADA'!$B$2:$B1000),0),MATCH(EL$2,'SEMACU DATA UNIFICADA'!$C$1:$T$1,0)),"")</f>
        <v/>
      </c>
      <c r="EM32" s="33" t="str">
        <f t="array" ref="EM32">IFERROR(INDEX('SEMACU DATA UNIFICADA'!$C$2:$T1000,MATCH(1,($A32='SEMACU DATA UNIFICADA'!$A$2:$A1000)*($DX$1='SEMACU DATA UNIFICADA'!$B$2:$B1000),0),MATCH(EM$2,'SEMACU DATA UNIFICADA'!$C$1:$T$1,0)),"")</f>
        <v/>
      </c>
      <c r="EN32" s="60" t="str">
        <f t="array" ref="EN32">IFERROR(INDEX('SEMACU DATA UNIFICADA'!$C$2:$T1000,MATCH(1,($A32='SEMACU DATA UNIFICADA'!$A$2:$A1000)*($DX$1='SEMACU DATA UNIFICADA'!$B$2:$B1000),0),MATCH(EN$2,'SEMACU DATA UNIFICADA'!$C$1:$T$1,0)),"")</f>
        <v/>
      </c>
      <c r="EO32" s="140" t="str">
        <f t="array" ref="EO32">IFERROR(INDEX('SEMACU DATA UNIFICADA'!$C$2:$T1000,MATCH(1,($A32='SEMACU DATA UNIFICADA'!$A$2:$A1000)*($DX$1='SEMACU DATA UNIFICADA'!$B$2:$B1000),0),MATCH(EO$2,'SEMACU DATA UNIFICADA'!$C$1:$T$1,0)),"")</f>
        <v/>
      </c>
      <c r="EP32" s="138" t="str">
        <f t="array" ref="EP32">IFERROR(INDEX('SEMACU DATA UNIFICADA'!$C$2:$T1000,MATCH(1,($A32='SEMACU DATA UNIFICADA'!$A$2:$A1000)*($EP$1='SEMACU DATA UNIFICADA'!$B$2:$B1000),0),MATCH(EP$2,'SEMACU DATA UNIFICADA'!$C$1:$T$1,0)),"")</f>
        <v/>
      </c>
      <c r="EQ32" s="2" t="str">
        <f t="array" ref="EQ32">IFERROR(INDEX('SEMACU DATA UNIFICADA'!$C$2:$T1000,MATCH(1,($A32='SEMACU DATA UNIFICADA'!$A$2:$A1000)*($EP$1='SEMACU DATA UNIFICADA'!$B$2:$B1000),0),MATCH(EQ$2,'SEMACU DATA UNIFICADA'!$C$1:$T$1,0)),"")</f>
        <v/>
      </c>
      <c r="ER32" s="2" t="str">
        <f t="array" ref="ER32">IFERROR(INDEX('SEMACU DATA UNIFICADA'!$C$2:$T1000,MATCH(1,($A32='SEMACU DATA UNIFICADA'!$A$2:$A1000)*($EP$1='SEMACU DATA UNIFICADA'!$B$2:$B1000),0),MATCH(ER$2,'SEMACU DATA UNIFICADA'!$C$1:$T$1,0)),"")</f>
        <v/>
      </c>
      <c r="ES32" s="2" t="str">
        <f t="array" ref="ES32">IFERROR(INDEX('SEMACU DATA UNIFICADA'!$C$2:$T1000,MATCH(1,($A32='SEMACU DATA UNIFICADA'!$A$2:$A1000)*($EP$1='SEMACU DATA UNIFICADA'!$B$2:$B1000),0),MATCH(ES$2,'SEMACU DATA UNIFICADA'!$C$1:$T$1,0)),"")</f>
        <v/>
      </c>
      <c r="ET32" s="139" t="str">
        <f t="array" ref="ET32">IFERROR(INDEX('SEMACU DATA UNIFICADA'!$C$2:$T1000,MATCH(1,($A32='SEMACU DATA UNIFICADA'!$A$2:$A1000)*($EP$1='SEMACU DATA UNIFICADA'!$B$2:$B1000),0),MATCH(ET$2,'SEMACU DATA UNIFICADA'!$C$1:$T$1,0)),"")</f>
        <v/>
      </c>
      <c r="EU32" s="2" t="str">
        <f t="array" ref="EU32">IFERROR(INDEX('SEMACU DATA UNIFICADA'!$C$2:$T1000,MATCH(1,($A32='SEMACU DATA UNIFICADA'!$A$2:$A1000)*($EP$1='SEMACU DATA UNIFICADA'!$B$2:$B1000),0),MATCH(EU$2,'SEMACU DATA UNIFICADA'!$C$1:$T$1,0)),"")</f>
        <v/>
      </c>
      <c r="EV32" s="2" t="str">
        <f t="array" ref="EV32">IFERROR(INDEX('SEMACU DATA UNIFICADA'!$C$2:$T1000,MATCH(1,($A32='SEMACU DATA UNIFICADA'!$A$2:$A1000)*($EP$1='SEMACU DATA UNIFICADA'!$B$2:$B1000),0),MATCH(EV$2,'SEMACU DATA UNIFICADA'!$C$1:$T$1,0)),"")</f>
        <v/>
      </c>
      <c r="EW32" s="33" t="str">
        <f t="array" ref="EW32">IFERROR(INDEX('SEMACU DATA UNIFICADA'!$C$2:$T1000,MATCH(1,($A32='SEMACU DATA UNIFICADA'!$A$2:$A1000)*($EP$1='SEMACU DATA UNIFICADA'!$B$2:$B1000),0),MATCH(EW$2,'SEMACU DATA UNIFICADA'!$C$1:$T$1,0)),"")</f>
        <v/>
      </c>
      <c r="EX32" s="60" t="str">
        <f t="array" ref="EX32">IFERROR(INDEX('SEMACU DATA UNIFICADA'!$C$2:$T1000,MATCH(1,($A32='SEMACU DATA UNIFICADA'!$A$2:$A1000)*($EP$1='SEMACU DATA UNIFICADA'!$B$2:$B1000),0),MATCH(EX$2,'SEMACU DATA UNIFICADA'!$C$1:$T$1,0)),"")</f>
        <v/>
      </c>
      <c r="EY32" s="23" t="str">
        <f t="array" ref="EY32">IFERROR(INDEX('SEMACU DATA UNIFICADA'!$C$2:$T1000,MATCH(1,($A32='SEMACU DATA UNIFICADA'!$A$2:$A1000)*($EP$1='SEMACU DATA UNIFICADA'!$B$2:$B1000),0),MATCH(EY$2,'SEMACU DATA UNIFICADA'!$C$1:$T$1,0)),"")</f>
        <v/>
      </c>
      <c r="EZ32" s="23" t="str">
        <f t="array" ref="EZ32">IFERROR(INDEX('SEMACU DATA UNIFICADA'!$C$2:$T1000,MATCH(1,($A32='SEMACU DATA UNIFICADA'!$A$2:$A1000)*($EP$1='SEMACU DATA UNIFICADA'!$B$2:$B1000),0),MATCH(EZ$2,'SEMACU DATA UNIFICADA'!$C$1:$T$1,0)),"")</f>
        <v/>
      </c>
      <c r="FA32" s="23" t="str">
        <f t="array" ref="FA32">IFERROR(INDEX('SEMACU DATA UNIFICADA'!$C$2:$T1000,MATCH(1,($A32='SEMACU DATA UNIFICADA'!$A$2:$A1000)*($EP$1='SEMACU DATA UNIFICADA'!$B$2:$B1000),0),MATCH(FA$2,'SEMACU DATA UNIFICADA'!$C$1:$T$1,0)),"")</f>
        <v/>
      </c>
      <c r="FB32" s="60" t="str">
        <f t="array" ref="FB32">IFERROR(INDEX('SEMACU DATA UNIFICADA'!$C$2:$T1000,MATCH(1,($A32='SEMACU DATA UNIFICADA'!$A$2:$A1000)*($EP$1='SEMACU DATA UNIFICADA'!$B$2:$B1000),0),MATCH(FB$2,'SEMACU DATA UNIFICADA'!$C$1:$T$1,0)),"")</f>
        <v/>
      </c>
      <c r="FC32" s="2" t="str">
        <f t="array" ref="FC32">IFERROR(INDEX('SEMACU DATA UNIFICADA'!$C$2:$T1000,MATCH(1,($A32='SEMACU DATA UNIFICADA'!$A$2:$A1000)*($EP$1='SEMACU DATA UNIFICADA'!$B$2:$B1000),0),MATCH(FC$2,'SEMACU DATA UNIFICADA'!$C$1:$T$1,0)),"")</f>
        <v/>
      </c>
      <c r="FD32" s="2" t="str">
        <f t="array" ref="FD32">IFERROR(INDEX('SEMACU DATA UNIFICADA'!$C$2:$T1000,MATCH(1,($A32='SEMACU DATA UNIFICADA'!$A$2:$A1000)*($EP$1='SEMACU DATA UNIFICADA'!$B$2:$B1000),0),MATCH(FD$2,'SEMACU DATA UNIFICADA'!$C$1:$T$1,0)),"")</f>
        <v/>
      </c>
      <c r="FE32" s="33" t="str">
        <f t="array" ref="FE32">IFERROR(INDEX('SEMACU DATA UNIFICADA'!$C$2:$T1000,MATCH(1,($A32='SEMACU DATA UNIFICADA'!$A$2:$A1000)*($EP$1='SEMACU DATA UNIFICADA'!$B$2:$B1000),0),MATCH(FE$2,'SEMACU DATA UNIFICADA'!$C$1:$T$1,0)),"")</f>
        <v/>
      </c>
      <c r="FF32" s="60" t="str">
        <f t="array" ref="FF32">IFERROR(INDEX('SEMACU DATA UNIFICADA'!$C$2:$T1000,MATCH(1,($A32='SEMACU DATA UNIFICADA'!$A$2:$A1000)*($EP$1='SEMACU DATA UNIFICADA'!$B$2:$B1000),0),MATCH(FF$2,'SEMACU DATA UNIFICADA'!$C$1:$T$1,0)),"")</f>
        <v/>
      </c>
      <c r="FG32" s="140" t="str">
        <f t="array" ref="FG32">IFERROR(INDEX('SEMACU DATA UNIFICADA'!$C$2:$T1000,MATCH(1,($A32='SEMACU DATA UNIFICADA'!$A$2:$A1000)*($EP$1='SEMACU DATA UNIFICADA'!$B$2:$B1000),0),MATCH(FG$2,'SEMACU DATA UNIFICADA'!$C$1:$T$1,0)),"")</f>
        <v/>
      </c>
      <c r="FH32" s="138" t="str">
        <f t="array" ref="FH32">IFERROR(INDEX('SEMACU DATA UNIFICADA'!$C$2:$T1000,MATCH(1,($A32='SEMACU DATA UNIFICADA'!$A$2:$A1000)*($FH$1='SEMACU DATA UNIFICADA'!$B$2:$B1000),0),MATCH(FH$2,'SEMACU DATA UNIFICADA'!$C$1:$T$1,0)),"")</f>
        <v>SE11220623</v>
      </c>
      <c r="FI32" s="2">
        <f t="array" ref="FI32">IFERROR(INDEX('SEMACU DATA UNIFICADA'!$C$2:$T1000,MATCH(1,($A32='SEMACU DATA UNIFICADA'!$A$2:$A1000)*($FH$1='SEMACU DATA UNIFICADA'!$B$2:$B1000),0),MATCH(FI$2,'SEMACU DATA UNIFICADA'!$C$1:$T$1,0)),"")</f>
        <v>250</v>
      </c>
      <c r="FJ32" s="2">
        <f t="array" ref="FJ32">IFERROR(INDEX('SEMACU DATA UNIFICADA'!$C$2:$T1000,MATCH(1,($A32='SEMACU DATA UNIFICADA'!$A$2:$A1000)*($FH$1='SEMACU DATA UNIFICADA'!$B$2:$B1000),0),MATCH(FJ$2,'SEMACU DATA UNIFICADA'!$C$1:$T$1,0)),"")</f>
        <v>1825</v>
      </c>
      <c r="FK32" s="2" t="str">
        <f t="array" ref="FK32">IFERROR(INDEX('SEMACU DATA UNIFICADA'!$C$2:$T1000,MATCH(1,($A32='SEMACU DATA UNIFICADA'!$A$2:$A1000)*($FH$1='SEMACU DATA UNIFICADA'!$B$2:$B1000),0),MATCH(FK$2,'SEMACU DATA UNIFICADA'!$C$1:$T$1,0)),"")</f>
        <v>SKR SETLINE</v>
      </c>
      <c r="FL32" s="139">
        <f t="array" ref="FL32">IFERROR(INDEX('SEMACU DATA UNIFICADA'!$C$2:$T1000,MATCH(1,($A32='SEMACU DATA UNIFICADA'!$A$2:$A1000)*($FH$1='SEMACU DATA UNIFICADA'!$B$2:$B1000),0),MATCH(FL$2,'SEMACU DATA UNIFICADA'!$C$1:$T$1,0)),"")</f>
        <v>1598.7</v>
      </c>
      <c r="FM32" s="2">
        <f t="array" ref="FM32">IFERROR(INDEX('SEMACU DATA UNIFICADA'!$C$2:$T1000,MATCH(1,($A32='SEMACU DATA UNIFICADA'!$A$2:$A1000)*($FH$1='SEMACU DATA UNIFICADA'!$B$2:$B1000),0),MATCH(FM$2,'SEMACU DATA UNIFICADA'!$C$1:$T$1,0)),"")</f>
        <v>13.88</v>
      </c>
      <c r="FN32" s="2">
        <f t="array" ref="FN32">IFERROR(INDEX('SEMACU DATA UNIFICADA'!$C$2:$T1000,MATCH(1,($A32='SEMACU DATA UNIFICADA'!$A$2:$A1000)*($FH$1='SEMACU DATA UNIFICADA'!$B$2:$B1000),0),MATCH(FN$2,'SEMACU DATA UNIFICADA'!$C$1:$T$1,0)),"")</f>
        <v>2.04</v>
      </c>
      <c r="FO32" s="33">
        <f t="array" ref="FO32">IFERROR(INDEX('SEMACU DATA UNIFICADA'!$C$2:$T1000,MATCH(1,($A32='SEMACU DATA UNIFICADA'!$A$2:$A1000)*($FH$1='SEMACU DATA UNIFICADA'!$B$2:$B1000),0),MATCH(FO$2,'SEMACU DATA UNIFICADA'!$C$1:$T$1,0)),"")</f>
        <v>4.11072</v>
      </c>
      <c r="FP32" s="60">
        <f t="array" ref="FP32">IFERROR(INDEX('SEMACU DATA UNIFICADA'!$C$2:$T1000,MATCH(1,($A32='SEMACU DATA UNIFICADA'!$A$2:$A1000)*($FH$1='SEMACU DATA UNIFICADA'!$B$2:$B1000),0),MATCH(FP$2,'SEMACU DATA UNIFICADA'!$C$1:$T$1,0)),"")</f>
        <v>438159.9179</v>
      </c>
      <c r="FQ32" s="23">
        <f t="array" ref="FQ32">IFERROR(INDEX('SEMACU DATA UNIFICADA'!$C$2:$T1000,MATCH(1,($A32='SEMACU DATA UNIFICADA'!$A$2:$A1000)*($FH$1='SEMACU DATA UNIFICADA'!$B$2:$B1000),0),MATCH(FQ$2,'SEMACU DATA UNIFICADA'!$C$1:$T$1,0)),"")</f>
        <v>0.849997</v>
      </c>
      <c r="FR32" s="23">
        <f t="array" ref="FR32">IFERROR(INDEX('SEMACU DATA UNIFICADA'!$C$2:$T1000,MATCH(1,($A32='SEMACU DATA UNIFICADA'!$A$2:$A1000)*($FH$1='SEMACU DATA UNIFICADA'!$B$2:$B1000),0),MATCH(FR$2,'SEMACU DATA UNIFICADA'!$C$1:$T$1,0)),"")</f>
        <v>0.5349937948</v>
      </c>
      <c r="FS32" s="23">
        <f t="array" ref="FS32">IFERROR(INDEX('SEMACU DATA UNIFICADA'!$C$2:$T1000,MATCH(1,($A32='SEMACU DATA UNIFICADA'!$A$2:$A1000)*($FH$1='SEMACU DATA UNIFICADA'!$B$2:$B1000),0),MATCH(FS$2,'SEMACU DATA UNIFICADA'!$C$1:$T$1,0)),"")</f>
        <v>0.5349937948</v>
      </c>
      <c r="FT32" s="60" t="str">
        <f t="array" ref="FT32">IFERROR(INDEX('SEMACU DATA UNIFICADA'!$C$2:$T1000,MATCH(1,($A32='SEMACU DATA UNIFICADA'!$A$2:$A1000)*($FH$1='SEMACU DATA UNIFICADA'!$B$2:$B1000),0),MATCH(FT$2,'SEMACU DATA UNIFICADA'!$C$1:$T$1,0)),"")</f>
        <v/>
      </c>
      <c r="FU32" s="2">
        <f t="array" ref="FU32">IFERROR(INDEX('SEMACU DATA UNIFICADA'!$C$2:$T1000,MATCH(1,($A32='SEMACU DATA UNIFICADA'!$A$2:$A1000)*($FH$1='SEMACU DATA UNIFICADA'!$B$2:$B1000),0),MATCH(FU$2,'SEMACU DATA UNIFICADA'!$C$1:$T$1,0)),"")</f>
        <v>2</v>
      </c>
      <c r="FV32" s="2">
        <f t="array" ref="FV32">IFERROR(INDEX('SEMACU DATA UNIFICADA'!$C$2:$T1000,MATCH(1,($A32='SEMACU DATA UNIFICADA'!$A$2:$A1000)*($FH$1='SEMACU DATA UNIFICADA'!$B$2:$B1000),0),MATCH(FV$2,'SEMACU DATA UNIFICADA'!$C$1:$T$1,0)),"")</f>
        <v>15.88</v>
      </c>
      <c r="FW32" s="33">
        <f t="array" ref="FW32">IFERROR(INDEX('SEMACU DATA UNIFICADA'!$C$2:$T1000,MATCH(1,($A32='SEMACU DATA UNIFICADA'!$A$2:$A1000)*($FH$1='SEMACU DATA UNIFICADA'!$B$2:$B1000),0),MATCH(FW$2,'SEMACU DATA UNIFICADA'!$C$1:$T$1,0)),"")</f>
        <v>3.8184</v>
      </c>
      <c r="FX32" s="60">
        <f t="array" ref="FX32">IFERROR(INDEX('SEMACU DATA UNIFICADA'!$C$2:$T1000,MATCH(1,($A32='SEMACU DATA UNIFICADA'!$A$2:$A1000)*($FH$1='SEMACU DATA UNIFICADA'!$B$2:$B1000),0),MATCH(FX$2,'SEMACU DATA UNIFICADA'!$C$1:$T$1,0)),"")</f>
        <v>263.8222689</v>
      </c>
      <c r="FY32" s="140">
        <f t="array" ref="FY32">IFERROR(INDEX('SEMACU DATA UNIFICADA'!$C$2:$T1000,MATCH(1,($A32='SEMACU DATA UNIFICADA'!$A$2:$A1000)*($FH$1='SEMACU DATA UNIFICADA'!$B$2:$B1000),0),MATCH(FY$2,'SEMACU DATA UNIFICADA'!$C$1:$T$1,0)),"")</f>
        <v>3.455567217</v>
      </c>
      <c r="FZ32" s="138" t="str">
        <f t="array" ref="FZ32">IFERROR(INDEX('SEMACU DATA UNIFICADA'!$C$2:$T1000,MATCH(1,($A32='SEMACU DATA UNIFICADA'!$A$2:$A1000)*($FZ$1='SEMACU DATA UNIFICADA'!$B$2:$B1000),0),MATCH(FZ$2,'SEMACU DATA UNIFICADA'!$C$1:$T$1,0)),"")</f>
        <v/>
      </c>
      <c r="GA32" s="2" t="str">
        <f t="array" ref="GA32">IFERROR(INDEX('SEMACU DATA UNIFICADA'!$C$2:$T1000,MATCH(1,($A32='SEMACU DATA UNIFICADA'!$A$2:$A1000)*($FZ$1='SEMACU DATA UNIFICADA'!$B$2:$B1000),0),MATCH(GA$2,'SEMACU DATA UNIFICADA'!$C$1:$T$1,0)),"")</f>
        <v/>
      </c>
      <c r="GB32" s="2" t="str">
        <f t="array" ref="GB32">IFERROR(INDEX('SEMACU DATA UNIFICADA'!$C$2:$T1000,MATCH(1,($A32='SEMACU DATA UNIFICADA'!$A$2:$A1000)*($FZ$1='SEMACU DATA UNIFICADA'!$B$2:$B1000),0),MATCH(GB$2,'SEMACU DATA UNIFICADA'!$C$1:$T$1,0)),"")</f>
        <v/>
      </c>
      <c r="GC32" s="2" t="str">
        <f t="array" ref="GC32">IFERROR(INDEX('SEMACU DATA UNIFICADA'!$C$2:$T1000,MATCH(1,($A32='SEMACU DATA UNIFICADA'!$A$2:$A1000)*($FZ$1='SEMACU DATA UNIFICADA'!$B$2:$B1000),0),MATCH(GC$2,'SEMACU DATA UNIFICADA'!$C$1:$T$1,0)),"")</f>
        <v/>
      </c>
      <c r="GD32" s="139" t="str">
        <f t="array" ref="GD32">IFERROR(INDEX('SEMACU DATA UNIFICADA'!$C$2:$T1000,MATCH(1,($A32='SEMACU DATA UNIFICADA'!$A$2:$A1000)*($FZ$1='SEMACU DATA UNIFICADA'!$B$2:$B1000),0),MATCH(GD$2,'SEMACU DATA UNIFICADA'!$C$1:$T$1,0)),"")</f>
        <v/>
      </c>
      <c r="GE32" s="2" t="str">
        <f t="array" ref="GE32">IFERROR(INDEX('SEMACU DATA UNIFICADA'!$C$2:$T1000,MATCH(1,($A32='SEMACU DATA UNIFICADA'!$A$2:$A1000)*($FZ$1='SEMACU DATA UNIFICADA'!$B$2:$B1000),0),MATCH(GE$2,'SEMACU DATA UNIFICADA'!$C$1:$T$1,0)),"")</f>
        <v/>
      </c>
      <c r="GF32" s="2" t="str">
        <f t="array" ref="GF32">IFERROR(INDEX('SEMACU DATA UNIFICADA'!$C$2:$T1000,MATCH(1,($A32='SEMACU DATA UNIFICADA'!$A$2:$A1000)*($FZ$1='SEMACU DATA UNIFICADA'!$B$2:$B1000),0),MATCH(GF$2,'SEMACU DATA UNIFICADA'!$C$1:$T$1,0)),"")</f>
        <v/>
      </c>
      <c r="GG32" s="33" t="str">
        <f t="array" ref="GG32">IFERROR(INDEX('SEMACU DATA UNIFICADA'!$C$2:$T1000,MATCH(1,($A32='SEMACU DATA UNIFICADA'!$A$2:$A1000)*($FZ$1='SEMACU DATA UNIFICADA'!$B$2:$B1000),0),MATCH(GG$2,'SEMACU DATA UNIFICADA'!$C$1:$T$1,0)),"")</f>
        <v/>
      </c>
      <c r="GH32" s="60" t="str">
        <f t="array" ref="GH32">IFERROR(INDEX('SEMACU DATA UNIFICADA'!$C$2:$T1000,MATCH(1,($A32='SEMACU DATA UNIFICADA'!$A$2:$A1000)*($FZ$1='SEMACU DATA UNIFICADA'!$B$2:$B1000),0),MATCH(GH$2,'SEMACU DATA UNIFICADA'!$C$1:$T$1,0)),"")</f>
        <v/>
      </c>
      <c r="GI32" s="23" t="str">
        <f t="array" ref="GI32">IFERROR(INDEX('SEMACU DATA UNIFICADA'!$C$2:$T1000,MATCH(1,($A32='SEMACU DATA UNIFICADA'!$A$2:$A1000)*($FZ$1='SEMACU DATA UNIFICADA'!$B$2:$B1000),0),MATCH(GI$2,'SEMACU DATA UNIFICADA'!$C$1:$T$1,0)),"")</f>
        <v/>
      </c>
      <c r="GJ32" s="23" t="str">
        <f t="array" ref="GJ32">IFERROR(INDEX('SEMACU DATA UNIFICADA'!$C$2:$T1000,MATCH(1,($A32='SEMACU DATA UNIFICADA'!$A$2:$A1000)*($FZ$1='SEMACU DATA UNIFICADA'!$B$2:$B1000),0),MATCH(GJ$2,'SEMACU DATA UNIFICADA'!$C$1:$T$1,0)),"")</f>
        <v/>
      </c>
      <c r="GK32" s="23" t="str">
        <f t="array" ref="GK32">IFERROR(INDEX('SEMACU DATA UNIFICADA'!$C$2:$T1000,MATCH(1,($A32='SEMACU DATA UNIFICADA'!$A$2:$A1000)*($FZ$1='SEMACU DATA UNIFICADA'!$B$2:$B1000),0),MATCH(GK$2,'SEMACU DATA UNIFICADA'!$C$1:$T$1,0)),"")</f>
        <v/>
      </c>
      <c r="GL32" s="60" t="str">
        <f t="array" ref="GL32">IFERROR(INDEX('SEMACU DATA UNIFICADA'!$C$2:$T1000,MATCH(1,($A32='SEMACU DATA UNIFICADA'!$A$2:$A1000)*($FZ$1='SEMACU DATA UNIFICADA'!$B$2:$B1000),0),MATCH(GL$2,'SEMACU DATA UNIFICADA'!$C$1:$T$1,0)),"")</f>
        <v/>
      </c>
      <c r="GM32" s="2" t="str">
        <f t="array" ref="GM32">IFERROR(INDEX('SEMACU DATA UNIFICADA'!$C$2:$T1000,MATCH(1,($A32='SEMACU DATA UNIFICADA'!$A$2:$A1000)*($FZ$1='SEMACU DATA UNIFICADA'!$B$2:$B1000),0),MATCH(GM$2,'SEMACU DATA UNIFICADA'!$C$1:$T$1,0)),"")</f>
        <v/>
      </c>
      <c r="GN32" s="2" t="str">
        <f t="array" ref="GN32">IFERROR(INDEX('SEMACU DATA UNIFICADA'!$C$2:$T1000,MATCH(1,($A32='SEMACU DATA UNIFICADA'!$A$2:$A1000)*($FZ$1='SEMACU DATA UNIFICADA'!$B$2:$B1000),0),MATCH(GN$2,'SEMACU DATA UNIFICADA'!$C$1:$T$1,0)),"")</f>
        <v/>
      </c>
      <c r="GO32" s="33" t="str">
        <f t="array" ref="GO32">IFERROR(INDEX('SEMACU DATA UNIFICADA'!$C$2:$T1000,MATCH(1,($A32='SEMACU DATA UNIFICADA'!$A$2:$A1000)*($FZ$1='SEMACU DATA UNIFICADA'!$B$2:$B1000),0),MATCH(GO$2,'SEMACU DATA UNIFICADA'!$C$1:$T$1,0)),"")</f>
        <v/>
      </c>
      <c r="GP32" s="60" t="str">
        <f t="array" ref="GP32">IFERROR(INDEX('SEMACU DATA UNIFICADA'!$C$2:$T1000,MATCH(1,($A32='SEMACU DATA UNIFICADA'!$A$2:$A1000)*($FZ$1='SEMACU DATA UNIFICADA'!$B$2:$B1000),0),MATCH(GP$2,'SEMACU DATA UNIFICADA'!$C$1:$T$1,0)),"")</f>
        <v/>
      </c>
      <c r="GQ32" s="140" t="str">
        <f t="array" ref="GQ32">IFERROR(INDEX('SEMACU DATA UNIFICADA'!$C$2:$T1000,MATCH(1,($A32='SEMACU DATA UNIFICADA'!$A$2:$A1000)*($FZ$1='SEMACU DATA UNIFICADA'!$B$2:$B1000),0),MATCH(GQ$2,'SEMACU DATA UNIFICADA'!$C$1:$T$1,0)),"")</f>
        <v/>
      </c>
    </row>
    <row r="33">
      <c r="A33" s="199">
        <v>45152.0</v>
      </c>
      <c r="B33" s="138" t="str">
        <f t="array" ref="B33">IFERROR(INDEX('SEMACU DATA UNIFICADA'!$C$2:$T1000,MATCH(1,($A33='SEMACU DATA UNIFICADA'!$A$2:$A1000)*($B$1='SEMACU DATA UNIFICADA'!$B$2:$B1000),0),MATCH(B$2,'SEMACU DATA UNIFICADA'!$C$1:$T$1,0)),"")</f>
        <v>SE01200623</v>
      </c>
      <c r="C33" s="2">
        <f t="array" ref="C33">IFERROR(INDEX('SEMACU DATA UNIFICADA'!$C$2:$T1000,MATCH(1,($A33='SEMACU DATA UNIFICADA'!$A$2:$A1000)*($B$1='SEMACU DATA UNIFICADA'!$B$2:$B1000),0),MATCH(C$2,'SEMACU DATA UNIFICADA'!$C$1:$T$1,0)),"")</f>
        <v>525</v>
      </c>
      <c r="D33" s="2">
        <f t="array" ref="D33">IFERROR(INDEX('SEMACU DATA UNIFICADA'!$C$2:$T1000,MATCH(1,($A33='SEMACU DATA UNIFICADA'!$A$2:$A1000)*($B$1='SEMACU DATA UNIFICADA'!$B$2:$B1000),0),MATCH(D$2,'SEMACU DATA UNIFICADA'!$C$1:$T$1,0)),"")</f>
        <v>3200</v>
      </c>
      <c r="E33" s="2" t="str">
        <f t="array" ref="E33">IFERROR(INDEX('SEMACU DATA UNIFICADA'!$C$2:$T1000,MATCH(1,($A33='SEMACU DATA UNIFICADA'!$A$2:$A1000)*($B$1='SEMACU DATA UNIFICADA'!$B$2:$B1000),0),MATCH(E$2,'SEMACU DATA UNIFICADA'!$C$1:$T$1,0)),"")</f>
        <v>SKR SETLINE</v>
      </c>
      <c r="F33" s="60">
        <f t="array" ref="F33">IFERROR(INDEX('SEMACU DATA UNIFICADA'!$C$2:$T1000,MATCH(1,($A33='SEMACU DATA UNIFICADA'!$A$2:$A1000)*($B$1='SEMACU DATA UNIFICADA'!$B$2:$B1000),0),MATCH(F$2,'SEMACU DATA UNIFICADA'!$C$1:$T$1,0)),"")</f>
        <v>2803.2</v>
      </c>
      <c r="G33" s="2">
        <f t="array" ref="G33">IFERROR(INDEX('SEMACU DATA UNIFICADA'!$C$2:$T1000,MATCH(1,($A33='SEMACU DATA UNIFICADA'!$A$2:$A1000)*($B$1='SEMACU DATA UNIFICADA'!$B$2:$B1000),0),MATCH(G$2,'SEMACU DATA UNIFICADA'!$C$1:$T$1,0)),"")</f>
        <v>17.8</v>
      </c>
      <c r="H33" s="2">
        <f t="array" ref="H33">IFERROR(INDEX('SEMACU DATA UNIFICADA'!$C$2:$T1000,MATCH(1,($A33='SEMACU DATA UNIFICADA'!$A$2:$A1000)*($B$1='SEMACU DATA UNIFICADA'!$B$2:$B1000),0),MATCH(H$2,'SEMACU DATA UNIFICADA'!$C$1:$T$1,0)),"")</f>
        <v>2.4</v>
      </c>
      <c r="I33" s="33">
        <f t="array" ref="I33">IFERROR(INDEX('SEMACU DATA UNIFICADA'!$C$2:$T1000,MATCH(1,($A33='SEMACU DATA UNIFICADA'!$A$2:$A1000)*($B$1='SEMACU DATA UNIFICADA'!$B$2:$B1000),0),MATCH(I$2,'SEMACU DATA UNIFICADA'!$C$1:$T$1,0)),"")</f>
        <v>3.5616</v>
      </c>
      <c r="J33" s="60">
        <f t="array" ref="J33">IFERROR(INDEX('SEMACU DATA UNIFICADA'!$C$2:$T1000,MATCH(1,($A33='SEMACU DATA UNIFICADA'!$A$2:$A1000)*($B$1='SEMACU DATA UNIFICADA'!$B$2:$B1000),0),MATCH(J$2,'SEMACU DATA UNIFICADA'!$C$1:$T$1,0)),"")</f>
        <v>828121.6875</v>
      </c>
      <c r="K33" s="23">
        <f t="array" ref="K33">IFERROR(INDEX('SEMACU DATA UNIFICADA'!$C$2:$T1000,MATCH(1,($A33='SEMACU DATA UNIFICADA'!$A$2:$A1000)*($B$1='SEMACU DATA UNIFICADA'!$B$2:$B1000),0),MATCH(K$2,'SEMACU DATA UNIFICADA'!$C$1:$T$1,0)),"")</f>
        <v>0.8199964</v>
      </c>
      <c r="L33" s="23">
        <f t="array" ref="L33">IFERROR(INDEX('SEMACU DATA UNIFICADA'!$C$2:$T1000,MATCH(1,($A33='SEMACU DATA UNIFICADA'!$A$2:$A1000)*($B$1='SEMACU DATA UNIFICADA'!$B$2:$B1000),0),MATCH(L$2,'SEMACU DATA UNIFICADA'!$C$1:$T$1,0)),"")</f>
        <v>0.5476995288</v>
      </c>
      <c r="M33" s="23">
        <f t="array" ref="M33">IFERROR(INDEX('SEMACU DATA UNIFICADA'!$C$2:$T1000,MATCH(1,($A33='SEMACU DATA UNIFICADA'!$A$2:$A1000)*($B$1='SEMACU DATA UNIFICADA'!$B$2:$B1000),0),MATCH(M$2,'SEMACU DATA UNIFICADA'!$C$1:$T$1,0)),"")</f>
        <v>0.66</v>
      </c>
      <c r="N33" s="60" t="str">
        <f t="array" ref="N33">IFERROR(INDEX('SEMACU DATA UNIFICADA'!$C$2:$T1000,MATCH(1,($A33='SEMACU DATA UNIFICADA'!$A$2:$A1000)*($B$1='SEMACU DATA UNIFICADA'!$B$2:$B1000),0),MATCH(N$2,'SEMACU DATA UNIFICADA'!$C$1:$T$1,0)),"")</f>
        <v/>
      </c>
      <c r="O33" s="2">
        <f t="array" ref="O33">IFERROR(INDEX('SEMACU DATA UNIFICADA'!$C$2:$T1000,MATCH(1,($A33='SEMACU DATA UNIFICADA'!$A$2:$A1000)*($B$1='SEMACU DATA UNIFICADA'!$B$2:$B1000),0),MATCH(O$2,'SEMACU DATA UNIFICADA'!$C$1:$T$1,0)),"")</f>
        <v>2.3</v>
      </c>
      <c r="P33" s="2">
        <f t="array" ref="P33">IFERROR(INDEX('SEMACU DATA UNIFICADA'!$C$2:$T1000,MATCH(1,($A33='SEMACU DATA UNIFICADA'!$A$2:$A1000)*($B$1='SEMACU DATA UNIFICADA'!$B$2:$B1000),0),MATCH(P$2,'SEMACU DATA UNIFICADA'!$C$1:$T$1,0)),"")</f>
        <v>20.1</v>
      </c>
      <c r="Q33" s="33">
        <f t="array" ref="Q33">IFERROR(INDEX('SEMACU DATA UNIFICADA'!$C$2:$T1000,MATCH(1,($A33='SEMACU DATA UNIFICADA'!$A$2:$A1000)*($B$1='SEMACU DATA UNIFICADA'!$B$2:$B1000),0),MATCH(Q$2,'SEMACU DATA UNIFICADA'!$C$1:$T$1,0)),"")</f>
        <v>3.2904</v>
      </c>
      <c r="R33" s="60">
        <f t="array" ref="R33">IFERROR(INDEX('SEMACU DATA UNIFICADA'!$C$2:$T1000,MATCH(1,($A33='SEMACU DATA UNIFICADA'!$A$2:$A1000)*($B$1='SEMACU DATA UNIFICADA'!$B$2:$B1000),0),MATCH(R$2,'SEMACU DATA UNIFICADA'!$C$1:$T$1,0)),"")</f>
        <v>670.998794</v>
      </c>
      <c r="S33" s="140">
        <f t="array" ref="S33">IFERROR(INDEX('SEMACU DATA UNIFICADA'!$C$2:$T1000,MATCH(1,($A33='SEMACU DATA UNIFICADA'!$A$2:$A1000)*($B$1='SEMACU DATA UNIFICADA'!$B$2:$B1000),0),MATCH(S$2,'SEMACU DATA UNIFICADA'!$C$1:$T$1,0)),"")</f>
        <v>36.49969851</v>
      </c>
      <c r="T33" s="138" t="str">
        <f t="array" ref="T33">IFERROR(INDEX('SEMACU DATA UNIFICADA'!$C$2:$T1000,MATCH(1,($A33='SEMACU DATA UNIFICADA'!$A$2:$A1000)*($T$1='SEMACU DATA UNIFICADA'!$B$2:$B1000),0),MATCH(T$2,'SEMACU DATA UNIFICADA'!$C$1:$T$1,0)),"")</f>
        <v>SE02220623</v>
      </c>
      <c r="U33" s="2">
        <f t="array" ref="U33">IFERROR(INDEX('SEMACU DATA UNIFICADA'!$C$2:$T1000,MATCH(1,($A33='SEMACU DATA UNIFICADA'!$A$2:$A1000)*($T$1='SEMACU DATA UNIFICADA'!$B$2:$B1000),0),MATCH(U$2,'SEMACU DATA UNIFICADA'!$C$1:$T$1,0)),"")</f>
        <v>450</v>
      </c>
      <c r="V33" s="2">
        <f t="array" ref="V33">IFERROR(INDEX('SEMACU DATA UNIFICADA'!$C$2:$T1000,MATCH(1,($A33='SEMACU DATA UNIFICADA'!$A$2:$A1000)*($T$1='SEMACU DATA UNIFICADA'!$B$2:$B1000),0),MATCH(V$2,'SEMACU DATA UNIFICADA'!$C$1:$T$1,0)),"")</f>
        <v>2625</v>
      </c>
      <c r="W33" s="2" t="str">
        <f t="array" ref="W33">IFERROR(INDEX('SEMACU DATA UNIFICADA'!$C$2:$T1000,MATCH(1,($A33='SEMACU DATA UNIFICADA'!$A$2:$A1000)*($T$1='SEMACU DATA UNIFICADA'!$B$2:$B1000),0),MATCH(W$2,'SEMACU DATA UNIFICADA'!$C$1:$T$1,0)),"")</f>
        <v>SKR SETLINE</v>
      </c>
      <c r="X33" s="139">
        <f t="array" ref="X33">IFERROR(INDEX('SEMACU DATA UNIFICADA'!$C$2:$T1000,MATCH(1,($A33='SEMACU DATA UNIFICADA'!$A$2:$A1000)*($T$1='SEMACU DATA UNIFICADA'!$B$2:$B1000),0),MATCH(X$2,'SEMACU DATA UNIFICADA'!$C$1:$T$1,0)),"")</f>
        <v>2299.5</v>
      </c>
      <c r="Y33" s="2">
        <f t="array" ref="Y33">IFERROR(INDEX('SEMACU DATA UNIFICADA'!$C$2:$T1000,MATCH(1,($A33='SEMACU DATA UNIFICADA'!$A$2:$A1000)*($T$1='SEMACU DATA UNIFICADA'!$B$2:$B1000),0),MATCH(Y$2,'SEMACU DATA UNIFICADA'!$C$1:$T$1,0)),"")</f>
        <v>17.93</v>
      </c>
      <c r="Z33" s="2">
        <f t="array" ref="Z33">IFERROR(INDEX('SEMACU DATA UNIFICADA'!$C$2:$T1000,MATCH(1,($A33='SEMACU DATA UNIFICADA'!$A$2:$A1000)*($T$1='SEMACU DATA UNIFICADA'!$B$2:$B1000),0),MATCH(Z$2,'SEMACU DATA UNIFICADA'!$C$1:$T$1,0)),"")</f>
        <v>2.37</v>
      </c>
      <c r="AA33" s="33">
        <f t="array" ref="AA33">IFERROR(INDEX('SEMACU DATA UNIFICADA'!$C$2:$T1000,MATCH(1,($A33='SEMACU DATA UNIFICADA'!$A$2:$A1000)*($T$1='SEMACU DATA UNIFICADA'!$B$2:$B1000),0),MATCH(AA$2,'SEMACU DATA UNIFICADA'!$C$1:$T$1,0)),"")</f>
        <v>3.54756</v>
      </c>
      <c r="AB33" s="60">
        <f t="array" ref="AB33">IFERROR(INDEX('SEMACU DATA UNIFICADA'!$C$2:$T1000,MATCH(1,($A33='SEMACU DATA UNIFICADA'!$A$2:$A1000)*($T$1='SEMACU DATA UNIFICADA'!$B$2:$B1000),0),MATCH(AB$2,'SEMACU DATA UNIFICADA'!$C$1:$T$1,0)),"")</f>
        <v>707460.953</v>
      </c>
      <c r="AC33" s="23">
        <f t="array" ref="AC33">IFERROR(INDEX('SEMACU DATA UNIFICADA'!$C$2:$T1000,MATCH(1,($A33='SEMACU DATA UNIFICADA'!$A$2:$A1000)*($T$1='SEMACU DATA UNIFICADA'!$B$2:$B1000),0),MATCH(AC$2,'SEMACU DATA UNIFICADA'!$C$1:$T$1,0)),"")</f>
        <v>0.8266632</v>
      </c>
      <c r="AD33" s="23">
        <f t="array" ref="AD33">IFERROR(INDEX('SEMACU DATA UNIFICADA'!$C$2:$T1000,MATCH(1,($A33='SEMACU DATA UNIFICADA'!$A$2:$A1000)*($T$1='SEMACU DATA UNIFICADA'!$B$2:$B1000),0),MATCH(AD$2,'SEMACU DATA UNIFICADA'!$C$1:$T$1,0)),"")</f>
        <v>0.7018461835</v>
      </c>
      <c r="AE33" s="23">
        <f t="array" ref="AE33">IFERROR(INDEX('SEMACU DATA UNIFICADA'!$C$2:$T1000,MATCH(1,($A33='SEMACU DATA UNIFICADA'!$A$2:$A1000)*($T$1='SEMACU DATA UNIFICADA'!$B$2:$B1000),0),MATCH(AE$2,'SEMACU DATA UNIFICADA'!$C$1:$T$1,0)),"")</f>
        <v>0.82</v>
      </c>
      <c r="AF33" s="60" t="str">
        <f t="array" ref="AF33">IFERROR(INDEX('SEMACU DATA UNIFICADA'!$C$2:$T1000,MATCH(1,($A33='SEMACU DATA UNIFICADA'!$A$2:$A1000)*($T$1='SEMACU DATA UNIFICADA'!$B$2:$B1000),0),MATCH(AF$2,'SEMACU DATA UNIFICADA'!$C$1:$T$1,0)),"")</f>
        <v/>
      </c>
      <c r="AG33" s="2">
        <f t="array" ref="AG33">IFERROR(INDEX('SEMACU DATA UNIFICADA'!$C$2:$T1000,MATCH(1,($A33='SEMACU DATA UNIFICADA'!$A$2:$A1000)*($T$1='SEMACU DATA UNIFICADA'!$B$2:$B1000),0),MATCH(AG$2,'SEMACU DATA UNIFICADA'!$C$1:$T$1,0)),"")</f>
        <v>2.3</v>
      </c>
      <c r="AH33" s="2">
        <f t="array" ref="AH33">IFERROR(INDEX('SEMACU DATA UNIFICADA'!$C$2:$T1000,MATCH(1,($A33='SEMACU DATA UNIFICADA'!$A$2:$A1000)*($T$1='SEMACU DATA UNIFICADA'!$B$2:$B1000),0),MATCH(AH$2,'SEMACU DATA UNIFICADA'!$C$1:$T$1,0)),"")</f>
        <v>20.23</v>
      </c>
      <c r="AI33" s="2">
        <f t="array" ref="AI33">IFERROR(INDEX('SEMACU DATA UNIFICADA'!$C$2:$T1000,MATCH(1,($A33='SEMACU DATA UNIFICADA'!$A$2:$A1000)*($T$1='SEMACU DATA UNIFICADA'!$B$2:$B1000),0),MATCH(AI$2,'SEMACU DATA UNIFICADA'!$C$1:$T$1,0)),"")</f>
        <v>3.27792</v>
      </c>
      <c r="AJ33" s="60">
        <f t="array" ref="AJ33">IFERROR(INDEX('SEMACU DATA UNIFICADA'!$C$2:$T1000,MATCH(1,($A33='SEMACU DATA UNIFICADA'!$A$2:$A1000)*($T$1='SEMACU DATA UNIFICADA'!$B$2:$B1000),0),MATCH(AJ$2,'SEMACU DATA UNIFICADA'!$C$1:$T$1,0)),"")</f>
        <v>559.8304468</v>
      </c>
      <c r="AK33" s="140">
        <f t="array" ref="AK33">IFERROR(INDEX('SEMACU DATA UNIFICADA'!$C$2:$T1000,MATCH(1,($A33='SEMACU DATA UNIFICADA'!$A$2:$A1000)*($T$1='SEMACU DATA UNIFICADA'!$B$2:$B1000),0),MATCH(AK$2,'SEMACU DATA UNIFICADA'!$C$1:$T$1,0)),"")</f>
        <v>27.4576117</v>
      </c>
      <c r="AL33" s="138" t="str">
        <f t="array" ref="AL33">IFERROR(INDEX('SEMACU DATA UNIFICADA'!$C$2:$T1000,MATCH(1,($A33='SEMACU DATA UNIFICADA'!$A$2:$A1000)*($AL$1='SEMACU DATA UNIFICADA'!$B$2:$B1000),0),MATCH(AL$2,'SEMACU DATA UNIFICADA'!$C$1:$T$1,0)),"")</f>
        <v>SE03240623</v>
      </c>
      <c r="AM33" s="2">
        <f t="array" ref="AM33">IFERROR(INDEX('SEMACU DATA UNIFICADA'!$C$2:$T1000,MATCH(1,($A33='SEMACU DATA UNIFICADA'!$A$2:$A1000)*($AL$1='SEMACU DATA UNIFICADA'!$B$2:$B1000),0),MATCH(AM$2,'SEMACU DATA UNIFICADA'!$C$1:$T$1,0)),"")</f>
        <v>275</v>
      </c>
      <c r="AN33" s="2">
        <f t="array" ref="AN33">IFERROR(INDEX('SEMACU DATA UNIFICADA'!$C$2:$T1000,MATCH(1,($A33='SEMACU DATA UNIFICADA'!$A$2:$A1000)*($AL$1='SEMACU DATA UNIFICADA'!$B$2:$B1000),0),MATCH(AN$2,'SEMACU DATA UNIFICADA'!$C$1:$T$1,0)),"")</f>
        <v>1575</v>
      </c>
      <c r="AO33" s="2" t="str">
        <f t="array" ref="AO33">IFERROR(INDEX('SEMACU DATA UNIFICADA'!$C$2:$T1000,MATCH(1,($A33='SEMACU DATA UNIFICADA'!$A$2:$A1000)*($AL$1='SEMACU DATA UNIFICADA'!$B$2:$B1000),0),MATCH(AO$2,'SEMACU DATA UNIFICADA'!$C$1:$T$1,0)),"")</f>
        <v>SKR SETLINE</v>
      </c>
      <c r="AP33" s="139">
        <f t="array" ref="AP33">IFERROR(INDEX('SEMACU DATA UNIFICADA'!$C$2:$T1000,MATCH(1,($A33='SEMACU DATA UNIFICADA'!$A$2:$A1000)*($AL$1='SEMACU DATA UNIFICADA'!$B$2:$B1000),0),MATCH(AP$2,'SEMACU DATA UNIFICADA'!$C$1:$T$1,0)),"")</f>
        <v>1379.7</v>
      </c>
      <c r="AQ33" s="2">
        <f t="array" ref="AQ33">IFERROR(INDEX('SEMACU DATA UNIFICADA'!$C$2:$T1000,MATCH(1,($A33='SEMACU DATA UNIFICADA'!$A$2:$A1000)*($AL$1='SEMACU DATA UNIFICADA'!$B$2:$B1000),0),MATCH(AQ$2,'SEMACU DATA UNIFICADA'!$C$1:$T$1,0)),"")</f>
        <v>16.73</v>
      </c>
      <c r="AR33" s="2">
        <f t="array" ref="AR33">IFERROR(INDEX('SEMACU DATA UNIFICADA'!$C$2:$T1000,MATCH(1,($A33='SEMACU DATA UNIFICADA'!$A$2:$A1000)*($AL$1='SEMACU DATA UNIFICADA'!$B$2:$B1000),0),MATCH(AR$2,'SEMACU DATA UNIFICADA'!$C$1:$T$1,0)),"")</f>
        <v>2.32</v>
      </c>
      <c r="AS33" s="33">
        <f t="array" ref="AS33">IFERROR(INDEX('SEMACU DATA UNIFICADA'!$C$2:$T1000,MATCH(1,($A33='SEMACU DATA UNIFICADA'!$A$2:$A1000)*($AL$1='SEMACU DATA UNIFICADA'!$B$2:$B1000),0),MATCH(AS$2,'SEMACU DATA UNIFICADA'!$C$1:$T$1,0)),"")</f>
        <v>3.69564</v>
      </c>
      <c r="AT33" s="60">
        <f t="array" ref="AT33">IFERROR(INDEX('SEMACU DATA UNIFICADA'!$C$2:$T1000,MATCH(1,($A33='SEMACU DATA UNIFICADA'!$A$2:$A1000)*($AL$1='SEMACU DATA UNIFICADA'!$B$2:$B1000),0),MATCH(AT$2,'SEMACU DATA UNIFICADA'!$C$1:$T$1,0)),"")</f>
        <v>444781.8878</v>
      </c>
      <c r="AU33" s="23">
        <f t="array" ref="AU33">IFERROR(INDEX('SEMACU DATA UNIFICADA'!$C$2:$T1000,MATCH(1,($A33='SEMACU DATA UNIFICADA'!$A$2:$A1000)*($AL$1='SEMACU DATA UNIFICADA'!$B$2:$B1000),0),MATCH(AU$2,'SEMACU DATA UNIFICADA'!$C$1:$T$1,0)),"")</f>
        <v>0.83333</v>
      </c>
      <c r="AV33" s="23">
        <f t="array" ref="AV33">IFERROR(INDEX('SEMACU DATA UNIFICADA'!$C$2:$T1000,MATCH(1,($A33='SEMACU DATA UNIFICADA'!$A$2:$A1000)*($AL$1='SEMACU DATA UNIFICADA'!$B$2:$B1000),0),MATCH(AV$2,'SEMACU DATA UNIFICADA'!$C$1:$T$1,0)),"")</f>
        <v>0.6960592923</v>
      </c>
      <c r="AW33" s="23">
        <f t="array" ref="AW33">IFERROR(INDEX('SEMACU DATA UNIFICADA'!$C$2:$T1000,MATCH(1,($A33='SEMACU DATA UNIFICADA'!$A$2:$A1000)*($AL$1='SEMACU DATA UNIFICADA'!$B$2:$B1000),0),MATCH(AW$2,'SEMACU DATA UNIFICADA'!$C$1:$T$1,0)),"")</f>
        <v>0.6960592923</v>
      </c>
      <c r="AX33" s="60" t="str">
        <f t="array" ref="AX33">IFERROR(INDEX('SEMACU DATA UNIFICADA'!$C$2:$T1000,MATCH(1,($A33='SEMACU DATA UNIFICADA'!$A$2:$A1000)*($AL$1='SEMACU DATA UNIFICADA'!$B$2:$B1000),0),MATCH(AX$2,'SEMACU DATA UNIFICADA'!$C$1:$T$1,0)),"")</f>
        <v/>
      </c>
      <c r="AY33" s="2">
        <f t="array" ref="AY33">IFERROR(INDEX('SEMACU DATA UNIFICADA'!$C$2:$T1000,MATCH(1,($A33='SEMACU DATA UNIFICADA'!$A$2:$A1000)*($AL$1='SEMACU DATA UNIFICADA'!$B$2:$B1000),0),MATCH(AY$2,'SEMACU DATA UNIFICADA'!$C$1:$T$1,0)),"")</f>
        <v>2.3</v>
      </c>
      <c r="AZ33" s="2">
        <f t="array" ref="AZ33">IFERROR(INDEX('SEMACU DATA UNIFICADA'!$C$2:$T1000,MATCH(1,($A33='SEMACU DATA UNIFICADA'!$A$2:$A1000)*($AL$1='SEMACU DATA UNIFICADA'!$B$2:$B1000),0),MATCH(AZ$2,'SEMACU DATA UNIFICADA'!$C$1:$T$1,0)),"")</f>
        <v>19.03</v>
      </c>
      <c r="BA33" s="33">
        <f t="array" ref="BA33">IFERROR(INDEX('SEMACU DATA UNIFICADA'!$C$2:$T1000,MATCH(1,($A33='SEMACU DATA UNIFICADA'!$A$2:$A1000)*($AL$1='SEMACU DATA UNIFICADA'!$B$2:$B1000),0),MATCH(BA$2,'SEMACU DATA UNIFICADA'!$C$1:$T$1,0)),"")</f>
        <v>3.40512</v>
      </c>
      <c r="BB33" s="60">
        <f t="array" ref="BB33">IFERROR(INDEX('SEMACU DATA UNIFICADA'!$C$2:$T1000,MATCH(1,($A33='SEMACU DATA UNIFICADA'!$A$2:$A1000)*($AL$1='SEMACU DATA UNIFICADA'!$B$2:$B1000),0),MATCH(BB$2,'SEMACU DATA UNIFICADA'!$C$1:$T$1,0)),"")</f>
        <v>293.7960767</v>
      </c>
      <c r="BC33" s="140">
        <f t="array" ref="BC33">IFERROR(INDEX('SEMACU DATA UNIFICADA'!$C$2:$T1000,MATCH(1,($A33='SEMACU DATA UNIFICADA'!$A$2:$A1000)*($AL$1='SEMACU DATA UNIFICADA'!$B$2:$B1000),0),MATCH(BC$2,'SEMACU DATA UNIFICADA'!$C$1:$T$1,0)),"")</f>
        <v>4.699019167</v>
      </c>
      <c r="BD33" s="138" t="str">
        <f t="array" ref="BD33">IFERROR(INDEX('SEMACU DATA UNIFICADA'!$C$2:$T1000,MATCH(1,($A33='SEMACU DATA UNIFICADA'!$A$2:$A1000)*($BD$1='SEMACU DATA UNIFICADA'!$B$2:$B1000),0),MATCH(BD$2,'SEMACU DATA UNIFICADA'!$C$1:$T$1,0)),"")</f>
        <v>SE04240623</v>
      </c>
      <c r="BE33" s="2">
        <f t="array" ref="BE33">IFERROR(INDEX('SEMACU DATA UNIFICADA'!$C$2:$T1000,MATCH(1,($A33='SEMACU DATA UNIFICADA'!$A$2:$A1000)*($BD$1='SEMACU DATA UNIFICADA'!$B$2:$B1000),0),MATCH(BE$2,'SEMACU DATA UNIFICADA'!$C$1:$T$1,0)),"")</f>
        <v>225</v>
      </c>
      <c r="BF33" s="2">
        <f t="array" ref="BF33">IFERROR(INDEX('SEMACU DATA UNIFICADA'!$C$2:$T1000,MATCH(1,($A33='SEMACU DATA UNIFICADA'!$A$2:$A1000)*($BD$1='SEMACU DATA UNIFICADA'!$B$2:$B1000),0),MATCH(BF$2,'SEMACU DATA UNIFICADA'!$C$1:$T$1,0)),"")</f>
        <v>1400</v>
      </c>
      <c r="BG33" s="2" t="str">
        <f t="array" ref="BG33">IFERROR(INDEX('SEMACU DATA UNIFICADA'!$C$2:$T1000,MATCH(1,($A33='SEMACU DATA UNIFICADA'!$A$2:$A1000)*($BD$1='SEMACU DATA UNIFICADA'!$B$2:$B1000),0),MATCH(BG$2,'SEMACU DATA UNIFICADA'!$C$1:$T$1,0)),"")</f>
        <v>SKR SETLINE</v>
      </c>
      <c r="BH33" s="139">
        <f t="array" ref="BH33">IFERROR(INDEX('SEMACU DATA UNIFICADA'!$C$2:$T1000,MATCH(1,($A33='SEMACU DATA UNIFICADA'!$A$2:$A1000)*($BD$1='SEMACU DATA UNIFICADA'!$B$2:$B1000),0),MATCH(BH$2,'SEMACU DATA UNIFICADA'!$C$1:$T$1,0)),"")</f>
        <v>1226.4</v>
      </c>
      <c r="BI33" s="2">
        <f t="array" ref="BI33">IFERROR(INDEX('SEMACU DATA UNIFICADA'!$C$2:$T1000,MATCH(1,($A33='SEMACU DATA UNIFICADA'!$A$2:$A1000)*($BD$1='SEMACU DATA UNIFICADA'!$B$2:$B1000),0),MATCH(BI$2,'SEMACU DATA UNIFICADA'!$C$1:$T$1,0)),"")</f>
        <v>15.26</v>
      </c>
      <c r="BJ33" s="2">
        <f t="array" ref="BJ33">IFERROR(INDEX('SEMACU DATA UNIFICADA'!$C$2:$T1000,MATCH(1,($A33='SEMACU DATA UNIFICADA'!$A$2:$A1000)*($BD$1='SEMACU DATA UNIFICADA'!$B$2:$B1000),0),MATCH(BJ$2,'SEMACU DATA UNIFICADA'!$C$1:$T$1,0)),"")</f>
        <v>1.78</v>
      </c>
      <c r="BK33" s="33">
        <f t="array" ref="BK33">IFERROR(INDEX('SEMACU DATA UNIFICADA'!$C$2:$T1000,MATCH(1,($A33='SEMACU DATA UNIFICADA'!$A$2:$A1000)*($BD$1='SEMACU DATA UNIFICADA'!$B$2:$B1000),0),MATCH(BK$2,'SEMACU DATA UNIFICADA'!$C$1:$T$1,0)),"")</f>
        <v>3.8928</v>
      </c>
      <c r="BL33" s="60">
        <f t="array" ref="BL33">IFERROR(INDEX('SEMACU DATA UNIFICADA'!$C$2:$T1000,MATCH(1,($A33='SEMACU DATA UNIFICADA'!$A$2:$A1000)*($BD$1='SEMACU DATA UNIFICADA'!$B$2:$B1000),0),MATCH(BL$2,'SEMACU DATA UNIFICADA'!$C$1:$T$1,0)),"")</f>
        <v>378761.5568</v>
      </c>
      <c r="BM33" s="23">
        <f t="array" ref="BM33">IFERROR(INDEX('SEMACU DATA UNIFICADA'!$C$2:$T1000,MATCH(1,($A33='SEMACU DATA UNIFICADA'!$A$2:$A1000)*($BD$1='SEMACU DATA UNIFICADA'!$B$2:$B1000),0),MATCH(BM$2,'SEMACU DATA UNIFICADA'!$C$1:$T$1,0)),"")</f>
        <v>0.83333</v>
      </c>
      <c r="BN33" s="23">
        <f t="array" ref="BN33">IFERROR(INDEX('SEMACU DATA UNIFICADA'!$C$2:$T1000,MATCH(1,($A33='SEMACU DATA UNIFICADA'!$A$2:$A1000)*($BD$1='SEMACU DATA UNIFICADA'!$B$2:$B1000),0),MATCH(BN$2,'SEMACU DATA UNIFICADA'!$C$1:$T$1,0)),"")</f>
        <v>0.5969449279</v>
      </c>
      <c r="BO33" s="23">
        <f t="array" ref="BO33">IFERROR(INDEX('SEMACU DATA UNIFICADA'!$C$2:$T1000,MATCH(1,($A33='SEMACU DATA UNIFICADA'!$A$2:$A1000)*($BD$1='SEMACU DATA UNIFICADA'!$B$2:$B1000),0),MATCH(BO$2,'SEMACU DATA UNIFICADA'!$C$1:$T$1,0)),"")</f>
        <v>0.72</v>
      </c>
      <c r="BP33" s="60" t="str">
        <f t="array" ref="BP33">IFERROR(INDEX('SEMACU DATA UNIFICADA'!$C$2:$T1000,MATCH(1,($A33='SEMACU DATA UNIFICADA'!$A$2:$A1000)*($BD$1='SEMACU DATA UNIFICADA'!$B$2:$B1000),0),MATCH(BP$2,'SEMACU DATA UNIFICADA'!$C$1:$T$1,0)),"")</f>
        <v/>
      </c>
      <c r="BQ33" s="2">
        <f t="array" ref="BQ33">IFERROR(INDEX('SEMACU DATA UNIFICADA'!$C$2:$T1000,MATCH(1,($A33='SEMACU DATA UNIFICADA'!$A$2:$A1000)*($BD$1='SEMACU DATA UNIFICADA'!$B$2:$B1000),0),MATCH(BQ$2,'SEMACU DATA UNIFICADA'!$C$1:$T$1,0)),"")</f>
        <v>2.3</v>
      </c>
      <c r="BR33" s="2">
        <f t="array" ref="BR33">IFERROR(INDEX('SEMACU DATA UNIFICADA'!$C$2:$T1000,MATCH(1,($A33='SEMACU DATA UNIFICADA'!$A$2:$A1000)*($BD$1='SEMACU DATA UNIFICADA'!$B$2:$B1000),0),MATCH(BR$2,'SEMACU DATA UNIFICADA'!$C$1:$T$1,0)),"")</f>
        <v>17.56</v>
      </c>
      <c r="BS33" s="33">
        <f t="array" ref="BS33">IFERROR(INDEX('SEMACU DATA UNIFICADA'!$C$2:$T1000,MATCH(1,($A33='SEMACU DATA UNIFICADA'!$A$2:$A1000)*($BD$1='SEMACU DATA UNIFICADA'!$B$2:$B1000),0),MATCH(BS$2,'SEMACU DATA UNIFICADA'!$C$1:$T$1,0)),"")</f>
        <v>3.58752</v>
      </c>
      <c r="BT33" s="60">
        <f t="array" ref="BT33">IFERROR(INDEX('SEMACU DATA UNIFICADA'!$C$2:$T1000,MATCH(1,($A33='SEMACU DATA UNIFICADA'!$A$2:$A1000)*($BD$1='SEMACU DATA UNIFICADA'!$B$2:$B1000),0),MATCH(BT$2,'SEMACU DATA UNIFICADA'!$C$1:$T$1,0)),"")</f>
        <v>293.558072</v>
      </c>
      <c r="BU33" s="140">
        <f t="array" ref="BU33">IFERROR(INDEX('SEMACU DATA UNIFICADA'!$C$2:$T1000,MATCH(1,($A33='SEMACU DATA UNIFICADA'!$A$2:$A1000)*($BD$1='SEMACU DATA UNIFICADA'!$B$2:$B1000),0),MATCH(BU$2,'SEMACU DATA UNIFICADA'!$C$1:$T$1,0)),"")</f>
        <v>17.139518</v>
      </c>
      <c r="BV33" s="138" t="str">
        <f t="array" ref="BV33">IFERROR(INDEX('SEMACU DATA UNIFICADA'!$C$2:$T1000,MATCH(1,($A33='SEMACU DATA UNIFICADA'!$A$2:$A1000)*($BV$1='SEMACU DATA UNIFICADA'!$B$2:$B1000),0),MATCH(BV$2,'SEMACU DATA UNIFICADA'!$C$1:$T$1,0)),"")</f>
        <v/>
      </c>
      <c r="BW33" s="2" t="str">
        <f t="array" ref="BW33">IFERROR(INDEX('SEMACU DATA UNIFICADA'!$C$2:$T1000,MATCH(1,($A33='SEMACU DATA UNIFICADA'!$A$2:$A1000)*($BV$1='SEMACU DATA UNIFICADA'!$B$2:$B1000),0),MATCH(BW$2,'SEMACU DATA UNIFICADA'!$C$1:$T$1,0)),"")</f>
        <v/>
      </c>
      <c r="BX33" s="2" t="str">
        <f t="array" ref="BX33">IFERROR(INDEX('SEMACU DATA UNIFICADA'!$C$2:$T1000,MATCH(1,($A33='SEMACU DATA UNIFICADA'!$A$2:$A1000)*($BV$1='SEMACU DATA UNIFICADA'!$B$2:$B1000),0),MATCH(BX$2,'SEMACU DATA UNIFICADA'!$C$1:$T$1,0)),"")</f>
        <v/>
      </c>
      <c r="BY33" s="2" t="str">
        <f t="array" ref="BY33">IFERROR(INDEX('SEMACU DATA UNIFICADA'!$C$2:$T1000,MATCH(1,($A33='SEMACU DATA UNIFICADA'!$A$2:$A1000)*($BV$1='SEMACU DATA UNIFICADA'!$B$2:$B1000),0),MATCH(BY$2,'SEMACU DATA UNIFICADA'!$C$1:$T$1,0)),"")</f>
        <v/>
      </c>
      <c r="BZ33" s="139" t="str">
        <f t="array" ref="BZ33">IFERROR(INDEX('SEMACU DATA UNIFICADA'!$C$2:$T1000,MATCH(1,($A33='SEMACU DATA UNIFICADA'!$A$2:$A1000)*($BV$1='SEMACU DATA UNIFICADA'!$B$2:$B1000),0),MATCH(BZ$2,'SEMACU DATA UNIFICADA'!$C$1:$T$1,0)),"")</f>
        <v/>
      </c>
      <c r="CA33" s="2" t="str">
        <f t="array" ref="CA33">IFERROR(INDEX('SEMACU DATA UNIFICADA'!$C$2:$T1000,MATCH(1,($A33='SEMACU DATA UNIFICADA'!$A$2:$A1000)*($BV$1='SEMACU DATA UNIFICADA'!$B$2:$B1000),0),MATCH(CA$2,'SEMACU DATA UNIFICADA'!$C$1:$T$1,0)),"")</f>
        <v/>
      </c>
      <c r="CB33" s="2" t="str">
        <f t="array" ref="CB33">IFERROR(INDEX('SEMACU DATA UNIFICADA'!$C$2:$T1000,MATCH(1,($A33='SEMACU DATA UNIFICADA'!$A$2:$A1000)*($BV$1='SEMACU DATA UNIFICADA'!$B$2:$B1000),0),MATCH(CB$2,'SEMACU DATA UNIFICADA'!$C$1:$T$1,0)),"")</f>
        <v/>
      </c>
      <c r="CC33" s="33" t="str">
        <f t="array" ref="CC33">IFERROR(INDEX('SEMACU DATA UNIFICADA'!$C$2:$T1000,MATCH(1,($A33='SEMACU DATA UNIFICADA'!$A$2:$A1000)*($BV$1='SEMACU DATA UNIFICADA'!$B$2:$B1000),0),MATCH(CC$2,'SEMACU DATA UNIFICADA'!$C$1:$T$1,0)),"")</f>
        <v/>
      </c>
      <c r="CD33" s="60" t="str">
        <f t="array" ref="CD33">IFERROR(INDEX('SEMACU DATA UNIFICADA'!$C$2:$T1000,MATCH(1,($A33='SEMACU DATA UNIFICADA'!$A$2:$A1000)*($BV$1='SEMACU DATA UNIFICADA'!$B$2:$B1000),0),MATCH(CD$2,'SEMACU DATA UNIFICADA'!$C$1:$T$1,0)),"")</f>
        <v/>
      </c>
      <c r="CE33" s="23" t="str">
        <f t="array" ref="CE33">IFERROR(INDEX('SEMACU DATA UNIFICADA'!$C$2:$T1000,MATCH(1,($A33='SEMACU DATA UNIFICADA'!$A$2:$A1000)*($BV$1='SEMACU DATA UNIFICADA'!$B$2:$B1000),0),MATCH(CE$2,'SEMACU DATA UNIFICADA'!$C$1:$T$1,0)),"")</f>
        <v/>
      </c>
      <c r="CF33" s="23" t="str">
        <f t="array" ref="CF33">IFERROR(INDEX('SEMACU DATA UNIFICADA'!$C$2:$T1000,MATCH(1,($A33='SEMACU DATA UNIFICADA'!$A$2:$A1000)*($BV$1='SEMACU DATA UNIFICADA'!$B$2:$B1000),0),MATCH(CF$2,'SEMACU DATA UNIFICADA'!$C$1:$T$1,0)),"")</f>
        <v/>
      </c>
      <c r="CG33" s="23" t="str">
        <f t="array" ref="CG33">IFERROR(INDEX('SEMACU DATA UNIFICADA'!$C$2:$T1000,MATCH(1,($A33='SEMACU DATA UNIFICADA'!$A$2:$A1000)*($BV$1='SEMACU DATA UNIFICADA'!$B$2:$B1000),0),MATCH(CG$2,'SEMACU DATA UNIFICADA'!$C$1:$T$1,0)),"")</f>
        <v/>
      </c>
      <c r="CH33" s="60" t="str">
        <f t="array" ref="CH33">IFERROR(INDEX('SEMACU DATA UNIFICADA'!$C$2:$T1000,MATCH(1,($A33='SEMACU DATA UNIFICADA'!$A$2:$A1000)*($BV$1='SEMACU DATA UNIFICADA'!$B$2:$B1000),0),MATCH(CH$2,'SEMACU DATA UNIFICADA'!$C$1:$T$1,0)),"")</f>
        <v/>
      </c>
      <c r="CI33" s="2" t="str">
        <f t="array" ref="CI33">IFERROR(INDEX('SEMACU DATA UNIFICADA'!$C$2:$T1000,MATCH(1,($A33='SEMACU DATA UNIFICADA'!$A$2:$A1000)*($BV$1='SEMACU DATA UNIFICADA'!$B$2:$B1000),0),MATCH(CI$2,'SEMACU DATA UNIFICADA'!$C$1:$T$1,0)),"")</f>
        <v/>
      </c>
      <c r="CJ33" s="2" t="str">
        <f t="array" ref="CJ33">IFERROR(INDEX('SEMACU DATA UNIFICADA'!$C$2:$T1000,MATCH(1,($A33='SEMACU DATA UNIFICADA'!$A$2:$A1000)*($BV$1='SEMACU DATA UNIFICADA'!$B$2:$B1000),0),MATCH(CJ$2,'SEMACU DATA UNIFICADA'!$C$1:$T$1,0)),"")</f>
        <v/>
      </c>
      <c r="CK33" s="33" t="str">
        <f t="array" ref="CK33">IFERROR(INDEX('SEMACU DATA UNIFICADA'!$C$2:$T1000,MATCH(1,($A33='SEMACU DATA UNIFICADA'!$A$2:$A1000)*($BV$1='SEMACU DATA UNIFICADA'!$B$2:$B1000),0),MATCH(CK$2,'SEMACU DATA UNIFICADA'!$C$1:$T$1,0)),"")</f>
        <v/>
      </c>
      <c r="CL33" s="60" t="str">
        <f t="array" ref="CL33">IFERROR(INDEX('SEMACU DATA UNIFICADA'!$C$2:$T1000,MATCH(1,($A33='SEMACU DATA UNIFICADA'!$A$2:$A1000)*($BV$1='SEMACU DATA UNIFICADA'!$B$2:$B1000),0),MATCH(CL$2,'SEMACU DATA UNIFICADA'!$C$1:$T$1,0)),"")</f>
        <v/>
      </c>
      <c r="CM33" s="140" t="str">
        <f t="array" ref="CM33">IFERROR(INDEX('SEMACU DATA UNIFICADA'!$C$2:$T1000,MATCH(1,($A33='SEMACU DATA UNIFICADA'!$A$2:$A1000)*($BV$1='SEMACU DATA UNIFICADA'!$B$2:$B1000),0),MATCH(CM$2,'SEMACU DATA UNIFICADA'!$C$1:$T$1,0)),"")</f>
        <v/>
      </c>
      <c r="CN33" s="138" t="str">
        <f t="array" ref="CN33">IFERROR(INDEX('SEMACU DATA UNIFICADA'!$C$2:$T1000,MATCH(1,($A33='SEMACU DATA UNIFICADA'!$A$2:$A1000)*($CN$1='SEMACU DATA UNIFICADA'!$B$2:$B1000),0),MATCH(CN$2,'SEMACU DATA UNIFICADA'!$C$1:$T$1,0)),"")</f>
        <v/>
      </c>
      <c r="CO33" s="2" t="str">
        <f t="array" ref="CO33">IFERROR(INDEX('SEMACU DATA UNIFICADA'!$C$2:$T1000,MATCH(1,($A33='SEMACU DATA UNIFICADA'!$A$2:$A1000)*($CN$1='SEMACU DATA UNIFICADA'!$B$2:$B1000),0),MATCH(CO$2,'SEMACU DATA UNIFICADA'!$C$1:$T$1,0)),"")</f>
        <v/>
      </c>
      <c r="CP33" s="2" t="str">
        <f t="array" ref="CP33">IFERROR(INDEX('SEMACU DATA UNIFICADA'!$C$2:$T1000,MATCH(1,($A33='SEMACU DATA UNIFICADA'!$A$2:$A1000)*($CN$1='SEMACU DATA UNIFICADA'!$B$2:$B1000),0),MATCH(CP$2,'SEMACU DATA UNIFICADA'!$C$1:$T$1,0)),"")</f>
        <v/>
      </c>
      <c r="CQ33" s="2" t="str">
        <f t="array" ref="CQ33">IFERROR(INDEX('SEMACU DATA UNIFICADA'!$C$2:$T1000,MATCH(1,($A33='SEMACU DATA UNIFICADA'!$A$2:$A1000)*($CN$1='SEMACU DATA UNIFICADA'!$B$2:$B1000),0),MATCH(CQ$2,'SEMACU DATA UNIFICADA'!$C$1:$T$1,0)),"")</f>
        <v/>
      </c>
      <c r="CR33" s="139" t="str">
        <f t="array" ref="CR33">IFERROR(INDEX('SEMACU DATA UNIFICADA'!$C$2:$T1000,MATCH(1,($A33='SEMACU DATA UNIFICADA'!$A$2:$A1000)*($CN$1='SEMACU DATA UNIFICADA'!$B$2:$B1000),0),MATCH(CR$2,'SEMACU DATA UNIFICADA'!$C$1:$T$1,0)),"")</f>
        <v/>
      </c>
      <c r="CS33" s="2" t="str">
        <f t="array" ref="CS33">IFERROR(INDEX('SEMACU DATA UNIFICADA'!$C$2:$T1000,MATCH(1,($A33='SEMACU DATA UNIFICADA'!$A$2:$A1000)*($CN$1='SEMACU DATA UNIFICADA'!$B$2:$B1000),0),MATCH(CS$2,'SEMACU DATA UNIFICADA'!$C$1:$T$1,0)),"")</f>
        <v/>
      </c>
      <c r="CT33" s="2" t="str">
        <f t="array" ref="CT33">IFERROR(INDEX('SEMACU DATA UNIFICADA'!$C$2:$T1000,MATCH(1,($A33='SEMACU DATA UNIFICADA'!$A$2:$A1000)*($CN$1='SEMACU DATA UNIFICADA'!$B$2:$B1000),0),MATCH(CT$2,'SEMACU DATA UNIFICADA'!$C$1:$T$1,0)),"")</f>
        <v/>
      </c>
      <c r="CU33" s="33" t="str">
        <f t="array" ref="CU33">IFERROR(INDEX('SEMACU DATA UNIFICADA'!$C$2:$T1000,MATCH(1,($A33='SEMACU DATA UNIFICADA'!$A$2:$A1000)*($CN$1='SEMACU DATA UNIFICADA'!$B$2:$B1000),0),MATCH(CU$2,'SEMACU DATA UNIFICADA'!$C$1:$T$1,0)),"")</f>
        <v/>
      </c>
      <c r="CV33" s="60" t="str">
        <f t="array" ref="CV33">IFERROR(INDEX('SEMACU DATA UNIFICADA'!$C$2:$T1000,MATCH(1,($A33='SEMACU DATA UNIFICADA'!$A$2:$A1000)*($CN$1='SEMACU DATA UNIFICADA'!$B$2:$B1000),0),MATCH(CV$2,'SEMACU DATA UNIFICADA'!$C$1:$T$1,0)),"")</f>
        <v/>
      </c>
      <c r="CW33" s="23" t="str">
        <f t="array" ref="CW33">IFERROR(INDEX('SEMACU DATA UNIFICADA'!$C$2:$T1000,MATCH(1,($A33='SEMACU DATA UNIFICADA'!$A$2:$A1000)*($CN$1='SEMACU DATA UNIFICADA'!$B$2:$B1000),0),MATCH(CW$2,'SEMACU DATA UNIFICADA'!$C$1:$T$1,0)),"")</f>
        <v/>
      </c>
      <c r="CX33" s="23" t="str">
        <f t="array" ref="CX33">IFERROR(INDEX('SEMACU DATA UNIFICADA'!$C$2:$T1000,MATCH(1,($A33='SEMACU DATA UNIFICADA'!$A$2:$A1000)*($CN$1='SEMACU DATA UNIFICADA'!$B$2:$B1000),0),MATCH(CX$2,'SEMACU DATA UNIFICADA'!$C$1:$T$1,0)),"")</f>
        <v/>
      </c>
      <c r="CY33" s="23" t="str">
        <f t="array" ref="CY33">IFERROR(INDEX('SEMACU DATA UNIFICADA'!$C$2:$T1000,MATCH(1,($A33='SEMACU DATA UNIFICADA'!$A$2:$A1000)*($CN$1='SEMACU DATA UNIFICADA'!$B$2:$B1000),0),MATCH(CY$2,'SEMACU DATA UNIFICADA'!$C$1:$T$1,0)),"")</f>
        <v/>
      </c>
      <c r="CZ33" s="60" t="str">
        <f t="array" ref="CZ33">IFERROR(INDEX('SEMACU DATA UNIFICADA'!$C$2:$T1000,MATCH(1,($A33='SEMACU DATA UNIFICADA'!$A$2:$A1000)*($CN$1='SEMACU DATA UNIFICADA'!$B$2:$B1000),0),MATCH(CZ$2,'SEMACU DATA UNIFICADA'!$C$1:$T$1,0)),"")</f>
        <v/>
      </c>
      <c r="DA33" s="2" t="str">
        <f t="array" ref="DA33">IFERROR(INDEX('SEMACU DATA UNIFICADA'!$C$2:$T1000,MATCH(1,($A33='SEMACU DATA UNIFICADA'!$A$2:$A1000)*($CN$1='SEMACU DATA UNIFICADA'!$B$2:$B1000),0),MATCH(DA$2,'SEMACU DATA UNIFICADA'!$C$1:$T$1,0)),"")</f>
        <v/>
      </c>
      <c r="DB33" s="2" t="str">
        <f t="array" ref="DB33">IFERROR(INDEX('SEMACU DATA UNIFICADA'!$C$2:$T1000,MATCH(1,($A33='SEMACU DATA UNIFICADA'!$A$2:$A1000)*($CN$1='SEMACU DATA UNIFICADA'!$B$2:$B1000),0),MATCH(DB$2,'SEMACU DATA UNIFICADA'!$C$1:$T$1,0)),"")</f>
        <v/>
      </c>
      <c r="DC33" s="33" t="str">
        <f t="array" ref="DC33">IFERROR(INDEX('SEMACU DATA UNIFICADA'!$C$2:$T1000,MATCH(1,($A33='SEMACU DATA UNIFICADA'!$A$2:$A1000)*($CN$1='SEMACU DATA UNIFICADA'!$B$2:$B1000),0),MATCH(DC$2,'SEMACU DATA UNIFICADA'!$C$1:$T$1,0)),"")</f>
        <v/>
      </c>
      <c r="DD33" s="60" t="str">
        <f t="array" ref="DD33">IFERROR(INDEX('SEMACU DATA UNIFICADA'!$C$2:$T1000,MATCH(1,($A33='SEMACU DATA UNIFICADA'!$A$2:$A1000)*($CN$1='SEMACU DATA UNIFICADA'!$B$2:$B1000),0),MATCH(DD$2,'SEMACU DATA UNIFICADA'!$C$1:$T$1,0)),"")</f>
        <v/>
      </c>
      <c r="DE33" s="140" t="str">
        <f t="array" ref="DE33">IFERROR(INDEX('SEMACU DATA UNIFICADA'!$C$2:$T1000,MATCH(1,($A33='SEMACU DATA UNIFICADA'!$A$2:$A1000)*($CN$1='SEMACU DATA UNIFICADA'!$B$2:$B1000),0),MATCH(DE$2,'SEMACU DATA UNIFICADA'!$C$1:$T$1,0)),"")</f>
        <v/>
      </c>
      <c r="DF33" s="138" t="str">
        <f t="array" ref="DF33">IFERROR(INDEX('SEMACU DATA UNIFICADA'!$C$2:$T1000,MATCH(1,($A33='SEMACU DATA UNIFICADA'!$A$2:$A1000)*($DF$1='SEMACU DATA UNIFICADA'!$B$2:$B1000),0),MATCH(DF$2,'SEMACU DATA UNIFICADA'!$C$1:$T$1,0)),"")</f>
        <v/>
      </c>
      <c r="DG33" s="2" t="str">
        <f t="array" ref="DG33">IFERROR(INDEX('SEMACU DATA UNIFICADA'!$C$2:$T1000,MATCH(1,($A33='SEMACU DATA UNIFICADA'!$A$2:$A1000)*($DF$1='SEMACU DATA UNIFICADA'!$B$2:$B1000),0),MATCH(DG$2,'SEMACU DATA UNIFICADA'!$C$1:$T$1,0)),"")</f>
        <v/>
      </c>
      <c r="DH33" s="2" t="str">
        <f t="array" ref="DH33">IFERROR(INDEX('SEMACU DATA UNIFICADA'!$C$2:$T1000,MATCH(1,($A33='SEMACU DATA UNIFICADA'!$A$2:$A1000)*($DF$1='SEMACU DATA UNIFICADA'!$B$2:$B1000),0),MATCH(DH$2,'SEMACU DATA UNIFICADA'!$C$1:$T$1,0)),"")</f>
        <v/>
      </c>
      <c r="DI33" s="2" t="str">
        <f t="array" ref="DI33">IFERROR(INDEX('SEMACU DATA UNIFICADA'!$C$2:$T1000,MATCH(1,($A33='SEMACU DATA UNIFICADA'!$A$2:$A1000)*($DF$1='SEMACU DATA UNIFICADA'!$B$2:$B1000),0),MATCH(DI$2,'SEMACU DATA UNIFICADA'!$C$1:$T$1,0)),"")</f>
        <v/>
      </c>
      <c r="DJ33" s="139" t="str">
        <f t="array" ref="DJ33">IFERROR(INDEX('SEMACU DATA UNIFICADA'!$C$2:$T1000,MATCH(1,($A33='SEMACU DATA UNIFICADA'!$A$2:$A1000)*($DF$1='SEMACU DATA UNIFICADA'!$B$2:$B1000),0),MATCH(DJ$2,'SEMACU DATA UNIFICADA'!$C$1:$T$1,0)),"")</f>
        <v/>
      </c>
      <c r="DK33" s="2" t="str">
        <f t="array" ref="DK33">IFERROR(INDEX('SEMACU DATA UNIFICADA'!$C$2:$T1000,MATCH(1,($A33='SEMACU DATA UNIFICADA'!$A$2:$A1000)*($DF$1='SEMACU DATA UNIFICADA'!$B$2:$B1000),0),MATCH(DK$2,'SEMACU DATA UNIFICADA'!$C$1:$T$1,0)),"")</f>
        <v/>
      </c>
      <c r="DL33" s="2" t="str">
        <f t="array" ref="DL33">IFERROR(INDEX('SEMACU DATA UNIFICADA'!$C$2:$T1000,MATCH(1,($A33='SEMACU DATA UNIFICADA'!$A$2:$A1000)*($DF$1='SEMACU DATA UNIFICADA'!$B$2:$B1000),0),MATCH(DL$2,'SEMACU DATA UNIFICADA'!$C$1:$T$1,0)),"")</f>
        <v/>
      </c>
      <c r="DM33" s="33" t="str">
        <f t="array" ref="DM33">IFERROR(INDEX('SEMACU DATA UNIFICADA'!$C$2:$T1000,MATCH(1,($A33='SEMACU DATA UNIFICADA'!$A$2:$A1000)*($DF$1='SEMACU DATA UNIFICADA'!$B$2:$B1000),0),MATCH(DM$2,'SEMACU DATA UNIFICADA'!$C$1:$T$1,0)),"")</f>
        <v/>
      </c>
      <c r="DN33" s="60" t="str">
        <f t="array" ref="DN33">IFERROR(INDEX('SEMACU DATA UNIFICADA'!$C$2:$T1000,MATCH(1,($A33='SEMACU DATA UNIFICADA'!$A$2:$A1000)*($DF$1='SEMACU DATA UNIFICADA'!$B$2:$B1000),0),MATCH(DN$2,'SEMACU DATA UNIFICADA'!$C$1:$T$1,0)),"")</f>
        <v/>
      </c>
      <c r="DO33" s="23" t="str">
        <f t="array" ref="DO33">IFERROR(INDEX('SEMACU DATA UNIFICADA'!$C$2:$T1000,MATCH(1,($A33='SEMACU DATA UNIFICADA'!$A$2:$A1000)*($DF$1='SEMACU DATA UNIFICADA'!$B$2:$B1000),0),MATCH(DO$2,'SEMACU DATA UNIFICADA'!$C$1:$T$1,0)),"")</f>
        <v/>
      </c>
      <c r="DP33" s="23" t="str">
        <f t="array" ref="DP33">IFERROR(INDEX('SEMACU DATA UNIFICADA'!$C$2:$T1000,MATCH(1,($A33='SEMACU DATA UNIFICADA'!$A$2:$A1000)*($DF$1='SEMACU DATA UNIFICADA'!$B$2:$B1000),0),MATCH(DP$2,'SEMACU DATA UNIFICADA'!$C$1:$T$1,0)),"")</f>
        <v/>
      </c>
      <c r="DQ33" s="23" t="str">
        <f t="array" ref="DQ33">IFERROR(INDEX('SEMACU DATA UNIFICADA'!$C$2:$T1000,MATCH(1,($A33='SEMACU DATA UNIFICADA'!$A$2:$A1000)*($DF$1='SEMACU DATA UNIFICADA'!$B$2:$B1000),0),MATCH(DQ$2,'SEMACU DATA UNIFICADA'!$C$1:$T$1,0)),"")</f>
        <v/>
      </c>
      <c r="DR33" s="60" t="str">
        <f t="array" ref="DR33">IFERROR(INDEX('SEMACU DATA UNIFICADA'!$C$2:$T1000,MATCH(1,($A33='SEMACU DATA UNIFICADA'!$A$2:$A1000)*($DF$1='SEMACU DATA UNIFICADA'!$B$2:$B1000),0),MATCH(DR$2,'SEMACU DATA UNIFICADA'!$C$1:$T$1,0)),"")</f>
        <v/>
      </c>
      <c r="DS33" s="2" t="str">
        <f t="array" ref="DS33">IFERROR(INDEX('SEMACU DATA UNIFICADA'!$C$2:$T1000,MATCH(1,($A33='SEMACU DATA UNIFICADA'!$A$2:$A1000)*($DF$1='SEMACU DATA UNIFICADA'!$B$2:$B1000),0),MATCH(DS$2,'SEMACU DATA UNIFICADA'!$C$1:$T$1,0)),"")</f>
        <v/>
      </c>
      <c r="DT33" s="2" t="str">
        <f t="array" ref="DT33">IFERROR(INDEX('SEMACU DATA UNIFICADA'!$C$2:$T1000,MATCH(1,($A33='SEMACU DATA UNIFICADA'!$A$2:$A1000)*($DF$1='SEMACU DATA UNIFICADA'!$B$2:$B1000),0),MATCH(DT$2,'SEMACU DATA UNIFICADA'!$C$1:$T$1,0)),"")</f>
        <v/>
      </c>
      <c r="DU33" s="33" t="str">
        <f t="array" ref="DU33">IFERROR(INDEX('SEMACU DATA UNIFICADA'!$C$2:$T1000,MATCH(1,($A33='SEMACU DATA UNIFICADA'!$A$2:$A1000)*($DF$1='SEMACU DATA UNIFICADA'!$B$2:$B1000),0),MATCH(DU$2,'SEMACU DATA UNIFICADA'!$C$1:$T$1,0)),"")</f>
        <v/>
      </c>
      <c r="DV33" s="60" t="str">
        <f t="array" ref="DV33">IFERROR(INDEX('SEMACU DATA UNIFICADA'!$C$2:$T1000,MATCH(1,($A33='SEMACU DATA UNIFICADA'!$A$2:$A1000)*($DF$1='SEMACU DATA UNIFICADA'!$B$2:$B1000),0),MATCH(DV$2,'SEMACU DATA UNIFICADA'!$C$1:$T$1,0)),"")</f>
        <v/>
      </c>
      <c r="DW33" s="140" t="str">
        <f t="array" ref="DW33">IFERROR(INDEX('SEMACU DATA UNIFICADA'!$C$2:$T1000,MATCH(1,($A33='SEMACU DATA UNIFICADA'!$A$2:$A1000)*($DF$1='SEMACU DATA UNIFICADA'!$B$2:$B1000),0),MATCH(DW$2,'SEMACU DATA UNIFICADA'!$C$1:$T$1,0)),"")</f>
        <v/>
      </c>
      <c r="DX33" s="138" t="str">
        <f t="array" ref="DX33">IFERROR(INDEX('SEMACU DATA UNIFICADA'!$C$2:$T1000,MATCH(1,($A33='SEMACU DATA UNIFICADA'!$A$2:$A1000)*($DX$1='SEMACU DATA UNIFICADA'!$B$2:$B1000),0),MATCH(DX$2,'SEMACU DATA UNIFICADA'!$C$1:$T$1,0)),"")</f>
        <v/>
      </c>
      <c r="DY33" s="2" t="str">
        <f t="array" ref="DY33">IFERROR(INDEX('SEMACU DATA UNIFICADA'!$C$2:$T1000,MATCH(1,($A33='SEMACU DATA UNIFICADA'!$A$2:$A1000)*($DX$1='SEMACU DATA UNIFICADA'!$B$2:$B1000),0),MATCH(DY$2,'SEMACU DATA UNIFICADA'!$C$1:$T$1,0)),"")</f>
        <v/>
      </c>
      <c r="DZ33" s="2" t="str">
        <f t="array" ref="DZ33">IFERROR(INDEX('SEMACU DATA UNIFICADA'!$C$2:$T1000,MATCH(1,($A33='SEMACU DATA UNIFICADA'!$A$2:$A1000)*($DX$1='SEMACU DATA UNIFICADA'!$B$2:$B1000),0),MATCH(DZ$2,'SEMACU DATA UNIFICADA'!$C$1:$T$1,0)),"")</f>
        <v/>
      </c>
      <c r="EA33" s="2" t="str">
        <f t="array" ref="EA33">IFERROR(INDEX('SEMACU DATA UNIFICADA'!$C$2:$T1000,MATCH(1,($A33='SEMACU DATA UNIFICADA'!$A$2:$A1000)*($DX$1='SEMACU DATA UNIFICADA'!$B$2:$B1000),0),MATCH(EA$2,'SEMACU DATA UNIFICADA'!$C$1:$T$1,0)),"")</f>
        <v/>
      </c>
      <c r="EB33" s="139" t="str">
        <f t="array" ref="EB33">IFERROR(INDEX('SEMACU DATA UNIFICADA'!$C$2:$T1000,MATCH(1,($A33='SEMACU DATA UNIFICADA'!$A$2:$A1000)*($DX$1='SEMACU DATA UNIFICADA'!$B$2:$B1000),0),MATCH(EB$2,'SEMACU DATA UNIFICADA'!$C$1:$T$1,0)),"")</f>
        <v/>
      </c>
      <c r="EC33" s="2" t="str">
        <f t="array" ref="EC33">IFERROR(INDEX('SEMACU DATA UNIFICADA'!$C$2:$T1000,MATCH(1,($A33='SEMACU DATA UNIFICADA'!$A$2:$A1000)*($DX$1='SEMACU DATA UNIFICADA'!$B$2:$B1000),0),MATCH(EC$2,'SEMACU DATA UNIFICADA'!$C$1:$T$1,0)),"")</f>
        <v/>
      </c>
      <c r="ED33" s="2" t="str">
        <f t="array" ref="ED33">IFERROR(INDEX('SEMACU DATA UNIFICADA'!$C$2:$T1000,MATCH(1,($A33='SEMACU DATA UNIFICADA'!$A$2:$A1000)*($DX$1='SEMACU DATA UNIFICADA'!$B$2:$B1000),0),MATCH(ED$2,'SEMACU DATA UNIFICADA'!$C$1:$T$1,0)),"")</f>
        <v/>
      </c>
      <c r="EE33" s="33" t="str">
        <f t="array" ref="EE33">IFERROR(INDEX('SEMACU DATA UNIFICADA'!$C$2:$T1000,MATCH(1,($A33='SEMACU DATA UNIFICADA'!$A$2:$A1000)*($DX$1='SEMACU DATA UNIFICADA'!$B$2:$B1000),0),MATCH(EE$2,'SEMACU DATA UNIFICADA'!$C$1:$T$1,0)),"")</f>
        <v/>
      </c>
      <c r="EF33" s="60" t="str">
        <f t="array" ref="EF33">IFERROR(INDEX('SEMACU DATA UNIFICADA'!$C$2:$T1000,MATCH(1,($A33='SEMACU DATA UNIFICADA'!$A$2:$A1000)*($DX$1='SEMACU DATA UNIFICADA'!$B$2:$B1000),0),MATCH(EF$2,'SEMACU DATA UNIFICADA'!$C$1:$T$1,0)),"")</f>
        <v/>
      </c>
      <c r="EG33" s="23" t="str">
        <f t="array" ref="EG33">IFERROR(INDEX('SEMACU DATA UNIFICADA'!$C$2:$T1000,MATCH(1,($A33='SEMACU DATA UNIFICADA'!$A$2:$A1000)*($DX$1='SEMACU DATA UNIFICADA'!$B$2:$B1000),0),MATCH(EG$2,'SEMACU DATA UNIFICADA'!$C$1:$T$1,0)),"")</f>
        <v/>
      </c>
      <c r="EH33" s="23" t="str">
        <f t="array" ref="EH33">IFERROR(INDEX('SEMACU DATA UNIFICADA'!$C$2:$T1000,MATCH(1,($A33='SEMACU DATA UNIFICADA'!$A$2:$A1000)*($DX$1='SEMACU DATA UNIFICADA'!$B$2:$B1000),0),MATCH(EH$2,'SEMACU DATA UNIFICADA'!$C$1:$T$1,0)),"")</f>
        <v/>
      </c>
      <c r="EI33" s="23" t="str">
        <f t="array" ref="EI33">IFERROR(INDEX('SEMACU DATA UNIFICADA'!$C$2:$T1000,MATCH(1,($A33='SEMACU DATA UNIFICADA'!$A$2:$A1000)*($DX$1='SEMACU DATA UNIFICADA'!$B$2:$B1000),0),MATCH(EI$2,'SEMACU DATA UNIFICADA'!$C$1:$T$1,0)),"")</f>
        <v/>
      </c>
      <c r="EJ33" s="60" t="str">
        <f t="array" ref="EJ33">IFERROR(INDEX('SEMACU DATA UNIFICADA'!$C$2:$T1000,MATCH(1,($A33='SEMACU DATA UNIFICADA'!$A$2:$A1000)*($DX$1='SEMACU DATA UNIFICADA'!$B$2:$B1000),0),MATCH(EJ$2,'SEMACU DATA UNIFICADA'!$C$1:$T$1,0)),"")</f>
        <v/>
      </c>
      <c r="EK33" s="2" t="str">
        <f t="array" ref="EK33">IFERROR(INDEX('SEMACU DATA UNIFICADA'!$C$2:$T1000,MATCH(1,($A33='SEMACU DATA UNIFICADA'!$A$2:$A1000)*($DX$1='SEMACU DATA UNIFICADA'!$B$2:$B1000),0),MATCH(EK$2,'SEMACU DATA UNIFICADA'!$C$1:$T$1,0)),"")</f>
        <v/>
      </c>
      <c r="EL33" s="2" t="str">
        <f t="array" ref="EL33">IFERROR(INDEX('SEMACU DATA UNIFICADA'!$C$2:$T1000,MATCH(1,($A33='SEMACU DATA UNIFICADA'!$A$2:$A1000)*($DX$1='SEMACU DATA UNIFICADA'!$B$2:$B1000),0),MATCH(EL$2,'SEMACU DATA UNIFICADA'!$C$1:$T$1,0)),"")</f>
        <v/>
      </c>
      <c r="EM33" s="33" t="str">
        <f t="array" ref="EM33">IFERROR(INDEX('SEMACU DATA UNIFICADA'!$C$2:$T1000,MATCH(1,($A33='SEMACU DATA UNIFICADA'!$A$2:$A1000)*($DX$1='SEMACU DATA UNIFICADA'!$B$2:$B1000),0),MATCH(EM$2,'SEMACU DATA UNIFICADA'!$C$1:$T$1,0)),"")</f>
        <v/>
      </c>
      <c r="EN33" s="60" t="str">
        <f t="array" ref="EN33">IFERROR(INDEX('SEMACU DATA UNIFICADA'!$C$2:$T1000,MATCH(1,($A33='SEMACU DATA UNIFICADA'!$A$2:$A1000)*($DX$1='SEMACU DATA UNIFICADA'!$B$2:$B1000),0),MATCH(EN$2,'SEMACU DATA UNIFICADA'!$C$1:$T$1,0)),"")</f>
        <v/>
      </c>
      <c r="EO33" s="140" t="str">
        <f t="array" ref="EO33">IFERROR(INDEX('SEMACU DATA UNIFICADA'!$C$2:$T1000,MATCH(1,($A33='SEMACU DATA UNIFICADA'!$A$2:$A1000)*($DX$1='SEMACU DATA UNIFICADA'!$B$2:$B1000),0),MATCH(EO$2,'SEMACU DATA UNIFICADA'!$C$1:$T$1,0)),"")</f>
        <v/>
      </c>
      <c r="EP33" s="138" t="str">
        <f t="array" ref="EP33">IFERROR(INDEX('SEMACU DATA UNIFICADA'!$C$2:$T1000,MATCH(1,($A33='SEMACU DATA UNIFICADA'!$A$2:$A1000)*($EP$1='SEMACU DATA UNIFICADA'!$B$2:$B1000),0),MATCH(EP$2,'SEMACU DATA UNIFICADA'!$C$1:$T$1,0)),"")</f>
        <v/>
      </c>
      <c r="EQ33" s="2" t="str">
        <f t="array" ref="EQ33">IFERROR(INDEX('SEMACU DATA UNIFICADA'!$C$2:$T1000,MATCH(1,($A33='SEMACU DATA UNIFICADA'!$A$2:$A1000)*($EP$1='SEMACU DATA UNIFICADA'!$B$2:$B1000),0),MATCH(EQ$2,'SEMACU DATA UNIFICADA'!$C$1:$T$1,0)),"")</f>
        <v/>
      </c>
      <c r="ER33" s="2" t="str">
        <f t="array" ref="ER33">IFERROR(INDEX('SEMACU DATA UNIFICADA'!$C$2:$T1000,MATCH(1,($A33='SEMACU DATA UNIFICADA'!$A$2:$A1000)*($EP$1='SEMACU DATA UNIFICADA'!$B$2:$B1000),0),MATCH(ER$2,'SEMACU DATA UNIFICADA'!$C$1:$T$1,0)),"")</f>
        <v/>
      </c>
      <c r="ES33" s="2" t="str">
        <f t="array" ref="ES33">IFERROR(INDEX('SEMACU DATA UNIFICADA'!$C$2:$T1000,MATCH(1,($A33='SEMACU DATA UNIFICADA'!$A$2:$A1000)*($EP$1='SEMACU DATA UNIFICADA'!$B$2:$B1000),0),MATCH(ES$2,'SEMACU DATA UNIFICADA'!$C$1:$T$1,0)),"")</f>
        <v/>
      </c>
      <c r="ET33" s="139" t="str">
        <f t="array" ref="ET33">IFERROR(INDEX('SEMACU DATA UNIFICADA'!$C$2:$T1000,MATCH(1,($A33='SEMACU DATA UNIFICADA'!$A$2:$A1000)*($EP$1='SEMACU DATA UNIFICADA'!$B$2:$B1000),0),MATCH(ET$2,'SEMACU DATA UNIFICADA'!$C$1:$T$1,0)),"")</f>
        <v/>
      </c>
      <c r="EU33" s="2" t="str">
        <f t="array" ref="EU33">IFERROR(INDEX('SEMACU DATA UNIFICADA'!$C$2:$T1000,MATCH(1,($A33='SEMACU DATA UNIFICADA'!$A$2:$A1000)*($EP$1='SEMACU DATA UNIFICADA'!$B$2:$B1000),0),MATCH(EU$2,'SEMACU DATA UNIFICADA'!$C$1:$T$1,0)),"")</f>
        <v/>
      </c>
      <c r="EV33" s="2" t="str">
        <f t="array" ref="EV33">IFERROR(INDEX('SEMACU DATA UNIFICADA'!$C$2:$T1000,MATCH(1,($A33='SEMACU DATA UNIFICADA'!$A$2:$A1000)*($EP$1='SEMACU DATA UNIFICADA'!$B$2:$B1000),0),MATCH(EV$2,'SEMACU DATA UNIFICADA'!$C$1:$T$1,0)),"")</f>
        <v/>
      </c>
      <c r="EW33" s="33" t="str">
        <f t="array" ref="EW33">IFERROR(INDEX('SEMACU DATA UNIFICADA'!$C$2:$T1000,MATCH(1,($A33='SEMACU DATA UNIFICADA'!$A$2:$A1000)*($EP$1='SEMACU DATA UNIFICADA'!$B$2:$B1000),0),MATCH(EW$2,'SEMACU DATA UNIFICADA'!$C$1:$T$1,0)),"")</f>
        <v/>
      </c>
      <c r="EX33" s="60" t="str">
        <f t="array" ref="EX33">IFERROR(INDEX('SEMACU DATA UNIFICADA'!$C$2:$T1000,MATCH(1,($A33='SEMACU DATA UNIFICADA'!$A$2:$A1000)*($EP$1='SEMACU DATA UNIFICADA'!$B$2:$B1000),0),MATCH(EX$2,'SEMACU DATA UNIFICADA'!$C$1:$T$1,0)),"")</f>
        <v/>
      </c>
      <c r="EY33" s="23" t="str">
        <f t="array" ref="EY33">IFERROR(INDEX('SEMACU DATA UNIFICADA'!$C$2:$T1000,MATCH(1,($A33='SEMACU DATA UNIFICADA'!$A$2:$A1000)*($EP$1='SEMACU DATA UNIFICADA'!$B$2:$B1000),0),MATCH(EY$2,'SEMACU DATA UNIFICADA'!$C$1:$T$1,0)),"")</f>
        <v/>
      </c>
      <c r="EZ33" s="23" t="str">
        <f t="array" ref="EZ33">IFERROR(INDEX('SEMACU DATA UNIFICADA'!$C$2:$T1000,MATCH(1,($A33='SEMACU DATA UNIFICADA'!$A$2:$A1000)*($EP$1='SEMACU DATA UNIFICADA'!$B$2:$B1000),0),MATCH(EZ$2,'SEMACU DATA UNIFICADA'!$C$1:$T$1,0)),"")</f>
        <v/>
      </c>
      <c r="FA33" s="23" t="str">
        <f t="array" ref="FA33">IFERROR(INDEX('SEMACU DATA UNIFICADA'!$C$2:$T1000,MATCH(1,($A33='SEMACU DATA UNIFICADA'!$A$2:$A1000)*($EP$1='SEMACU DATA UNIFICADA'!$B$2:$B1000),0),MATCH(FA$2,'SEMACU DATA UNIFICADA'!$C$1:$T$1,0)),"")</f>
        <v/>
      </c>
      <c r="FB33" s="60" t="str">
        <f t="array" ref="FB33">IFERROR(INDEX('SEMACU DATA UNIFICADA'!$C$2:$T1000,MATCH(1,($A33='SEMACU DATA UNIFICADA'!$A$2:$A1000)*($EP$1='SEMACU DATA UNIFICADA'!$B$2:$B1000),0),MATCH(FB$2,'SEMACU DATA UNIFICADA'!$C$1:$T$1,0)),"")</f>
        <v/>
      </c>
      <c r="FC33" s="2" t="str">
        <f t="array" ref="FC33">IFERROR(INDEX('SEMACU DATA UNIFICADA'!$C$2:$T1000,MATCH(1,($A33='SEMACU DATA UNIFICADA'!$A$2:$A1000)*($EP$1='SEMACU DATA UNIFICADA'!$B$2:$B1000),0),MATCH(FC$2,'SEMACU DATA UNIFICADA'!$C$1:$T$1,0)),"")</f>
        <v/>
      </c>
      <c r="FD33" s="2" t="str">
        <f t="array" ref="FD33">IFERROR(INDEX('SEMACU DATA UNIFICADA'!$C$2:$T1000,MATCH(1,($A33='SEMACU DATA UNIFICADA'!$A$2:$A1000)*($EP$1='SEMACU DATA UNIFICADA'!$B$2:$B1000),0),MATCH(FD$2,'SEMACU DATA UNIFICADA'!$C$1:$T$1,0)),"")</f>
        <v/>
      </c>
      <c r="FE33" s="33" t="str">
        <f t="array" ref="FE33">IFERROR(INDEX('SEMACU DATA UNIFICADA'!$C$2:$T1000,MATCH(1,($A33='SEMACU DATA UNIFICADA'!$A$2:$A1000)*($EP$1='SEMACU DATA UNIFICADA'!$B$2:$B1000),0),MATCH(FE$2,'SEMACU DATA UNIFICADA'!$C$1:$T$1,0)),"")</f>
        <v/>
      </c>
      <c r="FF33" s="60" t="str">
        <f t="array" ref="FF33">IFERROR(INDEX('SEMACU DATA UNIFICADA'!$C$2:$T1000,MATCH(1,($A33='SEMACU DATA UNIFICADA'!$A$2:$A1000)*($EP$1='SEMACU DATA UNIFICADA'!$B$2:$B1000),0),MATCH(FF$2,'SEMACU DATA UNIFICADA'!$C$1:$T$1,0)),"")</f>
        <v/>
      </c>
      <c r="FG33" s="140" t="str">
        <f t="array" ref="FG33">IFERROR(INDEX('SEMACU DATA UNIFICADA'!$C$2:$T1000,MATCH(1,($A33='SEMACU DATA UNIFICADA'!$A$2:$A1000)*($EP$1='SEMACU DATA UNIFICADA'!$B$2:$B1000),0),MATCH(FG$2,'SEMACU DATA UNIFICADA'!$C$1:$T$1,0)),"")</f>
        <v/>
      </c>
      <c r="FH33" s="138" t="str">
        <f t="array" ref="FH33">IFERROR(INDEX('SEMACU DATA UNIFICADA'!$C$2:$T1000,MATCH(1,($A33='SEMACU DATA UNIFICADA'!$A$2:$A1000)*($FH$1='SEMACU DATA UNIFICADA'!$B$2:$B1000),0),MATCH(FH$2,'SEMACU DATA UNIFICADA'!$C$1:$T$1,0)),"")</f>
        <v>SE11220623</v>
      </c>
      <c r="FI33" s="2">
        <f t="array" ref="FI33">IFERROR(INDEX('SEMACU DATA UNIFICADA'!$C$2:$T1000,MATCH(1,($A33='SEMACU DATA UNIFICADA'!$A$2:$A1000)*($FH$1='SEMACU DATA UNIFICADA'!$B$2:$B1000),0),MATCH(FI$2,'SEMACU DATA UNIFICADA'!$C$1:$T$1,0)),"")</f>
        <v>275</v>
      </c>
      <c r="FJ33" s="2">
        <f t="array" ref="FJ33">IFERROR(INDEX('SEMACU DATA UNIFICADA'!$C$2:$T1000,MATCH(1,($A33='SEMACU DATA UNIFICADA'!$A$2:$A1000)*($FH$1='SEMACU DATA UNIFICADA'!$B$2:$B1000),0),MATCH(FJ$2,'SEMACU DATA UNIFICADA'!$C$1:$T$1,0)),"")</f>
        <v>1675</v>
      </c>
      <c r="FK33" s="2" t="str">
        <f t="array" ref="FK33">IFERROR(INDEX('SEMACU DATA UNIFICADA'!$C$2:$T1000,MATCH(1,($A33='SEMACU DATA UNIFICADA'!$A$2:$A1000)*($FH$1='SEMACU DATA UNIFICADA'!$B$2:$B1000),0),MATCH(FK$2,'SEMACU DATA UNIFICADA'!$C$1:$T$1,0)),"")</f>
        <v>SKR SETLINE</v>
      </c>
      <c r="FL33" s="139">
        <f t="array" ref="FL33">IFERROR(INDEX('SEMACU DATA UNIFICADA'!$C$2:$T1000,MATCH(1,($A33='SEMACU DATA UNIFICADA'!$A$2:$A1000)*($FH$1='SEMACU DATA UNIFICADA'!$B$2:$B1000),0),MATCH(FL$2,'SEMACU DATA UNIFICADA'!$C$1:$T$1,0)),"")</f>
        <v>1467.3</v>
      </c>
      <c r="FM33" s="2">
        <f t="array" ref="FM33">IFERROR(INDEX('SEMACU DATA UNIFICADA'!$C$2:$T1000,MATCH(1,($A33='SEMACU DATA UNIFICADA'!$A$2:$A1000)*($FH$1='SEMACU DATA UNIFICADA'!$B$2:$B1000),0),MATCH(FM$2,'SEMACU DATA UNIFICADA'!$C$1:$T$1,0)),"")</f>
        <v>16.18</v>
      </c>
      <c r="FN33" s="2">
        <f t="array" ref="FN33">IFERROR(INDEX('SEMACU DATA UNIFICADA'!$C$2:$T1000,MATCH(1,($A33='SEMACU DATA UNIFICADA'!$A$2:$A1000)*($FH$1='SEMACU DATA UNIFICADA'!$B$2:$B1000),0),MATCH(FN$2,'SEMACU DATA UNIFICADA'!$C$1:$T$1,0)),"")</f>
        <v>2.3</v>
      </c>
      <c r="FO33" s="33">
        <f t="array" ref="FO33">IFERROR(INDEX('SEMACU DATA UNIFICADA'!$C$2:$T1000,MATCH(1,($A33='SEMACU DATA UNIFICADA'!$A$2:$A1000)*($FH$1='SEMACU DATA UNIFICADA'!$B$2:$B1000),0),MATCH(FO$2,'SEMACU DATA UNIFICADA'!$C$1:$T$1,0)),"")</f>
        <v>3.76824</v>
      </c>
      <c r="FP33" s="60">
        <f t="array" ref="FP33">IFERROR(INDEX('SEMACU DATA UNIFICADA'!$C$2:$T1000,MATCH(1,($A33='SEMACU DATA UNIFICADA'!$A$2:$A1000)*($FH$1='SEMACU DATA UNIFICADA'!$B$2:$B1000),0),MATCH(FP$2,'SEMACU DATA UNIFICADA'!$C$1:$T$1,0)),"")</f>
        <v>451040.5844</v>
      </c>
      <c r="FQ33" s="23">
        <f t="array" ref="FQ33">IFERROR(INDEX('SEMACU DATA UNIFICADA'!$C$2:$T1000,MATCH(1,($A33='SEMACU DATA UNIFICADA'!$A$2:$A1000)*($FH$1='SEMACU DATA UNIFICADA'!$B$2:$B1000),0),MATCH(FQ$2,'SEMACU DATA UNIFICADA'!$C$1:$T$1,0)),"")</f>
        <v>0.8266632</v>
      </c>
      <c r="FR33" s="23">
        <f t="array" ref="FR33">IFERROR(INDEX('SEMACU DATA UNIFICADA'!$C$2:$T1000,MATCH(1,($A33='SEMACU DATA UNIFICADA'!$A$2:$A1000)*($FH$1='SEMACU DATA UNIFICADA'!$B$2:$B1000),0),MATCH(FR$2,'SEMACU DATA UNIFICADA'!$C$1:$T$1,0)),"")</f>
        <v>0.5507211043</v>
      </c>
      <c r="FS33" s="23">
        <f t="array" ref="FS33">IFERROR(INDEX('SEMACU DATA UNIFICADA'!$C$2:$T1000,MATCH(1,($A33='SEMACU DATA UNIFICADA'!$A$2:$A1000)*($FH$1='SEMACU DATA UNIFICADA'!$B$2:$B1000),0),MATCH(FS$2,'SEMACU DATA UNIFICADA'!$C$1:$T$1,0)),"")</f>
        <v>0.5507211043</v>
      </c>
      <c r="FT33" s="60" t="str">
        <f t="array" ref="FT33">IFERROR(INDEX('SEMACU DATA UNIFICADA'!$C$2:$T1000,MATCH(1,($A33='SEMACU DATA UNIFICADA'!$A$2:$A1000)*($FH$1='SEMACU DATA UNIFICADA'!$B$2:$B1000),0),MATCH(FT$2,'SEMACU DATA UNIFICADA'!$C$1:$T$1,0)),"")</f>
        <v/>
      </c>
      <c r="FU33" s="2">
        <f t="array" ref="FU33">IFERROR(INDEX('SEMACU DATA UNIFICADA'!$C$2:$T1000,MATCH(1,($A33='SEMACU DATA UNIFICADA'!$A$2:$A1000)*($FH$1='SEMACU DATA UNIFICADA'!$B$2:$B1000),0),MATCH(FU$2,'SEMACU DATA UNIFICADA'!$C$1:$T$1,0)),"")</f>
        <v>2</v>
      </c>
      <c r="FV33" s="2">
        <f t="array" ref="FV33">IFERROR(INDEX('SEMACU DATA UNIFICADA'!$C$2:$T1000,MATCH(1,($A33='SEMACU DATA UNIFICADA'!$A$2:$A1000)*($FH$1='SEMACU DATA UNIFICADA'!$B$2:$B1000),0),MATCH(FV$2,'SEMACU DATA UNIFICADA'!$C$1:$T$1,0)),"")</f>
        <v>18.18</v>
      </c>
      <c r="FW33" s="33">
        <f t="array" ref="FW33">IFERROR(INDEX('SEMACU DATA UNIFICADA'!$C$2:$T1000,MATCH(1,($A33='SEMACU DATA UNIFICADA'!$A$2:$A1000)*($FH$1='SEMACU DATA UNIFICADA'!$B$2:$B1000),0),MATCH(FW$2,'SEMACU DATA UNIFICADA'!$C$1:$T$1,0)),"")</f>
        <v>3.50856</v>
      </c>
      <c r="FX33" s="60">
        <f t="array" ref="FX33">IFERROR(INDEX('SEMACU DATA UNIFICADA'!$C$2:$T1000,MATCH(1,($A33='SEMACU DATA UNIFICADA'!$A$2:$A1000)*($FH$1='SEMACU DATA UNIFICADA'!$B$2:$B1000),0),MATCH(FX$2,'SEMACU DATA UNIFICADA'!$C$1:$T$1,0)),"")</f>
        <v>289.9196382</v>
      </c>
      <c r="FY33" s="140">
        <f t="array" ref="FY33">IFERROR(INDEX('SEMACU DATA UNIFICADA'!$C$2:$T1000,MATCH(1,($A33='SEMACU DATA UNIFICADA'!$A$2:$A1000)*($FH$1='SEMACU DATA UNIFICADA'!$B$2:$B1000),0),MATCH(FY$2,'SEMACU DATA UNIFICADA'!$C$1:$T$1,0)),"")</f>
        <v>3.729909541</v>
      </c>
      <c r="FZ33" s="138" t="str">
        <f t="array" ref="FZ33">IFERROR(INDEX('SEMACU DATA UNIFICADA'!$C$2:$T1000,MATCH(1,($A33='SEMACU DATA UNIFICADA'!$A$2:$A1000)*($FZ$1='SEMACU DATA UNIFICADA'!$B$2:$B1000),0),MATCH(FZ$2,'SEMACU DATA UNIFICADA'!$C$1:$T$1,0)),"")</f>
        <v/>
      </c>
      <c r="GA33" s="2" t="str">
        <f t="array" ref="GA33">IFERROR(INDEX('SEMACU DATA UNIFICADA'!$C$2:$T1000,MATCH(1,($A33='SEMACU DATA UNIFICADA'!$A$2:$A1000)*($FZ$1='SEMACU DATA UNIFICADA'!$B$2:$B1000),0),MATCH(GA$2,'SEMACU DATA UNIFICADA'!$C$1:$T$1,0)),"")</f>
        <v/>
      </c>
      <c r="GB33" s="2" t="str">
        <f t="array" ref="GB33">IFERROR(INDEX('SEMACU DATA UNIFICADA'!$C$2:$T1000,MATCH(1,($A33='SEMACU DATA UNIFICADA'!$A$2:$A1000)*($FZ$1='SEMACU DATA UNIFICADA'!$B$2:$B1000),0),MATCH(GB$2,'SEMACU DATA UNIFICADA'!$C$1:$T$1,0)),"")</f>
        <v/>
      </c>
      <c r="GC33" s="2" t="str">
        <f t="array" ref="GC33">IFERROR(INDEX('SEMACU DATA UNIFICADA'!$C$2:$T1000,MATCH(1,($A33='SEMACU DATA UNIFICADA'!$A$2:$A1000)*($FZ$1='SEMACU DATA UNIFICADA'!$B$2:$B1000),0),MATCH(GC$2,'SEMACU DATA UNIFICADA'!$C$1:$T$1,0)),"")</f>
        <v/>
      </c>
      <c r="GD33" s="139" t="str">
        <f t="array" ref="GD33">IFERROR(INDEX('SEMACU DATA UNIFICADA'!$C$2:$T1000,MATCH(1,($A33='SEMACU DATA UNIFICADA'!$A$2:$A1000)*($FZ$1='SEMACU DATA UNIFICADA'!$B$2:$B1000),0),MATCH(GD$2,'SEMACU DATA UNIFICADA'!$C$1:$T$1,0)),"")</f>
        <v/>
      </c>
      <c r="GE33" s="2" t="str">
        <f t="array" ref="GE33">IFERROR(INDEX('SEMACU DATA UNIFICADA'!$C$2:$T1000,MATCH(1,($A33='SEMACU DATA UNIFICADA'!$A$2:$A1000)*($FZ$1='SEMACU DATA UNIFICADA'!$B$2:$B1000),0),MATCH(GE$2,'SEMACU DATA UNIFICADA'!$C$1:$T$1,0)),"")</f>
        <v/>
      </c>
      <c r="GF33" s="2" t="str">
        <f t="array" ref="GF33">IFERROR(INDEX('SEMACU DATA UNIFICADA'!$C$2:$T1000,MATCH(1,($A33='SEMACU DATA UNIFICADA'!$A$2:$A1000)*($FZ$1='SEMACU DATA UNIFICADA'!$B$2:$B1000),0),MATCH(GF$2,'SEMACU DATA UNIFICADA'!$C$1:$T$1,0)),"")</f>
        <v/>
      </c>
      <c r="GG33" s="33" t="str">
        <f t="array" ref="GG33">IFERROR(INDEX('SEMACU DATA UNIFICADA'!$C$2:$T1000,MATCH(1,($A33='SEMACU DATA UNIFICADA'!$A$2:$A1000)*($FZ$1='SEMACU DATA UNIFICADA'!$B$2:$B1000),0),MATCH(GG$2,'SEMACU DATA UNIFICADA'!$C$1:$T$1,0)),"")</f>
        <v/>
      </c>
      <c r="GH33" s="60" t="str">
        <f t="array" ref="GH33">IFERROR(INDEX('SEMACU DATA UNIFICADA'!$C$2:$T1000,MATCH(1,($A33='SEMACU DATA UNIFICADA'!$A$2:$A1000)*($FZ$1='SEMACU DATA UNIFICADA'!$B$2:$B1000),0),MATCH(GH$2,'SEMACU DATA UNIFICADA'!$C$1:$T$1,0)),"")</f>
        <v/>
      </c>
      <c r="GI33" s="23" t="str">
        <f t="array" ref="GI33">IFERROR(INDEX('SEMACU DATA UNIFICADA'!$C$2:$T1000,MATCH(1,($A33='SEMACU DATA UNIFICADA'!$A$2:$A1000)*($FZ$1='SEMACU DATA UNIFICADA'!$B$2:$B1000),0),MATCH(GI$2,'SEMACU DATA UNIFICADA'!$C$1:$T$1,0)),"")</f>
        <v/>
      </c>
      <c r="GJ33" s="23" t="str">
        <f t="array" ref="GJ33">IFERROR(INDEX('SEMACU DATA UNIFICADA'!$C$2:$T1000,MATCH(1,($A33='SEMACU DATA UNIFICADA'!$A$2:$A1000)*($FZ$1='SEMACU DATA UNIFICADA'!$B$2:$B1000),0),MATCH(GJ$2,'SEMACU DATA UNIFICADA'!$C$1:$T$1,0)),"")</f>
        <v/>
      </c>
      <c r="GK33" s="23" t="str">
        <f t="array" ref="GK33">IFERROR(INDEX('SEMACU DATA UNIFICADA'!$C$2:$T1000,MATCH(1,($A33='SEMACU DATA UNIFICADA'!$A$2:$A1000)*($FZ$1='SEMACU DATA UNIFICADA'!$B$2:$B1000),0),MATCH(GK$2,'SEMACU DATA UNIFICADA'!$C$1:$T$1,0)),"")</f>
        <v/>
      </c>
      <c r="GL33" s="60" t="str">
        <f t="array" ref="GL33">IFERROR(INDEX('SEMACU DATA UNIFICADA'!$C$2:$T1000,MATCH(1,($A33='SEMACU DATA UNIFICADA'!$A$2:$A1000)*($FZ$1='SEMACU DATA UNIFICADA'!$B$2:$B1000),0),MATCH(GL$2,'SEMACU DATA UNIFICADA'!$C$1:$T$1,0)),"")</f>
        <v/>
      </c>
      <c r="GM33" s="2" t="str">
        <f t="array" ref="GM33">IFERROR(INDEX('SEMACU DATA UNIFICADA'!$C$2:$T1000,MATCH(1,($A33='SEMACU DATA UNIFICADA'!$A$2:$A1000)*($FZ$1='SEMACU DATA UNIFICADA'!$B$2:$B1000),0),MATCH(GM$2,'SEMACU DATA UNIFICADA'!$C$1:$T$1,0)),"")</f>
        <v/>
      </c>
      <c r="GN33" s="2" t="str">
        <f t="array" ref="GN33">IFERROR(INDEX('SEMACU DATA UNIFICADA'!$C$2:$T1000,MATCH(1,($A33='SEMACU DATA UNIFICADA'!$A$2:$A1000)*($FZ$1='SEMACU DATA UNIFICADA'!$B$2:$B1000),0),MATCH(GN$2,'SEMACU DATA UNIFICADA'!$C$1:$T$1,0)),"")</f>
        <v/>
      </c>
      <c r="GO33" s="33" t="str">
        <f t="array" ref="GO33">IFERROR(INDEX('SEMACU DATA UNIFICADA'!$C$2:$T1000,MATCH(1,($A33='SEMACU DATA UNIFICADA'!$A$2:$A1000)*($FZ$1='SEMACU DATA UNIFICADA'!$B$2:$B1000),0),MATCH(GO$2,'SEMACU DATA UNIFICADA'!$C$1:$T$1,0)),"")</f>
        <v/>
      </c>
      <c r="GP33" s="60" t="str">
        <f t="array" ref="GP33">IFERROR(INDEX('SEMACU DATA UNIFICADA'!$C$2:$T1000,MATCH(1,($A33='SEMACU DATA UNIFICADA'!$A$2:$A1000)*($FZ$1='SEMACU DATA UNIFICADA'!$B$2:$B1000),0),MATCH(GP$2,'SEMACU DATA UNIFICADA'!$C$1:$T$1,0)),"")</f>
        <v/>
      </c>
      <c r="GQ33" s="140" t="str">
        <f t="array" ref="GQ33">IFERROR(INDEX('SEMACU DATA UNIFICADA'!$C$2:$T1000,MATCH(1,($A33='SEMACU DATA UNIFICADA'!$A$2:$A1000)*($FZ$1='SEMACU DATA UNIFICADA'!$B$2:$B1000),0),MATCH(GQ$2,'SEMACU DATA UNIFICADA'!$C$1:$T$1,0)),"")</f>
        <v/>
      </c>
    </row>
    <row r="34">
      <c r="A34" s="199">
        <v>45159.0</v>
      </c>
      <c r="B34" s="138" t="str">
        <f t="array" ref="B34">IFERROR(INDEX('SEMACU DATA UNIFICADA'!$C$2:$T1000,MATCH(1,($A34='SEMACU DATA UNIFICADA'!$A$2:$A1000)*($B$1='SEMACU DATA UNIFICADA'!$B$2:$B1000),0),MATCH(B$2,'SEMACU DATA UNIFICADA'!$C$1:$T$1,0)),"")</f>
        <v>SE01200623</v>
      </c>
      <c r="C34" s="2">
        <f t="array" ref="C34">IFERROR(INDEX('SEMACU DATA UNIFICADA'!$C$2:$T1000,MATCH(1,($A34='SEMACU DATA UNIFICADA'!$A$2:$A1000)*($B$1='SEMACU DATA UNIFICADA'!$B$2:$B1000),0),MATCH(C$2,'SEMACU DATA UNIFICADA'!$C$1:$T$1,0)),"")</f>
        <v>525</v>
      </c>
      <c r="D34" s="2">
        <f t="array" ref="D34">IFERROR(INDEX('SEMACU DATA UNIFICADA'!$C$2:$T1000,MATCH(1,($A34='SEMACU DATA UNIFICADA'!$A$2:$A1000)*($B$1='SEMACU DATA UNIFICADA'!$B$2:$B1000),0),MATCH(D$2,'SEMACU DATA UNIFICADA'!$C$1:$T$1,0)),"")</f>
        <v>3000</v>
      </c>
      <c r="E34" s="2" t="str">
        <f t="array" ref="E34">IFERROR(INDEX('SEMACU DATA UNIFICADA'!$C$2:$T1000,MATCH(1,($A34='SEMACU DATA UNIFICADA'!$A$2:$A1000)*($B$1='SEMACU DATA UNIFICADA'!$B$2:$B1000),0),MATCH(E$2,'SEMACU DATA UNIFICADA'!$C$1:$T$1,0)),"")</f>
        <v>SKR SETLINE</v>
      </c>
      <c r="F34" s="60">
        <f t="array" ref="F34">IFERROR(INDEX('SEMACU DATA UNIFICADA'!$C$2:$T1000,MATCH(1,($A34='SEMACU DATA UNIFICADA'!$A$2:$A1000)*($B$1='SEMACU DATA UNIFICADA'!$B$2:$B1000),0),MATCH(F$2,'SEMACU DATA UNIFICADA'!$C$1:$T$1,0)),"")</f>
        <v>2628</v>
      </c>
      <c r="G34" s="2">
        <f t="array" ref="G34">IFERROR(INDEX('SEMACU DATA UNIFICADA'!$C$2:$T1000,MATCH(1,($A34='SEMACU DATA UNIFICADA'!$A$2:$A1000)*($B$1='SEMACU DATA UNIFICADA'!$B$2:$B1000),0),MATCH(G$2,'SEMACU DATA UNIFICADA'!$C$1:$T$1,0)),"")</f>
        <v>19.75</v>
      </c>
      <c r="H34" s="2">
        <f t="array" ref="H34">IFERROR(INDEX('SEMACU DATA UNIFICADA'!$C$2:$T1000,MATCH(1,($A34='SEMACU DATA UNIFICADA'!$A$2:$A1000)*($B$1='SEMACU DATA UNIFICADA'!$B$2:$B1000),0),MATCH(H$2,'SEMACU DATA UNIFICADA'!$C$1:$T$1,0)),"")</f>
        <v>1.95</v>
      </c>
      <c r="I34" s="33">
        <f t="array" ref="I34">IFERROR(INDEX('SEMACU DATA UNIFICADA'!$C$2:$T1000,MATCH(1,($A34='SEMACU DATA UNIFICADA'!$A$2:$A1000)*($B$1='SEMACU DATA UNIFICADA'!$B$2:$B1000),0),MATCH(I$2,'SEMACU DATA UNIFICADA'!$C$1:$T$1,0)),"")</f>
        <v>3.336</v>
      </c>
      <c r="J34" s="60">
        <f t="array" ref="J34">IFERROR(INDEX('SEMACU DATA UNIFICADA'!$C$2:$T1000,MATCH(1,($A34='SEMACU DATA UNIFICADA'!$A$2:$A1000)*($B$1='SEMACU DATA UNIFICADA'!$B$2:$B1000),0),MATCH(J$2,'SEMACU DATA UNIFICADA'!$C$1:$T$1,0)),"")</f>
        <v>796830.8897</v>
      </c>
      <c r="K34" s="23">
        <f t="array" ref="K34">IFERROR(INDEX('SEMACU DATA UNIFICADA'!$C$2:$T1000,MATCH(1,($A34='SEMACU DATA UNIFICADA'!$A$2:$A1000)*($B$1='SEMACU DATA UNIFICADA'!$B$2:$B1000),0),MATCH(K$2,'SEMACU DATA UNIFICADA'!$C$1:$T$1,0)),"")</f>
        <v>0.7966626</v>
      </c>
      <c r="L34" s="23">
        <f t="array" ref="L34">IFERROR(INDEX('SEMACU DATA UNIFICADA'!$C$2:$T1000,MATCH(1,($A34='SEMACU DATA UNIFICADA'!$A$2:$A1000)*($B$1='SEMACU DATA UNIFICADA'!$B$2:$B1000),0),MATCH(L$2,'SEMACU DATA UNIFICADA'!$C$1:$T$1,0)),"")</f>
        <v>0.5270045567</v>
      </c>
      <c r="M34" s="23">
        <f t="array" ref="M34">IFERROR(INDEX('SEMACU DATA UNIFICADA'!$C$2:$T1000,MATCH(1,($A34='SEMACU DATA UNIFICADA'!$A$2:$A1000)*($B$1='SEMACU DATA UNIFICADA'!$B$2:$B1000),0),MATCH(M$2,'SEMACU DATA UNIFICADA'!$C$1:$T$1,0)),"")</f>
        <v>0.5270045567</v>
      </c>
      <c r="N34" s="60" t="str">
        <f t="array" ref="N34">IFERROR(INDEX('SEMACU DATA UNIFICADA'!$C$2:$T1000,MATCH(1,($A34='SEMACU DATA UNIFICADA'!$A$2:$A1000)*($B$1='SEMACU DATA UNIFICADA'!$B$2:$B1000),0),MATCH(N$2,'SEMACU DATA UNIFICADA'!$C$1:$T$1,0)),"")</f>
        <v/>
      </c>
      <c r="O34" s="2">
        <f t="array" ref="O34">IFERROR(INDEX('SEMACU DATA UNIFICADA'!$C$2:$T1000,MATCH(1,($A34='SEMACU DATA UNIFICADA'!$A$2:$A1000)*($B$1='SEMACU DATA UNIFICADA'!$B$2:$B1000),0),MATCH(O$2,'SEMACU DATA UNIFICADA'!$C$1:$T$1,0)),"")</f>
        <v>2</v>
      </c>
      <c r="P34" s="2">
        <f t="array" ref="P34">IFERROR(INDEX('SEMACU DATA UNIFICADA'!$C$2:$T1000,MATCH(1,($A34='SEMACU DATA UNIFICADA'!$A$2:$A1000)*($B$1='SEMACU DATA UNIFICADA'!$B$2:$B1000),0),MATCH(P$2,'SEMACU DATA UNIFICADA'!$C$1:$T$1,0)),"")</f>
        <v>21.75</v>
      </c>
      <c r="Q34" s="33">
        <f t="array" ref="Q34">IFERROR(INDEX('SEMACU DATA UNIFICADA'!$C$2:$T1000,MATCH(1,($A34='SEMACU DATA UNIFICADA'!$A$2:$A1000)*($B$1='SEMACU DATA UNIFICADA'!$B$2:$B1000),0),MATCH(Q$2,'SEMACU DATA UNIFICADA'!$C$1:$T$1,0)),"")</f>
        <v>3.282</v>
      </c>
      <c r="R34" s="60">
        <f t="array" ref="R34">IFERROR(INDEX('SEMACU DATA UNIFICADA'!$C$2:$T1000,MATCH(1,($A34='SEMACU DATA UNIFICADA'!$A$2:$A1000)*($B$1='SEMACU DATA UNIFICADA'!$B$2:$B1000),0),MATCH(R$2,'SEMACU DATA UNIFICADA'!$C$1:$T$1,0)),"")</f>
        <v>556.5593399</v>
      </c>
      <c r="S34" s="140">
        <f t="array" ref="S34">IFERROR(INDEX('SEMACU DATA UNIFICADA'!$C$2:$T1000,MATCH(1,($A34='SEMACU DATA UNIFICADA'!$A$2:$A1000)*($B$1='SEMACU DATA UNIFICADA'!$B$2:$B1000),0),MATCH(S$2,'SEMACU DATA UNIFICADA'!$C$1:$T$1,0)),"")</f>
        <v>7.889834979</v>
      </c>
      <c r="T34" s="138" t="str">
        <f t="array" ref="T34">IFERROR(INDEX('SEMACU DATA UNIFICADA'!$C$2:$T1000,MATCH(1,($A34='SEMACU DATA UNIFICADA'!$A$2:$A1000)*($T$1='SEMACU DATA UNIFICADA'!$B$2:$B1000),0),MATCH(T$2,'SEMACU DATA UNIFICADA'!$C$1:$T$1,0)),"")</f>
        <v>SE02220623</v>
      </c>
      <c r="U34" s="2">
        <f t="array" ref="U34">IFERROR(INDEX('SEMACU DATA UNIFICADA'!$C$2:$T1000,MATCH(1,($A34='SEMACU DATA UNIFICADA'!$A$2:$A1000)*($T$1='SEMACU DATA UNIFICADA'!$B$2:$B1000),0),MATCH(U$2,'SEMACU DATA UNIFICADA'!$C$1:$T$1,0)),"")</f>
        <v>425</v>
      </c>
      <c r="V34" s="2">
        <f t="array" ref="V34">IFERROR(INDEX('SEMACU DATA UNIFICADA'!$C$2:$T1000,MATCH(1,($A34='SEMACU DATA UNIFICADA'!$A$2:$A1000)*($T$1='SEMACU DATA UNIFICADA'!$B$2:$B1000),0),MATCH(V$2,'SEMACU DATA UNIFICADA'!$C$1:$T$1,0)),"")</f>
        <v>1885</v>
      </c>
      <c r="W34" s="2" t="str">
        <f t="array" ref="W34">IFERROR(INDEX('SEMACU DATA UNIFICADA'!$C$2:$T1000,MATCH(1,($A34='SEMACU DATA UNIFICADA'!$A$2:$A1000)*($T$1='SEMACU DATA UNIFICADA'!$B$2:$B1000),0),MATCH(W$2,'SEMACU DATA UNIFICADA'!$C$1:$T$1,0)),"")</f>
        <v>SKR SETLINE</v>
      </c>
      <c r="X34" s="139">
        <f t="array" ref="X34">IFERROR(INDEX('SEMACU DATA UNIFICADA'!$C$2:$T1000,MATCH(1,($A34='SEMACU DATA UNIFICADA'!$A$2:$A1000)*($T$1='SEMACU DATA UNIFICADA'!$B$2:$B1000),0),MATCH(X$2,'SEMACU DATA UNIFICADA'!$C$1:$T$1,0)),"")</f>
        <v>1651.26</v>
      </c>
      <c r="Y34" s="2">
        <f t="array" ref="Y34">IFERROR(INDEX('SEMACU DATA UNIFICADA'!$C$2:$T1000,MATCH(1,($A34='SEMACU DATA UNIFICADA'!$A$2:$A1000)*($T$1='SEMACU DATA UNIFICADA'!$B$2:$B1000),0),MATCH(Y$2,'SEMACU DATA UNIFICADA'!$C$1:$T$1,0)),"")</f>
        <v>20.07</v>
      </c>
      <c r="Z34" s="2">
        <f t="array" ref="Z34">IFERROR(INDEX('SEMACU DATA UNIFICADA'!$C$2:$T1000,MATCH(1,($A34='SEMACU DATA UNIFICADA'!$A$2:$A1000)*($T$1='SEMACU DATA UNIFICADA'!$B$2:$B1000),0),MATCH(Z$2,'SEMACU DATA UNIFICADA'!$C$1:$T$1,0)),"")</f>
        <v>2.14</v>
      </c>
      <c r="AA34" s="33">
        <f t="array" ref="AA34">IFERROR(INDEX('SEMACU DATA UNIFICADA'!$C$2:$T1000,MATCH(1,($A34='SEMACU DATA UNIFICADA'!$A$2:$A1000)*($T$1='SEMACU DATA UNIFICADA'!$B$2:$B1000),0),MATCH(AA$2,'SEMACU DATA UNIFICADA'!$C$1:$T$1,0)),"")</f>
        <v>3.29328</v>
      </c>
      <c r="AB34" s="60">
        <f t="array" ref="AB34">IFERROR(INDEX('SEMACU DATA UNIFICADA'!$C$2:$T1000,MATCH(1,($A34='SEMACU DATA UNIFICADA'!$A$2:$A1000)*($T$1='SEMACU DATA UNIFICADA'!$B$2:$B1000),0),MATCH(AB$2,'SEMACU DATA UNIFICADA'!$C$1:$T$1,0)),"")</f>
        <v>643002.8544</v>
      </c>
      <c r="AC34" s="23">
        <f t="array" ref="AC34">IFERROR(INDEX('SEMACU DATA UNIFICADA'!$C$2:$T1000,MATCH(1,($A34='SEMACU DATA UNIFICADA'!$A$2:$A1000)*($T$1='SEMACU DATA UNIFICADA'!$B$2:$B1000),0),MATCH(AC$2,'SEMACU DATA UNIFICADA'!$C$1:$T$1,0)),"")</f>
        <v>0.8033294</v>
      </c>
      <c r="AD34" s="23">
        <f t="array" ref="AD34">IFERROR(INDEX('SEMACU DATA UNIFICADA'!$C$2:$T1000,MATCH(1,($A34='SEMACU DATA UNIFICADA'!$A$2:$A1000)*($T$1='SEMACU DATA UNIFICADA'!$B$2:$B1000),0),MATCH(AD$2,'SEMACU DATA UNIFICADA'!$C$1:$T$1,0)),"")</f>
        <v>0.6378996572</v>
      </c>
      <c r="AE34" s="23">
        <f t="array" ref="AE34">IFERROR(INDEX('SEMACU DATA UNIFICADA'!$C$2:$T1000,MATCH(1,($A34='SEMACU DATA UNIFICADA'!$A$2:$A1000)*($T$1='SEMACU DATA UNIFICADA'!$B$2:$B1000),0),MATCH(AE$2,'SEMACU DATA UNIFICADA'!$C$1:$T$1,0)),"")</f>
        <v>0.6378996572</v>
      </c>
      <c r="AF34" s="60" t="str">
        <f t="array" ref="AF34">IFERROR(INDEX('SEMACU DATA UNIFICADA'!$C$2:$T1000,MATCH(1,($A34='SEMACU DATA UNIFICADA'!$A$2:$A1000)*($T$1='SEMACU DATA UNIFICADA'!$B$2:$B1000),0),MATCH(AF$2,'SEMACU DATA UNIFICADA'!$C$1:$T$1,0)),"")</f>
        <v/>
      </c>
      <c r="AG34" s="2">
        <f t="array" ref="AG34">IFERROR(INDEX('SEMACU DATA UNIFICADA'!$C$2:$T1000,MATCH(1,($A34='SEMACU DATA UNIFICADA'!$A$2:$A1000)*($T$1='SEMACU DATA UNIFICADA'!$B$2:$B1000),0),MATCH(AG$2,'SEMACU DATA UNIFICADA'!$C$1:$T$1,0)),"")</f>
        <v>2</v>
      </c>
      <c r="AH34" s="2">
        <f t="array" ref="AH34">IFERROR(INDEX('SEMACU DATA UNIFICADA'!$C$2:$T1000,MATCH(1,($A34='SEMACU DATA UNIFICADA'!$A$2:$A1000)*($T$1='SEMACU DATA UNIFICADA'!$B$2:$B1000),0),MATCH(AH$2,'SEMACU DATA UNIFICADA'!$C$1:$T$1,0)),"")</f>
        <v>22.07</v>
      </c>
      <c r="AI34" s="2">
        <f t="array" ref="AI34">IFERROR(INDEX('SEMACU DATA UNIFICADA'!$C$2:$T1000,MATCH(1,($A34='SEMACU DATA UNIFICADA'!$A$2:$A1000)*($T$1='SEMACU DATA UNIFICADA'!$B$2:$B1000),0),MATCH(AI$2,'SEMACU DATA UNIFICADA'!$C$1:$T$1,0)),"")</f>
        <v>3.24612</v>
      </c>
      <c r="AJ34" s="60">
        <f t="array" ref="AJ34">IFERROR(INDEX('SEMACU DATA UNIFICADA'!$C$2:$T1000,MATCH(1,($A34='SEMACU DATA UNIFICADA'!$A$2:$A1000)*($T$1='SEMACU DATA UNIFICADA'!$B$2:$B1000),0),MATCH(AJ$2,'SEMACU DATA UNIFICADA'!$C$1:$T$1,0)),"")</f>
        <v>452.6916</v>
      </c>
      <c r="AK34" s="140">
        <f t="array" ref="AK34">IFERROR(INDEX('SEMACU DATA UNIFICADA'!$C$2:$T1000,MATCH(1,($A34='SEMACU DATA UNIFICADA'!$A$2:$A1000)*($T$1='SEMACU DATA UNIFICADA'!$B$2:$B1000),0),MATCH(AK$2,'SEMACU DATA UNIFICADA'!$C$1:$T$1,0)),"")</f>
        <v>6.922899988</v>
      </c>
      <c r="AL34" s="138" t="str">
        <f t="array" ref="AL34">IFERROR(INDEX('SEMACU DATA UNIFICADA'!$C$2:$T1000,MATCH(1,($A34='SEMACU DATA UNIFICADA'!$A$2:$A1000)*($AL$1='SEMACU DATA UNIFICADA'!$B$2:$B1000),0),MATCH(AL$2,'SEMACU DATA UNIFICADA'!$C$1:$T$1,0)),"")</f>
        <v>SE03240623</v>
      </c>
      <c r="AM34" s="2">
        <f t="array" ref="AM34">IFERROR(INDEX('SEMACU DATA UNIFICADA'!$C$2:$T1000,MATCH(1,($A34='SEMACU DATA UNIFICADA'!$A$2:$A1000)*($AL$1='SEMACU DATA UNIFICADA'!$B$2:$B1000),0),MATCH(AM$2,'SEMACU DATA UNIFICADA'!$C$1:$T$1,0)),"")</f>
        <v>250</v>
      </c>
      <c r="AN34" s="2">
        <f t="array" ref="AN34">IFERROR(INDEX('SEMACU DATA UNIFICADA'!$C$2:$T1000,MATCH(1,($A34='SEMACU DATA UNIFICADA'!$A$2:$A1000)*($AL$1='SEMACU DATA UNIFICADA'!$B$2:$B1000),0),MATCH(AN$2,'SEMACU DATA UNIFICADA'!$C$1:$T$1,0)),"")</f>
        <v>1950</v>
      </c>
      <c r="AO34" s="2" t="str">
        <f t="array" ref="AO34">IFERROR(INDEX('SEMACU DATA UNIFICADA'!$C$2:$T1000,MATCH(1,($A34='SEMACU DATA UNIFICADA'!$A$2:$A1000)*($AL$1='SEMACU DATA UNIFICADA'!$B$2:$B1000),0),MATCH(AO$2,'SEMACU DATA UNIFICADA'!$C$1:$T$1,0)),"")</f>
        <v>SKR SETLINE</v>
      </c>
      <c r="AP34" s="139">
        <f t="array" ref="AP34">IFERROR(INDEX('SEMACU DATA UNIFICADA'!$C$2:$T1000,MATCH(1,($A34='SEMACU DATA UNIFICADA'!$A$2:$A1000)*($AL$1='SEMACU DATA UNIFICADA'!$B$2:$B1000),0),MATCH(AP$2,'SEMACU DATA UNIFICADA'!$C$1:$T$1,0)),"")</f>
        <v>1708.2</v>
      </c>
      <c r="AQ34" s="2">
        <f t="array" ref="AQ34">IFERROR(INDEX('SEMACU DATA UNIFICADA'!$C$2:$T1000,MATCH(1,($A34='SEMACU DATA UNIFICADA'!$A$2:$A1000)*($AL$1='SEMACU DATA UNIFICADA'!$B$2:$B1000),0),MATCH(AQ$2,'SEMACU DATA UNIFICADA'!$C$1:$T$1,0)),"")</f>
        <v>18.55</v>
      </c>
      <c r="AR34" s="2">
        <f t="array" ref="AR34">IFERROR(INDEX('SEMACU DATA UNIFICADA'!$C$2:$T1000,MATCH(1,($A34='SEMACU DATA UNIFICADA'!$A$2:$A1000)*($AL$1='SEMACU DATA UNIFICADA'!$B$2:$B1000),0),MATCH(AR$2,'SEMACU DATA UNIFICADA'!$C$1:$T$1,0)),"")</f>
        <v>1.82</v>
      </c>
      <c r="AS34" s="33">
        <f t="array" ref="AS34">IFERROR(INDEX('SEMACU DATA UNIFICADA'!$C$2:$T1000,MATCH(1,($A34='SEMACU DATA UNIFICADA'!$A$2:$A1000)*($AL$1='SEMACU DATA UNIFICADA'!$B$2:$B1000),0),MATCH(AS$2,'SEMACU DATA UNIFICADA'!$C$1:$T$1,0)),"")</f>
        <v>3.4686</v>
      </c>
      <c r="AT34" s="60">
        <f t="array" ref="AT34">IFERROR(INDEX('SEMACU DATA UNIFICADA'!$C$2:$T1000,MATCH(1,($A34='SEMACU DATA UNIFICADA'!$A$2:$A1000)*($AL$1='SEMACU DATA UNIFICADA'!$B$2:$B1000),0),MATCH(AT$2,'SEMACU DATA UNIFICADA'!$C$1:$T$1,0)),"")</f>
        <v>388545.4924</v>
      </c>
      <c r="AU34" s="23">
        <f t="array" ref="AU34">IFERROR(INDEX('SEMACU DATA UNIFICADA'!$C$2:$T1000,MATCH(1,($A34='SEMACU DATA UNIFICADA'!$A$2:$A1000)*($AL$1='SEMACU DATA UNIFICADA'!$B$2:$B1000),0),MATCH(AU$2,'SEMACU DATA UNIFICADA'!$C$1:$T$1,0)),"")</f>
        <v>0.8099962</v>
      </c>
      <c r="AV34" s="23">
        <f t="array" ref="AV34">IFERROR(INDEX('SEMACU DATA UNIFICADA'!$C$2:$T1000,MATCH(1,($A34='SEMACU DATA UNIFICADA'!$A$2:$A1000)*($AL$1='SEMACU DATA UNIFICADA'!$B$2:$B1000),0),MATCH(AV$2,'SEMACU DATA UNIFICADA'!$C$1:$T$1,0)),"")</f>
        <v>0.6080524137</v>
      </c>
      <c r="AW34" s="23">
        <f t="array" ref="AW34">IFERROR(INDEX('SEMACU DATA UNIFICADA'!$C$2:$T1000,MATCH(1,($A34='SEMACU DATA UNIFICADA'!$A$2:$A1000)*($AL$1='SEMACU DATA UNIFICADA'!$B$2:$B1000),0),MATCH(AW$2,'SEMACU DATA UNIFICADA'!$C$1:$T$1,0)),"")</f>
        <v>0.6080524137</v>
      </c>
      <c r="AX34" s="60" t="str">
        <f t="array" ref="AX34">IFERROR(INDEX('SEMACU DATA UNIFICADA'!$C$2:$T1000,MATCH(1,($A34='SEMACU DATA UNIFICADA'!$A$2:$A1000)*($AL$1='SEMACU DATA UNIFICADA'!$B$2:$B1000),0),MATCH(AX$2,'SEMACU DATA UNIFICADA'!$C$1:$T$1,0)),"")</f>
        <v/>
      </c>
      <c r="AY34" s="2">
        <f t="array" ref="AY34">IFERROR(INDEX('SEMACU DATA UNIFICADA'!$C$2:$T1000,MATCH(1,($A34='SEMACU DATA UNIFICADA'!$A$2:$A1000)*($AL$1='SEMACU DATA UNIFICADA'!$B$2:$B1000),0),MATCH(AY$2,'SEMACU DATA UNIFICADA'!$C$1:$T$1,0)),"")</f>
        <v>2</v>
      </c>
      <c r="AZ34" s="2">
        <f t="array" ref="AZ34">IFERROR(INDEX('SEMACU DATA UNIFICADA'!$C$2:$T1000,MATCH(1,($A34='SEMACU DATA UNIFICADA'!$A$2:$A1000)*($AL$1='SEMACU DATA UNIFICADA'!$B$2:$B1000),0),MATCH(AZ$2,'SEMACU DATA UNIFICADA'!$C$1:$T$1,0)),"")</f>
        <v>20.55</v>
      </c>
      <c r="BA34" s="33">
        <f t="array" ref="BA34">IFERROR(INDEX('SEMACU DATA UNIFICADA'!$C$2:$T1000,MATCH(1,($A34='SEMACU DATA UNIFICADA'!$A$2:$A1000)*($AL$1='SEMACU DATA UNIFICADA'!$B$2:$B1000),0),MATCH(BA$2,'SEMACU DATA UNIFICADA'!$C$1:$T$1,0)),"")</f>
        <v>3.2472</v>
      </c>
      <c r="BB34" s="60">
        <f t="array" ref="BB34">IFERROR(INDEX('SEMACU DATA UNIFICADA'!$C$2:$T1000,MATCH(1,($A34='SEMACU DATA UNIFICADA'!$A$2:$A1000)*($AL$1='SEMACU DATA UNIFICADA'!$B$2:$B1000),0),MATCH(BB$2,'SEMACU DATA UNIFICADA'!$C$1:$T$1,0)),"")</f>
        <v>261.2568191</v>
      </c>
      <c r="BC34" s="140">
        <f t="array" ref="BC34">IFERROR(INDEX('SEMACU DATA UNIFICADA'!$C$2:$T1000,MATCH(1,($A34='SEMACU DATA UNIFICADA'!$A$2:$A1000)*($AL$1='SEMACU DATA UNIFICADA'!$B$2:$B1000),0),MATCH(BC$2,'SEMACU DATA UNIFICADA'!$C$1:$T$1,0)),"")</f>
        <v>2.814204772</v>
      </c>
      <c r="BD34" s="138" t="str">
        <f t="array" ref="BD34">IFERROR(INDEX('SEMACU DATA UNIFICADA'!$C$2:$T1000,MATCH(1,($A34='SEMACU DATA UNIFICADA'!$A$2:$A1000)*($BD$1='SEMACU DATA UNIFICADA'!$B$2:$B1000),0),MATCH(BD$2,'SEMACU DATA UNIFICADA'!$C$1:$T$1,0)),"")</f>
        <v>SE04240623</v>
      </c>
      <c r="BE34" s="2">
        <f t="array" ref="BE34">IFERROR(INDEX('SEMACU DATA UNIFICADA'!$C$2:$T1000,MATCH(1,($A34='SEMACU DATA UNIFICADA'!$A$2:$A1000)*($BD$1='SEMACU DATA UNIFICADA'!$B$2:$B1000),0),MATCH(BE$2,'SEMACU DATA UNIFICADA'!$C$1:$T$1,0)),"")</f>
        <v>225</v>
      </c>
      <c r="BF34" s="2">
        <f t="array" ref="BF34">IFERROR(INDEX('SEMACU DATA UNIFICADA'!$C$2:$T1000,MATCH(1,($A34='SEMACU DATA UNIFICADA'!$A$2:$A1000)*($BD$1='SEMACU DATA UNIFICADA'!$B$2:$B1000),0),MATCH(BF$2,'SEMACU DATA UNIFICADA'!$C$1:$T$1,0)),"")</f>
        <v>1500</v>
      </c>
      <c r="BG34" s="2" t="str">
        <f t="array" ref="BG34">IFERROR(INDEX('SEMACU DATA UNIFICADA'!$C$2:$T1000,MATCH(1,($A34='SEMACU DATA UNIFICADA'!$A$2:$A1000)*($BD$1='SEMACU DATA UNIFICADA'!$B$2:$B1000),0),MATCH(BG$2,'SEMACU DATA UNIFICADA'!$C$1:$T$1,0)),"")</f>
        <v>SKR SETLINE</v>
      </c>
      <c r="BH34" s="139">
        <f t="array" ref="BH34">IFERROR(INDEX('SEMACU DATA UNIFICADA'!$C$2:$T1000,MATCH(1,($A34='SEMACU DATA UNIFICADA'!$A$2:$A1000)*($BD$1='SEMACU DATA UNIFICADA'!$B$2:$B1000),0),MATCH(BH$2,'SEMACU DATA UNIFICADA'!$C$1:$T$1,0)),"")</f>
        <v>1314</v>
      </c>
      <c r="BI34" s="2">
        <f t="array" ref="BI34">IFERROR(INDEX('SEMACU DATA UNIFICADA'!$C$2:$T1000,MATCH(1,($A34='SEMACU DATA UNIFICADA'!$A$2:$A1000)*($BD$1='SEMACU DATA UNIFICADA'!$B$2:$B1000),0),MATCH(BI$2,'SEMACU DATA UNIFICADA'!$C$1:$T$1,0)),"")</f>
        <v>17.28</v>
      </c>
      <c r="BJ34" s="2">
        <f t="array" ref="BJ34">IFERROR(INDEX('SEMACU DATA UNIFICADA'!$C$2:$T1000,MATCH(1,($A34='SEMACU DATA UNIFICADA'!$A$2:$A1000)*($BD$1='SEMACU DATA UNIFICADA'!$B$2:$B1000),0),MATCH(BJ$2,'SEMACU DATA UNIFICADA'!$C$1:$T$1,0)),"")</f>
        <v>2.02</v>
      </c>
      <c r="BK34" s="33">
        <f t="array" ref="BK34">IFERROR(INDEX('SEMACU DATA UNIFICADA'!$C$2:$T1000,MATCH(1,($A34='SEMACU DATA UNIFICADA'!$A$2:$A1000)*($BD$1='SEMACU DATA UNIFICADA'!$B$2:$B1000),0),MATCH(BK$2,'SEMACU DATA UNIFICADA'!$C$1:$T$1,0)),"")</f>
        <v>3.61776</v>
      </c>
      <c r="BL34" s="60">
        <f t="array" ref="BL34">IFERROR(INDEX('SEMACU DATA UNIFICADA'!$C$2:$T1000,MATCH(1,($A34='SEMACU DATA UNIFICADA'!$A$2:$A1000)*($BD$1='SEMACU DATA UNIFICADA'!$B$2:$B1000),0),MATCH(BL$2,'SEMACU DATA UNIFICADA'!$C$1:$T$1,0)),"")</f>
        <v>359914.2379</v>
      </c>
      <c r="BM34" s="23">
        <f t="array" ref="BM34">IFERROR(INDEX('SEMACU DATA UNIFICADA'!$C$2:$T1000,MATCH(1,($A34='SEMACU DATA UNIFICADA'!$A$2:$A1000)*($BD$1='SEMACU DATA UNIFICADA'!$B$2:$B1000),0),MATCH(BM$2,'SEMACU DATA UNIFICADA'!$C$1:$T$1,0)),"")</f>
        <v>0.8099962</v>
      </c>
      <c r="BN34" s="23">
        <f t="array" ref="BN34">IFERROR(INDEX('SEMACU DATA UNIFICADA'!$C$2:$T1000,MATCH(1,($A34='SEMACU DATA UNIFICADA'!$A$2:$A1000)*($BD$1='SEMACU DATA UNIFICADA'!$B$2:$B1000),0),MATCH(BN$2,'SEMACU DATA UNIFICADA'!$C$1:$T$1,0)),"")</f>
        <v>0.5672407217</v>
      </c>
      <c r="BO34" s="23">
        <f t="array" ref="BO34">IFERROR(INDEX('SEMACU DATA UNIFICADA'!$C$2:$T1000,MATCH(1,($A34='SEMACU DATA UNIFICADA'!$A$2:$A1000)*($BD$1='SEMACU DATA UNIFICADA'!$B$2:$B1000),0),MATCH(BO$2,'SEMACU DATA UNIFICADA'!$C$1:$T$1,0)),"")</f>
        <v>0.5672407217</v>
      </c>
      <c r="BP34" s="60" t="str">
        <f t="array" ref="BP34">IFERROR(INDEX('SEMACU DATA UNIFICADA'!$C$2:$T1000,MATCH(1,($A34='SEMACU DATA UNIFICADA'!$A$2:$A1000)*($BD$1='SEMACU DATA UNIFICADA'!$B$2:$B1000),0),MATCH(BP$2,'SEMACU DATA UNIFICADA'!$C$1:$T$1,0)),"")</f>
        <v/>
      </c>
      <c r="BQ34" s="2">
        <f t="array" ref="BQ34">IFERROR(INDEX('SEMACU DATA UNIFICADA'!$C$2:$T1000,MATCH(1,($A34='SEMACU DATA UNIFICADA'!$A$2:$A1000)*($BD$1='SEMACU DATA UNIFICADA'!$B$2:$B1000),0),MATCH(BQ$2,'SEMACU DATA UNIFICADA'!$C$1:$T$1,0)),"")</f>
        <v>2</v>
      </c>
      <c r="BR34" s="2">
        <f t="array" ref="BR34">IFERROR(INDEX('SEMACU DATA UNIFICADA'!$C$2:$T1000,MATCH(1,($A34='SEMACU DATA UNIFICADA'!$A$2:$A1000)*($BD$1='SEMACU DATA UNIFICADA'!$B$2:$B1000),0),MATCH(BR$2,'SEMACU DATA UNIFICADA'!$C$1:$T$1,0)),"")</f>
        <v>19.28</v>
      </c>
      <c r="BS34" s="33">
        <f t="array" ref="BS34">IFERROR(INDEX('SEMACU DATA UNIFICADA'!$C$2:$T1000,MATCH(1,($A34='SEMACU DATA UNIFICADA'!$A$2:$A1000)*($BD$1='SEMACU DATA UNIFICADA'!$B$2:$B1000),0),MATCH(BS$2,'SEMACU DATA UNIFICADA'!$C$1:$T$1,0)),"")</f>
        <v>3.38112</v>
      </c>
      <c r="BT34" s="60">
        <f t="array" ref="BT34">IFERROR(INDEX('SEMACU DATA UNIFICADA'!$C$2:$T1000,MATCH(1,($A34='SEMACU DATA UNIFICADA'!$A$2:$A1000)*($BD$1='SEMACU DATA UNIFICADA'!$B$2:$B1000),0),MATCH(BT$2,'SEMACU DATA UNIFICADA'!$C$1:$T$1,0)),"")</f>
        <v>236.1727241</v>
      </c>
      <c r="BU34" s="140">
        <f t="array" ref="BU34">IFERROR(INDEX('SEMACU DATA UNIFICADA'!$C$2:$T1000,MATCH(1,($A34='SEMACU DATA UNIFICADA'!$A$2:$A1000)*($BD$1='SEMACU DATA UNIFICADA'!$B$2:$B1000),0),MATCH(BU$2,'SEMACU DATA UNIFICADA'!$C$1:$T$1,0)),"")</f>
        <v>2.793181021</v>
      </c>
      <c r="BV34" s="138" t="str">
        <f t="array" ref="BV34">IFERROR(INDEX('SEMACU DATA UNIFICADA'!$C$2:$T1000,MATCH(1,($A34='SEMACU DATA UNIFICADA'!$A$2:$A1000)*($BV$1='SEMACU DATA UNIFICADA'!$B$2:$B1000),0),MATCH(BV$2,'SEMACU DATA UNIFICADA'!$C$1:$T$1,0)),"")</f>
        <v>SE06160823</v>
      </c>
      <c r="BW34" s="2">
        <f t="array" ref="BW34">IFERROR(INDEX('SEMACU DATA UNIFICADA'!$C$2:$T1000,MATCH(1,($A34='SEMACU DATA UNIFICADA'!$A$2:$A1000)*($BV$1='SEMACU DATA UNIFICADA'!$B$2:$B1000),0),MATCH(BW$2,'SEMACU DATA UNIFICADA'!$C$1:$T$1,0)),"")</f>
        <v>63</v>
      </c>
      <c r="BX34" s="2">
        <f t="array" ref="BX34">IFERROR(INDEX('SEMACU DATA UNIFICADA'!$C$2:$T1000,MATCH(1,($A34='SEMACU DATA UNIFICADA'!$A$2:$A1000)*($BV$1='SEMACU DATA UNIFICADA'!$B$2:$B1000),0),MATCH(BX$2,'SEMACU DATA UNIFICADA'!$C$1:$T$1,0)),"")</f>
        <v>212</v>
      </c>
      <c r="BY34" s="2" t="str">
        <f t="array" ref="BY34">IFERROR(INDEX('SEMACU DATA UNIFICADA'!$C$2:$T1000,MATCH(1,($A34='SEMACU DATA UNIFICADA'!$A$2:$A1000)*($BV$1='SEMACU DATA UNIFICADA'!$B$2:$B1000),0),MATCH(BY$2,'SEMACU DATA UNIFICADA'!$C$1:$T$1,0)),"")</f>
        <v>NICO CLSC 1.2</v>
      </c>
      <c r="BZ34" s="139">
        <f t="array" ref="BZ34">IFERROR(INDEX('SEMACU DATA UNIFICADA'!$C$2:$T1000,MATCH(1,($A34='SEMACU DATA UNIFICADA'!$A$2:$A1000)*($BV$1='SEMACU DATA UNIFICADA'!$B$2:$B1000),0),MATCH(BZ$2,'SEMACU DATA UNIFICADA'!$C$1:$T$1,0)),"")</f>
        <v>350.648</v>
      </c>
      <c r="CA34" s="2">
        <f t="array" ref="CA34">IFERROR(INDEX('SEMACU DATA UNIFICADA'!$C$2:$T1000,MATCH(1,($A34='SEMACU DATA UNIFICADA'!$A$2:$A1000)*($BV$1='SEMACU DATA UNIFICADA'!$B$2:$B1000),0),MATCH(CA$2,'SEMACU DATA UNIFICADA'!$C$1:$T$1,0)),"")</f>
        <v>2.12</v>
      </c>
      <c r="CB34" s="2">
        <f t="array" ref="CB34">IFERROR(INDEX('SEMACU DATA UNIFICADA'!$C$2:$T1000,MATCH(1,($A34='SEMACU DATA UNIFICADA'!$A$2:$A1000)*($BV$1='SEMACU DATA UNIFICADA'!$B$2:$B1000),0),MATCH(CB$2,'SEMACU DATA UNIFICADA'!$C$1:$T$1,0)),"")</f>
        <v>0</v>
      </c>
      <c r="CC34" s="33">
        <f t="array" ref="CC34">IFERROR(INDEX('SEMACU DATA UNIFICADA'!$C$2:$T1000,MATCH(1,($A34='SEMACU DATA UNIFICADA'!$A$2:$A1000)*($BV$1='SEMACU DATA UNIFICADA'!$B$2:$B1000),0),MATCH(CC$2,'SEMACU DATA UNIFICADA'!$C$1:$T$1,0)),"")</f>
        <v>10.9032</v>
      </c>
      <c r="CD34" s="60">
        <f t="array" ref="CD34">IFERROR(INDEX('SEMACU DATA UNIFICADA'!$C$2:$T1000,MATCH(1,($A34='SEMACU DATA UNIFICADA'!$A$2:$A1000)*($BV$1='SEMACU DATA UNIFICADA'!$B$2:$B1000),0),MATCH(CD$2,'SEMACU DATA UNIFICADA'!$C$1:$T$1,0)),"")</f>
        <v>272552.8389</v>
      </c>
      <c r="CE34" s="23">
        <f t="array" ref="CE34">IFERROR(INDEX('SEMACU DATA UNIFICADA'!$C$2:$T1000,MATCH(1,($A34='SEMACU DATA UNIFICADA'!$A$2:$A1000)*($BV$1='SEMACU DATA UNIFICADA'!$B$2:$B1000),0),MATCH(CE$2,'SEMACU DATA UNIFICADA'!$C$1:$T$1,0)),"")</f>
        <v>0.9866664</v>
      </c>
      <c r="CF34" s="23">
        <f t="array" ref="CF34">IFERROR(INDEX('SEMACU DATA UNIFICADA'!$C$2:$T1000,MATCH(1,($A34='SEMACU DATA UNIFICADA'!$A$2:$A1000)*($BV$1='SEMACU DATA UNIFICADA'!$B$2:$B1000),0),MATCH(CF$2,'SEMACU DATA UNIFICADA'!$C$1:$T$1,0)),"")</f>
        <v>0.5506117958</v>
      </c>
      <c r="CG34" s="23">
        <f t="array" ref="CG34">IFERROR(INDEX('SEMACU DATA UNIFICADA'!$C$2:$T1000,MATCH(1,($A34='SEMACU DATA UNIFICADA'!$A$2:$A1000)*($BV$1='SEMACU DATA UNIFICADA'!$B$2:$B1000),0),MATCH(CG$2,'SEMACU DATA UNIFICADA'!$C$1:$T$1,0)),"")</f>
        <v>0.5506117958</v>
      </c>
      <c r="CH34" s="60" t="str">
        <f t="array" ref="CH34">IFERROR(INDEX('SEMACU DATA UNIFICADA'!$C$2:$T1000,MATCH(1,($A34='SEMACU DATA UNIFICADA'!$A$2:$A1000)*($BV$1='SEMACU DATA UNIFICADA'!$B$2:$B1000),0),MATCH(CH$2,'SEMACU DATA UNIFICADA'!$C$1:$T$1,0)),"")</f>
        <v/>
      </c>
      <c r="CI34" s="2">
        <f t="array" ref="CI34">IFERROR(INDEX('SEMACU DATA UNIFICADA'!$C$2:$T1000,MATCH(1,($A34='SEMACU DATA UNIFICADA'!$A$2:$A1000)*($BV$1='SEMACU DATA UNIFICADA'!$B$2:$B1000),0),MATCH(CI$2,'SEMACU DATA UNIFICADA'!$C$1:$T$1,0)),"")</f>
        <v>2</v>
      </c>
      <c r="CJ34" s="2">
        <f t="array" ref="CJ34">IFERROR(INDEX('SEMACU DATA UNIFICADA'!$C$2:$T1000,MATCH(1,($A34='SEMACU DATA UNIFICADA'!$A$2:$A1000)*($BV$1='SEMACU DATA UNIFICADA'!$B$2:$B1000),0),MATCH(CJ$2,'SEMACU DATA UNIFICADA'!$C$1:$T$1,0)),"")</f>
        <v>4.12</v>
      </c>
      <c r="CK34" s="33">
        <f t="array" ref="CK34">IFERROR(INDEX('SEMACU DATA UNIFICADA'!$C$2:$T1000,MATCH(1,($A34='SEMACU DATA UNIFICADA'!$A$2:$A1000)*($BV$1='SEMACU DATA UNIFICADA'!$B$2:$B1000),0),MATCH(CK$2,'SEMACU DATA UNIFICADA'!$C$1:$T$1,0)),"")</f>
        <v>8.39616</v>
      </c>
      <c r="CL34" s="60">
        <f t="array" ref="CL34">IFERROR(INDEX('SEMACU DATA UNIFICADA'!$C$2:$T1000,MATCH(1,($A34='SEMACU DATA UNIFICADA'!$A$2:$A1000)*($BV$1='SEMACU DATA UNIFICADA'!$B$2:$B1000),0),MATCH(CL$2,'SEMACU DATA UNIFICADA'!$C$1:$T$1,0)),"")</f>
        <v>105.297006</v>
      </c>
      <c r="CM34" s="140">
        <f t="array" ref="CM34">IFERROR(INDEX('SEMACU DATA UNIFICADA'!$C$2:$T1000,MATCH(1,($A34='SEMACU DATA UNIFICADA'!$A$2:$A1000)*($BV$1='SEMACU DATA UNIFICADA'!$B$2:$B1000),0),MATCH(CM$2,'SEMACU DATA UNIFICADA'!$C$1:$T$1,0)),"")</f>
        <v>10.5742515</v>
      </c>
      <c r="CN34" s="138" t="str">
        <f t="array" ref="CN34">IFERROR(INDEX('SEMACU DATA UNIFICADA'!$C$2:$T1000,MATCH(1,($A34='SEMACU DATA UNIFICADA'!$A$2:$A1000)*($CN$1='SEMACU DATA UNIFICADA'!$B$2:$B1000),0),MATCH(CN$2,'SEMACU DATA UNIFICADA'!$C$1:$T$1,0)),"")</f>
        <v>SE07160823</v>
      </c>
      <c r="CO34" s="2">
        <f t="array" ref="CO34">IFERROR(INDEX('SEMACU DATA UNIFICADA'!$C$2:$T1000,MATCH(1,($A34='SEMACU DATA UNIFICADA'!$A$2:$A1000)*($CN$1='SEMACU DATA UNIFICADA'!$B$2:$B1000),0),MATCH(CO$2,'SEMACU DATA UNIFICADA'!$C$1:$T$1,0)),"")</f>
        <v>75</v>
      </c>
      <c r="CP34" s="2">
        <f t="array" ref="CP34">IFERROR(INDEX('SEMACU DATA UNIFICADA'!$C$2:$T1000,MATCH(1,($A34='SEMACU DATA UNIFICADA'!$A$2:$A1000)*($CN$1='SEMACU DATA UNIFICADA'!$B$2:$B1000),0),MATCH(CP$2,'SEMACU DATA UNIFICADA'!$C$1:$T$1,0)),"")</f>
        <v>274</v>
      </c>
      <c r="CQ34" s="2" t="str">
        <f t="array" ref="CQ34">IFERROR(INDEX('SEMACU DATA UNIFICADA'!$C$2:$T1000,MATCH(1,($A34='SEMACU DATA UNIFICADA'!$A$2:$A1000)*($CN$1='SEMACU DATA UNIFICADA'!$B$2:$B1000),0),MATCH(CQ$2,'SEMACU DATA UNIFICADA'!$C$1:$T$1,0)),"")</f>
        <v>NICO CLSC 1.2</v>
      </c>
      <c r="CR34" s="139">
        <f t="array" ref="CR34">IFERROR(INDEX('SEMACU DATA UNIFICADA'!$C$2:$T1000,MATCH(1,($A34='SEMACU DATA UNIFICADA'!$A$2:$A1000)*($CN$1='SEMACU DATA UNIFICADA'!$B$2:$B1000),0),MATCH(CR$2,'SEMACU DATA UNIFICADA'!$C$1:$T$1,0)),"")</f>
        <v>453.196</v>
      </c>
      <c r="CS34" s="2">
        <f t="array" ref="CS34">IFERROR(INDEX('SEMACU DATA UNIFICADA'!$C$2:$T1000,MATCH(1,($A34='SEMACU DATA UNIFICADA'!$A$2:$A1000)*($CN$1='SEMACU DATA UNIFICADA'!$B$2:$B1000),0),MATCH(CS$2,'SEMACU DATA UNIFICADA'!$C$1:$T$1,0)),"")</f>
        <v>2.19</v>
      </c>
      <c r="CT34" s="2">
        <f t="array" ref="CT34">IFERROR(INDEX('SEMACU DATA UNIFICADA'!$C$2:$T1000,MATCH(1,($A34='SEMACU DATA UNIFICADA'!$A$2:$A1000)*($CN$1='SEMACU DATA UNIFICADA'!$B$2:$B1000),0),MATCH(CT$2,'SEMACU DATA UNIFICADA'!$C$1:$T$1,0)),"")</f>
        <v>0</v>
      </c>
      <c r="CU34" s="33">
        <f t="array" ref="CU34">IFERROR(INDEX('SEMACU DATA UNIFICADA'!$C$2:$T1000,MATCH(1,($A34='SEMACU DATA UNIFICADA'!$A$2:$A1000)*($CN$1='SEMACU DATA UNIFICADA'!$B$2:$B1000),0),MATCH(CU$2,'SEMACU DATA UNIFICADA'!$C$1:$T$1,0)),"")</f>
        <v>10.8024</v>
      </c>
      <c r="CV34" s="60">
        <f t="array" ref="CV34">IFERROR(INDEX('SEMACU DATA UNIFICADA'!$C$2:$T1000,MATCH(1,($A34='SEMACU DATA UNIFICADA'!$A$2:$A1000)*($CN$1='SEMACU DATA UNIFICADA'!$B$2:$B1000),0),MATCH(CV$2,'SEMACU DATA UNIFICADA'!$C$1:$T$1,0)),"")</f>
        <v>317027.4693</v>
      </c>
      <c r="CW34" s="23">
        <f t="array" ref="CW34">IFERROR(INDEX('SEMACU DATA UNIFICADA'!$C$2:$T1000,MATCH(1,($A34='SEMACU DATA UNIFICADA'!$A$2:$A1000)*($CN$1='SEMACU DATA UNIFICADA'!$B$2:$B1000),0),MATCH(CW$2,'SEMACU DATA UNIFICADA'!$C$1:$T$1,0)),"")</f>
        <v>0.9866664</v>
      </c>
      <c r="CX34" s="23">
        <f t="array" ref="CX34">IFERROR(INDEX('SEMACU DATA UNIFICADA'!$C$2:$T1000,MATCH(1,($A34='SEMACU DATA UNIFICADA'!$A$2:$A1000)*($CN$1='SEMACU DATA UNIFICADA'!$B$2:$B1000),0),MATCH(CX$2,'SEMACU DATA UNIFICADA'!$C$1:$T$1,0)),"")</f>
        <v>0.5180187407</v>
      </c>
      <c r="CY34" s="23">
        <f t="array" ref="CY34">IFERROR(INDEX('SEMACU DATA UNIFICADA'!$C$2:$T1000,MATCH(1,($A34='SEMACU DATA UNIFICADA'!$A$2:$A1000)*($CN$1='SEMACU DATA UNIFICADA'!$B$2:$B1000),0),MATCH(CY$2,'SEMACU DATA UNIFICADA'!$C$1:$T$1,0)),"")</f>
        <v>0.5180187407</v>
      </c>
      <c r="CZ34" s="60" t="str">
        <f t="array" ref="CZ34">IFERROR(INDEX('SEMACU DATA UNIFICADA'!$C$2:$T1000,MATCH(1,($A34='SEMACU DATA UNIFICADA'!$A$2:$A1000)*($CN$1='SEMACU DATA UNIFICADA'!$B$2:$B1000),0),MATCH(CZ$2,'SEMACU DATA UNIFICADA'!$C$1:$T$1,0)),"")</f>
        <v/>
      </c>
      <c r="DA34" s="2">
        <f t="array" ref="DA34">IFERROR(INDEX('SEMACU DATA UNIFICADA'!$C$2:$T1000,MATCH(1,($A34='SEMACU DATA UNIFICADA'!$A$2:$A1000)*($CN$1='SEMACU DATA UNIFICADA'!$B$2:$B1000),0),MATCH(DA$2,'SEMACU DATA UNIFICADA'!$C$1:$T$1,0)),"")</f>
        <v>2</v>
      </c>
      <c r="DB34" s="2">
        <f t="array" ref="DB34">IFERROR(INDEX('SEMACU DATA UNIFICADA'!$C$2:$T1000,MATCH(1,($A34='SEMACU DATA UNIFICADA'!$A$2:$A1000)*($CN$1='SEMACU DATA UNIFICADA'!$B$2:$B1000),0),MATCH(DB$2,'SEMACU DATA UNIFICADA'!$C$1:$T$1,0)),"")</f>
        <v>4.19</v>
      </c>
      <c r="DC34" s="33">
        <f t="array" ref="DC34">IFERROR(INDEX('SEMACU DATA UNIFICADA'!$C$2:$T1000,MATCH(1,($A34='SEMACU DATA UNIFICADA'!$A$2:$A1000)*($CN$1='SEMACU DATA UNIFICADA'!$B$2:$B1000),0),MATCH(DC$2,'SEMACU DATA UNIFICADA'!$C$1:$T$1,0)),"")</f>
        <v>8.32392</v>
      </c>
      <c r="DD34" s="60">
        <f t="array" ref="DD34">IFERROR(INDEX('SEMACU DATA UNIFICADA'!$C$2:$T1000,MATCH(1,($A34='SEMACU DATA UNIFICADA'!$A$2:$A1000)*($CN$1='SEMACU DATA UNIFICADA'!$B$2:$B1000),0),MATCH(DD$2,'SEMACU DATA UNIFICADA'!$C$1:$T$1,0)),"")</f>
        <v>123.2175186</v>
      </c>
      <c r="DE34" s="140">
        <f t="array" ref="DE34">IFERROR(INDEX('SEMACU DATA UNIFICADA'!$C$2:$T1000,MATCH(1,($A34='SEMACU DATA UNIFICADA'!$A$2:$A1000)*($CN$1='SEMACU DATA UNIFICADA'!$B$2:$B1000),0),MATCH(DE$2,'SEMACU DATA UNIFICADA'!$C$1:$T$1,0)),"")</f>
        <v>12.05437965</v>
      </c>
      <c r="DF34" s="138" t="str">
        <f t="array" ref="DF34">IFERROR(INDEX('SEMACU DATA UNIFICADA'!$C$2:$T1000,MATCH(1,($A34='SEMACU DATA UNIFICADA'!$A$2:$A1000)*($DF$1='SEMACU DATA UNIFICADA'!$B$2:$B1000),0),MATCH(DF$2,'SEMACU DATA UNIFICADA'!$C$1:$T$1,0)),"")</f>
        <v>SE08160823</v>
      </c>
      <c r="DG34" s="2">
        <f t="array" ref="DG34">IFERROR(INDEX('SEMACU DATA UNIFICADA'!$C$2:$T1000,MATCH(1,($A34='SEMACU DATA UNIFICADA'!$A$2:$A1000)*($DF$1='SEMACU DATA UNIFICADA'!$B$2:$B1000),0),MATCH(DG$2,'SEMACU DATA UNIFICADA'!$C$1:$T$1,0)),"")</f>
        <v>88</v>
      </c>
      <c r="DH34" s="2">
        <f t="array" ref="DH34">IFERROR(INDEX('SEMACU DATA UNIFICADA'!$C$2:$T1000,MATCH(1,($A34='SEMACU DATA UNIFICADA'!$A$2:$A1000)*($DF$1='SEMACU DATA UNIFICADA'!$B$2:$B1000),0),MATCH(DH$2,'SEMACU DATA UNIFICADA'!$C$1:$T$1,0)),"")</f>
        <v>301</v>
      </c>
      <c r="DI34" s="2" t="str">
        <f t="array" ref="DI34">IFERROR(INDEX('SEMACU DATA UNIFICADA'!$C$2:$T1000,MATCH(1,($A34='SEMACU DATA UNIFICADA'!$A$2:$A1000)*($DF$1='SEMACU DATA UNIFICADA'!$B$2:$B1000),0),MATCH(DI$2,'SEMACU DATA UNIFICADA'!$C$1:$T$1,0)),"")</f>
        <v>NICO CLSC 1.2</v>
      </c>
      <c r="DJ34" s="139">
        <f t="array" ref="DJ34">IFERROR(INDEX('SEMACU DATA UNIFICADA'!$C$2:$T1000,MATCH(1,($A34='SEMACU DATA UNIFICADA'!$A$2:$A1000)*($DF$1='SEMACU DATA UNIFICADA'!$B$2:$B1000),0),MATCH(DJ$2,'SEMACU DATA UNIFICADA'!$C$1:$T$1,0)),"")</f>
        <v>497.854</v>
      </c>
      <c r="DK34" s="2">
        <f t="array" ref="DK34">IFERROR(INDEX('SEMACU DATA UNIFICADA'!$C$2:$T1000,MATCH(1,($A34='SEMACU DATA UNIFICADA'!$A$2:$A1000)*($DF$1='SEMACU DATA UNIFICADA'!$B$2:$B1000),0),MATCH(DK$2,'SEMACU DATA UNIFICADA'!$C$1:$T$1,0)),"")</f>
        <v>2.18</v>
      </c>
      <c r="DL34" s="2">
        <f t="array" ref="DL34">IFERROR(INDEX('SEMACU DATA UNIFICADA'!$C$2:$T1000,MATCH(1,($A34='SEMACU DATA UNIFICADA'!$A$2:$A1000)*($DF$1='SEMACU DATA UNIFICADA'!$B$2:$B1000),0),MATCH(DL$2,'SEMACU DATA UNIFICADA'!$C$1:$T$1,0)),"")</f>
        <v>0</v>
      </c>
      <c r="DM34" s="33">
        <f t="array" ref="DM34">IFERROR(INDEX('SEMACU DATA UNIFICADA'!$C$2:$T1000,MATCH(1,($A34='SEMACU DATA UNIFICADA'!$A$2:$A1000)*($DF$1='SEMACU DATA UNIFICADA'!$B$2:$B1000),0),MATCH(DM$2,'SEMACU DATA UNIFICADA'!$C$1:$T$1,0)),"")</f>
        <v>10.8168</v>
      </c>
      <c r="DN34" s="60">
        <f t="array" ref="DN34">IFERROR(INDEX('SEMACU DATA UNIFICADA'!$C$2:$T1000,MATCH(1,($A34='SEMACU DATA UNIFICADA'!$A$2:$A1000)*($DF$1='SEMACU DATA UNIFICADA'!$B$2:$B1000),0),MATCH(DN$2,'SEMACU DATA UNIFICADA'!$C$1:$T$1,0)),"")</f>
        <v>373187.7494</v>
      </c>
      <c r="DO34" s="23">
        <f t="array" ref="DO34">IFERROR(INDEX('SEMACU DATA UNIFICADA'!$C$2:$T1000,MATCH(1,($A34='SEMACU DATA UNIFICADA'!$A$2:$A1000)*($DF$1='SEMACU DATA UNIFICADA'!$B$2:$B1000),0),MATCH(DO$2,'SEMACU DATA UNIFICADA'!$C$1:$T$1,0)),"")</f>
        <v>0.9866664</v>
      </c>
      <c r="DP34" s="23">
        <f t="array" ref="DP34">IFERROR(INDEX('SEMACU DATA UNIFICADA'!$C$2:$T1000,MATCH(1,($A34='SEMACU DATA UNIFICADA'!$A$2:$A1000)*($DF$1='SEMACU DATA UNIFICADA'!$B$2:$B1000),0),MATCH(DP$2,'SEMACU DATA UNIFICADA'!$C$1:$T$1,0)),"")</f>
        <v>0.5183163186</v>
      </c>
      <c r="DQ34" s="23">
        <f t="array" ref="DQ34">IFERROR(INDEX('SEMACU DATA UNIFICADA'!$C$2:$T1000,MATCH(1,($A34='SEMACU DATA UNIFICADA'!$A$2:$A1000)*($DF$1='SEMACU DATA UNIFICADA'!$B$2:$B1000),0),MATCH(DQ$2,'SEMACU DATA UNIFICADA'!$C$1:$T$1,0)),"")</f>
        <v>0.5183163186</v>
      </c>
      <c r="DR34" s="60" t="str">
        <f t="array" ref="DR34">IFERROR(INDEX('SEMACU DATA UNIFICADA'!$C$2:$T1000,MATCH(1,($A34='SEMACU DATA UNIFICADA'!$A$2:$A1000)*($DF$1='SEMACU DATA UNIFICADA'!$B$2:$B1000),0),MATCH(DR$2,'SEMACU DATA UNIFICADA'!$C$1:$T$1,0)),"")</f>
        <v/>
      </c>
      <c r="DS34" s="2">
        <f t="array" ref="DS34">IFERROR(INDEX('SEMACU DATA UNIFICADA'!$C$2:$T1000,MATCH(1,($A34='SEMACU DATA UNIFICADA'!$A$2:$A1000)*($DF$1='SEMACU DATA UNIFICADA'!$B$2:$B1000),0),MATCH(DS$2,'SEMACU DATA UNIFICADA'!$C$1:$T$1,0)),"")</f>
        <v>2</v>
      </c>
      <c r="DT34" s="2">
        <f t="array" ref="DT34">IFERROR(INDEX('SEMACU DATA UNIFICADA'!$C$2:$T1000,MATCH(1,($A34='SEMACU DATA UNIFICADA'!$A$2:$A1000)*($DF$1='SEMACU DATA UNIFICADA'!$B$2:$B1000),0),MATCH(DT$2,'SEMACU DATA UNIFICADA'!$C$1:$T$1,0)),"")</f>
        <v>4.18</v>
      </c>
      <c r="DU34" s="33">
        <f t="array" ref="DU34">IFERROR(INDEX('SEMACU DATA UNIFICADA'!$C$2:$T1000,MATCH(1,($A34='SEMACU DATA UNIFICADA'!$A$2:$A1000)*($DF$1='SEMACU DATA UNIFICADA'!$B$2:$B1000),0),MATCH(DU$2,'SEMACU DATA UNIFICADA'!$C$1:$T$1,0)),"")</f>
        <v>8.33424</v>
      </c>
      <c r="DV34" s="60">
        <f t="array" ref="DV34">IFERROR(INDEX('SEMACU DATA UNIFICADA'!$C$2:$T1000,MATCH(1,($A34='SEMACU DATA UNIFICADA'!$A$2:$A1000)*($DF$1='SEMACU DATA UNIFICADA'!$B$2:$B1000),0),MATCH(DV$2,'SEMACU DATA UNIFICADA'!$C$1:$T$1,0)),"")</f>
        <v>144.8884833</v>
      </c>
      <c r="DW34" s="140">
        <f t="array" ref="DW34">IFERROR(INDEX('SEMACU DATA UNIFICADA'!$C$2:$T1000,MATCH(1,($A34='SEMACU DATA UNIFICADA'!$A$2:$A1000)*($DF$1='SEMACU DATA UNIFICADA'!$B$2:$B1000),0),MATCH(DW$2,'SEMACU DATA UNIFICADA'!$C$1:$T$1,0)),"")</f>
        <v>14.22212083</v>
      </c>
      <c r="DX34" s="138" t="str">
        <f t="array" ref="DX34">IFERROR(INDEX('SEMACU DATA UNIFICADA'!$C$2:$T1000,MATCH(1,($A34='SEMACU DATA UNIFICADA'!$A$2:$A1000)*($DX$1='SEMACU DATA UNIFICADA'!$B$2:$B1000),0),MATCH(DX$2,'SEMACU DATA UNIFICADA'!$C$1:$T$1,0)),"")</f>
        <v>SE09140823</v>
      </c>
      <c r="DY34" s="2">
        <f t="array" ref="DY34">IFERROR(INDEX('SEMACU DATA UNIFICADA'!$C$2:$T1000,MATCH(1,($A34='SEMACU DATA UNIFICADA'!$A$2:$A1000)*($DX$1='SEMACU DATA UNIFICADA'!$B$2:$B1000),0),MATCH(DY$2,'SEMACU DATA UNIFICADA'!$C$1:$T$1,0)),"")</f>
        <v>125</v>
      </c>
      <c r="DZ34" s="2">
        <f t="array" ref="DZ34">IFERROR(INDEX('SEMACU DATA UNIFICADA'!$C$2:$T1000,MATCH(1,($A34='SEMACU DATA UNIFICADA'!$A$2:$A1000)*($DX$1='SEMACU DATA UNIFICADA'!$B$2:$B1000),0),MATCH(DZ$2,'SEMACU DATA UNIFICADA'!$C$1:$T$1,0)),"")</f>
        <v>512</v>
      </c>
      <c r="EA34" s="2" t="str">
        <f t="array" ref="EA34">IFERROR(INDEX('SEMACU DATA UNIFICADA'!$C$2:$T1000,MATCH(1,($A34='SEMACU DATA UNIFICADA'!$A$2:$A1000)*($DX$1='SEMACU DATA UNIFICADA'!$B$2:$B1000),0),MATCH(EA$2,'SEMACU DATA UNIFICADA'!$C$1:$T$1,0)),"")</f>
        <v>SKR NW#4</v>
      </c>
      <c r="EB34" s="139">
        <f t="array" ref="EB34">IFERROR(INDEX('SEMACU DATA UNIFICADA'!$C$2:$T1000,MATCH(1,($A34='SEMACU DATA UNIFICADA'!$A$2:$A1000)*($DX$1='SEMACU DATA UNIFICADA'!$B$2:$B1000),0),MATCH(EB$2,'SEMACU DATA UNIFICADA'!$C$1:$T$1,0)),"")</f>
        <v>688.128</v>
      </c>
      <c r="EC34" s="2">
        <f t="array" ref="EC34">IFERROR(INDEX('SEMACU DATA UNIFICADA'!$C$2:$T1000,MATCH(1,($A34='SEMACU DATA UNIFICADA'!$A$2:$A1000)*($DX$1='SEMACU DATA UNIFICADA'!$B$2:$B1000),0),MATCH(EC$2,'SEMACU DATA UNIFICADA'!$C$1:$T$1,0)),"")</f>
        <v>2.4</v>
      </c>
      <c r="ED34" s="2">
        <f t="array" ref="ED34">IFERROR(INDEX('SEMACU DATA UNIFICADA'!$C$2:$T1000,MATCH(1,($A34='SEMACU DATA UNIFICADA'!$A$2:$A1000)*($DX$1='SEMACU DATA UNIFICADA'!$B$2:$B1000),0),MATCH(ED$2,'SEMACU DATA UNIFICADA'!$C$1:$T$1,0)),"")</f>
        <v>0</v>
      </c>
      <c r="EE34" s="33">
        <f t="array" ref="EE34">IFERROR(INDEX('SEMACU DATA UNIFICADA'!$C$2:$T1000,MATCH(1,($A34='SEMACU DATA UNIFICADA'!$A$2:$A1000)*($DX$1='SEMACU DATA UNIFICADA'!$B$2:$B1000),0),MATCH(EE$2,'SEMACU DATA UNIFICADA'!$C$1:$T$1,0)),"")</f>
        <v>10.5</v>
      </c>
      <c r="EF34" s="60">
        <f t="array" ref="EF34">IFERROR(INDEX('SEMACU DATA UNIFICADA'!$C$2:$T1000,MATCH(1,($A34='SEMACU DATA UNIFICADA'!$A$2:$A1000)*($DX$1='SEMACU DATA UNIFICADA'!$B$2:$B1000),0),MATCH(EF$2,'SEMACU DATA UNIFICADA'!$C$1:$T$1,0)),"")</f>
        <v>496031.746</v>
      </c>
      <c r="EG34" s="23">
        <f t="array" ref="EG34">IFERROR(INDEX('SEMACU DATA UNIFICADA'!$C$2:$T1000,MATCH(1,($A34='SEMACU DATA UNIFICADA'!$A$2:$A1000)*($DX$1='SEMACU DATA UNIFICADA'!$B$2:$B1000),0),MATCH(EG$2,'SEMACU DATA UNIFICADA'!$C$1:$T$1,0)),"")</f>
        <v>0.9799996</v>
      </c>
      <c r="EH34" s="23">
        <f t="array" ref="EH34">IFERROR(INDEX('SEMACU DATA UNIFICADA'!$C$2:$T1000,MATCH(1,($A34='SEMACU DATA UNIFICADA'!$A$2:$A1000)*($DX$1='SEMACU DATA UNIFICADA'!$B$2:$B1000),0),MATCH(EH$2,'SEMACU DATA UNIFICADA'!$C$1:$T$1,0)),"")</f>
        <v>0.6804276352</v>
      </c>
      <c r="EI34" s="23">
        <f t="array" ref="EI34">IFERROR(INDEX('SEMACU DATA UNIFICADA'!$C$2:$T1000,MATCH(1,($A34='SEMACU DATA UNIFICADA'!$A$2:$A1000)*($DX$1='SEMACU DATA UNIFICADA'!$B$2:$B1000),0),MATCH(EI$2,'SEMACU DATA UNIFICADA'!$C$1:$T$1,0)),"")</f>
        <v>0.6804276352</v>
      </c>
      <c r="EJ34" s="60" t="str">
        <f t="array" ref="EJ34">IFERROR(INDEX('SEMACU DATA UNIFICADA'!$C$2:$T1000,MATCH(1,($A34='SEMACU DATA UNIFICADA'!$A$2:$A1000)*($DX$1='SEMACU DATA UNIFICADA'!$B$2:$B1000),0),MATCH(EJ$2,'SEMACU DATA UNIFICADA'!$C$1:$T$1,0)),"")</f>
        <v/>
      </c>
      <c r="EK34" s="2">
        <f t="array" ref="EK34">IFERROR(INDEX('SEMACU DATA UNIFICADA'!$C$2:$T1000,MATCH(1,($A34='SEMACU DATA UNIFICADA'!$A$2:$A1000)*($DX$1='SEMACU DATA UNIFICADA'!$B$2:$B1000),0),MATCH(EK$2,'SEMACU DATA UNIFICADA'!$C$1:$T$1,0)),"")</f>
        <v>2</v>
      </c>
      <c r="EL34" s="2">
        <f t="array" ref="EL34">IFERROR(INDEX('SEMACU DATA UNIFICADA'!$C$2:$T1000,MATCH(1,($A34='SEMACU DATA UNIFICADA'!$A$2:$A1000)*($DX$1='SEMACU DATA UNIFICADA'!$B$2:$B1000),0),MATCH(EL$2,'SEMACU DATA UNIFICADA'!$C$1:$T$1,0)),"")</f>
        <v>4.4</v>
      </c>
      <c r="EM34" s="33">
        <f t="array" ref="EM34">IFERROR(INDEX('SEMACU DATA UNIFICADA'!$C$2:$T1000,MATCH(1,($A34='SEMACU DATA UNIFICADA'!$A$2:$A1000)*($DX$1='SEMACU DATA UNIFICADA'!$B$2:$B1000),0),MATCH(EM$2,'SEMACU DATA UNIFICADA'!$C$1:$T$1,0)),"")</f>
        <v>8.1072</v>
      </c>
      <c r="EN34" s="60">
        <f t="array" ref="EN34">IFERROR(INDEX('SEMACU DATA UNIFICADA'!$C$2:$T1000,MATCH(1,($A34='SEMACU DATA UNIFICADA'!$A$2:$A1000)*($DX$1='SEMACU DATA UNIFICADA'!$B$2:$B1000),0),MATCH(EN$2,'SEMACU DATA UNIFICADA'!$C$1:$T$1,0)),"")</f>
        <v>198.4131019</v>
      </c>
      <c r="EO34" s="140">
        <f t="array" ref="EO34">IFERROR(INDEX('SEMACU DATA UNIFICADA'!$C$2:$T1000,MATCH(1,($A34='SEMACU DATA UNIFICADA'!$A$2:$A1000)*($DX$1='SEMACU DATA UNIFICADA'!$B$2:$B1000),0),MATCH(EO$2,'SEMACU DATA UNIFICADA'!$C$1:$T$1,0)),"")</f>
        <v>18.35327547</v>
      </c>
      <c r="EP34" s="138" t="str">
        <f t="array" ref="EP34">IFERROR(INDEX('SEMACU DATA UNIFICADA'!$C$2:$T1000,MATCH(1,($A34='SEMACU DATA UNIFICADA'!$A$2:$A1000)*($EP$1='SEMACU DATA UNIFICADA'!$B$2:$B1000),0),MATCH(EP$2,'SEMACU DATA UNIFICADA'!$C$1:$T$1,0)),"")</f>
        <v>SE10140823</v>
      </c>
      <c r="EQ34" s="2">
        <f t="array" ref="EQ34">IFERROR(INDEX('SEMACU DATA UNIFICADA'!$C$2:$T1000,MATCH(1,($A34='SEMACU DATA UNIFICADA'!$A$2:$A1000)*($EP$1='SEMACU DATA UNIFICADA'!$B$2:$B1000),0),MATCH(EQ$2,'SEMACU DATA UNIFICADA'!$C$1:$T$1,0)),"")</f>
        <v>87</v>
      </c>
      <c r="ER34" s="2">
        <f t="array" ref="ER34">IFERROR(INDEX('SEMACU DATA UNIFICADA'!$C$2:$T1000,MATCH(1,($A34='SEMACU DATA UNIFICADA'!$A$2:$A1000)*($EP$1='SEMACU DATA UNIFICADA'!$B$2:$B1000),0),MATCH(ER$2,'SEMACU DATA UNIFICADA'!$C$1:$T$1,0)),"")</f>
        <v>336</v>
      </c>
      <c r="ES34" s="2" t="str">
        <f t="array" ref="ES34">IFERROR(INDEX('SEMACU DATA UNIFICADA'!$C$2:$T1000,MATCH(1,($A34='SEMACU DATA UNIFICADA'!$A$2:$A1000)*($EP$1='SEMACU DATA UNIFICADA'!$B$2:$B1000),0),MATCH(ES$2,'SEMACU DATA UNIFICADA'!$C$1:$T$1,0)),"")</f>
        <v>SKR NW#4</v>
      </c>
      <c r="ET34" s="139">
        <f t="array" ref="ET34">IFERROR(INDEX('SEMACU DATA UNIFICADA'!$C$2:$T1000,MATCH(1,($A34='SEMACU DATA UNIFICADA'!$A$2:$A1000)*($EP$1='SEMACU DATA UNIFICADA'!$B$2:$B1000),0),MATCH(ET$2,'SEMACU DATA UNIFICADA'!$C$1:$T$1,0)),"")</f>
        <v>451.584</v>
      </c>
      <c r="EU34" s="2">
        <f t="array" ref="EU34">IFERROR(INDEX('SEMACU DATA UNIFICADA'!$C$2:$T1000,MATCH(1,($A34='SEMACU DATA UNIFICADA'!$A$2:$A1000)*($EP$1='SEMACU DATA UNIFICADA'!$B$2:$B1000),0),MATCH(EU$2,'SEMACU DATA UNIFICADA'!$C$1:$T$1,0)),"")</f>
        <v>2.3</v>
      </c>
      <c r="EV34" s="2">
        <f t="array" ref="EV34">IFERROR(INDEX('SEMACU DATA UNIFICADA'!$C$2:$T1000,MATCH(1,($A34='SEMACU DATA UNIFICADA'!$A$2:$A1000)*($EP$1='SEMACU DATA UNIFICADA'!$B$2:$B1000),0),MATCH(EV$2,'SEMACU DATA UNIFICADA'!$C$1:$T$1,0)),"")</f>
        <v>0</v>
      </c>
      <c r="EW34" s="33">
        <f t="array" ref="EW34">IFERROR(INDEX('SEMACU DATA UNIFICADA'!$C$2:$T1000,MATCH(1,($A34='SEMACU DATA UNIFICADA'!$A$2:$A1000)*($EP$1='SEMACU DATA UNIFICADA'!$B$2:$B1000),0),MATCH(EW$2,'SEMACU DATA UNIFICADA'!$C$1:$T$1,0)),"")</f>
        <v>10.644</v>
      </c>
      <c r="EX34" s="60">
        <f t="array" ref="EX34">IFERROR(INDEX('SEMACU DATA UNIFICADA'!$C$2:$T1000,MATCH(1,($A34='SEMACU DATA UNIFICADA'!$A$2:$A1000)*($EP$1='SEMACU DATA UNIFICADA'!$B$2:$B1000),0),MATCH(EX$2,'SEMACU DATA UNIFICADA'!$C$1:$T$1,0)),"")</f>
        <v>355374.7365</v>
      </c>
      <c r="EY34" s="23">
        <f t="array" ref="EY34">IFERROR(INDEX('SEMACU DATA UNIFICADA'!$C$2:$T1000,MATCH(1,($A34='SEMACU DATA UNIFICADA'!$A$2:$A1000)*($EP$1='SEMACU DATA UNIFICADA'!$B$2:$B1000),0),MATCH(EY$2,'SEMACU DATA UNIFICADA'!$C$1:$T$1,0)),"")</f>
        <v>0.9799996</v>
      </c>
      <c r="EZ34" s="23">
        <f t="array" ref="EZ34">IFERROR(INDEX('SEMACU DATA UNIFICADA'!$C$2:$T1000,MATCH(1,($A34='SEMACU DATA UNIFICADA'!$A$2:$A1000)*($EP$1='SEMACU DATA UNIFICADA'!$B$2:$B1000),0),MATCH(EZ$2,'SEMACU DATA UNIFICADA'!$C$1:$T$1,0)),"")</f>
        <v>0.5937756667</v>
      </c>
      <c r="FA34" s="23">
        <f t="array" ref="FA34">IFERROR(INDEX('SEMACU DATA UNIFICADA'!$C$2:$T1000,MATCH(1,($A34='SEMACU DATA UNIFICADA'!$A$2:$A1000)*($EP$1='SEMACU DATA UNIFICADA'!$B$2:$B1000),0),MATCH(FA$2,'SEMACU DATA UNIFICADA'!$C$1:$T$1,0)),"")</f>
        <v>0.5937756667</v>
      </c>
      <c r="FB34" s="60" t="str">
        <f t="array" ref="FB34">IFERROR(INDEX('SEMACU DATA UNIFICADA'!$C$2:$T1000,MATCH(1,($A34='SEMACU DATA UNIFICADA'!$A$2:$A1000)*($EP$1='SEMACU DATA UNIFICADA'!$B$2:$B1000),0),MATCH(FB$2,'SEMACU DATA UNIFICADA'!$C$1:$T$1,0)),"")</f>
        <v/>
      </c>
      <c r="FC34" s="2">
        <f t="array" ref="FC34">IFERROR(INDEX('SEMACU DATA UNIFICADA'!$C$2:$T1000,MATCH(1,($A34='SEMACU DATA UNIFICADA'!$A$2:$A1000)*($EP$1='SEMACU DATA UNIFICADA'!$B$2:$B1000),0),MATCH(FC$2,'SEMACU DATA UNIFICADA'!$C$1:$T$1,0)),"")</f>
        <v>2</v>
      </c>
      <c r="FD34" s="2">
        <f t="array" ref="FD34">IFERROR(INDEX('SEMACU DATA UNIFICADA'!$C$2:$T1000,MATCH(1,($A34='SEMACU DATA UNIFICADA'!$A$2:$A1000)*($EP$1='SEMACU DATA UNIFICADA'!$B$2:$B1000),0),MATCH(FD$2,'SEMACU DATA UNIFICADA'!$C$1:$T$1,0)),"")</f>
        <v>4.3</v>
      </c>
      <c r="FE34" s="33">
        <f t="array" ref="FE34">IFERROR(INDEX('SEMACU DATA UNIFICADA'!$C$2:$T1000,MATCH(1,($A34='SEMACU DATA UNIFICADA'!$A$2:$A1000)*($EP$1='SEMACU DATA UNIFICADA'!$B$2:$B1000),0),MATCH(FE$2,'SEMACU DATA UNIFICADA'!$C$1:$T$1,0)),"")</f>
        <v>8.2104</v>
      </c>
      <c r="FF34" s="60">
        <f t="array" ref="FF34">IFERROR(INDEX('SEMACU DATA UNIFICADA'!$C$2:$T1000,MATCH(1,($A34='SEMACU DATA UNIFICADA'!$A$2:$A1000)*($EP$1='SEMACU DATA UNIFICADA'!$B$2:$B1000),0),MATCH(FF$2,'SEMACU DATA UNIFICADA'!$C$1:$T$1,0)),"")</f>
        <v>140.2845012</v>
      </c>
      <c r="FG34" s="140">
        <f t="array" ref="FG34">IFERROR(INDEX('SEMACU DATA UNIFICADA'!$C$2:$T1000,MATCH(1,($A34='SEMACU DATA UNIFICADA'!$A$2:$A1000)*($EP$1='SEMACU DATA UNIFICADA'!$B$2:$B1000),0),MATCH(FG$2,'SEMACU DATA UNIFICADA'!$C$1:$T$1,0)),"")</f>
        <v>13.32112531</v>
      </c>
      <c r="FH34" s="138" t="str">
        <f t="array" ref="FH34">IFERROR(INDEX('SEMACU DATA UNIFICADA'!$C$2:$T1000,MATCH(1,($A34='SEMACU DATA UNIFICADA'!$A$2:$A1000)*($FH$1='SEMACU DATA UNIFICADA'!$B$2:$B1000),0),MATCH(FH$2,'SEMACU DATA UNIFICADA'!$C$1:$T$1,0)),"")</f>
        <v>SE11220623</v>
      </c>
      <c r="FI34" s="2">
        <f t="array" ref="FI34">IFERROR(INDEX('SEMACU DATA UNIFICADA'!$C$2:$T1000,MATCH(1,($A34='SEMACU DATA UNIFICADA'!$A$2:$A1000)*($FH$1='SEMACU DATA UNIFICADA'!$B$2:$B1000),0),MATCH(FI$2,'SEMACU DATA UNIFICADA'!$C$1:$T$1,0)),"")</f>
        <v>275</v>
      </c>
      <c r="FJ34" s="2">
        <f t="array" ref="FJ34">IFERROR(INDEX('SEMACU DATA UNIFICADA'!$C$2:$T1000,MATCH(1,($A34='SEMACU DATA UNIFICADA'!$A$2:$A1000)*($FH$1='SEMACU DATA UNIFICADA'!$B$2:$B1000),0),MATCH(FJ$2,'SEMACU DATA UNIFICADA'!$C$1:$T$1,0)),"")</f>
        <v>1375</v>
      </c>
      <c r="FK34" s="2" t="str">
        <f t="array" ref="FK34">IFERROR(INDEX('SEMACU DATA UNIFICADA'!$C$2:$T1000,MATCH(1,($A34='SEMACU DATA UNIFICADA'!$A$2:$A1000)*($FH$1='SEMACU DATA UNIFICADA'!$B$2:$B1000),0),MATCH(FK$2,'SEMACU DATA UNIFICADA'!$C$1:$T$1,0)),"")</f>
        <v>SKR SETLINE</v>
      </c>
      <c r="FL34" s="139">
        <f t="array" ref="FL34">IFERROR(INDEX('SEMACU DATA UNIFICADA'!$C$2:$T1000,MATCH(1,($A34='SEMACU DATA UNIFICADA'!$A$2:$A1000)*($FH$1='SEMACU DATA UNIFICADA'!$B$2:$B1000),0),MATCH(FL$2,'SEMACU DATA UNIFICADA'!$C$1:$T$1,0)),"")</f>
        <v>1204.5</v>
      </c>
      <c r="FM34" s="2">
        <f t="array" ref="FM34">IFERROR(INDEX('SEMACU DATA UNIFICADA'!$C$2:$T1000,MATCH(1,($A34='SEMACU DATA UNIFICADA'!$A$2:$A1000)*($FH$1='SEMACU DATA UNIFICADA'!$B$2:$B1000),0),MATCH(FM$2,'SEMACU DATA UNIFICADA'!$C$1:$T$1,0)),"")</f>
        <v>18.2</v>
      </c>
      <c r="FN34" s="2">
        <f t="array" ref="FN34">IFERROR(INDEX('SEMACU DATA UNIFICADA'!$C$2:$T1000,MATCH(1,($A34='SEMACU DATA UNIFICADA'!$A$2:$A1000)*($FH$1='SEMACU DATA UNIFICADA'!$B$2:$B1000),0),MATCH(FN$2,'SEMACU DATA UNIFICADA'!$C$1:$T$1,0)),"")</f>
        <v>2.02</v>
      </c>
      <c r="FO34" s="33">
        <f t="array" ref="FO34">IFERROR(INDEX('SEMACU DATA UNIFICADA'!$C$2:$T1000,MATCH(1,($A34='SEMACU DATA UNIFICADA'!$A$2:$A1000)*($FH$1='SEMACU DATA UNIFICADA'!$B$2:$B1000),0),MATCH(FO$2,'SEMACU DATA UNIFICADA'!$C$1:$T$1,0)),"")</f>
        <v>3.5064</v>
      </c>
      <c r="FP34" s="60">
        <f t="array" ref="FP34">IFERROR(INDEX('SEMACU DATA UNIFICADA'!$C$2:$T1000,MATCH(1,($A34='SEMACU DATA UNIFICADA'!$A$2:$A1000)*($FH$1='SEMACU DATA UNIFICADA'!$B$2:$B1000),0),MATCH(FP$2,'SEMACU DATA UNIFICADA'!$C$1:$T$1,0)),"")</f>
        <v>430923.1722</v>
      </c>
      <c r="FQ34" s="23">
        <f t="array" ref="FQ34">IFERROR(INDEX('SEMACU DATA UNIFICADA'!$C$2:$T1000,MATCH(1,($A34='SEMACU DATA UNIFICADA'!$A$2:$A1000)*($FH$1='SEMACU DATA UNIFICADA'!$B$2:$B1000),0),MATCH(FQ$2,'SEMACU DATA UNIFICADA'!$C$1:$T$1,0)),"")</f>
        <v>0.8033294</v>
      </c>
      <c r="FR34" s="23">
        <f t="array" ref="FR34">IFERROR(INDEX('SEMACU DATA UNIFICADA'!$C$2:$T1000,MATCH(1,($A34='SEMACU DATA UNIFICADA'!$A$2:$A1000)*($FH$1='SEMACU DATA UNIFICADA'!$B$2:$B1000),0),MATCH(FR$2,'SEMACU DATA UNIFICADA'!$C$1:$T$1,0)),"")</f>
        <v>0.5261577194</v>
      </c>
      <c r="FS34" s="23">
        <f t="array" ref="FS34">IFERROR(INDEX('SEMACU DATA UNIFICADA'!$C$2:$T1000,MATCH(1,($A34='SEMACU DATA UNIFICADA'!$A$2:$A1000)*($FH$1='SEMACU DATA UNIFICADA'!$B$2:$B1000),0),MATCH(FS$2,'SEMACU DATA UNIFICADA'!$C$1:$T$1,0)),"")</f>
        <v>0.5261577194</v>
      </c>
      <c r="FT34" s="60" t="str">
        <f t="array" ref="FT34">IFERROR(INDEX('SEMACU DATA UNIFICADA'!$C$2:$T1000,MATCH(1,($A34='SEMACU DATA UNIFICADA'!$A$2:$A1000)*($FH$1='SEMACU DATA UNIFICADA'!$B$2:$B1000),0),MATCH(FT$2,'SEMACU DATA UNIFICADA'!$C$1:$T$1,0)),"")</f>
        <v/>
      </c>
      <c r="FU34" s="2">
        <f t="array" ref="FU34">IFERROR(INDEX('SEMACU DATA UNIFICADA'!$C$2:$T1000,MATCH(1,($A34='SEMACU DATA UNIFICADA'!$A$2:$A1000)*($FH$1='SEMACU DATA UNIFICADA'!$B$2:$B1000),0),MATCH(FU$2,'SEMACU DATA UNIFICADA'!$C$1:$T$1,0)),"")</f>
        <v>2</v>
      </c>
      <c r="FV34" s="2">
        <f t="array" ref="FV34">IFERROR(INDEX('SEMACU DATA UNIFICADA'!$C$2:$T1000,MATCH(1,($A34='SEMACU DATA UNIFICADA'!$A$2:$A1000)*($FH$1='SEMACU DATA UNIFICADA'!$B$2:$B1000),0),MATCH(FV$2,'SEMACU DATA UNIFICADA'!$C$1:$T$1,0)),"")</f>
        <v>20.2</v>
      </c>
      <c r="FW34" s="33">
        <f t="array" ref="FW34">IFERROR(INDEX('SEMACU DATA UNIFICADA'!$C$2:$T1000,MATCH(1,($A34='SEMACU DATA UNIFICADA'!$A$2:$A1000)*($FH$1='SEMACU DATA UNIFICADA'!$B$2:$B1000),0),MATCH(FW$2,'SEMACU DATA UNIFICADA'!$C$1:$T$1,0)),"")</f>
        <v>3.2808</v>
      </c>
      <c r="FX34" s="60">
        <f t="array" ref="FX34">IFERROR(INDEX('SEMACU DATA UNIFICADA'!$C$2:$T1000,MATCH(1,($A34='SEMACU DATA UNIFICADA'!$A$2:$A1000)*($FH$1='SEMACU DATA UNIFICADA'!$B$2:$B1000),0),MATCH(FX$2,'SEMACU DATA UNIFICADA'!$C$1:$T$1,0)),"")</f>
        <v>286.6684488</v>
      </c>
      <c r="FY34" s="140">
        <f t="array" ref="FY34">IFERROR(INDEX('SEMACU DATA UNIFICADA'!$C$2:$T1000,MATCH(1,($A34='SEMACU DATA UNIFICADA'!$A$2:$A1000)*($FH$1='SEMACU DATA UNIFICADA'!$B$2:$B1000),0),MATCH(FY$2,'SEMACU DATA UNIFICADA'!$C$1:$T$1,0)),"")</f>
        <v>2.917112199</v>
      </c>
      <c r="FZ34" s="138" t="str">
        <f t="array" ref="FZ34">IFERROR(INDEX('SEMACU DATA UNIFICADA'!$C$2:$T1000,MATCH(1,($A34='SEMACU DATA UNIFICADA'!$A$2:$A1000)*($FZ$1='SEMACU DATA UNIFICADA'!$B$2:$B1000),0),MATCH(FZ$2,'SEMACU DATA UNIFICADA'!$C$1:$T$1,0)),"")</f>
        <v/>
      </c>
      <c r="GA34" s="2" t="str">
        <f t="array" ref="GA34">IFERROR(INDEX('SEMACU DATA UNIFICADA'!$C$2:$T1000,MATCH(1,($A34='SEMACU DATA UNIFICADA'!$A$2:$A1000)*($FZ$1='SEMACU DATA UNIFICADA'!$B$2:$B1000),0),MATCH(GA$2,'SEMACU DATA UNIFICADA'!$C$1:$T$1,0)),"")</f>
        <v/>
      </c>
      <c r="GB34" s="2" t="str">
        <f t="array" ref="GB34">IFERROR(INDEX('SEMACU DATA UNIFICADA'!$C$2:$T1000,MATCH(1,($A34='SEMACU DATA UNIFICADA'!$A$2:$A1000)*($FZ$1='SEMACU DATA UNIFICADA'!$B$2:$B1000),0),MATCH(GB$2,'SEMACU DATA UNIFICADA'!$C$1:$T$1,0)),"")</f>
        <v/>
      </c>
      <c r="GC34" s="2" t="str">
        <f t="array" ref="GC34">IFERROR(INDEX('SEMACU DATA UNIFICADA'!$C$2:$T1000,MATCH(1,($A34='SEMACU DATA UNIFICADA'!$A$2:$A1000)*($FZ$1='SEMACU DATA UNIFICADA'!$B$2:$B1000),0),MATCH(GC$2,'SEMACU DATA UNIFICADA'!$C$1:$T$1,0)),"")</f>
        <v/>
      </c>
      <c r="GD34" s="139" t="str">
        <f t="array" ref="GD34">IFERROR(INDEX('SEMACU DATA UNIFICADA'!$C$2:$T1000,MATCH(1,($A34='SEMACU DATA UNIFICADA'!$A$2:$A1000)*($FZ$1='SEMACU DATA UNIFICADA'!$B$2:$B1000),0),MATCH(GD$2,'SEMACU DATA UNIFICADA'!$C$1:$T$1,0)),"")</f>
        <v/>
      </c>
      <c r="GE34" s="2" t="str">
        <f t="array" ref="GE34">IFERROR(INDEX('SEMACU DATA UNIFICADA'!$C$2:$T1000,MATCH(1,($A34='SEMACU DATA UNIFICADA'!$A$2:$A1000)*($FZ$1='SEMACU DATA UNIFICADA'!$B$2:$B1000),0),MATCH(GE$2,'SEMACU DATA UNIFICADA'!$C$1:$T$1,0)),"")</f>
        <v/>
      </c>
      <c r="GF34" s="2" t="str">
        <f t="array" ref="GF34">IFERROR(INDEX('SEMACU DATA UNIFICADA'!$C$2:$T1000,MATCH(1,($A34='SEMACU DATA UNIFICADA'!$A$2:$A1000)*($FZ$1='SEMACU DATA UNIFICADA'!$B$2:$B1000),0),MATCH(GF$2,'SEMACU DATA UNIFICADA'!$C$1:$T$1,0)),"")</f>
        <v/>
      </c>
      <c r="GG34" s="33" t="str">
        <f t="array" ref="GG34">IFERROR(INDEX('SEMACU DATA UNIFICADA'!$C$2:$T1000,MATCH(1,($A34='SEMACU DATA UNIFICADA'!$A$2:$A1000)*($FZ$1='SEMACU DATA UNIFICADA'!$B$2:$B1000),0),MATCH(GG$2,'SEMACU DATA UNIFICADA'!$C$1:$T$1,0)),"")</f>
        <v/>
      </c>
      <c r="GH34" s="60" t="str">
        <f t="array" ref="GH34">IFERROR(INDEX('SEMACU DATA UNIFICADA'!$C$2:$T1000,MATCH(1,($A34='SEMACU DATA UNIFICADA'!$A$2:$A1000)*($FZ$1='SEMACU DATA UNIFICADA'!$B$2:$B1000),0),MATCH(GH$2,'SEMACU DATA UNIFICADA'!$C$1:$T$1,0)),"")</f>
        <v/>
      </c>
      <c r="GI34" s="23" t="str">
        <f t="array" ref="GI34">IFERROR(INDEX('SEMACU DATA UNIFICADA'!$C$2:$T1000,MATCH(1,($A34='SEMACU DATA UNIFICADA'!$A$2:$A1000)*($FZ$1='SEMACU DATA UNIFICADA'!$B$2:$B1000),0),MATCH(GI$2,'SEMACU DATA UNIFICADA'!$C$1:$T$1,0)),"")</f>
        <v/>
      </c>
      <c r="GJ34" s="23" t="str">
        <f t="array" ref="GJ34">IFERROR(INDEX('SEMACU DATA UNIFICADA'!$C$2:$T1000,MATCH(1,($A34='SEMACU DATA UNIFICADA'!$A$2:$A1000)*($FZ$1='SEMACU DATA UNIFICADA'!$B$2:$B1000),0),MATCH(GJ$2,'SEMACU DATA UNIFICADA'!$C$1:$T$1,0)),"")</f>
        <v/>
      </c>
      <c r="GK34" s="23" t="str">
        <f t="array" ref="GK34">IFERROR(INDEX('SEMACU DATA UNIFICADA'!$C$2:$T1000,MATCH(1,($A34='SEMACU DATA UNIFICADA'!$A$2:$A1000)*($FZ$1='SEMACU DATA UNIFICADA'!$B$2:$B1000),0),MATCH(GK$2,'SEMACU DATA UNIFICADA'!$C$1:$T$1,0)),"")</f>
        <v/>
      </c>
      <c r="GL34" s="60" t="str">
        <f t="array" ref="GL34">IFERROR(INDEX('SEMACU DATA UNIFICADA'!$C$2:$T1000,MATCH(1,($A34='SEMACU DATA UNIFICADA'!$A$2:$A1000)*($FZ$1='SEMACU DATA UNIFICADA'!$B$2:$B1000),0),MATCH(GL$2,'SEMACU DATA UNIFICADA'!$C$1:$T$1,0)),"")</f>
        <v/>
      </c>
      <c r="GM34" s="2" t="str">
        <f t="array" ref="GM34">IFERROR(INDEX('SEMACU DATA UNIFICADA'!$C$2:$T1000,MATCH(1,($A34='SEMACU DATA UNIFICADA'!$A$2:$A1000)*($FZ$1='SEMACU DATA UNIFICADA'!$B$2:$B1000),0),MATCH(GM$2,'SEMACU DATA UNIFICADA'!$C$1:$T$1,0)),"")</f>
        <v/>
      </c>
      <c r="GN34" s="2" t="str">
        <f t="array" ref="GN34">IFERROR(INDEX('SEMACU DATA UNIFICADA'!$C$2:$T1000,MATCH(1,($A34='SEMACU DATA UNIFICADA'!$A$2:$A1000)*($FZ$1='SEMACU DATA UNIFICADA'!$B$2:$B1000),0),MATCH(GN$2,'SEMACU DATA UNIFICADA'!$C$1:$T$1,0)),"")</f>
        <v/>
      </c>
      <c r="GO34" s="33" t="str">
        <f t="array" ref="GO34">IFERROR(INDEX('SEMACU DATA UNIFICADA'!$C$2:$T1000,MATCH(1,($A34='SEMACU DATA UNIFICADA'!$A$2:$A1000)*($FZ$1='SEMACU DATA UNIFICADA'!$B$2:$B1000),0),MATCH(GO$2,'SEMACU DATA UNIFICADA'!$C$1:$T$1,0)),"")</f>
        <v/>
      </c>
      <c r="GP34" s="60" t="str">
        <f t="array" ref="GP34">IFERROR(INDEX('SEMACU DATA UNIFICADA'!$C$2:$T1000,MATCH(1,($A34='SEMACU DATA UNIFICADA'!$A$2:$A1000)*($FZ$1='SEMACU DATA UNIFICADA'!$B$2:$B1000),0),MATCH(GP$2,'SEMACU DATA UNIFICADA'!$C$1:$T$1,0)),"")</f>
        <v/>
      </c>
      <c r="GQ34" s="140" t="str">
        <f t="array" ref="GQ34">IFERROR(INDEX('SEMACU DATA UNIFICADA'!$C$2:$T1000,MATCH(1,($A34='SEMACU DATA UNIFICADA'!$A$2:$A1000)*($FZ$1='SEMACU DATA UNIFICADA'!$B$2:$B1000),0),MATCH(GQ$2,'SEMACU DATA UNIFICADA'!$C$1:$T$1,0)),"")</f>
        <v/>
      </c>
    </row>
    <row r="35">
      <c r="A35" s="199">
        <v>45166.0</v>
      </c>
      <c r="B35" s="138" t="str">
        <f t="array" ref="B35">IFERROR(INDEX('SEMACU DATA UNIFICADA'!$C$2:$T1000,MATCH(1,($A35='SEMACU DATA UNIFICADA'!$A$2:$A1000)*($B$1='SEMACU DATA UNIFICADA'!$B$2:$B1000),0),MATCH(B$2,'SEMACU DATA UNIFICADA'!$C$1:$T$1,0)),"")</f>
        <v>SE01200623</v>
      </c>
      <c r="C35" s="2">
        <f t="array" ref="C35">IFERROR(INDEX('SEMACU DATA UNIFICADA'!$C$2:$T1000,MATCH(1,($A35='SEMACU DATA UNIFICADA'!$A$2:$A1000)*($B$1='SEMACU DATA UNIFICADA'!$B$2:$B1000),0),MATCH(C$2,'SEMACU DATA UNIFICADA'!$C$1:$T$1,0)),"")</f>
        <v>325</v>
      </c>
      <c r="D35" s="2">
        <f t="array" ref="D35">IFERROR(INDEX('SEMACU DATA UNIFICADA'!$C$2:$T1000,MATCH(1,($A35='SEMACU DATA UNIFICADA'!$A$2:$A1000)*($B$1='SEMACU DATA UNIFICADA'!$B$2:$B1000),0),MATCH(D$2,'SEMACU DATA UNIFICADA'!$C$1:$T$1,0)),"")</f>
        <v>1650</v>
      </c>
      <c r="E35" s="2" t="str">
        <f t="array" ref="E35">IFERROR(INDEX('SEMACU DATA UNIFICADA'!$C$2:$T1000,MATCH(1,($A35='SEMACU DATA UNIFICADA'!$A$2:$A1000)*($B$1='SEMACU DATA UNIFICADA'!$B$2:$B1000),0),MATCH(E$2,'SEMACU DATA UNIFICADA'!$C$1:$T$1,0)),"")</f>
        <v>SKR SETLINE</v>
      </c>
      <c r="F35" s="60">
        <f t="array" ref="F35">IFERROR(INDEX('SEMACU DATA UNIFICADA'!$C$2:$T1000,MATCH(1,($A35='SEMACU DATA UNIFICADA'!$A$2:$A1000)*($B$1='SEMACU DATA UNIFICADA'!$B$2:$B1000),0),MATCH(F$2,'SEMACU DATA UNIFICADA'!$C$1:$T$1,0)),"")</f>
        <v>1445.4</v>
      </c>
      <c r="G35" s="2">
        <f t="array" ref="G35">IFERROR(INDEX('SEMACU DATA UNIFICADA'!$C$2:$T1000,MATCH(1,($A35='SEMACU DATA UNIFICADA'!$A$2:$A1000)*($B$1='SEMACU DATA UNIFICADA'!$B$2:$B1000),0),MATCH(G$2,'SEMACU DATA UNIFICADA'!$C$1:$T$1,0)),"")</f>
        <v>21.7</v>
      </c>
      <c r="H35" s="2">
        <f t="array" ref="H35">IFERROR(INDEX('SEMACU DATA UNIFICADA'!$C$2:$T1000,MATCH(1,($A35='SEMACU DATA UNIFICADA'!$A$2:$A1000)*($B$1='SEMACU DATA UNIFICADA'!$B$2:$B1000),0),MATCH(H$2,'SEMACU DATA UNIFICADA'!$C$1:$T$1,0)),"")</f>
        <v>1.95</v>
      </c>
      <c r="I35" s="33">
        <f t="array" ref="I35">IFERROR(INDEX('SEMACU DATA UNIFICADA'!$C$2:$T1000,MATCH(1,($A35='SEMACU DATA UNIFICADA'!$A$2:$A1000)*($B$1='SEMACU DATA UNIFICADA'!$B$2:$B1000),0),MATCH(I$2,'SEMACU DATA UNIFICADA'!$C$1:$T$1,0)),"")</f>
        <v>3.2856</v>
      </c>
      <c r="J35" s="60">
        <f t="array" ref="J35">IFERROR(INDEX('SEMACU DATA UNIFICADA'!$C$2:$T1000,MATCH(1,($A35='SEMACU DATA UNIFICADA'!$A$2:$A1000)*($B$1='SEMACU DATA UNIFICADA'!$B$2:$B1000),0),MATCH(J$2,'SEMACU DATA UNIFICADA'!$C$1:$T$1,0)),"")</f>
        <v>455836.332</v>
      </c>
      <c r="K35" s="23">
        <f t="array" ref="K35">IFERROR(INDEX('SEMACU DATA UNIFICADA'!$C$2:$T1000,MATCH(1,($A35='SEMACU DATA UNIFICADA'!$A$2:$A1000)*($B$1='SEMACU DATA UNIFICADA'!$B$2:$B1000),0),MATCH(K$2,'SEMACU DATA UNIFICADA'!$C$1:$T$1,0)),"")</f>
        <v>0.7733288</v>
      </c>
      <c r="L35" s="23">
        <f t="array" ref="L35">IFERROR(INDEX('SEMACU DATA UNIFICADA'!$C$2:$T1000,MATCH(1,($A35='SEMACU DATA UNIFICADA'!$A$2:$A1000)*($B$1='SEMACU DATA UNIFICADA'!$B$2:$B1000),0),MATCH(L$2,'SEMACU DATA UNIFICADA'!$C$1:$T$1,0)),"")</f>
        <v>0.3014790556</v>
      </c>
      <c r="M35" s="23">
        <f t="array" ref="M35">IFERROR(INDEX('SEMACU DATA UNIFICADA'!$C$2:$T1000,MATCH(1,($A35='SEMACU DATA UNIFICADA'!$A$2:$A1000)*($B$1='SEMACU DATA UNIFICADA'!$B$2:$B1000),0),MATCH(M$2,'SEMACU DATA UNIFICADA'!$C$1:$T$1,0)),"")</f>
        <v>0.3014790556</v>
      </c>
      <c r="N35" s="60" t="str">
        <f t="array" ref="N35">IFERROR(INDEX('SEMACU DATA UNIFICADA'!$C$2:$T1000,MATCH(1,($A35='SEMACU DATA UNIFICADA'!$A$2:$A1000)*($B$1='SEMACU DATA UNIFICADA'!$B$2:$B1000),0),MATCH(N$2,'SEMACU DATA UNIFICADA'!$C$1:$T$1,0)),"")</f>
        <v/>
      </c>
      <c r="O35" s="2">
        <f t="array" ref="O35">IFERROR(INDEX('SEMACU DATA UNIFICADA'!$C$2:$T1000,MATCH(1,($A35='SEMACU DATA UNIFICADA'!$A$2:$A1000)*($B$1='SEMACU DATA UNIFICADA'!$B$2:$B1000),0),MATCH(O$2,'SEMACU DATA UNIFICADA'!$C$1:$T$1,0)),"")</f>
        <v>2</v>
      </c>
      <c r="P35" s="2">
        <f t="array" ref="P35">IFERROR(INDEX('SEMACU DATA UNIFICADA'!$C$2:$T1000,MATCH(1,($A35='SEMACU DATA UNIFICADA'!$A$2:$A1000)*($B$1='SEMACU DATA UNIFICADA'!$B$2:$B1000),0),MATCH(P$2,'SEMACU DATA UNIFICADA'!$C$1:$T$1,0)),"")</f>
        <v>23.7</v>
      </c>
      <c r="Q35" s="33">
        <f t="array" ref="Q35">IFERROR(INDEX('SEMACU DATA UNIFICADA'!$C$2:$T1000,MATCH(1,($A35='SEMACU DATA UNIFICADA'!$A$2:$A1000)*($B$1='SEMACU DATA UNIFICADA'!$B$2:$B1000),0),MATCH(Q$2,'SEMACU DATA UNIFICADA'!$C$1:$T$1,0)),"")</f>
        <v>3.2172</v>
      </c>
      <c r="R35" s="60">
        <f t="array" ref="R35">IFERROR(INDEX('SEMACU DATA UNIFICADA'!$C$2:$T1000,MATCH(1,($A35='SEMACU DATA UNIFICADA'!$A$2:$A1000)*($B$1='SEMACU DATA UNIFICADA'!$B$2:$B1000),0),MATCH(R$2,'SEMACU DATA UNIFICADA'!$C$1:$T$1,0)),"")</f>
        <v>333.1369097</v>
      </c>
      <c r="S35" s="140">
        <f t="array" ref="S35">IFERROR(INDEX('SEMACU DATA UNIFICADA'!$C$2:$T1000,MATCH(1,($A35='SEMACU DATA UNIFICADA'!$A$2:$A1000)*($B$1='SEMACU DATA UNIFICADA'!$B$2:$B1000),0),MATCH(S$2,'SEMACU DATA UNIFICADA'!$C$1:$T$1,0)),"")</f>
        <v>2.034227429</v>
      </c>
      <c r="T35" s="138" t="str">
        <f t="array" ref="T35">IFERROR(INDEX('SEMACU DATA UNIFICADA'!$C$2:$T1000,MATCH(1,($A35='SEMACU DATA UNIFICADA'!$A$2:$A1000)*($T$1='SEMACU DATA UNIFICADA'!$B$2:$B1000),0),MATCH(T$2,'SEMACU DATA UNIFICADA'!$C$1:$T$1,0)),"")</f>
        <v>SE02220623</v>
      </c>
      <c r="U35" s="2">
        <f t="array" ref="U35">IFERROR(INDEX('SEMACU DATA UNIFICADA'!$C$2:$T1000,MATCH(1,($A35='SEMACU DATA UNIFICADA'!$A$2:$A1000)*($T$1='SEMACU DATA UNIFICADA'!$B$2:$B1000),0),MATCH(U$2,'SEMACU DATA UNIFICADA'!$C$1:$T$1,0)),"")</f>
        <v>300</v>
      </c>
      <c r="V35" s="2">
        <f t="array" ref="V35">IFERROR(INDEX('SEMACU DATA UNIFICADA'!$C$2:$T1000,MATCH(1,($A35='SEMACU DATA UNIFICADA'!$A$2:$A1000)*($T$1='SEMACU DATA UNIFICADA'!$B$2:$B1000),0),MATCH(V$2,'SEMACU DATA UNIFICADA'!$C$1:$T$1,0)),"")</f>
        <v>1750</v>
      </c>
      <c r="W35" s="2" t="str">
        <f t="array" ref="W35">IFERROR(INDEX('SEMACU DATA UNIFICADA'!$C$2:$T1000,MATCH(1,($A35='SEMACU DATA UNIFICADA'!$A$2:$A1000)*($T$1='SEMACU DATA UNIFICADA'!$B$2:$B1000),0),MATCH(W$2,'SEMACU DATA UNIFICADA'!$C$1:$T$1,0)),"")</f>
        <v>SKR SETLINE</v>
      </c>
      <c r="X35" s="139">
        <f t="array" ref="X35">IFERROR(INDEX('SEMACU DATA UNIFICADA'!$C$2:$T1000,MATCH(1,($A35='SEMACU DATA UNIFICADA'!$A$2:$A1000)*($T$1='SEMACU DATA UNIFICADA'!$B$2:$B1000),0),MATCH(X$2,'SEMACU DATA UNIFICADA'!$C$1:$T$1,0)),"")</f>
        <v>1533</v>
      </c>
      <c r="Y35" s="2">
        <f t="array" ref="Y35">IFERROR(INDEX('SEMACU DATA UNIFICADA'!$C$2:$T1000,MATCH(1,($A35='SEMACU DATA UNIFICADA'!$A$2:$A1000)*($T$1='SEMACU DATA UNIFICADA'!$B$2:$B1000),0),MATCH(Y$2,'SEMACU DATA UNIFICADA'!$C$1:$T$1,0)),"")</f>
        <v>21.53</v>
      </c>
      <c r="Z35" s="2">
        <f t="array" ref="Z35">IFERROR(INDEX('SEMACU DATA UNIFICADA'!$C$2:$T1000,MATCH(1,($A35='SEMACU DATA UNIFICADA'!$A$2:$A1000)*($T$1='SEMACU DATA UNIFICADA'!$B$2:$B1000),0),MATCH(Z$2,'SEMACU DATA UNIFICADA'!$C$1:$T$1,0)),"")</f>
        <v>1.46</v>
      </c>
      <c r="AA35" s="33">
        <f t="array" ref="AA35">IFERROR(INDEX('SEMACU DATA UNIFICADA'!$C$2:$T1000,MATCH(1,($A35='SEMACU DATA UNIFICADA'!$A$2:$A1000)*($T$1='SEMACU DATA UNIFICADA'!$B$2:$B1000),0),MATCH(AA$2,'SEMACU DATA UNIFICADA'!$C$1:$T$1,0)),"")</f>
        <v>3.29784</v>
      </c>
      <c r="AB35" s="60">
        <f t="array" ref="AB35">IFERROR(INDEX('SEMACU DATA UNIFICADA'!$C$2:$T1000,MATCH(1,($A35='SEMACU DATA UNIFICADA'!$A$2:$A1000)*($T$1='SEMACU DATA UNIFICADA'!$B$2:$B1000),0),MATCH(AB$2,'SEMACU DATA UNIFICADA'!$C$1:$T$1,0)),"")</f>
        <v>422520.3624</v>
      </c>
      <c r="AC35" s="23">
        <f t="array" ref="AC35">IFERROR(INDEX('SEMACU DATA UNIFICADA'!$C$2:$T1000,MATCH(1,($A35='SEMACU DATA UNIFICADA'!$A$2:$A1000)*($T$1='SEMACU DATA UNIFICADA'!$B$2:$B1000),0),MATCH(AC$2,'SEMACU DATA UNIFICADA'!$C$1:$T$1,0)),"")</f>
        <v>0.7799956</v>
      </c>
      <c r="AD35" s="23">
        <f t="array" ref="AD35">IFERROR(INDEX('SEMACU DATA UNIFICADA'!$C$2:$T1000,MATCH(1,($A35='SEMACU DATA UNIFICADA'!$A$2:$A1000)*($T$1='SEMACU DATA UNIFICADA'!$B$2:$B1000),0),MATCH(AD$2,'SEMACU DATA UNIFICADA'!$C$1:$T$1,0)),"")</f>
        <v>0.4191670261</v>
      </c>
      <c r="AE35" s="23">
        <f t="array" ref="AE35">IFERROR(INDEX('SEMACU DATA UNIFICADA'!$C$2:$T1000,MATCH(1,($A35='SEMACU DATA UNIFICADA'!$A$2:$A1000)*($T$1='SEMACU DATA UNIFICADA'!$B$2:$B1000),0),MATCH(AE$2,'SEMACU DATA UNIFICADA'!$C$1:$T$1,0)),"")</f>
        <v>0.4191670261</v>
      </c>
      <c r="AF35" s="60" t="str">
        <f t="array" ref="AF35">IFERROR(INDEX('SEMACU DATA UNIFICADA'!$C$2:$T1000,MATCH(1,($A35='SEMACU DATA UNIFICADA'!$A$2:$A1000)*($T$1='SEMACU DATA UNIFICADA'!$B$2:$B1000),0),MATCH(AF$2,'SEMACU DATA UNIFICADA'!$C$1:$T$1,0)),"")</f>
        <v/>
      </c>
      <c r="AG35" s="2">
        <f t="array" ref="AG35">IFERROR(INDEX('SEMACU DATA UNIFICADA'!$C$2:$T1000,MATCH(1,($A35='SEMACU DATA UNIFICADA'!$A$2:$A1000)*($T$1='SEMACU DATA UNIFICADA'!$B$2:$B1000),0),MATCH(AG$2,'SEMACU DATA UNIFICADA'!$C$1:$T$1,0)),"")</f>
        <v>2</v>
      </c>
      <c r="AH35" s="2">
        <f t="array" ref="AH35">IFERROR(INDEX('SEMACU DATA UNIFICADA'!$C$2:$T1000,MATCH(1,($A35='SEMACU DATA UNIFICADA'!$A$2:$A1000)*($T$1='SEMACU DATA UNIFICADA'!$B$2:$B1000),0),MATCH(AH$2,'SEMACU DATA UNIFICADA'!$C$1:$T$1,0)),"")</f>
        <v>23.53</v>
      </c>
      <c r="AI35" s="2">
        <f t="array" ref="AI35">IFERROR(INDEX('SEMACU DATA UNIFICADA'!$C$2:$T1000,MATCH(1,($A35='SEMACU DATA UNIFICADA'!$A$2:$A1000)*($T$1='SEMACU DATA UNIFICADA'!$B$2:$B1000),0),MATCH(AI$2,'SEMACU DATA UNIFICADA'!$C$1:$T$1,0)),"")</f>
        <v>3.23148</v>
      </c>
      <c r="AJ35" s="60">
        <f t="array" ref="AJ35">IFERROR(INDEX('SEMACU DATA UNIFICADA'!$C$2:$T1000,MATCH(1,($A35='SEMACU DATA UNIFICADA'!$A$2:$A1000)*($T$1='SEMACU DATA UNIFICADA'!$B$2:$B1000),0),MATCH(AJ$2,'SEMACU DATA UNIFICADA'!$C$1:$T$1,0)),"")</f>
        <v>312.5255956</v>
      </c>
      <c r="AK35" s="140">
        <f t="array" ref="AK35">IFERROR(INDEX('SEMACU DATA UNIFICADA'!$C$2:$T1000,MATCH(1,($A35='SEMACU DATA UNIFICADA'!$A$2:$A1000)*($T$1='SEMACU DATA UNIFICADA'!$B$2:$B1000),0),MATCH(AK$2,'SEMACU DATA UNIFICADA'!$C$1:$T$1,0)),"")</f>
        <v>3.131398904</v>
      </c>
      <c r="AL35" s="138" t="str">
        <f t="array" ref="AL35">IFERROR(INDEX('SEMACU DATA UNIFICADA'!$C$2:$T1000,MATCH(1,($A35='SEMACU DATA UNIFICADA'!$A$2:$A1000)*($AL$1='SEMACU DATA UNIFICADA'!$B$2:$B1000),0),MATCH(AL$2,'SEMACU DATA UNIFICADA'!$C$1:$T$1,0)),"")</f>
        <v>SE03240623</v>
      </c>
      <c r="AM35" s="2">
        <f t="array" ref="AM35">IFERROR(INDEX('SEMACU DATA UNIFICADA'!$C$2:$T1000,MATCH(1,($A35='SEMACU DATA UNIFICADA'!$A$2:$A1000)*($AL$1='SEMACU DATA UNIFICADA'!$B$2:$B1000),0),MATCH(AM$2,'SEMACU DATA UNIFICADA'!$C$1:$T$1,0)),"")</f>
        <v>175</v>
      </c>
      <c r="AN35" s="2">
        <f t="array" ref="AN35">IFERROR(INDEX('SEMACU DATA UNIFICADA'!$C$2:$T1000,MATCH(1,($A35='SEMACU DATA UNIFICADA'!$A$2:$A1000)*($AL$1='SEMACU DATA UNIFICADA'!$B$2:$B1000),0),MATCH(AN$2,'SEMACU DATA UNIFICADA'!$C$1:$T$1,0)),"")</f>
        <v>975</v>
      </c>
      <c r="AO35" s="2" t="str">
        <f t="array" ref="AO35">IFERROR(INDEX('SEMACU DATA UNIFICADA'!$C$2:$T1000,MATCH(1,($A35='SEMACU DATA UNIFICADA'!$A$2:$A1000)*($AL$1='SEMACU DATA UNIFICADA'!$B$2:$B1000),0),MATCH(AO$2,'SEMACU DATA UNIFICADA'!$C$1:$T$1,0)),"")</f>
        <v>SKR SETLINE</v>
      </c>
      <c r="AP35" s="139">
        <f t="array" ref="AP35">IFERROR(INDEX('SEMACU DATA UNIFICADA'!$C$2:$T1000,MATCH(1,($A35='SEMACU DATA UNIFICADA'!$A$2:$A1000)*($AL$1='SEMACU DATA UNIFICADA'!$B$2:$B1000),0),MATCH(AP$2,'SEMACU DATA UNIFICADA'!$C$1:$T$1,0)),"")</f>
        <v>854.1</v>
      </c>
      <c r="AQ35" s="2">
        <f t="array" ref="AQ35">IFERROR(INDEX('SEMACU DATA UNIFICADA'!$C$2:$T1000,MATCH(1,($A35='SEMACU DATA UNIFICADA'!$A$2:$A1000)*($AL$1='SEMACU DATA UNIFICADA'!$B$2:$B1000),0),MATCH(AQ$2,'SEMACU DATA UNIFICADA'!$C$1:$T$1,0)),"")</f>
        <v>19.95</v>
      </c>
      <c r="AR35" s="2">
        <f t="array" ref="AR35">IFERROR(INDEX('SEMACU DATA UNIFICADA'!$C$2:$T1000,MATCH(1,($A35='SEMACU DATA UNIFICADA'!$A$2:$A1000)*($AL$1='SEMACU DATA UNIFICADA'!$B$2:$B1000),0),MATCH(AR$2,'SEMACU DATA UNIFICADA'!$C$1:$T$1,0)),"")</f>
        <v>1.4</v>
      </c>
      <c r="AS35" s="33">
        <f t="array" ref="AS35">IFERROR(INDEX('SEMACU DATA UNIFICADA'!$C$2:$T1000,MATCH(1,($A35='SEMACU DATA UNIFICADA'!$A$2:$A1000)*($AL$1='SEMACU DATA UNIFICADA'!$B$2:$B1000),0),MATCH(AS$2,'SEMACU DATA UNIFICADA'!$C$1:$T$1,0)),"")</f>
        <v>3.3168</v>
      </c>
      <c r="AT35" s="60">
        <f t="array" ref="AT35">IFERROR(INDEX('SEMACU DATA UNIFICADA'!$C$2:$T1000,MATCH(1,($A35='SEMACU DATA UNIFICADA'!$A$2:$A1000)*($AL$1='SEMACU DATA UNIFICADA'!$B$2:$B1000),0),MATCH(AT$2,'SEMACU DATA UNIFICADA'!$C$1:$T$1,0)),"")</f>
        <v>264469.6643</v>
      </c>
      <c r="AU35" s="23">
        <f t="array" ref="AU35">IFERROR(INDEX('SEMACU DATA UNIFICADA'!$C$2:$T1000,MATCH(1,($A35='SEMACU DATA UNIFICADA'!$A$2:$A1000)*($AL$1='SEMACU DATA UNIFICADA'!$B$2:$B1000),0),MATCH(AU$2,'SEMACU DATA UNIFICADA'!$C$1:$T$1,0)),"")</f>
        <v>0.7866624</v>
      </c>
      <c r="AV35" s="23">
        <f t="array" ref="AV35">IFERROR(INDEX('SEMACU DATA UNIFICADA'!$C$2:$T1000,MATCH(1,($A35='SEMACU DATA UNIFICADA'!$A$2:$A1000)*($AL$1='SEMACU DATA UNIFICADA'!$B$2:$B1000),0),MATCH(AV$2,'SEMACU DATA UNIFICADA'!$C$1:$T$1,0)),"")</f>
        <v>0.4138805388</v>
      </c>
      <c r="AW35" s="23">
        <f t="array" ref="AW35">IFERROR(INDEX('SEMACU DATA UNIFICADA'!$C$2:$T1000,MATCH(1,($A35='SEMACU DATA UNIFICADA'!$A$2:$A1000)*($AL$1='SEMACU DATA UNIFICADA'!$B$2:$B1000),0),MATCH(AW$2,'SEMACU DATA UNIFICADA'!$C$1:$T$1,0)),"")</f>
        <v>0.4138805388</v>
      </c>
      <c r="AX35" s="60" t="str">
        <f t="array" ref="AX35">IFERROR(INDEX('SEMACU DATA UNIFICADA'!$C$2:$T1000,MATCH(1,($A35='SEMACU DATA UNIFICADA'!$A$2:$A1000)*($AL$1='SEMACU DATA UNIFICADA'!$B$2:$B1000),0),MATCH(AX$2,'SEMACU DATA UNIFICADA'!$C$1:$T$1,0)),"")</f>
        <v/>
      </c>
      <c r="AY35" s="2">
        <f t="array" ref="AY35">IFERROR(INDEX('SEMACU DATA UNIFICADA'!$C$2:$T1000,MATCH(1,($A35='SEMACU DATA UNIFICADA'!$A$2:$A1000)*($AL$1='SEMACU DATA UNIFICADA'!$B$2:$B1000),0),MATCH(AY$2,'SEMACU DATA UNIFICADA'!$C$1:$T$1,0)),"")</f>
        <v>2</v>
      </c>
      <c r="AZ35" s="2">
        <f t="array" ref="AZ35">IFERROR(INDEX('SEMACU DATA UNIFICADA'!$C$2:$T1000,MATCH(1,($A35='SEMACU DATA UNIFICADA'!$A$2:$A1000)*($AL$1='SEMACU DATA UNIFICADA'!$B$2:$B1000),0),MATCH(AZ$2,'SEMACU DATA UNIFICADA'!$C$1:$T$1,0)),"")</f>
        <v>21.95</v>
      </c>
      <c r="BA35" s="33">
        <f t="array" ref="BA35">IFERROR(INDEX('SEMACU DATA UNIFICADA'!$C$2:$T1000,MATCH(1,($A35='SEMACU DATA UNIFICADA'!$A$2:$A1000)*($AL$1='SEMACU DATA UNIFICADA'!$B$2:$B1000),0),MATCH(BA$2,'SEMACU DATA UNIFICADA'!$C$1:$T$1,0)),"")</f>
        <v>3.2676</v>
      </c>
      <c r="BB35" s="60">
        <f t="array" ref="BB35">IFERROR(INDEX('SEMACU DATA UNIFICADA'!$C$2:$T1000,MATCH(1,($A35='SEMACU DATA UNIFICADA'!$A$2:$A1000)*($AL$1='SEMACU DATA UNIFICADA'!$B$2:$B1000),0),MATCH(BB$2,'SEMACU DATA UNIFICADA'!$C$1:$T$1,0)),"")</f>
        <v>183.9335004</v>
      </c>
      <c r="BC35" s="140">
        <f t="array" ref="BC35">IFERROR(INDEX('SEMACU DATA UNIFICADA'!$C$2:$T1000,MATCH(1,($A35='SEMACU DATA UNIFICADA'!$A$2:$A1000)*($AL$1='SEMACU DATA UNIFICADA'!$B$2:$B1000),0),MATCH(BC$2,'SEMACU DATA UNIFICADA'!$C$1:$T$1,0)),"")</f>
        <v>2.233375095</v>
      </c>
      <c r="BD35" s="138" t="str">
        <f t="array" ref="BD35">IFERROR(INDEX('SEMACU DATA UNIFICADA'!$C$2:$T1000,MATCH(1,($A35='SEMACU DATA UNIFICADA'!$A$2:$A1000)*($BD$1='SEMACU DATA UNIFICADA'!$B$2:$B1000),0),MATCH(BD$2,'SEMACU DATA UNIFICADA'!$C$1:$T$1,0)),"")</f>
        <v>SE04240623</v>
      </c>
      <c r="BE35" s="2" t="str">
        <f t="array" ref="BE35">IFERROR(INDEX('SEMACU DATA UNIFICADA'!$C$2:$T1000,MATCH(1,($A35='SEMACU DATA UNIFICADA'!$A$2:$A1000)*($BD$1='SEMACU DATA UNIFICADA'!$B$2:$B1000),0),MATCH(BE$2,'SEMACU DATA UNIFICADA'!$C$1:$T$1,0)),"")</f>
        <v/>
      </c>
      <c r="BF35" s="2">
        <f t="array" ref="BF35">IFERROR(INDEX('SEMACU DATA UNIFICADA'!$C$2:$T1000,MATCH(1,($A35='SEMACU DATA UNIFICADA'!$A$2:$A1000)*($BD$1='SEMACU DATA UNIFICADA'!$B$2:$B1000),0),MATCH(BF$2,'SEMACU DATA UNIFICADA'!$C$1:$T$1,0)),"")</f>
        <v>50</v>
      </c>
      <c r="BG35" s="2" t="str">
        <f t="array" ref="BG35">IFERROR(INDEX('SEMACU DATA UNIFICADA'!$C$2:$T1000,MATCH(1,($A35='SEMACU DATA UNIFICADA'!$A$2:$A1000)*($BD$1='SEMACU DATA UNIFICADA'!$B$2:$B1000),0),MATCH(BG$2,'SEMACU DATA UNIFICADA'!$C$1:$T$1,0)),"")</f>
        <v/>
      </c>
      <c r="BH35" s="139" t="str">
        <f t="array" ref="BH35">IFERROR(INDEX('SEMACU DATA UNIFICADA'!$C$2:$T1000,MATCH(1,($A35='SEMACU DATA UNIFICADA'!$A$2:$A1000)*($BD$1='SEMACU DATA UNIFICADA'!$B$2:$B1000),0),MATCH(BH$2,'SEMACU DATA UNIFICADA'!$C$1:$T$1,0)),"")</f>
        <v/>
      </c>
      <c r="BI35" s="2" t="str">
        <f t="array" ref="BI35">IFERROR(INDEX('SEMACU DATA UNIFICADA'!$C$2:$T1000,MATCH(1,($A35='SEMACU DATA UNIFICADA'!$A$2:$A1000)*($BD$1='SEMACU DATA UNIFICADA'!$B$2:$B1000),0),MATCH(BI$2,'SEMACU DATA UNIFICADA'!$C$1:$T$1,0)),"")</f>
        <v/>
      </c>
      <c r="BJ35" s="2">
        <f t="array" ref="BJ35">IFERROR(INDEX('SEMACU DATA UNIFICADA'!$C$2:$T1000,MATCH(1,($A35='SEMACU DATA UNIFICADA'!$A$2:$A1000)*($BD$1='SEMACU DATA UNIFICADA'!$B$2:$B1000),0),MATCH(BJ$2,'SEMACU DATA UNIFICADA'!$C$1:$T$1,0)),"")</f>
        <v>-17.28</v>
      </c>
      <c r="BK35" s="33" t="str">
        <f t="array" ref="BK35">IFERROR(INDEX('SEMACU DATA UNIFICADA'!$C$2:$T1000,MATCH(1,($A35='SEMACU DATA UNIFICADA'!$A$2:$A1000)*($BD$1='SEMACU DATA UNIFICADA'!$B$2:$B1000),0),MATCH(BK$2,'SEMACU DATA UNIFICADA'!$C$1:$T$1,0)),"")</f>
        <v/>
      </c>
      <c r="BL35" s="60" t="str">
        <f t="array" ref="BL35">IFERROR(INDEX('SEMACU DATA UNIFICADA'!$C$2:$T1000,MATCH(1,($A35='SEMACU DATA UNIFICADA'!$A$2:$A1000)*($BD$1='SEMACU DATA UNIFICADA'!$B$2:$B1000),0),MATCH(BL$2,'SEMACU DATA UNIFICADA'!$C$1:$T$1,0)),"")</f>
        <v/>
      </c>
      <c r="BM35" s="23">
        <f t="array" ref="BM35">IFERROR(INDEX('SEMACU DATA UNIFICADA'!$C$2:$T1000,MATCH(1,($A35='SEMACU DATA UNIFICADA'!$A$2:$A1000)*($BD$1='SEMACU DATA UNIFICADA'!$B$2:$B1000),0),MATCH(BM$2,'SEMACU DATA UNIFICADA'!$C$1:$T$1,0)),"")</f>
        <v>0.7866624</v>
      </c>
      <c r="BN35" s="23">
        <f t="array" ref="BN35">IFERROR(INDEX('SEMACU DATA UNIFICADA'!$C$2:$T1000,MATCH(1,($A35='SEMACU DATA UNIFICADA'!$A$2:$A1000)*($BD$1='SEMACU DATA UNIFICADA'!$B$2:$B1000),0),MATCH(BN$2,'SEMACU DATA UNIFICADA'!$C$1:$T$1,0)),"")</f>
        <v>0</v>
      </c>
      <c r="BO35" s="23">
        <f t="array" ref="BO35">IFERROR(INDEX('SEMACU DATA UNIFICADA'!$C$2:$T1000,MATCH(1,($A35='SEMACU DATA UNIFICADA'!$A$2:$A1000)*($BD$1='SEMACU DATA UNIFICADA'!$B$2:$B1000),0),MATCH(BO$2,'SEMACU DATA UNIFICADA'!$C$1:$T$1,0)),"")</f>
        <v>0</v>
      </c>
      <c r="BP35" s="60" t="str">
        <f t="array" ref="BP35">IFERROR(INDEX('SEMACU DATA UNIFICADA'!$C$2:$T1000,MATCH(1,($A35='SEMACU DATA UNIFICADA'!$A$2:$A1000)*($BD$1='SEMACU DATA UNIFICADA'!$B$2:$B1000),0),MATCH(BP$2,'SEMACU DATA UNIFICADA'!$C$1:$T$1,0)),"")</f>
        <v/>
      </c>
      <c r="BQ35" s="2">
        <f t="array" ref="BQ35">IFERROR(INDEX('SEMACU DATA UNIFICADA'!$C$2:$T1000,MATCH(1,($A35='SEMACU DATA UNIFICADA'!$A$2:$A1000)*($BD$1='SEMACU DATA UNIFICADA'!$B$2:$B1000),0),MATCH(BQ$2,'SEMACU DATA UNIFICADA'!$C$1:$T$1,0)),"")</f>
        <v>2</v>
      </c>
      <c r="BR35" s="2">
        <f t="array" ref="BR35">IFERROR(INDEX('SEMACU DATA UNIFICADA'!$C$2:$T1000,MATCH(1,($A35='SEMACU DATA UNIFICADA'!$A$2:$A1000)*($BD$1='SEMACU DATA UNIFICADA'!$B$2:$B1000),0),MATCH(BR$2,'SEMACU DATA UNIFICADA'!$C$1:$T$1,0)),"")</f>
        <v>2</v>
      </c>
      <c r="BS35" s="33">
        <f t="array" ref="BS35">IFERROR(INDEX('SEMACU DATA UNIFICADA'!$C$2:$T1000,MATCH(1,($A35='SEMACU DATA UNIFICADA'!$A$2:$A1000)*($BD$1='SEMACU DATA UNIFICADA'!$B$2:$B1000),0),MATCH(BS$2,'SEMACU DATA UNIFICADA'!$C$1:$T$1,0)),"")</f>
        <v>11.076</v>
      </c>
      <c r="BT35" s="60">
        <f t="array" ref="BT35">IFERROR(INDEX('SEMACU DATA UNIFICADA'!$C$2:$T1000,MATCH(1,($A35='SEMACU DATA UNIFICADA'!$A$2:$A1000)*($BD$1='SEMACU DATA UNIFICADA'!$B$2:$B1000),0),MATCH(BT$2,'SEMACU DATA UNIFICADA'!$C$1:$T$1,0)),"")</f>
        <v>-1.09309188</v>
      </c>
      <c r="BU35" s="140">
        <f t="array" ref="BU35">IFERROR(INDEX('SEMACU DATA UNIFICADA'!$C$2:$T1000,MATCH(1,($A35='SEMACU DATA UNIFICADA'!$A$2:$A1000)*($BD$1='SEMACU DATA UNIFICADA'!$B$2:$B1000),0),MATCH(BU$2,'SEMACU DATA UNIFICADA'!$C$1:$T$1,0)),"")</f>
        <v>-0.27327297</v>
      </c>
      <c r="BV35" s="138" t="str">
        <f t="array" ref="BV35">IFERROR(INDEX('SEMACU DATA UNIFICADA'!$C$2:$T1000,MATCH(1,($A35='SEMACU DATA UNIFICADA'!$A$2:$A1000)*($BV$1='SEMACU DATA UNIFICADA'!$B$2:$B1000),0),MATCH(BV$2,'SEMACU DATA UNIFICADA'!$C$1:$T$1,0)),"")</f>
        <v>SE06160823</v>
      </c>
      <c r="BW35" s="2">
        <f t="array" ref="BW35">IFERROR(INDEX('SEMACU DATA UNIFICADA'!$C$2:$T1000,MATCH(1,($A35='SEMACU DATA UNIFICADA'!$A$2:$A1000)*($BV$1='SEMACU DATA UNIFICADA'!$B$2:$B1000),0),MATCH(BW$2,'SEMACU DATA UNIFICADA'!$C$1:$T$1,0)),"")</f>
        <v>88</v>
      </c>
      <c r="BX35" s="2">
        <f t="array" ref="BX35">IFERROR(INDEX('SEMACU DATA UNIFICADA'!$C$2:$T1000,MATCH(1,($A35='SEMACU DATA UNIFICADA'!$A$2:$A1000)*($BV$1='SEMACU DATA UNIFICADA'!$B$2:$B1000),0),MATCH(BX$2,'SEMACU DATA UNIFICADA'!$C$1:$T$1,0)),"")</f>
        <v>538</v>
      </c>
      <c r="BY35" s="2" t="str">
        <f t="array" ref="BY35">IFERROR(INDEX('SEMACU DATA UNIFICADA'!$C$2:$T1000,MATCH(1,($A35='SEMACU DATA UNIFICADA'!$A$2:$A1000)*($BV$1='SEMACU DATA UNIFICADA'!$B$2:$B1000),0),MATCH(BY$2,'SEMACU DATA UNIFICADA'!$C$1:$T$1,0)),"")</f>
        <v>NICO CLSC 1.2</v>
      </c>
      <c r="BZ35" s="139">
        <f t="array" ref="BZ35">IFERROR(INDEX('SEMACU DATA UNIFICADA'!$C$2:$T1000,MATCH(1,($A35='SEMACU DATA UNIFICADA'!$A$2:$A1000)*($BV$1='SEMACU DATA UNIFICADA'!$B$2:$B1000),0),MATCH(BZ$2,'SEMACU DATA UNIFICADA'!$C$1:$T$1,0)),"")</f>
        <v>889.852</v>
      </c>
      <c r="CA35" s="2">
        <f t="array" ref="CA35">IFERROR(INDEX('SEMACU DATA UNIFICADA'!$C$2:$T1000,MATCH(1,($A35='SEMACU DATA UNIFICADA'!$A$2:$A1000)*($BV$1='SEMACU DATA UNIFICADA'!$B$2:$B1000),0),MATCH(CA$2,'SEMACU DATA UNIFICADA'!$C$1:$T$1,0)),"")</f>
        <v>4.25</v>
      </c>
      <c r="CB35" s="2">
        <f t="array" ref="CB35">IFERROR(INDEX('SEMACU DATA UNIFICADA'!$C$2:$T1000,MATCH(1,($A35='SEMACU DATA UNIFICADA'!$A$2:$A1000)*($BV$1='SEMACU DATA UNIFICADA'!$B$2:$B1000),0),MATCH(CB$2,'SEMACU DATA UNIFICADA'!$C$1:$T$1,0)),"")</f>
        <v>2.13</v>
      </c>
      <c r="CC35" s="33">
        <f t="array" ref="CC35">IFERROR(INDEX('SEMACU DATA UNIFICADA'!$C$2:$T1000,MATCH(1,($A35='SEMACU DATA UNIFICADA'!$A$2:$A1000)*($BV$1='SEMACU DATA UNIFICADA'!$B$2:$B1000),0),MATCH(CC$2,'SEMACU DATA UNIFICADA'!$C$1:$T$1,0)),"")</f>
        <v>8.262</v>
      </c>
      <c r="CD35" s="60">
        <f t="array" ref="CD35">IFERROR(INDEX('SEMACU DATA UNIFICADA'!$C$2:$T1000,MATCH(1,($A35='SEMACU DATA UNIFICADA'!$A$2:$A1000)*($BV$1='SEMACU DATA UNIFICADA'!$B$2:$B1000),0),MATCH(CD$2,'SEMACU DATA UNIFICADA'!$C$1:$T$1,0)),"")</f>
        <v>250615.86</v>
      </c>
      <c r="CE35" s="23">
        <f t="array" ref="CE35">IFERROR(INDEX('SEMACU DATA UNIFICADA'!$C$2:$T1000,MATCH(1,($A35='SEMACU DATA UNIFICADA'!$A$2:$A1000)*($BV$1='SEMACU DATA UNIFICADA'!$B$2:$B1000),0),MATCH(CE$2,'SEMACU DATA UNIFICADA'!$C$1:$T$1,0)),"")</f>
        <v>0.9633326</v>
      </c>
      <c r="CF35" s="23">
        <f t="array" ref="CF35">IFERROR(INDEX('SEMACU DATA UNIFICADA'!$C$2:$T1000,MATCH(1,($A35='SEMACU DATA UNIFICADA'!$A$2:$A1000)*($BV$1='SEMACU DATA UNIFICADA'!$B$2:$B1000),0),MATCH(CF$2,'SEMACU DATA UNIFICADA'!$C$1:$T$1,0)),"")</f>
        <v>0.5062946667</v>
      </c>
      <c r="CG35" s="23">
        <f t="array" ref="CG35">IFERROR(INDEX('SEMACU DATA UNIFICADA'!$C$2:$T1000,MATCH(1,($A35='SEMACU DATA UNIFICADA'!$A$2:$A1000)*($BV$1='SEMACU DATA UNIFICADA'!$B$2:$B1000),0),MATCH(CG$2,'SEMACU DATA UNIFICADA'!$C$1:$T$1,0)),"")</f>
        <v>0.5062946667</v>
      </c>
      <c r="CH35" s="60" t="str">
        <f t="array" ref="CH35">IFERROR(INDEX('SEMACU DATA UNIFICADA'!$C$2:$T1000,MATCH(1,($A35='SEMACU DATA UNIFICADA'!$A$2:$A1000)*($BV$1='SEMACU DATA UNIFICADA'!$B$2:$B1000),0),MATCH(CH$2,'SEMACU DATA UNIFICADA'!$C$1:$T$1,0)),"")</f>
        <v/>
      </c>
      <c r="CI35" s="2">
        <f t="array" ref="CI35">IFERROR(INDEX('SEMACU DATA UNIFICADA'!$C$2:$T1000,MATCH(1,($A35='SEMACU DATA UNIFICADA'!$A$2:$A1000)*($BV$1='SEMACU DATA UNIFICADA'!$B$2:$B1000),0),MATCH(CI$2,'SEMACU DATA UNIFICADA'!$C$1:$T$1,0)),"")</f>
        <v>2</v>
      </c>
      <c r="CJ35" s="2">
        <f t="array" ref="CJ35">IFERROR(INDEX('SEMACU DATA UNIFICADA'!$C$2:$T1000,MATCH(1,($A35='SEMACU DATA UNIFICADA'!$A$2:$A1000)*($BV$1='SEMACU DATA UNIFICADA'!$B$2:$B1000),0),MATCH(CJ$2,'SEMACU DATA UNIFICADA'!$C$1:$T$1,0)),"")</f>
        <v>6.25</v>
      </c>
      <c r="CK35" s="33">
        <f t="array" ref="CK35">IFERROR(INDEX('SEMACU DATA UNIFICADA'!$C$2:$T1000,MATCH(1,($A35='SEMACU DATA UNIFICADA'!$A$2:$A1000)*($BV$1='SEMACU DATA UNIFICADA'!$B$2:$B1000),0),MATCH(CK$2,'SEMACU DATA UNIFICADA'!$C$1:$T$1,0)),"")</f>
        <v>6.741</v>
      </c>
      <c r="CL35" s="60">
        <f t="array" ref="CL35">IFERROR(INDEX('SEMACU DATA UNIFICADA'!$C$2:$T1000,MATCH(1,($A35='SEMACU DATA UNIFICADA'!$A$2:$A1000)*($BV$1='SEMACU DATA UNIFICADA'!$B$2:$B1000),0),MATCH(CL$2,'SEMACU DATA UNIFICADA'!$C$1:$T$1,0)),"")</f>
        <v>113.8899437</v>
      </c>
      <c r="CM35" s="140">
        <f t="array" ref="CM35">IFERROR(INDEX('SEMACU DATA UNIFICADA'!$C$2:$T1000,MATCH(1,($A35='SEMACU DATA UNIFICADA'!$A$2:$A1000)*($BV$1='SEMACU DATA UNIFICADA'!$B$2:$B1000),0),MATCH(CM$2,'SEMACU DATA UNIFICADA'!$C$1:$T$1,0)),"")</f>
        <v>6.472485936</v>
      </c>
      <c r="CN35" s="138" t="str">
        <f t="array" ref="CN35">IFERROR(INDEX('SEMACU DATA UNIFICADA'!$C$2:$T1000,MATCH(1,($A35='SEMACU DATA UNIFICADA'!$A$2:$A1000)*($CN$1='SEMACU DATA UNIFICADA'!$B$2:$B1000),0),MATCH(CN$2,'SEMACU DATA UNIFICADA'!$C$1:$T$1,0)),"")</f>
        <v>SE07160823</v>
      </c>
      <c r="CO35" s="2">
        <f t="array" ref="CO35">IFERROR(INDEX('SEMACU DATA UNIFICADA'!$C$2:$T1000,MATCH(1,($A35='SEMACU DATA UNIFICADA'!$A$2:$A1000)*($CN$1='SEMACU DATA UNIFICADA'!$B$2:$B1000),0),MATCH(CO$2,'SEMACU DATA UNIFICADA'!$C$1:$T$1,0)),"")</f>
        <v>112</v>
      </c>
      <c r="CP35" s="2">
        <f t="array" ref="CP35">IFERROR(INDEX('SEMACU DATA UNIFICADA'!$C$2:$T1000,MATCH(1,($A35='SEMACU DATA UNIFICADA'!$A$2:$A1000)*($CN$1='SEMACU DATA UNIFICADA'!$B$2:$B1000),0),MATCH(CP$2,'SEMACU DATA UNIFICADA'!$C$1:$T$1,0)),"")</f>
        <v>674</v>
      </c>
      <c r="CQ35" s="2" t="str">
        <f t="array" ref="CQ35">IFERROR(INDEX('SEMACU DATA UNIFICADA'!$C$2:$T1000,MATCH(1,($A35='SEMACU DATA UNIFICADA'!$A$2:$A1000)*($CN$1='SEMACU DATA UNIFICADA'!$B$2:$B1000),0),MATCH(CQ$2,'SEMACU DATA UNIFICADA'!$C$1:$T$1,0)),"")</f>
        <v>NICO CLSC 1.2</v>
      </c>
      <c r="CR35" s="139">
        <f t="array" ref="CR35">IFERROR(INDEX('SEMACU DATA UNIFICADA'!$C$2:$T1000,MATCH(1,($A35='SEMACU DATA UNIFICADA'!$A$2:$A1000)*($CN$1='SEMACU DATA UNIFICADA'!$B$2:$B1000),0),MATCH(CR$2,'SEMACU DATA UNIFICADA'!$C$1:$T$1,0)),"")</f>
        <v>1114.796</v>
      </c>
      <c r="CS35" s="2">
        <f t="array" ref="CS35">IFERROR(INDEX('SEMACU DATA UNIFICADA'!$C$2:$T1000,MATCH(1,($A35='SEMACU DATA UNIFICADA'!$A$2:$A1000)*($CN$1='SEMACU DATA UNIFICADA'!$B$2:$B1000),0),MATCH(CS$2,'SEMACU DATA UNIFICADA'!$C$1:$T$1,0)),"")</f>
        <v>4.24</v>
      </c>
      <c r="CT35" s="2">
        <f t="array" ref="CT35">IFERROR(INDEX('SEMACU DATA UNIFICADA'!$C$2:$T1000,MATCH(1,($A35='SEMACU DATA UNIFICADA'!$A$2:$A1000)*($CN$1='SEMACU DATA UNIFICADA'!$B$2:$B1000),0),MATCH(CT$2,'SEMACU DATA UNIFICADA'!$C$1:$T$1,0)),"")</f>
        <v>2.05</v>
      </c>
      <c r="CU35" s="33">
        <f t="array" ref="CU35">IFERROR(INDEX('SEMACU DATA UNIFICADA'!$C$2:$T1000,MATCH(1,($A35='SEMACU DATA UNIFICADA'!$A$2:$A1000)*($CN$1='SEMACU DATA UNIFICADA'!$B$2:$B1000),0),MATCH(CU$2,'SEMACU DATA UNIFICADA'!$C$1:$T$1,0)),"")</f>
        <v>8.27232</v>
      </c>
      <c r="CV35" s="60">
        <f t="array" ref="CV35">IFERROR(INDEX('SEMACU DATA UNIFICADA'!$C$2:$T1000,MATCH(1,($A35='SEMACU DATA UNIFICADA'!$A$2:$A1000)*($CN$1='SEMACU DATA UNIFICADA'!$B$2:$B1000),0),MATCH(CV$2,'SEMACU DATA UNIFICADA'!$C$1:$T$1,0)),"")</f>
        <v>319319.0585</v>
      </c>
      <c r="CW35" s="23">
        <f t="array" ref="CW35">IFERROR(INDEX('SEMACU DATA UNIFICADA'!$C$2:$T1000,MATCH(1,($A35='SEMACU DATA UNIFICADA'!$A$2:$A1000)*($CN$1='SEMACU DATA UNIFICADA'!$B$2:$B1000),0),MATCH(CW$2,'SEMACU DATA UNIFICADA'!$C$1:$T$1,0)),"")</f>
        <v>0.9633326</v>
      </c>
      <c r="CX35" s="23">
        <f t="array" ref="CX35">IFERROR(INDEX('SEMACU DATA UNIFICADA'!$C$2:$T1000,MATCH(1,($A35='SEMACU DATA UNIFICADA'!$A$2:$A1000)*($CN$1='SEMACU DATA UNIFICADA'!$B$2:$B1000),0),MATCH(CX$2,'SEMACU DATA UNIFICADA'!$C$1:$T$1,0)),"")</f>
        <v>0.5217631675</v>
      </c>
      <c r="CY35" s="23">
        <f t="array" ref="CY35">IFERROR(INDEX('SEMACU DATA UNIFICADA'!$C$2:$T1000,MATCH(1,($A35='SEMACU DATA UNIFICADA'!$A$2:$A1000)*($CN$1='SEMACU DATA UNIFICADA'!$B$2:$B1000),0),MATCH(CY$2,'SEMACU DATA UNIFICADA'!$C$1:$T$1,0)),"")</f>
        <v>0.5217631675</v>
      </c>
      <c r="CZ35" s="60" t="str">
        <f t="array" ref="CZ35">IFERROR(INDEX('SEMACU DATA UNIFICADA'!$C$2:$T1000,MATCH(1,($A35='SEMACU DATA UNIFICADA'!$A$2:$A1000)*($CN$1='SEMACU DATA UNIFICADA'!$B$2:$B1000),0),MATCH(CZ$2,'SEMACU DATA UNIFICADA'!$C$1:$T$1,0)),"")</f>
        <v/>
      </c>
      <c r="DA35" s="2">
        <f t="array" ref="DA35">IFERROR(INDEX('SEMACU DATA UNIFICADA'!$C$2:$T1000,MATCH(1,($A35='SEMACU DATA UNIFICADA'!$A$2:$A1000)*($CN$1='SEMACU DATA UNIFICADA'!$B$2:$B1000),0),MATCH(DA$2,'SEMACU DATA UNIFICADA'!$C$1:$T$1,0)),"")</f>
        <v>2</v>
      </c>
      <c r="DB35" s="2">
        <f t="array" ref="DB35">IFERROR(INDEX('SEMACU DATA UNIFICADA'!$C$2:$T1000,MATCH(1,($A35='SEMACU DATA UNIFICADA'!$A$2:$A1000)*($CN$1='SEMACU DATA UNIFICADA'!$B$2:$B1000),0),MATCH(DB$2,'SEMACU DATA UNIFICADA'!$C$1:$T$1,0)),"")</f>
        <v>6.24</v>
      </c>
      <c r="DC35" s="33">
        <f t="array" ref="DC35">IFERROR(INDEX('SEMACU DATA UNIFICADA'!$C$2:$T1000,MATCH(1,($A35='SEMACU DATA UNIFICADA'!$A$2:$A1000)*($CN$1='SEMACU DATA UNIFICADA'!$B$2:$B1000),0),MATCH(DC$2,'SEMACU DATA UNIFICADA'!$C$1:$T$1,0)),"")</f>
        <v>6.74688</v>
      </c>
      <c r="DD35" s="60">
        <f t="array" ref="DD35">IFERROR(INDEX('SEMACU DATA UNIFICADA'!$C$2:$T1000,MATCH(1,($A35='SEMACU DATA UNIFICADA'!$A$2:$A1000)*($CN$1='SEMACU DATA UNIFICADA'!$B$2:$B1000),0),MATCH(DD$2,'SEMACU DATA UNIFICADA'!$C$1:$T$1,0)),"")</f>
        <v>145.1719875</v>
      </c>
      <c r="DE35" s="140">
        <f t="array" ref="DE35">IFERROR(INDEX('SEMACU DATA UNIFICADA'!$C$2:$T1000,MATCH(1,($A35='SEMACU DATA UNIFICADA'!$A$2:$A1000)*($CN$1='SEMACU DATA UNIFICADA'!$B$2:$B1000),0),MATCH(DE$2,'SEMACU DATA UNIFICADA'!$C$1:$T$1,0)),"")</f>
        <v>8.292996877</v>
      </c>
      <c r="DF35" s="138" t="str">
        <f t="array" ref="DF35">IFERROR(INDEX('SEMACU DATA UNIFICADA'!$C$2:$T1000,MATCH(1,($A35='SEMACU DATA UNIFICADA'!$A$2:$A1000)*($DF$1='SEMACU DATA UNIFICADA'!$B$2:$B1000),0),MATCH(DF$2,'SEMACU DATA UNIFICADA'!$C$1:$T$1,0)),"")</f>
        <v>SE08160823</v>
      </c>
      <c r="DG35" s="2">
        <f t="array" ref="DG35">IFERROR(INDEX('SEMACU DATA UNIFICADA'!$C$2:$T1000,MATCH(1,($A35='SEMACU DATA UNIFICADA'!$A$2:$A1000)*($DF$1='SEMACU DATA UNIFICADA'!$B$2:$B1000),0),MATCH(DG$2,'SEMACU DATA UNIFICADA'!$C$1:$T$1,0)),"")</f>
        <v>125</v>
      </c>
      <c r="DH35" s="2">
        <f t="array" ref="DH35">IFERROR(INDEX('SEMACU DATA UNIFICADA'!$C$2:$T1000,MATCH(1,($A35='SEMACU DATA UNIFICADA'!$A$2:$A1000)*($DF$1='SEMACU DATA UNIFICADA'!$B$2:$B1000),0),MATCH(DH$2,'SEMACU DATA UNIFICADA'!$C$1:$T$1,0)),"")</f>
        <v>762</v>
      </c>
      <c r="DI35" s="2" t="str">
        <f t="array" ref="DI35">IFERROR(INDEX('SEMACU DATA UNIFICADA'!$C$2:$T1000,MATCH(1,($A35='SEMACU DATA UNIFICADA'!$A$2:$A1000)*($DF$1='SEMACU DATA UNIFICADA'!$B$2:$B1000),0),MATCH(DI$2,'SEMACU DATA UNIFICADA'!$C$1:$T$1,0)),"")</f>
        <v>NICO CLSC 1.2</v>
      </c>
      <c r="DJ35" s="139">
        <f t="array" ref="DJ35">IFERROR(INDEX('SEMACU DATA UNIFICADA'!$C$2:$T1000,MATCH(1,($A35='SEMACU DATA UNIFICADA'!$A$2:$A1000)*($DF$1='SEMACU DATA UNIFICADA'!$B$2:$B1000),0),MATCH(DJ$2,'SEMACU DATA UNIFICADA'!$C$1:$T$1,0)),"")</f>
        <v>1260.348</v>
      </c>
      <c r="DK35" s="2">
        <f t="array" ref="DK35">IFERROR(INDEX('SEMACU DATA UNIFICADA'!$C$2:$T1000,MATCH(1,($A35='SEMACU DATA UNIFICADA'!$A$2:$A1000)*($DF$1='SEMACU DATA UNIFICADA'!$B$2:$B1000),0),MATCH(DK$2,'SEMACU DATA UNIFICADA'!$C$1:$T$1,0)),"")</f>
        <v>4.48</v>
      </c>
      <c r="DL35" s="2">
        <f t="array" ref="DL35">IFERROR(INDEX('SEMACU DATA UNIFICADA'!$C$2:$T1000,MATCH(1,($A35='SEMACU DATA UNIFICADA'!$A$2:$A1000)*($DF$1='SEMACU DATA UNIFICADA'!$B$2:$B1000),0),MATCH(DL$2,'SEMACU DATA UNIFICADA'!$C$1:$T$1,0)),"")</f>
        <v>2.3</v>
      </c>
      <c r="DM35" s="33">
        <f t="array" ref="DM35">IFERROR(INDEX('SEMACU DATA UNIFICADA'!$C$2:$T1000,MATCH(1,($A35='SEMACU DATA UNIFICADA'!$A$2:$A1000)*($DF$1='SEMACU DATA UNIFICADA'!$B$2:$B1000),0),MATCH(DM$2,'SEMACU DATA UNIFICADA'!$C$1:$T$1,0)),"")</f>
        <v>8.02464</v>
      </c>
      <c r="DN35" s="60">
        <f t="array" ref="DN35">IFERROR(INDEX('SEMACU DATA UNIFICADA'!$C$2:$T1000,MATCH(1,($A35='SEMACU DATA UNIFICADA'!$A$2:$A1000)*($DF$1='SEMACU DATA UNIFICADA'!$B$2:$B1000),0),MATCH(DN$2,'SEMACU DATA UNIFICADA'!$C$1:$T$1,0)),"")</f>
        <v>347701.4011</v>
      </c>
      <c r="DO35" s="23">
        <f t="array" ref="DO35">IFERROR(INDEX('SEMACU DATA UNIFICADA'!$C$2:$T1000,MATCH(1,($A35='SEMACU DATA UNIFICADA'!$A$2:$A1000)*($DF$1='SEMACU DATA UNIFICADA'!$B$2:$B1000),0),MATCH(DO$2,'SEMACU DATA UNIFICADA'!$C$1:$T$1,0)),"")</f>
        <v>0.9633326</v>
      </c>
      <c r="DP35" s="23">
        <f t="array" ref="DP35">IFERROR(INDEX('SEMACU DATA UNIFICADA'!$C$2:$T1000,MATCH(1,($A35='SEMACU DATA UNIFICADA'!$A$2:$A1000)*($DF$1='SEMACU DATA UNIFICADA'!$B$2:$B1000),0),MATCH(DP$2,'SEMACU DATA UNIFICADA'!$C$1:$T$1,0)),"")</f>
        <v>0.4829186127</v>
      </c>
      <c r="DQ35" s="23">
        <f t="array" ref="DQ35">IFERROR(INDEX('SEMACU DATA UNIFICADA'!$C$2:$T1000,MATCH(1,($A35='SEMACU DATA UNIFICADA'!$A$2:$A1000)*($DF$1='SEMACU DATA UNIFICADA'!$B$2:$B1000),0),MATCH(DQ$2,'SEMACU DATA UNIFICADA'!$C$1:$T$1,0)),"")</f>
        <v>0.4829186127</v>
      </c>
      <c r="DR35" s="60" t="str">
        <f t="array" ref="DR35">IFERROR(INDEX('SEMACU DATA UNIFICADA'!$C$2:$T1000,MATCH(1,($A35='SEMACU DATA UNIFICADA'!$A$2:$A1000)*($DF$1='SEMACU DATA UNIFICADA'!$B$2:$B1000),0),MATCH(DR$2,'SEMACU DATA UNIFICADA'!$C$1:$T$1,0)),"")</f>
        <v/>
      </c>
      <c r="DS35" s="2">
        <f t="array" ref="DS35">IFERROR(INDEX('SEMACU DATA UNIFICADA'!$C$2:$T1000,MATCH(1,($A35='SEMACU DATA UNIFICADA'!$A$2:$A1000)*($DF$1='SEMACU DATA UNIFICADA'!$B$2:$B1000),0),MATCH(DS$2,'SEMACU DATA UNIFICADA'!$C$1:$T$1,0)),"")</f>
        <v>2</v>
      </c>
      <c r="DT35" s="2">
        <f t="array" ref="DT35">IFERROR(INDEX('SEMACU DATA UNIFICADA'!$C$2:$T1000,MATCH(1,($A35='SEMACU DATA UNIFICADA'!$A$2:$A1000)*($DF$1='SEMACU DATA UNIFICADA'!$B$2:$B1000),0),MATCH(DT$2,'SEMACU DATA UNIFICADA'!$C$1:$T$1,0)),"")</f>
        <v>6.48</v>
      </c>
      <c r="DU35" s="33">
        <f t="array" ref="DU35">IFERROR(INDEX('SEMACU DATA UNIFICADA'!$C$2:$T1000,MATCH(1,($A35='SEMACU DATA UNIFICADA'!$A$2:$A1000)*($DF$1='SEMACU DATA UNIFICADA'!$B$2:$B1000),0),MATCH(DU$2,'SEMACU DATA UNIFICADA'!$C$1:$T$1,0)),"")</f>
        <v>6.60576</v>
      </c>
      <c r="DV35" s="60">
        <f t="array" ref="DV35">IFERROR(INDEX('SEMACU DATA UNIFICADA'!$C$2:$T1000,MATCH(1,($A35='SEMACU DATA UNIFICADA'!$A$2:$A1000)*($DF$1='SEMACU DATA UNIFICADA'!$B$2:$B1000),0),MATCH(DV$2,'SEMACU DATA UNIFICADA'!$C$1:$T$1,0)),"")</f>
        <v>159.5105941</v>
      </c>
      <c r="DW35" s="140">
        <f t="array" ref="DW35">IFERROR(INDEX('SEMACU DATA UNIFICADA'!$C$2:$T1000,MATCH(1,($A35='SEMACU DATA UNIFICADA'!$A$2:$A1000)*($DF$1='SEMACU DATA UNIFICADA'!$B$2:$B1000),0),MATCH(DW$2,'SEMACU DATA UNIFICADA'!$C$1:$T$1,0)),"")</f>
        <v>8.627648528</v>
      </c>
      <c r="DX35" s="138" t="str">
        <f t="array" ref="DX35">IFERROR(INDEX('SEMACU DATA UNIFICADA'!$C$2:$T1000,MATCH(1,($A35='SEMACU DATA UNIFICADA'!$A$2:$A1000)*($DX$1='SEMACU DATA UNIFICADA'!$B$2:$B1000),0),MATCH(DX$2,'SEMACU DATA UNIFICADA'!$C$1:$T$1,0)),"")</f>
        <v>SE09140823</v>
      </c>
      <c r="DY35" s="2">
        <f t="array" ref="DY35">IFERROR(INDEX('SEMACU DATA UNIFICADA'!$C$2:$T1000,MATCH(1,($A35='SEMACU DATA UNIFICADA'!$A$2:$A1000)*($DX$1='SEMACU DATA UNIFICADA'!$B$2:$B1000),0),MATCH(DY$2,'SEMACU DATA UNIFICADA'!$C$1:$T$1,0)),"")</f>
        <v>225</v>
      </c>
      <c r="DZ35" s="2">
        <f t="array" ref="DZ35">IFERROR(INDEX('SEMACU DATA UNIFICADA'!$C$2:$T1000,MATCH(1,($A35='SEMACU DATA UNIFICADA'!$A$2:$A1000)*($DX$1='SEMACU DATA UNIFICADA'!$B$2:$B1000),0),MATCH(DZ$2,'SEMACU DATA UNIFICADA'!$C$1:$T$1,0)),"")</f>
        <v>1050</v>
      </c>
      <c r="EA35" s="2" t="str">
        <f t="array" ref="EA35">IFERROR(INDEX('SEMACU DATA UNIFICADA'!$C$2:$T1000,MATCH(1,($A35='SEMACU DATA UNIFICADA'!$A$2:$A1000)*($DX$1='SEMACU DATA UNIFICADA'!$B$2:$B1000),0),MATCH(EA$2,'SEMACU DATA UNIFICADA'!$C$1:$T$1,0)),"")</f>
        <v>SKR NW#4</v>
      </c>
      <c r="EB35" s="139">
        <f t="array" ref="EB35">IFERROR(INDEX('SEMACU DATA UNIFICADA'!$C$2:$T1000,MATCH(1,($A35='SEMACU DATA UNIFICADA'!$A$2:$A1000)*($DX$1='SEMACU DATA UNIFICADA'!$B$2:$B1000),0),MATCH(EB$2,'SEMACU DATA UNIFICADA'!$C$1:$T$1,0)),"")</f>
        <v>1411.2</v>
      </c>
      <c r="EC35" s="2">
        <f t="array" ref="EC35">IFERROR(INDEX('SEMACU DATA UNIFICADA'!$C$2:$T1000,MATCH(1,($A35='SEMACU DATA UNIFICADA'!$A$2:$A1000)*($DX$1='SEMACU DATA UNIFICADA'!$B$2:$B1000),0),MATCH(EC$2,'SEMACU DATA UNIFICADA'!$C$1:$T$1,0)),"")</f>
        <v>5.1</v>
      </c>
      <c r="ED35" s="2">
        <f t="array" ref="ED35">IFERROR(INDEX('SEMACU DATA UNIFICADA'!$C$2:$T1000,MATCH(1,($A35='SEMACU DATA UNIFICADA'!$A$2:$A1000)*($DX$1='SEMACU DATA UNIFICADA'!$B$2:$B1000),0),MATCH(ED$2,'SEMACU DATA UNIFICADA'!$C$1:$T$1,0)),"")</f>
        <v>2.7</v>
      </c>
      <c r="EE35" s="33">
        <f t="array" ref="EE35">IFERROR(INDEX('SEMACU DATA UNIFICADA'!$C$2:$T1000,MATCH(1,($A35='SEMACU DATA UNIFICADA'!$A$2:$A1000)*($DX$1='SEMACU DATA UNIFICADA'!$B$2:$B1000),0),MATCH(EE$2,'SEMACU DATA UNIFICADA'!$C$1:$T$1,0)),"")</f>
        <v>7.4184</v>
      </c>
      <c r="EF35" s="60">
        <f t="array" ref="EF35">IFERROR(INDEX('SEMACU DATA UNIFICADA'!$C$2:$T1000,MATCH(1,($A35='SEMACU DATA UNIFICADA'!$A$2:$A1000)*($DX$1='SEMACU DATA UNIFICADA'!$B$2:$B1000),0),MATCH(EF$2,'SEMACU DATA UNIFICADA'!$C$1:$T$1,0)),"")</f>
        <v>594705.692</v>
      </c>
      <c r="EG35" s="23">
        <f t="array" ref="EG35">IFERROR(INDEX('SEMACU DATA UNIFICADA'!$C$2:$T1000,MATCH(1,($A35='SEMACU DATA UNIFICADA'!$A$2:$A1000)*($DX$1='SEMACU DATA UNIFICADA'!$B$2:$B1000),0),MATCH(EG$2,'SEMACU DATA UNIFICADA'!$C$1:$T$1,0)),"")</f>
        <v>0.9566658</v>
      </c>
      <c r="EH35" s="23">
        <f t="array" ref="EH35">IFERROR(INDEX('SEMACU DATA UNIFICADA'!$C$2:$T1000,MATCH(1,($A35='SEMACU DATA UNIFICADA'!$A$2:$A1000)*($DX$1='SEMACU DATA UNIFICADA'!$B$2:$B1000),0),MATCH(EH$2,'SEMACU DATA UNIFICADA'!$C$1:$T$1,0)),"")</f>
        <v>0.8157828423</v>
      </c>
      <c r="EI35" s="23">
        <f t="array" ref="EI35">IFERROR(INDEX('SEMACU DATA UNIFICADA'!$C$2:$T1000,MATCH(1,($A35='SEMACU DATA UNIFICADA'!$A$2:$A1000)*($DX$1='SEMACU DATA UNIFICADA'!$B$2:$B1000),0),MATCH(EI$2,'SEMACU DATA UNIFICADA'!$C$1:$T$1,0)),"")</f>
        <v>0.8157828423</v>
      </c>
      <c r="EJ35" s="60" t="str">
        <f t="array" ref="EJ35">IFERROR(INDEX('SEMACU DATA UNIFICADA'!$C$2:$T1000,MATCH(1,($A35='SEMACU DATA UNIFICADA'!$A$2:$A1000)*($DX$1='SEMACU DATA UNIFICADA'!$B$2:$B1000),0),MATCH(EJ$2,'SEMACU DATA UNIFICADA'!$C$1:$T$1,0)),"")</f>
        <v/>
      </c>
      <c r="EK35" s="2">
        <f t="array" ref="EK35">IFERROR(INDEX('SEMACU DATA UNIFICADA'!$C$2:$T1000,MATCH(1,($A35='SEMACU DATA UNIFICADA'!$A$2:$A1000)*($DX$1='SEMACU DATA UNIFICADA'!$B$2:$B1000),0),MATCH(EK$2,'SEMACU DATA UNIFICADA'!$C$1:$T$1,0)),"")</f>
        <v>2</v>
      </c>
      <c r="EL35" s="2">
        <f t="array" ref="EL35">IFERROR(INDEX('SEMACU DATA UNIFICADA'!$C$2:$T1000,MATCH(1,($A35='SEMACU DATA UNIFICADA'!$A$2:$A1000)*($DX$1='SEMACU DATA UNIFICADA'!$B$2:$B1000),0),MATCH(EL$2,'SEMACU DATA UNIFICADA'!$C$1:$T$1,0)),"")</f>
        <v>7.1</v>
      </c>
      <c r="EM35" s="33">
        <f t="array" ref="EM35">IFERROR(INDEX('SEMACU DATA UNIFICADA'!$C$2:$T1000,MATCH(1,($A35='SEMACU DATA UNIFICADA'!$A$2:$A1000)*($DX$1='SEMACU DATA UNIFICADA'!$B$2:$B1000),0),MATCH(EM$2,'SEMACU DATA UNIFICADA'!$C$1:$T$1,0)),"")</f>
        <v>6.2856</v>
      </c>
      <c r="EN35" s="60">
        <f t="array" ref="EN35">IFERROR(INDEX('SEMACU DATA UNIFICADA'!$C$2:$T1000,MATCH(1,($A35='SEMACU DATA UNIFICADA'!$A$2:$A1000)*($DX$1='SEMACU DATA UNIFICADA'!$B$2:$B1000),0),MATCH(EN$2,'SEMACU DATA UNIFICADA'!$C$1:$T$1,0)),"")</f>
        <v>283.8032939</v>
      </c>
      <c r="EO35" s="140">
        <f t="array" ref="EO35">IFERROR(INDEX('SEMACU DATA UNIFICADA'!$C$2:$T1000,MATCH(1,($A35='SEMACU DATA UNIFICADA'!$A$2:$A1000)*($DX$1='SEMACU DATA UNIFICADA'!$B$2:$B1000),0),MATCH(EO$2,'SEMACU DATA UNIFICADA'!$C$1:$T$1,0)),"")</f>
        <v>14.70082348</v>
      </c>
      <c r="EP35" s="138" t="str">
        <f t="array" ref="EP35">IFERROR(INDEX('SEMACU DATA UNIFICADA'!$C$2:$T1000,MATCH(1,($A35='SEMACU DATA UNIFICADA'!$A$2:$A1000)*($EP$1='SEMACU DATA UNIFICADA'!$B$2:$B1000),0),MATCH(EP$2,'SEMACU DATA UNIFICADA'!$C$1:$T$1,0)),"")</f>
        <v>SE10140823</v>
      </c>
      <c r="EQ35" s="2">
        <f t="array" ref="EQ35">IFERROR(INDEX('SEMACU DATA UNIFICADA'!$C$2:$T1000,MATCH(1,($A35='SEMACU DATA UNIFICADA'!$A$2:$A1000)*($EP$1='SEMACU DATA UNIFICADA'!$B$2:$B1000),0),MATCH(EQ$2,'SEMACU DATA UNIFICADA'!$C$1:$T$1,0)),"")</f>
        <v>113</v>
      </c>
      <c r="ER35" s="2">
        <f t="array" ref="ER35">IFERROR(INDEX('SEMACU DATA UNIFICADA'!$C$2:$T1000,MATCH(1,($A35='SEMACU DATA UNIFICADA'!$A$2:$A1000)*($EP$1='SEMACU DATA UNIFICADA'!$B$2:$B1000),0),MATCH(ER$2,'SEMACU DATA UNIFICADA'!$C$1:$T$1,0)),"")</f>
        <v>701</v>
      </c>
      <c r="ES35" s="2" t="str">
        <f t="array" ref="ES35">IFERROR(INDEX('SEMACU DATA UNIFICADA'!$C$2:$T1000,MATCH(1,($A35='SEMACU DATA UNIFICADA'!$A$2:$A1000)*($EP$1='SEMACU DATA UNIFICADA'!$B$2:$B1000),0),MATCH(ES$2,'SEMACU DATA UNIFICADA'!$C$1:$T$1,0)),"")</f>
        <v>SKR NW#4</v>
      </c>
      <c r="ET35" s="139">
        <f t="array" ref="ET35">IFERROR(INDEX('SEMACU DATA UNIFICADA'!$C$2:$T1000,MATCH(1,($A35='SEMACU DATA UNIFICADA'!$A$2:$A1000)*($EP$1='SEMACU DATA UNIFICADA'!$B$2:$B1000),0),MATCH(ET$2,'SEMACU DATA UNIFICADA'!$C$1:$T$1,0)),"")</f>
        <v>942.144</v>
      </c>
      <c r="EU35" s="2">
        <f t="array" ref="EU35">IFERROR(INDEX('SEMACU DATA UNIFICADA'!$C$2:$T1000,MATCH(1,($A35='SEMACU DATA UNIFICADA'!$A$2:$A1000)*($EP$1='SEMACU DATA UNIFICADA'!$B$2:$B1000),0),MATCH(EU$2,'SEMACU DATA UNIFICADA'!$C$1:$T$1,0)),"")</f>
        <v>5.13</v>
      </c>
      <c r="EV35" s="2">
        <f t="array" ref="EV35">IFERROR(INDEX('SEMACU DATA UNIFICADA'!$C$2:$T1000,MATCH(1,($A35='SEMACU DATA UNIFICADA'!$A$2:$A1000)*($EP$1='SEMACU DATA UNIFICADA'!$B$2:$B1000),0),MATCH(EV$2,'SEMACU DATA UNIFICADA'!$C$1:$T$1,0)),"")</f>
        <v>2.83</v>
      </c>
      <c r="EW35" s="33">
        <f t="array" ref="EW35">IFERROR(INDEX('SEMACU DATA UNIFICADA'!$C$2:$T1000,MATCH(1,($A35='SEMACU DATA UNIFICADA'!$A$2:$A1000)*($EP$1='SEMACU DATA UNIFICADA'!$B$2:$B1000),0),MATCH(EW$2,'SEMACU DATA UNIFICADA'!$C$1:$T$1,0)),"")</f>
        <v>7.40112</v>
      </c>
      <c r="EX35" s="60">
        <f t="array" ref="EX35">IFERROR(INDEX('SEMACU DATA UNIFICADA'!$C$2:$T1000,MATCH(1,($A35='SEMACU DATA UNIFICADA'!$A$2:$A1000)*($EP$1='SEMACU DATA UNIFICADA'!$B$2:$B1000),0),MATCH(EX$2,'SEMACU DATA UNIFICADA'!$C$1:$T$1,0)),"")</f>
        <v>297621.0418</v>
      </c>
      <c r="EY35" s="23">
        <f t="array" ref="EY35">IFERROR(INDEX('SEMACU DATA UNIFICADA'!$C$2:$T1000,MATCH(1,($A35='SEMACU DATA UNIFICADA'!$A$2:$A1000)*($EP$1='SEMACU DATA UNIFICADA'!$B$2:$B1000),0),MATCH(EY$2,'SEMACU DATA UNIFICADA'!$C$1:$T$1,0)),"")</f>
        <v>0.9566658</v>
      </c>
      <c r="EZ35" s="23">
        <f t="array" ref="EZ35">IFERROR(INDEX('SEMACU DATA UNIFICADA'!$C$2:$T1000,MATCH(1,($A35='SEMACU DATA UNIFICADA'!$A$2:$A1000)*($EP$1='SEMACU DATA UNIFICADA'!$B$2:$B1000),0),MATCH(EZ$2,'SEMACU DATA UNIFICADA'!$C$1:$T$1,0)),"")</f>
        <v>0.4972782653</v>
      </c>
      <c r="FA35" s="23">
        <f t="array" ref="FA35">IFERROR(INDEX('SEMACU DATA UNIFICADA'!$C$2:$T1000,MATCH(1,($A35='SEMACU DATA UNIFICADA'!$A$2:$A1000)*($EP$1='SEMACU DATA UNIFICADA'!$B$2:$B1000),0),MATCH(FA$2,'SEMACU DATA UNIFICADA'!$C$1:$T$1,0)),"")</f>
        <v>0.4972782653</v>
      </c>
      <c r="FB35" s="60" t="str">
        <f t="array" ref="FB35">IFERROR(INDEX('SEMACU DATA UNIFICADA'!$C$2:$T1000,MATCH(1,($A35='SEMACU DATA UNIFICADA'!$A$2:$A1000)*($EP$1='SEMACU DATA UNIFICADA'!$B$2:$B1000),0),MATCH(FB$2,'SEMACU DATA UNIFICADA'!$C$1:$T$1,0)),"")</f>
        <v/>
      </c>
      <c r="FC35" s="2">
        <f t="array" ref="FC35">IFERROR(INDEX('SEMACU DATA UNIFICADA'!$C$2:$T1000,MATCH(1,($A35='SEMACU DATA UNIFICADA'!$A$2:$A1000)*($EP$1='SEMACU DATA UNIFICADA'!$B$2:$B1000),0),MATCH(FC$2,'SEMACU DATA UNIFICADA'!$C$1:$T$1,0)),"")</f>
        <v>2</v>
      </c>
      <c r="FD35" s="2">
        <f t="array" ref="FD35">IFERROR(INDEX('SEMACU DATA UNIFICADA'!$C$2:$T1000,MATCH(1,($A35='SEMACU DATA UNIFICADA'!$A$2:$A1000)*($EP$1='SEMACU DATA UNIFICADA'!$B$2:$B1000),0),MATCH(FD$2,'SEMACU DATA UNIFICADA'!$C$1:$T$1,0)),"")</f>
        <v>7.13</v>
      </c>
      <c r="FE35" s="33">
        <f t="array" ref="FE35">IFERROR(INDEX('SEMACU DATA UNIFICADA'!$C$2:$T1000,MATCH(1,($A35='SEMACU DATA UNIFICADA'!$A$2:$A1000)*($EP$1='SEMACU DATA UNIFICADA'!$B$2:$B1000),0),MATCH(FE$2,'SEMACU DATA UNIFICADA'!$C$1:$T$1,0)),"")</f>
        <v>6.26688</v>
      </c>
      <c r="FF35" s="60">
        <f t="array" ref="FF35">IFERROR(INDEX('SEMACU DATA UNIFICADA'!$C$2:$T1000,MATCH(1,($A35='SEMACU DATA UNIFICADA'!$A$2:$A1000)*($EP$1='SEMACU DATA UNIFICADA'!$B$2:$B1000),0),MATCH(FF$2,'SEMACU DATA UNIFICADA'!$C$1:$T$1,0)),"")</f>
        <v>140.4841028</v>
      </c>
      <c r="FG35" s="140">
        <f t="array" ref="FG35">IFERROR(INDEX('SEMACU DATA UNIFICADA'!$C$2:$T1000,MATCH(1,($A35='SEMACU DATA UNIFICADA'!$A$2:$A1000)*($EP$1='SEMACU DATA UNIFICADA'!$B$2:$B1000),0),MATCH(FG$2,'SEMACU DATA UNIFICADA'!$C$1:$T$1,0)),"")</f>
        <v>6.871025693</v>
      </c>
      <c r="FH35" s="138" t="str">
        <f t="array" ref="FH35">IFERROR(INDEX('SEMACU DATA UNIFICADA'!$C$2:$T1000,MATCH(1,($A35='SEMACU DATA UNIFICADA'!$A$2:$A1000)*($FH$1='SEMACU DATA UNIFICADA'!$B$2:$B1000),0),MATCH(FH$2,'SEMACU DATA UNIFICADA'!$C$1:$T$1,0)),"")</f>
        <v>SE11220623</v>
      </c>
      <c r="FI35" s="2">
        <f t="array" ref="FI35">IFERROR(INDEX('SEMACU DATA UNIFICADA'!$C$2:$T1000,MATCH(1,($A35='SEMACU DATA UNIFICADA'!$A$2:$A1000)*($FH$1='SEMACU DATA UNIFICADA'!$B$2:$B1000),0),MATCH(FI$2,'SEMACU DATA UNIFICADA'!$C$1:$T$1,0)),"")</f>
        <v>200</v>
      </c>
      <c r="FJ35" s="2">
        <f t="array" ref="FJ35">IFERROR(INDEX('SEMACU DATA UNIFICADA'!$C$2:$T1000,MATCH(1,($A35='SEMACU DATA UNIFICADA'!$A$2:$A1000)*($FH$1='SEMACU DATA UNIFICADA'!$B$2:$B1000),0),MATCH(FJ$2,'SEMACU DATA UNIFICADA'!$C$1:$T$1,0)),"")</f>
        <v>1200</v>
      </c>
      <c r="FK35" s="2" t="str">
        <f t="array" ref="FK35">IFERROR(INDEX('SEMACU DATA UNIFICADA'!$C$2:$T1000,MATCH(1,($A35='SEMACU DATA UNIFICADA'!$A$2:$A1000)*($FH$1='SEMACU DATA UNIFICADA'!$B$2:$B1000),0),MATCH(FK$2,'SEMACU DATA UNIFICADA'!$C$1:$T$1,0)),"")</f>
        <v>SKR SETLINE</v>
      </c>
      <c r="FL35" s="139">
        <f t="array" ref="FL35">IFERROR(INDEX('SEMACU DATA UNIFICADA'!$C$2:$T1000,MATCH(1,($A35='SEMACU DATA UNIFICADA'!$A$2:$A1000)*($FH$1='SEMACU DATA UNIFICADA'!$B$2:$B1000),0),MATCH(FL$2,'SEMACU DATA UNIFICADA'!$C$1:$T$1,0)),"")</f>
        <v>1051.2</v>
      </c>
      <c r="FM35" s="2">
        <f t="array" ref="FM35">IFERROR(INDEX('SEMACU DATA UNIFICADA'!$C$2:$T1000,MATCH(1,($A35='SEMACU DATA UNIFICADA'!$A$2:$A1000)*($FH$1='SEMACU DATA UNIFICADA'!$B$2:$B1000),0),MATCH(FM$2,'SEMACU DATA UNIFICADA'!$C$1:$T$1,0)),"")</f>
        <v>19.75</v>
      </c>
      <c r="FN35" s="2">
        <f t="array" ref="FN35">IFERROR(INDEX('SEMACU DATA UNIFICADA'!$C$2:$T1000,MATCH(1,($A35='SEMACU DATA UNIFICADA'!$A$2:$A1000)*($FH$1='SEMACU DATA UNIFICADA'!$B$2:$B1000),0),MATCH(FN$2,'SEMACU DATA UNIFICADA'!$C$1:$T$1,0)),"")</f>
        <v>1.55</v>
      </c>
      <c r="FO35" s="33">
        <f t="array" ref="FO35">IFERROR(INDEX('SEMACU DATA UNIFICADA'!$C$2:$T1000,MATCH(1,($A35='SEMACU DATA UNIFICADA'!$A$2:$A1000)*($FH$1='SEMACU DATA UNIFICADA'!$B$2:$B1000),0),MATCH(FO$2,'SEMACU DATA UNIFICADA'!$C$1:$T$1,0)),"")</f>
        <v>3.336</v>
      </c>
      <c r="FP35" s="60">
        <f t="array" ref="FP35">IFERROR(INDEX('SEMACU DATA UNIFICADA'!$C$2:$T1000,MATCH(1,($A35='SEMACU DATA UNIFICADA'!$A$2:$A1000)*($FH$1='SEMACU DATA UNIFICADA'!$B$2:$B1000),0),MATCH(FP$2,'SEMACU DATA UNIFICADA'!$C$1:$T$1,0)),"")</f>
        <v>303554.6247</v>
      </c>
      <c r="FQ35" s="23">
        <f t="array" ref="FQ35">IFERROR(INDEX('SEMACU DATA UNIFICADA'!$C$2:$T1000,MATCH(1,($A35='SEMACU DATA UNIFICADA'!$A$2:$A1000)*($FH$1='SEMACU DATA UNIFICADA'!$B$2:$B1000),0),MATCH(FQ$2,'SEMACU DATA UNIFICADA'!$C$1:$T$1,0)),"")</f>
        <v>0.7799956</v>
      </c>
      <c r="FR35" s="23">
        <f t="array" ref="FR35">IFERROR(INDEX('SEMACU DATA UNIFICADA'!$C$2:$T1000,MATCH(1,($A35='SEMACU DATA UNIFICADA'!$A$2:$A1000)*($FH$1='SEMACU DATA UNIFICADA'!$B$2:$B1000),0),MATCH(FR$2,'SEMACU DATA UNIFICADA'!$C$1:$T$1,0)),"")</f>
        <v>0.3706405673</v>
      </c>
      <c r="FS35" s="23">
        <f t="array" ref="FS35">IFERROR(INDEX('SEMACU DATA UNIFICADA'!$C$2:$T1000,MATCH(1,($A35='SEMACU DATA UNIFICADA'!$A$2:$A1000)*($FH$1='SEMACU DATA UNIFICADA'!$B$2:$B1000),0),MATCH(FS$2,'SEMACU DATA UNIFICADA'!$C$1:$T$1,0)),"")</f>
        <v>0.3706405673</v>
      </c>
      <c r="FT35" s="60" t="str">
        <f t="array" ref="FT35">IFERROR(INDEX('SEMACU DATA UNIFICADA'!$C$2:$T1000,MATCH(1,($A35='SEMACU DATA UNIFICADA'!$A$2:$A1000)*($FH$1='SEMACU DATA UNIFICADA'!$B$2:$B1000),0),MATCH(FT$2,'SEMACU DATA UNIFICADA'!$C$1:$T$1,0)),"")</f>
        <v/>
      </c>
      <c r="FU35" s="2">
        <f t="array" ref="FU35">IFERROR(INDEX('SEMACU DATA UNIFICADA'!$C$2:$T1000,MATCH(1,($A35='SEMACU DATA UNIFICADA'!$A$2:$A1000)*($FH$1='SEMACU DATA UNIFICADA'!$B$2:$B1000),0),MATCH(FU$2,'SEMACU DATA UNIFICADA'!$C$1:$T$1,0)),"")</f>
        <v>2</v>
      </c>
      <c r="FV35" s="2">
        <f t="array" ref="FV35">IFERROR(INDEX('SEMACU DATA UNIFICADA'!$C$2:$T1000,MATCH(1,($A35='SEMACU DATA UNIFICADA'!$A$2:$A1000)*($FH$1='SEMACU DATA UNIFICADA'!$B$2:$B1000),0),MATCH(FV$2,'SEMACU DATA UNIFICADA'!$C$1:$T$1,0)),"")</f>
        <v>21.75</v>
      </c>
      <c r="FW35" s="33">
        <f t="array" ref="FW35">IFERROR(INDEX('SEMACU DATA UNIFICADA'!$C$2:$T1000,MATCH(1,($A35='SEMACU DATA UNIFICADA'!$A$2:$A1000)*($FH$1='SEMACU DATA UNIFICADA'!$B$2:$B1000),0),MATCH(FW$2,'SEMACU DATA UNIFICADA'!$C$1:$T$1,0)),"")</f>
        <v>3.282</v>
      </c>
      <c r="FX35" s="60">
        <f t="array" ref="FX35">IFERROR(INDEX('SEMACU DATA UNIFICADA'!$C$2:$T1000,MATCH(1,($A35='SEMACU DATA UNIFICADA'!$A$2:$A1000)*($FH$1='SEMACU DATA UNIFICADA'!$B$2:$B1000),0),MATCH(FX$2,'SEMACU DATA UNIFICADA'!$C$1:$T$1,0)),"")</f>
        <v>209.3023834</v>
      </c>
      <c r="FY35" s="140">
        <f t="array" ref="FY35">IFERROR(INDEX('SEMACU DATA UNIFICADA'!$C$2:$T1000,MATCH(1,($A35='SEMACU DATA UNIFICADA'!$A$2:$A1000)*($FH$1='SEMACU DATA UNIFICADA'!$B$2:$B1000),0),MATCH(FY$2,'SEMACU DATA UNIFICADA'!$C$1:$T$1,0)),"")</f>
        <v>2.325595845</v>
      </c>
      <c r="FZ35" s="138" t="str">
        <f t="array" ref="FZ35">IFERROR(INDEX('SEMACU DATA UNIFICADA'!$C$2:$T1000,MATCH(1,($A35='SEMACU DATA UNIFICADA'!$A$2:$A1000)*($FZ$1='SEMACU DATA UNIFICADA'!$B$2:$B1000),0),MATCH(FZ$2,'SEMACU DATA UNIFICADA'!$C$1:$T$1,0)),"")</f>
        <v/>
      </c>
      <c r="GA35" s="2" t="str">
        <f t="array" ref="GA35">IFERROR(INDEX('SEMACU DATA UNIFICADA'!$C$2:$T1000,MATCH(1,($A35='SEMACU DATA UNIFICADA'!$A$2:$A1000)*($FZ$1='SEMACU DATA UNIFICADA'!$B$2:$B1000),0),MATCH(GA$2,'SEMACU DATA UNIFICADA'!$C$1:$T$1,0)),"")</f>
        <v/>
      </c>
      <c r="GB35" s="2" t="str">
        <f t="array" ref="GB35">IFERROR(INDEX('SEMACU DATA UNIFICADA'!$C$2:$T1000,MATCH(1,($A35='SEMACU DATA UNIFICADA'!$A$2:$A1000)*($FZ$1='SEMACU DATA UNIFICADA'!$B$2:$B1000),0),MATCH(GB$2,'SEMACU DATA UNIFICADA'!$C$1:$T$1,0)),"")</f>
        <v/>
      </c>
      <c r="GC35" s="2" t="str">
        <f t="array" ref="GC35">IFERROR(INDEX('SEMACU DATA UNIFICADA'!$C$2:$T1000,MATCH(1,($A35='SEMACU DATA UNIFICADA'!$A$2:$A1000)*($FZ$1='SEMACU DATA UNIFICADA'!$B$2:$B1000),0),MATCH(GC$2,'SEMACU DATA UNIFICADA'!$C$1:$T$1,0)),"")</f>
        <v/>
      </c>
      <c r="GD35" s="139" t="str">
        <f t="array" ref="GD35">IFERROR(INDEX('SEMACU DATA UNIFICADA'!$C$2:$T1000,MATCH(1,($A35='SEMACU DATA UNIFICADA'!$A$2:$A1000)*($FZ$1='SEMACU DATA UNIFICADA'!$B$2:$B1000),0),MATCH(GD$2,'SEMACU DATA UNIFICADA'!$C$1:$T$1,0)),"")</f>
        <v/>
      </c>
      <c r="GE35" s="2" t="str">
        <f t="array" ref="GE35">IFERROR(INDEX('SEMACU DATA UNIFICADA'!$C$2:$T1000,MATCH(1,($A35='SEMACU DATA UNIFICADA'!$A$2:$A1000)*($FZ$1='SEMACU DATA UNIFICADA'!$B$2:$B1000),0),MATCH(GE$2,'SEMACU DATA UNIFICADA'!$C$1:$T$1,0)),"")</f>
        <v/>
      </c>
      <c r="GF35" s="2" t="str">
        <f t="array" ref="GF35">IFERROR(INDEX('SEMACU DATA UNIFICADA'!$C$2:$T1000,MATCH(1,($A35='SEMACU DATA UNIFICADA'!$A$2:$A1000)*($FZ$1='SEMACU DATA UNIFICADA'!$B$2:$B1000),0),MATCH(GF$2,'SEMACU DATA UNIFICADA'!$C$1:$T$1,0)),"")</f>
        <v/>
      </c>
      <c r="GG35" s="33" t="str">
        <f t="array" ref="GG35">IFERROR(INDEX('SEMACU DATA UNIFICADA'!$C$2:$T1000,MATCH(1,($A35='SEMACU DATA UNIFICADA'!$A$2:$A1000)*($FZ$1='SEMACU DATA UNIFICADA'!$B$2:$B1000),0),MATCH(GG$2,'SEMACU DATA UNIFICADA'!$C$1:$T$1,0)),"")</f>
        <v/>
      </c>
      <c r="GH35" s="60" t="str">
        <f t="array" ref="GH35">IFERROR(INDEX('SEMACU DATA UNIFICADA'!$C$2:$T1000,MATCH(1,($A35='SEMACU DATA UNIFICADA'!$A$2:$A1000)*($FZ$1='SEMACU DATA UNIFICADA'!$B$2:$B1000),0),MATCH(GH$2,'SEMACU DATA UNIFICADA'!$C$1:$T$1,0)),"")</f>
        <v/>
      </c>
      <c r="GI35" s="23" t="str">
        <f t="array" ref="GI35">IFERROR(INDEX('SEMACU DATA UNIFICADA'!$C$2:$T1000,MATCH(1,($A35='SEMACU DATA UNIFICADA'!$A$2:$A1000)*($FZ$1='SEMACU DATA UNIFICADA'!$B$2:$B1000),0),MATCH(GI$2,'SEMACU DATA UNIFICADA'!$C$1:$T$1,0)),"")</f>
        <v/>
      </c>
      <c r="GJ35" s="23" t="str">
        <f t="array" ref="GJ35">IFERROR(INDEX('SEMACU DATA UNIFICADA'!$C$2:$T1000,MATCH(1,($A35='SEMACU DATA UNIFICADA'!$A$2:$A1000)*($FZ$1='SEMACU DATA UNIFICADA'!$B$2:$B1000),0),MATCH(GJ$2,'SEMACU DATA UNIFICADA'!$C$1:$T$1,0)),"")</f>
        <v/>
      </c>
      <c r="GK35" s="23" t="str">
        <f t="array" ref="GK35">IFERROR(INDEX('SEMACU DATA UNIFICADA'!$C$2:$T1000,MATCH(1,($A35='SEMACU DATA UNIFICADA'!$A$2:$A1000)*($FZ$1='SEMACU DATA UNIFICADA'!$B$2:$B1000),0),MATCH(GK$2,'SEMACU DATA UNIFICADA'!$C$1:$T$1,0)),"")</f>
        <v/>
      </c>
      <c r="GL35" s="60" t="str">
        <f t="array" ref="GL35">IFERROR(INDEX('SEMACU DATA UNIFICADA'!$C$2:$T1000,MATCH(1,($A35='SEMACU DATA UNIFICADA'!$A$2:$A1000)*($FZ$1='SEMACU DATA UNIFICADA'!$B$2:$B1000),0),MATCH(GL$2,'SEMACU DATA UNIFICADA'!$C$1:$T$1,0)),"")</f>
        <v/>
      </c>
      <c r="GM35" s="2" t="str">
        <f t="array" ref="GM35">IFERROR(INDEX('SEMACU DATA UNIFICADA'!$C$2:$T1000,MATCH(1,($A35='SEMACU DATA UNIFICADA'!$A$2:$A1000)*($FZ$1='SEMACU DATA UNIFICADA'!$B$2:$B1000),0),MATCH(GM$2,'SEMACU DATA UNIFICADA'!$C$1:$T$1,0)),"")</f>
        <v/>
      </c>
      <c r="GN35" s="2" t="str">
        <f t="array" ref="GN35">IFERROR(INDEX('SEMACU DATA UNIFICADA'!$C$2:$T1000,MATCH(1,($A35='SEMACU DATA UNIFICADA'!$A$2:$A1000)*($FZ$1='SEMACU DATA UNIFICADA'!$B$2:$B1000),0),MATCH(GN$2,'SEMACU DATA UNIFICADA'!$C$1:$T$1,0)),"")</f>
        <v/>
      </c>
      <c r="GO35" s="33" t="str">
        <f t="array" ref="GO35">IFERROR(INDEX('SEMACU DATA UNIFICADA'!$C$2:$T1000,MATCH(1,($A35='SEMACU DATA UNIFICADA'!$A$2:$A1000)*($FZ$1='SEMACU DATA UNIFICADA'!$B$2:$B1000),0),MATCH(GO$2,'SEMACU DATA UNIFICADA'!$C$1:$T$1,0)),"")</f>
        <v/>
      </c>
      <c r="GP35" s="60" t="str">
        <f t="array" ref="GP35">IFERROR(INDEX('SEMACU DATA UNIFICADA'!$C$2:$T1000,MATCH(1,($A35='SEMACU DATA UNIFICADA'!$A$2:$A1000)*($FZ$1='SEMACU DATA UNIFICADA'!$B$2:$B1000),0),MATCH(GP$2,'SEMACU DATA UNIFICADA'!$C$1:$T$1,0)),"")</f>
        <v/>
      </c>
      <c r="GQ35" s="140" t="str">
        <f t="array" ref="GQ35">IFERROR(INDEX('SEMACU DATA UNIFICADA'!$C$2:$T1000,MATCH(1,($A35='SEMACU DATA UNIFICADA'!$A$2:$A1000)*($FZ$1='SEMACU DATA UNIFICADA'!$B$2:$B1000),0),MATCH(GQ$2,'SEMACU DATA UNIFICADA'!$C$1:$T$1,0)),"")</f>
        <v/>
      </c>
    </row>
    <row r="36">
      <c r="A36" s="199">
        <v>45173.0</v>
      </c>
      <c r="B36" s="138" t="str">
        <f t="array" ref="B36">IFERROR(INDEX('SEMACU DATA UNIFICADA'!$C$2:$T1000,MATCH(1,($A36='SEMACU DATA UNIFICADA'!$A$2:$A1000)*($B$1='SEMACU DATA UNIFICADA'!$B$2:$B1000),0),MATCH(B$2,'SEMACU DATA UNIFICADA'!$C$1:$T$1,0)),"")</f>
        <v>SE01200623</v>
      </c>
      <c r="C36" s="2">
        <f t="array" ref="C36">IFERROR(INDEX('SEMACU DATA UNIFICADA'!$C$2:$T1000,MATCH(1,($A36='SEMACU DATA UNIFICADA'!$A$2:$A1000)*($B$1='SEMACU DATA UNIFICADA'!$B$2:$B1000),0),MATCH(C$2,'SEMACU DATA UNIFICADA'!$C$1:$T$1,0)),"")</f>
        <v>375</v>
      </c>
      <c r="D36" s="2">
        <f t="array" ref="D36">IFERROR(INDEX('SEMACU DATA UNIFICADA'!$C$2:$T1000,MATCH(1,($A36='SEMACU DATA UNIFICADA'!$A$2:$A1000)*($B$1='SEMACU DATA UNIFICADA'!$B$2:$B1000),0),MATCH(D$2,'SEMACU DATA UNIFICADA'!$C$1:$T$1,0)),"")</f>
        <v>2150</v>
      </c>
      <c r="E36" s="2" t="str">
        <f t="array" ref="E36">IFERROR(INDEX('SEMACU DATA UNIFICADA'!$C$2:$T1000,MATCH(1,($A36='SEMACU DATA UNIFICADA'!$A$2:$A1000)*($B$1='SEMACU DATA UNIFICADA'!$B$2:$B1000),0),MATCH(E$2,'SEMACU DATA UNIFICADA'!$C$1:$T$1,0)),"")</f>
        <v>SKR SETLINE</v>
      </c>
      <c r="F36" s="60">
        <f t="array" ref="F36">IFERROR(INDEX('SEMACU DATA UNIFICADA'!$C$2:$T1000,MATCH(1,($A36='SEMACU DATA UNIFICADA'!$A$2:$A1000)*($B$1='SEMACU DATA UNIFICADA'!$B$2:$B1000),0),MATCH(F$2,'SEMACU DATA UNIFICADA'!$C$1:$T$1,0)),"")</f>
        <v>1883.4</v>
      </c>
      <c r="G36" s="2">
        <f t="array" ref="G36">IFERROR(INDEX('SEMACU DATA UNIFICADA'!$C$2:$T1000,MATCH(1,($A36='SEMACU DATA UNIFICADA'!$A$2:$A1000)*($B$1='SEMACU DATA UNIFICADA'!$B$2:$B1000),0),MATCH(G$2,'SEMACU DATA UNIFICADA'!$C$1:$T$1,0)),"")</f>
        <v>23.65</v>
      </c>
      <c r="H36" s="2">
        <f t="array" ref="H36">IFERROR(INDEX('SEMACU DATA UNIFICADA'!$C$2:$T1000,MATCH(1,($A36='SEMACU DATA UNIFICADA'!$A$2:$A1000)*($B$1='SEMACU DATA UNIFICADA'!$B$2:$B1000),0),MATCH(H$2,'SEMACU DATA UNIFICADA'!$C$1:$T$1,0)),"")</f>
        <v>1.95</v>
      </c>
      <c r="I36" s="33">
        <f t="array" ref="I36">IFERROR(INDEX('SEMACU DATA UNIFICADA'!$C$2:$T1000,MATCH(1,($A36='SEMACU DATA UNIFICADA'!$A$2:$A1000)*($B$1='SEMACU DATA UNIFICADA'!$B$2:$B1000),0),MATCH(I$2,'SEMACU DATA UNIFICADA'!$C$1:$T$1,0)),"")</f>
        <v>3.2214</v>
      </c>
      <c r="J36" s="60">
        <f t="array" ref="J36">IFERROR(INDEX('SEMACU DATA UNIFICADA'!$C$2:$T1000,MATCH(1,($A36='SEMACU DATA UNIFICADA'!$A$2:$A1000)*($B$1='SEMACU DATA UNIFICADA'!$B$2:$B1000),0),MATCH(J$2,'SEMACU DATA UNIFICADA'!$C$1:$T$1,0)),"")</f>
        <v>492215.707</v>
      </c>
      <c r="K36" s="23">
        <f t="array" ref="K36">IFERROR(INDEX('SEMACU DATA UNIFICADA'!$C$2:$T1000,MATCH(1,($A36='SEMACU DATA UNIFICADA'!$A$2:$A1000)*($B$1='SEMACU DATA UNIFICADA'!$B$2:$B1000),0),MATCH(K$2,'SEMACU DATA UNIFICADA'!$C$1:$T$1,0)),"")</f>
        <v>0.749995</v>
      </c>
      <c r="L36" s="23">
        <f t="array" ref="L36">IFERROR(INDEX('SEMACU DATA UNIFICADA'!$C$2:$T1000,MATCH(1,($A36='SEMACU DATA UNIFICADA'!$A$2:$A1000)*($B$1='SEMACU DATA UNIFICADA'!$B$2:$B1000),0),MATCH(L$2,'SEMACU DATA UNIFICADA'!$C$1:$T$1,0)),"")</f>
        <v>0.3255394888</v>
      </c>
      <c r="M36" s="23">
        <f t="array" ref="M36">IFERROR(INDEX('SEMACU DATA UNIFICADA'!$C$2:$T1000,MATCH(1,($A36='SEMACU DATA UNIFICADA'!$A$2:$A1000)*($B$1='SEMACU DATA UNIFICADA'!$B$2:$B1000),0),MATCH(M$2,'SEMACU DATA UNIFICADA'!$C$1:$T$1,0)),"")</f>
        <v>0.3255394888</v>
      </c>
      <c r="N36" s="60" t="str">
        <f t="array" ref="N36">IFERROR(INDEX('SEMACU DATA UNIFICADA'!$C$2:$T1000,MATCH(1,($A36='SEMACU DATA UNIFICADA'!$A$2:$A1000)*($B$1='SEMACU DATA UNIFICADA'!$B$2:$B1000),0),MATCH(N$2,'SEMACU DATA UNIFICADA'!$C$1:$T$1,0)),"")</f>
        <v/>
      </c>
      <c r="O36" s="2">
        <f t="array" ref="O36">IFERROR(INDEX('SEMACU DATA UNIFICADA'!$C$2:$T1000,MATCH(1,($A36='SEMACU DATA UNIFICADA'!$A$2:$A1000)*($B$1='SEMACU DATA UNIFICADA'!$B$2:$B1000),0),MATCH(O$2,'SEMACU DATA UNIFICADA'!$C$1:$T$1,0)),"")</f>
        <v>2</v>
      </c>
      <c r="P36" s="2">
        <f t="array" ref="P36">IFERROR(INDEX('SEMACU DATA UNIFICADA'!$C$2:$T1000,MATCH(1,($A36='SEMACU DATA UNIFICADA'!$A$2:$A1000)*($B$1='SEMACU DATA UNIFICADA'!$B$2:$B1000),0),MATCH(P$2,'SEMACU DATA UNIFICADA'!$C$1:$T$1,0)),"")</f>
        <v>25.65</v>
      </c>
      <c r="Q36" s="33">
        <f t="array" ref="Q36">IFERROR(INDEX('SEMACU DATA UNIFICADA'!$C$2:$T1000,MATCH(1,($A36='SEMACU DATA UNIFICADA'!$A$2:$A1000)*($B$1='SEMACU DATA UNIFICADA'!$B$2:$B1000),0),MATCH(Q$2,'SEMACU DATA UNIFICADA'!$C$1:$T$1,0)),"")</f>
        <v>3.1218</v>
      </c>
      <c r="R36" s="60">
        <f t="array" ref="R36">IFERROR(INDEX('SEMACU DATA UNIFICADA'!$C$2:$T1000,MATCH(1,($A36='SEMACU DATA UNIFICADA'!$A$2:$A1000)*($B$1='SEMACU DATA UNIFICADA'!$B$2:$B1000),0),MATCH(R$2,'SEMACU DATA UNIFICADA'!$C$1:$T$1,0)),"")</f>
        <v>381.293089</v>
      </c>
      <c r="S36" s="140">
        <f t="array" ref="S36">IFERROR(INDEX('SEMACU DATA UNIFICADA'!$C$2:$T1000,MATCH(1,($A36='SEMACU DATA UNIFICADA'!$A$2:$A1000)*($B$1='SEMACU DATA UNIFICADA'!$B$2:$B1000),0),MATCH(S$2,'SEMACU DATA UNIFICADA'!$C$1:$T$1,0)),"")</f>
        <v>1.573272244</v>
      </c>
      <c r="T36" s="138" t="str">
        <f t="array" ref="T36">IFERROR(INDEX('SEMACU DATA UNIFICADA'!$C$2:$T1000,MATCH(1,($A36='SEMACU DATA UNIFICADA'!$A$2:$A1000)*($T$1='SEMACU DATA UNIFICADA'!$B$2:$B1000),0),MATCH(T$2,'SEMACU DATA UNIFICADA'!$C$1:$T$1,0)),"")</f>
        <v>SE02220623</v>
      </c>
      <c r="U36" s="2">
        <f t="array" ref="U36">IFERROR(INDEX('SEMACU DATA UNIFICADA'!$C$2:$T1000,MATCH(1,($A36='SEMACU DATA UNIFICADA'!$A$2:$A1000)*($T$1='SEMACU DATA UNIFICADA'!$B$2:$B1000),0),MATCH(U$2,'SEMACU DATA UNIFICADA'!$C$1:$T$1,0)),"")</f>
        <v>300</v>
      </c>
      <c r="V36" s="2">
        <f t="array" ref="V36">IFERROR(INDEX('SEMACU DATA UNIFICADA'!$C$2:$T1000,MATCH(1,($A36='SEMACU DATA UNIFICADA'!$A$2:$A1000)*($T$1='SEMACU DATA UNIFICADA'!$B$2:$B1000),0),MATCH(V$2,'SEMACU DATA UNIFICADA'!$C$1:$T$1,0)),"")</f>
        <v>1850</v>
      </c>
      <c r="W36" s="2" t="str">
        <f t="array" ref="W36">IFERROR(INDEX('SEMACU DATA UNIFICADA'!$C$2:$T1000,MATCH(1,($A36='SEMACU DATA UNIFICADA'!$A$2:$A1000)*($T$1='SEMACU DATA UNIFICADA'!$B$2:$B1000),0),MATCH(W$2,'SEMACU DATA UNIFICADA'!$C$1:$T$1,0)),"")</f>
        <v>SKR SETLINE</v>
      </c>
      <c r="X36" s="139">
        <f t="array" ref="X36">IFERROR(INDEX('SEMACU DATA UNIFICADA'!$C$2:$T1000,MATCH(1,($A36='SEMACU DATA UNIFICADA'!$A$2:$A1000)*($T$1='SEMACU DATA UNIFICADA'!$B$2:$B1000),0),MATCH(X$2,'SEMACU DATA UNIFICADA'!$C$1:$T$1,0)),"")</f>
        <v>1620.6</v>
      </c>
      <c r="Y36" s="2">
        <f t="array" ref="Y36">IFERROR(INDEX('SEMACU DATA UNIFICADA'!$C$2:$T1000,MATCH(1,($A36='SEMACU DATA UNIFICADA'!$A$2:$A1000)*($T$1='SEMACU DATA UNIFICADA'!$B$2:$B1000),0),MATCH(Y$2,'SEMACU DATA UNIFICADA'!$C$1:$T$1,0)),"")</f>
        <v>23.43</v>
      </c>
      <c r="Z36" s="2">
        <f t="array" ref="Z36">IFERROR(INDEX('SEMACU DATA UNIFICADA'!$C$2:$T1000,MATCH(1,($A36='SEMACU DATA UNIFICADA'!$A$2:$A1000)*($T$1='SEMACU DATA UNIFICADA'!$B$2:$B1000),0),MATCH(Z$2,'SEMACU DATA UNIFICADA'!$C$1:$T$1,0)),"")</f>
        <v>1.9</v>
      </c>
      <c r="AA36" s="33">
        <f t="array" ref="AA36">IFERROR(INDEX('SEMACU DATA UNIFICADA'!$C$2:$T1000,MATCH(1,($A36='SEMACU DATA UNIFICADA'!$A$2:$A1000)*($T$1='SEMACU DATA UNIFICADA'!$B$2:$B1000),0),MATCH(AA$2,'SEMACU DATA UNIFICADA'!$C$1:$T$1,0)),"")</f>
        <v>3.23988</v>
      </c>
      <c r="AB36" s="60">
        <f t="array" ref="AB36">IFERROR(INDEX('SEMACU DATA UNIFICADA'!$C$2:$T1000,MATCH(1,($A36='SEMACU DATA UNIFICADA'!$A$2:$A1000)*($T$1='SEMACU DATA UNIFICADA'!$B$2:$B1000),0),MATCH(AB$2,'SEMACU DATA UNIFICADA'!$C$1:$T$1,0)),"")</f>
        <v>395202.8258</v>
      </c>
      <c r="AC36" s="23">
        <f t="array" ref="AC36">IFERROR(INDEX('SEMACU DATA UNIFICADA'!$C$2:$T1000,MATCH(1,($A36='SEMACU DATA UNIFICADA'!$A$2:$A1000)*($T$1='SEMACU DATA UNIFICADA'!$B$2:$B1000),0),MATCH(AC$2,'SEMACU DATA UNIFICADA'!$C$1:$T$1,0)),"")</f>
        <v>0.7566618</v>
      </c>
      <c r="AD36" s="23">
        <f t="array" ref="AD36">IFERROR(INDEX('SEMACU DATA UNIFICADA'!$C$2:$T1000,MATCH(1,($A36='SEMACU DATA UNIFICADA'!$A$2:$A1000)*($T$1='SEMACU DATA UNIFICADA'!$B$2:$B1000),0),MATCH(AD$2,'SEMACU DATA UNIFICADA'!$C$1:$T$1,0)),"")</f>
        <v>0.3920662954</v>
      </c>
      <c r="AE36" s="23">
        <f t="array" ref="AE36">IFERROR(INDEX('SEMACU DATA UNIFICADA'!$C$2:$T1000,MATCH(1,($A36='SEMACU DATA UNIFICADA'!$A$2:$A1000)*($T$1='SEMACU DATA UNIFICADA'!$B$2:$B1000),0),MATCH(AE$2,'SEMACU DATA UNIFICADA'!$C$1:$T$1,0)),"")</f>
        <v>0.3920662954</v>
      </c>
      <c r="AF36" s="60" t="str">
        <f t="array" ref="AF36">IFERROR(INDEX('SEMACU DATA UNIFICADA'!$C$2:$T1000,MATCH(1,($A36='SEMACU DATA UNIFICADA'!$A$2:$A1000)*($T$1='SEMACU DATA UNIFICADA'!$B$2:$B1000),0),MATCH(AF$2,'SEMACU DATA UNIFICADA'!$C$1:$T$1,0)),"")</f>
        <v/>
      </c>
      <c r="AG36" s="2">
        <f t="array" ref="AG36">IFERROR(INDEX('SEMACU DATA UNIFICADA'!$C$2:$T1000,MATCH(1,($A36='SEMACU DATA UNIFICADA'!$A$2:$A1000)*($T$1='SEMACU DATA UNIFICADA'!$B$2:$B1000),0),MATCH(AG$2,'SEMACU DATA UNIFICADA'!$C$1:$T$1,0)),"")</f>
        <v>2</v>
      </c>
      <c r="AH36" s="2">
        <f t="array" ref="AH36">IFERROR(INDEX('SEMACU DATA UNIFICADA'!$C$2:$T1000,MATCH(1,($A36='SEMACU DATA UNIFICADA'!$A$2:$A1000)*($T$1='SEMACU DATA UNIFICADA'!$B$2:$B1000),0),MATCH(AH$2,'SEMACU DATA UNIFICADA'!$C$1:$T$1,0)),"")</f>
        <v>25.43</v>
      </c>
      <c r="AI36" s="2">
        <f t="array" ref="AI36">IFERROR(INDEX('SEMACU DATA UNIFICADA'!$C$2:$T1000,MATCH(1,($A36='SEMACU DATA UNIFICADA'!$A$2:$A1000)*($T$1='SEMACU DATA UNIFICADA'!$B$2:$B1000),0),MATCH(AI$2,'SEMACU DATA UNIFICADA'!$C$1:$T$1,0)),"")</f>
        <v>3.14556</v>
      </c>
      <c r="AJ36" s="60">
        <f t="array" ref="AJ36">IFERROR(INDEX('SEMACU DATA UNIFICADA'!$C$2:$T1000,MATCH(1,($A36='SEMACU DATA UNIFICADA'!$A$2:$A1000)*($T$1='SEMACU DATA UNIFICADA'!$B$2:$B1000),0),MATCH(AJ$2,'SEMACU DATA UNIFICADA'!$C$1:$T$1,0)),"")</f>
        <v>308.1391556</v>
      </c>
      <c r="AK36" s="140">
        <f t="array" ref="AK36">IFERROR(INDEX('SEMACU DATA UNIFICADA'!$C$2:$T1000,MATCH(1,($A36='SEMACU DATA UNIFICADA'!$A$2:$A1000)*($T$1='SEMACU DATA UNIFICADA'!$B$2:$B1000),0),MATCH(AK$2,'SEMACU DATA UNIFICADA'!$C$1:$T$1,0)),"")</f>
        <v>2.034788909</v>
      </c>
      <c r="AL36" s="138" t="str">
        <f t="array" ref="AL36">IFERROR(INDEX('SEMACU DATA UNIFICADA'!$C$2:$T1000,MATCH(1,($A36='SEMACU DATA UNIFICADA'!$A$2:$A1000)*($AL$1='SEMACU DATA UNIFICADA'!$B$2:$B1000),0),MATCH(AL$2,'SEMACU DATA UNIFICADA'!$C$1:$T$1,0)),"")</f>
        <v>SE03240623</v>
      </c>
      <c r="AM36" s="2">
        <f t="array" ref="AM36">IFERROR(INDEX('SEMACU DATA UNIFICADA'!$C$2:$T1000,MATCH(1,($A36='SEMACU DATA UNIFICADA'!$A$2:$A1000)*($AL$1='SEMACU DATA UNIFICADA'!$B$2:$B1000),0),MATCH(AM$2,'SEMACU DATA UNIFICADA'!$C$1:$T$1,0)),"")</f>
        <v>200</v>
      </c>
      <c r="AN36" s="2">
        <f t="array" ref="AN36">IFERROR(INDEX('SEMACU DATA UNIFICADA'!$C$2:$T1000,MATCH(1,($A36='SEMACU DATA UNIFICADA'!$A$2:$A1000)*($AL$1='SEMACU DATA UNIFICADA'!$B$2:$B1000),0),MATCH(AN$2,'SEMACU DATA UNIFICADA'!$C$1:$T$1,0)),"")</f>
        <v>1325</v>
      </c>
      <c r="AO36" s="2" t="str">
        <f t="array" ref="AO36">IFERROR(INDEX('SEMACU DATA UNIFICADA'!$C$2:$T1000,MATCH(1,($A36='SEMACU DATA UNIFICADA'!$A$2:$A1000)*($AL$1='SEMACU DATA UNIFICADA'!$B$2:$B1000),0),MATCH(AO$2,'SEMACU DATA UNIFICADA'!$C$1:$T$1,0)),"")</f>
        <v>SKR SETLINE</v>
      </c>
      <c r="AP36" s="139">
        <f t="array" ref="AP36">IFERROR(INDEX('SEMACU DATA UNIFICADA'!$C$2:$T1000,MATCH(1,($A36='SEMACU DATA UNIFICADA'!$A$2:$A1000)*($AL$1='SEMACU DATA UNIFICADA'!$B$2:$B1000),0),MATCH(AP$2,'SEMACU DATA UNIFICADA'!$C$1:$T$1,0)),"")</f>
        <v>1160.7</v>
      </c>
      <c r="AQ36" s="2">
        <f t="array" ref="AQ36">IFERROR(INDEX('SEMACU DATA UNIFICADA'!$C$2:$T1000,MATCH(1,($A36='SEMACU DATA UNIFICADA'!$A$2:$A1000)*($AL$1='SEMACU DATA UNIFICADA'!$B$2:$B1000),0),MATCH(AQ$2,'SEMACU DATA UNIFICADA'!$C$1:$T$1,0)),"")</f>
        <v>21.93</v>
      </c>
      <c r="AR36" s="2">
        <f t="array" ref="AR36">IFERROR(INDEX('SEMACU DATA UNIFICADA'!$C$2:$T1000,MATCH(1,($A36='SEMACU DATA UNIFICADA'!$A$2:$A1000)*($AL$1='SEMACU DATA UNIFICADA'!$B$2:$B1000),0),MATCH(AR$2,'SEMACU DATA UNIFICADA'!$C$1:$T$1,0)),"")</f>
        <v>1.98</v>
      </c>
      <c r="AS36" s="33">
        <f t="array" ref="AS36">IFERROR(INDEX('SEMACU DATA UNIFICADA'!$C$2:$T1000,MATCH(1,($A36='SEMACU DATA UNIFICADA'!$A$2:$A1000)*($AL$1='SEMACU DATA UNIFICADA'!$B$2:$B1000),0),MATCH(AS$2,'SEMACU DATA UNIFICADA'!$C$1:$T$1,0)),"")</f>
        <v>3.26904</v>
      </c>
      <c r="AT36" s="60">
        <f t="array" ref="AT36">IFERROR(INDEX('SEMACU DATA UNIFICADA'!$C$2:$T1000,MATCH(1,($A36='SEMACU DATA UNIFICADA'!$A$2:$A1000)*($AL$1='SEMACU DATA UNIFICADA'!$B$2:$B1000),0),MATCH(AT$2,'SEMACU DATA UNIFICADA'!$C$1:$T$1,0)),"")</f>
        <v>278978.7534</v>
      </c>
      <c r="AU36" s="23">
        <f t="array" ref="AU36">IFERROR(INDEX('SEMACU DATA UNIFICADA'!$C$2:$T1000,MATCH(1,($A36='SEMACU DATA UNIFICADA'!$A$2:$A1000)*($AL$1='SEMACU DATA UNIFICADA'!$B$2:$B1000),0),MATCH(AU$2,'SEMACU DATA UNIFICADA'!$C$1:$T$1,0)),"")</f>
        <v>0.7633286</v>
      </c>
      <c r="AV36" s="23">
        <f t="array" ref="AV36">IFERROR(INDEX('SEMACU DATA UNIFICADA'!$C$2:$T1000,MATCH(1,($A36='SEMACU DATA UNIFICADA'!$A$2:$A1000)*($AL$1='SEMACU DATA UNIFICADA'!$B$2:$B1000),0),MATCH(AV$2,'SEMACU DATA UNIFICADA'!$C$1:$T$1,0)),"")</f>
        <v>0.4365864686</v>
      </c>
      <c r="AW36" s="23">
        <f t="array" ref="AW36">IFERROR(INDEX('SEMACU DATA UNIFICADA'!$C$2:$T1000,MATCH(1,($A36='SEMACU DATA UNIFICADA'!$A$2:$A1000)*($AL$1='SEMACU DATA UNIFICADA'!$B$2:$B1000),0),MATCH(AW$2,'SEMACU DATA UNIFICADA'!$C$1:$T$1,0)),"")</f>
        <v>0.4365864686</v>
      </c>
      <c r="AX36" s="60" t="str">
        <f t="array" ref="AX36">IFERROR(INDEX('SEMACU DATA UNIFICADA'!$C$2:$T1000,MATCH(1,($A36='SEMACU DATA UNIFICADA'!$A$2:$A1000)*($AL$1='SEMACU DATA UNIFICADA'!$B$2:$B1000),0),MATCH(AX$2,'SEMACU DATA UNIFICADA'!$C$1:$T$1,0)),"")</f>
        <v/>
      </c>
      <c r="AY36" s="2">
        <f t="array" ref="AY36">IFERROR(INDEX('SEMACU DATA UNIFICADA'!$C$2:$T1000,MATCH(1,($A36='SEMACU DATA UNIFICADA'!$A$2:$A1000)*($AL$1='SEMACU DATA UNIFICADA'!$B$2:$B1000),0),MATCH(AY$2,'SEMACU DATA UNIFICADA'!$C$1:$T$1,0)),"")</f>
        <v>2</v>
      </c>
      <c r="AZ36" s="2">
        <f t="array" ref="AZ36">IFERROR(INDEX('SEMACU DATA UNIFICADA'!$C$2:$T1000,MATCH(1,($A36='SEMACU DATA UNIFICADA'!$A$2:$A1000)*($AL$1='SEMACU DATA UNIFICADA'!$B$2:$B1000),0),MATCH(AZ$2,'SEMACU DATA UNIFICADA'!$C$1:$T$1,0)),"")</f>
        <v>23.93</v>
      </c>
      <c r="BA36" s="33">
        <f t="array" ref="BA36">IFERROR(INDEX('SEMACU DATA UNIFICADA'!$C$2:$T1000,MATCH(1,($A36='SEMACU DATA UNIFICADA'!$A$2:$A1000)*($AL$1='SEMACU DATA UNIFICADA'!$B$2:$B1000),0),MATCH(BA$2,'SEMACU DATA UNIFICADA'!$C$1:$T$1,0)),"")</f>
        <v>3.19788</v>
      </c>
      <c r="BB36" s="60">
        <f t="array" ref="BB36">IFERROR(INDEX('SEMACU DATA UNIFICADA'!$C$2:$T1000,MATCH(1,($A36='SEMACU DATA UNIFICADA'!$A$2:$A1000)*($AL$1='SEMACU DATA UNIFICADA'!$B$2:$B1000),0),MATCH(BB$2,'SEMACU DATA UNIFICADA'!$C$1:$T$1,0)),"")</f>
        <v>208.1740723</v>
      </c>
      <c r="BC36" s="140">
        <f t="array" ref="BC36">IFERROR(INDEX('SEMACU DATA UNIFICADA'!$C$2:$T1000,MATCH(1,($A36='SEMACU DATA UNIFICADA'!$A$2:$A1000)*($AL$1='SEMACU DATA UNIFICADA'!$B$2:$B1000),0),MATCH(BC$2,'SEMACU DATA UNIFICADA'!$C$1:$T$1,0)),"")</f>
        <v>2.043518079</v>
      </c>
      <c r="BD36" s="138" t="str">
        <f t="array" ref="BD36">IFERROR(INDEX('SEMACU DATA UNIFICADA'!$C$2:$T1000,MATCH(1,($A36='SEMACU DATA UNIFICADA'!$A$2:$A1000)*($BD$1='SEMACU DATA UNIFICADA'!$B$2:$B1000),0),MATCH(BD$2,'SEMACU DATA UNIFICADA'!$C$1:$T$1,0)),"")</f>
        <v/>
      </c>
      <c r="BE36" s="2" t="str">
        <f t="array" ref="BE36">IFERROR(INDEX('SEMACU DATA UNIFICADA'!$C$2:$T1000,MATCH(1,($A36='SEMACU DATA UNIFICADA'!$A$2:$A1000)*($BD$1='SEMACU DATA UNIFICADA'!$B$2:$B1000),0),MATCH(BE$2,'SEMACU DATA UNIFICADA'!$C$1:$T$1,0)),"")</f>
        <v/>
      </c>
      <c r="BF36" s="2" t="str">
        <f t="array" ref="BF36">IFERROR(INDEX('SEMACU DATA UNIFICADA'!$C$2:$T1000,MATCH(1,($A36='SEMACU DATA UNIFICADA'!$A$2:$A1000)*($BD$1='SEMACU DATA UNIFICADA'!$B$2:$B1000),0),MATCH(BF$2,'SEMACU DATA UNIFICADA'!$C$1:$T$1,0)),"")</f>
        <v/>
      </c>
      <c r="BG36" s="2" t="str">
        <f t="array" ref="BG36">IFERROR(INDEX('SEMACU DATA UNIFICADA'!$C$2:$T1000,MATCH(1,($A36='SEMACU DATA UNIFICADA'!$A$2:$A1000)*($BD$1='SEMACU DATA UNIFICADA'!$B$2:$B1000),0),MATCH(BG$2,'SEMACU DATA UNIFICADA'!$C$1:$T$1,0)),"")</f>
        <v/>
      </c>
      <c r="BH36" s="139" t="str">
        <f t="array" ref="BH36">IFERROR(INDEX('SEMACU DATA UNIFICADA'!$C$2:$T1000,MATCH(1,($A36='SEMACU DATA UNIFICADA'!$A$2:$A1000)*($BD$1='SEMACU DATA UNIFICADA'!$B$2:$B1000),0),MATCH(BH$2,'SEMACU DATA UNIFICADA'!$C$1:$T$1,0)),"")</f>
        <v/>
      </c>
      <c r="BI36" s="2" t="str">
        <f t="array" ref="BI36">IFERROR(INDEX('SEMACU DATA UNIFICADA'!$C$2:$T1000,MATCH(1,($A36='SEMACU DATA UNIFICADA'!$A$2:$A1000)*($BD$1='SEMACU DATA UNIFICADA'!$B$2:$B1000),0),MATCH(BI$2,'SEMACU DATA UNIFICADA'!$C$1:$T$1,0)),"")</f>
        <v/>
      </c>
      <c r="BJ36" s="2" t="str">
        <f t="array" ref="BJ36">IFERROR(INDEX('SEMACU DATA UNIFICADA'!$C$2:$T1000,MATCH(1,($A36='SEMACU DATA UNIFICADA'!$A$2:$A1000)*($BD$1='SEMACU DATA UNIFICADA'!$B$2:$B1000),0),MATCH(BJ$2,'SEMACU DATA UNIFICADA'!$C$1:$T$1,0)),"")</f>
        <v/>
      </c>
      <c r="BK36" s="33" t="str">
        <f t="array" ref="BK36">IFERROR(INDEX('SEMACU DATA UNIFICADA'!$C$2:$T1000,MATCH(1,($A36='SEMACU DATA UNIFICADA'!$A$2:$A1000)*($BD$1='SEMACU DATA UNIFICADA'!$B$2:$B1000),0),MATCH(BK$2,'SEMACU DATA UNIFICADA'!$C$1:$T$1,0)),"")</f>
        <v/>
      </c>
      <c r="BL36" s="60" t="str">
        <f t="array" ref="BL36">IFERROR(INDEX('SEMACU DATA UNIFICADA'!$C$2:$T1000,MATCH(1,($A36='SEMACU DATA UNIFICADA'!$A$2:$A1000)*($BD$1='SEMACU DATA UNIFICADA'!$B$2:$B1000),0),MATCH(BL$2,'SEMACU DATA UNIFICADA'!$C$1:$T$1,0)),"")</f>
        <v/>
      </c>
      <c r="BM36" s="23" t="str">
        <f t="array" ref="BM36">IFERROR(INDEX('SEMACU DATA UNIFICADA'!$C$2:$T1000,MATCH(1,($A36='SEMACU DATA UNIFICADA'!$A$2:$A1000)*($BD$1='SEMACU DATA UNIFICADA'!$B$2:$B1000),0),MATCH(BM$2,'SEMACU DATA UNIFICADA'!$C$1:$T$1,0)),"")</f>
        <v/>
      </c>
      <c r="BN36" s="23" t="str">
        <f t="array" ref="BN36">IFERROR(INDEX('SEMACU DATA UNIFICADA'!$C$2:$T1000,MATCH(1,($A36='SEMACU DATA UNIFICADA'!$A$2:$A1000)*($BD$1='SEMACU DATA UNIFICADA'!$B$2:$B1000),0),MATCH(BN$2,'SEMACU DATA UNIFICADA'!$C$1:$T$1,0)),"")</f>
        <v/>
      </c>
      <c r="BO36" s="23" t="str">
        <f t="array" ref="BO36">IFERROR(INDEX('SEMACU DATA UNIFICADA'!$C$2:$T1000,MATCH(1,($A36='SEMACU DATA UNIFICADA'!$A$2:$A1000)*($BD$1='SEMACU DATA UNIFICADA'!$B$2:$B1000),0),MATCH(BO$2,'SEMACU DATA UNIFICADA'!$C$1:$T$1,0)),"")</f>
        <v/>
      </c>
      <c r="BP36" s="60" t="str">
        <f t="array" ref="BP36">IFERROR(INDEX('SEMACU DATA UNIFICADA'!$C$2:$T1000,MATCH(1,($A36='SEMACU DATA UNIFICADA'!$A$2:$A1000)*($BD$1='SEMACU DATA UNIFICADA'!$B$2:$B1000),0),MATCH(BP$2,'SEMACU DATA UNIFICADA'!$C$1:$T$1,0)),"")</f>
        <v/>
      </c>
      <c r="BQ36" s="2" t="str">
        <f t="array" ref="BQ36">IFERROR(INDEX('SEMACU DATA UNIFICADA'!$C$2:$T1000,MATCH(1,($A36='SEMACU DATA UNIFICADA'!$A$2:$A1000)*($BD$1='SEMACU DATA UNIFICADA'!$B$2:$B1000),0),MATCH(BQ$2,'SEMACU DATA UNIFICADA'!$C$1:$T$1,0)),"")</f>
        <v/>
      </c>
      <c r="BR36" s="2" t="str">
        <f t="array" ref="BR36">IFERROR(INDEX('SEMACU DATA UNIFICADA'!$C$2:$T1000,MATCH(1,($A36='SEMACU DATA UNIFICADA'!$A$2:$A1000)*($BD$1='SEMACU DATA UNIFICADA'!$B$2:$B1000),0),MATCH(BR$2,'SEMACU DATA UNIFICADA'!$C$1:$T$1,0)),"")</f>
        <v/>
      </c>
      <c r="BS36" s="33" t="str">
        <f t="array" ref="BS36">IFERROR(INDEX('SEMACU DATA UNIFICADA'!$C$2:$T1000,MATCH(1,($A36='SEMACU DATA UNIFICADA'!$A$2:$A1000)*($BD$1='SEMACU DATA UNIFICADA'!$B$2:$B1000),0),MATCH(BS$2,'SEMACU DATA UNIFICADA'!$C$1:$T$1,0)),"")</f>
        <v/>
      </c>
      <c r="BT36" s="60" t="str">
        <f t="array" ref="BT36">IFERROR(INDEX('SEMACU DATA UNIFICADA'!$C$2:$T1000,MATCH(1,($A36='SEMACU DATA UNIFICADA'!$A$2:$A1000)*($BD$1='SEMACU DATA UNIFICADA'!$B$2:$B1000),0),MATCH(BT$2,'SEMACU DATA UNIFICADA'!$C$1:$T$1,0)),"")</f>
        <v/>
      </c>
      <c r="BU36" s="140" t="str">
        <f t="array" ref="BU36">IFERROR(INDEX('SEMACU DATA UNIFICADA'!$C$2:$T1000,MATCH(1,($A36='SEMACU DATA UNIFICADA'!$A$2:$A1000)*($BD$1='SEMACU DATA UNIFICADA'!$B$2:$B1000),0),MATCH(BU$2,'SEMACU DATA UNIFICADA'!$C$1:$T$1,0)),"")</f>
        <v/>
      </c>
      <c r="BV36" s="138" t="str">
        <f t="array" ref="BV36">IFERROR(INDEX('SEMACU DATA UNIFICADA'!$C$2:$T1000,MATCH(1,($A36='SEMACU DATA UNIFICADA'!$A$2:$A1000)*($BV$1='SEMACU DATA UNIFICADA'!$B$2:$B1000),0),MATCH(BV$2,'SEMACU DATA UNIFICADA'!$C$1:$T$1,0)),"")</f>
        <v>SE06160823</v>
      </c>
      <c r="BW36" s="2">
        <f t="array" ref="BW36">IFERROR(INDEX('SEMACU DATA UNIFICADA'!$C$2:$T1000,MATCH(1,($A36='SEMACU DATA UNIFICADA'!$A$2:$A1000)*($BV$1='SEMACU DATA UNIFICADA'!$B$2:$B1000),0),MATCH(BW$2,'SEMACU DATA UNIFICADA'!$C$1:$T$1,0)),"")</f>
        <v>125</v>
      </c>
      <c r="BX36" s="2">
        <f t="array" ref="BX36">IFERROR(INDEX('SEMACU DATA UNIFICADA'!$C$2:$T1000,MATCH(1,($A36='SEMACU DATA UNIFICADA'!$A$2:$A1000)*($BV$1='SEMACU DATA UNIFICADA'!$B$2:$B1000),0),MATCH(BX$2,'SEMACU DATA UNIFICADA'!$C$1:$T$1,0)),"")</f>
        <v>787</v>
      </c>
      <c r="BY36" s="2" t="str">
        <f t="array" ref="BY36">IFERROR(INDEX('SEMACU DATA UNIFICADA'!$C$2:$T1000,MATCH(1,($A36='SEMACU DATA UNIFICADA'!$A$2:$A1000)*($BV$1='SEMACU DATA UNIFICADA'!$B$2:$B1000),0),MATCH(BY$2,'SEMACU DATA UNIFICADA'!$C$1:$T$1,0)),"")</f>
        <v>SKR SETLINE</v>
      </c>
      <c r="BZ36" s="139">
        <f t="array" ref="BZ36">IFERROR(INDEX('SEMACU DATA UNIFICADA'!$C$2:$T1000,MATCH(1,($A36='SEMACU DATA UNIFICADA'!$A$2:$A1000)*($BV$1='SEMACU DATA UNIFICADA'!$B$2:$B1000),0),MATCH(BZ$2,'SEMACU DATA UNIFICADA'!$C$1:$T$1,0)),"")</f>
        <v>689.412</v>
      </c>
      <c r="CA36" s="2">
        <f t="array" ref="CA36">IFERROR(INDEX('SEMACU DATA UNIFICADA'!$C$2:$T1000,MATCH(1,($A36='SEMACU DATA UNIFICADA'!$A$2:$A1000)*($BV$1='SEMACU DATA UNIFICADA'!$B$2:$B1000),0),MATCH(CA$2,'SEMACU DATA UNIFICADA'!$C$1:$T$1,0)),"")</f>
        <v>6.29</v>
      </c>
      <c r="CB36" s="2">
        <f t="array" ref="CB36">IFERROR(INDEX('SEMACU DATA UNIFICADA'!$C$2:$T1000,MATCH(1,($A36='SEMACU DATA UNIFICADA'!$A$2:$A1000)*($BV$1='SEMACU DATA UNIFICADA'!$B$2:$B1000),0),MATCH(CB$2,'SEMACU DATA UNIFICADA'!$C$1:$T$1,0)),"")</f>
        <v>2.04</v>
      </c>
      <c r="CC36" s="33">
        <f t="array" ref="CC36">IFERROR(INDEX('SEMACU DATA UNIFICADA'!$C$2:$T1000,MATCH(1,($A36='SEMACU DATA UNIFICADA'!$A$2:$A1000)*($BV$1='SEMACU DATA UNIFICADA'!$B$2:$B1000),0),MATCH(CC$2,'SEMACU DATA UNIFICADA'!$C$1:$T$1,0)),"")</f>
        <v>6.71748</v>
      </c>
      <c r="CD36" s="60">
        <f t="array" ref="CD36">IFERROR(INDEX('SEMACU DATA UNIFICADA'!$C$2:$T1000,MATCH(1,($A36='SEMACU DATA UNIFICADA'!$A$2:$A1000)*($BV$1='SEMACU DATA UNIFICADA'!$B$2:$B1000),0),MATCH(CD$2,'SEMACU DATA UNIFICADA'!$C$1:$T$1,0)),"")</f>
        <v>295837.3377</v>
      </c>
      <c r="CE36" s="23">
        <f t="array" ref="CE36">IFERROR(INDEX('SEMACU DATA UNIFICADA'!$C$2:$T1000,MATCH(1,($A36='SEMACU DATA UNIFICADA'!$A$2:$A1000)*($BV$1='SEMACU DATA UNIFICADA'!$B$2:$B1000),0),MATCH(CE$2,'SEMACU DATA UNIFICADA'!$C$1:$T$1,0)),"")</f>
        <v>0.9399988</v>
      </c>
      <c r="CF36" s="23">
        <f t="array" ref="CF36">IFERROR(INDEX('SEMACU DATA UNIFICADA'!$C$2:$T1000,MATCH(1,($A36='SEMACU DATA UNIFICADA'!$A$2:$A1000)*($BV$1='SEMACU DATA UNIFICADA'!$B$2:$B1000),0),MATCH(CF$2,'SEMACU DATA UNIFICADA'!$C$1:$T$1,0)),"")</f>
        <v>0.5976511872</v>
      </c>
      <c r="CG36" s="23">
        <f t="array" ref="CG36">IFERROR(INDEX('SEMACU DATA UNIFICADA'!$C$2:$T1000,MATCH(1,($A36='SEMACU DATA UNIFICADA'!$A$2:$A1000)*($BV$1='SEMACU DATA UNIFICADA'!$B$2:$B1000),0),MATCH(CG$2,'SEMACU DATA UNIFICADA'!$C$1:$T$1,0)),"")</f>
        <v>0.5976511872</v>
      </c>
      <c r="CH36" s="60" t="str">
        <f t="array" ref="CH36">IFERROR(INDEX('SEMACU DATA UNIFICADA'!$C$2:$T1000,MATCH(1,($A36='SEMACU DATA UNIFICADA'!$A$2:$A1000)*($BV$1='SEMACU DATA UNIFICADA'!$B$2:$B1000),0),MATCH(CH$2,'SEMACU DATA UNIFICADA'!$C$1:$T$1,0)),"")</f>
        <v/>
      </c>
      <c r="CI36" s="2">
        <f t="array" ref="CI36">IFERROR(INDEX('SEMACU DATA UNIFICADA'!$C$2:$T1000,MATCH(1,($A36='SEMACU DATA UNIFICADA'!$A$2:$A1000)*($BV$1='SEMACU DATA UNIFICADA'!$B$2:$B1000),0),MATCH(CI$2,'SEMACU DATA UNIFICADA'!$C$1:$T$1,0)),"")</f>
        <v>2</v>
      </c>
      <c r="CJ36" s="2">
        <f t="array" ref="CJ36">IFERROR(INDEX('SEMACU DATA UNIFICADA'!$C$2:$T1000,MATCH(1,($A36='SEMACU DATA UNIFICADA'!$A$2:$A1000)*($BV$1='SEMACU DATA UNIFICADA'!$B$2:$B1000),0),MATCH(CJ$2,'SEMACU DATA UNIFICADA'!$C$1:$T$1,0)),"")</f>
        <v>8.29</v>
      </c>
      <c r="CK36" s="33">
        <f t="array" ref="CK36">IFERROR(INDEX('SEMACU DATA UNIFICADA'!$C$2:$T1000,MATCH(1,($A36='SEMACU DATA UNIFICADA'!$A$2:$A1000)*($BV$1='SEMACU DATA UNIFICADA'!$B$2:$B1000),0),MATCH(CK$2,'SEMACU DATA UNIFICADA'!$C$1:$T$1,0)),"")</f>
        <v>5.52048</v>
      </c>
      <c r="CL36" s="60">
        <f t="array" ref="CL36">IFERROR(INDEX('SEMACU DATA UNIFICADA'!$C$2:$T1000,MATCH(1,($A36='SEMACU DATA UNIFICADA'!$A$2:$A1000)*($BV$1='SEMACU DATA UNIFICADA'!$B$2:$B1000),0),MATCH(CL$2,'SEMACU DATA UNIFICADA'!$C$1:$T$1,0)),"")</f>
        <v>146.1619283</v>
      </c>
      <c r="CM36" s="140">
        <f t="array" ref="CM36">IFERROR(INDEX('SEMACU DATA UNIFICADA'!$C$2:$T1000,MATCH(1,($A36='SEMACU DATA UNIFICADA'!$A$2:$A1000)*($BV$1='SEMACU DATA UNIFICADA'!$B$2:$B1000),0),MATCH(CM$2,'SEMACU DATA UNIFICADA'!$C$1:$T$1,0)),"")</f>
        <v>5.290482067</v>
      </c>
      <c r="CN36" s="138" t="str">
        <f t="array" ref="CN36">IFERROR(INDEX('SEMACU DATA UNIFICADA'!$C$2:$T1000,MATCH(1,($A36='SEMACU DATA UNIFICADA'!$A$2:$A1000)*($CN$1='SEMACU DATA UNIFICADA'!$B$2:$B1000),0),MATCH(CN$2,'SEMACU DATA UNIFICADA'!$C$1:$T$1,0)),"")</f>
        <v>SE07160823</v>
      </c>
      <c r="CO36" s="2">
        <f t="array" ref="CO36">IFERROR(INDEX('SEMACU DATA UNIFICADA'!$C$2:$T1000,MATCH(1,($A36='SEMACU DATA UNIFICADA'!$A$2:$A1000)*($CN$1='SEMACU DATA UNIFICADA'!$B$2:$B1000),0),MATCH(CO$2,'SEMACU DATA UNIFICADA'!$C$1:$T$1,0)),"")</f>
        <v>150</v>
      </c>
      <c r="CP36" s="2">
        <f t="array" ref="CP36">IFERROR(INDEX('SEMACU DATA UNIFICADA'!$C$2:$T1000,MATCH(1,($A36='SEMACU DATA UNIFICADA'!$A$2:$A1000)*($CN$1='SEMACU DATA UNIFICADA'!$B$2:$B1000),0),MATCH(CP$2,'SEMACU DATA UNIFICADA'!$C$1:$T$1,0)),"")</f>
        <v>962</v>
      </c>
      <c r="CQ36" s="2" t="str">
        <f t="array" ref="CQ36">IFERROR(INDEX('SEMACU DATA UNIFICADA'!$C$2:$T1000,MATCH(1,($A36='SEMACU DATA UNIFICADA'!$A$2:$A1000)*($CN$1='SEMACU DATA UNIFICADA'!$B$2:$B1000),0),MATCH(CQ$2,'SEMACU DATA UNIFICADA'!$C$1:$T$1,0)),"")</f>
        <v>SKR SETLINE</v>
      </c>
      <c r="CR36" s="139">
        <f t="array" ref="CR36">IFERROR(INDEX('SEMACU DATA UNIFICADA'!$C$2:$T1000,MATCH(1,($A36='SEMACU DATA UNIFICADA'!$A$2:$A1000)*($CN$1='SEMACU DATA UNIFICADA'!$B$2:$B1000),0),MATCH(CR$2,'SEMACU DATA UNIFICADA'!$C$1:$T$1,0)),"")</f>
        <v>842.712</v>
      </c>
      <c r="CS36" s="2">
        <f t="array" ref="CS36">IFERROR(INDEX('SEMACU DATA UNIFICADA'!$C$2:$T1000,MATCH(1,($A36='SEMACU DATA UNIFICADA'!$A$2:$A1000)*($CN$1='SEMACU DATA UNIFICADA'!$B$2:$B1000),0),MATCH(CS$2,'SEMACU DATA UNIFICADA'!$C$1:$T$1,0)),"")</f>
        <v>6.35</v>
      </c>
      <c r="CT36" s="2">
        <f t="array" ref="CT36">IFERROR(INDEX('SEMACU DATA UNIFICADA'!$C$2:$T1000,MATCH(1,($A36='SEMACU DATA UNIFICADA'!$A$2:$A1000)*($CN$1='SEMACU DATA UNIFICADA'!$B$2:$B1000),0),MATCH(CT$2,'SEMACU DATA UNIFICADA'!$C$1:$T$1,0)),"")</f>
        <v>2.11</v>
      </c>
      <c r="CU36" s="33">
        <f t="array" ref="CU36">IFERROR(INDEX('SEMACU DATA UNIFICADA'!$C$2:$T1000,MATCH(1,($A36='SEMACU DATA UNIFICADA'!$A$2:$A1000)*($CN$1='SEMACU DATA UNIFICADA'!$B$2:$B1000),0),MATCH(CU$2,'SEMACU DATA UNIFICADA'!$C$1:$T$1,0)),"")</f>
        <v>6.6822</v>
      </c>
      <c r="CV36" s="60">
        <f t="array" ref="CV36">IFERROR(INDEX('SEMACU DATA UNIFICADA'!$C$2:$T1000,MATCH(1,($A36='SEMACU DATA UNIFICADA'!$A$2:$A1000)*($CN$1='SEMACU DATA UNIFICADA'!$B$2:$B1000),0),MATCH(CV$2,'SEMACU DATA UNIFICADA'!$C$1:$T$1,0)),"")</f>
        <v>353507.0373</v>
      </c>
      <c r="CW36" s="23">
        <f t="array" ref="CW36">IFERROR(INDEX('SEMACU DATA UNIFICADA'!$C$2:$T1000,MATCH(1,($A36='SEMACU DATA UNIFICADA'!$A$2:$A1000)*($CN$1='SEMACU DATA UNIFICADA'!$B$2:$B1000),0),MATCH(CW$2,'SEMACU DATA UNIFICADA'!$C$1:$T$1,0)),"")</f>
        <v>0.9399988</v>
      </c>
      <c r="CX36" s="23">
        <f t="array" ref="CX36">IFERROR(INDEX('SEMACU DATA UNIFICADA'!$C$2:$T1000,MATCH(1,($A36='SEMACU DATA UNIFICADA'!$A$2:$A1000)*($CN$1='SEMACU DATA UNIFICADA'!$B$2:$B1000),0),MATCH(CX$2,'SEMACU DATA UNIFICADA'!$C$1:$T$1,0)),"")</f>
        <v>0.5776258779</v>
      </c>
      <c r="CY36" s="23">
        <f t="array" ref="CY36">IFERROR(INDEX('SEMACU DATA UNIFICADA'!$C$2:$T1000,MATCH(1,($A36='SEMACU DATA UNIFICADA'!$A$2:$A1000)*($CN$1='SEMACU DATA UNIFICADA'!$B$2:$B1000),0),MATCH(CY$2,'SEMACU DATA UNIFICADA'!$C$1:$T$1,0)),"")</f>
        <v>0.5776258779</v>
      </c>
      <c r="CZ36" s="60" t="str">
        <f t="array" ref="CZ36">IFERROR(INDEX('SEMACU DATA UNIFICADA'!$C$2:$T1000,MATCH(1,($A36='SEMACU DATA UNIFICADA'!$A$2:$A1000)*($CN$1='SEMACU DATA UNIFICADA'!$B$2:$B1000),0),MATCH(CZ$2,'SEMACU DATA UNIFICADA'!$C$1:$T$1,0)),"")</f>
        <v/>
      </c>
      <c r="DA36" s="2">
        <f t="array" ref="DA36">IFERROR(INDEX('SEMACU DATA UNIFICADA'!$C$2:$T1000,MATCH(1,($A36='SEMACU DATA UNIFICADA'!$A$2:$A1000)*($CN$1='SEMACU DATA UNIFICADA'!$B$2:$B1000),0),MATCH(DA$2,'SEMACU DATA UNIFICADA'!$C$1:$T$1,0)),"")</f>
        <v>2</v>
      </c>
      <c r="DB36" s="2">
        <f t="array" ref="DB36">IFERROR(INDEX('SEMACU DATA UNIFICADA'!$C$2:$T1000,MATCH(1,($A36='SEMACU DATA UNIFICADA'!$A$2:$A1000)*($CN$1='SEMACU DATA UNIFICADA'!$B$2:$B1000),0),MATCH(DB$2,'SEMACU DATA UNIFICADA'!$C$1:$T$1,0)),"")</f>
        <v>8.35</v>
      </c>
      <c r="DC36" s="33">
        <f t="array" ref="DC36">IFERROR(INDEX('SEMACU DATA UNIFICADA'!$C$2:$T1000,MATCH(1,($A36='SEMACU DATA UNIFICADA'!$A$2:$A1000)*($CN$1='SEMACU DATA UNIFICADA'!$B$2:$B1000),0),MATCH(DC$2,'SEMACU DATA UNIFICADA'!$C$1:$T$1,0)),"")</f>
        <v>5.5032</v>
      </c>
      <c r="DD36" s="60">
        <f t="array" ref="DD36">IFERROR(INDEX('SEMACU DATA UNIFICADA'!$C$2:$T1000,MATCH(1,($A36='SEMACU DATA UNIFICADA'!$A$2:$A1000)*($CN$1='SEMACU DATA UNIFICADA'!$B$2:$B1000),0),MATCH(DD$2,'SEMACU DATA UNIFICADA'!$C$1:$T$1,0)),"")</f>
        <v>175.0006045</v>
      </c>
      <c r="DE36" s="140">
        <f t="array" ref="DE36">IFERROR(INDEX('SEMACU DATA UNIFICADA'!$C$2:$T1000,MATCH(1,($A36='SEMACU DATA UNIFICADA'!$A$2:$A1000)*($CN$1='SEMACU DATA UNIFICADA'!$B$2:$B1000),0),MATCH(DE$2,'SEMACU DATA UNIFICADA'!$C$1:$T$1,0)),"")</f>
        <v>6.250151113</v>
      </c>
      <c r="DF36" s="138" t="str">
        <f t="array" ref="DF36">IFERROR(INDEX('SEMACU DATA UNIFICADA'!$C$2:$T1000,MATCH(1,($A36='SEMACU DATA UNIFICADA'!$A$2:$A1000)*($DF$1='SEMACU DATA UNIFICADA'!$B$2:$B1000),0),MATCH(DF$2,'SEMACU DATA UNIFICADA'!$C$1:$T$1,0)),"")</f>
        <v>SE08160823</v>
      </c>
      <c r="DG36" s="2">
        <f t="array" ref="DG36">IFERROR(INDEX('SEMACU DATA UNIFICADA'!$C$2:$T1000,MATCH(1,($A36='SEMACU DATA UNIFICADA'!$A$2:$A1000)*($DF$1='SEMACU DATA UNIFICADA'!$B$2:$B1000),0),MATCH(DG$2,'SEMACU DATA UNIFICADA'!$C$1:$T$1,0)),"")</f>
        <v>150</v>
      </c>
      <c r="DH36" s="2">
        <f t="array" ref="DH36">IFERROR(INDEX('SEMACU DATA UNIFICADA'!$C$2:$T1000,MATCH(1,($A36='SEMACU DATA UNIFICADA'!$A$2:$A1000)*($DF$1='SEMACU DATA UNIFICADA'!$B$2:$B1000),0),MATCH(DH$2,'SEMACU DATA UNIFICADA'!$C$1:$T$1,0)),"")</f>
        <v>1000</v>
      </c>
      <c r="DI36" s="2" t="str">
        <f t="array" ref="DI36">IFERROR(INDEX('SEMACU DATA UNIFICADA'!$C$2:$T1000,MATCH(1,($A36='SEMACU DATA UNIFICADA'!$A$2:$A1000)*($DF$1='SEMACU DATA UNIFICADA'!$B$2:$B1000),0),MATCH(DI$2,'SEMACU DATA UNIFICADA'!$C$1:$T$1,0)),"")</f>
        <v>SKR SETLINE</v>
      </c>
      <c r="DJ36" s="139">
        <f t="array" ref="DJ36">IFERROR(INDEX('SEMACU DATA UNIFICADA'!$C$2:$T1000,MATCH(1,($A36='SEMACU DATA UNIFICADA'!$A$2:$A1000)*($DF$1='SEMACU DATA UNIFICADA'!$B$2:$B1000),0),MATCH(DJ$2,'SEMACU DATA UNIFICADA'!$C$1:$T$1,0)),"")</f>
        <v>876</v>
      </c>
      <c r="DK36" s="2">
        <f t="array" ref="DK36">IFERROR(INDEX('SEMACU DATA UNIFICADA'!$C$2:$T1000,MATCH(1,($A36='SEMACU DATA UNIFICADA'!$A$2:$A1000)*($DF$1='SEMACU DATA UNIFICADA'!$B$2:$B1000),0),MATCH(DK$2,'SEMACU DATA UNIFICADA'!$C$1:$T$1,0)),"")</f>
        <v>6.63</v>
      </c>
      <c r="DL36" s="2">
        <f t="array" ref="DL36">IFERROR(INDEX('SEMACU DATA UNIFICADA'!$C$2:$T1000,MATCH(1,($A36='SEMACU DATA UNIFICADA'!$A$2:$A1000)*($DF$1='SEMACU DATA UNIFICADA'!$B$2:$B1000),0),MATCH(DL$2,'SEMACU DATA UNIFICADA'!$C$1:$T$1,0)),"")</f>
        <v>2.15</v>
      </c>
      <c r="DM36" s="33">
        <f t="array" ref="DM36">IFERROR(INDEX('SEMACU DATA UNIFICADA'!$C$2:$T1000,MATCH(1,($A36='SEMACU DATA UNIFICADA'!$A$2:$A1000)*($DF$1='SEMACU DATA UNIFICADA'!$B$2:$B1000),0),MATCH(DM$2,'SEMACU DATA UNIFICADA'!$C$1:$T$1,0)),"")</f>
        <v>6.51756</v>
      </c>
      <c r="DN36" s="60">
        <f t="array" ref="DN36">IFERROR(INDEX('SEMACU DATA UNIFICADA'!$C$2:$T1000,MATCH(1,($A36='SEMACU DATA UNIFICADA'!$A$2:$A1000)*($DF$1='SEMACU DATA UNIFICADA'!$B$2:$B1000),0),MATCH(DN$2,'SEMACU DATA UNIFICADA'!$C$1:$T$1,0)),"")</f>
        <v>347130.4351</v>
      </c>
      <c r="DO36" s="23">
        <f t="array" ref="DO36">IFERROR(INDEX('SEMACU DATA UNIFICADA'!$C$2:$T1000,MATCH(1,($A36='SEMACU DATA UNIFICADA'!$A$2:$A1000)*($DF$1='SEMACU DATA UNIFICADA'!$B$2:$B1000),0),MATCH(DO$2,'SEMACU DATA UNIFICADA'!$C$1:$T$1,0)),"")</f>
        <v>0.9399988</v>
      </c>
      <c r="DP36" s="23">
        <f t="array" ref="DP36">IFERROR(INDEX('SEMACU DATA UNIFICADA'!$C$2:$T1000,MATCH(1,($A36='SEMACU DATA UNIFICADA'!$A$2:$A1000)*($DF$1='SEMACU DATA UNIFICADA'!$B$2:$B1000),0),MATCH(DP$2,'SEMACU DATA UNIFICADA'!$C$1:$T$1,0)),"")</f>
        <v>0.4821256044</v>
      </c>
      <c r="DQ36" s="23">
        <f t="array" ref="DQ36">IFERROR(INDEX('SEMACU DATA UNIFICADA'!$C$2:$T1000,MATCH(1,($A36='SEMACU DATA UNIFICADA'!$A$2:$A1000)*($DF$1='SEMACU DATA UNIFICADA'!$B$2:$B1000),0),MATCH(DQ$2,'SEMACU DATA UNIFICADA'!$C$1:$T$1,0)),"")</f>
        <v>0.4821256044</v>
      </c>
      <c r="DR36" s="60" t="str">
        <f t="array" ref="DR36">IFERROR(INDEX('SEMACU DATA UNIFICADA'!$C$2:$T1000,MATCH(1,($A36='SEMACU DATA UNIFICADA'!$A$2:$A1000)*($DF$1='SEMACU DATA UNIFICADA'!$B$2:$B1000),0),MATCH(DR$2,'SEMACU DATA UNIFICADA'!$C$1:$T$1,0)),"")</f>
        <v/>
      </c>
      <c r="DS36" s="2">
        <f t="array" ref="DS36">IFERROR(INDEX('SEMACU DATA UNIFICADA'!$C$2:$T1000,MATCH(1,($A36='SEMACU DATA UNIFICADA'!$A$2:$A1000)*($DF$1='SEMACU DATA UNIFICADA'!$B$2:$B1000),0),MATCH(DS$2,'SEMACU DATA UNIFICADA'!$C$1:$T$1,0)),"")</f>
        <v>2</v>
      </c>
      <c r="DT36" s="2">
        <f t="array" ref="DT36">IFERROR(INDEX('SEMACU DATA UNIFICADA'!$C$2:$T1000,MATCH(1,($A36='SEMACU DATA UNIFICADA'!$A$2:$A1000)*($DF$1='SEMACU DATA UNIFICADA'!$B$2:$B1000),0),MATCH(DT$2,'SEMACU DATA UNIFICADA'!$C$1:$T$1,0)),"")</f>
        <v>8.63</v>
      </c>
      <c r="DU36" s="33">
        <f t="array" ref="DU36">IFERROR(INDEX('SEMACU DATA UNIFICADA'!$C$2:$T1000,MATCH(1,($A36='SEMACU DATA UNIFICADA'!$A$2:$A1000)*($DF$1='SEMACU DATA UNIFICADA'!$B$2:$B1000),0),MATCH(DU$2,'SEMACU DATA UNIFICADA'!$C$1:$T$1,0)),"")</f>
        <v>5.42256</v>
      </c>
      <c r="DV36" s="60">
        <f t="array" ref="DV36">IFERROR(INDEX('SEMACU DATA UNIFICADA'!$C$2:$T1000,MATCH(1,($A36='SEMACU DATA UNIFICADA'!$A$2:$A1000)*($DF$1='SEMACU DATA UNIFICADA'!$B$2:$B1000),0),MATCH(DV$2,'SEMACU DATA UNIFICADA'!$C$1:$T$1,0)),"")</f>
        <v>173.0773719</v>
      </c>
      <c r="DW36" s="140">
        <f t="array" ref="DW36">IFERROR(INDEX('SEMACU DATA UNIFICADA'!$C$2:$T1000,MATCH(1,($A36='SEMACU DATA UNIFICADA'!$A$2:$A1000)*($DF$1='SEMACU DATA UNIFICADA'!$B$2:$B1000),0),MATCH(DW$2,'SEMACU DATA UNIFICADA'!$C$1:$T$1,0)),"")</f>
        <v>5.769342978</v>
      </c>
      <c r="DX36" s="138" t="str">
        <f t="array" ref="DX36">IFERROR(INDEX('SEMACU DATA UNIFICADA'!$C$2:$T1000,MATCH(1,($A36='SEMACU DATA UNIFICADA'!$A$2:$A1000)*($DX$1='SEMACU DATA UNIFICADA'!$B$2:$B1000),0),MATCH(DX$2,'SEMACU DATA UNIFICADA'!$C$1:$T$1,0)),"")</f>
        <v>SE09140823</v>
      </c>
      <c r="DY36" s="2">
        <f t="array" ref="DY36">IFERROR(INDEX('SEMACU DATA UNIFICADA'!$C$2:$T1000,MATCH(1,($A36='SEMACU DATA UNIFICADA'!$A$2:$A1000)*($DX$1='SEMACU DATA UNIFICADA'!$B$2:$B1000),0),MATCH(DY$2,'SEMACU DATA UNIFICADA'!$C$1:$T$1,0)),"")</f>
        <v>180</v>
      </c>
      <c r="DZ36" s="2">
        <f t="array" ref="DZ36">IFERROR(INDEX('SEMACU DATA UNIFICADA'!$C$2:$T1000,MATCH(1,($A36='SEMACU DATA UNIFICADA'!$A$2:$A1000)*($DX$1='SEMACU DATA UNIFICADA'!$B$2:$B1000),0),MATCH(DZ$2,'SEMACU DATA UNIFICADA'!$C$1:$T$1,0)),"")</f>
        <v>1287</v>
      </c>
      <c r="EA36" s="2" t="str">
        <f t="array" ref="EA36">IFERROR(INDEX('SEMACU DATA UNIFICADA'!$C$2:$T1000,MATCH(1,($A36='SEMACU DATA UNIFICADA'!$A$2:$A1000)*($DX$1='SEMACU DATA UNIFICADA'!$B$2:$B1000),0),MATCH(EA$2,'SEMACU DATA UNIFICADA'!$C$1:$T$1,0)),"")</f>
        <v>SKR SETLINE</v>
      </c>
      <c r="EB36" s="139">
        <f t="array" ref="EB36">IFERROR(INDEX('SEMACU DATA UNIFICADA'!$C$2:$T1000,MATCH(1,($A36='SEMACU DATA UNIFICADA'!$A$2:$A1000)*($DX$1='SEMACU DATA UNIFICADA'!$B$2:$B1000),0),MATCH(EB$2,'SEMACU DATA UNIFICADA'!$C$1:$T$1,0)),"")</f>
        <v>1127.412</v>
      </c>
      <c r="EC36" s="2">
        <f t="array" ref="EC36">IFERROR(INDEX('SEMACU DATA UNIFICADA'!$C$2:$T1000,MATCH(1,($A36='SEMACU DATA UNIFICADA'!$A$2:$A1000)*($DX$1='SEMACU DATA UNIFICADA'!$B$2:$B1000),0),MATCH(EC$2,'SEMACU DATA UNIFICADA'!$C$1:$T$1,0)),"")</f>
        <v>7.55</v>
      </c>
      <c r="ED36" s="2">
        <f t="array" ref="ED36">IFERROR(INDEX('SEMACU DATA UNIFICADA'!$C$2:$T1000,MATCH(1,($A36='SEMACU DATA UNIFICADA'!$A$2:$A1000)*($DX$1='SEMACU DATA UNIFICADA'!$B$2:$B1000),0),MATCH(ED$2,'SEMACU DATA UNIFICADA'!$C$1:$T$1,0)),"")</f>
        <v>2.45</v>
      </c>
      <c r="EE36" s="33">
        <f t="array" ref="EE36">IFERROR(INDEX('SEMACU DATA UNIFICADA'!$C$2:$T1000,MATCH(1,($A36='SEMACU DATA UNIFICADA'!$A$2:$A1000)*($DX$1='SEMACU DATA UNIFICADA'!$B$2:$B1000),0),MATCH(EE$2,'SEMACU DATA UNIFICADA'!$C$1:$T$1,0)),"")</f>
        <v>6.0048</v>
      </c>
      <c r="EF36" s="60">
        <f t="array" ref="EF36">IFERROR(INDEX('SEMACU DATA UNIFICADA'!$C$2:$T1000,MATCH(1,($A36='SEMACU DATA UNIFICADA'!$A$2:$A1000)*($DX$1='SEMACU DATA UNIFICADA'!$B$2:$B1000),0),MATCH(EF$2,'SEMACU DATA UNIFICADA'!$C$1:$T$1,0)),"")</f>
        <v>397033.3667</v>
      </c>
      <c r="EG36" s="23">
        <f t="array" ref="EG36">IFERROR(INDEX('SEMACU DATA UNIFICADA'!$C$2:$T1000,MATCH(1,($A36='SEMACU DATA UNIFICADA'!$A$2:$A1000)*($DX$1='SEMACU DATA UNIFICADA'!$B$2:$B1000),0),MATCH(EG$2,'SEMACU DATA UNIFICADA'!$C$1:$T$1,0)),"")</f>
        <v>0.933332</v>
      </c>
      <c r="EH36" s="23">
        <f t="array" ref="EH36">IFERROR(INDEX('SEMACU DATA UNIFICADA'!$C$2:$T1000,MATCH(1,($A36='SEMACU DATA UNIFICADA'!$A$2:$A1000)*($DX$1='SEMACU DATA UNIFICADA'!$B$2:$B1000),0),MATCH(EH$2,'SEMACU DATA UNIFICADA'!$C$1:$T$1,0)),"")</f>
        <v>0.5446273891</v>
      </c>
      <c r="EI36" s="23">
        <f t="array" ref="EI36">IFERROR(INDEX('SEMACU DATA UNIFICADA'!$C$2:$T1000,MATCH(1,($A36='SEMACU DATA UNIFICADA'!$A$2:$A1000)*($DX$1='SEMACU DATA UNIFICADA'!$B$2:$B1000),0),MATCH(EI$2,'SEMACU DATA UNIFICADA'!$C$1:$T$1,0)),"")</f>
        <v>0.5446273891</v>
      </c>
      <c r="EJ36" s="60" t="str">
        <f t="array" ref="EJ36">IFERROR(INDEX('SEMACU DATA UNIFICADA'!$C$2:$T1000,MATCH(1,($A36='SEMACU DATA UNIFICADA'!$A$2:$A1000)*($DX$1='SEMACU DATA UNIFICADA'!$B$2:$B1000),0),MATCH(EJ$2,'SEMACU DATA UNIFICADA'!$C$1:$T$1,0)),"")</f>
        <v/>
      </c>
      <c r="EK36" s="2">
        <f t="array" ref="EK36">IFERROR(INDEX('SEMACU DATA UNIFICADA'!$C$2:$T1000,MATCH(1,($A36='SEMACU DATA UNIFICADA'!$A$2:$A1000)*($DX$1='SEMACU DATA UNIFICADA'!$B$2:$B1000),0),MATCH(EK$2,'SEMACU DATA UNIFICADA'!$C$1:$T$1,0)),"")</f>
        <v>2</v>
      </c>
      <c r="EL36" s="2">
        <f t="array" ref="EL36">IFERROR(INDEX('SEMACU DATA UNIFICADA'!$C$2:$T1000,MATCH(1,($A36='SEMACU DATA UNIFICADA'!$A$2:$A1000)*($DX$1='SEMACU DATA UNIFICADA'!$B$2:$B1000),0),MATCH(EL$2,'SEMACU DATA UNIFICADA'!$C$1:$T$1,0)),"")</f>
        <v>9.55</v>
      </c>
      <c r="EM36" s="33">
        <f t="array" ref="EM36">IFERROR(INDEX('SEMACU DATA UNIFICADA'!$C$2:$T1000,MATCH(1,($A36='SEMACU DATA UNIFICADA'!$A$2:$A1000)*($DX$1='SEMACU DATA UNIFICADA'!$B$2:$B1000),0),MATCH(EM$2,'SEMACU DATA UNIFICADA'!$C$1:$T$1,0)),"")</f>
        <v>5.1456</v>
      </c>
      <c r="EN36" s="60">
        <f t="array" ref="EN36">IFERROR(INDEX('SEMACU DATA UNIFICADA'!$C$2:$T1000,MATCH(1,($A36='SEMACU DATA UNIFICADA'!$A$2:$A1000)*($DX$1='SEMACU DATA UNIFICADA'!$B$2:$B1000),0),MATCH(EN$2,'SEMACU DATA UNIFICADA'!$C$1:$T$1,0)),"")</f>
        <v>205.3559401</v>
      </c>
      <c r="EO36" s="140">
        <f t="array" ref="EO36">IFERROR(INDEX('SEMACU DATA UNIFICADA'!$C$2:$T1000,MATCH(1,($A36='SEMACU DATA UNIFICADA'!$A$2:$A1000)*($DX$1='SEMACU DATA UNIFICADA'!$B$2:$B1000),0),MATCH(EO$2,'SEMACU DATA UNIFICADA'!$C$1:$T$1,0)),"")</f>
        <v>6.338985028</v>
      </c>
      <c r="EP36" s="138" t="str">
        <f t="array" ref="EP36">IFERROR(INDEX('SEMACU DATA UNIFICADA'!$C$2:$T1000,MATCH(1,($A36='SEMACU DATA UNIFICADA'!$A$2:$A1000)*($EP$1='SEMACU DATA UNIFICADA'!$B$2:$B1000),0),MATCH(EP$2,'SEMACU DATA UNIFICADA'!$C$1:$T$1,0)),"")</f>
        <v>SE10140823</v>
      </c>
      <c r="EQ36" s="2">
        <f t="array" ref="EQ36">IFERROR(INDEX('SEMACU DATA UNIFICADA'!$C$2:$T1000,MATCH(1,($A36='SEMACU DATA UNIFICADA'!$A$2:$A1000)*($EP$1='SEMACU DATA UNIFICADA'!$B$2:$B1000),0),MATCH(EQ$2,'SEMACU DATA UNIFICADA'!$C$1:$T$1,0)),"")</f>
        <v>175</v>
      </c>
      <c r="ER36" s="2">
        <f t="array" ref="ER36">IFERROR(INDEX('SEMACU DATA UNIFICADA'!$C$2:$T1000,MATCH(1,($A36='SEMACU DATA UNIFICADA'!$A$2:$A1000)*($EP$1='SEMACU DATA UNIFICADA'!$B$2:$B1000),0),MATCH(ER$2,'SEMACU DATA UNIFICADA'!$C$1:$T$1,0)),"")</f>
        <v>1050</v>
      </c>
      <c r="ES36" s="2" t="str">
        <f t="array" ref="ES36">IFERROR(INDEX('SEMACU DATA UNIFICADA'!$C$2:$T1000,MATCH(1,($A36='SEMACU DATA UNIFICADA'!$A$2:$A1000)*($EP$1='SEMACU DATA UNIFICADA'!$B$2:$B1000),0),MATCH(ES$2,'SEMACU DATA UNIFICADA'!$C$1:$T$1,0)),"")</f>
        <v>SKR SETLINE</v>
      </c>
      <c r="ET36" s="139">
        <f t="array" ref="ET36">IFERROR(INDEX('SEMACU DATA UNIFICADA'!$C$2:$T1000,MATCH(1,($A36='SEMACU DATA UNIFICADA'!$A$2:$A1000)*($EP$1='SEMACU DATA UNIFICADA'!$B$2:$B1000),0),MATCH(ET$2,'SEMACU DATA UNIFICADA'!$C$1:$T$1,0)),"")</f>
        <v>919.8</v>
      </c>
      <c r="EU36" s="2">
        <f t="array" ref="EU36">IFERROR(INDEX('SEMACU DATA UNIFICADA'!$C$2:$T1000,MATCH(1,($A36='SEMACU DATA UNIFICADA'!$A$2:$A1000)*($EP$1='SEMACU DATA UNIFICADA'!$B$2:$B1000),0),MATCH(EU$2,'SEMACU DATA UNIFICADA'!$C$1:$T$1,0)),"")</f>
        <v>8.18</v>
      </c>
      <c r="EV36" s="2">
        <f t="array" ref="EV36">IFERROR(INDEX('SEMACU DATA UNIFICADA'!$C$2:$T1000,MATCH(1,($A36='SEMACU DATA UNIFICADA'!$A$2:$A1000)*($EP$1='SEMACU DATA UNIFICADA'!$B$2:$B1000),0),MATCH(EV$2,'SEMACU DATA UNIFICADA'!$C$1:$T$1,0)),"")</f>
        <v>3.05</v>
      </c>
      <c r="EW36" s="33">
        <f t="array" ref="EW36">IFERROR(INDEX('SEMACU DATA UNIFICADA'!$C$2:$T1000,MATCH(1,($A36='SEMACU DATA UNIFICADA'!$A$2:$A1000)*($EP$1='SEMACU DATA UNIFICADA'!$B$2:$B1000),0),MATCH(EW$2,'SEMACU DATA UNIFICADA'!$C$1:$T$1,0)),"")</f>
        <v>5.55216</v>
      </c>
      <c r="EX36" s="60">
        <f t="array" ref="EX36">IFERROR(INDEX('SEMACU DATA UNIFICADA'!$C$2:$T1000,MATCH(1,($A36='SEMACU DATA UNIFICADA'!$A$2:$A1000)*($EP$1='SEMACU DATA UNIFICADA'!$B$2:$B1000),0),MATCH(EX$2,'SEMACU DATA UNIFICADA'!$C$1:$T$1,0)),"")</f>
        <v>385321.0828</v>
      </c>
      <c r="EY36" s="23">
        <f t="array" ref="EY36">IFERROR(INDEX('SEMACU DATA UNIFICADA'!$C$2:$T1000,MATCH(1,($A36='SEMACU DATA UNIFICADA'!$A$2:$A1000)*($EP$1='SEMACU DATA UNIFICADA'!$B$2:$B1000),0),MATCH(EY$2,'SEMACU DATA UNIFICADA'!$C$1:$T$1,0)),"")</f>
        <v>0.933332</v>
      </c>
      <c r="EZ36" s="23">
        <f t="array" ref="EZ36">IFERROR(INDEX('SEMACU DATA UNIFICADA'!$C$2:$T1000,MATCH(1,($A36='SEMACU DATA UNIFICADA'!$A$2:$A1000)*($EP$1='SEMACU DATA UNIFICADA'!$B$2:$B1000),0),MATCH(EZ$2,'SEMACU DATA UNIFICADA'!$C$1:$T$1,0)),"")</f>
        <v>0.643811333</v>
      </c>
      <c r="FA36" s="23">
        <f t="array" ref="FA36">IFERROR(INDEX('SEMACU DATA UNIFICADA'!$C$2:$T1000,MATCH(1,($A36='SEMACU DATA UNIFICADA'!$A$2:$A1000)*($EP$1='SEMACU DATA UNIFICADA'!$B$2:$B1000),0),MATCH(FA$2,'SEMACU DATA UNIFICADA'!$C$1:$T$1,0)),"")</f>
        <v>0.643811333</v>
      </c>
      <c r="FB36" s="60" t="str">
        <f t="array" ref="FB36">IFERROR(INDEX('SEMACU DATA UNIFICADA'!$C$2:$T1000,MATCH(1,($A36='SEMACU DATA UNIFICADA'!$A$2:$A1000)*($EP$1='SEMACU DATA UNIFICADA'!$B$2:$B1000),0),MATCH(FB$2,'SEMACU DATA UNIFICADA'!$C$1:$T$1,0)),"")</f>
        <v/>
      </c>
      <c r="FC36" s="2">
        <f t="array" ref="FC36">IFERROR(INDEX('SEMACU DATA UNIFICADA'!$C$2:$T1000,MATCH(1,($A36='SEMACU DATA UNIFICADA'!$A$2:$A1000)*($EP$1='SEMACU DATA UNIFICADA'!$B$2:$B1000),0),MATCH(FC$2,'SEMACU DATA UNIFICADA'!$C$1:$T$1,0)),"")</f>
        <v>2</v>
      </c>
      <c r="FD36" s="2">
        <f t="array" ref="FD36">IFERROR(INDEX('SEMACU DATA UNIFICADA'!$C$2:$T1000,MATCH(1,($A36='SEMACU DATA UNIFICADA'!$A$2:$A1000)*($EP$1='SEMACU DATA UNIFICADA'!$B$2:$B1000),0),MATCH(FD$2,'SEMACU DATA UNIFICADA'!$C$1:$T$1,0)),"")</f>
        <v>10.18</v>
      </c>
      <c r="FE36" s="33">
        <f t="array" ref="FE36">IFERROR(INDEX('SEMACU DATA UNIFICADA'!$C$2:$T1000,MATCH(1,($A36='SEMACU DATA UNIFICADA'!$A$2:$A1000)*($EP$1='SEMACU DATA UNIFICADA'!$B$2:$B1000),0),MATCH(FE$2,'SEMACU DATA UNIFICADA'!$C$1:$T$1,0)),"")</f>
        <v>4.79712</v>
      </c>
      <c r="FF36" s="60">
        <f t="array" ref="FF36">IFERROR(INDEX('SEMACU DATA UNIFICADA'!$C$2:$T1000,MATCH(1,($A36='SEMACU DATA UNIFICADA'!$A$2:$A1000)*($EP$1='SEMACU DATA UNIFICADA'!$B$2:$B1000),0),MATCH(FF$2,'SEMACU DATA UNIFICADA'!$C$1:$T$1,0)),"")</f>
        <v>198.074989</v>
      </c>
      <c r="FG36" s="140">
        <f t="array" ref="FG36">IFERROR(INDEX('SEMACU DATA UNIFICADA'!$C$2:$T1000,MATCH(1,($A36='SEMACU DATA UNIFICADA'!$A$2:$A1000)*($EP$1='SEMACU DATA UNIFICADA'!$B$2:$B1000),0),MATCH(FG$2,'SEMACU DATA UNIFICADA'!$C$1:$T$1,0)),"")</f>
        <v>5.768747243</v>
      </c>
      <c r="FH36" s="138" t="str">
        <f t="array" ref="FH36">IFERROR(INDEX('SEMACU DATA UNIFICADA'!$C$2:$T1000,MATCH(1,($A36='SEMACU DATA UNIFICADA'!$A$2:$A1000)*($FH$1='SEMACU DATA UNIFICADA'!$B$2:$B1000),0),MATCH(FH$2,'SEMACU DATA UNIFICADA'!$C$1:$T$1,0)),"")</f>
        <v>SE11220623</v>
      </c>
      <c r="FI36" s="2">
        <f t="array" ref="FI36">IFERROR(INDEX('SEMACU DATA UNIFICADA'!$C$2:$T1000,MATCH(1,($A36='SEMACU DATA UNIFICADA'!$A$2:$A1000)*($FH$1='SEMACU DATA UNIFICADA'!$B$2:$B1000),0),MATCH(FI$2,'SEMACU DATA UNIFICADA'!$C$1:$T$1,0)),"")</f>
        <v>200</v>
      </c>
      <c r="FJ36" s="2">
        <f t="array" ref="FJ36">IFERROR(INDEX('SEMACU DATA UNIFICADA'!$C$2:$T1000,MATCH(1,($A36='SEMACU DATA UNIFICADA'!$A$2:$A1000)*($FH$1='SEMACU DATA UNIFICADA'!$B$2:$B1000),0),MATCH(FJ$2,'SEMACU DATA UNIFICADA'!$C$1:$T$1,0)),"")</f>
        <v>1100</v>
      </c>
      <c r="FK36" s="2" t="str">
        <f t="array" ref="FK36">IFERROR(INDEX('SEMACU DATA UNIFICADA'!$C$2:$T1000,MATCH(1,($A36='SEMACU DATA UNIFICADA'!$A$2:$A1000)*($FH$1='SEMACU DATA UNIFICADA'!$B$2:$B1000),0),MATCH(FK$2,'SEMACU DATA UNIFICADA'!$C$1:$T$1,0)),"")</f>
        <v>SKR SETLINE</v>
      </c>
      <c r="FL36" s="139">
        <f t="array" ref="FL36">IFERROR(INDEX('SEMACU DATA UNIFICADA'!$C$2:$T1000,MATCH(1,($A36='SEMACU DATA UNIFICADA'!$A$2:$A1000)*($FH$1='SEMACU DATA UNIFICADA'!$B$2:$B1000),0),MATCH(FL$2,'SEMACU DATA UNIFICADA'!$C$1:$T$1,0)),"")</f>
        <v>963.6</v>
      </c>
      <c r="FM36" s="2">
        <f t="array" ref="FM36">IFERROR(INDEX('SEMACU DATA UNIFICADA'!$C$2:$T1000,MATCH(1,($A36='SEMACU DATA UNIFICADA'!$A$2:$A1000)*($FH$1='SEMACU DATA UNIFICADA'!$B$2:$B1000),0),MATCH(FM$2,'SEMACU DATA UNIFICADA'!$C$1:$T$1,0)),"")</f>
        <v>20.17</v>
      </c>
      <c r="FN36" s="2">
        <f t="array" ref="FN36">IFERROR(INDEX('SEMACU DATA UNIFICADA'!$C$2:$T1000,MATCH(1,($A36='SEMACU DATA UNIFICADA'!$A$2:$A1000)*($FH$1='SEMACU DATA UNIFICADA'!$B$2:$B1000),0),MATCH(FN$2,'SEMACU DATA UNIFICADA'!$C$1:$T$1,0)),"")</f>
        <v>0.42</v>
      </c>
      <c r="FO36" s="33">
        <f t="array" ref="FO36">IFERROR(INDEX('SEMACU DATA UNIFICADA'!$C$2:$T1000,MATCH(1,($A36='SEMACU DATA UNIFICADA'!$A$2:$A1000)*($FH$1='SEMACU DATA UNIFICADA'!$B$2:$B1000),0),MATCH(FO$2,'SEMACU DATA UNIFICADA'!$C$1:$T$1,0)),"")</f>
        <v>3.28368</v>
      </c>
      <c r="FP36" s="60">
        <f t="array" ref="FP36">IFERROR(INDEX('SEMACU DATA UNIFICADA'!$C$2:$T1000,MATCH(1,($A36='SEMACU DATA UNIFICADA'!$A$2:$A1000)*($FH$1='SEMACU DATA UNIFICADA'!$B$2:$B1000),0),MATCH(FP$2,'SEMACU DATA UNIFICADA'!$C$1:$T$1,0)),"")</f>
        <v>301969.632</v>
      </c>
      <c r="FQ36" s="23">
        <f t="array" ref="FQ36">IFERROR(INDEX('SEMACU DATA UNIFICADA'!$C$2:$T1000,MATCH(1,($A36='SEMACU DATA UNIFICADA'!$A$2:$A1000)*($FH$1='SEMACU DATA UNIFICADA'!$B$2:$B1000),0),MATCH(FQ$2,'SEMACU DATA UNIFICADA'!$C$1:$T$1,0)),"")</f>
        <v>0.7566618</v>
      </c>
      <c r="FR36" s="23">
        <f t="array" ref="FR36">IFERROR(INDEX('SEMACU DATA UNIFICADA'!$C$2:$T1000,MATCH(1,($A36='SEMACU DATA UNIFICADA'!$A$2:$A1000)*($FH$1='SEMACU DATA UNIFICADA'!$B$2:$B1000),0),MATCH(FR$2,'SEMACU DATA UNIFICADA'!$C$1:$T$1,0)),"")</f>
        <v>0.3687052893</v>
      </c>
      <c r="FS36" s="23">
        <f t="array" ref="FS36">IFERROR(INDEX('SEMACU DATA UNIFICADA'!$C$2:$T1000,MATCH(1,($A36='SEMACU DATA UNIFICADA'!$A$2:$A1000)*($FH$1='SEMACU DATA UNIFICADA'!$B$2:$B1000),0),MATCH(FS$2,'SEMACU DATA UNIFICADA'!$C$1:$T$1,0)),"")</f>
        <v>0.3687052893</v>
      </c>
      <c r="FT36" s="60" t="str">
        <f t="array" ref="FT36">IFERROR(INDEX('SEMACU DATA UNIFICADA'!$C$2:$T1000,MATCH(1,($A36='SEMACU DATA UNIFICADA'!$A$2:$A1000)*($FH$1='SEMACU DATA UNIFICADA'!$B$2:$B1000),0),MATCH(FT$2,'SEMACU DATA UNIFICADA'!$C$1:$T$1,0)),"")</f>
        <v/>
      </c>
      <c r="FU36" s="2">
        <f t="array" ref="FU36">IFERROR(INDEX('SEMACU DATA UNIFICADA'!$C$2:$T1000,MATCH(1,($A36='SEMACU DATA UNIFICADA'!$A$2:$A1000)*($FH$1='SEMACU DATA UNIFICADA'!$B$2:$B1000),0),MATCH(FU$2,'SEMACU DATA UNIFICADA'!$C$1:$T$1,0)),"")</f>
        <v>2</v>
      </c>
      <c r="FV36" s="2">
        <f t="array" ref="FV36">IFERROR(INDEX('SEMACU DATA UNIFICADA'!$C$2:$T1000,MATCH(1,($A36='SEMACU DATA UNIFICADA'!$A$2:$A1000)*($FH$1='SEMACU DATA UNIFICADA'!$B$2:$B1000),0),MATCH(FV$2,'SEMACU DATA UNIFICADA'!$C$1:$T$1,0)),"")</f>
        <v>22.17</v>
      </c>
      <c r="FW36" s="33">
        <f t="array" ref="FW36">IFERROR(INDEX('SEMACU DATA UNIFICADA'!$C$2:$T1000,MATCH(1,($A36='SEMACU DATA UNIFICADA'!$A$2:$A1000)*($FH$1='SEMACU DATA UNIFICADA'!$B$2:$B1000),0),MATCH(FW$2,'SEMACU DATA UNIFICADA'!$C$1:$T$1,0)),"")</f>
        <v>3.23772</v>
      </c>
      <c r="FX36" s="60">
        <f t="array" ref="FX36">IFERROR(INDEX('SEMACU DATA UNIFICADA'!$C$2:$T1000,MATCH(1,($A36='SEMACU DATA UNIFICADA'!$A$2:$A1000)*($FH$1='SEMACU DATA UNIFICADA'!$B$2:$B1000),0),MATCH(FX$2,'SEMACU DATA UNIFICADA'!$C$1:$T$1,0)),"")</f>
        <v>209.0842092</v>
      </c>
      <c r="FY36" s="140">
        <f t="array" ref="FY36">IFERROR(INDEX('SEMACU DATA UNIFICADA'!$C$2:$T1000,MATCH(1,($A36='SEMACU DATA UNIFICADA'!$A$2:$A1000)*($FH$1='SEMACU DATA UNIFICADA'!$B$2:$B1000),0),MATCH(FY$2,'SEMACU DATA UNIFICADA'!$C$1:$T$1,0)),"")</f>
        <v>2.271052294</v>
      </c>
      <c r="FZ36" s="138" t="str">
        <f t="array" ref="FZ36">IFERROR(INDEX('SEMACU DATA UNIFICADA'!$C$2:$T1000,MATCH(1,($A36='SEMACU DATA UNIFICADA'!$A$2:$A1000)*($FZ$1='SEMACU DATA UNIFICADA'!$B$2:$B1000),0),MATCH(FZ$2,'SEMACU DATA UNIFICADA'!$C$1:$T$1,0)),"")</f>
        <v>SERE290823</v>
      </c>
      <c r="GA36" s="2">
        <f t="array" ref="GA36">IFERROR(INDEX('SEMACU DATA UNIFICADA'!$C$2:$T1000,MATCH(1,($A36='SEMACU DATA UNIFICADA'!$A$2:$A1000)*($FZ$1='SEMACU DATA UNIFICADA'!$B$2:$B1000),0),MATCH(GA$2,'SEMACU DATA UNIFICADA'!$C$1:$T$1,0)),"")</f>
        <v>25</v>
      </c>
      <c r="GB36" s="2">
        <f t="array" ref="GB36">IFERROR(INDEX('SEMACU DATA UNIFICADA'!$C$2:$T1000,MATCH(1,($A36='SEMACU DATA UNIFICADA'!$A$2:$A1000)*($FZ$1='SEMACU DATA UNIFICADA'!$B$2:$B1000),0),MATCH(GB$2,'SEMACU DATA UNIFICADA'!$C$1:$T$1,0)),"")</f>
        <v>250</v>
      </c>
      <c r="GC36" s="2" t="str">
        <f t="array" ref="GC36">IFERROR(INDEX('SEMACU DATA UNIFICADA'!$C$2:$T1000,MATCH(1,($A36='SEMACU DATA UNIFICADA'!$A$2:$A1000)*($FZ$1='SEMACU DATA UNIFICADA'!$B$2:$B1000),0),MATCH(GC$2,'SEMACU DATA UNIFICADA'!$C$1:$T$1,0)),"")</f>
        <v>SKR SETLINE</v>
      </c>
      <c r="GD36" s="139">
        <f t="array" ref="GD36">IFERROR(INDEX('SEMACU DATA UNIFICADA'!$C$2:$T1000,MATCH(1,($A36='SEMACU DATA UNIFICADA'!$A$2:$A1000)*($FZ$1='SEMACU DATA UNIFICADA'!$B$2:$B1000),0),MATCH(GD$2,'SEMACU DATA UNIFICADA'!$C$1:$T$1,0)),"")</f>
        <v>219</v>
      </c>
      <c r="GE36" s="2">
        <f t="array" ref="GE36">IFERROR(INDEX('SEMACU DATA UNIFICADA'!$C$2:$T1000,MATCH(1,($A36='SEMACU DATA UNIFICADA'!$A$2:$A1000)*($FZ$1='SEMACU DATA UNIFICADA'!$B$2:$B1000),0),MATCH(GE$2,'SEMACU DATA UNIFICADA'!$C$1:$T$1,0)),"")</f>
        <v>4.8</v>
      </c>
      <c r="GF36" s="2">
        <f t="array" ref="GF36">IFERROR(INDEX('SEMACU DATA UNIFICADA'!$C$2:$T1000,MATCH(1,($A36='SEMACU DATA UNIFICADA'!$A$2:$A1000)*($FZ$1='SEMACU DATA UNIFICADA'!$B$2:$B1000),0),MATCH(GF$2,'SEMACU DATA UNIFICADA'!$C$1:$T$1,0)),"")</f>
        <v>0</v>
      </c>
      <c r="GG36" s="33">
        <f t="array" ref="GG36">IFERROR(INDEX('SEMACU DATA UNIFICADA'!$C$2:$T1000,MATCH(1,($A36='SEMACU DATA UNIFICADA'!$A$2:$A1000)*($FZ$1='SEMACU DATA UNIFICADA'!$B$2:$B1000),0),MATCH(GG$2,'SEMACU DATA UNIFICADA'!$C$1:$T$1,0)),"")</f>
        <v>7.6944</v>
      </c>
      <c r="GH36" s="60">
        <f t="array" ref="GH36">IFERROR(INDEX('SEMACU DATA UNIFICADA'!$C$2:$T1000,MATCH(1,($A36='SEMACU DATA UNIFICADA'!$A$2:$A1000)*($FZ$1='SEMACU DATA UNIFICADA'!$B$2:$B1000),0),MATCH(GH$2,'SEMACU DATA UNIFICADA'!$C$1:$T$1,0)),"")</f>
        <v>67689.92167</v>
      </c>
      <c r="GI36" s="23">
        <f t="array" ref="GI36">IFERROR(INDEX('SEMACU DATA UNIFICADA'!$C$2:$T1000,MATCH(1,($A36='SEMACU DATA UNIFICADA'!$A$2:$A1000)*($FZ$1='SEMACU DATA UNIFICADA'!$B$2:$B1000),0),MATCH(GI$2,'SEMACU DATA UNIFICADA'!$C$1:$T$1,0)),"")</f>
        <v>0.983333</v>
      </c>
      <c r="GJ36" s="23">
        <f t="array" ref="GJ36">IFERROR(INDEX('SEMACU DATA UNIFICADA'!$C$2:$T1000,MATCH(1,($A36='SEMACU DATA UNIFICADA'!$A$2:$A1000)*($FZ$1='SEMACU DATA UNIFICADA'!$B$2:$B1000),0),MATCH(GJ$2,'SEMACU DATA UNIFICADA'!$C$1:$T$1,0)),"")</f>
        <v>0.5014068272</v>
      </c>
      <c r="GK36" s="23">
        <f t="array" ref="GK36">IFERROR(INDEX('SEMACU DATA UNIFICADA'!$C$2:$T1000,MATCH(1,($A36='SEMACU DATA UNIFICADA'!$A$2:$A1000)*($FZ$1='SEMACU DATA UNIFICADA'!$B$2:$B1000),0),MATCH(GK$2,'SEMACU DATA UNIFICADA'!$C$1:$T$1,0)),"")</f>
        <v>0.5014068272</v>
      </c>
      <c r="GL36" s="60" t="str">
        <f t="array" ref="GL36">IFERROR(INDEX('SEMACU DATA UNIFICADA'!$C$2:$T1000,MATCH(1,($A36='SEMACU DATA UNIFICADA'!$A$2:$A1000)*($FZ$1='SEMACU DATA UNIFICADA'!$B$2:$B1000),0),MATCH(GL$2,'SEMACU DATA UNIFICADA'!$C$1:$T$1,0)),"")</f>
        <v/>
      </c>
      <c r="GM36" s="2">
        <f t="array" ref="GM36">IFERROR(INDEX('SEMACU DATA UNIFICADA'!$C$2:$T1000,MATCH(1,($A36='SEMACU DATA UNIFICADA'!$A$2:$A1000)*($FZ$1='SEMACU DATA UNIFICADA'!$B$2:$B1000),0),MATCH(GM$2,'SEMACU DATA UNIFICADA'!$C$1:$T$1,0)),"")</f>
        <v>2</v>
      </c>
      <c r="GN36" s="2">
        <f t="array" ref="GN36">IFERROR(INDEX('SEMACU DATA UNIFICADA'!$C$2:$T1000,MATCH(1,($A36='SEMACU DATA UNIFICADA'!$A$2:$A1000)*($FZ$1='SEMACU DATA UNIFICADA'!$B$2:$B1000),0),MATCH(GN$2,'SEMACU DATA UNIFICADA'!$C$1:$T$1,0)),"")</f>
        <v>6.8</v>
      </c>
      <c r="GO36" s="33">
        <f t="array" ref="GO36">IFERROR(INDEX('SEMACU DATA UNIFICADA'!$C$2:$T1000,MATCH(1,($A36='SEMACU DATA UNIFICADA'!$A$2:$A1000)*($FZ$1='SEMACU DATA UNIFICADA'!$B$2:$B1000),0),MATCH(GO$2,'SEMACU DATA UNIFICADA'!$C$1:$T$1,0)),"")</f>
        <v>6.4176</v>
      </c>
      <c r="GP36" s="60">
        <f t="array" ref="GP36">IFERROR(INDEX('SEMACU DATA UNIFICADA'!$C$2:$T1000,MATCH(1,($A36='SEMACU DATA UNIFICADA'!$A$2:$A1000)*($FZ$1='SEMACU DATA UNIFICADA'!$B$2:$B1000),0),MATCH(GP$2,'SEMACU DATA UNIFICADA'!$C$1:$T$1,0)),"")</f>
        <v>31.4706699</v>
      </c>
      <c r="GQ36" s="140">
        <f t="array" ref="GQ36">IFERROR(INDEX('SEMACU DATA UNIFICADA'!$C$2:$T1000,MATCH(1,($A36='SEMACU DATA UNIFICADA'!$A$2:$A1000)*($FZ$1='SEMACU DATA UNIFICADA'!$B$2:$B1000),0),MATCH(GQ$2,'SEMACU DATA UNIFICADA'!$C$1:$T$1,0)),"")</f>
        <v>1.617667475</v>
      </c>
    </row>
    <row r="37">
      <c r="A37" s="199">
        <v>45180.0</v>
      </c>
      <c r="B37" s="138" t="str">
        <f t="array" ref="B37">IFERROR(INDEX('SEMACU DATA UNIFICADA'!$C$2:$T1000,MATCH(1,($A37='SEMACU DATA UNIFICADA'!$A$2:$A1000)*($B$1='SEMACU DATA UNIFICADA'!$B$2:$B1000),0),MATCH(B$2,'SEMACU DATA UNIFICADA'!$C$1:$T$1,0)),"")</f>
        <v>SE01200623</v>
      </c>
      <c r="C37" s="2">
        <f t="array" ref="C37">IFERROR(INDEX('SEMACU DATA UNIFICADA'!$C$2:$T1000,MATCH(1,($A37='SEMACU DATA UNIFICADA'!$A$2:$A1000)*($B$1='SEMACU DATA UNIFICADA'!$B$2:$B1000),0),MATCH(C$2,'SEMACU DATA UNIFICADA'!$C$1:$T$1,0)),"")</f>
        <v>375</v>
      </c>
      <c r="D37" s="2">
        <f t="array" ref="D37">IFERROR(INDEX('SEMACU DATA UNIFICADA'!$C$2:$T1000,MATCH(1,($A37='SEMACU DATA UNIFICADA'!$A$2:$A1000)*($B$1='SEMACU DATA UNIFICADA'!$B$2:$B1000),0),MATCH(D$2,'SEMACU DATA UNIFICADA'!$C$1:$T$1,0)),"")</f>
        <v>2300</v>
      </c>
      <c r="E37" s="2" t="str">
        <f t="array" ref="E37">IFERROR(INDEX('SEMACU DATA UNIFICADA'!$C$2:$T1000,MATCH(1,($A37='SEMACU DATA UNIFICADA'!$A$2:$A1000)*($B$1='SEMACU DATA UNIFICADA'!$B$2:$B1000),0),MATCH(E$2,'SEMACU DATA UNIFICADA'!$C$1:$T$1,0)),"")</f>
        <v>SKR SETLINE</v>
      </c>
      <c r="F37" s="60">
        <f t="array" ref="F37">IFERROR(INDEX('SEMACU DATA UNIFICADA'!$C$2:$T1000,MATCH(1,($A37='SEMACU DATA UNIFICADA'!$A$2:$A1000)*($B$1='SEMACU DATA UNIFICADA'!$B$2:$B1000),0),MATCH(F$2,'SEMACU DATA UNIFICADA'!$C$1:$T$1,0)),"")</f>
        <v>2014.8</v>
      </c>
      <c r="G37" s="2">
        <f t="array" ref="G37">IFERROR(INDEX('SEMACU DATA UNIFICADA'!$C$2:$T1000,MATCH(1,($A37='SEMACU DATA UNIFICADA'!$A$2:$A1000)*($B$1='SEMACU DATA UNIFICADA'!$B$2:$B1000),0),MATCH(G$2,'SEMACU DATA UNIFICADA'!$C$1:$T$1,0)),"")</f>
        <v>24.8</v>
      </c>
      <c r="H37" s="2">
        <f t="array" ref="H37">IFERROR(INDEX('SEMACU DATA UNIFICADA'!$C$2:$T1000,MATCH(1,($A37='SEMACU DATA UNIFICADA'!$A$2:$A1000)*($B$1='SEMACU DATA UNIFICADA'!$B$2:$B1000),0),MATCH(H$2,'SEMACU DATA UNIFICADA'!$C$1:$T$1,0)),"")</f>
        <v>1.15</v>
      </c>
      <c r="I37" s="33">
        <f t="array" ref="I37">IFERROR(INDEX('SEMACU DATA UNIFICADA'!$C$2:$T1000,MATCH(1,($A37='SEMACU DATA UNIFICADA'!$A$2:$A1000)*($B$1='SEMACU DATA UNIFICADA'!$B$2:$B1000),0),MATCH(I$2,'SEMACU DATA UNIFICADA'!$C$1:$T$1,0)),"")</f>
        <v>3.1224</v>
      </c>
      <c r="J37" s="60">
        <f t="array" ref="J37">IFERROR(INDEX('SEMACU DATA UNIFICADA'!$C$2:$T1000,MATCH(1,($A37='SEMACU DATA UNIFICADA'!$A$2:$A1000)*($B$1='SEMACU DATA UNIFICADA'!$B$2:$B1000),0),MATCH(J$2,'SEMACU DATA UNIFICADA'!$C$1:$T$1,0)),"")</f>
        <v>484273.8836</v>
      </c>
      <c r="K37" s="23">
        <f t="array" ref="K37">IFERROR(INDEX('SEMACU DATA UNIFICADA'!$C$2:$T1000,MATCH(1,($A37='SEMACU DATA UNIFICADA'!$A$2:$A1000)*($B$1='SEMACU DATA UNIFICADA'!$B$2:$B1000),0),MATCH(K$2,'SEMACU DATA UNIFICADA'!$C$1:$T$1,0)),"")</f>
        <v>0.7266612</v>
      </c>
      <c r="L37" s="23">
        <f t="array" ref="L37">IFERROR(INDEX('SEMACU DATA UNIFICADA'!$C$2:$T1000,MATCH(1,($A37='SEMACU DATA UNIFICADA'!$A$2:$A1000)*($B$1='SEMACU DATA UNIFICADA'!$B$2:$B1000),0),MATCH(L$2,'SEMACU DATA UNIFICADA'!$C$1:$T$1,0)),"")</f>
        <v>0.3202869601</v>
      </c>
      <c r="M37" s="23">
        <f t="array" ref="M37">IFERROR(INDEX('SEMACU DATA UNIFICADA'!$C$2:$T1000,MATCH(1,($A37='SEMACU DATA UNIFICADA'!$A$2:$A1000)*($B$1='SEMACU DATA UNIFICADA'!$B$2:$B1000),0),MATCH(M$2,'SEMACU DATA UNIFICADA'!$C$1:$T$1,0)),"")</f>
        <v>0.3202869601</v>
      </c>
      <c r="N37" s="60" t="str">
        <f t="array" ref="N37">IFERROR(INDEX('SEMACU DATA UNIFICADA'!$C$2:$T1000,MATCH(1,($A37='SEMACU DATA UNIFICADA'!$A$2:$A1000)*($B$1='SEMACU DATA UNIFICADA'!$B$2:$B1000),0),MATCH(N$2,'SEMACU DATA UNIFICADA'!$C$1:$T$1,0)),"")</f>
        <v/>
      </c>
      <c r="O37" s="2">
        <f t="array" ref="O37">IFERROR(INDEX('SEMACU DATA UNIFICADA'!$C$2:$T1000,MATCH(1,($A37='SEMACU DATA UNIFICADA'!$A$2:$A1000)*($B$1='SEMACU DATA UNIFICADA'!$B$2:$B1000),0),MATCH(O$2,'SEMACU DATA UNIFICADA'!$C$1:$T$1,0)),"")</f>
        <v>2</v>
      </c>
      <c r="P37" s="2">
        <f t="array" ref="P37">IFERROR(INDEX('SEMACU DATA UNIFICADA'!$C$2:$T1000,MATCH(1,($A37='SEMACU DATA UNIFICADA'!$A$2:$A1000)*($B$1='SEMACU DATA UNIFICADA'!$B$2:$B1000),0),MATCH(P$2,'SEMACU DATA UNIFICADA'!$C$1:$T$1,0)),"")</f>
        <v>26.8</v>
      </c>
      <c r="Q37" s="33">
        <f t="array" ref="Q37">IFERROR(INDEX('SEMACU DATA UNIFICADA'!$C$2:$T1000,MATCH(1,($A37='SEMACU DATA UNIFICADA'!$A$2:$A1000)*($B$1='SEMACU DATA UNIFICADA'!$B$2:$B1000),0),MATCH(Q$2,'SEMACU DATA UNIFICADA'!$C$1:$T$1,0)),"")</f>
        <v>2.9952</v>
      </c>
      <c r="R37" s="60">
        <f t="array" ref="R37">IFERROR(INDEX('SEMACU DATA UNIFICADA'!$C$2:$T1000,MATCH(1,($A37='SEMACU DATA UNIFICADA'!$A$2:$A1000)*($B$1='SEMACU DATA UNIFICADA'!$B$2:$B1000),0),MATCH(R$2,'SEMACU DATA UNIFICADA'!$C$1:$T$1,0)),"")</f>
        <v>377.7087945</v>
      </c>
      <c r="S37" s="140">
        <f t="array" ref="S37">IFERROR(INDEX('SEMACU DATA UNIFICADA'!$C$2:$T1000,MATCH(1,($A37='SEMACU DATA UNIFICADA'!$A$2:$A1000)*($B$1='SEMACU DATA UNIFICADA'!$B$2:$B1000),0),MATCH(S$2,'SEMACU DATA UNIFICADA'!$C$1:$T$1,0)),"")</f>
        <v>0.6771986241</v>
      </c>
      <c r="T37" s="138" t="str">
        <f t="array" ref="T37">IFERROR(INDEX('SEMACU DATA UNIFICADA'!$C$2:$T1000,MATCH(1,($A37='SEMACU DATA UNIFICADA'!$A$2:$A1000)*($T$1='SEMACU DATA UNIFICADA'!$B$2:$B1000),0),MATCH(T$2,'SEMACU DATA UNIFICADA'!$C$1:$T$1,0)),"")</f>
        <v>SE02220623</v>
      </c>
      <c r="U37" s="2">
        <f t="array" ref="U37">IFERROR(INDEX('SEMACU DATA UNIFICADA'!$C$2:$T1000,MATCH(1,($A37='SEMACU DATA UNIFICADA'!$A$2:$A1000)*($T$1='SEMACU DATA UNIFICADA'!$B$2:$B1000),0),MATCH(U$2,'SEMACU DATA UNIFICADA'!$C$1:$T$1,0)),"")</f>
        <v>325</v>
      </c>
      <c r="V37" s="2">
        <f t="array" ref="V37">IFERROR(INDEX('SEMACU DATA UNIFICADA'!$C$2:$T1000,MATCH(1,($A37='SEMACU DATA UNIFICADA'!$A$2:$A1000)*($T$1='SEMACU DATA UNIFICADA'!$B$2:$B1000),0),MATCH(V$2,'SEMACU DATA UNIFICADA'!$C$1:$T$1,0)),"")</f>
        <v>1750</v>
      </c>
      <c r="W37" s="2" t="str">
        <f t="array" ref="W37">IFERROR(INDEX('SEMACU DATA UNIFICADA'!$C$2:$T1000,MATCH(1,($A37='SEMACU DATA UNIFICADA'!$A$2:$A1000)*($T$1='SEMACU DATA UNIFICADA'!$B$2:$B1000),0),MATCH(W$2,'SEMACU DATA UNIFICADA'!$C$1:$T$1,0)),"")</f>
        <v>SKR SETLINE</v>
      </c>
      <c r="X37" s="139">
        <f t="array" ref="X37">IFERROR(INDEX('SEMACU DATA UNIFICADA'!$C$2:$T1000,MATCH(1,($A37='SEMACU DATA UNIFICADA'!$A$2:$A1000)*($T$1='SEMACU DATA UNIFICADA'!$B$2:$B1000),0),MATCH(X$2,'SEMACU DATA UNIFICADA'!$C$1:$T$1,0)),"")</f>
        <v>1533</v>
      </c>
      <c r="Y37" s="2">
        <f t="array" ref="Y37">IFERROR(INDEX('SEMACU DATA UNIFICADA'!$C$2:$T1000,MATCH(1,($A37='SEMACU DATA UNIFICADA'!$A$2:$A1000)*($T$1='SEMACU DATA UNIFICADA'!$B$2:$B1000),0),MATCH(Y$2,'SEMACU DATA UNIFICADA'!$C$1:$T$1,0)),"")</f>
        <v>25.38</v>
      </c>
      <c r="Z37" s="2">
        <f t="array" ref="Z37">IFERROR(INDEX('SEMACU DATA UNIFICADA'!$C$2:$T1000,MATCH(1,($A37='SEMACU DATA UNIFICADA'!$A$2:$A1000)*($T$1='SEMACU DATA UNIFICADA'!$B$2:$B1000),0),MATCH(Z$2,'SEMACU DATA UNIFICADA'!$C$1:$T$1,0)),"")</f>
        <v>1.95</v>
      </c>
      <c r="AA37" s="33">
        <f t="array" ref="AA37">IFERROR(INDEX('SEMACU DATA UNIFICADA'!$C$2:$T1000,MATCH(1,($A37='SEMACU DATA UNIFICADA'!$A$2:$A1000)*($T$1='SEMACU DATA UNIFICADA'!$B$2:$B1000),0),MATCH(AA$2,'SEMACU DATA UNIFICADA'!$C$1:$T$1,0)),"")</f>
        <v>3.15096</v>
      </c>
      <c r="AB37" s="60">
        <f t="array" ref="AB37">IFERROR(INDEX('SEMACU DATA UNIFICADA'!$C$2:$T1000,MATCH(1,($A37='SEMACU DATA UNIFICADA'!$A$2:$A1000)*($T$1='SEMACU DATA UNIFICADA'!$B$2:$B1000),0),MATCH(AB$2,'SEMACU DATA UNIFICADA'!$C$1:$T$1,0)),"")</f>
        <v>406395.4652</v>
      </c>
      <c r="AC37" s="23">
        <f t="array" ref="AC37">IFERROR(INDEX('SEMACU DATA UNIFICADA'!$C$2:$T1000,MATCH(1,($A37='SEMACU DATA UNIFICADA'!$A$2:$A1000)*($T$1='SEMACU DATA UNIFICADA'!$B$2:$B1000),0),MATCH(AC$2,'SEMACU DATA UNIFICADA'!$C$1:$T$1,0)),"")</f>
        <v>0.733328</v>
      </c>
      <c r="AD37" s="23">
        <f t="array" ref="AD37">IFERROR(INDEX('SEMACU DATA UNIFICADA'!$C$2:$T1000,MATCH(1,($A37='SEMACU DATA UNIFICADA'!$A$2:$A1000)*($T$1='SEMACU DATA UNIFICADA'!$B$2:$B1000),0),MATCH(AD$2,'SEMACU DATA UNIFICADA'!$C$1:$T$1,0)),"")</f>
        <v>0.4031701044</v>
      </c>
      <c r="AE37" s="23">
        <f t="array" ref="AE37">IFERROR(INDEX('SEMACU DATA UNIFICADA'!$C$2:$T1000,MATCH(1,($A37='SEMACU DATA UNIFICADA'!$A$2:$A1000)*($T$1='SEMACU DATA UNIFICADA'!$B$2:$B1000),0),MATCH(AE$2,'SEMACU DATA UNIFICADA'!$C$1:$T$1,0)),"")</f>
        <v>0.4031701044</v>
      </c>
      <c r="AF37" s="60" t="str">
        <f t="array" ref="AF37">IFERROR(INDEX('SEMACU DATA UNIFICADA'!$C$2:$T1000,MATCH(1,($A37='SEMACU DATA UNIFICADA'!$A$2:$A1000)*($T$1='SEMACU DATA UNIFICADA'!$B$2:$B1000),0),MATCH(AF$2,'SEMACU DATA UNIFICADA'!$C$1:$T$1,0)),"")</f>
        <v/>
      </c>
      <c r="AG37" s="2">
        <f t="array" ref="AG37">IFERROR(INDEX('SEMACU DATA UNIFICADA'!$C$2:$T1000,MATCH(1,($A37='SEMACU DATA UNIFICADA'!$A$2:$A1000)*($T$1='SEMACU DATA UNIFICADA'!$B$2:$B1000),0),MATCH(AG$2,'SEMACU DATA UNIFICADA'!$C$1:$T$1,0)),"")</f>
        <v>2</v>
      </c>
      <c r="AH37" s="2">
        <f t="array" ref="AH37">IFERROR(INDEX('SEMACU DATA UNIFICADA'!$C$2:$T1000,MATCH(1,($A37='SEMACU DATA UNIFICADA'!$A$2:$A1000)*($T$1='SEMACU DATA UNIFICADA'!$B$2:$B1000),0),MATCH(AH$2,'SEMACU DATA UNIFICADA'!$C$1:$T$1,0)),"")</f>
        <v>27.38</v>
      </c>
      <c r="AI37" s="2">
        <f t="array" ref="AI37">IFERROR(INDEX('SEMACU DATA UNIFICADA'!$C$2:$T1000,MATCH(1,($A37='SEMACU DATA UNIFICADA'!$A$2:$A1000)*($T$1='SEMACU DATA UNIFICADA'!$B$2:$B1000),0),MATCH(AI$2,'SEMACU DATA UNIFICADA'!$C$1:$T$1,0)),"")</f>
        <v>2.93664</v>
      </c>
      <c r="AJ37" s="60">
        <f t="array" ref="AJ37">IFERROR(INDEX('SEMACU DATA UNIFICADA'!$C$2:$T1000,MATCH(1,($A37='SEMACU DATA UNIFICADA'!$A$2:$A1000)*($T$1='SEMACU DATA UNIFICADA'!$B$2:$B1000),0),MATCH(AJ$2,'SEMACU DATA UNIFICADA'!$C$1:$T$1,0)),"")</f>
        <v>325.6206216</v>
      </c>
      <c r="AK37" s="140">
        <f t="array" ref="AK37">IFERROR(INDEX('SEMACU DATA UNIFICADA'!$C$2:$T1000,MATCH(1,($A37='SEMACU DATA UNIFICADA'!$A$2:$A1000)*($T$1='SEMACU DATA UNIFICADA'!$B$2:$B1000),0),MATCH(AK$2,'SEMACU DATA UNIFICADA'!$C$1:$T$1,0)),"")</f>
        <v>0.1551554105</v>
      </c>
      <c r="AL37" s="138" t="str">
        <f t="array" ref="AL37">IFERROR(INDEX('SEMACU DATA UNIFICADA'!$C$2:$T1000,MATCH(1,($A37='SEMACU DATA UNIFICADA'!$A$2:$A1000)*($AL$1='SEMACU DATA UNIFICADA'!$B$2:$B1000),0),MATCH(AL$2,'SEMACU DATA UNIFICADA'!$C$1:$T$1,0)),"")</f>
        <v>SE03240623</v>
      </c>
      <c r="AM37" s="2">
        <f t="array" ref="AM37">IFERROR(INDEX('SEMACU DATA UNIFICADA'!$C$2:$T1000,MATCH(1,($A37='SEMACU DATA UNIFICADA'!$A$2:$A1000)*($AL$1='SEMACU DATA UNIFICADA'!$B$2:$B1000),0),MATCH(AM$2,'SEMACU DATA UNIFICADA'!$C$1:$T$1,0)),"")</f>
        <v>200</v>
      </c>
      <c r="AN37" s="2">
        <f t="array" ref="AN37">IFERROR(INDEX('SEMACU DATA UNIFICADA'!$C$2:$T1000,MATCH(1,($A37='SEMACU DATA UNIFICADA'!$A$2:$A1000)*($AL$1='SEMACU DATA UNIFICADA'!$B$2:$B1000),0),MATCH(AN$2,'SEMACU DATA UNIFICADA'!$C$1:$T$1,0)),"")</f>
        <v>1225</v>
      </c>
      <c r="AO37" s="2" t="str">
        <f t="array" ref="AO37">IFERROR(INDEX('SEMACU DATA UNIFICADA'!$C$2:$T1000,MATCH(1,($A37='SEMACU DATA UNIFICADA'!$A$2:$A1000)*($AL$1='SEMACU DATA UNIFICADA'!$B$2:$B1000),0),MATCH(AO$2,'SEMACU DATA UNIFICADA'!$C$1:$T$1,0)),"")</f>
        <v>SKR SETLINE</v>
      </c>
      <c r="AP37" s="139">
        <f t="array" ref="AP37">IFERROR(INDEX('SEMACU DATA UNIFICADA'!$C$2:$T1000,MATCH(1,($A37='SEMACU DATA UNIFICADA'!$A$2:$A1000)*($AL$1='SEMACU DATA UNIFICADA'!$B$2:$B1000),0),MATCH(AP$2,'SEMACU DATA UNIFICADA'!$C$1:$T$1,0)),"")</f>
        <v>1073.1</v>
      </c>
      <c r="AQ37" s="2">
        <f t="array" ref="AQ37">IFERROR(INDEX('SEMACU DATA UNIFICADA'!$C$2:$T1000,MATCH(1,($A37='SEMACU DATA UNIFICADA'!$A$2:$A1000)*($AL$1='SEMACU DATA UNIFICADA'!$B$2:$B1000),0),MATCH(AQ$2,'SEMACU DATA UNIFICADA'!$C$1:$T$1,0)),"")</f>
        <v>23.13</v>
      </c>
      <c r="AR37" s="2">
        <f t="array" ref="AR37">IFERROR(INDEX('SEMACU DATA UNIFICADA'!$C$2:$T1000,MATCH(1,($A37='SEMACU DATA UNIFICADA'!$A$2:$A1000)*($AL$1='SEMACU DATA UNIFICADA'!$B$2:$B1000),0),MATCH(AR$2,'SEMACU DATA UNIFICADA'!$C$1:$T$1,0)),"")</f>
        <v>1.2</v>
      </c>
      <c r="AS37" s="33">
        <f t="array" ref="AS37">IFERROR(INDEX('SEMACU DATA UNIFICADA'!$C$2:$T1000,MATCH(1,($A37='SEMACU DATA UNIFICADA'!$A$2:$A1000)*($AL$1='SEMACU DATA UNIFICADA'!$B$2:$B1000),0),MATCH(AS$2,'SEMACU DATA UNIFICADA'!$C$1:$T$1,0)),"")</f>
        <v>3.26508</v>
      </c>
      <c r="AT37" s="60">
        <f t="array" ref="AT37">IFERROR(INDEX('SEMACU DATA UNIFICADA'!$C$2:$T1000,MATCH(1,($A37='SEMACU DATA UNIFICADA'!$A$2:$A1000)*($AL$1='SEMACU DATA UNIFICADA'!$B$2:$B1000),0),MATCH(AT$2,'SEMACU DATA UNIFICADA'!$C$1:$T$1,0)),"")</f>
        <v>264825.9484</v>
      </c>
      <c r="AU37" s="23">
        <f t="array" ref="AU37">IFERROR(INDEX('SEMACU DATA UNIFICADA'!$C$2:$T1000,MATCH(1,($A37='SEMACU DATA UNIFICADA'!$A$2:$A1000)*($AL$1='SEMACU DATA UNIFICADA'!$B$2:$B1000),0),MATCH(AU$2,'SEMACU DATA UNIFICADA'!$C$1:$T$1,0)),"")</f>
        <v>0.7399948</v>
      </c>
      <c r="AV37" s="23">
        <f t="array" ref="AV37">IFERROR(INDEX('SEMACU DATA UNIFICADA'!$C$2:$T1000,MATCH(1,($A37='SEMACU DATA UNIFICADA'!$A$2:$A1000)*($AL$1='SEMACU DATA UNIFICADA'!$B$2:$B1000),0),MATCH(AV$2,'SEMACU DATA UNIFICADA'!$C$1:$T$1,0)),"")</f>
        <v>0.4144381039</v>
      </c>
      <c r="AW37" s="23">
        <f t="array" ref="AW37">IFERROR(INDEX('SEMACU DATA UNIFICADA'!$C$2:$T1000,MATCH(1,($A37='SEMACU DATA UNIFICADA'!$A$2:$A1000)*($AL$1='SEMACU DATA UNIFICADA'!$B$2:$B1000),0),MATCH(AW$2,'SEMACU DATA UNIFICADA'!$C$1:$T$1,0)),"")</f>
        <v>0.4144381039</v>
      </c>
      <c r="AX37" s="60" t="str">
        <f t="array" ref="AX37">IFERROR(INDEX('SEMACU DATA UNIFICADA'!$C$2:$T1000,MATCH(1,($A37='SEMACU DATA UNIFICADA'!$A$2:$A1000)*($AL$1='SEMACU DATA UNIFICADA'!$B$2:$B1000),0),MATCH(AX$2,'SEMACU DATA UNIFICADA'!$C$1:$T$1,0)),"")</f>
        <v/>
      </c>
      <c r="AY37" s="2">
        <f t="array" ref="AY37">IFERROR(INDEX('SEMACU DATA UNIFICADA'!$C$2:$T1000,MATCH(1,($A37='SEMACU DATA UNIFICADA'!$A$2:$A1000)*($AL$1='SEMACU DATA UNIFICADA'!$B$2:$B1000),0),MATCH(AY$2,'SEMACU DATA UNIFICADA'!$C$1:$T$1,0)),"")</f>
        <v>2</v>
      </c>
      <c r="AZ37" s="2">
        <f t="array" ref="AZ37">IFERROR(INDEX('SEMACU DATA UNIFICADA'!$C$2:$T1000,MATCH(1,($A37='SEMACU DATA UNIFICADA'!$A$2:$A1000)*($AL$1='SEMACU DATA UNIFICADA'!$B$2:$B1000),0),MATCH(AZ$2,'SEMACU DATA UNIFICADA'!$C$1:$T$1,0)),"")</f>
        <v>25.13</v>
      </c>
      <c r="BA37" s="33">
        <f t="array" ref="BA37">IFERROR(INDEX('SEMACU DATA UNIFICADA'!$C$2:$T1000,MATCH(1,($A37='SEMACU DATA UNIFICADA'!$A$2:$A1000)*($AL$1='SEMACU DATA UNIFICADA'!$B$2:$B1000),0),MATCH(BA$2,'SEMACU DATA UNIFICADA'!$C$1:$T$1,0)),"")</f>
        <v>3.17796</v>
      </c>
      <c r="BB37" s="60">
        <f t="array" ref="BB37">IFERROR(INDEX('SEMACU DATA UNIFICADA'!$C$2:$T1000,MATCH(1,($A37='SEMACU DATA UNIFICADA'!$A$2:$A1000)*($AL$1='SEMACU DATA UNIFICADA'!$B$2:$B1000),0),MATCH(BB$2,'SEMACU DATA UNIFICADA'!$C$1:$T$1,0)),"")</f>
        <v>206.348306</v>
      </c>
      <c r="BC37" s="140">
        <f t="array" ref="BC37">IFERROR(INDEX('SEMACU DATA UNIFICADA'!$C$2:$T1000,MATCH(1,($A37='SEMACU DATA UNIFICADA'!$A$2:$A1000)*($AL$1='SEMACU DATA UNIFICADA'!$B$2:$B1000),0),MATCH(BC$2,'SEMACU DATA UNIFICADA'!$C$1:$T$1,0)),"")</f>
        <v>1.587076509</v>
      </c>
      <c r="BD37" s="138" t="str">
        <f t="array" ref="BD37">IFERROR(INDEX('SEMACU DATA UNIFICADA'!$C$2:$T1000,MATCH(1,($A37='SEMACU DATA UNIFICADA'!$A$2:$A1000)*($BD$1='SEMACU DATA UNIFICADA'!$B$2:$B1000),0),MATCH(BD$2,'SEMACU DATA UNIFICADA'!$C$1:$T$1,0)),"")</f>
        <v/>
      </c>
      <c r="BE37" s="2" t="str">
        <f t="array" ref="BE37">IFERROR(INDEX('SEMACU DATA UNIFICADA'!$C$2:$T1000,MATCH(1,($A37='SEMACU DATA UNIFICADA'!$A$2:$A1000)*($BD$1='SEMACU DATA UNIFICADA'!$B$2:$B1000),0),MATCH(BE$2,'SEMACU DATA UNIFICADA'!$C$1:$T$1,0)),"")</f>
        <v/>
      </c>
      <c r="BF37" s="2" t="str">
        <f t="array" ref="BF37">IFERROR(INDEX('SEMACU DATA UNIFICADA'!$C$2:$T1000,MATCH(1,($A37='SEMACU DATA UNIFICADA'!$A$2:$A1000)*($BD$1='SEMACU DATA UNIFICADA'!$B$2:$B1000),0),MATCH(BF$2,'SEMACU DATA UNIFICADA'!$C$1:$T$1,0)),"")</f>
        <v/>
      </c>
      <c r="BG37" s="2" t="str">
        <f t="array" ref="BG37">IFERROR(INDEX('SEMACU DATA UNIFICADA'!$C$2:$T1000,MATCH(1,($A37='SEMACU DATA UNIFICADA'!$A$2:$A1000)*($BD$1='SEMACU DATA UNIFICADA'!$B$2:$B1000),0),MATCH(BG$2,'SEMACU DATA UNIFICADA'!$C$1:$T$1,0)),"")</f>
        <v/>
      </c>
      <c r="BH37" s="139" t="str">
        <f t="array" ref="BH37">IFERROR(INDEX('SEMACU DATA UNIFICADA'!$C$2:$T1000,MATCH(1,($A37='SEMACU DATA UNIFICADA'!$A$2:$A1000)*($BD$1='SEMACU DATA UNIFICADA'!$B$2:$B1000),0),MATCH(BH$2,'SEMACU DATA UNIFICADA'!$C$1:$T$1,0)),"")</f>
        <v/>
      </c>
      <c r="BI37" s="2" t="str">
        <f t="array" ref="BI37">IFERROR(INDEX('SEMACU DATA UNIFICADA'!$C$2:$T1000,MATCH(1,($A37='SEMACU DATA UNIFICADA'!$A$2:$A1000)*($BD$1='SEMACU DATA UNIFICADA'!$B$2:$B1000),0),MATCH(BI$2,'SEMACU DATA UNIFICADA'!$C$1:$T$1,0)),"")</f>
        <v/>
      </c>
      <c r="BJ37" s="2" t="str">
        <f t="array" ref="BJ37">IFERROR(INDEX('SEMACU DATA UNIFICADA'!$C$2:$T1000,MATCH(1,($A37='SEMACU DATA UNIFICADA'!$A$2:$A1000)*($BD$1='SEMACU DATA UNIFICADA'!$B$2:$B1000),0),MATCH(BJ$2,'SEMACU DATA UNIFICADA'!$C$1:$T$1,0)),"")</f>
        <v/>
      </c>
      <c r="BK37" s="33" t="str">
        <f t="array" ref="BK37">IFERROR(INDEX('SEMACU DATA UNIFICADA'!$C$2:$T1000,MATCH(1,($A37='SEMACU DATA UNIFICADA'!$A$2:$A1000)*($BD$1='SEMACU DATA UNIFICADA'!$B$2:$B1000),0),MATCH(BK$2,'SEMACU DATA UNIFICADA'!$C$1:$T$1,0)),"")</f>
        <v/>
      </c>
      <c r="BL37" s="60" t="str">
        <f t="array" ref="BL37">IFERROR(INDEX('SEMACU DATA UNIFICADA'!$C$2:$T1000,MATCH(1,($A37='SEMACU DATA UNIFICADA'!$A$2:$A1000)*($BD$1='SEMACU DATA UNIFICADA'!$B$2:$B1000),0),MATCH(BL$2,'SEMACU DATA UNIFICADA'!$C$1:$T$1,0)),"")</f>
        <v/>
      </c>
      <c r="BM37" s="23" t="str">
        <f t="array" ref="BM37">IFERROR(INDEX('SEMACU DATA UNIFICADA'!$C$2:$T1000,MATCH(1,($A37='SEMACU DATA UNIFICADA'!$A$2:$A1000)*($BD$1='SEMACU DATA UNIFICADA'!$B$2:$B1000),0),MATCH(BM$2,'SEMACU DATA UNIFICADA'!$C$1:$T$1,0)),"")</f>
        <v/>
      </c>
      <c r="BN37" s="23" t="str">
        <f t="array" ref="BN37">IFERROR(INDEX('SEMACU DATA UNIFICADA'!$C$2:$T1000,MATCH(1,($A37='SEMACU DATA UNIFICADA'!$A$2:$A1000)*($BD$1='SEMACU DATA UNIFICADA'!$B$2:$B1000),0),MATCH(BN$2,'SEMACU DATA UNIFICADA'!$C$1:$T$1,0)),"")</f>
        <v/>
      </c>
      <c r="BO37" s="23" t="str">
        <f t="array" ref="BO37">IFERROR(INDEX('SEMACU DATA UNIFICADA'!$C$2:$T1000,MATCH(1,($A37='SEMACU DATA UNIFICADA'!$A$2:$A1000)*($BD$1='SEMACU DATA UNIFICADA'!$B$2:$B1000),0),MATCH(BO$2,'SEMACU DATA UNIFICADA'!$C$1:$T$1,0)),"")</f>
        <v/>
      </c>
      <c r="BP37" s="60" t="str">
        <f t="array" ref="BP37">IFERROR(INDEX('SEMACU DATA UNIFICADA'!$C$2:$T1000,MATCH(1,($A37='SEMACU DATA UNIFICADA'!$A$2:$A1000)*($BD$1='SEMACU DATA UNIFICADA'!$B$2:$B1000),0),MATCH(BP$2,'SEMACU DATA UNIFICADA'!$C$1:$T$1,0)),"")</f>
        <v/>
      </c>
      <c r="BQ37" s="2" t="str">
        <f t="array" ref="BQ37">IFERROR(INDEX('SEMACU DATA UNIFICADA'!$C$2:$T1000,MATCH(1,($A37='SEMACU DATA UNIFICADA'!$A$2:$A1000)*($BD$1='SEMACU DATA UNIFICADA'!$B$2:$B1000),0),MATCH(BQ$2,'SEMACU DATA UNIFICADA'!$C$1:$T$1,0)),"")</f>
        <v/>
      </c>
      <c r="BR37" s="2" t="str">
        <f t="array" ref="BR37">IFERROR(INDEX('SEMACU DATA UNIFICADA'!$C$2:$T1000,MATCH(1,($A37='SEMACU DATA UNIFICADA'!$A$2:$A1000)*($BD$1='SEMACU DATA UNIFICADA'!$B$2:$B1000),0),MATCH(BR$2,'SEMACU DATA UNIFICADA'!$C$1:$T$1,0)),"")</f>
        <v/>
      </c>
      <c r="BS37" s="33" t="str">
        <f t="array" ref="BS37">IFERROR(INDEX('SEMACU DATA UNIFICADA'!$C$2:$T1000,MATCH(1,($A37='SEMACU DATA UNIFICADA'!$A$2:$A1000)*($BD$1='SEMACU DATA UNIFICADA'!$B$2:$B1000),0),MATCH(BS$2,'SEMACU DATA UNIFICADA'!$C$1:$T$1,0)),"")</f>
        <v/>
      </c>
      <c r="BT37" s="60" t="str">
        <f t="array" ref="BT37">IFERROR(INDEX('SEMACU DATA UNIFICADA'!$C$2:$T1000,MATCH(1,($A37='SEMACU DATA UNIFICADA'!$A$2:$A1000)*($BD$1='SEMACU DATA UNIFICADA'!$B$2:$B1000),0),MATCH(BT$2,'SEMACU DATA UNIFICADA'!$C$1:$T$1,0)),"")</f>
        <v/>
      </c>
      <c r="BU37" s="140" t="str">
        <f t="array" ref="BU37">IFERROR(INDEX('SEMACU DATA UNIFICADA'!$C$2:$T1000,MATCH(1,($A37='SEMACU DATA UNIFICADA'!$A$2:$A1000)*($BD$1='SEMACU DATA UNIFICADA'!$B$2:$B1000),0),MATCH(BU$2,'SEMACU DATA UNIFICADA'!$C$1:$T$1,0)),"")</f>
        <v/>
      </c>
      <c r="BV37" s="138" t="str">
        <f t="array" ref="BV37">IFERROR(INDEX('SEMACU DATA UNIFICADA'!$C$2:$T1000,MATCH(1,($A37='SEMACU DATA UNIFICADA'!$A$2:$A1000)*($BV$1='SEMACU DATA UNIFICADA'!$B$2:$B1000),0),MATCH(BV$2,'SEMACU DATA UNIFICADA'!$C$1:$T$1,0)),"")</f>
        <v>SE06160823</v>
      </c>
      <c r="BW37" s="2">
        <f t="array" ref="BW37">IFERROR(INDEX('SEMACU DATA UNIFICADA'!$C$2:$T1000,MATCH(1,($A37='SEMACU DATA UNIFICADA'!$A$2:$A1000)*($BV$1='SEMACU DATA UNIFICADA'!$B$2:$B1000),0),MATCH(BW$2,'SEMACU DATA UNIFICADA'!$C$1:$T$1,0)),"")</f>
        <v>100</v>
      </c>
      <c r="BX37" s="2">
        <f t="array" ref="BX37">IFERROR(INDEX('SEMACU DATA UNIFICADA'!$C$2:$T1000,MATCH(1,($A37='SEMACU DATA UNIFICADA'!$A$2:$A1000)*($BV$1='SEMACU DATA UNIFICADA'!$B$2:$B1000),0),MATCH(BX$2,'SEMACU DATA UNIFICADA'!$C$1:$T$1,0)),"")</f>
        <v>675</v>
      </c>
      <c r="BY37" s="2" t="str">
        <f t="array" ref="BY37">IFERROR(INDEX('SEMACU DATA UNIFICADA'!$C$2:$T1000,MATCH(1,($A37='SEMACU DATA UNIFICADA'!$A$2:$A1000)*($BV$1='SEMACU DATA UNIFICADA'!$B$2:$B1000),0),MATCH(BY$2,'SEMACU DATA UNIFICADA'!$C$1:$T$1,0)),"")</f>
        <v>SKR SETLINE</v>
      </c>
      <c r="BZ37" s="139">
        <f t="array" ref="BZ37">IFERROR(INDEX('SEMACU DATA UNIFICADA'!$C$2:$T1000,MATCH(1,($A37='SEMACU DATA UNIFICADA'!$A$2:$A1000)*($BV$1='SEMACU DATA UNIFICADA'!$B$2:$B1000),0),MATCH(BZ$2,'SEMACU DATA UNIFICADA'!$C$1:$T$1,0)),"")</f>
        <v>591.3</v>
      </c>
      <c r="CA37" s="2">
        <f t="array" ref="CA37">IFERROR(INDEX('SEMACU DATA UNIFICADA'!$C$2:$T1000,MATCH(1,($A37='SEMACU DATA UNIFICADA'!$A$2:$A1000)*($BV$1='SEMACU DATA UNIFICADA'!$B$2:$B1000),0),MATCH(CA$2,'SEMACU DATA UNIFICADA'!$C$1:$T$1,0)),"")</f>
        <v>9.14</v>
      </c>
      <c r="CB37" s="2">
        <f t="array" ref="CB37">IFERROR(INDEX('SEMACU DATA UNIFICADA'!$C$2:$T1000,MATCH(1,($A37='SEMACU DATA UNIFICADA'!$A$2:$A1000)*($BV$1='SEMACU DATA UNIFICADA'!$B$2:$B1000),0),MATCH(CB$2,'SEMACU DATA UNIFICADA'!$C$1:$T$1,0)),"")</f>
        <v>2.85</v>
      </c>
      <c r="CC37" s="33">
        <f t="array" ref="CC37">IFERROR(INDEX('SEMACU DATA UNIFICADA'!$C$2:$T1000,MATCH(1,($A37='SEMACU DATA UNIFICADA'!$A$2:$A1000)*($BV$1='SEMACU DATA UNIFICADA'!$B$2:$B1000),0),MATCH(CC$2,'SEMACU DATA UNIFICADA'!$C$1:$T$1,0)),"")</f>
        <v>5.26368</v>
      </c>
      <c r="CD37" s="60">
        <f t="array" ref="CD37">IFERROR(INDEX('SEMACU DATA UNIFICADA'!$C$2:$T1000,MATCH(1,($A37='SEMACU DATA UNIFICADA'!$A$2:$A1000)*($BV$1='SEMACU DATA UNIFICADA'!$B$2:$B1000),0),MATCH(CD$2,'SEMACU DATA UNIFICADA'!$C$1:$T$1,0)),"")</f>
        <v>207856.8423</v>
      </c>
      <c r="CE37" s="23">
        <f t="array" ref="CE37">IFERROR(INDEX('SEMACU DATA UNIFICADA'!$C$2:$T1000,MATCH(1,($A37='SEMACU DATA UNIFICADA'!$A$2:$A1000)*($BV$1='SEMACU DATA UNIFICADA'!$B$2:$B1000),0),MATCH(CE$2,'SEMACU DATA UNIFICADA'!$C$1:$T$1,0)),"")</f>
        <v>0.916665</v>
      </c>
      <c r="CF37" s="23">
        <f t="array" ref="CF37">IFERROR(INDEX('SEMACU DATA UNIFICADA'!$C$2:$T1000,MATCH(1,($A37='SEMACU DATA UNIFICADA'!$A$2:$A1000)*($BV$1='SEMACU DATA UNIFICADA'!$B$2:$B1000),0),MATCH(CF$2,'SEMACU DATA UNIFICADA'!$C$1:$T$1,0)),"")</f>
        <v>0.4199128127</v>
      </c>
      <c r="CG37" s="23">
        <f t="array" ref="CG37">IFERROR(INDEX('SEMACU DATA UNIFICADA'!$C$2:$T1000,MATCH(1,($A37='SEMACU DATA UNIFICADA'!$A$2:$A1000)*($BV$1='SEMACU DATA UNIFICADA'!$B$2:$B1000),0),MATCH(CG$2,'SEMACU DATA UNIFICADA'!$C$1:$T$1,0)),"")</f>
        <v>0.4199128127</v>
      </c>
      <c r="CH37" s="60" t="str">
        <f t="array" ref="CH37">IFERROR(INDEX('SEMACU DATA UNIFICADA'!$C$2:$T1000,MATCH(1,($A37='SEMACU DATA UNIFICADA'!$A$2:$A1000)*($BV$1='SEMACU DATA UNIFICADA'!$B$2:$B1000),0),MATCH(CH$2,'SEMACU DATA UNIFICADA'!$C$1:$T$1,0)),"")</f>
        <v/>
      </c>
      <c r="CI37" s="2">
        <f t="array" ref="CI37">IFERROR(INDEX('SEMACU DATA UNIFICADA'!$C$2:$T1000,MATCH(1,($A37='SEMACU DATA UNIFICADA'!$A$2:$A1000)*($BV$1='SEMACU DATA UNIFICADA'!$B$2:$B1000),0),MATCH(CI$2,'SEMACU DATA UNIFICADA'!$C$1:$T$1,0)),"")</f>
        <v>2</v>
      </c>
      <c r="CJ37" s="2">
        <f t="array" ref="CJ37">IFERROR(INDEX('SEMACU DATA UNIFICADA'!$C$2:$T1000,MATCH(1,($A37='SEMACU DATA UNIFICADA'!$A$2:$A1000)*($BV$1='SEMACU DATA UNIFICADA'!$B$2:$B1000),0),MATCH(CJ$2,'SEMACU DATA UNIFICADA'!$C$1:$T$1,0)),"")</f>
        <v>11.14</v>
      </c>
      <c r="CK37" s="33">
        <f t="array" ref="CK37">IFERROR(INDEX('SEMACU DATA UNIFICADA'!$C$2:$T1000,MATCH(1,($A37='SEMACU DATA UNIFICADA'!$A$2:$A1000)*($BV$1='SEMACU DATA UNIFICADA'!$B$2:$B1000),0),MATCH(CK$2,'SEMACU DATA UNIFICADA'!$C$1:$T$1,0)),"")</f>
        <v>4.58112</v>
      </c>
      <c r="CL37" s="60">
        <f t="array" ref="CL37">IFERROR(INDEX('SEMACU DATA UNIFICADA'!$C$2:$T1000,MATCH(1,($A37='SEMACU DATA UNIFICADA'!$A$2:$A1000)*($BV$1='SEMACU DATA UNIFICADA'!$B$2:$B1000),0),MATCH(CL$2,'SEMACU DATA UNIFICADA'!$C$1:$T$1,0)),"")</f>
        <v>109.7574996</v>
      </c>
      <c r="CM37" s="140">
        <f t="array" ref="CM37">IFERROR(INDEX('SEMACU DATA UNIFICADA'!$C$2:$T1000,MATCH(1,($A37='SEMACU DATA UNIFICADA'!$A$2:$A1000)*($BV$1='SEMACU DATA UNIFICADA'!$B$2:$B1000),0),MATCH(CM$2,'SEMACU DATA UNIFICADA'!$C$1:$T$1,0)),"")</f>
        <v>2.439374888</v>
      </c>
      <c r="CN37" s="138" t="str">
        <f t="array" ref="CN37">IFERROR(INDEX('SEMACU DATA UNIFICADA'!$C$2:$T1000,MATCH(1,($A37='SEMACU DATA UNIFICADA'!$A$2:$A1000)*($CN$1='SEMACU DATA UNIFICADA'!$B$2:$B1000),0),MATCH(CN$2,'SEMACU DATA UNIFICADA'!$C$1:$T$1,0)),"")</f>
        <v>SE07160823</v>
      </c>
      <c r="CO37" s="2">
        <f t="array" ref="CO37">IFERROR(INDEX('SEMACU DATA UNIFICADA'!$C$2:$T1000,MATCH(1,($A37='SEMACU DATA UNIFICADA'!$A$2:$A1000)*($CN$1='SEMACU DATA UNIFICADA'!$B$2:$B1000),0),MATCH(CO$2,'SEMACU DATA UNIFICADA'!$C$1:$T$1,0)),"")</f>
        <v>100</v>
      </c>
      <c r="CP37" s="2">
        <f t="array" ref="CP37">IFERROR(INDEX('SEMACU DATA UNIFICADA'!$C$2:$T1000,MATCH(1,($A37='SEMACU DATA UNIFICADA'!$A$2:$A1000)*($CN$1='SEMACU DATA UNIFICADA'!$B$2:$B1000),0),MATCH(CP$2,'SEMACU DATA UNIFICADA'!$C$1:$T$1,0)),"")</f>
        <v>822</v>
      </c>
      <c r="CQ37" s="2" t="str">
        <f t="array" ref="CQ37">IFERROR(INDEX('SEMACU DATA UNIFICADA'!$C$2:$T1000,MATCH(1,($A37='SEMACU DATA UNIFICADA'!$A$2:$A1000)*($CN$1='SEMACU DATA UNIFICADA'!$B$2:$B1000),0),MATCH(CQ$2,'SEMACU DATA UNIFICADA'!$C$1:$T$1,0)),"")</f>
        <v>SKR SETLINE</v>
      </c>
      <c r="CR37" s="139">
        <f t="array" ref="CR37">IFERROR(INDEX('SEMACU DATA UNIFICADA'!$C$2:$T1000,MATCH(1,($A37='SEMACU DATA UNIFICADA'!$A$2:$A1000)*($CN$1='SEMACU DATA UNIFICADA'!$B$2:$B1000),0),MATCH(CR$2,'SEMACU DATA UNIFICADA'!$C$1:$T$1,0)),"")</f>
        <v>720.072</v>
      </c>
      <c r="CS37" s="2">
        <f t="array" ref="CS37">IFERROR(INDEX('SEMACU DATA UNIFICADA'!$C$2:$T1000,MATCH(1,($A37='SEMACU DATA UNIFICADA'!$A$2:$A1000)*($CN$1='SEMACU DATA UNIFICADA'!$B$2:$B1000),0),MATCH(CS$2,'SEMACU DATA UNIFICADA'!$C$1:$T$1,0)),"")</f>
        <v>8.95</v>
      </c>
      <c r="CT37" s="2">
        <f t="array" ref="CT37">IFERROR(INDEX('SEMACU DATA UNIFICADA'!$C$2:$T1000,MATCH(1,($A37='SEMACU DATA UNIFICADA'!$A$2:$A1000)*($CN$1='SEMACU DATA UNIFICADA'!$B$2:$B1000),0),MATCH(CT$2,'SEMACU DATA UNIFICADA'!$C$1:$T$1,0)),"")</f>
        <v>2.6</v>
      </c>
      <c r="CU37" s="33">
        <f t="array" ref="CU37">IFERROR(INDEX('SEMACU DATA UNIFICADA'!$C$2:$T1000,MATCH(1,($A37='SEMACU DATA UNIFICADA'!$A$2:$A1000)*($CN$1='SEMACU DATA UNIFICADA'!$B$2:$B1000),0),MATCH(CU$2,'SEMACU DATA UNIFICADA'!$C$1:$T$1,0)),"")</f>
        <v>5.3304</v>
      </c>
      <c r="CV37" s="60">
        <f t="array" ref="CV37">IFERROR(INDEX('SEMACU DATA UNIFICADA'!$C$2:$T1000,MATCH(1,($A37='SEMACU DATA UNIFICADA'!$A$2:$A1000)*($CN$1='SEMACU DATA UNIFICADA'!$B$2:$B1000),0),MATCH(CV$2,'SEMACU DATA UNIFICADA'!$C$1:$T$1,0)),"")</f>
        <v>209612.4936</v>
      </c>
      <c r="CW37" s="23">
        <f t="array" ref="CW37">IFERROR(INDEX('SEMACU DATA UNIFICADA'!$C$2:$T1000,MATCH(1,($A37='SEMACU DATA UNIFICADA'!$A$2:$A1000)*($CN$1='SEMACU DATA UNIFICADA'!$B$2:$B1000),0),MATCH(CW$2,'SEMACU DATA UNIFICADA'!$C$1:$T$1,0)),"")</f>
        <v>0.916665</v>
      </c>
      <c r="CX37" s="23">
        <f t="array" ref="CX37">IFERROR(INDEX('SEMACU DATA UNIFICADA'!$C$2:$T1000,MATCH(1,($A37='SEMACU DATA UNIFICADA'!$A$2:$A1000)*($CN$1='SEMACU DATA UNIFICADA'!$B$2:$B1000),0),MATCH(CX$2,'SEMACU DATA UNIFICADA'!$C$1:$T$1,0)),"")</f>
        <v>0.3425040745</v>
      </c>
      <c r="CY37" s="23">
        <f t="array" ref="CY37">IFERROR(INDEX('SEMACU DATA UNIFICADA'!$C$2:$T1000,MATCH(1,($A37='SEMACU DATA UNIFICADA'!$A$2:$A1000)*($CN$1='SEMACU DATA UNIFICADA'!$B$2:$B1000),0),MATCH(CY$2,'SEMACU DATA UNIFICADA'!$C$1:$T$1,0)),"")</f>
        <v>0.3425040745</v>
      </c>
      <c r="CZ37" s="60" t="str">
        <f t="array" ref="CZ37">IFERROR(INDEX('SEMACU DATA UNIFICADA'!$C$2:$T1000,MATCH(1,($A37='SEMACU DATA UNIFICADA'!$A$2:$A1000)*($CN$1='SEMACU DATA UNIFICADA'!$B$2:$B1000),0),MATCH(CZ$2,'SEMACU DATA UNIFICADA'!$C$1:$T$1,0)),"")</f>
        <v/>
      </c>
      <c r="DA37" s="2">
        <f t="array" ref="DA37">IFERROR(INDEX('SEMACU DATA UNIFICADA'!$C$2:$T1000,MATCH(1,($A37='SEMACU DATA UNIFICADA'!$A$2:$A1000)*($CN$1='SEMACU DATA UNIFICADA'!$B$2:$B1000),0),MATCH(DA$2,'SEMACU DATA UNIFICADA'!$C$1:$T$1,0)),"")</f>
        <v>2</v>
      </c>
      <c r="DB37" s="2">
        <f t="array" ref="DB37">IFERROR(INDEX('SEMACU DATA UNIFICADA'!$C$2:$T1000,MATCH(1,($A37='SEMACU DATA UNIFICADA'!$A$2:$A1000)*($CN$1='SEMACU DATA UNIFICADA'!$B$2:$B1000),0),MATCH(DB$2,'SEMACU DATA UNIFICADA'!$C$1:$T$1,0)),"")</f>
        <v>10.95</v>
      </c>
      <c r="DC37" s="33">
        <f t="array" ref="DC37">IFERROR(INDEX('SEMACU DATA UNIFICADA'!$C$2:$T1000,MATCH(1,($A37='SEMACU DATA UNIFICADA'!$A$2:$A1000)*($CN$1='SEMACU DATA UNIFICADA'!$B$2:$B1000),0),MATCH(DC$2,'SEMACU DATA UNIFICADA'!$C$1:$T$1,0)),"")</f>
        <v>4.6308</v>
      </c>
      <c r="DD37" s="60">
        <f t="array" ref="DD37">IFERROR(INDEX('SEMACU DATA UNIFICADA'!$C$2:$T1000,MATCH(1,($A37='SEMACU DATA UNIFICADA'!$A$2:$A1000)*($CN$1='SEMACU DATA UNIFICADA'!$B$2:$B1000),0),MATCH(DD$2,'SEMACU DATA UNIFICADA'!$C$1:$T$1,0)),"")</f>
        <v>109.1261029</v>
      </c>
      <c r="DE37" s="140">
        <f t="array" ref="DE37">IFERROR(INDEX('SEMACU DATA UNIFICADA'!$C$2:$T1000,MATCH(1,($A37='SEMACU DATA UNIFICADA'!$A$2:$A1000)*($CN$1='SEMACU DATA UNIFICADA'!$B$2:$B1000),0),MATCH(DE$2,'SEMACU DATA UNIFICADA'!$C$1:$T$1,0)),"")</f>
        <v>2.281525737</v>
      </c>
      <c r="DF37" s="138" t="str">
        <f t="array" ref="DF37">IFERROR(INDEX('SEMACU DATA UNIFICADA'!$C$2:$T1000,MATCH(1,($A37='SEMACU DATA UNIFICADA'!$A$2:$A1000)*($DF$1='SEMACU DATA UNIFICADA'!$B$2:$B1000),0),MATCH(DF$2,'SEMACU DATA UNIFICADA'!$C$1:$T$1,0)),"")</f>
        <v>SE08160823</v>
      </c>
      <c r="DG37" s="2">
        <f t="array" ref="DG37">IFERROR(INDEX('SEMACU DATA UNIFICADA'!$C$2:$T1000,MATCH(1,($A37='SEMACU DATA UNIFICADA'!$A$2:$A1000)*($DF$1='SEMACU DATA UNIFICADA'!$B$2:$B1000),0),MATCH(DG$2,'SEMACU DATA UNIFICADA'!$C$1:$T$1,0)),"")</f>
        <v>137</v>
      </c>
      <c r="DH37" s="2">
        <f t="array" ref="DH37">IFERROR(INDEX('SEMACU DATA UNIFICADA'!$C$2:$T1000,MATCH(1,($A37='SEMACU DATA UNIFICADA'!$A$2:$A1000)*($DF$1='SEMACU DATA UNIFICADA'!$B$2:$B1000),0),MATCH(DH$2,'SEMACU DATA UNIFICADA'!$C$1:$T$1,0)),"")</f>
        <v>911</v>
      </c>
      <c r="DI37" s="2" t="str">
        <f t="array" ref="DI37">IFERROR(INDEX('SEMACU DATA UNIFICADA'!$C$2:$T1000,MATCH(1,($A37='SEMACU DATA UNIFICADA'!$A$2:$A1000)*($DF$1='SEMACU DATA UNIFICADA'!$B$2:$B1000),0),MATCH(DI$2,'SEMACU DATA UNIFICADA'!$C$1:$T$1,0)),"")</f>
        <v>SKR SETLINE</v>
      </c>
      <c r="DJ37" s="139">
        <f t="array" ref="DJ37">IFERROR(INDEX('SEMACU DATA UNIFICADA'!$C$2:$T1000,MATCH(1,($A37='SEMACU DATA UNIFICADA'!$A$2:$A1000)*($DF$1='SEMACU DATA UNIFICADA'!$B$2:$B1000),0),MATCH(DJ$2,'SEMACU DATA UNIFICADA'!$C$1:$T$1,0)),"")</f>
        <v>798.036</v>
      </c>
      <c r="DK37" s="2">
        <f t="array" ref="DK37">IFERROR(INDEX('SEMACU DATA UNIFICADA'!$C$2:$T1000,MATCH(1,($A37='SEMACU DATA UNIFICADA'!$A$2:$A1000)*($DF$1='SEMACU DATA UNIFICADA'!$B$2:$B1000),0),MATCH(DK$2,'SEMACU DATA UNIFICADA'!$C$1:$T$1,0)),"")</f>
        <v>9.33</v>
      </c>
      <c r="DL37" s="2">
        <f t="array" ref="DL37">IFERROR(INDEX('SEMACU DATA UNIFICADA'!$C$2:$T1000,MATCH(1,($A37='SEMACU DATA UNIFICADA'!$A$2:$A1000)*($DF$1='SEMACU DATA UNIFICADA'!$B$2:$B1000),0),MATCH(DL$2,'SEMACU DATA UNIFICADA'!$C$1:$T$1,0)),"")</f>
        <v>2.7</v>
      </c>
      <c r="DM37" s="33">
        <f t="array" ref="DM37">IFERROR(INDEX('SEMACU DATA UNIFICADA'!$C$2:$T1000,MATCH(1,($A37='SEMACU DATA UNIFICADA'!$A$2:$A1000)*($DF$1='SEMACU DATA UNIFICADA'!$B$2:$B1000),0),MATCH(DM$2,'SEMACU DATA UNIFICADA'!$C$1:$T$1,0)),"")</f>
        <v>5.20896</v>
      </c>
      <c r="DN37" s="60">
        <f t="array" ref="DN37">IFERROR(INDEX('SEMACU DATA UNIFICADA'!$C$2:$T1000,MATCH(1,($A37='SEMACU DATA UNIFICADA'!$A$2:$A1000)*($DF$1='SEMACU DATA UNIFICADA'!$B$2:$B1000),0),MATCH(DN$2,'SEMACU DATA UNIFICADA'!$C$1:$T$1,0)),"")</f>
        <v>281895.3428</v>
      </c>
      <c r="DO37" s="23">
        <f t="array" ref="DO37">IFERROR(INDEX('SEMACU DATA UNIFICADA'!$C$2:$T1000,MATCH(1,($A37='SEMACU DATA UNIFICADA'!$A$2:$A1000)*($DF$1='SEMACU DATA UNIFICADA'!$B$2:$B1000),0),MATCH(DO$2,'SEMACU DATA UNIFICADA'!$C$1:$T$1,0)),"")</f>
        <v>0.916665</v>
      </c>
      <c r="DP37" s="23">
        <f t="array" ref="DP37">IFERROR(INDEX('SEMACU DATA UNIFICADA'!$C$2:$T1000,MATCH(1,($A37='SEMACU DATA UNIFICADA'!$A$2:$A1000)*($DF$1='SEMACU DATA UNIFICADA'!$B$2:$B1000),0),MATCH(DP$2,'SEMACU DATA UNIFICADA'!$C$1:$T$1,0)),"")</f>
        <v>0.3915213094</v>
      </c>
      <c r="DQ37" s="23">
        <f t="array" ref="DQ37">IFERROR(INDEX('SEMACU DATA UNIFICADA'!$C$2:$T1000,MATCH(1,($A37='SEMACU DATA UNIFICADA'!$A$2:$A1000)*($DF$1='SEMACU DATA UNIFICADA'!$B$2:$B1000),0),MATCH(DQ$2,'SEMACU DATA UNIFICADA'!$C$1:$T$1,0)),"")</f>
        <v>0.3915213094</v>
      </c>
      <c r="DR37" s="60" t="str">
        <f t="array" ref="DR37">IFERROR(INDEX('SEMACU DATA UNIFICADA'!$C$2:$T1000,MATCH(1,($A37='SEMACU DATA UNIFICADA'!$A$2:$A1000)*($DF$1='SEMACU DATA UNIFICADA'!$B$2:$B1000),0),MATCH(DR$2,'SEMACU DATA UNIFICADA'!$C$1:$T$1,0)),"")</f>
        <v/>
      </c>
      <c r="DS37" s="2">
        <f t="array" ref="DS37">IFERROR(INDEX('SEMACU DATA UNIFICADA'!$C$2:$T1000,MATCH(1,($A37='SEMACU DATA UNIFICADA'!$A$2:$A1000)*($DF$1='SEMACU DATA UNIFICADA'!$B$2:$B1000),0),MATCH(DS$2,'SEMACU DATA UNIFICADA'!$C$1:$T$1,0)),"")</f>
        <v>2</v>
      </c>
      <c r="DT37" s="2">
        <f t="array" ref="DT37">IFERROR(INDEX('SEMACU DATA UNIFICADA'!$C$2:$T1000,MATCH(1,($A37='SEMACU DATA UNIFICADA'!$A$2:$A1000)*($DF$1='SEMACU DATA UNIFICADA'!$B$2:$B1000),0),MATCH(DT$2,'SEMACU DATA UNIFICADA'!$C$1:$T$1,0)),"")</f>
        <v>11.33</v>
      </c>
      <c r="DU37" s="33">
        <f t="array" ref="DU37">IFERROR(INDEX('SEMACU DATA UNIFICADA'!$C$2:$T1000,MATCH(1,($A37='SEMACU DATA UNIFICADA'!$A$2:$A1000)*($DF$1='SEMACU DATA UNIFICADA'!$B$2:$B1000),0),MATCH(DU$2,'SEMACU DATA UNIFICADA'!$C$1:$T$1,0)),"")</f>
        <v>4.54464</v>
      </c>
      <c r="DV37" s="60">
        <f t="array" ref="DV37">IFERROR(INDEX('SEMACU DATA UNIFICADA'!$C$2:$T1000,MATCH(1,($A37='SEMACU DATA UNIFICADA'!$A$2:$A1000)*($DF$1='SEMACU DATA UNIFICADA'!$B$2:$B1000),0),MATCH(DV$2,'SEMACU DATA UNIFICADA'!$C$1:$T$1,0)),"")</f>
        <v>149.5710134</v>
      </c>
      <c r="DW37" s="140">
        <f t="array" ref="DW37">IFERROR(INDEX('SEMACU DATA UNIFICADA'!$C$2:$T1000,MATCH(1,($A37='SEMACU DATA UNIFICADA'!$A$2:$A1000)*($DF$1='SEMACU DATA UNIFICADA'!$B$2:$B1000),0),MATCH(DW$2,'SEMACU DATA UNIFICADA'!$C$1:$T$1,0)),"")</f>
        <v>3.14275334</v>
      </c>
      <c r="DX37" s="138" t="str">
        <f t="array" ref="DX37">IFERROR(INDEX('SEMACU DATA UNIFICADA'!$C$2:$T1000,MATCH(1,($A37='SEMACU DATA UNIFICADA'!$A$2:$A1000)*($DX$1='SEMACU DATA UNIFICADA'!$B$2:$B1000),0),MATCH(DX$2,'SEMACU DATA UNIFICADA'!$C$1:$T$1,0)),"")</f>
        <v>SE09140823</v>
      </c>
      <c r="DY37" s="2">
        <f t="array" ref="DY37">IFERROR(INDEX('SEMACU DATA UNIFICADA'!$C$2:$T1000,MATCH(1,($A37='SEMACU DATA UNIFICADA'!$A$2:$A1000)*($DX$1='SEMACU DATA UNIFICADA'!$B$2:$B1000),0),MATCH(DY$2,'SEMACU DATA UNIFICADA'!$C$1:$T$1,0)),"")</f>
        <v>150</v>
      </c>
      <c r="DZ37" s="2">
        <f t="array" ref="DZ37">IFERROR(INDEX('SEMACU DATA UNIFICADA'!$C$2:$T1000,MATCH(1,($A37='SEMACU DATA UNIFICADA'!$A$2:$A1000)*($DX$1='SEMACU DATA UNIFICADA'!$B$2:$B1000),0),MATCH(DZ$2,'SEMACU DATA UNIFICADA'!$C$1:$T$1,0)),"")</f>
        <v>1110</v>
      </c>
      <c r="EA37" s="2" t="str">
        <f t="array" ref="EA37">IFERROR(INDEX('SEMACU DATA UNIFICADA'!$C$2:$T1000,MATCH(1,($A37='SEMACU DATA UNIFICADA'!$A$2:$A1000)*($DX$1='SEMACU DATA UNIFICADA'!$B$2:$B1000),0),MATCH(EA$2,'SEMACU DATA UNIFICADA'!$C$1:$T$1,0)),"")</f>
        <v>SKR SETLINE</v>
      </c>
      <c r="EB37" s="139">
        <f t="array" ref="EB37">IFERROR(INDEX('SEMACU DATA UNIFICADA'!$C$2:$T1000,MATCH(1,($A37='SEMACU DATA UNIFICADA'!$A$2:$A1000)*($DX$1='SEMACU DATA UNIFICADA'!$B$2:$B1000),0),MATCH(EB$2,'SEMACU DATA UNIFICADA'!$C$1:$T$1,0)),"")</f>
        <v>972.36</v>
      </c>
      <c r="EC37" s="2">
        <f t="array" ref="EC37">IFERROR(INDEX('SEMACU DATA UNIFICADA'!$C$2:$T1000,MATCH(1,($A37='SEMACU DATA UNIFICADA'!$A$2:$A1000)*($DX$1='SEMACU DATA UNIFICADA'!$B$2:$B1000),0),MATCH(EC$2,'SEMACU DATA UNIFICADA'!$C$1:$T$1,0)),"")</f>
        <v>9.95</v>
      </c>
      <c r="ED37" s="2">
        <f t="array" ref="ED37">IFERROR(INDEX('SEMACU DATA UNIFICADA'!$C$2:$T1000,MATCH(1,($A37='SEMACU DATA UNIFICADA'!$A$2:$A1000)*($DX$1='SEMACU DATA UNIFICADA'!$B$2:$B1000),0),MATCH(ED$2,'SEMACU DATA UNIFICADA'!$C$1:$T$1,0)),"")</f>
        <v>2.4</v>
      </c>
      <c r="EE37" s="33">
        <f t="array" ref="EE37">IFERROR(INDEX('SEMACU DATA UNIFICADA'!$C$2:$T1000,MATCH(1,($A37='SEMACU DATA UNIFICADA'!$A$2:$A1000)*($DX$1='SEMACU DATA UNIFICADA'!$B$2:$B1000),0),MATCH(EE$2,'SEMACU DATA UNIFICADA'!$C$1:$T$1,0)),"")</f>
        <v>5.0304</v>
      </c>
      <c r="EF37" s="60">
        <f t="array" ref="EF37">IFERROR(INDEX('SEMACU DATA UNIFICADA'!$C$2:$T1000,MATCH(1,($A37='SEMACU DATA UNIFICADA'!$A$2:$A1000)*($DX$1='SEMACU DATA UNIFICADA'!$B$2:$B1000),0),MATCH(EF$2,'SEMACU DATA UNIFICADA'!$C$1:$T$1,0)),"")</f>
        <v>299685.4502</v>
      </c>
      <c r="EG37" s="23">
        <f t="array" ref="EG37">IFERROR(INDEX('SEMACU DATA UNIFICADA'!$C$2:$T1000,MATCH(1,($A37='SEMACU DATA UNIFICADA'!$A$2:$A1000)*($DX$1='SEMACU DATA UNIFICADA'!$B$2:$B1000),0),MATCH(EG$2,'SEMACU DATA UNIFICADA'!$C$1:$T$1,0)),"")</f>
        <v>0.9099982</v>
      </c>
      <c r="EH37" s="23">
        <f t="array" ref="EH37">IFERROR(INDEX('SEMACU DATA UNIFICADA'!$C$2:$T1000,MATCH(1,($A37='SEMACU DATA UNIFICADA'!$A$2:$A1000)*($DX$1='SEMACU DATA UNIFICADA'!$B$2:$B1000),0),MATCH(EH$2,'SEMACU DATA UNIFICADA'!$C$1:$T$1,0)),"")</f>
        <v>0.4110911525</v>
      </c>
      <c r="EI37" s="23">
        <f t="array" ref="EI37">IFERROR(INDEX('SEMACU DATA UNIFICADA'!$C$2:$T1000,MATCH(1,($A37='SEMACU DATA UNIFICADA'!$A$2:$A1000)*($DX$1='SEMACU DATA UNIFICADA'!$B$2:$B1000),0),MATCH(EI$2,'SEMACU DATA UNIFICADA'!$C$1:$T$1,0)),"")</f>
        <v>0.4110911525</v>
      </c>
      <c r="EJ37" s="60" t="str">
        <f t="array" ref="EJ37">IFERROR(INDEX('SEMACU DATA UNIFICADA'!$C$2:$T1000,MATCH(1,($A37='SEMACU DATA UNIFICADA'!$A$2:$A1000)*($DX$1='SEMACU DATA UNIFICADA'!$B$2:$B1000),0),MATCH(EJ$2,'SEMACU DATA UNIFICADA'!$C$1:$T$1,0)),"")</f>
        <v/>
      </c>
      <c r="EK37" s="2">
        <f t="array" ref="EK37">IFERROR(INDEX('SEMACU DATA UNIFICADA'!$C$2:$T1000,MATCH(1,($A37='SEMACU DATA UNIFICADA'!$A$2:$A1000)*($DX$1='SEMACU DATA UNIFICADA'!$B$2:$B1000),0),MATCH(EK$2,'SEMACU DATA UNIFICADA'!$C$1:$T$1,0)),"")</f>
        <v>2</v>
      </c>
      <c r="EL37" s="2">
        <f t="array" ref="EL37">IFERROR(INDEX('SEMACU DATA UNIFICADA'!$C$2:$T1000,MATCH(1,($A37='SEMACU DATA UNIFICADA'!$A$2:$A1000)*($DX$1='SEMACU DATA UNIFICADA'!$B$2:$B1000),0),MATCH(EL$2,'SEMACU DATA UNIFICADA'!$C$1:$T$1,0)),"")</f>
        <v>11.95</v>
      </c>
      <c r="EM37" s="33">
        <f t="array" ref="EM37">IFERROR(INDEX('SEMACU DATA UNIFICADA'!$C$2:$T1000,MATCH(1,($A37='SEMACU DATA UNIFICADA'!$A$2:$A1000)*($DX$1='SEMACU DATA UNIFICADA'!$B$2:$B1000),0),MATCH(EM$2,'SEMACU DATA UNIFICADA'!$C$1:$T$1,0)),"")</f>
        <v>4.4256</v>
      </c>
      <c r="EN37" s="60">
        <f t="array" ref="EN37">IFERROR(INDEX('SEMACU DATA UNIFICADA'!$C$2:$T1000,MATCH(1,($A37='SEMACU DATA UNIFICADA'!$A$2:$A1000)*($DX$1='SEMACU DATA UNIFICADA'!$B$2:$B1000),0),MATCH(EN$2,'SEMACU DATA UNIFICADA'!$C$1:$T$1,0)),"")</f>
        <v>162.9146667</v>
      </c>
      <c r="EO37" s="140">
        <f t="array" ref="EO37">IFERROR(INDEX('SEMACU DATA UNIFICADA'!$C$2:$T1000,MATCH(1,($A37='SEMACU DATA UNIFICADA'!$A$2:$A1000)*($DX$1='SEMACU DATA UNIFICADA'!$B$2:$B1000),0),MATCH(EO$2,'SEMACU DATA UNIFICADA'!$C$1:$T$1,0)),"")</f>
        <v>3.228666665</v>
      </c>
      <c r="EP37" s="138" t="str">
        <f t="array" ref="EP37">IFERROR(INDEX('SEMACU DATA UNIFICADA'!$C$2:$T1000,MATCH(1,($A37='SEMACU DATA UNIFICADA'!$A$2:$A1000)*($EP$1='SEMACU DATA UNIFICADA'!$B$2:$B1000),0),MATCH(EP$2,'SEMACU DATA UNIFICADA'!$C$1:$T$1,0)),"")</f>
        <v>SE10140823</v>
      </c>
      <c r="EQ37" s="2">
        <f t="array" ref="EQ37">IFERROR(INDEX('SEMACU DATA UNIFICADA'!$C$2:$T1000,MATCH(1,($A37='SEMACU DATA UNIFICADA'!$A$2:$A1000)*($EP$1='SEMACU DATA UNIFICADA'!$B$2:$B1000),0),MATCH(EQ$2,'SEMACU DATA UNIFICADA'!$C$1:$T$1,0)),"")</f>
        <v>200</v>
      </c>
      <c r="ER37" s="2">
        <f t="array" ref="ER37">IFERROR(INDEX('SEMACU DATA UNIFICADA'!$C$2:$T1000,MATCH(1,($A37='SEMACU DATA UNIFICADA'!$A$2:$A1000)*($EP$1='SEMACU DATA UNIFICADA'!$B$2:$B1000),0),MATCH(ER$2,'SEMACU DATA UNIFICADA'!$C$1:$T$1,0)),"")</f>
        <v>1136</v>
      </c>
      <c r="ES37" s="2" t="str">
        <f t="array" ref="ES37">IFERROR(INDEX('SEMACU DATA UNIFICADA'!$C$2:$T1000,MATCH(1,($A37='SEMACU DATA UNIFICADA'!$A$2:$A1000)*($EP$1='SEMACU DATA UNIFICADA'!$B$2:$B1000),0),MATCH(ES$2,'SEMACU DATA UNIFICADA'!$C$1:$T$1,0)),"")</f>
        <v>SKR SETLINE</v>
      </c>
      <c r="ET37" s="139">
        <f t="array" ref="ET37">IFERROR(INDEX('SEMACU DATA UNIFICADA'!$C$2:$T1000,MATCH(1,($A37='SEMACU DATA UNIFICADA'!$A$2:$A1000)*($EP$1='SEMACU DATA UNIFICADA'!$B$2:$B1000),0),MATCH(ET$2,'SEMACU DATA UNIFICADA'!$C$1:$T$1,0)),"")</f>
        <v>995.136</v>
      </c>
      <c r="EU37" s="2">
        <f t="array" ref="EU37">IFERROR(INDEX('SEMACU DATA UNIFICADA'!$C$2:$T1000,MATCH(1,($A37='SEMACU DATA UNIFICADA'!$A$2:$A1000)*($EP$1='SEMACU DATA UNIFICADA'!$B$2:$B1000),0),MATCH(EU$2,'SEMACU DATA UNIFICADA'!$C$1:$T$1,0)),"")</f>
        <v>10.3</v>
      </c>
      <c r="EV37" s="2">
        <f t="array" ref="EV37">IFERROR(INDEX('SEMACU DATA UNIFICADA'!$C$2:$T1000,MATCH(1,($A37='SEMACU DATA UNIFICADA'!$A$2:$A1000)*($EP$1='SEMACU DATA UNIFICADA'!$B$2:$B1000),0),MATCH(EV$2,'SEMACU DATA UNIFICADA'!$C$1:$T$1,0)),"")</f>
        <v>2.12</v>
      </c>
      <c r="EW37" s="33">
        <f t="array" ref="EW37">IFERROR(INDEX('SEMACU DATA UNIFICADA'!$C$2:$T1000,MATCH(1,($A37='SEMACU DATA UNIFICADA'!$A$2:$A1000)*($EP$1='SEMACU DATA UNIFICADA'!$B$2:$B1000),0),MATCH(EW$2,'SEMACU DATA UNIFICADA'!$C$1:$T$1,0)),"")</f>
        <v>4.7712</v>
      </c>
      <c r="EX37" s="60">
        <f t="array" ref="EX37">IFERROR(INDEX('SEMACU DATA UNIFICADA'!$C$2:$T1000,MATCH(1,($A37='SEMACU DATA UNIFICADA'!$A$2:$A1000)*($EP$1='SEMACU DATA UNIFICADA'!$B$2:$B1000),0),MATCH(EX$2,'SEMACU DATA UNIFICADA'!$C$1:$T$1,0)),"")</f>
        <v>406972.5798</v>
      </c>
      <c r="EY37" s="23">
        <f t="array" ref="EY37">IFERROR(INDEX('SEMACU DATA UNIFICADA'!$C$2:$T1000,MATCH(1,($A37='SEMACU DATA UNIFICADA'!$A$2:$A1000)*($EP$1='SEMACU DATA UNIFICADA'!$B$2:$B1000),0),MATCH(EY$2,'SEMACU DATA UNIFICADA'!$C$1:$T$1,0)),"")</f>
        <v>0.9099982</v>
      </c>
      <c r="EZ37" s="23">
        <f t="array" ref="EZ37">IFERROR(INDEX('SEMACU DATA UNIFICADA'!$C$2:$T1000,MATCH(1,($A37='SEMACU DATA UNIFICADA'!$A$2:$A1000)*($EP$1='SEMACU DATA UNIFICADA'!$B$2:$B1000),0),MATCH(EZ$2,'SEMACU DATA UNIFICADA'!$C$1:$T$1,0)),"")</f>
        <v>0.679987602</v>
      </c>
      <c r="FA37" s="23">
        <f t="array" ref="FA37">IFERROR(INDEX('SEMACU DATA UNIFICADA'!$C$2:$T1000,MATCH(1,($A37='SEMACU DATA UNIFICADA'!$A$2:$A1000)*($EP$1='SEMACU DATA UNIFICADA'!$B$2:$B1000),0),MATCH(FA$2,'SEMACU DATA UNIFICADA'!$C$1:$T$1,0)),"")</f>
        <v>0.679987602</v>
      </c>
      <c r="FB37" s="60" t="str">
        <f t="array" ref="FB37">IFERROR(INDEX('SEMACU DATA UNIFICADA'!$C$2:$T1000,MATCH(1,($A37='SEMACU DATA UNIFICADA'!$A$2:$A1000)*($EP$1='SEMACU DATA UNIFICADA'!$B$2:$B1000),0),MATCH(FB$2,'SEMACU DATA UNIFICADA'!$C$1:$T$1,0)),"")</f>
        <v/>
      </c>
      <c r="FC37" s="2">
        <f t="array" ref="FC37">IFERROR(INDEX('SEMACU DATA UNIFICADA'!$C$2:$T1000,MATCH(1,($A37='SEMACU DATA UNIFICADA'!$A$2:$A1000)*($EP$1='SEMACU DATA UNIFICADA'!$B$2:$B1000),0),MATCH(FC$2,'SEMACU DATA UNIFICADA'!$C$1:$T$1,0)),"")</f>
        <v>2</v>
      </c>
      <c r="FD37" s="2">
        <f t="array" ref="FD37">IFERROR(INDEX('SEMACU DATA UNIFICADA'!$C$2:$T1000,MATCH(1,($A37='SEMACU DATA UNIFICADA'!$A$2:$A1000)*($EP$1='SEMACU DATA UNIFICADA'!$B$2:$B1000),0),MATCH(FD$2,'SEMACU DATA UNIFICADA'!$C$1:$T$1,0)),"")</f>
        <v>12.3</v>
      </c>
      <c r="FE37" s="33">
        <f t="array" ref="FE37">IFERROR(INDEX('SEMACU DATA UNIFICADA'!$C$2:$T1000,MATCH(1,($A37='SEMACU DATA UNIFICADA'!$A$2:$A1000)*($EP$1='SEMACU DATA UNIFICADA'!$B$2:$B1000),0),MATCH(FE$2,'SEMACU DATA UNIFICADA'!$C$1:$T$1,0)),"")</f>
        <v>4.3608</v>
      </c>
      <c r="FF37" s="60">
        <f t="array" ref="FF37">IFERROR(INDEX('SEMACU DATA UNIFICADA'!$C$2:$T1000,MATCH(1,($A37='SEMACU DATA UNIFICADA'!$A$2:$A1000)*($EP$1='SEMACU DATA UNIFICADA'!$B$2:$B1000),0),MATCH(FF$2,'SEMACU DATA UNIFICADA'!$C$1:$T$1,0)),"")</f>
        <v>223.3349856</v>
      </c>
      <c r="FG37" s="140">
        <f t="array" ref="FG37">IFERROR(INDEX('SEMACU DATA UNIFICADA'!$C$2:$T1000,MATCH(1,($A37='SEMACU DATA UNIFICADA'!$A$2:$A1000)*($EP$1='SEMACU DATA UNIFICADA'!$B$2:$B1000),0),MATCH(FG$2,'SEMACU DATA UNIFICADA'!$C$1:$T$1,0)),"")</f>
        <v>5.833746404</v>
      </c>
      <c r="FH37" s="138" t="str">
        <f t="array" ref="FH37">IFERROR(INDEX('SEMACU DATA UNIFICADA'!$C$2:$T1000,MATCH(1,($A37='SEMACU DATA UNIFICADA'!$A$2:$A1000)*($FH$1='SEMACU DATA UNIFICADA'!$B$2:$B1000),0),MATCH(FH$2,'SEMACU DATA UNIFICADA'!$C$1:$T$1,0)),"")</f>
        <v>SE11220623</v>
      </c>
      <c r="FI37" s="2">
        <f t="array" ref="FI37">IFERROR(INDEX('SEMACU DATA UNIFICADA'!$C$2:$T1000,MATCH(1,($A37='SEMACU DATA UNIFICADA'!$A$2:$A1000)*($FH$1='SEMACU DATA UNIFICADA'!$B$2:$B1000),0),MATCH(FI$2,'SEMACU DATA UNIFICADA'!$C$1:$T$1,0)),"")</f>
        <v>200</v>
      </c>
      <c r="FJ37" s="2">
        <f t="array" ref="FJ37">IFERROR(INDEX('SEMACU DATA UNIFICADA'!$C$2:$T1000,MATCH(1,($A37='SEMACU DATA UNIFICADA'!$A$2:$A1000)*($FH$1='SEMACU DATA UNIFICADA'!$B$2:$B1000),0),MATCH(FJ$2,'SEMACU DATA UNIFICADA'!$C$1:$T$1,0)),"")</f>
        <v>1225</v>
      </c>
      <c r="FK37" s="2" t="str">
        <f t="array" ref="FK37">IFERROR(INDEX('SEMACU DATA UNIFICADA'!$C$2:$T1000,MATCH(1,($A37='SEMACU DATA UNIFICADA'!$A$2:$A1000)*($FH$1='SEMACU DATA UNIFICADA'!$B$2:$B1000),0),MATCH(FK$2,'SEMACU DATA UNIFICADA'!$C$1:$T$1,0)),"")</f>
        <v>SKR SETLINE</v>
      </c>
      <c r="FL37" s="139">
        <f t="array" ref="FL37">IFERROR(INDEX('SEMACU DATA UNIFICADA'!$C$2:$T1000,MATCH(1,($A37='SEMACU DATA UNIFICADA'!$A$2:$A1000)*($FH$1='SEMACU DATA UNIFICADA'!$B$2:$B1000),0),MATCH(FL$2,'SEMACU DATA UNIFICADA'!$C$1:$T$1,0)),"")</f>
        <v>1073.1</v>
      </c>
      <c r="FM37" s="2">
        <f t="array" ref="FM37">IFERROR(INDEX('SEMACU DATA UNIFICADA'!$C$2:$T1000,MATCH(1,($A37='SEMACU DATA UNIFICADA'!$A$2:$A1000)*($FH$1='SEMACU DATA UNIFICADA'!$B$2:$B1000),0),MATCH(FM$2,'SEMACU DATA UNIFICADA'!$C$1:$T$1,0)),"")</f>
        <v>21.85</v>
      </c>
      <c r="FN37" s="2">
        <f t="array" ref="FN37">IFERROR(INDEX('SEMACU DATA UNIFICADA'!$C$2:$T1000,MATCH(1,($A37='SEMACU DATA UNIFICADA'!$A$2:$A1000)*($FH$1='SEMACU DATA UNIFICADA'!$B$2:$B1000),0),MATCH(FN$2,'SEMACU DATA UNIFICADA'!$C$1:$T$1,0)),"")</f>
        <v>1.68</v>
      </c>
      <c r="FO37" s="33">
        <f t="array" ref="FO37">IFERROR(INDEX('SEMACU DATA UNIFICADA'!$C$2:$T1000,MATCH(1,($A37='SEMACU DATA UNIFICADA'!$A$2:$A1000)*($FH$1='SEMACU DATA UNIFICADA'!$B$2:$B1000),0),MATCH(FO$2,'SEMACU DATA UNIFICADA'!$C$1:$T$1,0)),"")</f>
        <v>3.2748</v>
      </c>
      <c r="FP37" s="60">
        <f t="array" ref="FP37">IFERROR(INDEX('SEMACU DATA UNIFICADA'!$C$2:$T1000,MATCH(1,($A37='SEMACU DATA UNIFICADA'!$A$2:$A1000)*($FH$1='SEMACU DATA UNIFICADA'!$B$2:$B1000),0),MATCH(FP$2,'SEMACU DATA UNIFICADA'!$C$1:$T$1,0)),"")</f>
        <v>279507.6975</v>
      </c>
      <c r="FQ37" s="23">
        <f t="array" ref="FQ37">IFERROR(INDEX('SEMACU DATA UNIFICADA'!$C$2:$T1000,MATCH(1,($A37='SEMACU DATA UNIFICADA'!$A$2:$A1000)*($FH$1='SEMACU DATA UNIFICADA'!$B$2:$B1000),0),MATCH(FQ$2,'SEMACU DATA UNIFICADA'!$C$1:$T$1,0)),"")</f>
        <v>0.733328</v>
      </c>
      <c r="FR37" s="23">
        <f t="array" ref="FR37">IFERROR(INDEX('SEMACU DATA UNIFICADA'!$C$2:$T1000,MATCH(1,($A37='SEMACU DATA UNIFICADA'!$A$2:$A1000)*($FH$1='SEMACU DATA UNIFICADA'!$B$2:$B1000),0),MATCH(FR$2,'SEMACU DATA UNIFICADA'!$C$1:$T$1,0)),"")</f>
        <v>0.3412792399</v>
      </c>
      <c r="FS37" s="23">
        <f t="array" ref="FS37">IFERROR(INDEX('SEMACU DATA UNIFICADA'!$C$2:$T1000,MATCH(1,($A37='SEMACU DATA UNIFICADA'!$A$2:$A1000)*($FH$1='SEMACU DATA UNIFICADA'!$B$2:$B1000),0),MATCH(FS$2,'SEMACU DATA UNIFICADA'!$C$1:$T$1,0)),"")</f>
        <v>0.3412792399</v>
      </c>
      <c r="FT37" s="60" t="str">
        <f t="array" ref="FT37">IFERROR(INDEX('SEMACU DATA UNIFICADA'!$C$2:$T1000,MATCH(1,($A37='SEMACU DATA UNIFICADA'!$A$2:$A1000)*($FH$1='SEMACU DATA UNIFICADA'!$B$2:$B1000),0),MATCH(FT$2,'SEMACU DATA UNIFICADA'!$C$1:$T$1,0)),"")</f>
        <v/>
      </c>
      <c r="FU37" s="2">
        <f t="array" ref="FU37">IFERROR(INDEX('SEMACU DATA UNIFICADA'!$C$2:$T1000,MATCH(1,($A37='SEMACU DATA UNIFICADA'!$A$2:$A1000)*($FH$1='SEMACU DATA UNIFICADA'!$B$2:$B1000),0),MATCH(FU$2,'SEMACU DATA UNIFICADA'!$C$1:$T$1,0)),"")</f>
        <v>2</v>
      </c>
      <c r="FV37" s="2">
        <f t="array" ref="FV37">IFERROR(INDEX('SEMACU DATA UNIFICADA'!$C$2:$T1000,MATCH(1,($A37='SEMACU DATA UNIFICADA'!$A$2:$A1000)*($FH$1='SEMACU DATA UNIFICADA'!$B$2:$B1000),0),MATCH(FV$2,'SEMACU DATA UNIFICADA'!$C$1:$T$1,0)),"")</f>
        <v>23.85</v>
      </c>
      <c r="FW37" s="33">
        <f t="array" ref="FW37">IFERROR(INDEX('SEMACU DATA UNIFICADA'!$C$2:$T1000,MATCH(1,($A37='SEMACU DATA UNIFICADA'!$A$2:$A1000)*($FH$1='SEMACU DATA UNIFICADA'!$B$2:$B1000),0),MATCH(FW$2,'SEMACU DATA UNIFICADA'!$C$1:$T$1,0)),"")</f>
        <v>3.2046</v>
      </c>
      <c r="FX37" s="60">
        <f t="array" ref="FX37">IFERROR(INDEX('SEMACU DATA UNIFICADA'!$C$2:$T1000,MATCH(1,($A37='SEMACU DATA UNIFICADA'!$A$2:$A1000)*($FH$1='SEMACU DATA UNIFICADA'!$B$2:$B1000),0),MATCH(FX$2,'SEMACU DATA UNIFICADA'!$C$1:$T$1,0)),"")</f>
        <v>206.1239677</v>
      </c>
      <c r="FY37" s="140">
        <f t="array" ref="FY37">IFERROR(INDEX('SEMACU DATA UNIFICADA'!$C$2:$T1000,MATCH(1,($A37='SEMACU DATA UNIFICADA'!$A$2:$A1000)*($FH$1='SEMACU DATA UNIFICADA'!$B$2:$B1000),0),MATCH(FY$2,'SEMACU DATA UNIFICADA'!$C$1:$T$1,0)),"")</f>
        <v>1.53099193</v>
      </c>
      <c r="FZ37" s="138" t="str">
        <f t="array" ref="FZ37">IFERROR(INDEX('SEMACU DATA UNIFICADA'!$C$2:$T1000,MATCH(1,($A37='SEMACU DATA UNIFICADA'!$A$2:$A1000)*($FZ$1='SEMACU DATA UNIFICADA'!$B$2:$B1000),0),MATCH(FZ$2,'SEMACU DATA UNIFICADA'!$C$1:$T$1,0)),"")</f>
        <v>SERE290823</v>
      </c>
      <c r="GA37" s="2">
        <f t="array" ref="GA37">IFERROR(INDEX('SEMACU DATA UNIFICADA'!$C$2:$T1000,MATCH(1,($A37='SEMACU DATA UNIFICADA'!$A$2:$A1000)*($FZ$1='SEMACU DATA UNIFICADA'!$B$2:$B1000),0),MATCH(GA$2,'SEMACU DATA UNIFICADA'!$C$1:$T$1,0)),"")</f>
        <v>25</v>
      </c>
      <c r="GB37" s="2">
        <f t="array" ref="GB37">IFERROR(INDEX('SEMACU DATA UNIFICADA'!$C$2:$T1000,MATCH(1,($A37='SEMACU DATA UNIFICADA'!$A$2:$A1000)*($FZ$1='SEMACU DATA UNIFICADA'!$B$2:$B1000),0),MATCH(GB$2,'SEMACU DATA UNIFICADA'!$C$1:$T$1,0)),"")</f>
        <v>175</v>
      </c>
      <c r="GC37" s="2" t="str">
        <f t="array" ref="GC37">IFERROR(INDEX('SEMACU DATA UNIFICADA'!$C$2:$T1000,MATCH(1,($A37='SEMACU DATA UNIFICADA'!$A$2:$A1000)*($FZ$1='SEMACU DATA UNIFICADA'!$B$2:$B1000),0),MATCH(GC$2,'SEMACU DATA UNIFICADA'!$C$1:$T$1,0)),"")</f>
        <v>SKR SETLINE</v>
      </c>
      <c r="GD37" s="139">
        <f t="array" ref="GD37">IFERROR(INDEX('SEMACU DATA UNIFICADA'!$C$2:$T1000,MATCH(1,($A37='SEMACU DATA UNIFICADA'!$A$2:$A1000)*($FZ$1='SEMACU DATA UNIFICADA'!$B$2:$B1000),0),MATCH(GD$2,'SEMACU DATA UNIFICADA'!$C$1:$T$1,0)),"")</f>
        <v>153.3</v>
      </c>
      <c r="GE37" s="2">
        <f t="array" ref="GE37">IFERROR(INDEX('SEMACU DATA UNIFICADA'!$C$2:$T1000,MATCH(1,($A37='SEMACU DATA UNIFICADA'!$A$2:$A1000)*($FZ$1='SEMACU DATA UNIFICADA'!$B$2:$B1000),0),MATCH(GE$2,'SEMACU DATA UNIFICADA'!$C$1:$T$1,0)),"")</f>
        <v>7.35</v>
      </c>
      <c r="GF37" s="2">
        <f t="array" ref="GF37">IFERROR(INDEX('SEMACU DATA UNIFICADA'!$C$2:$T1000,MATCH(1,($A37='SEMACU DATA UNIFICADA'!$A$2:$A1000)*($FZ$1='SEMACU DATA UNIFICADA'!$B$2:$B1000),0),MATCH(GF$2,'SEMACU DATA UNIFICADA'!$C$1:$T$1,0)),"")</f>
        <v>2.55</v>
      </c>
      <c r="GG37" s="33">
        <f t="array" ref="GG37">IFERROR(INDEX('SEMACU DATA UNIFICADA'!$C$2:$T1000,MATCH(1,($A37='SEMACU DATA UNIFICADA'!$A$2:$A1000)*($FZ$1='SEMACU DATA UNIFICADA'!$B$2:$B1000),0),MATCH(GG$2,'SEMACU DATA UNIFICADA'!$C$1:$T$1,0)),"")</f>
        <v>6.1296</v>
      </c>
      <c r="GH37" s="60">
        <f t="array" ref="GH37">IFERROR(INDEX('SEMACU DATA UNIFICADA'!$C$2:$T1000,MATCH(1,($A37='SEMACU DATA UNIFICADA'!$A$2:$A1000)*($FZ$1='SEMACU DATA UNIFICADA'!$B$2:$B1000),0),MATCH(GH$2,'SEMACU DATA UNIFICADA'!$C$1:$T$1,0)),"")</f>
        <v>55490.74237</v>
      </c>
      <c r="GI37" s="23">
        <f t="array" ref="GI37">IFERROR(INDEX('SEMACU DATA UNIFICADA'!$C$2:$T1000,MATCH(1,($A37='SEMACU DATA UNIFICADA'!$A$2:$A1000)*($FZ$1='SEMACU DATA UNIFICADA'!$B$2:$B1000),0),MATCH(GI$2,'SEMACU DATA UNIFICADA'!$C$1:$T$1,0)),"")</f>
        <v>0.9599992</v>
      </c>
      <c r="GJ37" s="23">
        <f t="array" ref="GJ37">IFERROR(INDEX('SEMACU DATA UNIFICADA'!$C$2:$T1000,MATCH(1,($A37='SEMACU DATA UNIFICADA'!$A$2:$A1000)*($FZ$1='SEMACU DATA UNIFICADA'!$B$2:$B1000),0),MATCH(GJ$2,'SEMACU DATA UNIFICADA'!$C$1:$T$1,0)),"")</f>
        <v>0.4110425361</v>
      </c>
      <c r="GK37" s="23">
        <f t="array" ref="GK37">IFERROR(INDEX('SEMACU DATA UNIFICADA'!$C$2:$T1000,MATCH(1,($A37='SEMACU DATA UNIFICADA'!$A$2:$A1000)*($FZ$1='SEMACU DATA UNIFICADA'!$B$2:$B1000),0),MATCH(GK$2,'SEMACU DATA UNIFICADA'!$C$1:$T$1,0)),"")</f>
        <v>0.4110425361</v>
      </c>
      <c r="GL37" s="60" t="str">
        <f t="array" ref="GL37">IFERROR(INDEX('SEMACU DATA UNIFICADA'!$C$2:$T1000,MATCH(1,($A37='SEMACU DATA UNIFICADA'!$A$2:$A1000)*($FZ$1='SEMACU DATA UNIFICADA'!$B$2:$B1000),0),MATCH(GL$2,'SEMACU DATA UNIFICADA'!$C$1:$T$1,0)),"")</f>
        <v/>
      </c>
      <c r="GM37" s="2">
        <f t="array" ref="GM37">IFERROR(INDEX('SEMACU DATA UNIFICADA'!$C$2:$T1000,MATCH(1,($A37='SEMACU DATA UNIFICADA'!$A$2:$A1000)*($FZ$1='SEMACU DATA UNIFICADA'!$B$2:$B1000),0),MATCH(GM$2,'SEMACU DATA UNIFICADA'!$C$1:$T$1,0)),"")</f>
        <v>2</v>
      </c>
      <c r="GN37" s="2">
        <f t="array" ref="GN37">IFERROR(INDEX('SEMACU DATA UNIFICADA'!$C$2:$T1000,MATCH(1,($A37='SEMACU DATA UNIFICADA'!$A$2:$A1000)*($FZ$1='SEMACU DATA UNIFICADA'!$B$2:$B1000),0),MATCH(GN$2,'SEMACU DATA UNIFICADA'!$C$1:$T$1,0)),"")</f>
        <v>9.35</v>
      </c>
      <c r="GO37" s="33">
        <f t="array" ref="GO37">IFERROR(INDEX('SEMACU DATA UNIFICADA'!$C$2:$T1000,MATCH(1,($A37='SEMACU DATA UNIFICADA'!$A$2:$A1000)*($FZ$1='SEMACU DATA UNIFICADA'!$B$2:$B1000),0),MATCH(GO$2,'SEMACU DATA UNIFICADA'!$C$1:$T$1,0)),"")</f>
        <v>5.2032</v>
      </c>
      <c r="GP37" s="60">
        <f t="array" ref="GP37">IFERROR(INDEX('SEMACU DATA UNIFICADA'!$C$2:$T1000,MATCH(1,($A37='SEMACU DATA UNIFICADA'!$A$2:$A1000)*($FZ$1='SEMACU DATA UNIFICADA'!$B$2:$B1000),0),MATCH(GP$2,'SEMACU DATA UNIFICADA'!$C$1:$T$1,0)),"")</f>
        <v>28.28697505</v>
      </c>
      <c r="GQ37" s="140">
        <f t="array" ref="GQ37">IFERROR(INDEX('SEMACU DATA UNIFICADA'!$C$2:$T1000,MATCH(1,($A37='SEMACU DATA UNIFICADA'!$A$2:$A1000)*($FZ$1='SEMACU DATA UNIFICADA'!$B$2:$B1000),0),MATCH(GQ$2,'SEMACU DATA UNIFICADA'!$C$1:$T$1,0)),"")</f>
        <v>0.8217437622</v>
      </c>
    </row>
    <row r="38">
      <c r="A38" s="199">
        <v>45187.0</v>
      </c>
      <c r="B38" s="138" t="str">
        <f t="array" ref="B38">IFERROR(INDEX('SEMACU DATA UNIFICADA'!$C$2:$T1000,MATCH(1,($A38='SEMACU DATA UNIFICADA'!$A$2:$A1000)*($B$1='SEMACU DATA UNIFICADA'!$B$2:$B1000),0),MATCH(B$2,'SEMACU DATA UNIFICADA'!$C$1:$T$1,0)),"")</f>
        <v>SE01200623</v>
      </c>
      <c r="C38" s="2" t="str">
        <f t="array" ref="C38">IFERROR(INDEX('SEMACU DATA UNIFICADA'!$C$2:$T1000,MATCH(1,($A38='SEMACU DATA UNIFICADA'!$A$2:$A1000)*($B$1='SEMACU DATA UNIFICADA'!$B$2:$B1000),0),MATCH(C$2,'SEMACU DATA UNIFICADA'!$C$1:$T$1,0)),"")</f>
        <v/>
      </c>
      <c r="D38" s="2">
        <f t="array" ref="D38">IFERROR(INDEX('SEMACU DATA UNIFICADA'!$C$2:$T1000,MATCH(1,($A38='SEMACU DATA UNIFICADA'!$A$2:$A1000)*($B$1='SEMACU DATA UNIFICADA'!$B$2:$B1000),0),MATCH(D$2,'SEMACU DATA UNIFICADA'!$C$1:$T$1,0)),"")</f>
        <v>2325</v>
      </c>
      <c r="E38" s="2" t="str">
        <f t="array" ref="E38">IFERROR(INDEX('SEMACU DATA UNIFICADA'!$C$2:$T1000,MATCH(1,($A38='SEMACU DATA UNIFICADA'!$A$2:$A1000)*($B$1='SEMACU DATA UNIFICADA'!$B$2:$B1000),0),MATCH(E$2,'SEMACU DATA UNIFICADA'!$C$1:$T$1,0)),"")</f>
        <v>SKR SETLINE</v>
      </c>
      <c r="F38" s="60">
        <f t="array" ref="F38">IFERROR(INDEX('SEMACU DATA UNIFICADA'!$C$2:$T1000,MATCH(1,($A38='SEMACU DATA UNIFICADA'!$A$2:$A1000)*($B$1='SEMACU DATA UNIFICADA'!$B$2:$B1000),0),MATCH(F$2,'SEMACU DATA UNIFICADA'!$C$1:$T$1,0)),"")</f>
        <v>2036.7</v>
      </c>
      <c r="G38" s="2" t="str">
        <f t="array" ref="G38">IFERROR(INDEX('SEMACU DATA UNIFICADA'!$C$2:$T1000,MATCH(1,($A38='SEMACU DATA UNIFICADA'!$A$2:$A1000)*($B$1='SEMACU DATA UNIFICADA'!$B$2:$B1000),0),MATCH(G$2,'SEMACU DATA UNIFICADA'!$C$1:$T$1,0)),"")</f>
        <v/>
      </c>
      <c r="H38" s="2">
        <f t="array" ref="H38">IFERROR(INDEX('SEMACU DATA UNIFICADA'!$C$2:$T1000,MATCH(1,($A38='SEMACU DATA UNIFICADA'!$A$2:$A1000)*($B$1='SEMACU DATA UNIFICADA'!$B$2:$B1000),0),MATCH(H$2,'SEMACU DATA UNIFICADA'!$C$1:$T$1,0)),"")</f>
        <v>-24.8</v>
      </c>
      <c r="I38" s="33" t="str">
        <f t="array" ref="I38">IFERROR(INDEX('SEMACU DATA UNIFICADA'!$C$2:$T1000,MATCH(1,($A38='SEMACU DATA UNIFICADA'!$A$2:$A1000)*($B$1='SEMACU DATA UNIFICADA'!$B$2:$B1000),0),MATCH(I$2,'SEMACU DATA UNIFICADA'!$C$1:$T$1,0)),"")</f>
        <v/>
      </c>
      <c r="J38" s="60" t="str">
        <f t="array" ref="J38">IFERROR(INDEX('SEMACU DATA UNIFICADA'!$C$2:$T1000,MATCH(1,($A38='SEMACU DATA UNIFICADA'!$A$2:$A1000)*($B$1='SEMACU DATA UNIFICADA'!$B$2:$B1000),0),MATCH(J$2,'SEMACU DATA UNIFICADA'!$C$1:$T$1,0)),"")</f>
        <v/>
      </c>
      <c r="K38" s="23">
        <f t="array" ref="K38">IFERROR(INDEX('SEMACU DATA UNIFICADA'!$C$2:$T1000,MATCH(1,($A38='SEMACU DATA UNIFICADA'!$A$2:$A1000)*($B$1='SEMACU DATA UNIFICADA'!$B$2:$B1000),0),MATCH(K$2,'SEMACU DATA UNIFICADA'!$C$1:$T$1,0)),"")</f>
        <v>0.7033274</v>
      </c>
      <c r="L38" s="23">
        <f t="array" ref="L38">IFERROR(INDEX('SEMACU DATA UNIFICADA'!$C$2:$T1000,MATCH(1,($A38='SEMACU DATA UNIFICADA'!$A$2:$A1000)*($B$1='SEMACU DATA UNIFICADA'!$B$2:$B1000),0),MATCH(L$2,'SEMACU DATA UNIFICADA'!$C$1:$T$1,0)),"")</f>
        <v>0</v>
      </c>
      <c r="M38" s="23">
        <f t="array" ref="M38">IFERROR(INDEX('SEMACU DATA UNIFICADA'!$C$2:$T1000,MATCH(1,($A38='SEMACU DATA UNIFICADA'!$A$2:$A1000)*($B$1='SEMACU DATA UNIFICADA'!$B$2:$B1000),0),MATCH(M$2,'SEMACU DATA UNIFICADA'!$C$1:$T$1,0)),"")</f>
        <v>0</v>
      </c>
      <c r="N38" s="60" t="str">
        <f t="array" ref="N38">IFERROR(INDEX('SEMACU DATA UNIFICADA'!$C$2:$T1000,MATCH(1,($A38='SEMACU DATA UNIFICADA'!$A$2:$A1000)*($B$1='SEMACU DATA UNIFICADA'!$B$2:$B1000),0),MATCH(N$2,'SEMACU DATA UNIFICADA'!$C$1:$T$1,0)),"")</f>
        <v/>
      </c>
      <c r="O38" s="2">
        <f t="array" ref="O38">IFERROR(INDEX('SEMACU DATA UNIFICADA'!$C$2:$T1000,MATCH(1,($A38='SEMACU DATA UNIFICADA'!$A$2:$A1000)*($B$1='SEMACU DATA UNIFICADA'!$B$2:$B1000),0),MATCH(O$2,'SEMACU DATA UNIFICADA'!$C$1:$T$1,0)),"")</f>
        <v>2</v>
      </c>
      <c r="P38" s="2">
        <f t="array" ref="P38">IFERROR(INDEX('SEMACU DATA UNIFICADA'!$C$2:$T1000,MATCH(1,($A38='SEMACU DATA UNIFICADA'!$A$2:$A1000)*($B$1='SEMACU DATA UNIFICADA'!$B$2:$B1000),0),MATCH(P$2,'SEMACU DATA UNIFICADA'!$C$1:$T$1,0)),"")</f>
        <v>2</v>
      </c>
      <c r="Q38" s="33">
        <f t="array" ref="Q38">IFERROR(INDEX('SEMACU DATA UNIFICADA'!$C$2:$T1000,MATCH(1,($A38='SEMACU DATA UNIFICADA'!$A$2:$A1000)*($B$1='SEMACU DATA UNIFICADA'!$B$2:$B1000),0),MATCH(Q$2,'SEMACU DATA UNIFICADA'!$C$1:$T$1,0)),"")</f>
        <v>11.076</v>
      </c>
      <c r="R38" s="60">
        <f t="array" ref="R38">IFERROR(INDEX('SEMACU DATA UNIFICADA'!$C$2:$T1000,MATCH(1,($A38='SEMACU DATA UNIFICADA'!$A$2:$A1000)*($B$1='SEMACU DATA UNIFICADA'!$B$2:$B1000),0),MATCH(R$2,'SEMACU DATA UNIFICADA'!$C$1:$T$1,0)),"")</f>
        <v>-2.604814692</v>
      </c>
      <c r="S38" s="140">
        <f t="array" ref="S38">IFERROR(INDEX('SEMACU DATA UNIFICADA'!$C$2:$T1000,MATCH(1,($A38='SEMACU DATA UNIFICADA'!$A$2:$A1000)*($B$1='SEMACU DATA UNIFICADA'!$B$2:$B1000),0),MATCH(S$2,'SEMACU DATA UNIFICADA'!$C$1:$T$1,0)),"")</f>
        <v>-0.6512036731</v>
      </c>
      <c r="T38" s="138" t="str">
        <f t="array" ref="T38">IFERROR(INDEX('SEMACU DATA UNIFICADA'!$C$2:$T1000,MATCH(1,($A38='SEMACU DATA UNIFICADA'!$A$2:$A1000)*($T$1='SEMACU DATA UNIFICADA'!$B$2:$B1000),0),MATCH(T$2,'SEMACU DATA UNIFICADA'!$C$1:$T$1,0)),"")</f>
        <v>SE02220623</v>
      </c>
      <c r="U38" s="2" t="str">
        <f t="array" ref="U38">IFERROR(INDEX('SEMACU DATA UNIFICADA'!$C$2:$T1000,MATCH(1,($A38='SEMACU DATA UNIFICADA'!$A$2:$A1000)*($T$1='SEMACU DATA UNIFICADA'!$B$2:$B1000),0),MATCH(U$2,'SEMACU DATA UNIFICADA'!$C$1:$T$1,0)),"")</f>
        <v/>
      </c>
      <c r="V38" s="2">
        <f t="array" ref="V38">IFERROR(INDEX('SEMACU DATA UNIFICADA'!$C$2:$T1000,MATCH(1,($A38='SEMACU DATA UNIFICADA'!$A$2:$A1000)*($T$1='SEMACU DATA UNIFICADA'!$B$2:$B1000),0),MATCH(V$2,'SEMACU DATA UNIFICADA'!$C$1:$T$1,0)),"")</f>
        <v>1075</v>
      </c>
      <c r="W38" s="2" t="str">
        <f t="array" ref="W38">IFERROR(INDEX('SEMACU DATA UNIFICADA'!$C$2:$T1000,MATCH(1,($A38='SEMACU DATA UNIFICADA'!$A$2:$A1000)*($T$1='SEMACU DATA UNIFICADA'!$B$2:$B1000),0),MATCH(W$2,'SEMACU DATA UNIFICADA'!$C$1:$T$1,0)),"")</f>
        <v>SKR SETLINE</v>
      </c>
      <c r="X38" s="139">
        <f t="array" ref="X38">IFERROR(INDEX('SEMACU DATA UNIFICADA'!$C$2:$T1000,MATCH(1,($A38='SEMACU DATA UNIFICADA'!$A$2:$A1000)*($T$1='SEMACU DATA UNIFICADA'!$B$2:$B1000),0),MATCH(X$2,'SEMACU DATA UNIFICADA'!$C$1:$T$1,0)),"")</f>
        <v>941.7</v>
      </c>
      <c r="Y38" s="2" t="str">
        <f t="array" ref="Y38">IFERROR(INDEX('SEMACU DATA UNIFICADA'!$C$2:$T1000,MATCH(1,($A38='SEMACU DATA UNIFICADA'!$A$2:$A1000)*($T$1='SEMACU DATA UNIFICADA'!$B$2:$B1000),0),MATCH(Y$2,'SEMACU DATA UNIFICADA'!$C$1:$T$1,0)),"")</f>
        <v/>
      </c>
      <c r="Z38" s="2">
        <f t="array" ref="Z38">IFERROR(INDEX('SEMACU DATA UNIFICADA'!$C$2:$T1000,MATCH(1,($A38='SEMACU DATA UNIFICADA'!$A$2:$A1000)*($T$1='SEMACU DATA UNIFICADA'!$B$2:$B1000),0),MATCH(Z$2,'SEMACU DATA UNIFICADA'!$C$1:$T$1,0)),"")</f>
        <v>-25.38</v>
      </c>
      <c r="AA38" s="33" t="str">
        <f t="array" ref="AA38">IFERROR(INDEX('SEMACU DATA UNIFICADA'!$C$2:$T1000,MATCH(1,($A38='SEMACU DATA UNIFICADA'!$A$2:$A1000)*($T$1='SEMACU DATA UNIFICADA'!$B$2:$B1000),0),MATCH(AA$2,'SEMACU DATA UNIFICADA'!$C$1:$T$1,0)),"")</f>
        <v/>
      </c>
      <c r="AB38" s="60" t="str">
        <f t="array" ref="AB38">IFERROR(INDEX('SEMACU DATA UNIFICADA'!$C$2:$T1000,MATCH(1,($A38='SEMACU DATA UNIFICADA'!$A$2:$A1000)*($T$1='SEMACU DATA UNIFICADA'!$B$2:$B1000),0),MATCH(AB$2,'SEMACU DATA UNIFICADA'!$C$1:$T$1,0)),"")</f>
        <v/>
      </c>
      <c r="AC38" s="23">
        <f t="array" ref="AC38">IFERROR(INDEX('SEMACU DATA UNIFICADA'!$C$2:$T1000,MATCH(1,($A38='SEMACU DATA UNIFICADA'!$A$2:$A1000)*($T$1='SEMACU DATA UNIFICADA'!$B$2:$B1000),0),MATCH(AC$2,'SEMACU DATA UNIFICADA'!$C$1:$T$1,0)),"")</f>
        <v>0.7099942</v>
      </c>
      <c r="AD38" s="23">
        <f t="array" ref="AD38">IFERROR(INDEX('SEMACU DATA UNIFICADA'!$C$2:$T1000,MATCH(1,($A38='SEMACU DATA UNIFICADA'!$A$2:$A1000)*($T$1='SEMACU DATA UNIFICADA'!$B$2:$B1000),0),MATCH(AD$2,'SEMACU DATA UNIFICADA'!$C$1:$T$1,0)),"")</f>
        <v>0</v>
      </c>
      <c r="AE38" s="23">
        <f t="array" ref="AE38">IFERROR(INDEX('SEMACU DATA UNIFICADA'!$C$2:$T1000,MATCH(1,($A38='SEMACU DATA UNIFICADA'!$A$2:$A1000)*($T$1='SEMACU DATA UNIFICADA'!$B$2:$B1000),0),MATCH(AE$2,'SEMACU DATA UNIFICADA'!$C$1:$T$1,0)),"")</f>
        <v>0</v>
      </c>
      <c r="AF38" s="60" t="str">
        <f t="array" ref="AF38">IFERROR(INDEX('SEMACU DATA UNIFICADA'!$C$2:$T1000,MATCH(1,($A38='SEMACU DATA UNIFICADA'!$A$2:$A1000)*($T$1='SEMACU DATA UNIFICADA'!$B$2:$B1000),0),MATCH(AF$2,'SEMACU DATA UNIFICADA'!$C$1:$T$1,0)),"")</f>
        <v/>
      </c>
      <c r="AG38" s="2">
        <f t="array" ref="AG38">IFERROR(INDEX('SEMACU DATA UNIFICADA'!$C$2:$T1000,MATCH(1,($A38='SEMACU DATA UNIFICADA'!$A$2:$A1000)*($T$1='SEMACU DATA UNIFICADA'!$B$2:$B1000),0),MATCH(AG$2,'SEMACU DATA UNIFICADA'!$C$1:$T$1,0)),"")</f>
        <v>2</v>
      </c>
      <c r="AH38" s="2">
        <f t="array" ref="AH38">IFERROR(INDEX('SEMACU DATA UNIFICADA'!$C$2:$T1000,MATCH(1,($A38='SEMACU DATA UNIFICADA'!$A$2:$A1000)*($T$1='SEMACU DATA UNIFICADA'!$B$2:$B1000),0),MATCH(AH$2,'SEMACU DATA UNIFICADA'!$C$1:$T$1,0)),"")</f>
        <v>2</v>
      </c>
      <c r="AI38" s="2">
        <f t="array" ref="AI38">IFERROR(INDEX('SEMACU DATA UNIFICADA'!$C$2:$T1000,MATCH(1,($A38='SEMACU DATA UNIFICADA'!$A$2:$A1000)*($T$1='SEMACU DATA UNIFICADA'!$B$2:$B1000),0),MATCH(AI$2,'SEMACU DATA UNIFICADA'!$C$1:$T$1,0)),"")</f>
        <v>11.076</v>
      </c>
      <c r="AJ38" s="60">
        <f t="array" ref="AJ38">IFERROR(INDEX('SEMACU DATA UNIFICADA'!$C$2:$T1000,MATCH(1,($A38='SEMACU DATA UNIFICADA'!$A$2:$A1000)*($T$1='SEMACU DATA UNIFICADA'!$B$2:$B1000),0),MATCH(AJ$2,'SEMACU DATA UNIFICADA'!$C$1:$T$1,0)),"")</f>
        <v>-1.736543128</v>
      </c>
      <c r="AK38" s="140">
        <f t="array" ref="AK38">IFERROR(INDEX('SEMACU DATA UNIFICADA'!$C$2:$T1000,MATCH(1,($A38='SEMACU DATA UNIFICADA'!$A$2:$A1000)*($T$1='SEMACU DATA UNIFICADA'!$B$2:$B1000),0),MATCH(AK$2,'SEMACU DATA UNIFICADA'!$C$1:$T$1,0)),"")</f>
        <v>-0.4341357821</v>
      </c>
      <c r="AL38" s="138" t="str">
        <f t="array" ref="AL38">IFERROR(INDEX('SEMACU DATA UNIFICADA'!$C$2:$T1000,MATCH(1,($A38='SEMACU DATA UNIFICADA'!$A$2:$A1000)*($AL$1='SEMACU DATA UNIFICADA'!$B$2:$B1000),0),MATCH(AL$2,'SEMACU DATA UNIFICADA'!$C$1:$T$1,0)),"")</f>
        <v>SE03240623</v>
      </c>
      <c r="AM38" s="2">
        <f t="array" ref="AM38">IFERROR(INDEX('SEMACU DATA UNIFICADA'!$C$2:$T1000,MATCH(1,($A38='SEMACU DATA UNIFICADA'!$A$2:$A1000)*($AL$1='SEMACU DATA UNIFICADA'!$B$2:$B1000),0),MATCH(AM$2,'SEMACU DATA UNIFICADA'!$C$1:$T$1,0)),"")</f>
        <v>225</v>
      </c>
      <c r="AN38" s="2">
        <f t="array" ref="AN38">IFERROR(INDEX('SEMACU DATA UNIFICADA'!$C$2:$T1000,MATCH(1,($A38='SEMACU DATA UNIFICADA'!$A$2:$A1000)*($AL$1='SEMACU DATA UNIFICADA'!$B$2:$B1000),0),MATCH(AN$2,'SEMACU DATA UNIFICADA'!$C$1:$T$1,0)),"")</f>
        <v>1575</v>
      </c>
      <c r="AO38" s="2" t="str">
        <f t="array" ref="AO38">IFERROR(INDEX('SEMACU DATA UNIFICADA'!$C$2:$T1000,MATCH(1,($A38='SEMACU DATA UNIFICADA'!$A$2:$A1000)*($AL$1='SEMACU DATA UNIFICADA'!$B$2:$B1000),0),MATCH(AO$2,'SEMACU DATA UNIFICADA'!$C$1:$T$1,0)),"")</f>
        <v>SKR SETLINE</v>
      </c>
      <c r="AP38" s="139">
        <f t="array" ref="AP38">IFERROR(INDEX('SEMACU DATA UNIFICADA'!$C$2:$T1000,MATCH(1,($A38='SEMACU DATA UNIFICADA'!$A$2:$A1000)*($AL$1='SEMACU DATA UNIFICADA'!$B$2:$B1000),0),MATCH(AP$2,'SEMACU DATA UNIFICADA'!$C$1:$T$1,0)),"")</f>
        <v>1379.7</v>
      </c>
      <c r="AQ38" s="2">
        <f t="array" ref="AQ38">IFERROR(INDEX('SEMACU DATA UNIFICADA'!$C$2:$T1000,MATCH(1,($A38='SEMACU DATA UNIFICADA'!$A$2:$A1000)*($AL$1='SEMACU DATA UNIFICADA'!$B$2:$B1000),0),MATCH(AQ$2,'SEMACU DATA UNIFICADA'!$C$1:$T$1,0)),"")</f>
        <v>24.46</v>
      </c>
      <c r="AR38" s="2">
        <f t="array" ref="AR38">IFERROR(INDEX('SEMACU DATA UNIFICADA'!$C$2:$T1000,MATCH(1,($A38='SEMACU DATA UNIFICADA'!$A$2:$A1000)*($AL$1='SEMACU DATA UNIFICADA'!$B$2:$B1000),0),MATCH(AR$2,'SEMACU DATA UNIFICADA'!$C$1:$T$1,0)),"")</f>
        <v>1.33</v>
      </c>
      <c r="AS38" s="33">
        <f t="array" ref="AS38">IFERROR(INDEX('SEMACU DATA UNIFICADA'!$C$2:$T1000,MATCH(1,($A38='SEMACU DATA UNIFICADA'!$A$2:$A1000)*($AL$1='SEMACU DATA UNIFICADA'!$B$2:$B1000),0),MATCH(AS$2,'SEMACU DATA UNIFICADA'!$C$1:$T$1,0)),"")</f>
        <v>3.14688</v>
      </c>
      <c r="AT38" s="60">
        <f t="array" ref="AT38">IFERROR(INDEX('SEMACU DATA UNIFICADA'!$C$2:$T1000,MATCH(1,($A38='SEMACU DATA UNIFICADA'!$A$2:$A1000)*($AL$1='SEMACU DATA UNIFICADA'!$B$2:$B1000),0),MATCH(AT$2,'SEMACU DATA UNIFICADA'!$C$1:$T$1,0)),"")</f>
        <v>292311.4876</v>
      </c>
      <c r="AU38" s="23">
        <f t="array" ref="AU38">IFERROR(INDEX('SEMACU DATA UNIFICADA'!$C$2:$T1000,MATCH(1,($A38='SEMACU DATA UNIFICADA'!$A$2:$A1000)*($AL$1='SEMACU DATA UNIFICADA'!$B$2:$B1000),0),MATCH(AU$2,'SEMACU DATA UNIFICADA'!$C$1:$T$1,0)),"")</f>
        <v>0.716661</v>
      </c>
      <c r="AV38" s="23">
        <f t="array" ref="AV38">IFERROR(INDEX('SEMACU DATA UNIFICADA'!$C$2:$T1000,MATCH(1,($A38='SEMACU DATA UNIFICADA'!$A$2:$A1000)*($AL$1='SEMACU DATA UNIFICADA'!$B$2:$B1000),0),MATCH(AV$2,'SEMACU DATA UNIFICADA'!$C$1:$T$1,0)),"")</f>
        <v>0.4574514673</v>
      </c>
      <c r="AW38" s="23">
        <f t="array" ref="AW38">IFERROR(INDEX('SEMACU DATA UNIFICADA'!$C$2:$T1000,MATCH(1,($A38='SEMACU DATA UNIFICADA'!$A$2:$A1000)*($AL$1='SEMACU DATA UNIFICADA'!$B$2:$B1000),0),MATCH(AW$2,'SEMACU DATA UNIFICADA'!$C$1:$T$1,0)),"")</f>
        <v>0.4574514673</v>
      </c>
      <c r="AX38" s="60" t="str">
        <f t="array" ref="AX38">IFERROR(INDEX('SEMACU DATA UNIFICADA'!$C$2:$T1000,MATCH(1,($A38='SEMACU DATA UNIFICADA'!$A$2:$A1000)*($AL$1='SEMACU DATA UNIFICADA'!$B$2:$B1000),0),MATCH(AX$2,'SEMACU DATA UNIFICADA'!$C$1:$T$1,0)),"")</f>
        <v/>
      </c>
      <c r="AY38" s="2">
        <f t="array" ref="AY38">IFERROR(INDEX('SEMACU DATA UNIFICADA'!$C$2:$T1000,MATCH(1,($A38='SEMACU DATA UNIFICADA'!$A$2:$A1000)*($AL$1='SEMACU DATA UNIFICADA'!$B$2:$B1000),0),MATCH(AY$2,'SEMACU DATA UNIFICADA'!$C$1:$T$1,0)),"")</f>
        <v>2</v>
      </c>
      <c r="AZ38" s="2">
        <f t="array" ref="AZ38">IFERROR(INDEX('SEMACU DATA UNIFICADA'!$C$2:$T1000,MATCH(1,($A38='SEMACU DATA UNIFICADA'!$A$2:$A1000)*($AL$1='SEMACU DATA UNIFICADA'!$B$2:$B1000),0),MATCH(AZ$2,'SEMACU DATA UNIFICADA'!$C$1:$T$1,0)),"")</f>
        <v>26.46</v>
      </c>
      <c r="BA38" s="33">
        <f t="array" ref="BA38">IFERROR(INDEX('SEMACU DATA UNIFICADA'!$C$2:$T1000,MATCH(1,($A38='SEMACU DATA UNIFICADA'!$A$2:$A1000)*($AL$1='SEMACU DATA UNIFICADA'!$B$2:$B1000),0),MATCH(BA$2,'SEMACU DATA UNIFICADA'!$C$1:$T$1,0)),"")</f>
        <v>3.02784</v>
      </c>
      <c r="BB38" s="60">
        <f t="array" ref="BB38">IFERROR(INDEX('SEMACU DATA UNIFICADA'!$C$2:$T1000,MATCH(1,($A38='SEMACU DATA UNIFICADA'!$A$2:$A1000)*($AL$1='SEMACU DATA UNIFICADA'!$B$2:$B1000),0),MATCH(BB$2,'SEMACU DATA UNIFICADA'!$C$1:$T$1,0)),"")</f>
        <v>230.6744446</v>
      </c>
      <c r="BC38" s="140">
        <f t="array" ref="BC38">IFERROR(INDEX('SEMACU DATA UNIFICADA'!$C$2:$T1000,MATCH(1,($A38='SEMACU DATA UNIFICADA'!$A$2:$A1000)*($AL$1='SEMACU DATA UNIFICADA'!$B$2:$B1000),0),MATCH(BC$2,'SEMACU DATA UNIFICADA'!$C$1:$T$1,0)),"")</f>
        <v>1.418611146</v>
      </c>
      <c r="BD38" s="138" t="str">
        <f t="array" ref="BD38">IFERROR(INDEX('SEMACU DATA UNIFICADA'!$C$2:$T1000,MATCH(1,($A38='SEMACU DATA UNIFICADA'!$A$2:$A1000)*($BD$1='SEMACU DATA UNIFICADA'!$B$2:$B1000),0),MATCH(BD$2,'SEMACU DATA UNIFICADA'!$C$1:$T$1,0)),"")</f>
        <v/>
      </c>
      <c r="BE38" s="2" t="str">
        <f t="array" ref="BE38">IFERROR(INDEX('SEMACU DATA UNIFICADA'!$C$2:$T1000,MATCH(1,($A38='SEMACU DATA UNIFICADA'!$A$2:$A1000)*($BD$1='SEMACU DATA UNIFICADA'!$B$2:$B1000),0),MATCH(BE$2,'SEMACU DATA UNIFICADA'!$C$1:$T$1,0)),"")</f>
        <v/>
      </c>
      <c r="BF38" s="2" t="str">
        <f t="array" ref="BF38">IFERROR(INDEX('SEMACU DATA UNIFICADA'!$C$2:$T1000,MATCH(1,($A38='SEMACU DATA UNIFICADA'!$A$2:$A1000)*($BD$1='SEMACU DATA UNIFICADA'!$B$2:$B1000),0),MATCH(BF$2,'SEMACU DATA UNIFICADA'!$C$1:$T$1,0)),"")</f>
        <v/>
      </c>
      <c r="BG38" s="2" t="str">
        <f t="array" ref="BG38">IFERROR(INDEX('SEMACU DATA UNIFICADA'!$C$2:$T1000,MATCH(1,($A38='SEMACU DATA UNIFICADA'!$A$2:$A1000)*($BD$1='SEMACU DATA UNIFICADA'!$B$2:$B1000),0),MATCH(BG$2,'SEMACU DATA UNIFICADA'!$C$1:$T$1,0)),"")</f>
        <v/>
      </c>
      <c r="BH38" s="139" t="str">
        <f t="array" ref="BH38">IFERROR(INDEX('SEMACU DATA UNIFICADA'!$C$2:$T1000,MATCH(1,($A38='SEMACU DATA UNIFICADA'!$A$2:$A1000)*($BD$1='SEMACU DATA UNIFICADA'!$B$2:$B1000),0),MATCH(BH$2,'SEMACU DATA UNIFICADA'!$C$1:$T$1,0)),"")</f>
        <v/>
      </c>
      <c r="BI38" s="2" t="str">
        <f t="array" ref="BI38">IFERROR(INDEX('SEMACU DATA UNIFICADA'!$C$2:$T1000,MATCH(1,($A38='SEMACU DATA UNIFICADA'!$A$2:$A1000)*($BD$1='SEMACU DATA UNIFICADA'!$B$2:$B1000),0),MATCH(BI$2,'SEMACU DATA UNIFICADA'!$C$1:$T$1,0)),"")</f>
        <v/>
      </c>
      <c r="BJ38" s="2" t="str">
        <f t="array" ref="BJ38">IFERROR(INDEX('SEMACU DATA UNIFICADA'!$C$2:$T1000,MATCH(1,($A38='SEMACU DATA UNIFICADA'!$A$2:$A1000)*($BD$1='SEMACU DATA UNIFICADA'!$B$2:$B1000),0),MATCH(BJ$2,'SEMACU DATA UNIFICADA'!$C$1:$T$1,0)),"")</f>
        <v/>
      </c>
      <c r="BK38" s="33" t="str">
        <f t="array" ref="BK38">IFERROR(INDEX('SEMACU DATA UNIFICADA'!$C$2:$T1000,MATCH(1,($A38='SEMACU DATA UNIFICADA'!$A$2:$A1000)*($BD$1='SEMACU DATA UNIFICADA'!$B$2:$B1000),0),MATCH(BK$2,'SEMACU DATA UNIFICADA'!$C$1:$T$1,0)),"")</f>
        <v/>
      </c>
      <c r="BL38" s="60" t="str">
        <f t="array" ref="BL38">IFERROR(INDEX('SEMACU DATA UNIFICADA'!$C$2:$T1000,MATCH(1,($A38='SEMACU DATA UNIFICADA'!$A$2:$A1000)*($BD$1='SEMACU DATA UNIFICADA'!$B$2:$B1000),0),MATCH(BL$2,'SEMACU DATA UNIFICADA'!$C$1:$T$1,0)),"")</f>
        <v/>
      </c>
      <c r="BM38" s="23" t="str">
        <f t="array" ref="BM38">IFERROR(INDEX('SEMACU DATA UNIFICADA'!$C$2:$T1000,MATCH(1,($A38='SEMACU DATA UNIFICADA'!$A$2:$A1000)*($BD$1='SEMACU DATA UNIFICADA'!$B$2:$B1000),0),MATCH(BM$2,'SEMACU DATA UNIFICADA'!$C$1:$T$1,0)),"")</f>
        <v/>
      </c>
      <c r="BN38" s="23" t="str">
        <f t="array" ref="BN38">IFERROR(INDEX('SEMACU DATA UNIFICADA'!$C$2:$T1000,MATCH(1,($A38='SEMACU DATA UNIFICADA'!$A$2:$A1000)*($BD$1='SEMACU DATA UNIFICADA'!$B$2:$B1000),0),MATCH(BN$2,'SEMACU DATA UNIFICADA'!$C$1:$T$1,0)),"")</f>
        <v/>
      </c>
      <c r="BO38" s="23" t="str">
        <f t="array" ref="BO38">IFERROR(INDEX('SEMACU DATA UNIFICADA'!$C$2:$T1000,MATCH(1,($A38='SEMACU DATA UNIFICADA'!$A$2:$A1000)*($BD$1='SEMACU DATA UNIFICADA'!$B$2:$B1000),0),MATCH(BO$2,'SEMACU DATA UNIFICADA'!$C$1:$T$1,0)),"")</f>
        <v/>
      </c>
      <c r="BP38" s="60" t="str">
        <f t="array" ref="BP38">IFERROR(INDEX('SEMACU DATA UNIFICADA'!$C$2:$T1000,MATCH(1,($A38='SEMACU DATA UNIFICADA'!$A$2:$A1000)*($BD$1='SEMACU DATA UNIFICADA'!$B$2:$B1000),0),MATCH(BP$2,'SEMACU DATA UNIFICADA'!$C$1:$T$1,0)),"")</f>
        <v/>
      </c>
      <c r="BQ38" s="2" t="str">
        <f t="array" ref="BQ38">IFERROR(INDEX('SEMACU DATA UNIFICADA'!$C$2:$T1000,MATCH(1,($A38='SEMACU DATA UNIFICADA'!$A$2:$A1000)*($BD$1='SEMACU DATA UNIFICADA'!$B$2:$B1000),0),MATCH(BQ$2,'SEMACU DATA UNIFICADA'!$C$1:$T$1,0)),"")</f>
        <v/>
      </c>
      <c r="BR38" s="2" t="str">
        <f t="array" ref="BR38">IFERROR(INDEX('SEMACU DATA UNIFICADA'!$C$2:$T1000,MATCH(1,($A38='SEMACU DATA UNIFICADA'!$A$2:$A1000)*($BD$1='SEMACU DATA UNIFICADA'!$B$2:$B1000),0),MATCH(BR$2,'SEMACU DATA UNIFICADA'!$C$1:$T$1,0)),"")</f>
        <v/>
      </c>
      <c r="BS38" s="33" t="str">
        <f t="array" ref="BS38">IFERROR(INDEX('SEMACU DATA UNIFICADA'!$C$2:$T1000,MATCH(1,($A38='SEMACU DATA UNIFICADA'!$A$2:$A1000)*($BD$1='SEMACU DATA UNIFICADA'!$B$2:$B1000),0),MATCH(BS$2,'SEMACU DATA UNIFICADA'!$C$1:$T$1,0)),"")</f>
        <v/>
      </c>
      <c r="BT38" s="60" t="str">
        <f t="array" ref="BT38">IFERROR(INDEX('SEMACU DATA UNIFICADA'!$C$2:$T1000,MATCH(1,($A38='SEMACU DATA UNIFICADA'!$A$2:$A1000)*($BD$1='SEMACU DATA UNIFICADA'!$B$2:$B1000),0),MATCH(BT$2,'SEMACU DATA UNIFICADA'!$C$1:$T$1,0)),"")</f>
        <v/>
      </c>
      <c r="BU38" s="140" t="str">
        <f t="array" ref="BU38">IFERROR(INDEX('SEMACU DATA UNIFICADA'!$C$2:$T1000,MATCH(1,($A38='SEMACU DATA UNIFICADA'!$A$2:$A1000)*($BD$1='SEMACU DATA UNIFICADA'!$B$2:$B1000),0),MATCH(BU$2,'SEMACU DATA UNIFICADA'!$C$1:$T$1,0)),"")</f>
        <v/>
      </c>
      <c r="BV38" s="138" t="str">
        <f t="array" ref="BV38">IFERROR(INDEX('SEMACU DATA UNIFICADA'!$C$2:$T1000,MATCH(1,($A38='SEMACU DATA UNIFICADA'!$A$2:$A1000)*($BV$1='SEMACU DATA UNIFICADA'!$B$2:$B1000),0),MATCH(BV$2,'SEMACU DATA UNIFICADA'!$C$1:$T$1,0)),"")</f>
        <v>SE06160823</v>
      </c>
      <c r="BW38" s="2">
        <f t="array" ref="BW38">IFERROR(INDEX('SEMACU DATA UNIFICADA'!$C$2:$T1000,MATCH(1,($A38='SEMACU DATA UNIFICADA'!$A$2:$A1000)*($BV$1='SEMACU DATA UNIFICADA'!$B$2:$B1000),0),MATCH(BW$2,'SEMACU DATA UNIFICADA'!$C$1:$T$1,0)),"")</f>
        <v>150</v>
      </c>
      <c r="BX38" s="2">
        <f t="array" ref="BX38">IFERROR(INDEX('SEMACU DATA UNIFICADA'!$C$2:$T1000,MATCH(1,($A38='SEMACU DATA UNIFICADA'!$A$2:$A1000)*($BV$1='SEMACU DATA UNIFICADA'!$B$2:$B1000),0),MATCH(BX$2,'SEMACU DATA UNIFICADA'!$C$1:$T$1,0)),"")</f>
        <v>762</v>
      </c>
      <c r="BY38" s="2" t="str">
        <f t="array" ref="BY38">IFERROR(INDEX('SEMACU DATA UNIFICADA'!$C$2:$T1000,MATCH(1,($A38='SEMACU DATA UNIFICADA'!$A$2:$A1000)*($BV$1='SEMACU DATA UNIFICADA'!$B$2:$B1000),0),MATCH(BY$2,'SEMACU DATA UNIFICADA'!$C$1:$T$1,0)),"")</f>
        <v>SKR SETLINE</v>
      </c>
      <c r="BZ38" s="139">
        <f t="array" ref="BZ38">IFERROR(INDEX('SEMACU DATA UNIFICADA'!$C$2:$T1000,MATCH(1,($A38='SEMACU DATA UNIFICADA'!$A$2:$A1000)*($BV$1='SEMACU DATA UNIFICADA'!$B$2:$B1000),0),MATCH(BZ$2,'SEMACU DATA UNIFICADA'!$C$1:$T$1,0)),"")</f>
        <v>667.512</v>
      </c>
      <c r="CA38" s="2">
        <f t="array" ref="CA38">IFERROR(INDEX('SEMACU DATA UNIFICADA'!$C$2:$T1000,MATCH(1,($A38='SEMACU DATA UNIFICADA'!$A$2:$A1000)*($BV$1='SEMACU DATA UNIFICADA'!$B$2:$B1000),0),MATCH(CA$2,'SEMACU DATA UNIFICADA'!$C$1:$T$1,0)),"")</f>
        <v>10.55</v>
      </c>
      <c r="CB38" s="2">
        <f t="array" ref="CB38">IFERROR(INDEX('SEMACU DATA UNIFICADA'!$C$2:$T1000,MATCH(1,($A38='SEMACU DATA UNIFICADA'!$A$2:$A1000)*($BV$1='SEMACU DATA UNIFICADA'!$B$2:$B1000),0),MATCH(CB$2,'SEMACU DATA UNIFICADA'!$C$1:$T$1,0)),"")</f>
        <v>1.41</v>
      </c>
      <c r="CC38" s="33">
        <f t="array" ref="CC38">IFERROR(INDEX('SEMACU DATA UNIFICADA'!$C$2:$T1000,MATCH(1,($A38='SEMACU DATA UNIFICADA'!$A$2:$A1000)*($BV$1='SEMACU DATA UNIFICADA'!$B$2:$B1000),0),MATCH(CC$2,'SEMACU DATA UNIFICADA'!$C$1:$T$1,0)),"")</f>
        <v>4.7172</v>
      </c>
      <c r="CD38" s="60">
        <f t="array" ref="CD38">IFERROR(INDEX('SEMACU DATA UNIFICADA'!$C$2:$T1000,MATCH(1,($A38='SEMACU DATA UNIFICADA'!$A$2:$A1000)*($BV$1='SEMACU DATA UNIFICADA'!$B$2:$B1000),0),MATCH(CD$2,'SEMACU DATA UNIFICADA'!$C$1:$T$1,0)),"")</f>
        <v>301407.8156</v>
      </c>
      <c r="CE38" s="23">
        <f t="array" ref="CE38">IFERROR(INDEX('SEMACU DATA UNIFICADA'!$C$2:$T1000,MATCH(1,($A38='SEMACU DATA UNIFICADA'!$A$2:$A1000)*($BV$1='SEMACU DATA UNIFICADA'!$B$2:$B1000),0),MATCH(CE$2,'SEMACU DATA UNIFICADA'!$C$1:$T$1,0)),"")</f>
        <v>0.8933312</v>
      </c>
      <c r="CF38" s="23">
        <f t="array" ref="CF38">IFERROR(INDEX('SEMACU DATA UNIFICADA'!$C$2:$T1000,MATCH(1,($A38='SEMACU DATA UNIFICADA'!$A$2:$A1000)*($BV$1='SEMACU DATA UNIFICADA'!$B$2:$B1000),0),MATCH(CF$2,'SEMACU DATA UNIFICADA'!$C$1:$T$1,0)),"")</f>
        <v>0.608904678</v>
      </c>
      <c r="CG38" s="23">
        <f t="array" ref="CG38">IFERROR(INDEX('SEMACU DATA UNIFICADA'!$C$2:$T1000,MATCH(1,($A38='SEMACU DATA UNIFICADA'!$A$2:$A1000)*($BV$1='SEMACU DATA UNIFICADA'!$B$2:$B1000),0),MATCH(CG$2,'SEMACU DATA UNIFICADA'!$C$1:$T$1,0)),"")</f>
        <v>0.608904678</v>
      </c>
      <c r="CH38" s="60" t="str">
        <f t="array" ref="CH38">IFERROR(INDEX('SEMACU DATA UNIFICADA'!$C$2:$T1000,MATCH(1,($A38='SEMACU DATA UNIFICADA'!$A$2:$A1000)*($BV$1='SEMACU DATA UNIFICADA'!$B$2:$B1000),0),MATCH(CH$2,'SEMACU DATA UNIFICADA'!$C$1:$T$1,0)),"")</f>
        <v/>
      </c>
      <c r="CI38" s="2">
        <f t="array" ref="CI38">IFERROR(INDEX('SEMACU DATA UNIFICADA'!$C$2:$T1000,MATCH(1,($A38='SEMACU DATA UNIFICADA'!$A$2:$A1000)*($BV$1='SEMACU DATA UNIFICADA'!$B$2:$B1000),0),MATCH(CI$2,'SEMACU DATA UNIFICADA'!$C$1:$T$1,0)),"")</f>
        <v>2</v>
      </c>
      <c r="CJ38" s="2">
        <f t="array" ref="CJ38">IFERROR(INDEX('SEMACU DATA UNIFICADA'!$C$2:$T1000,MATCH(1,($A38='SEMACU DATA UNIFICADA'!$A$2:$A1000)*($BV$1='SEMACU DATA UNIFICADA'!$B$2:$B1000),0),MATCH(CJ$2,'SEMACU DATA UNIFICADA'!$C$1:$T$1,0)),"")</f>
        <v>12.55</v>
      </c>
      <c r="CK38" s="33">
        <f t="array" ref="CK38">IFERROR(INDEX('SEMACU DATA UNIFICADA'!$C$2:$T1000,MATCH(1,($A38='SEMACU DATA UNIFICADA'!$A$2:$A1000)*($BV$1='SEMACU DATA UNIFICADA'!$B$2:$B1000),0),MATCH(CK$2,'SEMACU DATA UNIFICADA'!$C$1:$T$1,0)),"")</f>
        <v>4.3248</v>
      </c>
      <c r="CL38" s="60">
        <f t="array" ref="CL38">IFERROR(INDEX('SEMACU DATA UNIFICADA'!$C$2:$T1000,MATCH(1,($A38='SEMACU DATA UNIFICADA'!$A$2:$A1000)*($BV$1='SEMACU DATA UNIFICADA'!$B$2:$B1000),0),MATCH(CL$2,'SEMACU DATA UNIFICADA'!$C$1:$T$1,0)),"")</f>
        <v>166.6459927</v>
      </c>
      <c r="CM38" s="140">
        <f t="array" ref="CM38">IFERROR(INDEX('SEMACU DATA UNIFICADA'!$C$2:$T1000,MATCH(1,($A38='SEMACU DATA UNIFICADA'!$A$2:$A1000)*($BV$1='SEMACU DATA UNIFICADA'!$B$2:$B1000),0),MATCH(CM$2,'SEMACU DATA UNIFICADA'!$C$1:$T$1,0)),"")</f>
        <v>4.161498177</v>
      </c>
      <c r="CN38" s="138" t="str">
        <f t="array" ref="CN38">IFERROR(INDEX('SEMACU DATA UNIFICADA'!$C$2:$T1000,MATCH(1,($A38='SEMACU DATA UNIFICADA'!$A$2:$A1000)*($CN$1='SEMACU DATA UNIFICADA'!$B$2:$B1000),0),MATCH(CN$2,'SEMACU DATA UNIFICADA'!$C$1:$T$1,0)),"")</f>
        <v>SE07160823</v>
      </c>
      <c r="CO38" s="2">
        <f t="array" ref="CO38">IFERROR(INDEX('SEMACU DATA UNIFICADA'!$C$2:$T1000,MATCH(1,($A38='SEMACU DATA UNIFICADA'!$A$2:$A1000)*($CN$1='SEMACU DATA UNIFICADA'!$B$2:$B1000),0),MATCH(CO$2,'SEMACU DATA UNIFICADA'!$C$1:$T$1,0)),"")</f>
        <v>175</v>
      </c>
      <c r="CP38" s="2">
        <f t="array" ref="CP38">IFERROR(INDEX('SEMACU DATA UNIFICADA'!$C$2:$T1000,MATCH(1,($A38='SEMACU DATA UNIFICADA'!$A$2:$A1000)*($CN$1='SEMACU DATA UNIFICADA'!$B$2:$B1000),0),MATCH(CP$2,'SEMACU DATA UNIFICADA'!$C$1:$T$1,0)),"")</f>
        <v>812</v>
      </c>
      <c r="CQ38" s="2" t="str">
        <f t="array" ref="CQ38">IFERROR(INDEX('SEMACU DATA UNIFICADA'!$C$2:$T1000,MATCH(1,($A38='SEMACU DATA UNIFICADA'!$A$2:$A1000)*($CN$1='SEMACU DATA UNIFICADA'!$B$2:$B1000),0),MATCH(CQ$2,'SEMACU DATA UNIFICADA'!$C$1:$T$1,0)),"")</f>
        <v>SKR SETLINE</v>
      </c>
      <c r="CR38" s="139">
        <f t="array" ref="CR38">IFERROR(INDEX('SEMACU DATA UNIFICADA'!$C$2:$T1000,MATCH(1,($A38='SEMACU DATA UNIFICADA'!$A$2:$A1000)*($CN$1='SEMACU DATA UNIFICADA'!$B$2:$B1000),0),MATCH(CR$2,'SEMACU DATA UNIFICADA'!$C$1:$T$1,0)),"")</f>
        <v>711.312</v>
      </c>
      <c r="CS38" s="2">
        <f t="array" ref="CS38">IFERROR(INDEX('SEMACU DATA UNIFICADA'!$C$2:$T1000,MATCH(1,($A38='SEMACU DATA UNIFICADA'!$A$2:$A1000)*($CN$1='SEMACU DATA UNIFICADA'!$B$2:$B1000),0),MATCH(CS$2,'SEMACU DATA UNIFICADA'!$C$1:$T$1,0)),"")</f>
        <v>10.35</v>
      </c>
      <c r="CT38" s="2">
        <f t="array" ref="CT38">IFERROR(INDEX('SEMACU DATA UNIFICADA'!$C$2:$T1000,MATCH(1,($A38='SEMACU DATA UNIFICADA'!$A$2:$A1000)*($CN$1='SEMACU DATA UNIFICADA'!$B$2:$B1000),0),MATCH(CT$2,'SEMACU DATA UNIFICADA'!$C$1:$T$1,0)),"")</f>
        <v>1.4</v>
      </c>
      <c r="CU38" s="33">
        <f t="array" ref="CU38">IFERROR(INDEX('SEMACU DATA UNIFICADA'!$C$2:$T1000,MATCH(1,($A38='SEMACU DATA UNIFICADA'!$A$2:$A1000)*($CN$1='SEMACU DATA UNIFICADA'!$B$2:$B1000),0),MATCH(CU$2,'SEMACU DATA UNIFICADA'!$C$1:$T$1,0)),"")</f>
        <v>4.7604</v>
      </c>
      <c r="CV38" s="60">
        <f t="array" ref="CV38">IFERROR(INDEX('SEMACU DATA UNIFICADA'!$C$2:$T1000,MATCH(1,($A38='SEMACU DATA UNIFICADA'!$A$2:$A1000)*($CN$1='SEMACU DATA UNIFICADA'!$B$2:$B1000),0),MATCH(CV$2,'SEMACU DATA UNIFICADA'!$C$1:$T$1,0)),"")</f>
        <v>355184.7021</v>
      </c>
      <c r="CW38" s="23">
        <f t="array" ref="CW38">IFERROR(INDEX('SEMACU DATA UNIFICADA'!$C$2:$T1000,MATCH(1,($A38='SEMACU DATA UNIFICADA'!$A$2:$A1000)*($CN$1='SEMACU DATA UNIFICADA'!$B$2:$B1000),0),MATCH(CW$2,'SEMACU DATA UNIFICADA'!$C$1:$T$1,0)),"")</f>
        <v>0.8933312</v>
      </c>
      <c r="CX38" s="23">
        <f t="array" ref="CX38">IFERROR(INDEX('SEMACU DATA UNIFICADA'!$C$2:$T1000,MATCH(1,($A38='SEMACU DATA UNIFICADA'!$A$2:$A1000)*($CN$1='SEMACU DATA UNIFICADA'!$B$2:$B1000),0),MATCH(CX$2,'SEMACU DATA UNIFICADA'!$C$1:$T$1,0)),"")</f>
        <v>0.5803671603</v>
      </c>
      <c r="CY38" s="23">
        <f t="array" ref="CY38">IFERROR(INDEX('SEMACU DATA UNIFICADA'!$C$2:$T1000,MATCH(1,($A38='SEMACU DATA UNIFICADA'!$A$2:$A1000)*($CN$1='SEMACU DATA UNIFICADA'!$B$2:$B1000),0),MATCH(CY$2,'SEMACU DATA UNIFICADA'!$C$1:$T$1,0)),"")</f>
        <v>0.5803671603</v>
      </c>
      <c r="CZ38" s="60" t="str">
        <f t="array" ref="CZ38">IFERROR(INDEX('SEMACU DATA UNIFICADA'!$C$2:$T1000,MATCH(1,($A38='SEMACU DATA UNIFICADA'!$A$2:$A1000)*($CN$1='SEMACU DATA UNIFICADA'!$B$2:$B1000),0),MATCH(CZ$2,'SEMACU DATA UNIFICADA'!$C$1:$T$1,0)),"")</f>
        <v/>
      </c>
      <c r="DA38" s="2">
        <f t="array" ref="DA38">IFERROR(INDEX('SEMACU DATA UNIFICADA'!$C$2:$T1000,MATCH(1,($A38='SEMACU DATA UNIFICADA'!$A$2:$A1000)*($CN$1='SEMACU DATA UNIFICADA'!$B$2:$B1000),0),MATCH(DA$2,'SEMACU DATA UNIFICADA'!$C$1:$T$1,0)),"")</f>
        <v>2</v>
      </c>
      <c r="DB38" s="2">
        <f t="array" ref="DB38">IFERROR(INDEX('SEMACU DATA UNIFICADA'!$C$2:$T1000,MATCH(1,($A38='SEMACU DATA UNIFICADA'!$A$2:$A1000)*($CN$1='SEMACU DATA UNIFICADA'!$B$2:$B1000),0),MATCH(DB$2,'SEMACU DATA UNIFICADA'!$C$1:$T$1,0)),"")</f>
        <v>12.35</v>
      </c>
      <c r="DC38" s="33">
        <f t="array" ref="DC38">IFERROR(INDEX('SEMACU DATA UNIFICADA'!$C$2:$T1000,MATCH(1,($A38='SEMACU DATA UNIFICADA'!$A$2:$A1000)*($CN$1='SEMACU DATA UNIFICADA'!$B$2:$B1000),0),MATCH(DC$2,'SEMACU DATA UNIFICADA'!$C$1:$T$1,0)),"")</f>
        <v>4.3536</v>
      </c>
      <c r="DD38" s="60">
        <f t="array" ref="DD38">IFERROR(INDEX('SEMACU DATA UNIFICADA'!$C$2:$T1000,MATCH(1,($A38='SEMACU DATA UNIFICADA'!$A$2:$A1000)*($CN$1='SEMACU DATA UNIFICADA'!$B$2:$B1000),0),MATCH(DD$2,'SEMACU DATA UNIFICADA'!$C$1:$T$1,0)),"")</f>
        <v>194.5370007</v>
      </c>
      <c r="DE38" s="140">
        <f t="array" ref="DE38">IFERROR(INDEX('SEMACU DATA UNIFICADA'!$C$2:$T1000,MATCH(1,($A38='SEMACU DATA UNIFICADA'!$A$2:$A1000)*($CN$1='SEMACU DATA UNIFICADA'!$B$2:$B1000),0),MATCH(DE$2,'SEMACU DATA UNIFICADA'!$C$1:$T$1,0)),"")</f>
        <v>4.884250164</v>
      </c>
      <c r="DF38" s="138" t="str">
        <f t="array" ref="DF38">IFERROR(INDEX('SEMACU DATA UNIFICADA'!$C$2:$T1000,MATCH(1,($A38='SEMACU DATA UNIFICADA'!$A$2:$A1000)*($DF$1='SEMACU DATA UNIFICADA'!$B$2:$B1000),0),MATCH(DF$2,'SEMACU DATA UNIFICADA'!$C$1:$T$1,0)),"")</f>
        <v>SE08160823</v>
      </c>
      <c r="DG38" s="2">
        <f t="array" ref="DG38">IFERROR(INDEX('SEMACU DATA UNIFICADA'!$C$2:$T1000,MATCH(1,($A38='SEMACU DATA UNIFICADA'!$A$2:$A1000)*($DF$1='SEMACU DATA UNIFICADA'!$B$2:$B1000),0),MATCH(DG$2,'SEMACU DATA UNIFICADA'!$C$1:$T$1,0)),"")</f>
        <v>187</v>
      </c>
      <c r="DH38" s="2">
        <f t="array" ref="DH38">IFERROR(INDEX('SEMACU DATA UNIFICADA'!$C$2:$T1000,MATCH(1,($A38='SEMACU DATA UNIFICADA'!$A$2:$A1000)*($DF$1='SEMACU DATA UNIFICADA'!$B$2:$B1000),0),MATCH(DH$2,'SEMACU DATA UNIFICADA'!$C$1:$T$1,0)),"")</f>
        <v>1099</v>
      </c>
      <c r="DI38" s="2" t="str">
        <f t="array" ref="DI38">IFERROR(INDEX('SEMACU DATA UNIFICADA'!$C$2:$T1000,MATCH(1,($A38='SEMACU DATA UNIFICADA'!$A$2:$A1000)*($DF$1='SEMACU DATA UNIFICADA'!$B$2:$B1000),0),MATCH(DI$2,'SEMACU DATA UNIFICADA'!$C$1:$T$1,0)),"")</f>
        <v>SKR SETLINE</v>
      </c>
      <c r="DJ38" s="139">
        <f t="array" ref="DJ38">IFERROR(INDEX('SEMACU DATA UNIFICADA'!$C$2:$T1000,MATCH(1,($A38='SEMACU DATA UNIFICADA'!$A$2:$A1000)*($DF$1='SEMACU DATA UNIFICADA'!$B$2:$B1000),0),MATCH(DJ$2,'SEMACU DATA UNIFICADA'!$C$1:$T$1,0)),"")</f>
        <v>962.724</v>
      </c>
      <c r="DK38" s="2">
        <f t="array" ref="DK38">IFERROR(INDEX('SEMACU DATA UNIFICADA'!$C$2:$T1000,MATCH(1,($A38='SEMACU DATA UNIFICADA'!$A$2:$A1000)*($DF$1='SEMACU DATA UNIFICADA'!$B$2:$B1000),0),MATCH(DK$2,'SEMACU DATA UNIFICADA'!$C$1:$T$1,0)),"")</f>
        <v>10.41</v>
      </c>
      <c r="DL38" s="2">
        <f t="array" ref="DL38">IFERROR(INDEX('SEMACU DATA UNIFICADA'!$C$2:$T1000,MATCH(1,($A38='SEMACU DATA UNIFICADA'!$A$2:$A1000)*($DF$1='SEMACU DATA UNIFICADA'!$B$2:$B1000),0),MATCH(DL$2,'SEMACU DATA UNIFICADA'!$C$1:$T$1,0)),"")</f>
        <v>1.08</v>
      </c>
      <c r="DM38" s="33">
        <f t="array" ref="DM38">IFERROR(INDEX('SEMACU DATA UNIFICADA'!$C$2:$T1000,MATCH(1,($A38='SEMACU DATA UNIFICADA'!$A$2:$A1000)*($DF$1='SEMACU DATA UNIFICADA'!$B$2:$B1000),0),MATCH(DM$2,'SEMACU DATA UNIFICADA'!$C$1:$T$1,0)),"")</f>
        <v>4.74744</v>
      </c>
      <c r="DN38" s="60">
        <f t="array" ref="DN38">IFERROR(INDEX('SEMACU DATA UNIFICADA'!$C$2:$T1000,MATCH(1,($A38='SEMACU DATA UNIFICADA'!$A$2:$A1000)*($DF$1='SEMACU DATA UNIFICADA'!$B$2:$B1000),0),MATCH(DN$2,'SEMACU DATA UNIFICADA'!$C$1:$T$1,0)),"")</f>
        <v>378382.805</v>
      </c>
      <c r="DO38" s="23">
        <f t="array" ref="DO38">IFERROR(INDEX('SEMACU DATA UNIFICADA'!$C$2:$T1000,MATCH(1,($A38='SEMACU DATA UNIFICADA'!$A$2:$A1000)*($DF$1='SEMACU DATA UNIFICADA'!$B$2:$B1000),0),MATCH(DO$2,'SEMACU DATA UNIFICADA'!$C$1:$T$1,0)),"")</f>
        <v>0.8933312</v>
      </c>
      <c r="DP38" s="23">
        <f t="array" ref="DP38">IFERROR(INDEX('SEMACU DATA UNIFICADA'!$C$2:$T1000,MATCH(1,($A38='SEMACU DATA UNIFICADA'!$A$2:$A1000)*($DF$1='SEMACU DATA UNIFICADA'!$B$2:$B1000),0),MATCH(DP$2,'SEMACU DATA UNIFICADA'!$C$1:$T$1,0)),"")</f>
        <v>0.5255316736</v>
      </c>
      <c r="DQ38" s="23">
        <f t="array" ref="DQ38">IFERROR(INDEX('SEMACU DATA UNIFICADA'!$C$2:$T1000,MATCH(1,($A38='SEMACU DATA UNIFICADA'!$A$2:$A1000)*($DF$1='SEMACU DATA UNIFICADA'!$B$2:$B1000),0),MATCH(DQ$2,'SEMACU DATA UNIFICADA'!$C$1:$T$1,0)),"")</f>
        <v>0.5255316736</v>
      </c>
      <c r="DR38" s="60" t="str">
        <f t="array" ref="DR38">IFERROR(INDEX('SEMACU DATA UNIFICADA'!$C$2:$T1000,MATCH(1,($A38='SEMACU DATA UNIFICADA'!$A$2:$A1000)*($DF$1='SEMACU DATA UNIFICADA'!$B$2:$B1000),0),MATCH(DR$2,'SEMACU DATA UNIFICADA'!$C$1:$T$1,0)),"")</f>
        <v/>
      </c>
      <c r="DS38" s="2">
        <f t="array" ref="DS38">IFERROR(INDEX('SEMACU DATA UNIFICADA'!$C$2:$T1000,MATCH(1,($A38='SEMACU DATA UNIFICADA'!$A$2:$A1000)*($DF$1='SEMACU DATA UNIFICADA'!$B$2:$B1000),0),MATCH(DS$2,'SEMACU DATA UNIFICADA'!$C$1:$T$1,0)),"")</f>
        <v>2</v>
      </c>
      <c r="DT38" s="2">
        <f t="array" ref="DT38">IFERROR(INDEX('SEMACU DATA UNIFICADA'!$C$2:$T1000,MATCH(1,($A38='SEMACU DATA UNIFICADA'!$A$2:$A1000)*($DF$1='SEMACU DATA UNIFICADA'!$B$2:$B1000),0),MATCH(DT$2,'SEMACU DATA UNIFICADA'!$C$1:$T$1,0)),"")</f>
        <v>12.41</v>
      </c>
      <c r="DU38" s="33">
        <f t="array" ref="DU38">IFERROR(INDEX('SEMACU DATA UNIFICADA'!$C$2:$T1000,MATCH(1,($A38='SEMACU DATA UNIFICADA'!$A$2:$A1000)*($DF$1='SEMACU DATA UNIFICADA'!$B$2:$B1000),0),MATCH(DU$2,'SEMACU DATA UNIFICADA'!$C$1:$T$1,0)),"")</f>
        <v>4.34496</v>
      </c>
      <c r="DV38" s="60">
        <f t="array" ref="DV38">IFERROR(INDEX('SEMACU DATA UNIFICADA'!$C$2:$T1000,MATCH(1,($A38='SEMACU DATA UNIFICADA'!$A$2:$A1000)*($DF$1='SEMACU DATA UNIFICADA'!$B$2:$B1000),0),MATCH(DV$2,'SEMACU DATA UNIFICADA'!$C$1:$T$1,0)),"")</f>
        <v>207.1590826</v>
      </c>
      <c r="DW38" s="140">
        <f t="array" ref="DW38">IFERROR(INDEX('SEMACU DATA UNIFICADA'!$C$2:$T1000,MATCH(1,($A38='SEMACU DATA UNIFICADA'!$A$2:$A1000)*($DF$1='SEMACU DATA UNIFICADA'!$B$2:$B1000),0),MATCH(DW$2,'SEMACU DATA UNIFICADA'!$C$1:$T$1,0)),"")</f>
        <v>5.039770644</v>
      </c>
      <c r="DX38" s="138" t="str">
        <f t="array" ref="DX38">IFERROR(INDEX('SEMACU DATA UNIFICADA'!$C$2:$T1000,MATCH(1,($A38='SEMACU DATA UNIFICADA'!$A$2:$A1000)*($DX$1='SEMACU DATA UNIFICADA'!$B$2:$B1000),0),MATCH(DX$2,'SEMACU DATA UNIFICADA'!$C$1:$T$1,0)),"")</f>
        <v>SE09140823</v>
      </c>
      <c r="DY38" s="2">
        <f t="array" ref="DY38">IFERROR(INDEX('SEMACU DATA UNIFICADA'!$C$2:$T1000,MATCH(1,($A38='SEMACU DATA UNIFICADA'!$A$2:$A1000)*($DX$1='SEMACU DATA UNIFICADA'!$B$2:$B1000),0),MATCH(DY$2,'SEMACU DATA UNIFICADA'!$C$1:$T$1,0)),"")</f>
        <v>200</v>
      </c>
      <c r="DZ38" s="2">
        <f t="array" ref="DZ38">IFERROR(INDEX('SEMACU DATA UNIFICADA'!$C$2:$T1000,MATCH(1,($A38='SEMACU DATA UNIFICADA'!$A$2:$A1000)*($DX$1='SEMACU DATA UNIFICADA'!$B$2:$B1000),0),MATCH(DZ$2,'SEMACU DATA UNIFICADA'!$C$1:$T$1,0)),"")</f>
        <v>1112</v>
      </c>
      <c r="EA38" s="2" t="str">
        <f t="array" ref="EA38">IFERROR(INDEX('SEMACU DATA UNIFICADA'!$C$2:$T1000,MATCH(1,($A38='SEMACU DATA UNIFICADA'!$A$2:$A1000)*($DX$1='SEMACU DATA UNIFICADA'!$B$2:$B1000),0),MATCH(EA$2,'SEMACU DATA UNIFICADA'!$C$1:$T$1,0)),"")</f>
        <v>SKR SETLINE</v>
      </c>
      <c r="EB38" s="139">
        <f t="array" ref="EB38">IFERROR(INDEX('SEMACU DATA UNIFICADA'!$C$2:$T1000,MATCH(1,($A38='SEMACU DATA UNIFICADA'!$A$2:$A1000)*($DX$1='SEMACU DATA UNIFICADA'!$B$2:$B1000),0),MATCH(EB$2,'SEMACU DATA UNIFICADA'!$C$1:$T$1,0)),"")</f>
        <v>974.112</v>
      </c>
      <c r="EC38" s="2">
        <f t="array" ref="EC38">IFERROR(INDEX('SEMACU DATA UNIFICADA'!$C$2:$T1000,MATCH(1,($A38='SEMACU DATA UNIFICADA'!$A$2:$A1000)*($DX$1='SEMACU DATA UNIFICADA'!$B$2:$B1000),0),MATCH(EC$2,'SEMACU DATA UNIFICADA'!$C$1:$T$1,0)),"")</f>
        <v>13.54</v>
      </c>
      <c r="ED38" s="2">
        <f t="array" ref="ED38">IFERROR(INDEX('SEMACU DATA UNIFICADA'!$C$2:$T1000,MATCH(1,($A38='SEMACU DATA UNIFICADA'!$A$2:$A1000)*($DX$1='SEMACU DATA UNIFICADA'!$B$2:$B1000),0),MATCH(ED$2,'SEMACU DATA UNIFICADA'!$C$1:$T$1,0)),"")</f>
        <v>3.59</v>
      </c>
      <c r="EE38" s="33">
        <f t="array" ref="EE38">IFERROR(INDEX('SEMACU DATA UNIFICADA'!$C$2:$T1000,MATCH(1,($A38='SEMACU DATA UNIFICADA'!$A$2:$A1000)*($DX$1='SEMACU DATA UNIFICADA'!$B$2:$B1000),0),MATCH(EE$2,'SEMACU DATA UNIFICADA'!$C$1:$T$1,0)),"")</f>
        <v>4.16376</v>
      </c>
      <c r="EF38" s="60">
        <f t="array" ref="EF38">IFERROR(INDEX('SEMACU DATA UNIFICADA'!$C$2:$T1000,MATCH(1,($A38='SEMACU DATA UNIFICADA'!$A$2:$A1000)*($DX$1='SEMACU DATA UNIFICADA'!$B$2:$B1000),0),MATCH(EF$2,'SEMACU DATA UNIFICADA'!$C$1:$T$1,0)),"")</f>
        <v>354752.6453</v>
      </c>
      <c r="EG38" s="23">
        <f t="array" ref="EG38">IFERROR(INDEX('SEMACU DATA UNIFICADA'!$C$2:$T1000,MATCH(1,($A38='SEMACU DATA UNIFICADA'!$A$2:$A1000)*($DX$1='SEMACU DATA UNIFICADA'!$B$2:$B1000),0),MATCH(EG$2,'SEMACU DATA UNIFICADA'!$C$1:$T$1,0)),"")</f>
        <v>0.8866644</v>
      </c>
      <c r="EH38" s="23">
        <f t="array" ref="EH38">IFERROR(INDEX('SEMACU DATA UNIFICADA'!$C$2:$T1000,MATCH(1,($A38='SEMACU DATA UNIFICADA'!$A$2:$A1000)*($DX$1='SEMACU DATA UNIFICADA'!$B$2:$B1000),0),MATCH(EH$2,'SEMACU DATA UNIFICADA'!$C$1:$T$1,0)),"")</f>
        <v>0.4866291431</v>
      </c>
      <c r="EI38" s="23">
        <f t="array" ref="EI38">IFERROR(INDEX('SEMACU DATA UNIFICADA'!$C$2:$T1000,MATCH(1,($A38='SEMACU DATA UNIFICADA'!$A$2:$A1000)*($DX$1='SEMACU DATA UNIFICADA'!$B$2:$B1000),0),MATCH(EI$2,'SEMACU DATA UNIFICADA'!$C$1:$T$1,0)),"")</f>
        <v>0.4866291431</v>
      </c>
      <c r="EJ38" s="60" t="str">
        <f t="array" ref="EJ38">IFERROR(INDEX('SEMACU DATA UNIFICADA'!$C$2:$T1000,MATCH(1,($A38='SEMACU DATA UNIFICADA'!$A$2:$A1000)*($DX$1='SEMACU DATA UNIFICADA'!$B$2:$B1000),0),MATCH(EJ$2,'SEMACU DATA UNIFICADA'!$C$1:$T$1,0)),"")</f>
        <v/>
      </c>
      <c r="EK38" s="2">
        <f t="array" ref="EK38">IFERROR(INDEX('SEMACU DATA UNIFICADA'!$C$2:$T1000,MATCH(1,($A38='SEMACU DATA UNIFICADA'!$A$2:$A1000)*($DX$1='SEMACU DATA UNIFICADA'!$B$2:$B1000),0),MATCH(EK$2,'SEMACU DATA UNIFICADA'!$C$1:$T$1,0)),"")</f>
        <v>2</v>
      </c>
      <c r="EL38" s="2">
        <f t="array" ref="EL38">IFERROR(INDEX('SEMACU DATA UNIFICADA'!$C$2:$T1000,MATCH(1,($A38='SEMACU DATA UNIFICADA'!$A$2:$A1000)*($DX$1='SEMACU DATA UNIFICADA'!$B$2:$B1000),0),MATCH(EL$2,'SEMACU DATA UNIFICADA'!$C$1:$T$1,0)),"")</f>
        <v>15.54</v>
      </c>
      <c r="EM38" s="33">
        <f t="array" ref="EM38">IFERROR(INDEX('SEMACU DATA UNIFICADA'!$C$2:$T1000,MATCH(1,($A38='SEMACU DATA UNIFICADA'!$A$2:$A1000)*($DX$1='SEMACU DATA UNIFICADA'!$B$2:$B1000),0),MATCH(EM$2,'SEMACU DATA UNIFICADA'!$C$1:$T$1,0)),"")</f>
        <v>3.8592</v>
      </c>
      <c r="EN38" s="60">
        <f t="array" ref="EN38">IFERROR(INDEX('SEMACU DATA UNIFICADA'!$C$2:$T1000,MATCH(1,($A38='SEMACU DATA UNIFICADA'!$A$2:$A1000)*($DX$1='SEMACU DATA UNIFICADA'!$B$2:$B1000),0),MATCH(EN$2,'SEMACU DATA UNIFICADA'!$C$1:$T$1,0)),"")</f>
        <v>214.0786527</v>
      </c>
      <c r="EO38" s="140">
        <f t="array" ref="EO38">IFERROR(INDEX('SEMACU DATA UNIFICADA'!$C$2:$T1000,MATCH(1,($A38='SEMACU DATA UNIFICADA'!$A$2:$A1000)*($DX$1='SEMACU DATA UNIFICADA'!$B$2:$B1000),0),MATCH(EO$2,'SEMACU DATA UNIFICADA'!$C$1:$T$1,0)),"")</f>
        <v>3.519663164</v>
      </c>
      <c r="EP38" s="138" t="str">
        <f t="array" ref="EP38">IFERROR(INDEX('SEMACU DATA UNIFICADA'!$C$2:$T1000,MATCH(1,($A38='SEMACU DATA UNIFICADA'!$A$2:$A1000)*($EP$1='SEMACU DATA UNIFICADA'!$B$2:$B1000),0),MATCH(EP$2,'SEMACU DATA UNIFICADA'!$C$1:$T$1,0)),"")</f>
        <v>SE10140823</v>
      </c>
      <c r="EQ38" s="2">
        <f t="array" ref="EQ38">IFERROR(INDEX('SEMACU DATA UNIFICADA'!$C$2:$T1000,MATCH(1,($A38='SEMACU DATA UNIFICADA'!$A$2:$A1000)*($EP$1='SEMACU DATA UNIFICADA'!$B$2:$B1000),0),MATCH(EQ$2,'SEMACU DATA UNIFICADA'!$C$1:$T$1,0)),"")</f>
        <v>188</v>
      </c>
      <c r="ER38" s="2">
        <f t="array" ref="ER38">IFERROR(INDEX('SEMACU DATA UNIFICADA'!$C$2:$T1000,MATCH(1,($A38='SEMACU DATA UNIFICADA'!$A$2:$A1000)*($EP$1='SEMACU DATA UNIFICADA'!$B$2:$B1000),0),MATCH(ER$2,'SEMACU DATA UNIFICADA'!$C$1:$T$1,0)),"")</f>
        <v>937</v>
      </c>
      <c r="ES38" s="2" t="str">
        <f t="array" ref="ES38">IFERROR(INDEX('SEMACU DATA UNIFICADA'!$C$2:$T1000,MATCH(1,($A38='SEMACU DATA UNIFICADA'!$A$2:$A1000)*($EP$1='SEMACU DATA UNIFICADA'!$B$2:$B1000),0),MATCH(ES$2,'SEMACU DATA UNIFICADA'!$C$1:$T$1,0)),"")</f>
        <v>SKR SETLINE</v>
      </c>
      <c r="ET38" s="139">
        <f t="array" ref="ET38">IFERROR(INDEX('SEMACU DATA UNIFICADA'!$C$2:$T1000,MATCH(1,($A38='SEMACU DATA UNIFICADA'!$A$2:$A1000)*($EP$1='SEMACU DATA UNIFICADA'!$B$2:$B1000),0),MATCH(ET$2,'SEMACU DATA UNIFICADA'!$C$1:$T$1,0)),"")</f>
        <v>820.812</v>
      </c>
      <c r="EU38" s="2">
        <f t="array" ref="EU38">IFERROR(INDEX('SEMACU DATA UNIFICADA'!$C$2:$T1000,MATCH(1,($A38='SEMACU DATA UNIFICADA'!$A$2:$A1000)*($EP$1='SEMACU DATA UNIFICADA'!$B$2:$B1000),0),MATCH(EU$2,'SEMACU DATA UNIFICADA'!$C$1:$T$1,0)),"")</f>
        <v>12.75</v>
      </c>
      <c r="EV38" s="2">
        <f t="array" ref="EV38">IFERROR(INDEX('SEMACU DATA UNIFICADA'!$C$2:$T1000,MATCH(1,($A38='SEMACU DATA UNIFICADA'!$A$2:$A1000)*($EP$1='SEMACU DATA UNIFICADA'!$B$2:$B1000),0),MATCH(EV$2,'SEMACU DATA UNIFICADA'!$C$1:$T$1,0)),"")</f>
        <v>2.45</v>
      </c>
      <c r="EW38" s="33">
        <f t="array" ref="EW38">IFERROR(INDEX('SEMACU DATA UNIFICADA'!$C$2:$T1000,MATCH(1,($A38='SEMACU DATA UNIFICADA'!$A$2:$A1000)*($EP$1='SEMACU DATA UNIFICADA'!$B$2:$B1000),0),MATCH(EW$2,'SEMACU DATA UNIFICADA'!$C$1:$T$1,0)),"")</f>
        <v>4.296</v>
      </c>
      <c r="EX38" s="60">
        <f t="array" ref="EX38">IFERROR(INDEX('SEMACU DATA UNIFICADA'!$C$2:$T1000,MATCH(1,($A38='SEMACU DATA UNIFICADA'!$A$2:$A1000)*($EP$1='SEMACU DATA UNIFICADA'!$B$2:$B1000),0),MATCH(EX$2,'SEMACU DATA UNIFICADA'!$C$1:$T$1,0)),"")</f>
        <v>343228.5391</v>
      </c>
      <c r="EY38" s="23">
        <f t="array" ref="EY38">IFERROR(INDEX('SEMACU DATA UNIFICADA'!$C$2:$T1000,MATCH(1,($A38='SEMACU DATA UNIFICADA'!$A$2:$A1000)*($EP$1='SEMACU DATA UNIFICADA'!$B$2:$B1000),0),MATCH(EY$2,'SEMACU DATA UNIFICADA'!$C$1:$T$1,0)),"")</f>
        <v>0.8866644</v>
      </c>
      <c r="EZ38" s="23">
        <f t="array" ref="EZ38">IFERROR(INDEX('SEMACU DATA UNIFICADA'!$C$2:$T1000,MATCH(1,($A38='SEMACU DATA UNIFICADA'!$A$2:$A1000)*($EP$1='SEMACU DATA UNIFICADA'!$B$2:$B1000),0),MATCH(EZ$2,'SEMACU DATA UNIFICADA'!$C$1:$T$1,0)),"")</f>
        <v>0.5734812683</v>
      </c>
      <c r="FA38" s="23">
        <f t="array" ref="FA38">IFERROR(INDEX('SEMACU DATA UNIFICADA'!$C$2:$T1000,MATCH(1,($A38='SEMACU DATA UNIFICADA'!$A$2:$A1000)*($EP$1='SEMACU DATA UNIFICADA'!$B$2:$B1000),0),MATCH(FA$2,'SEMACU DATA UNIFICADA'!$C$1:$T$1,0)),"")</f>
        <v>0.5734812683</v>
      </c>
      <c r="FB38" s="60" t="str">
        <f t="array" ref="FB38">IFERROR(INDEX('SEMACU DATA UNIFICADA'!$C$2:$T1000,MATCH(1,($A38='SEMACU DATA UNIFICADA'!$A$2:$A1000)*($EP$1='SEMACU DATA UNIFICADA'!$B$2:$B1000),0),MATCH(FB$2,'SEMACU DATA UNIFICADA'!$C$1:$T$1,0)),"")</f>
        <v/>
      </c>
      <c r="FC38" s="2">
        <f t="array" ref="FC38">IFERROR(INDEX('SEMACU DATA UNIFICADA'!$C$2:$T1000,MATCH(1,($A38='SEMACU DATA UNIFICADA'!$A$2:$A1000)*($EP$1='SEMACU DATA UNIFICADA'!$B$2:$B1000),0),MATCH(FC$2,'SEMACU DATA UNIFICADA'!$C$1:$T$1,0)),"")</f>
        <v>2</v>
      </c>
      <c r="FD38" s="2">
        <f t="array" ref="FD38">IFERROR(INDEX('SEMACU DATA UNIFICADA'!$C$2:$T1000,MATCH(1,($A38='SEMACU DATA UNIFICADA'!$A$2:$A1000)*($EP$1='SEMACU DATA UNIFICADA'!$B$2:$B1000),0),MATCH(FD$2,'SEMACU DATA UNIFICADA'!$C$1:$T$1,0)),"")</f>
        <v>14.75</v>
      </c>
      <c r="FE38" s="33">
        <f t="array" ref="FE38">IFERROR(INDEX('SEMACU DATA UNIFICADA'!$C$2:$T1000,MATCH(1,($A38='SEMACU DATA UNIFICADA'!$A$2:$A1000)*($EP$1='SEMACU DATA UNIFICADA'!$B$2:$B1000),0),MATCH(FE$2,'SEMACU DATA UNIFICADA'!$C$1:$T$1,0)),"")</f>
        <v>3.972</v>
      </c>
      <c r="FF38" s="60">
        <f t="array" ref="FF38">IFERROR(INDEX('SEMACU DATA UNIFICADA'!$C$2:$T1000,MATCH(1,($A38='SEMACU DATA UNIFICADA'!$A$2:$A1000)*($EP$1='SEMACU DATA UNIFICADA'!$B$2:$B1000),0),MATCH(FF$2,'SEMACU DATA UNIFICADA'!$C$1:$T$1,0)),"")</f>
        <v>203.6124057</v>
      </c>
      <c r="FG38" s="140">
        <f t="array" ref="FG38">IFERROR(INDEX('SEMACU DATA UNIFICADA'!$C$2:$T1000,MATCH(1,($A38='SEMACU DATA UNIFICADA'!$A$2:$A1000)*($EP$1='SEMACU DATA UNIFICADA'!$B$2:$B1000),0),MATCH(FG$2,'SEMACU DATA UNIFICADA'!$C$1:$T$1,0)),"")</f>
        <v>3.90310142</v>
      </c>
      <c r="FH38" s="138" t="str">
        <f t="array" ref="FH38">IFERROR(INDEX('SEMACU DATA UNIFICADA'!$C$2:$T1000,MATCH(1,($A38='SEMACU DATA UNIFICADA'!$A$2:$A1000)*($FH$1='SEMACU DATA UNIFICADA'!$B$2:$B1000),0),MATCH(FH$2,'SEMACU DATA UNIFICADA'!$C$1:$T$1,0)),"")</f>
        <v>SE11220623</v>
      </c>
      <c r="FI38" s="2" t="str">
        <f t="array" ref="FI38">IFERROR(INDEX('SEMACU DATA UNIFICADA'!$C$2:$T1000,MATCH(1,($A38='SEMACU DATA UNIFICADA'!$A$2:$A1000)*($FH$1='SEMACU DATA UNIFICADA'!$B$2:$B1000),0),MATCH(FI$2,'SEMACU DATA UNIFICADA'!$C$1:$T$1,0)),"")</f>
        <v/>
      </c>
      <c r="FJ38" s="2">
        <f t="array" ref="FJ38">IFERROR(INDEX('SEMACU DATA UNIFICADA'!$C$2:$T1000,MATCH(1,($A38='SEMACU DATA UNIFICADA'!$A$2:$A1000)*($FH$1='SEMACU DATA UNIFICADA'!$B$2:$B1000),0),MATCH(FJ$2,'SEMACU DATA UNIFICADA'!$C$1:$T$1,0)),"")</f>
        <v>475</v>
      </c>
      <c r="FK38" s="2" t="str">
        <f t="array" ref="FK38">IFERROR(INDEX('SEMACU DATA UNIFICADA'!$C$2:$T1000,MATCH(1,($A38='SEMACU DATA UNIFICADA'!$A$2:$A1000)*($FH$1='SEMACU DATA UNIFICADA'!$B$2:$B1000),0),MATCH(FK$2,'SEMACU DATA UNIFICADA'!$C$1:$T$1,0)),"")</f>
        <v>SKR SETLINE</v>
      </c>
      <c r="FL38" s="139">
        <f t="array" ref="FL38">IFERROR(INDEX('SEMACU DATA UNIFICADA'!$C$2:$T1000,MATCH(1,($A38='SEMACU DATA UNIFICADA'!$A$2:$A1000)*($FH$1='SEMACU DATA UNIFICADA'!$B$2:$B1000),0),MATCH(FL$2,'SEMACU DATA UNIFICADA'!$C$1:$T$1,0)),"")</f>
        <v>416.1</v>
      </c>
      <c r="FM38" s="2" t="str">
        <f t="array" ref="FM38">IFERROR(INDEX('SEMACU DATA UNIFICADA'!$C$2:$T1000,MATCH(1,($A38='SEMACU DATA UNIFICADA'!$A$2:$A1000)*($FH$1='SEMACU DATA UNIFICADA'!$B$2:$B1000),0),MATCH(FM$2,'SEMACU DATA UNIFICADA'!$C$1:$T$1,0)),"")</f>
        <v/>
      </c>
      <c r="FN38" s="2">
        <f t="array" ref="FN38">IFERROR(INDEX('SEMACU DATA UNIFICADA'!$C$2:$T1000,MATCH(1,($A38='SEMACU DATA UNIFICADA'!$A$2:$A1000)*($FH$1='SEMACU DATA UNIFICADA'!$B$2:$B1000),0),MATCH(FN$2,'SEMACU DATA UNIFICADA'!$C$1:$T$1,0)),"")</f>
        <v>-21.85</v>
      </c>
      <c r="FO38" s="33" t="str">
        <f t="array" ref="FO38">IFERROR(INDEX('SEMACU DATA UNIFICADA'!$C$2:$T1000,MATCH(1,($A38='SEMACU DATA UNIFICADA'!$A$2:$A1000)*($FH$1='SEMACU DATA UNIFICADA'!$B$2:$B1000),0),MATCH(FO$2,'SEMACU DATA UNIFICADA'!$C$1:$T$1,0)),"")</f>
        <v/>
      </c>
      <c r="FP38" s="60" t="str">
        <f t="array" ref="FP38">IFERROR(INDEX('SEMACU DATA UNIFICADA'!$C$2:$T1000,MATCH(1,($A38='SEMACU DATA UNIFICADA'!$A$2:$A1000)*($FH$1='SEMACU DATA UNIFICADA'!$B$2:$B1000),0),MATCH(FP$2,'SEMACU DATA UNIFICADA'!$C$1:$T$1,0)),"")</f>
        <v/>
      </c>
      <c r="FQ38" s="23">
        <f t="array" ref="FQ38">IFERROR(INDEX('SEMACU DATA UNIFICADA'!$C$2:$T1000,MATCH(1,($A38='SEMACU DATA UNIFICADA'!$A$2:$A1000)*($FH$1='SEMACU DATA UNIFICADA'!$B$2:$B1000),0),MATCH(FQ$2,'SEMACU DATA UNIFICADA'!$C$1:$T$1,0)),"")</f>
        <v>0.7099942</v>
      </c>
      <c r="FR38" s="23">
        <f t="array" ref="FR38">IFERROR(INDEX('SEMACU DATA UNIFICADA'!$C$2:$T1000,MATCH(1,($A38='SEMACU DATA UNIFICADA'!$A$2:$A1000)*($FH$1='SEMACU DATA UNIFICADA'!$B$2:$B1000),0),MATCH(FR$2,'SEMACU DATA UNIFICADA'!$C$1:$T$1,0)),"")</f>
        <v>0</v>
      </c>
      <c r="FS38" s="23">
        <f t="array" ref="FS38">IFERROR(INDEX('SEMACU DATA UNIFICADA'!$C$2:$T1000,MATCH(1,($A38='SEMACU DATA UNIFICADA'!$A$2:$A1000)*($FH$1='SEMACU DATA UNIFICADA'!$B$2:$B1000),0),MATCH(FS$2,'SEMACU DATA UNIFICADA'!$C$1:$T$1,0)),"")</f>
        <v>0</v>
      </c>
      <c r="FT38" s="60" t="str">
        <f t="array" ref="FT38">IFERROR(INDEX('SEMACU DATA UNIFICADA'!$C$2:$T1000,MATCH(1,($A38='SEMACU DATA UNIFICADA'!$A$2:$A1000)*($FH$1='SEMACU DATA UNIFICADA'!$B$2:$B1000),0),MATCH(FT$2,'SEMACU DATA UNIFICADA'!$C$1:$T$1,0)),"")</f>
        <v/>
      </c>
      <c r="FU38" s="2">
        <f t="array" ref="FU38">IFERROR(INDEX('SEMACU DATA UNIFICADA'!$C$2:$T1000,MATCH(1,($A38='SEMACU DATA UNIFICADA'!$A$2:$A1000)*($FH$1='SEMACU DATA UNIFICADA'!$B$2:$B1000),0),MATCH(FU$2,'SEMACU DATA UNIFICADA'!$C$1:$T$1,0)),"")</f>
        <v>2</v>
      </c>
      <c r="FV38" s="2">
        <f t="array" ref="FV38">IFERROR(INDEX('SEMACU DATA UNIFICADA'!$C$2:$T1000,MATCH(1,($A38='SEMACU DATA UNIFICADA'!$A$2:$A1000)*($FH$1='SEMACU DATA UNIFICADA'!$B$2:$B1000),0),MATCH(FV$2,'SEMACU DATA UNIFICADA'!$C$1:$T$1,0)),"")</f>
        <v>2</v>
      </c>
      <c r="FW38" s="33">
        <f t="array" ref="FW38">IFERROR(INDEX('SEMACU DATA UNIFICADA'!$C$2:$T1000,MATCH(1,($A38='SEMACU DATA UNIFICADA'!$A$2:$A1000)*($FH$1='SEMACU DATA UNIFICADA'!$B$2:$B1000),0),MATCH(FW$2,'SEMACU DATA UNIFICADA'!$C$1:$T$1,0)),"")</f>
        <v>11.076</v>
      </c>
      <c r="FX38" s="60">
        <f t="array" ref="FX38">IFERROR(INDEX('SEMACU DATA UNIFICADA'!$C$2:$T1000,MATCH(1,($A38='SEMACU DATA UNIFICADA'!$A$2:$A1000)*($FH$1='SEMACU DATA UNIFICADA'!$B$2:$B1000),0),MATCH(FX$2,'SEMACU DATA UNIFICADA'!$C$1:$T$1,0)),"")</f>
        <v>-1.410941292</v>
      </c>
      <c r="FY38" s="140">
        <f t="array" ref="FY38">IFERROR(INDEX('SEMACU DATA UNIFICADA'!$C$2:$T1000,MATCH(1,($A38='SEMACU DATA UNIFICADA'!$A$2:$A1000)*($FH$1='SEMACU DATA UNIFICADA'!$B$2:$B1000),0),MATCH(FY$2,'SEMACU DATA UNIFICADA'!$C$1:$T$1,0)),"")</f>
        <v>-0.3527353229</v>
      </c>
      <c r="FZ38" s="138" t="str">
        <f t="array" ref="FZ38">IFERROR(INDEX('SEMACU DATA UNIFICADA'!$C$2:$T1000,MATCH(1,($A38='SEMACU DATA UNIFICADA'!$A$2:$A1000)*($FZ$1='SEMACU DATA UNIFICADA'!$B$2:$B1000),0),MATCH(FZ$2,'SEMACU DATA UNIFICADA'!$C$1:$T$1,0)),"")</f>
        <v>SERE290823</v>
      </c>
      <c r="GA38" s="2">
        <f t="array" ref="GA38">IFERROR(INDEX('SEMACU DATA UNIFICADA'!$C$2:$T1000,MATCH(1,($A38='SEMACU DATA UNIFICADA'!$A$2:$A1000)*($FZ$1='SEMACU DATA UNIFICADA'!$B$2:$B1000),0),MATCH(GA$2,'SEMACU DATA UNIFICADA'!$C$1:$T$1,0)),"")</f>
        <v>50</v>
      </c>
      <c r="GB38" s="2">
        <f t="array" ref="GB38">IFERROR(INDEX('SEMACU DATA UNIFICADA'!$C$2:$T1000,MATCH(1,($A38='SEMACU DATA UNIFICADA'!$A$2:$A1000)*($FZ$1='SEMACU DATA UNIFICADA'!$B$2:$B1000),0),MATCH(GB$2,'SEMACU DATA UNIFICADA'!$C$1:$T$1,0)),"")</f>
        <v>212</v>
      </c>
      <c r="GC38" s="2" t="str">
        <f t="array" ref="GC38">IFERROR(INDEX('SEMACU DATA UNIFICADA'!$C$2:$T1000,MATCH(1,($A38='SEMACU DATA UNIFICADA'!$A$2:$A1000)*($FZ$1='SEMACU DATA UNIFICADA'!$B$2:$B1000),0),MATCH(GC$2,'SEMACU DATA UNIFICADA'!$C$1:$T$1,0)),"")</f>
        <v>SKR SETLINE</v>
      </c>
      <c r="GD38" s="139">
        <f t="array" ref="GD38">IFERROR(INDEX('SEMACU DATA UNIFICADA'!$C$2:$T1000,MATCH(1,($A38='SEMACU DATA UNIFICADA'!$A$2:$A1000)*($FZ$1='SEMACU DATA UNIFICADA'!$B$2:$B1000),0),MATCH(GD$2,'SEMACU DATA UNIFICADA'!$C$1:$T$1,0)),"")</f>
        <v>185.712</v>
      </c>
      <c r="GE38" s="2">
        <f t="array" ref="GE38">IFERROR(INDEX('SEMACU DATA UNIFICADA'!$C$2:$T1000,MATCH(1,($A38='SEMACU DATA UNIFICADA'!$A$2:$A1000)*($FZ$1='SEMACU DATA UNIFICADA'!$B$2:$B1000),0),MATCH(GE$2,'SEMACU DATA UNIFICADA'!$C$1:$T$1,0)),"")</f>
        <v>10.8</v>
      </c>
      <c r="GF38" s="2">
        <f t="array" ref="GF38">IFERROR(INDEX('SEMACU DATA UNIFICADA'!$C$2:$T1000,MATCH(1,($A38='SEMACU DATA UNIFICADA'!$A$2:$A1000)*($FZ$1='SEMACU DATA UNIFICADA'!$B$2:$B1000),0),MATCH(GF$2,'SEMACU DATA UNIFICADA'!$C$1:$T$1,0)),"")</f>
        <v>3.45</v>
      </c>
      <c r="GG38" s="33">
        <f t="array" ref="GG38">IFERROR(INDEX('SEMACU DATA UNIFICADA'!$C$2:$T1000,MATCH(1,($A38='SEMACU DATA UNIFICADA'!$A$2:$A1000)*($FZ$1='SEMACU DATA UNIFICADA'!$B$2:$B1000),0),MATCH(GG$2,'SEMACU DATA UNIFICADA'!$C$1:$T$1,0)),"")</f>
        <v>4.6632</v>
      </c>
      <c r="GH38" s="60">
        <f t="array" ref="GH38">IFERROR(INDEX('SEMACU DATA UNIFICADA'!$C$2:$T1000,MATCH(1,($A38='SEMACU DATA UNIFICADA'!$A$2:$A1000)*($FZ$1='SEMACU DATA UNIFICADA'!$B$2:$B1000),0),MATCH(GH$2,'SEMACU DATA UNIFICADA'!$C$1:$T$1,0)),"")</f>
        <v>99280.10014</v>
      </c>
      <c r="GI38" s="23">
        <f t="array" ref="GI38">IFERROR(INDEX('SEMACU DATA UNIFICADA'!$C$2:$T1000,MATCH(1,($A38='SEMACU DATA UNIFICADA'!$A$2:$A1000)*($FZ$1='SEMACU DATA UNIFICADA'!$B$2:$B1000),0),MATCH(GI$2,'SEMACU DATA UNIFICADA'!$C$1:$T$1,0)),"")</f>
        <v>0.9366654</v>
      </c>
      <c r="GJ38" s="23">
        <f t="array" ref="GJ38">IFERROR(INDEX('SEMACU DATA UNIFICADA'!$C$2:$T1000,MATCH(1,($A38='SEMACU DATA UNIFICADA'!$A$2:$A1000)*($FZ$1='SEMACU DATA UNIFICADA'!$B$2:$B1000),0),MATCH(GJ$2,'SEMACU DATA UNIFICADA'!$C$1:$T$1,0)),"")</f>
        <v>0.7354081492</v>
      </c>
      <c r="GK38" s="23">
        <f t="array" ref="GK38">IFERROR(INDEX('SEMACU DATA UNIFICADA'!$C$2:$T1000,MATCH(1,($A38='SEMACU DATA UNIFICADA'!$A$2:$A1000)*($FZ$1='SEMACU DATA UNIFICADA'!$B$2:$B1000),0),MATCH(GK$2,'SEMACU DATA UNIFICADA'!$C$1:$T$1,0)),"")</f>
        <v>0.7354081492</v>
      </c>
      <c r="GL38" s="60" t="str">
        <f t="array" ref="GL38">IFERROR(INDEX('SEMACU DATA UNIFICADA'!$C$2:$T1000,MATCH(1,($A38='SEMACU DATA UNIFICADA'!$A$2:$A1000)*($FZ$1='SEMACU DATA UNIFICADA'!$B$2:$B1000),0),MATCH(GL$2,'SEMACU DATA UNIFICADA'!$C$1:$T$1,0)),"")</f>
        <v/>
      </c>
      <c r="GM38" s="2">
        <f t="array" ref="GM38">IFERROR(INDEX('SEMACU DATA UNIFICADA'!$C$2:$T1000,MATCH(1,($A38='SEMACU DATA UNIFICADA'!$A$2:$A1000)*($FZ$1='SEMACU DATA UNIFICADA'!$B$2:$B1000),0),MATCH(GM$2,'SEMACU DATA UNIFICADA'!$C$1:$T$1,0)),"")</f>
        <v>2</v>
      </c>
      <c r="GN38" s="2">
        <f t="array" ref="GN38">IFERROR(INDEX('SEMACU DATA UNIFICADA'!$C$2:$T1000,MATCH(1,($A38='SEMACU DATA UNIFICADA'!$A$2:$A1000)*($FZ$1='SEMACU DATA UNIFICADA'!$B$2:$B1000),0),MATCH(GN$2,'SEMACU DATA UNIFICADA'!$C$1:$T$1,0)),"")</f>
        <v>12.8</v>
      </c>
      <c r="GO38" s="33">
        <f t="array" ref="GO38">IFERROR(INDEX('SEMACU DATA UNIFICADA'!$C$2:$T1000,MATCH(1,($A38='SEMACU DATA UNIFICADA'!$A$2:$A1000)*($FZ$1='SEMACU DATA UNIFICADA'!$B$2:$B1000),0),MATCH(GO$2,'SEMACU DATA UNIFICADA'!$C$1:$T$1,0)),"")</f>
        <v>4.2888</v>
      </c>
      <c r="GP38" s="60">
        <f t="array" ref="GP38">IFERROR(INDEX('SEMACU DATA UNIFICADA'!$C$2:$T1000,MATCH(1,($A38='SEMACU DATA UNIFICADA'!$A$2:$A1000)*($FZ$1='SEMACU DATA UNIFICADA'!$B$2:$B1000),0),MATCH(GP$2,'SEMACU DATA UNIFICADA'!$C$1:$T$1,0)),"")</f>
        <v>55.67732073</v>
      </c>
      <c r="GQ38" s="140">
        <f t="array" ref="GQ38">IFERROR(INDEX('SEMACU DATA UNIFICADA'!$C$2:$T1000,MATCH(1,($A38='SEMACU DATA UNIFICADA'!$A$2:$A1000)*($FZ$1='SEMACU DATA UNIFICADA'!$B$2:$B1000),0),MATCH(GQ$2,'SEMACU DATA UNIFICADA'!$C$1:$T$1,0)),"")</f>
        <v>1.419330182</v>
      </c>
    </row>
    <row r="39">
      <c r="A39" s="199">
        <v>45194.0</v>
      </c>
      <c r="B39" s="138" t="str">
        <f t="array" ref="B39">IFERROR(INDEX('SEMACU DATA UNIFICADA'!$C$2:$T1000,MATCH(1,($A39='SEMACU DATA UNIFICADA'!$A$2:$A1000)*($B$1='SEMACU DATA UNIFICADA'!$B$2:$B1000),0),MATCH(B$2,'SEMACU DATA UNIFICADA'!$C$1:$T$1,0)),"")</f>
        <v/>
      </c>
      <c r="C39" s="2" t="str">
        <f t="array" ref="C39">IFERROR(INDEX('SEMACU DATA UNIFICADA'!$C$2:$T1000,MATCH(1,($A39='SEMACU DATA UNIFICADA'!$A$2:$A1000)*($B$1='SEMACU DATA UNIFICADA'!$B$2:$B1000),0),MATCH(C$2,'SEMACU DATA UNIFICADA'!$C$1:$T$1,0)),"")</f>
        <v/>
      </c>
      <c r="D39" s="2" t="str">
        <f t="array" ref="D39">IFERROR(INDEX('SEMACU DATA UNIFICADA'!$C$2:$T1000,MATCH(1,($A39='SEMACU DATA UNIFICADA'!$A$2:$A1000)*($B$1='SEMACU DATA UNIFICADA'!$B$2:$B1000),0),MATCH(D$2,'SEMACU DATA UNIFICADA'!$C$1:$T$1,0)),"")</f>
        <v/>
      </c>
      <c r="E39" s="2" t="str">
        <f t="array" ref="E39">IFERROR(INDEX('SEMACU DATA UNIFICADA'!$C$2:$T1000,MATCH(1,($A39='SEMACU DATA UNIFICADA'!$A$2:$A1000)*($B$1='SEMACU DATA UNIFICADA'!$B$2:$B1000),0),MATCH(E$2,'SEMACU DATA UNIFICADA'!$C$1:$T$1,0)),"")</f>
        <v/>
      </c>
      <c r="F39" s="60" t="str">
        <f t="array" ref="F39">IFERROR(INDEX('SEMACU DATA UNIFICADA'!$C$2:$T1000,MATCH(1,($A39='SEMACU DATA UNIFICADA'!$A$2:$A1000)*($B$1='SEMACU DATA UNIFICADA'!$B$2:$B1000),0),MATCH(F$2,'SEMACU DATA UNIFICADA'!$C$1:$T$1,0)),"")</f>
        <v/>
      </c>
      <c r="G39" s="2" t="str">
        <f t="array" ref="G39">IFERROR(INDEX('SEMACU DATA UNIFICADA'!$C$2:$T1000,MATCH(1,($A39='SEMACU DATA UNIFICADA'!$A$2:$A1000)*($B$1='SEMACU DATA UNIFICADA'!$B$2:$B1000),0),MATCH(G$2,'SEMACU DATA UNIFICADA'!$C$1:$T$1,0)),"")</f>
        <v/>
      </c>
      <c r="H39" s="2" t="str">
        <f t="array" ref="H39">IFERROR(INDEX('SEMACU DATA UNIFICADA'!$C$2:$T1000,MATCH(1,($A39='SEMACU DATA UNIFICADA'!$A$2:$A1000)*($B$1='SEMACU DATA UNIFICADA'!$B$2:$B1000),0),MATCH(H$2,'SEMACU DATA UNIFICADA'!$C$1:$T$1,0)),"")</f>
        <v/>
      </c>
      <c r="I39" s="33" t="str">
        <f t="array" ref="I39">IFERROR(INDEX('SEMACU DATA UNIFICADA'!$C$2:$T1000,MATCH(1,($A39='SEMACU DATA UNIFICADA'!$A$2:$A1000)*($B$1='SEMACU DATA UNIFICADA'!$B$2:$B1000),0),MATCH(I$2,'SEMACU DATA UNIFICADA'!$C$1:$T$1,0)),"")</f>
        <v/>
      </c>
      <c r="J39" s="60" t="str">
        <f t="array" ref="J39">IFERROR(INDEX('SEMACU DATA UNIFICADA'!$C$2:$T1000,MATCH(1,($A39='SEMACU DATA UNIFICADA'!$A$2:$A1000)*($B$1='SEMACU DATA UNIFICADA'!$B$2:$B1000),0),MATCH(J$2,'SEMACU DATA UNIFICADA'!$C$1:$T$1,0)),"")</f>
        <v/>
      </c>
      <c r="K39" s="23" t="str">
        <f t="array" ref="K39">IFERROR(INDEX('SEMACU DATA UNIFICADA'!$C$2:$T1000,MATCH(1,($A39='SEMACU DATA UNIFICADA'!$A$2:$A1000)*($B$1='SEMACU DATA UNIFICADA'!$B$2:$B1000),0),MATCH(K$2,'SEMACU DATA UNIFICADA'!$C$1:$T$1,0)),"")</f>
        <v/>
      </c>
      <c r="L39" s="23" t="str">
        <f t="array" ref="L39">IFERROR(INDEX('SEMACU DATA UNIFICADA'!$C$2:$T1000,MATCH(1,($A39='SEMACU DATA UNIFICADA'!$A$2:$A1000)*($B$1='SEMACU DATA UNIFICADA'!$B$2:$B1000),0),MATCH(L$2,'SEMACU DATA UNIFICADA'!$C$1:$T$1,0)),"")</f>
        <v/>
      </c>
      <c r="M39" s="23" t="str">
        <f t="array" ref="M39">IFERROR(INDEX('SEMACU DATA UNIFICADA'!$C$2:$T1000,MATCH(1,($A39='SEMACU DATA UNIFICADA'!$A$2:$A1000)*($B$1='SEMACU DATA UNIFICADA'!$B$2:$B1000),0),MATCH(M$2,'SEMACU DATA UNIFICADA'!$C$1:$T$1,0)),"")</f>
        <v/>
      </c>
      <c r="N39" s="60" t="str">
        <f t="array" ref="N39">IFERROR(INDEX('SEMACU DATA UNIFICADA'!$C$2:$T1000,MATCH(1,($A39='SEMACU DATA UNIFICADA'!$A$2:$A1000)*($B$1='SEMACU DATA UNIFICADA'!$B$2:$B1000),0),MATCH(N$2,'SEMACU DATA UNIFICADA'!$C$1:$T$1,0)),"")</f>
        <v/>
      </c>
      <c r="O39" s="2" t="str">
        <f t="array" ref="O39">IFERROR(INDEX('SEMACU DATA UNIFICADA'!$C$2:$T1000,MATCH(1,($A39='SEMACU DATA UNIFICADA'!$A$2:$A1000)*($B$1='SEMACU DATA UNIFICADA'!$B$2:$B1000),0),MATCH(O$2,'SEMACU DATA UNIFICADA'!$C$1:$T$1,0)),"")</f>
        <v/>
      </c>
      <c r="P39" s="2" t="str">
        <f t="array" ref="P39">IFERROR(INDEX('SEMACU DATA UNIFICADA'!$C$2:$T1000,MATCH(1,($A39='SEMACU DATA UNIFICADA'!$A$2:$A1000)*($B$1='SEMACU DATA UNIFICADA'!$B$2:$B1000),0),MATCH(P$2,'SEMACU DATA UNIFICADA'!$C$1:$T$1,0)),"")</f>
        <v/>
      </c>
      <c r="Q39" s="33" t="str">
        <f t="array" ref="Q39">IFERROR(INDEX('SEMACU DATA UNIFICADA'!$C$2:$T1000,MATCH(1,($A39='SEMACU DATA UNIFICADA'!$A$2:$A1000)*($B$1='SEMACU DATA UNIFICADA'!$B$2:$B1000),0),MATCH(Q$2,'SEMACU DATA UNIFICADA'!$C$1:$T$1,0)),"")</f>
        <v/>
      </c>
      <c r="R39" s="60" t="str">
        <f t="array" ref="R39">IFERROR(INDEX('SEMACU DATA UNIFICADA'!$C$2:$T1000,MATCH(1,($A39='SEMACU DATA UNIFICADA'!$A$2:$A1000)*($B$1='SEMACU DATA UNIFICADA'!$B$2:$B1000),0),MATCH(R$2,'SEMACU DATA UNIFICADA'!$C$1:$T$1,0)),"")</f>
        <v/>
      </c>
      <c r="S39" s="140" t="str">
        <f t="array" ref="S39">IFERROR(INDEX('SEMACU DATA UNIFICADA'!$C$2:$T1000,MATCH(1,($A39='SEMACU DATA UNIFICADA'!$A$2:$A1000)*($B$1='SEMACU DATA UNIFICADA'!$B$2:$B1000),0),MATCH(S$2,'SEMACU DATA UNIFICADA'!$C$1:$T$1,0)),"")</f>
        <v/>
      </c>
      <c r="T39" s="138" t="str">
        <f t="array" ref="T39">IFERROR(INDEX('SEMACU DATA UNIFICADA'!$C$2:$T1000,MATCH(1,($A39='SEMACU DATA UNIFICADA'!$A$2:$A1000)*($T$1='SEMACU DATA UNIFICADA'!$B$2:$B1000),0),MATCH(T$2,'SEMACU DATA UNIFICADA'!$C$1:$T$1,0)),"")</f>
        <v/>
      </c>
      <c r="U39" s="2" t="str">
        <f t="array" ref="U39">IFERROR(INDEX('SEMACU DATA UNIFICADA'!$C$2:$T1000,MATCH(1,($A39='SEMACU DATA UNIFICADA'!$A$2:$A1000)*($T$1='SEMACU DATA UNIFICADA'!$B$2:$B1000),0),MATCH(U$2,'SEMACU DATA UNIFICADA'!$C$1:$T$1,0)),"")</f>
        <v/>
      </c>
      <c r="V39" s="2" t="str">
        <f t="array" ref="V39">IFERROR(INDEX('SEMACU DATA UNIFICADA'!$C$2:$T1000,MATCH(1,($A39='SEMACU DATA UNIFICADA'!$A$2:$A1000)*($T$1='SEMACU DATA UNIFICADA'!$B$2:$B1000),0),MATCH(V$2,'SEMACU DATA UNIFICADA'!$C$1:$T$1,0)),"")</f>
        <v/>
      </c>
      <c r="W39" s="2" t="str">
        <f t="array" ref="W39">IFERROR(INDEX('SEMACU DATA UNIFICADA'!$C$2:$T1000,MATCH(1,($A39='SEMACU DATA UNIFICADA'!$A$2:$A1000)*($T$1='SEMACU DATA UNIFICADA'!$B$2:$B1000),0),MATCH(W$2,'SEMACU DATA UNIFICADA'!$C$1:$T$1,0)),"")</f>
        <v/>
      </c>
      <c r="X39" s="139" t="str">
        <f t="array" ref="X39">IFERROR(INDEX('SEMACU DATA UNIFICADA'!$C$2:$T1000,MATCH(1,($A39='SEMACU DATA UNIFICADA'!$A$2:$A1000)*($T$1='SEMACU DATA UNIFICADA'!$B$2:$B1000),0),MATCH(X$2,'SEMACU DATA UNIFICADA'!$C$1:$T$1,0)),"")</f>
        <v/>
      </c>
      <c r="Y39" s="2" t="str">
        <f t="array" ref="Y39">IFERROR(INDEX('SEMACU DATA UNIFICADA'!$C$2:$T1000,MATCH(1,($A39='SEMACU DATA UNIFICADA'!$A$2:$A1000)*($T$1='SEMACU DATA UNIFICADA'!$B$2:$B1000),0),MATCH(Y$2,'SEMACU DATA UNIFICADA'!$C$1:$T$1,0)),"")</f>
        <v/>
      </c>
      <c r="Z39" s="2" t="str">
        <f t="array" ref="Z39">IFERROR(INDEX('SEMACU DATA UNIFICADA'!$C$2:$T1000,MATCH(1,($A39='SEMACU DATA UNIFICADA'!$A$2:$A1000)*($T$1='SEMACU DATA UNIFICADA'!$B$2:$B1000),0),MATCH(Z$2,'SEMACU DATA UNIFICADA'!$C$1:$T$1,0)),"")</f>
        <v/>
      </c>
      <c r="AA39" s="33" t="str">
        <f t="array" ref="AA39">IFERROR(INDEX('SEMACU DATA UNIFICADA'!$C$2:$T1000,MATCH(1,($A39='SEMACU DATA UNIFICADA'!$A$2:$A1000)*($T$1='SEMACU DATA UNIFICADA'!$B$2:$B1000),0),MATCH(AA$2,'SEMACU DATA UNIFICADA'!$C$1:$T$1,0)),"")</f>
        <v/>
      </c>
      <c r="AB39" s="60" t="str">
        <f t="array" ref="AB39">IFERROR(INDEX('SEMACU DATA UNIFICADA'!$C$2:$T1000,MATCH(1,($A39='SEMACU DATA UNIFICADA'!$A$2:$A1000)*($T$1='SEMACU DATA UNIFICADA'!$B$2:$B1000),0),MATCH(AB$2,'SEMACU DATA UNIFICADA'!$C$1:$T$1,0)),"")</f>
        <v/>
      </c>
      <c r="AC39" s="23" t="str">
        <f t="array" ref="AC39">IFERROR(INDEX('SEMACU DATA UNIFICADA'!$C$2:$T1000,MATCH(1,($A39='SEMACU DATA UNIFICADA'!$A$2:$A1000)*($T$1='SEMACU DATA UNIFICADA'!$B$2:$B1000),0),MATCH(AC$2,'SEMACU DATA UNIFICADA'!$C$1:$T$1,0)),"")</f>
        <v/>
      </c>
      <c r="AD39" s="23" t="str">
        <f t="array" ref="AD39">IFERROR(INDEX('SEMACU DATA UNIFICADA'!$C$2:$T1000,MATCH(1,($A39='SEMACU DATA UNIFICADA'!$A$2:$A1000)*($T$1='SEMACU DATA UNIFICADA'!$B$2:$B1000),0),MATCH(AD$2,'SEMACU DATA UNIFICADA'!$C$1:$T$1,0)),"")</f>
        <v/>
      </c>
      <c r="AE39" s="23" t="str">
        <f t="array" ref="AE39">IFERROR(INDEX('SEMACU DATA UNIFICADA'!$C$2:$T1000,MATCH(1,($A39='SEMACU DATA UNIFICADA'!$A$2:$A1000)*($T$1='SEMACU DATA UNIFICADA'!$B$2:$B1000),0),MATCH(AE$2,'SEMACU DATA UNIFICADA'!$C$1:$T$1,0)),"")</f>
        <v/>
      </c>
      <c r="AF39" s="60" t="str">
        <f t="array" ref="AF39">IFERROR(INDEX('SEMACU DATA UNIFICADA'!$C$2:$T1000,MATCH(1,($A39='SEMACU DATA UNIFICADA'!$A$2:$A1000)*($T$1='SEMACU DATA UNIFICADA'!$B$2:$B1000),0),MATCH(AF$2,'SEMACU DATA UNIFICADA'!$C$1:$T$1,0)),"")</f>
        <v/>
      </c>
      <c r="AG39" s="2" t="str">
        <f t="array" ref="AG39">IFERROR(INDEX('SEMACU DATA UNIFICADA'!$C$2:$T1000,MATCH(1,($A39='SEMACU DATA UNIFICADA'!$A$2:$A1000)*($T$1='SEMACU DATA UNIFICADA'!$B$2:$B1000),0),MATCH(AG$2,'SEMACU DATA UNIFICADA'!$C$1:$T$1,0)),"")</f>
        <v/>
      </c>
      <c r="AH39" s="2" t="str">
        <f t="array" ref="AH39">IFERROR(INDEX('SEMACU DATA UNIFICADA'!$C$2:$T1000,MATCH(1,($A39='SEMACU DATA UNIFICADA'!$A$2:$A1000)*($T$1='SEMACU DATA UNIFICADA'!$B$2:$B1000),0),MATCH(AH$2,'SEMACU DATA UNIFICADA'!$C$1:$T$1,0)),"")</f>
        <v/>
      </c>
      <c r="AI39" s="2" t="str">
        <f t="array" ref="AI39">IFERROR(INDEX('SEMACU DATA UNIFICADA'!$C$2:$T1000,MATCH(1,($A39='SEMACU DATA UNIFICADA'!$A$2:$A1000)*($T$1='SEMACU DATA UNIFICADA'!$B$2:$B1000),0),MATCH(AI$2,'SEMACU DATA UNIFICADA'!$C$1:$T$1,0)),"")</f>
        <v/>
      </c>
      <c r="AJ39" s="60" t="str">
        <f t="array" ref="AJ39">IFERROR(INDEX('SEMACU DATA UNIFICADA'!$C$2:$T1000,MATCH(1,($A39='SEMACU DATA UNIFICADA'!$A$2:$A1000)*($T$1='SEMACU DATA UNIFICADA'!$B$2:$B1000),0),MATCH(AJ$2,'SEMACU DATA UNIFICADA'!$C$1:$T$1,0)),"")</f>
        <v/>
      </c>
      <c r="AK39" s="140" t="str">
        <f t="array" ref="AK39">IFERROR(INDEX('SEMACU DATA UNIFICADA'!$C$2:$T1000,MATCH(1,($A39='SEMACU DATA UNIFICADA'!$A$2:$A1000)*($T$1='SEMACU DATA UNIFICADA'!$B$2:$B1000),0),MATCH(AK$2,'SEMACU DATA UNIFICADA'!$C$1:$T$1,0)),"")</f>
        <v/>
      </c>
      <c r="AL39" s="138" t="str">
        <f t="array" ref="AL39">IFERROR(INDEX('SEMACU DATA UNIFICADA'!$C$2:$T1000,MATCH(1,($A39='SEMACU DATA UNIFICADA'!$A$2:$A1000)*($AL$1='SEMACU DATA UNIFICADA'!$B$2:$B1000),0),MATCH(AL$2,'SEMACU DATA UNIFICADA'!$C$1:$T$1,0)),"")</f>
        <v/>
      </c>
      <c r="AM39" s="2" t="str">
        <f t="array" ref="AM39">IFERROR(INDEX('SEMACU DATA UNIFICADA'!$C$2:$T1000,MATCH(1,($A39='SEMACU DATA UNIFICADA'!$A$2:$A1000)*($AL$1='SEMACU DATA UNIFICADA'!$B$2:$B1000),0),MATCH(AM$2,'SEMACU DATA UNIFICADA'!$C$1:$T$1,0)),"")</f>
        <v/>
      </c>
      <c r="AN39" s="2" t="str">
        <f t="array" ref="AN39">IFERROR(INDEX('SEMACU DATA UNIFICADA'!$C$2:$T1000,MATCH(1,($A39='SEMACU DATA UNIFICADA'!$A$2:$A1000)*($AL$1='SEMACU DATA UNIFICADA'!$B$2:$B1000),0),MATCH(AN$2,'SEMACU DATA UNIFICADA'!$C$1:$T$1,0)),"")</f>
        <v/>
      </c>
      <c r="AO39" s="2" t="str">
        <f t="array" ref="AO39">IFERROR(INDEX('SEMACU DATA UNIFICADA'!$C$2:$T1000,MATCH(1,($A39='SEMACU DATA UNIFICADA'!$A$2:$A1000)*($AL$1='SEMACU DATA UNIFICADA'!$B$2:$B1000),0),MATCH(AO$2,'SEMACU DATA UNIFICADA'!$C$1:$T$1,0)),"")</f>
        <v/>
      </c>
      <c r="AP39" s="139" t="str">
        <f t="array" ref="AP39">IFERROR(INDEX('SEMACU DATA UNIFICADA'!$C$2:$T1000,MATCH(1,($A39='SEMACU DATA UNIFICADA'!$A$2:$A1000)*($AL$1='SEMACU DATA UNIFICADA'!$B$2:$B1000),0),MATCH(AP$2,'SEMACU DATA UNIFICADA'!$C$1:$T$1,0)),"")</f>
        <v/>
      </c>
      <c r="AQ39" s="2" t="str">
        <f t="array" ref="AQ39">IFERROR(INDEX('SEMACU DATA UNIFICADA'!$C$2:$T1000,MATCH(1,($A39='SEMACU DATA UNIFICADA'!$A$2:$A1000)*($AL$1='SEMACU DATA UNIFICADA'!$B$2:$B1000),0),MATCH(AQ$2,'SEMACU DATA UNIFICADA'!$C$1:$T$1,0)),"")</f>
        <v/>
      </c>
      <c r="AR39" s="2" t="str">
        <f t="array" ref="AR39">IFERROR(INDEX('SEMACU DATA UNIFICADA'!$C$2:$T1000,MATCH(1,($A39='SEMACU DATA UNIFICADA'!$A$2:$A1000)*($AL$1='SEMACU DATA UNIFICADA'!$B$2:$B1000),0),MATCH(AR$2,'SEMACU DATA UNIFICADA'!$C$1:$T$1,0)),"")</f>
        <v/>
      </c>
      <c r="AS39" s="33" t="str">
        <f t="array" ref="AS39">IFERROR(INDEX('SEMACU DATA UNIFICADA'!$C$2:$T1000,MATCH(1,($A39='SEMACU DATA UNIFICADA'!$A$2:$A1000)*($AL$1='SEMACU DATA UNIFICADA'!$B$2:$B1000),0),MATCH(AS$2,'SEMACU DATA UNIFICADA'!$C$1:$T$1,0)),"")</f>
        <v/>
      </c>
      <c r="AT39" s="60" t="str">
        <f t="array" ref="AT39">IFERROR(INDEX('SEMACU DATA UNIFICADA'!$C$2:$T1000,MATCH(1,($A39='SEMACU DATA UNIFICADA'!$A$2:$A1000)*($AL$1='SEMACU DATA UNIFICADA'!$B$2:$B1000),0),MATCH(AT$2,'SEMACU DATA UNIFICADA'!$C$1:$T$1,0)),"")</f>
        <v/>
      </c>
      <c r="AU39" s="23" t="str">
        <f t="array" ref="AU39">IFERROR(INDEX('SEMACU DATA UNIFICADA'!$C$2:$T1000,MATCH(1,($A39='SEMACU DATA UNIFICADA'!$A$2:$A1000)*($AL$1='SEMACU DATA UNIFICADA'!$B$2:$B1000),0),MATCH(AU$2,'SEMACU DATA UNIFICADA'!$C$1:$T$1,0)),"")</f>
        <v/>
      </c>
      <c r="AV39" s="23" t="str">
        <f t="array" ref="AV39">IFERROR(INDEX('SEMACU DATA UNIFICADA'!$C$2:$T1000,MATCH(1,($A39='SEMACU DATA UNIFICADA'!$A$2:$A1000)*($AL$1='SEMACU DATA UNIFICADA'!$B$2:$B1000),0),MATCH(AV$2,'SEMACU DATA UNIFICADA'!$C$1:$T$1,0)),"")</f>
        <v/>
      </c>
      <c r="AW39" s="23" t="str">
        <f t="array" ref="AW39">IFERROR(INDEX('SEMACU DATA UNIFICADA'!$C$2:$T1000,MATCH(1,($A39='SEMACU DATA UNIFICADA'!$A$2:$A1000)*($AL$1='SEMACU DATA UNIFICADA'!$B$2:$B1000),0),MATCH(AW$2,'SEMACU DATA UNIFICADA'!$C$1:$T$1,0)),"")</f>
        <v/>
      </c>
      <c r="AX39" s="60" t="str">
        <f t="array" ref="AX39">IFERROR(INDEX('SEMACU DATA UNIFICADA'!$C$2:$T1000,MATCH(1,($A39='SEMACU DATA UNIFICADA'!$A$2:$A1000)*($AL$1='SEMACU DATA UNIFICADA'!$B$2:$B1000),0),MATCH(AX$2,'SEMACU DATA UNIFICADA'!$C$1:$T$1,0)),"")</f>
        <v/>
      </c>
      <c r="AY39" s="2" t="str">
        <f t="array" ref="AY39">IFERROR(INDEX('SEMACU DATA UNIFICADA'!$C$2:$T1000,MATCH(1,($A39='SEMACU DATA UNIFICADA'!$A$2:$A1000)*($AL$1='SEMACU DATA UNIFICADA'!$B$2:$B1000),0),MATCH(AY$2,'SEMACU DATA UNIFICADA'!$C$1:$T$1,0)),"")</f>
        <v/>
      </c>
      <c r="AZ39" s="2" t="str">
        <f t="array" ref="AZ39">IFERROR(INDEX('SEMACU DATA UNIFICADA'!$C$2:$T1000,MATCH(1,($A39='SEMACU DATA UNIFICADA'!$A$2:$A1000)*($AL$1='SEMACU DATA UNIFICADA'!$B$2:$B1000),0),MATCH(AZ$2,'SEMACU DATA UNIFICADA'!$C$1:$T$1,0)),"")</f>
        <v/>
      </c>
      <c r="BA39" s="33" t="str">
        <f t="array" ref="BA39">IFERROR(INDEX('SEMACU DATA UNIFICADA'!$C$2:$T1000,MATCH(1,($A39='SEMACU DATA UNIFICADA'!$A$2:$A1000)*($AL$1='SEMACU DATA UNIFICADA'!$B$2:$B1000),0),MATCH(BA$2,'SEMACU DATA UNIFICADA'!$C$1:$T$1,0)),"")</f>
        <v/>
      </c>
      <c r="BB39" s="60" t="str">
        <f t="array" ref="BB39">IFERROR(INDEX('SEMACU DATA UNIFICADA'!$C$2:$T1000,MATCH(1,($A39='SEMACU DATA UNIFICADA'!$A$2:$A1000)*($AL$1='SEMACU DATA UNIFICADA'!$B$2:$B1000),0),MATCH(BB$2,'SEMACU DATA UNIFICADA'!$C$1:$T$1,0)),"")</f>
        <v/>
      </c>
      <c r="BC39" s="140" t="str">
        <f t="array" ref="BC39">IFERROR(INDEX('SEMACU DATA UNIFICADA'!$C$2:$T1000,MATCH(1,($A39='SEMACU DATA UNIFICADA'!$A$2:$A1000)*($AL$1='SEMACU DATA UNIFICADA'!$B$2:$B1000),0),MATCH(BC$2,'SEMACU DATA UNIFICADA'!$C$1:$T$1,0)),"")</f>
        <v/>
      </c>
      <c r="BD39" s="138" t="str">
        <f t="array" ref="BD39">IFERROR(INDEX('SEMACU DATA UNIFICADA'!$C$2:$T1000,MATCH(1,($A39='SEMACU DATA UNIFICADA'!$A$2:$A1000)*($BD$1='SEMACU DATA UNIFICADA'!$B$2:$B1000),0),MATCH(BD$2,'SEMACU DATA UNIFICADA'!$C$1:$T$1,0)),"")</f>
        <v/>
      </c>
      <c r="BE39" s="2" t="str">
        <f t="array" ref="BE39">IFERROR(INDEX('SEMACU DATA UNIFICADA'!$C$2:$T1000,MATCH(1,($A39='SEMACU DATA UNIFICADA'!$A$2:$A1000)*($BD$1='SEMACU DATA UNIFICADA'!$B$2:$B1000),0),MATCH(BE$2,'SEMACU DATA UNIFICADA'!$C$1:$T$1,0)),"")</f>
        <v/>
      </c>
      <c r="BF39" s="2" t="str">
        <f t="array" ref="BF39">IFERROR(INDEX('SEMACU DATA UNIFICADA'!$C$2:$T1000,MATCH(1,($A39='SEMACU DATA UNIFICADA'!$A$2:$A1000)*($BD$1='SEMACU DATA UNIFICADA'!$B$2:$B1000),0),MATCH(BF$2,'SEMACU DATA UNIFICADA'!$C$1:$T$1,0)),"")</f>
        <v/>
      </c>
      <c r="BG39" s="2" t="str">
        <f t="array" ref="BG39">IFERROR(INDEX('SEMACU DATA UNIFICADA'!$C$2:$T1000,MATCH(1,($A39='SEMACU DATA UNIFICADA'!$A$2:$A1000)*($BD$1='SEMACU DATA UNIFICADA'!$B$2:$B1000),0),MATCH(BG$2,'SEMACU DATA UNIFICADA'!$C$1:$T$1,0)),"")</f>
        <v/>
      </c>
      <c r="BH39" s="139" t="str">
        <f t="array" ref="BH39">IFERROR(INDEX('SEMACU DATA UNIFICADA'!$C$2:$T1000,MATCH(1,($A39='SEMACU DATA UNIFICADA'!$A$2:$A1000)*($BD$1='SEMACU DATA UNIFICADA'!$B$2:$B1000),0),MATCH(BH$2,'SEMACU DATA UNIFICADA'!$C$1:$T$1,0)),"")</f>
        <v/>
      </c>
      <c r="BI39" s="2" t="str">
        <f t="array" ref="BI39">IFERROR(INDEX('SEMACU DATA UNIFICADA'!$C$2:$T1000,MATCH(1,($A39='SEMACU DATA UNIFICADA'!$A$2:$A1000)*($BD$1='SEMACU DATA UNIFICADA'!$B$2:$B1000),0),MATCH(BI$2,'SEMACU DATA UNIFICADA'!$C$1:$T$1,0)),"")</f>
        <v/>
      </c>
      <c r="BJ39" s="2" t="str">
        <f t="array" ref="BJ39">IFERROR(INDEX('SEMACU DATA UNIFICADA'!$C$2:$T1000,MATCH(1,($A39='SEMACU DATA UNIFICADA'!$A$2:$A1000)*($BD$1='SEMACU DATA UNIFICADA'!$B$2:$B1000),0),MATCH(BJ$2,'SEMACU DATA UNIFICADA'!$C$1:$T$1,0)),"")</f>
        <v/>
      </c>
      <c r="BK39" s="33" t="str">
        <f t="array" ref="BK39">IFERROR(INDEX('SEMACU DATA UNIFICADA'!$C$2:$T1000,MATCH(1,($A39='SEMACU DATA UNIFICADA'!$A$2:$A1000)*($BD$1='SEMACU DATA UNIFICADA'!$B$2:$B1000),0),MATCH(BK$2,'SEMACU DATA UNIFICADA'!$C$1:$T$1,0)),"")</f>
        <v/>
      </c>
      <c r="BL39" s="60" t="str">
        <f t="array" ref="BL39">IFERROR(INDEX('SEMACU DATA UNIFICADA'!$C$2:$T1000,MATCH(1,($A39='SEMACU DATA UNIFICADA'!$A$2:$A1000)*($BD$1='SEMACU DATA UNIFICADA'!$B$2:$B1000),0),MATCH(BL$2,'SEMACU DATA UNIFICADA'!$C$1:$T$1,0)),"")</f>
        <v/>
      </c>
      <c r="BM39" s="23" t="str">
        <f t="array" ref="BM39">IFERROR(INDEX('SEMACU DATA UNIFICADA'!$C$2:$T1000,MATCH(1,($A39='SEMACU DATA UNIFICADA'!$A$2:$A1000)*($BD$1='SEMACU DATA UNIFICADA'!$B$2:$B1000),0),MATCH(BM$2,'SEMACU DATA UNIFICADA'!$C$1:$T$1,0)),"")</f>
        <v/>
      </c>
      <c r="BN39" s="23" t="str">
        <f t="array" ref="BN39">IFERROR(INDEX('SEMACU DATA UNIFICADA'!$C$2:$T1000,MATCH(1,($A39='SEMACU DATA UNIFICADA'!$A$2:$A1000)*($BD$1='SEMACU DATA UNIFICADA'!$B$2:$B1000),0),MATCH(BN$2,'SEMACU DATA UNIFICADA'!$C$1:$T$1,0)),"")</f>
        <v/>
      </c>
      <c r="BO39" s="23" t="str">
        <f t="array" ref="BO39">IFERROR(INDEX('SEMACU DATA UNIFICADA'!$C$2:$T1000,MATCH(1,($A39='SEMACU DATA UNIFICADA'!$A$2:$A1000)*($BD$1='SEMACU DATA UNIFICADA'!$B$2:$B1000),0),MATCH(BO$2,'SEMACU DATA UNIFICADA'!$C$1:$T$1,0)),"")</f>
        <v/>
      </c>
      <c r="BP39" s="60" t="str">
        <f t="array" ref="BP39">IFERROR(INDEX('SEMACU DATA UNIFICADA'!$C$2:$T1000,MATCH(1,($A39='SEMACU DATA UNIFICADA'!$A$2:$A1000)*($BD$1='SEMACU DATA UNIFICADA'!$B$2:$B1000),0),MATCH(BP$2,'SEMACU DATA UNIFICADA'!$C$1:$T$1,0)),"")</f>
        <v/>
      </c>
      <c r="BQ39" s="2" t="str">
        <f t="array" ref="BQ39">IFERROR(INDEX('SEMACU DATA UNIFICADA'!$C$2:$T1000,MATCH(1,($A39='SEMACU DATA UNIFICADA'!$A$2:$A1000)*($BD$1='SEMACU DATA UNIFICADA'!$B$2:$B1000),0),MATCH(BQ$2,'SEMACU DATA UNIFICADA'!$C$1:$T$1,0)),"")</f>
        <v/>
      </c>
      <c r="BR39" s="2" t="str">
        <f t="array" ref="BR39">IFERROR(INDEX('SEMACU DATA UNIFICADA'!$C$2:$T1000,MATCH(1,($A39='SEMACU DATA UNIFICADA'!$A$2:$A1000)*($BD$1='SEMACU DATA UNIFICADA'!$B$2:$B1000),0),MATCH(BR$2,'SEMACU DATA UNIFICADA'!$C$1:$T$1,0)),"")</f>
        <v/>
      </c>
      <c r="BS39" s="33" t="str">
        <f t="array" ref="BS39">IFERROR(INDEX('SEMACU DATA UNIFICADA'!$C$2:$T1000,MATCH(1,($A39='SEMACU DATA UNIFICADA'!$A$2:$A1000)*($BD$1='SEMACU DATA UNIFICADA'!$B$2:$B1000),0),MATCH(BS$2,'SEMACU DATA UNIFICADA'!$C$1:$T$1,0)),"")</f>
        <v/>
      </c>
      <c r="BT39" s="60" t="str">
        <f t="array" ref="BT39">IFERROR(INDEX('SEMACU DATA UNIFICADA'!$C$2:$T1000,MATCH(1,($A39='SEMACU DATA UNIFICADA'!$A$2:$A1000)*($BD$1='SEMACU DATA UNIFICADA'!$B$2:$B1000),0),MATCH(BT$2,'SEMACU DATA UNIFICADA'!$C$1:$T$1,0)),"")</f>
        <v/>
      </c>
      <c r="BU39" s="140" t="str">
        <f t="array" ref="BU39">IFERROR(INDEX('SEMACU DATA UNIFICADA'!$C$2:$T1000,MATCH(1,($A39='SEMACU DATA UNIFICADA'!$A$2:$A1000)*($BD$1='SEMACU DATA UNIFICADA'!$B$2:$B1000),0),MATCH(BU$2,'SEMACU DATA UNIFICADA'!$C$1:$T$1,0)),"")</f>
        <v/>
      </c>
      <c r="BV39" s="138" t="str">
        <f t="array" ref="BV39">IFERROR(INDEX('SEMACU DATA UNIFICADA'!$C$2:$T1000,MATCH(1,($A39='SEMACU DATA UNIFICADA'!$A$2:$A1000)*($BV$1='SEMACU DATA UNIFICADA'!$B$2:$B1000),0),MATCH(BV$2,'SEMACU DATA UNIFICADA'!$C$1:$T$1,0)),"")</f>
        <v>SE06160823</v>
      </c>
      <c r="BW39" s="2">
        <f t="array" ref="BW39">IFERROR(INDEX('SEMACU DATA UNIFICADA'!$C$2:$T1000,MATCH(1,($A39='SEMACU DATA UNIFICADA'!$A$2:$A1000)*($BV$1='SEMACU DATA UNIFICADA'!$B$2:$B1000),0),MATCH(BW$2,'SEMACU DATA UNIFICADA'!$C$1:$T$1,0)),"")</f>
        <v>150</v>
      </c>
      <c r="BX39" s="2">
        <f t="array" ref="BX39">IFERROR(INDEX('SEMACU DATA UNIFICADA'!$C$2:$T1000,MATCH(1,($A39='SEMACU DATA UNIFICADA'!$A$2:$A1000)*($BV$1='SEMACU DATA UNIFICADA'!$B$2:$B1000),0),MATCH(BX$2,'SEMACU DATA UNIFICADA'!$C$1:$T$1,0)),"")</f>
        <v>976</v>
      </c>
      <c r="BY39" s="2" t="str">
        <f t="array" ref="BY39">IFERROR(INDEX('SEMACU DATA UNIFICADA'!$C$2:$T1000,MATCH(1,($A39='SEMACU DATA UNIFICADA'!$A$2:$A1000)*($BV$1='SEMACU DATA UNIFICADA'!$B$2:$B1000),0),MATCH(BY$2,'SEMACU DATA UNIFICADA'!$C$1:$T$1,0)),"")</f>
        <v>SKR SETLINE</v>
      </c>
      <c r="BZ39" s="139">
        <f t="array" ref="BZ39">IFERROR(INDEX('SEMACU DATA UNIFICADA'!$C$2:$T1000,MATCH(1,($A39='SEMACU DATA UNIFICADA'!$A$2:$A1000)*($BV$1='SEMACU DATA UNIFICADA'!$B$2:$B1000),0),MATCH(BZ$2,'SEMACU DATA UNIFICADA'!$C$1:$T$1,0)),"")</f>
        <v>854.976</v>
      </c>
      <c r="CA39" s="2">
        <f t="array" ref="CA39">IFERROR(INDEX('SEMACU DATA UNIFICADA'!$C$2:$T1000,MATCH(1,($A39='SEMACU DATA UNIFICADA'!$A$2:$A1000)*($BV$1='SEMACU DATA UNIFICADA'!$B$2:$B1000),0),MATCH(CA$2,'SEMACU DATA UNIFICADA'!$C$1:$T$1,0)),"")</f>
        <v>12.6</v>
      </c>
      <c r="CB39" s="2">
        <f t="array" ref="CB39">IFERROR(INDEX('SEMACU DATA UNIFICADA'!$C$2:$T1000,MATCH(1,($A39='SEMACU DATA UNIFICADA'!$A$2:$A1000)*($BV$1='SEMACU DATA UNIFICADA'!$B$2:$B1000),0),MATCH(CB$2,'SEMACU DATA UNIFICADA'!$C$1:$T$1,0)),"")</f>
        <v>2.05</v>
      </c>
      <c r="CC39" s="33">
        <f t="array" ref="CC39">IFERROR(INDEX('SEMACU DATA UNIFICADA'!$C$2:$T1000,MATCH(1,($A39='SEMACU DATA UNIFICADA'!$A$2:$A1000)*($BV$1='SEMACU DATA UNIFICADA'!$B$2:$B1000),0),MATCH(CC$2,'SEMACU DATA UNIFICADA'!$C$1:$T$1,0)),"")</f>
        <v>4.3176</v>
      </c>
      <c r="CD39" s="60">
        <f t="array" ref="CD39">IFERROR(INDEX('SEMACU DATA UNIFICADA'!$C$2:$T1000,MATCH(1,($A39='SEMACU DATA UNIFICADA'!$A$2:$A1000)*($BV$1='SEMACU DATA UNIFICADA'!$B$2:$B1000),0),MATCH(CD$2,'SEMACU DATA UNIFICADA'!$C$1:$T$1,0)),"")</f>
        <v>275726.3736</v>
      </c>
      <c r="CE39" s="23">
        <f t="array" ref="CE39">IFERROR(INDEX('SEMACU DATA UNIFICADA'!$C$2:$T1000,MATCH(1,($A39='SEMACU DATA UNIFICADA'!$A$2:$A1000)*($BV$1='SEMACU DATA UNIFICADA'!$B$2:$B1000),0),MATCH(CE$2,'SEMACU DATA UNIFICADA'!$C$1:$T$1,0)),"")</f>
        <v>0.8699974</v>
      </c>
      <c r="CF39" s="23">
        <f t="array" ref="CF39">IFERROR(INDEX('SEMACU DATA UNIFICADA'!$C$2:$T1000,MATCH(1,($A39='SEMACU DATA UNIFICADA'!$A$2:$A1000)*($BV$1='SEMACU DATA UNIFICADA'!$B$2:$B1000),0),MATCH(CF$2,'SEMACU DATA UNIFICADA'!$C$1:$T$1,0)),"")</f>
        <v>0.5570229769</v>
      </c>
      <c r="CG39" s="23">
        <f t="array" ref="CG39">IFERROR(INDEX('SEMACU DATA UNIFICADA'!$C$2:$T1000,MATCH(1,($A39='SEMACU DATA UNIFICADA'!$A$2:$A1000)*($BV$1='SEMACU DATA UNIFICADA'!$B$2:$B1000),0),MATCH(CG$2,'SEMACU DATA UNIFICADA'!$C$1:$T$1,0)),"")</f>
        <v>0.5570229769</v>
      </c>
      <c r="CH39" s="60" t="str">
        <f t="array" ref="CH39">IFERROR(INDEX('SEMACU DATA UNIFICADA'!$C$2:$T1000,MATCH(1,($A39='SEMACU DATA UNIFICADA'!$A$2:$A1000)*($BV$1='SEMACU DATA UNIFICADA'!$B$2:$B1000),0),MATCH(CH$2,'SEMACU DATA UNIFICADA'!$C$1:$T$1,0)),"")</f>
        <v/>
      </c>
      <c r="CI39" s="2">
        <f t="array" ref="CI39">IFERROR(INDEX('SEMACU DATA UNIFICADA'!$C$2:$T1000,MATCH(1,($A39='SEMACU DATA UNIFICADA'!$A$2:$A1000)*($BV$1='SEMACU DATA UNIFICADA'!$B$2:$B1000),0),MATCH(CI$2,'SEMACU DATA UNIFICADA'!$C$1:$T$1,0)),"")</f>
        <v>2</v>
      </c>
      <c r="CJ39" s="2">
        <f t="array" ref="CJ39">IFERROR(INDEX('SEMACU DATA UNIFICADA'!$C$2:$T1000,MATCH(1,($A39='SEMACU DATA UNIFICADA'!$A$2:$A1000)*($BV$1='SEMACU DATA UNIFICADA'!$B$2:$B1000),0),MATCH(CJ$2,'SEMACU DATA UNIFICADA'!$C$1:$T$1,0)),"")</f>
        <v>14.6</v>
      </c>
      <c r="CK39" s="33">
        <f t="array" ref="CK39">IFERROR(INDEX('SEMACU DATA UNIFICADA'!$C$2:$T1000,MATCH(1,($A39='SEMACU DATA UNIFICADA'!$A$2:$A1000)*($BV$1='SEMACU DATA UNIFICADA'!$B$2:$B1000),0),MATCH(CK$2,'SEMACU DATA UNIFICADA'!$C$1:$T$1,0)),"")</f>
        <v>3.9936</v>
      </c>
      <c r="CL39" s="60">
        <f t="array" ref="CL39">IFERROR(INDEX('SEMACU DATA UNIFICADA'!$C$2:$T1000,MATCH(1,($A39='SEMACU DATA UNIFICADA'!$A$2:$A1000)*($BV$1='SEMACU DATA UNIFICADA'!$B$2:$B1000),0),MATCH(CL$2,'SEMACU DATA UNIFICADA'!$C$1:$T$1,0)),"")</f>
        <v>162.6167853</v>
      </c>
      <c r="CM39" s="140">
        <f t="array" ref="CM39">IFERROR(INDEX('SEMACU DATA UNIFICADA'!$C$2:$T1000,MATCH(1,($A39='SEMACU DATA UNIFICADA'!$A$2:$A1000)*($BV$1='SEMACU DATA UNIFICADA'!$B$2:$B1000),0),MATCH(CM$2,'SEMACU DATA UNIFICADA'!$C$1:$T$1,0)),"")</f>
        <v>3.154196319</v>
      </c>
      <c r="CN39" s="138" t="str">
        <f t="array" ref="CN39">IFERROR(INDEX('SEMACU DATA UNIFICADA'!$C$2:$T1000,MATCH(1,($A39='SEMACU DATA UNIFICADA'!$A$2:$A1000)*($CN$1='SEMACU DATA UNIFICADA'!$B$2:$B1000),0),MATCH(CN$2,'SEMACU DATA UNIFICADA'!$C$1:$T$1,0)),"")</f>
        <v>SE07160823</v>
      </c>
      <c r="CO39" s="2">
        <f t="array" ref="CO39">IFERROR(INDEX('SEMACU DATA UNIFICADA'!$C$2:$T1000,MATCH(1,($A39='SEMACU DATA UNIFICADA'!$A$2:$A1000)*($CN$1='SEMACU DATA UNIFICADA'!$B$2:$B1000),0),MATCH(CO$2,'SEMACU DATA UNIFICADA'!$C$1:$T$1,0)),"")</f>
        <v>175</v>
      </c>
      <c r="CP39" s="2">
        <f t="array" ref="CP39">IFERROR(INDEX('SEMACU DATA UNIFICADA'!$C$2:$T1000,MATCH(1,($A39='SEMACU DATA UNIFICADA'!$A$2:$A1000)*($CN$1='SEMACU DATA UNIFICADA'!$B$2:$B1000),0),MATCH(CP$2,'SEMACU DATA UNIFICADA'!$C$1:$T$1,0)),"")</f>
        <v>1000</v>
      </c>
      <c r="CQ39" s="2" t="str">
        <f t="array" ref="CQ39">IFERROR(INDEX('SEMACU DATA UNIFICADA'!$C$2:$T1000,MATCH(1,($A39='SEMACU DATA UNIFICADA'!$A$2:$A1000)*($CN$1='SEMACU DATA UNIFICADA'!$B$2:$B1000),0),MATCH(CQ$2,'SEMACU DATA UNIFICADA'!$C$1:$T$1,0)),"")</f>
        <v>SKR SETLINE</v>
      </c>
      <c r="CR39" s="139">
        <f t="array" ref="CR39">IFERROR(INDEX('SEMACU DATA UNIFICADA'!$C$2:$T1000,MATCH(1,($A39='SEMACU DATA UNIFICADA'!$A$2:$A1000)*($CN$1='SEMACU DATA UNIFICADA'!$B$2:$B1000),0),MATCH(CR$2,'SEMACU DATA UNIFICADA'!$C$1:$T$1,0)),"")</f>
        <v>876</v>
      </c>
      <c r="CS39" s="2">
        <f t="array" ref="CS39">IFERROR(INDEX('SEMACU DATA UNIFICADA'!$C$2:$T1000,MATCH(1,($A39='SEMACU DATA UNIFICADA'!$A$2:$A1000)*($CN$1='SEMACU DATA UNIFICADA'!$B$2:$B1000),0),MATCH(CS$2,'SEMACU DATA UNIFICADA'!$C$1:$T$1,0)),"")</f>
        <v>12.29</v>
      </c>
      <c r="CT39" s="2">
        <f t="array" ref="CT39">IFERROR(INDEX('SEMACU DATA UNIFICADA'!$C$2:$T1000,MATCH(1,($A39='SEMACU DATA UNIFICADA'!$A$2:$A1000)*($CN$1='SEMACU DATA UNIFICADA'!$B$2:$B1000),0),MATCH(CT$2,'SEMACU DATA UNIFICADA'!$C$1:$T$1,0)),"")</f>
        <v>1.94</v>
      </c>
      <c r="CU39" s="33">
        <f t="array" ref="CU39">IFERROR(INDEX('SEMACU DATA UNIFICADA'!$C$2:$T1000,MATCH(1,($A39='SEMACU DATA UNIFICADA'!$A$2:$A1000)*($CN$1='SEMACU DATA UNIFICADA'!$B$2:$B1000),0),MATCH(CU$2,'SEMACU DATA UNIFICADA'!$C$1:$T$1,0)),"")</f>
        <v>4.36224</v>
      </c>
      <c r="CV39" s="60">
        <f t="array" ref="CV39">IFERROR(INDEX('SEMACU DATA UNIFICADA'!$C$2:$T1000,MATCH(1,($A39='SEMACU DATA UNIFICADA'!$A$2:$A1000)*($CN$1='SEMACU DATA UNIFICADA'!$B$2:$B1000),0),MATCH(CV$2,'SEMACU DATA UNIFICADA'!$C$1:$T$1,0)),"")</f>
        <v>326419.887</v>
      </c>
      <c r="CW39" s="23">
        <f t="array" ref="CW39">IFERROR(INDEX('SEMACU DATA UNIFICADA'!$C$2:$T1000,MATCH(1,($A39='SEMACU DATA UNIFICADA'!$A$2:$A1000)*($CN$1='SEMACU DATA UNIFICADA'!$B$2:$B1000),0),MATCH(CW$2,'SEMACU DATA UNIFICADA'!$C$1:$T$1,0)),"")</f>
        <v>0.8699974</v>
      </c>
      <c r="CX39" s="23">
        <f t="array" ref="CX39">IFERROR(INDEX('SEMACU DATA UNIFICADA'!$C$2:$T1000,MATCH(1,($A39='SEMACU DATA UNIFICADA'!$A$2:$A1000)*($CN$1='SEMACU DATA UNIFICADA'!$B$2:$B1000),0),MATCH(CX$2,'SEMACU DATA UNIFICADA'!$C$1:$T$1,0)),"")</f>
        <v>0.5333658284</v>
      </c>
      <c r="CY39" s="23">
        <f t="array" ref="CY39">IFERROR(INDEX('SEMACU DATA UNIFICADA'!$C$2:$T1000,MATCH(1,($A39='SEMACU DATA UNIFICADA'!$A$2:$A1000)*($CN$1='SEMACU DATA UNIFICADA'!$B$2:$B1000),0),MATCH(CY$2,'SEMACU DATA UNIFICADA'!$C$1:$T$1,0)),"")</f>
        <v>0.5333658284</v>
      </c>
      <c r="CZ39" s="60" t="str">
        <f t="array" ref="CZ39">IFERROR(INDEX('SEMACU DATA UNIFICADA'!$C$2:$T1000,MATCH(1,($A39='SEMACU DATA UNIFICADA'!$A$2:$A1000)*($CN$1='SEMACU DATA UNIFICADA'!$B$2:$B1000),0),MATCH(CZ$2,'SEMACU DATA UNIFICADA'!$C$1:$T$1,0)),"")</f>
        <v/>
      </c>
      <c r="DA39" s="2">
        <f t="array" ref="DA39">IFERROR(INDEX('SEMACU DATA UNIFICADA'!$C$2:$T1000,MATCH(1,($A39='SEMACU DATA UNIFICADA'!$A$2:$A1000)*($CN$1='SEMACU DATA UNIFICADA'!$B$2:$B1000),0),MATCH(DA$2,'SEMACU DATA UNIFICADA'!$C$1:$T$1,0)),"")</f>
        <v>2</v>
      </c>
      <c r="DB39" s="2">
        <f t="array" ref="DB39">IFERROR(INDEX('SEMACU DATA UNIFICADA'!$C$2:$T1000,MATCH(1,($A39='SEMACU DATA UNIFICADA'!$A$2:$A1000)*($CN$1='SEMACU DATA UNIFICADA'!$B$2:$B1000),0),MATCH(DB$2,'SEMACU DATA UNIFICADA'!$C$1:$T$1,0)),"")</f>
        <v>14.29</v>
      </c>
      <c r="DC39" s="33">
        <f t="array" ref="DC39">IFERROR(INDEX('SEMACU DATA UNIFICADA'!$C$2:$T1000,MATCH(1,($A39='SEMACU DATA UNIFICADA'!$A$2:$A1000)*($CN$1='SEMACU DATA UNIFICADA'!$B$2:$B1000),0),MATCH(DC$2,'SEMACU DATA UNIFICADA'!$C$1:$T$1,0)),"")</f>
        <v>4.03824</v>
      </c>
      <c r="DD39" s="60">
        <f t="array" ref="DD39">IFERROR(INDEX('SEMACU DATA UNIFICADA'!$C$2:$T1000,MATCH(1,($A39='SEMACU DATA UNIFICADA'!$A$2:$A1000)*($CN$1='SEMACU DATA UNIFICADA'!$B$2:$B1000),0),MATCH(DD$2,'SEMACU DATA UNIFICADA'!$C$1:$T$1,0)),"")</f>
        <v>190.208414</v>
      </c>
      <c r="DE39" s="140">
        <f t="array" ref="DE39">IFERROR(INDEX('SEMACU DATA UNIFICADA'!$C$2:$T1000,MATCH(1,($A39='SEMACU DATA UNIFICADA'!$A$2:$A1000)*($CN$1='SEMACU DATA UNIFICADA'!$B$2:$B1000),0),MATCH(DE$2,'SEMACU DATA UNIFICADA'!$C$1:$T$1,0)),"")</f>
        <v>3.80210349</v>
      </c>
      <c r="DF39" s="138" t="str">
        <f t="array" ref="DF39">IFERROR(INDEX('SEMACU DATA UNIFICADA'!$C$2:$T1000,MATCH(1,($A39='SEMACU DATA UNIFICADA'!$A$2:$A1000)*($DF$1='SEMACU DATA UNIFICADA'!$B$2:$B1000),0),MATCH(DF$2,'SEMACU DATA UNIFICADA'!$C$1:$T$1,0)),"")</f>
        <v>SE08160823</v>
      </c>
      <c r="DG39" s="2">
        <f t="array" ref="DG39">IFERROR(INDEX('SEMACU DATA UNIFICADA'!$C$2:$T1000,MATCH(1,($A39='SEMACU DATA UNIFICADA'!$A$2:$A1000)*($DF$1='SEMACU DATA UNIFICADA'!$B$2:$B1000),0),MATCH(DG$2,'SEMACU DATA UNIFICADA'!$C$1:$T$1,0)),"")</f>
        <v>250</v>
      </c>
      <c r="DH39" s="2">
        <f t="array" ref="DH39">IFERROR(INDEX('SEMACU DATA UNIFICADA'!$C$2:$T1000,MATCH(1,($A39='SEMACU DATA UNIFICADA'!$A$2:$A1000)*($DF$1='SEMACU DATA UNIFICADA'!$B$2:$B1000),0),MATCH(DH$2,'SEMACU DATA UNIFICADA'!$C$1:$T$1,0)),"")</f>
        <v>1450</v>
      </c>
      <c r="DI39" s="2" t="str">
        <f t="array" ref="DI39">IFERROR(INDEX('SEMACU DATA UNIFICADA'!$C$2:$T1000,MATCH(1,($A39='SEMACU DATA UNIFICADA'!$A$2:$A1000)*($DF$1='SEMACU DATA UNIFICADA'!$B$2:$B1000),0),MATCH(DI$2,'SEMACU DATA UNIFICADA'!$C$1:$T$1,0)),"")</f>
        <v>SKR SETLINE</v>
      </c>
      <c r="DJ39" s="139">
        <f t="array" ref="DJ39">IFERROR(INDEX('SEMACU DATA UNIFICADA'!$C$2:$T1000,MATCH(1,($A39='SEMACU DATA UNIFICADA'!$A$2:$A1000)*($DF$1='SEMACU DATA UNIFICADA'!$B$2:$B1000),0),MATCH(DJ$2,'SEMACU DATA UNIFICADA'!$C$1:$T$1,0)),"")</f>
        <v>1270.2</v>
      </c>
      <c r="DK39" s="2">
        <f t="array" ref="DK39">IFERROR(INDEX('SEMACU DATA UNIFICADA'!$C$2:$T1000,MATCH(1,($A39='SEMACU DATA UNIFICADA'!$A$2:$A1000)*($DF$1='SEMACU DATA UNIFICADA'!$B$2:$B1000),0),MATCH(DK$2,'SEMACU DATA UNIFICADA'!$C$1:$T$1,0)),"")</f>
        <v>12.37</v>
      </c>
      <c r="DL39" s="2">
        <f t="array" ref="DL39">IFERROR(INDEX('SEMACU DATA UNIFICADA'!$C$2:$T1000,MATCH(1,($A39='SEMACU DATA UNIFICADA'!$A$2:$A1000)*($DF$1='SEMACU DATA UNIFICADA'!$B$2:$B1000),0),MATCH(DL$2,'SEMACU DATA UNIFICADA'!$C$1:$T$1,0)),"")</f>
        <v>1.96</v>
      </c>
      <c r="DM39" s="33">
        <f t="array" ref="DM39">IFERROR(INDEX('SEMACU DATA UNIFICADA'!$C$2:$T1000,MATCH(1,($A39='SEMACU DATA UNIFICADA'!$A$2:$A1000)*($DF$1='SEMACU DATA UNIFICADA'!$B$2:$B1000),0),MATCH(DM$2,'SEMACU DATA UNIFICADA'!$C$1:$T$1,0)),"")</f>
        <v>4.35072</v>
      </c>
      <c r="DN39" s="60">
        <f t="array" ref="DN39">IFERROR(INDEX('SEMACU DATA UNIFICADA'!$C$2:$T1000,MATCH(1,($A39='SEMACU DATA UNIFICADA'!$A$2:$A1000)*($DF$1='SEMACU DATA UNIFICADA'!$B$2:$B1000),0),MATCH(DN$2,'SEMACU DATA UNIFICADA'!$C$1:$T$1,0)),"")</f>
        <v>464525.0886</v>
      </c>
      <c r="DO39" s="23">
        <f t="array" ref="DO39">IFERROR(INDEX('SEMACU DATA UNIFICADA'!$C$2:$T1000,MATCH(1,($A39='SEMACU DATA UNIFICADA'!$A$2:$A1000)*($DF$1='SEMACU DATA UNIFICADA'!$B$2:$B1000),0),MATCH(DO$2,'SEMACU DATA UNIFICADA'!$C$1:$T$1,0)),"")</f>
        <v>0.8699974</v>
      </c>
      <c r="DP39" s="23">
        <f t="array" ref="DP39">IFERROR(INDEX('SEMACU DATA UNIFICADA'!$C$2:$T1000,MATCH(1,($A39='SEMACU DATA UNIFICADA'!$A$2:$A1000)*($DF$1='SEMACU DATA UNIFICADA'!$B$2:$B1000),0),MATCH(DP$2,'SEMACU DATA UNIFICADA'!$C$1:$T$1,0)),"")</f>
        <v>0.6451737341</v>
      </c>
      <c r="DQ39" s="23">
        <f t="array" ref="DQ39">IFERROR(INDEX('SEMACU DATA UNIFICADA'!$C$2:$T1000,MATCH(1,($A39='SEMACU DATA UNIFICADA'!$A$2:$A1000)*($DF$1='SEMACU DATA UNIFICADA'!$B$2:$B1000),0),MATCH(DQ$2,'SEMACU DATA UNIFICADA'!$C$1:$T$1,0)),"")</f>
        <v>0.6451737341</v>
      </c>
      <c r="DR39" s="60" t="str">
        <f t="array" ref="DR39">IFERROR(INDEX('SEMACU DATA UNIFICADA'!$C$2:$T1000,MATCH(1,($A39='SEMACU DATA UNIFICADA'!$A$2:$A1000)*($DF$1='SEMACU DATA UNIFICADA'!$B$2:$B1000),0),MATCH(DR$2,'SEMACU DATA UNIFICADA'!$C$1:$T$1,0)),"")</f>
        <v/>
      </c>
      <c r="DS39" s="2">
        <f t="array" ref="DS39">IFERROR(INDEX('SEMACU DATA UNIFICADA'!$C$2:$T1000,MATCH(1,($A39='SEMACU DATA UNIFICADA'!$A$2:$A1000)*($DF$1='SEMACU DATA UNIFICADA'!$B$2:$B1000),0),MATCH(DS$2,'SEMACU DATA UNIFICADA'!$C$1:$T$1,0)),"")</f>
        <v>2</v>
      </c>
      <c r="DT39" s="2">
        <f t="array" ref="DT39">IFERROR(INDEX('SEMACU DATA UNIFICADA'!$C$2:$T1000,MATCH(1,($A39='SEMACU DATA UNIFICADA'!$A$2:$A1000)*($DF$1='SEMACU DATA UNIFICADA'!$B$2:$B1000),0),MATCH(DT$2,'SEMACU DATA UNIFICADA'!$C$1:$T$1,0)),"")</f>
        <v>14.37</v>
      </c>
      <c r="DU39" s="33">
        <f t="array" ref="DU39">IFERROR(INDEX('SEMACU DATA UNIFICADA'!$C$2:$T1000,MATCH(1,($A39='SEMACU DATA UNIFICADA'!$A$2:$A1000)*($DF$1='SEMACU DATA UNIFICADA'!$B$2:$B1000),0),MATCH(DU$2,'SEMACU DATA UNIFICADA'!$C$1:$T$1,0)),"")</f>
        <v>4.02672</v>
      </c>
      <c r="DV39" s="60">
        <f t="array" ref="DV39">IFERROR(INDEX('SEMACU DATA UNIFICADA'!$C$2:$T1000,MATCH(1,($A39='SEMACU DATA UNIFICADA'!$A$2:$A1000)*($DF$1='SEMACU DATA UNIFICADA'!$B$2:$B1000),0),MATCH(DV$2,'SEMACU DATA UNIFICADA'!$C$1:$T$1,0)),"")</f>
        <v>272.8656872</v>
      </c>
      <c r="DW39" s="140">
        <f t="array" ref="DW39">IFERROR(INDEX('SEMACU DATA UNIFICADA'!$C$2:$T1000,MATCH(1,($A39='SEMACU DATA UNIFICADA'!$A$2:$A1000)*($DF$1='SEMACU DATA UNIFICADA'!$B$2:$B1000),0),MATCH(DW$2,'SEMACU DATA UNIFICADA'!$C$1:$T$1,0)),"")</f>
        <v>5.716421788</v>
      </c>
      <c r="DX39" s="138" t="str">
        <f t="array" ref="DX39">IFERROR(INDEX('SEMACU DATA UNIFICADA'!$C$2:$T1000,MATCH(1,($A39='SEMACU DATA UNIFICADA'!$A$2:$A1000)*($DX$1='SEMACU DATA UNIFICADA'!$B$2:$B1000),0),MATCH(DX$2,'SEMACU DATA UNIFICADA'!$C$1:$T$1,0)),"")</f>
        <v>SE09140823</v>
      </c>
      <c r="DY39" s="2">
        <f t="array" ref="DY39">IFERROR(INDEX('SEMACU DATA UNIFICADA'!$C$2:$T1000,MATCH(1,($A39='SEMACU DATA UNIFICADA'!$A$2:$A1000)*($DX$1='SEMACU DATA UNIFICADA'!$B$2:$B1000),0),MATCH(DY$2,'SEMACU DATA UNIFICADA'!$C$1:$T$1,0)),"")</f>
        <v>275</v>
      </c>
      <c r="DZ39" s="2">
        <f t="array" ref="DZ39">IFERROR(INDEX('SEMACU DATA UNIFICADA'!$C$2:$T1000,MATCH(1,($A39='SEMACU DATA UNIFICADA'!$A$2:$A1000)*($DX$1='SEMACU DATA UNIFICADA'!$B$2:$B1000),0),MATCH(DZ$2,'SEMACU DATA UNIFICADA'!$C$1:$T$1,0)),"")</f>
        <v>1600</v>
      </c>
      <c r="EA39" s="2" t="str">
        <f t="array" ref="EA39">IFERROR(INDEX('SEMACU DATA UNIFICADA'!$C$2:$T1000,MATCH(1,($A39='SEMACU DATA UNIFICADA'!$A$2:$A1000)*($DX$1='SEMACU DATA UNIFICADA'!$B$2:$B1000),0),MATCH(EA$2,'SEMACU DATA UNIFICADA'!$C$1:$T$1,0)),"")</f>
        <v>SKR SETLINE</v>
      </c>
      <c r="EB39" s="139">
        <f t="array" ref="EB39">IFERROR(INDEX('SEMACU DATA UNIFICADA'!$C$2:$T1000,MATCH(1,($A39='SEMACU DATA UNIFICADA'!$A$2:$A1000)*($DX$1='SEMACU DATA UNIFICADA'!$B$2:$B1000),0),MATCH(EB$2,'SEMACU DATA UNIFICADA'!$C$1:$T$1,0)),"")</f>
        <v>1401.6</v>
      </c>
      <c r="EC39" s="2">
        <f t="array" ref="EC39">IFERROR(INDEX('SEMACU DATA UNIFICADA'!$C$2:$T1000,MATCH(1,($A39='SEMACU DATA UNIFICADA'!$A$2:$A1000)*($DX$1='SEMACU DATA UNIFICADA'!$B$2:$B1000),0),MATCH(EC$2,'SEMACU DATA UNIFICADA'!$C$1:$T$1,0)),"")</f>
        <v>17.56</v>
      </c>
      <c r="ED39" s="2">
        <f t="array" ref="ED39">IFERROR(INDEX('SEMACU DATA UNIFICADA'!$C$2:$T1000,MATCH(1,($A39='SEMACU DATA UNIFICADA'!$A$2:$A1000)*($DX$1='SEMACU DATA UNIFICADA'!$B$2:$B1000),0),MATCH(ED$2,'SEMACU DATA UNIFICADA'!$C$1:$T$1,0)),"")</f>
        <v>4.02</v>
      </c>
      <c r="EE39" s="33">
        <f t="array" ref="EE39">IFERROR(INDEX('SEMACU DATA UNIFICADA'!$C$2:$T1000,MATCH(1,($A39='SEMACU DATA UNIFICADA'!$A$2:$A1000)*($DX$1='SEMACU DATA UNIFICADA'!$B$2:$B1000),0),MATCH(EE$2,'SEMACU DATA UNIFICADA'!$C$1:$T$1,0)),"")</f>
        <v>3.58752</v>
      </c>
      <c r="EF39" s="60">
        <f t="array" ref="EF39">IFERROR(INDEX('SEMACU DATA UNIFICADA'!$C$2:$T1000,MATCH(1,($A39='SEMACU DATA UNIFICADA'!$A$2:$A1000)*($DX$1='SEMACU DATA UNIFICADA'!$B$2:$B1000),0),MATCH(EF$2,'SEMACU DATA UNIFICADA'!$C$1:$T$1,0)),"")</f>
        <v>436529.7547</v>
      </c>
      <c r="EG39" s="23">
        <f t="array" ref="EG39">IFERROR(INDEX('SEMACU DATA UNIFICADA'!$C$2:$T1000,MATCH(1,($A39='SEMACU DATA UNIFICADA'!$A$2:$A1000)*($DX$1='SEMACU DATA UNIFICADA'!$B$2:$B1000),0),MATCH(EG$2,'SEMACU DATA UNIFICADA'!$C$1:$T$1,0)),"")</f>
        <v>0.8633306</v>
      </c>
      <c r="EH39" s="23">
        <f t="array" ref="EH39">IFERROR(INDEX('SEMACU DATA UNIFICADA'!$C$2:$T1000,MATCH(1,($A39='SEMACU DATA UNIFICADA'!$A$2:$A1000)*($DX$1='SEMACU DATA UNIFICADA'!$B$2:$B1000),0),MATCH(EH$2,'SEMACU DATA UNIFICADA'!$C$1:$T$1,0)),"")</f>
        <v>0.5988062478</v>
      </c>
      <c r="EI39" s="23">
        <f t="array" ref="EI39">IFERROR(INDEX('SEMACU DATA UNIFICADA'!$C$2:$T1000,MATCH(1,($A39='SEMACU DATA UNIFICADA'!$A$2:$A1000)*($DX$1='SEMACU DATA UNIFICADA'!$B$2:$B1000),0),MATCH(EI$2,'SEMACU DATA UNIFICADA'!$C$1:$T$1,0)),"")</f>
        <v>0.5988062478</v>
      </c>
      <c r="EJ39" s="60" t="str">
        <f t="array" ref="EJ39">IFERROR(INDEX('SEMACU DATA UNIFICADA'!$C$2:$T1000,MATCH(1,($A39='SEMACU DATA UNIFICADA'!$A$2:$A1000)*($DX$1='SEMACU DATA UNIFICADA'!$B$2:$B1000),0),MATCH(EJ$2,'SEMACU DATA UNIFICADA'!$C$1:$T$1,0)),"")</f>
        <v/>
      </c>
      <c r="EK39" s="2">
        <f t="array" ref="EK39">IFERROR(INDEX('SEMACU DATA UNIFICADA'!$C$2:$T1000,MATCH(1,($A39='SEMACU DATA UNIFICADA'!$A$2:$A1000)*($DX$1='SEMACU DATA UNIFICADA'!$B$2:$B1000),0),MATCH(EK$2,'SEMACU DATA UNIFICADA'!$C$1:$T$1,0)),"")</f>
        <v>2</v>
      </c>
      <c r="EL39" s="2">
        <f t="array" ref="EL39">IFERROR(INDEX('SEMACU DATA UNIFICADA'!$C$2:$T1000,MATCH(1,($A39='SEMACU DATA UNIFICADA'!$A$2:$A1000)*($DX$1='SEMACU DATA UNIFICADA'!$B$2:$B1000),0),MATCH(EL$2,'SEMACU DATA UNIFICADA'!$C$1:$T$1,0)),"")</f>
        <v>19.56</v>
      </c>
      <c r="EM39" s="33">
        <f t="array" ref="EM39">IFERROR(INDEX('SEMACU DATA UNIFICADA'!$C$2:$T1000,MATCH(1,($A39='SEMACU DATA UNIFICADA'!$A$2:$A1000)*($DX$1='SEMACU DATA UNIFICADA'!$B$2:$B1000),0),MATCH(EM$2,'SEMACU DATA UNIFICADA'!$C$1:$T$1,0)),"")</f>
        <v>3.35424</v>
      </c>
      <c r="EN39" s="60">
        <f t="array" ref="EN39">IFERROR(INDEX('SEMACU DATA UNIFICADA'!$C$2:$T1000,MATCH(1,($A39='SEMACU DATA UNIFICADA'!$A$2:$A1000)*($DX$1='SEMACU DATA UNIFICADA'!$B$2:$B1000),0),MATCH(EN$2,'SEMACU DATA UNIFICADA'!$C$1:$T$1,0)),"")</f>
        <v>288.6638495</v>
      </c>
      <c r="EO39" s="140">
        <f t="array" ref="EO39">IFERROR(INDEX('SEMACU DATA UNIFICADA'!$C$2:$T1000,MATCH(1,($A39='SEMACU DATA UNIFICADA'!$A$2:$A1000)*($DX$1='SEMACU DATA UNIFICADA'!$B$2:$B1000),0),MATCH(EO$2,'SEMACU DATA UNIFICADA'!$C$1:$T$1,0)),"")</f>
        <v>3.415962378</v>
      </c>
      <c r="EP39" s="138" t="str">
        <f t="array" ref="EP39">IFERROR(INDEX('SEMACU DATA UNIFICADA'!$C$2:$T1000,MATCH(1,($A39='SEMACU DATA UNIFICADA'!$A$2:$A1000)*($EP$1='SEMACU DATA UNIFICADA'!$B$2:$B1000),0),MATCH(EP$2,'SEMACU DATA UNIFICADA'!$C$1:$T$1,0)),"")</f>
        <v>SE10140823</v>
      </c>
      <c r="EQ39" s="2">
        <f t="array" ref="EQ39">IFERROR(INDEX('SEMACU DATA UNIFICADA'!$C$2:$T1000,MATCH(1,($A39='SEMACU DATA UNIFICADA'!$A$2:$A1000)*($EP$1='SEMACU DATA UNIFICADA'!$B$2:$B1000),0),MATCH(EQ$2,'SEMACU DATA UNIFICADA'!$C$1:$T$1,0)),"")</f>
        <v>200</v>
      </c>
      <c r="ER39" s="2">
        <f t="array" ref="ER39">IFERROR(INDEX('SEMACU DATA UNIFICADA'!$C$2:$T1000,MATCH(1,($A39='SEMACU DATA UNIFICADA'!$A$2:$A1000)*($EP$1='SEMACU DATA UNIFICADA'!$B$2:$B1000),0),MATCH(ER$2,'SEMACU DATA UNIFICADA'!$C$1:$T$1,0)),"")</f>
        <v>925</v>
      </c>
      <c r="ES39" s="2" t="str">
        <f t="array" ref="ES39">IFERROR(INDEX('SEMACU DATA UNIFICADA'!$C$2:$T1000,MATCH(1,($A39='SEMACU DATA UNIFICADA'!$A$2:$A1000)*($EP$1='SEMACU DATA UNIFICADA'!$B$2:$B1000),0),MATCH(ES$2,'SEMACU DATA UNIFICADA'!$C$1:$T$1,0)),"")</f>
        <v>SKR SETLINE</v>
      </c>
      <c r="ET39" s="139">
        <f t="array" ref="ET39">IFERROR(INDEX('SEMACU DATA UNIFICADA'!$C$2:$T1000,MATCH(1,($A39='SEMACU DATA UNIFICADA'!$A$2:$A1000)*($EP$1='SEMACU DATA UNIFICADA'!$B$2:$B1000),0),MATCH(ET$2,'SEMACU DATA UNIFICADA'!$C$1:$T$1,0)),"")</f>
        <v>810.3</v>
      </c>
      <c r="EU39" s="2">
        <f t="array" ref="EU39">IFERROR(INDEX('SEMACU DATA UNIFICADA'!$C$2:$T1000,MATCH(1,($A39='SEMACU DATA UNIFICADA'!$A$2:$A1000)*($EP$1='SEMACU DATA UNIFICADA'!$B$2:$B1000),0),MATCH(EU$2,'SEMACU DATA UNIFICADA'!$C$1:$T$1,0)),"")</f>
        <v>14.1</v>
      </c>
      <c r="EV39" s="2">
        <f t="array" ref="EV39">IFERROR(INDEX('SEMACU DATA UNIFICADA'!$C$2:$T1000,MATCH(1,($A39='SEMACU DATA UNIFICADA'!$A$2:$A1000)*($EP$1='SEMACU DATA UNIFICADA'!$B$2:$B1000),0),MATCH(EV$2,'SEMACU DATA UNIFICADA'!$C$1:$T$1,0)),"")</f>
        <v>1.35</v>
      </c>
      <c r="EW39" s="33">
        <f t="array" ref="EW39">IFERROR(INDEX('SEMACU DATA UNIFICADA'!$C$2:$T1000,MATCH(1,($A39='SEMACU DATA UNIFICADA'!$A$2:$A1000)*($EP$1='SEMACU DATA UNIFICADA'!$B$2:$B1000),0),MATCH(EW$2,'SEMACU DATA UNIFICADA'!$C$1:$T$1,0)),"")</f>
        <v>4.0656</v>
      </c>
      <c r="EX39" s="60">
        <f t="array" ref="EX39">IFERROR(INDEX('SEMACU DATA UNIFICADA'!$C$2:$T1000,MATCH(1,($A39='SEMACU DATA UNIFICADA'!$A$2:$A1000)*($EP$1='SEMACU DATA UNIFICADA'!$B$2:$B1000),0),MATCH(EX$2,'SEMACU DATA UNIFICADA'!$C$1:$T$1,0)),"")</f>
        <v>348888.1632</v>
      </c>
      <c r="EY39" s="23">
        <f t="array" ref="EY39">IFERROR(INDEX('SEMACU DATA UNIFICADA'!$C$2:$T1000,MATCH(1,($A39='SEMACU DATA UNIFICADA'!$A$2:$A1000)*($EP$1='SEMACU DATA UNIFICADA'!$B$2:$B1000),0),MATCH(EY$2,'SEMACU DATA UNIFICADA'!$C$1:$T$1,0)),"")</f>
        <v>0.8633306</v>
      </c>
      <c r="EZ39" s="23">
        <f t="array" ref="EZ39">IFERROR(INDEX('SEMACU DATA UNIFICADA'!$C$2:$T1000,MATCH(1,($A39='SEMACU DATA UNIFICADA'!$A$2:$A1000)*($EP$1='SEMACU DATA UNIFICADA'!$B$2:$B1000),0),MATCH(EZ$2,'SEMACU DATA UNIFICADA'!$C$1:$T$1,0)),"")</f>
        <v>0.582937616</v>
      </c>
      <c r="FA39" s="23">
        <f t="array" ref="FA39">IFERROR(INDEX('SEMACU DATA UNIFICADA'!$C$2:$T1000,MATCH(1,($A39='SEMACU DATA UNIFICADA'!$A$2:$A1000)*($EP$1='SEMACU DATA UNIFICADA'!$B$2:$B1000),0),MATCH(FA$2,'SEMACU DATA UNIFICADA'!$C$1:$T$1,0)),"")</f>
        <v>0.582937616</v>
      </c>
      <c r="FB39" s="60" t="str">
        <f t="array" ref="FB39">IFERROR(INDEX('SEMACU DATA UNIFICADA'!$C$2:$T1000,MATCH(1,($A39='SEMACU DATA UNIFICADA'!$A$2:$A1000)*($EP$1='SEMACU DATA UNIFICADA'!$B$2:$B1000),0),MATCH(FB$2,'SEMACU DATA UNIFICADA'!$C$1:$T$1,0)),"")</f>
        <v/>
      </c>
      <c r="FC39" s="2">
        <f t="array" ref="FC39">IFERROR(INDEX('SEMACU DATA UNIFICADA'!$C$2:$T1000,MATCH(1,($A39='SEMACU DATA UNIFICADA'!$A$2:$A1000)*($EP$1='SEMACU DATA UNIFICADA'!$B$2:$B1000),0),MATCH(FC$2,'SEMACU DATA UNIFICADA'!$C$1:$T$1,0)),"")</f>
        <v>2</v>
      </c>
      <c r="FD39" s="2">
        <f t="array" ref="FD39">IFERROR(INDEX('SEMACU DATA UNIFICADA'!$C$2:$T1000,MATCH(1,($A39='SEMACU DATA UNIFICADA'!$A$2:$A1000)*($EP$1='SEMACU DATA UNIFICADA'!$B$2:$B1000),0),MATCH(FD$2,'SEMACU DATA UNIFICADA'!$C$1:$T$1,0)),"")</f>
        <v>16.1</v>
      </c>
      <c r="FE39" s="33">
        <f t="array" ref="FE39">IFERROR(INDEX('SEMACU DATA UNIFICADA'!$C$2:$T1000,MATCH(1,($A39='SEMACU DATA UNIFICADA'!$A$2:$A1000)*($EP$1='SEMACU DATA UNIFICADA'!$B$2:$B1000),0),MATCH(FE$2,'SEMACU DATA UNIFICADA'!$C$1:$T$1,0)),"")</f>
        <v>3.7788</v>
      </c>
      <c r="FF39" s="60">
        <f t="array" ref="FF39">IFERROR(INDEX('SEMACU DATA UNIFICADA'!$C$2:$T1000,MATCH(1,($A39='SEMACU DATA UNIFICADA'!$A$2:$A1000)*($EP$1='SEMACU DATA UNIFICADA'!$B$2:$B1000),0),MATCH(FF$2,'SEMACU DATA UNIFICADA'!$C$1:$T$1,0)),"")</f>
        <v>214.4354368</v>
      </c>
      <c r="FG39" s="140">
        <f t="array" ref="FG39">IFERROR(INDEX('SEMACU DATA UNIFICADA'!$C$2:$T1000,MATCH(1,($A39='SEMACU DATA UNIFICADA'!$A$2:$A1000)*($EP$1='SEMACU DATA UNIFICADA'!$B$2:$B1000),0),MATCH(FG$2,'SEMACU DATA UNIFICADA'!$C$1:$T$1,0)),"")</f>
        <v>3.608859212</v>
      </c>
      <c r="FH39" s="138" t="str">
        <f t="array" ref="FH39">IFERROR(INDEX('SEMACU DATA UNIFICADA'!$C$2:$T1000,MATCH(1,($A39='SEMACU DATA UNIFICADA'!$A$2:$A1000)*($FH$1='SEMACU DATA UNIFICADA'!$B$2:$B1000),0),MATCH(FH$2,'SEMACU DATA UNIFICADA'!$C$1:$T$1,0)),"")</f>
        <v/>
      </c>
      <c r="FI39" s="2" t="str">
        <f t="array" ref="FI39">IFERROR(INDEX('SEMACU DATA UNIFICADA'!$C$2:$T1000,MATCH(1,($A39='SEMACU DATA UNIFICADA'!$A$2:$A1000)*($FH$1='SEMACU DATA UNIFICADA'!$B$2:$B1000),0),MATCH(FI$2,'SEMACU DATA UNIFICADA'!$C$1:$T$1,0)),"")</f>
        <v/>
      </c>
      <c r="FJ39" s="2" t="str">
        <f t="array" ref="FJ39">IFERROR(INDEX('SEMACU DATA UNIFICADA'!$C$2:$T1000,MATCH(1,($A39='SEMACU DATA UNIFICADA'!$A$2:$A1000)*($FH$1='SEMACU DATA UNIFICADA'!$B$2:$B1000),0),MATCH(FJ$2,'SEMACU DATA UNIFICADA'!$C$1:$T$1,0)),"")</f>
        <v/>
      </c>
      <c r="FK39" s="2" t="str">
        <f t="array" ref="FK39">IFERROR(INDEX('SEMACU DATA UNIFICADA'!$C$2:$T1000,MATCH(1,($A39='SEMACU DATA UNIFICADA'!$A$2:$A1000)*($FH$1='SEMACU DATA UNIFICADA'!$B$2:$B1000),0),MATCH(FK$2,'SEMACU DATA UNIFICADA'!$C$1:$T$1,0)),"")</f>
        <v/>
      </c>
      <c r="FL39" s="139" t="str">
        <f t="array" ref="FL39">IFERROR(INDEX('SEMACU DATA UNIFICADA'!$C$2:$T1000,MATCH(1,($A39='SEMACU DATA UNIFICADA'!$A$2:$A1000)*($FH$1='SEMACU DATA UNIFICADA'!$B$2:$B1000),0),MATCH(FL$2,'SEMACU DATA UNIFICADA'!$C$1:$T$1,0)),"")</f>
        <v/>
      </c>
      <c r="FM39" s="2" t="str">
        <f t="array" ref="FM39">IFERROR(INDEX('SEMACU DATA UNIFICADA'!$C$2:$T1000,MATCH(1,($A39='SEMACU DATA UNIFICADA'!$A$2:$A1000)*($FH$1='SEMACU DATA UNIFICADA'!$B$2:$B1000),0),MATCH(FM$2,'SEMACU DATA UNIFICADA'!$C$1:$T$1,0)),"")</f>
        <v/>
      </c>
      <c r="FN39" s="2" t="str">
        <f t="array" ref="FN39">IFERROR(INDEX('SEMACU DATA UNIFICADA'!$C$2:$T1000,MATCH(1,($A39='SEMACU DATA UNIFICADA'!$A$2:$A1000)*($FH$1='SEMACU DATA UNIFICADA'!$B$2:$B1000),0),MATCH(FN$2,'SEMACU DATA UNIFICADA'!$C$1:$T$1,0)),"")</f>
        <v/>
      </c>
      <c r="FO39" s="33" t="str">
        <f t="array" ref="FO39">IFERROR(INDEX('SEMACU DATA UNIFICADA'!$C$2:$T1000,MATCH(1,($A39='SEMACU DATA UNIFICADA'!$A$2:$A1000)*($FH$1='SEMACU DATA UNIFICADA'!$B$2:$B1000),0),MATCH(FO$2,'SEMACU DATA UNIFICADA'!$C$1:$T$1,0)),"")</f>
        <v/>
      </c>
      <c r="FP39" s="60" t="str">
        <f t="array" ref="FP39">IFERROR(INDEX('SEMACU DATA UNIFICADA'!$C$2:$T1000,MATCH(1,($A39='SEMACU DATA UNIFICADA'!$A$2:$A1000)*($FH$1='SEMACU DATA UNIFICADA'!$B$2:$B1000),0),MATCH(FP$2,'SEMACU DATA UNIFICADA'!$C$1:$T$1,0)),"")</f>
        <v/>
      </c>
      <c r="FQ39" s="23" t="str">
        <f t="array" ref="FQ39">IFERROR(INDEX('SEMACU DATA UNIFICADA'!$C$2:$T1000,MATCH(1,($A39='SEMACU DATA UNIFICADA'!$A$2:$A1000)*($FH$1='SEMACU DATA UNIFICADA'!$B$2:$B1000),0),MATCH(FQ$2,'SEMACU DATA UNIFICADA'!$C$1:$T$1,0)),"")</f>
        <v/>
      </c>
      <c r="FR39" s="23" t="str">
        <f t="array" ref="FR39">IFERROR(INDEX('SEMACU DATA UNIFICADA'!$C$2:$T1000,MATCH(1,($A39='SEMACU DATA UNIFICADA'!$A$2:$A1000)*($FH$1='SEMACU DATA UNIFICADA'!$B$2:$B1000),0),MATCH(FR$2,'SEMACU DATA UNIFICADA'!$C$1:$T$1,0)),"")</f>
        <v/>
      </c>
      <c r="FS39" s="23" t="str">
        <f t="array" ref="FS39">IFERROR(INDEX('SEMACU DATA UNIFICADA'!$C$2:$T1000,MATCH(1,($A39='SEMACU DATA UNIFICADA'!$A$2:$A1000)*($FH$1='SEMACU DATA UNIFICADA'!$B$2:$B1000),0),MATCH(FS$2,'SEMACU DATA UNIFICADA'!$C$1:$T$1,0)),"")</f>
        <v/>
      </c>
      <c r="FT39" s="60" t="str">
        <f t="array" ref="FT39">IFERROR(INDEX('SEMACU DATA UNIFICADA'!$C$2:$T1000,MATCH(1,($A39='SEMACU DATA UNIFICADA'!$A$2:$A1000)*($FH$1='SEMACU DATA UNIFICADA'!$B$2:$B1000),0),MATCH(FT$2,'SEMACU DATA UNIFICADA'!$C$1:$T$1,0)),"")</f>
        <v/>
      </c>
      <c r="FU39" s="2" t="str">
        <f t="array" ref="FU39">IFERROR(INDEX('SEMACU DATA UNIFICADA'!$C$2:$T1000,MATCH(1,($A39='SEMACU DATA UNIFICADA'!$A$2:$A1000)*($FH$1='SEMACU DATA UNIFICADA'!$B$2:$B1000),0),MATCH(FU$2,'SEMACU DATA UNIFICADA'!$C$1:$T$1,0)),"")</f>
        <v/>
      </c>
      <c r="FV39" s="2" t="str">
        <f t="array" ref="FV39">IFERROR(INDEX('SEMACU DATA UNIFICADA'!$C$2:$T1000,MATCH(1,($A39='SEMACU DATA UNIFICADA'!$A$2:$A1000)*($FH$1='SEMACU DATA UNIFICADA'!$B$2:$B1000),0),MATCH(FV$2,'SEMACU DATA UNIFICADA'!$C$1:$T$1,0)),"")</f>
        <v/>
      </c>
      <c r="FW39" s="33" t="str">
        <f t="array" ref="FW39">IFERROR(INDEX('SEMACU DATA UNIFICADA'!$C$2:$T1000,MATCH(1,($A39='SEMACU DATA UNIFICADA'!$A$2:$A1000)*($FH$1='SEMACU DATA UNIFICADA'!$B$2:$B1000),0),MATCH(FW$2,'SEMACU DATA UNIFICADA'!$C$1:$T$1,0)),"")</f>
        <v/>
      </c>
      <c r="FX39" s="60" t="str">
        <f t="array" ref="FX39">IFERROR(INDEX('SEMACU DATA UNIFICADA'!$C$2:$T1000,MATCH(1,($A39='SEMACU DATA UNIFICADA'!$A$2:$A1000)*($FH$1='SEMACU DATA UNIFICADA'!$B$2:$B1000),0),MATCH(FX$2,'SEMACU DATA UNIFICADA'!$C$1:$T$1,0)),"")</f>
        <v/>
      </c>
      <c r="FY39" s="140" t="str">
        <f t="array" ref="FY39">IFERROR(INDEX('SEMACU DATA UNIFICADA'!$C$2:$T1000,MATCH(1,($A39='SEMACU DATA UNIFICADA'!$A$2:$A1000)*($FH$1='SEMACU DATA UNIFICADA'!$B$2:$B1000),0),MATCH(FY$2,'SEMACU DATA UNIFICADA'!$C$1:$T$1,0)),"")</f>
        <v/>
      </c>
      <c r="FZ39" s="138" t="str">
        <f t="array" ref="FZ39">IFERROR(INDEX('SEMACU DATA UNIFICADA'!$C$2:$T1000,MATCH(1,($A39='SEMACU DATA UNIFICADA'!$A$2:$A1000)*($FZ$1='SEMACU DATA UNIFICADA'!$B$2:$B1000),0),MATCH(FZ$2,'SEMACU DATA UNIFICADA'!$C$1:$T$1,0)),"")</f>
        <v>SERE290823</v>
      </c>
      <c r="GA39" s="2">
        <f t="array" ref="GA39">IFERROR(INDEX('SEMACU DATA UNIFICADA'!$C$2:$T1000,MATCH(1,($A39='SEMACU DATA UNIFICADA'!$A$2:$A1000)*($FZ$1='SEMACU DATA UNIFICADA'!$B$2:$B1000),0),MATCH(GA$2,'SEMACU DATA UNIFICADA'!$C$1:$T$1,0)),"")</f>
        <v>50</v>
      </c>
      <c r="GB39" s="2">
        <f t="array" ref="GB39">IFERROR(INDEX('SEMACU DATA UNIFICADA'!$C$2:$T1000,MATCH(1,($A39='SEMACU DATA UNIFICADA'!$A$2:$A1000)*($FZ$1='SEMACU DATA UNIFICADA'!$B$2:$B1000),0),MATCH(GB$2,'SEMACU DATA UNIFICADA'!$C$1:$T$1,0)),"")</f>
        <v>275</v>
      </c>
      <c r="GC39" s="2" t="str">
        <f t="array" ref="GC39">IFERROR(INDEX('SEMACU DATA UNIFICADA'!$C$2:$T1000,MATCH(1,($A39='SEMACU DATA UNIFICADA'!$A$2:$A1000)*($FZ$1='SEMACU DATA UNIFICADA'!$B$2:$B1000),0),MATCH(GC$2,'SEMACU DATA UNIFICADA'!$C$1:$T$1,0)),"")</f>
        <v>SKR SETLINE</v>
      </c>
      <c r="GD39" s="139">
        <f t="array" ref="GD39">IFERROR(INDEX('SEMACU DATA UNIFICADA'!$C$2:$T1000,MATCH(1,($A39='SEMACU DATA UNIFICADA'!$A$2:$A1000)*($FZ$1='SEMACU DATA UNIFICADA'!$B$2:$B1000),0),MATCH(GD$2,'SEMACU DATA UNIFICADA'!$C$1:$T$1,0)),"")</f>
        <v>240.9</v>
      </c>
      <c r="GE39" s="2">
        <f t="array" ref="GE39">IFERROR(INDEX('SEMACU DATA UNIFICADA'!$C$2:$T1000,MATCH(1,($A39='SEMACU DATA UNIFICADA'!$A$2:$A1000)*($FZ$1='SEMACU DATA UNIFICADA'!$B$2:$B1000),0),MATCH(GE$2,'SEMACU DATA UNIFICADA'!$C$1:$T$1,0)),"")</f>
        <v>12.45</v>
      </c>
      <c r="GF39" s="2">
        <f t="array" ref="GF39">IFERROR(INDEX('SEMACU DATA UNIFICADA'!$C$2:$T1000,MATCH(1,($A39='SEMACU DATA UNIFICADA'!$A$2:$A1000)*($FZ$1='SEMACU DATA UNIFICADA'!$B$2:$B1000),0),MATCH(GF$2,'SEMACU DATA UNIFICADA'!$C$1:$T$1,0)),"")</f>
        <v>1.65</v>
      </c>
      <c r="GG39" s="33">
        <f t="array" ref="GG39">IFERROR(INDEX('SEMACU DATA UNIFICADA'!$C$2:$T1000,MATCH(1,($A39='SEMACU DATA UNIFICADA'!$A$2:$A1000)*($FZ$1='SEMACU DATA UNIFICADA'!$B$2:$B1000),0),MATCH(GG$2,'SEMACU DATA UNIFICADA'!$C$1:$T$1,0)),"")</f>
        <v>4.3392</v>
      </c>
      <c r="GH39" s="60">
        <f t="array" ref="GH39">IFERROR(INDEX('SEMACU DATA UNIFICADA'!$C$2:$T1000,MATCH(1,($A39='SEMACU DATA UNIFICADA'!$A$2:$A1000)*($FZ$1='SEMACU DATA UNIFICADA'!$B$2:$B1000),0),MATCH(GH$2,'SEMACU DATA UNIFICADA'!$C$1:$T$1,0)),"")</f>
        <v>92553.10327</v>
      </c>
      <c r="GI39" s="23">
        <f t="array" ref="GI39">IFERROR(INDEX('SEMACU DATA UNIFICADA'!$C$2:$T1000,MATCH(1,($A39='SEMACU DATA UNIFICADA'!$A$2:$A1000)*($FZ$1='SEMACU DATA UNIFICADA'!$B$2:$B1000),0),MATCH(GI$2,'SEMACU DATA UNIFICADA'!$C$1:$T$1,0)),"")</f>
        <v>0.9133316</v>
      </c>
      <c r="GJ39" s="23">
        <f t="array" ref="GJ39">IFERROR(INDEX('SEMACU DATA UNIFICADA'!$C$2:$T1000,MATCH(1,($A39='SEMACU DATA UNIFICADA'!$A$2:$A1000)*($FZ$1='SEMACU DATA UNIFICADA'!$B$2:$B1000),0),MATCH(GJ$2,'SEMACU DATA UNIFICADA'!$C$1:$T$1,0)),"")</f>
        <v>0.6855785427</v>
      </c>
      <c r="GK39" s="23">
        <f t="array" ref="GK39">IFERROR(INDEX('SEMACU DATA UNIFICADA'!$C$2:$T1000,MATCH(1,($A39='SEMACU DATA UNIFICADA'!$A$2:$A1000)*($FZ$1='SEMACU DATA UNIFICADA'!$B$2:$B1000),0),MATCH(GK$2,'SEMACU DATA UNIFICADA'!$C$1:$T$1,0)),"")</f>
        <v>0.6855785427</v>
      </c>
      <c r="GL39" s="60" t="str">
        <f t="array" ref="GL39">IFERROR(INDEX('SEMACU DATA UNIFICADA'!$C$2:$T1000,MATCH(1,($A39='SEMACU DATA UNIFICADA'!$A$2:$A1000)*($FZ$1='SEMACU DATA UNIFICADA'!$B$2:$B1000),0),MATCH(GL$2,'SEMACU DATA UNIFICADA'!$C$1:$T$1,0)),"")</f>
        <v/>
      </c>
      <c r="GM39" s="2">
        <f t="array" ref="GM39">IFERROR(INDEX('SEMACU DATA UNIFICADA'!$C$2:$T1000,MATCH(1,($A39='SEMACU DATA UNIFICADA'!$A$2:$A1000)*($FZ$1='SEMACU DATA UNIFICADA'!$B$2:$B1000),0),MATCH(GM$2,'SEMACU DATA UNIFICADA'!$C$1:$T$1,0)),"")</f>
        <v>2</v>
      </c>
      <c r="GN39" s="2">
        <f t="array" ref="GN39">IFERROR(INDEX('SEMACU DATA UNIFICADA'!$C$2:$T1000,MATCH(1,($A39='SEMACU DATA UNIFICADA'!$A$2:$A1000)*($FZ$1='SEMACU DATA UNIFICADA'!$B$2:$B1000),0),MATCH(GN$2,'SEMACU DATA UNIFICADA'!$C$1:$T$1,0)),"")</f>
        <v>14.45</v>
      </c>
      <c r="GO39" s="33">
        <f t="array" ref="GO39">IFERROR(INDEX('SEMACU DATA UNIFICADA'!$C$2:$T1000,MATCH(1,($A39='SEMACU DATA UNIFICADA'!$A$2:$A1000)*($FZ$1='SEMACU DATA UNIFICADA'!$B$2:$B1000),0),MATCH(GO$2,'SEMACU DATA UNIFICADA'!$C$1:$T$1,0)),"")</f>
        <v>4.0152</v>
      </c>
      <c r="GP39" s="60">
        <f t="array" ref="GP39">IFERROR(INDEX('SEMACU DATA UNIFICADA'!$C$2:$T1000,MATCH(1,($A39='SEMACU DATA UNIFICADA'!$A$2:$A1000)*($FZ$1='SEMACU DATA UNIFICADA'!$B$2:$B1000),0),MATCH(GP$2,'SEMACU DATA UNIFICADA'!$C$1:$T$1,0)),"")</f>
        <v>54.59810834</v>
      </c>
      <c r="GQ39" s="140">
        <f t="array" ref="GQ39">IFERROR(INDEX('SEMACU DATA UNIFICADA'!$C$2:$T1000,MATCH(1,($A39='SEMACU DATA UNIFICADA'!$A$2:$A1000)*($FZ$1='SEMACU DATA UNIFICADA'!$B$2:$B1000),0),MATCH(GQ$2,'SEMACU DATA UNIFICADA'!$C$1:$T$1,0)),"")</f>
        <v>1.149527084</v>
      </c>
    </row>
    <row r="40">
      <c r="A40" s="199">
        <v>45201.0</v>
      </c>
      <c r="B40" s="138" t="str">
        <f t="array" ref="B40">IFERROR(INDEX('SEMACU DATA UNIFICADA'!$C$2:$T1000,MATCH(1,($A40='SEMACU DATA UNIFICADA'!$A$2:$A1000)*($B$1='SEMACU DATA UNIFICADA'!$B$2:$B1000),0),MATCH(B$2,'SEMACU DATA UNIFICADA'!$C$1:$T$1,0)),"")</f>
        <v/>
      </c>
      <c r="C40" s="2" t="str">
        <f t="array" ref="C40">IFERROR(INDEX('SEMACU DATA UNIFICADA'!$C$2:$T1000,MATCH(1,($A40='SEMACU DATA UNIFICADA'!$A$2:$A1000)*($B$1='SEMACU DATA UNIFICADA'!$B$2:$B1000),0),MATCH(C$2,'SEMACU DATA UNIFICADA'!$C$1:$T$1,0)),"")</f>
        <v/>
      </c>
      <c r="D40" s="2" t="str">
        <f t="array" ref="D40">IFERROR(INDEX('SEMACU DATA UNIFICADA'!$C$2:$T1000,MATCH(1,($A40='SEMACU DATA UNIFICADA'!$A$2:$A1000)*($B$1='SEMACU DATA UNIFICADA'!$B$2:$B1000),0),MATCH(D$2,'SEMACU DATA UNIFICADA'!$C$1:$T$1,0)),"")</f>
        <v/>
      </c>
      <c r="E40" s="2" t="str">
        <f t="array" ref="E40">IFERROR(INDEX('SEMACU DATA UNIFICADA'!$C$2:$T1000,MATCH(1,($A40='SEMACU DATA UNIFICADA'!$A$2:$A1000)*($B$1='SEMACU DATA UNIFICADA'!$B$2:$B1000),0),MATCH(E$2,'SEMACU DATA UNIFICADA'!$C$1:$T$1,0)),"")</f>
        <v/>
      </c>
      <c r="F40" s="60" t="str">
        <f t="array" ref="F40">IFERROR(INDEX('SEMACU DATA UNIFICADA'!$C$2:$T1000,MATCH(1,($A40='SEMACU DATA UNIFICADA'!$A$2:$A1000)*($B$1='SEMACU DATA UNIFICADA'!$B$2:$B1000),0),MATCH(F$2,'SEMACU DATA UNIFICADA'!$C$1:$T$1,0)),"")</f>
        <v/>
      </c>
      <c r="G40" s="2" t="str">
        <f t="array" ref="G40">IFERROR(INDEX('SEMACU DATA UNIFICADA'!$C$2:$T1000,MATCH(1,($A40='SEMACU DATA UNIFICADA'!$A$2:$A1000)*($B$1='SEMACU DATA UNIFICADA'!$B$2:$B1000),0),MATCH(G$2,'SEMACU DATA UNIFICADA'!$C$1:$T$1,0)),"")</f>
        <v/>
      </c>
      <c r="H40" s="2" t="str">
        <f t="array" ref="H40">IFERROR(INDEX('SEMACU DATA UNIFICADA'!$C$2:$T1000,MATCH(1,($A40='SEMACU DATA UNIFICADA'!$A$2:$A1000)*($B$1='SEMACU DATA UNIFICADA'!$B$2:$B1000),0),MATCH(H$2,'SEMACU DATA UNIFICADA'!$C$1:$T$1,0)),"")</f>
        <v/>
      </c>
      <c r="I40" s="33" t="str">
        <f t="array" ref="I40">IFERROR(INDEX('SEMACU DATA UNIFICADA'!$C$2:$T1000,MATCH(1,($A40='SEMACU DATA UNIFICADA'!$A$2:$A1000)*($B$1='SEMACU DATA UNIFICADA'!$B$2:$B1000),0),MATCH(I$2,'SEMACU DATA UNIFICADA'!$C$1:$T$1,0)),"")</f>
        <v/>
      </c>
      <c r="J40" s="60" t="str">
        <f t="array" ref="J40">IFERROR(INDEX('SEMACU DATA UNIFICADA'!$C$2:$T1000,MATCH(1,($A40='SEMACU DATA UNIFICADA'!$A$2:$A1000)*($B$1='SEMACU DATA UNIFICADA'!$B$2:$B1000),0),MATCH(J$2,'SEMACU DATA UNIFICADA'!$C$1:$T$1,0)),"")</f>
        <v/>
      </c>
      <c r="K40" s="23" t="str">
        <f t="array" ref="K40">IFERROR(INDEX('SEMACU DATA UNIFICADA'!$C$2:$T1000,MATCH(1,($A40='SEMACU DATA UNIFICADA'!$A$2:$A1000)*($B$1='SEMACU DATA UNIFICADA'!$B$2:$B1000),0),MATCH(K$2,'SEMACU DATA UNIFICADA'!$C$1:$T$1,0)),"")</f>
        <v/>
      </c>
      <c r="L40" s="23" t="str">
        <f t="array" ref="L40">IFERROR(INDEX('SEMACU DATA UNIFICADA'!$C$2:$T1000,MATCH(1,($A40='SEMACU DATA UNIFICADA'!$A$2:$A1000)*($B$1='SEMACU DATA UNIFICADA'!$B$2:$B1000),0),MATCH(L$2,'SEMACU DATA UNIFICADA'!$C$1:$T$1,0)),"")</f>
        <v/>
      </c>
      <c r="M40" s="23" t="str">
        <f t="array" ref="M40">IFERROR(INDEX('SEMACU DATA UNIFICADA'!$C$2:$T1000,MATCH(1,($A40='SEMACU DATA UNIFICADA'!$A$2:$A1000)*($B$1='SEMACU DATA UNIFICADA'!$B$2:$B1000),0),MATCH(M$2,'SEMACU DATA UNIFICADA'!$C$1:$T$1,0)),"")</f>
        <v/>
      </c>
      <c r="N40" s="60" t="str">
        <f t="array" ref="N40">IFERROR(INDEX('SEMACU DATA UNIFICADA'!$C$2:$T1000,MATCH(1,($A40='SEMACU DATA UNIFICADA'!$A$2:$A1000)*($B$1='SEMACU DATA UNIFICADA'!$B$2:$B1000),0),MATCH(N$2,'SEMACU DATA UNIFICADA'!$C$1:$T$1,0)),"")</f>
        <v/>
      </c>
      <c r="O40" s="2" t="str">
        <f t="array" ref="O40">IFERROR(INDEX('SEMACU DATA UNIFICADA'!$C$2:$T1000,MATCH(1,($A40='SEMACU DATA UNIFICADA'!$A$2:$A1000)*($B$1='SEMACU DATA UNIFICADA'!$B$2:$B1000),0),MATCH(O$2,'SEMACU DATA UNIFICADA'!$C$1:$T$1,0)),"")</f>
        <v/>
      </c>
      <c r="P40" s="2" t="str">
        <f t="array" ref="P40">IFERROR(INDEX('SEMACU DATA UNIFICADA'!$C$2:$T1000,MATCH(1,($A40='SEMACU DATA UNIFICADA'!$A$2:$A1000)*($B$1='SEMACU DATA UNIFICADA'!$B$2:$B1000),0),MATCH(P$2,'SEMACU DATA UNIFICADA'!$C$1:$T$1,0)),"")</f>
        <v/>
      </c>
      <c r="Q40" s="33" t="str">
        <f t="array" ref="Q40">IFERROR(INDEX('SEMACU DATA UNIFICADA'!$C$2:$T1000,MATCH(1,($A40='SEMACU DATA UNIFICADA'!$A$2:$A1000)*($B$1='SEMACU DATA UNIFICADA'!$B$2:$B1000),0),MATCH(Q$2,'SEMACU DATA UNIFICADA'!$C$1:$T$1,0)),"")</f>
        <v/>
      </c>
      <c r="R40" s="60" t="str">
        <f t="array" ref="R40">IFERROR(INDEX('SEMACU DATA UNIFICADA'!$C$2:$T1000,MATCH(1,($A40='SEMACU DATA UNIFICADA'!$A$2:$A1000)*($B$1='SEMACU DATA UNIFICADA'!$B$2:$B1000),0),MATCH(R$2,'SEMACU DATA UNIFICADA'!$C$1:$T$1,0)),"")</f>
        <v/>
      </c>
      <c r="S40" s="140" t="str">
        <f t="array" ref="S40">IFERROR(INDEX('SEMACU DATA UNIFICADA'!$C$2:$T1000,MATCH(1,($A40='SEMACU DATA UNIFICADA'!$A$2:$A1000)*($B$1='SEMACU DATA UNIFICADA'!$B$2:$B1000),0),MATCH(S$2,'SEMACU DATA UNIFICADA'!$C$1:$T$1,0)),"")</f>
        <v/>
      </c>
      <c r="T40" s="138" t="str">
        <f t="array" ref="T40">IFERROR(INDEX('SEMACU DATA UNIFICADA'!$C$2:$T1000,MATCH(1,($A40='SEMACU DATA UNIFICADA'!$A$2:$A1000)*($T$1='SEMACU DATA UNIFICADA'!$B$2:$B1000),0),MATCH(T$2,'SEMACU DATA UNIFICADA'!$C$1:$T$1,0)),"")</f>
        <v>SE02260923</v>
      </c>
      <c r="U40" s="2" t="str">
        <f t="array" ref="U40">IFERROR(INDEX('SEMACU DATA UNIFICADA'!$C$2:$T1000,MATCH(1,($A40='SEMACU DATA UNIFICADA'!$A$2:$A1000)*($T$1='SEMACU DATA UNIFICADA'!$B$2:$B1000),0),MATCH(U$2,'SEMACU DATA UNIFICADA'!$C$1:$T$1,0)),"")</f>
        <v/>
      </c>
      <c r="V40" s="2">
        <f t="array" ref="V40">IFERROR(INDEX('SEMACU DATA UNIFICADA'!$C$2:$T1000,MATCH(1,($A40='SEMACU DATA UNIFICADA'!$A$2:$A1000)*($T$1='SEMACU DATA UNIFICADA'!$B$2:$B1000),0),MATCH(V$2,'SEMACU DATA UNIFICADA'!$C$1:$T$1,0)),"")</f>
        <v>637</v>
      </c>
      <c r="W40" s="2" t="str">
        <f t="array" ref="W40">IFERROR(INDEX('SEMACU DATA UNIFICADA'!$C$2:$T1000,MATCH(1,($A40='SEMACU DATA UNIFICADA'!$A$2:$A1000)*($T$1='SEMACU DATA UNIFICADA'!$B$2:$B1000),0),MATCH(W$2,'SEMACU DATA UNIFICADA'!$C$1:$T$1,0)),"")</f>
        <v/>
      </c>
      <c r="X40" s="139" t="str">
        <f t="array" ref="X40">IFERROR(INDEX('SEMACU DATA UNIFICADA'!$C$2:$T1000,MATCH(1,($A40='SEMACU DATA UNIFICADA'!$A$2:$A1000)*($T$1='SEMACU DATA UNIFICADA'!$B$2:$B1000),0),MATCH(X$2,'SEMACU DATA UNIFICADA'!$C$1:$T$1,0)),"")</f>
        <v/>
      </c>
      <c r="Y40" s="2">
        <f t="array" ref="Y40">IFERROR(INDEX('SEMACU DATA UNIFICADA'!$C$2:$T1000,MATCH(1,($A40='SEMACU DATA UNIFICADA'!$A$2:$A1000)*($T$1='SEMACU DATA UNIFICADA'!$B$2:$B1000),0),MATCH(Y$2,'SEMACU DATA UNIFICADA'!$C$1:$T$1,0)),"")</f>
        <v>2.05</v>
      </c>
      <c r="Z40" s="2">
        <f t="array" ref="Z40">IFERROR(INDEX('SEMACU DATA UNIFICADA'!$C$2:$T1000,MATCH(1,($A40='SEMACU DATA UNIFICADA'!$A$2:$A1000)*($T$1='SEMACU DATA UNIFICADA'!$B$2:$B1000),0),MATCH(Z$2,'SEMACU DATA UNIFICADA'!$C$1:$T$1,0)),"")</f>
        <v>0</v>
      </c>
      <c r="AA40" s="33">
        <f t="array" ref="AA40">IFERROR(INDEX('SEMACU DATA UNIFICADA'!$C$2:$T1000,MATCH(1,($A40='SEMACU DATA UNIFICADA'!$A$2:$A1000)*($T$1='SEMACU DATA UNIFICADA'!$B$2:$B1000),0),MATCH(AA$2,'SEMACU DATA UNIFICADA'!$C$1:$T$1,0)),"")</f>
        <v>11.004</v>
      </c>
      <c r="AB40" s="60">
        <f t="array" ref="AB40">IFERROR(INDEX('SEMACU DATA UNIFICADA'!$C$2:$T1000,MATCH(1,($A40='SEMACU DATA UNIFICADA'!$A$2:$A1000)*($T$1='SEMACU DATA UNIFICADA'!$B$2:$B1000),0),MATCH(AB$2,'SEMACU DATA UNIFICADA'!$C$1:$T$1,0)),"")</f>
        <v>0</v>
      </c>
      <c r="AC40" s="23">
        <f t="array" ref="AC40">IFERROR(INDEX('SEMACU DATA UNIFICADA'!$C$2:$T1000,MATCH(1,($A40='SEMACU DATA UNIFICADA'!$A$2:$A1000)*($T$1='SEMACU DATA UNIFICADA'!$B$2:$B1000),0),MATCH(AC$2,'SEMACU DATA UNIFICADA'!$C$1:$T$1,0)),"")</f>
        <v>0.983333</v>
      </c>
      <c r="AD40" s="23">
        <f t="array" ref="AD40">IFERROR(INDEX('SEMACU DATA UNIFICADA'!$C$2:$T1000,MATCH(1,($A40='SEMACU DATA UNIFICADA'!$A$2:$A1000)*($T$1='SEMACU DATA UNIFICADA'!$B$2:$B1000),0),MATCH(AD$2,'SEMACU DATA UNIFICADA'!$C$1:$T$1,0)),"")</f>
        <v>0</v>
      </c>
      <c r="AE40" s="23">
        <f t="array" ref="AE40">IFERROR(INDEX('SEMACU DATA UNIFICADA'!$C$2:$T1000,MATCH(1,($A40='SEMACU DATA UNIFICADA'!$A$2:$A1000)*($T$1='SEMACU DATA UNIFICADA'!$B$2:$B1000),0),MATCH(AE$2,'SEMACU DATA UNIFICADA'!$C$1:$T$1,0)),"")</f>
        <v>0</v>
      </c>
      <c r="AF40" s="60" t="str">
        <f t="array" ref="AF40">IFERROR(INDEX('SEMACU DATA UNIFICADA'!$C$2:$T1000,MATCH(1,($A40='SEMACU DATA UNIFICADA'!$A$2:$A1000)*($T$1='SEMACU DATA UNIFICADA'!$B$2:$B1000),0),MATCH(AF$2,'SEMACU DATA UNIFICADA'!$C$1:$T$1,0)),"")</f>
        <v/>
      </c>
      <c r="AG40" s="2">
        <f t="array" ref="AG40">IFERROR(INDEX('SEMACU DATA UNIFICADA'!$C$2:$T1000,MATCH(1,($A40='SEMACU DATA UNIFICADA'!$A$2:$A1000)*($T$1='SEMACU DATA UNIFICADA'!$B$2:$B1000),0),MATCH(AG$2,'SEMACU DATA UNIFICADA'!$C$1:$T$1,0)),"")</f>
        <v>2</v>
      </c>
      <c r="AH40" s="2">
        <f t="array" ref="AH40">IFERROR(INDEX('SEMACU DATA UNIFICADA'!$C$2:$T1000,MATCH(1,($A40='SEMACU DATA UNIFICADA'!$A$2:$A1000)*($T$1='SEMACU DATA UNIFICADA'!$B$2:$B1000),0),MATCH(AH$2,'SEMACU DATA UNIFICADA'!$C$1:$T$1,0)),"")</f>
        <v>4.05</v>
      </c>
      <c r="AI40" s="2">
        <f t="array" ref="AI40">IFERROR(INDEX('SEMACU DATA UNIFICADA'!$C$2:$T1000,MATCH(1,($A40='SEMACU DATA UNIFICADA'!$A$2:$A1000)*($T$1='SEMACU DATA UNIFICADA'!$B$2:$B1000),0),MATCH(AI$2,'SEMACU DATA UNIFICADA'!$C$1:$T$1,0)),"")</f>
        <v>8.4684</v>
      </c>
      <c r="AJ40" s="60">
        <f t="array" ref="AJ40">IFERROR(INDEX('SEMACU DATA UNIFICADA'!$C$2:$T1000,MATCH(1,($A40='SEMACU DATA UNIFICADA'!$A$2:$A1000)*($T$1='SEMACU DATA UNIFICADA'!$B$2:$B1000),0),MATCH(AJ$2,'SEMACU DATA UNIFICADA'!$C$1:$T$1,0)),"")</f>
        <v>-10.81261006</v>
      </c>
      <c r="AK40" s="140">
        <f t="array" ref="AK40">IFERROR(INDEX('SEMACU DATA UNIFICADA'!$C$2:$T1000,MATCH(1,($A40='SEMACU DATA UNIFICADA'!$A$2:$A1000)*($T$1='SEMACU DATA UNIFICADA'!$B$2:$B1000),0),MATCH(AK$2,'SEMACU DATA UNIFICADA'!$C$1:$T$1,0)),"")</f>
        <v>-2.703152515</v>
      </c>
      <c r="AL40" s="138" t="str">
        <f t="array" ref="AL40">IFERROR(INDEX('SEMACU DATA UNIFICADA'!$C$2:$T1000,MATCH(1,($A40='SEMACU DATA UNIFICADA'!$A$2:$A1000)*($AL$1='SEMACU DATA UNIFICADA'!$B$2:$B1000),0),MATCH(AL$2,'SEMACU DATA UNIFICADA'!$C$1:$T$1,0)),"")</f>
        <v/>
      </c>
      <c r="AM40" s="2" t="str">
        <f t="array" ref="AM40">IFERROR(INDEX('SEMACU DATA UNIFICADA'!$C$2:$T1000,MATCH(1,($A40='SEMACU DATA UNIFICADA'!$A$2:$A1000)*($AL$1='SEMACU DATA UNIFICADA'!$B$2:$B1000),0),MATCH(AM$2,'SEMACU DATA UNIFICADA'!$C$1:$T$1,0)),"")</f>
        <v/>
      </c>
      <c r="AN40" s="2" t="str">
        <f t="array" ref="AN40">IFERROR(INDEX('SEMACU DATA UNIFICADA'!$C$2:$T1000,MATCH(1,($A40='SEMACU DATA UNIFICADA'!$A$2:$A1000)*($AL$1='SEMACU DATA UNIFICADA'!$B$2:$B1000),0),MATCH(AN$2,'SEMACU DATA UNIFICADA'!$C$1:$T$1,0)),"")</f>
        <v/>
      </c>
      <c r="AO40" s="2" t="str">
        <f t="array" ref="AO40">IFERROR(INDEX('SEMACU DATA UNIFICADA'!$C$2:$T1000,MATCH(1,($A40='SEMACU DATA UNIFICADA'!$A$2:$A1000)*($AL$1='SEMACU DATA UNIFICADA'!$B$2:$B1000),0),MATCH(AO$2,'SEMACU DATA UNIFICADA'!$C$1:$T$1,0)),"")</f>
        <v/>
      </c>
      <c r="AP40" s="139" t="str">
        <f t="array" ref="AP40">IFERROR(INDEX('SEMACU DATA UNIFICADA'!$C$2:$T1000,MATCH(1,($A40='SEMACU DATA UNIFICADA'!$A$2:$A1000)*($AL$1='SEMACU DATA UNIFICADA'!$B$2:$B1000),0),MATCH(AP$2,'SEMACU DATA UNIFICADA'!$C$1:$T$1,0)),"")</f>
        <v/>
      </c>
      <c r="AQ40" s="2" t="str">
        <f t="array" ref="AQ40">IFERROR(INDEX('SEMACU DATA UNIFICADA'!$C$2:$T1000,MATCH(1,($A40='SEMACU DATA UNIFICADA'!$A$2:$A1000)*($AL$1='SEMACU DATA UNIFICADA'!$B$2:$B1000),0),MATCH(AQ$2,'SEMACU DATA UNIFICADA'!$C$1:$T$1,0)),"")</f>
        <v/>
      </c>
      <c r="AR40" s="2" t="str">
        <f t="array" ref="AR40">IFERROR(INDEX('SEMACU DATA UNIFICADA'!$C$2:$T1000,MATCH(1,($A40='SEMACU DATA UNIFICADA'!$A$2:$A1000)*($AL$1='SEMACU DATA UNIFICADA'!$B$2:$B1000),0),MATCH(AR$2,'SEMACU DATA UNIFICADA'!$C$1:$T$1,0)),"")</f>
        <v/>
      </c>
      <c r="AS40" s="33" t="str">
        <f t="array" ref="AS40">IFERROR(INDEX('SEMACU DATA UNIFICADA'!$C$2:$T1000,MATCH(1,($A40='SEMACU DATA UNIFICADA'!$A$2:$A1000)*($AL$1='SEMACU DATA UNIFICADA'!$B$2:$B1000),0),MATCH(AS$2,'SEMACU DATA UNIFICADA'!$C$1:$T$1,0)),"")</f>
        <v/>
      </c>
      <c r="AT40" s="60" t="str">
        <f t="array" ref="AT40">IFERROR(INDEX('SEMACU DATA UNIFICADA'!$C$2:$T1000,MATCH(1,($A40='SEMACU DATA UNIFICADA'!$A$2:$A1000)*($AL$1='SEMACU DATA UNIFICADA'!$B$2:$B1000),0),MATCH(AT$2,'SEMACU DATA UNIFICADA'!$C$1:$T$1,0)),"")</f>
        <v/>
      </c>
      <c r="AU40" s="23" t="str">
        <f t="array" ref="AU40">IFERROR(INDEX('SEMACU DATA UNIFICADA'!$C$2:$T1000,MATCH(1,($A40='SEMACU DATA UNIFICADA'!$A$2:$A1000)*($AL$1='SEMACU DATA UNIFICADA'!$B$2:$B1000),0),MATCH(AU$2,'SEMACU DATA UNIFICADA'!$C$1:$T$1,0)),"")</f>
        <v/>
      </c>
      <c r="AV40" s="23" t="str">
        <f t="array" ref="AV40">IFERROR(INDEX('SEMACU DATA UNIFICADA'!$C$2:$T1000,MATCH(1,($A40='SEMACU DATA UNIFICADA'!$A$2:$A1000)*($AL$1='SEMACU DATA UNIFICADA'!$B$2:$B1000),0),MATCH(AV$2,'SEMACU DATA UNIFICADA'!$C$1:$T$1,0)),"")</f>
        <v/>
      </c>
      <c r="AW40" s="23" t="str">
        <f t="array" ref="AW40">IFERROR(INDEX('SEMACU DATA UNIFICADA'!$C$2:$T1000,MATCH(1,($A40='SEMACU DATA UNIFICADA'!$A$2:$A1000)*($AL$1='SEMACU DATA UNIFICADA'!$B$2:$B1000),0),MATCH(AW$2,'SEMACU DATA UNIFICADA'!$C$1:$T$1,0)),"")</f>
        <v/>
      </c>
      <c r="AX40" s="60" t="str">
        <f t="array" ref="AX40">IFERROR(INDEX('SEMACU DATA UNIFICADA'!$C$2:$T1000,MATCH(1,($A40='SEMACU DATA UNIFICADA'!$A$2:$A1000)*($AL$1='SEMACU DATA UNIFICADA'!$B$2:$B1000),0),MATCH(AX$2,'SEMACU DATA UNIFICADA'!$C$1:$T$1,0)),"")</f>
        <v/>
      </c>
      <c r="AY40" s="2" t="str">
        <f t="array" ref="AY40">IFERROR(INDEX('SEMACU DATA UNIFICADA'!$C$2:$T1000,MATCH(1,($A40='SEMACU DATA UNIFICADA'!$A$2:$A1000)*($AL$1='SEMACU DATA UNIFICADA'!$B$2:$B1000),0),MATCH(AY$2,'SEMACU DATA UNIFICADA'!$C$1:$T$1,0)),"")</f>
        <v/>
      </c>
      <c r="AZ40" s="2" t="str">
        <f t="array" ref="AZ40">IFERROR(INDEX('SEMACU DATA UNIFICADA'!$C$2:$T1000,MATCH(1,($A40='SEMACU DATA UNIFICADA'!$A$2:$A1000)*($AL$1='SEMACU DATA UNIFICADA'!$B$2:$B1000),0),MATCH(AZ$2,'SEMACU DATA UNIFICADA'!$C$1:$T$1,0)),"")</f>
        <v/>
      </c>
      <c r="BA40" s="33" t="str">
        <f t="array" ref="BA40">IFERROR(INDEX('SEMACU DATA UNIFICADA'!$C$2:$T1000,MATCH(1,($A40='SEMACU DATA UNIFICADA'!$A$2:$A1000)*($AL$1='SEMACU DATA UNIFICADA'!$B$2:$B1000),0),MATCH(BA$2,'SEMACU DATA UNIFICADA'!$C$1:$T$1,0)),"")</f>
        <v/>
      </c>
      <c r="BB40" s="60" t="str">
        <f t="array" ref="BB40">IFERROR(INDEX('SEMACU DATA UNIFICADA'!$C$2:$T1000,MATCH(1,($A40='SEMACU DATA UNIFICADA'!$A$2:$A1000)*($AL$1='SEMACU DATA UNIFICADA'!$B$2:$B1000),0),MATCH(BB$2,'SEMACU DATA UNIFICADA'!$C$1:$T$1,0)),"")</f>
        <v/>
      </c>
      <c r="BC40" s="140" t="str">
        <f t="array" ref="BC40">IFERROR(INDEX('SEMACU DATA UNIFICADA'!$C$2:$T1000,MATCH(1,($A40='SEMACU DATA UNIFICADA'!$A$2:$A1000)*($AL$1='SEMACU DATA UNIFICADA'!$B$2:$B1000),0),MATCH(BC$2,'SEMACU DATA UNIFICADA'!$C$1:$T$1,0)),"")</f>
        <v/>
      </c>
      <c r="BD40" s="138" t="str">
        <f t="array" ref="BD40">IFERROR(INDEX('SEMACU DATA UNIFICADA'!$C$2:$T1000,MATCH(1,($A40='SEMACU DATA UNIFICADA'!$A$2:$A1000)*($BD$1='SEMACU DATA UNIFICADA'!$B$2:$B1000),0),MATCH(BD$2,'SEMACU DATA UNIFICADA'!$C$1:$T$1,0)),"")</f>
        <v/>
      </c>
      <c r="BE40" s="2" t="str">
        <f t="array" ref="BE40">IFERROR(INDEX('SEMACU DATA UNIFICADA'!$C$2:$T1000,MATCH(1,($A40='SEMACU DATA UNIFICADA'!$A$2:$A1000)*($BD$1='SEMACU DATA UNIFICADA'!$B$2:$B1000),0),MATCH(BE$2,'SEMACU DATA UNIFICADA'!$C$1:$T$1,0)),"")</f>
        <v/>
      </c>
      <c r="BF40" s="2" t="str">
        <f t="array" ref="BF40">IFERROR(INDEX('SEMACU DATA UNIFICADA'!$C$2:$T1000,MATCH(1,($A40='SEMACU DATA UNIFICADA'!$A$2:$A1000)*($BD$1='SEMACU DATA UNIFICADA'!$B$2:$B1000),0),MATCH(BF$2,'SEMACU DATA UNIFICADA'!$C$1:$T$1,0)),"")</f>
        <v/>
      </c>
      <c r="BG40" s="2" t="str">
        <f t="array" ref="BG40">IFERROR(INDEX('SEMACU DATA UNIFICADA'!$C$2:$T1000,MATCH(1,($A40='SEMACU DATA UNIFICADA'!$A$2:$A1000)*($BD$1='SEMACU DATA UNIFICADA'!$B$2:$B1000),0),MATCH(BG$2,'SEMACU DATA UNIFICADA'!$C$1:$T$1,0)),"")</f>
        <v/>
      </c>
      <c r="BH40" s="139" t="str">
        <f t="array" ref="BH40">IFERROR(INDEX('SEMACU DATA UNIFICADA'!$C$2:$T1000,MATCH(1,($A40='SEMACU DATA UNIFICADA'!$A$2:$A1000)*($BD$1='SEMACU DATA UNIFICADA'!$B$2:$B1000),0),MATCH(BH$2,'SEMACU DATA UNIFICADA'!$C$1:$T$1,0)),"")</f>
        <v/>
      </c>
      <c r="BI40" s="2" t="str">
        <f t="array" ref="BI40">IFERROR(INDEX('SEMACU DATA UNIFICADA'!$C$2:$T1000,MATCH(1,($A40='SEMACU DATA UNIFICADA'!$A$2:$A1000)*($BD$1='SEMACU DATA UNIFICADA'!$B$2:$B1000),0),MATCH(BI$2,'SEMACU DATA UNIFICADA'!$C$1:$T$1,0)),"")</f>
        <v/>
      </c>
      <c r="BJ40" s="2" t="str">
        <f t="array" ref="BJ40">IFERROR(INDEX('SEMACU DATA UNIFICADA'!$C$2:$T1000,MATCH(1,($A40='SEMACU DATA UNIFICADA'!$A$2:$A1000)*($BD$1='SEMACU DATA UNIFICADA'!$B$2:$B1000),0),MATCH(BJ$2,'SEMACU DATA UNIFICADA'!$C$1:$T$1,0)),"")</f>
        <v/>
      </c>
      <c r="BK40" s="33" t="str">
        <f t="array" ref="BK40">IFERROR(INDEX('SEMACU DATA UNIFICADA'!$C$2:$T1000,MATCH(1,($A40='SEMACU DATA UNIFICADA'!$A$2:$A1000)*($BD$1='SEMACU DATA UNIFICADA'!$B$2:$B1000),0),MATCH(BK$2,'SEMACU DATA UNIFICADA'!$C$1:$T$1,0)),"")</f>
        <v/>
      </c>
      <c r="BL40" s="60" t="str">
        <f t="array" ref="BL40">IFERROR(INDEX('SEMACU DATA UNIFICADA'!$C$2:$T1000,MATCH(1,($A40='SEMACU DATA UNIFICADA'!$A$2:$A1000)*($BD$1='SEMACU DATA UNIFICADA'!$B$2:$B1000),0),MATCH(BL$2,'SEMACU DATA UNIFICADA'!$C$1:$T$1,0)),"")</f>
        <v/>
      </c>
      <c r="BM40" s="23" t="str">
        <f t="array" ref="BM40">IFERROR(INDEX('SEMACU DATA UNIFICADA'!$C$2:$T1000,MATCH(1,($A40='SEMACU DATA UNIFICADA'!$A$2:$A1000)*($BD$1='SEMACU DATA UNIFICADA'!$B$2:$B1000),0),MATCH(BM$2,'SEMACU DATA UNIFICADA'!$C$1:$T$1,0)),"")</f>
        <v/>
      </c>
      <c r="BN40" s="23" t="str">
        <f t="array" ref="BN40">IFERROR(INDEX('SEMACU DATA UNIFICADA'!$C$2:$T1000,MATCH(1,($A40='SEMACU DATA UNIFICADA'!$A$2:$A1000)*($BD$1='SEMACU DATA UNIFICADA'!$B$2:$B1000),0),MATCH(BN$2,'SEMACU DATA UNIFICADA'!$C$1:$T$1,0)),"")</f>
        <v/>
      </c>
      <c r="BO40" s="23" t="str">
        <f t="array" ref="BO40">IFERROR(INDEX('SEMACU DATA UNIFICADA'!$C$2:$T1000,MATCH(1,($A40='SEMACU DATA UNIFICADA'!$A$2:$A1000)*($BD$1='SEMACU DATA UNIFICADA'!$B$2:$B1000),0),MATCH(BO$2,'SEMACU DATA UNIFICADA'!$C$1:$T$1,0)),"")</f>
        <v/>
      </c>
      <c r="BP40" s="60" t="str">
        <f t="array" ref="BP40">IFERROR(INDEX('SEMACU DATA UNIFICADA'!$C$2:$T1000,MATCH(1,($A40='SEMACU DATA UNIFICADA'!$A$2:$A1000)*($BD$1='SEMACU DATA UNIFICADA'!$B$2:$B1000),0),MATCH(BP$2,'SEMACU DATA UNIFICADA'!$C$1:$T$1,0)),"")</f>
        <v/>
      </c>
      <c r="BQ40" s="2" t="str">
        <f t="array" ref="BQ40">IFERROR(INDEX('SEMACU DATA UNIFICADA'!$C$2:$T1000,MATCH(1,($A40='SEMACU DATA UNIFICADA'!$A$2:$A1000)*($BD$1='SEMACU DATA UNIFICADA'!$B$2:$B1000),0),MATCH(BQ$2,'SEMACU DATA UNIFICADA'!$C$1:$T$1,0)),"")</f>
        <v/>
      </c>
      <c r="BR40" s="2" t="str">
        <f t="array" ref="BR40">IFERROR(INDEX('SEMACU DATA UNIFICADA'!$C$2:$T1000,MATCH(1,($A40='SEMACU DATA UNIFICADA'!$A$2:$A1000)*($BD$1='SEMACU DATA UNIFICADA'!$B$2:$B1000),0),MATCH(BR$2,'SEMACU DATA UNIFICADA'!$C$1:$T$1,0)),"")</f>
        <v/>
      </c>
      <c r="BS40" s="33" t="str">
        <f t="array" ref="BS40">IFERROR(INDEX('SEMACU DATA UNIFICADA'!$C$2:$T1000,MATCH(1,($A40='SEMACU DATA UNIFICADA'!$A$2:$A1000)*($BD$1='SEMACU DATA UNIFICADA'!$B$2:$B1000),0),MATCH(BS$2,'SEMACU DATA UNIFICADA'!$C$1:$T$1,0)),"")</f>
        <v/>
      </c>
      <c r="BT40" s="60" t="str">
        <f t="array" ref="BT40">IFERROR(INDEX('SEMACU DATA UNIFICADA'!$C$2:$T1000,MATCH(1,($A40='SEMACU DATA UNIFICADA'!$A$2:$A1000)*($BD$1='SEMACU DATA UNIFICADA'!$B$2:$B1000),0),MATCH(BT$2,'SEMACU DATA UNIFICADA'!$C$1:$T$1,0)),"")</f>
        <v/>
      </c>
      <c r="BU40" s="140" t="str">
        <f t="array" ref="BU40">IFERROR(INDEX('SEMACU DATA UNIFICADA'!$C$2:$T1000,MATCH(1,($A40='SEMACU DATA UNIFICADA'!$A$2:$A1000)*($BD$1='SEMACU DATA UNIFICADA'!$B$2:$B1000),0),MATCH(BU$2,'SEMACU DATA UNIFICADA'!$C$1:$T$1,0)),"")</f>
        <v/>
      </c>
      <c r="BV40" s="138" t="str">
        <f t="array" ref="BV40">IFERROR(INDEX('SEMACU DATA UNIFICADA'!$C$2:$T1000,MATCH(1,($A40='SEMACU DATA UNIFICADA'!$A$2:$A1000)*($BV$1='SEMACU DATA UNIFICADA'!$B$2:$B1000),0),MATCH(BV$2,'SEMACU DATA UNIFICADA'!$C$1:$T$1,0)),"")</f>
        <v>SE06160823</v>
      </c>
      <c r="BW40" s="2">
        <f t="array" ref="BW40">IFERROR(INDEX('SEMACU DATA UNIFICADA'!$C$2:$T1000,MATCH(1,($A40='SEMACU DATA UNIFICADA'!$A$2:$A1000)*($BV$1='SEMACU DATA UNIFICADA'!$B$2:$B1000),0),MATCH(BW$2,'SEMACU DATA UNIFICADA'!$C$1:$T$1,0)),"")</f>
        <v>175</v>
      </c>
      <c r="BX40" s="2">
        <f t="array" ref="BX40">IFERROR(INDEX('SEMACU DATA UNIFICADA'!$C$2:$T1000,MATCH(1,($A40='SEMACU DATA UNIFICADA'!$A$2:$A1000)*($BV$1='SEMACU DATA UNIFICADA'!$B$2:$B1000),0),MATCH(BX$2,'SEMACU DATA UNIFICADA'!$C$1:$T$1,0)),"")</f>
        <v>1100</v>
      </c>
      <c r="BY40" s="2" t="str">
        <f t="array" ref="BY40">IFERROR(INDEX('SEMACU DATA UNIFICADA'!$C$2:$T1000,MATCH(1,($A40='SEMACU DATA UNIFICADA'!$A$2:$A1000)*($BV$1='SEMACU DATA UNIFICADA'!$B$2:$B1000),0),MATCH(BY$2,'SEMACU DATA UNIFICADA'!$C$1:$T$1,0)),"")</f>
        <v>SKR SETLINE</v>
      </c>
      <c r="BZ40" s="139">
        <f t="array" ref="BZ40">IFERROR(INDEX('SEMACU DATA UNIFICADA'!$C$2:$T1000,MATCH(1,($A40='SEMACU DATA UNIFICADA'!$A$2:$A1000)*($BV$1='SEMACU DATA UNIFICADA'!$B$2:$B1000),0),MATCH(BZ$2,'SEMACU DATA UNIFICADA'!$C$1:$T$1,0)),"")</f>
        <v>963.6</v>
      </c>
      <c r="CA40" s="2">
        <f t="array" ref="CA40">IFERROR(INDEX('SEMACU DATA UNIFICADA'!$C$2:$T1000,MATCH(1,($A40='SEMACU DATA UNIFICADA'!$A$2:$A1000)*($BV$1='SEMACU DATA UNIFICADA'!$B$2:$B1000),0),MATCH(CA$2,'SEMACU DATA UNIFICADA'!$C$1:$T$1,0)),"")</f>
        <v>14.15</v>
      </c>
      <c r="CB40" s="2">
        <f t="array" ref="CB40">IFERROR(INDEX('SEMACU DATA UNIFICADA'!$C$2:$T1000,MATCH(1,($A40='SEMACU DATA UNIFICADA'!$A$2:$A1000)*($BV$1='SEMACU DATA UNIFICADA'!$B$2:$B1000),0),MATCH(CB$2,'SEMACU DATA UNIFICADA'!$C$1:$T$1,0)),"")</f>
        <v>1.55</v>
      </c>
      <c r="CC40" s="33">
        <f t="array" ref="CC40">IFERROR(INDEX('SEMACU DATA UNIFICADA'!$C$2:$T1000,MATCH(1,($A40='SEMACU DATA UNIFICADA'!$A$2:$A1000)*($BV$1='SEMACU DATA UNIFICADA'!$B$2:$B1000),0),MATCH(CC$2,'SEMACU DATA UNIFICADA'!$C$1:$T$1,0)),"")</f>
        <v>4.0584</v>
      </c>
      <c r="CD40" s="60">
        <f t="array" ref="CD40">IFERROR(INDEX('SEMACU DATA UNIFICADA'!$C$2:$T1000,MATCH(1,($A40='SEMACU DATA UNIFICADA'!$A$2:$A1000)*($BV$1='SEMACU DATA UNIFICADA'!$B$2:$B1000),0),MATCH(CD$2,'SEMACU DATA UNIFICADA'!$C$1:$T$1,0)),"")</f>
        <v>304738.1029</v>
      </c>
      <c r="CE40" s="23">
        <f t="array" ref="CE40">IFERROR(INDEX('SEMACU DATA UNIFICADA'!$C$2:$T1000,MATCH(1,($A40='SEMACU DATA UNIFICADA'!$A$2:$A1000)*($BV$1='SEMACU DATA UNIFICADA'!$B$2:$B1000),0),MATCH(CE$2,'SEMACU DATA UNIFICADA'!$C$1:$T$1,0)),"")</f>
        <v>0.8466636</v>
      </c>
      <c r="CF40" s="23">
        <f t="array" ref="CF40">IFERROR(INDEX('SEMACU DATA UNIFICADA'!$C$2:$T1000,MATCH(1,($A40='SEMACU DATA UNIFICADA'!$A$2:$A1000)*($BV$1='SEMACU DATA UNIFICADA'!$B$2:$B1000),0),MATCH(CF$2,'SEMACU DATA UNIFICADA'!$C$1:$T$1,0)),"")</f>
        <v>0.615632531</v>
      </c>
      <c r="CG40" s="23">
        <f t="array" ref="CG40">IFERROR(INDEX('SEMACU DATA UNIFICADA'!$C$2:$T1000,MATCH(1,($A40='SEMACU DATA UNIFICADA'!$A$2:$A1000)*($BV$1='SEMACU DATA UNIFICADA'!$B$2:$B1000),0),MATCH(CG$2,'SEMACU DATA UNIFICADA'!$C$1:$T$1,0)),"")</f>
        <v>0.615632531</v>
      </c>
      <c r="CH40" s="60" t="str">
        <f t="array" ref="CH40">IFERROR(INDEX('SEMACU DATA UNIFICADA'!$C$2:$T1000,MATCH(1,($A40='SEMACU DATA UNIFICADA'!$A$2:$A1000)*($BV$1='SEMACU DATA UNIFICADA'!$B$2:$B1000),0),MATCH(CH$2,'SEMACU DATA UNIFICADA'!$C$1:$T$1,0)),"")</f>
        <v/>
      </c>
      <c r="CI40" s="2">
        <f t="array" ref="CI40">IFERROR(INDEX('SEMACU DATA UNIFICADA'!$C$2:$T1000,MATCH(1,($A40='SEMACU DATA UNIFICADA'!$A$2:$A1000)*($BV$1='SEMACU DATA UNIFICADA'!$B$2:$B1000),0),MATCH(CI$2,'SEMACU DATA UNIFICADA'!$C$1:$T$1,0)),"")</f>
        <v>2</v>
      </c>
      <c r="CJ40" s="2">
        <f t="array" ref="CJ40">IFERROR(INDEX('SEMACU DATA UNIFICADA'!$C$2:$T1000,MATCH(1,($A40='SEMACU DATA UNIFICADA'!$A$2:$A1000)*($BV$1='SEMACU DATA UNIFICADA'!$B$2:$B1000),0),MATCH(CJ$2,'SEMACU DATA UNIFICADA'!$C$1:$T$1,0)),"")</f>
        <v>16.15</v>
      </c>
      <c r="CK40" s="33">
        <f t="array" ref="CK40">IFERROR(INDEX('SEMACU DATA UNIFICADA'!$C$2:$T1000,MATCH(1,($A40='SEMACU DATA UNIFICADA'!$A$2:$A1000)*($BV$1='SEMACU DATA UNIFICADA'!$B$2:$B1000),0),MATCH(CK$2,'SEMACU DATA UNIFICADA'!$C$1:$T$1,0)),"")</f>
        <v>3.7722</v>
      </c>
      <c r="CL40" s="60">
        <f t="array" ref="CL40">IFERROR(INDEX('SEMACU DATA UNIFICADA'!$C$2:$T1000,MATCH(1,($A40='SEMACU DATA UNIFICADA'!$A$2:$A1000)*($BV$1='SEMACU DATA UNIFICADA'!$B$2:$B1000),0),MATCH(CL$2,'SEMACU DATA UNIFICADA'!$C$1:$T$1,0)),"")</f>
        <v>187.8239023</v>
      </c>
      <c r="CM40" s="140">
        <f t="array" ref="CM40">IFERROR(INDEX('SEMACU DATA UNIFICADA'!$C$2:$T1000,MATCH(1,($A40='SEMACU DATA UNIFICADA'!$A$2:$A1000)*($BV$1='SEMACU DATA UNIFICADA'!$B$2:$B1000),0),MATCH(CM$2,'SEMACU DATA UNIFICADA'!$C$1:$T$1,0)),"")</f>
        <v>3.205975567</v>
      </c>
      <c r="CN40" s="138" t="str">
        <f t="array" ref="CN40">IFERROR(INDEX('SEMACU DATA UNIFICADA'!$C$2:$T1000,MATCH(1,($A40='SEMACU DATA UNIFICADA'!$A$2:$A1000)*($CN$1='SEMACU DATA UNIFICADA'!$B$2:$B1000),0),MATCH(CN$2,'SEMACU DATA UNIFICADA'!$C$1:$T$1,0)),"")</f>
        <v>SE07160823</v>
      </c>
      <c r="CO40" s="2">
        <f t="array" ref="CO40">IFERROR(INDEX('SEMACU DATA UNIFICADA'!$C$2:$T1000,MATCH(1,($A40='SEMACU DATA UNIFICADA'!$A$2:$A1000)*($CN$1='SEMACU DATA UNIFICADA'!$B$2:$B1000),0),MATCH(CO$2,'SEMACU DATA UNIFICADA'!$C$1:$T$1,0)),"")</f>
        <v>175</v>
      </c>
      <c r="CP40" s="2">
        <f t="array" ref="CP40">IFERROR(INDEX('SEMACU DATA UNIFICADA'!$C$2:$T1000,MATCH(1,($A40='SEMACU DATA UNIFICADA'!$A$2:$A1000)*($CN$1='SEMACU DATA UNIFICADA'!$B$2:$B1000),0),MATCH(CP$2,'SEMACU DATA UNIFICADA'!$C$1:$T$1,0)),"")</f>
        <v>1100</v>
      </c>
      <c r="CQ40" s="2" t="str">
        <f t="array" ref="CQ40">IFERROR(INDEX('SEMACU DATA UNIFICADA'!$C$2:$T1000,MATCH(1,($A40='SEMACU DATA UNIFICADA'!$A$2:$A1000)*($CN$1='SEMACU DATA UNIFICADA'!$B$2:$B1000),0),MATCH(CQ$2,'SEMACU DATA UNIFICADA'!$C$1:$T$1,0)),"")</f>
        <v>SKR SETLINE</v>
      </c>
      <c r="CR40" s="139">
        <f t="array" ref="CR40">IFERROR(INDEX('SEMACU DATA UNIFICADA'!$C$2:$T1000,MATCH(1,($A40='SEMACU DATA UNIFICADA'!$A$2:$A1000)*($CN$1='SEMACU DATA UNIFICADA'!$B$2:$B1000),0),MATCH(CR$2,'SEMACU DATA UNIFICADA'!$C$1:$T$1,0)),"")</f>
        <v>963.6</v>
      </c>
      <c r="CS40" s="2">
        <f t="array" ref="CS40">IFERROR(INDEX('SEMACU DATA UNIFICADA'!$C$2:$T1000,MATCH(1,($A40='SEMACU DATA UNIFICADA'!$A$2:$A1000)*($CN$1='SEMACU DATA UNIFICADA'!$B$2:$B1000),0),MATCH(CS$2,'SEMACU DATA UNIFICADA'!$C$1:$T$1,0)),"")</f>
        <v>13.89</v>
      </c>
      <c r="CT40" s="2">
        <f t="array" ref="CT40">IFERROR(INDEX('SEMACU DATA UNIFICADA'!$C$2:$T1000,MATCH(1,($A40='SEMACU DATA UNIFICADA'!$A$2:$A1000)*($CN$1='SEMACU DATA UNIFICADA'!$B$2:$B1000),0),MATCH(CT$2,'SEMACU DATA UNIFICADA'!$C$1:$T$1,0)),"")</f>
        <v>1.6</v>
      </c>
      <c r="CU40" s="33">
        <f t="array" ref="CU40">IFERROR(INDEX('SEMACU DATA UNIFICADA'!$C$2:$T1000,MATCH(1,($A40='SEMACU DATA UNIFICADA'!$A$2:$A1000)*($CN$1='SEMACU DATA UNIFICADA'!$B$2:$B1000),0),MATCH(CU$2,'SEMACU DATA UNIFICADA'!$C$1:$T$1,0)),"")</f>
        <v>4.10916</v>
      </c>
      <c r="CV40" s="60">
        <f t="array" ref="CV40">IFERROR(INDEX('SEMACU DATA UNIFICADA'!$C$2:$T1000,MATCH(1,($A40='SEMACU DATA UNIFICADA'!$A$2:$A1000)*($CN$1='SEMACU DATA UNIFICADA'!$B$2:$B1000),0),MATCH(CV$2,'SEMACU DATA UNIFICADA'!$C$1:$T$1,0)),"")</f>
        <v>306607.4838</v>
      </c>
      <c r="CW40" s="23">
        <f t="array" ref="CW40">IFERROR(INDEX('SEMACU DATA UNIFICADA'!$C$2:$T1000,MATCH(1,($A40='SEMACU DATA UNIFICADA'!$A$2:$A1000)*($CN$1='SEMACU DATA UNIFICADA'!$B$2:$B1000),0),MATCH(CW$2,'SEMACU DATA UNIFICADA'!$C$1:$T$1,0)),"")</f>
        <v>0.8466636</v>
      </c>
      <c r="CX40" s="23">
        <f t="array" ref="CX40">IFERROR(INDEX('SEMACU DATA UNIFICADA'!$C$2:$T1000,MATCH(1,($A40='SEMACU DATA UNIFICADA'!$A$2:$A1000)*($CN$1='SEMACU DATA UNIFICADA'!$B$2:$B1000),0),MATCH(CX$2,'SEMACU DATA UNIFICADA'!$C$1:$T$1,0)),"")</f>
        <v>0.5009926206</v>
      </c>
      <c r="CY40" s="23">
        <f t="array" ref="CY40">IFERROR(INDEX('SEMACU DATA UNIFICADA'!$C$2:$T1000,MATCH(1,($A40='SEMACU DATA UNIFICADA'!$A$2:$A1000)*($CN$1='SEMACU DATA UNIFICADA'!$B$2:$B1000),0),MATCH(CY$2,'SEMACU DATA UNIFICADA'!$C$1:$T$1,0)),"")</f>
        <v>0.5009926206</v>
      </c>
      <c r="CZ40" s="60" t="str">
        <f t="array" ref="CZ40">IFERROR(INDEX('SEMACU DATA UNIFICADA'!$C$2:$T1000,MATCH(1,($A40='SEMACU DATA UNIFICADA'!$A$2:$A1000)*($CN$1='SEMACU DATA UNIFICADA'!$B$2:$B1000),0),MATCH(CZ$2,'SEMACU DATA UNIFICADA'!$C$1:$T$1,0)),"")</f>
        <v/>
      </c>
      <c r="DA40" s="2">
        <f t="array" ref="DA40">IFERROR(INDEX('SEMACU DATA UNIFICADA'!$C$2:$T1000,MATCH(1,($A40='SEMACU DATA UNIFICADA'!$A$2:$A1000)*($CN$1='SEMACU DATA UNIFICADA'!$B$2:$B1000),0),MATCH(DA$2,'SEMACU DATA UNIFICADA'!$C$1:$T$1,0)),"")</f>
        <v>2</v>
      </c>
      <c r="DB40" s="2">
        <f t="array" ref="DB40">IFERROR(INDEX('SEMACU DATA UNIFICADA'!$C$2:$T1000,MATCH(1,($A40='SEMACU DATA UNIFICADA'!$A$2:$A1000)*($CN$1='SEMACU DATA UNIFICADA'!$B$2:$B1000),0),MATCH(DB$2,'SEMACU DATA UNIFICADA'!$C$1:$T$1,0)),"")</f>
        <v>15.89</v>
      </c>
      <c r="DC40" s="33">
        <f t="array" ref="DC40">IFERROR(INDEX('SEMACU DATA UNIFICADA'!$C$2:$T1000,MATCH(1,($A40='SEMACU DATA UNIFICADA'!$A$2:$A1000)*($CN$1='SEMACU DATA UNIFICADA'!$B$2:$B1000),0),MATCH(DC$2,'SEMACU DATA UNIFICADA'!$C$1:$T$1,0)),"")</f>
        <v>3.8172</v>
      </c>
      <c r="DD40" s="60">
        <f t="array" ref="DD40">IFERROR(INDEX('SEMACU DATA UNIFICADA'!$C$2:$T1000,MATCH(1,($A40='SEMACU DATA UNIFICADA'!$A$2:$A1000)*($CN$1='SEMACU DATA UNIFICADA'!$B$2:$B1000),0),MATCH(DD$2,'SEMACU DATA UNIFICADA'!$C$1:$T$1,0)),"")</f>
        <v>187.0912351</v>
      </c>
      <c r="DE40" s="140">
        <f t="array" ref="DE40">IFERROR(INDEX('SEMACU DATA UNIFICADA'!$C$2:$T1000,MATCH(1,($A40='SEMACU DATA UNIFICADA'!$A$2:$A1000)*($CN$1='SEMACU DATA UNIFICADA'!$B$2:$B1000),0),MATCH(DE$2,'SEMACU DATA UNIFICADA'!$C$1:$T$1,0)),"")</f>
        <v>3.022808767</v>
      </c>
      <c r="DF40" s="138" t="str">
        <f t="array" ref="DF40">IFERROR(INDEX('SEMACU DATA UNIFICADA'!$C$2:$T1000,MATCH(1,($A40='SEMACU DATA UNIFICADA'!$A$2:$A1000)*($DF$1='SEMACU DATA UNIFICADA'!$B$2:$B1000),0),MATCH(DF$2,'SEMACU DATA UNIFICADA'!$C$1:$T$1,0)),"")</f>
        <v>SE08160823</v>
      </c>
      <c r="DG40" s="2">
        <f t="array" ref="DG40">IFERROR(INDEX('SEMACU DATA UNIFICADA'!$C$2:$T1000,MATCH(1,($A40='SEMACU DATA UNIFICADA'!$A$2:$A1000)*($DF$1='SEMACU DATA UNIFICADA'!$B$2:$B1000),0),MATCH(DG$2,'SEMACU DATA UNIFICADA'!$C$1:$T$1,0)),"")</f>
        <v>200</v>
      </c>
      <c r="DH40" s="2">
        <f t="array" ref="DH40">IFERROR(INDEX('SEMACU DATA UNIFICADA'!$C$2:$T1000,MATCH(1,($A40='SEMACU DATA UNIFICADA'!$A$2:$A1000)*($DF$1='SEMACU DATA UNIFICADA'!$B$2:$B1000),0),MATCH(DH$2,'SEMACU DATA UNIFICADA'!$C$1:$T$1,0)),"")</f>
        <v>1325</v>
      </c>
      <c r="DI40" s="2" t="str">
        <f t="array" ref="DI40">IFERROR(INDEX('SEMACU DATA UNIFICADA'!$C$2:$T1000,MATCH(1,($A40='SEMACU DATA UNIFICADA'!$A$2:$A1000)*($DF$1='SEMACU DATA UNIFICADA'!$B$2:$B1000),0),MATCH(DI$2,'SEMACU DATA UNIFICADA'!$C$1:$T$1,0)),"")</f>
        <v>SKR SETLINE</v>
      </c>
      <c r="DJ40" s="139">
        <f t="array" ref="DJ40">IFERROR(INDEX('SEMACU DATA UNIFICADA'!$C$2:$T1000,MATCH(1,($A40='SEMACU DATA UNIFICADA'!$A$2:$A1000)*($DF$1='SEMACU DATA UNIFICADA'!$B$2:$B1000),0),MATCH(DJ$2,'SEMACU DATA UNIFICADA'!$C$1:$T$1,0)),"")</f>
        <v>1160.7</v>
      </c>
      <c r="DK40" s="2">
        <f t="array" ref="DK40">IFERROR(INDEX('SEMACU DATA UNIFICADA'!$C$2:$T1000,MATCH(1,($A40='SEMACU DATA UNIFICADA'!$A$2:$A1000)*($DF$1='SEMACU DATA UNIFICADA'!$B$2:$B1000),0),MATCH(DK$2,'SEMACU DATA UNIFICADA'!$C$1:$T$1,0)),"")</f>
        <v>14.02</v>
      </c>
      <c r="DL40" s="2">
        <f t="array" ref="DL40">IFERROR(INDEX('SEMACU DATA UNIFICADA'!$C$2:$T1000,MATCH(1,($A40='SEMACU DATA UNIFICADA'!$A$2:$A1000)*($DF$1='SEMACU DATA UNIFICADA'!$B$2:$B1000),0),MATCH(DL$2,'SEMACU DATA UNIFICADA'!$C$1:$T$1,0)),"")</f>
        <v>1.65</v>
      </c>
      <c r="DM40" s="33">
        <f t="array" ref="DM40">IFERROR(INDEX('SEMACU DATA UNIFICADA'!$C$2:$T1000,MATCH(1,($A40='SEMACU DATA UNIFICADA'!$A$2:$A1000)*($DF$1='SEMACU DATA UNIFICADA'!$B$2:$B1000),0),MATCH(DM$2,'SEMACU DATA UNIFICADA'!$C$1:$T$1,0)),"")</f>
        <v>4.07712</v>
      </c>
      <c r="DN40" s="60">
        <f t="array" ref="DN40">IFERROR(INDEX('SEMACU DATA UNIFICADA'!$C$2:$T1000,MATCH(1,($A40='SEMACU DATA UNIFICADA'!$A$2:$A1000)*($DF$1='SEMACU DATA UNIFICADA'!$B$2:$B1000),0),MATCH(DN$2,'SEMACU DATA UNIFICADA'!$C$1:$T$1,0)),"")</f>
        <v>349887.5489</v>
      </c>
      <c r="DO40" s="23">
        <f t="array" ref="DO40">IFERROR(INDEX('SEMACU DATA UNIFICADA'!$C$2:$T1000,MATCH(1,($A40='SEMACU DATA UNIFICADA'!$A$2:$A1000)*($DF$1='SEMACU DATA UNIFICADA'!$B$2:$B1000),0),MATCH(DO$2,'SEMACU DATA UNIFICADA'!$C$1:$T$1,0)),"")</f>
        <v>0.8466636</v>
      </c>
      <c r="DP40" s="23">
        <f t="array" ref="DP40">IFERROR(INDEX('SEMACU DATA UNIFICADA'!$C$2:$T1000,MATCH(1,($A40='SEMACU DATA UNIFICADA'!$A$2:$A1000)*($DF$1='SEMACU DATA UNIFICADA'!$B$2:$B1000),0),MATCH(DP$2,'SEMACU DATA UNIFICADA'!$C$1:$T$1,0)),"")</f>
        <v>0.4859549291</v>
      </c>
      <c r="DQ40" s="23">
        <f t="array" ref="DQ40">IFERROR(INDEX('SEMACU DATA UNIFICADA'!$C$2:$T1000,MATCH(1,($A40='SEMACU DATA UNIFICADA'!$A$2:$A1000)*($DF$1='SEMACU DATA UNIFICADA'!$B$2:$B1000),0),MATCH(DQ$2,'SEMACU DATA UNIFICADA'!$C$1:$T$1,0)),"")</f>
        <v>0.4859549291</v>
      </c>
      <c r="DR40" s="60" t="str">
        <f t="array" ref="DR40">IFERROR(INDEX('SEMACU DATA UNIFICADA'!$C$2:$T1000,MATCH(1,($A40='SEMACU DATA UNIFICADA'!$A$2:$A1000)*($DF$1='SEMACU DATA UNIFICADA'!$B$2:$B1000),0),MATCH(DR$2,'SEMACU DATA UNIFICADA'!$C$1:$T$1,0)),"")</f>
        <v/>
      </c>
      <c r="DS40" s="2">
        <f t="array" ref="DS40">IFERROR(INDEX('SEMACU DATA UNIFICADA'!$C$2:$T1000,MATCH(1,($A40='SEMACU DATA UNIFICADA'!$A$2:$A1000)*($DF$1='SEMACU DATA UNIFICADA'!$B$2:$B1000),0),MATCH(DS$2,'SEMACU DATA UNIFICADA'!$C$1:$T$1,0)),"")</f>
        <v>2</v>
      </c>
      <c r="DT40" s="2">
        <f t="array" ref="DT40">IFERROR(INDEX('SEMACU DATA UNIFICADA'!$C$2:$T1000,MATCH(1,($A40='SEMACU DATA UNIFICADA'!$A$2:$A1000)*($DF$1='SEMACU DATA UNIFICADA'!$B$2:$B1000),0),MATCH(DT$2,'SEMACU DATA UNIFICADA'!$C$1:$T$1,0)),"")</f>
        <v>16.02</v>
      </c>
      <c r="DU40" s="33">
        <f t="array" ref="DU40">IFERROR(INDEX('SEMACU DATA UNIFICADA'!$C$2:$T1000,MATCH(1,($A40='SEMACU DATA UNIFICADA'!$A$2:$A1000)*($DF$1='SEMACU DATA UNIFICADA'!$B$2:$B1000),0),MATCH(DU$2,'SEMACU DATA UNIFICADA'!$C$1:$T$1,0)),"")</f>
        <v>3.78936</v>
      </c>
      <c r="DV40" s="60">
        <f t="array" ref="DV40">IFERROR(INDEX('SEMACU DATA UNIFICADA'!$C$2:$T1000,MATCH(1,($A40='SEMACU DATA UNIFICADA'!$A$2:$A1000)*($DF$1='SEMACU DATA UNIFICADA'!$B$2:$B1000),0),MATCH(DV$2,'SEMACU DATA UNIFICADA'!$C$1:$T$1,0)),"")</f>
        <v>213.40944</v>
      </c>
      <c r="DW40" s="140">
        <f t="array" ref="DW40">IFERROR(INDEX('SEMACU DATA UNIFICADA'!$C$2:$T1000,MATCH(1,($A40='SEMACU DATA UNIFICADA'!$A$2:$A1000)*($DF$1='SEMACU DATA UNIFICADA'!$B$2:$B1000),0),MATCH(DW$2,'SEMACU DATA UNIFICADA'!$C$1:$T$1,0)),"")</f>
        <v>3.35236</v>
      </c>
      <c r="DX40" s="138" t="str">
        <f t="array" ref="DX40">IFERROR(INDEX('SEMACU DATA UNIFICADA'!$C$2:$T1000,MATCH(1,($A40='SEMACU DATA UNIFICADA'!$A$2:$A1000)*($DX$1='SEMACU DATA UNIFICADA'!$B$2:$B1000),0),MATCH(DX$2,'SEMACU DATA UNIFICADA'!$C$1:$T$1,0)),"")</f>
        <v>SE09140823</v>
      </c>
      <c r="DY40" s="2">
        <f t="array" ref="DY40">IFERROR(INDEX('SEMACU DATA UNIFICADA'!$C$2:$T1000,MATCH(1,($A40='SEMACU DATA UNIFICADA'!$A$2:$A1000)*($DX$1='SEMACU DATA UNIFICADA'!$B$2:$B1000),0),MATCH(DY$2,'SEMACU DATA UNIFICADA'!$C$1:$T$1,0)),"")</f>
        <v>275</v>
      </c>
      <c r="DZ40" s="2">
        <f t="array" ref="DZ40">IFERROR(INDEX('SEMACU DATA UNIFICADA'!$C$2:$T1000,MATCH(1,($A40='SEMACU DATA UNIFICADA'!$A$2:$A1000)*($DX$1='SEMACU DATA UNIFICADA'!$B$2:$B1000),0),MATCH(DZ$2,'SEMACU DATA UNIFICADA'!$C$1:$T$1,0)),"")</f>
        <v>1475</v>
      </c>
      <c r="EA40" s="2" t="str">
        <f t="array" ref="EA40">IFERROR(INDEX('SEMACU DATA UNIFICADA'!$C$2:$T1000,MATCH(1,($A40='SEMACU DATA UNIFICADA'!$A$2:$A1000)*($DX$1='SEMACU DATA UNIFICADA'!$B$2:$B1000),0),MATCH(EA$2,'SEMACU DATA UNIFICADA'!$C$1:$T$1,0)),"")</f>
        <v>SKR SETLINE</v>
      </c>
      <c r="EB40" s="139">
        <f t="array" ref="EB40">IFERROR(INDEX('SEMACU DATA UNIFICADA'!$C$2:$T1000,MATCH(1,($A40='SEMACU DATA UNIFICADA'!$A$2:$A1000)*($DX$1='SEMACU DATA UNIFICADA'!$B$2:$B1000),0),MATCH(EB$2,'SEMACU DATA UNIFICADA'!$C$1:$T$1,0)),"")</f>
        <v>1292.1</v>
      </c>
      <c r="EC40" s="2">
        <f t="array" ref="EC40">IFERROR(INDEX('SEMACU DATA UNIFICADA'!$C$2:$T1000,MATCH(1,($A40='SEMACU DATA UNIFICADA'!$A$2:$A1000)*($DX$1='SEMACU DATA UNIFICADA'!$B$2:$B1000),0),MATCH(EC$2,'SEMACU DATA UNIFICADA'!$C$1:$T$1,0)),"")</f>
        <v>20.05</v>
      </c>
      <c r="ED40" s="2">
        <f t="array" ref="ED40">IFERROR(INDEX('SEMACU DATA UNIFICADA'!$C$2:$T1000,MATCH(1,($A40='SEMACU DATA UNIFICADA'!$A$2:$A1000)*($DX$1='SEMACU DATA UNIFICADA'!$B$2:$B1000),0),MATCH(ED$2,'SEMACU DATA UNIFICADA'!$C$1:$T$1,0)),"")</f>
        <v>2.49</v>
      </c>
      <c r="EE40" s="33">
        <f t="array" ref="EE40">IFERROR(INDEX('SEMACU DATA UNIFICADA'!$C$2:$T1000,MATCH(1,($A40='SEMACU DATA UNIFICADA'!$A$2:$A1000)*($DX$1='SEMACU DATA UNIFICADA'!$B$2:$B1000),0),MATCH(EE$2,'SEMACU DATA UNIFICADA'!$C$1:$T$1,0)),"")</f>
        <v>3.2952</v>
      </c>
      <c r="EF40" s="60">
        <f t="array" ref="EF40">IFERROR(INDEX('SEMACU DATA UNIFICADA'!$C$2:$T1000,MATCH(1,($A40='SEMACU DATA UNIFICADA'!$A$2:$A1000)*($DX$1='SEMACU DATA UNIFICADA'!$B$2:$B1000),0),MATCH(EF$2,'SEMACU DATA UNIFICADA'!$C$1:$T$1,0)),"")</f>
        <v>416233.0275</v>
      </c>
      <c r="EG40" s="23">
        <f t="array" ref="EG40">IFERROR(INDEX('SEMACU DATA UNIFICADA'!$C$2:$T1000,MATCH(1,($A40='SEMACU DATA UNIFICADA'!$A$2:$A1000)*($DX$1='SEMACU DATA UNIFICADA'!$B$2:$B1000),0),MATCH(EG$2,'SEMACU DATA UNIFICADA'!$C$1:$T$1,0)),"")</f>
        <v>0.8399968</v>
      </c>
      <c r="EH40" s="23">
        <f t="array" ref="EH40">IFERROR(INDEX('SEMACU DATA UNIFICADA'!$C$2:$T1000,MATCH(1,($A40='SEMACU DATA UNIFICADA'!$A$2:$A1000)*($DX$1='SEMACU DATA UNIFICADA'!$B$2:$B1000),0),MATCH(EH$2,'SEMACU DATA UNIFICADA'!$C$1:$T$1,0)),"")</f>
        <v>0.5709643725</v>
      </c>
      <c r="EI40" s="23">
        <f t="array" ref="EI40">IFERROR(INDEX('SEMACU DATA UNIFICADA'!$C$2:$T1000,MATCH(1,($A40='SEMACU DATA UNIFICADA'!$A$2:$A1000)*($DX$1='SEMACU DATA UNIFICADA'!$B$2:$B1000),0),MATCH(EI$2,'SEMACU DATA UNIFICADA'!$C$1:$T$1,0)),"")</f>
        <v>0.5709643725</v>
      </c>
      <c r="EJ40" s="60" t="str">
        <f t="array" ref="EJ40">IFERROR(INDEX('SEMACU DATA UNIFICADA'!$C$2:$T1000,MATCH(1,($A40='SEMACU DATA UNIFICADA'!$A$2:$A1000)*($DX$1='SEMACU DATA UNIFICADA'!$B$2:$B1000),0),MATCH(EJ$2,'SEMACU DATA UNIFICADA'!$C$1:$T$1,0)),"")</f>
        <v/>
      </c>
      <c r="EK40" s="2">
        <f t="array" ref="EK40">IFERROR(INDEX('SEMACU DATA UNIFICADA'!$C$2:$T1000,MATCH(1,($A40='SEMACU DATA UNIFICADA'!$A$2:$A1000)*($DX$1='SEMACU DATA UNIFICADA'!$B$2:$B1000),0),MATCH(EK$2,'SEMACU DATA UNIFICADA'!$C$1:$T$1,0)),"")</f>
        <v>2</v>
      </c>
      <c r="EL40" s="2">
        <f t="array" ref="EL40">IFERROR(INDEX('SEMACU DATA UNIFICADA'!$C$2:$T1000,MATCH(1,($A40='SEMACU DATA UNIFICADA'!$A$2:$A1000)*($DX$1='SEMACU DATA UNIFICADA'!$B$2:$B1000),0),MATCH(EL$2,'SEMACU DATA UNIFICADA'!$C$1:$T$1,0)),"")</f>
        <v>22.05</v>
      </c>
      <c r="EM40" s="33">
        <f t="array" ref="EM40">IFERROR(INDEX('SEMACU DATA UNIFICADA'!$C$2:$T1000,MATCH(1,($A40='SEMACU DATA UNIFICADA'!$A$2:$A1000)*($DX$1='SEMACU DATA UNIFICADA'!$B$2:$B1000),0),MATCH(EM$2,'SEMACU DATA UNIFICADA'!$C$1:$T$1,0)),"")</f>
        <v>3.2478</v>
      </c>
      <c r="EN40" s="60">
        <f t="array" ref="EN40">IFERROR(INDEX('SEMACU DATA UNIFICADA'!$C$2:$T1000,MATCH(1,($A40='SEMACU DATA UNIFICADA'!$A$2:$A1000)*($DX$1='SEMACU DATA UNIFICADA'!$B$2:$B1000),0),MATCH(EN$2,'SEMACU DATA UNIFICADA'!$C$1:$T$1,0)),"")</f>
        <v>292.0767805</v>
      </c>
      <c r="EO40" s="140">
        <f t="array" ref="EO40">IFERROR(INDEX('SEMACU DATA UNIFICADA'!$C$2:$T1000,MATCH(1,($A40='SEMACU DATA UNIFICADA'!$A$2:$A1000)*($DX$1='SEMACU DATA UNIFICADA'!$B$2:$B1000),0),MATCH(EO$2,'SEMACU DATA UNIFICADA'!$C$1:$T$1,0)),"")</f>
        <v>4.269195126</v>
      </c>
      <c r="EP40" s="138" t="str">
        <f t="array" ref="EP40">IFERROR(INDEX('SEMACU DATA UNIFICADA'!$C$2:$T1000,MATCH(1,($A40='SEMACU DATA UNIFICADA'!$A$2:$A1000)*($EP$1='SEMACU DATA UNIFICADA'!$B$2:$B1000),0),MATCH(EP$2,'SEMACU DATA UNIFICADA'!$C$1:$T$1,0)),"")</f>
        <v>SE10140823</v>
      </c>
      <c r="EQ40" s="2">
        <f t="array" ref="EQ40">IFERROR(INDEX('SEMACU DATA UNIFICADA'!$C$2:$T1000,MATCH(1,($A40='SEMACU DATA UNIFICADA'!$A$2:$A1000)*($EP$1='SEMACU DATA UNIFICADA'!$B$2:$B1000),0),MATCH(EQ$2,'SEMACU DATA UNIFICADA'!$C$1:$T$1,0)),"")</f>
        <v>200</v>
      </c>
      <c r="ER40" s="2">
        <f t="array" ref="ER40">IFERROR(INDEX('SEMACU DATA UNIFICADA'!$C$2:$T1000,MATCH(1,($A40='SEMACU DATA UNIFICADA'!$A$2:$A1000)*($EP$1='SEMACU DATA UNIFICADA'!$B$2:$B1000),0),MATCH(ER$2,'SEMACU DATA UNIFICADA'!$C$1:$T$1,0)),"")</f>
        <v>1125</v>
      </c>
      <c r="ES40" s="2" t="str">
        <f t="array" ref="ES40">IFERROR(INDEX('SEMACU DATA UNIFICADA'!$C$2:$T1000,MATCH(1,($A40='SEMACU DATA UNIFICADA'!$A$2:$A1000)*($EP$1='SEMACU DATA UNIFICADA'!$B$2:$B1000),0),MATCH(ES$2,'SEMACU DATA UNIFICADA'!$C$1:$T$1,0)),"")</f>
        <v>SKR SETLINE</v>
      </c>
      <c r="ET40" s="139">
        <f t="array" ref="ET40">IFERROR(INDEX('SEMACU DATA UNIFICADA'!$C$2:$T1000,MATCH(1,($A40='SEMACU DATA UNIFICADA'!$A$2:$A1000)*($EP$1='SEMACU DATA UNIFICADA'!$B$2:$B1000),0),MATCH(ET$2,'SEMACU DATA UNIFICADA'!$C$1:$T$1,0)),"")</f>
        <v>985.5</v>
      </c>
      <c r="EU40" s="2">
        <f t="array" ref="EU40">IFERROR(INDEX('SEMACU DATA UNIFICADA'!$C$2:$T1000,MATCH(1,($A40='SEMACU DATA UNIFICADA'!$A$2:$A1000)*($EP$1='SEMACU DATA UNIFICADA'!$B$2:$B1000),0),MATCH(EU$2,'SEMACU DATA UNIFICADA'!$C$1:$T$1,0)),"")</f>
        <v>16.95</v>
      </c>
      <c r="EV40" s="2">
        <f t="array" ref="EV40">IFERROR(INDEX('SEMACU DATA UNIFICADA'!$C$2:$T1000,MATCH(1,($A40='SEMACU DATA UNIFICADA'!$A$2:$A1000)*($EP$1='SEMACU DATA UNIFICADA'!$B$2:$B1000),0),MATCH(EV$2,'SEMACU DATA UNIFICADA'!$C$1:$T$1,0)),"")</f>
        <v>2.85</v>
      </c>
      <c r="EW40" s="33">
        <f t="array" ref="EW40">IFERROR(INDEX('SEMACU DATA UNIFICADA'!$C$2:$T1000,MATCH(1,($A40='SEMACU DATA UNIFICADA'!$A$2:$A1000)*($EP$1='SEMACU DATA UNIFICADA'!$B$2:$B1000),0),MATCH(EW$2,'SEMACU DATA UNIFICADA'!$C$1:$T$1,0)),"")</f>
        <v>3.6666</v>
      </c>
      <c r="EX40" s="60">
        <f t="array" ref="EX40">IFERROR(INDEX('SEMACU DATA UNIFICADA'!$C$2:$T1000,MATCH(1,($A40='SEMACU DATA UNIFICADA'!$A$2:$A1000)*($EP$1='SEMACU DATA UNIFICADA'!$B$2:$B1000),0),MATCH(EX$2,'SEMACU DATA UNIFICADA'!$C$1:$T$1,0)),"")</f>
        <v>321807.9428</v>
      </c>
      <c r="EY40" s="23">
        <f t="array" ref="EY40">IFERROR(INDEX('SEMACU DATA UNIFICADA'!$C$2:$T1000,MATCH(1,($A40='SEMACU DATA UNIFICADA'!$A$2:$A1000)*($EP$1='SEMACU DATA UNIFICADA'!$B$2:$B1000),0),MATCH(EY$2,'SEMACU DATA UNIFICADA'!$C$1:$T$1,0)),"")</f>
        <v>0.8399968</v>
      </c>
      <c r="EZ40" s="23">
        <f t="array" ref="EZ40">IFERROR(INDEX('SEMACU DATA UNIFICADA'!$C$2:$T1000,MATCH(1,($A40='SEMACU DATA UNIFICADA'!$A$2:$A1000)*($EP$1='SEMACU DATA UNIFICADA'!$B$2:$B1000),0),MATCH(EZ$2,'SEMACU DATA UNIFICADA'!$C$1:$T$1,0)),"")</f>
        <v>0.5376907983</v>
      </c>
      <c r="FA40" s="23">
        <f t="array" ref="FA40">IFERROR(INDEX('SEMACU DATA UNIFICADA'!$C$2:$T1000,MATCH(1,($A40='SEMACU DATA UNIFICADA'!$A$2:$A1000)*($EP$1='SEMACU DATA UNIFICADA'!$B$2:$B1000),0),MATCH(FA$2,'SEMACU DATA UNIFICADA'!$C$1:$T$1,0)),"")</f>
        <v>0.5376907983</v>
      </c>
      <c r="FB40" s="60" t="str">
        <f t="array" ref="FB40">IFERROR(INDEX('SEMACU DATA UNIFICADA'!$C$2:$T1000,MATCH(1,($A40='SEMACU DATA UNIFICADA'!$A$2:$A1000)*($EP$1='SEMACU DATA UNIFICADA'!$B$2:$B1000),0),MATCH(FB$2,'SEMACU DATA UNIFICADA'!$C$1:$T$1,0)),"")</f>
        <v/>
      </c>
      <c r="FC40" s="2">
        <f t="array" ref="FC40">IFERROR(INDEX('SEMACU DATA UNIFICADA'!$C$2:$T1000,MATCH(1,($A40='SEMACU DATA UNIFICADA'!$A$2:$A1000)*($EP$1='SEMACU DATA UNIFICADA'!$B$2:$B1000),0),MATCH(FC$2,'SEMACU DATA UNIFICADA'!$C$1:$T$1,0)),"")</f>
        <v>2</v>
      </c>
      <c r="FD40" s="2">
        <f t="array" ref="FD40">IFERROR(INDEX('SEMACU DATA UNIFICADA'!$C$2:$T1000,MATCH(1,($A40='SEMACU DATA UNIFICADA'!$A$2:$A1000)*($EP$1='SEMACU DATA UNIFICADA'!$B$2:$B1000),0),MATCH(FD$2,'SEMACU DATA UNIFICADA'!$C$1:$T$1,0)),"")</f>
        <v>18.95</v>
      </c>
      <c r="FE40" s="33">
        <f t="array" ref="FE40">IFERROR(INDEX('SEMACU DATA UNIFICADA'!$C$2:$T1000,MATCH(1,($A40='SEMACU DATA UNIFICADA'!$A$2:$A1000)*($EP$1='SEMACU DATA UNIFICADA'!$B$2:$B1000),0),MATCH(FE$2,'SEMACU DATA UNIFICADA'!$C$1:$T$1,0)),"")</f>
        <v>3.4254</v>
      </c>
      <c r="FF40" s="60">
        <f t="array" ref="FF40">IFERROR(INDEX('SEMACU DATA UNIFICADA'!$C$2:$T1000,MATCH(1,($A40='SEMACU DATA UNIFICADA'!$A$2:$A1000)*($EP$1='SEMACU DATA UNIFICADA'!$B$2:$B1000),0),MATCH(FF$2,'SEMACU DATA UNIFICADA'!$C$1:$T$1,0)),"")</f>
        <v>209.9889307</v>
      </c>
      <c r="FG40" s="140">
        <f t="array" ref="FG40">IFERROR(INDEX('SEMACU DATA UNIFICADA'!$C$2:$T1000,MATCH(1,($A40='SEMACU DATA UNIFICADA'!$A$2:$A1000)*($EP$1='SEMACU DATA UNIFICADA'!$B$2:$B1000),0),MATCH(FG$2,'SEMACU DATA UNIFICADA'!$C$1:$T$1,0)),"")</f>
        <v>2.497232677</v>
      </c>
      <c r="FH40" s="138" t="str">
        <f t="array" ref="FH40">IFERROR(INDEX('SEMACU DATA UNIFICADA'!$C$2:$T1000,MATCH(1,($A40='SEMACU DATA UNIFICADA'!$A$2:$A1000)*($FH$1='SEMACU DATA UNIFICADA'!$B$2:$B1000),0),MATCH(FH$2,'SEMACU DATA UNIFICADA'!$C$1:$T$1,0)),"")</f>
        <v>SE11280923</v>
      </c>
      <c r="FI40" s="2" t="str">
        <f t="array" ref="FI40">IFERROR(INDEX('SEMACU DATA UNIFICADA'!$C$2:$T1000,MATCH(1,($A40='SEMACU DATA UNIFICADA'!$A$2:$A1000)*($FH$1='SEMACU DATA UNIFICADA'!$B$2:$B1000),0),MATCH(FI$2,'SEMACU DATA UNIFICADA'!$C$1:$T$1,0)),"")</f>
        <v/>
      </c>
      <c r="FJ40" s="2">
        <f t="array" ref="FJ40">IFERROR(INDEX('SEMACU DATA UNIFICADA'!$C$2:$T1000,MATCH(1,($A40='SEMACU DATA UNIFICADA'!$A$2:$A1000)*($FH$1='SEMACU DATA UNIFICADA'!$B$2:$B1000),0),MATCH(FJ$2,'SEMACU DATA UNIFICADA'!$C$1:$T$1,0)),"")</f>
        <v>263</v>
      </c>
      <c r="FK40" s="2" t="str">
        <f t="array" ref="FK40">IFERROR(INDEX('SEMACU DATA UNIFICADA'!$C$2:$T1000,MATCH(1,($A40='SEMACU DATA UNIFICADA'!$A$2:$A1000)*($FH$1='SEMACU DATA UNIFICADA'!$B$2:$B1000),0),MATCH(FK$2,'SEMACU DATA UNIFICADA'!$C$1:$T$1,0)),"")</f>
        <v/>
      </c>
      <c r="FL40" s="139" t="str">
        <f t="array" ref="FL40">IFERROR(INDEX('SEMACU DATA UNIFICADA'!$C$2:$T1000,MATCH(1,($A40='SEMACU DATA UNIFICADA'!$A$2:$A1000)*($FH$1='SEMACU DATA UNIFICADA'!$B$2:$B1000),0),MATCH(FL$2,'SEMACU DATA UNIFICADA'!$C$1:$T$1,0)),"")</f>
        <v/>
      </c>
      <c r="FM40" s="2">
        <f t="array" ref="FM40">IFERROR(INDEX('SEMACU DATA UNIFICADA'!$C$2:$T1000,MATCH(1,($A40='SEMACU DATA UNIFICADA'!$A$2:$A1000)*($FH$1='SEMACU DATA UNIFICADA'!$B$2:$B1000),0),MATCH(FM$2,'SEMACU DATA UNIFICADA'!$C$1:$T$1,0)),"")</f>
        <v>2.48</v>
      </c>
      <c r="FN40" s="2">
        <f t="array" ref="FN40">IFERROR(INDEX('SEMACU DATA UNIFICADA'!$C$2:$T1000,MATCH(1,($A40='SEMACU DATA UNIFICADA'!$A$2:$A1000)*($FH$1='SEMACU DATA UNIFICADA'!$B$2:$B1000),0),MATCH(FN$2,'SEMACU DATA UNIFICADA'!$C$1:$T$1,0)),"")</f>
        <v>0</v>
      </c>
      <c r="FO40" s="33">
        <f t="array" ref="FO40">IFERROR(INDEX('SEMACU DATA UNIFICADA'!$C$2:$T1000,MATCH(1,($A40='SEMACU DATA UNIFICADA'!$A$2:$A1000)*($FH$1='SEMACU DATA UNIFICADA'!$B$2:$B1000),0),MATCH(FO$2,'SEMACU DATA UNIFICADA'!$C$1:$T$1,0)),"")</f>
        <v>10.3848</v>
      </c>
      <c r="FP40" s="60">
        <f t="array" ref="FP40">IFERROR(INDEX('SEMACU DATA UNIFICADA'!$C$2:$T1000,MATCH(1,($A40='SEMACU DATA UNIFICADA'!$A$2:$A1000)*($FH$1='SEMACU DATA UNIFICADA'!$B$2:$B1000),0),MATCH(FP$2,'SEMACU DATA UNIFICADA'!$C$1:$T$1,0)),"")</f>
        <v>0</v>
      </c>
      <c r="FQ40" s="23">
        <f t="array" ref="FQ40">IFERROR(INDEX('SEMACU DATA UNIFICADA'!$C$2:$T1000,MATCH(1,($A40='SEMACU DATA UNIFICADA'!$A$2:$A1000)*($FH$1='SEMACU DATA UNIFICADA'!$B$2:$B1000),0),MATCH(FQ$2,'SEMACU DATA UNIFICADA'!$C$1:$T$1,0)),"")</f>
        <v>0.9899998</v>
      </c>
      <c r="FR40" s="23">
        <f t="array" ref="FR40">IFERROR(INDEX('SEMACU DATA UNIFICADA'!$C$2:$T1000,MATCH(1,($A40='SEMACU DATA UNIFICADA'!$A$2:$A1000)*($FH$1='SEMACU DATA UNIFICADA'!$B$2:$B1000),0),MATCH(FR$2,'SEMACU DATA UNIFICADA'!$C$1:$T$1,0)),"")</f>
        <v>0</v>
      </c>
      <c r="FS40" s="23">
        <f t="array" ref="FS40">IFERROR(INDEX('SEMACU DATA UNIFICADA'!$C$2:$T1000,MATCH(1,($A40='SEMACU DATA UNIFICADA'!$A$2:$A1000)*($FH$1='SEMACU DATA UNIFICADA'!$B$2:$B1000),0),MATCH(FS$2,'SEMACU DATA UNIFICADA'!$C$1:$T$1,0)),"")</f>
        <v>0</v>
      </c>
      <c r="FT40" s="60" t="str">
        <f t="array" ref="FT40">IFERROR(INDEX('SEMACU DATA UNIFICADA'!$C$2:$T1000,MATCH(1,($A40='SEMACU DATA UNIFICADA'!$A$2:$A1000)*($FH$1='SEMACU DATA UNIFICADA'!$B$2:$B1000),0),MATCH(FT$2,'SEMACU DATA UNIFICADA'!$C$1:$T$1,0)),"")</f>
        <v/>
      </c>
      <c r="FU40" s="2">
        <f t="array" ref="FU40">IFERROR(INDEX('SEMACU DATA UNIFICADA'!$C$2:$T1000,MATCH(1,($A40='SEMACU DATA UNIFICADA'!$A$2:$A1000)*($FH$1='SEMACU DATA UNIFICADA'!$B$2:$B1000),0),MATCH(FU$2,'SEMACU DATA UNIFICADA'!$C$1:$T$1,0)),"")</f>
        <v>2</v>
      </c>
      <c r="FV40" s="2">
        <f t="array" ref="FV40">IFERROR(INDEX('SEMACU DATA UNIFICADA'!$C$2:$T1000,MATCH(1,($A40='SEMACU DATA UNIFICADA'!$A$2:$A1000)*($FH$1='SEMACU DATA UNIFICADA'!$B$2:$B1000),0),MATCH(FV$2,'SEMACU DATA UNIFICADA'!$C$1:$T$1,0)),"")</f>
        <v>4.48</v>
      </c>
      <c r="FW40" s="33">
        <f t="array" ref="FW40">IFERROR(INDEX('SEMACU DATA UNIFICADA'!$C$2:$T1000,MATCH(1,($A40='SEMACU DATA UNIFICADA'!$A$2:$A1000)*($FH$1='SEMACU DATA UNIFICADA'!$B$2:$B1000),0),MATCH(FW$2,'SEMACU DATA UNIFICADA'!$C$1:$T$1,0)),"")</f>
        <v>8.02464</v>
      </c>
      <c r="FX40" s="60">
        <f t="array" ref="FX40">IFERROR(INDEX('SEMACU DATA UNIFICADA'!$C$2:$T1000,MATCH(1,($A40='SEMACU DATA UNIFICADA'!$A$2:$A1000)*($FH$1='SEMACU DATA UNIFICADA'!$B$2:$B1000),0),MATCH(FX$2,'SEMACU DATA UNIFICADA'!$C$1:$T$1,0)),"")</f>
        <v>-3.399433582</v>
      </c>
      <c r="FY40" s="140">
        <f t="array" ref="FY40">IFERROR(INDEX('SEMACU DATA UNIFICADA'!$C$2:$T1000,MATCH(1,($A40='SEMACU DATA UNIFICADA'!$A$2:$A1000)*($FH$1='SEMACU DATA UNIFICADA'!$B$2:$B1000),0),MATCH(FY$2,'SEMACU DATA UNIFICADA'!$C$1:$T$1,0)),"")</f>
        <v>-0.8498583955</v>
      </c>
      <c r="FZ40" s="138" t="str">
        <f t="array" ref="FZ40">IFERROR(INDEX('SEMACU DATA UNIFICADA'!$C$2:$T1000,MATCH(1,($A40='SEMACU DATA UNIFICADA'!$A$2:$A1000)*($FZ$1='SEMACU DATA UNIFICADA'!$B$2:$B1000),0),MATCH(FZ$2,'SEMACU DATA UNIFICADA'!$C$1:$T$1,0)),"")</f>
        <v>SERE290823</v>
      </c>
      <c r="GA40" s="2">
        <f t="array" ref="GA40">IFERROR(INDEX('SEMACU DATA UNIFICADA'!$C$2:$T1000,MATCH(1,($A40='SEMACU DATA UNIFICADA'!$A$2:$A1000)*($FZ$1='SEMACU DATA UNIFICADA'!$B$2:$B1000),0),MATCH(GA$2,'SEMACU DATA UNIFICADA'!$C$1:$T$1,0)),"")</f>
        <v>50</v>
      </c>
      <c r="GB40" s="2">
        <f t="array" ref="GB40">IFERROR(INDEX('SEMACU DATA UNIFICADA'!$C$2:$T1000,MATCH(1,($A40='SEMACU DATA UNIFICADA'!$A$2:$A1000)*($FZ$1='SEMACU DATA UNIFICADA'!$B$2:$B1000),0),MATCH(GB$2,'SEMACU DATA UNIFICADA'!$C$1:$T$1,0)),"")</f>
        <v>350</v>
      </c>
      <c r="GC40" s="2" t="str">
        <f t="array" ref="GC40">IFERROR(INDEX('SEMACU DATA UNIFICADA'!$C$2:$T1000,MATCH(1,($A40='SEMACU DATA UNIFICADA'!$A$2:$A1000)*($FZ$1='SEMACU DATA UNIFICADA'!$B$2:$B1000),0),MATCH(GC$2,'SEMACU DATA UNIFICADA'!$C$1:$T$1,0)),"")</f>
        <v>SKR SETLINE</v>
      </c>
      <c r="GD40" s="139">
        <f t="array" ref="GD40">IFERROR(INDEX('SEMACU DATA UNIFICADA'!$C$2:$T1000,MATCH(1,($A40='SEMACU DATA UNIFICADA'!$A$2:$A1000)*($FZ$1='SEMACU DATA UNIFICADA'!$B$2:$B1000),0),MATCH(GD$2,'SEMACU DATA UNIFICADA'!$C$1:$T$1,0)),"")</f>
        <v>306.6</v>
      </c>
      <c r="GE40" s="2">
        <f t="array" ref="GE40">IFERROR(INDEX('SEMACU DATA UNIFICADA'!$C$2:$T1000,MATCH(1,($A40='SEMACU DATA UNIFICADA'!$A$2:$A1000)*($FZ$1='SEMACU DATA UNIFICADA'!$B$2:$B1000),0),MATCH(GE$2,'SEMACU DATA UNIFICADA'!$C$1:$T$1,0)),"")</f>
        <v>15.03</v>
      </c>
      <c r="GF40" s="2">
        <f t="array" ref="GF40">IFERROR(INDEX('SEMACU DATA UNIFICADA'!$C$2:$T1000,MATCH(1,($A40='SEMACU DATA UNIFICADA'!$A$2:$A1000)*($FZ$1='SEMACU DATA UNIFICADA'!$B$2:$B1000),0),MATCH(GF$2,'SEMACU DATA UNIFICADA'!$C$1:$T$1,0)),"")</f>
        <v>2.58</v>
      </c>
      <c r="GG40" s="33">
        <f t="array" ref="GG40">IFERROR(INDEX('SEMACU DATA UNIFICADA'!$C$2:$T1000,MATCH(1,($A40='SEMACU DATA UNIFICADA'!$A$2:$A1000)*($FZ$1='SEMACU DATA UNIFICADA'!$B$2:$B1000),0),MATCH(GG$2,'SEMACU DATA UNIFICADA'!$C$1:$T$1,0)),"")</f>
        <v>3.9204</v>
      </c>
      <c r="GH40" s="60">
        <f t="array" ref="GH40">IFERROR(INDEX('SEMACU DATA UNIFICADA'!$C$2:$T1000,MATCH(1,($A40='SEMACU DATA UNIFICADA'!$A$2:$A1000)*($FZ$1='SEMACU DATA UNIFICADA'!$B$2:$B1000),0),MATCH(GH$2,'SEMACU DATA UNIFICADA'!$C$1:$T$1,0)),"")</f>
        <v>84855.6263</v>
      </c>
      <c r="GI40" s="23">
        <f t="array" ref="GI40">IFERROR(INDEX('SEMACU DATA UNIFICADA'!$C$2:$T1000,MATCH(1,($A40='SEMACU DATA UNIFICADA'!$A$2:$A1000)*($FZ$1='SEMACU DATA UNIFICADA'!$B$2:$B1000),0),MATCH(GI$2,'SEMACU DATA UNIFICADA'!$C$1:$T$1,0)),"")</f>
        <v>0.8899978</v>
      </c>
      <c r="GJ40" s="23">
        <f t="array" ref="GJ40">IFERROR(INDEX('SEMACU DATA UNIFICADA'!$C$2:$T1000,MATCH(1,($A40='SEMACU DATA UNIFICADA'!$A$2:$A1000)*($FZ$1='SEMACU DATA UNIFICADA'!$B$2:$B1000),0),MATCH(GJ$2,'SEMACU DATA UNIFICADA'!$C$1:$T$1,0)),"")</f>
        <v>0.6285601948</v>
      </c>
      <c r="GK40" s="23">
        <f t="array" ref="GK40">IFERROR(INDEX('SEMACU DATA UNIFICADA'!$C$2:$T1000,MATCH(1,($A40='SEMACU DATA UNIFICADA'!$A$2:$A1000)*($FZ$1='SEMACU DATA UNIFICADA'!$B$2:$B1000),0),MATCH(GK$2,'SEMACU DATA UNIFICADA'!$C$1:$T$1,0)),"")</f>
        <v>0.6285601948</v>
      </c>
      <c r="GL40" s="60" t="str">
        <f t="array" ref="GL40">IFERROR(INDEX('SEMACU DATA UNIFICADA'!$C$2:$T1000,MATCH(1,($A40='SEMACU DATA UNIFICADA'!$A$2:$A1000)*($FZ$1='SEMACU DATA UNIFICADA'!$B$2:$B1000),0),MATCH(GL$2,'SEMACU DATA UNIFICADA'!$C$1:$T$1,0)),"")</f>
        <v/>
      </c>
      <c r="GM40" s="2">
        <f t="array" ref="GM40">IFERROR(INDEX('SEMACU DATA UNIFICADA'!$C$2:$T1000,MATCH(1,($A40='SEMACU DATA UNIFICADA'!$A$2:$A1000)*($FZ$1='SEMACU DATA UNIFICADA'!$B$2:$B1000),0),MATCH(GM$2,'SEMACU DATA UNIFICADA'!$C$1:$T$1,0)),"")</f>
        <v>2</v>
      </c>
      <c r="GN40" s="2">
        <f t="array" ref="GN40">IFERROR(INDEX('SEMACU DATA UNIFICADA'!$C$2:$T1000,MATCH(1,($A40='SEMACU DATA UNIFICADA'!$A$2:$A1000)*($FZ$1='SEMACU DATA UNIFICADA'!$B$2:$B1000),0),MATCH(GN$2,'SEMACU DATA UNIFICADA'!$C$1:$T$1,0)),"")</f>
        <v>17.03</v>
      </c>
      <c r="GO40" s="33">
        <f t="array" ref="GO40">IFERROR(INDEX('SEMACU DATA UNIFICADA'!$C$2:$T1000,MATCH(1,($A40='SEMACU DATA UNIFICADA'!$A$2:$A1000)*($FZ$1='SEMACU DATA UNIFICADA'!$B$2:$B1000),0),MATCH(GO$2,'SEMACU DATA UNIFICADA'!$C$1:$T$1,0)),"")</f>
        <v>3.64476</v>
      </c>
      <c r="GP40" s="60">
        <f t="array" ref="GP40">IFERROR(INDEX('SEMACU DATA UNIFICADA'!$C$2:$T1000,MATCH(1,($A40='SEMACU DATA UNIFICADA'!$A$2:$A1000)*($FZ$1='SEMACU DATA UNIFICADA'!$B$2:$B1000),0),MATCH(GP$2,'SEMACU DATA UNIFICADA'!$C$1:$T$1,0)),"")</f>
        <v>53.30910629</v>
      </c>
      <c r="GQ40" s="140">
        <f t="array" ref="GQ40">IFERROR(INDEX('SEMACU DATA UNIFICADA'!$C$2:$T1000,MATCH(1,($A40='SEMACU DATA UNIFICADA'!$A$2:$A1000)*($FZ$1='SEMACU DATA UNIFICADA'!$B$2:$B1000),0),MATCH(GQ$2,'SEMACU DATA UNIFICADA'!$C$1:$T$1,0)),"")</f>
        <v>0.8272765716</v>
      </c>
    </row>
    <row r="41">
      <c r="A41" s="199">
        <v>45208.0</v>
      </c>
      <c r="B41" s="138" t="str">
        <f t="array" ref="B41">IFERROR(INDEX('SEMACU DATA UNIFICADA'!$C$2:$T1000,MATCH(1,($A41='SEMACU DATA UNIFICADA'!$A$2:$A1000)*($B$1='SEMACU DATA UNIFICADA'!$B$2:$B1000),0),MATCH(B$2,'SEMACU DATA UNIFICADA'!$C$1:$T$1,0)),"")</f>
        <v/>
      </c>
      <c r="C41" s="2" t="str">
        <f t="array" ref="C41">IFERROR(INDEX('SEMACU DATA UNIFICADA'!$C$2:$T1000,MATCH(1,($A41='SEMACU DATA UNIFICADA'!$A$2:$A1000)*($B$1='SEMACU DATA UNIFICADA'!$B$2:$B1000),0),MATCH(C$2,'SEMACU DATA UNIFICADA'!$C$1:$T$1,0)),"")</f>
        <v/>
      </c>
      <c r="D41" s="2" t="str">
        <f t="array" ref="D41">IFERROR(INDEX('SEMACU DATA UNIFICADA'!$C$2:$T1000,MATCH(1,($A41='SEMACU DATA UNIFICADA'!$A$2:$A1000)*($B$1='SEMACU DATA UNIFICADA'!$B$2:$B1000),0),MATCH(D$2,'SEMACU DATA UNIFICADA'!$C$1:$T$1,0)),"")</f>
        <v/>
      </c>
      <c r="E41" s="2" t="str">
        <f t="array" ref="E41">IFERROR(INDEX('SEMACU DATA UNIFICADA'!$C$2:$T1000,MATCH(1,($A41='SEMACU DATA UNIFICADA'!$A$2:$A1000)*($B$1='SEMACU DATA UNIFICADA'!$B$2:$B1000),0),MATCH(E$2,'SEMACU DATA UNIFICADA'!$C$1:$T$1,0)),"")</f>
        <v/>
      </c>
      <c r="F41" s="60" t="str">
        <f t="array" ref="F41">IFERROR(INDEX('SEMACU DATA UNIFICADA'!$C$2:$T1000,MATCH(1,($A41='SEMACU DATA UNIFICADA'!$A$2:$A1000)*($B$1='SEMACU DATA UNIFICADA'!$B$2:$B1000),0),MATCH(F$2,'SEMACU DATA UNIFICADA'!$C$1:$T$1,0)),"")</f>
        <v/>
      </c>
      <c r="G41" s="2" t="str">
        <f t="array" ref="G41">IFERROR(INDEX('SEMACU DATA UNIFICADA'!$C$2:$T1000,MATCH(1,($A41='SEMACU DATA UNIFICADA'!$A$2:$A1000)*($B$1='SEMACU DATA UNIFICADA'!$B$2:$B1000),0),MATCH(G$2,'SEMACU DATA UNIFICADA'!$C$1:$T$1,0)),"")</f>
        <v/>
      </c>
      <c r="H41" s="2" t="str">
        <f t="array" ref="H41">IFERROR(INDEX('SEMACU DATA UNIFICADA'!$C$2:$T1000,MATCH(1,($A41='SEMACU DATA UNIFICADA'!$A$2:$A1000)*($B$1='SEMACU DATA UNIFICADA'!$B$2:$B1000),0),MATCH(H$2,'SEMACU DATA UNIFICADA'!$C$1:$T$1,0)),"")</f>
        <v/>
      </c>
      <c r="I41" s="33" t="str">
        <f t="array" ref="I41">IFERROR(INDEX('SEMACU DATA UNIFICADA'!$C$2:$T1000,MATCH(1,($A41='SEMACU DATA UNIFICADA'!$A$2:$A1000)*($B$1='SEMACU DATA UNIFICADA'!$B$2:$B1000),0),MATCH(I$2,'SEMACU DATA UNIFICADA'!$C$1:$T$1,0)),"")</f>
        <v/>
      </c>
      <c r="J41" s="60" t="str">
        <f t="array" ref="J41">IFERROR(INDEX('SEMACU DATA UNIFICADA'!$C$2:$T1000,MATCH(1,($A41='SEMACU DATA UNIFICADA'!$A$2:$A1000)*($B$1='SEMACU DATA UNIFICADA'!$B$2:$B1000),0),MATCH(J$2,'SEMACU DATA UNIFICADA'!$C$1:$T$1,0)),"")</f>
        <v/>
      </c>
      <c r="K41" s="23" t="str">
        <f t="array" ref="K41">IFERROR(INDEX('SEMACU DATA UNIFICADA'!$C$2:$T1000,MATCH(1,($A41='SEMACU DATA UNIFICADA'!$A$2:$A1000)*($B$1='SEMACU DATA UNIFICADA'!$B$2:$B1000),0),MATCH(K$2,'SEMACU DATA UNIFICADA'!$C$1:$T$1,0)),"")</f>
        <v/>
      </c>
      <c r="L41" s="23" t="str">
        <f t="array" ref="L41">IFERROR(INDEX('SEMACU DATA UNIFICADA'!$C$2:$T1000,MATCH(1,($A41='SEMACU DATA UNIFICADA'!$A$2:$A1000)*($B$1='SEMACU DATA UNIFICADA'!$B$2:$B1000),0),MATCH(L$2,'SEMACU DATA UNIFICADA'!$C$1:$T$1,0)),"")</f>
        <v/>
      </c>
      <c r="M41" s="23" t="str">
        <f t="array" ref="M41">IFERROR(INDEX('SEMACU DATA UNIFICADA'!$C$2:$T1000,MATCH(1,($A41='SEMACU DATA UNIFICADA'!$A$2:$A1000)*($B$1='SEMACU DATA UNIFICADA'!$B$2:$B1000),0),MATCH(M$2,'SEMACU DATA UNIFICADA'!$C$1:$T$1,0)),"")</f>
        <v/>
      </c>
      <c r="N41" s="60" t="str">
        <f t="array" ref="N41">IFERROR(INDEX('SEMACU DATA UNIFICADA'!$C$2:$T1000,MATCH(1,($A41='SEMACU DATA UNIFICADA'!$A$2:$A1000)*($B$1='SEMACU DATA UNIFICADA'!$B$2:$B1000),0),MATCH(N$2,'SEMACU DATA UNIFICADA'!$C$1:$T$1,0)),"")</f>
        <v/>
      </c>
      <c r="O41" s="2" t="str">
        <f t="array" ref="O41">IFERROR(INDEX('SEMACU DATA UNIFICADA'!$C$2:$T1000,MATCH(1,($A41='SEMACU DATA UNIFICADA'!$A$2:$A1000)*($B$1='SEMACU DATA UNIFICADA'!$B$2:$B1000),0),MATCH(O$2,'SEMACU DATA UNIFICADA'!$C$1:$T$1,0)),"")</f>
        <v/>
      </c>
      <c r="P41" s="2" t="str">
        <f t="array" ref="P41">IFERROR(INDEX('SEMACU DATA UNIFICADA'!$C$2:$T1000,MATCH(1,($A41='SEMACU DATA UNIFICADA'!$A$2:$A1000)*($B$1='SEMACU DATA UNIFICADA'!$B$2:$B1000),0),MATCH(P$2,'SEMACU DATA UNIFICADA'!$C$1:$T$1,0)),"")</f>
        <v/>
      </c>
      <c r="Q41" s="33" t="str">
        <f t="array" ref="Q41">IFERROR(INDEX('SEMACU DATA UNIFICADA'!$C$2:$T1000,MATCH(1,($A41='SEMACU DATA UNIFICADA'!$A$2:$A1000)*($B$1='SEMACU DATA UNIFICADA'!$B$2:$B1000),0),MATCH(Q$2,'SEMACU DATA UNIFICADA'!$C$1:$T$1,0)),"")</f>
        <v/>
      </c>
      <c r="R41" s="60" t="str">
        <f t="array" ref="R41">IFERROR(INDEX('SEMACU DATA UNIFICADA'!$C$2:$T1000,MATCH(1,($A41='SEMACU DATA UNIFICADA'!$A$2:$A1000)*($B$1='SEMACU DATA UNIFICADA'!$B$2:$B1000),0),MATCH(R$2,'SEMACU DATA UNIFICADA'!$C$1:$T$1,0)),"")</f>
        <v/>
      </c>
      <c r="S41" s="140" t="str">
        <f t="array" ref="S41">IFERROR(INDEX('SEMACU DATA UNIFICADA'!$C$2:$T1000,MATCH(1,($A41='SEMACU DATA UNIFICADA'!$A$2:$A1000)*($B$1='SEMACU DATA UNIFICADA'!$B$2:$B1000),0),MATCH(S$2,'SEMACU DATA UNIFICADA'!$C$1:$T$1,0)),"")</f>
        <v/>
      </c>
      <c r="T41" s="138" t="str">
        <f t="array" ref="T41">IFERROR(INDEX('SEMACU DATA UNIFICADA'!$C$2:$T1000,MATCH(1,($A41='SEMACU DATA UNIFICADA'!$A$2:$A1000)*($T$1='SEMACU DATA UNIFICADA'!$B$2:$B1000),0),MATCH(T$2,'SEMACU DATA UNIFICADA'!$C$1:$T$1,0)),"")</f>
        <v>SE02260923</v>
      </c>
      <c r="U41" s="2">
        <f t="array" ref="U41">IFERROR(INDEX('SEMACU DATA UNIFICADA'!$C$2:$T1000,MATCH(1,($A41='SEMACU DATA UNIFICADA'!$A$2:$A1000)*($T$1='SEMACU DATA UNIFICADA'!$B$2:$B1000),0),MATCH(U$2,'SEMACU DATA UNIFICADA'!$C$1:$T$1,0)),"")</f>
        <v>375</v>
      </c>
      <c r="V41" s="2">
        <f t="array" ref="V41">IFERROR(INDEX('SEMACU DATA UNIFICADA'!$C$2:$T1000,MATCH(1,($A41='SEMACU DATA UNIFICADA'!$A$2:$A1000)*($T$1='SEMACU DATA UNIFICADA'!$B$2:$B1000),0),MATCH(V$2,'SEMACU DATA UNIFICADA'!$C$1:$T$1,0)),"")</f>
        <v>2050</v>
      </c>
      <c r="W41" s="2" t="str">
        <f t="array" ref="W41">IFERROR(INDEX('SEMACU DATA UNIFICADA'!$C$2:$T1000,MATCH(1,($A41='SEMACU DATA UNIFICADA'!$A$2:$A1000)*($T$1='SEMACU DATA UNIFICADA'!$B$2:$B1000),0),MATCH(W$2,'SEMACU DATA UNIFICADA'!$C$1:$T$1,0)),"")</f>
        <v/>
      </c>
      <c r="X41" s="139" t="str">
        <f t="array" ref="X41">IFERROR(INDEX('SEMACU DATA UNIFICADA'!$C$2:$T1000,MATCH(1,($A41='SEMACU DATA UNIFICADA'!$A$2:$A1000)*($T$1='SEMACU DATA UNIFICADA'!$B$2:$B1000),0),MATCH(X$2,'SEMACU DATA UNIFICADA'!$C$1:$T$1,0)),"")</f>
        <v/>
      </c>
      <c r="Y41" s="2">
        <f t="array" ref="Y41">IFERROR(INDEX('SEMACU DATA UNIFICADA'!$C$2:$T1000,MATCH(1,($A41='SEMACU DATA UNIFICADA'!$A$2:$A1000)*($T$1='SEMACU DATA UNIFICADA'!$B$2:$B1000),0),MATCH(Y$2,'SEMACU DATA UNIFICADA'!$C$1:$T$1,0)),"")</f>
        <v>4.17</v>
      </c>
      <c r="Z41" s="2">
        <f t="array" ref="Z41">IFERROR(INDEX('SEMACU DATA UNIFICADA'!$C$2:$T1000,MATCH(1,($A41='SEMACU DATA UNIFICADA'!$A$2:$A1000)*($T$1='SEMACU DATA UNIFICADA'!$B$2:$B1000),0),MATCH(Z$2,'SEMACU DATA UNIFICADA'!$C$1:$T$1,0)),"")</f>
        <v>2.12</v>
      </c>
      <c r="AA41" s="33">
        <f t="array" ref="AA41">IFERROR(INDEX('SEMACU DATA UNIFICADA'!$C$2:$T1000,MATCH(1,($A41='SEMACU DATA UNIFICADA'!$A$2:$A1000)*($T$1='SEMACU DATA UNIFICADA'!$B$2:$B1000),0),MATCH(AA$2,'SEMACU DATA UNIFICADA'!$C$1:$T$1,0)),"")</f>
        <v>8.34456</v>
      </c>
      <c r="AB41" s="60">
        <f t="array" ref="AB41">IFERROR(INDEX('SEMACU DATA UNIFICADA'!$C$2:$T1000,MATCH(1,($A41='SEMACU DATA UNIFICADA'!$A$2:$A1000)*($T$1='SEMACU DATA UNIFICADA'!$B$2:$B1000),0),MATCH(AB$2,'SEMACU DATA UNIFICADA'!$C$1:$T$1,0)),"")</f>
        <v>1077684.834</v>
      </c>
      <c r="AC41" s="23">
        <f t="array" ref="AC41">IFERROR(INDEX('SEMACU DATA UNIFICADA'!$C$2:$T1000,MATCH(1,($A41='SEMACU DATA UNIFICADA'!$A$2:$A1000)*($T$1='SEMACU DATA UNIFICADA'!$B$2:$B1000),0),MATCH(AC$2,'SEMACU DATA UNIFICADA'!$C$1:$T$1,0)),"")</f>
        <v>0.9599992</v>
      </c>
      <c r="AD41" s="23">
        <f t="array" ref="AD41">IFERROR(INDEX('SEMACU DATA UNIFICADA'!$C$2:$T1000,MATCH(1,($A41='SEMACU DATA UNIFICADA'!$A$2:$A1000)*($T$1='SEMACU DATA UNIFICADA'!$B$2:$B1000),0),MATCH(AD$2,'SEMACU DATA UNIFICADA'!$C$1:$T$1,0)),"")</f>
        <v>0.6112907643</v>
      </c>
      <c r="AE41" s="23">
        <f t="array" ref="AE41">IFERROR(INDEX('SEMACU DATA UNIFICADA'!$C$2:$T1000,MATCH(1,($A41='SEMACU DATA UNIFICADA'!$A$2:$A1000)*($T$1='SEMACU DATA UNIFICADA'!$B$2:$B1000),0),MATCH(AE$2,'SEMACU DATA UNIFICADA'!$C$1:$T$1,0)),"")</f>
        <v>0.6112907643</v>
      </c>
      <c r="AF41" s="60" t="str">
        <f t="array" ref="AF41">IFERROR(INDEX('SEMACU DATA UNIFICADA'!$C$2:$T1000,MATCH(1,($A41='SEMACU DATA UNIFICADA'!$A$2:$A1000)*($T$1='SEMACU DATA UNIFICADA'!$B$2:$B1000),0),MATCH(AF$2,'SEMACU DATA UNIFICADA'!$C$1:$T$1,0)),"")</f>
        <v/>
      </c>
      <c r="AG41" s="2">
        <f t="array" ref="AG41">IFERROR(INDEX('SEMACU DATA UNIFICADA'!$C$2:$T1000,MATCH(1,($A41='SEMACU DATA UNIFICADA'!$A$2:$A1000)*($T$1='SEMACU DATA UNIFICADA'!$B$2:$B1000),0),MATCH(AG$2,'SEMACU DATA UNIFICADA'!$C$1:$T$1,0)),"")</f>
        <v>2</v>
      </c>
      <c r="AH41" s="2">
        <f t="array" ref="AH41">IFERROR(INDEX('SEMACU DATA UNIFICADA'!$C$2:$T1000,MATCH(1,($A41='SEMACU DATA UNIFICADA'!$A$2:$A1000)*($T$1='SEMACU DATA UNIFICADA'!$B$2:$B1000),0),MATCH(AH$2,'SEMACU DATA UNIFICADA'!$C$1:$T$1,0)),"")</f>
        <v>6.17</v>
      </c>
      <c r="AI41" s="2">
        <f t="array" ref="AI41">IFERROR(INDEX('SEMACU DATA UNIFICADA'!$C$2:$T1000,MATCH(1,($A41='SEMACU DATA UNIFICADA'!$A$2:$A1000)*($T$1='SEMACU DATA UNIFICADA'!$B$2:$B1000),0),MATCH(AI$2,'SEMACU DATA UNIFICADA'!$C$1:$T$1,0)),"")</f>
        <v>6.78804</v>
      </c>
      <c r="AJ41" s="60">
        <f t="array" ref="AJ41">IFERROR(INDEX('SEMACU DATA UNIFICADA'!$C$2:$T1000,MATCH(1,($A41='SEMACU DATA UNIFICADA'!$A$2:$A1000)*($T$1='SEMACU DATA UNIFICADA'!$B$2:$B1000),0),MATCH(AJ$2,'SEMACU DATA UNIFICADA'!$C$1:$T$1,0)),"")</f>
        <v>490.3058329</v>
      </c>
      <c r="AK41" s="140">
        <f t="array" ref="AK41">IFERROR(INDEX('SEMACU DATA UNIFICADA'!$C$2:$T1000,MATCH(1,($A41='SEMACU DATA UNIFICADA'!$A$2:$A1000)*($T$1='SEMACU DATA UNIFICADA'!$B$2:$B1000),0),MATCH(AK$2,'SEMACU DATA UNIFICADA'!$C$1:$T$1,0)),"")</f>
        <v>28.82645824</v>
      </c>
      <c r="AL41" s="138" t="str">
        <f t="array" ref="AL41">IFERROR(INDEX('SEMACU DATA UNIFICADA'!$C$2:$T1000,MATCH(1,($A41='SEMACU DATA UNIFICADA'!$A$2:$A1000)*($AL$1='SEMACU DATA UNIFICADA'!$B$2:$B1000),0),MATCH(AL$2,'SEMACU DATA UNIFICADA'!$C$1:$T$1,0)),"")</f>
        <v/>
      </c>
      <c r="AM41" s="2" t="str">
        <f t="array" ref="AM41">IFERROR(INDEX('SEMACU DATA UNIFICADA'!$C$2:$T1000,MATCH(1,($A41='SEMACU DATA UNIFICADA'!$A$2:$A1000)*($AL$1='SEMACU DATA UNIFICADA'!$B$2:$B1000),0),MATCH(AM$2,'SEMACU DATA UNIFICADA'!$C$1:$T$1,0)),"")</f>
        <v/>
      </c>
      <c r="AN41" s="2" t="str">
        <f t="array" ref="AN41">IFERROR(INDEX('SEMACU DATA UNIFICADA'!$C$2:$T1000,MATCH(1,($A41='SEMACU DATA UNIFICADA'!$A$2:$A1000)*($AL$1='SEMACU DATA UNIFICADA'!$B$2:$B1000),0),MATCH(AN$2,'SEMACU DATA UNIFICADA'!$C$1:$T$1,0)),"")</f>
        <v/>
      </c>
      <c r="AO41" s="2" t="str">
        <f t="array" ref="AO41">IFERROR(INDEX('SEMACU DATA UNIFICADA'!$C$2:$T1000,MATCH(1,($A41='SEMACU DATA UNIFICADA'!$A$2:$A1000)*($AL$1='SEMACU DATA UNIFICADA'!$B$2:$B1000),0),MATCH(AO$2,'SEMACU DATA UNIFICADA'!$C$1:$T$1,0)),"")</f>
        <v/>
      </c>
      <c r="AP41" s="139" t="str">
        <f t="array" ref="AP41">IFERROR(INDEX('SEMACU DATA UNIFICADA'!$C$2:$T1000,MATCH(1,($A41='SEMACU DATA UNIFICADA'!$A$2:$A1000)*($AL$1='SEMACU DATA UNIFICADA'!$B$2:$B1000),0),MATCH(AP$2,'SEMACU DATA UNIFICADA'!$C$1:$T$1,0)),"")</f>
        <v/>
      </c>
      <c r="AQ41" s="2" t="str">
        <f t="array" ref="AQ41">IFERROR(INDEX('SEMACU DATA UNIFICADA'!$C$2:$T1000,MATCH(1,($A41='SEMACU DATA UNIFICADA'!$A$2:$A1000)*($AL$1='SEMACU DATA UNIFICADA'!$B$2:$B1000),0),MATCH(AQ$2,'SEMACU DATA UNIFICADA'!$C$1:$T$1,0)),"")</f>
        <v/>
      </c>
      <c r="AR41" s="2" t="str">
        <f t="array" ref="AR41">IFERROR(INDEX('SEMACU DATA UNIFICADA'!$C$2:$T1000,MATCH(1,($A41='SEMACU DATA UNIFICADA'!$A$2:$A1000)*($AL$1='SEMACU DATA UNIFICADA'!$B$2:$B1000),0),MATCH(AR$2,'SEMACU DATA UNIFICADA'!$C$1:$T$1,0)),"")</f>
        <v/>
      </c>
      <c r="AS41" s="33" t="str">
        <f t="array" ref="AS41">IFERROR(INDEX('SEMACU DATA UNIFICADA'!$C$2:$T1000,MATCH(1,($A41='SEMACU DATA UNIFICADA'!$A$2:$A1000)*($AL$1='SEMACU DATA UNIFICADA'!$B$2:$B1000),0),MATCH(AS$2,'SEMACU DATA UNIFICADA'!$C$1:$T$1,0)),"")</f>
        <v/>
      </c>
      <c r="AT41" s="60" t="str">
        <f t="array" ref="AT41">IFERROR(INDEX('SEMACU DATA UNIFICADA'!$C$2:$T1000,MATCH(1,($A41='SEMACU DATA UNIFICADA'!$A$2:$A1000)*($AL$1='SEMACU DATA UNIFICADA'!$B$2:$B1000),0),MATCH(AT$2,'SEMACU DATA UNIFICADA'!$C$1:$T$1,0)),"")</f>
        <v/>
      </c>
      <c r="AU41" s="23" t="str">
        <f t="array" ref="AU41">IFERROR(INDEX('SEMACU DATA UNIFICADA'!$C$2:$T1000,MATCH(1,($A41='SEMACU DATA UNIFICADA'!$A$2:$A1000)*($AL$1='SEMACU DATA UNIFICADA'!$B$2:$B1000),0),MATCH(AU$2,'SEMACU DATA UNIFICADA'!$C$1:$T$1,0)),"")</f>
        <v/>
      </c>
      <c r="AV41" s="23" t="str">
        <f t="array" ref="AV41">IFERROR(INDEX('SEMACU DATA UNIFICADA'!$C$2:$T1000,MATCH(1,($A41='SEMACU DATA UNIFICADA'!$A$2:$A1000)*($AL$1='SEMACU DATA UNIFICADA'!$B$2:$B1000),0),MATCH(AV$2,'SEMACU DATA UNIFICADA'!$C$1:$T$1,0)),"")</f>
        <v/>
      </c>
      <c r="AW41" s="23" t="str">
        <f t="array" ref="AW41">IFERROR(INDEX('SEMACU DATA UNIFICADA'!$C$2:$T1000,MATCH(1,($A41='SEMACU DATA UNIFICADA'!$A$2:$A1000)*($AL$1='SEMACU DATA UNIFICADA'!$B$2:$B1000),0),MATCH(AW$2,'SEMACU DATA UNIFICADA'!$C$1:$T$1,0)),"")</f>
        <v/>
      </c>
      <c r="AX41" s="60" t="str">
        <f t="array" ref="AX41">IFERROR(INDEX('SEMACU DATA UNIFICADA'!$C$2:$T1000,MATCH(1,($A41='SEMACU DATA UNIFICADA'!$A$2:$A1000)*($AL$1='SEMACU DATA UNIFICADA'!$B$2:$B1000),0),MATCH(AX$2,'SEMACU DATA UNIFICADA'!$C$1:$T$1,0)),"")</f>
        <v/>
      </c>
      <c r="AY41" s="2" t="str">
        <f t="array" ref="AY41">IFERROR(INDEX('SEMACU DATA UNIFICADA'!$C$2:$T1000,MATCH(1,($A41='SEMACU DATA UNIFICADA'!$A$2:$A1000)*($AL$1='SEMACU DATA UNIFICADA'!$B$2:$B1000),0),MATCH(AY$2,'SEMACU DATA UNIFICADA'!$C$1:$T$1,0)),"")</f>
        <v/>
      </c>
      <c r="AZ41" s="2" t="str">
        <f t="array" ref="AZ41">IFERROR(INDEX('SEMACU DATA UNIFICADA'!$C$2:$T1000,MATCH(1,($A41='SEMACU DATA UNIFICADA'!$A$2:$A1000)*($AL$1='SEMACU DATA UNIFICADA'!$B$2:$B1000),0),MATCH(AZ$2,'SEMACU DATA UNIFICADA'!$C$1:$T$1,0)),"")</f>
        <v/>
      </c>
      <c r="BA41" s="33" t="str">
        <f t="array" ref="BA41">IFERROR(INDEX('SEMACU DATA UNIFICADA'!$C$2:$T1000,MATCH(1,($A41='SEMACU DATA UNIFICADA'!$A$2:$A1000)*($AL$1='SEMACU DATA UNIFICADA'!$B$2:$B1000),0),MATCH(BA$2,'SEMACU DATA UNIFICADA'!$C$1:$T$1,0)),"")</f>
        <v/>
      </c>
      <c r="BB41" s="60" t="str">
        <f t="array" ref="BB41">IFERROR(INDEX('SEMACU DATA UNIFICADA'!$C$2:$T1000,MATCH(1,($A41='SEMACU DATA UNIFICADA'!$A$2:$A1000)*($AL$1='SEMACU DATA UNIFICADA'!$B$2:$B1000),0),MATCH(BB$2,'SEMACU DATA UNIFICADA'!$C$1:$T$1,0)),"")</f>
        <v/>
      </c>
      <c r="BC41" s="140" t="str">
        <f t="array" ref="BC41">IFERROR(INDEX('SEMACU DATA UNIFICADA'!$C$2:$T1000,MATCH(1,($A41='SEMACU DATA UNIFICADA'!$A$2:$A1000)*($AL$1='SEMACU DATA UNIFICADA'!$B$2:$B1000),0),MATCH(BC$2,'SEMACU DATA UNIFICADA'!$C$1:$T$1,0)),"")</f>
        <v/>
      </c>
      <c r="BD41" s="138" t="str">
        <f t="array" ref="BD41">IFERROR(INDEX('SEMACU DATA UNIFICADA'!$C$2:$T1000,MATCH(1,($A41='SEMACU DATA UNIFICADA'!$A$2:$A1000)*($BD$1='SEMACU DATA UNIFICADA'!$B$2:$B1000),0),MATCH(BD$2,'SEMACU DATA UNIFICADA'!$C$1:$T$1,0)),"")</f>
        <v/>
      </c>
      <c r="BE41" s="2" t="str">
        <f t="array" ref="BE41">IFERROR(INDEX('SEMACU DATA UNIFICADA'!$C$2:$T1000,MATCH(1,($A41='SEMACU DATA UNIFICADA'!$A$2:$A1000)*($BD$1='SEMACU DATA UNIFICADA'!$B$2:$B1000),0),MATCH(BE$2,'SEMACU DATA UNIFICADA'!$C$1:$T$1,0)),"")</f>
        <v/>
      </c>
      <c r="BF41" s="2" t="str">
        <f t="array" ref="BF41">IFERROR(INDEX('SEMACU DATA UNIFICADA'!$C$2:$T1000,MATCH(1,($A41='SEMACU DATA UNIFICADA'!$A$2:$A1000)*($BD$1='SEMACU DATA UNIFICADA'!$B$2:$B1000),0),MATCH(BF$2,'SEMACU DATA UNIFICADA'!$C$1:$T$1,0)),"")</f>
        <v/>
      </c>
      <c r="BG41" s="2" t="str">
        <f t="array" ref="BG41">IFERROR(INDEX('SEMACU DATA UNIFICADA'!$C$2:$T1000,MATCH(1,($A41='SEMACU DATA UNIFICADA'!$A$2:$A1000)*($BD$1='SEMACU DATA UNIFICADA'!$B$2:$B1000),0),MATCH(BG$2,'SEMACU DATA UNIFICADA'!$C$1:$T$1,0)),"")</f>
        <v/>
      </c>
      <c r="BH41" s="139" t="str">
        <f t="array" ref="BH41">IFERROR(INDEX('SEMACU DATA UNIFICADA'!$C$2:$T1000,MATCH(1,($A41='SEMACU DATA UNIFICADA'!$A$2:$A1000)*($BD$1='SEMACU DATA UNIFICADA'!$B$2:$B1000),0),MATCH(BH$2,'SEMACU DATA UNIFICADA'!$C$1:$T$1,0)),"")</f>
        <v/>
      </c>
      <c r="BI41" s="2" t="str">
        <f t="array" ref="BI41">IFERROR(INDEX('SEMACU DATA UNIFICADA'!$C$2:$T1000,MATCH(1,($A41='SEMACU DATA UNIFICADA'!$A$2:$A1000)*($BD$1='SEMACU DATA UNIFICADA'!$B$2:$B1000),0),MATCH(BI$2,'SEMACU DATA UNIFICADA'!$C$1:$T$1,0)),"")</f>
        <v/>
      </c>
      <c r="BJ41" s="2" t="str">
        <f t="array" ref="BJ41">IFERROR(INDEX('SEMACU DATA UNIFICADA'!$C$2:$T1000,MATCH(1,($A41='SEMACU DATA UNIFICADA'!$A$2:$A1000)*($BD$1='SEMACU DATA UNIFICADA'!$B$2:$B1000),0),MATCH(BJ$2,'SEMACU DATA UNIFICADA'!$C$1:$T$1,0)),"")</f>
        <v/>
      </c>
      <c r="BK41" s="33" t="str">
        <f t="array" ref="BK41">IFERROR(INDEX('SEMACU DATA UNIFICADA'!$C$2:$T1000,MATCH(1,($A41='SEMACU DATA UNIFICADA'!$A$2:$A1000)*($BD$1='SEMACU DATA UNIFICADA'!$B$2:$B1000),0),MATCH(BK$2,'SEMACU DATA UNIFICADA'!$C$1:$T$1,0)),"")</f>
        <v/>
      </c>
      <c r="BL41" s="60" t="str">
        <f t="array" ref="BL41">IFERROR(INDEX('SEMACU DATA UNIFICADA'!$C$2:$T1000,MATCH(1,($A41='SEMACU DATA UNIFICADA'!$A$2:$A1000)*($BD$1='SEMACU DATA UNIFICADA'!$B$2:$B1000),0),MATCH(BL$2,'SEMACU DATA UNIFICADA'!$C$1:$T$1,0)),"")</f>
        <v/>
      </c>
      <c r="BM41" s="23" t="str">
        <f t="array" ref="BM41">IFERROR(INDEX('SEMACU DATA UNIFICADA'!$C$2:$T1000,MATCH(1,($A41='SEMACU DATA UNIFICADA'!$A$2:$A1000)*($BD$1='SEMACU DATA UNIFICADA'!$B$2:$B1000),0),MATCH(BM$2,'SEMACU DATA UNIFICADA'!$C$1:$T$1,0)),"")</f>
        <v/>
      </c>
      <c r="BN41" s="23" t="str">
        <f t="array" ref="BN41">IFERROR(INDEX('SEMACU DATA UNIFICADA'!$C$2:$T1000,MATCH(1,($A41='SEMACU DATA UNIFICADA'!$A$2:$A1000)*($BD$1='SEMACU DATA UNIFICADA'!$B$2:$B1000),0),MATCH(BN$2,'SEMACU DATA UNIFICADA'!$C$1:$T$1,0)),"")</f>
        <v/>
      </c>
      <c r="BO41" s="23" t="str">
        <f t="array" ref="BO41">IFERROR(INDEX('SEMACU DATA UNIFICADA'!$C$2:$T1000,MATCH(1,($A41='SEMACU DATA UNIFICADA'!$A$2:$A1000)*($BD$1='SEMACU DATA UNIFICADA'!$B$2:$B1000),0),MATCH(BO$2,'SEMACU DATA UNIFICADA'!$C$1:$T$1,0)),"")</f>
        <v/>
      </c>
      <c r="BP41" s="60" t="str">
        <f t="array" ref="BP41">IFERROR(INDEX('SEMACU DATA UNIFICADA'!$C$2:$T1000,MATCH(1,($A41='SEMACU DATA UNIFICADA'!$A$2:$A1000)*($BD$1='SEMACU DATA UNIFICADA'!$B$2:$B1000),0),MATCH(BP$2,'SEMACU DATA UNIFICADA'!$C$1:$T$1,0)),"")</f>
        <v/>
      </c>
      <c r="BQ41" s="2" t="str">
        <f t="array" ref="BQ41">IFERROR(INDEX('SEMACU DATA UNIFICADA'!$C$2:$T1000,MATCH(1,($A41='SEMACU DATA UNIFICADA'!$A$2:$A1000)*($BD$1='SEMACU DATA UNIFICADA'!$B$2:$B1000),0),MATCH(BQ$2,'SEMACU DATA UNIFICADA'!$C$1:$T$1,0)),"")</f>
        <v/>
      </c>
      <c r="BR41" s="2" t="str">
        <f t="array" ref="BR41">IFERROR(INDEX('SEMACU DATA UNIFICADA'!$C$2:$T1000,MATCH(1,($A41='SEMACU DATA UNIFICADA'!$A$2:$A1000)*($BD$1='SEMACU DATA UNIFICADA'!$B$2:$B1000),0),MATCH(BR$2,'SEMACU DATA UNIFICADA'!$C$1:$T$1,0)),"")</f>
        <v/>
      </c>
      <c r="BS41" s="33" t="str">
        <f t="array" ref="BS41">IFERROR(INDEX('SEMACU DATA UNIFICADA'!$C$2:$T1000,MATCH(1,($A41='SEMACU DATA UNIFICADA'!$A$2:$A1000)*($BD$1='SEMACU DATA UNIFICADA'!$B$2:$B1000),0),MATCH(BS$2,'SEMACU DATA UNIFICADA'!$C$1:$T$1,0)),"")</f>
        <v/>
      </c>
      <c r="BT41" s="60" t="str">
        <f t="array" ref="BT41">IFERROR(INDEX('SEMACU DATA UNIFICADA'!$C$2:$T1000,MATCH(1,($A41='SEMACU DATA UNIFICADA'!$A$2:$A1000)*($BD$1='SEMACU DATA UNIFICADA'!$B$2:$B1000),0),MATCH(BT$2,'SEMACU DATA UNIFICADA'!$C$1:$T$1,0)),"")</f>
        <v/>
      </c>
      <c r="BU41" s="140" t="str">
        <f t="array" ref="BU41">IFERROR(INDEX('SEMACU DATA UNIFICADA'!$C$2:$T1000,MATCH(1,($A41='SEMACU DATA UNIFICADA'!$A$2:$A1000)*($BD$1='SEMACU DATA UNIFICADA'!$B$2:$B1000),0),MATCH(BU$2,'SEMACU DATA UNIFICADA'!$C$1:$T$1,0)),"")</f>
        <v/>
      </c>
      <c r="BV41" s="138" t="str">
        <f t="array" ref="BV41">IFERROR(INDEX('SEMACU DATA UNIFICADA'!$C$2:$T1000,MATCH(1,($A41='SEMACU DATA UNIFICADA'!$A$2:$A1000)*($BV$1='SEMACU DATA UNIFICADA'!$B$2:$B1000),0),MATCH(BV$2,'SEMACU DATA UNIFICADA'!$C$1:$T$1,0)),"")</f>
        <v>SE06160823</v>
      </c>
      <c r="BW41" s="2">
        <f t="array" ref="BW41">IFERROR(INDEX('SEMACU DATA UNIFICADA'!$C$2:$T1000,MATCH(1,($A41='SEMACU DATA UNIFICADA'!$A$2:$A1000)*($BV$1='SEMACU DATA UNIFICADA'!$B$2:$B1000),0),MATCH(BW$2,'SEMACU DATA UNIFICADA'!$C$1:$T$1,0)),"")</f>
        <v>175</v>
      </c>
      <c r="BX41" s="2">
        <f t="array" ref="BX41">IFERROR(INDEX('SEMACU DATA UNIFICADA'!$C$2:$T1000,MATCH(1,($A41='SEMACU DATA UNIFICADA'!$A$2:$A1000)*($BV$1='SEMACU DATA UNIFICADA'!$B$2:$B1000),0),MATCH(BX$2,'SEMACU DATA UNIFICADA'!$C$1:$T$1,0)),"")</f>
        <v>975</v>
      </c>
      <c r="BY41" s="2" t="str">
        <f t="array" ref="BY41">IFERROR(INDEX('SEMACU DATA UNIFICADA'!$C$2:$T1000,MATCH(1,($A41='SEMACU DATA UNIFICADA'!$A$2:$A1000)*($BV$1='SEMACU DATA UNIFICADA'!$B$2:$B1000),0),MATCH(BY$2,'SEMACU DATA UNIFICADA'!$C$1:$T$1,0)),"")</f>
        <v>SKR SETLINE</v>
      </c>
      <c r="BZ41" s="139">
        <f t="array" ref="BZ41">IFERROR(INDEX('SEMACU DATA UNIFICADA'!$C$2:$T1000,MATCH(1,($A41='SEMACU DATA UNIFICADA'!$A$2:$A1000)*($BV$1='SEMACU DATA UNIFICADA'!$B$2:$B1000),0),MATCH(BZ$2,'SEMACU DATA UNIFICADA'!$C$1:$T$1,0)),"")</f>
        <v>854.1</v>
      </c>
      <c r="CA41" s="2">
        <f t="array" ref="CA41">IFERROR(INDEX('SEMACU DATA UNIFICADA'!$C$2:$T1000,MATCH(1,($A41='SEMACU DATA UNIFICADA'!$A$2:$A1000)*($BV$1='SEMACU DATA UNIFICADA'!$B$2:$B1000),0),MATCH(CA$2,'SEMACU DATA UNIFICADA'!$C$1:$T$1,0)),"")</f>
        <v>15.67</v>
      </c>
      <c r="CB41" s="2">
        <f t="array" ref="CB41">IFERROR(INDEX('SEMACU DATA UNIFICADA'!$C$2:$T1000,MATCH(1,($A41='SEMACU DATA UNIFICADA'!$A$2:$A1000)*($BV$1='SEMACU DATA UNIFICADA'!$B$2:$B1000),0),MATCH(CB$2,'SEMACU DATA UNIFICADA'!$C$1:$T$1,0)),"")</f>
        <v>1.52</v>
      </c>
      <c r="CC41" s="33">
        <f t="array" ref="CC41">IFERROR(INDEX('SEMACU DATA UNIFICADA'!$C$2:$T1000,MATCH(1,($A41='SEMACU DATA UNIFICADA'!$A$2:$A1000)*($BV$1='SEMACU DATA UNIFICADA'!$B$2:$B1000),0),MATCH(CC$2,'SEMACU DATA UNIFICADA'!$C$1:$T$1,0)),"")</f>
        <v>3.8436</v>
      </c>
      <c r="CD41" s="60">
        <f t="array" ref="CD41">IFERROR(INDEX('SEMACU DATA UNIFICADA'!$C$2:$T1000,MATCH(1,($A41='SEMACU DATA UNIFICADA'!$A$2:$A1000)*($BV$1='SEMACU DATA UNIFICADA'!$B$2:$B1000),0),MATCH(CD$2,'SEMACU DATA UNIFICADA'!$C$1:$T$1,0)),"")</f>
        <v>290556.682</v>
      </c>
      <c r="CE41" s="23">
        <f t="array" ref="CE41">IFERROR(INDEX('SEMACU DATA UNIFICADA'!$C$2:$T1000,MATCH(1,($A41='SEMACU DATA UNIFICADA'!$A$2:$A1000)*($BV$1='SEMACU DATA UNIFICADA'!$B$2:$B1000),0),MATCH(CE$2,'SEMACU DATA UNIFICADA'!$C$1:$T$1,0)),"")</f>
        <v>0.8233298</v>
      </c>
      <c r="CF41" s="23">
        <f t="array" ref="CF41">IFERROR(INDEX('SEMACU DATA UNIFICADA'!$C$2:$T1000,MATCH(1,($A41='SEMACU DATA UNIFICADA'!$A$2:$A1000)*($BV$1='SEMACU DATA UNIFICADA'!$B$2:$B1000),0),MATCH(CF$2,'SEMACU DATA UNIFICADA'!$C$1:$T$1,0)),"")</f>
        <v>0.586983196</v>
      </c>
      <c r="CG41" s="23">
        <f t="array" ref="CG41">IFERROR(INDEX('SEMACU DATA UNIFICADA'!$C$2:$T1000,MATCH(1,($A41='SEMACU DATA UNIFICADA'!$A$2:$A1000)*($BV$1='SEMACU DATA UNIFICADA'!$B$2:$B1000),0),MATCH(CG$2,'SEMACU DATA UNIFICADA'!$C$1:$T$1,0)),"")</f>
        <v>0.586983196</v>
      </c>
      <c r="CH41" s="60" t="str">
        <f t="array" ref="CH41">IFERROR(INDEX('SEMACU DATA UNIFICADA'!$C$2:$T1000,MATCH(1,($A41='SEMACU DATA UNIFICADA'!$A$2:$A1000)*($BV$1='SEMACU DATA UNIFICADA'!$B$2:$B1000),0),MATCH(CH$2,'SEMACU DATA UNIFICADA'!$C$1:$T$1,0)),"")</f>
        <v/>
      </c>
      <c r="CI41" s="2">
        <f t="array" ref="CI41">IFERROR(INDEX('SEMACU DATA UNIFICADA'!$C$2:$T1000,MATCH(1,($A41='SEMACU DATA UNIFICADA'!$A$2:$A1000)*($BV$1='SEMACU DATA UNIFICADA'!$B$2:$B1000),0),MATCH(CI$2,'SEMACU DATA UNIFICADA'!$C$1:$T$1,0)),"")</f>
        <v>2</v>
      </c>
      <c r="CJ41" s="2">
        <f t="array" ref="CJ41">IFERROR(INDEX('SEMACU DATA UNIFICADA'!$C$2:$T1000,MATCH(1,($A41='SEMACU DATA UNIFICADA'!$A$2:$A1000)*($BV$1='SEMACU DATA UNIFICADA'!$B$2:$B1000),0),MATCH(CJ$2,'SEMACU DATA UNIFICADA'!$C$1:$T$1,0)),"")</f>
        <v>17.67</v>
      </c>
      <c r="CK41" s="33">
        <f t="array" ref="CK41">IFERROR(INDEX('SEMACU DATA UNIFICADA'!$C$2:$T1000,MATCH(1,($A41='SEMACU DATA UNIFICADA'!$A$2:$A1000)*($BV$1='SEMACU DATA UNIFICADA'!$B$2:$B1000),0),MATCH(CK$2,'SEMACU DATA UNIFICADA'!$C$1:$T$1,0)),"")</f>
        <v>3.57564</v>
      </c>
      <c r="CL41" s="60">
        <f t="array" ref="CL41">IFERROR(INDEX('SEMACU DATA UNIFICADA'!$C$2:$T1000,MATCH(1,($A41='SEMACU DATA UNIFICADA'!$A$2:$A1000)*($BV$1='SEMACU DATA UNIFICADA'!$B$2:$B1000),0),MATCH(CL$2,'SEMACU DATA UNIFICADA'!$C$1:$T$1,0)),"")</f>
        <v>185.4101899</v>
      </c>
      <c r="CM41" s="140">
        <f t="array" ref="CM41">IFERROR(INDEX('SEMACU DATA UNIFICADA'!$C$2:$T1000,MATCH(1,($A41='SEMACU DATA UNIFICADA'!$A$2:$A1000)*($BV$1='SEMACU DATA UNIFICADA'!$B$2:$B1000),0),MATCH(CM$2,'SEMACU DATA UNIFICADA'!$C$1:$T$1,0)),"")</f>
        <v>2.602547483</v>
      </c>
      <c r="CN41" s="138" t="str">
        <f t="array" ref="CN41">IFERROR(INDEX('SEMACU DATA UNIFICADA'!$C$2:$T1000,MATCH(1,($A41='SEMACU DATA UNIFICADA'!$A$2:$A1000)*($CN$1='SEMACU DATA UNIFICADA'!$B$2:$B1000),0),MATCH(CN$2,'SEMACU DATA UNIFICADA'!$C$1:$T$1,0)),"")</f>
        <v>SE07160823</v>
      </c>
      <c r="CO41" s="2">
        <f t="array" ref="CO41">IFERROR(INDEX('SEMACU DATA UNIFICADA'!$C$2:$T1000,MATCH(1,($A41='SEMACU DATA UNIFICADA'!$A$2:$A1000)*($CN$1='SEMACU DATA UNIFICADA'!$B$2:$B1000),0),MATCH(CO$2,'SEMACU DATA UNIFICADA'!$C$1:$T$1,0)),"")</f>
        <v>200</v>
      </c>
      <c r="CP41" s="2">
        <f t="array" ref="CP41">IFERROR(INDEX('SEMACU DATA UNIFICADA'!$C$2:$T1000,MATCH(1,($A41='SEMACU DATA UNIFICADA'!$A$2:$A1000)*($CN$1='SEMACU DATA UNIFICADA'!$B$2:$B1000),0),MATCH(CP$2,'SEMACU DATA UNIFICADA'!$C$1:$T$1,0)),"")</f>
        <v>1350</v>
      </c>
      <c r="CQ41" s="2" t="str">
        <f t="array" ref="CQ41">IFERROR(INDEX('SEMACU DATA UNIFICADA'!$C$2:$T1000,MATCH(1,($A41='SEMACU DATA UNIFICADA'!$A$2:$A1000)*($CN$1='SEMACU DATA UNIFICADA'!$B$2:$B1000),0),MATCH(CQ$2,'SEMACU DATA UNIFICADA'!$C$1:$T$1,0)),"")</f>
        <v>SKR SETLINE</v>
      </c>
      <c r="CR41" s="139">
        <f t="array" ref="CR41">IFERROR(INDEX('SEMACU DATA UNIFICADA'!$C$2:$T1000,MATCH(1,($A41='SEMACU DATA UNIFICADA'!$A$2:$A1000)*($CN$1='SEMACU DATA UNIFICADA'!$B$2:$B1000),0),MATCH(CR$2,'SEMACU DATA UNIFICADA'!$C$1:$T$1,0)),"")</f>
        <v>1182.6</v>
      </c>
      <c r="CS41" s="2">
        <f t="array" ref="CS41">IFERROR(INDEX('SEMACU DATA UNIFICADA'!$C$2:$T1000,MATCH(1,($A41='SEMACU DATA UNIFICADA'!$A$2:$A1000)*($CN$1='SEMACU DATA UNIFICADA'!$B$2:$B1000),0),MATCH(CS$2,'SEMACU DATA UNIFICADA'!$C$1:$T$1,0)),"")</f>
        <v>15.7</v>
      </c>
      <c r="CT41" s="2">
        <f t="array" ref="CT41">IFERROR(INDEX('SEMACU DATA UNIFICADA'!$C$2:$T1000,MATCH(1,($A41='SEMACU DATA UNIFICADA'!$A$2:$A1000)*($CN$1='SEMACU DATA UNIFICADA'!$B$2:$B1000),0),MATCH(CT$2,'SEMACU DATA UNIFICADA'!$C$1:$T$1,0)),"")</f>
        <v>1.81</v>
      </c>
      <c r="CU41" s="33">
        <f t="array" ref="CU41">IFERROR(INDEX('SEMACU DATA UNIFICADA'!$C$2:$T1000,MATCH(1,($A41='SEMACU DATA UNIFICADA'!$A$2:$A1000)*($CN$1='SEMACU DATA UNIFICADA'!$B$2:$B1000),0),MATCH(CU$2,'SEMACU DATA UNIFICADA'!$C$1:$T$1,0)),"")</f>
        <v>3.84</v>
      </c>
      <c r="CV41" s="60">
        <f t="array" ref="CV41">IFERROR(INDEX('SEMACU DATA UNIFICADA'!$C$2:$T1000,MATCH(1,($A41='SEMACU DATA UNIFICADA'!$A$2:$A1000)*($CN$1='SEMACU DATA UNIFICADA'!$B$2:$B1000),0),MATCH(CV$2,'SEMACU DATA UNIFICADA'!$C$1:$T$1,0)),"")</f>
        <v>331740.9766</v>
      </c>
      <c r="CW41" s="23">
        <f t="array" ref="CW41">IFERROR(INDEX('SEMACU DATA UNIFICADA'!$C$2:$T1000,MATCH(1,($A41='SEMACU DATA UNIFICADA'!$A$2:$A1000)*($CN$1='SEMACU DATA UNIFICADA'!$B$2:$B1000),0),MATCH(CW$2,'SEMACU DATA UNIFICADA'!$C$1:$T$1,0)),"")</f>
        <v>0.8233298</v>
      </c>
      <c r="CX41" s="23">
        <f t="array" ref="CX41">IFERROR(INDEX('SEMACU DATA UNIFICADA'!$C$2:$T1000,MATCH(1,($A41='SEMACU DATA UNIFICADA'!$A$2:$A1000)*($CN$1='SEMACU DATA UNIFICADA'!$B$2:$B1000),0),MATCH(CX$2,'SEMACU DATA UNIFICADA'!$C$1:$T$1,0)),"")</f>
        <v>0.5420604194</v>
      </c>
      <c r="CY41" s="23">
        <f t="array" ref="CY41">IFERROR(INDEX('SEMACU DATA UNIFICADA'!$C$2:$T1000,MATCH(1,($A41='SEMACU DATA UNIFICADA'!$A$2:$A1000)*($CN$1='SEMACU DATA UNIFICADA'!$B$2:$B1000),0),MATCH(CY$2,'SEMACU DATA UNIFICADA'!$C$1:$T$1,0)),"")</f>
        <v>0.5420604194</v>
      </c>
      <c r="CZ41" s="60" t="str">
        <f t="array" ref="CZ41">IFERROR(INDEX('SEMACU DATA UNIFICADA'!$C$2:$T1000,MATCH(1,($A41='SEMACU DATA UNIFICADA'!$A$2:$A1000)*($CN$1='SEMACU DATA UNIFICADA'!$B$2:$B1000),0),MATCH(CZ$2,'SEMACU DATA UNIFICADA'!$C$1:$T$1,0)),"")</f>
        <v/>
      </c>
      <c r="DA41" s="2">
        <f t="array" ref="DA41">IFERROR(INDEX('SEMACU DATA UNIFICADA'!$C$2:$T1000,MATCH(1,($A41='SEMACU DATA UNIFICADA'!$A$2:$A1000)*($CN$1='SEMACU DATA UNIFICADA'!$B$2:$B1000),0),MATCH(DA$2,'SEMACU DATA UNIFICADA'!$C$1:$T$1,0)),"")</f>
        <v>2</v>
      </c>
      <c r="DB41" s="2">
        <f t="array" ref="DB41">IFERROR(INDEX('SEMACU DATA UNIFICADA'!$C$2:$T1000,MATCH(1,($A41='SEMACU DATA UNIFICADA'!$A$2:$A1000)*($CN$1='SEMACU DATA UNIFICADA'!$B$2:$B1000),0),MATCH(DB$2,'SEMACU DATA UNIFICADA'!$C$1:$T$1,0)),"")</f>
        <v>17.7</v>
      </c>
      <c r="DC41" s="33">
        <f t="array" ref="DC41">IFERROR(INDEX('SEMACU DATA UNIFICADA'!$C$2:$T1000,MATCH(1,($A41='SEMACU DATA UNIFICADA'!$A$2:$A1000)*($CN$1='SEMACU DATA UNIFICADA'!$B$2:$B1000),0),MATCH(DC$2,'SEMACU DATA UNIFICADA'!$C$1:$T$1,0)),"")</f>
        <v>3.5724</v>
      </c>
      <c r="DD41" s="60">
        <f t="array" ref="DD41">IFERROR(INDEX('SEMACU DATA UNIFICADA'!$C$2:$T1000,MATCH(1,($A41='SEMACU DATA UNIFICADA'!$A$2:$A1000)*($CN$1='SEMACU DATA UNIFICADA'!$B$2:$B1000),0),MATCH(DD$2,'SEMACU DATA UNIFICADA'!$C$1:$T$1,0)),"")</f>
        <v>211.3767474</v>
      </c>
      <c r="DE41" s="140">
        <f t="array" ref="DE41">IFERROR(INDEX('SEMACU DATA UNIFICADA'!$C$2:$T1000,MATCH(1,($A41='SEMACU DATA UNIFICADA'!$A$2:$A1000)*($CN$1='SEMACU DATA UNIFICADA'!$B$2:$B1000),0),MATCH(DE$2,'SEMACU DATA UNIFICADA'!$C$1:$T$1,0)),"")</f>
        <v>2.844186854</v>
      </c>
      <c r="DF41" s="138" t="str">
        <f t="array" ref="DF41">IFERROR(INDEX('SEMACU DATA UNIFICADA'!$C$2:$T1000,MATCH(1,($A41='SEMACU DATA UNIFICADA'!$A$2:$A1000)*($DF$1='SEMACU DATA UNIFICADA'!$B$2:$B1000),0),MATCH(DF$2,'SEMACU DATA UNIFICADA'!$C$1:$T$1,0)),"")</f>
        <v>SE08160823</v>
      </c>
      <c r="DG41" s="2">
        <f t="array" ref="DG41">IFERROR(INDEX('SEMACU DATA UNIFICADA'!$C$2:$T1000,MATCH(1,($A41='SEMACU DATA UNIFICADA'!$A$2:$A1000)*($DF$1='SEMACU DATA UNIFICADA'!$B$2:$B1000),0),MATCH(DG$2,'SEMACU DATA UNIFICADA'!$C$1:$T$1,0)),"")</f>
        <v>225</v>
      </c>
      <c r="DH41" s="2">
        <f t="array" ref="DH41">IFERROR(INDEX('SEMACU DATA UNIFICADA'!$C$2:$T1000,MATCH(1,($A41='SEMACU DATA UNIFICADA'!$A$2:$A1000)*($DF$1='SEMACU DATA UNIFICADA'!$B$2:$B1000),0),MATCH(DH$2,'SEMACU DATA UNIFICADA'!$C$1:$T$1,0)),"")</f>
        <v>1550</v>
      </c>
      <c r="DI41" s="2" t="str">
        <f t="array" ref="DI41">IFERROR(INDEX('SEMACU DATA UNIFICADA'!$C$2:$T1000,MATCH(1,($A41='SEMACU DATA UNIFICADA'!$A$2:$A1000)*($DF$1='SEMACU DATA UNIFICADA'!$B$2:$B1000),0),MATCH(DI$2,'SEMACU DATA UNIFICADA'!$C$1:$T$1,0)),"")</f>
        <v>SKR SETLINE</v>
      </c>
      <c r="DJ41" s="139">
        <f t="array" ref="DJ41">IFERROR(INDEX('SEMACU DATA UNIFICADA'!$C$2:$T1000,MATCH(1,($A41='SEMACU DATA UNIFICADA'!$A$2:$A1000)*($DF$1='SEMACU DATA UNIFICADA'!$B$2:$B1000),0),MATCH(DJ$2,'SEMACU DATA UNIFICADA'!$C$1:$T$1,0)),"")</f>
        <v>1357.8</v>
      </c>
      <c r="DK41" s="2">
        <f t="array" ref="DK41">IFERROR(INDEX('SEMACU DATA UNIFICADA'!$C$2:$T1000,MATCH(1,($A41='SEMACU DATA UNIFICADA'!$A$2:$A1000)*($DF$1='SEMACU DATA UNIFICADA'!$B$2:$B1000),0),MATCH(DK$2,'SEMACU DATA UNIFICADA'!$C$1:$T$1,0)),"")</f>
        <v>15.6</v>
      </c>
      <c r="DL41" s="2">
        <f t="array" ref="DL41">IFERROR(INDEX('SEMACU DATA UNIFICADA'!$C$2:$T1000,MATCH(1,($A41='SEMACU DATA UNIFICADA'!$A$2:$A1000)*($DF$1='SEMACU DATA UNIFICADA'!$B$2:$B1000),0),MATCH(DL$2,'SEMACU DATA UNIFICADA'!$C$1:$T$1,0)),"")</f>
        <v>1.58</v>
      </c>
      <c r="DM41" s="33">
        <f t="array" ref="DM41">IFERROR(INDEX('SEMACU DATA UNIFICADA'!$C$2:$T1000,MATCH(1,($A41='SEMACU DATA UNIFICADA'!$A$2:$A1000)*($DF$1='SEMACU DATA UNIFICADA'!$B$2:$B1000),0),MATCH(DM$2,'SEMACU DATA UNIFICADA'!$C$1:$T$1,0)),"")</f>
        <v>3.852</v>
      </c>
      <c r="DN41" s="60">
        <f t="array" ref="DN41">IFERROR(INDEX('SEMACU DATA UNIFICADA'!$C$2:$T1000,MATCH(1,($A41='SEMACU DATA UNIFICADA'!$A$2:$A1000)*($DF$1='SEMACU DATA UNIFICADA'!$B$2:$B1000),0),MATCH(DN$2,'SEMACU DATA UNIFICADA'!$C$1:$T$1,0)),"")</f>
        <v>374430.8651</v>
      </c>
      <c r="DO41" s="23">
        <f t="array" ref="DO41">IFERROR(INDEX('SEMACU DATA UNIFICADA'!$C$2:$T1000,MATCH(1,($A41='SEMACU DATA UNIFICADA'!$A$2:$A1000)*($DF$1='SEMACU DATA UNIFICADA'!$B$2:$B1000),0),MATCH(DO$2,'SEMACU DATA UNIFICADA'!$C$1:$T$1,0)),"")</f>
        <v>0.8233298</v>
      </c>
      <c r="DP41" s="23">
        <f t="array" ref="DP41">IFERROR(INDEX('SEMACU DATA UNIFICADA'!$C$2:$T1000,MATCH(1,($A41='SEMACU DATA UNIFICADA'!$A$2:$A1000)*($DF$1='SEMACU DATA UNIFICADA'!$B$2:$B1000),0),MATCH(DP$2,'SEMACU DATA UNIFICADA'!$C$1:$T$1,0)),"")</f>
        <v>0.5200428682</v>
      </c>
      <c r="DQ41" s="23">
        <f t="array" ref="DQ41">IFERROR(INDEX('SEMACU DATA UNIFICADA'!$C$2:$T1000,MATCH(1,($A41='SEMACU DATA UNIFICADA'!$A$2:$A1000)*($DF$1='SEMACU DATA UNIFICADA'!$B$2:$B1000),0),MATCH(DQ$2,'SEMACU DATA UNIFICADA'!$C$1:$T$1,0)),"")</f>
        <v>0.5200428682</v>
      </c>
      <c r="DR41" s="60" t="str">
        <f t="array" ref="DR41">IFERROR(INDEX('SEMACU DATA UNIFICADA'!$C$2:$T1000,MATCH(1,($A41='SEMACU DATA UNIFICADA'!$A$2:$A1000)*($DF$1='SEMACU DATA UNIFICADA'!$B$2:$B1000),0),MATCH(DR$2,'SEMACU DATA UNIFICADA'!$C$1:$T$1,0)),"")</f>
        <v/>
      </c>
      <c r="DS41" s="2">
        <f t="array" ref="DS41">IFERROR(INDEX('SEMACU DATA UNIFICADA'!$C$2:$T1000,MATCH(1,($A41='SEMACU DATA UNIFICADA'!$A$2:$A1000)*($DF$1='SEMACU DATA UNIFICADA'!$B$2:$B1000),0),MATCH(DS$2,'SEMACU DATA UNIFICADA'!$C$1:$T$1,0)),"")</f>
        <v>2</v>
      </c>
      <c r="DT41" s="2">
        <f t="array" ref="DT41">IFERROR(INDEX('SEMACU DATA UNIFICADA'!$C$2:$T1000,MATCH(1,($A41='SEMACU DATA UNIFICADA'!$A$2:$A1000)*($DF$1='SEMACU DATA UNIFICADA'!$B$2:$B1000),0),MATCH(DT$2,'SEMACU DATA UNIFICADA'!$C$1:$T$1,0)),"")</f>
        <v>17.6</v>
      </c>
      <c r="DU41" s="33">
        <f t="array" ref="DU41">IFERROR(INDEX('SEMACU DATA UNIFICADA'!$C$2:$T1000,MATCH(1,($A41='SEMACU DATA UNIFICADA'!$A$2:$A1000)*($DF$1='SEMACU DATA UNIFICADA'!$B$2:$B1000),0),MATCH(DU$2,'SEMACU DATA UNIFICADA'!$C$1:$T$1,0)),"")</f>
        <v>3.5832</v>
      </c>
      <c r="DV41" s="60">
        <f t="array" ref="DV41">IFERROR(INDEX('SEMACU DATA UNIFICADA'!$C$2:$T1000,MATCH(1,($A41='SEMACU DATA UNIFICADA'!$A$2:$A1000)*($DF$1='SEMACU DATA UNIFICADA'!$B$2:$B1000),0),MATCH(DV$2,'SEMACU DATA UNIFICADA'!$C$1:$T$1,0)),"")</f>
        <v>237.6618161</v>
      </c>
      <c r="DW41" s="140">
        <f t="array" ref="DW41">IFERROR(INDEX('SEMACU DATA UNIFICADA'!$C$2:$T1000,MATCH(1,($A41='SEMACU DATA UNIFICADA'!$A$2:$A1000)*($DF$1='SEMACU DATA UNIFICADA'!$B$2:$B1000),0),MATCH(DW$2,'SEMACU DATA UNIFICADA'!$C$1:$T$1,0)),"")</f>
        <v>3.165454021</v>
      </c>
      <c r="DX41" s="138" t="str">
        <f t="array" ref="DX41">IFERROR(INDEX('SEMACU DATA UNIFICADA'!$C$2:$T1000,MATCH(1,($A41='SEMACU DATA UNIFICADA'!$A$2:$A1000)*($DX$1='SEMACU DATA UNIFICADA'!$B$2:$B1000),0),MATCH(DX$2,'SEMACU DATA UNIFICADA'!$C$1:$T$1,0)),"")</f>
        <v>SE09140823</v>
      </c>
      <c r="DY41" s="2">
        <f t="array" ref="DY41">IFERROR(INDEX('SEMACU DATA UNIFICADA'!$C$2:$T1000,MATCH(1,($A41='SEMACU DATA UNIFICADA'!$A$2:$A1000)*($DX$1='SEMACU DATA UNIFICADA'!$B$2:$B1000),0),MATCH(DY$2,'SEMACU DATA UNIFICADA'!$C$1:$T$1,0)),"")</f>
        <v>275</v>
      </c>
      <c r="DZ41" s="2">
        <f t="array" ref="DZ41">IFERROR(INDEX('SEMACU DATA UNIFICADA'!$C$2:$T1000,MATCH(1,($A41='SEMACU DATA UNIFICADA'!$A$2:$A1000)*($DX$1='SEMACU DATA UNIFICADA'!$B$2:$B1000),0),MATCH(DZ$2,'SEMACU DATA UNIFICADA'!$C$1:$T$1,0)),"")</f>
        <v>1525</v>
      </c>
      <c r="EA41" s="2" t="str">
        <f t="array" ref="EA41">IFERROR(INDEX('SEMACU DATA UNIFICADA'!$C$2:$T1000,MATCH(1,($A41='SEMACU DATA UNIFICADA'!$A$2:$A1000)*($DX$1='SEMACU DATA UNIFICADA'!$B$2:$B1000),0),MATCH(EA$2,'SEMACU DATA UNIFICADA'!$C$1:$T$1,0)),"")</f>
        <v>SKR SETLINE</v>
      </c>
      <c r="EB41" s="139">
        <f t="array" ref="EB41">IFERROR(INDEX('SEMACU DATA UNIFICADA'!$C$2:$T1000,MATCH(1,($A41='SEMACU DATA UNIFICADA'!$A$2:$A1000)*($DX$1='SEMACU DATA UNIFICADA'!$B$2:$B1000),0),MATCH(EB$2,'SEMACU DATA UNIFICADA'!$C$1:$T$1,0)),"")</f>
        <v>1335.9</v>
      </c>
      <c r="EC41" s="2">
        <f t="array" ref="EC41">IFERROR(INDEX('SEMACU DATA UNIFICADA'!$C$2:$T1000,MATCH(1,($A41='SEMACU DATA UNIFICADA'!$A$2:$A1000)*($DX$1='SEMACU DATA UNIFICADA'!$B$2:$B1000),0),MATCH(EC$2,'SEMACU DATA UNIFICADA'!$C$1:$T$1,0)),"")</f>
        <v>22.17</v>
      </c>
      <c r="ED41" s="2">
        <f t="array" ref="ED41">IFERROR(INDEX('SEMACU DATA UNIFICADA'!$C$2:$T1000,MATCH(1,($A41='SEMACU DATA UNIFICADA'!$A$2:$A1000)*($DX$1='SEMACU DATA UNIFICADA'!$B$2:$B1000),0),MATCH(ED$2,'SEMACU DATA UNIFICADA'!$C$1:$T$1,0)),"")</f>
        <v>2.12</v>
      </c>
      <c r="EE41" s="33">
        <f t="array" ref="EE41">IFERROR(INDEX('SEMACU DATA UNIFICADA'!$C$2:$T1000,MATCH(1,($A41='SEMACU DATA UNIFICADA'!$A$2:$A1000)*($DX$1='SEMACU DATA UNIFICADA'!$B$2:$B1000),0),MATCH(EE$2,'SEMACU DATA UNIFICADA'!$C$1:$T$1,0)),"")</f>
        <v>3.23772</v>
      </c>
      <c r="EF41" s="60">
        <f t="array" ref="EF41">IFERROR(INDEX('SEMACU DATA UNIFICADA'!$C$2:$T1000,MATCH(1,($A41='SEMACU DATA UNIFICADA'!$A$2:$A1000)*($DX$1='SEMACU DATA UNIFICADA'!$B$2:$B1000),0),MATCH(EF$2,'SEMACU DATA UNIFICADA'!$C$1:$T$1,0)),"")</f>
        <v>383113.7267</v>
      </c>
      <c r="EG41" s="23">
        <f t="array" ref="EG41">IFERROR(INDEX('SEMACU DATA UNIFICADA'!$C$2:$T1000,MATCH(1,($A41='SEMACU DATA UNIFICADA'!$A$2:$A1000)*($DX$1='SEMACU DATA UNIFICADA'!$B$2:$B1000),0),MATCH(EG$2,'SEMACU DATA UNIFICADA'!$C$1:$T$1,0)),"")</f>
        <v>0.816663</v>
      </c>
      <c r="EH41" s="23">
        <f t="array" ref="EH41">IFERROR(INDEX('SEMACU DATA UNIFICADA'!$C$2:$T1000,MATCH(1,($A41='SEMACU DATA UNIFICADA'!$A$2:$A1000)*($DX$1='SEMACU DATA UNIFICADA'!$B$2:$B1000),0),MATCH(EH$2,'SEMACU DATA UNIFICADA'!$C$1:$T$1,0)),"")</f>
        <v>0.5255332328</v>
      </c>
      <c r="EI41" s="23">
        <f t="array" ref="EI41">IFERROR(INDEX('SEMACU DATA UNIFICADA'!$C$2:$T1000,MATCH(1,($A41='SEMACU DATA UNIFICADA'!$A$2:$A1000)*($DX$1='SEMACU DATA UNIFICADA'!$B$2:$B1000),0),MATCH(EI$2,'SEMACU DATA UNIFICADA'!$C$1:$T$1,0)),"")</f>
        <v>0.5255332328</v>
      </c>
      <c r="EJ41" s="60" t="str">
        <f t="array" ref="EJ41">IFERROR(INDEX('SEMACU DATA UNIFICADA'!$C$2:$T1000,MATCH(1,($A41='SEMACU DATA UNIFICADA'!$A$2:$A1000)*($DX$1='SEMACU DATA UNIFICADA'!$B$2:$B1000),0),MATCH(EJ$2,'SEMACU DATA UNIFICADA'!$C$1:$T$1,0)),"")</f>
        <v/>
      </c>
      <c r="EK41" s="2">
        <f t="array" ref="EK41">IFERROR(INDEX('SEMACU DATA UNIFICADA'!$C$2:$T1000,MATCH(1,($A41='SEMACU DATA UNIFICADA'!$A$2:$A1000)*($DX$1='SEMACU DATA UNIFICADA'!$B$2:$B1000),0),MATCH(EK$2,'SEMACU DATA UNIFICADA'!$C$1:$T$1,0)),"")</f>
        <v>2</v>
      </c>
      <c r="EL41" s="2">
        <f t="array" ref="EL41">IFERROR(INDEX('SEMACU DATA UNIFICADA'!$C$2:$T1000,MATCH(1,($A41='SEMACU DATA UNIFICADA'!$A$2:$A1000)*($DX$1='SEMACU DATA UNIFICADA'!$B$2:$B1000),0),MATCH(EL$2,'SEMACU DATA UNIFICADA'!$C$1:$T$1,0)),"")</f>
        <v>24.17</v>
      </c>
      <c r="EM41" s="33">
        <f t="array" ref="EM41">IFERROR(INDEX('SEMACU DATA UNIFICADA'!$C$2:$T1000,MATCH(1,($A41='SEMACU DATA UNIFICADA'!$A$2:$A1000)*($DX$1='SEMACU DATA UNIFICADA'!$B$2:$B1000),0),MATCH(EM$2,'SEMACU DATA UNIFICADA'!$C$1:$T$1,0)),"")</f>
        <v>3.16776</v>
      </c>
      <c r="EN41" s="60">
        <f t="array" ref="EN41">IFERROR(INDEX('SEMACU DATA UNIFICADA'!$C$2:$T1000,MATCH(1,($A41='SEMACU DATA UNIFICADA'!$A$2:$A1000)*($DX$1='SEMACU DATA UNIFICADA'!$B$2:$B1000),0),MATCH(EN$2,'SEMACU DATA UNIFICADA'!$C$1:$T$1,0)),"")</f>
        <v>287.7917591</v>
      </c>
      <c r="EO41" s="140">
        <f t="array" ref="EO41">IFERROR(INDEX('SEMACU DATA UNIFICADA'!$C$2:$T1000,MATCH(1,($A41='SEMACU DATA UNIFICADA'!$A$2:$A1000)*($DX$1='SEMACU DATA UNIFICADA'!$B$2:$B1000),0),MATCH(EO$2,'SEMACU DATA UNIFICADA'!$C$1:$T$1,0)),"")</f>
        <v>3.197939783</v>
      </c>
      <c r="EP41" s="138" t="str">
        <f t="array" ref="EP41">IFERROR(INDEX('SEMACU DATA UNIFICADA'!$C$2:$T1000,MATCH(1,($A41='SEMACU DATA UNIFICADA'!$A$2:$A1000)*($EP$1='SEMACU DATA UNIFICADA'!$B$2:$B1000),0),MATCH(EP$2,'SEMACU DATA UNIFICADA'!$C$1:$T$1,0)),"")</f>
        <v>SE10140823</v>
      </c>
      <c r="EQ41" s="2">
        <f t="array" ref="EQ41">IFERROR(INDEX('SEMACU DATA UNIFICADA'!$C$2:$T1000,MATCH(1,($A41='SEMACU DATA UNIFICADA'!$A$2:$A1000)*($EP$1='SEMACU DATA UNIFICADA'!$B$2:$B1000),0),MATCH(EQ$2,'SEMACU DATA UNIFICADA'!$C$1:$T$1,0)),"")</f>
        <v>175</v>
      </c>
      <c r="ER41" s="2">
        <f t="array" ref="ER41">IFERROR(INDEX('SEMACU DATA UNIFICADA'!$C$2:$T1000,MATCH(1,($A41='SEMACU DATA UNIFICADA'!$A$2:$A1000)*($EP$1='SEMACU DATA UNIFICADA'!$B$2:$B1000),0),MATCH(ER$2,'SEMACU DATA UNIFICADA'!$C$1:$T$1,0)),"")</f>
        <v>995</v>
      </c>
      <c r="ES41" s="2" t="str">
        <f t="array" ref="ES41">IFERROR(INDEX('SEMACU DATA UNIFICADA'!$C$2:$T1000,MATCH(1,($A41='SEMACU DATA UNIFICADA'!$A$2:$A1000)*($EP$1='SEMACU DATA UNIFICADA'!$B$2:$B1000),0),MATCH(ES$2,'SEMACU DATA UNIFICADA'!$C$1:$T$1,0)),"")</f>
        <v>SKR SETLINE</v>
      </c>
      <c r="ET41" s="139">
        <f t="array" ref="ET41">IFERROR(INDEX('SEMACU DATA UNIFICADA'!$C$2:$T1000,MATCH(1,($A41='SEMACU DATA UNIFICADA'!$A$2:$A1000)*($EP$1='SEMACU DATA UNIFICADA'!$B$2:$B1000),0),MATCH(ET$2,'SEMACU DATA UNIFICADA'!$C$1:$T$1,0)),"")</f>
        <v>871.62</v>
      </c>
      <c r="EU41" s="2">
        <f t="array" ref="EU41">IFERROR(INDEX('SEMACU DATA UNIFICADA'!$C$2:$T1000,MATCH(1,($A41='SEMACU DATA UNIFICADA'!$A$2:$A1000)*($EP$1='SEMACU DATA UNIFICADA'!$B$2:$B1000),0),MATCH(EU$2,'SEMACU DATA UNIFICADA'!$C$1:$T$1,0)),"")</f>
        <v>18.97</v>
      </c>
      <c r="EV41" s="2">
        <f t="array" ref="EV41">IFERROR(INDEX('SEMACU DATA UNIFICADA'!$C$2:$T1000,MATCH(1,($A41='SEMACU DATA UNIFICADA'!$A$2:$A1000)*($EP$1='SEMACU DATA UNIFICADA'!$B$2:$B1000),0),MATCH(EV$2,'SEMACU DATA UNIFICADA'!$C$1:$T$1,0)),"")</f>
        <v>2.02</v>
      </c>
      <c r="EW41" s="33">
        <f t="array" ref="EW41">IFERROR(INDEX('SEMACU DATA UNIFICADA'!$C$2:$T1000,MATCH(1,($A41='SEMACU DATA UNIFICADA'!$A$2:$A1000)*($EP$1='SEMACU DATA UNIFICADA'!$B$2:$B1000),0),MATCH(EW$2,'SEMACU DATA UNIFICADA'!$C$1:$T$1,0)),"")</f>
        <v>3.42324</v>
      </c>
      <c r="EX41" s="60">
        <f t="array" ref="EX41">IFERROR(INDEX('SEMACU DATA UNIFICADA'!$C$2:$T1000,MATCH(1,($A41='SEMACU DATA UNIFICADA'!$A$2:$A1000)*($EP$1='SEMACU DATA UNIFICADA'!$B$2:$B1000),0),MATCH(EX$2,'SEMACU DATA UNIFICADA'!$C$1:$T$1,0)),"")</f>
        <v>269484.2386</v>
      </c>
      <c r="EY41" s="23">
        <f t="array" ref="EY41">IFERROR(INDEX('SEMACU DATA UNIFICADA'!$C$2:$T1000,MATCH(1,($A41='SEMACU DATA UNIFICADA'!$A$2:$A1000)*($EP$1='SEMACU DATA UNIFICADA'!$B$2:$B1000),0),MATCH(EY$2,'SEMACU DATA UNIFICADA'!$C$1:$T$1,0)),"")</f>
        <v>0.816663</v>
      </c>
      <c r="EZ41" s="23">
        <f t="array" ref="EZ41">IFERROR(INDEX('SEMACU DATA UNIFICADA'!$C$2:$T1000,MATCH(1,($A41='SEMACU DATA UNIFICADA'!$A$2:$A1000)*($EP$1='SEMACU DATA UNIFICADA'!$B$2:$B1000),0),MATCH(EZ$2,'SEMACU DATA UNIFICADA'!$C$1:$T$1,0)),"")</f>
        <v>0.4502660629</v>
      </c>
      <c r="FA41" s="23">
        <f t="array" ref="FA41">IFERROR(INDEX('SEMACU DATA UNIFICADA'!$C$2:$T1000,MATCH(1,($A41='SEMACU DATA UNIFICADA'!$A$2:$A1000)*($EP$1='SEMACU DATA UNIFICADA'!$B$2:$B1000),0),MATCH(FA$2,'SEMACU DATA UNIFICADA'!$C$1:$T$1,0)),"")</f>
        <v>0.4502660629</v>
      </c>
      <c r="FB41" s="60" t="str">
        <f t="array" ref="FB41">IFERROR(INDEX('SEMACU DATA UNIFICADA'!$C$2:$T1000,MATCH(1,($A41='SEMACU DATA UNIFICADA'!$A$2:$A1000)*($EP$1='SEMACU DATA UNIFICADA'!$B$2:$B1000),0),MATCH(FB$2,'SEMACU DATA UNIFICADA'!$C$1:$T$1,0)),"")</f>
        <v/>
      </c>
      <c r="FC41" s="2">
        <f t="array" ref="FC41">IFERROR(INDEX('SEMACU DATA UNIFICADA'!$C$2:$T1000,MATCH(1,($A41='SEMACU DATA UNIFICADA'!$A$2:$A1000)*($EP$1='SEMACU DATA UNIFICADA'!$B$2:$B1000),0),MATCH(FC$2,'SEMACU DATA UNIFICADA'!$C$1:$T$1,0)),"")</f>
        <v>2</v>
      </c>
      <c r="FD41" s="2">
        <f t="array" ref="FD41">IFERROR(INDEX('SEMACU DATA UNIFICADA'!$C$2:$T1000,MATCH(1,($A41='SEMACU DATA UNIFICADA'!$A$2:$A1000)*($EP$1='SEMACU DATA UNIFICADA'!$B$2:$B1000),0),MATCH(FD$2,'SEMACU DATA UNIFICADA'!$C$1:$T$1,0)),"")</f>
        <v>20.97</v>
      </c>
      <c r="FE41" s="33">
        <f t="array" ref="FE41">IFERROR(INDEX('SEMACU DATA UNIFICADA'!$C$2:$T1000,MATCH(1,($A41='SEMACU DATA UNIFICADA'!$A$2:$A1000)*($EP$1='SEMACU DATA UNIFICADA'!$B$2:$B1000),0),MATCH(FE$2,'SEMACU DATA UNIFICADA'!$C$1:$T$1,0)),"")</f>
        <v>3.20688</v>
      </c>
      <c r="FF41" s="60">
        <f t="array" ref="FF41">IFERROR(INDEX('SEMACU DATA UNIFICADA'!$C$2:$T1000,MATCH(1,($A41='SEMACU DATA UNIFICADA'!$A$2:$A1000)*($EP$1='SEMACU DATA UNIFICADA'!$B$2:$B1000),0),MATCH(FF$2,'SEMACU DATA UNIFICADA'!$C$1:$T$1,0)),"")</f>
        <v>180.8654737</v>
      </c>
      <c r="FG41" s="140">
        <f t="array" ref="FG41">IFERROR(INDEX('SEMACU DATA UNIFICADA'!$C$2:$T1000,MATCH(1,($A41='SEMACU DATA UNIFICADA'!$A$2:$A1000)*($EP$1='SEMACU DATA UNIFICADA'!$B$2:$B1000),0),MATCH(FG$2,'SEMACU DATA UNIFICADA'!$C$1:$T$1,0)),"")</f>
        <v>1.466368416</v>
      </c>
      <c r="FH41" s="138" t="str">
        <f t="array" ref="FH41">IFERROR(INDEX('SEMACU DATA UNIFICADA'!$C$2:$T1000,MATCH(1,($A41='SEMACU DATA UNIFICADA'!$A$2:$A1000)*($FH$1='SEMACU DATA UNIFICADA'!$B$2:$B1000),0),MATCH(FH$2,'SEMACU DATA UNIFICADA'!$C$1:$T$1,0)),"")</f>
        <v>SE11280923</v>
      </c>
      <c r="FI41" s="2">
        <f t="array" ref="FI41">IFERROR(INDEX('SEMACU DATA UNIFICADA'!$C$2:$T1000,MATCH(1,($A41='SEMACU DATA UNIFICADA'!$A$2:$A1000)*($FH$1='SEMACU DATA UNIFICADA'!$B$2:$B1000),0),MATCH(FI$2,'SEMACU DATA UNIFICADA'!$C$1:$T$1,0)),"")</f>
        <v>137</v>
      </c>
      <c r="FJ41" s="2">
        <f t="array" ref="FJ41">IFERROR(INDEX('SEMACU DATA UNIFICADA'!$C$2:$T1000,MATCH(1,($A41='SEMACU DATA UNIFICADA'!$A$2:$A1000)*($FH$1='SEMACU DATA UNIFICADA'!$B$2:$B1000),0),MATCH(FJ$2,'SEMACU DATA UNIFICADA'!$C$1:$T$1,0)),"")</f>
        <v>825</v>
      </c>
      <c r="FK41" s="2" t="str">
        <f t="array" ref="FK41">IFERROR(INDEX('SEMACU DATA UNIFICADA'!$C$2:$T1000,MATCH(1,($A41='SEMACU DATA UNIFICADA'!$A$2:$A1000)*($FH$1='SEMACU DATA UNIFICADA'!$B$2:$B1000),0),MATCH(FK$2,'SEMACU DATA UNIFICADA'!$C$1:$T$1,0)),"")</f>
        <v/>
      </c>
      <c r="FL41" s="139" t="str">
        <f t="array" ref="FL41">IFERROR(INDEX('SEMACU DATA UNIFICADA'!$C$2:$T1000,MATCH(1,($A41='SEMACU DATA UNIFICADA'!$A$2:$A1000)*($FH$1='SEMACU DATA UNIFICADA'!$B$2:$B1000),0),MATCH(FL$2,'SEMACU DATA UNIFICADA'!$C$1:$T$1,0)),"")</f>
        <v/>
      </c>
      <c r="FM41" s="2">
        <f t="array" ref="FM41">IFERROR(INDEX('SEMACU DATA UNIFICADA'!$C$2:$T1000,MATCH(1,($A41='SEMACU DATA UNIFICADA'!$A$2:$A1000)*($FH$1='SEMACU DATA UNIFICADA'!$B$2:$B1000),0),MATCH(FM$2,'SEMACU DATA UNIFICADA'!$C$1:$T$1,0)),"")</f>
        <v>4.53</v>
      </c>
      <c r="FN41" s="2">
        <f t="array" ref="FN41">IFERROR(INDEX('SEMACU DATA UNIFICADA'!$C$2:$T1000,MATCH(1,($A41='SEMACU DATA UNIFICADA'!$A$2:$A1000)*($FH$1='SEMACU DATA UNIFICADA'!$B$2:$B1000),0),MATCH(FN$2,'SEMACU DATA UNIFICADA'!$C$1:$T$1,0)),"")</f>
        <v>2.05</v>
      </c>
      <c r="FO41" s="33">
        <f t="array" ref="FO41">IFERROR(INDEX('SEMACU DATA UNIFICADA'!$C$2:$T1000,MATCH(1,($A41='SEMACU DATA UNIFICADA'!$A$2:$A1000)*($FH$1='SEMACU DATA UNIFICADA'!$B$2:$B1000),0),MATCH(FO$2,'SEMACU DATA UNIFICADA'!$C$1:$T$1,0)),"")</f>
        <v>7.97304</v>
      </c>
      <c r="FP41" s="60">
        <f t="array" ref="FP41">IFERROR(INDEX('SEMACU DATA UNIFICADA'!$C$2:$T1000,MATCH(1,($A41='SEMACU DATA UNIFICADA'!$A$2:$A1000)*($FH$1='SEMACU DATA UNIFICADA'!$B$2:$B1000),0),MATCH(FP$2,'SEMACU DATA UNIFICADA'!$C$1:$T$1,0)),"")</f>
        <v>379313.6069</v>
      </c>
      <c r="FQ41" s="23">
        <f t="array" ref="FQ41">IFERROR(INDEX('SEMACU DATA UNIFICADA'!$C$2:$T1000,MATCH(1,($A41='SEMACU DATA UNIFICADA'!$A$2:$A1000)*($FH$1='SEMACU DATA UNIFICADA'!$B$2:$B1000),0),MATCH(FQ$2,'SEMACU DATA UNIFICADA'!$C$1:$T$1,0)),"")</f>
        <v>0.966666</v>
      </c>
      <c r="FR41" s="23">
        <f t="array" ref="FR41">IFERROR(INDEX('SEMACU DATA UNIFICADA'!$C$2:$T1000,MATCH(1,($A41='SEMACU DATA UNIFICADA'!$A$2:$A1000)*($FH$1='SEMACU DATA UNIFICADA'!$B$2:$B1000),0),MATCH(FR$2,'SEMACU DATA UNIFICADA'!$C$1:$T$1,0)),"")</f>
        <v>0.7156860508</v>
      </c>
      <c r="FS41" s="23">
        <f t="array" ref="FS41">IFERROR(INDEX('SEMACU DATA UNIFICADA'!$C$2:$T1000,MATCH(1,($A41='SEMACU DATA UNIFICADA'!$A$2:$A1000)*($FH$1='SEMACU DATA UNIFICADA'!$B$2:$B1000),0),MATCH(FS$2,'SEMACU DATA UNIFICADA'!$C$1:$T$1,0)),"")</f>
        <v>0.7156860508</v>
      </c>
      <c r="FT41" s="60" t="str">
        <f t="array" ref="FT41">IFERROR(INDEX('SEMACU DATA UNIFICADA'!$C$2:$T1000,MATCH(1,($A41='SEMACU DATA UNIFICADA'!$A$2:$A1000)*($FH$1='SEMACU DATA UNIFICADA'!$B$2:$B1000),0),MATCH(FT$2,'SEMACU DATA UNIFICADA'!$C$1:$T$1,0)),"")</f>
        <v/>
      </c>
      <c r="FU41" s="2">
        <f t="array" ref="FU41">IFERROR(INDEX('SEMACU DATA UNIFICADA'!$C$2:$T1000,MATCH(1,($A41='SEMACU DATA UNIFICADA'!$A$2:$A1000)*($FH$1='SEMACU DATA UNIFICADA'!$B$2:$B1000),0),MATCH(FU$2,'SEMACU DATA UNIFICADA'!$C$1:$T$1,0)),"")</f>
        <v>2</v>
      </c>
      <c r="FV41" s="2">
        <f t="array" ref="FV41">IFERROR(INDEX('SEMACU DATA UNIFICADA'!$C$2:$T1000,MATCH(1,($A41='SEMACU DATA UNIFICADA'!$A$2:$A1000)*($FH$1='SEMACU DATA UNIFICADA'!$B$2:$B1000),0),MATCH(FV$2,'SEMACU DATA UNIFICADA'!$C$1:$T$1,0)),"")</f>
        <v>6.53</v>
      </c>
      <c r="FW41" s="33">
        <f t="array" ref="FW41">IFERROR(INDEX('SEMACU DATA UNIFICADA'!$C$2:$T1000,MATCH(1,($A41='SEMACU DATA UNIFICADA'!$A$2:$A1000)*($FH$1='SEMACU DATA UNIFICADA'!$B$2:$B1000),0),MATCH(FW$2,'SEMACU DATA UNIFICADA'!$C$1:$T$1,0)),"")</f>
        <v>6.57636</v>
      </c>
      <c r="FX41" s="60">
        <f t="array" ref="FX41">IFERROR(INDEX('SEMACU DATA UNIFICADA'!$C$2:$T1000,MATCH(1,($A41='SEMACU DATA UNIFICADA'!$A$2:$A1000)*($FH$1='SEMACU DATA UNIFICADA'!$B$2:$B1000),0),MATCH(FX$2,'SEMACU DATA UNIFICADA'!$C$1:$T$1,0)),"")</f>
        <v>176.2723111</v>
      </c>
      <c r="FY41" s="140">
        <f t="array" ref="FY41">IFERROR(INDEX('SEMACU DATA UNIFICADA'!$C$2:$T1000,MATCH(1,($A41='SEMACU DATA UNIFICADA'!$A$2:$A1000)*($FH$1='SEMACU DATA UNIFICADA'!$B$2:$B1000),0),MATCH(FY$2,'SEMACU DATA UNIFICADA'!$C$1:$T$1,0)),"")</f>
        <v>9.818077765</v>
      </c>
      <c r="FZ41" s="138" t="str">
        <f t="array" ref="FZ41">IFERROR(INDEX('SEMACU DATA UNIFICADA'!$C$2:$T1000,MATCH(1,($A41='SEMACU DATA UNIFICADA'!$A$2:$A1000)*($FZ$1='SEMACU DATA UNIFICADA'!$B$2:$B1000),0),MATCH(FZ$2,'SEMACU DATA UNIFICADA'!$C$1:$T$1,0)),"")</f>
        <v>SERE290823</v>
      </c>
      <c r="GA41" s="2">
        <f t="array" ref="GA41">IFERROR(INDEX('SEMACU DATA UNIFICADA'!$C$2:$T1000,MATCH(1,($A41='SEMACU DATA UNIFICADA'!$A$2:$A1000)*($FZ$1='SEMACU DATA UNIFICADA'!$B$2:$B1000),0),MATCH(GA$2,'SEMACU DATA UNIFICADA'!$C$1:$T$1,0)),"")</f>
        <v>50</v>
      </c>
      <c r="GB41" s="2">
        <f t="array" ref="GB41">IFERROR(INDEX('SEMACU DATA UNIFICADA'!$C$2:$T1000,MATCH(1,($A41='SEMACU DATA UNIFICADA'!$A$2:$A1000)*($FZ$1='SEMACU DATA UNIFICADA'!$B$2:$B1000),0),MATCH(GB$2,'SEMACU DATA UNIFICADA'!$C$1:$T$1,0)),"")</f>
        <v>350</v>
      </c>
      <c r="GC41" s="2" t="str">
        <f t="array" ref="GC41">IFERROR(INDEX('SEMACU DATA UNIFICADA'!$C$2:$T1000,MATCH(1,($A41='SEMACU DATA UNIFICADA'!$A$2:$A1000)*($FZ$1='SEMACU DATA UNIFICADA'!$B$2:$B1000),0),MATCH(GC$2,'SEMACU DATA UNIFICADA'!$C$1:$T$1,0)),"")</f>
        <v>SKR SETLINE</v>
      </c>
      <c r="GD41" s="139">
        <f t="array" ref="GD41">IFERROR(INDEX('SEMACU DATA UNIFICADA'!$C$2:$T1000,MATCH(1,($A41='SEMACU DATA UNIFICADA'!$A$2:$A1000)*($FZ$1='SEMACU DATA UNIFICADA'!$B$2:$B1000),0),MATCH(GD$2,'SEMACU DATA UNIFICADA'!$C$1:$T$1,0)),"")</f>
        <v>306.6</v>
      </c>
      <c r="GE41" s="2">
        <f t="array" ref="GE41">IFERROR(INDEX('SEMACU DATA UNIFICADA'!$C$2:$T1000,MATCH(1,($A41='SEMACU DATA UNIFICADA'!$A$2:$A1000)*($FZ$1='SEMACU DATA UNIFICADA'!$B$2:$B1000),0),MATCH(GE$2,'SEMACU DATA UNIFICADA'!$C$1:$T$1,0)),"")</f>
        <v>16.71</v>
      </c>
      <c r="GF41" s="2">
        <f t="array" ref="GF41">IFERROR(INDEX('SEMACU DATA UNIFICADA'!$C$2:$T1000,MATCH(1,($A41='SEMACU DATA UNIFICADA'!$A$2:$A1000)*($FZ$1='SEMACU DATA UNIFICADA'!$B$2:$B1000),0),MATCH(GF$2,'SEMACU DATA UNIFICADA'!$C$1:$T$1,0)),"")</f>
        <v>1.68</v>
      </c>
      <c r="GG41" s="33">
        <f t="array" ref="GG41">IFERROR(INDEX('SEMACU DATA UNIFICADA'!$C$2:$T1000,MATCH(1,($A41='SEMACU DATA UNIFICADA'!$A$2:$A1000)*($FZ$1='SEMACU DATA UNIFICADA'!$B$2:$B1000),0),MATCH(GG$2,'SEMACU DATA UNIFICADA'!$C$1:$T$1,0)),"")</f>
        <v>3.69828</v>
      </c>
      <c r="GH41" s="60">
        <f t="array" ref="GH41">IFERROR(INDEX('SEMACU DATA UNIFICADA'!$C$2:$T1000,MATCH(1,($A41='SEMACU DATA UNIFICADA'!$A$2:$A1000)*($FZ$1='SEMACU DATA UNIFICADA'!$B$2:$B1000),0),MATCH(GH$2,'SEMACU DATA UNIFICADA'!$C$1:$T$1,0)),"")</f>
        <v>80908.42844</v>
      </c>
      <c r="GI41" s="23">
        <f t="array" ref="GI41">IFERROR(INDEX('SEMACU DATA UNIFICADA'!$C$2:$T1000,MATCH(1,($A41='SEMACU DATA UNIFICADA'!$A$2:$A1000)*($FZ$1='SEMACU DATA UNIFICADA'!$B$2:$B1000),0),MATCH(GI$2,'SEMACU DATA UNIFICADA'!$C$1:$T$1,0)),"")</f>
        <v>0.866664</v>
      </c>
      <c r="GJ41" s="23">
        <f t="array" ref="GJ41">IFERROR(INDEX('SEMACU DATA UNIFICADA'!$C$2:$T1000,MATCH(1,($A41='SEMACU DATA UNIFICADA'!$A$2:$A1000)*($FZ$1='SEMACU DATA UNIFICADA'!$B$2:$B1000),0),MATCH(GJ$2,'SEMACU DATA UNIFICADA'!$C$1:$T$1,0)),"")</f>
        <v>0.5993216922</v>
      </c>
      <c r="GK41" s="23">
        <f t="array" ref="GK41">IFERROR(INDEX('SEMACU DATA UNIFICADA'!$C$2:$T1000,MATCH(1,($A41='SEMACU DATA UNIFICADA'!$A$2:$A1000)*($FZ$1='SEMACU DATA UNIFICADA'!$B$2:$B1000),0),MATCH(GK$2,'SEMACU DATA UNIFICADA'!$C$1:$T$1,0)),"")</f>
        <v>0.5993216922</v>
      </c>
      <c r="GL41" s="60" t="str">
        <f t="array" ref="GL41">IFERROR(INDEX('SEMACU DATA UNIFICADA'!$C$2:$T1000,MATCH(1,($A41='SEMACU DATA UNIFICADA'!$A$2:$A1000)*($FZ$1='SEMACU DATA UNIFICADA'!$B$2:$B1000),0),MATCH(GL$2,'SEMACU DATA UNIFICADA'!$C$1:$T$1,0)),"")</f>
        <v/>
      </c>
      <c r="GM41" s="2">
        <f t="array" ref="GM41">IFERROR(INDEX('SEMACU DATA UNIFICADA'!$C$2:$T1000,MATCH(1,($A41='SEMACU DATA UNIFICADA'!$A$2:$A1000)*($FZ$1='SEMACU DATA UNIFICADA'!$B$2:$B1000),0),MATCH(GM$2,'SEMACU DATA UNIFICADA'!$C$1:$T$1,0)),"")</f>
        <v>2</v>
      </c>
      <c r="GN41" s="2">
        <f t="array" ref="GN41">IFERROR(INDEX('SEMACU DATA UNIFICADA'!$C$2:$T1000,MATCH(1,($A41='SEMACU DATA UNIFICADA'!$A$2:$A1000)*($FZ$1='SEMACU DATA UNIFICADA'!$B$2:$B1000),0),MATCH(GN$2,'SEMACU DATA UNIFICADA'!$C$1:$T$1,0)),"")</f>
        <v>18.71</v>
      </c>
      <c r="GO41" s="33">
        <f t="array" ref="GO41">IFERROR(INDEX('SEMACU DATA UNIFICADA'!$C$2:$T1000,MATCH(1,($A41='SEMACU DATA UNIFICADA'!$A$2:$A1000)*($FZ$1='SEMACU DATA UNIFICADA'!$B$2:$B1000),0),MATCH(GO$2,'SEMACU DATA UNIFICADA'!$C$1:$T$1,0)),"")</f>
        <v>3.45132</v>
      </c>
      <c r="GP41" s="60">
        <f t="array" ref="GP41">IFERROR(INDEX('SEMACU DATA UNIFICADA'!$C$2:$T1000,MATCH(1,($A41='SEMACU DATA UNIFICADA'!$A$2:$A1000)*($FZ$1='SEMACU DATA UNIFICADA'!$B$2:$B1000),0),MATCH(GP$2,'SEMACU DATA UNIFICADA'!$C$1:$T$1,0)),"")</f>
        <v>52.71077008</v>
      </c>
      <c r="GQ41" s="140">
        <f t="array" ref="GQ41">IFERROR(INDEX('SEMACU DATA UNIFICADA'!$C$2:$T1000,MATCH(1,($A41='SEMACU DATA UNIFICADA'!$A$2:$A1000)*($FZ$1='SEMACU DATA UNIFICADA'!$B$2:$B1000),0),MATCH(GQ$2,'SEMACU DATA UNIFICADA'!$C$1:$T$1,0)),"")</f>
        <v>0.677692521</v>
      </c>
    </row>
    <row r="42">
      <c r="A42" s="199">
        <v>45215.0</v>
      </c>
      <c r="B42" s="138" t="str">
        <f t="array" ref="B42">IFERROR(INDEX('SEMACU DATA UNIFICADA'!$C$2:$T1000,MATCH(1,($A42='SEMACU DATA UNIFICADA'!$A$2:$A1000)*($B$1='SEMACU DATA UNIFICADA'!$B$2:$B1000),0),MATCH(B$2,'SEMACU DATA UNIFICADA'!$C$1:$T$1,0)),"")</f>
        <v/>
      </c>
      <c r="C42" s="2" t="str">
        <f t="array" ref="C42">IFERROR(INDEX('SEMACU DATA UNIFICADA'!$C$2:$T1000,MATCH(1,($A42='SEMACU DATA UNIFICADA'!$A$2:$A1000)*($B$1='SEMACU DATA UNIFICADA'!$B$2:$B1000),0),MATCH(C$2,'SEMACU DATA UNIFICADA'!$C$1:$T$1,0)),"")</f>
        <v/>
      </c>
      <c r="D42" s="2" t="str">
        <f t="array" ref="D42">IFERROR(INDEX('SEMACU DATA UNIFICADA'!$C$2:$T1000,MATCH(1,($A42='SEMACU DATA UNIFICADA'!$A$2:$A1000)*($B$1='SEMACU DATA UNIFICADA'!$B$2:$B1000),0),MATCH(D$2,'SEMACU DATA UNIFICADA'!$C$1:$T$1,0)),"")</f>
        <v/>
      </c>
      <c r="E42" s="2" t="str">
        <f t="array" ref="E42">IFERROR(INDEX('SEMACU DATA UNIFICADA'!$C$2:$T1000,MATCH(1,($A42='SEMACU DATA UNIFICADA'!$A$2:$A1000)*($B$1='SEMACU DATA UNIFICADA'!$B$2:$B1000),0),MATCH(E$2,'SEMACU DATA UNIFICADA'!$C$1:$T$1,0)),"")</f>
        <v/>
      </c>
      <c r="F42" s="60" t="str">
        <f t="array" ref="F42">IFERROR(INDEX('SEMACU DATA UNIFICADA'!$C$2:$T1000,MATCH(1,($A42='SEMACU DATA UNIFICADA'!$A$2:$A1000)*($B$1='SEMACU DATA UNIFICADA'!$B$2:$B1000),0),MATCH(F$2,'SEMACU DATA UNIFICADA'!$C$1:$T$1,0)),"")</f>
        <v/>
      </c>
      <c r="G42" s="2" t="str">
        <f t="array" ref="G42">IFERROR(INDEX('SEMACU DATA UNIFICADA'!$C$2:$T1000,MATCH(1,($A42='SEMACU DATA UNIFICADA'!$A$2:$A1000)*($B$1='SEMACU DATA UNIFICADA'!$B$2:$B1000),0),MATCH(G$2,'SEMACU DATA UNIFICADA'!$C$1:$T$1,0)),"")</f>
        <v/>
      </c>
      <c r="H42" s="2" t="str">
        <f t="array" ref="H42">IFERROR(INDEX('SEMACU DATA UNIFICADA'!$C$2:$T1000,MATCH(1,($A42='SEMACU DATA UNIFICADA'!$A$2:$A1000)*($B$1='SEMACU DATA UNIFICADA'!$B$2:$B1000),0),MATCH(H$2,'SEMACU DATA UNIFICADA'!$C$1:$T$1,0)),"")</f>
        <v/>
      </c>
      <c r="I42" s="33" t="str">
        <f t="array" ref="I42">IFERROR(INDEX('SEMACU DATA UNIFICADA'!$C$2:$T1000,MATCH(1,($A42='SEMACU DATA UNIFICADA'!$A$2:$A1000)*($B$1='SEMACU DATA UNIFICADA'!$B$2:$B1000),0),MATCH(I$2,'SEMACU DATA UNIFICADA'!$C$1:$T$1,0)),"")</f>
        <v/>
      </c>
      <c r="J42" s="60" t="str">
        <f t="array" ref="J42">IFERROR(INDEX('SEMACU DATA UNIFICADA'!$C$2:$T1000,MATCH(1,($A42='SEMACU DATA UNIFICADA'!$A$2:$A1000)*($B$1='SEMACU DATA UNIFICADA'!$B$2:$B1000),0),MATCH(J$2,'SEMACU DATA UNIFICADA'!$C$1:$T$1,0)),"")</f>
        <v/>
      </c>
      <c r="K42" s="23" t="str">
        <f t="array" ref="K42">IFERROR(INDEX('SEMACU DATA UNIFICADA'!$C$2:$T1000,MATCH(1,($A42='SEMACU DATA UNIFICADA'!$A$2:$A1000)*($B$1='SEMACU DATA UNIFICADA'!$B$2:$B1000),0),MATCH(K$2,'SEMACU DATA UNIFICADA'!$C$1:$T$1,0)),"")</f>
        <v/>
      </c>
      <c r="L42" s="23" t="str">
        <f t="array" ref="L42">IFERROR(INDEX('SEMACU DATA UNIFICADA'!$C$2:$T1000,MATCH(1,($A42='SEMACU DATA UNIFICADA'!$A$2:$A1000)*($B$1='SEMACU DATA UNIFICADA'!$B$2:$B1000),0),MATCH(L$2,'SEMACU DATA UNIFICADA'!$C$1:$T$1,0)),"")</f>
        <v/>
      </c>
      <c r="M42" s="23" t="str">
        <f t="array" ref="M42">IFERROR(INDEX('SEMACU DATA UNIFICADA'!$C$2:$T1000,MATCH(1,($A42='SEMACU DATA UNIFICADA'!$A$2:$A1000)*($B$1='SEMACU DATA UNIFICADA'!$B$2:$B1000),0),MATCH(M$2,'SEMACU DATA UNIFICADA'!$C$1:$T$1,0)),"")</f>
        <v/>
      </c>
      <c r="N42" s="60" t="str">
        <f t="array" ref="N42">IFERROR(INDEX('SEMACU DATA UNIFICADA'!$C$2:$T1000,MATCH(1,($A42='SEMACU DATA UNIFICADA'!$A$2:$A1000)*($B$1='SEMACU DATA UNIFICADA'!$B$2:$B1000),0),MATCH(N$2,'SEMACU DATA UNIFICADA'!$C$1:$T$1,0)),"")</f>
        <v/>
      </c>
      <c r="O42" s="2" t="str">
        <f t="array" ref="O42">IFERROR(INDEX('SEMACU DATA UNIFICADA'!$C$2:$T1000,MATCH(1,($A42='SEMACU DATA UNIFICADA'!$A$2:$A1000)*($B$1='SEMACU DATA UNIFICADA'!$B$2:$B1000),0),MATCH(O$2,'SEMACU DATA UNIFICADA'!$C$1:$T$1,0)),"")</f>
        <v/>
      </c>
      <c r="P42" s="2" t="str">
        <f t="array" ref="P42">IFERROR(INDEX('SEMACU DATA UNIFICADA'!$C$2:$T1000,MATCH(1,($A42='SEMACU DATA UNIFICADA'!$A$2:$A1000)*($B$1='SEMACU DATA UNIFICADA'!$B$2:$B1000),0),MATCH(P$2,'SEMACU DATA UNIFICADA'!$C$1:$T$1,0)),"")</f>
        <v/>
      </c>
      <c r="Q42" s="33" t="str">
        <f t="array" ref="Q42">IFERROR(INDEX('SEMACU DATA UNIFICADA'!$C$2:$T1000,MATCH(1,($A42='SEMACU DATA UNIFICADA'!$A$2:$A1000)*($B$1='SEMACU DATA UNIFICADA'!$B$2:$B1000),0),MATCH(Q$2,'SEMACU DATA UNIFICADA'!$C$1:$T$1,0)),"")</f>
        <v/>
      </c>
      <c r="R42" s="60" t="str">
        <f t="array" ref="R42">IFERROR(INDEX('SEMACU DATA UNIFICADA'!$C$2:$T1000,MATCH(1,($A42='SEMACU DATA UNIFICADA'!$A$2:$A1000)*($B$1='SEMACU DATA UNIFICADA'!$B$2:$B1000),0),MATCH(R$2,'SEMACU DATA UNIFICADA'!$C$1:$T$1,0)),"")</f>
        <v/>
      </c>
      <c r="S42" s="140" t="str">
        <f t="array" ref="S42">IFERROR(INDEX('SEMACU DATA UNIFICADA'!$C$2:$T1000,MATCH(1,($A42='SEMACU DATA UNIFICADA'!$A$2:$A1000)*($B$1='SEMACU DATA UNIFICADA'!$B$2:$B1000),0),MATCH(S$2,'SEMACU DATA UNIFICADA'!$C$1:$T$1,0)),"")</f>
        <v/>
      </c>
      <c r="T42" s="138" t="str">
        <f t="array" ref="T42">IFERROR(INDEX('SEMACU DATA UNIFICADA'!$C$2:$T1000,MATCH(1,($A42='SEMACU DATA UNIFICADA'!$A$2:$A1000)*($T$1='SEMACU DATA UNIFICADA'!$B$2:$B1000),0),MATCH(T$2,'SEMACU DATA UNIFICADA'!$C$1:$T$1,0)),"")</f>
        <v>SE02260923</v>
      </c>
      <c r="U42" s="2">
        <f t="array" ref="U42">IFERROR(INDEX('SEMACU DATA UNIFICADA'!$C$2:$T1000,MATCH(1,($A42='SEMACU DATA UNIFICADA'!$A$2:$A1000)*($T$1='SEMACU DATA UNIFICADA'!$B$2:$B1000),0),MATCH(U$2,'SEMACU DATA UNIFICADA'!$C$1:$T$1,0)),"")</f>
        <v>475</v>
      </c>
      <c r="V42" s="2">
        <f t="array" ref="V42">IFERROR(INDEX('SEMACU DATA UNIFICADA'!$C$2:$T1000,MATCH(1,($A42='SEMACU DATA UNIFICADA'!$A$2:$A1000)*($T$1='SEMACU DATA UNIFICADA'!$B$2:$B1000),0),MATCH(V$2,'SEMACU DATA UNIFICADA'!$C$1:$T$1,0)),"")</f>
        <v>2800</v>
      </c>
      <c r="W42" s="2" t="str">
        <f t="array" ref="W42">IFERROR(INDEX('SEMACU DATA UNIFICADA'!$C$2:$T1000,MATCH(1,($A42='SEMACU DATA UNIFICADA'!$A$2:$A1000)*($T$1='SEMACU DATA UNIFICADA'!$B$2:$B1000),0),MATCH(W$2,'SEMACU DATA UNIFICADA'!$C$1:$T$1,0)),"")</f>
        <v>SKR MAST</v>
      </c>
      <c r="X42" s="139">
        <f t="array" ref="X42">IFERROR(INDEX('SEMACU DATA UNIFICADA'!$C$2:$T1000,MATCH(1,($A42='SEMACU DATA UNIFICADA'!$A$2:$A1000)*($T$1='SEMACU DATA UNIFICADA'!$B$2:$B1000),0),MATCH(X$2,'SEMACU DATA UNIFICADA'!$C$1:$T$1,0)),"")</f>
        <v>2744</v>
      </c>
      <c r="Y42" s="2">
        <f t="array" ref="Y42">IFERROR(INDEX('SEMACU DATA UNIFICADA'!$C$2:$T1000,MATCH(1,($A42='SEMACU DATA UNIFICADA'!$A$2:$A1000)*($T$1='SEMACU DATA UNIFICADA'!$B$2:$B1000),0),MATCH(Y$2,'SEMACU DATA UNIFICADA'!$C$1:$T$1,0)),"")</f>
        <v>6.5</v>
      </c>
      <c r="Z42" s="2">
        <f t="array" ref="Z42">IFERROR(INDEX('SEMACU DATA UNIFICADA'!$C$2:$T1000,MATCH(1,($A42='SEMACU DATA UNIFICADA'!$A$2:$A1000)*($T$1='SEMACU DATA UNIFICADA'!$B$2:$B1000),0),MATCH(Z$2,'SEMACU DATA UNIFICADA'!$C$1:$T$1,0)),"")</f>
        <v>2.33</v>
      </c>
      <c r="AA42" s="33">
        <f t="array" ref="AA42">IFERROR(INDEX('SEMACU DATA UNIFICADA'!$C$2:$T1000,MATCH(1,($A42='SEMACU DATA UNIFICADA'!$A$2:$A1000)*($T$1='SEMACU DATA UNIFICADA'!$B$2:$B1000),0),MATCH(AA$2,'SEMACU DATA UNIFICADA'!$C$1:$T$1,0)),"")</f>
        <v>6.594</v>
      </c>
      <c r="AB42" s="60">
        <f t="array" ref="AB42">IFERROR(INDEX('SEMACU DATA UNIFICADA'!$C$2:$T1000,MATCH(1,($A42='SEMACU DATA UNIFICADA'!$A$2:$A1000)*($T$1='SEMACU DATA UNIFICADA'!$B$2:$B1000),0),MATCH(AB$2,'SEMACU DATA UNIFICADA'!$C$1:$T$1,0)),"")</f>
        <v>1108233.592</v>
      </c>
      <c r="AC42" s="23">
        <f t="array" ref="AC42">IFERROR(INDEX('SEMACU DATA UNIFICADA'!$C$2:$T1000,MATCH(1,($A42='SEMACU DATA UNIFICADA'!$A$2:$A1000)*($T$1='SEMACU DATA UNIFICADA'!$B$2:$B1000),0),MATCH(AC$2,'SEMACU DATA UNIFICADA'!$C$1:$T$1,0)),"")</f>
        <v>0.9366654</v>
      </c>
      <c r="AD42" s="23">
        <f t="array" ref="AD42">IFERROR(INDEX('SEMACU DATA UNIFICADA'!$C$2:$T1000,MATCH(1,($A42='SEMACU DATA UNIFICADA'!$A$2:$A1000)*($T$1='SEMACU DATA UNIFICADA'!$B$2:$B1000),0),MATCH(AD$2,'SEMACU DATA UNIFICADA'!$C$1:$T$1,0)),"")</f>
        <v>0.6286188119</v>
      </c>
      <c r="AE42" s="23">
        <f t="array" ref="AE42">IFERROR(INDEX('SEMACU DATA UNIFICADA'!$C$2:$T1000,MATCH(1,($A42='SEMACU DATA UNIFICADA'!$A$2:$A1000)*($T$1='SEMACU DATA UNIFICADA'!$B$2:$B1000),0),MATCH(AE$2,'SEMACU DATA UNIFICADA'!$C$1:$T$1,0)),"")</f>
        <v>0.6286188119</v>
      </c>
      <c r="AF42" s="60" t="str">
        <f t="array" ref="AF42">IFERROR(INDEX('SEMACU DATA UNIFICADA'!$C$2:$T1000,MATCH(1,($A42='SEMACU DATA UNIFICADA'!$A$2:$A1000)*($T$1='SEMACU DATA UNIFICADA'!$B$2:$B1000),0),MATCH(AF$2,'SEMACU DATA UNIFICADA'!$C$1:$T$1,0)),"")</f>
        <v/>
      </c>
      <c r="AG42" s="2">
        <f t="array" ref="AG42">IFERROR(INDEX('SEMACU DATA UNIFICADA'!$C$2:$T1000,MATCH(1,($A42='SEMACU DATA UNIFICADA'!$A$2:$A1000)*($T$1='SEMACU DATA UNIFICADA'!$B$2:$B1000),0),MATCH(AG$2,'SEMACU DATA UNIFICADA'!$C$1:$T$1,0)),"")</f>
        <v>2</v>
      </c>
      <c r="AH42" s="2">
        <f t="array" ref="AH42">IFERROR(INDEX('SEMACU DATA UNIFICADA'!$C$2:$T1000,MATCH(1,($A42='SEMACU DATA UNIFICADA'!$A$2:$A1000)*($T$1='SEMACU DATA UNIFICADA'!$B$2:$B1000),0),MATCH(AH$2,'SEMACU DATA UNIFICADA'!$C$1:$T$1,0)),"")</f>
        <v>8.5</v>
      </c>
      <c r="AI42" s="2">
        <f t="array" ref="AI42">IFERROR(INDEX('SEMACU DATA UNIFICADA'!$C$2:$T1000,MATCH(1,($A42='SEMACU DATA UNIFICADA'!$A$2:$A1000)*($T$1='SEMACU DATA UNIFICADA'!$B$2:$B1000),0),MATCH(AI$2,'SEMACU DATA UNIFICADA'!$C$1:$T$1,0)),"")</f>
        <v>5.46</v>
      </c>
      <c r="AJ42" s="60">
        <f t="array" ref="AJ42">IFERROR(INDEX('SEMACU DATA UNIFICADA'!$C$2:$T1000,MATCH(1,($A42='SEMACU DATA UNIFICADA'!$A$2:$A1000)*($T$1='SEMACU DATA UNIFICADA'!$B$2:$B1000),0),MATCH(AJ$2,'SEMACU DATA UNIFICADA'!$C$1:$T$1,0)),"")</f>
        <v>553.6947983</v>
      </c>
      <c r="AK42" s="140">
        <f t="array" ref="AK42">IFERROR(INDEX('SEMACU DATA UNIFICADA'!$C$2:$T1000,MATCH(1,($A42='SEMACU DATA UNIFICADA'!$A$2:$A1000)*($T$1='SEMACU DATA UNIFICADA'!$B$2:$B1000),0),MATCH(AK$2,'SEMACU DATA UNIFICADA'!$C$1:$T$1,0)),"")</f>
        <v>19.67369957</v>
      </c>
      <c r="AL42" s="138" t="str">
        <f t="array" ref="AL42">IFERROR(INDEX('SEMACU DATA UNIFICADA'!$C$2:$T1000,MATCH(1,($A42='SEMACU DATA UNIFICADA'!$A$2:$A1000)*($AL$1='SEMACU DATA UNIFICADA'!$B$2:$B1000),0),MATCH(AL$2,'SEMACU DATA UNIFICADA'!$C$1:$T$1,0)),"")</f>
        <v>SE03111023</v>
      </c>
      <c r="AM42" s="2">
        <f t="array" ref="AM42">IFERROR(INDEX('SEMACU DATA UNIFICADA'!$C$2:$T1000,MATCH(1,($A42='SEMACU DATA UNIFICADA'!$A$2:$A1000)*($AL$1='SEMACU DATA UNIFICADA'!$B$2:$B1000),0),MATCH(AM$2,'SEMACU DATA UNIFICADA'!$C$1:$T$1,0)),"")</f>
        <v>150</v>
      </c>
      <c r="AN42" s="2">
        <f t="array" ref="AN42">IFERROR(INDEX('SEMACU DATA UNIFICADA'!$C$2:$T1000,MATCH(1,($A42='SEMACU DATA UNIFICADA'!$A$2:$A1000)*($AL$1='SEMACU DATA UNIFICADA'!$B$2:$B1000),0),MATCH(AN$2,'SEMACU DATA UNIFICADA'!$C$1:$T$1,0)),"")</f>
        <v>650</v>
      </c>
      <c r="AO42" s="2" t="str">
        <f t="array" ref="AO42">IFERROR(INDEX('SEMACU DATA UNIFICADA'!$C$2:$T1000,MATCH(1,($A42='SEMACU DATA UNIFICADA'!$A$2:$A1000)*($AL$1='SEMACU DATA UNIFICADA'!$B$2:$B1000),0),MATCH(AO$2,'SEMACU DATA UNIFICADA'!$C$1:$T$1,0)),"")</f>
        <v>SKR MAST</v>
      </c>
      <c r="AP42" s="139">
        <f t="array" ref="AP42">IFERROR(INDEX('SEMACU DATA UNIFICADA'!$C$2:$T1000,MATCH(1,($A42='SEMACU DATA UNIFICADA'!$A$2:$A1000)*($AL$1='SEMACU DATA UNIFICADA'!$B$2:$B1000),0),MATCH(AP$2,'SEMACU DATA UNIFICADA'!$C$1:$T$1,0)),"")</f>
        <v>637</v>
      </c>
      <c r="AQ42" s="2">
        <f t="array" ref="AQ42">IFERROR(INDEX('SEMACU DATA UNIFICADA'!$C$2:$T1000,MATCH(1,($A42='SEMACU DATA UNIFICADA'!$A$2:$A1000)*($AL$1='SEMACU DATA UNIFICADA'!$B$2:$B1000),0),MATCH(AQ$2,'SEMACU DATA UNIFICADA'!$C$1:$T$1,0)),"")</f>
        <v>4.75</v>
      </c>
      <c r="AR42" s="2">
        <f t="array" ref="AR42">IFERROR(INDEX('SEMACU DATA UNIFICADA'!$C$2:$T1000,MATCH(1,($A42='SEMACU DATA UNIFICADA'!$A$2:$A1000)*($AL$1='SEMACU DATA UNIFICADA'!$B$2:$B1000),0),MATCH(AR$2,'SEMACU DATA UNIFICADA'!$C$1:$T$1,0)),"")</f>
        <v>0</v>
      </c>
      <c r="AS42" s="33">
        <f t="array" ref="AS42">IFERROR(INDEX('SEMACU DATA UNIFICADA'!$C$2:$T1000,MATCH(1,($A42='SEMACU DATA UNIFICADA'!$A$2:$A1000)*($AL$1='SEMACU DATA UNIFICADA'!$B$2:$B1000),0),MATCH(AS$2,'SEMACU DATA UNIFICADA'!$C$1:$T$1,0)),"")</f>
        <v>7.746</v>
      </c>
      <c r="AT42" s="60">
        <f t="array" ref="AT42">IFERROR(INDEX('SEMACU DATA UNIFICADA'!$C$2:$T1000,MATCH(1,($A42='SEMACU DATA UNIFICADA'!$A$2:$A1000)*($AL$1='SEMACU DATA UNIFICADA'!$B$2:$B1000),0),MATCH(AT$2,'SEMACU DATA UNIFICADA'!$C$1:$T$1,0)),"")</f>
        <v>407680.7045</v>
      </c>
      <c r="AU42" s="23">
        <f t="array" ref="AU42">IFERROR(INDEX('SEMACU DATA UNIFICADA'!$C$2:$T1000,MATCH(1,($A42='SEMACU DATA UNIFICADA'!$A$2:$A1000)*($AL$1='SEMACU DATA UNIFICADA'!$B$2:$B1000),0),MATCH(AU$2,'SEMACU DATA UNIFICADA'!$C$1:$T$1,0)),"")</f>
        <v>0.9866664</v>
      </c>
      <c r="AV42" s="23">
        <f t="array" ref="AV42">IFERROR(INDEX('SEMACU DATA UNIFICADA'!$C$2:$T1000,MATCH(1,($A42='SEMACU DATA UNIFICADA'!$A$2:$A1000)*($AL$1='SEMACU DATA UNIFICADA'!$B$2:$B1000),0),MATCH(AV$2,'SEMACU DATA UNIFICADA'!$C$1:$T$1,0)),"")</f>
        <v>0.5096008806</v>
      </c>
      <c r="AW42" s="23">
        <f t="array" ref="AW42">IFERROR(INDEX('SEMACU DATA UNIFICADA'!$C$2:$T1000,MATCH(1,($A42='SEMACU DATA UNIFICADA'!$A$2:$A1000)*($AL$1='SEMACU DATA UNIFICADA'!$B$2:$B1000),0),MATCH(AW$2,'SEMACU DATA UNIFICADA'!$C$1:$T$1,0)),"")</f>
        <v>0.5096008806</v>
      </c>
      <c r="AX42" s="60" t="str">
        <f t="array" ref="AX42">IFERROR(INDEX('SEMACU DATA UNIFICADA'!$C$2:$T1000,MATCH(1,($A42='SEMACU DATA UNIFICADA'!$A$2:$A1000)*($AL$1='SEMACU DATA UNIFICADA'!$B$2:$B1000),0),MATCH(AX$2,'SEMACU DATA UNIFICADA'!$C$1:$T$1,0)),"")</f>
        <v/>
      </c>
      <c r="AY42" s="2">
        <f t="array" ref="AY42">IFERROR(INDEX('SEMACU DATA UNIFICADA'!$C$2:$T1000,MATCH(1,($A42='SEMACU DATA UNIFICADA'!$A$2:$A1000)*($AL$1='SEMACU DATA UNIFICADA'!$B$2:$B1000),0),MATCH(AY$2,'SEMACU DATA UNIFICADA'!$C$1:$T$1,0)),"")</f>
        <v>2</v>
      </c>
      <c r="AZ42" s="2">
        <f t="array" ref="AZ42">IFERROR(INDEX('SEMACU DATA UNIFICADA'!$C$2:$T1000,MATCH(1,($A42='SEMACU DATA UNIFICADA'!$A$2:$A1000)*($AL$1='SEMACU DATA UNIFICADA'!$B$2:$B1000),0),MATCH(AZ$2,'SEMACU DATA UNIFICADA'!$C$1:$T$1,0)),"")</f>
        <v>6.75</v>
      </c>
      <c r="BA42" s="33">
        <f t="array" ref="BA42">IFERROR(INDEX('SEMACU DATA UNIFICADA'!$C$2:$T1000,MATCH(1,($A42='SEMACU DATA UNIFICADA'!$A$2:$A1000)*($AL$1='SEMACU DATA UNIFICADA'!$B$2:$B1000),0),MATCH(BA$2,'SEMACU DATA UNIFICADA'!$C$1:$T$1,0)),"")</f>
        <v>6.447</v>
      </c>
      <c r="BB42" s="60">
        <f t="array" ref="BB42">IFERROR(INDEX('SEMACU DATA UNIFICADA'!$C$2:$T1000,MATCH(1,($A42='SEMACU DATA UNIFICADA'!$A$2:$A1000)*($AL$1='SEMACU DATA UNIFICADA'!$B$2:$B1000),0),MATCH(BB$2,'SEMACU DATA UNIFICADA'!$C$1:$T$1,0)),"")</f>
        <v>189.3241992</v>
      </c>
      <c r="BC42" s="140">
        <f t="array" ref="BC42">IFERROR(INDEX('SEMACU DATA UNIFICADA'!$C$2:$T1000,MATCH(1,($A42='SEMACU DATA UNIFICADA'!$A$2:$A1000)*($AL$1='SEMACU DATA UNIFICADA'!$B$2:$B1000),0),MATCH(BC$2,'SEMACU DATA UNIFICADA'!$C$1:$T$1,0)),"")</f>
        <v>9.831049789</v>
      </c>
      <c r="BD42" s="138" t="str">
        <f t="array" ref="BD42">IFERROR(INDEX('SEMACU DATA UNIFICADA'!$C$2:$T1000,MATCH(1,($A42='SEMACU DATA UNIFICADA'!$A$2:$A1000)*($BD$1='SEMACU DATA UNIFICADA'!$B$2:$B1000),0),MATCH(BD$2,'SEMACU DATA UNIFICADA'!$C$1:$T$1,0)),"")</f>
        <v/>
      </c>
      <c r="BE42" s="2" t="str">
        <f t="array" ref="BE42">IFERROR(INDEX('SEMACU DATA UNIFICADA'!$C$2:$T1000,MATCH(1,($A42='SEMACU DATA UNIFICADA'!$A$2:$A1000)*($BD$1='SEMACU DATA UNIFICADA'!$B$2:$B1000),0),MATCH(BE$2,'SEMACU DATA UNIFICADA'!$C$1:$T$1,0)),"")</f>
        <v/>
      </c>
      <c r="BF42" s="2" t="str">
        <f t="array" ref="BF42">IFERROR(INDEX('SEMACU DATA UNIFICADA'!$C$2:$T1000,MATCH(1,($A42='SEMACU DATA UNIFICADA'!$A$2:$A1000)*($BD$1='SEMACU DATA UNIFICADA'!$B$2:$B1000),0),MATCH(BF$2,'SEMACU DATA UNIFICADA'!$C$1:$T$1,0)),"")</f>
        <v/>
      </c>
      <c r="BG42" s="2" t="str">
        <f t="array" ref="BG42">IFERROR(INDEX('SEMACU DATA UNIFICADA'!$C$2:$T1000,MATCH(1,($A42='SEMACU DATA UNIFICADA'!$A$2:$A1000)*($BD$1='SEMACU DATA UNIFICADA'!$B$2:$B1000),0),MATCH(BG$2,'SEMACU DATA UNIFICADA'!$C$1:$T$1,0)),"")</f>
        <v/>
      </c>
      <c r="BH42" s="139" t="str">
        <f t="array" ref="BH42">IFERROR(INDEX('SEMACU DATA UNIFICADA'!$C$2:$T1000,MATCH(1,($A42='SEMACU DATA UNIFICADA'!$A$2:$A1000)*($BD$1='SEMACU DATA UNIFICADA'!$B$2:$B1000),0),MATCH(BH$2,'SEMACU DATA UNIFICADA'!$C$1:$T$1,0)),"")</f>
        <v/>
      </c>
      <c r="BI42" s="2" t="str">
        <f t="array" ref="BI42">IFERROR(INDEX('SEMACU DATA UNIFICADA'!$C$2:$T1000,MATCH(1,($A42='SEMACU DATA UNIFICADA'!$A$2:$A1000)*($BD$1='SEMACU DATA UNIFICADA'!$B$2:$B1000),0),MATCH(BI$2,'SEMACU DATA UNIFICADA'!$C$1:$T$1,0)),"")</f>
        <v/>
      </c>
      <c r="BJ42" s="2" t="str">
        <f t="array" ref="BJ42">IFERROR(INDEX('SEMACU DATA UNIFICADA'!$C$2:$T1000,MATCH(1,($A42='SEMACU DATA UNIFICADA'!$A$2:$A1000)*($BD$1='SEMACU DATA UNIFICADA'!$B$2:$B1000),0),MATCH(BJ$2,'SEMACU DATA UNIFICADA'!$C$1:$T$1,0)),"")</f>
        <v/>
      </c>
      <c r="BK42" s="33" t="str">
        <f t="array" ref="BK42">IFERROR(INDEX('SEMACU DATA UNIFICADA'!$C$2:$T1000,MATCH(1,($A42='SEMACU DATA UNIFICADA'!$A$2:$A1000)*($BD$1='SEMACU DATA UNIFICADA'!$B$2:$B1000),0),MATCH(BK$2,'SEMACU DATA UNIFICADA'!$C$1:$T$1,0)),"")</f>
        <v/>
      </c>
      <c r="BL42" s="60" t="str">
        <f t="array" ref="BL42">IFERROR(INDEX('SEMACU DATA UNIFICADA'!$C$2:$T1000,MATCH(1,($A42='SEMACU DATA UNIFICADA'!$A$2:$A1000)*($BD$1='SEMACU DATA UNIFICADA'!$B$2:$B1000),0),MATCH(BL$2,'SEMACU DATA UNIFICADA'!$C$1:$T$1,0)),"")</f>
        <v/>
      </c>
      <c r="BM42" s="23" t="str">
        <f t="array" ref="BM42">IFERROR(INDEX('SEMACU DATA UNIFICADA'!$C$2:$T1000,MATCH(1,($A42='SEMACU DATA UNIFICADA'!$A$2:$A1000)*($BD$1='SEMACU DATA UNIFICADA'!$B$2:$B1000),0),MATCH(BM$2,'SEMACU DATA UNIFICADA'!$C$1:$T$1,0)),"")</f>
        <v/>
      </c>
      <c r="BN42" s="23" t="str">
        <f t="array" ref="BN42">IFERROR(INDEX('SEMACU DATA UNIFICADA'!$C$2:$T1000,MATCH(1,($A42='SEMACU DATA UNIFICADA'!$A$2:$A1000)*($BD$1='SEMACU DATA UNIFICADA'!$B$2:$B1000),0),MATCH(BN$2,'SEMACU DATA UNIFICADA'!$C$1:$T$1,0)),"")</f>
        <v/>
      </c>
      <c r="BO42" s="23" t="str">
        <f t="array" ref="BO42">IFERROR(INDEX('SEMACU DATA UNIFICADA'!$C$2:$T1000,MATCH(1,($A42='SEMACU DATA UNIFICADA'!$A$2:$A1000)*($BD$1='SEMACU DATA UNIFICADA'!$B$2:$B1000),0),MATCH(BO$2,'SEMACU DATA UNIFICADA'!$C$1:$T$1,0)),"")</f>
        <v/>
      </c>
      <c r="BP42" s="60" t="str">
        <f t="array" ref="BP42">IFERROR(INDEX('SEMACU DATA UNIFICADA'!$C$2:$T1000,MATCH(1,($A42='SEMACU DATA UNIFICADA'!$A$2:$A1000)*($BD$1='SEMACU DATA UNIFICADA'!$B$2:$B1000),0),MATCH(BP$2,'SEMACU DATA UNIFICADA'!$C$1:$T$1,0)),"")</f>
        <v/>
      </c>
      <c r="BQ42" s="2" t="str">
        <f t="array" ref="BQ42">IFERROR(INDEX('SEMACU DATA UNIFICADA'!$C$2:$T1000,MATCH(1,($A42='SEMACU DATA UNIFICADA'!$A$2:$A1000)*($BD$1='SEMACU DATA UNIFICADA'!$B$2:$B1000),0),MATCH(BQ$2,'SEMACU DATA UNIFICADA'!$C$1:$T$1,0)),"")</f>
        <v/>
      </c>
      <c r="BR42" s="2" t="str">
        <f t="array" ref="BR42">IFERROR(INDEX('SEMACU DATA UNIFICADA'!$C$2:$T1000,MATCH(1,($A42='SEMACU DATA UNIFICADA'!$A$2:$A1000)*($BD$1='SEMACU DATA UNIFICADA'!$B$2:$B1000),0),MATCH(BR$2,'SEMACU DATA UNIFICADA'!$C$1:$T$1,0)),"")</f>
        <v/>
      </c>
      <c r="BS42" s="33" t="str">
        <f t="array" ref="BS42">IFERROR(INDEX('SEMACU DATA UNIFICADA'!$C$2:$T1000,MATCH(1,($A42='SEMACU DATA UNIFICADA'!$A$2:$A1000)*($BD$1='SEMACU DATA UNIFICADA'!$B$2:$B1000),0),MATCH(BS$2,'SEMACU DATA UNIFICADA'!$C$1:$T$1,0)),"")</f>
        <v/>
      </c>
      <c r="BT42" s="60" t="str">
        <f t="array" ref="BT42">IFERROR(INDEX('SEMACU DATA UNIFICADA'!$C$2:$T1000,MATCH(1,($A42='SEMACU DATA UNIFICADA'!$A$2:$A1000)*($BD$1='SEMACU DATA UNIFICADA'!$B$2:$B1000),0),MATCH(BT$2,'SEMACU DATA UNIFICADA'!$C$1:$T$1,0)),"")</f>
        <v/>
      </c>
      <c r="BU42" s="140" t="str">
        <f t="array" ref="BU42">IFERROR(INDEX('SEMACU DATA UNIFICADA'!$C$2:$T1000,MATCH(1,($A42='SEMACU DATA UNIFICADA'!$A$2:$A1000)*($BD$1='SEMACU DATA UNIFICADA'!$B$2:$B1000),0),MATCH(BU$2,'SEMACU DATA UNIFICADA'!$C$1:$T$1,0)),"")</f>
        <v/>
      </c>
      <c r="BV42" s="138" t="str">
        <f t="array" ref="BV42">IFERROR(INDEX('SEMACU DATA UNIFICADA'!$C$2:$T1000,MATCH(1,($A42='SEMACU DATA UNIFICADA'!$A$2:$A1000)*($BV$1='SEMACU DATA UNIFICADA'!$B$2:$B1000),0),MATCH(BV$2,'SEMACU DATA UNIFICADA'!$C$1:$T$1,0)),"")</f>
        <v>SE06160823</v>
      </c>
      <c r="BW42" s="2">
        <f t="array" ref="BW42">IFERROR(INDEX('SEMACU DATA UNIFICADA'!$C$2:$T1000,MATCH(1,($A42='SEMACU DATA UNIFICADA'!$A$2:$A1000)*($BV$1='SEMACU DATA UNIFICADA'!$B$2:$B1000),0),MATCH(BW$2,'SEMACU DATA UNIFICADA'!$C$1:$T$1,0)),"")</f>
        <v>175</v>
      </c>
      <c r="BX42" s="2">
        <f t="array" ref="BX42">IFERROR(INDEX('SEMACU DATA UNIFICADA'!$C$2:$T1000,MATCH(1,($A42='SEMACU DATA UNIFICADA'!$A$2:$A1000)*($BV$1='SEMACU DATA UNIFICADA'!$B$2:$B1000),0),MATCH(BX$2,'SEMACU DATA UNIFICADA'!$C$1:$T$1,0)),"")</f>
        <v>875</v>
      </c>
      <c r="BY42" s="2" t="str">
        <f t="array" ref="BY42">IFERROR(INDEX('SEMACU DATA UNIFICADA'!$C$2:$T1000,MATCH(1,($A42='SEMACU DATA UNIFICADA'!$A$2:$A1000)*($BV$1='SEMACU DATA UNIFICADA'!$B$2:$B1000),0),MATCH(BY$2,'SEMACU DATA UNIFICADA'!$C$1:$T$1,0)),"")</f>
        <v>SKR SETLINE</v>
      </c>
      <c r="BZ42" s="139">
        <f t="array" ref="BZ42">IFERROR(INDEX('SEMACU DATA UNIFICADA'!$C$2:$T1000,MATCH(1,($A42='SEMACU DATA UNIFICADA'!$A$2:$A1000)*($BV$1='SEMACU DATA UNIFICADA'!$B$2:$B1000),0),MATCH(BZ$2,'SEMACU DATA UNIFICADA'!$C$1:$T$1,0)),"")</f>
        <v>766.5</v>
      </c>
      <c r="CA42" s="2">
        <f t="array" ref="CA42">IFERROR(INDEX('SEMACU DATA UNIFICADA'!$C$2:$T1000,MATCH(1,($A42='SEMACU DATA UNIFICADA'!$A$2:$A1000)*($BV$1='SEMACU DATA UNIFICADA'!$B$2:$B1000),0),MATCH(CA$2,'SEMACU DATA UNIFICADA'!$C$1:$T$1,0)),"")</f>
        <v>17.19</v>
      </c>
      <c r="CB42" s="2">
        <f t="array" ref="CB42">IFERROR(INDEX('SEMACU DATA UNIFICADA'!$C$2:$T1000,MATCH(1,($A42='SEMACU DATA UNIFICADA'!$A$2:$A1000)*($BV$1='SEMACU DATA UNIFICADA'!$B$2:$B1000),0),MATCH(CB$2,'SEMACU DATA UNIFICADA'!$C$1:$T$1,0)),"")</f>
        <v>1.52</v>
      </c>
      <c r="CC42" s="33">
        <f t="array" ref="CC42">IFERROR(INDEX('SEMACU DATA UNIFICADA'!$C$2:$T1000,MATCH(1,($A42='SEMACU DATA UNIFICADA'!$A$2:$A1000)*($BV$1='SEMACU DATA UNIFICADA'!$B$2:$B1000),0),MATCH(CC$2,'SEMACU DATA UNIFICADA'!$C$1:$T$1,0)),"")</f>
        <v>3.62748</v>
      </c>
      <c r="CD42" s="60">
        <f t="array" ref="CD42">IFERROR(INDEX('SEMACU DATA UNIFICADA'!$C$2:$T1000,MATCH(1,($A42='SEMACU DATA UNIFICADA'!$A$2:$A1000)*($BV$1='SEMACU DATA UNIFICADA'!$B$2:$B1000),0),MATCH(CD$2,'SEMACU DATA UNIFICADA'!$C$1:$T$1,0)),"")</f>
        <v>280644.8941</v>
      </c>
      <c r="CE42" s="23">
        <f t="array" ref="CE42">IFERROR(INDEX('SEMACU DATA UNIFICADA'!$C$2:$T1000,MATCH(1,($A42='SEMACU DATA UNIFICADA'!$A$2:$A1000)*($BV$1='SEMACU DATA UNIFICADA'!$B$2:$B1000),0),MATCH(CE$2,'SEMACU DATA UNIFICADA'!$C$1:$T$1,0)),"")</f>
        <v>0.799996</v>
      </c>
      <c r="CF42" s="23">
        <f t="array" ref="CF42">IFERROR(INDEX('SEMACU DATA UNIFICADA'!$C$2:$T1000,MATCH(1,($A42='SEMACU DATA UNIFICADA'!$A$2:$A1000)*($BV$1='SEMACU DATA UNIFICADA'!$B$2:$B1000),0),MATCH(CF$2,'SEMACU DATA UNIFICADA'!$C$1:$T$1,0)),"")</f>
        <v>0.5669593821</v>
      </c>
      <c r="CG42" s="23">
        <f t="array" ref="CG42">IFERROR(INDEX('SEMACU DATA UNIFICADA'!$C$2:$T1000,MATCH(1,($A42='SEMACU DATA UNIFICADA'!$A$2:$A1000)*($BV$1='SEMACU DATA UNIFICADA'!$B$2:$B1000),0),MATCH(CG$2,'SEMACU DATA UNIFICADA'!$C$1:$T$1,0)),"")</f>
        <v>0.5669593821</v>
      </c>
      <c r="CH42" s="60" t="str">
        <f t="array" ref="CH42">IFERROR(INDEX('SEMACU DATA UNIFICADA'!$C$2:$T1000,MATCH(1,($A42='SEMACU DATA UNIFICADA'!$A$2:$A1000)*($BV$1='SEMACU DATA UNIFICADA'!$B$2:$B1000),0),MATCH(CH$2,'SEMACU DATA UNIFICADA'!$C$1:$T$1,0)),"")</f>
        <v/>
      </c>
      <c r="CI42" s="2">
        <f t="array" ref="CI42">IFERROR(INDEX('SEMACU DATA UNIFICADA'!$C$2:$T1000,MATCH(1,($A42='SEMACU DATA UNIFICADA'!$A$2:$A1000)*($BV$1='SEMACU DATA UNIFICADA'!$B$2:$B1000),0),MATCH(CI$2,'SEMACU DATA UNIFICADA'!$C$1:$T$1,0)),"")</f>
        <v>2</v>
      </c>
      <c r="CJ42" s="2">
        <f t="array" ref="CJ42">IFERROR(INDEX('SEMACU DATA UNIFICADA'!$C$2:$T1000,MATCH(1,($A42='SEMACU DATA UNIFICADA'!$A$2:$A1000)*($BV$1='SEMACU DATA UNIFICADA'!$B$2:$B1000),0),MATCH(CJ$2,'SEMACU DATA UNIFICADA'!$C$1:$T$1,0)),"")</f>
        <v>19.19</v>
      </c>
      <c r="CK42" s="33">
        <f t="array" ref="CK42">IFERROR(INDEX('SEMACU DATA UNIFICADA'!$C$2:$T1000,MATCH(1,($A42='SEMACU DATA UNIFICADA'!$A$2:$A1000)*($BV$1='SEMACU DATA UNIFICADA'!$B$2:$B1000),0),MATCH(CK$2,'SEMACU DATA UNIFICADA'!$C$1:$T$1,0)),"")</f>
        <v>3.38976</v>
      </c>
      <c r="CL42" s="60">
        <f t="array" ref="CL42">IFERROR(INDEX('SEMACU DATA UNIFICADA'!$C$2:$T1000,MATCH(1,($A42='SEMACU DATA UNIFICADA'!$A$2:$A1000)*($BV$1='SEMACU DATA UNIFICADA'!$B$2:$B1000),0),MATCH(CL$2,'SEMACU DATA UNIFICADA'!$C$1:$T$1,0)),"")</f>
        <v>183.775456</v>
      </c>
      <c r="CM42" s="140">
        <f t="array" ref="CM42">IFERROR(INDEX('SEMACU DATA UNIFICADA'!$C$2:$T1000,MATCH(1,($A42='SEMACU DATA UNIFICADA'!$A$2:$A1000)*($BV$1='SEMACU DATA UNIFICADA'!$B$2:$B1000),0),MATCH(CM$2,'SEMACU DATA UNIFICADA'!$C$1:$T$1,0)),"")</f>
        <v>2.193864006</v>
      </c>
      <c r="CN42" s="138" t="str">
        <f t="array" ref="CN42">IFERROR(INDEX('SEMACU DATA UNIFICADA'!$C$2:$T1000,MATCH(1,($A42='SEMACU DATA UNIFICADA'!$A$2:$A1000)*($CN$1='SEMACU DATA UNIFICADA'!$B$2:$B1000),0),MATCH(CN$2,'SEMACU DATA UNIFICADA'!$C$1:$T$1,0)),"")</f>
        <v>SE07160823</v>
      </c>
      <c r="CO42" s="2">
        <f t="array" ref="CO42">IFERROR(INDEX('SEMACU DATA UNIFICADA'!$C$2:$T1000,MATCH(1,($A42='SEMACU DATA UNIFICADA'!$A$2:$A1000)*($CN$1='SEMACU DATA UNIFICADA'!$B$2:$B1000),0),MATCH(CO$2,'SEMACU DATA UNIFICADA'!$C$1:$T$1,0)),"")</f>
        <v>200</v>
      </c>
      <c r="CP42" s="2">
        <f t="array" ref="CP42">IFERROR(INDEX('SEMACU DATA UNIFICADA'!$C$2:$T1000,MATCH(1,($A42='SEMACU DATA UNIFICADA'!$A$2:$A1000)*($CN$1='SEMACU DATA UNIFICADA'!$B$2:$B1000),0),MATCH(CP$2,'SEMACU DATA UNIFICADA'!$C$1:$T$1,0)),"")</f>
        <v>700</v>
      </c>
      <c r="CQ42" s="2" t="str">
        <f t="array" ref="CQ42">IFERROR(INDEX('SEMACU DATA UNIFICADA'!$C$2:$T1000,MATCH(1,($A42='SEMACU DATA UNIFICADA'!$A$2:$A1000)*($CN$1='SEMACU DATA UNIFICADA'!$B$2:$B1000),0),MATCH(CQ$2,'SEMACU DATA UNIFICADA'!$C$1:$T$1,0)),"")</f>
        <v>SKR SETLINE</v>
      </c>
      <c r="CR42" s="139">
        <f t="array" ref="CR42">IFERROR(INDEX('SEMACU DATA UNIFICADA'!$C$2:$T1000,MATCH(1,($A42='SEMACU DATA UNIFICADA'!$A$2:$A1000)*($CN$1='SEMACU DATA UNIFICADA'!$B$2:$B1000),0),MATCH(CR$2,'SEMACU DATA UNIFICADA'!$C$1:$T$1,0)),"")</f>
        <v>613.2</v>
      </c>
      <c r="CS42" s="2">
        <f t="array" ref="CS42">IFERROR(INDEX('SEMACU DATA UNIFICADA'!$C$2:$T1000,MATCH(1,($A42='SEMACU DATA UNIFICADA'!$A$2:$A1000)*($CN$1='SEMACU DATA UNIFICADA'!$B$2:$B1000),0),MATCH(CS$2,'SEMACU DATA UNIFICADA'!$C$1:$T$1,0)),"")</f>
        <v>17.25</v>
      </c>
      <c r="CT42" s="2">
        <f t="array" ref="CT42">IFERROR(INDEX('SEMACU DATA UNIFICADA'!$C$2:$T1000,MATCH(1,($A42='SEMACU DATA UNIFICADA'!$A$2:$A1000)*($CN$1='SEMACU DATA UNIFICADA'!$B$2:$B1000),0),MATCH(CT$2,'SEMACU DATA UNIFICADA'!$C$1:$T$1,0)),"")</f>
        <v>1.55</v>
      </c>
      <c r="CU42" s="33">
        <f t="array" ref="CU42">IFERROR(INDEX('SEMACU DATA UNIFICADA'!$C$2:$T1000,MATCH(1,($A42='SEMACU DATA UNIFICADA'!$A$2:$A1000)*($CN$1='SEMACU DATA UNIFICADA'!$B$2:$B1000),0),MATCH(CU$2,'SEMACU DATA UNIFICADA'!$C$1:$T$1,0)),"")</f>
        <v>3.621</v>
      </c>
      <c r="CV42" s="60">
        <f t="array" ref="CV42">IFERROR(INDEX('SEMACU DATA UNIFICADA'!$C$2:$T1000,MATCH(1,($A42='SEMACU DATA UNIFICADA'!$A$2:$A1000)*($CN$1='SEMACU DATA UNIFICADA'!$B$2:$B1000),0),MATCH(CV$2,'SEMACU DATA UNIFICADA'!$C$1:$T$1,0)),"")</f>
        <v>320193.3968</v>
      </c>
      <c r="CW42" s="23">
        <f t="array" ref="CW42">IFERROR(INDEX('SEMACU DATA UNIFICADA'!$C$2:$T1000,MATCH(1,($A42='SEMACU DATA UNIFICADA'!$A$2:$A1000)*($CN$1='SEMACU DATA UNIFICADA'!$B$2:$B1000),0),MATCH(CW$2,'SEMACU DATA UNIFICADA'!$C$1:$T$1,0)),"")</f>
        <v>0.799996</v>
      </c>
      <c r="CX42" s="23">
        <f t="array" ref="CX42">IFERROR(INDEX('SEMACU DATA UNIFICADA'!$C$2:$T1000,MATCH(1,($A42='SEMACU DATA UNIFICADA'!$A$2:$A1000)*($CN$1='SEMACU DATA UNIFICADA'!$B$2:$B1000),0),MATCH(CX$2,'SEMACU DATA UNIFICADA'!$C$1:$T$1,0)),"")</f>
        <v>0.5231918249</v>
      </c>
      <c r="CY42" s="23">
        <f t="array" ref="CY42">IFERROR(INDEX('SEMACU DATA UNIFICADA'!$C$2:$T1000,MATCH(1,($A42='SEMACU DATA UNIFICADA'!$A$2:$A1000)*($CN$1='SEMACU DATA UNIFICADA'!$B$2:$B1000),0),MATCH(CY$2,'SEMACU DATA UNIFICADA'!$C$1:$T$1,0)),"")</f>
        <v>0.5231918249</v>
      </c>
      <c r="CZ42" s="60" t="str">
        <f t="array" ref="CZ42">IFERROR(INDEX('SEMACU DATA UNIFICADA'!$C$2:$T1000,MATCH(1,($A42='SEMACU DATA UNIFICADA'!$A$2:$A1000)*($CN$1='SEMACU DATA UNIFICADA'!$B$2:$B1000),0),MATCH(CZ$2,'SEMACU DATA UNIFICADA'!$C$1:$T$1,0)),"")</f>
        <v/>
      </c>
      <c r="DA42" s="2">
        <f t="array" ref="DA42">IFERROR(INDEX('SEMACU DATA UNIFICADA'!$C$2:$T1000,MATCH(1,($A42='SEMACU DATA UNIFICADA'!$A$2:$A1000)*($CN$1='SEMACU DATA UNIFICADA'!$B$2:$B1000),0),MATCH(DA$2,'SEMACU DATA UNIFICADA'!$C$1:$T$1,0)),"")</f>
        <v>2</v>
      </c>
      <c r="DB42" s="2">
        <f t="array" ref="DB42">IFERROR(INDEX('SEMACU DATA UNIFICADA'!$C$2:$T1000,MATCH(1,($A42='SEMACU DATA UNIFICADA'!$A$2:$A1000)*($CN$1='SEMACU DATA UNIFICADA'!$B$2:$B1000),0),MATCH(DB$2,'SEMACU DATA UNIFICADA'!$C$1:$T$1,0)),"")</f>
        <v>19.25</v>
      </c>
      <c r="DC42" s="33">
        <f t="array" ref="DC42">IFERROR(INDEX('SEMACU DATA UNIFICADA'!$C$2:$T1000,MATCH(1,($A42='SEMACU DATA UNIFICADA'!$A$2:$A1000)*($CN$1='SEMACU DATA UNIFICADA'!$B$2:$B1000),0),MATCH(DC$2,'SEMACU DATA UNIFICADA'!$C$1:$T$1,0)),"")</f>
        <v>3.384</v>
      </c>
      <c r="DD42" s="60">
        <f t="array" ref="DD42">IFERROR(INDEX('SEMACU DATA UNIFICADA'!$C$2:$T1000,MATCH(1,($A42='SEMACU DATA UNIFICADA'!$A$2:$A1000)*($CN$1='SEMACU DATA UNIFICADA'!$B$2:$B1000),0),MATCH(DD$2,'SEMACU DATA UNIFICADA'!$C$1:$T$1,0)),"")</f>
        <v>209.4663545</v>
      </c>
      <c r="DE42" s="140">
        <f t="array" ref="DE42">IFERROR(INDEX('SEMACU DATA UNIFICADA'!$C$2:$T1000,MATCH(1,($A42='SEMACU DATA UNIFICADA'!$A$2:$A1000)*($CN$1='SEMACU DATA UNIFICADA'!$B$2:$B1000),0),MATCH(DE$2,'SEMACU DATA UNIFICADA'!$C$1:$T$1,0)),"")</f>
        <v>2.366588636</v>
      </c>
      <c r="DF42" s="138" t="str">
        <f t="array" ref="DF42">IFERROR(INDEX('SEMACU DATA UNIFICADA'!$C$2:$T1000,MATCH(1,($A42='SEMACU DATA UNIFICADA'!$A$2:$A1000)*($DF$1='SEMACU DATA UNIFICADA'!$B$2:$B1000),0),MATCH(DF$2,'SEMACU DATA UNIFICADA'!$C$1:$T$1,0)),"")</f>
        <v>SE08160823</v>
      </c>
      <c r="DG42" s="2">
        <f t="array" ref="DG42">IFERROR(INDEX('SEMACU DATA UNIFICADA'!$C$2:$T1000,MATCH(1,($A42='SEMACU DATA UNIFICADA'!$A$2:$A1000)*($DF$1='SEMACU DATA UNIFICADA'!$B$2:$B1000),0),MATCH(DG$2,'SEMACU DATA UNIFICADA'!$C$1:$T$1,0)),"")</f>
        <v>225</v>
      </c>
      <c r="DH42" s="2">
        <f t="array" ref="DH42">IFERROR(INDEX('SEMACU DATA UNIFICADA'!$C$2:$T1000,MATCH(1,($A42='SEMACU DATA UNIFICADA'!$A$2:$A1000)*($DF$1='SEMACU DATA UNIFICADA'!$B$2:$B1000),0),MATCH(DH$2,'SEMACU DATA UNIFICADA'!$C$1:$T$1,0)),"")</f>
        <v>925</v>
      </c>
      <c r="DI42" s="2" t="str">
        <f t="array" ref="DI42">IFERROR(INDEX('SEMACU DATA UNIFICADA'!$C$2:$T1000,MATCH(1,($A42='SEMACU DATA UNIFICADA'!$A$2:$A1000)*($DF$1='SEMACU DATA UNIFICADA'!$B$2:$B1000),0),MATCH(DI$2,'SEMACU DATA UNIFICADA'!$C$1:$T$1,0)),"")</f>
        <v>SKR SETLINE</v>
      </c>
      <c r="DJ42" s="139">
        <f t="array" ref="DJ42">IFERROR(INDEX('SEMACU DATA UNIFICADA'!$C$2:$T1000,MATCH(1,($A42='SEMACU DATA UNIFICADA'!$A$2:$A1000)*($DF$1='SEMACU DATA UNIFICADA'!$B$2:$B1000),0),MATCH(DJ$2,'SEMACU DATA UNIFICADA'!$C$1:$T$1,0)),"")</f>
        <v>810.3</v>
      </c>
      <c r="DK42" s="2">
        <f t="array" ref="DK42">IFERROR(INDEX('SEMACU DATA UNIFICADA'!$C$2:$T1000,MATCH(1,($A42='SEMACU DATA UNIFICADA'!$A$2:$A1000)*($DF$1='SEMACU DATA UNIFICADA'!$B$2:$B1000),0),MATCH(DK$2,'SEMACU DATA UNIFICADA'!$C$1:$T$1,0)),"")</f>
        <v>17.25</v>
      </c>
      <c r="DL42" s="2">
        <f t="array" ref="DL42">IFERROR(INDEX('SEMACU DATA UNIFICADA'!$C$2:$T1000,MATCH(1,($A42='SEMACU DATA UNIFICADA'!$A$2:$A1000)*($DF$1='SEMACU DATA UNIFICADA'!$B$2:$B1000),0),MATCH(DL$2,'SEMACU DATA UNIFICADA'!$C$1:$T$1,0)),"")</f>
        <v>1.65</v>
      </c>
      <c r="DM42" s="33">
        <f t="array" ref="DM42">IFERROR(INDEX('SEMACU DATA UNIFICADA'!$C$2:$T1000,MATCH(1,($A42='SEMACU DATA UNIFICADA'!$A$2:$A1000)*($DF$1='SEMACU DATA UNIFICADA'!$B$2:$B1000),0),MATCH(DM$2,'SEMACU DATA UNIFICADA'!$C$1:$T$1,0)),"")</f>
        <v>3.621</v>
      </c>
      <c r="DN42" s="60">
        <f t="array" ref="DN42">IFERROR(INDEX('SEMACU DATA UNIFICADA'!$C$2:$T1000,MATCH(1,($A42='SEMACU DATA UNIFICADA'!$A$2:$A1000)*($DF$1='SEMACU DATA UNIFICADA'!$B$2:$B1000),0),MATCH(DN$2,'SEMACU DATA UNIFICADA'!$C$1:$T$1,0)),"")</f>
        <v>360217.5714</v>
      </c>
      <c r="DO42" s="23">
        <f t="array" ref="DO42">IFERROR(INDEX('SEMACU DATA UNIFICADA'!$C$2:$T1000,MATCH(1,($A42='SEMACU DATA UNIFICADA'!$A$2:$A1000)*($DF$1='SEMACU DATA UNIFICADA'!$B$2:$B1000),0),MATCH(DO$2,'SEMACU DATA UNIFICADA'!$C$1:$T$1,0)),"")</f>
        <v>0.799996</v>
      </c>
      <c r="DP42" s="23">
        <f t="array" ref="DP42">IFERROR(INDEX('SEMACU DATA UNIFICADA'!$C$2:$T1000,MATCH(1,($A42='SEMACU DATA UNIFICADA'!$A$2:$A1000)*($DF$1='SEMACU DATA UNIFICADA'!$B$2:$B1000),0),MATCH(DP$2,'SEMACU DATA UNIFICADA'!$C$1:$T$1,0)),"")</f>
        <v>0.5003021825</v>
      </c>
      <c r="DQ42" s="23">
        <f t="array" ref="DQ42">IFERROR(INDEX('SEMACU DATA UNIFICADA'!$C$2:$T1000,MATCH(1,($A42='SEMACU DATA UNIFICADA'!$A$2:$A1000)*($DF$1='SEMACU DATA UNIFICADA'!$B$2:$B1000),0),MATCH(DQ$2,'SEMACU DATA UNIFICADA'!$C$1:$T$1,0)),"")</f>
        <v>0.5003021825</v>
      </c>
      <c r="DR42" s="60" t="str">
        <f t="array" ref="DR42">IFERROR(INDEX('SEMACU DATA UNIFICADA'!$C$2:$T1000,MATCH(1,($A42='SEMACU DATA UNIFICADA'!$A$2:$A1000)*($DF$1='SEMACU DATA UNIFICADA'!$B$2:$B1000),0),MATCH(DR$2,'SEMACU DATA UNIFICADA'!$C$1:$T$1,0)),"")</f>
        <v/>
      </c>
      <c r="DS42" s="2">
        <f t="array" ref="DS42">IFERROR(INDEX('SEMACU DATA UNIFICADA'!$C$2:$T1000,MATCH(1,($A42='SEMACU DATA UNIFICADA'!$A$2:$A1000)*($DF$1='SEMACU DATA UNIFICADA'!$B$2:$B1000),0),MATCH(DS$2,'SEMACU DATA UNIFICADA'!$C$1:$T$1,0)),"")</f>
        <v>2</v>
      </c>
      <c r="DT42" s="2">
        <f t="array" ref="DT42">IFERROR(INDEX('SEMACU DATA UNIFICADA'!$C$2:$T1000,MATCH(1,($A42='SEMACU DATA UNIFICADA'!$A$2:$A1000)*($DF$1='SEMACU DATA UNIFICADA'!$B$2:$B1000),0),MATCH(DT$2,'SEMACU DATA UNIFICADA'!$C$1:$T$1,0)),"")</f>
        <v>19.25</v>
      </c>
      <c r="DU42" s="33">
        <f t="array" ref="DU42">IFERROR(INDEX('SEMACU DATA UNIFICADA'!$C$2:$T1000,MATCH(1,($A42='SEMACU DATA UNIFICADA'!$A$2:$A1000)*($DF$1='SEMACU DATA UNIFICADA'!$B$2:$B1000),0),MATCH(DU$2,'SEMACU DATA UNIFICADA'!$C$1:$T$1,0)),"")</f>
        <v>3.384</v>
      </c>
      <c r="DV42" s="60">
        <f t="array" ref="DV42">IFERROR(INDEX('SEMACU DATA UNIFICADA'!$C$2:$T1000,MATCH(1,($A42='SEMACU DATA UNIFICADA'!$A$2:$A1000)*($DF$1='SEMACU DATA UNIFICADA'!$B$2:$B1000),0),MATCH(DV$2,'SEMACU DATA UNIFICADA'!$C$1:$T$1,0)),"")</f>
        <v>235.3193086</v>
      </c>
      <c r="DW42" s="140">
        <f t="array" ref="DW42">IFERROR(INDEX('SEMACU DATA UNIFICADA'!$C$2:$T1000,MATCH(1,($A42='SEMACU DATA UNIFICADA'!$A$2:$A1000)*($DF$1='SEMACU DATA UNIFICADA'!$B$2:$B1000),0),MATCH(DW$2,'SEMACU DATA UNIFICADA'!$C$1:$T$1,0)),"")</f>
        <v>2.579827146</v>
      </c>
      <c r="DX42" s="138" t="str">
        <f t="array" ref="DX42">IFERROR(INDEX('SEMACU DATA UNIFICADA'!$C$2:$T1000,MATCH(1,($A42='SEMACU DATA UNIFICADA'!$A$2:$A1000)*($DX$1='SEMACU DATA UNIFICADA'!$B$2:$B1000),0),MATCH(DX$2,'SEMACU DATA UNIFICADA'!$C$1:$T$1,0)),"")</f>
        <v>SE09140823</v>
      </c>
      <c r="DY42" s="2">
        <f t="array" ref="DY42">IFERROR(INDEX('SEMACU DATA UNIFICADA'!$C$2:$T1000,MATCH(1,($A42='SEMACU DATA UNIFICADA'!$A$2:$A1000)*($DX$1='SEMACU DATA UNIFICADA'!$B$2:$B1000),0),MATCH(DY$2,'SEMACU DATA UNIFICADA'!$C$1:$T$1,0)),"")</f>
        <v>275</v>
      </c>
      <c r="DZ42" s="2">
        <f t="array" ref="DZ42">IFERROR(INDEX('SEMACU DATA UNIFICADA'!$C$2:$T1000,MATCH(1,($A42='SEMACU DATA UNIFICADA'!$A$2:$A1000)*($DX$1='SEMACU DATA UNIFICADA'!$B$2:$B1000),0),MATCH(DZ$2,'SEMACU DATA UNIFICADA'!$C$1:$T$1,0)),"")</f>
        <v>1050</v>
      </c>
      <c r="EA42" s="2" t="str">
        <f t="array" ref="EA42">IFERROR(INDEX('SEMACU DATA UNIFICADA'!$C$2:$T1000,MATCH(1,($A42='SEMACU DATA UNIFICADA'!$A$2:$A1000)*($DX$1='SEMACU DATA UNIFICADA'!$B$2:$B1000),0),MATCH(EA$2,'SEMACU DATA UNIFICADA'!$C$1:$T$1,0)),"")</f>
        <v>SKR SETLINE</v>
      </c>
      <c r="EB42" s="139">
        <f t="array" ref="EB42">IFERROR(INDEX('SEMACU DATA UNIFICADA'!$C$2:$T1000,MATCH(1,($A42='SEMACU DATA UNIFICADA'!$A$2:$A1000)*($DX$1='SEMACU DATA UNIFICADA'!$B$2:$B1000),0),MATCH(EB$2,'SEMACU DATA UNIFICADA'!$C$1:$T$1,0)),"")</f>
        <v>919.8</v>
      </c>
      <c r="EC42" s="2">
        <f t="array" ref="EC42">IFERROR(INDEX('SEMACU DATA UNIFICADA'!$C$2:$T1000,MATCH(1,($A42='SEMACU DATA UNIFICADA'!$A$2:$A1000)*($DX$1='SEMACU DATA UNIFICADA'!$B$2:$B1000),0),MATCH(EC$2,'SEMACU DATA UNIFICADA'!$C$1:$T$1,0)),"")</f>
        <v>24.2</v>
      </c>
      <c r="ED42" s="2">
        <f t="array" ref="ED42">IFERROR(INDEX('SEMACU DATA UNIFICADA'!$C$2:$T1000,MATCH(1,($A42='SEMACU DATA UNIFICADA'!$A$2:$A1000)*($DX$1='SEMACU DATA UNIFICADA'!$B$2:$B1000),0),MATCH(ED$2,'SEMACU DATA UNIFICADA'!$C$1:$T$1,0)),"")</f>
        <v>2.03</v>
      </c>
      <c r="EE42" s="33">
        <f t="array" ref="EE42">IFERROR(INDEX('SEMACU DATA UNIFICADA'!$C$2:$T1000,MATCH(1,($A42='SEMACU DATA UNIFICADA'!$A$2:$A1000)*($DX$1='SEMACU DATA UNIFICADA'!$B$2:$B1000),0),MATCH(EE$2,'SEMACU DATA UNIFICADA'!$C$1:$T$1,0)),"")</f>
        <v>3.1656</v>
      </c>
      <c r="EF42" s="60">
        <f t="array" ref="EF42">IFERROR(INDEX('SEMACU DATA UNIFICADA'!$C$2:$T1000,MATCH(1,($A42='SEMACU DATA UNIFICADA'!$A$2:$A1000)*($DX$1='SEMACU DATA UNIFICADA'!$B$2:$B1000),0),MATCH(EF$2,'SEMACU DATA UNIFICADA'!$C$1:$T$1,0)),"")</f>
        <v>358972.5917</v>
      </c>
      <c r="EG42" s="23">
        <f t="array" ref="EG42">IFERROR(INDEX('SEMACU DATA UNIFICADA'!$C$2:$T1000,MATCH(1,($A42='SEMACU DATA UNIFICADA'!$A$2:$A1000)*($DX$1='SEMACU DATA UNIFICADA'!$B$2:$B1000),0),MATCH(EG$2,'SEMACU DATA UNIFICADA'!$C$1:$T$1,0)),"")</f>
        <v>0.7933292</v>
      </c>
      <c r="EH42" s="23">
        <f t="array" ref="EH42">IFERROR(INDEX('SEMACU DATA UNIFICADA'!$C$2:$T1000,MATCH(1,($A42='SEMACU DATA UNIFICADA'!$A$2:$A1000)*($DX$1='SEMACU DATA UNIFICADA'!$B$2:$B1000),0),MATCH(EH$2,'SEMACU DATA UNIFICADA'!$C$1:$T$1,0)),"")</f>
        <v>0.4924178213</v>
      </c>
      <c r="EI42" s="23">
        <f t="array" ref="EI42">IFERROR(INDEX('SEMACU DATA UNIFICADA'!$C$2:$T1000,MATCH(1,($A42='SEMACU DATA UNIFICADA'!$A$2:$A1000)*($DX$1='SEMACU DATA UNIFICADA'!$B$2:$B1000),0),MATCH(EI$2,'SEMACU DATA UNIFICADA'!$C$1:$T$1,0)),"")</f>
        <v>0.4924178213</v>
      </c>
      <c r="EJ42" s="60" t="str">
        <f t="array" ref="EJ42">IFERROR(INDEX('SEMACU DATA UNIFICADA'!$C$2:$T1000,MATCH(1,($A42='SEMACU DATA UNIFICADA'!$A$2:$A1000)*($DX$1='SEMACU DATA UNIFICADA'!$B$2:$B1000),0),MATCH(EJ$2,'SEMACU DATA UNIFICADA'!$C$1:$T$1,0)),"")</f>
        <v/>
      </c>
      <c r="EK42" s="2">
        <f t="array" ref="EK42">IFERROR(INDEX('SEMACU DATA UNIFICADA'!$C$2:$T1000,MATCH(1,($A42='SEMACU DATA UNIFICADA'!$A$2:$A1000)*($DX$1='SEMACU DATA UNIFICADA'!$B$2:$B1000),0),MATCH(EK$2,'SEMACU DATA UNIFICADA'!$C$1:$T$1,0)),"")</f>
        <v>2</v>
      </c>
      <c r="EL42" s="2">
        <f t="array" ref="EL42">IFERROR(INDEX('SEMACU DATA UNIFICADA'!$C$2:$T1000,MATCH(1,($A42='SEMACU DATA UNIFICADA'!$A$2:$A1000)*($DX$1='SEMACU DATA UNIFICADA'!$B$2:$B1000),0),MATCH(EL$2,'SEMACU DATA UNIFICADA'!$C$1:$T$1,0)),"")</f>
        <v>26.2</v>
      </c>
      <c r="EM42" s="33">
        <f t="array" ref="EM42">IFERROR(INDEX('SEMACU DATA UNIFICADA'!$C$2:$T1000,MATCH(1,($A42='SEMACU DATA UNIFICADA'!$A$2:$A1000)*($DX$1='SEMACU DATA UNIFICADA'!$B$2:$B1000),0),MATCH(EM$2,'SEMACU DATA UNIFICADA'!$C$1:$T$1,0)),"")</f>
        <v>3.0528</v>
      </c>
      <c r="EN42" s="60">
        <f t="array" ref="EN42">IFERROR(INDEX('SEMACU DATA UNIFICADA'!$C$2:$T1000,MATCH(1,($A42='SEMACU DATA UNIFICADA'!$A$2:$A1000)*($DX$1='SEMACU DATA UNIFICADA'!$B$2:$B1000),0),MATCH(EN$2,'SEMACU DATA UNIFICADA'!$C$1:$T$1,0)),"")</f>
        <v>283.1860484</v>
      </c>
      <c r="EO42" s="140">
        <f t="array" ref="EO42">IFERROR(INDEX('SEMACU DATA UNIFICADA'!$C$2:$T1000,MATCH(1,($A42='SEMACU DATA UNIFICADA'!$A$2:$A1000)*($DX$1='SEMACU DATA UNIFICADA'!$B$2:$B1000),0),MATCH(EO$2,'SEMACU DATA UNIFICADA'!$C$1:$T$1,0)),"")</f>
        <v>2.046512092</v>
      </c>
      <c r="EP42" s="138" t="str">
        <f t="array" ref="EP42">IFERROR(INDEX('SEMACU DATA UNIFICADA'!$C$2:$T1000,MATCH(1,($A42='SEMACU DATA UNIFICADA'!$A$2:$A1000)*($EP$1='SEMACU DATA UNIFICADA'!$B$2:$B1000),0),MATCH(EP$2,'SEMACU DATA UNIFICADA'!$C$1:$T$1,0)),"")</f>
        <v>SE10140823</v>
      </c>
      <c r="EQ42" s="2">
        <f t="array" ref="EQ42">IFERROR(INDEX('SEMACU DATA UNIFICADA'!$C$2:$T1000,MATCH(1,($A42='SEMACU DATA UNIFICADA'!$A$2:$A1000)*($EP$1='SEMACU DATA UNIFICADA'!$B$2:$B1000),0),MATCH(EQ$2,'SEMACU DATA UNIFICADA'!$C$1:$T$1,0)),"")</f>
        <v>175</v>
      </c>
      <c r="ER42" s="2">
        <f t="array" ref="ER42">IFERROR(INDEX('SEMACU DATA UNIFICADA'!$C$2:$T1000,MATCH(1,($A42='SEMACU DATA UNIFICADA'!$A$2:$A1000)*($EP$1='SEMACU DATA UNIFICADA'!$B$2:$B1000),0),MATCH(ER$2,'SEMACU DATA UNIFICADA'!$C$1:$T$1,0)),"")</f>
        <v>600</v>
      </c>
      <c r="ES42" s="2" t="str">
        <f t="array" ref="ES42">IFERROR(INDEX('SEMACU DATA UNIFICADA'!$C$2:$T1000,MATCH(1,($A42='SEMACU DATA UNIFICADA'!$A$2:$A1000)*($EP$1='SEMACU DATA UNIFICADA'!$B$2:$B1000),0),MATCH(ES$2,'SEMACU DATA UNIFICADA'!$C$1:$T$1,0)),"")</f>
        <v>SKR SETLINE</v>
      </c>
      <c r="ET42" s="139">
        <f t="array" ref="ET42">IFERROR(INDEX('SEMACU DATA UNIFICADA'!$C$2:$T1000,MATCH(1,($A42='SEMACU DATA UNIFICADA'!$A$2:$A1000)*($EP$1='SEMACU DATA UNIFICADA'!$B$2:$B1000),0),MATCH(ET$2,'SEMACU DATA UNIFICADA'!$C$1:$T$1,0)),"")</f>
        <v>525.6</v>
      </c>
      <c r="EU42" s="2">
        <f t="array" ref="EU42">IFERROR(INDEX('SEMACU DATA UNIFICADA'!$C$2:$T1000,MATCH(1,($A42='SEMACU DATA UNIFICADA'!$A$2:$A1000)*($EP$1='SEMACU DATA UNIFICADA'!$B$2:$B1000),0),MATCH(EU$2,'SEMACU DATA UNIFICADA'!$C$1:$T$1,0)),"")</f>
        <v>19.5</v>
      </c>
      <c r="EV42" s="2">
        <f t="array" ref="EV42">IFERROR(INDEX('SEMACU DATA UNIFICADA'!$C$2:$T1000,MATCH(1,($A42='SEMACU DATA UNIFICADA'!$A$2:$A1000)*($EP$1='SEMACU DATA UNIFICADA'!$B$2:$B1000),0),MATCH(EV$2,'SEMACU DATA UNIFICADA'!$C$1:$T$1,0)),"")</f>
        <v>0.53</v>
      </c>
      <c r="EW42" s="33">
        <f t="array" ref="EW42">IFERROR(INDEX('SEMACU DATA UNIFICADA'!$C$2:$T1000,MATCH(1,($A42='SEMACU DATA UNIFICADA'!$A$2:$A1000)*($EP$1='SEMACU DATA UNIFICADA'!$B$2:$B1000),0),MATCH(EW$2,'SEMACU DATA UNIFICADA'!$C$1:$T$1,0)),"")</f>
        <v>3.36</v>
      </c>
      <c r="EX42" s="60">
        <f t="array" ref="EX42">IFERROR(INDEX('SEMACU DATA UNIFICADA'!$C$2:$T1000,MATCH(1,($A42='SEMACU DATA UNIFICADA'!$A$2:$A1000)*($EP$1='SEMACU DATA UNIFICADA'!$B$2:$B1000),0),MATCH(EX$2,'SEMACU DATA UNIFICADA'!$C$1:$T$1,0)),"")</f>
        <v>267094.0171</v>
      </c>
      <c r="EY42" s="23">
        <f t="array" ref="EY42">IFERROR(INDEX('SEMACU DATA UNIFICADA'!$C$2:$T1000,MATCH(1,($A42='SEMACU DATA UNIFICADA'!$A$2:$A1000)*($EP$1='SEMACU DATA UNIFICADA'!$B$2:$B1000),0),MATCH(EY$2,'SEMACU DATA UNIFICADA'!$C$1:$T$1,0)),"")</f>
        <v>0.7933292</v>
      </c>
      <c r="EZ42" s="23">
        <f t="array" ref="EZ42">IFERROR(INDEX('SEMACU DATA UNIFICADA'!$C$2:$T1000,MATCH(1,($A42='SEMACU DATA UNIFICADA'!$A$2:$A1000)*($EP$1='SEMACU DATA UNIFICADA'!$B$2:$B1000),0),MATCH(EZ$2,'SEMACU DATA UNIFICADA'!$C$1:$T$1,0)),"")</f>
        <v>0.4462723761</v>
      </c>
      <c r="FA42" s="23">
        <f t="array" ref="FA42">IFERROR(INDEX('SEMACU DATA UNIFICADA'!$C$2:$T1000,MATCH(1,($A42='SEMACU DATA UNIFICADA'!$A$2:$A1000)*($EP$1='SEMACU DATA UNIFICADA'!$B$2:$B1000),0),MATCH(FA$2,'SEMACU DATA UNIFICADA'!$C$1:$T$1,0)),"")</f>
        <v>0.4462723761</v>
      </c>
      <c r="FB42" s="60" t="str">
        <f t="array" ref="FB42">IFERROR(INDEX('SEMACU DATA UNIFICADA'!$C$2:$T1000,MATCH(1,($A42='SEMACU DATA UNIFICADA'!$A$2:$A1000)*($EP$1='SEMACU DATA UNIFICADA'!$B$2:$B1000),0),MATCH(FB$2,'SEMACU DATA UNIFICADA'!$C$1:$T$1,0)),"")</f>
        <v/>
      </c>
      <c r="FC42" s="2">
        <f t="array" ref="FC42">IFERROR(INDEX('SEMACU DATA UNIFICADA'!$C$2:$T1000,MATCH(1,($A42='SEMACU DATA UNIFICADA'!$A$2:$A1000)*($EP$1='SEMACU DATA UNIFICADA'!$B$2:$B1000),0),MATCH(FC$2,'SEMACU DATA UNIFICADA'!$C$1:$T$1,0)),"")</f>
        <v>2</v>
      </c>
      <c r="FD42" s="2">
        <f t="array" ref="FD42">IFERROR(INDEX('SEMACU DATA UNIFICADA'!$C$2:$T1000,MATCH(1,($A42='SEMACU DATA UNIFICADA'!$A$2:$A1000)*($EP$1='SEMACU DATA UNIFICADA'!$B$2:$B1000),0),MATCH(FD$2,'SEMACU DATA UNIFICADA'!$C$1:$T$1,0)),"")</f>
        <v>21.5</v>
      </c>
      <c r="FE42" s="33">
        <f t="array" ref="FE42">IFERROR(INDEX('SEMACU DATA UNIFICADA'!$C$2:$T1000,MATCH(1,($A42='SEMACU DATA UNIFICADA'!$A$2:$A1000)*($EP$1='SEMACU DATA UNIFICADA'!$B$2:$B1000),0),MATCH(FE$2,'SEMACU DATA UNIFICADA'!$C$1:$T$1,0)),"")</f>
        <v>3.3</v>
      </c>
      <c r="FF42" s="60">
        <f t="array" ref="FF42">IFERROR(INDEX('SEMACU DATA UNIFICADA'!$C$2:$T1000,MATCH(1,($A42='SEMACU DATA UNIFICADA'!$A$2:$A1000)*($EP$1='SEMACU DATA UNIFICADA'!$B$2:$B1000),0),MATCH(FF$2,'SEMACU DATA UNIFICADA'!$C$1:$T$1,0)),"")</f>
        <v>184.5611336</v>
      </c>
      <c r="FG42" s="140">
        <f t="array" ref="FG42">IFERROR(INDEX('SEMACU DATA UNIFICADA'!$C$2:$T1000,MATCH(1,($A42='SEMACU DATA UNIFICADA'!$A$2:$A1000)*($EP$1='SEMACU DATA UNIFICADA'!$B$2:$B1000),0),MATCH(FG$2,'SEMACU DATA UNIFICADA'!$C$1:$T$1,0)),"")</f>
        <v>2.390283397</v>
      </c>
      <c r="FH42" s="138" t="str">
        <f t="array" ref="FH42">IFERROR(INDEX('SEMACU DATA UNIFICADA'!$C$2:$T1000,MATCH(1,($A42='SEMACU DATA UNIFICADA'!$A$2:$A1000)*($FH$1='SEMACU DATA UNIFICADA'!$B$2:$B1000),0),MATCH(FH$2,'SEMACU DATA UNIFICADA'!$C$1:$T$1,0)),"")</f>
        <v>SE11280923</v>
      </c>
      <c r="FI42" s="2">
        <f t="array" ref="FI42">IFERROR(INDEX('SEMACU DATA UNIFICADA'!$C$2:$T1000,MATCH(1,($A42='SEMACU DATA UNIFICADA'!$A$2:$A1000)*($FH$1='SEMACU DATA UNIFICADA'!$B$2:$B1000),0),MATCH(FI$2,'SEMACU DATA UNIFICADA'!$C$1:$T$1,0)),"")</f>
        <v>150</v>
      </c>
      <c r="FJ42" s="2">
        <f t="array" ref="FJ42">IFERROR(INDEX('SEMACU DATA UNIFICADA'!$C$2:$T1000,MATCH(1,($A42='SEMACU DATA UNIFICADA'!$A$2:$A1000)*($FH$1='SEMACU DATA UNIFICADA'!$B$2:$B1000),0),MATCH(FJ$2,'SEMACU DATA UNIFICADA'!$C$1:$T$1,0)),"")</f>
        <v>1012</v>
      </c>
      <c r="FK42" s="2" t="str">
        <f t="array" ref="FK42">IFERROR(INDEX('SEMACU DATA UNIFICADA'!$C$2:$T1000,MATCH(1,($A42='SEMACU DATA UNIFICADA'!$A$2:$A1000)*($FH$1='SEMACU DATA UNIFICADA'!$B$2:$B1000),0),MATCH(FK$2,'SEMACU DATA UNIFICADA'!$C$1:$T$1,0)),"")</f>
        <v>SKR NW#4</v>
      </c>
      <c r="FL42" s="139">
        <f t="array" ref="FL42">IFERROR(INDEX('SEMACU DATA UNIFICADA'!$C$2:$T1000,MATCH(1,($A42='SEMACU DATA UNIFICADA'!$A$2:$A1000)*($FH$1='SEMACU DATA UNIFICADA'!$B$2:$B1000),0),MATCH(FL$2,'SEMACU DATA UNIFICADA'!$C$1:$T$1,0)),"")</f>
        <v>1360.128</v>
      </c>
      <c r="FM42" s="2">
        <f t="array" ref="FM42">IFERROR(INDEX('SEMACU DATA UNIFICADA'!$C$2:$T1000,MATCH(1,($A42='SEMACU DATA UNIFICADA'!$A$2:$A1000)*($FH$1='SEMACU DATA UNIFICADA'!$B$2:$B1000),0),MATCH(FM$2,'SEMACU DATA UNIFICADA'!$C$1:$T$1,0)),"")</f>
        <v>6.95</v>
      </c>
      <c r="FN42" s="2">
        <f t="array" ref="FN42">IFERROR(INDEX('SEMACU DATA UNIFICADA'!$C$2:$T1000,MATCH(1,($A42='SEMACU DATA UNIFICADA'!$A$2:$A1000)*($FH$1='SEMACU DATA UNIFICADA'!$B$2:$B1000),0),MATCH(FN$2,'SEMACU DATA UNIFICADA'!$C$1:$T$1,0)),"")</f>
        <v>2.42</v>
      </c>
      <c r="FO42" s="33">
        <f t="array" ref="FO42">IFERROR(INDEX('SEMACU DATA UNIFICADA'!$C$2:$T1000,MATCH(1,($A42='SEMACU DATA UNIFICADA'!$A$2:$A1000)*($FH$1='SEMACU DATA UNIFICADA'!$B$2:$B1000),0),MATCH(FO$2,'SEMACU DATA UNIFICADA'!$C$1:$T$1,0)),"")</f>
        <v>6.3294</v>
      </c>
      <c r="FP42" s="60">
        <f t="array" ref="FP42">IFERROR(INDEX('SEMACU DATA UNIFICADA'!$C$2:$T1000,MATCH(1,($A42='SEMACU DATA UNIFICADA'!$A$2:$A1000)*($FH$1='SEMACU DATA UNIFICADA'!$B$2:$B1000),0),MATCH(FP$2,'SEMACU DATA UNIFICADA'!$C$1:$T$1,0)),"")</f>
        <v>340991.7814</v>
      </c>
      <c r="FQ42" s="23">
        <f t="array" ref="FQ42">IFERROR(INDEX('SEMACU DATA UNIFICADA'!$C$2:$T1000,MATCH(1,($A42='SEMACU DATA UNIFICADA'!$A$2:$A1000)*($FH$1='SEMACU DATA UNIFICADA'!$B$2:$B1000),0),MATCH(FQ$2,'SEMACU DATA UNIFICADA'!$C$1:$T$1,0)),"")</f>
        <v>0.9433322</v>
      </c>
      <c r="FR42" s="23">
        <f t="array" ref="FR42">IFERROR(INDEX('SEMACU DATA UNIFICADA'!$C$2:$T1000,MATCH(1,($A42='SEMACU DATA UNIFICADA'!$A$2:$A1000)*($FH$1='SEMACU DATA UNIFICADA'!$B$2:$B1000),0),MATCH(FR$2,'SEMACU DATA UNIFICADA'!$C$1:$T$1,0)),"")</f>
        <v>0.6433807197</v>
      </c>
      <c r="FS42" s="23">
        <f t="array" ref="FS42">IFERROR(INDEX('SEMACU DATA UNIFICADA'!$C$2:$T1000,MATCH(1,($A42='SEMACU DATA UNIFICADA'!$A$2:$A1000)*($FH$1='SEMACU DATA UNIFICADA'!$B$2:$B1000),0),MATCH(FS$2,'SEMACU DATA UNIFICADA'!$C$1:$T$1,0)),"")</f>
        <v>0.6433807197</v>
      </c>
      <c r="FT42" s="60" t="str">
        <f t="array" ref="FT42">IFERROR(INDEX('SEMACU DATA UNIFICADA'!$C$2:$T1000,MATCH(1,($A42='SEMACU DATA UNIFICADA'!$A$2:$A1000)*($FH$1='SEMACU DATA UNIFICADA'!$B$2:$B1000),0),MATCH(FT$2,'SEMACU DATA UNIFICADA'!$C$1:$T$1,0)),"")</f>
        <v/>
      </c>
      <c r="FU42" s="2">
        <f t="array" ref="FU42">IFERROR(INDEX('SEMACU DATA UNIFICADA'!$C$2:$T1000,MATCH(1,($A42='SEMACU DATA UNIFICADA'!$A$2:$A1000)*($FH$1='SEMACU DATA UNIFICADA'!$B$2:$B1000),0),MATCH(FU$2,'SEMACU DATA UNIFICADA'!$C$1:$T$1,0)),"")</f>
        <v>2</v>
      </c>
      <c r="FV42" s="2">
        <f t="array" ref="FV42">IFERROR(INDEX('SEMACU DATA UNIFICADA'!$C$2:$T1000,MATCH(1,($A42='SEMACU DATA UNIFICADA'!$A$2:$A1000)*($FH$1='SEMACU DATA UNIFICADA'!$B$2:$B1000),0),MATCH(FV$2,'SEMACU DATA UNIFICADA'!$C$1:$T$1,0)),"")</f>
        <v>8.95</v>
      </c>
      <c r="FW42" s="33">
        <f t="array" ref="FW42">IFERROR(INDEX('SEMACU DATA UNIFICADA'!$C$2:$T1000,MATCH(1,($A42='SEMACU DATA UNIFICADA'!$A$2:$A1000)*($FH$1='SEMACU DATA UNIFICADA'!$B$2:$B1000),0),MATCH(FW$2,'SEMACU DATA UNIFICADA'!$C$1:$T$1,0)),"")</f>
        <v>5.3304</v>
      </c>
      <c r="FX42" s="60">
        <f t="array" ref="FX42">IFERROR(INDEX('SEMACU DATA UNIFICADA'!$C$2:$T1000,MATCH(1,($A42='SEMACU DATA UNIFICADA'!$A$2:$A1000)*($FH$1='SEMACU DATA UNIFICADA'!$B$2:$B1000),0),MATCH(FX$2,'SEMACU DATA UNIFICADA'!$C$1:$T$1,0)),"")</f>
        <v>173.6200213</v>
      </c>
      <c r="FY42" s="140">
        <f t="array" ref="FY42">IFERROR(INDEX('SEMACU DATA UNIFICADA'!$C$2:$T1000,MATCH(1,($A42='SEMACU DATA UNIFICADA'!$A$2:$A1000)*($FH$1='SEMACU DATA UNIFICADA'!$B$2:$B1000),0),MATCH(FY$2,'SEMACU DATA UNIFICADA'!$C$1:$T$1,0)),"")</f>
        <v>5.905005327</v>
      </c>
      <c r="FZ42" s="138" t="str">
        <f t="array" ref="FZ42">IFERROR(INDEX('SEMACU DATA UNIFICADA'!$C$2:$T1000,MATCH(1,($A42='SEMACU DATA UNIFICADA'!$A$2:$A1000)*($FZ$1='SEMACU DATA UNIFICADA'!$B$2:$B1000),0),MATCH(FZ$2,'SEMACU DATA UNIFICADA'!$C$1:$T$1,0)),"")</f>
        <v>SERE290823</v>
      </c>
      <c r="GA42" s="2">
        <f t="array" ref="GA42">IFERROR(INDEX('SEMACU DATA UNIFICADA'!$C$2:$T1000,MATCH(1,($A42='SEMACU DATA UNIFICADA'!$A$2:$A1000)*($FZ$1='SEMACU DATA UNIFICADA'!$B$2:$B1000),0),MATCH(GA$2,'SEMACU DATA UNIFICADA'!$C$1:$T$1,0)),"")</f>
        <v>63</v>
      </c>
      <c r="GB42" s="2">
        <f t="array" ref="GB42">IFERROR(INDEX('SEMACU DATA UNIFICADA'!$C$2:$T1000,MATCH(1,($A42='SEMACU DATA UNIFICADA'!$A$2:$A1000)*($FZ$1='SEMACU DATA UNIFICADA'!$B$2:$B1000),0),MATCH(GB$2,'SEMACU DATA UNIFICADA'!$C$1:$T$1,0)),"")</f>
        <v>365</v>
      </c>
      <c r="GC42" s="2" t="str">
        <f t="array" ref="GC42">IFERROR(INDEX('SEMACU DATA UNIFICADA'!$C$2:$T1000,MATCH(1,($A42='SEMACU DATA UNIFICADA'!$A$2:$A1000)*($FZ$1='SEMACU DATA UNIFICADA'!$B$2:$B1000),0),MATCH(GC$2,'SEMACU DATA UNIFICADA'!$C$1:$T$1,0)),"")</f>
        <v>SKR SETLINE</v>
      </c>
      <c r="GD42" s="139">
        <f t="array" ref="GD42">IFERROR(INDEX('SEMACU DATA UNIFICADA'!$C$2:$T1000,MATCH(1,($A42='SEMACU DATA UNIFICADA'!$A$2:$A1000)*($FZ$1='SEMACU DATA UNIFICADA'!$B$2:$B1000),0),MATCH(GD$2,'SEMACU DATA UNIFICADA'!$C$1:$T$1,0)),"")</f>
        <v>319.74</v>
      </c>
      <c r="GE42" s="2">
        <f t="array" ref="GE42">IFERROR(INDEX('SEMACU DATA UNIFICADA'!$C$2:$T1000,MATCH(1,($A42='SEMACU DATA UNIFICADA'!$A$2:$A1000)*($FZ$1='SEMACU DATA UNIFICADA'!$B$2:$B1000),0),MATCH(GE$2,'SEMACU DATA UNIFICADA'!$C$1:$T$1,0)),"")</f>
        <v>18.86</v>
      </c>
      <c r="GF42" s="2">
        <f t="array" ref="GF42">IFERROR(INDEX('SEMACU DATA UNIFICADA'!$C$2:$T1000,MATCH(1,($A42='SEMACU DATA UNIFICADA'!$A$2:$A1000)*($FZ$1='SEMACU DATA UNIFICADA'!$B$2:$B1000),0),MATCH(GF$2,'SEMACU DATA UNIFICADA'!$C$1:$T$1,0)),"")</f>
        <v>2.15</v>
      </c>
      <c r="GG42" s="33">
        <f t="array" ref="GG42">IFERROR(INDEX('SEMACU DATA UNIFICADA'!$C$2:$T1000,MATCH(1,($A42='SEMACU DATA UNIFICADA'!$A$2:$A1000)*($FZ$1='SEMACU DATA UNIFICADA'!$B$2:$B1000),0),MATCH(GG$2,'SEMACU DATA UNIFICADA'!$C$1:$T$1,0)),"")</f>
        <v>3.43512</v>
      </c>
      <c r="GH42" s="60">
        <f t="array" ref="GH42">IFERROR(INDEX('SEMACU DATA UNIFICADA'!$C$2:$T1000,MATCH(1,($A42='SEMACU DATA UNIFICADA'!$A$2:$A1000)*($FZ$1='SEMACU DATA UNIFICADA'!$B$2:$B1000),0),MATCH(GH$2,'SEMACU DATA UNIFICADA'!$C$1:$T$1,0)),"")</f>
        <v>97242.68641</v>
      </c>
      <c r="GI42" s="23">
        <f t="array" ref="GI42">IFERROR(INDEX('SEMACU DATA UNIFICADA'!$C$2:$T1000,MATCH(1,($A42='SEMACU DATA UNIFICADA'!$A$2:$A1000)*($FZ$1='SEMACU DATA UNIFICADA'!$B$2:$B1000),0),MATCH(GI$2,'SEMACU DATA UNIFICADA'!$C$1:$T$1,0)),"")</f>
        <v>0.8433302</v>
      </c>
      <c r="GJ42" s="23">
        <f t="array" ref="GJ42">IFERROR(INDEX('SEMACU DATA UNIFICADA'!$C$2:$T1000,MATCH(1,($A42='SEMACU DATA UNIFICADA'!$A$2:$A1000)*($FZ$1='SEMACU DATA UNIFICADA'!$B$2:$B1000),0),MATCH(GJ$2,'SEMACU DATA UNIFICADA'!$C$1:$T$1,0)),"")</f>
        <v>0.7203161956</v>
      </c>
      <c r="GK42" s="23">
        <f t="array" ref="GK42">IFERROR(INDEX('SEMACU DATA UNIFICADA'!$C$2:$T1000,MATCH(1,($A42='SEMACU DATA UNIFICADA'!$A$2:$A1000)*($FZ$1='SEMACU DATA UNIFICADA'!$B$2:$B1000),0),MATCH(GK$2,'SEMACU DATA UNIFICADA'!$C$1:$T$1,0)),"")</f>
        <v>0.7203161956</v>
      </c>
      <c r="GL42" s="60" t="str">
        <f t="array" ref="GL42">IFERROR(INDEX('SEMACU DATA UNIFICADA'!$C$2:$T1000,MATCH(1,($A42='SEMACU DATA UNIFICADA'!$A$2:$A1000)*($FZ$1='SEMACU DATA UNIFICADA'!$B$2:$B1000),0),MATCH(GL$2,'SEMACU DATA UNIFICADA'!$C$1:$T$1,0)),"")</f>
        <v/>
      </c>
      <c r="GM42" s="2">
        <f t="array" ref="GM42">IFERROR(INDEX('SEMACU DATA UNIFICADA'!$C$2:$T1000,MATCH(1,($A42='SEMACU DATA UNIFICADA'!$A$2:$A1000)*($FZ$1='SEMACU DATA UNIFICADA'!$B$2:$B1000),0),MATCH(GM$2,'SEMACU DATA UNIFICADA'!$C$1:$T$1,0)),"")</f>
        <v>2</v>
      </c>
      <c r="GN42" s="2">
        <f t="array" ref="GN42">IFERROR(INDEX('SEMACU DATA UNIFICADA'!$C$2:$T1000,MATCH(1,($A42='SEMACU DATA UNIFICADA'!$A$2:$A1000)*($FZ$1='SEMACU DATA UNIFICADA'!$B$2:$B1000),0),MATCH(GN$2,'SEMACU DATA UNIFICADA'!$C$1:$T$1,0)),"")</f>
        <v>20.86</v>
      </c>
      <c r="GO42" s="33">
        <f t="array" ref="GO42">IFERROR(INDEX('SEMACU DATA UNIFICADA'!$C$2:$T1000,MATCH(1,($A42='SEMACU DATA UNIFICADA'!$A$2:$A1000)*($FZ$1='SEMACU DATA UNIFICADA'!$B$2:$B1000),0),MATCH(GO$2,'SEMACU DATA UNIFICADA'!$C$1:$T$1,0)),"")</f>
        <v>3.21744</v>
      </c>
      <c r="GP42" s="60">
        <f t="array" ref="GP42">IFERROR(INDEX('SEMACU DATA UNIFICADA'!$C$2:$T1000,MATCH(1,($A42='SEMACU DATA UNIFICADA'!$A$2:$A1000)*($FZ$1='SEMACU DATA UNIFICADA'!$B$2:$B1000),0),MATCH(GP$2,'SEMACU DATA UNIFICADA'!$C$1:$T$1,0)),"")</f>
        <v>66.01604115</v>
      </c>
      <c r="GQ42" s="140">
        <f t="array" ref="GQ42">IFERROR(INDEX('SEMACU DATA UNIFICADA'!$C$2:$T1000,MATCH(1,($A42='SEMACU DATA UNIFICADA'!$A$2:$A1000)*($FZ$1='SEMACU DATA UNIFICADA'!$B$2:$B1000),0),MATCH(GQ$2,'SEMACU DATA UNIFICADA'!$C$1:$T$1,0)),"")</f>
        <v>0.7540102867</v>
      </c>
    </row>
    <row r="43">
      <c r="A43" s="199">
        <v>45222.0</v>
      </c>
      <c r="B43" s="138" t="str">
        <f t="array" ref="B43">IFERROR(INDEX('SEMACU DATA UNIFICADA'!$C$2:$T1000,MATCH(1,($A43='SEMACU DATA UNIFICADA'!$A$2:$A1000)*($B$1='SEMACU DATA UNIFICADA'!$B$2:$B1000),0),MATCH(B$2,'SEMACU DATA UNIFICADA'!$C$1:$T$1,0)),"")</f>
        <v/>
      </c>
      <c r="C43" s="2" t="str">
        <f t="array" ref="C43">IFERROR(INDEX('SEMACU DATA UNIFICADA'!$C$2:$T1000,MATCH(1,($A43='SEMACU DATA UNIFICADA'!$A$2:$A1000)*($B$1='SEMACU DATA UNIFICADA'!$B$2:$B1000),0),MATCH(C$2,'SEMACU DATA UNIFICADA'!$C$1:$T$1,0)),"")</f>
        <v/>
      </c>
      <c r="D43" s="2" t="str">
        <f t="array" ref="D43">IFERROR(INDEX('SEMACU DATA UNIFICADA'!$C$2:$T1000,MATCH(1,($A43='SEMACU DATA UNIFICADA'!$A$2:$A1000)*($B$1='SEMACU DATA UNIFICADA'!$B$2:$B1000),0),MATCH(D$2,'SEMACU DATA UNIFICADA'!$C$1:$T$1,0)),"")</f>
        <v/>
      </c>
      <c r="E43" s="2" t="str">
        <f t="array" ref="E43">IFERROR(INDEX('SEMACU DATA UNIFICADA'!$C$2:$T1000,MATCH(1,($A43='SEMACU DATA UNIFICADA'!$A$2:$A1000)*($B$1='SEMACU DATA UNIFICADA'!$B$2:$B1000),0),MATCH(E$2,'SEMACU DATA UNIFICADA'!$C$1:$T$1,0)),"")</f>
        <v/>
      </c>
      <c r="F43" s="60" t="str">
        <f t="array" ref="F43">IFERROR(INDEX('SEMACU DATA UNIFICADA'!$C$2:$T1000,MATCH(1,($A43='SEMACU DATA UNIFICADA'!$A$2:$A1000)*($B$1='SEMACU DATA UNIFICADA'!$B$2:$B1000),0),MATCH(F$2,'SEMACU DATA UNIFICADA'!$C$1:$T$1,0)),"")</f>
        <v/>
      </c>
      <c r="G43" s="2" t="str">
        <f t="array" ref="G43">IFERROR(INDEX('SEMACU DATA UNIFICADA'!$C$2:$T1000,MATCH(1,($A43='SEMACU DATA UNIFICADA'!$A$2:$A1000)*($B$1='SEMACU DATA UNIFICADA'!$B$2:$B1000),0),MATCH(G$2,'SEMACU DATA UNIFICADA'!$C$1:$T$1,0)),"")</f>
        <v/>
      </c>
      <c r="H43" s="2" t="str">
        <f t="array" ref="H43">IFERROR(INDEX('SEMACU DATA UNIFICADA'!$C$2:$T1000,MATCH(1,($A43='SEMACU DATA UNIFICADA'!$A$2:$A1000)*($B$1='SEMACU DATA UNIFICADA'!$B$2:$B1000),0),MATCH(H$2,'SEMACU DATA UNIFICADA'!$C$1:$T$1,0)),"")</f>
        <v/>
      </c>
      <c r="I43" s="33" t="str">
        <f t="array" ref="I43">IFERROR(INDEX('SEMACU DATA UNIFICADA'!$C$2:$T1000,MATCH(1,($A43='SEMACU DATA UNIFICADA'!$A$2:$A1000)*($B$1='SEMACU DATA UNIFICADA'!$B$2:$B1000),0),MATCH(I$2,'SEMACU DATA UNIFICADA'!$C$1:$T$1,0)),"")</f>
        <v/>
      </c>
      <c r="J43" s="60" t="str">
        <f t="array" ref="J43">IFERROR(INDEX('SEMACU DATA UNIFICADA'!$C$2:$T1000,MATCH(1,($A43='SEMACU DATA UNIFICADA'!$A$2:$A1000)*($B$1='SEMACU DATA UNIFICADA'!$B$2:$B1000),0),MATCH(J$2,'SEMACU DATA UNIFICADA'!$C$1:$T$1,0)),"")</f>
        <v/>
      </c>
      <c r="K43" s="23" t="str">
        <f t="array" ref="K43">IFERROR(INDEX('SEMACU DATA UNIFICADA'!$C$2:$T1000,MATCH(1,($A43='SEMACU DATA UNIFICADA'!$A$2:$A1000)*($B$1='SEMACU DATA UNIFICADA'!$B$2:$B1000),0),MATCH(K$2,'SEMACU DATA UNIFICADA'!$C$1:$T$1,0)),"")</f>
        <v/>
      </c>
      <c r="L43" s="23" t="str">
        <f t="array" ref="L43">IFERROR(INDEX('SEMACU DATA UNIFICADA'!$C$2:$T1000,MATCH(1,($A43='SEMACU DATA UNIFICADA'!$A$2:$A1000)*($B$1='SEMACU DATA UNIFICADA'!$B$2:$B1000),0),MATCH(L$2,'SEMACU DATA UNIFICADA'!$C$1:$T$1,0)),"")</f>
        <v/>
      </c>
      <c r="M43" s="23" t="str">
        <f t="array" ref="M43">IFERROR(INDEX('SEMACU DATA UNIFICADA'!$C$2:$T1000,MATCH(1,($A43='SEMACU DATA UNIFICADA'!$A$2:$A1000)*($B$1='SEMACU DATA UNIFICADA'!$B$2:$B1000),0),MATCH(M$2,'SEMACU DATA UNIFICADA'!$C$1:$T$1,0)),"")</f>
        <v/>
      </c>
      <c r="N43" s="60" t="str">
        <f t="array" ref="N43">IFERROR(INDEX('SEMACU DATA UNIFICADA'!$C$2:$T1000,MATCH(1,($A43='SEMACU DATA UNIFICADA'!$A$2:$A1000)*($B$1='SEMACU DATA UNIFICADA'!$B$2:$B1000),0),MATCH(N$2,'SEMACU DATA UNIFICADA'!$C$1:$T$1,0)),"")</f>
        <v/>
      </c>
      <c r="O43" s="2" t="str">
        <f t="array" ref="O43">IFERROR(INDEX('SEMACU DATA UNIFICADA'!$C$2:$T1000,MATCH(1,($A43='SEMACU DATA UNIFICADA'!$A$2:$A1000)*($B$1='SEMACU DATA UNIFICADA'!$B$2:$B1000),0),MATCH(O$2,'SEMACU DATA UNIFICADA'!$C$1:$T$1,0)),"")</f>
        <v/>
      </c>
      <c r="P43" s="2" t="str">
        <f t="array" ref="P43">IFERROR(INDEX('SEMACU DATA UNIFICADA'!$C$2:$T1000,MATCH(1,($A43='SEMACU DATA UNIFICADA'!$A$2:$A1000)*($B$1='SEMACU DATA UNIFICADA'!$B$2:$B1000),0),MATCH(P$2,'SEMACU DATA UNIFICADA'!$C$1:$T$1,0)),"")</f>
        <v/>
      </c>
      <c r="Q43" s="33" t="str">
        <f t="array" ref="Q43">IFERROR(INDEX('SEMACU DATA UNIFICADA'!$C$2:$T1000,MATCH(1,($A43='SEMACU DATA UNIFICADA'!$A$2:$A1000)*($B$1='SEMACU DATA UNIFICADA'!$B$2:$B1000),0),MATCH(Q$2,'SEMACU DATA UNIFICADA'!$C$1:$T$1,0)),"")</f>
        <v/>
      </c>
      <c r="R43" s="60" t="str">
        <f t="array" ref="R43">IFERROR(INDEX('SEMACU DATA UNIFICADA'!$C$2:$T1000,MATCH(1,($A43='SEMACU DATA UNIFICADA'!$A$2:$A1000)*($B$1='SEMACU DATA UNIFICADA'!$B$2:$B1000),0),MATCH(R$2,'SEMACU DATA UNIFICADA'!$C$1:$T$1,0)),"")</f>
        <v/>
      </c>
      <c r="S43" s="140" t="str">
        <f t="array" ref="S43">IFERROR(INDEX('SEMACU DATA UNIFICADA'!$C$2:$T1000,MATCH(1,($A43='SEMACU DATA UNIFICADA'!$A$2:$A1000)*($B$1='SEMACU DATA UNIFICADA'!$B$2:$B1000),0),MATCH(S$2,'SEMACU DATA UNIFICADA'!$C$1:$T$1,0)),"")</f>
        <v/>
      </c>
      <c r="T43" s="138" t="str">
        <f t="array" ref="T43">IFERROR(INDEX('SEMACU DATA UNIFICADA'!$C$2:$T1000,MATCH(1,($A43='SEMACU DATA UNIFICADA'!$A$2:$A1000)*($T$1='SEMACU DATA UNIFICADA'!$B$2:$B1000),0),MATCH(T$2,'SEMACU DATA UNIFICADA'!$C$1:$T$1,0)),"")</f>
        <v>SE02260923</v>
      </c>
      <c r="U43" s="2">
        <f t="array" ref="U43">IFERROR(INDEX('SEMACU DATA UNIFICADA'!$C$2:$T1000,MATCH(1,($A43='SEMACU DATA UNIFICADA'!$A$2:$A1000)*($T$1='SEMACU DATA UNIFICADA'!$B$2:$B1000),0),MATCH(U$2,'SEMACU DATA UNIFICADA'!$C$1:$T$1,0)),"")</f>
        <v>475</v>
      </c>
      <c r="V43" s="2">
        <f t="array" ref="V43">IFERROR(INDEX('SEMACU DATA UNIFICADA'!$C$2:$T1000,MATCH(1,($A43='SEMACU DATA UNIFICADA'!$A$2:$A1000)*($T$1='SEMACU DATA UNIFICADA'!$B$2:$B1000),0),MATCH(V$2,'SEMACU DATA UNIFICADA'!$C$1:$T$1,0)),"")</f>
        <v>2650</v>
      </c>
      <c r="W43" s="2" t="str">
        <f t="array" ref="W43">IFERROR(INDEX('SEMACU DATA UNIFICADA'!$C$2:$T1000,MATCH(1,($A43='SEMACU DATA UNIFICADA'!$A$2:$A1000)*($T$1='SEMACU DATA UNIFICADA'!$B$2:$B1000),0),MATCH(W$2,'SEMACU DATA UNIFICADA'!$C$1:$T$1,0)),"")</f>
        <v>SKR OPTI</v>
      </c>
      <c r="X43" s="139" t="str">
        <f t="array" ref="X43">IFERROR(INDEX('SEMACU DATA UNIFICADA'!$C$2:$T1000,MATCH(1,($A43='SEMACU DATA UNIFICADA'!$A$2:$A1000)*($T$1='SEMACU DATA UNIFICADA'!$B$2:$B1000),0),MATCH(X$2,'SEMACU DATA UNIFICADA'!$C$1:$T$1,0)),"")</f>
        <v/>
      </c>
      <c r="Y43" s="2">
        <f t="array" ref="Y43">IFERROR(INDEX('SEMACU DATA UNIFICADA'!$C$2:$T1000,MATCH(1,($A43='SEMACU DATA UNIFICADA'!$A$2:$A1000)*($T$1='SEMACU DATA UNIFICADA'!$B$2:$B1000),0),MATCH(Y$2,'SEMACU DATA UNIFICADA'!$C$1:$T$1,0)),"")</f>
        <v>8.85</v>
      </c>
      <c r="Z43" s="2">
        <f t="array" ref="Z43">IFERROR(INDEX('SEMACU DATA UNIFICADA'!$C$2:$T1000,MATCH(1,($A43='SEMACU DATA UNIFICADA'!$A$2:$A1000)*($T$1='SEMACU DATA UNIFICADA'!$B$2:$B1000),0),MATCH(Z$2,'SEMACU DATA UNIFICADA'!$C$1:$T$1,0)),"")</f>
        <v>2.35</v>
      </c>
      <c r="AA43" s="33">
        <f t="array" ref="AA43">IFERROR(INDEX('SEMACU DATA UNIFICADA'!$C$2:$T1000,MATCH(1,($A43='SEMACU DATA UNIFICADA'!$A$2:$A1000)*($T$1='SEMACU DATA UNIFICADA'!$B$2:$B1000),0),MATCH(AA$2,'SEMACU DATA UNIFICADA'!$C$1:$T$1,0)),"")</f>
        <v>5.3592</v>
      </c>
      <c r="AB43" s="60">
        <f t="array" ref="AB43">IFERROR(INDEX('SEMACU DATA UNIFICADA'!$C$2:$T1000,MATCH(1,($A43='SEMACU DATA UNIFICADA'!$A$2:$A1000)*($T$1='SEMACU DATA UNIFICADA'!$B$2:$B1000),0),MATCH(AB$2,'SEMACU DATA UNIFICADA'!$C$1:$T$1,0)),"")</f>
        <v>1001498.664</v>
      </c>
      <c r="AC43" s="23">
        <f t="array" ref="AC43">IFERROR(INDEX('SEMACU DATA UNIFICADA'!$C$2:$T1000,MATCH(1,($A43='SEMACU DATA UNIFICADA'!$A$2:$A1000)*($T$1='SEMACU DATA UNIFICADA'!$B$2:$B1000),0),MATCH(AC$2,'SEMACU DATA UNIFICADA'!$C$1:$T$1,0)),"")</f>
        <v>0.9133316</v>
      </c>
      <c r="AD43" s="23">
        <f t="array" ref="AD43">IFERROR(INDEX('SEMACU DATA UNIFICADA'!$C$2:$T1000,MATCH(1,($A43='SEMACU DATA UNIFICADA'!$A$2:$A1000)*($T$1='SEMACU DATA UNIFICADA'!$B$2:$B1000),0),MATCH(AD$2,'SEMACU DATA UNIFICADA'!$C$1:$T$1,0)),"")</f>
        <v>0.5680759945</v>
      </c>
      <c r="AE43" s="23">
        <f t="array" ref="AE43">IFERROR(INDEX('SEMACU DATA UNIFICADA'!$C$2:$T1000,MATCH(1,($A43='SEMACU DATA UNIFICADA'!$A$2:$A1000)*($T$1='SEMACU DATA UNIFICADA'!$B$2:$B1000),0),MATCH(AE$2,'SEMACU DATA UNIFICADA'!$C$1:$T$1,0)),"")</f>
        <v>0.5680759945</v>
      </c>
      <c r="AF43" s="60" t="str">
        <f t="array" ref="AF43">IFERROR(INDEX('SEMACU DATA UNIFICADA'!$C$2:$T1000,MATCH(1,($A43='SEMACU DATA UNIFICADA'!$A$2:$A1000)*($T$1='SEMACU DATA UNIFICADA'!$B$2:$B1000),0),MATCH(AF$2,'SEMACU DATA UNIFICADA'!$C$1:$T$1,0)),"")</f>
        <v/>
      </c>
      <c r="AG43" s="2">
        <f t="array" ref="AG43">IFERROR(INDEX('SEMACU DATA UNIFICADA'!$C$2:$T1000,MATCH(1,($A43='SEMACU DATA UNIFICADA'!$A$2:$A1000)*($T$1='SEMACU DATA UNIFICADA'!$B$2:$B1000),0),MATCH(AG$2,'SEMACU DATA UNIFICADA'!$C$1:$T$1,0)),"")</f>
        <v>2</v>
      </c>
      <c r="AH43" s="2">
        <f t="array" ref="AH43">IFERROR(INDEX('SEMACU DATA UNIFICADA'!$C$2:$T1000,MATCH(1,($A43='SEMACU DATA UNIFICADA'!$A$2:$A1000)*($T$1='SEMACU DATA UNIFICADA'!$B$2:$B1000),0),MATCH(AH$2,'SEMACU DATA UNIFICADA'!$C$1:$T$1,0)),"")</f>
        <v>10.85</v>
      </c>
      <c r="AI43" s="2">
        <f t="array" ref="AI43">IFERROR(INDEX('SEMACU DATA UNIFICADA'!$C$2:$T1000,MATCH(1,($A43='SEMACU DATA UNIFICADA'!$A$2:$A1000)*($T$1='SEMACU DATA UNIFICADA'!$B$2:$B1000),0),MATCH(AI$2,'SEMACU DATA UNIFICADA'!$C$1:$T$1,0)),"")</f>
        <v>4.6524</v>
      </c>
      <c r="AJ43" s="60">
        <f t="array" ref="AJ43">IFERROR(INDEX('SEMACU DATA UNIFICADA'!$C$2:$T1000,MATCH(1,($A43='SEMACU DATA UNIFICADA'!$A$2:$A1000)*($T$1='SEMACU DATA UNIFICADA'!$B$2:$B1000),0),MATCH(AJ$2,'SEMACU DATA UNIFICADA'!$C$1:$T$1,0)),"")</f>
        <v>529.0500256</v>
      </c>
      <c r="AK43" s="140">
        <f t="array" ref="AK43">IFERROR(INDEX('SEMACU DATA UNIFICADA'!$C$2:$T1000,MATCH(1,($A43='SEMACU DATA UNIFICADA'!$A$2:$A1000)*($T$1='SEMACU DATA UNIFICADA'!$B$2:$B1000),0),MATCH(AK$2,'SEMACU DATA UNIFICADA'!$C$1:$T$1,0)),"")</f>
        <v>13.51250639</v>
      </c>
      <c r="AL43" s="138" t="str">
        <f t="array" ref="AL43">IFERROR(INDEX('SEMACU DATA UNIFICADA'!$C$2:$T1000,MATCH(1,($A43='SEMACU DATA UNIFICADA'!$A$2:$A1000)*($AL$1='SEMACU DATA UNIFICADA'!$B$2:$B1000),0),MATCH(AL$2,'SEMACU DATA UNIFICADA'!$C$1:$T$1,0)),"")</f>
        <v>SE03111023</v>
      </c>
      <c r="AM43" s="2">
        <f t="array" ref="AM43">IFERROR(INDEX('SEMACU DATA UNIFICADA'!$C$2:$T1000,MATCH(1,($A43='SEMACU DATA UNIFICADA'!$A$2:$A1000)*($AL$1='SEMACU DATA UNIFICADA'!$B$2:$B1000),0),MATCH(AM$2,'SEMACU DATA UNIFICADA'!$C$1:$T$1,0)),"")</f>
        <v>125</v>
      </c>
      <c r="AN43" s="2">
        <f t="array" ref="AN43">IFERROR(INDEX('SEMACU DATA UNIFICADA'!$C$2:$T1000,MATCH(1,($A43='SEMACU DATA UNIFICADA'!$A$2:$A1000)*($AL$1='SEMACU DATA UNIFICADA'!$B$2:$B1000),0),MATCH(AN$2,'SEMACU DATA UNIFICADA'!$C$1:$T$1,0)),"")</f>
        <v>575</v>
      </c>
      <c r="AO43" s="2" t="str">
        <f t="array" ref="AO43">IFERROR(INDEX('SEMACU DATA UNIFICADA'!$C$2:$T1000,MATCH(1,($A43='SEMACU DATA UNIFICADA'!$A$2:$A1000)*($AL$1='SEMACU DATA UNIFICADA'!$B$2:$B1000),0),MATCH(AO$2,'SEMACU DATA UNIFICADA'!$C$1:$T$1,0)),"")</f>
        <v>SKR OPTI</v>
      </c>
      <c r="AP43" s="139" t="str">
        <f t="array" ref="AP43">IFERROR(INDEX('SEMACU DATA UNIFICADA'!$C$2:$T1000,MATCH(1,($A43='SEMACU DATA UNIFICADA'!$A$2:$A1000)*($AL$1='SEMACU DATA UNIFICADA'!$B$2:$B1000),0),MATCH(AP$2,'SEMACU DATA UNIFICADA'!$C$1:$T$1,0)),"")</f>
        <v/>
      </c>
      <c r="AQ43" s="2">
        <f t="array" ref="AQ43">IFERROR(INDEX('SEMACU DATA UNIFICADA'!$C$2:$T1000,MATCH(1,($A43='SEMACU DATA UNIFICADA'!$A$2:$A1000)*($AL$1='SEMACU DATA UNIFICADA'!$B$2:$B1000),0),MATCH(AQ$2,'SEMACU DATA UNIFICADA'!$C$1:$T$1,0)),"")</f>
        <v>7.55</v>
      </c>
      <c r="AR43" s="2">
        <f t="array" ref="AR43">IFERROR(INDEX('SEMACU DATA UNIFICADA'!$C$2:$T1000,MATCH(1,($A43='SEMACU DATA UNIFICADA'!$A$2:$A1000)*($AL$1='SEMACU DATA UNIFICADA'!$B$2:$B1000),0),MATCH(AR$2,'SEMACU DATA UNIFICADA'!$C$1:$T$1,0)),"")</f>
        <v>2.8</v>
      </c>
      <c r="AS43" s="33">
        <f t="array" ref="AS43">IFERROR(INDEX('SEMACU DATA UNIFICADA'!$C$2:$T1000,MATCH(1,($A43='SEMACU DATA UNIFICADA'!$A$2:$A1000)*($AL$1='SEMACU DATA UNIFICADA'!$B$2:$B1000),0),MATCH(AS$2,'SEMACU DATA UNIFICADA'!$C$1:$T$1,0)),"")</f>
        <v>6.0048</v>
      </c>
      <c r="AT43" s="60">
        <f t="array" ref="AT43">IFERROR(INDEX('SEMACU DATA UNIFICADA'!$C$2:$T1000,MATCH(1,($A43='SEMACU DATA UNIFICADA'!$A$2:$A1000)*($AL$1='SEMACU DATA UNIFICADA'!$B$2:$B1000),0),MATCH(AT$2,'SEMACU DATA UNIFICADA'!$C$1:$T$1,0)),"")</f>
        <v>275717.6158</v>
      </c>
      <c r="AU43" s="23">
        <f t="array" ref="AU43">IFERROR(INDEX('SEMACU DATA UNIFICADA'!$C$2:$T1000,MATCH(1,($A43='SEMACU DATA UNIFICADA'!$A$2:$A1000)*($AL$1='SEMACU DATA UNIFICADA'!$B$2:$B1000),0),MATCH(AU$2,'SEMACU DATA UNIFICADA'!$C$1:$T$1,0)),"")</f>
        <v>0.9633326</v>
      </c>
      <c r="AV43" s="23">
        <f t="array" ref="AV43">IFERROR(INDEX('SEMACU DATA UNIFICADA'!$C$2:$T1000,MATCH(1,($A43='SEMACU DATA UNIFICADA'!$A$2:$A1000)*($AL$1='SEMACU DATA UNIFICADA'!$B$2:$B1000),0),MATCH(AV$2,'SEMACU DATA UNIFICADA'!$C$1:$T$1,0)),"")</f>
        <v>0.3446470197</v>
      </c>
      <c r="AW43" s="23">
        <f t="array" ref="AW43">IFERROR(INDEX('SEMACU DATA UNIFICADA'!$C$2:$T1000,MATCH(1,($A43='SEMACU DATA UNIFICADA'!$A$2:$A1000)*($AL$1='SEMACU DATA UNIFICADA'!$B$2:$B1000),0),MATCH(AW$2,'SEMACU DATA UNIFICADA'!$C$1:$T$1,0)),"")</f>
        <v>0.3446470197</v>
      </c>
      <c r="AX43" s="60" t="str">
        <f t="array" ref="AX43">IFERROR(INDEX('SEMACU DATA UNIFICADA'!$C$2:$T1000,MATCH(1,($A43='SEMACU DATA UNIFICADA'!$A$2:$A1000)*($AL$1='SEMACU DATA UNIFICADA'!$B$2:$B1000),0),MATCH(AX$2,'SEMACU DATA UNIFICADA'!$C$1:$T$1,0)),"")</f>
        <v/>
      </c>
      <c r="AY43" s="2">
        <f t="array" ref="AY43">IFERROR(INDEX('SEMACU DATA UNIFICADA'!$C$2:$T1000,MATCH(1,($A43='SEMACU DATA UNIFICADA'!$A$2:$A1000)*($AL$1='SEMACU DATA UNIFICADA'!$B$2:$B1000),0),MATCH(AY$2,'SEMACU DATA UNIFICADA'!$C$1:$T$1,0)),"")</f>
        <v>2</v>
      </c>
      <c r="AZ43" s="2">
        <f t="array" ref="AZ43">IFERROR(INDEX('SEMACU DATA UNIFICADA'!$C$2:$T1000,MATCH(1,($A43='SEMACU DATA UNIFICADA'!$A$2:$A1000)*($AL$1='SEMACU DATA UNIFICADA'!$B$2:$B1000),0),MATCH(AZ$2,'SEMACU DATA UNIFICADA'!$C$1:$T$1,0)),"")</f>
        <v>9.55</v>
      </c>
      <c r="BA43" s="33">
        <f t="array" ref="BA43">IFERROR(INDEX('SEMACU DATA UNIFICADA'!$C$2:$T1000,MATCH(1,($A43='SEMACU DATA UNIFICADA'!$A$2:$A1000)*($AL$1='SEMACU DATA UNIFICADA'!$B$2:$B1000),0),MATCH(BA$2,'SEMACU DATA UNIFICADA'!$C$1:$T$1,0)),"")</f>
        <v>5.1456</v>
      </c>
      <c r="BB43" s="60">
        <f t="array" ref="BB43">IFERROR(INDEX('SEMACU DATA UNIFICADA'!$C$2:$T1000,MATCH(1,($A43='SEMACU DATA UNIFICADA'!$A$2:$A1000)*($AL$1='SEMACU DATA UNIFICADA'!$B$2:$B1000),0),MATCH(BB$2,'SEMACU DATA UNIFICADA'!$C$1:$T$1,0)),"")</f>
        <v>140.1756184</v>
      </c>
      <c r="BC43" s="140">
        <f t="array" ref="BC43">IFERROR(INDEX('SEMACU DATA UNIFICADA'!$C$2:$T1000,MATCH(1,($A43='SEMACU DATA UNIFICADA'!$A$2:$A1000)*($AL$1='SEMACU DATA UNIFICADA'!$B$2:$B1000),0),MATCH(BC$2,'SEMACU DATA UNIFICADA'!$C$1:$T$1,0)),"")</f>
        <v>3.793904605</v>
      </c>
      <c r="BD43" s="138" t="str">
        <f t="array" ref="BD43">IFERROR(INDEX('SEMACU DATA UNIFICADA'!$C$2:$T1000,MATCH(1,($A43='SEMACU DATA UNIFICADA'!$A$2:$A1000)*($BD$1='SEMACU DATA UNIFICADA'!$B$2:$B1000),0),MATCH(BD$2,'SEMACU DATA UNIFICADA'!$C$1:$T$1,0)),"")</f>
        <v/>
      </c>
      <c r="BE43" s="2" t="str">
        <f t="array" ref="BE43">IFERROR(INDEX('SEMACU DATA UNIFICADA'!$C$2:$T1000,MATCH(1,($A43='SEMACU DATA UNIFICADA'!$A$2:$A1000)*($BD$1='SEMACU DATA UNIFICADA'!$B$2:$B1000),0),MATCH(BE$2,'SEMACU DATA UNIFICADA'!$C$1:$T$1,0)),"")</f>
        <v/>
      </c>
      <c r="BF43" s="2" t="str">
        <f t="array" ref="BF43">IFERROR(INDEX('SEMACU DATA UNIFICADA'!$C$2:$T1000,MATCH(1,($A43='SEMACU DATA UNIFICADA'!$A$2:$A1000)*($BD$1='SEMACU DATA UNIFICADA'!$B$2:$B1000),0),MATCH(BF$2,'SEMACU DATA UNIFICADA'!$C$1:$T$1,0)),"")</f>
        <v/>
      </c>
      <c r="BG43" s="2" t="str">
        <f t="array" ref="BG43">IFERROR(INDEX('SEMACU DATA UNIFICADA'!$C$2:$T1000,MATCH(1,($A43='SEMACU DATA UNIFICADA'!$A$2:$A1000)*($BD$1='SEMACU DATA UNIFICADA'!$B$2:$B1000),0),MATCH(BG$2,'SEMACU DATA UNIFICADA'!$C$1:$T$1,0)),"")</f>
        <v/>
      </c>
      <c r="BH43" s="139" t="str">
        <f t="array" ref="BH43">IFERROR(INDEX('SEMACU DATA UNIFICADA'!$C$2:$T1000,MATCH(1,($A43='SEMACU DATA UNIFICADA'!$A$2:$A1000)*($BD$1='SEMACU DATA UNIFICADA'!$B$2:$B1000),0),MATCH(BH$2,'SEMACU DATA UNIFICADA'!$C$1:$T$1,0)),"")</f>
        <v/>
      </c>
      <c r="BI43" s="2" t="str">
        <f t="array" ref="BI43">IFERROR(INDEX('SEMACU DATA UNIFICADA'!$C$2:$T1000,MATCH(1,($A43='SEMACU DATA UNIFICADA'!$A$2:$A1000)*($BD$1='SEMACU DATA UNIFICADA'!$B$2:$B1000),0),MATCH(BI$2,'SEMACU DATA UNIFICADA'!$C$1:$T$1,0)),"")</f>
        <v/>
      </c>
      <c r="BJ43" s="2" t="str">
        <f t="array" ref="BJ43">IFERROR(INDEX('SEMACU DATA UNIFICADA'!$C$2:$T1000,MATCH(1,($A43='SEMACU DATA UNIFICADA'!$A$2:$A1000)*($BD$1='SEMACU DATA UNIFICADA'!$B$2:$B1000),0),MATCH(BJ$2,'SEMACU DATA UNIFICADA'!$C$1:$T$1,0)),"")</f>
        <v/>
      </c>
      <c r="BK43" s="33" t="str">
        <f t="array" ref="BK43">IFERROR(INDEX('SEMACU DATA UNIFICADA'!$C$2:$T1000,MATCH(1,($A43='SEMACU DATA UNIFICADA'!$A$2:$A1000)*($BD$1='SEMACU DATA UNIFICADA'!$B$2:$B1000),0),MATCH(BK$2,'SEMACU DATA UNIFICADA'!$C$1:$T$1,0)),"")</f>
        <v/>
      </c>
      <c r="BL43" s="60" t="str">
        <f t="array" ref="BL43">IFERROR(INDEX('SEMACU DATA UNIFICADA'!$C$2:$T1000,MATCH(1,($A43='SEMACU DATA UNIFICADA'!$A$2:$A1000)*($BD$1='SEMACU DATA UNIFICADA'!$B$2:$B1000),0),MATCH(BL$2,'SEMACU DATA UNIFICADA'!$C$1:$T$1,0)),"")</f>
        <v/>
      </c>
      <c r="BM43" s="23" t="str">
        <f t="array" ref="BM43">IFERROR(INDEX('SEMACU DATA UNIFICADA'!$C$2:$T1000,MATCH(1,($A43='SEMACU DATA UNIFICADA'!$A$2:$A1000)*($BD$1='SEMACU DATA UNIFICADA'!$B$2:$B1000),0),MATCH(BM$2,'SEMACU DATA UNIFICADA'!$C$1:$T$1,0)),"")</f>
        <v/>
      </c>
      <c r="BN43" s="23" t="str">
        <f t="array" ref="BN43">IFERROR(INDEX('SEMACU DATA UNIFICADA'!$C$2:$T1000,MATCH(1,($A43='SEMACU DATA UNIFICADA'!$A$2:$A1000)*($BD$1='SEMACU DATA UNIFICADA'!$B$2:$B1000),0),MATCH(BN$2,'SEMACU DATA UNIFICADA'!$C$1:$T$1,0)),"")</f>
        <v/>
      </c>
      <c r="BO43" s="23" t="str">
        <f t="array" ref="BO43">IFERROR(INDEX('SEMACU DATA UNIFICADA'!$C$2:$T1000,MATCH(1,($A43='SEMACU DATA UNIFICADA'!$A$2:$A1000)*($BD$1='SEMACU DATA UNIFICADA'!$B$2:$B1000),0),MATCH(BO$2,'SEMACU DATA UNIFICADA'!$C$1:$T$1,0)),"")</f>
        <v/>
      </c>
      <c r="BP43" s="60" t="str">
        <f t="array" ref="BP43">IFERROR(INDEX('SEMACU DATA UNIFICADA'!$C$2:$T1000,MATCH(1,($A43='SEMACU DATA UNIFICADA'!$A$2:$A1000)*($BD$1='SEMACU DATA UNIFICADA'!$B$2:$B1000),0),MATCH(BP$2,'SEMACU DATA UNIFICADA'!$C$1:$T$1,0)),"")</f>
        <v/>
      </c>
      <c r="BQ43" s="2" t="str">
        <f t="array" ref="BQ43">IFERROR(INDEX('SEMACU DATA UNIFICADA'!$C$2:$T1000,MATCH(1,($A43='SEMACU DATA UNIFICADA'!$A$2:$A1000)*($BD$1='SEMACU DATA UNIFICADA'!$B$2:$B1000),0),MATCH(BQ$2,'SEMACU DATA UNIFICADA'!$C$1:$T$1,0)),"")</f>
        <v/>
      </c>
      <c r="BR43" s="2" t="str">
        <f t="array" ref="BR43">IFERROR(INDEX('SEMACU DATA UNIFICADA'!$C$2:$T1000,MATCH(1,($A43='SEMACU DATA UNIFICADA'!$A$2:$A1000)*($BD$1='SEMACU DATA UNIFICADA'!$B$2:$B1000),0),MATCH(BR$2,'SEMACU DATA UNIFICADA'!$C$1:$T$1,0)),"")</f>
        <v/>
      </c>
      <c r="BS43" s="33" t="str">
        <f t="array" ref="BS43">IFERROR(INDEX('SEMACU DATA UNIFICADA'!$C$2:$T1000,MATCH(1,($A43='SEMACU DATA UNIFICADA'!$A$2:$A1000)*($BD$1='SEMACU DATA UNIFICADA'!$B$2:$B1000),0),MATCH(BS$2,'SEMACU DATA UNIFICADA'!$C$1:$T$1,0)),"")</f>
        <v/>
      </c>
      <c r="BT43" s="60" t="str">
        <f t="array" ref="BT43">IFERROR(INDEX('SEMACU DATA UNIFICADA'!$C$2:$T1000,MATCH(1,($A43='SEMACU DATA UNIFICADA'!$A$2:$A1000)*($BD$1='SEMACU DATA UNIFICADA'!$B$2:$B1000),0),MATCH(BT$2,'SEMACU DATA UNIFICADA'!$C$1:$T$1,0)),"")</f>
        <v/>
      </c>
      <c r="BU43" s="140" t="str">
        <f t="array" ref="BU43">IFERROR(INDEX('SEMACU DATA UNIFICADA'!$C$2:$T1000,MATCH(1,($A43='SEMACU DATA UNIFICADA'!$A$2:$A1000)*($BD$1='SEMACU DATA UNIFICADA'!$B$2:$B1000),0),MATCH(BU$2,'SEMACU DATA UNIFICADA'!$C$1:$T$1,0)),"")</f>
        <v/>
      </c>
      <c r="BV43" s="138" t="str">
        <f t="array" ref="BV43">IFERROR(INDEX('SEMACU DATA UNIFICADA'!$C$2:$T1000,MATCH(1,($A43='SEMACU DATA UNIFICADA'!$A$2:$A1000)*($BV$1='SEMACU DATA UNIFICADA'!$B$2:$B1000),0),MATCH(BV$2,'SEMACU DATA UNIFICADA'!$C$1:$T$1,0)),"")</f>
        <v/>
      </c>
      <c r="BW43" s="2" t="str">
        <f t="array" ref="BW43">IFERROR(INDEX('SEMACU DATA UNIFICADA'!$C$2:$T1000,MATCH(1,($A43='SEMACU DATA UNIFICADA'!$A$2:$A1000)*($BV$1='SEMACU DATA UNIFICADA'!$B$2:$B1000),0),MATCH(BW$2,'SEMACU DATA UNIFICADA'!$C$1:$T$1,0)),"")</f>
        <v/>
      </c>
      <c r="BX43" s="2" t="str">
        <f t="array" ref="BX43">IFERROR(INDEX('SEMACU DATA UNIFICADA'!$C$2:$T1000,MATCH(1,($A43='SEMACU DATA UNIFICADA'!$A$2:$A1000)*($BV$1='SEMACU DATA UNIFICADA'!$B$2:$B1000),0),MATCH(BX$2,'SEMACU DATA UNIFICADA'!$C$1:$T$1,0)),"")</f>
        <v/>
      </c>
      <c r="BY43" s="2" t="str">
        <f t="array" ref="BY43">IFERROR(INDEX('SEMACU DATA UNIFICADA'!$C$2:$T1000,MATCH(1,($A43='SEMACU DATA UNIFICADA'!$A$2:$A1000)*($BV$1='SEMACU DATA UNIFICADA'!$B$2:$B1000),0),MATCH(BY$2,'SEMACU DATA UNIFICADA'!$C$1:$T$1,0)),"")</f>
        <v/>
      </c>
      <c r="BZ43" s="139" t="str">
        <f t="array" ref="BZ43">IFERROR(INDEX('SEMACU DATA UNIFICADA'!$C$2:$T1000,MATCH(1,($A43='SEMACU DATA UNIFICADA'!$A$2:$A1000)*($BV$1='SEMACU DATA UNIFICADA'!$B$2:$B1000),0),MATCH(BZ$2,'SEMACU DATA UNIFICADA'!$C$1:$T$1,0)),"")</f>
        <v/>
      </c>
      <c r="CA43" s="2" t="str">
        <f t="array" ref="CA43">IFERROR(INDEX('SEMACU DATA UNIFICADA'!$C$2:$T1000,MATCH(1,($A43='SEMACU DATA UNIFICADA'!$A$2:$A1000)*($BV$1='SEMACU DATA UNIFICADA'!$B$2:$B1000),0),MATCH(CA$2,'SEMACU DATA UNIFICADA'!$C$1:$T$1,0)),"")</f>
        <v/>
      </c>
      <c r="CB43" s="2" t="str">
        <f t="array" ref="CB43">IFERROR(INDEX('SEMACU DATA UNIFICADA'!$C$2:$T1000,MATCH(1,($A43='SEMACU DATA UNIFICADA'!$A$2:$A1000)*($BV$1='SEMACU DATA UNIFICADA'!$B$2:$B1000),0),MATCH(CB$2,'SEMACU DATA UNIFICADA'!$C$1:$T$1,0)),"")</f>
        <v/>
      </c>
      <c r="CC43" s="33" t="str">
        <f t="array" ref="CC43">IFERROR(INDEX('SEMACU DATA UNIFICADA'!$C$2:$T1000,MATCH(1,($A43='SEMACU DATA UNIFICADA'!$A$2:$A1000)*($BV$1='SEMACU DATA UNIFICADA'!$B$2:$B1000),0),MATCH(CC$2,'SEMACU DATA UNIFICADA'!$C$1:$T$1,0)),"")</f>
        <v/>
      </c>
      <c r="CD43" s="60" t="str">
        <f t="array" ref="CD43">IFERROR(INDEX('SEMACU DATA UNIFICADA'!$C$2:$T1000,MATCH(1,($A43='SEMACU DATA UNIFICADA'!$A$2:$A1000)*($BV$1='SEMACU DATA UNIFICADA'!$B$2:$B1000),0),MATCH(CD$2,'SEMACU DATA UNIFICADA'!$C$1:$T$1,0)),"")</f>
        <v/>
      </c>
      <c r="CE43" s="23" t="str">
        <f t="array" ref="CE43">IFERROR(INDEX('SEMACU DATA UNIFICADA'!$C$2:$T1000,MATCH(1,($A43='SEMACU DATA UNIFICADA'!$A$2:$A1000)*($BV$1='SEMACU DATA UNIFICADA'!$B$2:$B1000),0),MATCH(CE$2,'SEMACU DATA UNIFICADA'!$C$1:$T$1,0)),"")</f>
        <v/>
      </c>
      <c r="CF43" s="23" t="str">
        <f t="array" ref="CF43">IFERROR(INDEX('SEMACU DATA UNIFICADA'!$C$2:$T1000,MATCH(1,($A43='SEMACU DATA UNIFICADA'!$A$2:$A1000)*($BV$1='SEMACU DATA UNIFICADA'!$B$2:$B1000),0),MATCH(CF$2,'SEMACU DATA UNIFICADA'!$C$1:$T$1,0)),"")</f>
        <v/>
      </c>
      <c r="CG43" s="23" t="str">
        <f t="array" ref="CG43">IFERROR(INDEX('SEMACU DATA UNIFICADA'!$C$2:$T1000,MATCH(1,($A43='SEMACU DATA UNIFICADA'!$A$2:$A1000)*($BV$1='SEMACU DATA UNIFICADA'!$B$2:$B1000),0),MATCH(CG$2,'SEMACU DATA UNIFICADA'!$C$1:$T$1,0)),"")</f>
        <v/>
      </c>
      <c r="CH43" s="60" t="str">
        <f t="array" ref="CH43">IFERROR(INDEX('SEMACU DATA UNIFICADA'!$C$2:$T1000,MATCH(1,($A43='SEMACU DATA UNIFICADA'!$A$2:$A1000)*($BV$1='SEMACU DATA UNIFICADA'!$B$2:$B1000),0),MATCH(CH$2,'SEMACU DATA UNIFICADA'!$C$1:$T$1,0)),"")</f>
        <v/>
      </c>
      <c r="CI43" s="2" t="str">
        <f t="array" ref="CI43">IFERROR(INDEX('SEMACU DATA UNIFICADA'!$C$2:$T1000,MATCH(1,($A43='SEMACU DATA UNIFICADA'!$A$2:$A1000)*($BV$1='SEMACU DATA UNIFICADA'!$B$2:$B1000),0),MATCH(CI$2,'SEMACU DATA UNIFICADA'!$C$1:$T$1,0)),"")</f>
        <v/>
      </c>
      <c r="CJ43" s="2" t="str">
        <f t="array" ref="CJ43">IFERROR(INDEX('SEMACU DATA UNIFICADA'!$C$2:$T1000,MATCH(1,($A43='SEMACU DATA UNIFICADA'!$A$2:$A1000)*($BV$1='SEMACU DATA UNIFICADA'!$B$2:$B1000),0),MATCH(CJ$2,'SEMACU DATA UNIFICADA'!$C$1:$T$1,0)),"")</f>
        <v/>
      </c>
      <c r="CK43" s="33" t="str">
        <f t="array" ref="CK43">IFERROR(INDEX('SEMACU DATA UNIFICADA'!$C$2:$T1000,MATCH(1,($A43='SEMACU DATA UNIFICADA'!$A$2:$A1000)*($BV$1='SEMACU DATA UNIFICADA'!$B$2:$B1000),0),MATCH(CK$2,'SEMACU DATA UNIFICADA'!$C$1:$T$1,0)),"")</f>
        <v/>
      </c>
      <c r="CL43" s="60" t="str">
        <f t="array" ref="CL43">IFERROR(INDEX('SEMACU DATA UNIFICADA'!$C$2:$T1000,MATCH(1,($A43='SEMACU DATA UNIFICADA'!$A$2:$A1000)*($BV$1='SEMACU DATA UNIFICADA'!$B$2:$B1000),0),MATCH(CL$2,'SEMACU DATA UNIFICADA'!$C$1:$T$1,0)),"")</f>
        <v/>
      </c>
      <c r="CM43" s="140" t="str">
        <f t="array" ref="CM43">IFERROR(INDEX('SEMACU DATA UNIFICADA'!$C$2:$T1000,MATCH(1,($A43='SEMACU DATA UNIFICADA'!$A$2:$A1000)*($BV$1='SEMACU DATA UNIFICADA'!$B$2:$B1000),0),MATCH(CM$2,'SEMACU DATA UNIFICADA'!$C$1:$T$1,0)),"")</f>
        <v/>
      </c>
      <c r="CN43" s="138" t="str">
        <f t="array" ref="CN43">IFERROR(INDEX('SEMACU DATA UNIFICADA'!$C$2:$T1000,MATCH(1,($A43='SEMACU DATA UNIFICADA'!$A$2:$A1000)*($CN$1='SEMACU DATA UNIFICADA'!$B$2:$B1000),0),MATCH(CN$2,'SEMACU DATA UNIFICADA'!$C$1:$T$1,0)),"")</f>
        <v/>
      </c>
      <c r="CO43" s="2" t="str">
        <f t="array" ref="CO43">IFERROR(INDEX('SEMACU DATA UNIFICADA'!$C$2:$T1000,MATCH(1,($A43='SEMACU DATA UNIFICADA'!$A$2:$A1000)*($CN$1='SEMACU DATA UNIFICADA'!$B$2:$B1000),0),MATCH(CO$2,'SEMACU DATA UNIFICADA'!$C$1:$T$1,0)),"")</f>
        <v/>
      </c>
      <c r="CP43" s="2" t="str">
        <f t="array" ref="CP43">IFERROR(INDEX('SEMACU DATA UNIFICADA'!$C$2:$T1000,MATCH(1,($A43='SEMACU DATA UNIFICADA'!$A$2:$A1000)*($CN$1='SEMACU DATA UNIFICADA'!$B$2:$B1000),0),MATCH(CP$2,'SEMACU DATA UNIFICADA'!$C$1:$T$1,0)),"")</f>
        <v/>
      </c>
      <c r="CQ43" s="2" t="str">
        <f t="array" ref="CQ43">IFERROR(INDEX('SEMACU DATA UNIFICADA'!$C$2:$T1000,MATCH(1,($A43='SEMACU DATA UNIFICADA'!$A$2:$A1000)*($CN$1='SEMACU DATA UNIFICADA'!$B$2:$B1000),0),MATCH(CQ$2,'SEMACU DATA UNIFICADA'!$C$1:$T$1,0)),"")</f>
        <v/>
      </c>
      <c r="CR43" s="139" t="str">
        <f t="array" ref="CR43">IFERROR(INDEX('SEMACU DATA UNIFICADA'!$C$2:$T1000,MATCH(1,($A43='SEMACU DATA UNIFICADA'!$A$2:$A1000)*($CN$1='SEMACU DATA UNIFICADA'!$B$2:$B1000),0),MATCH(CR$2,'SEMACU DATA UNIFICADA'!$C$1:$T$1,0)),"")</f>
        <v/>
      </c>
      <c r="CS43" s="2" t="str">
        <f t="array" ref="CS43">IFERROR(INDEX('SEMACU DATA UNIFICADA'!$C$2:$T1000,MATCH(1,($A43='SEMACU DATA UNIFICADA'!$A$2:$A1000)*($CN$1='SEMACU DATA UNIFICADA'!$B$2:$B1000),0),MATCH(CS$2,'SEMACU DATA UNIFICADA'!$C$1:$T$1,0)),"")</f>
        <v/>
      </c>
      <c r="CT43" s="2" t="str">
        <f t="array" ref="CT43">IFERROR(INDEX('SEMACU DATA UNIFICADA'!$C$2:$T1000,MATCH(1,($A43='SEMACU DATA UNIFICADA'!$A$2:$A1000)*($CN$1='SEMACU DATA UNIFICADA'!$B$2:$B1000),0),MATCH(CT$2,'SEMACU DATA UNIFICADA'!$C$1:$T$1,0)),"")</f>
        <v/>
      </c>
      <c r="CU43" s="33" t="str">
        <f t="array" ref="CU43">IFERROR(INDEX('SEMACU DATA UNIFICADA'!$C$2:$T1000,MATCH(1,($A43='SEMACU DATA UNIFICADA'!$A$2:$A1000)*($CN$1='SEMACU DATA UNIFICADA'!$B$2:$B1000),0),MATCH(CU$2,'SEMACU DATA UNIFICADA'!$C$1:$T$1,0)),"")</f>
        <v/>
      </c>
      <c r="CV43" s="60" t="str">
        <f t="array" ref="CV43">IFERROR(INDEX('SEMACU DATA UNIFICADA'!$C$2:$T1000,MATCH(1,($A43='SEMACU DATA UNIFICADA'!$A$2:$A1000)*($CN$1='SEMACU DATA UNIFICADA'!$B$2:$B1000),0),MATCH(CV$2,'SEMACU DATA UNIFICADA'!$C$1:$T$1,0)),"")</f>
        <v/>
      </c>
      <c r="CW43" s="23" t="str">
        <f t="array" ref="CW43">IFERROR(INDEX('SEMACU DATA UNIFICADA'!$C$2:$T1000,MATCH(1,($A43='SEMACU DATA UNIFICADA'!$A$2:$A1000)*($CN$1='SEMACU DATA UNIFICADA'!$B$2:$B1000),0),MATCH(CW$2,'SEMACU DATA UNIFICADA'!$C$1:$T$1,0)),"")</f>
        <v/>
      </c>
      <c r="CX43" s="23" t="str">
        <f t="array" ref="CX43">IFERROR(INDEX('SEMACU DATA UNIFICADA'!$C$2:$T1000,MATCH(1,($A43='SEMACU DATA UNIFICADA'!$A$2:$A1000)*($CN$1='SEMACU DATA UNIFICADA'!$B$2:$B1000),0),MATCH(CX$2,'SEMACU DATA UNIFICADA'!$C$1:$T$1,0)),"")</f>
        <v/>
      </c>
      <c r="CY43" s="23" t="str">
        <f t="array" ref="CY43">IFERROR(INDEX('SEMACU DATA UNIFICADA'!$C$2:$T1000,MATCH(1,($A43='SEMACU DATA UNIFICADA'!$A$2:$A1000)*($CN$1='SEMACU DATA UNIFICADA'!$B$2:$B1000),0),MATCH(CY$2,'SEMACU DATA UNIFICADA'!$C$1:$T$1,0)),"")</f>
        <v/>
      </c>
      <c r="CZ43" s="60" t="str">
        <f t="array" ref="CZ43">IFERROR(INDEX('SEMACU DATA UNIFICADA'!$C$2:$T1000,MATCH(1,($A43='SEMACU DATA UNIFICADA'!$A$2:$A1000)*($CN$1='SEMACU DATA UNIFICADA'!$B$2:$B1000),0),MATCH(CZ$2,'SEMACU DATA UNIFICADA'!$C$1:$T$1,0)),"")</f>
        <v/>
      </c>
      <c r="DA43" s="2" t="str">
        <f t="array" ref="DA43">IFERROR(INDEX('SEMACU DATA UNIFICADA'!$C$2:$T1000,MATCH(1,($A43='SEMACU DATA UNIFICADA'!$A$2:$A1000)*($CN$1='SEMACU DATA UNIFICADA'!$B$2:$B1000),0),MATCH(DA$2,'SEMACU DATA UNIFICADA'!$C$1:$T$1,0)),"")</f>
        <v/>
      </c>
      <c r="DB43" s="2" t="str">
        <f t="array" ref="DB43">IFERROR(INDEX('SEMACU DATA UNIFICADA'!$C$2:$T1000,MATCH(1,($A43='SEMACU DATA UNIFICADA'!$A$2:$A1000)*($CN$1='SEMACU DATA UNIFICADA'!$B$2:$B1000),0),MATCH(DB$2,'SEMACU DATA UNIFICADA'!$C$1:$T$1,0)),"")</f>
        <v/>
      </c>
      <c r="DC43" s="33" t="str">
        <f t="array" ref="DC43">IFERROR(INDEX('SEMACU DATA UNIFICADA'!$C$2:$T1000,MATCH(1,($A43='SEMACU DATA UNIFICADA'!$A$2:$A1000)*($CN$1='SEMACU DATA UNIFICADA'!$B$2:$B1000),0),MATCH(DC$2,'SEMACU DATA UNIFICADA'!$C$1:$T$1,0)),"")</f>
        <v/>
      </c>
      <c r="DD43" s="60" t="str">
        <f t="array" ref="DD43">IFERROR(INDEX('SEMACU DATA UNIFICADA'!$C$2:$T1000,MATCH(1,($A43='SEMACU DATA UNIFICADA'!$A$2:$A1000)*($CN$1='SEMACU DATA UNIFICADA'!$B$2:$B1000),0),MATCH(DD$2,'SEMACU DATA UNIFICADA'!$C$1:$T$1,0)),"")</f>
        <v/>
      </c>
      <c r="DE43" s="140" t="str">
        <f t="array" ref="DE43">IFERROR(INDEX('SEMACU DATA UNIFICADA'!$C$2:$T1000,MATCH(1,($A43='SEMACU DATA UNIFICADA'!$A$2:$A1000)*($CN$1='SEMACU DATA UNIFICADA'!$B$2:$B1000),0),MATCH(DE$2,'SEMACU DATA UNIFICADA'!$C$1:$T$1,0)),"")</f>
        <v/>
      </c>
      <c r="DF43" s="138" t="str">
        <f t="array" ref="DF43">IFERROR(INDEX('SEMACU DATA UNIFICADA'!$C$2:$T1000,MATCH(1,($A43='SEMACU DATA UNIFICADA'!$A$2:$A1000)*($DF$1='SEMACU DATA UNIFICADA'!$B$2:$B1000),0),MATCH(DF$2,'SEMACU DATA UNIFICADA'!$C$1:$T$1,0)),"")</f>
        <v/>
      </c>
      <c r="DG43" s="2" t="str">
        <f t="array" ref="DG43">IFERROR(INDEX('SEMACU DATA UNIFICADA'!$C$2:$T1000,MATCH(1,($A43='SEMACU DATA UNIFICADA'!$A$2:$A1000)*($DF$1='SEMACU DATA UNIFICADA'!$B$2:$B1000),0),MATCH(DG$2,'SEMACU DATA UNIFICADA'!$C$1:$T$1,0)),"")</f>
        <v/>
      </c>
      <c r="DH43" s="2" t="str">
        <f t="array" ref="DH43">IFERROR(INDEX('SEMACU DATA UNIFICADA'!$C$2:$T1000,MATCH(1,($A43='SEMACU DATA UNIFICADA'!$A$2:$A1000)*($DF$1='SEMACU DATA UNIFICADA'!$B$2:$B1000),0),MATCH(DH$2,'SEMACU DATA UNIFICADA'!$C$1:$T$1,0)),"")</f>
        <v/>
      </c>
      <c r="DI43" s="2" t="str">
        <f t="array" ref="DI43">IFERROR(INDEX('SEMACU DATA UNIFICADA'!$C$2:$T1000,MATCH(1,($A43='SEMACU DATA UNIFICADA'!$A$2:$A1000)*($DF$1='SEMACU DATA UNIFICADA'!$B$2:$B1000),0),MATCH(DI$2,'SEMACU DATA UNIFICADA'!$C$1:$T$1,0)),"")</f>
        <v/>
      </c>
      <c r="DJ43" s="139" t="str">
        <f t="array" ref="DJ43">IFERROR(INDEX('SEMACU DATA UNIFICADA'!$C$2:$T1000,MATCH(1,($A43='SEMACU DATA UNIFICADA'!$A$2:$A1000)*($DF$1='SEMACU DATA UNIFICADA'!$B$2:$B1000),0),MATCH(DJ$2,'SEMACU DATA UNIFICADA'!$C$1:$T$1,0)),"")</f>
        <v/>
      </c>
      <c r="DK43" s="2" t="str">
        <f t="array" ref="DK43">IFERROR(INDEX('SEMACU DATA UNIFICADA'!$C$2:$T1000,MATCH(1,($A43='SEMACU DATA UNIFICADA'!$A$2:$A1000)*($DF$1='SEMACU DATA UNIFICADA'!$B$2:$B1000),0),MATCH(DK$2,'SEMACU DATA UNIFICADA'!$C$1:$T$1,0)),"")</f>
        <v/>
      </c>
      <c r="DL43" s="2" t="str">
        <f t="array" ref="DL43">IFERROR(INDEX('SEMACU DATA UNIFICADA'!$C$2:$T1000,MATCH(1,($A43='SEMACU DATA UNIFICADA'!$A$2:$A1000)*($DF$1='SEMACU DATA UNIFICADA'!$B$2:$B1000),0),MATCH(DL$2,'SEMACU DATA UNIFICADA'!$C$1:$T$1,0)),"")</f>
        <v/>
      </c>
      <c r="DM43" s="33" t="str">
        <f t="array" ref="DM43">IFERROR(INDEX('SEMACU DATA UNIFICADA'!$C$2:$T1000,MATCH(1,($A43='SEMACU DATA UNIFICADA'!$A$2:$A1000)*($DF$1='SEMACU DATA UNIFICADA'!$B$2:$B1000),0),MATCH(DM$2,'SEMACU DATA UNIFICADA'!$C$1:$T$1,0)),"")</f>
        <v/>
      </c>
      <c r="DN43" s="60" t="str">
        <f t="array" ref="DN43">IFERROR(INDEX('SEMACU DATA UNIFICADA'!$C$2:$T1000,MATCH(1,($A43='SEMACU DATA UNIFICADA'!$A$2:$A1000)*($DF$1='SEMACU DATA UNIFICADA'!$B$2:$B1000),0),MATCH(DN$2,'SEMACU DATA UNIFICADA'!$C$1:$T$1,0)),"")</f>
        <v/>
      </c>
      <c r="DO43" s="23" t="str">
        <f t="array" ref="DO43">IFERROR(INDEX('SEMACU DATA UNIFICADA'!$C$2:$T1000,MATCH(1,($A43='SEMACU DATA UNIFICADA'!$A$2:$A1000)*($DF$1='SEMACU DATA UNIFICADA'!$B$2:$B1000),0),MATCH(DO$2,'SEMACU DATA UNIFICADA'!$C$1:$T$1,0)),"")</f>
        <v/>
      </c>
      <c r="DP43" s="23" t="str">
        <f t="array" ref="DP43">IFERROR(INDEX('SEMACU DATA UNIFICADA'!$C$2:$T1000,MATCH(1,($A43='SEMACU DATA UNIFICADA'!$A$2:$A1000)*($DF$1='SEMACU DATA UNIFICADA'!$B$2:$B1000),0),MATCH(DP$2,'SEMACU DATA UNIFICADA'!$C$1:$T$1,0)),"")</f>
        <v/>
      </c>
      <c r="DQ43" s="23" t="str">
        <f t="array" ref="DQ43">IFERROR(INDEX('SEMACU DATA UNIFICADA'!$C$2:$T1000,MATCH(1,($A43='SEMACU DATA UNIFICADA'!$A$2:$A1000)*($DF$1='SEMACU DATA UNIFICADA'!$B$2:$B1000),0),MATCH(DQ$2,'SEMACU DATA UNIFICADA'!$C$1:$T$1,0)),"")</f>
        <v/>
      </c>
      <c r="DR43" s="60" t="str">
        <f t="array" ref="DR43">IFERROR(INDEX('SEMACU DATA UNIFICADA'!$C$2:$T1000,MATCH(1,($A43='SEMACU DATA UNIFICADA'!$A$2:$A1000)*($DF$1='SEMACU DATA UNIFICADA'!$B$2:$B1000),0),MATCH(DR$2,'SEMACU DATA UNIFICADA'!$C$1:$T$1,0)),"")</f>
        <v/>
      </c>
      <c r="DS43" s="2" t="str">
        <f t="array" ref="DS43">IFERROR(INDEX('SEMACU DATA UNIFICADA'!$C$2:$T1000,MATCH(1,($A43='SEMACU DATA UNIFICADA'!$A$2:$A1000)*($DF$1='SEMACU DATA UNIFICADA'!$B$2:$B1000),0),MATCH(DS$2,'SEMACU DATA UNIFICADA'!$C$1:$T$1,0)),"")</f>
        <v/>
      </c>
      <c r="DT43" s="2" t="str">
        <f t="array" ref="DT43">IFERROR(INDEX('SEMACU DATA UNIFICADA'!$C$2:$T1000,MATCH(1,($A43='SEMACU DATA UNIFICADA'!$A$2:$A1000)*($DF$1='SEMACU DATA UNIFICADA'!$B$2:$B1000),0),MATCH(DT$2,'SEMACU DATA UNIFICADA'!$C$1:$T$1,0)),"")</f>
        <v/>
      </c>
      <c r="DU43" s="33" t="str">
        <f t="array" ref="DU43">IFERROR(INDEX('SEMACU DATA UNIFICADA'!$C$2:$T1000,MATCH(1,($A43='SEMACU DATA UNIFICADA'!$A$2:$A1000)*($DF$1='SEMACU DATA UNIFICADA'!$B$2:$B1000),0),MATCH(DU$2,'SEMACU DATA UNIFICADA'!$C$1:$T$1,0)),"")</f>
        <v/>
      </c>
      <c r="DV43" s="60" t="str">
        <f t="array" ref="DV43">IFERROR(INDEX('SEMACU DATA UNIFICADA'!$C$2:$T1000,MATCH(1,($A43='SEMACU DATA UNIFICADA'!$A$2:$A1000)*($DF$1='SEMACU DATA UNIFICADA'!$B$2:$B1000),0),MATCH(DV$2,'SEMACU DATA UNIFICADA'!$C$1:$T$1,0)),"")</f>
        <v/>
      </c>
      <c r="DW43" s="140" t="str">
        <f t="array" ref="DW43">IFERROR(INDEX('SEMACU DATA UNIFICADA'!$C$2:$T1000,MATCH(1,($A43='SEMACU DATA UNIFICADA'!$A$2:$A1000)*($DF$1='SEMACU DATA UNIFICADA'!$B$2:$B1000),0),MATCH(DW$2,'SEMACU DATA UNIFICADA'!$C$1:$T$1,0)),"")</f>
        <v/>
      </c>
      <c r="DX43" s="138" t="str">
        <f t="array" ref="DX43">IFERROR(INDEX('SEMACU DATA UNIFICADA'!$C$2:$T1000,MATCH(1,($A43='SEMACU DATA UNIFICADA'!$A$2:$A1000)*($DX$1='SEMACU DATA UNIFICADA'!$B$2:$B1000),0),MATCH(DX$2,'SEMACU DATA UNIFICADA'!$C$1:$T$1,0)),"")</f>
        <v/>
      </c>
      <c r="DY43" s="2" t="str">
        <f t="array" ref="DY43">IFERROR(INDEX('SEMACU DATA UNIFICADA'!$C$2:$T1000,MATCH(1,($A43='SEMACU DATA UNIFICADA'!$A$2:$A1000)*($DX$1='SEMACU DATA UNIFICADA'!$B$2:$B1000),0),MATCH(DY$2,'SEMACU DATA UNIFICADA'!$C$1:$T$1,0)),"")</f>
        <v/>
      </c>
      <c r="DZ43" s="2" t="str">
        <f t="array" ref="DZ43">IFERROR(INDEX('SEMACU DATA UNIFICADA'!$C$2:$T1000,MATCH(1,($A43='SEMACU DATA UNIFICADA'!$A$2:$A1000)*($DX$1='SEMACU DATA UNIFICADA'!$B$2:$B1000),0),MATCH(DZ$2,'SEMACU DATA UNIFICADA'!$C$1:$T$1,0)),"")</f>
        <v/>
      </c>
      <c r="EA43" s="2" t="str">
        <f t="array" ref="EA43">IFERROR(INDEX('SEMACU DATA UNIFICADA'!$C$2:$T1000,MATCH(1,($A43='SEMACU DATA UNIFICADA'!$A$2:$A1000)*($DX$1='SEMACU DATA UNIFICADA'!$B$2:$B1000),0),MATCH(EA$2,'SEMACU DATA UNIFICADA'!$C$1:$T$1,0)),"")</f>
        <v/>
      </c>
      <c r="EB43" s="139" t="str">
        <f t="array" ref="EB43">IFERROR(INDEX('SEMACU DATA UNIFICADA'!$C$2:$T1000,MATCH(1,($A43='SEMACU DATA UNIFICADA'!$A$2:$A1000)*($DX$1='SEMACU DATA UNIFICADA'!$B$2:$B1000),0),MATCH(EB$2,'SEMACU DATA UNIFICADA'!$C$1:$T$1,0)),"")</f>
        <v/>
      </c>
      <c r="EC43" s="2" t="str">
        <f t="array" ref="EC43">IFERROR(INDEX('SEMACU DATA UNIFICADA'!$C$2:$T1000,MATCH(1,($A43='SEMACU DATA UNIFICADA'!$A$2:$A1000)*($DX$1='SEMACU DATA UNIFICADA'!$B$2:$B1000),0),MATCH(EC$2,'SEMACU DATA UNIFICADA'!$C$1:$T$1,0)),"")</f>
        <v/>
      </c>
      <c r="ED43" s="2" t="str">
        <f t="array" ref="ED43">IFERROR(INDEX('SEMACU DATA UNIFICADA'!$C$2:$T1000,MATCH(1,($A43='SEMACU DATA UNIFICADA'!$A$2:$A1000)*($DX$1='SEMACU DATA UNIFICADA'!$B$2:$B1000),0),MATCH(ED$2,'SEMACU DATA UNIFICADA'!$C$1:$T$1,0)),"")</f>
        <v/>
      </c>
      <c r="EE43" s="33" t="str">
        <f t="array" ref="EE43">IFERROR(INDEX('SEMACU DATA UNIFICADA'!$C$2:$T1000,MATCH(1,($A43='SEMACU DATA UNIFICADA'!$A$2:$A1000)*($DX$1='SEMACU DATA UNIFICADA'!$B$2:$B1000),0),MATCH(EE$2,'SEMACU DATA UNIFICADA'!$C$1:$T$1,0)),"")</f>
        <v/>
      </c>
      <c r="EF43" s="60" t="str">
        <f t="array" ref="EF43">IFERROR(INDEX('SEMACU DATA UNIFICADA'!$C$2:$T1000,MATCH(1,($A43='SEMACU DATA UNIFICADA'!$A$2:$A1000)*($DX$1='SEMACU DATA UNIFICADA'!$B$2:$B1000),0),MATCH(EF$2,'SEMACU DATA UNIFICADA'!$C$1:$T$1,0)),"")</f>
        <v/>
      </c>
      <c r="EG43" s="23" t="str">
        <f t="array" ref="EG43">IFERROR(INDEX('SEMACU DATA UNIFICADA'!$C$2:$T1000,MATCH(1,($A43='SEMACU DATA UNIFICADA'!$A$2:$A1000)*($DX$1='SEMACU DATA UNIFICADA'!$B$2:$B1000),0),MATCH(EG$2,'SEMACU DATA UNIFICADA'!$C$1:$T$1,0)),"")</f>
        <v/>
      </c>
      <c r="EH43" s="23" t="str">
        <f t="array" ref="EH43">IFERROR(INDEX('SEMACU DATA UNIFICADA'!$C$2:$T1000,MATCH(1,($A43='SEMACU DATA UNIFICADA'!$A$2:$A1000)*($DX$1='SEMACU DATA UNIFICADA'!$B$2:$B1000),0),MATCH(EH$2,'SEMACU DATA UNIFICADA'!$C$1:$T$1,0)),"")</f>
        <v/>
      </c>
      <c r="EI43" s="23" t="str">
        <f t="array" ref="EI43">IFERROR(INDEX('SEMACU DATA UNIFICADA'!$C$2:$T1000,MATCH(1,($A43='SEMACU DATA UNIFICADA'!$A$2:$A1000)*($DX$1='SEMACU DATA UNIFICADA'!$B$2:$B1000),0),MATCH(EI$2,'SEMACU DATA UNIFICADA'!$C$1:$T$1,0)),"")</f>
        <v/>
      </c>
      <c r="EJ43" s="60" t="str">
        <f t="array" ref="EJ43">IFERROR(INDEX('SEMACU DATA UNIFICADA'!$C$2:$T1000,MATCH(1,($A43='SEMACU DATA UNIFICADA'!$A$2:$A1000)*($DX$1='SEMACU DATA UNIFICADA'!$B$2:$B1000),0),MATCH(EJ$2,'SEMACU DATA UNIFICADA'!$C$1:$T$1,0)),"")</f>
        <v/>
      </c>
      <c r="EK43" s="2" t="str">
        <f t="array" ref="EK43">IFERROR(INDEX('SEMACU DATA UNIFICADA'!$C$2:$T1000,MATCH(1,($A43='SEMACU DATA UNIFICADA'!$A$2:$A1000)*($DX$1='SEMACU DATA UNIFICADA'!$B$2:$B1000),0),MATCH(EK$2,'SEMACU DATA UNIFICADA'!$C$1:$T$1,0)),"")</f>
        <v/>
      </c>
      <c r="EL43" s="2" t="str">
        <f t="array" ref="EL43">IFERROR(INDEX('SEMACU DATA UNIFICADA'!$C$2:$T1000,MATCH(1,($A43='SEMACU DATA UNIFICADA'!$A$2:$A1000)*($DX$1='SEMACU DATA UNIFICADA'!$B$2:$B1000),0),MATCH(EL$2,'SEMACU DATA UNIFICADA'!$C$1:$T$1,0)),"")</f>
        <v/>
      </c>
      <c r="EM43" s="33" t="str">
        <f t="array" ref="EM43">IFERROR(INDEX('SEMACU DATA UNIFICADA'!$C$2:$T1000,MATCH(1,($A43='SEMACU DATA UNIFICADA'!$A$2:$A1000)*($DX$1='SEMACU DATA UNIFICADA'!$B$2:$B1000),0),MATCH(EM$2,'SEMACU DATA UNIFICADA'!$C$1:$T$1,0)),"")</f>
        <v/>
      </c>
      <c r="EN43" s="60" t="str">
        <f t="array" ref="EN43">IFERROR(INDEX('SEMACU DATA UNIFICADA'!$C$2:$T1000,MATCH(1,($A43='SEMACU DATA UNIFICADA'!$A$2:$A1000)*($DX$1='SEMACU DATA UNIFICADA'!$B$2:$B1000),0),MATCH(EN$2,'SEMACU DATA UNIFICADA'!$C$1:$T$1,0)),"")</f>
        <v/>
      </c>
      <c r="EO43" s="140" t="str">
        <f t="array" ref="EO43">IFERROR(INDEX('SEMACU DATA UNIFICADA'!$C$2:$T1000,MATCH(1,($A43='SEMACU DATA UNIFICADA'!$A$2:$A1000)*($DX$1='SEMACU DATA UNIFICADA'!$B$2:$B1000),0),MATCH(EO$2,'SEMACU DATA UNIFICADA'!$C$1:$T$1,0)),"")</f>
        <v/>
      </c>
      <c r="EP43" s="138" t="str">
        <f t="array" ref="EP43">IFERROR(INDEX('SEMACU DATA UNIFICADA'!$C$2:$T1000,MATCH(1,($A43='SEMACU DATA UNIFICADA'!$A$2:$A1000)*($EP$1='SEMACU DATA UNIFICADA'!$B$2:$B1000),0),MATCH(EP$2,'SEMACU DATA UNIFICADA'!$C$1:$T$1,0)),"")</f>
        <v/>
      </c>
      <c r="EQ43" s="2" t="str">
        <f t="array" ref="EQ43">IFERROR(INDEX('SEMACU DATA UNIFICADA'!$C$2:$T1000,MATCH(1,($A43='SEMACU DATA UNIFICADA'!$A$2:$A1000)*($EP$1='SEMACU DATA UNIFICADA'!$B$2:$B1000),0),MATCH(EQ$2,'SEMACU DATA UNIFICADA'!$C$1:$T$1,0)),"")</f>
        <v/>
      </c>
      <c r="ER43" s="2" t="str">
        <f t="array" ref="ER43">IFERROR(INDEX('SEMACU DATA UNIFICADA'!$C$2:$T1000,MATCH(1,($A43='SEMACU DATA UNIFICADA'!$A$2:$A1000)*($EP$1='SEMACU DATA UNIFICADA'!$B$2:$B1000),0),MATCH(ER$2,'SEMACU DATA UNIFICADA'!$C$1:$T$1,0)),"")</f>
        <v/>
      </c>
      <c r="ES43" s="2" t="str">
        <f t="array" ref="ES43">IFERROR(INDEX('SEMACU DATA UNIFICADA'!$C$2:$T1000,MATCH(1,($A43='SEMACU DATA UNIFICADA'!$A$2:$A1000)*($EP$1='SEMACU DATA UNIFICADA'!$B$2:$B1000),0),MATCH(ES$2,'SEMACU DATA UNIFICADA'!$C$1:$T$1,0)),"")</f>
        <v/>
      </c>
      <c r="ET43" s="139" t="str">
        <f t="array" ref="ET43">IFERROR(INDEX('SEMACU DATA UNIFICADA'!$C$2:$T1000,MATCH(1,($A43='SEMACU DATA UNIFICADA'!$A$2:$A1000)*($EP$1='SEMACU DATA UNIFICADA'!$B$2:$B1000),0),MATCH(ET$2,'SEMACU DATA UNIFICADA'!$C$1:$T$1,0)),"")</f>
        <v/>
      </c>
      <c r="EU43" s="2" t="str">
        <f t="array" ref="EU43">IFERROR(INDEX('SEMACU DATA UNIFICADA'!$C$2:$T1000,MATCH(1,($A43='SEMACU DATA UNIFICADA'!$A$2:$A1000)*($EP$1='SEMACU DATA UNIFICADA'!$B$2:$B1000),0),MATCH(EU$2,'SEMACU DATA UNIFICADA'!$C$1:$T$1,0)),"")</f>
        <v/>
      </c>
      <c r="EV43" s="2" t="str">
        <f t="array" ref="EV43">IFERROR(INDEX('SEMACU DATA UNIFICADA'!$C$2:$T1000,MATCH(1,($A43='SEMACU DATA UNIFICADA'!$A$2:$A1000)*($EP$1='SEMACU DATA UNIFICADA'!$B$2:$B1000),0),MATCH(EV$2,'SEMACU DATA UNIFICADA'!$C$1:$T$1,0)),"")</f>
        <v/>
      </c>
      <c r="EW43" s="33" t="str">
        <f t="array" ref="EW43">IFERROR(INDEX('SEMACU DATA UNIFICADA'!$C$2:$T1000,MATCH(1,($A43='SEMACU DATA UNIFICADA'!$A$2:$A1000)*($EP$1='SEMACU DATA UNIFICADA'!$B$2:$B1000),0),MATCH(EW$2,'SEMACU DATA UNIFICADA'!$C$1:$T$1,0)),"")</f>
        <v/>
      </c>
      <c r="EX43" s="60" t="str">
        <f t="array" ref="EX43">IFERROR(INDEX('SEMACU DATA UNIFICADA'!$C$2:$T1000,MATCH(1,($A43='SEMACU DATA UNIFICADA'!$A$2:$A1000)*($EP$1='SEMACU DATA UNIFICADA'!$B$2:$B1000),0),MATCH(EX$2,'SEMACU DATA UNIFICADA'!$C$1:$T$1,0)),"")</f>
        <v/>
      </c>
      <c r="EY43" s="23" t="str">
        <f t="array" ref="EY43">IFERROR(INDEX('SEMACU DATA UNIFICADA'!$C$2:$T1000,MATCH(1,($A43='SEMACU DATA UNIFICADA'!$A$2:$A1000)*($EP$1='SEMACU DATA UNIFICADA'!$B$2:$B1000),0),MATCH(EY$2,'SEMACU DATA UNIFICADA'!$C$1:$T$1,0)),"")</f>
        <v/>
      </c>
      <c r="EZ43" s="23" t="str">
        <f t="array" ref="EZ43">IFERROR(INDEX('SEMACU DATA UNIFICADA'!$C$2:$T1000,MATCH(1,($A43='SEMACU DATA UNIFICADA'!$A$2:$A1000)*($EP$1='SEMACU DATA UNIFICADA'!$B$2:$B1000),0),MATCH(EZ$2,'SEMACU DATA UNIFICADA'!$C$1:$T$1,0)),"")</f>
        <v/>
      </c>
      <c r="FA43" s="23" t="str">
        <f t="array" ref="FA43">IFERROR(INDEX('SEMACU DATA UNIFICADA'!$C$2:$T1000,MATCH(1,($A43='SEMACU DATA UNIFICADA'!$A$2:$A1000)*($EP$1='SEMACU DATA UNIFICADA'!$B$2:$B1000),0),MATCH(FA$2,'SEMACU DATA UNIFICADA'!$C$1:$T$1,0)),"")</f>
        <v/>
      </c>
      <c r="FB43" s="60" t="str">
        <f t="array" ref="FB43">IFERROR(INDEX('SEMACU DATA UNIFICADA'!$C$2:$T1000,MATCH(1,($A43='SEMACU DATA UNIFICADA'!$A$2:$A1000)*($EP$1='SEMACU DATA UNIFICADA'!$B$2:$B1000),0),MATCH(FB$2,'SEMACU DATA UNIFICADA'!$C$1:$T$1,0)),"")</f>
        <v/>
      </c>
      <c r="FC43" s="2" t="str">
        <f t="array" ref="FC43">IFERROR(INDEX('SEMACU DATA UNIFICADA'!$C$2:$T1000,MATCH(1,($A43='SEMACU DATA UNIFICADA'!$A$2:$A1000)*($EP$1='SEMACU DATA UNIFICADA'!$B$2:$B1000),0),MATCH(FC$2,'SEMACU DATA UNIFICADA'!$C$1:$T$1,0)),"")</f>
        <v/>
      </c>
      <c r="FD43" s="2" t="str">
        <f t="array" ref="FD43">IFERROR(INDEX('SEMACU DATA UNIFICADA'!$C$2:$T1000,MATCH(1,($A43='SEMACU DATA UNIFICADA'!$A$2:$A1000)*($EP$1='SEMACU DATA UNIFICADA'!$B$2:$B1000),0),MATCH(FD$2,'SEMACU DATA UNIFICADA'!$C$1:$T$1,0)),"")</f>
        <v/>
      </c>
      <c r="FE43" s="33" t="str">
        <f t="array" ref="FE43">IFERROR(INDEX('SEMACU DATA UNIFICADA'!$C$2:$T1000,MATCH(1,($A43='SEMACU DATA UNIFICADA'!$A$2:$A1000)*($EP$1='SEMACU DATA UNIFICADA'!$B$2:$B1000),0),MATCH(FE$2,'SEMACU DATA UNIFICADA'!$C$1:$T$1,0)),"")</f>
        <v/>
      </c>
      <c r="FF43" s="60" t="str">
        <f t="array" ref="FF43">IFERROR(INDEX('SEMACU DATA UNIFICADA'!$C$2:$T1000,MATCH(1,($A43='SEMACU DATA UNIFICADA'!$A$2:$A1000)*($EP$1='SEMACU DATA UNIFICADA'!$B$2:$B1000),0),MATCH(FF$2,'SEMACU DATA UNIFICADA'!$C$1:$T$1,0)),"")</f>
        <v/>
      </c>
      <c r="FG43" s="140" t="str">
        <f t="array" ref="FG43">IFERROR(INDEX('SEMACU DATA UNIFICADA'!$C$2:$T1000,MATCH(1,($A43='SEMACU DATA UNIFICADA'!$A$2:$A1000)*($EP$1='SEMACU DATA UNIFICADA'!$B$2:$B1000),0),MATCH(FG$2,'SEMACU DATA UNIFICADA'!$C$1:$T$1,0)),"")</f>
        <v/>
      </c>
      <c r="FH43" s="138" t="str">
        <f t="array" ref="FH43">IFERROR(INDEX('SEMACU DATA UNIFICADA'!$C$2:$T1000,MATCH(1,($A43='SEMACU DATA UNIFICADA'!$A$2:$A1000)*($FH$1='SEMACU DATA UNIFICADA'!$B$2:$B1000),0),MATCH(FH$2,'SEMACU DATA UNIFICADA'!$C$1:$T$1,0)),"")</f>
        <v>SE11280923</v>
      </c>
      <c r="FI43" s="2">
        <f t="array" ref="FI43">IFERROR(INDEX('SEMACU DATA UNIFICADA'!$C$2:$T1000,MATCH(1,($A43='SEMACU DATA UNIFICADA'!$A$2:$A1000)*($FH$1='SEMACU DATA UNIFICADA'!$B$2:$B1000),0),MATCH(FI$2,'SEMACU DATA UNIFICADA'!$C$1:$T$1,0)),"")</f>
        <v>150</v>
      </c>
      <c r="FJ43" s="2">
        <f t="array" ref="FJ43">IFERROR(INDEX('SEMACU DATA UNIFICADA'!$C$2:$T1000,MATCH(1,($A43='SEMACU DATA UNIFICADA'!$A$2:$A1000)*($FH$1='SEMACU DATA UNIFICADA'!$B$2:$B1000),0),MATCH(FJ$2,'SEMACU DATA UNIFICADA'!$C$1:$T$1,0)),"")</f>
        <v>763</v>
      </c>
      <c r="FK43" s="2" t="str">
        <f t="array" ref="FK43">IFERROR(INDEX('SEMACU DATA UNIFICADA'!$C$2:$T1000,MATCH(1,($A43='SEMACU DATA UNIFICADA'!$A$2:$A1000)*($FH$1='SEMACU DATA UNIFICADA'!$B$2:$B1000),0),MATCH(FK$2,'SEMACU DATA UNIFICADA'!$C$1:$T$1,0)),"")</f>
        <v>SKR SETLINE</v>
      </c>
      <c r="FL43" s="139">
        <f t="array" ref="FL43">IFERROR(INDEX('SEMACU DATA UNIFICADA'!$C$2:$T1000,MATCH(1,($A43='SEMACU DATA UNIFICADA'!$A$2:$A1000)*($FH$1='SEMACU DATA UNIFICADA'!$B$2:$B1000),0),MATCH(FL$2,'SEMACU DATA UNIFICADA'!$C$1:$T$1,0)),"")</f>
        <v>668.388</v>
      </c>
      <c r="FM43" s="2">
        <f t="array" ref="FM43">IFERROR(INDEX('SEMACU DATA UNIFICADA'!$C$2:$T1000,MATCH(1,($A43='SEMACU DATA UNIFICADA'!$A$2:$A1000)*($FH$1='SEMACU DATA UNIFICADA'!$B$2:$B1000),0),MATCH(FM$2,'SEMACU DATA UNIFICADA'!$C$1:$T$1,0)),"")</f>
        <v>9.48</v>
      </c>
      <c r="FN43" s="2">
        <f t="array" ref="FN43">IFERROR(INDEX('SEMACU DATA UNIFICADA'!$C$2:$T1000,MATCH(1,($A43='SEMACU DATA UNIFICADA'!$A$2:$A1000)*($FH$1='SEMACU DATA UNIFICADA'!$B$2:$B1000),0),MATCH(FN$2,'SEMACU DATA UNIFICADA'!$C$1:$T$1,0)),"")</f>
        <v>2.53</v>
      </c>
      <c r="FO43" s="33">
        <f t="array" ref="FO43">IFERROR(INDEX('SEMACU DATA UNIFICADA'!$C$2:$T1000,MATCH(1,($A43='SEMACU DATA UNIFICADA'!$A$2:$A1000)*($FH$1='SEMACU DATA UNIFICADA'!$B$2:$B1000),0),MATCH(FO$2,'SEMACU DATA UNIFICADA'!$C$1:$T$1,0)),"")</f>
        <v>5.16576</v>
      </c>
      <c r="FP43" s="60">
        <f t="array" ref="FP43">IFERROR(INDEX('SEMACU DATA UNIFICADA'!$C$2:$T1000,MATCH(1,($A43='SEMACU DATA UNIFICADA'!$A$2:$A1000)*($FH$1='SEMACU DATA UNIFICADA'!$B$2:$B1000),0),MATCH(FP$2,'SEMACU DATA UNIFICADA'!$C$1:$T$1,0)),"")</f>
        <v>306301.1989</v>
      </c>
      <c r="FQ43" s="23">
        <f t="array" ref="FQ43">IFERROR(INDEX('SEMACU DATA UNIFICADA'!$C$2:$T1000,MATCH(1,($A43='SEMACU DATA UNIFICADA'!$A$2:$A1000)*($FH$1='SEMACU DATA UNIFICADA'!$B$2:$B1000),0),MATCH(FQ$2,'SEMACU DATA UNIFICADA'!$C$1:$T$1,0)),"")</f>
        <v>0.9199984</v>
      </c>
      <c r="FR43" s="23">
        <f t="array" ref="FR43">IFERROR(INDEX('SEMACU DATA UNIFICADA'!$C$2:$T1000,MATCH(1,($A43='SEMACU DATA UNIFICADA'!$A$2:$A1000)*($FH$1='SEMACU DATA UNIFICADA'!$B$2:$B1000),0),MATCH(FR$2,'SEMACU DATA UNIFICADA'!$C$1:$T$1,0)),"")</f>
        <v>0.5779267903</v>
      </c>
      <c r="FS43" s="23">
        <f t="array" ref="FS43">IFERROR(INDEX('SEMACU DATA UNIFICADA'!$C$2:$T1000,MATCH(1,($A43='SEMACU DATA UNIFICADA'!$A$2:$A1000)*($FH$1='SEMACU DATA UNIFICADA'!$B$2:$B1000),0),MATCH(FS$2,'SEMACU DATA UNIFICADA'!$C$1:$T$1,0)),"")</f>
        <v>0.5779267903</v>
      </c>
      <c r="FT43" s="60" t="str">
        <f t="array" ref="FT43">IFERROR(INDEX('SEMACU DATA UNIFICADA'!$C$2:$T1000,MATCH(1,($A43='SEMACU DATA UNIFICADA'!$A$2:$A1000)*($FH$1='SEMACU DATA UNIFICADA'!$B$2:$B1000),0),MATCH(FT$2,'SEMACU DATA UNIFICADA'!$C$1:$T$1,0)),"")</f>
        <v/>
      </c>
      <c r="FU43" s="2">
        <f t="array" ref="FU43">IFERROR(INDEX('SEMACU DATA UNIFICADA'!$C$2:$T1000,MATCH(1,($A43='SEMACU DATA UNIFICADA'!$A$2:$A1000)*($FH$1='SEMACU DATA UNIFICADA'!$B$2:$B1000),0),MATCH(FU$2,'SEMACU DATA UNIFICADA'!$C$1:$T$1,0)),"")</f>
        <v>2</v>
      </c>
      <c r="FV43" s="2">
        <f t="array" ref="FV43">IFERROR(INDEX('SEMACU DATA UNIFICADA'!$C$2:$T1000,MATCH(1,($A43='SEMACU DATA UNIFICADA'!$A$2:$A1000)*($FH$1='SEMACU DATA UNIFICADA'!$B$2:$B1000),0),MATCH(FV$2,'SEMACU DATA UNIFICADA'!$C$1:$T$1,0)),"")</f>
        <v>11.48</v>
      </c>
      <c r="FW43" s="33">
        <f t="array" ref="FW43">IFERROR(INDEX('SEMACU DATA UNIFICADA'!$C$2:$T1000,MATCH(1,($A43='SEMACU DATA UNIFICADA'!$A$2:$A1000)*($FH$1='SEMACU DATA UNIFICADA'!$B$2:$B1000),0),MATCH(FW$2,'SEMACU DATA UNIFICADA'!$C$1:$T$1,0)),"")</f>
        <v>4.51584</v>
      </c>
      <c r="FX43" s="60">
        <f t="array" ref="FX43">IFERROR(INDEX('SEMACU DATA UNIFICADA'!$C$2:$T1000,MATCH(1,($A43='SEMACU DATA UNIFICADA'!$A$2:$A1000)*($FH$1='SEMACU DATA UNIFICADA'!$B$2:$B1000),0),MATCH(FX$2,'SEMACU DATA UNIFICADA'!$C$1:$T$1,0)),"")</f>
        <v>165.6377023</v>
      </c>
      <c r="FY43" s="140">
        <f t="array" ref="FY43">IFERROR(INDEX('SEMACU DATA UNIFICADA'!$C$2:$T1000,MATCH(1,($A43='SEMACU DATA UNIFICADA'!$A$2:$A1000)*($FH$1='SEMACU DATA UNIFICADA'!$B$2:$B1000),0),MATCH(FY$2,'SEMACU DATA UNIFICADA'!$C$1:$T$1,0)),"")</f>
        <v>3.909425566</v>
      </c>
      <c r="FZ43" s="138" t="str">
        <f t="array" ref="FZ43">IFERROR(INDEX('SEMACU DATA UNIFICADA'!$C$2:$T1000,MATCH(1,($A43='SEMACU DATA UNIFICADA'!$A$2:$A1000)*($FZ$1='SEMACU DATA UNIFICADA'!$B$2:$B1000),0),MATCH(FZ$2,'SEMACU DATA UNIFICADA'!$C$1:$T$1,0)),"")</f>
        <v>SERE290823</v>
      </c>
      <c r="GA43" s="2">
        <f t="array" ref="GA43">IFERROR(INDEX('SEMACU DATA UNIFICADA'!$C$2:$T1000,MATCH(1,($A43='SEMACU DATA UNIFICADA'!$A$2:$A1000)*($FZ$1='SEMACU DATA UNIFICADA'!$B$2:$B1000),0),MATCH(GA$2,'SEMACU DATA UNIFICADA'!$C$1:$T$1,0)),"")</f>
        <v>50</v>
      </c>
      <c r="GB43" s="2">
        <f t="array" ref="GB43">IFERROR(INDEX('SEMACU DATA UNIFICADA'!$C$2:$T1000,MATCH(1,($A43='SEMACU DATA UNIFICADA'!$A$2:$A1000)*($FZ$1='SEMACU DATA UNIFICADA'!$B$2:$B1000),0),MATCH(GB$2,'SEMACU DATA UNIFICADA'!$C$1:$T$1,0)),"")</f>
        <v>400</v>
      </c>
      <c r="GC43" s="2" t="str">
        <f t="array" ref="GC43">IFERROR(INDEX('SEMACU DATA UNIFICADA'!$C$2:$T1000,MATCH(1,($A43='SEMACU DATA UNIFICADA'!$A$2:$A1000)*($FZ$1='SEMACU DATA UNIFICADA'!$B$2:$B1000),0),MATCH(GC$2,'SEMACU DATA UNIFICADA'!$C$1:$T$1,0)),"")</f>
        <v>SKR SETLINE</v>
      </c>
      <c r="GD43" s="139">
        <f t="array" ref="GD43">IFERROR(INDEX('SEMACU DATA UNIFICADA'!$C$2:$T1000,MATCH(1,($A43='SEMACU DATA UNIFICADA'!$A$2:$A1000)*($FZ$1='SEMACU DATA UNIFICADA'!$B$2:$B1000),0),MATCH(GD$2,'SEMACU DATA UNIFICADA'!$C$1:$T$1,0)),"")</f>
        <v>350.4</v>
      </c>
      <c r="GE43" s="2">
        <f t="array" ref="GE43">IFERROR(INDEX('SEMACU DATA UNIFICADA'!$C$2:$T1000,MATCH(1,($A43='SEMACU DATA UNIFICADA'!$A$2:$A1000)*($FZ$1='SEMACU DATA UNIFICADA'!$B$2:$B1000),0),MATCH(GE$2,'SEMACU DATA UNIFICADA'!$C$1:$T$1,0)),"")</f>
        <v>22.76</v>
      </c>
      <c r="GF43" s="2">
        <f t="array" ref="GF43">IFERROR(INDEX('SEMACU DATA UNIFICADA'!$C$2:$T1000,MATCH(1,($A43='SEMACU DATA UNIFICADA'!$A$2:$A1000)*($FZ$1='SEMACU DATA UNIFICADA'!$B$2:$B1000),0),MATCH(GF$2,'SEMACU DATA UNIFICADA'!$C$1:$T$1,0)),"")</f>
        <v>3.9</v>
      </c>
      <c r="GG43" s="33">
        <f t="array" ref="GG43">IFERROR(INDEX('SEMACU DATA UNIFICADA'!$C$2:$T1000,MATCH(1,($A43='SEMACU DATA UNIFICADA'!$A$2:$A1000)*($FZ$1='SEMACU DATA UNIFICADA'!$B$2:$B1000),0),MATCH(GG$2,'SEMACU DATA UNIFICADA'!$C$1:$T$1,0)),"")</f>
        <v>3.18816</v>
      </c>
      <c r="GH43" s="60">
        <f t="array" ref="GH43">IFERROR(INDEX('SEMACU DATA UNIFICADA'!$C$2:$T1000,MATCH(1,($A43='SEMACU DATA UNIFICADA'!$A$2:$A1000)*($FZ$1='SEMACU DATA UNIFICADA'!$B$2:$B1000),0),MATCH(GH$2,'SEMACU DATA UNIFICADA'!$C$1:$T$1,0)),"")</f>
        <v>68906.09491</v>
      </c>
      <c r="GI43" s="23">
        <f t="array" ref="GI43">IFERROR(INDEX('SEMACU DATA UNIFICADA'!$C$2:$T1000,MATCH(1,($A43='SEMACU DATA UNIFICADA'!$A$2:$A1000)*($FZ$1='SEMACU DATA UNIFICADA'!$B$2:$B1000),0),MATCH(GI$2,'SEMACU DATA UNIFICADA'!$C$1:$T$1,0)),"")</f>
        <v>0.8199964</v>
      </c>
      <c r="GJ43" s="23">
        <f t="array" ref="GJ43">IFERROR(INDEX('SEMACU DATA UNIFICADA'!$C$2:$T1000,MATCH(1,($A43='SEMACU DATA UNIFICADA'!$A$2:$A1000)*($FZ$1='SEMACU DATA UNIFICADA'!$B$2:$B1000),0),MATCH(GJ$2,'SEMACU DATA UNIFICADA'!$C$1:$T$1,0)),"")</f>
        <v>0.5104155178</v>
      </c>
      <c r="GK43" s="23">
        <f t="array" ref="GK43">IFERROR(INDEX('SEMACU DATA UNIFICADA'!$C$2:$T1000,MATCH(1,($A43='SEMACU DATA UNIFICADA'!$A$2:$A1000)*($FZ$1='SEMACU DATA UNIFICADA'!$B$2:$B1000),0),MATCH(GK$2,'SEMACU DATA UNIFICADA'!$C$1:$T$1,0)),"")</f>
        <v>0.5104155178</v>
      </c>
      <c r="GL43" s="60" t="str">
        <f t="array" ref="GL43">IFERROR(INDEX('SEMACU DATA UNIFICADA'!$C$2:$T1000,MATCH(1,($A43='SEMACU DATA UNIFICADA'!$A$2:$A1000)*($FZ$1='SEMACU DATA UNIFICADA'!$B$2:$B1000),0),MATCH(GL$2,'SEMACU DATA UNIFICADA'!$C$1:$T$1,0)),"")</f>
        <v/>
      </c>
      <c r="GM43" s="2">
        <f t="array" ref="GM43">IFERROR(INDEX('SEMACU DATA UNIFICADA'!$C$2:$T1000,MATCH(1,($A43='SEMACU DATA UNIFICADA'!$A$2:$A1000)*($FZ$1='SEMACU DATA UNIFICADA'!$B$2:$B1000),0),MATCH(GM$2,'SEMACU DATA UNIFICADA'!$C$1:$T$1,0)),"")</f>
        <v>2</v>
      </c>
      <c r="GN43" s="2">
        <f t="array" ref="GN43">IFERROR(INDEX('SEMACU DATA UNIFICADA'!$C$2:$T1000,MATCH(1,($A43='SEMACU DATA UNIFICADA'!$A$2:$A1000)*($FZ$1='SEMACU DATA UNIFICADA'!$B$2:$B1000),0),MATCH(GN$2,'SEMACU DATA UNIFICADA'!$C$1:$T$1,0)),"")</f>
        <v>24.76</v>
      </c>
      <c r="GO43" s="33">
        <f t="array" ref="GO43">IFERROR(INDEX('SEMACU DATA UNIFICADA'!$C$2:$T1000,MATCH(1,($A43='SEMACU DATA UNIFICADA'!$A$2:$A1000)*($FZ$1='SEMACU DATA UNIFICADA'!$B$2:$B1000),0),MATCH(GO$2,'SEMACU DATA UNIFICADA'!$C$1:$T$1,0)),"")</f>
        <v>3.12528</v>
      </c>
      <c r="GP43" s="60">
        <f t="array" ref="GP43">IFERROR(INDEX('SEMACU DATA UNIFICADA'!$C$2:$T1000,MATCH(1,($A43='SEMACU DATA UNIFICADA'!$A$2:$A1000)*($FZ$1='SEMACU DATA UNIFICADA'!$B$2:$B1000),0),MATCH(GP$2,'SEMACU DATA UNIFICADA'!$C$1:$T$1,0)),"")</f>
        <v>52.21606659</v>
      </c>
      <c r="GQ43" s="140">
        <f t="array" ref="GQ43">IFERROR(INDEX('SEMACU DATA UNIFICADA'!$C$2:$T1000,MATCH(1,($A43='SEMACU DATA UNIFICADA'!$A$2:$A1000)*($FZ$1='SEMACU DATA UNIFICADA'!$B$2:$B1000),0),MATCH(GQ$2,'SEMACU DATA UNIFICADA'!$C$1:$T$1,0)),"")</f>
        <v>0.5540166472</v>
      </c>
    </row>
    <row r="44">
      <c r="A44" s="199">
        <v>45229.0</v>
      </c>
      <c r="B44" s="138" t="str">
        <f t="array" ref="B44">IFERROR(INDEX('SEMACU DATA UNIFICADA'!$C$2:$T1000,MATCH(1,($A44='SEMACU DATA UNIFICADA'!$A$2:$A1000)*($B$1='SEMACU DATA UNIFICADA'!$B$2:$B1000),0),MATCH(B$2,'SEMACU DATA UNIFICADA'!$C$1:$T$1,0)),"")</f>
        <v/>
      </c>
      <c r="C44" s="2" t="str">
        <f t="array" ref="C44">IFERROR(INDEX('SEMACU DATA UNIFICADA'!$C$2:$T1000,MATCH(1,($A44='SEMACU DATA UNIFICADA'!$A$2:$A1000)*($B$1='SEMACU DATA UNIFICADA'!$B$2:$B1000),0),MATCH(C$2,'SEMACU DATA UNIFICADA'!$C$1:$T$1,0)),"")</f>
        <v/>
      </c>
      <c r="D44" s="2" t="str">
        <f t="array" ref="D44">IFERROR(INDEX('SEMACU DATA UNIFICADA'!$C$2:$T1000,MATCH(1,($A44='SEMACU DATA UNIFICADA'!$A$2:$A1000)*($B$1='SEMACU DATA UNIFICADA'!$B$2:$B1000),0),MATCH(D$2,'SEMACU DATA UNIFICADA'!$C$1:$T$1,0)),"")</f>
        <v/>
      </c>
      <c r="E44" s="2" t="str">
        <f t="array" ref="E44">IFERROR(INDEX('SEMACU DATA UNIFICADA'!$C$2:$T1000,MATCH(1,($A44='SEMACU DATA UNIFICADA'!$A$2:$A1000)*($B$1='SEMACU DATA UNIFICADA'!$B$2:$B1000),0),MATCH(E$2,'SEMACU DATA UNIFICADA'!$C$1:$T$1,0)),"")</f>
        <v/>
      </c>
      <c r="F44" s="60" t="str">
        <f t="array" ref="F44">IFERROR(INDEX('SEMACU DATA UNIFICADA'!$C$2:$T1000,MATCH(1,($A44='SEMACU DATA UNIFICADA'!$A$2:$A1000)*($B$1='SEMACU DATA UNIFICADA'!$B$2:$B1000),0),MATCH(F$2,'SEMACU DATA UNIFICADA'!$C$1:$T$1,0)),"")</f>
        <v/>
      </c>
      <c r="G44" s="2" t="str">
        <f t="array" ref="G44">IFERROR(INDEX('SEMACU DATA UNIFICADA'!$C$2:$T1000,MATCH(1,($A44='SEMACU DATA UNIFICADA'!$A$2:$A1000)*($B$1='SEMACU DATA UNIFICADA'!$B$2:$B1000),0),MATCH(G$2,'SEMACU DATA UNIFICADA'!$C$1:$T$1,0)),"")</f>
        <v/>
      </c>
      <c r="H44" s="2" t="str">
        <f t="array" ref="H44">IFERROR(INDEX('SEMACU DATA UNIFICADA'!$C$2:$T1000,MATCH(1,($A44='SEMACU DATA UNIFICADA'!$A$2:$A1000)*($B$1='SEMACU DATA UNIFICADA'!$B$2:$B1000),0),MATCH(H$2,'SEMACU DATA UNIFICADA'!$C$1:$T$1,0)),"")</f>
        <v/>
      </c>
      <c r="I44" s="33" t="str">
        <f t="array" ref="I44">IFERROR(INDEX('SEMACU DATA UNIFICADA'!$C$2:$T1000,MATCH(1,($A44='SEMACU DATA UNIFICADA'!$A$2:$A1000)*($B$1='SEMACU DATA UNIFICADA'!$B$2:$B1000),0),MATCH(I$2,'SEMACU DATA UNIFICADA'!$C$1:$T$1,0)),"")</f>
        <v/>
      </c>
      <c r="J44" s="60" t="str">
        <f t="array" ref="J44">IFERROR(INDEX('SEMACU DATA UNIFICADA'!$C$2:$T1000,MATCH(1,($A44='SEMACU DATA UNIFICADA'!$A$2:$A1000)*($B$1='SEMACU DATA UNIFICADA'!$B$2:$B1000),0),MATCH(J$2,'SEMACU DATA UNIFICADA'!$C$1:$T$1,0)),"")</f>
        <v/>
      </c>
      <c r="K44" s="23" t="str">
        <f t="array" ref="K44">IFERROR(INDEX('SEMACU DATA UNIFICADA'!$C$2:$T1000,MATCH(1,($A44='SEMACU DATA UNIFICADA'!$A$2:$A1000)*($B$1='SEMACU DATA UNIFICADA'!$B$2:$B1000),0),MATCH(K$2,'SEMACU DATA UNIFICADA'!$C$1:$T$1,0)),"")</f>
        <v/>
      </c>
      <c r="L44" s="23" t="str">
        <f t="array" ref="L44">IFERROR(INDEX('SEMACU DATA UNIFICADA'!$C$2:$T1000,MATCH(1,($A44='SEMACU DATA UNIFICADA'!$A$2:$A1000)*($B$1='SEMACU DATA UNIFICADA'!$B$2:$B1000),0),MATCH(L$2,'SEMACU DATA UNIFICADA'!$C$1:$T$1,0)),"")</f>
        <v/>
      </c>
      <c r="M44" s="23" t="str">
        <f t="array" ref="M44">IFERROR(INDEX('SEMACU DATA UNIFICADA'!$C$2:$T1000,MATCH(1,($A44='SEMACU DATA UNIFICADA'!$A$2:$A1000)*($B$1='SEMACU DATA UNIFICADA'!$B$2:$B1000),0),MATCH(M$2,'SEMACU DATA UNIFICADA'!$C$1:$T$1,0)),"")</f>
        <v/>
      </c>
      <c r="N44" s="60" t="str">
        <f t="array" ref="N44">IFERROR(INDEX('SEMACU DATA UNIFICADA'!$C$2:$T1000,MATCH(1,($A44='SEMACU DATA UNIFICADA'!$A$2:$A1000)*($B$1='SEMACU DATA UNIFICADA'!$B$2:$B1000),0),MATCH(N$2,'SEMACU DATA UNIFICADA'!$C$1:$T$1,0)),"")</f>
        <v/>
      </c>
      <c r="O44" s="2" t="str">
        <f t="array" ref="O44">IFERROR(INDEX('SEMACU DATA UNIFICADA'!$C$2:$T1000,MATCH(1,($A44='SEMACU DATA UNIFICADA'!$A$2:$A1000)*($B$1='SEMACU DATA UNIFICADA'!$B$2:$B1000),0),MATCH(O$2,'SEMACU DATA UNIFICADA'!$C$1:$T$1,0)),"")</f>
        <v/>
      </c>
      <c r="P44" s="2" t="str">
        <f t="array" ref="P44">IFERROR(INDEX('SEMACU DATA UNIFICADA'!$C$2:$T1000,MATCH(1,($A44='SEMACU DATA UNIFICADA'!$A$2:$A1000)*($B$1='SEMACU DATA UNIFICADA'!$B$2:$B1000),0),MATCH(P$2,'SEMACU DATA UNIFICADA'!$C$1:$T$1,0)),"")</f>
        <v/>
      </c>
      <c r="Q44" s="33" t="str">
        <f t="array" ref="Q44">IFERROR(INDEX('SEMACU DATA UNIFICADA'!$C$2:$T1000,MATCH(1,($A44='SEMACU DATA UNIFICADA'!$A$2:$A1000)*($B$1='SEMACU DATA UNIFICADA'!$B$2:$B1000),0),MATCH(Q$2,'SEMACU DATA UNIFICADA'!$C$1:$T$1,0)),"")</f>
        <v/>
      </c>
      <c r="R44" s="60" t="str">
        <f t="array" ref="R44">IFERROR(INDEX('SEMACU DATA UNIFICADA'!$C$2:$T1000,MATCH(1,($A44='SEMACU DATA UNIFICADA'!$A$2:$A1000)*($B$1='SEMACU DATA UNIFICADA'!$B$2:$B1000),0),MATCH(R$2,'SEMACU DATA UNIFICADA'!$C$1:$T$1,0)),"")</f>
        <v/>
      </c>
      <c r="S44" s="140" t="str">
        <f t="array" ref="S44">IFERROR(INDEX('SEMACU DATA UNIFICADA'!$C$2:$T1000,MATCH(1,($A44='SEMACU DATA UNIFICADA'!$A$2:$A1000)*($B$1='SEMACU DATA UNIFICADA'!$B$2:$B1000),0),MATCH(S$2,'SEMACU DATA UNIFICADA'!$C$1:$T$1,0)),"")</f>
        <v/>
      </c>
      <c r="T44" s="138" t="str">
        <f t="array" ref="T44">IFERROR(INDEX('SEMACU DATA UNIFICADA'!$C$2:$T1000,MATCH(1,($A44='SEMACU DATA UNIFICADA'!$A$2:$A1000)*($T$1='SEMACU DATA UNIFICADA'!$B$2:$B1000),0),MATCH(T$2,'SEMACU DATA UNIFICADA'!$C$1:$T$1,0)),"")</f>
        <v>SE02260923</v>
      </c>
      <c r="U44" s="2">
        <f t="array" ref="U44">IFERROR(INDEX('SEMACU DATA UNIFICADA'!$C$2:$T1000,MATCH(1,($A44='SEMACU DATA UNIFICADA'!$A$2:$A1000)*($T$1='SEMACU DATA UNIFICADA'!$B$2:$B1000),0),MATCH(U$2,'SEMACU DATA UNIFICADA'!$C$1:$T$1,0)),"")</f>
        <v>425</v>
      </c>
      <c r="V44" s="2">
        <f t="array" ref="V44">IFERROR(INDEX('SEMACU DATA UNIFICADA'!$C$2:$T1000,MATCH(1,($A44='SEMACU DATA UNIFICADA'!$A$2:$A1000)*($T$1='SEMACU DATA UNIFICADA'!$B$2:$B1000),0),MATCH(V$2,'SEMACU DATA UNIFICADA'!$C$1:$T$1,0)),"")</f>
        <v>2550</v>
      </c>
      <c r="W44" s="2" t="str">
        <f t="array" ref="W44">IFERROR(INDEX('SEMACU DATA UNIFICADA'!$C$2:$T1000,MATCH(1,($A44='SEMACU DATA UNIFICADA'!$A$2:$A1000)*($T$1='SEMACU DATA UNIFICADA'!$B$2:$B1000),0),MATCH(W$2,'SEMACU DATA UNIFICADA'!$C$1:$T$1,0)),"")</f>
        <v>SKR MAST</v>
      </c>
      <c r="X44" s="139">
        <f t="array" ref="X44">IFERROR(INDEX('SEMACU DATA UNIFICADA'!$C$2:$T1000,MATCH(1,($A44='SEMACU DATA UNIFICADA'!$A$2:$A1000)*($T$1='SEMACU DATA UNIFICADA'!$B$2:$B1000),0),MATCH(X$2,'SEMACU DATA UNIFICADA'!$C$1:$T$1,0)),"")</f>
        <v>2499</v>
      </c>
      <c r="Y44" s="2">
        <f t="array" ref="Y44">IFERROR(INDEX('SEMACU DATA UNIFICADA'!$C$2:$T1000,MATCH(1,($A44='SEMACU DATA UNIFICADA'!$A$2:$A1000)*($T$1='SEMACU DATA UNIFICADA'!$B$2:$B1000),0),MATCH(Y$2,'SEMACU DATA UNIFICADA'!$C$1:$T$1,0)),"")</f>
        <v>11.03</v>
      </c>
      <c r="Z44" s="2">
        <f t="array" ref="Z44">IFERROR(INDEX('SEMACU DATA UNIFICADA'!$C$2:$T1000,MATCH(1,($A44='SEMACU DATA UNIFICADA'!$A$2:$A1000)*($T$1='SEMACU DATA UNIFICADA'!$B$2:$B1000),0),MATCH(Z$2,'SEMACU DATA UNIFICADA'!$C$1:$T$1,0)),"")</f>
        <v>2.18</v>
      </c>
      <c r="AA44" s="33">
        <f t="array" ref="AA44">IFERROR(INDEX('SEMACU DATA UNIFICADA'!$C$2:$T1000,MATCH(1,($A44='SEMACU DATA UNIFICADA'!$A$2:$A1000)*($T$1='SEMACU DATA UNIFICADA'!$B$2:$B1000),0),MATCH(AA$2,'SEMACU DATA UNIFICADA'!$C$1:$T$1,0)),"")</f>
        <v>4.60224</v>
      </c>
      <c r="AB44" s="60">
        <f t="array" ref="AB44">IFERROR(INDEX('SEMACU DATA UNIFICADA'!$C$2:$T1000,MATCH(1,($A44='SEMACU DATA UNIFICADA'!$A$2:$A1000)*($T$1='SEMACU DATA UNIFICADA'!$B$2:$B1000),0),MATCH(AB$2,'SEMACU DATA UNIFICADA'!$C$1:$T$1,0)),"")</f>
        <v>837228.7915</v>
      </c>
      <c r="AC44" s="23">
        <f t="array" ref="AC44">IFERROR(INDEX('SEMACU DATA UNIFICADA'!$C$2:$T1000,MATCH(1,($A44='SEMACU DATA UNIFICADA'!$A$2:$A1000)*($T$1='SEMACU DATA UNIFICADA'!$B$2:$B1000),0),MATCH(AC$2,'SEMACU DATA UNIFICADA'!$C$1:$T$1,0)),"")</f>
        <v>0.8899978</v>
      </c>
      <c r="AD44" s="23">
        <f t="array" ref="AD44">IFERROR(INDEX('SEMACU DATA UNIFICADA'!$C$2:$T1000,MATCH(1,($A44='SEMACU DATA UNIFICADA'!$A$2:$A1000)*($T$1='SEMACU DATA UNIFICADA'!$B$2:$B1000),0),MATCH(AD$2,'SEMACU DATA UNIFICADA'!$C$1:$T$1,0)),"")</f>
        <v>0.4748978661</v>
      </c>
      <c r="AE44" s="23">
        <f t="array" ref="AE44">IFERROR(INDEX('SEMACU DATA UNIFICADA'!$C$2:$T1000,MATCH(1,($A44='SEMACU DATA UNIFICADA'!$A$2:$A1000)*($T$1='SEMACU DATA UNIFICADA'!$B$2:$B1000),0),MATCH(AE$2,'SEMACU DATA UNIFICADA'!$C$1:$T$1,0)),"")</f>
        <v>0.4748978661</v>
      </c>
      <c r="AF44" s="60" t="str">
        <f t="array" ref="AF44">IFERROR(INDEX('SEMACU DATA UNIFICADA'!$C$2:$T1000,MATCH(1,($A44='SEMACU DATA UNIFICADA'!$A$2:$A1000)*($T$1='SEMACU DATA UNIFICADA'!$B$2:$B1000),0),MATCH(AF$2,'SEMACU DATA UNIFICADA'!$C$1:$T$1,0)),"")</f>
        <v/>
      </c>
      <c r="AG44" s="2">
        <f t="array" ref="AG44">IFERROR(INDEX('SEMACU DATA UNIFICADA'!$C$2:$T1000,MATCH(1,($A44='SEMACU DATA UNIFICADA'!$A$2:$A1000)*($T$1='SEMACU DATA UNIFICADA'!$B$2:$B1000),0),MATCH(AG$2,'SEMACU DATA UNIFICADA'!$C$1:$T$1,0)),"")</f>
        <v>2</v>
      </c>
      <c r="AH44" s="2">
        <f t="array" ref="AH44">IFERROR(INDEX('SEMACU DATA UNIFICADA'!$C$2:$T1000,MATCH(1,($A44='SEMACU DATA UNIFICADA'!$A$2:$A1000)*($T$1='SEMACU DATA UNIFICADA'!$B$2:$B1000),0),MATCH(AH$2,'SEMACU DATA UNIFICADA'!$C$1:$T$1,0)),"")</f>
        <v>13.03</v>
      </c>
      <c r="AI44" s="2">
        <f t="array" ref="AI44">IFERROR(INDEX('SEMACU DATA UNIFICADA'!$C$2:$T1000,MATCH(1,($A44='SEMACU DATA UNIFICADA'!$A$2:$A1000)*($T$1='SEMACU DATA UNIFICADA'!$B$2:$B1000),0),MATCH(AI$2,'SEMACU DATA UNIFICADA'!$C$1:$T$1,0)),"")</f>
        <v>4.24332</v>
      </c>
      <c r="AJ44" s="60">
        <f t="array" ref="AJ44">IFERROR(INDEX('SEMACU DATA UNIFICADA'!$C$2:$T1000,MATCH(1,($A44='SEMACU DATA UNIFICADA'!$A$2:$A1000)*($T$1='SEMACU DATA UNIFICADA'!$B$2:$B1000),0),MATCH(AJ$2,'SEMACU DATA UNIFICADA'!$C$1:$T$1,0)),"")</f>
        <v>466.6826022</v>
      </c>
      <c r="AK44" s="140">
        <f t="array" ref="AK44">IFERROR(INDEX('SEMACU DATA UNIFICADA'!$C$2:$T1000,MATCH(1,($A44='SEMACU DATA UNIFICADA'!$A$2:$A1000)*($T$1='SEMACU DATA UNIFICADA'!$B$2:$B1000),0),MATCH(AK$2,'SEMACU DATA UNIFICADA'!$C$1:$T$1,0)),"")</f>
        <v>10.42065056</v>
      </c>
      <c r="AL44" s="138" t="str">
        <f t="array" ref="AL44">IFERROR(INDEX('SEMACU DATA UNIFICADA'!$C$2:$T1000,MATCH(1,($A44='SEMACU DATA UNIFICADA'!$A$2:$A1000)*($AL$1='SEMACU DATA UNIFICADA'!$B$2:$B1000),0),MATCH(AL$2,'SEMACU DATA UNIFICADA'!$C$1:$T$1,0)),"")</f>
        <v>SE03111023</v>
      </c>
      <c r="AM44" s="2">
        <f t="array" ref="AM44">IFERROR(INDEX('SEMACU DATA UNIFICADA'!$C$2:$T1000,MATCH(1,($A44='SEMACU DATA UNIFICADA'!$A$2:$A1000)*($AL$1='SEMACU DATA UNIFICADA'!$B$2:$B1000),0),MATCH(AM$2,'SEMACU DATA UNIFICADA'!$C$1:$T$1,0)),"")</f>
        <v>175</v>
      </c>
      <c r="AN44" s="2">
        <f t="array" ref="AN44">IFERROR(INDEX('SEMACU DATA UNIFICADA'!$C$2:$T1000,MATCH(1,($A44='SEMACU DATA UNIFICADA'!$A$2:$A1000)*($AL$1='SEMACU DATA UNIFICADA'!$B$2:$B1000),0),MATCH(AN$2,'SEMACU DATA UNIFICADA'!$C$1:$T$1,0)),"")</f>
        <v>1062</v>
      </c>
      <c r="AO44" s="2" t="str">
        <f t="array" ref="AO44">IFERROR(INDEX('SEMACU DATA UNIFICADA'!$C$2:$T1000,MATCH(1,($A44='SEMACU DATA UNIFICADA'!$A$2:$A1000)*($AL$1='SEMACU DATA UNIFICADA'!$B$2:$B1000),0),MATCH(AO$2,'SEMACU DATA UNIFICADA'!$C$1:$T$1,0)),"")</f>
        <v>SKR MAST</v>
      </c>
      <c r="AP44" s="139">
        <f t="array" ref="AP44">IFERROR(INDEX('SEMACU DATA UNIFICADA'!$C$2:$T1000,MATCH(1,($A44='SEMACU DATA UNIFICADA'!$A$2:$A1000)*($AL$1='SEMACU DATA UNIFICADA'!$B$2:$B1000),0),MATCH(AP$2,'SEMACU DATA UNIFICADA'!$C$1:$T$1,0)),"")</f>
        <v>1040.76</v>
      </c>
      <c r="AQ44" s="2">
        <f t="array" ref="AQ44">IFERROR(INDEX('SEMACU DATA UNIFICADA'!$C$2:$T1000,MATCH(1,($A44='SEMACU DATA UNIFICADA'!$A$2:$A1000)*($AL$1='SEMACU DATA UNIFICADA'!$B$2:$B1000),0),MATCH(AQ$2,'SEMACU DATA UNIFICADA'!$C$1:$T$1,0)),"")</f>
        <v>9.6</v>
      </c>
      <c r="AR44" s="2">
        <f t="array" ref="AR44">IFERROR(INDEX('SEMACU DATA UNIFICADA'!$C$2:$T1000,MATCH(1,($A44='SEMACU DATA UNIFICADA'!$A$2:$A1000)*($AL$1='SEMACU DATA UNIFICADA'!$B$2:$B1000),0),MATCH(AR$2,'SEMACU DATA UNIFICADA'!$C$1:$T$1,0)),"")</f>
        <v>2.05</v>
      </c>
      <c r="AS44" s="33">
        <f t="array" ref="AS44">IFERROR(INDEX('SEMACU DATA UNIFICADA'!$C$2:$T1000,MATCH(1,($A44='SEMACU DATA UNIFICADA'!$A$2:$A1000)*($AL$1='SEMACU DATA UNIFICADA'!$B$2:$B1000),0),MATCH(AS$2,'SEMACU DATA UNIFICADA'!$C$1:$T$1,0)),"")</f>
        <v>5.1312</v>
      </c>
      <c r="AT44" s="60">
        <f t="array" ref="AT44">IFERROR(INDEX('SEMACU DATA UNIFICADA'!$C$2:$T1000,MATCH(1,($A44='SEMACU DATA UNIFICADA'!$A$2:$A1000)*($AL$1='SEMACU DATA UNIFICADA'!$B$2:$B1000),0),MATCH(AT$2,'SEMACU DATA UNIFICADA'!$C$1:$T$1,0)),"")</f>
        <v>355261.2774</v>
      </c>
      <c r="AU44" s="23">
        <f t="array" ref="AU44">IFERROR(INDEX('SEMACU DATA UNIFICADA'!$C$2:$T1000,MATCH(1,($A44='SEMACU DATA UNIFICADA'!$A$2:$A1000)*($AL$1='SEMACU DATA UNIFICADA'!$B$2:$B1000),0),MATCH(AU$2,'SEMACU DATA UNIFICADA'!$C$1:$T$1,0)),"")</f>
        <v>0.9399988</v>
      </c>
      <c r="AV44" s="23">
        <f t="array" ref="AV44">IFERROR(INDEX('SEMACU DATA UNIFICADA'!$C$2:$T1000,MATCH(1,($A44='SEMACU DATA UNIFICADA'!$A$2:$A1000)*($AL$1='SEMACU DATA UNIFICADA'!$B$2:$B1000),0),MATCH(AV$2,'SEMACU DATA UNIFICADA'!$C$1:$T$1,0)),"")</f>
        <v>0.4440765968</v>
      </c>
      <c r="AW44" s="23">
        <f t="array" ref="AW44">IFERROR(INDEX('SEMACU DATA UNIFICADA'!$C$2:$T1000,MATCH(1,($A44='SEMACU DATA UNIFICADA'!$A$2:$A1000)*($AL$1='SEMACU DATA UNIFICADA'!$B$2:$B1000),0),MATCH(AW$2,'SEMACU DATA UNIFICADA'!$C$1:$T$1,0)),"")</f>
        <v>0.4440765968</v>
      </c>
      <c r="AX44" s="60" t="str">
        <f t="array" ref="AX44">IFERROR(INDEX('SEMACU DATA UNIFICADA'!$C$2:$T1000,MATCH(1,($A44='SEMACU DATA UNIFICADA'!$A$2:$A1000)*($AL$1='SEMACU DATA UNIFICADA'!$B$2:$B1000),0),MATCH(AX$2,'SEMACU DATA UNIFICADA'!$C$1:$T$1,0)),"")</f>
        <v/>
      </c>
      <c r="AY44" s="2">
        <f t="array" ref="AY44">IFERROR(INDEX('SEMACU DATA UNIFICADA'!$C$2:$T1000,MATCH(1,($A44='SEMACU DATA UNIFICADA'!$A$2:$A1000)*($AL$1='SEMACU DATA UNIFICADA'!$B$2:$B1000),0),MATCH(AY$2,'SEMACU DATA UNIFICADA'!$C$1:$T$1,0)),"")</f>
        <v>2</v>
      </c>
      <c r="AZ44" s="2">
        <f t="array" ref="AZ44">IFERROR(INDEX('SEMACU DATA UNIFICADA'!$C$2:$T1000,MATCH(1,($A44='SEMACU DATA UNIFICADA'!$A$2:$A1000)*($AL$1='SEMACU DATA UNIFICADA'!$B$2:$B1000),0),MATCH(AZ$2,'SEMACU DATA UNIFICADA'!$C$1:$T$1,0)),"")</f>
        <v>11.6</v>
      </c>
      <c r="BA44" s="33">
        <f t="array" ref="BA44">IFERROR(INDEX('SEMACU DATA UNIFICADA'!$C$2:$T1000,MATCH(1,($A44='SEMACU DATA UNIFICADA'!$A$2:$A1000)*($AL$1='SEMACU DATA UNIFICADA'!$B$2:$B1000),0),MATCH(BA$2,'SEMACU DATA UNIFICADA'!$C$1:$T$1,0)),"")</f>
        <v>4.4928</v>
      </c>
      <c r="BB44" s="60">
        <f t="array" ref="BB44">IFERROR(INDEX('SEMACU DATA UNIFICADA'!$C$2:$T1000,MATCH(1,($A44='SEMACU DATA UNIFICADA'!$A$2:$A1000)*($AL$1='SEMACU DATA UNIFICADA'!$B$2:$B1000),0),MATCH(BB$2,'SEMACU DATA UNIFICADA'!$C$1:$T$1,0)),"")</f>
        <v>191.3583083</v>
      </c>
      <c r="BC44" s="140">
        <f t="array" ref="BC44">IFERROR(INDEX('SEMACU DATA UNIFICADA'!$C$2:$T1000,MATCH(1,($A44='SEMACU DATA UNIFICADA'!$A$2:$A1000)*($AL$1='SEMACU DATA UNIFICADA'!$B$2:$B1000),0),MATCH(BC$2,'SEMACU DATA UNIFICADA'!$C$1:$T$1,0)),"")</f>
        <v>4.089577067</v>
      </c>
      <c r="BD44" s="138" t="str">
        <f t="array" ref="BD44">IFERROR(INDEX('SEMACU DATA UNIFICADA'!$C$2:$T1000,MATCH(1,($A44='SEMACU DATA UNIFICADA'!$A$2:$A1000)*($BD$1='SEMACU DATA UNIFICADA'!$B$2:$B1000),0),MATCH(BD$2,'SEMACU DATA UNIFICADA'!$C$1:$T$1,0)),"")</f>
        <v/>
      </c>
      <c r="BE44" s="2" t="str">
        <f t="array" ref="BE44">IFERROR(INDEX('SEMACU DATA UNIFICADA'!$C$2:$T1000,MATCH(1,($A44='SEMACU DATA UNIFICADA'!$A$2:$A1000)*($BD$1='SEMACU DATA UNIFICADA'!$B$2:$B1000),0),MATCH(BE$2,'SEMACU DATA UNIFICADA'!$C$1:$T$1,0)),"")</f>
        <v/>
      </c>
      <c r="BF44" s="2" t="str">
        <f t="array" ref="BF44">IFERROR(INDEX('SEMACU DATA UNIFICADA'!$C$2:$T1000,MATCH(1,($A44='SEMACU DATA UNIFICADA'!$A$2:$A1000)*($BD$1='SEMACU DATA UNIFICADA'!$B$2:$B1000),0),MATCH(BF$2,'SEMACU DATA UNIFICADA'!$C$1:$T$1,0)),"")</f>
        <v/>
      </c>
      <c r="BG44" s="2" t="str">
        <f t="array" ref="BG44">IFERROR(INDEX('SEMACU DATA UNIFICADA'!$C$2:$T1000,MATCH(1,($A44='SEMACU DATA UNIFICADA'!$A$2:$A1000)*($BD$1='SEMACU DATA UNIFICADA'!$B$2:$B1000),0),MATCH(BG$2,'SEMACU DATA UNIFICADA'!$C$1:$T$1,0)),"")</f>
        <v/>
      </c>
      <c r="BH44" s="139" t="str">
        <f t="array" ref="BH44">IFERROR(INDEX('SEMACU DATA UNIFICADA'!$C$2:$T1000,MATCH(1,($A44='SEMACU DATA UNIFICADA'!$A$2:$A1000)*($BD$1='SEMACU DATA UNIFICADA'!$B$2:$B1000),0),MATCH(BH$2,'SEMACU DATA UNIFICADA'!$C$1:$T$1,0)),"")</f>
        <v/>
      </c>
      <c r="BI44" s="2" t="str">
        <f t="array" ref="BI44">IFERROR(INDEX('SEMACU DATA UNIFICADA'!$C$2:$T1000,MATCH(1,($A44='SEMACU DATA UNIFICADA'!$A$2:$A1000)*($BD$1='SEMACU DATA UNIFICADA'!$B$2:$B1000),0),MATCH(BI$2,'SEMACU DATA UNIFICADA'!$C$1:$T$1,0)),"")</f>
        <v/>
      </c>
      <c r="BJ44" s="2" t="str">
        <f t="array" ref="BJ44">IFERROR(INDEX('SEMACU DATA UNIFICADA'!$C$2:$T1000,MATCH(1,($A44='SEMACU DATA UNIFICADA'!$A$2:$A1000)*($BD$1='SEMACU DATA UNIFICADA'!$B$2:$B1000),0),MATCH(BJ$2,'SEMACU DATA UNIFICADA'!$C$1:$T$1,0)),"")</f>
        <v/>
      </c>
      <c r="BK44" s="33" t="str">
        <f t="array" ref="BK44">IFERROR(INDEX('SEMACU DATA UNIFICADA'!$C$2:$T1000,MATCH(1,($A44='SEMACU DATA UNIFICADA'!$A$2:$A1000)*($BD$1='SEMACU DATA UNIFICADA'!$B$2:$B1000),0),MATCH(BK$2,'SEMACU DATA UNIFICADA'!$C$1:$T$1,0)),"")</f>
        <v/>
      </c>
      <c r="BL44" s="60" t="str">
        <f t="array" ref="BL44">IFERROR(INDEX('SEMACU DATA UNIFICADA'!$C$2:$T1000,MATCH(1,($A44='SEMACU DATA UNIFICADA'!$A$2:$A1000)*($BD$1='SEMACU DATA UNIFICADA'!$B$2:$B1000),0),MATCH(BL$2,'SEMACU DATA UNIFICADA'!$C$1:$T$1,0)),"")</f>
        <v/>
      </c>
      <c r="BM44" s="23" t="str">
        <f t="array" ref="BM44">IFERROR(INDEX('SEMACU DATA UNIFICADA'!$C$2:$T1000,MATCH(1,($A44='SEMACU DATA UNIFICADA'!$A$2:$A1000)*($BD$1='SEMACU DATA UNIFICADA'!$B$2:$B1000),0),MATCH(BM$2,'SEMACU DATA UNIFICADA'!$C$1:$T$1,0)),"")</f>
        <v/>
      </c>
      <c r="BN44" s="23" t="str">
        <f t="array" ref="BN44">IFERROR(INDEX('SEMACU DATA UNIFICADA'!$C$2:$T1000,MATCH(1,($A44='SEMACU DATA UNIFICADA'!$A$2:$A1000)*($BD$1='SEMACU DATA UNIFICADA'!$B$2:$B1000),0),MATCH(BN$2,'SEMACU DATA UNIFICADA'!$C$1:$T$1,0)),"")</f>
        <v/>
      </c>
      <c r="BO44" s="23" t="str">
        <f t="array" ref="BO44">IFERROR(INDEX('SEMACU DATA UNIFICADA'!$C$2:$T1000,MATCH(1,($A44='SEMACU DATA UNIFICADA'!$A$2:$A1000)*($BD$1='SEMACU DATA UNIFICADA'!$B$2:$B1000),0),MATCH(BO$2,'SEMACU DATA UNIFICADA'!$C$1:$T$1,0)),"")</f>
        <v/>
      </c>
      <c r="BP44" s="60" t="str">
        <f t="array" ref="BP44">IFERROR(INDEX('SEMACU DATA UNIFICADA'!$C$2:$T1000,MATCH(1,($A44='SEMACU DATA UNIFICADA'!$A$2:$A1000)*($BD$1='SEMACU DATA UNIFICADA'!$B$2:$B1000),0),MATCH(BP$2,'SEMACU DATA UNIFICADA'!$C$1:$T$1,0)),"")</f>
        <v/>
      </c>
      <c r="BQ44" s="2" t="str">
        <f t="array" ref="BQ44">IFERROR(INDEX('SEMACU DATA UNIFICADA'!$C$2:$T1000,MATCH(1,($A44='SEMACU DATA UNIFICADA'!$A$2:$A1000)*($BD$1='SEMACU DATA UNIFICADA'!$B$2:$B1000),0),MATCH(BQ$2,'SEMACU DATA UNIFICADA'!$C$1:$T$1,0)),"")</f>
        <v/>
      </c>
      <c r="BR44" s="2" t="str">
        <f t="array" ref="BR44">IFERROR(INDEX('SEMACU DATA UNIFICADA'!$C$2:$T1000,MATCH(1,($A44='SEMACU DATA UNIFICADA'!$A$2:$A1000)*($BD$1='SEMACU DATA UNIFICADA'!$B$2:$B1000),0),MATCH(BR$2,'SEMACU DATA UNIFICADA'!$C$1:$T$1,0)),"")</f>
        <v/>
      </c>
      <c r="BS44" s="33" t="str">
        <f t="array" ref="BS44">IFERROR(INDEX('SEMACU DATA UNIFICADA'!$C$2:$T1000,MATCH(1,($A44='SEMACU DATA UNIFICADA'!$A$2:$A1000)*($BD$1='SEMACU DATA UNIFICADA'!$B$2:$B1000),0),MATCH(BS$2,'SEMACU DATA UNIFICADA'!$C$1:$T$1,0)),"")</f>
        <v/>
      </c>
      <c r="BT44" s="60" t="str">
        <f t="array" ref="BT44">IFERROR(INDEX('SEMACU DATA UNIFICADA'!$C$2:$T1000,MATCH(1,($A44='SEMACU DATA UNIFICADA'!$A$2:$A1000)*($BD$1='SEMACU DATA UNIFICADA'!$B$2:$B1000),0),MATCH(BT$2,'SEMACU DATA UNIFICADA'!$C$1:$T$1,0)),"")</f>
        <v/>
      </c>
      <c r="BU44" s="140" t="str">
        <f t="array" ref="BU44">IFERROR(INDEX('SEMACU DATA UNIFICADA'!$C$2:$T1000,MATCH(1,($A44='SEMACU DATA UNIFICADA'!$A$2:$A1000)*($BD$1='SEMACU DATA UNIFICADA'!$B$2:$B1000),0),MATCH(BU$2,'SEMACU DATA UNIFICADA'!$C$1:$T$1,0)),"")</f>
        <v/>
      </c>
      <c r="BV44" s="138" t="str">
        <f t="array" ref="BV44">IFERROR(INDEX('SEMACU DATA UNIFICADA'!$C$2:$T1000,MATCH(1,($A44='SEMACU DATA UNIFICADA'!$A$2:$A1000)*($BV$1='SEMACU DATA UNIFICADA'!$B$2:$B1000),0),MATCH(BV$2,'SEMACU DATA UNIFICADA'!$C$1:$T$1,0)),"")</f>
        <v/>
      </c>
      <c r="BW44" s="2" t="str">
        <f t="array" ref="BW44">IFERROR(INDEX('SEMACU DATA UNIFICADA'!$C$2:$T1000,MATCH(1,($A44='SEMACU DATA UNIFICADA'!$A$2:$A1000)*($BV$1='SEMACU DATA UNIFICADA'!$B$2:$B1000),0),MATCH(BW$2,'SEMACU DATA UNIFICADA'!$C$1:$T$1,0)),"")</f>
        <v/>
      </c>
      <c r="BX44" s="2" t="str">
        <f t="array" ref="BX44">IFERROR(INDEX('SEMACU DATA UNIFICADA'!$C$2:$T1000,MATCH(1,($A44='SEMACU DATA UNIFICADA'!$A$2:$A1000)*($BV$1='SEMACU DATA UNIFICADA'!$B$2:$B1000),0),MATCH(BX$2,'SEMACU DATA UNIFICADA'!$C$1:$T$1,0)),"")</f>
        <v/>
      </c>
      <c r="BY44" s="2" t="str">
        <f t="array" ref="BY44">IFERROR(INDEX('SEMACU DATA UNIFICADA'!$C$2:$T1000,MATCH(1,($A44='SEMACU DATA UNIFICADA'!$A$2:$A1000)*($BV$1='SEMACU DATA UNIFICADA'!$B$2:$B1000),0),MATCH(BY$2,'SEMACU DATA UNIFICADA'!$C$1:$T$1,0)),"")</f>
        <v/>
      </c>
      <c r="BZ44" s="139" t="str">
        <f t="array" ref="BZ44">IFERROR(INDEX('SEMACU DATA UNIFICADA'!$C$2:$T1000,MATCH(1,($A44='SEMACU DATA UNIFICADA'!$A$2:$A1000)*($BV$1='SEMACU DATA UNIFICADA'!$B$2:$B1000),0),MATCH(BZ$2,'SEMACU DATA UNIFICADA'!$C$1:$T$1,0)),"")</f>
        <v/>
      </c>
      <c r="CA44" s="2" t="str">
        <f t="array" ref="CA44">IFERROR(INDEX('SEMACU DATA UNIFICADA'!$C$2:$T1000,MATCH(1,($A44='SEMACU DATA UNIFICADA'!$A$2:$A1000)*($BV$1='SEMACU DATA UNIFICADA'!$B$2:$B1000),0),MATCH(CA$2,'SEMACU DATA UNIFICADA'!$C$1:$T$1,0)),"")</f>
        <v/>
      </c>
      <c r="CB44" s="2" t="str">
        <f t="array" ref="CB44">IFERROR(INDEX('SEMACU DATA UNIFICADA'!$C$2:$T1000,MATCH(1,($A44='SEMACU DATA UNIFICADA'!$A$2:$A1000)*($BV$1='SEMACU DATA UNIFICADA'!$B$2:$B1000),0),MATCH(CB$2,'SEMACU DATA UNIFICADA'!$C$1:$T$1,0)),"")</f>
        <v/>
      </c>
      <c r="CC44" s="33" t="str">
        <f t="array" ref="CC44">IFERROR(INDEX('SEMACU DATA UNIFICADA'!$C$2:$T1000,MATCH(1,($A44='SEMACU DATA UNIFICADA'!$A$2:$A1000)*($BV$1='SEMACU DATA UNIFICADA'!$B$2:$B1000),0),MATCH(CC$2,'SEMACU DATA UNIFICADA'!$C$1:$T$1,0)),"")</f>
        <v/>
      </c>
      <c r="CD44" s="60" t="str">
        <f t="array" ref="CD44">IFERROR(INDEX('SEMACU DATA UNIFICADA'!$C$2:$T1000,MATCH(1,($A44='SEMACU DATA UNIFICADA'!$A$2:$A1000)*($BV$1='SEMACU DATA UNIFICADA'!$B$2:$B1000),0),MATCH(CD$2,'SEMACU DATA UNIFICADA'!$C$1:$T$1,0)),"")</f>
        <v/>
      </c>
      <c r="CE44" s="23" t="str">
        <f t="array" ref="CE44">IFERROR(INDEX('SEMACU DATA UNIFICADA'!$C$2:$T1000,MATCH(1,($A44='SEMACU DATA UNIFICADA'!$A$2:$A1000)*($BV$1='SEMACU DATA UNIFICADA'!$B$2:$B1000),0),MATCH(CE$2,'SEMACU DATA UNIFICADA'!$C$1:$T$1,0)),"")</f>
        <v/>
      </c>
      <c r="CF44" s="23" t="str">
        <f t="array" ref="CF44">IFERROR(INDEX('SEMACU DATA UNIFICADA'!$C$2:$T1000,MATCH(1,($A44='SEMACU DATA UNIFICADA'!$A$2:$A1000)*($BV$1='SEMACU DATA UNIFICADA'!$B$2:$B1000),0),MATCH(CF$2,'SEMACU DATA UNIFICADA'!$C$1:$T$1,0)),"")</f>
        <v/>
      </c>
      <c r="CG44" s="23" t="str">
        <f t="array" ref="CG44">IFERROR(INDEX('SEMACU DATA UNIFICADA'!$C$2:$T1000,MATCH(1,($A44='SEMACU DATA UNIFICADA'!$A$2:$A1000)*($BV$1='SEMACU DATA UNIFICADA'!$B$2:$B1000),0),MATCH(CG$2,'SEMACU DATA UNIFICADA'!$C$1:$T$1,0)),"")</f>
        <v/>
      </c>
      <c r="CH44" s="60" t="str">
        <f t="array" ref="CH44">IFERROR(INDEX('SEMACU DATA UNIFICADA'!$C$2:$T1000,MATCH(1,($A44='SEMACU DATA UNIFICADA'!$A$2:$A1000)*($BV$1='SEMACU DATA UNIFICADA'!$B$2:$B1000),0),MATCH(CH$2,'SEMACU DATA UNIFICADA'!$C$1:$T$1,0)),"")</f>
        <v/>
      </c>
      <c r="CI44" s="2" t="str">
        <f t="array" ref="CI44">IFERROR(INDEX('SEMACU DATA UNIFICADA'!$C$2:$T1000,MATCH(1,($A44='SEMACU DATA UNIFICADA'!$A$2:$A1000)*($BV$1='SEMACU DATA UNIFICADA'!$B$2:$B1000),0),MATCH(CI$2,'SEMACU DATA UNIFICADA'!$C$1:$T$1,0)),"")</f>
        <v/>
      </c>
      <c r="CJ44" s="2" t="str">
        <f t="array" ref="CJ44">IFERROR(INDEX('SEMACU DATA UNIFICADA'!$C$2:$T1000,MATCH(1,($A44='SEMACU DATA UNIFICADA'!$A$2:$A1000)*($BV$1='SEMACU DATA UNIFICADA'!$B$2:$B1000),0),MATCH(CJ$2,'SEMACU DATA UNIFICADA'!$C$1:$T$1,0)),"")</f>
        <v/>
      </c>
      <c r="CK44" s="33" t="str">
        <f t="array" ref="CK44">IFERROR(INDEX('SEMACU DATA UNIFICADA'!$C$2:$T1000,MATCH(1,($A44='SEMACU DATA UNIFICADA'!$A$2:$A1000)*($BV$1='SEMACU DATA UNIFICADA'!$B$2:$B1000),0),MATCH(CK$2,'SEMACU DATA UNIFICADA'!$C$1:$T$1,0)),"")</f>
        <v/>
      </c>
      <c r="CL44" s="60" t="str">
        <f t="array" ref="CL44">IFERROR(INDEX('SEMACU DATA UNIFICADA'!$C$2:$T1000,MATCH(1,($A44='SEMACU DATA UNIFICADA'!$A$2:$A1000)*($BV$1='SEMACU DATA UNIFICADA'!$B$2:$B1000),0),MATCH(CL$2,'SEMACU DATA UNIFICADA'!$C$1:$T$1,0)),"")</f>
        <v/>
      </c>
      <c r="CM44" s="140" t="str">
        <f t="array" ref="CM44">IFERROR(INDEX('SEMACU DATA UNIFICADA'!$C$2:$T1000,MATCH(1,($A44='SEMACU DATA UNIFICADA'!$A$2:$A1000)*($BV$1='SEMACU DATA UNIFICADA'!$B$2:$B1000),0),MATCH(CM$2,'SEMACU DATA UNIFICADA'!$C$1:$T$1,0)),"")</f>
        <v/>
      </c>
      <c r="CN44" s="138" t="str">
        <f t="array" ref="CN44">IFERROR(INDEX('SEMACU DATA UNIFICADA'!$C$2:$T1000,MATCH(1,($A44='SEMACU DATA UNIFICADA'!$A$2:$A1000)*($CN$1='SEMACU DATA UNIFICADA'!$B$2:$B1000),0),MATCH(CN$2,'SEMACU DATA UNIFICADA'!$C$1:$T$1,0)),"")</f>
        <v/>
      </c>
      <c r="CO44" s="2" t="str">
        <f t="array" ref="CO44">IFERROR(INDEX('SEMACU DATA UNIFICADA'!$C$2:$T1000,MATCH(1,($A44='SEMACU DATA UNIFICADA'!$A$2:$A1000)*($CN$1='SEMACU DATA UNIFICADA'!$B$2:$B1000),0),MATCH(CO$2,'SEMACU DATA UNIFICADA'!$C$1:$T$1,0)),"")</f>
        <v/>
      </c>
      <c r="CP44" s="2" t="str">
        <f t="array" ref="CP44">IFERROR(INDEX('SEMACU DATA UNIFICADA'!$C$2:$T1000,MATCH(1,($A44='SEMACU DATA UNIFICADA'!$A$2:$A1000)*($CN$1='SEMACU DATA UNIFICADA'!$B$2:$B1000),0),MATCH(CP$2,'SEMACU DATA UNIFICADA'!$C$1:$T$1,0)),"")</f>
        <v/>
      </c>
      <c r="CQ44" s="2" t="str">
        <f t="array" ref="CQ44">IFERROR(INDEX('SEMACU DATA UNIFICADA'!$C$2:$T1000,MATCH(1,($A44='SEMACU DATA UNIFICADA'!$A$2:$A1000)*($CN$1='SEMACU DATA UNIFICADA'!$B$2:$B1000),0),MATCH(CQ$2,'SEMACU DATA UNIFICADA'!$C$1:$T$1,0)),"")</f>
        <v/>
      </c>
      <c r="CR44" s="139" t="str">
        <f t="array" ref="CR44">IFERROR(INDEX('SEMACU DATA UNIFICADA'!$C$2:$T1000,MATCH(1,($A44='SEMACU DATA UNIFICADA'!$A$2:$A1000)*($CN$1='SEMACU DATA UNIFICADA'!$B$2:$B1000),0),MATCH(CR$2,'SEMACU DATA UNIFICADA'!$C$1:$T$1,0)),"")</f>
        <v/>
      </c>
      <c r="CS44" s="2" t="str">
        <f t="array" ref="CS44">IFERROR(INDEX('SEMACU DATA UNIFICADA'!$C$2:$T1000,MATCH(1,($A44='SEMACU DATA UNIFICADA'!$A$2:$A1000)*($CN$1='SEMACU DATA UNIFICADA'!$B$2:$B1000),0),MATCH(CS$2,'SEMACU DATA UNIFICADA'!$C$1:$T$1,0)),"")</f>
        <v/>
      </c>
      <c r="CT44" s="2" t="str">
        <f t="array" ref="CT44">IFERROR(INDEX('SEMACU DATA UNIFICADA'!$C$2:$T1000,MATCH(1,($A44='SEMACU DATA UNIFICADA'!$A$2:$A1000)*($CN$1='SEMACU DATA UNIFICADA'!$B$2:$B1000),0),MATCH(CT$2,'SEMACU DATA UNIFICADA'!$C$1:$T$1,0)),"")</f>
        <v/>
      </c>
      <c r="CU44" s="33" t="str">
        <f t="array" ref="CU44">IFERROR(INDEX('SEMACU DATA UNIFICADA'!$C$2:$T1000,MATCH(1,($A44='SEMACU DATA UNIFICADA'!$A$2:$A1000)*($CN$1='SEMACU DATA UNIFICADA'!$B$2:$B1000),0),MATCH(CU$2,'SEMACU DATA UNIFICADA'!$C$1:$T$1,0)),"")</f>
        <v/>
      </c>
      <c r="CV44" s="60" t="str">
        <f t="array" ref="CV44">IFERROR(INDEX('SEMACU DATA UNIFICADA'!$C$2:$T1000,MATCH(1,($A44='SEMACU DATA UNIFICADA'!$A$2:$A1000)*($CN$1='SEMACU DATA UNIFICADA'!$B$2:$B1000),0),MATCH(CV$2,'SEMACU DATA UNIFICADA'!$C$1:$T$1,0)),"")</f>
        <v/>
      </c>
      <c r="CW44" s="23" t="str">
        <f t="array" ref="CW44">IFERROR(INDEX('SEMACU DATA UNIFICADA'!$C$2:$T1000,MATCH(1,($A44='SEMACU DATA UNIFICADA'!$A$2:$A1000)*($CN$1='SEMACU DATA UNIFICADA'!$B$2:$B1000),0),MATCH(CW$2,'SEMACU DATA UNIFICADA'!$C$1:$T$1,0)),"")</f>
        <v/>
      </c>
      <c r="CX44" s="23" t="str">
        <f t="array" ref="CX44">IFERROR(INDEX('SEMACU DATA UNIFICADA'!$C$2:$T1000,MATCH(1,($A44='SEMACU DATA UNIFICADA'!$A$2:$A1000)*($CN$1='SEMACU DATA UNIFICADA'!$B$2:$B1000),0),MATCH(CX$2,'SEMACU DATA UNIFICADA'!$C$1:$T$1,0)),"")</f>
        <v/>
      </c>
      <c r="CY44" s="23" t="str">
        <f t="array" ref="CY44">IFERROR(INDEX('SEMACU DATA UNIFICADA'!$C$2:$T1000,MATCH(1,($A44='SEMACU DATA UNIFICADA'!$A$2:$A1000)*($CN$1='SEMACU DATA UNIFICADA'!$B$2:$B1000),0),MATCH(CY$2,'SEMACU DATA UNIFICADA'!$C$1:$T$1,0)),"")</f>
        <v/>
      </c>
      <c r="CZ44" s="60" t="str">
        <f t="array" ref="CZ44">IFERROR(INDEX('SEMACU DATA UNIFICADA'!$C$2:$T1000,MATCH(1,($A44='SEMACU DATA UNIFICADA'!$A$2:$A1000)*($CN$1='SEMACU DATA UNIFICADA'!$B$2:$B1000),0),MATCH(CZ$2,'SEMACU DATA UNIFICADA'!$C$1:$T$1,0)),"")</f>
        <v/>
      </c>
      <c r="DA44" s="2" t="str">
        <f t="array" ref="DA44">IFERROR(INDEX('SEMACU DATA UNIFICADA'!$C$2:$T1000,MATCH(1,($A44='SEMACU DATA UNIFICADA'!$A$2:$A1000)*($CN$1='SEMACU DATA UNIFICADA'!$B$2:$B1000),0),MATCH(DA$2,'SEMACU DATA UNIFICADA'!$C$1:$T$1,0)),"")</f>
        <v/>
      </c>
      <c r="DB44" s="2" t="str">
        <f t="array" ref="DB44">IFERROR(INDEX('SEMACU DATA UNIFICADA'!$C$2:$T1000,MATCH(1,($A44='SEMACU DATA UNIFICADA'!$A$2:$A1000)*($CN$1='SEMACU DATA UNIFICADA'!$B$2:$B1000),0),MATCH(DB$2,'SEMACU DATA UNIFICADA'!$C$1:$T$1,0)),"")</f>
        <v/>
      </c>
      <c r="DC44" s="33" t="str">
        <f t="array" ref="DC44">IFERROR(INDEX('SEMACU DATA UNIFICADA'!$C$2:$T1000,MATCH(1,($A44='SEMACU DATA UNIFICADA'!$A$2:$A1000)*($CN$1='SEMACU DATA UNIFICADA'!$B$2:$B1000),0),MATCH(DC$2,'SEMACU DATA UNIFICADA'!$C$1:$T$1,0)),"")</f>
        <v/>
      </c>
      <c r="DD44" s="60" t="str">
        <f t="array" ref="DD44">IFERROR(INDEX('SEMACU DATA UNIFICADA'!$C$2:$T1000,MATCH(1,($A44='SEMACU DATA UNIFICADA'!$A$2:$A1000)*($CN$1='SEMACU DATA UNIFICADA'!$B$2:$B1000),0),MATCH(DD$2,'SEMACU DATA UNIFICADA'!$C$1:$T$1,0)),"")</f>
        <v/>
      </c>
      <c r="DE44" s="140" t="str">
        <f t="array" ref="DE44">IFERROR(INDEX('SEMACU DATA UNIFICADA'!$C$2:$T1000,MATCH(1,($A44='SEMACU DATA UNIFICADA'!$A$2:$A1000)*($CN$1='SEMACU DATA UNIFICADA'!$B$2:$B1000),0),MATCH(DE$2,'SEMACU DATA UNIFICADA'!$C$1:$T$1,0)),"")</f>
        <v/>
      </c>
      <c r="DF44" s="138" t="str">
        <f t="array" ref="DF44">IFERROR(INDEX('SEMACU DATA UNIFICADA'!$C$2:$T1000,MATCH(1,($A44='SEMACU DATA UNIFICADA'!$A$2:$A1000)*($DF$1='SEMACU DATA UNIFICADA'!$B$2:$B1000),0),MATCH(DF$2,'SEMACU DATA UNIFICADA'!$C$1:$T$1,0)),"")</f>
        <v/>
      </c>
      <c r="DG44" s="2" t="str">
        <f t="array" ref="DG44">IFERROR(INDEX('SEMACU DATA UNIFICADA'!$C$2:$T1000,MATCH(1,($A44='SEMACU DATA UNIFICADA'!$A$2:$A1000)*($DF$1='SEMACU DATA UNIFICADA'!$B$2:$B1000),0),MATCH(DG$2,'SEMACU DATA UNIFICADA'!$C$1:$T$1,0)),"")</f>
        <v/>
      </c>
      <c r="DH44" s="2" t="str">
        <f t="array" ref="DH44">IFERROR(INDEX('SEMACU DATA UNIFICADA'!$C$2:$T1000,MATCH(1,($A44='SEMACU DATA UNIFICADA'!$A$2:$A1000)*($DF$1='SEMACU DATA UNIFICADA'!$B$2:$B1000),0),MATCH(DH$2,'SEMACU DATA UNIFICADA'!$C$1:$T$1,0)),"")</f>
        <v/>
      </c>
      <c r="DI44" s="2" t="str">
        <f t="array" ref="DI44">IFERROR(INDEX('SEMACU DATA UNIFICADA'!$C$2:$T1000,MATCH(1,($A44='SEMACU DATA UNIFICADA'!$A$2:$A1000)*($DF$1='SEMACU DATA UNIFICADA'!$B$2:$B1000),0),MATCH(DI$2,'SEMACU DATA UNIFICADA'!$C$1:$T$1,0)),"")</f>
        <v/>
      </c>
      <c r="DJ44" s="139" t="str">
        <f t="array" ref="DJ44">IFERROR(INDEX('SEMACU DATA UNIFICADA'!$C$2:$T1000,MATCH(1,($A44='SEMACU DATA UNIFICADA'!$A$2:$A1000)*($DF$1='SEMACU DATA UNIFICADA'!$B$2:$B1000),0),MATCH(DJ$2,'SEMACU DATA UNIFICADA'!$C$1:$T$1,0)),"")</f>
        <v/>
      </c>
      <c r="DK44" s="2" t="str">
        <f t="array" ref="DK44">IFERROR(INDEX('SEMACU DATA UNIFICADA'!$C$2:$T1000,MATCH(1,($A44='SEMACU DATA UNIFICADA'!$A$2:$A1000)*($DF$1='SEMACU DATA UNIFICADA'!$B$2:$B1000),0),MATCH(DK$2,'SEMACU DATA UNIFICADA'!$C$1:$T$1,0)),"")</f>
        <v/>
      </c>
      <c r="DL44" s="2" t="str">
        <f t="array" ref="DL44">IFERROR(INDEX('SEMACU DATA UNIFICADA'!$C$2:$T1000,MATCH(1,($A44='SEMACU DATA UNIFICADA'!$A$2:$A1000)*($DF$1='SEMACU DATA UNIFICADA'!$B$2:$B1000),0),MATCH(DL$2,'SEMACU DATA UNIFICADA'!$C$1:$T$1,0)),"")</f>
        <v/>
      </c>
      <c r="DM44" s="33" t="str">
        <f t="array" ref="DM44">IFERROR(INDEX('SEMACU DATA UNIFICADA'!$C$2:$T1000,MATCH(1,($A44='SEMACU DATA UNIFICADA'!$A$2:$A1000)*($DF$1='SEMACU DATA UNIFICADA'!$B$2:$B1000),0),MATCH(DM$2,'SEMACU DATA UNIFICADA'!$C$1:$T$1,0)),"")</f>
        <v/>
      </c>
      <c r="DN44" s="60" t="str">
        <f t="array" ref="DN44">IFERROR(INDEX('SEMACU DATA UNIFICADA'!$C$2:$T1000,MATCH(1,($A44='SEMACU DATA UNIFICADA'!$A$2:$A1000)*($DF$1='SEMACU DATA UNIFICADA'!$B$2:$B1000),0),MATCH(DN$2,'SEMACU DATA UNIFICADA'!$C$1:$T$1,0)),"")</f>
        <v/>
      </c>
      <c r="DO44" s="23" t="str">
        <f t="array" ref="DO44">IFERROR(INDEX('SEMACU DATA UNIFICADA'!$C$2:$T1000,MATCH(1,($A44='SEMACU DATA UNIFICADA'!$A$2:$A1000)*($DF$1='SEMACU DATA UNIFICADA'!$B$2:$B1000),0),MATCH(DO$2,'SEMACU DATA UNIFICADA'!$C$1:$T$1,0)),"")</f>
        <v/>
      </c>
      <c r="DP44" s="23" t="str">
        <f t="array" ref="DP44">IFERROR(INDEX('SEMACU DATA UNIFICADA'!$C$2:$T1000,MATCH(1,($A44='SEMACU DATA UNIFICADA'!$A$2:$A1000)*($DF$1='SEMACU DATA UNIFICADA'!$B$2:$B1000),0),MATCH(DP$2,'SEMACU DATA UNIFICADA'!$C$1:$T$1,0)),"")</f>
        <v/>
      </c>
      <c r="DQ44" s="23" t="str">
        <f t="array" ref="DQ44">IFERROR(INDEX('SEMACU DATA UNIFICADA'!$C$2:$T1000,MATCH(1,($A44='SEMACU DATA UNIFICADA'!$A$2:$A1000)*($DF$1='SEMACU DATA UNIFICADA'!$B$2:$B1000),0),MATCH(DQ$2,'SEMACU DATA UNIFICADA'!$C$1:$T$1,0)),"")</f>
        <v/>
      </c>
      <c r="DR44" s="60" t="str">
        <f t="array" ref="DR44">IFERROR(INDEX('SEMACU DATA UNIFICADA'!$C$2:$T1000,MATCH(1,($A44='SEMACU DATA UNIFICADA'!$A$2:$A1000)*($DF$1='SEMACU DATA UNIFICADA'!$B$2:$B1000),0),MATCH(DR$2,'SEMACU DATA UNIFICADA'!$C$1:$T$1,0)),"")</f>
        <v/>
      </c>
      <c r="DS44" s="2" t="str">
        <f t="array" ref="DS44">IFERROR(INDEX('SEMACU DATA UNIFICADA'!$C$2:$T1000,MATCH(1,($A44='SEMACU DATA UNIFICADA'!$A$2:$A1000)*($DF$1='SEMACU DATA UNIFICADA'!$B$2:$B1000),0),MATCH(DS$2,'SEMACU DATA UNIFICADA'!$C$1:$T$1,0)),"")</f>
        <v/>
      </c>
      <c r="DT44" s="2" t="str">
        <f t="array" ref="DT44">IFERROR(INDEX('SEMACU DATA UNIFICADA'!$C$2:$T1000,MATCH(1,($A44='SEMACU DATA UNIFICADA'!$A$2:$A1000)*($DF$1='SEMACU DATA UNIFICADA'!$B$2:$B1000),0),MATCH(DT$2,'SEMACU DATA UNIFICADA'!$C$1:$T$1,0)),"")</f>
        <v/>
      </c>
      <c r="DU44" s="33" t="str">
        <f t="array" ref="DU44">IFERROR(INDEX('SEMACU DATA UNIFICADA'!$C$2:$T1000,MATCH(1,($A44='SEMACU DATA UNIFICADA'!$A$2:$A1000)*($DF$1='SEMACU DATA UNIFICADA'!$B$2:$B1000),0),MATCH(DU$2,'SEMACU DATA UNIFICADA'!$C$1:$T$1,0)),"")</f>
        <v/>
      </c>
      <c r="DV44" s="60" t="str">
        <f t="array" ref="DV44">IFERROR(INDEX('SEMACU DATA UNIFICADA'!$C$2:$T1000,MATCH(1,($A44='SEMACU DATA UNIFICADA'!$A$2:$A1000)*($DF$1='SEMACU DATA UNIFICADA'!$B$2:$B1000),0),MATCH(DV$2,'SEMACU DATA UNIFICADA'!$C$1:$T$1,0)),"")</f>
        <v/>
      </c>
      <c r="DW44" s="140" t="str">
        <f t="array" ref="DW44">IFERROR(INDEX('SEMACU DATA UNIFICADA'!$C$2:$T1000,MATCH(1,($A44='SEMACU DATA UNIFICADA'!$A$2:$A1000)*($DF$1='SEMACU DATA UNIFICADA'!$B$2:$B1000),0),MATCH(DW$2,'SEMACU DATA UNIFICADA'!$C$1:$T$1,0)),"")</f>
        <v/>
      </c>
      <c r="DX44" s="138" t="str">
        <f t="array" ref="DX44">IFERROR(INDEX('SEMACU DATA UNIFICADA'!$C$2:$T1000,MATCH(1,($A44='SEMACU DATA UNIFICADA'!$A$2:$A1000)*($DX$1='SEMACU DATA UNIFICADA'!$B$2:$B1000),0),MATCH(DX$2,'SEMACU DATA UNIFICADA'!$C$1:$T$1,0)),"")</f>
        <v/>
      </c>
      <c r="DY44" s="2" t="str">
        <f t="array" ref="DY44">IFERROR(INDEX('SEMACU DATA UNIFICADA'!$C$2:$T1000,MATCH(1,($A44='SEMACU DATA UNIFICADA'!$A$2:$A1000)*($DX$1='SEMACU DATA UNIFICADA'!$B$2:$B1000),0),MATCH(DY$2,'SEMACU DATA UNIFICADA'!$C$1:$T$1,0)),"")</f>
        <v/>
      </c>
      <c r="DZ44" s="2" t="str">
        <f t="array" ref="DZ44">IFERROR(INDEX('SEMACU DATA UNIFICADA'!$C$2:$T1000,MATCH(1,($A44='SEMACU DATA UNIFICADA'!$A$2:$A1000)*($DX$1='SEMACU DATA UNIFICADA'!$B$2:$B1000),0),MATCH(DZ$2,'SEMACU DATA UNIFICADA'!$C$1:$T$1,0)),"")</f>
        <v/>
      </c>
      <c r="EA44" s="2" t="str">
        <f t="array" ref="EA44">IFERROR(INDEX('SEMACU DATA UNIFICADA'!$C$2:$T1000,MATCH(1,($A44='SEMACU DATA UNIFICADA'!$A$2:$A1000)*($DX$1='SEMACU DATA UNIFICADA'!$B$2:$B1000),0),MATCH(EA$2,'SEMACU DATA UNIFICADA'!$C$1:$T$1,0)),"")</f>
        <v/>
      </c>
      <c r="EB44" s="139" t="str">
        <f t="array" ref="EB44">IFERROR(INDEX('SEMACU DATA UNIFICADA'!$C$2:$T1000,MATCH(1,($A44='SEMACU DATA UNIFICADA'!$A$2:$A1000)*($DX$1='SEMACU DATA UNIFICADA'!$B$2:$B1000),0),MATCH(EB$2,'SEMACU DATA UNIFICADA'!$C$1:$T$1,0)),"")</f>
        <v/>
      </c>
      <c r="EC44" s="2" t="str">
        <f t="array" ref="EC44">IFERROR(INDEX('SEMACU DATA UNIFICADA'!$C$2:$T1000,MATCH(1,($A44='SEMACU DATA UNIFICADA'!$A$2:$A1000)*($DX$1='SEMACU DATA UNIFICADA'!$B$2:$B1000),0),MATCH(EC$2,'SEMACU DATA UNIFICADA'!$C$1:$T$1,0)),"")</f>
        <v/>
      </c>
      <c r="ED44" s="2" t="str">
        <f t="array" ref="ED44">IFERROR(INDEX('SEMACU DATA UNIFICADA'!$C$2:$T1000,MATCH(1,($A44='SEMACU DATA UNIFICADA'!$A$2:$A1000)*($DX$1='SEMACU DATA UNIFICADA'!$B$2:$B1000),0),MATCH(ED$2,'SEMACU DATA UNIFICADA'!$C$1:$T$1,0)),"")</f>
        <v/>
      </c>
      <c r="EE44" s="33" t="str">
        <f t="array" ref="EE44">IFERROR(INDEX('SEMACU DATA UNIFICADA'!$C$2:$T1000,MATCH(1,($A44='SEMACU DATA UNIFICADA'!$A$2:$A1000)*($DX$1='SEMACU DATA UNIFICADA'!$B$2:$B1000),0),MATCH(EE$2,'SEMACU DATA UNIFICADA'!$C$1:$T$1,0)),"")</f>
        <v/>
      </c>
      <c r="EF44" s="60" t="str">
        <f t="array" ref="EF44">IFERROR(INDEX('SEMACU DATA UNIFICADA'!$C$2:$T1000,MATCH(1,($A44='SEMACU DATA UNIFICADA'!$A$2:$A1000)*($DX$1='SEMACU DATA UNIFICADA'!$B$2:$B1000),0),MATCH(EF$2,'SEMACU DATA UNIFICADA'!$C$1:$T$1,0)),"")</f>
        <v/>
      </c>
      <c r="EG44" s="23" t="str">
        <f t="array" ref="EG44">IFERROR(INDEX('SEMACU DATA UNIFICADA'!$C$2:$T1000,MATCH(1,($A44='SEMACU DATA UNIFICADA'!$A$2:$A1000)*($DX$1='SEMACU DATA UNIFICADA'!$B$2:$B1000),0),MATCH(EG$2,'SEMACU DATA UNIFICADA'!$C$1:$T$1,0)),"")</f>
        <v/>
      </c>
      <c r="EH44" s="23" t="str">
        <f t="array" ref="EH44">IFERROR(INDEX('SEMACU DATA UNIFICADA'!$C$2:$T1000,MATCH(1,($A44='SEMACU DATA UNIFICADA'!$A$2:$A1000)*($DX$1='SEMACU DATA UNIFICADA'!$B$2:$B1000),0),MATCH(EH$2,'SEMACU DATA UNIFICADA'!$C$1:$T$1,0)),"")</f>
        <v/>
      </c>
      <c r="EI44" s="23" t="str">
        <f t="array" ref="EI44">IFERROR(INDEX('SEMACU DATA UNIFICADA'!$C$2:$T1000,MATCH(1,($A44='SEMACU DATA UNIFICADA'!$A$2:$A1000)*($DX$1='SEMACU DATA UNIFICADA'!$B$2:$B1000),0),MATCH(EI$2,'SEMACU DATA UNIFICADA'!$C$1:$T$1,0)),"")</f>
        <v/>
      </c>
      <c r="EJ44" s="60" t="str">
        <f t="array" ref="EJ44">IFERROR(INDEX('SEMACU DATA UNIFICADA'!$C$2:$T1000,MATCH(1,($A44='SEMACU DATA UNIFICADA'!$A$2:$A1000)*($DX$1='SEMACU DATA UNIFICADA'!$B$2:$B1000),0),MATCH(EJ$2,'SEMACU DATA UNIFICADA'!$C$1:$T$1,0)),"")</f>
        <v/>
      </c>
      <c r="EK44" s="2" t="str">
        <f t="array" ref="EK44">IFERROR(INDEX('SEMACU DATA UNIFICADA'!$C$2:$T1000,MATCH(1,($A44='SEMACU DATA UNIFICADA'!$A$2:$A1000)*($DX$1='SEMACU DATA UNIFICADA'!$B$2:$B1000),0),MATCH(EK$2,'SEMACU DATA UNIFICADA'!$C$1:$T$1,0)),"")</f>
        <v/>
      </c>
      <c r="EL44" s="2" t="str">
        <f t="array" ref="EL44">IFERROR(INDEX('SEMACU DATA UNIFICADA'!$C$2:$T1000,MATCH(1,($A44='SEMACU DATA UNIFICADA'!$A$2:$A1000)*($DX$1='SEMACU DATA UNIFICADA'!$B$2:$B1000),0),MATCH(EL$2,'SEMACU DATA UNIFICADA'!$C$1:$T$1,0)),"")</f>
        <v/>
      </c>
      <c r="EM44" s="33" t="str">
        <f t="array" ref="EM44">IFERROR(INDEX('SEMACU DATA UNIFICADA'!$C$2:$T1000,MATCH(1,($A44='SEMACU DATA UNIFICADA'!$A$2:$A1000)*($DX$1='SEMACU DATA UNIFICADA'!$B$2:$B1000),0),MATCH(EM$2,'SEMACU DATA UNIFICADA'!$C$1:$T$1,0)),"")</f>
        <v/>
      </c>
      <c r="EN44" s="60" t="str">
        <f t="array" ref="EN44">IFERROR(INDEX('SEMACU DATA UNIFICADA'!$C$2:$T1000,MATCH(1,($A44='SEMACU DATA UNIFICADA'!$A$2:$A1000)*($DX$1='SEMACU DATA UNIFICADA'!$B$2:$B1000),0),MATCH(EN$2,'SEMACU DATA UNIFICADA'!$C$1:$T$1,0)),"")</f>
        <v/>
      </c>
      <c r="EO44" s="140" t="str">
        <f t="array" ref="EO44">IFERROR(INDEX('SEMACU DATA UNIFICADA'!$C$2:$T1000,MATCH(1,($A44='SEMACU DATA UNIFICADA'!$A$2:$A1000)*($DX$1='SEMACU DATA UNIFICADA'!$B$2:$B1000),0),MATCH(EO$2,'SEMACU DATA UNIFICADA'!$C$1:$T$1,0)),"")</f>
        <v/>
      </c>
      <c r="EP44" s="138" t="str">
        <f t="array" ref="EP44">IFERROR(INDEX('SEMACU DATA UNIFICADA'!$C$2:$T1000,MATCH(1,($A44='SEMACU DATA UNIFICADA'!$A$2:$A1000)*($EP$1='SEMACU DATA UNIFICADA'!$B$2:$B1000),0),MATCH(EP$2,'SEMACU DATA UNIFICADA'!$C$1:$T$1,0)),"")</f>
        <v/>
      </c>
      <c r="EQ44" s="2" t="str">
        <f t="array" ref="EQ44">IFERROR(INDEX('SEMACU DATA UNIFICADA'!$C$2:$T1000,MATCH(1,($A44='SEMACU DATA UNIFICADA'!$A$2:$A1000)*($EP$1='SEMACU DATA UNIFICADA'!$B$2:$B1000),0),MATCH(EQ$2,'SEMACU DATA UNIFICADA'!$C$1:$T$1,0)),"")</f>
        <v/>
      </c>
      <c r="ER44" s="2" t="str">
        <f t="array" ref="ER44">IFERROR(INDEX('SEMACU DATA UNIFICADA'!$C$2:$T1000,MATCH(1,($A44='SEMACU DATA UNIFICADA'!$A$2:$A1000)*($EP$1='SEMACU DATA UNIFICADA'!$B$2:$B1000),0),MATCH(ER$2,'SEMACU DATA UNIFICADA'!$C$1:$T$1,0)),"")</f>
        <v/>
      </c>
      <c r="ES44" s="2" t="str">
        <f t="array" ref="ES44">IFERROR(INDEX('SEMACU DATA UNIFICADA'!$C$2:$T1000,MATCH(1,($A44='SEMACU DATA UNIFICADA'!$A$2:$A1000)*($EP$1='SEMACU DATA UNIFICADA'!$B$2:$B1000),0),MATCH(ES$2,'SEMACU DATA UNIFICADA'!$C$1:$T$1,0)),"")</f>
        <v/>
      </c>
      <c r="ET44" s="139" t="str">
        <f t="array" ref="ET44">IFERROR(INDEX('SEMACU DATA UNIFICADA'!$C$2:$T1000,MATCH(1,($A44='SEMACU DATA UNIFICADA'!$A$2:$A1000)*($EP$1='SEMACU DATA UNIFICADA'!$B$2:$B1000),0),MATCH(ET$2,'SEMACU DATA UNIFICADA'!$C$1:$T$1,0)),"")</f>
        <v/>
      </c>
      <c r="EU44" s="2" t="str">
        <f t="array" ref="EU44">IFERROR(INDEX('SEMACU DATA UNIFICADA'!$C$2:$T1000,MATCH(1,($A44='SEMACU DATA UNIFICADA'!$A$2:$A1000)*($EP$1='SEMACU DATA UNIFICADA'!$B$2:$B1000),0),MATCH(EU$2,'SEMACU DATA UNIFICADA'!$C$1:$T$1,0)),"")</f>
        <v/>
      </c>
      <c r="EV44" s="2" t="str">
        <f t="array" ref="EV44">IFERROR(INDEX('SEMACU DATA UNIFICADA'!$C$2:$T1000,MATCH(1,($A44='SEMACU DATA UNIFICADA'!$A$2:$A1000)*($EP$1='SEMACU DATA UNIFICADA'!$B$2:$B1000),0),MATCH(EV$2,'SEMACU DATA UNIFICADA'!$C$1:$T$1,0)),"")</f>
        <v/>
      </c>
      <c r="EW44" s="33" t="str">
        <f t="array" ref="EW44">IFERROR(INDEX('SEMACU DATA UNIFICADA'!$C$2:$T1000,MATCH(1,($A44='SEMACU DATA UNIFICADA'!$A$2:$A1000)*($EP$1='SEMACU DATA UNIFICADA'!$B$2:$B1000),0),MATCH(EW$2,'SEMACU DATA UNIFICADA'!$C$1:$T$1,0)),"")</f>
        <v/>
      </c>
      <c r="EX44" s="60" t="str">
        <f t="array" ref="EX44">IFERROR(INDEX('SEMACU DATA UNIFICADA'!$C$2:$T1000,MATCH(1,($A44='SEMACU DATA UNIFICADA'!$A$2:$A1000)*($EP$1='SEMACU DATA UNIFICADA'!$B$2:$B1000),0),MATCH(EX$2,'SEMACU DATA UNIFICADA'!$C$1:$T$1,0)),"")</f>
        <v/>
      </c>
      <c r="EY44" s="23" t="str">
        <f t="array" ref="EY44">IFERROR(INDEX('SEMACU DATA UNIFICADA'!$C$2:$T1000,MATCH(1,($A44='SEMACU DATA UNIFICADA'!$A$2:$A1000)*($EP$1='SEMACU DATA UNIFICADA'!$B$2:$B1000),0),MATCH(EY$2,'SEMACU DATA UNIFICADA'!$C$1:$T$1,0)),"")</f>
        <v/>
      </c>
      <c r="EZ44" s="23" t="str">
        <f t="array" ref="EZ44">IFERROR(INDEX('SEMACU DATA UNIFICADA'!$C$2:$T1000,MATCH(1,($A44='SEMACU DATA UNIFICADA'!$A$2:$A1000)*($EP$1='SEMACU DATA UNIFICADA'!$B$2:$B1000),0),MATCH(EZ$2,'SEMACU DATA UNIFICADA'!$C$1:$T$1,0)),"")</f>
        <v/>
      </c>
      <c r="FA44" s="23" t="str">
        <f t="array" ref="FA44">IFERROR(INDEX('SEMACU DATA UNIFICADA'!$C$2:$T1000,MATCH(1,($A44='SEMACU DATA UNIFICADA'!$A$2:$A1000)*($EP$1='SEMACU DATA UNIFICADA'!$B$2:$B1000),0),MATCH(FA$2,'SEMACU DATA UNIFICADA'!$C$1:$T$1,0)),"")</f>
        <v/>
      </c>
      <c r="FB44" s="60" t="str">
        <f t="array" ref="FB44">IFERROR(INDEX('SEMACU DATA UNIFICADA'!$C$2:$T1000,MATCH(1,($A44='SEMACU DATA UNIFICADA'!$A$2:$A1000)*($EP$1='SEMACU DATA UNIFICADA'!$B$2:$B1000),0),MATCH(FB$2,'SEMACU DATA UNIFICADA'!$C$1:$T$1,0)),"")</f>
        <v/>
      </c>
      <c r="FC44" s="2" t="str">
        <f t="array" ref="FC44">IFERROR(INDEX('SEMACU DATA UNIFICADA'!$C$2:$T1000,MATCH(1,($A44='SEMACU DATA UNIFICADA'!$A$2:$A1000)*($EP$1='SEMACU DATA UNIFICADA'!$B$2:$B1000),0),MATCH(FC$2,'SEMACU DATA UNIFICADA'!$C$1:$T$1,0)),"")</f>
        <v/>
      </c>
      <c r="FD44" s="2" t="str">
        <f t="array" ref="FD44">IFERROR(INDEX('SEMACU DATA UNIFICADA'!$C$2:$T1000,MATCH(1,($A44='SEMACU DATA UNIFICADA'!$A$2:$A1000)*($EP$1='SEMACU DATA UNIFICADA'!$B$2:$B1000),0),MATCH(FD$2,'SEMACU DATA UNIFICADA'!$C$1:$T$1,0)),"")</f>
        <v/>
      </c>
      <c r="FE44" s="33" t="str">
        <f t="array" ref="FE44">IFERROR(INDEX('SEMACU DATA UNIFICADA'!$C$2:$T1000,MATCH(1,($A44='SEMACU DATA UNIFICADA'!$A$2:$A1000)*($EP$1='SEMACU DATA UNIFICADA'!$B$2:$B1000),0),MATCH(FE$2,'SEMACU DATA UNIFICADA'!$C$1:$T$1,0)),"")</f>
        <v/>
      </c>
      <c r="FF44" s="60" t="str">
        <f t="array" ref="FF44">IFERROR(INDEX('SEMACU DATA UNIFICADA'!$C$2:$T1000,MATCH(1,($A44='SEMACU DATA UNIFICADA'!$A$2:$A1000)*($EP$1='SEMACU DATA UNIFICADA'!$B$2:$B1000),0),MATCH(FF$2,'SEMACU DATA UNIFICADA'!$C$1:$T$1,0)),"")</f>
        <v/>
      </c>
      <c r="FG44" s="140" t="str">
        <f t="array" ref="FG44">IFERROR(INDEX('SEMACU DATA UNIFICADA'!$C$2:$T1000,MATCH(1,($A44='SEMACU DATA UNIFICADA'!$A$2:$A1000)*($EP$1='SEMACU DATA UNIFICADA'!$B$2:$B1000),0),MATCH(FG$2,'SEMACU DATA UNIFICADA'!$C$1:$T$1,0)),"")</f>
        <v/>
      </c>
      <c r="FH44" s="138" t="str">
        <f t="array" ref="FH44">IFERROR(INDEX('SEMACU DATA UNIFICADA'!$C$2:$T1000,MATCH(1,($A44='SEMACU DATA UNIFICADA'!$A$2:$A1000)*($FH$1='SEMACU DATA UNIFICADA'!$B$2:$B1000),0),MATCH(FH$2,'SEMACU DATA UNIFICADA'!$C$1:$T$1,0)),"")</f>
        <v>SE11280923</v>
      </c>
      <c r="FI44" s="2">
        <f t="array" ref="FI44">IFERROR(INDEX('SEMACU DATA UNIFICADA'!$C$2:$T1000,MATCH(1,($A44='SEMACU DATA UNIFICADA'!$A$2:$A1000)*($FH$1='SEMACU DATA UNIFICADA'!$B$2:$B1000),0),MATCH(FI$2,'SEMACU DATA UNIFICADA'!$C$1:$T$1,0)),"")</f>
        <v>125</v>
      </c>
      <c r="FJ44" s="2">
        <f t="array" ref="FJ44">IFERROR(INDEX('SEMACU DATA UNIFICADA'!$C$2:$T1000,MATCH(1,($A44='SEMACU DATA UNIFICADA'!$A$2:$A1000)*($FH$1='SEMACU DATA UNIFICADA'!$B$2:$B1000),0),MATCH(FJ$2,'SEMACU DATA UNIFICADA'!$C$1:$T$1,0)),"")</f>
        <v>738</v>
      </c>
      <c r="FK44" s="2" t="str">
        <f t="array" ref="FK44">IFERROR(INDEX('SEMACU DATA UNIFICADA'!$C$2:$T1000,MATCH(1,($A44='SEMACU DATA UNIFICADA'!$A$2:$A1000)*($FH$1='SEMACU DATA UNIFICADA'!$B$2:$B1000),0),MATCH(FK$2,'SEMACU DATA UNIFICADA'!$C$1:$T$1,0)),"")</f>
        <v>SKR SETLINE</v>
      </c>
      <c r="FL44" s="139">
        <f t="array" ref="FL44">IFERROR(INDEX('SEMACU DATA UNIFICADA'!$C$2:$T1000,MATCH(1,($A44='SEMACU DATA UNIFICADA'!$A$2:$A1000)*($FH$1='SEMACU DATA UNIFICADA'!$B$2:$B1000),0),MATCH(FL$2,'SEMACU DATA UNIFICADA'!$C$1:$T$1,0)),"")</f>
        <v>646.488</v>
      </c>
      <c r="FM44" s="2">
        <f t="array" ref="FM44">IFERROR(INDEX('SEMACU DATA UNIFICADA'!$C$2:$T1000,MATCH(1,($A44='SEMACU DATA UNIFICADA'!$A$2:$A1000)*($FH$1='SEMACU DATA UNIFICADA'!$B$2:$B1000),0),MATCH(FM$2,'SEMACU DATA UNIFICADA'!$C$1:$T$1,0)),"")</f>
        <v>11.78</v>
      </c>
      <c r="FN44" s="2">
        <f t="array" ref="FN44">IFERROR(INDEX('SEMACU DATA UNIFICADA'!$C$2:$T1000,MATCH(1,($A44='SEMACU DATA UNIFICADA'!$A$2:$A1000)*($FH$1='SEMACU DATA UNIFICADA'!$B$2:$B1000),0),MATCH(FN$2,'SEMACU DATA UNIFICADA'!$C$1:$T$1,0)),"")</f>
        <v>2.3</v>
      </c>
      <c r="FO44" s="33">
        <f t="array" ref="FO44">IFERROR(INDEX('SEMACU DATA UNIFICADA'!$C$2:$T1000,MATCH(1,($A44='SEMACU DATA UNIFICADA'!$A$2:$A1000)*($FH$1='SEMACU DATA UNIFICADA'!$B$2:$B1000),0),MATCH(FO$2,'SEMACU DATA UNIFICADA'!$C$1:$T$1,0)),"")</f>
        <v>4.45824</v>
      </c>
      <c r="FP44" s="60">
        <f t="array" ref="FP44">IFERROR(INDEX('SEMACU DATA UNIFICADA'!$C$2:$T1000,MATCH(1,($A44='SEMACU DATA UNIFICADA'!$A$2:$A1000)*($FH$1='SEMACU DATA UNIFICADA'!$B$2:$B1000),0),MATCH(FP$2,'SEMACU DATA UNIFICADA'!$C$1:$T$1,0)),"")</f>
        <v>238013.3289</v>
      </c>
      <c r="FQ44" s="23">
        <f t="array" ref="FQ44">IFERROR(INDEX('SEMACU DATA UNIFICADA'!$C$2:$T1000,MATCH(1,($A44='SEMACU DATA UNIFICADA'!$A$2:$A1000)*($FH$1='SEMACU DATA UNIFICADA'!$B$2:$B1000),0),MATCH(FQ$2,'SEMACU DATA UNIFICADA'!$C$1:$T$1,0)),"")</f>
        <v>0.8966646</v>
      </c>
      <c r="FR44" s="23">
        <f t="array" ref="FR44">IFERROR(INDEX('SEMACU DATA UNIFICADA'!$C$2:$T1000,MATCH(1,($A44='SEMACU DATA UNIFICADA'!$A$2:$A1000)*($FH$1='SEMACU DATA UNIFICADA'!$B$2:$B1000),0),MATCH(FR$2,'SEMACU DATA UNIFICADA'!$C$1:$T$1,0)),"")</f>
        <v>0.4490817526</v>
      </c>
      <c r="FS44" s="23">
        <f t="array" ref="FS44">IFERROR(INDEX('SEMACU DATA UNIFICADA'!$C$2:$T1000,MATCH(1,($A44='SEMACU DATA UNIFICADA'!$A$2:$A1000)*($FH$1='SEMACU DATA UNIFICADA'!$B$2:$B1000),0),MATCH(FS$2,'SEMACU DATA UNIFICADA'!$C$1:$T$1,0)),"")</f>
        <v>0.4490817526</v>
      </c>
      <c r="FT44" s="60" t="str">
        <f t="array" ref="FT44">IFERROR(INDEX('SEMACU DATA UNIFICADA'!$C$2:$T1000,MATCH(1,($A44='SEMACU DATA UNIFICADA'!$A$2:$A1000)*($FH$1='SEMACU DATA UNIFICADA'!$B$2:$B1000),0),MATCH(FT$2,'SEMACU DATA UNIFICADA'!$C$1:$T$1,0)),"")</f>
        <v/>
      </c>
      <c r="FU44" s="2">
        <f t="array" ref="FU44">IFERROR(INDEX('SEMACU DATA UNIFICADA'!$C$2:$T1000,MATCH(1,($A44='SEMACU DATA UNIFICADA'!$A$2:$A1000)*($FH$1='SEMACU DATA UNIFICADA'!$B$2:$B1000),0),MATCH(FU$2,'SEMACU DATA UNIFICADA'!$C$1:$T$1,0)),"")</f>
        <v>2</v>
      </c>
      <c r="FV44" s="2">
        <f t="array" ref="FV44">IFERROR(INDEX('SEMACU DATA UNIFICADA'!$C$2:$T1000,MATCH(1,($A44='SEMACU DATA UNIFICADA'!$A$2:$A1000)*($FH$1='SEMACU DATA UNIFICADA'!$B$2:$B1000),0),MATCH(FV$2,'SEMACU DATA UNIFICADA'!$C$1:$T$1,0)),"")</f>
        <v>13.78</v>
      </c>
      <c r="FW44" s="33">
        <f t="array" ref="FW44">IFERROR(INDEX('SEMACU DATA UNIFICADA'!$C$2:$T1000,MATCH(1,($A44='SEMACU DATA UNIFICADA'!$A$2:$A1000)*($FH$1='SEMACU DATA UNIFICADA'!$B$2:$B1000),0),MATCH(FW$2,'SEMACU DATA UNIFICADA'!$C$1:$T$1,0)),"")</f>
        <v>4.12632</v>
      </c>
      <c r="FX44" s="60">
        <f t="array" ref="FX44">IFERROR(INDEX('SEMACU DATA UNIFICADA'!$C$2:$T1000,MATCH(1,($A44='SEMACU DATA UNIFICADA'!$A$2:$A1000)*($FH$1='SEMACU DATA UNIFICADA'!$B$2:$B1000),0),MATCH(FX$2,'SEMACU DATA UNIFICADA'!$C$1:$T$1,0)),"")</f>
        <v>135.9033106</v>
      </c>
      <c r="FY44" s="140">
        <f t="array" ref="FY44">IFERROR(INDEX('SEMACU DATA UNIFICADA'!$C$2:$T1000,MATCH(1,($A44='SEMACU DATA UNIFICADA'!$A$2:$A1000)*($FH$1='SEMACU DATA UNIFICADA'!$B$2:$B1000),0),MATCH(FY$2,'SEMACU DATA UNIFICADA'!$C$1:$T$1,0)),"")</f>
        <v>2.72582765</v>
      </c>
      <c r="FZ44" s="138" t="str">
        <f t="array" ref="FZ44">IFERROR(INDEX('SEMACU DATA UNIFICADA'!$C$2:$T1000,MATCH(1,($A44='SEMACU DATA UNIFICADA'!$A$2:$A1000)*($FZ$1='SEMACU DATA UNIFICADA'!$B$2:$B1000),0),MATCH(FZ$2,'SEMACU DATA UNIFICADA'!$C$1:$T$1,0)),"")</f>
        <v>SERE290823</v>
      </c>
      <c r="GA44" s="2">
        <f t="array" ref="GA44">IFERROR(INDEX('SEMACU DATA UNIFICADA'!$C$2:$T1000,MATCH(1,($A44='SEMACU DATA UNIFICADA'!$A$2:$A1000)*($FZ$1='SEMACU DATA UNIFICADA'!$B$2:$B1000),0),MATCH(GA$2,'SEMACU DATA UNIFICADA'!$C$1:$T$1,0)),"")</f>
        <v>25</v>
      </c>
      <c r="GB44" s="2">
        <f t="array" ref="GB44">IFERROR(INDEX('SEMACU DATA UNIFICADA'!$C$2:$T1000,MATCH(1,($A44='SEMACU DATA UNIFICADA'!$A$2:$A1000)*($FZ$1='SEMACU DATA UNIFICADA'!$B$2:$B1000),0),MATCH(GB$2,'SEMACU DATA UNIFICADA'!$C$1:$T$1,0)),"")</f>
        <v>175</v>
      </c>
      <c r="GC44" s="2" t="str">
        <f t="array" ref="GC44">IFERROR(INDEX('SEMACU DATA UNIFICADA'!$C$2:$T1000,MATCH(1,($A44='SEMACU DATA UNIFICADA'!$A$2:$A1000)*($FZ$1='SEMACU DATA UNIFICADA'!$B$2:$B1000),0),MATCH(GC$2,'SEMACU DATA UNIFICADA'!$C$1:$T$1,0)),"")</f>
        <v>SKR SETLINE</v>
      </c>
      <c r="GD44" s="139">
        <f t="array" ref="GD44">IFERROR(INDEX('SEMACU DATA UNIFICADA'!$C$2:$T1000,MATCH(1,($A44='SEMACU DATA UNIFICADA'!$A$2:$A1000)*($FZ$1='SEMACU DATA UNIFICADA'!$B$2:$B1000),0),MATCH(GD$2,'SEMACU DATA UNIFICADA'!$C$1:$T$1,0)),"")</f>
        <v>153.3</v>
      </c>
      <c r="GE44" s="2">
        <f t="array" ref="GE44">IFERROR(INDEX('SEMACU DATA UNIFICADA'!$C$2:$T1000,MATCH(1,($A44='SEMACU DATA UNIFICADA'!$A$2:$A1000)*($FZ$1='SEMACU DATA UNIFICADA'!$B$2:$B1000),0),MATCH(GE$2,'SEMACU DATA UNIFICADA'!$C$1:$T$1,0)),"")</f>
        <v>26.28</v>
      </c>
      <c r="GF44" s="2">
        <f t="array" ref="GF44">IFERROR(INDEX('SEMACU DATA UNIFICADA'!$C$2:$T1000,MATCH(1,($A44='SEMACU DATA UNIFICADA'!$A$2:$A1000)*($FZ$1='SEMACU DATA UNIFICADA'!$B$2:$B1000),0),MATCH(GF$2,'SEMACU DATA UNIFICADA'!$C$1:$T$1,0)),"")</f>
        <v>3.52</v>
      </c>
      <c r="GG44" s="33">
        <f t="array" ref="GG44">IFERROR(INDEX('SEMACU DATA UNIFICADA'!$C$2:$T1000,MATCH(1,($A44='SEMACU DATA UNIFICADA'!$A$2:$A1000)*($FZ$1='SEMACU DATA UNIFICADA'!$B$2:$B1000),0),MATCH(GG$2,'SEMACU DATA UNIFICADA'!$C$1:$T$1,0)),"")</f>
        <v>3.04512</v>
      </c>
      <c r="GH44" s="60">
        <f t="array" ref="GH44">IFERROR(INDEX('SEMACU DATA UNIFICADA'!$C$2:$T1000,MATCH(1,($A44='SEMACU DATA UNIFICADA'!$A$2:$A1000)*($FZ$1='SEMACU DATA UNIFICADA'!$B$2:$B1000),0),MATCH(GH$2,'SEMACU DATA UNIFICADA'!$C$1:$T$1,0)),"")</f>
        <v>31239.94324</v>
      </c>
      <c r="GI44" s="23">
        <f t="array" ref="GI44">IFERROR(INDEX('SEMACU DATA UNIFICADA'!$C$2:$T1000,MATCH(1,($A44='SEMACU DATA UNIFICADA'!$A$2:$A1000)*($FZ$1='SEMACU DATA UNIFICADA'!$B$2:$B1000),0),MATCH(GI$2,'SEMACU DATA UNIFICADA'!$C$1:$T$1,0)),"")</f>
        <v>0.7966626</v>
      </c>
      <c r="GJ44" s="23">
        <f t="array" ref="GJ44">IFERROR(INDEX('SEMACU DATA UNIFICADA'!$C$2:$T1000,MATCH(1,($A44='SEMACU DATA UNIFICADA'!$A$2:$A1000)*($FZ$1='SEMACU DATA UNIFICADA'!$B$2:$B1000),0),MATCH(GJ$2,'SEMACU DATA UNIFICADA'!$C$1:$T$1,0)),"")</f>
        <v>0.2314069869</v>
      </c>
      <c r="GK44" s="23">
        <f t="array" ref="GK44">IFERROR(INDEX('SEMACU DATA UNIFICADA'!$C$2:$T1000,MATCH(1,($A44='SEMACU DATA UNIFICADA'!$A$2:$A1000)*($FZ$1='SEMACU DATA UNIFICADA'!$B$2:$B1000),0),MATCH(GK$2,'SEMACU DATA UNIFICADA'!$C$1:$T$1,0)),"")</f>
        <v>0.2314069869</v>
      </c>
      <c r="GL44" s="60" t="str">
        <f t="array" ref="GL44">IFERROR(INDEX('SEMACU DATA UNIFICADA'!$C$2:$T1000,MATCH(1,($A44='SEMACU DATA UNIFICADA'!$A$2:$A1000)*($FZ$1='SEMACU DATA UNIFICADA'!$B$2:$B1000),0),MATCH(GL$2,'SEMACU DATA UNIFICADA'!$C$1:$T$1,0)),"")</f>
        <v/>
      </c>
      <c r="GM44" s="2">
        <f t="array" ref="GM44">IFERROR(INDEX('SEMACU DATA UNIFICADA'!$C$2:$T1000,MATCH(1,($A44='SEMACU DATA UNIFICADA'!$A$2:$A1000)*($FZ$1='SEMACU DATA UNIFICADA'!$B$2:$B1000),0),MATCH(GM$2,'SEMACU DATA UNIFICADA'!$C$1:$T$1,0)),"")</f>
        <v>2</v>
      </c>
      <c r="GN44" s="2">
        <f t="array" ref="GN44">IFERROR(INDEX('SEMACU DATA UNIFICADA'!$C$2:$T1000,MATCH(1,($A44='SEMACU DATA UNIFICADA'!$A$2:$A1000)*($FZ$1='SEMACU DATA UNIFICADA'!$B$2:$B1000),0),MATCH(GN$2,'SEMACU DATA UNIFICADA'!$C$1:$T$1,0)),"")</f>
        <v>28.28</v>
      </c>
      <c r="GO44" s="33">
        <f t="array" ref="GO44">IFERROR(INDEX('SEMACU DATA UNIFICADA'!$C$2:$T1000,MATCH(1,($A44='SEMACU DATA UNIFICADA'!$A$2:$A1000)*($FZ$1='SEMACU DATA UNIFICADA'!$B$2:$B1000),0),MATCH(GO$2,'SEMACU DATA UNIFICADA'!$C$1:$T$1,0)),"")</f>
        <v>2.84976</v>
      </c>
      <c r="GP44" s="60">
        <f t="array" ref="GP44">IFERROR(INDEX('SEMACU DATA UNIFICADA'!$C$2:$T1000,MATCH(1,($A44='SEMACU DATA UNIFICADA'!$A$2:$A1000)*($FZ$1='SEMACU DATA UNIFICADA'!$B$2:$B1000),0),MATCH(GP$2,'SEMACU DATA UNIFICADA'!$C$1:$T$1,0)),"")</f>
        <v>24.2893677</v>
      </c>
      <c r="GQ44" s="140">
        <f t="array" ref="GQ44">IFERROR(INDEX('SEMACU DATA UNIFICADA'!$C$2:$T1000,MATCH(1,($A44='SEMACU DATA UNIFICADA'!$A$2:$A1000)*($FZ$1='SEMACU DATA UNIFICADA'!$B$2:$B1000),0),MATCH(GQ$2,'SEMACU DATA UNIFICADA'!$C$1:$T$1,0)),"")</f>
        <v>-0.1776580746</v>
      </c>
    </row>
    <row r="45">
      <c r="A45" s="199">
        <v>45236.0</v>
      </c>
      <c r="B45" s="138" t="str">
        <f t="array" ref="B45">IFERROR(INDEX('SEMACU DATA UNIFICADA'!$C$2:$T1000,MATCH(1,($A45='SEMACU DATA UNIFICADA'!$A$2:$A1000)*($B$1='SEMACU DATA UNIFICADA'!$B$2:$B1000),0),MATCH(B$2,'SEMACU DATA UNIFICADA'!$C$1:$T$1,0)),"")</f>
        <v/>
      </c>
      <c r="C45" s="2" t="str">
        <f t="array" ref="C45">IFERROR(INDEX('SEMACU DATA UNIFICADA'!$C$2:$T1000,MATCH(1,($A45='SEMACU DATA UNIFICADA'!$A$2:$A1000)*($B$1='SEMACU DATA UNIFICADA'!$B$2:$B1000),0),MATCH(C$2,'SEMACU DATA UNIFICADA'!$C$1:$T$1,0)),"")</f>
        <v/>
      </c>
      <c r="D45" s="2" t="str">
        <f t="array" ref="D45">IFERROR(INDEX('SEMACU DATA UNIFICADA'!$C$2:$T1000,MATCH(1,($A45='SEMACU DATA UNIFICADA'!$A$2:$A1000)*($B$1='SEMACU DATA UNIFICADA'!$B$2:$B1000),0),MATCH(D$2,'SEMACU DATA UNIFICADA'!$C$1:$T$1,0)),"")</f>
        <v/>
      </c>
      <c r="E45" s="2" t="str">
        <f t="array" ref="E45">IFERROR(INDEX('SEMACU DATA UNIFICADA'!$C$2:$T1000,MATCH(1,($A45='SEMACU DATA UNIFICADA'!$A$2:$A1000)*($B$1='SEMACU DATA UNIFICADA'!$B$2:$B1000),0),MATCH(E$2,'SEMACU DATA UNIFICADA'!$C$1:$T$1,0)),"")</f>
        <v/>
      </c>
      <c r="F45" s="60" t="str">
        <f t="array" ref="F45">IFERROR(INDEX('SEMACU DATA UNIFICADA'!$C$2:$T1000,MATCH(1,($A45='SEMACU DATA UNIFICADA'!$A$2:$A1000)*($B$1='SEMACU DATA UNIFICADA'!$B$2:$B1000),0),MATCH(F$2,'SEMACU DATA UNIFICADA'!$C$1:$T$1,0)),"")</f>
        <v/>
      </c>
      <c r="G45" s="2" t="str">
        <f t="array" ref="G45">IFERROR(INDEX('SEMACU DATA UNIFICADA'!$C$2:$T1000,MATCH(1,($A45='SEMACU DATA UNIFICADA'!$A$2:$A1000)*($B$1='SEMACU DATA UNIFICADA'!$B$2:$B1000),0),MATCH(G$2,'SEMACU DATA UNIFICADA'!$C$1:$T$1,0)),"")</f>
        <v/>
      </c>
      <c r="H45" s="2" t="str">
        <f t="array" ref="H45">IFERROR(INDEX('SEMACU DATA UNIFICADA'!$C$2:$T1000,MATCH(1,($A45='SEMACU DATA UNIFICADA'!$A$2:$A1000)*($B$1='SEMACU DATA UNIFICADA'!$B$2:$B1000),0),MATCH(H$2,'SEMACU DATA UNIFICADA'!$C$1:$T$1,0)),"")</f>
        <v/>
      </c>
      <c r="I45" s="33" t="str">
        <f t="array" ref="I45">IFERROR(INDEX('SEMACU DATA UNIFICADA'!$C$2:$T1000,MATCH(1,($A45='SEMACU DATA UNIFICADA'!$A$2:$A1000)*($B$1='SEMACU DATA UNIFICADA'!$B$2:$B1000),0),MATCH(I$2,'SEMACU DATA UNIFICADA'!$C$1:$T$1,0)),"")</f>
        <v/>
      </c>
      <c r="J45" s="60" t="str">
        <f t="array" ref="J45">IFERROR(INDEX('SEMACU DATA UNIFICADA'!$C$2:$T1000,MATCH(1,($A45='SEMACU DATA UNIFICADA'!$A$2:$A1000)*($B$1='SEMACU DATA UNIFICADA'!$B$2:$B1000),0),MATCH(J$2,'SEMACU DATA UNIFICADA'!$C$1:$T$1,0)),"")</f>
        <v/>
      </c>
      <c r="K45" s="23" t="str">
        <f t="array" ref="K45">IFERROR(INDEX('SEMACU DATA UNIFICADA'!$C$2:$T1000,MATCH(1,($A45='SEMACU DATA UNIFICADA'!$A$2:$A1000)*($B$1='SEMACU DATA UNIFICADA'!$B$2:$B1000),0),MATCH(K$2,'SEMACU DATA UNIFICADA'!$C$1:$T$1,0)),"")</f>
        <v/>
      </c>
      <c r="L45" s="23" t="str">
        <f t="array" ref="L45">IFERROR(INDEX('SEMACU DATA UNIFICADA'!$C$2:$T1000,MATCH(1,($A45='SEMACU DATA UNIFICADA'!$A$2:$A1000)*($B$1='SEMACU DATA UNIFICADA'!$B$2:$B1000),0),MATCH(L$2,'SEMACU DATA UNIFICADA'!$C$1:$T$1,0)),"")</f>
        <v/>
      </c>
      <c r="M45" s="23" t="str">
        <f t="array" ref="M45">IFERROR(INDEX('SEMACU DATA UNIFICADA'!$C$2:$T1000,MATCH(1,($A45='SEMACU DATA UNIFICADA'!$A$2:$A1000)*($B$1='SEMACU DATA UNIFICADA'!$B$2:$B1000),0),MATCH(M$2,'SEMACU DATA UNIFICADA'!$C$1:$T$1,0)),"")</f>
        <v/>
      </c>
      <c r="N45" s="60" t="str">
        <f t="array" ref="N45">IFERROR(INDEX('SEMACU DATA UNIFICADA'!$C$2:$T1000,MATCH(1,($A45='SEMACU DATA UNIFICADA'!$A$2:$A1000)*($B$1='SEMACU DATA UNIFICADA'!$B$2:$B1000),0),MATCH(N$2,'SEMACU DATA UNIFICADA'!$C$1:$T$1,0)),"")</f>
        <v/>
      </c>
      <c r="O45" s="2" t="str">
        <f t="array" ref="O45">IFERROR(INDEX('SEMACU DATA UNIFICADA'!$C$2:$T1000,MATCH(1,($A45='SEMACU DATA UNIFICADA'!$A$2:$A1000)*($B$1='SEMACU DATA UNIFICADA'!$B$2:$B1000),0),MATCH(O$2,'SEMACU DATA UNIFICADA'!$C$1:$T$1,0)),"")</f>
        <v/>
      </c>
      <c r="P45" s="2" t="str">
        <f t="array" ref="P45">IFERROR(INDEX('SEMACU DATA UNIFICADA'!$C$2:$T1000,MATCH(1,($A45='SEMACU DATA UNIFICADA'!$A$2:$A1000)*($B$1='SEMACU DATA UNIFICADA'!$B$2:$B1000),0),MATCH(P$2,'SEMACU DATA UNIFICADA'!$C$1:$T$1,0)),"")</f>
        <v/>
      </c>
      <c r="Q45" s="33" t="str">
        <f t="array" ref="Q45">IFERROR(INDEX('SEMACU DATA UNIFICADA'!$C$2:$T1000,MATCH(1,($A45='SEMACU DATA UNIFICADA'!$A$2:$A1000)*($B$1='SEMACU DATA UNIFICADA'!$B$2:$B1000),0),MATCH(Q$2,'SEMACU DATA UNIFICADA'!$C$1:$T$1,0)),"")</f>
        <v/>
      </c>
      <c r="R45" s="60" t="str">
        <f t="array" ref="R45">IFERROR(INDEX('SEMACU DATA UNIFICADA'!$C$2:$T1000,MATCH(1,($A45='SEMACU DATA UNIFICADA'!$A$2:$A1000)*($B$1='SEMACU DATA UNIFICADA'!$B$2:$B1000),0),MATCH(R$2,'SEMACU DATA UNIFICADA'!$C$1:$T$1,0)),"")</f>
        <v/>
      </c>
      <c r="S45" s="140" t="str">
        <f t="array" ref="S45">IFERROR(INDEX('SEMACU DATA UNIFICADA'!$C$2:$T1000,MATCH(1,($A45='SEMACU DATA UNIFICADA'!$A$2:$A1000)*($B$1='SEMACU DATA UNIFICADA'!$B$2:$B1000),0),MATCH(S$2,'SEMACU DATA UNIFICADA'!$C$1:$T$1,0)),"")</f>
        <v/>
      </c>
      <c r="T45" s="138" t="str">
        <f t="array" ref="T45">IFERROR(INDEX('SEMACU DATA UNIFICADA'!$C$2:$T1000,MATCH(1,($A45='SEMACU DATA UNIFICADA'!$A$2:$A1000)*($T$1='SEMACU DATA UNIFICADA'!$B$2:$B1000),0),MATCH(T$2,'SEMACU DATA UNIFICADA'!$C$1:$T$1,0)),"")</f>
        <v>SE02260923</v>
      </c>
      <c r="U45" s="2">
        <f t="array" ref="U45">IFERROR(INDEX('SEMACU DATA UNIFICADA'!$C$2:$T1000,MATCH(1,($A45='SEMACU DATA UNIFICADA'!$A$2:$A1000)*($T$1='SEMACU DATA UNIFICADA'!$B$2:$B1000),0),MATCH(U$2,'SEMACU DATA UNIFICADA'!$C$1:$T$1,0)),"")</f>
        <v>425</v>
      </c>
      <c r="V45" s="2">
        <f t="array" ref="V45">IFERROR(INDEX('SEMACU DATA UNIFICADA'!$C$2:$T1000,MATCH(1,($A45='SEMACU DATA UNIFICADA'!$A$2:$A1000)*($T$1='SEMACU DATA UNIFICADA'!$B$2:$B1000),0),MATCH(V$2,'SEMACU DATA UNIFICADA'!$C$1:$T$1,0)),"")</f>
        <v>2125</v>
      </c>
      <c r="W45" s="2" t="str">
        <f t="array" ref="W45">IFERROR(INDEX('SEMACU DATA UNIFICADA'!$C$2:$T1000,MATCH(1,($A45='SEMACU DATA UNIFICADA'!$A$2:$A1000)*($T$1='SEMACU DATA UNIFICADA'!$B$2:$B1000),0),MATCH(W$2,'SEMACU DATA UNIFICADA'!$C$1:$T$1,0)),"")</f>
        <v>SKR MAST</v>
      </c>
      <c r="X45" s="139">
        <f t="array" ref="X45">IFERROR(INDEX('SEMACU DATA UNIFICADA'!$C$2:$T1000,MATCH(1,($A45='SEMACU DATA UNIFICADA'!$A$2:$A1000)*($T$1='SEMACU DATA UNIFICADA'!$B$2:$B1000),0),MATCH(X$2,'SEMACU DATA UNIFICADA'!$C$1:$T$1,0)),"")</f>
        <v>2082.5</v>
      </c>
      <c r="Y45" s="2">
        <f t="array" ref="Y45">IFERROR(INDEX('SEMACU DATA UNIFICADA'!$C$2:$T1000,MATCH(1,($A45='SEMACU DATA UNIFICADA'!$A$2:$A1000)*($T$1='SEMACU DATA UNIFICADA'!$B$2:$B1000),0),MATCH(Y$2,'SEMACU DATA UNIFICADA'!$C$1:$T$1,0)),"")</f>
        <v>15.2</v>
      </c>
      <c r="Z45" s="2">
        <f t="array" ref="Z45">IFERROR(INDEX('SEMACU DATA UNIFICADA'!$C$2:$T1000,MATCH(1,($A45='SEMACU DATA UNIFICADA'!$A$2:$A1000)*($T$1='SEMACU DATA UNIFICADA'!$B$2:$B1000),0),MATCH(Z$2,'SEMACU DATA UNIFICADA'!$C$1:$T$1,0)),"")</f>
        <v>4.17</v>
      </c>
      <c r="AA45" s="33">
        <f t="array" ref="AA45">IFERROR(INDEX('SEMACU DATA UNIFICADA'!$C$2:$T1000,MATCH(1,($A45='SEMACU DATA UNIFICADA'!$A$2:$A1000)*($T$1='SEMACU DATA UNIFICADA'!$B$2:$B1000),0),MATCH(AA$2,'SEMACU DATA UNIFICADA'!$C$1:$T$1,0)),"")</f>
        <v>3.9</v>
      </c>
      <c r="AB45" s="60">
        <f t="array" ref="AB45">IFERROR(INDEX('SEMACU DATA UNIFICADA'!$C$2:$T1000,MATCH(1,($A45='SEMACU DATA UNIFICADA'!$A$2:$A1000)*($T$1='SEMACU DATA UNIFICADA'!$B$2:$B1000),0),MATCH(AB$2,'SEMACU DATA UNIFICADA'!$C$1:$T$1,0)),"")</f>
        <v>716936.5722</v>
      </c>
      <c r="AC45" s="23">
        <f t="array" ref="AC45">IFERROR(INDEX('SEMACU DATA UNIFICADA'!$C$2:$T1000,MATCH(1,($A45='SEMACU DATA UNIFICADA'!$A$2:$A1000)*($T$1='SEMACU DATA UNIFICADA'!$B$2:$B1000),0),MATCH(AC$2,'SEMACU DATA UNIFICADA'!$C$1:$T$1,0)),"")</f>
        <v>0.866664</v>
      </c>
      <c r="AD45" s="23">
        <f t="array" ref="AD45">IFERROR(INDEX('SEMACU DATA UNIFICADA'!$C$2:$T1000,MATCH(1,($A45='SEMACU DATA UNIFICADA'!$A$2:$A1000)*($T$1='SEMACU DATA UNIFICADA'!$B$2:$B1000),0),MATCH(AD$2,'SEMACU DATA UNIFICADA'!$C$1:$T$1,0)),"")</f>
        <v>0.4066650022</v>
      </c>
      <c r="AE45" s="23">
        <f t="array" ref="AE45">IFERROR(INDEX('SEMACU DATA UNIFICADA'!$C$2:$T1000,MATCH(1,($A45='SEMACU DATA UNIFICADA'!$A$2:$A1000)*($T$1='SEMACU DATA UNIFICADA'!$B$2:$B1000),0),MATCH(AE$2,'SEMACU DATA UNIFICADA'!$C$1:$T$1,0)),"")</f>
        <v>0.4066650022</v>
      </c>
      <c r="AF45" s="60" t="str">
        <f t="array" ref="AF45">IFERROR(INDEX('SEMACU DATA UNIFICADA'!$C$2:$T1000,MATCH(1,($A45='SEMACU DATA UNIFICADA'!$A$2:$A1000)*($T$1='SEMACU DATA UNIFICADA'!$B$2:$B1000),0),MATCH(AF$2,'SEMACU DATA UNIFICADA'!$C$1:$T$1,0)),"")</f>
        <v/>
      </c>
      <c r="AG45" s="2">
        <f t="array" ref="AG45">IFERROR(INDEX('SEMACU DATA UNIFICADA'!$C$2:$T1000,MATCH(1,($A45='SEMACU DATA UNIFICADA'!$A$2:$A1000)*($T$1='SEMACU DATA UNIFICADA'!$B$2:$B1000),0),MATCH(AG$2,'SEMACU DATA UNIFICADA'!$C$1:$T$1,0)),"")</f>
        <v>2</v>
      </c>
      <c r="AH45" s="2">
        <f t="array" ref="AH45">IFERROR(INDEX('SEMACU DATA UNIFICADA'!$C$2:$T1000,MATCH(1,($A45='SEMACU DATA UNIFICADA'!$A$2:$A1000)*($T$1='SEMACU DATA UNIFICADA'!$B$2:$B1000),0),MATCH(AH$2,'SEMACU DATA UNIFICADA'!$C$1:$T$1,0)),"")</f>
        <v>17.2</v>
      </c>
      <c r="AI45" s="2">
        <f t="array" ref="AI45">IFERROR(INDEX('SEMACU DATA UNIFICADA'!$C$2:$T1000,MATCH(1,($A45='SEMACU DATA UNIFICADA'!$A$2:$A1000)*($T$1='SEMACU DATA UNIFICADA'!$B$2:$B1000),0),MATCH(AI$2,'SEMACU DATA UNIFICADA'!$C$1:$T$1,0)),"")</f>
        <v>3.6264</v>
      </c>
      <c r="AJ45" s="60">
        <f t="array" ref="AJ45">IFERROR(INDEX('SEMACU DATA UNIFICADA'!$C$2:$T1000,MATCH(1,($A45='SEMACU DATA UNIFICADA'!$A$2:$A1000)*($T$1='SEMACU DATA UNIFICADA'!$B$2:$B1000),0),MATCH(AJ$2,'SEMACU DATA UNIFICADA'!$C$1:$T$1,0)),"")</f>
        <v>446.3029081</v>
      </c>
      <c r="AK45" s="140">
        <f t="array" ref="AK45">IFERROR(INDEX('SEMACU DATA UNIFICADA'!$C$2:$T1000,MATCH(1,($A45='SEMACU DATA UNIFICADA'!$A$2:$A1000)*($T$1='SEMACU DATA UNIFICADA'!$B$2:$B1000),0),MATCH(AK$2,'SEMACU DATA UNIFICADA'!$C$1:$T$1,0)),"")</f>
        <v>5.325727035</v>
      </c>
      <c r="AL45" s="138" t="str">
        <f t="array" ref="AL45">IFERROR(INDEX('SEMACU DATA UNIFICADA'!$C$2:$T1000,MATCH(1,($A45='SEMACU DATA UNIFICADA'!$A$2:$A1000)*($AL$1='SEMACU DATA UNIFICADA'!$B$2:$B1000),0),MATCH(AL$2,'SEMACU DATA UNIFICADA'!$C$1:$T$1,0)),"")</f>
        <v>SE03111023</v>
      </c>
      <c r="AM45" s="2">
        <f t="array" ref="AM45">IFERROR(INDEX('SEMACU DATA UNIFICADA'!$C$2:$T1000,MATCH(1,($A45='SEMACU DATA UNIFICADA'!$A$2:$A1000)*($AL$1='SEMACU DATA UNIFICADA'!$B$2:$B1000),0),MATCH(AM$2,'SEMACU DATA UNIFICADA'!$C$1:$T$1,0)),"")</f>
        <v>200</v>
      </c>
      <c r="AN45" s="2">
        <f t="array" ref="AN45">IFERROR(INDEX('SEMACU DATA UNIFICADA'!$C$2:$T1000,MATCH(1,($A45='SEMACU DATA UNIFICADA'!$A$2:$A1000)*($AL$1='SEMACU DATA UNIFICADA'!$B$2:$B1000),0),MATCH(AN$2,'SEMACU DATA UNIFICADA'!$C$1:$T$1,0)),"")</f>
        <v>925</v>
      </c>
      <c r="AO45" s="2" t="str">
        <f t="array" ref="AO45">IFERROR(INDEX('SEMACU DATA UNIFICADA'!$C$2:$T1000,MATCH(1,($A45='SEMACU DATA UNIFICADA'!$A$2:$A1000)*($AL$1='SEMACU DATA UNIFICADA'!$B$2:$B1000),0),MATCH(AO$2,'SEMACU DATA UNIFICADA'!$C$1:$T$1,0)),"")</f>
        <v>SKR MAST</v>
      </c>
      <c r="AP45" s="139">
        <f t="array" ref="AP45">IFERROR(INDEX('SEMACU DATA UNIFICADA'!$C$2:$T1000,MATCH(1,($A45='SEMACU DATA UNIFICADA'!$A$2:$A1000)*($AL$1='SEMACU DATA UNIFICADA'!$B$2:$B1000),0),MATCH(AP$2,'SEMACU DATA UNIFICADA'!$C$1:$T$1,0)),"")</f>
        <v>906.5</v>
      </c>
      <c r="AQ45" s="2">
        <f t="array" ref="AQ45">IFERROR(INDEX('SEMACU DATA UNIFICADA'!$C$2:$T1000,MATCH(1,($A45='SEMACU DATA UNIFICADA'!$A$2:$A1000)*($AL$1='SEMACU DATA UNIFICADA'!$B$2:$B1000),0),MATCH(AQ$2,'SEMACU DATA UNIFICADA'!$C$1:$T$1,0)),"")</f>
        <v>15</v>
      </c>
      <c r="AR45" s="2">
        <f t="array" ref="AR45">IFERROR(INDEX('SEMACU DATA UNIFICADA'!$C$2:$T1000,MATCH(1,($A45='SEMACU DATA UNIFICADA'!$A$2:$A1000)*($AL$1='SEMACU DATA UNIFICADA'!$B$2:$B1000),0),MATCH(AR$2,'SEMACU DATA UNIFICADA'!$C$1:$T$1,0)),"")</f>
        <v>5.4</v>
      </c>
      <c r="AS45" s="33">
        <f t="array" ref="AS45">IFERROR(INDEX('SEMACU DATA UNIFICADA'!$C$2:$T1000,MATCH(1,($A45='SEMACU DATA UNIFICADA'!$A$2:$A1000)*($AL$1='SEMACU DATA UNIFICADA'!$B$2:$B1000),0),MATCH(AS$2,'SEMACU DATA UNIFICADA'!$C$1:$T$1,0)),"")</f>
        <v>3.924</v>
      </c>
      <c r="AT45" s="60">
        <f t="array" ref="AT45">IFERROR(INDEX('SEMACU DATA UNIFICADA'!$C$2:$T1000,MATCH(1,($A45='SEMACU DATA UNIFICADA'!$A$2:$A1000)*($AL$1='SEMACU DATA UNIFICADA'!$B$2:$B1000),0),MATCH(AT$2,'SEMACU DATA UNIFICADA'!$C$1:$T$1,0)),"")</f>
        <v>339789.3306</v>
      </c>
      <c r="AU45" s="23">
        <f t="array" ref="AU45">IFERROR(INDEX('SEMACU DATA UNIFICADA'!$C$2:$T1000,MATCH(1,($A45='SEMACU DATA UNIFICADA'!$A$2:$A1000)*($AL$1='SEMACU DATA UNIFICADA'!$B$2:$B1000),0),MATCH(AU$2,'SEMACU DATA UNIFICADA'!$C$1:$T$1,0)),"")</f>
        <v>0.916665</v>
      </c>
      <c r="AV45" s="23">
        <f t="array" ref="AV45">IFERROR(INDEX('SEMACU DATA UNIFICADA'!$C$2:$T1000,MATCH(1,($A45='SEMACU DATA UNIFICADA'!$A$2:$A1000)*($AL$1='SEMACU DATA UNIFICADA'!$B$2:$B1000),0),MATCH(AV$2,'SEMACU DATA UNIFICADA'!$C$1:$T$1,0)),"")</f>
        <v>0.4247366633</v>
      </c>
      <c r="AW45" s="23">
        <f t="array" ref="AW45">IFERROR(INDEX('SEMACU DATA UNIFICADA'!$C$2:$T1000,MATCH(1,($A45='SEMACU DATA UNIFICADA'!$A$2:$A1000)*($AL$1='SEMACU DATA UNIFICADA'!$B$2:$B1000),0),MATCH(AW$2,'SEMACU DATA UNIFICADA'!$C$1:$T$1,0)),"")</f>
        <v>0.4247366633</v>
      </c>
      <c r="AX45" s="60" t="str">
        <f t="array" ref="AX45">IFERROR(INDEX('SEMACU DATA UNIFICADA'!$C$2:$T1000,MATCH(1,($A45='SEMACU DATA UNIFICADA'!$A$2:$A1000)*($AL$1='SEMACU DATA UNIFICADA'!$B$2:$B1000),0),MATCH(AX$2,'SEMACU DATA UNIFICADA'!$C$1:$T$1,0)),"")</f>
        <v/>
      </c>
      <c r="AY45" s="2">
        <f t="array" ref="AY45">IFERROR(INDEX('SEMACU DATA UNIFICADA'!$C$2:$T1000,MATCH(1,($A45='SEMACU DATA UNIFICADA'!$A$2:$A1000)*($AL$1='SEMACU DATA UNIFICADA'!$B$2:$B1000),0),MATCH(AY$2,'SEMACU DATA UNIFICADA'!$C$1:$T$1,0)),"")</f>
        <v>2</v>
      </c>
      <c r="AZ45" s="2">
        <f t="array" ref="AZ45">IFERROR(INDEX('SEMACU DATA UNIFICADA'!$C$2:$T1000,MATCH(1,($A45='SEMACU DATA UNIFICADA'!$A$2:$A1000)*($AL$1='SEMACU DATA UNIFICADA'!$B$2:$B1000),0),MATCH(AZ$2,'SEMACU DATA UNIFICADA'!$C$1:$T$1,0)),"")</f>
        <v>17</v>
      </c>
      <c r="BA45" s="33">
        <f t="array" ref="BA45">IFERROR(INDEX('SEMACU DATA UNIFICADA'!$C$2:$T1000,MATCH(1,($A45='SEMACU DATA UNIFICADA'!$A$2:$A1000)*($AL$1='SEMACU DATA UNIFICADA'!$B$2:$B1000),0),MATCH(BA$2,'SEMACU DATA UNIFICADA'!$C$1:$T$1,0)),"")</f>
        <v>3.648</v>
      </c>
      <c r="BB45" s="60">
        <f t="array" ref="BB45">IFERROR(INDEX('SEMACU DATA UNIFICADA'!$C$2:$T1000,MATCH(1,($A45='SEMACU DATA UNIFICADA'!$A$2:$A1000)*($AL$1='SEMACU DATA UNIFICADA'!$B$2:$B1000),0),MATCH(BB$2,'SEMACU DATA UNIFICADA'!$C$1:$T$1,0)),"")</f>
        <v>210.6865166</v>
      </c>
      <c r="BC45" s="140">
        <f t="array" ref="BC45">IFERROR(INDEX('SEMACU DATA UNIFICADA'!$C$2:$T1000,MATCH(1,($A45='SEMACU DATA UNIFICADA'!$A$2:$A1000)*($AL$1='SEMACU DATA UNIFICADA'!$B$2:$B1000),0),MATCH(BC$2,'SEMACU DATA UNIFICADA'!$C$1:$T$1,0)),"")</f>
        <v>2.671629147</v>
      </c>
      <c r="BD45" s="138" t="str">
        <f t="array" ref="BD45">IFERROR(INDEX('SEMACU DATA UNIFICADA'!$C$2:$T1000,MATCH(1,($A45='SEMACU DATA UNIFICADA'!$A$2:$A1000)*($BD$1='SEMACU DATA UNIFICADA'!$B$2:$B1000),0),MATCH(BD$2,'SEMACU DATA UNIFICADA'!$C$1:$T$1,0)),"")</f>
        <v/>
      </c>
      <c r="BE45" s="2" t="str">
        <f t="array" ref="BE45">IFERROR(INDEX('SEMACU DATA UNIFICADA'!$C$2:$T1000,MATCH(1,($A45='SEMACU DATA UNIFICADA'!$A$2:$A1000)*($BD$1='SEMACU DATA UNIFICADA'!$B$2:$B1000),0),MATCH(BE$2,'SEMACU DATA UNIFICADA'!$C$1:$T$1,0)),"")</f>
        <v/>
      </c>
      <c r="BF45" s="2" t="str">
        <f t="array" ref="BF45">IFERROR(INDEX('SEMACU DATA UNIFICADA'!$C$2:$T1000,MATCH(1,($A45='SEMACU DATA UNIFICADA'!$A$2:$A1000)*($BD$1='SEMACU DATA UNIFICADA'!$B$2:$B1000),0),MATCH(BF$2,'SEMACU DATA UNIFICADA'!$C$1:$T$1,0)),"")</f>
        <v/>
      </c>
      <c r="BG45" s="2" t="str">
        <f t="array" ref="BG45">IFERROR(INDEX('SEMACU DATA UNIFICADA'!$C$2:$T1000,MATCH(1,($A45='SEMACU DATA UNIFICADA'!$A$2:$A1000)*($BD$1='SEMACU DATA UNIFICADA'!$B$2:$B1000),0),MATCH(BG$2,'SEMACU DATA UNIFICADA'!$C$1:$T$1,0)),"")</f>
        <v/>
      </c>
      <c r="BH45" s="139" t="str">
        <f t="array" ref="BH45">IFERROR(INDEX('SEMACU DATA UNIFICADA'!$C$2:$T1000,MATCH(1,($A45='SEMACU DATA UNIFICADA'!$A$2:$A1000)*($BD$1='SEMACU DATA UNIFICADA'!$B$2:$B1000),0),MATCH(BH$2,'SEMACU DATA UNIFICADA'!$C$1:$T$1,0)),"")</f>
        <v/>
      </c>
      <c r="BI45" s="2" t="str">
        <f t="array" ref="BI45">IFERROR(INDEX('SEMACU DATA UNIFICADA'!$C$2:$T1000,MATCH(1,($A45='SEMACU DATA UNIFICADA'!$A$2:$A1000)*($BD$1='SEMACU DATA UNIFICADA'!$B$2:$B1000),0),MATCH(BI$2,'SEMACU DATA UNIFICADA'!$C$1:$T$1,0)),"")</f>
        <v/>
      </c>
      <c r="BJ45" s="2" t="str">
        <f t="array" ref="BJ45">IFERROR(INDEX('SEMACU DATA UNIFICADA'!$C$2:$T1000,MATCH(1,($A45='SEMACU DATA UNIFICADA'!$A$2:$A1000)*($BD$1='SEMACU DATA UNIFICADA'!$B$2:$B1000),0),MATCH(BJ$2,'SEMACU DATA UNIFICADA'!$C$1:$T$1,0)),"")</f>
        <v/>
      </c>
      <c r="BK45" s="33" t="str">
        <f t="array" ref="BK45">IFERROR(INDEX('SEMACU DATA UNIFICADA'!$C$2:$T1000,MATCH(1,($A45='SEMACU DATA UNIFICADA'!$A$2:$A1000)*($BD$1='SEMACU DATA UNIFICADA'!$B$2:$B1000),0),MATCH(BK$2,'SEMACU DATA UNIFICADA'!$C$1:$T$1,0)),"")</f>
        <v/>
      </c>
      <c r="BL45" s="60" t="str">
        <f t="array" ref="BL45">IFERROR(INDEX('SEMACU DATA UNIFICADA'!$C$2:$T1000,MATCH(1,($A45='SEMACU DATA UNIFICADA'!$A$2:$A1000)*($BD$1='SEMACU DATA UNIFICADA'!$B$2:$B1000),0),MATCH(BL$2,'SEMACU DATA UNIFICADA'!$C$1:$T$1,0)),"")</f>
        <v/>
      </c>
      <c r="BM45" s="23" t="str">
        <f t="array" ref="BM45">IFERROR(INDEX('SEMACU DATA UNIFICADA'!$C$2:$T1000,MATCH(1,($A45='SEMACU DATA UNIFICADA'!$A$2:$A1000)*($BD$1='SEMACU DATA UNIFICADA'!$B$2:$B1000),0),MATCH(BM$2,'SEMACU DATA UNIFICADA'!$C$1:$T$1,0)),"")</f>
        <v/>
      </c>
      <c r="BN45" s="23" t="str">
        <f t="array" ref="BN45">IFERROR(INDEX('SEMACU DATA UNIFICADA'!$C$2:$T1000,MATCH(1,($A45='SEMACU DATA UNIFICADA'!$A$2:$A1000)*($BD$1='SEMACU DATA UNIFICADA'!$B$2:$B1000),0),MATCH(BN$2,'SEMACU DATA UNIFICADA'!$C$1:$T$1,0)),"")</f>
        <v/>
      </c>
      <c r="BO45" s="23" t="str">
        <f t="array" ref="BO45">IFERROR(INDEX('SEMACU DATA UNIFICADA'!$C$2:$T1000,MATCH(1,($A45='SEMACU DATA UNIFICADA'!$A$2:$A1000)*($BD$1='SEMACU DATA UNIFICADA'!$B$2:$B1000),0),MATCH(BO$2,'SEMACU DATA UNIFICADA'!$C$1:$T$1,0)),"")</f>
        <v/>
      </c>
      <c r="BP45" s="60" t="str">
        <f t="array" ref="BP45">IFERROR(INDEX('SEMACU DATA UNIFICADA'!$C$2:$T1000,MATCH(1,($A45='SEMACU DATA UNIFICADA'!$A$2:$A1000)*($BD$1='SEMACU DATA UNIFICADA'!$B$2:$B1000),0),MATCH(BP$2,'SEMACU DATA UNIFICADA'!$C$1:$T$1,0)),"")</f>
        <v/>
      </c>
      <c r="BQ45" s="2" t="str">
        <f t="array" ref="BQ45">IFERROR(INDEX('SEMACU DATA UNIFICADA'!$C$2:$T1000,MATCH(1,($A45='SEMACU DATA UNIFICADA'!$A$2:$A1000)*($BD$1='SEMACU DATA UNIFICADA'!$B$2:$B1000),0),MATCH(BQ$2,'SEMACU DATA UNIFICADA'!$C$1:$T$1,0)),"")</f>
        <v/>
      </c>
      <c r="BR45" s="2" t="str">
        <f t="array" ref="BR45">IFERROR(INDEX('SEMACU DATA UNIFICADA'!$C$2:$T1000,MATCH(1,($A45='SEMACU DATA UNIFICADA'!$A$2:$A1000)*($BD$1='SEMACU DATA UNIFICADA'!$B$2:$B1000),0),MATCH(BR$2,'SEMACU DATA UNIFICADA'!$C$1:$T$1,0)),"")</f>
        <v/>
      </c>
      <c r="BS45" s="33" t="str">
        <f t="array" ref="BS45">IFERROR(INDEX('SEMACU DATA UNIFICADA'!$C$2:$T1000,MATCH(1,($A45='SEMACU DATA UNIFICADA'!$A$2:$A1000)*($BD$1='SEMACU DATA UNIFICADA'!$B$2:$B1000),0),MATCH(BS$2,'SEMACU DATA UNIFICADA'!$C$1:$T$1,0)),"")</f>
        <v/>
      </c>
      <c r="BT45" s="60" t="str">
        <f t="array" ref="BT45">IFERROR(INDEX('SEMACU DATA UNIFICADA'!$C$2:$T1000,MATCH(1,($A45='SEMACU DATA UNIFICADA'!$A$2:$A1000)*($BD$1='SEMACU DATA UNIFICADA'!$B$2:$B1000),0),MATCH(BT$2,'SEMACU DATA UNIFICADA'!$C$1:$T$1,0)),"")</f>
        <v/>
      </c>
      <c r="BU45" s="140" t="str">
        <f t="array" ref="BU45">IFERROR(INDEX('SEMACU DATA UNIFICADA'!$C$2:$T1000,MATCH(1,($A45='SEMACU DATA UNIFICADA'!$A$2:$A1000)*($BD$1='SEMACU DATA UNIFICADA'!$B$2:$B1000),0),MATCH(BU$2,'SEMACU DATA UNIFICADA'!$C$1:$T$1,0)),"")</f>
        <v/>
      </c>
      <c r="BV45" s="138" t="str">
        <f t="array" ref="BV45">IFERROR(INDEX('SEMACU DATA UNIFICADA'!$C$2:$T1000,MATCH(1,($A45='SEMACU DATA UNIFICADA'!$A$2:$A1000)*($BV$1='SEMACU DATA UNIFICADA'!$B$2:$B1000),0),MATCH(BV$2,'SEMACU DATA UNIFICADA'!$C$1:$T$1,0)),"")</f>
        <v/>
      </c>
      <c r="BW45" s="2" t="str">
        <f t="array" ref="BW45">IFERROR(INDEX('SEMACU DATA UNIFICADA'!$C$2:$T1000,MATCH(1,($A45='SEMACU DATA UNIFICADA'!$A$2:$A1000)*($BV$1='SEMACU DATA UNIFICADA'!$B$2:$B1000),0),MATCH(BW$2,'SEMACU DATA UNIFICADA'!$C$1:$T$1,0)),"")</f>
        <v/>
      </c>
      <c r="BX45" s="2" t="str">
        <f t="array" ref="BX45">IFERROR(INDEX('SEMACU DATA UNIFICADA'!$C$2:$T1000,MATCH(1,($A45='SEMACU DATA UNIFICADA'!$A$2:$A1000)*($BV$1='SEMACU DATA UNIFICADA'!$B$2:$B1000),0),MATCH(BX$2,'SEMACU DATA UNIFICADA'!$C$1:$T$1,0)),"")</f>
        <v/>
      </c>
      <c r="BY45" s="2" t="str">
        <f t="array" ref="BY45">IFERROR(INDEX('SEMACU DATA UNIFICADA'!$C$2:$T1000,MATCH(1,($A45='SEMACU DATA UNIFICADA'!$A$2:$A1000)*($BV$1='SEMACU DATA UNIFICADA'!$B$2:$B1000),0),MATCH(BY$2,'SEMACU DATA UNIFICADA'!$C$1:$T$1,0)),"")</f>
        <v/>
      </c>
      <c r="BZ45" s="139" t="str">
        <f t="array" ref="BZ45">IFERROR(INDEX('SEMACU DATA UNIFICADA'!$C$2:$T1000,MATCH(1,($A45='SEMACU DATA UNIFICADA'!$A$2:$A1000)*($BV$1='SEMACU DATA UNIFICADA'!$B$2:$B1000),0),MATCH(BZ$2,'SEMACU DATA UNIFICADA'!$C$1:$T$1,0)),"")</f>
        <v/>
      </c>
      <c r="CA45" s="2" t="str">
        <f t="array" ref="CA45">IFERROR(INDEX('SEMACU DATA UNIFICADA'!$C$2:$T1000,MATCH(1,($A45='SEMACU DATA UNIFICADA'!$A$2:$A1000)*($BV$1='SEMACU DATA UNIFICADA'!$B$2:$B1000),0),MATCH(CA$2,'SEMACU DATA UNIFICADA'!$C$1:$T$1,0)),"")</f>
        <v/>
      </c>
      <c r="CB45" s="2" t="str">
        <f t="array" ref="CB45">IFERROR(INDEX('SEMACU DATA UNIFICADA'!$C$2:$T1000,MATCH(1,($A45='SEMACU DATA UNIFICADA'!$A$2:$A1000)*($BV$1='SEMACU DATA UNIFICADA'!$B$2:$B1000),0),MATCH(CB$2,'SEMACU DATA UNIFICADA'!$C$1:$T$1,0)),"")</f>
        <v/>
      </c>
      <c r="CC45" s="33" t="str">
        <f t="array" ref="CC45">IFERROR(INDEX('SEMACU DATA UNIFICADA'!$C$2:$T1000,MATCH(1,($A45='SEMACU DATA UNIFICADA'!$A$2:$A1000)*($BV$1='SEMACU DATA UNIFICADA'!$B$2:$B1000),0),MATCH(CC$2,'SEMACU DATA UNIFICADA'!$C$1:$T$1,0)),"")</f>
        <v/>
      </c>
      <c r="CD45" s="60" t="str">
        <f t="array" ref="CD45">IFERROR(INDEX('SEMACU DATA UNIFICADA'!$C$2:$T1000,MATCH(1,($A45='SEMACU DATA UNIFICADA'!$A$2:$A1000)*($BV$1='SEMACU DATA UNIFICADA'!$B$2:$B1000),0),MATCH(CD$2,'SEMACU DATA UNIFICADA'!$C$1:$T$1,0)),"")</f>
        <v/>
      </c>
      <c r="CE45" s="23" t="str">
        <f t="array" ref="CE45">IFERROR(INDEX('SEMACU DATA UNIFICADA'!$C$2:$T1000,MATCH(1,($A45='SEMACU DATA UNIFICADA'!$A$2:$A1000)*($BV$1='SEMACU DATA UNIFICADA'!$B$2:$B1000),0),MATCH(CE$2,'SEMACU DATA UNIFICADA'!$C$1:$T$1,0)),"")</f>
        <v/>
      </c>
      <c r="CF45" s="23" t="str">
        <f t="array" ref="CF45">IFERROR(INDEX('SEMACU DATA UNIFICADA'!$C$2:$T1000,MATCH(1,($A45='SEMACU DATA UNIFICADA'!$A$2:$A1000)*($BV$1='SEMACU DATA UNIFICADA'!$B$2:$B1000),0),MATCH(CF$2,'SEMACU DATA UNIFICADA'!$C$1:$T$1,0)),"")</f>
        <v/>
      </c>
      <c r="CG45" s="23" t="str">
        <f t="array" ref="CG45">IFERROR(INDEX('SEMACU DATA UNIFICADA'!$C$2:$T1000,MATCH(1,($A45='SEMACU DATA UNIFICADA'!$A$2:$A1000)*($BV$1='SEMACU DATA UNIFICADA'!$B$2:$B1000),0),MATCH(CG$2,'SEMACU DATA UNIFICADA'!$C$1:$T$1,0)),"")</f>
        <v/>
      </c>
      <c r="CH45" s="60" t="str">
        <f t="array" ref="CH45">IFERROR(INDEX('SEMACU DATA UNIFICADA'!$C$2:$T1000,MATCH(1,($A45='SEMACU DATA UNIFICADA'!$A$2:$A1000)*($BV$1='SEMACU DATA UNIFICADA'!$B$2:$B1000),0),MATCH(CH$2,'SEMACU DATA UNIFICADA'!$C$1:$T$1,0)),"")</f>
        <v/>
      </c>
      <c r="CI45" s="2" t="str">
        <f t="array" ref="CI45">IFERROR(INDEX('SEMACU DATA UNIFICADA'!$C$2:$T1000,MATCH(1,($A45='SEMACU DATA UNIFICADA'!$A$2:$A1000)*($BV$1='SEMACU DATA UNIFICADA'!$B$2:$B1000),0),MATCH(CI$2,'SEMACU DATA UNIFICADA'!$C$1:$T$1,0)),"")</f>
        <v/>
      </c>
      <c r="CJ45" s="2" t="str">
        <f t="array" ref="CJ45">IFERROR(INDEX('SEMACU DATA UNIFICADA'!$C$2:$T1000,MATCH(1,($A45='SEMACU DATA UNIFICADA'!$A$2:$A1000)*($BV$1='SEMACU DATA UNIFICADA'!$B$2:$B1000),0),MATCH(CJ$2,'SEMACU DATA UNIFICADA'!$C$1:$T$1,0)),"")</f>
        <v/>
      </c>
      <c r="CK45" s="33" t="str">
        <f t="array" ref="CK45">IFERROR(INDEX('SEMACU DATA UNIFICADA'!$C$2:$T1000,MATCH(1,($A45='SEMACU DATA UNIFICADA'!$A$2:$A1000)*($BV$1='SEMACU DATA UNIFICADA'!$B$2:$B1000),0),MATCH(CK$2,'SEMACU DATA UNIFICADA'!$C$1:$T$1,0)),"")</f>
        <v/>
      </c>
      <c r="CL45" s="60" t="str">
        <f t="array" ref="CL45">IFERROR(INDEX('SEMACU DATA UNIFICADA'!$C$2:$T1000,MATCH(1,($A45='SEMACU DATA UNIFICADA'!$A$2:$A1000)*($BV$1='SEMACU DATA UNIFICADA'!$B$2:$B1000),0),MATCH(CL$2,'SEMACU DATA UNIFICADA'!$C$1:$T$1,0)),"")</f>
        <v/>
      </c>
      <c r="CM45" s="140" t="str">
        <f t="array" ref="CM45">IFERROR(INDEX('SEMACU DATA UNIFICADA'!$C$2:$T1000,MATCH(1,($A45='SEMACU DATA UNIFICADA'!$A$2:$A1000)*($BV$1='SEMACU DATA UNIFICADA'!$B$2:$B1000),0),MATCH(CM$2,'SEMACU DATA UNIFICADA'!$C$1:$T$1,0)),"")</f>
        <v/>
      </c>
      <c r="CN45" s="138" t="str">
        <f t="array" ref="CN45">IFERROR(INDEX('SEMACU DATA UNIFICADA'!$C$2:$T1000,MATCH(1,($A45='SEMACU DATA UNIFICADA'!$A$2:$A1000)*($CN$1='SEMACU DATA UNIFICADA'!$B$2:$B1000),0),MATCH(CN$2,'SEMACU DATA UNIFICADA'!$C$1:$T$1,0)),"")</f>
        <v/>
      </c>
      <c r="CO45" s="2" t="str">
        <f t="array" ref="CO45">IFERROR(INDEX('SEMACU DATA UNIFICADA'!$C$2:$T1000,MATCH(1,($A45='SEMACU DATA UNIFICADA'!$A$2:$A1000)*($CN$1='SEMACU DATA UNIFICADA'!$B$2:$B1000),0),MATCH(CO$2,'SEMACU DATA UNIFICADA'!$C$1:$T$1,0)),"")</f>
        <v/>
      </c>
      <c r="CP45" s="2" t="str">
        <f t="array" ref="CP45">IFERROR(INDEX('SEMACU DATA UNIFICADA'!$C$2:$T1000,MATCH(1,($A45='SEMACU DATA UNIFICADA'!$A$2:$A1000)*($CN$1='SEMACU DATA UNIFICADA'!$B$2:$B1000),0),MATCH(CP$2,'SEMACU DATA UNIFICADA'!$C$1:$T$1,0)),"")</f>
        <v/>
      </c>
      <c r="CQ45" s="2" t="str">
        <f t="array" ref="CQ45">IFERROR(INDEX('SEMACU DATA UNIFICADA'!$C$2:$T1000,MATCH(1,($A45='SEMACU DATA UNIFICADA'!$A$2:$A1000)*($CN$1='SEMACU DATA UNIFICADA'!$B$2:$B1000),0),MATCH(CQ$2,'SEMACU DATA UNIFICADA'!$C$1:$T$1,0)),"")</f>
        <v/>
      </c>
      <c r="CR45" s="139" t="str">
        <f t="array" ref="CR45">IFERROR(INDEX('SEMACU DATA UNIFICADA'!$C$2:$T1000,MATCH(1,($A45='SEMACU DATA UNIFICADA'!$A$2:$A1000)*($CN$1='SEMACU DATA UNIFICADA'!$B$2:$B1000),0),MATCH(CR$2,'SEMACU DATA UNIFICADA'!$C$1:$T$1,0)),"")</f>
        <v/>
      </c>
      <c r="CS45" s="2" t="str">
        <f t="array" ref="CS45">IFERROR(INDEX('SEMACU DATA UNIFICADA'!$C$2:$T1000,MATCH(1,($A45='SEMACU DATA UNIFICADA'!$A$2:$A1000)*($CN$1='SEMACU DATA UNIFICADA'!$B$2:$B1000),0),MATCH(CS$2,'SEMACU DATA UNIFICADA'!$C$1:$T$1,0)),"")</f>
        <v/>
      </c>
      <c r="CT45" s="2" t="str">
        <f t="array" ref="CT45">IFERROR(INDEX('SEMACU DATA UNIFICADA'!$C$2:$T1000,MATCH(1,($A45='SEMACU DATA UNIFICADA'!$A$2:$A1000)*($CN$1='SEMACU DATA UNIFICADA'!$B$2:$B1000),0),MATCH(CT$2,'SEMACU DATA UNIFICADA'!$C$1:$T$1,0)),"")</f>
        <v/>
      </c>
      <c r="CU45" s="33" t="str">
        <f t="array" ref="CU45">IFERROR(INDEX('SEMACU DATA UNIFICADA'!$C$2:$T1000,MATCH(1,($A45='SEMACU DATA UNIFICADA'!$A$2:$A1000)*($CN$1='SEMACU DATA UNIFICADA'!$B$2:$B1000),0),MATCH(CU$2,'SEMACU DATA UNIFICADA'!$C$1:$T$1,0)),"")</f>
        <v/>
      </c>
      <c r="CV45" s="60" t="str">
        <f t="array" ref="CV45">IFERROR(INDEX('SEMACU DATA UNIFICADA'!$C$2:$T1000,MATCH(1,($A45='SEMACU DATA UNIFICADA'!$A$2:$A1000)*($CN$1='SEMACU DATA UNIFICADA'!$B$2:$B1000),0),MATCH(CV$2,'SEMACU DATA UNIFICADA'!$C$1:$T$1,0)),"")</f>
        <v/>
      </c>
      <c r="CW45" s="23" t="str">
        <f t="array" ref="CW45">IFERROR(INDEX('SEMACU DATA UNIFICADA'!$C$2:$T1000,MATCH(1,($A45='SEMACU DATA UNIFICADA'!$A$2:$A1000)*($CN$1='SEMACU DATA UNIFICADA'!$B$2:$B1000),0),MATCH(CW$2,'SEMACU DATA UNIFICADA'!$C$1:$T$1,0)),"")</f>
        <v/>
      </c>
      <c r="CX45" s="23" t="str">
        <f t="array" ref="CX45">IFERROR(INDEX('SEMACU DATA UNIFICADA'!$C$2:$T1000,MATCH(1,($A45='SEMACU DATA UNIFICADA'!$A$2:$A1000)*($CN$1='SEMACU DATA UNIFICADA'!$B$2:$B1000),0),MATCH(CX$2,'SEMACU DATA UNIFICADA'!$C$1:$T$1,0)),"")</f>
        <v/>
      </c>
      <c r="CY45" s="23" t="str">
        <f t="array" ref="CY45">IFERROR(INDEX('SEMACU DATA UNIFICADA'!$C$2:$T1000,MATCH(1,($A45='SEMACU DATA UNIFICADA'!$A$2:$A1000)*($CN$1='SEMACU DATA UNIFICADA'!$B$2:$B1000),0),MATCH(CY$2,'SEMACU DATA UNIFICADA'!$C$1:$T$1,0)),"")</f>
        <v/>
      </c>
      <c r="CZ45" s="60" t="str">
        <f t="array" ref="CZ45">IFERROR(INDEX('SEMACU DATA UNIFICADA'!$C$2:$T1000,MATCH(1,($A45='SEMACU DATA UNIFICADA'!$A$2:$A1000)*($CN$1='SEMACU DATA UNIFICADA'!$B$2:$B1000),0),MATCH(CZ$2,'SEMACU DATA UNIFICADA'!$C$1:$T$1,0)),"")</f>
        <v/>
      </c>
      <c r="DA45" s="2" t="str">
        <f t="array" ref="DA45">IFERROR(INDEX('SEMACU DATA UNIFICADA'!$C$2:$T1000,MATCH(1,($A45='SEMACU DATA UNIFICADA'!$A$2:$A1000)*($CN$1='SEMACU DATA UNIFICADA'!$B$2:$B1000),0),MATCH(DA$2,'SEMACU DATA UNIFICADA'!$C$1:$T$1,0)),"")</f>
        <v/>
      </c>
      <c r="DB45" s="2" t="str">
        <f t="array" ref="DB45">IFERROR(INDEX('SEMACU DATA UNIFICADA'!$C$2:$T1000,MATCH(1,($A45='SEMACU DATA UNIFICADA'!$A$2:$A1000)*($CN$1='SEMACU DATA UNIFICADA'!$B$2:$B1000),0),MATCH(DB$2,'SEMACU DATA UNIFICADA'!$C$1:$T$1,0)),"")</f>
        <v/>
      </c>
      <c r="DC45" s="33" t="str">
        <f t="array" ref="DC45">IFERROR(INDEX('SEMACU DATA UNIFICADA'!$C$2:$T1000,MATCH(1,($A45='SEMACU DATA UNIFICADA'!$A$2:$A1000)*($CN$1='SEMACU DATA UNIFICADA'!$B$2:$B1000),0),MATCH(DC$2,'SEMACU DATA UNIFICADA'!$C$1:$T$1,0)),"")</f>
        <v/>
      </c>
      <c r="DD45" s="60" t="str">
        <f t="array" ref="DD45">IFERROR(INDEX('SEMACU DATA UNIFICADA'!$C$2:$T1000,MATCH(1,($A45='SEMACU DATA UNIFICADA'!$A$2:$A1000)*($CN$1='SEMACU DATA UNIFICADA'!$B$2:$B1000),0),MATCH(DD$2,'SEMACU DATA UNIFICADA'!$C$1:$T$1,0)),"")</f>
        <v/>
      </c>
      <c r="DE45" s="140" t="str">
        <f t="array" ref="DE45">IFERROR(INDEX('SEMACU DATA UNIFICADA'!$C$2:$T1000,MATCH(1,($A45='SEMACU DATA UNIFICADA'!$A$2:$A1000)*($CN$1='SEMACU DATA UNIFICADA'!$B$2:$B1000),0),MATCH(DE$2,'SEMACU DATA UNIFICADA'!$C$1:$T$1,0)),"")</f>
        <v/>
      </c>
      <c r="DF45" s="138" t="str">
        <f t="array" ref="DF45">IFERROR(INDEX('SEMACU DATA UNIFICADA'!$C$2:$T1000,MATCH(1,($A45='SEMACU DATA UNIFICADA'!$A$2:$A1000)*($DF$1='SEMACU DATA UNIFICADA'!$B$2:$B1000),0),MATCH(DF$2,'SEMACU DATA UNIFICADA'!$C$1:$T$1,0)),"")</f>
        <v/>
      </c>
      <c r="DG45" s="2" t="str">
        <f t="array" ref="DG45">IFERROR(INDEX('SEMACU DATA UNIFICADA'!$C$2:$T1000,MATCH(1,($A45='SEMACU DATA UNIFICADA'!$A$2:$A1000)*($DF$1='SEMACU DATA UNIFICADA'!$B$2:$B1000),0),MATCH(DG$2,'SEMACU DATA UNIFICADA'!$C$1:$T$1,0)),"")</f>
        <v/>
      </c>
      <c r="DH45" s="2" t="str">
        <f t="array" ref="DH45">IFERROR(INDEX('SEMACU DATA UNIFICADA'!$C$2:$T1000,MATCH(1,($A45='SEMACU DATA UNIFICADA'!$A$2:$A1000)*($DF$1='SEMACU DATA UNIFICADA'!$B$2:$B1000),0),MATCH(DH$2,'SEMACU DATA UNIFICADA'!$C$1:$T$1,0)),"")</f>
        <v/>
      </c>
      <c r="DI45" s="2" t="str">
        <f t="array" ref="DI45">IFERROR(INDEX('SEMACU DATA UNIFICADA'!$C$2:$T1000,MATCH(1,($A45='SEMACU DATA UNIFICADA'!$A$2:$A1000)*($DF$1='SEMACU DATA UNIFICADA'!$B$2:$B1000),0),MATCH(DI$2,'SEMACU DATA UNIFICADA'!$C$1:$T$1,0)),"")</f>
        <v/>
      </c>
      <c r="DJ45" s="139" t="str">
        <f t="array" ref="DJ45">IFERROR(INDEX('SEMACU DATA UNIFICADA'!$C$2:$T1000,MATCH(1,($A45='SEMACU DATA UNIFICADA'!$A$2:$A1000)*($DF$1='SEMACU DATA UNIFICADA'!$B$2:$B1000),0),MATCH(DJ$2,'SEMACU DATA UNIFICADA'!$C$1:$T$1,0)),"")</f>
        <v/>
      </c>
      <c r="DK45" s="2" t="str">
        <f t="array" ref="DK45">IFERROR(INDEX('SEMACU DATA UNIFICADA'!$C$2:$T1000,MATCH(1,($A45='SEMACU DATA UNIFICADA'!$A$2:$A1000)*($DF$1='SEMACU DATA UNIFICADA'!$B$2:$B1000),0),MATCH(DK$2,'SEMACU DATA UNIFICADA'!$C$1:$T$1,0)),"")</f>
        <v/>
      </c>
      <c r="DL45" s="2" t="str">
        <f t="array" ref="DL45">IFERROR(INDEX('SEMACU DATA UNIFICADA'!$C$2:$T1000,MATCH(1,($A45='SEMACU DATA UNIFICADA'!$A$2:$A1000)*($DF$1='SEMACU DATA UNIFICADA'!$B$2:$B1000),0),MATCH(DL$2,'SEMACU DATA UNIFICADA'!$C$1:$T$1,0)),"")</f>
        <v/>
      </c>
      <c r="DM45" s="33" t="str">
        <f t="array" ref="DM45">IFERROR(INDEX('SEMACU DATA UNIFICADA'!$C$2:$T1000,MATCH(1,($A45='SEMACU DATA UNIFICADA'!$A$2:$A1000)*($DF$1='SEMACU DATA UNIFICADA'!$B$2:$B1000),0),MATCH(DM$2,'SEMACU DATA UNIFICADA'!$C$1:$T$1,0)),"")</f>
        <v/>
      </c>
      <c r="DN45" s="60" t="str">
        <f t="array" ref="DN45">IFERROR(INDEX('SEMACU DATA UNIFICADA'!$C$2:$T1000,MATCH(1,($A45='SEMACU DATA UNIFICADA'!$A$2:$A1000)*($DF$1='SEMACU DATA UNIFICADA'!$B$2:$B1000),0),MATCH(DN$2,'SEMACU DATA UNIFICADA'!$C$1:$T$1,0)),"")</f>
        <v/>
      </c>
      <c r="DO45" s="23" t="str">
        <f t="array" ref="DO45">IFERROR(INDEX('SEMACU DATA UNIFICADA'!$C$2:$T1000,MATCH(1,($A45='SEMACU DATA UNIFICADA'!$A$2:$A1000)*($DF$1='SEMACU DATA UNIFICADA'!$B$2:$B1000),0),MATCH(DO$2,'SEMACU DATA UNIFICADA'!$C$1:$T$1,0)),"")</f>
        <v/>
      </c>
      <c r="DP45" s="23" t="str">
        <f t="array" ref="DP45">IFERROR(INDEX('SEMACU DATA UNIFICADA'!$C$2:$T1000,MATCH(1,($A45='SEMACU DATA UNIFICADA'!$A$2:$A1000)*($DF$1='SEMACU DATA UNIFICADA'!$B$2:$B1000),0),MATCH(DP$2,'SEMACU DATA UNIFICADA'!$C$1:$T$1,0)),"")</f>
        <v/>
      </c>
      <c r="DQ45" s="23" t="str">
        <f t="array" ref="DQ45">IFERROR(INDEX('SEMACU DATA UNIFICADA'!$C$2:$T1000,MATCH(1,($A45='SEMACU DATA UNIFICADA'!$A$2:$A1000)*($DF$1='SEMACU DATA UNIFICADA'!$B$2:$B1000),0),MATCH(DQ$2,'SEMACU DATA UNIFICADA'!$C$1:$T$1,0)),"")</f>
        <v/>
      </c>
      <c r="DR45" s="60" t="str">
        <f t="array" ref="DR45">IFERROR(INDEX('SEMACU DATA UNIFICADA'!$C$2:$T1000,MATCH(1,($A45='SEMACU DATA UNIFICADA'!$A$2:$A1000)*($DF$1='SEMACU DATA UNIFICADA'!$B$2:$B1000),0),MATCH(DR$2,'SEMACU DATA UNIFICADA'!$C$1:$T$1,0)),"")</f>
        <v/>
      </c>
      <c r="DS45" s="2" t="str">
        <f t="array" ref="DS45">IFERROR(INDEX('SEMACU DATA UNIFICADA'!$C$2:$T1000,MATCH(1,($A45='SEMACU DATA UNIFICADA'!$A$2:$A1000)*($DF$1='SEMACU DATA UNIFICADA'!$B$2:$B1000),0),MATCH(DS$2,'SEMACU DATA UNIFICADA'!$C$1:$T$1,0)),"")</f>
        <v/>
      </c>
      <c r="DT45" s="2" t="str">
        <f t="array" ref="DT45">IFERROR(INDEX('SEMACU DATA UNIFICADA'!$C$2:$T1000,MATCH(1,($A45='SEMACU DATA UNIFICADA'!$A$2:$A1000)*($DF$1='SEMACU DATA UNIFICADA'!$B$2:$B1000),0),MATCH(DT$2,'SEMACU DATA UNIFICADA'!$C$1:$T$1,0)),"")</f>
        <v/>
      </c>
      <c r="DU45" s="33" t="str">
        <f t="array" ref="DU45">IFERROR(INDEX('SEMACU DATA UNIFICADA'!$C$2:$T1000,MATCH(1,($A45='SEMACU DATA UNIFICADA'!$A$2:$A1000)*($DF$1='SEMACU DATA UNIFICADA'!$B$2:$B1000),0),MATCH(DU$2,'SEMACU DATA UNIFICADA'!$C$1:$T$1,0)),"")</f>
        <v/>
      </c>
      <c r="DV45" s="60" t="str">
        <f t="array" ref="DV45">IFERROR(INDEX('SEMACU DATA UNIFICADA'!$C$2:$T1000,MATCH(1,($A45='SEMACU DATA UNIFICADA'!$A$2:$A1000)*($DF$1='SEMACU DATA UNIFICADA'!$B$2:$B1000),0),MATCH(DV$2,'SEMACU DATA UNIFICADA'!$C$1:$T$1,0)),"")</f>
        <v/>
      </c>
      <c r="DW45" s="140" t="str">
        <f t="array" ref="DW45">IFERROR(INDEX('SEMACU DATA UNIFICADA'!$C$2:$T1000,MATCH(1,($A45='SEMACU DATA UNIFICADA'!$A$2:$A1000)*($DF$1='SEMACU DATA UNIFICADA'!$B$2:$B1000),0),MATCH(DW$2,'SEMACU DATA UNIFICADA'!$C$1:$T$1,0)),"")</f>
        <v/>
      </c>
      <c r="DX45" s="138" t="str">
        <f t="array" ref="DX45">IFERROR(INDEX('SEMACU DATA UNIFICADA'!$C$2:$T1000,MATCH(1,($A45='SEMACU DATA UNIFICADA'!$A$2:$A1000)*($DX$1='SEMACU DATA UNIFICADA'!$B$2:$B1000),0),MATCH(DX$2,'SEMACU DATA UNIFICADA'!$C$1:$T$1,0)),"")</f>
        <v/>
      </c>
      <c r="DY45" s="2" t="str">
        <f t="array" ref="DY45">IFERROR(INDEX('SEMACU DATA UNIFICADA'!$C$2:$T1000,MATCH(1,($A45='SEMACU DATA UNIFICADA'!$A$2:$A1000)*($DX$1='SEMACU DATA UNIFICADA'!$B$2:$B1000),0),MATCH(DY$2,'SEMACU DATA UNIFICADA'!$C$1:$T$1,0)),"")</f>
        <v/>
      </c>
      <c r="DZ45" s="2" t="str">
        <f t="array" ref="DZ45">IFERROR(INDEX('SEMACU DATA UNIFICADA'!$C$2:$T1000,MATCH(1,($A45='SEMACU DATA UNIFICADA'!$A$2:$A1000)*($DX$1='SEMACU DATA UNIFICADA'!$B$2:$B1000),0),MATCH(DZ$2,'SEMACU DATA UNIFICADA'!$C$1:$T$1,0)),"")</f>
        <v/>
      </c>
      <c r="EA45" s="2" t="str">
        <f t="array" ref="EA45">IFERROR(INDEX('SEMACU DATA UNIFICADA'!$C$2:$T1000,MATCH(1,($A45='SEMACU DATA UNIFICADA'!$A$2:$A1000)*($DX$1='SEMACU DATA UNIFICADA'!$B$2:$B1000),0),MATCH(EA$2,'SEMACU DATA UNIFICADA'!$C$1:$T$1,0)),"")</f>
        <v/>
      </c>
      <c r="EB45" s="139" t="str">
        <f t="array" ref="EB45">IFERROR(INDEX('SEMACU DATA UNIFICADA'!$C$2:$T1000,MATCH(1,($A45='SEMACU DATA UNIFICADA'!$A$2:$A1000)*($DX$1='SEMACU DATA UNIFICADA'!$B$2:$B1000),0),MATCH(EB$2,'SEMACU DATA UNIFICADA'!$C$1:$T$1,0)),"")</f>
        <v/>
      </c>
      <c r="EC45" s="2" t="str">
        <f t="array" ref="EC45">IFERROR(INDEX('SEMACU DATA UNIFICADA'!$C$2:$T1000,MATCH(1,($A45='SEMACU DATA UNIFICADA'!$A$2:$A1000)*($DX$1='SEMACU DATA UNIFICADA'!$B$2:$B1000),0),MATCH(EC$2,'SEMACU DATA UNIFICADA'!$C$1:$T$1,0)),"")</f>
        <v/>
      </c>
      <c r="ED45" s="2" t="str">
        <f t="array" ref="ED45">IFERROR(INDEX('SEMACU DATA UNIFICADA'!$C$2:$T1000,MATCH(1,($A45='SEMACU DATA UNIFICADA'!$A$2:$A1000)*($DX$1='SEMACU DATA UNIFICADA'!$B$2:$B1000),0),MATCH(ED$2,'SEMACU DATA UNIFICADA'!$C$1:$T$1,0)),"")</f>
        <v/>
      </c>
      <c r="EE45" s="33" t="str">
        <f t="array" ref="EE45">IFERROR(INDEX('SEMACU DATA UNIFICADA'!$C$2:$T1000,MATCH(1,($A45='SEMACU DATA UNIFICADA'!$A$2:$A1000)*($DX$1='SEMACU DATA UNIFICADA'!$B$2:$B1000),0),MATCH(EE$2,'SEMACU DATA UNIFICADA'!$C$1:$T$1,0)),"")</f>
        <v/>
      </c>
      <c r="EF45" s="60" t="str">
        <f t="array" ref="EF45">IFERROR(INDEX('SEMACU DATA UNIFICADA'!$C$2:$T1000,MATCH(1,($A45='SEMACU DATA UNIFICADA'!$A$2:$A1000)*($DX$1='SEMACU DATA UNIFICADA'!$B$2:$B1000),0),MATCH(EF$2,'SEMACU DATA UNIFICADA'!$C$1:$T$1,0)),"")</f>
        <v/>
      </c>
      <c r="EG45" s="23" t="str">
        <f t="array" ref="EG45">IFERROR(INDEX('SEMACU DATA UNIFICADA'!$C$2:$T1000,MATCH(1,($A45='SEMACU DATA UNIFICADA'!$A$2:$A1000)*($DX$1='SEMACU DATA UNIFICADA'!$B$2:$B1000),0),MATCH(EG$2,'SEMACU DATA UNIFICADA'!$C$1:$T$1,0)),"")</f>
        <v/>
      </c>
      <c r="EH45" s="23" t="str">
        <f t="array" ref="EH45">IFERROR(INDEX('SEMACU DATA UNIFICADA'!$C$2:$T1000,MATCH(1,($A45='SEMACU DATA UNIFICADA'!$A$2:$A1000)*($DX$1='SEMACU DATA UNIFICADA'!$B$2:$B1000),0),MATCH(EH$2,'SEMACU DATA UNIFICADA'!$C$1:$T$1,0)),"")</f>
        <v/>
      </c>
      <c r="EI45" s="23" t="str">
        <f t="array" ref="EI45">IFERROR(INDEX('SEMACU DATA UNIFICADA'!$C$2:$T1000,MATCH(1,($A45='SEMACU DATA UNIFICADA'!$A$2:$A1000)*($DX$1='SEMACU DATA UNIFICADA'!$B$2:$B1000),0),MATCH(EI$2,'SEMACU DATA UNIFICADA'!$C$1:$T$1,0)),"")</f>
        <v/>
      </c>
      <c r="EJ45" s="60" t="str">
        <f t="array" ref="EJ45">IFERROR(INDEX('SEMACU DATA UNIFICADA'!$C$2:$T1000,MATCH(1,($A45='SEMACU DATA UNIFICADA'!$A$2:$A1000)*($DX$1='SEMACU DATA UNIFICADA'!$B$2:$B1000),0),MATCH(EJ$2,'SEMACU DATA UNIFICADA'!$C$1:$T$1,0)),"")</f>
        <v/>
      </c>
      <c r="EK45" s="2" t="str">
        <f t="array" ref="EK45">IFERROR(INDEX('SEMACU DATA UNIFICADA'!$C$2:$T1000,MATCH(1,($A45='SEMACU DATA UNIFICADA'!$A$2:$A1000)*($DX$1='SEMACU DATA UNIFICADA'!$B$2:$B1000),0),MATCH(EK$2,'SEMACU DATA UNIFICADA'!$C$1:$T$1,0)),"")</f>
        <v/>
      </c>
      <c r="EL45" s="2" t="str">
        <f t="array" ref="EL45">IFERROR(INDEX('SEMACU DATA UNIFICADA'!$C$2:$T1000,MATCH(1,($A45='SEMACU DATA UNIFICADA'!$A$2:$A1000)*($DX$1='SEMACU DATA UNIFICADA'!$B$2:$B1000),0),MATCH(EL$2,'SEMACU DATA UNIFICADA'!$C$1:$T$1,0)),"")</f>
        <v/>
      </c>
      <c r="EM45" s="33" t="str">
        <f t="array" ref="EM45">IFERROR(INDEX('SEMACU DATA UNIFICADA'!$C$2:$T1000,MATCH(1,($A45='SEMACU DATA UNIFICADA'!$A$2:$A1000)*($DX$1='SEMACU DATA UNIFICADA'!$B$2:$B1000),0),MATCH(EM$2,'SEMACU DATA UNIFICADA'!$C$1:$T$1,0)),"")</f>
        <v/>
      </c>
      <c r="EN45" s="60" t="str">
        <f t="array" ref="EN45">IFERROR(INDEX('SEMACU DATA UNIFICADA'!$C$2:$T1000,MATCH(1,($A45='SEMACU DATA UNIFICADA'!$A$2:$A1000)*($DX$1='SEMACU DATA UNIFICADA'!$B$2:$B1000),0),MATCH(EN$2,'SEMACU DATA UNIFICADA'!$C$1:$T$1,0)),"")</f>
        <v/>
      </c>
      <c r="EO45" s="140" t="str">
        <f t="array" ref="EO45">IFERROR(INDEX('SEMACU DATA UNIFICADA'!$C$2:$T1000,MATCH(1,($A45='SEMACU DATA UNIFICADA'!$A$2:$A1000)*($DX$1='SEMACU DATA UNIFICADA'!$B$2:$B1000),0),MATCH(EO$2,'SEMACU DATA UNIFICADA'!$C$1:$T$1,0)),"")</f>
        <v/>
      </c>
      <c r="EP45" s="138" t="str">
        <f t="array" ref="EP45">IFERROR(INDEX('SEMACU DATA UNIFICADA'!$C$2:$T1000,MATCH(1,($A45='SEMACU DATA UNIFICADA'!$A$2:$A1000)*($EP$1='SEMACU DATA UNIFICADA'!$B$2:$B1000),0),MATCH(EP$2,'SEMACU DATA UNIFICADA'!$C$1:$T$1,0)),"")</f>
        <v/>
      </c>
      <c r="EQ45" s="2" t="str">
        <f t="array" ref="EQ45">IFERROR(INDEX('SEMACU DATA UNIFICADA'!$C$2:$T1000,MATCH(1,($A45='SEMACU DATA UNIFICADA'!$A$2:$A1000)*($EP$1='SEMACU DATA UNIFICADA'!$B$2:$B1000),0),MATCH(EQ$2,'SEMACU DATA UNIFICADA'!$C$1:$T$1,0)),"")</f>
        <v/>
      </c>
      <c r="ER45" s="2" t="str">
        <f t="array" ref="ER45">IFERROR(INDEX('SEMACU DATA UNIFICADA'!$C$2:$T1000,MATCH(1,($A45='SEMACU DATA UNIFICADA'!$A$2:$A1000)*($EP$1='SEMACU DATA UNIFICADA'!$B$2:$B1000),0),MATCH(ER$2,'SEMACU DATA UNIFICADA'!$C$1:$T$1,0)),"")</f>
        <v/>
      </c>
      <c r="ES45" s="2" t="str">
        <f t="array" ref="ES45">IFERROR(INDEX('SEMACU DATA UNIFICADA'!$C$2:$T1000,MATCH(1,($A45='SEMACU DATA UNIFICADA'!$A$2:$A1000)*($EP$1='SEMACU DATA UNIFICADA'!$B$2:$B1000),0),MATCH(ES$2,'SEMACU DATA UNIFICADA'!$C$1:$T$1,0)),"")</f>
        <v/>
      </c>
      <c r="ET45" s="139" t="str">
        <f t="array" ref="ET45">IFERROR(INDEX('SEMACU DATA UNIFICADA'!$C$2:$T1000,MATCH(1,($A45='SEMACU DATA UNIFICADA'!$A$2:$A1000)*($EP$1='SEMACU DATA UNIFICADA'!$B$2:$B1000),0),MATCH(ET$2,'SEMACU DATA UNIFICADA'!$C$1:$T$1,0)),"")</f>
        <v/>
      </c>
      <c r="EU45" s="2" t="str">
        <f t="array" ref="EU45">IFERROR(INDEX('SEMACU DATA UNIFICADA'!$C$2:$T1000,MATCH(1,($A45='SEMACU DATA UNIFICADA'!$A$2:$A1000)*($EP$1='SEMACU DATA UNIFICADA'!$B$2:$B1000),0),MATCH(EU$2,'SEMACU DATA UNIFICADA'!$C$1:$T$1,0)),"")</f>
        <v/>
      </c>
      <c r="EV45" s="2" t="str">
        <f t="array" ref="EV45">IFERROR(INDEX('SEMACU DATA UNIFICADA'!$C$2:$T1000,MATCH(1,($A45='SEMACU DATA UNIFICADA'!$A$2:$A1000)*($EP$1='SEMACU DATA UNIFICADA'!$B$2:$B1000),0),MATCH(EV$2,'SEMACU DATA UNIFICADA'!$C$1:$T$1,0)),"")</f>
        <v/>
      </c>
      <c r="EW45" s="33" t="str">
        <f t="array" ref="EW45">IFERROR(INDEX('SEMACU DATA UNIFICADA'!$C$2:$T1000,MATCH(1,($A45='SEMACU DATA UNIFICADA'!$A$2:$A1000)*($EP$1='SEMACU DATA UNIFICADA'!$B$2:$B1000),0),MATCH(EW$2,'SEMACU DATA UNIFICADA'!$C$1:$T$1,0)),"")</f>
        <v/>
      </c>
      <c r="EX45" s="60" t="str">
        <f t="array" ref="EX45">IFERROR(INDEX('SEMACU DATA UNIFICADA'!$C$2:$T1000,MATCH(1,($A45='SEMACU DATA UNIFICADA'!$A$2:$A1000)*($EP$1='SEMACU DATA UNIFICADA'!$B$2:$B1000),0),MATCH(EX$2,'SEMACU DATA UNIFICADA'!$C$1:$T$1,0)),"")</f>
        <v/>
      </c>
      <c r="EY45" s="23" t="str">
        <f t="array" ref="EY45">IFERROR(INDEX('SEMACU DATA UNIFICADA'!$C$2:$T1000,MATCH(1,($A45='SEMACU DATA UNIFICADA'!$A$2:$A1000)*($EP$1='SEMACU DATA UNIFICADA'!$B$2:$B1000),0),MATCH(EY$2,'SEMACU DATA UNIFICADA'!$C$1:$T$1,0)),"")</f>
        <v/>
      </c>
      <c r="EZ45" s="23" t="str">
        <f t="array" ref="EZ45">IFERROR(INDEX('SEMACU DATA UNIFICADA'!$C$2:$T1000,MATCH(1,($A45='SEMACU DATA UNIFICADA'!$A$2:$A1000)*($EP$1='SEMACU DATA UNIFICADA'!$B$2:$B1000),0),MATCH(EZ$2,'SEMACU DATA UNIFICADA'!$C$1:$T$1,0)),"")</f>
        <v/>
      </c>
      <c r="FA45" s="23" t="str">
        <f t="array" ref="FA45">IFERROR(INDEX('SEMACU DATA UNIFICADA'!$C$2:$T1000,MATCH(1,($A45='SEMACU DATA UNIFICADA'!$A$2:$A1000)*($EP$1='SEMACU DATA UNIFICADA'!$B$2:$B1000),0),MATCH(FA$2,'SEMACU DATA UNIFICADA'!$C$1:$T$1,0)),"")</f>
        <v/>
      </c>
      <c r="FB45" s="60" t="str">
        <f t="array" ref="FB45">IFERROR(INDEX('SEMACU DATA UNIFICADA'!$C$2:$T1000,MATCH(1,($A45='SEMACU DATA UNIFICADA'!$A$2:$A1000)*($EP$1='SEMACU DATA UNIFICADA'!$B$2:$B1000),0),MATCH(FB$2,'SEMACU DATA UNIFICADA'!$C$1:$T$1,0)),"")</f>
        <v/>
      </c>
      <c r="FC45" s="2" t="str">
        <f t="array" ref="FC45">IFERROR(INDEX('SEMACU DATA UNIFICADA'!$C$2:$T1000,MATCH(1,($A45='SEMACU DATA UNIFICADA'!$A$2:$A1000)*($EP$1='SEMACU DATA UNIFICADA'!$B$2:$B1000),0),MATCH(FC$2,'SEMACU DATA UNIFICADA'!$C$1:$T$1,0)),"")</f>
        <v/>
      </c>
      <c r="FD45" s="2" t="str">
        <f t="array" ref="FD45">IFERROR(INDEX('SEMACU DATA UNIFICADA'!$C$2:$T1000,MATCH(1,($A45='SEMACU DATA UNIFICADA'!$A$2:$A1000)*($EP$1='SEMACU DATA UNIFICADA'!$B$2:$B1000),0),MATCH(FD$2,'SEMACU DATA UNIFICADA'!$C$1:$T$1,0)),"")</f>
        <v/>
      </c>
      <c r="FE45" s="33" t="str">
        <f t="array" ref="FE45">IFERROR(INDEX('SEMACU DATA UNIFICADA'!$C$2:$T1000,MATCH(1,($A45='SEMACU DATA UNIFICADA'!$A$2:$A1000)*($EP$1='SEMACU DATA UNIFICADA'!$B$2:$B1000),0),MATCH(FE$2,'SEMACU DATA UNIFICADA'!$C$1:$T$1,0)),"")</f>
        <v/>
      </c>
      <c r="FF45" s="60" t="str">
        <f t="array" ref="FF45">IFERROR(INDEX('SEMACU DATA UNIFICADA'!$C$2:$T1000,MATCH(1,($A45='SEMACU DATA UNIFICADA'!$A$2:$A1000)*($EP$1='SEMACU DATA UNIFICADA'!$B$2:$B1000),0),MATCH(FF$2,'SEMACU DATA UNIFICADA'!$C$1:$T$1,0)),"")</f>
        <v/>
      </c>
      <c r="FG45" s="140" t="str">
        <f t="array" ref="FG45">IFERROR(INDEX('SEMACU DATA UNIFICADA'!$C$2:$T1000,MATCH(1,($A45='SEMACU DATA UNIFICADA'!$A$2:$A1000)*($EP$1='SEMACU DATA UNIFICADA'!$B$2:$B1000),0),MATCH(FG$2,'SEMACU DATA UNIFICADA'!$C$1:$T$1,0)),"")</f>
        <v/>
      </c>
      <c r="FH45" s="138" t="str">
        <f t="array" ref="FH45">IFERROR(INDEX('SEMACU DATA UNIFICADA'!$C$2:$T1000,MATCH(1,($A45='SEMACU DATA UNIFICADA'!$A$2:$A1000)*($FH$1='SEMACU DATA UNIFICADA'!$B$2:$B1000),0),MATCH(FH$2,'SEMACU DATA UNIFICADA'!$C$1:$T$1,0)),"")</f>
        <v>SE11280923</v>
      </c>
      <c r="FI45" s="2">
        <f t="array" ref="FI45">IFERROR(INDEX('SEMACU DATA UNIFICADA'!$C$2:$T1000,MATCH(1,($A45='SEMACU DATA UNIFICADA'!$A$2:$A1000)*($FH$1='SEMACU DATA UNIFICADA'!$B$2:$B1000),0),MATCH(FI$2,'SEMACU DATA UNIFICADA'!$C$1:$T$1,0)),"")</f>
        <v>125</v>
      </c>
      <c r="FJ45" s="2">
        <f t="array" ref="FJ45">IFERROR(INDEX('SEMACU DATA UNIFICADA'!$C$2:$T1000,MATCH(1,($A45='SEMACU DATA UNIFICADA'!$A$2:$A1000)*($FH$1='SEMACU DATA UNIFICADA'!$B$2:$B1000),0),MATCH(FJ$2,'SEMACU DATA UNIFICADA'!$C$1:$T$1,0)),"")</f>
        <v>587</v>
      </c>
      <c r="FK45" s="2" t="str">
        <f t="array" ref="FK45">IFERROR(INDEX('SEMACU DATA UNIFICADA'!$C$2:$T1000,MATCH(1,($A45='SEMACU DATA UNIFICADA'!$A$2:$A1000)*($FH$1='SEMACU DATA UNIFICADA'!$B$2:$B1000),0),MATCH(FK$2,'SEMACU DATA UNIFICADA'!$C$1:$T$1,0)),"")</f>
        <v>SKR SETLINE</v>
      </c>
      <c r="FL45" s="139">
        <f t="array" ref="FL45">IFERROR(INDEX('SEMACU DATA UNIFICADA'!$C$2:$T1000,MATCH(1,($A45='SEMACU DATA UNIFICADA'!$A$2:$A1000)*($FH$1='SEMACU DATA UNIFICADA'!$B$2:$B1000),0),MATCH(FL$2,'SEMACU DATA UNIFICADA'!$C$1:$T$1,0)),"")</f>
        <v>514.212</v>
      </c>
      <c r="FM45" s="2">
        <f t="array" ref="FM45">IFERROR(INDEX('SEMACU DATA UNIFICADA'!$C$2:$T1000,MATCH(1,($A45='SEMACU DATA UNIFICADA'!$A$2:$A1000)*($FH$1='SEMACU DATA UNIFICADA'!$B$2:$B1000),0),MATCH(FM$2,'SEMACU DATA UNIFICADA'!$C$1:$T$1,0)),"")</f>
        <v>16</v>
      </c>
      <c r="FN45" s="2">
        <f t="array" ref="FN45">IFERROR(INDEX('SEMACU DATA UNIFICADA'!$C$2:$T1000,MATCH(1,($A45='SEMACU DATA UNIFICADA'!$A$2:$A1000)*($FH$1='SEMACU DATA UNIFICADA'!$B$2:$B1000),0),MATCH(FN$2,'SEMACU DATA UNIFICADA'!$C$1:$T$1,0)),"")</f>
        <v>4.22</v>
      </c>
      <c r="FO45" s="33">
        <f t="array" ref="FO45">IFERROR(INDEX('SEMACU DATA UNIFICADA'!$C$2:$T1000,MATCH(1,($A45='SEMACU DATA UNIFICADA'!$A$2:$A1000)*($FH$1='SEMACU DATA UNIFICADA'!$B$2:$B1000),0),MATCH(FO$2,'SEMACU DATA UNIFICADA'!$C$1:$T$1,0)),"")</f>
        <v>3.792</v>
      </c>
      <c r="FP45" s="60">
        <f t="array" ref="FP45">IFERROR(INDEX('SEMACU DATA UNIFICADA'!$C$2:$T1000,MATCH(1,($A45='SEMACU DATA UNIFICADA'!$A$2:$A1000)*($FH$1='SEMACU DATA UNIFICADA'!$B$2:$B1000),0),MATCH(FP$2,'SEMACU DATA UNIFICADA'!$C$1:$T$1,0)),"")</f>
        <v>206025.8439</v>
      </c>
      <c r="FQ45" s="23">
        <f t="array" ref="FQ45">IFERROR(INDEX('SEMACU DATA UNIFICADA'!$C$2:$T1000,MATCH(1,($A45='SEMACU DATA UNIFICADA'!$A$2:$A1000)*($FH$1='SEMACU DATA UNIFICADA'!$B$2:$B1000),0),MATCH(FQ$2,'SEMACU DATA UNIFICADA'!$C$1:$T$1,0)),"")</f>
        <v>0.8733308</v>
      </c>
      <c r="FR45" s="23">
        <f t="array" ref="FR45">IFERROR(INDEX('SEMACU DATA UNIFICADA'!$C$2:$T1000,MATCH(1,($A45='SEMACU DATA UNIFICADA'!$A$2:$A1000)*($FH$1='SEMACU DATA UNIFICADA'!$B$2:$B1000),0),MATCH(FR$2,'SEMACU DATA UNIFICADA'!$C$1:$T$1,0)),"")</f>
        <v>0.3887280073</v>
      </c>
      <c r="FS45" s="23">
        <f t="array" ref="FS45">IFERROR(INDEX('SEMACU DATA UNIFICADA'!$C$2:$T1000,MATCH(1,($A45='SEMACU DATA UNIFICADA'!$A$2:$A1000)*($FH$1='SEMACU DATA UNIFICADA'!$B$2:$B1000),0),MATCH(FS$2,'SEMACU DATA UNIFICADA'!$C$1:$T$1,0)),"")</f>
        <v>0.3887280073</v>
      </c>
      <c r="FT45" s="60" t="str">
        <f t="array" ref="FT45">IFERROR(INDEX('SEMACU DATA UNIFICADA'!$C$2:$T1000,MATCH(1,($A45='SEMACU DATA UNIFICADA'!$A$2:$A1000)*($FH$1='SEMACU DATA UNIFICADA'!$B$2:$B1000),0),MATCH(FT$2,'SEMACU DATA UNIFICADA'!$C$1:$T$1,0)),"")</f>
        <v/>
      </c>
      <c r="FU45" s="2">
        <f t="array" ref="FU45">IFERROR(INDEX('SEMACU DATA UNIFICADA'!$C$2:$T1000,MATCH(1,($A45='SEMACU DATA UNIFICADA'!$A$2:$A1000)*($FH$1='SEMACU DATA UNIFICADA'!$B$2:$B1000),0),MATCH(FU$2,'SEMACU DATA UNIFICADA'!$C$1:$T$1,0)),"")</f>
        <v>2</v>
      </c>
      <c r="FV45" s="2">
        <f t="array" ref="FV45">IFERROR(INDEX('SEMACU DATA UNIFICADA'!$C$2:$T1000,MATCH(1,($A45='SEMACU DATA UNIFICADA'!$A$2:$A1000)*($FH$1='SEMACU DATA UNIFICADA'!$B$2:$B1000),0),MATCH(FV$2,'SEMACU DATA UNIFICADA'!$C$1:$T$1,0)),"")</f>
        <v>18</v>
      </c>
      <c r="FW45" s="33">
        <f t="array" ref="FW45">IFERROR(INDEX('SEMACU DATA UNIFICADA'!$C$2:$T1000,MATCH(1,($A45='SEMACU DATA UNIFICADA'!$A$2:$A1000)*($FH$1='SEMACU DATA UNIFICADA'!$B$2:$B1000),0),MATCH(FW$2,'SEMACU DATA UNIFICADA'!$C$1:$T$1,0)),"")</f>
        <v>3.528</v>
      </c>
      <c r="FX45" s="60">
        <f t="array" ref="FX45">IFERROR(INDEX('SEMACU DATA UNIFICADA'!$C$2:$T1000,MATCH(1,($A45='SEMACU DATA UNIFICADA'!$A$2:$A1000)*($FH$1='SEMACU DATA UNIFICADA'!$B$2:$B1000),0),MATCH(FX$2,'SEMACU DATA UNIFICADA'!$C$1:$T$1,0)),"")</f>
        <v>130.2989291</v>
      </c>
      <c r="FY45" s="140">
        <f t="array" ref="FY45">IFERROR(INDEX('SEMACU DATA UNIFICADA'!$C$2:$T1000,MATCH(1,($A45='SEMACU DATA UNIFICADA'!$A$2:$A1000)*($FH$1='SEMACU DATA UNIFICADA'!$B$2:$B1000),0),MATCH(FY$2,'SEMACU DATA UNIFICADA'!$C$1:$T$1,0)),"")</f>
        <v>1.324732273</v>
      </c>
      <c r="FZ45" s="138" t="str">
        <f t="array" ref="FZ45">IFERROR(INDEX('SEMACU DATA UNIFICADA'!$C$2:$T1000,MATCH(1,($A45='SEMACU DATA UNIFICADA'!$A$2:$A1000)*($FZ$1='SEMACU DATA UNIFICADA'!$B$2:$B1000),0),MATCH(FZ$2,'SEMACU DATA UNIFICADA'!$C$1:$T$1,0)),"")</f>
        <v>SERE290823</v>
      </c>
      <c r="GA45" s="2">
        <f t="array" ref="GA45">IFERROR(INDEX('SEMACU DATA UNIFICADA'!$C$2:$T1000,MATCH(1,($A45='SEMACU DATA UNIFICADA'!$A$2:$A1000)*($FZ$1='SEMACU DATA UNIFICADA'!$B$2:$B1000),0),MATCH(GA$2,'SEMACU DATA UNIFICADA'!$C$1:$T$1,0)),"")</f>
        <v>25</v>
      </c>
      <c r="GB45" s="2">
        <f t="array" ref="GB45">IFERROR(INDEX('SEMACU DATA UNIFICADA'!$C$2:$T1000,MATCH(1,($A45='SEMACU DATA UNIFICADA'!$A$2:$A1000)*($FZ$1='SEMACU DATA UNIFICADA'!$B$2:$B1000),0),MATCH(GB$2,'SEMACU DATA UNIFICADA'!$C$1:$T$1,0)),"")</f>
        <v>125</v>
      </c>
      <c r="GC45" s="2" t="str">
        <f t="array" ref="GC45">IFERROR(INDEX('SEMACU DATA UNIFICADA'!$C$2:$T1000,MATCH(1,($A45='SEMACU DATA UNIFICADA'!$A$2:$A1000)*($FZ$1='SEMACU DATA UNIFICADA'!$B$2:$B1000),0),MATCH(GC$2,'SEMACU DATA UNIFICADA'!$C$1:$T$1,0)),"")</f>
        <v>SKR SETLINE</v>
      </c>
      <c r="GD45" s="139">
        <f t="array" ref="GD45">IFERROR(INDEX('SEMACU DATA UNIFICADA'!$C$2:$T1000,MATCH(1,($A45='SEMACU DATA UNIFICADA'!$A$2:$A1000)*($FZ$1='SEMACU DATA UNIFICADA'!$B$2:$B1000),0),MATCH(GD$2,'SEMACU DATA UNIFICADA'!$C$1:$T$1,0)),"")</f>
        <v>109.5</v>
      </c>
      <c r="GE45" s="2">
        <f t="array" ref="GE45">IFERROR(INDEX('SEMACU DATA UNIFICADA'!$C$2:$T1000,MATCH(1,($A45='SEMACU DATA UNIFICADA'!$A$2:$A1000)*($FZ$1='SEMACU DATA UNIFICADA'!$B$2:$B1000),0),MATCH(GE$2,'SEMACU DATA UNIFICADA'!$C$1:$T$1,0)),"")</f>
        <v>28.62</v>
      </c>
      <c r="GF45" s="2">
        <f t="array" ref="GF45">IFERROR(INDEX('SEMACU DATA UNIFICADA'!$C$2:$T1000,MATCH(1,($A45='SEMACU DATA UNIFICADA'!$A$2:$A1000)*($FZ$1='SEMACU DATA UNIFICADA'!$B$2:$B1000),0),MATCH(GF$2,'SEMACU DATA UNIFICADA'!$C$1:$T$1,0)),"")</f>
        <v>2.34</v>
      </c>
      <c r="GG45" s="33">
        <f t="array" ref="GG45">IFERROR(INDEX('SEMACU DATA UNIFICADA'!$C$2:$T1000,MATCH(1,($A45='SEMACU DATA UNIFICADA'!$A$2:$A1000)*($FZ$1='SEMACU DATA UNIFICADA'!$B$2:$B1000),0),MATCH(GG$2,'SEMACU DATA UNIFICADA'!$C$1:$T$1,0)),"")</f>
        <v>2.81304</v>
      </c>
      <c r="GH45" s="60">
        <f t="array" ref="GH45">IFERROR(INDEX('SEMACU DATA UNIFICADA'!$C$2:$T1000,MATCH(1,($A45='SEMACU DATA UNIFICADA'!$A$2:$A1000)*($FZ$1='SEMACU DATA UNIFICADA'!$B$2:$B1000),0),MATCH(GH$2,'SEMACU DATA UNIFICADA'!$C$1:$T$1,0)),"")</f>
        <v>31052.34993</v>
      </c>
      <c r="GI45" s="23">
        <f t="array" ref="GI45">IFERROR(INDEX('SEMACU DATA UNIFICADA'!$C$2:$T1000,MATCH(1,($A45='SEMACU DATA UNIFICADA'!$A$2:$A1000)*($FZ$1='SEMACU DATA UNIFICADA'!$B$2:$B1000),0),MATCH(GI$2,'SEMACU DATA UNIFICADA'!$C$1:$T$1,0)),"")</f>
        <v>0.7733288</v>
      </c>
      <c r="GJ45" s="23">
        <f t="array" ref="GJ45">IFERROR(INDEX('SEMACU DATA UNIFICADA'!$C$2:$T1000,MATCH(1,($A45='SEMACU DATA UNIFICADA'!$A$2:$A1000)*($FZ$1='SEMACU DATA UNIFICADA'!$B$2:$B1000),0),MATCH(GJ$2,'SEMACU DATA UNIFICADA'!$C$1:$T$1,0)),"")</f>
        <v>0.2300174069</v>
      </c>
      <c r="GK45" s="23">
        <f t="array" ref="GK45">IFERROR(INDEX('SEMACU DATA UNIFICADA'!$C$2:$T1000,MATCH(1,($A45='SEMACU DATA UNIFICADA'!$A$2:$A1000)*($FZ$1='SEMACU DATA UNIFICADA'!$B$2:$B1000),0),MATCH(GK$2,'SEMACU DATA UNIFICADA'!$C$1:$T$1,0)),"")</f>
        <v>0.2300174069</v>
      </c>
      <c r="GL45" s="60" t="str">
        <f t="array" ref="GL45">IFERROR(INDEX('SEMACU DATA UNIFICADA'!$C$2:$T1000,MATCH(1,($A45='SEMACU DATA UNIFICADA'!$A$2:$A1000)*($FZ$1='SEMACU DATA UNIFICADA'!$B$2:$B1000),0),MATCH(GL$2,'SEMACU DATA UNIFICADA'!$C$1:$T$1,0)),"")</f>
        <v/>
      </c>
      <c r="GM45" s="2">
        <f t="array" ref="GM45">IFERROR(INDEX('SEMACU DATA UNIFICADA'!$C$2:$T1000,MATCH(1,($A45='SEMACU DATA UNIFICADA'!$A$2:$A1000)*($FZ$1='SEMACU DATA UNIFICADA'!$B$2:$B1000),0),MATCH(GM$2,'SEMACU DATA UNIFICADA'!$C$1:$T$1,0)),"")</f>
        <v>2</v>
      </c>
      <c r="GN45" s="2">
        <f t="array" ref="GN45">IFERROR(INDEX('SEMACU DATA UNIFICADA'!$C$2:$T1000,MATCH(1,($A45='SEMACU DATA UNIFICADA'!$A$2:$A1000)*($FZ$1='SEMACU DATA UNIFICADA'!$B$2:$B1000),0),MATCH(GN$2,'SEMACU DATA UNIFICADA'!$C$1:$T$1,0)),"")</f>
        <v>30.62</v>
      </c>
      <c r="GO45" s="33">
        <f t="array" ref="GO45">IFERROR(INDEX('SEMACU DATA UNIFICADA'!$C$2:$T1000,MATCH(1,($A45='SEMACU DATA UNIFICADA'!$A$2:$A1000)*($FZ$1='SEMACU DATA UNIFICADA'!$B$2:$B1000),0),MATCH(GO$2,'SEMACU DATA UNIFICADA'!$C$1:$T$1,0)),"")</f>
        <v>2.5908</v>
      </c>
      <c r="GP45" s="60">
        <f t="array" ref="GP45">IFERROR(INDEX('SEMACU DATA UNIFICADA'!$C$2:$T1000,MATCH(1,($A45='SEMACU DATA UNIFICADA'!$A$2:$A1000)*($FZ$1='SEMACU DATA UNIFICADA'!$B$2:$B1000),0),MATCH(GP$2,'SEMACU DATA UNIFICADA'!$C$1:$T$1,0)),"")</f>
        <v>23.95326072</v>
      </c>
      <c r="GQ45" s="140">
        <f t="array" ref="GQ45">IFERROR(INDEX('SEMACU DATA UNIFICADA'!$C$2:$T1000,MATCH(1,($A45='SEMACU DATA UNIFICADA'!$A$2:$A1000)*($FZ$1='SEMACU DATA UNIFICADA'!$B$2:$B1000),0),MATCH(GQ$2,'SEMACU DATA UNIFICADA'!$C$1:$T$1,0)),"")</f>
        <v>-0.2616848195</v>
      </c>
    </row>
    <row r="46">
      <c r="A46" s="218"/>
      <c r="B46" s="138" t="str">
        <f t="array" ref="B46">IFERROR(INDEX('SEMACU DATA UNIFICADA'!$C$2:$T1000,MATCH(1,($A46='SEMACU DATA UNIFICADA'!$A$2:$A1000)*($B$1='SEMACU DATA UNIFICADA'!$B$2:$B1000),0),MATCH(B$2,'SEMACU DATA UNIFICADA'!$C$1:$T$1,0)),"")</f>
        <v/>
      </c>
      <c r="C46" s="2" t="str">
        <f t="array" ref="C46">IFERROR(INDEX('SEMACU DATA UNIFICADA'!$C$2:$T1000,MATCH(1,($A46='SEMACU DATA UNIFICADA'!$A$2:$A1000)*($B$1='SEMACU DATA UNIFICADA'!$B$2:$B1000),0),MATCH(C$2,'SEMACU DATA UNIFICADA'!$C$1:$T$1,0)),"")</f>
        <v/>
      </c>
      <c r="D46" s="2" t="str">
        <f t="array" ref="D46">IFERROR(INDEX('SEMACU DATA UNIFICADA'!$C$2:$T1000,MATCH(1,($A46='SEMACU DATA UNIFICADA'!$A$2:$A1000)*($B$1='SEMACU DATA UNIFICADA'!$B$2:$B1000),0),MATCH(D$2,'SEMACU DATA UNIFICADA'!$C$1:$T$1,0)),"")</f>
        <v/>
      </c>
      <c r="E46" s="2" t="str">
        <f t="array" ref="E46">IFERROR(INDEX('SEMACU DATA UNIFICADA'!$C$2:$T1000,MATCH(1,($A46='SEMACU DATA UNIFICADA'!$A$2:$A1000)*($B$1='SEMACU DATA UNIFICADA'!$B$2:$B1000),0),MATCH(E$2,'SEMACU DATA UNIFICADA'!$C$1:$T$1,0)),"")</f>
        <v/>
      </c>
      <c r="F46" s="60" t="str">
        <f t="array" ref="F46">IFERROR(INDEX('SEMACU DATA UNIFICADA'!$C$2:$T1000,MATCH(1,($A46='SEMACU DATA UNIFICADA'!$A$2:$A1000)*($B$1='SEMACU DATA UNIFICADA'!$B$2:$B1000),0),MATCH(F$2,'SEMACU DATA UNIFICADA'!$C$1:$T$1,0)),"")</f>
        <v/>
      </c>
      <c r="G46" s="2" t="str">
        <f t="array" ref="G46">IFERROR(INDEX('SEMACU DATA UNIFICADA'!$C$2:$T1000,MATCH(1,($A46='SEMACU DATA UNIFICADA'!$A$2:$A1000)*($B$1='SEMACU DATA UNIFICADA'!$B$2:$B1000),0),MATCH(G$2,'SEMACU DATA UNIFICADA'!$C$1:$T$1,0)),"")</f>
        <v/>
      </c>
      <c r="H46" s="2" t="str">
        <f t="array" ref="H46">IFERROR(INDEX('SEMACU DATA UNIFICADA'!$C$2:$T1000,MATCH(1,($A46='SEMACU DATA UNIFICADA'!$A$2:$A1000)*($B$1='SEMACU DATA UNIFICADA'!$B$2:$B1000),0),MATCH(H$2,'SEMACU DATA UNIFICADA'!$C$1:$T$1,0)),"")</f>
        <v/>
      </c>
      <c r="I46" s="33" t="str">
        <f t="array" ref="I46">IFERROR(INDEX('SEMACU DATA UNIFICADA'!$C$2:$T1000,MATCH(1,($A46='SEMACU DATA UNIFICADA'!$A$2:$A1000)*($B$1='SEMACU DATA UNIFICADA'!$B$2:$B1000),0),MATCH(I$2,'SEMACU DATA UNIFICADA'!$C$1:$T$1,0)),"")</f>
        <v/>
      </c>
      <c r="J46" s="60" t="str">
        <f t="array" ref="J46">IFERROR(INDEX('SEMACU DATA UNIFICADA'!$C$2:$T1000,MATCH(1,($A46='SEMACU DATA UNIFICADA'!$A$2:$A1000)*($B$1='SEMACU DATA UNIFICADA'!$B$2:$B1000),0),MATCH(J$2,'SEMACU DATA UNIFICADA'!$C$1:$T$1,0)),"")</f>
        <v/>
      </c>
      <c r="K46" s="23" t="str">
        <f t="array" ref="K46">IFERROR(INDEX('SEMACU DATA UNIFICADA'!$C$2:$T1000,MATCH(1,($A46='SEMACU DATA UNIFICADA'!$A$2:$A1000)*($B$1='SEMACU DATA UNIFICADA'!$B$2:$B1000),0),MATCH(K$2,'SEMACU DATA UNIFICADA'!$C$1:$T$1,0)),"")</f>
        <v/>
      </c>
      <c r="L46" s="23" t="str">
        <f t="array" ref="L46">IFERROR(INDEX('SEMACU DATA UNIFICADA'!$C$2:$T1000,MATCH(1,($A46='SEMACU DATA UNIFICADA'!$A$2:$A1000)*($B$1='SEMACU DATA UNIFICADA'!$B$2:$B1000),0),MATCH(L$2,'SEMACU DATA UNIFICADA'!$C$1:$T$1,0)),"")</f>
        <v/>
      </c>
      <c r="M46" s="23" t="str">
        <f t="array" ref="M46">IFERROR(INDEX('SEMACU DATA UNIFICADA'!$C$2:$T1000,MATCH(1,($A46='SEMACU DATA UNIFICADA'!$A$2:$A1000)*($B$1='SEMACU DATA UNIFICADA'!$B$2:$B1000),0),MATCH(M$2,'SEMACU DATA UNIFICADA'!$C$1:$T$1,0)),"")</f>
        <v/>
      </c>
      <c r="N46" s="60" t="str">
        <f t="array" ref="N46">IFERROR(INDEX('SEMACU DATA UNIFICADA'!$C$2:$T1000,MATCH(1,($A46='SEMACU DATA UNIFICADA'!$A$2:$A1000)*($B$1='SEMACU DATA UNIFICADA'!$B$2:$B1000),0),MATCH(N$2,'SEMACU DATA UNIFICADA'!$C$1:$T$1,0)),"")</f>
        <v/>
      </c>
      <c r="O46" s="2" t="str">
        <f t="array" ref="O46">IFERROR(INDEX('SEMACU DATA UNIFICADA'!$C$2:$T1000,MATCH(1,($A46='SEMACU DATA UNIFICADA'!$A$2:$A1000)*($B$1='SEMACU DATA UNIFICADA'!$B$2:$B1000),0),MATCH(O$2,'SEMACU DATA UNIFICADA'!$C$1:$T$1,0)),"")</f>
        <v/>
      </c>
      <c r="P46" s="2" t="str">
        <f t="array" ref="P46">IFERROR(INDEX('SEMACU DATA UNIFICADA'!$C$2:$T1000,MATCH(1,($A46='SEMACU DATA UNIFICADA'!$A$2:$A1000)*($B$1='SEMACU DATA UNIFICADA'!$B$2:$B1000),0),MATCH(P$2,'SEMACU DATA UNIFICADA'!$C$1:$T$1,0)),"")</f>
        <v/>
      </c>
      <c r="Q46" s="33" t="str">
        <f t="array" ref="Q46">IFERROR(INDEX('SEMACU DATA UNIFICADA'!$C$2:$T1000,MATCH(1,($A46='SEMACU DATA UNIFICADA'!$A$2:$A1000)*($B$1='SEMACU DATA UNIFICADA'!$B$2:$B1000),0),MATCH(Q$2,'SEMACU DATA UNIFICADA'!$C$1:$T$1,0)),"")</f>
        <v/>
      </c>
      <c r="R46" s="60" t="str">
        <f t="array" ref="R46">IFERROR(INDEX('SEMACU DATA UNIFICADA'!$C$2:$T1000,MATCH(1,($A46='SEMACU DATA UNIFICADA'!$A$2:$A1000)*($B$1='SEMACU DATA UNIFICADA'!$B$2:$B1000),0),MATCH(R$2,'SEMACU DATA UNIFICADA'!$C$1:$T$1,0)),"")</f>
        <v/>
      </c>
      <c r="S46" s="140" t="str">
        <f t="array" ref="S46">IFERROR(INDEX('SEMACU DATA UNIFICADA'!$C$2:$T1000,MATCH(1,($A46='SEMACU DATA UNIFICADA'!$A$2:$A1000)*($B$1='SEMACU DATA UNIFICADA'!$B$2:$B1000),0),MATCH(S$2,'SEMACU DATA UNIFICADA'!$C$1:$T$1,0)),"")</f>
        <v/>
      </c>
      <c r="T46" s="138" t="str">
        <f t="array" ref="T46">IFERROR(INDEX('SEMACU DATA UNIFICADA'!$C$2:$T1000,MATCH(1,($A46='SEMACU DATA UNIFICADA'!$A$2:$A1000)*($T$1='SEMACU DATA UNIFICADA'!$B$2:$B1000),0),MATCH(T$2,'SEMACU DATA UNIFICADA'!$C$1:$T$1,0)),"")</f>
        <v/>
      </c>
      <c r="U46" s="2" t="str">
        <f t="array" ref="U46">IFERROR(INDEX('SEMACU DATA UNIFICADA'!$C$2:$T1000,MATCH(1,($A46='SEMACU DATA UNIFICADA'!$A$2:$A1000)*($T$1='SEMACU DATA UNIFICADA'!$B$2:$B1000),0),MATCH(U$2,'SEMACU DATA UNIFICADA'!$C$1:$T$1,0)),"")</f>
        <v/>
      </c>
      <c r="V46" s="2" t="str">
        <f t="array" ref="V46">IFERROR(INDEX('SEMACU DATA UNIFICADA'!$C$2:$T1000,MATCH(1,($A46='SEMACU DATA UNIFICADA'!$A$2:$A1000)*($T$1='SEMACU DATA UNIFICADA'!$B$2:$B1000),0),MATCH(V$2,'SEMACU DATA UNIFICADA'!$C$1:$T$1,0)),"")</f>
        <v/>
      </c>
      <c r="W46" s="2" t="str">
        <f t="array" ref="W46">IFERROR(INDEX('SEMACU DATA UNIFICADA'!$C$2:$T1000,MATCH(1,($A46='SEMACU DATA UNIFICADA'!$A$2:$A1000)*($T$1='SEMACU DATA UNIFICADA'!$B$2:$B1000),0),MATCH(W$2,'SEMACU DATA UNIFICADA'!$C$1:$T$1,0)),"")</f>
        <v/>
      </c>
      <c r="X46" s="139" t="str">
        <f t="array" ref="X46">IFERROR(INDEX('SEMACU DATA UNIFICADA'!$C$2:$T1000,MATCH(1,($A46='SEMACU DATA UNIFICADA'!$A$2:$A1000)*($T$1='SEMACU DATA UNIFICADA'!$B$2:$B1000),0),MATCH(X$2,'SEMACU DATA UNIFICADA'!$C$1:$T$1,0)),"")</f>
        <v/>
      </c>
      <c r="Y46" s="2" t="str">
        <f t="array" ref="Y46">IFERROR(INDEX('SEMACU DATA UNIFICADA'!$C$2:$T1000,MATCH(1,($A46='SEMACU DATA UNIFICADA'!$A$2:$A1000)*($T$1='SEMACU DATA UNIFICADA'!$B$2:$B1000),0),MATCH(Y$2,'SEMACU DATA UNIFICADA'!$C$1:$T$1,0)),"")</f>
        <v/>
      </c>
      <c r="Z46" s="2" t="str">
        <f t="array" ref="Z46">IFERROR(INDEX('SEMACU DATA UNIFICADA'!$C$2:$T1000,MATCH(1,($A46='SEMACU DATA UNIFICADA'!$A$2:$A1000)*($T$1='SEMACU DATA UNIFICADA'!$B$2:$B1000),0),MATCH(Z$2,'SEMACU DATA UNIFICADA'!$C$1:$T$1,0)),"")</f>
        <v/>
      </c>
      <c r="AA46" s="33" t="str">
        <f t="array" ref="AA46">IFERROR(INDEX('SEMACU DATA UNIFICADA'!$C$2:$T1000,MATCH(1,($A46='SEMACU DATA UNIFICADA'!$A$2:$A1000)*($T$1='SEMACU DATA UNIFICADA'!$B$2:$B1000),0),MATCH(AA$2,'SEMACU DATA UNIFICADA'!$C$1:$T$1,0)),"")</f>
        <v/>
      </c>
      <c r="AB46" s="60" t="str">
        <f t="array" ref="AB46">IFERROR(INDEX('SEMACU DATA UNIFICADA'!$C$2:$T1000,MATCH(1,($A46='SEMACU DATA UNIFICADA'!$A$2:$A1000)*($T$1='SEMACU DATA UNIFICADA'!$B$2:$B1000),0),MATCH(AB$2,'SEMACU DATA UNIFICADA'!$C$1:$T$1,0)),"")</f>
        <v/>
      </c>
      <c r="AC46" s="23" t="str">
        <f t="array" ref="AC46">IFERROR(INDEX('SEMACU DATA UNIFICADA'!$C$2:$T1000,MATCH(1,($A46='SEMACU DATA UNIFICADA'!$A$2:$A1000)*($T$1='SEMACU DATA UNIFICADA'!$B$2:$B1000),0),MATCH(AC$2,'SEMACU DATA UNIFICADA'!$C$1:$T$1,0)),"")</f>
        <v/>
      </c>
      <c r="AD46" s="23" t="str">
        <f t="array" ref="AD46">IFERROR(INDEX('SEMACU DATA UNIFICADA'!$C$2:$T1000,MATCH(1,($A46='SEMACU DATA UNIFICADA'!$A$2:$A1000)*($T$1='SEMACU DATA UNIFICADA'!$B$2:$B1000),0),MATCH(AD$2,'SEMACU DATA UNIFICADA'!$C$1:$T$1,0)),"")</f>
        <v/>
      </c>
      <c r="AE46" s="23" t="str">
        <f t="array" ref="AE46">IFERROR(INDEX('SEMACU DATA UNIFICADA'!$C$2:$T1000,MATCH(1,($A46='SEMACU DATA UNIFICADA'!$A$2:$A1000)*($T$1='SEMACU DATA UNIFICADA'!$B$2:$B1000),0),MATCH(AE$2,'SEMACU DATA UNIFICADA'!$C$1:$T$1,0)),"")</f>
        <v/>
      </c>
      <c r="AF46" s="60" t="str">
        <f t="array" ref="AF46">IFERROR(INDEX('SEMACU DATA UNIFICADA'!$C$2:$T1000,MATCH(1,($A46='SEMACU DATA UNIFICADA'!$A$2:$A1000)*($T$1='SEMACU DATA UNIFICADA'!$B$2:$B1000),0),MATCH(AF$2,'SEMACU DATA UNIFICADA'!$C$1:$T$1,0)),"")</f>
        <v/>
      </c>
      <c r="AG46" s="2" t="str">
        <f t="array" ref="AG46">IFERROR(INDEX('SEMACU DATA UNIFICADA'!$C$2:$T1000,MATCH(1,($A46='SEMACU DATA UNIFICADA'!$A$2:$A1000)*($T$1='SEMACU DATA UNIFICADA'!$B$2:$B1000),0),MATCH(AG$2,'SEMACU DATA UNIFICADA'!$C$1:$T$1,0)),"")</f>
        <v/>
      </c>
      <c r="AH46" s="2" t="str">
        <f t="array" ref="AH46">IFERROR(INDEX('SEMACU DATA UNIFICADA'!$C$2:$T1000,MATCH(1,($A46='SEMACU DATA UNIFICADA'!$A$2:$A1000)*($T$1='SEMACU DATA UNIFICADA'!$B$2:$B1000),0),MATCH(AH$2,'SEMACU DATA UNIFICADA'!$C$1:$T$1,0)),"")</f>
        <v/>
      </c>
      <c r="AI46" s="2" t="str">
        <f t="array" ref="AI46">IFERROR(INDEX('SEMACU DATA UNIFICADA'!$C$2:$T1000,MATCH(1,($A46='SEMACU DATA UNIFICADA'!$A$2:$A1000)*($T$1='SEMACU DATA UNIFICADA'!$B$2:$B1000),0),MATCH(AI$2,'SEMACU DATA UNIFICADA'!$C$1:$T$1,0)),"")</f>
        <v/>
      </c>
      <c r="AJ46" s="60" t="str">
        <f t="array" ref="AJ46">IFERROR(INDEX('SEMACU DATA UNIFICADA'!$C$2:$T1000,MATCH(1,($A46='SEMACU DATA UNIFICADA'!$A$2:$A1000)*($T$1='SEMACU DATA UNIFICADA'!$B$2:$B1000),0),MATCH(AJ$2,'SEMACU DATA UNIFICADA'!$C$1:$T$1,0)),"")</f>
        <v/>
      </c>
      <c r="AK46" s="140" t="str">
        <f t="array" ref="AK46">IFERROR(INDEX('SEMACU DATA UNIFICADA'!$C$2:$T1000,MATCH(1,($A46='SEMACU DATA UNIFICADA'!$A$2:$A1000)*($T$1='SEMACU DATA UNIFICADA'!$B$2:$B1000),0),MATCH(AK$2,'SEMACU DATA UNIFICADA'!$C$1:$T$1,0)),"")</f>
        <v/>
      </c>
      <c r="AL46" s="138" t="str">
        <f t="array" ref="AL46">IFERROR(INDEX('SEMACU DATA UNIFICADA'!$C$2:$T1000,MATCH(1,($A46='SEMACU DATA UNIFICADA'!$A$2:$A1000)*($AL$1='SEMACU DATA UNIFICADA'!$B$2:$B1000),0),MATCH(AL$2,'SEMACU DATA UNIFICADA'!$C$1:$T$1,0)),"")</f>
        <v/>
      </c>
      <c r="AM46" s="2" t="str">
        <f t="array" ref="AM46">IFERROR(INDEX('SEMACU DATA UNIFICADA'!$C$2:$T1000,MATCH(1,($A46='SEMACU DATA UNIFICADA'!$A$2:$A1000)*($AL$1='SEMACU DATA UNIFICADA'!$B$2:$B1000),0),MATCH(AM$2,'SEMACU DATA UNIFICADA'!$C$1:$T$1,0)),"")</f>
        <v/>
      </c>
      <c r="AN46" s="2" t="str">
        <f t="array" ref="AN46">IFERROR(INDEX('SEMACU DATA UNIFICADA'!$C$2:$T1000,MATCH(1,($A46='SEMACU DATA UNIFICADA'!$A$2:$A1000)*($AL$1='SEMACU DATA UNIFICADA'!$B$2:$B1000),0),MATCH(AN$2,'SEMACU DATA UNIFICADA'!$C$1:$T$1,0)),"")</f>
        <v/>
      </c>
      <c r="AO46" s="2" t="str">
        <f t="array" ref="AO46">IFERROR(INDEX('SEMACU DATA UNIFICADA'!$C$2:$T1000,MATCH(1,($A46='SEMACU DATA UNIFICADA'!$A$2:$A1000)*($AL$1='SEMACU DATA UNIFICADA'!$B$2:$B1000),0),MATCH(AO$2,'SEMACU DATA UNIFICADA'!$C$1:$T$1,0)),"")</f>
        <v/>
      </c>
      <c r="AP46" s="139" t="str">
        <f t="array" ref="AP46">IFERROR(INDEX('SEMACU DATA UNIFICADA'!$C$2:$T1000,MATCH(1,($A46='SEMACU DATA UNIFICADA'!$A$2:$A1000)*($AL$1='SEMACU DATA UNIFICADA'!$B$2:$B1000),0),MATCH(AP$2,'SEMACU DATA UNIFICADA'!$C$1:$T$1,0)),"")</f>
        <v/>
      </c>
      <c r="AQ46" s="2" t="str">
        <f t="array" ref="AQ46">IFERROR(INDEX('SEMACU DATA UNIFICADA'!$C$2:$T1000,MATCH(1,($A46='SEMACU DATA UNIFICADA'!$A$2:$A1000)*($AL$1='SEMACU DATA UNIFICADA'!$B$2:$B1000),0),MATCH(AQ$2,'SEMACU DATA UNIFICADA'!$C$1:$T$1,0)),"")</f>
        <v/>
      </c>
      <c r="AR46" s="2" t="str">
        <f t="array" ref="AR46">IFERROR(INDEX('SEMACU DATA UNIFICADA'!$C$2:$T1000,MATCH(1,($A46='SEMACU DATA UNIFICADA'!$A$2:$A1000)*($AL$1='SEMACU DATA UNIFICADA'!$B$2:$B1000),0),MATCH(AR$2,'SEMACU DATA UNIFICADA'!$C$1:$T$1,0)),"")</f>
        <v/>
      </c>
      <c r="AS46" s="33" t="str">
        <f t="array" ref="AS46">IFERROR(INDEX('SEMACU DATA UNIFICADA'!$C$2:$T1000,MATCH(1,($A46='SEMACU DATA UNIFICADA'!$A$2:$A1000)*($AL$1='SEMACU DATA UNIFICADA'!$B$2:$B1000),0),MATCH(AS$2,'SEMACU DATA UNIFICADA'!$C$1:$T$1,0)),"")</f>
        <v/>
      </c>
      <c r="AT46" s="60" t="str">
        <f t="array" ref="AT46">IFERROR(INDEX('SEMACU DATA UNIFICADA'!$C$2:$T1000,MATCH(1,($A46='SEMACU DATA UNIFICADA'!$A$2:$A1000)*($AL$1='SEMACU DATA UNIFICADA'!$B$2:$B1000),0),MATCH(AT$2,'SEMACU DATA UNIFICADA'!$C$1:$T$1,0)),"")</f>
        <v/>
      </c>
      <c r="AU46" s="23" t="str">
        <f t="array" ref="AU46">IFERROR(INDEX('SEMACU DATA UNIFICADA'!$C$2:$T1000,MATCH(1,($A46='SEMACU DATA UNIFICADA'!$A$2:$A1000)*($AL$1='SEMACU DATA UNIFICADA'!$B$2:$B1000),0),MATCH(AU$2,'SEMACU DATA UNIFICADA'!$C$1:$T$1,0)),"")</f>
        <v/>
      </c>
      <c r="AV46" s="23" t="str">
        <f t="array" ref="AV46">IFERROR(INDEX('SEMACU DATA UNIFICADA'!$C$2:$T1000,MATCH(1,($A46='SEMACU DATA UNIFICADA'!$A$2:$A1000)*($AL$1='SEMACU DATA UNIFICADA'!$B$2:$B1000),0),MATCH(AV$2,'SEMACU DATA UNIFICADA'!$C$1:$T$1,0)),"")</f>
        <v/>
      </c>
      <c r="AW46" s="23" t="str">
        <f t="array" ref="AW46">IFERROR(INDEX('SEMACU DATA UNIFICADA'!$C$2:$T1000,MATCH(1,($A46='SEMACU DATA UNIFICADA'!$A$2:$A1000)*($AL$1='SEMACU DATA UNIFICADA'!$B$2:$B1000),0),MATCH(AW$2,'SEMACU DATA UNIFICADA'!$C$1:$T$1,0)),"")</f>
        <v/>
      </c>
      <c r="AX46" s="60" t="str">
        <f t="array" ref="AX46">IFERROR(INDEX('SEMACU DATA UNIFICADA'!$C$2:$T1000,MATCH(1,($A46='SEMACU DATA UNIFICADA'!$A$2:$A1000)*($AL$1='SEMACU DATA UNIFICADA'!$B$2:$B1000),0),MATCH(AX$2,'SEMACU DATA UNIFICADA'!$C$1:$T$1,0)),"")</f>
        <v/>
      </c>
      <c r="AY46" s="2" t="str">
        <f t="array" ref="AY46">IFERROR(INDEX('SEMACU DATA UNIFICADA'!$C$2:$T1000,MATCH(1,($A46='SEMACU DATA UNIFICADA'!$A$2:$A1000)*($AL$1='SEMACU DATA UNIFICADA'!$B$2:$B1000),0),MATCH(AY$2,'SEMACU DATA UNIFICADA'!$C$1:$T$1,0)),"")</f>
        <v/>
      </c>
      <c r="AZ46" s="2" t="str">
        <f t="array" ref="AZ46">IFERROR(INDEX('SEMACU DATA UNIFICADA'!$C$2:$T1000,MATCH(1,($A46='SEMACU DATA UNIFICADA'!$A$2:$A1000)*($AL$1='SEMACU DATA UNIFICADA'!$B$2:$B1000),0),MATCH(AZ$2,'SEMACU DATA UNIFICADA'!$C$1:$T$1,0)),"")</f>
        <v/>
      </c>
      <c r="BA46" s="33" t="str">
        <f t="array" ref="BA46">IFERROR(INDEX('SEMACU DATA UNIFICADA'!$C$2:$T1000,MATCH(1,($A46='SEMACU DATA UNIFICADA'!$A$2:$A1000)*($AL$1='SEMACU DATA UNIFICADA'!$B$2:$B1000),0),MATCH(BA$2,'SEMACU DATA UNIFICADA'!$C$1:$T$1,0)),"")</f>
        <v/>
      </c>
      <c r="BB46" s="60" t="str">
        <f t="array" ref="BB46">IFERROR(INDEX('SEMACU DATA UNIFICADA'!$C$2:$T1000,MATCH(1,($A46='SEMACU DATA UNIFICADA'!$A$2:$A1000)*($AL$1='SEMACU DATA UNIFICADA'!$B$2:$B1000),0),MATCH(BB$2,'SEMACU DATA UNIFICADA'!$C$1:$T$1,0)),"")</f>
        <v/>
      </c>
      <c r="BC46" s="140" t="str">
        <f t="array" ref="BC46">IFERROR(INDEX('SEMACU DATA UNIFICADA'!$C$2:$T1000,MATCH(1,($A46='SEMACU DATA UNIFICADA'!$A$2:$A1000)*($AL$1='SEMACU DATA UNIFICADA'!$B$2:$B1000),0),MATCH(BC$2,'SEMACU DATA UNIFICADA'!$C$1:$T$1,0)),"")</f>
        <v/>
      </c>
      <c r="BD46" s="138" t="str">
        <f t="array" ref="BD46">IFERROR(INDEX('SEMACU DATA UNIFICADA'!$C$2:$T1000,MATCH(1,($A46='SEMACU DATA UNIFICADA'!$A$2:$A1000)*($BD$1='SEMACU DATA UNIFICADA'!$B$2:$B1000),0),MATCH(BD$2,'SEMACU DATA UNIFICADA'!$C$1:$T$1,0)),"")</f>
        <v/>
      </c>
      <c r="BE46" s="2" t="str">
        <f t="array" ref="BE46">IFERROR(INDEX('SEMACU DATA UNIFICADA'!$C$2:$T1000,MATCH(1,($A46='SEMACU DATA UNIFICADA'!$A$2:$A1000)*($BD$1='SEMACU DATA UNIFICADA'!$B$2:$B1000),0),MATCH(BE$2,'SEMACU DATA UNIFICADA'!$C$1:$T$1,0)),"")</f>
        <v/>
      </c>
      <c r="BF46" s="2" t="str">
        <f t="array" ref="BF46">IFERROR(INDEX('SEMACU DATA UNIFICADA'!$C$2:$T1000,MATCH(1,($A46='SEMACU DATA UNIFICADA'!$A$2:$A1000)*($BD$1='SEMACU DATA UNIFICADA'!$B$2:$B1000),0),MATCH(BF$2,'SEMACU DATA UNIFICADA'!$C$1:$T$1,0)),"")</f>
        <v/>
      </c>
      <c r="BG46" s="2" t="str">
        <f t="array" ref="BG46">IFERROR(INDEX('SEMACU DATA UNIFICADA'!$C$2:$T1000,MATCH(1,($A46='SEMACU DATA UNIFICADA'!$A$2:$A1000)*($BD$1='SEMACU DATA UNIFICADA'!$B$2:$B1000),0),MATCH(BG$2,'SEMACU DATA UNIFICADA'!$C$1:$T$1,0)),"")</f>
        <v/>
      </c>
      <c r="BH46" s="139" t="str">
        <f t="array" ref="BH46">IFERROR(INDEX('SEMACU DATA UNIFICADA'!$C$2:$T1000,MATCH(1,($A46='SEMACU DATA UNIFICADA'!$A$2:$A1000)*($BD$1='SEMACU DATA UNIFICADA'!$B$2:$B1000),0),MATCH(BH$2,'SEMACU DATA UNIFICADA'!$C$1:$T$1,0)),"")</f>
        <v/>
      </c>
      <c r="BI46" s="2" t="str">
        <f t="array" ref="BI46">IFERROR(INDEX('SEMACU DATA UNIFICADA'!$C$2:$T1000,MATCH(1,($A46='SEMACU DATA UNIFICADA'!$A$2:$A1000)*($BD$1='SEMACU DATA UNIFICADA'!$B$2:$B1000),0),MATCH(BI$2,'SEMACU DATA UNIFICADA'!$C$1:$T$1,0)),"")</f>
        <v/>
      </c>
      <c r="BJ46" s="2" t="str">
        <f t="array" ref="BJ46">IFERROR(INDEX('SEMACU DATA UNIFICADA'!$C$2:$T1000,MATCH(1,($A46='SEMACU DATA UNIFICADA'!$A$2:$A1000)*($BD$1='SEMACU DATA UNIFICADA'!$B$2:$B1000),0),MATCH(BJ$2,'SEMACU DATA UNIFICADA'!$C$1:$T$1,0)),"")</f>
        <v/>
      </c>
      <c r="BK46" s="33" t="str">
        <f t="array" ref="BK46">IFERROR(INDEX('SEMACU DATA UNIFICADA'!$C$2:$T1000,MATCH(1,($A46='SEMACU DATA UNIFICADA'!$A$2:$A1000)*($BD$1='SEMACU DATA UNIFICADA'!$B$2:$B1000),0),MATCH(BK$2,'SEMACU DATA UNIFICADA'!$C$1:$T$1,0)),"")</f>
        <v/>
      </c>
      <c r="BL46" s="60" t="str">
        <f t="array" ref="BL46">IFERROR(INDEX('SEMACU DATA UNIFICADA'!$C$2:$T1000,MATCH(1,($A46='SEMACU DATA UNIFICADA'!$A$2:$A1000)*($BD$1='SEMACU DATA UNIFICADA'!$B$2:$B1000),0),MATCH(BL$2,'SEMACU DATA UNIFICADA'!$C$1:$T$1,0)),"")</f>
        <v/>
      </c>
      <c r="BM46" s="23" t="str">
        <f t="array" ref="BM46">IFERROR(INDEX('SEMACU DATA UNIFICADA'!$C$2:$T1000,MATCH(1,($A46='SEMACU DATA UNIFICADA'!$A$2:$A1000)*($BD$1='SEMACU DATA UNIFICADA'!$B$2:$B1000),0),MATCH(BM$2,'SEMACU DATA UNIFICADA'!$C$1:$T$1,0)),"")</f>
        <v/>
      </c>
      <c r="BN46" s="23" t="str">
        <f t="array" ref="BN46">IFERROR(INDEX('SEMACU DATA UNIFICADA'!$C$2:$T1000,MATCH(1,($A46='SEMACU DATA UNIFICADA'!$A$2:$A1000)*($BD$1='SEMACU DATA UNIFICADA'!$B$2:$B1000),0),MATCH(BN$2,'SEMACU DATA UNIFICADA'!$C$1:$T$1,0)),"")</f>
        <v/>
      </c>
      <c r="BO46" s="23" t="str">
        <f t="array" ref="BO46">IFERROR(INDEX('SEMACU DATA UNIFICADA'!$C$2:$T1000,MATCH(1,($A46='SEMACU DATA UNIFICADA'!$A$2:$A1000)*($BD$1='SEMACU DATA UNIFICADA'!$B$2:$B1000),0),MATCH(BO$2,'SEMACU DATA UNIFICADA'!$C$1:$T$1,0)),"")</f>
        <v/>
      </c>
      <c r="BP46" s="60" t="str">
        <f t="array" ref="BP46">IFERROR(INDEX('SEMACU DATA UNIFICADA'!$C$2:$T1000,MATCH(1,($A46='SEMACU DATA UNIFICADA'!$A$2:$A1000)*($BD$1='SEMACU DATA UNIFICADA'!$B$2:$B1000),0),MATCH(BP$2,'SEMACU DATA UNIFICADA'!$C$1:$T$1,0)),"")</f>
        <v/>
      </c>
      <c r="BQ46" s="2" t="str">
        <f t="array" ref="BQ46">IFERROR(INDEX('SEMACU DATA UNIFICADA'!$C$2:$T1000,MATCH(1,($A46='SEMACU DATA UNIFICADA'!$A$2:$A1000)*($BD$1='SEMACU DATA UNIFICADA'!$B$2:$B1000),0),MATCH(BQ$2,'SEMACU DATA UNIFICADA'!$C$1:$T$1,0)),"")</f>
        <v/>
      </c>
      <c r="BR46" s="2" t="str">
        <f t="array" ref="BR46">IFERROR(INDEX('SEMACU DATA UNIFICADA'!$C$2:$T1000,MATCH(1,($A46='SEMACU DATA UNIFICADA'!$A$2:$A1000)*($BD$1='SEMACU DATA UNIFICADA'!$B$2:$B1000),0),MATCH(BR$2,'SEMACU DATA UNIFICADA'!$C$1:$T$1,0)),"")</f>
        <v/>
      </c>
      <c r="BS46" s="33" t="str">
        <f t="array" ref="BS46">IFERROR(INDEX('SEMACU DATA UNIFICADA'!$C$2:$T1000,MATCH(1,($A46='SEMACU DATA UNIFICADA'!$A$2:$A1000)*($BD$1='SEMACU DATA UNIFICADA'!$B$2:$B1000),0),MATCH(BS$2,'SEMACU DATA UNIFICADA'!$C$1:$T$1,0)),"")</f>
        <v/>
      </c>
      <c r="BT46" s="60" t="str">
        <f t="array" ref="BT46">IFERROR(INDEX('SEMACU DATA UNIFICADA'!$C$2:$T1000,MATCH(1,($A46='SEMACU DATA UNIFICADA'!$A$2:$A1000)*($BD$1='SEMACU DATA UNIFICADA'!$B$2:$B1000),0),MATCH(BT$2,'SEMACU DATA UNIFICADA'!$C$1:$T$1,0)),"")</f>
        <v/>
      </c>
      <c r="BU46" s="140" t="str">
        <f t="array" ref="BU46">IFERROR(INDEX('SEMACU DATA UNIFICADA'!$C$2:$T1000,MATCH(1,($A46='SEMACU DATA UNIFICADA'!$A$2:$A1000)*($BD$1='SEMACU DATA UNIFICADA'!$B$2:$B1000),0),MATCH(BU$2,'SEMACU DATA UNIFICADA'!$C$1:$T$1,0)),"")</f>
        <v/>
      </c>
      <c r="BV46" s="138" t="str">
        <f t="array" ref="BV46">IFERROR(INDEX('SEMACU DATA UNIFICADA'!$C$2:$T1000,MATCH(1,($A46='SEMACU DATA UNIFICADA'!$A$2:$A1000)*($BV$1='SEMACU DATA UNIFICADA'!$B$2:$B1000),0),MATCH(BV$2,'SEMACU DATA UNIFICADA'!$C$1:$T$1,0)),"")</f>
        <v/>
      </c>
      <c r="BW46" s="2" t="str">
        <f t="array" ref="BW46">IFERROR(INDEX('SEMACU DATA UNIFICADA'!$C$2:$T1000,MATCH(1,($A46='SEMACU DATA UNIFICADA'!$A$2:$A1000)*($BV$1='SEMACU DATA UNIFICADA'!$B$2:$B1000),0),MATCH(BW$2,'SEMACU DATA UNIFICADA'!$C$1:$T$1,0)),"")</f>
        <v/>
      </c>
      <c r="BX46" s="2" t="str">
        <f t="array" ref="BX46">IFERROR(INDEX('SEMACU DATA UNIFICADA'!$C$2:$T1000,MATCH(1,($A46='SEMACU DATA UNIFICADA'!$A$2:$A1000)*($BV$1='SEMACU DATA UNIFICADA'!$B$2:$B1000),0),MATCH(BX$2,'SEMACU DATA UNIFICADA'!$C$1:$T$1,0)),"")</f>
        <v/>
      </c>
      <c r="BY46" s="2" t="str">
        <f t="array" ref="BY46">IFERROR(INDEX('SEMACU DATA UNIFICADA'!$C$2:$T1000,MATCH(1,($A46='SEMACU DATA UNIFICADA'!$A$2:$A1000)*($BV$1='SEMACU DATA UNIFICADA'!$B$2:$B1000),0),MATCH(BY$2,'SEMACU DATA UNIFICADA'!$C$1:$T$1,0)),"")</f>
        <v/>
      </c>
      <c r="BZ46" s="139" t="str">
        <f t="array" ref="BZ46">IFERROR(INDEX('SEMACU DATA UNIFICADA'!$C$2:$T1000,MATCH(1,($A46='SEMACU DATA UNIFICADA'!$A$2:$A1000)*($BV$1='SEMACU DATA UNIFICADA'!$B$2:$B1000),0),MATCH(BZ$2,'SEMACU DATA UNIFICADA'!$C$1:$T$1,0)),"")</f>
        <v/>
      </c>
      <c r="CA46" s="2" t="str">
        <f t="array" ref="CA46">IFERROR(INDEX('SEMACU DATA UNIFICADA'!$C$2:$T1000,MATCH(1,($A46='SEMACU DATA UNIFICADA'!$A$2:$A1000)*($BV$1='SEMACU DATA UNIFICADA'!$B$2:$B1000),0),MATCH(CA$2,'SEMACU DATA UNIFICADA'!$C$1:$T$1,0)),"")</f>
        <v/>
      </c>
      <c r="CB46" s="2" t="str">
        <f t="array" ref="CB46">IFERROR(INDEX('SEMACU DATA UNIFICADA'!$C$2:$T1000,MATCH(1,($A46='SEMACU DATA UNIFICADA'!$A$2:$A1000)*($BV$1='SEMACU DATA UNIFICADA'!$B$2:$B1000),0),MATCH(CB$2,'SEMACU DATA UNIFICADA'!$C$1:$T$1,0)),"")</f>
        <v/>
      </c>
      <c r="CC46" s="33" t="str">
        <f t="array" ref="CC46">IFERROR(INDEX('SEMACU DATA UNIFICADA'!$C$2:$T1000,MATCH(1,($A46='SEMACU DATA UNIFICADA'!$A$2:$A1000)*($BV$1='SEMACU DATA UNIFICADA'!$B$2:$B1000),0),MATCH(CC$2,'SEMACU DATA UNIFICADA'!$C$1:$T$1,0)),"")</f>
        <v/>
      </c>
      <c r="CD46" s="60" t="str">
        <f t="array" ref="CD46">IFERROR(INDEX('SEMACU DATA UNIFICADA'!$C$2:$T1000,MATCH(1,($A46='SEMACU DATA UNIFICADA'!$A$2:$A1000)*($BV$1='SEMACU DATA UNIFICADA'!$B$2:$B1000),0),MATCH(CD$2,'SEMACU DATA UNIFICADA'!$C$1:$T$1,0)),"")</f>
        <v/>
      </c>
      <c r="CE46" s="23" t="str">
        <f t="array" ref="CE46">IFERROR(INDEX('SEMACU DATA UNIFICADA'!$C$2:$T1000,MATCH(1,($A46='SEMACU DATA UNIFICADA'!$A$2:$A1000)*($BV$1='SEMACU DATA UNIFICADA'!$B$2:$B1000),0),MATCH(CE$2,'SEMACU DATA UNIFICADA'!$C$1:$T$1,0)),"")</f>
        <v/>
      </c>
      <c r="CF46" s="23" t="str">
        <f t="array" ref="CF46">IFERROR(INDEX('SEMACU DATA UNIFICADA'!$C$2:$T1000,MATCH(1,($A46='SEMACU DATA UNIFICADA'!$A$2:$A1000)*($BV$1='SEMACU DATA UNIFICADA'!$B$2:$B1000),0),MATCH(CF$2,'SEMACU DATA UNIFICADA'!$C$1:$T$1,0)),"")</f>
        <v/>
      </c>
      <c r="CG46" s="23" t="str">
        <f t="array" ref="CG46">IFERROR(INDEX('SEMACU DATA UNIFICADA'!$C$2:$T1000,MATCH(1,($A46='SEMACU DATA UNIFICADA'!$A$2:$A1000)*($BV$1='SEMACU DATA UNIFICADA'!$B$2:$B1000),0),MATCH(CG$2,'SEMACU DATA UNIFICADA'!$C$1:$T$1,0)),"")</f>
        <v/>
      </c>
      <c r="CH46" s="60" t="str">
        <f t="array" ref="CH46">IFERROR(INDEX('SEMACU DATA UNIFICADA'!$C$2:$T1000,MATCH(1,($A46='SEMACU DATA UNIFICADA'!$A$2:$A1000)*($BV$1='SEMACU DATA UNIFICADA'!$B$2:$B1000),0),MATCH(CH$2,'SEMACU DATA UNIFICADA'!$C$1:$T$1,0)),"")</f>
        <v/>
      </c>
      <c r="CI46" s="2" t="str">
        <f t="array" ref="CI46">IFERROR(INDEX('SEMACU DATA UNIFICADA'!$C$2:$T1000,MATCH(1,($A46='SEMACU DATA UNIFICADA'!$A$2:$A1000)*($BV$1='SEMACU DATA UNIFICADA'!$B$2:$B1000),0),MATCH(CI$2,'SEMACU DATA UNIFICADA'!$C$1:$T$1,0)),"")</f>
        <v/>
      </c>
      <c r="CJ46" s="2" t="str">
        <f t="array" ref="CJ46">IFERROR(INDEX('SEMACU DATA UNIFICADA'!$C$2:$T1000,MATCH(1,($A46='SEMACU DATA UNIFICADA'!$A$2:$A1000)*($BV$1='SEMACU DATA UNIFICADA'!$B$2:$B1000),0),MATCH(CJ$2,'SEMACU DATA UNIFICADA'!$C$1:$T$1,0)),"")</f>
        <v/>
      </c>
      <c r="CK46" s="33" t="str">
        <f t="array" ref="CK46">IFERROR(INDEX('SEMACU DATA UNIFICADA'!$C$2:$T1000,MATCH(1,($A46='SEMACU DATA UNIFICADA'!$A$2:$A1000)*($BV$1='SEMACU DATA UNIFICADA'!$B$2:$B1000),0),MATCH(CK$2,'SEMACU DATA UNIFICADA'!$C$1:$T$1,0)),"")</f>
        <v/>
      </c>
      <c r="CL46" s="60" t="str">
        <f t="array" ref="CL46">IFERROR(INDEX('SEMACU DATA UNIFICADA'!$C$2:$T1000,MATCH(1,($A46='SEMACU DATA UNIFICADA'!$A$2:$A1000)*($BV$1='SEMACU DATA UNIFICADA'!$B$2:$B1000),0),MATCH(CL$2,'SEMACU DATA UNIFICADA'!$C$1:$T$1,0)),"")</f>
        <v/>
      </c>
      <c r="CM46" s="140" t="str">
        <f t="array" ref="CM46">IFERROR(INDEX('SEMACU DATA UNIFICADA'!$C$2:$T1000,MATCH(1,($A46='SEMACU DATA UNIFICADA'!$A$2:$A1000)*($BV$1='SEMACU DATA UNIFICADA'!$B$2:$B1000),0),MATCH(CM$2,'SEMACU DATA UNIFICADA'!$C$1:$T$1,0)),"")</f>
        <v/>
      </c>
      <c r="CN46" s="138" t="str">
        <f t="array" ref="CN46">IFERROR(INDEX('SEMACU DATA UNIFICADA'!$C$2:$T1000,MATCH(1,($A46='SEMACU DATA UNIFICADA'!$A$2:$A1000)*($CN$1='SEMACU DATA UNIFICADA'!$B$2:$B1000),0),MATCH(CN$2,'SEMACU DATA UNIFICADA'!$C$1:$T$1,0)),"")</f>
        <v/>
      </c>
      <c r="CO46" s="2" t="str">
        <f t="array" ref="CO46">IFERROR(INDEX('SEMACU DATA UNIFICADA'!$C$2:$T1000,MATCH(1,($A46='SEMACU DATA UNIFICADA'!$A$2:$A1000)*($CN$1='SEMACU DATA UNIFICADA'!$B$2:$B1000),0),MATCH(CO$2,'SEMACU DATA UNIFICADA'!$C$1:$T$1,0)),"")</f>
        <v/>
      </c>
      <c r="CP46" s="2" t="str">
        <f t="array" ref="CP46">IFERROR(INDEX('SEMACU DATA UNIFICADA'!$C$2:$T1000,MATCH(1,($A46='SEMACU DATA UNIFICADA'!$A$2:$A1000)*($CN$1='SEMACU DATA UNIFICADA'!$B$2:$B1000),0),MATCH(CP$2,'SEMACU DATA UNIFICADA'!$C$1:$T$1,0)),"")</f>
        <v/>
      </c>
      <c r="CQ46" s="2" t="str">
        <f t="array" ref="CQ46">IFERROR(INDEX('SEMACU DATA UNIFICADA'!$C$2:$T1000,MATCH(1,($A46='SEMACU DATA UNIFICADA'!$A$2:$A1000)*($CN$1='SEMACU DATA UNIFICADA'!$B$2:$B1000),0),MATCH(CQ$2,'SEMACU DATA UNIFICADA'!$C$1:$T$1,0)),"")</f>
        <v/>
      </c>
      <c r="CR46" s="139" t="str">
        <f t="array" ref="CR46">IFERROR(INDEX('SEMACU DATA UNIFICADA'!$C$2:$T1000,MATCH(1,($A46='SEMACU DATA UNIFICADA'!$A$2:$A1000)*($CN$1='SEMACU DATA UNIFICADA'!$B$2:$B1000),0),MATCH(CR$2,'SEMACU DATA UNIFICADA'!$C$1:$T$1,0)),"")</f>
        <v/>
      </c>
      <c r="CS46" s="2" t="str">
        <f t="array" ref="CS46">IFERROR(INDEX('SEMACU DATA UNIFICADA'!$C$2:$T1000,MATCH(1,($A46='SEMACU DATA UNIFICADA'!$A$2:$A1000)*($CN$1='SEMACU DATA UNIFICADA'!$B$2:$B1000),0),MATCH(CS$2,'SEMACU DATA UNIFICADA'!$C$1:$T$1,0)),"")</f>
        <v/>
      </c>
      <c r="CT46" s="2" t="str">
        <f t="array" ref="CT46">IFERROR(INDEX('SEMACU DATA UNIFICADA'!$C$2:$T1000,MATCH(1,($A46='SEMACU DATA UNIFICADA'!$A$2:$A1000)*($CN$1='SEMACU DATA UNIFICADA'!$B$2:$B1000),0),MATCH(CT$2,'SEMACU DATA UNIFICADA'!$C$1:$T$1,0)),"")</f>
        <v/>
      </c>
      <c r="CU46" s="33" t="str">
        <f t="array" ref="CU46">IFERROR(INDEX('SEMACU DATA UNIFICADA'!$C$2:$T1000,MATCH(1,($A46='SEMACU DATA UNIFICADA'!$A$2:$A1000)*($CN$1='SEMACU DATA UNIFICADA'!$B$2:$B1000),0),MATCH(CU$2,'SEMACU DATA UNIFICADA'!$C$1:$T$1,0)),"")</f>
        <v/>
      </c>
      <c r="CV46" s="60" t="str">
        <f t="array" ref="CV46">IFERROR(INDEX('SEMACU DATA UNIFICADA'!$C$2:$T1000,MATCH(1,($A46='SEMACU DATA UNIFICADA'!$A$2:$A1000)*($CN$1='SEMACU DATA UNIFICADA'!$B$2:$B1000),0),MATCH(CV$2,'SEMACU DATA UNIFICADA'!$C$1:$T$1,0)),"")</f>
        <v/>
      </c>
      <c r="CW46" s="23" t="str">
        <f t="array" ref="CW46">IFERROR(INDEX('SEMACU DATA UNIFICADA'!$C$2:$T1000,MATCH(1,($A46='SEMACU DATA UNIFICADA'!$A$2:$A1000)*($CN$1='SEMACU DATA UNIFICADA'!$B$2:$B1000),0),MATCH(CW$2,'SEMACU DATA UNIFICADA'!$C$1:$T$1,0)),"")</f>
        <v/>
      </c>
      <c r="CX46" s="23" t="str">
        <f t="array" ref="CX46">IFERROR(INDEX('SEMACU DATA UNIFICADA'!$C$2:$T1000,MATCH(1,($A46='SEMACU DATA UNIFICADA'!$A$2:$A1000)*($CN$1='SEMACU DATA UNIFICADA'!$B$2:$B1000),0),MATCH(CX$2,'SEMACU DATA UNIFICADA'!$C$1:$T$1,0)),"")</f>
        <v/>
      </c>
      <c r="CY46" s="23" t="str">
        <f t="array" ref="CY46">IFERROR(INDEX('SEMACU DATA UNIFICADA'!$C$2:$T1000,MATCH(1,($A46='SEMACU DATA UNIFICADA'!$A$2:$A1000)*($CN$1='SEMACU DATA UNIFICADA'!$B$2:$B1000),0),MATCH(CY$2,'SEMACU DATA UNIFICADA'!$C$1:$T$1,0)),"")</f>
        <v/>
      </c>
      <c r="CZ46" s="60" t="str">
        <f t="array" ref="CZ46">IFERROR(INDEX('SEMACU DATA UNIFICADA'!$C$2:$T1000,MATCH(1,($A46='SEMACU DATA UNIFICADA'!$A$2:$A1000)*($CN$1='SEMACU DATA UNIFICADA'!$B$2:$B1000),0),MATCH(CZ$2,'SEMACU DATA UNIFICADA'!$C$1:$T$1,0)),"")</f>
        <v/>
      </c>
      <c r="DA46" s="2" t="str">
        <f t="array" ref="DA46">IFERROR(INDEX('SEMACU DATA UNIFICADA'!$C$2:$T1000,MATCH(1,($A46='SEMACU DATA UNIFICADA'!$A$2:$A1000)*($CN$1='SEMACU DATA UNIFICADA'!$B$2:$B1000),0),MATCH(DA$2,'SEMACU DATA UNIFICADA'!$C$1:$T$1,0)),"")</f>
        <v/>
      </c>
      <c r="DB46" s="2" t="str">
        <f t="array" ref="DB46">IFERROR(INDEX('SEMACU DATA UNIFICADA'!$C$2:$T1000,MATCH(1,($A46='SEMACU DATA UNIFICADA'!$A$2:$A1000)*($CN$1='SEMACU DATA UNIFICADA'!$B$2:$B1000),0),MATCH(DB$2,'SEMACU DATA UNIFICADA'!$C$1:$T$1,0)),"")</f>
        <v/>
      </c>
      <c r="DC46" s="33" t="str">
        <f t="array" ref="DC46">IFERROR(INDEX('SEMACU DATA UNIFICADA'!$C$2:$T1000,MATCH(1,($A46='SEMACU DATA UNIFICADA'!$A$2:$A1000)*($CN$1='SEMACU DATA UNIFICADA'!$B$2:$B1000),0),MATCH(DC$2,'SEMACU DATA UNIFICADA'!$C$1:$T$1,0)),"")</f>
        <v/>
      </c>
      <c r="DD46" s="60" t="str">
        <f t="array" ref="DD46">IFERROR(INDEX('SEMACU DATA UNIFICADA'!$C$2:$T1000,MATCH(1,($A46='SEMACU DATA UNIFICADA'!$A$2:$A1000)*($CN$1='SEMACU DATA UNIFICADA'!$B$2:$B1000),0),MATCH(DD$2,'SEMACU DATA UNIFICADA'!$C$1:$T$1,0)),"")</f>
        <v/>
      </c>
      <c r="DE46" s="140" t="str">
        <f t="array" ref="DE46">IFERROR(INDEX('SEMACU DATA UNIFICADA'!$C$2:$T1000,MATCH(1,($A46='SEMACU DATA UNIFICADA'!$A$2:$A1000)*($CN$1='SEMACU DATA UNIFICADA'!$B$2:$B1000),0),MATCH(DE$2,'SEMACU DATA UNIFICADA'!$C$1:$T$1,0)),"")</f>
        <v/>
      </c>
      <c r="DF46" s="138" t="str">
        <f t="array" ref="DF46">IFERROR(INDEX('SEMACU DATA UNIFICADA'!$C$2:$T1000,MATCH(1,($A46='SEMACU DATA UNIFICADA'!$A$2:$A1000)*($DF$1='SEMACU DATA UNIFICADA'!$B$2:$B1000),0),MATCH(DF$2,'SEMACU DATA UNIFICADA'!$C$1:$T$1,0)),"")</f>
        <v/>
      </c>
      <c r="DG46" s="2" t="str">
        <f t="array" ref="DG46">IFERROR(INDEX('SEMACU DATA UNIFICADA'!$C$2:$T1000,MATCH(1,($A46='SEMACU DATA UNIFICADA'!$A$2:$A1000)*($DF$1='SEMACU DATA UNIFICADA'!$B$2:$B1000),0),MATCH(DG$2,'SEMACU DATA UNIFICADA'!$C$1:$T$1,0)),"")</f>
        <v/>
      </c>
      <c r="DH46" s="2" t="str">
        <f t="array" ref="DH46">IFERROR(INDEX('SEMACU DATA UNIFICADA'!$C$2:$T1000,MATCH(1,($A46='SEMACU DATA UNIFICADA'!$A$2:$A1000)*($DF$1='SEMACU DATA UNIFICADA'!$B$2:$B1000),0),MATCH(DH$2,'SEMACU DATA UNIFICADA'!$C$1:$T$1,0)),"")</f>
        <v/>
      </c>
      <c r="DI46" s="2" t="str">
        <f t="array" ref="DI46">IFERROR(INDEX('SEMACU DATA UNIFICADA'!$C$2:$T1000,MATCH(1,($A46='SEMACU DATA UNIFICADA'!$A$2:$A1000)*($DF$1='SEMACU DATA UNIFICADA'!$B$2:$B1000),0),MATCH(DI$2,'SEMACU DATA UNIFICADA'!$C$1:$T$1,0)),"")</f>
        <v/>
      </c>
      <c r="DJ46" s="139" t="str">
        <f t="array" ref="DJ46">IFERROR(INDEX('SEMACU DATA UNIFICADA'!$C$2:$T1000,MATCH(1,($A46='SEMACU DATA UNIFICADA'!$A$2:$A1000)*($DF$1='SEMACU DATA UNIFICADA'!$B$2:$B1000),0),MATCH(DJ$2,'SEMACU DATA UNIFICADA'!$C$1:$T$1,0)),"")</f>
        <v/>
      </c>
      <c r="DK46" s="2" t="str">
        <f t="array" ref="DK46">IFERROR(INDEX('SEMACU DATA UNIFICADA'!$C$2:$T1000,MATCH(1,($A46='SEMACU DATA UNIFICADA'!$A$2:$A1000)*($DF$1='SEMACU DATA UNIFICADA'!$B$2:$B1000),0),MATCH(DK$2,'SEMACU DATA UNIFICADA'!$C$1:$T$1,0)),"")</f>
        <v/>
      </c>
      <c r="DL46" s="2" t="str">
        <f t="array" ref="DL46">IFERROR(INDEX('SEMACU DATA UNIFICADA'!$C$2:$T1000,MATCH(1,($A46='SEMACU DATA UNIFICADA'!$A$2:$A1000)*($DF$1='SEMACU DATA UNIFICADA'!$B$2:$B1000),0),MATCH(DL$2,'SEMACU DATA UNIFICADA'!$C$1:$T$1,0)),"")</f>
        <v/>
      </c>
      <c r="DM46" s="33" t="str">
        <f t="array" ref="DM46">IFERROR(INDEX('SEMACU DATA UNIFICADA'!$C$2:$T1000,MATCH(1,($A46='SEMACU DATA UNIFICADA'!$A$2:$A1000)*($DF$1='SEMACU DATA UNIFICADA'!$B$2:$B1000),0),MATCH(DM$2,'SEMACU DATA UNIFICADA'!$C$1:$T$1,0)),"")</f>
        <v/>
      </c>
      <c r="DN46" s="60" t="str">
        <f t="array" ref="DN46">IFERROR(INDEX('SEMACU DATA UNIFICADA'!$C$2:$T1000,MATCH(1,($A46='SEMACU DATA UNIFICADA'!$A$2:$A1000)*($DF$1='SEMACU DATA UNIFICADA'!$B$2:$B1000),0),MATCH(DN$2,'SEMACU DATA UNIFICADA'!$C$1:$T$1,0)),"")</f>
        <v/>
      </c>
      <c r="DO46" s="23" t="str">
        <f t="array" ref="DO46">IFERROR(INDEX('SEMACU DATA UNIFICADA'!$C$2:$T1000,MATCH(1,($A46='SEMACU DATA UNIFICADA'!$A$2:$A1000)*($DF$1='SEMACU DATA UNIFICADA'!$B$2:$B1000),0),MATCH(DO$2,'SEMACU DATA UNIFICADA'!$C$1:$T$1,0)),"")</f>
        <v/>
      </c>
      <c r="DP46" s="23" t="str">
        <f t="array" ref="DP46">IFERROR(INDEX('SEMACU DATA UNIFICADA'!$C$2:$T1000,MATCH(1,($A46='SEMACU DATA UNIFICADA'!$A$2:$A1000)*($DF$1='SEMACU DATA UNIFICADA'!$B$2:$B1000),0),MATCH(DP$2,'SEMACU DATA UNIFICADA'!$C$1:$T$1,0)),"")</f>
        <v/>
      </c>
      <c r="DQ46" s="23" t="str">
        <f t="array" ref="DQ46">IFERROR(INDEX('SEMACU DATA UNIFICADA'!$C$2:$T1000,MATCH(1,($A46='SEMACU DATA UNIFICADA'!$A$2:$A1000)*($DF$1='SEMACU DATA UNIFICADA'!$B$2:$B1000),0),MATCH(DQ$2,'SEMACU DATA UNIFICADA'!$C$1:$T$1,0)),"")</f>
        <v/>
      </c>
      <c r="DR46" s="60" t="str">
        <f t="array" ref="DR46">IFERROR(INDEX('SEMACU DATA UNIFICADA'!$C$2:$T1000,MATCH(1,($A46='SEMACU DATA UNIFICADA'!$A$2:$A1000)*($DF$1='SEMACU DATA UNIFICADA'!$B$2:$B1000),0),MATCH(DR$2,'SEMACU DATA UNIFICADA'!$C$1:$T$1,0)),"")</f>
        <v/>
      </c>
      <c r="DS46" s="2" t="str">
        <f t="array" ref="DS46">IFERROR(INDEX('SEMACU DATA UNIFICADA'!$C$2:$T1000,MATCH(1,($A46='SEMACU DATA UNIFICADA'!$A$2:$A1000)*($DF$1='SEMACU DATA UNIFICADA'!$B$2:$B1000),0),MATCH(DS$2,'SEMACU DATA UNIFICADA'!$C$1:$T$1,0)),"")</f>
        <v/>
      </c>
      <c r="DT46" s="2" t="str">
        <f t="array" ref="DT46">IFERROR(INDEX('SEMACU DATA UNIFICADA'!$C$2:$T1000,MATCH(1,($A46='SEMACU DATA UNIFICADA'!$A$2:$A1000)*($DF$1='SEMACU DATA UNIFICADA'!$B$2:$B1000),0),MATCH(DT$2,'SEMACU DATA UNIFICADA'!$C$1:$T$1,0)),"")</f>
        <v/>
      </c>
      <c r="DU46" s="33" t="str">
        <f t="array" ref="DU46">IFERROR(INDEX('SEMACU DATA UNIFICADA'!$C$2:$T1000,MATCH(1,($A46='SEMACU DATA UNIFICADA'!$A$2:$A1000)*($DF$1='SEMACU DATA UNIFICADA'!$B$2:$B1000),0),MATCH(DU$2,'SEMACU DATA UNIFICADA'!$C$1:$T$1,0)),"")</f>
        <v/>
      </c>
      <c r="DV46" s="60" t="str">
        <f t="array" ref="DV46">IFERROR(INDEX('SEMACU DATA UNIFICADA'!$C$2:$T1000,MATCH(1,($A46='SEMACU DATA UNIFICADA'!$A$2:$A1000)*($DF$1='SEMACU DATA UNIFICADA'!$B$2:$B1000),0),MATCH(DV$2,'SEMACU DATA UNIFICADA'!$C$1:$T$1,0)),"")</f>
        <v/>
      </c>
      <c r="DW46" s="140" t="str">
        <f t="array" ref="DW46">IFERROR(INDEX('SEMACU DATA UNIFICADA'!$C$2:$T1000,MATCH(1,($A46='SEMACU DATA UNIFICADA'!$A$2:$A1000)*($DF$1='SEMACU DATA UNIFICADA'!$B$2:$B1000),0),MATCH(DW$2,'SEMACU DATA UNIFICADA'!$C$1:$T$1,0)),"")</f>
        <v/>
      </c>
      <c r="DX46" s="138" t="str">
        <f t="array" ref="DX46">IFERROR(INDEX('SEMACU DATA UNIFICADA'!$C$2:$T1000,MATCH(1,($A46='SEMACU DATA UNIFICADA'!$A$2:$A1000)*($DX$1='SEMACU DATA UNIFICADA'!$B$2:$B1000),0),MATCH(DX$2,'SEMACU DATA UNIFICADA'!$C$1:$T$1,0)),"")</f>
        <v/>
      </c>
      <c r="DY46" s="2" t="str">
        <f t="array" ref="DY46">IFERROR(INDEX('SEMACU DATA UNIFICADA'!$C$2:$T1000,MATCH(1,($A46='SEMACU DATA UNIFICADA'!$A$2:$A1000)*($DX$1='SEMACU DATA UNIFICADA'!$B$2:$B1000),0),MATCH(DY$2,'SEMACU DATA UNIFICADA'!$C$1:$T$1,0)),"")</f>
        <v/>
      </c>
      <c r="DZ46" s="2" t="str">
        <f t="array" ref="DZ46">IFERROR(INDEX('SEMACU DATA UNIFICADA'!$C$2:$T1000,MATCH(1,($A46='SEMACU DATA UNIFICADA'!$A$2:$A1000)*($DX$1='SEMACU DATA UNIFICADA'!$B$2:$B1000),0),MATCH(DZ$2,'SEMACU DATA UNIFICADA'!$C$1:$T$1,0)),"")</f>
        <v/>
      </c>
      <c r="EA46" s="2" t="str">
        <f t="array" ref="EA46">IFERROR(INDEX('SEMACU DATA UNIFICADA'!$C$2:$T1000,MATCH(1,($A46='SEMACU DATA UNIFICADA'!$A$2:$A1000)*($DX$1='SEMACU DATA UNIFICADA'!$B$2:$B1000),0),MATCH(EA$2,'SEMACU DATA UNIFICADA'!$C$1:$T$1,0)),"")</f>
        <v/>
      </c>
      <c r="EB46" s="139" t="str">
        <f t="array" ref="EB46">IFERROR(INDEX('SEMACU DATA UNIFICADA'!$C$2:$T1000,MATCH(1,($A46='SEMACU DATA UNIFICADA'!$A$2:$A1000)*($DX$1='SEMACU DATA UNIFICADA'!$B$2:$B1000),0),MATCH(EB$2,'SEMACU DATA UNIFICADA'!$C$1:$T$1,0)),"")</f>
        <v/>
      </c>
      <c r="EC46" s="2" t="str">
        <f t="array" ref="EC46">IFERROR(INDEX('SEMACU DATA UNIFICADA'!$C$2:$T1000,MATCH(1,($A46='SEMACU DATA UNIFICADA'!$A$2:$A1000)*($DX$1='SEMACU DATA UNIFICADA'!$B$2:$B1000),0),MATCH(EC$2,'SEMACU DATA UNIFICADA'!$C$1:$T$1,0)),"")</f>
        <v/>
      </c>
      <c r="ED46" s="2" t="str">
        <f t="array" ref="ED46">IFERROR(INDEX('SEMACU DATA UNIFICADA'!$C$2:$T1000,MATCH(1,($A46='SEMACU DATA UNIFICADA'!$A$2:$A1000)*($DX$1='SEMACU DATA UNIFICADA'!$B$2:$B1000),0),MATCH(ED$2,'SEMACU DATA UNIFICADA'!$C$1:$T$1,0)),"")</f>
        <v/>
      </c>
      <c r="EE46" s="33" t="str">
        <f t="array" ref="EE46">IFERROR(INDEX('SEMACU DATA UNIFICADA'!$C$2:$T1000,MATCH(1,($A46='SEMACU DATA UNIFICADA'!$A$2:$A1000)*($DX$1='SEMACU DATA UNIFICADA'!$B$2:$B1000),0),MATCH(EE$2,'SEMACU DATA UNIFICADA'!$C$1:$T$1,0)),"")</f>
        <v/>
      </c>
      <c r="EF46" s="60" t="str">
        <f t="array" ref="EF46">IFERROR(INDEX('SEMACU DATA UNIFICADA'!$C$2:$T1000,MATCH(1,($A46='SEMACU DATA UNIFICADA'!$A$2:$A1000)*($DX$1='SEMACU DATA UNIFICADA'!$B$2:$B1000),0),MATCH(EF$2,'SEMACU DATA UNIFICADA'!$C$1:$T$1,0)),"")</f>
        <v/>
      </c>
      <c r="EG46" s="23" t="str">
        <f t="array" ref="EG46">IFERROR(INDEX('SEMACU DATA UNIFICADA'!$C$2:$T1000,MATCH(1,($A46='SEMACU DATA UNIFICADA'!$A$2:$A1000)*($DX$1='SEMACU DATA UNIFICADA'!$B$2:$B1000),0),MATCH(EG$2,'SEMACU DATA UNIFICADA'!$C$1:$T$1,0)),"")</f>
        <v/>
      </c>
      <c r="EH46" s="23" t="str">
        <f t="array" ref="EH46">IFERROR(INDEX('SEMACU DATA UNIFICADA'!$C$2:$T1000,MATCH(1,($A46='SEMACU DATA UNIFICADA'!$A$2:$A1000)*($DX$1='SEMACU DATA UNIFICADA'!$B$2:$B1000),0),MATCH(EH$2,'SEMACU DATA UNIFICADA'!$C$1:$T$1,0)),"")</f>
        <v/>
      </c>
      <c r="EI46" s="23" t="str">
        <f t="array" ref="EI46">IFERROR(INDEX('SEMACU DATA UNIFICADA'!$C$2:$T1000,MATCH(1,($A46='SEMACU DATA UNIFICADA'!$A$2:$A1000)*($DX$1='SEMACU DATA UNIFICADA'!$B$2:$B1000),0),MATCH(EI$2,'SEMACU DATA UNIFICADA'!$C$1:$T$1,0)),"")</f>
        <v/>
      </c>
      <c r="EJ46" s="60" t="str">
        <f t="array" ref="EJ46">IFERROR(INDEX('SEMACU DATA UNIFICADA'!$C$2:$T1000,MATCH(1,($A46='SEMACU DATA UNIFICADA'!$A$2:$A1000)*($DX$1='SEMACU DATA UNIFICADA'!$B$2:$B1000),0),MATCH(EJ$2,'SEMACU DATA UNIFICADA'!$C$1:$T$1,0)),"")</f>
        <v/>
      </c>
      <c r="EK46" s="2" t="str">
        <f t="array" ref="EK46">IFERROR(INDEX('SEMACU DATA UNIFICADA'!$C$2:$T1000,MATCH(1,($A46='SEMACU DATA UNIFICADA'!$A$2:$A1000)*($DX$1='SEMACU DATA UNIFICADA'!$B$2:$B1000),0),MATCH(EK$2,'SEMACU DATA UNIFICADA'!$C$1:$T$1,0)),"")</f>
        <v/>
      </c>
      <c r="EL46" s="2" t="str">
        <f t="array" ref="EL46">IFERROR(INDEX('SEMACU DATA UNIFICADA'!$C$2:$T1000,MATCH(1,($A46='SEMACU DATA UNIFICADA'!$A$2:$A1000)*($DX$1='SEMACU DATA UNIFICADA'!$B$2:$B1000),0),MATCH(EL$2,'SEMACU DATA UNIFICADA'!$C$1:$T$1,0)),"")</f>
        <v/>
      </c>
      <c r="EM46" s="33" t="str">
        <f t="array" ref="EM46">IFERROR(INDEX('SEMACU DATA UNIFICADA'!$C$2:$T1000,MATCH(1,($A46='SEMACU DATA UNIFICADA'!$A$2:$A1000)*($DX$1='SEMACU DATA UNIFICADA'!$B$2:$B1000),0),MATCH(EM$2,'SEMACU DATA UNIFICADA'!$C$1:$T$1,0)),"")</f>
        <v/>
      </c>
      <c r="EN46" s="60" t="str">
        <f t="array" ref="EN46">IFERROR(INDEX('SEMACU DATA UNIFICADA'!$C$2:$T1000,MATCH(1,($A46='SEMACU DATA UNIFICADA'!$A$2:$A1000)*($DX$1='SEMACU DATA UNIFICADA'!$B$2:$B1000),0),MATCH(EN$2,'SEMACU DATA UNIFICADA'!$C$1:$T$1,0)),"")</f>
        <v/>
      </c>
      <c r="EO46" s="140" t="str">
        <f t="array" ref="EO46">IFERROR(INDEX('SEMACU DATA UNIFICADA'!$C$2:$T1000,MATCH(1,($A46='SEMACU DATA UNIFICADA'!$A$2:$A1000)*($DX$1='SEMACU DATA UNIFICADA'!$B$2:$B1000),0),MATCH(EO$2,'SEMACU DATA UNIFICADA'!$C$1:$T$1,0)),"")</f>
        <v/>
      </c>
      <c r="EP46" s="138" t="str">
        <f t="array" ref="EP46">IFERROR(INDEX('SEMACU DATA UNIFICADA'!$C$2:$T1000,MATCH(1,($A46='SEMACU DATA UNIFICADA'!$A$2:$A1000)*($EP$1='SEMACU DATA UNIFICADA'!$B$2:$B1000),0),MATCH(EP$2,'SEMACU DATA UNIFICADA'!$C$1:$T$1,0)),"")</f>
        <v/>
      </c>
      <c r="EQ46" s="2" t="str">
        <f t="array" ref="EQ46">IFERROR(INDEX('SEMACU DATA UNIFICADA'!$C$2:$T1000,MATCH(1,($A46='SEMACU DATA UNIFICADA'!$A$2:$A1000)*($EP$1='SEMACU DATA UNIFICADA'!$B$2:$B1000),0),MATCH(EQ$2,'SEMACU DATA UNIFICADA'!$C$1:$T$1,0)),"")</f>
        <v/>
      </c>
      <c r="ER46" s="2" t="str">
        <f t="array" ref="ER46">IFERROR(INDEX('SEMACU DATA UNIFICADA'!$C$2:$T1000,MATCH(1,($A46='SEMACU DATA UNIFICADA'!$A$2:$A1000)*($EP$1='SEMACU DATA UNIFICADA'!$B$2:$B1000),0),MATCH(ER$2,'SEMACU DATA UNIFICADA'!$C$1:$T$1,0)),"")</f>
        <v/>
      </c>
      <c r="ES46" s="2" t="str">
        <f t="array" ref="ES46">IFERROR(INDEX('SEMACU DATA UNIFICADA'!$C$2:$T1000,MATCH(1,($A46='SEMACU DATA UNIFICADA'!$A$2:$A1000)*($EP$1='SEMACU DATA UNIFICADA'!$B$2:$B1000),0),MATCH(ES$2,'SEMACU DATA UNIFICADA'!$C$1:$T$1,0)),"")</f>
        <v/>
      </c>
      <c r="ET46" s="139" t="str">
        <f t="array" ref="ET46">IFERROR(INDEX('SEMACU DATA UNIFICADA'!$C$2:$T1000,MATCH(1,($A46='SEMACU DATA UNIFICADA'!$A$2:$A1000)*($EP$1='SEMACU DATA UNIFICADA'!$B$2:$B1000),0),MATCH(ET$2,'SEMACU DATA UNIFICADA'!$C$1:$T$1,0)),"")</f>
        <v/>
      </c>
      <c r="EU46" s="2" t="str">
        <f t="array" ref="EU46">IFERROR(INDEX('SEMACU DATA UNIFICADA'!$C$2:$T1000,MATCH(1,($A46='SEMACU DATA UNIFICADA'!$A$2:$A1000)*($EP$1='SEMACU DATA UNIFICADA'!$B$2:$B1000),0),MATCH(EU$2,'SEMACU DATA UNIFICADA'!$C$1:$T$1,0)),"")</f>
        <v/>
      </c>
      <c r="EV46" s="2" t="str">
        <f t="array" ref="EV46">IFERROR(INDEX('SEMACU DATA UNIFICADA'!$C$2:$T1000,MATCH(1,($A46='SEMACU DATA UNIFICADA'!$A$2:$A1000)*($EP$1='SEMACU DATA UNIFICADA'!$B$2:$B1000),0),MATCH(EV$2,'SEMACU DATA UNIFICADA'!$C$1:$T$1,0)),"")</f>
        <v/>
      </c>
      <c r="EW46" s="33" t="str">
        <f t="array" ref="EW46">IFERROR(INDEX('SEMACU DATA UNIFICADA'!$C$2:$T1000,MATCH(1,($A46='SEMACU DATA UNIFICADA'!$A$2:$A1000)*($EP$1='SEMACU DATA UNIFICADA'!$B$2:$B1000),0),MATCH(EW$2,'SEMACU DATA UNIFICADA'!$C$1:$T$1,0)),"")</f>
        <v/>
      </c>
      <c r="EX46" s="60" t="str">
        <f t="array" ref="EX46">IFERROR(INDEX('SEMACU DATA UNIFICADA'!$C$2:$T1000,MATCH(1,($A46='SEMACU DATA UNIFICADA'!$A$2:$A1000)*($EP$1='SEMACU DATA UNIFICADA'!$B$2:$B1000),0),MATCH(EX$2,'SEMACU DATA UNIFICADA'!$C$1:$T$1,0)),"")</f>
        <v/>
      </c>
      <c r="EY46" s="23" t="str">
        <f t="array" ref="EY46">IFERROR(INDEX('SEMACU DATA UNIFICADA'!$C$2:$T1000,MATCH(1,($A46='SEMACU DATA UNIFICADA'!$A$2:$A1000)*($EP$1='SEMACU DATA UNIFICADA'!$B$2:$B1000),0),MATCH(EY$2,'SEMACU DATA UNIFICADA'!$C$1:$T$1,0)),"")</f>
        <v/>
      </c>
      <c r="EZ46" s="23" t="str">
        <f t="array" ref="EZ46">IFERROR(INDEX('SEMACU DATA UNIFICADA'!$C$2:$T1000,MATCH(1,($A46='SEMACU DATA UNIFICADA'!$A$2:$A1000)*($EP$1='SEMACU DATA UNIFICADA'!$B$2:$B1000),0),MATCH(EZ$2,'SEMACU DATA UNIFICADA'!$C$1:$T$1,0)),"")</f>
        <v/>
      </c>
      <c r="FA46" s="23" t="str">
        <f t="array" ref="FA46">IFERROR(INDEX('SEMACU DATA UNIFICADA'!$C$2:$T1000,MATCH(1,($A46='SEMACU DATA UNIFICADA'!$A$2:$A1000)*($EP$1='SEMACU DATA UNIFICADA'!$B$2:$B1000),0),MATCH(FA$2,'SEMACU DATA UNIFICADA'!$C$1:$T$1,0)),"")</f>
        <v/>
      </c>
      <c r="FB46" s="60" t="str">
        <f t="array" ref="FB46">IFERROR(INDEX('SEMACU DATA UNIFICADA'!$C$2:$T1000,MATCH(1,($A46='SEMACU DATA UNIFICADA'!$A$2:$A1000)*($EP$1='SEMACU DATA UNIFICADA'!$B$2:$B1000),0),MATCH(FB$2,'SEMACU DATA UNIFICADA'!$C$1:$T$1,0)),"")</f>
        <v/>
      </c>
      <c r="FC46" s="2" t="str">
        <f t="array" ref="FC46">IFERROR(INDEX('SEMACU DATA UNIFICADA'!$C$2:$T1000,MATCH(1,($A46='SEMACU DATA UNIFICADA'!$A$2:$A1000)*($EP$1='SEMACU DATA UNIFICADA'!$B$2:$B1000),0),MATCH(FC$2,'SEMACU DATA UNIFICADA'!$C$1:$T$1,0)),"")</f>
        <v/>
      </c>
      <c r="FD46" s="2" t="str">
        <f t="array" ref="FD46">IFERROR(INDEX('SEMACU DATA UNIFICADA'!$C$2:$T1000,MATCH(1,($A46='SEMACU DATA UNIFICADA'!$A$2:$A1000)*($EP$1='SEMACU DATA UNIFICADA'!$B$2:$B1000),0),MATCH(FD$2,'SEMACU DATA UNIFICADA'!$C$1:$T$1,0)),"")</f>
        <v/>
      </c>
      <c r="FE46" s="33" t="str">
        <f t="array" ref="FE46">IFERROR(INDEX('SEMACU DATA UNIFICADA'!$C$2:$T1000,MATCH(1,($A46='SEMACU DATA UNIFICADA'!$A$2:$A1000)*($EP$1='SEMACU DATA UNIFICADA'!$B$2:$B1000),0),MATCH(FE$2,'SEMACU DATA UNIFICADA'!$C$1:$T$1,0)),"")</f>
        <v/>
      </c>
      <c r="FF46" s="60" t="str">
        <f t="array" ref="FF46">IFERROR(INDEX('SEMACU DATA UNIFICADA'!$C$2:$T1000,MATCH(1,($A46='SEMACU DATA UNIFICADA'!$A$2:$A1000)*($EP$1='SEMACU DATA UNIFICADA'!$B$2:$B1000),0),MATCH(FF$2,'SEMACU DATA UNIFICADA'!$C$1:$T$1,0)),"")</f>
        <v/>
      </c>
      <c r="FG46" s="140" t="str">
        <f t="array" ref="FG46">IFERROR(INDEX('SEMACU DATA UNIFICADA'!$C$2:$T1000,MATCH(1,($A46='SEMACU DATA UNIFICADA'!$A$2:$A1000)*($EP$1='SEMACU DATA UNIFICADA'!$B$2:$B1000),0),MATCH(FG$2,'SEMACU DATA UNIFICADA'!$C$1:$T$1,0)),"")</f>
        <v/>
      </c>
      <c r="FH46" s="138" t="str">
        <f t="array" ref="FH46">IFERROR(INDEX('SEMACU DATA UNIFICADA'!$C$2:$T1000,MATCH(1,($A46='SEMACU DATA UNIFICADA'!$A$2:$A1000)*($FH$1='SEMACU DATA UNIFICADA'!$B$2:$B1000),0),MATCH(FH$2,'SEMACU DATA UNIFICADA'!$C$1:$T$1,0)),"")</f>
        <v/>
      </c>
      <c r="FI46" s="2" t="str">
        <f t="array" ref="FI46">IFERROR(INDEX('SEMACU DATA UNIFICADA'!$C$2:$T1000,MATCH(1,($A46='SEMACU DATA UNIFICADA'!$A$2:$A1000)*($FH$1='SEMACU DATA UNIFICADA'!$B$2:$B1000),0),MATCH(FI$2,'SEMACU DATA UNIFICADA'!$C$1:$T$1,0)),"")</f>
        <v/>
      </c>
      <c r="FJ46" s="2" t="str">
        <f t="array" ref="FJ46">IFERROR(INDEX('SEMACU DATA UNIFICADA'!$C$2:$T1000,MATCH(1,($A46='SEMACU DATA UNIFICADA'!$A$2:$A1000)*($FH$1='SEMACU DATA UNIFICADA'!$B$2:$B1000),0),MATCH(FJ$2,'SEMACU DATA UNIFICADA'!$C$1:$T$1,0)),"")</f>
        <v/>
      </c>
      <c r="FK46" s="2" t="str">
        <f t="array" ref="FK46">IFERROR(INDEX('SEMACU DATA UNIFICADA'!$C$2:$T1000,MATCH(1,($A46='SEMACU DATA UNIFICADA'!$A$2:$A1000)*($FH$1='SEMACU DATA UNIFICADA'!$B$2:$B1000),0),MATCH(FK$2,'SEMACU DATA UNIFICADA'!$C$1:$T$1,0)),"")</f>
        <v/>
      </c>
      <c r="FL46" s="139" t="str">
        <f t="array" ref="FL46">IFERROR(INDEX('SEMACU DATA UNIFICADA'!$C$2:$T1000,MATCH(1,($A46='SEMACU DATA UNIFICADA'!$A$2:$A1000)*($FH$1='SEMACU DATA UNIFICADA'!$B$2:$B1000),0),MATCH(FL$2,'SEMACU DATA UNIFICADA'!$C$1:$T$1,0)),"")</f>
        <v/>
      </c>
      <c r="FM46" s="2" t="str">
        <f t="array" ref="FM46">IFERROR(INDEX('SEMACU DATA UNIFICADA'!$C$2:$T1000,MATCH(1,($A46='SEMACU DATA UNIFICADA'!$A$2:$A1000)*($FH$1='SEMACU DATA UNIFICADA'!$B$2:$B1000),0),MATCH(FM$2,'SEMACU DATA UNIFICADA'!$C$1:$T$1,0)),"")</f>
        <v/>
      </c>
      <c r="FN46" s="2" t="str">
        <f t="array" ref="FN46">IFERROR(INDEX('SEMACU DATA UNIFICADA'!$C$2:$T1000,MATCH(1,($A46='SEMACU DATA UNIFICADA'!$A$2:$A1000)*($FH$1='SEMACU DATA UNIFICADA'!$B$2:$B1000),0),MATCH(FN$2,'SEMACU DATA UNIFICADA'!$C$1:$T$1,0)),"")</f>
        <v/>
      </c>
      <c r="FO46" s="33" t="str">
        <f t="array" ref="FO46">IFERROR(INDEX('SEMACU DATA UNIFICADA'!$C$2:$T1000,MATCH(1,($A46='SEMACU DATA UNIFICADA'!$A$2:$A1000)*($FH$1='SEMACU DATA UNIFICADA'!$B$2:$B1000),0),MATCH(FO$2,'SEMACU DATA UNIFICADA'!$C$1:$T$1,0)),"")</f>
        <v/>
      </c>
      <c r="FP46" s="60" t="str">
        <f t="array" ref="FP46">IFERROR(INDEX('SEMACU DATA UNIFICADA'!$C$2:$T1000,MATCH(1,($A46='SEMACU DATA UNIFICADA'!$A$2:$A1000)*($FH$1='SEMACU DATA UNIFICADA'!$B$2:$B1000),0),MATCH(FP$2,'SEMACU DATA UNIFICADA'!$C$1:$T$1,0)),"")</f>
        <v/>
      </c>
      <c r="FQ46" s="23" t="str">
        <f t="array" ref="FQ46">IFERROR(INDEX('SEMACU DATA UNIFICADA'!$C$2:$T1000,MATCH(1,($A46='SEMACU DATA UNIFICADA'!$A$2:$A1000)*($FH$1='SEMACU DATA UNIFICADA'!$B$2:$B1000),0),MATCH(FQ$2,'SEMACU DATA UNIFICADA'!$C$1:$T$1,0)),"")</f>
        <v/>
      </c>
      <c r="FR46" s="23" t="str">
        <f t="array" ref="FR46">IFERROR(INDEX('SEMACU DATA UNIFICADA'!$C$2:$T1000,MATCH(1,($A46='SEMACU DATA UNIFICADA'!$A$2:$A1000)*($FH$1='SEMACU DATA UNIFICADA'!$B$2:$B1000),0),MATCH(FR$2,'SEMACU DATA UNIFICADA'!$C$1:$T$1,0)),"")</f>
        <v/>
      </c>
      <c r="FS46" s="23" t="str">
        <f t="array" ref="FS46">IFERROR(INDEX('SEMACU DATA UNIFICADA'!$C$2:$T1000,MATCH(1,($A46='SEMACU DATA UNIFICADA'!$A$2:$A1000)*($FH$1='SEMACU DATA UNIFICADA'!$B$2:$B1000),0),MATCH(FS$2,'SEMACU DATA UNIFICADA'!$C$1:$T$1,0)),"")</f>
        <v/>
      </c>
      <c r="FT46" s="60" t="str">
        <f t="array" ref="FT46">IFERROR(INDEX('SEMACU DATA UNIFICADA'!$C$2:$T1000,MATCH(1,($A46='SEMACU DATA UNIFICADA'!$A$2:$A1000)*($FH$1='SEMACU DATA UNIFICADA'!$B$2:$B1000),0),MATCH(FT$2,'SEMACU DATA UNIFICADA'!$C$1:$T$1,0)),"")</f>
        <v/>
      </c>
      <c r="FU46" s="2" t="str">
        <f t="array" ref="FU46">IFERROR(INDEX('SEMACU DATA UNIFICADA'!$C$2:$T1000,MATCH(1,($A46='SEMACU DATA UNIFICADA'!$A$2:$A1000)*($FH$1='SEMACU DATA UNIFICADA'!$B$2:$B1000),0),MATCH(FU$2,'SEMACU DATA UNIFICADA'!$C$1:$T$1,0)),"")</f>
        <v/>
      </c>
      <c r="FV46" s="2" t="str">
        <f t="array" ref="FV46">IFERROR(INDEX('SEMACU DATA UNIFICADA'!$C$2:$T1000,MATCH(1,($A46='SEMACU DATA UNIFICADA'!$A$2:$A1000)*($FH$1='SEMACU DATA UNIFICADA'!$B$2:$B1000),0),MATCH(FV$2,'SEMACU DATA UNIFICADA'!$C$1:$T$1,0)),"")</f>
        <v/>
      </c>
      <c r="FW46" s="33" t="str">
        <f t="array" ref="FW46">IFERROR(INDEX('SEMACU DATA UNIFICADA'!$C$2:$T1000,MATCH(1,($A46='SEMACU DATA UNIFICADA'!$A$2:$A1000)*($FH$1='SEMACU DATA UNIFICADA'!$B$2:$B1000),0),MATCH(FW$2,'SEMACU DATA UNIFICADA'!$C$1:$T$1,0)),"")</f>
        <v/>
      </c>
      <c r="FX46" s="60" t="str">
        <f t="array" ref="FX46">IFERROR(INDEX('SEMACU DATA UNIFICADA'!$C$2:$T1000,MATCH(1,($A46='SEMACU DATA UNIFICADA'!$A$2:$A1000)*($FH$1='SEMACU DATA UNIFICADA'!$B$2:$B1000),0),MATCH(FX$2,'SEMACU DATA UNIFICADA'!$C$1:$T$1,0)),"")</f>
        <v/>
      </c>
      <c r="FY46" s="140" t="str">
        <f t="array" ref="FY46">IFERROR(INDEX('SEMACU DATA UNIFICADA'!$C$2:$T1000,MATCH(1,($A46='SEMACU DATA UNIFICADA'!$A$2:$A1000)*($FH$1='SEMACU DATA UNIFICADA'!$B$2:$B1000),0),MATCH(FY$2,'SEMACU DATA UNIFICADA'!$C$1:$T$1,0)),"")</f>
        <v/>
      </c>
      <c r="FZ46" s="138" t="str">
        <f t="array" ref="FZ46">IFERROR(INDEX('SEMACU DATA UNIFICADA'!$C$2:$T1000,MATCH(1,($A46='SEMACU DATA UNIFICADA'!$A$2:$A1000)*($FZ$1='SEMACU DATA UNIFICADA'!$B$2:$B1000),0),MATCH(FZ$2,'SEMACU DATA UNIFICADA'!$C$1:$T$1,0)),"")</f>
        <v/>
      </c>
      <c r="GA46" s="2" t="str">
        <f t="array" ref="GA46">IFERROR(INDEX('SEMACU DATA UNIFICADA'!$C$2:$T1000,MATCH(1,($A46='SEMACU DATA UNIFICADA'!$A$2:$A1000)*($FZ$1='SEMACU DATA UNIFICADA'!$B$2:$B1000),0),MATCH(GA$2,'SEMACU DATA UNIFICADA'!$C$1:$T$1,0)),"")</f>
        <v/>
      </c>
      <c r="GB46" s="2" t="str">
        <f t="array" ref="GB46">IFERROR(INDEX('SEMACU DATA UNIFICADA'!$C$2:$T1000,MATCH(1,($A46='SEMACU DATA UNIFICADA'!$A$2:$A1000)*($FZ$1='SEMACU DATA UNIFICADA'!$B$2:$B1000),0),MATCH(GB$2,'SEMACU DATA UNIFICADA'!$C$1:$T$1,0)),"")</f>
        <v/>
      </c>
      <c r="GC46" s="2" t="str">
        <f t="array" ref="GC46">IFERROR(INDEX('SEMACU DATA UNIFICADA'!$C$2:$T1000,MATCH(1,($A46='SEMACU DATA UNIFICADA'!$A$2:$A1000)*($FZ$1='SEMACU DATA UNIFICADA'!$B$2:$B1000),0),MATCH(GC$2,'SEMACU DATA UNIFICADA'!$C$1:$T$1,0)),"")</f>
        <v/>
      </c>
      <c r="GD46" s="139" t="str">
        <f t="array" ref="GD46">IFERROR(INDEX('SEMACU DATA UNIFICADA'!$C$2:$T1000,MATCH(1,($A46='SEMACU DATA UNIFICADA'!$A$2:$A1000)*($FZ$1='SEMACU DATA UNIFICADA'!$B$2:$B1000),0),MATCH(GD$2,'SEMACU DATA UNIFICADA'!$C$1:$T$1,0)),"")</f>
        <v/>
      </c>
      <c r="GE46" s="2" t="str">
        <f t="array" ref="GE46">IFERROR(INDEX('SEMACU DATA UNIFICADA'!$C$2:$T1000,MATCH(1,($A46='SEMACU DATA UNIFICADA'!$A$2:$A1000)*($FZ$1='SEMACU DATA UNIFICADA'!$B$2:$B1000),0),MATCH(GE$2,'SEMACU DATA UNIFICADA'!$C$1:$T$1,0)),"")</f>
        <v/>
      </c>
      <c r="GF46" s="2" t="str">
        <f t="array" ref="GF46">IFERROR(INDEX('SEMACU DATA UNIFICADA'!$C$2:$T1000,MATCH(1,($A46='SEMACU DATA UNIFICADA'!$A$2:$A1000)*($FZ$1='SEMACU DATA UNIFICADA'!$B$2:$B1000),0),MATCH(GF$2,'SEMACU DATA UNIFICADA'!$C$1:$T$1,0)),"")</f>
        <v/>
      </c>
      <c r="GG46" s="33" t="str">
        <f t="array" ref="GG46">IFERROR(INDEX('SEMACU DATA UNIFICADA'!$C$2:$T1000,MATCH(1,($A46='SEMACU DATA UNIFICADA'!$A$2:$A1000)*($FZ$1='SEMACU DATA UNIFICADA'!$B$2:$B1000),0),MATCH(GG$2,'SEMACU DATA UNIFICADA'!$C$1:$T$1,0)),"")</f>
        <v/>
      </c>
      <c r="GH46" s="60" t="str">
        <f t="array" ref="GH46">IFERROR(INDEX('SEMACU DATA UNIFICADA'!$C$2:$T1000,MATCH(1,($A46='SEMACU DATA UNIFICADA'!$A$2:$A1000)*($FZ$1='SEMACU DATA UNIFICADA'!$B$2:$B1000),0),MATCH(GH$2,'SEMACU DATA UNIFICADA'!$C$1:$T$1,0)),"")</f>
        <v/>
      </c>
      <c r="GI46" s="23" t="str">
        <f t="array" ref="GI46">IFERROR(INDEX('SEMACU DATA UNIFICADA'!$C$2:$T1000,MATCH(1,($A46='SEMACU DATA UNIFICADA'!$A$2:$A1000)*($FZ$1='SEMACU DATA UNIFICADA'!$B$2:$B1000),0),MATCH(GI$2,'SEMACU DATA UNIFICADA'!$C$1:$T$1,0)),"")</f>
        <v/>
      </c>
      <c r="GJ46" s="23" t="str">
        <f t="array" ref="GJ46">IFERROR(INDEX('SEMACU DATA UNIFICADA'!$C$2:$T1000,MATCH(1,($A46='SEMACU DATA UNIFICADA'!$A$2:$A1000)*($FZ$1='SEMACU DATA UNIFICADA'!$B$2:$B1000),0),MATCH(GJ$2,'SEMACU DATA UNIFICADA'!$C$1:$T$1,0)),"")</f>
        <v/>
      </c>
      <c r="GK46" s="23" t="str">
        <f t="array" ref="GK46">IFERROR(INDEX('SEMACU DATA UNIFICADA'!$C$2:$T1000,MATCH(1,($A46='SEMACU DATA UNIFICADA'!$A$2:$A1000)*($FZ$1='SEMACU DATA UNIFICADA'!$B$2:$B1000),0),MATCH(GK$2,'SEMACU DATA UNIFICADA'!$C$1:$T$1,0)),"")</f>
        <v/>
      </c>
      <c r="GL46" s="60" t="str">
        <f t="array" ref="GL46">IFERROR(INDEX('SEMACU DATA UNIFICADA'!$C$2:$T1000,MATCH(1,($A46='SEMACU DATA UNIFICADA'!$A$2:$A1000)*($FZ$1='SEMACU DATA UNIFICADA'!$B$2:$B1000),0),MATCH(GL$2,'SEMACU DATA UNIFICADA'!$C$1:$T$1,0)),"")</f>
        <v/>
      </c>
      <c r="GM46" s="2" t="str">
        <f t="array" ref="GM46">IFERROR(INDEX('SEMACU DATA UNIFICADA'!$C$2:$T1000,MATCH(1,($A46='SEMACU DATA UNIFICADA'!$A$2:$A1000)*($FZ$1='SEMACU DATA UNIFICADA'!$B$2:$B1000),0),MATCH(GM$2,'SEMACU DATA UNIFICADA'!$C$1:$T$1,0)),"")</f>
        <v/>
      </c>
      <c r="GN46" s="2" t="str">
        <f t="array" ref="GN46">IFERROR(INDEX('SEMACU DATA UNIFICADA'!$C$2:$T1000,MATCH(1,($A46='SEMACU DATA UNIFICADA'!$A$2:$A1000)*($FZ$1='SEMACU DATA UNIFICADA'!$B$2:$B1000),0),MATCH(GN$2,'SEMACU DATA UNIFICADA'!$C$1:$T$1,0)),"")</f>
        <v/>
      </c>
      <c r="GO46" s="33" t="str">
        <f t="array" ref="GO46">IFERROR(INDEX('SEMACU DATA UNIFICADA'!$C$2:$T1000,MATCH(1,($A46='SEMACU DATA UNIFICADA'!$A$2:$A1000)*($FZ$1='SEMACU DATA UNIFICADA'!$B$2:$B1000),0),MATCH(GO$2,'SEMACU DATA UNIFICADA'!$C$1:$T$1,0)),"")</f>
        <v/>
      </c>
      <c r="GP46" s="60" t="str">
        <f t="array" ref="GP46">IFERROR(INDEX('SEMACU DATA UNIFICADA'!$C$2:$T1000,MATCH(1,($A46='SEMACU DATA UNIFICADA'!$A$2:$A1000)*($FZ$1='SEMACU DATA UNIFICADA'!$B$2:$B1000),0),MATCH(GP$2,'SEMACU DATA UNIFICADA'!$C$1:$T$1,0)),"")</f>
        <v/>
      </c>
      <c r="GQ46" s="140" t="str">
        <f t="array" ref="GQ46">IFERROR(INDEX('SEMACU DATA UNIFICADA'!$C$2:$T1000,MATCH(1,($A46='SEMACU DATA UNIFICADA'!$A$2:$A1000)*($FZ$1='SEMACU DATA UNIFICADA'!$B$2:$B1000),0),MATCH(GQ$2,'SEMACU DATA UNIFICADA'!$C$1:$T$1,0)),"")</f>
        <v/>
      </c>
    </row>
    <row r="47">
      <c r="A47" s="218"/>
      <c r="B47" s="138" t="str">
        <f t="array" ref="B47">IFERROR(INDEX('SEMACU DATA UNIFICADA'!$C$2:$T1000,MATCH(1,($A47='SEMACU DATA UNIFICADA'!$A$2:$A1000)*($B$1='SEMACU DATA UNIFICADA'!$B$2:$B1000),0),MATCH(B$2,'SEMACU DATA UNIFICADA'!$C$1:$T$1,0)),"")</f>
        <v/>
      </c>
      <c r="C47" s="2" t="str">
        <f t="array" ref="C47">IFERROR(INDEX('SEMACU DATA UNIFICADA'!$C$2:$T1000,MATCH(1,($A47='SEMACU DATA UNIFICADA'!$A$2:$A1000)*($B$1='SEMACU DATA UNIFICADA'!$B$2:$B1000),0),MATCH(C$2,'SEMACU DATA UNIFICADA'!$C$1:$T$1,0)),"")</f>
        <v/>
      </c>
      <c r="D47" s="2" t="str">
        <f t="array" ref="D47">IFERROR(INDEX('SEMACU DATA UNIFICADA'!$C$2:$T1000,MATCH(1,($A47='SEMACU DATA UNIFICADA'!$A$2:$A1000)*($B$1='SEMACU DATA UNIFICADA'!$B$2:$B1000),0),MATCH(D$2,'SEMACU DATA UNIFICADA'!$C$1:$T$1,0)),"")</f>
        <v/>
      </c>
      <c r="E47" s="2" t="str">
        <f t="array" ref="E47">IFERROR(INDEX('SEMACU DATA UNIFICADA'!$C$2:$T1000,MATCH(1,($A47='SEMACU DATA UNIFICADA'!$A$2:$A1000)*($B$1='SEMACU DATA UNIFICADA'!$B$2:$B1000),0),MATCH(E$2,'SEMACU DATA UNIFICADA'!$C$1:$T$1,0)),"")</f>
        <v/>
      </c>
      <c r="F47" s="60" t="str">
        <f t="array" ref="F47">IFERROR(INDEX('SEMACU DATA UNIFICADA'!$C$2:$T1000,MATCH(1,($A47='SEMACU DATA UNIFICADA'!$A$2:$A1000)*($B$1='SEMACU DATA UNIFICADA'!$B$2:$B1000),0),MATCH(F$2,'SEMACU DATA UNIFICADA'!$C$1:$T$1,0)),"")</f>
        <v/>
      </c>
      <c r="G47" s="2" t="str">
        <f t="array" ref="G47">IFERROR(INDEX('SEMACU DATA UNIFICADA'!$C$2:$T1000,MATCH(1,($A47='SEMACU DATA UNIFICADA'!$A$2:$A1000)*($B$1='SEMACU DATA UNIFICADA'!$B$2:$B1000),0),MATCH(G$2,'SEMACU DATA UNIFICADA'!$C$1:$T$1,0)),"")</f>
        <v/>
      </c>
      <c r="H47" s="2" t="str">
        <f t="array" ref="H47">IFERROR(INDEX('SEMACU DATA UNIFICADA'!$C$2:$T1000,MATCH(1,($A47='SEMACU DATA UNIFICADA'!$A$2:$A1000)*($B$1='SEMACU DATA UNIFICADA'!$B$2:$B1000),0),MATCH(H$2,'SEMACU DATA UNIFICADA'!$C$1:$T$1,0)),"")</f>
        <v/>
      </c>
      <c r="I47" s="33" t="str">
        <f t="array" ref="I47">IFERROR(INDEX('SEMACU DATA UNIFICADA'!$C$2:$T1000,MATCH(1,($A47='SEMACU DATA UNIFICADA'!$A$2:$A1000)*($B$1='SEMACU DATA UNIFICADA'!$B$2:$B1000),0),MATCH(I$2,'SEMACU DATA UNIFICADA'!$C$1:$T$1,0)),"")</f>
        <v/>
      </c>
      <c r="J47" s="60" t="str">
        <f t="array" ref="J47">IFERROR(INDEX('SEMACU DATA UNIFICADA'!$C$2:$T1000,MATCH(1,($A47='SEMACU DATA UNIFICADA'!$A$2:$A1000)*($B$1='SEMACU DATA UNIFICADA'!$B$2:$B1000),0),MATCH(J$2,'SEMACU DATA UNIFICADA'!$C$1:$T$1,0)),"")</f>
        <v/>
      </c>
      <c r="K47" s="23" t="str">
        <f t="array" ref="K47">IFERROR(INDEX('SEMACU DATA UNIFICADA'!$C$2:$T1000,MATCH(1,($A47='SEMACU DATA UNIFICADA'!$A$2:$A1000)*($B$1='SEMACU DATA UNIFICADA'!$B$2:$B1000),0),MATCH(K$2,'SEMACU DATA UNIFICADA'!$C$1:$T$1,0)),"")</f>
        <v/>
      </c>
      <c r="L47" s="23" t="str">
        <f t="array" ref="L47">IFERROR(INDEX('SEMACU DATA UNIFICADA'!$C$2:$T1000,MATCH(1,($A47='SEMACU DATA UNIFICADA'!$A$2:$A1000)*($B$1='SEMACU DATA UNIFICADA'!$B$2:$B1000),0),MATCH(L$2,'SEMACU DATA UNIFICADA'!$C$1:$T$1,0)),"")</f>
        <v/>
      </c>
      <c r="M47" s="23" t="str">
        <f t="array" ref="M47">IFERROR(INDEX('SEMACU DATA UNIFICADA'!$C$2:$T1000,MATCH(1,($A47='SEMACU DATA UNIFICADA'!$A$2:$A1000)*($B$1='SEMACU DATA UNIFICADA'!$B$2:$B1000),0),MATCH(M$2,'SEMACU DATA UNIFICADA'!$C$1:$T$1,0)),"")</f>
        <v/>
      </c>
      <c r="N47" s="60" t="str">
        <f t="array" ref="N47">IFERROR(INDEX('SEMACU DATA UNIFICADA'!$C$2:$T1000,MATCH(1,($A47='SEMACU DATA UNIFICADA'!$A$2:$A1000)*($B$1='SEMACU DATA UNIFICADA'!$B$2:$B1000),0),MATCH(N$2,'SEMACU DATA UNIFICADA'!$C$1:$T$1,0)),"")</f>
        <v/>
      </c>
      <c r="O47" s="2" t="str">
        <f t="array" ref="O47">IFERROR(INDEX('SEMACU DATA UNIFICADA'!$C$2:$T1000,MATCH(1,($A47='SEMACU DATA UNIFICADA'!$A$2:$A1000)*($B$1='SEMACU DATA UNIFICADA'!$B$2:$B1000),0),MATCH(O$2,'SEMACU DATA UNIFICADA'!$C$1:$T$1,0)),"")</f>
        <v/>
      </c>
      <c r="P47" s="2" t="str">
        <f t="array" ref="P47">IFERROR(INDEX('SEMACU DATA UNIFICADA'!$C$2:$T1000,MATCH(1,($A47='SEMACU DATA UNIFICADA'!$A$2:$A1000)*($B$1='SEMACU DATA UNIFICADA'!$B$2:$B1000),0),MATCH(P$2,'SEMACU DATA UNIFICADA'!$C$1:$T$1,0)),"")</f>
        <v/>
      </c>
      <c r="Q47" s="33" t="str">
        <f t="array" ref="Q47">IFERROR(INDEX('SEMACU DATA UNIFICADA'!$C$2:$T1000,MATCH(1,($A47='SEMACU DATA UNIFICADA'!$A$2:$A1000)*($B$1='SEMACU DATA UNIFICADA'!$B$2:$B1000),0),MATCH(Q$2,'SEMACU DATA UNIFICADA'!$C$1:$T$1,0)),"")</f>
        <v/>
      </c>
      <c r="R47" s="60" t="str">
        <f t="array" ref="R47">IFERROR(INDEX('SEMACU DATA UNIFICADA'!$C$2:$T1000,MATCH(1,($A47='SEMACU DATA UNIFICADA'!$A$2:$A1000)*($B$1='SEMACU DATA UNIFICADA'!$B$2:$B1000),0),MATCH(R$2,'SEMACU DATA UNIFICADA'!$C$1:$T$1,0)),"")</f>
        <v/>
      </c>
      <c r="S47" s="140" t="str">
        <f t="array" ref="S47">IFERROR(INDEX('SEMACU DATA UNIFICADA'!$C$2:$T1000,MATCH(1,($A47='SEMACU DATA UNIFICADA'!$A$2:$A1000)*($B$1='SEMACU DATA UNIFICADA'!$B$2:$B1000),0),MATCH(S$2,'SEMACU DATA UNIFICADA'!$C$1:$T$1,0)),"")</f>
        <v/>
      </c>
      <c r="T47" s="138" t="str">
        <f t="array" ref="T47">IFERROR(INDEX('SEMACU DATA UNIFICADA'!$C$2:$T1000,MATCH(1,($A47='SEMACU DATA UNIFICADA'!$A$2:$A1000)*($T$1='SEMACU DATA UNIFICADA'!$B$2:$B1000),0),MATCH(T$2,'SEMACU DATA UNIFICADA'!$C$1:$T$1,0)),"")</f>
        <v/>
      </c>
      <c r="U47" s="2" t="str">
        <f t="array" ref="U47">IFERROR(INDEX('SEMACU DATA UNIFICADA'!$C$2:$T1000,MATCH(1,($A47='SEMACU DATA UNIFICADA'!$A$2:$A1000)*($T$1='SEMACU DATA UNIFICADA'!$B$2:$B1000),0),MATCH(U$2,'SEMACU DATA UNIFICADA'!$C$1:$T$1,0)),"")</f>
        <v/>
      </c>
      <c r="V47" s="2" t="str">
        <f t="array" ref="V47">IFERROR(INDEX('SEMACU DATA UNIFICADA'!$C$2:$T1000,MATCH(1,($A47='SEMACU DATA UNIFICADA'!$A$2:$A1000)*($T$1='SEMACU DATA UNIFICADA'!$B$2:$B1000),0),MATCH(V$2,'SEMACU DATA UNIFICADA'!$C$1:$T$1,0)),"")</f>
        <v/>
      </c>
      <c r="W47" s="2" t="str">
        <f t="array" ref="W47">IFERROR(INDEX('SEMACU DATA UNIFICADA'!$C$2:$T1000,MATCH(1,($A47='SEMACU DATA UNIFICADA'!$A$2:$A1000)*($T$1='SEMACU DATA UNIFICADA'!$B$2:$B1000),0),MATCH(W$2,'SEMACU DATA UNIFICADA'!$C$1:$T$1,0)),"")</f>
        <v/>
      </c>
      <c r="X47" s="139" t="str">
        <f t="array" ref="X47">IFERROR(INDEX('SEMACU DATA UNIFICADA'!$C$2:$T1000,MATCH(1,($A47='SEMACU DATA UNIFICADA'!$A$2:$A1000)*($T$1='SEMACU DATA UNIFICADA'!$B$2:$B1000),0),MATCH(X$2,'SEMACU DATA UNIFICADA'!$C$1:$T$1,0)),"")</f>
        <v/>
      </c>
      <c r="Y47" s="2" t="str">
        <f t="array" ref="Y47">IFERROR(INDEX('SEMACU DATA UNIFICADA'!$C$2:$T1000,MATCH(1,($A47='SEMACU DATA UNIFICADA'!$A$2:$A1000)*($T$1='SEMACU DATA UNIFICADA'!$B$2:$B1000),0),MATCH(Y$2,'SEMACU DATA UNIFICADA'!$C$1:$T$1,0)),"")</f>
        <v/>
      </c>
      <c r="Z47" s="2" t="str">
        <f t="array" ref="Z47">IFERROR(INDEX('SEMACU DATA UNIFICADA'!$C$2:$T1000,MATCH(1,($A47='SEMACU DATA UNIFICADA'!$A$2:$A1000)*($T$1='SEMACU DATA UNIFICADA'!$B$2:$B1000),0),MATCH(Z$2,'SEMACU DATA UNIFICADA'!$C$1:$T$1,0)),"")</f>
        <v/>
      </c>
      <c r="AA47" s="33" t="str">
        <f t="array" ref="AA47">IFERROR(INDEX('SEMACU DATA UNIFICADA'!$C$2:$T1000,MATCH(1,($A47='SEMACU DATA UNIFICADA'!$A$2:$A1000)*($T$1='SEMACU DATA UNIFICADA'!$B$2:$B1000),0),MATCH(AA$2,'SEMACU DATA UNIFICADA'!$C$1:$T$1,0)),"")</f>
        <v/>
      </c>
      <c r="AB47" s="60" t="str">
        <f t="array" ref="AB47">IFERROR(INDEX('SEMACU DATA UNIFICADA'!$C$2:$T1000,MATCH(1,($A47='SEMACU DATA UNIFICADA'!$A$2:$A1000)*($T$1='SEMACU DATA UNIFICADA'!$B$2:$B1000),0),MATCH(AB$2,'SEMACU DATA UNIFICADA'!$C$1:$T$1,0)),"")</f>
        <v/>
      </c>
      <c r="AC47" s="23" t="str">
        <f t="array" ref="AC47">IFERROR(INDEX('SEMACU DATA UNIFICADA'!$C$2:$T1000,MATCH(1,($A47='SEMACU DATA UNIFICADA'!$A$2:$A1000)*($T$1='SEMACU DATA UNIFICADA'!$B$2:$B1000),0),MATCH(AC$2,'SEMACU DATA UNIFICADA'!$C$1:$T$1,0)),"")</f>
        <v/>
      </c>
      <c r="AD47" s="23" t="str">
        <f t="array" ref="AD47">IFERROR(INDEX('SEMACU DATA UNIFICADA'!$C$2:$T1000,MATCH(1,($A47='SEMACU DATA UNIFICADA'!$A$2:$A1000)*($T$1='SEMACU DATA UNIFICADA'!$B$2:$B1000),0),MATCH(AD$2,'SEMACU DATA UNIFICADA'!$C$1:$T$1,0)),"")</f>
        <v/>
      </c>
      <c r="AE47" s="23" t="str">
        <f t="array" ref="AE47">IFERROR(INDEX('SEMACU DATA UNIFICADA'!$C$2:$T1000,MATCH(1,($A47='SEMACU DATA UNIFICADA'!$A$2:$A1000)*($T$1='SEMACU DATA UNIFICADA'!$B$2:$B1000),0),MATCH(AE$2,'SEMACU DATA UNIFICADA'!$C$1:$T$1,0)),"")</f>
        <v/>
      </c>
      <c r="AF47" s="60" t="str">
        <f t="array" ref="AF47">IFERROR(INDEX('SEMACU DATA UNIFICADA'!$C$2:$T1000,MATCH(1,($A47='SEMACU DATA UNIFICADA'!$A$2:$A1000)*($T$1='SEMACU DATA UNIFICADA'!$B$2:$B1000),0),MATCH(AF$2,'SEMACU DATA UNIFICADA'!$C$1:$T$1,0)),"")</f>
        <v/>
      </c>
      <c r="AG47" s="2" t="str">
        <f t="array" ref="AG47">IFERROR(INDEX('SEMACU DATA UNIFICADA'!$C$2:$T1000,MATCH(1,($A47='SEMACU DATA UNIFICADA'!$A$2:$A1000)*($T$1='SEMACU DATA UNIFICADA'!$B$2:$B1000),0),MATCH(AG$2,'SEMACU DATA UNIFICADA'!$C$1:$T$1,0)),"")</f>
        <v/>
      </c>
      <c r="AH47" s="2" t="str">
        <f t="array" ref="AH47">IFERROR(INDEX('SEMACU DATA UNIFICADA'!$C$2:$T1000,MATCH(1,($A47='SEMACU DATA UNIFICADA'!$A$2:$A1000)*($T$1='SEMACU DATA UNIFICADA'!$B$2:$B1000),0),MATCH(AH$2,'SEMACU DATA UNIFICADA'!$C$1:$T$1,0)),"")</f>
        <v/>
      </c>
      <c r="AI47" s="2" t="str">
        <f t="array" ref="AI47">IFERROR(INDEX('SEMACU DATA UNIFICADA'!$C$2:$T1000,MATCH(1,($A47='SEMACU DATA UNIFICADA'!$A$2:$A1000)*($T$1='SEMACU DATA UNIFICADA'!$B$2:$B1000),0),MATCH(AI$2,'SEMACU DATA UNIFICADA'!$C$1:$T$1,0)),"")</f>
        <v/>
      </c>
      <c r="AJ47" s="60" t="str">
        <f t="array" ref="AJ47">IFERROR(INDEX('SEMACU DATA UNIFICADA'!$C$2:$T1000,MATCH(1,($A47='SEMACU DATA UNIFICADA'!$A$2:$A1000)*($T$1='SEMACU DATA UNIFICADA'!$B$2:$B1000),0),MATCH(AJ$2,'SEMACU DATA UNIFICADA'!$C$1:$T$1,0)),"")</f>
        <v/>
      </c>
      <c r="AK47" s="140" t="str">
        <f t="array" ref="AK47">IFERROR(INDEX('SEMACU DATA UNIFICADA'!$C$2:$T1000,MATCH(1,($A47='SEMACU DATA UNIFICADA'!$A$2:$A1000)*($T$1='SEMACU DATA UNIFICADA'!$B$2:$B1000),0),MATCH(AK$2,'SEMACU DATA UNIFICADA'!$C$1:$T$1,0)),"")</f>
        <v/>
      </c>
      <c r="AL47" s="138" t="str">
        <f t="array" ref="AL47">IFERROR(INDEX('SEMACU DATA UNIFICADA'!$C$2:$T1000,MATCH(1,($A47='SEMACU DATA UNIFICADA'!$A$2:$A1000)*($AL$1='SEMACU DATA UNIFICADA'!$B$2:$B1000),0),MATCH(AL$2,'SEMACU DATA UNIFICADA'!$C$1:$T$1,0)),"")</f>
        <v/>
      </c>
      <c r="AM47" s="2" t="str">
        <f t="array" ref="AM47">IFERROR(INDEX('SEMACU DATA UNIFICADA'!$C$2:$T1000,MATCH(1,($A47='SEMACU DATA UNIFICADA'!$A$2:$A1000)*($AL$1='SEMACU DATA UNIFICADA'!$B$2:$B1000),0),MATCH(AM$2,'SEMACU DATA UNIFICADA'!$C$1:$T$1,0)),"")</f>
        <v/>
      </c>
      <c r="AN47" s="2" t="str">
        <f t="array" ref="AN47">IFERROR(INDEX('SEMACU DATA UNIFICADA'!$C$2:$T1000,MATCH(1,($A47='SEMACU DATA UNIFICADA'!$A$2:$A1000)*($AL$1='SEMACU DATA UNIFICADA'!$B$2:$B1000),0),MATCH(AN$2,'SEMACU DATA UNIFICADA'!$C$1:$T$1,0)),"")</f>
        <v/>
      </c>
      <c r="AO47" s="2" t="str">
        <f t="array" ref="AO47">IFERROR(INDEX('SEMACU DATA UNIFICADA'!$C$2:$T1000,MATCH(1,($A47='SEMACU DATA UNIFICADA'!$A$2:$A1000)*($AL$1='SEMACU DATA UNIFICADA'!$B$2:$B1000),0),MATCH(AO$2,'SEMACU DATA UNIFICADA'!$C$1:$T$1,0)),"")</f>
        <v/>
      </c>
      <c r="AP47" s="139" t="str">
        <f t="array" ref="AP47">IFERROR(INDEX('SEMACU DATA UNIFICADA'!$C$2:$T1000,MATCH(1,($A47='SEMACU DATA UNIFICADA'!$A$2:$A1000)*($AL$1='SEMACU DATA UNIFICADA'!$B$2:$B1000),0),MATCH(AP$2,'SEMACU DATA UNIFICADA'!$C$1:$T$1,0)),"")</f>
        <v/>
      </c>
      <c r="AQ47" s="2" t="str">
        <f t="array" ref="AQ47">IFERROR(INDEX('SEMACU DATA UNIFICADA'!$C$2:$T1000,MATCH(1,($A47='SEMACU DATA UNIFICADA'!$A$2:$A1000)*($AL$1='SEMACU DATA UNIFICADA'!$B$2:$B1000),0),MATCH(AQ$2,'SEMACU DATA UNIFICADA'!$C$1:$T$1,0)),"")</f>
        <v/>
      </c>
      <c r="AR47" s="2" t="str">
        <f t="array" ref="AR47">IFERROR(INDEX('SEMACU DATA UNIFICADA'!$C$2:$T1000,MATCH(1,($A47='SEMACU DATA UNIFICADA'!$A$2:$A1000)*($AL$1='SEMACU DATA UNIFICADA'!$B$2:$B1000),0),MATCH(AR$2,'SEMACU DATA UNIFICADA'!$C$1:$T$1,0)),"")</f>
        <v/>
      </c>
      <c r="AS47" s="33" t="str">
        <f t="array" ref="AS47">IFERROR(INDEX('SEMACU DATA UNIFICADA'!$C$2:$T1000,MATCH(1,($A47='SEMACU DATA UNIFICADA'!$A$2:$A1000)*($AL$1='SEMACU DATA UNIFICADA'!$B$2:$B1000),0),MATCH(AS$2,'SEMACU DATA UNIFICADA'!$C$1:$T$1,0)),"")</f>
        <v/>
      </c>
      <c r="AT47" s="60" t="str">
        <f t="array" ref="AT47">IFERROR(INDEX('SEMACU DATA UNIFICADA'!$C$2:$T1000,MATCH(1,($A47='SEMACU DATA UNIFICADA'!$A$2:$A1000)*($AL$1='SEMACU DATA UNIFICADA'!$B$2:$B1000),0),MATCH(AT$2,'SEMACU DATA UNIFICADA'!$C$1:$T$1,0)),"")</f>
        <v/>
      </c>
      <c r="AU47" s="23" t="str">
        <f t="array" ref="AU47">IFERROR(INDEX('SEMACU DATA UNIFICADA'!$C$2:$T1000,MATCH(1,($A47='SEMACU DATA UNIFICADA'!$A$2:$A1000)*($AL$1='SEMACU DATA UNIFICADA'!$B$2:$B1000),0),MATCH(AU$2,'SEMACU DATA UNIFICADA'!$C$1:$T$1,0)),"")</f>
        <v/>
      </c>
      <c r="AV47" s="23" t="str">
        <f t="array" ref="AV47">IFERROR(INDEX('SEMACU DATA UNIFICADA'!$C$2:$T1000,MATCH(1,($A47='SEMACU DATA UNIFICADA'!$A$2:$A1000)*($AL$1='SEMACU DATA UNIFICADA'!$B$2:$B1000),0),MATCH(AV$2,'SEMACU DATA UNIFICADA'!$C$1:$T$1,0)),"")</f>
        <v/>
      </c>
      <c r="AW47" s="23" t="str">
        <f t="array" ref="AW47">IFERROR(INDEX('SEMACU DATA UNIFICADA'!$C$2:$T1000,MATCH(1,($A47='SEMACU DATA UNIFICADA'!$A$2:$A1000)*($AL$1='SEMACU DATA UNIFICADA'!$B$2:$B1000),0),MATCH(AW$2,'SEMACU DATA UNIFICADA'!$C$1:$T$1,0)),"")</f>
        <v/>
      </c>
      <c r="AX47" s="60" t="str">
        <f t="array" ref="AX47">IFERROR(INDEX('SEMACU DATA UNIFICADA'!$C$2:$T1000,MATCH(1,($A47='SEMACU DATA UNIFICADA'!$A$2:$A1000)*($AL$1='SEMACU DATA UNIFICADA'!$B$2:$B1000),0),MATCH(AX$2,'SEMACU DATA UNIFICADA'!$C$1:$T$1,0)),"")</f>
        <v/>
      </c>
      <c r="AY47" s="2" t="str">
        <f t="array" ref="AY47">IFERROR(INDEX('SEMACU DATA UNIFICADA'!$C$2:$T1000,MATCH(1,($A47='SEMACU DATA UNIFICADA'!$A$2:$A1000)*($AL$1='SEMACU DATA UNIFICADA'!$B$2:$B1000),0),MATCH(AY$2,'SEMACU DATA UNIFICADA'!$C$1:$T$1,0)),"")</f>
        <v/>
      </c>
      <c r="AZ47" s="2" t="str">
        <f t="array" ref="AZ47">IFERROR(INDEX('SEMACU DATA UNIFICADA'!$C$2:$T1000,MATCH(1,($A47='SEMACU DATA UNIFICADA'!$A$2:$A1000)*($AL$1='SEMACU DATA UNIFICADA'!$B$2:$B1000),0),MATCH(AZ$2,'SEMACU DATA UNIFICADA'!$C$1:$T$1,0)),"")</f>
        <v/>
      </c>
      <c r="BA47" s="33" t="str">
        <f t="array" ref="BA47">IFERROR(INDEX('SEMACU DATA UNIFICADA'!$C$2:$T1000,MATCH(1,($A47='SEMACU DATA UNIFICADA'!$A$2:$A1000)*($AL$1='SEMACU DATA UNIFICADA'!$B$2:$B1000),0),MATCH(BA$2,'SEMACU DATA UNIFICADA'!$C$1:$T$1,0)),"")</f>
        <v/>
      </c>
      <c r="BB47" s="60" t="str">
        <f t="array" ref="BB47">IFERROR(INDEX('SEMACU DATA UNIFICADA'!$C$2:$T1000,MATCH(1,($A47='SEMACU DATA UNIFICADA'!$A$2:$A1000)*($AL$1='SEMACU DATA UNIFICADA'!$B$2:$B1000),0),MATCH(BB$2,'SEMACU DATA UNIFICADA'!$C$1:$T$1,0)),"")</f>
        <v/>
      </c>
      <c r="BC47" s="140" t="str">
        <f t="array" ref="BC47">IFERROR(INDEX('SEMACU DATA UNIFICADA'!$C$2:$T1000,MATCH(1,($A47='SEMACU DATA UNIFICADA'!$A$2:$A1000)*($AL$1='SEMACU DATA UNIFICADA'!$B$2:$B1000),0),MATCH(BC$2,'SEMACU DATA UNIFICADA'!$C$1:$T$1,0)),"")</f>
        <v/>
      </c>
      <c r="BD47" s="138" t="str">
        <f t="array" ref="BD47">IFERROR(INDEX('SEMACU DATA UNIFICADA'!$C$2:$T1000,MATCH(1,($A47='SEMACU DATA UNIFICADA'!$A$2:$A1000)*($BD$1='SEMACU DATA UNIFICADA'!$B$2:$B1000),0),MATCH(BD$2,'SEMACU DATA UNIFICADA'!$C$1:$T$1,0)),"")</f>
        <v/>
      </c>
      <c r="BE47" s="2" t="str">
        <f t="array" ref="BE47">IFERROR(INDEX('SEMACU DATA UNIFICADA'!$C$2:$T1000,MATCH(1,($A47='SEMACU DATA UNIFICADA'!$A$2:$A1000)*($BD$1='SEMACU DATA UNIFICADA'!$B$2:$B1000),0),MATCH(BE$2,'SEMACU DATA UNIFICADA'!$C$1:$T$1,0)),"")</f>
        <v/>
      </c>
      <c r="BF47" s="2" t="str">
        <f t="array" ref="BF47">IFERROR(INDEX('SEMACU DATA UNIFICADA'!$C$2:$T1000,MATCH(1,($A47='SEMACU DATA UNIFICADA'!$A$2:$A1000)*($BD$1='SEMACU DATA UNIFICADA'!$B$2:$B1000),0),MATCH(BF$2,'SEMACU DATA UNIFICADA'!$C$1:$T$1,0)),"")</f>
        <v/>
      </c>
      <c r="BG47" s="2" t="str">
        <f t="array" ref="BG47">IFERROR(INDEX('SEMACU DATA UNIFICADA'!$C$2:$T1000,MATCH(1,($A47='SEMACU DATA UNIFICADA'!$A$2:$A1000)*($BD$1='SEMACU DATA UNIFICADA'!$B$2:$B1000),0),MATCH(BG$2,'SEMACU DATA UNIFICADA'!$C$1:$T$1,0)),"")</f>
        <v/>
      </c>
      <c r="BH47" s="139" t="str">
        <f t="array" ref="BH47">IFERROR(INDEX('SEMACU DATA UNIFICADA'!$C$2:$T1000,MATCH(1,($A47='SEMACU DATA UNIFICADA'!$A$2:$A1000)*($BD$1='SEMACU DATA UNIFICADA'!$B$2:$B1000),0),MATCH(BH$2,'SEMACU DATA UNIFICADA'!$C$1:$T$1,0)),"")</f>
        <v/>
      </c>
      <c r="BI47" s="2" t="str">
        <f t="array" ref="BI47">IFERROR(INDEX('SEMACU DATA UNIFICADA'!$C$2:$T1000,MATCH(1,($A47='SEMACU DATA UNIFICADA'!$A$2:$A1000)*($BD$1='SEMACU DATA UNIFICADA'!$B$2:$B1000),0),MATCH(BI$2,'SEMACU DATA UNIFICADA'!$C$1:$T$1,0)),"")</f>
        <v/>
      </c>
      <c r="BJ47" s="2" t="str">
        <f t="array" ref="BJ47">IFERROR(INDEX('SEMACU DATA UNIFICADA'!$C$2:$T1000,MATCH(1,($A47='SEMACU DATA UNIFICADA'!$A$2:$A1000)*($BD$1='SEMACU DATA UNIFICADA'!$B$2:$B1000),0),MATCH(BJ$2,'SEMACU DATA UNIFICADA'!$C$1:$T$1,0)),"")</f>
        <v/>
      </c>
      <c r="BK47" s="33" t="str">
        <f t="array" ref="BK47">IFERROR(INDEX('SEMACU DATA UNIFICADA'!$C$2:$T1000,MATCH(1,($A47='SEMACU DATA UNIFICADA'!$A$2:$A1000)*($BD$1='SEMACU DATA UNIFICADA'!$B$2:$B1000),0),MATCH(BK$2,'SEMACU DATA UNIFICADA'!$C$1:$T$1,0)),"")</f>
        <v/>
      </c>
      <c r="BL47" s="60" t="str">
        <f t="array" ref="BL47">IFERROR(INDEX('SEMACU DATA UNIFICADA'!$C$2:$T1000,MATCH(1,($A47='SEMACU DATA UNIFICADA'!$A$2:$A1000)*($BD$1='SEMACU DATA UNIFICADA'!$B$2:$B1000),0),MATCH(BL$2,'SEMACU DATA UNIFICADA'!$C$1:$T$1,0)),"")</f>
        <v/>
      </c>
      <c r="BM47" s="23" t="str">
        <f t="array" ref="BM47">IFERROR(INDEX('SEMACU DATA UNIFICADA'!$C$2:$T1000,MATCH(1,($A47='SEMACU DATA UNIFICADA'!$A$2:$A1000)*($BD$1='SEMACU DATA UNIFICADA'!$B$2:$B1000),0),MATCH(BM$2,'SEMACU DATA UNIFICADA'!$C$1:$T$1,0)),"")</f>
        <v/>
      </c>
      <c r="BN47" s="23" t="str">
        <f t="array" ref="BN47">IFERROR(INDEX('SEMACU DATA UNIFICADA'!$C$2:$T1000,MATCH(1,($A47='SEMACU DATA UNIFICADA'!$A$2:$A1000)*($BD$1='SEMACU DATA UNIFICADA'!$B$2:$B1000),0),MATCH(BN$2,'SEMACU DATA UNIFICADA'!$C$1:$T$1,0)),"")</f>
        <v/>
      </c>
      <c r="BO47" s="23" t="str">
        <f t="array" ref="BO47">IFERROR(INDEX('SEMACU DATA UNIFICADA'!$C$2:$T1000,MATCH(1,($A47='SEMACU DATA UNIFICADA'!$A$2:$A1000)*($BD$1='SEMACU DATA UNIFICADA'!$B$2:$B1000),0),MATCH(BO$2,'SEMACU DATA UNIFICADA'!$C$1:$T$1,0)),"")</f>
        <v/>
      </c>
      <c r="BP47" s="60" t="str">
        <f t="array" ref="BP47">IFERROR(INDEX('SEMACU DATA UNIFICADA'!$C$2:$T1000,MATCH(1,($A47='SEMACU DATA UNIFICADA'!$A$2:$A1000)*($BD$1='SEMACU DATA UNIFICADA'!$B$2:$B1000),0),MATCH(BP$2,'SEMACU DATA UNIFICADA'!$C$1:$T$1,0)),"")</f>
        <v/>
      </c>
      <c r="BQ47" s="2" t="str">
        <f t="array" ref="BQ47">IFERROR(INDEX('SEMACU DATA UNIFICADA'!$C$2:$T1000,MATCH(1,($A47='SEMACU DATA UNIFICADA'!$A$2:$A1000)*($BD$1='SEMACU DATA UNIFICADA'!$B$2:$B1000),0),MATCH(BQ$2,'SEMACU DATA UNIFICADA'!$C$1:$T$1,0)),"")</f>
        <v/>
      </c>
      <c r="BR47" s="2" t="str">
        <f t="array" ref="BR47">IFERROR(INDEX('SEMACU DATA UNIFICADA'!$C$2:$T1000,MATCH(1,($A47='SEMACU DATA UNIFICADA'!$A$2:$A1000)*($BD$1='SEMACU DATA UNIFICADA'!$B$2:$B1000),0),MATCH(BR$2,'SEMACU DATA UNIFICADA'!$C$1:$T$1,0)),"")</f>
        <v/>
      </c>
      <c r="BS47" s="33" t="str">
        <f t="array" ref="BS47">IFERROR(INDEX('SEMACU DATA UNIFICADA'!$C$2:$T1000,MATCH(1,($A47='SEMACU DATA UNIFICADA'!$A$2:$A1000)*($BD$1='SEMACU DATA UNIFICADA'!$B$2:$B1000),0),MATCH(BS$2,'SEMACU DATA UNIFICADA'!$C$1:$T$1,0)),"")</f>
        <v/>
      </c>
      <c r="BT47" s="60" t="str">
        <f t="array" ref="BT47">IFERROR(INDEX('SEMACU DATA UNIFICADA'!$C$2:$T1000,MATCH(1,($A47='SEMACU DATA UNIFICADA'!$A$2:$A1000)*($BD$1='SEMACU DATA UNIFICADA'!$B$2:$B1000),0),MATCH(BT$2,'SEMACU DATA UNIFICADA'!$C$1:$T$1,0)),"")</f>
        <v/>
      </c>
      <c r="BU47" s="140" t="str">
        <f t="array" ref="BU47">IFERROR(INDEX('SEMACU DATA UNIFICADA'!$C$2:$T1000,MATCH(1,($A47='SEMACU DATA UNIFICADA'!$A$2:$A1000)*($BD$1='SEMACU DATA UNIFICADA'!$B$2:$B1000),0),MATCH(BU$2,'SEMACU DATA UNIFICADA'!$C$1:$T$1,0)),"")</f>
        <v/>
      </c>
      <c r="BV47" s="138" t="str">
        <f t="array" ref="BV47">IFERROR(INDEX('SEMACU DATA UNIFICADA'!$C$2:$T1000,MATCH(1,($A47='SEMACU DATA UNIFICADA'!$A$2:$A1000)*($BV$1='SEMACU DATA UNIFICADA'!$B$2:$B1000),0),MATCH(BV$2,'SEMACU DATA UNIFICADA'!$C$1:$T$1,0)),"")</f>
        <v/>
      </c>
      <c r="BW47" s="2" t="str">
        <f t="array" ref="BW47">IFERROR(INDEX('SEMACU DATA UNIFICADA'!$C$2:$T1000,MATCH(1,($A47='SEMACU DATA UNIFICADA'!$A$2:$A1000)*($BV$1='SEMACU DATA UNIFICADA'!$B$2:$B1000),0),MATCH(BW$2,'SEMACU DATA UNIFICADA'!$C$1:$T$1,0)),"")</f>
        <v/>
      </c>
      <c r="BX47" s="2" t="str">
        <f t="array" ref="BX47">IFERROR(INDEX('SEMACU DATA UNIFICADA'!$C$2:$T1000,MATCH(1,($A47='SEMACU DATA UNIFICADA'!$A$2:$A1000)*($BV$1='SEMACU DATA UNIFICADA'!$B$2:$B1000),0),MATCH(BX$2,'SEMACU DATA UNIFICADA'!$C$1:$T$1,0)),"")</f>
        <v/>
      </c>
      <c r="BY47" s="2" t="str">
        <f t="array" ref="BY47">IFERROR(INDEX('SEMACU DATA UNIFICADA'!$C$2:$T1000,MATCH(1,($A47='SEMACU DATA UNIFICADA'!$A$2:$A1000)*($BV$1='SEMACU DATA UNIFICADA'!$B$2:$B1000),0),MATCH(BY$2,'SEMACU DATA UNIFICADA'!$C$1:$T$1,0)),"")</f>
        <v/>
      </c>
      <c r="BZ47" s="139" t="str">
        <f t="array" ref="BZ47">IFERROR(INDEX('SEMACU DATA UNIFICADA'!$C$2:$T1000,MATCH(1,($A47='SEMACU DATA UNIFICADA'!$A$2:$A1000)*($BV$1='SEMACU DATA UNIFICADA'!$B$2:$B1000),0),MATCH(BZ$2,'SEMACU DATA UNIFICADA'!$C$1:$T$1,0)),"")</f>
        <v/>
      </c>
      <c r="CA47" s="2" t="str">
        <f t="array" ref="CA47">IFERROR(INDEX('SEMACU DATA UNIFICADA'!$C$2:$T1000,MATCH(1,($A47='SEMACU DATA UNIFICADA'!$A$2:$A1000)*($BV$1='SEMACU DATA UNIFICADA'!$B$2:$B1000),0),MATCH(CA$2,'SEMACU DATA UNIFICADA'!$C$1:$T$1,0)),"")</f>
        <v/>
      </c>
      <c r="CB47" s="2" t="str">
        <f t="array" ref="CB47">IFERROR(INDEX('SEMACU DATA UNIFICADA'!$C$2:$T1000,MATCH(1,($A47='SEMACU DATA UNIFICADA'!$A$2:$A1000)*($BV$1='SEMACU DATA UNIFICADA'!$B$2:$B1000),0),MATCH(CB$2,'SEMACU DATA UNIFICADA'!$C$1:$T$1,0)),"")</f>
        <v/>
      </c>
      <c r="CC47" s="33" t="str">
        <f t="array" ref="CC47">IFERROR(INDEX('SEMACU DATA UNIFICADA'!$C$2:$T1000,MATCH(1,($A47='SEMACU DATA UNIFICADA'!$A$2:$A1000)*($BV$1='SEMACU DATA UNIFICADA'!$B$2:$B1000),0),MATCH(CC$2,'SEMACU DATA UNIFICADA'!$C$1:$T$1,0)),"")</f>
        <v/>
      </c>
      <c r="CD47" s="60" t="str">
        <f t="array" ref="CD47">IFERROR(INDEX('SEMACU DATA UNIFICADA'!$C$2:$T1000,MATCH(1,($A47='SEMACU DATA UNIFICADA'!$A$2:$A1000)*($BV$1='SEMACU DATA UNIFICADA'!$B$2:$B1000),0),MATCH(CD$2,'SEMACU DATA UNIFICADA'!$C$1:$T$1,0)),"")</f>
        <v/>
      </c>
      <c r="CE47" s="23" t="str">
        <f t="array" ref="CE47">IFERROR(INDEX('SEMACU DATA UNIFICADA'!$C$2:$T1000,MATCH(1,($A47='SEMACU DATA UNIFICADA'!$A$2:$A1000)*($BV$1='SEMACU DATA UNIFICADA'!$B$2:$B1000),0),MATCH(CE$2,'SEMACU DATA UNIFICADA'!$C$1:$T$1,0)),"")</f>
        <v/>
      </c>
      <c r="CF47" s="23" t="str">
        <f t="array" ref="CF47">IFERROR(INDEX('SEMACU DATA UNIFICADA'!$C$2:$T1000,MATCH(1,($A47='SEMACU DATA UNIFICADA'!$A$2:$A1000)*($BV$1='SEMACU DATA UNIFICADA'!$B$2:$B1000),0),MATCH(CF$2,'SEMACU DATA UNIFICADA'!$C$1:$T$1,0)),"")</f>
        <v/>
      </c>
      <c r="CG47" s="23" t="str">
        <f t="array" ref="CG47">IFERROR(INDEX('SEMACU DATA UNIFICADA'!$C$2:$T1000,MATCH(1,($A47='SEMACU DATA UNIFICADA'!$A$2:$A1000)*($BV$1='SEMACU DATA UNIFICADA'!$B$2:$B1000),0),MATCH(CG$2,'SEMACU DATA UNIFICADA'!$C$1:$T$1,0)),"")</f>
        <v/>
      </c>
      <c r="CH47" s="60" t="str">
        <f t="array" ref="CH47">IFERROR(INDEX('SEMACU DATA UNIFICADA'!$C$2:$T1000,MATCH(1,($A47='SEMACU DATA UNIFICADA'!$A$2:$A1000)*($BV$1='SEMACU DATA UNIFICADA'!$B$2:$B1000),0),MATCH(CH$2,'SEMACU DATA UNIFICADA'!$C$1:$T$1,0)),"")</f>
        <v/>
      </c>
      <c r="CI47" s="2" t="str">
        <f t="array" ref="CI47">IFERROR(INDEX('SEMACU DATA UNIFICADA'!$C$2:$T1000,MATCH(1,($A47='SEMACU DATA UNIFICADA'!$A$2:$A1000)*($BV$1='SEMACU DATA UNIFICADA'!$B$2:$B1000),0),MATCH(CI$2,'SEMACU DATA UNIFICADA'!$C$1:$T$1,0)),"")</f>
        <v/>
      </c>
      <c r="CJ47" s="2" t="str">
        <f t="array" ref="CJ47">IFERROR(INDEX('SEMACU DATA UNIFICADA'!$C$2:$T1000,MATCH(1,($A47='SEMACU DATA UNIFICADA'!$A$2:$A1000)*($BV$1='SEMACU DATA UNIFICADA'!$B$2:$B1000),0),MATCH(CJ$2,'SEMACU DATA UNIFICADA'!$C$1:$T$1,0)),"")</f>
        <v/>
      </c>
      <c r="CK47" s="33" t="str">
        <f t="array" ref="CK47">IFERROR(INDEX('SEMACU DATA UNIFICADA'!$C$2:$T1000,MATCH(1,($A47='SEMACU DATA UNIFICADA'!$A$2:$A1000)*($BV$1='SEMACU DATA UNIFICADA'!$B$2:$B1000),0),MATCH(CK$2,'SEMACU DATA UNIFICADA'!$C$1:$T$1,0)),"")</f>
        <v/>
      </c>
      <c r="CL47" s="60" t="str">
        <f t="array" ref="CL47">IFERROR(INDEX('SEMACU DATA UNIFICADA'!$C$2:$T1000,MATCH(1,($A47='SEMACU DATA UNIFICADA'!$A$2:$A1000)*($BV$1='SEMACU DATA UNIFICADA'!$B$2:$B1000),0),MATCH(CL$2,'SEMACU DATA UNIFICADA'!$C$1:$T$1,0)),"")</f>
        <v/>
      </c>
      <c r="CM47" s="140" t="str">
        <f t="array" ref="CM47">IFERROR(INDEX('SEMACU DATA UNIFICADA'!$C$2:$T1000,MATCH(1,($A47='SEMACU DATA UNIFICADA'!$A$2:$A1000)*($BV$1='SEMACU DATA UNIFICADA'!$B$2:$B1000),0),MATCH(CM$2,'SEMACU DATA UNIFICADA'!$C$1:$T$1,0)),"")</f>
        <v/>
      </c>
      <c r="CN47" s="138" t="str">
        <f t="array" ref="CN47">IFERROR(INDEX('SEMACU DATA UNIFICADA'!$C$2:$T1000,MATCH(1,($A47='SEMACU DATA UNIFICADA'!$A$2:$A1000)*($CN$1='SEMACU DATA UNIFICADA'!$B$2:$B1000),0),MATCH(CN$2,'SEMACU DATA UNIFICADA'!$C$1:$T$1,0)),"")</f>
        <v/>
      </c>
      <c r="CO47" s="2" t="str">
        <f t="array" ref="CO47">IFERROR(INDEX('SEMACU DATA UNIFICADA'!$C$2:$T1000,MATCH(1,($A47='SEMACU DATA UNIFICADA'!$A$2:$A1000)*($CN$1='SEMACU DATA UNIFICADA'!$B$2:$B1000),0),MATCH(CO$2,'SEMACU DATA UNIFICADA'!$C$1:$T$1,0)),"")</f>
        <v/>
      </c>
      <c r="CP47" s="2" t="str">
        <f t="array" ref="CP47">IFERROR(INDEX('SEMACU DATA UNIFICADA'!$C$2:$T1000,MATCH(1,($A47='SEMACU DATA UNIFICADA'!$A$2:$A1000)*($CN$1='SEMACU DATA UNIFICADA'!$B$2:$B1000),0),MATCH(CP$2,'SEMACU DATA UNIFICADA'!$C$1:$T$1,0)),"")</f>
        <v/>
      </c>
      <c r="CQ47" s="2" t="str">
        <f t="array" ref="CQ47">IFERROR(INDEX('SEMACU DATA UNIFICADA'!$C$2:$T1000,MATCH(1,($A47='SEMACU DATA UNIFICADA'!$A$2:$A1000)*($CN$1='SEMACU DATA UNIFICADA'!$B$2:$B1000),0),MATCH(CQ$2,'SEMACU DATA UNIFICADA'!$C$1:$T$1,0)),"")</f>
        <v/>
      </c>
      <c r="CR47" s="139" t="str">
        <f t="array" ref="CR47">IFERROR(INDEX('SEMACU DATA UNIFICADA'!$C$2:$T1000,MATCH(1,($A47='SEMACU DATA UNIFICADA'!$A$2:$A1000)*($CN$1='SEMACU DATA UNIFICADA'!$B$2:$B1000),0),MATCH(CR$2,'SEMACU DATA UNIFICADA'!$C$1:$T$1,0)),"")</f>
        <v/>
      </c>
      <c r="CS47" s="2" t="str">
        <f t="array" ref="CS47">IFERROR(INDEX('SEMACU DATA UNIFICADA'!$C$2:$T1000,MATCH(1,($A47='SEMACU DATA UNIFICADA'!$A$2:$A1000)*($CN$1='SEMACU DATA UNIFICADA'!$B$2:$B1000),0),MATCH(CS$2,'SEMACU DATA UNIFICADA'!$C$1:$T$1,0)),"")</f>
        <v/>
      </c>
      <c r="CT47" s="2" t="str">
        <f t="array" ref="CT47">IFERROR(INDEX('SEMACU DATA UNIFICADA'!$C$2:$T1000,MATCH(1,($A47='SEMACU DATA UNIFICADA'!$A$2:$A1000)*($CN$1='SEMACU DATA UNIFICADA'!$B$2:$B1000),0),MATCH(CT$2,'SEMACU DATA UNIFICADA'!$C$1:$T$1,0)),"")</f>
        <v/>
      </c>
      <c r="CU47" s="33" t="str">
        <f t="array" ref="CU47">IFERROR(INDEX('SEMACU DATA UNIFICADA'!$C$2:$T1000,MATCH(1,($A47='SEMACU DATA UNIFICADA'!$A$2:$A1000)*($CN$1='SEMACU DATA UNIFICADA'!$B$2:$B1000),0),MATCH(CU$2,'SEMACU DATA UNIFICADA'!$C$1:$T$1,0)),"")</f>
        <v/>
      </c>
      <c r="CV47" s="60" t="str">
        <f t="array" ref="CV47">IFERROR(INDEX('SEMACU DATA UNIFICADA'!$C$2:$T1000,MATCH(1,($A47='SEMACU DATA UNIFICADA'!$A$2:$A1000)*($CN$1='SEMACU DATA UNIFICADA'!$B$2:$B1000),0),MATCH(CV$2,'SEMACU DATA UNIFICADA'!$C$1:$T$1,0)),"")</f>
        <v/>
      </c>
      <c r="CW47" s="23" t="str">
        <f t="array" ref="CW47">IFERROR(INDEX('SEMACU DATA UNIFICADA'!$C$2:$T1000,MATCH(1,($A47='SEMACU DATA UNIFICADA'!$A$2:$A1000)*($CN$1='SEMACU DATA UNIFICADA'!$B$2:$B1000),0),MATCH(CW$2,'SEMACU DATA UNIFICADA'!$C$1:$T$1,0)),"")</f>
        <v/>
      </c>
      <c r="CX47" s="23" t="str">
        <f t="array" ref="CX47">IFERROR(INDEX('SEMACU DATA UNIFICADA'!$C$2:$T1000,MATCH(1,($A47='SEMACU DATA UNIFICADA'!$A$2:$A1000)*($CN$1='SEMACU DATA UNIFICADA'!$B$2:$B1000),0),MATCH(CX$2,'SEMACU DATA UNIFICADA'!$C$1:$T$1,0)),"")</f>
        <v/>
      </c>
      <c r="CY47" s="23" t="str">
        <f t="array" ref="CY47">IFERROR(INDEX('SEMACU DATA UNIFICADA'!$C$2:$T1000,MATCH(1,($A47='SEMACU DATA UNIFICADA'!$A$2:$A1000)*($CN$1='SEMACU DATA UNIFICADA'!$B$2:$B1000),0),MATCH(CY$2,'SEMACU DATA UNIFICADA'!$C$1:$T$1,0)),"")</f>
        <v/>
      </c>
      <c r="CZ47" s="60" t="str">
        <f t="array" ref="CZ47">IFERROR(INDEX('SEMACU DATA UNIFICADA'!$C$2:$T1000,MATCH(1,($A47='SEMACU DATA UNIFICADA'!$A$2:$A1000)*($CN$1='SEMACU DATA UNIFICADA'!$B$2:$B1000),0),MATCH(CZ$2,'SEMACU DATA UNIFICADA'!$C$1:$T$1,0)),"")</f>
        <v/>
      </c>
      <c r="DA47" s="2" t="str">
        <f t="array" ref="DA47">IFERROR(INDEX('SEMACU DATA UNIFICADA'!$C$2:$T1000,MATCH(1,($A47='SEMACU DATA UNIFICADA'!$A$2:$A1000)*($CN$1='SEMACU DATA UNIFICADA'!$B$2:$B1000),0),MATCH(DA$2,'SEMACU DATA UNIFICADA'!$C$1:$T$1,0)),"")</f>
        <v/>
      </c>
      <c r="DB47" s="2" t="str">
        <f t="array" ref="DB47">IFERROR(INDEX('SEMACU DATA UNIFICADA'!$C$2:$T1000,MATCH(1,($A47='SEMACU DATA UNIFICADA'!$A$2:$A1000)*($CN$1='SEMACU DATA UNIFICADA'!$B$2:$B1000),0),MATCH(DB$2,'SEMACU DATA UNIFICADA'!$C$1:$T$1,0)),"")</f>
        <v/>
      </c>
      <c r="DC47" s="33" t="str">
        <f t="array" ref="DC47">IFERROR(INDEX('SEMACU DATA UNIFICADA'!$C$2:$T1000,MATCH(1,($A47='SEMACU DATA UNIFICADA'!$A$2:$A1000)*($CN$1='SEMACU DATA UNIFICADA'!$B$2:$B1000),0),MATCH(DC$2,'SEMACU DATA UNIFICADA'!$C$1:$T$1,0)),"")</f>
        <v/>
      </c>
      <c r="DD47" s="60" t="str">
        <f t="array" ref="DD47">IFERROR(INDEX('SEMACU DATA UNIFICADA'!$C$2:$T1000,MATCH(1,($A47='SEMACU DATA UNIFICADA'!$A$2:$A1000)*($CN$1='SEMACU DATA UNIFICADA'!$B$2:$B1000),0),MATCH(DD$2,'SEMACU DATA UNIFICADA'!$C$1:$T$1,0)),"")</f>
        <v/>
      </c>
      <c r="DE47" s="140" t="str">
        <f t="array" ref="DE47">IFERROR(INDEX('SEMACU DATA UNIFICADA'!$C$2:$T1000,MATCH(1,($A47='SEMACU DATA UNIFICADA'!$A$2:$A1000)*($CN$1='SEMACU DATA UNIFICADA'!$B$2:$B1000),0),MATCH(DE$2,'SEMACU DATA UNIFICADA'!$C$1:$T$1,0)),"")</f>
        <v/>
      </c>
      <c r="DF47" s="138" t="str">
        <f t="array" ref="DF47">IFERROR(INDEX('SEMACU DATA UNIFICADA'!$C$2:$T1000,MATCH(1,($A47='SEMACU DATA UNIFICADA'!$A$2:$A1000)*($DF$1='SEMACU DATA UNIFICADA'!$B$2:$B1000),0),MATCH(DF$2,'SEMACU DATA UNIFICADA'!$C$1:$T$1,0)),"")</f>
        <v/>
      </c>
      <c r="DG47" s="2" t="str">
        <f t="array" ref="DG47">IFERROR(INDEX('SEMACU DATA UNIFICADA'!$C$2:$T1000,MATCH(1,($A47='SEMACU DATA UNIFICADA'!$A$2:$A1000)*($DF$1='SEMACU DATA UNIFICADA'!$B$2:$B1000),0),MATCH(DG$2,'SEMACU DATA UNIFICADA'!$C$1:$T$1,0)),"")</f>
        <v/>
      </c>
      <c r="DH47" s="2" t="str">
        <f t="array" ref="DH47">IFERROR(INDEX('SEMACU DATA UNIFICADA'!$C$2:$T1000,MATCH(1,($A47='SEMACU DATA UNIFICADA'!$A$2:$A1000)*($DF$1='SEMACU DATA UNIFICADA'!$B$2:$B1000),0),MATCH(DH$2,'SEMACU DATA UNIFICADA'!$C$1:$T$1,0)),"")</f>
        <v/>
      </c>
      <c r="DI47" s="2" t="str">
        <f t="array" ref="DI47">IFERROR(INDEX('SEMACU DATA UNIFICADA'!$C$2:$T1000,MATCH(1,($A47='SEMACU DATA UNIFICADA'!$A$2:$A1000)*($DF$1='SEMACU DATA UNIFICADA'!$B$2:$B1000),0),MATCH(DI$2,'SEMACU DATA UNIFICADA'!$C$1:$T$1,0)),"")</f>
        <v/>
      </c>
      <c r="DJ47" s="139" t="str">
        <f t="array" ref="DJ47">IFERROR(INDEX('SEMACU DATA UNIFICADA'!$C$2:$T1000,MATCH(1,($A47='SEMACU DATA UNIFICADA'!$A$2:$A1000)*($DF$1='SEMACU DATA UNIFICADA'!$B$2:$B1000),0),MATCH(DJ$2,'SEMACU DATA UNIFICADA'!$C$1:$T$1,0)),"")</f>
        <v/>
      </c>
      <c r="DK47" s="2" t="str">
        <f t="array" ref="DK47">IFERROR(INDEX('SEMACU DATA UNIFICADA'!$C$2:$T1000,MATCH(1,($A47='SEMACU DATA UNIFICADA'!$A$2:$A1000)*($DF$1='SEMACU DATA UNIFICADA'!$B$2:$B1000),0),MATCH(DK$2,'SEMACU DATA UNIFICADA'!$C$1:$T$1,0)),"")</f>
        <v/>
      </c>
      <c r="DL47" s="2" t="str">
        <f t="array" ref="DL47">IFERROR(INDEX('SEMACU DATA UNIFICADA'!$C$2:$T1000,MATCH(1,($A47='SEMACU DATA UNIFICADA'!$A$2:$A1000)*($DF$1='SEMACU DATA UNIFICADA'!$B$2:$B1000),0),MATCH(DL$2,'SEMACU DATA UNIFICADA'!$C$1:$T$1,0)),"")</f>
        <v/>
      </c>
      <c r="DM47" s="33" t="str">
        <f t="array" ref="DM47">IFERROR(INDEX('SEMACU DATA UNIFICADA'!$C$2:$T1000,MATCH(1,($A47='SEMACU DATA UNIFICADA'!$A$2:$A1000)*($DF$1='SEMACU DATA UNIFICADA'!$B$2:$B1000),0),MATCH(DM$2,'SEMACU DATA UNIFICADA'!$C$1:$T$1,0)),"")</f>
        <v/>
      </c>
      <c r="DN47" s="60" t="str">
        <f t="array" ref="DN47">IFERROR(INDEX('SEMACU DATA UNIFICADA'!$C$2:$T1000,MATCH(1,($A47='SEMACU DATA UNIFICADA'!$A$2:$A1000)*($DF$1='SEMACU DATA UNIFICADA'!$B$2:$B1000),0),MATCH(DN$2,'SEMACU DATA UNIFICADA'!$C$1:$T$1,0)),"")</f>
        <v/>
      </c>
      <c r="DO47" s="23" t="str">
        <f t="array" ref="DO47">IFERROR(INDEX('SEMACU DATA UNIFICADA'!$C$2:$T1000,MATCH(1,($A47='SEMACU DATA UNIFICADA'!$A$2:$A1000)*($DF$1='SEMACU DATA UNIFICADA'!$B$2:$B1000),0),MATCH(DO$2,'SEMACU DATA UNIFICADA'!$C$1:$T$1,0)),"")</f>
        <v/>
      </c>
      <c r="DP47" s="23" t="str">
        <f t="array" ref="DP47">IFERROR(INDEX('SEMACU DATA UNIFICADA'!$C$2:$T1000,MATCH(1,($A47='SEMACU DATA UNIFICADA'!$A$2:$A1000)*($DF$1='SEMACU DATA UNIFICADA'!$B$2:$B1000),0),MATCH(DP$2,'SEMACU DATA UNIFICADA'!$C$1:$T$1,0)),"")</f>
        <v/>
      </c>
      <c r="DQ47" s="23" t="str">
        <f t="array" ref="DQ47">IFERROR(INDEX('SEMACU DATA UNIFICADA'!$C$2:$T1000,MATCH(1,($A47='SEMACU DATA UNIFICADA'!$A$2:$A1000)*($DF$1='SEMACU DATA UNIFICADA'!$B$2:$B1000),0),MATCH(DQ$2,'SEMACU DATA UNIFICADA'!$C$1:$T$1,0)),"")</f>
        <v/>
      </c>
      <c r="DR47" s="60" t="str">
        <f t="array" ref="DR47">IFERROR(INDEX('SEMACU DATA UNIFICADA'!$C$2:$T1000,MATCH(1,($A47='SEMACU DATA UNIFICADA'!$A$2:$A1000)*($DF$1='SEMACU DATA UNIFICADA'!$B$2:$B1000),0),MATCH(DR$2,'SEMACU DATA UNIFICADA'!$C$1:$T$1,0)),"")</f>
        <v/>
      </c>
      <c r="DS47" s="2" t="str">
        <f t="array" ref="DS47">IFERROR(INDEX('SEMACU DATA UNIFICADA'!$C$2:$T1000,MATCH(1,($A47='SEMACU DATA UNIFICADA'!$A$2:$A1000)*($DF$1='SEMACU DATA UNIFICADA'!$B$2:$B1000),0),MATCH(DS$2,'SEMACU DATA UNIFICADA'!$C$1:$T$1,0)),"")</f>
        <v/>
      </c>
      <c r="DT47" s="2" t="str">
        <f t="array" ref="DT47">IFERROR(INDEX('SEMACU DATA UNIFICADA'!$C$2:$T1000,MATCH(1,($A47='SEMACU DATA UNIFICADA'!$A$2:$A1000)*($DF$1='SEMACU DATA UNIFICADA'!$B$2:$B1000),0),MATCH(DT$2,'SEMACU DATA UNIFICADA'!$C$1:$T$1,0)),"")</f>
        <v/>
      </c>
      <c r="DU47" s="33" t="str">
        <f t="array" ref="DU47">IFERROR(INDEX('SEMACU DATA UNIFICADA'!$C$2:$T1000,MATCH(1,($A47='SEMACU DATA UNIFICADA'!$A$2:$A1000)*($DF$1='SEMACU DATA UNIFICADA'!$B$2:$B1000),0),MATCH(DU$2,'SEMACU DATA UNIFICADA'!$C$1:$T$1,0)),"")</f>
        <v/>
      </c>
      <c r="DV47" s="60" t="str">
        <f t="array" ref="DV47">IFERROR(INDEX('SEMACU DATA UNIFICADA'!$C$2:$T1000,MATCH(1,($A47='SEMACU DATA UNIFICADA'!$A$2:$A1000)*($DF$1='SEMACU DATA UNIFICADA'!$B$2:$B1000),0),MATCH(DV$2,'SEMACU DATA UNIFICADA'!$C$1:$T$1,0)),"")</f>
        <v/>
      </c>
      <c r="DW47" s="140" t="str">
        <f t="array" ref="DW47">IFERROR(INDEX('SEMACU DATA UNIFICADA'!$C$2:$T1000,MATCH(1,($A47='SEMACU DATA UNIFICADA'!$A$2:$A1000)*($DF$1='SEMACU DATA UNIFICADA'!$B$2:$B1000),0),MATCH(DW$2,'SEMACU DATA UNIFICADA'!$C$1:$T$1,0)),"")</f>
        <v/>
      </c>
      <c r="DX47" s="138" t="str">
        <f t="array" ref="DX47">IFERROR(INDEX('SEMACU DATA UNIFICADA'!$C$2:$T1000,MATCH(1,($A47='SEMACU DATA UNIFICADA'!$A$2:$A1000)*($DX$1='SEMACU DATA UNIFICADA'!$B$2:$B1000),0),MATCH(DX$2,'SEMACU DATA UNIFICADA'!$C$1:$T$1,0)),"")</f>
        <v/>
      </c>
      <c r="DY47" s="2" t="str">
        <f t="array" ref="DY47">IFERROR(INDEX('SEMACU DATA UNIFICADA'!$C$2:$T1000,MATCH(1,($A47='SEMACU DATA UNIFICADA'!$A$2:$A1000)*($DX$1='SEMACU DATA UNIFICADA'!$B$2:$B1000),0),MATCH(DY$2,'SEMACU DATA UNIFICADA'!$C$1:$T$1,0)),"")</f>
        <v/>
      </c>
      <c r="DZ47" s="2" t="str">
        <f t="array" ref="DZ47">IFERROR(INDEX('SEMACU DATA UNIFICADA'!$C$2:$T1000,MATCH(1,($A47='SEMACU DATA UNIFICADA'!$A$2:$A1000)*($DX$1='SEMACU DATA UNIFICADA'!$B$2:$B1000),0),MATCH(DZ$2,'SEMACU DATA UNIFICADA'!$C$1:$T$1,0)),"")</f>
        <v/>
      </c>
      <c r="EA47" s="2" t="str">
        <f t="array" ref="EA47">IFERROR(INDEX('SEMACU DATA UNIFICADA'!$C$2:$T1000,MATCH(1,($A47='SEMACU DATA UNIFICADA'!$A$2:$A1000)*($DX$1='SEMACU DATA UNIFICADA'!$B$2:$B1000),0),MATCH(EA$2,'SEMACU DATA UNIFICADA'!$C$1:$T$1,0)),"")</f>
        <v/>
      </c>
      <c r="EB47" s="139" t="str">
        <f t="array" ref="EB47">IFERROR(INDEX('SEMACU DATA UNIFICADA'!$C$2:$T1000,MATCH(1,($A47='SEMACU DATA UNIFICADA'!$A$2:$A1000)*($DX$1='SEMACU DATA UNIFICADA'!$B$2:$B1000),0),MATCH(EB$2,'SEMACU DATA UNIFICADA'!$C$1:$T$1,0)),"")</f>
        <v/>
      </c>
      <c r="EC47" s="2" t="str">
        <f t="array" ref="EC47">IFERROR(INDEX('SEMACU DATA UNIFICADA'!$C$2:$T1000,MATCH(1,($A47='SEMACU DATA UNIFICADA'!$A$2:$A1000)*($DX$1='SEMACU DATA UNIFICADA'!$B$2:$B1000),0),MATCH(EC$2,'SEMACU DATA UNIFICADA'!$C$1:$T$1,0)),"")</f>
        <v/>
      </c>
      <c r="ED47" s="2" t="str">
        <f t="array" ref="ED47">IFERROR(INDEX('SEMACU DATA UNIFICADA'!$C$2:$T1000,MATCH(1,($A47='SEMACU DATA UNIFICADA'!$A$2:$A1000)*($DX$1='SEMACU DATA UNIFICADA'!$B$2:$B1000),0),MATCH(ED$2,'SEMACU DATA UNIFICADA'!$C$1:$T$1,0)),"")</f>
        <v/>
      </c>
      <c r="EE47" s="33" t="str">
        <f t="array" ref="EE47">IFERROR(INDEX('SEMACU DATA UNIFICADA'!$C$2:$T1000,MATCH(1,($A47='SEMACU DATA UNIFICADA'!$A$2:$A1000)*($DX$1='SEMACU DATA UNIFICADA'!$B$2:$B1000),0),MATCH(EE$2,'SEMACU DATA UNIFICADA'!$C$1:$T$1,0)),"")</f>
        <v/>
      </c>
      <c r="EF47" s="60" t="str">
        <f t="array" ref="EF47">IFERROR(INDEX('SEMACU DATA UNIFICADA'!$C$2:$T1000,MATCH(1,($A47='SEMACU DATA UNIFICADA'!$A$2:$A1000)*($DX$1='SEMACU DATA UNIFICADA'!$B$2:$B1000),0),MATCH(EF$2,'SEMACU DATA UNIFICADA'!$C$1:$T$1,0)),"")</f>
        <v/>
      </c>
      <c r="EG47" s="23" t="str">
        <f t="array" ref="EG47">IFERROR(INDEX('SEMACU DATA UNIFICADA'!$C$2:$T1000,MATCH(1,($A47='SEMACU DATA UNIFICADA'!$A$2:$A1000)*($DX$1='SEMACU DATA UNIFICADA'!$B$2:$B1000),0),MATCH(EG$2,'SEMACU DATA UNIFICADA'!$C$1:$T$1,0)),"")</f>
        <v/>
      </c>
      <c r="EH47" s="23" t="str">
        <f t="array" ref="EH47">IFERROR(INDEX('SEMACU DATA UNIFICADA'!$C$2:$T1000,MATCH(1,($A47='SEMACU DATA UNIFICADA'!$A$2:$A1000)*($DX$1='SEMACU DATA UNIFICADA'!$B$2:$B1000),0),MATCH(EH$2,'SEMACU DATA UNIFICADA'!$C$1:$T$1,0)),"")</f>
        <v/>
      </c>
      <c r="EI47" s="23" t="str">
        <f t="array" ref="EI47">IFERROR(INDEX('SEMACU DATA UNIFICADA'!$C$2:$T1000,MATCH(1,($A47='SEMACU DATA UNIFICADA'!$A$2:$A1000)*($DX$1='SEMACU DATA UNIFICADA'!$B$2:$B1000),0),MATCH(EI$2,'SEMACU DATA UNIFICADA'!$C$1:$T$1,0)),"")</f>
        <v/>
      </c>
      <c r="EJ47" s="60" t="str">
        <f t="array" ref="EJ47">IFERROR(INDEX('SEMACU DATA UNIFICADA'!$C$2:$T1000,MATCH(1,($A47='SEMACU DATA UNIFICADA'!$A$2:$A1000)*($DX$1='SEMACU DATA UNIFICADA'!$B$2:$B1000),0),MATCH(EJ$2,'SEMACU DATA UNIFICADA'!$C$1:$T$1,0)),"")</f>
        <v/>
      </c>
      <c r="EK47" s="2" t="str">
        <f t="array" ref="EK47">IFERROR(INDEX('SEMACU DATA UNIFICADA'!$C$2:$T1000,MATCH(1,($A47='SEMACU DATA UNIFICADA'!$A$2:$A1000)*($DX$1='SEMACU DATA UNIFICADA'!$B$2:$B1000),0),MATCH(EK$2,'SEMACU DATA UNIFICADA'!$C$1:$T$1,0)),"")</f>
        <v/>
      </c>
      <c r="EL47" s="2" t="str">
        <f t="array" ref="EL47">IFERROR(INDEX('SEMACU DATA UNIFICADA'!$C$2:$T1000,MATCH(1,($A47='SEMACU DATA UNIFICADA'!$A$2:$A1000)*($DX$1='SEMACU DATA UNIFICADA'!$B$2:$B1000),0),MATCH(EL$2,'SEMACU DATA UNIFICADA'!$C$1:$T$1,0)),"")</f>
        <v/>
      </c>
      <c r="EM47" s="33" t="str">
        <f t="array" ref="EM47">IFERROR(INDEX('SEMACU DATA UNIFICADA'!$C$2:$T1000,MATCH(1,($A47='SEMACU DATA UNIFICADA'!$A$2:$A1000)*($DX$1='SEMACU DATA UNIFICADA'!$B$2:$B1000),0),MATCH(EM$2,'SEMACU DATA UNIFICADA'!$C$1:$T$1,0)),"")</f>
        <v/>
      </c>
      <c r="EN47" s="60" t="str">
        <f t="array" ref="EN47">IFERROR(INDEX('SEMACU DATA UNIFICADA'!$C$2:$T1000,MATCH(1,($A47='SEMACU DATA UNIFICADA'!$A$2:$A1000)*($DX$1='SEMACU DATA UNIFICADA'!$B$2:$B1000),0),MATCH(EN$2,'SEMACU DATA UNIFICADA'!$C$1:$T$1,0)),"")</f>
        <v/>
      </c>
      <c r="EO47" s="140" t="str">
        <f t="array" ref="EO47">IFERROR(INDEX('SEMACU DATA UNIFICADA'!$C$2:$T1000,MATCH(1,($A47='SEMACU DATA UNIFICADA'!$A$2:$A1000)*($DX$1='SEMACU DATA UNIFICADA'!$B$2:$B1000),0),MATCH(EO$2,'SEMACU DATA UNIFICADA'!$C$1:$T$1,0)),"")</f>
        <v/>
      </c>
      <c r="EP47" s="138" t="str">
        <f t="array" ref="EP47">IFERROR(INDEX('SEMACU DATA UNIFICADA'!$C$2:$T1000,MATCH(1,($A47='SEMACU DATA UNIFICADA'!$A$2:$A1000)*($EP$1='SEMACU DATA UNIFICADA'!$B$2:$B1000),0),MATCH(EP$2,'SEMACU DATA UNIFICADA'!$C$1:$T$1,0)),"")</f>
        <v/>
      </c>
      <c r="EQ47" s="2" t="str">
        <f t="array" ref="EQ47">IFERROR(INDEX('SEMACU DATA UNIFICADA'!$C$2:$T1000,MATCH(1,($A47='SEMACU DATA UNIFICADA'!$A$2:$A1000)*($EP$1='SEMACU DATA UNIFICADA'!$B$2:$B1000),0),MATCH(EQ$2,'SEMACU DATA UNIFICADA'!$C$1:$T$1,0)),"")</f>
        <v/>
      </c>
      <c r="ER47" s="2" t="str">
        <f t="array" ref="ER47">IFERROR(INDEX('SEMACU DATA UNIFICADA'!$C$2:$T1000,MATCH(1,($A47='SEMACU DATA UNIFICADA'!$A$2:$A1000)*($EP$1='SEMACU DATA UNIFICADA'!$B$2:$B1000),0),MATCH(ER$2,'SEMACU DATA UNIFICADA'!$C$1:$T$1,0)),"")</f>
        <v/>
      </c>
      <c r="ES47" s="2" t="str">
        <f t="array" ref="ES47">IFERROR(INDEX('SEMACU DATA UNIFICADA'!$C$2:$T1000,MATCH(1,($A47='SEMACU DATA UNIFICADA'!$A$2:$A1000)*($EP$1='SEMACU DATA UNIFICADA'!$B$2:$B1000),0),MATCH(ES$2,'SEMACU DATA UNIFICADA'!$C$1:$T$1,0)),"")</f>
        <v/>
      </c>
      <c r="ET47" s="139" t="str">
        <f t="array" ref="ET47">IFERROR(INDEX('SEMACU DATA UNIFICADA'!$C$2:$T1000,MATCH(1,($A47='SEMACU DATA UNIFICADA'!$A$2:$A1000)*($EP$1='SEMACU DATA UNIFICADA'!$B$2:$B1000),0),MATCH(ET$2,'SEMACU DATA UNIFICADA'!$C$1:$T$1,0)),"")</f>
        <v/>
      </c>
      <c r="EU47" s="2" t="str">
        <f t="array" ref="EU47">IFERROR(INDEX('SEMACU DATA UNIFICADA'!$C$2:$T1000,MATCH(1,($A47='SEMACU DATA UNIFICADA'!$A$2:$A1000)*($EP$1='SEMACU DATA UNIFICADA'!$B$2:$B1000),0),MATCH(EU$2,'SEMACU DATA UNIFICADA'!$C$1:$T$1,0)),"")</f>
        <v/>
      </c>
      <c r="EV47" s="2" t="str">
        <f t="array" ref="EV47">IFERROR(INDEX('SEMACU DATA UNIFICADA'!$C$2:$T1000,MATCH(1,($A47='SEMACU DATA UNIFICADA'!$A$2:$A1000)*($EP$1='SEMACU DATA UNIFICADA'!$B$2:$B1000),0),MATCH(EV$2,'SEMACU DATA UNIFICADA'!$C$1:$T$1,0)),"")</f>
        <v/>
      </c>
      <c r="EW47" s="33" t="str">
        <f t="array" ref="EW47">IFERROR(INDEX('SEMACU DATA UNIFICADA'!$C$2:$T1000,MATCH(1,($A47='SEMACU DATA UNIFICADA'!$A$2:$A1000)*($EP$1='SEMACU DATA UNIFICADA'!$B$2:$B1000),0),MATCH(EW$2,'SEMACU DATA UNIFICADA'!$C$1:$T$1,0)),"")</f>
        <v/>
      </c>
      <c r="EX47" s="60" t="str">
        <f t="array" ref="EX47">IFERROR(INDEX('SEMACU DATA UNIFICADA'!$C$2:$T1000,MATCH(1,($A47='SEMACU DATA UNIFICADA'!$A$2:$A1000)*($EP$1='SEMACU DATA UNIFICADA'!$B$2:$B1000),0),MATCH(EX$2,'SEMACU DATA UNIFICADA'!$C$1:$T$1,0)),"")</f>
        <v/>
      </c>
      <c r="EY47" s="23" t="str">
        <f t="array" ref="EY47">IFERROR(INDEX('SEMACU DATA UNIFICADA'!$C$2:$T1000,MATCH(1,($A47='SEMACU DATA UNIFICADA'!$A$2:$A1000)*($EP$1='SEMACU DATA UNIFICADA'!$B$2:$B1000),0),MATCH(EY$2,'SEMACU DATA UNIFICADA'!$C$1:$T$1,0)),"")</f>
        <v/>
      </c>
      <c r="EZ47" s="23" t="str">
        <f t="array" ref="EZ47">IFERROR(INDEX('SEMACU DATA UNIFICADA'!$C$2:$T1000,MATCH(1,($A47='SEMACU DATA UNIFICADA'!$A$2:$A1000)*($EP$1='SEMACU DATA UNIFICADA'!$B$2:$B1000),0),MATCH(EZ$2,'SEMACU DATA UNIFICADA'!$C$1:$T$1,0)),"")</f>
        <v/>
      </c>
      <c r="FA47" s="23" t="str">
        <f t="array" ref="FA47">IFERROR(INDEX('SEMACU DATA UNIFICADA'!$C$2:$T1000,MATCH(1,($A47='SEMACU DATA UNIFICADA'!$A$2:$A1000)*($EP$1='SEMACU DATA UNIFICADA'!$B$2:$B1000),0),MATCH(FA$2,'SEMACU DATA UNIFICADA'!$C$1:$T$1,0)),"")</f>
        <v/>
      </c>
      <c r="FB47" s="60" t="str">
        <f t="array" ref="FB47">IFERROR(INDEX('SEMACU DATA UNIFICADA'!$C$2:$T1000,MATCH(1,($A47='SEMACU DATA UNIFICADA'!$A$2:$A1000)*($EP$1='SEMACU DATA UNIFICADA'!$B$2:$B1000),0),MATCH(FB$2,'SEMACU DATA UNIFICADA'!$C$1:$T$1,0)),"")</f>
        <v/>
      </c>
      <c r="FC47" s="2" t="str">
        <f t="array" ref="FC47">IFERROR(INDEX('SEMACU DATA UNIFICADA'!$C$2:$T1000,MATCH(1,($A47='SEMACU DATA UNIFICADA'!$A$2:$A1000)*($EP$1='SEMACU DATA UNIFICADA'!$B$2:$B1000),0),MATCH(FC$2,'SEMACU DATA UNIFICADA'!$C$1:$T$1,0)),"")</f>
        <v/>
      </c>
      <c r="FD47" s="2" t="str">
        <f t="array" ref="FD47">IFERROR(INDEX('SEMACU DATA UNIFICADA'!$C$2:$T1000,MATCH(1,($A47='SEMACU DATA UNIFICADA'!$A$2:$A1000)*($EP$1='SEMACU DATA UNIFICADA'!$B$2:$B1000),0),MATCH(FD$2,'SEMACU DATA UNIFICADA'!$C$1:$T$1,0)),"")</f>
        <v/>
      </c>
      <c r="FE47" s="33" t="str">
        <f t="array" ref="FE47">IFERROR(INDEX('SEMACU DATA UNIFICADA'!$C$2:$T1000,MATCH(1,($A47='SEMACU DATA UNIFICADA'!$A$2:$A1000)*($EP$1='SEMACU DATA UNIFICADA'!$B$2:$B1000),0),MATCH(FE$2,'SEMACU DATA UNIFICADA'!$C$1:$T$1,0)),"")</f>
        <v/>
      </c>
      <c r="FF47" s="60" t="str">
        <f t="array" ref="FF47">IFERROR(INDEX('SEMACU DATA UNIFICADA'!$C$2:$T1000,MATCH(1,($A47='SEMACU DATA UNIFICADA'!$A$2:$A1000)*($EP$1='SEMACU DATA UNIFICADA'!$B$2:$B1000),0),MATCH(FF$2,'SEMACU DATA UNIFICADA'!$C$1:$T$1,0)),"")</f>
        <v/>
      </c>
      <c r="FG47" s="140" t="str">
        <f t="array" ref="FG47">IFERROR(INDEX('SEMACU DATA UNIFICADA'!$C$2:$T1000,MATCH(1,($A47='SEMACU DATA UNIFICADA'!$A$2:$A1000)*($EP$1='SEMACU DATA UNIFICADA'!$B$2:$B1000),0),MATCH(FG$2,'SEMACU DATA UNIFICADA'!$C$1:$T$1,0)),"")</f>
        <v/>
      </c>
      <c r="FH47" s="138" t="str">
        <f t="array" ref="FH47">IFERROR(INDEX('SEMACU DATA UNIFICADA'!$C$2:$T1000,MATCH(1,($A47='SEMACU DATA UNIFICADA'!$A$2:$A1000)*($FH$1='SEMACU DATA UNIFICADA'!$B$2:$B1000),0),MATCH(FH$2,'SEMACU DATA UNIFICADA'!$C$1:$T$1,0)),"")</f>
        <v/>
      </c>
      <c r="FI47" s="2" t="str">
        <f t="array" ref="FI47">IFERROR(INDEX('SEMACU DATA UNIFICADA'!$C$2:$T1000,MATCH(1,($A47='SEMACU DATA UNIFICADA'!$A$2:$A1000)*($FH$1='SEMACU DATA UNIFICADA'!$B$2:$B1000),0),MATCH(FI$2,'SEMACU DATA UNIFICADA'!$C$1:$T$1,0)),"")</f>
        <v/>
      </c>
      <c r="FJ47" s="2" t="str">
        <f t="array" ref="FJ47">IFERROR(INDEX('SEMACU DATA UNIFICADA'!$C$2:$T1000,MATCH(1,($A47='SEMACU DATA UNIFICADA'!$A$2:$A1000)*($FH$1='SEMACU DATA UNIFICADA'!$B$2:$B1000),0),MATCH(FJ$2,'SEMACU DATA UNIFICADA'!$C$1:$T$1,0)),"")</f>
        <v/>
      </c>
      <c r="FK47" s="2" t="str">
        <f t="array" ref="FK47">IFERROR(INDEX('SEMACU DATA UNIFICADA'!$C$2:$T1000,MATCH(1,($A47='SEMACU DATA UNIFICADA'!$A$2:$A1000)*($FH$1='SEMACU DATA UNIFICADA'!$B$2:$B1000),0),MATCH(FK$2,'SEMACU DATA UNIFICADA'!$C$1:$T$1,0)),"")</f>
        <v/>
      </c>
      <c r="FL47" s="139" t="str">
        <f t="array" ref="FL47">IFERROR(INDEX('SEMACU DATA UNIFICADA'!$C$2:$T1000,MATCH(1,($A47='SEMACU DATA UNIFICADA'!$A$2:$A1000)*($FH$1='SEMACU DATA UNIFICADA'!$B$2:$B1000),0),MATCH(FL$2,'SEMACU DATA UNIFICADA'!$C$1:$T$1,0)),"")</f>
        <v/>
      </c>
      <c r="FM47" s="2" t="str">
        <f t="array" ref="FM47">IFERROR(INDEX('SEMACU DATA UNIFICADA'!$C$2:$T1000,MATCH(1,($A47='SEMACU DATA UNIFICADA'!$A$2:$A1000)*($FH$1='SEMACU DATA UNIFICADA'!$B$2:$B1000),0),MATCH(FM$2,'SEMACU DATA UNIFICADA'!$C$1:$T$1,0)),"")</f>
        <v/>
      </c>
      <c r="FN47" s="2" t="str">
        <f t="array" ref="FN47">IFERROR(INDEX('SEMACU DATA UNIFICADA'!$C$2:$T1000,MATCH(1,($A47='SEMACU DATA UNIFICADA'!$A$2:$A1000)*($FH$1='SEMACU DATA UNIFICADA'!$B$2:$B1000),0),MATCH(FN$2,'SEMACU DATA UNIFICADA'!$C$1:$T$1,0)),"")</f>
        <v/>
      </c>
      <c r="FO47" s="33" t="str">
        <f t="array" ref="FO47">IFERROR(INDEX('SEMACU DATA UNIFICADA'!$C$2:$T1000,MATCH(1,($A47='SEMACU DATA UNIFICADA'!$A$2:$A1000)*($FH$1='SEMACU DATA UNIFICADA'!$B$2:$B1000),0),MATCH(FO$2,'SEMACU DATA UNIFICADA'!$C$1:$T$1,0)),"")</f>
        <v/>
      </c>
      <c r="FP47" s="60" t="str">
        <f t="array" ref="FP47">IFERROR(INDEX('SEMACU DATA UNIFICADA'!$C$2:$T1000,MATCH(1,($A47='SEMACU DATA UNIFICADA'!$A$2:$A1000)*($FH$1='SEMACU DATA UNIFICADA'!$B$2:$B1000),0),MATCH(FP$2,'SEMACU DATA UNIFICADA'!$C$1:$T$1,0)),"")</f>
        <v/>
      </c>
      <c r="FQ47" s="23" t="str">
        <f t="array" ref="FQ47">IFERROR(INDEX('SEMACU DATA UNIFICADA'!$C$2:$T1000,MATCH(1,($A47='SEMACU DATA UNIFICADA'!$A$2:$A1000)*($FH$1='SEMACU DATA UNIFICADA'!$B$2:$B1000),0),MATCH(FQ$2,'SEMACU DATA UNIFICADA'!$C$1:$T$1,0)),"")</f>
        <v/>
      </c>
      <c r="FR47" s="23" t="str">
        <f t="array" ref="FR47">IFERROR(INDEX('SEMACU DATA UNIFICADA'!$C$2:$T1000,MATCH(1,($A47='SEMACU DATA UNIFICADA'!$A$2:$A1000)*($FH$1='SEMACU DATA UNIFICADA'!$B$2:$B1000),0),MATCH(FR$2,'SEMACU DATA UNIFICADA'!$C$1:$T$1,0)),"")</f>
        <v/>
      </c>
      <c r="FS47" s="23" t="str">
        <f t="array" ref="FS47">IFERROR(INDEX('SEMACU DATA UNIFICADA'!$C$2:$T1000,MATCH(1,($A47='SEMACU DATA UNIFICADA'!$A$2:$A1000)*($FH$1='SEMACU DATA UNIFICADA'!$B$2:$B1000),0),MATCH(FS$2,'SEMACU DATA UNIFICADA'!$C$1:$T$1,0)),"")</f>
        <v/>
      </c>
      <c r="FT47" s="60" t="str">
        <f t="array" ref="FT47">IFERROR(INDEX('SEMACU DATA UNIFICADA'!$C$2:$T1000,MATCH(1,($A47='SEMACU DATA UNIFICADA'!$A$2:$A1000)*($FH$1='SEMACU DATA UNIFICADA'!$B$2:$B1000),0),MATCH(FT$2,'SEMACU DATA UNIFICADA'!$C$1:$T$1,0)),"")</f>
        <v/>
      </c>
      <c r="FU47" s="2" t="str">
        <f t="array" ref="FU47">IFERROR(INDEX('SEMACU DATA UNIFICADA'!$C$2:$T1000,MATCH(1,($A47='SEMACU DATA UNIFICADA'!$A$2:$A1000)*($FH$1='SEMACU DATA UNIFICADA'!$B$2:$B1000),0),MATCH(FU$2,'SEMACU DATA UNIFICADA'!$C$1:$T$1,0)),"")</f>
        <v/>
      </c>
      <c r="FV47" s="2" t="str">
        <f t="array" ref="FV47">IFERROR(INDEX('SEMACU DATA UNIFICADA'!$C$2:$T1000,MATCH(1,($A47='SEMACU DATA UNIFICADA'!$A$2:$A1000)*($FH$1='SEMACU DATA UNIFICADA'!$B$2:$B1000),0),MATCH(FV$2,'SEMACU DATA UNIFICADA'!$C$1:$T$1,0)),"")</f>
        <v/>
      </c>
      <c r="FW47" s="33" t="str">
        <f t="array" ref="FW47">IFERROR(INDEX('SEMACU DATA UNIFICADA'!$C$2:$T1000,MATCH(1,($A47='SEMACU DATA UNIFICADA'!$A$2:$A1000)*($FH$1='SEMACU DATA UNIFICADA'!$B$2:$B1000),0),MATCH(FW$2,'SEMACU DATA UNIFICADA'!$C$1:$T$1,0)),"")</f>
        <v/>
      </c>
      <c r="FX47" s="60" t="str">
        <f t="array" ref="FX47">IFERROR(INDEX('SEMACU DATA UNIFICADA'!$C$2:$T1000,MATCH(1,($A47='SEMACU DATA UNIFICADA'!$A$2:$A1000)*($FH$1='SEMACU DATA UNIFICADA'!$B$2:$B1000),0),MATCH(FX$2,'SEMACU DATA UNIFICADA'!$C$1:$T$1,0)),"")</f>
        <v/>
      </c>
      <c r="FY47" s="140" t="str">
        <f t="array" ref="FY47">IFERROR(INDEX('SEMACU DATA UNIFICADA'!$C$2:$T1000,MATCH(1,($A47='SEMACU DATA UNIFICADA'!$A$2:$A1000)*($FH$1='SEMACU DATA UNIFICADA'!$B$2:$B1000),0),MATCH(FY$2,'SEMACU DATA UNIFICADA'!$C$1:$T$1,0)),"")</f>
        <v/>
      </c>
      <c r="FZ47" s="138" t="str">
        <f t="array" ref="FZ47">IFERROR(INDEX('SEMACU DATA UNIFICADA'!$C$2:$T1000,MATCH(1,($A47='SEMACU DATA UNIFICADA'!$A$2:$A1000)*($FZ$1='SEMACU DATA UNIFICADA'!$B$2:$B1000),0),MATCH(FZ$2,'SEMACU DATA UNIFICADA'!$C$1:$T$1,0)),"")</f>
        <v/>
      </c>
      <c r="GA47" s="2" t="str">
        <f t="array" ref="GA47">IFERROR(INDEX('SEMACU DATA UNIFICADA'!$C$2:$T1000,MATCH(1,($A47='SEMACU DATA UNIFICADA'!$A$2:$A1000)*($FZ$1='SEMACU DATA UNIFICADA'!$B$2:$B1000),0),MATCH(GA$2,'SEMACU DATA UNIFICADA'!$C$1:$T$1,0)),"")</f>
        <v/>
      </c>
      <c r="GB47" s="2" t="str">
        <f t="array" ref="GB47">IFERROR(INDEX('SEMACU DATA UNIFICADA'!$C$2:$T1000,MATCH(1,($A47='SEMACU DATA UNIFICADA'!$A$2:$A1000)*($FZ$1='SEMACU DATA UNIFICADA'!$B$2:$B1000),0),MATCH(GB$2,'SEMACU DATA UNIFICADA'!$C$1:$T$1,0)),"")</f>
        <v/>
      </c>
      <c r="GC47" s="2" t="str">
        <f t="array" ref="GC47">IFERROR(INDEX('SEMACU DATA UNIFICADA'!$C$2:$T1000,MATCH(1,($A47='SEMACU DATA UNIFICADA'!$A$2:$A1000)*($FZ$1='SEMACU DATA UNIFICADA'!$B$2:$B1000),0),MATCH(GC$2,'SEMACU DATA UNIFICADA'!$C$1:$T$1,0)),"")</f>
        <v/>
      </c>
      <c r="GD47" s="139" t="str">
        <f t="array" ref="GD47">IFERROR(INDEX('SEMACU DATA UNIFICADA'!$C$2:$T1000,MATCH(1,($A47='SEMACU DATA UNIFICADA'!$A$2:$A1000)*($FZ$1='SEMACU DATA UNIFICADA'!$B$2:$B1000),0),MATCH(GD$2,'SEMACU DATA UNIFICADA'!$C$1:$T$1,0)),"")</f>
        <v/>
      </c>
      <c r="GE47" s="2" t="str">
        <f t="array" ref="GE47">IFERROR(INDEX('SEMACU DATA UNIFICADA'!$C$2:$T1000,MATCH(1,($A47='SEMACU DATA UNIFICADA'!$A$2:$A1000)*($FZ$1='SEMACU DATA UNIFICADA'!$B$2:$B1000),0),MATCH(GE$2,'SEMACU DATA UNIFICADA'!$C$1:$T$1,0)),"")</f>
        <v/>
      </c>
      <c r="GF47" s="2" t="str">
        <f t="array" ref="GF47">IFERROR(INDEX('SEMACU DATA UNIFICADA'!$C$2:$T1000,MATCH(1,($A47='SEMACU DATA UNIFICADA'!$A$2:$A1000)*($FZ$1='SEMACU DATA UNIFICADA'!$B$2:$B1000),0),MATCH(GF$2,'SEMACU DATA UNIFICADA'!$C$1:$T$1,0)),"")</f>
        <v/>
      </c>
      <c r="GG47" s="33" t="str">
        <f t="array" ref="GG47">IFERROR(INDEX('SEMACU DATA UNIFICADA'!$C$2:$T1000,MATCH(1,($A47='SEMACU DATA UNIFICADA'!$A$2:$A1000)*($FZ$1='SEMACU DATA UNIFICADA'!$B$2:$B1000),0),MATCH(GG$2,'SEMACU DATA UNIFICADA'!$C$1:$T$1,0)),"")</f>
        <v/>
      </c>
      <c r="GH47" s="60" t="str">
        <f t="array" ref="GH47">IFERROR(INDEX('SEMACU DATA UNIFICADA'!$C$2:$T1000,MATCH(1,($A47='SEMACU DATA UNIFICADA'!$A$2:$A1000)*($FZ$1='SEMACU DATA UNIFICADA'!$B$2:$B1000),0),MATCH(GH$2,'SEMACU DATA UNIFICADA'!$C$1:$T$1,0)),"")</f>
        <v/>
      </c>
      <c r="GI47" s="23" t="str">
        <f t="array" ref="GI47">IFERROR(INDEX('SEMACU DATA UNIFICADA'!$C$2:$T1000,MATCH(1,($A47='SEMACU DATA UNIFICADA'!$A$2:$A1000)*($FZ$1='SEMACU DATA UNIFICADA'!$B$2:$B1000),0),MATCH(GI$2,'SEMACU DATA UNIFICADA'!$C$1:$T$1,0)),"")</f>
        <v/>
      </c>
      <c r="GJ47" s="23" t="str">
        <f t="array" ref="GJ47">IFERROR(INDEX('SEMACU DATA UNIFICADA'!$C$2:$T1000,MATCH(1,($A47='SEMACU DATA UNIFICADA'!$A$2:$A1000)*($FZ$1='SEMACU DATA UNIFICADA'!$B$2:$B1000),0),MATCH(GJ$2,'SEMACU DATA UNIFICADA'!$C$1:$T$1,0)),"")</f>
        <v/>
      </c>
      <c r="GK47" s="23" t="str">
        <f t="array" ref="GK47">IFERROR(INDEX('SEMACU DATA UNIFICADA'!$C$2:$T1000,MATCH(1,($A47='SEMACU DATA UNIFICADA'!$A$2:$A1000)*($FZ$1='SEMACU DATA UNIFICADA'!$B$2:$B1000),0),MATCH(GK$2,'SEMACU DATA UNIFICADA'!$C$1:$T$1,0)),"")</f>
        <v/>
      </c>
      <c r="GL47" s="60" t="str">
        <f t="array" ref="GL47">IFERROR(INDEX('SEMACU DATA UNIFICADA'!$C$2:$T1000,MATCH(1,($A47='SEMACU DATA UNIFICADA'!$A$2:$A1000)*($FZ$1='SEMACU DATA UNIFICADA'!$B$2:$B1000),0),MATCH(GL$2,'SEMACU DATA UNIFICADA'!$C$1:$T$1,0)),"")</f>
        <v/>
      </c>
      <c r="GM47" s="2" t="str">
        <f t="array" ref="GM47">IFERROR(INDEX('SEMACU DATA UNIFICADA'!$C$2:$T1000,MATCH(1,($A47='SEMACU DATA UNIFICADA'!$A$2:$A1000)*($FZ$1='SEMACU DATA UNIFICADA'!$B$2:$B1000),0),MATCH(GM$2,'SEMACU DATA UNIFICADA'!$C$1:$T$1,0)),"")</f>
        <v/>
      </c>
      <c r="GN47" s="2" t="str">
        <f t="array" ref="GN47">IFERROR(INDEX('SEMACU DATA UNIFICADA'!$C$2:$T1000,MATCH(1,($A47='SEMACU DATA UNIFICADA'!$A$2:$A1000)*($FZ$1='SEMACU DATA UNIFICADA'!$B$2:$B1000),0),MATCH(GN$2,'SEMACU DATA UNIFICADA'!$C$1:$T$1,0)),"")</f>
        <v/>
      </c>
      <c r="GO47" s="33" t="str">
        <f t="array" ref="GO47">IFERROR(INDEX('SEMACU DATA UNIFICADA'!$C$2:$T1000,MATCH(1,($A47='SEMACU DATA UNIFICADA'!$A$2:$A1000)*($FZ$1='SEMACU DATA UNIFICADA'!$B$2:$B1000),0),MATCH(GO$2,'SEMACU DATA UNIFICADA'!$C$1:$T$1,0)),"")</f>
        <v/>
      </c>
      <c r="GP47" s="60" t="str">
        <f t="array" ref="GP47">IFERROR(INDEX('SEMACU DATA UNIFICADA'!$C$2:$T1000,MATCH(1,($A47='SEMACU DATA UNIFICADA'!$A$2:$A1000)*($FZ$1='SEMACU DATA UNIFICADA'!$B$2:$B1000),0),MATCH(GP$2,'SEMACU DATA UNIFICADA'!$C$1:$T$1,0)),"")</f>
        <v/>
      </c>
      <c r="GQ47" s="140" t="str">
        <f t="array" ref="GQ47">IFERROR(INDEX('SEMACU DATA UNIFICADA'!$C$2:$T1000,MATCH(1,($A47='SEMACU DATA UNIFICADA'!$A$2:$A1000)*($FZ$1='SEMACU DATA UNIFICADA'!$B$2:$B1000),0),MATCH(GQ$2,'SEMACU DATA UNIFICADA'!$C$1:$T$1,0)),"")</f>
        <v/>
      </c>
    </row>
    <row r="48">
      <c r="A48" s="218"/>
      <c r="B48" s="138" t="str">
        <f t="array" ref="B48">IFERROR(INDEX('SEMACU DATA UNIFICADA'!$C$2:$T1000,MATCH(1,($A48='SEMACU DATA UNIFICADA'!$A$2:$A1000)*($B$1='SEMACU DATA UNIFICADA'!$B$2:$B1000),0),MATCH(B$2,'SEMACU DATA UNIFICADA'!$C$1:$T$1,0)),"")</f>
        <v/>
      </c>
      <c r="C48" s="2" t="str">
        <f t="array" ref="C48">IFERROR(INDEX('SEMACU DATA UNIFICADA'!$C$2:$T1000,MATCH(1,($A48='SEMACU DATA UNIFICADA'!$A$2:$A1000)*($B$1='SEMACU DATA UNIFICADA'!$B$2:$B1000),0),MATCH(C$2,'SEMACU DATA UNIFICADA'!$C$1:$T$1,0)),"")</f>
        <v/>
      </c>
      <c r="D48" s="2" t="str">
        <f t="array" ref="D48">IFERROR(INDEX('SEMACU DATA UNIFICADA'!$C$2:$T1000,MATCH(1,($A48='SEMACU DATA UNIFICADA'!$A$2:$A1000)*($B$1='SEMACU DATA UNIFICADA'!$B$2:$B1000),0),MATCH(D$2,'SEMACU DATA UNIFICADA'!$C$1:$T$1,0)),"")</f>
        <v/>
      </c>
      <c r="E48" s="2" t="str">
        <f t="array" ref="E48">IFERROR(INDEX('SEMACU DATA UNIFICADA'!$C$2:$T1000,MATCH(1,($A48='SEMACU DATA UNIFICADA'!$A$2:$A1000)*($B$1='SEMACU DATA UNIFICADA'!$B$2:$B1000),0),MATCH(E$2,'SEMACU DATA UNIFICADA'!$C$1:$T$1,0)),"")</f>
        <v/>
      </c>
      <c r="F48" s="60" t="str">
        <f t="array" ref="F48">IFERROR(INDEX('SEMACU DATA UNIFICADA'!$C$2:$T1000,MATCH(1,($A48='SEMACU DATA UNIFICADA'!$A$2:$A1000)*($B$1='SEMACU DATA UNIFICADA'!$B$2:$B1000),0),MATCH(F$2,'SEMACU DATA UNIFICADA'!$C$1:$T$1,0)),"")</f>
        <v/>
      </c>
      <c r="G48" s="2" t="str">
        <f t="array" ref="G48">IFERROR(INDEX('SEMACU DATA UNIFICADA'!$C$2:$T1000,MATCH(1,($A48='SEMACU DATA UNIFICADA'!$A$2:$A1000)*($B$1='SEMACU DATA UNIFICADA'!$B$2:$B1000),0),MATCH(G$2,'SEMACU DATA UNIFICADA'!$C$1:$T$1,0)),"")</f>
        <v/>
      </c>
      <c r="H48" s="2" t="str">
        <f t="array" ref="H48">IFERROR(INDEX('SEMACU DATA UNIFICADA'!$C$2:$T1000,MATCH(1,($A48='SEMACU DATA UNIFICADA'!$A$2:$A1000)*($B$1='SEMACU DATA UNIFICADA'!$B$2:$B1000),0),MATCH(H$2,'SEMACU DATA UNIFICADA'!$C$1:$T$1,0)),"")</f>
        <v/>
      </c>
      <c r="I48" s="33" t="str">
        <f t="array" ref="I48">IFERROR(INDEX('SEMACU DATA UNIFICADA'!$C$2:$T1000,MATCH(1,($A48='SEMACU DATA UNIFICADA'!$A$2:$A1000)*($B$1='SEMACU DATA UNIFICADA'!$B$2:$B1000),0),MATCH(I$2,'SEMACU DATA UNIFICADA'!$C$1:$T$1,0)),"")</f>
        <v/>
      </c>
      <c r="J48" s="60" t="str">
        <f t="array" ref="J48">IFERROR(INDEX('SEMACU DATA UNIFICADA'!$C$2:$T1000,MATCH(1,($A48='SEMACU DATA UNIFICADA'!$A$2:$A1000)*($B$1='SEMACU DATA UNIFICADA'!$B$2:$B1000),0),MATCH(J$2,'SEMACU DATA UNIFICADA'!$C$1:$T$1,0)),"")</f>
        <v/>
      </c>
      <c r="K48" s="23" t="str">
        <f t="array" ref="K48">IFERROR(INDEX('SEMACU DATA UNIFICADA'!$C$2:$T1000,MATCH(1,($A48='SEMACU DATA UNIFICADA'!$A$2:$A1000)*($B$1='SEMACU DATA UNIFICADA'!$B$2:$B1000),0),MATCH(K$2,'SEMACU DATA UNIFICADA'!$C$1:$T$1,0)),"")</f>
        <v/>
      </c>
      <c r="L48" s="23" t="str">
        <f t="array" ref="L48">IFERROR(INDEX('SEMACU DATA UNIFICADA'!$C$2:$T1000,MATCH(1,($A48='SEMACU DATA UNIFICADA'!$A$2:$A1000)*($B$1='SEMACU DATA UNIFICADA'!$B$2:$B1000),0),MATCH(L$2,'SEMACU DATA UNIFICADA'!$C$1:$T$1,0)),"")</f>
        <v/>
      </c>
      <c r="M48" s="23" t="str">
        <f t="array" ref="M48">IFERROR(INDEX('SEMACU DATA UNIFICADA'!$C$2:$T1000,MATCH(1,($A48='SEMACU DATA UNIFICADA'!$A$2:$A1000)*($B$1='SEMACU DATA UNIFICADA'!$B$2:$B1000),0),MATCH(M$2,'SEMACU DATA UNIFICADA'!$C$1:$T$1,0)),"")</f>
        <v/>
      </c>
      <c r="N48" s="60" t="str">
        <f t="array" ref="N48">IFERROR(INDEX('SEMACU DATA UNIFICADA'!$C$2:$T1000,MATCH(1,($A48='SEMACU DATA UNIFICADA'!$A$2:$A1000)*($B$1='SEMACU DATA UNIFICADA'!$B$2:$B1000),0),MATCH(N$2,'SEMACU DATA UNIFICADA'!$C$1:$T$1,0)),"")</f>
        <v/>
      </c>
      <c r="O48" s="2" t="str">
        <f t="array" ref="O48">IFERROR(INDEX('SEMACU DATA UNIFICADA'!$C$2:$T1000,MATCH(1,($A48='SEMACU DATA UNIFICADA'!$A$2:$A1000)*($B$1='SEMACU DATA UNIFICADA'!$B$2:$B1000),0),MATCH(O$2,'SEMACU DATA UNIFICADA'!$C$1:$T$1,0)),"")</f>
        <v/>
      </c>
      <c r="P48" s="2" t="str">
        <f t="array" ref="P48">IFERROR(INDEX('SEMACU DATA UNIFICADA'!$C$2:$T1000,MATCH(1,($A48='SEMACU DATA UNIFICADA'!$A$2:$A1000)*($B$1='SEMACU DATA UNIFICADA'!$B$2:$B1000),0),MATCH(P$2,'SEMACU DATA UNIFICADA'!$C$1:$T$1,0)),"")</f>
        <v/>
      </c>
      <c r="Q48" s="33" t="str">
        <f t="array" ref="Q48">IFERROR(INDEX('SEMACU DATA UNIFICADA'!$C$2:$T1000,MATCH(1,($A48='SEMACU DATA UNIFICADA'!$A$2:$A1000)*($B$1='SEMACU DATA UNIFICADA'!$B$2:$B1000),0),MATCH(Q$2,'SEMACU DATA UNIFICADA'!$C$1:$T$1,0)),"")</f>
        <v/>
      </c>
      <c r="R48" s="60" t="str">
        <f t="array" ref="R48">IFERROR(INDEX('SEMACU DATA UNIFICADA'!$C$2:$T1000,MATCH(1,($A48='SEMACU DATA UNIFICADA'!$A$2:$A1000)*($B$1='SEMACU DATA UNIFICADA'!$B$2:$B1000),0),MATCH(R$2,'SEMACU DATA UNIFICADA'!$C$1:$T$1,0)),"")</f>
        <v/>
      </c>
      <c r="S48" s="140" t="str">
        <f t="array" ref="S48">IFERROR(INDEX('SEMACU DATA UNIFICADA'!$C$2:$T1000,MATCH(1,($A48='SEMACU DATA UNIFICADA'!$A$2:$A1000)*($B$1='SEMACU DATA UNIFICADA'!$B$2:$B1000),0),MATCH(S$2,'SEMACU DATA UNIFICADA'!$C$1:$T$1,0)),"")</f>
        <v/>
      </c>
      <c r="T48" s="138" t="str">
        <f t="array" ref="T48">IFERROR(INDEX('SEMACU DATA UNIFICADA'!$C$2:$T1000,MATCH(1,($A48='SEMACU DATA UNIFICADA'!$A$2:$A1000)*($T$1='SEMACU DATA UNIFICADA'!$B$2:$B1000),0),MATCH(T$2,'SEMACU DATA UNIFICADA'!$C$1:$T$1,0)),"")</f>
        <v/>
      </c>
      <c r="U48" s="2" t="str">
        <f t="array" ref="U48">IFERROR(INDEX('SEMACU DATA UNIFICADA'!$C$2:$T1000,MATCH(1,($A48='SEMACU DATA UNIFICADA'!$A$2:$A1000)*($T$1='SEMACU DATA UNIFICADA'!$B$2:$B1000),0),MATCH(U$2,'SEMACU DATA UNIFICADA'!$C$1:$T$1,0)),"")</f>
        <v/>
      </c>
      <c r="V48" s="2" t="str">
        <f t="array" ref="V48">IFERROR(INDEX('SEMACU DATA UNIFICADA'!$C$2:$T1000,MATCH(1,($A48='SEMACU DATA UNIFICADA'!$A$2:$A1000)*($T$1='SEMACU DATA UNIFICADA'!$B$2:$B1000),0),MATCH(V$2,'SEMACU DATA UNIFICADA'!$C$1:$T$1,0)),"")</f>
        <v/>
      </c>
      <c r="W48" s="2" t="str">
        <f t="array" ref="W48">IFERROR(INDEX('SEMACU DATA UNIFICADA'!$C$2:$T1000,MATCH(1,($A48='SEMACU DATA UNIFICADA'!$A$2:$A1000)*($T$1='SEMACU DATA UNIFICADA'!$B$2:$B1000),0),MATCH(W$2,'SEMACU DATA UNIFICADA'!$C$1:$T$1,0)),"")</f>
        <v/>
      </c>
      <c r="X48" s="139" t="str">
        <f t="array" ref="X48">IFERROR(INDEX('SEMACU DATA UNIFICADA'!$C$2:$T1000,MATCH(1,($A48='SEMACU DATA UNIFICADA'!$A$2:$A1000)*($T$1='SEMACU DATA UNIFICADA'!$B$2:$B1000),0),MATCH(X$2,'SEMACU DATA UNIFICADA'!$C$1:$T$1,0)),"")</f>
        <v/>
      </c>
      <c r="Y48" s="2" t="str">
        <f t="array" ref="Y48">IFERROR(INDEX('SEMACU DATA UNIFICADA'!$C$2:$T1000,MATCH(1,($A48='SEMACU DATA UNIFICADA'!$A$2:$A1000)*($T$1='SEMACU DATA UNIFICADA'!$B$2:$B1000),0),MATCH(Y$2,'SEMACU DATA UNIFICADA'!$C$1:$T$1,0)),"")</f>
        <v/>
      </c>
      <c r="Z48" s="2" t="str">
        <f t="array" ref="Z48">IFERROR(INDEX('SEMACU DATA UNIFICADA'!$C$2:$T1000,MATCH(1,($A48='SEMACU DATA UNIFICADA'!$A$2:$A1000)*($T$1='SEMACU DATA UNIFICADA'!$B$2:$B1000),0),MATCH(Z$2,'SEMACU DATA UNIFICADA'!$C$1:$T$1,0)),"")</f>
        <v/>
      </c>
      <c r="AA48" s="33" t="str">
        <f t="array" ref="AA48">IFERROR(INDEX('SEMACU DATA UNIFICADA'!$C$2:$T1000,MATCH(1,($A48='SEMACU DATA UNIFICADA'!$A$2:$A1000)*($T$1='SEMACU DATA UNIFICADA'!$B$2:$B1000),0),MATCH(AA$2,'SEMACU DATA UNIFICADA'!$C$1:$T$1,0)),"")</f>
        <v/>
      </c>
      <c r="AB48" s="60" t="str">
        <f t="array" ref="AB48">IFERROR(INDEX('SEMACU DATA UNIFICADA'!$C$2:$T1000,MATCH(1,($A48='SEMACU DATA UNIFICADA'!$A$2:$A1000)*($T$1='SEMACU DATA UNIFICADA'!$B$2:$B1000),0),MATCH(AB$2,'SEMACU DATA UNIFICADA'!$C$1:$T$1,0)),"")</f>
        <v/>
      </c>
      <c r="AC48" s="23" t="str">
        <f t="array" ref="AC48">IFERROR(INDEX('SEMACU DATA UNIFICADA'!$C$2:$T1000,MATCH(1,($A48='SEMACU DATA UNIFICADA'!$A$2:$A1000)*($T$1='SEMACU DATA UNIFICADA'!$B$2:$B1000),0),MATCH(AC$2,'SEMACU DATA UNIFICADA'!$C$1:$T$1,0)),"")</f>
        <v/>
      </c>
      <c r="AD48" s="23" t="str">
        <f t="array" ref="AD48">IFERROR(INDEX('SEMACU DATA UNIFICADA'!$C$2:$T1000,MATCH(1,($A48='SEMACU DATA UNIFICADA'!$A$2:$A1000)*($T$1='SEMACU DATA UNIFICADA'!$B$2:$B1000),0),MATCH(AD$2,'SEMACU DATA UNIFICADA'!$C$1:$T$1,0)),"")</f>
        <v/>
      </c>
      <c r="AE48" s="23" t="str">
        <f t="array" ref="AE48">IFERROR(INDEX('SEMACU DATA UNIFICADA'!$C$2:$T1000,MATCH(1,($A48='SEMACU DATA UNIFICADA'!$A$2:$A1000)*($T$1='SEMACU DATA UNIFICADA'!$B$2:$B1000),0),MATCH(AE$2,'SEMACU DATA UNIFICADA'!$C$1:$T$1,0)),"")</f>
        <v/>
      </c>
      <c r="AF48" s="60" t="str">
        <f t="array" ref="AF48">IFERROR(INDEX('SEMACU DATA UNIFICADA'!$C$2:$T1000,MATCH(1,($A48='SEMACU DATA UNIFICADA'!$A$2:$A1000)*($T$1='SEMACU DATA UNIFICADA'!$B$2:$B1000),0),MATCH(AF$2,'SEMACU DATA UNIFICADA'!$C$1:$T$1,0)),"")</f>
        <v/>
      </c>
      <c r="AG48" s="2" t="str">
        <f t="array" ref="AG48">IFERROR(INDEX('SEMACU DATA UNIFICADA'!$C$2:$T1000,MATCH(1,($A48='SEMACU DATA UNIFICADA'!$A$2:$A1000)*($T$1='SEMACU DATA UNIFICADA'!$B$2:$B1000),0),MATCH(AG$2,'SEMACU DATA UNIFICADA'!$C$1:$T$1,0)),"")</f>
        <v/>
      </c>
      <c r="AH48" s="2" t="str">
        <f t="array" ref="AH48">IFERROR(INDEX('SEMACU DATA UNIFICADA'!$C$2:$T1000,MATCH(1,($A48='SEMACU DATA UNIFICADA'!$A$2:$A1000)*($T$1='SEMACU DATA UNIFICADA'!$B$2:$B1000),0),MATCH(AH$2,'SEMACU DATA UNIFICADA'!$C$1:$T$1,0)),"")</f>
        <v/>
      </c>
      <c r="AI48" s="2" t="str">
        <f t="array" ref="AI48">IFERROR(INDEX('SEMACU DATA UNIFICADA'!$C$2:$T1000,MATCH(1,($A48='SEMACU DATA UNIFICADA'!$A$2:$A1000)*($T$1='SEMACU DATA UNIFICADA'!$B$2:$B1000),0),MATCH(AI$2,'SEMACU DATA UNIFICADA'!$C$1:$T$1,0)),"")</f>
        <v/>
      </c>
      <c r="AJ48" s="60" t="str">
        <f t="array" ref="AJ48">IFERROR(INDEX('SEMACU DATA UNIFICADA'!$C$2:$T1000,MATCH(1,($A48='SEMACU DATA UNIFICADA'!$A$2:$A1000)*($T$1='SEMACU DATA UNIFICADA'!$B$2:$B1000),0),MATCH(AJ$2,'SEMACU DATA UNIFICADA'!$C$1:$T$1,0)),"")</f>
        <v/>
      </c>
      <c r="AK48" s="140" t="str">
        <f t="array" ref="AK48">IFERROR(INDEX('SEMACU DATA UNIFICADA'!$C$2:$T1000,MATCH(1,($A48='SEMACU DATA UNIFICADA'!$A$2:$A1000)*($T$1='SEMACU DATA UNIFICADA'!$B$2:$B1000),0),MATCH(AK$2,'SEMACU DATA UNIFICADA'!$C$1:$T$1,0)),"")</f>
        <v/>
      </c>
      <c r="AL48" s="138" t="str">
        <f t="array" ref="AL48">IFERROR(INDEX('SEMACU DATA UNIFICADA'!$C$2:$T1000,MATCH(1,($A48='SEMACU DATA UNIFICADA'!$A$2:$A1000)*($AL$1='SEMACU DATA UNIFICADA'!$B$2:$B1000),0),MATCH(AL$2,'SEMACU DATA UNIFICADA'!$C$1:$T$1,0)),"")</f>
        <v/>
      </c>
      <c r="AM48" s="2" t="str">
        <f t="array" ref="AM48">IFERROR(INDEX('SEMACU DATA UNIFICADA'!$C$2:$T1000,MATCH(1,($A48='SEMACU DATA UNIFICADA'!$A$2:$A1000)*($AL$1='SEMACU DATA UNIFICADA'!$B$2:$B1000),0),MATCH(AM$2,'SEMACU DATA UNIFICADA'!$C$1:$T$1,0)),"")</f>
        <v/>
      </c>
      <c r="AN48" s="2" t="str">
        <f t="array" ref="AN48">IFERROR(INDEX('SEMACU DATA UNIFICADA'!$C$2:$T1000,MATCH(1,($A48='SEMACU DATA UNIFICADA'!$A$2:$A1000)*($AL$1='SEMACU DATA UNIFICADA'!$B$2:$B1000),0),MATCH(AN$2,'SEMACU DATA UNIFICADA'!$C$1:$T$1,0)),"")</f>
        <v/>
      </c>
      <c r="AO48" s="2" t="str">
        <f t="array" ref="AO48">IFERROR(INDEX('SEMACU DATA UNIFICADA'!$C$2:$T1000,MATCH(1,($A48='SEMACU DATA UNIFICADA'!$A$2:$A1000)*($AL$1='SEMACU DATA UNIFICADA'!$B$2:$B1000),0),MATCH(AO$2,'SEMACU DATA UNIFICADA'!$C$1:$T$1,0)),"")</f>
        <v/>
      </c>
      <c r="AP48" s="139" t="str">
        <f t="array" ref="AP48">IFERROR(INDEX('SEMACU DATA UNIFICADA'!$C$2:$T1000,MATCH(1,($A48='SEMACU DATA UNIFICADA'!$A$2:$A1000)*($AL$1='SEMACU DATA UNIFICADA'!$B$2:$B1000),0),MATCH(AP$2,'SEMACU DATA UNIFICADA'!$C$1:$T$1,0)),"")</f>
        <v/>
      </c>
      <c r="AQ48" s="2" t="str">
        <f t="array" ref="AQ48">IFERROR(INDEX('SEMACU DATA UNIFICADA'!$C$2:$T1000,MATCH(1,($A48='SEMACU DATA UNIFICADA'!$A$2:$A1000)*($AL$1='SEMACU DATA UNIFICADA'!$B$2:$B1000),0),MATCH(AQ$2,'SEMACU DATA UNIFICADA'!$C$1:$T$1,0)),"")</f>
        <v/>
      </c>
      <c r="AR48" s="2" t="str">
        <f t="array" ref="AR48">IFERROR(INDEX('SEMACU DATA UNIFICADA'!$C$2:$T1000,MATCH(1,($A48='SEMACU DATA UNIFICADA'!$A$2:$A1000)*($AL$1='SEMACU DATA UNIFICADA'!$B$2:$B1000),0),MATCH(AR$2,'SEMACU DATA UNIFICADA'!$C$1:$T$1,0)),"")</f>
        <v/>
      </c>
      <c r="AS48" s="33" t="str">
        <f t="array" ref="AS48">IFERROR(INDEX('SEMACU DATA UNIFICADA'!$C$2:$T1000,MATCH(1,($A48='SEMACU DATA UNIFICADA'!$A$2:$A1000)*($AL$1='SEMACU DATA UNIFICADA'!$B$2:$B1000),0),MATCH(AS$2,'SEMACU DATA UNIFICADA'!$C$1:$T$1,0)),"")</f>
        <v/>
      </c>
      <c r="AT48" s="60" t="str">
        <f t="array" ref="AT48">IFERROR(INDEX('SEMACU DATA UNIFICADA'!$C$2:$T1000,MATCH(1,($A48='SEMACU DATA UNIFICADA'!$A$2:$A1000)*($AL$1='SEMACU DATA UNIFICADA'!$B$2:$B1000),0),MATCH(AT$2,'SEMACU DATA UNIFICADA'!$C$1:$T$1,0)),"")</f>
        <v/>
      </c>
      <c r="AU48" s="23" t="str">
        <f t="array" ref="AU48">IFERROR(INDEX('SEMACU DATA UNIFICADA'!$C$2:$T1000,MATCH(1,($A48='SEMACU DATA UNIFICADA'!$A$2:$A1000)*($AL$1='SEMACU DATA UNIFICADA'!$B$2:$B1000),0),MATCH(AU$2,'SEMACU DATA UNIFICADA'!$C$1:$T$1,0)),"")</f>
        <v/>
      </c>
      <c r="AV48" s="23" t="str">
        <f t="array" ref="AV48">IFERROR(INDEX('SEMACU DATA UNIFICADA'!$C$2:$T1000,MATCH(1,($A48='SEMACU DATA UNIFICADA'!$A$2:$A1000)*($AL$1='SEMACU DATA UNIFICADA'!$B$2:$B1000),0),MATCH(AV$2,'SEMACU DATA UNIFICADA'!$C$1:$T$1,0)),"")</f>
        <v/>
      </c>
      <c r="AW48" s="23" t="str">
        <f t="array" ref="AW48">IFERROR(INDEX('SEMACU DATA UNIFICADA'!$C$2:$T1000,MATCH(1,($A48='SEMACU DATA UNIFICADA'!$A$2:$A1000)*($AL$1='SEMACU DATA UNIFICADA'!$B$2:$B1000),0),MATCH(AW$2,'SEMACU DATA UNIFICADA'!$C$1:$T$1,0)),"")</f>
        <v/>
      </c>
      <c r="AX48" s="60" t="str">
        <f t="array" ref="AX48">IFERROR(INDEX('SEMACU DATA UNIFICADA'!$C$2:$T1000,MATCH(1,($A48='SEMACU DATA UNIFICADA'!$A$2:$A1000)*($AL$1='SEMACU DATA UNIFICADA'!$B$2:$B1000),0),MATCH(AX$2,'SEMACU DATA UNIFICADA'!$C$1:$T$1,0)),"")</f>
        <v/>
      </c>
      <c r="AY48" s="2" t="str">
        <f t="array" ref="AY48">IFERROR(INDEX('SEMACU DATA UNIFICADA'!$C$2:$T1000,MATCH(1,($A48='SEMACU DATA UNIFICADA'!$A$2:$A1000)*($AL$1='SEMACU DATA UNIFICADA'!$B$2:$B1000),0),MATCH(AY$2,'SEMACU DATA UNIFICADA'!$C$1:$T$1,0)),"")</f>
        <v/>
      </c>
      <c r="AZ48" s="2" t="str">
        <f t="array" ref="AZ48">IFERROR(INDEX('SEMACU DATA UNIFICADA'!$C$2:$T1000,MATCH(1,($A48='SEMACU DATA UNIFICADA'!$A$2:$A1000)*($AL$1='SEMACU DATA UNIFICADA'!$B$2:$B1000),0),MATCH(AZ$2,'SEMACU DATA UNIFICADA'!$C$1:$T$1,0)),"")</f>
        <v/>
      </c>
      <c r="BA48" s="33" t="str">
        <f t="array" ref="BA48">IFERROR(INDEX('SEMACU DATA UNIFICADA'!$C$2:$T1000,MATCH(1,($A48='SEMACU DATA UNIFICADA'!$A$2:$A1000)*($AL$1='SEMACU DATA UNIFICADA'!$B$2:$B1000),0),MATCH(BA$2,'SEMACU DATA UNIFICADA'!$C$1:$T$1,0)),"")</f>
        <v/>
      </c>
      <c r="BB48" s="60" t="str">
        <f t="array" ref="BB48">IFERROR(INDEX('SEMACU DATA UNIFICADA'!$C$2:$T1000,MATCH(1,($A48='SEMACU DATA UNIFICADA'!$A$2:$A1000)*($AL$1='SEMACU DATA UNIFICADA'!$B$2:$B1000),0),MATCH(BB$2,'SEMACU DATA UNIFICADA'!$C$1:$T$1,0)),"")</f>
        <v/>
      </c>
      <c r="BC48" s="140" t="str">
        <f t="array" ref="BC48">IFERROR(INDEX('SEMACU DATA UNIFICADA'!$C$2:$T1000,MATCH(1,($A48='SEMACU DATA UNIFICADA'!$A$2:$A1000)*($AL$1='SEMACU DATA UNIFICADA'!$B$2:$B1000),0),MATCH(BC$2,'SEMACU DATA UNIFICADA'!$C$1:$T$1,0)),"")</f>
        <v/>
      </c>
      <c r="BD48" s="138" t="str">
        <f t="array" ref="BD48">IFERROR(INDEX('SEMACU DATA UNIFICADA'!$C$2:$T1000,MATCH(1,($A48='SEMACU DATA UNIFICADA'!$A$2:$A1000)*($BD$1='SEMACU DATA UNIFICADA'!$B$2:$B1000),0),MATCH(BD$2,'SEMACU DATA UNIFICADA'!$C$1:$T$1,0)),"")</f>
        <v/>
      </c>
      <c r="BE48" s="2" t="str">
        <f t="array" ref="BE48">IFERROR(INDEX('SEMACU DATA UNIFICADA'!$C$2:$T1000,MATCH(1,($A48='SEMACU DATA UNIFICADA'!$A$2:$A1000)*($BD$1='SEMACU DATA UNIFICADA'!$B$2:$B1000),0),MATCH(BE$2,'SEMACU DATA UNIFICADA'!$C$1:$T$1,0)),"")</f>
        <v/>
      </c>
      <c r="BF48" s="2" t="str">
        <f t="array" ref="BF48">IFERROR(INDEX('SEMACU DATA UNIFICADA'!$C$2:$T1000,MATCH(1,($A48='SEMACU DATA UNIFICADA'!$A$2:$A1000)*($BD$1='SEMACU DATA UNIFICADA'!$B$2:$B1000),0),MATCH(BF$2,'SEMACU DATA UNIFICADA'!$C$1:$T$1,0)),"")</f>
        <v/>
      </c>
      <c r="BG48" s="2" t="str">
        <f t="array" ref="BG48">IFERROR(INDEX('SEMACU DATA UNIFICADA'!$C$2:$T1000,MATCH(1,($A48='SEMACU DATA UNIFICADA'!$A$2:$A1000)*($BD$1='SEMACU DATA UNIFICADA'!$B$2:$B1000),0),MATCH(BG$2,'SEMACU DATA UNIFICADA'!$C$1:$T$1,0)),"")</f>
        <v/>
      </c>
      <c r="BH48" s="139" t="str">
        <f t="array" ref="BH48">IFERROR(INDEX('SEMACU DATA UNIFICADA'!$C$2:$T1000,MATCH(1,($A48='SEMACU DATA UNIFICADA'!$A$2:$A1000)*($BD$1='SEMACU DATA UNIFICADA'!$B$2:$B1000),0),MATCH(BH$2,'SEMACU DATA UNIFICADA'!$C$1:$T$1,0)),"")</f>
        <v/>
      </c>
      <c r="BI48" s="2" t="str">
        <f t="array" ref="BI48">IFERROR(INDEX('SEMACU DATA UNIFICADA'!$C$2:$T1000,MATCH(1,($A48='SEMACU DATA UNIFICADA'!$A$2:$A1000)*($BD$1='SEMACU DATA UNIFICADA'!$B$2:$B1000),0),MATCH(BI$2,'SEMACU DATA UNIFICADA'!$C$1:$T$1,0)),"")</f>
        <v/>
      </c>
      <c r="BJ48" s="2" t="str">
        <f t="array" ref="BJ48">IFERROR(INDEX('SEMACU DATA UNIFICADA'!$C$2:$T1000,MATCH(1,($A48='SEMACU DATA UNIFICADA'!$A$2:$A1000)*($BD$1='SEMACU DATA UNIFICADA'!$B$2:$B1000),0),MATCH(BJ$2,'SEMACU DATA UNIFICADA'!$C$1:$T$1,0)),"")</f>
        <v/>
      </c>
      <c r="BK48" s="33" t="str">
        <f t="array" ref="BK48">IFERROR(INDEX('SEMACU DATA UNIFICADA'!$C$2:$T1000,MATCH(1,($A48='SEMACU DATA UNIFICADA'!$A$2:$A1000)*($BD$1='SEMACU DATA UNIFICADA'!$B$2:$B1000),0),MATCH(BK$2,'SEMACU DATA UNIFICADA'!$C$1:$T$1,0)),"")</f>
        <v/>
      </c>
      <c r="BL48" s="60" t="str">
        <f t="array" ref="BL48">IFERROR(INDEX('SEMACU DATA UNIFICADA'!$C$2:$T1000,MATCH(1,($A48='SEMACU DATA UNIFICADA'!$A$2:$A1000)*($BD$1='SEMACU DATA UNIFICADA'!$B$2:$B1000),0),MATCH(BL$2,'SEMACU DATA UNIFICADA'!$C$1:$T$1,0)),"")</f>
        <v/>
      </c>
      <c r="BM48" s="23" t="str">
        <f t="array" ref="BM48">IFERROR(INDEX('SEMACU DATA UNIFICADA'!$C$2:$T1000,MATCH(1,($A48='SEMACU DATA UNIFICADA'!$A$2:$A1000)*($BD$1='SEMACU DATA UNIFICADA'!$B$2:$B1000),0),MATCH(BM$2,'SEMACU DATA UNIFICADA'!$C$1:$T$1,0)),"")</f>
        <v/>
      </c>
      <c r="BN48" s="23" t="str">
        <f t="array" ref="BN48">IFERROR(INDEX('SEMACU DATA UNIFICADA'!$C$2:$T1000,MATCH(1,($A48='SEMACU DATA UNIFICADA'!$A$2:$A1000)*($BD$1='SEMACU DATA UNIFICADA'!$B$2:$B1000),0),MATCH(BN$2,'SEMACU DATA UNIFICADA'!$C$1:$T$1,0)),"")</f>
        <v/>
      </c>
      <c r="BO48" s="23" t="str">
        <f t="array" ref="BO48">IFERROR(INDEX('SEMACU DATA UNIFICADA'!$C$2:$T1000,MATCH(1,($A48='SEMACU DATA UNIFICADA'!$A$2:$A1000)*($BD$1='SEMACU DATA UNIFICADA'!$B$2:$B1000),0),MATCH(BO$2,'SEMACU DATA UNIFICADA'!$C$1:$T$1,0)),"")</f>
        <v/>
      </c>
      <c r="BP48" s="60" t="str">
        <f t="array" ref="BP48">IFERROR(INDEX('SEMACU DATA UNIFICADA'!$C$2:$T1000,MATCH(1,($A48='SEMACU DATA UNIFICADA'!$A$2:$A1000)*($BD$1='SEMACU DATA UNIFICADA'!$B$2:$B1000),0),MATCH(BP$2,'SEMACU DATA UNIFICADA'!$C$1:$T$1,0)),"")</f>
        <v/>
      </c>
      <c r="BQ48" s="2" t="str">
        <f t="array" ref="BQ48">IFERROR(INDEX('SEMACU DATA UNIFICADA'!$C$2:$T1000,MATCH(1,($A48='SEMACU DATA UNIFICADA'!$A$2:$A1000)*($BD$1='SEMACU DATA UNIFICADA'!$B$2:$B1000),0),MATCH(BQ$2,'SEMACU DATA UNIFICADA'!$C$1:$T$1,0)),"")</f>
        <v/>
      </c>
      <c r="BR48" s="2" t="str">
        <f t="array" ref="BR48">IFERROR(INDEX('SEMACU DATA UNIFICADA'!$C$2:$T1000,MATCH(1,($A48='SEMACU DATA UNIFICADA'!$A$2:$A1000)*($BD$1='SEMACU DATA UNIFICADA'!$B$2:$B1000),0),MATCH(BR$2,'SEMACU DATA UNIFICADA'!$C$1:$T$1,0)),"")</f>
        <v/>
      </c>
      <c r="BS48" s="33" t="str">
        <f t="array" ref="BS48">IFERROR(INDEX('SEMACU DATA UNIFICADA'!$C$2:$T1000,MATCH(1,($A48='SEMACU DATA UNIFICADA'!$A$2:$A1000)*($BD$1='SEMACU DATA UNIFICADA'!$B$2:$B1000),0),MATCH(BS$2,'SEMACU DATA UNIFICADA'!$C$1:$T$1,0)),"")</f>
        <v/>
      </c>
      <c r="BT48" s="60" t="str">
        <f t="array" ref="BT48">IFERROR(INDEX('SEMACU DATA UNIFICADA'!$C$2:$T1000,MATCH(1,($A48='SEMACU DATA UNIFICADA'!$A$2:$A1000)*($BD$1='SEMACU DATA UNIFICADA'!$B$2:$B1000),0),MATCH(BT$2,'SEMACU DATA UNIFICADA'!$C$1:$T$1,0)),"")</f>
        <v/>
      </c>
      <c r="BU48" s="140" t="str">
        <f t="array" ref="BU48">IFERROR(INDEX('SEMACU DATA UNIFICADA'!$C$2:$T1000,MATCH(1,($A48='SEMACU DATA UNIFICADA'!$A$2:$A1000)*($BD$1='SEMACU DATA UNIFICADA'!$B$2:$B1000),0),MATCH(BU$2,'SEMACU DATA UNIFICADA'!$C$1:$T$1,0)),"")</f>
        <v/>
      </c>
      <c r="BV48" s="138" t="str">
        <f t="array" ref="BV48">IFERROR(INDEX('SEMACU DATA UNIFICADA'!$C$2:$T1000,MATCH(1,($A48='SEMACU DATA UNIFICADA'!$A$2:$A1000)*($BV$1='SEMACU DATA UNIFICADA'!$B$2:$B1000),0),MATCH(BV$2,'SEMACU DATA UNIFICADA'!$C$1:$T$1,0)),"")</f>
        <v/>
      </c>
      <c r="BW48" s="2" t="str">
        <f t="array" ref="BW48">IFERROR(INDEX('SEMACU DATA UNIFICADA'!$C$2:$T1000,MATCH(1,($A48='SEMACU DATA UNIFICADA'!$A$2:$A1000)*($BV$1='SEMACU DATA UNIFICADA'!$B$2:$B1000),0),MATCH(BW$2,'SEMACU DATA UNIFICADA'!$C$1:$T$1,0)),"")</f>
        <v/>
      </c>
      <c r="BX48" s="2" t="str">
        <f t="array" ref="BX48">IFERROR(INDEX('SEMACU DATA UNIFICADA'!$C$2:$T1000,MATCH(1,($A48='SEMACU DATA UNIFICADA'!$A$2:$A1000)*($BV$1='SEMACU DATA UNIFICADA'!$B$2:$B1000),0),MATCH(BX$2,'SEMACU DATA UNIFICADA'!$C$1:$T$1,0)),"")</f>
        <v/>
      </c>
      <c r="BY48" s="2" t="str">
        <f t="array" ref="BY48">IFERROR(INDEX('SEMACU DATA UNIFICADA'!$C$2:$T1000,MATCH(1,($A48='SEMACU DATA UNIFICADA'!$A$2:$A1000)*($BV$1='SEMACU DATA UNIFICADA'!$B$2:$B1000),0),MATCH(BY$2,'SEMACU DATA UNIFICADA'!$C$1:$T$1,0)),"")</f>
        <v/>
      </c>
      <c r="BZ48" s="139" t="str">
        <f t="array" ref="BZ48">IFERROR(INDEX('SEMACU DATA UNIFICADA'!$C$2:$T1000,MATCH(1,($A48='SEMACU DATA UNIFICADA'!$A$2:$A1000)*($BV$1='SEMACU DATA UNIFICADA'!$B$2:$B1000),0),MATCH(BZ$2,'SEMACU DATA UNIFICADA'!$C$1:$T$1,0)),"")</f>
        <v/>
      </c>
      <c r="CA48" s="2" t="str">
        <f t="array" ref="CA48">IFERROR(INDEX('SEMACU DATA UNIFICADA'!$C$2:$T1000,MATCH(1,($A48='SEMACU DATA UNIFICADA'!$A$2:$A1000)*($BV$1='SEMACU DATA UNIFICADA'!$B$2:$B1000),0),MATCH(CA$2,'SEMACU DATA UNIFICADA'!$C$1:$T$1,0)),"")</f>
        <v/>
      </c>
      <c r="CB48" s="2" t="str">
        <f t="array" ref="CB48">IFERROR(INDEX('SEMACU DATA UNIFICADA'!$C$2:$T1000,MATCH(1,($A48='SEMACU DATA UNIFICADA'!$A$2:$A1000)*($BV$1='SEMACU DATA UNIFICADA'!$B$2:$B1000),0),MATCH(CB$2,'SEMACU DATA UNIFICADA'!$C$1:$T$1,0)),"")</f>
        <v/>
      </c>
      <c r="CC48" s="33" t="str">
        <f t="array" ref="CC48">IFERROR(INDEX('SEMACU DATA UNIFICADA'!$C$2:$T1000,MATCH(1,($A48='SEMACU DATA UNIFICADA'!$A$2:$A1000)*($BV$1='SEMACU DATA UNIFICADA'!$B$2:$B1000),0),MATCH(CC$2,'SEMACU DATA UNIFICADA'!$C$1:$T$1,0)),"")</f>
        <v/>
      </c>
      <c r="CD48" s="60" t="str">
        <f t="array" ref="CD48">IFERROR(INDEX('SEMACU DATA UNIFICADA'!$C$2:$T1000,MATCH(1,($A48='SEMACU DATA UNIFICADA'!$A$2:$A1000)*($BV$1='SEMACU DATA UNIFICADA'!$B$2:$B1000),0),MATCH(CD$2,'SEMACU DATA UNIFICADA'!$C$1:$T$1,0)),"")</f>
        <v/>
      </c>
      <c r="CE48" s="23" t="str">
        <f t="array" ref="CE48">IFERROR(INDEX('SEMACU DATA UNIFICADA'!$C$2:$T1000,MATCH(1,($A48='SEMACU DATA UNIFICADA'!$A$2:$A1000)*($BV$1='SEMACU DATA UNIFICADA'!$B$2:$B1000),0),MATCH(CE$2,'SEMACU DATA UNIFICADA'!$C$1:$T$1,0)),"")</f>
        <v/>
      </c>
      <c r="CF48" s="23" t="str">
        <f t="array" ref="CF48">IFERROR(INDEX('SEMACU DATA UNIFICADA'!$C$2:$T1000,MATCH(1,($A48='SEMACU DATA UNIFICADA'!$A$2:$A1000)*($BV$1='SEMACU DATA UNIFICADA'!$B$2:$B1000),0),MATCH(CF$2,'SEMACU DATA UNIFICADA'!$C$1:$T$1,0)),"")</f>
        <v/>
      </c>
      <c r="CG48" s="23" t="str">
        <f t="array" ref="CG48">IFERROR(INDEX('SEMACU DATA UNIFICADA'!$C$2:$T1000,MATCH(1,($A48='SEMACU DATA UNIFICADA'!$A$2:$A1000)*($BV$1='SEMACU DATA UNIFICADA'!$B$2:$B1000),0),MATCH(CG$2,'SEMACU DATA UNIFICADA'!$C$1:$T$1,0)),"")</f>
        <v/>
      </c>
      <c r="CH48" s="60" t="str">
        <f t="array" ref="CH48">IFERROR(INDEX('SEMACU DATA UNIFICADA'!$C$2:$T1000,MATCH(1,($A48='SEMACU DATA UNIFICADA'!$A$2:$A1000)*($BV$1='SEMACU DATA UNIFICADA'!$B$2:$B1000),0),MATCH(CH$2,'SEMACU DATA UNIFICADA'!$C$1:$T$1,0)),"")</f>
        <v/>
      </c>
      <c r="CI48" s="2" t="str">
        <f t="array" ref="CI48">IFERROR(INDEX('SEMACU DATA UNIFICADA'!$C$2:$T1000,MATCH(1,($A48='SEMACU DATA UNIFICADA'!$A$2:$A1000)*($BV$1='SEMACU DATA UNIFICADA'!$B$2:$B1000),0),MATCH(CI$2,'SEMACU DATA UNIFICADA'!$C$1:$T$1,0)),"")</f>
        <v/>
      </c>
      <c r="CJ48" s="2" t="str">
        <f t="array" ref="CJ48">IFERROR(INDEX('SEMACU DATA UNIFICADA'!$C$2:$T1000,MATCH(1,($A48='SEMACU DATA UNIFICADA'!$A$2:$A1000)*($BV$1='SEMACU DATA UNIFICADA'!$B$2:$B1000),0),MATCH(CJ$2,'SEMACU DATA UNIFICADA'!$C$1:$T$1,0)),"")</f>
        <v/>
      </c>
      <c r="CK48" s="33" t="str">
        <f t="array" ref="CK48">IFERROR(INDEX('SEMACU DATA UNIFICADA'!$C$2:$T1000,MATCH(1,($A48='SEMACU DATA UNIFICADA'!$A$2:$A1000)*($BV$1='SEMACU DATA UNIFICADA'!$B$2:$B1000),0),MATCH(CK$2,'SEMACU DATA UNIFICADA'!$C$1:$T$1,0)),"")</f>
        <v/>
      </c>
      <c r="CL48" s="60" t="str">
        <f t="array" ref="CL48">IFERROR(INDEX('SEMACU DATA UNIFICADA'!$C$2:$T1000,MATCH(1,($A48='SEMACU DATA UNIFICADA'!$A$2:$A1000)*($BV$1='SEMACU DATA UNIFICADA'!$B$2:$B1000),0),MATCH(CL$2,'SEMACU DATA UNIFICADA'!$C$1:$T$1,0)),"")</f>
        <v/>
      </c>
      <c r="CM48" s="140" t="str">
        <f t="array" ref="CM48">IFERROR(INDEX('SEMACU DATA UNIFICADA'!$C$2:$T1000,MATCH(1,($A48='SEMACU DATA UNIFICADA'!$A$2:$A1000)*($BV$1='SEMACU DATA UNIFICADA'!$B$2:$B1000),0),MATCH(CM$2,'SEMACU DATA UNIFICADA'!$C$1:$T$1,0)),"")</f>
        <v/>
      </c>
      <c r="CN48" s="138" t="str">
        <f t="array" ref="CN48">IFERROR(INDEX('SEMACU DATA UNIFICADA'!$C$2:$T1000,MATCH(1,($A48='SEMACU DATA UNIFICADA'!$A$2:$A1000)*($CN$1='SEMACU DATA UNIFICADA'!$B$2:$B1000),0),MATCH(CN$2,'SEMACU DATA UNIFICADA'!$C$1:$T$1,0)),"")</f>
        <v/>
      </c>
      <c r="CO48" s="2" t="str">
        <f t="array" ref="CO48">IFERROR(INDEX('SEMACU DATA UNIFICADA'!$C$2:$T1000,MATCH(1,($A48='SEMACU DATA UNIFICADA'!$A$2:$A1000)*($CN$1='SEMACU DATA UNIFICADA'!$B$2:$B1000),0),MATCH(CO$2,'SEMACU DATA UNIFICADA'!$C$1:$T$1,0)),"")</f>
        <v/>
      </c>
      <c r="CP48" s="2" t="str">
        <f t="array" ref="CP48">IFERROR(INDEX('SEMACU DATA UNIFICADA'!$C$2:$T1000,MATCH(1,($A48='SEMACU DATA UNIFICADA'!$A$2:$A1000)*($CN$1='SEMACU DATA UNIFICADA'!$B$2:$B1000),0),MATCH(CP$2,'SEMACU DATA UNIFICADA'!$C$1:$T$1,0)),"")</f>
        <v/>
      </c>
      <c r="CQ48" s="2" t="str">
        <f t="array" ref="CQ48">IFERROR(INDEX('SEMACU DATA UNIFICADA'!$C$2:$T1000,MATCH(1,($A48='SEMACU DATA UNIFICADA'!$A$2:$A1000)*($CN$1='SEMACU DATA UNIFICADA'!$B$2:$B1000),0),MATCH(CQ$2,'SEMACU DATA UNIFICADA'!$C$1:$T$1,0)),"")</f>
        <v/>
      </c>
      <c r="CR48" s="139" t="str">
        <f t="array" ref="CR48">IFERROR(INDEX('SEMACU DATA UNIFICADA'!$C$2:$T1000,MATCH(1,($A48='SEMACU DATA UNIFICADA'!$A$2:$A1000)*($CN$1='SEMACU DATA UNIFICADA'!$B$2:$B1000),0),MATCH(CR$2,'SEMACU DATA UNIFICADA'!$C$1:$T$1,0)),"")</f>
        <v/>
      </c>
      <c r="CS48" s="2" t="str">
        <f t="array" ref="CS48">IFERROR(INDEX('SEMACU DATA UNIFICADA'!$C$2:$T1000,MATCH(1,($A48='SEMACU DATA UNIFICADA'!$A$2:$A1000)*($CN$1='SEMACU DATA UNIFICADA'!$B$2:$B1000),0),MATCH(CS$2,'SEMACU DATA UNIFICADA'!$C$1:$T$1,0)),"")</f>
        <v/>
      </c>
      <c r="CT48" s="2" t="str">
        <f t="array" ref="CT48">IFERROR(INDEX('SEMACU DATA UNIFICADA'!$C$2:$T1000,MATCH(1,($A48='SEMACU DATA UNIFICADA'!$A$2:$A1000)*($CN$1='SEMACU DATA UNIFICADA'!$B$2:$B1000),0),MATCH(CT$2,'SEMACU DATA UNIFICADA'!$C$1:$T$1,0)),"")</f>
        <v/>
      </c>
      <c r="CU48" s="33" t="str">
        <f t="array" ref="CU48">IFERROR(INDEX('SEMACU DATA UNIFICADA'!$C$2:$T1000,MATCH(1,($A48='SEMACU DATA UNIFICADA'!$A$2:$A1000)*($CN$1='SEMACU DATA UNIFICADA'!$B$2:$B1000),0),MATCH(CU$2,'SEMACU DATA UNIFICADA'!$C$1:$T$1,0)),"")</f>
        <v/>
      </c>
      <c r="CV48" s="60" t="str">
        <f t="array" ref="CV48">IFERROR(INDEX('SEMACU DATA UNIFICADA'!$C$2:$T1000,MATCH(1,($A48='SEMACU DATA UNIFICADA'!$A$2:$A1000)*($CN$1='SEMACU DATA UNIFICADA'!$B$2:$B1000),0),MATCH(CV$2,'SEMACU DATA UNIFICADA'!$C$1:$T$1,0)),"")</f>
        <v/>
      </c>
      <c r="CW48" s="23" t="str">
        <f t="array" ref="CW48">IFERROR(INDEX('SEMACU DATA UNIFICADA'!$C$2:$T1000,MATCH(1,($A48='SEMACU DATA UNIFICADA'!$A$2:$A1000)*($CN$1='SEMACU DATA UNIFICADA'!$B$2:$B1000),0),MATCH(CW$2,'SEMACU DATA UNIFICADA'!$C$1:$T$1,0)),"")</f>
        <v/>
      </c>
      <c r="CX48" s="23" t="str">
        <f t="array" ref="CX48">IFERROR(INDEX('SEMACU DATA UNIFICADA'!$C$2:$T1000,MATCH(1,($A48='SEMACU DATA UNIFICADA'!$A$2:$A1000)*($CN$1='SEMACU DATA UNIFICADA'!$B$2:$B1000),0),MATCH(CX$2,'SEMACU DATA UNIFICADA'!$C$1:$T$1,0)),"")</f>
        <v/>
      </c>
      <c r="CY48" s="23" t="str">
        <f t="array" ref="CY48">IFERROR(INDEX('SEMACU DATA UNIFICADA'!$C$2:$T1000,MATCH(1,($A48='SEMACU DATA UNIFICADA'!$A$2:$A1000)*($CN$1='SEMACU DATA UNIFICADA'!$B$2:$B1000),0),MATCH(CY$2,'SEMACU DATA UNIFICADA'!$C$1:$T$1,0)),"")</f>
        <v/>
      </c>
      <c r="CZ48" s="60" t="str">
        <f t="array" ref="CZ48">IFERROR(INDEX('SEMACU DATA UNIFICADA'!$C$2:$T1000,MATCH(1,($A48='SEMACU DATA UNIFICADA'!$A$2:$A1000)*($CN$1='SEMACU DATA UNIFICADA'!$B$2:$B1000),0),MATCH(CZ$2,'SEMACU DATA UNIFICADA'!$C$1:$T$1,0)),"")</f>
        <v/>
      </c>
      <c r="DA48" s="2" t="str">
        <f t="array" ref="DA48">IFERROR(INDEX('SEMACU DATA UNIFICADA'!$C$2:$T1000,MATCH(1,($A48='SEMACU DATA UNIFICADA'!$A$2:$A1000)*($CN$1='SEMACU DATA UNIFICADA'!$B$2:$B1000),0),MATCH(DA$2,'SEMACU DATA UNIFICADA'!$C$1:$T$1,0)),"")</f>
        <v/>
      </c>
      <c r="DB48" s="2" t="str">
        <f t="array" ref="DB48">IFERROR(INDEX('SEMACU DATA UNIFICADA'!$C$2:$T1000,MATCH(1,($A48='SEMACU DATA UNIFICADA'!$A$2:$A1000)*($CN$1='SEMACU DATA UNIFICADA'!$B$2:$B1000),0),MATCH(DB$2,'SEMACU DATA UNIFICADA'!$C$1:$T$1,0)),"")</f>
        <v/>
      </c>
      <c r="DC48" s="33" t="str">
        <f t="array" ref="DC48">IFERROR(INDEX('SEMACU DATA UNIFICADA'!$C$2:$T1000,MATCH(1,($A48='SEMACU DATA UNIFICADA'!$A$2:$A1000)*($CN$1='SEMACU DATA UNIFICADA'!$B$2:$B1000),0),MATCH(DC$2,'SEMACU DATA UNIFICADA'!$C$1:$T$1,0)),"")</f>
        <v/>
      </c>
      <c r="DD48" s="60" t="str">
        <f t="array" ref="DD48">IFERROR(INDEX('SEMACU DATA UNIFICADA'!$C$2:$T1000,MATCH(1,($A48='SEMACU DATA UNIFICADA'!$A$2:$A1000)*($CN$1='SEMACU DATA UNIFICADA'!$B$2:$B1000),0),MATCH(DD$2,'SEMACU DATA UNIFICADA'!$C$1:$T$1,0)),"")</f>
        <v/>
      </c>
      <c r="DE48" s="140" t="str">
        <f t="array" ref="DE48">IFERROR(INDEX('SEMACU DATA UNIFICADA'!$C$2:$T1000,MATCH(1,($A48='SEMACU DATA UNIFICADA'!$A$2:$A1000)*($CN$1='SEMACU DATA UNIFICADA'!$B$2:$B1000),0),MATCH(DE$2,'SEMACU DATA UNIFICADA'!$C$1:$T$1,0)),"")</f>
        <v/>
      </c>
      <c r="DF48" s="138" t="str">
        <f t="array" ref="DF48">IFERROR(INDEX('SEMACU DATA UNIFICADA'!$C$2:$T1000,MATCH(1,($A48='SEMACU DATA UNIFICADA'!$A$2:$A1000)*($DF$1='SEMACU DATA UNIFICADA'!$B$2:$B1000),0),MATCH(DF$2,'SEMACU DATA UNIFICADA'!$C$1:$T$1,0)),"")</f>
        <v/>
      </c>
      <c r="DG48" s="2" t="str">
        <f t="array" ref="DG48">IFERROR(INDEX('SEMACU DATA UNIFICADA'!$C$2:$T1000,MATCH(1,($A48='SEMACU DATA UNIFICADA'!$A$2:$A1000)*($DF$1='SEMACU DATA UNIFICADA'!$B$2:$B1000),0),MATCH(DG$2,'SEMACU DATA UNIFICADA'!$C$1:$T$1,0)),"")</f>
        <v/>
      </c>
      <c r="DH48" s="2" t="str">
        <f t="array" ref="DH48">IFERROR(INDEX('SEMACU DATA UNIFICADA'!$C$2:$T1000,MATCH(1,($A48='SEMACU DATA UNIFICADA'!$A$2:$A1000)*($DF$1='SEMACU DATA UNIFICADA'!$B$2:$B1000),0),MATCH(DH$2,'SEMACU DATA UNIFICADA'!$C$1:$T$1,0)),"")</f>
        <v/>
      </c>
      <c r="DI48" s="2" t="str">
        <f t="array" ref="DI48">IFERROR(INDEX('SEMACU DATA UNIFICADA'!$C$2:$T1000,MATCH(1,($A48='SEMACU DATA UNIFICADA'!$A$2:$A1000)*($DF$1='SEMACU DATA UNIFICADA'!$B$2:$B1000),0),MATCH(DI$2,'SEMACU DATA UNIFICADA'!$C$1:$T$1,0)),"")</f>
        <v/>
      </c>
      <c r="DJ48" s="139" t="str">
        <f t="array" ref="DJ48">IFERROR(INDEX('SEMACU DATA UNIFICADA'!$C$2:$T1000,MATCH(1,($A48='SEMACU DATA UNIFICADA'!$A$2:$A1000)*($DF$1='SEMACU DATA UNIFICADA'!$B$2:$B1000),0),MATCH(DJ$2,'SEMACU DATA UNIFICADA'!$C$1:$T$1,0)),"")</f>
        <v/>
      </c>
      <c r="DK48" s="2" t="str">
        <f t="array" ref="DK48">IFERROR(INDEX('SEMACU DATA UNIFICADA'!$C$2:$T1000,MATCH(1,($A48='SEMACU DATA UNIFICADA'!$A$2:$A1000)*($DF$1='SEMACU DATA UNIFICADA'!$B$2:$B1000),0),MATCH(DK$2,'SEMACU DATA UNIFICADA'!$C$1:$T$1,0)),"")</f>
        <v/>
      </c>
      <c r="DL48" s="2" t="str">
        <f t="array" ref="DL48">IFERROR(INDEX('SEMACU DATA UNIFICADA'!$C$2:$T1000,MATCH(1,($A48='SEMACU DATA UNIFICADA'!$A$2:$A1000)*($DF$1='SEMACU DATA UNIFICADA'!$B$2:$B1000),0),MATCH(DL$2,'SEMACU DATA UNIFICADA'!$C$1:$T$1,0)),"")</f>
        <v/>
      </c>
      <c r="DM48" s="33" t="str">
        <f t="array" ref="DM48">IFERROR(INDEX('SEMACU DATA UNIFICADA'!$C$2:$T1000,MATCH(1,($A48='SEMACU DATA UNIFICADA'!$A$2:$A1000)*($DF$1='SEMACU DATA UNIFICADA'!$B$2:$B1000),0),MATCH(DM$2,'SEMACU DATA UNIFICADA'!$C$1:$T$1,0)),"")</f>
        <v/>
      </c>
      <c r="DN48" s="60" t="str">
        <f t="array" ref="DN48">IFERROR(INDEX('SEMACU DATA UNIFICADA'!$C$2:$T1000,MATCH(1,($A48='SEMACU DATA UNIFICADA'!$A$2:$A1000)*($DF$1='SEMACU DATA UNIFICADA'!$B$2:$B1000),0),MATCH(DN$2,'SEMACU DATA UNIFICADA'!$C$1:$T$1,0)),"")</f>
        <v/>
      </c>
      <c r="DO48" s="23" t="str">
        <f t="array" ref="DO48">IFERROR(INDEX('SEMACU DATA UNIFICADA'!$C$2:$T1000,MATCH(1,($A48='SEMACU DATA UNIFICADA'!$A$2:$A1000)*($DF$1='SEMACU DATA UNIFICADA'!$B$2:$B1000),0),MATCH(DO$2,'SEMACU DATA UNIFICADA'!$C$1:$T$1,0)),"")</f>
        <v/>
      </c>
      <c r="DP48" s="23" t="str">
        <f t="array" ref="DP48">IFERROR(INDEX('SEMACU DATA UNIFICADA'!$C$2:$T1000,MATCH(1,($A48='SEMACU DATA UNIFICADA'!$A$2:$A1000)*($DF$1='SEMACU DATA UNIFICADA'!$B$2:$B1000),0),MATCH(DP$2,'SEMACU DATA UNIFICADA'!$C$1:$T$1,0)),"")</f>
        <v/>
      </c>
      <c r="DQ48" s="23" t="str">
        <f t="array" ref="DQ48">IFERROR(INDEX('SEMACU DATA UNIFICADA'!$C$2:$T1000,MATCH(1,($A48='SEMACU DATA UNIFICADA'!$A$2:$A1000)*($DF$1='SEMACU DATA UNIFICADA'!$B$2:$B1000),0),MATCH(DQ$2,'SEMACU DATA UNIFICADA'!$C$1:$T$1,0)),"")</f>
        <v/>
      </c>
      <c r="DR48" s="60" t="str">
        <f t="array" ref="DR48">IFERROR(INDEX('SEMACU DATA UNIFICADA'!$C$2:$T1000,MATCH(1,($A48='SEMACU DATA UNIFICADA'!$A$2:$A1000)*($DF$1='SEMACU DATA UNIFICADA'!$B$2:$B1000),0),MATCH(DR$2,'SEMACU DATA UNIFICADA'!$C$1:$T$1,0)),"")</f>
        <v/>
      </c>
      <c r="DS48" s="2" t="str">
        <f t="array" ref="DS48">IFERROR(INDEX('SEMACU DATA UNIFICADA'!$C$2:$T1000,MATCH(1,($A48='SEMACU DATA UNIFICADA'!$A$2:$A1000)*($DF$1='SEMACU DATA UNIFICADA'!$B$2:$B1000),0),MATCH(DS$2,'SEMACU DATA UNIFICADA'!$C$1:$T$1,0)),"")</f>
        <v/>
      </c>
      <c r="DT48" s="2" t="str">
        <f t="array" ref="DT48">IFERROR(INDEX('SEMACU DATA UNIFICADA'!$C$2:$T1000,MATCH(1,($A48='SEMACU DATA UNIFICADA'!$A$2:$A1000)*($DF$1='SEMACU DATA UNIFICADA'!$B$2:$B1000),0),MATCH(DT$2,'SEMACU DATA UNIFICADA'!$C$1:$T$1,0)),"")</f>
        <v/>
      </c>
      <c r="DU48" s="33" t="str">
        <f t="array" ref="DU48">IFERROR(INDEX('SEMACU DATA UNIFICADA'!$C$2:$T1000,MATCH(1,($A48='SEMACU DATA UNIFICADA'!$A$2:$A1000)*($DF$1='SEMACU DATA UNIFICADA'!$B$2:$B1000),0),MATCH(DU$2,'SEMACU DATA UNIFICADA'!$C$1:$T$1,0)),"")</f>
        <v/>
      </c>
      <c r="DV48" s="60" t="str">
        <f t="array" ref="DV48">IFERROR(INDEX('SEMACU DATA UNIFICADA'!$C$2:$T1000,MATCH(1,($A48='SEMACU DATA UNIFICADA'!$A$2:$A1000)*($DF$1='SEMACU DATA UNIFICADA'!$B$2:$B1000),0),MATCH(DV$2,'SEMACU DATA UNIFICADA'!$C$1:$T$1,0)),"")</f>
        <v/>
      </c>
      <c r="DW48" s="140" t="str">
        <f t="array" ref="DW48">IFERROR(INDEX('SEMACU DATA UNIFICADA'!$C$2:$T1000,MATCH(1,($A48='SEMACU DATA UNIFICADA'!$A$2:$A1000)*($DF$1='SEMACU DATA UNIFICADA'!$B$2:$B1000),0),MATCH(DW$2,'SEMACU DATA UNIFICADA'!$C$1:$T$1,0)),"")</f>
        <v/>
      </c>
      <c r="DX48" s="138" t="str">
        <f t="array" ref="DX48">IFERROR(INDEX('SEMACU DATA UNIFICADA'!$C$2:$T1000,MATCH(1,($A48='SEMACU DATA UNIFICADA'!$A$2:$A1000)*($DX$1='SEMACU DATA UNIFICADA'!$B$2:$B1000),0),MATCH(DX$2,'SEMACU DATA UNIFICADA'!$C$1:$T$1,0)),"")</f>
        <v/>
      </c>
      <c r="DY48" s="2" t="str">
        <f t="array" ref="DY48">IFERROR(INDEX('SEMACU DATA UNIFICADA'!$C$2:$T1000,MATCH(1,($A48='SEMACU DATA UNIFICADA'!$A$2:$A1000)*($DX$1='SEMACU DATA UNIFICADA'!$B$2:$B1000),0),MATCH(DY$2,'SEMACU DATA UNIFICADA'!$C$1:$T$1,0)),"")</f>
        <v/>
      </c>
      <c r="DZ48" s="2" t="str">
        <f t="array" ref="DZ48">IFERROR(INDEX('SEMACU DATA UNIFICADA'!$C$2:$T1000,MATCH(1,($A48='SEMACU DATA UNIFICADA'!$A$2:$A1000)*($DX$1='SEMACU DATA UNIFICADA'!$B$2:$B1000),0),MATCH(DZ$2,'SEMACU DATA UNIFICADA'!$C$1:$T$1,0)),"")</f>
        <v/>
      </c>
      <c r="EA48" s="2" t="str">
        <f t="array" ref="EA48">IFERROR(INDEX('SEMACU DATA UNIFICADA'!$C$2:$T1000,MATCH(1,($A48='SEMACU DATA UNIFICADA'!$A$2:$A1000)*($DX$1='SEMACU DATA UNIFICADA'!$B$2:$B1000),0),MATCH(EA$2,'SEMACU DATA UNIFICADA'!$C$1:$T$1,0)),"")</f>
        <v/>
      </c>
      <c r="EB48" s="139" t="str">
        <f t="array" ref="EB48">IFERROR(INDEX('SEMACU DATA UNIFICADA'!$C$2:$T1000,MATCH(1,($A48='SEMACU DATA UNIFICADA'!$A$2:$A1000)*($DX$1='SEMACU DATA UNIFICADA'!$B$2:$B1000),0),MATCH(EB$2,'SEMACU DATA UNIFICADA'!$C$1:$T$1,0)),"")</f>
        <v/>
      </c>
      <c r="EC48" s="2" t="str">
        <f t="array" ref="EC48">IFERROR(INDEX('SEMACU DATA UNIFICADA'!$C$2:$T1000,MATCH(1,($A48='SEMACU DATA UNIFICADA'!$A$2:$A1000)*($DX$1='SEMACU DATA UNIFICADA'!$B$2:$B1000),0),MATCH(EC$2,'SEMACU DATA UNIFICADA'!$C$1:$T$1,0)),"")</f>
        <v/>
      </c>
      <c r="ED48" s="2" t="str">
        <f t="array" ref="ED48">IFERROR(INDEX('SEMACU DATA UNIFICADA'!$C$2:$T1000,MATCH(1,($A48='SEMACU DATA UNIFICADA'!$A$2:$A1000)*($DX$1='SEMACU DATA UNIFICADA'!$B$2:$B1000),0),MATCH(ED$2,'SEMACU DATA UNIFICADA'!$C$1:$T$1,0)),"")</f>
        <v/>
      </c>
      <c r="EE48" s="33" t="str">
        <f t="array" ref="EE48">IFERROR(INDEX('SEMACU DATA UNIFICADA'!$C$2:$T1000,MATCH(1,($A48='SEMACU DATA UNIFICADA'!$A$2:$A1000)*($DX$1='SEMACU DATA UNIFICADA'!$B$2:$B1000),0),MATCH(EE$2,'SEMACU DATA UNIFICADA'!$C$1:$T$1,0)),"")</f>
        <v/>
      </c>
      <c r="EF48" s="60" t="str">
        <f t="array" ref="EF48">IFERROR(INDEX('SEMACU DATA UNIFICADA'!$C$2:$T1000,MATCH(1,($A48='SEMACU DATA UNIFICADA'!$A$2:$A1000)*($DX$1='SEMACU DATA UNIFICADA'!$B$2:$B1000),0),MATCH(EF$2,'SEMACU DATA UNIFICADA'!$C$1:$T$1,0)),"")</f>
        <v/>
      </c>
      <c r="EG48" s="23" t="str">
        <f t="array" ref="EG48">IFERROR(INDEX('SEMACU DATA UNIFICADA'!$C$2:$T1000,MATCH(1,($A48='SEMACU DATA UNIFICADA'!$A$2:$A1000)*($DX$1='SEMACU DATA UNIFICADA'!$B$2:$B1000),0),MATCH(EG$2,'SEMACU DATA UNIFICADA'!$C$1:$T$1,0)),"")</f>
        <v/>
      </c>
      <c r="EH48" s="23" t="str">
        <f t="array" ref="EH48">IFERROR(INDEX('SEMACU DATA UNIFICADA'!$C$2:$T1000,MATCH(1,($A48='SEMACU DATA UNIFICADA'!$A$2:$A1000)*($DX$1='SEMACU DATA UNIFICADA'!$B$2:$B1000),0),MATCH(EH$2,'SEMACU DATA UNIFICADA'!$C$1:$T$1,0)),"")</f>
        <v/>
      </c>
      <c r="EI48" s="23" t="str">
        <f t="array" ref="EI48">IFERROR(INDEX('SEMACU DATA UNIFICADA'!$C$2:$T1000,MATCH(1,($A48='SEMACU DATA UNIFICADA'!$A$2:$A1000)*($DX$1='SEMACU DATA UNIFICADA'!$B$2:$B1000),0),MATCH(EI$2,'SEMACU DATA UNIFICADA'!$C$1:$T$1,0)),"")</f>
        <v/>
      </c>
      <c r="EJ48" s="60" t="str">
        <f t="array" ref="EJ48">IFERROR(INDEX('SEMACU DATA UNIFICADA'!$C$2:$T1000,MATCH(1,($A48='SEMACU DATA UNIFICADA'!$A$2:$A1000)*($DX$1='SEMACU DATA UNIFICADA'!$B$2:$B1000),0),MATCH(EJ$2,'SEMACU DATA UNIFICADA'!$C$1:$T$1,0)),"")</f>
        <v/>
      </c>
      <c r="EK48" s="2" t="str">
        <f t="array" ref="EK48">IFERROR(INDEX('SEMACU DATA UNIFICADA'!$C$2:$T1000,MATCH(1,($A48='SEMACU DATA UNIFICADA'!$A$2:$A1000)*($DX$1='SEMACU DATA UNIFICADA'!$B$2:$B1000),0),MATCH(EK$2,'SEMACU DATA UNIFICADA'!$C$1:$T$1,0)),"")</f>
        <v/>
      </c>
      <c r="EL48" s="2" t="str">
        <f t="array" ref="EL48">IFERROR(INDEX('SEMACU DATA UNIFICADA'!$C$2:$T1000,MATCH(1,($A48='SEMACU DATA UNIFICADA'!$A$2:$A1000)*($DX$1='SEMACU DATA UNIFICADA'!$B$2:$B1000),0),MATCH(EL$2,'SEMACU DATA UNIFICADA'!$C$1:$T$1,0)),"")</f>
        <v/>
      </c>
      <c r="EM48" s="33" t="str">
        <f t="array" ref="EM48">IFERROR(INDEX('SEMACU DATA UNIFICADA'!$C$2:$T1000,MATCH(1,($A48='SEMACU DATA UNIFICADA'!$A$2:$A1000)*($DX$1='SEMACU DATA UNIFICADA'!$B$2:$B1000),0),MATCH(EM$2,'SEMACU DATA UNIFICADA'!$C$1:$T$1,0)),"")</f>
        <v/>
      </c>
      <c r="EN48" s="60" t="str">
        <f t="array" ref="EN48">IFERROR(INDEX('SEMACU DATA UNIFICADA'!$C$2:$T1000,MATCH(1,($A48='SEMACU DATA UNIFICADA'!$A$2:$A1000)*($DX$1='SEMACU DATA UNIFICADA'!$B$2:$B1000),0),MATCH(EN$2,'SEMACU DATA UNIFICADA'!$C$1:$T$1,0)),"")</f>
        <v/>
      </c>
      <c r="EO48" s="140" t="str">
        <f t="array" ref="EO48">IFERROR(INDEX('SEMACU DATA UNIFICADA'!$C$2:$T1000,MATCH(1,($A48='SEMACU DATA UNIFICADA'!$A$2:$A1000)*($DX$1='SEMACU DATA UNIFICADA'!$B$2:$B1000),0),MATCH(EO$2,'SEMACU DATA UNIFICADA'!$C$1:$T$1,0)),"")</f>
        <v/>
      </c>
      <c r="EP48" s="138" t="str">
        <f t="array" ref="EP48">IFERROR(INDEX('SEMACU DATA UNIFICADA'!$C$2:$T1000,MATCH(1,($A48='SEMACU DATA UNIFICADA'!$A$2:$A1000)*($EP$1='SEMACU DATA UNIFICADA'!$B$2:$B1000),0),MATCH(EP$2,'SEMACU DATA UNIFICADA'!$C$1:$T$1,0)),"")</f>
        <v/>
      </c>
      <c r="EQ48" s="2" t="str">
        <f t="array" ref="EQ48">IFERROR(INDEX('SEMACU DATA UNIFICADA'!$C$2:$T1000,MATCH(1,($A48='SEMACU DATA UNIFICADA'!$A$2:$A1000)*($EP$1='SEMACU DATA UNIFICADA'!$B$2:$B1000),0),MATCH(EQ$2,'SEMACU DATA UNIFICADA'!$C$1:$T$1,0)),"")</f>
        <v/>
      </c>
      <c r="ER48" s="2" t="str">
        <f t="array" ref="ER48">IFERROR(INDEX('SEMACU DATA UNIFICADA'!$C$2:$T1000,MATCH(1,($A48='SEMACU DATA UNIFICADA'!$A$2:$A1000)*($EP$1='SEMACU DATA UNIFICADA'!$B$2:$B1000),0),MATCH(ER$2,'SEMACU DATA UNIFICADA'!$C$1:$T$1,0)),"")</f>
        <v/>
      </c>
      <c r="ES48" s="2" t="str">
        <f t="array" ref="ES48">IFERROR(INDEX('SEMACU DATA UNIFICADA'!$C$2:$T1000,MATCH(1,($A48='SEMACU DATA UNIFICADA'!$A$2:$A1000)*($EP$1='SEMACU DATA UNIFICADA'!$B$2:$B1000),0),MATCH(ES$2,'SEMACU DATA UNIFICADA'!$C$1:$T$1,0)),"")</f>
        <v/>
      </c>
      <c r="ET48" s="139" t="str">
        <f t="array" ref="ET48">IFERROR(INDEX('SEMACU DATA UNIFICADA'!$C$2:$T1000,MATCH(1,($A48='SEMACU DATA UNIFICADA'!$A$2:$A1000)*($EP$1='SEMACU DATA UNIFICADA'!$B$2:$B1000),0),MATCH(ET$2,'SEMACU DATA UNIFICADA'!$C$1:$T$1,0)),"")</f>
        <v/>
      </c>
      <c r="EU48" s="2" t="str">
        <f t="array" ref="EU48">IFERROR(INDEX('SEMACU DATA UNIFICADA'!$C$2:$T1000,MATCH(1,($A48='SEMACU DATA UNIFICADA'!$A$2:$A1000)*($EP$1='SEMACU DATA UNIFICADA'!$B$2:$B1000),0),MATCH(EU$2,'SEMACU DATA UNIFICADA'!$C$1:$T$1,0)),"")</f>
        <v/>
      </c>
      <c r="EV48" s="2" t="str">
        <f t="array" ref="EV48">IFERROR(INDEX('SEMACU DATA UNIFICADA'!$C$2:$T1000,MATCH(1,($A48='SEMACU DATA UNIFICADA'!$A$2:$A1000)*($EP$1='SEMACU DATA UNIFICADA'!$B$2:$B1000),0),MATCH(EV$2,'SEMACU DATA UNIFICADA'!$C$1:$T$1,0)),"")</f>
        <v/>
      </c>
      <c r="EW48" s="33" t="str">
        <f t="array" ref="EW48">IFERROR(INDEX('SEMACU DATA UNIFICADA'!$C$2:$T1000,MATCH(1,($A48='SEMACU DATA UNIFICADA'!$A$2:$A1000)*($EP$1='SEMACU DATA UNIFICADA'!$B$2:$B1000),0),MATCH(EW$2,'SEMACU DATA UNIFICADA'!$C$1:$T$1,0)),"")</f>
        <v/>
      </c>
      <c r="EX48" s="60" t="str">
        <f t="array" ref="EX48">IFERROR(INDEX('SEMACU DATA UNIFICADA'!$C$2:$T1000,MATCH(1,($A48='SEMACU DATA UNIFICADA'!$A$2:$A1000)*($EP$1='SEMACU DATA UNIFICADA'!$B$2:$B1000),0),MATCH(EX$2,'SEMACU DATA UNIFICADA'!$C$1:$T$1,0)),"")</f>
        <v/>
      </c>
      <c r="EY48" s="23" t="str">
        <f t="array" ref="EY48">IFERROR(INDEX('SEMACU DATA UNIFICADA'!$C$2:$T1000,MATCH(1,($A48='SEMACU DATA UNIFICADA'!$A$2:$A1000)*($EP$1='SEMACU DATA UNIFICADA'!$B$2:$B1000),0),MATCH(EY$2,'SEMACU DATA UNIFICADA'!$C$1:$T$1,0)),"")</f>
        <v/>
      </c>
      <c r="EZ48" s="23" t="str">
        <f t="array" ref="EZ48">IFERROR(INDEX('SEMACU DATA UNIFICADA'!$C$2:$T1000,MATCH(1,($A48='SEMACU DATA UNIFICADA'!$A$2:$A1000)*($EP$1='SEMACU DATA UNIFICADA'!$B$2:$B1000),0),MATCH(EZ$2,'SEMACU DATA UNIFICADA'!$C$1:$T$1,0)),"")</f>
        <v/>
      </c>
      <c r="FA48" s="23" t="str">
        <f t="array" ref="FA48">IFERROR(INDEX('SEMACU DATA UNIFICADA'!$C$2:$T1000,MATCH(1,($A48='SEMACU DATA UNIFICADA'!$A$2:$A1000)*($EP$1='SEMACU DATA UNIFICADA'!$B$2:$B1000),0),MATCH(FA$2,'SEMACU DATA UNIFICADA'!$C$1:$T$1,0)),"")</f>
        <v/>
      </c>
      <c r="FB48" s="60" t="str">
        <f t="array" ref="FB48">IFERROR(INDEX('SEMACU DATA UNIFICADA'!$C$2:$T1000,MATCH(1,($A48='SEMACU DATA UNIFICADA'!$A$2:$A1000)*($EP$1='SEMACU DATA UNIFICADA'!$B$2:$B1000),0),MATCH(FB$2,'SEMACU DATA UNIFICADA'!$C$1:$T$1,0)),"")</f>
        <v/>
      </c>
      <c r="FC48" s="2" t="str">
        <f t="array" ref="FC48">IFERROR(INDEX('SEMACU DATA UNIFICADA'!$C$2:$T1000,MATCH(1,($A48='SEMACU DATA UNIFICADA'!$A$2:$A1000)*($EP$1='SEMACU DATA UNIFICADA'!$B$2:$B1000),0),MATCH(FC$2,'SEMACU DATA UNIFICADA'!$C$1:$T$1,0)),"")</f>
        <v/>
      </c>
      <c r="FD48" s="2" t="str">
        <f t="array" ref="FD48">IFERROR(INDEX('SEMACU DATA UNIFICADA'!$C$2:$T1000,MATCH(1,($A48='SEMACU DATA UNIFICADA'!$A$2:$A1000)*($EP$1='SEMACU DATA UNIFICADA'!$B$2:$B1000),0),MATCH(FD$2,'SEMACU DATA UNIFICADA'!$C$1:$T$1,0)),"")</f>
        <v/>
      </c>
      <c r="FE48" s="33" t="str">
        <f t="array" ref="FE48">IFERROR(INDEX('SEMACU DATA UNIFICADA'!$C$2:$T1000,MATCH(1,($A48='SEMACU DATA UNIFICADA'!$A$2:$A1000)*($EP$1='SEMACU DATA UNIFICADA'!$B$2:$B1000),0),MATCH(FE$2,'SEMACU DATA UNIFICADA'!$C$1:$T$1,0)),"")</f>
        <v/>
      </c>
      <c r="FF48" s="60" t="str">
        <f t="array" ref="FF48">IFERROR(INDEX('SEMACU DATA UNIFICADA'!$C$2:$T1000,MATCH(1,($A48='SEMACU DATA UNIFICADA'!$A$2:$A1000)*($EP$1='SEMACU DATA UNIFICADA'!$B$2:$B1000),0),MATCH(FF$2,'SEMACU DATA UNIFICADA'!$C$1:$T$1,0)),"")</f>
        <v/>
      </c>
      <c r="FG48" s="140" t="str">
        <f t="array" ref="FG48">IFERROR(INDEX('SEMACU DATA UNIFICADA'!$C$2:$T1000,MATCH(1,($A48='SEMACU DATA UNIFICADA'!$A$2:$A1000)*($EP$1='SEMACU DATA UNIFICADA'!$B$2:$B1000),0),MATCH(FG$2,'SEMACU DATA UNIFICADA'!$C$1:$T$1,0)),"")</f>
        <v/>
      </c>
      <c r="FH48" s="138" t="str">
        <f t="array" ref="FH48">IFERROR(INDEX('SEMACU DATA UNIFICADA'!$C$2:$T1000,MATCH(1,($A48='SEMACU DATA UNIFICADA'!$A$2:$A1000)*($FH$1='SEMACU DATA UNIFICADA'!$B$2:$B1000),0),MATCH(FH$2,'SEMACU DATA UNIFICADA'!$C$1:$T$1,0)),"")</f>
        <v/>
      </c>
      <c r="FI48" s="2" t="str">
        <f t="array" ref="FI48">IFERROR(INDEX('SEMACU DATA UNIFICADA'!$C$2:$T1000,MATCH(1,($A48='SEMACU DATA UNIFICADA'!$A$2:$A1000)*($FH$1='SEMACU DATA UNIFICADA'!$B$2:$B1000),0),MATCH(FI$2,'SEMACU DATA UNIFICADA'!$C$1:$T$1,0)),"")</f>
        <v/>
      </c>
      <c r="FJ48" s="2" t="str">
        <f t="array" ref="FJ48">IFERROR(INDEX('SEMACU DATA UNIFICADA'!$C$2:$T1000,MATCH(1,($A48='SEMACU DATA UNIFICADA'!$A$2:$A1000)*($FH$1='SEMACU DATA UNIFICADA'!$B$2:$B1000),0),MATCH(FJ$2,'SEMACU DATA UNIFICADA'!$C$1:$T$1,0)),"")</f>
        <v/>
      </c>
      <c r="FK48" s="2" t="str">
        <f t="array" ref="FK48">IFERROR(INDEX('SEMACU DATA UNIFICADA'!$C$2:$T1000,MATCH(1,($A48='SEMACU DATA UNIFICADA'!$A$2:$A1000)*($FH$1='SEMACU DATA UNIFICADA'!$B$2:$B1000),0),MATCH(FK$2,'SEMACU DATA UNIFICADA'!$C$1:$T$1,0)),"")</f>
        <v/>
      </c>
      <c r="FL48" s="139" t="str">
        <f t="array" ref="FL48">IFERROR(INDEX('SEMACU DATA UNIFICADA'!$C$2:$T1000,MATCH(1,($A48='SEMACU DATA UNIFICADA'!$A$2:$A1000)*($FH$1='SEMACU DATA UNIFICADA'!$B$2:$B1000),0),MATCH(FL$2,'SEMACU DATA UNIFICADA'!$C$1:$T$1,0)),"")</f>
        <v/>
      </c>
      <c r="FM48" s="2" t="str">
        <f t="array" ref="FM48">IFERROR(INDEX('SEMACU DATA UNIFICADA'!$C$2:$T1000,MATCH(1,($A48='SEMACU DATA UNIFICADA'!$A$2:$A1000)*($FH$1='SEMACU DATA UNIFICADA'!$B$2:$B1000),0),MATCH(FM$2,'SEMACU DATA UNIFICADA'!$C$1:$T$1,0)),"")</f>
        <v/>
      </c>
      <c r="FN48" s="2" t="str">
        <f t="array" ref="FN48">IFERROR(INDEX('SEMACU DATA UNIFICADA'!$C$2:$T1000,MATCH(1,($A48='SEMACU DATA UNIFICADA'!$A$2:$A1000)*($FH$1='SEMACU DATA UNIFICADA'!$B$2:$B1000),0),MATCH(FN$2,'SEMACU DATA UNIFICADA'!$C$1:$T$1,0)),"")</f>
        <v/>
      </c>
      <c r="FO48" s="33" t="str">
        <f t="array" ref="FO48">IFERROR(INDEX('SEMACU DATA UNIFICADA'!$C$2:$T1000,MATCH(1,($A48='SEMACU DATA UNIFICADA'!$A$2:$A1000)*($FH$1='SEMACU DATA UNIFICADA'!$B$2:$B1000),0),MATCH(FO$2,'SEMACU DATA UNIFICADA'!$C$1:$T$1,0)),"")</f>
        <v/>
      </c>
      <c r="FP48" s="60" t="str">
        <f t="array" ref="FP48">IFERROR(INDEX('SEMACU DATA UNIFICADA'!$C$2:$T1000,MATCH(1,($A48='SEMACU DATA UNIFICADA'!$A$2:$A1000)*($FH$1='SEMACU DATA UNIFICADA'!$B$2:$B1000),0),MATCH(FP$2,'SEMACU DATA UNIFICADA'!$C$1:$T$1,0)),"")</f>
        <v/>
      </c>
      <c r="FQ48" s="23" t="str">
        <f t="array" ref="FQ48">IFERROR(INDEX('SEMACU DATA UNIFICADA'!$C$2:$T1000,MATCH(1,($A48='SEMACU DATA UNIFICADA'!$A$2:$A1000)*($FH$1='SEMACU DATA UNIFICADA'!$B$2:$B1000),0),MATCH(FQ$2,'SEMACU DATA UNIFICADA'!$C$1:$T$1,0)),"")</f>
        <v/>
      </c>
      <c r="FR48" s="23" t="str">
        <f t="array" ref="FR48">IFERROR(INDEX('SEMACU DATA UNIFICADA'!$C$2:$T1000,MATCH(1,($A48='SEMACU DATA UNIFICADA'!$A$2:$A1000)*($FH$1='SEMACU DATA UNIFICADA'!$B$2:$B1000),0),MATCH(FR$2,'SEMACU DATA UNIFICADA'!$C$1:$T$1,0)),"")</f>
        <v/>
      </c>
      <c r="FS48" s="23" t="str">
        <f t="array" ref="FS48">IFERROR(INDEX('SEMACU DATA UNIFICADA'!$C$2:$T1000,MATCH(1,($A48='SEMACU DATA UNIFICADA'!$A$2:$A1000)*($FH$1='SEMACU DATA UNIFICADA'!$B$2:$B1000),0),MATCH(FS$2,'SEMACU DATA UNIFICADA'!$C$1:$T$1,0)),"")</f>
        <v/>
      </c>
      <c r="FT48" s="60" t="str">
        <f t="array" ref="FT48">IFERROR(INDEX('SEMACU DATA UNIFICADA'!$C$2:$T1000,MATCH(1,($A48='SEMACU DATA UNIFICADA'!$A$2:$A1000)*($FH$1='SEMACU DATA UNIFICADA'!$B$2:$B1000),0),MATCH(FT$2,'SEMACU DATA UNIFICADA'!$C$1:$T$1,0)),"")</f>
        <v/>
      </c>
      <c r="FU48" s="2" t="str">
        <f t="array" ref="FU48">IFERROR(INDEX('SEMACU DATA UNIFICADA'!$C$2:$T1000,MATCH(1,($A48='SEMACU DATA UNIFICADA'!$A$2:$A1000)*($FH$1='SEMACU DATA UNIFICADA'!$B$2:$B1000),0),MATCH(FU$2,'SEMACU DATA UNIFICADA'!$C$1:$T$1,0)),"")</f>
        <v/>
      </c>
      <c r="FV48" s="2" t="str">
        <f t="array" ref="FV48">IFERROR(INDEX('SEMACU DATA UNIFICADA'!$C$2:$T1000,MATCH(1,($A48='SEMACU DATA UNIFICADA'!$A$2:$A1000)*($FH$1='SEMACU DATA UNIFICADA'!$B$2:$B1000),0),MATCH(FV$2,'SEMACU DATA UNIFICADA'!$C$1:$T$1,0)),"")</f>
        <v/>
      </c>
      <c r="FW48" s="33" t="str">
        <f t="array" ref="FW48">IFERROR(INDEX('SEMACU DATA UNIFICADA'!$C$2:$T1000,MATCH(1,($A48='SEMACU DATA UNIFICADA'!$A$2:$A1000)*($FH$1='SEMACU DATA UNIFICADA'!$B$2:$B1000),0),MATCH(FW$2,'SEMACU DATA UNIFICADA'!$C$1:$T$1,0)),"")</f>
        <v/>
      </c>
      <c r="FX48" s="60" t="str">
        <f t="array" ref="FX48">IFERROR(INDEX('SEMACU DATA UNIFICADA'!$C$2:$T1000,MATCH(1,($A48='SEMACU DATA UNIFICADA'!$A$2:$A1000)*($FH$1='SEMACU DATA UNIFICADA'!$B$2:$B1000),0),MATCH(FX$2,'SEMACU DATA UNIFICADA'!$C$1:$T$1,0)),"")</f>
        <v/>
      </c>
      <c r="FY48" s="140" t="str">
        <f t="array" ref="FY48">IFERROR(INDEX('SEMACU DATA UNIFICADA'!$C$2:$T1000,MATCH(1,($A48='SEMACU DATA UNIFICADA'!$A$2:$A1000)*($FH$1='SEMACU DATA UNIFICADA'!$B$2:$B1000),0),MATCH(FY$2,'SEMACU DATA UNIFICADA'!$C$1:$T$1,0)),"")</f>
        <v/>
      </c>
      <c r="FZ48" s="138" t="str">
        <f t="array" ref="FZ48">IFERROR(INDEX('SEMACU DATA UNIFICADA'!$C$2:$T1000,MATCH(1,($A48='SEMACU DATA UNIFICADA'!$A$2:$A1000)*($FZ$1='SEMACU DATA UNIFICADA'!$B$2:$B1000),0),MATCH(FZ$2,'SEMACU DATA UNIFICADA'!$C$1:$T$1,0)),"")</f>
        <v/>
      </c>
      <c r="GA48" s="2" t="str">
        <f t="array" ref="GA48">IFERROR(INDEX('SEMACU DATA UNIFICADA'!$C$2:$T1000,MATCH(1,($A48='SEMACU DATA UNIFICADA'!$A$2:$A1000)*($FZ$1='SEMACU DATA UNIFICADA'!$B$2:$B1000),0),MATCH(GA$2,'SEMACU DATA UNIFICADA'!$C$1:$T$1,0)),"")</f>
        <v/>
      </c>
      <c r="GB48" s="2" t="str">
        <f t="array" ref="GB48">IFERROR(INDEX('SEMACU DATA UNIFICADA'!$C$2:$T1000,MATCH(1,($A48='SEMACU DATA UNIFICADA'!$A$2:$A1000)*($FZ$1='SEMACU DATA UNIFICADA'!$B$2:$B1000),0),MATCH(GB$2,'SEMACU DATA UNIFICADA'!$C$1:$T$1,0)),"")</f>
        <v/>
      </c>
      <c r="GC48" s="2" t="str">
        <f t="array" ref="GC48">IFERROR(INDEX('SEMACU DATA UNIFICADA'!$C$2:$T1000,MATCH(1,($A48='SEMACU DATA UNIFICADA'!$A$2:$A1000)*($FZ$1='SEMACU DATA UNIFICADA'!$B$2:$B1000),0),MATCH(GC$2,'SEMACU DATA UNIFICADA'!$C$1:$T$1,0)),"")</f>
        <v/>
      </c>
      <c r="GD48" s="139" t="str">
        <f t="array" ref="GD48">IFERROR(INDEX('SEMACU DATA UNIFICADA'!$C$2:$T1000,MATCH(1,($A48='SEMACU DATA UNIFICADA'!$A$2:$A1000)*($FZ$1='SEMACU DATA UNIFICADA'!$B$2:$B1000),0),MATCH(GD$2,'SEMACU DATA UNIFICADA'!$C$1:$T$1,0)),"")</f>
        <v/>
      </c>
      <c r="GE48" s="2" t="str">
        <f t="array" ref="GE48">IFERROR(INDEX('SEMACU DATA UNIFICADA'!$C$2:$T1000,MATCH(1,($A48='SEMACU DATA UNIFICADA'!$A$2:$A1000)*($FZ$1='SEMACU DATA UNIFICADA'!$B$2:$B1000),0),MATCH(GE$2,'SEMACU DATA UNIFICADA'!$C$1:$T$1,0)),"")</f>
        <v/>
      </c>
      <c r="GF48" s="2" t="str">
        <f t="array" ref="GF48">IFERROR(INDEX('SEMACU DATA UNIFICADA'!$C$2:$T1000,MATCH(1,($A48='SEMACU DATA UNIFICADA'!$A$2:$A1000)*($FZ$1='SEMACU DATA UNIFICADA'!$B$2:$B1000),0),MATCH(GF$2,'SEMACU DATA UNIFICADA'!$C$1:$T$1,0)),"")</f>
        <v/>
      </c>
      <c r="GG48" s="33" t="str">
        <f t="array" ref="GG48">IFERROR(INDEX('SEMACU DATA UNIFICADA'!$C$2:$T1000,MATCH(1,($A48='SEMACU DATA UNIFICADA'!$A$2:$A1000)*($FZ$1='SEMACU DATA UNIFICADA'!$B$2:$B1000),0),MATCH(GG$2,'SEMACU DATA UNIFICADA'!$C$1:$T$1,0)),"")</f>
        <v/>
      </c>
      <c r="GH48" s="60" t="str">
        <f t="array" ref="GH48">IFERROR(INDEX('SEMACU DATA UNIFICADA'!$C$2:$T1000,MATCH(1,($A48='SEMACU DATA UNIFICADA'!$A$2:$A1000)*($FZ$1='SEMACU DATA UNIFICADA'!$B$2:$B1000),0),MATCH(GH$2,'SEMACU DATA UNIFICADA'!$C$1:$T$1,0)),"")</f>
        <v/>
      </c>
      <c r="GI48" s="23" t="str">
        <f t="array" ref="GI48">IFERROR(INDEX('SEMACU DATA UNIFICADA'!$C$2:$T1000,MATCH(1,($A48='SEMACU DATA UNIFICADA'!$A$2:$A1000)*($FZ$1='SEMACU DATA UNIFICADA'!$B$2:$B1000),0),MATCH(GI$2,'SEMACU DATA UNIFICADA'!$C$1:$T$1,0)),"")</f>
        <v/>
      </c>
      <c r="GJ48" s="23" t="str">
        <f t="array" ref="GJ48">IFERROR(INDEX('SEMACU DATA UNIFICADA'!$C$2:$T1000,MATCH(1,($A48='SEMACU DATA UNIFICADA'!$A$2:$A1000)*($FZ$1='SEMACU DATA UNIFICADA'!$B$2:$B1000),0),MATCH(GJ$2,'SEMACU DATA UNIFICADA'!$C$1:$T$1,0)),"")</f>
        <v/>
      </c>
      <c r="GK48" s="23" t="str">
        <f t="array" ref="GK48">IFERROR(INDEX('SEMACU DATA UNIFICADA'!$C$2:$T1000,MATCH(1,($A48='SEMACU DATA UNIFICADA'!$A$2:$A1000)*($FZ$1='SEMACU DATA UNIFICADA'!$B$2:$B1000),0),MATCH(GK$2,'SEMACU DATA UNIFICADA'!$C$1:$T$1,0)),"")</f>
        <v/>
      </c>
      <c r="GL48" s="60" t="str">
        <f t="array" ref="GL48">IFERROR(INDEX('SEMACU DATA UNIFICADA'!$C$2:$T1000,MATCH(1,($A48='SEMACU DATA UNIFICADA'!$A$2:$A1000)*($FZ$1='SEMACU DATA UNIFICADA'!$B$2:$B1000),0),MATCH(GL$2,'SEMACU DATA UNIFICADA'!$C$1:$T$1,0)),"")</f>
        <v/>
      </c>
      <c r="GM48" s="2" t="str">
        <f t="array" ref="GM48">IFERROR(INDEX('SEMACU DATA UNIFICADA'!$C$2:$T1000,MATCH(1,($A48='SEMACU DATA UNIFICADA'!$A$2:$A1000)*($FZ$1='SEMACU DATA UNIFICADA'!$B$2:$B1000),0),MATCH(GM$2,'SEMACU DATA UNIFICADA'!$C$1:$T$1,0)),"")</f>
        <v/>
      </c>
      <c r="GN48" s="2" t="str">
        <f t="array" ref="GN48">IFERROR(INDEX('SEMACU DATA UNIFICADA'!$C$2:$T1000,MATCH(1,($A48='SEMACU DATA UNIFICADA'!$A$2:$A1000)*($FZ$1='SEMACU DATA UNIFICADA'!$B$2:$B1000),0),MATCH(GN$2,'SEMACU DATA UNIFICADA'!$C$1:$T$1,0)),"")</f>
        <v/>
      </c>
      <c r="GO48" s="33" t="str">
        <f t="array" ref="GO48">IFERROR(INDEX('SEMACU DATA UNIFICADA'!$C$2:$T1000,MATCH(1,($A48='SEMACU DATA UNIFICADA'!$A$2:$A1000)*($FZ$1='SEMACU DATA UNIFICADA'!$B$2:$B1000),0),MATCH(GO$2,'SEMACU DATA UNIFICADA'!$C$1:$T$1,0)),"")</f>
        <v/>
      </c>
      <c r="GP48" s="60" t="str">
        <f t="array" ref="GP48">IFERROR(INDEX('SEMACU DATA UNIFICADA'!$C$2:$T1000,MATCH(1,($A48='SEMACU DATA UNIFICADA'!$A$2:$A1000)*($FZ$1='SEMACU DATA UNIFICADA'!$B$2:$B1000),0),MATCH(GP$2,'SEMACU DATA UNIFICADA'!$C$1:$T$1,0)),"")</f>
        <v/>
      </c>
      <c r="GQ48" s="140" t="str">
        <f t="array" ref="GQ48">IFERROR(INDEX('SEMACU DATA UNIFICADA'!$C$2:$T1000,MATCH(1,($A48='SEMACU DATA UNIFICADA'!$A$2:$A1000)*($FZ$1='SEMACU DATA UNIFICADA'!$B$2:$B1000),0),MATCH(GQ$2,'SEMACU DATA UNIFICADA'!$C$1:$T$1,0)),"")</f>
        <v/>
      </c>
    </row>
    <row r="49">
      <c r="A49" s="218"/>
      <c r="B49" s="219"/>
      <c r="C49" s="15"/>
      <c r="D49" s="15"/>
      <c r="E49" s="15"/>
      <c r="F49" s="71"/>
      <c r="G49" s="15"/>
      <c r="H49" s="15"/>
      <c r="I49" s="28"/>
      <c r="J49" s="71"/>
      <c r="K49" s="35"/>
      <c r="L49" s="35"/>
      <c r="M49" s="35"/>
      <c r="N49" s="71"/>
      <c r="O49" s="15"/>
      <c r="P49" s="15"/>
      <c r="Q49" s="28"/>
      <c r="R49" s="71"/>
      <c r="S49" s="173"/>
      <c r="T49" s="219"/>
      <c r="U49" s="15"/>
      <c r="V49" s="15"/>
      <c r="W49" s="15"/>
      <c r="X49" s="165"/>
      <c r="Y49" s="15"/>
      <c r="Z49" s="15"/>
      <c r="AA49" s="28"/>
      <c r="AB49" s="71"/>
      <c r="AC49" s="35"/>
      <c r="AD49" s="35"/>
      <c r="AE49" s="35"/>
      <c r="AF49" s="71"/>
      <c r="AG49" s="15"/>
      <c r="AH49" s="15"/>
      <c r="AI49" s="15"/>
      <c r="AJ49" s="71"/>
      <c r="AK49" s="173"/>
      <c r="AL49" s="219"/>
      <c r="AM49" s="15"/>
      <c r="AN49" s="15"/>
      <c r="AO49" s="15"/>
      <c r="AP49" s="165"/>
      <c r="AQ49" s="15"/>
      <c r="AR49" s="15"/>
      <c r="AS49" s="28"/>
      <c r="AT49" s="71"/>
      <c r="AU49" s="35"/>
      <c r="AV49" s="35"/>
      <c r="AW49" s="35"/>
      <c r="AX49" s="71"/>
      <c r="AY49" s="15"/>
      <c r="AZ49" s="15"/>
      <c r="BA49" s="28"/>
      <c r="BB49" s="71"/>
      <c r="BC49" s="173"/>
      <c r="BD49" s="220"/>
      <c r="BH49" s="221"/>
      <c r="BK49" s="50"/>
      <c r="BL49" s="115"/>
      <c r="BM49" s="43"/>
      <c r="BN49" s="43"/>
      <c r="BO49" s="43"/>
      <c r="BP49" s="115"/>
      <c r="BS49" s="50"/>
      <c r="BT49" s="115"/>
      <c r="BU49" s="222"/>
      <c r="BV49" s="223"/>
      <c r="BZ49" s="221"/>
      <c r="CC49" s="50"/>
      <c r="CD49" s="115"/>
      <c r="CE49" s="43"/>
      <c r="CF49" s="43"/>
      <c r="CG49" s="43"/>
      <c r="CH49" s="115"/>
      <c r="CK49" s="50"/>
      <c r="CL49" s="115"/>
      <c r="CM49" s="222"/>
      <c r="CN49" s="223"/>
      <c r="CR49" s="221"/>
      <c r="CU49" s="50"/>
      <c r="CV49" s="115"/>
      <c r="CW49" s="43"/>
      <c r="CX49" s="43"/>
      <c r="CY49" s="43"/>
      <c r="CZ49" s="115"/>
      <c r="DC49" s="50"/>
      <c r="DD49" s="115"/>
      <c r="DE49" s="222"/>
      <c r="DF49" s="223"/>
      <c r="DJ49" s="221"/>
      <c r="DM49" s="50"/>
      <c r="DN49" s="115"/>
      <c r="DO49" s="43"/>
      <c r="DP49" s="43"/>
      <c r="DQ49" s="43"/>
      <c r="DR49" s="115"/>
      <c r="DU49" s="50"/>
      <c r="DV49" s="115"/>
      <c r="DW49" s="222"/>
      <c r="DX49" s="223"/>
      <c r="EB49" s="221"/>
      <c r="EE49" s="50"/>
      <c r="EF49" s="115"/>
      <c r="EG49" s="43"/>
      <c r="EH49" s="43"/>
      <c r="EI49" s="43"/>
      <c r="EJ49" s="115"/>
      <c r="EM49" s="50"/>
      <c r="EN49" s="115"/>
      <c r="EO49" s="222"/>
      <c r="EP49" s="223"/>
      <c r="ET49" s="221"/>
      <c r="EW49" s="50"/>
      <c r="EX49" s="115"/>
      <c r="EY49" s="43"/>
      <c r="EZ49" s="43"/>
      <c r="FA49" s="43"/>
      <c r="FB49" s="115"/>
      <c r="FE49" s="50"/>
      <c r="FF49" s="115"/>
      <c r="FG49" s="222"/>
      <c r="FH49" s="223"/>
      <c r="FL49" s="221"/>
      <c r="FO49" s="50"/>
      <c r="FP49" s="115"/>
      <c r="FQ49" s="43"/>
      <c r="FR49" s="43"/>
      <c r="FS49" s="43"/>
      <c r="FT49" s="115"/>
      <c r="FW49" s="50"/>
      <c r="FX49" s="115"/>
      <c r="FY49" s="222"/>
      <c r="FZ49" s="223"/>
      <c r="GD49" s="221"/>
      <c r="GG49" s="50"/>
      <c r="GH49" s="115"/>
      <c r="GI49" s="43"/>
      <c r="GJ49" s="43"/>
      <c r="GK49" s="43"/>
      <c r="GL49" s="115"/>
      <c r="GO49" s="50"/>
      <c r="GP49" s="115"/>
      <c r="GQ49" s="222"/>
    </row>
    <row r="50">
      <c r="A50" s="218"/>
      <c r="B50" s="219"/>
      <c r="C50" s="15"/>
      <c r="D50" s="15"/>
      <c r="E50" s="15"/>
      <c r="F50" s="71"/>
      <c r="G50" s="15"/>
      <c r="H50" s="15"/>
      <c r="I50" s="28"/>
      <c r="J50" s="71"/>
      <c r="K50" s="35"/>
      <c r="L50" s="35"/>
      <c r="M50" s="35"/>
      <c r="N50" s="71"/>
      <c r="O50" s="15"/>
      <c r="P50" s="15"/>
      <c r="Q50" s="28"/>
      <c r="R50" s="71"/>
      <c r="S50" s="173"/>
      <c r="T50" s="219"/>
      <c r="U50" s="15"/>
      <c r="V50" s="15"/>
      <c r="W50" s="15"/>
      <c r="X50" s="165"/>
      <c r="Y50" s="15"/>
      <c r="Z50" s="15"/>
      <c r="AA50" s="28"/>
      <c r="AB50" s="71"/>
      <c r="AC50" s="35"/>
      <c r="AD50" s="35"/>
      <c r="AE50" s="35"/>
      <c r="AF50" s="71"/>
      <c r="AG50" s="15"/>
      <c r="AH50" s="15"/>
      <c r="AI50" s="15"/>
      <c r="AJ50" s="71"/>
      <c r="AK50" s="173"/>
      <c r="AL50" s="219"/>
      <c r="AM50" s="15"/>
      <c r="AN50" s="15"/>
      <c r="AO50" s="15"/>
      <c r="AP50" s="165"/>
      <c r="AQ50" s="15"/>
      <c r="AR50" s="15"/>
      <c r="AS50" s="28"/>
      <c r="AT50" s="71"/>
      <c r="AU50" s="35"/>
      <c r="AV50" s="35"/>
      <c r="AW50" s="35"/>
      <c r="AX50" s="71"/>
      <c r="AY50" s="15"/>
      <c r="AZ50" s="15"/>
      <c r="BA50" s="28"/>
      <c r="BB50" s="71"/>
      <c r="BC50" s="173"/>
      <c r="BD50" s="220"/>
      <c r="BH50" s="221"/>
      <c r="BK50" s="50"/>
      <c r="BL50" s="115"/>
      <c r="BM50" s="43"/>
      <c r="BN50" s="43"/>
      <c r="BO50" s="43"/>
      <c r="BP50" s="115"/>
      <c r="BS50" s="50"/>
      <c r="BT50" s="115"/>
      <c r="BU50" s="222"/>
      <c r="BV50" s="223"/>
      <c r="BZ50" s="221"/>
      <c r="CC50" s="50"/>
      <c r="CD50" s="115"/>
      <c r="CE50" s="43"/>
      <c r="CF50" s="43"/>
      <c r="CG50" s="43"/>
      <c r="CH50" s="115"/>
      <c r="CK50" s="50"/>
      <c r="CL50" s="115"/>
      <c r="CM50" s="222"/>
      <c r="CN50" s="223"/>
      <c r="CR50" s="221"/>
      <c r="CU50" s="50"/>
      <c r="CV50" s="115"/>
      <c r="CW50" s="43"/>
      <c r="CX50" s="43"/>
      <c r="CY50" s="43"/>
      <c r="CZ50" s="115"/>
      <c r="DC50" s="50"/>
      <c r="DD50" s="115"/>
      <c r="DE50" s="222"/>
      <c r="DF50" s="223"/>
      <c r="DJ50" s="221"/>
      <c r="DM50" s="50"/>
      <c r="DN50" s="115"/>
      <c r="DO50" s="43"/>
      <c r="DP50" s="43"/>
      <c r="DQ50" s="43"/>
      <c r="DR50" s="115"/>
      <c r="DU50" s="50"/>
      <c r="DV50" s="115"/>
      <c r="DW50" s="222"/>
      <c r="DX50" s="223"/>
      <c r="EB50" s="221"/>
      <c r="EE50" s="50"/>
      <c r="EF50" s="115"/>
      <c r="EG50" s="43"/>
      <c r="EH50" s="43"/>
      <c r="EI50" s="43"/>
      <c r="EJ50" s="115"/>
      <c r="EM50" s="50"/>
      <c r="EN50" s="115"/>
      <c r="EO50" s="222"/>
      <c r="EP50" s="223"/>
      <c r="ET50" s="221"/>
      <c r="EW50" s="50"/>
      <c r="EX50" s="115"/>
      <c r="EY50" s="43"/>
      <c r="EZ50" s="43"/>
      <c r="FA50" s="43"/>
      <c r="FB50" s="115"/>
      <c r="FE50" s="50"/>
      <c r="FF50" s="115"/>
      <c r="FG50" s="222"/>
      <c r="FH50" s="223"/>
      <c r="FL50" s="221"/>
      <c r="FO50" s="50"/>
      <c r="FP50" s="115"/>
      <c r="FQ50" s="43"/>
      <c r="FR50" s="43"/>
      <c r="FS50" s="43"/>
      <c r="FT50" s="115"/>
      <c r="FW50" s="50"/>
      <c r="FX50" s="115"/>
      <c r="FY50" s="222"/>
      <c r="FZ50" s="223"/>
      <c r="GD50" s="221"/>
      <c r="GG50" s="50"/>
      <c r="GH50" s="115"/>
      <c r="GI50" s="43"/>
      <c r="GJ50" s="43"/>
      <c r="GK50" s="43"/>
      <c r="GL50" s="115"/>
      <c r="GO50" s="50"/>
      <c r="GP50" s="115"/>
      <c r="GQ50" s="222"/>
    </row>
    <row r="51">
      <c r="A51" s="218"/>
      <c r="B51" s="219"/>
      <c r="C51" s="15"/>
      <c r="D51" s="15"/>
      <c r="E51" s="15"/>
      <c r="F51" s="71"/>
      <c r="G51" s="15"/>
      <c r="H51" s="15"/>
      <c r="I51" s="28"/>
      <c r="J51" s="71"/>
      <c r="K51" s="35"/>
      <c r="L51" s="35"/>
      <c r="M51" s="35"/>
      <c r="N51" s="71"/>
      <c r="O51" s="15"/>
      <c r="P51" s="15"/>
      <c r="Q51" s="28"/>
      <c r="R51" s="71"/>
      <c r="S51" s="173"/>
      <c r="T51" s="219"/>
      <c r="U51" s="15"/>
      <c r="V51" s="15"/>
      <c r="W51" s="15"/>
      <c r="X51" s="165"/>
      <c r="Y51" s="15"/>
      <c r="Z51" s="15"/>
      <c r="AA51" s="28"/>
      <c r="AB51" s="71"/>
      <c r="AC51" s="35"/>
      <c r="AD51" s="35"/>
      <c r="AE51" s="35"/>
      <c r="AF51" s="71"/>
      <c r="AG51" s="15"/>
      <c r="AH51" s="15"/>
      <c r="AI51" s="15"/>
      <c r="AJ51" s="71"/>
      <c r="AK51" s="173"/>
      <c r="AL51" s="219"/>
      <c r="AM51" s="15"/>
      <c r="AN51" s="15"/>
      <c r="AO51" s="15"/>
      <c r="AP51" s="165"/>
      <c r="AQ51" s="15"/>
      <c r="AR51" s="15"/>
      <c r="AS51" s="28"/>
      <c r="AT51" s="71"/>
      <c r="AU51" s="35"/>
      <c r="AV51" s="35"/>
      <c r="AW51" s="35"/>
      <c r="AX51" s="71"/>
      <c r="AY51" s="15"/>
      <c r="AZ51" s="15"/>
      <c r="BA51" s="28"/>
      <c r="BB51" s="71"/>
      <c r="BC51" s="173"/>
      <c r="BD51" s="220"/>
      <c r="BH51" s="221"/>
      <c r="BK51" s="50"/>
      <c r="BL51" s="115"/>
      <c r="BM51" s="43"/>
      <c r="BN51" s="43"/>
      <c r="BO51" s="43"/>
      <c r="BP51" s="115"/>
      <c r="BS51" s="50"/>
      <c r="BT51" s="115"/>
      <c r="BU51" s="222"/>
      <c r="BV51" s="223"/>
      <c r="BZ51" s="221"/>
      <c r="CC51" s="50"/>
      <c r="CD51" s="115"/>
      <c r="CE51" s="43"/>
      <c r="CF51" s="43"/>
      <c r="CG51" s="43"/>
      <c r="CH51" s="115"/>
      <c r="CK51" s="50"/>
      <c r="CL51" s="115"/>
      <c r="CM51" s="222"/>
      <c r="CN51" s="223"/>
      <c r="CR51" s="221"/>
      <c r="CU51" s="50"/>
      <c r="CV51" s="115"/>
      <c r="CW51" s="43"/>
      <c r="CX51" s="43"/>
      <c r="CY51" s="43"/>
      <c r="CZ51" s="115"/>
      <c r="DC51" s="50"/>
      <c r="DD51" s="115"/>
      <c r="DE51" s="222"/>
      <c r="DF51" s="223"/>
      <c r="DJ51" s="221"/>
      <c r="DM51" s="50"/>
      <c r="DN51" s="115"/>
      <c r="DO51" s="43"/>
      <c r="DP51" s="43"/>
      <c r="DQ51" s="43"/>
      <c r="DR51" s="115"/>
      <c r="DU51" s="50"/>
      <c r="DV51" s="115"/>
      <c r="DW51" s="222"/>
      <c r="DX51" s="223"/>
      <c r="EB51" s="221"/>
      <c r="EE51" s="50"/>
      <c r="EF51" s="115"/>
      <c r="EG51" s="43"/>
      <c r="EH51" s="43"/>
      <c r="EI51" s="43"/>
      <c r="EJ51" s="115"/>
      <c r="EM51" s="50"/>
      <c r="EN51" s="115"/>
      <c r="EO51" s="222"/>
      <c r="EP51" s="223"/>
      <c r="ET51" s="221"/>
      <c r="EW51" s="50"/>
      <c r="EX51" s="115"/>
      <c r="EY51" s="43"/>
      <c r="EZ51" s="43"/>
      <c r="FA51" s="43"/>
      <c r="FB51" s="115"/>
      <c r="FE51" s="50"/>
      <c r="FF51" s="115"/>
      <c r="FG51" s="222"/>
      <c r="FH51" s="223"/>
      <c r="FL51" s="221"/>
      <c r="FO51" s="50"/>
      <c r="FP51" s="115"/>
      <c r="FQ51" s="43"/>
      <c r="FR51" s="43"/>
      <c r="FS51" s="43"/>
      <c r="FT51" s="115"/>
      <c r="FW51" s="50"/>
      <c r="FX51" s="115"/>
      <c r="FY51" s="222"/>
      <c r="FZ51" s="223"/>
      <c r="GD51" s="221"/>
      <c r="GG51" s="50"/>
      <c r="GH51" s="115"/>
      <c r="GI51" s="43"/>
      <c r="GJ51" s="43"/>
      <c r="GK51" s="43"/>
      <c r="GL51" s="115"/>
      <c r="GO51" s="50"/>
      <c r="GP51" s="115"/>
      <c r="GQ51" s="222"/>
    </row>
    <row r="52">
      <c r="A52" s="218"/>
      <c r="B52" s="219"/>
      <c r="C52" s="15"/>
      <c r="D52" s="15"/>
      <c r="E52" s="15"/>
      <c r="F52" s="71"/>
      <c r="G52" s="15"/>
      <c r="H52" s="15"/>
      <c r="I52" s="28"/>
      <c r="J52" s="71"/>
      <c r="K52" s="35"/>
      <c r="L52" s="35"/>
      <c r="M52" s="35"/>
      <c r="N52" s="71"/>
      <c r="O52" s="15"/>
      <c r="P52" s="15"/>
      <c r="Q52" s="28"/>
      <c r="R52" s="71"/>
      <c r="S52" s="173"/>
      <c r="T52" s="219"/>
      <c r="U52" s="15"/>
      <c r="V52" s="15"/>
      <c r="W52" s="15"/>
      <c r="X52" s="165"/>
      <c r="Y52" s="15"/>
      <c r="Z52" s="15"/>
      <c r="AA52" s="28"/>
      <c r="AB52" s="71"/>
      <c r="AC52" s="35"/>
      <c r="AD52" s="35"/>
      <c r="AE52" s="35"/>
      <c r="AF52" s="71"/>
      <c r="AG52" s="15"/>
      <c r="AH52" s="15"/>
      <c r="AI52" s="15"/>
      <c r="AJ52" s="71"/>
      <c r="AK52" s="173"/>
      <c r="AL52" s="219"/>
      <c r="AM52" s="15"/>
      <c r="AN52" s="15"/>
      <c r="AO52" s="15"/>
      <c r="AP52" s="165"/>
      <c r="AQ52" s="15"/>
      <c r="AR52" s="15"/>
      <c r="AS52" s="28"/>
      <c r="AT52" s="71"/>
      <c r="AU52" s="35"/>
      <c r="AV52" s="35"/>
      <c r="AW52" s="35"/>
      <c r="AX52" s="71"/>
      <c r="AY52" s="15"/>
      <c r="AZ52" s="15"/>
      <c r="BA52" s="28"/>
      <c r="BB52" s="71"/>
      <c r="BC52" s="173"/>
      <c r="BD52" s="220"/>
      <c r="BH52" s="221"/>
      <c r="BK52" s="50"/>
      <c r="BL52" s="115"/>
      <c r="BM52" s="43"/>
      <c r="BN52" s="43"/>
      <c r="BO52" s="43"/>
      <c r="BP52" s="115"/>
      <c r="BS52" s="50"/>
      <c r="BT52" s="115"/>
      <c r="BU52" s="222"/>
      <c r="BV52" s="223"/>
      <c r="BZ52" s="221"/>
      <c r="CC52" s="50"/>
      <c r="CD52" s="115"/>
      <c r="CE52" s="43"/>
      <c r="CF52" s="43"/>
      <c r="CG52" s="43"/>
      <c r="CH52" s="115"/>
      <c r="CK52" s="50"/>
      <c r="CL52" s="115"/>
      <c r="CM52" s="222"/>
      <c r="CN52" s="223"/>
      <c r="CR52" s="221"/>
      <c r="CU52" s="50"/>
      <c r="CV52" s="115"/>
      <c r="CW52" s="43"/>
      <c r="CX52" s="43"/>
      <c r="CY52" s="43"/>
      <c r="CZ52" s="115"/>
      <c r="DC52" s="50"/>
      <c r="DD52" s="115"/>
      <c r="DE52" s="222"/>
      <c r="DF52" s="223"/>
      <c r="DJ52" s="221"/>
      <c r="DM52" s="50"/>
      <c r="DN52" s="115"/>
      <c r="DO52" s="43"/>
      <c r="DP52" s="43"/>
      <c r="DQ52" s="43"/>
      <c r="DR52" s="115"/>
      <c r="DU52" s="50"/>
      <c r="DV52" s="115"/>
      <c r="DW52" s="222"/>
      <c r="DX52" s="223"/>
      <c r="EB52" s="221"/>
      <c r="EE52" s="50"/>
      <c r="EF52" s="115"/>
      <c r="EG52" s="43"/>
      <c r="EH52" s="43"/>
      <c r="EI52" s="43"/>
      <c r="EJ52" s="115"/>
      <c r="EM52" s="50"/>
      <c r="EN52" s="115"/>
      <c r="EO52" s="222"/>
      <c r="EP52" s="223"/>
      <c r="ET52" s="221"/>
      <c r="EW52" s="50"/>
      <c r="EX52" s="115"/>
      <c r="EY52" s="43"/>
      <c r="EZ52" s="43"/>
      <c r="FA52" s="43"/>
      <c r="FB52" s="115"/>
      <c r="FE52" s="50"/>
      <c r="FF52" s="115"/>
      <c r="FG52" s="222"/>
      <c r="FH52" s="223"/>
      <c r="FL52" s="221"/>
      <c r="FO52" s="50"/>
      <c r="FP52" s="115"/>
      <c r="FQ52" s="43"/>
      <c r="FR52" s="43"/>
      <c r="FS52" s="43"/>
      <c r="FT52" s="115"/>
      <c r="FW52" s="50"/>
      <c r="FX52" s="115"/>
      <c r="FY52" s="222"/>
      <c r="FZ52" s="223"/>
      <c r="GD52" s="221"/>
      <c r="GG52" s="50"/>
      <c r="GH52" s="115"/>
      <c r="GI52" s="43"/>
      <c r="GJ52" s="43"/>
      <c r="GK52" s="43"/>
      <c r="GL52" s="115"/>
      <c r="GO52" s="50"/>
      <c r="GP52" s="115"/>
      <c r="GQ52" s="222"/>
    </row>
    <row r="53">
      <c r="A53" s="218"/>
      <c r="B53" s="219"/>
      <c r="C53" s="15"/>
      <c r="D53" s="15"/>
      <c r="E53" s="15"/>
      <c r="F53" s="71"/>
      <c r="G53" s="15"/>
      <c r="H53" s="15"/>
      <c r="I53" s="28"/>
      <c r="J53" s="71"/>
      <c r="K53" s="35"/>
      <c r="L53" s="35"/>
      <c r="M53" s="35"/>
      <c r="N53" s="71"/>
      <c r="O53" s="15"/>
      <c r="P53" s="15"/>
      <c r="Q53" s="28"/>
      <c r="R53" s="71"/>
      <c r="S53" s="173"/>
      <c r="T53" s="219"/>
      <c r="U53" s="15"/>
      <c r="V53" s="15"/>
      <c r="W53" s="15"/>
      <c r="X53" s="165"/>
      <c r="Y53" s="15"/>
      <c r="Z53" s="15"/>
      <c r="AA53" s="28"/>
      <c r="AB53" s="71"/>
      <c r="AC53" s="35"/>
      <c r="AD53" s="35"/>
      <c r="AE53" s="35"/>
      <c r="AF53" s="71"/>
      <c r="AG53" s="15"/>
      <c r="AH53" s="15"/>
      <c r="AI53" s="15"/>
      <c r="AJ53" s="71"/>
      <c r="AK53" s="173"/>
      <c r="AL53" s="219"/>
      <c r="AM53" s="15"/>
      <c r="AN53" s="15"/>
      <c r="AO53" s="15"/>
      <c r="AP53" s="165"/>
      <c r="AQ53" s="15"/>
      <c r="AR53" s="15"/>
      <c r="AS53" s="28"/>
      <c r="AT53" s="71"/>
      <c r="AU53" s="35"/>
      <c r="AV53" s="35"/>
      <c r="AW53" s="35"/>
      <c r="AX53" s="71"/>
      <c r="AY53" s="15"/>
      <c r="AZ53" s="15"/>
      <c r="BA53" s="28"/>
      <c r="BB53" s="71"/>
      <c r="BC53" s="173"/>
      <c r="BD53" s="220"/>
      <c r="BH53" s="221"/>
      <c r="BK53" s="50"/>
      <c r="BL53" s="115"/>
      <c r="BM53" s="43"/>
      <c r="BN53" s="43"/>
      <c r="BO53" s="43"/>
      <c r="BP53" s="115"/>
      <c r="BS53" s="50"/>
      <c r="BT53" s="115"/>
      <c r="BU53" s="222"/>
      <c r="BV53" s="223"/>
      <c r="BZ53" s="221"/>
      <c r="CC53" s="50"/>
      <c r="CD53" s="115"/>
      <c r="CE53" s="43"/>
      <c r="CF53" s="43"/>
      <c r="CG53" s="43"/>
      <c r="CH53" s="115"/>
      <c r="CK53" s="50"/>
      <c r="CL53" s="115"/>
      <c r="CM53" s="222"/>
      <c r="CN53" s="223"/>
      <c r="CR53" s="221"/>
      <c r="CU53" s="50"/>
      <c r="CV53" s="115"/>
      <c r="CW53" s="43"/>
      <c r="CX53" s="43"/>
      <c r="CY53" s="43"/>
      <c r="CZ53" s="115"/>
      <c r="DC53" s="50"/>
      <c r="DD53" s="115"/>
      <c r="DE53" s="222"/>
      <c r="DF53" s="223"/>
      <c r="DJ53" s="221"/>
      <c r="DM53" s="50"/>
      <c r="DN53" s="115"/>
      <c r="DO53" s="43"/>
      <c r="DP53" s="43"/>
      <c r="DQ53" s="43"/>
      <c r="DR53" s="115"/>
      <c r="DU53" s="50"/>
      <c r="DV53" s="115"/>
      <c r="DW53" s="222"/>
      <c r="DX53" s="223"/>
      <c r="EB53" s="221"/>
      <c r="EE53" s="50"/>
      <c r="EF53" s="115"/>
      <c r="EG53" s="43"/>
      <c r="EH53" s="43"/>
      <c r="EI53" s="43"/>
      <c r="EJ53" s="115"/>
      <c r="EM53" s="50"/>
      <c r="EN53" s="115"/>
      <c r="EO53" s="222"/>
      <c r="EP53" s="223"/>
      <c r="ET53" s="221"/>
      <c r="EW53" s="50"/>
      <c r="EX53" s="115"/>
      <c r="EY53" s="43"/>
      <c r="EZ53" s="43"/>
      <c r="FA53" s="43"/>
      <c r="FB53" s="115"/>
      <c r="FE53" s="50"/>
      <c r="FF53" s="115"/>
      <c r="FG53" s="222"/>
      <c r="FH53" s="223"/>
      <c r="FL53" s="221"/>
      <c r="FO53" s="50"/>
      <c r="FP53" s="115"/>
      <c r="FQ53" s="43"/>
      <c r="FR53" s="43"/>
      <c r="FS53" s="43"/>
      <c r="FT53" s="115"/>
      <c r="FW53" s="50"/>
      <c r="FX53" s="115"/>
      <c r="FY53" s="222"/>
      <c r="FZ53" s="223"/>
      <c r="GD53" s="221"/>
      <c r="GG53" s="50"/>
      <c r="GH53" s="115"/>
      <c r="GI53" s="43"/>
      <c r="GJ53" s="43"/>
      <c r="GK53" s="43"/>
      <c r="GL53" s="115"/>
      <c r="GO53" s="50"/>
      <c r="GP53" s="115"/>
      <c r="GQ53" s="222"/>
    </row>
    <row r="54">
      <c r="A54" s="218"/>
      <c r="B54" s="219"/>
      <c r="C54" s="15"/>
      <c r="D54" s="15"/>
      <c r="E54" s="15"/>
      <c r="F54" s="71"/>
      <c r="G54" s="15"/>
      <c r="H54" s="15"/>
      <c r="I54" s="28"/>
      <c r="J54" s="71"/>
      <c r="K54" s="35"/>
      <c r="L54" s="35"/>
      <c r="M54" s="35"/>
      <c r="N54" s="71"/>
      <c r="O54" s="15"/>
      <c r="P54" s="15"/>
      <c r="Q54" s="28"/>
      <c r="R54" s="71"/>
      <c r="S54" s="173"/>
      <c r="T54" s="219"/>
      <c r="U54" s="15"/>
      <c r="V54" s="15"/>
      <c r="W54" s="15"/>
      <c r="X54" s="165"/>
      <c r="Y54" s="15"/>
      <c r="Z54" s="15"/>
      <c r="AA54" s="28"/>
      <c r="AB54" s="71"/>
      <c r="AC54" s="35"/>
      <c r="AD54" s="35"/>
      <c r="AE54" s="35"/>
      <c r="AF54" s="71"/>
      <c r="AG54" s="15"/>
      <c r="AH54" s="15"/>
      <c r="AI54" s="15"/>
      <c r="AJ54" s="71"/>
      <c r="AK54" s="173"/>
      <c r="AL54" s="219"/>
      <c r="AM54" s="15"/>
      <c r="AN54" s="15"/>
      <c r="AO54" s="15"/>
      <c r="AP54" s="165"/>
      <c r="AQ54" s="15"/>
      <c r="AR54" s="15"/>
      <c r="AS54" s="28"/>
      <c r="AT54" s="71"/>
      <c r="AU54" s="35"/>
      <c r="AV54" s="35"/>
      <c r="AW54" s="35"/>
      <c r="AX54" s="71"/>
      <c r="AY54" s="15"/>
      <c r="AZ54" s="15"/>
      <c r="BA54" s="28"/>
      <c r="BB54" s="71"/>
      <c r="BC54" s="173"/>
      <c r="BD54" s="220"/>
      <c r="BH54" s="221"/>
      <c r="BK54" s="50"/>
      <c r="BL54" s="115"/>
      <c r="BM54" s="43"/>
      <c r="BN54" s="43"/>
      <c r="BO54" s="43"/>
      <c r="BP54" s="115"/>
      <c r="BS54" s="50"/>
      <c r="BT54" s="115"/>
      <c r="BU54" s="222"/>
      <c r="BV54" s="223"/>
      <c r="BZ54" s="221"/>
      <c r="CC54" s="50"/>
      <c r="CD54" s="115"/>
      <c r="CE54" s="43"/>
      <c r="CF54" s="43"/>
      <c r="CG54" s="43"/>
      <c r="CH54" s="115"/>
      <c r="CK54" s="50"/>
      <c r="CL54" s="115"/>
      <c r="CM54" s="222"/>
      <c r="CN54" s="223"/>
      <c r="CR54" s="221"/>
      <c r="CU54" s="50"/>
      <c r="CV54" s="115"/>
      <c r="CW54" s="43"/>
      <c r="CX54" s="43"/>
      <c r="CY54" s="43"/>
      <c r="CZ54" s="115"/>
      <c r="DC54" s="50"/>
      <c r="DD54" s="115"/>
      <c r="DE54" s="222"/>
      <c r="DF54" s="223"/>
      <c r="DJ54" s="221"/>
      <c r="DM54" s="50"/>
      <c r="DN54" s="115"/>
      <c r="DO54" s="43"/>
      <c r="DP54" s="43"/>
      <c r="DQ54" s="43"/>
      <c r="DR54" s="115"/>
      <c r="DU54" s="50"/>
      <c r="DV54" s="115"/>
      <c r="DW54" s="222"/>
      <c r="DX54" s="223"/>
      <c r="EB54" s="221"/>
      <c r="EE54" s="50"/>
      <c r="EF54" s="115"/>
      <c r="EG54" s="43"/>
      <c r="EH54" s="43"/>
      <c r="EI54" s="43"/>
      <c r="EJ54" s="115"/>
      <c r="EM54" s="50"/>
      <c r="EN54" s="115"/>
      <c r="EO54" s="222"/>
      <c r="EP54" s="223"/>
      <c r="ET54" s="221"/>
      <c r="EW54" s="50"/>
      <c r="EX54" s="115"/>
      <c r="EY54" s="43"/>
      <c r="EZ54" s="43"/>
      <c r="FA54" s="43"/>
      <c r="FB54" s="115"/>
      <c r="FE54" s="50"/>
      <c r="FF54" s="115"/>
      <c r="FG54" s="222"/>
      <c r="FH54" s="223"/>
      <c r="FL54" s="221"/>
      <c r="FO54" s="50"/>
      <c r="FP54" s="115"/>
      <c r="FQ54" s="43"/>
      <c r="FR54" s="43"/>
      <c r="FS54" s="43"/>
      <c r="FT54" s="115"/>
      <c r="FW54" s="50"/>
      <c r="FX54" s="115"/>
      <c r="FY54" s="222"/>
      <c r="FZ54" s="223"/>
      <c r="GD54" s="221"/>
      <c r="GG54" s="50"/>
      <c r="GH54" s="115"/>
      <c r="GI54" s="43"/>
      <c r="GJ54" s="43"/>
      <c r="GK54" s="43"/>
      <c r="GL54" s="115"/>
      <c r="GO54" s="50"/>
      <c r="GP54" s="115"/>
      <c r="GQ54" s="222"/>
    </row>
    <row r="55">
      <c r="A55" s="218"/>
      <c r="B55" s="219"/>
      <c r="C55" s="15"/>
      <c r="D55" s="15"/>
      <c r="E55" s="15"/>
      <c r="F55" s="71"/>
      <c r="G55" s="15"/>
      <c r="H55" s="15"/>
      <c r="I55" s="28"/>
      <c r="J55" s="71"/>
      <c r="K55" s="35"/>
      <c r="L55" s="35"/>
      <c r="M55" s="35"/>
      <c r="N55" s="71"/>
      <c r="O55" s="15"/>
      <c r="P55" s="15"/>
      <c r="Q55" s="28"/>
      <c r="R55" s="71"/>
      <c r="S55" s="173"/>
      <c r="T55" s="219"/>
      <c r="U55" s="15"/>
      <c r="V55" s="15"/>
      <c r="W55" s="15"/>
      <c r="X55" s="165"/>
      <c r="Y55" s="15"/>
      <c r="Z55" s="15"/>
      <c r="AA55" s="28"/>
      <c r="AB55" s="71"/>
      <c r="AC55" s="35"/>
      <c r="AD55" s="35"/>
      <c r="AE55" s="35"/>
      <c r="AF55" s="71"/>
      <c r="AG55" s="15"/>
      <c r="AH55" s="15"/>
      <c r="AI55" s="15"/>
      <c r="AJ55" s="71"/>
      <c r="AK55" s="173"/>
      <c r="AL55" s="219"/>
      <c r="AM55" s="15"/>
      <c r="AN55" s="15"/>
      <c r="AO55" s="15"/>
      <c r="AP55" s="165"/>
      <c r="AQ55" s="15"/>
      <c r="AR55" s="15"/>
      <c r="AS55" s="28"/>
      <c r="AT55" s="71"/>
      <c r="AU55" s="35"/>
      <c r="AV55" s="35"/>
      <c r="AW55" s="35"/>
      <c r="AX55" s="71"/>
      <c r="AY55" s="15"/>
      <c r="AZ55" s="15"/>
      <c r="BA55" s="28"/>
      <c r="BB55" s="71"/>
      <c r="BC55" s="173"/>
      <c r="BD55" s="220"/>
      <c r="BH55" s="221"/>
      <c r="BK55" s="50"/>
      <c r="BL55" s="115"/>
      <c r="BM55" s="43"/>
      <c r="BN55" s="43"/>
      <c r="BO55" s="43"/>
      <c r="BP55" s="115"/>
      <c r="BS55" s="50"/>
      <c r="BT55" s="115"/>
      <c r="BU55" s="222"/>
      <c r="BV55" s="223"/>
      <c r="BZ55" s="221"/>
      <c r="CC55" s="50"/>
      <c r="CD55" s="115"/>
      <c r="CE55" s="43"/>
      <c r="CF55" s="43"/>
      <c r="CG55" s="43"/>
      <c r="CH55" s="115"/>
      <c r="CK55" s="50"/>
      <c r="CL55" s="115"/>
      <c r="CM55" s="222"/>
      <c r="CN55" s="223"/>
      <c r="CR55" s="221"/>
      <c r="CU55" s="50"/>
      <c r="CV55" s="115"/>
      <c r="CW55" s="43"/>
      <c r="CX55" s="43"/>
      <c r="CY55" s="43"/>
      <c r="CZ55" s="115"/>
      <c r="DC55" s="50"/>
      <c r="DD55" s="115"/>
      <c r="DE55" s="222"/>
      <c r="DF55" s="223"/>
      <c r="DJ55" s="221"/>
      <c r="DM55" s="50"/>
      <c r="DN55" s="115"/>
      <c r="DO55" s="43"/>
      <c r="DP55" s="43"/>
      <c r="DQ55" s="43"/>
      <c r="DR55" s="115"/>
      <c r="DU55" s="50"/>
      <c r="DV55" s="115"/>
      <c r="DW55" s="222"/>
      <c r="DX55" s="223"/>
      <c r="EB55" s="221"/>
      <c r="EE55" s="50"/>
      <c r="EF55" s="115"/>
      <c r="EG55" s="43"/>
      <c r="EH55" s="43"/>
      <c r="EI55" s="43"/>
      <c r="EJ55" s="115"/>
      <c r="EM55" s="50"/>
      <c r="EN55" s="115"/>
      <c r="EO55" s="222"/>
      <c r="EP55" s="223"/>
      <c r="ET55" s="221"/>
      <c r="EW55" s="50"/>
      <c r="EX55" s="115"/>
      <c r="EY55" s="43"/>
      <c r="EZ55" s="43"/>
      <c r="FA55" s="43"/>
      <c r="FB55" s="115"/>
      <c r="FE55" s="50"/>
      <c r="FF55" s="115"/>
      <c r="FG55" s="222"/>
      <c r="FH55" s="223"/>
      <c r="FL55" s="221"/>
      <c r="FO55" s="50"/>
      <c r="FP55" s="115"/>
      <c r="FQ55" s="43"/>
      <c r="FR55" s="43"/>
      <c r="FS55" s="43"/>
      <c r="FT55" s="115"/>
      <c r="FW55" s="50"/>
      <c r="FX55" s="115"/>
      <c r="FY55" s="222"/>
      <c r="FZ55" s="223"/>
      <c r="GD55" s="221"/>
      <c r="GG55" s="50"/>
      <c r="GH55" s="115"/>
      <c r="GI55" s="43"/>
      <c r="GJ55" s="43"/>
      <c r="GK55" s="43"/>
      <c r="GL55" s="115"/>
      <c r="GO55" s="50"/>
      <c r="GP55" s="115"/>
      <c r="GQ55" s="222"/>
    </row>
    <row r="56">
      <c r="A56" s="218"/>
      <c r="B56" s="219"/>
      <c r="C56" s="15"/>
      <c r="D56" s="15"/>
      <c r="E56" s="15"/>
      <c r="F56" s="71"/>
      <c r="G56" s="15"/>
      <c r="H56" s="15"/>
      <c r="I56" s="28"/>
      <c r="J56" s="71"/>
      <c r="K56" s="35"/>
      <c r="L56" s="35"/>
      <c r="M56" s="35"/>
      <c r="N56" s="71"/>
      <c r="O56" s="15"/>
      <c r="P56" s="15"/>
      <c r="Q56" s="28"/>
      <c r="R56" s="71"/>
      <c r="S56" s="173"/>
      <c r="T56" s="219"/>
      <c r="U56" s="15"/>
      <c r="V56" s="15"/>
      <c r="W56" s="15"/>
      <c r="X56" s="165"/>
      <c r="Y56" s="15"/>
      <c r="Z56" s="15"/>
      <c r="AA56" s="28"/>
      <c r="AB56" s="71"/>
      <c r="AC56" s="35"/>
      <c r="AD56" s="35"/>
      <c r="AE56" s="35"/>
      <c r="AF56" s="71"/>
      <c r="AG56" s="15"/>
      <c r="AH56" s="15"/>
      <c r="AI56" s="15"/>
      <c r="AJ56" s="71"/>
      <c r="AK56" s="173"/>
      <c r="AL56" s="219"/>
      <c r="AM56" s="15"/>
      <c r="AN56" s="15"/>
      <c r="AO56" s="15"/>
      <c r="AP56" s="165"/>
      <c r="AQ56" s="15"/>
      <c r="AR56" s="15"/>
      <c r="AS56" s="28"/>
      <c r="AT56" s="71"/>
      <c r="AU56" s="35"/>
      <c r="AV56" s="35"/>
      <c r="AW56" s="35"/>
      <c r="AX56" s="71"/>
      <c r="AY56" s="15"/>
      <c r="AZ56" s="15"/>
      <c r="BA56" s="28"/>
      <c r="BB56" s="71"/>
      <c r="BC56" s="173"/>
      <c r="BD56" s="220"/>
      <c r="BH56" s="221"/>
      <c r="BK56" s="50"/>
      <c r="BL56" s="115"/>
      <c r="BM56" s="43"/>
      <c r="BN56" s="43"/>
      <c r="BO56" s="43"/>
      <c r="BP56" s="115"/>
      <c r="BS56" s="50"/>
      <c r="BT56" s="115"/>
      <c r="BU56" s="222"/>
      <c r="BV56" s="223"/>
      <c r="BZ56" s="221"/>
      <c r="CC56" s="50"/>
      <c r="CD56" s="115"/>
      <c r="CE56" s="43"/>
      <c r="CF56" s="43"/>
      <c r="CG56" s="43"/>
      <c r="CH56" s="115"/>
      <c r="CK56" s="50"/>
      <c r="CL56" s="115"/>
      <c r="CM56" s="222"/>
      <c r="CN56" s="223"/>
      <c r="CR56" s="221"/>
      <c r="CU56" s="50"/>
      <c r="CV56" s="115"/>
      <c r="CW56" s="43"/>
      <c r="CX56" s="43"/>
      <c r="CY56" s="43"/>
      <c r="CZ56" s="115"/>
      <c r="DC56" s="50"/>
      <c r="DD56" s="115"/>
      <c r="DE56" s="222"/>
      <c r="DF56" s="223"/>
      <c r="DJ56" s="221"/>
      <c r="DM56" s="50"/>
      <c r="DN56" s="115"/>
      <c r="DO56" s="43"/>
      <c r="DP56" s="43"/>
      <c r="DQ56" s="43"/>
      <c r="DR56" s="115"/>
      <c r="DU56" s="50"/>
      <c r="DV56" s="115"/>
      <c r="DW56" s="222"/>
      <c r="DX56" s="223"/>
      <c r="EB56" s="221"/>
      <c r="EE56" s="50"/>
      <c r="EF56" s="115"/>
      <c r="EG56" s="43"/>
      <c r="EH56" s="43"/>
      <c r="EI56" s="43"/>
      <c r="EJ56" s="115"/>
      <c r="EM56" s="50"/>
      <c r="EN56" s="115"/>
      <c r="EO56" s="222"/>
      <c r="EP56" s="223"/>
      <c r="ET56" s="221"/>
      <c r="EW56" s="50"/>
      <c r="EX56" s="115"/>
      <c r="EY56" s="43"/>
      <c r="EZ56" s="43"/>
      <c r="FA56" s="43"/>
      <c r="FB56" s="115"/>
      <c r="FE56" s="50"/>
      <c r="FF56" s="115"/>
      <c r="FG56" s="222"/>
      <c r="FH56" s="223"/>
      <c r="FL56" s="221"/>
      <c r="FO56" s="50"/>
      <c r="FP56" s="115"/>
      <c r="FQ56" s="43"/>
      <c r="FR56" s="43"/>
      <c r="FS56" s="43"/>
      <c r="FT56" s="115"/>
      <c r="FW56" s="50"/>
      <c r="FX56" s="115"/>
      <c r="FY56" s="222"/>
      <c r="FZ56" s="223"/>
      <c r="GD56" s="221"/>
      <c r="GG56" s="50"/>
      <c r="GH56" s="115"/>
      <c r="GI56" s="43"/>
      <c r="GJ56" s="43"/>
      <c r="GK56" s="43"/>
      <c r="GL56" s="115"/>
      <c r="GO56" s="50"/>
      <c r="GP56" s="115"/>
      <c r="GQ56" s="222"/>
    </row>
    <row r="57">
      <c r="A57" s="218"/>
      <c r="B57" s="219"/>
      <c r="C57" s="15"/>
      <c r="D57" s="15"/>
      <c r="E57" s="15"/>
      <c r="F57" s="71"/>
      <c r="G57" s="15"/>
      <c r="H57" s="15"/>
      <c r="I57" s="28"/>
      <c r="J57" s="71"/>
      <c r="K57" s="35"/>
      <c r="L57" s="35"/>
      <c r="M57" s="35"/>
      <c r="N57" s="71"/>
      <c r="O57" s="15"/>
      <c r="P57" s="15"/>
      <c r="Q57" s="28"/>
      <c r="R57" s="71"/>
      <c r="S57" s="173"/>
      <c r="T57" s="219"/>
      <c r="U57" s="15"/>
      <c r="V57" s="15"/>
      <c r="W57" s="15"/>
      <c r="X57" s="165"/>
      <c r="Y57" s="15"/>
      <c r="Z57" s="15"/>
      <c r="AA57" s="28"/>
      <c r="AB57" s="71"/>
      <c r="AC57" s="35"/>
      <c r="AD57" s="35"/>
      <c r="AE57" s="35"/>
      <c r="AF57" s="71"/>
      <c r="AG57" s="15"/>
      <c r="AH57" s="15"/>
      <c r="AI57" s="15"/>
      <c r="AJ57" s="71"/>
      <c r="AK57" s="173"/>
      <c r="AL57" s="219"/>
      <c r="AM57" s="15"/>
      <c r="AN57" s="15"/>
      <c r="AO57" s="15"/>
      <c r="AP57" s="165"/>
      <c r="AQ57" s="15"/>
      <c r="AR57" s="15"/>
      <c r="AS57" s="28"/>
      <c r="AT57" s="71"/>
      <c r="AU57" s="35"/>
      <c r="AV57" s="35"/>
      <c r="AW57" s="35"/>
      <c r="AX57" s="71"/>
      <c r="AY57" s="15"/>
      <c r="AZ57" s="15"/>
      <c r="BA57" s="28"/>
      <c r="BB57" s="71"/>
      <c r="BC57" s="173"/>
      <c r="BD57" s="220"/>
      <c r="BH57" s="221"/>
      <c r="BK57" s="50"/>
      <c r="BL57" s="115"/>
      <c r="BM57" s="43"/>
      <c r="BN57" s="43"/>
      <c r="BO57" s="43"/>
      <c r="BP57" s="115"/>
      <c r="BS57" s="50"/>
      <c r="BT57" s="115"/>
      <c r="BU57" s="222"/>
      <c r="BV57" s="223"/>
      <c r="BZ57" s="221"/>
      <c r="CC57" s="50"/>
      <c r="CD57" s="115"/>
      <c r="CE57" s="43"/>
      <c r="CF57" s="43"/>
      <c r="CG57" s="43"/>
      <c r="CH57" s="115"/>
      <c r="CK57" s="50"/>
      <c r="CL57" s="115"/>
      <c r="CM57" s="222"/>
      <c r="CN57" s="223"/>
      <c r="CR57" s="221"/>
      <c r="CU57" s="50"/>
      <c r="CV57" s="115"/>
      <c r="CW57" s="43"/>
      <c r="CX57" s="43"/>
      <c r="CY57" s="43"/>
      <c r="CZ57" s="115"/>
      <c r="DC57" s="50"/>
      <c r="DD57" s="115"/>
      <c r="DE57" s="222"/>
      <c r="DF57" s="223"/>
      <c r="DJ57" s="221"/>
      <c r="DM57" s="50"/>
      <c r="DN57" s="115"/>
      <c r="DO57" s="43"/>
      <c r="DP57" s="43"/>
      <c r="DQ57" s="43"/>
      <c r="DR57" s="115"/>
      <c r="DU57" s="50"/>
      <c r="DV57" s="115"/>
      <c r="DW57" s="222"/>
      <c r="DX57" s="223"/>
      <c r="EB57" s="221"/>
      <c r="EE57" s="50"/>
      <c r="EF57" s="115"/>
      <c r="EG57" s="43"/>
      <c r="EH57" s="43"/>
      <c r="EI57" s="43"/>
      <c r="EJ57" s="115"/>
      <c r="EM57" s="50"/>
      <c r="EN57" s="115"/>
      <c r="EO57" s="222"/>
      <c r="EP57" s="223"/>
      <c r="ET57" s="221"/>
      <c r="EW57" s="50"/>
      <c r="EX57" s="115"/>
      <c r="EY57" s="43"/>
      <c r="EZ57" s="43"/>
      <c r="FA57" s="43"/>
      <c r="FB57" s="115"/>
      <c r="FE57" s="50"/>
      <c r="FF57" s="115"/>
      <c r="FG57" s="222"/>
      <c r="FH57" s="223"/>
      <c r="FL57" s="221"/>
      <c r="FO57" s="50"/>
      <c r="FP57" s="115"/>
      <c r="FQ57" s="43"/>
      <c r="FR57" s="43"/>
      <c r="FS57" s="43"/>
      <c r="FT57" s="115"/>
      <c r="FW57" s="50"/>
      <c r="FX57" s="115"/>
      <c r="FY57" s="222"/>
      <c r="FZ57" s="223"/>
      <c r="GD57" s="221"/>
      <c r="GG57" s="50"/>
      <c r="GH57" s="115"/>
      <c r="GI57" s="43"/>
      <c r="GJ57" s="43"/>
      <c r="GK57" s="43"/>
      <c r="GL57" s="115"/>
      <c r="GO57" s="50"/>
      <c r="GP57" s="115"/>
      <c r="GQ57" s="222"/>
    </row>
    <row r="58">
      <c r="A58" s="218"/>
      <c r="B58" s="219"/>
      <c r="C58" s="15"/>
      <c r="D58" s="15"/>
      <c r="E58" s="15"/>
      <c r="F58" s="71"/>
      <c r="G58" s="15"/>
      <c r="H58" s="15"/>
      <c r="I58" s="28"/>
      <c r="J58" s="71"/>
      <c r="K58" s="35"/>
      <c r="L58" s="35"/>
      <c r="M58" s="35"/>
      <c r="N58" s="71"/>
      <c r="O58" s="15"/>
      <c r="P58" s="15"/>
      <c r="Q58" s="28"/>
      <c r="R58" s="71"/>
      <c r="S58" s="173"/>
      <c r="T58" s="219"/>
      <c r="U58" s="15"/>
      <c r="V58" s="15"/>
      <c r="W58" s="15"/>
      <c r="X58" s="165"/>
      <c r="Y58" s="15"/>
      <c r="Z58" s="15"/>
      <c r="AA58" s="28"/>
      <c r="AB58" s="71"/>
      <c r="AC58" s="35"/>
      <c r="AD58" s="35"/>
      <c r="AE58" s="35"/>
      <c r="AF58" s="71"/>
      <c r="AG58" s="15"/>
      <c r="AH58" s="15"/>
      <c r="AI58" s="15"/>
      <c r="AJ58" s="71"/>
      <c r="AK58" s="173"/>
      <c r="AL58" s="219"/>
      <c r="AM58" s="15"/>
      <c r="AN58" s="15"/>
      <c r="AO58" s="15"/>
      <c r="AP58" s="165"/>
      <c r="AQ58" s="15"/>
      <c r="AR58" s="15"/>
      <c r="AS58" s="28"/>
      <c r="AT58" s="71"/>
      <c r="AU58" s="35"/>
      <c r="AV58" s="35"/>
      <c r="AW58" s="35"/>
      <c r="AX58" s="71"/>
      <c r="AY58" s="15"/>
      <c r="AZ58" s="15"/>
      <c r="BA58" s="28"/>
      <c r="BB58" s="71"/>
      <c r="BC58" s="173"/>
      <c r="BD58" s="220"/>
      <c r="BH58" s="221"/>
      <c r="BK58" s="50"/>
      <c r="BL58" s="115"/>
      <c r="BM58" s="43"/>
      <c r="BN58" s="43"/>
      <c r="BO58" s="43"/>
      <c r="BP58" s="115"/>
      <c r="BS58" s="50"/>
      <c r="BT58" s="115"/>
      <c r="BU58" s="222"/>
      <c r="BV58" s="223"/>
      <c r="BZ58" s="221"/>
      <c r="CC58" s="50"/>
      <c r="CD58" s="115"/>
      <c r="CE58" s="43"/>
      <c r="CF58" s="43"/>
      <c r="CG58" s="43"/>
      <c r="CH58" s="115"/>
      <c r="CK58" s="50"/>
      <c r="CL58" s="115"/>
      <c r="CM58" s="222"/>
      <c r="CN58" s="223"/>
      <c r="CR58" s="221"/>
      <c r="CU58" s="50"/>
      <c r="CV58" s="115"/>
      <c r="CW58" s="43"/>
      <c r="CX58" s="43"/>
      <c r="CY58" s="43"/>
      <c r="CZ58" s="115"/>
      <c r="DC58" s="50"/>
      <c r="DD58" s="115"/>
      <c r="DE58" s="222"/>
      <c r="DF58" s="223"/>
      <c r="DJ58" s="221"/>
      <c r="DM58" s="50"/>
      <c r="DN58" s="115"/>
      <c r="DO58" s="43"/>
      <c r="DP58" s="43"/>
      <c r="DQ58" s="43"/>
      <c r="DR58" s="115"/>
      <c r="DU58" s="50"/>
      <c r="DV58" s="115"/>
      <c r="DW58" s="222"/>
      <c r="DX58" s="223"/>
      <c r="EB58" s="221"/>
      <c r="EE58" s="50"/>
      <c r="EF58" s="115"/>
      <c r="EG58" s="43"/>
      <c r="EH58" s="43"/>
      <c r="EI58" s="43"/>
      <c r="EJ58" s="115"/>
      <c r="EM58" s="50"/>
      <c r="EN58" s="115"/>
      <c r="EO58" s="222"/>
      <c r="EP58" s="223"/>
      <c r="ET58" s="221"/>
      <c r="EW58" s="50"/>
      <c r="EX58" s="115"/>
      <c r="EY58" s="43"/>
      <c r="EZ58" s="43"/>
      <c r="FA58" s="43"/>
      <c r="FB58" s="115"/>
      <c r="FE58" s="50"/>
      <c r="FF58" s="115"/>
      <c r="FG58" s="222"/>
      <c r="FH58" s="223"/>
      <c r="FL58" s="221"/>
      <c r="FO58" s="50"/>
      <c r="FP58" s="115"/>
      <c r="FQ58" s="43"/>
      <c r="FR58" s="43"/>
      <c r="FS58" s="43"/>
      <c r="FT58" s="115"/>
      <c r="FW58" s="50"/>
      <c r="FX58" s="115"/>
      <c r="FY58" s="222"/>
      <c r="FZ58" s="223"/>
      <c r="GD58" s="221"/>
      <c r="GG58" s="50"/>
      <c r="GH58" s="115"/>
      <c r="GI58" s="43"/>
      <c r="GJ58" s="43"/>
      <c r="GK58" s="43"/>
      <c r="GL58" s="115"/>
      <c r="GO58" s="50"/>
      <c r="GP58" s="115"/>
      <c r="GQ58" s="222"/>
    </row>
    <row r="59">
      <c r="A59" s="218"/>
      <c r="B59" s="219"/>
      <c r="C59" s="15"/>
      <c r="D59" s="15"/>
      <c r="E59" s="15"/>
      <c r="F59" s="71"/>
      <c r="G59" s="15"/>
      <c r="H59" s="15"/>
      <c r="I59" s="28"/>
      <c r="J59" s="71"/>
      <c r="K59" s="35"/>
      <c r="L59" s="35"/>
      <c r="M59" s="35"/>
      <c r="N59" s="71"/>
      <c r="O59" s="15"/>
      <c r="P59" s="15"/>
      <c r="Q59" s="28"/>
      <c r="R59" s="71"/>
      <c r="S59" s="173"/>
      <c r="T59" s="219"/>
      <c r="U59" s="15"/>
      <c r="V59" s="15"/>
      <c r="W59" s="15"/>
      <c r="X59" s="165"/>
      <c r="Y59" s="15"/>
      <c r="Z59" s="15"/>
      <c r="AA59" s="28"/>
      <c r="AB59" s="71"/>
      <c r="AC59" s="35"/>
      <c r="AD59" s="35"/>
      <c r="AE59" s="35"/>
      <c r="AF59" s="71"/>
      <c r="AG59" s="15"/>
      <c r="AH59" s="15"/>
      <c r="AI59" s="15"/>
      <c r="AJ59" s="71"/>
      <c r="AK59" s="173"/>
      <c r="AL59" s="219"/>
      <c r="AM59" s="15"/>
      <c r="AN59" s="15"/>
      <c r="AO59" s="15"/>
      <c r="AP59" s="165"/>
      <c r="AQ59" s="15"/>
      <c r="AR59" s="15"/>
      <c r="AS59" s="28"/>
      <c r="AT59" s="71"/>
      <c r="AU59" s="35"/>
      <c r="AV59" s="35"/>
      <c r="AW59" s="35"/>
      <c r="AX59" s="71"/>
      <c r="AY59" s="15"/>
      <c r="AZ59" s="15"/>
      <c r="BA59" s="28"/>
      <c r="BB59" s="71"/>
      <c r="BC59" s="173"/>
      <c r="BD59" s="220"/>
      <c r="BH59" s="221"/>
      <c r="BK59" s="50"/>
      <c r="BL59" s="115"/>
      <c r="BM59" s="43"/>
      <c r="BN59" s="43"/>
      <c r="BO59" s="43"/>
      <c r="BP59" s="115"/>
      <c r="BS59" s="50"/>
      <c r="BT59" s="115"/>
      <c r="BU59" s="222"/>
      <c r="BV59" s="223"/>
      <c r="BZ59" s="221"/>
      <c r="CC59" s="50"/>
      <c r="CD59" s="115"/>
      <c r="CE59" s="43"/>
      <c r="CF59" s="43"/>
      <c r="CG59" s="43"/>
      <c r="CH59" s="115"/>
      <c r="CK59" s="50"/>
      <c r="CL59" s="115"/>
      <c r="CM59" s="222"/>
      <c r="CN59" s="223"/>
      <c r="CR59" s="221"/>
      <c r="CU59" s="50"/>
      <c r="CV59" s="115"/>
      <c r="CW59" s="43"/>
      <c r="CX59" s="43"/>
      <c r="CY59" s="43"/>
      <c r="CZ59" s="115"/>
      <c r="DC59" s="50"/>
      <c r="DD59" s="115"/>
      <c r="DE59" s="222"/>
      <c r="DF59" s="223"/>
      <c r="DJ59" s="221"/>
      <c r="DM59" s="50"/>
      <c r="DN59" s="115"/>
      <c r="DO59" s="43"/>
      <c r="DP59" s="43"/>
      <c r="DQ59" s="43"/>
      <c r="DR59" s="115"/>
      <c r="DU59" s="50"/>
      <c r="DV59" s="115"/>
      <c r="DW59" s="222"/>
      <c r="DX59" s="223"/>
      <c r="EB59" s="221"/>
      <c r="EE59" s="50"/>
      <c r="EF59" s="115"/>
      <c r="EG59" s="43"/>
      <c r="EH59" s="43"/>
      <c r="EI59" s="43"/>
      <c r="EJ59" s="115"/>
      <c r="EM59" s="50"/>
      <c r="EN59" s="115"/>
      <c r="EO59" s="222"/>
      <c r="EP59" s="223"/>
      <c r="ET59" s="221"/>
      <c r="EW59" s="50"/>
      <c r="EX59" s="115"/>
      <c r="EY59" s="43"/>
      <c r="EZ59" s="43"/>
      <c r="FA59" s="43"/>
      <c r="FB59" s="115"/>
      <c r="FE59" s="50"/>
      <c r="FF59" s="115"/>
      <c r="FG59" s="222"/>
      <c r="FH59" s="223"/>
      <c r="FL59" s="221"/>
      <c r="FO59" s="50"/>
      <c r="FP59" s="115"/>
      <c r="FQ59" s="43"/>
      <c r="FR59" s="43"/>
      <c r="FS59" s="43"/>
      <c r="FT59" s="115"/>
      <c r="FW59" s="50"/>
      <c r="FX59" s="115"/>
      <c r="FY59" s="222"/>
      <c r="FZ59" s="223"/>
      <c r="GD59" s="221"/>
      <c r="GG59" s="50"/>
      <c r="GH59" s="115"/>
      <c r="GI59" s="43"/>
      <c r="GJ59" s="43"/>
      <c r="GK59" s="43"/>
      <c r="GL59" s="115"/>
      <c r="GO59" s="50"/>
      <c r="GP59" s="115"/>
      <c r="GQ59" s="222"/>
    </row>
    <row r="60">
      <c r="A60" s="218"/>
      <c r="B60" s="219"/>
      <c r="C60" s="15"/>
      <c r="D60" s="15"/>
      <c r="E60" s="15"/>
      <c r="F60" s="71"/>
      <c r="G60" s="15"/>
      <c r="H60" s="15"/>
      <c r="I60" s="28"/>
      <c r="J60" s="71"/>
      <c r="K60" s="35"/>
      <c r="L60" s="35"/>
      <c r="M60" s="35"/>
      <c r="N60" s="71"/>
      <c r="O60" s="15"/>
      <c r="P60" s="15"/>
      <c r="Q60" s="28"/>
      <c r="R60" s="71"/>
      <c r="S60" s="173"/>
      <c r="T60" s="219"/>
      <c r="U60" s="15"/>
      <c r="V60" s="15"/>
      <c r="W60" s="15"/>
      <c r="X60" s="165"/>
      <c r="Y60" s="15"/>
      <c r="Z60" s="15"/>
      <c r="AA60" s="28"/>
      <c r="AB60" s="71"/>
      <c r="AC60" s="35"/>
      <c r="AD60" s="35"/>
      <c r="AE60" s="35"/>
      <c r="AF60" s="71"/>
      <c r="AG60" s="15"/>
      <c r="AH60" s="15"/>
      <c r="AI60" s="15"/>
      <c r="AJ60" s="71"/>
      <c r="AK60" s="173"/>
      <c r="AL60" s="219"/>
      <c r="AM60" s="15"/>
      <c r="AN60" s="15"/>
      <c r="AO60" s="15"/>
      <c r="AP60" s="165"/>
      <c r="AQ60" s="15"/>
      <c r="AR60" s="15"/>
      <c r="AS60" s="28"/>
      <c r="AT60" s="71"/>
      <c r="AU60" s="35"/>
      <c r="AV60" s="35"/>
      <c r="AW60" s="35"/>
      <c r="AX60" s="71"/>
      <c r="AY60" s="15"/>
      <c r="AZ60" s="15"/>
      <c r="BA60" s="28"/>
      <c r="BB60" s="71"/>
      <c r="BC60" s="173"/>
      <c r="BD60" s="220"/>
      <c r="BH60" s="221"/>
      <c r="BK60" s="50"/>
      <c r="BL60" s="115"/>
      <c r="BM60" s="43"/>
      <c r="BN60" s="43"/>
      <c r="BO60" s="43"/>
      <c r="BP60" s="115"/>
      <c r="BS60" s="50"/>
      <c r="BT60" s="115"/>
      <c r="BU60" s="222"/>
      <c r="BV60" s="223"/>
      <c r="BZ60" s="221"/>
      <c r="CC60" s="50"/>
      <c r="CD60" s="115"/>
      <c r="CE60" s="43"/>
      <c r="CF60" s="43"/>
      <c r="CG60" s="43"/>
      <c r="CH60" s="115"/>
      <c r="CK60" s="50"/>
      <c r="CL60" s="115"/>
      <c r="CM60" s="222"/>
      <c r="CN60" s="223"/>
      <c r="CR60" s="221"/>
      <c r="CU60" s="50"/>
      <c r="CV60" s="115"/>
      <c r="CW60" s="43"/>
      <c r="CX60" s="43"/>
      <c r="CY60" s="43"/>
      <c r="CZ60" s="115"/>
      <c r="DC60" s="50"/>
      <c r="DD60" s="115"/>
      <c r="DE60" s="222"/>
      <c r="DF60" s="223"/>
      <c r="DJ60" s="221"/>
      <c r="DM60" s="50"/>
      <c r="DN60" s="115"/>
      <c r="DO60" s="43"/>
      <c r="DP60" s="43"/>
      <c r="DQ60" s="43"/>
      <c r="DR60" s="115"/>
      <c r="DU60" s="50"/>
      <c r="DV60" s="115"/>
      <c r="DW60" s="222"/>
      <c r="DX60" s="223"/>
      <c r="EB60" s="221"/>
      <c r="EE60" s="50"/>
      <c r="EF60" s="115"/>
      <c r="EG60" s="43"/>
      <c r="EH60" s="43"/>
      <c r="EI60" s="43"/>
      <c r="EJ60" s="115"/>
      <c r="EM60" s="50"/>
      <c r="EN60" s="115"/>
      <c r="EO60" s="222"/>
      <c r="EP60" s="223"/>
      <c r="ET60" s="221"/>
      <c r="EW60" s="50"/>
      <c r="EX60" s="115"/>
      <c r="EY60" s="43"/>
      <c r="EZ60" s="43"/>
      <c r="FA60" s="43"/>
      <c r="FB60" s="115"/>
      <c r="FE60" s="50"/>
      <c r="FF60" s="115"/>
      <c r="FG60" s="222"/>
      <c r="FH60" s="223"/>
      <c r="FL60" s="221"/>
      <c r="FO60" s="50"/>
      <c r="FP60" s="115"/>
      <c r="FQ60" s="43"/>
      <c r="FR60" s="43"/>
      <c r="FS60" s="43"/>
      <c r="FT60" s="115"/>
      <c r="FW60" s="50"/>
      <c r="FX60" s="115"/>
      <c r="FY60" s="222"/>
      <c r="FZ60" s="223"/>
      <c r="GD60" s="221"/>
      <c r="GG60" s="50"/>
      <c r="GH60" s="115"/>
      <c r="GI60" s="43"/>
      <c r="GJ60" s="43"/>
      <c r="GK60" s="43"/>
      <c r="GL60" s="115"/>
      <c r="GO60" s="50"/>
      <c r="GP60" s="115"/>
      <c r="GQ60" s="222"/>
    </row>
    <row r="61">
      <c r="A61" s="218"/>
      <c r="B61" s="219"/>
      <c r="C61" s="15"/>
      <c r="D61" s="15"/>
      <c r="E61" s="15"/>
      <c r="F61" s="71"/>
      <c r="G61" s="15"/>
      <c r="H61" s="15"/>
      <c r="I61" s="28"/>
      <c r="J61" s="71"/>
      <c r="K61" s="35"/>
      <c r="L61" s="35"/>
      <c r="M61" s="35"/>
      <c r="N61" s="71"/>
      <c r="O61" s="15"/>
      <c r="P61" s="15"/>
      <c r="Q61" s="28"/>
      <c r="R61" s="71"/>
      <c r="S61" s="173"/>
      <c r="T61" s="219"/>
      <c r="U61" s="15"/>
      <c r="V61" s="15"/>
      <c r="W61" s="15"/>
      <c r="X61" s="165"/>
      <c r="Y61" s="15"/>
      <c r="Z61" s="15"/>
      <c r="AA61" s="28"/>
      <c r="AB61" s="71"/>
      <c r="AC61" s="35"/>
      <c r="AD61" s="35"/>
      <c r="AE61" s="35"/>
      <c r="AF61" s="71"/>
      <c r="AG61" s="15"/>
      <c r="AH61" s="15"/>
      <c r="AI61" s="15"/>
      <c r="AJ61" s="71"/>
      <c r="AK61" s="173"/>
      <c r="AL61" s="219"/>
      <c r="AM61" s="15"/>
      <c r="AN61" s="15"/>
      <c r="AO61" s="15"/>
      <c r="AP61" s="165"/>
      <c r="AQ61" s="15"/>
      <c r="AR61" s="15"/>
      <c r="AS61" s="28"/>
      <c r="AT61" s="71"/>
      <c r="AU61" s="35"/>
      <c r="AV61" s="35"/>
      <c r="AW61" s="35"/>
      <c r="AX61" s="71"/>
      <c r="AY61" s="15"/>
      <c r="AZ61" s="15"/>
      <c r="BA61" s="28"/>
      <c r="BB61" s="71"/>
      <c r="BC61" s="173"/>
      <c r="BD61" s="220"/>
      <c r="BH61" s="221"/>
      <c r="BK61" s="50"/>
      <c r="BL61" s="115"/>
      <c r="BM61" s="43"/>
      <c r="BN61" s="43"/>
      <c r="BO61" s="43"/>
      <c r="BP61" s="115"/>
      <c r="BS61" s="50"/>
      <c r="BT61" s="115"/>
      <c r="BU61" s="222"/>
      <c r="BV61" s="223"/>
      <c r="BZ61" s="221"/>
      <c r="CC61" s="50"/>
      <c r="CD61" s="115"/>
      <c r="CE61" s="43"/>
      <c r="CF61" s="43"/>
      <c r="CG61" s="43"/>
      <c r="CH61" s="115"/>
      <c r="CK61" s="50"/>
      <c r="CL61" s="115"/>
      <c r="CM61" s="222"/>
      <c r="CN61" s="223"/>
      <c r="CR61" s="221"/>
      <c r="CU61" s="50"/>
      <c r="CV61" s="115"/>
      <c r="CW61" s="43"/>
      <c r="CX61" s="43"/>
      <c r="CY61" s="43"/>
      <c r="CZ61" s="115"/>
      <c r="DC61" s="50"/>
      <c r="DD61" s="115"/>
      <c r="DE61" s="222"/>
      <c r="DF61" s="223"/>
      <c r="DJ61" s="221"/>
      <c r="DM61" s="50"/>
      <c r="DN61" s="115"/>
      <c r="DO61" s="43"/>
      <c r="DP61" s="43"/>
      <c r="DQ61" s="43"/>
      <c r="DR61" s="115"/>
      <c r="DU61" s="50"/>
      <c r="DV61" s="115"/>
      <c r="DW61" s="222"/>
      <c r="DX61" s="223"/>
      <c r="EB61" s="221"/>
      <c r="EE61" s="50"/>
      <c r="EF61" s="115"/>
      <c r="EG61" s="43"/>
      <c r="EH61" s="43"/>
      <c r="EI61" s="43"/>
      <c r="EJ61" s="115"/>
      <c r="EM61" s="50"/>
      <c r="EN61" s="115"/>
      <c r="EO61" s="222"/>
      <c r="EP61" s="223"/>
      <c r="ET61" s="221"/>
      <c r="EW61" s="50"/>
      <c r="EX61" s="115"/>
      <c r="EY61" s="43"/>
      <c r="EZ61" s="43"/>
      <c r="FA61" s="43"/>
      <c r="FB61" s="115"/>
      <c r="FE61" s="50"/>
      <c r="FF61" s="115"/>
      <c r="FG61" s="222"/>
      <c r="FH61" s="223"/>
      <c r="FL61" s="221"/>
      <c r="FO61" s="50"/>
      <c r="FP61" s="115"/>
      <c r="FQ61" s="43"/>
      <c r="FR61" s="43"/>
      <c r="FS61" s="43"/>
      <c r="FT61" s="115"/>
      <c r="FW61" s="50"/>
      <c r="FX61" s="115"/>
      <c r="FY61" s="222"/>
      <c r="FZ61" s="223"/>
      <c r="GD61" s="221"/>
      <c r="GG61" s="50"/>
      <c r="GH61" s="115"/>
      <c r="GI61" s="43"/>
      <c r="GJ61" s="43"/>
      <c r="GK61" s="43"/>
      <c r="GL61" s="115"/>
      <c r="GO61" s="50"/>
      <c r="GP61" s="115"/>
      <c r="GQ61" s="222"/>
    </row>
    <row r="62">
      <c r="A62" s="218"/>
      <c r="B62" s="219"/>
      <c r="C62" s="15"/>
      <c r="D62" s="15"/>
      <c r="E62" s="15"/>
      <c r="F62" s="71"/>
      <c r="G62" s="15"/>
      <c r="H62" s="15"/>
      <c r="I62" s="28"/>
      <c r="J62" s="71"/>
      <c r="K62" s="35"/>
      <c r="L62" s="35"/>
      <c r="M62" s="35"/>
      <c r="N62" s="71"/>
      <c r="O62" s="15"/>
      <c r="P62" s="15"/>
      <c r="Q62" s="28"/>
      <c r="R62" s="71"/>
      <c r="S62" s="173"/>
      <c r="T62" s="219"/>
      <c r="U62" s="15"/>
      <c r="V62" s="15"/>
      <c r="W62" s="15"/>
      <c r="X62" s="165"/>
      <c r="Y62" s="15"/>
      <c r="Z62" s="15"/>
      <c r="AA62" s="28"/>
      <c r="AB62" s="71"/>
      <c r="AC62" s="35"/>
      <c r="AD62" s="35"/>
      <c r="AE62" s="35"/>
      <c r="AF62" s="71"/>
      <c r="AG62" s="15"/>
      <c r="AH62" s="15"/>
      <c r="AI62" s="15"/>
      <c r="AJ62" s="71"/>
      <c r="AK62" s="173"/>
      <c r="AL62" s="219"/>
      <c r="AM62" s="15"/>
      <c r="AN62" s="15"/>
      <c r="AO62" s="15"/>
      <c r="AP62" s="165"/>
      <c r="AQ62" s="15"/>
      <c r="AR62" s="15"/>
      <c r="AS62" s="28"/>
      <c r="AT62" s="71"/>
      <c r="AU62" s="35"/>
      <c r="AV62" s="35"/>
      <c r="AW62" s="35"/>
      <c r="AX62" s="71"/>
      <c r="AY62" s="15"/>
      <c r="AZ62" s="15"/>
      <c r="BA62" s="28"/>
      <c r="BB62" s="71"/>
      <c r="BC62" s="173"/>
      <c r="BD62" s="220"/>
      <c r="BH62" s="221"/>
      <c r="BK62" s="50"/>
      <c r="BL62" s="115"/>
      <c r="BM62" s="43"/>
      <c r="BN62" s="43"/>
      <c r="BO62" s="43"/>
      <c r="BP62" s="115"/>
      <c r="BS62" s="50"/>
      <c r="BT62" s="115"/>
      <c r="BU62" s="222"/>
      <c r="BV62" s="223"/>
      <c r="BZ62" s="221"/>
      <c r="CC62" s="50"/>
      <c r="CD62" s="115"/>
      <c r="CE62" s="43"/>
      <c r="CF62" s="43"/>
      <c r="CG62" s="43"/>
      <c r="CH62" s="115"/>
      <c r="CK62" s="50"/>
      <c r="CL62" s="115"/>
      <c r="CM62" s="222"/>
      <c r="CN62" s="223"/>
      <c r="CR62" s="221"/>
      <c r="CU62" s="50"/>
      <c r="CV62" s="115"/>
      <c r="CW62" s="43"/>
      <c r="CX62" s="43"/>
      <c r="CY62" s="43"/>
      <c r="CZ62" s="115"/>
      <c r="DC62" s="50"/>
      <c r="DD62" s="115"/>
      <c r="DE62" s="222"/>
      <c r="DF62" s="223"/>
      <c r="DJ62" s="221"/>
      <c r="DM62" s="50"/>
      <c r="DN62" s="115"/>
      <c r="DO62" s="43"/>
      <c r="DP62" s="43"/>
      <c r="DQ62" s="43"/>
      <c r="DR62" s="115"/>
      <c r="DU62" s="50"/>
      <c r="DV62" s="115"/>
      <c r="DW62" s="222"/>
      <c r="DX62" s="223"/>
      <c r="EB62" s="221"/>
      <c r="EE62" s="50"/>
      <c r="EF62" s="115"/>
      <c r="EG62" s="43"/>
      <c r="EH62" s="43"/>
      <c r="EI62" s="43"/>
      <c r="EJ62" s="115"/>
      <c r="EM62" s="50"/>
      <c r="EN62" s="115"/>
      <c r="EO62" s="222"/>
      <c r="EP62" s="223"/>
      <c r="ET62" s="221"/>
      <c r="EW62" s="50"/>
      <c r="EX62" s="115"/>
      <c r="EY62" s="43"/>
      <c r="EZ62" s="43"/>
      <c r="FA62" s="43"/>
      <c r="FB62" s="115"/>
      <c r="FE62" s="50"/>
      <c r="FF62" s="115"/>
      <c r="FG62" s="222"/>
      <c r="FH62" s="223"/>
      <c r="FL62" s="221"/>
      <c r="FO62" s="50"/>
      <c r="FP62" s="115"/>
      <c r="FQ62" s="43"/>
      <c r="FR62" s="43"/>
      <c r="FS62" s="43"/>
      <c r="FT62" s="115"/>
      <c r="FW62" s="50"/>
      <c r="FX62" s="115"/>
      <c r="FY62" s="222"/>
      <c r="FZ62" s="223"/>
      <c r="GD62" s="221"/>
      <c r="GG62" s="50"/>
      <c r="GH62" s="115"/>
      <c r="GI62" s="43"/>
      <c r="GJ62" s="43"/>
      <c r="GK62" s="43"/>
      <c r="GL62" s="115"/>
      <c r="GO62" s="50"/>
      <c r="GP62" s="115"/>
      <c r="GQ62" s="222"/>
    </row>
    <row r="63">
      <c r="A63" s="218"/>
      <c r="B63" s="219"/>
      <c r="C63" s="15"/>
      <c r="D63" s="15"/>
      <c r="E63" s="15"/>
      <c r="F63" s="71"/>
      <c r="G63" s="15"/>
      <c r="H63" s="15"/>
      <c r="I63" s="28"/>
      <c r="J63" s="71"/>
      <c r="K63" s="35"/>
      <c r="L63" s="35"/>
      <c r="M63" s="35"/>
      <c r="N63" s="71"/>
      <c r="O63" s="15"/>
      <c r="P63" s="15"/>
      <c r="Q63" s="28"/>
      <c r="R63" s="71"/>
      <c r="S63" s="173"/>
      <c r="T63" s="219"/>
      <c r="U63" s="15"/>
      <c r="V63" s="15"/>
      <c r="W63" s="15"/>
      <c r="X63" s="165"/>
      <c r="Y63" s="15"/>
      <c r="Z63" s="15"/>
      <c r="AA63" s="28"/>
      <c r="AB63" s="71"/>
      <c r="AC63" s="35"/>
      <c r="AD63" s="35"/>
      <c r="AE63" s="35"/>
      <c r="AF63" s="71"/>
      <c r="AG63" s="15"/>
      <c r="AH63" s="15"/>
      <c r="AI63" s="15"/>
      <c r="AJ63" s="71"/>
      <c r="AK63" s="173"/>
      <c r="AL63" s="219"/>
      <c r="AM63" s="15"/>
      <c r="AN63" s="15"/>
      <c r="AO63" s="15"/>
      <c r="AP63" s="165"/>
      <c r="AQ63" s="15"/>
      <c r="AR63" s="15"/>
      <c r="AS63" s="28"/>
      <c r="AT63" s="71"/>
      <c r="AU63" s="35"/>
      <c r="AV63" s="35"/>
      <c r="AW63" s="35"/>
      <c r="AX63" s="71"/>
      <c r="AY63" s="15"/>
      <c r="AZ63" s="15"/>
      <c r="BA63" s="28"/>
      <c r="BB63" s="71"/>
      <c r="BC63" s="173"/>
      <c r="BD63" s="220"/>
      <c r="BH63" s="221"/>
      <c r="BK63" s="50"/>
      <c r="BL63" s="115"/>
      <c r="BM63" s="43"/>
      <c r="BN63" s="43"/>
      <c r="BO63" s="43"/>
      <c r="BP63" s="115"/>
      <c r="BS63" s="50"/>
      <c r="BT63" s="115"/>
      <c r="BU63" s="222"/>
      <c r="BV63" s="223"/>
      <c r="BZ63" s="221"/>
      <c r="CC63" s="50"/>
      <c r="CD63" s="115"/>
      <c r="CE63" s="43"/>
      <c r="CF63" s="43"/>
      <c r="CG63" s="43"/>
      <c r="CH63" s="115"/>
      <c r="CK63" s="50"/>
      <c r="CL63" s="115"/>
      <c r="CM63" s="222"/>
      <c r="CN63" s="223"/>
      <c r="CR63" s="221"/>
      <c r="CU63" s="50"/>
      <c r="CV63" s="115"/>
      <c r="CW63" s="43"/>
      <c r="CX63" s="43"/>
      <c r="CY63" s="43"/>
      <c r="CZ63" s="115"/>
      <c r="DC63" s="50"/>
      <c r="DD63" s="115"/>
      <c r="DE63" s="222"/>
      <c r="DF63" s="223"/>
      <c r="DJ63" s="221"/>
      <c r="DM63" s="50"/>
      <c r="DN63" s="115"/>
      <c r="DO63" s="43"/>
      <c r="DP63" s="43"/>
      <c r="DQ63" s="43"/>
      <c r="DR63" s="115"/>
      <c r="DU63" s="50"/>
      <c r="DV63" s="115"/>
      <c r="DW63" s="222"/>
      <c r="DX63" s="223"/>
      <c r="EB63" s="221"/>
      <c r="EE63" s="50"/>
      <c r="EF63" s="115"/>
      <c r="EG63" s="43"/>
      <c r="EH63" s="43"/>
      <c r="EI63" s="43"/>
      <c r="EJ63" s="115"/>
      <c r="EM63" s="50"/>
      <c r="EN63" s="115"/>
      <c r="EO63" s="222"/>
      <c r="EP63" s="223"/>
      <c r="ET63" s="221"/>
      <c r="EW63" s="50"/>
      <c r="EX63" s="115"/>
      <c r="EY63" s="43"/>
      <c r="EZ63" s="43"/>
      <c r="FA63" s="43"/>
      <c r="FB63" s="115"/>
      <c r="FE63" s="50"/>
      <c r="FF63" s="115"/>
      <c r="FG63" s="222"/>
      <c r="FH63" s="223"/>
      <c r="FL63" s="221"/>
      <c r="FO63" s="50"/>
      <c r="FP63" s="115"/>
      <c r="FQ63" s="43"/>
      <c r="FR63" s="43"/>
      <c r="FS63" s="43"/>
      <c r="FT63" s="115"/>
      <c r="FW63" s="50"/>
      <c r="FX63" s="115"/>
      <c r="FY63" s="222"/>
      <c r="FZ63" s="223"/>
      <c r="GD63" s="221"/>
      <c r="GG63" s="50"/>
      <c r="GH63" s="115"/>
      <c r="GI63" s="43"/>
      <c r="GJ63" s="43"/>
      <c r="GK63" s="43"/>
      <c r="GL63" s="115"/>
      <c r="GO63" s="50"/>
      <c r="GP63" s="115"/>
      <c r="GQ63" s="222"/>
    </row>
    <row r="64">
      <c r="A64" s="218"/>
      <c r="B64" s="219"/>
      <c r="C64" s="15"/>
      <c r="D64" s="15"/>
      <c r="E64" s="15"/>
      <c r="F64" s="71"/>
      <c r="G64" s="15"/>
      <c r="H64" s="15"/>
      <c r="I64" s="28"/>
      <c r="J64" s="71"/>
      <c r="K64" s="35"/>
      <c r="L64" s="35"/>
      <c r="M64" s="35"/>
      <c r="N64" s="71"/>
      <c r="O64" s="15"/>
      <c r="P64" s="15"/>
      <c r="Q64" s="28"/>
      <c r="R64" s="71"/>
      <c r="S64" s="173"/>
      <c r="T64" s="219"/>
      <c r="U64" s="15"/>
      <c r="V64" s="15"/>
      <c r="W64" s="15"/>
      <c r="X64" s="165"/>
      <c r="Y64" s="15"/>
      <c r="Z64" s="15"/>
      <c r="AA64" s="28"/>
      <c r="AB64" s="71"/>
      <c r="AC64" s="35"/>
      <c r="AD64" s="35"/>
      <c r="AE64" s="35"/>
      <c r="AF64" s="71"/>
      <c r="AG64" s="15"/>
      <c r="AH64" s="15"/>
      <c r="AI64" s="15"/>
      <c r="AJ64" s="71"/>
      <c r="AK64" s="173"/>
      <c r="AL64" s="219"/>
      <c r="AM64" s="15"/>
      <c r="AN64" s="15"/>
      <c r="AO64" s="15"/>
      <c r="AP64" s="165"/>
      <c r="AQ64" s="15"/>
      <c r="AR64" s="15"/>
      <c r="AS64" s="28"/>
      <c r="AT64" s="71"/>
      <c r="AU64" s="35"/>
      <c r="AV64" s="35"/>
      <c r="AW64" s="35"/>
      <c r="AX64" s="71"/>
      <c r="AY64" s="15"/>
      <c r="AZ64" s="15"/>
      <c r="BA64" s="28"/>
      <c r="BB64" s="71"/>
      <c r="BC64" s="173"/>
      <c r="BD64" s="220"/>
      <c r="BH64" s="221"/>
      <c r="BK64" s="50"/>
      <c r="BL64" s="115"/>
      <c r="BM64" s="43"/>
      <c r="BN64" s="43"/>
      <c r="BO64" s="43"/>
      <c r="BP64" s="115"/>
      <c r="BS64" s="50"/>
      <c r="BT64" s="115"/>
      <c r="BU64" s="222"/>
      <c r="BV64" s="223"/>
      <c r="BZ64" s="221"/>
      <c r="CC64" s="50"/>
      <c r="CD64" s="115"/>
      <c r="CE64" s="43"/>
      <c r="CF64" s="43"/>
      <c r="CG64" s="43"/>
      <c r="CH64" s="115"/>
      <c r="CK64" s="50"/>
      <c r="CL64" s="115"/>
      <c r="CM64" s="222"/>
      <c r="CN64" s="223"/>
      <c r="CR64" s="221"/>
      <c r="CU64" s="50"/>
      <c r="CV64" s="115"/>
      <c r="CW64" s="43"/>
      <c r="CX64" s="43"/>
      <c r="CY64" s="43"/>
      <c r="CZ64" s="115"/>
      <c r="DC64" s="50"/>
      <c r="DD64" s="115"/>
      <c r="DE64" s="222"/>
      <c r="DF64" s="223"/>
      <c r="DJ64" s="221"/>
      <c r="DM64" s="50"/>
      <c r="DN64" s="115"/>
      <c r="DO64" s="43"/>
      <c r="DP64" s="43"/>
      <c r="DQ64" s="43"/>
      <c r="DR64" s="115"/>
      <c r="DU64" s="50"/>
      <c r="DV64" s="115"/>
      <c r="DW64" s="222"/>
      <c r="DX64" s="223"/>
      <c r="EB64" s="221"/>
      <c r="EE64" s="50"/>
      <c r="EF64" s="115"/>
      <c r="EG64" s="43"/>
      <c r="EH64" s="43"/>
      <c r="EI64" s="43"/>
      <c r="EJ64" s="115"/>
      <c r="EM64" s="50"/>
      <c r="EN64" s="115"/>
      <c r="EO64" s="222"/>
      <c r="EP64" s="223"/>
      <c r="ET64" s="221"/>
      <c r="EW64" s="50"/>
      <c r="EX64" s="115"/>
      <c r="EY64" s="43"/>
      <c r="EZ64" s="43"/>
      <c r="FA64" s="43"/>
      <c r="FB64" s="115"/>
      <c r="FE64" s="50"/>
      <c r="FF64" s="115"/>
      <c r="FG64" s="222"/>
      <c r="FH64" s="223"/>
      <c r="FL64" s="221"/>
      <c r="FO64" s="50"/>
      <c r="FP64" s="115"/>
      <c r="FQ64" s="43"/>
      <c r="FR64" s="43"/>
      <c r="FS64" s="43"/>
      <c r="FT64" s="115"/>
      <c r="FW64" s="50"/>
      <c r="FX64" s="115"/>
      <c r="FY64" s="222"/>
      <c r="FZ64" s="223"/>
      <c r="GD64" s="221"/>
      <c r="GG64" s="50"/>
      <c r="GH64" s="115"/>
      <c r="GI64" s="43"/>
      <c r="GJ64" s="43"/>
      <c r="GK64" s="43"/>
      <c r="GL64" s="115"/>
      <c r="GO64" s="50"/>
      <c r="GP64" s="115"/>
      <c r="GQ64" s="222"/>
    </row>
    <row r="65">
      <c r="A65" s="218"/>
      <c r="B65" s="219"/>
      <c r="C65" s="15"/>
      <c r="D65" s="15"/>
      <c r="E65" s="15"/>
      <c r="F65" s="71"/>
      <c r="G65" s="15"/>
      <c r="H65" s="15"/>
      <c r="I65" s="28"/>
      <c r="J65" s="71"/>
      <c r="K65" s="35"/>
      <c r="L65" s="35"/>
      <c r="M65" s="35"/>
      <c r="N65" s="71"/>
      <c r="O65" s="15"/>
      <c r="P65" s="15"/>
      <c r="Q65" s="28"/>
      <c r="R65" s="71"/>
      <c r="S65" s="173"/>
      <c r="T65" s="219"/>
      <c r="U65" s="15"/>
      <c r="V65" s="15"/>
      <c r="W65" s="15"/>
      <c r="X65" s="165"/>
      <c r="Y65" s="15"/>
      <c r="Z65" s="15"/>
      <c r="AA65" s="28"/>
      <c r="AB65" s="71"/>
      <c r="AC65" s="35"/>
      <c r="AD65" s="35"/>
      <c r="AE65" s="35"/>
      <c r="AF65" s="71"/>
      <c r="AG65" s="15"/>
      <c r="AH65" s="15"/>
      <c r="AI65" s="15"/>
      <c r="AJ65" s="71"/>
      <c r="AK65" s="173"/>
      <c r="AL65" s="219"/>
      <c r="AM65" s="15"/>
      <c r="AN65" s="15"/>
      <c r="AO65" s="15"/>
      <c r="AP65" s="165"/>
      <c r="AQ65" s="15"/>
      <c r="AR65" s="15"/>
      <c r="AS65" s="28"/>
      <c r="AT65" s="71"/>
      <c r="AU65" s="35"/>
      <c r="AV65" s="35"/>
      <c r="AW65" s="35"/>
      <c r="AX65" s="71"/>
      <c r="AY65" s="15"/>
      <c r="AZ65" s="15"/>
      <c r="BA65" s="28"/>
      <c r="BB65" s="71"/>
      <c r="BC65" s="173"/>
      <c r="BD65" s="220"/>
      <c r="BH65" s="221"/>
      <c r="BK65" s="50"/>
      <c r="BL65" s="115"/>
      <c r="BM65" s="43"/>
      <c r="BN65" s="43"/>
      <c r="BO65" s="43"/>
      <c r="BP65" s="115"/>
      <c r="BS65" s="50"/>
      <c r="BT65" s="115"/>
      <c r="BU65" s="222"/>
      <c r="BV65" s="223"/>
      <c r="BZ65" s="221"/>
      <c r="CC65" s="50"/>
      <c r="CD65" s="115"/>
      <c r="CE65" s="43"/>
      <c r="CF65" s="43"/>
      <c r="CG65" s="43"/>
      <c r="CH65" s="115"/>
      <c r="CK65" s="50"/>
      <c r="CL65" s="115"/>
      <c r="CM65" s="222"/>
      <c r="CN65" s="223"/>
      <c r="CR65" s="221"/>
      <c r="CU65" s="50"/>
      <c r="CV65" s="115"/>
      <c r="CW65" s="43"/>
      <c r="CX65" s="43"/>
      <c r="CY65" s="43"/>
      <c r="CZ65" s="115"/>
      <c r="DC65" s="50"/>
      <c r="DD65" s="115"/>
      <c r="DE65" s="222"/>
      <c r="DF65" s="223"/>
      <c r="DJ65" s="221"/>
      <c r="DM65" s="50"/>
      <c r="DN65" s="115"/>
      <c r="DO65" s="43"/>
      <c r="DP65" s="43"/>
      <c r="DQ65" s="43"/>
      <c r="DR65" s="115"/>
      <c r="DU65" s="50"/>
      <c r="DV65" s="115"/>
      <c r="DW65" s="222"/>
      <c r="DX65" s="223"/>
      <c r="EB65" s="221"/>
      <c r="EE65" s="50"/>
      <c r="EF65" s="115"/>
      <c r="EG65" s="43"/>
      <c r="EH65" s="43"/>
      <c r="EI65" s="43"/>
      <c r="EJ65" s="115"/>
      <c r="EM65" s="50"/>
      <c r="EN65" s="115"/>
      <c r="EO65" s="222"/>
      <c r="EP65" s="223"/>
      <c r="ET65" s="221"/>
      <c r="EW65" s="50"/>
      <c r="EX65" s="115"/>
      <c r="EY65" s="43"/>
      <c r="EZ65" s="43"/>
      <c r="FA65" s="43"/>
      <c r="FB65" s="115"/>
      <c r="FE65" s="50"/>
      <c r="FF65" s="115"/>
      <c r="FG65" s="222"/>
      <c r="FH65" s="223"/>
      <c r="FL65" s="221"/>
      <c r="FO65" s="50"/>
      <c r="FP65" s="115"/>
      <c r="FQ65" s="43"/>
      <c r="FR65" s="43"/>
      <c r="FS65" s="43"/>
      <c r="FT65" s="115"/>
      <c r="FW65" s="50"/>
      <c r="FX65" s="115"/>
      <c r="FY65" s="222"/>
      <c r="FZ65" s="223"/>
      <c r="GD65" s="221"/>
      <c r="GG65" s="50"/>
      <c r="GH65" s="115"/>
      <c r="GI65" s="43"/>
      <c r="GJ65" s="43"/>
      <c r="GK65" s="43"/>
      <c r="GL65" s="115"/>
      <c r="GO65" s="50"/>
      <c r="GP65" s="115"/>
      <c r="GQ65" s="222"/>
    </row>
    <row r="66">
      <c r="A66" s="218"/>
      <c r="B66" s="219"/>
      <c r="C66" s="15"/>
      <c r="D66" s="15"/>
      <c r="E66" s="15"/>
      <c r="F66" s="71"/>
      <c r="G66" s="15"/>
      <c r="H66" s="15"/>
      <c r="I66" s="28"/>
      <c r="J66" s="71"/>
      <c r="K66" s="35"/>
      <c r="L66" s="35"/>
      <c r="M66" s="35"/>
      <c r="N66" s="71"/>
      <c r="O66" s="15"/>
      <c r="P66" s="15"/>
      <c r="Q66" s="28"/>
      <c r="R66" s="71"/>
      <c r="S66" s="173"/>
      <c r="T66" s="219"/>
      <c r="U66" s="15"/>
      <c r="V66" s="15"/>
      <c r="W66" s="15"/>
      <c r="X66" s="165"/>
      <c r="Y66" s="15"/>
      <c r="Z66" s="15"/>
      <c r="AA66" s="28"/>
      <c r="AB66" s="71"/>
      <c r="AC66" s="35"/>
      <c r="AD66" s="35"/>
      <c r="AE66" s="35"/>
      <c r="AF66" s="71"/>
      <c r="AG66" s="15"/>
      <c r="AH66" s="15"/>
      <c r="AI66" s="15"/>
      <c r="AJ66" s="71"/>
      <c r="AK66" s="173"/>
      <c r="AL66" s="219"/>
      <c r="AM66" s="15"/>
      <c r="AN66" s="15"/>
      <c r="AO66" s="15"/>
      <c r="AP66" s="165"/>
      <c r="AQ66" s="15"/>
      <c r="AR66" s="15"/>
      <c r="AS66" s="28"/>
      <c r="AT66" s="71"/>
      <c r="AU66" s="35"/>
      <c r="AV66" s="35"/>
      <c r="AW66" s="35"/>
      <c r="AX66" s="71"/>
      <c r="AY66" s="15"/>
      <c r="AZ66" s="15"/>
      <c r="BA66" s="28"/>
      <c r="BB66" s="71"/>
      <c r="BC66" s="173"/>
      <c r="BD66" s="220"/>
      <c r="BH66" s="221"/>
      <c r="BK66" s="50"/>
      <c r="BL66" s="115"/>
      <c r="BM66" s="43"/>
      <c r="BN66" s="43"/>
      <c r="BO66" s="43"/>
      <c r="BP66" s="115"/>
      <c r="BS66" s="50"/>
      <c r="BT66" s="115"/>
      <c r="BU66" s="222"/>
      <c r="BV66" s="223"/>
      <c r="BZ66" s="221"/>
      <c r="CC66" s="50"/>
      <c r="CD66" s="115"/>
      <c r="CE66" s="43"/>
      <c r="CF66" s="43"/>
      <c r="CG66" s="43"/>
      <c r="CH66" s="115"/>
      <c r="CK66" s="50"/>
      <c r="CL66" s="115"/>
      <c r="CM66" s="222"/>
      <c r="CN66" s="223"/>
      <c r="CR66" s="221"/>
      <c r="CU66" s="50"/>
      <c r="CV66" s="115"/>
      <c r="CW66" s="43"/>
      <c r="CX66" s="43"/>
      <c r="CY66" s="43"/>
      <c r="CZ66" s="115"/>
      <c r="DC66" s="50"/>
      <c r="DD66" s="115"/>
      <c r="DE66" s="222"/>
      <c r="DF66" s="223"/>
      <c r="DJ66" s="221"/>
      <c r="DM66" s="50"/>
      <c r="DN66" s="115"/>
      <c r="DO66" s="43"/>
      <c r="DP66" s="43"/>
      <c r="DQ66" s="43"/>
      <c r="DR66" s="115"/>
      <c r="DU66" s="50"/>
      <c r="DV66" s="115"/>
      <c r="DW66" s="222"/>
      <c r="DX66" s="223"/>
      <c r="EB66" s="221"/>
      <c r="EE66" s="50"/>
      <c r="EF66" s="115"/>
      <c r="EG66" s="43"/>
      <c r="EH66" s="43"/>
      <c r="EI66" s="43"/>
      <c r="EJ66" s="115"/>
      <c r="EM66" s="50"/>
      <c r="EN66" s="115"/>
      <c r="EO66" s="222"/>
      <c r="EP66" s="223"/>
      <c r="ET66" s="221"/>
      <c r="EW66" s="50"/>
      <c r="EX66" s="115"/>
      <c r="EY66" s="43"/>
      <c r="EZ66" s="43"/>
      <c r="FA66" s="43"/>
      <c r="FB66" s="115"/>
      <c r="FE66" s="50"/>
      <c r="FF66" s="115"/>
      <c r="FG66" s="222"/>
      <c r="FH66" s="223"/>
      <c r="FL66" s="221"/>
      <c r="FO66" s="50"/>
      <c r="FP66" s="115"/>
      <c r="FQ66" s="43"/>
      <c r="FR66" s="43"/>
      <c r="FS66" s="43"/>
      <c r="FT66" s="115"/>
      <c r="FW66" s="50"/>
      <c r="FX66" s="115"/>
      <c r="FY66" s="222"/>
      <c r="FZ66" s="223"/>
      <c r="GD66" s="221"/>
      <c r="GG66" s="50"/>
      <c r="GH66" s="115"/>
      <c r="GI66" s="43"/>
      <c r="GJ66" s="43"/>
      <c r="GK66" s="43"/>
      <c r="GL66" s="115"/>
      <c r="GO66" s="50"/>
      <c r="GP66" s="115"/>
      <c r="GQ66" s="222"/>
    </row>
    <row r="67">
      <c r="A67" s="218"/>
      <c r="B67" s="219"/>
      <c r="C67" s="15"/>
      <c r="D67" s="15"/>
      <c r="E67" s="15"/>
      <c r="F67" s="71"/>
      <c r="G67" s="15"/>
      <c r="H67" s="15"/>
      <c r="I67" s="28"/>
      <c r="J67" s="71"/>
      <c r="K67" s="35"/>
      <c r="L67" s="35"/>
      <c r="M67" s="35"/>
      <c r="N67" s="71"/>
      <c r="O67" s="15"/>
      <c r="P67" s="15"/>
      <c r="Q67" s="28"/>
      <c r="R67" s="71"/>
      <c r="S67" s="173"/>
      <c r="T67" s="219"/>
      <c r="U67" s="15"/>
      <c r="V67" s="15"/>
      <c r="W67" s="15"/>
      <c r="X67" s="165"/>
      <c r="Y67" s="15"/>
      <c r="Z67" s="15"/>
      <c r="AA67" s="28"/>
      <c r="AB67" s="71"/>
      <c r="AC67" s="35"/>
      <c r="AD67" s="35"/>
      <c r="AE67" s="35"/>
      <c r="AF67" s="71"/>
      <c r="AG67" s="15"/>
      <c r="AH67" s="15"/>
      <c r="AI67" s="15"/>
      <c r="AJ67" s="71"/>
      <c r="AK67" s="173"/>
      <c r="AL67" s="219"/>
      <c r="AM67" s="15"/>
      <c r="AN67" s="15"/>
      <c r="AO67" s="15"/>
      <c r="AP67" s="165"/>
      <c r="AQ67" s="15"/>
      <c r="AR67" s="15"/>
      <c r="AS67" s="28"/>
      <c r="AT67" s="71"/>
      <c r="AU67" s="35"/>
      <c r="AV67" s="35"/>
      <c r="AW67" s="35"/>
      <c r="AX67" s="71"/>
      <c r="AY67" s="15"/>
      <c r="AZ67" s="15"/>
      <c r="BA67" s="28"/>
      <c r="BB67" s="71"/>
      <c r="BC67" s="173"/>
      <c r="BD67" s="220"/>
      <c r="BH67" s="221"/>
      <c r="BK67" s="50"/>
      <c r="BL67" s="115"/>
      <c r="BM67" s="43"/>
      <c r="BN67" s="43"/>
      <c r="BO67" s="43"/>
      <c r="BP67" s="115"/>
      <c r="BS67" s="50"/>
      <c r="BT67" s="115"/>
      <c r="BU67" s="222"/>
      <c r="BV67" s="223"/>
      <c r="BZ67" s="221"/>
      <c r="CC67" s="50"/>
      <c r="CD67" s="115"/>
      <c r="CE67" s="43"/>
      <c r="CF67" s="43"/>
      <c r="CG67" s="43"/>
      <c r="CH67" s="115"/>
      <c r="CK67" s="50"/>
      <c r="CL67" s="115"/>
      <c r="CM67" s="222"/>
      <c r="CN67" s="223"/>
      <c r="CR67" s="221"/>
      <c r="CU67" s="50"/>
      <c r="CV67" s="115"/>
      <c r="CW67" s="43"/>
      <c r="CX67" s="43"/>
      <c r="CY67" s="43"/>
      <c r="CZ67" s="115"/>
      <c r="DC67" s="50"/>
      <c r="DD67" s="115"/>
      <c r="DE67" s="222"/>
      <c r="DF67" s="223"/>
      <c r="DJ67" s="221"/>
      <c r="DM67" s="50"/>
      <c r="DN67" s="115"/>
      <c r="DO67" s="43"/>
      <c r="DP67" s="43"/>
      <c r="DQ67" s="43"/>
      <c r="DR67" s="115"/>
      <c r="DU67" s="50"/>
      <c r="DV67" s="115"/>
      <c r="DW67" s="222"/>
      <c r="DX67" s="223"/>
      <c r="EB67" s="221"/>
      <c r="EE67" s="50"/>
      <c r="EF67" s="115"/>
      <c r="EG67" s="43"/>
      <c r="EH67" s="43"/>
      <c r="EI67" s="43"/>
      <c r="EJ67" s="115"/>
      <c r="EM67" s="50"/>
      <c r="EN67" s="115"/>
      <c r="EO67" s="222"/>
      <c r="EP67" s="223"/>
      <c r="ET67" s="221"/>
      <c r="EW67" s="50"/>
      <c r="EX67" s="115"/>
      <c r="EY67" s="43"/>
      <c r="EZ67" s="43"/>
      <c r="FA67" s="43"/>
      <c r="FB67" s="115"/>
      <c r="FE67" s="50"/>
      <c r="FF67" s="115"/>
      <c r="FG67" s="222"/>
      <c r="FH67" s="223"/>
      <c r="FL67" s="221"/>
      <c r="FO67" s="50"/>
      <c r="FP67" s="115"/>
      <c r="FQ67" s="43"/>
      <c r="FR67" s="43"/>
      <c r="FS67" s="43"/>
      <c r="FT67" s="115"/>
      <c r="FW67" s="50"/>
      <c r="FX67" s="115"/>
      <c r="FY67" s="222"/>
      <c r="FZ67" s="223"/>
      <c r="GD67" s="221"/>
      <c r="GG67" s="50"/>
      <c r="GH67" s="115"/>
      <c r="GI67" s="43"/>
      <c r="GJ67" s="43"/>
      <c r="GK67" s="43"/>
      <c r="GL67" s="115"/>
      <c r="GO67" s="50"/>
      <c r="GP67" s="115"/>
      <c r="GQ67" s="222"/>
    </row>
    <row r="68">
      <c r="A68" s="218"/>
      <c r="B68" s="219"/>
      <c r="C68" s="15"/>
      <c r="D68" s="15"/>
      <c r="E68" s="15"/>
      <c r="F68" s="71"/>
      <c r="G68" s="15"/>
      <c r="H68" s="15"/>
      <c r="I68" s="28"/>
      <c r="J68" s="71"/>
      <c r="K68" s="35"/>
      <c r="L68" s="35"/>
      <c r="M68" s="35"/>
      <c r="N68" s="71"/>
      <c r="O68" s="15"/>
      <c r="P68" s="15"/>
      <c r="Q68" s="28"/>
      <c r="R68" s="71"/>
      <c r="S68" s="173"/>
      <c r="T68" s="219"/>
      <c r="U68" s="15"/>
      <c r="V68" s="15"/>
      <c r="W68" s="15"/>
      <c r="X68" s="165"/>
      <c r="Y68" s="15"/>
      <c r="Z68" s="15"/>
      <c r="AA68" s="28"/>
      <c r="AB68" s="71"/>
      <c r="AC68" s="35"/>
      <c r="AD68" s="35"/>
      <c r="AE68" s="35"/>
      <c r="AF68" s="71"/>
      <c r="AG68" s="15"/>
      <c r="AH68" s="15"/>
      <c r="AI68" s="15"/>
      <c r="AJ68" s="71"/>
      <c r="AK68" s="173"/>
      <c r="AL68" s="219"/>
      <c r="AM68" s="15"/>
      <c r="AN68" s="15"/>
      <c r="AO68" s="15"/>
      <c r="AP68" s="165"/>
      <c r="AQ68" s="15"/>
      <c r="AR68" s="15"/>
      <c r="AS68" s="28"/>
      <c r="AT68" s="71"/>
      <c r="AU68" s="35"/>
      <c r="AV68" s="35"/>
      <c r="AW68" s="35"/>
      <c r="AX68" s="71"/>
      <c r="AY68" s="15"/>
      <c r="AZ68" s="15"/>
      <c r="BA68" s="28"/>
      <c r="BB68" s="71"/>
      <c r="BC68" s="173"/>
      <c r="BD68" s="220"/>
      <c r="BH68" s="221"/>
      <c r="BK68" s="50"/>
      <c r="BL68" s="115"/>
      <c r="BM68" s="43"/>
      <c r="BN68" s="43"/>
      <c r="BO68" s="43"/>
      <c r="BP68" s="115"/>
      <c r="BS68" s="50"/>
      <c r="BT68" s="115"/>
      <c r="BU68" s="222"/>
      <c r="BV68" s="223"/>
      <c r="BZ68" s="221"/>
      <c r="CC68" s="50"/>
      <c r="CD68" s="115"/>
      <c r="CE68" s="43"/>
      <c r="CF68" s="43"/>
      <c r="CG68" s="43"/>
      <c r="CH68" s="115"/>
      <c r="CK68" s="50"/>
      <c r="CL68" s="115"/>
      <c r="CM68" s="222"/>
      <c r="CN68" s="223"/>
      <c r="CR68" s="221"/>
      <c r="CU68" s="50"/>
      <c r="CV68" s="115"/>
      <c r="CW68" s="43"/>
      <c r="CX68" s="43"/>
      <c r="CY68" s="43"/>
      <c r="CZ68" s="115"/>
      <c r="DC68" s="50"/>
      <c r="DD68" s="115"/>
      <c r="DE68" s="222"/>
      <c r="DF68" s="223"/>
      <c r="DJ68" s="221"/>
      <c r="DM68" s="50"/>
      <c r="DN68" s="115"/>
      <c r="DO68" s="43"/>
      <c r="DP68" s="43"/>
      <c r="DQ68" s="43"/>
      <c r="DR68" s="115"/>
      <c r="DU68" s="50"/>
      <c r="DV68" s="115"/>
      <c r="DW68" s="222"/>
      <c r="DX68" s="223"/>
      <c r="EB68" s="221"/>
      <c r="EE68" s="50"/>
      <c r="EF68" s="115"/>
      <c r="EG68" s="43"/>
      <c r="EH68" s="43"/>
      <c r="EI68" s="43"/>
      <c r="EJ68" s="115"/>
      <c r="EM68" s="50"/>
      <c r="EN68" s="115"/>
      <c r="EO68" s="222"/>
      <c r="EP68" s="223"/>
      <c r="ET68" s="221"/>
      <c r="EW68" s="50"/>
      <c r="EX68" s="115"/>
      <c r="EY68" s="43"/>
      <c r="EZ68" s="43"/>
      <c r="FA68" s="43"/>
      <c r="FB68" s="115"/>
      <c r="FE68" s="50"/>
      <c r="FF68" s="115"/>
      <c r="FG68" s="222"/>
      <c r="FH68" s="223"/>
      <c r="FL68" s="221"/>
      <c r="FO68" s="50"/>
      <c r="FP68" s="115"/>
      <c r="FQ68" s="43"/>
      <c r="FR68" s="43"/>
      <c r="FS68" s="43"/>
      <c r="FT68" s="115"/>
      <c r="FW68" s="50"/>
      <c r="FX68" s="115"/>
      <c r="FY68" s="222"/>
      <c r="FZ68" s="223"/>
      <c r="GD68" s="221"/>
      <c r="GG68" s="50"/>
      <c r="GH68" s="115"/>
      <c r="GI68" s="43"/>
      <c r="GJ68" s="43"/>
      <c r="GK68" s="43"/>
      <c r="GL68" s="115"/>
      <c r="GO68" s="50"/>
      <c r="GP68" s="115"/>
      <c r="GQ68" s="222"/>
    </row>
    <row r="69">
      <c r="A69" s="218"/>
      <c r="B69" s="219"/>
      <c r="C69" s="15"/>
      <c r="D69" s="15"/>
      <c r="E69" s="15"/>
      <c r="F69" s="71"/>
      <c r="G69" s="15"/>
      <c r="H69" s="15"/>
      <c r="I69" s="28"/>
      <c r="J69" s="71"/>
      <c r="K69" s="35"/>
      <c r="L69" s="35"/>
      <c r="M69" s="35"/>
      <c r="N69" s="71"/>
      <c r="O69" s="15"/>
      <c r="P69" s="15"/>
      <c r="Q69" s="28"/>
      <c r="R69" s="71"/>
      <c r="S69" s="173"/>
      <c r="T69" s="219"/>
      <c r="U69" s="15"/>
      <c r="V69" s="15"/>
      <c r="W69" s="15"/>
      <c r="X69" s="165"/>
      <c r="Y69" s="15"/>
      <c r="Z69" s="15"/>
      <c r="AA69" s="28"/>
      <c r="AB69" s="71"/>
      <c r="AC69" s="35"/>
      <c r="AD69" s="35"/>
      <c r="AE69" s="35"/>
      <c r="AF69" s="71"/>
      <c r="AG69" s="15"/>
      <c r="AH69" s="15"/>
      <c r="AI69" s="15"/>
      <c r="AJ69" s="71"/>
      <c r="AK69" s="173"/>
      <c r="AL69" s="219"/>
      <c r="AM69" s="15"/>
      <c r="AN69" s="15"/>
      <c r="AO69" s="15"/>
      <c r="AP69" s="165"/>
      <c r="AQ69" s="15"/>
      <c r="AR69" s="15"/>
      <c r="AS69" s="28"/>
      <c r="AT69" s="71"/>
      <c r="AU69" s="35"/>
      <c r="AV69" s="35"/>
      <c r="AW69" s="35"/>
      <c r="AX69" s="71"/>
      <c r="AY69" s="15"/>
      <c r="AZ69" s="15"/>
      <c r="BA69" s="28"/>
      <c r="BB69" s="71"/>
      <c r="BC69" s="173"/>
      <c r="BD69" s="220"/>
      <c r="BH69" s="221"/>
      <c r="BK69" s="50"/>
      <c r="BL69" s="115"/>
      <c r="BM69" s="43"/>
      <c r="BN69" s="43"/>
      <c r="BO69" s="43"/>
      <c r="BP69" s="115"/>
      <c r="BS69" s="50"/>
      <c r="BT69" s="115"/>
      <c r="BU69" s="222"/>
      <c r="BV69" s="223"/>
      <c r="BZ69" s="221"/>
      <c r="CC69" s="50"/>
      <c r="CD69" s="115"/>
      <c r="CE69" s="43"/>
      <c r="CF69" s="43"/>
      <c r="CG69" s="43"/>
      <c r="CH69" s="115"/>
      <c r="CK69" s="50"/>
      <c r="CL69" s="115"/>
      <c r="CM69" s="222"/>
      <c r="CN69" s="223"/>
      <c r="CR69" s="221"/>
      <c r="CU69" s="50"/>
      <c r="CV69" s="115"/>
      <c r="CW69" s="43"/>
      <c r="CX69" s="43"/>
      <c r="CY69" s="43"/>
      <c r="CZ69" s="115"/>
      <c r="DC69" s="50"/>
      <c r="DD69" s="115"/>
      <c r="DE69" s="222"/>
      <c r="DF69" s="223"/>
      <c r="DJ69" s="221"/>
      <c r="DM69" s="50"/>
      <c r="DN69" s="115"/>
      <c r="DO69" s="43"/>
      <c r="DP69" s="43"/>
      <c r="DQ69" s="43"/>
      <c r="DR69" s="115"/>
      <c r="DU69" s="50"/>
      <c r="DV69" s="115"/>
      <c r="DW69" s="222"/>
      <c r="DX69" s="223"/>
      <c r="EB69" s="221"/>
      <c r="EE69" s="50"/>
      <c r="EF69" s="115"/>
      <c r="EG69" s="43"/>
      <c r="EH69" s="43"/>
      <c r="EI69" s="43"/>
      <c r="EJ69" s="115"/>
      <c r="EM69" s="50"/>
      <c r="EN69" s="115"/>
      <c r="EO69" s="222"/>
      <c r="EP69" s="223"/>
      <c r="ET69" s="221"/>
      <c r="EW69" s="50"/>
      <c r="EX69" s="115"/>
      <c r="EY69" s="43"/>
      <c r="EZ69" s="43"/>
      <c r="FA69" s="43"/>
      <c r="FB69" s="115"/>
      <c r="FE69" s="50"/>
      <c r="FF69" s="115"/>
      <c r="FG69" s="222"/>
      <c r="FH69" s="223"/>
      <c r="FL69" s="221"/>
      <c r="FO69" s="50"/>
      <c r="FP69" s="115"/>
      <c r="FQ69" s="43"/>
      <c r="FR69" s="43"/>
      <c r="FS69" s="43"/>
      <c r="FT69" s="115"/>
      <c r="FW69" s="50"/>
      <c r="FX69" s="115"/>
      <c r="FY69" s="222"/>
      <c r="FZ69" s="223"/>
      <c r="GD69" s="221"/>
      <c r="GG69" s="50"/>
      <c r="GH69" s="115"/>
      <c r="GI69" s="43"/>
      <c r="GJ69" s="43"/>
      <c r="GK69" s="43"/>
      <c r="GL69" s="115"/>
      <c r="GO69" s="50"/>
      <c r="GP69" s="115"/>
      <c r="GQ69" s="222"/>
    </row>
    <row r="70">
      <c r="A70" s="218"/>
      <c r="B70" s="219"/>
      <c r="C70" s="15"/>
      <c r="D70" s="15"/>
      <c r="E70" s="15"/>
      <c r="F70" s="71"/>
      <c r="G70" s="15"/>
      <c r="H70" s="15"/>
      <c r="I70" s="28"/>
      <c r="J70" s="71"/>
      <c r="K70" s="35"/>
      <c r="L70" s="35"/>
      <c r="M70" s="35"/>
      <c r="N70" s="71"/>
      <c r="O70" s="15"/>
      <c r="P70" s="15"/>
      <c r="Q70" s="28"/>
      <c r="R70" s="71"/>
      <c r="S70" s="173"/>
      <c r="T70" s="219"/>
      <c r="U70" s="15"/>
      <c r="V70" s="15"/>
      <c r="W70" s="15"/>
      <c r="X70" s="165"/>
      <c r="Y70" s="15"/>
      <c r="Z70" s="15"/>
      <c r="AA70" s="28"/>
      <c r="AB70" s="71"/>
      <c r="AC70" s="35"/>
      <c r="AD70" s="35"/>
      <c r="AE70" s="35"/>
      <c r="AF70" s="71"/>
      <c r="AG70" s="15"/>
      <c r="AH70" s="15"/>
      <c r="AI70" s="15"/>
      <c r="AJ70" s="71"/>
      <c r="AK70" s="173"/>
      <c r="AL70" s="219"/>
      <c r="AM70" s="15"/>
      <c r="AN70" s="15"/>
      <c r="AO70" s="15"/>
      <c r="AP70" s="165"/>
      <c r="AQ70" s="15"/>
      <c r="AR70" s="15"/>
      <c r="AS70" s="28"/>
      <c r="AT70" s="71"/>
      <c r="AU70" s="35"/>
      <c r="AV70" s="35"/>
      <c r="AW70" s="35"/>
      <c r="AX70" s="71"/>
      <c r="AY70" s="15"/>
      <c r="AZ70" s="15"/>
      <c r="BA70" s="28"/>
      <c r="BB70" s="71"/>
      <c r="BC70" s="173"/>
      <c r="BD70" s="220"/>
      <c r="BH70" s="221"/>
      <c r="BK70" s="50"/>
      <c r="BL70" s="115"/>
      <c r="BM70" s="43"/>
      <c r="BN70" s="43"/>
      <c r="BO70" s="43"/>
      <c r="BP70" s="115"/>
      <c r="BS70" s="50"/>
      <c r="BT70" s="115"/>
      <c r="BU70" s="222"/>
      <c r="BV70" s="223"/>
      <c r="BZ70" s="221"/>
      <c r="CC70" s="50"/>
      <c r="CD70" s="115"/>
      <c r="CE70" s="43"/>
      <c r="CF70" s="43"/>
      <c r="CG70" s="43"/>
      <c r="CH70" s="115"/>
      <c r="CK70" s="50"/>
      <c r="CL70" s="115"/>
      <c r="CM70" s="222"/>
      <c r="CN70" s="223"/>
      <c r="CR70" s="221"/>
      <c r="CU70" s="50"/>
      <c r="CV70" s="115"/>
      <c r="CW70" s="43"/>
      <c r="CX70" s="43"/>
      <c r="CY70" s="43"/>
      <c r="CZ70" s="115"/>
      <c r="DC70" s="50"/>
      <c r="DD70" s="115"/>
      <c r="DE70" s="222"/>
      <c r="DF70" s="223"/>
      <c r="DJ70" s="221"/>
      <c r="DM70" s="50"/>
      <c r="DN70" s="115"/>
      <c r="DO70" s="43"/>
      <c r="DP70" s="43"/>
      <c r="DQ70" s="43"/>
      <c r="DR70" s="115"/>
      <c r="DU70" s="50"/>
      <c r="DV70" s="115"/>
      <c r="DW70" s="222"/>
      <c r="DX70" s="223"/>
      <c r="EB70" s="221"/>
      <c r="EE70" s="50"/>
      <c r="EF70" s="115"/>
      <c r="EG70" s="43"/>
      <c r="EH70" s="43"/>
      <c r="EI70" s="43"/>
      <c r="EJ70" s="115"/>
      <c r="EM70" s="50"/>
      <c r="EN70" s="115"/>
      <c r="EO70" s="222"/>
      <c r="EP70" s="223"/>
      <c r="ET70" s="221"/>
      <c r="EW70" s="50"/>
      <c r="EX70" s="115"/>
      <c r="EY70" s="43"/>
      <c r="EZ70" s="43"/>
      <c r="FA70" s="43"/>
      <c r="FB70" s="115"/>
      <c r="FE70" s="50"/>
      <c r="FF70" s="115"/>
      <c r="FG70" s="222"/>
      <c r="FH70" s="223"/>
      <c r="FL70" s="221"/>
      <c r="FO70" s="50"/>
      <c r="FP70" s="115"/>
      <c r="FQ70" s="43"/>
      <c r="FR70" s="43"/>
      <c r="FS70" s="43"/>
      <c r="FT70" s="115"/>
      <c r="FW70" s="50"/>
      <c r="FX70" s="115"/>
      <c r="FY70" s="222"/>
      <c r="FZ70" s="223"/>
      <c r="GD70" s="221"/>
      <c r="GG70" s="50"/>
      <c r="GH70" s="115"/>
      <c r="GI70" s="43"/>
      <c r="GJ70" s="43"/>
      <c r="GK70" s="43"/>
      <c r="GL70" s="115"/>
      <c r="GO70" s="50"/>
      <c r="GP70" s="115"/>
      <c r="GQ70" s="222"/>
    </row>
    <row r="71">
      <c r="A71" s="218"/>
      <c r="B71" s="219"/>
      <c r="C71" s="15"/>
      <c r="D71" s="15"/>
      <c r="E71" s="15"/>
      <c r="F71" s="71"/>
      <c r="G71" s="15"/>
      <c r="H71" s="15"/>
      <c r="I71" s="28"/>
      <c r="J71" s="71"/>
      <c r="K71" s="35"/>
      <c r="L71" s="35"/>
      <c r="M71" s="35"/>
      <c r="N71" s="71"/>
      <c r="O71" s="15"/>
      <c r="P71" s="15"/>
      <c r="Q71" s="28"/>
      <c r="R71" s="71"/>
      <c r="S71" s="173"/>
      <c r="T71" s="219"/>
      <c r="U71" s="15"/>
      <c r="V71" s="15"/>
      <c r="W71" s="15"/>
      <c r="X71" s="165"/>
      <c r="Y71" s="15"/>
      <c r="Z71" s="15"/>
      <c r="AA71" s="28"/>
      <c r="AB71" s="71"/>
      <c r="AC71" s="35"/>
      <c r="AD71" s="35"/>
      <c r="AE71" s="35"/>
      <c r="AF71" s="71"/>
      <c r="AG71" s="15"/>
      <c r="AH71" s="15"/>
      <c r="AI71" s="15"/>
      <c r="AJ71" s="71"/>
      <c r="AK71" s="173"/>
      <c r="AL71" s="219"/>
      <c r="AM71" s="15"/>
      <c r="AN71" s="15"/>
      <c r="AO71" s="15"/>
      <c r="AP71" s="165"/>
      <c r="AQ71" s="15"/>
      <c r="AR71" s="15"/>
      <c r="AS71" s="28"/>
      <c r="AT71" s="71"/>
      <c r="AU71" s="35"/>
      <c r="AV71" s="35"/>
      <c r="AW71" s="35"/>
      <c r="AX71" s="71"/>
      <c r="AY71" s="15"/>
      <c r="AZ71" s="15"/>
      <c r="BA71" s="28"/>
      <c r="BB71" s="71"/>
      <c r="BC71" s="173"/>
      <c r="BD71" s="220"/>
      <c r="BH71" s="221"/>
      <c r="BK71" s="50"/>
      <c r="BL71" s="115"/>
      <c r="BM71" s="43"/>
      <c r="BN71" s="43"/>
      <c r="BO71" s="43"/>
      <c r="BP71" s="115"/>
      <c r="BS71" s="50"/>
      <c r="BT71" s="115"/>
      <c r="BU71" s="222"/>
      <c r="BV71" s="223"/>
      <c r="BZ71" s="221"/>
      <c r="CC71" s="50"/>
      <c r="CD71" s="115"/>
      <c r="CE71" s="43"/>
      <c r="CF71" s="43"/>
      <c r="CG71" s="43"/>
      <c r="CH71" s="115"/>
      <c r="CK71" s="50"/>
      <c r="CL71" s="115"/>
      <c r="CM71" s="222"/>
      <c r="CN71" s="223"/>
      <c r="CR71" s="221"/>
      <c r="CU71" s="50"/>
      <c r="CV71" s="115"/>
      <c r="CW71" s="43"/>
      <c r="CX71" s="43"/>
      <c r="CY71" s="43"/>
      <c r="CZ71" s="115"/>
      <c r="DC71" s="50"/>
      <c r="DD71" s="115"/>
      <c r="DE71" s="222"/>
      <c r="DF71" s="223"/>
      <c r="DJ71" s="221"/>
      <c r="DM71" s="50"/>
      <c r="DN71" s="115"/>
      <c r="DO71" s="43"/>
      <c r="DP71" s="43"/>
      <c r="DQ71" s="43"/>
      <c r="DR71" s="115"/>
      <c r="DU71" s="50"/>
      <c r="DV71" s="115"/>
      <c r="DW71" s="222"/>
      <c r="DX71" s="223"/>
      <c r="EB71" s="221"/>
      <c r="EE71" s="50"/>
      <c r="EF71" s="115"/>
      <c r="EG71" s="43"/>
      <c r="EH71" s="43"/>
      <c r="EI71" s="43"/>
      <c r="EJ71" s="115"/>
      <c r="EM71" s="50"/>
      <c r="EN71" s="115"/>
      <c r="EO71" s="222"/>
      <c r="EP71" s="223"/>
      <c r="ET71" s="221"/>
      <c r="EW71" s="50"/>
      <c r="EX71" s="115"/>
      <c r="EY71" s="43"/>
      <c r="EZ71" s="43"/>
      <c r="FA71" s="43"/>
      <c r="FB71" s="115"/>
      <c r="FE71" s="50"/>
      <c r="FF71" s="115"/>
      <c r="FG71" s="222"/>
      <c r="FH71" s="223"/>
      <c r="FL71" s="221"/>
      <c r="FO71" s="50"/>
      <c r="FP71" s="115"/>
      <c r="FQ71" s="43"/>
      <c r="FR71" s="43"/>
      <c r="FS71" s="43"/>
      <c r="FT71" s="115"/>
      <c r="FW71" s="50"/>
      <c r="FX71" s="115"/>
      <c r="FY71" s="222"/>
      <c r="FZ71" s="223"/>
      <c r="GD71" s="221"/>
      <c r="GG71" s="50"/>
      <c r="GH71" s="115"/>
      <c r="GI71" s="43"/>
      <c r="GJ71" s="43"/>
      <c r="GK71" s="43"/>
      <c r="GL71" s="115"/>
      <c r="GO71" s="50"/>
      <c r="GP71" s="115"/>
      <c r="GQ71" s="222"/>
    </row>
    <row r="72">
      <c r="A72" s="218"/>
      <c r="B72" s="219"/>
      <c r="C72" s="15"/>
      <c r="D72" s="15"/>
      <c r="E72" s="15"/>
      <c r="F72" s="71"/>
      <c r="G72" s="15"/>
      <c r="H72" s="15"/>
      <c r="I72" s="28"/>
      <c r="J72" s="71"/>
      <c r="K72" s="35"/>
      <c r="L72" s="35"/>
      <c r="M72" s="35"/>
      <c r="N72" s="71"/>
      <c r="O72" s="15"/>
      <c r="P72" s="15"/>
      <c r="Q72" s="28"/>
      <c r="R72" s="71"/>
      <c r="S72" s="173"/>
      <c r="T72" s="219"/>
      <c r="U72" s="15"/>
      <c r="V72" s="15"/>
      <c r="W72" s="15"/>
      <c r="X72" s="165"/>
      <c r="Y72" s="15"/>
      <c r="Z72" s="15"/>
      <c r="AA72" s="28"/>
      <c r="AB72" s="71"/>
      <c r="AC72" s="35"/>
      <c r="AD72" s="35"/>
      <c r="AE72" s="35"/>
      <c r="AF72" s="71"/>
      <c r="AG72" s="15"/>
      <c r="AH72" s="15"/>
      <c r="AI72" s="15"/>
      <c r="AJ72" s="71"/>
      <c r="AK72" s="173"/>
      <c r="AL72" s="219"/>
      <c r="AM72" s="15"/>
      <c r="AN72" s="15"/>
      <c r="AO72" s="15"/>
      <c r="AP72" s="165"/>
      <c r="AQ72" s="15"/>
      <c r="AR72" s="15"/>
      <c r="AS72" s="28"/>
      <c r="AT72" s="71"/>
      <c r="AU72" s="35"/>
      <c r="AV72" s="35"/>
      <c r="AW72" s="35"/>
      <c r="AX72" s="71"/>
      <c r="AY72" s="15"/>
      <c r="AZ72" s="15"/>
      <c r="BA72" s="28"/>
      <c r="BB72" s="71"/>
      <c r="BC72" s="173"/>
      <c r="BD72" s="220"/>
      <c r="BH72" s="221"/>
      <c r="BK72" s="50"/>
      <c r="BL72" s="115"/>
      <c r="BM72" s="43"/>
      <c r="BN72" s="43"/>
      <c r="BO72" s="43"/>
      <c r="BP72" s="115"/>
      <c r="BS72" s="50"/>
      <c r="BT72" s="115"/>
      <c r="BU72" s="222"/>
      <c r="BV72" s="223"/>
      <c r="BZ72" s="221"/>
      <c r="CC72" s="50"/>
      <c r="CD72" s="115"/>
      <c r="CE72" s="43"/>
      <c r="CF72" s="43"/>
      <c r="CG72" s="43"/>
      <c r="CH72" s="115"/>
      <c r="CK72" s="50"/>
      <c r="CL72" s="115"/>
      <c r="CM72" s="222"/>
      <c r="CN72" s="223"/>
      <c r="CR72" s="221"/>
      <c r="CU72" s="50"/>
      <c r="CV72" s="115"/>
      <c r="CW72" s="43"/>
      <c r="CX72" s="43"/>
      <c r="CY72" s="43"/>
      <c r="CZ72" s="115"/>
      <c r="DC72" s="50"/>
      <c r="DD72" s="115"/>
      <c r="DE72" s="222"/>
      <c r="DF72" s="223"/>
      <c r="DJ72" s="221"/>
      <c r="DM72" s="50"/>
      <c r="DN72" s="115"/>
      <c r="DO72" s="43"/>
      <c r="DP72" s="43"/>
      <c r="DQ72" s="43"/>
      <c r="DR72" s="115"/>
      <c r="DU72" s="50"/>
      <c r="DV72" s="115"/>
      <c r="DW72" s="222"/>
      <c r="DX72" s="223"/>
      <c r="EB72" s="221"/>
      <c r="EE72" s="50"/>
      <c r="EF72" s="115"/>
      <c r="EG72" s="43"/>
      <c r="EH72" s="43"/>
      <c r="EI72" s="43"/>
      <c r="EJ72" s="115"/>
      <c r="EM72" s="50"/>
      <c r="EN72" s="115"/>
      <c r="EO72" s="222"/>
      <c r="EP72" s="223"/>
      <c r="ET72" s="221"/>
      <c r="EW72" s="50"/>
      <c r="EX72" s="115"/>
      <c r="EY72" s="43"/>
      <c r="EZ72" s="43"/>
      <c r="FA72" s="43"/>
      <c r="FB72" s="115"/>
      <c r="FE72" s="50"/>
      <c r="FF72" s="115"/>
      <c r="FG72" s="222"/>
      <c r="FH72" s="223"/>
      <c r="FL72" s="221"/>
      <c r="FO72" s="50"/>
      <c r="FP72" s="115"/>
      <c r="FQ72" s="43"/>
      <c r="FR72" s="43"/>
      <c r="FS72" s="43"/>
      <c r="FT72" s="115"/>
      <c r="FW72" s="50"/>
      <c r="FX72" s="115"/>
      <c r="FY72" s="222"/>
      <c r="FZ72" s="223"/>
      <c r="GD72" s="221"/>
      <c r="GG72" s="50"/>
      <c r="GH72" s="115"/>
      <c r="GI72" s="43"/>
      <c r="GJ72" s="43"/>
      <c r="GK72" s="43"/>
      <c r="GL72" s="115"/>
      <c r="GO72" s="50"/>
      <c r="GP72" s="115"/>
      <c r="GQ72" s="222"/>
    </row>
    <row r="73">
      <c r="A73" s="218"/>
      <c r="B73" s="219"/>
      <c r="C73" s="15"/>
      <c r="D73" s="15"/>
      <c r="E73" s="15"/>
      <c r="F73" s="71"/>
      <c r="G73" s="15"/>
      <c r="H73" s="15"/>
      <c r="I73" s="28"/>
      <c r="J73" s="71"/>
      <c r="K73" s="35"/>
      <c r="L73" s="35"/>
      <c r="M73" s="35"/>
      <c r="N73" s="71"/>
      <c r="O73" s="15"/>
      <c r="P73" s="15"/>
      <c r="Q73" s="28"/>
      <c r="R73" s="71"/>
      <c r="S73" s="173"/>
      <c r="T73" s="219"/>
      <c r="U73" s="15"/>
      <c r="V73" s="15"/>
      <c r="W73" s="15"/>
      <c r="X73" s="165"/>
      <c r="Y73" s="15"/>
      <c r="Z73" s="15"/>
      <c r="AA73" s="28"/>
      <c r="AB73" s="71"/>
      <c r="AC73" s="35"/>
      <c r="AD73" s="35"/>
      <c r="AE73" s="35"/>
      <c r="AF73" s="71"/>
      <c r="AG73" s="15"/>
      <c r="AH73" s="15"/>
      <c r="AI73" s="15"/>
      <c r="AJ73" s="71"/>
      <c r="AK73" s="173"/>
      <c r="AL73" s="219"/>
      <c r="AM73" s="15"/>
      <c r="AN73" s="15"/>
      <c r="AO73" s="15"/>
      <c r="AP73" s="165"/>
      <c r="AQ73" s="15"/>
      <c r="AR73" s="15"/>
      <c r="AS73" s="28"/>
      <c r="AT73" s="71"/>
      <c r="AU73" s="35"/>
      <c r="AV73" s="35"/>
      <c r="AW73" s="35"/>
      <c r="AX73" s="71"/>
      <c r="AY73" s="15"/>
      <c r="AZ73" s="15"/>
      <c r="BA73" s="28"/>
      <c r="BB73" s="71"/>
      <c r="BC73" s="173"/>
      <c r="BD73" s="220"/>
      <c r="BH73" s="221"/>
      <c r="BK73" s="50"/>
      <c r="BL73" s="115"/>
      <c r="BM73" s="43"/>
      <c r="BN73" s="43"/>
      <c r="BO73" s="43"/>
      <c r="BP73" s="115"/>
      <c r="BS73" s="50"/>
      <c r="BT73" s="115"/>
      <c r="BU73" s="222"/>
      <c r="BV73" s="223"/>
      <c r="BZ73" s="221"/>
      <c r="CC73" s="50"/>
      <c r="CD73" s="115"/>
      <c r="CE73" s="43"/>
      <c r="CF73" s="43"/>
      <c r="CG73" s="43"/>
      <c r="CH73" s="115"/>
      <c r="CK73" s="50"/>
      <c r="CL73" s="115"/>
      <c r="CM73" s="222"/>
      <c r="CN73" s="223"/>
      <c r="CR73" s="221"/>
      <c r="CU73" s="50"/>
      <c r="CV73" s="115"/>
      <c r="CW73" s="43"/>
      <c r="CX73" s="43"/>
      <c r="CY73" s="43"/>
      <c r="CZ73" s="115"/>
      <c r="DC73" s="50"/>
      <c r="DD73" s="115"/>
      <c r="DE73" s="222"/>
      <c r="DF73" s="223"/>
      <c r="DJ73" s="221"/>
      <c r="DM73" s="50"/>
      <c r="DN73" s="115"/>
      <c r="DO73" s="43"/>
      <c r="DP73" s="43"/>
      <c r="DQ73" s="43"/>
      <c r="DR73" s="115"/>
      <c r="DU73" s="50"/>
      <c r="DV73" s="115"/>
      <c r="DW73" s="222"/>
      <c r="DX73" s="223"/>
      <c r="EB73" s="221"/>
      <c r="EE73" s="50"/>
      <c r="EF73" s="115"/>
      <c r="EG73" s="43"/>
      <c r="EH73" s="43"/>
      <c r="EI73" s="43"/>
      <c r="EJ73" s="115"/>
      <c r="EM73" s="50"/>
      <c r="EN73" s="115"/>
      <c r="EO73" s="222"/>
      <c r="EP73" s="223"/>
      <c r="ET73" s="221"/>
      <c r="EW73" s="50"/>
      <c r="EX73" s="115"/>
      <c r="EY73" s="43"/>
      <c r="EZ73" s="43"/>
      <c r="FA73" s="43"/>
      <c r="FB73" s="115"/>
      <c r="FE73" s="50"/>
      <c r="FF73" s="115"/>
      <c r="FG73" s="222"/>
      <c r="FH73" s="223"/>
      <c r="FL73" s="221"/>
      <c r="FO73" s="50"/>
      <c r="FP73" s="115"/>
      <c r="FQ73" s="43"/>
      <c r="FR73" s="43"/>
      <c r="FS73" s="43"/>
      <c r="FT73" s="115"/>
      <c r="FW73" s="50"/>
      <c r="FX73" s="115"/>
      <c r="FY73" s="222"/>
      <c r="FZ73" s="223"/>
      <c r="GD73" s="221"/>
      <c r="GG73" s="50"/>
      <c r="GH73" s="115"/>
      <c r="GI73" s="43"/>
      <c r="GJ73" s="43"/>
      <c r="GK73" s="43"/>
      <c r="GL73" s="115"/>
      <c r="GO73" s="50"/>
      <c r="GP73" s="115"/>
      <c r="GQ73" s="222"/>
    </row>
    <row r="74">
      <c r="A74" s="218"/>
      <c r="B74" s="219"/>
      <c r="C74" s="15"/>
      <c r="D74" s="15"/>
      <c r="E74" s="15"/>
      <c r="F74" s="71"/>
      <c r="G74" s="15"/>
      <c r="H74" s="15"/>
      <c r="I74" s="28"/>
      <c r="J74" s="71"/>
      <c r="K74" s="35"/>
      <c r="L74" s="35"/>
      <c r="M74" s="35"/>
      <c r="N74" s="71"/>
      <c r="O74" s="15"/>
      <c r="P74" s="15"/>
      <c r="Q74" s="28"/>
      <c r="R74" s="71"/>
      <c r="S74" s="173"/>
      <c r="T74" s="219"/>
      <c r="U74" s="15"/>
      <c r="V74" s="15"/>
      <c r="W74" s="15"/>
      <c r="X74" s="165"/>
      <c r="Y74" s="15"/>
      <c r="Z74" s="15"/>
      <c r="AA74" s="28"/>
      <c r="AB74" s="71"/>
      <c r="AC74" s="35"/>
      <c r="AD74" s="35"/>
      <c r="AE74" s="35"/>
      <c r="AF74" s="71"/>
      <c r="AG74" s="15"/>
      <c r="AH74" s="15"/>
      <c r="AI74" s="15"/>
      <c r="AJ74" s="71"/>
      <c r="AK74" s="173"/>
      <c r="AL74" s="219"/>
      <c r="AM74" s="15"/>
      <c r="AN74" s="15"/>
      <c r="AO74" s="15"/>
      <c r="AP74" s="165"/>
      <c r="AQ74" s="15"/>
      <c r="AR74" s="15"/>
      <c r="AS74" s="28"/>
      <c r="AT74" s="71"/>
      <c r="AU74" s="35"/>
      <c r="AV74" s="35"/>
      <c r="AW74" s="35"/>
      <c r="AX74" s="71"/>
      <c r="AY74" s="15"/>
      <c r="AZ74" s="15"/>
      <c r="BA74" s="28"/>
      <c r="BB74" s="71"/>
      <c r="BC74" s="173"/>
      <c r="BD74" s="220"/>
      <c r="BH74" s="221"/>
      <c r="BK74" s="50"/>
      <c r="BL74" s="115"/>
      <c r="BM74" s="43"/>
      <c r="BN74" s="43"/>
      <c r="BO74" s="43"/>
      <c r="BP74" s="115"/>
      <c r="BS74" s="50"/>
      <c r="BT74" s="115"/>
      <c r="BU74" s="222"/>
      <c r="BV74" s="223"/>
      <c r="BZ74" s="221"/>
      <c r="CC74" s="50"/>
      <c r="CD74" s="115"/>
      <c r="CE74" s="43"/>
      <c r="CF74" s="43"/>
      <c r="CG74" s="43"/>
      <c r="CH74" s="115"/>
      <c r="CK74" s="50"/>
      <c r="CL74" s="115"/>
      <c r="CM74" s="222"/>
      <c r="CN74" s="223"/>
      <c r="CR74" s="221"/>
      <c r="CU74" s="50"/>
      <c r="CV74" s="115"/>
      <c r="CW74" s="43"/>
      <c r="CX74" s="43"/>
      <c r="CY74" s="43"/>
      <c r="CZ74" s="115"/>
      <c r="DC74" s="50"/>
      <c r="DD74" s="115"/>
      <c r="DE74" s="222"/>
      <c r="DF74" s="223"/>
      <c r="DJ74" s="221"/>
      <c r="DM74" s="50"/>
      <c r="DN74" s="115"/>
      <c r="DO74" s="43"/>
      <c r="DP74" s="43"/>
      <c r="DQ74" s="43"/>
      <c r="DR74" s="115"/>
      <c r="DU74" s="50"/>
      <c r="DV74" s="115"/>
      <c r="DW74" s="222"/>
      <c r="DX74" s="223"/>
      <c r="EB74" s="221"/>
      <c r="EE74" s="50"/>
      <c r="EF74" s="115"/>
      <c r="EG74" s="43"/>
      <c r="EH74" s="43"/>
      <c r="EI74" s="43"/>
      <c r="EJ74" s="115"/>
      <c r="EM74" s="50"/>
      <c r="EN74" s="115"/>
      <c r="EO74" s="222"/>
      <c r="EP74" s="223"/>
      <c r="ET74" s="221"/>
      <c r="EW74" s="50"/>
      <c r="EX74" s="115"/>
      <c r="EY74" s="43"/>
      <c r="EZ74" s="43"/>
      <c r="FA74" s="43"/>
      <c r="FB74" s="115"/>
      <c r="FE74" s="50"/>
      <c r="FF74" s="115"/>
      <c r="FG74" s="222"/>
      <c r="FH74" s="223"/>
      <c r="FL74" s="221"/>
      <c r="FO74" s="50"/>
      <c r="FP74" s="115"/>
      <c r="FQ74" s="43"/>
      <c r="FR74" s="43"/>
      <c r="FS74" s="43"/>
      <c r="FT74" s="115"/>
      <c r="FW74" s="50"/>
      <c r="FX74" s="115"/>
      <c r="FY74" s="222"/>
      <c r="FZ74" s="223"/>
      <c r="GD74" s="221"/>
      <c r="GG74" s="50"/>
      <c r="GH74" s="115"/>
      <c r="GI74" s="43"/>
      <c r="GJ74" s="43"/>
      <c r="GK74" s="43"/>
      <c r="GL74" s="115"/>
      <c r="GO74" s="50"/>
      <c r="GP74" s="115"/>
      <c r="GQ74" s="222"/>
    </row>
    <row r="75">
      <c r="A75" s="218"/>
      <c r="B75" s="219"/>
      <c r="C75" s="15"/>
      <c r="D75" s="15"/>
      <c r="E75" s="15"/>
      <c r="F75" s="71"/>
      <c r="G75" s="15"/>
      <c r="H75" s="15"/>
      <c r="I75" s="28"/>
      <c r="J75" s="71"/>
      <c r="K75" s="35"/>
      <c r="L75" s="35"/>
      <c r="M75" s="35"/>
      <c r="N75" s="71"/>
      <c r="O75" s="15"/>
      <c r="P75" s="15"/>
      <c r="Q75" s="28"/>
      <c r="R75" s="71"/>
      <c r="S75" s="173"/>
      <c r="T75" s="219"/>
      <c r="U75" s="15"/>
      <c r="V75" s="15"/>
      <c r="W75" s="15"/>
      <c r="X75" s="165"/>
      <c r="Y75" s="15"/>
      <c r="Z75" s="15"/>
      <c r="AA75" s="28"/>
      <c r="AB75" s="71"/>
      <c r="AC75" s="35"/>
      <c r="AD75" s="35"/>
      <c r="AE75" s="35"/>
      <c r="AF75" s="71"/>
      <c r="AG75" s="15"/>
      <c r="AH75" s="15"/>
      <c r="AI75" s="15"/>
      <c r="AJ75" s="71"/>
      <c r="AK75" s="173"/>
      <c r="AL75" s="219"/>
      <c r="AM75" s="15"/>
      <c r="AN75" s="15"/>
      <c r="AO75" s="15"/>
      <c r="AP75" s="165"/>
      <c r="AQ75" s="15"/>
      <c r="AR75" s="15"/>
      <c r="AS75" s="28"/>
      <c r="AT75" s="71"/>
      <c r="AU75" s="35"/>
      <c r="AV75" s="35"/>
      <c r="AW75" s="35"/>
      <c r="AX75" s="71"/>
      <c r="AY75" s="15"/>
      <c r="AZ75" s="15"/>
      <c r="BA75" s="28"/>
      <c r="BB75" s="71"/>
      <c r="BC75" s="173"/>
      <c r="BD75" s="220"/>
      <c r="BH75" s="221"/>
      <c r="BK75" s="50"/>
      <c r="BL75" s="115"/>
      <c r="BM75" s="43"/>
      <c r="BN75" s="43"/>
      <c r="BO75" s="43"/>
      <c r="BP75" s="115"/>
      <c r="BS75" s="50"/>
      <c r="BT75" s="115"/>
      <c r="BU75" s="222"/>
      <c r="BV75" s="223"/>
      <c r="BZ75" s="221"/>
      <c r="CC75" s="50"/>
      <c r="CD75" s="115"/>
      <c r="CE75" s="43"/>
      <c r="CF75" s="43"/>
      <c r="CG75" s="43"/>
      <c r="CH75" s="115"/>
      <c r="CK75" s="50"/>
      <c r="CL75" s="115"/>
      <c r="CM75" s="222"/>
      <c r="CN75" s="223"/>
      <c r="CR75" s="221"/>
      <c r="CU75" s="50"/>
      <c r="CV75" s="115"/>
      <c r="CW75" s="43"/>
      <c r="CX75" s="43"/>
      <c r="CY75" s="43"/>
      <c r="CZ75" s="115"/>
      <c r="DC75" s="50"/>
      <c r="DD75" s="115"/>
      <c r="DE75" s="222"/>
      <c r="DF75" s="223"/>
      <c r="DJ75" s="221"/>
      <c r="DM75" s="50"/>
      <c r="DN75" s="115"/>
      <c r="DO75" s="43"/>
      <c r="DP75" s="43"/>
      <c r="DQ75" s="43"/>
      <c r="DR75" s="115"/>
      <c r="DU75" s="50"/>
      <c r="DV75" s="115"/>
      <c r="DW75" s="222"/>
      <c r="DX75" s="223"/>
      <c r="EB75" s="221"/>
      <c r="EE75" s="50"/>
      <c r="EF75" s="115"/>
      <c r="EG75" s="43"/>
      <c r="EH75" s="43"/>
      <c r="EI75" s="43"/>
      <c r="EJ75" s="115"/>
      <c r="EM75" s="50"/>
      <c r="EN75" s="115"/>
      <c r="EO75" s="222"/>
      <c r="EP75" s="223"/>
      <c r="ET75" s="221"/>
      <c r="EW75" s="50"/>
      <c r="EX75" s="115"/>
      <c r="EY75" s="43"/>
      <c r="EZ75" s="43"/>
      <c r="FA75" s="43"/>
      <c r="FB75" s="115"/>
      <c r="FE75" s="50"/>
      <c r="FF75" s="115"/>
      <c r="FG75" s="222"/>
      <c r="FH75" s="223"/>
      <c r="FL75" s="221"/>
      <c r="FO75" s="50"/>
      <c r="FP75" s="115"/>
      <c r="FQ75" s="43"/>
      <c r="FR75" s="43"/>
      <c r="FS75" s="43"/>
      <c r="FT75" s="115"/>
      <c r="FW75" s="50"/>
      <c r="FX75" s="115"/>
      <c r="FY75" s="222"/>
      <c r="FZ75" s="223"/>
      <c r="GD75" s="221"/>
      <c r="GG75" s="50"/>
      <c r="GH75" s="115"/>
      <c r="GI75" s="43"/>
      <c r="GJ75" s="43"/>
      <c r="GK75" s="43"/>
      <c r="GL75" s="115"/>
      <c r="GO75" s="50"/>
      <c r="GP75" s="115"/>
      <c r="GQ75" s="222"/>
    </row>
    <row r="76">
      <c r="A76" s="218"/>
      <c r="B76" s="219"/>
      <c r="C76" s="15"/>
      <c r="D76" s="15"/>
      <c r="E76" s="15"/>
      <c r="F76" s="71"/>
      <c r="G76" s="15"/>
      <c r="H76" s="15"/>
      <c r="I76" s="28"/>
      <c r="J76" s="71"/>
      <c r="K76" s="35"/>
      <c r="L76" s="35"/>
      <c r="M76" s="35"/>
      <c r="N76" s="71"/>
      <c r="O76" s="15"/>
      <c r="P76" s="15"/>
      <c r="Q76" s="28"/>
      <c r="R76" s="71"/>
      <c r="S76" s="173"/>
      <c r="T76" s="219"/>
      <c r="U76" s="15"/>
      <c r="V76" s="15"/>
      <c r="W76" s="15"/>
      <c r="X76" s="165"/>
      <c r="Y76" s="15"/>
      <c r="Z76" s="15"/>
      <c r="AA76" s="28"/>
      <c r="AB76" s="71"/>
      <c r="AC76" s="35"/>
      <c r="AD76" s="35"/>
      <c r="AE76" s="35"/>
      <c r="AF76" s="71"/>
      <c r="AG76" s="15"/>
      <c r="AH76" s="15"/>
      <c r="AI76" s="15"/>
      <c r="AJ76" s="71"/>
      <c r="AK76" s="173"/>
      <c r="AL76" s="219"/>
      <c r="AM76" s="15"/>
      <c r="AN76" s="15"/>
      <c r="AO76" s="15"/>
      <c r="AP76" s="165"/>
      <c r="AQ76" s="15"/>
      <c r="AR76" s="15"/>
      <c r="AS76" s="28"/>
      <c r="AT76" s="71"/>
      <c r="AU76" s="35"/>
      <c r="AV76" s="35"/>
      <c r="AW76" s="35"/>
      <c r="AX76" s="71"/>
      <c r="AY76" s="15"/>
      <c r="AZ76" s="15"/>
      <c r="BA76" s="28"/>
      <c r="BB76" s="71"/>
      <c r="BC76" s="173"/>
      <c r="BD76" s="220"/>
      <c r="BH76" s="221"/>
      <c r="BK76" s="50"/>
      <c r="BL76" s="115"/>
      <c r="BM76" s="43"/>
      <c r="BN76" s="43"/>
      <c r="BO76" s="43"/>
      <c r="BP76" s="115"/>
      <c r="BS76" s="50"/>
      <c r="BT76" s="115"/>
      <c r="BU76" s="222"/>
      <c r="BV76" s="223"/>
      <c r="BZ76" s="221"/>
      <c r="CC76" s="50"/>
      <c r="CD76" s="115"/>
      <c r="CE76" s="43"/>
      <c r="CF76" s="43"/>
      <c r="CG76" s="43"/>
      <c r="CH76" s="115"/>
      <c r="CK76" s="50"/>
      <c r="CL76" s="115"/>
      <c r="CM76" s="222"/>
      <c r="CN76" s="223"/>
      <c r="CR76" s="221"/>
      <c r="CU76" s="50"/>
      <c r="CV76" s="115"/>
      <c r="CW76" s="43"/>
      <c r="CX76" s="43"/>
      <c r="CY76" s="43"/>
      <c r="CZ76" s="115"/>
      <c r="DC76" s="50"/>
      <c r="DD76" s="115"/>
      <c r="DE76" s="222"/>
      <c r="DF76" s="223"/>
      <c r="DJ76" s="221"/>
      <c r="DM76" s="50"/>
      <c r="DN76" s="115"/>
      <c r="DO76" s="43"/>
      <c r="DP76" s="43"/>
      <c r="DQ76" s="43"/>
      <c r="DR76" s="115"/>
      <c r="DU76" s="50"/>
      <c r="DV76" s="115"/>
      <c r="DW76" s="222"/>
      <c r="DX76" s="223"/>
      <c r="EB76" s="221"/>
      <c r="EE76" s="50"/>
      <c r="EF76" s="115"/>
      <c r="EG76" s="43"/>
      <c r="EH76" s="43"/>
      <c r="EI76" s="43"/>
      <c r="EJ76" s="115"/>
      <c r="EM76" s="50"/>
      <c r="EN76" s="115"/>
      <c r="EO76" s="222"/>
      <c r="EP76" s="223"/>
      <c r="ET76" s="221"/>
      <c r="EW76" s="50"/>
      <c r="EX76" s="115"/>
      <c r="EY76" s="43"/>
      <c r="EZ76" s="43"/>
      <c r="FA76" s="43"/>
      <c r="FB76" s="115"/>
      <c r="FE76" s="50"/>
      <c r="FF76" s="115"/>
      <c r="FG76" s="222"/>
      <c r="FH76" s="223"/>
      <c r="FL76" s="221"/>
      <c r="FO76" s="50"/>
      <c r="FP76" s="115"/>
      <c r="FQ76" s="43"/>
      <c r="FR76" s="43"/>
      <c r="FS76" s="43"/>
      <c r="FT76" s="115"/>
      <c r="FW76" s="50"/>
      <c r="FX76" s="115"/>
      <c r="FY76" s="222"/>
      <c r="FZ76" s="223"/>
      <c r="GD76" s="221"/>
      <c r="GG76" s="50"/>
      <c r="GH76" s="115"/>
      <c r="GI76" s="43"/>
      <c r="GJ76" s="43"/>
      <c r="GK76" s="43"/>
      <c r="GL76" s="115"/>
      <c r="GO76" s="50"/>
      <c r="GP76" s="115"/>
      <c r="GQ76" s="222"/>
    </row>
    <row r="77">
      <c r="A77" s="218"/>
      <c r="B77" s="219"/>
      <c r="C77" s="15"/>
      <c r="D77" s="15"/>
      <c r="E77" s="15"/>
      <c r="F77" s="71"/>
      <c r="G77" s="15"/>
      <c r="H77" s="15"/>
      <c r="I77" s="28"/>
      <c r="J77" s="71"/>
      <c r="K77" s="35"/>
      <c r="L77" s="35"/>
      <c r="M77" s="35"/>
      <c r="N77" s="71"/>
      <c r="O77" s="15"/>
      <c r="P77" s="15"/>
      <c r="Q77" s="28"/>
      <c r="R77" s="71"/>
      <c r="S77" s="173"/>
      <c r="T77" s="219"/>
      <c r="U77" s="15"/>
      <c r="V77" s="15"/>
      <c r="W77" s="15"/>
      <c r="X77" s="165"/>
      <c r="Y77" s="15"/>
      <c r="Z77" s="15"/>
      <c r="AA77" s="28"/>
      <c r="AB77" s="71"/>
      <c r="AC77" s="35"/>
      <c r="AD77" s="35"/>
      <c r="AE77" s="35"/>
      <c r="AF77" s="71"/>
      <c r="AG77" s="15"/>
      <c r="AH77" s="15"/>
      <c r="AI77" s="15"/>
      <c r="AJ77" s="71"/>
      <c r="AK77" s="173"/>
      <c r="AL77" s="219"/>
      <c r="AM77" s="15"/>
      <c r="AN77" s="15"/>
      <c r="AO77" s="15"/>
      <c r="AP77" s="165"/>
      <c r="AQ77" s="15"/>
      <c r="AR77" s="15"/>
      <c r="AS77" s="28"/>
      <c r="AT77" s="71"/>
      <c r="AU77" s="35"/>
      <c r="AV77" s="35"/>
      <c r="AW77" s="35"/>
      <c r="AX77" s="71"/>
      <c r="AY77" s="15"/>
      <c r="AZ77" s="15"/>
      <c r="BA77" s="28"/>
      <c r="BB77" s="71"/>
      <c r="BC77" s="173"/>
      <c r="BD77" s="220"/>
      <c r="BH77" s="221"/>
      <c r="BK77" s="50"/>
      <c r="BL77" s="115"/>
      <c r="BM77" s="43"/>
      <c r="BN77" s="43"/>
      <c r="BO77" s="43"/>
      <c r="BP77" s="115"/>
      <c r="BS77" s="50"/>
      <c r="BT77" s="115"/>
      <c r="BU77" s="222"/>
      <c r="BV77" s="223"/>
      <c r="BZ77" s="221"/>
      <c r="CC77" s="50"/>
      <c r="CD77" s="115"/>
      <c r="CE77" s="43"/>
      <c r="CF77" s="43"/>
      <c r="CG77" s="43"/>
      <c r="CH77" s="115"/>
      <c r="CK77" s="50"/>
      <c r="CL77" s="115"/>
      <c r="CM77" s="222"/>
      <c r="CN77" s="223"/>
      <c r="CR77" s="221"/>
      <c r="CU77" s="50"/>
      <c r="CV77" s="115"/>
      <c r="CW77" s="43"/>
      <c r="CX77" s="43"/>
      <c r="CY77" s="43"/>
      <c r="CZ77" s="115"/>
      <c r="DC77" s="50"/>
      <c r="DD77" s="115"/>
      <c r="DE77" s="222"/>
      <c r="DF77" s="223"/>
      <c r="DJ77" s="221"/>
      <c r="DM77" s="50"/>
      <c r="DN77" s="115"/>
      <c r="DO77" s="43"/>
      <c r="DP77" s="43"/>
      <c r="DQ77" s="43"/>
      <c r="DR77" s="115"/>
      <c r="DU77" s="50"/>
      <c r="DV77" s="115"/>
      <c r="DW77" s="222"/>
      <c r="DX77" s="223"/>
      <c r="EB77" s="221"/>
      <c r="EE77" s="50"/>
      <c r="EF77" s="115"/>
      <c r="EG77" s="43"/>
      <c r="EH77" s="43"/>
      <c r="EI77" s="43"/>
      <c r="EJ77" s="115"/>
      <c r="EM77" s="50"/>
      <c r="EN77" s="115"/>
      <c r="EO77" s="222"/>
      <c r="EP77" s="223"/>
      <c r="ET77" s="221"/>
      <c r="EW77" s="50"/>
      <c r="EX77" s="115"/>
      <c r="EY77" s="43"/>
      <c r="EZ77" s="43"/>
      <c r="FA77" s="43"/>
      <c r="FB77" s="115"/>
      <c r="FE77" s="50"/>
      <c r="FF77" s="115"/>
      <c r="FG77" s="222"/>
      <c r="FH77" s="223"/>
      <c r="FL77" s="221"/>
      <c r="FO77" s="50"/>
      <c r="FP77" s="115"/>
      <c r="FQ77" s="43"/>
      <c r="FR77" s="43"/>
      <c r="FS77" s="43"/>
      <c r="FT77" s="115"/>
      <c r="FW77" s="50"/>
      <c r="FX77" s="115"/>
      <c r="FY77" s="222"/>
      <c r="FZ77" s="223"/>
      <c r="GD77" s="221"/>
      <c r="GG77" s="50"/>
      <c r="GH77" s="115"/>
      <c r="GI77" s="43"/>
      <c r="GJ77" s="43"/>
      <c r="GK77" s="43"/>
      <c r="GL77" s="115"/>
      <c r="GO77" s="50"/>
      <c r="GP77" s="115"/>
      <c r="GQ77" s="222"/>
    </row>
    <row r="78">
      <c r="A78" s="218"/>
      <c r="B78" s="219"/>
      <c r="C78" s="15"/>
      <c r="D78" s="15"/>
      <c r="E78" s="15"/>
      <c r="F78" s="71"/>
      <c r="G78" s="15"/>
      <c r="H78" s="15"/>
      <c r="I78" s="28"/>
      <c r="J78" s="71"/>
      <c r="K78" s="35"/>
      <c r="L78" s="35"/>
      <c r="M78" s="35"/>
      <c r="N78" s="71"/>
      <c r="O78" s="15"/>
      <c r="P78" s="15"/>
      <c r="Q78" s="28"/>
      <c r="R78" s="71"/>
      <c r="S78" s="173"/>
      <c r="T78" s="219"/>
      <c r="U78" s="15"/>
      <c r="V78" s="15"/>
      <c r="W78" s="15"/>
      <c r="X78" s="165"/>
      <c r="Y78" s="15"/>
      <c r="Z78" s="15"/>
      <c r="AA78" s="28"/>
      <c r="AB78" s="71"/>
      <c r="AC78" s="35"/>
      <c r="AD78" s="35"/>
      <c r="AE78" s="35"/>
      <c r="AF78" s="71"/>
      <c r="AG78" s="15"/>
      <c r="AH78" s="15"/>
      <c r="AI78" s="15"/>
      <c r="AJ78" s="71"/>
      <c r="AK78" s="173"/>
      <c r="AL78" s="219"/>
      <c r="AM78" s="15"/>
      <c r="AN78" s="15"/>
      <c r="AO78" s="15"/>
      <c r="AP78" s="165"/>
      <c r="AQ78" s="15"/>
      <c r="AR78" s="15"/>
      <c r="AS78" s="28"/>
      <c r="AT78" s="71"/>
      <c r="AU78" s="35"/>
      <c r="AV78" s="35"/>
      <c r="AW78" s="35"/>
      <c r="AX78" s="71"/>
      <c r="AY78" s="15"/>
      <c r="AZ78" s="15"/>
      <c r="BA78" s="28"/>
      <c r="BB78" s="71"/>
      <c r="BC78" s="173"/>
      <c r="BD78" s="220"/>
      <c r="BH78" s="221"/>
      <c r="BK78" s="50"/>
      <c r="BL78" s="115"/>
      <c r="BM78" s="43"/>
      <c r="BN78" s="43"/>
      <c r="BO78" s="43"/>
      <c r="BP78" s="115"/>
      <c r="BS78" s="50"/>
      <c r="BT78" s="115"/>
      <c r="BU78" s="222"/>
      <c r="BV78" s="223"/>
      <c r="BZ78" s="221"/>
      <c r="CC78" s="50"/>
      <c r="CD78" s="115"/>
      <c r="CE78" s="43"/>
      <c r="CF78" s="43"/>
      <c r="CG78" s="43"/>
      <c r="CH78" s="115"/>
      <c r="CK78" s="50"/>
      <c r="CL78" s="115"/>
      <c r="CM78" s="222"/>
      <c r="CN78" s="223"/>
      <c r="CR78" s="221"/>
      <c r="CU78" s="50"/>
      <c r="CV78" s="115"/>
      <c r="CW78" s="43"/>
      <c r="CX78" s="43"/>
      <c r="CY78" s="43"/>
      <c r="CZ78" s="115"/>
      <c r="DC78" s="50"/>
      <c r="DD78" s="115"/>
      <c r="DE78" s="222"/>
      <c r="DF78" s="223"/>
      <c r="DJ78" s="221"/>
      <c r="DM78" s="50"/>
      <c r="DN78" s="115"/>
      <c r="DO78" s="43"/>
      <c r="DP78" s="43"/>
      <c r="DQ78" s="43"/>
      <c r="DR78" s="115"/>
      <c r="DU78" s="50"/>
      <c r="DV78" s="115"/>
      <c r="DW78" s="222"/>
      <c r="DX78" s="223"/>
      <c r="EB78" s="221"/>
      <c r="EE78" s="50"/>
      <c r="EF78" s="115"/>
      <c r="EG78" s="43"/>
      <c r="EH78" s="43"/>
      <c r="EI78" s="43"/>
      <c r="EJ78" s="115"/>
      <c r="EM78" s="50"/>
      <c r="EN78" s="115"/>
      <c r="EO78" s="222"/>
      <c r="EP78" s="223"/>
      <c r="ET78" s="221"/>
      <c r="EW78" s="50"/>
      <c r="EX78" s="115"/>
      <c r="EY78" s="43"/>
      <c r="EZ78" s="43"/>
      <c r="FA78" s="43"/>
      <c r="FB78" s="115"/>
      <c r="FE78" s="50"/>
      <c r="FF78" s="115"/>
      <c r="FG78" s="222"/>
      <c r="FH78" s="223"/>
      <c r="FL78" s="221"/>
      <c r="FO78" s="50"/>
      <c r="FP78" s="115"/>
      <c r="FQ78" s="43"/>
      <c r="FR78" s="43"/>
      <c r="FS78" s="43"/>
      <c r="FT78" s="115"/>
      <c r="FW78" s="50"/>
      <c r="FX78" s="115"/>
      <c r="FY78" s="222"/>
      <c r="FZ78" s="223"/>
      <c r="GD78" s="221"/>
      <c r="GG78" s="50"/>
      <c r="GH78" s="115"/>
      <c r="GI78" s="43"/>
      <c r="GJ78" s="43"/>
      <c r="GK78" s="43"/>
      <c r="GL78" s="115"/>
      <c r="GO78" s="50"/>
      <c r="GP78" s="115"/>
      <c r="GQ78" s="222"/>
    </row>
    <row r="79">
      <c r="A79" s="218"/>
      <c r="B79" s="219"/>
      <c r="C79" s="15"/>
      <c r="D79" s="15"/>
      <c r="E79" s="15"/>
      <c r="F79" s="71"/>
      <c r="G79" s="15"/>
      <c r="H79" s="15"/>
      <c r="I79" s="28"/>
      <c r="J79" s="71"/>
      <c r="K79" s="35"/>
      <c r="L79" s="35"/>
      <c r="M79" s="35"/>
      <c r="N79" s="71"/>
      <c r="O79" s="15"/>
      <c r="P79" s="15"/>
      <c r="Q79" s="28"/>
      <c r="R79" s="71"/>
      <c r="S79" s="173"/>
      <c r="T79" s="219"/>
      <c r="U79" s="15"/>
      <c r="V79" s="15"/>
      <c r="W79" s="15"/>
      <c r="X79" s="165"/>
      <c r="Y79" s="15"/>
      <c r="Z79" s="15"/>
      <c r="AA79" s="28"/>
      <c r="AB79" s="71"/>
      <c r="AC79" s="35"/>
      <c r="AD79" s="35"/>
      <c r="AE79" s="35"/>
      <c r="AF79" s="71"/>
      <c r="AG79" s="15"/>
      <c r="AH79" s="15"/>
      <c r="AI79" s="15"/>
      <c r="AJ79" s="71"/>
      <c r="AK79" s="173"/>
      <c r="AL79" s="219"/>
      <c r="AM79" s="15"/>
      <c r="AN79" s="15"/>
      <c r="AO79" s="15"/>
      <c r="AP79" s="165"/>
      <c r="AQ79" s="15"/>
      <c r="AR79" s="15"/>
      <c r="AS79" s="28"/>
      <c r="AT79" s="71"/>
      <c r="AU79" s="35"/>
      <c r="AV79" s="35"/>
      <c r="AW79" s="35"/>
      <c r="AX79" s="71"/>
      <c r="AY79" s="15"/>
      <c r="AZ79" s="15"/>
      <c r="BA79" s="28"/>
      <c r="BB79" s="71"/>
      <c r="BC79" s="173"/>
      <c r="BD79" s="220"/>
      <c r="BH79" s="221"/>
      <c r="BK79" s="50"/>
      <c r="BL79" s="115"/>
      <c r="BM79" s="43"/>
      <c r="BN79" s="43"/>
      <c r="BO79" s="43"/>
      <c r="BP79" s="115"/>
      <c r="BS79" s="50"/>
      <c r="BT79" s="115"/>
      <c r="BU79" s="222"/>
      <c r="BV79" s="223"/>
      <c r="BZ79" s="221"/>
      <c r="CC79" s="50"/>
      <c r="CD79" s="115"/>
      <c r="CE79" s="43"/>
      <c r="CF79" s="43"/>
      <c r="CG79" s="43"/>
      <c r="CH79" s="115"/>
      <c r="CK79" s="50"/>
      <c r="CL79" s="115"/>
      <c r="CM79" s="222"/>
      <c r="CN79" s="223"/>
      <c r="CR79" s="221"/>
      <c r="CU79" s="50"/>
      <c r="CV79" s="115"/>
      <c r="CW79" s="43"/>
      <c r="CX79" s="43"/>
      <c r="CY79" s="43"/>
      <c r="CZ79" s="115"/>
      <c r="DC79" s="50"/>
      <c r="DD79" s="115"/>
      <c r="DE79" s="222"/>
      <c r="DF79" s="223"/>
      <c r="DJ79" s="221"/>
      <c r="DM79" s="50"/>
      <c r="DN79" s="115"/>
      <c r="DO79" s="43"/>
      <c r="DP79" s="43"/>
      <c r="DQ79" s="43"/>
      <c r="DR79" s="115"/>
      <c r="DU79" s="50"/>
      <c r="DV79" s="115"/>
      <c r="DW79" s="222"/>
      <c r="DX79" s="223"/>
      <c r="EB79" s="221"/>
      <c r="EE79" s="50"/>
      <c r="EF79" s="115"/>
      <c r="EG79" s="43"/>
      <c r="EH79" s="43"/>
      <c r="EI79" s="43"/>
      <c r="EJ79" s="115"/>
      <c r="EM79" s="50"/>
      <c r="EN79" s="115"/>
      <c r="EO79" s="222"/>
      <c r="EP79" s="223"/>
      <c r="ET79" s="221"/>
      <c r="EW79" s="50"/>
      <c r="EX79" s="115"/>
      <c r="EY79" s="43"/>
      <c r="EZ79" s="43"/>
      <c r="FA79" s="43"/>
      <c r="FB79" s="115"/>
      <c r="FE79" s="50"/>
      <c r="FF79" s="115"/>
      <c r="FG79" s="222"/>
      <c r="FH79" s="223"/>
      <c r="FL79" s="221"/>
      <c r="FO79" s="50"/>
      <c r="FP79" s="115"/>
      <c r="FQ79" s="43"/>
      <c r="FR79" s="43"/>
      <c r="FS79" s="43"/>
      <c r="FT79" s="115"/>
      <c r="FW79" s="50"/>
      <c r="FX79" s="115"/>
      <c r="FY79" s="222"/>
      <c r="FZ79" s="223"/>
      <c r="GD79" s="221"/>
      <c r="GG79" s="50"/>
      <c r="GH79" s="115"/>
      <c r="GI79" s="43"/>
      <c r="GJ79" s="43"/>
      <c r="GK79" s="43"/>
      <c r="GL79" s="115"/>
      <c r="GO79" s="50"/>
      <c r="GP79" s="115"/>
      <c r="GQ79" s="222"/>
    </row>
    <row r="80">
      <c r="A80" s="218"/>
      <c r="B80" s="219"/>
      <c r="C80" s="15"/>
      <c r="D80" s="15"/>
      <c r="E80" s="15"/>
      <c r="F80" s="71"/>
      <c r="G80" s="15"/>
      <c r="H80" s="15"/>
      <c r="I80" s="28"/>
      <c r="J80" s="71"/>
      <c r="K80" s="35"/>
      <c r="L80" s="35"/>
      <c r="M80" s="35"/>
      <c r="N80" s="71"/>
      <c r="O80" s="15"/>
      <c r="P80" s="15"/>
      <c r="Q80" s="28"/>
      <c r="R80" s="71"/>
      <c r="S80" s="173"/>
      <c r="T80" s="219"/>
      <c r="U80" s="15"/>
      <c r="V80" s="15"/>
      <c r="W80" s="15"/>
      <c r="X80" s="165"/>
      <c r="Y80" s="15"/>
      <c r="Z80" s="15"/>
      <c r="AA80" s="28"/>
      <c r="AB80" s="71"/>
      <c r="AC80" s="35"/>
      <c r="AD80" s="35"/>
      <c r="AE80" s="35"/>
      <c r="AF80" s="71"/>
      <c r="AG80" s="15"/>
      <c r="AH80" s="15"/>
      <c r="AI80" s="15"/>
      <c r="AJ80" s="71"/>
      <c r="AK80" s="173"/>
      <c r="AL80" s="219"/>
      <c r="AM80" s="15"/>
      <c r="AN80" s="15"/>
      <c r="AO80" s="15"/>
      <c r="AP80" s="165"/>
      <c r="AQ80" s="15"/>
      <c r="AR80" s="15"/>
      <c r="AS80" s="28"/>
      <c r="AT80" s="71"/>
      <c r="AU80" s="35"/>
      <c r="AV80" s="35"/>
      <c r="AW80" s="35"/>
      <c r="AX80" s="71"/>
      <c r="AY80" s="15"/>
      <c r="AZ80" s="15"/>
      <c r="BA80" s="28"/>
      <c r="BB80" s="71"/>
      <c r="BC80" s="173"/>
      <c r="BD80" s="220"/>
      <c r="BH80" s="221"/>
      <c r="BK80" s="50"/>
      <c r="BL80" s="115"/>
      <c r="BM80" s="43"/>
      <c r="BN80" s="43"/>
      <c r="BO80" s="43"/>
      <c r="BP80" s="115"/>
      <c r="BS80" s="50"/>
      <c r="BT80" s="115"/>
      <c r="BU80" s="222"/>
      <c r="BV80" s="223"/>
      <c r="BZ80" s="221"/>
      <c r="CC80" s="50"/>
      <c r="CD80" s="115"/>
      <c r="CE80" s="43"/>
      <c r="CF80" s="43"/>
      <c r="CG80" s="43"/>
      <c r="CH80" s="115"/>
      <c r="CK80" s="50"/>
      <c r="CL80" s="115"/>
      <c r="CM80" s="222"/>
      <c r="CN80" s="223"/>
      <c r="CR80" s="221"/>
      <c r="CU80" s="50"/>
      <c r="CV80" s="115"/>
      <c r="CW80" s="43"/>
      <c r="CX80" s="43"/>
      <c r="CY80" s="43"/>
      <c r="CZ80" s="115"/>
      <c r="DC80" s="50"/>
      <c r="DD80" s="115"/>
      <c r="DE80" s="222"/>
      <c r="DF80" s="223"/>
      <c r="DJ80" s="221"/>
      <c r="DM80" s="50"/>
      <c r="DN80" s="115"/>
      <c r="DO80" s="43"/>
      <c r="DP80" s="43"/>
      <c r="DQ80" s="43"/>
      <c r="DR80" s="115"/>
      <c r="DU80" s="50"/>
      <c r="DV80" s="115"/>
      <c r="DW80" s="222"/>
      <c r="DX80" s="223"/>
      <c r="EB80" s="221"/>
      <c r="EE80" s="50"/>
      <c r="EF80" s="115"/>
      <c r="EG80" s="43"/>
      <c r="EH80" s="43"/>
      <c r="EI80" s="43"/>
      <c r="EJ80" s="115"/>
      <c r="EM80" s="50"/>
      <c r="EN80" s="115"/>
      <c r="EO80" s="222"/>
      <c r="EP80" s="223"/>
      <c r="ET80" s="221"/>
      <c r="EW80" s="50"/>
      <c r="EX80" s="115"/>
      <c r="EY80" s="43"/>
      <c r="EZ80" s="43"/>
      <c r="FA80" s="43"/>
      <c r="FB80" s="115"/>
      <c r="FE80" s="50"/>
      <c r="FF80" s="115"/>
      <c r="FG80" s="222"/>
      <c r="FH80" s="223"/>
      <c r="FL80" s="221"/>
      <c r="FO80" s="50"/>
      <c r="FP80" s="115"/>
      <c r="FQ80" s="43"/>
      <c r="FR80" s="43"/>
      <c r="FS80" s="43"/>
      <c r="FT80" s="115"/>
      <c r="FW80" s="50"/>
      <c r="FX80" s="115"/>
      <c r="FY80" s="222"/>
      <c r="FZ80" s="223"/>
      <c r="GD80" s="221"/>
      <c r="GG80" s="50"/>
      <c r="GH80" s="115"/>
      <c r="GI80" s="43"/>
      <c r="GJ80" s="43"/>
      <c r="GK80" s="43"/>
      <c r="GL80" s="115"/>
      <c r="GO80" s="50"/>
      <c r="GP80" s="115"/>
      <c r="GQ80" s="222"/>
    </row>
    <row r="81">
      <c r="A81" s="218"/>
      <c r="B81" s="219"/>
      <c r="C81" s="15"/>
      <c r="D81" s="15"/>
      <c r="E81" s="15"/>
      <c r="F81" s="71"/>
      <c r="G81" s="15"/>
      <c r="H81" s="15"/>
      <c r="I81" s="28"/>
      <c r="J81" s="71"/>
      <c r="K81" s="35"/>
      <c r="L81" s="35"/>
      <c r="M81" s="35"/>
      <c r="N81" s="71"/>
      <c r="O81" s="15"/>
      <c r="P81" s="15"/>
      <c r="Q81" s="28"/>
      <c r="R81" s="71"/>
      <c r="S81" s="173"/>
      <c r="T81" s="219"/>
      <c r="U81" s="15"/>
      <c r="V81" s="15"/>
      <c r="W81" s="15"/>
      <c r="X81" s="165"/>
      <c r="Y81" s="15"/>
      <c r="Z81" s="15"/>
      <c r="AA81" s="28"/>
      <c r="AB81" s="71"/>
      <c r="AC81" s="35"/>
      <c r="AD81" s="35"/>
      <c r="AE81" s="35"/>
      <c r="AF81" s="71"/>
      <c r="AG81" s="15"/>
      <c r="AH81" s="15"/>
      <c r="AI81" s="15"/>
      <c r="AJ81" s="71"/>
      <c r="AK81" s="173"/>
      <c r="AL81" s="219"/>
      <c r="AM81" s="15"/>
      <c r="AN81" s="15"/>
      <c r="AO81" s="15"/>
      <c r="AP81" s="165"/>
      <c r="AQ81" s="15"/>
      <c r="AR81" s="15"/>
      <c r="AS81" s="28"/>
      <c r="AT81" s="71"/>
      <c r="AU81" s="35"/>
      <c r="AV81" s="35"/>
      <c r="AW81" s="35"/>
      <c r="AX81" s="71"/>
      <c r="AY81" s="15"/>
      <c r="AZ81" s="15"/>
      <c r="BA81" s="28"/>
      <c r="BB81" s="71"/>
      <c r="BC81" s="173"/>
      <c r="BD81" s="220"/>
      <c r="BH81" s="221"/>
      <c r="BK81" s="50"/>
      <c r="BL81" s="115"/>
      <c r="BM81" s="43"/>
      <c r="BN81" s="43"/>
      <c r="BO81" s="43"/>
      <c r="BP81" s="115"/>
      <c r="BS81" s="50"/>
      <c r="BT81" s="115"/>
      <c r="BU81" s="222"/>
      <c r="BV81" s="223"/>
      <c r="BZ81" s="221"/>
      <c r="CC81" s="50"/>
      <c r="CD81" s="115"/>
      <c r="CE81" s="43"/>
      <c r="CF81" s="43"/>
      <c r="CG81" s="43"/>
      <c r="CH81" s="115"/>
      <c r="CK81" s="50"/>
      <c r="CL81" s="115"/>
      <c r="CM81" s="222"/>
      <c r="CN81" s="223"/>
      <c r="CR81" s="221"/>
      <c r="CU81" s="50"/>
      <c r="CV81" s="115"/>
      <c r="CW81" s="43"/>
      <c r="CX81" s="43"/>
      <c r="CY81" s="43"/>
      <c r="CZ81" s="115"/>
      <c r="DC81" s="50"/>
      <c r="DD81" s="115"/>
      <c r="DE81" s="222"/>
      <c r="DF81" s="223"/>
      <c r="DJ81" s="221"/>
      <c r="DM81" s="50"/>
      <c r="DN81" s="115"/>
      <c r="DO81" s="43"/>
      <c r="DP81" s="43"/>
      <c r="DQ81" s="43"/>
      <c r="DR81" s="115"/>
      <c r="DU81" s="50"/>
      <c r="DV81" s="115"/>
      <c r="DW81" s="222"/>
      <c r="DX81" s="223"/>
      <c r="EB81" s="221"/>
      <c r="EE81" s="50"/>
      <c r="EF81" s="115"/>
      <c r="EG81" s="43"/>
      <c r="EH81" s="43"/>
      <c r="EI81" s="43"/>
      <c r="EJ81" s="115"/>
      <c r="EM81" s="50"/>
      <c r="EN81" s="115"/>
      <c r="EO81" s="222"/>
      <c r="EP81" s="223"/>
      <c r="ET81" s="221"/>
      <c r="EW81" s="50"/>
      <c r="EX81" s="115"/>
      <c r="EY81" s="43"/>
      <c r="EZ81" s="43"/>
      <c r="FA81" s="43"/>
      <c r="FB81" s="115"/>
      <c r="FE81" s="50"/>
      <c r="FF81" s="115"/>
      <c r="FG81" s="222"/>
      <c r="FH81" s="223"/>
      <c r="FL81" s="221"/>
      <c r="FO81" s="50"/>
      <c r="FP81" s="115"/>
      <c r="FQ81" s="43"/>
      <c r="FR81" s="43"/>
      <c r="FS81" s="43"/>
      <c r="FT81" s="115"/>
      <c r="FW81" s="50"/>
      <c r="FX81" s="115"/>
      <c r="FY81" s="222"/>
      <c r="FZ81" s="223"/>
      <c r="GD81" s="221"/>
      <c r="GG81" s="50"/>
      <c r="GH81" s="115"/>
      <c r="GI81" s="43"/>
      <c r="GJ81" s="43"/>
      <c r="GK81" s="43"/>
      <c r="GL81" s="115"/>
      <c r="GO81" s="50"/>
      <c r="GP81" s="115"/>
      <c r="GQ81" s="222"/>
    </row>
    <row r="82">
      <c r="A82" s="218"/>
      <c r="B82" s="219"/>
      <c r="C82" s="15"/>
      <c r="D82" s="15"/>
      <c r="E82" s="15"/>
      <c r="F82" s="71"/>
      <c r="G82" s="15"/>
      <c r="H82" s="15"/>
      <c r="I82" s="28"/>
      <c r="J82" s="71"/>
      <c r="K82" s="35"/>
      <c r="L82" s="35"/>
      <c r="M82" s="35"/>
      <c r="N82" s="71"/>
      <c r="O82" s="15"/>
      <c r="P82" s="15"/>
      <c r="Q82" s="28"/>
      <c r="R82" s="71"/>
      <c r="S82" s="173"/>
      <c r="T82" s="219"/>
      <c r="U82" s="15"/>
      <c r="V82" s="15"/>
      <c r="W82" s="15"/>
      <c r="X82" s="165"/>
      <c r="Y82" s="15"/>
      <c r="Z82" s="15"/>
      <c r="AA82" s="28"/>
      <c r="AB82" s="71"/>
      <c r="AC82" s="35"/>
      <c r="AD82" s="35"/>
      <c r="AE82" s="35"/>
      <c r="AF82" s="71"/>
      <c r="AG82" s="15"/>
      <c r="AH82" s="15"/>
      <c r="AI82" s="15"/>
      <c r="AJ82" s="71"/>
      <c r="AK82" s="173"/>
      <c r="AL82" s="219"/>
      <c r="AM82" s="15"/>
      <c r="AN82" s="15"/>
      <c r="AO82" s="15"/>
      <c r="AP82" s="165"/>
      <c r="AQ82" s="15"/>
      <c r="AR82" s="15"/>
      <c r="AS82" s="28"/>
      <c r="AT82" s="71"/>
      <c r="AU82" s="35"/>
      <c r="AV82" s="35"/>
      <c r="AW82" s="35"/>
      <c r="AX82" s="71"/>
      <c r="AY82" s="15"/>
      <c r="AZ82" s="15"/>
      <c r="BA82" s="28"/>
      <c r="BB82" s="71"/>
      <c r="BC82" s="173"/>
      <c r="BD82" s="220"/>
      <c r="BH82" s="221"/>
      <c r="BK82" s="50"/>
      <c r="BL82" s="115"/>
      <c r="BM82" s="43"/>
      <c r="BN82" s="43"/>
      <c r="BO82" s="43"/>
      <c r="BP82" s="115"/>
      <c r="BS82" s="50"/>
      <c r="BT82" s="115"/>
      <c r="BU82" s="222"/>
      <c r="BV82" s="223"/>
      <c r="BZ82" s="221"/>
      <c r="CC82" s="50"/>
      <c r="CD82" s="115"/>
      <c r="CE82" s="43"/>
      <c r="CF82" s="43"/>
      <c r="CG82" s="43"/>
      <c r="CH82" s="115"/>
      <c r="CK82" s="50"/>
      <c r="CL82" s="115"/>
      <c r="CM82" s="222"/>
      <c r="CN82" s="223"/>
      <c r="CR82" s="221"/>
      <c r="CU82" s="50"/>
      <c r="CV82" s="115"/>
      <c r="CW82" s="43"/>
      <c r="CX82" s="43"/>
      <c r="CY82" s="43"/>
      <c r="CZ82" s="115"/>
      <c r="DC82" s="50"/>
      <c r="DD82" s="115"/>
      <c r="DE82" s="222"/>
      <c r="DF82" s="223"/>
      <c r="DJ82" s="221"/>
      <c r="DM82" s="50"/>
      <c r="DN82" s="115"/>
      <c r="DO82" s="43"/>
      <c r="DP82" s="43"/>
      <c r="DQ82" s="43"/>
      <c r="DR82" s="115"/>
      <c r="DU82" s="50"/>
      <c r="DV82" s="115"/>
      <c r="DW82" s="222"/>
      <c r="DX82" s="223"/>
      <c r="EB82" s="221"/>
      <c r="EE82" s="50"/>
      <c r="EF82" s="115"/>
      <c r="EG82" s="43"/>
      <c r="EH82" s="43"/>
      <c r="EI82" s="43"/>
      <c r="EJ82" s="115"/>
      <c r="EM82" s="50"/>
      <c r="EN82" s="115"/>
      <c r="EO82" s="222"/>
      <c r="EP82" s="223"/>
      <c r="ET82" s="221"/>
      <c r="EW82" s="50"/>
      <c r="EX82" s="115"/>
      <c r="EY82" s="43"/>
      <c r="EZ82" s="43"/>
      <c r="FA82" s="43"/>
      <c r="FB82" s="115"/>
      <c r="FE82" s="50"/>
      <c r="FF82" s="115"/>
      <c r="FG82" s="222"/>
      <c r="FH82" s="223"/>
      <c r="FL82" s="221"/>
      <c r="FO82" s="50"/>
      <c r="FP82" s="115"/>
      <c r="FQ82" s="43"/>
      <c r="FR82" s="43"/>
      <c r="FS82" s="43"/>
      <c r="FT82" s="115"/>
      <c r="FW82" s="50"/>
      <c r="FX82" s="115"/>
      <c r="FY82" s="222"/>
      <c r="FZ82" s="223"/>
      <c r="GD82" s="221"/>
      <c r="GG82" s="50"/>
      <c r="GH82" s="115"/>
      <c r="GI82" s="43"/>
      <c r="GJ82" s="43"/>
      <c r="GK82" s="43"/>
      <c r="GL82" s="115"/>
      <c r="GO82" s="50"/>
      <c r="GP82" s="115"/>
      <c r="GQ82" s="222"/>
    </row>
    <row r="83">
      <c r="A83" s="218"/>
      <c r="B83" s="219"/>
      <c r="C83" s="15"/>
      <c r="D83" s="15"/>
      <c r="E83" s="15"/>
      <c r="F83" s="71"/>
      <c r="G83" s="15"/>
      <c r="H83" s="15"/>
      <c r="I83" s="28"/>
      <c r="J83" s="71"/>
      <c r="K83" s="35"/>
      <c r="L83" s="35"/>
      <c r="M83" s="35"/>
      <c r="N83" s="71"/>
      <c r="O83" s="15"/>
      <c r="P83" s="15"/>
      <c r="Q83" s="28"/>
      <c r="R83" s="71"/>
      <c r="S83" s="173"/>
      <c r="T83" s="219"/>
      <c r="U83" s="15"/>
      <c r="V83" s="15"/>
      <c r="W83" s="15"/>
      <c r="X83" s="165"/>
      <c r="Y83" s="15"/>
      <c r="Z83" s="15"/>
      <c r="AA83" s="28"/>
      <c r="AB83" s="71"/>
      <c r="AC83" s="35"/>
      <c r="AD83" s="35"/>
      <c r="AE83" s="35"/>
      <c r="AF83" s="71"/>
      <c r="AG83" s="15"/>
      <c r="AH83" s="15"/>
      <c r="AI83" s="15"/>
      <c r="AJ83" s="71"/>
      <c r="AK83" s="173"/>
      <c r="AL83" s="219"/>
      <c r="AM83" s="15"/>
      <c r="AN83" s="15"/>
      <c r="AO83" s="15"/>
      <c r="AP83" s="165"/>
      <c r="AQ83" s="15"/>
      <c r="AR83" s="15"/>
      <c r="AS83" s="28"/>
      <c r="AT83" s="71"/>
      <c r="AU83" s="35"/>
      <c r="AV83" s="35"/>
      <c r="AW83" s="35"/>
      <c r="AX83" s="71"/>
      <c r="AY83" s="15"/>
      <c r="AZ83" s="15"/>
      <c r="BA83" s="28"/>
      <c r="BB83" s="71"/>
      <c r="BC83" s="173"/>
      <c r="BD83" s="220"/>
      <c r="BH83" s="221"/>
      <c r="BK83" s="50"/>
      <c r="BL83" s="115"/>
      <c r="BM83" s="43"/>
      <c r="BN83" s="43"/>
      <c r="BO83" s="43"/>
      <c r="BP83" s="115"/>
      <c r="BS83" s="50"/>
      <c r="BT83" s="115"/>
      <c r="BU83" s="222"/>
      <c r="BV83" s="223"/>
      <c r="BZ83" s="221"/>
      <c r="CC83" s="50"/>
      <c r="CD83" s="115"/>
      <c r="CE83" s="43"/>
      <c r="CF83" s="43"/>
      <c r="CG83" s="43"/>
      <c r="CH83" s="115"/>
      <c r="CK83" s="50"/>
      <c r="CL83" s="115"/>
      <c r="CM83" s="222"/>
      <c r="CN83" s="223"/>
      <c r="CR83" s="221"/>
      <c r="CU83" s="50"/>
      <c r="CV83" s="115"/>
      <c r="CW83" s="43"/>
      <c r="CX83" s="43"/>
      <c r="CY83" s="43"/>
      <c r="CZ83" s="115"/>
      <c r="DC83" s="50"/>
      <c r="DD83" s="115"/>
      <c r="DE83" s="222"/>
      <c r="DF83" s="223"/>
      <c r="DJ83" s="221"/>
      <c r="DM83" s="50"/>
      <c r="DN83" s="115"/>
      <c r="DO83" s="43"/>
      <c r="DP83" s="43"/>
      <c r="DQ83" s="43"/>
      <c r="DR83" s="115"/>
      <c r="DU83" s="50"/>
      <c r="DV83" s="115"/>
      <c r="DW83" s="222"/>
      <c r="DX83" s="223"/>
      <c r="EB83" s="221"/>
      <c r="EE83" s="50"/>
      <c r="EF83" s="115"/>
      <c r="EG83" s="43"/>
      <c r="EH83" s="43"/>
      <c r="EI83" s="43"/>
      <c r="EJ83" s="115"/>
      <c r="EM83" s="50"/>
      <c r="EN83" s="115"/>
      <c r="EO83" s="222"/>
      <c r="EP83" s="223"/>
      <c r="ET83" s="221"/>
      <c r="EW83" s="50"/>
      <c r="EX83" s="115"/>
      <c r="EY83" s="43"/>
      <c r="EZ83" s="43"/>
      <c r="FA83" s="43"/>
      <c r="FB83" s="115"/>
      <c r="FE83" s="50"/>
      <c r="FF83" s="115"/>
      <c r="FG83" s="222"/>
      <c r="FH83" s="223"/>
      <c r="FL83" s="221"/>
      <c r="FO83" s="50"/>
      <c r="FP83" s="115"/>
      <c r="FQ83" s="43"/>
      <c r="FR83" s="43"/>
      <c r="FS83" s="43"/>
      <c r="FT83" s="115"/>
      <c r="FW83" s="50"/>
      <c r="FX83" s="115"/>
      <c r="FY83" s="222"/>
      <c r="FZ83" s="223"/>
      <c r="GD83" s="221"/>
      <c r="GG83" s="50"/>
      <c r="GH83" s="115"/>
      <c r="GI83" s="43"/>
      <c r="GJ83" s="43"/>
      <c r="GK83" s="43"/>
      <c r="GL83" s="115"/>
      <c r="GO83" s="50"/>
      <c r="GP83" s="115"/>
      <c r="GQ83" s="222"/>
    </row>
    <row r="84">
      <c r="A84" s="218"/>
      <c r="B84" s="219"/>
      <c r="C84" s="15"/>
      <c r="D84" s="15"/>
      <c r="E84" s="15"/>
      <c r="F84" s="71"/>
      <c r="G84" s="15"/>
      <c r="H84" s="15"/>
      <c r="I84" s="28"/>
      <c r="J84" s="71"/>
      <c r="K84" s="35"/>
      <c r="L84" s="35"/>
      <c r="M84" s="35"/>
      <c r="N84" s="71"/>
      <c r="O84" s="15"/>
      <c r="P84" s="15"/>
      <c r="Q84" s="28"/>
      <c r="R84" s="71"/>
      <c r="S84" s="173"/>
      <c r="T84" s="219"/>
      <c r="U84" s="15"/>
      <c r="V84" s="15"/>
      <c r="W84" s="15"/>
      <c r="X84" s="165"/>
      <c r="Y84" s="15"/>
      <c r="Z84" s="15"/>
      <c r="AA84" s="28"/>
      <c r="AB84" s="71"/>
      <c r="AC84" s="35"/>
      <c r="AD84" s="35"/>
      <c r="AE84" s="35"/>
      <c r="AF84" s="71"/>
      <c r="AG84" s="15"/>
      <c r="AH84" s="15"/>
      <c r="AI84" s="15"/>
      <c r="AJ84" s="71"/>
      <c r="AK84" s="173"/>
      <c r="AL84" s="219"/>
      <c r="AM84" s="15"/>
      <c r="AN84" s="15"/>
      <c r="AO84" s="15"/>
      <c r="AP84" s="165"/>
      <c r="AQ84" s="15"/>
      <c r="AR84" s="15"/>
      <c r="AS84" s="28"/>
      <c r="AT84" s="71"/>
      <c r="AU84" s="35"/>
      <c r="AV84" s="35"/>
      <c r="AW84" s="35"/>
      <c r="AX84" s="71"/>
      <c r="AY84" s="15"/>
      <c r="AZ84" s="15"/>
      <c r="BA84" s="28"/>
      <c r="BB84" s="71"/>
      <c r="BC84" s="173"/>
      <c r="BD84" s="220"/>
      <c r="BH84" s="221"/>
      <c r="BK84" s="50"/>
      <c r="BL84" s="115"/>
      <c r="BM84" s="43"/>
      <c r="BN84" s="43"/>
      <c r="BO84" s="43"/>
      <c r="BP84" s="115"/>
      <c r="BS84" s="50"/>
      <c r="BT84" s="115"/>
      <c r="BU84" s="222"/>
      <c r="BV84" s="223"/>
      <c r="BZ84" s="221"/>
      <c r="CC84" s="50"/>
      <c r="CD84" s="115"/>
      <c r="CE84" s="43"/>
      <c r="CF84" s="43"/>
      <c r="CG84" s="43"/>
      <c r="CH84" s="115"/>
      <c r="CK84" s="50"/>
      <c r="CL84" s="115"/>
      <c r="CM84" s="222"/>
      <c r="CN84" s="223"/>
      <c r="CR84" s="221"/>
      <c r="CU84" s="50"/>
      <c r="CV84" s="115"/>
      <c r="CW84" s="43"/>
      <c r="CX84" s="43"/>
      <c r="CY84" s="43"/>
      <c r="CZ84" s="115"/>
      <c r="DC84" s="50"/>
      <c r="DD84" s="115"/>
      <c r="DE84" s="222"/>
      <c r="DF84" s="223"/>
      <c r="DJ84" s="221"/>
      <c r="DM84" s="50"/>
      <c r="DN84" s="115"/>
      <c r="DO84" s="43"/>
      <c r="DP84" s="43"/>
      <c r="DQ84" s="43"/>
      <c r="DR84" s="115"/>
      <c r="DU84" s="50"/>
      <c r="DV84" s="115"/>
      <c r="DW84" s="222"/>
      <c r="DX84" s="223"/>
      <c r="EB84" s="221"/>
      <c r="EE84" s="50"/>
      <c r="EF84" s="115"/>
      <c r="EG84" s="43"/>
      <c r="EH84" s="43"/>
      <c r="EI84" s="43"/>
      <c r="EJ84" s="115"/>
      <c r="EM84" s="50"/>
      <c r="EN84" s="115"/>
      <c r="EO84" s="222"/>
      <c r="EP84" s="223"/>
      <c r="ET84" s="221"/>
      <c r="EW84" s="50"/>
      <c r="EX84" s="115"/>
      <c r="EY84" s="43"/>
      <c r="EZ84" s="43"/>
      <c r="FA84" s="43"/>
      <c r="FB84" s="115"/>
      <c r="FE84" s="50"/>
      <c r="FF84" s="115"/>
      <c r="FG84" s="222"/>
      <c r="FH84" s="223"/>
      <c r="FL84" s="221"/>
      <c r="FO84" s="50"/>
      <c r="FP84" s="115"/>
      <c r="FQ84" s="43"/>
      <c r="FR84" s="43"/>
      <c r="FS84" s="43"/>
      <c r="FT84" s="115"/>
      <c r="FW84" s="50"/>
      <c r="FX84" s="115"/>
      <c r="FY84" s="222"/>
      <c r="FZ84" s="223"/>
      <c r="GD84" s="221"/>
      <c r="GG84" s="50"/>
      <c r="GH84" s="115"/>
      <c r="GI84" s="43"/>
      <c r="GJ84" s="43"/>
      <c r="GK84" s="43"/>
      <c r="GL84" s="115"/>
      <c r="GO84" s="50"/>
      <c r="GP84" s="115"/>
      <c r="GQ84" s="222"/>
    </row>
    <row r="85">
      <c r="A85" s="218"/>
      <c r="B85" s="219"/>
      <c r="C85" s="15"/>
      <c r="D85" s="15"/>
      <c r="E85" s="15"/>
      <c r="F85" s="71"/>
      <c r="G85" s="15"/>
      <c r="H85" s="15"/>
      <c r="I85" s="28"/>
      <c r="J85" s="71"/>
      <c r="K85" s="35"/>
      <c r="L85" s="35"/>
      <c r="M85" s="35"/>
      <c r="N85" s="71"/>
      <c r="O85" s="15"/>
      <c r="P85" s="15"/>
      <c r="Q85" s="28"/>
      <c r="R85" s="71"/>
      <c r="S85" s="173"/>
      <c r="T85" s="219"/>
      <c r="U85" s="15"/>
      <c r="V85" s="15"/>
      <c r="W85" s="15"/>
      <c r="X85" s="165"/>
      <c r="Y85" s="15"/>
      <c r="Z85" s="15"/>
      <c r="AA85" s="28"/>
      <c r="AB85" s="71"/>
      <c r="AC85" s="35"/>
      <c r="AD85" s="35"/>
      <c r="AE85" s="35"/>
      <c r="AF85" s="71"/>
      <c r="AG85" s="15"/>
      <c r="AH85" s="15"/>
      <c r="AI85" s="15"/>
      <c r="AJ85" s="71"/>
      <c r="AK85" s="173"/>
      <c r="AL85" s="219"/>
      <c r="AM85" s="15"/>
      <c r="AN85" s="15"/>
      <c r="AO85" s="15"/>
      <c r="AP85" s="165"/>
      <c r="AQ85" s="15"/>
      <c r="AR85" s="15"/>
      <c r="AS85" s="28"/>
      <c r="AT85" s="71"/>
      <c r="AU85" s="35"/>
      <c r="AV85" s="35"/>
      <c r="AW85" s="35"/>
      <c r="AX85" s="71"/>
      <c r="AY85" s="15"/>
      <c r="AZ85" s="15"/>
      <c r="BA85" s="28"/>
      <c r="BB85" s="71"/>
      <c r="BC85" s="173"/>
      <c r="BD85" s="220"/>
      <c r="BH85" s="221"/>
      <c r="BK85" s="50"/>
      <c r="BL85" s="115"/>
      <c r="BM85" s="43"/>
      <c r="BN85" s="43"/>
      <c r="BO85" s="43"/>
      <c r="BP85" s="115"/>
      <c r="BS85" s="50"/>
      <c r="BT85" s="115"/>
      <c r="BU85" s="222"/>
      <c r="BV85" s="223"/>
      <c r="BZ85" s="221"/>
      <c r="CC85" s="50"/>
      <c r="CD85" s="115"/>
      <c r="CE85" s="43"/>
      <c r="CF85" s="43"/>
      <c r="CG85" s="43"/>
      <c r="CH85" s="115"/>
      <c r="CK85" s="50"/>
      <c r="CL85" s="115"/>
      <c r="CM85" s="222"/>
      <c r="CN85" s="223"/>
      <c r="CR85" s="221"/>
      <c r="CU85" s="50"/>
      <c r="CV85" s="115"/>
      <c r="CW85" s="43"/>
      <c r="CX85" s="43"/>
      <c r="CY85" s="43"/>
      <c r="CZ85" s="115"/>
      <c r="DC85" s="50"/>
      <c r="DD85" s="115"/>
      <c r="DE85" s="222"/>
      <c r="DF85" s="223"/>
      <c r="DJ85" s="221"/>
      <c r="DM85" s="50"/>
      <c r="DN85" s="115"/>
      <c r="DO85" s="43"/>
      <c r="DP85" s="43"/>
      <c r="DQ85" s="43"/>
      <c r="DR85" s="115"/>
      <c r="DU85" s="50"/>
      <c r="DV85" s="115"/>
      <c r="DW85" s="222"/>
      <c r="DX85" s="223"/>
      <c r="EB85" s="221"/>
      <c r="EE85" s="50"/>
      <c r="EF85" s="115"/>
      <c r="EG85" s="43"/>
      <c r="EH85" s="43"/>
      <c r="EI85" s="43"/>
      <c r="EJ85" s="115"/>
      <c r="EM85" s="50"/>
      <c r="EN85" s="115"/>
      <c r="EO85" s="222"/>
      <c r="EP85" s="223"/>
      <c r="ET85" s="221"/>
      <c r="EW85" s="50"/>
      <c r="EX85" s="115"/>
      <c r="EY85" s="43"/>
      <c r="EZ85" s="43"/>
      <c r="FA85" s="43"/>
      <c r="FB85" s="115"/>
      <c r="FE85" s="50"/>
      <c r="FF85" s="115"/>
      <c r="FG85" s="222"/>
      <c r="FH85" s="223"/>
      <c r="FL85" s="221"/>
      <c r="FO85" s="50"/>
      <c r="FP85" s="115"/>
      <c r="FQ85" s="43"/>
      <c r="FR85" s="43"/>
      <c r="FS85" s="43"/>
      <c r="FT85" s="115"/>
      <c r="FW85" s="50"/>
      <c r="FX85" s="115"/>
      <c r="FY85" s="222"/>
      <c r="FZ85" s="223"/>
      <c r="GD85" s="221"/>
      <c r="GG85" s="50"/>
      <c r="GH85" s="115"/>
      <c r="GI85" s="43"/>
      <c r="GJ85" s="43"/>
      <c r="GK85" s="43"/>
      <c r="GL85" s="115"/>
      <c r="GO85" s="50"/>
      <c r="GP85" s="115"/>
      <c r="GQ85" s="222"/>
    </row>
    <row r="86">
      <c r="A86" s="218"/>
      <c r="B86" s="219"/>
      <c r="C86" s="15"/>
      <c r="D86" s="15"/>
      <c r="E86" s="15"/>
      <c r="F86" s="71"/>
      <c r="G86" s="15"/>
      <c r="H86" s="15"/>
      <c r="I86" s="28"/>
      <c r="J86" s="71"/>
      <c r="K86" s="35"/>
      <c r="L86" s="35"/>
      <c r="M86" s="35"/>
      <c r="N86" s="71"/>
      <c r="O86" s="15"/>
      <c r="P86" s="15"/>
      <c r="Q86" s="28"/>
      <c r="R86" s="71"/>
      <c r="S86" s="173"/>
      <c r="T86" s="219"/>
      <c r="U86" s="15"/>
      <c r="V86" s="15"/>
      <c r="W86" s="15"/>
      <c r="X86" s="165"/>
      <c r="Y86" s="15"/>
      <c r="Z86" s="15"/>
      <c r="AA86" s="28"/>
      <c r="AB86" s="71"/>
      <c r="AC86" s="35"/>
      <c r="AD86" s="35"/>
      <c r="AE86" s="35"/>
      <c r="AF86" s="71"/>
      <c r="AG86" s="15"/>
      <c r="AH86" s="15"/>
      <c r="AI86" s="15"/>
      <c r="AJ86" s="71"/>
      <c r="AK86" s="173"/>
      <c r="AL86" s="219"/>
      <c r="AM86" s="15"/>
      <c r="AN86" s="15"/>
      <c r="AO86" s="15"/>
      <c r="AP86" s="165"/>
      <c r="AQ86" s="15"/>
      <c r="AR86" s="15"/>
      <c r="AS86" s="28"/>
      <c r="AT86" s="71"/>
      <c r="AU86" s="35"/>
      <c r="AV86" s="35"/>
      <c r="AW86" s="35"/>
      <c r="AX86" s="71"/>
      <c r="AY86" s="15"/>
      <c r="AZ86" s="15"/>
      <c r="BA86" s="28"/>
      <c r="BB86" s="71"/>
      <c r="BC86" s="173"/>
      <c r="BD86" s="220"/>
      <c r="BH86" s="221"/>
      <c r="BK86" s="50"/>
      <c r="BL86" s="115"/>
      <c r="BM86" s="43"/>
      <c r="BN86" s="43"/>
      <c r="BO86" s="43"/>
      <c r="BP86" s="115"/>
      <c r="BS86" s="50"/>
      <c r="BT86" s="115"/>
      <c r="BU86" s="222"/>
      <c r="BV86" s="223"/>
      <c r="BZ86" s="221"/>
      <c r="CC86" s="50"/>
      <c r="CD86" s="115"/>
      <c r="CE86" s="43"/>
      <c r="CF86" s="43"/>
      <c r="CG86" s="43"/>
      <c r="CH86" s="115"/>
      <c r="CK86" s="50"/>
      <c r="CL86" s="115"/>
      <c r="CM86" s="222"/>
      <c r="CN86" s="223"/>
      <c r="CR86" s="221"/>
      <c r="CU86" s="50"/>
      <c r="CV86" s="115"/>
      <c r="CW86" s="43"/>
      <c r="CX86" s="43"/>
      <c r="CY86" s="43"/>
      <c r="CZ86" s="115"/>
      <c r="DC86" s="50"/>
      <c r="DD86" s="115"/>
      <c r="DE86" s="222"/>
      <c r="DF86" s="223"/>
      <c r="DJ86" s="221"/>
      <c r="DM86" s="50"/>
      <c r="DN86" s="115"/>
      <c r="DO86" s="43"/>
      <c r="DP86" s="43"/>
      <c r="DQ86" s="43"/>
      <c r="DR86" s="115"/>
      <c r="DU86" s="50"/>
      <c r="DV86" s="115"/>
      <c r="DW86" s="222"/>
      <c r="DX86" s="223"/>
      <c r="EB86" s="221"/>
      <c r="EE86" s="50"/>
      <c r="EF86" s="115"/>
      <c r="EG86" s="43"/>
      <c r="EH86" s="43"/>
      <c r="EI86" s="43"/>
      <c r="EJ86" s="115"/>
      <c r="EM86" s="50"/>
      <c r="EN86" s="115"/>
      <c r="EO86" s="222"/>
      <c r="EP86" s="223"/>
      <c r="ET86" s="221"/>
      <c r="EW86" s="50"/>
      <c r="EX86" s="115"/>
      <c r="EY86" s="43"/>
      <c r="EZ86" s="43"/>
      <c r="FA86" s="43"/>
      <c r="FB86" s="115"/>
      <c r="FE86" s="50"/>
      <c r="FF86" s="115"/>
      <c r="FG86" s="222"/>
      <c r="FH86" s="223"/>
      <c r="FL86" s="221"/>
      <c r="FO86" s="50"/>
      <c r="FP86" s="115"/>
      <c r="FQ86" s="43"/>
      <c r="FR86" s="43"/>
      <c r="FS86" s="43"/>
      <c r="FT86" s="115"/>
      <c r="FW86" s="50"/>
      <c r="FX86" s="115"/>
      <c r="FY86" s="222"/>
      <c r="FZ86" s="223"/>
      <c r="GD86" s="221"/>
      <c r="GG86" s="50"/>
      <c r="GH86" s="115"/>
      <c r="GI86" s="43"/>
      <c r="GJ86" s="43"/>
      <c r="GK86" s="43"/>
      <c r="GL86" s="115"/>
      <c r="GO86" s="50"/>
      <c r="GP86" s="115"/>
      <c r="GQ86" s="222"/>
    </row>
    <row r="87">
      <c r="A87" s="218"/>
      <c r="B87" s="219"/>
      <c r="C87" s="15"/>
      <c r="D87" s="15"/>
      <c r="E87" s="15"/>
      <c r="F87" s="71"/>
      <c r="G87" s="15"/>
      <c r="H87" s="15"/>
      <c r="I87" s="28"/>
      <c r="J87" s="71"/>
      <c r="K87" s="35"/>
      <c r="L87" s="35"/>
      <c r="M87" s="35"/>
      <c r="N87" s="71"/>
      <c r="O87" s="15"/>
      <c r="P87" s="15"/>
      <c r="Q87" s="28"/>
      <c r="R87" s="71"/>
      <c r="S87" s="173"/>
      <c r="T87" s="219"/>
      <c r="U87" s="15"/>
      <c r="V87" s="15"/>
      <c r="W87" s="15"/>
      <c r="X87" s="165"/>
      <c r="Y87" s="15"/>
      <c r="Z87" s="15"/>
      <c r="AA87" s="28"/>
      <c r="AB87" s="71"/>
      <c r="AC87" s="35"/>
      <c r="AD87" s="35"/>
      <c r="AE87" s="35"/>
      <c r="AF87" s="71"/>
      <c r="AG87" s="15"/>
      <c r="AH87" s="15"/>
      <c r="AI87" s="15"/>
      <c r="AJ87" s="71"/>
      <c r="AK87" s="173"/>
      <c r="AL87" s="219"/>
      <c r="AM87" s="15"/>
      <c r="AN87" s="15"/>
      <c r="AO87" s="15"/>
      <c r="AP87" s="165"/>
      <c r="AQ87" s="15"/>
      <c r="AR87" s="15"/>
      <c r="AS87" s="28"/>
      <c r="AT87" s="71"/>
      <c r="AU87" s="35"/>
      <c r="AV87" s="35"/>
      <c r="AW87" s="35"/>
      <c r="AX87" s="71"/>
      <c r="AY87" s="15"/>
      <c r="AZ87" s="15"/>
      <c r="BA87" s="28"/>
      <c r="BB87" s="71"/>
      <c r="BC87" s="173"/>
      <c r="BD87" s="220"/>
      <c r="BH87" s="221"/>
      <c r="BK87" s="50"/>
      <c r="BL87" s="115"/>
      <c r="BM87" s="43"/>
      <c r="BN87" s="43"/>
      <c r="BO87" s="43"/>
      <c r="BP87" s="115"/>
      <c r="BS87" s="50"/>
      <c r="BT87" s="115"/>
      <c r="BU87" s="222"/>
      <c r="BV87" s="223"/>
      <c r="BZ87" s="221"/>
      <c r="CC87" s="50"/>
      <c r="CD87" s="115"/>
      <c r="CE87" s="43"/>
      <c r="CF87" s="43"/>
      <c r="CG87" s="43"/>
      <c r="CH87" s="115"/>
      <c r="CK87" s="50"/>
      <c r="CL87" s="115"/>
      <c r="CM87" s="222"/>
      <c r="CN87" s="223"/>
      <c r="CR87" s="221"/>
      <c r="CU87" s="50"/>
      <c r="CV87" s="115"/>
      <c r="CW87" s="43"/>
      <c r="CX87" s="43"/>
      <c r="CY87" s="43"/>
      <c r="CZ87" s="115"/>
      <c r="DC87" s="50"/>
      <c r="DD87" s="115"/>
      <c r="DE87" s="222"/>
      <c r="DF87" s="223"/>
      <c r="DJ87" s="221"/>
      <c r="DM87" s="50"/>
      <c r="DN87" s="115"/>
      <c r="DO87" s="43"/>
      <c r="DP87" s="43"/>
      <c r="DQ87" s="43"/>
      <c r="DR87" s="115"/>
      <c r="DU87" s="50"/>
      <c r="DV87" s="115"/>
      <c r="DW87" s="222"/>
      <c r="DX87" s="223"/>
      <c r="EB87" s="221"/>
      <c r="EE87" s="50"/>
      <c r="EF87" s="115"/>
      <c r="EG87" s="43"/>
      <c r="EH87" s="43"/>
      <c r="EI87" s="43"/>
      <c r="EJ87" s="115"/>
      <c r="EM87" s="50"/>
      <c r="EN87" s="115"/>
      <c r="EO87" s="222"/>
      <c r="EP87" s="223"/>
      <c r="ET87" s="221"/>
      <c r="EW87" s="50"/>
      <c r="EX87" s="115"/>
      <c r="EY87" s="43"/>
      <c r="EZ87" s="43"/>
      <c r="FA87" s="43"/>
      <c r="FB87" s="115"/>
      <c r="FE87" s="50"/>
      <c r="FF87" s="115"/>
      <c r="FG87" s="222"/>
      <c r="FH87" s="223"/>
      <c r="FL87" s="221"/>
      <c r="FO87" s="50"/>
      <c r="FP87" s="115"/>
      <c r="FQ87" s="43"/>
      <c r="FR87" s="43"/>
      <c r="FS87" s="43"/>
      <c r="FT87" s="115"/>
      <c r="FW87" s="50"/>
      <c r="FX87" s="115"/>
      <c r="FY87" s="222"/>
      <c r="FZ87" s="223"/>
      <c r="GD87" s="221"/>
      <c r="GG87" s="50"/>
      <c r="GH87" s="115"/>
      <c r="GI87" s="43"/>
      <c r="GJ87" s="43"/>
      <c r="GK87" s="43"/>
      <c r="GL87" s="115"/>
      <c r="GO87" s="50"/>
      <c r="GP87" s="115"/>
      <c r="GQ87" s="222"/>
    </row>
    <row r="88">
      <c r="A88" s="218"/>
      <c r="B88" s="219"/>
      <c r="C88" s="15"/>
      <c r="D88" s="15"/>
      <c r="E88" s="15"/>
      <c r="F88" s="71"/>
      <c r="G88" s="15"/>
      <c r="H88" s="15"/>
      <c r="I88" s="28"/>
      <c r="J88" s="71"/>
      <c r="K88" s="35"/>
      <c r="L88" s="35"/>
      <c r="M88" s="35"/>
      <c r="N88" s="71"/>
      <c r="O88" s="15"/>
      <c r="P88" s="15"/>
      <c r="Q88" s="28"/>
      <c r="R88" s="71"/>
      <c r="S88" s="173"/>
      <c r="T88" s="219"/>
      <c r="U88" s="15"/>
      <c r="V88" s="15"/>
      <c r="W88" s="15"/>
      <c r="X88" s="165"/>
      <c r="Y88" s="15"/>
      <c r="Z88" s="15"/>
      <c r="AA88" s="28"/>
      <c r="AB88" s="71"/>
      <c r="AC88" s="35"/>
      <c r="AD88" s="35"/>
      <c r="AE88" s="35"/>
      <c r="AF88" s="71"/>
      <c r="AG88" s="15"/>
      <c r="AH88" s="15"/>
      <c r="AI88" s="15"/>
      <c r="AJ88" s="71"/>
      <c r="AK88" s="173"/>
      <c r="AL88" s="219"/>
      <c r="AM88" s="15"/>
      <c r="AN88" s="15"/>
      <c r="AO88" s="15"/>
      <c r="AP88" s="165"/>
      <c r="AQ88" s="15"/>
      <c r="AR88" s="15"/>
      <c r="AS88" s="28"/>
      <c r="AT88" s="71"/>
      <c r="AU88" s="35"/>
      <c r="AV88" s="35"/>
      <c r="AW88" s="35"/>
      <c r="AX88" s="71"/>
      <c r="AY88" s="15"/>
      <c r="AZ88" s="15"/>
      <c r="BA88" s="28"/>
      <c r="BB88" s="71"/>
      <c r="BC88" s="173"/>
      <c r="BD88" s="220"/>
      <c r="BH88" s="221"/>
      <c r="BK88" s="50"/>
      <c r="BL88" s="115"/>
      <c r="BM88" s="43"/>
      <c r="BN88" s="43"/>
      <c r="BO88" s="43"/>
      <c r="BP88" s="115"/>
      <c r="BS88" s="50"/>
      <c r="BT88" s="115"/>
      <c r="BU88" s="222"/>
      <c r="BV88" s="223"/>
      <c r="BZ88" s="221"/>
      <c r="CC88" s="50"/>
      <c r="CD88" s="115"/>
      <c r="CE88" s="43"/>
      <c r="CF88" s="43"/>
      <c r="CG88" s="43"/>
      <c r="CH88" s="115"/>
      <c r="CK88" s="50"/>
      <c r="CL88" s="115"/>
      <c r="CM88" s="222"/>
      <c r="CN88" s="223"/>
      <c r="CR88" s="221"/>
      <c r="CU88" s="50"/>
      <c r="CV88" s="115"/>
      <c r="CW88" s="43"/>
      <c r="CX88" s="43"/>
      <c r="CY88" s="43"/>
      <c r="CZ88" s="115"/>
      <c r="DC88" s="50"/>
      <c r="DD88" s="115"/>
      <c r="DE88" s="222"/>
      <c r="DF88" s="223"/>
      <c r="DJ88" s="221"/>
      <c r="DM88" s="50"/>
      <c r="DN88" s="115"/>
      <c r="DO88" s="43"/>
      <c r="DP88" s="43"/>
      <c r="DQ88" s="43"/>
      <c r="DR88" s="115"/>
      <c r="DU88" s="50"/>
      <c r="DV88" s="115"/>
      <c r="DW88" s="222"/>
      <c r="DX88" s="223"/>
      <c r="EB88" s="221"/>
      <c r="EE88" s="50"/>
      <c r="EF88" s="115"/>
      <c r="EG88" s="43"/>
      <c r="EH88" s="43"/>
      <c r="EI88" s="43"/>
      <c r="EJ88" s="115"/>
      <c r="EM88" s="50"/>
      <c r="EN88" s="115"/>
      <c r="EO88" s="222"/>
      <c r="EP88" s="223"/>
      <c r="ET88" s="221"/>
      <c r="EW88" s="50"/>
      <c r="EX88" s="115"/>
      <c r="EY88" s="43"/>
      <c r="EZ88" s="43"/>
      <c r="FA88" s="43"/>
      <c r="FB88" s="115"/>
      <c r="FE88" s="50"/>
      <c r="FF88" s="115"/>
      <c r="FG88" s="222"/>
      <c r="FH88" s="223"/>
      <c r="FL88" s="221"/>
      <c r="FO88" s="50"/>
      <c r="FP88" s="115"/>
      <c r="FQ88" s="43"/>
      <c r="FR88" s="43"/>
      <c r="FS88" s="43"/>
      <c r="FT88" s="115"/>
      <c r="FW88" s="50"/>
      <c r="FX88" s="115"/>
      <c r="FY88" s="222"/>
      <c r="FZ88" s="223"/>
      <c r="GD88" s="221"/>
      <c r="GG88" s="50"/>
      <c r="GH88" s="115"/>
      <c r="GI88" s="43"/>
      <c r="GJ88" s="43"/>
      <c r="GK88" s="43"/>
      <c r="GL88" s="115"/>
      <c r="GO88" s="50"/>
      <c r="GP88" s="115"/>
      <c r="GQ88" s="222"/>
    </row>
    <row r="89">
      <c r="A89" s="218"/>
      <c r="B89" s="219"/>
      <c r="C89" s="15"/>
      <c r="D89" s="15"/>
      <c r="E89" s="15"/>
      <c r="F89" s="71"/>
      <c r="G89" s="15"/>
      <c r="H89" s="15"/>
      <c r="I89" s="28"/>
      <c r="J89" s="71"/>
      <c r="K89" s="35"/>
      <c r="L89" s="35"/>
      <c r="M89" s="35"/>
      <c r="N89" s="71"/>
      <c r="O89" s="15"/>
      <c r="P89" s="15"/>
      <c r="Q89" s="28"/>
      <c r="R89" s="71"/>
      <c r="S89" s="173"/>
      <c r="T89" s="219"/>
      <c r="U89" s="15"/>
      <c r="V89" s="15"/>
      <c r="W89" s="15"/>
      <c r="X89" s="165"/>
      <c r="Y89" s="15"/>
      <c r="Z89" s="15"/>
      <c r="AA89" s="28"/>
      <c r="AB89" s="71"/>
      <c r="AC89" s="35"/>
      <c r="AD89" s="35"/>
      <c r="AE89" s="35"/>
      <c r="AF89" s="71"/>
      <c r="AG89" s="15"/>
      <c r="AH89" s="15"/>
      <c r="AI89" s="15"/>
      <c r="AJ89" s="71"/>
      <c r="AK89" s="173"/>
      <c r="AL89" s="219"/>
      <c r="AM89" s="15"/>
      <c r="AN89" s="15"/>
      <c r="AO89" s="15"/>
      <c r="AP89" s="165"/>
      <c r="AQ89" s="15"/>
      <c r="AR89" s="15"/>
      <c r="AS89" s="28"/>
      <c r="AT89" s="71"/>
      <c r="AU89" s="35"/>
      <c r="AV89" s="35"/>
      <c r="AW89" s="35"/>
      <c r="AX89" s="71"/>
      <c r="AY89" s="15"/>
      <c r="AZ89" s="15"/>
      <c r="BA89" s="28"/>
      <c r="BB89" s="71"/>
      <c r="BC89" s="173"/>
      <c r="BD89" s="220"/>
      <c r="BH89" s="221"/>
      <c r="BK89" s="50"/>
      <c r="BL89" s="115"/>
      <c r="BM89" s="43"/>
      <c r="BN89" s="43"/>
      <c r="BO89" s="43"/>
      <c r="BP89" s="115"/>
      <c r="BS89" s="50"/>
      <c r="BT89" s="115"/>
      <c r="BU89" s="222"/>
      <c r="BV89" s="223"/>
      <c r="BZ89" s="221"/>
      <c r="CC89" s="50"/>
      <c r="CD89" s="115"/>
      <c r="CE89" s="43"/>
      <c r="CF89" s="43"/>
      <c r="CG89" s="43"/>
      <c r="CH89" s="115"/>
      <c r="CK89" s="50"/>
      <c r="CL89" s="115"/>
      <c r="CM89" s="222"/>
      <c r="CN89" s="223"/>
      <c r="CR89" s="221"/>
      <c r="CU89" s="50"/>
      <c r="CV89" s="115"/>
      <c r="CW89" s="43"/>
      <c r="CX89" s="43"/>
      <c r="CY89" s="43"/>
      <c r="CZ89" s="115"/>
      <c r="DC89" s="50"/>
      <c r="DD89" s="115"/>
      <c r="DE89" s="222"/>
      <c r="DF89" s="223"/>
      <c r="DJ89" s="221"/>
      <c r="DM89" s="50"/>
      <c r="DN89" s="115"/>
      <c r="DO89" s="43"/>
      <c r="DP89" s="43"/>
      <c r="DQ89" s="43"/>
      <c r="DR89" s="115"/>
      <c r="DU89" s="50"/>
      <c r="DV89" s="115"/>
      <c r="DW89" s="222"/>
      <c r="DX89" s="223"/>
      <c r="EB89" s="221"/>
      <c r="EE89" s="50"/>
      <c r="EF89" s="115"/>
      <c r="EG89" s="43"/>
      <c r="EH89" s="43"/>
      <c r="EI89" s="43"/>
      <c r="EJ89" s="115"/>
      <c r="EM89" s="50"/>
      <c r="EN89" s="115"/>
      <c r="EO89" s="222"/>
      <c r="EP89" s="223"/>
      <c r="ET89" s="221"/>
      <c r="EW89" s="50"/>
      <c r="EX89" s="115"/>
      <c r="EY89" s="43"/>
      <c r="EZ89" s="43"/>
      <c r="FA89" s="43"/>
      <c r="FB89" s="115"/>
      <c r="FE89" s="50"/>
      <c r="FF89" s="115"/>
      <c r="FG89" s="222"/>
      <c r="FH89" s="223"/>
      <c r="FL89" s="221"/>
      <c r="FO89" s="50"/>
      <c r="FP89" s="115"/>
      <c r="FQ89" s="43"/>
      <c r="FR89" s="43"/>
      <c r="FS89" s="43"/>
      <c r="FT89" s="115"/>
      <c r="FW89" s="50"/>
      <c r="FX89" s="115"/>
      <c r="FY89" s="222"/>
      <c r="FZ89" s="223"/>
      <c r="GD89" s="221"/>
      <c r="GG89" s="50"/>
      <c r="GH89" s="115"/>
      <c r="GI89" s="43"/>
      <c r="GJ89" s="43"/>
      <c r="GK89" s="43"/>
      <c r="GL89" s="115"/>
      <c r="GO89" s="50"/>
      <c r="GP89" s="115"/>
      <c r="GQ89" s="222"/>
    </row>
    <row r="90">
      <c r="A90" s="218"/>
      <c r="B90" s="219"/>
      <c r="C90" s="15"/>
      <c r="D90" s="15"/>
      <c r="E90" s="15"/>
      <c r="F90" s="71"/>
      <c r="G90" s="15"/>
      <c r="H90" s="15"/>
      <c r="I90" s="28"/>
      <c r="J90" s="71"/>
      <c r="K90" s="35"/>
      <c r="L90" s="35"/>
      <c r="M90" s="35"/>
      <c r="N90" s="71"/>
      <c r="O90" s="15"/>
      <c r="P90" s="15"/>
      <c r="Q90" s="28"/>
      <c r="R90" s="71"/>
      <c r="S90" s="173"/>
      <c r="T90" s="219"/>
      <c r="U90" s="15"/>
      <c r="V90" s="15"/>
      <c r="W90" s="15"/>
      <c r="X90" s="165"/>
      <c r="Y90" s="15"/>
      <c r="Z90" s="15"/>
      <c r="AA90" s="28"/>
      <c r="AB90" s="71"/>
      <c r="AC90" s="35"/>
      <c r="AD90" s="35"/>
      <c r="AE90" s="35"/>
      <c r="AF90" s="71"/>
      <c r="AG90" s="15"/>
      <c r="AH90" s="15"/>
      <c r="AI90" s="15"/>
      <c r="AJ90" s="71"/>
      <c r="AK90" s="173"/>
      <c r="AL90" s="219"/>
      <c r="AM90" s="15"/>
      <c r="AN90" s="15"/>
      <c r="AO90" s="15"/>
      <c r="AP90" s="165"/>
      <c r="AQ90" s="15"/>
      <c r="AR90" s="15"/>
      <c r="AS90" s="28"/>
      <c r="AT90" s="71"/>
      <c r="AU90" s="35"/>
      <c r="AV90" s="35"/>
      <c r="AW90" s="35"/>
      <c r="AX90" s="71"/>
      <c r="AY90" s="15"/>
      <c r="AZ90" s="15"/>
      <c r="BA90" s="28"/>
      <c r="BB90" s="71"/>
      <c r="BC90" s="173"/>
      <c r="BD90" s="220"/>
      <c r="BH90" s="221"/>
      <c r="BK90" s="50"/>
      <c r="BL90" s="115"/>
      <c r="BM90" s="43"/>
      <c r="BN90" s="43"/>
      <c r="BO90" s="43"/>
      <c r="BP90" s="115"/>
      <c r="BS90" s="50"/>
      <c r="BT90" s="115"/>
      <c r="BU90" s="222"/>
      <c r="BV90" s="223"/>
      <c r="BZ90" s="221"/>
      <c r="CC90" s="50"/>
      <c r="CD90" s="115"/>
      <c r="CE90" s="43"/>
      <c r="CF90" s="43"/>
      <c r="CG90" s="43"/>
      <c r="CH90" s="115"/>
      <c r="CK90" s="50"/>
      <c r="CL90" s="115"/>
      <c r="CM90" s="222"/>
      <c r="CN90" s="223"/>
      <c r="CR90" s="221"/>
      <c r="CU90" s="50"/>
      <c r="CV90" s="115"/>
      <c r="CW90" s="43"/>
      <c r="CX90" s="43"/>
      <c r="CY90" s="43"/>
      <c r="CZ90" s="115"/>
      <c r="DC90" s="50"/>
      <c r="DD90" s="115"/>
      <c r="DE90" s="222"/>
      <c r="DF90" s="223"/>
      <c r="DJ90" s="221"/>
      <c r="DM90" s="50"/>
      <c r="DN90" s="115"/>
      <c r="DO90" s="43"/>
      <c r="DP90" s="43"/>
      <c r="DQ90" s="43"/>
      <c r="DR90" s="115"/>
      <c r="DU90" s="50"/>
      <c r="DV90" s="115"/>
      <c r="DW90" s="222"/>
      <c r="DX90" s="223"/>
      <c r="EB90" s="221"/>
      <c r="EE90" s="50"/>
      <c r="EF90" s="115"/>
      <c r="EG90" s="43"/>
      <c r="EH90" s="43"/>
      <c r="EI90" s="43"/>
      <c r="EJ90" s="115"/>
      <c r="EM90" s="50"/>
      <c r="EN90" s="115"/>
      <c r="EO90" s="222"/>
      <c r="EP90" s="223"/>
      <c r="ET90" s="221"/>
      <c r="EW90" s="50"/>
      <c r="EX90" s="115"/>
      <c r="EY90" s="43"/>
      <c r="EZ90" s="43"/>
      <c r="FA90" s="43"/>
      <c r="FB90" s="115"/>
      <c r="FE90" s="50"/>
      <c r="FF90" s="115"/>
      <c r="FG90" s="222"/>
      <c r="FH90" s="223"/>
      <c r="FL90" s="221"/>
      <c r="FO90" s="50"/>
      <c r="FP90" s="115"/>
      <c r="FQ90" s="43"/>
      <c r="FR90" s="43"/>
      <c r="FS90" s="43"/>
      <c r="FT90" s="115"/>
      <c r="FW90" s="50"/>
      <c r="FX90" s="115"/>
      <c r="FY90" s="222"/>
      <c r="FZ90" s="223"/>
      <c r="GD90" s="221"/>
      <c r="GG90" s="50"/>
      <c r="GH90" s="115"/>
      <c r="GI90" s="43"/>
      <c r="GJ90" s="43"/>
      <c r="GK90" s="43"/>
      <c r="GL90" s="115"/>
      <c r="GO90" s="50"/>
      <c r="GP90" s="115"/>
      <c r="GQ90" s="222"/>
    </row>
    <row r="91">
      <c r="A91" s="218"/>
      <c r="B91" s="219"/>
      <c r="C91" s="15"/>
      <c r="D91" s="15"/>
      <c r="E91" s="15"/>
      <c r="F91" s="71"/>
      <c r="G91" s="15"/>
      <c r="H91" s="15"/>
      <c r="I91" s="28"/>
      <c r="J91" s="71"/>
      <c r="K91" s="35"/>
      <c r="L91" s="35"/>
      <c r="M91" s="35"/>
      <c r="N91" s="71"/>
      <c r="O91" s="15"/>
      <c r="P91" s="15"/>
      <c r="Q91" s="28"/>
      <c r="R91" s="71"/>
      <c r="S91" s="173"/>
      <c r="T91" s="219"/>
      <c r="U91" s="15"/>
      <c r="V91" s="15"/>
      <c r="W91" s="15"/>
      <c r="X91" s="165"/>
      <c r="Y91" s="15"/>
      <c r="Z91" s="15"/>
      <c r="AA91" s="28"/>
      <c r="AB91" s="71"/>
      <c r="AC91" s="35"/>
      <c r="AD91" s="35"/>
      <c r="AE91" s="35"/>
      <c r="AF91" s="71"/>
      <c r="AG91" s="15"/>
      <c r="AH91" s="15"/>
      <c r="AI91" s="15"/>
      <c r="AJ91" s="71"/>
      <c r="AK91" s="173"/>
      <c r="AL91" s="219"/>
      <c r="AM91" s="15"/>
      <c r="AN91" s="15"/>
      <c r="AO91" s="15"/>
      <c r="AP91" s="165"/>
      <c r="AQ91" s="15"/>
      <c r="AR91" s="15"/>
      <c r="AS91" s="28"/>
      <c r="AT91" s="71"/>
      <c r="AU91" s="35"/>
      <c r="AV91" s="35"/>
      <c r="AW91" s="35"/>
      <c r="AX91" s="71"/>
      <c r="AY91" s="15"/>
      <c r="AZ91" s="15"/>
      <c r="BA91" s="28"/>
      <c r="BB91" s="71"/>
      <c r="BC91" s="173"/>
      <c r="BD91" s="220"/>
      <c r="BH91" s="221"/>
      <c r="BK91" s="50"/>
      <c r="BL91" s="115"/>
      <c r="BM91" s="43"/>
      <c r="BN91" s="43"/>
      <c r="BO91" s="43"/>
      <c r="BP91" s="115"/>
      <c r="BS91" s="50"/>
      <c r="BT91" s="115"/>
      <c r="BU91" s="222"/>
      <c r="BV91" s="223"/>
      <c r="BZ91" s="221"/>
      <c r="CC91" s="50"/>
      <c r="CD91" s="115"/>
      <c r="CE91" s="43"/>
      <c r="CF91" s="43"/>
      <c r="CG91" s="43"/>
      <c r="CH91" s="115"/>
      <c r="CK91" s="50"/>
      <c r="CL91" s="115"/>
      <c r="CM91" s="222"/>
      <c r="CN91" s="223"/>
      <c r="CR91" s="221"/>
      <c r="CU91" s="50"/>
      <c r="CV91" s="115"/>
      <c r="CW91" s="43"/>
      <c r="CX91" s="43"/>
      <c r="CY91" s="43"/>
      <c r="CZ91" s="115"/>
      <c r="DC91" s="50"/>
      <c r="DD91" s="115"/>
      <c r="DE91" s="222"/>
      <c r="DF91" s="223"/>
      <c r="DJ91" s="221"/>
      <c r="DM91" s="50"/>
      <c r="DN91" s="115"/>
      <c r="DO91" s="43"/>
      <c r="DP91" s="43"/>
      <c r="DQ91" s="43"/>
      <c r="DR91" s="115"/>
      <c r="DU91" s="50"/>
      <c r="DV91" s="115"/>
      <c r="DW91" s="222"/>
      <c r="DX91" s="223"/>
      <c r="EB91" s="221"/>
      <c r="EE91" s="50"/>
      <c r="EF91" s="115"/>
      <c r="EG91" s="43"/>
      <c r="EH91" s="43"/>
      <c r="EI91" s="43"/>
      <c r="EJ91" s="115"/>
      <c r="EM91" s="50"/>
      <c r="EN91" s="115"/>
      <c r="EO91" s="222"/>
      <c r="EP91" s="223"/>
      <c r="ET91" s="221"/>
      <c r="EW91" s="50"/>
      <c r="EX91" s="115"/>
      <c r="EY91" s="43"/>
      <c r="EZ91" s="43"/>
      <c r="FA91" s="43"/>
      <c r="FB91" s="115"/>
      <c r="FE91" s="50"/>
      <c r="FF91" s="115"/>
      <c r="FG91" s="222"/>
      <c r="FH91" s="223"/>
      <c r="FL91" s="221"/>
      <c r="FO91" s="50"/>
      <c r="FP91" s="115"/>
      <c r="FQ91" s="43"/>
      <c r="FR91" s="43"/>
      <c r="FS91" s="43"/>
      <c r="FT91" s="115"/>
      <c r="FW91" s="50"/>
      <c r="FX91" s="115"/>
      <c r="FY91" s="222"/>
      <c r="FZ91" s="223"/>
      <c r="GD91" s="221"/>
      <c r="GG91" s="50"/>
      <c r="GH91" s="115"/>
      <c r="GI91" s="43"/>
      <c r="GJ91" s="43"/>
      <c r="GK91" s="43"/>
      <c r="GL91" s="115"/>
      <c r="GO91" s="50"/>
      <c r="GP91" s="115"/>
      <c r="GQ91" s="222"/>
    </row>
    <row r="92">
      <c r="A92" s="218"/>
      <c r="B92" s="219"/>
      <c r="C92" s="15"/>
      <c r="D92" s="15"/>
      <c r="E92" s="15"/>
      <c r="F92" s="71"/>
      <c r="G92" s="15"/>
      <c r="H92" s="15"/>
      <c r="I92" s="28"/>
      <c r="J92" s="71"/>
      <c r="K92" s="35"/>
      <c r="L92" s="35"/>
      <c r="M92" s="35"/>
      <c r="N92" s="71"/>
      <c r="O92" s="15"/>
      <c r="P92" s="15"/>
      <c r="Q92" s="28"/>
      <c r="R92" s="71"/>
      <c r="S92" s="173"/>
      <c r="T92" s="219"/>
      <c r="U92" s="15"/>
      <c r="V92" s="15"/>
      <c r="W92" s="15"/>
      <c r="X92" s="165"/>
      <c r="Y92" s="15"/>
      <c r="Z92" s="15"/>
      <c r="AA92" s="28"/>
      <c r="AB92" s="71"/>
      <c r="AC92" s="35"/>
      <c r="AD92" s="35"/>
      <c r="AE92" s="35"/>
      <c r="AF92" s="71"/>
      <c r="AG92" s="15"/>
      <c r="AH92" s="15"/>
      <c r="AI92" s="15"/>
      <c r="AJ92" s="71"/>
      <c r="AK92" s="173"/>
      <c r="AL92" s="219"/>
      <c r="AM92" s="15"/>
      <c r="AN92" s="15"/>
      <c r="AO92" s="15"/>
      <c r="AP92" s="165"/>
      <c r="AQ92" s="15"/>
      <c r="AR92" s="15"/>
      <c r="AS92" s="28"/>
      <c r="AT92" s="71"/>
      <c r="AU92" s="35"/>
      <c r="AV92" s="35"/>
      <c r="AW92" s="35"/>
      <c r="AX92" s="71"/>
      <c r="AY92" s="15"/>
      <c r="AZ92" s="15"/>
      <c r="BA92" s="28"/>
      <c r="BB92" s="71"/>
      <c r="BC92" s="173"/>
      <c r="BD92" s="220"/>
      <c r="BH92" s="221"/>
      <c r="BK92" s="50"/>
      <c r="BL92" s="115"/>
      <c r="BM92" s="43"/>
      <c r="BN92" s="43"/>
      <c r="BO92" s="43"/>
      <c r="BP92" s="115"/>
      <c r="BS92" s="50"/>
      <c r="BT92" s="115"/>
      <c r="BU92" s="222"/>
      <c r="BV92" s="223"/>
      <c r="BZ92" s="221"/>
      <c r="CC92" s="50"/>
      <c r="CD92" s="115"/>
      <c r="CE92" s="43"/>
      <c r="CF92" s="43"/>
      <c r="CG92" s="43"/>
      <c r="CH92" s="115"/>
      <c r="CK92" s="50"/>
      <c r="CL92" s="115"/>
      <c r="CM92" s="222"/>
      <c r="CN92" s="223"/>
      <c r="CR92" s="221"/>
      <c r="CU92" s="50"/>
      <c r="CV92" s="115"/>
      <c r="CW92" s="43"/>
      <c r="CX92" s="43"/>
      <c r="CY92" s="43"/>
      <c r="CZ92" s="115"/>
      <c r="DC92" s="50"/>
      <c r="DD92" s="115"/>
      <c r="DE92" s="222"/>
      <c r="DF92" s="223"/>
      <c r="DJ92" s="221"/>
      <c r="DM92" s="50"/>
      <c r="DN92" s="115"/>
      <c r="DO92" s="43"/>
      <c r="DP92" s="43"/>
      <c r="DQ92" s="43"/>
      <c r="DR92" s="115"/>
      <c r="DU92" s="50"/>
      <c r="DV92" s="115"/>
      <c r="DW92" s="222"/>
      <c r="DX92" s="223"/>
      <c r="EB92" s="221"/>
      <c r="EE92" s="50"/>
      <c r="EF92" s="115"/>
      <c r="EG92" s="43"/>
      <c r="EH92" s="43"/>
      <c r="EI92" s="43"/>
      <c r="EJ92" s="115"/>
      <c r="EM92" s="50"/>
      <c r="EN92" s="115"/>
      <c r="EO92" s="222"/>
      <c r="EP92" s="223"/>
      <c r="ET92" s="221"/>
      <c r="EW92" s="50"/>
      <c r="EX92" s="115"/>
      <c r="EY92" s="43"/>
      <c r="EZ92" s="43"/>
      <c r="FA92" s="43"/>
      <c r="FB92" s="115"/>
      <c r="FE92" s="50"/>
      <c r="FF92" s="115"/>
      <c r="FG92" s="222"/>
      <c r="FH92" s="223"/>
      <c r="FL92" s="221"/>
      <c r="FO92" s="50"/>
      <c r="FP92" s="115"/>
      <c r="FQ92" s="43"/>
      <c r="FR92" s="43"/>
      <c r="FS92" s="43"/>
      <c r="FT92" s="115"/>
      <c r="FW92" s="50"/>
      <c r="FX92" s="115"/>
      <c r="FY92" s="222"/>
      <c r="FZ92" s="223"/>
      <c r="GD92" s="221"/>
      <c r="GG92" s="50"/>
      <c r="GH92" s="115"/>
      <c r="GI92" s="43"/>
      <c r="GJ92" s="43"/>
      <c r="GK92" s="43"/>
      <c r="GL92" s="115"/>
      <c r="GO92" s="50"/>
      <c r="GP92" s="115"/>
      <c r="GQ92" s="222"/>
    </row>
    <row r="93">
      <c r="A93" s="218"/>
      <c r="B93" s="219"/>
      <c r="C93" s="15"/>
      <c r="D93" s="15"/>
      <c r="E93" s="15"/>
      <c r="F93" s="71"/>
      <c r="G93" s="15"/>
      <c r="H93" s="15"/>
      <c r="I93" s="28"/>
      <c r="J93" s="71"/>
      <c r="K93" s="35"/>
      <c r="L93" s="35"/>
      <c r="M93" s="35"/>
      <c r="N93" s="71"/>
      <c r="O93" s="15"/>
      <c r="P93" s="15"/>
      <c r="Q93" s="28"/>
      <c r="R93" s="71"/>
      <c r="S93" s="173"/>
      <c r="T93" s="219"/>
      <c r="U93" s="15"/>
      <c r="V93" s="15"/>
      <c r="W93" s="15"/>
      <c r="X93" s="165"/>
      <c r="Y93" s="15"/>
      <c r="Z93" s="15"/>
      <c r="AA93" s="28"/>
      <c r="AB93" s="71"/>
      <c r="AC93" s="35"/>
      <c r="AD93" s="35"/>
      <c r="AE93" s="35"/>
      <c r="AF93" s="71"/>
      <c r="AG93" s="15"/>
      <c r="AH93" s="15"/>
      <c r="AI93" s="15"/>
      <c r="AJ93" s="71"/>
      <c r="AK93" s="173"/>
      <c r="AL93" s="219"/>
      <c r="AM93" s="15"/>
      <c r="AN93" s="15"/>
      <c r="AO93" s="15"/>
      <c r="AP93" s="165"/>
      <c r="AQ93" s="15"/>
      <c r="AR93" s="15"/>
      <c r="AS93" s="28"/>
      <c r="AT93" s="71"/>
      <c r="AU93" s="35"/>
      <c r="AV93" s="35"/>
      <c r="AW93" s="35"/>
      <c r="AX93" s="71"/>
      <c r="AY93" s="15"/>
      <c r="AZ93" s="15"/>
      <c r="BA93" s="28"/>
      <c r="BB93" s="71"/>
      <c r="BC93" s="173"/>
      <c r="BD93" s="220"/>
      <c r="BH93" s="221"/>
      <c r="BK93" s="50"/>
      <c r="BL93" s="115"/>
      <c r="BM93" s="43"/>
      <c r="BN93" s="43"/>
      <c r="BO93" s="43"/>
      <c r="BP93" s="115"/>
      <c r="BS93" s="50"/>
      <c r="BT93" s="115"/>
      <c r="BU93" s="222"/>
      <c r="BV93" s="223"/>
      <c r="BZ93" s="221"/>
      <c r="CC93" s="50"/>
      <c r="CD93" s="115"/>
      <c r="CE93" s="43"/>
      <c r="CF93" s="43"/>
      <c r="CG93" s="43"/>
      <c r="CH93" s="115"/>
      <c r="CK93" s="50"/>
      <c r="CL93" s="115"/>
      <c r="CM93" s="222"/>
      <c r="CN93" s="223"/>
      <c r="CR93" s="221"/>
      <c r="CU93" s="50"/>
      <c r="CV93" s="115"/>
      <c r="CW93" s="43"/>
      <c r="CX93" s="43"/>
      <c r="CY93" s="43"/>
      <c r="CZ93" s="115"/>
      <c r="DC93" s="50"/>
      <c r="DD93" s="115"/>
      <c r="DE93" s="222"/>
      <c r="DF93" s="223"/>
      <c r="DJ93" s="221"/>
      <c r="DM93" s="50"/>
      <c r="DN93" s="115"/>
      <c r="DO93" s="43"/>
      <c r="DP93" s="43"/>
      <c r="DQ93" s="43"/>
      <c r="DR93" s="115"/>
      <c r="DU93" s="50"/>
      <c r="DV93" s="115"/>
      <c r="DW93" s="222"/>
      <c r="DX93" s="223"/>
      <c r="EB93" s="221"/>
      <c r="EE93" s="50"/>
      <c r="EF93" s="115"/>
      <c r="EG93" s="43"/>
      <c r="EH93" s="43"/>
      <c r="EI93" s="43"/>
      <c r="EJ93" s="115"/>
      <c r="EM93" s="50"/>
      <c r="EN93" s="115"/>
      <c r="EO93" s="222"/>
      <c r="EP93" s="223"/>
      <c r="ET93" s="221"/>
      <c r="EW93" s="50"/>
      <c r="EX93" s="115"/>
      <c r="EY93" s="43"/>
      <c r="EZ93" s="43"/>
      <c r="FA93" s="43"/>
      <c r="FB93" s="115"/>
      <c r="FE93" s="50"/>
      <c r="FF93" s="115"/>
      <c r="FG93" s="222"/>
      <c r="FH93" s="223"/>
      <c r="FL93" s="221"/>
      <c r="FO93" s="50"/>
      <c r="FP93" s="115"/>
      <c r="FQ93" s="43"/>
      <c r="FR93" s="43"/>
      <c r="FS93" s="43"/>
      <c r="FT93" s="115"/>
      <c r="FW93" s="50"/>
      <c r="FX93" s="115"/>
      <c r="FY93" s="222"/>
      <c r="FZ93" s="223"/>
      <c r="GD93" s="221"/>
      <c r="GG93" s="50"/>
      <c r="GH93" s="115"/>
      <c r="GI93" s="43"/>
      <c r="GJ93" s="43"/>
      <c r="GK93" s="43"/>
      <c r="GL93" s="115"/>
      <c r="GO93" s="50"/>
      <c r="GP93" s="115"/>
      <c r="GQ93" s="222"/>
    </row>
    <row r="94">
      <c r="A94" s="218"/>
      <c r="B94" s="219"/>
      <c r="C94" s="15"/>
      <c r="D94" s="15"/>
      <c r="E94" s="15"/>
      <c r="F94" s="71"/>
      <c r="G94" s="15"/>
      <c r="H94" s="15"/>
      <c r="I94" s="28"/>
      <c r="J94" s="71"/>
      <c r="K94" s="35"/>
      <c r="L94" s="35"/>
      <c r="M94" s="35"/>
      <c r="N94" s="71"/>
      <c r="O94" s="15"/>
      <c r="P94" s="15"/>
      <c r="Q94" s="28"/>
      <c r="R94" s="71"/>
      <c r="S94" s="173"/>
      <c r="T94" s="219"/>
      <c r="U94" s="15"/>
      <c r="V94" s="15"/>
      <c r="W94" s="15"/>
      <c r="X94" s="165"/>
      <c r="Y94" s="15"/>
      <c r="Z94" s="15"/>
      <c r="AA94" s="28"/>
      <c r="AB94" s="71"/>
      <c r="AC94" s="35"/>
      <c r="AD94" s="35"/>
      <c r="AE94" s="35"/>
      <c r="AF94" s="71"/>
      <c r="AG94" s="15"/>
      <c r="AH94" s="15"/>
      <c r="AI94" s="15"/>
      <c r="AJ94" s="71"/>
      <c r="AK94" s="173"/>
      <c r="AL94" s="219"/>
      <c r="AM94" s="15"/>
      <c r="AN94" s="15"/>
      <c r="AO94" s="15"/>
      <c r="AP94" s="165"/>
      <c r="AQ94" s="15"/>
      <c r="AR94" s="15"/>
      <c r="AS94" s="28"/>
      <c r="AT94" s="71"/>
      <c r="AU94" s="35"/>
      <c r="AV94" s="35"/>
      <c r="AW94" s="35"/>
      <c r="AX94" s="71"/>
      <c r="AY94" s="15"/>
      <c r="AZ94" s="15"/>
      <c r="BA94" s="28"/>
      <c r="BB94" s="71"/>
      <c r="BC94" s="173"/>
      <c r="BD94" s="220"/>
      <c r="BH94" s="221"/>
      <c r="BK94" s="50"/>
      <c r="BL94" s="115"/>
      <c r="BM94" s="43"/>
      <c r="BN94" s="43"/>
      <c r="BO94" s="43"/>
      <c r="BP94" s="115"/>
      <c r="BS94" s="50"/>
      <c r="BT94" s="115"/>
      <c r="BU94" s="222"/>
      <c r="BV94" s="223"/>
      <c r="BZ94" s="221"/>
      <c r="CC94" s="50"/>
      <c r="CD94" s="115"/>
      <c r="CE94" s="43"/>
      <c r="CF94" s="43"/>
      <c r="CG94" s="43"/>
      <c r="CH94" s="115"/>
      <c r="CK94" s="50"/>
      <c r="CL94" s="115"/>
      <c r="CM94" s="222"/>
      <c r="CN94" s="223"/>
      <c r="CR94" s="221"/>
      <c r="CU94" s="50"/>
      <c r="CV94" s="115"/>
      <c r="CW94" s="43"/>
      <c r="CX94" s="43"/>
      <c r="CY94" s="43"/>
      <c r="CZ94" s="115"/>
      <c r="DC94" s="50"/>
      <c r="DD94" s="115"/>
      <c r="DE94" s="222"/>
      <c r="DF94" s="223"/>
      <c r="DJ94" s="221"/>
      <c r="DM94" s="50"/>
      <c r="DN94" s="115"/>
      <c r="DO94" s="43"/>
      <c r="DP94" s="43"/>
      <c r="DQ94" s="43"/>
      <c r="DR94" s="115"/>
      <c r="DU94" s="50"/>
      <c r="DV94" s="115"/>
      <c r="DW94" s="222"/>
      <c r="DX94" s="223"/>
      <c r="EB94" s="221"/>
      <c r="EE94" s="50"/>
      <c r="EF94" s="115"/>
      <c r="EG94" s="43"/>
      <c r="EH94" s="43"/>
      <c r="EI94" s="43"/>
      <c r="EJ94" s="115"/>
      <c r="EM94" s="50"/>
      <c r="EN94" s="115"/>
      <c r="EO94" s="222"/>
      <c r="EP94" s="223"/>
      <c r="ET94" s="221"/>
      <c r="EW94" s="50"/>
      <c r="EX94" s="115"/>
      <c r="EY94" s="43"/>
      <c r="EZ94" s="43"/>
      <c r="FA94" s="43"/>
      <c r="FB94" s="115"/>
      <c r="FE94" s="50"/>
      <c r="FF94" s="115"/>
      <c r="FG94" s="222"/>
      <c r="FH94" s="223"/>
      <c r="FL94" s="221"/>
      <c r="FO94" s="50"/>
      <c r="FP94" s="115"/>
      <c r="FQ94" s="43"/>
      <c r="FR94" s="43"/>
      <c r="FS94" s="43"/>
      <c r="FT94" s="115"/>
      <c r="FW94" s="50"/>
      <c r="FX94" s="115"/>
      <c r="FY94" s="222"/>
      <c r="FZ94" s="223"/>
      <c r="GD94" s="221"/>
      <c r="GG94" s="50"/>
      <c r="GH94" s="115"/>
      <c r="GI94" s="43"/>
      <c r="GJ94" s="43"/>
      <c r="GK94" s="43"/>
      <c r="GL94" s="115"/>
      <c r="GO94" s="50"/>
      <c r="GP94" s="115"/>
      <c r="GQ94" s="222"/>
    </row>
    <row r="95">
      <c r="A95" s="218"/>
      <c r="B95" s="219"/>
      <c r="C95" s="15"/>
      <c r="D95" s="15"/>
      <c r="E95" s="15"/>
      <c r="F95" s="71"/>
      <c r="G95" s="15"/>
      <c r="H95" s="15"/>
      <c r="I95" s="28"/>
      <c r="J95" s="71"/>
      <c r="K95" s="35"/>
      <c r="L95" s="35"/>
      <c r="M95" s="35"/>
      <c r="N95" s="71"/>
      <c r="O95" s="15"/>
      <c r="P95" s="15"/>
      <c r="Q95" s="28"/>
      <c r="R95" s="71"/>
      <c r="S95" s="173"/>
      <c r="T95" s="219"/>
      <c r="U95" s="15"/>
      <c r="V95" s="15"/>
      <c r="W95" s="15"/>
      <c r="X95" s="165"/>
      <c r="Y95" s="15"/>
      <c r="Z95" s="15"/>
      <c r="AA95" s="28"/>
      <c r="AB95" s="71"/>
      <c r="AC95" s="35"/>
      <c r="AD95" s="35"/>
      <c r="AE95" s="35"/>
      <c r="AF95" s="71"/>
      <c r="AG95" s="15"/>
      <c r="AH95" s="15"/>
      <c r="AI95" s="15"/>
      <c r="AJ95" s="71"/>
      <c r="AK95" s="173"/>
      <c r="AL95" s="219"/>
      <c r="AM95" s="15"/>
      <c r="AN95" s="15"/>
      <c r="AO95" s="15"/>
      <c r="AP95" s="165"/>
      <c r="AQ95" s="15"/>
      <c r="AR95" s="15"/>
      <c r="AS95" s="28"/>
      <c r="AT95" s="71"/>
      <c r="AU95" s="35"/>
      <c r="AV95" s="35"/>
      <c r="AW95" s="35"/>
      <c r="AX95" s="71"/>
      <c r="AY95" s="15"/>
      <c r="AZ95" s="15"/>
      <c r="BA95" s="28"/>
      <c r="BB95" s="71"/>
      <c r="BC95" s="173"/>
      <c r="BD95" s="220"/>
      <c r="BH95" s="221"/>
      <c r="BK95" s="50"/>
      <c r="BL95" s="115"/>
      <c r="BM95" s="43"/>
      <c r="BN95" s="43"/>
      <c r="BO95" s="43"/>
      <c r="BP95" s="115"/>
      <c r="BS95" s="50"/>
      <c r="BT95" s="115"/>
      <c r="BU95" s="222"/>
      <c r="BV95" s="223"/>
      <c r="BZ95" s="221"/>
      <c r="CC95" s="50"/>
      <c r="CD95" s="115"/>
      <c r="CE95" s="43"/>
      <c r="CF95" s="43"/>
      <c r="CG95" s="43"/>
      <c r="CH95" s="115"/>
      <c r="CK95" s="50"/>
      <c r="CL95" s="115"/>
      <c r="CM95" s="222"/>
      <c r="CN95" s="223"/>
      <c r="CR95" s="221"/>
      <c r="CU95" s="50"/>
      <c r="CV95" s="115"/>
      <c r="CW95" s="43"/>
      <c r="CX95" s="43"/>
      <c r="CY95" s="43"/>
      <c r="CZ95" s="115"/>
      <c r="DC95" s="50"/>
      <c r="DD95" s="115"/>
      <c r="DE95" s="222"/>
      <c r="DF95" s="223"/>
      <c r="DJ95" s="221"/>
      <c r="DM95" s="50"/>
      <c r="DN95" s="115"/>
      <c r="DO95" s="43"/>
      <c r="DP95" s="43"/>
      <c r="DQ95" s="43"/>
      <c r="DR95" s="115"/>
      <c r="DU95" s="50"/>
      <c r="DV95" s="115"/>
      <c r="DW95" s="222"/>
      <c r="DX95" s="223"/>
      <c r="EB95" s="221"/>
      <c r="EE95" s="50"/>
      <c r="EF95" s="115"/>
      <c r="EG95" s="43"/>
      <c r="EH95" s="43"/>
      <c r="EI95" s="43"/>
      <c r="EJ95" s="115"/>
      <c r="EM95" s="50"/>
      <c r="EN95" s="115"/>
      <c r="EO95" s="222"/>
      <c r="EP95" s="223"/>
      <c r="ET95" s="221"/>
      <c r="EW95" s="50"/>
      <c r="EX95" s="115"/>
      <c r="EY95" s="43"/>
      <c r="EZ95" s="43"/>
      <c r="FA95" s="43"/>
      <c r="FB95" s="115"/>
      <c r="FE95" s="50"/>
      <c r="FF95" s="115"/>
      <c r="FG95" s="222"/>
      <c r="FH95" s="223"/>
      <c r="FL95" s="221"/>
      <c r="FO95" s="50"/>
      <c r="FP95" s="115"/>
      <c r="FQ95" s="43"/>
      <c r="FR95" s="43"/>
      <c r="FS95" s="43"/>
      <c r="FT95" s="115"/>
      <c r="FW95" s="50"/>
      <c r="FX95" s="115"/>
      <c r="FY95" s="222"/>
      <c r="FZ95" s="223"/>
      <c r="GD95" s="221"/>
      <c r="GG95" s="50"/>
      <c r="GH95" s="115"/>
      <c r="GI95" s="43"/>
      <c r="GJ95" s="43"/>
      <c r="GK95" s="43"/>
      <c r="GL95" s="115"/>
      <c r="GO95" s="50"/>
      <c r="GP95" s="115"/>
      <c r="GQ95" s="222"/>
    </row>
    <row r="96">
      <c r="A96" s="218"/>
      <c r="B96" s="219"/>
      <c r="C96" s="15"/>
      <c r="D96" s="15"/>
      <c r="E96" s="15"/>
      <c r="F96" s="71"/>
      <c r="G96" s="15"/>
      <c r="H96" s="15"/>
      <c r="I96" s="28"/>
      <c r="J96" s="71"/>
      <c r="K96" s="35"/>
      <c r="L96" s="35"/>
      <c r="M96" s="35"/>
      <c r="N96" s="71"/>
      <c r="O96" s="15"/>
      <c r="P96" s="15"/>
      <c r="Q96" s="28"/>
      <c r="R96" s="71"/>
      <c r="S96" s="173"/>
      <c r="T96" s="219"/>
      <c r="U96" s="15"/>
      <c r="V96" s="15"/>
      <c r="W96" s="15"/>
      <c r="X96" s="165"/>
      <c r="Y96" s="15"/>
      <c r="Z96" s="15"/>
      <c r="AA96" s="28"/>
      <c r="AB96" s="71"/>
      <c r="AC96" s="35"/>
      <c r="AD96" s="35"/>
      <c r="AE96" s="35"/>
      <c r="AF96" s="71"/>
      <c r="AG96" s="15"/>
      <c r="AH96" s="15"/>
      <c r="AI96" s="15"/>
      <c r="AJ96" s="71"/>
      <c r="AK96" s="173"/>
      <c r="AL96" s="219"/>
      <c r="AM96" s="15"/>
      <c r="AN96" s="15"/>
      <c r="AO96" s="15"/>
      <c r="AP96" s="165"/>
      <c r="AQ96" s="15"/>
      <c r="AR96" s="15"/>
      <c r="AS96" s="28"/>
      <c r="AT96" s="71"/>
      <c r="AU96" s="35"/>
      <c r="AV96" s="35"/>
      <c r="AW96" s="35"/>
      <c r="AX96" s="71"/>
      <c r="AY96" s="15"/>
      <c r="AZ96" s="15"/>
      <c r="BA96" s="28"/>
      <c r="BB96" s="71"/>
      <c r="BC96" s="173"/>
      <c r="BD96" s="220"/>
      <c r="BH96" s="221"/>
      <c r="BK96" s="50"/>
      <c r="BL96" s="115"/>
      <c r="BM96" s="43"/>
      <c r="BN96" s="43"/>
      <c r="BO96" s="43"/>
      <c r="BP96" s="115"/>
      <c r="BS96" s="50"/>
      <c r="BT96" s="115"/>
      <c r="BU96" s="222"/>
      <c r="BV96" s="223"/>
      <c r="BZ96" s="221"/>
      <c r="CC96" s="50"/>
      <c r="CD96" s="115"/>
      <c r="CE96" s="43"/>
      <c r="CF96" s="43"/>
      <c r="CG96" s="43"/>
      <c r="CH96" s="115"/>
      <c r="CK96" s="50"/>
      <c r="CL96" s="115"/>
      <c r="CM96" s="222"/>
      <c r="CN96" s="223"/>
      <c r="CR96" s="221"/>
      <c r="CU96" s="50"/>
      <c r="CV96" s="115"/>
      <c r="CW96" s="43"/>
      <c r="CX96" s="43"/>
      <c r="CY96" s="43"/>
      <c r="CZ96" s="115"/>
      <c r="DC96" s="50"/>
      <c r="DD96" s="115"/>
      <c r="DE96" s="222"/>
      <c r="DF96" s="223"/>
      <c r="DJ96" s="221"/>
      <c r="DM96" s="50"/>
      <c r="DN96" s="115"/>
      <c r="DO96" s="43"/>
      <c r="DP96" s="43"/>
      <c r="DQ96" s="43"/>
      <c r="DR96" s="115"/>
      <c r="DU96" s="50"/>
      <c r="DV96" s="115"/>
      <c r="DW96" s="222"/>
      <c r="DX96" s="223"/>
      <c r="EB96" s="221"/>
      <c r="EE96" s="50"/>
      <c r="EF96" s="115"/>
      <c r="EG96" s="43"/>
      <c r="EH96" s="43"/>
      <c r="EI96" s="43"/>
      <c r="EJ96" s="115"/>
      <c r="EM96" s="50"/>
      <c r="EN96" s="115"/>
      <c r="EO96" s="222"/>
      <c r="EP96" s="223"/>
      <c r="ET96" s="221"/>
      <c r="EW96" s="50"/>
      <c r="EX96" s="115"/>
      <c r="EY96" s="43"/>
      <c r="EZ96" s="43"/>
      <c r="FA96" s="43"/>
      <c r="FB96" s="115"/>
      <c r="FE96" s="50"/>
      <c r="FF96" s="115"/>
      <c r="FG96" s="222"/>
      <c r="FH96" s="223"/>
      <c r="FL96" s="221"/>
      <c r="FO96" s="50"/>
      <c r="FP96" s="115"/>
      <c r="FQ96" s="43"/>
      <c r="FR96" s="43"/>
      <c r="FS96" s="43"/>
      <c r="FT96" s="115"/>
      <c r="FW96" s="50"/>
      <c r="FX96" s="115"/>
      <c r="FY96" s="222"/>
      <c r="FZ96" s="223"/>
      <c r="GD96" s="221"/>
      <c r="GG96" s="50"/>
      <c r="GH96" s="115"/>
      <c r="GI96" s="43"/>
      <c r="GJ96" s="43"/>
      <c r="GK96" s="43"/>
      <c r="GL96" s="115"/>
      <c r="GO96" s="50"/>
      <c r="GP96" s="115"/>
      <c r="GQ96" s="222"/>
    </row>
    <row r="97">
      <c r="A97" s="218"/>
      <c r="B97" s="219"/>
      <c r="C97" s="15"/>
      <c r="D97" s="15"/>
      <c r="E97" s="15"/>
      <c r="F97" s="71"/>
      <c r="G97" s="15"/>
      <c r="H97" s="15"/>
      <c r="I97" s="28"/>
      <c r="J97" s="71"/>
      <c r="K97" s="35"/>
      <c r="L97" s="35"/>
      <c r="M97" s="35"/>
      <c r="N97" s="71"/>
      <c r="O97" s="15"/>
      <c r="P97" s="15"/>
      <c r="Q97" s="28"/>
      <c r="R97" s="71"/>
      <c r="S97" s="173"/>
      <c r="T97" s="219"/>
      <c r="U97" s="15"/>
      <c r="V97" s="15"/>
      <c r="W97" s="15"/>
      <c r="X97" s="165"/>
      <c r="Y97" s="15"/>
      <c r="Z97" s="15"/>
      <c r="AA97" s="28"/>
      <c r="AB97" s="71"/>
      <c r="AC97" s="35"/>
      <c r="AD97" s="35"/>
      <c r="AE97" s="35"/>
      <c r="AF97" s="71"/>
      <c r="AG97" s="15"/>
      <c r="AH97" s="15"/>
      <c r="AI97" s="15"/>
      <c r="AJ97" s="71"/>
      <c r="AK97" s="173"/>
      <c r="AL97" s="219"/>
      <c r="AM97" s="15"/>
      <c r="AN97" s="15"/>
      <c r="AO97" s="15"/>
      <c r="AP97" s="165"/>
      <c r="AQ97" s="15"/>
      <c r="AR97" s="15"/>
      <c r="AS97" s="28"/>
      <c r="AT97" s="71"/>
      <c r="AU97" s="35"/>
      <c r="AV97" s="35"/>
      <c r="AW97" s="35"/>
      <c r="AX97" s="71"/>
      <c r="AY97" s="15"/>
      <c r="AZ97" s="15"/>
      <c r="BA97" s="28"/>
      <c r="BB97" s="71"/>
      <c r="BC97" s="173"/>
      <c r="BD97" s="220"/>
      <c r="BH97" s="221"/>
      <c r="BK97" s="50"/>
      <c r="BL97" s="115"/>
      <c r="BM97" s="43"/>
      <c r="BN97" s="43"/>
      <c r="BO97" s="43"/>
      <c r="BP97" s="115"/>
      <c r="BS97" s="50"/>
      <c r="BT97" s="115"/>
      <c r="BU97" s="222"/>
      <c r="BV97" s="223"/>
      <c r="BZ97" s="221"/>
      <c r="CC97" s="50"/>
      <c r="CD97" s="115"/>
      <c r="CE97" s="43"/>
      <c r="CF97" s="43"/>
      <c r="CG97" s="43"/>
      <c r="CH97" s="115"/>
      <c r="CK97" s="50"/>
      <c r="CL97" s="115"/>
      <c r="CM97" s="222"/>
      <c r="CN97" s="223"/>
      <c r="CR97" s="221"/>
      <c r="CU97" s="50"/>
      <c r="CV97" s="115"/>
      <c r="CW97" s="43"/>
      <c r="CX97" s="43"/>
      <c r="CY97" s="43"/>
      <c r="CZ97" s="115"/>
      <c r="DC97" s="50"/>
      <c r="DD97" s="115"/>
      <c r="DE97" s="222"/>
      <c r="DF97" s="223"/>
      <c r="DJ97" s="221"/>
      <c r="DM97" s="50"/>
      <c r="DN97" s="115"/>
      <c r="DO97" s="43"/>
      <c r="DP97" s="43"/>
      <c r="DQ97" s="43"/>
      <c r="DR97" s="115"/>
      <c r="DU97" s="50"/>
      <c r="DV97" s="115"/>
      <c r="DW97" s="222"/>
      <c r="DX97" s="223"/>
      <c r="EB97" s="221"/>
      <c r="EE97" s="50"/>
      <c r="EF97" s="115"/>
      <c r="EG97" s="43"/>
      <c r="EH97" s="43"/>
      <c r="EI97" s="43"/>
      <c r="EJ97" s="115"/>
      <c r="EM97" s="50"/>
      <c r="EN97" s="115"/>
      <c r="EO97" s="222"/>
      <c r="EP97" s="223"/>
      <c r="ET97" s="221"/>
      <c r="EW97" s="50"/>
      <c r="EX97" s="115"/>
      <c r="EY97" s="43"/>
      <c r="EZ97" s="43"/>
      <c r="FA97" s="43"/>
      <c r="FB97" s="115"/>
      <c r="FE97" s="50"/>
      <c r="FF97" s="115"/>
      <c r="FG97" s="222"/>
      <c r="FH97" s="223"/>
      <c r="FL97" s="221"/>
      <c r="FO97" s="50"/>
      <c r="FP97" s="115"/>
      <c r="FQ97" s="43"/>
      <c r="FR97" s="43"/>
      <c r="FS97" s="43"/>
      <c r="FT97" s="115"/>
      <c r="FW97" s="50"/>
      <c r="FX97" s="115"/>
      <c r="FY97" s="222"/>
      <c r="FZ97" s="223"/>
      <c r="GD97" s="221"/>
      <c r="GG97" s="50"/>
      <c r="GH97" s="115"/>
      <c r="GI97" s="43"/>
      <c r="GJ97" s="43"/>
      <c r="GK97" s="43"/>
      <c r="GL97" s="115"/>
      <c r="GO97" s="50"/>
      <c r="GP97" s="115"/>
      <c r="GQ97" s="222"/>
    </row>
    <row r="98">
      <c r="A98" s="218"/>
      <c r="B98" s="219"/>
      <c r="C98" s="15"/>
      <c r="D98" s="15"/>
      <c r="E98" s="15"/>
      <c r="F98" s="71"/>
      <c r="G98" s="15"/>
      <c r="H98" s="15"/>
      <c r="I98" s="28"/>
      <c r="J98" s="71"/>
      <c r="K98" s="35"/>
      <c r="L98" s="35"/>
      <c r="M98" s="35"/>
      <c r="N98" s="71"/>
      <c r="O98" s="15"/>
      <c r="P98" s="15"/>
      <c r="Q98" s="28"/>
      <c r="R98" s="71"/>
      <c r="S98" s="173"/>
      <c r="T98" s="219"/>
      <c r="U98" s="15"/>
      <c r="V98" s="15"/>
      <c r="W98" s="15"/>
      <c r="X98" s="165"/>
      <c r="Y98" s="15"/>
      <c r="Z98" s="15"/>
      <c r="AA98" s="28"/>
      <c r="AB98" s="71"/>
      <c r="AC98" s="35"/>
      <c r="AD98" s="35"/>
      <c r="AE98" s="35"/>
      <c r="AF98" s="71"/>
      <c r="AG98" s="15"/>
      <c r="AH98" s="15"/>
      <c r="AI98" s="15"/>
      <c r="AJ98" s="71"/>
      <c r="AK98" s="173"/>
      <c r="AL98" s="219"/>
      <c r="AM98" s="15"/>
      <c r="AN98" s="15"/>
      <c r="AO98" s="15"/>
      <c r="AP98" s="165"/>
      <c r="AQ98" s="15"/>
      <c r="AR98" s="15"/>
      <c r="AS98" s="28"/>
      <c r="AT98" s="71"/>
      <c r="AU98" s="35"/>
      <c r="AV98" s="35"/>
      <c r="AW98" s="35"/>
      <c r="AX98" s="71"/>
      <c r="AY98" s="15"/>
      <c r="AZ98" s="15"/>
      <c r="BA98" s="28"/>
      <c r="BB98" s="71"/>
      <c r="BC98" s="173"/>
      <c r="BD98" s="220"/>
      <c r="BH98" s="221"/>
      <c r="BK98" s="50"/>
      <c r="BL98" s="115"/>
      <c r="BM98" s="43"/>
      <c r="BN98" s="43"/>
      <c r="BO98" s="43"/>
      <c r="BP98" s="115"/>
      <c r="BS98" s="50"/>
      <c r="BT98" s="115"/>
      <c r="BU98" s="222"/>
      <c r="BV98" s="223"/>
      <c r="BZ98" s="221"/>
      <c r="CC98" s="50"/>
      <c r="CD98" s="115"/>
      <c r="CE98" s="43"/>
      <c r="CF98" s="43"/>
      <c r="CG98" s="43"/>
      <c r="CH98" s="115"/>
      <c r="CK98" s="50"/>
      <c r="CL98" s="115"/>
      <c r="CM98" s="222"/>
      <c r="CN98" s="223"/>
      <c r="CR98" s="221"/>
      <c r="CU98" s="50"/>
      <c r="CV98" s="115"/>
      <c r="CW98" s="43"/>
      <c r="CX98" s="43"/>
      <c r="CY98" s="43"/>
      <c r="CZ98" s="115"/>
      <c r="DC98" s="50"/>
      <c r="DD98" s="115"/>
      <c r="DE98" s="222"/>
      <c r="DF98" s="223"/>
      <c r="DJ98" s="221"/>
      <c r="DM98" s="50"/>
      <c r="DN98" s="115"/>
      <c r="DO98" s="43"/>
      <c r="DP98" s="43"/>
      <c r="DQ98" s="43"/>
      <c r="DR98" s="115"/>
      <c r="DU98" s="50"/>
      <c r="DV98" s="115"/>
      <c r="DW98" s="222"/>
      <c r="DX98" s="223"/>
      <c r="EB98" s="221"/>
      <c r="EE98" s="50"/>
      <c r="EF98" s="115"/>
      <c r="EG98" s="43"/>
      <c r="EH98" s="43"/>
      <c r="EI98" s="43"/>
      <c r="EJ98" s="115"/>
      <c r="EM98" s="50"/>
      <c r="EN98" s="115"/>
      <c r="EO98" s="222"/>
      <c r="EP98" s="223"/>
      <c r="ET98" s="221"/>
      <c r="EW98" s="50"/>
      <c r="EX98" s="115"/>
      <c r="EY98" s="43"/>
      <c r="EZ98" s="43"/>
      <c r="FA98" s="43"/>
      <c r="FB98" s="115"/>
      <c r="FE98" s="50"/>
      <c r="FF98" s="115"/>
      <c r="FG98" s="222"/>
      <c r="FH98" s="223"/>
      <c r="FL98" s="221"/>
      <c r="FO98" s="50"/>
      <c r="FP98" s="115"/>
      <c r="FQ98" s="43"/>
      <c r="FR98" s="43"/>
      <c r="FS98" s="43"/>
      <c r="FT98" s="115"/>
      <c r="FW98" s="50"/>
      <c r="FX98" s="115"/>
      <c r="FY98" s="222"/>
      <c r="FZ98" s="223"/>
      <c r="GD98" s="221"/>
      <c r="GG98" s="50"/>
      <c r="GH98" s="115"/>
      <c r="GI98" s="43"/>
      <c r="GJ98" s="43"/>
      <c r="GK98" s="43"/>
      <c r="GL98" s="115"/>
      <c r="GO98" s="50"/>
      <c r="GP98" s="115"/>
      <c r="GQ98" s="222"/>
    </row>
    <row r="99">
      <c r="A99" s="218"/>
      <c r="B99" s="219"/>
      <c r="C99" s="15"/>
      <c r="D99" s="15"/>
      <c r="E99" s="15"/>
      <c r="F99" s="71"/>
      <c r="G99" s="15"/>
      <c r="H99" s="15"/>
      <c r="I99" s="28"/>
      <c r="J99" s="71"/>
      <c r="K99" s="35"/>
      <c r="L99" s="35"/>
      <c r="M99" s="35"/>
      <c r="N99" s="71"/>
      <c r="O99" s="15"/>
      <c r="P99" s="15"/>
      <c r="Q99" s="28"/>
      <c r="R99" s="71"/>
      <c r="S99" s="173"/>
      <c r="T99" s="219"/>
      <c r="U99" s="15"/>
      <c r="V99" s="15"/>
      <c r="W99" s="15"/>
      <c r="X99" s="165"/>
      <c r="Y99" s="15"/>
      <c r="Z99" s="15"/>
      <c r="AA99" s="28"/>
      <c r="AB99" s="71"/>
      <c r="AC99" s="35"/>
      <c r="AD99" s="35"/>
      <c r="AE99" s="35"/>
      <c r="AF99" s="71"/>
      <c r="AG99" s="15"/>
      <c r="AH99" s="15"/>
      <c r="AI99" s="15"/>
      <c r="AJ99" s="71"/>
      <c r="AK99" s="173"/>
      <c r="AL99" s="219"/>
      <c r="AM99" s="15"/>
      <c r="AN99" s="15"/>
      <c r="AO99" s="15"/>
      <c r="AP99" s="165"/>
      <c r="AQ99" s="15"/>
      <c r="AR99" s="15"/>
      <c r="AS99" s="28"/>
      <c r="AT99" s="71"/>
      <c r="AU99" s="35"/>
      <c r="AV99" s="35"/>
      <c r="AW99" s="35"/>
      <c r="AX99" s="71"/>
      <c r="AY99" s="15"/>
      <c r="AZ99" s="15"/>
      <c r="BA99" s="28"/>
      <c r="BB99" s="71"/>
      <c r="BC99" s="173"/>
      <c r="BD99" s="220"/>
      <c r="BH99" s="221"/>
      <c r="BK99" s="50"/>
      <c r="BL99" s="115"/>
      <c r="BM99" s="43"/>
      <c r="BN99" s="43"/>
      <c r="BO99" s="43"/>
      <c r="BP99" s="115"/>
      <c r="BS99" s="50"/>
      <c r="BT99" s="115"/>
      <c r="BU99" s="222"/>
      <c r="BV99" s="223"/>
      <c r="BZ99" s="221"/>
      <c r="CC99" s="50"/>
      <c r="CD99" s="115"/>
      <c r="CE99" s="43"/>
      <c r="CF99" s="43"/>
      <c r="CG99" s="43"/>
      <c r="CH99" s="115"/>
      <c r="CK99" s="50"/>
      <c r="CL99" s="115"/>
      <c r="CM99" s="222"/>
      <c r="CN99" s="223"/>
      <c r="CR99" s="221"/>
      <c r="CU99" s="50"/>
      <c r="CV99" s="115"/>
      <c r="CW99" s="43"/>
      <c r="CX99" s="43"/>
      <c r="CY99" s="43"/>
      <c r="CZ99" s="115"/>
      <c r="DC99" s="50"/>
      <c r="DD99" s="115"/>
      <c r="DE99" s="222"/>
      <c r="DF99" s="223"/>
      <c r="DJ99" s="221"/>
      <c r="DM99" s="50"/>
      <c r="DN99" s="115"/>
      <c r="DO99" s="43"/>
      <c r="DP99" s="43"/>
      <c r="DQ99" s="43"/>
      <c r="DR99" s="115"/>
      <c r="DU99" s="50"/>
      <c r="DV99" s="115"/>
      <c r="DW99" s="222"/>
      <c r="DX99" s="223"/>
      <c r="EB99" s="221"/>
      <c r="EE99" s="50"/>
      <c r="EF99" s="115"/>
      <c r="EG99" s="43"/>
      <c r="EH99" s="43"/>
      <c r="EI99" s="43"/>
      <c r="EJ99" s="115"/>
      <c r="EM99" s="50"/>
      <c r="EN99" s="115"/>
      <c r="EO99" s="222"/>
      <c r="EP99" s="223"/>
      <c r="ET99" s="221"/>
      <c r="EW99" s="50"/>
      <c r="EX99" s="115"/>
      <c r="EY99" s="43"/>
      <c r="EZ99" s="43"/>
      <c r="FA99" s="43"/>
      <c r="FB99" s="115"/>
      <c r="FE99" s="50"/>
      <c r="FF99" s="115"/>
      <c r="FG99" s="222"/>
      <c r="FH99" s="223"/>
      <c r="FL99" s="221"/>
      <c r="FO99" s="50"/>
      <c r="FP99" s="115"/>
      <c r="FQ99" s="43"/>
      <c r="FR99" s="43"/>
      <c r="FS99" s="43"/>
      <c r="FT99" s="115"/>
      <c r="FW99" s="50"/>
      <c r="FX99" s="115"/>
      <c r="FY99" s="222"/>
      <c r="FZ99" s="223"/>
      <c r="GD99" s="221"/>
      <c r="GG99" s="50"/>
      <c r="GH99" s="115"/>
      <c r="GI99" s="43"/>
      <c r="GJ99" s="43"/>
      <c r="GK99" s="43"/>
      <c r="GL99" s="115"/>
      <c r="GO99" s="50"/>
      <c r="GP99" s="115"/>
      <c r="GQ99" s="222"/>
    </row>
    <row r="100">
      <c r="A100" s="218"/>
      <c r="B100" s="219"/>
      <c r="C100" s="15"/>
      <c r="D100" s="15"/>
      <c r="E100" s="15"/>
      <c r="F100" s="71"/>
      <c r="G100" s="15"/>
      <c r="H100" s="15"/>
      <c r="I100" s="28"/>
      <c r="J100" s="71"/>
      <c r="K100" s="35"/>
      <c r="L100" s="35"/>
      <c r="M100" s="35"/>
      <c r="N100" s="71"/>
      <c r="O100" s="15"/>
      <c r="P100" s="15"/>
      <c r="Q100" s="28"/>
      <c r="R100" s="71"/>
      <c r="S100" s="173"/>
      <c r="T100" s="219"/>
      <c r="U100" s="15"/>
      <c r="V100" s="15"/>
      <c r="W100" s="15"/>
      <c r="X100" s="165"/>
      <c r="Y100" s="15"/>
      <c r="Z100" s="15"/>
      <c r="AA100" s="28"/>
      <c r="AB100" s="71"/>
      <c r="AC100" s="35"/>
      <c r="AD100" s="35"/>
      <c r="AE100" s="35"/>
      <c r="AF100" s="71"/>
      <c r="AG100" s="15"/>
      <c r="AH100" s="15"/>
      <c r="AI100" s="15"/>
      <c r="AJ100" s="71"/>
      <c r="AK100" s="173"/>
      <c r="AL100" s="219"/>
      <c r="AM100" s="15"/>
      <c r="AN100" s="15"/>
      <c r="AO100" s="15"/>
      <c r="AP100" s="165"/>
      <c r="AQ100" s="15"/>
      <c r="AR100" s="15"/>
      <c r="AS100" s="28"/>
      <c r="AT100" s="71"/>
      <c r="AU100" s="35"/>
      <c r="AV100" s="35"/>
      <c r="AW100" s="35"/>
      <c r="AX100" s="71"/>
      <c r="AY100" s="15"/>
      <c r="AZ100" s="15"/>
      <c r="BA100" s="28"/>
      <c r="BB100" s="71"/>
      <c r="BC100" s="173"/>
      <c r="BD100" s="220"/>
      <c r="BH100" s="221"/>
      <c r="BK100" s="50"/>
      <c r="BL100" s="115"/>
      <c r="BM100" s="43"/>
      <c r="BN100" s="43"/>
      <c r="BO100" s="43"/>
      <c r="BP100" s="115"/>
      <c r="BS100" s="50"/>
      <c r="BT100" s="115"/>
      <c r="BU100" s="222"/>
      <c r="BV100" s="223"/>
      <c r="BZ100" s="221"/>
      <c r="CC100" s="50"/>
      <c r="CD100" s="115"/>
      <c r="CE100" s="43"/>
      <c r="CF100" s="43"/>
      <c r="CG100" s="43"/>
      <c r="CH100" s="115"/>
      <c r="CK100" s="50"/>
      <c r="CL100" s="115"/>
      <c r="CM100" s="222"/>
      <c r="CN100" s="223"/>
      <c r="CR100" s="221"/>
      <c r="CU100" s="50"/>
      <c r="CV100" s="115"/>
      <c r="CW100" s="43"/>
      <c r="CX100" s="43"/>
      <c r="CY100" s="43"/>
      <c r="CZ100" s="115"/>
      <c r="DC100" s="50"/>
      <c r="DD100" s="115"/>
      <c r="DE100" s="222"/>
      <c r="DF100" s="223"/>
      <c r="DJ100" s="221"/>
      <c r="DM100" s="50"/>
      <c r="DN100" s="115"/>
      <c r="DO100" s="43"/>
      <c r="DP100" s="43"/>
      <c r="DQ100" s="43"/>
      <c r="DR100" s="115"/>
      <c r="DU100" s="50"/>
      <c r="DV100" s="115"/>
      <c r="DW100" s="222"/>
      <c r="DX100" s="223"/>
      <c r="EB100" s="221"/>
      <c r="EE100" s="50"/>
      <c r="EF100" s="115"/>
      <c r="EG100" s="43"/>
      <c r="EH100" s="43"/>
      <c r="EI100" s="43"/>
      <c r="EJ100" s="115"/>
      <c r="EM100" s="50"/>
      <c r="EN100" s="115"/>
      <c r="EO100" s="222"/>
      <c r="EP100" s="223"/>
      <c r="ET100" s="221"/>
      <c r="EW100" s="50"/>
      <c r="EX100" s="115"/>
      <c r="EY100" s="43"/>
      <c r="EZ100" s="43"/>
      <c r="FA100" s="43"/>
      <c r="FB100" s="115"/>
      <c r="FE100" s="50"/>
      <c r="FF100" s="115"/>
      <c r="FG100" s="222"/>
      <c r="FH100" s="223"/>
      <c r="FL100" s="221"/>
      <c r="FO100" s="50"/>
      <c r="FP100" s="115"/>
      <c r="FQ100" s="43"/>
      <c r="FR100" s="43"/>
      <c r="FS100" s="43"/>
      <c r="FT100" s="115"/>
      <c r="FW100" s="50"/>
      <c r="FX100" s="115"/>
      <c r="FY100" s="222"/>
      <c r="FZ100" s="223"/>
      <c r="GD100" s="221"/>
      <c r="GG100" s="50"/>
      <c r="GH100" s="115"/>
      <c r="GI100" s="43"/>
      <c r="GJ100" s="43"/>
      <c r="GK100" s="43"/>
      <c r="GL100" s="115"/>
      <c r="GO100" s="50"/>
      <c r="GP100" s="115"/>
      <c r="GQ100" s="222"/>
    </row>
    <row r="101">
      <c r="A101" s="218"/>
      <c r="B101" s="219"/>
      <c r="C101" s="15"/>
      <c r="D101" s="15"/>
      <c r="E101" s="15"/>
      <c r="F101" s="71"/>
      <c r="G101" s="15"/>
      <c r="H101" s="15"/>
      <c r="I101" s="28"/>
      <c r="J101" s="71"/>
      <c r="K101" s="35"/>
      <c r="L101" s="35"/>
      <c r="M101" s="35"/>
      <c r="N101" s="71"/>
      <c r="O101" s="15"/>
      <c r="P101" s="15"/>
      <c r="Q101" s="28"/>
      <c r="R101" s="71"/>
      <c r="S101" s="173"/>
      <c r="T101" s="219"/>
      <c r="U101" s="15"/>
      <c r="V101" s="15"/>
      <c r="W101" s="15"/>
      <c r="X101" s="165"/>
      <c r="Y101" s="15"/>
      <c r="Z101" s="15"/>
      <c r="AA101" s="28"/>
      <c r="AB101" s="71"/>
      <c r="AC101" s="35"/>
      <c r="AD101" s="35"/>
      <c r="AE101" s="35"/>
      <c r="AF101" s="71"/>
      <c r="AG101" s="15"/>
      <c r="AH101" s="15"/>
      <c r="AI101" s="15"/>
      <c r="AJ101" s="71"/>
      <c r="AK101" s="173"/>
      <c r="AL101" s="219"/>
      <c r="AM101" s="15"/>
      <c r="AN101" s="15"/>
      <c r="AO101" s="15"/>
      <c r="AP101" s="165"/>
      <c r="AQ101" s="15"/>
      <c r="AR101" s="15"/>
      <c r="AS101" s="28"/>
      <c r="AT101" s="71"/>
      <c r="AU101" s="35"/>
      <c r="AV101" s="35"/>
      <c r="AW101" s="35"/>
      <c r="AX101" s="71"/>
      <c r="AY101" s="15"/>
      <c r="AZ101" s="15"/>
      <c r="BA101" s="28"/>
      <c r="BB101" s="71"/>
      <c r="BC101" s="173"/>
      <c r="BD101" s="220"/>
      <c r="BH101" s="221"/>
      <c r="BK101" s="50"/>
      <c r="BL101" s="115"/>
      <c r="BM101" s="43"/>
      <c r="BN101" s="43"/>
      <c r="BO101" s="43"/>
      <c r="BP101" s="115"/>
      <c r="BS101" s="50"/>
      <c r="BT101" s="115"/>
      <c r="BU101" s="222"/>
      <c r="BV101" s="223"/>
      <c r="BZ101" s="221"/>
      <c r="CC101" s="50"/>
      <c r="CD101" s="115"/>
      <c r="CE101" s="43"/>
      <c r="CF101" s="43"/>
      <c r="CG101" s="43"/>
      <c r="CH101" s="115"/>
      <c r="CK101" s="50"/>
      <c r="CL101" s="115"/>
      <c r="CM101" s="222"/>
      <c r="CN101" s="223"/>
      <c r="CR101" s="221"/>
      <c r="CU101" s="50"/>
      <c r="CV101" s="115"/>
      <c r="CW101" s="43"/>
      <c r="CX101" s="43"/>
      <c r="CY101" s="43"/>
      <c r="CZ101" s="115"/>
      <c r="DC101" s="50"/>
      <c r="DD101" s="115"/>
      <c r="DE101" s="222"/>
      <c r="DF101" s="223"/>
      <c r="DJ101" s="221"/>
      <c r="DM101" s="50"/>
      <c r="DN101" s="115"/>
      <c r="DO101" s="43"/>
      <c r="DP101" s="43"/>
      <c r="DQ101" s="43"/>
      <c r="DR101" s="115"/>
      <c r="DU101" s="50"/>
      <c r="DV101" s="115"/>
      <c r="DW101" s="222"/>
      <c r="DX101" s="223"/>
      <c r="EB101" s="221"/>
      <c r="EE101" s="50"/>
      <c r="EF101" s="115"/>
      <c r="EG101" s="43"/>
      <c r="EH101" s="43"/>
      <c r="EI101" s="43"/>
      <c r="EJ101" s="115"/>
      <c r="EM101" s="50"/>
      <c r="EN101" s="115"/>
      <c r="EO101" s="222"/>
      <c r="EP101" s="223"/>
      <c r="ET101" s="221"/>
      <c r="EW101" s="50"/>
      <c r="EX101" s="115"/>
      <c r="EY101" s="43"/>
      <c r="EZ101" s="43"/>
      <c r="FA101" s="43"/>
      <c r="FB101" s="115"/>
      <c r="FE101" s="50"/>
      <c r="FF101" s="115"/>
      <c r="FG101" s="222"/>
      <c r="FH101" s="223"/>
      <c r="FL101" s="221"/>
      <c r="FO101" s="50"/>
      <c r="FP101" s="115"/>
      <c r="FQ101" s="43"/>
      <c r="FR101" s="43"/>
      <c r="FS101" s="43"/>
      <c r="FT101" s="115"/>
      <c r="FW101" s="50"/>
      <c r="FX101" s="115"/>
      <c r="FY101" s="222"/>
      <c r="FZ101" s="223"/>
      <c r="GD101" s="221"/>
      <c r="GG101" s="50"/>
      <c r="GH101" s="115"/>
      <c r="GI101" s="43"/>
      <c r="GJ101" s="43"/>
      <c r="GK101" s="43"/>
      <c r="GL101" s="115"/>
      <c r="GO101" s="50"/>
      <c r="GP101" s="115"/>
      <c r="GQ101" s="222"/>
    </row>
    <row r="102">
      <c r="A102" s="218"/>
      <c r="B102" s="219"/>
      <c r="C102" s="15"/>
      <c r="D102" s="15"/>
      <c r="E102" s="15"/>
      <c r="F102" s="71"/>
      <c r="G102" s="15"/>
      <c r="H102" s="15"/>
      <c r="I102" s="28"/>
      <c r="J102" s="71"/>
      <c r="K102" s="35"/>
      <c r="L102" s="35"/>
      <c r="M102" s="35"/>
      <c r="N102" s="71"/>
      <c r="O102" s="15"/>
      <c r="P102" s="15"/>
      <c r="Q102" s="28"/>
      <c r="R102" s="71"/>
      <c r="S102" s="173"/>
      <c r="T102" s="219"/>
      <c r="U102" s="15"/>
      <c r="V102" s="15"/>
      <c r="W102" s="15"/>
      <c r="X102" s="165"/>
      <c r="Y102" s="15"/>
      <c r="Z102" s="15"/>
      <c r="AA102" s="28"/>
      <c r="AB102" s="71"/>
      <c r="AC102" s="35"/>
      <c r="AD102" s="35"/>
      <c r="AE102" s="35"/>
      <c r="AF102" s="71"/>
      <c r="AG102" s="15"/>
      <c r="AH102" s="15"/>
      <c r="AI102" s="15"/>
      <c r="AJ102" s="71"/>
      <c r="AK102" s="173"/>
      <c r="AL102" s="219"/>
      <c r="AM102" s="15"/>
      <c r="AN102" s="15"/>
      <c r="AO102" s="15"/>
      <c r="AP102" s="165"/>
      <c r="AQ102" s="15"/>
      <c r="AR102" s="15"/>
      <c r="AS102" s="28"/>
      <c r="AT102" s="71"/>
      <c r="AU102" s="35"/>
      <c r="AV102" s="35"/>
      <c r="AW102" s="35"/>
      <c r="AX102" s="71"/>
      <c r="AY102" s="15"/>
      <c r="AZ102" s="15"/>
      <c r="BA102" s="28"/>
      <c r="BB102" s="71"/>
      <c r="BC102" s="173"/>
      <c r="BD102" s="220"/>
      <c r="BH102" s="221"/>
      <c r="BK102" s="50"/>
      <c r="BL102" s="115"/>
      <c r="BM102" s="43"/>
      <c r="BN102" s="43"/>
      <c r="BO102" s="43"/>
      <c r="BP102" s="115"/>
      <c r="BS102" s="50"/>
      <c r="BT102" s="115"/>
      <c r="BU102" s="222"/>
      <c r="BV102" s="223"/>
      <c r="BZ102" s="221"/>
      <c r="CC102" s="50"/>
      <c r="CD102" s="115"/>
      <c r="CE102" s="43"/>
      <c r="CF102" s="43"/>
      <c r="CG102" s="43"/>
      <c r="CH102" s="115"/>
      <c r="CK102" s="50"/>
      <c r="CL102" s="115"/>
      <c r="CM102" s="222"/>
      <c r="CN102" s="223"/>
      <c r="CR102" s="221"/>
      <c r="CU102" s="50"/>
      <c r="CV102" s="115"/>
      <c r="CW102" s="43"/>
      <c r="CX102" s="43"/>
      <c r="CY102" s="43"/>
      <c r="CZ102" s="115"/>
      <c r="DC102" s="50"/>
      <c r="DD102" s="115"/>
      <c r="DE102" s="222"/>
      <c r="DF102" s="223"/>
      <c r="DJ102" s="221"/>
      <c r="DM102" s="50"/>
      <c r="DN102" s="115"/>
      <c r="DO102" s="43"/>
      <c r="DP102" s="43"/>
      <c r="DQ102" s="43"/>
      <c r="DR102" s="115"/>
      <c r="DU102" s="50"/>
      <c r="DV102" s="115"/>
      <c r="DW102" s="222"/>
      <c r="DX102" s="223"/>
      <c r="EB102" s="221"/>
      <c r="EE102" s="50"/>
      <c r="EF102" s="115"/>
      <c r="EG102" s="43"/>
      <c r="EH102" s="43"/>
      <c r="EI102" s="43"/>
      <c r="EJ102" s="115"/>
      <c r="EM102" s="50"/>
      <c r="EN102" s="115"/>
      <c r="EO102" s="222"/>
      <c r="EP102" s="223"/>
      <c r="ET102" s="221"/>
      <c r="EW102" s="50"/>
      <c r="EX102" s="115"/>
      <c r="EY102" s="43"/>
      <c r="EZ102" s="43"/>
      <c r="FA102" s="43"/>
      <c r="FB102" s="115"/>
      <c r="FE102" s="50"/>
      <c r="FF102" s="115"/>
      <c r="FG102" s="222"/>
      <c r="FH102" s="223"/>
      <c r="FL102" s="221"/>
      <c r="FO102" s="50"/>
      <c r="FP102" s="115"/>
      <c r="FQ102" s="43"/>
      <c r="FR102" s="43"/>
      <c r="FS102" s="43"/>
      <c r="FT102" s="115"/>
      <c r="FW102" s="50"/>
      <c r="FX102" s="115"/>
      <c r="FY102" s="222"/>
      <c r="FZ102" s="223"/>
      <c r="GD102" s="221"/>
      <c r="GG102" s="50"/>
      <c r="GH102" s="115"/>
      <c r="GI102" s="43"/>
      <c r="GJ102" s="43"/>
      <c r="GK102" s="43"/>
      <c r="GL102" s="115"/>
      <c r="GO102" s="50"/>
      <c r="GP102" s="115"/>
      <c r="GQ102" s="222"/>
    </row>
    <row r="103">
      <c r="A103" s="218"/>
      <c r="B103" s="219"/>
      <c r="C103" s="15"/>
      <c r="D103" s="15"/>
      <c r="E103" s="15"/>
      <c r="F103" s="71"/>
      <c r="G103" s="15"/>
      <c r="H103" s="15"/>
      <c r="I103" s="28"/>
      <c r="J103" s="71"/>
      <c r="K103" s="35"/>
      <c r="L103" s="35"/>
      <c r="M103" s="35"/>
      <c r="N103" s="71"/>
      <c r="O103" s="15"/>
      <c r="P103" s="15"/>
      <c r="Q103" s="28"/>
      <c r="R103" s="71"/>
      <c r="S103" s="173"/>
      <c r="T103" s="219"/>
      <c r="U103" s="15"/>
      <c r="V103" s="15"/>
      <c r="W103" s="15"/>
      <c r="X103" s="165"/>
      <c r="Y103" s="15"/>
      <c r="Z103" s="15"/>
      <c r="AA103" s="28"/>
      <c r="AB103" s="71"/>
      <c r="AC103" s="35"/>
      <c r="AD103" s="35"/>
      <c r="AE103" s="35"/>
      <c r="AF103" s="71"/>
      <c r="AG103" s="15"/>
      <c r="AH103" s="15"/>
      <c r="AI103" s="15"/>
      <c r="AJ103" s="71"/>
      <c r="AK103" s="173"/>
      <c r="AL103" s="219"/>
      <c r="AM103" s="15"/>
      <c r="AN103" s="15"/>
      <c r="AO103" s="15"/>
      <c r="AP103" s="165"/>
      <c r="AQ103" s="15"/>
      <c r="AR103" s="15"/>
      <c r="AS103" s="28"/>
      <c r="AT103" s="71"/>
      <c r="AU103" s="35"/>
      <c r="AV103" s="35"/>
      <c r="AW103" s="35"/>
      <c r="AX103" s="71"/>
      <c r="AY103" s="15"/>
      <c r="AZ103" s="15"/>
      <c r="BA103" s="28"/>
      <c r="BB103" s="71"/>
      <c r="BC103" s="173"/>
      <c r="BD103" s="220"/>
      <c r="BH103" s="221"/>
      <c r="BK103" s="50"/>
      <c r="BL103" s="115"/>
      <c r="BM103" s="43"/>
      <c r="BN103" s="43"/>
      <c r="BO103" s="43"/>
      <c r="BP103" s="115"/>
      <c r="BS103" s="50"/>
      <c r="BT103" s="115"/>
      <c r="BU103" s="222"/>
      <c r="BV103" s="223"/>
      <c r="BZ103" s="221"/>
      <c r="CC103" s="50"/>
      <c r="CD103" s="115"/>
      <c r="CE103" s="43"/>
      <c r="CF103" s="43"/>
      <c r="CG103" s="43"/>
      <c r="CH103" s="115"/>
      <c r="CK103" s="50"/>
      <c r="CL103" s="115"/>
      <c r="CM103" s="222"/>
      <c r="CN103" s="223"/>
      <c r="CR103" s="221"/>
      <c r="CU103" s="50"/>
      <c r="CV103" s="115"/>
      <c r="CW103" s="43"/>
      <c r="CX103" s="43"/>
      <c r="CY103" s="43"/>
      <c r="CZ103" s="115"/>
      <c r="DC103" s="50"/>
      <c r="DD103" s="115"/>
      <c r="DE103" s="222"/>
      <c r="DF103" s="223"/>
      <c r="DJ103" s="221"/>
      <c r="DM103" s="50"/>
      <c r="DN103" s="115"/>
      <c r="DO103" s="43"/>
      <c r="DP103" s="43"/>
      <c r="DQ103" s="43"/>
      <c r="DR103" s="115"/>
      <c r="DU103" s="50"/>
      <c r="DV103" s="115"/>
      <c r="DW103" s="222"/>
      <c r="DX103" s="223"/>
      <c r="EB103" s="221"/>
      <c r="EE103" s="50"/>
      <c r="EF103" s="115"/>
      <c r="EG103" s="43"/>
      <c r="EH103" s="43"/>
      <c r="EI103" s="43"/>
      <c r="EJ103" s="115"/>
      <c r="EM103" s="50"/>
      <c r="EN103" s="115"/>
      <c r="EO103" s="222"/>
      <c r="EP103" s="223"/>
      <c r="ET103" s="221"/>
      <c r="EW103" s="50"/>
      <c r="EX103" s="115"/>
      <c r="EY103" s="43"/>
      <c r="EZ103" s="43"/>
      <c r="FA103" s="43"/>
      <c r="FB103" s="115"/>
      <c r="FE103" s="50"/>
      <c r="FF103" s="115"/>
      <c r="FG103" s="222"/>
      <c r="FH103" s="223"/>
      <c r="FL103" s="221"/>
      <c r="FO103" s="50"/>
      <c r="FP103" s="115"/>
      <c r="FQ103" s="43"/>
      <c r="FR103" s="43"/>
      <c r="FS103" s="43"/>
      <c r="FT103" s="115"/>
      <c r="FW103" s="50"/>
      <c r="FX103" s="115"/>
      <c r="FY103" s="222"/>
      <c r="FZ103" s="223"/>
      <c r="GD103" s="221"/>
      <c r="GG103" s="50"/>
      <c r="GH103" s="115"/>
      <c r="GI103" s="43"/>
      <c r="GJ103" s="43"/>
      <c r="GK103" s="43"/>
      <c r="GL103" s="115"/>
      <c r="GO103" s="50"/>
      <c r="GP103" s="115"/>
      <c r="GQ103" s="222"/>
    </row>
    <row r="104">
      <c r="A104" s="218"/>
      <c r="B104" s="219"/>
      <c r="C104" s="15"/>
      <c r="D104" s="15"/>
      <c r="E104" s="15"/>
      <c r="F104" s="71"/>
      <c r="G104" s="15"/>
      <c r="H104" s="15"/>
      <c r="I104" s="28"/>
      <c r="J104" s="71"/>
      <c r="K104" s="35"/>
      <c r="L104" s="35"/>
      <c r="M104" s="35"/>
      <c r="N104" s="71"/>
      <c r="O104" s="15"/>
      <c r="P104" s="15"/>
      <c r="Q104" s="28"/>
      <c r="R104" s="71"/>
      <c r="S104" s="173"/>
      <c r="T104" s="219"/>
      <c r="U104" s="15"/>
      <c r="V104" s="15"/>
      <c r="W104" s="15"/>
      <c r="X104" s="165"/>
      <c r="Y104" s="15"/>
      <c r="Z104" s="15"/>
      <c r="AA104" s="28"/>
      <c r="AB104" s="71"/>
      <c r="AC104" s="35"/>
      <c r="AD104" s="35"/>
      <c r="AE104" s="35"/>
      <c r="AF104" s="71"/>
      <c r="AG104" s="15"/>
      <c r="AH104" s="15"/>
      <c r="AI104" s="15"/>
      <c r="AJ104" s="71"/>
      <c r="AK104" s="173"/>
      <c r="AL104" s="219"/>
      <c r="AM104" s="15"/>
      <c r="AN104" s="15"/>
      <c r="AO104" s="15"/>
      <c r="AP104" s="165"/>
      <c r="AQ104" s="15"/>
      <c r="AR104" s="15"/>
      <c r="AS104" s="28"/>
      <c r="AT104" s="71"/>
      <c r="AU104" s="35"/>
      <c r="AV104" s="35"/>
      <c r="AW104" s="35"/>
      <c r="AX104" s="71"/>
      <c r="AY104" s="15"/>
      <c r="AZ104" s="15"/>
      <c r="BA104" s="28"/>
      <c r="BB104" s="71"/>
      <c r="BC104" s="173"/>
      <c r="BD104" s="220"/>
      <c r="BH104" s="221"/>
      <c r="BK104" s="50"/>
      <c r="BL104" s="115"/>
      <c r="BM104" s="43"/>
      <c r="BN104" s="43"/>
      <c r="BO104" s="43"/>
      <c r="BP104" s="115"/>
      <c r="BS104" s="50"/>
      <c r="BT104" s="115"/>
      <c r="BU104" s="222"/>
      <c r="BV104" s="223"/>
      <c r="BZ104" s="221"/>
      <c r="CC104" s="50"/>
      <c r="CD104" s="115"/>
      <c r="CE104" s="43"/>
      <c r="CF104" s="43"/>
      <c r="CG104" s="43"/>
      <c r="CH104" s="115"/>
      <c r="CK104" s="50"/>
      <c r="CL104" s="115"/>
      <c r="CM104" s="222"/>
      <c r="CN104" s="223"/>
      <c r="CR104" s="221"/>
      <c r="CU104" s="50"/>
      <c r="CV104" s="115"/>
      <c r="CW104" s="43"/>
      <c r="CX104" s="43"/>
      <c r="CY104" s="43"/>
      <c r="CZ104" s="115"/>
      <c r="DC104" s="50"/>
      <c r="DD104" s="115"/>
      <c r="DE104" s="222"/>
      <c r="DF104" s="223"/>
      <c r="DJ104" s="221"/>
      <c r="DM104" s="50"/>
      <c r="DN104" s="115"/>
      <c r="DO104" s="43"/>
      <c r="DP104" s="43"/>
      <c r="DQ104" s="43"/>
      <c r="DR104" s="115"/>
      <c r="DU104" s="50"/>
      <c r="DV104" s="115"/>
      <c r="DW104" s="222"/>
      <c r="DX104" s="223"/>
      <c r="EB104" s="221"/>
      <c r="EE104" s="50"/>
      <c r="EF104" s="115"/>
      <c r="EG104" s="43"/>
      <c r="EH104" s="43"/>
      <c r="EI104" s="43"/>
      <c r="EJ104" s="115"/>
      <c r="EM104" s="50"/>
      <c r="EN104" s="115"/>
      <c r="EO104" s="222"/>
      <c r="EP104" s="223"/>
      <c r="ET104" s="221"/>
      <c r="EW104" s="50"/>
      <c r="EX104" s="115"/>
      <c r="EY104" s="43"/>
      <c r="EZ104" s="43"/>
      <c r="FA104" s="43"/>
      <c r="FB104" s="115"/>
      <c r="FE104" s="50"/>
      <c r="FF104" s="115"/>
      <c r="FG104" s="222"/>
      <c r="FH104" s="223"/>
      <c r="FL104" s="221"/>
      <c r="FO104" s="50"/>
      <c r="FP104" s="115"/>
      <c r="FQ104" s="43"/>
      <c r="FR104" s="43"/>
      <c r="FS104" s="43"/>
      <c r="FT104" s="115"/>
      <c r="FW104" s="50"/>
      <c r="FX104" s="115"/>
      <c r="FY104" s="222"/>
      <c r="FZ104" s="223"/>
      <c r="GD104" s="221"/>
      <c r="GG104" s="50"/>
      <c r="GH104" s="115"/>
      <c r="GI104" s="43"/>
      <c r="GJ104" s="43"/>
      <c r="GK104" s="43"/>
      <c r="GL104" s="115"/>
      <c r="GO104" s="50"/>
      <c r="GP104" s="115"/>
      <c r="GQ104" s="222"/>
    </row>
    <row r="105">
      <c r="A105" s="218"/>
      <c r="B105" s="219"/>
      <c r="C105" s="15"/>
      <c r="D105" s="15"/>
      <c r="E105" s="15"/>
      <c r="F105" s="71"/>
      <c r="G105" s="15"/>
      <c r="H105" s="15"/>
      <c r="I105" s="28"/>
      <c r="J105" s="71"/>
      <c r="K105" s="35"/>
      <c r="L105" s="35"/>
      <c r="M105" s="35"/>
      <c r="N105" s="71"/>
      <c r="O105" s="15"/>
      <c r="P105" s="15"/>
      <c r="Q105" s="28"/>
      <c r="R105" s="71"/>
      <c r="S105" s="173"/>
      <c r="T105" s="219"/>
      <c r="U105" s="15"/>
      <c r="V105" s="15"/>
      <c r="W105" s="15"/>
      <c r="X105" s="165"/>
      <c r="Y105" s="15"/>
      <c r="Z105" s="15"/>
      <c r="AA105" s="28"/>
      <c r="AB105" s="71"/>
      <c r="AC105" s="35"/>
      <c r="AD105" s="35"/>
      <c r="AE105" s="35"/>
      <c r="AF105" s="71"/>
      <c r="AG105" s="15"/>
      <c r="AH105" s="15"/>
      <c r="AI105" s="15"/>
      <c r="AJ105" s="71"/>
      <c r="AK105" s="173"/>
      <c r="AL105" s="219"/>
      <c r="AM105" s="15"/>
      <c r="AN105" s="15"/>
      <c r="AO105" s="15"/>
      <c r="AP105" s="165"/>
      <c r="AQ105" s="15"/>
      <c r="AR105" s="15"/>
      <c r="AS105" s="28"/>
      <c r="AT105" s="71"/>
      <c r="AU105" s="35"/>
      <c r="AV105" s="35"/>
      <c r="AW105" s="35"/>
      <c r="AX105" s="71"/>
      <c r="AY105" s="15"/>
      <c r="AZ105" s="15"/>
      <c r="BA105" s="28"/>
      <c r="BB105" s="71"/>
      <c r="BC105" s="173"/>
      <c r="BD105" s="220"/>
      <c r="BH105" s="221"/>
      <c r="BK105" s="50"/>
      <c r="BL105" s="115"/>
      <c r="BM105" s="43"/>
      <c r="BN105" s="43"/>
      <c r="BO105" s="43"/>
      <c r="BP105" s="115"/>
      <c r="BS105" s="50"/>
      <c r="BT105" s="115"/>
      <c r="BU105" s="222"/>
      <c r="BV105" s="223"/>
      <c r="BZ105" s="221"/>
      <c r="CC105" s="50"/>
      <c r="CD105" s="115"/>
      <c r="CE105" s="43"/>
      <c r="CF105" s="43"/>
      <c r="CG105" s="43"/>
      <c r="CH105" s="115"/>
      <c r="CK105" s="50"/>
      <c r="CL105" s="115"/>
      <c r="CM105" s="222"/>
      <c r="CN105" s="223"/>
      <c r="CR105" s="221"/>
      <c r="CU105" s="50"/>
      <c r="CV105" s="115"/>
      <c r="CW105" s="43"/>
      <c r="CX105" s="43"/>
      <c r="CY105" s="43"/>
      <c r="CZ105" s="115"/>
      <c r="DC105" s="50"/>
      <c r="DD105" s="115"/>
      <c r="DE105" s="222"/>
      <c r="DF105" s="223"/>
      <c r="DJ105" s="221"/>
      <c r="DM105" s="50"/>
      <c r="DN105" s="115"/>
      <c r="DO105" s="43"/>
      <c r="DP105" s="43"/>
      <c r="DQ105" s="43"/>
      <c r="DR105" s="115"/>
      <c r="DU105" s="50"/>
      <c r="DV105" s="115"/>
      <c r="DW105" s="222"/>
      <c r="DX105" s="223"/>
      <c r="EB105" s="221"/>
      <c r="EE105" s="50"/>
      <c r="EF105" s="115"/>
      <c r="EG105" s="43"/>
      <c r="EH105" s="43"/>
      <c r="EI105" s="43"/>
      <c r="EJ105" s="115"/>
      <c r="EM105" s="50"/>
      <c r="EN105" s="115"/>
      <c r="EO105" s="222"/>
      <c r="EP105" s="223"/>
      <c r="ET105" s="221"/>
      <c r="EW105" s="50"/>
      <c r="EX105" s="115"/>
      <c r="EY105" s="43"/>
      <c r="EZ105" s="43"/>
      <c r="FA105" s="43"/>
      <c r="FB105" s="115"/>
      <c r="FE105" s="50"/>
      <c r="FF105" s="115"/>
      <c r="FG105" s="222"/>
      <c r="FH105" s="223"/>
      <c r="FL105" s="221"/>
      <c r="FO105" s="50"/>
      <c r="FP105" s="115"/>
      <c r="FQ105" s="43"/>
      <c r="FR105" s="43"/>
      <c r="FS105" s="43"/>
      <c r="FT105" s="115"/>
      <c r="FW105" s="50"/>
      <c r="FX105" s="115"/>
      <c r="FY105" s="222"/>
      <c r="FZ105" s="223"/>
      <c r="GD105" s="221"/>
      <c r="GG105" s="50"/>
      <c r="GH105" s="115"/>
      <c r="GI105" s="43"/>
      <c r="GJ105" s="43"/>
      <c r="GK105" s="43"/>
      <c r="GL105" s="115"/>
      <c r="GO105" s="50"/>
      <c r="GP105" s="115"/>
      <c r="GQ105" s="222"/>
    </row>
    <row r="106">
      <c r="A106" s="218"/>
      <c r="B106" s="219"/>
      <c r="C106" s="15"/>
      <c r="D106" s="15"/>
      <c r="E106" s="15"/>
      <c r="F106" s="71"/>
      <c r="G106" s="15"/>
      <c r="H106" s="15"/>
      <c r="I106" s="28"/>
      <c r="J106" s="71"/>
      <c r="K106" s="35"/>
      <c r="L106" s="35"/>
      <c r="M106" s="35"/>
      <c r="N106" s="71"/>
      <c r="O106" s="15"/>
      <c r="P106" s="15"/>
      <c r="Q106" s="28"/>
      <c r="R106" s="71"/>
      <c r="S106" s="173"/>
      <c r="T106" s="219"/>
      <c r="U106" s="15"/>
      <c r="V106" s="15"/>
      <c r="W106" s="15"/>
      <c r="X106" s="165"/>
      <c r="Y106" s="15"/>
      <c r="Z106" s="15"/>
      <c r="AA106" s="28"/>
      <c r="AB106" s="71"/>
      <c r="AC106" s="35"/>
      <c r="AD106" s="35"/>
      <c r="AE106" s="35"/>
      <c r="AF106" s="71"/>
      <c r="AG106" s="15"/>
      <c r="AH106" s="15"/>
      <c r="AI106" s="15"/>
      <c r="AJ106" s="71"/>
      <c r="AK106" s="173"/>
      <c r="AL106" s="219"/>
      <c r="AM106" s="15"/>
      <c r="AN106" s="15"/>
      <c r="AO106" s="15"/>
      <c r="AP106" s="165"/>
      <c r="AQ106" s="15"/>
      <c r="AR106" s="15"/>
      <c r="AS106" s="28"/>
      <c r="AT106" s="71"/>
      <c r="AU106" s="35"/>
      <c r="AV106" s="35"/>
      <c r="AW106" s="35"/>
      <c r="AX106" s="71"/>
      <c r="AY106" s="15"/>
      <c r="AZ106" s="15"/>
      <c r="BA106" s="28"/>
      <c r="BB106" s="71"/>
      <c r="BC106" s="173"/>
      <c r="BD106" s="220"/>
      <c r="BH106" s="221"/>
      <c r="BK106" s="50"/>
      <c r="BL106" s="115"/>
      <c r="BM106" s="43"/>
      <c r="BN106" s="43"/>
      <c r="BO106" s="43"/>
      <c r="BP106" s="115"/>
      <c r="BS106" s="50"/>
      <c r="BT106" s="115"/>
      <c r="BU106" s="222"/>
      <c r="BV106" s="223"/>
      <c r="BZ106" s="221"/>
      <c r="CC106" s="50"/>
      <c r="CD106" s="115"/>
      <c r="CE106" s="43"/>
      <c r="CF106" s="43"/>
      <c r="CG106" s="43"/>
      <c r="CH106" s="115"/>
      <c r="CK106" s="50"/>
      <c r="CL106" s="115"/>
      <c r="CM106" s="222"/>
      <c r="CN106" s="223"/>
      <c r="CR106" s="221"/>
      <c r="CU106" s="50"/>
      <c r="CV106" s="115"/>
      <c r="CW106" s="43"/>
      <c r="CX106" s="43"/>
      <c r="CY106" s="43"/>
      <c r="CZ106" s="115"/>
      <c r="DC106" s="50"/>
      <c r="DD106" s="115"/>
      <c r="DE106" s="222"/>
      <c r="DF106" s="223"/>
      <c r="DJ106" s="221"/>
      <c r="DM106" s="50"/>
      <c r="DN106" s="115"/>
      <c r="DO106" s="43"/>
      <c r="DP106" s="43"/>
      <c r="DQ106" s="43"/>
      <c r="DR106" s="115"/>
      <c r="DU106" s="50"/>
      <c r="DV106" s="115"/>
      <c r="DW106" s="222"/>
      <c r="DX106" s="223"/>
      <c r="EB106" s="221"/>
      <c r="EE106" s="50"/>
      <c r="EF106" s="115"/>
      <c r="EG106" s="43"/>
      <c r="EH106" s="43"/>
      <c r="EI106" s="43"/>
      <c r="EJ106" s="115"/>
      <c r="EM106" s="50"/>
      <c r="EN106" s="115"/>
      <c r="EO106" s="222"/>
      <c r="EP106" s="223"/>
      <c r="ET106" s="221"/>
      <c r="EW106" s="50"/>
      <c r="EX106" s="115"/>
      <c r="EY106" s="43"/>
      <c r="EZ106" s="43"/>
      <c r="FA106" s="43"/>
      <c r="FB106" s="115"/>
      <c r="FE106" s="50"/>
      <c r="FF106" s="115"/>
      <c r="FG106" s="222"/>
      <c r="FH106" s="223"/>
      <c r="FL106" s="221"/>
      <c r="FO106" s="50"/>
      <c r="FP106" s="115"/>
      <c r="FQ106" s="43"/>
      <c r="FR106" s="43"/>
      <c r="FS106" s="43"/>
      <c r="FT106" s="115"/>
      <c r="FW106" s="50"/>
      <c r="FX106" s="115"/>
      <c r="FY106" s="222"/>
      <c r="FZ106" s="223"/>
      <c r="GD106" s="221"/>
      <c r="GG106" s="50"/>
      <c r="GH106" s="115"/>
      <c r="GI106" s="43"/>
      <c r="GJ106" s="43"/>
      <c r="GK106" s="43"/>
      <c r="GL106" s="115"/>
      <c r="GO106" s="50"/>
      <c r="GP106" s="115"/>
      <c r="GQ106" s="222"/>
    </row>
    <row r="107">
      <c r="A107" s="218"/>
      <c r="B107" s="219"/>
      <c r="C107" s="15"/>
      <c r="D107" s="15"/>
      <c r="E107" s="15"/>
      <c r="F107" s="71"/>
      <c r="G107" s="15"/>
      <c r="H107" s="15"/>
      <c r="I107" s="28"/>
      <c r="J107" s="71"/>
      <c r="K107" s="35"/>
      <c r="L107" s="35"/>
      <c r="M107" s="35"/>
      <c r="N107" s="71"/>
      <c r="O107" s="15"/>
      <c r="P107" s="15"/>
      <c r="Q107" s="28"/>
      <c r="R107" s="71"/>
      <c r="S107" s="173"/>
      <c r="T107" s="219"/>
      <c r="U107" s="15"/>
      <c r="V107" s="15"/>
      <c r="W107" s="15"/>
      <c r="X107" s="165"/>
      <c r="Y107" s="15"/>
      <c r="Z107" s="15"/>
      <c r="AA107" s="28"/>
      <c r="AB107" s="71"/>
      <c r="AC107" s="35"/>
      <c r="AD107" s="35"/>
      <c r="AE107" s="35"/>
      <c r="AF107" s="71"/>
      <c r="AG107" s="15"/>
      <c r="AH107" s="15"/>
      <c r="AI107" s="15"/>
      <c r="AJ107" s="71"/>
      <c r="AK107" s="173"/>
      <c r="AL107" s="219"/>
      <c r="AM107" s="15"/>
      <c r="AN107" s="15"/>
      <c r="AO107" s="15"/>
      <c r="AP107" s="165"/>
      <c r="AQ107" s="15"/>
      <c r="AR107" s="15"/>
      <c r="AS107" s="28"/>
      <c r="AT107" s="71"/>
      <c r="AU107" s="35"/>
      <c r="AV107" s="35"/>
      <c r="AW107" s="35"/>
      <c r="AX107" s="71"/>
      <c r="AY107" s="15"/>
      <c r="AZ107" s="15"/>
      <c r="BA107" s="28"/>
      <c r="BB107" s="71"/>
      <c r="BC107" s="173"/>
      <c r="BD107" s="220"/>
      <c r="BH107" s="221"/>
      <c r="BK107" s="50"/>
      <c r="BL107" s="115"/>
      <c r="BM107" s="43"/>
      <c r="BN107" s="43"/>
      <c r="BO107" s="43"/>
      <c r="BP107" s="115"/>
      <c r="BS107" s="50"/>
      <c r="BT107" s="115"/>
      <c r="BU107" s="222"/>
      <c r="BV107" s="223"/>
      <c r="BZ107" s="221"/>
      <c r="CC107" s="50"/>
      <c r="CD107" s="115"/>
      <c r="CE107" s="43"/>
      <c r="CF107" s="43"/>
      <c r="CG107" s="43"/>
      <c r="CH107" s="115"/>
      <c r="CK107" s="50"/>
      <c r="CL107" s="115"/>
      <c r="CM107" s="222"/>
      <c r="CN107" s="223"/>
      <c r="CR107" s="221"/>
      <c r="CU107" s="50"/>
      <c r="CV107" s="115"/>
      <c r="CW107" s="43"/>
      <c r="CX107" s="43"/>
      <c r="CY107" s="43"/>
      <c r="CZ107" s="115"/>
      <c r="DC107" s="50"/>
      <c r="DD107" s="115"/>
      <c r="DE107" s="222"/>
      <c r="DF107" s="223"/>
      <c r="DJ107" s="221"/>
      <c r="DM107" s="50"/>
      <c r="DN107" s="115"/>
      <c r="DO107" s="43"/>
      <c r="DP107" s="43"/>
      <c r="DQ107" s="43"/>
      <c r="DR107" s="115"/>
      <c r="DU107" s="50"/>
      <c r="DV107" s="115"/>
      <c r="DW107" s="222"/>
      <c r="DX107" s="223"/>
      <c r="EB107" s="221"/>
      <c r="EE107" s="50"/>
      <c r="EF107" s="115"/>
      <c r="EG107" s="43"/>
      <c r="EH107" s="43"/>
      <c r="EI107" s="43"/>
      <c r="EJ107" s="115"/>
      <c r="EM107" s="50"/>
      <c r="EN107" s="115"/>
      <c r="EO107" s="222"/>
      <c r="EP107" s="223"/>
      <c r="ET107" s="221"/>
      <c r="EW107" s="50"/>
      <c r="EX107" s="115"/>
      <c r="EY107" s="43"/>
      <c r="EZ107" s="43"/>
      <c r="FA107" s="43"/>
      <c r="FB107" s="115"/>
      <c r="FE107" s="50"/>
      <c r="FF107" s="115"/>
      <c r="FG107" s="222"/>
      <c r="FH107" s="223"/>
      <c r="FL107" s="221"/>
      <c r="FO107" s="50"/>
      <c r="FP107" s="115"/>
      <c r="FQ107" s="43"/>
      <c r="FR107" s="43"/>
      <c r="FS107" s="43"/>
      <c r="FT107" s="115"/>
      <c r="FW107" s="50"/>
      <c r="FX107" s="115"/>
      <c r="FY107" s="222"/>
      <c r="FZ107" s="223"/>
      <c r="GD107" s="221"/>
      <c r="GG107" s="50"/>
      <c r="GH107" s="115"/>
      <c r="GI107" s="43"/>
      <c r="GJ107" s="43"/>
      <c r="GK107" s="43"/>
      <c r="GL107" s="115"/>
      <c r="GO107" s="50"/>
      <c r="GP107" s="115"/>
      <c r="GQ107" s="222"/>
    </row>
    <row r="108">
      <c r="A108" s="218"/>
      <c r="B108" s="219"/>
      <c r="C108" s="15"/>
      <c r="D108" s="15"/>
      <c r="E108" s="15"/>
      <c r="F108" s="71"/>
      <c r="G108" s="15"/>
      <c r="H108" s="15"/>
      <c r="I108" s="28"/>
      <c r="J108" s="71"/>
      <c r="K108" s="35"/>
      <c r="L108" s="35"/>
      <c r="M108" s="35"/>
      <c r="N108" s="71"/>
      <c r="O108" s="15"/>
      <c r="P108" s="15"/>
      <c r="Q108" s="28"/>
      <c r="R108" s="71"/>
      <c r="S108" s="173"/>
      <c r="T108" s="219"/>
      <c r="U108" s="15"/>
      <c r="V108" s="15"/>
      <c r="W108" s="15"/>
      <c r="X108" s="165"/>
      <c r="Y108" s="15"/>
      <c r="Z108" s="15"/>
      <c r="AA108" s="28"/>
      <c r="AB108" s="71"/>
      <c r="AC108" s="35"/>
      <c r="AD108" s="35"/>
      <c r="AE108" s="35"/>
      <c r="AF108" s="71"/>
      <c r="AG108" s="15"/>
      <c r="AH108" s="15"/>
      <c r="AI108" s="15"/>
      <c r="AJ108" s="71"/>
      <c r="AK108" s="173"/>
      <c r="AL108" s="219"/>
      <c r="AM108" s="15"/>
      <c r="AN108" s="15"/>
      <c r="AO108" s="15"/>
      <c r="AP108" s="165"/>
      <c r="AQ108" s="15"/>
      <c r="AR108" s="15"/>
      <c r="AS108" s="28"/>
      <c r="AT108" s="71"/>
      <c r="AU108" s="35"/>
      <c r="AV108" s="35"/>
      <c r="AW108" s="35"/>
      <c r="AX108" s="71"/>
      <c r="AY108" s="15"/>
      <c r="AZ108" s="15"/>
      <c r="BA108" s="28"/>
      <c r="BB108" s="71"/>
      <c r="BC108" s="173"/>
      <c r="BD108" s="220"/>
      <c r="BH108" s="221"/>
      <c r="BK108" s="50"/>
      <c r="BL108" s="115"/>
      <c r="BM108" s="43"/>
      <c r="BN108" s="43"/>
      <c r="BO108" s="43"/>
      <c r="BP108" s="115"/>
      <c r="BS108" s="50"/>
      <c r="BT108" s="115"/>
      <c r="BU108" s="222"/>
      <c r="BV108" s="223"/>
      <c r="BZ108" s="221"/>
      <c r="CC108" s="50"/>
      <c r="CD108" s="115"/>
      <c r="CE108" s="43"/>
      <c r="CF108" s="43"/>
      <c r="CG108" s="43"/>
      <c r="CH108" s="115"/>
      <c r="CK108" s="50"/>
      <c r="CL108" s="115"/>
      <c r="CM108" s="222"/>
      <c r="CN108" s="223"/>
      <c r="CR108" s="221"/>
      <c r="CU108" s="50"/>
      <c r="CV108" s="115"/>
      <c r="CW108" s="43"/>
      <c r="CX108" s="43"/>
      <c r="CY108" s="43"/>
      <c r="CZ108" s="115"/>
      <c r="DC108" s="50"/>
      <c r="DD108" s="115"/>
      <c r="DE108" s="222"/>
      <c r="DF108" s="223"/>
      <c r="DJ108" s="221"/>
      <c r="DM108" s="50"/>
      <c r="DN108" s="115"/>
      <c r="DO108" s="43"/>
      <c r="DP108" s="43"/>
      <c r="DQ108" s="43"/>
      <c r="DR108" s="115"/>
      <c r="DU108" s="50"/>
      <c r="DV108" s="115"/>
      <c r="DW108" s="222"/>
      <c r="DX108" s="223"/>
      <c r="EB108" s="221"/>
      <c r="EE108" s="50"/>
      <c r="EF108" s="115"/>
      <c r="EG108" s="43"/>
      <c r="EH108" s="43"/>
      <c r="EI108" s="43"/>
      <c r="EJ108" s="115"/>
      <c r="EM108" s="50"/>
      <c r="EN108" s="115"/>
      <c r="EO108" s="222"/>
      <c r="EP108" s="223"/>
      <c r="ET108" s="221"/>
      <c r="EW108" s="50"/>
      <c r="EX108" s="115"/>
      <c r="EY108" s="43"/>
      <c r="EZ108" s="43"/>
      <c r="FA108" s="43"/>
      <c r="FB108" s="115"/>
      <c r="FE108" s="50"/>
      <c r="FF108" s="115"/>
      <c r="FG108" s="222"/>
      <c r="FH108" s="223"/>
      <c r="FL108" s="221"/>
      <c r="FO108" s="50"/>
      <c r="FP108" s="115"/>
      <c r="FQ108" s="43"/>
      <c r="FR108" s="43"/>
      <c r="FS108" s="43"/>
      <c r="FT108" s="115"/>
      <c r="FW108" s="50"/>
      <c r="FX108" s="115"/>
      <c r="FY108" s="222"/>
      <c r="FZ108" s="223"/>
      <c r="GD108" s="221"/>
      <c r="GG108" s="50"/>
      <c r="GH108" s="115"/>
      <c r="GI108" s="43"/>
      <c r="GJ108" s="43"/>
      <c r="GK108" s="43"/>
      <c r="GL108" s="115"/>
      <c r="GO108" s="50"/>
      <c r="GP108" s="115"/>
      <c r="GQ108" s="222"/>
    </row>
    <row r="109">
      <c r="A109" s="218"/>
      <c r="B109" s="219"/>
      <c r="C109" s="15"/>
      <c r="D109" s="15"/>
      <c r="E109" s="15"/>
      <c r="F109" s="71"/>
      <c r="G109" s="15"/>
      <c r="H109" s="15"/>
      <c r="I109" s="28"/>
      <c r="J109" s="71"/>
      <c r="K109" s="35"/>
      <c r="L109" s="35"/>
      <c r="M109" s="35"/>
      <c r="N109" s="71"/>
      <c r="O109" s="15"/>
      <c r="P109" s="15"/>
      <c r="Q109" s="28"/>
      <c r="R109" s="71"/>
      <c r="S109" s="173"/>
      <c r="T109" s="219"/>
      <c r="U109" s="15"/>
      <c r="V109" s="15"/>
      <c r="W109" s="15"/>
      <c r="X109" s="165"/>
      <c r="Y109" s="15"/>
      <c r="Z109" s="15"/>
      <c r="AA109" s="28"/>
      <c r="AB109" s="71"/>
      <c r="AC109" s="35"/>
      <c r="AD109" s="35"/>
      <c r="AE109" s="35"/>
      <c r="AF109" s="71"/>
      <c r="AG109" s="15"/>
      <c r="AH109" s="15"/>
      <c r="AI109" s="15"/>
      <c r="AJ109" s="71"/>
      <c r="AK109" s="173"/>
      <c r="AL109" s="219"/>
      <c r="AM109" s="15"/>
      <c r="AN109" s="15"/>
      <c r="AO109" s="15"/>
      <c r="AP109" s="165"/>
      <c r="AQ109" s="15"/>
      <c r="AR109" s="15"/>
      <c r="AS109" s="28"/>
      <c r="AT109" s="71"/>
      <c r="AU109" s="35"/>
      <c r="AV109" s="35"/>
      <c r="AW109" s="35"/>
      <c r="AX109" s="71"/>
      <c r="AY109" s="15"/>
      <c r="AZ109" s="15"/>
      <c r="BA109" s="28"/>
      <c r="BB109" s="71"/>
      <c r="BC109" s="173"/>
      <c r="BD109" s="220"/>
      <c r="BH109" s="221"/>
      <c r="BK109" s="50"/>
      <c r="BL109" s="115"/>
      <c r="BM109" s="43"/>
      <c r="BN109" s="43"/>
      <c r="BO109" s="43"/>
      <c r="BP109" s="115"/>
      <c r="BS109" s="50"/>
      <c r="BT109" s="115"/>
      <c r="BU109" s="222"/>
      <c r="BV109" s="223"/>
      <c r="BZ109" s="221"/>
      <c r="CC109" s="50"/>
      <c r="CD109" s="115"/>
      <c r="CE109" s="43"/>
      <c r="CF109" s="43"/>
      <c r="CG109" s="43"/>
      <c r="CH109" s="115"/>
      <c r="CK109" s="50"/>
      <c r="CL109" s="115"/>
      <c r="CM109" s="222"/>
      <c r="CN109" s="223"/>
      <c r="CR109" s="221"/>
      <c r="CU109" s="50"/>
      <c r="CV109" s="115"/>
      <c r="CW109" s="43"/>
      <c r="CX109" s="43"/>
      <c r="CY109" s="43"/>
      <c r="CZ109" s="115"/>
      <c r="DC109" s="50"/>
      <c r="DD109" s="115"/>
      <c r="DE109" s="222"/>
      <c r="DF109" s="223"/>
      <c r="DJ109" s="221"/>
      <c r="DM109" s="50"/>
      <c r="DN109" s="115"/>
      <c r="DO109" s="43"/>
      <c r="DP109" s="43"/>
      <c r="DQ109" s="43"/>
      <c r="DR109" s="115"/>
      <c r="DU109" s="50"/>
      <c r="DV109" s="115"/>
      <c r="DW109" s="222"/>
      <c r="DX109" s="223"/>
      <c r="EB109" s="221"/>
      <c r="EE109" s="50"/>
      <c r="EF109" s="115"/>
      <c r="EG109" s="43"/>
      <c r="EH109" s="43"/>
      <c r="EI109" s="43"/>
      <c r="EJ109" s="115"/>
      <c r="EM109" s="50"/>
      <c r="EN109" s="115"/>
      <c r="EO109" s="222"/>
      <c r="EP109" s="223"/>
      <c r="ET109" s="221"/>
      <c r="EW109" s="50"/>
      <c r="EX109" s="115"/>
      <c r="EY109" s="43"/>
      <c r="EZ109" s="43"/>
      <c r="FA109" s="43"/>
      <c r="FB109" s="115"/>
      <c r="FE109" s="50"/>
      <c r="FF109" s="115"/>
      <c r="FG109" s="222"/>
      <c r="FH109" s="223"/>
      <c r="FL109" s="221"/>
      <c r="FO109" s="50"/>
      <c r="FP109" s="115"/>
      <c r="FQ109" s="43"/>
      <c r="FR109" s="43"/>
      <c r="FS109" s="43"/>
      <c r="FT109" s="115"/>
      <c r="FW109" s="50"/>
      <c r="FX109" s="115"/>
      <c r="FY109" s="222"/>
      <c r="FZ109" s="223"/>
      <c r="GD109" s="221"/>
      <c r="GG109" s="50"/>
      <c r="GH109" s="115"/>
      <c r="GI109" s="43"/>
      <c r="GJ109" s="43"/>
      <c r="GK109" s="43"/>
      <c r="GL109" s="115"/>
      <c r="GO109" s="50"/>
      <c r="GP109" s="115"/>
      <c r="GQ109" s="222"/>
    </row>
    <row r="110">
      <c r="A110" s="218"/>
      <c r="B110" s="219"/>
      <c r="C110" s="15"/>
      <c r="D110" s="15"/>
      <c r="E110" s="15"/>
      <c r="F110" s="71"/>
      <c r="G110" s="15"/>
      <c r="H110" s="15"/>
      <c r="I110" s="28"/>
      <c r="J110" s="71"/>
      <c r="K110" s="35"/>
      <c r="L110" s="35"/>
      <c r="M110" s="35"/>
      <c r="N110" s="71"/>
      <c r="O110" s="15"/>
      <c r="P110" s="15"/>
      <c r="Q110" s="28"/>
      <c r="R110" s="71"/>
      <c r="S110" s="173"/>
      <c r="T110" s="219"/>
      <c r="U110" s="15"/>
      <c r="V110" s="15"/>
      <c r="W110" s="15"/>
      <c r="X110" s="165"/>
      <c r="Y110" s="15"/>
      <c r="Z110" s="15"/>
      <c r="AA110" s="28"/>
      <c r="AB110" s="71"/>
      <c r="AC110" s="35"/>
      <c r="AD110" s="35"/>
      <c r="AE110" s="35"/>
      <c r="AF110" s="71"/>
      <c r="AG110" s="15"/>
      <c r="AH110" s="15"/>
      <c r="AI110" s="15"/>
      <c r="AJ110" s="71"/>
      <c r="AK110" s="173"/>
      <c r="AL110" s="219"/>
      <c r="AM110" s="15"/>
      <c r="AN110" s="15"/>
      <c r="AO110" s="15"/>
      <c r="AP110" s="165"/>
      <c r="AQ110" s="15"/>
      <c r="AR110" s="15"/>
      <c r="AS110" s="28"/>
      <c r="AT110" s="71"/>
      <c r="AU110" s="35"/>
      <c r="AV110" s="35"/>
      <c r="AW110" s="35"/>
      <c r="AX110" s="71"/>
      <c r="AY110" s="15"/>
      <c r="AZ110" s="15"/>
      <c r="BA110" s="28"/>
      <c r="BB110" s="71"/>
      <c r="BC110" s="173"/>
      <c r="BD110" s="220"/>
      <c r="BH110" s="221"/>
      <c r="BK110" s="50"/>
      <c r="BL110" s="115"/>
      <c r="BM110" s="43"/>
      <c r="BN110" s="43"/>
      <c r="BO110" s="43"/>
      <c r="BP110" s="115"/>
      <c r="BS110" s="50"/>
      <c r="BT110" s="115"/>
      <c r="BU110" s="222"/>
      <c r="BV110" s="223"/>
      <c r="BZ110" s="221"/>
      <c r="CC110" s="50"/>
      <c r="CD110" s="115"/>
      <c r="CE110" s="43"/>
      <c r="CF110" s="43"/>
      <c r="CG110" s="43"/>
      <c r="CH110" s="115"/>
      <c r="CK110" s="50"/>
      <c r="CL110" s="115"/>
      <c r="CM110" s="222"/>
      <c r="CN110" s="223"/>
      <c r="CR110" s="221"/>
      <c r="CU110" s="50"/>
      <c r="CV110" s="115"/>
      <c r="CW110" s="43"/>
      <c r="CX110" s="43"/>
      <c r="CY110" s="43"/>
      <c r="CZ110" s="115"/>
      <c r="DC110" s="50"/>
      <c r="DD110" s="115"/>
      <c r="DE110" s="222"/>
      <c r="DF110" s="223"/>
      <c r="DJ110" s="221"/>
      <c r="DM110" s="50"/>
      <c r="DN110" s="115"/>
      <c r="DO110" s="43"/>
      <c r="DP110" s="43"/>
      <c r="DQ110" s="43"/>
      <c r="DR110" s="115"/>
      <c r="DU110" s="50"/>
      <c r="DV110" s="115"/>
      <c r="DW110" s="222"/>
      <c r="DX110" s="223"/>
      <c r="EB110" s="221"/>
      <c r="EE110" s="50"/>
      <c r="EF110" s="115"/>
      <c r="EG110" s="43"/>
      <c r="EH110" s="43"/>
      <c r="EI110" s="43"/>
      <c r="EJ110" s="115"/>
      <c r="EM110" s="50"/>
      <c r="EN110" s="115"/>
      <c r="EO110" s="222"/>
      <c r="EP110" s="223"/>
      <c r="ET110" s="221"/>
      <c r="EW110" s="50"/>
      <c r="EX110" s="115"/>
      <c r="EY110" s="43"/>
      <c r="EZ110" s="43"/>
      <c r="FA110" s="43"/>
      <c r="FB110" s="115"/>
      <c r="FE110" s="50"/>
      <c r="FF110" s="115"/>
      <c r="FG110" s="222"/>
      <c r="FH110" s="223"/>
      <c r="FL110" s="221"/>
      <c r="FO110" s="50"/>
      <c r="FP110" s="115"/>
      <c r="FQ110" s="43"/>
      <c r="FR110" s="43"/>
      <c r="FS110" s="43"/>
      <c r="FT110" s="115"/>
      <c r="FW110" s="50"/>
      <c r="FX110" s="115"/>
      <c r="FY110" s="222"/>
      <c r="FZ110" s="223"/>
      <c r="GD110" s="221"/>
      <c r="GG110" s="50"/>
      <c r="GH110" s="115"/>
      <c r="GI110" s="43"/>
      <c r="GJ110" s="43"/>
      <c r="GK110" s="43"/>
      <c r="GL110" s="115"/>
      <c r="GO110" s="50"/>
      <c r="GP110" s="115"/>
      <c r="GQ110" s="222"/>
    </row>
    <row r="111">
      <c r="A111" s="218"/>
      <c r="B111" s="219"/>
      <c r="C111" s="15"/>
      <c r="D111" s="15"/>
      <c r="E111" s="15"/>
      <c r="F111" s="71"/>
      <c r="G111" s="15"/>
      <c r="H111" s="15"/>
      <c r="I111" s="28"/>
      <c r="J111" s="71"/>
      <c r="K111" s="35"/>
      <c r="L111" s="35"/>
      <c r="M111" s="35"/>
      <c r="N111" s="71"/>
      <c r="O111" s="15"/>
      <c r="P111" s="15"/>
      <c r="Q111" s="28"/>
      <c r="R111" s="71"/>
      <c r="S111" s="173"/>
      <c r="T111" s="219"/>
      <c r="U111" s="15"/>
      <c r="V111" s="15"/>
      <c r="W111" s="15"/>
      <c r="X111" s="165"/>
      <c r="Y111" s="15"/>
      <c r="Z111" s="15"/>
      <c r="AA111" s="28"/>
      <c r="AB111" s="71"/>
      <c r="AC111" s="35"/>
      <c r="AD111" s="35"/>
      <c r="AE111" s="35"/>
      <c r="AF111" s="71"/>
      <c r="AG111" s="15"/>
      <c r="AH111" s="15"/>
      <c r="AI111" s="15"/>
      <c r="AJ111" s="71"/>
      <c r="AK111" s="173"/>
      <c r="AL111" s="219"/>
      <c r="AM111" s="15"/>
      <c r="AN111" s="15"/>
      <c r="AO111" s="15"/>
      <c r="AP111" s="165"/>
      <c r="AQ111" s="15"/>
      <c r="AR111" s="15"/>
      <c r="AS111" s="28"/>
      <c r="AT111" s="71"/>
      <c r="AU111" s="35"/>
      <c r="AV111" s="35"/>
      <c r="AW111" s="35"/>
      <c r="AX111" s="71"/>
      <c r="AY111" s="15"/>
      <c r="AZ111" s="15"/>
      <c r="BA111" s="28"/>
      <c r="BB111" s="71"/>
      <c r="BC111" s="173"/>
      <c r="BD111" s="220"/>
      <c r="BH111" s="221"/>
      <c r="BK111" s="50"/>
      <c r="BL111" s="115"/>
      <c r="BM111" s="43"/>
      <c r="BN111" s="43"/>
      <c r="BO111" s="43"/>
      <c r="BP111" s="115"/>
      <c r="BS111" s="50"/>
      <c r="BT111" s="115"/>
      <c r="BU111" s="222"/>
      <c r="BV111" s="223"/>
      <c r="BZ111" s="221"/>
      <c r="CC111" s="50"/>
      <c r="CD111" s="115"/>
      <c r="CE111" s="43"/>
      <c r="CF111" s="43"/>
      <c r="CG111" s="43"/>
      <c r="CH111" s="115"/>
      <c r="CK111" s="50"/>
      <c r="CL111" s="115"/>
      <c r="CM111" s="222"/>
      <c r="CN111" s="223"/>
      <c r="CR111" s="221"/>
      <c r="CU111" s="50"/>
      <c r="CV111" s="115"/>
      <c r="CW111" s="43"/>
      <c r="CX111" s="43"/>
      <c r="CY111" s="43"/>
      <c r="CZ111" s="115"/>
      <c r="DC111" s="50"/>
      <c r="DD111" s="115"/>
      <c r="DE111" s="222"/>
      <c r="DF111" s="223"/>
      <c r="DJ111" s="221"/>
      <c r="DM111" s="50"/>
      <c r="DN111" s="115"/>
      <c r="DO111" s="43"/>
      <c r="DP111" s="43"/>
      <c r="DQ111" s="43"/>
      <c r="DR111" s="115"/>
      <c r="DU111" s="50"/>
      <c r="DV111" s="115"/>
      <c r="DW111" s="222"/>
      <c r="DX111" s="223"/>
      <c r="EB111" s="221"/>
      <c r="EE111" s="50"/>
      <c r="EF111" s="115"/>
      <c r="EG111" s="43"/>
      <c r="EH111" s="43"/>
      <c r="EI111" s="43"/>
      <c r="EJ111" s="115"/>
      <c r="EM111" s="50"/>
      <c r="EN111" s="115"/>
      <c r="EO111" s="222"/>
      <c r="EP111" s="223"/>
      <c r="ET111" s="221"/>
      <c r="EW111" s="50"/>
      <c r="EX111" s="115"/>
      <c r="EY111" s="43"/>
      <c r="EZ111" s="43"/>
      <c r="FA111" s="43"/>
      <c r="FB111" s="115"/>
      <c r="FE111" s="50"/>
      <c r="FF111" s="115"/>
      <c r="FG111" s="222"/>
      <c r="FH111" s="223"/>
      <c r="FL111" s="221"/>
      <c r="FO111" s="50"/>
      <c r="FP111" s="115"/>
      <c r="FQ111" s="43"/>
      <c r="FR111" s="43"/>
      <c r="FS111" s="43"/>
      <c r="FT111" s="115"/>
      <c r="FW111" s="50"/>
      <c r="FX111" s="115"/>
      <c r="FY111" s="222"/>
      <c r="FZ111" s="223"/>
      <c r="GD111" s="221"/>
      <c r="GG111" s="50"/>
      <c r="GH111" s="115"/>
      <c r="GI111" s="43"/>
      <c r="GJ111" s="43"/>
      <c r="GK111" s="43"/>
      <c r="GL111" s="115"/>
      <c r="GO111" s="50"/>
      <c r="GP111" s="115"/>
      <c r="GQ111" s="222"/>
    </row>
    <row r="112">
      <c r="A112" s="218"/>
      <c r="B112" s="219"/>
      <c r="C112" s="15"/>
      <c r="D112" s="15"/>
      <c r="E112" s="15"/>
      <c r="F112" s="71"/>
      <c r="G112" s="15"/>
      <c r="H112" s="15"/>
      <c r="I112" s="28"/>
      <c r="J112" s="71"/>
      <c r="K112" s="35"/>
      <c r="L112" s="35"/>
      <c r="M112" s="35"/>
      <c r="N112" s="71"/>
      <c r="O112" s="15"/>
      <c r="P112" s="15"/>
      <c r="Q112" s="28"/>
      <c r="R112" s="71"/>
      <c r="S112" s="173"/>
      <c r="T112" s="219"/>
      <c r="U112" s="15"/>
      <c r="V112" s="15"/>
      <c r="W112" s="15"/>
      <c r="X112" s="165"/>
      <c r="Y112" s="15"/>
      <c r="Z112" s="15"/>
      <c r="AA112" s="28"/>
      <c r="AB112" s="71"/>
      <c r="AC112" s="35"/>
      <c r="AD112" s="35"/>
      <c r="AE112" s="35"/>
      <c r="AF112" s="71"/>
      <c r="AG112" s="15"/>
      <c r="AH112" s="15"/>
      <c r="AI112" s="15"/>
      <c r="AJ112" s="71"/>
      <c r="AK112" s="173"/>
      <c r="AL112" s="219"/>
      <c r="AM112" s="15"/>
      <c r="AN112" s="15"/>
      <c r="AO112" s="15"/>
      <c r="AP112" s="165"/>
      <c r="AQ112" s="15"/>
      <c r="AR112" s="15"/>
      <c r="AS112" s="28"/>
      <c r="AT112" s="71"/>
      <c r="AU112" s="35"/>
      <c r="AV112" s="35"/>
      <c r="AW112" s="35"/>
      <c r="AX112" s="71"/>
      <c r="AY112" s="15"/>
      <c r="AZ112" s="15"/>
      <c r="BA112" s="28"/>
      <c r="BB112" s="71"/>
      <c r="BC112" s="173"/>
      <c r="BD112" s="220"/>
      <c r="BH112" s="221"/>
      <c r="BK112" s="50"/>
      <c r="BL112" s="115"/>
      <c r="BM112" s="43"/>
      <c r="BN112" s="43"/>
      <c r="BO112" s="43"/>
      <c r="BP112" s="115"/>
      <c r="BS112" s="50"/>
      <c r="BT112" s="115"/>
      <c r="BU112" s="222"/>
      <c r="BV112" s="223"/>
      <c r="BZ112" s="221"/>
      <c r="CC112" s="50"/>
      <c r="CD112" s="115"/>
      <c r="CE112" s="43"/>
      <c r="CF112" s="43"/>
      <c r="CG112" s="43"/>
      <c r="CH112" s="115"/>
      <c r="CK112" s="50"/>
      <c r="CL112" s="115"/>
      <c r="CM112" s="222"/>
      <c r="CN112" s="223"/>
      <c r="CR112" s="221"/>
      <c r="CU112" s="50"/>
      <c r="CV112" s="115"/>
      <c r="CW112" s="43"/>
      <c r="CX112" s="43"/>
      <c r="CY112" s="43"/>
      <c r="CZ112" s="115"/>
      <c r="DC112" s="50"/>
      <c r="DD112" s="115"/>
      <c r="DE112" s="222"/>
      <c r="DF112" s="223"/>
      <c r="DJ112" s="221"/>
      <c r="DM112" s="50"/>
      <c r="DN112" s="115"/>
      <c r="DO112" s="43"/>
      <c r="DP112" s="43"/>
      <c r="DQ112" s="43"/>
      <c r="DR112" s="115"/>
      <c r="DU112" s="50"/>
      <c r="DV112" s="115"/>
      <c r="DW112" s="222"/>
      <c r="DX112" s="223"/>
      <c r="EB112" s="221"/>
      <c r="EE112" s="50"/>
      <c r="EF112" s="115"/>
      <c r="EG112" s="43"/>
      <c r="EH112" s="43"/>
      <c r="EI112" s="43"/>
      <c r="EJ112" s="115"/>
      <c r="EM112" s="50"/>
      <c r="EN112" s="115"/>
      <c r="EO112" s="222"/>
      <c r="EP112" s="223"/>
      <c r="ET112" s="221"/>
      <c r="EW112" s="50"/>
      <c r="EX112" s="115"/>
      <c r="EY112" s="43"/>
      <c r="EZ112" s="43"/>
      <c r="FA112" s="43"/>
      <c r="FB112" s="115"/>
      <c r="FE112" s="50"/>
      <c r="FF112" s="115"/>
      <c r="FG112" s="222"/>
      <c r="FH112" s="223"/>
      <c r="FL112" s="221"/>
      <c r="FO112" s="50"/>
      <c r="FP112" s="115"/>
      <c r="FQ112" s="43"/>
      <c r="FR112" s="43"/>
      <c r="FS112" s="43"/>
      <c r="FT112" s="115"/>
      <c r="FW112" s="50"/>
      <c r="FX112" s="115"/>
      <c r="FY112" s="222"/>
      <c r="FZ112" s="223"/>
      <c r="GD112" s="221"/>
      <c r="GG112" s="50"/>
      <c r="GH112" s="115"/>
      <c r="GI112" s="43"/>
      <c r="GJ112" s="43"/>
      <c r="GK112" s="43"/>
      <c r="GL112" s="115"/>
      <c r="GO112" s="50"/>
      <c r="GP112" s="115"/>
      <c r="GQ112" s="222"/>
    </row>
    <row r="113">
      <c r="A113" s="218"/>
      <c r="B113" s="219"/>
      <c r="C113" s="15"/>
      <c r="D113" s="15"/>
      <c r="E113" s="15"/>
      <c r="F113" s="71"/>
      <c r="G113" s="15"/>
      <c r="H113" s="15"/>
      <c r="I113" s="28"/>
      <c r="J113" s="71"/>
      <c r="K113" s="35"/>
      <c r="L113" s="35"/>
      <c r="M113" s="35"/>
      <c r="N113" s="71"/>
      <c r="O113" s="15"/>
      <c r="P113" s="15"/>
      <c r="Q113" s="28"/>
      <c r="R113" s="71"/>
      <c r="S113" s="173"/>
      <c r="T113" s="219"/>
      <c r="U113" s="15"/>
      <c r="V113" s="15"/>
      <c r="W113" s="15"/>
      <c r="X113" s="165"/>
      <c r="Y113" s="15"/>
      <c r="Z113" s="15"/>
      <c r="AA113" s="28"/>
      <c r="AB113" s="71"/>
      <c r="AC113" s="35"/>
      <c r="AD113" s="35"/>
      <c r="AE113" s="35"/>
      <c r="AF113" s="71"/>
      <c r="AG113" s="15"/>
      <c r="AH113" s="15"/>
      <c r="AI113" s="15"/>
      <c r="AJ113" s="71"/>
      <c r="AK113" s="173"/>
      <c r="AL113" s="219"/>
      <c r="AM113" s="15"/>
      <c r="AN113" s="15"/>
      <c r="AO113" s="15"/>
      <c r="AP113" s="165"/>
      <c r="AQ113" s="15"/>
      <c r="AR113" s="15"/>
      <c r="AS113" s="28"/>
      <c r="AT113" s="71"/>
      <c r="AU113" s="35"/>
      <c r="AV113" s="35"/>
      <c r="AW113" s="35"/>
      <c r="AX113" s="71"/>
      <c r="AY113" s="15"/>
      <c r="AZ113" s="15"/>
      <c r="BA113" s="28"/>
      <c r="BB113" s="71"/>
      <c r="BC113" s="173"/>
      <c r="BD113" s="220"/>
      <c r="BH113" s="221"/>
      <c r="BK113" s="50"/>
      <c r="BL113" s="115"/>
      <c r="BM113" s="43"/>
      <c r="BN113" s="43"/>
      <c r="BO113" s="43"/>
      <c r="BP113" s="115"/>
      <c r="BS113" s="50"/>
      <c r="BT113" s="115"/>
      <c r="BU113" s="222"/>
      <c r="BV113" s="223"/>
      <c r="BZ113" s="221"/>
      <c r="CC113" s="50"/>
      <c r="CD113" s="115"/>
      <c r="CE113" s="43"/>
      <c r="CF113" s="43"/>
      <c r="CG113" s="43"/>
      <c r="CH113" s="115"/>
      <c r="CK113" s="50"/>
      <c r="CL113" s="115"/>
      <c r="CM113" s="222"/>
      <c r="CN113" s="223"/>
      <c r="CR113" s="221"/>
      <c r="CU113" s="50"/>
      <c r="CV113" s="115"/>
      <c r="CW113" s="43"/>
      <c r="CX113" s="43"/>
      <c r="CY113" s="43"/>
      <c r="CZ113" s="115"/>
      <c r="DC113" s="50"/>
      <c r="DD113" s="115"/>
      <c r="DE113" s="222"/>
      <c r="DF113" s="223"/>
      <c r="DJ113" s="221"/>
      <c r="DM113" s="50"/>
      <c r="DN113" s="115"/>
      <c r="DO113" s="43"/>
      <c r="DP113" s="43"/>
      <c r="DQ113" s="43"/>
      <c r="DR113" s="115"/>
      <c r="DU113" s="50"/>
      <c r="DV113" s="115"/>
      <c r="DW113" s="222"/>
      <c r="DX113" s="223"/>
      <c r="EB113" s="221"/>
      <c r="EE113" s="50"/>
      <c r="EF113" s="115"/>
      <c r="EG113" s="43"/>
      <c r="EH113" s="43"/>
      <c r="EI113" s="43"/>
      <c r="EJ113" s="115"/>
      <c r="EM113" s="50"/>
      <c r="EN113" s="115"/>
      <c r="EO113" s="222"/>
      <c r="EP113" s="223"/>
      <c r="ET113" s="221"/>
      <c r="EW113" s="50"/>
      <c r="EX113" s="115"/>
      <c r="EY113" s="43"/>
      <c r="EZ113" s="43"/>
      <c r="FA113" s="43"/>
      <c r="FB113" s="115"/>
      <c r="FE113" s="50"/>
      <c r="FF113" s="115"/>
      <c r="FG113" s="222"/>
      <c r="FH113" s="223"/>
      <c r="FL113" s="221"/>
      <c r="FO113" s="50"/>
      <c r="FP113" s="115"/>
      <c r="FQ113" s="43"/>
      <c r="FR113" s="43"/>
      <c r="FS113" s="43"/>
      <c r="FT113" s="115"/>
      <c r="FW113" s="50"/>
      <c r="FX113" s="115"/>
      <c r="FY113" s="222"/>
      <c r="FZ113" s="223"/>
      <c r="GD113" s="221"/>
      <c r="GG113" s="50"/>
      <c r="GH113" s="115"/>
      <c r="GI113" s="43"/>
      <c r="GJ113" s="43"/>
      <c r="GK113" s="43"/>
      <c r="GL113" s="115"/>
      <c r="GO113" s="50"/>
      <c r="GP113" s="115"/>
      <c r="GQ113" s="222"/>
    </row>
    <row r="114">
      <c r="A114" s="218"/>
      <c r="B114" s="219"/>
      <c r="C114" s="15"/>
      <c r="D114" s="15"/>
      <c r="E114" s="15"/>
      <c r="F114" s="71"/>
      <c r="G114" s="15"/>
      <c r="H114" s="15"/>
      <c r="I114" s="28"/>
      <c r="J114" s="71"/>
      <c r="K114" s="35"/>
      <c r="L114" s="35"/>
      <c r="M114" s="35"/>
      <c r="N114" s="71"/>
      <c r="O114" s="15"/>
      <c r="P114" s="15"/>
      <c r="Q114" s="28"/>
      <c r="R114" s="71"/>
      <c r="S114" s="173"/>
      <c r="T114" s="219"/>
      <c r="U114" s="15"/>
      <c r="V114" s="15"/>
      <c r="W114" s="15"/>
      <c r="X114" s="165"/>
      <c r="Y114" s="15"/>
      <c r="Z114" s="15"/>
      <c r="AA114" s="28"/>
      <c r="AB114" s="71"/>
      <c r="AC114" s="35"/>
      <c r="AD114" s="35"/>
      <c r="AE114" s="35"/>
      <c r="AF114" s="71"/>
      <c r="AG114" s="15"/>
      <c r="AH114" s="15"/>
      <c r="AI114" s="15"/>
      <c r="AJ114" s="71"/>
      <c r="AK114" s="173"/>
      <c r="AL114" s="219"/>
      <c r="AM114" s="15"/>
      <c r="AN114" s="15"/>
      <c r="AO114" s="15"/>
      <c r="AP114" s="165"/>
      <c r="AQ114" s="15"/>
      <c r="AR114" s="15"/>
      <c r="AS114" s="28"/>
      <c r="AT114" s="71"/>
      <c r="AU114" s="35"/>
      <c r="AV114" s="35"/>
      <c r="AW114" s="35"/>
      <c r="AX114" s="71"/>
      <c r="AY114" s="15"/>
      <c r="AZ114" s="15"/>
      <c r="BA114" s="28"/>
      <c r="BB114" s="71"/>
      <c r="BC114" s="173"/>
      <c r="BD114" s="220"/>
      <c r="BH114" s="221"/>
      <c r="BK114" s="50"/>
      <c r="BL114" s="115"/>
      <c r="BM114" s="43"/>
      <c r="BN114" s="43"/>
      <c r="BO114" s="43"/>
      <c r="BP114" s="115"/>
      <c r="BS114" s="50"/>
      <c r="BT114" s="115"/>
      <c r="BU114" s="222"/>
      <c r="BV114" s="223"/>
      <c r="BZ114" s="221"/>
      <c r="CC114" s="50"/>
      <c r="CD114" s="115"/>
      <c r="CE114" s="43"/>
      <c r="CF114" s="43"/>
      <c r="CG114" s="43"/>
      <c r="CH114" s="115"/>
      <c r="CK114" s="50"/>
      <c r="CL114" s="115"/>
      <c r="CM114" s="222"/>
      <c r="CN114" s="223"/>
      <c r="CR114" s="221"/>
      <c r="CU114" s="50"/>
      <c r="CV114" s="115"/>
      <c r="CW114" s="43"/>
      <c r="CX114" s="43"/>
      <c r="CY114" s="43"/>
      <c r="CZ114" s="115"/>
      <c r="DC114" s="50"/>
      <c r="DD114" s="115"/>
      <c r="DE114" s="222"/>
      <c r="DF114" s="223"/>
      <c r="DJ114" s="221"/>
      <c r="DM114" s="50"/>
      <c r="DN114" s="115"/>
      <c r="DO114" s="43"/>
      <c r="DP114" s="43"/>
      <c r="DQ114" s="43"/>
      <c r="DR114" s="115"/>
      <c r="DU114" s="50"/>
      <c r="DV114" s="115"/>
      <c r="DW114" s="222"/>
      <c r="DX114" s="223"/>
      <c r="EB114" s="221"/>
      <c r="EE114" s="50"/>
      <c r="EF114" s="115"/>
      <c r="EG114" s="43"/>
      <c r="EH114" s="43"/>
      <c r="EI114" s="43"/>
      <c r="EJ114" s="115"/>
      <c r="EM114" s="50"/>
      <c r="EN114" s="115"/>
      <c r="EO114" s="222"/>
      <c r="EP114" s="223"/>
      <c r="ET114" s="221"/>
      <c r="EW114" s="50"/>
      <c r="EX114" s="115"/>
      <c r="EY114" s="43"/>
      <c r="EZ114" s="43"/>
      <c r="FA114" s="43"/>
      <c r="FB114" s="115"/>
      <c r="FE114" s="50"/>
      <c r="FF114" s="115"/>
      <c r="FG114" s="222"/>
      <c r="FH114" s="223"/>
      <c r="FL114" s="221"/>
      <c r="FO114" s="50"/>
      <c r="FP114" s="115"/>
      <c r="FQ114" s="43"/>
      <c r="FR114" s="43"/>
      <c r="FS114" s="43"/>
      <c r="FT114" s="115"/>
      <c r="FW114" s="50"/>
      <c r="FX114" s="115"/>
      <c r="FY114" s="222"/>
      <c r="FZ114" s="223"/>
      <c r="GD114" s="221"/>
      <c r="GG114" s="50"/>
      <c r="GH114" s="115"/>
      <c r="GI114" s="43"/>
      <c r="GJ114" s="43"/>
      <c r="GK114" s="43"/>
      <c r="GL114" s="115"/>
      <c r="GO114" s="50"/>
      <c r="GP114" s="115"/>
      <c r="GQ114" s="222"/>
    </row>
    <row r="115">
      <c r="A115" s="218"/>
      <c r="B115" s="219"/>
      <c r="C115" s="15"/>
      <c r="D115" s="15"/>
      <c r="E115" s="15"/>
      <c r="F115" s="71"/>
      <c r="G115" s="15"/>
      <c r="H115" s="15"/>
      <c r="I115" s="28"/>
      <c r="J115" s="71"/>
      <c r="K115" s="35"/>
      <c r="L115" s="35"/>
      <c r="M115" s="35"/>
      <c r="N115" s="71"/>
      <c r="O115" s="15"/>
      <c r="P115" s="15"/>
      <c r="Q115" s="28"/>
      <c r="R115" s="71"/>
      <c r="S115" s="173"/>
      <c r="T115" s="219"/>
      <c r="U115" s="15"/>
      <c r="V115" s="15"/>
      <c r="W115" s="15"/>
      <c r="X115" s="165"/>
      <c r="Y115" s="15"/>
      <c r="Z115" s="15"/>
      <c r="AA115" s="28"/>
      <c r="AB115" s="71"/>
      <c r="AC115" s="35"/>
      <c r="AD115" s="35"/>
      <c r="AE115" s="35"/>
      <c r="AF115" s="71"/>
      <c r="AG115" s="15"/>
      <c r="AH115" s="15"/>
      <c r="AI115" s="15"/>
      <c r="AJ115" s="71"/>
      <c r="AK115" s="173"/>
      <c r="AL115" s="219"/>
      <c r="AM115" s="15"/>
      <c r="AN115" s="15"/>
      <c r="AO115" s="15"/>
      <c r="AP115" s="165"/>
      <c r="AQ115" s="15"/>
      <c r="AR115" s="15"/>
      <c r="AS115" s="28"/>
      <c r="AT115" s="71"/>
      <c r="AU115" s="35"/>
      <c r="AV115" s="35"/>
      <c r="AW115" s="35"/>
      <c r="AX115" s="71"/>
      <c r="AY115" s="15"/>
      <c r="AZ115" s="15"/>
      <c r="BA115" s="28"/>
      <c r="BB115" s="71"/>
      <c r="BC115" s="173"/>
      <c r="BD115" s="220"/>
      <c r="BH115" s="221"/>
      <c r="BK115" s="50"/>
      <c r="BL115" s="115"/>
      <c r="BM115" s="43"/>
      <c r="BN115" s="43"/>
      <c r="BO115" s="43"/>
      <c r="BP115" s="115"/>
      <c r="BS115" s="50"/>
      <c r="BT115" s="115"/>
      <c r="BU115" s="222"/>
      <c r="BV115" s="223"/>
      <c r="BZ115" s="221"/>
      <c r="CC115" s="50"/>
      <c r="CD115" s="115"/>
      <c r="CE115" s="43"/>
      <c r="CF115" s="43"/>
      <c r="CG115" s="43"/>
      <c r="CH115" s="115"/>
      <c r="CK115" s="50"/>
      <c r="CL115" s="115"/>
      <c r="CM115" s="222"/>
      <c r="CN115" s="223"/>
      <c r="CR115" s="221"/>
      <c r="CU115" s="50"/>
      <c r="CV115" s="115"/>
      <c r="CW115" s="43"/>
      <c r="CX115" s="43"/>
      <c r="CY115" s="43"/>
      <c r="CZ115" s="115"/>
      <c r="DC115" s="50"/>
      <c r="DD115" s="115"/>
      <c r="DE115" s="222"/>
      <c r="DF115" s="223"/>
      <c r="DJ115" s="221"/>
      <c r="DM115" s="50"/>
      <c r="DN115" s="115"/>
      <c r="DO115" s="43"/>
      <c r="DP115" s="43"/>
      <c r="DQ115" s="43"/>
      <c r="DR115" s="115"/>
      <c r="DU115" s="50"/>
      <c r="DV115" s="115"/>
      <c r="DW115" s="222"/>
      <c r="DX115" s="223"/>
      <c r="EB115" s="221"/>
      <c r="EE115" s="50"/>
      <c r="EF115" s="115"/>
      <c r="EG115" s="43"/>
      <c r="EH115" s="43"/>
      <c r="EI115" s="43"/>
      <c r="EJ115" s="115"/>
      <c r="EM115" s="50"/>
      <c r="EN115" s="115"/>
      <c r="EO115" s="222"/>
      <c r="EP115" s="223"/>
      <c r="ET115" s="221"/>
      <c r="EW115" s="50"/>
      <c r="EX115" s="115"/>
      <c r="EY115" s="43"/>
      <c r="EZ115" s="43"/>
      <c r="FA115" s="43"/>
      <c r="FB115" s="115"/>
      <c r="FE115" s="50"/>
      <c r="FF115" s="115"/>
      <c r="FG115" s="222"/>
      <c r="FH115" s="223"/>
      <c r="FL115" s="221"/>
      <c r="FO115" s="50"/>
      <c r="FP115" s="115"/>
      <c r="FQ115" s="43"/>
      <c r="FR115" s="43"/>
      <c r="FS115" s="43"/>
      <c r="FT115" s="115"/>
      <c r="FW115" s="50"/>
      <c r="FX115" s="115"/>
      <c r="FY115" s="222"/>
      <c r="FZ115" s="223"/>
      <c r="GD115" s="221"/>
      <c r="GG115" s="50"/>
      <c r="GH115" s="115"/>
      <c r="GI115" s="43"/>
      <c r="GJ115" s="43"/>
      <c r="GK115" s="43"/>
      <c r="GL115" s="115"/>
      <c r="GO115" s="50"/>
      <c r="GP115" s="115"/>
      <c r="GQ115" s="222"/>
    </row>
    <row r="116">
      <c r="A116" s="218"/>
      <c r="B116" s="219"/>
      <c r="C116" s="15"/>
      <c r="D116" s="15"/>
      <c r="E116" s="15"/>
      <c r="F116" s="71"/>
      <c r="G116" s="15"/>
      <c r="H116" s="15"/>
      <c r="I116" s="28"/>
      <c r="J116" s="71"/>
      <c r="K116" s="35"/>
      <c r="L116" s="35"/>
      <c r="M116" s="35"/>
      <c r="N116" s="71"/>
      <c r="O116" s="15"/>
      <c r="P116" s="15"/>
      <c r="Q116" s="28"/>
      <c r="R116" s="71"/>
      <c r="S116" s="173"/>
      <c r="T116" s="219"/>
      <c r="U116" s="15"/>
      <c r="V116" s="15"/>
      <c r="W116" s="15"/>
      <c r="X116" s="165"/>
      <c r="Y116" s="15"/>
      <c r="Z116" s="15"/>
      <c r="AA116" s="28"/>
      <c r="AB116" s="71"/>
      <c r="AC116" s="35"/>
      <c r="AD116" s="35"/>
      <c r="AE116" s="35"/>
      <c r="AF116" s="71"/>
      <c r="AG116" s="15"/>
      <c r="AH116" s="15"/>
      <c r="AI116" s="15"/>
      <c r="AJ116" s="71"/>
      <c r="AK116" s="173"/>
      <c r="AL116" s="219"/>
      <c r="AM116" s="15"/>
      <c r="AN116" s="15"/>
      <c r="AO116" s="15"/>
      <c r="AP116" s="165"/>
      <c r="AQ116" s="15"/>
      <c r="AR116" s="15"/>
      <c r="AS116" s="28"/>
      <c r="AT116" s="71"/>
      <c r="AU116" s="35"/>
      <c r="AV116" s="35"/>
      <c r="AW116" s="35"/>
      <c r="AX116" s="71"/>
      <c r="AY116" s="15"/>
      <c r="AZ116" s="15"/>
      <c r="BA116" s="28"/>
      <c r="BB116" s="71"/>
      <c r="BC116" s="173"/>
      <c r="BD116" s="220"/>
      <c r="BH116" s="221"/>
      <c r="BK116" s="50"/>
      <c r="BL116" s="115"/>
      <c r="BM116" s="43"/>
      <c r="BN116" s="43"/>
      <c r="BO116" s="43"/>
      <c r="BP116" s="115"/>
      <c r="BS116" s="50"/>
      <c r="BT116" s="115"/>
      <c r="BU116" s="222"/>
      <c r="BV116" s="223"/>
      <c r="BZ116" s="221"/>
      <c r="CC116" s="50"/>
      <c r="CD116" s="115"/>
      <c r="CE116" s="43"/>
      <c r="CF116" s="43"/>
      <c r="CG116" s="43"/>
      <c r="CH116" s="115"/>
      <c r="CK116" s="50"/>
      <c r="CL116" s="115"/>
      <c r="CM116" s="222"/>
      <c r="CN116" s="223"/>
      <c r="CR116" s="221"/>
      <c r="CU116" s="50"/>
      <c r="CV116" s="115"/>
      <c r="CW116" s="43"/>
      <c r="CX116" s="43"/>
      <c r="CY116" s="43"/>
      <c r="CZ116" s="115"/>
      <c r="DC116" s="50"/>
      <c r="DD116" s="115"/>
      <c r="DE116" s="222"/>
      <c r="DF116" s="223"/>
      <c r="DJ116" s="221"/>
      <c r="DM116" s="50"/>
      <c r="DN116" s="115"/>
      <c r="DO116" s="43"/>
      <c r="DP116" s="43"/>
      <c r="DQ116" s="43"/>
      <c r="DR116" s="115"/>
      <c r="DU116" s="50"/>
      <c r="DV116" s="115"/>
      <c r="DW116" s="222"/>
      <c r="DX116" s="223"/>
      <c r="EB116" s="221"/>
      <c r="EE116" s="50"/>
      <c r="EF116" s="115"/>
      <c r="EG116" s="43"/>
      <c r="EH116" s="43"/>
      <c r="EI116" s="43"/>
      <c r="EJ116" s="115"/>
      <c r="EM116" s="50"/>
      <c r="EN116" s="115"/>
      <c r="EO116" s="222"/>
      <c r="EP116" s="223"/>
      <c r="ET116" s="221"/>
      <c r="EW116" s="50"/>
      <c r="EX116" s="115"/>
      <c r="EY116" s="43"/>
      <c r="EZ116" s="43"/>
      <c r="FA116" s="43"/>
      <c r="FB116" s="115"/>
      <c r="FE116" s="50"/>
      <c r="FF116" s="115"/>
      <c r="FG116" s="222"/>
      <c r="FH116" s="223"/>
      <c r="FL116" s="221"/>
      <c r="FO116" s="50"/>
      <c r="FP116" s="115"/>
      <c r="FQ116" s="43"/>
      <c r="FR116" s="43"/>
      <c r="FS116" s="43"/>
      <c r="FT116" s="115"/>
      <c r="FW116" s="50"/>
      <c r="FX116" s="115"/>
      <c r="FY116" s="222"/>
      <c r="FZ116" s="223"/>
      <c r="GD116" s="221"/>
      <c r="GG116" s="50"/>
      <c r="GH116" s="115"/>
      <c r="GI116" s="43"/>
      <c r="GJ116" s="43"/>
      <c r="GK116" s="43"/>
      <c r="GL116" s="115"/>
      <c r="GO116" s="50"/>
      <c r="GP116" s="115"/>
      <c r="GQ116" s="222"/>
    </row>
    <row r="117">
      <c r="A117" s="218"/>
      <c r="B117" s="219"/>
      <c r="C117" s="15"/>
      <c r="D117" s="15"/>
      <c r="E117" s="15"/>
      <c r="F117" s="71"/>
      <c r="G117" s="15"/>
      <c r="H117" s="15"/>
      <c r="I117" s="28"/>
      <c r="J117" s="71"/>
      <c r="K117" s="35"/>
      <c r="L117" s="35"/>
      <c r="M117" s="35"/>
      <c r="N117" s="71"/>
      <c r="O117" s="15"/>
      <c r="P117" s="15"/>
      <c r="Q117" s="28"/>
      <c r="R117" s="71"/>
      <c r="S117" s="173"/>
      <c r="T117" s="219"/>
      <c r="U117" s="15"/>
      <c r="V117" s="15"/>
      <c r="W117" s="15"/>
      <c r="X117" s="165"/>
      <c r="Y117" s="15"/>
      <c r="Z117" s="15"/>
      <c r="AA117" s="28"/>
      <c r="AB117" s="71"/>
      <c r="AC117" s="35"/>
      <c r="AD117" s="35"/>
      <c r="AE117" s="35"/>
      <c r="AF117" s="71"/>
      <c r="AG117" s="15"/>
      <c r="AH117" s="15"/>
      <c r="AI117" s="15"/>
      <c r="AJ117" s="71"/>
      <c r="AK117" s="173"/>
      <c r="AL117" s="219"/>
      <c r="AM117" s="15"/>
      <c r="AN117" s="15"/>
      <c r="AO117" s="15"/>
      <c r="AP117" s="165"/>
      <c r="AQ117" s="15"/>
      <c r="AR117" s="15"/>
      <c r="AS117" s="28"/>
      <c r="AT117" s="71"/>
      <c r="AU117" s="35"/>
      <c r="AV117" s="35"/>
      <c r="AW117" s="35"/>
      <c r="AX117" s="71"/>
      <c r="AY117" s="15"/>
      <c r="AZ117" s="15"/>
      <c r="BA117" s="28"/>
      <c r="BB117" s="71"/>
      <c r="BC117" s="173"/>
      <c r="BD117" s="220"/>
      <c r="BH117" s="221"/>
      <c r="BK117" s="50"/>
      <c r="BL117" s="115"/>
      <c r="BM117" s="43"/>
      <c r="BN117" s="43"/>
      <c r="BO117" s="43"/>
      <c r="BP117" s="115"/>
      <c r="BS117" s="50"/>
      <c r="BT117" s="115"/>
      <c r="BU117" s="222"/>
      <c r="BV117" s="223"/>
      <c r="BZ117" s="221"/>
      <c r="CC117" s="50"/>
      <c r="CD117" s="115"/>
      <c r="CE117" s="43"/>
      <c r="CF117" s="43"/>
      <c r="CG117" s="43"/>
      <c r="CH117" s="115"/>
      <c r="CK117" s="50"/>
      <c r="CL117" s="115"/>
      <c r="CM117" s="222"/>
      <c r="CN117" s="223"/>
      <c r="CR117" s="221"/>
      <c r="CU117" s="50"/>
      <c r="CV117" s="115"/>
      <c r="CW117" s="43"/>
      <c r="CX117" s="43"/>
      <c r="CY117" s="43"/>
      <c r="CZ117" s="115"/>
      <c r="DC117" s="50"/>
      <c r="DD117" s="115"/>
      <c r="DE117" s="222"/>
      <c r="DF117" s="223"/>
      <c r="DJ117" s="221"/>
      <c r="DM117" s="50"/>
      <c r="DN117" s="115"/>
      <c r="DO117" s="43"/>
      <c r="DP117" s="43"/>
      <c r="DQ117" s="43"/>
      <c r="DR117" s="115"/>
      <c r="DU117" s="50"/>
      <c r="DV117" s="115"/>
      <c r="DW117" s="222"/>
      <c r="DX117" s="223"/>
      <c r="EB117" s="221"/>
      <c r="EE117" s="50"/>
      <c r="EF117" s="115"/>
      <c r="EG117" s="43"/>
      <c r="EH117" s="43"/>
      <c r="EI117" s="43"/>
      <c r="EJ117" s="115"/>
      <c r="EM117" s="50"/>
      <c r="EN117" s="115"/>
      <c r="EO117" s="222"/>
      <c r="EP117" s="223"/>
      <c r="ET117" s="221"/>
      <c r="EW117" s="50"/>
      <c r="EX117" s="115"/>
      <c r="EY117" s="43"/>
      <c r="EZ117" s="43"/>
      <c r="FA117" s="43"/>
      <c r="FB117" s="115"/>
      <c r="FE117" s="50"/>
      <c r="FF117" s="115"/>
      <c r="FG117" s="222"/>
      <c r="FH117" s="223"/>
      <c r="FL117" s="221"/>
      <c r="FO117" s="50"/>
      <c r="FP117" s="115"/>
      <c r="FQ117" s="43"/>
      <c r="FR117" s="43"/>
      <c r="FS117" s="43"/>
      <c r="FT117" s="115"/>
      <c r="FW117" s="50"/>
      <c r="FX117" s="115"/>
      <c r="FY117" s="222"/>
      <c r="FZ117" s="223"/>
      <c r="GD117" s="221"/>
      <c r="GG117" s="50"/>
      <c r="GH117" s="115"/>
      <c r="GI117" s="43"/>
      <c r="GJ117" s="43"/>
      <c r="GK117" s="43"/>
      <c r="GL117" s="115"/>
      <c r="GO117" s="50"/>
      <c r="GP117" s="115"/>
      <c r="GQ117" s="222"/>
    </row>
    <row r="118">
      <c r="A118" s="218"/>
      <c r="B118" s="219"/>
      <c r="C118" s="15"/>
      <c r="D118" s="15"/>
      <c r="E118" s="15"/>
      <c r="F118" s="71"/>
      <c r="G118" s="15"/>
      <c r="H118" s="15"/>
      <c r="I118" s="28"/>
      <c r="J118" s="71"/>
      <c r="K118" s="35"/>
      <c r="L118" s="35"/>
      <c r="M118" s="35"/>
      <c r="N118" s="71"/>
      <c r="O118" s="15"/>
      <c r="P118" s="15"/>
      <c r="Q118" s="28"/>
      <c r="R118" s="71"/>
      <c r="S118" s="173"/>
      <c r="T118" s="219"/>
      <c r="U118" s="15"/>
      <c r="V118" s="15"/>
      <c r="W118" s="15"/>
      <c r="X118" s="165"/>
      <c r="Y118" s="15"/>
      <c r="Z118" s="15"/>
      <c r="AA118" s="28"/>
      <c r="AB118" s="71"/>
      <c r="AC118" s="35"/>
      <c r="AD118" s="35"/>
      <c r="AE118" s="35"/>
      <c r="AF118" s="71"/>
      <c r="AG118" s="15"/>
      <c r="AH118" s="15"/>
      <c r="AI118" s="15"/>
      <c r="AJ118" s="71"/>
      <c r="AK118" s="173"/>
      <c r="AL118" s="219"/>
      <c r="AM118" s="15"/>
      <c r="AN118" s="15"/>
      <c r="AO118" s="15"/>
      <c r="AP118" s="165"/>
      <c r="AQ118" s="15"/>
      <c r="AR118" s="15"/>
      <c r="AS118" s="28"/>
      <c r="AT118" s="71"/>
      <c r="AU118" s="35"/>
      <c r="AV118" s="35"/>
      <c r="AW118" s="35"/>
      <c r="AX118" s="71"/>
      <c r="AY118" s="15"/>
      <c r="AZ118" s="15"/>
      <c r="BA118" s="28"/>
      <c r="BB118" s="71"/>
      <c r="BC118" s="173"/>
      <c r="BD118" s="220"/>
      <c r="BH118" s="221"/>
      <c r="BK118" s="50"/>
      <c r="BL118" s="115"/>
      <c r="BM118" s="43"/>
      <c r="BN118" s="43"/>
      <c r="BO118" s="43"/>
      <c r="BP118" s="115"/>
      <c r="BS118" s="50"/>
      <c r="BT118" s="115"/>
      <c r="BU118" s="222"/>
      <c r="BV118" s="223"/>
      <c r="BZ118" s="221"/>
      <c r="CC118" s="50"/>
      <c r="CD118" s="115"/>
      <c r="CE118" s="43"/>
      <c r="CF118" s="43"/>
      <c r="CG118" s="43"/>
      <c r="CH118" s="115"/>
      <c r="CK118" s="50"/>
      <c r="CL118" s="115"/>
      <c r="CM118" s="222"/>
      <c r="CN118" s="223"/>
      <c r="CR118" s="221"/>
      <c r="CU118" s="50"/>
      <c r="CV118" s="115"/>
      <c r="CW118" s="43"/>
      <c r="CX118" s="43"/>
      <c r="CY118" s="43"/>
      <c r="CZ118" s="115"/>
      <c r="DC118" s="50"/>
      <c r="DD118" s="115"/>
      <c r="DE118" s="222"/>
      <c r="DF118" s="223"/>
      <c r="DJ118" s="221"/>
      <c r="DM118" s="50"/>
      <c r="DN118" s="115"/>
      <c r="DO118" s="43"/>
      <c r="DP118" s="43"/>
      <c r="DQ118" s="43"/>
      <c r="DR118" s="115"/>
      <c r="DU118" s="50"/>
      <c r="DV118" s="115"/>
      <c r="DW118" s="222"/>
      <c r="DX118" s="223"/>
      <c r="EB118" s="221"/>
      <c r="EE118" s="50"/>
      <c r="EF118" s="115"/>
      <c r="EG118" s="43"/>
      <c r="EH118" s="43"/>
      <c r="EI118" s="43"/>
      <c r="EJ118" s="115"/>
      <c r="EM118" s="50"/>
      <c r="EN118" s="115"/>
      <c r="EO118" s="222"/>
      <c r="EP118" s="223"/>
      <c r="ET118" s="221"/>
      <c r="EW118" s="50"/>
      <c r="EX118" s="115"/>
      <c r="EY118" s="43"/>
      <c r="EZ118" s="43"/>
      <c r="FA118" s="43"/>
      <c r="FB118" s="115"/>
      <c r="FE118" s="50"/>
      <c r="FF118" s="115"/>
      <c r="FG118" s="222"/>
      <c r="FH118" s="223"/>
      <c r="FL118" s="221"/>
      <c r="FO118" s="50"/>
      <c r="FP118" s="115"/>
      <c r="FQ118" s="43"/>
      <c r="FR118" s="43"/>
      <c r="FS118" s="43"/>
      <c r="FT118" s="115"/>
      <c r="FW118" s="50"/>
      <c r="FX118" s="115"/>
      <c r="FY118" s="222"/>
      <c r="FZ118" s="223"/>
      <c r="GD118" s="221"/>
      <c r="GG118" s="50"/>
      <c r="GH118" s="115"/>
      <c r="GI118" s="43"/>
      <c r="GJ118" s="43"/>
      <c r="GK118" s="43"/>
      <c r="GL118" s="115"/>
      <c r="GO118" s="50"/>
      <c r="GP118" s="115"/>
      <c r="GQ118" s="222"/>
    </row>
    <row r="119">
      <c r="A119" s="218"/>
      <c r="B119" s="219"/>
      <c r="C119" s="15"/>
      <c r="D119" s="15"/>
      <c r="E119" s="15"/>
      <c r="F119" s="71"/>
      <c r="G119" s="15"/>
      <c r="H119" s="15"/>
      <c r="I119" s="28"/>
      <c r="J119" s="71"/>
      <c r="K119" s="35"/>
      <c r="L119" s="35"/>
      <c r="M119" s="35"/>
      <c r="N119" s="71"/>
      <c r="O119" s="15"/>
      <c r="P119" s="15"/>
      <c r="Q119" s="28"/>
      <c r="R119" s="71"/>
      <c r="S119" s="173"/>
      <c r="T119" s="219"/>
      <c r="U119" s="15"/>
      <c r="V119" s="15"/>
      <c r="W119" s="15"/>
      <c r="X119" s="165"/>
      <c r="Y119" s="15"/>
      <c r="Z119" s="15"/>
      <c r="AA119" s="28"/>
      <c r="AB119" s="71"/>
      <c r="AC119" s="35"/>
      <c r="AD119" s="35"/>
      <c r="AE119" s="35"/>
      <c r="AF119" s="71"/>
      <c r="AG119" s="15"/>
      <c r="AH119" s="15"/>
      <c r="AI119" s="15"/>
      <c r="AJ119" s="71"/>
      <c r="AK119" s="173"/>
      <c r="AL119" s="219"/>
      <c r="AM119" s="15"/>
      <c r="AN119" s="15"/>
      <c r="AO119" s="15"/>
      <c r="AP119" s="165"/>
      <c r="AQ119" s="15"/>
      <c r="AR119" s="15"/>
      <c r="AS119" s="28"/>
      <c r="AT119" s="71"/>
      <c r="AU119" s="35"/>
      <c r="AV119" s="35"/>
      <c r="AW119" s="35"/>
      <c r="AX119" s="71"/>
      <c r="AY119" s="15"/>
      <c r="AZ119" s="15"/>
      <c r="BA119" s="28"/>
      <c r="BB119" s="71"/>
      <c r="BC119" s="173"/>
      <c r="BD119" s="220"/>
      <c r="BH119" s="221"/>
      <c r="BK119" s="50"/>
      <c r="BL119" s="115"/>
      <c r="BM119" s="43"/>
      <c r="BN119" s="43"/>
      <c r="BO119" s="43"/>
      <c r="BP119" s="115"/>
      <c r="BS119" s="50"/>
      <c r="BT119" s="115"/>
      <c r="BU119" s="222"/>
      <c r="BV119" s="223"/>
      <c r="BZ119" s="221"/>
      <c r="CC119" s="50"/>
      <c r="CD119" s="115"/>
      <c r="CE119" s="43"/>
      <c r="CF119" s="43"/>
      <c r="CG119" s="43"/>
      <c r="CH119" s="115"/>
      <c r="CK119" s="50"/>
      <c r="CL119" s="115"/>
      <c r="CM119" s="222"/>
      <c r="CN119" s="223"/>
      <c r="CR119" s="221"/>
      <c r="CU119" s="50"/>
      <c r="CV119" s="115"/>
      <c r="CW119" s="43"/>
      <c r="CX119" s="43"/>
      <c r="CY119" s="43"/>
      <c r="CZ119" s="115"/>
      <c r="DC119" s="50"/>
      <c r="DD119" s="115"/>
      <c r="DE119" s="222"/>
      <c r="DF119" s="223"/>
      <c r="DJ119" s="221"/>
      <c r="DM119" s="50"/>
      <c r="DN119" s="115"/>
      <c r="DO119" s="43"/>
      <c r="DP119" s="43"/>
      <c r="DQ119" s="43"/>
      <c r="DR119" s="115"/>
      <c r="DU119" s="50"/>
      <c r="DV119" s="115"/>
      <c r="DW119" s="222"/>
      <c r="DX119" s="223"/>
      <c r="EB119" s="221"/>
      <c r="EE119" s="50"/>
      <c r="EF119" s="115"/>
      <c r="EG119" s="43"/>
      <c r="EH119" s="43"/>
      <c r="EI119" s="43"/>
      <c r="EJ119" s="115"/>
      <c r="EM119" s="50"/>
      <c r="EN119" s="115"/>
      <c r="EO119" s="222"/>
      <c r="EP119" s="223"/>
      <c r="ET119" s="221"/>
      <c r="EW119" s="50"/>
      <c r="EX119" s="115"/>
      <c r="EY119" s="43"/>
      <c r="EZ119" s="43"/>
      <c r="FA119" s="43"/>
      <c r="FB119" s="115"/>
      <c r="FE119" s="50"/>
      <c r="FF119" s="115"/>
      <c r="FG119" s="222"/>
      <c r="FH119" s="223"/>
      <c r="FL119" s="221"/>
      <c r="FO119" s="50"/>
      <c r="FP119" s="115"/>
      <c r="FQ119" s="43"/>
      <c r="FR119" s="43"/>
      <c r="FS119" s="43"/>
      <c r="FT119" s="115"/>
      <c r="FW119" s="50"/>
      <c r="FX119" s="115"/>
      <c r="FY119" s="222"/>
      <c r="FZ119" s="223"/>
      <c r="GD119" s="221"/>
      <c r="GG119" s="50"/>
      <c r="GH119" s="115"/>
      <c r="GI119" s="43"/>
      <c r="GJ119" s="43"/>
      <c r="GK119" s="43"/>
      <c r="GL119" s="115"/>
      <c r="GO119" s="50"/>
      <c r="GP119" s="115"/>
      <c r="GQ119" s="222"/>
    </row>
    <row r="120">
      <c r="A120" s="218"/>
      <c r="B120" s="219"/>
      <c r="C120" s="15"/>
      <c r="D120" s="15"/>
      <c r="E120" s="15"/>
      <c r="F120" s="71"/>
      <c r="G120" s="15"/>
      <c r="H120" s="15"/>
      <c r="I120" s="28"/>
      <c r="J120" s="71"/>
      <c r="K120" s="35"/>
      <c r="L120" s="35"/>
      <c r="M120" s="35"/>
      <c r="N120" s="71"/>
      <c r="O120" s="15"/>
      <c r="P120" s="15"/>
      <c r="Q120" s="28"/>
      <c r="R120" s="71"/>
      <c r="S120" s="173"/>
      <c r="T120" s="219"/>
      <c r="U120" s="15"/>
      <c r="V120" s="15"/>
      <c r="W120" s="15"/>
      <c r="X120" s="165"/>
      <c r="Y120" s="15"/>
      <c r="Z120" s="15"/>
      <c r="AA120" s="28"/>
      <c r="AB120" s="71"/>
      <c r="AC120" s="35"/>
      <c r="AD120" s="35"/>
      <c r="AE120" s="35"/>
      <c r="AF120" s="71"/>
      <c r="AG120" s="15"/>
      <c r="AH120" s="15"/>
      <c r="AI120" s="15"/>
      <c r="AJ120" s="71"/>
      <c r="AK120" s="173"/>
      <c r="AL120" s="219"/>
      <c r="AM120" s="15"/>
      <c r="AN120" s="15"/>
      <c r="AO120" s="15"/>
      <c r="AP120" s="165"/>
      <c r="AQ120" s="15"/>
      <c r="AR120" s="15"/>
      <c r="AS120" s="28"/>
      <c r="AT120" s="71"/>
      <c r="AU120" s="35"/>
      <c r="AV120" s="35"/>
      <c r="AW120" s="35"/>
      <c r="AX120" s="71"/>
      <c r="AY120" s="15"/>
      <c r="AZ120" s="15"/>
      <c r="BA120" s="28"/>
      <c r="BB120" s="71"/>
      <c r="BC120" s="173"/>
      <c r="BD120" s="220"/>
      <c r="BH120" s="221"/>
      <c r="BK120" s="50"/>
      <c r="BL120" s="115"/>
      <c r="BM120" s="43"/>
      <c r="BN120" s="43"/>
      <c r="BO120" s="43"/>
      <c r="BP120" s="115"/>
      <c r="BS120" s="50"/>
      <c r="BT120" s="115"/>
      <c r="BU120" s="222"/>
      <c r="BV120" s="223"/>
      <c r="BZ120" s="221"/>
      <c r="CC120" s="50"/>
      <c r="CD120" s="115"/>
      <c r="CE120" s="43"/>
      <c r="CF120" s="43"/>
      <c r="CG120" s="43"/>
      <c r="CH120" s="115"/>
      <c r="CK120" s="50"/>
      <c r="CL120" s="115"/>
      <c r="CM120" s="222"/>
      <c r="CN120" s="223"/>
      <c r="CR120" s="221"/>
      <c r="CU120" s="50"/>
      <c r="CV120" s="115"/>
      <c r="CW120" s="43"/>
      <c r="CX120" s="43"/>
      <c r="CY120" s="43"/>
      <c r="CZ120" s="115"/>
      <c r="DC120" s="50"/>
      <c r="DD120" s="115"/>
      <c r="DE120" s="222"/>
      <c r="DF120" s="223"/>
      <c r="DJ120" s="221"/>
      <c r="DM120" s="50"/>
      <c r="DN120" s="115"/>
      <c r="DO120" s="43"/>
      <c r="DP120" s="43"/>
      <c r="DQ120" s="43"/>
      <c r="DR120" s="115"/>
      <c r="DU120" s="50"/>
      <c r="DV120" s="115"/>
      <c r="DW120" s="222"/>
      <c r="DX120" s="223"/>
      <c r="EB120" s="221"/>
      <c r="EE120" s="50"/>
      <c r="EF120" s="115"/>
      <c r="EG120" s="43"/>
      <c r="EH120" s="43"/>
      <c r="EI120" s="43"/>
      <c r="EJ120" s="115"/>
      <c r="EM120" s="50"/>
      <c r="EN120" s="115"/>
      <c r="EO120" s="222"/>
      <c r="EP120" s="223"/>
      <c r="ET120" s="221"/>
      <c r="EW120" s="50"/>
      <c r="EX120" s="115"/>
      <c r="EY120" s="43"/>
      <c r="EZ120" s="43"/>
      <c r="FA120" s="43"/>
      <c r="FB120" s="115"/>
      <c r="FE120" s="50"/>
      <c r="FF120" s="115"/>
      <c r="FG120" s="222"/>
      <c r="FH120" s="223"/>
      <c r="FL120" s="221"/>
      <c r="FO120" s="50"/>
      <c r="FP120" s="115"/>
      <c r="FQ120" s="43"/>
      <c r="FR120" s="43"/>
      <c r="FS120" s="43"/>
      <c r="FT120" s="115"/>
      <c r="FW120" s="50"/>
      <c r="FX120" s="115"/>
      <c r="FY120" s="222"/>
      <c r="FZ120" s="223"/>
      <c r="GD120" s="221"/>
      <c r="GG120" s="50"/>
      <c r="GH120" s="115"/>
      <c r="GI120" s="43"/>
      <c r="GJ120" s="43"/>
      <c r="GK120" s="43"/>
      <c r="GL120" s="115"/>
      <c r="GO120" s="50"/>
      <c r="GP120" s="115"/>
      <c r="GQ120" s="222"/>
    </row>
    <row r="121">
      <c r="A121" s="218"/>
      <c r="B121" s="219"/>
      <c r="C121" s="15"/>
      <c r="D121" s="15"/>
      <c r="E121" s="15"/>
      <c r="F121" s="71"/>
      <c r="G121" s="15"/>
      <c r="H121" s="15"/>
      <c r="I121" s="28"/>
      <c r="J121" s="71"/>
      <c r="K121" s="35"/>
      <c r="L121" s="35"/>
      <c r="M121" s="35"/>
      <c r="N121" s="71"/>
      <c r="O121" s="15"/>
      <c r="P121" s="15"/>
      <c r="Q121" s="28"/>
      <c r="R121" s="71"/>
      <c r="S121" s="173"/>
      <c r="T121" s="219"/>
      <c r="U121" s="15"/>
      <c r="V121" s="15"/>
      <c r="W121" s="15"/>
      <c r="X121" s="165"/>
      <c r="Y121" s="15"/>
      <c r="Z121" s="15"/>
      <c r="AA121" s="28"/>
      <c r="AB121" s="71"/>
      <c r="AC121" s="35"/>
      <c r="AD121" s="35"/>
      <c r="AE121" s="35"/>
      <c r="AF121" s="71"/>
      <c r="AG121" s="15"/>
      <c r="AH121" s="15"/>
      <c r="AI121" s="15"/>
      <c r="AJ121" s="71"/>
      <c r="AK121" s="173"/>
      <c r="AL121" s="219"/>
      <c r="AM121" s="15"/>
      <c r="AN121" s="15"/>
      <c r="AO121" s="15"/>
      <c r="AP121" s="165"/>
      <c r="AQ121" s="15"/>
      <c r="AR121" s="15"/>
      <c r="AS121" s="28"/>
      <c r="AT121" s="71"/>
      <c r="AU121" s="35"/>
      <c r="AV121" s="35"/>
      <c r="AW121" s="35"/>
      <c r="AX121" s="71"/>
      <c r="AY121" s="15"/>
      <c r="AZ121" s="15"/>
      <c r="BA121" s="28"/>
      <c r="BB121" s="71"/>
      <c r="BC121" s="173"/>
      <c r="BD121" s="220"/>
      <c r="BH121" s="221"/>
      <c r="BK121" s="50"/>
      <c r="BL121" s="115"/>
      <c r="BM121" s="43"/>
      <c r="BN121" s="43"/>
      <c r="BO121" s="43"/>
      <c r="BP121" s="115"/>
      <c r="BS121" s="50"/>
      <c r="BT121" s="115"/>
      <c r="BU121" s="222"/>
      <c r="BV121" s="223"/>
      <c r="BZ121" s="221"/>
      <c r="CC121" s="50"/>
      <c r="CD121" s="115"/>
      <c r="CE121" s="43"/>
      <c r="CF121" s="43"/>
      <c r="CG121" s="43"/>
      <c r="CH121" s="115"/>
      <c r="CK121" s="50"/>
      <c r="CL121" s="115"/>
      <c r="CM121" s="222"/>
      <c r="CN121" s="223"/>
      <c r="CR121" s="221"/>
      <c r="CU121" s="50"/>
      <c r="CV121" s="115"/>
      <c r="CW121" s="43"/>
      <c r="CX121" s="43"/>
      <c r="CY121" s="43"/>
      <c r="CZ121" s="115"/>
      <c r="DC121" s="50"/>
      <c r="DD121" s="115"/>
      <c r="DE121" s="222"/>
      <c r="DF121" s="223"/>
      <c r="DJ121" s="221"/>
      <c r="DM121" s="50"/>
      <c r="DN121" s="115"/>
      <c r="DO121" s="43"/>
      <c r="DP121" s="43"/>
      <c r="DQ121" s="43"/>
      <c r="DR121" s="115"/>
      <c r="DU121" s="50"/>
      <c r="DV121" s="115"/>
      <c r="DW121" s="222"/>
      <c r="DX121" s="223"/>
      <c r="EB121" s="221"/>
      <c r="EE121" s="50"/>
      <c r="EF121" s="115"/>
      <c r="EG121" s="43"/>
      <c r="EH121" s="43"/>
      <c r="EI121" s="43"/>
      <c r="EJ121" s="115"/>
      <c r="EM121" s="50"/>
      <c r="EN121" s="115"/>
      <c r="EO121" s="222"/>
      <c r="EP121" s="223"/>
      <c r="ET121" s="221"/>
      <c r="EW121" s="50"/>
      <c r="EX121" s="115"/>
      <c r="EY121" s="43"/>
      <c r="EZ121" s="43"/>
      <c r="FA121" s="43"/>
      <c r="FB121" s="115"/>
      <c r="FE121" s="50"/>
      <c r="FF121" s="115"/>
      <c r="FG121" s="222"/>
      <c r="FH121" s="223"/>
      <c r="FL121" s="221"/>
      <c r="FO121" s="50"/>
      <c r="FP121" s="115"/>
      <c r="FQ121" s="43"/>
      <c r="FR121" s="43"/>
      <c r="FS121" s="43"/>
      <c r="FT121" s="115"/>
      <c r="FW121" s="50"/>
      <c r="FX121" s="115"/>
      <c r="FY121" s="222"/>
      <c r="FZ121" s="223"/>
      <c r="GD121" s="221"/>
      <c r="GG121" s="50"/>
      <c r="GH121" s="115"/>
      <c r="GI121" s="43"/>
      <c r="GJ121" s="43"/>
      <c r="GK121" s="43"/>
      <c r="GL121" s="115"/>
      <c r="GO121" s="50"/>
      <c r="GP121" s="115"/>
      <c r="GQ121" s="222"/>
    </row>
    <row r="122">
      <c r="A122" s="218"/>
      <c r="B122" s="219"/>
      <c r="C122" s="15"/>
      <c r="D122" s="15"/>
      <c r="E122" s="15"/>
      <c r="F122" s="71"/>
      <c r="G122" s="15"/>
      <c r="H122" s="15"/>
      <c r="I122" s="28"/>
      <c r="J122" s="71"/>
      <c r="K122" s="35"/>
      <c r="L122" s="35"/>
      <c r="M122" s="35"/>
      <c r="N122" s="71"/>
      <c r="O122" s="15"/>
      <c r="P122" s="15"/>
      <c r="Q122" s="28"/>
      <c r="R122" s="71"/>
      <c r="S122" s="173"/>
      <c r="T122" s="219"/>
      <c r="U122" s="15"/>
      <c r="V122" s="15"/>
      <c r="W122" s="15"/>
      <c r="X122" s="165"/>
      <c r="Y122" s="15"/>
      <c r="Z122" s="15"/>
      <c r="AA122" s="28"/>
      <c r="AB122" s="71"/>
      <c r="AC122" s="35"/>
      <c r="AD122" s="35"/>
      <c r="AE122" s="35"/>
      <c r="AF122" s="71"/>
      <c r="AG122" s="15"/>
      <c r="AH122" s="15"/>
      <c r="AI122" s="15"/>
      <c r="AJ122" s="71"/>
      <c r="AK122" s="173"/>
      <c r="AL122" s="219"/>
      <c r="AM122" s="15"/>
      <c r="AN122" s="15"/>
      <c r="AO122" s="15"/>
      <c r="AP122" s="165"/>
      <c r="AQ122" s="15"/>
      <c r="AR122" s="15"/>
      <c r="AS122" s="28"/>
      <c r="AT122" s="71"/>
      <c r="AU122" s="35"/>
      <c r="AV122" s="35"/>
      <c r="AW122" s="35"/>
      <c r="AX122" s="71"/>
      <c r="AY122" s="15"/>
      <c r="AZ122" s="15"/>
      <c r="BA122" s="28"/>
      <c r="BB122" s="71"/>
      <c r="BC122" s="173"/>
      <c r="BD122" s="220"/>
      <c r="BH122" s="221"/>
      <c r="BK122" s="50"/>
      <c r="BL122" s="115"/>
      <c r="BM122" s="43"/>
      <c r="BN122" s="43"/>
      <c r="BO122" s="43"/>
      <c r="BP122" s="115"/>
      <c r="BS122" s="50"/>
      <c r="BT122" s="115"/>
      <c r="BU122" s="222"/>
      <c r="BV122" s="223"/>
      <c r="BZ122" s="221"/>
      <c r="CC122" s="50"/>
      <c r="CD122" s="115"/>
      <c r="CE122" s="43"/>
      <c r="CF122" s="43"/>
      <c r="CG122" s="43"/>
      <c r="CH122" s="115"/>
      <c r="CK122" s="50"/>
      <c r="CL122" s="115"/>
      <c r="CM122" s="222"/>
      <c r="CN122" s="223"/>
      <c r="CR122" s="221"/>
      <c r="CU122" s="50"/>
      <c r="CV122" s="115"/>
      <c r="CW122" s="43"/>
      <c r="CX122" s="43"/>
      <c r="CY122" s="43"/>
      <c r="CZ122" s="115"/>
      <c r="DC122" s="50"/>
      <c r="DD122" s="115"/>
      <c r="DE122" s="222"/>
      <c r="DF122" s="223"/>
      <c r="DJ122" s="221"/>
      <c r="DM122" s="50"/>
      <c r="DN122" s="115"/>
      <c r="DO122" s="43"/>
      <c r="DP122" s="43"/>
      <c r="DQ122" s="43"/>
      <c r="DR122" s="115"/>
      <c r="DU122" s="50"/>
      <c r="DV122" s="115"/>
      <c r="DW122" s="222"/>
      <c r="DX122" s="223"/>
      <c r="EB122" s="221"/>
      <c r="EE122" s="50"/>
      <c r="EF122" s="115"/>
      <c r="EG122" s="43"/>
      <c r="EH122" s="43"/>
      <c r="EI122" s="43"/>
      <c r="EJ122" s="115"/>
      <c r="EM122" s="50"/>
      <c r="EN122" s="115"/>
      <c r="EO122" s="222"/>
      <c r="EP122" s="223"/>
      <c r="ET122" s="221"/>
      <c r="EW122" s="50"/>
      <c r="EX122" s="115"/>
      <c r="EY122" s="43"/>
      <c r="EZ122" s="43"/>
      <c r="FA122" s="43"/>
      <c r="FB122" s="115"/>
      <c r="FE122" s="50"/>
      <c r="FF122" s="115"/>
      <c r="FG122" s="222"/>
      <c r="FH122" s="223"/>
      <c r="FL122" s="221"/>
      <c r="FO122" s="50"/>
      <c r="FP122" s="115"/>
      <c r="FQ122" s="43"/>
      <c r="FR122" s="43"/>
      <c r="FS122" s="43"/>
      <c r="FT122" s="115"/>
      <c r="FW122" s="50"/>
      <c r="FX122" s="115"/>
      <c r="FY122" s="222"/>
      <c r="FZ122" s="223"/>
      <c r="GD122" s="221"/>
      <c r="GG122" s="50"/>
      <c r="GH122" s="115"/>
      <c r="GI122" s="43"/>
      <c r="GJ122" s="43"/>
      <c r="GK122" s="43"/>
      <c r="GL122" s="115"/>
      <c r="GO122" s="50"/>
      <c r="GP122" s="115"/>
      <c r="GQ122" s="222"/>
    </row>
    <row r="123">
      <c r="A123" s="218"/>
      <c r="B123" s="219"/>
      <c r="C123" s="15"/>
      <c r="D123" s="15"/>
      <c r="E123" s="15"/>
      <c r="F123" s="71"/>
      <c r="G123" s="15"/>
      <c r="H123" s="15"/>
      <c r="I123" s="28"/>
      <c r="J123" s="71"/>
      <c r="K123" s="35"/>
      <c r="L123" s="35"/>
      <c r="M123" s="35"/>
      <c r="N123" s="71"/>
      <c r="O123" s="15"/>
      <c r="P123" s="15"/>
      <c r="Q123" s="28"/>
      <c r="R123" s="71"/>
      <c r="S123" s="173"/>
      <c r="T123" s="219"/>
      <c r="U123" s="15"/>
      <c r="V123" s="15"/>
      <c r="W123" s="15"/>
      <c r="X123" s="165"/>
      <c r="Y123" s="15"/>
      <c r="Z123" s="15"/>
      <c r="AA123" s="28"/>
      <c r="AB123" s="71"/>
      <c r="AC123" s="35"/>
      <c r="AD123" s="35"/>
      <c r="AE123" s="35"/>
      <c r="AF123" s="71"/>
      <c r="AG123" s="15"/>
      <c r="AH123" s="15"/>
      <c r="AI123" s="15"/>
      <c r="AJ123" s="71"/>
      <c r="AK123" s="173"/>
      <c r="AL123" s="219"/>
      <c r="AM123" s="15"/>
      <c r="AN123" s="15"/>
      <c r="AO123" s="15"/>
      <c r="AP123" s="165"/>
      <c r="AQ123" s="15"/>
      <c r="AR123" s="15"/>
      <c r="AS123" s="28"/>
      <c r="AT123" s="71"/>
      <c r="AU123" s="35"/>
      <c r="AV123" s="35"/>
      <c r="AW123" s="35"/>
      <c r="AX123" s="71"/>
      <c r="AY123" s="15"/>
      <c r="AZ123" s="15"/>
      <c r="BA123" s="28"/>
      <c r="BB123" s="71"/>
      <c r="BC123" s="173"/>
      <c r="BD123" s="220"/>
      <c r="BH123" s="221"/>
      <c r="BK123" s="50"/>
      <c r="BL123" s="115"/>
      <c r="BM123" s="43"/>
      <c r="BN123" s="43"/>
      <c r="BO123" s="43"/>
      <c r="BP123" s="115"/>
      <c r="BS123" s="50"/>
      <c r="BT123" s="115"/>
      <c r="BU123" s="222"/>
      <c r="BV123" s="223"/>
      <c r="BZ123" s="221"/>
      <c r="CC123" s="50"/>
      <c r="CD123" s="115"/>
      <c r="CE123" s="43"/>
      <c r="CF123" s="43"/>
      <c r="CG123" s="43"/>
      <c r="CH123" s="115"/>
      <c r="CK123" s="50"/>
      <c r="CL123" s="115"/>
      <c r="CM123" s="222"/>
      <c r="CN123" s="223"/>
      <c r="CR123" s="221"/>
      <c r="CU123" s="50"/>
      <c r="CV123" s="115"/>
      <c r="CW123" s="43"/>
      <c r="CX123" s="43"/>
      <c r="CY123" s="43"/>
      <c r="CZ123" s="115"/>
      <c r="DC123" s="50"/>
      <c r="DD123" s="115"/>
      <c r="DE123" s="222"/>
      <c r="DF123" s="223"/>
      <c r="DJ123" s="221"/>
      <c r="DM123" s="50"/>
      <c r="DN123" s="115"/>
      <c r="DO123" s="43"/>
      <c r="DP123" s="43"/>
      <c r="DQ123" s="43"/>
      <c r="DR123" s="115"/>
      <c r="DU123" s="50"/>
      <c r="DV123" s="115"/>
      <c r="DW123" s="222"/>
      <c r="DX123" s="223"/>
      <c r="EB123" s="221"/>
      <c r="EE123" s="50"/>
      <c r="EF123" s="115"/>
      <c r="EG123" s="43"/>
      <c r="EH123" s="43"/>
      <c r="EI123" s="43"/>
      <c r="EJ123" s="115"/>
      <c r="EM123" s="50"/>
      <c r="EN123" s="115"/>
      <c r="EO123" s="222"/>
      <c r="EP123" s="223"/>
      <c r="ET123" s="221"/>
      <c r="EW123" s="50"/>
      <c r="EX123" s="115"/>
      <c r="EY123" s="43"/>
      <c r="EZ123" s="43"/>
      <c r="FA123" s="43"/>
      <c r="FB123" s="115"/>
      <c r="FE123" s="50"/>
      <c r="FF123" s="115"/>
      <c r="FG123" s="222"/>
      <c r="FH123" s="223"/>
      <c r="FL123" s="221"/>
      <c r="FO123" s="50"/>
      <c r="FP123" s="115"/>
      <c r="FQ123" s="43"/>
      <c r="FR123" s="43"/>
      <c r="FS123" s="43"/>
      <c r="FT123" s="115"/>
      <c r="FW123" s="50"/>
      <c r="FX123" s="115"/>
      <c r="FY123" s="222"/>
      <c r="FZ123" s="223"/>
      <c r="GD123" s="221"/>
      <c r="GG123" s="50"/>
      <c r="GH123" s="115"/>
      <c r="GI123" s="43"/>
      <c r="GJ123" s="43"/>
      <c r="GK123" s="43"/>
      <c r="GL123" s="115"/>
      <c r="GO123" s="50"/>
      <c r="GP123" s="115"/>
      <c r="GQ123" s="222"/>
    </row>
    <row r="124">
      <c r="A124" s="218"/>
      <c r="B124" s="219"/>
      <c r="C124" s="15"/>
      <c r="D124" s="15"/>
      <c r="E124" s="15"/>
      <c r="F124" s="71"/>
      <c r="G124" s="15"/>
      <c r="H124" s="15"/>
      <c r="I124" s="28"/>
      <c r="J124" s="71"/>
      <c r="K124" s="35"/>
      <c r="L124" s="35"/>
      <c r="M124" s="35"/>
      <c r="N124" s="71"/>
      <c r="O124" s="15"/>
      <c r="P124" s="15"/>
      <c r="Q124" s="28"/>
      <c r="R124" s="71"/>
      <c r="S124" s="173"/>
      <c r="T124" s="219"/>
      <c r="U124" s="15"/>
      <c r="V124" s="15"/>
      <c r="W124" s="15"/>
      <c r="X124" s="165"/>
      <c r="Y124" s="15"/>
      <c r="Z124" s="15"/>
      <c r="AA124" s="28"/>
      <c r="AB124" s="71"/>
      <c r="AC124" s="35"/>
      <c r="AD124" s="35"/>
      <c r="AE124" s="35"/>
      <c r="AF124" s="71"/>
      <c r="AG124" s="15"/>
      <c r="AH124" s="15"/>
      <c r="AI124" s="15"/>
      <c r="AJ124" s="71"/>
      <c r="AK124" s="173"/>
      <c r="AL124" s="219"/>
      <c r="AM124" s="15"/>
      <c r="AN124" s="15"/>
      <c r="AO124" s="15"/>
      <c r="AP124" s="165"/>
      <c r="AQ124" s="15"/>
      <c r="AR124" s="15"/>
      <c r="AS124" s="28"/>
      <c r="AT124" s="71"/>
      <c r="AU124" s="35"/>
      <c r="AV124" s="35"/>
      <c r="AW124" s="35"/>
      <c r="AX124" s="71"/>
      <c r="AY124" s="15"/>
      <c r="AZ124" s="15"/>
      <c r="BA124" s="28"/>
      <c r="BB124" s="71"/>
      <c r="BC124" s="173"/>
      <c r="BD124" s="220"/>
      <c r="BH124" s="221"/>
      <c r="BK124" s="50"/>
      <c r="BL124" s="115"/>
      <c r="BM124" s="43"/>
      <c r="BN124" s="43"/>
      <c r="BO124" s="43"/>
      <c r="BP124" s="115"/>
      <c r="BS124" s="50"/>
      <c r="BT124" s="115"/>
      <c r="BU124" s="222"/>
      <c r="BV124" s="223"/>
      <c r="BZ124" s="221"/>
      <c r="CC124" s="50"/>
      <c r="CD124" s="115"/>
      <c r="CE124" s="43"/>
      <c r="CF124" s="43"/>
      <c r="CG124" s="43"/>
      <c r="CH124" s="115"/>
      <c r="CK124" s="50"/>
      <c r="CL124" s="115"/>
      <c r="CM124" s="222"/>
      <c r="CN124" s="223"/>
      <c r="CR124" s="221"/>
      <c r="CU124" s="50"/>
      <c r="CV124" s="115"/>
      <c r="CW124" s="43"/>
      <c r="CX124" s="43"/>
      <c r="CY124" s="43"/>
      <c r="CZ124" s="115"/>
      <c r="DC124" s="50"/>
      <c r="DD124" s="115"/>
      <c r="DE124" s="222"/>
      <c r="DF124" s="223"/>
      <c r="DJ124" s="221"/>
      <c r="DM124" s="50"/>
      <c r="DN124" s="115"/>
      <c r="DO124" s="43"/>
      <c r="DP124" s="43"/>
      <c r="DQ124" s="43"/>
      <c r="DR124" s="115"/>
      <c r="DU124" s="50"/>
      <c r="DV124" s="115"/>
      <c r="DW124" s="222"/>
      <c r="DX124" s="223"/>
      <c r="EB124" s="221"/>
      <c r="EE124" s="50"/>
      <c r="EF124" s="115"/>
      <c r="EG124" s="43"/>
      <c r="EH124" s="43"/>
      <c r="EI124" s="43"/>
      <c r="EJ124" s="115"/>
      <c r="EM124" s="50"/>
      <c r="EN124" s="115"/>
      <c r="EO124" s="222"/>
      <c r="EP124" s="223"/>
      <c r="ET124" s="221"/>
      <c r="EW124" s="50"/>
      <c r="EX124" s="115"/>
      <c r="EY124" s="43"/>
      <c r="EZ124" s="43"/>
      <c r="FA124" s="43"/>
      <c r="FB124" s="115"/>
      <c r="FE124" s="50"/>
      <c r="FF124" s="115"/>
      <c r="FG124" s="222"/>
      <c r="FH124" s="223"/>
      <c r="FL124" s="221"/>
      <c r="FO124" s="50"/>
      <c r="FP124" s="115"/>
      <c r="FQ124" s="43"/>
      <c r="FR124" s="43"/>
      <c r="FS124" s="43"/>
      <c r="FT124" s="115"/>
      <c r="FW124" s="50"/>
      <c r="FX124" s="115"/>
      <c r="FY124" s="222"/>
      <c r="FZ124" s="223"/>
      <c r="GD124" s="221"/>
      <c r="GG124" s="50"/>
      <c r="GH124" s="115"/>
      <c r="GI124" s="43"/>
      <c r="GJ124" s="43"/>
      <c r="GK124" s="43"/>
      <c r="GL124" s="115"/>
      <c r="GO124" s="50"/>
      <c r="GP124" s="115"/>
      <c r="GQ124" s="222"/>
    </row>
    <row r="125">
      <c r="A125" s="218"/>
      <c r="B125" s="219"/>
      <c r="C125" s="15"/>
      <c r="D125" s="15"/>
      <c r="E125" s="15"/>
      <c r="F125" s="71"/>
      <c r="G125" s="15"/>
      <c r="H125" s="15"/>
      <c r="I125" s="28"/>
      <c r="J125" s="71"/>
      <c r="K125" s="35"/>
      <c r="L125" s="35"/>
      <c r="M125" s="35"/>
      <c r="N125" s="71"/>
      <c r="O125" s="15"/>
      <c r="P125" s="15"/>
      <c r="Q125" s="28"/>
      <c r="R125" s="71"/>
      <c r="S125" s="173"/>
      <c r="T125" s="219"/>
      <c r="U125" s="15"/>
      <c r="V125" s="15"/>
      <c r="W125" s="15"/>
      <c r="X125" s="165"/>
      <c r="Y125" s="15"/>
      <c r="Z125" s="15"/>
      <c r="AA125" s="28"/>
      <c r="AB125" s="71"/>
      <c r="AC125" s="35"/>
      <c r="AD125" s="35"/>
      <c r="AE125" s="35"/>
      <c r="AF125" s="71"/>
      <c r="AG125" s="15"/>
      <c r="AH125" s="15"/>
      <c r="AI125" s="15"/>
      <c r="AJ125" s="71"/>
      <c r="AK125" s="173"/>
      <c r="AL125" s="219"/>
      <c r="AM125" s="15"/>
      <c r="AN125" s="15"/>
      <c r="AO125" s="15"/>
      <c r="AP125" s="165"/>
      <c r="AQ125" s="15"/>
      <c r="AR125" s="15"/>
      <c r="AS125" s="28"/>
      <c r="AT125" s="71"/>
      <c r="AU125" s="35"/>
      <c r="AV125" s="35"/>
      <c r="AW125" s="35"/>
      <c r="AX125" s="71"/>
      <c r="AY125" s="15"/>
      <c r="AZ125" s="15"/>
      <c r="BA125" s="28"/>
      <c r="BB125" s="71"/>
      <c r="BC125" s="173"/>
      <c r="BD125" s="220"/>
      <c r="BH125" s="221"/>
      <c r="BK125" s="50"/>
      <c r="BL125" s="115"/>
      <c r="BM125" s="43"/>
      <c r="BN125" s="43"/>
      <c r="BO125" s="43"/>
      <c r="BP125" s="115"/>
      <c r="BS125" s="50"/>
      <c r="BT125" s="115"/>
      <c r="BU125" s="222"/>
      <c r="BV125" s="223"/>
      <c r="BZ125" s="221"/>
      <c r="CC125" s="50"/>
      <c r="CD125" s="115"/>
      <c r="CE125" s="43"/>
      <c r="CF125" s="43"/>
      <c r="CG125" s="43"/>
      <c r="CH125" s="115"/>
      <c r="CK125" s="50"/>
      <c r="CL125" s="115"/>
      <c r="CM125" s="222"/>
      <c r="CN125" s="223"/>
      <c r="CR125" s="221"/>
      <c r="CU125" s="50"/>
      <c r="CV125" s="115"/>
      <c r="CW125" s="43"/>
      <c r="CX125" s="43"/>
      <c r="CY125" s="43"/>
      <c r="CZ125" s="115"/>
      <c r="DC125" s="50"/>
      <c r="DD125" s="115"/>
      <c r="DE125" s="222"/>
      <c r="DF125" s="223"/>
      <c r="DJ125" s="221"/>
      <c r="DM125" s="50"/>
      <c r="DN125" s="115"/>
      <c r="DO125" s="43"/>
      <c r="DP125" s="43"/>
      <c r="DQ125" s="43"/>
      <c r="DR125" s="115"/>
      <c r="DU125" s="50"/>
      <c r="DV125" s="115"/>
      <c r="DW125" s="222"/>
      <c r="DX125" s="223"/>
      <c r="EB125" s="221"/>
      <c r="EE125" s="50"/>
      <c r="EF125" s="115"/>
      <c r="EG125" s="43"/>
      <c r="EH125" s="43"/>
      <c r="EI125" s="43"/>
      <c r="EJ125" s="115"/>
      <c r="EM125" s="50"/>
      <c r="EN125" s="115"/>
      <c r="EO125" s="222"/>
      <c r="EP125" s="223"/>
      <c r="ET125" s="221"/>
      <c r="EW125" s="50"/>
      <c r="EX125" s="115"/>
      <c r="EY125" s="43"/>
      <c r="EZ125" s="43"/>
      <c r="FA125" s="43"/>
      <c r="FB125" s="115"/>
      <c r="FE125" s="50"/>
      <c r="FF125" s="115"/>
      <c r="FG125" s="222"/>
      <c r="FH125" s="223"/>
      <c r="FL125" s="221"/>
      <c r="FO125" s="50"/>
      <c r="FP125" s="115"/>
      <c r="FQ125" s="43"/>
      <c r="FR125" s="43"/>
      <c r="FS125" s="43"/>
      <c r="FT125" s="115"/>
      <c r="FW125" s="50"/>
      <c r="FX125" s="115"/>
      <c r="FY125" s="222"/>
      <c r="FZ125" s="223"/>
      <c r="GD125" s="221"/>
      <c r="GG125" s="50"/>
      <c r="GH125" s="115"/>
      <c r="GI125" s="43"/>
      <c r="GJ125" s="43"/>
      <c r="GK125" s="43"/>
      <c r="GL125" s="115"/>
      <c r="GO125" s="50"/>
      <c r="GP125" s="115"/>
      <c r="GQ125" s="222"/>
    </row>
    <row r="126">
      <c r="A126" s="218"/>
      <c r="B126" s="219"/>
      <c r="C126" s="15"/>
      <c r="D126" s="15"/>
      <c r="E126" s="15"/>
      <c r="F126" s="71"/>
      <c r="G126" s="15"/>
      <c r="H126" s="15"/>
      <c r="I126" s="28"/>
      <c r="J126" s="71"/>
      <c r="K126" s="35"/>
      <c r="L126" s="35"/>
      <c r="M126" s="35"/>
      <c r="N126" s="71"/>
      <c r="O126" s="15"/>
      <c r="P126" s="15"/>
      <c r="Q126" s="28"/>
      <c r="R126" s="71"/>
      <c r="S126" s="173"/>
      <c r="T126" s="219"/>
      <c r="U126" s="15"/>
      <c r="V126" s="15"/>
      <c r="W126" s="15"/>
      <c r="X126" s="165"/>
      <c r="Y126" s="15"/>
      <c r="Z126" s="15"/>
      <c r="AA126" s="28"/>
      <c r="AB126" s="71"/>
      <c r="AC126" s="35"/>
      <c r="AD126" s="35"/>
      <c r="AE126" s="35"/>
      <c r="AF126" s="71"/>
      <c r="AG126" s="15"/>
      <c r="AH126" s="15"/>
      <c r="AI126" s="15"/>
      <c r="AJ126" s="71"/>
      <c r="AK126" s="173"/>
      <c r="AL126" s="219"/>
      <c r="AM126" s="15"/>
      <c r="AN126" s="15"/>
      <c r="AO126" s="15"/>
      <c r="AP126" s="165"/>
      <c r="AQ126" s="15"/>
      <c r="AR126" s="15"/>
      <c r="AS126" s="28"/>
      <c r="AT126" s="71"/>
      <c r="AU126" s="35"/>
      <c r="AV126" s="35"/>
      <c r="AW126" s="35"/>
      <c r="AX126" s="71"/>
      <c r="AY126" s="15"/>
      <c r="AZ126" s="15"/>
      <c r="BA126" s="28"/>
      <c r="BB126" s="71"/>
      <c r="BC126" s="173"/>
      <c r="BD126" s="220"/>
      <c r="BH126" s="221"/>
      <c r="BK126" s="50"/>
      <c r="BL126" s="115"/>
      <c r="BM126" s="43"/>
      <c r="BN126" s="43"/>
      <c r="BO126" s="43"/>
      <c r="BP126" s="115"/>
      <c r="BS126" s="50"/>
      <c r="BT126" s="115"/>
      <c r="BU126" s="222"/>
      <c r="BV126" s="223"/>
      <c r="BZ126" s="221"/>
      <c r="CC126" s="50"/>
      <c r="CD126" s="115"/>
      <c r="CE126" s="43"/>
      <c r="CF126" s="43"/>
      <c r="CG126" s="43"/>
      <c r="CH126" s="115"/>
      <c r="CK126" s="50"/>
      <c r="CL126" s="115"/>
      <c r="CM126" s="222"/>
      <c r="CN126" s="223"/>
      <c r="CR126" s="221"/>
      <c r="CU126" s="50"/>
      <c r="CV126" s="115"/>
      <c r="CW126" s="43"/>
      <c r="CX126" s="43"/>
      <c r="CY126" s="43"/>
      <c r="CZ126" s="115"/>
      <c r="DC126" s="50"/>
      <c r="DD126" s="115"/>
      <c r="DE126" s="222"/>
      <c r="DF126" s="223"/>
      <c r="DJ126" s="221"/>
      <c r="DM126" s="50"/>
      <c r="DN126" s="115"/>
      <c r="DO126" s="43"/>
      <c r="DP126" s="43"/>
      <c r="DQ126" s="43"/>
      <c r="DR126" s="115"/>
      <c r="DU126" s="50"/>
      <c r="DV126" s="115"/>
      <c r="DW126" s="222"/>
      <c r="DX126" s="223"/>
      <c r="EB126" s="221"/>
      <c r="EE126" s="50"/>
      <c r="EF126" s="115"/>
      <c r="EG126" s="43"/>
      <c r="EH126" s="43"/>
      <c r="EI126" s="43"/>
      <c r="EJ126" s="115"/>
      <c r="EM126" s="50"/>
      <c r="EN126" s="115"/>
      <c r="EO126" s="222"/>
      <c r="EP126" s="223"/>
      <c r="ET126" s="221"/>
      <c r="EW126" s="50"/>
      <c r="EX126" s="115"/>
      <c r="EY126" s="43"/>
      <c r="EZ126" s="43"/>
      <c r="FA126" s="43"/>
      <c r="FB126" s="115"/>
      <c r="FE126" s="50"/>
      <c r="FF126" s="115"/>
      <c r="FG126" s="222"/>
      <c r="FH126" s="223"/>
      <c r="FL126" s="221"/>
      <c r="FO126" s="50"/>
      <c r="FP126" s="115"/>
      <c r="FQ126" s="43"/>
      <c r="FR126" s="43"/>
      <c r="FS126" s="43"/>
      <c r="FT126" s="115"/>
      <c r="FW126" s="50"/>
      <c r="FX126" s="115"/>
      <c r="FY126" s="222"/>
      <c r="FZ126" s="223"/>
      <c r="GD126" s="221"/>
      <c r="GG126" s="50"/>
      <c r="GH126" s="115"/>
      <c r="GI126" s="43"/>
      <c r="GJ126" s="43"/>
      <c r="GK126" s="43"/>
      <c r="GL126" s="115"/>
      <c r="GO126" s="50"/>
      <c r="GP126" s="115"/>
      <c r="GQ126" s="222"/>
    </row>
    <row r="127">
      <c r="A127" s="218"/>
      <c r="B127" s="219"/>
      <c r="C127" s="15"/>
      <c r="D127" s="15"/>
      <c r="E127" s="15"/>
      <c r="F127" s="71"/>
      <c r="G127" s="15"/>
      <c r="H127" s="15"/>
      <c r="I127" s="28"/>
      <c r="J127" s="71"/>
      <c r="K127" s="35"/>
      <c r="L127" s="35"/>
      <c r="M127" s="35"/>
      <c r="N127" s="71"/>
      <c r="O127" s="15"/>
      <c r="P127" s="15"/>
      <c r="Q127" s="28"/>
      <c r="R127" s="71"/>
      <c r="S127" s="173"/>
      <c r="T127" s="219"/>
      <c r="U127" s="15"/>
      <c r="V127" s="15"/>
      <c r="W127" s="15"/>
      <c r="X127" s="165"/>
      <c r="Y127" s="15"/>
      <c r="Z127" s="15"/>
      <c r="AA127" s="28"/>
      <c r="AB127" s="71"/>
      <c r="AC127" s="35"/>
      <c r="AD127" s="35"/>
      <c r="AE127" s="35"/>
      <c r="AF127" s="71"/>
      <c r="AG127" s="15"/>
      <c r="AH127" s="15"/>
      <c r="AI127" s="15"/>
      <c r="AJ127" s="71"/>
      <c r="AK127" s="173"/>
      <c r="AL127" s="219"/>
      <c r="AM127" s="15"/>
      <c r="AN127" s="15"/>
      <c r="AO127" s="15"/>
      <c r="AP127" s="165"/>
      <c r="AQ127" s="15"/>
      <c r="AR127" s="15"/>
      <c r="AS127" s="28"/>
      <c r="AT127" s="71"/>
      <c r="AU127" s="35"/>
      <c r="AV127" s="35"/>
      <c r="AW127" s="35"/>
      <c r="AX127" s="71"/>
      <c r="AY127" s="15"/>
      <c r="AZ127" s="15"/>
      <c r="BA127" s="28"/>
      <c r="BB127" s="71"/>
      <c r="BC127" s="173"/>
      <c r="BD127" s="220"/>
      <c r="BH127" s="221"/>
      <c r="BK127" s="50"/>
      <c r="BL127" s="115"/>
      <c r="BM127" s="43"/>
      <c r="BN127" s="43"/>
      <c r="BO127" s="43"/>
      <c r="BP127" s="115"/>
      <c r="BS127" s="50"/>
      <c r="BT127" s="115"/>
      <c r="BU127" s="222"/>
      <c r="BV127" s="223"/>
      <c r="BZ127" s="221"/>
      <c r="CC127" s="50"/>
      <c r="CD127" s="115"/>
      <c r="CE127" s="43"/>
      <c r="CF127" s="43"/>
      <c r="CG127" s="43"/>
      <c r="CH127" s="115"/>
      <c r="CK127" s="50"/>
      <c r="CL127" s="115"/>
      <c r="CM127" s="222"/>
      <c r="CN127" s="223"/>
      <c r="CR127" s="221"/>
      <c r="CU127" s="50"/>
      <c r="CV127" s="115"/>
      <c r="CW127" s="43"/>
      <c r="CX127" s="43"/>
      <c r="CY127" s="43"/>
      <c r="CZ127" s="115"/>
      <c r="DC127" s="50"/>
      <c r="DD127" s="115"/>
      <c r="DE127" s="222"/>
      <c r="DF127" s="223"/>
      <c r="DJ127" s="221"/>
      <c r="DM127" s="50"/>
      <c r="DN127" s="115"/>
      <c r="DO127" s="43"/>
      <c r="DP127" s="43"/>
      <c r="DQ127" s="43"/>
      <c r="DR127" s="115"/>
      <c r="DU127" s="50"/>
      <c r="DV127" s="115"/>
      <c r="DW127" s="222"/>
      <c r="DX127" s="223"/>
      <c r="EB127" s="221"/>
      <c r="EE127" s="50"/>
      <c r="EF127" s="115"/>
      <c r="EG127" s="43"/>
      <c r="EH127" s="43"/>
      <c r="EI127" s="43"/>
      <c r="EJ127" s="115"/>
      <c r="EM127" s="50"/>
      <c r="EN127" s="115"/>
      <c r="EO127" s="222"/>
      <c r="EP127" s="223"/>
      <c r="ET127" s="221"/>
      <c r="EW127" s="50"/>
      <c r="EX127" s="115"/>
      <c r="EY127" s="43"/>
      <c r="EZ127" s="43"/>
      <c r="FA127" s="43"/>
      <c r="FB127" s="115"/>
      <c r="FE127" s="50"/>
      <c r="FF127" s="115"/>
      <c r="FG127" s="222"/>
      <c r="FH127" s="223"/>
      <c r="FL127" s="221"/>
      <c r="FO127" s="50"/>
      <c r="FP127" s="115"/>
      <c r="FQ127" s="43"/>
      <c r="FR127" s="43"/>
      <c r="FS127" s="43"/>
      <c r="FT127" s="115"/>
      <c r="FW127" s="50"/>
      <c r="FX127" s="115"/>
      <c r="FY127" s="222"/>
      <c r="FZ127" s="223"/>
      <c r="GD127" s="221"/>
      <c r="GG127" s="50"/>
      <c r="GH127" s="115"/>
      <c r="GI127" s="43"/>
      <c r="GJ127" s="43"/>
      <c r="GK127" s="43"/>
      <c r="GL127" s="115"/>
      <c r="GO127" s="50"/>
      <c r="GP127" s="115"/>
      <c r="GQ127" s="222"/>
    </row>
    <row r="128">
      <c r="A128" s="218"/>
      <c r="B128" s="219"/>
      <c r="C128" s="15"/>
      <c r="D128" s="15"/>
      <c r="E128" s="15"/>
      <c r="F128" s="71"/>
      <c r="G128" s="15"/>
      <c r="H128" s="15"/>
      <c r="I128" s="28"/>
      <c r="J128" s="71"/>
      <c r="K128" s="35"/>
      <c r="L128" s="35"/>
      <c r="M128" s="35"/>
      <c r="N128" s="71"/>
      <c r="O128" s="15"/>
      <c r="P128" s="15"/>
      <c r="Q128" s="28"/>
      <c r="R128" s="71"/>
      <c r="S128" s="173"/>
      <c r="T128" s="219"/>
      <c r="U128" s="15"/>
      <c r="V128" s="15"/>
      <c r="W128" s="15"/>
      <c r="X128" s="165"/>
      <c r="Y128" s="15"/>
      <c r="Z128" s="15"/>
      <c r="AA128" s="28"/>
      <c r="AB128" s="71"/>
      <c r="AC128" s="35"/>
      <c r="AD128" s="35"/>
      <c r="AE128" s="35"/>
      <c r="AF128" s="71"/>
      <c r="AG128" s="15"/>
      <c r="AH128" s="15"/>
      <c r="AI128" s="15"/>
      <c r="AJ128" s="71"/>
      <c r="AK128" s="173"/>
      <c r="AL128" s="219"/>
      <c r="AM128" s="15"/>
      <c r="AN128" s="15"/>
      <c r="AO128" s="15"/>
      <c r="AP128" s="165"/>
      <c r="AQ128" s="15"/>
      <c r="AR128" s="15"/>
      <c r="AS128" s="28"/>
      <c r="AT128" s="71"/>
      <c r="AU128" s="35"/>
      <c r="AV128" s="35"/>
      <c r="AW128" s="35"/>
      <c r="AX128" s="71"/>
      <c r="AY128" s="15"/>
      <c r="AZ128" s="15"/>
      <c r="BA128" s="28"/>
      <c r="BB128" s="71"/>
      <c r="BC128" s="173"/>
      <c r="BD128" s="220"/>
      <c r="BH128" s="221"/>
      <c r="BK128" s="50"/>
      <c r="BL128" s="115"/>
      <c r="BM128" s="43"/>
      <c r="BN128" s="43"/>
      <c r="BO128" s="43"/>
      <c r="BP128" s="115"/>
      <c r="BS128" s="50"/>
      <c r="BT128" s="115"/>
      <c r="BU128" s="222"/>
      <c r="BV128" s="223"/>
      <c r="BZ128" s="221"/>
      <c r="CC128" s="50"/>
      <c r="CD128" s="115"/>
      <c r="CE128" s="43"/>
      <c r="CF128" s="43"/>
      <c r="CG128" s="43"/>
      <c r="CH128" s="115"/>
      <c r="CK128" s="50"/>
      <c r="CL128" s="115"/>
      <c r="CM128" s="222"/>
      <c r="CN128" s="223"/>
      <c r="CR128" s="221"/>
      <c r="CU128" s="50"/>
      <c r="CV128" s="115"/>
      <c r="CW128" s="43"/>
      <c r="CX128" s="43"/>
      <c r="CY128" s="43"/>
      <c r="CZ128" s="115"/>
      <c r="DC128" s="50"/>
      <c r="DD128" s="115"/>
      <c r="DE128" s="222"/>
      <c r="DF128" s="223"/>
      <c r="DJ128" s="221"/>
      <c r="DM128" s="50"/>
      <c r="DN128" s="115"/>
      <c r="DO128" s="43"/>
      <c r="DP128" s="43"/>
      <c r="DQ128" s="43"/>
      <c r="DR128" s="115"/>
      <c r="DU128" s="50"/>
      <c r="DV128" s="115"/>
      <c r="DW128" s="222"/>
      <c r="DX128" s="223"/>
      <c r="EB128" s="221"/>
      <c r="EE128" s="50"/>
      <c r="EF128" s="115"/>
      <c r="EG128" s="43"/>
      <c r="EH128" s="43"/>
      <c r="EI128" s="43"/>
      <c r="EJ128" s="115"/>
      <c r="EM128" s="50"/>
      <c r="EN128" s="115"/>
      <c r="EO128" s="222"/>
      <c r="EP128" s="223"/>
      <c r="ET128" s="221"/>
      <c r="EW128" s="50"/>
      <c r="EX128" s="115"/>
      <c r="EY128" s="43"/>
      <c r="EZ128" s="43"/>
      <c r="FA128" s="43"/>
      <c r="FB128" s="115"/>
      <c r="FE128" s="50"/>
      <c r="FF128" s="115"/>
      <c r="FG128" s="222"/>
      <c r="FH128" s="223"/>
      <c r="FL128" s="221"/>
      <c r="FO128" s="50"/>
      <c r="FP128" s="115"/>
      <c r="FQ128" s="43"/>
      <c r="FR128" s="43"/>
      <c r="FS128" s="43"/>
      <c r="FT128" s="115"/>
      <c r="FW128" s="50"/>
      <c r="FX128" s="115"/>
      <c r="FY128" s="222"/>
      <c r="FZ128" s="223"/>
      <c r="GD128" s="221"/>
      <c r="GG128" s="50"/>
      <c r="GH128" s="115"/>
      <c r="GI128" s="43"/>
      <c r="GJ128" s="43"/>
      <c r="GK128" s="43"/>
      <c r="GL128" s="115"/>
      <c r="GO128" s="50"/>
      <c r="GP128" s="115"/>
      <c r="GQ128" s="222"/>
    </row>
    <row r="129">
      <c r="A129" s="218"/>
      <c r="B129" s="219"/>
      <c r="C129" s="15"/>
      <c r="D129" s="15"/>
      <c r="E129" s="15"/>
      <c r="F129" s="71"/>
      <c r="G129" s="15"/>
      <c r="H129" s="15"/>
      <c r="I129" s="28"/>
      <c r="J129" s="71"/>
      <c r="K129" s="35"/>
      <c r="L129" s="35"/>
      <c r="M129" s="35"/>
      <c r="N129" s="71"/>
      <c r="O129" s="15"/>
      <c r="P129" s="15"/>
      <c r="Q129" s="28"/>
      <c r="R129" s="71"/>
      <c r="S129" s="173"/>
      <c r="T129" s="219"/>
      <c r="U129" s="15"/>
      <c r="V129" s="15"/>
      <c r="W129" s="15"/>
      <c r="X129" s="165"/>
      <c r="Y129" s="15"/>
      <c r="Z129" s="15"/>
      <c r="AA129" s="28"/>
      <c r="AB129" s="71"/>
      <c r="AC129" s="35"/>
      <c r="AD129" s="35"/>
      <c r="AE129" s="35"/>
      <c r="AF129" s="71"/>
      <c r="AG129" s="15"/>
      <c r="AH129" s="15"/>
      <c r="AI129" s="15"/>
      <c r="AJ129" s="71"/>
      <c r="AK129" s="173"/>
      <c r="AL129" s="219"/>
      <c r="AM129" s="15"/>
      <c r="AN129" s="15"/>
      <c r="AO129" s="15"/>
      <c r="AP129" s="165"/>
      <c r="AQ129" s="15"/>
      <c r="AR129" s="15"/>
      <c r="AS129" s="28"/>
      <c r="AT129" s="71"/>
      <c r="AU129" s="35"/>
      <c r="AV129" s="35"/>
      <c r="AW129" s="35"/>
      <c r="AX129" s="71"/>
      <c r="AY129" s="15"/>
      <c r="AZ129" s="15"/>
      <c r="BA129" s="28"/>
      <c r="BB129" s="71"/>
      <c r="BC129" s="173"/>
      <c r="BD129" s="220"/>
      <c r="BH129" s="221"/>
      <c r="BK129" s="50"/>
      <c r="BL129" s="115"/>
      <c r="BM129" s="43"/>
      <c r="BN129" s="43"/>
      <c r="BO129" s="43"/>
      <c r="BP129" s="115"/>
      <c r="BS129" s="50"/>
      <c r="BT129" s="115"/>
      <c r="BU129" s="222"/>
      <c r="BV129" s="223"/>
      <c r="BZ129" s="221"/>
      <c r="CC129" s="50"/>
      <c r="CD129" s="115"/>
      <c r="CE129" s="43"/>
      <c r="CF129" s="43"/>
      <c r="CG129" s="43"/>
      <c r="CH129" s="115"/>
      <c r="CK129" s="50"/>
      <c r="CL129" s="115"/>
      <c r="CM129" s="222"/>
      <c r="CN129" s="223"/>
      <c r="CR129" s="221"/>
      <c r="CU129" s="50"/>
      <c r="CV129" s="115"/>
      <c r="CW129" s="43"/>
      <c r="CX129" s="43"/>
      <c r="CY129" s="43"/>
      <c r="CZ129" s="115"/>
      <c r="DC129" s="50"/>
      <c r="DD129" s="115"/>
      <c r="DE129" s="222"/>
      <c r="DF129" s="223"/>
      <c r="DJ129" s="221"/>
      <c r="DM129" s="50"/>
      <c r="DN129" s="115"/>
      <c r="DO129" s="43"/>
      <c r="DP129" s="43"/>
      <c r="DQ129" s="43"/>
      <c r="DR129" s="115"/>
      <c r="DU129" s="50"/>
      <c r="DV129" s="115"/>
      <c r="DW129" s="222"/>
      <c r="DX129" s="223"/>
      <c r="EB129" s="221"/>
      <c r="EE129" s="50"/>
      <c r="EF129" s="115"/>
      <c r="EG129" s="43"/>
      <c r="EH129" s="43"/>
      <c r="EI129" s="43"/>
      <c r="EJ129" s="115"/>
      <c r="EM129" s="50"/>
      <c r="EN129" s="115"/>
      <c r="EO129" s="222"/>
      <c r="EP129" s="223"/>
      <c r="ET129" s="221"/>
      <c r="EW129" s="50"/>
      <c r="EX129" s="115"/>
      <c r="EY129" s="43"/>
      <c r="EZ129" s="43"/>
      <c r="FA129" s="43"/>
      <c r="FB129" s="115"/>
      <c r="FE129" s="50"/>
      <c r="FF129" s="115"/>
      <c r="FG129" s="222"/>
      <c r="FH129" s="223"/>
      <c r="FL129" s="221"/>
      <c r="FO129" s="50"/>
      <c r="FP129" s="115"/>
      <c r="FQ129" s="43"/>
      <c r="FR129" s="43"/>
      <c r="FS129" s="43"/>
      <c r="FT129" s="115"/>
      <c r="FW129" s="50"/>
      <c r="FX129" s="115"/>
      <c r="FY129" s="222"/>
      <c r="FZ129" s="223"/>
      <c r="GD129" s="221"/>
      <c r="GG129" s="50"/>
      <c r="GH129" s="115"/>
      <c r="GI129" s="43"/>
      <c r="GJ129" s="43"/>
      <c r="GK129" s="43"/>
      <c r="GL129" s="115"/>
      <c r="GO129" s="50"/>
      <c r="GP129" s="115"/>
      <c r="GQ129" s="222"/>
    </row>
    <row r="130">
      <c r="A130" s="218"/>
      <c r="B130" s="219"/>
      <c r="C130" s="15"/>
      <c r="D130" s="15"/>
      <c r="E130" s="15"/>
      <c r="F130" s="71"/>
      <c r="G130" s="15"/>
      <c r="H130" s="15"/>
      <c r="I130" s="28"/>
      <c r="J130" s="71"/>
      <c r="K130" s="35"/>
      <c r="L130" s="35"/>
      <c r="M130" s="35"/>
      <c r="N130" s="71"/>
      <c r="O130" s="15"/>
      <c r="P130" s="15"/>
      <c r="Q130" s="28"/>
      <c r="R130" s="71"/>
      <c r="S130" s="173"/>
      <c r="T130" s="219"/>
      <c r="U130" s="15"/>
      <c r="V130" s="15"/>
      <c r="W130" s="15"/>
      <c r="X130" s="165"/>
      <c r="Y130" s="15"/>
      <c r="Z130" s="15"/>
      <c r="AA130" s="28"/>
      <c r="AB130" s="71"/>
      <c r="AC130" s="35"/>
      <c r="AD130" s="35"/>
      <c r="AE130" s="35"/>
      <c r="AF130" s="71"/>
      <c r="AG130" s="15"/>
      <c r="AH130" s="15"/>
      <c r="AI130" s="15"/>
      <c r="AJ130" s="71"/>
      <c r="AK130" s="173"/>
      <c r="AL130" s="219"/>
      <c r="AM130" s="15"/>
      <c r="AN130" s="15"/>
      <c r="AO130" s="15"/>
      <c r="AP130" s="165"/>
      <c r="AQ130" s="15"/>
      <c r="AR130" s="15"/>
      <c r="AS130" s="28"/>
      <c r="AT130" s="71"/>
      <c r="AU130" s="35"/>
      <c r="AV130" s="35"/>
      <c r="AW130" s="35"/>
      <c r="AX130" s="71"/>
      <c r="AY130" s="15"/>
      <c r="AZ130" s="15"/>
      <c r="BA130" s="28"/>
      <c r="BB130" s="71"/>
      <c r="BC130" s="173"/>
      <c r="BD130" s="220"/>
      <c r="BH130" s="221"/>
      <c r="BK130" s="50"/>
      <c r="BL130" s="115"/>
      <c r="BM130" s="43"/>
      <c r="BN130" s="43"/>
      <c r="BO130" s="43"/>
      <c r="BP130" s="115"/>
      <c r="BS130" s="50"/>
      <c r="BT130" s="115"/>
      <c r="BU130" s="222"/>
      <c r="BV130" s="223"/>
      <c r="BZ130" s="221"/>
      <c r="CC130" s="50"/>
      <c r="CD130" s="115"/>
      <c r="CE130" s="43"/>
      <c r="CF130" s="43"/>
      <c r="CG130" s="43"/>
      <c r="CH130" s="115"/>
      <c r="CK130" s="50"/>
      <c r="CL130" s="115"/>
      <c r="CM130" s="222"/>
      <c r="CN130" s="223"/>
      <c r="CR130" s="221"/>
      <c r="CU130" s="50"/>
      <c r="CV130" s="115"/>
      <c r="CW130" s="43"/>
      <c r="CX130" s="43"/>
      <c r="CY130" s="43"/>
      <c r="CZ130" s="115"/>
      <c r="DC130" s="50"/>
      <c r="DD130" s="115"/>
      <c r="DE130" s="222"/>
      <c r="DF130" s="223"/>
      <c r="DJ130" s="221"/>
      <c r="DM130" s="50"/>
      <c r="DN130" s="115"/>
      <c r="DO130" s="43"/>
      <c r="DP130" s="43"/>
      <c r="DQ130" s="43"/>
      <c r="DR130" s="115"/>
      <c r="DU130" s="50"/>
      <c r="DV130" s="115"/>
      <c r="DW130" s="222"/>
      <c r="DX130" s="223"/>
      <c r="EB130" s="221"/>
      <c r="EE130" s="50"/>
      <c r="EF130" s="115"/>
      <c r="EG130" s="43"/>
      <c r="EH130" s="43"/>
      <c r="EI130" s="43"/>
      <c r="EJ130" s="115"/>
      <c r="EM130" s="50"/>
      <c r="EN130" s="115"/>
      <c r="EO130" s="222"/>
      <c r="EP130" s="223"/>
      <c r="ET130" s="221"/>
      <c r="EW130" s="50"/>
      <c r="EX130" s="115"/>
      <c r="EY130" s="43"/>
      <c r="EZ130" s="43"/>
      <c r="FA130" s="43"/>
      <c r="FB130" s="115"/>
      <c r="FE130" s="50"/>
      <c r="FF130" s="115"/>
      <c r="FG130" s="222"/>
      <c r="FH130" s="223"/>
      <c r="FL130" s="221"/>
      <c r="FO130" s="50"/>
      <c r="FP130" s="115"/>
      <c r="FQ130" s="43"/>
      <c r="FR130" s="43"/>
      <c r="FS130" s="43"/>
      <c r="FT130" s="115"/>
      <c r="FW130" s="50"/>
      <c r="FX130" s="115"/>
      <c r="FY130" s="222"/>
      <c r="FZ130" s="223"/>
      <c r="GD130" s="221"/>
      <c r="GG130" s="50"/>
      <c r="GH130" s="115"/>
      <c r="GI130" s="43"/>
      <c r="GJ130" s="43"/>
      <c r="GK130" s="43"/>
      <c r="GL130" s="115"/>
      <c r="GO130" s="50"/>
      <c r="GP130" s="115"/>
      <c r="GQ130" s="222"/>
    </row>
    <row r="131">
      <c r="A131" s="218"/>
      <c r="B131" s="219"/>
      <c r="C131" s="15"/>
      <c r="D131" s="15"/>
      <c r="E131" s="15"/>
      <c r="F131" s="71"/>
      <c r="G131" s="15"/>
      <c r="H131" s="15"/>
      <c r="I131" s="28"/>
      <c r="J131" s="71"/>
      <c r="K131" s="35"/>
      <c r="L131" s="35"/>
      <c r="M131" s="35"/>
      <c r="N131" s="71"/>
      <c r="O131" s="15"/>
      <c r="P131" s="15"/>
      <c r="Q131" s="28"/>
      <c r="R131" s="71"/>
      <c r="S131" s="173"/>
      <c r="T131" s="219"/>
      <c r="U131" s="15"/>
      <c r="V131" s="15"/>
      <c r="W131" s="15"/>
      <c r="X131" s="165"/>
      <c r="Y131" s="15"/>
      <c r="Z131" s="15"/>
      <c r="AA131" s="28"/>
      <c r="AB131" s="71"/>
      <c r="AC131" s="35"/>
      <c r="AD131" s="35"/>
      <c r="AE131" s="35"/>
      <c r="AF131" s="71"/>
      <c r="AG131" s="15"/>
      <c r="AH131" s="15"/>
      <c r="AI131" s="15"/>
      <c r="AJ131" s="71"/>
      <c r="AK131" s="173"/>
      <c r="AL131" s="219"/>
      <c r="AM131" s="15"/>
      <c r="AN131" s="15"/>
      <c r="AO131" s="15"/>
      <c r="AP131" s="165"/>
      <c r="AQ131" s="15"/>
      <c r="AR131" s="15"/>
      <c r="AS131" s="28"/>
      <c r="AT131" s="71"/>
      <c r="AU131" s="35"/>
      <c r="AV131" s="35"/>
      <c r="AW131" s="35"/>
      <c r="AX131" s="71"/>
      <c r="AY131" s="15"/>
      <c r="AZ131" s="15"/>
      <c r="BA131" s="28"/>
      <c r="BB131" s="71"/>
      <c r="BC131" s="173"/>
      <c r="BD131" s="220"/>
      <c r="BH131" s="221"/>
      <c r="BK131" s="50"/>
      <c r="BL131" s="115"/>
      <c r="BM131" s="43"/>
      <c r="BN131" s="43"/>
      <c r="BO131" s="43"/>
      <c r="BP131" s="115"/>
      <c r="BS131" s="50"/>
      <c r="BT131" s="115"/>
      <c r="BU131" s="222"/>
      <c r="BV131" s="223"/>
      <c r="BZ131" s="221"/>
      <c r="CC131" s="50"/>
      <c r="CD131" s="115"/>
      <c r="CE131" s="43"/>
      <c r="CF131" s="43"/>
      <c r="CG131" s="43"/>
      <c r="CH131" s="115"/>
      <c r="CK131" s="50"/>
      <c r="CL131" s="115"/>
      <c r="CM131" s="222"/>
      <c r="CN131" s="223"/>
      <c r="CR131" s="221"/>
      <c r="CU131" s="50"/>
      <c r="CV131" s="115"/>
      <c r="CW131" s="43"/>
      <c r="CX131" s="43"/>
      <c r="CY131" s="43"/>
      <c r="CZ131" s="115"/>
      <c r="DC131" s="50"/>
      <c r="DD131" s="115"/>
      <c r="DE131" s="222"/>
      <c r="DF131" s="223"/>
      <c r="DJ131" s="221"/>
      <c r="DM131" s="50"/>
      <c r="DN131" s="115"/>
      <c r="DO131" s="43"/>
      <c r="DP131" s="43"/>
      <c r="DQ131" s="43"/>
      <c r="DR131" s="115"/>
      <c r="DU131" s="50"/>
      <c r="DV131" s="115"/>
      <c r="DW131" s="222"/>
      <c r="DX131" s="223"/>
      <c r="EB131" s="221"/>
      <c r="EE131" s="50"/>
      <c r="EF131" s="115"/>
      <c r="EG131" s="43"/>
      <c r="EH131" s="43"/>
      <c r="EI131" s="43"/>
      <c r="EJ131" s="115"/>
      <c r="EM131" s="50"/>
      <c r="EN131" s="115"/>
      <c r="EO131" s="222"/>
      <c r="EP131" s="223"/>
      <c r="ET131" s="221"/>
      <c r="EW131" s="50"/>
      <c r="EX131" s="115"/>
      <c r="EY131" s="43"/>
      <c r="EZ131" s="43"/>
      <c r="FA131" s="43"/>
      <c r="FB131" s="115"/>
      <c r="FE131" s="50"/>
      <c r="FF131" s="115"/>
      <c r="FG131" s="222"/>
      <c r="FH131" s="223"/>
      <c r="FL131" s="221"/>
      <c r="FO131" s="50"/>
      <c r="FP131" s="115"/>
      <c r="FQ131" s="43"/>
      <c r="FR131" s="43"/>
      <c r="FS131" s="43"/>
      <c r="FT131" s="115"/>
      <c r="FW131" s="50"/>
      <c r="FX131" s="115"/>
      <c r="FY131" s="222"/>
      <c r="FZ131" s="223"/>
      <c r="GD131" s="221"/>
      <c r="GG131" s="50"/>
      <c r="GH131" s="115"/>
      <c r="GI131" s="43"/>
      <c r="GJ131" s="43"/>
      <c r="GK131" s="43"/>
      <c r="GL131" s="115"/>
      <c r="GO131" s="50"/>
      <c r="GP131" s="115"/>
      <c r="GQ131" s="222"/>
    </row>
    <row r="132">
      <c r="A132" s="218"/>
      <c r="B132" s="219"/>
      <c r="C132" s="15"/>
      <c r="D132" s="15"/>
      <c r="E132" s="15"/>
      <c r="F132" s="71"/>
      <c r="G132" s="15"/>
      <c r="H132" s="15"/>
      <c r="I132" s="28"/>
      <c r="J132" s="71"/>
      <c r="K132" s="35"/>
      <c r="L132" s="35"/>
      <c r="M132" s="35"/>
      <c r="N132" s="71"/>
      <c r="O132" s="15"/>
      <c r="P132" s="15"/>
      <c r="Q132" s="28"/>
      <c r="R132" s="71"/>
      <c r="S132" s="173"/>
      <c r="T132" s="219"/>
      <c r="U132" s="15"/>
      <c r="V132" s="15"/>
      <c r="W132" s="15"/>
      <c r="X132" s="165"/>
      <c r="Y132" s="15"/>
      <c r="Z132" s="15"/>
      <c r="AA132" s="28"/>
      <c r="AB132" s="71"/>
      <c r="AC132" s="35"/>
      <c r="AD132" s="35"/>
      <c r="AE132" s="35"/>
      <c r="AF132" s="71"/>
      <c r="AG132" s="15"/>
      <c r="AH132" s="15"/>
      <c r="AI132" s="15"/>
      <c r="AJ132" s="71"/>
      <c r="AK132" s="173"/>
      <c r="AL132" s="219"/>
      <c r="AM132" s="15"/>
      <c r="AN132" s="15"/>
      <c r="AO132" s="15"/>
      <c r="AP132" s="165"/>
      <c r="AQ132" s="15"/>
      <c r="AR132" s="15"/>
      <c r="AS132" s="28"/>
      <c r="AT132" s="71"/>
      <c r="AU132" s="35"/>
      <c r="AV132" s="35"/>
      <c r="AW132" s="35"/>
      <c r="AX132" s="71"/>
      <c r="AY132" s="15"/>
      <c r="AZ132" s="15"/>
      <c r="BA132" s="28"/>
      <c r="BB132" s="71"/>
      <c r="BC132" s="173"/>
      <c r="BD132" s="220"/>
      <c r="BH132" s="221"/>
      <c r="BK132" s="50"/>
      <c r="BL132" s="115"/>
      <c r="BM132" s="43"/>
      <c r="BN132" s="43"/>
      <c r="BO132" s="43"/>
      <c r="BP132" s="115"/>
      <c r="BS132" s="50"/>
      <c r="BT132" s="115"/>
      <c r="BU132" s="222"/>
      <c r="BV132" s="223"/>
      <c r="BZ132" s="221"/>
      <c r="CC132" s="50"/>
      <c r="CD132" s="115"/>
      <c r="CE132" s="43"/>
      <c r="CF132" s="43"/>
      <c r="CG132" s="43"/>
      <c r="CH132" s="115"/>
      <c r="CK132" s="50"/>
      <c r="CL132" s="115"/>
      <c r="CM132" s="222"/>
      <c r="CN132" s="223"/>
      <c r="CR132" s="221"/>
      <c r="CU132" s="50"/>
      <c r="CV132" s="115"/>
      <c r="CW132" s="43"/>
      <c r="CX132" s="43"/>
      <c r="CY132" s="43"/>
      <c r="CZ132" s="115"/>
      <c r="DC132" s="50"/>
      <c r="DD132" s="115"/>
      <c r="DE132" s="222"/>
      <c r="DF132" s="223"/>
      <c r="DJ132" s="221"/>
      <c r="DM132" s="50"/>
      <c r="DN132" s="115"/>
      <c r="DO132" s="43"/>
      <c r="DP132" s="43"/>
      <c r="DQ132" s="43"/>
      <c r="DR132" s="115"/>
      <c r="DU132" s="50"/>
      <c r="DV132" s="115"/>
      <c r="DW132" s="222"/>
      <c r="DX132" s="223"/>
      <c r="EB132" s="221"/>
      <c r="EE132" s="50"/>
      <c r="EF132" s="115"/>
      <c r="EG132" s="43"/>
      <c r="EH132" s="43"/>
      <c r="EI132" s="43"/>
      <c r="EJ132" s="115"/>
      <c r="EM132" s="50"/>
      <c r="EN132" s="115"/>
      <c r="EO132" s="222"/>
      <c r="EP132" s="223"/>
      <c r="ET132" s="221"/>
      <c r="EW132" s="50"/>
      <c r="EX132" s="115"/>
      <c r="EY132" s="43"/>
      <c r="EZ132" s="43"/>
      <c r="FA132" s="43"/>
      <c r="FB132" s="115"/>
      <c r="FE132" s="50"/>
      <c r="FF132" s="115"/>
      <c r="FG132" s="222"/>
      <c r="FH132" s="223"/>
      <c r="FL132" s="221"/>
      <c r="FO132" s="50"/>
      <c r="FP132" s="115"/>
      <c r="FQ132" s="43"/>
      <c r="FR132" s="43"/>
      <c r="FS132" s="43"/>
      <c r="FT132" s="115"/>
      <c r="FW132" s="50"/>
      <c r="FX132" s="115"/>
      <c r="FY132" s="222"/>
      <c r="FZ132" s="223"/>
      <c r="GD132" s="221"/>
      <c r="GG132" s="50"/>
      <c r="GH132" s="115"/>
      <c r="GI132" s="43"/>
      <c r="GJ132" s="43"/>
      <c r="GK132" s="43"/>
      <c r="GL132" s="115"/>
      <c r="GO132" s="50"/>
      <c r="GP132" s="115"/>
      <c r="GQ132" s="222"/>
    </row>
    <row r="133">
      <c r="A133" s="218"/>
      <c r="B133" s="219"/>
      <c r="C133" s="15"/>
      <c r="D133" s="15"/>
      <c r="E133" s="15"/>
      <c r="F133" s="71"/>
      <c r="G133" s="15"/>
      <c r="H133" s="15"/>
      <c r="I133" s="28"/>
      <c r="J133" s="71"/>
      <c r="K133" s="35"/>
      <c r="L133" s="35"/>
      <c r="M133" s="35"/>
      <c r="N133" s="71"/>
      <c r="O133" s="15"/>
      <c r="P133" s="15"/>
      <c r="Q133" s="28"/>
      <c r="R133" s="71"/>
      <c r="S133" s="173"/>
      <c r="T133" s="219"/>
      <c r="U133" s="15"/>
      <c r="V133" s="15"/>
      <c r="W133" s="15"/>
      <c r="X133" s="165"/>
      <c r="Y133" s="15"/>
      <c r="Z133" s="15"/>
      <c r="AA133" s="28"/>
      <c r="AB133" s="71"/>
      <c r="AC133" s="35"/>
      <c r="AD133" s="35"/>
      <c r="AE133" s="35"/>
      <c r="AF133" s="71"/>
      <c r="AG133" s="15"/>
      <c r="AH133" s="15"/>
      <c r="AI133" s="15"/>
      <c r="AJ133" s="71"/>
      <c r="AK133" s="173"/>
      <c r="AL133" s="219"/>
      <c r="AM133" s="15"/>
      <c r="AN133" s="15"/>
      <c r="AO133" s="15"/>
      <c r="AP133" s="165"/>
      <c r="AQ133" s="15"/>
      <c r="AR133" s="15"/>
      <c r="AS133" s="28"/>
      <c r="AT133" s="71"/>
      <c r="AU133" s="35"/>
      <c r="AV133" s="35"/>
      <c r="AW133" s="35"/>
      <c r="AX133" s="71"/>
      <c r="AY133" s="15"/>
      <c r="AZ133" s="15"/>
      <c r="BA133" s="28"/>
      <c r="BB133" s="71"/>
      <c r="BC133" s="173"/>
      <c r="BD133" s="220"/>
      <c r="BH133" s="221"/>
      <c r="BK133" s="50"/>
      <c r="BL133" s="115"/>
      <c r="BM133" s="43"/>
      <c r="BN133" s="43"/>
      <c r="BO133" s="43"/>
      <c r="BP133" s="115"/>
      <c r="BS133" s="50"/>
      <c r="BT133" s="115"/>
      <c r="BU133" s="222"/>
      <c r="BV133" s="223"/>
      <c r="BZ133" s="221"/>
      <c r="CC133" s="50"/>
      <c r="CD133" s="115"/>
      <c r="CE133" s="43"/>
      <c r="CF133" s="43"/>
      <c r="CG133" s="43"/>
      <c r="CH133" s="115"/>
      <c r="CK133" s="50"/>
      <c r="CL133" s="115"/>
      <c r="CM133" s="222"/>
      <c r="CN133" s="223"/>
      <c r="CR133" s="221"/>
      <c r="CU133" s="50"/>
      <c r="CV133" s="115"/>
      <c r="CW133" s="43"/>
      <c r="CX133" s="43"/>
      <c r="CY133" s="43"/>
      <c r="CZ133" s="115"/>
      <c r="DC133" s="50"/>
      <c r="DD133" s="115"/>
      <c r="DE133" s="222"/>
      <c r="DF133" s="223"/>
      <c r="DJ133" s="221"/>
      <c r="DM133" s="50"/>
      <c r="DN133" s="115"/>
      <c r="DO133" s="43"/>
      <c r="DP133" s="43"/>
      <c r="DQ133" s="43"/>
      <c r="DR133" s="115"/>
      <c r="DU133" s="50"/>
      <c r="DV133" s="115"/>
      <c r="DW133" s="222"/>
      <c r="DX133" s="223"/>
      <c r="EB133" s="221"/>
      <c r="EE133" s="50"/>
      <c r="EF133" s="115"/>
      <c r="EG133" s="43"/>
      <c r="EH133" s="43"/>
      <c r="EI133" s="43"/>
      <c r="EJ133" s="115"/>
      <c r="EM133" s="50"/>
      <c r="EN133" s="115"/>
      <c r="EO133" s="222"/>
      <c r="EP133" s="223"/>
      <c r="ET133" s="221"/>
      <c r="EW133" s="50"/>
      <c r="EX133" s="115"/>
      <c r="EY133" s="43"/>
      <c r="EZ133" s="43"/>
      <c r="FA133" s="43"/>
      <c r="FB133" s="115"/>
      <c r="FE133" s="50"/>
      <c r="FF133" s="115"/>
      <c r="FG133" s="222"/>
      <c r="FH133" s="223"/>
      <c r="FL133" s="221"/>
      <c r="FO133" s="50"/>
      <c r="FP133" s="115"/>
      <c r="FQ133" s="43"/>
      <c r="FR133" s="43"/>
      <c r="FS133" s="43"/>
      <c r="FT133" s="115"/>
      <c r="FW133" s="50"/>
      <c r="FX133" s="115"/>
      <c r="FY133" s="222"/>
      <c r="FZ133" s="223"/>
      <c r="GD133" s="221"/>
      <c r="GG133" s="50"/>
      <c r="GH133" s="115"/>
      <c r="GI133" s="43"/>
      <c r="GJ133" s="43"/>
      <c r="GK133" s="43"/>
      <c r="GL133" s="115"/>
      <c r="GO133" s="50"/>
      <c r="GP133" s="115"/>
      <c r="GQ133" s="222"/>
    </row>
    <row r="134">
      <c r="A134" s="218"/>
      <c r="B134" s="219"/>
      <c r="C134" s="15"/>
      <c r="D134" s="15"/>
      <c r="E134" s="15"/>
      <c r="F134" s="71"/>
      <c r="G134" s="15"/>
      <c r="H134" s="15"/>
      <c r="I134" s="28"/>
      <c r="J134" s="71"/>
      <c r="K134" s="35"/>
      <c r="L134" s="35"/>
      <c r="M134" s="35"/>
      <c r="N134" s="71"/>
      <c r="O134" s="15"/>
      <c r="P134" s="15"/>
      <c r="Q134" s="28"/>
      <c r="R134" s="71"/>
      <c r="S134" s="173"/>
      <c r="T134" s="219"/>
      <c r="U134" s="15"/>
      <c r="V134" s="15"/>
      <c r="W134" s="15"/>
      <c r="X134" s="165"/>
      <c r="Y134" s="15"/>
      <c r="Z134" s="15"/>
      <c r="AA134" s="28"/>
      <c r="AB134" s="71"/>
      <c r="AC134" s="35"/>
      <c r="AD134" s="35"/>
      <c r="AE134" s="35"/>
      <c r="AF134" s="71"/>
      <c r="AG134" s="15"/>
      <c r="AH134" s="15"/>
      <c r="AI134" s="15"/>
      <c r="AJ134" s="71"/>
      <c r="AK134" s="173"/>
      <c r="AL134" s="219"/>
      <c r="AM134" s="15"/>
      <c r="AN134" s="15"/>
      <c r="AO134" s="15"/>
      <c r="AP134" s="165"/>
      <c r="AQ134" s="15"/>
      <c r="AR134" s="15"/>
      <c r="AS134" s="28"/>
      <c r="AT134" s="71"/>
      <c r="AU134" s="35"/>
      <c r="AV134" s="35"/>
      <c r="AW134" s="35"/>
      <c r="AX134" s="71"/>
      <c r="AY134" s="15"/>
      <c r="AZ134" s="15"/>
      <c r="BA134" s="28"/>
      <c r="BB134" s="71"/>
      <c r="BC134" s="173"/>
      <c r="BD134" s="220"/>
      <c r="BH134" s="221"/>
      <c r="BK134" s="50"/>
      <c r="BL134" s="115"/>
      <c r="BM134" s="43"/>
      <c r="BN134" s="43"/>
      <c r="BO134" s="43"/>
      <c r="BP134" s="115"/>
      <c r="BS134" s="50"/>
      <c r="BT134" s="115"/>
      <c r="BU134" s="222"/>
      <c r="BV134" s="223"/>
      <c r="BZ134" s="221"/>
      <c r="CC134" s="50"/>
      <c r="CD134" s="115"/>
      <c r="CE134" s="43"/>
      <c r="CF134" s="43"/>
      <c r="CG134" s="43"/>
      <c r="CH134" s="115"/>
      <c r="CK134" s="50"/>
      <c r="CL134" s="115"/>
      <c r="CM134" s="222"/>
      <c r="CN134" s="223"/>
      <c r="CR134" s="221"/>
      <c r="CU134" s="50"/>
      <c r="CV134" s="115"/>
      <c r="CW134" s="43"/>
      <c r="CX134" s="43"/>
      <c r="CY134" s="43"/>
      <c r="CZ134" s="115"/>
      <c r="DC134" s="50"/>
      <c r="DD134" s="115"/>
      <c r="DE134" s="222"/>
      <c r="DF134" s="223"/>
      <c r="DJ134" s="221"/>
      <c r="DM134" s="50"/>
      <c r="DN134" s="115"/>
      <c r="DO134" s="43"/>
      <c r="DP134" s="43"/>
      <c r="DQ134" s="43"/>
      <c r="DR134" s="115"/>
      <c r="DU134" s="50"/>
      <c r="DV134" s="115"/>
      <c r="DW134" s="222"/>
      <c r="DX134" s="223"/>
      <c r="EB134" s="221"/>
      <c r="EE134" s="50"/>
      <c r="EF134" s="115"/>
      <c r="EG134" s="43"/>
      <c r="EH134" s="43"/>
      <c r="EI134" s="43"/>
      <c r="EJ134" s="115"/>
      <c r="EM134" s="50"/>
      <c r="EN134" s="115"/>
      <c r="EO134" s="222"/>
      <c r="EP134" s="223"/>
      <c r="ET134" s="221"/>
      <c r="EW134" s="50"/>
      <c r="EX134" s="115"/>
      <c r="EY134" s="43"/>
      <c r="EZ134" s="43"/>
      <c r="FA134" s="43"/>
      <c r="FB134" s="115"/>
      <c r="FE134" s="50"/>
      <c r="FF134" s="115"/>
      <c r="FG134" s="222"/>
      <c r="FH134" s="223"/>
      <c r="FL134" s="221"/>
      <c r="FO134" s="50"/>
      <c r="FP134" s="115"/>
      <c r="FQ134" s="43"/>
      <c r="FR134" s="43"/>
      <c r="FS134" s="43"/>
      <c r="FT134" s="115"/>
      <c r="FW134" s="50"/>
      <c r="FX134" s="115"/>
      <c r="FY134" s="222"/>
      <c r="FZ134" s="223"/>
      <c r="GD134" s="221"/>
      <c r="GG134" s="50"/>
      <c r="GH134" s="115"/>
      <c r="GI134" s="43"/>
      <c r="GJ134" s="43"/>
      <c r="GK134" s="43"/>
      <c r="GL134" s="115"/>
      <c r="GO134" s="50"/>
      <c r="GP134" s="115"/>
      <c r="GQ134" s="222"/>
    </row>
    <row r="135">
      <c r="A135" s="218"/>
      <c r="B135" s="219"/>
      <c r="C135" s="15"/>
      <c r="D135" s="15"/>
      <c r="E135" s="15"/>
      <c r="F135" s="71"/>
      <c r="G135" s="15"/>
      <c r="H135" s="15"/>
      <c r="I135" s="28"/>
      <c r="J135" s="71"/>
      <c r="K135" s="35"/>
      <c r="L135" s="35"/>
      <c r="M135" s="35"/>
      <c r="N135" s="71"/>
      <c r="O135" s="15"/>
      <c r="P135" s="15"/>
      <c r="Q135" s="28"/>
      <c r="R135" s="71"/>
      <c r="S135" s="173"/>
      <c r="T135" s="219"/>
      <c r="U135" s="15"/>
      <c r="V135" s="15"/>
      <c r="W135" s="15"/>
      <c r="X135" s="165"/>
      <c r="Y135" s="15"/>
      <c r="Z135" s="15"/>
      <c r="AA135" s="28"/>
      <c r="AB135" s="71"/>
      <c r="AC135" s="35"/>
      <c r="AD135" s="35"/>
      <c r="AE135" s="35"/>
      <c r="AF135" s="71"/>
      <c r="AG135" s="15"/>
      <c r="AH135" s="15"/>
      <c r="AI135" s="15"/>
      <c r="AJ135" s="71"/>
      <c r="AK135" s="173"/>
      <c r="AL135" s="219"/>
      <c r="AM135" s="15"/>
      <c r="AN135" s="15"/>
      <c r="AO135" s="15"/>
      <c r="AP135" s="165"/>
      <c r="AQ135" s="15"/>
      <c r="AR135" s="15"/>
      <c r="AS135" s="28"/>
      <c r="AT135" s="71"/>
      <c r="AU135" s="35"/>
      <c r="AV135" s="35"/>
      <c r="AW135" s="35"/>
      <c r="AX135" s="71"/>
      <c r="AY135" s="15"/>
      <c r="AZ135" s="15"/>
      <c r="BA135" s="28"/>
      <c r="BB135" s="71"/>
      <c r="BC135" s="173"/>
      <c r="BD135" s="220"/>
      <c r="BH135" s="221"/>
      <c r="BK135" s="50"/>
      <c r="BL135" s="115"/>
      <c r="BM135" s="43"/>
      <c r="BN135" s="43"/>
      <c r="BO135" s="43"/>
      <c r="BP135" s="115"/>
      <c r="BS135" s="50"/>
      <c r="BT135" s="115"/>
      <c r="BU135" s="222"/>
      <c r="BV135" s="223"/>
      <c r="BZ135" s="221"/>
      <c r="CC135" s="50"/>
      <c r="CD135" s="115"/>
      <c r="CE135" s="43"/>
      <c r="CF135" s="43"/>
      <c r="CG135" s="43"/>
      <c r="CH135" s="115"/>
      <c r="CK135" s="50"/>
      <c r="CL135" s="115"/>
      <c r="CM135" s="222"/>
      <c r="CN135" s="223"/>
      <c r="CR135" s="221"/>
      <c r="CU135" s="50"/>
      <c r="CV135" s="115"/>
      <c r="CW135" s="43"/>
      <c r="CX135" s="43"/>
      <c r="CY135" s="43"/>
      <c r="CZ135" s="115"/>
      <c r="DC135" s="50"/>
      <c r="DD135" s="115"/>
      <c r="DE135" s="222"/>
      <c r="DF135" s="223"/>
      <c r="DJ135" s="221"/>
      <c r="DM135" s="50"/>
      <c r="DN135" s="115"/>
      <c r="DO135" s="43"/>
      <c r="DP135" s="43"/>
      <c r="DQ135" s="43"/>
      <c r="DR135" s="115"/>
      <c r="DU135" s="50"/>
      <c r="DV135" s="115"/>
      <c r="DW135" s="222"/>
      <c r="DX135" s="223"/>
      <c r="EB135" s="221"/>
      <c r="EE135" s="50"/>
      <c r="EF135" s="115"/>
      <c r="EG135" s="43"/>
      <c r="EH135" s="43"/>
      <c r="EI135" s="43"/>
      <c r="EJ135" s="115"/>
      <c r="EM135" s="50"/>
      <c r="EN135" s="115"/>
      <c r="EO135" s="222"/>
      <c r="EP135" s="223"/>
      <c r="ET135" s="221"/>
      <c r="EW135" s="50"/>
      <c r="EX135" s="115"/>
      <c r="EY135" s="43"/>
      <c r="EZ135" s="43"/>
      <c r="FA135" s="43"/>
      <c r="FB135" s="115"/>
      <c r="FE135" s="50"/>
      <c r="FF135" s="115"/>
      <c r="FG135" s="222"/>
      <c r="FH135" s="223"/>
      <c r="FL135" s="221"/>
      <c r="FO135" s="50"/>
      <c r="FP135" s="115"/>
      <c r="FQ135" s="43"/>
      <c r="FR135" s="43"/>
      <c r="FS135" s="43"/>
      <c r="FT135" s="115"/>
      <c r="FW135" s="50"/>
      <c r="FX135" s="115"/>
      <c r="FY135" s="222"/>
      <c r="FZ135" s="223"/>
      <c r="GD135" s="221"/>
      <c r="GG135" s="50"/>
      <c r="GH135" s="115"/>
      <c r="GI135" s="43"/>
      <c r="GJ135" s="43"/>
      <c r="GK135" s="43"/>
      <c r="GL135" s="115"/>
      <c r="GO135" s="50"/>
      <c r="GP135" s="115"/>
      <c r="GQ135" s="222"/>
    </row>
    <row r="136">
      <c r="A136" s="218"/>
      <c r="B136" s="219"/>
      <c r="C136" s="15"/>
      <c r="D136" s="15"/>
      <c r="E136" s="15"/>
      <c r="F136" s="71"/>
      <c r="G136" s="15"/>
      <c r="H136" s="15"/>
      <c r="I136" s="28"/>
      <c r="J136" s="71"/>
      <c r="K136" s="35"/>
      <c r="L136" s="35"/>
      <c r="M136" s="35"/>
      <c r="N136" s="71"/>
      <c r="O136" s="15"/>
      <c r="P136" s="15"/>
      <c r="Q136" s="28"/>
      <c r="R136" s="71"/>
      <c r="S136" s="173"/>
      <c r="T136" s="219"/>
      <c r="U136" s="15"/>
      <c r="V136" s="15"/>
      <c r="W136" s="15"/>
      <c r="X136" s="165"/>
      <c r="Y136" s="15"/>
      <c r="Z136" s="15"/>
      <c r="AA136" s="28"/>
      <c r="AB136" s="71"/>
      <c r="AC136" s="35"/>
      <c r="AD136" s="35"/>
      <c r="AE136" s="35"/>
      <c r="AF136" s="71"/>
      <c r="AG136" s="15"/>
      <c r="AH136" s="15"/>
      <c r="AI136" s="15"/>
      <c r="AJ136" s="71"/>
      <c r="AK136" s="173"/>
      <c r="AL136" s="219"/>
      <c r="AM136" s="15"/>
      <c r="AN136" s="15"/>
      <c r="AO136" s="15"/>
      <c r="AP136" s="165"/>
      <c r="AQ136" s="15"/>
      <c r="AR136" s="15"/>
      <c r="AS136" s="28"/>
      <c r="AT136" s="71"/>
      <c r="AU136" s="35"/>
      <c r="AV136" s="35"/>
      <c r="AW136" s="35"/>
      <c r="AX136" s="71"/>
      <c r="AY136" s="15"/>
      <c r="AZ136" s="15"/>
      <c r="BA136" s="28"/>
      <c r="BB136" s="71"/>
      <c r="BC136" s="173"/>
      <c r="BD136" s="220"/>
      <c r="BH136" s="221"/>
      <c r="BK136" s="50"/>
      <c r="BL136" s="115"/>
      <c r="BM136" s="43"/>
      <c r="BN136" s="43"/>
      <c r="BO136" s="43"/>
      <c r="BP136" s="115"/>
      <c r="BS136" s="50"/>
      <c r="BT136" s="115"/>
      <c r="BU136" s="222"/>
      <c r="BV136" s="223"/>
      <c r="BZ136" s="221"/>
      <c r="CC136" s="50"/>
      <c r="CD136" s="115"/>
      <c r="CE136" s="43"/>
      <c r="CF136" s="43"/>
      <c r="CG136" s="43"/>
      <c r="CH136" s="115"/>
      <c r="CK136" s="50"/>
      <c r="CL136" s="115"/>
      <c r="CM136" s="222"/>
      <c r="CN136" s="223"/>
      <c r="CR136" s="221"/>
      <c r="CU136" s="50"/>
      <c r="CV136" s="115"/>
      <c r="CW136" s="43"/>
      <c r="CX136" s="43"/>
      <c r="CY136" s="43"/>
      <c r="CZ136" s="115"/>
      <c r="DC136" s="50"/>
      <c r="DD136" s="115"/>
      <c r="DE136" s="222"/>
      <c r="DF136" s="223"/>
      <c r="DJ136" s="221"/>
      <c r="DM136" s="50"/>
      <c r="DN136" s="115"/>
      <c r="DO136" s="43"/>
      <c r="DP136" s="43"/>
      <c r="DQ136" s="43"/>
      <c r="DR136" s="115"/>
      <c r="DU136" s="50"/>
      <c r="DV136" s="115"/>
      <c r="DW136" s="222"/>
      <c r="DX136" s="223"/>
      <c r="EB136" s="221"/>
      <c r="EE136" s="50"/>
      <c r="EF136" s="115"/>
      <c r="EG136" s="43"/>
      <c r="EH136" s="43"/>
      <c r="EI136" s="43"/>
      <c r="EJ136" s="115"/>
      <c r="EM136" s="50"/>
      <c r="EN136" s="115"/>
      <c r="EO136" s="222"/>
      <c r="EP136" s="223"/>
      <c r="ET136" s="221"/>
      <c r="EW136" s="50"/>
      <c r="EX136" s="115"/>
      <c r="EY136" s="43"/>
      <c r="EZ136" s="43"/>
      <c r="FA136" s="43"/>
      <c r="FB136" s="115"/>
      <c r="FE136" s="50"/>
      <c r="FF136" s="115"/>
      <c r="FG136" s="222"/>
      <c r="FH136" s="223"/>
      <c r="FL136" s="221"/>
      <c r="FO136" s="50"/>
      <c r="FP136" s="115"/>
      <c r="FQ136" s="43"/>
      <c r="FR136" s="43"/>
      <c r="FS136" s="43"/>
      <c r="FT136" s="115"/>
      <c r="FW136" s="50"/>
      <c r="FX136" s="115"/>
      <c r="FY136" s="222"/>
      <c r="FZ136" s="223"/>
      <c r="GD136" s="221"/>
      <c r="GG136" s="50"/>
      <c r="GH136" s="115"/>
      <c r="GI136" s="43"/>
      <c r="GJ136" s="43"/>
      <c r="GK136" s="43"/>
      <c r="GL136" s="115"/>
      <c r="GO136" s="50"/>
      <c r="GP136" s="115"/>
      <c r="GQ136" s="222"/>
    </row>
    <row r="137">
      <c r="A137" s="218"/>
      <c r="B137" s="219"/>
      <c r="C137" s="15"/>
      <c r="D137" s="15"/>
      <c r="E137" s="15"/>
      <c r="F137" s="71"/>
      <c r="G137" s="15"/>
      <c r="H137" s="15"/>
      <c r="I137" s="28"/>
      <c r="J137" s="71"/>
      <c r="K137" s="35"/>
      <c r="L137" s="35"/>
      <c r="M137" s="35"/>
      <c r="N137" s="71"/>
      <c r="O137" s="15"/>
      <c r="P137" s="15"/>
      <c r="Q137" s="28"/>
      <c r="R137" s="71"/>
      <c r="S137" s="173"/>
      <c r="T137" s="219"/>
      <c r="U137" s="15"/>
      <c r="V137" s="15"/>
      <c r="W137" s="15"/>
      <c r="X137" s="165"/>
      <c r="Y137" s="15"/>
      <c r="Z137" s="15"/>
      <c r="AA137" s="28"/>
      <c r="AB137" s="71"/>
      <c r="AC137" s="35"/>
      <c r="AD137" s="35"/>
      <c r="AE137" s="35"/>
      <c r="AF137" s="71"/>
      <c r="AG137" s="15"/>
      <c r="AH137" s="15"/>
      <c r="AI137" s="15"/>
      <c r="AJ137" s="71"/>
      <c r="AK137" s="173"/>
      <c r="AL137" s="219"/>
      <c r="AM137" s="15"/>
      <c r="AN137" s="15"/>
      <c r="AO137" s="15"/>
      <c r="AP137" s="165"/>
      <c r="AQ137" s="15"/>
      <c r="AR137" s="15"/>
      <c r="AS137" s="28"/>
      <c r="AT137" s="71"/>
      <c r="AU137" s="35"/>
      <c r="AV137" s="35"/>
      <c r="AW137" s="35"/>
      <c r="AX137" s="71"/>
      <c r="AY137" s="15"/>
      <c r="AZ137" s="15"/>
      <c r="BA137" s="28"/>
      <c r="BB137" s="71"/>
      <c r="BC137" s="173"/>
      <c r="BD137" s="220"/>
      <c r="BH137" s="221"/>
      <c r="BK137" s="50"/>
      <c r="BL137" s="115"/>
      <c r="BM137" s="43"/>
      <c r="BN137" s="43"/>
      <c r="BO137" s="43"/>
      <c r="BP137" s="115"/>
      <c r="BS137" s="50"/>
      <c r="BT137" s="115"/>
      <c r="BU137" s="222"/>
      <c r="BV137" s="223"/>
      <c r="BZ137" s="221"/>
      <c r="CC137" s="50"/>
      <c r="CD137" s="115"/>
      <c r="CE137" s="43"/>
      <c r="CF137" s="43"/>
      <c r="CG137" s="43"/>
      <c r="CH137" s="115"/>
      <c r="CK137" s="50"/>
      <c r="CL137" s="115"/>
      <c r="CM137" s="222"/>
      <c r="CN137" s="223"/>
      <c r="CR137" s="221"/>
      <c r="CU137" s="50"/>
      <c r="CV137" s="115"/>
      <c r="CW137" s="43"/>
      <c r="CX137" s="43"/>
      <c r="CY137" s="43"/>
      <c r="CZ137" s="115"/>
      <c r="DC137" s="50"/>
      <c r="DD137" s="115"/>
      <c r="DE137" s="222"/>
      <c r="DF137" s="223"/>
      <c r="DJ137" s="221"/>
      <c r="DM137" s="50"/>
      <c r="DN137" s="115"/>
      <c r="DO137" s="43"/>
      <c r="DP137" s="43"/>
      <c r="DQ137" s="43"/>
      <c r="DR137" s="115"/>
      <c r="DU137" s="50"/>
      <c r="DV137" s="115"/>
      <c r="DW137" s="222"/>
      <c r="DX137" s="223"/>
      <c r="EB137" s="221"/>
      <c r="EE137" s="50"/>
      <c r="EF137" s="115"/>
      <c r="EG137" s="43"/>
      <c r="EH137" s="43"/>
      <c r="EI137" s="43"/>
      <c r="EJ137" s="115"/>
      <c r="EM137" s="50"/>
      <c r="EN137" s="115"/>
      <c r="EO137" s="222"/>
      <c r="EP137" s="223"/>
      <c r="ET137" s="221"/>
      <c r="EW137" s="50"/>
      <c r="EX137" s="115"/>
      <c r="EY137" s="43"/>
      <c r="EZ137" s="43"/>
      <c r="FA137" s="43"/>
      <c r="FB137" s="115"/>
      <c r="FE137" s="50"/>
      <c r="FF137" s="115"/>
      <c r="FG137" s="222"/>
      <c r="FH137" s="223"/>
      <c r="FL137" s="221"/>
      <c r="FO137" s="50"/>
      <c r="FP137" s="115"/>
      <c r="FQ137" s="43"/>
      <c r="FR137" s="43"/>
      <c r="FS137" s="43"/>
      <c r="FT137" s="115"/>
      <c r="FW137" s="50"/>
      <c r="FX137" s="115"/>
      <c r="FY137" s="222"/>
      <c r="FZ137" s="223"/>
      <c r="GD137" s="221"/>
      <c r="GG137" s="50"/>
      <c r="GH137" s="115"/>
      <c r="GI137" s="43"/>
      <c r="GJ137" s="43"/>
      <c r="GK137" s="43"/>
      <c r="GL137" s="115"/>
      <c r="GO137" s="50"/>
      <c r="GP137" s="115"/>
      <c r="GQ137" s="222"/>
    </row>
    <row r="138">
      <c r="A138" s="218"/>
      <c r="B138" s="219"/>
      <c r="C138" s="15"/>
      <c r="D138" s="15"/>
      <c r="E138" s="15"/>
      <c r="F138" s="71"/>
      <c r="G138" s="15"/>
      <c r="H138" s="15"/>
      <c r="I138" s="28"/>
      <c r="J138" s="71"/>
      <c r="K138" s="35"/>
      <c r="L138" s="35"/>
      <c r="M138" s="35"/>
      <c r="N138" s="71"/>
      <c r="O138" s="15"/>
      <c r="P138" s="15"/>
      <c r="Q138" s="28"/>
      <c r="R138" s="71"/>
      <c r="S138" s="173"/>
      <c r="T138" s="219"/>
      <c r="U138" s="15"/>
      <c r="V138" s="15"/>
      <c r="W138" s="15"/>
      <c r="X138" s="165"/>
      <c r="Y138" s="15"/>
      <c r="Z138" s="15"/>
      <c r="AA138" s="28"/>
      <c r="AB138" s="71"/>
      <c r="AC138" s="35"/>
      <c r="AD138" s="35"/>
      <c r="AE138" s="35"/>
      <c r="AF138" s="71"/>
      <c r="AG138" s="15"/>
      <c r="AH138" s="15"/>
      <c r="AI138" s="15"/>
      <c r="AJ138" s="71"/>
      <c r="AK138" s="173"/>
      <c r="AL138" s="219"/>
      <c r="AM138" s="15"/>
      <c r="AN138" s="15"/>
      <c r="AO138" s="15"/>
      <c r="AP138" s="165"/>
      <c r="AQ138" s="15"/>
      <c r="AR138" s="15"/>
      <c r="AS138" s="28"/>
      <c r="AT138" s="71"/>
      <c r="AU138" s="35"/>
      <c r="AV138" s="35"/>
      <c r="AW138" s="35"/>
      <c r="AX138" s="71"/>
      <c r="AY138" s="15"/>
      <c r="AZ138" s="15"/>
      <c r="BA138" s="28"/>
      <c r="BB138" s="71"/>
      <c r="BC138" s="173"/>
      <c r="BD138" s="220"/>
      <c r="BH138" s="221"/>
      <c r="BK138" s="50"/>
      <c r="BL138" s="115"/>
      <c r="BM138" s="43"/>
      <c r="BN138" s="43"/>
      <c r="BO138" s="43"/>
      <c r="BP138" s="115"/>
      <c r="BS138" s="50"/>
      <c r="BT138" s="115"/>
      <c r="BU138" s="222"/>
      <c r="BV138" s="223"/>
      <c r="BZ138" s="221"/>
      <c r="CC138" s="50"/>
      <c r="CD138" s="115"/>
      <c r="CE138" s="43"/>
      <c r="CF138" s="43"/>
      <c r="CG138" s="43"/>
      <c r="CH138" s="115"/>
      <c r="CK138" s="50"/>
      <c r="CL138" s="115"/>
      <c r="CM138" s="222"/>
      <c r="CN138" s="223"/>
      <c r="CR138" s="221"/>
      <c r="CU138" s="50"/>
      <c r="CV138" s="115"/>
      <c r="CW138" s="43"/>
      <c r="CX138" s="43"/>
      <c r="CY138" s="43"/>
      <c r="CZ138" s="115"/>
      <c r="DC138" s="50"/>
      <c r="DD138" s="115"/>
      <c r="DE138" s="222"/>
      <c r="DF138" s="223"/>
      <c r="DJ138" s="221"/>
      <c r="DM138" s="50"/>
      <c r="DN138" s="115"/>
      <c r="DO138" s="43"/>
      <c r="DP138" s="43"/>
      <c r="DQ138" s="43"/>
      <c r="DR138" s="115"/>
      <c r="DU138" s="50"/>
      <c r="DV138" s="115"/>
      <c r="DW138" s="222"/>
      <c r="DX138" s="223"/>
      <c r="EB138" s="221"/>
      <c r="EE138" s="50"/>
      <c r="EF138" s="115"/>
      <c r="EG138" s="43"/>
      <c r="EH138" s="43"/>
      <c r="EI138" s="43"/>
      <c r="EJ138" s="115"/>
      <c r="EM138" s="50"/>
      <c r="EN138" s="115"/>
      <c r="EO138" s="222"/>
      <c r="EP138" s="223"/>
      <c r="ET138" s="221"/>
      <c r="EW138" s="50"/>
      <c r="EX138" s="115"/>
      <c r="EY138" s="43"/>
      <c r="EZ138" s="43"/>
      <c r="FA138" s="43"/>
      <c r="FB138" s="115"/>
      <c r="FE138" s="50"/>
      <c r="FF138" s="115"/>
      <c r="FG138" s="222"/>
      <c r="FH138" s="223"/>
      <c r="FL138" s="221"/>
      <c r="FO138" s="50"/>
      <c r="FP138" s="115"/>
      <c r="FQ138" s="43"/>
      <c r="FR138" s="43"/>
      <c r="FS138" s="43"/>
      <c r="FT138" s="115"/>
      <c r="FW138" s="50"/>
      <c r="FX138" s="115"/>
      <c r="FY138" s="222"/>
      <c r="FZ138" s="223"/>
      <c r="GD138" s="221"/>
      <c r="GG138" s="50"/>
      <c r="GH138" s="115"/>
      <c r="GI138" s="43"/>
      <c r="GJ138" s="43"/>
      <c r="GK138" s="43"/>
      <c r="GL138" s="115"/>
      <c r="GO138" s="50"/>
      <c r="GP138" s="115"/>
      <c r="GQ138" s="222"/>
    </row>
    <row r="139">
      <c r="A139" s="218"/>
      <c r="B139" s="219"/>
      <c r="C139" s="15"/>
      <c r="D139" s="15"/>
      <c r="E139" s="15"/>
      <c r="F139" s="71"/>
      <c r="G139" s="15"/>
      <c r="H139" s="15"/>
      <c r="I139" s="28"/>
      <c r="J139" s="71"/>
      <c r="K139" s="35"/>
      <c r="L139" s="35"/>
      <c r="M139" s="35"/>
      <c r="N139" s="71"/>
      <c r="O139" s="15"/>
      <c r="P139" s="15"/>
      <c r="Q139" s="28"/>
      <c r="R139" s="71"/>
      <c r="S139" s="173"/>
      <c r="T139" s="219"/>
      <c r="U139" s="15"/>
      <c r="V139" s="15"/>
      <c r="W139" s="15"/>
      <c r="X139" s="165"/>
      <c r="Y139" s="15"/>
      <c r="Z139" s="15"/>
      <c r="AA139" s="28"/>
      <c r="AB139" s="71"/>
      <c r="AC139" s="35"/>
      <c r="AD139" s="35"/>
      <c r="AE139" s="35"/>
      <c r="AF139" s="71"/>
      <c r="AG139" s="15"/>
      <c r="AH139" s="15"/>
      <c r="AI139" s="15"/>
      <c r="AJ139" s="71"/>
      <c r="AK139" s="173"/>
      <c r="AL139" s="219"/>
      <c r="AM139" s="15"/>
      <c r="AN139" s="15"/>
      <c r="AO139" s="15"/>
      <c r="AP139" s="165"/>
      <c r="AQ139" s="15"/>
      <c r="AR139" s="15"/>
      <c r="AS139" s="28"/>
      <c r="AT139" s="71"/>
      <c r="AU139" s="35"/>
      <c r="AV139" s="35"/>
      <c r="AW139" s="35"/>
      <c r="AX139" s="71"/>
      <c r="AY139" s="15"/>
      <c r="AZ139" s="15"/>
      <c r="BA139" s="28"/>
      <c r="BB139" s="71"/>
      <c r="BC139" s="173"/>
      <c r="BD139" s="220"/>
      <c r="BH139" s="221"/>
      <c r="BK139" s="50"/>
      <c r="BL139" s="115"/>
      <c r="BM139" s="43"/>
      <c r="BN139" s="43"/>
      <c r="BO139" s="43"/>
      <c r="BP139" s="115"/>
      <c r="BS139" s="50"/>
      <c r="BT139" s="115"/>
      <c r="BU139" s="222"/>
      <c r="BV139" s="223"/>
      <c r="BZ139" s="221"/>
      <c r="CC139" s="50"/>
      <c r="CD139" s="115"/>
      <c r="CE139" s="43"/>
      <c r="CF139" s="43"/>
      <c r="CG139" s="43"/>
      <c r="CH139" s="115"/>
      <c r="CK139" s="50"/>
      <c r="CL139" s="115"/>
      <c r="CM139" s="222"/>
      <c r="CN139" s="223"/>
      <c r="CR139" s="221"/>
      <c r="CU139" s="50"/>
      <c r="CV139" s="115"/>
      <c r="CW139" s="43"/>
      <c r="CX139" s="43"/>
      <c r="CY139" s="43"/>
      <c r="CZ139" s="115"/>
      <c r="DC139" s="50"/>
      <c r="DD139" s="115"/>
      <c r="DE139" s="222"/>
      <c r="DF139" s="223"/>
      <c r="DJ139" s="221"/>
      <c r="DM139" s="50"/>
      <c r="DN139" s="115"/>
      <c r="DO139" s="43"/>
      <c r="DP139" s="43"/>
      <c r="DQ139" s="43"/>
      <c r="DR139" s="115"/>
      <c r="DU139" s="50"/>
      <c r="DV139" s="115"/>
      <c r="DW139" s="222"/>
      <c r="DX139" s="223"/>
      <c r="EB139" s="221"/>
      <c r="EE139" s="50"/>
      <c r="EF139" s="115"/>
      <c r="EG139" s="43"/>
      <c r="EH139" s="43"/>
      <c r="EI139" s="43"/>
      <c r="EJ139" s="115"/>
      <c r="EM139" s="50"/>
      <c r="EN139" s="115"/>
      <c r="EO139" s="222"/>
      <c r="EP139" s="223"/>
      <c r="ET139" s="221"/>
      <c r="EW139" s="50"/>
      <c r="EX139" s="115"/>
      <c r="EY139" s="43"/>
      <c r="EZ139" s="43"/>
      <c r="FA139" s="43"/>
      <c r="FB139" s="115"/>
      <c r="FE139" s="50"/>
      <c r="FF139" s="115"/>
      <c r="FG139" s="222"/>
      <c r="FH139" s="223"/>
      <c r="FL139" s="221"/>
      <c r="FO139" s="50"/>
      <c r="FP139" s="115"/>
      <c r="FQ139" s="43"/>
      <c r="FR139" s="43"/>
      <c r="FS139" s="43"/>
      <c r="FT139" s="115"/>
      <c r="FW139" s="50"/>
      <c r="FX139" s="115"/>
      <c r="FY139" s="222"/>
      <c r="FZ139" s="223"/>
      <c r="GD139" s="221"/>
      <c r="GG139" s="50"/>
      <c r="GH139" s="115"/>
      <c r="GI139" s="43"/>
      <c r="GJ139" s="43"/>
      <c r="GK139" s="43"/>
      <c r="GL139" s="115"/>
      <c r="GO139" s="50"/>
      <c r="GP139" s="115"/>
      <c r="GQ139" s="222"/>
    </row>
    <row r="140">
      <c r="A140" s="218"/>
      <c r="B140" s="219"/>
      <c r="C140" s="15"/>
      <c r="D140" s="15"/>
      <c r="E140" s="15"/>
      <c r="F140" s="71"/>
      <c r="G140" s="15"/>
      <c r="H140" s="15"/>
      <c r="I140" s="28"/>
      <c r="J140" s="71"/>
      <c r="K140" s="35"/>
      <c r="L140" s="35"/>
      <c r="M140" s="35"/>
      <c r="N140" s="71"/>
      <c r="O140" s="15"/>
      <c r="P140" s="15"/>
      <c r="Q140" s="28"/>
      <c r="R140" s="71"/>
      <c r="S140" s="173"/>
      <c r="T140" s="219"/>
      <c r="U140" s="15"/>
      <c r="V140" s="15"/>
      <c r="W140" s="15"/>
      <c r="X140" s="165"/>
      <c r="Y140" s="15"/>
      <c r="Z140" s="15"/>
      <c r="AA140" s="28"/>
      <c r="AB140" s="71"/>
      <c r="AC140" s="35"/>
      <c r="AD140" s="35"/>
      <c r="AE140" s="35"/>
      <c r="AF140" s="71"/>
      <c r="AG140" s="15"/>
      <c r="AH140" s="15"/>
      <c r="AI140" s="15"/>
      <c r="AJ140" s="71"/>
      <c r="AK140" s="173"/>
      <c r="AL140" s="219"/>
      <c r="AM140" s="15"/>
      <c r="AN140" s="15"/>
      <c r="AO140" s="15"/>
      <c r="AP140" s="165"/>
      <c r="AQ140" s="15"/>
      <c r="AR140" s="15"/>
      <c r="AS140" s="28"/>
      <c r="AT140" s="71"/>
      <c r="AU140" s="35"/>
      <c r="AV140" s="35"/>
      <c r="AW140" s="35"/>
      <c r="AX140" s="71"/>
      <c r="AY140" s="15"/>
      <c r="AZ140" s="15"/>
      <c r="BA140" s="28"/>
      <c r="BB140" s="71"/>
      <c r="BC140" s="173"/>
      <c r="BD140" s="220"/>
      <c r="BH140" s="221"/>
      <c r="BK140" s="50"/>
      <c r="BL140" s="115"/>
      <c r="BM140" s="43"/>
      <c r="BN140" s="43"/>
      <c r="BO140" s="43"/>
      <c r="BP140" s="115"/>
      <c r="BS140" s="50"/>
      <c r="BT140" s="115"/>
      <c r="BU140" s="222"/>
      <c r="BV140" s="223"/>
      <c r="BZ140" s="221"/>
      <c r="CC140" s="50"/>
      <c r="CD140" s="115"/>
      <c r="CE140" s="43"/>
      <c r="CF140" s="43"/>
      <c r="CG140" s="43"/>
      <c r="CH140" s="115"/>
      <c r="CK140" s="50"/>
      <c r="CL140" s="115"/>
      <c r="CM140" s="222"/>
      <c r="CN140" s="223"/>
      <c r="CR140" s="221"/>
      <c r="CU140" s="50"/>
      <c r="CV140" s="115"/>
      <c r="CW140" s="43"/>
      <c r="CX140" s="43"/>
      <c r="CY140" s="43"/>
      <c r="CZ140" s="115"/>
      <c r="DC140" s="50"/>
      <c r="DD140" s="115"/>
      <c r="DE140" s="222"/>
      <c r="DF140" s="223"/>
      <c r="DJ140" s="221"/>
      <c r="DM140" s="50"/>
      <c r="DN140" s="115"/>
      <c r="DO140" s="43"/>
      <c r="DP140" s="43"/>
      <c r="DQ140" s="43"/>
      <c r="DR140" s="115"/>
      <c r="DU140" s="50"/>
      <c r="DV140" s="115"/>
      <c r="DW140" s="222"/>
      <c r="DX140" s="223"/>
      <c r="EB140" s="221"/>
      <c r="EE140" s="50"/>
      <c r="EF140" s="115"/>
      <c r="EG140" s="43"/>
      <c r="EH140" s="43"/>
      <c r="EI140" s="43"/>
      <c r="EJ140" s="115"/>
      <c r="EM140" s="50"/>
      <c r="EN140" s="115"/>
      <c r="EO140" s="222"/>
      <c r="EP140" s="223"/>
      <c r="ET140" s="221"/>
      <c r="EW140" s="50"/>
      <c r="EX140" s="115"/>
      <c r="EY140" s="43"/>
      <c r="EZ140" s="43"/>
      <c r="FA140" s="43"/>
      <c r="FB140" s="115"/>
      <c r="FE140" s="50"/>
      <c r="FF140" s="115"/>
      <c r="FG140" s="222"/>
      <c r="FH140" s="223"/>
      <c r="FL140" s="221"/>
      <c r="FO140" s="50"/>
      <c r="FP140" s="115"/>
      <c r="FQ140" s="43"/>
      <c r="FR140" s="43"/>
      <c r="FS140" s="43"/>
      <c r="FT140" s="115"/>
      <c r="FW140" s="50"/>
      <c r="FX140" s="115"/>
      <c r="FY140" s="222"/>
      <c r="FZ140" s="223"/>
      <c r="GD140" s="221"/>
      <c r="GG140" s="50"/>
      <c r="GH140" s="115"/>
      <c r="GI140" s="43"/>
      <c r="GJ140" s="43"/>
      <c r="GK140" s="43"/>
      <c r="GL140" s="115"/>
      <c r="GO140" s="50"/>
      <c r="GP140" s="115"/>
      <c r="GQ140" s="222"/>
    </row>
    <row r="141">
      <c r="A141" s="218"/>
      <c r="B141" s="219"/>
      <c r="C141" s="15"/>
      <c r="D141" s="15"/>
      <c r="E141" s="15"/>
      <c r="F141" s="71"/>
      <c r="G141" s="15"/>
      <c r="H141" s="15"/>
      <c r="I141" s="28"/>
      <c r="J141" s="71"/>
      <c r="K141" s="35"/>
      <c r="L141" s="35"/>
      <c r="M141" s="35"/>
      <c r="N141" s="71"/>
      <c r="O141" s="15"/>
      <c r="P141" s="15"/>
      <c r="Q141" s="28"/>
      <c r="R141" s="71"/>
      <c r="S141" s="173"/>
      <c r="T141" s="219"/>
      <c r="U141" s="15"/>
      <c r="V141" s="15"/>
      <c r="W141" s="15"/>
      <c r="X141" s="165"/>
      <c r="Y141" s="15"/>
      <c r="Z141" s="15"/>
      <c r="AA141" s="28"/>
      <c r="AB141" s="71"/>
      <c r="AC141" s="35"/>
      <c r="AD141" s="35"/>
      <c r="AE141" s="35"/>
      <c r="AF141" s="71"/>
      <c r="AG141" s="15"/>
      <c r="AH141" s="15"/>
      <c r="AI141" s="15"/>
      <c r="AJ141" s="71"/>
      <c r="AK141" s="173"/>
      <c r="AL141" s="219"/>
      <c r="AM141" s="15"/>
      <c r="AN141" s="15"/>
      <c r="AO141" s="15"/>
      <c r="AP141" s="165"/>
      <c r="AQ141" s="15"/>
      <c r="AR141" s="15"/>
      <c r="AS141" s="28"/>
      <c r="AT141" s="71"/>
      <c r="AU141" s="35"/>
      <c r="AV141" s="35"/>
      <c r="AW141" s="35"/>
      <c r="AX141" s="71"/>
      <c r="AY141" s="15"/>
      <c r="AZ141" s="15"/>
      <c r="BA141" s="28"/>
      <c r="BB141" s="71"/>
      <c r="BC141" s="173"/>
      <c r="BD141" s="220"/>
      <c r="BH141" s="221"/>
      <c r="BK141" s="50"/>
      <c r="BL141" s="115"/>
      <c r="BM141" s="43"/>
      <c r="BN141" s="43"/>
      <c r="BO141" s="43"/>
      <c r="BP141" s="115"/>
      <c r="BS141" s="50"/>
      <c r="BT141" s="115"/>
      <c r="BU141" s="222"/>
      <c r="BV141" s="223"/>
      <c r="BZ141" s="221"/>
      <c r="CC141" s="50"/>
      <c r="CD141" s="115"/>
      <c r="CE141" s="43"/>
      <c r="CF141" s="43"/>
      <c r="CG141" s="43"/>
      <c r="CH141" s="115"/>
      <c r="CK141" s="50"/>
      <c r="CL141" s="115"/>
      <c r="CM141" s="222"/>
      <c r="CN141" s="223"/>
      <c r="CR141" s="221"/>
      <c r="CU141" s="50"/>
      <c r="CV141" s="115"/>
      <c r="CW141" s="43"/>
      <c r="CX141" s="43"/>
      <c r="CY141" s="43"/>
      <c r="CZ141" s="115"/>
      <c r="DC141" s="50"/>
      <c r="DD141" s="115"/>
      <c r="DE141" s="222"/>
      <c r="DF141" s="223"/>
      <c r="DJ141" s="221"/>
      <c r="DM141" s="50"/>
      <c r="DN141" s="115"/>
      <c r="DO141" s="43"/>
      <c r="DP141" s="43"/>
      <c r="DQ141" s="43"/>
      <c r="DR141" s="115"/>
      <c r="DU141" s="50"/>
      <c r="DV141" s="115"/>
      <c r="DW141" s="222"/>
      <c r="DX141" s="223"/>
      <c r="EB141" s="221"/>
      <c r="EE141" s="50"/>
      <c r="EF141" s="115"/>
      <c r="EG141" s="43"/>
      <c r="EH141" s="43"/>
      <c r="EI141" s="43"/>
      <c r="EJ141" s="115"/>
      <c r="EM141" s="50"/>
      <c r="EN141" s="115"/>
      <c r="EO141" s="222"/>
      <c r="EP141" s="223"/>
      <c r="ET141" s="221"/>
      <c r="EW141" s="50"/>
      <c r="EX141" s="115"/>
      <c r="EY141" s="43"/>
      <c r="EZ141" s="43"/>
      <c r="FA141" s="43"/>
      <c r="FB141" s="115"/>
      <c r="FE141" s="50"/>
      <c r="FF141" s="115"/>
      <c r="FG141" s="222"/>
      <c r="FH141" s="223"/>
      <c r="FL141" s="221"/>
      <c r="FO141" s="50"/>
      <c r="FP141" s="115"/>
      <c r="FQ141" s="43"/>
      <c r="FR141" s="43"/>
      <c r="FS141" s="43"/>
      <c r="FT141" s="115"/>
      <c r="FW141" s="50"/>
      <c r="FX141" s="115"/>
      <c r="FY141" s="222"/>
      <c r="FZ141" s="223"/>
      <c r="GD141" s="221"/>
      <c r="GG141" s="50"/>
      <c r="GH141" s="115"/>
      <c r="GI141" s="43"/>
      <c r="GJ141" s="43"/>
      <c r="GK141" s="43"/>
      <c r="GL141" s="115"/>
      <c r="GO141" s="50"/>
      <c r="GP141" s="115"/>
      <c r="GQ141" s="222"/>
    </row>
    <row r="142">
      <c r="A142" s="218"/>
      <c r="B142" s="219"/>
      <c r="C142" s="15"/>
      <c r="D142" s="15"/>
      <c r="E142" s="15"/>
      <c r="F142" s="71"/>
      <c r="G142" s="15"/>
      <c r="H142" s="15"/>
      <c r="I142" s="28"/>
      <c r="J142" s="71"/>
      <c r="K142" s="35"/>
      <c r="L142" s="35"/>
      <c r="M142" s="35"/>
      <c r="N142" s="71"/>
      <c r="O142" s="15"/>
      <c r="P142" s="15"/>
      <c r="Q142" s="28"/>
      <c r="R142" s="71"/>
      <c r="S142" s="173"/>
      <c r="T142" s="219"/>
      <c r="U142" s="15"/>
      <c r="V142" s="15"/>
      <c r="W142" s="15"/>
      <c r="X142" s="165"/>
      <c r="Y142" s="15"/>
      <c r="Z142" s="15"/>
      <c r="AA142" s="28"/>
      <c r="AB142" s="71"/>
      <c r="AC142" s="35"/>
      <c r="AD142" s="35"/>
      <c r="AE142" s="35"/>
      <c r="AF142" s="71"/>
      <c r="AG142" s="15"/>
      <c r="AH142" s="15"/>
      <c r="AI142" s="15"/>
      <c r="AJ142" s="71"/>
      <c r="AK142" s="173"/>
      <c r="AL142" s="219"/>
      <c r="AM142" s="15"/>
      <c r="AN142" s="15"/>
      <c r="AO142" s="15"/>
      <c r="AP142" s="165"/>
      <c r="AQ142" s="15"/>
      <c r="AR142" s="15"/>
      <c r="AS142" s="28"/>
      <c r="AT142" s="71"/>
      <c r="AU142" s="35"/>
      <c r="AV142" s="35"/>
      <c r="AW142" s="35"/>
      <c r="AX142" s="71"/>
      <c r="AY142" s="15"/>
      <c r="AZ142" s="15"/>
      <c r="BA142" s="28"/>
      <c r="BB142" s="71"/>
      <c r="BC142" s="173"/>
      <c r="BD142" s="220"/>
      <c r="BH142" s="221"/>
      <c r="BK142" s="50"/>
      <c r="BL142" s="115"/>
      <c r="BM142" s="43"/>
      <c r="BN142" s="43"/>
      <c r="BO142" s="43"/>
      <c r="BP142" s="115"/>
      <c r="BS142" s="50"/>
      <c r="BT142" s="115"/>
      <c r="BU142" s="222"/>
      <c r="BV142" s="223"/>
      <c r="BZ142" s="221"/>
      <c r="CC142" s="50"/>
      <c r="CD142" s="115"/>
      <c r="CE142" s="43"/>
      <c r="CF142" s="43"/>
      <c r="CG142" s="43"/>
      <c r="CH142" s="115"/>
      <c r="CK142" s="50"/>
      <c r="CL142" s="115"/>
      <c r="CM142" s="222"/>
      <c r="CN142" s="223"/>
      <c r="CR142" s="221"/>
      <c r="CU142" s="50"/>
      <c r="CV142" s="115"/>
      <c r="CW142" s="43"/>
      <c r="CX142" s="43"/>
      <c r="CY142" s="43"/>
      <c r="CZ142" s="115"/>
      <c r="DC142" s="50"/>
      <c r="DD142" s="115"/>
      <c r="DE142" s="222"/>
      <c r="DF142" s="223"/>
      <c r="DJ142" s="221"/>
      <c r="DM142" s="50"/>
      <c r="DN142" s="115"/>
      <c r="DO142" s="43"/>
      <c r="DP142" s="43"/>
      <c r="DQ142" s="43"/>
      <c r="DR142" s="115"/>
      <c r="DU142" s="50"/>
      <c r="DV142" s="115"/>
      <c r="DW142" s="222"/>
      <c r="DX142" s="223"/>
      <c r="EB142" s="221"/>
      <c r="EE142" s="50"/>
      <c r="EF142" s="115"/>
      <c r="EG142" s="43"/>
      <c r="EH142" s="43"/>
      <c r="EI142" s="43"/>
      <c r="EJ142" s="115"/>
      <c r="EM142" s="50"/>
      <c r="EN142" s="115"/>
      <c r="EO142" s="222"/>
      <c r="EP142" s="223"/>
      <c r="ET142" s="221"/>
      <c r="EW142" s="50"/>
      <c r="EX142" s="115"/>
      <c r="EY142" s="43"/>
      <c r="EZ142" s="43"/>
      <c r="FA142" s="43"/>
      <c r="FB142" s="115"/>
      <c r="FE142" s="50"/>
      <c r="FF142" s="115"/>
      <c r="FG142" s="222"/>
      <c r="FH142" s="223"/>
      <c r="FL142" s="221"/>
      <c r="FO142" s="50"/>
      <c r="FP142" s="115"/>
      <c r="FQ142" s="43"/>
      <c r="FR142" s="43"/>
      <c r="FS142" s="43"/>
      <c r="FT142" s="115"/>
      <c r="FW142" s="50"/>
      <c r="FX142" s="115"/>
      <c r="FY142" s="222"/>
      <c r="FZ142" s="223"/>
      <c r="GD142" s="221"/>
      <c r="GG142" s="50"/>
      <c r="GH142" s="115"/>
      <c r="GI142" s="43"/>
      <c r="GJ142" s="43"/>
      <c r="GK142" s="43"/>
      <c r="GL142" s="115"/>
      <c r="GO142" s="50"/>
      <c r="GP142" s="115"/>
      <c r="GQ142" s="222"/>
    </row>
    <row r="143">
      <c r="A143" s="218"/>
      <c r="B143" s="219"/>
      <c r="C143" s="15"/>
      <c r="D143" s="15"/>
      <c r="E143" s="15"/>
      <c r="F143" s="71"/>
      <c r="G143" s="15"/>
      <c r="H143" s="15"/>
      <c r="I143" s="28"/>
      <c r="J143" s="71"/>
      <c r="K143" s="35"/>
      <c r="L143" s="35"/>
      <c r="M143" s="35"/>
      <c r="N143" s="71"/>
      <c r="O143" s="15"/>
      <c r="P143" s="15"/>
      <c r="Q143" s="28"/>
      <c r="R143" s="71"/>
      <c r="S143" s="173"/>
      <c r="T143" s="219"/>
      <c r="U143" s="15"/>
      <c r="V143" s="15"/>
      <c r="W143" s="15"/>
      <c r="X143" s="165"/>
      <c r="Y143" s="15"/>
      <c r="Z143" s="15"/>
      <c r="AA143" s="28"/>
      <c r="AB143" s="71"/>
      <c r="AC143" s="35"/>
      <c r="AD143" s="35"/>
      <c r="AE143" s="35"/>
      <c r="AF143" s="71"/>
      <c r="AG143" s="15"/>
      <c r="AH143" s="15"/>
      <c r="AI143" s="15"/>
      <c r="AJ143" s="71"/>
      <c r="AK143" s="173"/>
      <c r="AL143" s="219"/>
      <c r="AM143" s="15"/>
      <c r="AN143" s="15"/>
      <c r="AO143" s="15"/>
      <c r="AP143" s="165"/>
      <c r="AQ143" s="15"/>
      <c r="AR143" s="15"/>
      <c r="AS143" s="28"/>
      <c r="AT143" s="71"/>
      <c r="AU143" s="35"/>
      <c r="AV143" s="35"/>
      <c r="AW143" s="35"/>
      <c r="AX143" s="71"/>
      <c r="AY143" s="15"/>
      <c r="AZ143" s="15"/>
      <c r="BA143" s="28"/>
      <c r="BB143" s="71"/>
      <c r="BC143" s="173"/>
      <c r="BD143" s="220"/>
      <c r="BH143" s="221"/>
      <c r="BK143" s="50"/>
      <c r="BL143" s="115"/>
      <c r="BM143" s="43"/>
      <c r="BN143" s="43"/>
      <c r="BO143" s="43"/>
      <c r="BP143" s="115"/>
      <c r="BS143" s="50"/>
      <c r="BT143" s="115"/>
      <c r="BU143" s="222"/>
      <c r="BV143" s="223"/>
      <c r="BZ143" s="221"/>
      <c r="CC143" s="50"/>
      <c r="CD143" s="115"/>
      <c r="CE143" s="43"/>
      <c r="CF143" s="43"/>
      <c r="CG143" s="43"/>
      <c r="CH143" s="115"/>
      <c r="CK143" s="50"/>
      <c r="CL143" s="115"/>
      <c r="CM143" s="222"/>
      <c r="CN143" s="223"/>
      <c r="CR143" s="221"/>
      <c r="CU143" s="50"/>
      <c r="CV143" s="115"/>
      <c r="CW143" s="43"/>
      <c r="CX143" s="43"/>
      <c r="CY143" s="43"/>
      <c r="CZ143" s="115"/>
      <c r="DC143" s="50"/>
      <c r="DD143" s="115"/>
      <c r="DE143" s="222"/>
      <c r="DF143" s="223"/>
      <c r="DJ143" s="221"/>
      <c r="DM143" s="50"/>
      <c r="DN143" s="115"/>
      <c r="DO143" s="43"/>
      <c r="DP143" s="43"/>
      <c r="DQ143" s="43"/>
      <c r="DR143" s="115"/>
      <c r="DU143" s="50"/>
      <c r="DV143" s="115"/>
      <c r="DW143" s="222"/>
      <c r="DX143" s="223"/>
      <c r="EB143" s="221"/>
      <c r="EE143" s="50"/>
      <c r="EF143" s="115"/>
      <c r="EG143" s="43"/>
      <c r="EH143" s="43"/>
      <c r="EI143" s="43"/>
      <c r="EJ143" s="115"/>
      <c r="EM143" s="50"/>
      <c r="EN143" s="115"/>
      <c r="EO143" s="222"/>
      <c r="EP143" s="223"/>
      <c r="ET143" s="221"/>
      <c r="EW143" s="50"/>
      <c r="EX143" s="115"/>
      <c r="EY143" s="43"/>
      <c r="EZ143" s="43"/>
      <c r="FA143" s="43"/>
      <c r="FB143" s="115"/>
      <c r="FE143" s="50"/>
      <c r="FF143" s="115"/>
      <c r="FG143" s="222"/>
      <c r="FH143" s="223"/>
      <c r="FL143" s="221"/>
      <c r="FO143" s="50"/>
      <c r="FP143" s="115"/>
      <c r="FQ143" s="43"/>
      <c r="FR143" s="43"/>
      <c r="FS143" s="43"/>
      <c r="FT143" s="115"/>
      <c r="FW143" s="50"/>
      <c r="FX143" s="115"/>
      <c r="FY143" s="222"/>
      <c r="FZ143" s="223"/>
      <c r="GD143" s="221"/>
      <c r="GG143" s="50"/>
      <c r="GH143" s="115"/>
      <c r="GI143" s="43"/>
      <c r="GJ143" s="43"/>
      <c r="GK143" s="43"/>
      <c r="GL143" s="115"/>
      <c r="GO143" s="50"/>
      <c r="GP143" s="115"/>
      <c r="GQ143" s="222"/>
    </row>
    <row r="144">
      <c r="A144" s="218"/>
      <c r="B144" s="219"/>
      <c r="C144" s="15"/>
      <c r="D144" s="15"/>
      <c r="E144" s="15"/>
      <c r="F144" s="71"/>
      <c r="G144" s="15"/>
      <c r="H144" s="15"/>
      <c r="I144" s="28"/>
      <c r="J144" s="71"/>
      <c r="K144" s="35"/>
      <c r="L144" s="35"/>
      <c r="M144" s="35"/>
      <c r="N144" s="71"/>
      <c r="O144" s="15"/>
      <c r="P144" s="15"/>
      <c r="Q144" s="28"/>
      <c r="R144" s="71"/>
      <c r="S144" s="173"/>
      <c r="T144" s="219"/>
      <c r="U144" s="15"/>
      <c r="V144" s="15"/>
      <c r="W144" s="15"/>
      <c r="X144" s="165"/>
      <c r="Y144" s="15"/>
      <c r="Z144" s="15"/>
      <c r="AA144" s="28"/>
      <c r="AB144" s="71"/>
      <c r="AC144" s="35"/>
      <c r="AD144" s="35"/>
      <c r="AE144" s="35"/>
      <c r="AF144" s="71"/>
      <c r="AG144" s="15"/>
      <c r="AH144" s="15"/>
      <c r="AI144" s="15"/>
      <c r="AJ144" s="71"/>
      <c r="AK144" s="173"/>
      <c r="AL144" s="219"/>
      <c r="AM144" s="15"/>
      <c r="AN144" s="15"/>
      <c r="AO144" s="15"/>
      <c r="AP144" s="165"/>
      <c r="AQ144" s="15"/>
      <c r="AR144" s="15"/>
      <c r="AS144" s="28"/>
      <c r="AT144" s="71"/>
      <c r="AU144" s="35"/>
      <c r="AV144" s="35"/>
      <c r="AW144" s="35"/>
      <c r="AX144" s="71"/>
      <c r="AY144" s="15"/>
      <c r="AZ144" s="15"/>
      <c r="BA144" s="28"/>
      <c r="BB144" s="71"/>
      <c r="BC144" s="173"/>
      <c r="BD144" s="220"/>
      <c r="BH144" s="221"/>
      <c r="BK144" s="50"/>
      <c r="BL144" s="115"/>
      <c r="BM144" s="43"/>
      <c r="BN144" s="43"/>
      <c r="BO144" s="43"/>
      <c r="BP144" s="115"/>
      <c r="BS144" s="50"/>
      <c r="BT144" s="115"/>
      <c r="BU144" s="222"/>
      <c r="BV144" s="223"/>
      <c r="BZ144" s="221"/>
      <c r="CC144" s="50"/>
      <c r="CD144" s="115"/>
      <c r="CE144" s="43"/>
      <c r="CF144" s="43"/>
      <c r="CG144" s="43"/>
      <c r="CH144" s="115"/>
      <c r="CK144" s="50"/>
      <c r="CL144" s="115"/>
      <c r="CM144" s="222"/>
      <c r="CN144" s="223"/>
      <c r="CR144" s="221"/>
      <c r="CU144" s="50"/>
      <c r="CV144" s="115"/>
      <c r="CW144" s="43"/>
      <c r="CX144" s="43"/>
      <c r="CY144" s="43"/>
      <c r="CZ144" s="115"/>
      <c r="DC144" s="50"/>
      <c r="DD144" s="115"/>
      <c r="DE144" s="222"/>
      <c r="DF144" s="223"/>
      <c r="DJ144" s="221"/>
      <c r="DM144" s="50"/>
      <c r="DN144" s="115"/>
      <c r="DO144" s="43"/>
      <c r="DP144" s="43"/>
      <c r="DQ144" s="43"/>
      <c r="DR144" s="115"/>
      <c r="DU144" s="50"/>
      <c r="DV144" s="115"/>
      <c r="DW144" s="222"/>
      <c r="DX144" s="223"/>
      <c r="EB144" s="221"/>
      <c r="EE144" s="50"/>
      <c r="EF144" s="115"/>
      <c r="EG144" s="43"/>
      <c r="EH144" s="43"/>
      <c r="EI144" s="43"/>
      <c r="EJ144" s="115"/>
      <c r="EM144" s="50"/>
      <c r="EN144" s="115"/>
      <c r="EO144" s="222"/>
      <c r="EP144" s="223"/>
      <c r="ET144" s="221"/>
      <c r="EW144" s="50"/>
      <c r="EX144" s="115"/>
      <c r="EY144" s="43"/>
      <c r="EZ144" s="43"/>
      <c r="FA144" s="43"/>
      <c r="FB144" s="115"/>
      <c r="FE144" s="50"/>
      <c r="FF144" s="115"/>
      <c r="FG144" s="222"/>
      <c r="FH144" s="223"/>
      <c r="FL144" s="221"/>
      <c r="FO144" s="50"/>
      <c r="FP144" s="115"/>
      <c r="FQ144" s="43"/>
      <c r="FR144" s="43"/>
      <c r="FS144" s="43"/>
      <c r="FT144" s="115"/>
      <c r="FW144" s="50"/>
      <c r="FX144" s="115"/>
      <c r="FY144" s="222"/>
      <c r="FZ144" s="223"/>
      <c r="GD144" s="221"/>
      <c r="GG144" s="50"/>
      <c r="GH144" s="115"/>
      <c r="GI144" s="43"/>
      <c r="GJ144" s="43"/>
      <c r="GK144" s="43"/>
      <c r="GL144" s="115"/>
      <c r="GO144" s="50"/>
      <c r="GP144" s="115"/>
      <c r="GQ144" s="222"/>
    </row>
    <row r="145">
      <c r="A145" s="218"/>
      <c r="B145" s="219"/>
      <c r="C145" s="15"/>
      <c r="D145" s="15"/>
      <c r="E145" s="15"/>
      <c r="F145" s="71"/>
      <c r="G145" s="15"/>
      <c r="H145" s="15"/>
      <c r="I145" s="28"/>
      <c r="J145" s="71"/>
      <c r="K145" s="35"/>
      <c r="L145" s="35"/>
      <c r="M145" s="35"/>
      <c r="N145" s="71"/>
      <c r="O145" s="15"/>
      <c r="P145" s="15"/>
      <c r="Q145" s="28"/>
      <c r="R145" s="71"/>
      <c r="S145" s="173"/>
      <c r="T145" s="219"/>
      <c r="U145" s="15"/>
      <c r="V145" s="15"/>
      <c r="W145" s="15"/>
      <c r="X145" s="165"/>
      <c r="Y145" s="15"/>
      <c r="Z145" s="15"/>
      <c r="AA145" s="28"/>
      <c r="AB145" s="71"/>
      <c r="AC145" s="35"/>
      <c r="AD145" s="35"/>
      <c r="AE145" s="35"/>
      <c r="AF145" s="71"/>
      <c r="AG145" s="15"/>
      <c r="AH145" s="15"/>
      <c r="AI145" s="15"/>
      <c r="AJ145" s="71"/>
      <c r="AK145" s="173"/>
      <c r="AL145" s="219"/>
      <c r="AM145" s="15"/>
      <c r="AN145" s="15"/>
      <c r="AO145" s="15"/>
      <c r="AP145" s="165"/>
      <c r="AQ145" s="15"/>
      <c r="AR145" s="15"/>
      <c r="AS145" s="28"/>
      <c r="AT145" s="71"/>
      <c r="AU145" s="35"/>
      <c r="AV145" s="35"/>
      <c r="AW145" s="35"/>
      <c r="AX145" s="71"/>
      <c r="AY145" s="15"/>
      <c r="AZ145" s="15"/>
      <c r="BA145" s="28"/>
      <c r="BB145" s="71"/>
      <c r="BC145" s="173"/>
      <c r="BD145" s="220"/>
      <c r="BH145" s="221"/>
      <c r="BK145" s="50"/>
      <c r="BL145" s="115"/>
      <c r="BM145" s="43"/>
      <c r="BN145" s="43"/>
      <c r="BO145" s="43"/>
      <c r="BP145" s="115"/>
      <c r="BS145" s="50"/>
      <c r="BT145" s="115"/>
      <c r="BU145" s="222"/>
      <c r="BV145" s="223"/>
      <c r="BZ145" s="221"/>
      <c r="CC145" s="50"/>
      <c r="CD145" s="115"/>
      <c r="CE145" s="43"/>
      <c r="CF145" s="43"/>
      <c r="CG145" s="43"/>
      <c r="CH145" s="115"/>
      <c r="CK145" s="50"/>
      <c r="CL145" s="115"/>
      <c r="CM145" s="222"/>
      <c r="CN145" s="223"/>
      <c r="CR145" s="221"/>
      <c r="CU145" s="50"/>
      <c r="CV145" s="115"/>
      <c r="CW145" s="43"/>
      <c r="CX145" s="43"/>
      <c r="CY145" s="43"/>
      <c r="CZ145" s="115"/>
      <c r="DC145" s="50"/>
      <c r="DD145" s="115"/>
      <c r="DE145" s="222"/>
      <c r="DF145" s="223"/>
      <c r="DJ145" s="221"/>
      <c r="DM145" s="50"/>
      <c r="DN145" s="115"/>
      <c r="DO145" s="43"/>
      <c r="DP145" s="43"/>
      <c r="DQ145" s="43"/>
      <c r="DR145" s="115"/>
      <c r="DU145" s="50"/>
      <c r="DV145" s="115"/>
      <c r="DW145" s="222"/>
      <c r="DX145" s="223"/>
      <c r="EB145" s="221"/>
      <c r="EE145" s="50"/>
      <c r="EF145" s="115"/>
      <c r="EG145" s="43"/>
      <c r="EH145" s="43"/>
      <c r="EI145" s="43"/>
      <c r="EJ145" s="115"/>
      <c r="EM145" s="50"/>
      <c r="EN145" s="115"/>
      <c r="EO145" s="222"/>
      <c r="EP145" s="223"/>
      <c r="ET145" s="221"/>
      <c r="EW145" s="50"/>
      <c r="EX145" s="115"/>
      <c r="EY145" s="43"/>
      <c r="EZ145" s="43"/>
      <c r="FA145" s="43"/>
      <c r="FB145" s="115"/>
      <c r="FE145" s="50"/>
      <c r="FF145" s="115"/>
      <c r="FG145" s="222"/>
      <c r="FH145" s="223"/>
      <c r="FL145" s="221"/>
      <c r="FO145" s="50"/>
      <c r="FP145" s="115"/>
      <c r="FQ145" s="43"/>
      <c r="FR145" s="43"/>
      <c r="FS145" s="43"/>
      <c r="FT145" s="115"/>
      <c r="FW145" s="50"/>
      <c r="FX145" s="115"/>
      <c r="FY145" s="222"/>
      <c r="FZ145" s="223"/>
      <c r="GD145" s="221"/>
      <c r="GG145" s="50"/>
      <c r="GH145" s="115"/>
      <c r="GI145" s="43"/>
      <c r="GJ145" s="43"/>
      <c r="GK145" s="43"/>
      <c r="GL145" s="115"/>
      <c r="GO145" s="50"/>
      <c r="GP145" s="115"/>
      <c r="GQ145" s="222"/>
    </row>
    <row r="146">
      <c r="A146" s="218"/>
      <c r="B146" s="219"/>
      <c r="C146" s="15"/>
      <c r="D146" s="15"/>
      <c r="E146" s="15"/>
      <c r="F146" s="71"/>
      <c r="G146" s="15"/>
      <c r="H146" s="15"/>
      <c r="I146" s="28"/>
      <c r="J146" s="71"/>
      <c r="K146" s="35"/>
      <c r="L146" s="35"/>
      <c r="M146" s="35"/>
      <c r="N146" s="71"/>
      <c r="O146" s="15"/>
      <c r="P146" s="15"/>
      <c r="Q146" s="28"/>
      <c r="R146" s="71"/>
      <c r="S146" s="173"/>
      <c r="T146" s="219"/>
      <c r="U146" s="15"/>
      <c r="V146" s="15"/>
      <c r="W146" s="15"/>
      <c r="X146" s="165"/>
      <c r="Y146" s="15"/>
      <c r="Z146" s="15"/>
      <c r="AA146" s="28"/>
      <c r="AB146" s="71"/>
      <c r="AC146" s="35"/>
      <c r="AD146" s="35"/>
      <c r="AE146" s="35"/>
      <c r="AF146" s="71"/>
      <c r="AG146" s="15"/>
      <c r="AH146" s="15"/>
      <c r="AI146" s="15"/>
      <c r="AJ146" s="71"/>
      <c r="AK146" s="173"/>
      <c r="AL146" s="219"/>
      <c r="AM146" s="15"/>
      <c r="AN146" s="15"/>
      <c r="AO146" s="15"/>
      <c r="AP146" s="165"/>
      <c r="AQ146" s="15"/>
      <c r="AR146" s="15"/>
      <c r="AS146" s="28"/>
      <c r="AT146" s="71"/>
      <c r="AU146" s="35"/>
      <c r="AV146" s="35"/>
      <c r="AW146" s="35"/>
      <c r="AX146" s="71"/>
      <c r="AY146" s="15"/>
      <c r="AZ146" s="15"/>
      <c r="BA146" s="28"/>
      <c r="BB146" s="71"/>
      <c r="BC146" s="173"/>
      <c r="BD146" s="220"/>
      <c r="BH146" s="221"/>
      <c r="BK146" s="50"/>
      <c r="BL146" s="115"/>
      <c r="BM146" s="43"/>
      <c r="BN146" s="43"/>
      <c r="BO146" s="43"/>
      <c r="BP146" s="115"/>
      <c r="BS146" s="50"/>
      <c r="BT146" s="115"/>
      <c r="BU146" s="222"/>
      <c r="BV146" s="223"/>
      <c r="BZ146" s="221"/>
      <c r="CC146" s="50"/>
      <c r="CD146" s="115"/>
      <c r="CE146" s="43"/>
      <c r="CF146" s="43"/>
      <c r="CG146" s="43"/>
      <c r="CH146" s="115"/>
      <c r="CK146" s="50"/>
      <c r="CL146" s="115"/>
      <c r="CM146" s="222"/>
      <c r="CN146" s="223"/>
      <c r="CR146" s="221"/>
      <c r="CU146" s="50"/>
      <c r="CV146" s="115"/>
      <c r="CW146" s="43"/>
      <c r="CX146" s="43"/>
      <c r="CY146" s="43"/>
      <c r="CZ146" s="115"/>
      <c r="DC146" s="50"/>
      <c r="DD146" s="115"/>
      <c r="DE146" s="222"/>
      <c r="DF146" s="223"/>
      <c r="DJ146" s="221"/>
      <c r="DM146" s="50"/>
      <c r="DN146" s="115"/>
      <c r="DO146" s="43"/>
      <c r="DP146" s="43"/>
      <c r="DQ146" s="43"/>
      <c r="DR146" s="115"/>
      <c r="DU146" s="50"/>
      <c r="DV146" s="115"/>
      <c r="DW146" s="222"/>
      <c r="DX146" s="223"/>
      <c r="EB146" s="221"/>
      <c r="EE146" s="50"/>
      <c r="EF146" s="115"/>
      <c r="EG146" s="43"/>
      <c r="EH146" s="43"/>
      <c r="EI146" s="43"/>
      <c r="EJ146" s="115"/>
      <c r="EM146" s="50"/>
      <c r="EN146" s="115"/>
      <c r="EO146" s="222"/>
      <c r="EP146" s="223"/>
      <c r="ET146" s="221"/>
      <c r="EW146" s="50"/>
      <c r="EX146" s="115"/>
      <c r="EY146" s="43"/>
      <c r="EZ146" s="43"/>
      <c r="FA146" s="43"/>
      <c r="FB146" s="115"/>
      <c r="FE146" s="50"/>
      <c r="FF146" s="115"/>
      <c r="FG146" s="222"/>
      <c r="FH146" s="223"/>
      <c r="FL146" s="221"/>
      <c r="FO146" s="50"/>
      <c r="FP146" s="115"/>
      <c r="FQ146" s="43"/>
      <c r="FR146" s="43"/>
      <c r="FS146" s="43"/>
      <c r="FT146" s="115"/>
      <c r="FW146" s="50"/>
      <c r="FX146" s="115"/>
      <c r="FY146" s="222"/>
      <c r="FZ146" s="223"/>
      <c r="GD146" s="221"/>
      <c r="GG146" s="50"/>
      <c r="GH146" s="115"/>
      <c r="GI146" s="43"/>
      <c r="GJ146" s="43"/>
      <c r="GK146" s="43"/>
      <c r="GL146" s="115"/>
      <c r="GO146" s="50"/>
      <c r="GP146" s="115"/>
      <c r="GQ146" s="222"/>
    </row>
    <row r="147">
      <c r="A147" s="218"/>
      <c r="B147" s="219"/>
      <c r="C147" s="15"/>
      <c r="D147" s="15"/>
      <c r="E147" s="15"/>
      <c r="F147" s="71"/>
      <c r="G147" s="15"/>
      <c r="H147" s="15"/>
      <c r="I147" s="28"/>
      <c r="J147" s="71"/>
      <c r="K147" s="35"/>
      <c r="L147" s="35"/>
      <c r="M147" s="35"/>
      <c r="N147" s="71"/>
      <c r="O147" s="15"/>
      <c r="P147" s="15"/>
      <c r="Q147" s="28"/>
      <c r="R147" s="71"/>
      <c r="S147" s="173"/>
      <c r="T147" s="219"/>
      <c r="U147" s="15"/>
      <c r="V147" s="15"/>
      <c r="W147" s="15"/>
      <c r="X147" s="165"/>
      <c r="Y147" s="15"/>
      <c r="Z147" s="15"/>
      <c r="AA147" s="28"/>
      <c r="AB147" s="71"/>
      <c r="AC147" s="35"/>
      <c r="AD147" s="35"/>
      <c r="AE147" s="35"/>
      <c r="AF147" s="71"/>
      <c r="AG147" s="15"/>
      <c r="AH147" s="15"/>
      <c r="AI147" s="15"/>
      <c r="AJ147" s="71"/>
      <c r="AK147" s="173"/>
      <c r="AL147" s="219"/>
      <c r="AM147" s="15"/>
      <c r="AN147" s="15"/>
      <c r="AO147" s="15"/>
      <c r="AP147" s="165"/>
      <c r="AQ147" s="15"/>
      <c r="AR147" s="15"/>
      <c r="AS147" s="28"/>
      <c r="AT147" s="71"/>
      <c r="AU147" s="35"/>
      <c r="AV147" s="35"/>
      <c r="AW147" s="35"/>
      <c r="AX147" s="71"/>
      <c r="AY147" s="15"/>
      <c r="AZ147" s="15"/>
      <c r="BA147" s="28"/>
      <c r="BB147" s="71"/>
      <c r="BC147" s="173"/>
      <c r="BD147" s="220"/>
      <c r="BH147" s="221"/>
      <c r="BK147" s="50"/>
      <c r="BL147" s="115"/>
      <c r="BM147" s="43"/>
      <c r="BN147" s="43"/>
      <c r="BO147" s="43"/>
      <c r="BP147" s="115"/>
      <c r="BS147" s="50"/>
      <c r="BT147" s="115"/>
      <c r="BU147" s="222"/>
      <c r="BV147" s="223"/>
      <c r="BZ147" s="221"/>
      <c r="CC147" s="50"/>
      <c r="CD147" s="115"/>
      <c r="CE147" s="43"/>
      <c r="CF147" s="43"/>
      <c r="CG147" s="43"/>
      <c r="CH147" s="115"/>
      <c r="CK147" s="50"/>
      <c r="CL147" s="115"/>
      <c r="CM147" s="222"/>
      <c r="CN147" s="223"/>
      <c r="CR147" s="221"/>
      <c r="CU147" s="50"/>
      <c r="CV147" s="115"/>
      <c r="CW147" s="43"/>
      <c r="CX147" s="43"/>
      <c r="CY147" s="43"/>
      <c r="CZ147" s="115"/>
      <c r="DC147" s="50"/>
      <c r="DD147" s="115"/>
      <c r="DE147" s="222"/>
      <c r="DF147" s="223"/>
      <c r="DJ147" s="221"/>
      <c r="DM147" s="50"/>
      <c r="DN147" s="115"/>
      <c r="DO147" s="43"/>
      <c r="DP147" s="43"/>
      <c r="DQ147" s="43"/>
      <c r="DR147" s="115"/>
      <c r="DU147" s="50"/>
      <c r="DV147" s="115"/>
      <c r="DW147" s="222"/>
      <c r="DX147" s="223"/>
      <c r="EB147" s="221"/>
      <c r="EE147" s="50"/>
      <c r="EF147" s="115"/>
      <c r="EG147" s="43"/>
      <c r="EH147" s="43"/>
      <c r="EI147" s="43"/>
      <c r="EJ147" s="115"/>
      <c r="EM147" s="50"/>
      <c r="EN147" s="115"/>
      <c r="EO147" s="222"/>
      <c r="EP147" s="223"/>
      <c r="ET147" s="221"/>
      <c r="EW147" s="50"/>
      <c r="EX147" s="115"/>
      <c r="EY147" s="43"/>
      <c r="EZ147" s="43"/>
      <c r="FA147" s="43"/>
      <c r="FB147" s="115"/>
      <c r="FE147" s="50"/>
      <c r="FF147" s="115"/>
      <c r="FG147" s="222"/>
      <c r="FH147" s="223"/>
      <c r="FL147" s="221"/>
      <c r="FO147" s="50"/>
      <c r="FP147" s="115"/>
      <c r="FQ147" s="43"/>
      <c r="FR147" s="43"/>
      <c r="FS147" s="43"/>
      <c r="FT147" s="115"/>
      <c r="FW147" s="50"/>
      <c r="FX147" s="115"/>
      <c r="FY147" s="222"/>
      <c r="FZ147" s="223"/>
      <c r="GD147" s="221"/>
      <c r="GG147" s="50"/>
      <c r="GH147" s="115"/>
      <c r="GI147" s="43"/>
      <c r="GJ147" s="43"/>
      <c r="GK147" s="43"/>
      <c r="GL147" s="115"/>
      <c r="GO147" s="50"/>
      <c r="GP147" s="115"/>
      <c r="GQ147" s="222"/>
    </row>
    <row r="148">
      <c r="A148" s="218"/>
      <c r="B148" s="219"/>
      <c r="C148" s="15"/>
      <c r="D148" s="15"/>
      <c r="E148" s="15"/>
      <c r="F148" s="71"/>
      <c r="G148" s="15"/>
      <c r="H148" s="15"/>
      <c r="I148" s="28"/>
      <c r="J148" s="71"/>
      <c r="K148" s="35"/>
      <c r="L148" s="35"/>
      <c r="M148" s="35"/>
      <c r="N148" s="71"/>
      <c r="O148" s="15"/>
      <c r="P148" s="15"/>
      <c r="Q148" s="28"/>
      <c r="R148" s="71"/>
      <c r="S148" s="173"/>
      <c r="T148" s="219"/>
      <c r="U148" s="15"/>
      <c r="V148" s="15"/>
      <c r="W148" s="15"/>
      <c r="X148" s="165"/>
      <c r="Y148" s="15"/>
      <c r="Z148" s="15"/>
      <c r="AA148" s="28"/>
      <c r="AB148" s="71"/>
      <c r="AC148" s="35"/>
      <c r="AD148" s="35"/>
      <c r="AE148" s="35"/>
      <c r="AF148" s="71"/>
      <c r="AG148" s="15"/>
      <c r="AH148" s="15"/>
      <c r="AI148" s="15"/>
      <c r="AJ148" s="71"/>
      <c r="AK148" s="173"/>
      <c r="AL148" s="219"/>
      <c r="AM148" s="15"/>
      <c r="AN148" s="15"/>
      <c r="AO148" s="15"/>
      <c r="AP148" s="165"/>
      <c r="AQ148" s="15"/>
      <c r="AR148" s="15"/>
      <c r="AS148" s="28"/>
      <c r="AT148" s="71"/>
      <c r="AU148" s="35"/>
      <c r="AV148" s="35"/>
      <c r="AW148" s="35"/>
      <c r="AX148" s="71"/>
      <c r="AY148" s="15"/>
      <c r="AZ148" s="15"/>
      <c r="BA148" s="28"/>
      <c r="BB148" s="71"/>
      <c r="BC148" s="173"/>
      <c r="BD148" s="220"/>
      <c r="BH148" s="221"/>
      <c r="BK148" s="50"/>
      <c r="BL148" s="115"/>
      <c r="BM148" s="43"/>
      <c r="BN148" s="43"/>
      <c r="BO148" s="43"/>
      <c r="BP148" s="115"/>
      <c r="BS148" s="50"/>
      <c r="BT148" s="115"/>
      <c r="BU148" s="222"/>
      <c r="BV148" s="223"/>
      <c r="BZ148" s="221"/>
      <c r="CC148" s="50"/>
      <c r="CD148" s="115"/>
      <c r="CE148" s="43"/>
      <c r="CF148" s="43"/>
      <c r="CG148" s="43"/>
      <c r="CH148" s="115"/>
      <c r="CK148" s="50"/>
      <c r="CL148" s="115"/>
      <c r="CM148" s="222"/>
      <c r="CN148" s="223"/>
      <c r="CR148" s="221"/>
      <c r="CU148" s="50"/>
      <c r="CV148" s="115"/>
      <c r="CW148" s="43"/>
      <c r="CX148" s="43"/>
      <c r="CY148" s="43"/>
      <c r="CZ148" s="115"/>
      <c r="DC148" s="50"/>
      <c r="DD148" s="115"/>
      <c r="DE148" s="222"/>
      <c r="DF148" s="223"/>
      <c r="DJ148" s="221"/>
      <c r="DM148" s="50"/>
      <c r="DN148" s="115"/>
      <c r="DO148" s="43"/>
      <c r="DP148" s="43"/>
      <c r="DQ148" s="43"/>
      <c r="DR148" s="115"/>
      <c r="DU148" s="50"/>
      <c r="DV148" s="115"/>
      <c r="DW148" s="222"/>
      <c r="DX148" s="223"/>
      <c r="EB148" s="221"/>
      <c r="EE148" s="50"/>
      <c r="EF148" s="115"/>
      <c r="EG148" s="43"/>
      <c r="EH148" s="43"/>
      <c r="EI148" s="43"/>
      <c r="EJ148" s="115"/>
      <c r="EM148" s="50"/>
      <c r="EN148" s="115"/>
      <c r="EO148" s="222"/>
      <c r="EP148" s="223"/>
      <c r="ET148" s="221"/>
      <c r="EW148" s="50"/>
      <c r="EX148" s="115"/>
      <c r="EY148" s="43"/>
      <c r="EZ148" s="43"/>
      <c r="FA148" s="43"/>
      <c r="FB148" s="115"/>
      <c r="FE148" s="50"/>
      <c r="FF148" s="115"/>
      <c r="FG148" s="222"/>
      <c r="FH148" s="223"/>
      <c r="FL148" s="221"/>
      <c r="FO148" s="50"/>
      <c r="FP148" s="115"/>
      <c r="FQ148" s="43"/>
      <c r="FR148" s="43"/>
      <c r="FS148" s="43"/>
      <c r="FT148" s="115"/>
      <c r="FW148" s="50"/>
      <c r="FX148" s="115"/>
      <c r="FY148" s="222"/>
      <c r="FZ148" s="223"/>
      <c r="GD148" s="221"/>
      <c r="GG148" s="50"/>
      <c r="GH148" s="115"/>
      <c r="GI148" s="43"/>
      <c r="GJ148" s="43"/>
      <c r="GK148" s="43"/>
      <c r="GL148" s="115"/>
      <c r="GO148" s="50"/>
      <c r="GP148" s="115"/>
      <c r="GQ148" s="222"/>
    </row>
    <row r="149">
      <c r="A149" s="218"/>
      <c r="B149" s="219"/>
      <c r="C149" s="15"/>
      <c r="D149" s="15"/>
      <c r="E149" s="15"/>
      <c r="F149" s="71"/>
      <c r="G149" s="15"/>
      <c r="H149" s="15"/>
      <c r="I149" s="28"/>
      <c r="J149" s="71"/>
      <c r="K149" s="35"/>
      <c r="L149" s="35"/>
      <c r="M149" s="35"/>
      <c r="N149" s="71"/>
      <c r="O149" s="15"/>
      <c r="P149" s="15"/>
      <c r="Q149" s="28"/>
      <c r="R149" s="71"/>
      <c r="S149" s="173"/>
      <c r="T149" s="219"/>
      <c r="U149" s="15"/>
      <c r="V149" s="15"/>
      <c r="W149" s="15"/>
      <c r="X149" s="165"/>
      <c r="Y149" s="15"/>
      <c r="Z149" s="15"/>
      <c r="AA149" s="28"/>
      <c r="AB149" s="71"/>
      <c r="AC149" s="35"/>
      <c r="AD149" s="35"/>
      <c r="AE149" s="35"/>
      <c r="AF149" s="71"/>
      <c r="AG149" s="15"/>
      <c r="AH149" s="15"/>
      <c r="AI149" s="15"/>
      <c r="AJ149" s="71"/>
      <c r="AK149" s="173"/>
      <c r="AL149" s="219"/>
      <c r="AM149" s="15"/>
      <c r="AN149" s="15"/>
      <c r="AO149" s="15"/>
      <c r="AP149" s="165"/>
      <c r="AQ149" s="15"/>
      <c r="AR149" s="15"/>
      <c r="AS149" s="28"/>
      <c r="AT149" s="71"/>
      <c r="AU149" s="35"/>
      <c r="AV149" s="35"/>
      <c r="AW149" s="35"/>
      <c r="AX149" s="71"/>
      <c r="AY149" s="15"/>
      <c r="AZ149" s="15"/>
      <c r="BA149" s="28"/>
      <c r="BB149" s="71"/>
      <c r="BC149" s="173"/>
      <c r="BD149" s="220"/>
      <c r="BH149" s="221"/>
      <c r="BK149" s="50"/>
      <c r="BL149" s="115"/>
      <c r="BM149" s="43"/>
      <c r="BN149" s="43"/>
      <c r="BO149" s="43"/>
      <c r="BP149" s="115"/>
      <c r="BS149" s="50"/>
      <c r="BT149" s="115"/>
      <c r="BU149" s="222"/>
      <c r="BV149" s="223"/>
      <c r="BZ149" s="221"/>
      <c r="CC149" s="50"/>
      <c r="CD149" s="115"/>
      <c r="CE149" s="43"/>
      <c r="CF149" s="43"/>
      <c r="CG149" s="43"/>
      <c r="CH149" s="115"/>
      <c r="CK149" s="50"/>
      <c r="CL149" s="115"/>
      <c r="CM149" s="222"/>
      <c r="CN149" s="223"/>
      <c r="CR149" s="221"/>
      <c r="CU149" s="50"/>
      <c r="CV149" s="115"/>
      <c r="CW149" s="43"/>
      <c r="CX149" s="43"/>
      <c r="CY149" s="43"/>
      <c r="CZ149" s="115"/>
      <c r="DC149" s="50"/>
      <c r="DD149" s="115"/>
      <c r="DE149" s="222"/>
      <c r="DF149" s="223"/>
      <c r="DJ149" s="221"/>
      <c r="DM149" s="50"/>
      <c r="DN149" s="115"/>
      <c r="DO149" s="43"/>
      <c r="DP149" s="43"/>
      <c r="DQ149" s="43"/>
      <c r="DR149" s="115"/>
      <c r="DU149" s="50"/>
      <c r="DV149" s="115"/>
      <c r="DW149" s="222"/>
      <c r="DX149" s="223"/>
      <c r="EB149" s="221"/>
      <c r="EE149" s="50"/>
      <c r="EF149" s="115"/>
      <c r="EG149" s="43"/>
      <c r="EH149" s="43"/>
      <c r="EI149" s="43"/>
      <c r="EJ149" s="115"/>
      <c r="EM149" s="50"/>
      <c r="EN149" s="115"/>
      <c r="EO149" s="222"/>
      <c r="EP149" s="223"/>
      <c r="ET149" s="221"/>
      <c r="EW149" s="50"/>
      <c r="EX149" s="115"/>
      <c r="EY149" s="43"/>
      <c r="EZ149" s="43"/>
      <c r="FA149" s="43"/>
      <c r="FB149" s="115"/>
      <c r="FE149" s="50"/>
      <c r="FF149" s="115"/>
      <c r="FG149" s="222"/>
      <c r="FH149" s="223"/>
      <c r="FL149" s="221"/>
      <c r="FO149" s="50"/>
      <c r="FP149" s="115"/>
      <c r="FQ149" s="43"/>
      <c r="FR149" s="43"/>
      <c r="FS149" s="43"/>
      <c r="FT149" s="115"/>
      <c r="FW149" s="50"/>
      <c r="FX149" s="115"/>
      <c r="FY149" s="222"/>
      <c r="FZ149" s="223"/>
      <c r="GD149" s="221"/>
      <c r="GG149" s="50"/>
      <c r="GH149" s="115"/>
      <c r="GI149" s="43"/>
      <c r="GJ149" s="43"/>
      <c r="GK149" s="43"/>
      <c r="GL149" s="115"/>
      <c r="GO149" s="50"/>
      <c r="GP149" s="115"/>
      <c r="GQ149" s="222"/>
    </row>
    <row r="150">
      <c r="A150" s="218"/>
      <c r="B150" s="219"/>
      <c r="C150" s="15"/>
      <c r="D150" s="15"/>
      <c r="E150" s="15"/>
      <c r="F150" s="71"/>
      <c r="G150" s="15"/>
      <c r="H150" s="15"/>
      <c r="I150" s="28"/>
      <c r="J150" s="71"/>
      <c r="K150" s="35"/>
      <c r="L150" s="35"/>
      <c r="M150" s="35"/>
      <c r="N150" s="71"/>
      <c r="O150" s="15"/>
      <c r="P150" s="15"/>
      <c r="Q150" s="28"/>
      <c r="R150" s="71"/>
      <c r="S150" s="173"/>
      <c r="T150" s="219"/>
      <c r="U150" s="15"/>
      <c r="V150" s="15"/>
      <c r="W150" s="15"/>
      <c r="X150" s="165"/>
      <c r="Y150" s="15"/>
      <c r="Z150" s="15"/>
      <c r="AA150" s="28"/>
      <c r="AB150" s="71"/>
      <c r="AC150" s="35"/>
      <c r="AD150" s="35"/>
      <c r="AE150" s="35"/>
      <c r="AF150" s="71"/>
      <c r="AG150" s="15"/>
      <c r="AH150" s="15"/>
      <c r="AI150" s="15"/>
      <c r="AJ150" s="71"/>
      <c r="AK150" s="173"/>
      <c r="AL150" s="219"/>
      <c r="AM150" s="15"/>
      <c r="AN150" s="15"/>
      <c r="AO150" s="15"/>
      <c r="AP150" s="165"/>
      <c r="AQ150" s="15"/>
      <c r="AR150" s="15"/>
      <c r="AS150" s="28"/>
      <c r="AT150" s="71"/>
      <c r="AU150" s="35"/>
      <c r="AV150" s="35"/>
      <c r="AW150" s="35"/>
      <c r="AX150" s="71"/>
      <c r="AY150" s="15"/>
      <c r="AZ150" s="15"/>
      <c r="BA150" s="28"/>
      <c r="BB150" s="71"/>
      <c r="BC150" s="173"/>
      <c r="BD150" s="220"/>
      <c r="BH150" s="221"/>
      <c r="BK150" s="50"/>
      <c r="BL150" s="115"/>
      <c r="BM150" s="43"/>
      <c r="BN150" s="43"/>
      <c r="BO150" s="43"/>
      <c r="BP150" s="115"/>
      <c r="BS150" s="50"/>
      <c r="BT150" s="115"/>
      <c r="BU150" s="222"/>
      <c r="BV150" s="223"/>
      <c r="BZ150" s="221"/>
      <c r="CC150" s="50"/>
      <c r="CD150" s="115"/>
      <c r="CE150" s="43"/>
      <c r="CF150" s="43"/>
      <c r="CG150" s="43"/>
      <c r="CH150" s="115"/>
      <c r="CK150" s="50"/>
      <c r="CL150" s="115"/>
      <c r="CM150" s="222"/>
      <c r="CN150" s="223"/>
      <c r="CR150" s="221"/>
      <c r="CU150" s="50"/>
      <c r="CV150" s="115"/>
      <c r="CW150" s="43"/>
      <c r="CX150" s="43"/>
      <c r="CY150" s="43"/>
      <c r="CZ150" s="115"/>
      <c r="DC150" s="50"/>
      <c r="DD150" s="115"/>
      <c r="DE150" s="222"/>
      <c r="DF150" s="223"/>
      <c r="DJ150" s="221"/>
      <c r="DM150" s="50"/>
      <c r="DN150" s="115"/>
      <c r="DO150" s="43"/>
      <c r="DP150" s="43"/>
      <c r="DQ150" s="43"/>
      <c r="DR150" s="115"/>
      <c r="DU150" s="50"/>
      <c r="DV150" s="115"/>
      <c r="DW150" s="222"/>
      <c r="DX150" s="223"/>
      <c r="EB150" s="221"/>
      <c r="EE150" s="50"/>
      <c r="EF150" s="115"/>
      <c r="EG150" s="43"/>
      <c r="EH150" s="43"/>
      <c r="EI150" s="43"/>
      <c r="EJ150" s="115"/>
      <c r="EM150" s="50"/>
      <c r="EN150" s="115"/>
      <c r="EO150" s="222"/>
      <c r="EP150" s="223"/>
      <c r="ET150" s="221"/>
      <c r="EW150" s="50"/>
      <c r="EX150" s="115"/>
      <c r="EY150" s="43"/>
      <c r="EZ150" s="43"/>
      <c r="FA150" s="43"/>
      <c r="FB150" s="115"/>
      <c r="FE150" s="50"/>
      <c r="FF150" s="115"/>
      <c r="FG150" s="222"/>
      <c r="FH150" s="223"/>
      <c r="FL150" s="221"/>
      <c r="FO150" s="50"/>
      <c r="FP150" s="115"/>
      <c r="FQ150" s="43"/>
      <c r="FR150" s="43"/>
      <c r="FS150" s="43"/>
      <c r="FT150" s="115"/>
      <c r="FW150" s="50"/>
      <c r="FX150" s="115"/>
      <c r="FY150" s="222"/>
      <c r="FZ150" s="223"/>
      <c r="GD150" s="221"/>
      <c r="GG150" s="50"/>
      <c r="GH150" s="115"/>
      <c r="GI150" s="43"/>
      <c r="GJ150" s="43"/>
      <c r="GK150" s="43"/>
      <c r="GL150" s="115"/>
      <c r="GO150" s="50"/>
      <c r="GP150" s="115"/>
      <c r="GQ150" s="222"/>
    </row>
    <row r="151">
      <c r="A151" s="218"/>
      <c r="B151" s="219"/>
      <c r="C151" s="15"/>
      <c r="D151" s="15"/>
      <c r="E151" s="15"/>
      <c r="F151" s="71"/>
      <c r="G151" s="15"/>
      <c r="H151" s="15"/>
      <c r="I151" s="28"/>
      <c r="J151" s="71"/>
      <c r="K151" s="35"/>
      <c r="L151" s="35"/>
      <c r="M151" s="35"/>
      <c r="N151" s="71"/>
      <c r="O151" s="15"/>
      <c r="P151" s="15"/>
      <c r="Q151" s="28"/>
      <c r="R151" s="71"/>
      <c r="S151" s="173"/>
      <c r="T151" s="219"/>
      <c r="U151" s="15"/>
      <c r="V151" s="15"/>
      <c r="W151" s="15"/>
      <c r="X151" s="165"/>
      <c r="Y151" s="15"/>
      <c r="Z151" s="15"/>
      <c r="AA151" s="28"/>
      <c r="AB151" s="71"/>
      <c r="AC151" s="35"/>
      <c r="AD151" s="35"/>
      <c r="AE151" s="35"/>
      <c r="AF151" s="71"/>
      <c r="AG151" s="15"/>
      <c r="AH151" s="15"/>
      <c r="AI151" s="15"/>
      <c r="AJ151" s="71"/>
      <c r="AK151" s="173"/>
      <c r="AL151" s="219"/>
      <c r="AM151" s="15"/>
      <c r="AN151" s="15"/>
      <c r="AO151" s="15"/>
      <c r="AP151" s="165"/>
      <c r="AQ151" s="15"/>
      <c r="AR151" s="15"/>
      <c r="AS151" s="28"/>
      <c r="AT151" s="71"/>
      <c r="AU151" s="35"/>
      <c r="AV151" s="35"/>
      <c r="AW151" s="35"/>
      <c r="AX151" s="71"/>
      <c r="AY151" s="15"/>
      <c r="AZ151" s="15"/>
      <c r="BA151" s="28"/>
      <c r="BB151" s="71"/>
      <c r="BC151" s="173"/>
      <c r="BD151" s="220"/>
      <c r="BH151" s="221"/>
      <c r="BK151" s="50"/>
      <c r="BL151" s="115"/>
      <c r="BM151" s="43"/>
      <c r="BN151" s="43"/>
      <c r="BO151" s="43"/>
      <c r="BP151" s="115"/>
      <c r="BS151" s="50"/>
      <c r="BT151" s="115"/>
      <c r="BU151" s="222"/>
      <c r="BV151" s="223"/>
      <c r="BZ151" s="221"/>
      <c r="CC151" s="50"/>
      <c r="CD151" s="115"/>
      <c r="CE151" s="43"/>
      <c r="CF151" s="43"/>
      <c r="CG151" s="43"/>
      <c r="CH151" s="115"/>
      <c r="CK151" s="50"/>
      <c r="CL151" s="115"/>
      <c r="CM151" s="222"/>
      <c r="CN151" s="223"/>
      <c r="CR151" s="221"/>
      <c r="CU151" s="50"/>
      <c r="CV151" s="115"/>
      <c r="CW151" s="43"/>
      <c r="CX151" s="43"/>
      <c r="CY151" s="43"/>
      <c r="CZ151" s="115"/>
      <c r="DC151" s="50"/>
      <c r="DD151" s="115"/>
      <c r="DE151" s="222"/>
      <c r="DF151" s="223"/>
      <c r="DJ151" s="221"/>
      <c r="DM151" s="50"/>
      <c r="DN151" s="115"/>
      <c r="DO151" s="43"/>
      <c r="DP151" s="43"/>
      <c r="DQ151" s="43"/>
      <c r="DR151" s="115"/>
      <c r="DU151" s="50"/>
      <c r="DV151" s="115"/>
      <c r="DW151" s="222"/>
      <c r="DX151" s="223"/>
      <c r="EB151" s="221"/>
      <c r="EE151" s="50"/>
      <c r="EF151" s="115"/>
      <c r="EG151" s="43"/>
      <c r="EH151" s="43"/>
      <c r="EI151" s="43"/>
      <c r="EJ151" s="115"/>
      <c r="EM151" s="50"/>
      <c r="EN151" s="115"/>
      <c r="EO151" s="222"/>
      <c r="EP151" s="223"/>
      <c r="ET151" s="221"/>
      <c r="EW151" s="50"/>
      <c r="EX151" s="115"/>
      <c r="EY151" s="43"/>
      <c r="EZ151" s="43"/>
      <c r="FA151" s="43"/>
      <c r="FB151" s="115"/>
      <c r="FE151" s="50"/>
      <c r="FF151" s="115"/>
      <c r="FG151" s="222"/>
      <c r="FH151" s="223"/>
      <c r="FL151" s="221"/>
      <c r="FO151" s="50"/>
      <c r="FP151" s="115"/>
      <c r="FQ151" s="43"/>
      <c r="FR151" s="43"/>
      <c r="FS151" s="43"/>
      <c r="FT151" s="115"/>
      <c r="FW151" s="50"/>
      <c r="FX151" s="115"/>
      <c r="FY151" s="222"/>
      <c r="FZ151" s="223"/>
      <c r="GD151" s="221"/>
      <c r="GG151" s="50"/>
      <c r="GH151" s="115"/>
      <c r="GI151" s="43"/>
      <c r="GJ151" s="43"/>
      <c r="GK151" s="43"/>
      <c r="GL151" s="115"/>
      <c r="GO151" s="50"/>
      <c r="GP151" s="115"/>
      <c r="GQ151" s="222"/>
    </row>
    <row r="152">
      <c r="A152" s="218"/>
      <c r="B152" s="219"/>
      <c r="C152" s="15"/>
      <c r="D152" s="15"/>
      <c r="E152" s="15"/>
      <c r="F152" s="71"/>
      <c r="G152" s="15"/>
      <c r="H152" s="15"/>
      <c r="I152" s="28"/>
      <c r="J152" s="71"/>
      <c r="K152" s="35"/>
      <c r="L152" s="35"/>
      <c r="M152" s="35"/>
      <c r="N152" s="71"/>
      <c r="O152" s="15"/>
      <c r="P152" s="15"/>
      <c r="Q152" s="28"/>
      <c r="R152" s="71"/>
      <c r="S152" s="173"/>
      <c r="T152" s="219"/>
      <c r="U152" s="15"/>
      <c r="V152" s="15"/>
      <c r="W152" s="15"/>
      <c r="X152" s="165"/>
      <c r="Y152" s="15"/>
      <c r="Z152" s="15"/>
      <c r="AA152" s="28"/>
      <c r="AB152" s="71"/>
      <c r="AC152" s="35"/>
      <c r="AD152" s="35"/>
      <c r="AE152" s="35"/>
      <c r="AF152" s="71"/>
      <c r="AG152" s="15"/>
      <c r="AH152" s="15"/>
      <c r="AI152" s="15"/>
      <c r="AJ152" s="71"/>
      <c r="AK152" s="173"/>
      <c r="AL152" s="219"/>
      <c r="AM152" s="15"/>
      <c r="AN152" s="15"/>
      <c r="AO152" s="15"/>
      <c r="AP152" s="165"/>
      <c r="AQ152" s="15"/>
      <c r="AR152" s="15"/>
      <c r="AS152" s="28"/>
      <c r="AT152" s="71"/>
      <c r="AU152" s="35"/>
      <c r="AV152" s="35"/>
      <c r="AW152" s="35"/>
      <c r="AX152" s="71"/>
      <c r="AY152" s="15"/>
      <c r="AZ152" s="15"/>
      <c r="BA152" s="28"/>
      <c r="BB152" s="71"/>
      <c r="BC152" s="173"/>
      <c r="BD152" s="220"/>
      <c r="BH152" s="221"/>
      <c r="BK152" s="50"/>
      <c r="BL152" s="115"/>
      <c r="BM152" s="43"/>
      <c r="BN152" s="43"/>
      <c r="BO152" s="43"/>
      <c r="BP152" s="115"/>
      <c r="BS152" s="50"/>
      <c r="BT152" s="115"/>
      <c r="BU152" s="222"/>
      <c r="BV152" s="223"/>
      <c r="BZ152" s="221"/>
      <c r="CC152" s="50"/>
      <c r="CD152" s="115"/>
      <c r="CE152" s="43"/>
      <c r="CF152" s="43"/>
      <c r="CG152" s="43"/>
      <c r="CH152" s="115"/>
      <c r="CK152" s="50"/>
      <c r="CL152" s="115"/>
      <c r="CM152" s="222"/>
      <c r="CN152" s="223"/>
      <c r="CR152" s="221"/>
      <c r="CU152" s="50"/>
      <c r="CV152" s="115"/>
      <c r="CW152" s="43"/>
      <c r="CX152" s="43"/>
      <c r="CY152" s="43"/>
      <c r="CZ152" s="115"/>
      <c r="DC152" s="50"/>
      <c r="DD152" s="115"/>
      <c r="DE152" s="222"/>
      <c r="DF152" s="223"/>
      <c r="DJ152" s="221"/>
      <c r="DM152" s="50"/>
      <c r="DN152" s="115"/>
      <c r="DO152" s="43"/>
      <c r="DP152" s="43"/>
      <c r="DQ152" s="43"/>
      <c r="DR152" s="115"/>
      <c r="DU152" s="50"/>
      <c r="DV152" s="115"/>
      <c r="DW152" s="222"/>
      <c r="DX152" s="223"/>
      <c r="EB152" s="221"/>
      <c r="EE152" s="50"/>
      <c r="EF152" s="115"/>
      <c r="EG152" s="43"/>
      <c r="EH152" s="43"/>
      <c r="EI152" s="43"/>
      <c r="EJ152" s="115"/>
      <c r="EM152" s="50"/>
      <c r="EN152" s="115"/>
      <c r="EO152" s="222"/>
      <c r="EP152" s="223"/>
      <c r="ET152" s="221"/>
      <c r="EW152" s="50"/>
      <c r="EX152" s="115"/>
      <c r="EY152" s="43"/>
      <c r="EZ152" s="43"/>
      <c r="FA152" s="43"/>
      <c r="FB152" s="115"/>
      <c r="FE152" s="50"/>
      <c r="FF152" s="115"/>
      <c r="FG152" s="222"/>
      <c r="FH152" s="223"/>
      <c r="FL152" s="221"/>
      <c r="FO152" s="50"/>
      <c r="FP152" s="115"/>
      <c r="FQ152" s="43"/>
      <c r="FR152" s="43"/>
      <c r="FS152" s="43"/>
      <c r="FT152" s="115"/>
      <c r="FW152" s="50"/>
      <c r="FX152" s="115"/>
      <c r="FY152" s="222"/>
      <c r="FZ152" s="223"/>
      <c r="GD152" s="221"/>
      <c r="GG152" s="50"/>
      <c r="GH152" s="115"/>
      <c r="GI152" s="43"/>
      <c r="GJ152" s="43"/>
      <c r="GK152" s="43"/>
      <c r="GL152" s="115"/>
      <c r="GO152" s="50"/>
      <c r="GP152" s="115"/>
      <c r="GQ152" s="222"/>
    </row>
    <row r="153">
      <c r="A153" s="218"/>
      <c r="B153" s="219"/>
      <c r="C153" s="15"/>
      <c r="D153" s="15"/>
      <c r="E153" s="15"/>
      <c r="F153" s="71"/>
      <c r="G153" s="15"/>
      <c r="H153" s="15"/>
      <c r="I153" s="28"/>
      <c r="J153" s="71"/>
      <c r="K153" s="35"/>
      <c r="L153" s="35"/>
      <c r="M153" s="35"/>
      <c r="N153" s="71"/>
      <c r="O153" s="15"/>
      <c r="P153" s="15"/>
      <c r="Q153" s="28"/>
      <c r="R153" s="71"/>
      <c r="S153" s="173"/>
      <c r="T153" s="219"/>
      <c r="U153" s="15"/>
      <c r="V153" s="15"/>
      <c r="W153" s="15"/>
      <c r="X153" s="165"/>
      <c r="Y153" s="15"/>
      <c r="Z153" s="15"/>
      <c r="AA153" s="28"/>
      <c r="AB153" s="71"/>
      <c r="AC153" s="35"/>
      <c r="AD153" s="35"/>
      <c r="AE153" s="35"/>
      <c r="AF153" s="71"/>
      <c r="AG153" s="15"/>
      <c r="AH153" s="15"/>
      <c r="AI153" s="15"/>
      <c r="AJ153" s="71"/>
      <c r="AK153" s="173"/>
      <c r="AL153" s="219"/>
      <c r="AM153" s="15"/>
      <c r="AN153" s="15"/>
      <c r="AO153" s="15"/>
      <c r="AP153" s="165"/>
      <c r="AQ153" s="15"/>
      <c r="AR153" s="15"/>
      <c r="AS153" s="28"/>
      <c r="AT153" s="71"/>
      <c r="AU153" s="35"/>
      <c r="AV153" s="35"/>
      <c r="AW153" s="35"/>
      <c r="AX153" s="71"/>
      <c r="AY153" s="15"/>
      <c r="AZ153" s="15"/>
      <c r="BA153" s="28"/>
      <c r="BB153" s="71"/>
      <c r="BC153" s="173"/>
      <c r="BD153" s="220"/>
      <c r="BH153" s="221"/>
      <c r="BK153" s="50"/>
      <c r="BL153" s="115"/>
      <c r="BM153" s="43"/>
      <c r="BN153" s="43"/>
      <c r="BO153" s="43"/>
      <c r="BP153" s="115"/>
      <c r="BS153" s="50"/>
      <c r="BT153" s="115"/>
      <c r="BU153" s="222"/>
      <c r="BV153" s="223"/>
      <c r="BZ153" s="221"/>
      <c r="CC153" s="50"/>
      <c r="CD153" s="115"/>
      <c r="CE153" s="43"/>
      <c r="CF153" s="43"/>
      <c r="CG153" s="43"/>
      <c r="CH153" s="115"/>
      <c r="CK153" s="50"/>
      <c r="CL153" s="115"/>
      <c r="CM153" s="222"/>
      <c r="CN153" s="223"/>
      <c r="CR153" s="221"/>
      <c r="CU153" s="50"/>
      <c r="CV153" s="115"/>
      <c r="CW153" s="43"/>
      <c r="CX153" s="43"/>
      <c r="CY153" s="43"/>
      <c r="CZ153" s="115"/>
      <c r="DC153" s="50"/>
      <c r="DD153" s="115"/>
      <c r="DE153" s="222"/>
      <c r="DF153" s="223"/>
      <c r="DJ153" s="221"/>
      <c r="DM153" s="50"/>
      <c r="DN153" s="115"/>
      <c r="DO153" s="43"/>
      <c r="DP153" s="43"/>
      <c r="DQ153" s="43"/>
      <c r="DR153" s="115"/>
      <c r="DU153" s="50"/>
      <c r="DV153" s="115"/>
      <c r="DW153" s="222"/>
      <c r="DX153" s="223"/>
      <c r="EB153" s="221"/>
      <c r="EE153" s="50"/>
      <c r="EF153" s="115"/>
      <c r="EG153" s="43"/>
      <c r="EH153" s="43"/>
      <c r="EI153" s="43"/>
      <c r="EJ153" s="115"/>
      <c r="EM153" s="50"/>
      <c r="EN153" s="115"/>
      <c r="EO153" s="222"/>
      <c r="EP153" s="223"/>
      <c r="ET153" s="221"/>
      <c r="EW153" s="50"/>
      <c r="EX153" s="115"/>
      <c r="EY153" s="43"/>
      <c r="EZ153" s="43"/>
      <c r="FA153" s="43"/>
      <c r="FB153" s="115"/>
      <c r="FE153" s="50"/>
      <c r="FF153" s="115"/>
      <c r="FG153" s="222"/>
      <c r="FH153" s="223"/>
      <c r="FL153" s="221"/>
      <c r="FO153" s="50"/>
      <c r="FP153" s="115"/>
      <c r="FQ153" s="43"/>
      <c r="FR153" s="43"/>
      <c r="FS153" s="43"/>
      <c r="FT153" s="115"/>
      <c r="FW153" s="50"/>
      <c r="FX153" s="115"/>
      <c r="FY153" s="222"/>
      <c r="FZ153" s="223"/>
      <c r="GD153" s="221"/>
      <c r="GG153" s="50"/>
      <c r="GH153" s="115"/>
      <c r="GI153" s="43"/>
      <c r="GJ153" s="43"/>
      <c r="GK153" s="43"/>
      <c r="GL153" s="115"/>
      <c r="GO153" s="50"/>
      <c r="GP153" s="115"/>
      <c r="GQ153" s="222"/>
    </row>
    <row r="154">
      <c r="A154" s="218"/>
      <c r="B154" s="219"/>
      <c r="C154" s="15"/>
      <c r="D154" s="15"/>
      <c r="E154" s="15"/>
      <c r="F154" s="71"/>
      <c r="G154" s="15"/>
      <c r="H154" s="15"/>
      <c r="I154" s="28"/>
      <c r="J154" s="71"/>
      <c r="K154" s="35"/>
      <c r="L154" s="35"/>
      <c r="M154" s="35"/>
      <c r="N154" s="71"/>
      <c r="O154" s="15"/>
      <c r="P154" s="15"/>
      <c r="Q154" s="28"/>
      <c r="R154" s="71"/>
      <c r="S154" s="173"/>
      <c r="T154" s="219"/>
      <c r="U154" s="15"/>
      <c r="V154" s="15"/>
      <c r="W154" s="15"/>
      <c r="X154" s="165"/>
      <c r="Y154" s="15"/>
      <c r="Z154" s="15"/>
      <c r="AA154" s="28"/>
      <c r="AB154" s="71"/>
      <c r="AC154" s="35"/>
      <c r="AD154" s="35"/>
      <c r="AE154" s="35"/>
      <c r="AF154" s="71"/>
      <c r="AG154" s="15"/>
      <c r="AH154" s="15"/>
      <c r="AI154" s="15"/>
      <c r="AJ154" s="71"/>
      <c r="AK154" s="173"/>
      <c r="AL154" s="219"/>
      <c r="AM154" s="15"/>
      <c r="AN154" s="15"/>
      <c r="AO154" s="15"/>
      <c r="AP154" s="165"/>
      <c r="AQ154" s="15"/>
      <c r="AR154" s="15"/>
      <c r="AS154" s="28"/>
      <c r="AT154" s="71"/>
      <c r="AU154" s="35"/>
      <c r="AV154" s="35"/>
      <c r="AW154" s="35"/>
      <c r="AX154" s="71"/>
      <c r="AY154" s="15"/>
      <c r="AZ154" s="15"/>
      <c r="BA154" s="28"/>
      <c r="BB154" s="71"/>
      <c r="BC154" s="173"/>
      <c r="BD154" s="220"/>
      <c r="BH154" s="221"/>
      <c r="BK154" s="50"/>
      <c r="BL154" s="115"/>
      <c r="BM154" s="43"/>
      <c r="BN154" s="43"/>
      <c r="BO154" s="43"/>
      <c r="BP154" s="115"/>
      <c r="BS154" s="50"/>
      <c r="BT154" s="115"/>
      <c r="BU154" s="222"/>
      <c r="BV154" s="223"/>
      <c r="BZ154" s="221"/>
      <c r="CC154" s="50"/>
      <c r="CD154" s="115"/>
      <c r="CE154" s="43"/>
      <c r="CF154" s="43"/>
      <c r="CG154" s="43"/>
      <c r="CH154" s="115"/>
      <c r="CK154" s="50"/>
      <c r="CL154" s="115"/>
      <c r="CM154" s="222"/>
      <c r="CN154" s="223"/>
      <c r="CR154" s="221"/>
      <c r="CU154" s="50"/>
      <c r="CV154" s="115"/>
      <c r="CW154" s="43"/>
      <c r="CX154" s="43"/>
      <c r="CY154" s="43"/>
      <c r="CZ154" s="115"/>
      <c r="DC154" s="50"/>
      <c r="DD154" s="115"/>
      <c r="DE154" s="222"/>
      <c r="DF154" s="223"/>
      <c r="DJ154" s="221"/>
      <c r="DM154" s="50"/>
      <c r="DN154" s="115"/>
      <c r="DO154" s="43"/>
      <c r="DP154" s="43"/>
      <c r="DQ154" s="43"/>
      <c r="DR154" s="115"/>
      <c r="DU154" s="50"/>
      <c r="DV154" s="115"/>
      <c r="DW154" s="222"/>
      <c r="DX154" s="223"/>
      <c r="EB154" s="221"/>
      <c r="EE154" s="50"/>
      <c r="EF154" s="115"/>
      <c r="EG154" s="43"/>
      <c r="EH154" s="43"/>
      <c r="EI154" s="43"/>
      <c r="EJ154" s="115"/>
      <c r="EM154" s="50"/>
      <c r="EN154" s="115"/>
      <c r="EO154" s="222"/>
      <c r="EP154" s="223"/>
      <c r="ET154" s="221"/>
      <c r="EW154" s="50"/>
      <c r="EX154" s="115"/>
      <c r="EY154" s="43"/>
      <c r="EZ154" s="43"/>
      <c r="FA154" s="43"/>
      <c r="FB154" s="115"/>
      <c r="FE154" s="50"/>
      <c r="FF154" s="115"/>
      <c r="FG154" s="222"/>
      <c r="FH154" s="223"/>
      <c r="FL154" s="221"/>
      <c r="FO154" s="50"/>
      <c r="FP154" s="115"/>
      <c r="FQ154" s="43"/>
      <c r="FR154" s="43"/>
      <c r="FS154" s="43"/>
      <c r="FT154" s="115"/>
      <c r="FW154" s="50"/>
      <c r="FX154" s="115"/>
      <c r="FY154" s="222"/>
      <c r="FZ154" s="223"/>
      <c r="GD154" s="221"/>
      <c r="GG154" s="50"/>
      <c r="GH154" s="115"/>
      <c r="GI154" s="43"/>
      <c r="GJ154" s="43"/>
      <c r="GK154" s="43"/>
      <c r="GL154" s="115"/>
      <c r="GO154" s="50"/>
      <c r="GP154" s="115"/>
      <c r="GQ154" s="222"/>
    </row>
    <row r="155">
      <c r="A155" s="218"/>
      <c r="B155" s="219"/>
      <c r="C155" s="15"/>
      <c r="D155" s="15"/>
      <c r="E155" s="15"/>
      <c r="F155" s="71"/>
      <c r="G155" s="15"/>
      <c r="H155" s="15"/>
      <c r="I155" s="28"/>
      <c r="J155" s="71"/>
      <c r="K155" s="35"/>
      <c r="L155" s="35"/>
      <c r="M155" s="35"/>
      <c r="N155" s="71"/>
      <c r="O155" s="15"/>
      <c r="P155" s="15"/>
      <c r="Q155" s="28"/>
      <c r="R155" s="71"/>
      <c r="S155" s="173"/>
      <c r="T155" s="219"/>
      <c r="U155" s="15"/>
      <c r="V155" s="15"/>
      <c r="W155" s="15"/>
      <c r="X155" s="165"/>
      <c r="Y155" s="15"/>
      <c r="Z155" s="15"/>
      <c r="AA155" s="28"/>
      <c r="AB155" s="71"/>
      <c r="AC155" s="35"/>
      <c r="AD155" s="35"/>
      <c r="AE155" s="35"/>
      <c r="AF155" s="71"/>
      <c r="AG155" s="15"/>
      <c r="AH155" s="15"/>
      <c r="AI155" s="15"/>
      <c r="AJ155" s="71"/>
      <c r="AK155" s="173"/>
      <c r="AL155" s="219"/>
      <c r="AM155" s="15"/>
      <c r="AN155" s="15"/>
      <c r="AO155" s="15"/>
      <c r="AP155" s="165"/>
      <c r="AQ155" s="15"/>
      <c r="AR155" s="15"/>
      <c r="AS155" s="28"/>
      <c r="AT155" s="71"/>
      <c r="AU155" s="35"/>
      <c r="AV155" s="35"/>
      <c r="AW155" s="35"/>
      <c r="AX155" s="71"/>
      <c r="AY155" s="15"/>
      <c r="AZ155" s="15"/>
      <c r="BA155" s="28"/>
      <c r="BB155" s="71"/>
      <c r="BC155" s="173"/>
      <c r="BD155" s="220"/>
      <c r="BH155" s="221"/>
      <c r="BK155" s="50"/>
      <c r="BL155" s="115"/>
      <c r="BM155" s="43"/>
      <c r="BN155" s="43"/>
      <c r="BO155" s="43"/>
      <c r="BP155" s="115"/>
      <c r="BS155" s="50"/>
      <c r="BT155" s="115"/>
      <c r="BU155" s="222"/>
      <c r="BV155" s="223"/>
      <c r="BZ155" s="221"/>
      <c r="CC155" s="50"/>
      <c r="CD155" s="115"/>
      <c r="CE155" s="43"/>
      <c r="CF155" s="43"/>
      <c r="CG155" s="43"/>
      <c r="CH155" s="115"/>
      <c r="CK155" s="50"/>
      <c r="CL155" s="115"/>
      <c r="CM155" s="222"/>
      <c r="CN155" s="223"/>
      <c r="CR155" s="221"/>
      <c r="CU155" s="50"/>
      <c r="CV155" s="115"/>
      <c r="CW155" s="43"/>
      <c r="CX155" s="43"/>
      <c r="CY155" s="43"/>
      <c r="CZ155" s="115"/>
      <c r="DC155" s="50"/>
      <c r="DD155" s="115"/>
      <c r="DE155" s="222"/>
      <c r="DF155" s="223"/>
      <c r="DJ155" s="221"/>
      <c r="DM155" s="50"/>
      <c r="DN155" s="115"/>
      <c r="DO155" s="43"/>
      <c r="DP155" s="43"/>
      <c r="DQ155" s="43"/>
      <c r="DR155" s="115"/>
      <c r="DU155" s="50"/>
      <c r="DV155" s="115"/>
      <c r="DW155" s="222"/>
      <c r="DX155" s="223"/>
      <c r="EB155" s="221"/>
      <c r="EE155" s="50"/>
      <c r="EF155" s="115"/>
      <c r="EG155" s="43"/>
      <c r="EH155" s="43"/>
      <c r="EI155" s="43"/>
      <c r="EJ155" s="115"/>
      <c r="EM155" s="50"/>
      <c r="EN155" s="115"/>
      <c r="EO155" s="222"/>
      <c r="EP155" s="223"/>
      <c r="ET155" s="221"/>
      <c r="EW155" s="50"/>
      <c r="EX155" s="115"/>
      <c r="EY155" s="43"/>
      <c r="EZ155" s="43"/>
      <c r="FA155" s="43"/>
      <c r="FB155" s="115"/>
      <c r="FE155" s="50"/>
      <c r="FF155" s="115"/>
      <c r="FG155" s="222"/>
      <c r="FH155" s="223"/>
      <c r="FL155" s="221"/>
      <c r="FO155" s="50"/>
      <c r="FP155" s="115"/>
      <c r="FQ155" s="43"/>
      <c r="FR155" s="43"/>
      <c r="FS155" s="43"/>
      <c r="FT155" s="115"/>
      <c r="FW155" s="50"/>
      <c r="FX155" s="115"/>
      <c r="FY155" s="222"/>
      <c r="FZ155" s="223"/>
      <c r="GD155" s="221"/>
      <c r="GG155" s="50"/>
      <c r="GH155" s="115"/>
      <c r="GI155" s="43"/>
      <c r="GJ155" s="43"/>
      <c r="GK155" s="43"/>
      <c r="GL155" s="115"/>
      <c r="GO155" s="50"/>
      <c r="GP155" s="115"/>
      <c r="GQ155" s="222"/>
    </row>
    <row r="156">
      <c r="A156" s="218"/>
      <c r="B156" s="219"/>
      <c r="C156" s="15"/>
      <c r="D156" s="15"/>
      <c r="E156" s="15"/>
      <c r="F156" s="71"/>
      <c r="G156" s="15"/>
      <c r="H156" s="15"/>
      <c r="I156" s="28"/>
      <c r="J156" s="71"/>
      <c r="K156" s="35"/>
      <c r="L156" s="35"/>
      <c r="M156" s="35"/>
      <c r="N156" s="71"/>
      <c r="O156" s="15"/>
      <c r="P156" s="15"/>
      <c r="Q156" s="28"/>
      <c r="R156" s="71"/>
      <c r="S156" s="173"/>
      <c r="T156" s="219"/>
      <c r="U156" s="15"/>
      <c r="V156" s="15"/>
      <c r="W156" s="15"/>
      <c r="X156" s="165"/>
      <c r="Y156" s="15"/>
      <c r="Z156" s="15"/>
      <c r="AA156" s="28"/>
      <c r="AB156" s="71"/>
      <c r="AC156" s="35"/>
      <c r="AD156" s="35"/>
      <c r="AE156" s="35"/>
      <c r="AF156" s="71"/>
      <c r="AG156" s="15"/>
      <c r="AH156" s="15"/>
      <c r="AI156" s="15"/>
      <c r="AJ156" s="71"/>
      <c r="AK156" s="173"/>
      <c r="AL156" s="219"/>
      <c r="AM156" s="15"/>
      <c r="AN156" s="15"/>
      <c r="AO156" s="15"/>
      <c r="AP156" s="165"/>
      <c r="AQ156" s="15"/>
      <c r="AR156" s="15"/>
      <c r="AS156" s="28"/>
      <c r="AT156" s="71"/>
      <c r="AU156" s="35"/>
      <c r="AV156" s="35"/>
      <c r="AW156" s="35"/>
      <c r="AX156" s="71"/>
      <c r="AY156" s="15"/>
      <c r="AZ156" s="15"/>
      <c r="BA156" s="28"/>
      <c r="BB156" s="71"/>
      <c r="BC156" s="173"/>
      <c r="BD156" s="220"/>
      <c r="BH156" s="221"/>
      <c r="BK156" s="50"/>
      <c r="BL156" s="115"/>
      <c r="BM156" s="43"/>
      <c r="BN156" s="43"/>
      <c r="BO156" s="43"/>
      <c r="BP156" s="115"/>
      <c r="BS156" s="50"/>
      <c r="BT156" s="115"/>
      <c r="BU156" s="222"/>
      <c r="BV156" s="223"/>
      <c r="BZ156" s="221"/>
      <c r="CC156" s="50"/>
      <c r="CD156" s="115"/>
      <c r="CE156" s="43"/>
      <c r="CF156" s="43"/>
      <c r="CG156" s="43"/>
      <c r="CH156" s="115"/>
      <c r="CK156" s="50"/>
      <c r="CL156" s="115"/>
      <c r="CM156" s="222"/>
      <c r="CN156" s="223"/>
      <c r="CR156" s="221"/>
      <c r="CU156" s="50"/>
      <c r="CV156" s="115"/>
      <c r="CW156" s="43"/>
      <c r="CX156" s="43"/>
      <c r="CY156" s="43"/>
      <c r="CZ156" s="115"/>
      <c r="DC156" s="50"/>
      <c r="DD156" s="115"/>
      <c r="DE156" s="222"/>
      <c r="DF156" s="223"/>
      <c r="DJ156" s="221"/>
      <c r="DM156" s="50"/>
      <c r="DN156" s="115"/>
      <c r="DO156" s="43"/>
      <c r="DP156" s="43"/>
      <c r="DQ156" s="43"/>
      <c r="DR156" s="115"/>
      <c r="DU156" s="50"/>
      <c r="DV156" s="115"/>
      <c r="DW156" s="222"/>
      <c r="DX156" s="223"/>
      <c r="EB156" s="221"/>
      <c r="EE156" s="50"/>
      <c r="EF156" s="115"/>
      <c r="EG156" s="43"/>
      <c r="EH156" s="43"/>
      <c r="EI156" s="43"/>
      <c r="EJ156" s="115"/>
      <c r="EM156" s="50"/>
      <c r="EN156" s="115"/>
      <c r="EO156" s="222"/>
      <c r="EP156" s="223"/>
      <c r="ET156" s="221"/>
      <c r="EW156" s="50"/>
      <c r="EX156" s="115"/>
      <c r="EY156" s="43"/>
      <c r="EZ156" s="43"/>
      <c r="FA156" s="43"/>
      <c r="FB156" s="115"/>
      <c r="FE156" s="50"/>
      <c r="FF156" s="115"/>
      <c r="FG156" s="222"/>
      <c r="FH156" s="223"/>
      <c r="FL156" s="221"/>
      <c r="FO156" s="50"/>
      <c r="FP156" s="115"/>
      <c r="FQ156" s="43"/>
      <c r="FR156" s="43"/>
      <c r="FS156" s="43"/>
      <c r="FT156" s="115"/>
      <c r="FW156" s="50"/>
      <c r="FX156" s="115"/>
      <c r="FY156" s="222"/>
      <c r="FZ156" s="223"/>
      <c r="GD156" s="221"/>
      <c r="GG156" s="50"/>
      <c r="GH156" s="115"/>
      <c r="GI156" s="43"/>
      <c r="GJ156" s="43"/>
      <c r="GK156" s="43"/>
      <c r="GL156" s="115"/>
      <c r="GO156" s="50"/>
      <c r="GP156" s="115"/>
      <c r="GQ156" s="222"/>
    </row>
    <row r="157">
      <c r="A157" s="218"/>
      <c r="B157" s="219"/>
      <c r="C157" s="15"/>
      <c r="D157" s="15"/>
      <c r="E157" s="15"/>
      <c r="F157" s="71"/>
      <c r="G157" s="15"/>
      <c r="H157" s="15"/>
      <c r="I157" s="28"/>
      <c r="J157" s="71"/>
      <c r="K157" s="35"/>
      <c r="L157" s="35"/>
      <c r="M157" s="35"/>
      <c r="N157" s="71"/>
      <c r="O157" s="15"/>
      <c r="P157" s="15"/>
      <c r="Q157" s="28"/>
      <c r="R157" s="71"/>
      <c r="S157" s="173"/>
      <c r="T157" s="219"/>
      <c r="U157" s="15"/>
      <c r="V157" s="15"/>
      <c r="W157" s="15"/>
      <c r="X157" s="165"/>
      <c r="Y157" s="15"/>
      <c r="Z157" s="15"/>
      <c r="AA157" s="28"/>
      <c r="AB157" s="71"/>
      <c r="AC157" s="35"/>
      <c r="AD157" s="35"/>
      <c r="AE157" s="35"/>
      <c r="AF157" s="71"/>
      <c r="AG157" s="15"/>
      <c r="AH157" s="15"/>
      <c r="AI157" s="15"/>
      <c r="AJ157" s="71"/>
      <c r="AK157" s="173"/>
      <c r="AL157" s="219"/>
      <c r="AM157" s="15"/>
      <c r="AN157" s="15"/>
      <c r="AO157" s="15"/>
      <c r="AP157" s="165"/>
      <c r="AQ157" s="15"/>
      <c r="AR157" s="15"/>
      <c r="AS157" s="28"/>
      <c r="AT157" s="71"/>
      <c r="AU157" s="35"/>
      <c r="AV157" s="35"/>
      <c r="AW157" s="35"/>
      <c r="AX157" s="71"/>
      <c r="AY157" s="15"/>
      <c r="AZ157" s="15"/>
      <c r="BA157" s="28"/>
      <c r="BB157" s="71"/>
      <c r="BC157" s="173"/>
      <c r="BD157" s="220"/>
      <c r="BH157" s="221"/>
      <c r="BK157" s="50"/>
      <c r="BL157" s="115"/>
      <c r="BM157" s="43"/>
      <c r="BN157" s="43"/>
      <c r="BO157" s="43"/>
      <c r="BP157" s="115"/>
      <c r="BS157" s="50"/>
      <c r="BT157" s="115"/>
      <c r="BU157" s="222"/>
      <c r="BV157" s="223"/>
      <c r="BZ157" s="221"/>
      <c r="CC157" s="50"/>
      <c r="CD157" s="115"/>
      <c r="CE157" s="43"/>
      <c r="CF157" s="43"/>
      <c r="CG157" s="43"/>
      <c r="CH157" s="115"/>
      <c r="CK157" s="50"/>
      <c r="CL157" s="115"/>
      <c r="CM157" s="222"/>
      <c r="CN157" s="223"/>
      <c r="CR157" s="221"/>
      <c r="CU157" s="50"/>
      <c r="CV157" s="115"/>
      <c r="CW157" s="43"/>
      <c r="CX157" s="43"/>
      <c r="CY157" s="43"/>
      <c r="CZ157" s="115"/>
      <c r="DC157" s="50"/>
      <c r="DD157" s="115"/>
      <c r="DE157" s="222"/>
      <c r="DF157" s="223"/>
      <c r="DJ157" s="221"/>
      <c r="DM157" s="50"/>
      <c r="DN157" s="115"/>
      <c r="DO157" s="43"/>
      <c r="DP157" s="43"/>
      <c r="DQ157" s="43"/>
      <c r="DR157" s="115"/>
      <c r="DU157" s="50"/>
      <c r="DV157" s="115"/>
      <c r="DW157" s="222"/>
      <c r="DX157" s="223"/>
      <c r="EB157" s="221"/>
      <c r="EE157" s="50"/>
      <c r="EF157" s="115"/>
      <c r="EG157" s="43"/>
      <c r="EH157" s="43"/>
      <c r="EI157" s="43"/>
      <c r="EJ157" s="115"/>
      <c r="EM157" s="50"/>
      <c r="EN157" s="115"/>
      <c r="EO157" s="222"/>
      <c r="EP157" s="223"/>
      <c r="ET157" s="221"/>
      <c r="EW157" s="50"/>
      <c r="EX157" s="115"/>
      <c r="EY157" s="43"/>
      <c r="EZ157" s="43"/>
      <c r="FA157" s="43"/>
      <c r="FB157" s="115"/>
      <c r="FE157" s="50"/>
      <c r="FF157" s="115"/>
      <c r="FG157" s="222"/>
      <c r="FH157" s="223"/>
      <c r="FL157" s="221"/>
      <c r="FO157" s="50"/>
      <c r="FP157" s="115"/>
      <c r="FQ157" s="43"/>
      <c r="FR157" s="43"/>
      <c r="FS157" s="43"/>
      <c r="FT157" s="115"/>
      <c r="FW157" s="50"/>
      <c r="FX157" s="115"/>
      <c r="FY157" s="222"/>
      <c r="FZ157" s="223"/>
      <c r="GD157" s="221"/>
      <c r="GG157" s="50"/>
      <c r="GH157" s="115"/>
      <c r="GI157" s="43"/>
      <c r="GJ157" s="43"/>
      <c r="GK157" s="43"/>
      <c r="GL157" s="115"/>
      <c r="GO157" s="50"/>
      <c r="GP157" s="115"/>
      <c r="GQ157" s="222"/>
    </row>
    <row r="158">
      <c r="A158" s="218"/>
      <c r="B158" s="219"/>
      <c r="C158" s="15"/>
      <c r="D158" s="15"/>
      <c r="E158" s="15"/>
      <c r="F158" s="71"/>
      <c r="G158" s="15"/>
      <c r="H158" s="15"/>
      <c r="I158" s="28"/>
      <c r="J158" s="71"/>
      <c r="K158" s="35"/>
      <c r="L158" s="35"/>
      <c r="M158" s="35"/>
      <c r="N158" s="71"/>
      <c r="O158" s="15"/>
      <c r="P158" s="15"/>
      <c r="Q158" s="28"/>
      <c r="R158" s="71"/>
      <c r="S158" s="173"/>
      <c r="T158" s="219"/>
      <c r="U158" s="15"/>
      <c r="V158" s="15"/>
      <c r="W158" s="15"/>
      <c r="X158" s="165"/>
      <c r="Y158" s="15"/>
      <c r="Z158" s="15"/>
      <c r="AA158" s="28"/>
      <c r="AB158" s="71"/>
      <c r="AC158" s="35"/>
      <c r="AD158" s="35"/>
      <c r="AE158" s="35"/>
      <c r="AF158" s="71"/>
      <c r="AG158" s="15"/>
      <c r="AH158" s="15"/>
      <c r="AI158" s="15"/>
      <c r="AJ158" s="71"/>
      <c r="AK158" s="173"/>
      <c r="AL158" s="219"/>
      <c r="AM158" s="15"/>
      <c r="AN158" s="15"/>
      <c r="AO158" s="15"/>
      <c r="AP158" s="165"/>
      <c r="AQ158" s="15"/>
      <c r="AR158" s="15"/>
      <c r="AS158" s="28"/>
      <c r="AT158" s="71"/>
      <c r="AU158" s="35"/>
      <c r="AV158" s="35"/>
      <c r="AW158" s="35"/>
      <c r="AX158" s="71"/>
      <c r="AY158" s="15"/>
      <c r="AZ158" s="15"/>
      <c r="BA158" s="28"/>
      <c r="BB158" s="71"/>
      <c r="BC158" s="173"/>
      <c r="BD158" s="220"/>
      <c r="BH158" s="221"/>
      <c r="BK158" s="50"/>
      <c r="BL158" s="115"/>
      <c r="BM158" s="43"/>
      <c r="BN158" s="43"/>
      <c r="BO158" s="43"/>
      <c r="BP158" s="115"/>
      <c r="BS158" s="50"/>
      <c r="BT158" s="115"/>
      <c r="BU158" s="222"/>
      <c r="BV158" s="223"/>
      <c r="BZ158" s="221"/>
      <c r="CC158" s="50"/>
      <c r="CD158" s="115"/>
      <c r="CE158" s="43"/>
      <c r="CF158" s="43"/>
      <c r="CG158" s="43"/>
      <c r="CH158" s="115"/>
      <c r="CK158" s="50"/>
      <c r="CL158" s="115"/>
      <c r="CM158" s="222"/>
      <c r="CN158" s="223"/>
      <c r="CR158" s="221"/>
      <c r="CU158" s="50"/>
      <c r="CV158" s="115"/>
      <c r="CW158" s="43"/>
      <c r="CX158" s="43"/>
      <c r="CY158" s="43"/>
      <c r="CZ158" s="115"/>
      <c r="DC158" s="50"/>
      <c r="DD158" s="115"/>
      <c r="DE158" s="222"/>
      <c r="DF158" s="223"/>
      <c r="DJ158" s="221"/>
      <c r="DM158" s="50"/>
      <c r="DN158" s="115"/>
      <c r="DO158" s="43"/>
      <c r="DP158" s="43"/>
      <c r="DQ158" s="43"/>
      <c r="DR158" s="115"/>
      <c r="DU158" s="50"/>
      <c r="DV158" s="115"/>
      <c r="DW158" s="222"/>
      <c r="DX158" s="223"/>
      <c r="EB158" s="221"/>
      <c r="EE158" s="50"/>
      <c r="EF158" s="115"/>
      <c r="EG158" s="43"/>
      <c r="EH158" s="43"/>
      <c r="EI158" s="43"/>
      <c r="EJ158" s="115"/>
      <c r="EM158" s="50"/>
      <c r="EN158" s="115"/>
      <c r="EO158" s="222"/>
      <c r="EP158" s="223"/>
      <c r="ET158" s="221"/>
      <c r="EW158" s="50"/>
      <c r="EX158" s="115"/>
      <c r="EY158" s="43"/>
      <c r="EZ158" s="43"/>
      <c r="FA158" s="43"/>
      <c r="FB158" s="115"/>
      <c r="FE158" s="50"/>
      <c r="FF158" s="115"/>
      <c r="FG158" s="222"/>
      <c r="FH158" s="223"/>
      <c r="FL158" s="221"/>
      <c r="FO158" s="50"/>
      <c r="FP158" s="115"/>
      <c r="FQ158" s="43"/>
      <c r="FR158" s="43"/>
      <c r="FS158" s="43"/>
      <c r="FT158" s="115"/>
      <c r="FW158" s="50"/>
      <c r="FX158" s="115"/>
      <c r="FY158" s="222"/>
      <c r="FZ158" s="223"/>
      <c r="GD158" s="221"/>
      <c r="GG158" s="50"/>
      <c r="GH158" s="115"/>
      <c r="GI158" s="43"/>
      <c r="GJ158" s="43"/>
      <c r="GK158" s="43"/>
      <c r="GL158" s="115"/>
      <c r="GO158" s="50"/>
      <c r="GP158" s="115"/>
      <c r="GQ158" s="222"/>
    </row>
    <row r="159">
      <c r="A159" s="218"/>
      <c r="B159" s="219"/>
      <c r="C159" s="15"/>
      <c r="D159" s="15"/>
      <c r="E159" s="15"/>
      <c r="F159" s="71"/>
      <c r="G159" s="15"/>
      <c r="H159" s="15"/>
      <c r="I159" s="28"/>
      <c r="J159" s="71"/>
      <c r="K159" s="35"/>
      <c r="L159" s="35"/>
      <c r="M159" s="35"/>
      <c r="N159" s="71"/>
      <c r="O159" s="15"/>
      <c r="P159" s="15"/>
      <c r="Q159" s="28"/>
      <c r="R159" s="71"/>
      <c r="S159" s="173"/>
      <c r="T159" s="219"/>
      <c r="U159" s="15"/>
      <c r="V159" s="15"/>
      <c r="W159" s="15"/>
      <c r="X159" s="165"/>
      <c r="Y159" s="15"/>
      <c r="Z159" s="15"/>
      <c r="AA159" s="28"/>
      <c r="AB159" s="71"/>
      <c r="AC159" s="35"/>
      <c r="AD159" s="35"/>
      <c r="AE159" s="35"/>
      <c r="AF159" s="71"/>
      <c r="AG159" s="15"/>
      <c r="AH159" s="15"/>
      <c r="AI159" s="15"/>
      <c r="AJ159" s="71"/>
      <c r="AK159" s="173"/>
      <c r="AL159" s="219"/>
      <c r="AM159" s="15"/>
      <c r="AN159" s="15"/>
      <c r="AO159" s="15"/>
      <c r="AP159" s="165"/>
      <c r="AQ159" s="15"/>
      <c r="AR159" s="15"/>
      <c r="AS159" s="28"/>
      <c r="AT159" s="71"/>
      <c r="AU159" s="35"/>
      <c r="AV159" s="35"/>
      <c r="AW159" s="35"/>
      <c r="AX159" s="71"/>
      <c r="AY159" s="15"/>
      <c r="AZ159" s="15"/>
      <c r="BA159" s="28"/>
      <c r="BB159" s="71"/>
      <c r="BC159" s="173"/>
      <c r="BD159" s="220"/>
      <c r="BH159" s="221"/>
      <c r="BK159" s="50"/>
      <c r="BL159" s="115"/>
      <c r="BM159" s="43"/>
      <c r="BN159" s="43"/>
      <c r="BO159" s="43"/>
      <c r="BP159" s="115"/>
      <c r="BS159" s="50"/>
      <c r="BT159" s="115"/>
      <c r="BU159" s="222"/>
      <c r="BV159" s="223"/>
      <c r="BZ159" s="221"/>
      <c r="CC159" s="50"/>
      <c r="CD159" s="115"/>
      <c r="CE159" s="43"/>
      <c r="CF159" s="43"/>
      <c r="CG159" s="43"/>
      <c r="CH159" s="115"/>
      <c r="CK159" s="50"/>
      <c r="CL159" s="115"/>
      <c r="CM159" s="222"/>
      <c r="CN159" s="223"/>
      <c r="CR159" s="221"/>
      <c r="CU159" s="50"/>
      <c r="CV159" s="115"/>
      <c r="CW159" s="43"/>
      <c r="CX159" s="43"/>
      <c r="CY159" s="43"/>
      <c r="CZ159" s="115"/>
      <c r="DC159" s="50"/>
      <c r="DD159" s="115"/>
      <c r="DE159" s="222"/>
      <c r="DF159" s="223"/>
      <c r="DJ159" s="221"/>
      <c r="DM159" s="50"/>
      <c r="DN159" s="115"/>
      <c r="DO159" s="43"/>
      <c r="DP159" s="43"/>
      <c r="DQ159" s="43"/>
      <c r="DR159" s="115"/>
      <c r="DU159" s="50"/>
      <c r="DV159" s="115"/>
      <c r="DW159" s="222"/>
      <c r="DX159" s="223"/>
      <c r="EB159" s="221"/>
      <c r="EE159" s="50"/>
      <c r="EF159" s="115"/>
      <c r="EG159" s="43"/>
      <c r="EH159" s="43"/>
      <c r="EI159" s="43"/>
      <c r="EJ159" s="115"/>
      <c r="EM159" s="50"/>
      <c r="EN159" s="115"/>
      <c r="EO159" s="222"/>
      <c r="EP159" s="223"/>
      <c r="ET159" s="221"/>
      <c r="EW159" s="50"/>
      <c r="EX159" s="115"/>
      <c r="EY159" s="43"/>
      <c r="EZ159" s="43"/>
      <c r="FA159" s="43"/>
      <c r="FB159" s="115"/>
      <c r="FE159" s="50"/>
      <c r="FF159" s="115"/>
      <c r="FG159" s="222"/>
      <c r="FH159" s="223"/>
      <c r="FL159" s="221"/>
      <c r="FO159" s="50"/>
      <c r="FP159" s="115"/>
      <c r="FQ159" s="43"/>
      <c r="FR159" s="43"/>
      <c r="FS159" s="43"/>
      <c r="FT159" s="115"/>
      <c r="FW159" s="50"/>
      <c r="FX159" s="115"/>
      <c r="FY159" s="222"/>
      <c r="FZ159" s="223"/>
      <c r="GD159" s="221"/>
      <c r="GG159" s="50"/>
      <c r="GH159" s="115"/>
      <c r="GI159" s="43"/>
      <c r="GJ159" s="43"/>
      <c r="GK159" s="43"/>
      <c r="GL159" s="115"/>
      <c r="GO159" s="50"/>
      <c r="GP159" s="115"/>
      <c r="GQ159" s="222"/>
    </row>
    <row r="160">
      <c r="A160" s="218"/>
      <c r="B160" s="219"/>
      <c r="C160" s="15"/>
      <c r="D160" s="15"/>
      <c r="E160" s="15"/>
      <c r="F160" s="71"/>
      <c r="G160" s="15"/>
      <c r="H160" s="15"/>
      <c r="I160" s="28"/>
      <c r="J160" s="71"/>
      <c r="K160" s="35"/>
      <c r="L160" s="35"/>
      <c r="M160" s="35"/>
      <c r="N160" s="71"/>
      <c r="O160" s="15"/>
      <c r="P160" s="15"/>
      <c r="Q160" s="28"/>
      <c r="R160" s="71"/>
      <c r="S160" s="173"/>
      <c r="T160" s="219"/>
      <c r="U160" s="15"/>
      <c r="V160" s="15"/>
      <c r="W160" s="15"/>
      <c r="X160" s="165"/>
      <c r="Y160" s="15"/>
      <c r="Z160" s="15"/>
      <c r="AA160" s="28"/>
      <c r="AB160" s="71"/>
      <c r="AC160" s="35"/>
      <c r="AD160" s="35"/>
      <c r="AE160" s="35"/>
      <c r="AF160" s="71"/>
      <c r="AG160" s="15"/>
      <c r="AH160" s="15"/>
      <c r="AI160" s="15"/>
      <c r="AJ160" s="71"/>
      <c r="AK160" s="173"/>
      <c r="AL160" s="219"/>
      <c r="AM160" s="15"/>
      <c r="AN160" s="15"/>
      <c r="AO160" s="15"/>
      <c r="AP160" s="165"/>
      <c r="AQ160" s="15"/>
      <c r="AR160" s="15"/>
      <c r="AS160" s="28"/>
      <c r="AT160" s="71"/>
      <c r="AU160" s="35"/>
      <c r="AV160" s="35"/>
      <c r="AW160" s="35"/>
      <c r="AX160" s="71"/>
      <c r="AY160" s="15"/>
      <c r="AZ160" s="15"/>
      <c r="BA160" s="28"/>
      <c r="BB160" s="71"/>
      <c r="BC160" s="173"/>
      <c r="BD160" s="220"/>
      <c r="BH160" s="221"/>
      <c r="BK160" s="50"/>
      <c r="BL160" s="115"/>
      <c r="BM160" s="43"/>
      <c r="BN160" s="43"/>
      <c r="BO160" s="43"/>
      <c r="BP160" s="115"/>
      <c r="BS160" s="50"/>
      <c r="BT160" s="115"/>
      <c r="BU160" s="222"/>
      <c r="BV160" s="223"/>
      <c r="BZ160" s="221"/>
      <c r="CC160" s="50"/>
      <c r="CD160" s="115"/>
      <c r="CE160" s="43"/>
      <c r="CF160" s="43"/>
      <c r="CG160" s="43"/>
      <c r="CH160" s="115"/>
      <c r="CK160" s="50"/>
      <c r="CL160" s="115"/>
      <c r="CM160" s="222"/>
      <c r="CN160" s="223"/>
      <c r="CR160" s="221"/>
      <c r="CU160" s="50"/>
      <c r="CV160" s="115"/>
      <c r="CW160" s="43"/>
      <c r="CX160" s="43"/>
      <c r="CY160" s="43"/>
      <c r="CZ160" s="115"/>
      <c r="DC160" s="50"/>
      <c r="DD160" s="115"/>
      <c r="DE160" s="222"/>
      <c r="DF160" s="223"/>
      <c r="DJ160" s="221"/>
      <c r="DM160" s="50"/>
      <c r="DN160" s="115"/>
      <c r="DO160" s="43"/>
      <c r="DP160" s="43"/>
      <c r="DQ160" s="43"/>
      <c r="DR160" s="115"/>
      <c r="DU160" s="50"/>
      <c r="DV160" s="115"/>
      <c r="DW160" s="222"/>
      <c r="DX160" s="223"/>
      <c r="EB160" s="221"/>
      <c r="EE160" s="50"/>
      <c r="EF160" s="115"/>
      <c r="EG160" s="43"/>
      <c r="EH160" s="43"/>
      <c r="EI160" s="43"/>
      <c r="EJ160" s="115"/>
      <c r="EM160" s="50"/>
      <c r="EN160" s="115"/>
      <c r="EO160" s="222"/>
      <c r="EP160" s="223"/>
      <c r="ET160" s="221"/>
      <c r="EW160" s="50"/>
      <c r="EX160" s="115"/>
      <c r="EY160" s="43"/>
      <c r="EZ160" s="43"/>
      <c r="FA160" s="43"/>
      <c r="FB160" s="115"/>
      <c r="FE160" s="50"/>
      <c r="FF160" s="115"/>
      <c r="FG160" s="222"/>
      <c r="FH160" s="223"/>
      <c r="FL160" s="221"/>
      <c r="FO160" s="50"/>
      <c r="FP160" s="115"/>
      <c r="FQ160" s="43"/>
      <c r="FR160" s="43"/>
      <c r="FS160" s="43"/>
      <c r="FT160" s="115"/>
      <c r="FW160" s="50"/>
      <c r="FX160" s="115"/>
      <c r="FY160" s="222"/>
      <c r="FZ160" s="223"/>
      <c r="GD160" s="221"/>
      <c r="GG160" s="50"/>
      <c r="GH160" s="115"/>
      <c r="GI160" s="43"/>
      <c r="GJ160" s="43"/>
      <c r="GK160" s="43"/>
      <c r="GL160" s="115"/>
      <c r="GO160" s="50"/>
      <c r="GP160" s="115"/>
      <c r="GQ160" s="222"/>
    </row>
    <row r="161">
      <c r="A161" s="218"/>
      <c r="B161" s="219"/>
      <c r="C161" s="15"/>
      <c r="D161" s="15"/>
      <c r="E161" s="15"/>
      <c r="F161" s="71"/>
      <c r="G161" s="15"/>
      <c r="H161" s="15"/>
      <c r="I161" s="28"/>
      <c r="J161" s="71"/>
      <c r="K161" s="35"/>
      <c r="L161" s="35"/>
      <c r="M161" s="35"/>
      <c r="N161" s="71"/>
      <c r="O161" s="15"/>
      <c r="P161" s="15"/>
      <c r="Q161" s="28"/>
      <c r="R161" s="71"/>
      <c r="S161" s="173"/>
      <c r="T161" s="219"/>
      <c r="U161" s="15"/>
      <c r="V161" s="15"/>
      <c r="W161" s="15"/>
      <c r="X161" s="165"/>
      <c r="Y161" s="15"/>
      <c r="Z161" s="15"/>
      <c r="AA161" s="28"/>
      <c r="AB161" s="71"/>
      <c r="AC161" s="35"/>
      <c r="AD161" s="35"/>
      <c r="AE161" s="35"/>
      <c r="AF161" s="71"/>
      <c r="AG161" s="15"/>
      <c r="AH161" s="15"/>
      <c r="AI161" s="15"/>
      <c r="AJ161" s="71"/>
      <c r="AK161" s="173"/>
      <c r="AL161" s="219"/>
      <c r="AM161" s="15"/>
      <c r="AN161" s="15"/>
      <c r="AO161" s="15"/>
      <c r="AP161" s="165"/>
      <c r="AQ161" s="15"/>
      <c r="AR161" s="15"/>
      <c r="AS161" s="28"/>
      <c r="AT161" s="71"/>
      <c r="AU161" s="35"/>
      <c r="AV161" s="35"/>
      <c r="AW161" s="35"/>
      <c r="AX161" s="71"/>
      <c r="AY161" s="15"/>
      <c r="AZ161" s="15"/>
      <c r="BA161" s="28"/>
      <c r="BB161" s="71"/>
      <c r="BC161" s="173"/>
      <c r="BD161" s="220"/>
      <c r="BH161" s="221"/>
      <c r="BK161" s="50"/>
      <c r="BL161" s="115"/>
      <c r="BM161" s="43"/>
      <c r="BN161" s="43"/>
      <c r="BO161" s="43"/>
      <c r="BP161" s="115"/>
      <c r="BS161" s="50"/>
      <c r="BT161" s="115"/>
      <c r="BU161" s="222"/>
      <c r="BV161" s="223"/>
      <c r="BZ161" s="221"/>
      <c r="CC161" s="50"/>
      <c r="CD161" s="115"/>
      <c r="CE161" s="43"/>
      <c r="CF161" s="43"/>
      <c r="CG161" s="43"/>
      <c r="CH161" s="115"/>
      <c r="CK161" s="50"/>
      <c r="CL161" s="115"/>
      <c r="CM161" s="222"/>
      <c r="CN161" s="223"/>
      <c r="CR161" s="221"/>
      <c r="CU161" s="50"/>
      <c r="CV161" s="115"/>
      <c r="CW161" s="43"/>
      <c r="CX161" s="43"/>
      <c r="CY161" s="43"/>
      <c r="CZ161" s="115"/>
      <c r="DC161" s="50"/>
      <c r="DD161" s="115"/>
      <c r="DE161" s="222"/>
      <c r="DF161" s="223"/>
      <c r="DJ161" s="221"/>
      <c r="DM161" s="50"/>
      <c r="DN161" s="115"/>
      <c r="DO161" s="43"/>
      <c r="DP161" s="43"/>
      <c r="DQ161" s="43"/>
      <c r="DR161" s="115"/>
      <c r="DU161" s="50"/>
      <c r="DV161" s="115"/>
      <c r="DW161" s="222"/>
      <c r="DX161" s="223"/>
      <c r="EB161" s="221"/>
      <c r="EE161" s="50"/>
      <c r="EF161" s="115"/>
      <c r="EG161" s="43"/>
      <c r="EH161" s="43"/>
      <c r="EI161" s="43"/>
      <c r="EJ161" s="115"/>
      <c r="EM161" s="50"/>
      <c r="EN161" s="115"/>
      <c r="EO161" s="222"/>
      <c r="EP161" s="223"/>
      <c r="ET161" s="221"/>
      <c r="EW161" s="50"/>
      <c r="EX161" s="115"/>
      <c r="EY161" s="43"/>
      <c r="EZ161" s="43"/>
      <c r="FA161" s="43"/>
      <c r="FB161" s="115"/>
      <c r="FE161" s="50"/>
      <c r="FF161" s="115"/>
      <c r="FG161" s="222"/>
      <c r="FH161" s="223"/>
      <c r="FL161" s="221"/>
      <c r="FO161" s="50"/>
      <c r="FP161" s="115"/>
      <c r="FQ161" s="43"/>
      <c r="FR161" s="43"/>
      <c r="FS161" s="43"/>
      <c r="FT161" s="115"/>
      <c r="FW161" s="50"/>
      <c r="FX161" s="115"/>
      <c r="FY161" s="222"/>
      <c r="FZ161" s="223"/>
      <c r="GD161" s="221"/>
      <c r="GG161" s="50"/>
      <c r="GH161" s="115"/>
      <c r="GI161" s="43"/>
      <c r="GJ161" s="43"/>
      <c r="GK161" s="43"/>
      <c r="GL161" s="115"/>
      <c r="GO161" s="50"/>
      <c r="GP161" s="115"/>
      <c r="GQ161" s="222"/>
    </row>
    <row r="162">
      <c r="A162" s="218"/>
      <c r="B162" s="219"/>
      <c r="C162" s="15"/>
      <c r="D162" s="15"/>
      <c r="E162" s="15"/>
      <c r="F162" s="71"/>
      <c r="G162" s="15"/>
      <c r="H162" s="15"/>
      <c r="I162" s="28"/>
      <c r="J162" s="71"/>
      <c r="K162" s="35"/>
      <c r="L162" s="35"/>
      <c r="M162" s="35"/>
      <c r="N162" s="71"/>
      <c r="O162" s="15"/>
      <c r="P162" s="15"/>
      <c r="Q162" s="28"/>
      <c r="R162" s="71"/>
      <c r="S162" s="173"/>
      <c r="T162" s="219"/>
      <c r="U162" s="15"/>
      <c r="V162" s="15"/>
      <c r="W162" s="15"/>
      <c r="X162" s="165"/>
      <c r="Y162" s="15"/>
      <c r="Z162" s="15"/>
      <c r="AA162" s="28"/>
      <c r="AB162" s="71"/>
      <c r="AC162" s="35"/>
      <c r="AD162" s="35"/>
      <c r="AE162" s="35"/>
      <c r="AF162" s="71"/>
      <c r="AG162" s="15"/>
      <c r="AH162" s="15"/>
      <c r="AI162" s="15"/>
      <c r="AJ162" s="71"/>
      <c r="AK162" s="173"/>
      <c r="AL162" s="219"/>
      <c r="AM162" s="15"/>
      <c r="AN162" s="15"/>
      <c r="AO162" s="15"/>
      <c r="AP162" s="165"/>
      <c r="AQ162" s="15"/>
      <c r="AR162" s="15"/>
      <c r="AS162" s="28"/>
      <c r="AT162" s="71"/>
      <c r="AU162" s="35"/>
      <c r="AV162" s="35"/>
      <c r="AW162" s="35"/>
      <c r="AX162" s="71"/>
      <c r="AY162" s="15"/>
      <c r="AZ162" s="15"/>
      <c r="BA162" s="28"/>
      <c r="BB162" s="71"/>
      <c r="BC162" s="173"/>
      <c r="BD162" s="220"/>
      <c r="BH162" s="221"/>
      <c r="BK162" s="50"/>
      <c r="BL162" s="115"/>
      <c r="BM162" s="43"/>
      <c r="BN162" s="43"/>
      <c r="BO162" s="43"/>
      <c r="BP162" s="115"/>
      <c r="BS162" s="50"/>
      <c r="BT162" s="115"/>
      <c r="BU162" s="222"/>
      <c r="BV162" s="223"/>
      <c r="BZ162" s="221"/>
      <c r="CC162" s="50"/>
      <c r="CD162" s="115"/>
      <c r="CE162" s="43"/>
      <c r="CF162" s="43"/>
      <c r="CG162" s="43"/>
      <c r="CH162" s="115"/>
      <c r="CK162" s="50"/>
      <c r="CL162" s="115"/>
      <c r="CM162" s="222"/>
      <c r="CN162" s="223"/>
      <c r="CR162" s="221"/>
      <c r="CU162" s="50"/>
      <c r="CV162" s="115"/>
      <c r="CW162" s="43"/>
      <c r="CX162" s="43"/>
      <c r="CY162" s="43"/>
      <c r="CZ162" s="115"/>
      <c r="DC162" s="50"/>
      <c r="DD162" s="115"/>
      <c r="DE162" s="222"/>
      <c r="DF162" s="223"/>
      <c r="DJ162" s="221"/>
      <c r="DM162" s="50"/>
      <c r="DN162" s="115"/>
      <c r="DO162" s="43"/>
      <c r="DP162" s="43"/>
      <c r="DQ162" s="43"/>
      <c r="DR162" s="115"/>
      <c r="DU162" s="50"/>
      <c r="DV162" s="115"/>
      <c r="DW162" s="222"/>
      <c r="DX162" s="223"/>
      <c r="EB162" s="221"/>
      <c r="EE162" s="50"/>
      <c r="EF162" s="115"/>
      <c r="EG162" s="43"/>
      <c r="EH162" s="43"/>
      <c r="EI162" s="43"/>
      <c r="EJ162" s="115"/>
      <c r="EM162" s="50"/>
      <c r="EN162" s="115"/>
      <c r="EO162" s="222"/>
      <c r="EP162" s="223"/>
      <c r="ET162" s="221"/>
      <c r="EW162" s="50"/>
      <c r="EX162" s="115"/>
      <c r="EY162" s="43"/>
      <c r="EZ162" s="43"/>
      <c r="FA162" s="43"/>
      <c r="FB162" s="115"/>
      <c r="FE162" s="50"/>
      <c r="FF162" s="115"/>
      <c r="FG162" s="222"/>
      <c r="FH162" s="223"/>
      <c r="FL162" s="221"/>
      <c r="FO162" s="50"/>
      <c r="FP162" s="115"/>
      <c r="FQ162" s="43"/>
      <c r="FR162" s="43"/>
      <c r="FS162" s="43"/>
      <c r="FT162" s="115"/>
      <c r="FW162" s="50"/>
      <c r="FX162" s="115"/>
      <c r="FY162" s="222"/>
      <c r="FZ162" s="223"/>
      <c r="GD162" s="221"/>
      <c r="GG162" s="50"/>
      <c r="GH162" s="115"/>
      <c r="GI162" s="43"/>
      <c r="GJ162" s="43"/>
      <c r="GK162" s="43"/>
      <c r="GL162" s="115"/>
      <c r="GO162" s="50"/>
      <c r="GP162" s="115"/>
      <c r="GQ162" s="222"/>
    </row>
    <row r="163">
      <c r="A163" s="218"/>
      <c r="B163" s="219"/>
      <c r="C163" s="15"/>
      <c r="D163" s="15"/>
      <c r="E163" s="15"/>
      <c r="F163" s="71"/>
      <c r="G163" s="15"/>
      <c r="H163" s="15"/>
      <c r="I163" s="28"/>
      <c r="J163" s="71"/>
      <c r="K163" s="35"/>
      <c r="L163" s="35"/>
      <c r="M163" s="35"/>
      <c r="N163" s="71"/>
      <c r="O163" s="15"/>
      <c r="P163" s="15"/>
      <c r="Q163" s="28"/>
      <c r="R163" s="71"/>
      <c r="S163" s="173"/>
      <c r="T163" s="219"/>
      <c r="U163" s="15"/>
      <c r="V163" s="15"/>
      <c r="W163" s="15"/>
      <c r="X163" s="165"/>
      <c r="Y163" s="15"/>
      <c r="Z163" s="15"/>
      <c r="AA163" s="28"/>
      <c r="AB163" s="71"/>
      <c r="AC163" s="35"/>
      <c r="AD163" s="35"/>
      <c r="AE163" s="35"/>
      <c r="AF163" s="71"/>
      <c r="AG163" s="15"/>
      <c r="AH163" s="15"/>
      <c r="AI163" s="15"/>
      <c r="AJ163" s="71"/>
      <c r="AK163" s="173"/>
      <c r="AL163" s="219"/>
      <c r="AM163" s="15"/>
      <c r="AN163" s="15"/>
      <c r="AO163" s="15"/>
      <c r="AP163" s="165"/>
      <c r="AQ163" s="15"/>
      <c r="AR163" s="15"/>
      <c r="AS163" s="28"/>
      <c r="AT163" s="71"/>
      <c r="AU163" s="35"/>
      <c r="AV163" s="35"/>
      <c r="AW163" s="35"/>
      <c r="AX163" s="71"/>
      <c r="AY163" s="15"/>
      <c r="AZ163" s="15"/>
      <c r="BA163" s="28"/>
      <c r="BB163" s="71"/>
      <c r="BC163" s="173"/>
      <c r="BD163" s="220"/>
      <c r="BH163" s="221"/>
      <c r="BK163" s="50"/>
      <c r="BL163" s="115"/>
      <c r="BM163" s="43"/>
      <c r="BN163" s="43"/>
      <c r="BO163" s="43"/>
      <c r="BP163" s="115"/>
      <c r="BS163" s="50"/>
      <c r="BT163" s="115"/>
      <c r="BU163" s="222"/>
      <c r="BV163" s="223"/>
      <c r="BZ163" s="221"/>
      <c r="CC163" s="50"/>
      <c r="CD163" s="115"/>
      <c r="CE163" s="43"/>
      <c r="CF163" s="43"/>
      <c r="CG163" s="43"/>
      <c r="CH163" s="115"/>
      <c r="CK163" s="50"/>
      <c r="CL163" s="115"/>
      <c r="CM163" s="222"/>
      <c r="CN163" s="223"/>
      <c r="CR163" s="221"/>
      <c r="CU163" s="50"/>
      <c r="CV163" s="115"/>
      <c r="CW163" s="43"/>
      <c r="CX163" s="43"/>
      <c r="CY163" s="43"/>
      <c r="CZ163" s="115"/>
      <c r="DC163" s="50"/>
      <c r="DD163" s="115"/>
      <c r="DE163" s="222"/>
      <c r="DF163" s="223"/>
      <c r="DJ163" s="221"/>
      <c r="DM163" s="50"/>
      <c r="DN163" s="115"/>
      <c r="DO163" s="43"/>
      <c r="DP163" s="43"/>
      <c r="DQ163" s="43"/>
      <c r="DR163" s="115"/>
      <c r="DU163" s="50"/>
      <c r="DV163" s="115"/>
      <c r="DW163" s="222"/>
      <c r="DX163" s="223"/>
      <c r="EB163" s="221"/>
      <c r="EE163" s="50"/>
      <c r="EF163" s="115"/>
      <c r="EG163" s="43"/>
      <c r="EH163" s="43"/>
      <c r="EI163" s="43"/>
      <c r="EJ163" s="115"/>
      <c r="EM163" s="50"/>
      <c r="EN163" s="115"/>
      <c r="EO163" s="222"/>
      <c r="EP163" s="223"/>
      <c r="ET163" s="221"/>
      <c r="EW163" s="50"/>
      <c r="EX163" s="115"/>
      <c r="EY163" s="43"/>
      <c r="EZ163" s="43"/>
      <c r="FA163" s="43"/>
      <c r="FB163" s="115"/>
      <c r="FE163" s="50"/>
      <c r="FF163" s="115"/>
      <c r="FG163" s="222"/>
      <c r="FH163" s="223"/>
      <c r="FL163" s="221"/>
      <c r="FO163" s="50"/>
      <c r="FP163" s="115"/>
      <c r="FQ163" s="43"/>
      <c r="FR163" s="43"/>
      <c r="FS163" s="43"/>
      <c r="FT163" s="115"/>
      <c r="FW163" s="50"/>
      <c r="FX163" s="115"/>
      <c r="FY163" s="222"/>
      <c r="FZ163" s="223"/>
      <c r="GD163" s="221"/>
      <c r="GG163" s="50"/>
      <c r="GH163" s="115"/>
      <c r="GI163" s="43"/>
      <c r="GJ163" s="43"/>
      <c r="GK163" s="43"/>
      <c r="GL163" s="115"/>
      <c r="GO163" s="50"/>
      <c r="GP163" s="115"/>
      <c r="GQ163" s="222"/>
    </row>
    <row r="164">
      <c r="A164" s="218"/>
      <c r="B164" s="219"/>
      <c r="C164" s="15"/>
      <c r="D164" s="15"/>
      <c r="E164" s="15"/>
      <c r="F164" s="71"/>
      <c r="G164" s="15"/>
      <c r="H164" s="15"/>
      <c r="I164" s="28"/>
      <c r="J164" s="71"/>
      <c r="K164" s="35"/>
      <c r="L164" s="35"/>
      <c r="M164" s="35"/>
      <c r="N164" s="71"/>
      <c r="O164" s="15"/>
      <c r="P164" s="15"/>
      <c r="Q164" s="28"/>
      <c r="R164" s="71"/>
      <c r="S164" s="173"/>
      <c r="T164" s="219"/>
      <c r="U164" s="15"/>
      <c r="V164" s="15"/>
      <c r="W164" s="15"/>
      <c r="X164" s="165"/>
      <c r="Y164" s="15"/>
      <c r="Z164" s="15"/>
      <c r="AA164" s="28"/>
      <c r="AB164" s="71"/>
      <c r="AC164" s="35"/>
      <c r="AD164" s="35"/>
      <c r="AE164" s="35"/>
      <c r="AF164" s="71"/>
      <c r="AG164" s="15"/>
      <c r="AH164" s="15"/>
      <c r="AI164" s="15"/>
      <c r="AJ164" s="71"/>
      <c r="AK164" s="173"/>
      <c r="AL164" s="219"/>
      <c r="AM164" s="15"/>
      <c r="AN164" s="15"/>
      <c r="AO164" s="15"/>
      <c r="AP164" s="165"/>
      <c r="AQ164" s="15"/>
      <c r="AR164" s="15"/>
      <c r="AS164" s="28"/>
      <c r="AT164" s="71"/>
      <c r="AU164" s="35"/>
      <c r="AV164" s="35"/>
      <c r="AW164" s="35"/>
      <c r="AX164" s="71"/>
      <c r="AY164" s="15"/>
      <c r="AZ164" s="15"/>
      <c r="BA164" s="28"/>
      <c r="BB164" s="71"/>
      <c r="BC164" s="173"/>
      <c r="BD164" s="220"/>
      <c r="BH164" s="221"/>
      <c r="BK164" s="50"/>
      <c r="BL164" s="115"/>
      <c r="BM164" s="43"/>
      <c r="BN164" s="43"/>
      <c r="BO164" s="43"/>
      <c r="BP164" s="115"/>
      <c r="BS164" s="50"/>
      <c r="BT164" s="115"/>
      <c r="BU164" s="222"/>
      <c r="BV164" s="223"/>
      <c r="BZ164" s="221"/>
      <c r="CC164" s="50"/>
      <c r="CD164" s="115"/>
      <c r="CE164" s="43"/>
      <c r="CF164" s="43"/>
      <c r="CG164" s="43"/>
      <c r="CH164" s="115"/>
      <c r="CK164" s="50"/>
      <c r="CL164" s="115"/>
      <c r="CM164" s="222"/>
      <c r="CN164" s="223"/>
      <c r="CR164" s="221"/>
      <c r="CU164" s="50"/>
      <c r="CV164" s="115"/>
      <c r="CW164" s="43"/>
      <c r="CX164" s="43"/>
      <c r="CY164" s="43"/>
      <c r="CZ164" s="115"/>
      <c r="DC164" s="50"/>
      <c r="DD164" s="115"/>
      <c r="DE164" s="222"/>
      <c r="DF164" s="223"/>
      <c r="DJ164" s="221"/>
      <c r="DM164" s="50"/>
      <c r="DN164" s="115"/>
      <c r="DO164" s="43"/>
      <c r="DP164" s="43"/>
      <c r="DQ164" s="43"/>
      <c r="DR164" s="115"/>
      <c r="DU164" s="50"/>
      <c r="DV164" s="115"/>
      <c r="DW164" s="222"/>
      <c r="DX164" s="223"/>
      <c r="EB164" s="221"/>
      <c r="EE164" s="50"/>
      <c r="EF164" s="115"/>
      <c r="EG164" s="43"/>
      <c r="EH164" s="43"/>
      <c r="EI164" s="43"/>
      <c r="EJ164" s="115"/>
      <c r="EM164" s="50"/>
      <c r="EN164" s="115"/>
      <c r="EO164" s="222"/>
      <c r="EP164" s="223"/>
      <c r="ET164" s="221"/>
      <c r="EW164" s="50"/>
      <c r="EX164" s="115"/>
      <c r="EY164" s="43"/>
      <c r="EZ164" s="43"/>
      <c r="FA164" s="43"/>
      <c r="FB164" s="115"/>
      <c r="FE164" s="50"/>
      <c r="FF164" s="115"/>
      <c r="FG164" s="222"/>
      <c r="FH164" s="223"/>
      <c r="FL164" s="221"/>
      <c r="FO164" s="50"/>
      <c r="FP164" s="115"/>
      <c r="FQ164" s="43"/>
      <c r="FR164" s="43"/>
      <c r="FS164" s="43"/>
      <c r="FT164" s="115"/>
      <c r="FW164" s="50"/>
      <c r="FX164" s="115"/>
      <c r="FY164" s="222"/>
      <c r="FZ164" s="223"/>
      <c r="GD164" s="221"/>
      <c r="GG164" s="50"/>
      <c r="GH164" s="115"/>
      <c r="GI164" s="43"/>
      <c r="GJ164" s="43"/>
      <c r="GK164" s="43"/>
      <c r="GL164" s="115"/>
      <c r="GO164" s="50"/>
      <c r="GP164" s="115"/>
      <c r="GQ164" s="222"/>
    </row>
    <row r="165">
      <c r="A165" s="218"/>
      <c r="B165" s="219"/>
      <c r="C165" s="15"/>
      <c r="D165" s="15"/>
      <c r="E165" s="15"/>
      <c r="F165" s="71"/>
      <c r="G165" s="15"/>
      <c r="H165" s="15"/>
      <c r="I165" s="28"/>
      <c r="J165" s="71"/>
      <c r="K165" s="35"/>
      <c r="L165" s="35"/>
      <c r="M165" s="35"/>
      <c r="N165" s="71"/>
      <c r="O165" s="15"/>
      <c r="P165" s="15"/>
      <c r="Q165" s="28"/>
      <c r="R165" s="71"/>
      <c r="S165" s="173"/>
      <c r="T165" s="219"/>
      <c r="U165" s="15"/>
      <c r="V165" s="15"/>
      <c r="W165" s="15"/>
      <c r="X165" s="165"/>
      <c r="Y165" s="15"/>
      <c r="Z165" s="15"/>
      <c r="AA165" s="28"/>
      <c r="AB165" s="71"/>
      <c r="AC165" s="35"/>
      <c r="AD165" s="35"/>
      <c r="AE165" s="35"/>
      <c r="AF165" s="71"/>
      <c r="AG165" s="15"/>
      <c r="AH165" s="15"/>
      <c r="AI165" s="15"/>
      <c r="AJ165" s="71"/>
      <c r="AK165" s="173"/>
      <c r="AL165" s="219"/>
      <c r="AM165" s="15"/>
      <c r="AN165" s="15"/>
      <c r="AO165" s="15"/>
      <c r="AP165" s="165"/>
      <c r="AQ165" s="15"/>
      <c r="AR165" s="15"/>
      <c r="AS165" s="28"/>
      <c r="AT165" s="71"/>
      <c r="AU165" s="35"/>
      <c r="AV165" s="35"/>
      <c r="AW165" s="35"/>
      <c r="AX165" s="71"/>
      <c r="AY165" s="15"/>
      <c r="AZ165" s="15"/>
      <c r="BA165" s="28"/>
      <c r="BB165" s="71"/>
      <c r="BC165" s="173"/>
      <c r="BD165" s="220"/>
      <c r="BH165" s="221"/>
      <c r="BK165" s="50"/>
      <c r="BL165" s="115"/>
      <c r="BM165" s="43"/>
      <c r="BN165" s="43"/>
      <c r="BO165" s="43"/>
      <c r="BP165" s="115"/>
      <c r="BS165" s="50"/>
      <c r="BT165" s="115"/>
      <c r="BU165" s="222"/>
      <c r="BV165" s="223"/>
      <c r="BZ165" s="221"/>
      <c r="CC165" s="50"/>
      <c r="CD165" s="115"/>
      <c r="CE165" s="43"/>
      <c r="CF165" s="43"/>
      <c r="CG165" s="43"/>
      <c r="CH165" s="115"/>
      <c r="CK165" s="50"/>
      <c r="CL165" s="115"/>
      <c r="CM165" s="222"/>
      <c r="CN165" s="223"/>
      <c r="CR165" s="221"/>
      <c r="CU165" s="50"/>
      <c r="CV165" s="115"/>
      <c r="CW165" s="43"/>
      <c r="CX165" s="43"/>
      <c r="CY165" s="43"/>
      <c r="CZ165" s="115"/>
      <c r="DC165" s="50"/>
      <c r="DD165" s="115"/>
      <c r="DE165" s="222"/>
      <c r="DF165" s="223"/>
      <c r="DJ165" s="221"/>
      <c r="DM165" s="50"/>
      <c r="DN165" s="115"/>
      <c r="DO165" s="43"/>
      <c r="DP165" s="43"/>
      <c r="DQ165" s="43"/>
      <c r="DR165" s="115"/>
      <c r="DU165" s="50"/>
      <c r="DV165" s="115"/>
      <c r="DW165" s="222"/>
      <c r="DX165" s="223"/>
      <c r="EB165" s="221"/>
      <c r="EE165" s="50"/>
      <c r="EF165" s="115"/>
      <c r="EG165" s="43"/>
      <c r="EH165" s="43"/>
      <c r="EI165" s="43"/>
      <c r="EJ165" s="115"/>
      <c r="EM165" s="50"/>
      <c r="EN165" s="115"/>
      <c r="EO165" s="222"/>
      <c r="EP165" s="223"/>
      <c r="ET165" s="221"/>
      <c r="EW165" s="50"/>
      <c r="EX165" s="115"/>
      <c r="EY165" s="43"/>
      <c r="EZ165" s="43"/>
      <c r="FA165" s="43"/>
      <c r="FB165" s="115"/>
      <c r="FE165" s="50"/>
      <c r="FF165" s="115"/>
      <c r="FG165" s="222"/>
      <c r="FH165" s="223"/>
      <c r="FL165" s="221"/>
      <c r="FO165" s="50"/>
      <c r="FP165" s="115"/>
      <c r="FQ165" s="43"/>
      <c r="FR165" s="43"/>
      <c r="FS165" s="43"/>
      <c r="FT165" s="115"/>
      <c r="FW165" s="50"/>
      <c r="FX165" s="115"/>
      <c r="FY165" s="222"/>
      <c r="FZ165" s="223"/>
      <c r="GD165" s="221"/>
      <c r="GG165" s="50"/>
      <c r="GH165" s="115"/>
      <c r="GI165" s="43"/>
      <c r="GJ165" s="43"/>
      <c r="GK165" s="43"/>
      <c r="GL165" s="115"/>
      <c r="GO165" s="50"/>
      <c r="GP165" s="115"/>
      <c r="GQ165" s="222"/>
    </row>
    <row r="166">
      <c r="A166" s="218"/>
      <c r="B166" s="219"/>
      <c r="C166" s="15"/>
      <c r="D166" s="15"/>
      <c r="E166" s="15"/>
      <c r="F166" s="71"/>
      <c r="G166" s="15"/>
      <c r="H166" s="15"/>
      <c r="I166" s="28"/>
      <c r="J166" s="71"/>
      <c r="K166" s="35"/>
      <c r="L166" s="35"/>
      <c r="M166" s="35"/>
      <c r="N166" s="71"/>
      <c r="O166" s="15"/>
      <c r="P166" s="15"/>
      <c r="Q166" s="28"/>
      <c r="R166" s="71"/>
      <c r="S166" s="173"/>
      <c r="T166" s="219"/>
      <c r="U166" s="15"/>
      <c r="V166" s="15"/>
      <c r="W166" s="15"/>
      <c r="X166" s="165"/>
      <c r="Y166" s="15"/>
      <c r="Z166" s="15"/>
      <c r="AA166" s="28"/>
      <c r="AB166" s="71"/>
      <c r="AC166" s="35"/>
      <c r="AD166" s="35"/>
      <c r="AE166" s="35"/>
      <c r="AF166" s="71"/>
      <c r="AG166" s="15"/>
      <c r="AH166" s="15"/>
      <c r="AI166" s="15"/>
      <c r="AJ166" s="71"/>
      <c r="AK166" s="173"/>
      <c r="AL166" s="219"/>
      <c r="AM166" s="15"/>
      <c r="AN166" s="15"/>
      <c r="AO166" s="15"/>
      <c r="AP166" s="165"/>
      <c r="AQ166" s="15"/>
      <c r="AR166" s="15"/>
      <c r="AS166" s="28"/>
      <c r="AT166" s="71"/>
      <c r="AU166" s="35"/>
      <c r="AV166" s="35"/>
      <c r="AW166" s="35"/>
      <c r="AX166" s="71"/>
      <c r="AY166" s="15"/>
      <c r="AZ166" s="15"/>
      <c r="BA166" s="28"/>
      <c r="BB166" s="71"/>
      <c r="BC166" s="173"/>
      <c r="BD166" s="220"/>
      <c r="BH166" s="221"/>
      <c r="BK166" s="50"/>
      <c r="BL166" s="115"/>
      <c r="BM166" s="43"/>
      <c r="BN166" s="43"/>
      <c r="BO166" s="43"/>
      <c r="BP166" s="115"/>
      <c r="BS166" s="50"/>
      <c r="BT166" s="115"/>
      <c r="BU166" s="222"/>
      <c r="BV166" s="223"/>
      <c r="BZ166" s="221"/>
      <c r="CC166" s="50"/>
      <c r="CD166" s="115"/>
      <c r="CE166" s="43"/>
      <c r="CF166" s="43"/>
      <c r="CG166" s="43"/>
      <c r="CH166" s="115"/>
      <c r="CK166" s="50"/>
      <c r="CL166" s="115"/>
      <c r="CM166" s="222"/>
      <c r="CN166" s="223"/>
      <c r="CR166" s="221"/>
      <c r="CU166" s="50"/>
      <c r="CV166" s="115"/>
      <c r="CW166" s="43"/>
      <c r="CX166" s="43"/>
      <c r="CY166" s="43"/>
      <c r="CZ166" s="115"/>
      <c r="DC166" s="50"/>
      <c r="DD166" s="115"/>
      <c r="DE166" s="222"/>
      <c r="DF166" s="223"/>
      <c r="DJ166" s="221"/>
      <c r="DM166" s="50"/>
      <c r="DN166" s="115"/>
      <c r="DO166" s="43"/>
      <c r="DP166" s="43"/>
      <c r="DQ166" s="43"/>
      <c r="DR166" s="115"/>
      <c r="DU166" s="50"/>
      <c r="DV166" s="115"/>
      <c r="DW166" s="222"/>
      <c r="DX166" s="223"/>
      <c r="EB166" s="221"/>
      <c r="EE166" s="50"/>
      <c r="EF166" s="115"/>
      <c r="EG166" s="43"/>
      <c r="EH166" s="43"/>
      <c r="EI166" s="43"/>
      <c r="EJ166" s="115"/>
      <c r="EM166" s="50"/>
      <c r="EN166" s="115"/>
      <c r="EO166" s="222"/>
      <c r="EP166" s="223"/>
      <c r="ET166" s="221"/>
      <c r="EW166" s="50"/>
      <c r="EX166" s="115"/>
      <c r="EY166" s="43"/>
      <c r="EZ166" s="43"/>
      <c r="FA166" s="43"/>
      <c r="FB166" s="115"/>
      <c r="FE166" s="50"/>
      <c r="FF166" s="115"/>
      <c r="FG166" s="222"/>
      <c r="FH166" s="223"/>
      <c r="FL166" s="221"/>
      <c r="FO166" s="50"/>
      <c r="FP166" s="115"/>
      <c r="FQ166" s="43"/>
      <c r="FR166" s="43"/>
      <c r="FS166" s="43"/>
      <c r="FT166" s="115"/>
      <c r="FW166" s="50"/>
      <c r="FX166" s="115"/>
      <c r="FY166" s="222"/>
      <c r="FZ166" s="223"/>
      <c r="GD166" s="221"/>
      <c r="GG166" s="50"/>
      <c r="GH166" s="115"/>
      <c r="GI166" s="43"/>
      <c r="GJ166" s="43"/>
      <c r="GK166" s="43"/>
      <c r="GL166" s="115"/>
      <c r="GO166" s="50"/>
      <c r="GP166" s="115"/>
      <c r="GQ166" s="222"/>
    </row>
    <row r="167">
      <c r="A167" s="218"/>
      <c r="B167" s="219"/>
      <c r="C167" s="15"/>
      <c r="D167" s="15"/>
      <c r="E167" s="15"/>
      <c r="F167" s="71"/>
      <c r="G167" s="15"/>
      <c r="H167" s="15"/>
      <c r="I167" s="28"/>
      <c r="J167" s="71"/>
      <c r="K167" s="35"/>
      <c r="L167" s="35"/>
      <c r="M167" s="35"/>
      <c r="N167" s="71"/>
      <c r="O167" s="15"/>
      <c r="P167" s="15"/>
      <c r="Q167" s="28"/>
      <c r="R167" s="71"/>
      <c r="S167" s="173"/>
      <c r="T167" s="219"/>
      <c r="U167" s="15"/>
      <c r="V167" s="15"/>
      <c r="W167" s="15"/>
      <c r="X167" s="165"/>
      <c r="Y167" s="15"/>
      <c r="Z167" s="15"/>
      <c r="AA167" s="28"/>
      <c r="AB167" s="71"/>
      <c r="AC167" s="35"/>
      <c r="AD167" s="35"/>
      <c r="AE167" s="35"/>
      <c r="AF167" s="71"/>
      <c r="AG167" s="15"/>
      <c r="AH167" s="15"/>
      <c r="AI167" s="15"/>
      <c r="AJ167" s="71"/>
      <c r="AK167" s="173"/>
      <c r="AL167" s="219"/>
      <c r="AM167" s="15"/>
      <c r="AN167" s="15"/>
      <c r="AO167" s="15"/>
      <c r="AP167" s="165"/>
      <c r="AQ167" s="15"/>
      <c r="AR167" s="15"/>
      <c r="AS167" s="28"/>
      <c r="AT167" s="71"/>
      <c r="AU167" s="35"/>
      <c r="AV167" s="35"/>
      <c r="AW167" s="35"/>
      <c r="AX167" s="71"/>
      <c r="AY167" s="15"/>
      <c r="AZ167" s="15"/>
      <c r="BA167" s="28"/>
      <c r="BB167" s="71"/>
      <c r="BC167" s="173"/>
      <c r="BD167" s="220"/>
      <c r="BH167" s="221"/>
      <c r="BK167" s="50"/>
      <c r="BL167" s="115"/>
      <c r="BM167" s="43"/>
      <c r="BN167" s="43"/>
      <c r="BO167" s="43"/>
      <c r="BP167" s="115"/>
      <c r="BS167" s="50"/>
      <c r="BT167" s="115"/>
      <c r="BU167" s="222"/>
      <c r="BV167" s="223"/>
      <c r="BZ167" s="221"/>
      <c r="CC167" s="50"/>
      <c r="CD167" s="115"/>
      <c r="CE167" s="43"/>
      <c r="CF167" s="43"/>
      <c r="CG167" s="43"/>
      <c r="CH167" s="115"/>
      <c r="CK167" s="50"/>
      <c r="CL167" s="115"/>
      <c r="CM167" s="222"/>
      <c r="CN167" s="223"/>
      <c r="CR167" s="221"/>
      <c r="CU167" s="50"/>
      <c r="CV167" s="115"/>
      <c r="CW167" s="43"/>
      <c r="CX167" s="43"/>
      <c r="CY167" s="43"/>
      <c r="CZ167" s="115"/>
      <c r="DC167" s="50"/>
      <c r="DD167" s="115"/>
      <c r="DE167" s="222"/>
      <c r="DF167" s="223"/>
      <c r="DJ167" s="221"/>
      <c r="DM167" s="50"/>
      <c r="DN167" s="115"/>
      <c r="DO167" s="43"/>
      <c r="DP167" s="43"/>
      <c r="DQ167" s="43"/>
      <c r="DR167" s="115"/>
      <c r="DU167" s="50"/>
      <c r="DV167" s="115"/>
      <c r="DW167" s="222"/>
      <c r="DX167" s="223"/>
      <c r="EB167" s="221"/>
      <c r="EE167" s="50"/>
      <c r="EF167" s="115"/>
      <c r="EG167" s="43"/>
      <c r="EH167" s="43"/>
      <c r="EI167" s="43"/>
      <c r="EJ167" s="115"/>
      <c r="EM167" s="50"/>
      <c r="EN167" s="115"/>
      <c r="EO167" s="222"/>
      <c r="EP167" s="223"/>
      <c r="ET167" s="221"/>
      <c r="EW167" s="50"/>
      <c r="EX167" s="115"/>
      <c r="EY167" s="43"/>
      <c r="EZ167" s="43"/>
      <c r="FA167" s="43"/>
      <c r="FB167" s="115"/>
      <c r="FE167" s="50"/>
      <c r="FF167" s="115"/>
      <c r="FG167" s="222"/>
      <c r="FH167" s="223"/>
      <c r="FL167" s="221"/>
      <c r="FO167" s="50"/>
      <c r="FP167" s="115"/>
      <c r="FQ167" s="43"/>
      <c r="FR167" s="43"/>
      <c r="FS167" s="43"/>
      <c r="FT167" s="115"/>
      <c r="FW167" s="50"/>
      <c r="FX167" s="115"/>
      <c r="FY167" s="222"/>
      <c r="FZ167" s="223"/>
      <c r="GD167" s="221"/>
      <c r="GG167" s="50"/>
      <c r="GH167" s="115"/>
      <c r="GI167" s="43"/>
      <c r="GJ167" s="43"/>
      <c r="GK167" s="43"/>
      <c r="GL167" s="115"/>
      <c r="GO167" s="50"/>
      <c r="GP167" s="115"/>
      <c r="GQ167" s="222"/>
    </row>
    <row r="168">
      <c r="A168" s="218"/>
      <c r="B168" s="219"/>
      <c r="C168" s="15"/>
      <c r="D168" s="15"/>
      <c r="E168" s="15"/>
      <c r="F168" s="71"/>
      <c r="G168" s="15"/>
      <c r="H168" s="15"/>
      <c r="I168" s="28"/>
      <c r="J168" s="71"/>
      <c r="K168" s="35"/>
      <c r="L168" s="35"/>
      <c r="M168" s="35"/>
      <c r="N168" s="71"/>
      <c r="O168" s="15"/>
      <c r="P168" s="15"/>
      <c r="Q168" s="28"/>
      <c r="R168" s="71"/>
      <c r="S168" s="173"/>
      <c r="T168" s="219"/>
      <c r="U168" s="15"/>
      <c r="V168" s="15"/>
      <c r="W168" s="15"/>
      <c r="X168" s="165"/>
      <c r="Y168" s="15"/>
      <c r="Z168" s="15"/>
      <c r="AA168" s="28"/>
      <c r="AB168" s="71"/>
      <c r="AC168" s="35"/>
      <c r="AD168" s="35"/>
      <c r="AE168" s="35"/>
      <c r="AF168" s="71"/>
      <c r="AG168" s="15"/>
      <c r="AH168" s="15"/>
      <c r="AI168" s="15"/>
      <c r="AJ168" s="71"/>
      <c r="AK168" s="173"/>
      <c r="AL168" s="219"/>
      <c r="AM168" s="15"/>
      <c r="AN168" s="15"/>
      <c r="AO168" s="15"/>
      <c r="AP168" s="165"/>
      <c r="AQ168" s="15"/>
      <c r="AR168" s="15"/>
      <c r="AS168" s="28"/>
      <c r="AT168" s="71"/>
      <c r="AU168" s="35"/>
      <c r="AV168" s="35"/>
      <c r="AW168" s="35"/>
      <c r="AX168" s="71"/>
      <c r="AY168" s="15"/>
      <c r="AZ168" s="15"/>
      <c r="BA168" s="28"/>
      <c r="BB168" s="71"/>
      <c r="BC168" s="173"/>
      <c r="BD168" s="220"/>
      <c r="BH168" s="221"/>
      <c r="BK168" s="50"/>
      <c r="BL168" s="115"/>
      <c r="BM168" s="43"/>
      <c r="BN168" s="43"/>
      <c r="BO168" s="43"/>
      <c r="BP168" s="115"/>
      <c r="BS168" s="50"/>
      <c r="BT168" s="115"/>
      <c r="BU168" s="222"/>
      <c r="BV168" s="223"/>
      <c r="BZ168" s="221"/>
      <c r="CC168" s="50"/>
      <c r="CD168" s="115"/>
      <c r="CE168" s="43"/>
      <c r="CF168" s="43"/>
      <c r="CG168" s="43"/>
      <c r="CH168" s="115"/>
      <c r="CK168" s="50"/>
      <c r="CL168" s="115"/>
      <c r="CM168" s="222"/>
      <c r="CN168" s="223"/>
      <c r="CR168" s="221"/>
      <c r="CU168" s="50"/>
      <c r="CV168" s="115"/>
      <c r="CW168" s="43"/>
      <c r="CX168" s="43"/>
      <c r="CY168" s="43"/>
      <c r="CZ168" s="115"/>
      <c r="DC168" s="50"/>
      <c r="DD168" s="115"/>
      <c r="DE168" s="222"/>
      <c r="DF168" s="223"/>
      <c r="DJ168" s="221"/>
      <c r="DM168" s="50"/>
      <c r="DN168" s="115"/>
      <c r="DO168" s="43"/>
      <c r="DP168" s="43"/>
      <c r="DQ168" s="43"/>
      <c r="DR168" s="115"/>
      <c r="DU168" s="50"/>
      <c r="DV168" s="115"/>
      <c r="DW168" s="222"/>
      <c r="DX168" s="223"/>
      <c r="EB168" s="221"/>
      <c r="EE168" s="50"/>
      <c r="EF168" s="115"/>
      <c r="EG168" s="43"/>
      <c r="EH168" s="43"/>
      <c r="EI168" s="43"/>
      <c r="EJ168" s="115"/>
      <c r="EM168" s="50"/>
      <c r="EN168" s="115"/>
      <c r="EO168" s="222"/>
      <c r="EP168" s="223"/>
      <c r="ET168" s="221"/>
      <c r="EW168" s="50"/>
      <c r="EX168" s="115"/>
      <c r="EY168" s="43"/>
      <c r="EZ168" s="43"/>
      <c r="FA168" s="43"/>
      <c r="FB168" s="115"/>
      <c r="FE168" s="50"/>
      <c r="FF168" s="115"/>
      <c r="FG168" s="222"/>
      <c r="FH168" s="223"/>
      <c r="FL168" s="221"/>
      <c r="FO168" s="50"/>
      <c r="FP168" s="115"/>
      <c r="FQ168" s="43"/>
      <c r="FR168" s="43"/>
      <c r="FS168" s="43"/>
      <c r="FT168" s="115"/>
      <c r="FW168" s="50"/>
      <c r="FX168" s="115"/>
      <c r="FY168" s="222"/>
      <c r="FZ168" s="223"/>
      <c r="GD168" s="221"/>
      <c r="GG168" s="50"/>
      <c r="GH168" s="115"/>
      <c r="GI168" s="43"/>
      <c r="GJ168" s="43"/>
      <c r="GK168" s="43"/>
      <c r="GL168" s="115"/>
      <c r="GO168" s="50"/>
      <c r="GP168" s="115"/>
      <c r="GQ168" s="222"/>
    </row>
    <row r="169">
      <c r="A169" s="218"/>
      <c r="B169" s="219"/>
      <c r="C169" s="15"/>
      <c r="D169" s="15"/>
      <c r="E169" s="15"/>
      <c r="F169" s="71"/>
      <c r="G169" s="15"/>
      <c r="H169" s="15"/>
      <c r="I169" s="28"/>
      <c r="J169" s="71"/>
      <c r="K169" s="35"/>
      <c r="L169" s="35"/>
      <c r="M169" s="35"/>
      <c r="N169" s="71"/>
      <c r="O169" s="15"/>
      <c r="P169" s="15"/>
      <c r="Q169" s="28"/>
      <c r="R169" s="71"/>
      <c r="S169" s="173"/>
      <c r="T169" s="219"/>
      <c r="U169" s="15"/>
      <c r="V169" s="15"/>
      <c r="W169" s="15"/>
      <c r="X169" s="165"/>
      <c r="Y169" s="15"/>
      <c r="Z169" s="15"/>
      <c r="AA169" s="28"/>
      <c r="AB169" s="71"/>
      <c r="AC169" s="35"/>
      <c r="AD169" s="35"/>
      <c r="AE169" s="35"/>
      <c r="AF169" s="71"/>
      <c r="AG169" s="15"/>
      <c r="AH169" s="15"/>
      <c r="AI169" s="15"/>
      <c r="AJ169" s="71"/>
      <c r="AK169" s="173"/>
      <c r="AL169" s="219"/>
      <c r="AM169" s="15"/>
      <c r="AN169" s="15"/>
      <c r="AO169" s="15"/>
      <c r="AP169" s="165"/>
      <c r="AQ169" s="15"/>
      <c r="AR169" s="15"/>
      <c r="AS169" s="28"/>
      <c r="AT169" s="71"/>
      <c r="AU169" s="35"/>
      <c r="AV169" s="35"/>
      <c r="AW169" s="35"/>
      <c r="AX169" s="71"/>
      <c r="AY169" s="15"/>
      <c r="AZ169" s="15"/>
      <c r="BA169" s="28"/>
      <c r="BB169" s="71"/>
      <c r="BC169" s="173"/>
      <c r="BD169" s="220"/>
      <c r="BH169" s="221"/>
      <c r="BK169" s="50"/>
      <c r="BL169" s="115"/>
      <c r="BM169" s="43"/>
      <c r="BN169" s="43"/>
      <c r="BO169" s="43"/>
      <c r="BP169" s="115"/>
      <c r="BS169" s="50"/>
      <c r="BT169" s="115"/>
      <c r="BU169" s="222"/>
      <c r="BV169" s="223"/>
      <c r="BZ169" s="221"/>
      <c r="CC169" s="50"/>
      <c r="CD169" s="115"/>
      <c r="CE169" s="43"/>
      <c r="CF169" s="43"/>
      <c r="CG169" s="43"/>
      <c r="CH169" s="115"/>
      <c r="CK169" s="50"/>
      <c r="CL169" s="115"/>
      <c r="CM169" s="222"/>
      <c r="CN169" s="223"/>
      <c r="CR169" s="221"/>
      <c r="CU169" s="50"/>
      <c r="CV169" s="115"/>
      <c r="CW169" s="43"/>
      <c r="CX169" s="43"/>
      <c r="CY169" s="43"/>
      <c r="CZ169" s="115"/>
      <c r="DC169" s="50"/>
      <c r="DD169" s="115"/>
      <c r="DE169" s="222"/>
      <c r="DF169" s="223"/>
      <c r="DJ169" s="221"/>
      <c r="DM169" s="50"/>
      <c r="DN169" s="115"/>
      <c r="DO169" s="43"/>
      <c r="DP169" s="43"/>
      <c r="DQ169" s="43"/>
      <c r="DR169" s="115"/>
      <c r="DU169" s="50"/>
      <c r="DV169" s="115"/>
      <c r="DW169" s="222"/>
      <c r="DX169" s="223"/>
      <c r="EB169" s="221"/>
      <c r="EE169" s="50"/>
      <c r="EF169" s="115"/>
      <c r="EG169" s="43"/>
      <c r="EH169" s="43"/>
      <c r="EI169" s="43"/>
      <c r="EJ169" s="115"/>
      <c r="EM169" s="50"/>
      <c r="EN169" s="115"/>
      <c r="EO169" s="222"/>
      <c r="EP169" s="223"/>
      <c r="ET169" s="221"/>
      <c r="EW169" s="50"/>
      <c r="EX169" s="115"/>
      <c r="EY169" s="43"/>
      <c r="EZ169" s="43"/>
      <c r="FA169" s="43"/>
      <c r="FB169" s="115"/>
      <c r="FE169" s="50"/>
      <c r="FF169" s="115"/>
      <c r="FG169" s="222"/>
      <c r="FH169" s="223"/>
      <c r="FL169" s="221"/>
      <c r="FO169" s="50"/>
      <c r="FP169" s="115"/>
      <c r="FQ169" s="43"/>
      <c r="FR169" s="43"/>
      <c r="FS169" s="43"/>
      <c r="FT169" s="115"/>
      <c r="FW169" s="50"/>
      <c r="FX169" s="115"/>
      <c r="FY169" s="222"/>
      <c r="FZ169" s="223"/>
      <c r="GD169" s="221"/>
      <c r="GG169" s="50"/>
      <c r="GH169" s="115"/>
      <c r="GI169" s="43"/>
      <c r="GJ169" s="43"/>
      <c r="GK169" s="43"/>
      <c r="GL169" s="115"/>
      <c r="GO169" s="50"/>
      <c r="GP169" s="115"/>
      <c r="GQ169" s="222"/>
    </row>
    <row r="170">
      <c r="A170" s="218"/>
      <c r="B170" s="219"/>
      <c r="C170" s="15"/>
      <c r="D170" s="15"/>
      <c r="E170" s="15"/>
      <c r="F170" s="71"/>
      <c r="G170" s="15"/>
      <c r="H170" s="15"/>
      <c r="I170" s="28"/>
      <c r="J170" s="71"/>
      <c r="K170" s="35"/>
      <c r="L170" s="35"/>
      <c r="M170" s="35"/>
      <c r="N170" s="71"/>
      <c r="O170" s="15"/>
      <c r="P170" s="15"/>
      <c r="Q170" s="28"/>
      <c r="R170" s="71"/>
      <c r="S170" s="173"/>
      <c r="T170" s="219"/>
      <c r="U170" s="15"/>
      <c r="V170" s="15"/>
      <c r="W170" s="15"/>
      <c r="X170" s="165"/>
      <c r="Y170" s="15"/>
      <c r="Z170" s="15"/>
      <c r="AA170" s="28"/>
      <c r="AB170" s="71"/>
      <c r="AC170" s="35"/>
      <c r="AD170" s="35"/>
      <c r="AE170" s="35"/>
      <c r="AF170" s="71"/>
      <c r="AG170" s="15"/>
      <c r="AH170" s="15"/>
      <c r="AI170" s="15"/>
      <c r="AJ170" s="71"/>
      <c r="AK170" s="173"/>
      <c r="AL170" s="219"/>
      <c r="AM170" s="15"/>
      <c r="AN170" s="15"/>
      <c r="AO170" s="15"/>
      <c r="AP170" s="165"/>
      <c r="AQ170" s="15"/>
      <c r="AR170" s="15"/>
      <c r="AS170" s="28"/>
      <c r="AT170" s="71"/>
      <c r="AU170" s="35"/>
      <c r="AV170" s="35"/>
      <c r="AW170" s="35"/>
      <c r="AX170" s="71"/>
      <c r="AY170" s="15"/>
      <c r="AZ170" s="15"/>
      <c r="BA170" s="28"/>
      <c r="BB170" s="71"/>
      <c r="BC170" s="173"/>
      <c r="BD170" s="220"/>
      <c r="BH170" s="221"/>
      <c r="BK170" s="50"/>
      <c r="BL170" s="115"/>
      <c r="BM170" s="43"/>
      <c r="BN170" s="43"/>
      <c r="BO170" s="43"/>
      <c r="BP170" s="115"/>
      <c r="BS170" s="50"/>
      <c r="BT170" s="115"/>
      <c r="BU170" s="222"/>
      <c r="BV170" s="223"/>
      <c r="BZ170" s="221"/>
      <c r="CC170" s="50"/>
      <c r="CD170" s="115"/>
      <c r="CE170" s="43"/>
      <c r="CF170" s="43"/>
      <c r="CG170" s="43"/>
      <c r="CH170" s="115"/>
      <c r="CK170" s="50"/>
      <c r="CL170" s="115"/>
      <c r="CM170" s="222"/>
      <c r="CN170" s="223"/>
      <c r="CR170" s="221"/>
      <c r="CU170" s="50"/>
      <c r="CV170" s="115"/>
      <c r="CW170" s="43"/>
      <c r="CX170" s="43"/>
      <c r="CY170" s="43"/>
      <c r="CZ170" s="115"/>
      <c r="DC170" s="50"/>
      <c r="DD170" s="115"/>
      <c r="DE170" s="222"/>
      <c r="DF170" s="223"/>
      <c r="DJ170" s="221"/>
      <c r="DM170" s="50"/>
      <c r="DN170" s="115"/>
      <c r="DO170" s="43"/>
      <c r="DP170" s="43"/>
      <c r="DQ170" s="43"/>
      <c r="DR170" s="115"/>
      <c r="DU170" s="50"/>
      <c r="DV170" s="115"/>
      <c r="DW170" s="222"/>
      <c r="DX170" s="223"/>
      <c r="EB170" s="221"/>
      <c r="EE170" s="50"/>
      <c r="EF170" s="115"/>
      <c r="EG170" s="43"/>
      <c r="EH170" s="43"/>
      <c r="EI170" s="43"/>
      <c r="EJ170" s="115"/>
      <c r="EM170" s="50"/>
      <c r="EN170" s="115"/>
      <c r="EO170" s="222"/>
      <c r="EP170" s="223"/>
      <c r="ET170" s="221"/>
      <c r="EW170" s="50"/>
      <c r="EX170" s="115"/>
      <c r="EY170" s="43"/>
      <c r="EZ170" s="43"/>
      <c r="FA170" s="43"/>
      <c r="FB170" s="115"/>
      <c r="FE170" s="50"/>
      <c r="FF170" s="115"/>
      <c r="FG170" s="222"/>
      <c r="FH170" s="223"/>
      <c r="FL170" s="221"/>
      <c r="FO170" s="50"/>
      <c r="FP170" s="115"/>
      <c r="FQ170" s="43"/>
      <c r="FR170" s="43"/>
      <c r="FS170" s="43"/>
      <c r="FT170" s="115"/>
      <c r="FW170" s="50"/>
      <c r="FX170" s="115"/>
      <c r="FY170" s="222"/>
      <c r="FZ170" s="223"/>
      <c r="GD170" s="221"/>
      <c r="GG170" s="50"/>
      <c r="GH170" s="115"/>
      <c r="GI170" s="43"/>
      <c r="GJ170" s="43"/>
      <c r="GK170" s="43"/>
      <c r="GL170" s="115"/>
      <c r="GO170" s="50"/>
      <c r="GP170" s="115"/>
      <c r="GQ170" s="222"/>
    </row>
    <row r="171">
      <c r="A171" s="218"/>
      <c r="B171" s="219"/>
      <c r="C171" s="15"/>
      <c r="D171" s="15"/>
      <c r="E171" s="15"/>
      <c r="F171" s="71"/>
      <c r="G171" s="15"/>
      <c r="H171" s="15"/>
      <c r="I171" s="28"/>
      <c r="J171" s="71"/>
      <c r="K171" s="35"/>
      <c r="L171" s="35"/>
      <c r="M171" s="35"/>
      <c r="N171" s="71"/>
      <c r="O171" s="15"/>
      <c r="P171" s="15"/>
      <c r="Q171" s="28"/>
      <c r="R171" s="71"/>
      <c r="S171" s="173"/>
      <c r="T171" s="219"/>
      <c r="U171" s="15"/>
      <c r="V171" s="15"/>
      <c r="W171" s="15"/>
      <c r="X171" s="165"/>
      <c r="Y171" s="15"/>
      <c r="Z171" s="15"/>
      <c r="AA171" s="28"/>
      <c r="AB171" s="71"/>
      <c r="AC171" s="35"/>
      <c r="AD171" s="35"/>
      <c r="AE171" s="35"/>
      <c r="AF171" s="71"/>
      <c r="AG171" s="15"/>
      <c r="AH171" s="15"/>
      <c r="AI171" s="15"/>
      <c r="AJ171" s="71"/>
      <c r="AK171" s="173"/>
      <c r="AL171" s="219"/>
      <c r="AM171" s="15"/>
      <c r="AN171" s="15"/>
      <c r="AO171" s="15"/>
      <c r="AP171" s="165"/>
      <c r="AQ171" s="15"/>
      <c r="AR171" s="15"/>
      <c r="AS171" s="28"/>
      <c r="AT171" s="71"/>
      <c r="AU171" s="35"/>
      <c r="AV171" s="35"/>
      <c r="AW171" s="35"/>
      <c r="AX171" s="71"/>
      <c r="AY171" s="15"/>
      <c r="AZ171" s="15"/>
      <c r="BA171" s="28"/>
      <c r="BB171" s="71"/>
      <c r="BC171" s="173"/>
      <c r="BD171" s="220"/>
      <c r="BH171" s="221"/>
      <c r="BK171" s="50"/>
      <c r="BL171" s="115"/>
      <c r="BM171" s="43"/>
      <c r="BN171" s="43"/>
      <c r="BO171" s="43"/>
      <c r="BP171" s="115"/>
      <c r="BS171" s="50"/>
      <c r="BT171" s="115"/>
      <c r="BU171" s="222"/>
      <c r="BV171" s="223"/>
      <c r="BZ171" s="221"/>
      <c r="CC171" s="50"/>
      <c r="CD171" s="115"/>
      <c r="CE171" s="43"/>
      <c r="CF171" s="43"/>
      <c r="CG171" s="43"/>
      <c r="CH171" s="115"/>
      <c r="CK171" s="50"/>
      <c r="CL171" s="115"/>
      <c r="CM171" s="222"/>
      <c r="CN171" s="223"/>
      <c r="CR171" s="221"/>
      <c r="CU171" s="50"/>
      <c r="CV171" s="115"/>
      <c r="CW171" s="43"/>
      <c r="CX171" s="43"/>
      <c r="CY171" s="43"/>
      <c r="CZ171" s="115"/>
      <c r="DC171" s="50"/>
      <c r="DD171" s="115"/>
      <c r="DE171" s="222"/>
      <c r="DF171" s="223"/>
      <c r="DJ171" s="221"/>
      <c r="DM171" s="50"/>
      <c r="DN171" s="115"/>
      <c r="DO171" s="43"/>
      <c r="DP171" s="43"/>
      <c r="DQ171" s="43"/>
      <c r="DR171" s="115"/>
      <c r="DU171" s="50"/>
      <c r="DV171" s="115"/>
      <c r="DW171" s="222"/>
      <c r="DX171" s="223"/>
      <c r="EB171" s="221"/>
      <c r="EE171" s="50"/>
      <c r="EF171" s="115"/>
      <c r="EG171" s="43"/>
      <c r="EH171" s="43"/>
      <c r="EI171" s="43"/>
      <c r="EJ171" s="115"/>
      <c r="EM171" s="50"/>
      <c r="EN171" s="115"/>
      <c r="EO171" s="222"/>
      <c r="EP171" s="223"/>
      <c r="ET171" s="221"/>
      <c r="EW171" s="50"/>
      <c r="EX171" s="115"/>
      <c r="EY171" s="43"/>
      <c r="EZ171" s="43"/>
      <c r="FA171" s="43"/>
      <c r="FB171" s="115"/>
      <c r="FE171" s="50"/>
      <c r="FF171" s="115"/>
      <c r="FG171" s="222"/>
      <c r="FH171" s="223"/>
      <c r="FL171" s="221"/>
      <c r="FO171" s="50"/>
      <c r="FP171" s="115"/>
      <c r="FQ171" s="43"/>
      <c r="FR171" s="43"/>
      <c r="FS171" s="43"/>
      <c r="FT171" s="115"/>
      <c r="FW171" s="50"/>
      <c r="FX171" s="115"/>
      <c r="FY171" s="222"/>
      <c r="FZ171" s="223"/>
      <c r="GD171" s="221"/>
      <c r="GG171" s="50"/>
      <c r="GH171" s="115"/>
      <c r="GI171" s="43"/>
      <c r="GJ171" s="43"/>
      <c r="GK171" s="43"/>
      <c r="GL171" s="115"/>
      <c r="GO171" s="50"/>
      <c r="GP171" s="115"/>
      <c r="GQ171" s="222"/>
    </row>
    <row r="172">
      <c r="A172" s="218"/>
      <c r="B172" s="219"/>
      <c r="C172" s="15"/>
      <c r="D172" s="15"/>
      <c r="E172" s="15"/>
      <c r="F172" s="71"/>
      <c r="G172" s="15"/>
      <c r="H172" s="15"/>
      <c r="I172" s="28"/>
      <c r="J172" s="71"/>
      <c r="K172" s="35"/>
      <c r="L172" s="35"/>
      <c r="M172" s="35"/>
      <c r="N172" s="71"/>
      <c r="O172" s="15"/>
      <c r="P172" s="15"/>
      <c r="Q172" s="28"/>
      <c r="R172" s="71"/>
      <c r="S172" s="173"/>
      <c r="T172" s="219"/>
      <c r="U172" s="15"/>
      <c r="V172" s="15"/>
      <c r="W172" s="15"/>
      <c r="X172" s="165"/>
      <c r="Y172" s="15"/>
      <c r="Z172" s="15"/>
      <c r="AA172" s="28"/>
      <c r="AB172" s="71"/>
      <c r="AC172" s="35"/>
      <c r="AD172" s="35"/>
      <c r="AE172" s="35"/>
      <c r="AF172" s="71"/>
      <c r="AG172" s="15"/>
      <c r="AH172" s="15"/>
      <c r="AI172" s="15"/>
      <c r="AJ172" s="71"/>
      <c r="AK172" s="173"/>
      <c r="AL172" s="219"/>
      <c r="AM172" s="15"/>
      <c r="AN172" s="15"/>
      <c r="AO172" s="15"/>
      <c r="AP172" s="165"/>
      <c r="AQ172" s="15"/>
      <c r="AR172" s="15"/>
      <c r="AS172" s="28"/>
      <c r="AT172" s="71"/>
      <c r="AU172" s="35"/>
      <c r="AV172" s="35"/>
      <c r="AW172" s="35"/>
      <c r="AX172" s="71"/>
      <c r="AY172" s="15"/>
      <c r="AZ172" s="15"/>
      <c r="BA172" s="28"/>
      <c r="BB172" s="71"/>
      <c r="BC172" s="173"/>
      <c r="BD172" s="220"/>
      <c r="BH172" s="221"/>
      <c r="BK172" s="50"/>
      <c r="BL172" s="115"/>
      <c r="BM172" s="43"/>
      <c r="BN172" s="43"/>
      <c r="BO172" s="43"/>
      <c r="BP172" s="115"/>
      <c r="BS172" s="50"/>
      <c r="BT172" s="115"/>
      <c r="BU172" s="222"/>
      <c r="BV172" s="223"/>
      <c r="BZ172" s="221"/>
      <c r="CC172" s="50"/>
      <c r="CD172" s="115"/>
      <c r="CE172" s="43"/>
      <c r="CF172" s="43"/>
      <c r="CG172" s="43"/>
      <c r="CH172" s="115"/>
      <c r="CK172" s="50"/>
      <c r="CL172" s="115"/>
      <c r="CM172" s="222"/>
      <c r="CN172" s="223"/>
      <c r="CR172" s="221"/>
      <c r="CU172" s="50"/>
      <c r="CV172" s="115"/>
      <c r="CW172" s="43"/>
      <c r="CX172" s="43"/>
      <c r="CY172" s="43"/>
      <c r="CZ172" s="115"/>
      <c r="DC172" s="50"/>
      <c r="DD172" s="115"/>
      <c r="DE172" s="222"/>
      <c r="DF172" s="223"/>
      <c r="DJ172" s="221"/>
      <c r="DM172" s="50"/>
      <c r="DN172" s="115"/>
      <c r="DO172" s="43"/>
      <c r="DP172" s="43"/>
      <c r="DQ172" s="43"/>
      <c r="DR172" s="115"/>
      <c r="DU172" s="50"/>
      <c r="DV172" s="115"/>
      <c r="DW172" s="222"/>
      <c r="DX172" s="223"/>
      <c r="EB172" s="221"/>
      <c r="EE172" s="50"/>
      <c r="EF172" s="115"/>
      <c r="EG172" s="43"/>
      <c r="EH172" s="43"/>
      <c r="EI172" s="43"/>
      <c r="EJ172" s="115"/>
      <c r="EM172" s="50"/>
      <c r="EN172" s="115"/>
      <c r="EO172" s="222"/>
      <c r="EP172" s="223"/>
      <c r="ET172" s="221"/>
      <c r="EW172" s="50"/>
      <c r="EX172" s="115"/>
      <c r="EY172" s="43"/>
      <c r="EZ172" s="43"/>
      <c r="FA172" s="43"/>
      <c r="FB172" s="115"/>
      <c r="FE172" s="50"/>
      <c r="FF172" s="115"/>
      <c r="FG172" s="222"/>
      <c r="FH172" s="223"/>
      <c r="FL172" s="221"/>
      <c r="FO172" s="50"/>
      <c r="FP172" s="115"/>
      <c r="FQ172" s="43"/>
      <c r="FR172" s="43"/>
      <c r="FS172" s="43"/>
      <c r="FT172" s="115"/>
      <c r="FW172" s="50"/>
      <c r="FX172" s="115"/>
      <c r="FY172" s="222"/>
      <c r="FZ172" s="223"/>
      <c r="GD172" s="221"/>
      <c r="GG172" s="50"/>
      <c r="GH172" s="115"/>
      <c r="GI172" s="43"/>
      <c r="GJ172" s="43"/>
      <c r="GK172" s="43"/>
      <c r="GL172" s="115"/>
      <c r="GO172" s="50"/>
      <c r="GP172" s="115"/>
      <c r="GQ172" s="222"/>
    </row>
    <row r="173">
      <c r="A173" s="218"/>
      <c r="B173" s="219"/>
      <c r="C173" s="15"/>
      <c r="D173" s="15"/>
      <c r="E173" s="15"/>
      <c r="F173" s="71"/>
      <c r="G173" s="15"/>
      <c r="H173" s="15"/>
      <c r="I173" s="28"/>
      <c r="J173" s="71"/>
      <c r="K173" s="35"/>
      <c r="L173" s="35"/>
      <c r="M173" s="35"/>
      <c r="N173" s="71"/>
      <c r="O173" s="15"/>
      <c r="P173" s="15"/>
      <c r="Q173" s="28"/>
      <c r="R173" s="71"/>
      <c r="S173" s="173"/>
      <c r="T173" s="219"/>
      <c r="U173" s="15"/>
      <c r="V173" s="15"/>
      <c r="W173" s="15"/>
      <c r="X173" s="165"/>
      <c r="Y173" s="15"/>
      <c r="Z173" s="15"/>
      <c r="AA173" s="28"/>
      <c r="AB173" s="71"/>
      <c r="AC173" s="35"/>
      <c r="AD173" s="35"/>
      <c r="AE173" s="35"/>
      <c r="AF173" s="71"/>
      <c r="AG173" s="15"/>
      <c r="AH173" s="15"/>
      <c r="AI173" s="15"/>
      <c r="AJ173" s="71"/>
      <c r="AK173" s="173"/>
      <c r="AL173" s="219"/>
      <c r="AM173" s="15"/>
      <c r="AN173" s="15"/>
      <c r="AO173" s="15"/>
      <c r="AP173" s="165"/>
      <c r="AQ173" s="15"/>
      <c r="AR173" s="15"/>
      <c r="AS173" s="28"/>
      <c r="AT173" s="71"/>
      <c r="AU173" s="35"/>
      <c r="AV173" s="35"/>
      <c r="AW173" s="35"/>
      <c r="AX173" s="71"/>
      <c r="AY173" s="15"/>
      <c r="AZ173" s="15"/>
      <c r="BA173" s="28"/>
      <c r="BB173" s="71"/>
      <c r="BC173" s="173"/>
      <c r="BD173" s="220"/>
      <c r="BH173" s="221"/>
      <c r="BK173" s="50"/>
      <c r="BL173" s="115"/>
      <c r="BM173" s="43"/>
      <c r="BN173" s="43"/>
      <c r="BO173" s="43"/>
      <c r="BP173" s="115"/>
      <c r="BS173" s="50"/>
      <c r="BT173" s="115"/>
      <c r="BU173" s="222"/>
      <c r="BV173" s="223"/>
      <c r="BZ173" s="221"/>
      <c r="CC173" s="50"/>
      <c r="CD173" s="115"/>
      <c r="CE173" s="43"/>
      <c r="CF173" s="43"/>
      <c r="CG173" s="43"/>
      <c r="CH173" s="115"/>
      <c r="CK173" s="50"/>
      <c r="CL173" s="115"/>
      <c r="CM173" s="222"/>
      <c r="CN173" s="223"/>
      <c r="CR173" s="221"/>
      <c r="CU173" s="50"/>
      <c r="CV173" s="115"/>
      <c r="CW173" s="43"/>
      <c r="CX173" s="43"/>
      <c r="CY173" s="43"/>
      <c r="CZ173" s="115"/>
      <c r="DC173" s="50"/>
      <c r="DD173" s="115"/>
      <c r="DE173" s="222"/>
      <c r="DF173" s="223"/>
      <c r="DJ173" s="221"/>
      <c r="DM173" s="50"/>
      <c r="DN173" s="115"/>
      <c r="DO173" s="43"/>
      <c r="DP173" s="43"/>
      <c r="DQ173" s="43"/>
      <c r="DR173" s="115"/>
      <c r="DU173" s="50"/>
      <c r="DV173" s="115"/>
      <c r="DW173" s="222"/>
      <c r="DX173" s="223"/>
      <c r="EB173" s="221"/>
      <c r="EE173" s="50"/>
      <c r="EF173" s="115"/>
      <c r="EG173" s="43"/>
      <c r="EH173" s="43"/>
      <c r="EI173" s="43"/>
      <c r="EJ173" s="115"/>
      <c r="EM173" s="50"/>
      <c r="EN173" s="115"/>
      <c r="EO173" s="222"/>
      <c r="EP173" s="223"/>
      <c r="ET173" s="221"/>
      <c r="EW173" s="50"/>
      <c r="EX173" s="115"/>
      <c r="EY173" s="43"/>
      <c r="EZ173" s="43"/>
      <c r="FA173" s="43"/>
      <c r="FB173" s="115"/>
      <c r="FE173" s="50"/>
      <c r="FF173" s="115"/>
      <c r="FG173" s="222"/>
      <c r="FH173" s="223"/>
      <c r="FL173" s="221"/>
      <c r="FO173" s="50"/>
      <c r="FP173" s="115"/>
      <c r="FQ173" s="43"/>
      <c r="FR173" s="43"/>
      <c r="FS173" s="43"/>
      <c r="FT173" s="115"/>
      <c r="FW173" s="50"/>
      <c r="FX173" s="115"/>
      <c r="FY173" s="222"/>
      <c r="FZ173" s="223"/>
      <c r="GD173" s="221"/>
      <c r="GG173" s="50"/>
      <c r="GH173" s="115"/>
      <c r="GI173" s="43"/>
      <c r="GJ173" s="43"/>
      <c r="GK173" s="43"/>
      <c r="GL173" s="115"/>
      <c r="GO173" s="50"/>
      <c r="GP173" s="115"/>
      <c r="GQ173" s="222"/>
    </row>
    <row r="174">
      <c r="A174" s="218"/>
      <c r="B174" s="219"/>
      <c r="C174" s="15"/>
      <c r="D174" s="15"/>
      <c r="E174" s="15"/>
      <c r="F174" s="71"/>
      <c r="G174" s="15"/>
      <c r="H174" s="15"/>
      <c r="I174" s="28"/>
      <c r="J174" s="71"/>
      <c r="K174" s="35"/>
      <c r="L174" s="35"/>
      <c r="M174" s="35"/>
      <c r="N174" s="71"/>
      <c r="O174" s="15"/>
      <c r="P174" s="15"/>
      <c r="Q174" s="28"/>
      <c r="R174" s="71"/>
      <c r="S174" s="173"/>
      <c r="T174" s="219"/>
      <c r="U174" s="15"/>
      <c r="V174" s="15"/>
      <c r="W174" s="15"/>
      <c r="X174" s="165"/>
      <c r="Y174" s="15"/>
      <c r="Z174" s="15"/>
      <c r="AA174" s="28"/>
      <c r="AB174" s="71"/>
      <c r="AC174" s="35"/>
      <c r="AD174" s="35"/>
      <c r="AE174" s="35"/>
      <c r="AF174" s="71"/>
      <c r="AG174" s="15"/>
      <c r="AH174" s="15"/>
      <c r="AI174" s="15"/>
      <c r="AJ174" s="71"/>
      <c r="AK174" s="173"/>
      <c r="AL174" s="219"/>
      <c r="AM174" s="15"/>
      <c r="AN174" s="15"/>
      <c r="AO174" s="15"/>
      <c r="AP174" s="165"/>
      <c r="AQ174" s="15"/>
      <c r="AR174" s="15"/>
      <c r="AS174" s="28"/>
      <c r="AT174" s="71"/>
      <c r="AU174" s="35"/>
      <c r="AV174" s="35"/>
      <c r="AW174" s="35"/>
      <c r="AX174" s="71"/>
      <c r="AY174" s="15"/>
      <c r="AZ174" s="15"/>
      <c r="BA174" s="28"/>
      <c r="BB174" s="71"/>
      <c r="BC174" s="173"/>
      <c r="BD174" s="220"/>
      <c r="BH174" s="221"/>
      <c r="BK174" s="50"/>
      <c r="BL174" s="115"/>
      <c r="BM174" s="43"/>
      <c r="BN174" s="43"/>
      <c r="BO174" s="43"/>
      <c r="BP174" s="115"/>
      <c r="BS174" s="50"/>
      <c r="BT174" s="115"/>
      <c r="BU174" s="222"/>
      <c r="BV174" s="223"/>
      <c r="BZ174" s="221"/>
      <c r="CC174" s="50"/>
      <c r="CD174" s="115"/>
      <c r="CE174" s="43"/>
      <c r="CF174" s="43"/>
      <c r="CG174" s="43"/>
      <c r="CH174" s="115"/>
      <c r="CK174" s="50"/>
      <c r="CL174" s="115"/>
      <c r="CM174" s="222"/>
      <c r="CN174" s="223"/>
      <c r="CR174" s="221"/>
      <c r="CU174" s="50"/>
      <c r="CV174" s="115"/>
      <c r="CW174" s="43"/>
      <c r="CX174" s="43"/>
      <c r="CY174" s="43"/>
      <c r="CZ174" s="115"/>
      <c r="DC174" s="50"/>
      <c r="DD174" s="115"/>
      <c r="DE174" s="222"/>
      <c r="DF174" s="223"/>
      <c r="DJ174" s="221"/>
      <c r="DM174" s="50"/>
      <c r="DN174" s="115"/>
      <c r="DO174" s="43"/>
      <c r="DP174" s="43"/>
      <c r="DQ174" s="43"/>
      <c r="DR174" s="115"/>
      <c r="DU174" s="50"/>
      <c r="DV174" s="115"/>
      <c r="DW174" s="222"/>
      <c r="DX174" s="223"/>
      <c r="EB174" s="221"/>
      <c r="EE174" s="50"/>
      <c r="EF174" s="115"/>
      <c r="EG174" s="43"/>
      <c r="EH174" s="43"/>
      <c r="EI174" s="43"/>
      <c r="EJ174" s="115"/>
      <c r="EM174" s="50"/>
      <c r="EN174" s="115"/>
      <c r="EO174" s="222"/>
      <c r="EP174" s="223"/>
      <c r="ET174" s="221"/>
      <c r="EW174" s="50"/>
      <c r="EX174" s="115"/>
      <c r="EY174" s="43"/>
      <c r="EZ174" s="43"/>
      <c r="FA174" s="43"/>
      <c r="FB174" s="115"/>
      <c r="FE174" s="50"/>
      <c r="FF174" s="115"/>
      <c r="FG174" s="222"/>
      <c r="FH174" s="223"/>
      <c r="FL174" s="221"/>
      <c r="FO174" s="50"/>
      <c r="FP174" s="115"/>
      <c r="FQ174" s="43"/>
      <c r="FR174" s="43"/>
      <c r="FS174" s="43"/>
      <c r="FT174" s="115"/>
      <c r="FW174" s="50"/>
      <c r="FX174" s="115"/>
      <c r="FY174" s="222"/>
      <c r="FZ174" s="223"/>
      <c r="GD174" s="221"/>
      <c r="GG174" s="50"/>
      <c r="GH174" s="115"/>
      <c r="GI174" s="43"/>
      <c r="GJ174" s="43"/>
      <c r="GK174" s="43"/>
      <c r="GL174" s="115"/>
      <c r="GO174" s="50"/>
      <c r="GP174" s="115"/>
      <c r="GQ174" s="222"/>
    </row>
    <row r="175">
      <c r="A175" s="218"/>
      <c r="B175" s="219"/>
      <c r="C175" s="15"/>
      <c r="D175" s="15"/>
      <c r="E175" s="15"/>
      <c r="F175" s="71"/>
      <c r="G175" s="15"/>
      <c r="H175" s="15"/>
      <c r="I175" s="28"/>
      <c r="J175" s="71"/>
      <c r="K175" s="35"/>
      <c r="L175" s="35"/>
      <c r="M175" s="35"/>
      <c r="N175" s="71"/>
      <c r="O175" s="15"/>
      <c r="P175" s="15"/>
      <c r="Q175" s="28"/>
      <c r="R175" s="71"/>
      <c r="S175" s="173"/>
      <c r="T175" s="219"/>
      <c r="U175" s="15"/>
      <c r="V175" s="15"/>
      <c r="W175" s="15"/>
      <c r="X175" s="165"/>
      <c r="Y175" s="15"/>
      <c r="Z175" s="15"/>
      <c r="AA175" s="28"/>
      <c r="AB175" s="71"/>
      <c r="AC175" s="35"/>
      <c r="AD175" s="35"/>
      <c r="AE175" s="35"/>
      <c r="AF175" s="71"/>
      <c r="AG175" s="15"/>
      <c r="AH175" s="15"/>
      <c r="AI175" s="15"/>
      <c r="AJ175" s="71"/>
      <c r="AK175" s="173"/>
      <c r="AL175" s="219"/>
      <c r="AM175" s="15"/>
      <c r="AN175" s="15"/>
      <c r="AO175" s="15"/>
      <c r="AP175" s="165"/>
      <c r="AQ175" s="15"/>
      <c r="AR175" s="15"/>
      <c r="AS175" s="28"/>
      <c r="AT175" s="71"/>
      <c r="AU175" s="35"/>
      <c r="AV175" s="35"/>
      <c r="AW175" s="35"/>
      <c r="AX175" s="71"/>
      <c r="AY175" s="15"/>
      <c r="AZ175" s="15"/>
      <c r="BA175" s="28"/>
      <c r="BB175" s="71"/>
      <c r="BC175" s="173"/>
      <c r="BD175" s="220"/>
      <c r="BH175" s="221"/>
      <c r="BK175" s="50"/>
      <c r="BL175" s="115"/>
      <c r="BM175" s="43"/>
      <c r="BN175" s="43"/>
      <c r="BO175" s="43"/>
      <c r="BP175" s="115"/>
      <c r="BS175" s="50"/>
      <c r="BT175" s="115"/>
      <c r="BU175" s="222"/>
      <c r="BV175" s="223"/>
      <c r="BZ175" s="221"/>
      <c r="CC175" s="50"/>
      <c r="CD175" s="115"/>
      <c r="CE175" s="43"/>
      <c r="CF175" s="43"/>
      <c r="CG175" s="43"/>
      <c r="CH175" s="115"/>
      <c r="CK175" s="50"/>
      <c r="CL175" s="115"/>
      <c r="CM175" s="222"/>
      <c r="CN175" s="223"/>
      <c r="CR175" s="221"/>
      <c r="CU175" s="50"/>
      <c r="CV175" s="115"/>
      <c r="CW175" s="43"/>
      <c r="CX175" s="43"/>
      <c r="CY175" s="43"/>
      <c r="CZ175" s="115"/>
      <c r="DC175" s="50"/>
      <c r="DD175" s="115"/>
      <c r="DE175" s="222"/>
      <c r="DF175" s="223"/>
      <c r="DJ175" s="221"/>
      <c r="DM175" s="50"/>
      <c r="DN175" s="115"/>
      <c r="DO175" s="43"/>
      <c r="DP175" s="43"/>
      <c r="DQ175" s="43"/>
      <c r="DR175" s="115"/>
      <c r="DU175" s="50"/>
      <c r="DV175" s="115"/>
      <c r="DW175" s="222"/>
      <c r="DX175" s="223"/>
      <c r="EB175" s="221"/>
      <c r="EE175" s="50"/>
      <c r="EF175" s="115"/>
      <c r="EG175" s="43"/>
      <c r="EH175" s="43"/>
      <c r="EI175" s="43"/>
      <c r="EJ175" s="115"/>
      <c r="EM175" s="50"/>
      <c r="EN175" s="115"/>
      <c r="EO175" s="222"/>
      <c r="EP175" s="223"/>
      <c r="ET175" s="221"/>
      <c r="EW175" s="50"/>
      <c r="EX175" s="115"/>
      <c r="EY175" s="43"/>
      <c r="EZ175" s="43"/>
      <c r="FA175" s="43"/>
      <c r="FB175" s="115"/>
      <c r="FE175" s="50"/>
      <c r="FF175" s="115"/>
      <c r="FG175" s="222"/>
      <c r="FH175" s="223"/>
      <c r="FL175" s="221"/>
      <c r="FO175" s="50"/>
      <c r="FP175" s="115"/>
      <c r="FQ175" s="43"/>
      <c r="FR175" s="43"/>
      <c r="FS175" s="43"/>
      <c r="FT175" s="115"/>
      <c r="FW175" s="50"/>
      <c r="FX175" s="115"/>
      <c r="FY175" s="222"/>
      <c r="FZ175" s="223"/>
      <c r="GD175" s="221"/>
      <c r="GG175" s="50"/>
      <c r="GH175" s="115"/>
      <c r="GI175" s="43"/>
      <c r="GJ175" s="43"/>
      <c r="GK175" s="43"/>
      <c r="GL175" s="115"/>
      <c r="GO175" s="50"/>
      <c r="GP175" s="115"/>
      <c r="GQ175" s="222"/>
    </row>
    <row r="176">
      <c r="A176" s="218"/>
      <c r="B176" s="219"/>
      <c r="C176" s="15"/>
      <c r="D176" s="15"/>
      <c r="E176" s="15"/>
      <c r="F176" s="71"/>
      <c r="G176" s="15"/>
      <c r="H176" s="15"/>
      <c r="I176" s="28"/>
      <c r="J176" s="71"/>
      <c r="K176" s="35"/>
      <c r="L176" s="35"/>
      <c r="M176" s="35"/>
      <c r="N176" s="71"/>
      <c r="O176" s="15"/>
      <c r="P176" s="15"/>
      <c r="Q176" s="28"/>
      <c r="R176" s="71"/>
      <c r="S176" s="173"/>
      <c r="T176" s="219"/>
      <c r="U176" s="15"/>
      <c r="V176" s="15"/>
      <c r="W176" s="15"/>
      <c r="X176" s="165"/>
      <c r="Y176" s="15"/>
      <c r="Z176" s="15"/>
      <c r="AA176" s="28"/>
      <c r="AB176" s="71"/>
      <c r="AC176" s="35"/>
      <c r="AD176" s="35"/>
      <c r="AE176" s="35"/>
      <c r="AF176" s="71"/>
      <c r="AG176" s="15"/>
      <c r="AH176" s="15"/>
      <c r="AI176" s="15"/>
      <c r="AJ176" s="71"/>
      <c r="AK176" s="173"/>
      <c r="AL176" s="219"/>
      <c r="AM176" s="15"/>
      <c r="AN176" s="15"/>
      <c r="AO176" s="15"/>
      <c r="AP176" s="165"/>
      <c r="AQ176" s="15"/>
      <c r="AR176" s="15"/>
      <c r="AS176" s="28"/>
      <c r="AT176" s="71"/>
      <c r="AU176" s="35"/>
      <c r="AV176" s="35"/>
      <c r="AW176" s="35"/>
      <c r="AX176" s="71"/>
      <c r="AY176" s="15"/>
      <c r="AZ176" s="15"/>
      <c r="BA176" s="28"/>
      <c r="BB176" s="71"/>
      <c r="BC176" s="173"/>
      <c r="BD176" s="220"/>
      <c r="BH176" s="221"/>
      <c r="BK176" s="50"/>
      <c r="BL176" s="115"/>
      <c r="BM176" s="43"/>
      <c r="BN176" s="43"/>
      <c r="BO176" s="43"/>
      <c r="BP176" s="115"/>
      <c r="BS176" s="50"/>
      <c r="BT176" s="115"/>
      <c r="BU176" s="222"/>
      <c r="BV176" s="223"/>
      <c r="BZ176" s="221"/>
      <c r="CC176" s="50"/>
      <c r="CD176" s="115"/>
      <c r="CE176" s="43"/>
      <c r="CF176" s="43"/>
      <c r="CG176" s="43"/>
      <c r="CH176" s="115"/>
      <c r="CK176" s="50"/>
      <c r="CL176" s="115"/>
      <c r="CM176" s="222"/>
      <c r="CN176" s="223"/>
      <c r="CR176" s="221"/>
      <c r="CU176" s="50"/>
      <c r="CV176" s="115"/>
      <c r="CW176" s="43"/>
      <c r="CX176" s="43"/>
      <c r="CY176" s="43"/>
      <c r="CZ176" s="115"/>
      <c r="DC176" s="50"/>
      <c r="DD176" s="115"/>
      <c r="DE176" s="222"/>
      <c r="DF176" s="223"/>
      <c r="DJ176" s="221"/>
      <c r="DM176" s="50"/>
      <c r="DN176" s="115"/>
      <c r="DO176" s="43"/>
      <c r="DP176" s="43"/>
      <c r="DQ176" s="43"/>
      <c r="DR176" s="115"/>
      <c r="DU176" s="50"/>
      <c r="DV176" s="115"/>
      <c r="DW176" s="222"/>
      <c r="DX176" s="223"/>
      <c r="EB176" s="221"/>
      <c r="EE176" s="50"/>
      <c r="EF176" s="115"/>
      <c r="EG176" s="43"/>
      <c r="EH176" s="43"/>
      <c r="EI176" s="43"/>
      <c r="EJ176" s="115"/>
      <c r="EM176" s="50"/>
      <c r="EN176" s="115"/>
      <c r="EO176" s="222"/>
      <c r="EP176" s="223"/>
      <c r="ET176" s="221"/>
      <c r="EW176" s="50"/>
      <c r="EX176" s="115"/>
      <c r="EY176" s="43"/>
      <c r="EZ176" s="43"/>
      <c r="FA176" s="43"/>
      <c r="FB176" s="115"/>
      <c r="FE176" s="50"/>
      <c r="FF176" s="115"/>
      <c r="FG176" s="222"/>
      <c r="FH176" s="223"/>
      <c r="FL176" s="221"/>
      <c r="FO176" s="50"/>
      <c r="FP176" s="115"/>
      <c r="FQ176" s="43"/>
      <c r="FR176" s="43"/>
      <c r="FS176" s="43"/>
      <c r="FT176" s="115"/>
      <c r="FW176" s="50"/>
      <c r="FX176" s="115"/>
      <c r="FY176" s="222"/>
      <c r="FZ176" s="223"/>
      <c r="GD176" s="221"/>
      <c r="GG176" s="50"/>
      <c r="GH176" s="115"/>
      <c r="GI176" s="43"/>
      <c r="GJ176" s="43"/>
      <c r="GK176" s="43"/>
      <c r="GL176" s="115"/>
      <c r="GO176" s="50"/>
      <c r="GP176" s="115"/>
      <c r="GQ176" s="222"/>
    </row>
    <row r="177">
      <c r="A177" s="218"/>
      <c r="B177" s="219"/>
      <c r="C177" s="15"/>
      <c r="D177" s="15"/>
      <c r="E177" s="15"/>
      <c r="F177" s="71"/>
      <c r="G177" s="15"/>
      <c r="H177" s="15"/>
      <c r="I177" s="28"/>
      <c r="J177" s="71"/>
      <c r="K177" s="35"/>
      <c r="L177" s="35"/>
      <c r="M177" s="35"/>
      <c r="N177" s="71"/>
      <c r="O177" s="15"/>
      <c r="P177" s="15"/>
      <c r="Q177" s="28"/>
      <c r="R177" s="71"/>
      <c r="S177" s="173"/>
      <c r="T177" s="219"/>
      <c r="U177" s="15"/>
      <c r="V177" s="15"/>
      <c r="W177" s="15"/>
      <c r="X177" s="165"/>
      <c r="Y177" s="15"/>
      <c r="Z177" s="15"/>
      <c r="AA177" s="28"/>
      <c r="AB177" s="71"/>
      <c r="AC177" s="35"/>
      <c r="AD177" s="35"/>
      <c r="AE177" s="35"/>
      <c r="AF177" s="71"/>
      <c r="AG177" s="15"/>
      <c r="AH177" s="15"/>
      <c r="AI177" s="15"/>
      <c r="AJ177" s="71"/>
      <c r="AK177" s="173"/>
      <c r="AL177" s="219"/>
      <c r="AM177" s="15"/>
      <c r="AN177" s="15"/>
      <c r="AO177" s="15"/>
      <c r="AP177" s="165"/>
      <c r="AQ177" s="15"/>
      <c r="AR177" s="15"/>
      <c r="AS177" s="28"/>
      <c r="AT177" s="71"/>
      <c r="AU177" s="35"/>
      <c r="AV177" s="35"/>
      <c r="AW177" s="35"/>
      <c r="AX177" s="71"/>
      <c r="AY177" s="15"/>
      <c r="AZ177" s="15"/>
      <c r="BA177" s="28"/>
      <c r="BB177" s="71"/>
      <c r="BC177" s="173"/>
      <c r="BD177" s="220"/>
      <c r="BH177" s="221"/>
      <c r="BK177" s="50"/>
      <c r="BL177" s="115"/>
      <c r="BM177" s="43"/>
      <c r="BN177" s="43"/>
      <c r="BO177" s="43"/>
      <c r="BP177" s="115"/>
      <c r="BS177" s="50"/>
      <c r="BT177" s="115"/>
      <c r="BU177" s="222"/>
      <c r="BV177" s="223"/>
      <c r="BZ177" s="221"/>
      <c r="CC177" s="50"/>
      <c r="CD177" s="115"/>
      <c r="CE177" s="43"/>
      <c r="CF177" s="43"/>
      <c r="CG177" s="43"/>
      <c r="CH177" s="115"/>
      <c r="CK177" s="50"/>
      <c r="CL177" s="115"/>
      <c r="CM177" s="222"/>
      <c r="CN177" s="223"/>
      <c r="CR177" s="221"/>
      <c r="CU177" s="50"/>
      <c r="CV177" s="115"/>
      <c r="CW177" s="43"/>
      <c r="CX177" s="43"/>
      <c r="CY177" s="43"/>
      <c r="CZ177" s="115"/>
      <c r="DC177" s="50"/>
      <c r="DD177" s="115"/>
      <c r="DE177" s="222"/>
      <c r="DF177" s="223"/>
      <c r="DJ177" s="221"/>
      <c r="DM177" s="50"/>
      <c r="DN177" s="115"/>
      <c r="DO177" s="43"/>
      <c r="DP177" s="43"/>
      <c r="DQ177" s="43"/>
      <c r="DR177" s="115"/>
      <c r="DU177" s="50"/>
      <c r="DV177" s="115"/>
      <c r="DW177" s="222"/>
      <c r="DX177" s="223"/>
      <c r="EB177" s="221"/>
      <c r="EE177" s="50"/>
      <c r="EF177" s="115"/>
      <c r="EG177" s="43"/>
      <c r="EH177" s="43"/>
      <c r="EI177" s="43"/>
      <c r="EJ177" s="115"/>
      <c r="EM177" s="50"/>
      <c r="EN177" s="115"/>
      <c r="EO177" s="222"/>
      <c r="EP177" s="223"/>
      <c r="ET177" s="221"/>
      <c r="EW177" s="50"/>
      <c r="EX177" s="115"/>
      <c r="EY177" s="43"/>
      <c r="EZ177" s="43"/>
      <c r="FA177" s="43"/>
      <c r="FB177" s="115"/>
      <c r="FE177" s="50"/>
      <c r="FF177" s="115"/>
      <c r="FG177" s="222"/>
      <c r="FH177" s="223"/>
      <c r="FL177" s="221"/>
      <c r="FO177" s="50"/>
      <c r="FP177" s="115"/>
      <c r="FQ177" s="43"/>
      <c r="FR177" s="43"/>
      <c r="FS177" s="43"/>
      <c r="FT177" s="115"/>
      <c r="FW177" s="50"/>
      <c r="FX177" s="115"/>
      <c r="FY177" s="222"/>
      <c r="FZ177" s="223"/>
      <c r="GD177" s="221"/>
      <c r="GG177" s="50"/>
      <c r="GH177" s="115"/>
      <c r="GI177" s="43"/>
      <c r="GJ177" s="43"/>
      <c r="GK177" s="43"/>
      <c r="GL177" s="115"/>
      <c r="GO177" s="50"/>
      <c r="GP177" s="115"/>
      <c r="GQ177" s="222"/>
    </row>
    <row r="178">
      <c r="A178" s="218"/>
      <c r="B178" s="219"/>
      <c r="C178" s="15"/>
      <c r="D178" s="15"/>
      <c r="E178" s="15"/>
      <c r="F178" s="71"/>
      <c r="G178" s="15"/>
      <c r="H178" s="15"/>
      <c r="I178" s="28"/>
      <c r="J178" s="71"/>
      <c r="K178" s="35"/>
      <c r="L178" s="35"/>
      <c r="M178" s="35"/>
      <c r="N178" s="71"/>
      <c r="O178" s="15"/>
      <c r="P178" s="15"/>
      <c r="Q178" s="28"/>
      <c r="R178" s="71"/>
      <c r="S178" s="173"/>
      <c r="T178" s="219"/>
      <c r="U178" s="15"/>
      <c r="V178" s="15"/>
      <c r="W178" s="15"/>
      <c r="X178" s="165"/>
      <c r="Y178" s="15"/>
      <c r="Z178" s="15"/>
      <c r="AA178" s="28"/>
      <c r="AB178" s="71"/>
      <c r="AC178" s="35"/>
      <c r="AD178" s="35"/>
      <c r="AE178" s="35"/>
      <c r="AF178" s="71"/>
      <c r="AG178" s="15"/>
      <c r="AH178" s="15"/>
      <c r="AI178" s="15"/>
      <c r="AJ178" s="71"/>
      <c r="AK178" s="173"/>
      <c r="AL178" s="219"/>
      <c r="AM178" s="15"/>
      <c r="AN178" s="15"/>
      <c r="AO178" s="15"/>
      <c r="AP178" s="165"/>
      <c r="AQ178" s="15"/>
      <c r="AR178" s="15"/>
      <c r="AS178" s="28"/>
      <c r="AT178" s="71"/>
      <c r="AU178" s="35"/>
      <c r="AV178" s="35"/>
      <c r="AW178" s="35"/>
      <c r="AX178" s="71"/>
      <c r="AY178" s="15"/>
      <c r="AZ178" s="15"/>
      <c r="BA178" s="28"/>
      <c r="BB178" s="71"/>
      <c r="BC178" s="173"/>
      <c r="BD178" s="220"/>
      <c r="BH178" s="221"/>
      <c r="BK178" s="50"/>
      <c r="BL178" s="115"/>
      <c r="BM178" s="43"/>
      <c r="BN178" s="43"/>
      <c r="BO178" s="43"/>
      <c r="BP178" s="115"/>
      <c r="BS178" s="50"/>
      <c r="BT178" s="115"/>
      <c r="BU178" s="222"/>
      <c r="BV178" s="223"/>
      <c r="BZ178" s="221"/>
      <c r="CC178" s="50"/>
      <c r="CD178" s="115"/>
      <c r="CE178" s="43"/>
      <c r="CF178" s="43"/>
      <c r="CG178" s="43"/>
      <c r="CH178" s="115"/>
      <c r="CK178" s="50"/>
      <c r="CL178" s="115"/>
      <c r="CM178" s="222"/>
      <c r="CN178" s="223"/>
      <c r="CR178" s="221"/>
      <c r="CU178" s="50"/>
      <c r="CV178" s="115"/>
      <c r="CW178" s="43"/>
      <c r="CX178" s="43"/>
      <c r="CY178" s="43"/>
      <c r="CZ178" s="115"/>
      <c r="DC178" s="50"/>
      <c r="DD178" s="115"/>
      <c r="DE178" s="222"/>
      <c r="DF178" s="223"/>
      <c r="DJ178" s="221"/>
      <c r="DM178" s="50"/>
      <c r="DN178" s="115"/>
      <c r="DO178" s="43"/>
      <c r="DP178" s="43"/>
      <c r="DQ178" s="43"/>
      <c r="DR178" s="115"/>
      <c r="DU178" s="50"/>
      <c r="DV178" s="115"/>
      <c r="DW178" s="222"/>
      <c r="DX178" s="223"/>
      <c r="EB178" s="221"/>
      <c r="EE178" s="50"/>
      <c r="EF178" s="115"/>
      <c r="EG178" s="43"/>
      <c r="EH178" s="43"/>
      <c r="EI178" s="43"/>
      <c r="EJ178" s="115"/>
      <c r="EM178" s="50"/>
      <c r="EN178" s="115"/>
      <c r="EO178" s="222"/>
      <c r="EP178" s="223"/>
      <c r="ET178" s="221"/>
      <c r="EW178" s="50"/>
      <c r="EX178" s="115"/>
      <c r="EY178" s="43"/>
      <c r="EZ178" s="43"/>
      <c r="FA178" s="43"/>
      <c r="FB178" s="115"/>
      <c r="FE178" s="50"/>
      <c r="FF178" s="115"/>
      <c r="FG178" s="222"/>
      <c r="FH178" s="223"/>
      <c r="FL178" s="221"/>
      <c r="FO178" s="50"/>
      <c r="FP178" s="115"/>
      <c r="FQ178" s="43"/>
      <c r="FR178" s="43"/>
      <c r="FS178" s="43"/>
      <c r="FT178" s="115"/>
      <c r="FW178" s="50"/>
      <c r="FX178" s="115"/>
      <c r="FY178" s="222"/>
      <c r="FZ178" s="223"/>
      <c r="GD178" s="221"/>
      <c r="GG178" s="50"/>
      <c r="GH178" s="115"/>
      <c r="GI178" s="43"/>
      <c r="GJ178" s="43"/>
      <c r="GK178" s="43"/>
      <c r="GL178" s="115"/>
      <c r="GO178" s="50"/>
      <c r="GP178" s="115"/>
      <c r="GQ178" s="222"/>
    </row>
    <row r="179">
      <c r="A179" s="218"/>
      <c r="B179" s="219"/>
      <c r="C179" s="15"/>
      <c r="D179" s="15"/>
      <c r="E179" s="15"/>
      <c r="F179" s="71"/>
      <c r="G179" s="15"/>
      <c r="H179" s="15"/>
      <c r="I179" s="28"/>
      <c r="J179" s="71"/>
      <c r="K179" s="35"/>
      <c r="L179" s="35"/>
      <c r="M179" s="35"/>
      <c r="N179" s="71"/>
      <c r="O179" s="15"/>
      <c r="P179" s="15"/>
      <c r="Q179" s="28"/>
      <c r="R179" s="71"/>
      <c r="S179" s="173"/>
      <c r="T179" s="219"/>
      <c r="U179" s="15"/>
      <c r="V179" s="15"/>
      <c r="W179" s="15"/>
      <c r="X179" s="165"/>
      <c r="Y179" s="15"/>
      <c r="Z179" s="15"/>
      <c r="AA179" s="28"/>
      <c r="AB179" s="71"/>
      <c r="AC179" s="35"/>
      <c r="AD179" s="35"/>
      <c r="AE179" s="35"/>
      <c r="AF179" s="71"/>
      <c r="AG179" s="15"/>
      <c r="AH179" s="15"/>
      <c r="AI179" s="15"/>
      <c r="AJ179" s="71"/>
      <c r="AK179" s="173"/>
      <c r="AL179" s="219"/>
      <c r="AM179" s="15"/>
      <c r="AN179" s="15"/>
      <c r="AO179" s="15"/>
      <c r="AP179" s="165"/>
      <c r="AQ179" s="15"/>
      <c r="AR179" s="15"/>
      <c r="AS179" s="28"/>
      <c r="AT179" s="71"/>
      <c r="AU179" s="35"/>
      <c r="AV179" s="35"/>
      <c r="AW179" s="35"/>
      <c r="AX179" s="71"/>
      <c r="AY179" s="15"/>
      <c r="AZ179" s="15"/>
      <c r="BA179" s="28"/>
      <c r="BB179" s="71"/>
      <c r="BC179" s="173"/>
      <c r="BD179" s="220"/>
      <c r="BH179" s="221"/>
      <c r="BK179" s="50"/>
      <c r="BL179" s="115"/>
      <c r="BM179" s="43"/>
      <c r="BN179" s="43"/>
      <c r="BO179" s="43"/>
      <c r="BP179" s="115"/>
      <c r="BS179" s="50"/>
      <c r="BT179" s="115"/>
      <c r="BU179" s="222"/>
      <c r="BV179" s="223"/>
      <c r="BZ179" s="221"/>
      <c r="CC179" s="50"/>
      <c r="CD179" s="115"/>
      <c r="CE179" s="43"/>
      <c r="CF179" s="43"/>
      <c r="CG179" s="43"/>
      <c r="CH179" s="115"/>
      <c r="CK179" s="50"/>
      <c r="CL179" s="115"/>
      <c r="CM179" s="222"/>
      <c r="CN179" s="223"/>
      <c r="CR179" s="221"/>
      <c r="CU179" s="50"/>
      <c r="CV179" s="115"/>
      <c r="CW179" s="43"/>
      <c r="CX179" s="43"/>
      <c r="CY179" s="43"/>
      <c r="CZ179" s="115"/>
      <c r="DC179" s="50"/>
      <c r="DD179" s="115"/>
      <c r="DE179" s="222"/>
      <c r="DF179" s="223"/>
      <c r="DJ179" s="221"/>
      <c r="DM179" s="50"/>
      <c r="DN179" s="115"/>
      <c r="DO179" s="43"/>
      <c r="DP179" s="43"/>
      <c r="DQ179" s="43"/>
      <c r="DR179" s="115"/>
      <c r="DU179" s="50"/>
      <c r="DV179" s="115"/>
      <c r="DW179" s="222"/>
      <c r="DX179" s="223"/>
      <c r="EB179" s="221"/>
      <c r="EE179" s="50"/>
      <c r="EF179" s="115"/>
      <c r="EG179" s="43"/>
      <c r="EH179" s="43"/>
      <c r="EI179" s="43"/>
      <c r="EJ179" s="115"/>
      <c r="EM179" s="50"/>
      <c r="EN179" s="115"/>
      <c r="EO179" s="222"/>
      <c r="EP179" s="223"/>
      <c r="ET179" s="221"/>
      <c r="EW179" s="50"/>
      <c r="EX179" s="115"/>
      <c r="EY179" s="43"/>
      <c r="EZ179" s="43"/>
      <c r="FA179" s="43"/>
      <c r="FB179" s="115"/>
      <c r="FE179" s="50"/>
      <c r="FF179" s="115"/>
      <c r="FG179" s="222"/>
      <c r="FH179" s="223"/>
      <c r="FL179" s="221"/>
      <c r="FO179" s="50"/>
      <c r="FP179" s="115"/>
      <c r="FQ179" s="43"/>
      <c r="FR179" s="43"/>
      <c r="FS179" s="43"/>
      <c r="FT179" s="115"/>
      <c r="FW179" s="50"/>
      <c r="FX179" s="115"/>
      <c r="FY179" s="222"/>
      <c r="FZ179" s="223"/>
      <c r="GD179" s="221"/>
      <c r="GG179" s="50"/>
      <c r="GH179" s="115"/>
      <c r="GI179" s="43"/>
      <c r="GJ179" s="43"/>
      <c r="GK179" s="43"/>
      <c r="GL179" s="115"/>
      <c r="GO179" s="50"/>
      <c r="GP179" s="115"/>
      <c r="GQ179" s="222"/>
    </row>
    <row r="180">
      <c r="A180" s="218"/>
      <c r="B180" s="219"/>
      <c r="C180" s="15"/>
      <c r="D180" s="15"/>
      <c r="E180" s="15"/>
      <c r="F180" s="71"/>
      <c r="G180" s="15"/>
      <c r="H180" s="15"/>
      <c r="I180" s="28"/>
      <c r="J180" s="71"/>
      <c r="K180" s="35"/>
      <c r="L180" s="35"/>
      <c r="M180" s="35"/>
      <c r="N180" s="71"/>
      <c r="O180" s="15"/>
      <c r="P180" s="15"/>
      <c r="Q180" s="28"/>
      <c r="R180" s="71"/>
      <c r="S180" s="173"/>
      <c r="T180" s="219"/>
      <c r="U180" s="15"/>
      <c r="V180" s="15"/>
      <c r="W180" s="15"/>
      <c r="X180" s="165"/>
      <c r="Y180" s="15"/>
      <c r="Z180" s="15"/>
      <c r="AA180" s="28"/>
      <c r="AB180" s="71"/>
      <c r="AC180" s="35"/>
      <c r="AD180" s="35"/>
      <c r="AE180" s="35"/>
      <c r="AF180" s="71"/>
      <c r="AG180" s="15"/>
      <c r="AH180" s="15"/>
      <c r="AI180" s="15"/>
      <c r="AJ180" s="71"/>
      <c r="AK180" s="173"/>
      <c r="AL180" s="219"/>
      <c r="AM180" s="15"/>
      <c r="AN180" s="15"/>
      <c r="AO180" s="15"/>
      <c r="AP180" s="165"/>
      <c r="AQ180" s="15"/>
      <c r="AR180" s="15"/>
      <c r="AS180" s="28"/>
      <c r="AT180" s="71"/>
      <c r="AU180" s="35"/>
      <c r="AV180" s="35"/>
      <c r="AW180" s="35"/>
      <c r="AX180" s="71"/>
      <c r="AY180" s="15"/>
      <c r="AZ180" s="15"/>
      <c r="BA180" s="28"/>
      <c r="BB180" s="71"/>
      <c r="BC180" s="173"/>
      <c r="BD180" s="220"/>
      <c r="BH180" s="221"/>
      <c r="BK180" s="50"/>
      <c r="BL180" s="115"/>
      <c r="BM180" s="43"/>
      <c r="BN180" s="43"/>
      <c r="BO180" s="43"/>
      <c r="BP180" s="115"/>
      <c r="BS180" s="50"/>
      <c r="BT180" s="115"/>
      <c r="BU180" s="222"/>
      <c r="BV180" s="223"/>
      <c r="BZ180" s="221"/>
      <c r="CC180" s="50"/>
      <c r="CD180" s="115"/>
      <c r="CE180" s="43"/>
      <c r="CF180" s="43"/>
      <c r="CG180" s="43"/>
      <c r="CH180" s="115"/>
      <c r="CK180" s="50"/>
      <c r="CL180" s="115"/>
      <c r="CM180" s="222"/>
      <c r="CN180" s="223"/>
      <c r="CR180" s="221"/>
      <c r="CU180" s="50"/>
      <c r="CV180" s="115"/>
      <c r="CW180" s="43"/>
      <c r="CX180" s="43"/>
      <c r="CY180" s="43"/>
      <c r="CZ180" s="115"/>
      <c r="DC180" s="50"/>
      <c r="DD180" s="115"/>
      <c r="DE180" s="222"/>
      <c r="DF180" s="223"/>
      <c r="DJ180" s="221"/>
      <c r="DM180" s="50"/>
      <c r="DN180" s="115"/>
      <c r="DO180" s="43"/>
      <c r="DP180" s="43"/>
      <c r="DQ180" s="43"/>
      <c r="DR180" s="115"/>
      <c r="DU180" s="50"/>
      <c r="DV180" s="115"/>
      <c r="DW180" s="222"/>
      <c r="DX180" s="223"/>
      <c r="EB180" s="221"/>
      <c r="EE180" s="50"/>
      <c r="EF180" s="115"/>
      <c r="EG180" s="43"/>
      <c r="EH180" s="43"/>
      <c r="EI180" s="43"/>
      <c r="EJ180" s="115"/>
      <c r="EM180" s="50"/>
      <c r="EN180" s="115"/>
      <c r="EO180" s="222"/>
      <c r="EP180" s="223"/>
      <c r="ET180" s="221"/>
      <c r="EW180" s="50"/>
      <c r="EX180" s="115"/>
      <c r="EY180" s="43"/>
      <c r="EZ180" s="43"/>
      <c r="FA180" s="43"/>
      <c r="FB180" s="115"/>
      <c r="FE180" s="50"/>
      <c r="FF180" s="115"/>
      <c r="FG180" s="222"/>
      <c r="FH180" s="223"/>
      <c r="FL180" s="221"/>
      <c r="FO180" s="50"/>
      <c r="FP180" s="115"/>
      <c r="FQ180" s="43"/>
      <c r="FR180" s="43"/>
      <c r="FS180" s="43"/>
      <c r="FT180" s="115"/>
      <c r="FW180" s="50"/>
      <c r="FX180" s="115"/>
      <c r="FY180" s="222"/>
      <c r="FZ180" s="223"/>
      <c r="GD180" s="221"/>
      <c r="GG180" s="50"/>
      <c r="GH180" s="115"/>
      <c r="GI180" s="43"/>
      <c r="GJ180" s="43"/>
      <c r="GK180" s="43"/>
      <c r="GL180" s="115"/>
      <c r="GO180" s="50"/>
      <c r="GP180" s="115"/>
      <c r="GQ180" s="222"/>
    </row>
    <row r="181">
      <c r="A181" s="218"/>
      <c r="B181" s="219"/>
      <c r="C181" s="15"/>
      <c r="D181" s="15"/>
      <c r="E181" s="15"/>
      <c r="F181" s="71"/>
      <c r="G181" s="15"/>
      <c r="H181" s="15"/>
      <c r="I181" s="28"/>
      <c r="J181" s="71"/>
      <c r="K181" s="35"/>
      <c r="L181" s="35"/>
      <c r="M181" s="35"/>
      <c r="N181" s="71"/>
      <c r="O181" s="15"/>
      <c r="P181" s="15"/>
      <c r="Q181" s="28"/>
      <c r="R181" s="71"/>
      <c r="S181" s="173"/>
      <c r="T181" s="219"/>
      <c r="U181" s="15"/>
      <c r="V181" s="15"/>
      <c r="W181" s="15"/>
      <c r="X181" s="165"/>
      <c r="Y181" s="15"/>
      <c r="Z181" s="15"/>
      <c r="AA181" s="28"/>
      <c r="AB181" s="71"/>
      <c r="AC181" s="35"/>
      <c r="AD181" s="35"/>
      <c r="AE181" s="35"/>
      <c r="AF181" s="71"/>
      <c r="AG181" s="15"/>
      <c r="AH181" s="15"/>
      <c r="AI181" s="15"/>
      <c r="AJ181" s="71"/>
      <c r="AK181" s="173"/>
      <c r="AL181" s="219"/>
      <c r="AM181" s="15"/>
      <c r="AN181" s="15"/>
      <c r="AO181" s="15"/>
      <c r="AP181" s="165"/>
      <c r="AQ181" s="15"/>
      <c r="AR181" s="15"/>
      <c r="AS181" s="28"/>
      <c r="AT181" s="71"/>
      <c r="AU181" s="35"/>
      <c r="AV181" s="35"/>
      <c r="AW181" s="35"/>
      <c r="AX181" s="71"/>
      <c r="AY181" s="15"/>
      <c r="AZ181" s="15"/>
      <c r="BA181" s="28"/>
      <c r="BB181" s="71"/>
      <c r="BC181" s="173"/>
      <c r="BD181" s="220"/>
      <c r="BH181" s="221"/>
      <c r="BK181" s="50"/>
      <c r="BL181" s="115"/>
      <c r="BM181" s="43"/>
      <c r="BN181" s="43"/>
      <c r="BO181" s="43"/>
      <c r="BP181" s="115"/>
      <c r="BS181" s="50"/>
      <c r="BT181" s="115"/>
      <c r="BU181" s="222"/>
      <c r="BV181" s="223"/>
      <c r="BZ181" s="221"/>
      <c r="CC181" s="50"/>
      <c r="CD181" s="115"/>
      <c r="CE181" s="43"/>
      <c r="CF181" s="43"/>
      <c r="CG181" s="43"/>
      <c r="CH181" s="115"/>
      <c r="CK181" s="50"/>
      <c r="CL181" s="115"/>
      <c r="CM181" s="222"/>
      <c r="CN181" s="223"/>
      <c r="CR181" s="221"/>
      <c r="CU181" s="50"/>
      <c r="CV181" s="115"/>
      <c r="CW181" s="43"/>
      <c r="CX181" s="43"/>
      <c r="CY181" s="43"/>
      <c r="CZ181" s="115"/>
      <c r="DC181" s="50"/>
      <c r="DD181" s="115"/>
      <c r="DE181" s="222"/>
      <c r="DF181" s="223"/>
      <c r="DJ181" s="221"/>
      <c r="DM181" s="50"/>
      <c r="DN181" s="115"/>
      <c r="DO181" s="43"/>
      <c r="DP181" s="43"/>
      <c r="DQ181" s="43"/>
      <c r="DR181" s="115"/>
      <c r="DU181" s="50"/>
      <c r="DV181" s="115"/>
      <c r="DW181" s="222"/>
      <c r="DX181" s="223"/>
      <c r="EB181" s="221"/>
      <c r="EE181" s="50"/>
      <c r="EF181" s="115"/>
      <c r="EG181" s="43"/>
      <c r="EH181" s="43"/>
      <c r="EI181" s="43"/>
      <c r="EJ181" s="115"/>
      <c r="EM181" s="50"/>
      <c r="EN181" s="115"/>
      <c r="EO181" s="222"/>
      <c r="EP181" s="223"/>
      <c r="ET181" s="221"/>
      <c r="EW181" s="50"/>
      <c r="EX181" s="115"/>
      <c r="EY181" s="43"/>
      <c r="EZ181" s="43"/>
      <c r="FA181" s="43"/>
      <c r="FB181" s="115"/>
      <c r="FE181" s="50"/>
      <c r="FF181" s="115"/>
      <c r="FG181" s="222"/>
      <c r="FH181" s="223"/>
      <c r="FL181" s="221"/>
      <c r="FO181" s="50"/>
      <c r="FP181" s="115"/>
      <c r="FQ181" s="43"/>
      <c r="FR181" s="43"/>
      <c r="FS181" s="43"/>
      <c r="FT181" s="115"/>
      <c r="FW181" s="50"/>
      <c r="FX181" s="115"/>
      <c r="FY181" s="222"/>
      <c r="FZ181" s="223"/>
      <c r="GD181" s="221"/>
      <c r="GG181" s="50"/>
      <c r="GH181" s="115"/>
      <c r="GI181" s="43"/>
      <c r="GJ181" s="43"/>
      <c r="GK181" s="43"/>
      <c r="GL181" s="115"/>
      <c r="GO181" s="50"/>
      <c r="GP181" s="115"/>
      <c r="GQ181" s="222"/>
    </row>
    <row r="182">
      <c r="A182" s="218"/>
      <c r="B182" s="219"/>
      <c r="C182" s="15"/>
      <c r="D182" s="15"/>
      <c r="E182" s="15"/>
      <c r="F182" s="71"/>
      <c r="G182" s="15"/>
      <c r="H182" s="15"/>
      <c r="I182" s="28"/>
      <c r="J182" s="71"/>
      <c r="K182" s="35"/>
      <c r="L182" s="35"/>
      <c r="M182" s="35"/>
      <c r="N182" s="71"/>
      <c r="O182" s="15"/>
      <c r="P182" s="15"/>
      <c r="Q182" s="28"/>
      <c r="R182" s="71"/>
      <c r="S182" s="173"/>
      <c r="T182" s="219"/>
      <c r="U182" s="15"/>
      <c r="V182" s="15"/>
      <c r="W182" s="15"/>
      <c r="X182" s="165"/>
      <c r="Y182" s="15"/>
      <c r="Z182" s="15"/>
      <c r="AA182" s="28"/>
      <c r="AB182" s="71"/>
      <c r="AC182" s="35"/>
      <c r="AD182" s="35"/>
      <c r="AE182" s="35"/>
      <c r="AF182" s="71"/>
      <c r="AG182" s="15"/>
      <c r="AH182" s="15"/>
      <c r="AI182" s="15"/>
      <c r="AJ182" s="71"/>
      <c r="AK182" s="173"/>
      <c r="AL182" s="219"/>
      <c r="AM182" s="15"/>
      <c r="AN182" s="15"/>
      <c r="AO182" s="15"/>
      <c r="AP182" s="165"/>
      <c r="AQ182" s="15"/>
      <c r="AR182" s="15"/>
      <c r="AS182" s="28"/>
      <c r="AT182" s="71"/>
      <c r="AU182" s="35"/>
      <c r="AV182" s="35"/>
      <c r="AW182" s="35"/>
      <c r="AX182" s="71"/>
      <c r="AY182" s="15"/>
      <c r="AZ182" s="15"/>
      <c r="BA182" s="28"/>
      <c r="BB182" s="71"/>
      <c r="BC182" s="173"/>
      <c r="BD182" s="220"/>
      <c r="BH182" s="221"/>
      <c r="BK182" s="50"/>
      <c r="BL182" s="115"/>
      <c r="BM182" s="43"/>
      <c r="BN182" s="43"/>
      <c r="BO182" s="43"/>
      <c r="BP182" s="115"/>
      <c r="BS182" s="50"/>
      <c r="BT182" s="115"/>
      <c r="BU182" s="222"/>
      <c r="BV182" s="223"/>
      <c r="BZ182" s="221"/>
      <c r="CC182" s="50"/>
      <c r="CD182" s="115"/>
      <c r="CE182" s="43"/>
      <c r="CF182" s="43"/>
      <c r="CG182" s="43"/>
      <c r="CH182" s="115"/>
      <c r="CK182" s="50"/>
      <c r="CL182" s="115"/>
      <c r="CM182" s="222"/>
      <c r="CN182" s="223"/>
      <c r="CR182" s="221"/>
      <c r="CU182" s="50"/>
      <c r="CV182" s="115"/>
      <c r="CW182" s="43"/>
      <c r="CX182" s="43"/>
      <c r="CY182" s="43"/>
      <c r="CZ182" s="115"/>
      <c r="DC182" s="50"/>
      <c r="DD182" s="115"/>
      <c r="DE182" s="222"/>
      <c r="DF182" s="223"/>
      <c r="DJ182" s="221"/>
      <c r="DM182" s="50"/>
      <c r="DN182" s="115"/>
      <c r="DO182" s="43"/>
      <c r="DP182" s="43"/>
      <c r="DQ182" s="43"/>
      <c r="DR182" s="115"/>
      <c r="DU182" s="50"/>
      <c r="DV182" s="115"/>
      <c r="DW182" s="222"/>
      <c r="DX182" s="223"/>
      <c r="EB182" s="221"/>
      <c r="EE182" s="50"/>
      <c r="EF182" s="115"/>
      <c r="EG182" s="43"/>
      <c r="EH182" s="43"/>
      <c r="EI182" s="43"/>
      <c r="EJ182" s="115"/>
      <c r="EM182" s="50"/>
      <c r="EN182" s="115"/>
      <c r="EO182" s="222"/>
      <c r="EP182" s="223"/>
      <c r="ET182" s="221"/>
      <c r="EW182" s="50"/>
      <c r="EX182" s="115"/>
      <c r="EY182" s="43"/>
      <c r="EZ182" s="43"/>
      <c r="FA182" s="43"/>
      <c r="FB182" s="115"/>
      <c r="FE182" s="50"/>
      <c r="FF182" s="115"/>
      <c r="FG182" s="222"/>
      <c r="FH182" s="223"/>
      <c r="FL182" s="221"/>
      <c r="FO182" s="50"/>
      <c r="FP182" s="115"/>
      <c r="FQ182" s="43"/>
      <c r="FR182" s="43"/>
      <c r="FS182" s="43"/>
      <c r="FT182" s="115"/>
      <c r="FW182" s="50"/>
      <c r="FX182" s="115"/>
      <c r="FY182" s="222"/>
      <c r="FZ182" s="223"/>
      <c r="GD182" s="221"/>
      <c r="GG182" s="50"/>
      <c r="GH182" s="115"/>
      <c r="GI182" s="43"/>
      <c r="GJ182" s="43"/>
      <c r="GK182" s="43"/>
      <c r="GL182" s="115"/>
      <c r="GO182" s="50"/>
      <c r="GP182" s="115"/>
      <c r="GQ182" s="222"/>
    </row>
    <row r="183">
      <c r="A183" s="218"/>
      <c r="B183" s="219"/>
      <c r="C183" s="15"/>
      <c r="D183" s="15"/>
      <c r="E183" s="15"/>
      <c r="F183" s="71"/>
      <c r="G183" s="15"/>
      <c r="H183" s="15"/>
      <c r="I183" s="28"/>
      <c r="J183" s="71"/>
      <c r="K183" s="35"/>
      <c r="L183" s="35"/>
      <c r="M183" s="35"/>
      <c r="N183" s="71"/>
      <c r="O183" s="15"/>
      <c r="P183" s="15"/>
      <c r="Q183" s="28"/>
      <c r="R183" s="71"/>
      <c r="S183" s="173"/>
      <c r="T183" s="219"/>
      <c r="U183" s="15"/>
      <c r="V183" s="15"/>
      <c r="W183" s="15"/>
      <c r="X183" s="165"/>
      <c r="Y183" s="15"/>
      <c r="Z183" s="15"/>
      <c r="AA183" s="28"/>
      <c r="AB183" s="71"/>
      <c r="AC183" s="35"/>
      <c r="AD183" s="35"/>
      <c r="AE183" s="35"/>
      <c r="AF183" s="71"/>
      <c r="AG183" s="15"/>
      <c r="AH183" s="15"/>
      <c r="AI183" s="15"/>
      <c r="AJ183" s="71"/>
      <c r="AK183" s="173"/>
      <c r="AL183" s="219"/>
      <c r="AM183" s="15"/>
      <c r="AN183" s="15"/>
      <c r="AO183" s="15"/>
      <c r="AP183" s="165"/>
      <c r="AQ183" s="15"/>
      <c r="AR183" s="15"/>
      <c r="AS183" s="28"/>
      <c r="AT183" s="71"/>
      <c r="AU183" s="35"/>
      <c r="AV183" s="35"/>
      <c r="AW183" s="35"/>
      <c r="AX183" s="71"/>
      <c r="AY183" s="15"/>
      <c r="AZ183" s="15"/>
      <c r="BA183" s="28"/>
      <c r="BB183" s="71"/>
      <c r="BC183" s="173"/>
      <c r="BD183" s="220"/>
      <c r="BH183" s="221"/>
      <c r="BK183" s="50"/>
      <c r="BL183" s="115"/>
      <c r="BM183" s="43"/>
      <c r="BN183" s="43"/>
      <c r="BO183" s="43"/>
      <c r="BP183" s="115"/>
      <c r="BS183" s="50"/>
      <c r="BT183" s="115"/>
      <c r="BU183" s="222"/>
      <c r="BV183" s="223"/>
      <c r="BZ183" s="221"/>
      <c r="CC183" s="50"/>
      <c r="CD183" s="115"/>
      <c r="CE183" s="43"/>
      <c r="CF183" s="43"/>
      <c r="CG183" s="43"/>
      <c r="CH183" s="115"/>
      <c r="CK183" s="50"/>
      <c r="CL183" s="115"/>
      <c r="CM183" s="222"/>
      <c r="CN183" s="223"/>
      <c r="CR183" s="221"/>
      <c r="CU183" s="50"/>
      <c r="CV183" s="115"/>
      <c r="CW183" s="43"/>
      <c r="CX183" s="43"/>
      <c r="CY183" s="43"/>
      <c r="CZ183" s="115"/>
      <c r="DC183" s="50"/>
      <c r="DD183" s="115"/>
      <c r="DE183" s="222"/>
      <c r="DF183" s="223"/>
      <c r="DJ183" s="221"/>
      <c r="DM183" s="50"/>
      <c r="DN183" s="115"/>
      <c r="DO183" s="43"/>
      <c r="DP183" s="43"/>
      <c r="DQ183" s="43"/>
      <c r="DR183" s="115"/>
      <c r="DU183" s="50"/>
      <c r="DV183" s="115"/>
      <c r="DW183" s="222"/>
      <c r="DX183" s="223"/>
      <c r="EB183" s="221"/>
      <c r="EE183" s="50"/>
      <c r="EF183" s="115"/>
      <c r="EG183" s="43"/>
      <c r="EH183" s="43"/>
      <c r="EI183" s="43"/>
      <c r="EJ183" s="115"/>
      <c r="EM183" s="50"/>
      <c r="EN183" s="115"/>
      <c r="EO183" s="222"/>
      <c r="EP183" s="223"/>
      <c r="ET183" s="221"/>
      <c r="EW183" s="50"/>
      <c r="EX183" s="115"/>
      <c r="EY183" s="43"/>
      <c r="EZ183" s="43"/>
      <c r="FA183" s="43"/>
      <c r="FB183" s="115"/>
      <c r="FE183" s="50"/>
      <c r="FF183" s="115"/>
      <c r="FG183" s="222"/>
      <c r="FH183" s="223"/>
      <c r="FL183" s="221"/>
      <c r="FO183" s="50"/>
      <c r="FP183" s="115"/>
      <c r="FQ183" s="43"/>
      <c r="FR183" s="43"/>
      <c r="FS183" s="43"/>
      <c r="FT183" s="115"/>
      <c r="FW183" s="50"/>
      <c r="FX183" s="115"/>
      <c r="FY183" s="222"/>
      <c r="FZ183" s="223"/>
      <c r="GD183" s="221"/>
      <c r="GG183" s="50"/>
      <c r="GH183" s="115"/>
      <c r="GI183" s="43"/>
      <c r="GJ183" s="43"/>
      <c r="GK183" s="43"/>
      <c r="GL183" s="115"/>
      <c r="GO183" s="50"/>
      <c r="GP183" s="115"/>
      <c r="GQ183" s="222"/>
    </row>
    <row r="184">
      <c r="A184" s="218"/>
      <c r="B184" s="219"/>
      <c r="C184" s="15"/>
      <c r="D184" s="15"/>
      <c r="E184" s="15"/>
      <c r="F184" s="71"/>
      <c r="G184" s="15"/>
      <c r="H184" s="15"/>
      <c r="I184" s="28"/>
      <c r="J184" s="71"/>
      <c r="K184" s="35"/>
      <c r="L184" s="35"/>
      <c r="M184" s="35"/>
      <c r="N184" s="71"/>
      <c r="O184" s="15"/>
      <c r="P184" s="15"/>
      <c r="Q184" s="28"/>
      <c r="R184" s="71"/>
      <c r="S184" s="173"/>
      <c r="T184" s="219"/>
      <c r="U184" s="15"/>
      <c r="V184" s="15"/>
      <c r="W184" s="15"/>
      <c r="X184" s="165"/>
      <c r="Y184" s="15"/>
      <c r="Z184" s="15"/>
      <c r="AA184" s="28"/>
      <c r="AB184" s="71"/>
      <c r="AC184" s="35"/>
      <c r="AD184" s="35"/>
      <c r="AE184" s="35"/>
      <c r="AF184" s="71"/>
      <c r="AG184" s="15"/>
      <c r="AH184" s="15"/>
      <c r="AI184" s="15"/>
      <c r="AJ184" s="71"/>
      <c r="AK184" s="173"/>
      <c r="AL184" s="219"/>
      <c r="AM184" s="15"/>
      <c r="AN184" s="15"/>
      <c r="AO184" s="15"/>
      <c r="AP184" s="165"/>
      <c r="AQ184" s="15"/>
      <c r="AR184" s="15"/>
      <c r="AS184" s="28"/>
      <c r="AT184" s="71"/>
      <c r="AU184" s="35"/>
      <c r="AV184" s="35"/>
      <c r="AW184" s="35"/>
      <c r="AX184" s="71"/>
      <c r="AY184" s="15"/>
      <c r="AZ184" s="15"/>
      <c r="BA184" s="28"/>
      <c r="BB184" s="71"/>
      <c r="BC184" s="173"/>
      <c r="BD184" s="220"/>
      <c r="BH184" s="221"/>
      <c r="BK184" s="50"/>
      <c r="BL184" s="115"/>
      <c r="BM184" s="43"/>
      <c r="BN184" s="43"/>
      <c r="BO184" s="43"/>
      <c r="BP184" s="115"/>
      <c r="BS184" s="50"/>
      <c r="BT184" s="115"/>
      <c r="BU184" s="222"/>
      <c r="BV184" s="223"/>
      <c r="BZ184" s="221"/>
      <c r="CC184" s="50"/>
      <c r="CD184" s="115"/>
      <c r="CE184" s="43"/>
      <c r="CF184" s="43"/>
      <c r="CG184" s="43"/>
      <c r="CH184" s="115"/>
      <c r="CK184" s="50"/>
      <c r="CL184" s="115"/>
      <c r="CM184" s="222"/>
      <c r="CN184" s="223"/>
      <c r="CR184" s="221"/>
      <c r="CU184" s="50"/>
      <c r="CV184" s="115"/>
      <c r="CW184" s="43"/>
      <c r="CX184" s="43"/>
      <c r="CY184" s="43"/>
      <c r="CZ184" s="115"/>
      <c r="DC184" s="50"/>
      <c r="DD184" s="115"/>
      <c r="DE184" s="222"/>
      <c r="DF184" s="223"/>
      <c r="DJ184" s="221"/>
      <c r="DM184" s="50"/>
      <c r="DN184" s="115"/>
      <c r="DO184" s="43"/>
      <c r="DP184" s="43"/>
      <c r="DQ184" s="43"/>
      <c r="DR184" s="115"/>
      <c r="DU184" s="50"/>
      <c r="DV184" s="115"/>
      <c r="DW184" s="222"/>
      <c r="DX184" s="223"/>
      <c r="EB184" s="221"/>
      <c r="EE184" s="50"/>
      <c r="EF184" s="115"/>
      <c r="EG184" s="43"/>
      <c r="EH184" s="43"/>
      <c r="EI184" s="43"/>
      <c r="EJ184" s="115"/>
      <c r="EM184" s="50"/>
      <c r="EN184" s="115"/>
      <c r="EO184" s="222"/>
      <c r="EP184" s="223"/>
      <c r="ET184" s="221"/>
      <c r="EW184" s="50"/>
      <c r="EX184" s="115"/>
      <c r="EY184" s="43"/>
      <c r="EZ184" s="43"/>
      <c r="FA184" s="43"/>
      <c r="FB184" s="115"/>
      <c r="FE184" s="50"/>
      <c r="FF184" s="115"/>
      <c r="FG184" s="222"/>
      <c r="FH184" s="223"/>
      <c r="FL184" s="221"/>
      <c r="FO184" s="50"/>
      <c r="FP184" s="115"/>
      <c r="FQ184" s="43"/>
      <c r="FR184" s="43"/>
      <c r="FS184" s="43"/>
      <c r="FT184" s="115"/>
      <c r="FW184" s="50"/>
      <c r="FX184" s="115"/>
      <c r="FY184" s="222"/>
      <c r="FZ184" s="223"/>
      <c r="GD184" s="221"/>
      <c r="GG184" s="50"/>
      <c r="GH184" s="115"/>
      <c r="GI184" s="43"/>
      <c r="GJ184" s="43"/>
      <c r="GK184" s="43"/>
      <c r="GL184" s="115"/>
      <c r="GO184" s="50"/>
      <c r="GP184" s="115"/>
      <c r="GQ184" s="222"/>
    </row>
    <row r="185">
      <c r="A185" s="218"/>
      <c r="B185" s="219"/>
      <c r="C185" s="15"/>
      <c r="D185" s="15"/>
      <c r="E185" s="15"/>
      <c r="F185" s="71"/>
      <c r="G185" s="15"/>
      <c r="H185" s="15"/>
      <c r="I185" s="28"/>
      <c r="J185" s="71"/>
      <c r="K185" s="35"/>
      <c r="L185" s="35"/>
      <c r="M185" s="35"/>
      <c r="N185" s="71"/>
      <c r="O185" s="15"/>
      <c r="P185" s="15"/>
      <c r="Q185" s="28"/>
      <c r="R185" s="71"/>
      <c r="S185" s="173"/>
      <c r="T185" s="219"/>
      <c r="U185" s="15"/>
      <c r="V185" s="15"/>
      <c r="W185" s="15"/>
      <c r="X185" s="165"/>
      <c r="Y185" s="15"/>
      <c r="Z185" s="15"/>
      <c r="AA185" s="28"/>
      <c r="AB185" s="71"/>
      <c r="AC185" s="35"/>
      <c r="AD185" s="35"/>
      <c r="AE185" s="35"/>
      <c r="AF185" s="71"/>
      <c r="AG185" s="15"/>
      <c r="AH185" s="15"/>
      <c r="AI185" s="15"/>
      <c r="AJ185" s="71"/>
      <c r="AK185" s="173"/>
      <c r="AL185" s="219"/>
      <c r="AM185" s="15"/>
      <c r="AN185" s="15"/>
      <c r="AO185" s="15"/>
      <c r="AP185" s="165"/>
      <c r="AQ185" s="15"/>
      <c r="AR185" s="15"/>
      <c r="AS185" s="28"/>
      <c r="AT185" s="71"/>
      <c r="AU185" s="35"/>
      <c r="AV185" s="35"/>
      <c r="AW185" s="35"/>
      <c r="AX185" s="71"/>
      <c r="AY185" s="15"/>
      <c r="AZ185" s="15"/>
      <c r="BA185" s="28"/>
      <c r="BB185" s="71"/>
      <c r="BC185" s="173"/>
      <c r="BD185" s="220"/>
      <c r="BH185" s="221"/>
      <c r="BK185" s="50"/>
      <c r="BL185" s="115"/>
      <c r="BM185" s="43"/>
      <c r="BN185" s="43"/>
      <c r="BO185" s="43"/>
      <c r="BP185" s="115"/>
      <c r="BS185" s="50"/>
      <c r="BT185" s="115"/>
      <c r="BU185" s="222"/>
      <c r="BV185" s="223"/>
      <c r="BZ185" s="221"/>
      <c r="CC185" s="50"/>
      <c r="CD185" s="115"/>
      <c r="CE185" s="43"/>
      <c r="CF185" s="43"/>
      <c r="CG185" s="43"/>
      <c r="CH185" s="115"/>
      <c r="CK185" s="50"/>
      <c r="CL185" s="115"/>
      <c r="CM185" s="222"/>
      <c r="CN185" s="223"/>
      <c r="CR185" s="221"/>
      <c r="CU185" s="50"/>
      <c r="CV185" s="115"/>
      <c r="CW185" s="43"/>
      <c r="CX185" s="43"/>
      <c r="CY185" s="43"/>
      <c r="CZ185" s="115"/>
      <c r="DC185" s="50"/>
      <c r="DD185" s="115"/>
      <c r="DE185" s="222"/>
      <c r="DF185" s="223"/>
      <c r="DJ185" s="221"/>
      <c r="DM185" s="50"/>
      <c r="DN185" s="115"/>
      <c r="DO185" s="43"/>
      <c r="DP185" s="43"/>
      <c r="DQ185" s="43"/>
      <c r="DR185" s="115"/>
      <c r="DU185" s="50"/>
      <c r="DV185" s="115"/>
      <c r="DW185" s="222"/>
      <c r="DX185" s="223"/>
      <c r="EB185" s="221"/>
      <c r="EE185" s="50"/>
      <c r="EF185" s="115"/>
      <c r="EG185" s="43"/>
      <c r="EH185" s="43"/>
      <c r="EI185" s="43"/>
      <c r="EJ185" s="115"/>
      <c r="EM185" s="50"/>
      <c r="EN185" s="115"/>
      <c r="EO185" s="222"/>
      <c r="EP185" s="223"/>
      <c r="ET185" s="221"/>
      <c r="EW185" s="50"/>
      <c r="EX185" s="115"/>
      <c r="EY185" s="43"/>
      <c r="EZ185" s="43"/>
      <c r="FA185" s="43"/>
      <c r="FB185" s="115"/>
      <c r="FE185" s="50"/>
      <c r="FF185" s="115"/>
      <c r="FG185" s="222"/>
      <c r="FH185" s="223"/>
      <c r="FL185" s="221"/>
      <c r="FO185" s="50"/>
      <c r="FP185" s="115"/>
      <c r="FQ185" s="43"/>
      <c r="FR185" s="43"/>
      <c r="FS185" s="43"/>
      <c r="FT185" s="115"/>
      <c r="FW185" s="50"/>
      <c r="FX185" s="115"/>
      <c r="FY185" s="222"/>
      <c r="FZ185" s="223"/>
      <c r="GD185" s="221"/>
      <c r="GG185" s="50"/>
      <c r="GH185" s="115"/>
      <c r="GI185" s="43"/>
      <c r="GJ185" s="43"/>
      <c r="GK185" s="43"/>
      <c r="GL185" s="115"/>
      <c r="GO185" s="50"/>
      <c r="GP185" s="115"/>
      <c r="GQ185" s="222"/>
    </row>
    <row r="186">
      <c r="A186" s="218"/>
      <c r="B186" s="219"/>
      <c r="C186" s="15"/>
      <c r="D186" s="15"/>
      <c r="E186" s="15"/>
      <c r="F186" s="71"/>
      <c r="G186" s="15"/>
      <c r="H186" s="15"/>
      <c r="I186" s="28"/>
      <c r="J186" s="71"/>
      <c r="K186" s="35"/>
      <c r="L186" s="35"/>
      <c r="M186" s="35"/>
      <c r="N186" s="71"/>
      <c r="O186" s="15"/>
      <c r="P186" s="15"/>
      <c r="Q186" s="28"/>
      <c r="R186" s="71"/>
      <c r="S186" s="173"/>
      <c r="T186" s="219"/>
      <c r="U186" s="15"/>
      <c r="V186" s="15"/>
      <c r="W186" s="15"/>
      <c r="X186" s="165"/>
      <c r="Y186" s="15"/>
      <c r="Z186" s="15"/>
      <c r="AA186" s="28"/>
      <c r="AB186" s="71"/>
      <c r="AC186" s="35"/>
      <c r="AD186" s="35"/>
      <c r="AE186" s="35"/>
      <c r="AF186" s="71"/>
      <c r="AG186" s="15"/>
      <c r="AH186" s="15"/>
      <c r="AI186" s="15"/>
      <c r="AJ186" s="71"/>
      <c r="AK186" s="173"/>
      <c r="AL186" s="219"/>
      <c r="AM186" s="15"/>
      <c r="AN186" s="15"/>
      <c r="AO186" s="15"/>
      <c r="AP186" s="165"/>
      <c r="AQ186" s="15"/>
      <c r="AR186" s="15"/>
      <c r="AS186" s="28"/>
      <c r="AT186" s="71"/>
      <c r="AU186" s="35"/>
      <c r="AV186" s="35"/>
      <c r="AW186" s="35"/>
      <c r="AX186" s="71"/>
      <c r="AY186" s="15"/>
      <c r="AZ186" s="15"/>
      <c r="BA186" s="28"/>
      <c r="BB186" s="71"/>
      <c r="BC186" s="173"/>
      <c r="BD186" s="220"/>
      <c r="BH186" s="221"/>
      <c r="BK186" s="50"/>
      <c r="BL186" s="115"/>
      <c r="BM186" s="43"/>
      <c r="BN186" s="43"/>
      <c r="BO186" s="43"/>
      <c r="BP186" s="115"/>
      <c r="BS186" s="50"/>
      <c r="BT186" s="115"/>
      <c r="BU186" s="222"/>
      <c r="BV186" s="223"/>
      <c r="BZ186" s="221"/>
      <c r="CC186" s="50"/>
      <c r="CD186" s="115"/>
      <c r="CE186" s="43"/>
      <c r="CF186" s="43"/>
      <c r="CG186" s="43"/>
      <c r="CH186" s="115"/>
      <c r="CK186" s="50"/>
      <c r="CL186" s="115"/>
      <c r="CM186" s="222"/>
      <c r="CN186" s="223"/>
      <c r="CR186" s="221"/>
      <c r="CU186" s="50"/>
      <c r="CV186" s="115"/>
      <c r="CW186" s="43"/>
      <c r="CX186" s="43"/>
      <c r="CY186" s="43"/>
      <c r="CZ186" s="115"/>
      <c r="DC186" s="50"/>
      <c r="DD186" s="115"/>
      <c r="DE186" s="222"/>
      <c r="DF186" s="223"/>
      <c r="DJ186" s="221"/>
      <c r="DM186" s="50"/>
      <c r="DN186" s="115"/>
      <c r="DO186" s="43"/>
      <c r="DP186" s="43"/>
      <c r="DQ186" s="43"/>
      <c r="DR186" s="115"/>
      <c r="DU186" s="50"/>
      <c r="DV186" s="115"/>
      <c r="DW186" s="222"/>
      <c r="DX186" s="223"/>
      <c r="EB186" s="221"/>
      <c r="EE186" s="50"/>
      <c r="EF186" s="115"/>
      <c r="EG186" s="43"/>
      <c r="EH186" s="43"/>
      <c r="EI186" s="43"/>
      <c r="EJ186" s="115"/>
      <c r="EM186" s="50"/>
      <c r="EN186" s="115"/>
      <c r="EO186" s="222"/>
      <c r="EP186" s="223"/>
      <c r="ET186" s="221"/>
      <c r="EW186" s="50"/>
      <c r="EX186" s="115"/>
      <c r="EY186" s="43"/>
      <c r="EZ186" s="43"/>
      <c r="FA186" s="43"/>
      <c r="FB186" s="115"/>
      <c r="FE186" s="50"/>
      <c r="FF186" s="115"/>
      <c r="FG186" s="222"/>
      <c r="FH186" s="223"/>
      <c r="FL186" s="221"/>
      <c r="FO186" s="50"/>
      <c r="FP186" s="115"/>
      <c r="FQ186" s="43"/>
      <c r="FR186" s="43"/>
      <c r="FS186" s="43"/>
      <c r="FT186" s="115"/>
      <c r="FW186" s="50"/>
      <c r="FX186" s="115"/>
      <c r="FY186" s="222"/>
      <c r="FZ186" s="223"/>
      <c r="GD186" s="221"/>
      <c r="GG186" s="50"/>
      <c r="GH186" s="115"/>
      <c r="GI186" s="43"/>
      <c r="GJ186" s="43"/>
      <c r="GK186" s="43"/>
      <c r="GL186" s="115"/>
      <c r="GO186" s="50"/>
      <c r="GP186" s="115"/>
      <c r="GQ186" s="222"/>
    </row>
    <row r="187">
      <c r="A187" s="218"/>
      <c r="B187" s="219"/>
      <c r="C187" s="15"/>
      <c r="D187" s="15"/>
      <c r="E187" s="15"/>
      <c r="F187" s="71"/>
      <c r="G187" s="15"/>
      <c r="H187" s="15"/>
      <c r="I187" s="28"/>
      <c r="J187" s="71"/>
      <c r="K187" s="35"/>
      <c r="L187" s="35"/>
      <c r="M187" s="35"/>
      <c r="N187" s="71"/>
      <c r="O187" s="15"/>
      <c r="P187" s="15"/>
      <c r="Q187" s="28"/>
      <c r="R187" s="71"/>
      <c r="S187" s="173"/>
      <c r="T187" s="219"/>
      <c r="U187" s="15"/>
      <c r="V187" s="15"/>
      <c r="W187" s="15"/>
      <c r="X187" s="165"/>
      <c r="Y187" s="15"/>
      <c r="Z187" s="15"/>
      <c r="AA187" s="28"/>
      <c r="AB187" s="71"/>
      <c r="AC187" s="35"/>
      <c r="AD187" s="35"/>
      <c r="AE187" s="35"/>
      <c r="AF187" s="71"/>
      <c r="AG187" s="15"/>
      <c r="AH187" s="15"/>
      <c r="AI187" s="15"/>
      <c r="AJ187" s="71"/>
      <c r="AK187" s="173"/>
      <c r="AL187" s="219"/>
      <c r="AM187" s="15"/>
      <c r="AN187" s="15"/>
      <c r="AO187" s="15"/>
      <c r="AP187" s="165"/>
      <c r="AQ187" s="15"/>
      <c r="AR187" s="15"/>
      <c r="AS187" s="28"/>
      <c r="AT187" s="71"/>
      <c r="AU187" s="35"/>
      <c r="AV187" s="35"/>
      <c r="AW187" s="35"/>
      <c r="AX187" s="71"/>
      <c r="AY187" s="15"/>
      <c r="AZ187" s="15"/>
      <c r="BA187" s="28"/>
      <c r="BB187" s="71"/>
      <c r="BC187" s="173"/>
      <c r="BD187" s="220"/>
      <c r="BH187" s="221"/>
      <c r="BK187" s="50"/>
      <c r="BL187" s="115"/>
      <c r="BM187" s="43"/>
      <c r="BN187" s="43"/>
      <c r="BO187" s="43"/>
      <c r="BP187" s="115"/>
      <c r="BS187" s="50"/>
      <c r="BT187" s="115"/>
      <c r="BU187" s="222"/>
      <c r="BV187" s="223"/>
      <c r="BZ187" s="221"/>
      <c r="CC187" s="50"/>
      <c r="CD187" s="115"/>
      <c r="CE187" s="43"/>
      <c r="CF187" s="43"/>
      <c r="CG187" s="43"/>
      <c r="CH187" s="115"/>
      <c r="CK187" s="50"/>
      <c r="CL187" s="115"/>
      <c r="CM187" s="222"/>
      <c r="CN187" s="223"/>
      <c r="CR187" s="221"/>
      <c r="CU187" s="50"/>
      <c r="CV187" s="115"/>
      <c r="CW187" s="43"/>
      <c r="CX187" s="43"/>
      <c r="CY187" s="43"/>
      <c r="CZ187" s="115"/>
      <c r="DC187" s="50"/>
      <c r="DD187" s="115"/>
      <c r="DE187" s="222"/>
      <c r="DF187" s="223"/>
      <c r="DJ187" s="221"/>
      <c r="DM187" s="50"/>
      <c r="DN187" s="115"/>
      <c r="DO187" s="43"/>
      <c r="DP187" s="43"/>
      <c r="DQ187" s="43"/>
      <c r="DR187" s="115"/>
      <c r="DU187" s="50"/>
      <c r="DV187" s="115"/>
      <c r="DW187" s="222"/>
      <c r="DX187" s="223"/>
      <c r="EB187" s="221"/>
      <c r="EE187" s="50"/>
      <c r="EF187" s="115"/>
      <c r="EG187" s="43"/>
      <c r="EH187" s="43"/>
      <c r="EI187" s="43"/>
      <c r="EJ187" s="115"/>
      <c r="EM187" s="50"/>
      <c r="EN187" s="115"/>
      <c r="EO187" s="222"/>
      <c r="EP187" s="223"/>
      <c r="ET187" s="221"/>
      <c r="EW187" s="50"/>
      <c r="EX187" s="115"/>
      <c r="EY187" s="43"/>
      <c r="EZ187" s="43"/>
      <c r="FA187" s="43"/>
      <c r="FB187" s="115"/>
      <c r="FE187" s="50"/>
      <c r="FF187" s="115"/>
      <c r="FG187" s="222"/>
      <c r="FH187" s="223"/>
      <c r="FL187" s="221"/>
      <c r="FO187" s="50"/>
      <c r="FP187" s="115"/>
      <c r="FQ187" s="43"/>
      <c r="FR187" s="43"/>
      <c r="FS187" s="43"/>
      <c r="FT187" s="115"/>
      <c r="FW187" s="50"/>
      <c r="FX187" s="115"/>
      <c r="FY187" s="222"/>
      <c r="FZ187" s="223"/>
      <c r="GD187" s="221"/>
      <c r="GG187" s="50"/>
      <c r="GH187" s="115"/>
      <c r="GI187" s="43"/>
      <c r="GJ187" s="43"/>
      <c r="GK187" s="43"/>
      <c r="GL187" s="115"/>
      <c r="GO187" s="50"/>
      <c r="GP187" s="115"/>
      <c r="GQ187" s="222"/>
    </row>
    <row r="188">
      <c r="A188" s="218"/>
      <c r="B188" s="219"/>
      <c r="C188" s="15"/>
      <c r="D188" s="15"/>
      <c r="E188" s="15"/>
      <c r="F188" s="71"/>
      <c r="G188" s="15"/>
      <c r="H188" s="15"/>
      <c r="I188" s="28"/>
      <c r="J188" s="71"/>
      <c r="K188" s="35"/>
      <c r="L188" s="35"/>
      <c r="M188" s="35"/>
      <c r="N188" s="71"/>
      <c r="O188" s="15"/>
      <c r="P188" s="15"/>
      <c r="Q188" s="28"/>
      <c r="R188" s="71"/>
      <c r="S188" s="173"/>
      <c r="T188" s="219"/>
      <c r="U188" s="15"/>
      <c r="V188" s="15"/>
      <c r="W188" s="15"/>
      <c r="X188" s="165"/>
      <c r="Y188" s="15"/>
      <c r="Z188" s="15"/>
      <c r="AA188" s="28"/>
      <c r="AB188" s="71"/>
      <c r="AC188" s="35"/>
      <c r="AD188" s="35"/>
      <c r="AE188" s="35"/>
      <c r="AF188" s="71"/>
      <c r="AG188" s="15"/>
      <c r="AH188" s="15"/>
      <c r="AI188" s="15"/>
      <c r="AJ188" s="71"/>
      <c r="AK188" s="173"/>
      <c r="AL188" s="219"/>
      <c r="AM188" s="15"/>
      <c r="AN188" s="15"/>
      <c r="AO188" s="15"/>
      <c r="AP188" s="165"/>
      <c r="AQ188" s="15"/>
      <c r="AR188" s="15"/>
      <c r="AS188" s="28"/>
      <c r="AT188" s="71"/>
      <c r="AU188" s="35"/>
      <c r="AV188" s="35"/>
      <c r="AW188" s="35"/>
      <c r="AX188" s="71"/>
      <c r="AY188" s="15"/>
      <c r="AZ188" s="15"/>
      <c r="BA188" s="28"/>
      <c r="BB188" s="71"/>
      <c r="BC188" s="173"/>
      <c r="BD188" s="220"/>
      <c r="BH188" s="221"/>
      <c r="BK188" s="50"/>
      <c r="BL188" s="115"/>
      <c r="BM188" s="43"/>
      <c r="BN188" s="43"/>
      <c r="BO188" s="43"/>
      <c r="BP188" s="115"/>
      <c r="BS188" s="50"/>
      <c r="BT188" s="115"/>
      <c r="BU188" s="222"/>
      <c r="BV188" s="223"/>
      <c r="BZ188" s="221"/>
      <c r="CC188" s="50"/>
      <c r="CD188" s="115"/>
      <c r="CE188" s="43"/>
      <c r="CF188" s="43"/>
      <c r="CG188" s="43"/>
      <c r="CH188" s="115"/>
      <c r="CK188" s="50"/>
      <c r="CL188" s="115"/>
      <c r="CM188" s="222"/>
      <c r="CN188" s="223"/>
      <c r="CR188" s="221"/>
      <c r="CU188" s="50"/>
      <c r="CV188" s="115"/>
      <c r="CW188" s="43"/>
      <c r="CX188" s="43"/>
      <c r="CY188" s="43"/>
      <c r="CZ188" s="115"/>
      <c r="DC188" s="50"/>
      <c r="DD188" s="115"/>
      <c r="DE188" s="222"/>
      <c r="DF188" s="223"/>
      <c r="DJ188" s="221"/>
      <c r="DM188" s="50"/>
      <c r="DN188" s="115"/>
      <c r="DO188" s="43"/>
      <c r="DP188" s="43"/>
      <c r="DQ188" s="43"/>
      <c r="DR188" s="115"/>
      <c r="DU188" s="50"/>
      <c r="DV188" s="115"/>
      <c r="DW188" s="222"/>
      <c r="DX188" s="223"/>
      <c r="EB188" s="221"/>
      <c r="EE188" s="50"/>
      <c r="EF188" s="115"/>
      <c r="EG188" s="43"/>
      <c r="EH188" s="43"/>
      <c r="EI188" s="43"/>
      <c r="EJ188" s="115"/>
      <c r="EM188" s="50"/>
      <c r="EN188" s="115"/>
      <c r="EO188" s="222"/>
      <c r="EP188" s="223"/>
      <c r="ET188" s="221"/>
      <c r="EW188" s="50"/>
      <c r="EX188" s="115"/>
      <c r="EY188" s="43"/>
      <c r="EZ188" s="43"/>
      <c r="FA188" s="43"/>
      <c r="FB188" s="115"/>
      <c r="FE188" s="50"/>
      <c r="FF188" s="115"/>
      <c r="FG188" s="222"/>
      <c r="FH188" s="223"/>
      <c r="FL188" s="221"/>
      <c r="FO188" s="50"/>
      <c r="FP188" s="115"/>
      <c r="FQ188" s="43"/>
      <c r="FR188" s="43"/>
      <c r="FS188" s="43"/>
      <c r="FT188" s="115"/>
      <c r="FW188" s="50"/>
      <c r="FX188" s="115"/>
      <c r="FY188" s="222"/>
      <c r="FZ188" s="223"/>
      <c r="GD188" s="221"/>
      <c r="GG188" s="50"/>
      <c r="GH188" s="115"/>
      <c r="GI188" s="43"/>
      <c r="GJ188" s="43"/>
      <c r="GK188" s="43"/>
      <c r="GL188" s="115"/>
      <c r="GO188" s="50"/>
      <c r="GP188" s="115"/>
      <c r="GQ188" s="222"/>
    </row>
    <row r="189">
      <c r="A189" s="218"/>
      <c r="B189" s="219"/>
      <c r="C189" s="15"/>
      <c r="D189" s="15"/>
      <c r="E189" s="15"/>
      <c r="F189" s="71"/>
      <c r="G189" s="15"/>
      <c r="H189" s="15"/>
      <c r="I189" s="28"/>
      <c r="J189" s="71"/>
      <c r="K189" s="35"/>
      <c r="L189" s="35"/>
      <c r="M189" s="35"/>
      <c r="N189" s="71"/>
      <c r="O189" s="15"/>
      <c r="P189" s="15"/>
      <c r="Q189" s="28"/>
      <c r="R189" s="71"/>
      <c r="S189" s="173"/>
      <c r="T189" s="219"/>
      <c r="U189" s="15"/>
      <c r="V189" s="15"/>
      <c r="W189" s="15"/>
      <c r="X189" s="165"/>
      <c r="Y189" s="15"/>
      <c r="Z189" s="15"/>
      <c r="AA189" s="28"/>
      <c r="AB189" s="71"/>
      <c r="AC189" s="35"/>
      <c r="AD189" s="35"/>
      <c r="AE189" s="35"/>
      <c r="AF189" s="71"/>
      <c r="AG189" s="15"/>
      <c r="AH189" s="15"/>
      <c r="AI189" s="15"/>
      <c r="AJ189" s="71"/>
      <c r="AK189" s="173"/>
      <c r="AL189" s="219"/>
      <c r="AM189" s="15"/>
      <c r="AN189" s="15"/>
      <c r="AO189" s="15"/>
      <c r="AP189" s="165"/>
      <c r="AQ189" s="15"/>
      <c r="AR189" s="15"/>
      <c r="AS189" s="28"/>
      <c r="AT189" s="71"/>
      <c r="AU189" s="35"/>
      <c r="AV189" s="35"/>
      <c r="AW189" s="35"/>
      <c r="AX189" s="71"/>
      <c r="AY189" s="15"/>
      <c r="AZ189" s="15"/>
      <c r="BA189" s="28"/>
      <c r="BB189" s="71"/>
      <c r="BC189" s="173"/>
      <c r="BD189" s="220"/>
      <c r="BH189" s="221"/>
      <c r="BK189" s="50"/>
      <c r="BL189" s="115"/>
      <c r="BM189" s="43"/>
      <c r="BN189" s="43"/>
      <c r="BO189" s="43"/>
      <c r="BP189" s="115"/>
      <c r="BS189" s="50"/>
      <c r="BT189" s="115"/>
      <c r="BU189" s="222"/>
      <c r="BV189" s="223"/>
      <c r="BZ189" s="221"/>
      <c r="CC189" s="50"/>
      <c r="CD189" s="115"/>
      <c r="CE189" s="43"/>
      <c r="CF189" s="43"/>
      <c r="CG189" s="43"/>
      <c r="CH189" s="115"/>
      <c r="CK189" s="50"/>
      <c r="CL189" s="115"/>
      <c r="CM189" s="222"/>
      <c r="CN189" s="223"/>
      <c r="CR189" s="221"/>
      <c r="CU189" s="50"/>
      <c r="CV189" s="115"/>
      <c r="CW189" s="43"/>
      <c r="CX189" s="43"/>
      <c r="CY189" s="43"/>
      <c r="CZ189" s="115"/>
      <c r="DC189" s="50"/>
      <c r="DD189" s="115"/>
      <c r="DE189" s="222"/>
      <c r="DF189" s="223"/>
      <c r="DJ189" s="221"/>
      <c r="DM189" s="50"/>
      <c r="DN189" s="115"/>
      <c r="DO189" s="43"/>
      <c r="DP189" s="43"/>
      <c r="DQ189" s="43"/>
      <c r="DR189" s="115"/>
      <c r="DU189" s="50"/>
      <c r="DV189" s="115"/>
      <c r="DW189" s="222"/>
      <c r="DX189" s="223"/>
      <c r="EB189" s="221"/>
      <c r="EE189" s="50"/>
      <c r="EF189" s="115"/>
      <c r="EG189" s="43"/>
      <c r="EH189" s="43"/>
      <c r="EI189" s="43"/>
      <c r="EJ189" s="115"/>
      <c r="EM189" s="50"/>
      <c r="EN189" s="115"/>
      <c r="EO189" s="222"/>
      <c r="EP189" s="223"/>
      <c r="ET189" s="221"/>
      <c r="EW189" s="50"/>
      <c r="EX189" s="115"/>
      <c r="EY189" s="43"/>
      <c r="EZ189" s="43"/>
      <c r="FA189" s="43"/>
      <c r="FB189" s="115"/>
      <c r="FE189" s="50"/>
      <c r="FF189" s="115"/>
      <c r="FG189" s="222"/>
      <c r="FH189" s="223"/>
      <c r="FL189" s="221"/>
      <c r="FO189" s="50"/>
      <c r="FP189" s="115"/>
      <c r="FQ189" s="43"/>
      <c r="FR189" s="43"/>
      <c r="FS189" s="43"/>
      <c r="FT189" s="115"/>
      <c r="FW189" s="50"/>
      <c r="FX189" s="115"/>
      <c r="FY189" s="222"/>
      <c r="FZ189" s="223"/>
      <c r="GD189" s="221"/>
      <c r="GG189" s="50"/>
      <c r="GH189" s="115"/>
      <c r="GI189" s="43"/>
      <c r="GJ189" s="43"/>
      <c r="GK189" s="43"/>
      <c r="GL189" s="115"/>
      <c r="GO189" s="50"/>
      <c r="GP189" s="115"/>
      <c r="GQ189" s="222"/>
    </row>
    <row r="190">
      <c r="A190" s="218"/>
      <c r="B190" s="219"/>
      <c r="C190" s="15"/>
      <c r="D190" s="15"/>
      <c r="E190" s="15"/>
      <c r="F190" s="71"/>
      <c r="G190" s="15"/>
      <c r="H190" s="15"/>
      <c r="I190" s="28"/>
      <c r="J190" s="71"/>
      <c r="K190" s="35"/>
      <c r="L190" s="35"/>
      <c r="M190" s="35"/>
      <c r="N190" s="71"/>
      <c r="O190" s="15"/>
      <c r="P190" s="15"/>
      <c r="Q190" s="28"/>
      <c r="R190" s="71"/>
      <c r="S190" s="173"/>
      <c r="T190" s="219"/>
      <c r="U190" s="15"/>
      <c r="V190" s="15"/>
      <c r="W190" s="15"/>
      <c r="X190" s="165"/>
      <c r="Y190" s="15"/>
      <c r="Z190" s="15"/>
      <c r="AA190" s="28"/>
      <c r="AB190" s="71"/>
      <c r="AC190" s="35"/>
      <c r="AD190" s="35"/>
      <c r="AE190" s="35"/>
      <c r="AF190" s="71"/>
      <c r="AG190" s="15"/>
      <c r="AH190" s="15"/>
      <c r="AI190" s="15"/>
      <c r="AJ190" s="71"/>
      <c r="AK190" s="173"/>
      <c r="AL190" s="219"/>
      <c r="AM190" s="15"/>
      <c r="AN190" s="15"/>
      <c r="AO190" s="15"/>
      <c r="AP190" s="165"/>
      <c r="AQ190" s="15"/>
      <c r="AR190" s="15"/>
      <c r="AS190" s="28"/>
      <c r="AT190" s="71"/>
      <c r="AU190" s="35"/>
      <c r="AV190" s="35"/>
      <c r="AW190" s="35"/>
      <c r="AX190" s="71"/>
      <c r="AY190" s="15"/>
      <c r="AZ190" s="15"/>
      <c r="BA190" s="28"/>
      <c r="BB190" s="71"/>
      <c r="BC190" s="173"/>
      <c r="BD190" s="220"/>
      <c r="BH190" s="221"/>
      <c r="BK190" s="50"/>
      <c r="BL190" s="115"/>
      <c r="BM190" s="43"/>
      <c r="BN190" s="43"/>
      <c r="BO190" s="43"/>
      <c r="BP190" s="115"/>
      <c r="BS190" s="50"/>
      <c r="BT190" s="115"/>
      <c r="BU190" s="222"/>
      <c r="BV190" s="223"/>
      <c r="BZ190" s="221"/>
      <c r="CC190" s="50"/>
      <c r="CD190" s="115"/>
      <c r="CE190" s="43"/>
      <c r="CF190" s="43"/>
      <c r="CG190" s="43"/>
      <c r="CH190" s="115"/>
      <c r="CK190" s="50"/>
      <c r="CL190" s="115"/>
      <c r="CM190" s="222"/>
      <c r="CN190" s="223"/>
      <c r="CR190" s="221"/>
      <c r="CU190" s="50"/>
      <c r="CV190" s="115"/>
      <c r="CW190" s="43"/>
      <c r="CX190" s="43"/>
      <c r="CY190" s="43"/>
      <c r="CZ190" s="115"/>
      <c r="DC190" s="50"/>
      <c r="DD190" s="115"/>
      <c r="DE190" s="222"/>
      <c r="DF190" s="223"/>
      <c r="DJ190" s="221"/>
      <c r="DM190" s="50"/>
      <c r="DN190" s="115"/>
      <c r="DO190" s="43"/>
      <c r="DP190" s="43"/>
      <c r="DQ190" s="43"/>
      <c r="DR190" s="115"/>
      <c r="DU190" s="50"/>
      <c r="DV190" s="115"/>
      <c r="DW190" s="222"/>
      <c r="DX190" s="223"/>
      <c r="EB190" s="221"/>
      <c r="EE190" s="50"/>
      <c r="EF190" s="115"/>
      <c r="EG190" s="43"/>
      <c r="EH190" s="43"/>
      <c r="EI190" s="43"/>
      <c r="EJ190" s="115"/>
      <c r="EM190" s="50"/>
      <c r="EN190" s="115"/>
      <c r="EO190" s="222"/>
      <c r="EP190" s="223"/>
      <c r="ET190" s="221"/>
      <c r="EW190" s="50"/>
      <c r="EX190" s="115"/>
      <c r="EY190" s="43"/>
      <c r="EZ190" s="43"/>
      <c r="FA190" s="43"/>
      <c r="FB190" s="115"/>
      <c r="FE190" s="50"/>
      <c r="FF190" s="115"/>
      <c r="FG190" s="222"/>
      <c r="FH190" s="223"/>
      <c r="FL190" s="221"/>
      <c r="FO190" s="50"/>
      <c r="FP190" s="115"/>
      <c r="FQ190" s="43"/>
      <c r="FR190" s="43"/>
      <c r="FS190" s="43"/>
      <c r="FT190" s="115"/>
      <c r="FW190" s="50"/>
      <c r="FX190" s="115"/>
      <c r="FY190" s="222"/>
      <c r="FZ190" s="223"/>
      <c r="GD190" s="221"/>
      <c r="GG190" s="50"/>
      <c r="GH190" s="115"/>
      <c r="GI190" s="43"/>
      <c r="GJ190" s="43"/>
      <c r="GK190" s="43"/>
      <c r="GL190" s="115"/>
      <c r="GO190" s="50"/>
      <c r="GP190" s="115"/>
      <c r="GQ190" s="222"/>
    </row>
    <row r="191">
      <c r="A191" s="218"/>
      <c r="B191" s="219"/>
      <c r="C191" s="15"/>
      <c r="D191" s="15"/>
      <c r="E191" s="15"/>
      <c r="F191" s="71"/>
      <c r="G191" s="15"/>
      <c r="H191" s="15"/>
      <c r="I191" s="28"/>
      <c r="J191" s="71"/>
      <c r="K191" s="35"/>
      <c r="L191" s="35"/>
      <c r="M191" s="35"/>
      <c r="N191" s="71"/>
      <c r="O191" s="15"/>
      <c r="P191" s="15"/>
      <c r="Q191" s="28"/>
      <c r="R191" s="71"/>
      <c r="S191" s="173"/>
      <c r="T191" s="219"/>
      <c r="U191" s="15"/>
      <c r="V191" s="15"/>
      <c r="W191" s="15"/>
      <c r="X191" s="165"/>
      <c r="Y191" s="15"/>
      <c r="Z191" s="15"/>
      <c r="AA191" s="28"/>
      <c r="AB191" s="71"/>
      <c r="AC191" s="35"/>
      <c r="AD191" s="35"/>
      <c r="AE191" s="35"/>
      <c r="AF191" s="71"/>
      <c r="AG191" s="15"/>
      <c r="AH191" s="15"/>
      <c r="AI191" s="15"/>
      <c r="AJ191" s="71"/>
      <c r="AK191" s="173"/>
      <c r="AL191" s="219"/>
      <c r="AM191" s="15"/>
      <c r="AN191" s="15"/>
      <c r="AO191" s="15"/>
      <c r="AP191" s="165"/>
      <c r="AQ191" s="15"/>
      <c r="AR191" s="15"/>
      <c r="AS191" s="28"/>
      <c r="AT191" s="71"/>
      <c r="AU191" s="35"/>
      <c r="AV191" s="35"/>
      <c r="AW191" s="35"/>
      <c r="AX191" s="71"/>
      <c r="AY191" s="15"/>
      <c r="AZ191" s="15"/>
      <c r="BA191" s="28"/>
      <c r="BB191" s="71"/>
      <c r="BC191" s="173"/>
      <c r="BD191" s="220"/>
      <c r="BH191" s="221"/>
      <c r="BK191" s="50"/>
      <c r="BL191" s="115"/>
      <c r="BM191" s="43"/>
      <c r="BN191" s="43"/>
      <c r="BO191" s="43"/>
      <c r="BP191" s="115"/>
      <c r="BS191" s="50"/>
      <c r="BT191" s="115"/>
      <c r="BU191" s="222"/>
      <c r="BV191" s="223"/>
      <c r="BZ191" s="221"/>
      <c r="CC191" s="50"/>
      <c r="CD191" s="115"/>
      <c r="CE191" s="43"/>
      <c r="CF191" s="43"/>
      <c r="CG191" s="43"/>
      <c r="CH191" s="115"/>
      <c r="CK191" s="50"/>
      <c r="CL191" s="115"/>
      <c r="CM191" s="222"/>
      <c r="CN191" s="223"/>
      <c r="CR191" s="221"/>
      <c r="CU191" s="50"/>
      <c r="CV191" s="115"/>
      <c r="CW191" s="43"/>
      <c r="CX191" s="43"/>
      <c r="CY191" s="43"/>
      <c r="CZ191" s="115"/>
      <c r="DC191" s="50"/>
      <c r="DD191" s="115"/>
      <c r="DE191" s="222"/>
      <c r="DF191" s="223"/>
      <c r="DJ191" s="221"/>
      <c r="DM191" s="50"/>
      <c r="DN191" s="115"/>
      <c r="DO191" s="43"/>
      <c r="DP191" s="43"/>
      <c r="DQ191" s="43"/>
      <c r="DR191" s="115"/>
      <c r="DU191" s="50"/>
      <c r="DV191" s="115"/>
      <c r="DW191" s="222"/>
      <c r="DX191" s="223"/>
      <c r="EB191" s="221"/>
      <c r="EE191" s="50"/>
      <c r="EF191" s="115"/>
      <c r="EG191" s="43"/>
      <c r="EH191" s="43"/>
      <c r="EI191" s="43"/>
      <c r="EJ191" s="115"/>
      <c r="EM191" s="50"/>
      <c r="EN191" s="115"/>
      <c r="EO191" s="222"/>
      <c r="EP191" s="223"/>
      <c r="ET191" s="221"/>
      <c r="EW191" s="50"/>
      <c r="EX191" s="115"/>
      <c r="EY191" s="43"/>
      <c r="EZ191" s="43"/>
      <c r="FA191" s="43"/>
      <c r="FB191" s="115"/>
      <c r="FE191" s="50"/>
      <c r="FF191" s="115"/>
      <c r="FG191" s="222"/>
      <c r="FH191" s="223"/>
      <c r="FL191" s="221"/>
      <c r="FO191" s="50"/>
      <c r="FP191" s="115"/>
      <c r="FQ191" s="43"/>
      <c r="FR191" s="43"/>
      <c r="FS191" s="43"/>
      <c r="FT191" s="115"/>
      <c r="FW191" s="50"/>
      <c r="FX191" s="115"/>
      <c r="FY191" s="222"/>
      <c r="FZ191" s="223"/>
      <c r="GD191" s="221"/>
      <c r="GG191" s="50"/>
      <c r="GH191" s="115"/>
      <c r="GI191" s="43"/>
      <c r="GJ191" s="43"/>
      <c r="GK191" s="43"/>
      <c r="GL191" s="115"/>
      <c r="GO191" s="50"/>
      <c r="GP191" s="115"/>
      <c r="GQ191" s="222"/>
    </row>
    <row r="192">
      <c r="A192" s="218"/>
      <c r="B192" s="219"/>
      <c r="C192" s="15"/>
      <c r="D192" s="15"/>
      <c r="E192" s="15"/>
      <c r="F192" s="71"/>
      <c r="G192" s="15"/>
      <c r="H192" s="15"/>
      <c r="I192" s="28"/>
      <c r="J192" s="71"/>
      <c r="K192" s="35"/>
      <c r="L192" s="35"/>
      <c r="M192" s="35"/>
      <c r="N192" s="71"/>
      <c r="O192" s="15"/>
      <c r="P192" s="15"/>
      <c r="Q192" s="28"/>
      <c r="R192" s="71"/>
      <c r="S192" s="173"/>
      <c r="T192" s="219"/>
      <c r="U192" s="15"/>
      <c r="V192" s="15"/>
      <c r="W192" s="15"/>
      <c r="X192" s="165"/>
      <c r="Y192" s="15"/>
      <c r="Z192" s="15"/>
      <c r="AA192" s="28"/>
      <c r="AB192" s="71"/>
      <c r="AC192" s="35"/>
      <c r="AD192" s="35"/>
      <c r="AE192" s="35"/>
      <c r="AF192" s="71"/>
      <c r="AG192" s="15"/>
      <c r="AH192" s="15"/>
      <c r="AI192" s="15"/>
      <c r="AJ192" s="71"/>
      <c r="AK192" s="173"/>
      <c r="AL192" s="219"/>
      <c r="AM192" s="15"/>
      <c r="AN192" s="15"/>
      <c r="AO192" s="15"/>
      <c r="AP192" s="165"/>
      <c r="AQ192" s="15"/>
      <c r="AR192" s="15"/>
      <c r="AS192" s="28"/>
      <c r="AT192" s="71"/>
      <c r="AU192" s="35"/>
      <c r="AV192" s="35"/>
      <c r="AW192" s="35"/>
      <c r="AX192" s="71"/>
      <c r="AY192" s="15"/>
      <c r="AZ192" s="15"/>
      <c r="BA192" s="28"/>
      <c r="BB192" s="71"/>
      <c r="BC192" s="173"/>
      <c r="BD192" s="220"/>
      <c r="BH192" s="221"/>
      <c r="BK192" s="50"/>
      <c r="BL192" s="115"/>
      <c r="BM192" s="43"/>
      <c r="BN192" s="43"/>
      <c r="BO192" s="43"/>
      <c r="BP192" s="115"/>
      <c r="BS192" s="50"/>
      <c r="BT192" s="115"/>
      <c r="BU192" s="222"/>
      <c r="BV192" s="223"/>
      <c r="BZ192" s="221"/>
      <c r="CC192" s="50"/>
      <c r="CD192" s="115"/>
      <c r="CE192" s="43"/>
      <c r="CF192" s="43"/>
      <c r="CG192" s="43"/>
      <c r="CH192" s="115"/>
      <c r="CK192" s="50"/>
      <c r="CL192" s="115"/>
      <c r="CM192" s="222"/>
      <c r="CN192" s="223"/>
      <c r="CR192" s="221"/>
      <c r="CU192" s="50"/>
      <c r="CV192" s="115"/>
      <c r="CW192" s="43"/>
      <c r="CX192" s="43"/>
      <c r="CY192" s="43"/>
      <c r="CZ192" s="115"/>
      <c r="DC192" s="50"/>
      <c r="DD192" s="115"/>
      <c r="DE192" s="222"/>
      <c r="DF192" s="223"/>
      <c r="DJ192" s="221"/>
      <c r="DM192" s="50"/>
      <c r="DN192" s="115"/>
      <c r="DO192" s="43"/>
      <c r="DP192" s="43"/>
      <c r="DQ192" s="43"/>
      <c r="DR192" s="115"/>
      <c r="DU192" s="50"/>
      <c r="DV192" s="115"/>
      <c r="DW192" s="222"/>
      <c r="DX192" s="223"/>
      <c r="EB192" s="221"/>
      <c r="EE192" s="50"/>
      <c r="EF192" s="115"/>
      <c r="EG192" s="43"/>
      <c r="EH192" s="43"/>
      <c r="EI192" s="43"/>
      <c r="EJ192" s="115"/>
      <c r="EM192" s="50"/>
      <c r="EN192" s="115"/>
      <c r="EO192" s="222"/>
      <c r="EP192" s="223"/>
      <c r="ET192" s="221"/>
      <c r="EW192" s="50"/>
      <c r="EX192" s="115"/>
      <c r="EY192" s="43"/>
      <c r="EZ192" s="43"/>
      <c r="FA192" s="43"/>
      <c r="FB192" s="115"/>
      <c r="FE192" s="50"/>
      <c r="FF192" s="115"/>
      <c r="FG192" s="222"/>
      <c r="FH192" s="223"/>
      <c r="FL192" s="221"/>
      <c r="FO192" s="50"/>
      <c r="FP192" s="115"/>
      <c r="FQ192" s="43"/>
      <c r="FR192" s="43"/>
      <c r="FS192" s="43"/>
      <c r="FT192" s="115"/>
      <c r="FW192" s="50"/>
      <c r="FX192" s="115"/>
      <c r="FY192" s="222"/>
      <c r="FZ192" s="223"/>
      <c r="GD192" s="221"/>
      <c r="GG192" s="50"/>
      <c r="GH192" s="115"/>
      <c r="GI192" s="43"/>
      <c r="GJ192" s="43"/>
      <c r="GK192" s="43"/>
      <c r="GL192" s="115"/>
      <c r="GO192" s="50"/>
      <c r="GP192" s="115"/>
      <c r="GQ192" s="222"/>
    </row>
    <row r="193">
      <c r="A193" s="218"/>
      <c r="B193" s="219"/>
      <c r="C193" s="15"/>
      <c r="D193" s="15"/>
      <c r="E193" s="15"/>
      <c r="F193" s="71"/>
      <c r="G193" s="15"/>
      <c r="H193" s="15"/>
      <c r="I193" s="28"/>
      <c r="J193" s="71"/>
      <c r="K193" s="35"/>
      <c r="L193" s="35"/>
      <c r="M193" s="35"/>
      <c r="N193" s="71"/>
      <c r="O193" s="15"/>
      <c r="P193" s="15"/>
      <c r="Q193" s="28"/>
      <c r="R193" s="71"/>
      <c r="S193" s="173"/>
      <c r="T193" s="219"/>
      <c r="U193" s="15"/>
      <c r="V193" s="15"/>
      <c r="W193" s="15"/>
      <c r="X193" s="165"/>
      <c r="Y193" s="15"/>
      <c r="Z193" s="15"/>
      <c r="AA193" s="28"/>
      <c r="AB193" s="71"/>
      <c r="AC193" s="35"/>
      <c r="AD193" s="35"/>
      <c r="AE193" s="35"/>
      <c r="AF193" s="71"/>
      <c r="AG193" s="15"/>
      <c r="AH193" s="15"/>
      <c r="AI193" s="15"/>
      <c r="AJ193" s="71"/>
      <c r="AK193" s="173"/>
      <c r="AL193" s="219"/>
      <c r="AM193" s="15"/>
      <c r="AN193" s="15"/>
      <c r="AO193" s="15"/>
      <c r="AP193" s="165"/>
      <c r="AQ193" s="15"/>
      <c r="AR193" s="15"/>
      <c r="AS193" s="28"/>
      <c r="AT193" s="71"/>
      <c r="AU193" s="35"/>
      <c r="AV193" s="35"/>
      <c r="AW193" s="35"/>
      <c r="AX193" s="71"/>
      <c r="AY193" s="15"/>
      <c r="AZ193" s="15"/>
      <c r="BA193" s="28"/>
      <c r="BB193" s="71"/>
      <c r="BC193" s="173"/>
      <c r="BD193" s="220"/>
      <c r="BH193" s="221"/>
      <c r="BK193" s="50"/>
      <c r="BL193" s="115"/>
      <c r="BM193" s="43"/>
      <c r="BN193" s="43"/>
      <c r="BO193" s="43"/>
      <c r="BP193" s="115"/>
      <c r="BS193" s="50"/>
      <c r="BT193" s="115"/>
      <c r="BU193" s="222"/>
      <c r="BV193" s="223"/>
      <c r="BZ193" s="221"/>
      <c r="CC193" s="50"/>
      <c r="CD193" s="115"/>
      <c r="CE193" s="43"/>
      <c r="CF193" s="43"/>
      <c r="CG193" s="43"/>
      <c r="CH193" s="115"/>
      <c r="CK193" s="50"/>
      <c r="CL193" s="115"/>
      <c r="CM193" s="222"/>
      <c r="CN193" s="223"/>
      <c r="CR193" s="221"/>
      <c r="CU193" s="50"/>
      <c r="CV193" s="115"/>
      <c r="CW193" s="43"/>
      <c r="CX193" s="43"/>
      <c r="CY193" s="43"/>
      <c r="CZ193" s="115"/>
      <c r="DC193" s="50"/>
      <c r="DD193" s="115"/>
      <c r="DE193" s="222"/>
      <c r="DF193" s="223"/>
      <c r="DJ193" s="221"/>
      <c r="DM193" s="50"/>
      <c r="DN193" s="115"/>
      <c r="DO193" s="43"/>
      <c r="DP193" s="43"/>
      <c r="DQ193" s="43"/>
      <c r="DR193" s="115"/>
      <c r="DU193" s="50"/>
      <c r="DV193" s="115"/>
      <c r="DW193" s="222"/>
      <c r="DX193" s="223"/>
      <c r="EB193" s="221"/>
      <c r="EE193" s="50"/>
      <c r="EF193" s="115"/>
      <c r="EG193" s="43"/>
      <c r="EH193" s="43"/>
      <c r="EI193" s="43"/>
      <c r="EJ193" s="115"/>
      <c r="EM193" s="50"/>
      <c r="EN193" s="115"/>
      <c r="EO193" s="222"/>
      <c r="EP193" s="223"/>
      <c r="ET193" s="221"/>
      <c r="EW193" s="50"/>
      <c r="EX193" s="115"/>
      <c r="EY193" s="43"/>
      <c r="EZ193" s="43"/>
      <c r="FA193" s="43"/>
      <c r="FB193" s="115"/>
      <c r="FE193" s="50"/>
      <c r="FF193" s="115"/>
      <c r="FG193" s="222"/>
      <c r="FH193" s="223"/>
      <c r="FL193" s="221"/>
      <c r="FO193" s="50"/>
      <c r="FP193" s="115"/>
      <c r="FQ193" s="43"/>
      <c r="FR193" s="43"/>
      <c r="FS193" s="43"/>
      <c r="FT193" s="115"/>
      <c r="FW193" s="50"/>
      <c r="FX193" s="115"/>
      <c r="FY193" s="222"/>
      <c r="FZ193" s="223"/>
      <c r="GD193" s="221"/>
      <c r="GG193" s="50"/>
      <c r="GH193" s="115"/>
      <c r="GI193" s="43"/>
      <c r="GJ193" s="43"/>
      <c r="GK193" s="43"/>
      <c r="GL193" s="115"/>
      <c r="GO193" s="50"/>
      <c r="GP193" s="115"/>
      <c r="GQ193" s="222"/>
    </row>
    <row r="194">
      <c r="A194" s="218"/>
      <c r="B194" s="219"/>
      <c r="C194" s="15"/>
      <c r="D194" s="15"/>
      <c r="E194" s="15"/>
      <c r="F194" s="71"/>
      <c r="G194" s="15"/>
      <c r="H194" s="15"/>
      <c r="I194" s="28"/>
      <c r="J194" s="71"/>
      <c r="K194" s="35"/>
      <c r="L194" s="35"/>
      <c r="M194" s="35"/>
      <c r="N194" s="71"/>
      <c r="O194" s="15"/>
      <c r="P194" s="15"/>
      <c r="Q194" s="28"/>
      <c r="R194" s="71"/>
      <c r="S194" s="173"/>
      <c r="T194" s="219"/>
      <c r="U194" s="15"/>
      <c r="V194" s="15"/>
      <c r="W194" s="15"/>
      <c r="X194" s="165"/>
      <c r="Y194" s="15"/>
      <c r="Z194" s="15"/>
      <c r="AA194" s="28"/>
      <c r="AB194" s="71"/>
      <c r="AC194" s="35"/>
      <c r="AD194" s="35"/>
      <c r="AE194" s="35"/>
      <c r="AF194" s="71"/>
      <c r="AG194" s="15"/>
      <c r="AH194" s="15"/>
      <c r="AI194" s="15"/>
      <c r="AJ194" s="71"/>
      <c r="AK194" s="173"/>
      <c r="AL194" s="219"/>
      <c r="AM194" s="15"/>
      <c r="AN194" s="15"/>
      <c r="AO194" s="15"/>
      <c r="AP194" s="165"/>
      <c r="AQ194" s="15"/>
      <c r="AR194" s="15"/>
      <c r="AS194" s="28"/>
      <c r="AT194" s="71"/>
      <c r="AU194" s="35"/>
      <c r="AV194" s="35"/>
      <c r="AW194" s="35"/>
      <c r="AX194" s="71"/>
      <c r="AY194" s="15"/>
      <c r="AZ194" s="15"/>
      <c r="BA194" s="28"/>
      <c r="BB194" s="71"/>
      <c r="BC194" s="173"/>
      <c r="BD194" s="220"/>
      <c r="BH194" s="221"/>
      <c r="BK194" s="50"/>
      <c r="BL194" s="115"/>
      <c r="BM194" s="43"/>
      <c r="BN194" s="43"/>
      <c r="BO194" s="43"/>
      <c r="BP194" s="115"/>
      <c r="BS194" s="50"/>
      <c r="BT194" s="115"/>
      <c r="BU194" s="222"/>
      <c r="BV194" s="223"/>
      <c r="BZ194" s="221"/>
      <c r="CC194" s="50"/>
      <c r="CD194" s="115"/>
      <c r="CE194" s="43"/>
      <c r="CF194" s="43"/>
      <c r="CG194" s="43"/>
      <c r="CH194" s="115"/>
      <c r="CK194" s="50"/>
      <c r="CL194" s="115"/>
      <c r="CM194" s="222"/>
      <c r="CN194" s="223"/>
      <c r="CR194" s="221"/>
      <c r="CU194" s="50"/>
      <c r="CV194" s="115"/>
      <c r="CW194" s="43"/>
      <c r="CX194" s="43"/>
      <c r="CY194" s="43"/>
      <c r="CZ194" s="115"/>
      <c r="DC194" s="50"/>
      <c r="DD194" s="115"/>
      <c r="DE194" s="222"/>
      <c r="DF194" s="223"/>
      <c r="DJ194" s="221"/>
      <c r="DM194" s="50"/>
      <c r="DN194" s="115"/>
      <c r="DO194" s="43"/>
      <c r="DP194" s="43"/>
      <c r="DQ194" s="43"/>
      <c r="DR194" s="115"/>
      <c r="DU194" s="50"/>
      <c r="DV194" s="115"/>
      <c r="DW194" s="222"/>
      <c r="DX194" s="223"/>
      <c r="EB194" s="221"/>
      <c r="EE194" s="50"/>
      <c r="EF194" s="115"/>
      <c r="EG194" s="43"/>
      <c r="EH194" s="43"/>
      <c r="EI194" s="43"/>
      <c r="EJ194" s="115"/>
      <c r="EM194" s="50"/>
      <c r="EN194" s="115"/>
      <c r="EO194" s="222"/>
      <c r="EP194" s="223"/>
      <c r="ET194" s="221"/>
      <c r="EW194" s="50"/>
      <c r="EX194" s="115"/>
      <c r="EY194" s="43"/>
      <c r="EZ194" s="43"/>
      <c r="FA194" s="43"/>
      <c r="FB194" s="115"/>
      <c r="FE194" s="50"/>
      <c r="FF194" s="115"/>
      <c r="FG194" s="222"/>
      <c r="FH194" s="223"/>
      <c r="FL194" s="221"/>
      <c r="FO194" s="50"/>
      <c r="FP194" s="115"/>
      <c r="FQ194" s="43"/>
      <c r="FR194" s="43"/>
      <c r="FS194" s="43"/>
      <c r="FT194" s="115"/>
      <c r="FW194" s="50"/>
      <c r="FX194" s="115"/>
      <c r="FY194" s="222"/>
      <c r="FZ194" s="223"/>
      <c r="GD194" s="221"/>
      <c r="GG194" s="50"/>
      <c r="GH194" s="115"/>
      <c r="GI194" s="43"/>
      <c r="GJ194" s="43"/>
      <c r="GK194" s="43"/>
      <c r="GL194" s="115"/>
      <c r="GO194" s="50"/>
      <c r="GP194" s="115"/>
      <c r="GQ194" s="222"/>
    </row>
    <row r="195">
      <c r="A195" s="218"/>
      <c r="B195" s="219"/>
      <c r="C195" s="15"/>
      <c r="D195" s="15"/>
      <c r="E195" s="15"/>
      <c r="F195" s="71"/>
      <c r="G195" s="15"/>
      <c r="H195" s="15"/>
      <c r="I195" s="28"/>
      <c r="J195" s="71"/>
      <c r="K195" s="35"/>
      <c r="L195" s="35"/>
      <c r="M195" s="35"/>
      <c r="N195" s="71"/>
      <c r="O195" s="15"/>
      <c r="P195" s="15"/>
      <c r="Q195" s="28"/>
      <c r="R195" s="71"/>
      <c r="S195" s="173"/>
      <c r="T195" s="219"/>
      <c r="U195" s="15"/>
      <c r="V195" s="15"/>
      <c r="W195" s="15"/>
      <c r="X195" s="165"/>
      <c r="Y195" s="15"/>
      <c r="Z195" s="15"/>
      <c r="AA195" s="28"/>
      <c r="AB195" s="71"/>
      <c r="AC195" s="35"/>
      <c r="AD195" s="35"/>
      <c r="AE195" s="35"/>
      <c r="AF195" s="71"/>
      <c r="AG195" s="15"/>
      <c r="AH195" s="15"/>
      <c r="AI195" s="15"/>
      <c r="AJ195" s="71"/>
      <c r="AK195" s="173"/>
      <c r="AL195" s="219"/>
      <c r="AM195" s="15"/>
      <c r="AN195" s="15"/>
      <c r="AO195" s="15"/>
      <c r="AP195" s="165"/>
      <c r="AQ195" s="15"/>
      <c r="AR195" s="15"/>
      <c r="AS195" s="28"/>
      <c r="AT195" s="71"/>
      <c r="AU195" s="35"/>
      <c r="AV195" s="35"/>
      <c r="AW195" s="35"/>
      <c r="AX195" s="71"/>
      <c r="AY195" s="15"/>
      <c r="AZ195" s="15"/>
      <c r="BA195" s="28"/>
      <c r="BB195" s="71"/>
      <c r="BC195" s="173"/>
      <c r="BD195" s="220"/>
      <c r="BH195" s="221"/>
      <c r="BK195" s="50"/>
      <c r="BL195" s="115"/>
      <c r="BM195" s="43"/>
      <c r="BN195" s="43"/>
      <c r="BO195" s="43"/>
      <c r="BP195" s="115"/>
      <c r="BS195" s="50"/>
      <c r="BT195" s="115"/>
      <c r="BU195" s="222"/>
      <c r="BV195" s="223"/>
      <c r="BZ195" s="221"/>
      <c r="CC195" s="50"/>
      <c r="CD195" s="115"/>
      <c r="CE195" s="43"/>
      <c r="CF195" s="43"/>
      <c r="CG195" s="43"/>
      <c r="CH195" s="115"/>
      <c r="CK195" s="50"/>
      <c r="CL195" s="115"/>
      <c r="CM195" s="222"/>
      <c r="CN195" s="223"/>
      <c r="CR195" s="221"/>
      <c r="CU195" s="50"/>
      <c r="CV195" s="115"/>
      <c r="CW195" s="43"/>
      <c r="CX195" s="43"/>
      <c r="CY195" s="43"/>
      <c r="CZ195" s="115"/>
      <c r="DC195" s="50"/>
      <c r="DD195" s="115"/>
      <c r="DE195" s="222"/>
      <c r="DF195" s="223"/>
      <c r="DJ195" s="221"/>
      <c r="DM195" s="50"/>
      <c r="DN195" s="115"/>
      <c r="DO195" s="43"/>
      <c r="DP195" s="43"/>
      <c r="DQ195" s="43"/>
      <c r="DR195" s="115"/>
      <c r="DU195" s="50"/>
      <c r="DV195" s="115"/>
      <c r="DW195" s="222"/>
      <c r="DX195" s="223"/>
      <c r="EB195" s="221"/>
      <c r="EE195" s="50"/>
      <c r="EF195" s="115"/>
      <c r="EG195" s="43"/>
      <c r="EH195" s="43"/>
      <c r="EI195" s="43"/>
      <c r="EJ195" s="115"/>
      <c r="EM195" s="50"/>
      <c r="EN195" s="115"/>
      <c r="EO195" s="222"/>
      <c r="EP195" s="223"/>
      <c r="ET195" s="221"/>
      <c r="EW195" s="50"/>
      <c r="EX195" s="115"/>
      <c r="EY195" s="43"/>
      <c r="EZ195" s="43"/>
      <c r="FA195" s="43"/>
      <c r="FB195" s="115"/>
      <c r="FE195" s="50"/>
      <c r="FF195" s="115"/>
      <c r="FG195" s="222"/>
      <c r="FH195" s="223"/>
      <c r="FL195" s="221"/>
      <c r="FO195" s="50"/>
      <c r="FP195" s="115"/>
      <c r="FQ195" s="43"/>
      <c r="FR195" s="43"/>
      <c r="FS195" s="43"/>
      <c r="FT195" s="115"/>
      <c r="FW195" s="50"/>
      <c r="FX195" s="115"/>
      <c r="FY195" s="222"/>
      <c r="FZ195" s="223"/>
      <c r="GD195" s="221"/>
      <c r="GG195" s="50"/>
      <c r="GH195" s="115"/>
      <c r="GI195" s="43"/>
      <c r="GJ195" s="43"/>
      <c r="GK195" s="43"/>
      <c r="GL195" s="115"/>
      <c r="GO195" s="50"/>
      <c r="GP195" s="115"/>
      <c r="GQ195" s="222"/>
    </row>
    <row r="196">
      <c r="A196" s="218"/>
      <c r="B196" s="219"/>
      <c r="C196" s="15"/>
      <c r="D196" s="15"/>
      <c r="E196" s="15"/>
      <c r="F196" s="71"/>
      <c r="G196" s="15"/>
      <c r="H196" s="15"/>
      <c r="I196" s="28"/>
      <c r="J196" s="71"/>
      <c r="K196" s="35"/>
      <c r="L196" s="35"/>
      <c r="M196" s="35"/>
      <c r="N196" s="71"/>
      <c r="O196" s="15"/>
      <c r="P196" s="15"/>
      <c r="Q196" s="28"/>
      <c r="R196" s="71"/>
      <c r="S196" s="173"/>
      <c r="T196" s="219"/>
      <c r="U196" s="15"/>
      <c r="V196" s="15"/>
      <c r="W196" s="15"/>
      <c r="X196" s="165"/>
      <c r="Y196" s="15"/>
      <c r="Z196" s="15"/>
      <c r="AA196" s="28"/>
      <c r="AB196" s="71"/>
      <c r="AC196" s="35"/>
      <c r="AD196" s="35"/>
      <c r="AE196" s="35"/>
      <c r="AF196" s="71"/>
      <c r="AG196" s="15"/>
      <c r="AH196" s="15"/>
      <c r="AI196" s="15"/>
      <c r="AJ196" s="71"/>
      <c r="AK196" s="173"/>
      <c r="AL196" s="219"/>
      <c r="AM196" s="15"/>
      <c r="AN196" s="15"/>
      <c r="AO196" s="15"/>
      <c r="AP196" s="165"/>
      <c r="AQ196" s="15"/>
      <c r="AR196" s="15"/>
      <c r="AS196" s="28"/>
      <c r="AT196" s="71"/>
      <c r="AU196" s="35"/>
      <c r="AV196" s="35"/>
      <c r="AW196" s="35"/>
      <c r="AX196" s="71"/>
      <c r="AY196" s="15"/>
      <c r="AZ196" s="15"/>
      <c r="BA196" s="28"/>
      <c r="BB196" s="71"/>
      <c r="BC196" s="173"/>
      <c r="BD196" s="220"/>
      <c r="BH196" s="221"/>
      <c r="BK196" s="50"/>
      <c r="BL196" s="115"/>
      <c r="BM196" s="43"/>
      <c r="BN196" s="43"/>
      <c r="BO196" s="43"/>
      <c r="BP196" s="115"/>
      <c r="BS196" s="50"/>
      <c r="BT196" s="115"/>
      <c r="BU196" s="222"/>
      <c r="BV196" s="223"/>
      <c r="BZ196" s="221"/>
      <c r="CC196" s="50"/>
      <c r="CD196" s="115"/>
      <c r="CE196" s="43"/>
      <c r="CF196" s="43"/>
      <c r="CG196" s="43"/>
      <c r="CH196" s="115"/>
      <c r="CK196" s="50"/>
      <c r="CL196" s="115"/>
      <c r="CM196" s="222"/>
      <c r="CN196" s="223"/>
      <c r="CR196" s="221"/>
      <c r="CU196" s="50"/>
      <c r="CV196" s="115"/>
      <c r="CW196" s="43"/>
      <c r="CX196" s="43"/>
      <c r="CY196" s="43"/>
      <c r="CZ196" s="115"/>
      <c r="DC196" s="50"/>
      <c r="DD196" s="115"/>
      <c r="DE196" s="222"/>
      <c r="DF196" s="223"/>
      <c r="DJ196" s="221"/>
      <c r="DM196" s="50"/>
      <c r="DN196" s="115"/>
      <c r="DO196" s="43"/>
      <c r="DP196" s="43"/>
      <c r="DQ196" s="43"/>
      <c r="DR196" s="115"/>
      <c r="DU196" s="50"/>
      <c r="DV196" s="115"/>
      <c r="DW196" s="222"/>
      <c r="DX196" s="223"/>
      <c r="EB196" s="221"/>
      <c r="EE196" s="50"/>
      <c r="EF196" s="115"/>
      <c r="EG196" s="43"/>
      <c r="EH196" s="43"/>
      <c r="EI196" s="43"/>
      <c r="EJ196" s="115"/>
      <c r="EM196" s="50"/>
      <c r="EN196" s="115"/>
      <c r="EO196" s="222"/>
      <c r="EP196" s="223"/>
      <c r="ET196" s="221"/>
      <c r="EW196" s="50"/>
      <c r="EX196" s="115"/>
      <c r="EY196" s="43"/>
      <c r="EZ196" s="43"/>
      <c r="FA196" s="43"/>
      <c r="FB196" s="115"/>
      <c r="FE196" s="50"/>
      <c r="FF196" s="115"/>
      <c r="FG196" s="222"/>
      <c r="FH196" s="223"/>
      <c r="FL196" s="221"/>
      <c r="FO196" s="50"/>
      <c r="FP196" s="115"/>
      <c r="FQ196" s="43"/>
      <c r="FR196" s="43"/>
      <c r="FS196" s="43"/>
      <c r="FT196" s="115"/>
      <c r="FW196" s="50"/>
      <c r="FX196" s="115"/>
      <c r="FY196" s="222"/>
      <c r="FZ196" s="223"/>
      <c r="GD196" s="221"/>
      <c r="GG196" s="50"/>
      <c r="GH196" s="115"/>
      <c r="GI196" s="43"/>
      <c r="GJ196" s="43"/>
      <c r="GK196" s="43"/>
      <c r="GL196" s="115"/>
      <c r="GO196" s="50"/>
      <c r="GP196" s="115"/>
      <c r="GQ196" s="222"/>
    </row>
    <row r="197">
      <c r="A197" s="218"/>
      <c r="B197" s="219"/>
      <c r="C197" s="15"/>
      <c r="D197" s="15"/>
      <c r="E197" s="15"/>
      <c r="F197" s="71"/>
      <c r="G197" s="15"/>
      <c r="H197" s="15"/>
      <c r="I197" s="28"/>
      <c r="J197" s="71"/>
      <c r="K197" s="35"/>
      <c r="L197" s="35"/>
      <c r="M197" s="35"/>
      <c r="N197" s="71"/>
      <c r="O197" s="15"/>
      <c r="P197" s="15"/>
      <c r="Q197" s="28"/>
      <c r="R197" s="71"/>
      <c r="S197" s="173"/>
      <c r="T197" s="219"/>
      <c r="U197" s="15"/>
      <c r="V197" s="15"/>
      <c r="W197" s="15"/>
      <c r="X197" s="165"/>
      <c r="Y197" s="15"/>
      <c r="Z197" s="15"/>
      <c r="AA197" s="28"/>
      <c r="AB197" s="71"/>
      <c r="AC197" s="35"/>
      <c r="AD197" s="35"/>
      <c r="AE197" s="35"/>
      <c r="AF197" s="71"/>
      <c r="AG197" s="15"/>
      <c r="AH197" s="15"/>
      <c r="AI197" s="15"/>
      <c r="AJ197" s="71"/>
      <c r="AK197" s="173"/>
      <c r="AL197" s="219"/>
      <c r="AM197" s="15"/>
      <c r="AN197" s="15"/>
      <c r="AO197" s="15"/>
      <c r="AP197" s="165"/>
      <c r="AQ197" s="15"/>
      <c r="AR197" s="15"/>
      <c r="AS197" s="28"/>
      <c r="AT197" s="71"/>
      <c r="AU197" s="35"/>
      <c r="AV197" s="35"/>
      <c r="AW197" s="35"/>
      <c r="AX197" s="71"/>
      <c r="AY197" s="15"/>
      <c r="AZ197" s="15"/>
      <c r="BA197" s="28"/>
      <c r="BB197" s="71"/>
      <c r="BC197" s="173"/>
      <c r="BD197" s="220"/>
      <c r="BH197" s="221"/>
      <c r="BK197" s="50"/>
      <c r="BL197" s="115"/>
      <c r="BM197" s="43"/>
      <c r="BN197" s="43"/>
      <c r="BO197" s="43"/>
      <c r="BP197" s="115"/>
      <c r="BS197" s="50"/>
      <c r="BT197" s="115"/>
      <c r="BU197" s="222"/>
      <c r="BV197" s="223"/>
      <c r="BZ197" s="221"/>
      <c r="CC197" s="50"/>
      <c r="CD197" s="115"/>
      <c r="CE197" s="43"/>
      <c r="CF197" s="43"/>
      <c r="CG197" s="43"/>
      <c r="CH197" s="115"/>
      <c r="CK197" s="50"/>
      <c r="CL197" s="115"/>
      <c r="CM197" s="222"/>
      <c r="CN197" s="223"/>
      <c r="CR197" s="221"/>
      <c r="CU197" s="50"/>
      <c r="CV197" s="115"/>
      <c r="CW197" s="43"/>
      <c r="CX197" s="43"/>
      <c r="CY197" s="43"/>
      <c r="CZ197" s="115"/>
      <c r="DC197" s="50"/>
      <c r="DD197" s="115"/>
      <c r="DE197" s="222"/>
      <c r="DF197" s="223"/>
      <c r="DJ197" s="221"/>
      <c r="DM197" s="50"/>
      <c r="DN197" s="115"/>
      <c r="DO197" s="43"/>
      <c r="DP197" s="43"/>
      <c r="DQ197" s="43"/>
      <c r="DR197" s="115"/>
      <c r="DU197" s="50"/>
      <c r="DV197" s="115"/>
      <c r="DW197" s="222"/>
      <c r="DX197" s="223"/>
      <c r="EB197" s="221"/>
      <c r="EE197" s="50"/>
      <c r="EF197" s="115"/>
      <c r="EG197" s="43"/>
      <c r="EH197" s="43"/>
      <c r="EI197" s="43"/>
      <c r="EJ197" s="115"/>
      <c r="EM197" s="50"/>
      <c r="EN197" s="115"/>
      <c r="EO197" s="222"/>
      <c r="EP197" s="223"/>
      <c r="ET197" s="221"/>
      <c r="EW197" s="50"/>
      <c r="EX197" s="115"/>
      <c r="EY197" s="43"/>
      <c r="EZ197" s="43"/>
      <c r="FA197" s="43"/>
      <c r="FB197" s="115"/>
      <c r="FE197" s="50"/>
      <c r="FF197" s="115"/>
      <c r="FG197" s="222"/>
      <c r="FH197" s="223"/>
      <c r="FL197" s="221"/>
      <c r="FO197" s="50"/>
      <c r="FP197" s="115"/>
      <c r="FQ197" s="43"/>
      <c r="FR197" s="43"/>
      <c r="FS197" s="43"/>
      <c r="FT197" s="115"/>
      <c r="FW197" s="50"/>
      <c r="FX197" s="115"/>
      <c r="FY197" s="222"/>
      <c r="FZ197" s="223"/>
      <c r="GD197" s="221"/>
      <c r="GG197" s="50"/>
      <c r="GH197" s="115"/>
      <c r="GI197" s="43"/>
      <c r="GJ197" s="43"/>
      <c r="GK197" s="43"/>
      <c r="GL197" s="115"/>
      <c r="GO197" s="50"/>
      <c r="GP197" s="115"/>
      <c r="GQ197" s="222"/>
    </row>
    <row r="198">
      <c r="A198" s="218"/>
      <c r="B198" s="219"/>
      <c r="C198" s="15"/>
      <c r="D198" s="15"/>
      <c r="E198" s="15"/>
      <c r="F198" s="71"/>
      <c r="G198" s="15"/>
      <c r="H198" s="15"/>
      <c r="I198" s="28"/>
      <c r="J198" s="71"/>
      <c r="K198" s="35"/>
      <c r="L198" s="35"/>
      <c r="M198" s="35"/>
      <c r="N198" s="71"/>
      <c r="O198" s="15"/>
      <c r="P198" s="15"/>
      <c r="Q198" s="28"/>
      <c r="R198" s="71"/>
      <c r="S198" s="173"/>
      <c r="T198" s="219"/>
      <c r="U198" s="15"/>
      <c r="V198" s="15"/>
      <c r="W198" s="15"/>
      <c r="X198" s="165"/>
      <c r="Y198" s="15"/>
      <c r="Z198" s="15"/>
      <c r="AA198" s="28"/>
      <c r="AB198" s="71"/>
      <c r="AC198" s="35"/>
      <c r="AD198" s="35"/>
      <c r="AE198" s="35"/>
      <c r="AF198" s="71"/>
      <c r="AG198" s="15"/>
      <c r="AH198" s="15"/>
      <c r="AI198" s="15"/>
      <c r="AJ198" s="71"/>
      <c r="AK198" s="173"/>
      <c r="AL198" s="219"/>
      <c r="AM198" s="15"/>
      <c r="AN198" s="15"/>
      <c r="AO198" s="15"/>
      <c r="AP198" s="165"/>
      <c r="AQ198" s="15"/>
      <c r="AR198" s="15"/>
      <c r="AS198" s="28"/>
      <c r="AT198" s="71"/>
      <c r="AU198" s="35"/>
      <c r="AV198" s="35"/>
      <c r="AW198" s="35"/>
      <c r="AX198" s="71"/>
      <c r="AY198" s="15"/>
      <c r="AZ198" s="15"/>
      <c r="BA198" s="28"/>
      <c r="BB198" s="71"/>
      <c r="BC198" s="173"/>
      <c r="BD198" s="220"/>
      <c r="BH198" s="221"/>
      <c r="BK198" s="50"/>
      <c r="BL198" s="115"/>
      <c r="BM198" s="43"/>
      <c r="BN198" s="43"/>
      <c r="BO198" s="43"/>
      <c r="BP198" s="115"/>
      <c r="BS198" s="50"/>
      <c r="BT198" s="115"/>
      <c r="BU198" s="222"/>
      <c r="BV198" s="223"/>
      <c r="BZ198" s="221"/>
      <c r="CC198" s="50"/>
      <c r="CD198" s="115"/>
      <c r="CE198" s="43"/>
      <c r="CF198" s="43"/>
      <c r="CG198" s="43"/>
      <c r="CH198" s="115"/>
      <c r="CK198" s="50"/>
      <c r="CL198" s="115"/>
      <c r="CM198" s="222"/>
      <c r="CN198" s="223"/>
      <c r="CR198" s="221"/>
      <c r="CU198" s="50"/>
      <c r="CV198" s="115"/>
      <c r="CW198" s="43"/>
      <c r="CX198" s="43"/>
      <c r="CY198" s="43"/>
      <c r="CZ198" s="115"/>
      <c r="DC198" s="50"/>
      <c r="DD198" s="115"/>
      <c r="DE198" s="222"/>
      <c r="DF198" s="223"/>
      <c r="DJ198" s="221"/>
      <c r="DM198" s="50"/>
      <c r="DN198" s="115"/>
      <c r="DO198" s="43"/>
      <c r="DP198" s="43"/>
      <c r="DQ198" s="43"/>
      <c r="DR198" s="115"/>
      <c r="DU198" s="50"/>
      <c r="DV198" s="115"/>
      <c r="DW198" s="222"/>
      <c r="DX198" s="223"/>
      <c r="EB198" s="221"/>
      <c r="EE198" s="50"/>
      <c r="EF198" s="115"/>
      <c r="EG198" s="43"/>
      <c r="EH198" s="43"/>
      <c r="EI198" s="43"/>
      <c r="EJ198" s="115"/>
      <c r="EM198" s="50"/>
      <c r="EN198" s="115"/>
      <c r="EO198" s="222"/>
      <c r="EP198" s="223"/>
      <c r="ET198" s="221"/>
      <c r="EW198" s="50"/>
      <c r="EX198" s="115"/>
      <c r="EY198" s="43"/>
      <c r="EZ198" s="43"/>
      <c r="FA198" s="43"/>
      <c r="FB198" s="115"/>
      <c r="FE198" s="50"/>
      <c r="FF198" s="115"/>
      <c r="FG198" s="222"/>
      <c r="FH198" s="223"/>
      <c r="FL198" s="221"/>
      <c r="FO198" s="50"/>
      <c r="FP198" s="115"/>
      <c r="FQ198" s="43"/>
      <c r="FR198" s="43"/>
      <c r="FS198" s="43"/>
      <c r="FT198" s="115"/>
      <c r="FW198" s="50"/>
      <c r="FX198" s="115"/>
      <c r="FY198" s="222"/>
      <c r="FZ198" s="223"/>
      <c r="GD198" s="221"/>
      <c r="GG198" s="50"/>
      <c r="GH198" s="115"/>
      <c r="GI198" s="43"/>
      <c r="GJ198" s="43"/>
      <c r="GK198" s="43"/>
      <c r="GL198" s="115"/>
      <c r="GO198" s="50"/>
      <c r="GP198" s="115"/>
      <c r="GQ198" s="222"/>
    </row>
    <row r="199">
      <c r="A199" s="218"/>
      <c r="B199" s="219"/>
      <c r="C199" s="15"/>
      <c r="D199" s="15"/>
      <c r="E199" s="15"/>
      <c r="F199" s="71"/>
      <c r="G199" s="15"/>
      <c r="H199" s="15"/>
      <c r="I199" s="28"/>
      <c r="J199" s="71"/>
      <c r="K199" s="35"/>
      <c r="L199" s="35"/>
      <c r="M199" s="35"/>
      <c r="N199" s="71"/>
      <c r="O199" s="15"/>
      <c r="P199" s="15"/>
      <c r="Q199" s="28"/>
      <c r="R199" s="71"/>
      <c r="S199" s="173"/>
      <c r="T199" s="219"/>
      <c r="U199" s="15"/>
      <c r="V199" s="15"/>
      <c r="W199" s="15"/>
      <c r="X199" s="165"/>
      <c r="Y199" s="15"/>
      <c r="Z199" s="15"/>
      <c r="AA199" s="28"/>
      <c r="AB199" s="71"/>
      <c r="AC199" s="35"/>
      <c r="AD199" s="35"/>
      <c r="AE199" s="35"/>
      <c r="AF199" s="71"/>
      <c r="AG199" s="15"/>
      <c r="AH199" s="15"/>
      <c r="AI199" s="15"/>
      <c r="AJ199" s="71"/>
      <c r="AK199" s="173"/>
      <c r="AL199" s="219"/>
      <c r="AM199" s="15"/>
      <c r="AN199" s="15"/>
      <c r="AO199" s="15"/>
      <c r="AP199" s="165"/>
      <c r="AQ199" s="15"/>
      <c r="AR199" s="15"/>
      <c r="AS199" s="28"/>
      <c r="AT199" s="71"/>
      <c r="AU199" s="35"/>
      <c r="AV199" s="35"/>
      <c r="AW199" s="35"/>
      <c r="AX199" s="71"/>
      <c r="AY199" s="15"/>
      <c r="AZ199" s="15"/>
      <c r="BA199" s="28"/>
      <c r="BB199" s="71"/>
      <c r="BC199" s="173"/>
      <c r="BD199" s="220"/>
      <c r="BH199" s="221"/>
      <c r="BK199" s="50"/>
      <c r="BL199" s="115"/>
      <c r="BM199" s="43"/>
      <c r="BN199" s="43"/>
      <c r="BO199" s="43"/>
      <c r="BP199" s="115"/>
      <c r="BS199" s="50"/>
      <c r="BT199" s="115"/>
      <c r="BU199" s="222"/>
      <c r="BV199" s="223"/>
      <c r="BZ199" s="221"/>
      <c r="CC199" s="50"/>
      <c r="CD199" s="115"/>
      <c r="CE199" s="43"/>
      <c r="CF199" s="43"/>
      <c r="CG199" s="43"/>
      <c r="CH199" s="115"/>
      <c r="CK199" s="50"/>
      <c r="CL199" s="115"/>
      <c r="CM199" s="222"/>
      <c r="CN199" s="223"/>
      <c r="CR199" s="221"/>
      <c r="CU199" s="50"/>
      <c r="CV199" s="115"/>
      <c r="CW199" s="43"/>
      <c r="CX199" s="43"/>
      <c r="CY199" s="43"/>
      <c r="CZ199" s="115"/>
      <c r="DC199" s="50"/>
      <c r="DD199" s="115"/>
      <c r="DE199" s="222"/>
      <c r="DF199" s="223"/>
      <c r="DJ199" s="221"/>
      <c r="DM199" s="50"/>
      <c r="DN199" s="115"/>
      <c r="DO199" s="43"/>
      <c r="DP199" s="43"/>
      <c r="DQ199" s="43"/>
      <c r="DR199" s="115"/>
      <c r="DU199" s="50"/>
      <c r="DV199" s="115"/>
      <c r="DW199" s="222"/>
      <c r="DX199" s="223"/>
      <c r="EB199" s="221"/>
      <c r="EE199" s="50"/>
      <c r="EF199" s="115"/>
      <c r="EG199" s="43"/>
      <c r="EH199" s="43"/>
      <c r="EI199" s="43"/>
      <c r="EJ199" s="115"/>
      <c r="EM199" s="50"/>
      <c r="EN199" s="115"/>
      <c r="EO199" s="222"/>
      <c r="EP199" s="223"/>
      <c r="ET199" s="221"/>
      <c r="EW199" s="50"/>
      <c r="EX199" s="115"/>
      <c r="EY199" s="43"/>
      <c r="EZ199" s="43"/>
      <c r="FA199" s="43"/>
      <c r="FB199" s="115"/>
      <c r="FE199" s="50"/>
      <c r="FF199" s="115"/>
      <c r="FG199" s="222"/>
      <c r="FH199" s="223"/>
      <c r="FL199" s="221"/>
      <c r="FO199" s="50"/>
      <c r="FP199" s="115"/>
      <c r="FQ199" s="43"/>
      <c r="FR199" s="43"/>
      <c r="FS199" s="43"/>
      <c r="FT199" s="115"/>
      <c r="FW199" s="50"/>
      <c r="FX199" s="115"/>
      <c r="FY199" s="222"/>
      <c r="FZ199" s="223"/>
      <c r="GD199" s="221"/>
      <c r="GG199" s="50"/>
      <c r="GH199" s="115"/>
      <c r="GI199" s="43"/>
      <c r="GJ199" s="43"/>
      <c r="GK199" s="43"/>
      <c r="GL199" s="115"/>
      <c r="GO199" s="50"/>
      <c r="GP199" s="115"/>
      <c r="GQ199" s="222"/>
    </row>
    <row r="200">
      <c r="A200" s="218"/>
      <c r="B200" s="219"/>
      <c r="C200" s="15"/>
      <c r="D200" s="15"/>
      <c r="E200" s="15"/>
      <c r="F200" s="71"/>
      <c r="G200" s="15"/>
      <c r="H200" s="15"/>
      <c r="I200" s="28"/>
      <c r="J200" s="71"/>
      <c r="K200" s="35"/>
      <c r="L200" s="35"/>
      <c r="M200" s="35"/>
      <c r="N200" s="71"/>
      <c r="O200" s="15"/>
      <c r="P200" s="15"/>
      <c r="Q200" s="28"/>
      <c r="R200" s="71"/>
      <c r="S200" s="173"/>
      <c r="T200" s="219"/>
      <c r="U200" s="15"/>
      <c r="V200" s="15"/>
      <c r="W200" s="15"/>
      <c r="X200" s="165"/>
      <c r="Y200" s="15"/>
      <c r="Z200" s="15"/>
      <c r="AA200" s="28"/>
      <c r="AB200" s="71"/>
      <c r="AC200" s="35"/>
      <c r="AD200" s="35"/>
      <c r="AE200" s="35"/>
      <c r="AF200" s="71"/>
      <c r="AG200" s="15"/>
      <c r="AH200" s="15"/>
      <c r="AI200" s="15"/>
      <c r="AJ200" s="71"/>
      <c r="AK200" s="173"/>
      <c r="AL200" s="219"/>
      <c r="AM200" s="15"/>
      <c r="AN200" s="15"/>
      <c r="AO200" s="15"/>
      <c r="AP200" s="165"/>
      <c r="AQ200" s="15"/>
      <c r="AR200" s="15"/>
      <c r="AS200" s="28"/>
      <c r="AT200" s="71"/>
      <c r="AU200" s="35"/>
      <c r="AV200" s="35"/>
      <c r="AW200" s="35"/>
      <c r="AX200" s="71"/>
      <c r="AY200" s="15"/>
      <c r="AZ200" s="15"/>
      <c r="BA200" s="28"/>
      <c r="BB200" s="71"/>
      <c r="BC200" s="173"/>
      <c r="BD200" s="220"/>
      <c r="BH200" s="221"/>
      <c r="BK200" s="50"/>
      <c r="BL200" s="115"/>
      <c r="BM200" s="43"/>
      <c r="BN200" s="43"/>
      <c r="BO200" s="43"/>
      <c r="BP200" s="115"/>
      <c r="BS200" s="50"/>
      <c r="BT200" s="115"/>
      <c r="BU200" s="222"/>
      <c r="BV200" s="223"/>
      <c r="BZ200" s="221"/>
      <c r="CC200" s="50"/>
      <c r="CD200" s="115"/>
      <c r="CE200" s="43"/>
      <c r="CF200" s="43"/>
      <c r="CG200" s="43"/>
      <c r="CH200" s="115"/>
      <c r="CK200" s="50"/>
      <c r="CL200" s="115"/>
      <c r="CM200" s="222"/>
      <c r="CN200" s="223"/>
      <c r="CR200" s="221"/>
      <c r="CU200" s="50"/>
      <c r="CV200" s="115"/>
      <c r="CW200" s="43"/>
      <c r="CX200" s="43"/>
      <c r="CY200" s="43"/>
      <c r="CZ200" s="115"/>
      <c r="DC200" s="50"/>
      <c r="DD200" s="115"/>
      <c r="DE200" s="222"/>
      <c r="DF200" s="223"/>
      <c r="DJ200" s="221"/>
      <c r="DM200" s="50"/>
      <c r="DN200" s="115"/>
      <c r="DO200" s="43"/>
      <c r="DP200" s="43"/>
      <c r="DQ200" s="43"/>
      <c r="DR200" s="115"/>
      <c r="DU200" s="50"/>
      <c r="DV200" s="115"/>
      <c r="DW200" s="222"/>
      <c r="DX200" s="223"/>
      <c r="EB200" s="221"/>
      <c r="EE200" s="50"/>
      <c r="EF200" s="115"/>
      <c r="EG200" s="43"/>
      <c r="EH200" s="43"/>
      <c r="EI200" s="43"/>
      <c r="EJ200" s="115"/>
      <c r="EM200" s="50"/>
      <c r="EN200" s="115"/>
      <c r="EO200" s="222"/>
      <c r="EP200" s="223"/>
      <c r="ET200" s="221"/>
      <c r="EW200" s="50"/>
      <c r="EX200" s="115"/>
      <c r="EY200" s="43"/>
      <c r="EZ200" s="43"/>
      <c r="FA200" s="43"/>
      <c r="FB200" s="115"/>
      <c r="FE200" s="50"/>
      <c r="FF200" s="115"/>
      <c r="FG200" s="222"/>
      <c r="FH200" s="223"/>
      <c r="FL200" s="221"/>
      <c r="FO200" s="50"/>
      <c r="FP200" s="115"/>
      <c r="FQ200" s="43"/>
      <c r="FR200" s="43"/>
      <c r="FS200" s="43"/>
      <c r="FT200" s="115"/>
      <c r="FW200" s="50"/>
      <c r="FX200" s="115"/>
      <c r="FY200" s="222"/>
      <c r="FZ200" s="223"/>
      <c r="GD200" s="221"/>
      <c r="GG200" s="50"/>
      <c r="GH200" s="115"/>
      <c r="GI200" s="43"/>
      <c r="GJ200" s="43"/>
      <c r="GK200" s="43"/>
      <c r="GL200" s="115"/>
      <c r="GO200" s="50"/>
      <c r="GP200" s="115"/>
      <c r="GQ200" s="222"/>
    </row>
    <row r="201">
      <c r="A201" s="218"/>
      <c r="B201" s="219"/>
      <c r="C201" s="15"/>
      <c r="D201" s="15"/>
      <c r="E201" s="15"/>
      <c r="F201" s="71"/>
      <c r="G201" s="15"/>
      <c r="H201" s="15"/>
      <c r="I201" s="28"/>
      <c r="J201" s="71"/>
      <c r="K201" s="35"/>
      <c r="L201" s="35"/>
      <c r="M201" s="35"/>
      <c r="N201" s="71"/>
      <c r="O201" s="15"/>
      <c r="P201" s="15"/>
      <c r="Q201" s="28"/>
      <c r="R201" s="71"/>
      <c r="S201" s="173"/>
      <c r="T201" s="219"/>
      <c r="U201" s="15"/>
      <c r="V201" s="15"/>
      <c r="W201" s="15"/>
      <c r="X201" s="165"/>
      <c r="Y201" s="15"/>
      <c r="Z201" s="15"/>
      <c r="AA201" s="28"/>
      <c r="AB201" s="71"/>
      <c r="AC201" s="35"/>
      <c r="AD201" s="35"/>
      <c r="AE201" s="35"/>
      <c r="AF201" s="71"/>
      <c r="AG201" s="15"/>
      <c r="AH201" s="15"/>
      <c r="AI201" s="15"/>
      <c r="AJ201" s="71"/>
      <c r="AK201" s="173"/>
      <c r="AL201" s="219"/>
      <c r="AM201" s="15"/>
      <c r="AN201" s="15"/>
      <c r="AO201" s="15"/>
      <c r="AP201" s="165"/>
      <c r="AQ201" s="15"/>
      <c r="AR201" s="15"/>
      <c r="AS201" s="28"/>
      <c r="AT201" s="71"/>
      <c r="AU201" s="35"/>
      <c r="AV201" s="35"/>
      <c r="AW201" s="35"/>
      <c r="AX201" s="71"/>
      <c r="AY201" s="15"/>
      <c r="AZ201" s="15"/>
      <c r="BA201" s="28"/>
      <c r="BB201" s="71"/>
      <c r="BC201" s="173"/>
      <c r="BD201" s="220"/>
      <c r="BH201" s="221"/>
      <c r="BK201" s="50"/>
      <c r="BL201" s="115"/>
      <c r="BM201" s="43"/>
      <c r="BN201" s="43"/>
      <c r="BO201" s="43"/>
      <c r="BP201" s="115"/>
      <c r="BS201" s="50"/>
      <c r="BT201" s="115"/>
      <c r="BU201" s="222"/>
      <c r="BV201" s="223"/>
      <c r="BZ201" s="221"/>
      <c r="CC201" s="50"/>
      <c r="CD201" s="115"/>
      <c r="CE201" s="43"/>
      <c r="CF201" s="43"/>
      <c r="CG201" s="43"/>
      <c r="CH201" s="115"/>
      <c r="CK201" s="50"/>
      <c r="CL201" s="115"/>
      <c r="CM201" s="222"/>
      <c r="CN201" s="223"/>
      <c r="CR201" s="221"/>
      <c r="CU201" s="50"/>
      <c r="CV201" s="115"/>
      <c r="CW201" s="43"/>
      <c r="CX201" s="43"/>
      <c r="CY201" s="43"/>
      <c r="CZ201" s="115"/>
      <c r="DC201" s="50"/>
      <c r="DD201" s="115"/>
      <c r="DE201" s="222"/>
      <c r="DF201" s="223"/>
      <c r="DJ201" s="221"/>
      <c r="DM201" s="50"/>
      <c r="DN201" s="115"/>
      <c r="DO201" s="43"/>
      <c r="DP201" s="43"/>
      <c r="DQ201" s="43"/>
      <c r="DR201" s="115"/>
      <c r="DU201" s="50"/>
      <c r="DV201" s="115"/>
      <c r="DW201" s="222"/>
      <c r="DX201" s="223"/>
      <c r="EB201" s="221"/>
      <c r="EE201" s="50"/>
      <c r="EF201" s="115"/>
      <c r="EG201" s="43"/>
      <c r="EH201" s="43"/>
      <c r="EI201" s="43"/>
      <c r="EJ201" s="115"/>
      <c r="EM201" s="50"/>
      <c r="EN201" s="115"/>
      <c r="EO201" s="222"/>
      <c r="EP201" s="223"/>
      <c r="ET201" s="221"/>
      <c r="EW201" s="50"/>
      <c r="EX201" s="115"/>
      <c r="EY201" s="43"/>
      <c r="EZ201" s="43"/>
      <c r="FA201" s="43"/>
      <c r="FB201" s="115"/>
      <c r="FE201" s="50"/>
      <c r="FF201" s="115"/>
      <c r="FG201" s="222"/>
      <c r="FH201" s="223"/>
      <c r="FL201" s="221"/>
      <c r="FO201" s="50"/>
      <c r="FP201" s="115"/>
      <c r="FQ201" s="43"/>
      <c r="FR201" s="43"/>
      <c r="FS201" s="43"/>
      <c r="FT201" s="115"/>
      <c r="FW201" s="50"/>
      <c r="FX201" s="115"/>
      <c r="FY201" s="222"/>
      <c r="FZ201" s="223"/>
      <c r="GD201" s="221"/>
      <c r="GG201" s="50"/>
      <c r="GH201" s="115"/>
      <c r="GI201" s="43"/>
      <c r="GJ201" s="43"/>
      <c r="GK201" s="43"/>
      <c r="GL201" s="115"/>
      <c r="GO201" s="50"/>
      <c r="GP201" s="115"/>
      <c r="GQ201" s="222"/>
    </row>
    <row r="202">
      <c r="A202" s="218"/>
      <c r="B202" s="219"/>
      <c r="C202" s="15"/>
      <c r="D202" s="15"/>
      <c r="E202" s="15"/>
      <c r="F202" s="71"/>
      <c r="G202" s="15"/>
      <c r="H202" s="15"/>
      <c r="I202" s="28"/>
      <c r="J202" s="71"/>
      <c r="K202" s="35"/>
      <c r="L202" s="35"/>
      <c r="M202" s="35"/>
      <c r="N202" s="71"/>
      <c r="O202" s="15"/>
      <c r="P202" s="15"/>
      <c r="Q202" s="28"/>
      <c r="R202" s="71"/>
      <c r="S202" s="173"/>
      <c r="T202" s="219"/>
      <c r="U202" s="15"/>
      <c r="V202" s="15"/>
      <c r="W202" s="15"/>
      <c r="X202" s="165"/>
      <c r="Y202" s="15"/>
      <c r="Z202" s="15"/>
      <c r="AA202" s="28"/>
      <c r="AB202" s="71"/>
      <c r="AC202" s="35"/>
      <c r="AD202" s="35"/>
      <c r="AE202" s="35"/>
      <c r="AF202" s="71"/>
      <c r="AG202" s="15"/>
      <c r="AH202" s="15"/>
      <c r="AI202" s="15"/>
      <c r="AJ202" s="71"/>
      <c r="AK202" s="173"/>
      <c r="AL202" s="219"/>
      <c r="AM202" s="15"/>
      <c r="AN202" s="15"/>
      <c r="AO202" s="15"/>
      <c r="AP202" s="165"/>
      <c r="AQ202" s="15"/>
      <c r="AR202" s="15"/>
      <c r="AS202" s="28"/>
      <c r="AT202" s="71"/>
      <c r="AU202" s="35"/>
      <c r="AV202" s="35"/>
      <c r="AW202" s="35"/>
      <c r="AX202" s="71"/>
      <c r="AY202" s="15"/>
      <c r="AZ202" s="15"/>
      <c r="BA202" s="28"/>
      <c r="BB202" s="71"/>
      <c r="BC202" s="173"/>
      <c r="BD202" s="220"/>
      <c r="BH202" s="221"/>
      <c r="BK202" s="50"/>
      <c r="BL202" s="115"/>
      <c r="BM202" s="43"/>
      <c r="BN202" s="43"/>
      <c r="BO202" s="43"/>
      <c r="BP202" s="115"/>
      <c r="BS202" s="50"/>
      <c r="BT202" s="115"/>
      <c r="BU202" s="222"/>
      <c r="BV202" s="223"/>
      <c r="BZ202" s="221"/>
      <c r="CC202" s="50"/>
      <c r="CD202" s="115"/>
      <c r="CE202" s="43"/>
      <c r="CF202" s="43"/>
      <c r="CG202" s="43"/>
      <c r="CH202" s="115"/>
      <c r="CK202" s="50"/>
      <c r="CL202" s="115"/>
      <c r="CM202" s="222"/>
      <c r="CN202" s="223"/>
      <c r="CR202" s="221"/>
      <c r="CU202" s="50"/>
      <c r="CV202" s="115"/>
      <c r="CW202" s="43"/>
      <c r="CX202" s="43"/>
      <c r="CY202" s="43"/>
      <c r="CZ202" s="115"/>
      <c r="DC202" s="50"/>
      <c r="DD202" s="115"/>
      <c r="DE202" s="222"/>
      <c r="DF202" s="223"/>
      <c r="DJ202" s="221"/>
      <c r="DM202" s="50"/>
      <c r="DN202" s="115"/>
      <c r="DO202" s="43"/>
      <c r="DP202" s="43"/>
      <c r="DQ202" s="43"/>
      <c r="DR202" s="115"/>
      <c r="DU202" s="50"/>
      <c r="DV202" s="115"/>
      <c r="DW202" s="222"/>
      <c r="DX202" s="223"/>
      <c r="EB202" s="221"/>
      <c r="EE202" s="50"/>
      <c r="EF202" s="115"/>
      <c r="EG202" s="43"/>
      <c r="EH202" s="43"/>
      <c r="EI202" s="43"/>
      <c r="EJ202" s="115"/>
      <c r="EM202" s="50"/>
      <c r="EN202" s="115"/>
      <c r="EO202" s="222"/>
      <c r="EP202" s="223"/>
      <c r="ET202" s="221"/>
      <c r="EW202" s="50"/>
      <c r="EX202" s="115"/>
      <c r="EY202" s="43"/>
      <c r="EZ202" s="43"/>
      <c r="FA202" s="43"/>
      <c r="FB202" s="115"/>
      <c r="FE202" s="50"/>
      <c r="FF202" s="115"/>
      <c r="FG202" s="222"/>
      <c r="FH202" s="223"/>
      <c r="FL202" s="221"/>
      <c r="FO202" s="50"/>
      <c r="FP202" s="115"/>
      <c r="FQ202" s="43"/>
      <c r="FR202" s="43"/>
      <c r="FS202" s="43"/>
      <c r="FT202" s="115"/>
      <c r="FW202" s="50"/>
      <c r="FX202" s="115"/>
      <c r="FY202" s="222"/>
      <c r="FZ202" s="223"/>
      <c r="GD202" s="221"/>
      <c r="GG202" s="50"/>
      <c r="GH202" s="115"/>
      <c r="GI202" s="43"/>
      <c r="GJ202" s="43"/>
      <c r="GK202" s="43"/>
      <c r="GL202" s="115"/>
      <c r="GO202" s="50"/>
      <c r="GP202" s="115"/>
      <c r="GQ202" s="222"/>
    </row>
    <row r="203">
      <c r="A203" s="218"/>
      <c r="B203" s="219"/>
      <c r="C203" s="15"/>
      <c r="D203" s="15"/>
      <c r="E203" s="15"/>
      <c r="F203" s="71"/>
      <c r="G203" s="15"/>
      <c r="H203" s="15"/>
      <c r="I203" s="28"/>
      <c r="J203" s="71"/>
      <c r="K203" s="35"/>
      <c r="L203" s="35"/>
      <c r="M203" s="35"/>
      <c r="N203" s="71"/>
      <c r="O203" s="15"/>
      <c r="P203" s="15"/>
      <c r="Q203" s="28"/>
      <c r="R203" s="71"/>
      <c r="S203" s="173"/>
      <c r="T203" s="219"/>
      <c r="U203" s="15"/>
      <c r="V203" s="15"/>
      <c r="W203" s="15"/>
      <c r="X203" s="165"/>
      <c r="Y203" s="15"/>
      <c r="Z203" s="15"/>
      <c r="AA203" s="28"/>
      <c r="AB203" s="71"/>
      <c r="AC203" s="35"/>
      <c r="AD203" s="35"/>
      <c r="AE203" s="35"/>
      <c r="AF203" s="71"/>
      <c r="AG203" s="15"/>
      <c r="AH203" s="15"/>
      <c r="AI203" s="15"/>
      <c r="AJ203" s="71"/>
      <c r="AK203" s="173"/>
      <c r="AL203" s="219"/>
      <c r="AM203" s="15"/>
      <c r="AN203" s="15"/>
      <c r="AO203" s="15"/>
      <c r="AP203" s="165"/>
      <c r="AQ203" s="15"/>
      <c r="AR203" s="15"/>
      <c r="AS203" s="28"/>
      <c r="AT203" s="71"/>
      <c r="AU203" s="35"/>
      <c r="AV203" s="35"/>
      <c r="AW203" s="35"/>
      <c r="AX203" s="71"/>
      <c r="AY203" s="15"/>
      <c r="AZ203" s="15"/>
      <c r="BA203" s="28"/>
      <c r="BB203" s="71"/>
      <c r="BC203" s="173"/>
      <c r="BD203" s="220"/>
      <c r="BH203" s="221"/>
      <c r="BK203" s="50"/>
      <c r="BL203" s="115"/>
      <c r="BM203" s="43"/>
      <c r="BN203" s="43"/>
      <c r="BO203" s="43"/>
      <c r="BP203" s="115"/>
      <c r="BS203" s="50"/>
      <c r="BT203" s="115"/>
      <c r="BU203" s="222"/>
      <c r="BV203" s="223"/>
      <c r="BZ203" s="221"/>
      <c r="CC203" s="50"/>
      <c r="CD203" s="115"/>
      <c r="CE203" s="43"/>
      <c r="CF203" s="43"/>
      <c r="CG203" s="43"/>
      <c r="CH203" s="115"/>
      <c r="CK203" s="50"/>
      <c r="CL203" s="115"/>
      <c r="CM203" s="222"/>
      <c r="CN203" s="223"/>
      <c r="CR203" s="221"/>
      <c r="CU203" s="50"/>
      <c r="CV203" s="115"/>
      <c r="CW203" s="43"/>
      <c r="CX203" s="43"/>
      <c r="CY203" s="43"/>
      <c r="CZ203" s="115"/>
      <c r="DC203" s="50"/>
      <c r="DD203" s="115"/>
      <c r="DE203" s="222"/>
      <c r="DF203" s="223"/>
      <c r="DJ203" s="221"/>
      <c r="DM203" s="50"/>
      <c r="DN203" s="115"/>
      <c r="DO203" s="43"/>
      <c r="DP203" s="43"/>
      <c r="DQ203" s="43"/>
      <c r="DR203" s="115"/>
      <c r="DU203" s="50"/>
      <c r="DV203" s="115"/>
      <c r="DW203" s="222"/>
      <c r="DX203" s="223"/>
      <c r="EB203" s="221"/>
      <c r="EE203" s="50"/>
      <c r="EF203" s="115"/>
      <c r="EG203" s="43"/>
      <c r="EH203" s="43"/>
      <c r="EI203" s="43"/>
      <c r="EJ203" s="115"/>
      <c r="EM203" s="50"/>
      <c r="EN203" s="115"/>
      <c r="EO203" s="222"/>
      <c r="EP203" s="223"/>
      <c r="ET203" s="221"/>
      <c r="EW203" s="50"/>
      <c r="EX203" s="115"/>
      <c r="EY203" s="43"/>
      <c r="EZ203" s="43"/>
      <c r="FA203" s="43"/>
      <c r="FB203" s="115"/>
      <c r="FE203" s="50"/>
      <c r="FF203" s="115"/>
      <c r="FG203" s="222"/>
      <c r="FH203" s="223"/>
      <c r="FL203" s="221"/>
      <c r="FO203" s="50"/>
      <c r="FP203" s="115"/>
      <c r="FQ203" s="43"/>
      <c r="FR203" s="43"/>
      <c r="FS203" s="43"/>
      <c r="FT203" s="115"/>
      <c r="FW203" s="50"/>
      <c r="FX203" s="115"/>
      <c r="FY203" s="222"/>
      <c r="FZ203" s="223"/>
      <c r="GD203" s="221"/>
      <c r="GG203" s="50"/>
      <c r="GH203" s="115"/>
      <c r="GI203" s="43"/>
      <c r="GJ203" s="43"/>
      <c r="GK203" s="43"/>
      <c r="GL203" s="115"/>
      <c r="GO203" s="50"/>
      <c r="GP203" s="115"/>
      <c r="GQ203" s="222"/>
    </row>
    <row r="204">
      <c r="A204" s="218"/>
      <c r="B204" s="219"/>
      <c r="C204" s="15"/>
      <c r="D204" s="15"/>
      <c r="E204" s="15"/>
      <c r="F204" s="71"/>
      <c r="G204" s="15"/>
      <c r="H204" s="15"/>
      <c r="I204" s="28"/>
      <c r="J204" s="71"/>
      <c r="K204" s="35"/>
      <c r="L204" s="35"/>
      <c r="M204" s="35"/>
      <c r="N204" s="71"/>
      <c r="O204" s="15"/>
      <c r="P204" s="15"/>
      <c r="Q204" s="28"/>
      <c r="R204" s="71"/>
      <c r="S204" s="173"/>
      <c r="T204" s="219"/>
      <c r="U204" s="15"/>
      <c r="V204" s="15"/>
      <c r="W204" s="15"/>
      <c r="X204" s="165"/>
      <c r="Y204" s="15"/>
      <c r="Z204" s="15"/>
      <c r="AA204" s="28"/>
      <c r="AB204" s="71"/>
      <c r="AC204" s="35"/>
      <c r="AD204" s="35"/>
      <c r="AE204" s="35"/>
      <c r="AF204" s="71"/>
      <c r="AG204" s="15"/>
      <c r="AH204" s="15"/>
      <c r="AI204" s="15"/>
      <c r="AJ204" s="71"/>
      <c r="AK204" s="173"/>
      <c r="AL204" s="219"/>
      <c r="AM204" s="15"/>
      <c r="AN204" s="15"/>
      <c r="AO204" s="15"/>
      <c r="AP204" s="165"/>
      <c r="AQ204" s="15"/>
      <c r="AR204" s="15"/>
      <c r="AS204" s="28"/>
      <c r="AT204" s="71"/>
      <c r="AU204" s="35"/>
      <c r="AV204" s="35"/>
      <c r="AW204" s="35"/>
      <c r="AX204" s="71"/>
      <c r="AY204" s="15"/>
      <c r="AZ204" s="15"/>
      <c r="BA204" s="28"/>
      <c r="BB204" s="71"/>
      <c r="BC204" s="173"/>
      <c r="BD204" s="220"/>
      <c r="BH204" s="221"/>
      <c r="BK204" s="50"/>
      <c r="BL204" s="115"/>
      <c r="BM204" s="43"/>
      <c r="BN204" s="43"/>
      <c r="BO204" s="43"/>
      <c r="BP204" s="115"/>
      <c r="BS204" s="50"/>
      <c r="BT204" s="115"/>
      <c r="BU204" s="222"/>
      <c r="BV204" s="223"/>
      <c r="BZ204" s="221"/>
      <c r="CC204" s="50"/>
      <c r="CD204" s="115"/>
      <c r="CE204" s="43"/>
      <c r="CF204" s="43"/>
      <c r="CG204" s="43"/>
      <c r="CH204" s="115"/>
      <c r="CK204" s="50"/>
      <c r="CL204" s="115"/>
      <c r="CM204" s="222"/>
      <c r="CN204" s="223"/>
      <c r="CR204" s="221"/>
      <c r="CU204" s="50"/>
      <c r="CV204" s="115"/>
      <c r="CW204" s="43"/>
      <c r="CX204" s="43"/>
      <c r="CY204" s="43"/>
      <c r="CZ204" s="115"/>
      <c r="DC204" s="50"/>
      <c r="DD204" s="115"/>
      <c r="DE204" s="222"/>
      <c r="DF204" s="223"/>
      <c r="DJ204" s="221"/>
      <c r="DM204" s="50"/>
      <c r="DN204" s="115"/>
      <c r="DO204" s="43"/>
      <c r="DP204" s="43"/>
      <c r="DQ204" s="43"/>
      <c r="DR204" s="115"/>
      <c r="DU204" s="50"/>
      <c r="DV204" s="115"/>
      <c r="DW204" s="222"/>
      <c r="DX204" s="223"/>
      <c r="EB204" s="221"/>
      <c r="EE204" s="50"/>
      <c r="EF204" s="115"/>
      <c r="EG204" s="43"/>
      <c r="EH204" s="43"/>
      <c r="EI204" s="43"/>
      <c r="EJ204" s="115"/>
      <c r="EM204" s="50"/>
      <c r="EN204" s="115"/>
      <c r="EO204" s="222"/>
      <c r="EP204" s="223"/>
      <c r="ET204" s="221"/>
      <c r="EW204" s="50"/>
      <c r="EX204" s="115"/>
      <c r="EY204" s="43"/>
      <c r="EZ204" s="43"/>
      <c r="FA204" s="43"/>
      <c r="FB204" s="115"/>
      <c r="FE204" s="50"/>
      <c r="FF204" s="115"/>
      <c r="FG204" s="222"/>
      <c r="FH204" s="223"/>
      <c r="FL204" s="221"/>
      <c r="FO204" s="50"/>
      <c r="FP204" s="115"/>
      <c r="FQ204" s="43"/>
      <c r="FR204" s="43"/>
      <c r="FS204" s="43"/>
      <c r="FT204" s="115"/>
      <c r="FW204" s="50"/>
      <c r="FX204" s="115"/>
      <c r="FY204" s="222"/>
      <c r="FZ204" s="223"/>
      <c r="GD204" s="221"/>
      <c r="GG204" s="50"/>
      <c r="GH204" s="115"/>
      <c r="GI204" s="43"/>
      <c r="GJ204" s="43"/>
      <c r="GK204" s="43"/>
      <c r="GL204" s="115"/>
      <c r="GO204" s="50"/>
      <c r="GP204" s="115"/>
      <c r="GQ204" s="222"/>
    </row>
    <row r="205">
      <c r="A205" s="218"/>
      <c r="B205" s="219"/>
      <c r="C205" s="15"/>
      <c r="D205" s="15"/>
      <c r="E205" s="15"/>
      <c r="F205" s="71"/>
      <c r="G205" s="15"/>
      <c r="H205" s="15"/>
      <c r="I205" s="28"/>
      <c r="J205" s="71"/>
      <c r="K205" s="35"/>
      <c r="L205" s="35"/>
      <c r="M205" s="35"/>
      <c r="N205" s="71"/>
      <c r="O205" s="15"/>
      <c r="P205" s="15"/>
      <c r="Q205" s="28"/>
      <c r="R205" s="71"/>
      <c r="S205" s="173"/>
      <c r="T205" s="219"/>
      <c r="U205" s="15"/>
      <c r="V205" s="15"/>
      <c r="W205" s="15"/>
      <c r="X205" s="165"/>
      <c r="Y205" s="15"/>
      <c r="Z205" s="15"/>
      <c r="AA205" s="28"/>
      <c r="AB205" s="71"/>
      <c r="AC205" s="35"/>
      <c r="AD205" s="35"/>
      <c r="AE205" s="35"/>
      <c r="AF205" s="71"/>
      <c r="AG205" s="15"/>
      <c r="AH205" s="15"/>
      <c r="AI205" s="15"/>
      <c r="AJ205" s="71"/>
      <c r="AK205" s="173"/>
      <c r="AL205" s="219"/>
      <c r="AM205" s="15"/>
      <c r="AN205" s="15"/>
      <c r="AO205" s="15"/>
      <c r="AP205" s="165"/>
      <c r="AQ205" s="15"/>
      <c r="AR205" s="15"/>
      <c r="AS205" s="28"/>
      <c r="AT205" s="71"/>
      <c r="AU205" s="35"/>
      <c r="AV205" s="35"/>
      <c r="AW205" s="35"/>
      <c r="AX205" s="71"/>
      <c r="AY205" s="15"/>
      <c r="AZ205" s="15"/>
      <c r="BA205" s="28"/>
      <c r="BB205" s="71"/>
      <c r="BC205" s="173"/>
      <c r="BD205" s="220"/>
      <c r="BH205" s="221"/>
      <c r="BK205" s="50"/>
      <c r="BL205" s="115"/>
      <c r="BM205" s="43"/>
      <c r="BN205" s="43"/>
      <c r="BO205" s="43"/>
      <c r="BP205" s="115"/>
      <c r="BS205" s="50"/>
      <c r="BT205" s="115"/>
      <c r="BU205" s="222"/>
      <c r="BV205" s="223"/>
      <c r="BZ205" s="221"/>
      <c r="CC205" s="50"/>
      <c r="CD205" s="115"/>
      <c r="CE205" s="43"/>
      <c r="CF205" s="43"/>
      <c r="CG205" s="43"/>
      <c r="CH205" s="115"/>
      <c r="CK205" s="50"/>
      <c r="CL205" s="115"/>
      <c r="CM205" s="222"/>
      <c r="CN205" s="223"/>
      <c r="CR205" s="221"/>
      <c r="CU205" s="50"/>
      <c r="CV205" s="115"/>
      <c r="CW205" s="43"/>
      <c r="CX205" s="43"/>
      <c r="CY205" s="43"/>
      <c r="CZ205" s="115"/>
      <c r="DC205" s="50"/>
      <c r="DD205" s="115"/>
      <c r="DE205" s="222"/>
      <c r="DF205" s="223"/>
      <c r="DJ205" s="221"/>
      <c r="DM205" s="50"/>
      <c r="DN205" s="115"/>
      <c r="DO205" s="43"/>
      <c r="DP205" s="43"/>
      <c r="DQ205" s="43"/>
      <c r="DR205" s="115"/>
      <c r="DU205" s="50"/>
      <c r="DV205" s="115"/>
      <c r="DW205" s="222"/>
      <c r="DX205" s="223"/>
      <c r="EB205" s="221"/>
      <c r="EE205" s="50"/>
      <c r="EF205" s="115"/>
      <c r="EG205" s="43"/>
      <c r="EH205" s="43"/>
      <c r="EI205" s="43"/>
      <c r="EJ205" s="115"/>
      <c r="EM205" s="50"/>
      <c r="EN205" s="115"/>
      <c r="EO205" s="222"/>
      <c r="EP205" s="223"/>
      <c r="ET205" s="221"/>
      <c r="EW205" s="50"/>
      <c r="EX205" s="115"/>
      <c r="EY205" s="43"/>
      <c r="EZ205" s="43"/>
      <c r="FA205" s="43"/>
      <c r="FB205" s="115"/>
      <c r="FE205" s="50"/>
      <c r="FF205" s="115"/>
      <c r="FG205" s="222"/>
      <c r="FH205" s="223"/>
      <c r="FL205" s="221"/>
      <c r="FO205" s="50"/>
      <c r="FP205" s="115"/>
      <c r="FQ205" s="43"/>
      <c r="FR205" s="43"/>
      <c r="FS205" s="43"/>
      <c r="FT205" s="115"/>
      <c r="FW205" s="50"/>
      <c r="FX205" s="115"/>
      <c r="FY205" s="222"/>
      <c r="FZ205" s="223"/>
      <c r="GD205" s="221"/>
      <c r="GG205" s="50"/>
      <c r="GH205" s="115"/>
      <c r="GI205" s="43"/>
      <c r="GJ205" s="43"/>
      <c r="GK205" s="43"/>
      <c r="GL205" s="115"/>
      <c r="GO205" s="50"/>
      <c r="GP205" s="115"/>
      <c r="GQ205" s="222"/>
    </row>
    <row r="206">
      <c r="A206" s="218"/>
      <c r="B206" s="219"/>
      <c r="C206" s="15"/>
      <c r="D206" s="15"/>
      <c r="E206" s="15"/>
      <c r="F206" s="71"/>
      <c r="G206" s="15"/>
      <c r="H206" s="15"/>
      <c r="I206" s="28"/>
      <c r="J206" s="71"/>
      <c r="K206" s="35"/>
      <c r="L206" s="35"/>
      <c r="M206" s="35"/>
      <c r="N206" s="71"/>
      <c r="O206" s="15"/>
      <c r="P206" s="15"/>
      <c r="Q206" s="28"/>
      <c r="R206" s="71"/>
      <c r="S206" s="173"/>
      <c r="T206" s="219"/>
      <c r="U206" s="15"/>
      <c r="V206" s="15"/>
      <c r="W206" s="15"/>
      <c r="X206" s="165"/>
      <c r="Y206" s="15"/>
      <c r="Z206" s="15"/>
      <c r="AA206" s="28"/>
      <c r="AB206" s="71"/>
      <c r="AC206" s="35"/>
      <c r="AD206" s="35"/>
      <c r="AE206" s="35"/>
      <c r="AF206" s="71"/>
      <c r="AG206" s="15"/>
      <c r="AH206" s="15"/>
      <c r="AI206" s="15"/>
      <c r="AJ206" s="71"/>
      <c r="AK206" s="173"/>
      <c r="AL206" s="219"/>
      <c r="AM206" s="15"/>
      <c r="AN206" s="15"/>
      <c r="AO206" s="15"/>
      <c r="AP206" s="165"/>
      <c r="AQ206" s="15"/>
      <c r="AR206" s="15"/>
      <c r="AS206" s="28"/>
      <c r="AT206" s="71"/>
      <c r="AU206" s="35"/>
      <c r="AV206" s="35"/>
      <c r="AW206" s="35"/>
      <c r="AX206" s="71"/>
      <c r="AY206" s="15"/>
      <c r="AZ206" s="15"/>
      <c r="BA206" s="28"/>
      <c r="BB206" s="71"/>
      <c r="BC206" s="173"/>
      <c r="BD206" s="220"/>
      <c r="BH206" s="221"/>
      <c r="BK206" s="50"/>
      <c r="BL206" s="115"/>
      <c r="BM206" s="43"/>
      <c r="BN206" s="43"/>
      <c r="BO206" s="43"/>
      <c r="BP206" s="115"/>
      <c r="BS206" s="50"/>
      <c r="BT206" s="115"/>
      <c r="BU206" s="222"/>
      <c r="BV206" s="223"/>
      <c r="BZ206" s="221"/>
      <c r="CC206" s="50"/>
      <c r="CD206" s="115"/>
      <c r="CE206" s="43"/>
      <c r="CF206" s="43"/>
      <c r="CG206" s="43"/>
      <c r="CH206" s="115"/>
      <c r="CK206" s="50"/>
      <c r="CL206" s="115"/>
      <c r="CM206" s="222"/>
      <c r="CN206" s="223"/>
      <c r="CR206" s="221"/>
      <c r="CU206" s="50"/>
      <c r="CV206" s="115"/>
      <c r="CW206" s="43"/>
      <c r="CX206" s="43"/>
      <c r="CY206" s="43"/>
      <c r="CZ206" s="115"/>
      <c r="DC206" s="50"/>
      <c r="DD206" s="115"/>
      <c r="DE206" s="222"/>
      <c r="DF206" s="223"/>
      <c r="DJ206" s="221"/>
      <c r="DM206" s="50"/>
      <c r="DN206" s="115"/>
      <c r="DO206" s="43"/>
      <c r="DP206" s="43"/>
      <c r="DQ206" s="43"/>
      <c r="DR206" s="115"/>
      <c r="DU206" s="50"/>
      <c r="DV206" s="115"/>
      <c r="DW206" s="222"/>
      <c r="DX206" s="223"/>
      <c r="EB206" s="221"/>
      <c r="EE206" s="50"/>
      <c r="EF206" s="115"/>
      <c r="EG206" s="43"/>
      <c r="EH206" s="43"/>
      <c r="EI206" s="43"/>
      <c r="EJ206" s="115"/>
      <c r="EM206" s="50"/>
      <c r="EN206" s="115"/>
      <c r="EO206" s="222"/>
      <c r="EP206" s="223"/>
      <c r="ET206" s="221"/>
      <c r="EW206" s="50"/>
      <c r="EX206" s="115"/>
      <c r="EY206" s="43"/>
      <c r="EZ206" s="43"/>
      <c r="FA206" s="43"/>
      <c r="FB206" s="115"/>
      <c r="FE206" s="50"/>
      <c r="FF206" s="115"/>
      <c r="FG206" s="222"/>
      <c r="FH206" s="223"/>
      <c r="FL206" s="221"/>
      <c r="FO206" s="50"/>
      <c r="FP206" s="115"/>
      <c r="FQ206" s="43"/>
      <c r="FR206" s="43"/>
      <c r="FS206" s="43"/>
      <c r="FT206" s="115"/>
      <c r="FW206" s="50"/>
      <c r="FX206" s="115"/>
      <c r="FY206" s="222"/>
      <c r="FZ206" s="223"/>
      <c r="GD206" s="221"/>
      <c r="GG206" s="50"/>
      <c r="GH206" s="115"/>
      <c r="GI206" s="43"/>
      <c r="GJ206" s="43"/>
      <c r="GK206" s="43"/>
      <c r="GL206" s="115"/>
      <c r="GO206" s="50"/>
      <c r="GP206" s="115"/>
      <c r="GQ206" s="222"/>
    </row>
    <row r="207">
      <c r="A207" s="218"/>
      <c r="B207" s="219"/>
      <c r="C207" s="15"/>
      <c r="D207" s="15"/>
      <c r="E207" s="15"/>
      <c r="F207" s="71"/>
      <c r="G207" s="15"/>
      <c r="H207" s="15"/>
      <c r="I207" s="28"/>
      <c r="J207" s="71"/>
      <c r="K207" s="35"/>
      <c r="L207" s="35"/>
      <c r="M207" s="35"/>
      <c r="N207" s="71"/>
      <c r="O207" s="15"/>
      <c r="P207" s="15"/>
      <c r="Q207" s="28"/>
      <c r="R207" s="71"/>
      <c r="S207" s="173"/>
      <c r="T207" s="219"/>
      <c r="U207" s="15"/>
      <c r="V207" s="15"/>
      <c r="W207" s="15"/>
      <c r="X207" s="165"/>
      <c r="Y207" s="15"/>
      <c r="Z207" s="15"/>
      <c r="AA207" s="28"/>
      <c r="AB207" s="71"/>
      <c r="AC207" s="35"/>
      <c r="AD207" s="35"/>
      <c r="AE207" s="35"/>
      <c r="AF207" s="71"/>
      <c r="AG207" s="15"/>
      <c r="AH207" s="15"/>
      <c r="AI207" s="15"/>
      <c r="AJ207" s="71"/>
      <c r="AK207" s="173"/>
      <c r="AL207" s="219"/>
      <c r="AM207" s="15"/>
      <c r="AN207" s="15"/>
      <c r="AO207" s="15"/>
      <c r="AP207" s="165"/>
      <c r="AQ207" s="15"/>
      <c r="AR207" s="15"/>
      <c r="AS207" s="28"/>
      <c r="AT207" s="71"/>
      <c r="AU207" s="35"/>
      <c r="AV207" s="35"/>
      <c r="AW207" s="35"/>
      <c r="AX207" s="71"/>
      <c r="AY207" s="15"/>
      <c r="AZ207" s="15"/>
      <c r="BA207" s="28"/>
      <c r="BB207" s="71"/>
      <c r="BC207" s="173"/>
      <c r="BD207" s="220"/>
      <c r="BH207" s="221"/>
      <c r="BK207" s="50"/>
      <c r="BL207" s="115"/>
      <c r="BM207" s="43"/>
      <c r="BN207" s="43"/>
      <c r="BO207" s="43"/>
      <c r="BP207" s="115"/>
      <c r="BS207" s="50"/>
      <c r="BT207" s="115"/>
      <c r="BU207" s="222"/>
      <c r="BV207" s="223"/>
      <c r="BZ207" s="221"/>
      <c r="CC207" s="50"/>
      <c r="CD207" s="115"/>
      <c r="CE207" s="43"/>
      <c r="CF207" s="43"/>
      <c r="CG207" s="43"/>
      <c r="CH207" s="115"/>
      <c r="CK207" s="50"/>
      <c r="CL207" s="115"/>
      <c r="CM207" s="222"/>
      <c r="CN207" s="223"/>
      <c r="CR207" s="221"/>
      <c r="CU207" s="50"/>
      <c r="CV207" s="115"/>
      <c r="CW207" s="43"/>
      <c r="CX207" s="43"/>
      <c r="CY207" s="43"/>
      <c r="CZ207" s="115"/>
      <c r="DC207" s="50"/>
      <c r="DD207" s="115"/>
      <c r="DE207" s="222"/>
      <c r="DF207" s="223"/>
      <c r="DJ207" s="221"/>
      <c r="DM207" s="50"/>
      <c r="DN207" s="115"/>
      <c r="DO207" s="43"/>
      <c r="DP207" s="43"/>
      <c r="DQ207" s="43"/>
      <c r="DR207" s="115"/>
      <c r="DU207" s="50"/>
      <c r="DV207" s="115"/>
      <c r="DW207" s="222"/>
      <c r="DX207" s="223"/>
      <c r="EB207" s="221"/>
      <c r="EE207" s="50"/>
      <c r="EF207" s="115"/>
      <c r="EG207" s="43"/>
      <c r="EH207" s="43"/>
      <c r="EI207" s="43"/>
      <c r="EJ207" s="115"/>
      <c r="EM207" s="50"/>
      <c r="EN207" s="115"/>
      <c r="EO207" s="222"/>
      <c r="EP207" s="223"/>
      <c r="ET207" s="221"/>
      <c r="EW207" s="50"/>
      <c r="EX207" s="115"/>
      <c r="EY207" s="43"/>
      <c r="EZ207" s="43"/>
      <c r="FA207" s="43"/>
      <c r="FB207" s="115"/>
      <c r="FE207" s="50"/>
      <c r="FF207" s="115"/>
      <c r="FG207" s="222"/>
      <c r="FH207" s="223"/>
      <c r="FL207" s="221"/>
      <c r="FO207" s="50"/>
      <c r="FP207" s="115"/>
      <c r="FQ207" s="43"/>
      <c r="FR207" s="43"/>
      <c r="FS207" s="43"/>
      <c r="FT207" s="115"/>
      <c r="FW207" s="50"/>
      <c r="FX207" s="115"/>
      <c r="FY207" s="222"/>
      <c r="FZ207" s="223"/>
      <c r="GD207" s="221"/>
      <c r="GG207" s="50"/>
      <c r="GH207" s="115"/>
      <c r="GI207" s="43"/>
      <c r="GJ207" s="43"/>
      <c r="GK207" s="43"/>
      <c r="GL207" s="115"/>
      <c r="GO207" s="50"/>
      <c r="GP207" s="115"/>
      <c r="GQ207" s="222"/>
    </row>
    <row r="208">
      <c r="A208" s="218"/>
      <c r="B208" s="219"/>
      <c r="C208" s="15"/>
      <c r="D208" s="15"/>
      <c r="E208" s="15"/>
      <c r="F208" s="71"/>
      <c r="G208" s="15"/>
      <c r="H208" s="15"/>
      <c r="I208" s="28"/>
      <c r="J208" s="71"/>
      <c r="K208" s="35"/>
      <c r="L208" s="35"/>
      <c r="M208" s="35"/>
      <c r="N208" s="71"/>
      <c r="O208" s="15"/>
      <c r="P208" s="15"/>
      <c r="Q208" s="28"/>
      <c r="R208" s="71"/>
      <c r="S208" s="173"/>
      <c r="T208" s="219"/>
      <c r="U208" s="15"/>
      <c r="V208" s="15"/>
      <c r="W208" s="15"/>
      <c r="X208" s="165"/>
      <c r="Y208" s="15"/>
      <c r="Z208" s="15"/>
      <c r="AA208" s="28"/>
      <c r="AB208" s="71"/>
      <c r="AC208" s="35"/>
      <c r="AD208" s="35"/>
      <c r="AE208" s="35"/>
      <c r="AF208" s="71"/>
      <c r="AG208" s="15"/>
      <c r="AH208" s="15"/>
      <c r="AI208" s="15"/>
      <c r="AJ208" s="71"/>
      <c r="AK208" s="173"/>
      <c r="AL208" s="219"/>
      <c r="AM208" s="15"/>
      <c r="AN208" s="15"/>
      <c r="AO208" s="15"/>
      <c r="AP208" s="165"/>
      <c r="AQ208" s="15"/>
      <c r="AR208" s="15"/>
      <c r="AS208" s="28"/>
      <c r="AT208" s="71"/>
      <c r="AU208" s="35"/>
      <c r="AV208" s="35"/>
      <c r="AW208" s="35"/>
      <c r="AX208" s="71"/>
      <c r="AY208" s="15"/>
      <c r="AZ208" s="15"/>
      <c r="BA208" s="28"/>
      <c r="BB208" s="71"/>
      <c r="BC208" s="173"/>
      <c r="BD208" s="220"/>
      <c r="BH208" s="221"/>
      <c r="BK208" s="50"/>
      <c r="BL208" s="115"/>
      <c r="BM208" s="43"/>
      <c r="BN208" s="43"/>
      <c r="BO208" s="43"/>
      <c r="BP208" s="115"/>
      <c r="BS208" s="50"/>
      <c r="BT208" s="115"/>
      <c r="BU208" s="222"/>
      <c r="BV208" s="223"/>
      <c r="BZ208" s="221"/>
      <c r="CC208" s="50"/>
      <c r="CD208" s="115"/>
      <c r="CE208" s="43"/>
      <c r="CF208" s="43"/>
      <c r="CG208" s="43"/>
      <c r="CH208" s="115"/>
      <c r="CK208" s="50"/>
      <c r="CL208" s="115"/>
      <c r="CM208" s="222"/>
      <c r="CN208" s="223"/>
      <c r="CR208" s="221"/>
      <c r="CU208" s="50"/>
      <c r="CV208" s="115"/>
      <c r="CW208" s="43"/>
      <c r="CX208" s="43"/>
      <c r="CY208" s="43"/>
      <c r="CZ208" s="115"/>
      <c r="DC208" s="50"/>
      <c r="DD208" s="115"/>
      <c r="DE208" s="222"/>
      <c r="DF208" s="223"/>
      <c r="DJ208" s="221"/>
      <c r="DM208" s="50"/>
      <c r="DN208" s="115"/>
      <c r="DO208" s="43"/>
      <c r="DP208" s="43"/>
      <c r="DQ208" s="43"/>
      <c r="DR208" s="115"/>
      <c r="DU208" s="50"/>
      <c r="DV208" s="115"/>
      <c r="DW208" s="222"/>
      <c r="DX208" s="223"/>
      <c r="EB208" s="221"/>
      <c r="EE208" s="50"/>
      <c r="EF208" s="115"/>
      <c r="EG208" s="43"/>
      <c r="EH208" s="43"/>
      <c r="EI208" s="43"/>
      <c r="EJ208" s="115"/>
      <c r="EM208" s="50"/>
      <c r="EN208" s="115"/>
      <c r="EO208" s="222"/>
      <c r="EP208" s="223"/>
      <c r="ET208" s="221"/>
      <c r="EW208" s="50"/>
      <c r="EX208" s="115"/>
      <c r="EY208" s="43"/>
      <c r="EZ208" s="43"/>
      <c r="FA208" s="43"/>
      <c r="FB208" s="115"/>
      <c r="FE208" s="50"/>
      <c r="FF208" s="115"/>
      <c r="FG208" s="222"/>
      <c r="FH208" s="223"/>
      <c r="FL208" s="221"/>
      <c r="FO208" s="50"/>
      <c r="FP208" s="115"/>
      <c r="FQ208" s="43"/>
      <c r="FR208" s="43"/>
      <c r="FS208" s="43"/>
      <c r="FT208" s="115"/>
      <c r="FW208" s="50"/>
      <c r="FX208" s="115"/>
      <c r="FY208" s="222"/>
      <c r="FZ208" s="223"/>
      <c r="GD208" s="221"/>
      <c r="GG208" s="50"/>
      <c r="GH208" s="115"/>
      <c r="GI208" s="43"/>
      <c r="GJ208" s="43"/>
      <c r="GK208" s="43"/>
      <c r="GL208" s="115"/>
      <c r="GO208" s="50"/>
      <c r="GP208" s="115"/>
      <c r="GQ208" s="222"/>
    </row>
    <row r="209">
      <c r="A209" s="218"/>
      <c r="B209" s="219"/>
      <c r="C209" s="15"/>
      <c r="D209" s="15"/>
      <c r="E209" s="15"/>
      <c r="F209" s="71"/>
      <c r="G209" s="15"/>
      <c r="H209" s="15"/>
      <c r="I209" s="28"/>
      <c r="J209" s="71"/>
      <c r="K209" s="35"/>
      <c r="L209" s="35"/>
      <c r="M209" s="35"/>
      <c r="N209" s="71"/>
      <c r="O209" s="15"/>
      <c r="P209" s="15"/>
      <c r="Q209" s="28"/>
      <c r="R209" s="71"/>
      <c r="S209" s="173"/>
      <c r="T209" s="219"/>
      <c r="U209" s="15"/>
      <c r="V209" s="15"/>
      <c r="W209" s="15"/>
      <c r="X209" s="165"/>
      <c r="Y209" s="15"/>
      <c r="Z209" s="15"/>
      <c r="AA209" s="28"/>
      <c r="AB209" s="71"/>
      <c r="AC209" s="35"/>
      <c r="AD209" s="35"/>
      <c r="AE209" s="35"/>
      <c r="AF209" s="71"/>
      <c r="AG209" s="15"/>
      <c r="AH209" s="15"/>
      <c r="AI209" s="15"/>
      <c r="AJ209" s="71"/>
      <c r="AK209" s="173"/>
      <c r="AL209" s="219"/>
      <c r="AM209" s="15"/>
      <c r="AN209" s="15"/>
      <c r="AO209" s="15"/>
      <c r="AP209" s="165"/>
      <c r="AQ209" s="15"/>
      <c r="AR209" s="15"/>
      <c r="AS209" s="28"/>
      <c r="AT209" s="71"/>
      <c r="AU209" s="35"/>
      <c r="AV209" s="35"/>
      <c r="AW209" s="35"/>
      <c r="AX209" s="71"/>
      <c r="AY209" s="15"/>
      <c r="AZ209" s="15"/>
      <c r="BA209" s="28"/>
      <c r="BB209" s="71"/>
      <c r="BC209" s="173"/>
      <c r="BD209" s="220"/>
      <c r="BH209" s="221"/>
      <c r="BK209" s="50"/>
      <c r="BL209" s="115"/>
      <c r="BM209" s="43"/>
      <c r="BN209" s="43"/>
      <c r="BO209" s="43"/>
      <c r="BP209" s="115"/>
      <c r="BS209" s="50"/>
      <c r="BT209" s="115"/>
      <c r="BU209" s="222"/>
      <c r="BV209" s="223"/>
      <c r="BZ209" s="221"/>
      <c r="CC209" s="50"/>
      <c r="CD209" s="115"/>
      <c r="CE209" s="43"/>
      <c r="CF209" s="43"/>
      <c r="CG209" s="43"/>
      <c r="CH209" s="115"/>
      <c r="CK209" s="50"/>
      <c r="CL209" s="115"/>
      <c r="CM209" s="222"/>
      <c r="CN209" s="223"/>
      <c r="CR209" s="221"/>
      <c r="CU209" s="50"/>
      <c r="CV209" s="115"/>
      <c r="CW209" s="43"/>
      <c r="CX209" s="43"/>
      <c r="CY209" s="43"/>
      <c r="CZ209" s="115"/>
      <c r="DC209" s="50"/>
      <c r="DD209" s="115"/>
      <c r="DE209" s="222"/>
      <c r="DF209" s="223"/>
      <c r="DJ209" s="221"/>
      <c r="DM209" s="50"/>
      <c r="DN209" s="115"/>
      <c r="DO209" s="43"/>
      <c r="DP209" s="43"/>
      <c r="DQ209" s="43"/>
      <c r="DR209" s="115"/>
      <c r="DU209" s="50"/>
      <c r="DV209" s="115"/>
      <c r="DW209" s="222"/>
      <c r="DX209" s="223"/>
      <c r="EB209" s="221"/>
      <c r="EE209" s="50"/>
      <c r="EF209" s="115"/>
      <c r="EG209" s="43"/>
      <c r="EH209" s="43"/>
      <c r="EI209" s="43"/>
      <c r="EJ209" s="115"/>
      <c r="EM209" s="50"/>
      <c r="EN209" s="115"/>
      <c r="EO209" s="222"/>
      <c r="EP209" s="223"/>
      <c r="ET209" s="221"/>
      <c r="EW209" s="50"/>
      <c r="EX209" s="115"/>
      <c r="EY209" s="43"/>
      <c r="EZ209" s="43"/>
      <c r="FA209" s="43"/>
      <c r="FB209" s="115"/>
      <c r="FE209" s="50"/>
      <c r="FF209" s="115"/>
      <c r="FG209" s="222"/>
      <c r="FH209" s="223"/>
      <c r="FL209" s="221"/>
      <c r="FO209" s="50"/>
      <c r="FP209" s="115"/>
      <c r="FQ209" s="43"/>
      <c r="FR209" s="43"/>
      <c r="FS209" s="43"/>
      <c r="FT209" s="115"/>
      <c r="FW209" s="50"/>
      <c r="FX209" s="115"/>
      <c r="FY209" s="222"/>
      <c r="FZ209" s="223"/>
      <c r="GD209" s="221"/>
      <c r="GG209" s="50"/>
      <c r="GH209" s="115"/>
      <c r="GI209" s="43"/>
      <c r="GJ209" s="43"/>
      <c r="GK209" s="43"/>
      <c r="GL209" s="115"/>
      <c r="GO209" s="50"/>
      <c r="GP209" s="115"/>
      <c r="GQ209" s="222"/>
    </row>
    <row r="210">
      <c r="A210" s="218"/>
      <c r="B210" s="219"/>
      <c r="C210" s="15"/>
      <c r="D210" s="15"/>
      <c r="E210" s="15"/>
      <c r="F210" s="71"/>
      <c r="G210" s="15"/>
      <c r="H210" s="15"/>
      <c r="I210" s="28"/>
      <c r="J210" s="71"/>
      <c r="K210" s="35"/>
      <c r="L210" s="35"/>
      <c r="M210" s="35"/>
      <c r="N210" s="71"/>
      <c r="O210" s="15"/>
      <c r="P210" s="15"/>
      <c r="Q210" s="28"/>
      <c r="R210" s="71"/>
      <c r="S210" s="173"/>
      <c r="T210" s="219"/>
      <c r="U210" s="15"/>
      <c r="V210" s="15"/>
      <c r="W210" s="15"/>
      <c r="X210" s="165"/>
      <c r="Y210" s="15"/>
      <c r="Z210" s="15"/>
      <c r="AA210" s="28"/>
      <c r="AB210" s="71"/>
      <c r="AC210" s="35"/>
      <c r="AD210" s="35"/>
      <c r="AE210" s="35"/>
      <c r="AF210" s="71"/>
      <c r="AG210" s="15"/>
      <c r="AH210" s="15"/>
      <c r="AI210" s="15"/>
      <c r="AJ210" s="71"/>
      <c r="AK210" s="173"/>
      <c r="AL210" s="219"/>
      <c r="AM210" s="15"/>
      <c r="AN210" s="15"/>
      <c r="AO210" s="15"/>
      <c r="AP210" s="165"/>
      <c r="AQ210" s="15"/>
      <c r="AR210" s="15"/>
      <c r="AS210" s="28"/>
      <c r="AT210" s="71"/>
      <c r="AU210" s="35"/>
      <c r="AV210" s="35"/>
      <c r="AW210" s="35"/>
      <c r="AX210" s="71"/>
      <c r="AY210" s="15"/>
      <c r="AZ210" s="15"/>
      <c r="BA210" s="28"/>
      <c r="BB210" s="71"/>
      <c r="BC210" s="173"/>
      <c r="BD210" s="220"/>
      <c r="BH210" s="221"/>
      <c r="BK210" s="50"/>
      <c r="BL210" s="115"/>
      <c r="BM210" s="43"/>
      <c r="BN210" s="43"/>
      <c r="BO210" s="43"/>
      <c r="BP210" s="115"/>
      <c r="BS210" s="50"/>
      <c r="BT210" s="115"/>
      <c r="BU210" s="222"/>
      <c r="BV210" s="223"/>
      <c r="BZ210" s="221"/>
      <c r="CC210" s="50"/>
      <c r="CD210" s="115"/>
      <c r="CE210" s="43"/>
      <c r="CF210" s="43"/>
      <c r="CG210" s="43"/>
      <c r="CH210" s="115"/>
      <c r="CK210" s="50"/>
      <c r="CL210" s="115"/>
      <c r="CM210" s="222"/>
      <c r="CN210" s="223"/>
      <c r="CR210" s="221"/>
      <c r="CU210" s="50"/>
      <c r="CV210" s="115"/>
      <c r="CW210" s="43"/>
      <c r="CX210" s="43"/>
      <c r="CY210" s="43"/>
      <c r="CZ210" s="115"/>
      <c r="DC210" s="50"/>
      <c r="DD210" s="115"/>
      <c r="DE210" s="222"/>
      <c r="DF210" s="223"/>
      <c r="DJ210" s="221"/>
      <c r="DM210" s="50"/>
      <c r="DN210" s="115"/>
      <c r="DO210" s="43"/>
      <c r="DP210" s="43"/>
      <c r="DQ210" s="43"/>
      <c r="DR210" s="115"/>
      <c r="DU210" s="50"/>
      <c r="DV210" s="115"/>
      <c r="DW210" s="222"/>
      <c r="DX210" s="223"/>
      <c r="EB210" s="221"/>
      <c r="EE210" s="50"/>
      <c r="EF210" s="115"/>
      <c r="EG210" s="43"/>
      <c r="EH210" s="43"/>
      <c r="EI210" s="43"/>
      <c r="EJ210" s="115"/>
      <c r="EM210" s="50"/>
      <c r="EN210" s="115"/>
      <c r="EO210" s="222"/>
      <c r="EP210" s="223"/>
      <c r="ET210" s="221"/>
      <c r="EW210" s="50"/>
      <c r="EX210" s="115"/>
      <c r="EY210" s="43"/>
      <c r="EZ210" s="43"/>
      <c r="FA210" s="43"/>
      <c r="FB210" s="115"/>
      <c r="FE210" s="50"/>
      <c r="FF210" s="115"/>
      <c r="FG210" s="222"/>
      <c r="FH210" s="223"/>
      <c r="FL210" s="221"/>
      <c r="FO210" s="50"/>
      <c r="FP210" s="115"/>
      <c r="FQ210" s="43"/>
      <c r="FR210" s="43"/>
      <c r="FS210" s="43"/>
      <c r="FT210" s="115"/>
      <c r="FW210" s="50"/>
      <c r="FX210" s="115"/>
      <c r="FY210" s="222"/>
      <c r="FZ210" s="223"/>
      <c r="GD210" s="221"/>
      <c r="GG210" s="50"/>
      <c r="GH210" s="115"/>
      <c r="GI210" s="43"/>
      <c r="GJ210" s="43"/>
      <c r="GK210" s="43"/>
      <c r="GL210" s="115"/>
      <c r="GO210" s="50"/>
      <c r="GP210" s="115"/>
      <c r="GQ210" s="222"/>
    </row>
    <row r="211">
      <c r="A211" s="218"/>
      <c r="B211" s="219"/>
      <c r="C211" s="15"/>
      <c r="D211" s="15"/>
      <c r="E211" s="15"/>
      <c r="F211" s="71"/>
      <c r="G211" s="15"/>
      <c r="H211" s="15"/>
      <c r="I211" s="28"/>
      <c r="J211" s="71"/>
      <c r="K211" s="35"/>
      <c r="L211" s="35"/>
      <c r="M211" s="35"/>
      <c r="N211" s="71"/>
      <c r="O211" s="15"/>
      <c r="P211" s="15"/>
      <c r="Q211" s="28"/>
      <c r="R211" s="71"/>
      <c r="S211" s="173"/>
      <c r="T211" s="219"/>
      <c r="U211" s="15"/>
      <c r="V211" s="15"/>
      <c r="W211" s="15"/>
      <c r="X211" s="165"/>
      <c r="Y211" s="15"/>
      <c r="Z211" s="15"/>
      <c r="AA211" s="28"/>
      <c r="AB211" s="71"/>
      <c r="AC211" s="35"/>
      <c r="AD211" s="35"/>
      <c r="AE211" s="35"/>
      <c r="AF211" s="71"/>
      <c r="AG211" s="15"/>
      <c r="AH211" s="15"/>
      <c r="AI211" s="15"/>
      <c r="AJ211" s="71"/>
      <c r="AK211" s="173"/>
      <c r="AL211" s="219"/>
      <c r="AM211" s="15"/>
      <c r="AN211" s="15"/>
      <c r="AO211" s="15"/>
      <c r="AP211" s="165"/>
      <c r="AQ211" s="15"/>
      <c r="AR211" s="15"/>
      <c r="AS211" s="28"/>
      <c r="AT211" s="71"/>
      <c r="AU211" s="35"/>
      <c r="AV211" s="35"/>
      <c r="AW211" s="35"/>
      <c r="AX211" s="71"/>
      <c r="AY211" s="15"/>
      <c r="AZ211" s="15"/>
      <c r="BA211" s="28"/>
      <c r="BB211" s="71"/>
      <c r="BC211" s="173"/>
      <c r="BD211" s="220"/>
      <c r="BH211" s="221"/>
      <c r="BK211" s="50"/>
      <c r="BL211" s="115"/>
      <c r="BM211" s="43"/>
      <c r="BN211" s="43"/>
      <c r="BO211" s="43"/>
      <c r="BP211" s="115"/>
      <c r="BS211" s="50"/>
      <c r="BT211" s="115"/>
      <c r="BU211" s="222"/>
      <c r="BV211" s="223"/>
      <c r="BZ211" s="221"/>
      <c r="CC211" s="50"/>
      <c r="CD211" s="115"/>
      <c r="CE211" s="43"/>
      <c r="CF211" s="43"/>
      <c r="CG211" s="43"/>
      <c r="CH211" s="115"/>
      <c r="CK211" s="50"/>
      <c r="CL211" s="115"/>
      <c r="CM211" s="222"/>
      <c r="CN211" s="223"/>
      <c r="CR211" s="221"/>
      <c r="CU211" s="50"/>
      <c r="CV211" s="115"/>
      <c r="CW211" s="43"/>
      <c r="CX211" s="43"/>
      <c r="CY211" s="43"/>
      <c r="CZ211" s="115"/>
      <c r="DC211" s="50"/>
      <c r="DD211" s="115"/>
      <c r="DE211" s="222"/>
      <c r="DF211" s="223"/>
      <c r="DJ211" s="221"/>
      <c r="DM211" s="50"/>
      <c r="DN211" s="115"/>
      <c r="DO211" s="43"/>
      <c r="DP211" s="43"/>
      <c r="DQ211" s="43"/>
      <c r="DR211" s="115"/>
      <c r="DU211" s="50"/>
      <c r="DV211" s="115"/>
      <c r="DW211" s="222"/>
      <c r="DX211" s="223"/>
      <c r="EB211" s="221"/>
      <c r="EE211" s="50"/>
      <c r="EF211" s="115"/>
      <c r="EG211" s="43"/>
      <c r="EH211" s="43"/>
      <c r="EI211" s="43"/>
      <c r="EJ211" s="115"/>
      <c r="EM211" s="50"/>
      <c r="EN211" s="115"/>
      <c r="EO211" s="222"/>
      <c r="EP211" s="223"/>
      <c r="ET211" s="221"/>
      <c r="EW211" s="50"/>
      <c r="EX211" s="115"/>
      <c r="EY211" s="43"/>
      <c r="EZ211" s="43"/>
      <c r="FA211" s="43"/>
      <c r="FB211" s="115"/>
      <c r="FE211" s="50"/>
      <c r="FF211" s="115"/>
      <c r="FG211" s="222"/>
      <c r="FH211" s="223"/>
      <c r="FL211" s="221"/>
      <c r="FO211" s="50"/>
      <c r="FP211" s="115"/>
      <c r="FQ211" s="43"/>
      <c r="FR211" s="43"/>
      <c r="FS211" s="43"/>
      <c r="FT211" s="115"/>
      <c r="FW211" s="50"/>
      <c r="FX211" s="115"/>
      <c r="FY211" s="222"/>
      <c r="FZ211" s="223"/>
      <c r="GD211" s="221"/>
      <c r="GG211" s="50"/>
      <c r="GH211" s="115"/>
      <c r="GI211" s="43"/>
      <c r="GJ211" s="43"/>
      <c r="GK211" s="43"/>
      <c r="GL211" s="115"/>
      <c r="GO211" s="50"/>
      <c r="GP211" s="115"/>
      <c r="GQ211" s="222"/>
    </row>
    <row r="212">
      <c r="A212" s="218"/>
      <c r="B212" s="219"/>
      <c r="C212" s="15"/>
      <c r="D212" s="15"/>
      <c r="E212" s="15"/>
      <c r="F212" s="71"/>
      <c r="G212" s="15"/>
      <c r="H212" s="15"/>
      <c r="I212" s="28"/>
      <c r="J212" s="71"/>
      <c r="K212" s="35"/>
      <c r="L212" s="35"/>
      <c r="M212" s="35"/>
      <c r="N212" s="71"/>
      <c r="O212" s="15"/>
      <c r="P212" s="15"/>
      <c r="Q212" s="28"/>
      <c r="R212" s="71"/>
      <c r="S212" s="173"/>
      <c r="T212" s="219"/>
      <c r="U212" s="15"/>
      <c r="V212" s="15"/>
      <c r="W212" s="15"/>
      <c r="X212" s="165"/>
      <c r="Y212" s="15"/>
      <c r="Z212" s="15"/>
      <c r="AA212" s="28"/>
      <c r="AB212" s="71"/>
      <c r="AC212" s="35"/>
      <c r="AD212" s="35"/>
      <c r="AE212" s="35"/>
      <c r="AF212" s="71"/>
      <c r="AG212" s="15"/>
      <c r="AH212" s="15"/>
      <c r="AI212" s="15"/>
      <c r="AJ212" s="71"/>
      <c r="AK212" s="173"/>
      <c r="AL212" s="219"/>
      <c r="AM212" s="15"/>
      <c r="AN212" s="15"/>
      <c r="AO212" s="15"/>
      <c r="AP212" s="165"/>
      <c r="AQ212" s="15"/>
      <c r="AR212" s="15"/>
      <c r="AS212" s="28"/>
      <c r="AT212" s="71"/>
      <c r="AU212" s="35"/>
      <c r="AV212" s="35"/>
      <c r="AW212" s="35"/>
      <c r="AX212" s="71"/>
      <c r="AY212" s="15"/>
      <c r="AZ212" s="15"/>
      <c r="BA212" s="28"/>
      <c r="BB212" s="71"/>
      <c r="BC212" s="173"/>
      <c r="BD212" s="220"/>
      <c r="BH212" s="221"/>
      <c r="BK212" s="50"/>
      <c r="BL212" s="115"/>
      <c r="BM212" s="43"/>
      <c r="BN212" s="43"/>
      <c r="BO212" s="43"/>
      <c r="BP212" s="115"/>
      <c r="BS212" s="50"/>
      <c r="BT212" s="115"/>
      <c r="BU212" s="222"/>
      <c r="BV212" s="223"/>
      <c r="BZ212" s="221"/>
      <c r="CC212" s="50"/>
      <c r="CD212" s="115"/>
      <c r="CE212" s="43"/>
      <c r="CF212" s="43"/>
      <c r="CG212" s="43"/>
      <c r="CH212" s="115"/>
      <c r="CK212" s="50"/>
      <c r="CL212" s="115"/>
      <c r="CM212" s="222"/>
      <c r="CN212" s="223"/>
      <c r="CR212" s="221"/>
      <c r="CU212" s="50"/>
      <c r="CV212" s="115"/>
      <c r="CW212" s="43"/>
      <c r="CX212" s="43"/>
      <c r="CY212" s="43"/>
      <c r="CZ212" s="115"/>
      <c r="DC212" s="50"/>
      <c r="DD212" s="115"/>
      <c r="DE212" s="222"/>
      <c r="DF212" s="223"/>
      <c r="DJ212" s="221"/>
      <c r="DM212" s="50"/>
      <c r="DN212" s="115"/>
      <c r="DO212" s="43"/>
      <c r="DP212" s="43"/>
      <c r="DQ212" s="43"/>
      <c r="DR212" s="115"/>
      <c r="DU212" s="50"/>
      <c r="DV212" s="115"/>
      <c r="DW212" s="222"/>
      <c r="DX212" s="223"/>
      <c r="EB212" s="221"/>
      <c r="EE212" s="50"/>
      <c r="EF212" s="115"/>
      <c r="EG212" s="43"/>
      <c r="EH212" s="43"/>
      <c r="EI212" s="43"/>
      <c r="EJ212" s="115"/>
      <c r="EM212" s="50"/>
      <c r="EN212" s="115"/>
      <c r="EO212" s="222"/>
      <c r="EP212" s="223"/>
      <c r="ET212" s="221"/>
      <c r="EW212" s="50"/>
      <c r="EX212" s="115"/>
      <c r="EY212" s="43"/>
      <c r="EZ212" s="43"/>
      <c r="FA212" s="43"/>
      <c r="FB212" s="115"/>
      <c r="FE212" s="50"/>
      <c r="FF212" s="115"/>
      <c r="FG212" s="222"/>
      <c r="FH212" s="223"/>
      <c r="FL212" s="221"/>
      <c r="FO212" s="50"/>
      <c r="FP212" s="115"/>
      <c r="FQ212" s="43"/>
      <c r="FR212" s="43"/>
      <c r="FS212" s="43"/>
      <c r="FT212" s="115"/>
      <c r="FW212" s="50"/>
      <c r="FX212" s="115"/>
      <c r="FY212" s="222"/>
      <c r="FZ212" s="223"/>
      <c r="GD212" s="221"/>
      <c r="GG212" s="50"/>
      <c r="GH212" s="115"/>
      <c r="GI212" s="43"/>
      <c r="GJ212" s="43"/>
      <c r="GK212" s="43"/>
      <c r="GL212" s="115"/>
      <c r="GO212" s="50"/>
      <c r="GP212" s="115"/>
      <c r="GQ212" s="222"/>
    </row>
    <row r="213">
      <c r="A213" s="218"/>
      <c r="B213" s="219"/>
      <c r="C213" s="15"/>
      <c r="D213" s="15"/>
      <c r="E213" s="15"/>
      <c r="F213" s="71"/>
      <c r="G213" s="15"/>
      <c r="H213" s="15"/>
      <c r="I213" s="28"/>
      <c r="J213" s="71"/>
      <c r="K213" s="35"/>
      <c r="L213" s="35"/>
      <c r="M213" s="35"/>
      <c r="N213" s="71"/>
      <c r="O213" s="15"/>
      <c r="P213" s="15"/>
      <c r="Q213" s="28"/>
      <c r="R213" s="71"/>
      <c r="S213" s="173"/>
      <c r="T213" s="219"/>
      <c r="U213" s="15"/>
      <c r="V213" s="15"/>
      <c r="W213" s="15"/>
      <c r="X213" s="165"/>
      <c r="Y213" s="15"/>
      <c r="Z213" s="15"/>
      <c r="AA213" s="28"/>
      <c r="AB213" s="71"/>
      <c r="AC213" s="35"/>
      <c r="AD213" s="35"/>
      <c r="AE213" s="35"/>
      <c r="AF213" s="71"/>
      <c r="AG213" s="15"/>
      <c r="AH213" s="15"/>
      <c r="AI213" s="15"/>
      <c r="AJ213" s="71"/>
      <c r="AK213" s="173"/>
      <c r="AL213" s="219"/>
      <c r="AM213" s="15"/>
      <c r="AN213" s="15"/>
      <c r="AO213" s="15"/>
      <c r="AP213" s="165"/>
      <c r="AQ213" s="15"/>
      <c r="AR213" s="15"/>
      <c r="AS213" s="28"/>
      <c r="AT213" s="71"/>
      <c r="AU213" s="35"/>
      <c r="AV213" s="35"/>
      <c r="AW213" s="35"/>
      <c r="AX213" s="71"/>
      <c r="AY213" s="15"/>
      <c r="AZ213" s="15"/>
      <c r="BA213" s="28"/>
      <c r="BB213" s="71"/>
      <c r="BC213" s="173"/>
      <c r="BD213" s="220"/>
      <c r="BH213" s="221"/>
      <c r="BK213" s="50"/>
      <c r="BL213" s="115"/>
      <c r="BM213" s="43"/>
      <c r="BN213" s="43"/>
      <c r="BO213" s="43"/>
      <c r="BP213" s="115"/>
      <c r="BS213" s="50"/>
      <c r="BT213" s="115"/>
      <c r="BU213" s="222"/>
      <c r="BV213" s="223"/>
      <c r="BZ213" s="221"/>
      <c r="CC213" s="50"/>
      <c r="CD213" s="115"/>
      <c r="CE213" s="43"/>
      <c r="CF213" s="43"/>
      <c r="CG213" s="43"/>
      <c r="CH213" s="115"/>
      <c r="CK213" s="50"/>
      <c r="CL213" s="115"/>
      <c r="CM213" s="222"/>
      <c r="CN213" s="223"/>
      <c r="CR213" s="221"/>
      <c r="CU213" s="50"/>
      <c r="CV213" s="115"/>
      <c r="CW213" s="43"/>
      <c r="CX213" s="43"/>
      <c r="CY213" s="43"/>
      <c r="CZ213" s="115"/>
      <c r="DC213" s="50"/>
      <c r="DD213" s="115"/>
      <c r="DE213" s="222"/>
      <c r="DF213" s="223"/>
      <c r="DJ213" s="221"/>
      <c r="DM213" s="50"/>
      <c r="DN213" s="115"/>
      <c r="DO213" s="43"/>
      <c r="DP213" s="43"/>
      <c r="DQ213" s="43"/>
      <c r="DR213" s="115"/>
      <c r="DU213" s="50"/>
      <c r="DV213" s="115"/>
      <c r="DW213" s="222"/>
      <c r="DX213" s="223"/>
      <c r="EB213" s="221"/>
      <c r="EE213" s="50"/>
      <c r="EF213" s="115"/>
      <c r="EG213" s="43"/>
      <c r="EH213" s="43"/>
      <c r="EI213" s="43"/>
      <c r="EJ213" s="115"/>
      <c r="EM213" s="50"/>
      <c r="EN213" s="115"/>
      <c r="EO213" s="222"/>
      <c r="EP213" s="223"/>
      <c r="ET213" s="221"/>
      <c r="EW213" s="50"/>
      <c r="EX213" s="115"/>
      <c r="EY213" s="43"/>
      <c r="EZ213" s="43"/>
      <c r="FA213" s="43"/>
      <c r="FB213" s="115"/>
      <c r="FE213" s="50"/>
      <c r="FF213" s="115"/>
      <c r="FG213" s="222"/>
      <c r="FH213" s="223"/>
      <c r="FL213" s="221"/>
      <c r="FO213" s="50"/>
      <c r="FP213" s="115"/>
      <c r="FQ213" s="43"/>
      <c r="FR213" s="43"/>
      <c r="FS213" s="43"/>
      <c r="FT213" s="115"/>
      <c r="FW213" s="50"/>
      <c r="FX213" s="115"/>
      <c r="FY213" s="222"/>
      <c r="FZ213" s="223"/>
      <c r="GD213" s="221"/>
      <c r="GG213" s="50"/>
      <c r="GH213" s="115"/>
      <c r="GI213" s="43"/>
      <c r="GJ213" s="43"/>
      <c r="GK213" s="43"/>
      <c r="GL213" s="115"/>
      <c r="GO213" s="50"/>
      <c r="GP213" s="115"/>
      <c r="GQ213" s="222"/>
    </row>
    <row r="214">
      <c r="A214" s="218"/>
      <c r="B214" s="219"/>
      <c r="C214" s="15"/>
      <c r="D214" s="15"/>
      <c r="E214" s="15"/>
      <c r="F214" s="71"/>
      <c r="G214" s="15"/>
      <c r="H214" s="15"/>
      <c r="I214" s="28"/>
      <c r="J214" s="71"/>
      <c r="K214" s="35"/>
      <c r="L214" s="35"/>
      <c r="M214" s="35"/>
      <c r="N214" s="71"/>
      <c r="O214" s="15"/>
      <c r="P214" s="15"/>
      <c r="Q214" s="28"/>
      <c r="R214" s="71"/>
      <c r="S214" s="173"/>
      <c r="T214" s="219"/>
      <c r="U214" s="15"/>
      <c r="V214" s="15"/>
      <c r="W214" s="15"/>
      <c r="X214" s="165"/>
      <c r="Y214" s="15"/>
      <c r="Z214" s="15"/>
      <c r="AA214" s="28"/>
      <c r="AB214" s="71"/>
      <c r="AC214" s="35"/>
      <c r="AD214" s="35"/>
      <c r="AE214" s="35"/>
      <c r="AF214" s="71"/>
      <c r="AG214" s="15"/>
      <c r="AH214" s="15"/>
      <c r="AI214" s="15"/>
      <c r="AJ214" s="71"/>
      <c r="AK214" s="173"/>
      <c r="AL214" s="219"/>
      <c r="AM214" s="15"/>
      <c r="AN214" s="15"/>
      <c r="AO214" s="15"/>
      <c r="AP214" s="165"/>
      <c r="AQ214" s="15"/>
      <c r="AR214" s="15"/>
      <c r="AS214" s="28"/>
      <c r="AT214" s="71"/>
      <c r="AU214" s="35"/>
      <c r="AV214" s="35"/>
      <c r="AW214" s="35"/>
      <c r="AX214" s="71"/>
      <c r="AY214" s="15"/>
      <c r="AZ214" s="15"/>
      <c r="BA214" s="28"/>
      <c r="BB214" s="71"/>
      <c r="BC214" s="173"/>
      <c r="BD214" s="220"/>
      <c r="BH214" s="221"/>
      <c r="BK214" s="50"/>
      <c r="BL214" s="115"/>
      <c r="BM214" s="43"/>
      <c r="BN214" s="43"/>
      <c r="BO214" s="43"/>
      <c r="BP214" s="115"/>
      <c r="BS214" s="50"/>
      <c r="BT214" s="115"/>
      <c r="BU214" s="222"/>
      <c r="BV214" s="223"/>
      <c r="BZ214" s="221"/>
      <c r="CC214" s="50"/>
      <c r="CD214" s="115"/>
      <c r="CE214" s="43"/>
      <c r="CF214" s="43"/>
      <c r="CG214" s="43"/>
      <c r="CH214" s="115"/>
      <c r="CK214" s="50"/>
      <c r="CL214" s="115"/>
      <c r="CM214" s="222"/>
      <c r="CN214" s="223"/>
      <c r="CR214" s="221"/>
      <c r="CU214" s="50"/>
      <c r="CV214" s="115"/>
      <c r="CW214" s="43"/>
      <c r="CX214" s="43"/>
      <c r="CY214" s="43"/>
      <c r="CZ214" s="115"/>
      <c r="DC214" s="50"/>
      <c r="DD214" s="115"/>
      <c r="DE214" s="222"/>
      <c r="DF214" s="223"/>
      <c r="DJ214" s="221"/>
      <c r="DM214" s="50"/>
      <c r="DN214" s="115"/>
      <c r="DO214" s="43"/>
      <c r="DP214" s="43"/>
      <c r="DQ214" s="43"/>
      <c r="DR214" s="115"/>
      <c r="DU214" s="50"/>
      <c r="DV214" s="115"/>
      <c r="DW214" s="222"/>
      <c r="DX214" s="223"/>
      <c r="EB214" s="221"/>
      <c r="EE214" s="50"/>
      <c r="EF214" s="115"/>
      <c r="EG214" s="43"/>
      <c r="EH214" s="43"/>
      <c r="EI214" s="43"/>
      <c r="EJ214" s="115"/>
      <c r="EM214" s="50"/>
      <c r="EN214" s="115"/>
      <c r="EO214" s="222"/>
      <c r="EP214" s="223"/>
      <c r="ET214" s="221"/>
      <c r="EW214" s="50"/>
      <c r="EX214" s="115"/>
      <c r="EY214" s="43"/>
      <c r="EZ214" s="43"/>
      <c r="FA214" s="43"/>
      <c r="FB214" s="115"/>
      <c r="FE214" s="50"/>
      <c r="FF214" s="115"/>
      <c r="FG214" s="222"/>
      <c r="FH214" s="223"/>
      <c r="FL214" s="221"/>
      <c r="FO214" s="50"/>
      <c r="FP214" s="115"/>
      <c r="FQ214" s="43"/>
      <c r="FR214" s="43"/>
      <c r="FS214" s="43"/>
      <c r="FT214" s="115"/>
      <c r="FW214" s="50"/>
      <c r="FX214" s="115"/>
      <c r="FY214" s="222"/>
      <c r="FZ214" s="223"/>
      <c r="GD214" s="221"/>
      <c r="GG214" s="50"/>
      <c r="GH214" s="115"/>
      <c r="GI214" s="43"/>
      <c r="GJ214" s="43"/>
      <c r="GK214" s="43"/>
      <c r="GL214" s="115"/>
      <c r="GO214" s="50"/>
      <c r="GP214" s="115"/>
      <c r="GQ214" s="222"/>
    </row>
    <row r="215">
      <c r="A215" s="218"/>
      <c r="B215" s="219"/>
      <c r="C215" s="15"/>
      <c r="D215" s="15"/>
      <c r="E215" s="15"/>
      <c r="F215" s="71"/>
      <c r="G215" s="15"/>
      <c r="H215" s="15"/>
      <c r="I215" s="28"/>
      <c r="J215" s="71"/>
      <c r="K215" s="35"/>
      <c r="L215" s="35"/>
      <c r="M215" s="35"/>
      <c r="N215" s="71"/>
      <c r="O215" s="15"/>
      <c r="P215" s="15"/>
      <c r="Q215" s="28"/>
      <c r="R215" s="71"/>
      <c r="S215" s="173"/>
      <c r="T215" s="219"/>
      <c r="U215" s="15"/>
      <c r="V215" s="15"/>
      <c r="W215" s="15"/>
      <c r="X215" s="165"/>
      <c r="Y215" s="15"/>
      <c r="Z215" s="15"/>
      <c r="AA215" s="28"/>
      <c r="AB215" s="71"/>
      <c r="AC215" s="35"/>
      <c r="AD215" s="35"/>
      <c r="AE215" s="35"/>
      <c r="AF215" s="71"/>
      <c r="AG215" s="15"/>
      <c r="AH215" s="15"/>
      <c r="AI215" s="15"/>
      <c r="AJ215" s="71"/>
      <c r="AK215" s="173"/>
      <c r="AL215" s="219"/>
      <c r="AM215" s="15"/>
      <c r="AN215" s="15"/>
      <c r="AO215" s="15"/>
      <c r="AP215" s="165"/>
      <c r="AQ215" s="15"/>
      <c r="AR215" s="15"/>
      <c r="AS215" s="28"/>
      <c r="AT215" s="71"/>
      <c r="AU215" s="35"/>
      <c r="AV215" s="35"/>
      <c r="AW215" s="35"/>
      <c r="AX215" s="71"/>
      <c r="AY215" s="15"/>
      <c r="AZ215" s="15"/>
      <c r="BA215" s="28"/>
      <c r="BB215" s="71"/>
      <c r="BC215" s="173"/>
      <c r="BD215" s="220"/>
      <c r="BH215" s="221"/>
      <c r="BK215" s="50"/>
      <c r="BL215" s="115"/>
      <c r="BM215" s="43"/>
      <c r="BN215" s="43"/>
      <c r="BO215" s="43"/>
      <c r="BP215" s="115"/>
      <c r="BS215" s="50"/>
      <c r="BT215" s="115"/>
      <c r="BU215" s="222"/>
      <c r="BV215" s="223"/>
      <c r="BZ215" s="221"/>
      <c r="CC215" s="50"/>
      <c r="CD215" s="115"/>
      <c r="CE215" s="43"/>
      <c r="CF215" s="43"/>
      <c r="CG215" s="43"/>
      <c r="CH215" s="115"/>
      <c r="CK215" s="50"/>
      <c r="CL215" s="115"/>
      <c r="CM215" s="222"/>
      <c r="CN215" s="223"/>
      <c r="CR215" s="221"/>
      <c r="CU215" s="50"/>
      <c r="CV215" s="115"/>
      <c r="CW215" s="43"/>
      <c r="CX215" s="43"/>
      <c r="CY215" s="43"/>
      <c r="CZ215" s="115"/>
      <c r="DC215" s="50"/>
      <c r="DD215" s="115"/>
      <c r="DE215" s="222"/>
      <c r="DF215" s="223"/>
      <c r="DJ215" s="221"/>
      <c r="DM215" s="50"/>
      <c r="DN215" s="115"/>
      <c r="DO215" s="43"/>
      <c r="DP215" s="43"/>
      <c r="DQ215" s="43"/>
      <c r="DR215" s="115"/>
      <c r="DU215" s="50"/>
      <c r="DV215" s="115"/>
      <c r="DW215" s="222"/>
      <c r="DX215" s="223"/>
      <c r="EB215" s="221"/>
      <c r="EE215" s="50"/>
      <c r="EF215" s="115"/>
      <c r="EG215" s="43"/>
      <c r="EH215" s="43"/>
      <c r="EI215" s="43"/>
      <c r="EJ215" s="115"/>
      <c r="EM215" s="50"/>
      <c r="EN215" s="115"/>
      <c r="EO215" s="222"/>
      <c r="EP215" s="223"/>
      <c r="ET215" s="221"/>
      <c r="EW215" s="50"/>
      <c r="EX215" s="115"/>
      <c r="EY215" s="43"/>
      <c r="EZ215" s="43"/>
      <c r="FA215" s="43"/>
      <c r="FB215" s="115"/>
      <c r="FE215" s="50"/>
      <c r="FF215" s="115"/>
      <c r="FG215" s="222"/>
      <c r="FH215" s="223"/>
      <c r="FL215" s="221"/>
      <c r="FO215" s="50"/>
      <c r="FP215" s="115"/>
      <c r="FQ215" s="43"/>
      <c r="FR215" s="43"/>
      <c r="FS215" s="43"/>
      <c r="FT215" s="115"/>
      <c r="FW215" s="50"/>
      <c r="FX215" s="115"/>
      <c r="FY215" s="222"/>
      <c r="FZ215" s="223"/>
      <c r="GD215" s="221"/>
      <c r="GG215" s="50"/>
      <c r="GH215" s="115"/>
      <c r="GI215" s="43"/>
      <c r="GJ215" s="43"/>
      <c r="GK215" s="43"/>
      <c r="GL215" s="115"/>
      <c r="GO215" s="50"/>
      <c r="GP215" s="115"/>
      <c r="GQ215" s="222"/>
    </row>
    <row r="216">
      <c r="A216" s="218"/>
      <c r="B216" s="219"/>
      <c r="C216" s="15"/>
      <c r="D216" s="15"/>
      <c r="E216" s="15"/>
      <c r="F216" s="71"/>
      <c r="G216" s="15"/>
      <c r="H216" s="15"/>
      <c r="I216" s="28"/>
      <c r="J216" s="71"/>
      <c r="K216" s="35"/>
      <c r="L216" s="35"/>
      <c r="M216" s="35"/>
      <c r="N216" s="71"/>
      <c r="O216" s="15"/>
      <c r="P216" s="15"/>
      <c r="Q216" s="28"/>
      <c r="R216" s="71"/>
      <c r="S216" s="173"/>
      <c r="T216" s="219"/>
      <c r="U216" s="15"/>
      <c r="V216" s="15"/>
      <c r="W216" s="15"/>
      <c r="X216" s="165"/>
      <c r="Y216" s="15"/>
      <c r="Z216" s="15"/>
      <c r="AA216" s="28"/>
      <c r="AB216" s="71"/>
      <c r="AC216" s="35"/>
      <c r="AD216" s="35"/>
      <c r="AE216" s="35"/>
      <c r="AF216" s="71"/>
      <c r="AG216" s="15"/>
      <c r="AH216" s="15"/>
      <c r="AI216" s="15"/>
      <c r="AJ216" s="71"/>
      <c r="AK216" s="173"/>
      <c r="AL216" s="219"/>
      <c r="AM216" s="15"/>
      <c r="AN216" s="15"/>
      <c r="AO216" s="15"/>
      <c r="AP216" s="165"/>
      <c r="AQ216" s="15"/>
      <c r="AR216" s="15"/>
      <c r="AS216" s="28"/>
      <c r="AT216" s="71"/>
      <c r="AU216" s="35"/>
      <c r="AV216" s="35"/>
      <c r="AW216" s="35"/>
      <c r="AX216" s="71"/>
      <c r="AY216" s="15"/>
      <c r="AZ216" s="15"/>
      <c r="BA216" s="28"/>
      <c r="BB216" s="71"/>
      <c r="BC216" s="173"/>
      <c r="BD216" s="220"/>
      <c r="BH216" s="221"/>
      <c r="BK216" s="50"/>
      <c r="BL216" s="115"/>
      <c r="BM216" s="43"/>
      <c r="BN216" s="43"/>
      <c r="BO216" s="43"/>
      <c r="BP216" s="115"/>
      <c r="BS216" s="50"/>
      <c r="BT216" s="115"/>
      <c r="BU216" s="222"/>
      <c r="BV216" s="223"/>
      <c r="BZ216" s="221"/>
      <c r="CC216" s="50"/>
      <c r="CD216" s="115"/>
      <c r="CE216" s="43"/>
      <c r="CF216" s="43"/>
      <c r="CG216" s="43"/>
      <c r="CH216" s="115"/>
      <c r="CK216" s="50"/>
      <c r="CL216" s="115"/>
      <c r="CM216" s="222"/>
      <c r="CN216" s="223"/>
      <c r="CR216" s="221"/>
      <c r="CU216" s="50"/>
      <c r="CV216" s="115"/>
      <c r="CW216" s="43"/>
      <c r="CX216" s="43"/>
      <c r="CY216" s="43"/>
      <c r="CZ216" s="115"/>
      <c r="DC216" s="50"/>
      <c r="DD216" s="115"/>
      <c r="DE216" s="222"/>
      <c r="DF216" s="223"/>
      <c r="DJ216" s="221"/>
      <c r="DM216" s="50"/>
      <c r="DN216" s="115"/>
      <c r="DO216" s="43"/>
      <c r="DP216" s="43"/>
      <c r="DQ216" s="43"/>
      <c r="DR216" s="115"/>
      <c r="DU216" s="50"/>
      <c r="DV216" s="115"/>
      <c r="DW216" s="222"/>
      <c r="DX216" s="223"/>
      <c r="EB216" s="221"/>
      <c r="EE216" s="50"/>
      <c r="EF216" s="115"/>
      <c r="EG216" s="43"/>
      <c r="EH216" s="43"/>
      <c r="EI216" s="43"/>
      <c r="EJ216" s="115"/>
      <c r="EM216" s="50"/>
      <c r="EN216" s="115"/>
      <c r="EO216" s="222"/>
      <c r="EP216" s="223"/>
      <c r="ET216" s="221"/>
      <c r="EW216" s="50"/>
      <c r="EX216" s="115"/>
      <c r="EY216" s="43"/>
      <c r="EZ216" s="43"/>
      <c r="FA216" s="43"/>
      <c r="FB216" s="115"/>
      <c r="FE216" s="50"/>
      <c r="FF216" s="115"/>
      <c r="FG216" s="222"/>
      <c r="FH216" s="223"/>
      <c r="FL216" s="221"/>
      <c r="FO216" s="50"/>
      <c r="FP216" s="115"/>
      <c r="FQ216" s="43"/>
      <c r="FR216" s="43"/>
      <c r="FS216" s="43"/>
      <c r="FT216" s="115"/>
      <c r="FW216" s="50"/>
      <c r="FX216" s="115"/>
      <c r="FY216" s="222"/>
      <c r="FZ216" s="223"/>
      <c r="GD216" s="221"/>
      <c r="GG216" s="50"/>
      <c r="GH216" s="115"/>
      <c r="GI216" s="43"/>
      <c r="GJ216" s="43"/>
      <c r="GK216" s="43"/>
      <c r="GL216" s="115"/>
      <c r="GO216" s="50"/>
      <c r="GP216" s="115"/>
      <c r="GQ216" s="222"/>
    </row>
    <row r="217">
      <c r="A217" s="218"/>
      <c r="B217" s="219"/>
      <c r="C217" s="15"/>
      <c r="D217" s="15"/>
      <c r="E217" s="15"/>
      <c r="F217" s="71"/>
      <c r="G217" s="15"/>
      <c r="H217" s="15"/>
      <c r="I217" s="28"/>
      <c r="J217" s="71"/>
      <c r="K217" s="35"/>
      <c r="L217" s="35"/>
      <c r="M217" s="35"/>
      <c r="N217" s="71"/>
      <c r="O217" s="15"/>
      <c r="P217" s="15"/>
      <c r="Q217" s="28"/>
      <c r="R217" s="71"/>
      <c r="S217" s="173"/>
      <c r="T217" s="219"/>
      <c r="U217" s="15"/>
      <c r="V217" s="15"/>
      <c r="W217" s="15"/>
      <c r="X217" s="165"/>
      <c r="Y217" s="15"/>
      <c r="Z217" s="15"/>
      <c r="AA217" s="28"/>
      <c r="AB217" s="71"/>
      <c r="AC217" s="35"/>
      <c r="AD217" s="35"/>
      <c r="AE217" s="35"/>
      <c r="AF217" s="71"/>
      <c r="AG217" s="15"/>
      <c r="AH217" s="15"/>
      <c r="AI217" s="15"/>
      <c r="AJ217" s="71"/>
      <c r="AK217" s="173"/>
      <c r="AL217" s="219"/>
      <c r="AM217" s="15"/>
      <c r="AN217" s="15"/>
      <c r="AO217" s="15"/>
      <c r="AP217" s="165"/>
      <c r="AQ217" s="15"/>
      <c r="AR217" s="15"/>
      <c r="AS217" s="28"/>
      <c r="AT217" s="71"/>
      <c r="AU217" s="35"/>
      <c r="AV217" s="35"/>
      <c r="AW217" s="35"/>
      <c r="AX217" s="71"/>
      <c r="AY217" s="15"/>
      <c r="AZ217" s="15"/>
      <c r="BA217" s="28"/>
      <c r="BB217" s="71"/>
      <c r="BC217" s="173"/>
      <c r="BD217" s="220"/>
      <c r="BH217" s="221"/>
      <c r="BK217" s="50"/>
      <c r="BL217" s="115"/>
      <c r="BM217" s="43"/>
      <c r="BN217" s="43"/>
      <c r="BO217" s="43"/>
      <c r="BP217" s="115"/>
      <c r="BS217" s="50"/>
      <c r="BT217" s="115"/>
      <c r="BU217" s="222"/>
      <c r="BV217" s="223"/>
      <c r="BZ217" s="221"/>
      <c r="CC217" s="50"/>
      <c r="CD217" s="115"/>
      <c r="CE217" s="43"/>
      <c r="CF217" s="43"/>
      <c r="CG217" s="43"/>
      <c r="CH217" s="115"/>
      <c r="CK217" s="50"/>
      <c r="CL217" s="115"/>
      <c r="CM217" s="222"/>
      <c r="CN217" s="223"/>
      <c r="CR217" s="221"/>
      <c r="CU217" s="50"/>
      <c r="CV217" s="115"/>
      <c r="CW217" s="43"/>
      <c r="CX217" s="43"/>
      <c r="CY217" s="43"/>
      <c r="CZ217" s="115"/>
      <c r="DC217" s="50"/>
      <c r="DD217" s="115"/>
      <c r="DE217" s="222"/>
      <c r="DF217" s="223"/>
      <c r="DJ217" s="221"/>
      <c r="DM217" s="50"/>
      <c r="DN217" s="115"/>
      <c r="DO217" s="43"/>
      <c r="DP217" s="43"/>
      <c r="DQ217" s="43"/>
      <c r="DR217" s="115"/>
      <c r="DU217" s="50"/>
      <c r="DV217" s="115"/>
      <c r="DW217" s="222"/>
      <c r="DX217" s="223"/>
      <c r="EB217" s="221"/>
      <c r="EE217" s="50"/>
      <c r="EF217" s="115"/>
      <c r="EG217" s="43"/>
      <c r="EH217" s="43"/>
      <c r="EI217" s="43"/>
      <c r="EJ217" s="115"/>
      <c r="EM217" s="50"/>
      <c r="EN217" s="115"/>
      <c r="EO217" s="222"/>
      <c r="EP217" s="223"/>
      <c r="ET217" s="221"/>
      <c r="EW217" s="50"/>
      <c r="EX217" s="115"/>
      <c r="EY217" s="43"/>
      <c r="EZ217" s="43"/>
      <c r="FA217" s="43"/>
      <c r="FB217" s="115"/>
      <c r="FE217" s="50"/>
      <c r="FF217" s="115"/>
      <c r="FG217" s="222"/>
      <c r="FH217" s="223"/>
      <c r="FL217" s="221"/>
      <c r="FO217" s="50"/>
      <c r="FP217" s="115"/>
      <c r="FQ217" s="43"/>
      <c r="FR217" s="43"/>
      <c r="FS217" s="43"/>
      <c r="FT217" s="115"/>
      <c r="FW217" s="50"/>
      <c r="FX217" s="115"/>
      <c r="FY217" s="222"/>
      <c r="FZ217" s="223"/>
      <c r="GD217" s="221"/>
      <c r="GG217" s="50"/>
      <c r="GH217" s="115"/>
      <c r="GI217" s="43"/>
      <c r="GJ217" s="43"/>
      <c r="GK217" s="43"/>
      <c r="GL217" s="115"/>
      <c r="GO217" s="50"/>
      <c r="GP217" s="115"/>
      <c r="GQ217" s="222"/>
    </row>
    <row r="218">
      <c r="A218" s="218"/>
      <c r="B218" s="219"/>
      <c r="C218" s="15"/>
      <c r="D218" s="15"/>
      <c r="E218" s="15"/>
      <c r="F218" s="71"/>
      <c r="G218" s="15"/>
      <c r="H218" s="15"/>
      <c r="I218" s="28"/>
      <c r="J218" s="71"/>
      <c r="K218" s="35"/>
      <c r="L218" s="35"/>
      <c r="M218" s="35"/>
      <c r="N218" s="71"/>
      <c r="O218" s="15"/>
      <c r="P218" s="15"/>
      <c r="Q218" s="28"/>
      <c r="R218" s="71"/>
      <c r="S218" s="173"/>
      <c r="T218" s="219"/>
      <c r="U218" s="15"/>
      <c r="V218" s="15"/>
      <c r="W218" s="15"/>
      <c r="X218" s="165"/>
      <c r="Y218" s="15"/>
      <c r="Z218" s="15"/>
      <c r="AA218" s="28"/>
      <c r="AB218" s="71"/>
      <c r="AC218" s="35"/>
      <c r="AD218" s="35"/>
      <c r="AE218" s="35"/>
      <c r="AF218" s="71"/>
      <c r="AG218" s="15"/>
      <c r="AH218" s="15"/>
      <c r="AI218" s="15"/>
      <c r="AJ218" s="71"/>
      <c r="AK218" s="173"/>
      <c r="AL218" s="219"/>
      <c r="AM218" s="15"/>
      <c r="AN218" s="15"/>
      <c r="AO218" s="15"/>
      <c r="AP218" s="165"/>
      <c r="AQ218" s="15"/>
      <c r="AR218" s="15"/>
      <c r="AS218" s="28"/>
      <c r="AT218" s="71"/>
      <c r="AU218" s="35"/>
      <c r="AV218" s="35"/>
      <c r="AW218" s="35"/>
      <c r="AX218" s="71"/>
      <c r="AY218" s="15"/>
      <c r="AZ218" s="15"/>
      <c r="BA218" s="28"/>
      <c r="BB218" s="71"/>
      <c r="BC218" s="173"/>
      <c r="BD218" s="220"/>
      <c r="BH218" s="221"/>
      <c r="BK218" s="50"/>
      <c r="BL218" s="115"/>
      <c r="BM218" s="43"/>
      <c r="BN218" s="43"/>
      <c r="BO218" s="43"/>
      <c r="BP218" s="115"/>
      <c r="BS218" s="50"/>
      <c r="BT218" s="115"/>
      <c r="BU218" s="222"/>
      <c r="BV218" s="223"/>
      <c r="BZ218" s="221"/>
      <c r="CC218" s="50"/>
      <c r="CD218" s="115"/>
      <c r="CE218" s="43"/>
      <c r="CF218" s="43"/>
      <c r="CG218" s="43"/>
      <c r="CH218" s="115"/>
      <c r="CK218" s="50"/>
      <c r="CL218" s="115"/>
      <c r="CM218" s="222"/>
      <c r="CN218" s="223"/>
      <c r="CR218" s="221"/>
      <c r="CU218" s="50"/>
      <c r="CV218" s="115"/>
      <c r="CW218" s="43"/>
      <c r="CX218" s="43"/>
      <c r="CY218" s="43"/>
      <c r="CZ218" s="115"/>
      <c r="DC218" s="50"/>
      <c r="DD218" s="115"/>
      <c r="DE218" s="222"/>
      <c r="DF218" s="223"/>
      <c r="DJ218" s="221"/>
      <c r="DM218" s="50"/>
      <c r="DN218" s="115"/>
      <c r="DO218" s="43"/>
      <c r="DP218" s="43"/>
      <c r="DQ218" s="43"/>
      <c r="DR218" s="115"/>
      <c r="DU218" s="50"/>
      <c r="DV218" s="115"/>
      <c r="DW218" s="222"/>
      <c r="DX218" s="223"/>
      <c r="EB218" s="221"/>
      <c r="EE218" s="50"/>
      <c r="EF218" s="115"/>
      <c r="EG218" s="43"/>
      <c r="EH218" s="43"/>
      <c r="EI218" s="43"/>
      <c r="EJ218" s="115"/>
      <c r="EM218" s="50"/>
      <c r="EN218" s="115"/>
      <c r="EO218" s="222"/>
      <c r="EP218" s="223"/>
      <c r="ET218" s="221"/>
      <c r="EW218" s="50"/>
      <c r="EX218" s="115"/>
      <c r="EY218" s="43"/>
      <c r="EZ218" s="43"/>
      <c r="FA218" s="43"/>
      <c r="FB218" s="115"/>
      <c r="FE218" s="50"/>
      <c r="FF218" s="115"/>
      <c r="FG218" s="222"/>
      <c r="FH218" s="223"/>
      <c r="FL218" s="221"/>
      <c r="FO218" s="50"/>
      <c r="FP218" s="115"/>
      <c r="FQ218" s="43"/>
      <c r="FR218" s="43"/>
      <c r="FS218" s="43"/>
      <c r="FT218" s="115"/>
      <c r="FW218" s="50"/>
      <c r="FX218" s="115"/>
      <c r="FY218" s="222"/>
      <c r="FZ218" s="223"/>
      <c r="GD218" s="221"/>
      <c r="GG218" s="50"/>
      <c r="GH218" s="115"/>
      <c r="GI218" s="43"/>
      <c r="GJ218" s="43"/>
      <c r="GK218" s="43"/>
      <c r="GL218" s="115"/>
      <c r="GO218" s="50"/>
      <c r="GP218" s="115"/>
      <c r="GQ218" s="222"/>
    </row>
    <row r="219">
      <c r="A219" s="218"/>
      <c r="B219" s="219"/>
      <c r="C219" s="15"/>
      <c r="D219" s="15"/>
      <c r="E219" s="15"/>
      <c r="F219" s="71"/>
      <c r="G219" s="15"/>
      <c r="H219" s="15"/>
      <c r="I219" s="28"/>
      <c r="J219" s="71"/>
      <c r="K219" s="35"/>
      <c r="L219" s="35"/>
      <c r="M219" s="35"/>
      <c r="N219" s="71"/>
      <c r="O219" s="15"/>
      <c r="P219" s="15"/>
      <c r="Q219" s="28"/>
      <c r="R219" s="71"/>
      <c r="S219" s="173"/>
      <c r="T219" s="219"/>
      <c r="U219" s="15"/>
      <c r="V219" s="15"/>
      <c r="W219" s="15"/>
      <c r="X219" s="165"/>
      <c r="Y219" s="15"/>
      <c r="Z219" s="15"/>
      <c r="AA219" s="28"/>
      <c r="AB219" s="71"/>
      <c r="AC219" s="35"/>
      <c r="AD219" s="35"/>
      <c r="AE219" s="35"/>
      <c r="AF219" s="71"/>
      <c r="AG219" s="15"/>
      <c r="AH219" s="15"/>
      <c r="AI219" s="15"/>
      <c r="AJ219" s="71"/>
      <c r="AK219" s="173"/>
      <c r="AL219" s="219"/>
      <c r="AM219" s="15"/>
      <c r="AN219" s="15"/>
      <c r="AO219" s="15"/>
      <c r="AP219" s="165"/>
      <c r="AQ219" s="15"/>
      <c r="AR219" s="15"/>
      <c r="AS219" s="28"/>
      <c r="AT219" s="71"/>
      <c r="AU219" s="35"/>
      <c r="AV219" s="35"/>
      <c r="AW219" s="35"/>
      <c r="AX219" s="71"/>
      <c r="AY219" s="15"/>
      <c r="AZ219" s="15"/>
      <c r="BA219" s="28"/>
      <c r="BB219" s="71"/>
      <c r="BC219" s="173"/>
      <c r="BD219" s="220"/>
      <c r="BH219" s="221"/>
      <c r="BK219" s="50"/>
      <c r="BL219" s="115"/>
      <c r="BM219" s="43"/>
      <c r="BN219" s="43"/>
      <c r="BO219" s="43"/>
      <c r="BP219" s="115"/>
      <c r="BS219" s="50"/>
      <c r="BT219" s="115"/>
      <c r="BU219" s="222"/>
      <c r="BV219" s="223"/>
      <c r="BZ219" s="221"/>
      <c r="CC219" s="50"/>
      <c r="CD219" s="115"/>
      <c r="CE219" s="43"/>
      <c r="CF219" s="43"/>
      <c r="CG219" s="43"/>
      <c r="CH219" s="115"/>
      <c r="CK219" s="50"/>
      <c r="CL219" s="115"/>
      <c r="CM219" s="222"/>
      <c r="CN219" s="223"/>
      <c r="CR219" s="221"/>
      <c r="CU219" s="50"/>
      <c r="CV219" s="115"/>
      <c r="CW219" s="43"/>
      <c r="CX219" s="43"/>
      <c r="CY219" s="43"/>
      <c r="CZ219" s="115"/>
      <c r="DC219" s="50"/>
      <c r="DD219" s="115"/>
      <c r="DE219" s="222"/>
      <c r="DF219" s="223"/>
      <c r="DJ219" s="221"/>
      <c r="DM219" s="50"/>
      <c r="DN219" s="115"/>
      <c r="DO219" s="43"/>
      <c r="DP219" s="43"/>
      <c r="DQ219" s="43"/>
      <c r="DR219" s="115"/>
      <c r="DU219" s="50"/>
      <c r="DV219" s="115"/>
      <c r="DW219" s="222"/>
      <c r="DX219" s="223"/>
      <c r="EB219" s="221"/>
      <c r="EE219" s="50"/>
      <c r="EF219" s="115"/>
      <c r="EG219" s="43"/>
      <c r="EH219" s="43"/>
      <c r="EI219" s="43"/>
      <c r="EJ219" s="115"/>
      <c r="EM219" s="50"/>
      <c r="EN219" s="115"/>
      <c r="EO219" s="222"/>
      <c r="EP219" s="223"/>
      <c r="ET219" s="221"/>
      <c r="EW219" s="50"/>
      <c r="EX219" s="115"/>
      <c r="EY219" s="43"/>
      <c r="EZ219" s="43"/>
      <c r="FA219" s="43"/>
      <c r="FB219" s="115"/>
      <c r="FE219" s="50"/>
      <c r="FF219" s="115"/>
      <c r="FG219" s="222"/>
      <c r="FH219" s="223"/>
      <c r="FL219" s="221"/>
      <c r="FO219" s="50"/>
      <c r="FP219" s="115"/>
      <c r="FQ219" s="43"/>
      <c r="FR219" s="43"/>
      <c r="FS219" s="43"/>
      <c r="FT219" s="115"/>
      <c r="FW219" s="50"/>
      <c r="FX219" s="115"/>
      <c r="FY219" s="222"/>
      <c r="FZ219" s="223"/>
      <c r="GD219" s="221"/>
      <c r="GG219" s="50"/>
      <c r="GH219" s="115"/>
      <c r="GI219" s="43"/>
      <c r="GJ219" s="43"/>
      <c r="GK219" s="43"/>
      <c r="GL219" s="115"/>
      <c r="GO219" s="50"/>
      <c r="GP219" s="115"/>
      <c r="GQ219" s="222"/>
    </row>
    <row r="220">
      <c r="A220" s="218"/>
      <c r="B220" s="219"/>
      <c r="C220" s="15"/>
      <c r="D220" s="15"/>
      <c r="E220" s="15"/>
      <c r="F220" s="71"/>
      <c r="G220" s="15"/>
      <c r="H220" s="15"/>
      <c r="I220" s="28"/>
      <c r="J220" s="71"/>
      <c r="K220" s="35"/>
      <c r="L220" s="35"/>
      <c r="M220" s="35"/>
      <c r="N220" s="71"/>
      <c r="O220" s="15"/>
      <c r="P220" s="15"/>
      <c r="Q220" s="28"/>
      <c r="R220" s="71"/>
      <c r="S220" s="173"/>
      <c r="T220" s="219"/>
      <c r="U220" s="15"/>
      <c r="V220" s="15"/>
      <c r="W220" s="15"/>
      <c r="X220" s="165"/>
      <c r="Y220" s="15"/>
      <c r="Z220" s="15"/>
      <c r="AA220" s="28"/>
      <c r="AB220" s="71"/>
      <c r="AC220" s="35"/>
      <c r="AD220" s="35"/>
      <c r="AE220" s="35"/>
      <c r="AF220" s="71"/>
      <c r="AG220" s="15"/>
      <c r="AH220" s="15"/>
      <c r="AI220" s="15"/>
      <c r="AJ220" s="71"/>
      <c r="AK220" s="173"/>
      <c r="AL220" s="219"/>
      <c r="AM220" s="15"/>
      <c r="AN220" s="15"/>
      <c r="AO220" s="15"/>
      <c r="AP220" s="165"/>
      <c r="AQ220" s="15"/>
      <c r="AR220" s="15"/>
      <c r="AS220" s="28"/>
      <c r="AT220" s="71"/>
      <c r="AU220" s="35"/>
      <c r="AV220" s="35"/>
      <c r="AW220" s="35"/>
      <c r="AX220" s="71"/>
      <c r="AY220" s="15"/>
      <c r="AZ220" s="15"/>
      <c r="BA220" s="28"/>
      <c r="BB220" s="71"/>
      <c r="BC220" s="173"/>
      <c r="BD220" s="220"/>
      <c r="BH220" s="221"/>
      <c r="BK220" s="50"/>
      <c r="BL220" s="115"/>
      <c r="BM220" s="43"/>
      <c r="BN220" s="43"/>
      <c r="BO220" s="43"/>
      <c r="BP220" s="115"/>
      <c r="BS220" s="50"/>
      <c r="BT220" s="115"/>
      <c r="BU220" s="222"/>
      <c r="BV220" s="223"/>
      <c r="BZ220" s="221"/>
      <c r="CC220" s="50"/>
      <c r="CD220" s="115"/>
      <c r="CE220" s="43"/>
      <c r="CF220" s="43"/>
      <c r="CG220" s="43"/>
      <c r="CH220" s="115"/>
      <c r="CK220" s="50"/>
      <c r="CL220" s="115"/>
      <c r="CM220" s="222"/>
      <c r="CN220" s="223"/>
      <c r="CR220" s="221"/>
      <c r="CU220" s="50"/>
      <c r="CV220" s="115"/>
      <c r="CW220" s="43"/>
      <c r="CX220" s="43"/>
      <c r="CY220" s="43"/>
      <c r="CZ220" s="115"/>
      <c r="DC220" s="50"/>
      <c r="DD220" s="115"/>
      <c r="DE220" s="222"/>
      <c r="DF220" s="223"/>
      <c r="DJ220" s="221"/>
      <c r="DM220" s="50"/>
      <c r="DN220" s="115"/>
      <c r="DO220" s="43"/>
      <c r="DP220" s="43"/>
      <c r="DQ220" s="43"/>
      <c r="DR220" s="115"/>
      <c r="DU220" s="50"/>
      <c r="DV220" s="115"/>
      <c r="DW220" s="222"/>
      <c r="DX220" s="223"/>
      <c r="EB220" s="221"/>
      <c r="EE220" s="50"/>
      <c r="EF220" s="115"/>
      <c r="EG220" s="43"/>
      <c r="EH220" s="43"/>
      <c r="EI220" s="43"/>
      <c r="EJ220" s="115"/>
      <c r="EM220" s="50"/>
      <c r="EN220" s="115"/>
      <c r="EO220" s="222"/>
      <c r="EP220" s="223"/>
      <c r="ET220" s="221"/>
      <c r="EW220" s="50"/>
      <c r="EX220" s="115"/>
      <c r="EY220" s="43"/>
      <c r="EZ220" s="43"/>
      <c r="FA220" s="43"/>
      <c r="FB220" s="115"/>
      <c r="FE220" s="50"/>
      <c r="FF220" s="115"/>
      <c r="FG220" s="222"/>
      <c r="FH220" s="223"/>
      <c r="FL220" s="221"/>
      <c r="FO220" s="50"/>
      <c r="FP220" s="115"/>
      <c r="FQ220" s="43"/>
      <c r="FR220" s="43"/>
      <c r="FS220" s="43"/>
      <c r="FT220" s="115"/>
      <c r="FW220" s="50"/>
      <c r="FX220" s="115"/>
      <c r="FY220" s="222"/>
      <c r="FZ220" s="223"/>
      <c r="GD220" s="221"/>
      <c r="GG220" s="50"/>
      <c r="GH220" s="115"/>
      <c r="GI220" s="43"/>
      <c r="GJ220" s="43"/>
      <c r="GK220" s="43"/>
      <c r="GL220" s="115"/>
      <c r="GO220" s="50"/>
      <c r="GP220" s="115"/>
      <c r="GQ220" s="222"/>
    </row>
    <row r="221">
      <c r="A221" s="218"/>
      <c r="B221" s="219"/>
      <c r="C221" s="15"/>
      <c r="D221" s="15"/>
      <c r="E221" s="15"/>
      <c r="F221" s="71"/>
      <c r="G221" s="15"/>
      <c r="H221" s="15"/>
      <c r="I221" s="28"/>
      <c r="J221" s="71"/>
      <c r="K221" s="35"/>
      <c r="L221" s="35"/>
      <c r="M221" s="35"/>
      <c r="N221" s="71"/>
      <c r="O221" s="15"/>
      <c r="P221" s="15"/>
      <c r="Q221" s="28"/>
      <c r="R221" s="71"/>
      <c r="S221" s="173"/>
      <c r="T221" s="219"/>
      <c r="U221" s="15"/>
      <c r="V221" s="15"/>
      <c r="W221" s="15"/>
      <c r="X221" s="165"/>
      <c r="Y221" s="15"/>
      <c r="Z221" s="15"/>
      <c r="AA221" s="28"/>
      <c r="AB221" s="71"/>
      <c r="AC221" s="35"/>
      <c r="AD221" s="35"/>
      <c r="AE221" s="35"/>
      <c r="AF221" s="71"/>
      <c r="AG221" s="15"/>
      <c r="AH221" s="15"/>
      <c r="AI221" s="15"/>
      <c r="AJ221" s="71"/>
      <c r="AK221" s="173"/>
      <c r="AL221" s="219"/>
      <c r="AM221" s="15"/>
      <c r="AN221" s="15"/>
      <c r="AO221" s="15"/>
      <c r="AP221" s="165"/>
      <c r="AQ221" s="15"/>
      <c r="AR221" s="15"/>
      <c r="AS221" s="28"/>
      <c r="AT221" s="71"/>
      <c r="AU221" s="35"/>
      <c r="AV221" s="35"/>
      <c r="AW221" s="35"/>
      <c r="AX221" s="71"/>
      <c r="AY221" s="15"/>
      <c r="AZ221" s="15"/>
      <c r="BA221" s="28"/>
      <c r="BB221" s="71"/>
      <c r="BC221" s="173"/>
      <c r="BD221" s="220"/>
      <c r="BH221" s="221"/>
      <c r="BK221" s="50"/>
      <c r="BL221" s="115"/>
      <c r="BM221" s="43"/>
      <c r="BN221" s="43"/>
      <c r="BO221" s="43"/>
      <c r="BP221" s="115"/>
      <c r="BS221" s="50"/>
      <c r="BT221" s="115"/>
      <c r="BU221" s="222"/>
      <c r="BV221" s="223"/>
      <c r="BZ221" s="221"/>
      <c r="CC221" s="50"/>
      <c r="CD221" s="115"/>
      <c r="CE221" s="43"/>
      <c r="CF221" s="43"/>
      <c r="CG221" s="43"/>
      <c r="CH221" s="115"/>
      <c r="CK221" s="50"/>
      <c r="CL221" s="115"/>
      <c r="CM221" s="222"/>
      <c r="CN221" s="223"/>
      <c r="CR221" s="221"/>
      <c r="CU221" s="50"/>
      <c r="CV221" s="115"/>
      <c r="CW221" s="43"/>
      <c r="CX221" s="43"/>
      <c r="CY221" s="43"/>
      <c r="CZ221" s="115"/>
      <c r="DC221" s="50"/>
      <c r="DD221" s="115"/>
      <c r="DE221" s="222"/>
      <c r="DF221" s="223"/>
      <c r="DJ221" s="221"/>
      <c r="DM221" s="50"/>
      <c r="DN221" s="115"/>
      <c r="DO221" s="43"/>
      <c r="DP221" s="43"/>
      <c r="DQ221" s="43"/>
      <c r="DR221" s="115"/>
      <c r="DU221" s="50"/>
      <c r="DV221" s="115"/>
      <c r="DW221" s="222"/>
      <c r="DX221" s="223"/>
      <c r="EB221" s="221"/>
      <c r="EE221" s="50"/>
      <c r="EF221" s="115"/>
      <c r="EG221" s="43"/>
      <c r="EH221" s="43"/>
      <c r="EI221" s="43"/>
      <c r="EJ221" s="115"/>
      <c r="EM221" s="50"/>
      <c r="EN221" s="115"/>
      <c r="EO221" s="222"/>
      <c r="EP221" s="223"/>
      <c r="ET221" s="221"/>
      <c r="EW221" s="50"/>
      <c r="EX221" s="115"/>
      <c r="EY221" s="43"/>
      <c r="EZ221" s="43"/>
      <c r="FA221" s="43"/>
      <c r="FB221" s="115"/>
      <c r="FE221" s="50"/>
      <c r="FF221" s="115"/>
      <c r="FG221" s="222"/>
      <c r="FH221" s="223"/>
      <c r="FL221" s="221"/>
      <c r="FO221" s="50"/>
      <c r="FP221" s="115"/>
      <c r="FQ221" s="43"/>
      <c r="FR221" s="43"/>
      <c r="FS221" s="43"/>
      <c r="FT221" s="115"/>
      <c r="FW221" s="50"/>
      <c r="FX221" s="115"/>
      <c r="FY221" s="222"/>
      <c r="FZ221" s="223"/>
      <c r="GD221" s="221"/>
      <c r="GG221" s="50"/>
      <c r="GH221" s="115"/>
      <c r="GI221" s="43"/>
      <c r="GJ221" s="43"/>
      <c r="GK221" s="43"/>
      <c r="GL221" s="115"/>
      <c r="GO221" s="50"/>
      <c r="GP221" s="115"/>
      <c r="GQ221" s="222"/>
    </row>
    <row r="222">
      <c r="A222" s="218"/>
      <c r="B222" s="219"/>
      <c r="C222" s="15"/>
      <c r="D222" s="15"/>
      <c r="E222" s="15"/>
      <c r="F222" s="71"/>
      <c r="G222" s="15"/>
      <c r="H222" s="15"/>
      <c r="I222" s="28"/>
      <c r="J222" s="71"/>
      <c r="K222" s="35"/>
      <c r="L222" s="35"/>
      <c r="M222" s="35"/>
      <c r="N222" s="71"/>
      <c r="O222" s="15"/>
      <c r="P222" s="15"/>
      <c r="Q222" s="28"/>
      <c r="R222" s="71"/>
      <c r="S222" s="173"/>
      <c r="T222" s="219"/>
      <c r="U222" s="15"/>
      <c r="V222" s="15"/>
      <c r="W222" s="15"/>
      <c r="X222" s="165"/>
      <c r="Y222" s="15"/>
      <c r="Z222" s="15"/>
      <c r="AA222" s="28"/>
      <c r="AB222" s="71"/>
      <c r="AC222" s="35"/>
      <c r="AD222" s="35"/>
      <c r="AE222" s="35"/>
      <c r="AF222" s="71"/>
      <c r="AG222" s="15"/>
      <c r="AH222" s="15"/>
      <c r="AI222" s="15"/>
      <c r="AJ222" s="71"/>
      <c r="AK222" s="173"/>
      <c r="AL222" s="219"/>
      <c r="AM222" s="15"/>
      <c r="AN222" s="15"/>
      <c r="AO222" s="15"/>
      <c r="AP222" s="165"/>
      <c r="AQ222" s="15"/>
      <c r="AR222" s="15"/>
      <c r="AS222" s="28"/>
      <c r="AT222" s="71"/>
      <c r="AU222" s="35"/>
      <c r="AV222" s="35"/>
      <c r="AW222" s="35"/>
      <c r="AX222" s="71"/>
      <c r="AY222" s="15"/>
      <c r="AZ222" s="15"/>
      <c r="BA222" s="28"/>
      <c r="BB222" s="71"/>
      <c r="BC222" s="173"/>
      <c r="BD222" s="220"/>
      <c r="BH222" s="221"/>
      <c r="BK222" s="50"/>
      <c r="BL222" s="115"/>
      <c r="BM222" s="43"/>
      <c r="BN222" s="43"/>
      <c r="BO222" s="43"/>
      <c r="BP222" s="115"/>
      <c r="BS222" s="50"/>
      <c r="BT222" s="115"/>
      <c r="BU222" s="222"/>
      <c r="BV222" s="223"/>
      <c r="BZ222" s="221"/>
      <c r="CC222" s="50"/>
      <c r="CD222" s="115"/>
      <c r="CE222" s="43"/>
      <c r="CF222" s="43"/>
      <c r="CG222" s="43"/>
      <c r="CH222" s="115"/>
      <c r="CK222" s="50"/>
      <c r="CL222" s="115"/>
      <c r="CM222" s="222"/>
      <c r="CN222" s="223"/>
      <c r="CR222" s="221"/>
      <c r="CU222" s="50"/>
      <c r="CV222" s="115"/>
      <c r="CW222" s="43"/>
      <c r="CX222" s="43"/>
      <c r="CY222" s="43"/>
      <c r="CZ222" s="115"/>
      <c r="DC222" s="50"/>
      <c r="DD222" s="115"/>
      <c r="DE222" s="222"/>
      <c r="DF222" s="223"/>
      <c r="DJ222" s="221"/>
      <c r="DM222" s="50"/>
      <c r="DN222" s="115"/>
      <c r="DO222" s="43"/>
      <c r="DP222" s="43"/>
      <c r="DQ222" s="43"/>
      <c r="DR222" s="115"/>
      <c r="DU222" s="50"/>
      <c r="DV222" s="115"/>
      <c r="DW222" s="222"/>
      <c r="DX222" s="223"/>
      <c r="EB222" s="221"/>
      <c r="EE222" s="50"/>
      <c r="EF222" s="115"/>
      <c r="EG222" s="43"/>
      <c r="EH222" s="43"/>
      <c r="EI222" s="43"/>
      <c r="EJ222" s="115"/>
      <c r="EM222" s="50"/>
      <c r="EN222" s="115"/>
      <c r="EO222" s="222"/>
      <c r="EP222" s="223"/>
      <c r="ET222" s="221"/>
      <c r="EW222" s="50"/>
      <c r="EX222" s="115"/>
      <c r="EY222" s="43"/>
      <c r="EZ222" s="43"/>
      <c r="FA222" s="43"/>
      <c r="FB222" s="115"/>
      <c r="FE222" s="50"/>
      <c r="FF222" s="115"/>
      <c r="FG222" s="222"/>
      <c r="FH222" s="223"/>
      <c r="FL222" s="221"/>
      <c r="FO222" s="50"/>
      <c r="FP222" s="115"/>
      <c r="FQ222" s="43"/>
      <c r="FR222" s="43"/>
      <c r="FS222" s="43"/>
      <c r="FT222" s="115"/>
      <c r="FW222" s="50"/>
      <c r="FX222" s="115"/>
      <c r="FY222" s="222"/>
      <c r="FZ222" s="223"/>
      <c r="GD222" s="221"/>
      <c r="GG222" s="50"/>
      <c r="GH222" s="115"/>
      <c r="GI222" s="43"/>
      <c r="GJ222" s="43"/>
      <c r="GK222" s="43"/>
      <c r="GL222" s="115"/>
      <c r="GO222" s="50"/>
      <c r="GP222" s="115"/>
      <c r="GQ222" s="222"/>
    </row>
    <row r="223">
      <c r="A223" s="218"/>
      <c r="B223" s="219"/>
      <c r="C223" s="15"/>
      <c r="D223" s="15"/>
      <c r="E223" s="15"/>
      <c r="F223" s="71"/>
      <c r="G223" s="15"/>
      <c r="H223" s="15"/>
      <c r="I223" s="28"/>
      <c r="J223" s="71"/>
      <c r="K223" s="35"/>
      <c r="L223" s="35"/>
      <c r="M223" s="35"/>
      <c r="N223" s="71"/>
      <c r="O223" s="15"/>
      <c r="P223" s="15"/>
      <c r="Q223" s="28"/>
      <c r="R223" s="71"/>
      <c r="S223" s="173"/>
      <c r="T223" s="219"/>
      <c r="U223" s="15"/>
      <c r="V223" s="15"/>
      <c r="W223" s="15"/>
      <c r="X223" s="165"/>
      <c r="Y223" s="15"/>
      <c r="Z223" s="15"/>
      <c r="AA223" s="28"/>
      <c r="AB223" s="71"/>
      <c r="AC223" s="35"/>
      <c r="AD223" s="35"/>
      <c r="AE223" s="35"/>
      <c r="AF223" s="71"/>
      <c r="AG223" s="15"/>
      <c r="AH223" s="15"/>
      <c r="AI223" s="15"/>
      <c r="AJ223" s="71"/>
      <c r="AK223" s="173"/>
      <c r="AL223" s="219"/>
      <c r="AM223" s="15"/>
      <c r="AN223" s="15"/>
      <c r="AO223" s="15"/>
      <c r="AP223" s="165"/>
      <c r="AQ223" s="15"/>
      <c r="AR223" s="15"/>
      <c r="AS223" s="28"/>
      <c r="AT223" s="71"/>
      <c r="AU223" s="35"/>
      <c r="AV223" s="35"/>
      <c r="AW223" s="35"/>
      <c r="AX223" s="71"/>
      <c r="AY223" s="15"/>
      <c r="AZ223" s="15"/>
      <c r="BA223" s="28"/>
      <c r="BB223" s="71"/>
      <c r="BC223" s="173"/>
      <c r="BD223" s="220"/>
      <c r="BH223" s="221"/>
      <c r="BK223" s="50"/>
      <c r="BL223" s="115"/>
      <c r="BM223" s="43"/>
      <c r="BN223" s="43"/>
      <c r="BO223" s="43"/>
      <c r="BP223" s="115"/>
      <c r="BS223" s="50"/>
      <c r="BT223" s="115"/>
      <c r="BU223" s="222"/>
      <c r="BV223" s="223"/>
      <c r="BZ223" s="221"/>
      <c r="CC223" s="50"/>
      <c r="CD223" s="115"/>
      <c r="CE223" s="43"/>
      <c r="CF223" s="43"/>
      <c r="CG223" s="43"/>
      <c r="CH223" s="115"/>
      <c r="CK223" s="50"/>
      <c r="CL223" s="115"/>
      <c r="CM223" s="222"/>
      <c r="CN223" s="223"/>
      <c r="CR223" s="221"/>
      <c r="CU223" s="50"/>
      <c r="CV223" s="115"/>
      <c r="CW223" s="43"/>
      <c r="CX223" s="43"/>
      <c r="CY223" s="43"/>
      <c r="CZ223" s="115"/>
      <c r="DC223" s="50"/>
      <c r="DD223" s="115"/>
      <c r="DE223" s="222"/>
      <c r="DF223" s="223"/>
      <c r="DJ223" s="221"/>
      <c r="DM223" s="50"/>
      <c r="DN223" s="115"/>
      <c r="DO223" s="43"/>
      <c r="DP223" s="43"/>
      <c r="DQ223" s="43"/>
      <c r="DR223" s="115"/>
      <c r="DU223" s="50"/>
      <c r="DV223" s="115"/>
      <c r="DW223" s="222"/>
      <c r="DX223" s="223"/>
      <c r="EB223" s="221"/>
      <c r="EE223" s="50"/>
      <c r="EF223" s="115"/>
      <c r="EG223" s="43"/>
      <c r="EH223" s="43"/>
      <c r="EI223" s="43"/>
      <c r="EJ223" s="115"/>
      <c r="EM223" s="50"/>
      <c r="EN223" s="115"/>
      <c r="EO223" s="222"/>
      <c r="EP223" s="223"/>
      <c r="ET223" s="221"/>
      <c r="EW223" s="50"/>
      <c r="EX223" s="115"/>
      <c r="EY223" s="43"/>
      <c r="EZ223" s="43"/>
      <c r="FA223" s="43"/>
      <c r="FB223" s="115"/>
      <c r="FE223" s="50"/>
      <c r="FF223" s="115"/>
      <c r="FG223" s="222"/>
      <c r="FH223" s="223"/>
      <c r="FL223" s="221"/>
      <c r="FO223" s="50"/>
      <c r="FP223" s="115"/>
      <c r="FQ223" s="43"/>
      <c r="FR223" s="43"/>
      <c r="FS223" s="43"/>
      <c r="FT223" s="115"/>
      <c r="FW223" s="50"/>
      <c r="FX223" s="115"/>
      <c r="FY223" s="222"/>
      <c r="FZ223" s="223"/>
      <c r="GD223" s="221"/>
      <c r="GG223" s="50"/>
      <c r="GH223" s="115"/>
      <c r="GI223" s="43"/>
      <c r="GJ223" s="43"/>
      <c r="GK223" s="43"/>
      <c r="GL223" s="115"/>
      <c r="GO223" s="50"/>
      <c r="GP223" s="115"/>
      <c r="GQ223" s="222"/>
    </row>
    <row r="224">
      <c r="A224" s="218"/>
      <c r="B224" s="219"/>
      <c r="C224" s="15"/>
      <c r="D224" s="15"/>
      <c r="E224" s="15"/>
      <c r="F224" s="71"/>
      <c r="G224" s="15"/>
      <c r="H224" s="15"/>
      <c r="I224" s="28"/>
      <c r="J224" s="71"/>
      <c r="K224" s="35"/>
      <c r="L224" s="35"/>
      <c r="M224" s="35"/>
      <c r="N224" s="71"/>
      <c r="O224" s="15"/>
      <c r="P224" s="15"/>
      <c r="Q224" s="28"/>
      <c r="R224" s="71"/>
      <c r="S224" s="173"/>
      <c r="T224" s="219"/>
      <c r="U224" s="15"/>
      <c r="V224" s="15"/>
      <c r="W224" s="15"/>
      <c r="X224" s="165"/>
      <c r="Y224" s="15"/>
      <c r="Z224" s="15"/>
      <c r="AA224" s="28"/>
      <c r="AB224" s="71"/>
      <c r="AC224" s="35"/>
      <c r="AD224" s="35"/>
      <c r="AE224" s="35"/>
      <c r="AF224" s="71"/>
      <c r="AG224" s="15"/>
      <c r="AH224" s="15"/>
      <c r="AI224" s="15"/>
      <c r="AJ224" s="71"/>
      <c r="AK224" s="173"/>
      <c r="AL224" s="219"/>
      <c r="AM224" s="15"/>
      <c r="AN224" s="15"/>
      <c r="AO224" s="15"/>
      <c r="AP224" s="165"/>
      <c r="AQ224" s="15"/>
      <c r="AR224" s="15"/>
      <c r="AS224" s="28"/>
      <c r="AT224" s="71"/>
      <c r="AU224" s="35"/>
      <c r="AV224" s="35"/>
      <c r="AW224" s="35"/>
      <c r="AX224" s="71"/>
      <c r="AY224" s="15"/>
      <c r="AZ224" s="15"/>
      <c r="BA224" s="28"/>
      <c r="BB224" s="71"/>
      <c r="BC224" s="173"/>
      <c r="BD224" s="220"/>
      <c r="BH224" s="221"/>
      <c r="BK224" s="50"/>
      <c r="BL224" s="115"/>
      <c r="BM224" s="43"/>
      <c r="BN224" s="43"/>
      <c r="BO224" s="43"/>
      <c r="BP224" s="115"/>
      <c r="BS224" s="50"/>
      <c r="BT224" s="115"/>
      <c r="BU224" s="222"/>
      <c r="BV224" s="223"/>
      <c r="BZ224" s="221"/>
      <c r="CC224" s="50"/>
      <c r="CD224" s="115"/>
      <c r="CE224" s="43"/>
      <c r="CF224" s="43"/>
      <c r="CG224" s="43"/>
      <c r="CH224" s="115"/>
      <c r="CK224" s="50"/>
      <c r="CL224" s="115"/>
      <c r="CM224" s="222"/>
      <c r="CN224" s="223"/>
      <c r="CR224" s="221"/>
      <c r="CU224" s="50"/>
      <c r="CV224" s="115"/>
      <c r="CW224" s="43"/>
      <c r="CX224" s="43"/>
      <c r="CY224" s="43"/>
      <c r="CZ224" s="115"/>
      <c r="DC224" s="50"/>
      <c r="DD224" s="115"/>
      <c r="DE224" s="222"/>
      <c r="DF224" s="223"/>
      <c r="DJ224" s="221"/>
      <c r="DM224" s="50"/>
      <c r="DN224" s="115"/>
      <c r="DO224" s="43"/>
      <c r="DP224" s="43"/>
      <c r="DQ224" s="43"/>
      <c r="DR224" s="115"/>
      <c r="DU224" s="50"/>
      <c r="DV224" s="115"/>
      <c r="DW224" s="222"/>
      <c r="DX224" s="223"/>
      <c r="EB224" s="221"/>
      <c r="EE224" s="50"/>
      <c r="EF224" s="115"/>
      <c r="EG224" s="43"/>
      <c r="EH224" s="43"/>
      <c r="EI224" s="43"/>
      <c r="EJ224" s="115"/>
      <c r="EM224" s="50"/>
      <c r="EN224" s="115"/>
      <c r="EO224" s="222"/>
      <c r="EP224" s="223"/>
      <c r="ET224" s="221"/>
      <c r="EW224" s="50"/>
      <c r="EX224" s="115"/>
      <c r="EY224" s="43"/>
      <c r="EZ224" s="43"/>
      <c r="FA224" s="43"/>
      <c r="FB224" s="115"/>
      <c r="FE224" s="50"/>
      <c r="FF224" s="115"/>
      <c r="FG224" s="222"/>
      <c r="FH224" s="223"/>
      <c r="FL224" s="221"/>
      <c r="FO224" s="50"/>
      <c r="FP224" s="115"/>
      <c r="FQ224" s="43"/>
      <c r="FR224" s="43"/>
      <c r="FS224" s="43"/>
      <c r="FT224" s="115"/>
      <c r="FW224" s="50"/>
      <c r="FX224" s="115"/>
      <c r="FY224" s="222"/>
      <c r="FZ224" s="223"/>
      <c r="GD224" s="221"/>
      <c r="GG224" s="50"/>
      <c r="GH224" s="115"/>
      <c r="GI224" s="43"/>
      <c r="GJ224" s="43"/>
      <c r="GK224" s="43"/>
      <c r="GL224" s="115"/>
      <c r="GO224" s="50"/>
      <c r="GP224" s="115"/>
      <c r="GQ224" s="222"/>
    </row>
    <row r="225">
      <c r="A225" s="218"/>
      <c r="B225" s="219"/>
      <c r="C225" s="15"/>
      <c r="D225" s="15"/>
      <c r="E225" s="15"/>
      <c r="F225" s="71"/>
      <c r="G225" s="15"/>
      <c r="H225" s="15"/>
      <c r="I225" s="28"/>
      <c r="J225" s="71"/>
      <c r="K225" s="35"/>
      <c r="L225" s="35"/>
      <c r="M225" s="35"/>
      <c r="N225" s="71"/>
      <c r="O225" s="15"/>
      <c r="P225" s="15"/>
      <c r="Q225" s="28"/>
      <c r="R225" s="71"/>
      <c r="S225" s="173"/>
      <c r="T225" s="219"/>
      <c r="U225" s="15"/>
      <c r="V225" s="15"/>
      <c r="W225" s="15"/>
      <c r="X225" s="165"/>
      <c r="Y225" s="15"/>
      <c r="Z225" s="15"/>
      <c r="AA225" s="28"/>
      <c r="AB225" s="71"/>
      <c r="AC225" s="35"/>
      <c r="AD225" s="35"/>
      <c r="AE225" s="35"/>
      <c r="AF225" s="71"/>
      <c r="AG225" s="15"/>
      <c r="AH225" s="15"/>
      <c r="AI225" s="15"/>
      <c r="AJ225" s="71"/>
      <c r="AK225" s="173"/>
      <c r="AL225" s="219"/>
      <c r="AM225" s="15"/>
      <c r="AN225" s="15"/>
      <c r="AO225" s="15"/>
      <c r="AP225" s="165"/>
      <c r="AQ225" s="15"/>
      <c r="AR225" s="15"/>
      <c r="AS225" s="28"/>
      <c r="AT225" s="71"/>
      <c r="AU225" s="35"/>
      <c r="AV225" s="35"/>
      <c r="AW225" s="35"/>
      <c r="AX225" s="71"/>
      <c r="AY225" s="15"/>
      <c r="AZ225" s="15"/>
      <c r="BA225" s="28"/>
      <c r="BB225" s="71"/>
      <c r="BC225" s="173"/>
      <c r="BD225" s="220"/>
      <c r="BH225" s="221"/>
      <c r="BK225" s="50"/>
      <c r="BL225" s="115"/>
      <c r="BM225" s="43"/>
      <c r="BN225" s="43"/>
      <c r="BO225" s="43"/>
      <c r="BP225" s="115"/>
      <c r="BS225" s="50"/>
      <c r="BT225" s="115"/>
      <c r="BU225" s="222"/>
      <c r="BV225" s="223"/>
      <c r="BZ225" s="221"/>
      <c r="CC225" s="50"/>
      <c r="CD225" s="115"/>
      <c r="CE225" s="43"/>
      <c r="CF225" s="43"/>
      <c r="CG225" s="43"/>
      <c r="CH225" s="115"/>
      <c r="CK225" s="50"/>
      <c r="CL225" s="115"/>
      <c r="CM225" s="222"/>
      <c r="CN225" s="223"/>
      <c r="CR225" s="221"/>
      <c r="CU225" s="50"/>
      <c r="CV225" s="115"/>
      <c r="CW225" s="43"/>
      <c r="CX225" s="43"/>
      <c r="CY225" s="43"/>
      <c r="CZ225" s="115"/>
      <c r="DC225" s="50"/>
      <c r="DD225" s="115"/>
      <c r="DE225" s="222"/>
      <c r="DF225" s="223"/>
      <c r="DJ225" s="221"/>
      <c r="DM225" s="50"/>
      <c r="DN225" s="115"/>
      <c r="DO225" s="43"/>
      <c r="DP225" s="43"/>
      <c r="DQ225" s="43"/>
      <c r="DR225" s="115"/>
      <c r="DU225" s="50"/>
      <c r="DV225" s="115"/>
      <c r="DW225" s="222"/>
      <c r="DX225" s="223"/>
      <c r="EB225" s="221"/>
      <c r="EE225" s="50"/>
      <c r="EF225" s="115"/>
      <c r="EG225" s="43"/>
      <c r="EH225" s="43"/>
      <c r="EI225" s="43"/>
      <c r="EJ225" s="115"/>
      <c r="EM225" s="50"/>
      <c r="EN225" s="115"/>
      <c r="EO225" s="222"/>
      <c r="EP225" s="223"/>
      <c r="ET225" s="221"/>
      <c r="EW225" s="50"/>
      <c r="EX225" s="115"/>
      <c r="EY225" s="43"/>
      <c r="EZ225" s="43"/>
      <c r="FA225" s="43"/>
      <c r="FB225" s="115"/>
      <c r="FE225" s="50"/>
      <c r="FF225" s="115"/>
      <c r="FG225" s="222"/>
      <c r="FH225" s="223"/>
      <c r="FL225" s="221"/>
      <c r="FO225" s="50"/>
      <c r="FP225" s="115"/>
      <c r="FQ225" s="43"/>
      <c r="FR225" s="43"/>
      <c r="FS225" s="43"/>
      <c r="FT225" s="115"/>
      <c r="FW225" s="50"/>
      <c r="FX225" s="115"/>
      <c r="FY225" s="222"/>
      <c r="FZ225" s="223"/>
      <c r="GD225" s="221"/>
      <c r="GG225" s="50"/>
      <c r="GH225" s="115"/>
      <c r="GI225" s="43"/>
      <c r="GJ225" s="43"/>
      <c r="GK225" s="43"/>
      <c r="GL225" s="115"/>
      <c r="GO225" s="50"/>
      <c r="GP225" s="115"/>
      <c r="GQ225" s="222"/>
    </row>
    <row r="226">
      <c r="A226" s="218"/>
      <c r="B226" s="219"/>
      <c r="C226" s="15"/>
      <c r="D226" s="15"/>
      <c r="E226" s="15"/>
      <c r="F226" s="71"/>
      <c r="G226" s="15"/>
      <c r="H226" s="15"/>
      <c r="I226" s="28"/>
      <c r="J226" s="71"/>
      <c r="K226" s="35"/>
      <c r="L226" s="35"/>
      <c r="M226" s="35"/>
      <c r="N226" s="71"/>
      <c r="O226" s="15"/>
      <c r="P226" s="15"/>
      <c r="Q226" s="28"/>
      <c r="R226" s="71"/>
      <c r="S226" s="173"/>
      <c r="T226" s="219"/>
      <c r="U226" s="15"/>
      <c r="V226" s="15"/>
      <c r="W226" s="15"/>
      <c r="X226" s="165"/>
      <c r="Y226" s="15"/>
      <c r="Z226" s="15"/>
      <c r="AA226" s="28"/>
      <c r="AB226" s="71"/>
      <c r="AC226" s="35"/>
      <c r="AD226" s="35"/>
      <c r="AE226" s="35"/>
      <c r="AF226" s="71"/>
      <c r="AG226" s="15"/>
      <c r="AH226" s="15"/>
      <c r="AI226" s="15"/>
      <c r="AJ226" s="71"/>
      <c r="AK226" s="173"/>
      <c r="AL226" s="219"/>
      <c r="AM226" s="15"/>
      <c r="AN226" s="15"/>
      <c r="AO226" s="15"/>
      <c r="AP226" s="165"/>
      <c r="AQ226" s="15"/>
      <c r="AR226" s="15"/>
      <c r="AS226" s="28"/>
      <c r="AT226" s="71"/>
      <c r="AU226" s="35"/>
      <c r="AV226" s="35"/>
      <c r="AW226" s="35"/>
      <c r="AX226" s="71"/>
      <c r="AY226" s="15"/>
      <c r="AZ226" s="15"/>
      <c r="BA226" s="28"/>
      <c r="BB226" s="71"/>
      <c r="BC226" s="173"/>
      <c r="BD226" s="220"/>
      <c r="BH226" s="221"/>
      <c r="BK226" s="50"/>
      <c r="BL226" s="115"/>
      <c r="BM226" s="43"/>
      <c r="BN226" s="43"/>
      <c r="BO226" s="43"/>
      <c r="BP226" s="115"/>
      <c r="BS226" s="50"/>
      <c r="BT226" s="115"/>
      <c r="BU226" s="222"/>
      <c r="BV226" s="223"/>
      <c r="BZ226" s="221"/>
      <c r="CC226" s="50"/>
      <c r="CD226" s="115"/>
      <c r="CE226" s="43"/>
      <c r="CF226" s="43"/>
      <c r="CG226" s="43"/>
      <c r="CH226" s="115"/>
      <c r="CK226" s="50"/>
      <c r="CL226" s="115"/>
      <c r="CM226" s="222"/>
      <c r="CN226" s="223"/>
      <c r="CR226" s="221"/>
      <c r="CU226" s="50"/>
      <c r="CV226" s="115"/>
      <c r="CW226" s="43"/>
      <c r="CX226" s="43"/>
      <c r="CY226" s="43"/>
      <c r="CZ226" s="115"/>
      <c r="DC226" s="50"/>
      <c r="DD226" s="115"/>
      <c r="DE226" s="222"/>
      <c r="DF226" s="223"/>
      <c r="DJ226" s="221"/>
      <c r="DM226" s="50"/>
      <c r="DN226" s="115"/>
      <c r="DO226" s="43"/>
      <c r="DP226" s="43"/>
      <c r="DQ226" s="43"/>
      <c r="DR226" s="115"/>
      <c r="DU226" s="50"/>
      <c r="DV226" s="115"/>
      <c r="DW226" s="222"/>
      <c r="DX226" s="223"/>
      <c r="EB226" s="221"/>
      <c r="EE226" s="50"/>
      <c r="EF226" s="115"/>
      <c r="EG226" s="43"/>
      <c r="EH226" s="43"/>
      <c r="EI226" s="43"/>
      <c r="EJ226" s="115"/>
      <c r="EM226" s="50"/>
      <c r="EN226" s="115"/>
      <c r="EO226" s="222"/>
      <c r="EP226" s="223"/>
      <c r="ET226" s="221"/>
      <c r="EW226" s="50"/>
      <c r="EX226" s="115"/>
      <c r="EY226" s="43"/>
      <c r="EZ226" s="43"/>
      <c r="FA226" s="43"/>
      <c r="FB226" s="115"/>
      <c r="FE226" s="50"/>
      <c r="FF226" s="115"/>
      <c r="FG226" s="222"/>
      <c r="FH226" s="223"/>
      <c r="FL226" s="221"/>
      <c r="FO226" s="50"/>
      <c r="FP226" s="115"/>
      <c r="FQ226" s="43"/>
      <c r="FR226" s="43"/>
      <c r="FS226" s="43"/>
      <c r="FT226" s="115"/>
      <c r="FW226" s="50"/>
      <c r="FX226" s="115"/>
      <c r="FY226" s="222"/>
      <c r="FZ226" s="223"/>
      <c r="GD226" s="221"/>
      <c r="GG226" s="50"/>
      <c r="GH226" s="115"/>
      <c r="GI226" s="43"/>
      <c r="GJ226" s="43"/>
      <c r="GK226" s="43"/>
      <c r="GL226" s="115"/>
      <c r="GO226" s="50"/>
      <c r="GP226" s="115"/>
      <c r="GQ226" s="222"/>
    </row>
    <row r="227">
      <c r="A227" s="218"/>
      <c r="B227" s="219"/>
      <c r="C227" s="15"/>
      <c r="D227" s="15"/>
      <c r="E227" s="15"/>
      <c r="F227" s="71"/>
      <c r="G227" s="15"/>
      <c r="H227" s="15"/>
      <c r="I227" s="28"/>
      <c r="J227" s="71"/>
      <c r="K227" s="35"/>
      <c r="L227" s="35"/>
      <c r="M227" s="35"/>
      <c r="N227" s="71"/>
      <c r="O227" s="15"/>
      <c r="P227" s="15"/>
      <c r="Q227" s="28"/>
      <c r="R227" s="71"/>
      <c r="S227" s="173"/>
      <c r="T227" s="219"/>
      <c r="U227" s="15"/>
      <c r="V227" s="15"/>
      <c r="W227" s="15"/>
      <c r="X227" s="165"/>
      <c r="Y227" s="15"/>
      <c r="Z227" s="15"/>
      <c r="AA227" s="28"/>
      <c r="AB227" s="71"/>
      <c r="AC227" s="35"/>
      <c r="AD227" s="35"/>
      <c r="AE227" s="35"/>
      <c r="AF227" s="71"/>
      <c r="AG227" s="15"/>
      <c r="AH227" s="15"/>
      <c r="AI227" s="15"/>
      <c r="AJ227" s="71"/>
      <c r="AK227" s="173"/>
      <c r="AL227" s="219"/>
      <c r="AM227" s="15"/>
      <c r="AN227" s="15"/>
      <c r="AO227" s="15"/>
      <c r="AP227" s="165"/>
      <c r="AQ227" s="15"/>
      <c r="AR227" s="15"/>
      <c r="AS227" s="28"/>
      <c r="AT227" s="71"/>
      <c r="AU227" s="35"/>
      <c r="AV227" s="35"/>
      <c r="AW227" s="35"/>
      <c r="AX227" s="71"/>
      <c r="AY227" s="15"/>
      <c r="AZ227" s="15"/>
      <c r="BA227" s="28"/>
      <c r="BB227" s="71"/>
      <c r="BC227" s="173"/>
      <c r="BD227" s="220"/>
      <c r="BH227" s="221"/>
      <c r="BK227" s="50"/>
      <c r="BL227" s="115"/>
      <c r="BM227" s="43"/>
      <c r="BN227" s="43"/>
      <c r="BO227" s="43"/>
      <c r="BP227" s="115"/>
      <c r="BS227" s="50"/>
      <c r="BT227" s="115"/>
      <c r="BU227" s="222"/>
      <c r="BV227" s="223"/>
      <c r="BZ227" s="221"/>
      <c r="CC227" s="50"/>
      <c r="CD227" s="115"/>
      <c r="CE227" s="43"/>
      <c r="CF227" s="43"/>
      <c r="CG227" s="43"/>
      <c r="CH227" s="115"/>
      <c r="CK227" s="50"/>
      <c r="CL227" s="115"/>
      <c r="CM227" s="222"/>
      <c r="CN227" s="223"/>
      <c r="CR227" s="221"/>
      <c r="CU227" s="50"/>
      <c r="CV227" s="115"/>
      <c r="CW227" s="43"/>
      <c r="CX227" s="43"/>
      <c r="CY227" s="43"/>
      <c r="CZ227" s="115"/>
      <c r="DC227" s="50"/>
      <c r="DD227" s="115"/>
      <c r="DE227" s="222"/>
      <c r="DF227" s="223"/>
      <c r="DJ227" s="221"/>
      <c r="DM227" s="50"/>
      <c r="DN227" s="115"/>
      <c r="DO227" s="43"/>
      <c r="DP227" s="43"/>
      <c r="DQ227" s="43"/>
      <c r="DR227" s="115"/>
      <c r="DU227" s="50"/>
      <c r="DV227" s="115"/>
      <c r="DW227" s="222"/>
      <c r="DX227" s="223"/>
      <c r="EB227" s="221"/>
      <c r="EE227" s="50"/>
      <c r="EF227" s="115"/>
      <c r="EG227" s="43"/>
      <c r="EH227" s="43"/>
      <c r="EI227" s="43"/>
      <c r="EJ227" s="115"/>
      <c r="EM227" s="50"/>
      <c r="EN227" s="115"/>
      <c r="EO227" s="222"/>
      <c r="EP227" s="223"/>
      <c r="ET227" s="221"/>
      <c r="EW227" s="50"/>
      <c r="EX227" s="115"/>
      <c r="EY227" s="43"/>
      <c r="EZ227" s="43"/>
      <c r="FA227" s="43"/>
      <c r="FB227" s="115"/>
      <c r="FE227" s="50"/>
      <c r="FF227" s="115"/>
      <c r="FG227" s="222"/>
      <c r="FH227" s="223"/>
      <c r="FL227" s="221"/>
      <c r="FO227" s="50"/>
      <c r="FP227" s="115"/>
      <c r="FQ227" s="43"/>
      <c r="FR227" s="43"/>
      <c r="FS227" s="43"/>
      <c r="FT227" s="115"/>
      <c r="FW227" s="50"/>
      <c r="FX227" s="115"/>
      <c r="FY227" s="222"/>
      <c r="FZ227" s="223"/>
      <c r="GD227" s="221"/>
      <c r="GG227" s="50"/>
      <c r="GH227" s="115"/>
      <c r="GI227" s="43"/>
      <c r="GJ227" s="43"/>
      <c r="GK227" s="43"/>
      <c r="GL227" s="115"/>
      <c r="GO227" s="50"/>
      <c r="GP227" s="115"/>
      <c r="GQ227" s="222"/>
    </row>
    <row r="228">
      <c r="A228" s="218"/>
      <c r="B228" s="219"/>
      <c r="C228" s="15"/>
      <c r="D228" s="15"/>
      <c r="E228" s="15"/>
      <c r="F228" s="71"/>
      <c r="G228" s="15"/>
      <c r="H228" s="15"/>
      <c r="I228" s="28"/>
      <c r="J228" s="71"/>
      <c r="K228" s="35"/>
      <c r="L228" s="35"/>
      <c r="M228" s="35"/>
      <c r="N228" s="71"/>
      <c r="O228" s="15"/>
      <c r="P228" s="15"/>
      <c r="Q228" s="28"/>
      <c r="R228" s="71"/>
      <c r="S228" s="173"/>
      <c r="T228" s="219"/>
      <c r="U228" s="15"/>
      <c r="V228" s="15"/>
      <c r="W228" s="15"/>
      <c r="X228" s="165"/>
      <c r="Y228" s="15"/>
      <c r="Z228" s="15"/>
      <c r="AA228" s="28"/>
      <c r="AB228" s="71"/>
      <c r="AC228" s="35"/>
      <c r="AD228" s="35"/>
      <c r="AE228" s="35"/>
      <c r="AF228" s="71"/>
      <c r="AG228" s="15"/>
      <c r="AH228" s="15"/>
      <c r="AI228" s="15"/>
      <c r="AJ228" s="71"/>
      <c r="AK228" s="173"/>
      <c r="AL228" s="219"/>
      <c r="AM228" s="15"/>
      <c r="AN228" s="15"/>
      <c r="AO228" s="15"/>
      <c r="AP228" s="165"/>
      <c r="AQ228" s="15"/>
      <c r="AR228" s="15"/>
      <c r="AS228" s="28"/>
      <c r="AT228" s="71"/>
      <c r="AU228" s="35"/>
      <c r="AV228" s="35"/>
      <c r="AW228" s="35"/>
      <c r="AX228" s="71"/>
      <c r="AY228" s="15"/>
      <c r="AZ228" s="15"/>
      <c r="BA228" s="28"/>
      <c r="BB228" s="71"/>
      <c r="BC228" s="173"/>
      <c r="BD228" s="220"/>
      <c r="BH228" s="221"/>
      <c r="BK228" s="50"/>
      <c r="BL228" s="115"/>
      <c r="BM228" s="43"/>
      <c r="BN228" s="43"/>
      <c r="BO228" s="43"/>
      <c r="BP228" s="115"/>
      <c r="BS228" s="50"/>
      <c r="BT228" s="115"/>
      <c r="BU228" s="222"/>
      <c r="BV228" s="223"/>
      <c r="BZ228" s="221"/>
      <c r="CC228" s="50"/>
      <c r="CD228" s="115"/>
      <c r="CE228" s="43"/>
      <c r="CF228" s="43"/>
      <c r="CG228" s="43"/>
      <c r="CH228" s="115"/>
      <c r="CK228" s="50"/>
      <c r="CL228" s="115"/>
      <c r="CM228" s="222"/>
      <c r="CN228" s="223"/>
      <c r="CR228" s="221"/>
      <c r="CU228" s="50"/>
      <c r="CV228" s="115"/>
      <c r="CW228" s="43"/>
      <c r="CX228" s="43"/>
      <c r="CY228" s="43"/>
      <c r="CZ228" s="115"/>
      <c r="DC228" s="50"/>
      <c r="DD228" s="115"/>
      <c r="DE228" s="222"/>
      <c r="DF228" s="223"/>
      <c r="DJ228" s="221"/>
      <c r="DM228" s="50"/>
      <c r="DN228" s="115"/>
      <c r="DO228" s="43"/>
      <c r="DP228" s="43"/>
      <c r="DQ228" s="43"/>
      <c r="DR228" s="115"/>
      <c r="DU228" s="50"/>
      <c r="DV228" s="115"/>
      <c r="DW228" s="222"/>
      <c r="DX228" s="223"/>
      <c r="EB228" s="221"/>
      <c r="EE228" s="50"/>
      <c r="EF228" s="115"/>
      <c r="EG228" s="43"/>
      <c r="EH228" s="43"/>
      <c r="EI228" s="43"/>
      <c r="EJ228" s="115"/>
      <c r="EM228" s="50"/>
      <c r="EN228" s="115"/>
      <c r="EO228" s="222"/>
      <c r="EP228" s="223"/>
      <c r="ET228" s="221"/>
      <c r="EW228" s="50"/>
      <c r="EX228" s="115"/>
      <c r="EY228" s="43"/>
      <c r="EZ228" s="43"/>
      <c r="FA228" s="43"/>
      <c r="FB228" s="115"/>
      <c r="FE228" s="50"/>
      <c r="FF228" s="115"/>
      <c r="FG228" s="222"/>
      <c r="FH228" s="223"/>
      <c r="FL228" s="221"/>
      <c r="FO228" s="50"/>
      <c r="FP228" s="115"/>
      <c r="FQ228" s="43"/>
      <c r="FR228" s="43"/>
      <c r="FS228" s="43"/>
      <c r="FT228" s="115"/>
      <c r="FW228" s="50"/>
      <c r="FX228" s="115"/>
      <c r="FY228" s="222"/>
      <c r="FZ228" s="223"/>
      <c r="GD228" s="221"/>
      <c r="GG228" s="50"/>
      <c r="GH228" s="115"/>
      <c r="GI228" s="43"/>
      <c r="GJ228" s="43"/>
      <c r="GK228" s="43"/>
      <c r="GL228" s="115"/>
      <c r="GO228" s="50"/>
      <c r="GP228" s="115"/>
      <c r="GQ228" s="222"/>
    </row>
    <row r="229">
      <c r="A229" s="218"/>
      <c r="B229" s="219"/>
      <c r="C229" s="15"/>
      <c r="D229" s="15"/>
      <c r="E229" s="15"/>
      <c r="F229" s="71"/>
      <c r="G229" s="15"/>
      <c r="H229" s="15"/>
      <c r="I229" s="28"/>
      <c r="J229" s="71"/>
      <c r="K229" s="35"/>
      <c r="L229" s="35"/>
      <c r="M229" s="35"/>
      <c r="N229" s="71"/>
      <c r="O229" s="15"/>
      <c r="P229" s="15"/>
      <c r="Q229" s="28"/>
      <c r="R229" s="71"/>
      <c r="S229" s="173"/>
      <c r="T229" s="219"/>
      <c r="U229" s="15"/>
      <c r="V229" s="15"/>
      <c r="W229" s="15"/>
      <c r="X229" s="165"/>
      <c r="Y229" s="15"/>
      <c r="Z229" s="15"/>
      <c r="AA229" s="28"/>
      <c r="AB229" s="71"/>
      <c r="AC229" s="35"/>
      <c r="AD229" s="35"/>
      <c r="AE229" s="35"/>
      <c r="AF229" s="71"/>
      <c r="AG229" s="15"/>
      <c r="AH229" s="15"/>
      <c r="AI229" s="15"/>
      <c r="AJ229" s="71"/>
      <c r="AK229" s="173"/>
      <c r="AL229" s="219"/>
      <c r="AM229" s="15"/>
      <c r="AN229" s="15"/>
      <c r="AO229" s="15"/>
      <c r="AP229" s="165"/>
      <c r="AQ229" s="15"/>
      <c r="AR229" s="15"/>
      <c r="AS229" s="28"/>
      <c r="AT229" s="71"/>
      <c r="AU229" s="35"/>
      <c r="AV229" s="35"/>
      <c r="AW229" s="35"/>
      <c r="AX229" s="71"/>
      <c r="AY229" s="15"/>
      <c r="AZ229" s="15"/>
      <c r="BA229" s="28"/>
      <c r="BB229" s="71"/>
      <c r="BC229" s="173"/>
      <c r="BD229" s="220"/>
      <c r="BH229" s="221"/>
      <c r="BK229" s="50"/>
      <c r="BL229" s="115"/>
      <c r="BM229" s="43"/>
      <c r="BN229" s="43"/>
      <c r="BO229" s="43"/>
      <c r="BP229" s="115"/>
      <c r="BS229" s="50"/>
      <c r="BT229" s="115"/>
      <c r="BU229" s="222"/>
      <c r="BV229" s="223"/>
      <c r="BZ229" s="221"/>
      <c r="CC229" s="50"/>
      <c r="CD229" s="115"/>
      <c r="CE229" s="43"/>
      <c r="CF229" s="43"/>
      <c r="CG229" s="43"/>
      <c r="CH229" s="115"/>
      <c r="CK229" s="50"/>
      <c r="CL229" s="115"/>
      <c r="CM229" s="222"/>
      <c r="CN229" s="223"/>
      <c r="CR229" s="221"/>
      <c r="CU229" s="50"/>
      <c r="CV229" s="115"/>
      <c r="CW229" s="43"/>
      <c r="CX229" s="43"/>
      <c r="CY229" s="43"/>
      <c r="CZ229" s="115"/>
      <c r="DC229" s="50"/>
      <c r="DD229" s="115"/>
      <c r="DE229" s="222"/>
      <c r="DF229" s="223"/>
      <c r="DJ229" s="221"/>
      <c r="DM229" s="50"/>
      <c r="DN229" s="115"/>
      <c r="DO229" s="43"/>
      <c r="DP229" s="43"/>
      <c r="DQ229" s="43"/>
      <c r="DR229" s="115"/>
      <c r="DU229" s="50"/>
      <c r="DV229" s="115"/>
      <c r="DW229" s="222"/>
      <c r="DX229" s="223"/>
      <c r="EB229" s="221"/>
      <c r="EE229" s="50"/>
      <c r="EF229" s="115"/>
      <c r="EG229" s="43"/>
      <c r="EH229" s="43"/>
      <c r="EI229" s="43"/>
      <c r="EJ229" s="115"/>
      <c r="EM229" s="50"/>
      <c r="EN229" s="115"/>
      <c r="EO229" s="222"/>
      <c r="EP229" s="223"/>
      <c r="ET229" s="221"/>
      <c r="EW229" s="50"/>
      <c r="EX229" s="115"/>
      <c r="EY229" s="43"/>
      <c r="EZ229" s="43"/>
      <c r="FA229" s="43"/>
      <c r="FB229" s="115"/>
      <c r="FE229" s="50"/>
      <c r="FF229" s="115"/>
      <c r="FG229" s="222"/>
      <c r="FH229" s="223"/>
      <c r="FL229" s="221"/>
      <c r="FO229" s="50"/>
      <c r="FP229" s="115"/>
      <c r="FQ229" s="43"/>
      <c r="FR229" s="43"/>
      <c r="FS229" s="43"/>
      <c r="FT229" s="115"/>
      <c r="FW229" s="50"/>
      <c r="FX229" s="115"/>
      <c r="FY229" s="222"/>
      <c r="FZ229" s="223"/>
      <c r="GD229" s="221"/>
      <c r="GG229" s="50"/>
      <c r="GH229" s="115"/>
      <c r="GI229" s="43"/>
      <c r="GJ229" s="43"/>
      <c r="GK229" s="43"/>
      <c r="GL229" s="115"/>
      <c r="GO229" s="50"/>
      <c r="GP229" s="115"/>
      <c r="GQ229" s="222"/>
    </row>
    <row r="230">
      <c r="A230" s="218"/>
      <c r="B230" s="219"/>
      <c r="C230" s="15"/>
      <c r="D230" s="15"/>
      <c r="E230" s="15"/>
      <c r="F230" s="71"/>
      <c r="G230" s="15"/>
      <c r="H230" s="15"/>
      <c r="I230" s="28"/>
      <c r="J230" s="71"/>
      <c r="K230" s="35"/>
      <c r="L230" s="35"/>
      <c r="M230" s="35"/>
      <c r="N230" s="71"/>
      <c r="O230" s="15"/>
      <c r="P230" s="15"/>
      <c r="Q230" s="28"/>
      <c r="R230" s="71"/>
      <c r="S230" s="173"/>
      <c r="T230" s="219"/>
      <c r="U230" s="15"/>
      <c r="V230" s="15"/>
      <c r="W230" s="15"/>
      <c r="X230" s="165"/>
      <c r="Y230" s="15"/>
      <c r="Z230" s="15"/>
      <c r="AA230" s="28"/>
      <c r="AB230" s="71"/>
      <c r="AC230" s="35"/>
      <c r="AD230" s="35"/>
      <c r="AE230" s="35"/>
      <c r="AF230" s="71"/>
      <c r="AG230" s="15"/>
      <c r="AH230" s="15"/>
      <c r="AI230" s="15"/>
      <c r="AJ230" s="71"/>
      <c r="AK230" s="173"/>
      <c r="AL230" s="219"/>
      <c r="AM230" s="15"/>
      <c r="AN230" s="15"/>
      <c r="AO230" s="15"/>
      <c r="AP230" s="165"/>
      <c r="AQ230" s="15"/>
      <c r="AR230" s="15"/>
      <c r="AS230" s="28"/>
      <c r="AT230" s="71"/>
      <c r="AU230" s="35"/>
      <c r="AV230" s="35"/>
      <c r="AW230" s="35"/>
      <c r="AX230" s="71"/>
      <c r="AY230" s="15"/>
      <c r="AZ230" s="15"/>
      <c r="BA230" s="28"/>
      <c r="BB230" s="71"/>
      <c r="BC230" s="173"/>
      <c r="BD230" s="220"/>
      <c r="BH230" s="221"/>
      <c r="BK230" s="50"/>
      <c r="BL230" s="115"/>
      <c r="BM230" s="43"/>
      <c r="BN230" s="43"/>
      <c r="BO230" s="43"/>
      <c r="BP230" s="115"/>
      <c r="BS230" s="50"/>
      <c r="BT230" s="115"/>
      <c r="BU230" s="222"/>
      <c r="BV230" s="223"/>
      <c r="BZ230" s="221"/>
      <c r="CC230" s="50"/>
      <c r="CD230" s="115"/>
      <c r="CE230" s="43"/>
      <c r="CF230" s="43"/>
      <c r="CG230" s="43"/>
      <c r="CH230" s="115"/>
      <c r="CK230" s="50"/>
      <c r="CL230" s="115"/>
      <c r="CM230" s="222"/>
      <c r="CN230" s="223"/>
      <c r="CR230" s="221"/>
      <c r="CU230" s="50"/>
      <c r="CV230" s="115"/>
      <c r="CW230" s="43"/>
      <c r="CX230" s="43"/>
      <c r="CY230" s="43"/>
      <c r="CZ230" s="115"/>
      <c r="DC230" s="50"/>
      <c r="DD230" s="115"/>
      <c r="DE230" s="222"/>
      <c r="DF230" s="223"/>
      <c r="DJ230" s="221"/>
      <c r="DM230" s="50"/>
      <c r="DN230" s="115"/>
      <c r="DO230" s="43"/>
      <c r="DP230" s="43"/>
      <c r="DQ230" s="43"/>
      <c r="DR230" s="115"/>
      <c r="DU230" s="50"/>
      <c r="DV230" s="115"/>
      <c r="DW230" s="222"/>
      <c r="DX230" s="223"/>
      <c r="EB230" s="221"/>
      <c r="EE230" s="50"/>
      <c r="EF230" s="115"/>
      <c r="EG230" s="43"/>
      <c r="EH230" s="43"/>
      <c r="EI230" s="43"/>
      <c r="EJ230" s="115"/>
      <c r="EM230" s="50"/>
      <c r="EN230" s="115"/>
      <c r="EO230" s="222"/>
      <c r="EP230" s="223"/>
      <c r="ET230" s="221"/>
      <c r="EW230" s="50"/>
      <c r="EX230" s="115"/>
      <c r="EY230" s="43"/>
      <c r="EZ230" s="43"/>
      <c r="FA230" s="43"/>
      <c r="FB230" s="115"/>
      <c r="FE230" s="50"/>
      <c r="FF230" s="115"/>
      <c r="FG230" s="222"/>
      <c r="FH230" s="223"/>
      <c r="FL230" s="221"/>
      <c r="FO230" s="50"/>
      <c r="FP230" s="115"/>
      <c r="FQ230" s="43"/>
      <c r="FR230" s="43"/>
      <c r="FS230" s="43"/>
      <c r="FT230" s="115"/>
      <c r="FW230" s="50"/>
      <c r="FX230" s="115"/>
      <c r="FY230" s="222"/>
      <c r="FZ230" s="223"/>
      <c r="GD230" s="221"/>
      <c r="GG230" s="50"/>
      <c r="GH230" s="115"/>
      <c r="GI230" s="43"/>
      <c r="GJ230" s="43"/>
      <c r="GK230" s="43"/>
      <c r="GL230" s="115"/>
      <c r="GO230" s="50"/>
      <c r="GP230" s="115"/>
      <c r="GQ230" s="222"/>
    </row>
    <row r="231">
      <c r="A231" s="218"/>
      <c r="B231" s="219"/>
      <c r="C231" s="15"/>
      <c r="D231" s="15"/>
      <c r="E231" s="15"/>
      <c r="F231" s="71"/>
      <c r="G231" s="15"/>
      <c r="H231" s="15"/>
      <c r="I231" s="28"/>
      <c r="J231" s="71"/>
      <c r="K231" s="35"/>
      <c r="L231" s="35"/>
      <c r="M231" s="35"/>
      <c r="N231" s="71"/>
      <c r="O231" s="15"/>
      <c r="P231" s="15"/>
      <c r="Q231" s="28"/>
      <c r="R231" s="71"/>
      <c r="S231" s="173"/>
      <c r="T231" s="219"/>
      <c r="U231" s="15"/>
      <c r="V231" s="15"/>
      <c r="W231" s="15"/>
      <c r="X231" s="165"/>
      <c r="Y231" s="15"/>
      <c r="Z231" s="15"/>
      <c r="AA231" s="28"/>
      <c r="AB231" s="71"/>
      <c r="AC231" s="35"/>
      <c r="AD231" s="35"/>
      <c r="AE231" s="35"/>
      <c r="AF231" s="71"/>
      <c r="AG231" s="15"/>
      <c r="AH231" s="15"/>
      <c r="AI231" s="15"/>
      <c r="AJ231" s="71"/>
      <c r="AK231" s="173"/>
      <c r="AL231" s="219"/>
      <c r="AM231" s="15"/>
      <c r="AN231" s="15"/>
      <c r="AO231" s="15"/>
      <c r="AP231" s="165"/>
      <c r="AQ231" s="15"/>
      <c r="AR231" s="15"/>
      <c r="AS231" s="28"/>
      <c r="AT231" s="71"/>
      <c r="AU231" s="35"/>
      <c r="AV231" s="35"/>
      <c r="AW231" s="35"/>
      <c r="AX231" s="71"/>
      <c r="AY231" s="15"/>
      <c r="AZ231" s="15"/>
      <c r="BA231" s="28"/>
      <c r="BB231" s="71"/>
      <c r="BC231" s="173"/>
      <c r="BD231" s="220"/>
      <c r="BH231" s="221"/>
      <c r="BK231" s="50"/>
      <c r="BL231" s="115"/>
      <c r="BM231" s="43"/>
      <c r="BN231" s="43"/>
      <c r="BO231" s="43"/>
      <c r="BP231" s="115"/>
      <c r="BS231" s="50"/>
      <c r="BT231" s="115"/>
      <c r="BU231" s="222"/>
      <c r="BV231" s="223"/>
      <c r="BZ231" s="221"/>
      <c r="CC231" s="50"/>
      <c r="CD231" s="115"/>
      <c r="CE231" s="43"/>
      <c r="CF231" s="43"/>
      <c r="CG231" s="43"/>
      <c r="CH231" s="115"/>
      <c r="CK231" s="50"/>
      <c r="CL231" s="115"/>
      <c r="CM231" s="222"/>
      <c r="CN231" s="223"/>
      <c r="CR231" s="221"/>
      <c r="CU231" s="50"/>
      <c r="CV231" s="115"/>
      <c r="CW231" s="43"/>
      <c r="CX231" s="43"/>
      <c r="CY231" s="43"/>
      <c r="CZ231" s="115"/>
      <c r="DC231" s="50"/>
      <c r="DD231" s="115"/>
      <c r="DE231" s="222"/>
      <c r="DF231" s="223"/>
      <c r="DJ231" s="221"/>
      <c r="DM231" s="50"/>
      <c r="DN231" s="115"/>
      <c r="DO231" s="43"/>
      <c r="DP231" s="43"/>
      <c r="DQ231" s="43"/>
      <c r="DR231" s="115"/>
      <c r="DU231" s="50"/>
      <c r="DV231" s="115"/>
      <c r="DW231" s="222"/>
      <c r="DX231" s="223"/>
      <c r="EB231" s="221"/>
      <c r="EE231" s="50"/>
      <c r="EF231" s="115"/>
      <c r="EG231" s="43"/>
      <c r="EH231" s="43"/>
      <c r="EI231" s="43"/>
      <c r="EJ231" s="115"/>
      <c r="EM231" s="50"/>
      <c r="EN231" s="115"/>
      <c r="EO231" s="222"/>
      <c r="EP231" s="223"/>
      <c r="ET231" s="221"/>
      <c r="EW231" s="50"/>
      <c r="EX231" s="115"/>
      <c r="EY231" s="43"/>
      <c r="EZ231" s="43"/>
      <c r="FA231" s="43"/>
      <c r="FB231" s="115"/>
      <c r="FE231" s="50"/>
      <c r="FF231" s="115"/>
      <c r="FG231" s="222"/>
      <c r="FH231" s="223"/>
      <c r="FL231" s="221"/>
      <c r="FO231" s="50"/>
      <c r="FP231" s="115"/>
      <c r="FQ231" s="43"/>
      <c r="FR231" s="43"/>
      <c r="FS231" s="43"/>
      <c r="FT231" s="115"/>
      <c r="FW231" s="50"/>
      <c r="FX231" s="115"/>
      <c r="FY231" s="222"/>
      <c r="FZ231" s="223"/>
      <c r="GD231" s="221"/>
      <c r="GG231" s="50"/>
      <c r="GH231" s="115"/>
      <c r="GI231" s="43"/>
      <c r="GJ231" s="43"/>
      <c r="GK231" s="43"/>
      <c r="GL231" s="115"/>
      <c r="GO231" s="50"/>
      <c r="GP231" s="115"/>
      <c r="GQ231" s="222"/>
    </row>
    <row r="232">
      <c r="A232" s="218"/>
      <c r="B232" s="219"/>
      <c r="C232" s="15"/>
      <c r="D232" s="15"/>
      <c r="E232" s="15"/>
      <c r="F232" s="71"/>
      <c r="G232" s="15"/>
      <c r="H232" s="15"/>
      <c r="I232" s="28"/>
      <c r="J232" s="71"/>
      <c r="K232" s="35"/>
      <c r="L232" s="35"/>
      <c r="M232" s="35"/>
      <c r="N232" s="71"/>
      <c r="O232" s="15"/>
      <c r="P232" s="15"/>
      <c r="Q232" s="28"/>
      <c r="R232" s="71"/>
      <c r="S232" s="173"/>
      <c r="T232" s="219"/>
      <c r="U232" s="15"/>
      <c r="V232" s="15"/>
      <c r="W232" s="15"/>
      <c r="X232" s="165"/>
      <c r="Y232" s="15"/>
      <c r="Z232" s="15"/>
      <c r="AA232" s="28"/>
      <c r="AB232" s="71"/>
      <c r="AC232" s="35"/>
      <c r="AD232" s="35"/>
      <c r="AE232" s="35"/>
      <c r="AF232" s="71"/>
      <c r="AG232" s="15"/>
      <c r="AH232" s="15"/>
      <c r="AI232" s="15"/>
      <c r="AJ232" s="71"/>
      <c r="AK232" s="173"/>
      <c r="AL232" s="219"/>
      <c r="AM232" s="15"/>
      <c r="AN232" s="15"/>
      <c r="AO232" s="15"/>
      <c r="AP232" s="165"/>
      <c r="AQ232" s="15"/>
      <c r="AR232" s="15"/>
      <c r="AS232" s="28"/>
      <c r="AT232" s="71"/>
      <c r="AU232" s="35"/>
      <c r="AV232" s="35"/>
      <c r="AW232" s="35"/>
      <c r="AX232" s="71"/>
      <c r="AY232" s="15"/>
      <c r="AZ232" s="15"/>
      <c r="BA232" s="28"/>
      <c r="BB232" s="71"/>
      <c r="BC232" s="173"/>
      <c r="BD232" s="220"/>
      <c r="BH232" s="221"/>
      <c r="BK232" s="50"/>
      <c r="BL232" s="115"/>
      <c r="BM232" s="43"/>
      <c r="BN232" s="43"/>
      <c r="BO232" s="43"/>
      <c r="BP232" s="115"/>
      <c r="BS232" s="50"/>
      <c r="BT232" s="115"/>
      <c r="BU232" s="222"/>
      <c r="BV232" s="223"/>
      <c r="BZ232" s="221"/>
      <c r="CC232" s="50"/>
      <c r="CD232" s="115"/>
      <c r="CE232" s="43"/>
      <c r="CF232" s="43"/>
      <c r="CG232" s="43"/>
      <c r="CH232" s="115"/>
      <c r="CK232" s="50"/>
      <c r="CL232" s="115"/>
      <c r="CM232" s="222"/>
      <c r="CN232" s="223"/>
      <c r="CR232" s="221"/>
      <c r="CU232" s="50"/>
      <c r="CV232" s="115"/>
      <c r="CW232" s="43"/>
      <c r="CX232" s="43"/>
      <c r="CY232" s="43"/>
      <c r="CZ232" s="115"/>
      <c r="DC232" s="50"/>
      <c r="DD232" s="115"/>
      <c r="DE232" s="222"/>
      <c r="DF232" s="223"/>
      <c r="DJ232" s="221"/>
      <c r="DM232" s="50"/>
      <c r="DN232" s="115"/>
      <c r="DO232" s="43"/>
      <c r="DP232" s="43"/>
      <c r="DQ232" s="43"/>
      <c r="DR232" s="115"/>
      <c r="DU232" s="50"/>
      <c r="DV232" s="115"/>
      <c r="DW232" s="222"/>
      <c r="DX232" s="223"/>
      <c r="EB232" s="221"/>
      <c r="EE232" s="50"/>
      <c r="EF232" s="115"/>
      <c r="EG232" s="43"/>
      <c r="EH232" s="43"/>
      <c r="EI232" s="43"/>
      <c r="EJ232" s="115"/>
      <c r="EM232" s="50"/>
      <c r="EN232" s="115"/>
      <c r="EO232" s="222"/>
      <c r="EP232" s="223"/>
      <c r="ET232" s="221"/>
      <c r="EW232" s="50"/>
      <c r="EX232" s="115"/>
      <c r="EY232" s="43"/>
      <c r="EZ232" s="43"/>
      <c r="FA232" s="43"/>
      <c r="FB232" s="115"/>
      <c r="FE232" s="50"/>
      <c r="FF232" s="115"/>
      <c r="FG232" s="222"/>
      <c r="FH232" s="223"/>
      <c r="FL232" s="221"/>
      <c r="FO232" s="50"/>
      <c r="FP232" s="115"/>
      <c r="FQ232" s="43"/>
      <c r="FR232" s="43"/>
      <c r="FS232" s="43"/>
      <c r="FT232" s="115"/>
      <c r="FW232" s="50"/>
      <c r="FX232" s="115"/>
      <c r="FY232" s="222"/>
      <c r="FZ232" s="223"/>
      <c r="GD232" s="221"/>
      <c r="GG232" s="50"/>
      <c r="GH232" s="115"/>
      <c r="GI232" s="43"/>
      <c r="GJ232" s="43"/>
      <c r="GK232" s="43"/>
      <c r="GL232" s="115"/>
      <c r="GO232" s="50"/>
      <c r="GP232" s="115"/>
      <c r="GQ232" s="222"/>
    </row>
    <row r="233">
      <c r="A233" s="218"/>
      <c r="B233" s="219"/>
      <c r="C233" s="15"/>
      <c r="D233" s="15"/>
      <c r="E233" s="15"/>
      <c r="F233" s="71"/>
      <c r="G233" s="15"/>
      <c r="H233" s="15"/>
      <c r="I233" s="28"/>
      <c r="J233" s="71"/>
      <c r="K233" s="35"/>
      <c r="L233" s="35"/>
      <c r="M233" s="35"/>
      <c r="N233" s="71"/>
      <c r="O233" s="15"/>
      <c r="P233" s="15"/>
      <c r="Q233" s="28"/>
      <c r="R233" s="71"/>
      <c r="S233" s="173"/>
      <c r="T233" s="219"/>
      <c r="U233" s="15"/>
      <c r="V233" s="15"/>
      <c r="W233" s="15"/>
      <c r="X233" s="165"/>
      <c r="Y233" s="15"/>
      <c r="Z233" s="15"/>
      <c r="AA233" s="28"/>
      <c r="AB233" s="71"/>
      <c r="AC233" s="35"/>
      <c r="AD233" s="35"/>
      <c r="AE233" s="35"/>
      <c r="AF233" s="71"/>
      <c r="AG233" s="15"/>
      <c r="AH233" s="15"/>
      <c r="AI233" s="15"/>
      <c r="AJ233" s="71"/>
      <c r="AK233" s="173"/>
      <c r="AL233" s="219"/>
      <c r="AM233" s="15"/>
      <c r="AN233" s="15"/>
      <c r="AO233" s="15"/>
      <c r="AP233" s="165"/>
      <c r="AQ233" s="15"/>
      <c r="AR233" s="15"/>
      <c r="AS233" s="28"/>
      <c r="AT233" s="71"/>
      <c r="AU233" s="35"/>
      <c r="AV233" s="35"/>
      <c r="AW233" s="35"/>
      <c r="AX233" s="71"/>
      <c r="AY233" s="15"/>
      <c r="AZ233" s="15"/>
      <c r="BA233" s="28"/>
      <c r="BB233" s="71"/>
      <c r="BC233" s="173"/>
      <c r="BD233" s="220"/>
      <c r="BH233" s="221"/>
      <c r="BK233" s="50"/>
      <c r="BL233" s="115"/>
      <c r="BM233" s="43"/>
      <c r="BN233" s="43"/>
      <c r="BO233" s="43"/>
      <c r="BP233" s="115"/>
      <c r="BS233" s="50"/>
      <c r="BT233" s="115"/>
      <c r="BU233" s="222"/>
      <c r="BV233" s="223"/>
      <c r="BZ233" s="221"/>
      <c r="CC233" s="50"/>
      <c r="CD233" s="115"/>
      <c r="CE233" s="43"/>
      <c r="CF233" s="43"/>
      <c r="CG233" s="43"/>
      <c r="CH233" s="115"/>
      <c r="CK233" s="50"/>
      <c r="CL233" s="115"/>
      <c r="CM233" s="222"/>
      <c r="CN233" s="223"/>
      <c r="CR233" s="221"/>
      <c r="CU233" s="50"/>
      <c r="CV233" s="115"/>
      <c r="CW233" s="43"/>
      <c r="CX233" s="43"/>
      <c r="CY233" s="43"/>
      <c r="CZ233" s="115"/>
      <c r="DC233" s="50"/>
      <c r="DD233" s="115"/>
      <c r="DE233" s="222"/>
      <c r="DF233" s="223"/>
      <c r="DJ233" s="221"/>
      <c r="DM233" s="50"/>
      <c r="DN233" s="115"/>
      <c r="DO233" s="43"/>
      <c r="DP233" s="43"/>
      <c r="DQ233" s="43"/>
      <c r="DR233" s="115"/>
      <c r="DU233" s="50"/>
      <c r="DV233" s="115"/>
      <c r="DW233" s="222"/>
      <c r="DX233" s="223"/>
      <c r="EB233" s="221"/>
      <c r="EE233" s="50"/>
      <c r="EF233" s="115"/>
      <c r="EG233" s="43"/>
      <c r="EH233" s="43"/>
      <c r="EI233" s="43"/>
      <c r="EJ233" s="115"/>
      <c r="EM233" s="50"/>
      <c r="EN233" s="115"/>
      <c r="EO233" s="222"/>
      <c r="EP233" s="223"/>
      <c r="ET233" s="221"/>
      <c r="EW233" s="50"/>
      <c r="EX233" s="115"/>
      <c r="EY233" s="43"/>
      <c r="EZ233" s="43"/>
      <c r="FA233" s="43"/>
      <c r="FB233" s="115"/>
      <c r="FE233" s="50"/>
      <c r="FF233" s="115"/>
      <c r="FG233" s="222"/>
      <c r="FH233" s="223"/>
      <c r="FL233" s="221"/>
      <c r="FO233" s="50"/>
      <c r="FP233" s="115"/>
      <c r="FQ233" s="43"/>
      <c r="FR233" s="43"/>
      <c r="FS233" s="43"/>
      <c r="FT233" s="115"/>
      <c r="FW233" s="50"/>
      <c r="FX233" s="115"/>
      <c r="FY233" s="222"/>
      <c r="FZ233" s="223"/>
      <c r="GD233" s="221"/>
      <c r="GG233" s="50"/>
      <c r="GH233" s="115"/>
      <c r="GI233" s="43"/>
      <c r="GJ233" s="43"/>
      <c r="GK233" s="43"/>
      <c r="GL233" s="115"/>
      <c r="GO233" s="50"/>
      <c r="GP233" s="115"/>
      <c r="GQ233" s="222"/>
    </row>
    <row r="234">
      <c r="A234" s="218"/>
      <c r="B234" s="219"/>
      <c r="C234" s="15"/>
      <c r="D234" s="15"/>
      <c r="E234" s="15"/>
      <c r="F234" s="71"/>
      <c r="G234" s="15"/>
      <c r="H234" s="15"/>
      <c r="I234" s="28"/>
      <c r="J234" s="71"/>
      <c r="K234" s="35"/>
      <c r="L234" s="35"/>
      <c r="M234" s="35"/>
      <c r="N234" s="71"/>
      <c r="O234" s="15"/>
      <c r="P234" s="15"/>
      <c r="Q234" s="28"/>
      <c r="R234" s="71"/>
      <c r="S234" s="173"/>
      <c r="T234" s="219"/>
      <c r="U234" s="15"/>
      <c r="V234" s="15"/>
      <c r="W234" s="15"/>
      <c r="X234" s="165"/>
      <c r="Y234" s="15"/>
      <c r="Z234" s="15"/>
      <c r="AA234" s="28"/>
      <c r="AB234" s="71"/>
      <c r="AC234" s="35"/>
      <c r="AD234" s="35"/>
      <c r="AE234" s="35"/>
      <c r="AF234" s="71"/>
      <c r="AG234" s="15"/>
      <c r="AH234" s="15"/>
      <c r="AI234" s="15"/>
      <c r="AJ234" s="71"/>
      <c r="AK234" s="173"/>
      <c r="AL234" s="219"/>
      <c r="AM234" s="15"/>
      <c r="AN234" s="15"/>
      <c r="AO234" s="15"/>
      <c r="AP234" s="165"/>
      <c r="AQ234" s="15"/>
      <c r="AR234" s="15"/>
      <c r="AS234" s="28"/>
      <c r="AT234" s="71"/>
      <c r="AU234" s="35"/>
      <c r="AV234" s="35"/>
      <c r="AW234" s="35"/>
      <c r="AX234" s="71"/>
      <c r="AY234" s="15"/>
      <c r="AZ234" s="15"/>
      <c r="BA234" s="28"/>
      <c r="BB234" s="71"/>
      <c r="BC234" s="173"/>
      <c r="BD234" s="220"/>
      <c r="BH234" s="221"/>
      <c r="BK234" s="50"/>
      <c r="BL234" s="115"/>
      <c r="BM234" s="43"/>
      <c r="BN234" s="43"/>
      <c r="BO234" s="43"/>
      <c r="BP234" s="115"/>
      <c r="BS234" s="50"/>
      <c r="BT234" s="115"/>
      <c r="BU234" s="222"/>
      <c r="BV234" s="223"/>
      <c r="BZ234" s="221"/>
      <c r="CC234" s="50"/>
      <c r="CD234" s="115"/>
      <c r="CE234" s="43"/>
      <c r="CF234" s="43"/>
      <c r="CG234" s="43"/>
      <c r="CH234" s="115"/>
      <c r="CK234" s="50"/>
      <c r="CL234" s="115"/>
      <c r="CM234" s="222"/>
      <c r="CN234" s="223"/>
      <c r="CR234" s="221"/>
      <c r="CU234" s="50"/>
      <c r="CV234" s="115"/>
      <c r="CW234" s="43"/>
      <c r="CX234" s="43"/>
      <c r="CY234" s="43"/>
      <c r="CZ234" s="115"/>
      <c r="DC234" s="50"/>
      <c r="DD234" s="115"/>
      <c r="DE234" s="222"/>
      <c r="DF234" s="223"/>
      <c r="DJ234" s="221"/>
      <c r="DM234" s="50"/>
      <c r="DN234" s="115"/>
      <c r="DO234" s="43"/>
      <c r="DP234" s="43"/>
      <c r="DQ234" s="43"/>
      <c r="DR234" s="115"/>
      <c r="DU234" s="50"/>
      <c r="DV234" s="115"/>
      <c r="DW234" s="222"/>
      <c r="DX234" s="223"/>
      <c r="EB234" s="221"/>
      <c r="EE234" s="50"/>
      <c r="EF234" s="115"/>
      <c r="EG234" s="43"/>
      <c r="EH234" s="43"/>
      <c r="EI234" s="43"/>
      <c r="EJ234" s="115"/>
      <c r="EM234" s="50"/>
      <c r="EN234" s="115"/>
      <c r="EO234" s="222"/>
      <c r="EP234" s="223"/>
      <c r="ET234" s="221"/>
      <c r="EW234" s="50"/>
      <c r="EX234" s="115"/>
      <c r="EY234" s="43"/>
      <c r="EZ234" s="43"/>
      <c r="FA234" s="43"/>
      <c r="FB234" s="115"/>
      <c r="FE234" s="50"/>
      <c r="FF234" s="115"/>
      <c r="FG234" s="222"/>
      <c r="FH234" s="223"/>
      <c r="FL234" s="221"/>
      <c r="FO234" s="50"/>
      <c r="FP234" s="115"/>
      <c r="FQ234" s="43"/>
      <c r="FR234" s="43"/>
      <c r="FS234" s="43"/>
      <c r="FT234" s="115"/>
      <c r="FW234" s="50"/>
      <c r="FX234" s="115"/>
      <c r="FY234" s="222"/>
      <c r="FZ234" s="223"/>
      <c r="GD234" s="221"/>
      <c r="GG234" s="50"/>
      <c r="GH234" s="115"/>
      <c r="GI234" s="43"/>
      <c r="GJ234" s="43"/>
      <c r="GK234" s="43"/>
      <c r="GL234" s="115"/>
      <c r="GO234" s="50"/>
      <c r="GP234" s="115"/>
      <c r="GQ234" s="222"/>
    </row>
    <row r="235">
      <c r="A235" s="218"/>
      <c r="B235" s="219"/>
      <c r="C235" s="15"/>
      <c r="D235" s="15"/>
      <c r="E235" s="15"/>
      <c r="F235" s="71"/>
      <c r="G235" s="15"/>
      <c r="H235" s="15"/>
      <c r="I235" s="28"/>
      <c r="J235" s="71"/>
      <c r="K235" s="35"/>
      <c r="L235" s="35"/>
      <c r="M235" s="35"/>
      <c r="N235" s="71"/>
      <c r="O235" s="15"/>
      <c r="P235" s="15"/>
      <c r="Q235" s="28"/>
      <c r="R235" s="71"/>
      <c r="S235" s="173"/>
      <c r="T235" s="219"/>
      <c r="U235" s="15"/>
      <c r="V235" s="15"/>
      <c r="W235" s="15"/>
      <c r="X235" s="165"/>
      <c r="Y235" s="15"/>
      <c r="Z235" s="15"/>
      <c r="AA235" s="28"/>
      <c r="AB235" s="71"/>
      <c r="AC235" s="35"/>
      <c r="AD235" s="35"/>
      <c r="AE235" s="35"/>
      <c r="AF235" s="71"/>
      <c r="AG235" s="15"/>
      <c r="AH235" s="15"/>
      <c r="AI235" s="15"/>
      <c r="AJ235" s="71"/>
      <c r="AK235" s="173"/>
      <c r="AL235" s="219"/>
      <c r="AM235" s="15"/>
      <c r="AN235" s="15"/>
      <c r="AO235" s="15"/>
      <c r="AP235" s="165"/>
      <c r="AQ235" s="15"/>
      <c r="AR235" s="15"/>
      <c r="AS235" s="28"/>
      <c r="AT235" s="71"/>
      <c r="AU235" s="35"/>
      <c r="AV235" s="35"/>
      <c r="AW235" s="35"/>
      <c r="AX235" s="71"/>
      <c r="AY235" s="15"/>
      <c r="AZ235" s="15"/>
      <c r="BA235" s="28"/>
      <c r="BB235" s="71"/>
      <c r="BC235" s="173"/>
      <c r="BD235" s="220"/>
      <c r="BH235" s="221"/>
      <c r="BK235" s="50"/>
      <c r="BL235" s="115"/>
      <c r="BM235" s="43"/>
      <c r="BN235" s="43"/>
      <c r="BO235" s="43"/>
      <c r="BP235" s="115"/>
      <c r="BS235" s="50"/>
      <c r="BT235" s="115"/>
      <c r="BU235" s="222"/>
      <c r="BV235" s="223"/>
      <c r="BZ235" s="221"/>
      <c r="CC235" s="50"/>
      <c r="CD235" s="115"/>
      <c r="CE235" s="43"/>
      <c r="CF235" s="43"/>
      <c r="CG235" s="43"/>
      <c r="CH235" s="115"/>
      <c r="CK235" s="50"/>
      <c r="CL235" s="115"/>
      <c r="CM235" s="222"/>
      <c r="CN235" s="223"/>
      <c r="CR235" s="221"/>
      <c r="CU235" s="50"/>
      <c r="CV235" s="115"/>
      <c r="CW235" s="43"/>
      <c r="CX235" s="43"/>
      <c r="CY235" s="43"/>
      <c r="CZ235" s="115"/>
      <c r="DC235" s="50"/>
      <c r="DD235" s="115"/>
      <c r="DE235" s="222"/>
      <c r="DF235" s="223"/>
      <c r="DJ235" s="221"/>
      <c r="DM235" s="50"/>
      <c r="DN235" s="115"/>
      <c r="DO235" s="43"/>
      <c r="DP235" s="43"/>
      <c r="DQ235" s="43"/>
      <c r="DR235" s="115"/>
      <c r="DU235" s="50"/>
      <c r="DV235" s="115"/>
      <c r="DW235" s="222"/>
      <c r="DX235" s="223"/>
      <c r="EB235" s="221"/>
      <c r="EE235" s="50"/>
      <c r="EF235" s="115"/>
      <c r="EG235" s="43"/>
      <c r="EH235" s="43"/>
      <c r="EI235" s="43"/>
      <c r="EJ235" s="115"/>
      <c r="EM235" s="50"/>
      <c r="EN235" s="115"/>
      <c r="EO235" s="222"/>
      <c r="EP235" s="223"/>
      <c r="ET235" s="221"/>
      <c r="EW235" s="50"/>
      <c r="EX235" s="115"/>
      <c r="EY235" s="43"/>
      <c r="EZ235" s="43"/>
      <c r="FA235" s="43"/>
      <c r="FB235" s="115"/>
      <c r="FE235" s="50"/>
      <c r="FF235" s="115"/>
      <c r="FG235" s="222"/>
      <c r="FH235" s="223"/>
      <c r="FL235" s="221"/>
      <c r="FO235" s="50"/>
      <c r="FP235" s="115"/>
      <c r="FQ235" s="43"/>
      <c r="FR235" s="43"/>
      <c r="FS235" s="43"/>
      <c r="FT235" s="115"/>
      <c r="FW235" s="50"/>
      <c r="FX235" s="115"/>
      <c r="FY235" s="222"/>
      <c r="FZ235" s="223"/>
      <c r="GD235" s="221"/>
      <c r="GG235" s="50"/>
      <c r="GH235" s="115"/>
      <c r="GI235" s="43"/>
      <c r="GJ235" s="43"/>
      <c r="GK235" s="43"/>
      <c r="GL235" s="115"/>
      <c r="GO235" s="50"/>
      <c r="GP235" s="115"/>
      <c r="GQ235" s="222"/>
    </row>
    <row r="236">
      <c r="A236" s="218"/>
      <c r="B236" s="219"/>
      <c r="C236" s="15"/>
      <c r="D236" s="15"/>
      <c r="E236" s="15"/>
      <c r="F236" s="71"/>
      <c r="G236" s="15"/>
      <c r="H236" s="15"/>
      <c r="I236" s="28"/>
      <c r="J236" s="71"/>
      <c r="K236" s="35"/>
      <c r="L236" s="35"/>
      <c r="M236" s="35"/>
      <c r="N236" s="71"/>
      <c r="O236" s="15"/>
      <c r="P236" s="15"/>
      <c r="Q236" s="28"/>
      <c r="R236" s="71"/>
      <c r="S236" s="173"/>
      <c r="T236" s="219"/>
      <c r="U236" s="15"/>
      <c r="V236" s="15"/>
      <c r="W236" s="15"/>
      <c r="X236" s="165"/>
      <c r="Y236" s="15"/>
      <c r="Z236" s="15"/>
      <c r="AA236" s="28"/>
      <c r="AB236" s="71"/>
      <c r="AC236" s="35"/>
      <c r="AD236" s="35"/>
      <c r="AE236" s="35"/>
      <c r="AF236" s="71"/>
      <c r="AG236" s="15"/>
      <c r="AH236" s="15"/>
      <c r="AI236" s="15"/>
      <c r="AJ236" s="71"/>
      <c r="AK236" s="173"/>
      <c r="AL236" s="219"/>
      <c r="AM236" s="15"/>
      <c r="AN236" s="15"/>
      <c r="AO236" s="15"/>
      <c r="AP236" s="165"/>
      <c r="AQ236" s="15"/>
      <c r="AR236" s="15"/>
      <c r="AS236" s="28"/>
      <c r="AT236" s="71"/>
      <c r="AU236" s="35"/>
      <c r="AV236" s="35"/>
      <c r="AW236" s="35"/>
      <c r="AX236" s="71"/>
      <c r="AY236" s="15"/>
      <c r="AZ236" s="15"/>
      <c r="BA236" s="28"/>
      <c r="BB236" s="71"/>
      <c r="BC236" s="173"/>
      <c r="BD236" s="220"/>
      <c r="BH236" s="221"/>
      <c r="BK236" s="50"/>
      <c r="BL236" s="115"/>
      <c r="BM236" s="43"/>
      <c r="BN236" s="43"/>
      <c r="BO236" s="43"/>
      <c r="BP236" s="115"/>
      <c r="BS236" s="50"/>
      <c r="BT236" s="115"/>
      <c r="BU236" s="222"/>
      <c r="BV236" s="223"/>
      <c r="BZ236" s="221"/>
      <c r="CC236" s="50"/>
      <c r="CD236" s="115"/>
      <c r="CE236" s="43"/>
      <c r="CF236" s="43"/>
      <c r="CG236" s="43"/>
      <c r="CH236" s="115"/>
      <c r="CK236" s="50"/>
      <c r="CL236" s="115"/>
      <c r="CM236" s="222"/>
      <c r="CN236" s="223"/>
      <c r="CR236" s="221"/>
      <c r="CU236" s="50"/>
      <c r="CV236" s="115"/>
      <c r="CW236" s="43"/>
      <c r="CX236" s="43"/>
      <c r="CY236" s="43"/>
      <c r="CZ236" s="115"/>
      <c r="DC236" s="50"/>
      <c r="DD236" s="115"/>
      <c r="DE236" s="222"/>
      <c r="DF236" s="223"/>
      <c r="DJ236" s="221"/>
      <c r="DM236" s="50"/>
      <c r="DN236" s="115"/>
      <c r="DO236" s="43"/>
      <c r="DP236" s="43"/>
      <c r="DQ236" s="43"/>
      <c r="DR236" s="115"/>
      <c r="DU236" s="50"/>
      <c r="DV236" s="115"/>
      <c r="DW236" s="222"/>
      <c r="DX236" s="223"/>
      <c r="EB236" s="221"/>
      <c r="EE236" s="50"/>
      <c r="EF236" s="115"/>
      <c r="EG236" s="43"/>
      <c r="EH236" s="43"/>
      <c r="EI236" s="43"/>
      <c r="EJ236" s="115"/>
      <c r="EM236" s="50"/>
      <c r="EN236" s="115"/>
      <c r="EO236" s="222"/>
      <c r="EP236" s="223"/>
      <c r="ET236" s="221"/>
      <c r="EW236" s="50"/>
      <c r="EX236" s="115"/>
      <c r="EY236" s="43"/>
      <c r="EZ236" s="43"/>
      <c r="FA236" s="43"/>
      <c r="FB236" s="115"/>
      <c r="FE236" s="50"/>
      <c r="FF236" s="115"/>
      <c r="FG236" s="222"/>
      <c r="FH236" s="223"/>
      <c r="FL236" s="221"/>
      <c r="FO236" s="50"/>
      <c r="FP236" s="115"/>
      <c r="FQ236" s="43"/>
      <c r="FR236" s="43"/>
      <c r="FS236" s="43"/>
      <c r="FT236" s="115"/>
      <c r="FW236" s="50"/>
      <c r="FX236" s="115"/>
      <c r="FY236" s="222"/>
      <c r="FZ236" s="223"/>
      <c r="GD236" s="221"/>
      <c r="GG236" s="50"/>
      <c r="GH236" s="115"/>
      <c r="GI236" s="43"/>
      <c r="GJ236" s="43"/>
      <c r="GK236" s="43"/>
      <c r="GL236" s="115"/>
      <c r="GO236" s="50"/>
      <c r="GP236" s="115"/>
      <c r="GQ236" s="222"/>
    </row>
    <row r="237">
      <c r="A237" s="218"/>
      <c r="B237" s="219"/>
      <c r="C237" s="15"/>
      <c r="D237" s="15"/>
      <c r="E237" s="15"/>
      <c r="F237" s="71"/>
      <c r="G237" s="15"/>
      <c r="H237" s="15"/>
      <c r="I237" s="28"/>
      <c r="J237" s="71"/>
      <c r="K237" s="35"/>
      <c r="L237" s="35"/>
      <c r="M237" s="35"/>
      <c r="N237" s="71"/>
      <c r="O237" s="15"/>
      <c r="P237" s="15"/>
      <c r="Q237" s="28"/>
      <c r="R237" s="71"/>
      <c r="S237" s="173"/>
      <c r="T237" s="219"/>
      <c r="U237" s="15"/>
      <c r="V237" s="15"/>
      <c r="W237" s="15"/>
      <c r="X237" s="165"/>
      <c r="Y237" s="15"/>
      <c r="Z237" s="15"/>
      <c r="AA237" s="28"/>
      <c r="AB237" s="71"/>
      <c r="AC237" s="35"/>
      <c r="AD237" s="35"/>
      <c r="AE237" s="35"/>
      <c r="AF237" s="71"/>
      <c r="AG237" s="15"/>
      <c r="AH237" s="15"/>
      <c r="AI237" s="15"/>
      <c r="AJ237" s="71"/>
      <c r="AK237" s="173"/>
      <c r="AL237" s="219"/>
      <c r="AM237" s="15"/>
      <c r="AN237" s="15"/>
      <c r="AO237" s="15"/>
      <c r="AP237" s="165"/>
      <c r="AQ237" s="15"/>
      <c r="AR237" s="15"/>
      <c r="AS237" s="28"/>
      <c r="AT237" s="71"/>
      <c r="AU237" s="35"/>
      <c r="AV237" s="35"/>
      <c r="AW237" s="35"/>
      <c r="AX237" s="71"/>
      <c r="AY237" s="15"/>
      <c r="AZ237" s="15"/>
      <c r="BA237" s="28"/>
      <c r="BB237" s="71"/>
      <c r="BC237" s="173"/>
      <c r="BD237" s="220"/>
      <c r="BH237" s="221"/>
      <c r="BK237" s="50"/>
      <c r="BL237" s="115"/>
      <c r="BM237" s="43"/>
      <c r="BN237" s="43"/>
      <c r="BO237" s="43"/>
      <c r="BP237" s="115"/>
      <c r="BS237" s="50"/>
      <c r="BT237" s="115"/>
      <c r="BU237" s="222"/>
      <c r="BV237" s="223"/>
      <c r="BZ237" s="221"/>
      <c r="CC237" s="50"/>
      <c r="CD237" s="115"/>
      <c r="CE237" s="43"/>
      <c r="CF237" s="43"/>
      <c r="CG237" s="43"/>
      <c r="CH237" s="115"/>
      <c r="CK237" s="50"/>
      <c r="CL237" s="115"/>
      <c r="CM237" s="222"/>
      <c r="CN237" s="223"/>
      <c r="CR237" s="221"/>
      <c r="CU237" s="50"/>
      <c r="CV237" s="115"/>
      <c r="CW237" s="43"/>
      <c r="CX237" s="43"/>
      <c r="CY237" s="43"/>
      <c r="CZ237" s="115"/>
      <c r="DC237" s="50"/>
      <c r="DD237" s="115"/>
      <c r="DE237" s="222"/>
      <c r="DF237" s="223"/>
      <c r="DJ237" s="221"/>
      <c r="DM237" s="50"/>
      <c r="DN237" s="115"/>
      <c r="DO237" s="43"/>
      <c r="DP237" s="43"/>
      <c r="DQ237" s="43"/>
      <c r="DR237" s="115"/>
      <c r="DU237" s="50"/>
      <c r="DV237" s="115"/>
      <c r="DW237" s="222"/>
      <c r="DX237" s="223"/>
      <c r="EB237" s="221"/>
      <c r="EE237" s="50"/>
      <c r="EF237" s="115"/>
      <c r="EG237" s="43"/>
      <c r="EH237" s="43"/>
      <c r="EI237" s="43"/>
      <c r="EJ237" s="115"/>
      <c r="EM237" s="50"/>
      <c r="EN237" s="115"/>
      <c r="EO237" s="222"/>
      <c r="EP237" s="223"/>
      <c r="ET237" s="221"/>
      <c r="EW237" s="50"/>
      <c r="EX237" s="115"/>
      <c r="EY237" s="43"/>
      <c r="EZ237" s="43"/>
      <c r="FA237" s="43"/>
      <c r="FB237" s="115"/>
      <c r="FE237" s="50"/>
      <c r="FF237" s="115"/>
      <c r="FG237" s="222"/>
      <c r="FH237" s="223"/>
      <c r="FL237" s="221"/>
      <c r="FO237" s="50"/>
      <c r="FP237" s="115"/>
      <c r="FQ237" s="43"/>
      <c r="FR237" s="43"/>
      <c r="FS237" s="43"/>
      <c r="FT237" s="115"/>
      <c r="FW237" s="50"/>
      <c r="FX237" s="115"/>
      <c r="FY237" s="222"/>
      <c r="FZ237" s="223"/>
      <c r="GD237" s="221"/>
      <c r="GG237" s="50"/>
      <c r="GH237" s="115"/>
      <c r="GI237" s="43"/>
      <c r="GJ237" s="43"/>
      <c r="GK237" s="43"/>
      <c r="GL237" s="115"/>
      <c r="GO237" s="50"/>
      <c r="GP237" s="115"/>
      <c r="GQ237" s="222"/>
    </row>
    <row r="238">
      <c r="A238" s="218"/>
      <c r="B238" s="219"/>
      <c r="C238" s="15"/>
      <c r="D238" s="15"/>
      <c r="E238" s="15"/>
      <c r="F238" s="71"/>
      <c r="G238" s="15"/>
      <c r="H238" s="15"/>
      <c r="I238" s="28"/>
      <c r="J238" s="71"/>
      <c r="K238" s="35"/>
      <c r="L238" s="35"/>
      <c r="M238" s="35"/>
      <c r="N238" s="71"/>
      <c r="O238" s="15"/>
      <c r="P238" s="15"/>
      <c r="Q238" s="28"/>
      <c r="R238" s="71"/>
      <c r="S238" s="173"/>
      <c r="T238" s="219"/>
      <c r="U238" s="15"/>
      <c r="V238" s="15"/>
      <c r="W238" s="15"/>
      <c r="X238" s="165"/>
      <c r="Y238" s="15"/>
      <c r="Z238" s="15"/>
      <c r="AA238" s="28"/>
      <c r="AB238" s="71"/>
      <c r="AC238" s="35"/>
      <c r="AD238" s="35"/>
      <c r="AE238" s="35"/>
      <c r="AF238" s="71"/>
      <c r="AG238" s="15"/>
      <c r="AH238" s="15"/>
      <c r="AI238" s="15"/>
      <c r="AJ238" s="71"/>
      <c r="AK238" s="173"/>
      <c r="AL238" s="219"/>
      <c r="AM238" s="15"/>
      <c r="AN238" s="15"/>
      <c r="AO238" s="15"/>
      <c r="AP238" s="165"/>
      <c r="AQ238" s="15"/>
      <c r="AR238" s="15"/>
      <c r="AS238" s="28"/>
      <c r="AT238" s="71"/>
      <c r="AU238" s="35"/>
      <c r="AV238" s="35"/>
      <c r="AW238" s="35"/>
      <c r="AX238" s="71"/>
      <c r="AY238" s="15"/>
      <c r="AZ238" s="15"/>
      <c r="BA238" s="28"/>
      <c r="BB238" s="71"/>
      <c r="BC238" s="173"/>
      <c r="BD238" s="220"/>
      <c r="BH238" s="221"/>
      <c r="BK238" s="50"/>
      <c r="BL238" s="115"/>
      <c r="BM238" s="43"/>
      <c r="BN238" s="43"/>
      <c r="BO238" s="43"/>
      <c r="BP238" s="115"/>
      <c r="BS238" s="50"/>
      <c r="BT238" s="115"/>
      <c r="BU238" s="222"/>
      <c r="BV238" s="223"/>
      <c r="BZ238" s="221"/>
      <c r="CC238" s="50"/>
      <c r="CD238" s="115"/>
      <c r="CE238" s="43"/>
      <c r="CF238" s="43"/>
      <c r="CG238" s="43"/>
      <c r="CH238" s="115"/>
      <c r="CK238" s="50"/>
      <c r="CL238" s="115"/>
      <c r="CM238" s="222"/>
      <c r="CN238" s="223"/>
      <c r="CR238" s="221"/>
      <c r="CU238" s="50"/>
      <c r="CV238" s="115"/>
      <c r="CW238" s="43"/>
      <c r="CX238" s="43"/>
      <c r="CY238" s="43"/>
      <c r="CZ238" s="115"/>
      <c r="DC238" s="50"/>
      <c r="DD238" s="115"/>
      <c r="DE238" s="222"/>
      <c r="DF238" s="223"/>
      <c r="DJ238" s="221"/>
      <c r="DM238" s="50"/>
      <c r="DN238" s="115"/>
      <c r="DO238" s="43"/>
      <c r="DP238" s="43"/>
      <c r="DQ238" s="43"/>
      <c r="DR238" s="115"/>
      <c r="DU238" s="50"/>
      <c r="DV238" s="115"/>
      <c r="DW238" s="222"/>
      <c r="DX238" s="223"/>
      <c r="EB238" s="221"/>
      <c r="EE238" s="50"/>
      <c r="EF238" s="115"/>
      <c r="EG238" s="43"/>
      <c r="EH238" s="43"/>
      <c r="EI238" s="43"/>
      <c r="EJ238" s="115"/>
      <c r="EM238" s="50"/>
      <c r="EN238" s="115"/>
      <c r="EO238" s="222"/>
      <c r="EP238" s="223"/>
      <c r="ET238" s="221"/>
      <c r="EW238" s="50"/>
      <c r="EX238" s="115"/>
      <c r="EY238" s="43"/>
      <c r="EZ238" s="43"/>
      <c r="FA238" s="43"/>
      <c r="FB238" s="115"/>
      <c r="FE238" s="50"/>
      <c r="FF238" s="115"/>
      <c r="FG238" s="222"/>
      <c r="FH238" s="223"/>
      <c r="FL238" s="221"/>
      <c r="FO238" s="50"/>
      <c r="FP238" s="115"/>
      <c r="FQ238" s="43"/>
      <c r="FR238" s="43"/>
      <c r="FS238" s="43"/>
      <c r="FT238" s="115"/>
      <c r="FW238" s="50"/>
      <c r="FX238" s="115"/>
      <c r="FY238" s="222"/>
      <c r="FZ238" s="223"/>
      <c r="GD238" s="221"/>
      <c r="GG238" s="50"/>
      <c r="GH238" s="115"/>
      <c r="GI238" s="43"/>
      <c r="GJ238" s="43"/>
      <c r="GK238" s="43"/>
      <c r="GL238" s="115"/>
      <c r="GO238" s="50"/>
      <c r="GP238" s="115"/>
      <c r="GQ238" s="222"/>
    </row>
    <row r="239">
      <c r="A239" s="218"/>
      <c r="B239" s="219"/>
      <c r="C239" s="15"/>
      <c r="D239" s="15"/>
      <c r="E239" s="15"/>
      <c r="F239" s="71"/>
      <c r="G239" s="15"/>
      <c r="H239" s="15"/>
      <c r="I239" s="28"/>
      <c r="J239" s="71"/>
      <c r="K239" s="35"/>
      <c r="L239" s="35"/>
      <c r="M239" s="35"/>
      <c r="N239" s="71"/>
      <c r="O239" s="15"/>
      <c r="P239" s="15"/>
      <c r="Q239" s="28"/>
      <c r="R239" s="71"/>
      <c r="S239" s="173"/>
      <c r="T239" s="219"/>
      <c r="U239" s="15"/>
      <c r="V239" s="15"/>
      <c r="W239" s="15"/>
      <c r="X239" s="165"/>
      <c r="Y239" s="15"/>
      <c r="Z239" s="15"/>
      <c r="AA239" s="28"/>
      <c r="AB239" s="71"/>
      <c r="AC239" s="35"/>
      <c r="AD239" s="35"/>
      <c r="AE239" s="35"/>
      <c r="AF239" s="71"/>
      <c r="AG239" s="15"/>
      <c r="AH239" s="15"/>
      <c r="AI239" s="15"/>
      <c r="AJ239" s="71"/>
      <c r="AK239" s="173"/>
      <c r="AL239" s="219"/>
      <c r="AM239" s="15"/>
      <c r="AN239" s="15"/>
      <c r="AO239" s="15"/>
      <c r="AP239" s="165"/>
      <c r="AQ239" s="15"/>
      <c r="AR239" s="15"/>
      <c r="AS239" s="28"/>
      <c r="AT239" s="71"/>
      <c r="AU239" s="35"/>
      <c r="AV239" s="35"/>
      <c r="AW239" s="35"/>
      <c r="AX239" s="71"/>
      <c r="AY239" s="15"/>
      <c r="AZ239" s="15"/>
      <c r="BA239" s="28"/>
      <c r="BB239" s="71"/>
      <c r="BC239" s="173"/>
      <c r="BD239" s="220"/>
      <c r="BH239" s="221"/>
      <c r="BK239" s="50"/>
      <c r="BL239" s="115"/>
      <c r="BM239" s="43"/>
      <c r="BN239" s="43"/>
      <c r="BO239" s="43"/>
      <c r="BP239" s="115"/>
      <c r="BS239" s="50"/>
      <c r="BT239" s="115"/>
      <c r="BU239" s="222"/>
      <c r="BV239" s="223"/>
      <c r="BZ239" s="221"/>
      <c r="CC239" s="50"/>
      <c r="CD239" s="115"/>
      <c r="CE239" s="43"/>
      <c r="CF239" s="43"/>
      <c r="CG239" s="43"/>
      <c r="CH239" s="115"/>
      <c r="CK239" s="50"/>
      <c r="CL239" s="115"/>
      <c r="CM239" s="222"/>
      <c r="CN239" s="223"/>
      <c r="CR239" s="221"/>
      <c r="CU239" s="50"/>
      <c r="CV239" s="115"/>
      <c r="CW239" s="43"/>
      <c r="CX239" s="43"/>
      <c r="CY239" s="43"/>
      <c r="CZ239" s="115"/>
      <c r="DC239" s="50"/>
      <c r="DD239" s="115"/>
      <c r="DE239" s="222"/>
      <c r="DF239" s="223"/>
      <c r="DJ239" s="221"/>
      <c r="DM239" s="50"/>
      <c r="DN239" s="115"/>
      <c r="DO239" s="43"/>
      <c r="DP239" s="43"/>
      <c r="DQ239" s="43"/>
      <c r="DR239" s="115"/>
      <c r="DU239" s="50"/>
      <c r="DV239" s="115"/>
      <c r="DW239" s="222"/>
      <c r="DX239" s="223"/>
      <c r="EB239" s="221"/>
      <c r="EE239" s="50"/>
      <c r="EF239" s="115"/>
      <c r="EG239" s="43"/>
      <c r="EH239" s="43"/>
      <c r="EI239" s="43"/>
      <c r="EJ239" s="115"/>
      <c r="EM239" s="50"/>
      <c r="EN239" s="115"/>
      <c r="EO239" s="222"/>
      <c r="EP239" s="223"/>
      <c r="ET239" s="221"/>
      <c r="EW239" s="50"/>
      <c r="EX239" s="115"/>
      <c r="EY239" s="43"/>
      <c r="EZ239" s="43"/>
      <c r="FA239" s="43"/>
      <c r="FB239" s="115"/>
      <c r="FE239" s="50"/>
      <c r="FF239" s="115"/>
      <c r="FG239" s="222"/>
      <c r="FH239" s="223"/>
      <c r="FL239" s="221"/>
      <c r="FO239" s="50"/>
      <c r="FP239" s="115"/>
      <c r="FQ239" s="43"/>
      <c r="FR239" s="43"/>
      <c r="FS239" s="43"/>
      <c r="FT239" s="115"/>
      <c r="FW239" s="50"/>
      <c r="FX239" s="115"/>
      <c r="FY239" s="222"/>
      <c r="FZ239" s="223"/>
      <c r="GD239" s="221"/>
      <c r="GG239" s="50"/>
      <c r="GH239" s="115"/>
      <c r="GI239" s="43"/>
      <c r="GJ239" s="43"/>
      <c r="GK239" s="43"/>
      <c r="GL239" s="115"/>
      <c r="GO239" s="50"/>
      <c r="GP239" s="115"/>
      <c r="GQ239" s="222"/>
    </row>
    <row r="240">
      <c r="A240" s="218"/>
      <c r="B240" s="219"/>
      <c r="C240" s="15"/>
      <c r="D240" s="15"/>
      <c r="E240" s="15"/>
      <c r="F240" s="71"/>
      <c r="G240" s="15"/>
      <c r="H240" s="15"/>
      <c r="I240" s="28"/>
      <c r="J240" s="71"/>
      <c r="K240" s="35"/>
      <c r="L240" s="35"/>
      <c r="M240" s="35"/>
      <c r="N240" s="71"/>
      <c r="O240" s="15"/>
      <c r="P240" s="15"/>
      <c r="Q240" s="28"/>
      <c r="R240" s="71"/>
      <c r="S240" s="173"/>
      <c r="T240" s="219"/>
      <c r="U240" s="15"/>
      <c r="V240" s="15"/>
      <c r="W240" s="15"/>
      <c r="X240" s="165"/>
      <c r="Y240" s="15"/>
      <c r="Z240" s="15"/>
      <c r="AA240" s="28"/>
      <c r="AB240" s="71"/>
      <c r="AC240" s="35"/>
      <c r="AD240" s="35"/>
      <c r="AE240" s="35"/>
      <c r="AF240" s="71"/>
      <c r="AG240" s="15"/>
      <c r="AH240" s="15"/>
      <c r="AI240" s="15"/>
      <c r="AJ240" s="71"/>
      <c r="AK240" s="173"/>
      <c r="AL240" s="219"/>
      <c r="AM240" s="15"/>
      <c r="AN240" s="15"/>
      <c r="AO240" s="15"/>
      <c r="AP240" s="165"/>
      <c r="AQ240" s="15"/>
      <c r="AR240" s="15"/>
      <c r="AS240" s="28"/>
      <c r="AT240" s="71"/>
      <c r="AU240" s="35"/>
      <c r="AV240" s="35"/>
      <c r="AW240" s="35"/>
      <c r="AX240" s="71"/>
      <c r="AY240" s="15"/>
      <c r="AZ240" s="15"/>
      <c r="BA240" s="28"/>
      <c r="BB240" s="71"/>
      <c r="BC240" s="173"/>
      <c r="BD240" s="220"/>
      <c r="BH240" s="221"/>
      <c r="BK240" s="50"/>
      <c r="BL240" s="115"/>
      <c r="BM240" s="43"/>
      <c r="BN240" s="43"/>
      <c r="BO240" s="43"/>
      <c r="BP240" s="115"/>
      <c r="BS240" s="50"/>
      <c r="BT240" s="115"/>
      <c r="BU240" s="222"/>
      <c r="BV240" s="223"/>
      <c r="BZ240" s="221"/>
      <c r="CC240" s="50"/>
      <c r="CD240" s="115"/>
      <c r="CE240" s="43"/>
      <c r="CF240" s="43"/>
      <c r="CG240" s="43"/>
      <c r="CH240" s="115"/>
      <c r="CK240" s="50"/>
      <c r="CL240" s="115"/>
      <c r="CM240" s="222"/>
      <c r="CN240" s="223"/>
      <c r="CR240" s="221"/>
      <c r="CU240" s="50"/>
      <c r="CV240" s="115"/>
      <c r="CW240" s="43"/>
      <c r="CX240" s="43"/>
      <c r="CY240" s="43"/>
      <c r="CZ240" s="115"/>
      <c r="DC240" s="50"/>
      <c r="DD240" s="115"/>
      <c r="DE240" s="222"/>
      <c r="DF240" s="223"/>
      <c r="DJ240" s="221"/>
      <c r="DM240" s="50"/>
      <c r="DN240" s="115"/>
      <c r="DO240" s="43"/>
      <c r="DP240" s="43"/>
      <c r="DQ240" s="43"/>
      <c r="DR240" s="115"/>
      <c r="DU240" s="50"/>
      <c r="DV240" s="115"/>
      <c r="DW240" s="222"/>
      <c r="DX240" s="223"/>
      <c r="EB240" s="221"/>
      <c r="EE240" s="50"/>
      <c r="EF240" s="115"/>
      <c r="EG240" s="43"/>
      <c r="EH240" s="43"/>
      <c r="EI240" s="43"/>
      <c r="EJ240" s="115"/>
      <c r="EM240" s="50"/>
      <c r="EN240" s="115"/>
      <c r="EO240" s="222"/>
      <c r="EP240" s="223"/>
      <c r="ET240" s="221"/>
      <c r="EW240" s="50"/>
      <c r="EX240" s="115"/>
      <c r="EY240" s="43"/>
      <c r="EZ240" s="43"/>
      <c r="FA240" s="43"/>
      <c r="FB240" s="115"/>
      <c r="FE240" s="50"/>
      <c r="FF240" s="115"/>
      <c r="FG240" s="222"/>
      <c r="FH240" s="223"/>
      <c r="FL240" s="221"/>
      <c r="FO240" s="50"/>
      <c r="FP240" s="115"/>
      <c r="FQ240" s="43"/>
      <c r="FR240" s="43"/>
      <c r="FS240" s="43"/>
      <c r="FT240" s="115"/>
      <c r="FW240" s="50"/>
      <c r="FX240" s="115"/>
      <c r="FY240" s="222"/>
      <c r="FZ240" s="223"/>
      <c r="GD240" s="221"/>
      <c r="GG240" s="50"/>
      <c r="GH240" s="115"/>
      <c r="GI240" s="43"/>
      <c r="GJ240" s="43"/>
      <c r="GK240" s="43"/>
      <c r="GL240" s="115"/>
      <c r="GO240" s="50"/>
      <c r="GP240" s="115"/>
      <c r="GQ240" s="222"/>
    </row>
    <row r="241">
      <c r="A241" s="218"/>
      <c r="B241" s="219"/>
      <c r="C241" s="15"/>
      <c r="D241" s="15"/>
      <c r="E241" s="15"/>
      <c r="F241" s="71"/>
      <c r="G241" s="15"/>
      <c r="H241" s="15"/>
      <c r="I241" s="28"/>
      <c r="J241" s="71"/>
      <c r="K241" s="35"/>
      <c r="L241" s="35"/>
      <c r="M241" s="35"/>
      <c r="N241" s="71"/>
      <c r="O241" s="15"/>
      <c r="P241" s="15"/>
      <c r="Q241" s="28"/>
      <c r="R241" s="71"/>
      <c r="S241" s="173"/>
      <c r="T241" s="219"/>
      <c r="U241" s="15"/>
      <c r="V241" s="15"/>
      <c r="W241" s="15"/>
      <c r="X241" s="165"/>
      <c r="Y241" s="15"/>
      <c r="Z241" s="15"/>
      <c r="AA241" s="28"/>
      <c r="AB241" s="71"/>
      <c r="AC241" s="35"/>
      <c r="AD241" s="35"/>
      <c r="AE241" s="35"/>
      <c r="AF241" s="71"/>
      <c r="AG241" s="15"/>
      <c r="AH241" s="15"/>
      <c r="AI241" s="15"/>
      <c r="AJ241" s="71"/>
      <c r="AK241" s="173"/>
      <c r="AL241" s="219"/>
      <c r="AM241" s="15"/>
      <c r="AN241" s="15"/>
      <c r="AO241" s="15"/>
      <c r="AP241" s="165"/>
      <c r="AQ241" s="15"/>
      <c r="AR241" s="15"/>
      <c r="AS241" s="28"/>
      <c r="AT241" s="71"/>
      <c r="AU241" s="35"/>
      <c r="AV241" s="35"/>
      <c r="AW241" s="35"/>
      <c r="AX241" s="71"/>
      <c r="AY241" s="15"/>
      <c r="AZ241" s="15"/>
      <c r="BA241" s="28"/>
      <c r="BB241" s="71"/>
      <c r="BC241" s="173"/>
      <c r="BD241" s="220"/>
      <c r="BH241" s="221"/>
      <c r="BK241" s="50"/>
      <c r="BL241" s="115"/>
      <c r="BM241" s="43"/>
      <c r="BN241" s="43"/>
      <c r="BO241" s="43"/>
      <c r="BP241" s="115"/>
      <c r="BS241" s="50"/>
      <c r="BT241" s="115"/>
      <c r="BU241" s="222"/>
      <c r="BV241" s="223"/>
      <c r="BZ241" s="221"/>
      <c r="CC241" s="50"/>
      <c r="CD241" s="115"/>
      <c r="CE241" s="43"/>
      <c r="CF241" s="43"/>
      <c r="CG241" s="43"/>
      <c r="CH241" s="115"/>
      <c r="CK241" s="50"/>
      <c r="CL241" s="115"/>
      <c r="CM241" s="222"/>
      <c r="CN241" s="223"/>
      <c r="CR241" s="221"/>
      <c r="CU241" s="50"/>
      <c r="CV241" s="115"/>
      <c r="CW241" s="43"/>
      <c r="CX241" s="43"/>
      <c r="CY241" s="43"/>
      <c r="CZ241" s="115"/>
      <c r="DC241" s="50"/>
      <c r="DD241" s="115"/>
      <c r="DE241" s="222"/>
      <c r="DF241" s="223"/>
      <c r="DJ241" s="221"/>
      <c r="DM241" s="50"/>
      <c r="DN241" s="115"/>
      <c r="DO241" s="43"/>
      <c r="DP241" s="43"/>
      <c r="DQ241" s="43"/>
      <c r="DR241" s="115"/>
      <c r="DU241" s="50"/>
      <c r="DV241" s="115"/>
      <c r="DW241" s="222"/>
      <c r="DX241" s="223"/>
      <c r="EB241" s="221"/>
      <c r="EE241" s="50"/>
      <c r="EF241" s="115"/>
      <c r="EG241" s="43"/>
      <c r="EH241" s="43"/>
      <c r="EI241" s="43"/>
      <c r="EJ241" s="115"/>
      <c r="EM241" s="50"/>
      <c r="EN241" s="115"/>
      <c r="EO241" s="222"/>
      <c r="EP241" s="223"/>
      <c r="ET241" s="221"/>
      <c r="EW241" s="50"/>
      <c r="EX241" s="115"/>
      <c r="EY241" s="43"/>
      <c r="EZ241" s="43"/>
      <c r="FA241" s="43"/>
      <c r="FB241" s="115"/>
      <c r="FE241" s="50"/>
      <c r="FF241" s="115"/>
      <c r="FG241" s="222"/>
      <c r="FH241" s="223"/>
      <c r="FL241" s="221"/>
      <c r="FO241" s="50"/>
      <c r="FP241" s="115"/>
      <c r="FQ241" s="43"/>
      <c r="FR241" s="43"/>
      <c r="FS241" s="43"/>
      <c r="FT241" s="115"/>
      <c r="FW241" s="50"/>
      <c r="FX241" s="115"/>
      <c r="FY241" s="222"/>
      <c r="FZ241" s="223"/>
      <c r="GD241" s="221"/>
      <c r="GG241" s="50"/>
      <c r="GH241" s="115"/>
      <c r="GI241" s="43"/>
      <c r="GJ241" s="43"/>
      <c r="GK241" s="43"/>
      <c r="GL241" s="115"/>
      <c r="GO241" s="50"/>
      <c r="GP241" s="115"/>
      <c r="GQ241" s="222"/>
    </row>
    <row r="242">
      <c r="A242" s="218"/>
      <c r="B242" s="219"/>
      <c r="C242" s="15"/>
      <c r="D242" s="15"/>
      <c r="E242" s="15"/>
      <c r="F242" s="71"/>
      <c r="G242" s="15"/>
      <c r="H242" s="15"/>
      <c r="I242" s="28"/>
      <c r="J242" s="71"/>
      <c r="K242" s="35"/>
      <c r="L242" s="35"/>
      <c r="M242" s="35"/>
      <c r="N242" s="71"/>
      <c r="O242" s="15"/>
      <c r="P242" s="15"/>
      <c r="Q242" s="28"/>
      <c r="R242" s="71"/>
      <c r="S242" s="173"/>
      <c r="T242" s="219"/>
      <c r="U242" s="15"/>
      <c r="V242" s="15"/>
      <c r="W242" s="15"/>
      <c r="X242" s="165"/>
      <c r="Y242" s="15"/>
      <c r="Z242" s="15"/>
      <c r="AA242" s="28"/>
      <c r="AB242" s="71"/>
      <c r="AC242" s="35"/>
      <c r="AD242" s="35"/>
      <c r="AE242" s="35"/>
      <c r="AF242" s="71"/>
      <c r="AG242" s="15"/>
      <c r="AH242" s="15"/>
      <c r="AI242" s="15"/>
      <c r="AJ242" s="71"/>
      <c r="AK242" s="173"/>
      <c r="AL242" s="219"/>
      <c r="AM242" s="15"/>
      <c r="AN242" s="15"/>
      <c r="AO242" s="15"/>
      <c r="AP242" s="165"/>
      <c r="AQ242" s="15"/>
      <c r="AR242" s="15"/>
      <c r="AS242" s="28"/>
      <c r="AT242" s="71"/>
      <c r="AU242" s="35"/>
      <c r="AV242" s="35"/>
      <c r="AW242" s="35"/>
      <c r="AX242" s="71"/>
      <c r="AY242" s="15"/>
      <c r="AZ242" s="15"/>
      <c r="BA242" s="28"/>
      <c r="BB242" s="71"/>
      <c r="BC242" s="173"/>
      <c r="BD242" s="220"/>
      <c r="BH242" s="221"/>
      <c r="BK242" s="50"/>
      <c r="BL242" s="115"/>
      <c r="BM242" s="43"/>
      <c r="BN242" s="43"/>
      <c r="BO242" s="43"/>
      <c r="BP242" s="115"/>
      <c r="BS242" s="50"/>
      <c r="BT242" s="115"/>
      <c r="BU242" s="222"/>
      <c r="BV242" s="223"/>
      <c r="BZ242" s="221"/>
      <c r="CC242" s="50"/>
      <c r="CD242" s="115"/>
      <c r="CE242" s="43"/>
      <c r="CF242" s="43"/>
      <c r="CG242" s="43"/>
      <c r="CH242" s="115"/>
      <c r="CK242" s="50"/>
      <c r="CL242" s="115"/>
      <c r="CM242" s="222"/>
      <c r="CN242" s="223"/>
      <c r="CR242" s="221"/>
      <c r="CU242" s="50"/>
      <c r="CV242" s="115"/>
      <c r="CW242" s="43"/>
      <c r="CX242" s="43"/>
      <c r="CY242" s="43"/>
      <c r="CZ242" s="115"/>
      <c r="DC242" s="50"/>
      <c r="DD242" s="115"/>
      <c r="DE242" s="222"/>
      <c r="DF242" s="223"/>
      <c r="DJ242" s="221"/>
      <c r="DM242" s="50"/>
      <c r="DN242" s="115"/>
      <c r="DO242" s="43"/>
      <c r="DP242" s="43"/>
      <c r="DQ242" s="43"/>
      <c r="DR242" s="115"/>
      <c r="DU242" s="50"/>
      <c r="DV242" s="115"/>
      <c r="DW242" s="222"/>
      <c r="DX242" s="223"/>
      <c r="EB242" s="221"/>
      <c r="EE242" s="50"/>
      <c r="EF242" s="115"/>
      <c r="EG242" s="43"/>
      <c r="EH242" s="43"/>
      <c r="EI242" s="43"/>
      <c r="EJ242" s="115"/>
      <c r="EM242" s="50"/>
      <c r="EN242" s="115"/>
      <c r="EO242" s="222"/>
      <c r="EP242" s="223"/>
      <c r="ET242" s="221"/>
      <c r="EW242" s="50"/>
      <c r="EX242" s="115"/>
      <c r="EY242" s="43"/>
      <c r="EZ242" s="43"/>
      <c r="FA242" s="43"/>
      <c r="FB242" s="115"/>
      <c r="FE242" s="50"/>
      <c r="FF242" s="115"/>
      <c r="FG242" s="222"/>
      <c r="FH242" s="223"/>
      <c r="FL242" s="221"/>
      <c r="FO242" s="50"/>
      <c r="FP242" s="115"/>
      <c r="FQ242" s="43"/>
      <c r="FR242" s="43"/>
      <c r="FS242" s="43"/>
      <c r="FT242" s="115"/>
      <c r="FW242" s="50"/>
      <c r="FX242" s="115"/>
      <c r="FY242" s="222"/>
      <c r="FZ242" s="223"/>
      <c r="GD242" s="221"/>
      <c r="GG242" s="50"/>
      <c r="GH242" s="115"/>
      <c r="GI242" s="43"/>
      <c r="GJ242" s="43"/>
      <c r="GK242" s="43"/>
      <c r="GL242" s="115"/>
      <c r="GO242" s="50"/>
      <c r="GP242" s="115"/>
      <c r="GQ242" s="222"/>
    </row>
    <row r="243">
      <c r="A243" s="218"/>
      <c r="B243" s="219"/>
      <c r="C243" s="15"/>
      <c r="D243" s="15"/>
      <c r="E243" s="15"/>
      <c r="F243" s="71"/>
      <c r="G243" s="15"/>
      <c r="H243" s="15"/>
      <c r="I243" s="28"/>
      <c r="J243" s="71"/>
      <c r="K243" s="35"/>
      <c r="L243" s="35"/>
      <c r="M243" s="35"/>
      <c r="N243" s="71"/>
      <c r="O243" s="15"/>
      <c r="P243" s="15"/>
      <c r="Q243" s="28"/>
      <c r="R243" s="71"/>
      <c r="S243" s="173"/>
      <c r="T243" s="219"/>
      <c r="U243" s="15"/>
      <c r="V243" s="15"/>
      <c r="W243" s="15"/>
      <c r="X243" s="165"/>
      <c r="Y243" s="15"/>
      <c r="Z243" s="15"/>
      <c r="AA243" s="28"/>
      <c r="AB243" s="71"/>
      <c r="AC243" s="35"/>
      <c r="AD243" s="35"/>
      <c r="AE243" s="35"/>
      <c r="AF243" s="71"/>
      <c r="AG243" s="15"/>
      <c r="AH243" s="15"/>
      <c r="AI243" s="15"/>
      <c r="AJ243" s="71"/>
      <c r="AK243" s="173"/>
      <c r="AL243" s="219"/>
      <c r="AM243" s="15"/>
      <c r="AN243" s="15"/>
      <c r="AO243" s="15"/>
      <c r="AP243" s="165"/>
      <c r="AQ243" s="15"/>
      <c r="AR243" s="15"/>
      <c r="AS243" s="28"/>
      <c r="AT243" s="71"/>
      <c r="AU243" s="35"/>
      <c r="AV243" s="35"/>
      <c r="AW243" s="35"/>
      <c r="AX243" s="71"/>
      <c r="AY243" s="15"/>
      <c r="AZ243" s="15"/>
      <c r="BA243" s="28"/>
      <c r="BB243" s="71"/>
      <c r="BC243" s="173"/>
      <c r="BD243" s="220"/>
      <c r="BH243" s="221"/>
      <c r="BK243" s="50"/>
      <c r="BL243" s="115"/>
      <c r="BM243" s="43"/>
      <c r="BN243" s="43"/>
      <c r="BO243" s="43"/>
      <c r="BP243" s="115"/>
      <c r="BS243" s="50"/>
      <c r="BT243" s="115"/>
      <c r="BU243" s="222"/>
      <c r="BV243" s="223"/>
      <c r="BZ243" s="221"/>
      <c r="CC243" s="50"/>
      <c r="CD243" s="115"/>
      <c r="CE243" s="43"/>
      <c r="CF243" s="43"/>
      <c r="CG243" s="43"/>
      <c r="CH243" s="115"/>
      <c r="CK243" s="50"/>
      <c r="CL243" s="115"/>
      <c r="CM243" s="222"/>
      <c r="CN243" s="223"/>
      <c r="CR243" s="221"/>
      <c r="CU243" s="50"/>
      <c r="CV243" s="115"/>
      <c r="CW243" s="43"/>
      <c r="CX243" s="43"/>
      <c r="CY243" s="43"/>
      <c r="CZ243" s="115"/>
      <c r="DC243" s="50"/>
      <c r="DD243" s="115"/>
      <c r="DE243" s="222"/>
      <c r="DF243" s="223"/>
      <c r="DJ243" s="221"/>
      <c r="DM243" s="50"/>
      <c r="DN243" s="115"/>
      <c r="DO243" s="43"/>
      <c r="DP243" s="43"/>
      <c r="DQ243" s="43"/>
      <c r="DR243" s="115"/>
      <c r="DU243" s="50"/>
      <c r="DV243" s="115"/>
      <c r="DW243" s="222"/>
      <c r="DX243" s="223"/>
      <c r="EB243" s="221"/>
      <c r="EE243" s="50"/>
      <c r="EF243" s="115"/>
      <c r="EG243" s="43"/>
      <c r="EH243" s="43"/>
      <c r="EI243" s="43"/>
      <c r="EJ243" s="115"/>
      <c r="EM243" s="50"/>
      <c r="EN243" s="115"/>
      <c r="EO243" s="222"/>
      <c r="EP243" s="223"/>
      <c r="ET243" s="221"/>
      <c r="EW243" s="50"/>
      <c r="EX243" s="115"/>
      <c r="EY243" s="43"/>
      <c r="EZ243" s="43"/>
      <c r="FA243" s="43"/>
      <c r="FB243" s="115"/>
      <c r="FE243" s="50"/>
      <c r="FF243" s="115"/>
      <c r="FG243" s="222"/>
      <c r="FH243" s="223"/>
      <c r="FL243" s="221"/>
      <c r="FO243" s="50"/>
      <c r="FP243" s="115"/>
      <c r="FQ243" s="43"/>
      <c r="FR243" s="43"/>
      <c r="FS243" s="43"/>
      <c r="FT243" s="115"/>
      <c r="FW243" s="50"/>
      <c r="FX243" s="115"/>
      <c r="FY243" s="222"/>
      <c r="FZ243" s="223"/>
      <c r="GD243" s="221"/>
      <c r="GG243" s="50"/>
      <c r="GH243" s="115"/>
      <c r="GI243" s="43"/>
      <c r="GJ243" s="43"/>
      <c r="GK243" s="43"/>
      <c r="GL243" s="115"/>
      <c r="GO243" s="50"/>
      <c r="GP243" s="115"/>
      <c r="GQ243" s="222"/>
    </row>
    <row r="244">
      <c r="A244" s="218"/>
      <c r="B244" s="219"/>
      <c r="C244" s="15"/>
      <c r="D244" s="15"/>
      <c r="E244" s="15"/>
      <c r="F244" s="71"/>
      <c r="G244" s="15"/>
      <c r="H244" s="15"/>
      <c r="I244" s="28"/>
      <c r="J244" s="71"/>
      <c r="K244" s="35"/>
      <c r="L244" s="35"/>
      <c r="M244" s="35"/>
      <c r="N244" s="71"/>
      <c r="O244" s="15"/>
      <c r="P244" s="15"/>
      <c r="Q244" s="28"/>
      <c r="R244" s="71"/>
      <c r="S244" s="173"/>
      <c r="T244" s="219"/>
      <c r="U244" s="15"/>
      <c r="V244" s="15"/>
      <c r="W244" s="15"/>
      <c r="X244" s="165"/>
      <c r="Y244" s="15"/>
      <c r="Z244" s="15"/>
      <c r="AA244" s="28"/>
      <c r="AB244" s="71"/>
      <c r="AC244" s="35"/>
      <c r="AD244" s="35"/>
      <c r="AE244" s="35"/>
      <c r="AF244" s="71"/>
      <c r="AG244" s="15"/>
      <c r="AH244" s="15"/>
      <c r="AI244" s="15"/>
      <c r="AJ244" s="71"/>
      <c r="AK244" s="173"/>
      <c r="AL244" s="219"/>
      <c r="AM244" s="15"/>
      <c r="AN244" s="15"/>
      <c r="AO244" s="15"/>
      <c r="AP244" s="165"/>
      <c r="AQ244" s="15"/>
      <c r="AR244" s="15"/>
      <c r="AS244" s="28"/>
      <c r="AT244" s="71"/>
      <c r="AU244" s="35"/>
      <c r="AV244" s="35"/>
      <c r="AW244" s="35"/>
      <c r="AX244" s="71"/>
      <c r="AY244" s="15"/>
      <c r="AZ244" s="15"/>
      <c r="BA244" s="28"/>
      <c r="BB244" s="71"/>
      <c r="BC244" s="173"/>
      <c r="BD244" s="220"/>
      <c r="BH244" s="221"/>
      <c r="BK244" s="50"/>
      <c r="BL244" s="115"/>
      <c r="BM244" s="43"/>
      <c r="BN244" s="43"/>
      <c r="BO244" s="43"/>
      <c r="BP244" s="115"/>
      <c r="BS244" s="50"/>
      <c r="BT244" s="115"/>
      <c r="BU244" s="222"/>
      <c r="BV244" s="223"/>
      <c r="BZ244" s="221"/>
      <c r="CC244" s="50"/>
      <c r="CD244" s="115"/>
      <c r="CE244" s="43"/>
      <c r="CF244" s="43"/>
      <c r="CG244" s="43"/>
      <c r="CH244" s="115"/>
      <c r="CK244" s="50"/>
      <c r="CL244" s="115"/>
      <c r="CM244" s="222"/>
      <c r="CN244" s="223"/>
      <c r="CR244" s="221"/>
      <c r="CU244" s="50"/>
      <c r="CV244" s="115"/>
      <c r="CW244" s="43"/>
      <c r="CX244" s="43"/>
      <c r="CY244" s="43"/>
      <c r="CZ244" s="115"/>
      <c r="DC244" s="50"/>
      <c r="DD244" s="115"/>
      <c r="DE244" s="222"/>
      <c r="DF244" s="223"/>
      <c r="DJ244" s="221"/>
      <c r="DM244" s="50"/>
      <c r="DN244" s="115"/>
      <c r="DO244" s="43"/>
      <c r="DP244" s="43"/>
      <c r="DQ244" s="43"/>
      <c r="DR244" s="115"/>
      <c r="DU244" s="50"/>
      <c r="DV244" s="115"/>
      <c r="DW244" s="222"/>
      <c r="DX244" s="223"/>
      <c r="EB244" s="221"/>
      <c r="EE244" s="50"/>
      <c r="EF244" s="115"/>
      <c r="EG244" s="43"/>
      <c r="EH244" s="43"/>
      <c r="EI244" s="43"/>
      <c r="EJ244" s="115"/>
      <c r="EM244" s="50"/>
      <c r="EN244" s="115"/>
      <c r="EO244" s="222"/>
      <c r="EP244" s="223"/>
      <c r="ET244" s="221"/>
      <c r="EW244" s="50"/>
      <c r="EX244" s="115"/>
      <c r="EY244" s="43"/>
      <c r="EZ244" s="43"/>
      <c r="FA244" s="43"/>
      <c r="FB244" s="115"/>
      <c r="FE244" s="50"/>
      <c r="FF244" s="115"/>
      <c r="FG244" s="222"/>
      <c r="FH244" s="223"/>
      <c r="FL244" s="221"/>
      <c r="FO244" s="50"/>
      <c r="FP244" s="115"/>
      <c r="FQ244" s="43"/>
      <c r="FR244" s="43"/>
      <c r="FS244" s="43"/>
      <c r="FT244" s="115"/>
      <c r="FW244" s="50"/>
      <c r="FX244" s="115"/>
      <c r="FY244" s="222"/>
      <c r="FZ244" s="223"/>
      <c r="GD244" s="221"/>
      <c r="GG244" s="50"/>
      <c r="GH244" s="115"/>
      <c r="GI244" s="43"/>
      <c r="GJ244" s="43"/>
      <c r="GK244" s="43"/>
      <c r="GL244" s="115"/>
      <c r="GO244" s="50"/>
      <c r="GP244" s="115"/>
      <c r="GQ244" s="222"/>
    </row>
    <row r="245">
      <c r="A245" s="218"/>
      <c r="B245" s="219"/>
      <c r="C245" s="15"/>
      <c r="D245" s="15"/>
      <c r="E245" s="15"/>
      <c r="F245" s="71"/>
      <c r="G245" s="15"/>
      <c r="H245" s="15"/>
      <c r="I245" s="28"/>
      <c r="J245" s="71"/>
      <c r="K245" s="35"/>
      <c r="L245" s="35"/>
      <c r="M245" s="35"/>
      <c r="N245" s="71"/>
      <c r="O245" s="15"/>
      <c r="P245" s="15"/>
      <c r="Q245" s="28"/>
      <c r="R245" s="71"/>
      <c r="S245" s="173"/>
      <c r="T245" s="219"/>
      <c r="U245" s="15"/>
      <c r="V245" s="15"/>
      <c r="W245" s="15"/>
      <c r="X245" s="165"/>
      <c r="Y245" s="15"/>
      <c r="Z245" s="15"/>
      <c r="AA245" s="28"/>
      <c r="AB245" s="71"/>
      <c r="AC245" s="35"/>
      <c r="AD245" s="35"/>
      <c r="AE245" s="35"/>
      <c r="AF245" s="71"/>
      <c r="AG245" s="15"/>
      <c r="AH245" s="15"/>
      <c r="AI245" s="15"/>
      <c r="AJ245" s="71"/>
      <c r="AK245" s="173"/>
      <c r="AL245" s="219"/>
      <c r="AM245" s="15"/>
      <c r="AN245" s="15"/>
      <c r="AO245" s="15"/>
      <c r="AP245" s="165"/>
      <c r="AQ245" s="15"/>
      <c r="AR245" s="15"/>
      <c r="AS245" s="28"/>
      <c r="AT245" s="71"/>
      <c r="AU245" s="35"/>
      <c r="AV245" s="35"/>
      <c r="AW245" s="35"/>
      <c r="AX245" s="71"/>
      <c r="AY245" s="15"/>
      <c r="AZ245" s="15"/>
      <c r="BA245" s="28"/>
      <c r="BB245" s="71"/>
      <c r="BC245" s="173"/>
      <c r="BD245" s="220"/>
      <c r="BH245" s="221"/>
      <c r="BK245" s="50"/>
      <c r="BL245" s="115"/>
      <c r="BM245" s="43"/>
      <c r="BN245" s="43"/>
      <c r="BO245" s="43"/>
      <c r="BP245" s="115"/>
      <c r="BS245" s="50"/>
      <c r="BT245" s="115"/>
      <c r="BU245" s="222"/>
      <c r="BV245" s="223"/>
      <c r="BZ245" s="221"/>
      <c r="CC245" s="50"/>
      <c r="CD245" s="115"/>
      <c r="CE245" s="43"/>
      <c r="CF245" s="43"/>
      <c r="CG245" s="43"/>
      <c r="CH245" s="115"/>
      <c r="CK245" s="50"/>
      <c r="CL245" s="115"/>
      <c r="CM245" s="222"/>
      <c r="CN245" s="223"/>
      <c r="CR245" s="221"/>
      <c r="CU245" s="50"/>
      <c r="CV245" s="115"/>
      <c r="CW245" s="43"/>
      <c r="CX245" s="43"/>
      <c r="CY245" s="43"/>
      <c r="CZ245" s="115"/>
      <c r="DC245" s="50"/>
      <c r="DD245" s="115"/>
      <c r="DE245" s="222"/>
      <c r="DF245" s="223"/>
      <c r="DJ245" s="221"/>
      <c r="DM245" s="50"/>
      <c r="DN245" s="115"/>
      <c r="DO245" s="43"/>
      <c r="DP245" s="43"/>
      <c r="DQ245" s="43"/>
      <c r="DR245" s="115"/>
      <c r="DU245" s="50"/>
      <c r="DV245" s="115"/>
      <c r="DW245" s="222"/>
      <c r="DX245" s="223"/>
      <c r="EB245" s="221"/>
      <c r="EE245" s="50"/>
      <c r="EF245" s="115"/>
      <c r="EG245" s="43"/>
      <c r="EH245" s="43"/>
      <c r="EI245" s="43"/>
      <c r="EJ245" s="115"/>
      <c r="EM245" s="50"/>
      <c r="EN245" s="115"/>
      <c r="EO245" s="222"/>
      <c r="EP245" s="223"/>
      <c r="ET245" s="221"/>
      <c r="EW245" s="50"/>
      <c r="EX245" s="115"/>
      <c r="EY245" s="43"/>
      <c r="EZ245" s="43"/>
      <c r="FA245" s="43"/>
      <c r="FB245" s="115"/>
      <c r="FE245" s="50"/>
      <c r="FF245" s="115"/>
      <c r="FG245" s="222"/>
      <c r="FH245" s="223"/>
      <c r="FL245" s="221"/>
      <c r="FO245" s="50"/>
      <c r="FP245" s="115"/>
      <c r="FQ245" s="43"/>
      <c r="FR245" s="43"/>
      <c r="FS245" s="43"/>
      <c r="FT245" s="115"/>
      <c r="FW245" s="50"/>
      <c r="FX245" s="115"/>
      <c r="FY245" s="222"/>
      <c r="FZ245" s="223"/>
      <c r="GD245" s="221"/>
      <c r="GG245" s="50"/>
      <c r="GH245" s="115"/>
      <c r="GI245" s="43"/>
      <c r="GJ245" s="43"/>
      <c r="GK245" s="43"/>
      <c r="GL245" s="115"/>
      <c r="GO245" s="50"/>
      <c r="GP245" s="115"/>
      <c r="GQ245" s="222"/>
    </row>
    <row r="246">
      <c r="A246" s="218"/>
      <c r="B246" s="219"/>
      <c r="C246" s="15"/>
      <c r="D246" s="15"/>
      <c r="E246" s="15"/>
      <c r="F246" s="71"/>
      <c r="G246" s="15"/>
      <c r="H246" s="15"/>
      <c r="I246" s="28"/>
      <c r="J246" s="71"/>
      <c r="K246" s="35"/>
      <c r="L246" s="35"/>
      <c r="M246" s="35"/>
      <c r="N246" s="71"/>
      <c r="O246" s="15"/>
      <c r="P246" s="15"/>
      <c r="Q246" s="28"/>
      <c r="R246" s="71"/>
      <c r="S246" s="173"/>
      <c r="T246" s="219"/>
      <c r="U246" s="15"/>
      <c r="V246" s="15"/>
      <c r="W246" s="15"/>
      <c r="X246" s="165"/>
      <c r="Y246" s="15"/>
      <c r="Z246" s="15"/>
      <c r="AA246" s="28"/>
      <c r="AB246" s="71"/>
      <c r="AC246" s="35"/>
      <c r="AD246" s="35"/>
      <c r="AE246" s="35"/>
      <c r="AF246" s="71"/>
      <c r="AG246" s="15"/>
      <c r="AH246" s="15"/>
      <c r="AI246" s="15"/>
      <c r="AJ246" s="71"/>
      <c r="AK246" s="173"/>
      <c r="AL246" s="219"/>
      <c r="AM246" s="15"/>
      <c r="AN246" s="15"/>
      <c r="AO246" s="15"/>
      <c r="AP246" s="165"/>
      <c r="AQ246" s="15"/>
      <c r="AR246" s="15"/>
      <c r="AS246" s="28"/>
      <c r="AT246" s="71"/>
      <c r="AU246" s="35"/>
      <c r="AV246" s="35"/>
      <c r="AW246" s="35"/>
      <c r="AX246" s="71"/>
      <c r="AY246" s="15"/>
      <c r="AZ246" s="15"/>
      <c r="BA246" s="28"/>
      <c r="BB246" s="71"/>
      <c r="BC246" s="173"/>
      <c r="BD246" s="220"/>
      <c r="BH246" s="221"/>
      <c r="BK246" s="50"/>
      <c r="BL246" s="115"/>
      <c r="BM246" s="43"/>
      <c r="BN246" s="43"/>
      <c r="BO246" s="43"/>
      <c r="BP246" s="115"/>
      <c r="BS246" s="50"/>
      <c r="BT246" s="115"/>
      <c r="BU246" s="222"/>
      <c r="BV246" s="223"/>
      <c r="BZ246" s="221"/>
      <c r="CC246" s="50"/>
      <c r="CD246" s="115"/>
      <c r="CE246" s="43"/>
      <c r="CF246" s="43"/>
      <c r="CG246" s="43"/>
      <c r="CH246" s="115"/>
      <c r="CK246" s="50"/>
      <c r="CL246" s="115"/>
      <c r="CM246" s="222"/>
      <c r="CN246" s="223"/>
      <c r="CR246" s="221"/>
      <c r="CU246" s="50"/>
      <c r="CV246" s="115"/>
      <c r="CW246" s="43"/>
      <c r="CX246" s="43"/>
      <c r="CY246" s="43"/>
      <c r="CZ246" s="115"/>
      <c r="DC246" s="50"/>
      <c r="DD246" s="115"/>
      <c r="DE246" s="222"/>
      <c r="DF246" s="223"/>
      <c r="DJ246" s="221"/>
      <c r="DM246" s="50"/>
      <c r="DN246" s="115"/>
      <c r="DO246" s="43"/>
      <c r="DP246" s="43"/>
      <c r="DQ246" s="43"/>
      <c r="DR246" s="115"/>
      <c r="DU246" s="50"/>
      <c r="DV246" s="115"/>
      <c r="DW246" s="222"/>
      <c r="DX246" s="223"/>
      <c r="EB246" s="221"/>
      <c r="EE246" s="50"/>
      <c r="EF246" s="115"/>
      <c r="EG246" s="43"/>
      <c r="EH246" s="43"/>
      <c r="EI246" s="43"/>
      <c r="EJ246" s="115"/>
      <c r="EM246" s="50"/>
      <c r="EN246" s="115"/>
      <c r="EO246" s="222"/>
      <c r="EP246" s="223"/>
      <c r="ET246" s="221"/>
      <c r="EW246" s="50"/>
      <c r="EX246" s="115"/>
      <c r="EY246" s="43"/>
      <c r="EZ246" s="43"/>
      <c r="FA246" s="43"/>
      <c r="FB246" s="115"/>
      <c r="FE246" s="50"/>
      <c r="FF246" s="115"/>
      <c r="FG246" s="222"/>
      <c r="FH246" s="223"/>
      <c r="FL246" s="221"/>
      <c r="FO246" s="50"/>
      <c r="FP246" s="115"/>
      <c r="FQ246" s="43"/>
      <c r="FR246" s="43"/>
      <c r="FS246" s="43"/>
      <c r="FT246" s="115"/>
      <c r="FW246" s="50"/>
      <c r="FX246" s="115"/>
      <c r="FY246" s="222"/>
      <c r="FZ246" s="223"/>
      <c r="GD246" s="221"/>
      <c r="GG246" s="50"/>
      <c r="GH246" s="115"/>
      <c r="GI246" s="43"/>
      <c r="GJ246" s="43"/>
      <c r="GK246" s="43"/>
      <c r="GL246" s="115"/>
      <c r="GO246" s="50"/>
      <c r="GP246" s="115"/>
      <c r="GQ246" s="222"/>
    </row>
    <row r="247">
      <c r="A247" s="218"/>
      <c r="B247" s="219"/>
      <c r="C247" s="15"/>
      <c r="D247" s="15"/>
      <c r="E247" s="15"/>
      <c r="F247" s="71"/>
      <c r="G247" s="15"/>
      <c r="H247" s="15"/>
      <c r="I247" s="28"/>
      <c r="J247" s="71"/>
      <c r="K247" s="35"/>
      <c r="L247" s="35"/>
      <c r="M247" s="35"/>
      <c r="N247" s="71"/>
      <c r="O247" s="15"/>
      <c r="P247" s="15"/>
      <c r="Q247" s="28"/>
      <c r="R247" s="71"/>
      <c r="S247" s="173"/>
      <c r="T247" s="219"/>
      <c r="U247" s="15"/>
      <c r="V247" s="15"/>
      <c r="W247" s="15"/>
      <c r="X247" s="165"/>
      <c r="Y247" s="15"/>
      <c r="Z247" s="15"/>
      <c r="AA247" s="28"/>
      <c r="AB247" s="71"/>
      <c r="AC247" s="35"/>
      <c r="AD247" s="35"/>
      <c r="AE247" s="35"/>
      <c r="AF247" s="71"/>
      <c r="AG247" s="15"/>
      <c r="AH247" s="15"/>
      <c r="AI247" s="15"/>
      <c r="AJ247" s="71"/>
      <c r="AK247" s="173"/>
      <c r="AL247" s="219"/>
      <c r="AM247" s="15"/>
      <c r="AN247" s="15"/>
      <c r="AO247" s="15"/>
      <c r="AP247" s="165"/>
      <c r="AQ247" s="15"/>
      <c r="AR247" s="15"/>
      <c r="AS247" s="28"/>
      <c r="AT247" s="71"/>
      <c r="AU247" s="35"/>
      <c r="AV247" s="35"/>
      <c r="AW247" s="35"/>
      <c r="AX247" s="71"/>
      <c r="AY247" s="15"/>
      <c r="AZ247" s="15"/>
      <c r="BA247" s="28"/>
      <c r="BB247" s="71"/>
      <c r="BC247" s="173"/>
      <c r="BD247" s="220"/>
      <c r="BH247" s="221"/>
      <c r="BK247" s="50"/>
      <c r="BL247" s="115"/>
      <c r="BM247" s="43"/>
      <c r="BN247" s="43"/>
      <c r="BO247" s="43"/>
      <c r="BP247" s="115"/>
      <c r="BS247" s="50"/>
      <c r="BT247" s="115"/>
      <c r="BU247" s="222"/>
      <c r="BV247" s="223"/>
      <c r="BZ247" s="221"/>
      <c r="CC247" s="50"/>
      <c r="CD247" s="115"/>
      <c r="CE247" s="43"/>
      <c r="CF247" s="43"/>
      <c r="CG247" s="43"/>
      <c r="CH247" s="115"/>
      <c r="CK247" s="50"/>
      <c r="CL247" s="115"/>
      <c r="CM247" s="222"/>
      <c r="CN247" s="223"/>
      <c r="CR247" s="221"/>
      <c r="CU247" s="50"/>
      <c r="CV247" s="115"/>
      <c r="CW247" s="43"/>
      <c r="CX247" s="43"/>
      <c r="CY247" s="43"/>
      <c r="CZ247" s="115"/>
      <c r="DC247" s="50"/>
      <c r="DD247" s="115"/>
      <c r="DE247" s="222"/>
      <c r="DF247" s="223"/>
      <c r="DJ247" s="221"/>
      <c r="DM247" s="50"/>
      <c r="DN247" s="115"/>
      <c r="DO247" s="43"/>
      <c r="DP247" s="43"/>
      <c r="DQ247" s="43"/>
      <c r="DR247" s="115"/>
      <c r="DU247" s="50"/>
      <c r="DV247" s="115"/>
      <c r="DW247" s="222"/>
      <c r="DX247" s="223"/>
      <c r="EB247" s="221"/>
      <c r="EE247" s="50"/>
      <c r="EF247" s="115"/>
      <c r="EG247" s="43"/>
      <c r="EH247" s="43"/>
      <c r="EI247" s="43"/>
      <c r="EJ247" s="115"/>
      <c r="EM247" s="50"/>
      <c r="EN247" s="115"/>
      <c r="EO247" s="222"/>
      <c r="EP247" s="223"/>
      <c r="ET247" s="221"/>
      <c r="EW247" s="50"/>
      <c r="EX247" s="115"/>
      <c r="EY247" s="43"/>
      <c r="EZ247" s="43"/>
      <c r="FA247" s="43"/>
      <c r="FB247" s="115"/>
      <c r="FE247" s="50"/>
      <c r="FF247" s="115"/>
      <c r="FG247" s="222"/>
      <c r="FH247" s="223"/>
      <c r="FL247" s="221"/>
      <c r="FO247" s="50"/>
      <c r="FP247" s="115"/>
      <c r="FQ247" s="43"/>
      <c r="FR247" s="43"/>
      <c r="FS247" s="43"/>
      <c r="FT247" s="115"/>
      <c r="FW247" s="50"/>
      <c r="FX247" s="115"/>
      <c r="FY247" s="222"/>
      <c r="FZ247" s="223"/>
      <c r="GD247" s="221"/>
      <c r="GG247" s="50"/>
      <c r="GH247" s="115"/>
      <c r="GI247" s="43"/>
      <c r="GJ247" s="43"/>
      <c r="GK247" s="43"/>
      <c r="GL247" s="115"/>
      <c r="GO247" s="50"/>
      <c r="GP247" s="115"/>
      <c r="GQ247" s="222"/>
    </row>
    <row r="248">
      <c r="A248" s="218"/>
      <c r="B248" s="219"/>
      <c r="C248" s="15"/>
      <c r="D248" s="15"/>
      <c r="E248" s="15"/>
      <c r="F248" s="71"/>
      <c r="G248" s="15"/>
      <c r="H248" s="15"/>
      <c r="I248" s="28"/>
      <c r="J248" s="71"/>
      <c r="K248" s="35"/>
      <c r="L248" s="35"/>
      <c r="M248" s="35"/>
      <c r="N248" s="71"/>
      <c r="O248" s="15"/>
      <c r="P248" s="15"/>
      <c r="Q248" s="28"/>
      <c r="R248" s="71"/>
      <c r="S248" s="173"/>
      <c r="T248" s="219"/>
      <c r="U248" s="15"/>
      <c r="V248" s="15"/>
      <c r="W248" s="15"/>
      <c r="X248" s="165"/>
      <c r="Y248" s="15"/>
      <c r="Z248" s="15"/>
      <c r="AA248" s="28"/>
      <c r="AB248" s="71"/>
      <c r="AC248" s="35"/>
      <c r="AD248" s="35"/>
      <c r="AE248" s="35"/>
      <c r="AF248" s="71"/>
      <c r="AG248" s="15"/>
      <c r="AH248" s="15"/>
      <c r="AI248" s="15"/>
      <c r="AJ248" s="71"/>
      <c r="AK248" s="173"/>
      <c r="AL248" s="219"/>
      <c r="AM248" s="15"/>
      <c r="AN248" s="15"/>
      <c r="AO248" s="15"/>
      <c r="AP248" s="165"/>
      <c r="AQ248" s="15"/>
      <c r="AR248" s="15"/>
      <c r="AS248" s="28"/>
      <c r="AT248" s="71"/>
      <c r="AU248" s="35"/>
      <c r="AV248" s="35"/>
      <c r="AW248" s="35"/>
      <c r="AX248" s="71"/>
      <c r="AY248" s="15"/>
      <c r="AZ248" s="15"/>
      <c r="BA248" s="28"/>
      <c r="BB248" s="71"/>
      <c r="BC248" s="173"/>
      <c r="BD248" s="220"/>
      <c r="BH248" s="221"/>
      <c r="BK248" s="50"/>
      <c r="BL248" s="115"/>
      <c r="BM248" s="43"/>
      <c r="BN248" s="43"/>
      <c r="BO248" s="43"/>
      <c r="BP248" s="115"/>
      <c r="BS248" s="50"/>
      <c r="BT248" s="115"/>
      <c r="BU248" s="222"/>
      <c r="BV248" s="223"/>
      <c r="BZ248" s="221"/>
      <c r="CC248" s="50"/>
      <c r="CD248" s="115"/>
      <c r="CE248" s="43"/>
      <c r="CF248" s="43"/>
      <c r="CG248" s="43"/>
      <c r="CH248" s="115"/>
      <c r="CK248" s="50"/>
      <c r="CL248" s="115"/>
      <c r="CM248" s="222"/>
      <c r="CN248" s="223"/>
      <c r="CR248" s="221"/>
      <c r="CU248" s="50"/>
      <c r="CV248" s="115"/>
      <c r="CW248" s="43"/>
      <c r="CX248" s="43"/>
      <c r="CY248" s="43"/>
      <c r="CZ248" s="115"/>
      <c r="DC248" s="50"/>
      <c r="DD248" s="115"/>
      <c r="DE248" s="222"/>
      <c r="DF248" s="223"/>
      <c r="DJ248" s="221"/>
      <c r="DM248" s="50"/>
      <c r="DN248" s="115"/>
      <c r="DO248" s="43"/>
      <c r="DP248" s="43"/>
      <c r="DQ248" s="43"/>
      <c r="DR248" s="115"/>
      <c r="DU248" s="50"/>
      <c r="DV248" s="115"/>
      <c r="DW248" s="222"/>
      <c r="DX248" s="223"/>
      <c r="EB248" s="221"/>
      <c r="EE248" s="50"/>
      <c r="EF248" s="115"/>
      <c r="EG248" s="43"/>
      <c r="EH248" s="43"/>
      <c r="EI248" s="43"/>
      <c r="EJ248" s="115"/>
      <c r="EM248" s="50"/>
      <c r="EN248" s="115"/>
      <c r="EO248" s="222"/>
      <c r="EP248" s="223"/>
      <c r="ET248" s="221"/>
      <c r="EW248" s="50"/>
      <c r="EX248" s="115"/>
      <c r="EY248" s="43"/>
      <c r="EZ248" s="43"/>
      <c r="FA248" s="43"/>
      <c r="FB248" s="115"/>
      <c r="FE248" s="50"/>
      <c r="FF248" s="115"/>
      <c r="FG248" s="222"/>
      <c r="FH248" s="223"/>
      <c r="FL248" s="221"/>
      <c r="FO248" s="50"/>
      <c r="FP248" s="115"/>
      <c r="FQ248" s="43"/>
      <c r="FR248" s="43"/>
      <c r="FS248" s="43"/>
      <c r="FT248" s="115"/>
      <c r="FW248" s="50"/>
      <c r="FX248" s="115"/>
      <c r="FY248" s="222"/>
      <c r="FZ248" s="223"/>
      <c r="GD248" s="221"/>
      <c r="GG248" s="50"/>
      <c r="GH248" s="115"/>
      <c r="GI248" s="43"/>
      <c r="GJ248" s="43"/>
      <c r="GK248" s="43"/>
      <c r="GL248" s="115"/>
      <c r="GO248" s="50"/>
      <c r="GP248" s="115"/>
      <c r="GQ248" s="222"/>
    </row>
    <row r="249">
      <c r="A249" s="218"/>
      <c r="B249" s="219"/>
      <c r="C249" s="15"/>
      <c r="D249" s="15"/>
      <c r="E249" s="15"/>
      <c r="F249" s="71"/>
      <c r="G249" s="15"/>
      <c r="H249" s="15"/>
      <c r="I249" s="28"/>
      <c r="J249" s="71"/>
      <c r="K249" s="35"/>
      <c r="L249" s="35"/>
      <c r="M249" s="35"/>
      <c r="N249" s="71"/>
      <c r="O249" s="15"/>
      <c r="P249" s="15"/>
      <c r="Q249" s="28"/>
      <c r="R249" s="71"/>
      <c r="S249" s="173"/>
      <c r="T249" s="219"/>
      <c r="U249" s="15"/>
      <c r="V249" s="15"/>
      <c r="W249" s="15"/>
      <c r="X249" s="165"/>
      <c r="Y249" s="15"/>
      <c r="Z249" s="15"/>
      <c r="AA249" s="28"/>
      <c r="AB249" s="71"/>
      <c r="AC249" s="35"/>
      <c r="AD249" s="35"/>
      <c r="AE249" s="35"/>
      <c r="AF249" s="71"/>
      <c r="AG249" s="15"/>
      <c r="AH249" s="15"/>
      <c r="AI249" s="15"/>
      <c r="AJ249" s="71"/>
      <c r="AK249" s="173"/>
      <c r="AL249" s="219"/>
      <c r="AM249" s="15"/>
      <c r="AN249" s="15"/>
      <c r="AO249" s="15"/>
      <c r="AP249" s="165"/>
      <c r="AQ249" s="15"/>
      <c r="AR249" s="15"/>
      <c r="AS249" s="28"/>
      <c r="AT249" s="71"/>
      <c r="AU249" s="35"/>
      <c r="AV249" s="35"/>
      <c r="AW249" s="35"/>
      <c r="AX249" s="71"/>
      <c r="AY249" s="15"/>
      <c r="AZ249" s="15"/>
      <c r="BA249" s="28"/>
      <c r="BB249" s="71"/>
      <c r="BC249" s="173"/>
      <c r="BD249" s="220"/>
      <c r="BH249" s="221"/>
      <c r="BK249" s="50"/>
      <c r="BL249" s="115"/>
      <c r="BM249" s="43"/>
      <c r="BN249" s="43"/>
      <c r="BO249" s="43"/>
      <c r="BP249" s="115"/>
      <c r="BS249" s="50"/>
      <c r="BT249" s="115"/>
      <c r="BU249" s="222"/>
      <c r="BV249" s="223"/>
      <c r="BZ249" s="221"/>
      <c r="CC249" s="50"/>
      <c r="CD249" s="115"/>
      <c r="CE249" s="43"/>
      <c r="CF249" s="43"/>
      <c r="CG249" s="43"/>
      <c r="CH249" s="115"/>
      <c r="CK249" s="50"/>
      <c r="CL249" s="115"/>
      <c r="CM249" s="222"/>
      <c r="CN249" s="223"/>
      <c r="CR249" s="221"/>
      <c r="CU249" s="50"/>
      <c r="CV249" s="115"/>
      <c r="CW249" s="43"/>
      <c r="CX249" s="43"/>
      <c r="CY249" s="43"/>
      <c r="CZ249" s="115"/>
      <c r="DC249" s="50"/>
      <c r="DD249" s="115"/>
      <c r="DE249" s="222"/>
      <c r="DF249" s="223"/>
      <c r="DJ249" s="221"/>
      <c r="DM249" s="50"/>
      <c r="DN249" s="115"/>
      <c r="DO249" s="43"/>
      <c r="DP249" s="43"/>
      <c r="DQ249" s="43"/>
      <c r="DR249" s="115"/>
      <c r="DU249" s="50"/>
      <c r="DV249" s="115"/>
      <c r="DW249" s="222"/>
      <c r="DX249" s="223"/>
      <c r="EB249" s="221"/>
      <c r="EE249" s="50"/>
      <c r="EF249" s="115"/>
      <c r="EG249" s="43"/>
      <c r="EH249" s="43"/>
      <c r="EI249" s="43"/>
      <c r="EJ249" s="115"/>
      <c r="EM249" s="50"/>
      <c r="EN249" s="115"/>
      <c r="EO249" s="222"/>
      <c r="EP249" s="223"/>
      <c r="ET249" s="221"/>
      <c r="EW249" s="50"/>
      <c r="EX249" s="115"/>
      <c r="EY249" s="43"/>
      <c r="EZ249" s="43"/>
      <c r="FA249" s="43"/>
      <c r="FB249" s="115"/>
      <c r="FE249" s="50"/>
      <c r="FF249" s="115"/>
      <c r="FG249" s="222"/>
      <c r="FH249" s="223"/>
      <c r="FL249" s="221"/>
      <c r="FO249" s="50"/>
      <c r="FP249" s="115"/>
      <c r="FQ249" s="43"/>
      <c r="FR249" s="43"/>
      <c r="FS249" s="43"/>
      <c r="FT249" s="115"/>
      <c r="FW249" s="50"/>
      <c r="FX249" s="115"/>
      <c r="FY249" s="222"/>
      <c r="FZ249" s="223"/>
      <c r="GD249" s="221"/>
      <c r="GG249" s="50"/>
      <c r="GH249" s="115"/>
      <c r="GI249" s="43"/>
      <c r="GJ249" s="43"/>
      <c r="GK249" s="43"/>
      <c r="GL249" s="115"/>
      <c r="GO249" s="50"/>
      <c r="GP249" s="115"/>
      <c r="GQ249" s="222"/>
    </row>
    <row r="250">
      <c r="A250" s="218"/>
      <c r="B250" s="219"/>
      <c r="C250" s="15"/>
      <c r="D250" s="15"/>
      <c r="E250" s="15"/>
      <c r="F250" s="71"/>
      <c r="G250" s="15"/>
      <c r="H250" s="15"/>
      <c r="I250" s="28"/>
      <c r="J250" s="71"/>
      <c r="K250" s="35"/>
      <c r="L250" s="35"/>
      <c r="M250" s="35"/>
      <c r="N250" s="71"/>
      <c r="O250" s="15"/>
      <c r="P250" s="15"/>
      <c r="Q250" s="28"/>
      <c r="R250" s="71"/>
      <c r="S250" s="173"/>
      <c r="T250" s="219"/>
      <c r="U250" s="15"/>
      <c r="V250" s="15"/>
      <c r="W250" s="15"/>
      <c r="X250" s="165"/>
      <c r="Y250" s="15"/>
      <c r="Z250" s="15"/>
      <c r="AA250" s="28"/>
      <c r="AB250" s="71"/>
      <c r="AC250" s="35"/>
      <c r="AD250" s="35"/>
      <c r="AE250" s="35"/>
      <c r="AF250" s="71"/>
      <c r="AG250" s="15"/>
      <c r="AH250" s="15"/>
      <c r="AI250" s="15"/>
      <c r="AJ250" s="71"/>
      <c r="AK250" s="173"/>
      <c r="AL250" s="219"/>
      <c r="AM250" s="15"/>
      <c r="AN250" s="15"/>
      <c r="AO250" s="15"/>
      <c r="AP250" s="165"/>
      <c r="AQ250" s="15"/>
      <c r="AR250" s="15"/>
      <c r="AS250" s="28"/>
      <c r="AT250" s="71"/>
      <c r="AU250" s="35"/>
      <c r="AV250" s="35"/>
      <c r="AW250" s="35"/>
      <c r="AX250" s="71"/>
      <c r="AY250" s="15"/>
      <c r="AZ250" s="15"/>
      <c r="BA250" s="28"/>
      <c r="BB250" s="71"/>
      <c r="BC250" s="173"/>
      <c r="BD250" s="220"/>
      <c r="BH250" s="221"/>
      <c r="BK250" s="50"/>
      <c r="BL250" s="115"/>
      <c r="BM250" s="43"/>
      <c r="BN250" s="43"/>
      <c r="BO250" s="43"/>
      <c r="BP250" s="115"/>
      <c r="BS250" s="50"/>
      <c r="BT250" s="115"/>
      <c r="BU250" s="222"/>
      <c r="BV250" s="223"/>
      <c r="BZ250" s="221"/>
      <c r="CC250" s="50"/>
      <c r="CD250" s="115"/>
      <c r="CE250" s="43"/>
      <c r="CF250" s="43"/>
      <c r="CG250" s="43"/>
      <c r="CH250" s="115"/>
      <c r="CK250" s="50"/>
      <c r="CL250" s="115"/>
      <c r="CM250" s="222"/>
      <c r="CN250" s="223"/>
      <c r="CR250" s="221"/>
      <c r="CU250" s="50"/>
      <c r="CV250" s="115"/>
      <c r="CW250" s="43"/>
      <c r="CX250" s="43"/>
      <c r="CY250" s="43"/>
      <c r="CZ250" s="115"/>
      <c r="DC250" s="50"/>
      <c r="DD250" s="115"/>
      <c r="DE250" s="222"/>
      <c r="DF250" s="223"/>
      <c r="DJ250" s="221"/>
      <c r="DM250" s="50"/>
      <c r="DN250" s="115"/>
      <c r="DO250" s="43"/>
      <c r="DP250" s="43"/>
      <c r="DQ250" s="43"/>
      <c r="DR250" s="115"/>
      <c r="DU250" s="50"/>
      <c r="DV250" s="115"/>
      <c r="DW250" s="222"/>
      <c r="DX250" s="223"/>
      <c r="EB250" s="221"/>
      <c r="EE250" s="50"/>
      <c r="EF250" s="115"/>
      <c r="EG250" s="43"/>
      <c r="EH250" s="43"/>
      <c r="EI250" s="43"/>
      <c r="EJ250" s="115"/>
      <c r="EM250" s="50"/>
      <c r="EN250" s="115"/>
      <c r="EO250" s="222"/>
      <c r="EP250" s="223"/>
      <c r="ET250" s="221"/>
      <c r="EW250" s="50"/>
      <c r="EX250" s="115"/>
      <c r="EY250" s="43"/>
      <c r="EZ250" s="43"/>
      <c r="FA250" s="43"/>
      <c r="FB250" s="115"/>
      <c r="FE250" s="50"/>
      <c r="FF250" s="115"/>
      <c r="FG250" s="222"/>
      <c r="FH250" s="223"/>
      <c r="FL250" s="221"/>
      <c r="FO250" s="50"/>
      <c r="FP250" s="115"/>
      <c r="FQ250" s="43"/>
      <c r="FR250" s="43"/>
      <c r="FS250" s="43"/>
      <c r="FT250" s="115"/>
      <c r="FW250" s="50"/>
      <c r="FX250" s="115"/>
      <c r="FY250" s="222"/>
      <c r="FZ250" s="223"/>
      <c r="GD250" s="221"/>
      <c r="GG250" s="50"/>
      <c r="GH250" s="115"/>
      <c r="GI250" s="43"/>
      <c r="GJ250" s="43"/>
      <c r="GK250" s="43"/>
      <c r="GL250" s="115"/>
      <c r="GO250" s="50"/>
      <c r="GP250" s="115"/>
      <c r="GQ250" s="222"/>
    </row>
    <row r="251">
      <c r="A251" s="218"/>
      <c r="B251" s="219"/>
      <c r="C251" s="15"/>
      <c r="D251" s="15"/>
      <c r="E251" s="15"/>
      <c r="F251" s="71"/>
      <c r="G251" s="15"/>
      <c r="H251" s="15"/>
      <c r="I251" s="28"/>
      <c r="J251" s="71"/>
      <c r="K251" s="35"/>
      <c r="L251" s="35"/>
      <c r="M251" s="35"/>
      <c r="N251" s="71"/>
      <c r="O251" s="15"/>
      <c r="P251" s="15"/>
      <c r="Q251" s="28"/>
      <c r="R251" s="71"/>
      <c r="S251" s="173"/>
      <c r="T251" s="219"/>
      <c r="U251" s="15"/>
      <c r="V251" s="15"/>
      <c r="W251" s="15"/>
      <c r="X251" s="165"/>
      <c r="Y251" s="15"/>
      <c r="Z251" s="15"/>
      <c r="AA251" s="28"/>
      <c r="AB251" s="71"/>
      <c r="AC251" s="35"/>
      <c r="AD251" s="35"/>
      <c r="AE251" s="35"/>
      <c r="AF251" s="71"/>
      <c r="AG251" s="15"/>
      <c r="AH251" s="15"/>
      <c r="AI251" s="15"/>
      <c r="AJ251" s="71"/>
      <c r="AK251" s="173"/>
      <c r="AL251" s="219"/>
      <c r="AM251" s="15"/>
      <c r="AN251" s="15"/>
      <c r="AO251" s="15"/>
      <c r="AP251" s="165"/>
      <c r="AQ251" s="15"/>
      <c r="AR251" s="15"/>
      <c r="AS251" s="28"/>
      <c r="AT251" s="71"/>
      <c r="AU251" s="35"/>
      <c r="AV251" s="35"/>
      <c r="AW251" s="35"/>
      <c r="AX251" s="71"/>
      <c r="AY251" s="15"/>
      <c r="AZ251" s="15"/>
      <c r="BA251" s="28"/>
      <c r="BB251" s="71"/>
      <c r="BC251" s="173"/>
      <c r="BD251" s="220"/>
      <c r="BH251" s="221"/>
      <c r="BK251" s="50"/>
      <c r="BL251" s="115"/>
      <c r="BM251" s="43"/>
      <c r="BN251" s="43"/>
      <c r="BO251" s="43"/>
      <c r="BP251" s="115"/>
      <c r="BS251" s="50"/>
      <c r="BT251" s="115"/>
      <c r="BU251" s="222"/>
      <c r="BV251" s="223"/>
      <c r="BZ251" s="221"/>
      <c r="CC251" s="50"/>
      <c r="CD251" s="115"/>
      <c r="CE251" s="43"/>
      <c r="CF251" s="43"/>
      <c r="CG251" s="43"/>
      <c r="CH251" s="115"/>
      <c r="CK251" s="50"/>
      <c r="CL251" s="115"/>
      <c r="CM251" s="222"/>
      <c r="CN251" s="223"/>
      <c r="CR251" s="221"/>
      <c r="CU251" s="50"/>
      <c r="CV251" s="115"/>
      <c r="CW251" s="43"/>
      <c r="CX251" s="43"/>
      <c r="CY251" s="43"/>
      <c r="CZ251" s="115"/>
      <c r="DC251" s="50"/>
      <c r="DD251" s="115"/>
      <c r="DE251" s="222"/>
      <c r="DF251" s="223"/>
      <c r="DJ251" s="221"/>
      <c r="DM251" s="50"/>
      <c r="DN251" s="115"/>
      <c r="DO251" s="43"/>
      <c r="DP251" s="43"/>
      <c r="DQ251" s="43"/>
      <c r="DR251" s="115"/>
      <c r="DU251" s="50"/>
      <c r="DV251" s="115"/>
      <c r="DW251" s="222"/>
      <c r="DX251" s="223"/>
      <c r="EB251" s="221"/>
      <c r="EE251" s="50"/>
      <c r="EF251" s="115"/>
      <c r="EG251" s="43"/>
      <c r="EH251" s="43"/>
      <c r="EI251" s="43"/>
      <c r="EJ251" s="115"/>
      <c r="EM251" s="50"/>
      <c r="EN251" s="115"/>
      <c r="EO251" s="222"/>
      <c r="EP251" s="223"/>
      <c r="ET251" s="221"/>
      <c r="EW251" s="50"/>
      <c r="EX251" s="115"/>
      <c r="EY251" s="43"/>
      <c r="EZ251" s="43"/>
      <c r="FA251" s="43"/>
      <c r="FB251" s="115"/>
      <c r="FE251" s="50"/>
      <c r="FF251" s="115"/>
      <c r="FG251" s="222"/>
      <c r="FH251" s="223"/>
      <c r="FL251" s="221"/>
      <c r="FO251" s="50"/>
      <c r="FP251" s="115"/>
      <c r="FQ251" s="43"/>
      <c r="FR251" s="43"/>
      <c r="FS251" s="43"/>
      <c r="FT251" s="115"/>
      <c r="FW251" s="50"/>
      <c r="FX251" s="115"/>
      <c r="FY251" s="222"/>
      <c r="FZ251" s="223"/>
      <c r="GD251" s="221"/>
      <c r="GG251" s="50"/>
      <c r="GH251" s="115"/>
      <c r="GI251" s="43"/>
      <c r="GJ251" s="43"/>
      <c r="GK251" s="43"/>
      <c r="GL251" s="115"/>
      <c r="GO251" s="50"/>
      <c r="GP251" s="115"/>
      <c r="GQ251" s="222"/>
    </row>
    <row r="252">
      <c r="A252" s="218"/>
      <c r="B252" s="219"/>
      <c r="C252" s="15"/>
      <c r="D252" s="15"/>
      <c r="E252" s="15"/>
      <c r="F252" s="71"/>
      <c r="G252" s="15"/>
      <c r="H252" s="15"/>
      <c r="I252" s="28"/>
      <c r="J252" s="71"/>
      <c r="K252" s="35"/>
      <c r="L252" s="35"/>
      <c r="M252" s="35"/>
      <c r="N252" s="71"/>
      <c r="O252" s="15"/>
      <c r="P252" s="15"/>
      <c r="Q252" s="28"/>
      <c r="R252" s="71"/>
      <c r="S252" s="173"/>
      <c r="T252" s="219"/>
      <c r="U252" s="15"/>
      <c r="V252" s="15"/>
      <c r="W252" s="15"/>
      <c r="X252" s="165"/>
      <c r="Y252" s="15"/>
      <c r="Z252" s="15"/>
      <c r="AA252" s="28"/>
      <c r="AB252" s="71"/>
      <c r="AC252" s="35"/>
      <c r="AD252" s="35"/>
      <c r="AE252" s="35"/>
      <c r="AF252" s="71"/>
      <c r="AG252" s="15"/>
      <c r="AH252" s="15"/>
      <c r="AI252" s="15"/>
      <c r="AJ252" s="71"/>
      <c r="AK252" s="173"/>
      <c r="AL252" s="219"/>
      <c r="AM252" s="15"/>
      <c r="AN252" s="15"/>
      <c r="AO252" s="15"/>
      <c r="AP252" s="165"/>
      <c r="AQ252" s="15"/>
      <c r="AR252" s="15"/>
      <c r="AS252" s="28"/>
      <c r="AT252" s="71"/>
      <c r="AU252" s="35"/>
      <c r="AV252" s="35"/>
      <c r="AW252" s="35"/>
      <c r="AX252" s="71"/>
      <c r="AY252" s="15"/>
      <c r="AZ252" s="15"/>
      <c r="BA252" s="28"/>
      <c r="BB252" s="71"/>
      <c r="BC252" s="173"/>
      <c r="BD252" s="220"/>
      <c r="BH252" s="221"/>
      <c r="BK252" s="50"/>
      <c r="BL252" s="115"/>
      <c r="BM252" s="43"/>
      <c r="BN252" s="43"/>
      <c r="BO252" s="43"/>
      <c r="BP252" s="115"/>
      <c r="BS252" s="50"/>
      <c r="BT252" s="115"/>
      <c r="BU252" s="222"/>
      <c r="BV252" s="223"/>
      <c r="BZ252" s="221"/>
      <c r="CC252" s="50"/>
      <c r="CD252" s="115"/>
      <c r="CE252" s="43"/>
      <c r="CF252" s="43"/>
      <c r="CG252" s="43"/>
      <c r="CH252" s="115"/>
      <c r="CK252" s="50"/>
      <c r="CL252" s="115"/>
      <c r="CM252" s="222"/>
      <c r="CN252" s="223"/>
      <c r="CR252" s="221"/>
      <c r="CU252" s="50"/>
      <c r="CV252" s="115"/>
      <c r="CW252" s="43"/>
      <c r="CX252" s="43"/>
      <c r="CY252" s="43"/>
      <c r="CZ252" s="115"/>
      <c r="DC252" s="50"/>
      <c r="DD252" s="115"/>
      <c r="DE252" s="222"/>
      <c r="DF252" s="223"/>
      <c r="DJ252" s="221"/>
      <c r="DM252" s="50"/>
      <c r="DN252" s="115"/>
      <c r="DO252" s="43"/>
      <c r="DP252" s="43"/>
      <c r="DQ252" s="43"/>
      <c r="DR252" s="115"/>
      <c r="DU252" s="50"/>
      <c r="DV252" s="115"/>
      <c r="DW252" s="222"/>
      <c r="DX252" s="223"/>
      <c r="EB252" s="221"/>
      <c r="EE252" s="50"/>
      <c r="EF252" s="115"/>
      <c r="EG252" s="43"/>
      <c r="EH252" s="43"/>
      <c r="EI252" s="43"/>
      <c r="EJ252" s="115"/>
      <c r="EM252" s="50"/>
      <c r="EN252" s="115"/>
      <c r="EO252" s="222"/>
      <c r="EP252" s="223"/>
      <c r="ET252" s="221"/>
      <c r="EW252" s="50"/>
      <c r="EX252" s="115"/>
      <c r="EY252" s="43"/>
      <c r="EZ252" s="43"/>
      <c r="FA252" s="43"/>
      <c r="FB252" s="115"/>
      <c r="FE252" s="50"/>
      <c r="FF252" s="115"/>
      <c r="FG252" s="222"/>
      <c r="FH252" s="223"/>
      <c r="FL252" s="221"/>
      <c r="FO252" s="50"/>
      <c r="FP252" s="115"/>
      <c r="FQ252" s="43"/>
      <c r="FR252" s="43"/>
      <c r="FS252" s="43"/>
      <c r="FT252" s="115"/>
      <c r="FW252" s="50"/>
      <c r="FX252" s="115"/>
      <c r="FY252" s="222"/>
      <c r="FZ252" s="223"/>
      <c r="GD252" s="221"/>
      <c r="GG252" s="50"/>
      <c r="GH252" s="115"/>
      <c r="GI252" s="43"/>
      <c r="GJ252" s="43"/>
      <c r="GK252" s="43"/>
      <c r="GL252" s="115"/>
      <c r="GO252" s="50"/>
      <c r="GP252" s="115"/>
      <c r="GQ252" s="222"/>
    </row>
    <row r="253">
      <c r="A253" s="218"/>
      <c r="B253" s="219"/>
      <c r="C253" s="15"/>
      <c r="D253" s="15"/>
      <c r="E253" s="15"/>
      <c r="F253" s="71"/>
      <c r="G253" s="15"/>
      <c r="H253" s="15"/>
      <c r="I253" s="28"/>
      <c r="J253" s="71"/>
      <c r="K253" s="35"/>
      <c r="L253" s="35"/>
      <c r="M253" s="35"/>
      <c r="N253" s="71"/>
      <c r="O253" s="15"/>
      <c r="P253" s="15"/>
      <c r="Q253" s="28"/>
      <c r="R253" s="71"/>
      <c r="S253" s="173"/>
      <c r="T253" s="219"/>
      <c r="U253" s="15"/>
      <c r="V253" s="15"/>
      <c r="W253" s="15"/>
      <c r="X253" s="165"/>
      <c r="Y253" s="15"/>
      <c r="Z253" s="15"/>
      <c r="AA253" s="28"/>
      <c r="AB253" s="71"/>
      <c r="AC253" s="35"/>
      <c r="AD253" s="35"/>
      <c r="AE253" s="35"/>
      <c r="AF253" s="71"/>
      <c r="AG253" s="15"/>
      <c r="AH253" s="15"/>
      <c r="AI253" s="15"/>
      <c r="AJ253" s="71"/>
      <c r="AK253" s="173"/>
      <c r="AL253" s="219"/>
      <c r="AM253" s="15"/>
      <c r="AN253" s="15"/>
      <c r="AO253" s="15"/>
      <c r="AP253" s="165"/>
      <c r="AQ253" s="15"/>
      <c r="AR253" s="15"/>
      <c r="AS253" s="28"/>
      <c r="AT253" s="71"/>
      <c r="AU253" s="35"/>
      <c r="AV253" s="35"/>
      <c r="AW253" s="35"/>
      <c r="AX253" s="71"/>
      <c r="AY253" s="15"/>
      <c r="AZ253" s="15"/>
      <c r="BA253" s="28"/>
      <c r="BB253" s="71"/>
      <c r="BC253" s="173"/>
      <c r="BD253" s="220"/>
      <c r="BH253" s="221"/>
      <c r="BK253" s="50"/>
      <c r="BL253" s="115"/>
      <c r="BM253" s="43"/>
      <c r="BN253" s="43"/>
      <c r="BO253" s="43"/>
      <c r="BP253" s="115"/>
      <c r="BS253" s="50"/>
      <c r="BT253" s="115"/>
      <c r="BU253" s="222"/>
      <c r="BV253" s="223"/>
      <c r="BZ253" s="221"/>
      <c r="CC253" s="50"/>
      <c r="CD253" s="115"/>
      <c r="CE253" s="43"/>
      <c r="CF253" s="43"/>
      <c r="CG253" s="43"/>
      <c r="CH253" s="115"/>
      <c r="CK253" s="50"/>
      <c r="CL253" s="115"/>
      <c r="CM253" s="222"/>
      <c r="CN253" s="223"/>
      <c r="CR253" s="221"/>
      <c r="CU253" s="50"/>
      <c r="CV253" s="115"/>
      <c r="CW253" s="43"/>
      <c r="CX253" s="43"/>
      <c r="CY253" s="43"/>
      <c r="CZ253" s="115"/>
      <c r="DC253" s="50"/>
      <c r="DD253" s="115"/>
      <c r="DE253" s="222"/>
      <c r="DF253" s="223"/>
      <c r="DJ253" s="221"/>
      <c r="DM253" s="50"/>
      <c r="DN253" s="115"/>
      <c r="DO253" s="43"/>
      <c r="DP253" s="43"/>
      <c r="DQ253" s="43"/>
      <c r="DR253" s="115"/>
      <c r="DU253" s="50"/>
      <c r="DV253" s="115"/>
      <c r="DW253" s="222"/>
      <c r="DX253" s="223"/>
      <c r="EB253" s="221"/>
      <c r="EE253" s="50"/>
      <c r="EF253" s="115"/>
      <c r="EG253" s="43"/>
      <c r="EH253" s="43"/>
      <c r="EI253" s="43"/>
      <c r="EJ253" s="115"/>
      <c r="EM253" s="50"/>
      <c r="EN253" s="115"/>
      <c r="EO253" s="222"/>
      <c r="EP253" s="223"/>
      <c r="ET253" s="221"/>
      <c r="EW253" s="50"/>
      <c r="EX253" s="115"/>
      <c r="EY253" s="43"/>
      <c r="EZ253" s="43"/>
      <c r="FA253" s="43"/>
      <c r="FB253" s="115"/>
      <c r="FE253" s="50"/>
      <c r="FF253" s="115"/>
      <c r="FG253" s="222"/>
      <c r="FH253" s="223"/>
      <c r="FL253" s="221"/>
      <c r="FO253" s="50"/>
      <c r="FP253" s="115"/>
      <c r="FQ253" s="43"/>
      <c r="FR253" s="43"/>
      <c r="FS253" s="43"/>
      <c r="FT253" s="115"/>
      <c r="FW253" s="50"/>
      <c r="FX253" s="115"/>
      <c r="FY253" s="222"/>
      <c r="FZ253" s="223"/>
      <c r="GD253" s="221"/>
      <c r="GG253" s="50"/>
      <c r="GH253" s="115"/>
      <c r="GI253" s="43"/>
      <c r="GJ253" s="43"/>
      <c r="GK253" s="43"/>
      <c r="GL253" s="115"/>
      <c r="GO253" s="50"/>
      <c r="GP253" s="115"/>
      <c r="GQ253" s="222"/>
    </row>
    <row r="254">
      <c r="A254" s="218"/>
      <c r="B254" s="219"/>
      <c r="C254" s="15"/>
      <c r="D254" s="15"/>
      <c r="E254" s="15"/>
      <c r="F254" s="71"/>
      <c r="G254" s="15"/>
      <c r="H254" s="15"/>
      <c r="I254" s="28"/>
      <c r="J254" s="71"/>
      <c r="K254" s="35"/>
      <c r="L254" s="35"/>
      <c r="M254" s="35"/>
      <c r="N254" s="71"/>
      <c r="O254" s="15"/>
      <c r="P254" s="15"/>
      <c r="Q254" s="28"/>
      <c r="R254" s="71"/>
      <c r="S254" s="173"/>
      <c r="T254" s="219"/>
      <c r="U254" s="15"/>
      <c r="V254" s="15"/>
      <c r="W254" s="15"/>
      <c r="X254" s="165"/>
      <c r="Y254" s="15"/>
      <c r="Z254" s="15"/>
      <c r="AA254" s="28"/>
      <c r="AB254" s="71"/>
      <c r="AC254" s="35"/>
      <c r="AD254" s="35"/>
      <c r="AE254" s="35"/>
      <c r="AF254" s="71"/>
      <c r="AG254" s="15"/>
      <c r="AH254" s="15"/>
      <c r="AI254" s="15"/>
      <c r="AJ254" s="71"/>
      <c r="AK254" s="173"/>
      <c r="AL254" s="219"/>
      <c r="AM254" s="15"/>
      <c r="AN254" s="15"/>
      <c r="AO254" s="15"/>
      <c r="AP254" s="165"/>
      <c r="AQ254" s="15"/>
      <c r="AR254" s="15"/>
      <c r="AS254" s="28"/>
      <c r="AT254" s="71"/>
      <c r="AU254" s="35"/>
      <c r="AV254" s="35"/>
      <c r="AW254" s="35"/>
      <c r="AX254" s="71"/>
      <c r="AY254" s="15"/>
      <c r="AZ254" s="15"/>
      <c r="BA254" s="28"/>
      <c r="BB254" s="71"/>
      <c r="BC254" s="173"/>
      <c r="BD254" s="220"/>
      <c r="BH254" s="221"/>
      <c r="BK254" s="50"/>
      <c r="BL254" s="115"/>
      <c r="BM254" s="43"/>
      <c r="BN254" s="43"/>
      <c r="BO254" s="43"/>
      <c r="BP254" s="115"/>
      <c r="BS254" s="50"/>
      <c r="BT254" s="115"/>
      <c r="BU254" s="222"/>
      <c r="BV254" s="223"/>
      <c r="BZ254" s="221"/>
      <c r="CC254" s="50"/>
      <c r="CD254" s="115"/>
      <c r="CE254" s="43"/>
      <c r="CF254" s="43"/>
      <c r="CG254" s="43"/>
      <c r="CH254" s="115"/>
      <c r="CK254" s="50"/>
      <c r="CL254" s="115"/>
      <c r="CM254" s="222"/>
      <c r="CN254" s="223"/>
      <c r="CR254" s="221"/>
      <c r="CU254" s="50"/>
      <c r="CV254" s="115"/>
      <c r="CW254" s="43"/>
      <c r="CX254" s="43"/>
      <c r="CY254" s="43"/>
      <c r="CZ254" s="115"/>
      <c r="DC254" s="50"/>
      <c r="DD254" s="115"/>
      <c r="DE254" s="222"/>
      <c r="DF254" s="223"/>
      <c r="DJ254" s="221"/>
      <c r="DM254" s="50"/>
      <c r="DN254" s="115"/>
      <c r="DO254" s="43"/>
      <c r="DP254" s="43"/>
      <c r="DQ254" s="43"/>
      <c r="DR254" s="115"/>
      <c r="DU254" s="50"/>
      <c r="DV254" s="115"/>
      <c r="DW254" s="222"/>
      <c r="DX254" s="223"/>
      <c r="EB254" s="221"/>
      <c r="EE254" s="50"/>
      <c r="EF254" s="115"/>
      <c r="EG254" s="43"/>
      <c r="EH254" s="43"/>
      <c r="EI254" s="43"/>
      <c r="EJ254" s="115"/>
      <c r="EM254" s="50"/>
      <c r="EN254" s="115"/>
      <c r="EO254" s="222"/>
      <c r="EP254" s="223"/>
      <c r="ET254" s="221"/>
      <c r="EW254" s="50"/>
      <c r="EX254" s="115"/>
      <c r="EY254" s="43"/>
      <c r="EZ254" s="43"/>
      <c r="FA254" s="43"/>
      <c r="FB254" s="115"/>
      <c r="FE254" s="50"/>
      <c r="FF254" s="115"/>
      <c r="FG254" s="222"/>
      <c r="FH254" s="223"/>
      <c r="FL254" s="221"/>
      <c r="FO254" s="50"/>
      <c r="FP254" s="115"/>
      <c r="FQ254" s="43"/>
      <c r="FR254" s="43"/>
      <c r="FS254" s="43"/>
      <c r="FT254" s="115"/>
      <c r="FW254" s="50"/>
      <c r="FX254" s="115"/>
      <c r="FY254" s="222"/>
      <c r="FZ254" s="223"/>
      <c r="GD254" s="221"/>
      <c r="GG254" s="50"/>
      <c r="GH254" s="115"/>
      <c r="GI254" s="43"/>
      <c r="GJ254" s="43"/>
      <c r="GK254" s="43"/>
      <c r="GL254" s="115"/>
      <c r="GO254" s="50"/>
      <c r="GP254" s="115"/>
      <c r="GQ254" s="222"/>
    </row>
    <row r="255">
      <c r="A255" s="218"/>
      <c r="B255" s="219"/>
      <c r="C255" s="15"/>
      <c r="D255" s="15"/>
      <c r="E255" s="15"/>
      <c r="F255" s="71"/>
      <c r="G255" s="15"/>
      <c r="H255" s="15"/>
      <c r="I255" s="28"/>
      <c r="J255" s="71"/>
      <c r="K255" s="35"/>
      <c r="L255" s="35"/>
      <c r="M255" s="35"/>
      <c r="N255" s="71"/>
      <c r="O255" s="15"/>
      <c r="P255" s="15"/>
      <c r="Q255" s="28"/>
      <c r="R255" s="71"/>
      <c r="S255" s="173"/>
      <c r="T255" s="219"/>
      <c r="U255" s="15"/>
      <c r="V255" s="15"/>
      <c r="W255" s="15"/>
      <c r="X255" s="165"/>
      <c r="Y255" s="15"/>
      <c r="Z255" s="15"/>
      <c r="AA255" s="28"/>
      <c r="AB255" s="71"/>
      <c r="AC255" s="35"/>
      <c r="AD255" s="35"/>
      <c r="AE255" s="35"/>
      <c r="AF255" s="71"/>
      <c r="AG255" s="15"/>
      <c r="AH255" s="15"/>
      <c r="AI255" s="15"/>
      <c r="AJ255" s="71"/>
      <c r="AK255" s="173"/>
      <c r="AL255" s="219"/>
      <c r="AM255" s="15"/>
      <c r="AN255" s="15"/>
      <c r="AO255" s="15"/>
      <c r="AP255" s="165"/>
      <c r="AQ255" s="15"/>
      <c r="AR255" s="15"/>
      <c r="AS255" s="28"/>
      <c r="AT255" s="71"/>
      <c r="AU255" s="35"/>
      <c r="AV255" s="35"/>
      <c r="AW255" s="35"/>
      <c r="AX255" s="71"/>
      <c r="AY255" s="15"/>
      <c r="AZ255" s="15"/>
      <c r="BA255" s="28"/>
      <c r="BB255" s="71"/>
      <c r="BC255" s="173"/>
      <c r="BD255" s="220"/>
      <c r="BH255" s="221"/>
      <c r="BK255" s="50"/>
      <c r="BL255" s="115"/>
      <c r="BM255" s="43"/>
      <c r="BN255" s="43"/>
      <c r="BO255" s="43"/>
      <c r="BP255" s="115"/>
      <c r="BS255" s="50"/>
      <c r="BT255" s="115"/>
      <c r="BU255" s="222"/>
      <c r="BV255" s="223"/>
      <c r="BZ255" s="221"/>
      <c r="CC255" s="50"/>
      <c r="CD255" s="115"/>
      <c r="CE255" s="43"/>
      <c r="CF255" s="43"/>
      <c r="CG255" s="43"/>
      <c r="CH255" s="115"/>
      <c r="CK255" s="50"/>
      <c r="CL255" s="115"/>
      <c r="CM255" s="222"/>
      <c r="CN255" s="223"/>
      <c r="CR255" s="221"/>
      <c r="CU255" s="50"/>
      <c r="CV255" s="115"/>
      <c r="CW255" s="43"/>
      <c r="CX255" s="43"/>
      <c r="CY255" s="43"/>
      <c r="CZ255" s="115"/>
      <c r="DC255" s="50"/>
      <c r="DD255" s="115"/>
      <c r="DE255" s="222"/>
      <c r="DF255" s="223"/>
      <c r="DJ255" s="221"/>
      <c r="DM255" s="50"/>
      <c r="DN255" s="115"/>
      <c r="DO255" s="43"/>
      <c r="DP255" s="43"/>
      <c r="DQ255" s="43"/>
      <c r="DR255" s="115"/>
      <c r="DU255" s="50"/>
      <c r="DV255" s="115"/>
      <c r="DW255" s="222"/>
      <c r="DX255" s="223"/>
      <c r="EB255" s="221"/>
      <c r="EE255" s="50"/>
      <c r="EF255" s="115"/>
      <c r="EG255" s="43"/>
      <c r="EH255" s="43"/>
      <c r="EI255" s="43"/>
      <c r="EJ255" s="115"/>
      <c r="EM255" s="50"/>
      <c r="EN255" s="115"/>
      <c r="EO255" s="222"/>
      <c r="EP255" s="223"/>
      <c r="ET255" s="221"/>
      <c r="EW255" s="50"/>
      <c r="EX255" s="115"/>
      <c r="EY255" s="43"/>
      <c r="EZ255" s="43"/>
      <c r="FA255" s="43"/>
      <c r="FB255" s="115"/>
      <c r="FE255" s="50"/>
      <c r="FF255" s="115"/>
      <c r="FG255" s="222"/>
      <c r="FH255" s="223"/>
      <c r="FL255" s="221"/>
      <c r="FO255" s="50"/>
      <c r="FP255" s="115"/>
      <c r="FQ255" s="43"/>
      <c r="FR255" s="43"/>
      <c r="FS255" s="43"/>
      <c r="FT255" s="115"/>
      <c r="FW255" s="50"/>
      <c r="FX255" s="115"/>
      <c r="FY255" s="222"/>
      <c r="FZ255" s="223"/>
      <c r="GD255" s="221"/>
      <c r="GG255" s="50"/>
      <c r="GH255" s="115"/>
      <c r="GI255" s="43"/>
      <c r="GJ255" s="43"/>
      <c r="GK255" s="43"/>
      <c r="GL255" s="115"/>
      <c r="GO255" s="50"/>
      <c r="GP255" s="115"/>
      <c r="GQ255" s="222"/>
    </row>
    <row r="256">
      <c r="A256" s="218"/>
      <c r="B256" s="219"/>
      <c r="C256" s="15"/>
      <c r="D256" s="15"/>
      <c r="E256" s="15"/>
      <c r="F256" s="71"/>
      <c r="G256" s="15"/>
      <c r="H256" s="15"/>
      <c r="I256" s="28"/>
      <c r="J256" s="71"/>
      <c r="K256" s="35"/>
      <c r="L256" s="35"/>
      <c r="M256" s="35"/>
      <c r="N256" s="71"/>
      <c r="O256" s="15"/>
      <c r="P256" s="15"/>
      <c r="Q256" s="28"/>
      <c r="R256" s="71"/>
      <c r="S256" s="173"/>
      <c r="T256" s="219"/>
      <c r="U256" s="15"/>
      <c r="V256" s="15"/>
      <c r="W256" s="15"/>
      <c r="X256" s="165"/>
      <c r="Y256" s="15"/>
      <c r="Z256" s="15"/>
      <c r="AA256" s="28"/>
      <c r="AB256" s="71"/>
      <c r="AC256" s="35"/>
      <c r="AD256" s="35"/>
      <c r="AE256" s="35"/>
      <c r="AF256" s="71"/>
      <c r="AG256" s="15"/>
      <c r="AH256" s="15"/>
      <c r="AI256" s="15"/>
      <c r="AJ256" s="71"/>
      <c r="AK256" s="173"/>
      <c r="AL256" s="219"/>
      <c r="AM256" s="15"/>
      <c r="AN256" s="15"/>
      <c r="AO256" s="15"/>
      <c r="AP256" s="165"/>
      <c r="AQ256" s="15"/>
      <c r="AR256" s="15"/>
      <c r="AS256" s="28"/>
      <c r="AT256" s="71"/>
      <c r="AU256" s="35"/>
      <c r="AV256" s="35"/>
      <c r="AW256" s="35"/>
      <c r="AX256" s="71"/>
      <c r="AY256" s="15"/>
      <c r="AZ256" s="15"/>
      <c r="BA256" s="28"/>
      <c r="BB256" s="71"/>
      <c r="BC256" s="173"/>
      <c r="BD256" s="220"/>
      <c r="BH256" s="221"/>
      <c r="BK256" s="50"/>
      <c r="BL256" s="115"/>
      <c r="BM256" s="43"/>
      <c r="BN256" s="43"/>
      <c r="BO256" s="43"/>
      <c r="BP256" s="115"/>
      <c r="BS256" s="50"/>
      <c r="BT256" s="115"/>
      <c r="BU256" s="222"/>
      <c r="BV256" s="223"/>
      <c r="BZ256" s="221"/>
      <c r="CC256" s="50"/>
      <c r="CD256" s="115"/>
      <c r="CE256" s="43"/>
      <c r="CF256" s="43"/>
      <c r="CG256" s="43"/>
      <c r="CH256" s="115"/>
      <c r="CK256" s="50"/>
      <c r="CL256" s="115"/>
      <c r="CM256" s="222"/>
      <c r="CN256" s="223"/>
      <c r="CR256" s="221"/>
      <c r="CU256" s="50"/>
      <c r="CV256" s="115"/>
      <c r="CW256" s="43"/>
      <c r="CX256" s="43"/>
      <c r="CY256" s="43"/>
      <c r="CZ256" s="115"/>
      <c r="DC256" s="50"/>
      <c r="DD256" s="115"/>
      <c r="DE256" s="222"/>
      <c r="DF256" s="223"/>
      <c r="DJ256" s="221"/>
      <c r="DM256" s="50"/>
      <c r="DN256" s="115"/>
      <c r="DO256" s="43"/>
      <c r="DP256" s="43"/>
      <c r="DQ256" s="43"/>
      <c r="DR256" s="115"/>
      <c r="DU256" s="50"/>
      <c r="DV256" s="115"/>
      <c r="DW256" s="222"/>
      <c r="DX256" s="223"/>
      <c r="EB256" s="221"/>
      <c r="EE256" s="50"/>
      <c r="EF256" s="115"/>
      <c r="EG256" s="43"/>
      <c r="EH256" s="43"/>
      <c r="EI256" s="43"/>
      <c r="EJ256" s="115"/>
      <c r="EM256" s="50"/>
      <c r="EN256" s="115"/>
      <c r="EO256" s="222"/>
      <c r="EP256" s="223"/>
      <c r="ET256" s="221"/>
      <c r="EW256" s="50"/>
      <c r="EX256" s="115"/>
      <c r="EY256" s="43"/>
      <c r="EZ256" s="43"/>
      <c r="FA256" s="43"/>
      <c r="FB256" s="115"/>
      <c r="FE256" s="50"/>
      <c r="FF256" s="115"/>
      <c r="FG256" s="222"/>
      <c r="FH256" s="223"/>
      <c r="FL256" s="221"/>
      <c r="FO256" s="50"/>
      <c r="FP256" s="115"/>
      <c r="FQ256" s="43"/>
      <c r="FR256" s="43"/>
      <c r="FS256" s="43"/>
      <c r="FT256" s="115"/>
      <c r="FW256" s="50"/>
      <c r="FX256" s="115"/>
      <c r="FY256" s="222"/>
      <c r="FZ256" s="223"/>
      <c r="GD256" s="221"/>
      <c r="GG256" s="50"/>
      <c r="GH256" s="115"/>
      <c r="GI256" s="43"/>
      <c r="GJ256" s="43"/>
      <c r="GK256" s="43"/>
      <c r="GL256" s="115"/>
      <c r="GO256" s="50"/>
      <c r="GP256" s="115"/>
      <c r="GQ256" s="222"/>
    </row>
    <row r="257">
      <c r="A257" s="218"/>
      <c r="B257" s="219"/>
      <c r="C257" s="15"/>
      <c r="D257" s="15"/>
      <c r="E257" s="15"/>
      <c r="F257" s="71"/>
      <c r="G257" s="15"/>
      <c r="H257" s="15"/>
      <c r="I257" s="28"/>
      <c r="J257" s="71"/>
      <c r="K257" s="35"/>
      <c r="L257" s="35"/>
      <c r="M257" s="35"/>
      <c r="N257" s="71"/>
      <c r="O257" s="15"/>
      <c r="P257" s="15"/>
      <c r="Q257" s="28"/>
      <c r="R257" s="71"/>
      <c r="S257" s="173"/>
      <c r="T257" s="219"/>
      <c r="U257" s="15"/>
      <c r="V257" s="15"/>
      <c r="W257" s="15"/>
      <c r="X257" s="165"/>
      <c r="Y257" s="15"/>
      <c r="Z257" s="15"/>
      <c r="AA257" s="28"/>
      <c r="AB257" s="71"/>
      <c r="AC257" s="35"/>
      <c r="AD257" s="35"/>
      <c r="AE257" s="35"/>
      <c r="AF257" s="71"/>
      <c r="AG257" s="15"/>
      <c r="AH257" s="15"/>
      <c r="AI257" s="15"/>
      <c r="AJ257" s="71"/>
      <c r="AK257" s="173"/>
      <c r="AL257" s="219"/>
      <c r="AM257" s="15"/>
      <c r="AN257" s="15"/>
      <c r="AO257" s="15"/>
      <c r="AP257" s="165"/>
      <c r="AQ257" s="15"/>
      <c r="AR257" s="15"/>
      <c r="AS257" s="28"/>
      <c r="AT257" s="71"/>
      <c r="AU257" s="35"/>
      <c r="AV257" s="35"/>
      <c r="AW257" s="35"/>
      <c r="AX257" s="71"/>
      <c r="AY257" s="15"/>
      <c r="AZ257" s="15"/>
      <c r="BA257" s="28"/>
      <c r="BB257" s="71"/>
      <c r="BC257" s="173"/>
      <c r="BD257" s="220"/>
      <c r="BH257" s="221"/>
      <c r="BK257" s="50"/>
      <c r="BL257" s="115"/>
      <c r="BM257" s="43"/>
      <c r="BN257" s="43"/>
      <c r="BO257" s="43"/>
      <c r="BP257" s="115"/>
      <c r="BS257" s="50"/>
      <c r="BT257" s="115"/>
      <c r="BU257" s="222"/>
      <c r="BV257" s="223"/>
      <c r="BZ257" s="221"/>
      <c r="CC257" s="50"/>
      <c r="CD257" s="115"/>
      <c r="CE257" s="43"/>
      <c r="CF257" s="43"/>
      <c r="CG257" s="43"/>
      <c r="CH257" s="115"/>
      <c r="CK257" s="50"/>
      <c r="CL257" s="115"/>
      <c r="CM257" s="222"/>
      <c r="CN257" s="223"/>
      <c r="CR257" s="221"/>
      <c r="CU257" s="50"/>
      <c r="CV257" s="115"/>
      <c r="CW257" s="43"/>
      <c r="CX257" s="43"/>
      <c r="CY257" s="43"/>
      <c r="CZ257" s="115"/>
      <c r="DC257" s="50"/>
      <c r="DD257" s="115"/>
      <c r="DE257" s="222"/>
      <c r="DF257" s="223"/>
      <c r="DJ257" s="221"/>
      <c r="DM257" s="50"/>
      <c r="DN257" s="115"/>
      <c r="DO257" s="43"/>
      <c r="DP257" s="43"/>
      <c r="DQ257" s="43"/>
      <c r="DR257" s="115"/>
      <c r="DU257" s="50"/>
      <c r="DV257" s="115"/>
      <c r="DW257" s="222"/>
      <c r="DX257" s="223"/>
      <c r="EB257" s="221"/>
      <c r="EE257" s="50"/>
      <c r="EF257" s="115"/>
      <c r="EG257" s="43"/>
      <c r="EH257" s="43"/>
      <c r="EI257" s="43"/>
      <c r="EJ257" s="115"/>
      <c r="EM257" s="50"/>
      <c r="EN257" s="115"/>
      <c r="EO257" s="222"/>
      <c r="EP257" s="223"/>
      <c r="ET257" s="221"/>
      <c r="EW257" s="50"/>
      <c r="EX257" s="115"/>
      <c r="EY257" s="43"/>
      <c r="EZ257" s="43"/>
      <c r="FA257" s="43"/>
      <c r="FB257" s="115"/>
      <c r="FE257" s="50"/>
      <c r="FF257" s="115"/>
      <c r="FG257" s="222"/>
      <c r="FH257" s="223"/>
      <c r="FL257" s="221"/>
      <c r="FO257" s="50"/>
      <c r="FP257" s="115"/>
      <c r="FQ257" s="43"/>
      <c r="FR257" s="43"/>
      <c r="FS257" s="43"/>
      <c r="FT257" s="115"/>
      <c r="FW257" s="50"/>
      <c r="FX257" s="115"/>
      <c r="FY257" s="222"/>
      <c r="FZ257" s="223"/>
      <c r="GD257" s="221"/>
      <c r="GG257" s="50"/>
      <c r="GH257" s="115"/>
      <c r="GI257" s="43"/>
      <c r="GJ257" s="43"/>
      <c r="GK257" s="43"/>
      <c r="GL257" s="115"/>
      <c r="GO257" s="50"/>
      <c r="GP257" s="115"/>
      <c r="GQ257" s="222"/>
    </row>
    <row r="258">
      <c r="A258" s="218"/>
      <c r="B258" s="219"/>
      <c r="C258" s="15"/>
      <c r="D258" s="15"/>
      <c r="E258" s="15"/>
      <c r="F258" s="71"/>
      <c r="G258" s="15"/>
      <c r="H258" s="15"/>
      <c r="I258" s="28"/>
      <c r="J258" s="71"/>
      <c r="K258" s="35"/>
      <c r="L258" s="35"/>
      <c r="M258" s="35"/>
      <c r="N258" s="71"/>
      <c r="O258" s="15"/>
      <c r="P258" s="15"/>
      <c r="Q258" s="28"/>
      <c r="R258" s="71"/>
      <c r="S258" s="173"/>
      <c r="T258" s="219"/>
      <c r="U258" s="15"/>
      <c r="V258" s="15"/>
      <c r="W258" s="15"/>
      <c r="X258" s="165"/>
      <c r="Y258" s="15"/>
      <c r="Z258" s="15"/>
      <c r="AA258" s="28"/>
      <c r="AB258" s="71"/>
      <c r="AC258" s="35"/>
      <c r="AD258" s="35"/>
      <c r="AE258" s="35"/>
      <c r="AF258" s="71"/>
      <c r="AG258" s="15"/>
      <c r="AH258" s="15"/>
      <c r="AI258" s="15"/>
      <c r="AJ258" s="71"/>
      <c r="AK258" s="173"/>
      <c r="AL258" s="219"/>
      <c r="AM258" s="15"/>
      <c r="AN258" s="15"/>
      <c r="AO258" s="15"/>
      <c r="AP258" s="165"/>
      <c r="AQ258" s="15"/>
      <c r="AR258" s="15"/>
      <c r="AS258" s="28"/>
      <c r="AT258" s="71"/>
      <c r="AU258" s="35"/>
      <c r="AV258" s="35"/>
      <c r="AW258" s="35"/>
      <c r="AX258" s="71"/>
      <c r="AY258" s="15"/>
      <c r="AZ258" s="15"/>
      <c r="BA258" s="28"/>
      <c r="BB258" s="71"/>
      <c r="BC258" s="173"/>
      <c r="BD258" s="220"/>
      <c r="BH258" s="221"/>
      <c r="BK258" s="50"/>
      <c r="BL258" s="115"/>
      <c r="BM258" s="43"/>
      <c r="BN258" s="43"/>
      <c r="BO258" s="43"/>
      <c r="BP258" s="115"/>
      <c r="BS258" s="50"/>
      <c r="BT258" s="115"/>
      <c r="BU258" s="222"/>
      <c r="BV258" s="223"/>
      <c r="BZ258" s="221"/>
      <c r="CC258" s="50"/>
      <c r="CD258" s="115"/>
      <c r="CE258" s="43"/>
      <c r="CF258" s="43"/>
      <c r="CG258" s="43"/>
      <c r="CH258" s="115"/>
      <c r="CK258" s="50"/>
      <c r="CL258" s="115"/>
      <c r="CM258" s="222"/>
      <c r="CN258" s="223"/>
      <c r="CR258" s="221"/>
      <c r="CU258" s="50"/>
      <c r="CV258" s="115"/>
      <c r="CW258" s="43"/>
      <c r="CX258" s="43"/>
      <c r="CY258" s="43"/>
      <c r="CZ258" s="115"/>
      <c r="DC258" s="50"/>
      <c r="DD258" s="115"/>
      <c r="DE258" s="222"/>
      <c r="DF258" s="223"/>
      <c r="DJ258" s="221"/>
      <c r="DM258" s="50"/>
      <c r="DN258" s="115"/>
      <c r="DO258" s="43"/>
      <c r="DP258" s="43"/>
      <c r="DQ258" s="43"/>
      <c r="DR258" s="115"/>
      <c r="DU258" s="50"/>
      <c r="DV258" s="115"/>
      <c r="DW258" s="222"/>
      <c r="DX258" s="223"/>
      <c r="EB258" s="221"/>
      <c r="EE258" s="50"/>
      <c r="EF258" s="115"/>
      <c r="EG258" s="43"/>
      <c r="EH258" s="43"/>
      <c r="EI258" s="43"/>
      <c r="EJ258" s="115"/>
      <c r="EM258" s="50"/>
      <c r="EN258" s="115"/>
      <c r="EO258" s="222"/>
      <c r="EP258" s="223"/>
      <c r="ET258" s="221"/>
      <c r="EW258" s="50"/>
      <c r="EX258" s="115"/>
      <c r="EY258" s="43"/>
      <c r="EZ258" s="43"/>
      <c r="FA258" s="43"/>
      <c r="FB258" s="115"/>
      <c r="FE258" s="50"/>
      <c r="FF258" s="115"/>
      <c r="FG258" s="222"/>
      <c r="FH258" s="223"/>
      <c r="FL258" s="221"/>
      <c r="FO258" s="50"/>
      <c r="FP258" s="115"/>
      <c r="FQ258" s="43"/>
      <c r="FR258" s="43"/>
      <c r="FS258" s="43"/>
      <c r="FT258" s="115"/>
      <c r="FW258" s="50"/>
      <c r="FX258" s="115"/>
      <c r="FY258" s="222"/>
      <c r="FZ258" s="223"/>
      <c r="GD258" s="221"/>
      <c r="GG258" s="50"/>
      <c r="GH258" s="115"/>
      <c r="GI258" s="43"/>
      <c r="GJ258" s="43"/>
      <c r="GK258" s="43"/>
      <c r="GL258" s="115"/>
      <c r="GO258" s="50"/>
      <c r="GP258" s="115"/>
      <c r="GQ258" s="222"/>
    </row>
    <row r="259">
      <c r="A259" s="218"/>
      <c r="B259" s="219"/>
      <c r="C259" s="15"/>
      <c r="D259" s="15"/>
      <c r="E259" s="15"/>
      <c r="F259" s="71"/>
      <c r="G259" s="15"/>
      <c r="H259" s="15"/>
      <c r="I259" s="28"/>
      <c r="J259" s="71"/>
      <c r="K259" s="35"/>
      <c r="L259" s="35"/>
      <c r="M259" s="35"/>
      <c r="N259" s="71"/>
      <c r="O259" s="15"/>
      <c r="P259" s="15"/>
      <c r="Q259" s="28"/>
      <c r="R259" s="71"/>
      <c r="S259" s="173"/>
      <c r="T259" s="219"/>
      <c r="U259" s="15"/>
      <c r="V259" s="15"/>
      <c r="W259" s="15"/>
      <c r="X259" s="165"/>
      <c r="Y259" s="15"/>
      <c r="Z259" s="15"/>
      <c r="AA259" s="28"/>
      <c r="AB259" s="71"/>
      <c r="AC259" s="35"/>
      <c r="AD259" s="35"/>
      <c r="AE259" s="35"/>
      <c r="AF259" s="71"/>
      <c r="AG259" s="15"/>
      <c r="AH259" s="15"/>
      <c r="AI259" s="15"/>
      <c r="AJ259" s="71"/>
      <c r="AK259" s="173"/>
      <c r="AL259" s="219"/>
      <c r="AM259" s="15"/>
      <c r="AN259" s="15"/>
      <c r="AO259" s="15"/>
      <c r="AP259" s="165"/>
      <c r="AQ259" s="15"/>
      <c r="AR259" s="15"/>
      <c r="AS259" s="28"/>
      <c r="AT259" s="71"/>
      <c r="AU259" s="35"/>
      <c r="AV259" s="35"/>
      <c r="AW259" s="35"/>
      <c r="AX259" s="71"/>
      <c r="AY259" s="15"/>
      <c r="AZ259" s="15"/>
      <c r="BA259" s="28"/>
      <c r="BB259" s="71"/>
      <c r="BC259" s="173"/>
      <c r="BD259" s="220"/>
      <c r="BH259" s="221"/>
      <c r="BK259" s="50"/>
      <c r="BL259" s="115"/>
      <c r="BM259" s="43"/>
      <c r="BN259" s="43"/>
      <c r="BO259" s="43"/>
      <c r="BP259" s="115"/>
      <c r="BS259" s="50"/>
      <c r="BT259" s="115"/>
      <c r="BU259" s="222"/>
      <c r="BV259" s="223"/>
      <c r="BZ259" s="221"/>
      <c r="CC259" s="50"/>
      <c r="CD259" s="115"/>
      <c r="CE259" s="43"/>
      <c r="CF259" s="43"/>
      <c r="CG259" s="43"/>
      <c r="CH259" s="115"/>
      <c r="CK259" s="50"/>
      <c r="CL259" s="115"/>
      <c r="CM259" s="222"/>
      <c r="CN259" s="223"/>
      <c r="CR259" s="221"/>
      <c r="CU259" s="50"/>
      <c r="CV259" s="115"/>
      <c r="CW259" s="43"/>
      <c r="CX259" s="43"/>
      <c r="CY259" s="43"/>
      <c r="CZ259" s="115"/>
      <c r="DC259" s="50"/>
      <c r="DD259" s="115"/>
      <c r="DE259" s="222"/>
      <c r="DF259" s="223"/>
      <c r="DJ259" s="221"/>
      <c r="DM259" s="50"/>
      <c r="DN259" s="115"/>
      <c r="DO259" s="43"/>
      <c r="DP259" s="43"/>
      <c r="DQ259" s="43"/>
      <c r="DR259" s="115"/>
      <c r="DU259" s="50"/>
      <c r="DV259" s="115"/>
      <c r="DW259" s="222"/>
      <c r="DX259" s="223"/>
      <c r="EB259" s="221"/>
      <c r="EE259" s="50"/>
      <c r="EF259" s="115"/>
      <c r="EG259" s="43"/>
      <c r="EH259" s="43"/>
      <c r="EI259" s="43"/>
      <c r="EJ259" s="115"/>
      <c r="EM259" s="50"/>
      <c r="EN259" s="115"/>
      <c r="EO259" s="222"/>
      <c r="EP259" s="223"/>
      <c r="ET259" s="221"/>
      <c r="EW259" s="50"/>
      <c r="EX259" s="115"/>
      <c r="EY259" s="43"/>
      <c r="EZ259" s="43"/>
      <c r="FA259" s="43"/>
      <c r="FB259" s="115"/>
      <c r="FE259" s="50"/>
      <c r="FF259" s="115"/>
      <c r="FG259" s="222"/>
      <c r="FH259" s="223"/>
      <c r="FL259" s="221"/>
      <c r="FO259" s="50"/>
      <c r="FP259" s="115"/>
      <c r="FQ259" s="43"/>
      <c r="FR259" s="43"/>
      <c r="FS259" s="43"/>
      <c r="FT259" s="115"/>
      <c r="FW259" s="50"/>
      <c r="FX259" s="115"/>
      <c r="FY259" s="222"/>
      <c r="FZ259" s="223"/>
      <c r="GD259" s="221"/>
      <c r="GG259" s="50"/>
      <c r="GH259" s="115"/>
      <c r="GI259" s="43"/>
      <c r="GJ259" s="43"/>
      <c r="GK259" s="43"/>
      <c r="GL259" s="115"/>
      <c r="GO259" s="50"/>
      <c r="GP259" s="115"/>
      <c r="GQ259" s="222"/>
    </row>
    <row r="260">
      <c r="A260" s="218"/>
      <c r="B260" s="219"/>
      <c r="C260" s="15"/>
      <c r="D260" s="15"/>
      <c r="E260" s="15"/>
      <c r="F260" s="71"/>
      <c r="G260" s="15"/>
      <c r="H260" s="15"/>
      <c r="I260" s="28"/>
      <c r="J260" s="71"/>
      <c r="K260" s="35"/>
      <c r="L260" s="35"/>
      <c r="M260" s="35"/>
      <c r="N260" s="71"/>
      <c r="O260" s="15"/>
      <c r="P260" s="15"/>
      <c r="Q260" s="28"/>
      <c r="R260" s="71"/>
      <c r="S260" s="173"/>
      <c r="T260" s="219"/>
      <c r="U260" s="15"/>
      <c r="V260" s="15"/>
      <c r="W260" s="15"/>
      <c r="X260" s="165"/>
      <c r="Y260" s="15"/>
      <c r="Z260" s="15"/>
      <c r="AA260" s="28"/>
      <c r="AB260" s="71"/>
      <c r="AC260" s="35"/>
      <c r="AD260" s="35"/>
      <c r="AE260" s="35"/>
      <c r="AF260" s="71"/>
      <c r="AG260" s="15"/>
      <c r="AH260" s="15"/>
      <c r="AI260" s="15"/>
      <c r="AJ260" s="71"/>
      <c r="AK260" s="173"/>
      <c r="AL260" s="219"/>
      <c r="AM260" s="15"/>
      <c r="AN260" s="15"/>
      <c r="AO260" s="15"/>
      <c r="AP260" s="165"/>
      <c r="AQ260" s="15"/>
      <c r="AR260" s="15"/>
      <c r="AS260" s="28"/>
      <c r="AT260" s="71"/>
      <c r="AU260" s="35"/>
      <c r="AV260" s="35"/>
      <c r="AW260" s="35"/>
      <c r="AX260" s="71"/>
      <c r="AY260" s="15"/>
      <c r="AZ260" s="15"/>
      <c r="BA260" s="28"/>
      <c r="BB260" s="71"/>
      <c r="BC260" s="173"/>
      <c r="BD260" s="220"/>
      <c r="BH260" s="221"/>
      <c r="BK260" s="50"/>
      <c r="BL260" s="115"/>
      <c r="BM260" s="43"/>
      <c r="BN260" s="43"/>
      <c r="BO260" s="43"/>
      <c r="BP260" s="115"/>
      <c r="BS260" s="50"/>
      <c r="BT260" s="115"/>
      <c r="BU260" s="222"/>
      <c r="BV260" s="223"/>
      <c r="BZ260" s="221"/>
      <c r="CC260" s="50"/>
      <c r="CD260" s="115"/>
      <c r="CE260" s="43"/>
      <c r="CF260" s="43"/>
      <c r="CG260" s="43"/>
      <c r="CH260" s="115"/>
      <c r="CK260" s="50"/>
      <c r="CL260" s="115"/>
      <c r="CM260" s="222"/>
      <c r="CN260" s="223"/>
      <c r="CR260" s="221"/>
      <c r="CU260" s="50"/>
      <c r="CV260" s="115"/>
      <c r="CW260" s="43"/>
      <c r="CX260" s="43"/>
      <c r="CY260" s="43"/>
      <c r="CZ260" s="115"/>
      <c r="DC260" s="50"/>
      <c r="DD260" s="115"/>
      <c r="DE260" s="222"/>
      <c r="DF260" s="223"/>
      <c r="DJ260" s="221"/>
      <c r="DM260" s="50"/>
      <c r="DN260" s="115"/>
      <c r="DO260" s="43"/>
      <c r="DP260" s="43"/>
      <c r="DQ260" s="43"/>
      <c r="DR260" s="115"/>
      <c r="DU260" s="50"/>
      <c r="DV260" s="115"/>
      <c r="DW260" s="222"/>
      <c r="DX260" s="223"/>
      <c r="EB260" s="221"/>
      <c r="EE260" s="50"/>
      <c r="EF260" s="115"/>
      <c r="EG260" s="43"/>
      <c r="EH260" s="43"/>
      <c r="EI260" s="43"/>
      <c r="EJ260" s="115"/>
      <c r="EM260" s="50"/>
      <c r="EN260" s="115"/>
      <c r="EO260" s="222"/>
      <c r="EP260" s="223"/>
      <c r="ET260" s="221"/>
      <c r="EW260" s="50"/>
      <c r="EX260" s="115"/>
      <c r="EY260" s="43"/>
      <c r="EZ260" s="43"/>
      <c r="FA260" s="43"/>
      <c r="FB260" s="115"/>
      <c r="FE260" s="50"/>
      <c r="FF260" s="115"/>
      <c r="FG260" s="222"/>
      <c r="FH260" s="223"/>
      <c r="FL260" s="221"/>
      <c r="FO260" s="50"/>
      <c r="FP260" s="115"/>
      <c r="FQ260" s="43"/>
      <c r="FR260" s="43"/>
      <c r="FS260" s="43"/>
      <c r="FT260" s="115"/>
      <c r="FW260" s="50"/>
      <c r="FX260" s="115"/>
      <c r="FY260" s="222"/>
      <c r="FZ260" s="223"/>
      <c r="GD260" s="221"/>
      <c r="GG260" s="50"/>
      <c r="GH260" s="115"/>
      <c r="GI260" s="43"/>
      <c r="GJ260" s="43"/>
      <c r="GK260" s="43"/>
      <c r="GL260" s="115"/>
      <c r="GO260" s="50"/>
      <c r="GP260" s="115"/>
      <c r="GQ260" s="222"/>
    </row>
    <row r="261">
      <c r="A261" s="218"/>
      <c r="B261" s="219"/>
      <c r="C261" s="15"/>
      <c r="D261" s="15"/>
      <c r="E261" s="15"/>
      <c r="F261" s="71"/>
      <c r="G261" s="15"/>
      <c r="H261" s="15"/>
      <c r="I261" s="28"/>
      <c r="J261" s="71"/>
      <c r="K261" s="35"/>
      <c r="L261" s="35"/>
      <c r="M261" s="35"/>
      <c r="N261" s="71"/>
      <c r="O261" s="15"/>
      <c r="P261" s="15"/>
      <c r="Q261" s="28"/>
      <c r="R261" s="71"/>
      <c r="S261" s="173"/>
      <c r="T261" s="219"/>
      <c r="U261" s="15"/>
      <c r="V261" s="15"/>
      <c r="W261" s="15"/>
      <c r="X261" s="165"/>
      <c r="Y261" s="15"/>
      <c r="Z261" s="15"/>
      <c r="AA261" s="28"/>
      <c r="AB261" s="71"/>
      <c r="AC261" s="35"/>
      <c r="AD261" s="35"/>
      <c r="AE261" s="35"/>
      <c r="AF261" s="71"/>
      <c r="AG261" s="15"/>
      <c r="AH261" s="15"/>
      <c r="AI261" s="15"/>
      <c r="AJ261" s="71"/>
      <c r="AK261" s="173"/>
      <c r="AL261" s="219"/>
      <c r="AM261" s="15"/>
      <c r="AN261" s="15"/>
      <c r="AO261" s="15"/>
      <c r="AP261" s="165"/>
      <c r="AQ261" s="15"/>
      <c r="AR261" s="15"/>
      <c r="AS261" s="28"/>
      <c r="AT261" s="71"/>
      <c r="AU261" s="35"/>
      <c r="AV261" s="35"/>
      <c r="AW261" s="35"/>
      <c r="AX261" s="71"/>
      <c r="AY261" s="15"/>
      <c r="AZ261" s="15"/>
      <c r="BA261" s="28"/>
      <c r="BB261" s="71"/>
      <c r="BC261" s="173"/>
      <c r="BD261" s="220"/>
      <c r="BH261" s="221"/>
      <c r="BK261" s="50"/>
      <c r="BL261" s="115"/>
      <c r="BM261" s="43"/>
      <c r="BN261" s="43"/>
      <c r="BO261" s="43"/>
      <c r="BP261" s="115"/>
      <c r="BS261" s="50"/>
      <c r="BT261" s="115"/>
      <c r="BU261" s="222"/>
      <c r="BV261" s="223"/>
      <c r="BZ261" s="221"/>
      <c r="CC261" s="50"/>
      <c r="CD261" s="115"/>
      <c r="CE261" s="43"/>
      <c r="CF261" s="43"/>
      <c r="CG261" s="43"/>
      <c r="CH261" s="115"/>
      <c r="CK261" s="50"/>
      <c r="CL261" s="115"/>
      <c r="CM261" s="222"/>
      <c r="CN261" s="223"/>
      <c r="CR261" s="221"/>
      <c r="CU261" s="50"/>
      <c r="CV261" s="115"/>
      <c r="CW261" s="43"/>
      <c r="CX261" s="43"/>
      <c r="CY261" s="43"/>
      <c r="CZ261" s="115"/>
      <c r="DC261" s="50"/>
      <c r="DD261" s="115"/>
      <c r="DE261" s="222"/>
      <c r="DF261" s="223"/>
      <c r="DJ261" s="221"/>
      <c r="DM261" s="50"/>
      <c r="DN261" s="115"/>
      <c r="DO261" s="43"/>
      <c r="DP261" s="43"/>
      <c r="DQ261" s="43"/>
      <c r="DR261" s="115"/>
      <c r="DU261" s="50"/>
      <c r="DV261" s="115"/>
      <c r="DW261" s="222"/>
      <c r="DX261" s="223"/>
      <c r="EB261" s="221"/>
      <c r="EE261" s="50"/>
      <c r="EF261" s="115"/>
      <c r="EG261" s="43"/>
      <c r="EH261" s="43"/>
      <c r="EI261" s="43"/>
      <c r="EJ261" s="115"/>
      <c r="EM261" s="50"/>
      <c r="EN261" s="115"/>
      <c r="EO261" s="222"/>
      <c r="EP261" s="223"/>
      <c r="ET261" s="221"/>
      <c r="EW261" s="50"/>
      <c r="EX261" s="115"/>
      <c r="EY261" s="43"/>
      <c r="EZ261" s="43"/>
      <c r="FA261" s="43"/>
      <c r="FB261" s="115"/>
      <c r="FE261" s="50"/>
      <c r="FF261" s="115"/>
      <c r="FG261" s="222"/>
      <c r="FH261" s="223"/>
      <c r="FL261" s="221"/>
      <c r="FO261" s="50"/>
      <c r="FP261" s="115"/>
      <c r="FQ261" s="43"/>
      <c r="FR261" s="43"/>
      <c r="FS261" s="43"/>
      <c r="FT261" s="115"/>
      <c r="FW261" s="50"/>
      <c r="FX261" s="115"/>
      <c r="FY261" s="222"/>
      <c r="FZ261" s="223"/>
      <c r="GD261" s="221"/>
      <c r="GG261" s="50"/>
      <c r="GH261" s="115"/>
      <c r="GI261" s="43"/>
      <c r="GJ261" s="43"/>
      <c r="GK261" s="43"/>
      <c r="GL261" s="115"/>
      <c r="GO261" s="50"/>
      <c r="GP261" s="115"/>
      <c r="GQ261" s="222"/>
    </row>
    <row r="262">
      <c r="A262" s="218"/>
      <c r="B262" s="219"/>
      <c r="C262" s="15"/>
      <c r="D262" s="15"/>
      <c r="E262" s="15"/>
      <c r="F262" s="71"/>
      <c r="G262" s="15"/>
      <c r="H262" s="15"/>
      <c r="I262" s="28"/>
      <c r="J262" s="71"/>
      <c r="K262" s="35"/>
      <c r="L262" s="35"/>
      <c r="M262" s="35"/>
      <c r="N262" s="71"/>
      <c r="O262" s="15"/>
      <c r="P262" s="15"/>
      <c r="Q262" s="28"/>
      <c r="R262" s="71"/>
      <c r="S262" s="173"/>
      <c r="T262" s="219"/>
      <c r="U262" s="15"/>
      <c r="V262" s="15"/>
      <c r="W262" s="15"/>
      <c r="X262" s="165"/>
      <c r="Y262" s="15"/>
      <c r="Z262" s="15"/>
      <c r="AA262" s="28"/>
      <c r="AB262" s="71"/>
      <c r="AC262" s="35"/>
      <c r="AD262" s="35"/>
      <c r="AE262" s="35"/>
      <c r="AF262" s="71"/>
      <c r="AG262" s="15"/>
      <c r="AH262" s="15"/>
      <c r="AI262" s="15"/>
      <c r="AJ262" s="71"/>
      <c r="AK262" s="173"/>
      <c r="AL262" s="219"/>
      <c r="AM262" s="15"/>
      <c r="AN262" s="15"/>
      <c r="AO262" s="15"/>
      <c r="AP262" s="165"/>
      <c r="AQ262" s="15"/>
      <c r="AR262" s="15"/>
      <c r="AS262" s="28"/>
      <c r="AT262" s="71"/>
      <c r="AU262" s="35"/>
      <c r="AV262" s="35"/>
      <c r="AW262" s="35"/>
      <c r="AX262" s="71"/>
      <c r="AY262" s="15"/>
      <c r="AZ262" s="15"/>
      <c r="BA262" s="28"/>
      <c r="BB262" s="71"/>
      <c r="BC262" s="173"/>
      <c r="BD262" s="220"/>
      <c r="BH262" s="221"/>
      <c r="BK262" s="50"/>
      <c r="BL262" s="115"/>
      <c r="BM262" s="43"/>
      <c r="BN262" s="43"/>
      <c r="BO262" s="43"/>
      <c r="BP262" s="115"/>
      <c r="BS262" s="50"/>
      <c r="BT262" s="115"/>
      <c r="BU262" s="222"/>
      <c r="BV262" s="223"/>
      <c r="BZ262" s="221"/>
      <c r="CC262" s="50"/>
      <c r="CD262" s="115"/>
      <c r="CE262" s="43"/>
      <c r="CF262" s="43"/>
      <c r="CG262" s="43"/>
      <c r="CH262" s="115"/>
      <c r="CK262" s="50"/>
      <c r="CL262" s="115"/>
      <c r="CM262" s="222"/>
      <c r="CN262" s="223"/>
      <c r="CR262" s="221"/>
      <c r="CU262" s="50"/>
      <c r="CV262" s="115"/>
      <c r="CW262" s="43"/>
      <c r="CX262" s="43"/>
      <c r="CY262" s="43"/>
      <c r="CZ262" s="115"/>
      <c r="DC262" s="50"/>
      <c r="DD262" s="115"/>
      <c r="DE262" s="222"/>
      <c r="DF262" s="223"/>
      <c r="DJ262" s="221"/>
      <c r="DM262" s="50"/>
      <c r="DN262" s="115"/>
      <c r="DO262" s="43"/>
      <c r="DP262" s="43"/>
      <c r="DQ262" s="43"/>
      <c r="DR262" s="115"/>
      <c r="DU262" s="50"/>
      <c r="DV262" s="115"/>
      <c r="DW262" s="222"/>
      <c r="DX262" s="223"/>
      <c r="EB262" s="221"/>
      <c r="EE262" s="50"/>
      <c r="EF262" s="115"/>
      <c r="EG262" s="43"/>
      <c r="EH262" s="43"/>
      <c r="EI262" s="43"/>
      <c r="EJ262" s="115"/>
      <c r="EM262" s="50"/>
      <c r="EN262" s="115"/>
      <c r="EO262" s="222"/>
      <c r="EP262" s="223"/>
      <c r="ET262" s="221"/>
      <c r="EW262" s="50"/>
      <c r="EX262" s="115"/>
      <c r="EY262" s="43"/>
      <c r="EZ262" s="43"/>
      <c r="FA262" s="43"/>
      <c r="FB262" s="115"/>
      <c r="FE262" s="50"/>
      <c r="FF262" s="115"/>
      <c r="FG262" s="222"/>
      <c r="FH262" s="223"/>
      <c r="FL262" s="221"/>
      <c r="FO262" s="50"/>
      <c r="FP262" s="115"/>
      <c r="FQ262" s="43"/>
      <c r="FR262" s="43"/>
      <c r="FS262" s="43"/>
      <c r="FT262" s="115"/>
      <c r="FW262" s="50"/>
      <c r="FX262" s="115"/>
      <c r="FY262" s="222"/>
      <c r="FZ262" s="223"/>
      <c r="GD262" s="221"/>
      <c r="GG262" s="50"/>
      <c r="GH262" s="115"/>
      <c r="GI262" s="43"/>
      <c r="GJ262" s="43"/>
      <c r="GK262" s="43"/>
      <c r="GL262" s="115"/>
      <c r="GO262" s="50"/>
      <c r="GP262" s="115"/>
      <c r="GQ262" s="222"/>
    </row>
    <row r="263">
      <c r="A263" s="218"/>
      <c r="B263" s="219"/>
      <c r="C263" s="15"/>
      <c r="D263" s="15"/>
      <c r="E263" s="15"/>
      <c r="F263" s="71"/>
      <c r="G263" s="15"/>
      <c r="H263" s="15"/>
      <c r="I263" s="28"/>
      <c r="J263" s="71"/>
      <c r="K263" s="35"/>
      <c r="L263" s="35"/>
      <c r="M263" s="35"/>
      <c r="N263" s="71"/>
      <c r="O263" s="15"/>
      <c r="P263" s="15"/>
      <c r="Q263" s="28"/>
      <c r="R263" s="71"/>
      <c r="S263" s="173"/>
      <c r="T263" s="219"/>
      <c r="U263" s="15"/>
      <c r="V263" s="15"/>
      <c r="W263" s="15"/>
      <c r="X263" s="165"/>
      <c r="Y263" s="15"/>
      <c r="Z263" s="15"/>
      <c r="AA263" s="28"/>
      <c r="AB263" s="71"/>
      <c r="AC263" s="35"/>
      <c r="AD263" s="35"/>
      <c r="AE263" s="35"/>
      <c r="AF263" s="71"/>
      <c r="AG263" s="15"/>
      <c r="AH263" s="15"/>
      <c r="AI263" s="15"/>
      <c r="AJ263" s="71"/>
      <c r="AK263" s="173"/>
      <c r="AL263" s="219"/>
      <c r="AM263" s="15"/>
      <c r="AN263" s="15"/>
      <c r="AO263" s="15"/>
      <c r="AP263" s="165"/>
      <c r="AQ263" s="15"/>
      <c r="AR263" s="15"/>
      <c r="AS263" s="28"/>
      <c r="AT263" s="71"/>
      <c r="AU263" s="35"/>
      <c r="AV263" s="35"/>
      <c r="AW263" s="35"/>
      <c r="AX263" s="71"/>
      <c r="AY263" s="15"/>
      <c r="AZ263" s="15"/>
      <c r="BA263" s="28"/>
      <c r="BB263" s="71"/>
      <c r="BC263" s="173"/>
      <c r="BD263" s="220"/>
      <c r="BH263" s="221"/>
      <c r="BK263" s="50"/>
      <c r="BL263" s="115"/>
      <c r="BM263" s="43"/>
      <c r="BN263" s="43"/>
      <c r="BO263" s="43"/>
      <c r="BP263" s="115"/>
      <c r="BS263" s="50"/>
      <c r="BT263" s="115"/>
      <c r="BU263" s="222"/>
      <c r="BV263" s="223"/>
      <c r="BZ263" s="221"/>
      <c r="CC263" s="50"/>
      <c r="CD263" s="115"/>
      <c r="CE263" s="43"/>
      <c r="CF263" s="43"/>
      <c r="CG263" s="43"/>
      <c r="CH263" s="115"/>
      <c r="CK263" s="50"/>
      <c r="CL263" s="115"/>
      <c r="CM263" s="222"/>
      <c r="CN263" s="223"/>
      <c r="CR263" s="221"/>
      <c r="CU263" s="50"/>
      <c r="CV263" s="115"/>
      <c r="CW263" s="43"/>
      <c r="CX263" s="43"/>
      <c r="CY263" s="43"/>
      <c r="CZ263" s="115"/>
      <c r="DC263" s="50"/>
      <c r="DD263" s="115"/>
      <c r="DE263" s="222"/>
      <c r="DF263" s="223"/>
      <c r="DJ263" s="221"/>
      <c r="DM263" s="50"/>
      <c r="DN263" s="115"/>
      <c r="DO263" s="43"/>
      <c r="DP263" s="43"/>
      <c r="DQ263" s="43"/>
      <c r="DR263" s="115"/>
      <c r="DU263" s="50"/>
      <c r="DV263" s="115"/>
      <c r="DW263" s="222"/>
      <c r="DX263" s="223"/>
      <c r="EB263" s="221"/>
      <c r="EE263" s="50"/>
      <c r="EF263" s="115"/>
      <c r="EG263" s="43"/>
      <c r="EH263" s="43"/>
      <c r="EI263" s="43"/>
      <c r="EJ263" s="115"/>
      <c r="EM263" s="50"/>
      <c r="EN263" s="115"/>
      <c r="EO263" s="222"/>
      <c r="EP263" s="223"/>
      <c r="ET263" s="221"/>
      <c r="EW263" s="50"/>
      <c r="EX263" s="115"/>
      <c r="EY263" s="43"/>
      <c r="EZ263" s="43"/>
      <c r="FA263" s="43"/>
      <c r="FB263" s="115"/>
      <c r="FE263" s="50"/>
      <c r="FF263" s="115"/>
      <c r="FG263" s="222"/>
      <c r="FH263" s="223"/>
      <c r="FL263" s="221"/>
      <c r="FO263" s="50"/>
      <c r="FP263" s="115"/>
      <c r="FQ263" s="43"/>
      <c r="FR263" s="43"/>
      <c r="FS263" s="43"/>
      <c r="FT263" s="115"/>
      <c r="FW263" s="50"/>
      <c r="FX263" s="115"/>
      <c r="FY263" s="222"/>
      <c r="FZ263" s="223"/>
      <c r="GD263" s="221"/>
      <c r="GG263" s="50"/>
      <c r="GH263" s="115"/>
      <c r="GI263" s="43"/>
      <c r="GJ263" s="43"/>
      <c r="GK263" s="43"/>
      <c r="GL263" s="115"/>
      <c r="GO263" s="50"/>
      <c r="GP263" s="115"/>
      <c r="GQ263" s="222"/>
    </row>
    <row r="264">
      <c r="A264" s="218"/>
      <c r="B264" s="219"/>
      <c r="C264" s="15"/>
      <c r="D264" s="15"/>
      <c r="E264" s="15"/>
      <c r="F264" s="71"/>
      <c r="G264" s="15"/>
      <c r="H264" s="15"/>
      <c r="I264" s="28"/>
      <c r="J264" s="71"/>
      <c r="K264" s="35"/>
      <c r="L264" s="35"/>
      <c r="M264" s="35"/>
      <c r="N264" s="71"/>
      <c r="O264" s="15"/>
      <c r="P264" s="15"/>
      <c r="Q264" s="28"/>
      <c r="R264" s="71"/>
      <c r="S264" s="173"/>
      <c r="T264" s="219"/>
      <c r="U264" s="15"/>
      <c r="V264" s="15"/>
      <c r="W264" s="15"/>
      <c r="X264" s="165"/>
      <c r="Y264" s="15"/>
      <c r="Z264" s="15"/>
      <c r="AA264" s="28"/>
      <c r="AB264" s="71"/>
      <c r="AC264" s="35"/>
      <c r="AD264" s="35"/>
      <c r="AE264" s="35"/>
      <c r="AF264" s="71"/>
      <c r="AG264" s="15"/>
      <c r="AH264" s="15"/>
      <c r="AI264" s="15"/>
      <c r="AJ264" s="71"/>
      <c r="AK264" s="173"/>
      <c r="AL264" s="219"/>
      <c r="AM264" s="15"/>
      <c r="AN264" s="15"/>
      <c r="AO264" s="15"/>
      <c r="AP264" s="165"/>
      <c r="AQ264" s="15"/>
      <c r="AR264" s="15"/>
      <c r="AS264" s="28"/>
      <c r="AT264" s="71"/>
      <c r="AU264" s="35"/>
      <c r="AV264" s="35"/>
      <c r="AW264" s="35"/>
      <c r="AX264" s="71"/>
      <c r="AY264" s="15"/>
      <c r="AZ264" s="15"/>
      <c r="BA264" s="28"/>
      <c r="BB264" s="71"/>
      <c r="BC264" s="173"/>
      <c r="BD264" s="220"/>
      <c r="BH264" s="221"/>
      <c r="BK264" s="50"/>
      <c r="BL264" s="115"/>
      <c r="BM264" s="43"/>
      <c r="BN264" s="43"/>
      <c r="BO264" s="43"/>
      <c r="BP264" s="115"/>
      <c r="BS264" s="50"/>
      <c r="BT264" s="115"/>
      <c r="BU264" s="222"/>
      <c r="BV264" s="223"/>
      <c r="BZ264" s="221"/>
      <c r="CC264" s="50"/>
      <c r="CD264" s="115"/>
      <c r="CE264" s="43"/>
      <c r="CF264" s="43"/>
      <c r="CG264" s="43"/>
      <c r="CH264" s="115"/>
      <c r="CK264" s="50"/>
      <c r="CL264" s="115"/>
      <c r="CM264" s="222"/>
      <c r="CN264" s="223"/>
      <c r="CR264" s="221"/>
      <c r="CU264" s="50"/>
      <c r="CV264" s="115"/>
      <c r="CW264" s="43"/>
      <c r="CX264" s="43"/>
      <c r="CY264" s="43"/>
      <c r="CZ264" s="115"/>
      <c r="DC264" s="50"/>
      <c r="DD264" s="115"/>
      <c r="DE264" s="222"/>
      <c r="DF264" s="223"/>
      <c r="DJ264" s="221"/>
      <c r="DM264" s="50"/>
      <c r="DN264" s="115"/>
      <c r="DO264" s="43"/>
      <c r="DP264" s="43"/>
      <c r="DQ264" s="43"/>
      <c r="DR264" s="115"/>
      <c r="DU264" s="50"/>
      <c r="DV264" s="115"/>
      <c r="DW264" s="222"/>
      <c r="DX264" s="223"/>
      <c r="EB264" s="221"/>
      <c r="EE264" s="50"/>
      <c r="EF264" s="115"/>
      <c r="EG264" s="43"/>
      <c r="EH264" s="43"/>
      <c r="EI264" s="43"/>
      <c r="EJ264" s="115"/>
      <c r="EM264" s="50"/>
      <c r="EN264" s="115"/>
      <c r="EO264" s="222"/>
      <c r="EP264" s="223"/>
      <c r="ET264" s="221"/>
      <c r="EW264" s="50"/>
      <c r="EX264" s="115"/>
      <c r="EY264" s="43"/>
      <c r="EZ264" s="43"/>
      <c r="FA264" s="43"/>
      <c r="FB264" s="115"/>
      <c r="FE264" s="50"/>
      <c r="FF264" s="115"/>
      <c r="FG264" s="222"/>
      <c r="FH264" s="223"/>
      <c r="FL264" s="221"/>
      <c r="FO264" s="50"/>
      <c r="FP264" s="115"/>
      <c r="FQ264" s="43"/>
      <c r="FR264" s="43"/>
      <c r="FS264" s="43"/>
      <c r="FT264" s="115"/>
      <c r="FW264" s="50"/>
      <c r="FX264" s="115"/>
      <c r="FY264" s="222"/>
      <c r="FZ264" s="223"/>
      <c r="GD264" s="221"/>
      <c r="GG264" s="50"/>
      <c r="GH264" s="115"/>
      <c r="GI264" s="43"/>
      <c r="GJ264" s="43"/>
      <c r="GK264" s="43"/>
      <c r="GL264" s="115"/>
      <c r="GO264" s="50"/>
      <c r="GP264" s="115"/>
      <c r="GQ264" s="222"/>
    </row>
    <row r="265">
      <c r="A265" s="218"/>
      <c r="B265" s="219"/>
      <c r="C265" s="15"/>
      <c r="D265" s="15"/>
      <c r="E265" s="15"/>
      <c r="F265" s="71"/>
      <c r="G265" s="15"/>
      <c r="H265" s="15"/>
      <c r="I265" s="28"/>
      <c r="J265" s="71"/>
      <c r="K265" s="35"/>
      <c r="L265" s="35"/>
      <c r="M265" s="35"/>
      <c r="N265" s="71"/>
      <c r="O265" s="15"/>
      <c r="P265" s="15"/>
      <c r="Q265" s="28"/>
      <c r="R265" s="71"/>
      <c r="S265" s="173"/>
      <c r="T265" s="219"/>
      <c r="U265" s="15"/>
      <c r="V265" s="15"/>
      <c r="W265" s="15"/>
      <c r="X265" s="165"/>
      <c r="Y265" s="15"/>
      <c r="Z265" s="15"/>
      <c r="AA265" s="28"/>
      <c r="AB265" s="71"/>
      <c r="AC265" s="35"/>
      <c r="AD265" s="35"/>
      <c r="AE265" s="35"/>
      <c r="AF265" s="71"/>
      <c r="AG265" s="15"/>
      <c r="AH265" s="15"/>
      <c r="AI265" s="15"/>
      <c r="AJ265" s="71"/>
      <c r="AK265" s="173"/>
      <c r="AL265" s="219"/>
      <c r="AM265" s="15"/>
      <c r="AN265" s="15"/>
      <c r="AO265" s="15"/>
      <c r="AP265" s="165"/>
      <c r="AQ265" s="15"/>
      <c r="AR265" s="15"/>
      <c r="AS265" s="28"/>
      <c r="AT265" s="71"/>
      <c r="AU265" s="35"/>
      <c r="AV265" s="35"/>
      <c r="AW265" s="35"/>
      <c r="AX265" s="71"/>
      <c r="AY265" s="15"/>
      <c r="AZ265" s="15"/>
      <c r="BA265" s="28"/>
      <c r="BB265" s="71"/>
      <c r="BC265" s="173"/>
      <c r="BD265" s="220"/>
      <c r="BH265" s="221"/>
      <c r="BK265" s="50"/>
      <c r="BL265" s="115"/>
      <c r="BM265" s="43"/>
      <c r="BN265" s="43"/>
      <c r="BO265" s="43"/>
      <c r="BP265" s="115"/>
      <c r="BS265" s="50"/>
      <c r="BT265" s="115"/>
      <c r="BU265" s="222"/>
      <c r="BV265" s="223"/>
      <c r="BZ265" s="221"/>
      <c r="CC265" s="50"/>
      <c r="CD265" s="115"/>
      <c r="CE265" s="43"/>
      <c r="CF265" s="43"/>
      <c r="CG265" s="43"/>
      <c r="CH265" s="115"/>
      <c r="CK265" s="50"/>
      <c r="CL265" s="115"/>
      <c r="CM265" s="222"/>
      <c r="CN265" s="223"/>
      <c r="CR265" s="221"/>
      <c r="CU265" s="50"/>
      <c r="CV265" s="115"/>
      <c r="CW265" s="43"/>
      <c r="CX265" s="43"/>
      <c r="CY265" s="43"/>
      <c r="CZ265" s="115"/>
      <c r="DC265" s="50"/>
      <c r="DD265" s="115"/>
      <c r="DE265" s="222"/>
      <c r="DF265" s="223"/>
      <c r="DJ265" s="221"/>
      <c r="DM265" s="50"/>
      <c r="DN265" s="115"/>
      <c r="DO265" s="43"/>
      <c r="DP265" s="43"/>
      <c r="DQ265" s="43"/>
      <c r="DR265" s="115"/>
      <c r="DU265" s="50"/>
      <c r="DV265" s="115"/>
      <c r="DW265" s="222"/>
      <c r="DX265" s="223"/>
      <c r="EB265" s="221"/>
      <c r="EE265" s="50"/>
      <c r="EF265" s="115"/>
      <c r="EG265" s="43"/>
      <c r="EH265" s="43"/>
      <c r="EI265" s="43"/>
      <c r="EJ265" s="115"/>
      <c r="EM265" s="50"/>
      <c r="EN265" s="115"/>
      <c r="EO265" s="222"/>
      <c r="EP265" s="223"/>
      <c r="ET265" s="221"/>
      <c r="EW265" s="50"/>
      <c r="EX265" s="115"/>
      <c r="EY265" s="43"/>
      <c r="EZ265" s="43"/>
      <c r="FA265" s="43"/>
      <c r="FB265" s="115"/>
      <c r="FE265" s="50"/>
      <c r="FF265" s="115"/>
      <c r="FG265" s="222"/>
      <c r="FH265" s="223"/>
      <c r="FL265" s="221"/>
      <c r="FO265" s="50"/>
      <c r="FP265" s="115"/>
      <c r="FQ265" s="43"/>
      <c r="FR265" s="43"/>
      <c r="FS265" s="43"/>
      <c r="FT265" s="115"/>
      <c r="FW265" s="50"/>
      <c r="FX265" s="115"/>
      <c r="FY265" s="222"/>
      <c r="FZ265" s="223"/>
      <c r="GD265" s="221"/>
      <c r="GG265" s="50"/>
      <c r="GH265" s="115"/>
      <c r="GI265" s="43"/>
      <c r="GJ265" s="43"/>
      <c r="GK265" s="43"/>
      <c r="GL265" s="115"/>
      <c r="GO265" s="50"/>
      <c r="GP265" s="115"/>
      <c r="GQ265" s="222"/>
    </row>
    <row r="266">
      <c r="A266" s="218"/>
      <c r="B266" s="219"/>
      <c r="C266" s="15"/>
      <c r="D266" s="15"/>
      <c r="E266" s="15"/>
      <c r="F266" s="71"/>
      <c r="G266" s="15"/>
      <c r="H266" s="15"/>
      <c r="I266" s="28"/>
      <c r="J266" s="71"/>
      <c r="K266" s="35"/>
      <c r="L266" s="35"/>
      <c r="M266" s="35"/>
      <c r="N266" s="71"/>
      <c r="O266" s="15"/>
      <c r="P266" s="15"/>
      <c r="Q266" s="28"/>
      <c r="R266" s="71"/>
      <c r="S266" s="173"/>
      <c r="T266" s="219"/>
      <c r="U266" s="15"/>
      <c r="V266" s="15"/>
      <c r="W266" s="15"/>
      <c r="X266" s="165"/>
      <c r="Y266" s="15"/>
      <c r="Z266" s="15"/>
      <c r="AA266" s="28"/>
      <c r="AB266" s="71"/>
      <c r="AC266" s="35"/>
      <c r="AD266" s="35"/>
      <c r="AE266" s="35"/>
      <c r="AF266" s="71"/>
      <c r="AG266" s="15"/>
      <c r="AH266" s="15"/>
      <c r="AI266" s="15"/>
      <c r="AJ266" s="71"/>
      <c r="AK266" s="173"/>
      <c r="AL266" s="219"/>
      <c r="AM266" s="15"/>
      <c r="AN266" s="15"/>
      <c r="AO266" s="15"/>
      <c r="AP266" s="165"/>
      <c r="AQ266" s="15"/>
      <c r="AR266" s="15"/>
      <c r="AS266" s="28"/>
      <c r="AT266" s="71"/>
      <c r="AU266" s="35"/>
      <c r="AV266" s="35"/>
      <c r="AW266" s="35"/>
      <c r="AX266" s="71"/>
      <c r="AY266" s="15"/>
      <c r="AZ266" s="15"/>
      <c r="BA266" s="28"/>
      <c r="BB266" s="71"/>
      <c r="BC266" s="173"/>
      <c r="BD266" s="220"/>
      <c r="BH266" s="221"/>
      <c r="BK266" s="50"/>
      <c r="BL266" s="115"/>
      <c r="BM266" s="43"/>
      <c r="BN266" s="43"/>
      <c r="BO266" s="43"/>
      <c r="BP266" s="115"/>
      <c r="BS266" s="50"/>
      <c r="BT266" s="115"/>
      <c r="BU266" s="222"/>
      <c r="BV266" s="223"/>
      <c r="BZ266" s="221"/>
      <c r="CC266" s="50"/>
      <c r="CD266" s="115"/>
      <c r="CE266" s="43"/>
      <c r="CF266" s="43"/>
      <c r="CG266" s="43"/>
      <c r="CH266" s="115"/>
      <c r="CK266" s="50"/>
      <c r="CL266" s="115"/>
      <c r="CM266" s="222"/>
      <c r="CN266" s="223"/>
      <c r="CR266" s="221"/>
      <c r="CU266" s="50"/>
      <c r="CV266" s="115"/>
      <c r="CW266" s="43"/>
      <c r="CX266" s="43"/>
      <c r="CY266" s="43"/>
      <c r="CZ266" s="115"/>
      <c r="DC266" s="50"/>
      <c r="DD266" s="115"/>
      <c r="DE266" s="222"/>
      <c r="DF266" s="223"/>
      <c r="DJ266" s="221"/>
      <c r="DM266" s="50"/>
      <c r="DN266" s="115"/>
      <c r="DO266" s="43"/>
      <c r="DP266" s="43"/>
      <c r="DQ266" s="43"/>
      <c r="DR266" s="115"/>
      <c r="DU266" s="50"/>
      <c r="DV266" s="115"/>
      <c r="DW266" s="222"/>
      <c r="DX266" s="223"/>
      <c r="EB266" s="221"/>
      <c r="EE266" s="50"/>
      <c r="EF266" s="115"/>
      <c r="EG266" s="43"/>
      <c r="EH266" s="43"/>
      <c r="EI266" s="43"/>
      <c r="EJ266" s="115"/>
      <c r="EM266" s="50"/>
      <c r="EN266" s="115"/>
      <c r="EO266" s="222"/>
      <c r="EP266" s="223"/>
      <c r="ET266" s="221"/>
      <c r="EW266" s="50"/>
      <c r="EX266" s="115"/>
      <c r="EY266" s="43"/>
      <c r="EZ266" s="43"/>
      <c r="FA266" s="43"/>
      <c r="FB266" s="115"/>
      <c r="FE266" s="50"/>
      <c r="FF266" s="115"/>
      <c r="FG266" s="222"/>
      <c r="FH266" s="223"/>
      <c r="FL266" s="221"/>
      <c r="FO266" s="50"/>
      <c r="FP266" s="115"/>
      <c r="FQ266" s="43"/>
      <c r="FR266" s="43"/>
      <c r="FS266" s="43"/>
      <c r="FT266" s="115"/>
      <c r="FW266" s="50"/>
      <c r="FX266" s="115"/>
      <c r="FY266" s="222"/>
      <c r="FZ266" s="223"/>
      <c r="GD266" s="221"/>
      <c r="GG266" s="50"/>
      <c r="GH266" s="115"/>
      <c r="GI266" s="43"/>
      <c r="GJ266" s="43"/>
      <c r="GK266" s="43"/>
      <c r="GL266" s="115"/>
      <c r="GO266" s="50"/>
      <c r="GP266" s="115"/>
      <c r="GQ266" s="222"/>
    </row>
    <row r="267">
      <c r="A267" s="218"/>
      <c r="B267" s="219"/>
      <c r="C267" s="15"/>
      <c r="D267" s="15"/>
      <c r="E267" s="15"/>
      <c r="F267" s="71"/>
      <c r="G267" s="15"/>
      <c r="H267" s="15"/>
      <c r="I267" s="28"/>
      <c r="J267" s="71"/>
      <c r="K267" s="35"/>
      <c r="L267" s="35"/>
      <c r="M267" s="35"/>
      <c r="N267" s="71"/>
      <c r="O267" s="15"/>
      <c r="P267" s="15"/>
      <c r="Q267" s="28"/>
      <c r="R267" s="71"/>
      <c r="S267" s="173"/>
      <c r="T267" s="219"/>
      <c r="U267" s="15"/>
      <c r="V267" s="15"/>
      <c r="W267" s="15"/>
      <c r="X267" s="165"/>
      <c r="Y267" s="15"/>
      <c r="Z267" s="15"/>
      <c r="AA267" s="28"/>
      <c r="AB267" s="71"/>
      <c r="AC267" s="35"/>
      <c r="AD267" s="35"/>
      <c r="AE267" s="35"/>
      <c r="AF267" s="71"/>
      <c r="AG267" s="15"/>
      <c r="AH267" s="15"/>
      <c r="AI267" s="15"/>
      <c r="AJ267" s="71"/>
      <c r="AK267" s="173"/>
      <c r="AL267" s="219"/>
      <c r="AM267" s="15"/>
      <c r="AN267" s="15"/>
      <c r="AO267" s="15"/>
      <c r="AP267" s="165"/>
      <c r="AQ267" s="15"/>
      <c r="AR267" s="15"/>
      <c r="AS267" s="28"/>
      <c r="AT267" s="71"/>
      <c r="AU267" s="35"/>
      <c r="AV267" s="35"/>
      <c r="AW267" s="35"/>
      <c r="AX267" s="71"/>
      <c r="AY267" s="15"/>
      <c r="AZ267" s="15"/>
      <c r="BA267" s="28"/>
      <c r="BB267" s="71"/>
      <c r="BC267" s="173"/>
      <c r="BD267" s="220"/>
      <c r="BH267" s="221"/>
      <c r="BK267" s="50"/>
      <c r="BL267" s="115"/>
      <c r="BM267" s="43"/>
      <c r="BN267" s="43"/>
      <c r="BO267" s="43"/>
      <c r="BP267" s="115"/>
      <c r="BS267" s="50"/>
      <c r="BT267" s="115"/>
      <c r="BU267" s="222"/>
      <c r="BV267" s="223"/>
      <c r="BZ267" s="221"/>
      <c r="CC267" s="50"/>
      <c r="CD267" s="115"/>
      <c r="CE267" s="43"/>
      <c r="CF267" s="43"/>
      <c r="CG267" s="43"/>
      <c r="CH267" s="115"/>
      <c r="CK267" s="50"/>
      <c r="CL267" s="115"/>
      <c r="CM267" s="222"/>
      <c r="CN267" s="223"/>
      <c r="CR267" s="221"/>
      <c r="CU267" s="50"/>
      <c r="CV267" s="115"/>
      <c r="CW267" s="43"/>
      <c r="CX267" s="43"/>
      <c r="CY267" s="43"/>
      <c r="CZ267" s="115"/>
      <c r="DC267" s="50"/>
      <c r="DD267" s="115"/>
      <c r="DE267" s="222"/>
      <c r="DF267" s="223"/>
      <c r="DJ267" s="221"/>
      <c r="DM267" s="50"/>
      <c r="DN267" s="115"/>
      <c r="DO267" s="43"/>
      <c r="DP267" s="43"/>
      <c r="DQ267" s="43"/>
      <c r="DR267" s="115"/>
      <c r="DU267" s="50"/>
      <c r="DV267" s="115"/>
      <c r="DW267" s="222"/>
      <c r="DX267" s="223"/>
      <c r="EB267" s="221"/>
      <c r="EE267" s="50"/>
      <c r="EF267" s="115"/>
      <c r="EG267" s="43"/>
      <c r="EH267" s="43"/>
      <c r="EI267" s="43"/>
      <c r="EJ267" s="115"/>
      <c r="EM267" s="50"/>
      <c r="EN267" s="115"/>
      <c r="EO267" s="222"/>
      <c r="EP267" s="223"/>
      <c r="ET267" s="221"/>
      <c r="EW267" s="50"/>
      <c r="EX267" s="115"/>
      <c r="EY267" s="43"/>
      <c r="EZ267" s="43"/>
      <c r="FA267" s="43"/>
      <c r="FB267" s="115"/>
      <c r="FE267" s="50"/>
      <c r="FF267" s="115"/>
      <c r="FG267" s="222"/>
      <c r="FH267" s="223"/>
      <c r="FL267" s="221"/>
      <c r="FO267" s="50"/>
      <c r="FP267" s="115"/>
      <c r="FQ267" s="43"/>
      <c r="FR267" s="43"/>
      <c r="FS267" s="43"/>
      <c r="FT267" s="115"/>
      <c r="FW267" s="50"/>
      <c r="FX267" s="115"/>
      <c r="FY267" s="222"/>
      <c r="FZ267" s="223"/>
      <c r="GD267" s="221"/>
      <c r="GG267" s="50"/>
      <c r="GH267" s="115"/>
      <c r="GI267" s="43"/>
      <c r="GJ267" s="43"/>
      <c r="GK267" s="43"/>
      <c r="GL267" s="115"/>
      <c r="GO267" s="50"/>
      <c r="GP267" s="115"/>
      <c r="GQ267" s="222"/>
    </row>
    <row r="268">
      <c r="A268" s="218"/>
      <c r="B268" s="219"/>
      <c r="C268" s="15"/>
      <c r="D268" s="15"/>
      <c r="E268" s="15"/>
      <c r="F268" s="71"/>
      <c r="G268" s="15"/>
      <c r="H268" s="15"/>
      <c r="I268" s="28"/>
      <c r="J268" s="71"/>
      <c r="K268" s="35"/>
      <c r="L268" s="35"/>
      <c r="M268" s="35"/>
      <c r="N268" s="71"/>
      <c r="O268" s="15"/>
      <c r="P268" s="15"/>
      <c r="Q268" s="28"/>
      <c r="R268" s="71"/>
      <c r="S268" s="173"/>
      <c r="T268" s="219"/>
      <c r="U268" s="15"/>
      <c r="V268" s="15"/>
      <c r="W268" s="15"/>
      <c r="X268" s="165"/>
      <c r="Y268" s="15"/>
      <c r="Z268" s="15"/>
      <c r="AA268" s="28"/>
      <c r="AB268" s="71"/>
      <c r="AC268" s="35"/>
      <c r="AD268" s="35"/>
      <c r="AE268" s="35"/>
      <c r="AF268" s="71"/>
      <c r="AG268" s="15"/>
      <c r="AH268" s="15"/>
      <c r="AI268" s="15"/>
      <c r="AJ268" s="71"/>
      <c r="AK268" s="173"/>
      <c r="AL268" s="219"/>
      <c r="AM268" s="15"/>
      <c r="AN268" s="15"/>
      <c r="AO268" s="15"/>
      <c r="AP268" s="165"/>
      <c r="AQ268" s="15"/>
      <c r="AR268" s="15"/>
      <c r="AS268" s="28"/>
      <c r="AT268" s="71"/>
      <c r="AU268" s="35"/>
      <c r="AV268" s="35"/>
      <c r="AW268" s="35"/>
      <c r="AX268" s="71"/>
      <c r="AY268" s="15"/>
      <c r="AZ268" s="15"/>
      <c r="BA268" s="28"/>
      <c r="BB268" s="71"/>
      <c r="BC268" s="173"/>
      <c r="BD268" s="220"/>
      <c r="BH268" s="221"/>
      <c r="BK268" s="50"/>
      <c r="BL268" s="115"/>
      <c r="BM268" s="43"/>
      <c r="BN268" s="43"/>
      <c r="BO268" s="43"/>
      <c r="BP268" s="115"/>
      <c r="BS268" s="50"/>
      <c r="BT268" s="115"/>
      <c r="BU268" s="222"/>
      <c r="BV268" s="223"/>
      <c r="BZ268" s="221"/>
      <c r="CC268" s="50"/>
      <c r="CD268" s="115"/>
      <c r="CE268" s="43"/>
      <c r="CF268" s="43"/>
      <c r="CG268" s="43"/>
      <c r="CH268" s="115"/>
      <c r="CK268" s="50"/>
      <c r="CL268" s="115"/>
      <c r="CM268" s="222"/>
      <c r="CN268" s="223"/>
      <c r="CR268" s="221"/>
      <c r="CU268" s="50"/>
      <c r="CV268" s="115"/>
      <c r="CW268" s="43"/>
      <c r="CX268" s="43"/>
      <c r="CY268" s="43"/>
      <c r="CZ268" s="115"/>
      <c r="DC268" s="50"/>
      <c r="DD268" s="115"/>
      <c r="DE268" s="222"/>
      <c r="DF268" s="223"/>
      <c r="DJ268" s="221"/>
      <c r="DM268" s="50"/>
      <c r="DN268" s="115"/>
      <c r="DO268" s="43"/>
      <c r="DP268" s="43"/>
      <c r="DQ268" s="43"/>
      <c r="DR268" s="115"/>
      <c r="DU268" s="50"/>
      <c r="DV268" s="115"/>
      <c r="DW268" s="222"/>
      <c r="DX268" s="223"/>
      <c r="EB268" s="221"/>
      <c r="EE268" s="50"/>
      <c r="EF268" s="115"/>
      <c r="EG268" s="43"/>
      <c r="EH268" s="43"/>
      <c r="EI268" s="43"/>
      <c r="EJ268" s="115"/>
      <c r="EM268" s="50"/>
      <c r="EN268" s="115"/>
      <c r="EO268" s="222"/>
      <c r="EP268" s="223"/>
      <c r="ET268" s="221"/>
      <c r="EW268" s="50"/>
      <c r="EX268" s="115"/>
      <c r="EY268" s="43"/>
      <c r="EZ268" s="43"/>
      <c r="FA268" s="43"/>
      <c r="FB268" s="115"/>
      <c r="FE268" s="50"/>
      <c r="FF268" s="115"/>
      <c r="FG268" s="222"/>
      <c r="FH268" s="223"/>
      <c r="FL268" s="221"/>
      <c r="FO268" s="50"/>
      <c r="FP268" s="115"/>
      <c r="FQ268" s="43"/>
      <c r="FR268" s="43"/>
      <c r="FS268" s="43"/>
      <c r="FT268" s="115"/>
      <c r="FW268" s="50"/>
      <c r="FX268" s="115"/>
      <c r="FY268" s="222"/>
      <c r="FZ268" s="223"/>
      <c r="GD268" s="221"/>
      <c r="GG268" s="50"/>
      <c r="GH268" s="115"/>
      <c r="GI268" s="43"/>
      <c r="GJ268" s="43"/>
      <c r="GK268" s="43"/>
      <c r="GL268" s="115"/>
      <c r="GO268" s="50"/>
      <c r="GP268" s="115"/>
      <c r="GQ268" s="222"/>
    </row>
    <row r="269">
      <c r="A269" s="218"/>
      <c r="B269" s="219"/>
      <c r="C269" s="15"/>
      <c r="D269" s="15"/>
      <c r="E269" s="15"/>
      <c r="F269" s="71"/>
      <c r="G269" s="15"/>
      <c r="H269" s="15"/>
      <c r="I269" s="28"/>
      <c r="J269" s="71"/>
      <c r="K269" s="35"/>
      <c r="L269" s="35"/>
      <c r="M269" s="35"/>
      <c r="N269" s="71"/>
      <c r="O269" s="15"/>
      <c r="P269" s="15"/>
      <c r="Q269" s="28"/>
      <c r="R269" s="71"/>
      <c r="S269" s="173"/>
      <c r="T269" s="219"/>
      <c r="U269" s="15"/>
      <c r="V269" s="15"/>
      <c r="W269" s="15"/>
      <c r="X269" s="165"/>
      <c r="Y269" s="15"/>
      <c r="Z269" s="15"/>
      <c r="AA269" s="28"/>
      <c r="AB269" s="71"/>
      <c r="AC269" s="35"/>
      <c r="AD269" s="35"/>
      <c r="AE269" s="35"/>
      <c r="AF269" s="71"/>
      <c r="AG269" s="15"/>
      <c r="AH269" s="15"/>
      <c r="AI269" s="15"/>
      <c r="AJ269" s="71"/>
      <c r="AK269" s="173"/>
      <c r="AL269" s="219"/>
      <c r="AM269" s="15"/>
      <c r="AN269" s="15"/>
      <c r="AO269" s="15"/>
      <c r="AP269" s="165"/>
      <c r="AQ269" s="15"/>
      <c r="AR269" s="15"/>
      <c r="AS269" s="28"/>
      <c r="AT269" s="71"/>
      <c r="AU269" s="35"/>
      <c r="AV269" s="35"/>
      <c r="AW269" s="35"/>
      <c r="AX269" s="71"/>
      <c r="AY269" s="15"/>
      <c r="AZ269" s="15"/>
      <c r="BA269" s="28"/>
      <c r="BB269" s="71"/>
      <c r="BC269" s="173"/>
      <c r="BD269" s="220"/>
      <c r="BH269" s="221"/>
      <c r="BK269" s="50"/>
      <c r="BL269" s="115"/>
      <c r="BM269" s="43"/>
      <c r="BN269" s="43"/>
      <c r="BO269" s="43"/>
      <c r="BP269" s="115"/>
      <c r="BS269" s="50"/>
      <c r="BT269" s="115"/>
      <c r="BU269" s="222"/>
      <c r="BV269" s="223"/>
      <c r="BZ269" s="221"/>
      <c r="CC269" s="50"/>
      <c r="CD269" s="115"/>
      <c r="CE269" s="43"/>
      <c r="CF269" s="43"/>
      <c r="CG269" s="43"/>
      <c r="CH269" s="115"/>
      <c r="CK269" s="50"/>
      <c r="CL269" s="115"/>
      <c r="CM269" s="222"/>
      <c r="CN269" s="223"/>
      <c r="CR269" s="221"/>
      <c r="CU269" s="50"/>
      <c r="CV269" s="115"/>
      <c r="CW269" s="43"/>
      <c r="CX269" s="43"/>
      <c r="CY269" s="43"/>
      <c r="CZ269" s="115"/>
      <c r="DC269" s="50"/>
      <c r="DD269" s="115"/>
      <c r="DE269" s="222"/>
      <c r="DF269" s="223"/>
      <c r="DJ269" s="221"/>
      <c r="DM269" s="50"/>
      <c r="DN269" s="115"/>
      <c r="DO269" s="43"/>
      <c r="DP269" s="43"/>
      <c r="DQ269" s="43"/>
      <c r="DR269" s="115"/>
      <c r="DU269" s="50"/>
      <c r="DV269" s="115"/>
      <c r="DW269" s="222"/>
      <c r="DX269" s="223"/>
      <c r="EB269" s="221"/>
      <c r="EE269" s="50"/>
      <c r="EF269" s="115"/>
      <c r="EG269" s="43"/>
      <c r="EH269" s="43"/>
      <c r="EI269" s="43"/>
      <c r="EJ269" s="115"/>
      <c r="EM269" s="50"/>
      <c r="EN269" s="115"/>
      <c r="EO269" s="222"/>
      <c r="EP269" s="223"/>
      <c r="ET269" s="221"/>
      <c r="EW269" s="50"/>
      <c r="EX269" s="115"/>
      <c r="EY269" s="43"/>
      <c r="EZ269" s="43"/>
      <c r="FA269" s="43"/>
      <c r="FB269" s="115"/>
      <c r="FE269" s="50"/>
      <c r="FF269" s="115"/>
      <c r="FG269" s="222"/>
      <c r="FH269" s="223"/>
      <c r="FL269" s="221"/>
      <c r="FO269" s="50"/>
      <c r="FP269" s="115"/>
      <c r="FQ269" s="43"/>
      <c r="FR269" s="43"/>
      <c r="FS269" s="43"/>
      <c r="FT269" s="115"/>
      <c r="FW269" s="50"/>
      <c r="FX269" s="115"/>
      <c r="FY269" s="222"/>
      <c r="FZ269" s="223"/>
      <c r="GD269" s="221"/>
      <c r="GG269" s="50"/>
      <c r="GH269" s="115"/>
      <c r="GI269" s="43"/>
      <c r="GJ269" s="43"/>
      <c r="GK269" s="43"/>
      <c r="GL269" s="115"/>
      <c r="GO269" s="50"/>
      <c r="GP269" s="115"/>
      <c r="GQ269" s="222"/>
    </row>
    <row r="270">
      <c r="A270" s="218"/>
      <c r="B270" s="219"/>
      <c r="C270" s="15"/>
      <c r="D270" s="15"/>
      <c r="E270" s="15"/>
      <c r="F270" s="71"/>
      <c r="G270" s="15"/>
      <c r="H270" s="15"/>
      <c r="I270" s="28"/>
      <c r="J270" s="71"/>
      <c r="K270" s="35"/>
      <c r="L270" s="35"/>
      <c r="M270" s="35"/>
      <c r="N270" s="71"/>
      <c r="O270" s="15"/>
      <c r="P270" s="15"/>
      <c r="Q270" s="28"/>
      <c r="R270" s="71"/>
      <c r="S270" s="173"/>
      <c r="T270" s="219"/>
      <c r="U270" s="15"/>
      <c r="V270" s="15"/>
      <c r="W270" s="15"/>
      <c r="X270" s="165"/>
      <c r="Y270" s="15"/>
      <c r="Z270" s="15"/>
      <c r="AA270" s="28"/>
      <c r="AB270" s="71"/>
      <c r="AC270" s="35"/>
      <c r="AD270" s="35"/>
      <c r="AE270" s="35"/>
      <c r="AF270" s="71"/>
      <c r="AG270" s="15"/>
      <c r="AH270" s="15"/>
      <c r="AI270" s="15"/>
      <c r="AJ270" s="71"/>
      <c r="AK270" s="173"/>
      <c r="AL270" s="219"/>
      <c r="AM270" s="15"/>
      <c r="AN270" s="15"/>
      <c r="AO270" s="15"/>
      <c r="AP270" s="165"/>
      <c r="AQ270" s="15"/>
      <c r="AR270" s="15"/>
      <c r="AS270" s="28"/>
      <c r="AT270" s="71"/>
      <c r="AU270" s="35"/>
      <c r="AV270" s="35"/>
      <c r="AW270" s="35"/>
      <c r="AX270" s="71"/>
      <c r="AY270" s="15"/>
      <c r="AZ270" s="15"/>
      <c r="BA270" s="28"/>
      <c r="BB270" s="71"/>
      <c r="BC270" s="173"/>
      <c r="BD270" s="220"/>
      <c r="BH270" s="221"/>
      <c r="BK270" s="50"/>
      <c r="BL270" s="115"/>
      <c r="BM270" s="43"/>
      <c r="BN270" s="43"/>
      <c r="BO270" s="43"/>
      <c r="BP270" s="115"/>
      <c r="BS270" s="50"/>
      <c r="BT270" s="115"/>
      <c r="BU270" s="222"/>
      <c r="BV270" s="223"/>
      <c r="BZ270" s="221"/>
      <c r="CC270" s="50"/>
      <c r="CD270" s="115"/>
      <c r="CE270" s="43"/>
      <c r="CF270" s="43"/>
      <c r="CG270" s="43"/>
      <c r="CH270" s="115"/>
      <c r="CK270" s="50"/>
      <c r="CL270" s="115"/>
      <c r="CM270" s="222"/>
      <c r="CN270" s="223"/>
      <c r="CR270" s="221"/>
      <c r="CU270" s="50"/>
      <c r="CV270" s="115"/>
      <c r="CW270" s="43"/>
      <c r="CX270" s="43"/>
      <c r="CY270" s="43"/>
      <c r="CZ270" s="115"/>
      <c r="DC270" s="50"/>
      <c r="DD270" s="115"/>
      <c r="DE270" s="222"/>
      <c r="DF270" s="223"/>
      <c r="DJ270" s="221"/>
      <c r="DM270" s="50"/>
      <c r="DN270" s="115"/>
      <c r="DO270" s="43"/>
      <c r="DP270" s="43"/>
      <c r="DQ270" s="43"/>
      <c r="DR270" s="115"/>
      <c r="DU270" s="50"/>
      <c r="DV270" s="115"/>
      <c r="DW270" s="222"/>
      <c r="DX270" s="223"/>
      <c r="EB270" s="221"/>
      <c r="EE270" s="50"/>
      <c r="EF270" s="115"/>
      <c r="EG270" s="43"/>
      <c r="EH270" s="43"/>
      <c r="EI270" s="43"/>
      <c r="EJ270" s="115"/>
      <c r="EM270" s="50"/>
      <c r="EN270" s="115"/>
      <c r="EO270" s="222"/>
      <c r="EP270" s="223"/>
      <c r="ET270" s="221"/>
      <c r="EW270" s="50"/>
      <c r="EX270" s="115"/>
      <c r="EY270" s="43"/>
      <c r="EZ270" s="43"/>
      <c r="FA270" s="43"/>
      <c r="FB270" s="115"/>
      <c r="FE270" s="50"/>
      <c r="FF270" s="115"/>
      <c r="FG270" s="222"/>
      <c r="FH270" s="223"/>
      <c r="FL270" s="221"/>
      <c r="FO270" s="50"/>
      <c r="FP270" s="115"/>
      <c r="FQ270" s="43"/>
      <c r="FR270" s="43"/>
      <c r="FS270" s="43"/>
      <c r="FT270" s="115"/>
      <c r="FW270" s="50"/>
      <c r="FX270" s="115"/>
      <c r="FY270" s="222"/>
      <c r="FZ270" s="223"/>
      <c r="GD270" s="221"/>
      <c r="GG270" s="50"/>
      <c r="GH270" s="115"/>
      <c r="GI270" s="43"/>
      <c r="GJ270" s="43"/>
      <c r="GK270" s="43"/>
      <c r="GL270" s="115"/>
      <c r="GO270" s="50"/>
      <c r="GP270" s="115"/>
      <c r="GQ270" s="222"/>
    </row>
    <row r="271">
      <c r="A271" s="218"/>
      <c r="B271" s="219"/>
      <c r="C271" s="15"/>
      <c r="D271" s="15"/>
      <c r="E271" s="15"/>
      <c r="F271" s="71"/>
      <c r="G271" s="15"/>
      <c r="H271" s="15"/>
      <c r="I271" s="28"/>
      <c r="J271" s="71"/>
      <c r="K271" s="35"/>
      <c r="L271" s="35"/>
      <c r="M271" s="35"/>
      <c r="N271" s="71"/>
      <c r="O271" s="15"/>
      <c r="P271" s="15"/>
      <c r="Q271" s="28"/>
      <c r="R271" s="71"/>
      <c r="S271" s="173"/>
      <c r="T271" s="219"/>
      <c r="U271" s="15"/>
      <c r="V271" s="15"/>
      <c r="W271" s="15"/>
      <c r="X271" s="165"/>
      <c r="Y271" s="15"/>
      <c r="Z271" s="15"/>
      <c r="AA271" s="28"/>
      <c r="AB271" s="71"/>
      <c r="AC271" s="35"/>
      <c r="AD271" s="35"/>
      <c r="AE271" s="35"/>
      <c r="AF271" s="71"/>
      <c r="AG271" s="15"/>
      <c r="AH271" s="15"/>
      <c r="AI271" s="15"/>
      <c r="AJ271" s="71"/>
      <c r="AK271" s="173"/>
      <c r="AL271" s="219"/>
      <c r="AM271" s="15"/>
      <c r="AN271" s="15"/>
      <c r="AO271" s="15"/>
      <c r="AP271" s="165"/>
      <c r="AQ271" s="15"/>
      <c r="AR271" s="15"/>
      <c r="AS271" s="28"/>
      <c r="AT271" s="71"/>
      <c r="AU271" s="35"/>
      <c r="AV271" s="35"/>
      <c r="AW271" s="35"/>
      <c r="AX271" s="71"/>
      <c r="AY271" s="15"/>
      <c r="AZ271" s="15"/>
      <c r="BA271" s="28"/>
      <c r="BB271" s="71"/>
      <c r="BC271" s="173"/>
      <c r="BD271" s="220"/>
      <c r="BH271" s="221"/>
      <c r="BK271" s="50"/>
      <c r="BL271" s="115"/>
      <c r="BM271" s="43"/>
      <c r="BN271" s="43"/>
      <c r="BO271" s="43"/>
      <c r="BP271" s="115"/>
      <c r="BS271" s="50"/>
      <c r="BT271" s="115"/>
      <c r="BU271" s="222"/>
      <c r="BV271" s="223"/>
      <c r="BZ271" s="221"/>
      <c r="CC271" s="50"/>
      <c r="CD271" s="115"/>
      <c r="CE271" s="43"/>
      <c r="CF271" s="43"/>
      <c r="CG271" s="43"/>
      <c r="CH271" s="115"/>
      <c r="CK271" s="50"/>
      <c r="CL271" s="115"/>
      <c r="CM271" s="222"/>
      <c r="CN271" s="223"/>
      <c r="CR271" s="221"/>
      <c r="CU271" s="50"/>
      <c r="CV271" s="115"/>
      <c r="CW271" s="43"/>
      <c r="CX271" s="43"/>
      <c r="CY271" s="43"/>
      <c r="CZ271" s="115"/>
      <c r="DC271" s="50"/>
      <c r="DD271" s="115"/>
      <c r="DE271" s="222"/>
      <c r="DF271" s="223"/>
      <c r="DJ271" s="221"/>
      <c r="DM271" s="50"/>
      <c r="DN271" s="115"/>
      <c r="DO271" s="43"/>
      <c r="DP271" s="43"/>
      <c r="DQ271" s="43"/>
      <c r="DR271" s="115"/>
      <c r="DU271" s="50"/>
      <c r="DV271" s="115"/>
      <c r="DW271" s="222"/>
      <c r="DX271" s="223"/>
      <c r="EB271" s="221"/>
      <c r="EE271" s="50"/>
      <c r="EF271" s="115"/>
      <c r="EG271" s="43"/>
      <c r="EH271" s="43"/>
      <c r="EI271" s="43"/>
      <c r="EJ271" s="115"/>
      <c r="EM271" s="50"/>
      <c r="EN271" s="115"/>
      <c r="EO271" s="222"/>
      <c r="EP271" s="223"/>
      <c r="ET271" s="221"/>
      <c r="EW271" s="50"/>
      <c r="EX271" s="115"/>
      <c r="EY271" s="43"/>
      <c r="EZ271" s="43"/>
      <c r="FA271" s="43"/>
      <c r="FB271" s="115"/>
      <c r="FE271" s="50"/>
      <c r="FF271" s="115"/>
      <c r="FG271" s="222"/>
      <c r="FH271" s="223"/>
      <c r="FL271" s="221"/>
      <c r="FO271" s="50"/>
      <c r="FP271" s="115"/>
      <c r="FQ271" s="43"/>
      <c r="FR271" s="43"/>
      <c r="FS271" s="43"/>
      <c r="FT271" s="115"/>
      <c r="FW271" s="50"/>
      <c r="FX271" s="115"/>
      <c r="FY271" s="222"/>
      <c r="FZ271" s="223"/>
      <c r="GD271" s="221"/>
      <c r="GG271" s="50"/>
      <c r="GH271" s="115"/>
      <c r="GI271" s="43"/>
      <c r="GJ271" s="43"/>
      <c r="GK271" s="43"/>
      <c r="GL271" s="115"/>
      <c r="GO271" s="50"/>
      <c r="GP271" s="115"/>
      <c r="GQ271" s="222"/>
    </row>
    <row r="272">
      <c r="A272" s="218"/>
      <c r="B272" s="219"/>
      <c r="C272" s="15"/>
      <c r="D272" s="15"/>
      <c r="E272" s="15"/>
      <c r="F272" s="71"/>
      <c r="G272" s="15"/>
      <c r="H272" s="15"/>
      <c r="I272" s="28"/>
      <c r="J272" s="71"/>
      <c r="K272" s="35"/>
      <c r="L272" s="35"/>
      <c r="M272" s="35"/>
      <c r="N272" s="71"/>
      <c r="O272" s="15"/>
      <c r="P272" s="15"/>
      <c r="Q272" s="28"/>
      <c r="R272" s="71"/>
      <c r="S272" s="173"/>
      <c r="T272" s="219"/>
      <c r="U272" s="15"/>
      <c r="V272" s="15"/>
      <c r="W272" s="15"/>
      <c r="X272" s="165"/>
      <c r="Y272" s="15"/>
      <c r="Z272" s="15"/>
      <c r="AA272" s="28"/>
      <c r="AB272" s="71"/>
      <c r="AC272" s="35"/>
      <c r="AD272" s="35"/>
      <c r="AE272" s="35"/>
      <c r="AF272" s="71"/>
      <c r="AG272" s="15"/>
      <c r="AH272" s="15"/>
      <c r="AI272" s="15"/>
      <c r="AJ272" s="71"/>
      <c r="AK272" s="173"/>
      <c r="AL272" s="219"/>
      <c r="AM272" s="15"/>
      <c r="AN272" s="15"/>
      <c r="AO272" s="15"/>
      <c r="AP272" s="165"/>
      <c r="AQ272" s="15"/>
      <c r="AR272" s="15"/>
      <c r="AS272" s="28"/>
      <c r="AT272" s="71"/>
      <c r="AU272" s="35"/>
      <c r="AV272" s="35"/>
      <c r="AW272" s="35"/>
      <c r="AX272" s="71"/>
      <c r="AY272" s="15"/>
      <c r="AZ272" s="15"/>
      <c r="BA272" s="28"/>
      <c r="BB272" s="71"/>
      <c r="BC272" s="173"/>
      <c r="BD272" s="220"/>
      <c r="BH272" s="221"/>
      <c r="BK272" s="50"/>
      <c r="BL272" s="115"/>
      <c r="BM272" s="43"/>
      <c r="BN272" s="43"/>
      <c r="BO272" s="43"/>
      <c r="BP272" s="115"/>
      <c r="BS272" s="50"/>
      <c r="BT272" s="115"/>
      <c r="BU272" s="222"/>
      <c r="BV272" s="223"/>
      <c r="BZ272" s="221"/>
      <c r="CC272" s="50"/>
      <c r="CD272" s="115"/>
      <c r="CE272" s="43"/>
      <c r="CF272" s="43"/>
      <c r="CG272" s="43"/>
      <c r="CH272" s="115"/>
      <c r="CK272" s="50"/>
      <c r="CL272" s="115"/>
      <c r="CM272" s="222"/>
      <c r="CN272" s="223"/>
      <c r="CR272" s="221"/>
      <c r="CU272" s="50"/>
      <c r="CV272" s="115"/>
      <c r="CW272" s="43"/>
      <c r="CX272" s="43"/>
      <c r="CY272" s="43"/>
      <c r="CZ272" s="115"/>
      <c r="DC272" s="50"/>
      <c r="DD272" s="115"/>
      <c r="DE272" s="222"/>
      <c r="DF272" s="223"/>
      <c r="DJ272" s="221"/>
      <c r="DM272" s="50"/>
      <c r="DN272" s="115"/>
      <c r="DO272" s="43"/>
      <c r="DP272" s="43"/>
      <c r="DQ272" s="43"/>
      <c r="DR272" s="115"/>
      <c r="DU272" s="50"/>
      <c r="DV272" s="115"/>
      <c r="DW272" s="222"/>
      <c r="DX272" s="223"/>
      <c r="EB272" s="221"/>
      <c r="EE272" s="50"/>
      <c r="EF272" s="115"/>
      <c r="EG272" s="43"/>
      <c r="EH272" s="43"/>
      <c r="EI272" s="43"/>
      <c r="EJ272" s="115"/>
      <c r="EM272" s="50"/>
      <c r="EN272" s="115"/>
      <c r="EO272" s="222"/>
      <c r="EP272" s="223"/>
      <c r="ET272" s="221"/>
      <c r="EW272" s="50"/>
      <c r="EX272" s="115"/>
      <c r="EY272" s="43"/>
      <c r="EZ272" s="43"/>
      <c r="FA272" s="43"/>
      <c r="FB272" s="115"/>
      <c r="FE272" s="50"/>
      <c r="FF272" s="115"/>
      <c r="FG272" s="222"/>
      <c r="FH272" s="223"/>
      <c r="FL272" s="221"/>
      <c r="FO272" s="50"/>
      <c r="FP272" s="115"/>
      <c r="FQ272" s="43"/>
      <c r="FR272" s="43"/>
      <c r="FS272" s="43"/>
      <c r="FT272" s="115"/>
      <c r="FW272" s="50"/>
      <c r="FX272" s="115"/>
      <c r="FY272" s="222"/>
      <c r="FZ272" s="223"/>
      <c r="GD272" s="221"/>
      <c r="GG272" s="50"/>
      <c r="GH272" s="115"/>
      <c r="GI272" s="43"/>
      <c r="GJ272" s="43"/>
      <c r="GK272" s="43"/>
      <c r="GL272" s="115"/>
      <c r="GO272" s="50"/>
      <c r="GP272" s="115"/>
      <c r="GQ272" s="222"/>
    </row>
    <row r="273">
      <c r="A273" s="218"/>
      <c r="B273" s="219"/>
      <c r="C273" s="15"/>
      <c r="D273" s="15"/>
      <c r="E273" s="15"/>
      <c r="F273" s="71"/>
      <c r="G273" s="15"/>
      <c r="H273" s="15"/>
      <c r="I273" s="28"/>
      <c r="J273" s="71"/>
      <c r="K273" s="35"/>
      <c r="L273" s="35"/>
      <c r="M273" s="35"/>
      <c r="N273" s="71"/>
      <c r="O273" s="15"/>
      <c r="P273" s="15"/>
      <c r="Q273" s="28"/>
      <c r="R273" s="71"/>
      <c r="S273" s="173"/>
      <c r="T273" s="219"/>
      <c r="U273" s="15"/>
      <c r="V273" s="15"/>
      <c r="W273" s="15"/>
      <c r="X273" s="165"/>
      <c r="Y273" s="15"/>
      <c r="Z273" s="15"/>
      <c r="AA273" s="28"/>
      <c r="AB273" s="71"/>
      <c r="AC273" s="35"/>
      <c r="AD273" s="35"/>
      <c r="AE273" s="35"/>
      <c r="AF273" s="71"/>
      <c r="AG273" s="15"/>
      <c r="AH273" s="15"/>
      <c r="AI273" s="15"/>
      <c r="AJ273" s="71"/>
      <c r="AK273" s="173"/>
      <c r="AL273" s="219"/>
      <c r="AM273" s="15"/>
      <c r="AN273" s="15"/>
      <c r="AO273" s="15"/>
      <c r="AP273" s="165"/>
      <c r="AQ273" s="15"/>
      <c r="AR273" s="15"/>
      <c r="AS273" s="28"/>
      <c r="AT273" s="71"/>
      <c r="AU273" s="35"/>
      <c r="AV273" s="35"/>
      <c r="AW273" s="35"/>
      <c r="AX273" s="71"/>
      <c r="AY273" s="15"/>
      <c r="AZ273" s="15"/>
      <c r="BA273" s="28"/>
      <c r="BB273" s="71"/>
      <c r="BC273" s="173"/>
      <c r="BD273" s="220"/>
      <c r="BH273" s="221"/>
      <c r="BK273" s="50"/>
      <c r="BL273" s="115"/>
      <c r="BM273" s="43"/>
      <c r="BN273" s="43"/>
      <c r="BO273" s="43"/>
      <c r="BP273" s="115"/>
      <c r="BS273" s="50"/>
      <c r="BT273" s="115"/>
      <c r="BU273" s="222"/>
      <c r="BV273" s="223"/>
      <c r="BZ273" s="221"/>
      <c r="CC273" s="50"/>
      <c r="CD273" s="115"/>
      <c r="CE273" s="43"/>
      <c r="CF273" s="43"/>
      <c r="CG273" s="43"/>
      <c r="CH273" s="115"/>
      <c r="CK273" s="50"/>
      <c r="CL273" s="115"/>
      <c r="CM273" s="222"/>
      <c r="CN273" s="223"/>
      <c r="CR273" s="221"/>
      <c r="CU273" s="50"/>
      <c r="CV273" s="115"/>
      <c r="CW273" s="43"/>
      <c r="CX273" s="43"/>
      <c r="CY273" s="43"/>
      <c r="CZ273" s="115"/>
      <c r="DC273" s="50"/>
      <c r="DD273" s="115"/>
      <c r="DE273" s="222"/>
      <c r="DF273" s="223"/>
      <c r="DJ273" s="221"/>
      <c r="DM273" s="50"/>
      <c r="DN273" s="115"/>
      <c r="DO273" s="43"/>
      <c r="DP273" s="43"/>
      <c r="DQ273" s="43"/>
      <c r="DR273" s="115"/>
      <c r="DU273" s="50"/>
      <c r="DV273" s="115"/>
      <c r="DW273" s="222"/>
      <c r="DX273" s="223"/>
      <c r="EB273" s="221"/>
      <c r="EE273" s="50"/>
      <c r="EF273" s="115"/>
      <c r="EG273" s="43"/>
      <c r="EH273" s="43"/>
      <c r="EI273" s="43"/>
      <c r="EJ273" s="115"/>
      <c r="EM273" s="50"/>
      <c r="EN273" s="115"/>
      <c r="EO273" s="222"/>
      <c r="EP273" s="223"/>
      <c r="ET273" s="221"/>
      <c r="EW273" s="50"/>
      <c r="EX273" s="115"/>
      <c r="EY273" s="43"/>
      <c r="EZ273" s="43"/>
      <c r="FA273" s="43"/>
      <c r="FB273" s="115"/>
      <c r="FE273" s="50"/>
      <c r="FF273" s="115"/>
      <c r="FG273" s="222"/>
      <c r="FH273" s="223"/>
      <c r="FL273" s="221"/>
      <c r="FO273" s="50"/>
      <c r="FP273" s="115"/>
      <c r="FQ273" s="43"/>
      <c r="FR273" s="43"/>
      <c r="FS273" s="43"/>
      <c r="FT273" s="115"/>
      <c r="FW273" s="50"/>
      <c r="FX273" s="115"/>
      <c r="FY273" s="222"/>
      <c r="FZ273" s="223"/>
      <c r="GD273" s="221"/>
      <c r="GG273" s="50"/>
      <c r="GH273" s="115"/>
      <c r="GI273" s="43"/>
      <c r="GJ273" s="43"/>
      <c r="GK273" s="43"/>
      <c r="GL273" s="115"/>
      <c r="GO273" s="50"/>
      <c r="GP273" s="115"/>
      <c r="GQ273" s="222"/>
    </row>
    <row r="274">
      <c r="A274" s="218"/>
      <c r="B274" s="219"/>
      <c r="C274" s="15"/>
      <c r="D274" s="15"/>
      <c r="E274" s="15"/>
      <c r="F274" s="71"/>
      <c r="G274" s="15"/>
      <c r="H274" s="15"/>
      <c r="I274" s="28"/>
      <c r="J274" s="71"/>
      <c r="K274" s="35"/>
      <c r="L274" s="35"/>
      <c r="M274" s="35"/>
      <c r="N274" s="71"/>
      <c r="O274" s="15"/>
      <c r="P274" s="15"/>
      <c r="Q274" s="28"/>
      <c r="R274" s="71"/>
      <c r="S274" s="173"/>
      <c r="T274" s="219"/>
      <c r="U274" s="15"/>
      <c r="V274" s="15"/>
      <c r="W274" s="15"/>
      <c r="X274" s="165"/>
      <c r="Y274" s="15"/>
      <c r="Z274" s="15"/>
      <c r="AA274" s="28"/>
      <c r="AB274" s="71"/>
      <c r="AC274" s="35"/>
      <c r="AD274" s="35"/>
      <c r="AE274" s="35"/>
      <c r="AF274" s="71"/>
      <c r="AG274" s="15"/>
      <c r="AH274" s="15"/>
      <c r="AI274" s="15"/>
      <c r="AJ274" s="71"/>
      <c r="AK274" s="173"/>
      <c r="AL274" s="219"/>
      <c r="AM274" s="15"/>
      <c r="AN274" s="15"/>
      <c r="AO274" s="15"/>
      <c r="AP274" s="165"/>
      <c r="AQ274" s="15"/>
      <c r="AR274" s="15"/>
      <c r="AS274" s="28"/>
      <c r="AT274" s="71"/>
      <c r="AU274" s="35"/>
      <c r="AV274" s="35"/>
      <c r="AW274" s="35"/>
      <c r="AX274" s="71"/>
      <c r="AY274" s="15"/>
      <c r="AZ274" s="15"/>
      <c r="BA274" s="28"/>
      <c r="BB274" s="71"/>
      <c r="BC274" s="173"/>
      <c r="BD274" s="220"/>
      <c r="BH274" s="221"/>
      <c r="BK274" s="50"/>
      <c r="BL274" s="115"/>
      <c r="BM274" s="43"/>
      <c r="BN274" s="43"/>
      <c r="BO274" s="43"/>
      <c r="BP274" s="115"/>
      <c r="BS274" s="50"/>
      <c r="BT274" s="115"/>
      <c r="BU274" s="222"/>
      <c r="BV274" s="223"/>
      <c r="BZ274" s="221"/>
      <c r="CC274" s="50"/>
      <c r="CD274" s="115"/>
      <c r="CE274" s="43"/>
      <c r="CF274" s="43"/>
      <c r="CG274" s="43"/>
      <c r="CH274" s="115"/>
      <c r="CK274" s="50"/>
      <c r="CL274" s="115"/>
      <c r="CM274" s="222"/>
      <c r="CN274" s="223"/>
      <c r="CR274" s="221"/>
      <c r="CU274" s="50"/>
      <c r="CV274" s="115"/>
      <c r="CW274" s="43"/>
      <c r="CX274" s="43"/>
      <c r="CY274" s="43"/>
      <c r="CZ274" s="115"/>
      <c r="DC274" s="50"/>
      <c r="DD274" s="115"/>
      <c r="DE274" s="222"/>
      <c r="DF274" s="223"/>
      <c r="DJ274" s="221"/>
      <c r="DM274" s="50"/>
      <c r="DN274" s="115"/>
      <c r="DO274" s="43"/>
      <c r="DP274" s="43"/>
      <c r="DQ274" s="43"/>
      <c r="DR274" s="115"/>
      <c r="DU274" s="50"/>
      <c r="DV274" s="115"/>
      <c r="DW274" s="222"/>
      <c r="DX274" s="223"/>
      <c r="EB274" s="221"/>
      <c r="EE274" s="50"/>
      <c r="EF274" s="115"/>
      <c r="EG274" s="43"/>
      <c r="EH274" s="43"/>
      <c r="EI274" s="43"/>
      <c r="EJ274" s="115"/>
      <c r="EM274" s="50"/>
      <c r="EN274" s="115"/>
      <c r="EO274" s="222"/>
      <c r="EP274" s="223"/>
      <c r="ET274" s="221"/>
      <c r="EW274" s="50"/>
      <c r="EX274" s="115"/>
      <c r="EY274" s="43"/>
      <c r="EZ274" s="43"/>
      <c r="FA274" s="43"/>
      <c r="FB274" s="115"/>
      <c r="FE274" s="50"/>
      <c r="FF274" s="115"/>
      <c r="FG274" s="222"/>
      <c r="FH274" s="223"/>
      <c r="FL274" s="221"/>
      <c r="FO274" s="50"/>
      <c r="FP274" s="115"/>
      <c r="FQ274" s="43"/>
      <c r="FR274" s="43"/>
      <c r="FS274" s="43"/>
      <c r="FT274" s="115"/>
      <c r="FW274" s="50"/>
      <c r="FX274" s="115"/>
      <c r="FY274" s="222"/>
      <c r="FZ274" s="223"/>
      <c r="GD274" s="221"/>
      <c r="GG274" s="50"/>
      <c r="GH274" s="115"/>
      <c r="GI274" s="43"/>
      <c r="GJ274" s="43"/>
      <c r="GK274" s="43"/>
      <c r="GL274" s="115"/>
      <c r="GO274" s="50"/>
      <c r="GP274" s="115"/>
      <c r="GQ274" s="222"/>
    </row>
    <row r="275">
      <c r="A275" s="218"/>
      <c r="B275" s="219"/>
      <c r="C275" s="15"/>
      <c r="D275" s="15"/>
      <c r="E275" s="15"/>
      <c r="F275" s="71"/>
      <c r="G275" s="15"/>
      <c r="H275" s="15"/>
      <c r="I275" s="28"/>
      <c r="J275" s="71"/>
      <c r="K275" s="35"/>
      <c r="L275" s="35"/>
      <c r="M275" s="35"/>
      <c r="N275" s="71"/>
      <c r="O275" s="15"/>
      <c r="P275" s="15"/>
      <c r="Q275" s="28"/>
      <c r="R275" s="71"/>
      <c r="S275" s="173"/>
      <c r="T275" s="219"/>
      <c r="U275" s="15"/>
      <c r="V275" s="15"/>
      <c r="W275" s="15"/>
      <c r="X275" s="165"/>
      <c r="Y275" s="15"/>
      <c r="Z275" s="15"/>
      <c r="AA275" s="28"/>
      <c r="AB275" s="71"/>
      <c r="AC275" s="35"/>
      <c r="AD275" s="35"/>
      <c r="AE275" s="35"/>
      <c r="AF275" s="71"/>
      <c r="AG275" s="15"/>
      <c r="AH275" s="15"/>
      <c r="AI275" s="15"/>
      <c r="AJ275" s="71"/>
      <c r="AK275" s="173"/>
      <c r="AL275" s="219"/>
      <c r="AM275" s="15"/>
      <c r="AN275" s="15"/>
      <c r="AO275" s="15"/>
      <c r="AP275" s="165"/>
      <c r="AQ275" s="15"/>
      <c r="AR275" s="15"/>
      <c r="AS275" s="28"/>
      <c r="AT275" s="71"/>
      <c r="AU275" s="35"/>
      <c r="AV275" s="35"/>
      <c r="AW275" s="35"/>
      <c r="AX275" s="71"/>
      <c r="AY275" s="15"/>
      <c r="AZ275" s="15"/>
      <c r="BA275" s="28"/>
      <c r="BB275" s="71"/>
      <c r="BC275" s="173"/>
      <c r="BD275" s="220"/>
      <c r="BH275" s="221"/>
      <c r="BK275" s="50"/>
      <c r="BL275" s="115"/>
      <c r="BM275" s="43"/>
      <c r="BN275" s="43"/>
      <c r="BO275" s="43"/>
      <c r="BP275" s="115"/>
      <c r="BS275" s="50"/>
      <c r="BT275" s="115"/>
      <c r="BU275" s="222"/>
      <c r="BV275" s="223"/>
      <c r="BZ275" s="221"/>
      <c r="CC275" s="50"/>
      <c r="CD275" s="115"/>
      <c r="CE275" s="43"/>
      <c r="CF275" s="43"/>
      <c r="CG275" s="43"/>
      <c r="CH275" s="115"/>
      <c r="CK275" s="50"/>
      <c r="CL275" s="115"/>
      <c r="CM275" s="222"/>
      <c r="CN275" s="223"/>
      <c r="CR275" s="221"/>
      <c r="CU275" s="50"/>
      <c r="CV275" s="115"/>
      <c r="CW275" s="43"/>
      <c r="CX275" s="43"/>
      <c r="CY275" s="43"/>
      <c r="CZ275" s="115"/>
      <c r="DC275" s="50"/>
      <c r="DD275" s="115"/>
      <c r="DE275" s="222"/>
      <c r="DF275" s="223"/>
      <c r="DJ275" s="221"/>
      <c r="DM275" s="50"/>
      <c r="DN275" s="115"/>
      <c r="DO275" s="43"/>
      <c r="DP275" s="43"/>
      <c r="DQ275" s="43"/>
      <c r="DR275" s="115"/>
      <c r="DU275" s="50"/>
      <c r="DV275" s="115"/>
      <c r="DW275" s="222"/>
      <c r="DX275" s="223"/>
      <c r="EB275" s="221"/>
      <c r="EE275" s="50"/>
      <c r="EF275" s="115"/>
      <c r="EG275" s="43"/>
      <c r="EH275" s="43"/>
      <c r="EI275" s="43"/>
      <c r="EJ275" s="115"/>
      <c r="EM275" s="50"/>
      <c r="EN275" s="115"/>
      <c r="EO275" s="222"/>
      <c r="EP275" s="223"/>
      <c r="ET275" s="221"/>
      <c r="EW275" s="50"/>
      <c r="EX275" s="115"/>
      <c r="EY275" s="43"/>
      <c r="EZ275" s="43"/>
      <c r="FA275" s="43"/>
      <c r="FB275" s="115"/>
      <c r="FE275" s="50"/>
      <c r="FF275" s="115"/>
      <c r="FG275" s="222"/>
      <c r="FH275" s="223"/>
      <c r="FL275" s="221"/>
      <c r="FO275" s="50"/>
      <c r="FP275" s="115"/>
      <c r="FQ275" s="43"/>
      <c r="FR275" s="43"/>
      <c r="FS275" s="43"/>
      <c r="FT275" s="115"/>
      <c r="FW275" s="50"/>
      <c r="FX275" s="115"/>
      <c r="FY275" s="222"/>
      <c r="FZ275" s="223"/>
      <c r="GD275" s="221"/>
      <c r="GG275" s="50"/>
      <c r="GH275" s="115"/>
      <c r="GI275" s="43"/>
      <c r="GJ275" s="43"/>
      <c r="GK275" s="43"/>
      <c r="GL275" s="115"/>
      <c r="GO275" s="50"/>
      <c r="GP275" s="115"/>
      <c r="GQ275" s="222"/>
    </row>
    <row r="276">
      <c r="A276" s="218"/>
      <c r="B276" s="219"/>
      <c r="C276" s="15"/>
      <c r="D276" s="15"/>
      <c r="E276" s="15"/>
      <c r="F276" s="71"/>
      <c r="G276" s="15"/>
      <c r="H276" s="15"/>
      <c r="I276" s="28"/>
      <c r="J276" s="71"/>
      <c r="K276" s="35"/>
      <c r="L276" s="35"/>
      <c r="M276" s="35"/>
      <c r="N276" s="71"/>
      <c r="O276" s="15"/>
      <c r="P276" s="15"/>
      <c r="Q276" s="28"/>
      <c r="R276" s="71"/>
      <c r="S276" s="173"/>
      <c r="T276" s="219"/>
      <c r="U276" s="15"/>
      <c r="V276" s="15"/>
      <c r="W276" s="15"/>
      <c r="X276" s="165"/>
      <c r="Y276" s="15"/>
      <c r="Z276" s="15"/>
      <c r="AA276" s="28"/>
      <c r="AB276" s="71"/>
      <c r="AC276" s="35"/>
      <c r="AD276" s="35"/>
      <c r="AE276" s="35"/>
      <c r="AF276" s="71"/>
      <c r="AG276" s="15"/>
      <c r="AH276" s="15"/>
      <c r="AI276" s="15"/>
      <c r="AJ276" s="71"/>
      <c r="AK276" s="173"/>
      <c r="AL276" s="219"/>
      <c r="AM276" s="15"/>
      <c r="AN276" s="15"/>
      <c r="AO276" s="15"/>
      <c r="AP276" s="165"/>
      <c r="AQ276" s="15"/>
      <c r="AR276" s="15"/>
      <c r="AS276" s="28"/>
      <c r="AT276" s="71"/>
      <c r="AU276" s="35"/>
      <c r="AV276" s="35"/>
      <c r="AW276" s="35"/>
      <c r="AX276" s="71"/>
      <c r="AY276" s="15"/>
      <c r="AZ276" s="15"/>
      <c r="BA276" s="28"/>
      <c r="BB276" s="71"/>
      <c r="BC276" s="173"/>
      <c r="BD276" s="220"/>
      <c r="BH276" s="221"/>
      <c r="BK276" s="50"/>
      <c r="BL276" s="115"/>
      <c r="BM276" s="43"/>
      <c r="BN276" s="43"/>
      <c r="BO276" s="43"/>
      <c r="BP276" s="115"/>
      <c r="BS276" s="50"/>
      <c r="BT276" s="115"/>
      <c r="BU276" s="222"/>
      <c r="BV276" s="223"/>
      <c r="BZ276" s="221"/>
      <c r="CC276" s="50"/>
      <c r="CD276" s="115"/>
      <c r="CE276" s="43"/>
      <c r="CF276" s="43"/>
      <c r="CG276" s="43"/>
      <c r="CH276" s="115"/>
      <c r="CK276" s="50"/>
      <c r="CL276" s="115"/>
      <c r="CM276" s="222"/>
      <c r="CN276" s="223"/>
      <c r="CR276" s="221"/>
      <c r="CU276" s="50"/>
      <c r="CV276" s="115"/>
      <c r="CW276" s="43"/>
      <c r="CX276" s="43"/>
      <c r="CY276" s="43"/>
      <c r="CZ276" s="115"/>
      <c r="DC276" s="50"/>
      <c r="DD276" s="115"/>
      <c r="DE276" s="222"/>
      <c r="DF276" s="223"/>
      <c r="DJ276" s="221"/>
      <c r="DM276" s="50"/>
      <c r="DN276" s="115"/>
      <c r="DO276" s="43"/>
      <c r="DP276" s="43"/>
      <c r="DQ276" s="43"/>
      <c r="DR276" s="115"/>
      <c r="DU276" s="50"/>
      <c r="DV276" s="115"/>
      <c r="DW276" s="222"/>
      <c r="DX276" s="223"/>
      <c r="EB276" s="221"/>
      <c r="EE276" s="50"/>
      <c r="EF276" s="115"/>
      <c r="EG276" s="43"/>
      <c r="EH276" s="43"/>
      <c r="EI276" s="43"/>
      <c r="EJ276" s="115"/>
      <c r="EM276" s="50"/>
      <c r="EN276" s="115"/>
      <c r="EO276" s="222"/>
      <c r="EP276" s="223"/>
      <c r="ET276" s="221"/>
      <c r="EW276" s="50"/>
      <c r="EX276" s="115"/>
      <c r="EY276" s="43"/>
      <c r="EZ276" s="43"/>
      <c r="FA276" s="43"/>
      <c r="FB276" s="115"/>
      <c r="FE276" s="50"/>
      <c r="FF276" s="115"/>
      <c r="FG276" s="222"/>
      <c r="FH276" s="223"/>
      <c r="FL276" s="221"/>
      <c r="FO276" s="50"/>
      <c r="FP276" s="115"/>
      <c r="FQ276" s="43"/>
      <c r="FR276" s="43"/>
      <c r="FS276" s="43"/>
      <c r="FT276" s="115"/>
      <c r="FW276" s="50"/>
      <c r="FX276" s="115"/>
      <c r="FY276" s="222"/>
      <c r="FZ276" s="223"/>
      <c r="GD276" s="221"/>
      <c r="GG276" s="50"/>
      <c r="GH276" s="115"/>
      <c r="GI276" s="43"/>
      <c r="GJ276" s="43"/>
      <c r="GK276" s="43"/>
      <c r="GL276" s="115"/>
      <c r="GO276" s="50"/>
      <c r="GP276" s="115"/>
      <c r="GQ276" s="222"/>
    </row>
    <row r="277">
      <c r="A277" s="218"/>
      <c r="B277" s="219"/>
      <c r="C277" s="15"/>
      <c r="D277" s="15"/>
      <c r="E277" s="15"/>
      <c r="F277" s="71"/>
      <c r="G277" s="15"/>
      <c r="H277" s="15"/>
      <c r="I277" s="28"/>
      <c r="J277" s="71"/>
      <c r="K277" s="35"/>
      <c r="L277" s="35"/>
      <c r="M277" s="35"/>
      <c r="N277" s="71"/>
      <c r="O277" s="15"/>
      <c r="P277" s="15"/>
      <c r="Q277" s="28"/>
      <c r="R277" s="71"/>
      <c r="S277" s="173"/>
      <c r="T277" s="219"/>
      <c r="U277" s="15"/>
      <c r="V277" s="15"/>
      <c r="W277" s="15"/>
      <c r="X277" s="165"/>
      <c r="Y277" s="15"/>
      <c r="Z277" s="15"/>
      <c r="AA277" s="28"/>
      <c r="AB277" s="71"/>
      <c r="AC277" s="35"/>
      <c r="AD277" s="35"/>
      <c r="AE277" s="35"/>
      <c r="AF277" s="71"/>
      <c r="AG277" s="15"/>
      <c r="AH277" s="15"/>
      <c r="AI277" s="15"/>
      <c r="AJ277" s="71"/>
      <c r="AK277" s="173"/>
      <c r="AL277" s="219"/>
      <c r="AM277" s="15"/>
      <c r="AN277" s="15"/>
      <c r="AO277" s="15"/>
      <c r="AP277" s="165"/>
      <c r="AQ277" s="15"/>
      <c r="AR277" s="15"/>
      <c r="AS277" s="28"/>
      <c r="AT277" s="71"/>
      <c r="AU277" s="35"/>
      <c r="AV277" s="35"/>
      <c r="AW277" s="35"/>
      <c r="AX277" s="71"/>
      <c r="AY277" s="15"/>
      <c r="AZ277" s="15"/>
      <c r="BA277" s="28"/>
      <c r="BB277" s="71"/>
      <c r="BC277" s="173"/>
      <c r="BD277" s="220"/>
      <c r="BH277" s="221"/>
      <c r="BK277" s="50"/>
      <c r="BL277" s="115"/>
      <c r="BM277" s="43"/>
      <c r="BN277" s="43"/>
      <c r="BO277" s="43"/>
      <c r="BP277" s="115"/>
      <c r="BS277" s="50"/>
      <c r="BT277" s="115"/>
      <c r="BU277" s="222"/>
      <c r="BV277" s="223"/>
      <c r="BZ277" s="221"/>
      <c r="CC277" s="50"/>
      <c r="CD277" s="115"/>
      <c r="CE277" s="43"/>
      <c r="CF277" s="43"/>
      <c r="CG277" s="43"/>
      <c r="CH277" s="115"/>
      <c r="CK277" s="50"/>
      <c r="CL277" s="115"/>
      <c r="CM277" s="222"/>
      <c r="CN277" s="223"/>
      <c r="CR277" s="221"/>
      <c r="CU277" s="50"/>
      <c r="CV277" s="115"/>
      <c r="CW277" s="43"/>
      <c r="CX277" s="43"/>
      <c r="CY277" s="43"/>
      <c r="CZ277" s="115"/>
      <c r="DC277" s="50"/>
      <c r="DD277" s="115"/>
      <c r="DE277" s="222"/>
      <c r="DF277" s="223"/>
      <c r="DJ277" s="221"/>
      <c r="DM277" s="50"/>
      <c r="DN277" s="115"/>
      <c r="DO277" s="43"/>
      <c r="DP277" s="43"/>
      <c r="DQ277" s="43"/>
      <c r="DR277" s="115"/>
      <c r="DU277" s="50"/>
      <c r="DV277" s="115"/>
      <c r="DW277" s="222"/>
      <c r="DX277" s="223"/>
      <c r="EB277" s="221"/>
      <c r="EE277" s="50"/>
      <c r="EF277" s="115"/>
      <c r="EG277" s="43"/>
      <c r="EH277" s="43"/>
      <c r="EI277" s="43"/>
      <c r="EJ277" s="115"/>
      <c r="EM277" s="50"/>
      <c r="EN277" s="115"/>
      <c r="EO277" s="222"/>
      <c r="EP277" s="223"/>
      <c r="ET277" s="221"/>
      <c r="EW277" s="50"/>
      <c r="EX277" s="115"/>
      <c r="EY277" s="43"/>
      <c r="EZ277" s="43"/>
      <c r="FA277" s="43"/>
      <c r="FB277" s="115"/>
      <c r="FE277" s="50"/>
      <c r="FF277" s="115"/>
      <c r="FG277" s="222"/>
      <c r="FH277" s="223"/>
      <c r="FL277" s="221"/>
      <c r="FO277" s="50"/>
      <c r="FP277" s="115"/>
      <c r="FQ277" s="43"/>
      <c r="FR277" s="43"/>
      <c r="FS277" s="43"/>
      <c r="FT277" s="115"/>
      <c r="FW277" s="50"/>
      <c r="FX277" s="115"/>
      <c r="FY277" s="222"/>
      <c r="FZ277" s="223"/>
      <c r="GD277" s="221"/>
      <c r="GG277" s="50"/>
      <c r="GH277" s="115"/>
      <c r="GI277" s="43"/>
      <c r="GJ277" s="43"/>
      <c r="GK277" s="43"/>
      <c r="GL277" s="115"/>
      <c r="GO277" s="50"/>
      <c r="GP277" s="115"/>
      <c r="GQ277" s="222"/>
    </row>
    <row r="278">
      <c r="A278" s="218"/>
      <c r="B278" s="219"/>
      <c r="C278" s="15"/>
      <c r="D278" s="15"/>
      <c r="E278" s="15"/>
      <c r="F278" s="71"/>
      <c r="G278" s="15"/>
      <c r="H278" s="15"/>
      <c r="I278" s="28"/>
      <c r="J278" s="71"/>
      <c r="K278" s="35"/>
      <c r="L278" s="35"/>
      <c r="M278" s="35"/>
      <c r="N278" s="71"/>
      <c r="O278" s="15"/>
      <c r="P278" s="15"/>
      <c r="Q278" s="28"/>
      <c r="R278" s="71"/>
      <c r="S278" s="173"/>
      <c r="T278" s="219"/>
      <c r="U278" s="15"/>
      <c r="V278" s="15"/>
      <c r="W278" s="15"/>
      <c r="X278" s="165"/>
      <c r="Y278" s="15"/>
      <c r="Z278" s="15"/>
      <c r="AA278" s="28"/>
      <c r="AB278" s="71"/>
      <c r="AC278" s="35"/>
      <c r="AD278" s="35"/>
      <c r="AE278" s="35"/>
      <c r="AF278" s="71"/>
      <c r="AG278" s="15"/>
      <c r="AH278" s="15"/>
      <c r="AI278" s="15"/>
      <c r="AJ278" s="71"/>
      <c r="AK278" s="173"/>
      <c r="AL278" s="219"/>
      <c r="AM278" s="15"/>
      <c r="AN278" s="15"/>
      <c r="AO278" s="15"/>
      <c r="AP278" s="165"/>
      <c r="AQ278" s="15"/>
      <c r="AR278" s="15"/>
      <c r="AS278" s="28"/>
      <c r="AT278" s="71"/>
      <c r="AU278" s="35"/>
      <c r="AV278" s="35"/>
      <c r="AW278" s="35"/>
      <c r="AX278" s="71"/>
      <c r="AY278" s="15"/>
      <c r="AZ278" s="15"/>
      <c r="BA278" s="28"/>
      <c r="BB278" s="71"/>
      <c r="BC278" s="173"/>
      <c r="BD278" s="220"/>
      <c r="BH278" s="221"/>
      <c r="BK278" s="50"/>
      <c r="BL278" s="115"/>
      <c r="BM278" s="43"/>
      <c r="BN278" s="43"/>
      <c r="BO278" s="43"/>
      <c r="BP278" s="115"/>
      <c r="BS278" s="50"/>
      <c r="BT278" s="115"/>
      <c r="BU278" s="222"/>
      <c r="BV278" s="223"/>
      <c r="BZ278" s="221"/>
      <c r="CC278" s="50"/>
      <c r="CD278" s="115"/>
      <c r="CE278" s="43"/>
      <c r="CF278" s="43"/>
      <c r="CG278" s="43"/>
      <c r="CH278" s="115"/>
      <c r="CK278" s="50"/>
      <c r="CL278" s="115"/>
      <c r="CM278" s="222"/>
      <c r="CN278" s="223"/>
      <c r="CR278" s="221"/>
      <c r="CU278" s="50"/>
      <c r="CV278" s="115"/>
      <c r="CW278" s="43"/>
      <c r="CX278" s="43"/>
      <c r="CY278" s="43"/>
      <c r="CZ278" s="115"/>
      <c r="DC278" s="50"/>
      <c r="DD278" s="115"/>
      <c r="DE278" s="222"/>
      <c r="DF278" s="223"/>
      <c r="DJ278" s="221"/>
      <c r="DM278" s="50"/>
      <c r="DN278" s="115"/>
      <c r="DO278" s="43"/>
      <c r="DP278" s="43"/>
      <c r="DQ278" s="43"/>
      <c r="DR278" s="115"/>
      <c r="DU278" s="50"/>
      <c r="DV278" s="115"/>
      <c r="DW278" s="222"/>
      <c r="DX278" s="223"/>
      <c r="EB278" s="221"/>
      <c r="EE278" s="50"/>
      <c r="EF278" s="115"/>
      <c r="EG278" s="43"/>
      <c r="EH278" s="43"/>
      <c r="EI278" s="43"/>
      <c r="EJ278" s="115"/>
      <c r="EM278" s="50"/>
      <c r="EN278" s="115"/>
      <c r="EO278" s="222"/>
      <c r="EP278" s="223"/>
      <c r="ET278" s="221"/>
      <c r="EW278" s="50"/>
      <c r="EX278" s="115"/>
      <c r="EY278" s="43"/>
      <c r="EZ278" s="43"/>
      <c r="FA278" s="43"/>
      <c r="FB278" s="115"/>
      <c r="FE278" s="50"/>
      <c r="FF278" s="115"/>
      <c r="FG278" s="222"/>
      <c r="FH278" s="223"/>
      <c r="FL278" s="221"/>
      <c r="FO278" s="50"/>
      <c r="FP278" s="115"/>
      <c r="FQ278" s="43"/>
      <c r="FR278" s="43"/>
      <c r="FS278" s="43"/>
      <c r="FT278" s="115"/>
      <c r="FW278" s="50"/>
      <c r="FX278" s="115"/>
      <c r="FY278" s="222"/>
      <c r="FZ278" s="223"/>
      <c r="GD278" s="221"/>
      <c r="GG278" s="50"/>
      <c r="GH278" s="115"/>
      <c r="GI278" s="43"/>
      <c r="GJ278" s="43"/>
      <c r="GK278" s="43"/>
      <c r="GL278" s="115"/>
      <c r="GO278" s="50"/>
      <c r="GP278" s="115"/>
      <c r="GQ278" s="222"/>
    </row>
    <row r="279">
      <c r="A279" s="218"/>
      <c r="B279" s="219"/>
      <c r="C279" s="15"/>
      <c r="D279" s="15"/>
      <c r="E279" s="15"/>
      <c r="F279" s="71"/>
      <c r="G279" s="15"/>
      <c r="H279" s="15"/>
      <c r="I279" s="28"/>
      <c r="J279" s="71"/>
      <c r="K279" s="35"/>
      <c r="L279" s="35"/>
      <c r="M279" s="35"/>
      <c r="N279" s="71"/>
      <c r="O279" s="15"/>
      <c r="P279" s="15"/>
      <c r="Q279" s="28"/>
      <c r="R279" s="71"/>
      <c r="S279" s="173"/>
      <c r="T279" s="219"/>
      <c r="U279" s="15"/>
      <c r="V279" s="15"/>
      <c r="W279" s="15"/>
      <c r="X279" s="165"/>
      <c r="Y279" s="15"/>
      <c r="Z279" s="15"/>
      <c r="AA279" s="28"/>
      <c r="AB279" s="71"/>
      <c r="AC279" s="35"/>
      <c r="AD279" s="35"/>
      <c r="AE279" s="35"/>
      <c r="AF279" s="71"/>
      <c r="AG279" s="15"/>
      <c r="AH279" s="15"/>
      <c r="AI279" s="15"/>
      <c r="AJ279" s="71"/>
      <c r="AK279" s="173"/>
      <c r="AL279" s="219"/>
      <c r="AM279" s="15"/>
      <c r="AN279" s="15"/>
      <c r="AO279" s="15"/>
      <c r="AP279" s="165"/>
      <c r="AQ279" s="15"/>
      <c r="AR279" s="15"/>
      <c r="AS279" s="28"/>
      <c r="AT279" s="71"/>
      <c r="AU279" s="35"/>
      <c r="AV279" s="35"/>
      <c r="AW279" s="35"/>
      <c r="AX279" s="71"/>
      <c r="AY279" s="15"/>
      <c r="AZ279" s="15"/>
      <c r="BA279" s="28"/>
      <c r="BB279" s="71"/>
      <c r="BC279" s="173"/>
      <c r="BD279" s="220"/>
      <c r="BH279" s="221"/>
      <c r="BK279" s="50"/>
      <c r="BL279" s="115"/>
      <c r="BM279" s="43"/>
      <c r="BN279" s="43"/>
      <c r="BO279" s="43"/>
      <c r="BP279" s="115"/>
      <c r="BS279" s="50"/>
      <c r="BT279" s="115"/>
      <c r="BU279" s="222"/>
      <c r="BV279" s="223"/>
      <c r="BZ279" s="221"/>
      <c r="CC279" s="50"/>
      <c r="CD279" s="115"/>
      <c r="CE279" s="43"/>
      <c r="CF279" s="43"/>
      <c r="CG279" s="43"/>
      <c r="CH279" s="115"/>
      <c r="CK279" s="50"/>
      <c r="CL279" s="115"/>
      <c r="CM279" s="222"/>
      <c r="CN279" s="223"/>
      <c r="CR279" s="221"/>
      <c r="CU279" s="50"/>
      <c r="CV279" s="115"/>
      <c r="CW279" s="43"/>
      <c r="CX279" s="43"/>
      <c r="CY279" s="43"/>
      <c r="CZ279" s="115"/>
      <c r="DC279" s="50"/>
      <c r="DD279" s="115"/>
      <c r="DE279" s="222"/>
      <c r="DF279" s="223"/>
      <c r="DJ279" s="221"/>
      <c r="DM279" s="50"/>
      <c r="DN279" s="115"/>
      <c r="DO279" s="43"/>
      <c r="DP279" s="43"/>
      <c r="DQ279" s="43"/>
      <c r="DR279" s="115"/>
      <c r="DU279" s="50"/>
      <c r="DV279" s="115"/>
      <c r="DW279" s="222"/>
      <c r="DX279" s="223"/>
      <c r="EB279" s="221"/>
      <c r="EE279" s="50"/>
      <c r="EF279" s="115"/>
      <c r="EG279" s="43"/>
      <c r="EH279" s="43"/>
      <c r="EI279" s="43"/>
      <c r="EJ279" s="115"/>
      <c r="EM279" s="50"/>
      <c r="EN279" s="115"/>
      <c r="EO279" s="222"/>
      <c r="EP279" s="223"/>
      <c r="ET279" s="221"/>
      <c r="EW279" s="50"/>
      <c r="EX279" s="115"/>
      <c r="EY279" s="43"/>
      <c r="EZ279" s="43"/>
      <c r="FA279" s="43"/>
      <c r="FB279" s="115"/>
      <c r="FE279" s="50"/>
      <c r="FF279" s="115"/>
      <c r="FG279" s="222"/>
      <c r="FH279" s="223"/>
      <c r="FL279" s="221"/>
      <c r="FO279" s="50"/>
      <c r="FP279" s="115"/>
      <c r="FQ279" s="43"/>
      <c r="FR279" s="43"/>
      <c r="FS279" s="43"/>
      <c r="FT279" s="115"/>
      <c r="FW279" s="50"/>
      <c r="FX279" s="115"/>
      <c r="FY279" s="222"/>
      <c r="FZ279" s="223"/>
      <c r="GD279" s="221"/>
      <c r="GG279" s="50"/>
      <c r="GH279" s="115"/>
      <c r="GI279" s="43"/>
      <c r="GJ279" s="43"/>
      <c r="GK279" s="43"/>
      <c r="GL279" s="115"/>
      <c r="GO279" s="50"/>
      <c r="GP279" s="115"/>
      <c r="GQ279" s="222"/>
    </row>
    <row r="280">
      <c r="A280" s="218"/>
      <c r="B280" s="219"/>
      <c r="C280" s="15"/>
      <c r="D280" s="15"/>
      <c r="E280" s="15"/>
      <c r="F280" s="71"/>
      <c r="G280" s="15"/>
      <c r="H280" s="15"/>
      <c r="I280" s="28"/>
      <c r="J280" s="71"/>
      <c r="K280" s="35"/>
      <c r="L280" s="35"/>
      <c r="M280" s="35"/>
      <c r="N280" s="71"/>
      <c r="O280" s="15"/>
      <c r="P280" s="15"/>
      <c r="Q280" s="28"/>
      <c r="R280" s="71"/>
      <c r="S280" s="173"/>
      <c r="T280" s="219"/>
      <c r="U280" s="15"/>
      <c r="V280" s="15"/>
      <c r="W280" s="15"/>
      <c r="X280" s="165"/>
      <c r="Y280" s="15"/>
      <c r="Z280" s="15"/>
      <c r="AA280" s="28"/>
      <c r="AB280" s="71"/>
      <c r="AC280" s="35"/>
      <c r="AD280" s="35"/>
      <c r="AE280" s="35"/>
      <c r="AF280" s="71"/>
      <c r="AG280" s="15"/>
      <c r="AH280" s="15"/>
      <c r="AI280" s="15"/>
      <c r="AJ280" s="71"/>
      <c r="AK280" s="173"/>
      <c r="AL280" s="219"/>
      <c r="AM280" s="15"/>
      <c r="AN280" s="15"/>
      <c r="AO280" s="15"/>
      <c r="AP280" s="165"/>
      <c r="AQ280" s="15"/>
      <c r="AR280" s="15"/>
      <c r="AS280" s="28"/>
      <c r="AT280" s="71"/>
      <c r="AU280" s="35"/>
      <c r="AV280" s="35"/>
      <c r="AW280" s="35"/>
      <c r="AX280" s="71"/>
      <c r="AY280" s="15"/>
      <c r="AZ280" s="15"/>
      <c r="BA280" s="28"/>
      <c r="BB280" s="71"/>
      <c r="BC280" s="173"/>
      <c r="BD280" s="220"/>
      <c r="BH280" s="221"/>
      <c r="BK280" s="50"/>
      <c r="BL280" s="115"/>
      <c r="BM280" s="43"/>
      <c r="BN280" s="43"/>
      <c r="BO280" s="43"/>
      <c r="BP280" s="115"/>
      <c r="BS280" s="50"/>
      <c r="BT280" s="115"/>
      <c r="BU280" s="222"/>
      <c r="BV280" s="223"/>
      <c r="BZ280" s="221"/>
      <c r="CC280" s="50"/>
      <c r="CD280" s="115"/>
      <c r="CE280" s="43"/>
      <c r="CF280" s="43"/>
      <c r="CG280" s="43"/>
      <c r="CH280" s="115"/>
      <c r="CK280" s="50"/>
      <c r="CL280" s="115"/>
      <c r="CM280" s="222"/>
      <c r="CN280" s="223"/>
      <c r="CR280" s="221"/>
      <c r="CU280" s="50"/>
      <c r="CV280" s="115"/>
      <c r="CW280" s="43"/>
      <c r="CX280" s="43"/>
      <c r="CY280" s="43"/>
      <c r="CZ280" s="115"/>
      <c r="DC280" s="50"/>
      <c r="DD280" s="115"/>
      <c r="DE280" s="222"/>
      <c r="DF280" s="223"/>
      <c r="DJ280" s="221"/>
      <c r="DM280" s="50"/>
      <c r="DN280" s="115"/>
      <c r="DO280" s="43"/>
      <c r="DP280" s="43"/>
      <c r="DQ280" s="43"/>
      <c r="DR280" s="115"/>
      <c r="DU280" s="50"/>
      <c r="DV280" s="115"/>
      <c r="DW280" s="222"/>
      <c r="DX280" s="223"/>
      <c r="EB280" s="221"/>
      <c r="EE280" s="50"/>
      <c r="EF280" s="115"/>
      <c r="EG280" s="43"/>
      <c r="EH280" s="43"/>
      <c r="EI280" s="43"/>
      <c r="EJ280" s="115"/>
      <c r="EM280" s="50"/>
      <c r="EN280" s="115"/>
      <c r="EO280" s="222"/>
      <c r="EP280" s="223"/>
      <c r="ET280" s="221"/>
      <c r="EW280" s="50"/>
      <c r="EX280" s="115"/>
      <c r="EY280" s="43"/>
      <c r="EZ280" s="43"/>
      <c r="FA280" s="43"/>
      <c r="FB280" s="115"/>
      <c r="FE280" s="50"/>
      <c r="FF280" s="115"/>
      <c r="FG280" s="222"/>
      <c r="FH280" s="223"/>
      <c r="FL280" s="221"/>
      <c r="FO280" s="50"/>
      <c r="FP280" s="115"/>
      <c r="FQ280" s="43"/>
      <c r="FR280" s="43"/>
      <c r="FS280" s="43"/>
      <c r="FT280" s="115"/>
      <c r="FW280" s="50"/>
      <c r="FX280" s="115"/>
      <c r="FY280" s="222"/>
      <c r="FZ280" s="223"/>
      <c r="GD280" s="221"/>
      <c r="GG280" s="50"/>
      <c r="GH280" s="115"/>
      <c r="GI280" s="43"/>
      <c r="GJ280" s="43"/>
      <c r="GK280" s="43"/>
      <c r="GL280" s="115"/>
      <c r="GO280" s="50"/>
      <c r="GP280" s="115"/>
      <c r="GQ280" s="222"/>
    </row>
    <row r="281">
      <c r="A281" s="218"/>
      <c r="B281" s="219"/>
      <c r="C281" s="15"/>
      <c r="D281" s="15"/>
      <c r="E281" s="15"/>
      <c r="F281" s="71"/>
      <c r="G281" s="15"/>
      <c r="H281" s="15"/>
      <c r="I281" s="28"/>
      <c r="J281" s="71"/>
      <c r="K281" s="35"/>
      <c r="L281" s="35"/>
      <c r="M281" s="35"/>
      <c r="N281" s="71"/>
      <c r="O281" s="15"/>
      <c r="P281" s="15"/>
      <c r="Q281" s="28"/>
      <c r="R281" s="71"/>
      <c r="S281" s="173"/>
      <c r="T281" s="219"/>
      <c r="U281" s="15"/>
      <c r="V281" s="15"/>
      <c r="W281" s="15"/>
      <c r="X281" s="165"/>
      <c r="Y281" s="15"/>
      <c r="Z281" s="15"/>
      <c r="AA281" s="28"/>
      <c r="AB281" s="71"/>
      <c r="AC281" s="35"/>
      <c r="AD281" s="35"/>
      <c r="AE281" s="35"/>
      <c r="AF281" s="71"/>
      <c r="AG281" s="15"/>
      <c r="AH281" s="15"/>
      <c r="AI281" s="15"/>
      <c r="AJ281" s="71"/>
      <c r="AK281" s="173"/>
      <c r="AL281" s="219"/>
      <c r="AM281" s="15"/>
      <c r="AN281" s="15"/>
      <c r="AO281" s="15"/>
      <c r="AP281" s="165"/>
      <c r="AQ281" s="15"/>
      <c r="AR281" s="15"/>
      <c r="AS281" s="28"/>
      <c r="AT281" s="71"/>
      <c r="AU281" s="35"/>
      <c r="AV281" s="35"/>
      <c r="AW281" s="35"/>
      <c r="AX281" s="71"/>
      <c r="AY281" s="15"/>
      <c r="AZ281" s="15"/>
      <c r="BA281" s="28"/>
      <c r="BB281" s="71"/>
      <c r="BC281" s="173"/>
      <c r="BD281" s="220"/>
      <c r="BH281" s="221"/>
      <c r="BK281" s="50"/>
      <c r="BL281" s="115"/>
      <c r="BM281" s="43"/>
      <c r="BN281" s="43"/>
      <c r="BO281" s="43"/>
      <c r="BP281" s="115"/>
      <c r="BS281" s="50"/>
      <c r="BT281" s="115"/>
      <c r="BU281" s="222"/>
      <c r="BV281" s="223"/>
      <c r="BZ281" s="221"/>
      <c r="CC281" s="50"/>
      <c r="CD281" s="115"/>
      <c r="CE281" s="43"/>
      <c r="CF281" s="43"/>
      <c r="CG281" s="43"/>
      <c r="CH281" s="115"/>
      <c r="CK281" s="50"/>
      <c r="CL281" s="115"/>
      <c r="CM281" s="222"/>
      <c r="CN281" s="223"/>
      <c r="CR281" s="221"/>
      <c r="CU281" s="50"/>
      <c r="CV281" s="115"/>
      <c r="CW281" s="43"/>
      <c r="CX281" s="43"/>
      <c r="CY281" s="43"/>
      <c r="CZ281" s="115"/>
      <c r="DC281" s="50"/>
      <c r="DD281" s="115"/>
      <c r="DE281" s="222"/>
      <c r="DF281" s="223"/>
      <c r="DJ281" s="221"/>
      <c r="DM281" s="50"/>
      <c r="DN281" s="115"/>
      <c r="DO281" s="43"/>
      <c r="DP281" s="43"/>
      <c r="DQ281" s="43"/>
      <c r="DR281" s="115"/>
      <c r="DU281" s="50"/>
      <c r="DV281" s="115"/>
      <c r="DW281" s="222"/>
      <c r="DX281" s="223"/>
      <c r="EB281" s="221"/>
      <c r="EE281" s="50"/>
      <c r="EF281" s="115"/>
      <c r="EG281" s="43"/>
      <c r="EH281" s="43"/>
      <c r="EI281" s="43"/>
      <c r="EJ281" s="115"/>
      <c r="EM281" s="50"/>
      <c r="EN281" s="115"/>
      <c r="EO281" s="222"/>
      <c r="EP281" s="223"/>
      <c r="ET281" s="221"/>
      <c r="EW281" s="50"/>
      <c r="EX281" s="115"/>
      <c r="EY281" s="43"/>
      <c r="EZ281" s="43"/>
      <c r="FA281" s="43"/>
      <c r="FB281" s="115"/>
      <c r="FE281" s="50"/>
      <c r="FF281" s="115"/>
      <c r="FG281" s="222"/>
      <c r="FH281" s="223"/>
      <c r="FL281" s="221"/>
      <c r="FO281" s="50"/>
      <c r="FP281" s="115"/>
      <c r="FQ281" s="43"/>
      <c r="FR281" s="43"/>
      <c r="FS281" s="43"/>
      <c r="FT281" s="115"/>
      <c r="FW281" s="50"/>
      <c r="FX281" s="115"/>
      <c r="FY281" s="222"/>
      <c r="FZ281" s="223"/>
      <c r="GD281" s="221"/>
      <c r="GG281" s="50"/>
      <c r="GH281" s="115"/>
      <c r="GI281" s="43"/>
      <c r="GJ281" s="43"/>
      <c r="GK281" s="43"/>
      <c r="GL281" s="115"/>
      <c r="GO281" s="50"/>
      <c r="GP281" s="115"/>
      <c r="GQ281" s="222"/>
    </row>
    <row r="282">
      <c r="A282" s="218"/>
      <c r="B282" s="219"/>
      <c r="C282" s="15"/>
      <c r="D282" s="15"/>
      <c r="E282" s="15"/>
      <c r="F282" s="71"/>
      <c r="G282" s="15"/>
      <c r="H282" s="15"/>
      <c r="I282" s="28"/>
      <c r="J282" s="71"/>
      <c r="K282" s="35"/>
      <c r="L282" s="35"/>
      <c r="M282" s="35"/>
      <c r="N282" s="71"/>
      <c r="O282" s="15"/>
      <c r="P282" s="15"/>
      <c r="Q282" s="28"/>
      <c r="R282" s="71"/>
      <c r="S282" s="173"/>
      <c r="T282" s="219"/>
      <c r="U282" s="15"/>
      <c r="V282" s="15"/>
      <c r="W282" s="15"/>
      <c r="X282" s="165"/>
      <c r="Y282" s="15"/>
      <c r="Z282" s="15"/>
      <c r="AA282" s="28"/>
      <c r="AB282" s="71"/>
      <c r="AC282" s="35"/>
      <c r="AD282" s="35"/>
      <c r="AE282" s="35"/>
      <c r="AF282" s="71"/>
      <c r="AG282" s="15"/>
      <c r="AH282" s="15"/>
      <c r="AI282" s="15"/>
      <c r="AJ282" s="71"/>
      <c r="AK282" s="173"/>
      <c r="AL282" s="219"/>
      <c r="AM282" s="15"/>
      <c r="AN282" s="15"/>
      <c r="AO282" s="15"/>
      <c r="AP282" s="165"/>
      <c r="AQ282" s="15"/>
      <c r="AR282" s="15"/>
      <c r="AS282" s="28"/>
      <c r="AT282" s="71"/>
      <c r="AU282" s="35"/>
      <c r="AV282" s="35"/>
      <c r="AW282" s="35"/>
      <c r="AX282" s="71"/>
      <c r="AY282" s="15"/>
      <c r="AZ282" s="15"/>
      <c r="BA282" s="28"/>
      <c r="BB282" s="71"/>
      <c r="BC282" s="173"/>
      <c r="BD282" s="220"/>
      <c r="BH282" s="221"/>
      <c r="BK282" s="50"/>
      <c r="BL282" s="115"/>
      <c r="BM282" s="43"/>
      <c r="BN282" s="43"/>
      <c r="BO282" s="43"/>
      <c r="BP282" s="115"/>
      <c r="BS282" s="50"/>
      <c r="BT282" s="115"/>
      <c r="BU282" s="222"/>
      <c r="BV282" s="223"/>
      <c r="BZ282" s="221"/>
      <c r="CC282" s="50"/>
      <c r="CD282" s="115"/>
      <c r="CE282" s="43"/>
      <c r="CF282" s="43"/>
      <c r="CG282" s="43"/>
      <c r="CH282" s="115"/>
      <c r="CK282" s="50"/>
      <c r="CL282" s="115"/>
      <c r="CM282" s="222"/>
      <c r="CN282" s="223"/>
      <c r="CR282" s="221"/>
      <c r="CU282" s="50"/>
      <c r="CV282" s="115"/>
      <c r="CW282" s="43"/>
      <c r="CX282" s="43"/>
      <c r="CY282" s="43"/>
      <c r="CZ282" s="115"/>
      <c r="DC282" s="50"/>
      <c r="DD282" s="115"/>
      <c r="DE282" s="222"/>
      <c r="DF282" s="223"/>
      <c r="DJ282" s="221"/>
      <c r="DM282" s="50"/>
      <c r="DN282" s="115"/>
      <c r="DO282" s="43"/>
      <c r="DP282" s="43"/>
      <c r="DQ282" s="43"/>
      <c r="DR282" s="115"/>
      <c r="DU282" s="50"/>
      <c r="DV282" s="115"/>
      <c r="DW282" s="222"/>
      <c r="DX282" s="223"/>
      <c r="EB282" s="221"/>
      <c r="EE282" s="50"/>
      <c r="EF282" s="115"/>
      <c r="EG282" s="43"/>
      <c r="EH282" s="43"/>
      <c r="EI282" s="43"/>
      <c r="EJ282" s="115"/>
      <c r="EM282" s="50"/>
      <c r="EN282" s="115"/>
      <c r="EO282" s="222"/>
      <c r="EP282" s="223"/>
      <c r="ET282" s="221"/>
      <c r="EW282" s="50"/>
      <c r="EX282" s="115"/>
      <c r="EY282" s="43"/>
      <c r="EZ282" s="43"/>
      <c r="FA282" s="43"/>
      <c r="FB282" s="115"/>
      <c r="FE282" s="50"/>
      <c r="FF282" s="115"/>
      <c r="FG282" s="222"/>
      <c r="FH282" s="223"/>
      <c r="FL282" s="221"/>
      <c r="FO282" s="50"/>
      <c r="FP282" s="115"/>
      <c r="FQ282" s="43"/>
      <c r="FR282" s="43"/>
      <c r="FS282" s="43"/>
      <c r="FT282" s="115"/>
      <c r="FW282" s="50"/>
      <c r="FX282" s="115"/>
      <c r="FY282" s="222"/>
      <c r="FZ282" s="223"/>
      <c r="GD282" s="221"/>
      <c r="GG282" s="50"/>
      <c r="GH282" s="115"/>
      <c r="GI282" s="43"/>
      <c r="GJ282" s="43"/>
      <c r="GK282" s="43"/>
      <c r="GL282" s="115"/>
      <c r="GO282" s="50"/>
      <c r="GP282" s="115"/>
      <c r="GQ282" s="222"/>
    </row>
    <row r="283">
      <c r="A283" s="218"/>
      <c r="B283" s="219"/>
      <c r="C283" s="15"/>
      <c r="D283" s="15"/>
      <c r="E283" s="15"/>
      <c r="F283" s="71"/>
      <c r="G283" s="15"/>
      <c r="H283" s="15"/>
      <c r="I283" s="28"/>
      <c r="J283" s="71"/>
      <c r="K283" s="35"/>
      <c r="L283" s="35"/>
      <c r="M283" s="35"/>
      <c r="N283" s="71"/>
      <c r="O283" s="15"/>
      <c r="P283" s="15"/>
      <c r="Q283" s="28"/>
      <c r="R283" s="71"/>
      <c r="S283" s="173"/>
      <c r="T283" s="219"/>
      <c r="U283" s="15"/>
      <c r="V283" s="15"/>
      <c r="W283" s="15"/>
      <c r="X283" s="165"/>
      <c r="Y283" s="15"/>
      <c r="Z283" s="15"/>
      <c r="AA283" s="28"/>
      <c r="AB283" s="71"/>
      <c r="AC283" s="35"/>
      <c r="AD283" s="35"/>
      <c r="AE283" s="35"/>
      <c r="AF283" s="71"/>
      <c r="AG283" s="15"/>
      <c r="AH283" s="15"/>
      <c r="AI283" s="15"/>
      <c r="AJ283" s="71"/>
      <c r="AK283" s="173"/>
      <c r="AL283" s="219"/>
      <c r="AM283" s="15"/>
      <c r="AN283" s="15"/>
      <c r="AO283" s="15"/>
      <c r="AP283" s="165"/>
      <c r="AQ283" s="15"/>
      <c r="AR283" s="15"/>
      <c r="AS283" s="28"/>
      <c r="AT283" s="71"/>
      <c r="AU283" s="35"/>
      <c r="AV283" s="35"/>
      <c r="AW283" s="35"/>
      <c r="AX283" s="71"/>
      <c r="AY283" s="15"/>
      <c r="AZ283" s="15"/>
      <c r="BA283" s="28"/>
      <c r="BB283" s="71"/>
      <c r="BC283" s="173"/>
      <c r="BD283" s="220"/>
      <c r="BH283" s="221"/>
      <c r="BK283" s="50"/>
      <c r="BL283" s="115"/>
      <c r="BM283" s="43"/>
      <c r="BN283" s="43"/>
      <c r="BO283" s="43"/>
      <c r="BP283" s="115"/>
      <c r="BS283" s="50"/>
      <c r="BT283" s="115"/>
      <c r="BU283" s="222"/>
      <c r="BV283" s="223"/>
      <c r="BZ283" s="221"/>
      <c r="CC283" s="50"/>
      <c r="CD283" s="115"/>
      <c r="CE283" s="43"/>
      <c r="CF283" s="43"/>
      <c r="CG283" s="43"/>
      <c r="CH283" s="115"/>
      <c r="CK283" s="50"/>
      <c r="CL283" s="115"/>
      <c r="CM283" s="222"/>
      <c r="CN283" s="223"/>
      <c r="CR283" s="221"/>
      <c r="CU283" s="50"/>
      <c r="CV283" s="115"/>
      <c r="CW283" s="43"/>
      <c r="CX283" s="43"/>
      <c r="CY283" s="43"/>
      <c r="CZ283" s="115"/>
      <c r="DC283" s="50"/>
      <c r="DD283" s="115"/>
      <c r="DE283" s="222"/>
      <c r="DF283" s="223"/>
      <c r="DJ283" s="221"/>
      <c r="DM283" s="50"/>
      <c r="DN283" s="115"/>
      <c r="DO283" s="43"/>
      <c r="DP283" s="43"/>
      <c r="DQ283" s="43"/>
      <c r="DR283" s="115"/>
      <c r="DU283" s="50"/>
      <c r="DV283" s="115"/>
      <c r="DW283" s="222"/>
      <c r="DX283" s="223"/>
      <c r="EB283" s="221"/>
      <c r="EE283" s="50"/>
      <c r="EF283" s="115"/>
      <c r="EG283" s="43"/>
      <c r="EH283" s="43"/>
      <c r="EI283" s="43"/>
      <c r="EJ283" s="115"/>
      <c r="EM283" s="50"/>
      <c r="EN283" s="115"/>
      <c r="EO283" s="222"/>
      <c r="EP283" s="223"/>
      <c r="ET283" s="221"/>
      <c r="EW283" s="50"/>
      <c r="EX283" s="115"/>
      <c r="EY283" s="43"/>
      <c r="EZ283" s="43"/>
      <c r="FA283" s="43"/>
      <c r="FB283" s="115"/>
      <c r="FE283" s="50"/>
      <c r="FF283" s="115"/>
      <c r="FG283" s="222"/>
      <c r="FH283" s="223"/>
      <c r="FL283" s="221"/>
      <c r="FO283" s="50"/>
      <c r="FP283" s="115"/>
      <c r="FQ283" s="43"/>
      <c r="FR283" s="43"/>
      <c r="FS283" s="43"/>
      <c r="FT283" s="115"/>
      <c r="FW283" s="50"/>
      <c r="FX283" s="115"/>
      <c r="FY283" s="222"/>
      <c r="FZ283" s="223"/>
      <c r="GD283" s="221"/>
      <c r="GG283" s="50"/>
      <c r="GH283" s="115"/>
      <c r="GI283" s="43"/>
      <c r="GJ283" s="43"/>
      <c r="GK283" s="43"/>
      <c r="GL283" s="115"/>
      <c r="GO283" s="50"/>
      <c r="GP283" s="115"/>
      <c r="GQ283" s="222"/>
    </row>
    <row r="284">
      <c r="A284" s="218"/>
      <c r="B284" s="219"/>
      <c r="C284" s="15"/>
      <c r="D284" s="15"/>
      <c r="E284" s="15"/>
      <c r="F284" s="71"/>
      <c r="G284" s="15"/>
      <c r="H284" s="15"/>
      <c r="I284" s="28"/>
      <c r="J284" s="71"/>
      <c r="K284" s="35"/>
      <c r="L284" s="35"/>
      <c r="M284" s="35"/>
      <c r="N284" s="71"/>
      <c r="O284" s="15"/>
      <c r="P284" s="15"/>
      <c r="Q284" s="28"/>
      <c r="R284" s="71"/>
      <c r="S284" s="173"/>
      <c r="T284" s="219"/>
      <c r="U284" s="15"/>
      <c r="V284" s="15"/>
      <c r="W284" s="15"/>
      <c r="X284" s="165"/>
      <c r="Y284" s="15"/>
      <c r="Z284" s="15"/>
      <c r="AA284" s="28"/>
      <c r="AB284" s="71"/>
      <c r="AC284" s="35"/>
      <c r="AD284" s="35"/>
      <c r="AE284" s="35"/>
      <c r="AF284" s="71"/>
      <c r="AG284" s="15"/>
      <c r="AH284" s="15"/>
      <c r="AI284" s="15"/>
      <c r="AJ284" s="71"/>
      <c r="AK284" s="173"/>
      <c r="AL284" s="219"/>
      <c r="AM284" s="15"/>
      <c r="AN284" s="15"/>
      <c r="AO284" s="15"/>
      <c r="AP284" s="165"/>
      <c r="AQ284" s="15"/>
      <c r="AR284" s="15"/>
      <c r="AS284" s="28"/>
      <c r="AT284" s="71"/>
      <c r="AU284" s="35"/>
      <c r="AV284" s="35"/>
      <c r="AW284" s="35"/>
      <c r="AX284" s="71"/>
      <c r="AY284" s="15"/>
      <c r="AZ284" s="15"/>
      <c r="BA284" s="28"/>
      <c r="BB284" s="71"/>
      <c r="BC284" s="173"/>
      <c r="BD284" s="220"/>
      <c r="BH284" s="221"/>
      <c r="BK284" s="50"/>
      <c r="BL284" s="115"/>
      <c r="BM284" s="43"/>
      <c r="BN284" s="43"/>
      <c r="BO284" s="43"/>
      <c r="BP284" s="115"/>
      <c r="BS284" s="50"/>
      <c r="BT284" s="115"/>
      <c r="BU284" s="222"/>
      <c r="BV284" s="223"/>
      <c r="BZ284" s="221"/>
      <c r="CC284" s="50"/>
      <c r="CD284" s="115"/>
      <c r="CE284" s="43"/>
      <c r="CF284" s="43"/>
      <c r="CG284" s="43"/>
      <c r="CH284" s="115"/>
      <c r="CK284" s="50"/>
      <c r="CL284" s="115"/>
      <c r="CM284" s="222"/>
      <c r="CN284" s="223"/>
      <c r="CR284" s="221"/>
      <c r="CU284" s="50"/>
      <c r="CV284" s="115"/>
      <c r="CW284" s="43"/>
      <c r="CX284" s="43"/>
      <c r="CY284" s="43"/>
      <c r="CZ284" s="115"/>
      <c r="DC284" s="50"/>
      <c r="DD284" s="115"/>
      <c r="DE284" s="222"/>
      <c r="DF284" s="223"/>
      <c r="DJ284" s="221"/>
      <c r="DM284" s="50"/>
      <c r="DN284" s="115"/>
      <c r="DO284" s="43"/>
      <c r="DP284" s="43"/>
      <c r="DQ284" s="43"/>
      <c r="DR284" s="115"/>
      <c r="DU284" s="50"/>
      <c r="DV284" s="115"/>
      <c r="DW284" s="222"/>
      <c r="DX284" s="223"/>
      <c r="EB284" s="221"/>
      <c r="EE284" s="50"/>
      <c r="EF284" s="115"/>
      <c r="EG284" s="43"/>
      <c r="EH284" s="43"/>
      <c r="EI284" s="43"/>
      <c r="EJ284" s="115"/>
      <c r="EM284" s="50"/>
      <c r="EN284" s="115"/>
      <c r="EO284" s="222"/>
      <c r="EP284" s="223"/>
      <c r="ET284" s="221"/>
      <c r="EW284" s="50"/>
      <c r="EX284" s="115"/>
      <c r="EY284" s="43"/>
      <c r="EZ284" s="43"/>
      <c r="FA284" s="43"/>
      <c r="FB284" s="115"/>
      <c r="FE284" s="50"/>
      <c r="FF284" s="115"/>
      <c r="FG284" s="222"/>
      <c r="FH284" s="223"/>
      <c r="FL284" s="221"/>
      <c r="FO284" s="50"/>
      <c r="FP284" s="115"/>
      <c r="FQ284" s="43"/>
      <c r="FR284" s="43"/>
      <c r="FS284" s="43"/>
      <c r="FT284" s="115"/>
      <c r="FW284" s="50"/>
      <c r="FX284" s="115"/>
      <c r="FY284" s="222"/>
      <c r="FZ284" s="223"/>
      <c r="GD284" s="221"/>
      <c r="GG284" s="50"/>
      <c r="GH284" s="115"/>
      <c r="GI284" s="43"/>
      <c r="GJ284" s="43"/>
      <c r="GK284" s="43"/>
      <c r="GL284" s="115"/>
      <c r="GO284" s="50"/>
      <c r="GP284" s="115"/>
      <c r="GQ284" s="222"/>
    </row>
    <row r="285">
      <c r="A285" s="218"/>
      <c r="B285" s="219"/>
      <c r="C285" s="15"/>
      <c r="D285" s="15"/>
      <c r="E285" s="15"/>
      <c r="F285" s="71"/>
      <c r="G285" s="15"/>
      <c r="H285" s="15"/>
      <c r="I285" s="28"/>
      <c r="J285" s="71"/>
      <c r="K285" s="35"/>
      <c r="L285" s="35"/>
      <c r="M285" s="35"/>
      <c r="N285" s="71"/>
      <c r="O285" s="15"/>
      <c r="P285" s="15"/>
      <c r="Q285" s="28"/>
      <c r="R285" s="71"/>
      <c r="S285" s="173"/>
      <c r="T285" s="219"/>
      <c r="U285" s="15"/>
      <c r="V285" s="15"/>
      <c r="W285" s="15"/>
      <c r="X285" s="165"/>
      <c r="Y285" s="15"/>
      <c r="Z285" s="15"/>
      <c r="AA285" s="28"/>
      <c r="AB285" s="71"/>
      <c r="AC285" s="35"/>
      <c r="AD285" s="35"/>
      <c r="AE285" s="35"/>
      <c r="AF285" s="71"/>
      <c r="AG285" s="15"/>
      <c r="AH285" s="15"/>
      <c r="AI285" s="15"/>
      <c r="AJ285" s="71"/>
      <c r="AK285" s="173"/>
      <c r="AL285" s="219"/>
      <c r="AM285" s="15"/>
      <c r="AN285" s="15"/>
      <c r="AO285" s="15"/>
      <c r="AP285" s="165"/>
      <c r="AQ285" s="15"/>
      <c r="AR285" s="15"/>
      <c r="AS285" s="28"/>
      <c r="AT285" s="71"/>
      <c r="AU285" s="35"/>
      <c r="AV285" s="35"/>
      <c r="AW285" s="35"/>
      <c r="AX285" s="71"/>
      <c r="AY285" s="15"/>
      <c r="AZ285" s="15"/>
      <c r="BA285" s="28"/>
      <c r="BB285" s="71"/>
      <c r="BC285" s="173"/>
      <c r="BD285" s="220"/>
      <c r="BH285" s="221"/>
      <c r="BK285" s="50"/>
      <c r="BL285" s="115"/>
      <c r="BM285" s="43"/>
      <c r="BN285" s="43"/>
      <c r="BO285" s="43"/>
      <c r="BP285" s="115"/>
      <c r="BS285" s="50"/>
      <c r="BT285" s="115"/>
      <c r="BU285" s="222"/>
      <c r="BV285" s="223"/>
      <c r="BZ285" s="221"/>
      <c r="CC285" s="50"/>
      <c r="CD285" s="115"/>
      <c r="CE285" s="43"/>
      <c r="CF285" s="43"/>
      <c r="CG285" s="43"/>
      <c r="CH285" s="115"/>
      <c r="CK285" s="50"/>
      <c r="CL285" s="115"/>
      <c r="CM285" s="222"/>
      <c r="CN285" s="223"/>
      <c r="CR285" s="221"/>
      <c r="CU285" s="50"/>
      <c r="CV285" s="115"/>
      <c r="CW285" s="43"/>
      <c r="CX285" s="43"/>
      <c r="CY285" s="43"/>
      <c r="CZ285" s="115"/>
      <c r="DC285" s="50"/>
      <c r="DD285" s="115"/>
      <c r="DE285" s="222"/>
      <c r="DF285" s="223"/>
      <c r="DJ285" s="221"/>
      <c r="DM285" s="50"/>
      <c r="DN285" s="115"/>
      <c r="DO285" s="43"/>
      <c r="DP285" s="43"/>
      <c r="DQ285" s="43"/>
      <c r="DR285" s="115"/>
      <c r="DU285" s="50"/>
      <c r="DV285" s="115"/>
      <c r="DW285" s="222"/>
      <c r="DX285" s="223"/>
      <c r="EB285" s="221"/>
      <c r="EE285" s="50"/>
      <c r="EF285" s="115"/>
      <c r="EG285" s="43"/>
      <c r="EH285" s="43"/>
      <c r="EI285" s="43"/>
      <c r="EJ285" s="115"/>
      <c r="EM285" s="50"/>
      <c r="EN285" s="115"/>
      <c r="EO285" s="222"/>
      <c r="EP285" s="223"/>
      <c r="ET285" s="221"/>
      <c r="EW285" s="50"/>
      <c r="EX285" s="115"/>
      <c r="EY285" s="43"/>
      <c r="EZ285" s="43"/>
      <c r="FA285" s="43"/>
      <c r="FB285" s="115"/>
      <c r="FE285" s="50"/>
      <c r="FF285" s="115"/>
      <c r="FG285" s="222"/>
      <c r="FH285" s="223"/>
      <c r="FL285" s="221"/>
      <c r="FO285" s="50"/>
      <c r="FP285" s="115"/>
      <c r="FQ285" s="43"/>
      <c r="FR285" s="43"/>
      <c r="FS285" s="43"/>
      <c r="FT285" s="115"/>
      <c r="FW285" s="50"/>
      <c r="FX285" s="115"/>
      <c r="FY285" s="222"/>
      <c r="FZ285" s="223"/>
      <c r="GD285" s="221"/>
      <c r="GG285" s="50"/>
      <c r="GH285" s="115"/>
      <c r="GI285" s="43"/>
      <c r="GJ285" s="43"/>
      <c r="GK285" s="43"/>
      <c r="GL285" s="115"/>
      <c r="GO285" s="50"/>
      <c r="GP285" s="115"/>
      <c r="GQ285" s="222"/>
    </row>
    <row r="286">
      <c r="A286" s="218"/>
      <c r="B286" s="219"/>
      <c r="C286" s="15"/>
      <c r="D286" s="15"/>
      <c r="E286" s="15"/>
      <c r="F286" s="71"/>
      <c r="G286" s="15"/>
      <c r="H286" s="15"/>
      <c r="I286" s="28"/>
      <c r="J286" s="71"/>
      <c r="K286" s="35"/>
      <c r="L286" s="35"/>
      <c r="M286" s="35"/>
      <c r="N286" s="71"/>
      <c r="O286" s="15"/>
      <c r="P286" s="15"/>
      <c r="Q286" s="28"/>
      <c r="R286" s="71"/>
      <c r="S286" s="173"/>
      <c r="T286" s="219"/>
      <c r="U286" s="15"/>
      <c r="V286" s="15"/>
      <c r="W286" s="15"/>
      <c r="X286" s="165"/>
      <c r="Y286" s="15"/>
      <c r="Z286" s="15"/>
      <c r="AA286" s="28"/>
      <c r="AB286" s="71"/>
      <c r="AC286" s="35"/>
      <c r="AD286" s="35"/>
      <c r="AE286" s="35"/>
      <c r="AF286" s="71"/>
      <c r="AG286" s="15"/>
      <c r="AH286" s="15"/>
      <c r="AI286" s="15"/>
      <c r="AJ286" s="71"/>
      <c r="AK286" s="173"/>
      <c r="AL286" s="219"/>
      <c r="AM286" s="15"/>
      <c r="AN286" s="15"/>
      <c r="AO286" s="15"/>
      <c r="AP286" s="165"/>
      <c r="AQ286" s="15"/>
      <c r="AR286" s="15"/>
      <c r="AS286" s="28"/>
      <c r="AT286" s="71"/>
      <c r="AU286" s="35"/>
      <c r="AV286" s="35"/>
      <c r="AW286" s="35"/>
      <c r="AX286" s="71"/>
      <c r="AY286" s="15"/>
      <c r="AZ286" s="15"/>
      <c r="BA286" s="28"/>
      <c r="BB286" s="71"/>
      <c r="BC286" s="173"/>
      <c r="BD286" s="220"/>
      <c r="BH286" s="221"/>
      <c r="BK286" s="50"/>
      <c r="BL286" s="115"/>
      <c r="BM286" s="43"/>
      <c r="BN286" s="43"/>
      <c r="BO286" s="43"/>
      <c r="BP286" s="115"/>
      <c r="BS286" s="50"/>
      <c r="BT286" s="115"/>
      <c r="BU286" s="222"/>
      <c r="BV286" s="223"/>
      <c r="BZ286" s="221"/>
      <c r="CC286" s="50"/>
      <c r="CD286" s="115"/>
      <c r="CE286" s="43"/>
      <c r="CF286" s="43"/>
      <c r="CG286" s="43"/>
      <c r="CH286" s="115"/>
      <c r="CK286" s="50"/>
      <c r="CL286" s="115"/>
      <c r="CM286" s="222"/>
      <c r="CN286" s="223"/>
      <c r="CR286" s="221"/>
      <c r="CU286" s="50"/>
      <c r="CV286" s="115"/>
      <c r="CW286" s="43"/>
      <c r="CX286" s="43"/>
      <c r="CY286" s="43"/>
      <c r="CZ286" s="115"/>
      <c r="DC286" s="50"/>
      <c r="DD286" s="115"/>
      <c r="DE286" s="222"/>
      <c r="DF286" s="223"/>
      <c r="DJ286" s="221"/>
      <c r="DM286" s="50"/>
      <c r="DN286" s="115"/>
      <c r="DO286" s="43"/>
      <c r="DP286" s="43"/>
      <c r="DQ286" s="43"/>
      <c r="DR286" s="115"/>
      <c r="DU286" s="50"/>
      <c r="DV286" s="115"/>
      <c r="DW286" s="222"/>
      <c r="DX286" s="223"/>
      <c r="EB286" s="221"/>
      <c r="EE286" s="50"/>
      <c r="EF286" s="115"/>
      <c r="EG286" s="43"/>
      <c r="EH286" s="43"/>
      <c r="EI286" s="43"/>
      <c r="EJ286" s="115"/>
      <c r="EM286" s="50"/>
      <c r="EN286" s="115"/>
      <c r="EO286" s="222"/>
      <c r="EP286" s="223"/>
      <c r="ET286" s="221"/>
      <c r="EW286" s="50"/>
      <c r="EX286" s="115"/>
      <c r="EY286" s="43"/>
      <c r="EZ286" s="43"/>
      <c r="FA286" s="43"/>
      <c r="FB286" s="115"/>
      <c r="FE286" s="50"/>
      <c r="FF286" s="115"/>
      <c r="FG286" s="222"/>
      <c r="FH286" s="223"/>
      <c r="FL286" s="221"/>
      <c r="FO286" s="50"/>
      <c r="FP286" s="115"/>
      <c r="FQ286" s="43"/>
      <c r="FR286" s="43"/>
      <c r="FS286" s="43"/>
      <c r="FT286" s="115"/>
      <c r="FW286" s="50"/>
      <c r="FX286" s="115"/>
      <c r="FY286" s="222"/>
      <c r="FZ286" s="223"/>
      <c r="GD286" s="221"/>
      <c r="GG286" s="50"/>
      <c r="GH286" s="115"/>
      <c r="GI286" s="43"/>
      <c r="GJ286" s="43"/>
      <c r="GK286" s="43"/>
      <c r="GL286" s="115"/>
      <c r="GO286" s="50"/>
      <c r="GP286" s="115"/>
      <c r="GQ286" s="222"/>
    </row>
    <row r="287">
      <c r="A287" s="218"/>
      <c r="B287" s="219"/>
      <c r="C287" s="15"/>
      <c r="D287" s="15"/>
      <c r="E287" s="15"/>
      <c r="F287" s="71"/>
      <c r="G287" s="15"/>
      <c r="H287" s="15"/>
      <c r="I287" s="28"/>
      <c r="J287" s="71"/>
      <c r="K287" s="35"/>
      <c r="L287" s="35"/>
      <c r="M287" s="35"/>
      <c r="N287" s="71"/>
      <c r="O287" s="15"/>
      <c r="P287" s="15"/>
      <c r="Q287" s="28"/>
      <c r="R287" s="71"/>
      <c r="S287" s="173"/>
      <c r="T287" s="219"/>
      <c r="U287" s="15"/>
      <c r="V287" s="15"/>
      <c r="W287" s="15"/>
      <c r="X287" s="165"/>
      <c r="Y287" s="15"/>
      <c r="Z287" s="15"/>
      <c r="AA287" s="28"/>
      <c r="AB287" s="71"/>
      <c r="AC287" s="35"/>
      <c r="AD287" s="35"/>
      <c r="AE287" s="35"/>
      <c r="AF287" s="71"/>
      <c r="AG287" s="15"/>
      <c r="AH287" s="15"/>
      <c r="AI287" s="15"/>
      <c r="AJ287" s="71"/>
      <c r="AK287" s="173"/>
      <c r="AL287" s="219"/>
      <c r="AM287" s="15"/>
      <c r="AN287" s="15"/>
      <c r="AO287" s="15"/>
      <c r="AP287" s="165"/>
      <c r="AQ287" s="15"/>
      <c r="AR287" s="15"/>
      <c r="AS287" s="28"/>
      <c r="AT287" s="71"/>
      <c r="AU287" s="35"/>
      <c r="AV287" s="35"/>
      <c r="AW287" s="35"/>
      <c r="AX287" s="71"/>
      <c r="AY287" s="15"/>
      <c r="AZ287" s="15"/>
      <c r="BA287" s="28"/>
      <c r="BB287" s="71"/>
      <c r="BC287" s="173"/>
      <c r="BD287" s="220"/>
      <c r="BH287" s="221"/>
      <c r="BK287" s="50"/>
      <c r="BL287" s="115"/>
      <c r="BM287" s="43"/>
      <c r="BN287" s="43"/>
      <c r="BO287" s="43"/>
      <c r="BP287" s="115"/>
      <c r="BS287" s="50"/>
      <c r="BT287" s="115"/>
      <c r="BU287" s="222"/>
      <c r="BV287" s="223"/>
      <c r="BZ287" s="221"/>
      <c r="CC287" s="50"/>
      <c r="CD287" s="115"/>
      <c r="CE287" s="43"/>
      <c r="CF287" s="43"/>
      <c r="CG287" s="43"/>
      <c r="CH287" s="115"/>
      <c r="CK287" s="50"/>
      <c r="CL287" s="115"/>
      <c r="CM287" s="222"/>
      <c r="CN287" s="223"/>
      <c r="CR287" s="221"/>
      <c r="CU287" s="50"/>
      <c r="CV287" s="115"/>
      <c r="CW287" s="43"/>
      <c r="CX287" s="43"/>
      <c r="CY287" s="43"/>
      <c r="CZ287" s="115"/>
      <c r="DC287" s="50"/>
      <c r="DD287" s="115"/>
      <c r="DE287" s="222"/>
      <c r="DF287" s="223"/>
      <c r="DJ287" s="221"/>
      <c r="DM287" s="50"/>
      <c r="DN287" s="115"/>
      <c r="DO287" s="43"/>
      <c r="DP287" s="43"/>
      <c r="DQ287" s="43"/>
      <c r="DR287" s="115"/>
      <c r="DU287" s="50"/>
      <c r="DV287" s="115"/>
      <c r="DW287" s="222"/>
      <c r="DX287" s="223"/>
      <c r="EB287" s="221"/>
      <c r="EE287" s="50"/>
      <c r="EF287" s="115"/>
      <c r="EG287" s="43"/>
      <c r="EH287" s="43"/>
      <c r="EI287" s="43"/>
      <c r="EJ287" s="115"/>
      <c r="EM287" s="50"/>
      <c r="EN287" s="115"/>
      <c r="EO287" s="222"/>
      <c r="EP287" s="223"/>
      <c r="ET287" s="221"/>
      <c r="EW287" s="50"/>
      <c r="EX287" s="115"/>
      <c r="EY287" s="43"/>
      <c r="EZ287" s="43"/>
      <c r="FA287" s="43"/>
      <c r="FB287" s="115"/>
      <c r="FE287" s="50"/>
      <c r="FF287" s="115"/>
      <c r="FG287" s="222"/>
      <c r="FH287" s="223"/>
      <c r="FL287" s="221"/>
      <c r="FO287" s="50"/>
      <c r="FP287" s="115"/>
      <c r="FQ287" s="43"/>
      <c r="FR287" s="43"/>
      <c r="FS287" s="43"/>
      <c r="FT287" s="115"/>
      <c r="FW287" s="50"/>
      <c r="FX287" s="115"/>
      <c r="FY287" s="222"/>
      <c r="FZ287" s="223"/>
      <c r="GD287" s="221"/>
      <c r="GG287" s="50"/>
      <c r="GH287" s="115"/>
      <c r="GI287" s="43"/>
      <c r="GJ287" s="43"/>
      <c r="GK287" s="43"/>
      <c r="GL287" s="115"/>
      <c r="GO287" s="50"/>
      <c r="GP287" s="115"/>
      <c r="GQ287" s="222"/>
    </row>
    <row r="288">
      <c r="A288" s="218"/>
      <c r="B288" s="219"/>
      <c r="C288" s="15"/>
      <c r="D288" s="15"/>
      <c r="E288" s="15"/>
      <c r="F288" s="71"/>
      <c r="G288" s="15"/>
      <c r="H288" s="15"/>
      <c r="I288" s="28"/>
      <c r="J288" s="71"/>
      <c r="K288" s="35"/>
      <c r="L288" s="35"/>
      <c r="M288" s="35"/>
      <c r="N288" s="71"/>
      <c r="O288" s="15"/>
      <c r="P288" s="15"/>
      <c r="Q288" s="28"/>
      <c r="R288" s="71"/>
      <c r="S288" s="173"/>
      <c r="T288" s="219"/>
      <c r="U288" s="15"/>
      <c r="V288" s="15"/>
      <c r="W288" s="15"/>
      <c r="X288" s="165"/>
      <c r="Y288" s="15"/>
      <c r="Z288" s="15"/>
      <c r="AA288" s="28"/>
      <c r="AB288" s="71"/>
      <c r="AC288" s="35"/>
      <c r="AD288" s="35"/>
      <c r="AE288" s="35"/>
      <c r="AF288" s="71"/>
      <c r="AG288" s="15"/>
      <c r="AH288" s="15"/>
      <c r="AI288" s="15"/>
      <c r="AJ288" s="71"/>
      <c r="AK288" s="173"/>
      <c r="AL288" s="219"/>
      <c r="AM288" s="15"/>
      <c r="AN288" s="15"/>
      <c r="AO288" s="15"/>
      <c r="AP288" s="165"/>
      <c r="AQ288" s="15"/>
      <c r="AR288" s="15"/>
      <c r="AS288" s="28"/>
      <c r="AT288" s="71"/>
      <c r="AU288" s="35"/>
      <c r="AV288" s="35"/>
      <c r="AW288" s="35"/>
      <c r="AX288" s="71"/>
      <c r="AY288" s="15"/>
      <c r="AZ288" s="15"/>
      <c r="BA288" s="28"/>
      <c r="BB288" s="71"/>
      <c r="BC288" s="173"/>
      <c r="BD288" s="220"/>
      <c r="BH288" s="221"/>
      <c r="BK288" s="50"/>
      <c r="BL288" s="115"/>
      <c r="BM288" s="43"/>
      <c r="BN288" s="43"/>
      <c r="BO288" s="43"/>
      <c r="BP288" s="115"/>
      <c r="BS288" s="50"/>
      <c r="BT288" s="115"/>
      <c r="BU288" s="222"/>
      <c r="BV288" s="223"/>
      <c r="BZ288" s="221"/>
      <c r="CC288" s="50"/>
      <c r="CD288" s="115"/>
      <c r="CE288" s="43"/>
      <c r="CF288" s="43"/>
      <c r="CG288" s="43"/>
      <c r="CH288" s="115"/>
      <c r="CK288" s="50"/>
      <c r="CL288" s="115"/>
      <c r="CM288" s="222"/>
      <c r="CN288" s="223"/>
      <c r="CR288" s="221"/>
      <c r="CU288" s="50"/>
      <c r="CV288" s="115"/>
      <c r="CW288" s="43"/>
      <c r="CX288" s="43"/>
      <c r="CY288" s="43"/>
      <c r="CZ288" s="115"/>
      <c r="DC288" s="50"/>
      <c r="DD288" s="115"/>
      <c r="DE288" s="222"/>
      <c r="DF288" s="223"/>
      <c r="DJ288" s="221"/>
      <c r="DM288" s="50"/>
      <c r="DN288" s="115"/>
      <c r="DO288" s="43"/>
      <c r="DP288" s="43"/>
      <c r="DQ288" s="43"/>
      <c r="DR288" s="115"/>
      <c r="DU288" s="50"/>
      <c r="DV288" s="115"/>
      <c r="DW288" s="222"/>
      <c r="DX288" s="223"/>
      <c r="EB288" s="221"/>
      <c r="EE288" s="50"/>
      <c r="EF288" s="115"/>
      <c r="EG288" s="43"/>
      <c r="EH288" s="43"/>
      <c r="EI288" s="43"/>
      <c r="EJ288" s="115"/>
      <c r="EM288" s="50"/>
      <c r="EN288" s="115"/>
      <c r="EO288" s="222"/>
      <c r="EP288" s="223"/>
      <c r="ET288" s="221"/>
      <c r="EW288" s="50"/>
      <c r="EX288" s="115"/>
      <c r="EY288" s="43"/>
      <c r="EZ288" s="43"/>
      <c r="FA288" s="43"/>
      <c r="FB288" s="115"/>
      <c r="FE288" s="50"/>
      <c r="FF288" s="115"/>
      <c r="FG288" s="222"/>
      <c r="FH288" s="223"/>
      <c r="FL288" s="221"/>
      <c r="FO288" s="50"/>
      <c r="FP288" s="115"/>
      <c r="FQ288" s="43"/>
      <c r="FR288" s="43"/>
      <c r="FS288" s="43"/>
      <c r="FT288" s="115"/>
      <c r="FW288" s="50"/>
      <c r="FX288" s="115"/>
      <c r="FY288" s="222"/>
      <c r="FZ288" s="223"/>
      <c r="GD288" s="221"/>
      <c r="GG288" s="50"/>
      <c r="GH288" s="115"/>
      <c r="GI288" s="43"/>
      <c r="GJ288" s="43"/>
      <c r="GK288" s="43"/>
      <c r="GL288" s="115"/>
      <c r="GO288" s="50"/>
      <c r="GP288" s="115"/>
      <c r="GQ288" s="222"/>
    </row>
    <row r="289">
      <c r="A289" s="218"/>
      <c r="B289" s="219"/>
      <c r="C289" s="15"/>
      <c r="D289" s="15"/>
      <c r="E289" s="15"/>
      <c r="F289" s="71"/>
      <c r="G289" s="15"/>
      <c r="H289" s="15"/>
      <c r="I289" s="28"/>
      <c r="J289" s="71"/>
      <c r="K289" s="35"/>
      <c r="L289" s="35"/>
      <c r="M289" s="35"/>
      <c r="N289" s="71"/>
      <c r="O289" s="15"/>
      <c r="P289" s="15"/>
      <c r="Q289" s="28"/>
      <c r="R289" s="71"/>
      <c r="S289" s="173"/>
      <c r="T289" s="219"/>
      <c r="U289" s="15"/>
      <c r="V289" s="15"/>
      <c r="W289" s="15"/>
      <c r="X289" s="165"/>
      <c r="Y289" s="15"/>
      <c r="Z289" s="15"/>
      <c r="AA289" s="28"/>
      <c r="AB289" s="71"/>
      <c r="AC289" s="35"/>
      <c r="AD289" s="35"/>
      <c r="AE289" s="35"/>
      <c r="AF289" s="71"/>
      <c r="AG289" s="15"/>
      <c r="AH289" s="15"/>
      <c r="AI289" s="15"/>
      <c r="AJ289" s="71"/>
      <c r="AK289" s="173"/>
      <c r="AL289" s="219"/>
      <c r="AM289" s="15"/>
      <c r="AN289" s="15"/>
      <c r="AO289" s="15"/>
      <c r="AP289" s="165"/>
      <c r="AQ289" s="15"/>
      <c r="AR289" s="15"/>
      <c r="AS289" s="28"/>
      <c r="AT289" s="71"/>
      <c r="AU289" s="35"/>
      <c r="AV289" s="35"/>
      <c r="AW289" s="35"/>
      <c r="AX289" s="71"/>
      <c r="AY289" s="15"/>
      <c r="AZ289" s="15"/>
      <c r="BA289" s="28"/>
      <c r="BB289" s="71"/>
      <c r="BC289" s="173"/>
      <c r="BD289" s="220"/>
      <c r="BH289" s="221"/>
      <c r="BK289" s="50"/>
      <c r="BL289" s="115"/>
      <c r="BM289" s="43"/>
      <c r="BN289" s="43"/>
      <c r="BO289" s="43"/>
      <c r="BP289" s="115"/>
      <c r="BS289" s="50"/>
      <c r="BT289" s="115"/>
      <c r="BU289" s="222"/>
      <c r="BV289" s="223"/>
      <c r="BZ289" s="221"/>
      <c r="CC289" s="50"/>
      <c r="CD289" s="115"/>
      <c r="CE289" s="43"/>
      <c r="CF289" s="43"/>
      <c r="CG289" s="43"/>
      <c r="CH289" s="115"/>
      <c r="CK289" s="50"/>
      <c r="CL289" s="115"/>
      <c r="CM289" s="222"/>
      <c r="CN289" s="223"/>
      <c r="CR289" s="221"/>
      <c r="CU289" s="50"/>
      <c r="CV289" s="115"/>
      <c r="CW289" s="43"/>
      <c r="CX289" s="43"/>
      <c r="CY289" s="43"/>
      <c r="CZ289" s="115"/>
      <c r="DC289" s="50"/>
      <c r="DD289" s="115"/>
      <c r="DE289" s="222"/>
      <c r="DF289" s="223"/>
      <c r="DJ289" s="221"/>
      <c r="DM289" s="50"/>
      <c r="DN289" s="115"/>
      <c r="DO289" s="43"/>
      <c r="DP289" s="43"/>
      <c r="DQ289" s="43"/>
      <c r="DR289" s="115"/>
      <c r="DU289" s="50"/>
      <c r="DV289" s="115"/>
      <c r="DW289" s="222"/>
      <c r="DX289" s="223"/>
      <c r="EB289" s="221"/>
      <c r="EE289" s="50"/>
      <c r="EF289" s="115"/>
      <c r="EG289" s="43"/>
      <c r="EH289" s="43"/>
      <c r="EI289" s="43"/>
      <c r="EJ289" s="115"/>
      <c r="EM289" s="50"/>
      <c r="EN289" s="115"/>
      <c r="EO289" s="222"/>
      <c r="EP289" s="223"/>
      <c r="ET289" s="221"/>
      <c r="EW289" s="50"/>
      <c r="EX289" s="115"/>
      <c r="EY289" s="43"/>
      <c r="EZ289" s="43"/>
      <c r="FA289" s="43"/>
      <c r="FB289" s="115"/>
      <c r="FE289" s="50"/>
      <c r="FF289" s="115"/>
      <c r="FG289" s="222"/>
      <c r="FH289" s="223"/>
      <c r="FL289" s="221"/>
      <c r="FO289" s="50"/>
      <c r="FP289" s="115"/>
      <c r="FQ289" s="43"/>
      <c r="FR289" s="43"/>
      <c r="FS289" s="43"/>
      <c r="FT289" s="115"/>
      <c r="FW289" s="50"/>
      <c r="FX289" s="115"/>
      <c r="FY289" s="222"/>
      <c r="FZ289" s="223"/>
      <c r="GD289" s="221"/>
      <c r="GG289" s="50"/>
      <c r="GH289" s="115"/>
      <c r="GI289" s="43"/>
      <c r="GJ289" s="43"/>
      <c r="GK289" s="43"/>
      <c r="GL289" s="115"/>
      <c r="GO289" s="50"/>
      <c r="GP289" s="115"/>
      <c r="GQ289" s="222"/>
    </row>
    <row r="290">
      <c r="A290" s="218"/>
      <c r="B290" s="219"/>
      <c r="C290" s="15"/>
      <c r="D290" s="15"/>
      <c r="E290" s="15"/>
      <c r="F290" s="71"/>
      <c r="G290" s="15"/>
      <c r="H290" s="15"/>
      <c r="I290" s="28"/>
      <c r="J290" s="71"/>
      <c r="K290" s="35"/>
      <c r="L290" s="35"/>
      <c r="M290" s="35"/>
      <c r="N290" s="71"/>
      <c r="O290" s="15"/>
      <c r="P290" s="15"/>
      <c r="Q290" s="28"/>
      <c r="R290" s="71"/>
      <c r="S290" s="173"/>
      <c r="T290" s="219"/>
      <c r="U290" s="15"/>
      <c r="V290" s="15"/>
      <c r="W290" s="15"/>
      <c r="X290" s="165"/>
      <c r="Y290" s="15"/>
      <c r="Z290" s="15"/>
      <c r="AA290" s="28"/>
      <c r="AB290" s="71"/>
      <c r="AC290" s="35"/>
      <c r="AD290" s="35"/>
      <c r="AE290" s="35"/>
      <c r="AF290" s="71"/>
      <c r="AG290" s="15"/>
      <c r="AH290" s="15"/>
      <c r="AI290" s="15"/>
      <c r="AJ290" s="71"/>
      <c r="AK290" s="173"/>
      <c r="AL290" s="219"/>
      <c r="AM290" s="15"/>
      <c r="AN290" s="15"/>
      <c r="AO290" s="15"/>
      <c r="AP290" s="165"/>
      <c r="AQ290" s="15"/>
      <c r="AR290" s="15"/>
      <c r="AS290" s="28"/>
      <c r="AT290" s="71"/>
      <c r="AU290" s="35"/>
      <c r="AV290" s="35"/>
      <c r="AW290" s="35"/>
      <c r="AX290" s="71"/>
      <c r="AY290" s="15"/>
      <c r="AZ290" s="15"/>
      <c r="BA290" s="28"/>
      <c r="BB290" s="71"/>
      <c r="BC290" s="173"/>
      <c r="BD290" s="220"/>
      <c r="BH290" s="221"/>
      <c r="BK290" s="50"/>
      <c r="BL290" s="115"/>
      <c r="BM290" s="43"/>
      <c r="BN290" s="43"/>
      <c r="BO290" s="43"/>
      <c r="BP290" s="115"/>
      <c r="BS290" s="50"/>
      <c r="BT290" s="115"/>
      <c r="BU290" s="222"/>
      <c r="BV290" s="223"/>
      <c r="BZ290" s="221"/>
      <c r="CC290" s="50"/>
      <c r="CD290" s="115"/>
      <c r="CE290" s="43"/>
      <c r="CF290" s="43"/>
      <c r="CG290" s="43"/>
      <c r="CH290" s="115"/>
      <c r="CK290" s="50"/>
      <c r="CL290" s="115"/>
      <c r="CM290" s="222"/>
      <c r="CN290" s="223"/>
      <c r="CR290" s="221"/>
      <c r="CU290" s="50"/>
      <c r="CV290" s="115"/>
      <c r="CW290" s="43"/>
      <c r="CX290" s="43"/>
      <c r="CY290" s="43"/>
      <c r="CZ290" s="115"/>
      <c r="DC290" s="50"/>
      <c r="DD290" s="115"/>
      <c r="DE290" s="222"/>
      <c r="DF290" s="223"/>
      <c r="DJ290" s="221"/>
      <c r="DM290" s="50"/>
      <c r="DN290" s="115"/>
      <c r="DO290" s="43"/>
      <c r="DP290" s="43"/>
      <c r="DQ290" s="43"/>
      <c r="DR290" s="115"/>
      <c r="DU290" s="50"/>
      <c r="DV290" s="115"/>
      <c r="DW290" s="222"/>
      <c r="DX290" s="223"/>
      <c r="EB290" s="221"/>
      <c r="EE290" s="50"/>
      <c r="EF290" s="115"/>
      <c r="EG290" s="43"/>
      <c r="EH290" s="43"/>
      <c r="EI290" s="43"/>
      <c r="EJ290" s="115"/>
      <c r="EM290" s="50"/>
      <c r="EN290" s="115"/>
      <c r="EO290" s="222"/>
      <c r="EP290" s="223"/>
      <c r="ET290" s="221"/>
      <c r="EW290" s="50"/>
      <c r="EX290" s="115"/>
      <c r="EY290" s="43"/>
      <c r="EZ290" s="43"/>
      <c r="FA290" s="43"/>
      <c r="FB290" s="115"/>
      <c r="FE290" s="50"/>
      <c r="FF290" s="115"/>
      <c r="FG290" s="222"/>
      <c r="FH290" s="223"/>
      <c r="FL290" s="221"/>
      <c r="FO290" s="50"/>
      <c r="FP290" s="115"/>
      <c r="FQ290" s="43"/>
      <c r="FR290" s="43"/>
      <c r="FS290" s="43"/>
      <c r="FT290" s="115"/>
      <c r="FW290" s="50"/>
      <c r="FX290" s="115"/>
      <c r="FY290" s="222"/>
      <c r="FZ290" s="223"/>
      <c r="GD290" s="221"/>
      <c r="GG290" s="50"/>
      <c r="GH290" s="115"/>
      <c r="GI290" s="43"/>
      <c r="GJ290" s="43"/>
      <c r="GK290" s="43"/>
      <c r="GL290" s="115"/>
      <c r="GO290" s="50"/>
      <c r="GP290" s="115"/>
      <c r="GQ290" s="222"/>
    </row>
    <row r="291">
      <c r="A291" s="218"/>
      <c r="B291" s="219"/>
      <c r="C291" s="15"/>
      <c r="D291" s="15"/>
      <c r="E291" s="15"/>
      <c r="F291" s="71"/>
      <c r="G291" s="15"/>
      <c r="H291" s="15"/>
      <c r="I291" s="28"/>
      <c r="J291" s="71"/>
      <c r="K291" s="35"/>
      <c r="L291" s="35"/>
      <c r="M291" s="35"/>
      <c r="N291" s="71"/>
      <c r="O291" s="15"/>
      <c r="P291" s="15"/>
      <c r="Q291" s="28"/>
      <c r="R291" s="71"/>
      <c r="S291" s="173"/>
      <c r="T291" s="219"/>
      <c r="U291" s="15"/>
      <c r="V291" s="15"/>
      <c r="W291" s="15"/>
      <c r="X291" s="165"/>
      <c r="Y291" s="15"/>
      <c r="Z291" s="15"/>
      <c r="AA291" s="28"/>
      <c r="AB291" s="71"/>
      <c r="AC291" s="35"/>
      <c r="AD291" s="35"/>
      <c r="AE291" s="35"/>
      <c r="AF291" s="71"/>
      <c r="AG291" s="15"/>
      <c r="AH291" s="15"/>
      <c r="AI291" s="15"/>
      <c r="AJ291" s="71"/>
      <c r="AK291" s="173"/>
      <c r="AL291" s="219"/>
      <c r="AM291" s="15"/>
      <c r="AN291" s="15"/>
      <c r="AO291" s="15"/>
      <c r="AP291" s="165"/>
      <c r="AQ291" s="15"/>
      <c r="AR291" s="15"/>
      <c r="AS291" s="28"/>
      <c r="AT291" s="71"/>
      <c r="AU291" s="35"/>
      <c r="AV291" s="35"/>
      <c r="AW291" s="35"/>
      <c r="AX291" s="71"/>
      <c r="AY291" s="15"/>
      <c r="AZ291" s="15"/>
      <c r="BA291" s="28"/>
      <c r="BB291" s="71"/>
      <c r="BC291" s="173"/>
      <c r="BD291" s="220"/>
      <c r="BH291" s="221"/>
      <c r="BK291" s="50"/>
      <c r="BL291" s="115"/>
      <c r="BM291" s="43"/>
      <c r="BN291" s="43"/>
      <c r="BO291" s="43"/>
      <c r="BP291" s="115"/>
      <c r="BS291" s="50"/>
      <c r="BT291" s="115"/>
      <c r="BU291" s="222"/>
      <c r="BV291" s="223"/>
      <c r="BZ291" s="221"/>
      <c r="CC291" s="50"/>
      <c r="CD291" s="115"/>
      <c r="CE291" s="43"/>
      <c r="CF291" s="43"/>
      <c r="CG291" s="43"/>
      <c r="CH291" s="115"/>
      <c r="CK291" s="50"/>
      <c r="CL291" s="115"/>
      <c r="CM291" s="222"/>
      <c r="CN291" s="223"/>
      <c r="CR291" s="221"/>
      <c r="CU291" s="50"/>
      <c r="CV291" s="115"/>
      <c r="CW291" s="43"/>
      <c r="CX291" s="43"/>
      <c r="CY291" s="43"/>
      <c r="CZ291" s="115"/>
      <c r="DC291" s="50"/>
      <c r="DD291" s="115"/>
      <c r="DE291" s="222"/>
      <c r="DF291" s="223"/>
      <c r="DJ291" s="221"/>
      <c r="DM291" s="50"/>
      <c r="DN291" s="115"/>
      <c r="DO291" s="43"/>
      <c r="DP291" s="43"/>
      <c r="DQ291" s="43"/>
      <c r="DR291" s="115"/>
      <c r="DU291" s="50"/>
      <c r="DV291" s="115"/>
      <c r="DW291" s="222"/>
      <c r="DX291" s="223"/>
      <c r="EB291" s="221"/>
      <c r="EE291" s="50"/>
      <c r="EF291" s="115"/>
      <c r="EG291" s="43"/>
      <c r="EH291" s="43"/>
      <c r="EI291" s="43"/>
      <c r="EJ291" s="115"/>
      <c r="EM291" s="50"/>
      <c r="EN291" s="115"/>
      <c r="EO291" s="222"/>
      <c r="EP291" s="223"/>
      <c r="ET291" s="221"/>
      <c r="EW291" s="50"/>
      <c r="EX291" s="115"/>
      <c r="EY291" s="43"/>
      <c r="EZ291" s="43"/>
      <c r="FA291" s="43"/>
      <c r="FB291" s="115"/>
      <c r="FE291" s="50"/>
      <c r="FF291" s="115"/>
      <c r="FG291" s="222"/>
      <c r="FH291" s="223"/>
      <c r="FL291" s="221"/>
      <c r="FO291" s="50"/>
      <c r="FP291" s="115"/>
      <c r="FQ291" s="43"/>
      <c r="FR291" s="43"/>
      <c r="FS291" s="43"/>
      <c r="FT291" s="115"/>
      <c r="FW291" s="50"/>
      <c r="FX291" s="115"/>
      <c r="FY291" s="222"/>
      <c r="FZ291" s="223"/>
      <c r="GD291" s="221"/>
      <c r="GG291" s="50"/>
      <c r="GH291" s="115"/>
      <c r="GI291" s="43"/>
      <c r="GJ291" s="43"/>
      <c r="GK291" s="43"/>
      <c r="GL291" s="115"/>
      <c r="GO291" s="50"/>
      <c r="GP291" s="115"/>
      <c r="GQ291" s="222"/>
    </row>
    <row r="292">
      <c r="A292" s="218"/>
      <c r="B292" s="219"/>
      <c r="C292" s="15"/>
      <c r="D292" s="15"/>
      <c r="E292" s="15"/>
      <c r="F292" s="71"/>
      <c r="G292" s="15"/>
      <c r="H292" s="15"/>
      <c r="I292" s="28"/>
      <c r="J292" s="71"/>
      <c r="K292" s="35"/>
      <c r="L292" s="35"/>
      <c r="M292" s="35"/>
      <c r="N292" s="71"/>
      <c r="O292" s="15"/>
      <c r="P292" s="15"/>
      <c r="Q292" s="28"/>
      <c r="R292" s="71"/>
      <c r="S292" s="173"/>
      <c r="T292" s="219"/>
      <c r="U292" s="15"/>
      <c r="V292" s="15"/>
      <c r="W292" s="15"/>
      <c r="X292" s="165"/>
      <c r="Y292" s="15"/>
      <c r="Z292" s="15"/>
      <c r="AA292" s="28"/>
      <c r="AB292" s="71"/>
      <c r="AC292" s="35"/>
      <c r="AD292" s="35"/>
      <c r="AE292" s="35"/>
      <c r="AF292" s="71"/>
      <c r="AG292" s="15"/>
      <c r="AH292" s="15"/>
      <c r="AI292" s="15"/>
      <c r="AJ292" s="71"/>
      <c r="AK292" s="173"/>
      <c r="AL292" s="219"/>
      <c r="AM292" s="15"/>
      <c r="AN292" s="15"/>
      <c r="AO292" s="15"/>
      <c r="AP292" s="165"/>
      <c r="AQ292" s="15"/>
      <c r="AR292" s="15"/>
      <c r="AS292" s="28"/>
      <c r="AT292" s="71"/>
      <c r="AU292" s="35"/>
      <c r="AV292" s="35"/>
      <c r="AW292" s="35"/>
      <c r="AX292" s="71"/>
      <c r="AY292" s="15"/>
      <c r="AZ292" s="15"/>
      <c r="BA292" s="28"/>
      <c r="BB292" s="71"/>
      <c r="BC292" s="173"/>
      <c r="BD292" s="220"/>
      <c r="BH292" s="221"/>
      <c r="BK292" s="50"/>
      <c r="BL292" s="115"/>
      <c r="BM292" s="43"/>
      <c r="BN292" s="43"/>
      <c r="BO292" s="43"/>
      <c r="BP292" s="115"/>
      <c r="BS292" s="50"/>
      <c r="BT292" s="115"/>
      <c r="BU292" s="222"/>
      <c r="BV292" s="223"/>
      <c r="BZ292" s="221"/>
      <c r="CC292" s="50"/>
      <c r="CD292" s="115"/>
      <c r="CE292" s="43"/>
      <c r="CF292" s="43"/>
      <c r="CG292" s="43"/>
      <c r="CH292" s="115"/>
      <c r="CK292" s="50"/>
      <c r="CL292" s="115"/>
      <c r="CM292" s="222"/>
      <c r="CN292" s="223"/>
      <c r="CR292" s="221"/>
      <c r="CU292" s="50"/>
      <c r="CV292" s="115"/>
      <c r="CW292" s="43"/>
      <c r="CX292" s="43"/>
      <c r="CY292" s="43"/>
      <c r="CZ292" s="115"/>
      <c r="DC292" s="50"/>
      <c r="DD292" s="115"/>
      <c r="DE292" s="222"/>
      <c r="DF292" s="223"/>
      <c r="DJ292" s="221"/>
      <c r="DM292" s="50"/>
      <c r="DN292" s="115"/>
      <c r="DO292" s="43"/>
      <c r="DP292" s="43"/>
      <c r="DQ292" s="43"/>
      <c r="DR292" s="115"/>
      <c r="DU292" s="50"/>
      <c r="DV292" s="115"/>
      <c r="DW292" s="222"/>
      <c r="DX292" s="223"/>
      <c r="EB292" s="221"/>
      <c r="EE292" s="50"/>
      <c r="EF292" s="115"/>
      <c r="EG292" s="43"/>
      <c r="EH292" s="43"/>
      <c r="EI292" s="43"/>
      <c r="EJ292" s="115"/>
      <c r="EM292" s="50"/>
      <c r="EN292" s="115"/>
      <c r="EO292" s="222"/>
      <c r="EP292" s="223"/>
      <c r="ET292" s="221"/>
      <c r="EW292" s="50"/>
      <c r="EX292" s="115"/>
      <c r="EY292" s="43"/>
      <c r="EZ292" s="43"/>
      <c r="FA292" s="43"/>
      <c r="FB292" s="115"/>
      <c r="FE292" s="50"/>
      <c r="FF292" s="115"/>
      <c r="FG292" s="222"/>
      <c r="FH292" s="223"/>
      <c r="FL292" s="221"/>
      <c r="FO292" s="50"/>
      <c r="FP292" s="115"/>
      <c r="FQ292" s="43"/>
      <c r="FR292" s="43"/>
      <c r="FS292" s="43"/>
      <c r="FT292" s="115"/>
      <c r="FW292" s="50"/>
      <c r="FX292" s="115"/>
      <c r="FY292" s="222"/>
      <c r="FZ292" s="223"/>
      <c r="GD292" s="221"/>
      <c r="GG292" s="50"/>
      <c r="GH292" s="115"/>
      <c r="GI292" s="43"/>
      <c r="GJ292" s="43"/>
      <c r="GK292" s="43"/>
      <c r="GL292" s="115"/>
      <c r="GO292" s="50"/>
      <c r="GP292" s="115"/>
      <c r="GQ292" s="222"/>
    </row>
    <row r="293">
      <c r="A293" s="218"/>
      <c r="B293" s="219"/>
      <c r="C293" s="15"/>
      <c r="D293" s="15"/>
      <c r="E293" s="15"/>
      <c r="F293" s="71"/>
      <c r="G293" s="15"/>
      <c r="H293" s="15"/>
      <c r="I293" s="28"/>
      <c r="J293" s="71"/>
      <c r="K293" s="35"/>
      <c r="L293" s="35"/>
      <c r="M293" s="35"/>
      <c r="N293" s="71"/>
      <c r="O293" s="15"/>
      <c r="P293" s="15"/>
      <c r="Q293" s="28"/>
      <c r="R293" s="71"/>
      <c r="S293" s="173"/>
      <c r="T293" s="219"/>
      <c r="U293" s="15"/>
      <c r="V293" s="15"/>
      <c r="W293" s="15"/>
      <c r="X293" s="165"/>
      <c r="Y293" s="15"/>
      <c r="Z293" s="15"/>
      <c r="AA293" s="28"/>
      <c r="AB293" s="71"/>
      <c r="AC293" s="35"/>
      <c r="AD293" s="35"/>
      <c r="AE293" s="35"/>
      <c r="AF293" s="71"/>
      <c r="AG293" s="15"/>
      <c r="AH293" s="15"/>
      <c r="AI293" s="15"/>
      <c r="AJ293" s="71"/>
      <c r="AK293" s="173"/>
      <c r="AL293" s="219"/>
      <c r="AM293" s="15"/>
      <c r="AN293" s="15"/>
      <c r="AO293" s="15"/>
      <c r="AP293" s="165"/>
      <c r="AQ293" s="15"/>
      <c r="AR293" s="15"/>
      <c r="AS293" s="28"/>
      <c r="AT293" s="71"/>
      <c r="AU293" s="35"/>
      <c r="AV293" s="35"/>
      <c r="AW293" s="35"/>
      <c r="AX293" s="71"/>
      <c r="AY293" s="15"/>
      <c r="AZ293" s="15"/>
      <c r="BA293" s="28"/>
      <c r="BB293" s="71"/>
      <c r="BC293" s="173"/>
      <c r="BD293" s="220"/>
      <c r="BH293" s="221"/>
      <c r="BK293" s="50"/>
      <c r="BL293" s="115"/>
      <c r="BM293" s="43"/>
      <c r="BN293" s="43"/>
      <c r="BO293" s="43"/>
      <c r="BP293" s="115"/>
      <c r="BS293" s="50"/>
      <c r="BT293" s="115"/>
      <c r="BU293" s="222"/>
      <c r="BV293" s="223"/>
      <c r="BZ293" s="221"/>
      <c r="CC293" s="50"/>
      <c r="CD293" s="115"/>
      <c r="CE293" s="43"/>
      <c r="CF293" s="43"/>
      <c r="CG293" s="43"/>
      <c r="CH293" s="115"/>
      <c r="CK293" s="50"/>
      <c r="CL293" s="115"/>
      <c r="CM293" s="222"/>
      <c r="CN293" s="223"/>
      <c r="CR293" s="221"/>
      <c r="CU293" s="50"/>
      <c r="CV293" s="115"/>
      <c r="CW293" s="43"/>
      <c r="CX293" s="43"/>
      <c r="CY293" s="43"/>
      <c r="CZ293" s="115"/>
      <c r="DC293" s="50"/>
      <c r="DD293" s="115"/>
      <c r="DE293" s="222"/>
      <c r="DF293" s="223"/>
      <c r="DJ293" s="221"/>
      <c r="DM293" s="50"/>
      <c r="DN293" s="115"/>
      <c r="DO293" s="43"/>
      <c r="DP293" s="43"/>
      <c r="DQ293" s="43"/>
      <c r="DR293" s="115"/>
      <c r="DU293" s="50"/>
      <c r="DV293" s="115"/>
      <c r="DW293" s="222"/>
      <c r="DX293" s="223"/>
      <c r="EB293" s="221"/>
      <c r="EE293" s="50"/>
      <c r="EF293" s="115"/>
      <c r="EG293" s="43"/>
      <c r="EH293" s="43"/>
      <c r="EI293" s="43"/>
      <c r="EJ293" s="115"/>
      <c r="EM293" s="50"/>
      <c r="EN293" s="115"/>
      <c r="EO293" s="222"/>
      <c r="EP293" s="223"/>
      <c r="ET293" s="221"/>
      <c r="EW293" s="50"/>
      <c r="EX293" s="115"/>
      <c r="EY293" s="43"/>
      <c r="EZ293" s="43"/>
      <c r="FA293" s="43"/>
      <c r="FB293" s="115"/>
      <c r="FE293" s="50"/>
      <c r="FF293" s="115"/>
      <c r="FG293" s="222"/>
      <c r="FH293" s="223"/>
      <c r="FL293" s="221"/>
      <c r="FO293" s="50"/>
      <c r="FP293" s="115"/>
      <c r="FQ293" s="43"/>
      <c r="FR293" s="43"/>
      <c r="FS293" s="43"/>
      <c r="FT293" s="115"/>
      <c r="FW293" s="50"/>
      <c r="FX293" s="115"/>
      <c r="FY293" s="222"/>
      <c r="FZ293" s="223"/>
      <c r="GD293" s="221"/>
      <c r="GG293" s="50"/>
      <c r="GH293" s="115"/>
      <c r="GI293" s="43"/>
      <c r="GJ293" s="43"/>
      <c r="GK293" s="43"/>
      <c r="GL293" s="115"/>
      <c r="GO293" s="50"/>
      <c r="GP293" s="115"/>
      <c r="GQ293" s="222"/>
    </row>
    <row r="294">
      <c r="A294" s="218"/>
      <c r="B294" s="219"/>
      <c r="C294" s="15"/>
      <c r="D294" s="15"/>
      <c r="E294" s="15"/>
      <c r="F294" s="71"/>
      <c r="G294" s="15"/>
      <c r="H294" s="15"/>
      <c r="I294" s="28"/>
      <c r="J294" s="71"/>
      <c r="K294" s="35"/>
      <c r="L294" s="35"/>
      <c r="M294" s="35"/>
      <c r="N294" s="71"/>
      <c r="O294" s="15"/>
      <c r="P294" s="15"/>
      <c r="Q294" s="28"/>
      <c r="R294" s="71"/>
      <c r="S294" s="173"/>
      <c r="T294" s="219"/>
      <c r="U294" s="15"/>
      <c r="V294" s="15"/>
      <c r="W294" s="15"/>
      <c r="X294" s="165"/>
      <c r="Y294" s="15"/>
      <c r="Z294" s="15"/>
      <c r="AA294" s="28"/>
      <c r="AB294" s="71"/>
      <c r="AC294" s="35"/>
      <c r="AD294" s="35"/>
      <c r="AE294" s="35"/>
      <c r="AF294" s="71"/>
      <c r="AG294" s="15"/>
      <c r="AH294" s="15"/>
      <c r="AI294" s="15"/>
      <c r="AJ294" s="71"/>
      <c r="AK294" s="173"/>
      <c r="AL294" s="219"/>
      <c r="AM294" s="15"/>
      <c r="AN294" s="15"/>
      <c r="AO294" s="15"/>
      <c r="AP294" s="165"/>
      <c r="AQ294" s="15"/>
      <c r="AR294" s="15"/>
      <c r="AS294" s="28"/>
      <c r="AT294" s="71"/>
      <c r="AU294" s="35"/>
      <c r="AV294" s="35"/>
      <c r="AW294" s="35"/>
      <c r="AX294" s="71"/>
      <c r="AY294" s="15"/>
      <c r="AZ294" s="15"/>
      <c r="BA294" s="28"/>
      <c r="BB294" s="71"/>
      <c r="BC294" s="173"/>
      <c r="BD294" s="220"/>
      <c r="BH294" s="221"/>
      <c r="BK294" s="50"/>
      <c r="BL294" s="115"/>
      <c r="BM294" s="43"/>
      <c r="BN294" s="43"/>
      <c r="BO294" s="43"/>
      <c r="BP294" s="115"/>
      <c r="BS294" s="50"/>
      <c r="BT294" s="115"/>
      <c r="BU294" s="222"/>
      <c r="BV294" s="223"/>
      <c r="BZ294" s="221"/>
      <c r="CC294" s="50"/>
      <c r="CD294" s="115"/>
      <c r="CE294" s="43"/>
      <c r="CF294" s="43"/>
      <c r="CG294" s="43"/>
      <c r="CH294" s="115"/>
      <c r="CK294" s="50"/>
      <c r="CL294" s="115"/>
      <c r="CM294" s="222"/>
      <c r="CN294" s="223"/>
      <c r="CR294" s="221"/>
      <c r="CU294" s="50"/>
      <c r="CV294" s="115"/>
      <c r="CW294" s="43"/>
      <c r="CX294" s="43"/>
      <c r="CY294" s="43"/>
      <c r="CZ294" s="115"/>
      <c r="DC294" s="50"/>
      <c r="DD294" s="115"/>
      <c r="DE294" s="222"/>
      <c r="DF294" s="223"/>
      <c r="DJ294" s="221"/>
      <c r="DM294" s="50"/>
      <c r="DN294" s="115"/>
      <c r="DO294" s="43"/>
      <c r="DP294" s="43"/>
      <c r="DQ294" s="43"/>
      <c r="DR294" s="115"/>
      <c r="DU294" s="50"/>
      <c r="DV294" s="115"/>
      <c r="DW294" s="222"/>
      <c r="DX294" s="223"/>
      <c r="EB294" s="221"/>
      <c r="EE294" s="50"/>
      <c r="EF294" s="115"/>
      <c r="EG294" s="43"/>
      <c r="EH294" s="43"/>
      <c r="EI294" s="43"/>
      <c r="EJ294" s="115"/>
      <c r="EM294" s="50"/>
      <c r="EN294" s="115"/>
      <c r="EO294" s="222"/>
      <c r="EP294" s="223"/>
      <c r="ET294" s="221"/>
      <c r="EW294" s="50"/>
      <c r="EX294" s="115"/>
      <c r="EY294" s="43"/>
      <c r="EZ294" s="43"/>
      <c r="FA294" s="43"/>
      <c r="FB294" s="115"/>
      <c r="FE294" s="50"/>
      <c r="FF294" s="115"/>
      <c r="FG294" s="222"/>
      <c r="FH294" s="223"/>
      <c r="FL294" s="221"/>
      <c r="FO294" s="50"/>
      <c r="FP294" s="115"/>
      <c r="FQ294" s="43"/>
      <c r="FR294" s="43"/>
      <c r="FS294" s="43"/>
      <c r="FT294" s="115"/>
      <c r="FW294" s="50"/>
      <c r="FX294" s="115"/>
      <c r="FY294" s="222"/>
      <c r="FZ294" s="223"/>
      <c r="GD294" s="221"/>
      <c r="GG294" s="50"/>
      <c r="GH294" s="115"/>
      <c r="GI294" s="43"/>
      <c r="GJ294" s="43"/>
      <c r="GK294" s="43"/>
      <c r="GL294" s="115"/>
      <c r="GO294" s="50"/>
      <c r="GP294" s="115"/>
      <c r="GQ294" s="222"/>
    </row>
    <row r="295">
      <c r="A295" s="218"/>
      <c r="B295" s="219"/>
      <c r="C295" s="15"/>
      <c r="D295" s="15"/>
      <c r="E295" s="15"/>
      <c r="F295" s="71"/>
      <c r="G295" s="15"/>
      <c r="H295" s="15"/>
      <c r="I295" s="28"/>
      <c r="J295" s="71"/>
      <c r="K295" s="35"/>
      <c r="L295" s="35"/>
      <c r="M295" s="35"/>
      <c r="N295" s="71"/>
      <c r="O295" s="15"/>
      <c r="P295" s="15"/>
      <c r="Q295" s="28"/>
      <c r="R295" s="71"/>
      <c r="S295" s="173"/>
      <c r="T295" s="219"/>
      <c r="U295" s="15"/>
      <c r="V295" s="15"/>
      <c r="W295" s="15"/>
      <c r="X295" s="165"/>
      <c r="Y295" s="15"/>
      <c r="Z295" s="15"/>
      <c r="AA295" s="28"/>
      <c r="AB295" s="71"/>
      <c r="AC295" s="35"/>
      <c r="AD295" s="35"/>
      <c r="AE295" s="35"/>
      <c r="AF295" s="71"/>
      <c r="AG295" s="15"/>
      <c r="AH295" s="15"/>
      <c r="AI295" s="15"/>
      <c r="AJ295" s="71"/>
      <c r="AK295" s="173"/>
      <c r="AL295" s="219"/>
      <c r="AM295" s="15"/>
      <c r="AN295" s="15"/>
      <c r="AO295" s="15"/>
      <c r="AP295" s="165"/>
      <c r="AQ295" s="15"/>
      <c r="AR295" s="15"/>
      <c r="AS295" s="28"/>
      <c r="AT295" s="71"/>
      <c r="AU295" s="35"/>
      <c r="AV295" s="35"/>
      <c r="AW295" s="35"/>
      <c r="AX295" s="71"/>
      <c r="AY295" s="15"/>
      <c r="AZ295" s="15"/>
      <c r="BA295" s="28"/>
      <c r="BB295" s="71"/>
      <c r="BC295" s="173"/>
      <c r="BD295" s="220"/>
      <c r="BH295" s="221"/>
      <c r="BK295" s="50"/>
      <c r="BL295" s="115"/>
      <c r="BM295" s="43"/>
      <c r="BN295" s="43"/>
      <c r="BO295" s="43"/>
      <c r="BP295" s="115"/>
      <c r="BS295" s="50"/>
      <c r="BT295" s="115"/>
      <c r="BU295" s="222"/>
      <c r="BV295" s="223"/>
      <c r="BZ295" s="221"/>
      <c r="CC295" s="50"/>
      <c r="CD295" s="115"/>
      <c r="CE295" s="43"/>
      <c r="CF295" s="43"/>
      <c r="CG295" s="43"/>
      <c r="CH295" s="115"/>
      <c r="CK295" s="50"/>
      <c r="CL295" s="115"/>
      <c r="CM295" s="222"/>
      <c r="CN295" s="223"/>
      <c r="CR295" s="221"/>
      <c r="CU295" s="50"/>
      <c r="CV295" s="115"/>
      <c r="CW295" s="43"/>
      <c r="CX295" s="43"/>
      <c r="CY295" s="43"/>
      <c r="CZ295" s="115"/>
      <c r="DC295" s="50"/>
      <c r="DD295" s="115"/>
      <c r="DE295" s="222"/>
      <c r="DF295" s="223"/>
      <c r="DJ295" s="221"/>
      <c r="DM295" s="50"/>
      <c r="DN295" s="115"/>
      <c r="DO295" s="43"/>
      <c r="DP295" s="43"/>
      <c r="DQ295" s="43"/>
      <c r="DR295" s="115"/>
      <c r="DU295" s="50"/>
      <c r="DV295" s="115"/>
      <c r="DW295" s="222"/>
      <c r="DX295" s="223"/>
      <c r="EB295" s="221"/>
      <c r="EE295" s="50"/>
      <c r="EF295" s="115"/>
      <c r="EG295" s="43"/>
      <c r="EH295" s="43"/>
      <c r="EI295" s="43"/>
      <c r="EJ295" s="115"/>
      <c r="EM295" s="50"/>
      <c r="EN295" s="115"/>
      <c r="EO295" s="222"/>
      <c r="EP295" s="223"/>
      <c r="ET295" s="221"/>
      <c r="EW295" s="50"/>
      <c r="EX295" s="115"/>
      <c r="EY295" s="43"/>
      <c r="EZ295" s="43"/>
      <c r="FA295" s="43"/>
      <c r="FB295" s="115"/>
      <c r="FE295" s="50"/>
      <c r="FF295" s="115"/>
      <c r="FG295" s="222"/>
      <c r="FH295" s="223"/>
      <c r="FL295" s="221"/>
      <c r="FO295" s="50"/>
      <c r="FP295" s="115"/>
      <c r="FQ295" s="43"/>
      <c r="FR295" s="43"/>
      <c r="FS295" s="43"/>
      <c r="FT295" s="115"/>
      <c r="FW295" s="50"/>
      <c r="FX295" s="115"/>
      <c r="FY295" s="222"/>
      <c r="FZ295" s="223"/>
      <c r="GD295" s="221"/>
      <c r="GG295" s="50"/>
      <c r="GH295" s="115"/>
      <c r="GI295" s="43"/>
      <c r="GJ295" s="43"/>
      <c r="GK295" s="43"/>
      <c r="GL295" s="115"/>
      <c r="GO295" s="50"/>
      <c r="GP295" s="115"/>
      <c r="GQ295" s="222"/>
    </row>
    <row r="296">
      <c r="A296" s="218"/>
      <c r="B296" s="219"/>
      <c r="C296" s="15"/>
      <c r="D296" s="15"/>
      <c r="E296" s="15"/>
      <c r="F296" s="71"/>
      <c r="G296" s="15"/>
      <c r="H296" s="15"/>
      <c r="I296" s="28"/>
      <c r="J296" s="71"/>
      <c r="K296" s="35"/>
      <c r="L296" s="35"/>
      <c r="M296" s="35"/>
      <c r="N296" s="71"/>
      <c r="O296" s="15"/>
      <c r="P296" s="15"/>
      <c r="Q296" s="28"/>
      <c r="R296" s="71"/>
      <c r="S296" s="173"/>
      <c r="T296" s="219"/>
      <c r="U296" s="15"/>
      <c r="V296" s="15"/>
      <c r="W296" s="15"/>
      <c r="X296" s="165"/>
      <c r="Y296" s="15"/>
      <c r="Z296" s="15"/>
      <c r="AA296" s="28"/>
      <c r="AB296" s="71"/>
      <c r="AC296" s="35"/>
      <c r="AD296" s="35"/>
      <c r="AE296" s="35"/>
      <c r="AF296" s="71"/>
      <c r="AG296" s="15"/>
      <c r="AH296" s="15"/>
      <c r="AI296" s="15"/>
      <c r="AJ296" s="71"/>
      <c r="AK296" s="173"/>
      <c r="AL296" s="219"/>
      <c r="AM296" s="15"/>
      <c r="AN296" s="15"/>
      <c r="AO296" s="15"/>
      <c r="AP296" s="165"/>
      <c r="AQ296" s="15"/>
      <c r="AR296" s="15"/>
      <c r="AS296" s="28"/>
      <c r="AT296" s="71"/>
      <c r="AU296" s="35"/>
      <c r="AV296" s="35"/>
      <c r="AW296" s="35"/>
      <c r="AX296" s="71"/>
      <c r="AY296" s="15"/>
      <c r="AZ296" s="15"/>
      <c r="BA296" s="28"/>
      <c r="BB296" s="71"/>
      <c r="BC296" s="173"/>
      <c r="BD296" s="220"/>
      <c r="BH296" s="221"/>
      <c r="BK296" s="50"/>
      <c r="BL296" s="115"/>
      <c r="BM296" s="43"/>
      <c r="BN296" s="43"/>
      <c r="BO296" s="43"/>
      <c r="BP296" s="115"/>
      <c r="BS296" s="50"/>
      <c r="BT296" s="115"/>
      <c r="BU296" s="222"/>
      <c r="BV296" s="223"/>
      <c r="BZ296" s="221"/>
      <c r="CC296" s="50"/>
      <c r="CD296" s="115"/>
      <c r="CE296" s="43"/>
      <c r="CF296" s="43"/>
      <c r="CG296" s="43"/>
      <c r="CH296" s="115"/>
      <c r="CK296" s="50"/>
      <c r="CL296" s="115"/>
      <c r="CM296" s="222"/>
      <c r="CN296" s="223"/>
      <c r="CR296" s="221"/>
      <c r="CU296" s="50"/>
      <c r="CV296" s="115"/>
      <c r="CW296" s="43"/>
      <c r="CX296" s="43"/>
      <c r="CY296" s="43"/>
      <c r="CZ296" s="115"/>
      <c r="DC296" s="50"/>
      <c r="DD296" s="115"/>
      <c r="DE296" s="222"/>
      <c r="DF296" s="223"/>
      <c r="DJ296" s="221"/>
      <c r="DM296" s="50"/>
      <c r="DN296" s="115"/>
      <c r="DO296" s="43"/>
      <c r="DP296" s="43"/>
      <c r="DQ296" s="43"/>
      <c r="DR296" s="115"/>
      <c r="DU296" s="50"/>
      <c r="DV296" s="115"/>
      <c r="DW296" s="222"/>
      <c r="DX296" s="223"/>
      <c r="EB296" s="221"/>
      <c r="EE296" s="50"/>
      <c r="EF296" s="115"/>
      <c r="EG296" s="43"/>
      <c r="EH296" s="43"/>
      <c r="EI296" s="43"/>
      <c r="EJ296" s="115"/>
      <c r="EM296" s="50"/>
      <c r="EN296" s="115"/>
      <c r="EO296" s="222"/>
      <c r="EP296" s="223"/>
      <c r="ET296" s="221"/>
      <c r="EW296" s="50"/>
      <c r="EX296" s="115"/>
      <c r="EY296" s="43"/>
      <c r="EZ296" s="43"/>
      <c r="FA296" s="43"/>
      <c r="FB296" s="115"/>
      <c r="FE296" s="50"/>
      <c r="FF296" s="115"/>
      <c r="FG296" s="222"/>
      <c r="FH296" s="223"/>
      <c r="FL296" s="221"/>
      <c r="FO296" s="50"/>
      <c r="FP296" s="115"/>
      <c r="FQ296" s="43"/>
      <c r="FR296" s="43"/>
      <c r="FS296" s="43"/>
      <c r="FT296" s="115"/>
      <c r="FW296" s="50"/>
      <c r="FX296" s="115"/>
      <c r="FY296" s="222"/>
      <c r="FZ296" s="223"/>
      <c r="GD296" s="221"/>
      <c r="GG296" s="50"/>
      <c r="GH296" s="115"/>
      <c r="GI296" s="43"/>
      <c r="GJ296" s="43"/>
      <c r="GK296" s="43"/>
      <c r="GL296" s="115"/>
      <c r="GO296" s="50"/>
      <c r="GP296" s="115"/>
      <c r="GQ296" s="222"/>
    </row>
    <row r="297">
      <c r="A297" s="218"/>
      <c r="B297" s="219"/>
      <c r="C297" s="15"/>
      <c r="D297" s="15"/>
      <c r="E297" s="15"/>
      <c r="F297" s="71"/>
      <c r="G297" s="15"/>
      <c r="H297" s="15"/>
      <c r="I297" s="28"/>
      <c r="J297" s="71"/>
      <c r="K297" s="35"/>
      <c r="L297" s="35"/>
      <c r="M297" s="35"/>
      <c r="N297" s="71"/>
      <c r="O297" s="15"/>
      <c r="P297" s="15"/>
      <c r="Q297" s="28"/>
      <c r="R297" s="71"/>
      <c r="S297" s="173"/>
      <c r="T297" s="219"/>
      <c r="U297" s="15"/>
      <c r="V297" s="15"/>
      <c r="W297" s="15"/>
      <c r="X297" s="165"/>
      <c r="Y297" s="15"/>
      <c r="Z297" s="15"/>
      <c r="AA297" s="28"/>
      <c r="AB297" s="71"/>
      <c r="AC297" s="35"/>
      <c r="AD297" s="35"/>
      <c r="AE297" s="35"/>
      <c r="AF297" s="71"/>
      <c r="AG297" s="15"/>
      <c r="AH297" s="15"/>
      <c r="AI297" s="15"/>
      <c r="AJ297" s="71"/>
      <c r="AK297" s="173"/>
      <c r="AL297" s="219"/>
      <c r="AM297" s="15"/>
      <c r="AN297" s="15"/>
      <c r="AO297" s="15"/>
      <c r="AP297" s="165"/>
      <c r="AQ297" s="15"/>
      <c r="AR297" s="15"/>
      <c r="AS297" s="28"/>
      <c r="AT297" s="71"/>
      <c r="AU297" s="35"/>
      <c r="AV297" s="35"/>
      <c r="AW297" s="35"/>
      <c r="AX297" s="71"/>
      <c r="AY297" s="15"/>
      <c r="AZ297" s="15"/>
      <c r="BA297" s="28"/>
      <c r="BB297" s="71"/>
      <c r="BC297" s="173"/>
      <c r="BD297" s="220"/>
      <c r="BH297" s="221"/>
      <c r="BK297" s="50"/>
      <c r="BL297" s="115"/>
      <c r="BM297" s="43"/>
      <c r="BN297" s="43"/>
      <c r="BO297" s="43"/>
      <c r="BP297" s="115"/>
      <c r="BS297" s="50"/>
      <c r="BT297" s="115"/>
      <c r="BU297" s="222"/>
      <c r="BV297" s="223"/>
      <c r="BZ297" s="221"/>
      <c r="CC297" s="50"/>
      <c r="CD297" s="115"/>
      <c r="CE297" s="43"/>
      <c r="CF297" s="43"/>
      <c r="CG297" s="43"/>
      <c r="CH297" s="115"/>
      <c r="CK297" s="50"/>
      <c r="CL297" s="115"/>
      <c r="CM297" s="222"/>
      <c r="CN297" s="223"/>
      <c r="CR297" s="221"/>
      <c r="CU297" s="50"/>
      <c r="CV297" s="115"/>
      <c r="CW297" s="43"/>
      <c r="CX297" s="43"/>
      <c r="CY297" s="43"/>
      <c r="CZ297" s="115"/>
      <c r="DC297" s="50"/>
      <c r="DD297" s="115"/>
      <c r="DE297" s="222"/>
      <c r="DF297" s="223"/>
      <c r="DJ297" s="221"/>
      <c r="DM297" s="50"/>
      <c r="DN297" s="115"/>
      <c r="DO297" s="43"/>
      <c r="DP297" s="43"/>
      <c r="DQ297" s="43"/>
      <c r="DR297" s="115"/>
      <c r="DU297" s="50"/>
      <c r="DV297" s="115"/>
      <c r="DW297" s="222"/>
      <c r="DX297" s="223"/>
      <c r="EB297" s="221"/>
      <c r="EE297" s="50"/>
      <c r="EF297" s="115"/>
      <c r="EG297" s="43"/>
      <c r="EH297" s="43"/>
      <c r="EI297" s="43"/>
      <c r="EJ297" s="115"/>
      <c r="EM297" s="50"/>
      <c r="EN297" s="115"/>
      <c r="EO297" s="222"/>
      <c r="EP297" s="223"/>
      <c r="ET297" s="221"/>
      <c r="EW297" s="50"/>
      <c r="EX297" s="115"/>
      <c r="EY297" s="43"/>
      <c r="EZ297" s="43"/>
      <c r="FA297" s="43"/>
      <c r="FB297" s="115"/>
      <c r="FE297" s="50"/>
      <c r="FF297" s="115"/>
      <c r="FG297" s="222"/>
      <c r="FH297" s="223"/>
      <c r="FL297" s="221"/>
      <c r="FO297" s="50"/>
      <c r="FP297" s="115"/>
      <c r="FQ297" s="43"/>
      <c r="FR297" s="43"/>
      <c r="FS297" s="43"/>
      <c r="FT297" s="115"/>
      <c r="FW297" s="50"/>
      <c r="FX297" s="115"/>
      <c r="FY297" s="222"/>
      <c r="FZ297" s="223"/>
      <c r="GD297" s="221"/>
      <c r="GG297" s="50"/>
      <c r="GH297" s="115"/>
      <c r="GI297" s="43"/>
      <c r="GJ297" s="43"/>
      <c r="GK297" s="43"/>
      <c r="GL297" s="115"/>
      <c r="GO297" s="50"/>
      <c r="GP297" s="115"/>
      <c r="GQ297" s="222"/>
    </row>
    <row r="298">
      <c r="A298" s="218"/>
      <c r="B298" s="219"/>
      <c r="C298" s="15"/>
      <c r="D298" s="15"/>
      <c r="E298" s="15"/>
      <c r="F298" s="71"/>
      <c r="G298" s="15"/>
      <c r="H298" s="15"/>
      <c r="I298" s="28"/>
      <c r="J298" s="71"/>
      <c r="K298" s="35"/>
      <c r="L298" s="35"/>
      <c r="M298" s="35"/>
      <c r="N298" s="71"/>
      <c r="O298" s="15"/>
      <c r="P298" s="15"/>
      <c r="Q298" s="28"/>
      <c r="R298" s="71"/>
      <c r="S298" s="173"/>
      <c r="T298" s="219"/>
      <c r="U298" s="15"/>
      <c r="V298" s="15"/>
      <c r="W298" s="15"/>
      <c r="X298" s="165"/>
      <c r="Y298" s="15"/>
      <c r="Z298" s="15"/>
      <c r="AA298" s="28"/>
      <c r="AB298" s="71"/>
      <c r="AC298" s="35"/>
      <c r="AD298" s="35"/>
      <c r="AE298" s="35"/>
      <c r="AF298" s="71"/>
      <c r="AG298" s="15"/>
      <c r="AH298" s="15"/>
      <c r="AI298" s="15"/>
      <c r="AJ298" s="71"/>
      <c r="AK298" s="173"/>
      <c r="AL298" s="219"/>
      <c r="AM298" s="15"/>
      <c r="AN298" s="15"/>
      <c r="AO298" s="15"/>
      <c r="AP298" s="165"/>
      <c r="AQ298" s="15"/>
      <c r="AR298" s="15"/>
      <c r="AS298" s="28"/>
      <c r="AT298" s="71"/>
      <c r="AU298" s="35"/>
      <c r="AV298" s="35"/>
      <c r="AW298" s="35"/>
      <c r="AX298" s="71"/>
      <c r="AY298" s="15"/>
      <c r="AZ298" s="15"/>
      <c r="BA298" s="28"/>
      <c r="BB298" s="71"/>
      <c r="BC298" s="173"/>
      <c r="BD298" s="220"/>
      <c r="BH298" s="221"/>
      <c r="BK298" s="50"/>
      <c r="BL298" s="115"/>
      <c r="BM298" s="43"/>
      <c r="BN298" s="43"/>
      <c r="BO298" s="43"/>
      <c r="BP298" s="115"/>
      <c r="BS298" s="50"/>
      <c r="BT298" s="115"/>
      <c r="BU298" s="222"/>
      <c r="BV298" s="223"/>
      <c r="BZ298" s="221"/>
      <c r="CC298" s="50"/>
      <c r="CD298" s="115"/>
      <c r="CE298" s="43"/>
      <c r="CF298" s="43"/>
      <c r="CG298" s="43"/>
      <c r="CH298" s="115"/>
      <c r="CK298" s="50"/>
      <c r="CL298" s="115"/>
      <c r="CM298" s="222"/>
      <c r="CN298" s="223"/>
      <c r="CR298" s="221"/>
      <c r="CU298" s="50"/>
      <c r="CV298" s="115"/>
      <c r="CW298" s="43"/>
      <c r="CX298" s="43"/>
      <c r="CY298" s="43"/>
      <c r="CZ298" s="115"/>
      <c r="DC298" s="50"/>
      <c r="DD298" s="115"/>
      <c r="DE298" s="222"/>
      <c r="DF298" s="223"/>
      <c r="DJ298" s="221"/>
      <c r="DM298" s="50"/>
      <c r="DN298" s="115"/>
      <c r="DO298" s="43"/>
      <c r="DP298" s="43"/>
      <c r="DQ298" s="43"/>
      <c r="DR298" s="115"/>
      <c r="DU298" s="50"/>
      <c r="DV298" s="115"/>
      <c r="DW298" s="222"/>
      <c r="DX298" s="223"/>
      <c r="EB298" s="221"/>
      <c r="EE298" s="50"/>
      <c r="EF298" s="115"/>
      <c r="EG298" s="43"/>
      <c r="EH298" s="43"/>
      <c r="EI298" s="43"/>
      <c r="EJ298" s="115"/>
      <c r="EM298" s="50"/>
      <c r="EN298" s="115"/>
      <c r="EO298" s="222"/>
      <c r="EP298" s="223"/>
      <c r="ET298" s="221"/>
      <c r="EW298" s="50"/>
      <c r="EX298" s="115"/>
      <c r="EY298" s="43"/>
      <c r="EZ298" s="43"/>
      <c r="FA298" s="43"/>
      <c r="FB298" s="115"/>
      <c r="FE298" s="50"/>
      <c r="FF298" s="115"/>
      <c r="FG298" s="222"/>
      <c r="FH298" s="223"/>
      <c r="FL298" s="221"/>
      <c r="FO298" s="50"/>
      <c r="FP298" s="115"/>
      <c r="FQ298" s="43"/>
      <c r="FR298" s="43"/>
      <c r="FS298" s="43"/>
      <c r="FT298" s="115"/>
      <c r="FW298" s="50"/>
      <c r="FX298" s="115"/>
      <c r="FY298" s="222"/>
      <c r="FZ298" s="223"/>
      <c r="GD298" s="221"/>
      <c r="GG298" s="50"/>
      <c r="GH298" s="115"/>
      <c r="GI298" s="43"/>
      <c r="GJ298" s="43"/>
      <c r="GK298" s="43"/>
      <c r="GL298" s="115"/>
      <c r="GO298" s="50"/>
      <c r="GP298" s="115"/>
      <c r="GQ298" s="222"/>
    </row>
    <row r="299">
      <c r="A299" s="218"/>
      <c r="B299" s="219"/>
      <c r="C299" s="15"/>
      <c r="D299" s="15"/>
      <c r="E299" s="15"/>
      <c r="F299" s="71"/>
      <c r="G299" s="15"/>
      <c r="H299" s="15"/>
      <c r="I299" s="28"/>
      <c r="J299" s="71"/>
      <c r="K299" s="35"/>
      <c r="L299" s="35"/>
      <c r="M299" s="35"/>
      <c r="N299" s="71"/>
      <c r="O299" s="15"/>
      <c r="P299" s="15"/>
      <c r="Q299" s="28"/>
      <c r="R299" s="71"/>
      <c r="S299" s="173"/>
      <c r="T299" s="219"/>
      <c r="U299" s="15"/>
      <c r="V299" s="15"/>
      <c r="W299" s="15"/>
      <c r="X299" s="165"/>
      <c r="Y299" s="15"/>
      <c r="Z299" s="15"/>
      <c r="AA299" s="28"/>
      <c r="AB299" s="71"/>
      <c r="AC299" s="35"/>
      <c r="AD299" s="35"/>
      <c r="AE299" s="35"/>
      <c r="AF299" s="71"/>
      <c r="AG299" s="15"/>
      <c r="AH299" s="15"/>
      <c r="AI299" s="15"/>
      <c r="AJ299" s="71"/>
      <c r="AK299" s="173"/>
      <c r="AL299" s="219"/>
      <c r="AM299" s="15"/>
      <c r="AN299" s="15"/>
      <c r="AO299" s="15"/>
      <c r="AP299" s="165"/>
      <c r="AQ299" s="15"/>
      <c r="AR299" s="15"/>
      <c r="AS299" s="28"/>
      <c r="AT299" s="71"/>
      <c r="AU299" s="35"/>
      <c r="AV299" s="35"/>
      <c r="AW299" s="35"/>
      <c r="AX299" s="71"/>
      <c r="AY299" s="15"/>
      <c r="AZ299" s="15"/>
      <c r="BA299" s="28"/>
      <c r="BB299" s="71"/>
      <c r="BC299" s="173"/>
      <c r="BD299" s="220"/>
      <c r="BH299" s="221"/>
      <c r="BK299" s="50"/>
      <c r="BL299" s="115"/>
      <c r="BM299" s="43"/>
      <c r="BN299" s="43"/>
      <c r="BO299" s="43"/>
      <c r="BP299" s="115"/>
      <c r="BS299" s="50"/>
      <c r="BT299" s="115"/>
      <c r="BU299" s="222"/>
      <c r="BV299" s="223"/>
      <c r="BZ299" s="221"/>
      <c r="CC299" s="50"/>
      <c r="CD299" s="115"/>
      <c r="CE299" s="43"/>
      <c r="CF299" s="43"/>
      <c r="CG299" s="43"/>
      <c r="CH299" s="115"/>
      <c r="CK299" s="50"/>
      <c r="CL299" s="115"/>
      <c r="CM299" s="222"/>
      <c r="CN299" s="223"/>
      <c r="CR299" s="221"/>
      <c r="CU299" s="50"/>
      <c r="CV299" s="115"/>
      <c r="CW299" s="43"/>
      <c r="CX299" s="43"/>
      <c r="CY299" s="43"/>
      <c r="CZ299" s="115"/>
      <c r="DC299" s="50"/>
      <c r="DD299" s="115"/>
      <c r="DE299" s="222"/>
      <c r="DF299" s="223"/>
      <c r="DJ299" s="221"/>
      <c r="DM299" s="50"/>
      <c r="DN299" s="115"/>
      <c r="DO299" s="43"/>
      <c r="DP299" s="43"/>
      <c r="DQ299" s="43"/>
      <c r="DR299" s="115"/>
      <c r="DU299" s="50"/>
      <c r="DV299" s="115"/>
      <c r="DW299" s="222"/>
      <c r="DX299" s="223"/>
      <c r="EB299" s="221"/>
      <c r="EE299" s="50"/>
      <c r="EF299" s="115"/>
      <c r="EG299" s="43"/>
      <c r="EH299" s="43"/>
      <c r="EI299" s="43"/>
      <c r="EJ299" s="115"/>
      <c r="EM299" s="50"/>
      <c r="EN299" s="115"/>
      <c r="EO299" s="222"/>
      <c r="EP299" s="223"/>
      <c r="ET299" s="221"/>
      <c r="EW299" s="50"/>
      <c r="EX299" s="115"/>
      <c r="EY299" s="43"/>
      <c r="EZ299" s="43"/>
      <c r="FA299" s="43"/>
      <c r="FB299" s="115"/>
      <c r="FE299" s="50"/>
      <c r="FF299" s="115"/>
      <c r="FG299" s="222"/>
      <c r="FH299" s="223"/>
      <c r="FL299" s="221"/>
      <c r="FO299" s="50"/>
      <c r="FP299" s="115"/>
      <c r="FQ299" s="43"/>
      <c r="FR299" s="43"/>
      <c r="FS299" s="43"/>
      <c r="FT299" s="115"/>
      <c r="FW299" s="50"/>
      <c r="FX299" s="115"/>
      <c r="FY299" s="222"/>
      <c r="FZ299" s="223"/>
      <c r="GD299" s="221"/>
      <c r="GG299" s="50"/>
      <c r="GH299" s="115"/>
      <c r="GI299" s="43"/>
      <c r="GJ299" s="43"/>
      <c r="GK299" s="43"/>
      <c r="GL299" s="115"/>
      <c r="GO299" s="50"/>
      <c r="GP299" s="115"/>
      <c r="GQ299" s="222"/>
    </row>
    <row r="300">
      <c r="A300" s="218"/>
      <c r="B300" s="219"/>
      <c r="C300" s="15"/>
      <c r="D300" s="15"/>
      <c r="E300" s="15"/>
      <c r="F300" s="71"/>
      <c r="G300" s="15"/>
      <c r="H300" s="15"/>
      <c r="I300" s="28"/>
      <c r="J300" s="71"/>
      <c r="K300" s="35"/>
      <c r="L300" s="35"/>
      <c r="M300" s="35"/>
      <c r="N300" s="71"/>
      <c r="O300" s="15"/>
      <c r="P300" s="15"/>
      <c r="Q300" s="28"/>
      <c r="R300" s="71"/>
      <c r="S300" s="173"/>
      <c r="T300" s="219"/>
      <c r="U300" s="15"/>
      <c r="V300" s="15"/>
      <c r="W300" s="15"/>
      <c r="X300" s="165"/>
      <c r="Y300" s="15"/>
      <c r="Z300" s="15"/>
      <c r="AA300" s="28"/>
      <c r="AB300" s="71"/>
      <c r="AC300" s="35"/>
      <c r="AD300" s="35"/>
      <c r="AE300" s="35"/>
      <c r="AF300" s="71"/>
      <c r="AG300" s="15"/>
      <c r="AH300" s="15"/>
      <c r="AI300" s="15"/>
      <c r="AJ300" s="71"/>
      <c r="AK300" s="173"/>
      <c r="AL300" s="219"/>
      <c r="AM300" s="15"/>
      <c r="AN300" s="15"/>
      <c r="AO300" s="15"/>
      <c r="AP300" s="165"/>
      <c r="AQ300" s="15"/>
      <c r="AR300" s="15"/>
      <c r="AS300" s="28"/>
      <c r="AT300" s="71"/>
      <c r="AU300" s="35"/>
      <c r="AV300" s="35"/>
      <c r="AW300" s="35"/>
      <c r="AX300" s="71"/>
      <c r="AY300" s="15"/>
      <c r="AZ300" s="15"/>
      <c r="BA300" s="28"/>
      <c r="BB300" s="71"/>
      <c r="BC300" s="173"/>
      <c r="BD300" s="220"/>
      <c r="BH300" s="221"/>
      <c r="BK300" s="50"/>
      <c r="BL300" s="115"/>
      <c r="BM300" s="43"/>
      <c r="BN300" s="43"/>
      <c r="BO300" s="43"/>
      <c r="BP300" s="115"/>
      <c r="BS300" s="50"/>
      <c r="BT300" s="115"/>
      <c r="BU300" s="222"/>
      <c r="BV300" s="223"/>
      <c r="BZ300" s="221"/>
      <c r="CC300" s="50"/>
      <c r="CD300" s="115"/>
      <c r="CE300" s="43"/>
      <c r="CF300" s="43"/>
      <c r="CG300" s="43"/>
      <c r="CH300" s="115"/>
      <c r="CK300" s="50"/>
      <c r="CL300" s="115"/>
      <c r="CM300" s="222"/>
      <c r="CN300" s="223"/>
      <c r="CR300" s="221"/>
      <c r="CU300" s="50"/>
      <c r="CV300" s="115"/>
      <c r="CW300" s="43"/>
      <c r="CX300" s="43"/>
      <c r="CY300" s="43"/>
      <c r="CZ300" s="115"/>
      <c r="DC300" s="50"/>
      <c r="DD300" s="115"/>
      <c r="DE300" s="222"/>
      <c r="DF300" s="223"/>
      <c r="DJ300" s="221"/>
      <c r="DM300" s="50"/>
      <c r="DN300" s="115"/>
      <c r="DO300" s="43"/>
      <c r="DP300" s="43"/>
      <c r="DQ300" s="43"/>
      <c r="DR300" s="115"/>
      <c r="DU300" s="50"/>
      <c r="DV300" s="115"/>
      <c r="DW300" s="222"/>
      <c r="DX300" s="223"/>
      <c r="EB300" s="221"/>
      <c r="EE300" s="50"/>
      <c r="EF300" s="115"/>
      <c r="EG300" s="43"/>
      <c r="EH300" s="43"/>
      <c r="EI300" s="43"/>
      <c r="EJ300" s="115"/>
      <c r="EM300" s="50"/>
      <c r="EN300" s="115"/>
      <c r="EO300" s="222"/>
      <c r="EP300" s="223"/>
      <c r="ET300" s="221"/>
      <c r="EW300" s="50"/>
      <c r="EX300" s="115"/>
      <c r="EY300" s="43"/>
      <c r="EZ300" s="43"/>
      <c r="FA300" s="43"/>
      <c r="FB300" s="115"/>
      <c r="FE300" s="50"/>
      <c r="FF300" s="115"/>
      <c r="FG300" s="222"/>
      <c r="FH300" s="223"/>
      <c r="FL300" s="221"/>
      <c r="FO300" s="50"/>
      <c r="FP300" s="115"/>
      <c r="FQ300" s="43"/>
      <c r="FR300" s="43"/>
      <c r="FS300" s="43"/>
      <c r="FT300" s="115"/>
      <c r="FW300" s="50"/>
      <c r="FX300" s="115"/>
      <c r="FY300" s="222"/>
      <c r="FZ300" s="223"/>
      <c r="GD300" s="221"/>
      <c r="GG300" s="50"/>
      <c r="GH300" s="115"/>
      <c r="GI300" s="43"/>
      <c r="GJ300" s="43"/>
      <c r="GK300" s="43"/>
      <c r="GL300" s="115"/>
      <c r="GO300" s="50"/>
      <c r="GP300" s="115"/>
      <c r="GQ300" s="222"/>
    </row>
    <row r="301">
      <c r="A301" s="218"/>
      <c r="B301" s="219"/>
      <c r="C301" s="15"/>
      <c r="D301" s="15"/>
      <c r="E301" s="15"/>
      <c r="F301" s="71"/>
      <c r="G301" s="15"/>
      <c r="H301" s="15"/>
      <c r="I301" s="28"/>
      <c r="J301" s="71"/>
      <c r="K301" s="35"/>
      <c r="L301" s="35"/>
      <c r="M301" s="35"/>
      <c r="N301" s="71"/>
      <c r="O301" s="15"/>
      <c r="P301" s="15"/>
      <c r="Q301" s="28"/>
      <c r="R301" s="71"/>
      <c r="S301" s="173"/>
      <c r="T301" s="219"/>
      <c r="U301" s="15"/>
      <c r="V301" s="15"/>
      <c r="W301" s="15"/>
      <c r="X301" s="165"/>
      <c r="Y301" s="15"/>
      <c r="Z301" s="15"/>
      <c r="AA301" s="28"/>
      <c r="AB301" s="71"/>
      <c r="AC301" s="35"/>
      <c r="AD301" s="35"/>
      <c r="AE301" s="35"/>
      <c r="AF301" s="71"/>
      <c r="AG301" s="15"/>
      <c r="AH301" s="15"/>
      <c r="AI301" s="15"/>
      <c r="AJ301" s="71"/>
      <c r="AK301" s="173"/>
      <c r="AL301" s="219"/>
      <c r="AM301" s="15"/>
      <c r="AN301" s="15"/>
      <c r="AO301" s="15"/>
      <c r="AP301" s="165"/>
      <c r="AQ301" s="15"/>
      <c r="AR301" s="15"/>
      <c r="AS301" s="28"/>
      <c r="AT301" s="71"/>
      <c r="AU301" s="35"/>
      <c r="AV301" s="35"/>
      <c r="AW301" s="35"/>
      <c r="AX301" s="71"/>
      <c r="AY301" s="15"/>
      <c r="AZ301" s="15"/>
      <c r="BA301" s="28"/>
      <c r="BB301" s="71"/>
      <c r="BC301" s="173"/>
      <c r="BD301" s="220"/>
      <c r="BH301" s="221"/>
      <c r="BK301" s="50"/>
      <c r="BL301" s="115"/>
      <c r="BM301" s="43"/>
      <c r="BN301" s="43"/>
      <c r="BO301" s="43"/>
      <c r="BP301" s="115"/>
      <c r="BS301" s="50"/>
      <c r="BT301" s="115"/>
      <c r="BU301" s="222"/>
      <c r="BV301" s="223"/>
      <c r="BZ301" s="221"/>
      <c r="CC301" s="50"/>
      <c r="CD301" s="115"/>
      <c r="CE301" s="43"/>
      <c r="CF301" s="43"/>
      <c r="CG301" s="43"/>
      <c r="CH301" s="115"/>
      <c r="CK301" s="50"/>
      <c r="CL301" s="115"/>
      <c r="CM301" s="222"/>
      <c r="CN301" s="223"/>
      <c r="CR301" s="221"/>
      <c r="CU301" s="50"/>
      <c r="CV301" s="115"/>
      <c r="CW301" s="43"/>
      <c r="CX301" s="43"/>
      <c r="CY301" s="43"/>
      <c r="CZ301" s="115"/>
      <c r="DC301" s="50"/>
      <c r="DD301" s="115"/>
      <c r="DE301" s="222"/>
      <c r="DF301" s="223"/>
      <c r="DJ301" s="221"/>
      <c r="DM301" s="50"/>
      <c r="DN301" s="115"/>
      <c r="DO301" s="43"/>
      <c r="DP301" s="43"/>
      <c r="DQ301" s="43"/>
      <c r="DR301" s="115"/>
      <c r="DU301" s="50"/>
      <c r="DV301" s="115"/>
      <c r="DW301" s="222"/>
      <c r="DX301" s="223"/>
      <c r="EB301" s="221"/>
      <c r="EE301" s="50"/>
      <c r="EF301" s="115"/>
      <c r="EG301" s="43"/>
      <c r="EH301" s="43"/>
      <c r="EI301" s="43"/>
      <c r="EJ301" s="115"/>
      <c r="EM301" s="50"/>
      <c r="EN301" s="115"/>
      <c r="EO301" s="222"/>
      <c r="EP301" s="223"/>
      <c r="ET301" s="221"/>
      <c r="EW301" s="50"/>
      <c r="EX301" s="115"/>
      <c r="EY301" s="43"/>
      <c r="EZ301" s="43"/>
      <c r="FA301" s="43"/>
      <c r="FB301" s="115"/>
      <c r="FE301" s="50"/>
      <c r="FF301" s="115"/>
      <c r="FG301" s="222"/>
      <c r="FH301" s="223"/>
      <c r="FL301" s="221"/>
      <c r="FO301" s="50"/>
      <c r="FP301" s="115"/>
      <c r="FQ301" s="43"/>
      <c r="FR301" s="43"/>
      <c r="FS301" s="43"/>
      <c r="FT301" s="115"/>
      <c r="FW301" s="50"/>
      <c r="FX301" s="115"/>
      <c r="FY301" s="222"/>
      <c r="FZ301" s="223"/>
      <c r="GD301" s="221"/>
      <c r="GG301" s="50"/>
      <c r="GH301" s="115"/>
      <c r="GI301" s="43"/>
      <c r="GJ301" s="43"/>
      <c r="GK301" s="43"/>
      <c r="GL301" s="115"/>
      <c r="GO301" s="50"/>
      <c r="GP301" s="115"/>
      <c r="GQ301" s="222"/>
    </row>
    <row r="302">
      <c r="A302" s="218"/>
      <c r="B302" s="219"/>
      <c r="C302" s="15"/>
      <c r="D302" s="15"/>
      <c r="E302" s="15"/>
      <c r="F302" s="71"/>
      <c r="G302" s="15"/>
      <c r="H302" s="15"/>
      <c r="I302" s="28"/>
      <c r="J302" s="71"/>
      <c r="K302" s="35"/>
      <c r="L302" s="35"/>
      <c r="M302" s="35"/>
      <c r="N302" s="71"/>
      <c r="O302" s="15"/>
      <c r="P302" s="15"/>
      <c r="Q302" s="28"/>
      <c r="R302" s="71"/>
      <c r="S302" s="173"/>
      <c r="T302" s="219"/>
      <c r="U302" s="15"/>
      <c r="V302" s="15"/>
      <c r="W302" s="15"/>
      <c r="X302" s="165"/>
      <c r="Y302" s="15"/>
      <c r="Z302" s="15"/>
      <c r="AA302" s="28"/>
      <c r="AB302" s="71"/>
      <c r="AC302" s="35"/>
      <c r="AD302" s="35"/>
      <c r="AE302" s="35"/>
      <c r="AF302" s="71"/>
      <c r="AG302" s="15"/>
      <c r="AH302" s="15"/>
      <c r="AI302" s="15"/>
      <c r="AJ302" s="71"/>
      <c r="AK302" s="173"/>
      <c r="AL302" s="219"/>
      <c r="AM302" s="15"/>
      <c r="AN302" s="15"/>
      <c r="AO302" s="15"/>
      <c r="AP302" s="165"/>
      <c r="AQ302" s="15"/>
      <c r="AR302" s="15"/>
      <c r="AS302" s="28"/>
      <c r="AT302" s="71"/>
      <c r="AU302" s="35"/>
      <c r="AV302" s="35"/>
      <c r="AW302" s="35"/>
      <c r="AX302" s="71"/>
      <c r="AY302" s="15"/>
      <c r="AZ302" s="15"/>
      <c r="BA302" s="28"/>
      <c r="BB302" s="71"/>
      <c r="BC302" s="173"/>
      <c r="BD302" s="220"/>
      <c r="BH302" s="221"/>
      <c r="BK302" s="50"/>
      <c r="BL302" s="115"/>
      <c r="BM302" s="43"/>
      <c r="BN302" s="43"/>
      <c r="BO302" s="43"/>
      <c r="BP302" s="115"/>
      <c r="BS302" s="50"/>
      <c r="BT302" s="115"/>
      <c r="BU302" s="222"/>
      <c r="BV302" s="223"/>
      <c r="BZ302" s="221"/>
      <c r="CC302" s="50"/>
      <c r="CD302" s="115"/>
      <c r="CE302" s="43"/>
      <c r="CF302" s="43"/>
      <c r="CG302" s="43"/>
      <c r="CH302" s="115"/>
      <c r="CK302" s="50"/>
      <c r="CL302" s="115"/>
      <c r="CM302" s="222"/>
      <c r="CN302" s="223"/>
      <c r="CR302" s="221"/>
      <c r="CU302" s="50"/>
      <c r="CV302" s="115"/>
      <c r="CW302" s="43"/>
      <c r="CX302" s="43"/>
      <c r="CY302" s="43"/>
      <c r="CZ302" s="115"/>
      <c r="DC302" s="50"/>
      <c r="DD302" s="115"/>
      <c r="DE302" s="222"/>
      <c r="DF302" s="223"/>
      <c r="DJ302" s="221"/>
      <c r="DM302" s="50"/>
      <c r="DN302" s="115"/>
      <c r="DO302" s="43"/>
      <c r="DP302" s="43"/>
      <c r="DQ302" s="43"/>
      <c r="DR302" s="115"/>
      <c r="DU302" s="50"/>
      <c r="DV302" s="115"/>
      <c r="DW302" s="222"/>
      <c r="DX302" s="223"/>
      <c r="EB302" s="221"/>
      <c r="EE302" s="50"/>
      <c r="EF302" s="115"/>
      <c r="EG302" s="43"/>
      <c r="EH302" s="43"/>
      <c r="EI302" s="43"/>
      <c r="EJ302" s="115"/>
      <c r="EM302" s="50"/>
      <c r="EN302" s="115"/>
      <c r="EO302" s="222"/>
      <c r="EP302" s="223"/>
      <c r="ET302" s="221"/>
      <c r="EW302" s="50"/>
      <c r="EX302" s="115"/>
      <c r="EY302" s="43"/>
      <c r="EZ302" s="43"/>
      <c r="FA302" s="43"/>
      <c r="FB302" s="115"/>
      <c r="FE302" s="50"/>
      <c r="FF302" s="115"/>
      <c r="FG302" s="222"/>
      <c r="FH302" s="223"/>
      <c r="FL302" s="221"/>
      <c r="FO302" s="50"/>
      <c r="FP302" s="115"/>
      <c r="FQ302" s="43"/>
      <c r="FR302" s="43"/>
      <c r="FS302" s="43"/>
      <c r="FT302" s="115"/>
      <c r="FW302" s="50"/>
      <c r="FX302" s="115"/>
      <c r="FY302" s="222"/>
      <c r="FZ302" s="223"/>
      <c r="GD302" s="221"/>
      <c r="GG302" s="50"/>
      <c r="GH302" s="115"/>
      <c r="GI302" s="43"/>
      <c r="GJ302" s="43"/>
      <c r="GK302" s="43"/>
      <c r="GL302" s="115"/>
      <c r="GO302" s="50"/>
      <c r="GP302" s="115"/>
      <c r="GQ302" s="222"/>
    </row>
    <row r="303">
      <c r="A303" s="218"/>
      <c r="B303" s="219"/>
      <c r="C303" s="15"/>
      <c r="D303" s="15"/>
      <c r="E303" s="15"/>
      <c r="F303" s="71"/>
      <c r="G303" s="15"/>
      <c r="H303" s="15"/>
      <c r="I303" s="28"/>
      <c r="J303" s="71"/>
      <c r="K303" s="35"/>
      <c r="L303" s="35"/>
      <c r="M303" s="35"/>
      <c r="N303" s="71"/>
      <c r="O303" s="15"/>
      <c r="P303" s="15"/>
      <c r="Q303" s="28"/>
      <c r="R303" s="71"/>
      <c r="S303" s="173"/>
      <c r="T303" s="219"/>
      <c r="U303" s="15"/>
      <c r="V303" s="15"/>
      <c r="W303" s="15"/>
      <c r="X303" s="165"/>
      <c r="Y303" s="15"/>
      <c r="Z303" s="15"/>
      <c r="AA303" s="28"/>
      <c r="AB303" s="71"/>
      <c r="AC303" s="35"/>
      <c r="AD303" s="35"/>
      <c r="AE303" s="35"/>
      <c r="AF303" s="71"/>
      <c r="AG303" s="15"/>
      <c r="AH303" s="15"/>
      <c r="AI303" s="15"/>
      <c r="AJ303" s="71"/>
      <c r="AK303" s="173"/>
      <c r="AL303" s="219"/>
      <c r="AM303" s="15"/>
      <c r="AN303" s="15"/>
      <c r="AO303" s="15"/>
      <c r="AP303" s="165"/>
      <c r="AQ303" s="15"/>
      <c r="AR303" s="15"/>
      <c r="AS303" s="28"/>
      <c r="AT303" s="71"/>
      <c r="AU303" s="35"/>
      <c r="AV303" s="35"/>
      <c r="AW303" s="35"/>
      <c r="AX303" s="71"/>
      <c r="AY303" s="15"/>
      <c r="AZ303" s="15"/>
      <c r="BA303" s="28"/>
      <c r="BB303" s="71"/>
      <c r="BC303" s="173"/>
      <c r="BD303" s="220"/>
      <c r="BH303" s="221"/>
      <c r="BK303" s="50"/>
      <c r="BL303" s="115"/>
      <c r="BM303" s="43"/>
      <c r="BN303" s="43"/>
      <c r="BO303" s="43"/>
      <c r="BP303" s="115"/>
      <c r="BS303" s="50"/>
      <c r="BT303" s="115"/>
      <c r="BU303" s="222"/>
      <c r="BV303" s="223"/>
      <c r="BZ303" s="221"/>
      <c r="CC303" s="50"/>
      <c r="CD303" s="115"/>
      <c r="CE303" s="43"/>
      <c r="CF303" s="43"/>
      <c r="CG303" s="43"/>
      <c r="CH303" s="115"/>
      <c r="CK303" s="50"/>
      <c r="CL303" s="115"/>
      <c r="CM303" s="222"/>
      <c r="CN303" s="223"/>
      <c r="CR303" s="221"/>
      <c r="CU303" s="50"/>
      <c r="CV303" s="115"/>
      <c r="CW303" s="43"/>
      <c r="CX303" s="43"/>
      <c r="CY303" s="43"/>
      <c r="CZ303" s="115"/>
      <c r="DC303" s="50"/>
      <c r="DD303" s="115"/>
      <c r="DE303" s="222"/>
      <c r="DF303" s="223"/>
      <c r="DJ303" s="221"/>
      <c r="DM303" s="50"/>
      <c r="DN303" s="115"/>
      <c r="DO303" s="43"/>
      <c r="DP303" s="43"/>
      <c r="DQ303" s="43"/>
      <c r="DR303" s="115"/>
      <c r="DU303" s="50"/>
      <c r="DV303" s="115"/>
      <c r="DW303" s="222"/>
      <c r="DX303" s="223"/>
      <c r="EB303" s="221"/>
      <c r="EE303" s="50"/>
      <c r="EF303" s="115"/>
      <c r="EG303" s="43"/>
      <c r="EH303" s="43"/>
      <c r="EI303" s="43"/>
      <c r="EJ303" s="115"/>
      <c r="EM303" s="50"/>
      <c r="EN303" s="115"/>
      <c r="EO303" s="222"/>
      <c r="EP303" s="223"/>
      <c r="ET303" s="221"/>
      <c r="EW303" s="50"/>
      <c r="EX303" s="115"/>
      <c r="EY303" s="43"/>
      <c r="EZ303" s="43"/>
      <c r="FA303" s="43"/>
      <c r="FB303" s="115"/>
      <c r="FE303" s="50"/>
      <c r="FF303" s="115"/>
      <c r="FG303" s="222"/>
      <c r="FH303" s="223"/>
      <c r="FL303" s="221"/>
      <c r="FO303" s="50"/>
      <c r="FP303" s="115"/>
      <c r="FQ303" s="43"/>
      <c r="FR303" s="43"/>
      <c r="FS303" s="43"/>
      <c r="FT303" s="115"/>
      <c r="FW303" s="50"/>
      <c r="FX303" s="115"/>
      <c r="FY303" s="222"/>
      <c r="FZ303" s="223"/>
      <c r="GD303" s="221"/>
      <c r="GG303" s="50"/>
      <c r="GH303" s="115"/>
      <c r="GI303" s="43"/>
      <c r="GJ303" s="43"/>
      <c r="GK303" s="43"/>
      <c r="GL303" s="115"/>
      <c r="GO303" s="50"/>
      <c r="GP303" s="115"/>
      <c r="GQ303" s="222"/>
    </row>
    <row r="304">
      <c r="A304" s="218"/>
      <c r="B304" s="219"/>
      <c r="C304" s="15"/>
      <c r="D304" s="15"/>
      <c r="E304" s="15"/>
      <c r="F304" s="71"/>
      <c r="G304" s="15"/>
      <c r="H304" s="15"/>
      <c r="I304" s="28"/>
      <c r="J304" s="71"/>
      <c r="K304" s="35"/>
      <c r="L304" s="35"/>
      <c r="M304" s="35"/>
      <c r="N304" s="71"/>
      <c r="O304" s="15"/>
      <c r="P304" s="15"/>
      <c r="Q304" s="28"/>
      <c r="R304" s="71"/>
      <c r="S304" s="173"/>
      <c r="T304" s="219"/>
      <c r="U304" s="15"/>
      <c r="V304" s="15"/>
      <c r="W304" s="15"/>
      <c r="X304" s="165"/>
      <c r="Y304" s="15"/>
      <c r="Z304" s="15"/>
      <c r="AA304" s="28"/>
      <c r="AB304" s="71"/>
      <c r="AC304" s="35"/>
      <c r="AD304" s="35"/>
      <c r="AE304" s="35"/>
      <c r="AF304" s="71"/>
      <c r="AG304" s="15"/>
      <c r="AH304" s="15"/>
      <c r="AI304" s="15"/>
      <c r="AJ304" s="71"/>
      <c r="AK304" s="173"/>
      <c r="AL304" s="219"/>
      <c r="AM304" s="15"/>
      <c r="AN304" s="15"/>
      <c r="AO304" s="15"/>
      <c r="AP304" s="165"/>
      <c r="AQ304" s="15"/>
      <c r="AR304" s="15"/>
      <c r="AS304" s="28"/>
      <c r="AT304" s="71"/>
      <c r="AU304" s="35"/>
      <c r="AV304" s="35"/>
      <c r="AW304" s="35"/>
      <c r="AX304" s="71"/>
      <c r="AY304" s="15"/>
      <c r="AZ304" s="15"/>
      <c r="BA304" s="28"/>
      <c r="BB304" s="71"/>
      <c r="BC304" s="173"/>
      <c r="BD304" s="220"/>
      <c r="BH304" s="221"/>
      <c r="BK304" s="50"/>
      <c r="BL304" s="115"/>
      <c r="BM304" s="43"/>
      <c r="BN304" s="43"/>
      <c r="BO304" s="43"/>
      <c r="BP304" s="115"/>
      <c r="BS304" s="50"/>
      <c r="BT304" s="115"/>
      <c r="BU304" s="222"/>
      <c r="BV304" s="223"/>
      <c r="BZ304" s="221"/>
      <c r="CC304" s="50"/>
      <c r="CD304" s="115"/>
      <c r="CE304" s="43"/>
      <c r="CF304" s="43"/>
      <c r="CG304" s="43"/>
      <c r="CH304" s="115"/>
      <c r="CK304" s="50"/>
      <c r="CL304" s="115"/>
      <c r="CM304" s="222"/>
      <c r="CN304" s="223"/>
      <c r="CR304" s="221"/>
      <c r="CU304" s="50"/>
      <c r="CV304" s="115"/>
      <c r="CW304" s="43"/>
      <c r="CX304" s="43"/>
      <c r="CY304" s="43"/>
      <c r="CZ304" s="115"/>
      <c r="DC304" s="50"/>
      <c r="DD304" s="115"/>
      <c r="DE304" s="222"/>
      <c r="DF304" s="223"/>
      <c r="DJ304" s="221"/>
      <c r="DM304" s="50"/>
      <c r="DN304" s="115"/>
      <c r="DO304" s="43"/>
      <c r="DP304" s="43"/>
      <c r="DQ304" s="43"/>
      <c r="DR304" s="115"/>
      <c r="DU304" s="50"/>
      <c r="DV304" s="115"/>
      <c r="DW304" s="222"/>
      <c r="DX304" s="223"/>
      <c r="EB304" s="221"/>
      <c r="EE304" s="50"/>
      <c r="EF304" s="115"/>
      <c r="EG304" s="43"/>
      <c r="EH304" s="43"/>
      <c r="EI304" s="43"/>
      <c r="EJ304" s="115"/>
      <c r="EM304" s="50"/>
      <c r="EN304" s="115"/>
      <c r="EO304" s="222"/>
      <c r="EP304" s="223"/>
      <c r="ET304" s="221"/>
      <c r="EW304" s="50"/>
      <c r="EX304" s="115"/>
      <c r="EY304" s="43"/>
      <c r="EZ304" s="43"/>
      <c r="FA304" s="43"/>
      <c r="FB304" s="115"/>
      <c r="FE304" s="50"/>
      <c r="FF304" s="115"/>
      <c r="FG304" s="222"/>
      <c r="FH304" s="223"/>
      <c r="FL304" s="221"/>
      <c r="FO304" s="50"/>
      <c r="FP304" s="115"/>
      <c r="FQ304" s="43"/>
      <c r="FR304" s="43"/>
      <c r="FS304" s="43"/>
      <c r="FT304" s="115"/>
      <c r="FW304" s="50"/>
      <c r="FX304" s="115"/>
      <c r="FY304" s="222"/>
      <c r="FZ304" s="223"/>
      <c r="GD304" s="221"/>
      <c r="GG304" s="50"/>
      <c r="GH304" s="115"/>
      <c r="GI304" s="43"/>
      <c r="GJ304" s="43"/>
      <c r="GK304" s="43"/>
      <c r="GL304" s="115"/>
      <c r="GO304" s="50"/>
      <c r="GP304" s="115"/>
      <c r="GQ304" s="222"/>
    </row>
    <row r="305">
      <c r="A305" s="218"/>
      <c r="B305" s="219"/>
      <c r="C305" s="15"/>
      <c r="D305" s="15"/>
      <c r="E305" s="15"/>
      <c r="F305" s="71"/>
      <c r="G305" s="15"/>
      <c r="H305" s="15"/>
      <c r="I305" s="28"/>
      <c r="J305" s="71"/>
      <c r="K305" s="35"/>
      <c r="L305" s="35"/>
      <c r="M305" s="35"/>
      <c r="N305" s="71"/>
      <c r="O305" s="15"/>
      <c r="P305" s="15"/>
      <c r="Q305" s="28"/>
      <c r="R305" s="71"/>
      <c r="S305" s="173"/>
      <c r="T305" s="219"/>
      <c r="U305" s="15"/>
      <c r="V305" s="15"/>
      <c r="W305" s="15"/>
      <c r="X305" s="165"/>
      <c r="Y305" s="15"/>
      <c r="Z305" s="15"/>
      <c r="AA305" s="28"/>
      <c r="AB305" s="71"/>
      <c r="AC305" s="35"/>
      <c r="AD305" s="35"/>
      <c r="AE305" s="35"/>
      <c r="AF305" s="71"/>
      <c r="AG305" s="15"/>
      <c r="AH305" s="15"/>
      <c r="AI305" s="15"/>
      <c r="AJ305" s="71"/>
      <c r="AK305" s="173"/>
      <c r="AL305" s="219"/>
      <c r="AM305" s="15"/>
      <c r="AN305" s="15"/>
      <c r="AO305" s="15"/>
      <c r="AP305" s="165"/>
      <c r="AQ305" s="15"/>
      <c r="AR305" s="15"/>
      <c r="AS305" s="28"/>
      <c r="AT305" s="71"/>
      <c r="AU305" s="35"/>
      <c r="AV305" s="35"/>
      <c r="AW305" s="35"/>
      <c r="AX305" s="71"/>
      <c r="AY305" s="15"/>
      <c r="AZ305" s="15"/>
      <c r="BA305" s="28"/>
      <c r="BB305" s="71"/>
      <c r="BC305" s="173"/>
      <c r="BD305" s="220"/>
      <c r="BH305" s="221"/>
      <c r="BK305" s="50"/>
      <c r="BL305" s="115"/>
      <c r="BM305" s="43"/>
      <c r="BN305" s="43"/>
      <c r="BO305" s="43"/>
      <c r="BP305" s="115"/>
      <c r="BS305" s="50"/>
      <c r="BT305" s="115"/>
      <c r="BU305" s="222"/>
      <c r="BV305" s="223"/>
      <c r="BZ305" s="221"/>
      <c r="CC305" s="50"/>
      <c r="CD305" s="115"/>
      <c r="CE305" s="43"/>
      <c r="CF305" s="43"/>
      <c r="CG305" s="43"/>
      <c r="CH305" s="115"/>
      <c r="CK305" s="50"/>
      <c r="CL305" s="115"/>
      <c r="CM305" s="222"/>
      <c r="CN305" s="223"/>
      <c r="CR305" s="221"/>
      <c r="CU305" s="50"/>
      <c r="CV305" s="115"/>
      <c r="CW305" s="43"/>
      <c r="CX305" s="43"/>
      <c r="CY305" s="43"/>
      <c r="CZ305" s="115"/>
      <c r="DC305" s="50"/>
      <c r="DD305" s="115"/>
      <c r="DE305" s="222"/>
      <c r="DF305" s="223"/>
      <c r="DJ305" s="221"/>
      <c r="DM305" s="50"/>
      <c r="DN305" s="115"/>
      <c r="DO305" s="43"/>
      <c r="DP305" s="43"/>
      <c r="DQ305" s="43"/>
      <c r="DR305" s="115"/>
      <c r="DU305" s="50"/>
      <c r="DV305" s="115"/>
      <c r="DW305" s="222"/>
      <c r="DX305" s="223"/>
      <c r="EB305" s="221"/>
      <c r="EE305" s="50"/>
      <c r="EF305" s="115"/>
      <c r="EG305" s="43"/>
      <c r="EH305" s="43"/>
      <c r="EI305" s="43"/>
      <c r="EJ305" s="115"/>
      <c r="EM305" s="50"/>
      <c r="EN305" s="115"/>
      <c r="EO305" s="222"/>
      <c r="EP305" s="223"/>
      <c r="ET305" s="221"/>
      <c r="EW305" s="50"/>
      <c r="EX305" s="115"/>
      <c r="EY305" s="43"/>
      <c r="EZ305" s="43"/>
      <c r="FA305" s="43"/>
      <c r="FB305" s="115"/>
      <c r="FE305" s="50"/>
      <c r="FF305" s="115"/>
      <c r="FG305" s="222"/>
      <c r="FH305" s="223"/>
      <c r="FL305" s="221"/>
      <c r="FO305" s="50"/>
      <c r="FP305" s="115"/>
      <c r="FQ305" s="43"/>
      <c r="FR305" s="43"/>
      <c r="FS305" s="43"/>
      <c r="FT305" s="115"/>
      <c r="FW305" s="50"/>
      <c r="FX305" s="115"/>
      <c r="FY305" s="222"/>
      <c r="FZ305" s="223"/>
      <c r="GD305" s="221"/>
      <c r="GG305" s="50"/>
      <c r="GH305" s="115"/>
      <c r="GI305" s="43"/>
      <c r="GJ305" s="43"/>
      <c r="GK305" s="43"/>
      <c r="GL305" s="115"/>
      <c r="GO305" s="50"/>
      <c r="GP305" s="115"/>
      <c r="GQ305" s="222"/>
    </row>
    <row r="306">
      <c r="A306" s="218"/>
      <c r="B306" s="219"/>
      <c r="C306" s="15"/>
      <c r="D306" s="15"/>
      <c r="E306" s="15"/>
      <c r="F306" s="71"/>
      <c r="G306" s="15"/>
      <c r="H306" s="15"/>
      <c r="I306" s="28"/>
      <c r="J306" s="71"/>
      <c r="K306" s="35"/>
      <c r="L306" s="35"/>
      <c r="M306" s="35"/>
      <c r="N306" s="71"/>
      <c r="O306" s="15"/>
      <c r="P306" s="15"/>
      <c r="Q306" s="28"/>
      <c r="R306" s="71"/>
      <c r="S306" s="173"/>
      <c r="T306" s="219"/>
      <c r="U306" s="15"/>
      <c r="V306" s="15"/>
      <c r="W306" s="15"/>
      <c r="X306" s="165"/>
      <c r="Y306" s="15"/>
      <c r="Z306" s="15"/>
      <c r="AA306" s="28"/>
      <c r="AB306" s="71"/>
      <c r="AC306" s="35"/>
      <c r="AD306" s="35"/>
      <c r="AE306" s="35"/>
      <c r="AF306" s="71"/>
      <c r="AG306" s="15"/>
      <c r="AH306" s="15"/>
      <c r="AI306" s="15"/>
      <c r="AJ306" s="71"/>
      <c r="AK306" s="173"/>
      <c r="AL306" s="219"/>
      <c r="AM306" s="15"/>
      <c r="AN306" s="15"/>
      <c r="AO306" s="15"/>
      <c r="AP306" s="165"/>
      <c r="AQ306" s="15"/>
      <c r="AR306" s="15"/>
      <c r="AS306" s="28"/>
      <c r="AT306" s="71"/>
      <c r="AU306" s="35"/>
      <c r="AV306" s="35"/>
      <c r="AW306" s="35"/>
      <c r="AX306" s="71"/>
      <c r="AY306" s="15"/>
      <c r="AZ306" s="15"/>
      <c r="BA306" s="28"/>
      <c r="BB306" s="71"/>
      <c r="BC306" s="173"/>
      <c r="BD306" s="220"/>
      <c r="BH306" s="221"/>
      <c r="BK306" s="50"/>
      <c r="BL306" s="115"/>
      <c r="BM306" s="43"/>
      <c r="BN306" s="43"/>
      <c r="BO306" s="43"/>
      <c r="BP306" s="115"/>
      <c r="BS306" s="50"/>
      <c r="BT306" s="115"/>
      <c r="BU306" s="222"/>
      <c r="BV306" s="223"/>
      <c r="BZ306" s="221"/>
      <c r="CC306" s="50"/>
      <c r="CD306" s="115"/>
      <c r="CE306" s="43"/>
      <c r="CF306" s="43"/>
      <c r="CG306" s="43"/>
      <c r="CH306" s="115"/>
      <c r="CK306" s="50"/>
      <c r="CL306" s="115"/>
      <c r="CM306" s="222"/>
      <c r="CN306" s="223"/>
      <c r="CR306" s="221"/>
      <c r="CU306" s="50"/>
      <c r="CV306" s="115"/>
      <c r="CW306" s="43"/>
      <c r="CX306" s="43"/>
      <c r="CY306" s="43"/>
      <c r="CZ306" s="115"/>
      <c r="DC306" s="50"/>
      <c r="DD306" s="115"/>
      <c r="DE306" s="222"/>
      <c r="DF306" s="223"/>
      <c r="DJ306" s="221"/>
      <c r="DM306" s="50"/>
      <c r="DN306" s="115"/>
      <c r="DO306" s="43"/>
      <c r="DP306" s="43"/>
      <c r="DQ306" s="43"/>
      <c r="DR306" s="115"/>
      <c r="DU306" s="50"/>
      <c r="DV306" s="115"/>
      <c r="DW306" s="222"/>
      <c r="DX306" s="223"/>
      <c r="EB306" s="221"/>
      <c r="EE306" s="50"/>
      <c r="EF306" s="115"/>
      <c r="EG306" s="43"/>
      <c r="EH306" s="43"/>
      <c r="EI306" s="43"/>
      <c r="EJ306" s="115"/>
      <c r="EM306" s="50"/>
      <c r="EN306" s="115"/>
      <c r="EO306" s="222"/>
      <c r="EP306" s="223"/>
      <c r="ET306" s="221"/>
      <c r="EW306" s="50"/>
      <c r="EX306" s="115"/>
      <c r="EY306" s="43"/>
      <c r="EZ306" s="43"/>
      <c r="FA306" s="43"/>
      <c r="FB306" s="115"/>
      <c r="FE306" s="50"/>
      <c r="FF306" s="115"/>
      <c r="FG306" s="222"/>
      <c r="FH306" s="223"/>
      <c r="FL306" s="221"/>
      <c r="FO306" s="50"/>
      <c r="FP306" s="115"/>
      <c r="FQ306" s="43"/>
      <c r="FR306" s="43"/>
      <c r="FS306" s="43"/>
      <c r="FT306" s="115"/>
      <c r="FW306" s="50"/>
      <c r="FX306" s="115"/>
      <c r="FY306" s="222"/>
      <c r="FZ306" s="223"/>
      <c r="GD306" s="221"/>
      <c r="GG306" s="50"/>
      <c r="GH306" s="115"/>
      <c r="GI306" s="43"/>
      <c r="GJ306" s="43"/>
      <c r="GK306" s="43"/>
      <c r="GL306" s="115"/>
      <c r="GO306" s="50"/>
      <c r="GP306" s="115"/>
      <c r="GQ306" s="222"/>
    </row>
    <row r="307">
      <c r="A307" s="218"/>
      <c r="B307" s="219"/>
      <c r="C307" s="15"/>
      <c r="D307" s="15"/>
      <c r="E307" s="15"/>
      <c r="F307" s="71"/>
      <c r="G307" s="15"/>
      <c r="H307" s="15"/>
      <c r="I307" s="28"/>
      <c r="J307" s="71"/>
      <c r="K307" s="35"/>
      <c r="L307" s="35"/>
      <c r="M307" s="35"/>
      <c r="N307" s="71"/>
      <c r="O307" s="15"/>
      <c r="P307" s="15"/>
      <c r="Q307" s="28"/>
      <c r="R307" s="71"/>
      <c r="S307" s="173"/>
      <c r="T307" s="219"/>
      <c r="U307" s="15"/>
      <c r="V307" s="15"/>
      <c r="W307" s="15"/>
      <c r="X307" s="165"/>
      <c r="Y307" s="15"/>
      <c r="Z307" s="15"/>
      <c r="AA307" s="28"/>
      <c r="AB307" s="71"/>
      <c r="AC307" s="35"/>
      <c r="AD307" s="35"/>
      <c r="AE307" s="35"/>
      <c r="AF307" s="71"/>
      <c r="AG307" s="15"/>
      <c r="AH307" s="15"/>
      <c r="AI307" s="15"/>
      <c r="AJ307" s="71"/>
      <c r="AK307" s="173"/>
      <c r="AL307" s="219"/>
      <c r="AM307" s="15"/>
      <c r="AN307" s="15"/>
      <c r="AO307" s="15"/>
      <c r="AP307" s="165"/>
      <c r="AQ307" s="15"/>
      <c r="AR307" s="15"/>
      <c r="AS307" s="28"/>
      <c r="AT307" s="71"/>
      <c r="AU307" s="35"/>
      <c r="AV307" s="35"/>
      <c r="AW307" s="35"/>
      <c r="AX307" s="71"/>
      <c r="AY307" s="15"/>
      <c r="AZ307" s="15"/>
      <c r="BA307" s="28"/>
      <c r="BB307" s="71"/>
      <c r="BC307" s="173"/>
      <c r="BD307" s="220"/>
      <c r="BH307" s="221"/>
      <c r="BK307" s="50"/>
      <c r="BL307" s="115"/>
      <c r="BM307" s="43"/>
      <c r="BN307" s="43"/>
      <c r="BO307" s="43"/>
      <c r="BP307" s="115"/>
      <c r="BS307" s="50"/>
      <c r="BT307" s="115"/>
      <c r="BU307" s="222"/>
      <c r="BV307" s="223"/>
      <c r="BZ307" s="221"/>
      <c r="CC307" s="50"/>
      <c r="CD307" s="115"/>
      <c r="CE307" s="43"/>
      <c r="CF307" s="43"/>
      <c r="CG307" s="43"/>
      <c r="CH307" s="115"/>
      <c r="CK307" s="50"/>
      <c r="CL307" s="115"/>
      <c r="CM307" s="222"/>
      <c r="CN307" s="223"/>
      <c r="CR307" s="221"/>
      <c r="CU307" s="50"/>
      <c r="CV307" s="115"/>
      <c r="CW307" s="43"/>
      <c r="CX307" s="43"/>
      <c r="CY307" s="43"/>
      <c r="CZ307" s="115"/>
      <c r="DC307" s="50"/>
      <c r="DD307" s="115"/>
      <c r="DE307" s="222"/>
      <c r="DF307" s="223"/>
      <c r="DJ307" s="221"/>
      <c r="DM307" s="50"/>
      <c r="DN307" s="115"/>
      <c r="DO307" s="43"/>
      <c r="DP307" s="43"/>
      <c r="DQ307" s="43"/>
      <c r="DR307" s="115"/>
      <c r="DU307" s="50"/>
      <c r="DV307" s="115"/>
      <c r="DW307" s="222"/>
      <c r="DX307" s="223"/>
      <c r="EB307" s="221"/>
      <c r="EE307" s="50"/>
      <c r="EF307" s="115"/>
      <c r="EG307" s="43"/>
      <c r="EH307" s="43"/>
      <c r="EI307" s="43"/>
      <c r="EJ307" s="115"/>
      <c r="EM307" s="50"/>
      <c r="EN307" s="115"/>
      <c r="EO307" s="222"/>
      <c r="EP307" s="223"/>
      <c r="ET307" s="221"/>
      <c r="EW307" s="50"/>
      <c r="EX307" s="115"/>
      <c r="EY307" s="43"/>
      <c r="EZ307" s="43"/>
      <c r="FA307" s="43"/>
      <c r="FB307" s="115"/>
      <c r="FE307" s="50"/>
      <c r="FF307" s="115"/>
      <c r="FG307" s="222"/>
      <c r="FH307" s="223"/>
      <c r="FL307" s="221"/>
      <c r="FO307" s="50"/>
      <c r="FP307" s="115"/>
      <c r="FQ307" s="43"/>
      <c r="FR307" s="43"/>
      <c r="FS307" s="43"/>
      <c r="FT307" s="115"/>
      <c r="FW307" s="50"/>
      <c r="FX307" s="115"/>
      <c r="FY307" s="222"/>
      <c r="FZ307" s="223"/>
      <c r="GD307" s="221"/>
      <c r="GG307" s="50"/>
      <c r="GH307" s="115"/>
      <c r="GI307" s="43"/>
      <c r="GJ307" s="43"/>
      <c r="GK307" s="43"/>
      <c r="GL307" s="115"/>
      <c r="GO307" s="50"/>
      <c r="GP307" s="115"/>
      <c r="GQ307" s="222"/>
    </row>
    <row r="308">
      <c r="A308" s="218"/>
      <c r="B308" s="219"/>
      <c r="C308" s="15"/>
      <c r="D308" s="15"/>
      <c r="E308" s="15"/>
      <c r="F308" s="71"/>
      <c r="G308" s="15"/>
      <c r="H308" s="15"/>
      <c r="I308" s="28"/>
      <c r="J308" s="71"/>
      <c r="K308" s="35"/>
      <c r="L308" s="35"/>
      <c r="M308" s="35"/>
      <c r="N308" s="71"/>
      <c r="O308" s="15"/>
      <c r="P308" s="15"/>
      <c r="Q308" s="28"/>
      <c r="R308" s="71"/>
      <c r="S308" s="173"/>
      <c r="T308" s="219"/>
      <c r="U308" s="15"/>
      <c r="V308" s="15"/>
      <c r="W308" s="15"/>
      <c r="X308" s="165"/>
      <c r="Y308" s="15"/>
      <c r="Z308" s="15"/>
      <c r="AA308" s="28"/>
      <c r="AB308" s="71"/>
      <c r="AC308" s="35"/>
      <c r="AD308" s="35"/>
      <c r="AE308" s="35"/>
      <c r="AF308" s="71"/>
      <c r="AG308" s="15"/>
      <c r="AH308" s="15"/>
      <c r="AI308" s="15"/>
      <c r="AJ308" s="71"/>
      <c r="AK308" s="173"/>
      <c r="AL308" s="219"/>
      <c r="AM308" s="15"/>
      <c r="AN308" s="15"/>
      <c r="AO308" s="15"/>
      <c r="AP308" s="165"/>
      <c r="AQ308" s="15"/>
      <c r="AR308" s="15"/>
      <c r="AS308" s="28"/>
      <c r="AT308" s="71"/>
      <c r="AU308" s="35"/>
      <c r="AV308" s="35"/>
      <c r="AW308" s="35"/>
      <c r="AX308" s="71"/>
      <c r="AY308" s="15"/>
      <c r="AZ308" s="15"/>
      <c r="BA308" s="28"/>
      <c r="BB308" s="71"/>
      <c r="BC308" s="173"/>
      <c r="BD308" s="220"/>
      <c r="BH308" s="221"/>
      <c r="BK308" s="50"/>
      <c r="BL308" s="115"/>
      <c r="BM308" s="43"/>
      <c r="BN308" s="43"/>
      <c r="BO308" s="43"/>
      <c r="BP308" s="115"/>
      <c r="BS308" s="50"/>
      <c r="BT308" s="115"/>
      <c r="BU308" s="222"/>
      <c r="BV308" s="223"/>
      <c r="BZ308" s="221"/>
      <c r="CC308" s="50"/>
      <c r="CD308" s="115"/>
      <c r="CE308" s="43"/>
      <c r="CF308" s="43"/>
      <c r="CG308" s="43"/>
      <c r="CH308" s="115"/>
      <c r="CK308" s="50"/>
      <c r="CL308" s="115"/>
      <c r="CM308" s="222"/>
      <c r="CN308" s="223"/>
      <c r="CR308" s="221"/>
      <c r="CU308" s="50"/>
      <c r="CV308" s="115"/>
      <c r="CW308" s="43"/>
      <c r="CX308" s="43"/>
      <c r="CY308" s="43"/>
      <c r="CZ308" s="115"/>
      <c r="DC308" s="50"/>
      <c r="DD308" s="115"/>
      <c r="DE308" s="222"/>
      <c r="DF308" s="223"/>
      <c r="DJ308" s="221"/>
      <c r="DM308" s="50"/>
      <c r="DN308" s="115"/>
      <c r="DO308" s="43"/>
      <c r="DP308" s="43"/>
      <c r="DQ308" s="43"/>
      <c r="DR308" s="115"/>
      <c r="DU308" s="50"/>
      <c r="DV308" s="115"/>
      <c r="DW308" s="222"/>
      <c r="DX308" s="223"/>
      <c r="EB308" s="221"/>
      <c r="EE308" s="50"/>
      <c r="EF308" s="115"/>
      <c r="EG308" s="43"/>
      <c r="EH308" s="43"/>
      <c r="EI308" s="43"/>
      <c r="EJ308" s="115"/>
      <c r="EM308" s="50"/>
      <c r="EN308" s="115"/>
      <c r="EO308" s="222"/>
      <c r="EP308" s="223"/>
      <c r="ET308" s="221"/>
      <c r="EW308" s="50"/>
      <c r="EX308" s="115"/>
      <c r="EY308" s="43"/>
      <c r="EZ308" s="43"/>
      <c r="FA308" s="43"/>
      <c r="FB308" s="115"/>
      <c r="FE308" s="50"/>
      <c r="FF308" s="115"/>
      <c r="FG308" s="222"/>
      <c r="FH308" s="223"/>
      <c r="FL308" s="221"/>
      <c r="FO308" s="50"/>
      <c r="FP308" s="115"/>
      <c r="FQ308" s="43"/>
      <c r="FR308" s="43"/>
      <c r="FS308" s="43"/>
      <c r="FT308" s="115"/>
      <c r="FW308" s="50"/>
      <c r="FX308" s="115"/>
      <c r="FY308" s="222"/>
      <c r="FZ308" s="223"/>
      <c r="GD308" s="221"/>
      <c r="GG308" s="50"/>
      <c r="GH308" s="115"/>
      <c r="GI308" s="43"/>
      <c r="GJ308" s="43"/>
      <c r="GK308" s="43"/>
      <c r="GL308" s="115"/>
      <c r="GO308" s="50"/>
      <c r="GP308" s="115"/>
      <c r="GQ308" s="222"/>
    </row>
    <row r="309">
      <c r="A309" s="218"/>
      <c r="B309" s="219"/>
      <c r="C309" s="15"/>
      <c r="D309" s="15"/>
      <c r="E309" s="15"/>
      <c r="F309" s="71"/>
      <c r="G309" s="15"/>
      <c r="H309" s="15"/>
      <c r="I309" s="28"/>
      <c r="J309" s="71"/>
      <c r="K309" s="35"/>
      <c r="L309" s="35"/>
      <c r="M309" s="35"/>
      <c r="N309" s="71"/>
      <c r="O309" s="15"/>
      <c r="P309" s="15"/>
      <c r="Q309" s="28"/>
      <c r="R309" s="71"/>
      <c r="S309" s="173"/>
      <c r="T309" s="219"/>
      <c r="U309" s="15"/>
      <c r="V309" s="15"/>
      <c r="W309" s="15"/>
      <c r="X309" s="165"/>
      <c r="Y309" s="15"/>
      <c r="Z309" s="15"/>
      <c r="AA309" s="28"/>
      <c r="AB309" s="71"/>
      <c r="AC309" s="35"/>
      <c r="AD309" s="35"/>
      <c r="AE309" s="35"/>
      <c r="AF309" s="71"/>
      <c r="AG309" s="15"/>
      <c r="AH309" s="15"/>
      <c r="AI309" s="15"/>
      <c r="AJ309" s="71"/>
      <c r="AK309" s="173"/>
      <c r="AL309" s="219"/>
      <c r="AM309" s="15"/>
      <c r="AN309" s="15"/>
      <c r="AO309" s="15"/>
      <c r="AP309" s="165"/>
      <c r="AQ309" s="15"/>
      <c r="AR309" s="15"/>
      <c r="AS309" s="28"/>
      <c r="AT309" s="71"/>
      <c r="AU309" s="35"/>
      <c r="AV309" s="35"/>
      <c r="AW309" s="35"/>
      <c r="AX309" s="71"/>
      <c r="AY309" s="15"/>
      <c r="AZ309" s="15"/>
      <c r="BA309" s="28"/>
      <c r="BB309" s="71"/>
      <c r="BC309" s="173"/>
      <c r="BD309" s="220"/>
      <c r="BH309" s="221"/>
      <c r="BK309" s="50"/>
      <c r="BL309" s="115"/>
      <c r="BM309" s="43"/>
      <c r="BN309" s="43"/>
      <c r="BO309" s="43"/>
      <c r="BP309" s="115"/>
      <c r="BS309" s="50"/>
      <c r="BT309" s="115"/>
      <c r="BU309" s="222"/>
      <c r="BV309" s="223"/>
      <c r="BZ309" s="221"/>
      <c r="CC309" s="50"/>
      <c r="CD309" s="115"/>
      <c r="CE309" s="43"/>
      <c r="CF309" s="43"/>
      <c r="CG309" s="43"/>
      <c r="CH309" s="115"/>
      <c r="CK309" s="50"/>
      <c r="CL309" s="115"/>
      <c r="CM309" s="222"/>
      <c r="CN309" s="223"/>
      <c r="CR309" s="221"/>
      <c r="CU309" s="50"/>
      <c r="CV309" s="115"/>
      <c r="CW309" s="43"/>
      <c r="CX309" s="43"/>
      <c r="CY309" s="43"/>
      <c r="CZ309" s="115"/>
      <c r="DC309" s="50"/>
      <c r="DD309" s="115"/>
      <c r="DE309" s="222"/>
      <c r="DF309" s="223"/>
      <c r="DJ309" s="221"/>
      <c r="DM309" s="50"/>
      <c r="DN309" s="115"/>
      <c r="DO309" s="43"/>
      <c r="DP309" s="43"/>
      <c r="DQ309" s="43"/>
      <c r="DR309" s="115"/>
      <c r="DU309" s="50"/>
      <c r="DV309" s="115"/>
      <c r="DW309" s="222"/>
      <c r="DX309" s="223"/>
      <c r="EB309" s="221"/>
      <c r="EE309" s="50"/>
      <c r="EF309" s="115"/>
      <c r="EG309" s="43"/>
      <c r="EH309" s="43"/>
      <c r="EI309" s="43"/>
      <c r="EJ309" s="115"/>
      <c r="EM309" s="50"/>
      <c r="EN309" s="115"/>
      <c r="EO309" s="222"/>
      <c r="EP309" s="223"/>
      <c r="ET309" s="221"/>
      <c r="EW309" s="50"/>
      <c r="EX309" s="115"/>
      <c r="EY309" s="43"/>
      <c r="EZ309" s="43"/>
      <c r="FA309" s="43"/>
      <c r="FB309" s="115"/>
      <c r="FE309" s="50"/>
      <c r="FF309" s="115"/>
      <c r="FG309" s="222"/>
      <c r="FH309" s="223"/>
      <c r="FL309" s="221"/>
      <c r="FO309" s="50"/>
      <c r="FP309" s="115"/>
      <c r="FQ309" s="43"/>
      <c r="FR309" s="43"/>
      <c r="FS309" s="43"/>
      <c r="FT309" s="115"/>
      <c r="FW309" s="50"/>
      <c r="FX309" s="115"/>
      <c r="FY309" s="222"/>
      <c r="FZ309" s="223"/>
      <c r="GD309" s="221"/>
      <c r="GG309" s="50"/>
      <c r="GH309" s="115"/>
      <c r="GI309" s="43"/>
      <c r="GJ309" s="43"/>
      <c r="GK309" s="43"/>
      <c r="GL309" s="115"/>
      <c r="GO309" s="50"/>
      <c r="GP309" s="115"/>
      <c r="GQ309" s="222"/>
    </row>
    <row r="310">
      <c r="A310" s="218"/>
      <c r="B310" s="219"/>
      <c r="C310" s="15"/>
      <c r="D310" s="15"/>
      <c r="E310" s="15"/>
      <c r="F310" s="71"/>
      <c r="G310" s="15"/>
      <c r="H310" s="15"/>
      <c r="I310" s="28"/>
      <c r="J310" s="71"/>
      <c r="K310" s="35"/>
      <c r="L310" s="35"/>
      <c r="M310" s="35"/>
      <c r="N310" s="71"/>
      <c r="O310" s="15"/>
      <c r="P310" s="15"/>
      <c r="Q310" s="28"/>
      <c r="R310" s="71"/>
      <c r="S310" s="173"/>
      <c r="T310" s="219"/>
      <c r="U310" s="15"/>
      <c r="V310" s="15"/>
      <c r="W310" s="15"/>
      <c r="X310" s="165"/>
      <c r="Y310" s="15"/>
      <c r="Z310" s="15"/>
      <c r="AA310" s="28"/>
      <c r="AB310" s="71"/>
      <c r="AC310" s="35"/>
      <c r="AD310" s="35"/>
      <c r="AE310" s="35"/>
      <c r="AF310" s="71"/>
      <c r="AG310" s="15"/>
      <c r="AH310" s="15"/>
      <c r="AI310" s="15"/>
      <c r="AJ310" s="71"/>
      <c r="AK310" s="173"/>
      <c r="AL310" s="219"/>
      <c r="AM310" s="15"/>
      <c r="AN310" s="15"/>
      <c r="AO310" s="15"/>
      <c r="AP310" s="165"/>
      <c r="AQ310" s="15"/>
      <c r="AR310" s="15"/>
      <c r="AS310" s="28"/>
      <c r="AT310" s="71"/>
      <c r="AU310" s="35"/>
      <c r="AV310" s="35"/>
      <c r="AW310" s="35"/>
      <c r="AX310" s="71"/>
      <c r="AY310" s="15"/>
      <c r="AZ310" s="15"/>
      <c r="BA310" s="28"/>
      <c r="BB310" s="71"/>
      <c r="BC310" s="173"/>
      <c r="BD310" s="220"/>
      <c r="BH310" s="221"/>
      <c r="BK310" s="50"/>
      <c r="BL310" s="115"/>
      <c r="BM310" s="43"/>
      <c r="BN310" s="43"/>
      <c r="BO310" s="43"/>
      <c r="BP310" s="115"/>
      <c r="BS310" s="50"/>
      <c r="BT310" s="115"/>
      <c r="BU310" s="222"/>
      <c r="BV310" s="223"/>
      <c r="BZ310" s="221"/>
      <c r="CC310" s="50"/>
      <c r="CD310" s="115"/>
      <c r="CE310" s="43"/>
      <c r="CF310" s="43"/>
      <c r="CG310" s="43"/>
      <c r="CH310" s="115"/>
      <c r="CK310" s="50"/>
      <c r="CL310" s="115"/>
      <c r="CM310" s="222"/>
      <c r="CN310" s="223"/>
      <c r="CR310" s="221"/>
      <c r="CU310" s="50"/>
      <c r="CV310" s="115"/>
      <c r="CW310" s="43"/>
      <c r="CX310" s="43"/>
      <c r="CY310" s="43"/>
      <c r="CZ310" s="115"/>
      <c r="DC310" s="50"/>
      <c r="DD310" s="115"/>
      <c r="DE310" s="222"/>
      <c r="DF310" s="223"/>
      <c r="DJ310" s="221"/>
      <c r="DM310" s="50"/>
      <c r="DN310" s="115"/>
      <c r="DO310" s="43"/>
      <c r="DP310" s="43"/>
      <c r="DQ310" s="43"/>
      <c r="DR310" s="115"/>
      <c r="DU310" s="50"/>
      <c r="DV310" s="115"/>
      <c r="DW310" s="222"/>
      <c r="DX310" s="223"/>
      <c r="EB310" s="221"/>
      <c r="EE310" s="50"/>
      <c r="EF310" s="115"/>
      <c r="EG310" s="43"/>
      <c r="EH310" s="43"/>
      <c r="EI310" s="43"/>
      <c r="EJ310" s="115"/>
      <c r="EM310" s="50"/>
      <c r="EN310" s="115"/>
      <c r="EO310" s="222"/>
      <c r="EP310" s="223"/>
      <c r="ET310" s="221"/>
      <c r="EW310" s="50"/>
      <c r="EX310" s="115"/>
      <c r="EY310" s="43"/>
      <c r="EZ310" s="43"/>
      <c r="FA310" s="43"/>
      <c r="FB310" s="115"/>
      <c r="FE310" s="50"/>
      <c r="FF310" s="115"/>
      <c r="FG310" s="222"/>
      <c r="FH310" s="223"/>
      <c r="FL310" s="221"/>
      <c r="FO310" s="50"/>
      <c r="FP310" s="115"/>
      <c r="FQ310" s="43"/>
      <c r="FR310" s="43"/>
      <c r="FS310" s="43"/>
      <c r="FT310" s="115"/>
      <c r="FW310" s="50"/>
      <c r="FX310" s="115"/>
      <c r="FY310" s="222"/>
      <c r="FZ310" s="223"/>
      <c r="GD310" s="221"/>
      <c r="GG310" s="50"/>
      <c r="GH310" s="115"/>
      <c r="GI310" s="43"/>
      <c r="GJ310" s="43"/>
      <c r="GK310" s="43"/>
      <c r="GL310" s="115"/>
      <c r="GO310" s="50"/>
      <c r="GP310" s="115"/>
      <c r="GQ310" s="222"/>
    </row>
    <row r="311">
      <c r="A311" s="218"/>
      <c r="B311" s="219"/>
      <c r="C311" s="15"/>
      <c r="D311" s="15"/>
      <c r="E311" s="15"/>
      <c r="F311" s="71"/>
      <c r="G311" s="15"/>
      <c r="H311" s="15"/>
      <c r="I311" s="28"/>
      <c r="J311" s="71"/>
      <c r="K311" s="35"/>
      <c r="L311" s="35"/>
      <c r="M311" s="35"/>
      <c r="N311" s="71"/>
      <c r="O311" s="15"/>
      <c r="P311" s="15"/>
      <c r="Q311" s="28"/>
      <c r="R311" s="71"/>
      <c r="S311" s="173"/>
      <c r="T311" s="219"/>
      <c r="U311" s="15"/>
      <c r="V311" s="15"/>
      <c r="W311" s="15"/>
      <c r="X311" s="165"/>
      <c r="Y311" s="15"/>
      <c r="Z311" s="15"/>
      <c r="AA311" s="28"/>
      <c r="AB311" s="71"/>
      <c r="AC311" s="35"/>
      <c r="AD311" s="35"/>
      <c r="AE311" s="35"/>
      <c r="AF311" s="71"/>
      <c r="AG311" s="15"/>
      <c r="AH311" s="15"/>
      <c r="AI311" s="15"/>
      <c r="AJ311" s="71"/>
      <c r="AK311" s="173"/>
      <c r="AL311" s="219"/>
      <c r="AM311" s="15"/>
      <c r="AN311" s="15"/>
      <c r="AO311" s="15"/>
      <c r="AP311" s="165"/>
      <c r="AQ311" s="15"/>
      <c r="AR311" s="15"/>
      <c r="AS311" s="28"/>
      <c r="AT311" s="71"/>
      <c r="AU311" s="35"/>
      <c r="AV311" s="35"/>
      <c r="AW311" s="35"/>
      <c r="AX311" s="71"/>
      <c r="AY311" s="15"/>
      <c r="AZ311" s="15"/>
      <c r="BA311" s="28"/>
      <c r="BB311" s="71"/>
      <c r="BC311" s="173"/>
      <c r="BD311" s="220"/>
      <c r="BH311" s="221"/>
      <c r="BK311" s="50"/>
      <c r="BL311" s="115"/>
      <c r="BM311" s="43"/>
      <c r="BN311" s="43"/>
      <c r="BO311" s="43"/>
      <c r="BP311" s="115"/>
      <c r="BS311" s="50"/>
      <c r="BT311" s="115"/>
      <c r="BU311" s="222"/>
      <c r="BV311" s="223"/>
      <c r="BZ311" s="221"/>
      <c r="CC311" s="50"/>
      <c r="CD311" s="115"/>
      <c r="CE311" s="43"/>
      <c r="CF311" s="43"/>
      <c r="CG311" s="43"/>
      <c r="CH311" s="115"/>
      <c r="CK311" s="50"/>
      <c r="CL311" s="115"/>
      <c r="CM311" s="222"/>
      <c r="CN311" s="223"/>
      <c r="CR311" s="221"/>
      <c r="CU311" s="50"/>
      <c r="CV311" s="115"/>
      <c r="CW311" s="43"/>
      <c r="CX311" s="43"/>
      <c r="CY311" s="43"/>
      <c r="CZ311" s="115"/>
      <c r="DC311" s="50"/>
      <c r="DD311" s="115"/>
      <c r="DE311" s="222"/>
      <c r="DF311" s="223"/>
      <c r="DJ311" s="221"/>
      <c r="DM311" s="50"/>
      <c r="DN311" s="115"/>
      <c r="DO311" s="43"/>
      <c r="DP311" s="43"/>
      <c r="DQ311" s="43"/>
      <c r="DR311" s="115"/>
      <c r="DU311" s="50"/>
      <c r="DV311" s="115"/>
      <c r="DW311" s="222"/>
      <c r="DX311" s="223"/>
      <c r="EB311" s="221"/>
      <c r="EE311" s="50"/>
      <c r="EF311" s="115"/>
      <c r="EG311" s="43"/>
      <c r="EH311" s="43"/>
      <c r="EI311" s="43"/>
      <c r="EJ311" s="115"/>
      <c r="EM311" s="50"/>
      <c r="EN311" s="115"/>
      <c r="EO311" s="222"/>
      <c r="EP311" s="223"/>
      <c r="ET311" s="221"/>
      <c r="EW311" s="50"/>
      <c r="EX311" s="115"/>
      <c r="EY311" s="43"/>
      <c r="EZ311" s="43"/>
      <c r="FA311" s="43"/>
      <c r="FB311" s="115"/>
      <c r="FE311" s="50"/>
      <c r="FF311" s="115"/>
      <c r="FG311" s="222"/>
      <c r="FH311" s="223"/>
      <c r="FL311" s="221"/>
      <c r="FO311" s="50"/>
      <c r="FP311" s="115"/>
      <c r="FQ311" s="43"/>
      <c r="FR311" s="43"/>
      <c r="FS311" s="43"/>
      <c r="FT311" s="115"/>
      <c r="FW311" s="50"/>
      <c r="FX311" s="115"/>
      <c r="FY311" s="222"/>
      <c r="FZ311" s="223"/>
      <c r="GD311" s="221"/>
      <c r="GG311" s="50"/>
      <c r="GH311" s="115"/>
      <c r="GI311" s="43"/>
      <c r="GJ311" s="43"/>
      <c r="GK311" s="43"/>
      <c r="GL311" s="115"/>
      <c r="GO311" s="50"/>
      <c r="GP311" s="115"/>
      <c r="GQ311" s="222"/>
    </row>
    <row r="312">
      <c r="A312" s="218"/>
      <c r="B312" s="219"/>
      <c r="C312" s="15"/>
      <c r="D312" s="15"/>
      <c r="E312" s="15"/>
      <c r="F312" s="71"/>
      <c r="G312" s="15"/>
      <c r="H312" s="15"/>
      <c r="I312" s="28"/>
      <c r="J312" s="71"/>
      <c r="K312" s="35"/>
      <c r="L312" s="35"/>
      <c r="M312" s="35"/>
      <c r="N312" s="71"/>
      <c r="O312" s="15"/>
      <c r="P312" s="15"/>
      <c r="Q312" s="28"/>
      <c r="R312" s="71"/>
      <c r="S312" s="173"/>
      <c r="T312" s="219"/>
      <c r="U312" s="15"/>
      <c r="V312" s="15"/>
      <c r="W312" s="15"/>
      <c r="X312" s="165"/>
      <c r="Y312" s="15"/>
      <c r="Z312" s="15"/>
      <c r="AA312" s="28"/>
      <c r="AB312" s="71"/>
      <c r="AC312" s="35"/>
      <c r="AD312" s="35"/>
      <c r="AE312" s="35"/>
      <c r="AF312" s="71"/>
      <c r="AG312" s="15"/>
      <c r="AH312" s="15"/>
      <c r="AI312" s="15"/>
      <c r="AJ312" s="71"/>
      <c r="AK312" s="173"/>
      <c r="AL312" s="219"/>
      <c r="AM312" s="15"/>
      <c r="AN312" s="15"/>
      <c r="AO312" s="15"/>
      <c r="AP312" s="165"/>
      <c r="AQ312" s="15"/>
      <c r="AR312" s="15"/>
      <c r="AS312" s="28"/>
      <c r="AT312" s="71"/>
      <c r="AU312" s="35"/>
      <c r="AV312" s="35"/>
      <c r="AW312" s="35"/>
      <c r="AX312" s="71"/>
      <c r="AY312" s="15"/>
      <c r="AZ312" s="15"/>
      <c r="BA312" s="28"/>
      <c r="BB312" s="71"/>
      <c r="BC312" s="173"/>
      <c r="BD312" s="220"/>
      <c r="BH312" s="221"/>
      <c r="BK312" s="50"/>
      <c r="BL312" s="115"/>
      <c r="BM312" s="43"/>
      <c r="BN312" s="43"/>
      <c r="BO312" s="43"/>
      <c r="BP312" s="115"/>
      <c r="BS312" s="50"/>
      <c r="BT312" s="115"/>
      <c r="BU312" s="222"/>
      <c r="BV312" s="223"/>
      <c r="BZ312" s="221"/>
      <c r="CC312" s="50"/>
      <c r="CD312" s="115"/>
      <c r="CE312" s="43"/>
      <c r="CF312" s="43"/>
      <c r="CG312" s="43"/>
      <c r="CH312" s="115"/>
      <c r="CK312" s="50"/>
      <c r="CL312" s="115"/>
      <c r="CM312" s="222"/>
      <c r="CN312" s="223"/>
      <c r="CR312" s="221"/>
      <c r="CU312" s="50"/>
      <c r="CV312" s="115"/>
      <c r="CW312" s="43"/>
      <c r="CX312" s="43"/>
      <c r="CY312" s="43"/>
      <c r="CZ312" s="115"/>
      <c r="DC312" s="50"/>
      <c r="DD312" s="115"/>
      <c r="DE312" s="222"/>
      <c r="DF312" s="223"/>
      <c r="DJ312" s="221"/>
      <c r="DM312" s="50"/>
      <c r="DN312" s="115"/>
      <c r="DO312" s="43"/>
      <c r="DP312" s="43"/>
      <c r="DQ312" s="43"/>
      <c r="DR312" s="115"/>
      <c r="DU312" s="50"/>
      <c r="DV312" s="115"/>
      <c r="DW312" s="222"/>
      <c r="DX312" s="223"/>
      <c r="EB312" s="221"/>
      <c r="EE312" s="50"/>
      <c r="EF312" s="115"/>
      <c r="EG312" s="43"/>
      <c r="EH312" s="43"/>
      <c r="EI312" s="43"/>
      <c r="EJ312" s="115"/>
      <c r="EM312" s="50"/>
      <c r="EN312" s="115"/>
      <c r="EO312" s="222"/>
      <c r="EP312" s="223"/>
      <c r="ET312" s="221"/>
      <c r="EW312" s="50"/>
      <c r="EX312" s="115"/>
      <c r="EY312" s="43"/>
      <c r="EZ312" s="43"/>
      <c r="FA312" s="43"/>
      <c r="FB312" s="115"/>
      <c r="FE312" s="50"/>
      <c r="FF312" s="115"/>
      <c r="FG312" s="222"/>
      <c r="FH312" s="223"/>
      <c r="FL312" s="221"/>
      <c r="FO312" s="50"/>
      <c r="FP312" s="115"/>
      <c r="FQ312" s="43"/>
      <c r="FR312" s="43"/>
      <c r="FS312" s="43"/>
      <c r="FT312" s="115"/>
      <c r="FW312" s="50"/>
      <c r="FX312" s="115"/>
      <c r="FY312" s="222"/>
      <c r="FZ312" s="223"/>
      <c r="GD312" s="221"/>
      <c r="GG312" s="50"/>
      <c r="GH312" s="115"/>
      <c r="GI312" s="43"/>
      <c r="GJ312" s="43"/>
      <c r="GK312" s="43"/>
      <c r="GL312" s="115"/>
      <c r="GO312" s="50"/>
      <c r="GP312" s="115"/>
      <c r="GQ312" s="222"/>
    </row>
    <row r="313">
      <c r="A313" s="218"/>
      <c r="B313" s="219"/>
      <c r="C313" s="15"/>
      <c r="D313" s="15"/>
      <c r="E313" s="15"/>
      <c r="F313" s="71"/>
      <c r="G313" s="15"/>
      <c r="H313" s="15"/>
      <c r="I313" s="28"/>
      <c r="J313" s="71"/>
      <c r="K313" s="35"/>
      <c r="L313" s="35"/>
      <c r="M313" s="35"/>
      <c r="N313" s="71"/>
      <c r="O313" s="15"/>
      <c r="P313" s="15"/>
      <c r="Q313" s="28"/>
      <c r="R313" s="71"/>
      <c r="S313" s="173"/>
      <c r="T313" s="219"/>
      <c r="U313" s="15"/>
      <c r="V313" s="15"/>
      <c r="W313" s="15"/>
      <c r="X313" s="165"/>
      <c r="Y313" s="15"/>
      <c r="Z313" s="15"/>
      <c r="AA313" s="28"/>
      <c r="AB313" s="71"/>
      <c r="AC313" s="35"/>
      <c r="AD313" s="35"/>
      <c r="AE313" s="35"/>
      <c r="AF313" s="71"/>
      <c r="AG313" s="15"/>
      <c r="AH313" s="15"/>
      <c r="AI313" s="15"/>
      <c r="AJ313" s="71"/>
      <c r="AK313" s="173"/>
      <c r="AL313" s="219"/>
      <c r="AM313" s="15"/>
      <c r="AN313" s="15"/>
      <c r="AO313" s="15"/>
      <c r="AP313" s="165"/>
      <c r="AQ313" s="15"/>
      <c r="AR313" s="15"/>
      <c r="AS313" s="28"/>
      <c r="AT313" s="71"/>
      <c r="AU313" s="35"/>
      <c r="AV313" s="35"/>
      <c r="AW313" s="35"/>
      <c r="AX313" s="71"/>
      <c r="AY313" s="15"/>
      <c r="AZ313" s="15"/>
      <c r="BA313" s="28"/>
      <c r="BB313" s="71"/>
      <c r="BC313" s="173"/>
      <c r="BD313" s="220"/>
      <c r="BH313" s="221"/>
      <c r="BK313" s="50"/>
      <c r="BL313" s="115"/>
      <c r="BM313" s="43"/>
      <c r="BN313" s="43"/>
      <c r="BO313" s="43"/>
      <c r="BP313" s="115"/>
      <c r="BS313" s="50"/>
      <c r="BT313" s="115"/>
      <c r="BU313" s="222"/>
      <c r="BV313" s="223"/>
      <c r="BZ313" s="221"/>
      <c r="CC313" s="50"/>
      <c r="CD313" s="115"/>
      <c r="CE313" s="43"/>
      <c r="CF313" s="43"/>
      <c r="CG313" s="43"/>
      <c r="CH313" s="115"/>
      <c r="CK313" s="50"/>
      <c r="CL313" s="115"/>
      <c r="CM313" s="222"/>
      <c r="CN313" s="223"/>
      <c r="CR313" s="221"/>
      <c r="CU313" s="50"/>
      <c r="CV313" s="115"/>
      <c r="CW313" s="43"/>
      <c r="CX313" s="43"/>
      <c r="CY313" s="43"/>
      <c r="CZ313" s="115"/>
      <c r="DC313" s="50"/>
      <c r="DD313" s="115"/>
      <c r="DE313" s="222"/>
      <c r="DF313" s="223"/>
      <c r="DJ313" s="221"/>
      <c r="DM313" s="50"/>
      <c r="DN313" s="115"/>
      <c r="DO313" s="43"/>
      <c r="DP313" s="43"/>
      <c r="DQ313" s="43"/>
      <c r="DR313" s="115"/>
      <c r="DU313" s="50"/>
      <c r="DV313" s="115"/>
      <c r="DW313" s="222"/>
      <c r="DX313" s="223"/>
      <c r="EB313" s="221"/>
      <c r="EE313" s="50"/>
      <c r="EF313" s="115"/>
      <c r="EG313" s="43"/>
      <c r="EH313" s="43"/>
      <c r="EI313" s="43"/>
      <c r="EJ313" s="115"/>
      <c r="EM313" s="50"/>
      <c r="EN313" s="115"/>
      <c r="EO313" s="222"/>
      <c r="EP313" s="223"/>
      <c r="ET313" s="221"/>
      <c r="EW313" s="50"/>
      <c r="EX313" s="115"/>
      <c r="EY313" s="43"/>
      <c r="EZ313" s="43"/>
      <c r="FA313" s="43"/>
      <c r="FB313" s="115"/>
      <c r="FE313" s="50"/>
      <c r="FF313" s="115"/>
      <c r="FG313" s="222"/>
      <c r="FH313" s="223"/>
      <c r="FL313" s="221"/>
      <c r="FO313" s="50"/>
      <c r="FP313" s="115"/>
      <c r="FQ313" s="43"/>
      <c r="FR313" s="43"/>
      <c r="FS313" s="43"/>
      <c r="FT313" s="115"/>
      <c r="FW313" s="50"/>
      <c r="FX313" s="115"/>
      <c r="FY313" s="222"/>
      <c r="FZ313" s="223"/>
      <c r="GD313" s="221"/>
      <c r="GG313" s="50"/>
      <c r="GH313" s="115"/>
      <c r="GI313" s="43"/>
      <c r="GJ313" s="43"/>
      <c r="GK313" s="43"/>
      <c r="GL313" s="115"/>
      <c r="GO313" s="50"/>
      <c r="GP313" s="115"/>
      <c r="GQ313" s="222"/>
    </row>
    <row r="314">
      <c r="A314" s="218"/>
      <c r="B314" s="219"/>
      <c r="C314" s="15"/>
      <c r="D314" s="15"/>
      <c r="E314" s="15"/>
      <c r="F314" s="71"/>
      <c r="G314" s="15"/>
      <c r="H314" s="15"/>
      <c r="I314" s="28"/>
      <c r="J314" s="71"/>
      <c r="K314" s="35"/>
      <c r="L314" s="35"/>
      <c r="M314" s="35"/>
      <c r="N314" s="71"/>
      <c r="O314" s="15"/>
      <c r="P314" s="15"/>
      <c r="Q314" s="28"/>
      <c r="R314" s="71"/>
      <c r="S314" s="173"/>
      <c r="T314" s="219"/>
      <c r="U314" s="15"/>
      <c r="V314" s="15"/>
      <c r="W314" s="15"/>
      <c r="X314" s="165"/>
      <c r="Y314" s="15"/>
      <c r="Z314" s="15"/>
      <c r="AA314" s="28"/>
      <c r="AB314" s="71"/>
      <c r="AC314" s="35"/>
      <c r="AD314" s="35"/>
      <c r="AE314" s="35"/>
      <c r="AF314" s="71"/>
      <c r="AG314" s="15"/>
      <c r="AH314" s="15"/>
      <c r="AI314" s="15"/>
      <c r="AJ314" s="71"/>
      <c r="AK314" s="173"/>
      <c r="AL314" s="219"/>
      <c r="AM314" s="15"/>
      <c r="AN314" s="15"/>
      <c r="AO314" s="15"/>
      <c r="AP314" s="165"/>
      <c r="AQ314" s="15"/>
      <c r="AR314" s="15"/>
      <c r="AS314" s="28"/>
      <c r="AT314" s="71"/>
      <c r="AU314" s="35"/>
      <c r="AV314" s="35"/>
      <c r="AW314" s="35"/>
      <c r="AX314" s="71"/>
      <c r="AY314" s="15"/>
      <c r="AZ314" s="15"/>
      <c r="BA314" s="28"/>
      <c r="BB314" s="71"/>
      <c r="BC314" s="173"/>
      <c r="BD314" s="220"/>
      <c r="BH314" s="221"/>
      <c r="BK314" s="50"/>
      <c r="BL314" s="115"/>
      <c r="BM314" s="43"/>
      <c r="BN314" s="43"/>
      <c r="BO314" s="43"/>
      <c r="BP314" s="115"/>
      <c r="BS314" s="50"/>
      <c r="BT314" s="115"/>
      <c r="BU314" s="222"/>
      <c r="BV314" s="223"/>
      <c r="BZ314" s="221"/>
      <c r="CC314" s="50"/>
      <c r="CD314" s="115"/>
      <c r="CE314" s="43"/>
      <c r="CF314" s="43"/>
      <c r="CG314" s="43"/>
      <c r="CH314" s="115"/>
      <c r="CK314" s="50"/>
      <c r="CL314" s="115"/>
      <c r="CM314" s="222"/>
      <c r="CN314" s="223"/>
      <c r="CR314" s="221"/>
      <c r="CU314" s="50"/>
      <c r="CV314" s="115"/>
      <c r="CW314" s="43"/>
      <c r="CX314" s="43"/>
      <c r="CY314" s="43"/>
      <c r="CZ314" s="115"/>
      <c r="DC314" s="50"/>
      <c r="DD314" s="115"/>
      <c r="DE314" s="222"/>
      <c r="DF314" s="223"/>
      <c r="DJ314" s="221"/>
      <c r="DM314" s="50"/>
      <c r="DN314" s="115"/>
      <c r="DO314" s="43"/>
      <c r="DP314" s="43"/>
      <c r="DQ314" s="43"/>
      <c r="DR314" s="115"/>
      <c r="DU314" s="50"/>
      <c r="DV314" s="115"/>
      <c r="DW314" s="222"/>
      <c r="DX314" s="223"/>
      <c r="EB314" s="221"/>
      <c r="EE314" s="50"/>
      <c r="EF314" s="115"/>
      <c r="EG314" s="43"/>
      <c r="EH314" s="43"/>
      <c r="EI314" s="43"/>
      <c r="EJ314" s="115"/>
      <c r="EM314" s="50"/>
      <c r="EN314" s="115"/>
      <c r="EO314" s="222"/>
      <c r="EP314" s="223"/>
      <c r="ET314" s="221"/>
      <c r="EW314" s="50"/>
      <c r="EX314" s="115"/>
      <c r="EY314" s="43"/>
      <c r="EZ314" s="43"/>
      <c r="FA314" s="43"/>
      <c r="FB314" s="115"/>
      <c r="FE314" s="50"/>
      <c r="FF314" s="115"/>
      <c r="FG314" s="222"/>
      <c r="FH314" s="223"/>
      <c r="FL314" s="221"/>
      <c r="FO314" s="50"/>
      <c r="FP314" s="115"/>
      <c r="FQ314" s="43"/>
      <c r="FR314" s="43"/>
      <c r="FS314" s="43"/>
      <c r="FT314" s="115"/>
      <c r="FW314" s="50"/>
      <c r="FX314" s="115"/>
      <c r="FY314" s="222"/>
      <c r="FZ314" s="223"/>
      <c r="GD314" s="221"/>
      <c r="GG314" s="50"/>
      <c r="GH314" s="115"/>
      <c r="GI314" s="43"/>
      <c r="GJ314" s="43"/>
      <c r="GK314" s="43"/>
      <c r="GL314" s="115"/>
      <c r="GO314" s="50"/>
      <c r="GP314" s="115"/>
      <c r="GQ314" s="222"/>
    </row>
    <row r="315">
      <c r="A315" s="218"/>
      <c r="B315" s="219"/>
      <c r="C315" s="15"/>
      <c r="D315" s="15"/>
      <c r="E315" s="15"/>
      <c r="F315" s="71"/>
      <c r="G315" s="15"/>
      <c r="H315" s="15"/>
      <c r="I315" s="28"/>
      <c r="J315" s="71"/>
      <c r="K315" s="35"/>
      <c r="L315" s="35"/>
      <c r="M315" s="35"/>
      <c r="N315" s="71"/>
      <c r="O315" s="15"/>
      <c r="P315" s="15"/>
      <c r="Q315" s="28"/>
      <c r="R315" s="71"/>
      <c r="S315" s="173"/>
      <c r="T315" s="219"/>
      <c r="U315" s="15"/>
      <c r="V315" s="15"/>
      <c r="W315" s="15"/>
      <c r="X315" s="165"/>
      <c r="Y315" s="15"/>
      <c r="Z315" s="15"/>
      <c r="AA315" s="28"/>
      <c r="AB315" s="71"/>
      <c r="AC315" s="35"/>
      <c r="AD315" s="35"/>
      <c r="AE315" s="35"/>
      <c r="AF315" s="71"/>
      <c r="AG315" s="15"/>
      <c r="AH315" s="15"/>
      <c r="AI315" s="15"/>
      <c r="AJ315" s="71"/>
      <c r="AK315" s="173"/>
      <c r="AL315" s="219"/>
      <c r="AM315" s="15"/>
      <c r="AN315" s="15"/>
      <c r="AO315" s="15"/>
      <c r="AP315" s="165"/>
      <c r="AQ315" s="15"/>
      <c r="AR315" s="15"/>
      <c r="AS315" s="28"/>
      <c r="AT315" s="71"/>
      <c r="AU315" s="35"/>
      <c r="AV315" s="35"/>
      <c r="AW315" s="35"/>
      <c r="AX315" s="71"/>
      <c r="AY315" s="15"/>
      <c r="AZ315" s="15"/>
      <c r="BA315" s="28"/>
      <c r="BB315" s="71"/>
      <c r="BC315" s="173"/>
      <c r="BD315" s="220"/>
      <c r="BH315" s="221"/>
      <c r="BK315" s="50"/>
      <c r="BL315" s="115"/>
      <c r="BM315" s="43"/>
      <c r="BN315" s="43"/>
      <c r="BO315" s="43"/>
      <c r="BP315" s="115"/>
      <c r="BS315" s="50"/>
      <c r="BT315" s="115"/>
      <c r="BU315" s="222"/>
      <c r="BV315" s="223"/>
      <c r="BZ315" s="221"/>
      <c r="CC315" s="50"/>
      <c r="CD315" s="115"/>
      <c r="CE315" s="43"/>
      <c r="CF315" s="43"/>
      <c r="CG315" s="43"/>
      <c r="CH315" s="115"/>
      <c r="CK315" s="50"/>
      <c r="CL315" s="115"/>
      <c r="CM315" s="222"/>
      <c r="CN315" s="223"/>
      <c r="CR315" s="221"/>
      <c r="CU315" s="50"/>
      <c r="CV315" s="115"/>
      <c r="CW315" s="43"/>
      <c r="CX315" s="43"/>
      <c r="CY315" s="43"/>
      <c r="CZ315" s="115"/>
      <c r="DC315" s="50"/>
      <c r="DD315" s="115"/>
      <c r="DE315" s="222"/>
      <c r="DF315" s="223"/>
      <c r="DJ315" s="221"/>
      <c r="DM315" s="50"/>
      <c r="DN315" s="115"/>
      <c r="DO315" s="43"/>
      <c r="DP315" s="43"/>
      <c r="DQ315" s="43"/>
      <c r="DR315" s="115"/>
      <c r="DU315" s="50"/>
      <c r="DV315" s="115"/>
      <c r="DW315" s="222"/>
      <c r="DX315" s="223"/>
      <c r="EB315" s="221"/>
      <c r="EE315" s="50"/>
      <c r="EF315" s="115"/>
      <c r="EG315" s="43"/>
      <c r="EH315" s="43"/>
      <c r="EI315" s="43"/>
      <c r="EJ315" s="115"/>
      <c r="EM315" s="50"/>
      <c r="EN315" s="115"/>
      <c r="EO315" s="222"/>
      <c r="EP315" s="223"/>
      <c r="ET315" s="221"/>
      <c r="EW315" s="50"/>
      <c r="EX315" s="115"/>
      <c r="EY315" s="43"/>
      <c r="EZ315" s="43"/>
      <c r="FA315" s="43"/>
      <c r="FB315" s="115"/>
      <c r="FE315" s="50"/>
      <c r="FF315" s="115"/>
      <c r="FG315" s="222"/>
      <c r="FH315" s="223"/>
      <c r="FL315" s="221"/>
      <c r="FO315" s="50"/>
      <c r="FP315" s="115"/>
      <c r="FQ315" s="43"/>
      <c r="FR315" s="43"/>
      <c r="FS315" s="43"/>
      <c r="FT315" s="115"/>
      <c r="FW315" s="50"/>
      <c r="FX315" s="115"/>
      <c r="FY315" s="222"/>
      <c r="FZ315" s="223"/>
      <c r="GD315" s="221"/>
      <c r="GG315" s="50"/>
      <c r="GH315" s="115"/>
      <c r="GI315" s="43"/>
      <c r="GJ315" s="43"/>
      <c r="GK315" s="43"/>
      <c r="GL315" s="115"/>
      <c r="GO315" s="50"/>
      <c r="GP315" s="115"/>
      <c r="GQ315" s="222"/>
    </row>
    <row r="316">
      <c r="A316" s="218"/>
      <c r="B316" s="219"/>
      <c r="C316" s="15"/>
      <c r="D316" s="15"/>
      <c r="E316" s="15"/>
      <c r="F316" s="71"/>
      <c r="G316" s="15"/>
      <c r="H316" s="15"/>
      <c r="I316" s="28"/>
      <c r="J316" s="71"/>
      <c r="K316" s="35"/>
      <c r="L316" s="35"/>
      <c r="M316" s="35"/>
      <c r="N316" s="71"/>
      <c r="O316" s="15"/>
      <c r="P316" s="15"/>
      <c r="Q316" s="28"/>
      <c r="R316" s="71"/>
      <c r="S316" s="173"/>
      <c r="T316" s="219"/>
      <c r="U316" s="15"/>
      <c r="V316" s="15"/>
      <c r="W316" s="15"/>
      <c r="X316" s="165"/>
      <c r="Y316" s="15"/>
      <c r="Z316" s="15"/>
      <c r="AA316" s="28"/>
      <c r="AB316" s="71"/>
      <c r="AC316" s="35"/>
      <c r="AD316" s="35"/>
      <c r="AE316" s="35"/>
      <c r="AF316" s="71"/>
      <c r="AG316" s="15"/>
      <c r="AH316" s="15"/>
      <c r="AI316" s="15"/>
      <c r="AJ316" s="71"/>
      <c r="AK316" s="173"/>
      <c r="AL316" s="219"/>
      <c r="AM316" s="15"/>
      <c r="AN316" s="15"/>
      <c r="AO316" s="15"/>
      <c r="AP316" s="165"/>
      <c r="AQ316" s="15"/>
      <c r="AR316" s="15"/>
      <c r="AS316" s="28"/>
      <c r="AT316" s="71"/>
      <c r="AU316" s="35"/>
      <c r="AV316" s="35"/>
      <c r="AW316" s="35"/>
      <c r="AX316" s="71"/>
      <c r="AY316" s="15"/>
      <c r="AZ316" s="15"/>
      <c r="BA316" s="28"/>
      <c r="BB316" s="71"/>
      <c r="BC316" s="173"/>
      <c r="BD316" s="220"/>
      <c r="BH316" s="221"/>
      <c r="BK316" s="50"/>
      <c r="BL316" s="115"/>
      <c r="BM316" s="43"/>
      <c r="BN316" s="43"/>
      <c r="BO316" s="43"/>
      <c r="BP316" s="115"/>
      <c r="BS316" s="50"/>
      <c r="BT316" s="115"/>
      <c r="BU316" s="222"/>
      <c r="BV316" s="223"/>
      <c r="BZ316" s="221"/>
      <c r="CC316" s="50"/>
      <c r="CD316" s="115"/>
      <c r="CE316" s="43"/>
      <c r="CF316" s="43"/>
      <c r="CG316" s="43"/>
      <c r="CH316" s="115"/>
      <c r="CK316" s="50"/>
      <c r="CL316" s="115"/>
      <c r="CM316" s="222"/>
      <c r="CN316" s="223"/>
      <c r="CR316" s="221"/>
      <c r="CU316" s="50"/>
      <c r="CV316" s="115"/>
      <c r="CW316" s="43"/>
      <c r="CX316" s="43"/>
      <c r="CY316" s="43"/>
      <c r="CZ316" s="115"/>
      <c r="DC316" s="50"/>
      <c r="DD316" s="115"/>
      <c r="DE316" s="222"/>
      <c r="DF316" s="223"/>
      <c r="DJ316" s="221"/>
      <c r="DM316" s="50"/>
      <c r="DN316" s="115"/>
      <c r="DO316" s="43"/>
      <c r="DP316" s="43"/>
      <c r="DQ316" s="43"/>
      <c r="DR316" s="115"/>
      <c r="DU316" s="50"/>
      <c r="DV316" s="115"/>
      <c r="DW316" s="222"/>
      <c r="DX316" s="223"/>
      <c r="EB316" s="221"/>
      <c r="EE316" s="50"/>
      <c r="EF316" s="115"/>
      <c r="EG316" s="43"/>
      <c r="EH316" s="43"/>
      <c r="EI316" s="43"/>
      <c r="EJ316" s="115"/>
      <c r="EM316" s="50"/>
      <c r="EN316" s="115"/>
      <c r="EO316" s="222"/>
      <c r="EP316" s="223"/>
      <c r="ET316" s="221"/>
      <c r="EW316" s="50"/>
      <c r="EX316" s="115"/>
      <c r="EY316" s="43"/>
      <c r="EZ316" s="43"/>
      <c r="FA316" s="43"/>
      <c r="FB316" s="115"/>
      <c r="FE316" s="50"/>
      <c r="FF316" s="115"/>
      <c r="FG316" s="222"/>
      <c r="FH316" s="223"/>
      <c r="FL316" s="221"/>
      <c r="FO316" s="50"/>
      <c r="FP316" s="115"/>
      <c r="FQ316" s="43"/>
      <c r="FR316" s="43"/>
      <c r="FS316" s="43"/>
      <c r="FT316" s="115"/>
      <c r="FW316" s="50"/>
      <c r="FX316" s="115"/>
      <c r="FY316" s="222"/>
      <c r="FZ316" s="223"/>
      <c r="GD316" s="221"/>
      <c r="GG316" s="50"/>
      <c r="GH316" s="115"/>
      <c r="GI316" s="43"/>
      <c r="GJ316" s="43"/>
      <c r="GK316" s="43"/>
      <c r="GL316" s="115"/>
      <c r="GO316" s="50"/>
      <c r="GP316" s="115"/>
      <c r="GQ316" s="222"/>
    </row>
    <row r="317">
      <c r="A317" s="218"/>
      <c r="B317" s="219"/>
      <c r="C317" s="15"/>
      <c r="D317" s="15"/>
      <c r="E317" s="15"/>
      <c r="F317" s="71"/>
      <c r="G317" s="15"/>
      <c r="H317" s="15"/>
      <c r="I317" s="28"/>
      <c r="J317" s="71"/>
      <c r="K317" s="35"/>
      <c r="L317" s="35"/>
      <c r="M317" s="35"/>
      <c r="N317" s="71"/>
      <c r="O317" s="15"/>
      <c r="P317" s="15"/>
      <c r="Q317" s="28"/>
      <c r="R317" s="71"/>
      <c r="S317" s="173"/>
      <c r="T317" s="219"/>
      <c r="U317" s="15"/>
      <c r="V317" s="15"/>
      <c r="W317" s="15"/>
      <c r="X317" s="165"/>
      <c r="Y317" s="15"/>
      <c r="Z317" s="15"/>
      <c r="AA317" s="28"/>
      <c r="AB317" s="71"/>
      <c r="AC317" s="35"/>
      <c r="AD317" s="35"/>
      <c r="AE317" s="35"/>
      <c r="AF317" s="71"/>
      <c r="AG317" s="15"/>
      <c r="AH317" s="15"/>
      <c r="AI317" s="15"/>
      <c r="AJ317" s="71"/>
      <c r="AK317" s="173"/>
      <c r="AL317" s="219"/>
      <c r="AM317" s="15"/>
      <c r="AN317" s="15"/>
      <c r="AO317" s="15"/>
      <c r="AP317" s="165"/>
      <c r="AQ317" s="15"/>
      <c r="AR317" s="15"/>
      <c r="AS317" s="28"/>
      <c r="AT317" s="71"/>
      <c r="AU317" s="35"/>
      <c r="AV317" s="35"/>
      <c r="AW317" s="35"/>
      <c r="AX317" s="71"/>
      <c r="AY317" s="15"/>
      <c r="AZ317" s="15"/>
      <c r="BA317" s="28"/>
      <c r="BB317" s="71"/>
      <c r="BC317" s="173"/>
      <c r="BD317" s="220"/>
      <c r="BH317" s="221"/>
      <c r="BK317" s="50"/>
      <c r="BL317" s="115"/>
      <c r="BM317" s="43"/>
      <c r="BN317" s="43"/>
      <c r="BO317" s="43"/>
      <c r="BP317" s="115"/>
      <c r="BS317" s="50"/>
      <c r="BT317" s="115"/>
      <c r="BU317" s="222"/>
      <c r="BV317" s="223"/>
      <c r="BZ317" s="221"/>
      <c r="CC317" s="50"/>
      <c r="CD317" s="115"/>
      <c r="CE317" s="43"/>
      <c r="CF317" s="43"/>
      <c r="CG317" s="43"/>
      <c r="CH317" s="115"/>
      <c r="CK317" s="50"/>
      <c r="CL317" s="115"/>
      <c r="CM317" s="222"/>
      <c r="CN317" s="223"/>
      <c r="CR317" s="221"/>
      <c r="CU317" s="50"/>
      <c r="CV317" s="115"/>
      <c r="CW317" s="43"/>
      <c r="CX317" s="43"/>
      <c r="CY317" s="43"/>
      <c r="CZ317" s="115"/>
      <c r="DC317" s="50"/>
      <c r="DD317" s="115"/>
      <c r="DE317" s="222"/>
      <c r="DF317" s="223"/>
      <c r="DJ317" s="221"/>
      <c r="DM317" s="50"/>
      <c r="DN317" s="115"/>
      <c r="DO317" s="43"/>
      <c r="DP317" s="43"/>
      <c r="DQ317" s="43"/>
      <c r="DR317" s="115"/>
      <c r="DU317" s="50"/>
      <c r="DV317" s="115"/>
      <c r="DW317" s="222"/>
      <c r="DX317" s="223"/>
      <c r="EB317" s="221"/>
      <c r="EE317" s="50"/>
      <c r="EF317" s="115"/>
      <c r="EG317" s="43"/>
      <c r="EH317" s="43"/>
      <c r="EI317" s="43"/>
      <c r="EJ317" s="115"/>
      <c r="EM317" s="50"/>
      <c r="EN317" s="115"/>
      <c r="EO317" s="222"/>
      <c r="EP317" s="223"/>
      <c r="ET317" s="221"/>
      <c r="EW317" s="50"/>
      <c r="EX317" s="115"/>
      <c r="EY317" s="43"/>
      <c r="EZ317" s="43"/>
      <c r="FA317" s="43"/>
      <c r="FB317" s="115"/>
      <c r="FE317" s="50"/>
      <c r="FF317" s="115"/>
      <c r="FG317" s="222"/>
      <c r="FH317" s="223"/>
      <c r="FL317" s="221"/>
      <c r="FO317" s="50"/>
      <c r="FP317" s="115"/>
      <c r="FQ317" s="43"/>
      <c r="FR317" s="43"/>
      <c r="FS317" s="43"/>
      <c r="FT317" s="115"/>
      <c r="FW317" s="50"/>
      <c r="FX317" s="115"/>
      <c r="FY317" s="222"/>
      <c r="FZ317" s="223"/>
      <c r="GD317" s="221"/>
      <c r="GG317" s="50"/>
      <c r="GH317" s="115"/>
      <c r="GI317" s="43"/>
      <c r="GJ317" s="43"/>
      <c r="GK317" s="43"/>
      <c r="GL317" s="115"/>
      <c r="GO317" s="50"/>
      <c r="GP317" s="115"/>
      <c r="GQ317" s="222"/>
    </row>
    <row r="318">
      <c r="A318" s="218"/>
      <c r="B318" s="219"/>
      <c r="C318" s="15"/>
      <c r="D318" s="15"/>
      <c r="E318" s="15"/>
      <c r="F318" s="71"/>
      <c r="G318" s="15"/>
      <c r="H318" s="15"/>
      <c r="I318" s="28"/>
      <c r="J318" s="71"/>
      <c r="K318" s="35"/>
      <c r="L318" s="35"/>
      <c r="M318" s="35"/>
      <c r="N318" s="71"/>
      <c r="O318" s="15"/>
      <c r="P318" s="15"/>
      <c r="Q318" s="28"/>
      <c r="R318" s="71"/>
      <c r="S318" s="173"/>
      <c r="T318" s="219"/>
      <c r="U318" s="15"/>
      <c r="V318" s="15"/>
      <c r="W318" s="15"/>
      <c r="X318" s="165"/>
      <c r="Y318" s="15"/>
      <c r="Z318" s="15"/>
      <c r="AA318" s="28"/>
      <c r="AB318" s="71"/>
      <c r="AC318" s="35"/>
      <c r="AD318" s="35"/>
      <c r="AE318" s="35"/>
      <c r="AF318" s="71"/>
      <c r="AG318" s="15"/>
      <c r="AH318" s="15"/>
      <c r="AI318" s="15"/>
      <c r="AJ318" s="71"/>
      <c r="AK318" s="173"/>
      <c r="AL318" s="219"/>
      <c r="AM318" s="15"/>
      <c r="AN318" s="15"/>
      <c r="AO318" s="15"/>
      <c r="AP318" s="165"/>
      <c r="AQ318" s="15"/>
      <c r="AR318" s="15"/>
      <c r="AS318" s="28"/>
      <c r="AT318" s="71"/>
      <c r="AU318" s="35"/>
      <c r="AV318" s="35"/>
      <c r="AW318" s="35"/>
      <c r="AX318" s="71"/>
      <c r="AY318" s="15"/>
      <c r="AZ318" s="15"/>
      <c r="BA318" s="28"/>
      <c r="BB318" s="71"/>
      <c r="BC318" s="173"/>
      <c r="BD318" s="220"/>
      <c r="BH318" s="221"/>
      <c r="BK318" s="50"/>
      <c r="BL318" s="115"/>
      <c r="BM318" s="43"/>
      <c r="BN318" s="43"/>
      <c r="BO318" s="43"/>
      <c r="BP318" s="115"/>
      <c r="BS318" s="50"/>
      <c r="BT318" s="115"/>
      <c r="BU318" s="222"/>
      <c r="BV318" s="223"/>
      <c r="BZ318" s="221"/>
      <c r="CC318" s="50"/>
      <c r="CD318" s="115"/>
      <c r="CE318" s="43"/>
      <c r="CF318" s="43"/>
      <c r="CG318" s="43"/>
      <c r="CH318" s="115"/>
      <c r="CK318" s="50"/>
      <c r="CL318" s="115"/>
      <c r="CM318" s="222"/>
      <c r="CN318" s="223"/>
      <c r="CR318" s="221"/>
      <c r="CU318" s="50"/>
      <c r="CV318" s="115"/>
      <c r="CW318" s="43"/>
      <c r="CX318" s="43"/>
      <c r="CY318" s="43"/>
      <c r="CZ318" s="115"/>
      <c r="DC318" s="50"/>
      <c r="DD318" s="115"/>
      <c r="DE318" s="222"/>
      <c r="DF318" s="223"/>
      <c r="DJ318" s="221"/>
      <c r="DM318" s="50"/>
      <c r="DN318" s="115"/>
      <c r="DO318" s="43"/>
      <c r="DP318" s="43"/>
      <c r="DQ318" s="43"/>
      <c r="DR318" s="115"/>
      <c r="DU318" s="50"/>
      <c r="DV318" s="115"/>
      <c r="DW318" s="222"/>
      <c r="DX318" s="223"/>
      <c r="EB318" s="221"/>
      <c r="EE318" s="50"/>
      <c r="EF318" s="115"/>
      <c r="EG318" s="43"/>
      <c r="EH318" s="43"/>
      <c r="EI318" s="43"/>
      <c r="EJ318" s="115"/>
      <c r="EM318" s="50"/>
      <c r="EN318" s="115"/>
      <c r="EO318" s="222"/>
      <c r="EP318" s="223"/>
      <c r="ET318" s="221"/>
      <c r="EW318" s="50"/>
      <c r="EX318" s="115"/>
      <c r="EY318" s="43"/>
      <c r="EZ318" s="43"/>
      <c r="FA318" s="43"/>
      <c r="FB318" s="115"/>
      <c r="FE318" s="50"/>
      <c r="FF318" s="115"/>
      <c r="FG318" s="222"/>
      <c r="FH318" s="223"/>
      <c r="FL318" s="221"/>
      <c r="FO318" s="50"/>
      <c r="FP318" s="115"/>
      <c r="FQ318" s="43"/>
      <c r="FR318" s="43"/>
      <c r="FS318" s="43"/>
      <c r="FT318" s="115"/>
      <c r="FW318" s="50"/>
      <c r="FX318" s="115"/>
      <c r="FY318" s="222"/>
      <c r="FZ318" s="223"/>
      <c r="GD318" s="221"/>
      <c r="GG318" s="50"/>
      <c r="GH318" s="115"/>
      <c r="GI318" s="43"/>
      <c r="GJ318" s="43"/>
      <c r="GK318" s="43"/>
      <c r="GL318" s="115"/>
      <c r="GO318" s="50"/>
      <c r="GP318" s="115"/>
      <c r="GQ318" s="222"/>
    </row>
    <row r="319">
      <c r="A319" s="218"/>
      <c r="B319" s="219"/>
      <c r="C319" s="15"/>
      <c r="D319" s="15"/>
      <c r="E319" s="15"/>
      <c r="F319" s="71"/>
      <c r="G319" s="15"/>
      <c r="H319" s="15"/>
      <c r="I319" s="28"/>
      <c r="J319" s="71"/>
      <c r="K319" s="35"/>
      <c r="L319" s="35"/>
      <c r="M319" s="35"/>
      <c r="N319" s="71"/>
      <c r="O319" s="15"/>
      <c r="P319" s="15"/>
      <c r="Q319" s="28"/>
      <c r="R319" s="71"/>
      <c r="S319" s="173"/>
      <c r="T319" s="219"/>
      <c r="U319" s="15"/>
      <c r="V319" s="15"/>
      <c r="W319" s="15"/>
      <c r="X319" s="165"/>
      <c r="Y319" s="15"/>
      <c r="Z319" s="15"/>
      <c r="AA319" s="28"/>
      <c r="AB319" s="71"/>
      <c r="AC319" s="35"/>
      <c r="AD319" s="35"/>
      <c r="AE319" s="35"/>
      <c r="AF319" s="71"/>
      <c r="AG319" s="15"/>
      <c r="AH319" s="15"/>
      <c r="AI319" s="15"/>
      <c r="AJ319" s="71"/>
      <c r="AK319" s="173"/>
      <c r="AL319" s="219"/>
      <c r="AM319" s="15"/>
      <c r="AN319" s="15"/>
      <c r="AO319" s="15"/>
      <c r="AP319" s="165"/>
      <c r="AQ319" s="15"/>
      <c r="AR319" s="15"/>
      <c r="AS319" s="28"/>
      <c r="AT319" s="71"/>
      <c r="AU319" s="35"/>
      <c r="AV319" s="35"/>
      <c r="AW319" s="35"/>
      <c r="AX319" s="71"/>
      <c r="AY319" s="15"/>
      <c r="AZ319" s="15"/>
      <c r="BA319" s="28"/>
      <c r="BB319" s="71"/>
      <c r="BC319" s="173"/>
      <c r="BD319" s="220"/>
      <c r="BH319" s="221"/>
      <c r="BK319" s="50"/>
      <c r="BL319" s="115"/>
      <c r="BM319" s="43"/>
      <c r="BN319" s="43"/>
      <c r="BO319" s="43"/>
      <c r="BP319" s="115"/>
      <c r="BS319" s="50"/>
      <c r="BT319" s="115"/>
      <c r="BU319" s="222"/>
      <c r="BV319" s="223"/>
      <c r="BZ319" s="221"/>
      <c r="CC319" s="50"/>
      <c r="CD319" s="115"/>
      <c r="CE319" s="43"/>
      <c r="CF319" s="43"/>
      <c r="CG319" s="43"/>
      <c r="CH319" s="115"/>
      <c r="CK319" s="50"/>
      <c r="CL319" s="115"/>
      <c r="CM319" s="222"/>
      <c r="CN319" s="223"/>
      <c r="CR319" s="221"/>
      <c r="CU319" s="50"/>
      <c r="CV319" s="115"/>
      <c r="CW319" s="43"/>
      <c r="CX319" s="43"/>
      <c r="CY319" s="43"/>
      <c r="CZ319" s="115"/>
      <c r="DC319" s="50"/>
      <c r="DD319" s="115"/>
      <c r="DE319" s="222"/>
      <c r="DF319" s="223"/>
      <c r="DJ319" s="221"/>
      <c r="DM319" s="50"/>
      <c r="DN319" s="115"/>
      <c r="DO319" s="43"/>
      <c r="DP319" s="43"/>
      <c r="DQ319" s="43"/>
      <c r="DR319" s="115"/>
      <c r="DU319" s="50"/>
      <c r="DV319" s="115"/>
      <c r="DW319" s="222"/>
      <c r="DX319" s="223"/>
      <c r="EB319" s="221"/>
      <c r="EE319" s="50"/>
      <c r="EF319" s="115"/>
      <c r="EG319" s="43"/>
      <c r="EH319" s="43"/>
      <c r="EI319" s="43"/>
      <c r="EJ319" s="115"/>
      <c r="EM319" s="50"/>
      <c r="EN319" s="115"/>
      <c r="EO319" s="222"/>
      <c r="EP319" s="223"/>
      <c r="ET319" s="221"/>
      <c r="EW319" s="50"/>
      <c r="EX319" s="115"/>
      <c r="EY319" s="43"/>
      <c r="EZ319" s="43"/>
      <c r="FA319" s="43"/>
      <c r="FB319" s="115"/>
      <c r="FE319" s="50"/>
      <c r="FF319" s="115"/>
      <c r="FG319" s="222"/>
      <c r="FH319" s="223"/>
      <c r="FL319" s="221"/>
      <c r="FO319" s="50"/>
      <c r="FP319" s="115"/>
      <c r="FQ319" s="43"/>
      <c r="FR319" s="43"/>
      <c r="FS319" s="43"/>
      <c r="FT319" s="115"/>
      <c r="FW319" s="50"/>
      <c r="FX319" s="115"/>
      <c r="FY319" s="222"/>
      <c r="FZ319" s="223"/>
      <c r="GD319" s="221"/>
      <c r="GG319" s="50"/>
      <c r="GH319" s="115"/>
      <c r="GI319" s="43"/>
      <c r="GJ319" s="43"/>
      <c r="GK319" s="43"/>
      <c r="GL319" s="115"/>
      <c r="GO319" s="50"/>
      <c r="GP319" s="115"/>
      <c r="GQ319" s="222"/>
    </row>
    <row r="320">
      <c r="A320" s="218"/>
      <c r="B320" s="219"/>
      <c r="C320" s="15"/>
      <c r="D320" s="15"/>
      <c r="E320" s="15"/>
      <c r="F320" s="71"/>
      <c r="G320" s="15"/>
      <c r="H320" s="15"/>
      <c r="I320" s="28"/>
      <c r="J320" s="71"/>
      <c r="K320" s="35"/>
      <c r="L320" s="35"/>
      <c r="M320" s="35"/>
      <c r="N320" s="71"/>
      <c r="O320" s="15"/>
      <c r="P320" s="15"/>
      <c r="Q320" s="28"/>
      <c r="R320" s="71"/>
      <c r="S320" s="173"/>
      <c r="T320" s="219"/>
      <c r="U320" s="15"/>
      <c r="V320" s="15"/>
      <c r="W320" s="15"/>
      <c r="X320" s="165"/>
      <c r="Y320" s="15"/>
      <c r="Z320" s="15"/>
      <c r="AA320" s="28"/>
      <c r="AB320" s="71"/>
      <c r="AC320" s="35"/>
      <c r="AD320" s="35"/>
      <c r="AE320" s="35"/>
      <c r="AF320" s="71"/>
      <c r="AG320" s="15"/>
      <c r="AH320" s="15"/>
      <c r="AI320" s="15"/>
      <c r="AJ320" s="71"/>
      <c r="AK320" s="173"/>
      <c r="AL320" s="219"/>
      <c r="AM320" s="15"/>
      <c r="AN320" s="15"/>
      <c r="AO320" s="15"/>
      <c r="AP320" s="165"/>
      <c r="AQ320" s="15"/>
      <c r="AR320" s="15"/>
      <c r="AS320" s="28"/>
      <c r="AT320" s="71"/>
      <c r="AU320" s="35"/>
      <c r="AV320" s="35"/>
      <c r="AW320" s="35"/>
      <c r="AX320" s="71"/>
      <c r="AY320" s="15"/>
      <c r="AZ320" s="15"/>
      <c r="BA320" s="28"/>
      <c r="BB320" s="71"/>
      <c r="BC320" s="173"/>
      <c r="BD320" s="220"/>
      <c r="BH320" s="221"/>
      <c r="BK320" s="50"/>
      <c r="BL320" s="115"/>
      <c r="BM320" s="43"/>
      <c r="BN320" s="43"/>
      <c r="BO320" s="43"/>
      <c r="BP320" s="115"/>
      <c r="BS320" s="50"/>
      <c r="BT320" s="115"/>
      <c r="BU320" s="222"/>
      <c r="BV320" s="223"/>
      <c r="BZ320" s="221"/>
      <c r="CC320" s="50"/>
      <c r="CD320" s="115"/>
      <c r="CE320" s="43"/>
      <c r="CF320" s="43"/>
      <c r="CG320" s="43"/>
      <c r="CH320" s="115"/>
      <c r="CK320" s="50"/>
      <c r="CL320" s="115"/>
      <c r="CM320" s="222"/>
      <c r="CN320" s="223"/>
      <c r="CR320" s="221"/>
      <c r="CU320" s="50"/>
      <c r="CV320" s="115"/>
      <c r="CW320" s="43"/>
      <c r="CX320" s="43"/>
      <c r="CY320" s="43"/>
      <c r="CZ320" s="115"/>
      <c r="DC320" s="50"/>
      <c r="DD320" s="115"/>
      <c r="DE320" s="222"/>
      <c r="DF320" s="223"/>
      <c r="DJ320" s="221"/>
      <c r="DM320" s="50"/>
      <c r="DN320" s="115"/>
      <c r="DO320" s="43"/>
      <c r="DP320" s="43"/>
      <c r="DQ320" s="43"/>
      <c r="DR320" s="115"/>
      <c r="DU320" s="50"/>
      <c r="DV320" s="115"/>
      <c r="DW320" s="222"/>
      <c r="DX320" s="223"/>
      <c r="EB320" s="221"/>
      <c r="EE320" s="50"/>
      <c r="EF320" s="115"/>
      <c r="EG320" s="43"/>
      <c r="EH320" s="43"/>
      <c r="EI320" s="43"/>
      <c r="EJ320" s="115"/>
      <c r="EM320" s="50"/>
      <c r="EN320" s="115"/>
      <c r="EO320" s="222"/>
      <c r="EP320" s="223"/>
      <c r="ET320" s="221"/>
      <c r="EW320" s="50"/>
      <c r="EX320" s="115"/>
      <c r="EY320" s="43"/>
      <c r="EZ320" s="43"/>
      <c r="FA320" s="43"/>
      <c r="FB320" s="115"/>
      <c r="FE320" s="50"/>
      <c r="FF320" s="115"/>
      <c r="FG320" s="222"/>
      <c r="FH320" s="223"/>
      <c r="FL320" s="221"/>
      <c r="FO320" s="50"/>
      <c r="FP320" s="115"/>
      <c r="FQ320" s="43"/>
      <c r="FR320" s="43"/>
      <c r="FS320" s="43"/>
      <c r="FT320" s="115"/>
      <c r="FW320" s="50"/>
      <c r="FX320" s="115"/>
      <c r="FY320" s="222"/>
      <c r="FZ320" s="223"/>
      <c r="GD320" s="221"/>
      <c r="GG320" s="50"/>
      <c r="GH320" s="115"/>
      <c r="GI320" s="43"/>
      <c r="GJ320" s="43"/>
      <c r="GK320" s="43"/>
      <c r="GL320" s="115"/>
      <c r="GO320" s="50"/>
      <c r="GP320" s="115"/>
      <c r="GQ320" s="222"/>
    </row>
    <row r="321">
      <c r="A321" s="218"/>
      <c r="B321" s="219"/>
      <c r="C321" s="15"/>
      <c r="D321" s="15"/>
      <c r="E321" s="15"/>
      <c r="F321" s="71"/>
      <c r="G321" s="15"/>
      <c r="H321" s="15"/>
      <c r="I321" s="28"/>
      <c r="J321" s="71"/>
      <c r="K321" s="35"/>
      <c r="L321" s="35"/>
      <c r="M321" s="35"/>
      <c r="N321" s="71"/>
      <c r="O321" s="15"/>
      <c r="P321" s="15"/>
      <c r="Q321" s="28"/>
      <c r="R321" s="71"/>
      <c r="S321" s="173"/>
      <c r="T321" s="219"/>
      <c r="U321" s="15"/>
      <c r="V321" s="15"/>
      <c r="W321" s="15"/>
      <c r="X321" s="165"/>
      <c r="Y321" s="15"/>
      <c r="Z321" s="15"/>
      <c r="AA321" s="28"/>
      <c r="AB321" s="71"/>
      <c r="AC321" s="35"/>
      <c r="AD321" s="35"/>
      <c r="AE321" s="35"/>
      <c r="AF321" s="71"/>
      <c r="AG321" s="15"/>
      <c r="AH321" s="15"/>
      <c r="AI321" s="15"/>
      <c r="AJ321" s="71"/>
      <c r="AK321" s="173"/>
      <c r="AL321" s="219"/>
      <c r="AM321" s="15"/>
      <c r="AN321" s="15"/>
      <c r="AO321" s="15"/>
      <c r="AP321" s="165"/>
      <c r="AQ321" s="15"/>
      <c r="AR321" s="15"/>
      <c r="AS321" s="28"/>
      <c r="AT321" s="71"/>
      <c r="AU321" s="35"/>
      <c r="AV321" s="35"/>
      <c r="AW321" s="35"/>
      <c r="AX321" s="71"/>
      <c r="AY321" s="15"/>
      <c r="AZ321" s="15"/>
      <c r="BA321" s="28"/>
      <c r="BB321" s="71"/>
      <c r="BC321" s="173"/>
      <c r="BD321" s="220"/>
      <c r="BH321" s="221"/>
      <c r="BK321" s="50"/>
      <c r="BL321" s="115"/>
      <c r="BM321" s="43"/>
      <c r="BN321" s="43"/>
      <c r="BO321" s="43"/>
      <c r="BP321" s="115"/>
      <c r="BS321" s="50"/>
      <c r="BT321" s="115"/>
      <c r="BU321" s="222"/>
      <c r="BV321" s="223"/>
      <c r="BZ321" s="221"/>
      <c r="CC321" s="50"/>
      <c r="CD321" s="115"/>
      <c r="CE321" s="43"/>
      <c r="CF321" s="43"/>
      <c r="CG321" s="43"/>
      <c r="CH321" s="115"/>
      <c r="CK321" s="50"/>
      <c r="CL321" s="115"/>
      <c r="CM321" s="222"/>
      <c r="CN321" s="223"/>
      <c r="CR321" s="221"/>
      <c r="CU321" s="50"/>
      <c r="CV321" s="115"/>
      <c r="CW321" s="43"/>
      <c r="CX321" s="43"/>
      <c r="CY321" s="43"/>
      <c r="CZ321" s="115"/>
      <c r="DC321" s="50"/>
      <c r="DD321" s="115"/>
      <c r="DE321" s="222"/>
      <c r="DF321" s="223"/>
      <c r="DJ321" s="221"/>
      <c r="DM321" s="50"/>
      <c r="DN321" s="115"/>
      <c r="DO321" s="43"/>
      <c r="DP321" s="43"/>
      <c r="DQ321" s="43"/>
      <c r="DR321" s="115"/>
      <c r="DU321" s="50"/>
      <c r="DV321" s="115"/>
      <c r="DW321" s="222"/>
      <c r="DX321" s="223"/>
      <c r="EB321" s="221"/>
      <c r="EE321" s="50"/>
      <c r="EF321" s="115"/>
      <c r="EG321" s="43"/>
      <c r="EH321" s="43"/>
      <c r="EI321" s="43"/>
      <c r="EJ321" s="115"/>
      <c r="EM321" s="50"/>
      <c r="EN321" s="115"/>
      <c r="EO321" s="222"/>
      <c r="EP321" s="223"/>
      <c r="ET321" s="221"/>
      <c r="EW321" s="50"/>
      <c r="EX321" s="115"/>
      <c r="EY321" s="43"/>
      <c r="EZ321" s="43"/>
      <c r="FA321" s="43"/>
      <c r="FB321" s="115"/>
      <c r="FE321" s="50"/>
      <c r="FF321" s="115"/>
      <c r="FG321" s="222"/>
      <c r="FH321" s="223"/>
      <c r="FL321" s="221"/>
      <c r="FO321" s="50"/>
      <c r="FP321" s="115"/>
      <c r="FQ321" s="43"/>
      <c r="FR321" s="43"/>
      <c r="FS321" s="43"/>
      <c r="FT321" s="115"/>
      <c r="FW321" s="50"/>
      <c r="FX321" s="115"/>
      <c r="FY321" s="222"/>
      <c r="FZ321" s="223"/>
      <c r="GD321" s="221"/>
      <c r="GG321" s="50"/>
      <c r="GH321" s="115"/>
      <c r="GI321" s="43"/>
      <c r="GJ321" s="43"/>
      <c r="GK321" s="43"/>
      <c r="GL321" s="115"/>
      <c r="GO321" s="50"/>
      <c r="GP321" s="115"/>
      <c r="GQ321" s="222"/>
    </row>
    <row r="322">
      <c r="A322" s="218"/>
      <c r="B322" s="219"/>
      <c r="C322" s="15"/>
      <c r="D322" s="15"/>
      <c r="E322" s="15"/>
      <c r="F322" s="71"/>
      <c r="G322" s="15"/>
      <c r="H322" s="15"/>
      <c r="I322" s="28"/>
      <c r="J322" s="71"/>
      <c r="K322" s="35"/>
      <c r="L322" s="35"/>
      <c r="M322" s="35"/>
      <c r="N322" s="71"/>
      <c r="O322" s="15"/>
      <c r="P322" s="15"/>
      <c r="Q322" s="28"/>
      <c r="R322" s="71"/>
      <c r="S322" s="173"/>
      <c r="T322" s="219"/>
      <c r="U322" s="15"/>
      <c r="V322" s="15"/>
      <c r="W322" s="15"/>
      <c r="X322" s="165"/>
      <c r="Y322" s="15"/>
      <c r="Z322" s="15"/>
      <c r="AA322" s="28"/>
      <c r="AB322" s="71"/>
      <c r="AC322" s="35"/>
      <c r="AD322" s="35"/>
      <c r="AE322" s="35"/>
      <c r="AF322" s="71"/>
      <c r="AG322" s="15"/>
      <c r="AH322" s="15"/>
      <c r="AI322" s="15"/>
      <c r="AJ322" s="71"/>
      <c r="AK322" s="173"/>
      <c r="AL322" s="219"/>
      <c r="AM322" s="15"/>
      <c r="AN322" s="15"/>
      <c r="AO322" s="15"/>
      <c r="AP322" s="165"/>
      <c r="AQ322" s="15"/>
      <c r="AR322" s="15"/>
      <c r="AS322" s="28"/>
      <c r="AT322" s="71"/>
      <c r="AU322" s="35"/>
      <c r="AV322" s="35"/>
      <c r="AW322" s="35"/>
      <c r="AX322" s="71"/>
      <c r="AY322" s="15"/>
      <c r="AZ322" s="15"/>
      <c r="BA322" s="28"/>
      <c r="BB322" s="71"/>
      <c r="BC322" s="173"/>
      <c r="BD322" s="220"/>
      <c r="BH322" s="221"/>
      <c r="BK322" s="50"/>
      <c r="BL322" s="115"/>
      <c r="BM322" s="43"/>
      <c r="BN322" s="43"/>
      <c r="BO322" s="43"/>
      <c r="BP322" s="115"/>
      <c r="BS322" s="50"/>
      <c r="BT322" s="115"/>
      <c r="BU322" s="222"/>
      <c r="BV322" s="223"/>
      <c r="BZ322" s="221"/>
      <c r="CC322" s="50"/>
      <c r="CD322" s="115"/>
      <c r="CE322" s="43"/>
      <c r="CF322" s="43"/>
      <c r="CG322" s="43"/>
      <c r="CH322" s="115"/>
      <c r="CK322" s="50"/>
      <c r="CL322" s="115"/>
      <c r="CM322" s="222"/>
      <c r="CN322" s="223"/>
      <c r="CR322" s="221"/>
      <c r="CU322" s="50"/>
      <c r="CV322" s="115"/>
      <c r="CW322" s="43"/>
      <c r="CX322" s="43"/>
      <c r="CY322" s="43"/>
      <c r="CZ322" s="115"/>
      <c r="DC322" s="50"/>
      <c r="DD322" s="115"/>
      <c r="DE322" s="222"/>
      <c r="DF322" s="223"/>
      <c r="DJ322" s="221"/>
      <c r="DM322" s="50"/>
      <c r="DN322" s="115"/>
      <c r="DO322" s="43"/>
      <c r="DP322" s="43"/>
      <c r="DQ322" s="43"/>
      <c r="DR322" s="115"/>
      <c r="DU322" s="50"/>
      <c r="DV322" s="115"/>
      <c r="DW322" s="222"/>
      <c r="DX322" s="223"/>
      <c r="EB322" s="221"/>
      <c r="EE322" s="50"/>
      <c r="EF322" s="115"/>
      <c r="EG322" s="43"/>
      <c r="EH322" s="43"/>
      <c r="EI322" s="43"/>
      <c r="EJ322" s="115"/>
      <c r="EM322" s="50"/>
      <c r="EN322" s="115"/>
      <c r="EO322" s="222"/>
      <c r="EP322" s="223"/>
      <c r="ET322" s="221"/>
      <c r="EW322" s="50"/>
      <c r="EX322" s="115"/>
      <c r="EY322" s="43"/>
      <c r="EZ322" s="43"/>
      <c r="FA322" s="43"/>
      <c r="FB322" s="115"/>
      <c r="FE322" s="50"/>
      <c r="FF322" s="115"/>
      <c r="FG322" s="222"/>
      <c r="FH322" s="223"/>
      <c r="FL322" s="221"/>
      <c r="FO322" s="50"/>
      <c r="FP322" s="115"/>
      <c r="FQ322" s="43"/>
      <c r="FR322" s="43"/>
      <c r="FS322" s="43"/>
      <c r="FT322" s="115"/>
      <c r="FW322" s="50"/>
      <c r="FX322" s="115"/>
      <c r="FY322" s="222"/>
      <c r="FZ322" s="223"/>
      <c r="GD322" s="221"/>
      <c r="GG322" s="50"/>
      <c r="GH322" s="115"/>
      <c r="GI322" s="43"/>
      <c r="GJ322" s="43"/>
      <c r="GK322" s="43"/>
      <c r="GL322" s="115"/>
      <c r="GO322" s="50"/>
      <c r="GP322" s="115"/>
      <c r="GQ322" s="222"/>
    </row>
    <row r="323">
      <c r="A323" s="218"/>
      <c r="B323" s="219"/>
      <c r="C323" s="15"/>
      <c r="D323" s="15"/>
      <c r="E323" s="15"/>
      <c r="F323" s="71"/>
      <c r="G323" s="15"/>
      <c r="H323" s="15"/>
      <c r="I323" s="28"/>
      <c r="J323" s="71"/>
      <c r="K323" s="35"/>
      <c r="L323" s="35"/>
      <c r="M323" s="35"/>
      <c r="N323" s="71"/>
      <c r="O323" s="15"/>
      <c r="P323" s="15"/>
      <c r="Q323" s="28"/>
      <c r="R323" s="71"/>
      <c r="S323" s="173"/>
      <c r="T323" s="219"/>
      <c r="U323" s="15"/>
      <c r="V323" s="15"/>
      <c r="W323" s="15"/>
      <c r="X323" s="165"/>
      <c r="Y323" s="15"/>
      <c r="Z323" s="15"/>
      <c r="AA323" s="28"/>
      <c r="AB323" s="71"/>
      <c r="AC323" s="35"/>
      <c r="AD323" s="35"/>
      <c r="AE323" s="35"/>
      <c r="AF323" s="71"/>
      <c r="AG323" s="15"/>
      <c r="AH323" s="15"/>
      <c r="AI323" s="15"/>
      <c r="AJ323" s="71"/>
      <c r="AK323" s="173"/>
      <c r="AL323" s="219"/>
      <c r="AM323" s="15"/>
      <c r="AN323" s="15"/>
      <c r="AO323" s="15"/>
      <c r="AP323" s="165"/>
      <c r="AQ323" s="15"/>
      <c r="AR323" s="15"/>
      <c r="AS323" s="28"/>
      <c r="AT323" s="71"/>
      <c r="AU323" s="35"/>
      <c r="AV323" s="35"/>
      <c r="AW323" s="35"/>
      <c r="AX323" s="71"/>
      <c r="AY323" s="15"/>
      <c r="AZ323" s="15"/>
      <c r="BA323" s="28"/>
      <c r="BB323" s="71"/>
      <c r="BC323" s="173"/>
      <c r="BD323" s="220"/>
      <c r="BH323" s="221"/>
      <c r="BK323" s="50"/>
      <c r="BL323" s="115"/>
      <c r="BM323" s="43"/>
      <c r="BN323" s="43"/>
      <c r="BO323" s="43"/>
      <c r="BP323" s="115"/>
      <c r="BS323" s="50"/>
      <c r="BT323" s="115"/>
      <c r="BU323" s="222"/>
      <c r="BV323" s="223"/>
      <c r="BZ323" s="221"/>
      <c r="CC323" s="50"/>
      <c r="CD323" s="115"/>
      <c r="CE323" s="43"/>
      <c r="CF323" s="43"/>
      <c r="CG323" s="43"/>
      <c r="CH323" s="115"/>
      <c r="CK323" s="50"/>
      <c r="CL323" s="115"/>
      <c r="CM323" s="222"/>
      <c r="CN323" s="223"/>
      <c r="CR323" s="221"/>
      <c r="CU323" s="50"/>
      <c r="CV323" s="115"/>
      <c r="CW323" s="43"/>
      <c r="CX323" s="43"/>
      <c r="CY323" s="43"/>
      <c r="CZ323" s="115"/>
      <c r="DC323" s="50"/>
      <c r="DD323" s="115"/>
      <c r="DE323" s="222"/>
      <c r="DF323" s="223"/>
      <c r="DJ323" s="221"/>
      <c r="DM323" s="50"/>
      <c r="DN323" s="115"/>
      <c r="DO323" s="43"/>
      <c r="DP323" s="43"/>
      <c r="DQ323" s="43"/>
      <c r="DR323" s="115"/>
      <c r="DU323" s="50"/>
      <c r="DV323" s="115"/>
      <c r="DW323" s="222"/>
      <c r="DX323" s="223"/>
      <c r="EB323" s="221"/>
      <c r="EE323" s="50"/>
      <c r="EF323" s="115"/>
      <c r="EG323" s="43"/>
      <c r="EH323" s="43"/>
      <c r="EI323" s="43"/>
      <c r="EJ323" s="115"/>
      <c r="EM323" s="50"/>
      <c r="EN323" s="115"/>
      <c r="EO323" s="222"/>
      <c r="EP323" s="223"/>
      <c r="ET323" s="221"/>
      <c r="EW323" s="50"/>
      <c r="EX323" s="115"/>
      <c r="EY323" s="43"/>
      <c r="EZ323" s="43"/>
      <c r="FA323" s="43"/>
      <c r="FB323" s="115"/>
      <c r="FE323" s="50"/>
      <c r="FF323" s="115"/>
      <c r="FG323" s="222"/>
      <c r="FH323" s="223"/>
      <c r="FL323" s="221"/>
      <c r="FO323" s="50"/>
      <c r="FP323" s="115"/>
      <c r="FQ323" s="43"/>
      <c r="FR323" s="43"/>
      <c r="FS323" s="43"/>
      <c r="FT323" s="115"/>
      <c r="FW323" s="50"/>
      <c r="FX323" s="115"/>
      <c r="FY323" s="222"/>
      <c r="FZ323" s="223"/>
      <c r="GD323" s="221"/>
      <c r="GG323" s="50"/>
      <c r="GH323" s="115"/>
      <c r="GI323" s="43"/>
      <c r="GJ323" s="43"/>
      <c r="GK323" s="43"/>
      <c r="GL323" s="115"/>
      <c r="GO323" s="50"/>
      <c r="GP323" s="115"/>
      <c r="GQ323" s="222"/>
    </row>
    <row r="324">
      <c r="A324" s="218"/>
      <c r="B324" s="219"/>
      <c r="C324" s="15"/>
      <c r="D324" s="15"/>
      <c r="E324" s="15"/>
      <c r="F324" s="71"/>
      <c r="G324" s="15"/>
      <c r="H324" s="15"/>
      <c r="I324" s="28"/>
      <c r="J324" s="71"/>
      <c r="K324" s="35"/>
      <c r="L324" s="35"/>
      <c r="M324" s="35"/>
      <c r="N324" s="71"/>
      <c r="O324" s="15"/>
      <c r="P324" s="15"/>
      <c r="Q324" s="28"/>
      <c r="R324" s="71"/>
      <c r="S324" s="173"/>
      <c r="T324" s="219"/>
      <c r="U324" s="15"/>
      <c r="V324" s="15"/>
      <c r="W324" s="15"/>
      <c r="X324" s="165"/>
      <c r="Y324" s="15"/>
      <c r="Z324" s="15"/>
      <c r="AA324" s="28"/>
      <c r="AB324" s="71"/>
      <c r="AC324" s="35"/>
      <c r="AD324" s="35"/>
      <c r="AE324" s="35"/>
      <c r="AF324" s="71"/>
      <c r="AG324" s="15"/>
      <c r="AH324" s="15"/>
      <c r="AI324" s="15"/>
      <c r="AJ324" s="71"/>
      <c r="AK324" s="173"/>
      <c r="AL324" s="219"/>
      <c r="AM324" s="15"/>
      <c r="AN324" s="15"/>
      <c r="AO324" s="15"/>
      <c r="AP324" s="165"/>
      <c r="AQ324" s="15"/>
      <c r="AR324" s="15"/>
      <c r="AS324" s="28"/>
      <c r="AT324" s="71"/>
      <c r="AU324" s="35"/>
      <c r="AV324" s="35"/>
      <c r="AW324" s="35"/>
      <c r="AX324" s="71"/>
      <c r="AY324" s="15"/>
      <c r="AZ324" s="15"/>
      <c r="BA324" s="28"/>
      <c r="BB324" s="71"/>
      <c r="BC324" s="173"/>
      <c r="BD324" s="220"/>
      <c r="BH324" s="221"/>
      <c r="BK324" s="50"/>
      <c r="BL324" s="115"/>
      <c r="BM324" s="43"/>
      <c r="BN324" s="43"/>
      <c r="BO324" s="43"/>
      <c r="BP324" s="115"/>
      <c r="BS324" s="50"/>
      <c r="BT324" s="115"/>
      <c r="BU324" s="222"/>
      <c r="BV324" s="223"/>
      <c r="BZ324" s="221"/>
      <c r="CC324" s="50"/>
      <c r="CD324" s="115"/>
      <c r="CE324" s="43"/>
      <c r="CF324" s="43"/>
      <c r="CG324" s="43"/>
      <c r="CH324" s="115"/>
      <c r="CK324" s="50"/>
      <c r="CL324" s="115"/>
      <c r="CM324" s="222"/>
      <c r="CN324" s="223"/>
      <c r="CR324" s="221"/>
      <c r="CU324" s="50"/>
      <c r="CV324" s="115"/>
      <c r="CW324" s="43"/>
      <c r="CX324" s="43"/>
      <c r="CY324" s="43"/>
      <c r="CZ324" s="115"/>
      <c r="DC324" s="50"/>
      <c r="DD324" s="115"/>
      <c r="DE324" s="222"/>
      <c r="DF324" s="223"/>
      <c r="DJ324" s="221"/>
      <c r="DM324" s="50"/>
      <c r="DN324" s="115"/>
      <c r="DO324" s="43"/>
      <c r="DP324" s="43"/>
      <c r="DQ324" s="43"/>
      <c r="DR324" s="115"/>
      <c r="DU324" s="50"/>
      <c r="DV324" s="115"/>
      <c r="DW324" s="222"/>
      <c r="DX324" s="223"/>
      <c r="EB324" s="221"/>
      <c r="EE324" s="50"/>
      <c r="EF324" s="115"/>
      <c r="EG324" s="43"/>
      <c r="EH324" s="43"/>
      <c r="EI324" s="43"/>
      <c r="EJ324" s="115"/>
      <c r="EM324" s="50"/>
      <c r="EN324" s="115"/>
      <c r="EO324" s="222"/>
      <c r="EP324" s="223"/>
      <c r="ET324" s="221"/>
      <c r="EW324" s="50"/>
      <c r="EX324" s="115"/>
      <c r="EY324" s="43"/>
      <c r="EZ324" s="43"/>
      <c r="FA324" s="43"/>
      <c r="FB324" s="115"/>
      <c r="FE324" s="50"/>
      <c r="FF324" s="115"/>
      <c r="FG324" s="222"/>
      <c r="FH324" s="223"/>
      <c r="FL324" s="221"/>
      <c r="FO324" s="50"/>
      <c r="FP324" s="115"/>
      <c r="FQ324" s="43"/>
      <c r="FR324" s="43"/>
      <c r="FS324" s="43"/>
      <c r="FT324" s="115"/>
      <c r="FW324" s="50"/>
      <c r="FX324" s="115"/>
      <c r="FY324" s="222"/>
      <c r="FZ324" s="223"/>
      <c r="GD324" s="221"/>
      <c r="GG324" s="50"/>
      <c r="GH324" s="115"/>
      <c r="GI324" s="43"/>
      <c r="GJ324" s="43"/>
      <c r="GK324" s="43"/>
      <c r="GL324" s="115"/>
      <c r="GO324" s="50"/>
      <c r="GP324" s="115"/>
      <c r="GQ324" s="222"/>
    </row>
    <row r="325">
      <c r="A325" s="218"/>
      <c r="B325" s="219"/>
      <c r="C325" s="15"/>
      <c r="D325" s="15"/>
      <c r="E325" s="15"/>
      <c r="F325" s="71"/>
      <c r="G325" s="15"/>
      <c r="H325" s="15"/>
      <c r="I325" s="28"/>
      <c r="J325" s="71"/>
      <c r="K325" s="35"/>
      <c r="L325" s="35"/>
      <c r="M325" s="35"/>
      <c r="N325" s="71"/>
      <c r="O325" s="15"/>
      <c r="P325" s="15"/>
      <c r="Q325" s="28"/>
      <c r="R325" s="71"/>
      <c r="S325" s="173"/>
      <c r="T325" s="219"/>
      <c r="U325" s="15"/>
      <c r="V325" s="15"/>
      <c r="W325" s="15"/>
      <c r="X325" s="165"/>
      <c r="Y325" s="15"/>
      <c r="Z325" s="15"/>
      <c r="AA325" s="28"/>
      <c r="AB325" s="71"/>
      <c r="AC325" s="35"/>
      <c r="AD325" s="35"/>
      <c r="AE325" s="35"/>
      <c r="AF325" s="71"/>
      <c r="AG325" s="15"/>
      <c r="AH325" s="15"/>
      <c r="AI325" s="15"/>
      <c r="AJ325" s="71"/>
      <c r="AK325" s="173"/>
      <c r="AL325" s="219"/>
      <c r="AM325" s="15"/>
      <c r="AN325" s="15"/>
      <c r="AO325" s="15"/>
      <c r="AP325" s="165"/>
      <c r="AQ325" s="15"/>
      <c r="AR325" s="15"/>
      <c r="AS325" s="28"/>
      <c r="AT325" s="71"/>
      <c r="AU325" s="35"/>
      <c r="AV325" s="35"/>
      <c r="AW325" s="35"/>
      <c r="AX325" s="71"/>
      <c r="AY325" s="15"/>
      <c r="AZ325" s="15"/>
      <c r="BA325" s="28"/>
      <c r="BB325" s="71"/>
      <c r="BC325" s="173"/>
      <c r="BD325" s="220"/>
      <c r="BH325" s="221"/>
      <c r="BK325" s="50"/>
      <c r="BL325" s="115"/>
      <c r="BM325" s="43"/>
      <c r="BN325" s="43"/>
      <c r="BO325" s="43"/>
      <c r="BP325" s="115"/>
      <c r="BS325" s="50"/>
      <c r="BT325" s="115"/>
      <c r="BU325" s="222"/>
      <c r="BV325" s="223"/>
      <c r="BZ325" s="221"/>
      <c r="CC325" s="50"/>
      <c r="CD325" s="115"/>
      <c r="CE325" s="43"/>
      <c r="CF325" s="43"/>
      <c r="CG325" s="43"/>
      <c r="CH325" s="115"/>
      <c r="CK325" s="50"/>
      <c r="CL325" s="115"/>
      <c r="CM325" s="222"/>
      <c r="CN325" s="223"/>
      <c r="CR325" s="221"/>
      <c r="CU325" s="50"/>
      <c r="CV325" s="115"/>
      <c r="CW325" s="43"/>
      <c r="CX325" s="43"/>
      <c r="CY325" s="43"/>
      <c r="CZ325" s="115"/>
      <c r="DC325" s="50"/>
      <c r="DD325" s="115"/>
      <c r="DE325" s="222"/>
      <c r="DF325" s="223"/>
      <c r="DJ325" s="221"/>
      <c r="DM325" s="50"/>
      <c r="DN325" s="115"/>
      <c r="DO325" s="43"/>
      <c r="DP325" s="43"/>
      <c r="DQ325" s="43"/>
      <c r="DR325" s="115"/>
      <c r="DU325" s="50"/>
      <c r="DV325" s="115"/>
      <c r="DW325" s="222"/>
      <c r="DX325" s="223"/>
      <c r="EB325" s="221"/>
      <c r="EE325" s="50"/>
      <c r="EF325" s="115"/>
      <c r="EG325" s="43"/>
      <c r="EH325" s="43"/>
      <c r="EI325" s="43"/>
      <c r="EJ325" s="115"/>
      <c r="EM325" s="50"/>
      <c r="EN325" s="115"/>
      <c r="EO325" s="222"/>
      <c r="EP325" s="223"/>
      <c r="ET325" s="221"/>
      <c r="EW325" s="50"/>
      <c r="EX325" s="115"/>
      <c r="EY325" s="43"/>
      <c r="EZ325" s="43"/>
      <c r="FA325" s="43"/>
      <c r="FB325" s="115"/>
      <c r="FE325" s="50"/>
      <c r="FF325" s="115"/>
      <c r="FG325" s="222"/>
      <c r="FH325" s="223"/>
      <c r="FL325" s="221"/>
      <c r="FO325" s="50"/>
      <c r="FP325" s="115"/>
      <c r="FQ325" s="43"/>
      <c r="FR325" s="43"/>
      <c r="FS325" s="43"/>
      <c r="FT325" s="115"/>
      <c r="FW325" s="50"/>
      <c r="FX325" s="115"/>
      <c r="FY325" s="222"/>
      <c r="FZ325" s="223"/>
      <c r="GD325" s="221"/>
      <c r="GG325" s="50"/>
      <c r="GH325" s="115"/>
      <c r="GI325" s="43"/>
      <c r="GJ325" s="43"/>
      <c r="GK325" s="43"/>
      <c r="GL325" s="115"/>
      <c r="GO325" s="50"/>
      <c r="GP325" s="115"/>
      <c r="GQ325" s="222"/>
    </row>
    <row r="326">
      <c r="A326" s="218"/>
      <c r="B326" s="219"/>
      <c r="C326" s="15"/>
      <c r="D326" s="15"/>
      <c r="E326" s="15"/>
      <c r="F326" s="71"/>
      <c r="G326" s="15"/>
      <c r="H326" s="15"/>
      <c r="I326" s="28"/>
      <c r="J326" s="71"/>
      <c r="K326" s="35"/>
      <c r="L326" s="35"/>
      <c r="M326" s="35"/>
      <c r="N326" s="71"/>
      <c r="O326" s="15"/>
      <c r="P326" s="15"/>
      <c r="Q326" s="28"/>
      <c r="R326" s="71"/>
      <c r="S326" s="173"/>
      <c r="T326" s="219"/>
      <c r="U326" s="15"/>
      <c r="V326" s="15"/>
      <c r="W326" s="15"/>
      <c r="X326" s="165"/>
      <c r="Y326" s="15"/>
      <c r="Z326" s="15"/>
      <c r="AA326" s="28"/>
      <c r="AB326" s="71"/>
      <c r="AC326" s="35"/>
      <c r="AD326" s="35"/>
      <c r="AE326" s="35"/>
      <c r="AF326" s="71"/>
      <c r="AG326" s="15"/>
      <c r="AH326" s="15"/>
      <c r="AI326" s="15"/>
      <c r="AJ326" s="71"/>
      <c r="AK326" s="173"/>
      <c r="AL326" s="219"/>
      <c r="AM326" s="15"/>
      <c r="AN326" s="15"/>
      <c r="AO326" s="15"/>
      <c r="AP326" s="165"/>
      <c r="AQ326" s="15"/>
      <c r="AR326" s="15"/>
      <c r="AS326" s="28"/>
      <c r="AT326" s="71"/>
      <c r="AU326" s="35"/>
      <c r="AV326" s="35"/>
      <c r="AW326" s="35"/>
      <c r="AX326" s="71"/>
      <c r="AY326" s="15"/>
      <c r="AZ326" s="15"/>
      <c r="BA326" s="28"/>
      <c r="BB326" s="71"/>
      <c r="BC326" s="173"/>
      <c r="BD326" s="220"/>
      <c r="BH326" s="221"/>
      <c r="BK326" s="50"/>
      <c r="BL326" s="115"/>
      <c r="BM326" s="43"/>
      <c r="BN326" s="43"/>
      <c r="BO326" s="43"/>
      <c r="BP326" s="115"/>
      <c r="BS326" s="50"/>
      <c r="BT326" s="115"/>
      <c r="BU326" s="222"/>
      <c r="BV326" s="223"/>
      <c r="BZ326" s="221"/>
      <c r="CC326" s="50"/>
      <c r="CD326" s="115"/>
      <c r="CE326" s="43"/>
      <c r="CF326" s="43"/>
      <c r="CG326" s="43"/>
      <c r="CH326" s="115"/>
      <c r="CK326" s="50"/>
      <c r="CL326" s="115"/>
      <c r="CM326" s="222"/>
      <c r="CN326" s="223"/>
      <c r="CR326" s="221"/>
      <c r="CU326" s="50"/>
      <c r="CV326" s="115"/>
      <c r="CW326" s="43"/>
      <c r="CX326" s="43"/>
      <c r="CY326" s="43"/>
      <c r="CZ326" s="115"/>
      <c r="DC326" s="50"/>
      <c r="DD326" s="115"/>
      <c r="DE326" s="222"/>
      <c r="DF326" s="223"/>
      <c r="DJ326" s="221"/>
      <c r="DM326" s="50"/>
      <c r="DN326" s="115"/>
      <c r="DO326" s="43"/>
      <c r="DP326" s="43"/>
      <c r="DQ326" s="43"/>
      <c r="DR326" s="115"/>
      <c r="DU326" s="50"/>
      <c r="DV326" s="115"/>
      <c r="DW326" s="222"/>
      <c r="DX326" s="223"/>
      <c r="EB326" s="221"/>
      <c r="EE326" s="50"/>
      <c r="EF326" s="115"/>
      <c r="EG326" s="43"/>
      <c r="EH326" s="43"/>
      <c r="EI326" s="43"/>
      <c r="EJ326" s="115"/>
      <c r="EM326" s="50"/>
      <c r="EN326" s="115"/>
      <c r="EO326" s="222"/>
      <c r="EP326" s="223"/>
      <c r="ET326" s="221"/>
      <c r="EW326" s="50"/>
      <c r="EX326" s="115"/>
      <c r="EY326" s="43"/>
      <c r="EZ326" s="43"/>
      <c r="FA326" s="43"/>
      <c r="FB326" s="115"/>
      <c r="FE326" s="50"/>
      <c r="FF326" s="115"/>
      <c r="FG326" s="222"/>
      <c r="FH326" s="223"/>
      <c r="FL326" s="221"/>
      <c r="FO326" s="50"/>
      <c r="FP326" s="115"/>
      <c r="FQ326" s="43"/>
      <c r="FR326" s="43"/>
      <c r="FS326" s="43"/>
      <c r="FT326" s="115"/>
      <c r="FW326" s="50"/>
      <c r="FX326" s="115"/>
      <c r="FY326" s="222"/>
      <c r="FZ326" s="223"/>
      <c r="GD326" s="221"/>
      <c r="GG326" s="50"/>
      <c r="GH326" s="115"/>
      <c r="GI326" s="43"/>
      <c r="GJ326" s="43"/>
      <c r="GK326" s="43"/>
      <c r="GL326" s="115"/>
      <c r="GO326" s="50"/>
      <c r="GP326" s="115"/>
      <c r="GQ326" s="222"/>
    </row>
    <row r="327">
      <c r="A327" s="218"/>
      <c r="B327" s="219"/>
      <c r="C327" s="15"/>
      <c r="D327" s="15"/>
      <c r="E327" s="15"/>
      <c r="F327" s="71"/>
      <c r="G327" s="15"/>
      <c r="H327" s="15"/>
      <c r="I327" s="28"/>
      <c r="J327" s="71"/>
      <c r="K327" s="35"/>
      <c r="L327" s="35"/>
      <c r="M327" s="35"/>
      <c r="N327" s="71"/>
      <c r="O327" s="15"/>
      <c r="P327" s="15"/>
      <c r="Q327" s="28"/>
      <c r="R327" s="71"/>
      <c r="S327" s="173"/>
      <c r="T327" s="219"/>
      <c r="U327" s="15"/>
      <c r="V327" s="15"/>
      <c r="W327" s="15"/>
      <c r="X327" s="165"/>
      <c r="Y327" s="15"/>
      <c r="Z327" s="15"/>
      <c r="AA327" s="28"/>
      <c r="AB327" s="71"/>
      <c r="AC327" s="35"/>
      <c r="AD327" s="35"/>
      <c r="AE327" s="35"/>
      <c r="AF327" s="71"/>
      <c r="AG327" s="15"/>
      <c r="AH327" s="15"/>
      <c r="AI327" s="15"/>
      <c r="AJ327" s="71"/>
      <c r="AK327" s="173"/>
      <c r="AL327" s="219"/>
      <c r="AM327" s="15"/>
      <c r="AN327" s="15"/>
      <c r="AO327" s="15"/>
      <c r="AP327" s="165"/>
      <c r="AQ327" s="15"/>
      <c r="AR327" s="15"/>
      <c r="AS327" s="28"/>
      <c r="AT327" s="71"/>
      <c r="AU327" s="35"/>
      <c r="AV327" s="35"/>
      <c r="AW327" s="35"/>
      <c r="AX327" s="71"/>
      <c r="AY327" s="15"/>
      <c r="AZ327" s="15"/>
      <c r="BA327" s="28"/>
      <c r="BB327" s="71"/>
      <c r="BC327" s="173"/>
      <c r="BD327" s="220"/>
      <c r="BH327" s="221"/>
      <c r="BK327" s="50"/>
      <c r="BL327" s="115"/>
      <c r="BM327" s="43"/>
      <c r="BN327" s="43"/>
      <c r="BO327" s="43"/>
      <c r="BP327" s="115"/>
      <c r="BS327" s="50"/>
      <c r="BT327" s="115"/>
      <c r="BU327" s="222"/>
      <c r="BV327" s="223"/>
      <c r="BZ327" s="221"/>
      <c r="CC327" s="50"/>
      <c r="CD327" s="115"/>
      <c r="CE327" s="43"/>
      <c r="CF327" s="43"/>
      <c r="CG327" s="43"/>
      <c r="CH327" s="115"/>
      <c r="CK327" s="50"/>
      <c r="CL327" s="115"/>
      <c r="CM327" s="222"/>
      <c r="CN327" s="223"/>
      <c r="CR327" s="221"/>
      <c r="CU327" s="50"/>
      <c r="CV327" s="115"/>
      <c r="CW327" s="43"/>
      <c r="CX327" s="43"/>
      <c r="CY327" s="43"/>
      <c r="CZ327" s="115"/>
      <c r="DC327" s="50"/>
      <c r="DD327" s="115"/>
      <c r="DE327" s="222"/>
      <c r="DF327" s="223"/>
      <c r="DJ327" s="221"/>
      <c r="DM327" s="50"/>
      <c r="DN327" s="115"/>
      <c r="DO327" s="43"/>
      <c r="DP327" s="43"/>
      <c r="DQ327" s="43"/>
      <c r="DR327" s="115"/>
      <c r="DU327" s="50"/>
      <c r="DV327" s="115"/>
      <c r="DW327" s="222"/>
      <c r="DX327" s="223"/>
      <c r="EB327" s="221"/>
      <c r="EE327" s="50"/>
      <c r="EF327" s="115"/>
      <c r="EG327" s="43"/>
      <c r="EH327" s="43"/>
      <c r="EI327" s="43"/>
      <c r="EJ327" s="115"/>
      <c r="EM327" s="50"/>
      <c r="EN327" s="115"/>
      <c r="EO327" s="222"/>
      <c r="EP327" s="223"/>
      <c r="ET327" s="221"/>
      <c r="EW327" s="50"/>
      <c r="EX327" s="115"/>
      <c r="EY327" s="43"/>
      <c r="EZ327" s="43"/>
      <c r="FA327" s="43"/>
      <c r="FB327" s="115"/>
      <c r="FE327" s="50"/>
      <c r="FF327" s="115"/>
      <c r="FG327" s="222"/>
      <c r="FH327" s="223"/>
      <c r="FL327" s="221"/>
      <c r="FO327" s="50"/>
      <c r="FP327" s="115"/>
      <c r="FQ327" s="43"/>
      <c r="FR327" s="43"/>
      <c r="FS327" s="43"/>
      <c r="FT327" s="115"/>
      <c r="FW327" s="50"/>
      <c r="FX327" s="115"/>
      <c r="FY327" s="222"/>
      <c r="FZ327" s="223"/>
      <c r="GD327" s="221"/>
      <c r="GG327" s="50"/>
      <c r="GH327" s="115"/>
      <c r="GI327" s="43"/>
      <c r="GJ327" s="43"/>
      <c r="GK327" s="43"/>
      <c r="GL327" s="115"/>
      <c r="GO327" s="50"/>
      <c r="GP327" s="115"/>
      <c r="GQ327" s="222"/>
    </row>
    <row r="328">
      <c r="A328" s="218"/>
      <c r="B328" s="219"/>
      <c r="C328" s="15"/>
      <c r="D328" s="15"/>
      <c r="E328" s="15"/>
      <c r="F328" s="71"/>
      <c r="G328" s="15"/>
      <c r="H328" s="15"/>
      <c r="I328" s="28"/>
      <c r="J328" s="71"/>
      <c r="K328" s="35"/>
      <c r="L328" s="35"/>
      <c r="M328" s="35"/>
      <c r="N328" s="71"/>
      <c r="O328" s="15"/>
      <c r="P328" s="15"/>
      <c r="Q328" s="28"/>
      <c r="R328" s="71"/>
      <c r="S328" s="173"/>
      <c r="T328" s="219"/>
      <c r="U328" s="15"/>
      <c r="V328" s="15"/>
      <c r="W328" s="15"/>
      <c r="X328" s="165"/>
      <c r="Y328" s="15"/>
      <c r="Z328" s="15"/>
      <c r="AA328" s="28"/>
      <c r="AB328" s="71"/>
      <c r="AC328" s="35"/>
      <c r="AD328" s="35"/>
      <c r="AE328" s="35"/>
      <c r="AF328" s="71"/>
      <c r="AG328" s="15"/>
      <c r="AH328" s="15"/>
      <c r="AI328" s="15"/>
      <c r="AJ328" s="71"/>
      <c r="AK328" s="173"/>
      <c r="AL328" s="219"/>
      <c r="AM328" s="15"/>
      <c r="AN328" s="15"/>
      <c r="AO328" s="15"/>
      <c r="AP328" s="165"/>
      <c r="AQ328" s="15"/>
      <c r="AR328" s="15"/>
      <c r="AS328" s="28"/>
      <c r="AT328" s="71"/>
      <c r="AU328" s="35"/>
      <c r="AV328" s="35"/>
      <c r="AW328" s="35"/>
      <c r="AX328" s="71"/>
      <c r="AY328" s="15"/>
      <c r="AZ328" s="15"/>
      <c r="BA328" s="28"/>
      <c r="BB328" s="71"/>
      <c r="BC328" s="173"/>
      <c r="BD328" s="220"/>
      <c r="BH328" s="221"/>
      <c r="BK328" s="50"/>
      <c r="BL328" s="115"/>
      <c r="BM328" s="43"/>
      <c r="BN328" s="43"/>
      <c r="BO328" s="43"/>
      <c r="BP328" s="115"/>
      <c r="BS328" s="50"/>
      <c r="BT328" s="115"/>
      <c r="BU328" s="222"/>
      <c r="BV328" s="223"/>
      <c r="BZ328" s="221"/>
      <c r="CC328" s="50"/>
      <c r="CD328" s="115"/>
      <c r="CE328" s="43"/>
      <c r="CF328" s="43"/>
      <c r="CG328" s="43"/>
      <c r="CH328" s="115"/>
      <c r="CK328" s="50"/>
      <c r="CL328" s="115"/>
      <c r="CM328" s="222"/>
      <c r="CN328" s="223"/>
      <c r="CR328" s="221"/>
      <c r="CU328" s="50"/>
      <c r="CV328" s="115"/>
      <c r="CW328" s="43"/>
      <c r="CX328" s="43"/>
      <c r="CY328" s="43"/>
      <c r="CZ328" s="115"/>
      <c r="DC328" s="50"/>
      <c r="DD328" s="115"/>
      <c r="DE328" s="222"/>
      <c r="DF328" s="223"/>
      <c r="DJ328" s="221"/>
      <c r="DM328" s="50"/>
      <c r="DN328" s="115"/>
      <c r="DO328" s="43"/>
      <c r="DP328" s="43"/>
      <c r="DQ328" s="43"/>
      <c r="DR328" s="115"/>
      <c r="DU328" s="50"/>
      <c r="DV328" s="115"/>
      <c r="DW328" s="222"/>
      <c r="DX328" s="223"/>
      <c r="EB328" s="221"/>
      <c r="EE328" s="50"/>
      <c r="EF328" s="115"/>
      <c r="EG328" s="43"/>
      <c r="EH328" s="43"/>
      <c r="EI328" s="43"/>
      <c r="EJ328" s="115"/>
      <c r="EM328" s="50"/>
      <c r="EN328" s="115"/>
      <c r="EO328" s="222"/>
      <c r="EP328" s="223"/>
      <c r="ET328" s="221"/>
      <c r="EW328" s="50"/>
      <c r="EX328" s="115"/>
      <c r="EY328" s="43"/>
      <c r="EZ328" s="43"/>
      <c r="FA328" s="43"/>
      <c r="FB328" s="115"/>
      <c r="FE328" s="50"/>
      <c r="FF328" s="115"/>
      <c r="FG328" s="222"/>
      <c r="FH328" s="223"/>
      <c r="FL328" s="221"/>
      <c r="FO328" s="50"/>
      <c r="FP328" s="115"/>
      <c r="FQ328" s="43"/>
      <c r="FR328" s="43"/>
      <c r="FS328" s="43"/>
      <c r="FT328" s="115"/>
      <c r="FW328" s="50"/>
      <c r="FX328" s="115"/>
      <c r="FY328" s="222"/>
      <c r="FZ328" s="223"/>
      <c r="GD328" s="221"/>
      <c r="GG328" s="50"/>
      <c r="GH328" s="115"/>
      <c r="GI328" s="43"/>
      <c r="GJ328" s="43"/>
      <c r="GK328" s="43"/>
      <c r="GL328" s="115"/>
      <c r="GO328" s="50"/>
      <c r="GP328" s="115"/>
      <c r="GQ328" s="222"/>
    </row>
    <row r="329">
      <c r="A329" s="218"/>
      <c r="B329" s="219"/>
      <c r="C329" s="15"/>
      <c r="D329" s="15"/>
      <c r="E329" s="15"/>
      <c r="F329" s="71"/>
      <c r="G329" s="15"/>
      <c r="H329" s="15"/>
      <c r="I329" s="28"/>
      <c r="J329" s="71"/>
      <c r="K329" s="35"/>
      <c r="L329" s="35"/>
      <c r="M329" s="35"/>
      <c r="N329" s="71"/>
      <c r="O329" s="15"/>
      <c r="P329" s="15"/>
      <c r="Q329" s="28"/>
      <c r="R329" s="71"/>
      <c r="S329" s="173"/>
      <c r="T329" s="219"/>
      <c r="U329" s="15"/>
      <c r="V329" s="15"/>
      <c r="W329" s="15"/>
      <c r="X329" s="165"/>
      <c r="Y329" s="15"/>
      <c r="Z329" s="15"/>
      <c r="AA329" s="28"/>
      <c r="AB329" s="71"/>
      <c r="AC329" s="35"/>
      <c r="AD329" s="35"/>
      <c r="AE329" s="35"/>
      <c r="AF329" s="71"/>
      <c r="AG329" s="15"/>
      <c r="AH329" s="15"/>
      <c r="AI329" s="15"/>
      <c r="AJ329" s="71"/>
      <c r="AK329" s="173"/>
      <c r="AL329" s="219"/>
      <c r="AM329" s="15"/>
      <c r="AN329" s="15"/>
      <c r="AO329" s="15"/>
      <c r="AP329" s="165"/>
      <c r="AQ329" s="15"/>
      <c r="AR329" s="15"/>
      <c r="AS329" s="28"/>
      <c r="AT329" s="71"/>
      <c r="AU329" s="35"/>
      <c r="AV329" s="35"/>
      <c r="AW329" s="35"/>
      <c r="AX329" s="71"/>
      <c r="AY329" s="15"/>
      <c r="AZ329" s="15"/>
      <c r="BA329" s="28"/>
      <c r="BB329" s="71"/>
      <c r="BC329" s="173"/>
      <c r="BD329" s="220"/>
      <c r="BH329" s="221"/>
      <c r="BK329" s="50"/>
      <c r="BL329" s="115"/>
      <c r="BM329" s="43"/>
      <c r="BN329" s="43"/>
      <c r="BO329" s="43"/>
      <c r="BP329" s="115"/>
      <c r="BS329" s="50"/>
      <c r="BT329" s="115"/>
      <c r="BU329" s="222"/>
      <c r="BV329" s="223"/>
      <c r="BZ329" s="221"/>
      <c r="CC329" s="50"/>
      <c r="CD329" s="115"/>
      <c r="CE329" s="43"/>
      <c r="CF329" s="43"/>
      <c r="CG329" s="43"/>
      <c r="CH329" s="115"/>
      <c r="CK329" s="50"/>
      <c r="CL329" s="115"/>
      <c r="CM329" s="222"/>
      <c r="CN329" s="223"/>
      <c r="CR329" s="221"/>
      <c r="CU329" s="50"/>
      <c r="CV329" s="115"/>
      <c r="CW329" s="43"/>
      <c r="CX329" s="43"/>
      <c r="CY329" s="43"/>
      <c r="CZ329" s="115"/>
      <c r="DC329" s="50"/>
      <c r="DD329" s="115"/>
      <c r="DE329" s="222"/>
      <c r="DF329" s="223"/>
      <c r="DJ329" s="221"/>
      <c r="DM329" s="50"/>
      <c r="DN329" s="115"/>
      <c r="DO329" s="43"/>
      <c r="DP329" s="43"/>
      <c r="DQ329" s="43"/>
      <c r="DR329" s="115"/>
      <c r="DU329" s="50"/>
      <c r="DV329" s="115"/>
      <c r="DW329" s="222"/>
      <c r="DX329" s="223"/>
      <c r="EB329" s="221"/>
      <c r="EE329" s="50"/>
      <c r="EF329" s="115"/>
      <c r="EG329" s="43"/>
      <c r="EH329" s="43"/>
      <c r="EI329" s="43"/>
      <c r="EJ329" s="115"/>
      <c r="EM329" s="50"/>
      <c r="EN329" s="115"/>
      <c r="EO329" s="222"/>
      <c r="EP329" s="223"/>
      <c r="ET329" s="221"/>
      <c r="EW329" s="50"/>
      <c r="EX329" s="115"/>
      <c r="EY329" s="43"/>
      <c r="EZ329" s="43"/>
      <c r="FA329" s="43"/>
      <c r="FB329" s="115"/>
      <c r="FE329" s="50"/>
      <c r="FF329" s="115"/>
      <c r="FG329" s="222"/>
      <c r="FH329" s="223"/>
      <c r="FL329" s="221"/>
      <c r="FO329" s="50"/>
      <c r="FP329" s="115"/>
      <c r="FQ329" s="43"/>
      <c r="FR329" s="43"/>
      <c r="FS329" s="43"/>
      <c r="FT329" s="115"/>
      <c r="FW329" s="50"/>
      <c r="FX329" s="115"/>
      <c r="FY329" s="222"/>
      <c r="FZ329" s="223"/>
      <c r="GD329" s="221"/>
      <c r="GG329" s="50"/>
      <c r="GH329" s="115"/>
      <c r="GI329" s="43"/>
      <c r="GJ329" s="43"/>
      <c r="GK329" s="43"/>
      <c r="GL329" s="115"/>
      <c r="GO329" s="50"/>
      <c r="GP329" s="115"/>
      <c r="GQ329" s="222"/>
    </row>
    <row r="330">
      <c r="A330" s="218"/>
      <c r="B330" s="219"/>
      <c r="C330" s="15"/>
      <c r="D330" s="15"/>
      <c r="E330" s="15"/>
      <c r="F330" s="71"/>
      <c r="G330" s="15"/>
      <c r="H330" s="15"/>
      <c r="I330" s="28"/>
      <c r="J330" s="71"/>
      <c r="K330" s="35"/>
      <c r="L330" s="35"/>
      <c r="M330" s="35"/>
      <c r="N330" s="71"/>
      <c r="O330" s="15"/>
      <c r="P330" s="15"/>
      <c r="Q330" s="28"/>
      <c r="R330" s="71"/>
      <c r="S330" s="173"/>
      <c r="T330" s="219"/>
      <c r="U330" s="15"/>
      <c r="V330" s="15"/>
      <c r="W330" s="15"/>
      <c r="X330" s="165"/>
      <c r="Y330" s="15"/>
      <c r="Z330" s="15"/>
      <c r="AA330" s="28"/>
      <c r="AB330" s="71"/>
      <c r="AC330" s="35"/>
      <c r="AD330" s="35"/>
      <c r="AE330" s="35"/>
      <c r="AF330" s="71"/>
      <c r="AG330" s="15"/>
      <c r="AH330" s="15"/>
      <c r="AI330" s="15"/>
      <c r="AJ330" s="71"/>
      <c r="AK330" s="173"/>
      <c r="AL330" s="219"/>
      <c r="AM330" s="15"/>
      <c r="AN330" s="15"/>
      <c r="AO330" s="15"/>
      <c r="AP330" s="165"/>
      <c r="AQ330" s="15"/>
      <c r="AR330" s="15"/>
      <c r="AS330" s="28"/>
      <c r="AT330" s="71"/>
      <c r="AU330" s="35"/>
      <c r="AV330" s="35"/>
      <c r="AW330" s="35"/>
      <c r="AX330" s="71"/>
      <c r="AY330" s="15"/>
      <c r="AZ330" s="15"/>
      <c r="BA330" s="28"/>
      <c r="BB330" s="71"/>
      <c r="BC330" s="173"/>
      <c r="BD330" s="220"/>
      <c r="BH330" s="221"/>
      <c r="BK330" s="50"/>
      <c r="BL330" s="115"/>
      <c r="BM330" s="43"/>
      <c r="BN330" s="43"/>
      <c r="BO330" s="43"/>
      <c r="BP330" s="115"/>
      <c r="BS330" s="50"/>
      <c r="BT330" s="115"/>
      <c r="BU330" s="222"/>
      <c r="BV330" s="223"/>
      <c r="BZ330" s="221"/>
      <c r="CC330" s="50"/>
      <c r="CD330" s="115"/>
      <c r="CE330" s="43"/>
      <c r="CF330" s="43"/>
      <c r="CG330" s="43"/>
      <c r="CH330" s="115"/>
      <c r="CK330" s="50"/>
      <c r="CL330" s="115"/>
      <c r="CM330" s="222"/>
      <c r="CN330" s="223"/>
      <c r="CR330" s="221"/>
      <c r="CU330" s="50"/>
      <c r="CV330" s="115"/>
      <c r="CW330" s="43"/>
      <c r="CX330" s="43"/>
      <c r="CY330" s="43"/>
      <c r="CZ330" s="115"/>
      <c r="DC330" s="50"/>
      <c r="DD330" s="115"/>
      <c r="DE330" s="222"/>
      <c r="DF330" s="223"/>
      <c r="DJ330" s="221"/>
      <c r="DM330" s="50"/>
      <c r="DN330" s="115"/>
      <c r="DO330" s="43"/>
      <c r="DP330" s="43"/>
      <c r="DQ330" s="43"/>
      <c r="DR330" s="115"/>
      <c r="DU330" s="50"/>
      <c r="DV330" s="115"/>
      <c r="DW330" s="222"/>
      <c r="DX330" s="223"/>
      <c r="EB330" s="221"/>
      <c r="EE330" s="50"/>
      <c r="EF330" s="115"/>
      <c r="EG330" s="43"/>
      <c r="EH330" s="43"/>
      <c r="EI330" s="43"/>
      <c r="EJ330" s="115"/>
      <c r="EM330" s="50"/>
      <c r="EN330" s="115"/>
      <c r="EO330" s="222"/>
      <c r="EP330" s="223"/>
      <c r="ET330" s="221"/>
      <c r="EW330" s="50"/>
      <c r="EX330" s="115"/>
      <c r="EY330" s="43"/>
      <c r="EZ330" s="43"/>
      <c r="FA330" s="43"/>
      <c r="FB330" s="115"/>
      <c r="FE330" s="50"/>
      <c r="FF330" s="115"/>
      <c r="FG330" s="222"/>
      <c r="FH330" s="223"/>
      <c r="FL330" s="221"/>
      <c r="FO330" s="50"/>
      <c r="FP330" s="115"/>
      <c r="FQ330" s="43"/>
      <c r="FR330" s="43"/>
      <c r="FS330" s="43"/>
      <c r="FT330" s="115"/>
      <c r="FW330" s="50"/>
      <c r="FX330" s="115"/>
      <c r="FY330" s="222"/>
      <c r="FZ330" s="223"/>
      <c r="GD330" s="221"/>
      <c r="GG330" s="50"/>
      <c r="GH330" s="115"/>
      <c r="GI330" s="43"/>
      <c r="GJ330" s="43"/>
      <c r="GK330" s="43"/>
      <c r="GL330" s="115"/>
      <c r="GO330" s="50"/>
      <c r="GP330" s="115"/>
      <c r="GQ330" s="222"/>
    </row>
    <row r="331">
      <c r="A331" s="218"/>
      <c r="B331" s="219"/>
      <c r="C331" s="15"/>
      <c r="D331" s="15"/>
      <c r="E331" s="15"/>
      <c r="F331" s="71"/>
      <c r="G331" s="15"/>
      <c r="H331" s="15"/>
      <c r="I331" s="28"/>
      <c r="J331" s="71"/>
      <c r="K331" s="35"/>
      <c r="L331" s="35"/>
      <c r="M331" s="35"/>
      <c r="N331" s="71"/>
      <c r="O331" s="15"/>
      <c r="P331" s="15"/>
      <c r="Q331" s="28"/>
      <c r="R331" s="71"/>
      <c r="S331" s="173"/>
      <c r="T331" s="219"/>
      <c r="U331" s="15"/>
      <c r="V331" s="15"/>
      <c r="W331" s="15"/>
      <c r="X331" s="165"/>
      <c r="Y331" s="15"/>
      <c r="Z331" s="15"/>
      <c r="AA331" s="28"/>
      <c r="AB331" s="71"/>
      <c r="AC331" s="35"/>
      <c r="AD331" s="35"/>
      <c r="AE331" s="35"/>
      <c r="AF331" s="71"/>
      <c r="AG331" s="15"/>
      <c r="AH331" s="15"/>
      <c r="AI331" s="15"/>
      <c r="AJ331" s="71"/>
      <c r="AK331" s="173"/>
      <c r="AL331" s="219"/>
      <c r="AM331" s="15"/>
      <c r="AN331" s="15"/>
      <c r="AO331" s="15"/>
      <c r="AP331" s="165"/>
      <c r="AQ331" s="15"/>
      <c r="AR331" s="15"/>
      <c r="AS331" s="28"/>
      <c r="AT331" s="71"/>
      <c r="AU331" s="35"/>
      <c r="AV331" s="35"/>
      <c r="AW331" s="35"/>
      <c r="AX331" s="71"/>
      <c r="AY331" s="15"/>
      <c r="AZ331" s="15"/>
      <c r="BA331" s="28"/>
      <c r="BB331" s="71"/>
      <c r="BC331" s="173"/>
      <c r="BD331" s="220"/>
      <c r="BH331" s="221"/>
      <c r="BK331" s="50"/>
      <c r="BL331" s="115"/>
      <c r="BM331" s="43"/>
      <c r="BN331" s="43"/>
      <c r="BO331" s="43"/>
      <c r="BP331" s="115"/>
      <c r="BS331" s="50"/>
      <c r="BT331" s="115"/>
      <c r="BU331" s="222"/>
      <c r="BV331" s="223"/>
      <c r="BZ331" s="221"/>
      <c r="CC331" s="50"/>
      <c r="CD331" s="115"/>
      <c r="CE331" s="43"/>
      <c r="CF331" s="43"/>
      <c r="CG331" s="43"/>
      <c r="CH331" s="115"/>
      <c r="CK331" s="50"/>
      <c r="CL331" s="115"/>
      <c r="CM331" s="222"/>
      <c r="CN331" s="223"/>
      <c r="CR331" s="221"/>
      <c r="CU331" s="50"/>
      <c r="CV331" s="115"/>
      <c r="CW331" s="43"/>
      <c r="CX331" s="43"/>
      <c r="CY331" s="43"/>
      <c r="CZ331" s="115"/>
      <c r="DC331" s="50"/>
      <c r="DD331" s="115"/>
      <c r="DE331" s="222"/>
      <c r="DF331" s="223"/>
      <c r="DJ331" s="221"/>
      <c r="DM331" s="50"/>
      <c r="DN331" s="115"/>
      <c r="DO331" s="43"/>
      <c r="DP331" s="43"/>
      <c r="DQ331" s="43"/>
      <c r="DR331" s="115"/>
      <c r="DU331" s="50"/>
      <c r="DV331" s="115"/>
      <c r="DW331" s="222"/>
      <c r="DX331" s="223"/>
      <c r="EB331" s="221"/>
      <c r="EE331" s="50"/>
      <c r="EF331" s="115"/>
      <c r="EG331" s="43"/>
      <c r="EH331" s="43"/>
      <c r="EI331" s="43"/>
      <c r="EJ331" s="115"/>
      <c r="EM331" s="50"/>
      <c r="EN331" s="115"/>
      <c r="EO331" s="222"/>
      <c r="EP331" s="223"/>
      <c r="ET331" s="221"/>
      <c r="EW331" s="50"/>
      <c r="EX331" s="115"/>
      <c r="EY331" s="43"/>
      <c r="EZ331" s="43"/>
      <c r="FA331" s="43"/>
      <c r="FB331" s="115"/>
      <c r="FE331" s="50"/>
      <c r="FF331" s="115"/>
      <c r="FG331" s="222"/>
      <c r="FH331" s="223"/>
      <c r="FL331" s="221"/>
      <c r="FO331" s="50"/>
      <c r="FP331" s="115"/>
      <c r="FQ331" s="43"/>
      <c r="FR331" s="43"/>
      <c r="FS331" s="43"/>
      <c r="FT331" s="115"/>
      <c r="FW331" s="50"/>
      <c r="FX331" s="115"/>
      <c r="FY331" s="222"/>
      <c r="FZ331" s="223"/>
      <c r="GD331" s="221"/>
      <c r="GG331" s="50"/>
      <c r="GH331" s="115"/>
      <c r="GI331" s="43"/>
      <c r="GJ331" s="43"/>
      <c r="GK331" s="43"/>
      <c r="GL331" s="115"/>
      <c r="GO331" s="50"/>
      <c r="GP331" s="115"/>
      <c r="GQ331" s="222"/>
    </row>
    <row r="332">
      <c r="A332" s="218"/>
      <c r="B332" s="219"/>
      <c r="C332" s="15"/>
      <c r="D332" s="15"/>
      <c r="E332" s="15"/>
      <c r="F332" s="71"/>
      <c r="G332" s="15"/>
      <c r="H332" s="15"/>
      <c r="I332" s="28"/>
      <c r="J332" s="71"/>
      <c r="K332" s="35"/>
      <c r="L332" s="35"/>
      <c r="M332" s="35"/>
      <c r="N332" s="71"/>
      <c r="O332" s="15"/>
      <c r="P332" s="15"/>
      <c r="Q332" s="28"/>
      <c r="R332" s="71"/>
      <c r="S332" s="173"/>
      <c r="T332" s="219"/>
      <c r="U332" s="15"/>
      <c r="V332" s="15"/>
      <c r="W332" s="15"/>
      <c r="X332" s="165"/>
      <c r="Y332" s="15"/>
      <c r="Z332" s="15"/>
      <c r="AA332" s="28"/>
      <c r="AB332" s="71"/>
      <c r="AC332" s="35"/>
      <c r="AD332" s="35"/>
      <c r="AE332" s="35"/>
      <c r="AF332" s="71"/>
      <c r="AG332" s="15"/>
      <c r="AH332" s="15"/>
      <c r="AI332" s="15"/>
      <c r="AJ332" s="71"/>
      <c r="AK332" s="173"/>
      <c r="AL332" s="219"/>
      <c r="AM332" s="15"/>
      <c r="AN332" s="15"/>
      <c r="AO332" s="15"/>
      <c r="AP332" s="165"/>
      <c r="AQ332" s="15"/>
      <c r="AR332" s="15"/>
      <c r="AS332" s="28"/>
      <c r="AT332" s="71"/>
      <c r="AU332" s="35"/>
      <c r="AV332" s="35"/>
      <c r="AW332" s="35"/>
      <c r="AX332" s="71"/>
      <c r="AY332" s="15"/>
      <c r="AZ332" s="15"/>
      <c r="BA332" s="28"/>
      <c r="BB332" s="71"/>
      <c r="BC332" s="173"/>
      <c r="BD332" s="220"/>
      <c r="BH332" s="221"/>
      <c r="BK332" s="50"/>
      <c r="BL332" s="115"/>
      <c r="BM332" s="43"/>
      <c r="BN332" s="43"/>
      <c r="BO332" s="43"/>
      <c r="BP332" s="115"/>
      <c r="BS332" s="50"/>
      <c r="BT332" s="115"/>
      <c r="BU332" s="222"/>
      <c r="BV332" s="223"/>
      <c r="BZ332" s="221"/>
      <c r="CC332" s="50"/>
      <c r="CD332" s="115"/>
      <c r="CE332" s="43"/>
      <c r="CF332" s="43"/>
      <c r="CG332" s="43"/>
      <c r="CH332" s="115"/>
      <c r="CK332" s="50"/>
      <c r="CL332" s="115"/>
      <c r="CM332" s="222"/>
      <c r="CN332" s="223"/>
      <c r="CR332" s="221"/>
      <c r="CU332" s="50"/>
      <c r="CV332" s="115"/>
      <c r="CW332" s="43"/>
      <c r="CX332" s="43"/>
      <c r="CY332" s="43"/>
      <c r="CZ332" s="115"/>
      <c r="DC332" s="50"/>
      <c r="DD332" s="115"/>
      <c r="DE332" s="222"/>
      <c r="DF332" s="223"/>
      <c r="DJ332" s="221"/>
      <c r="DM332" s="50"/>
      <c r="DN332" s="115"/>
      <c r="DO332" s="43"/>
      <c r="DP332" s="43"/>
      <c r="DQ332" s="43"/>
      <c r="DR332" s="115"/>
      <c r="DU332" s="50"/>
      <c r="DV332" s="115"/>
      <c r="DW332" s="222"/>
      <c r="DX332" s="223"/>
      <c r="EB332" s="221"/>
      <c r="EE332" s="50"/>
      <c r="EF332" s="115"/>
      <c r="EG332" s="43"/>
      <c r="EH332" s="43"/>
      <c r="EI332" s="43"/>
      <c r="EJ332" s="115"/>
      <c r="EM332" s="50"/>
      <c r="EN332" s="115"/>
      <c r="EO332" s="222"/>
      <c r="EP332" s="223"/>
      <c r="ET332" s="221"/>
      <c r="EW332" s="50"/>
      <c r="EX332" s="115"/>
      <c r="EY332" s="43"/>
      <c r="EZ332" s="43"/>
      <c r="FA332" s="43"/>
      <c r="FB332" s="115"/>
      <c r="FE332" s="50"/>
      <c r="FF332" s="115"/>
      <c r="FG332" s="222"/>
      <c r="FH332" s="223"/>
      <c r="FL332" s="221"/>
      <c r="FO332" s="50"/>
      <c r="FP332" s="115"/>
      <c r="FQ332" s="43"/>
      <c r="FR332" s="43"/>
      <c r="FS332" s="43"/>
      <c r="FT332" s="115"/>
      <c r="FW332" s="50"/>
      <c r="FX332" s="115"/>
      <c r="FY332" s="222"/>
      <c r="FZ332" s="223"/>
      <c r="GD332" s="221"/>
      <c r="GG332" s="50"/>
      <c r="GH332" s="115"/>
      <c r="GI332" s="43"/>
      <c r="GJ332" s="43"/>
      <c r="GK332" s="43"/>
      <c r="GL332" s="115"/>
      <c r="GO332" s="50"/>
      <c r="GP332" s="115"/>
      <c r="GQ332" s="222"/>
    </row>
    <row r="333">
      <c r="A333" s="218"/>
      <c r="B333" s="219"/>
      <c r="C333" s="15"/>
      <c r="D333" s="15"/>
      <c r="E333" s="15"/>
      <c r="F333" s="71"/>
      <c r="G333" s="15"/>
      <c r="H333" s="15"/>
      <c r="I333" s="28"/>
      <c r="J333" s="71"/>
      <c r="K333" s="35"/>
      <c r="L333" s="35"/>
      <c r="M333" s="35"/>
      <c r="N333" s="71"/>
      <c r="O333" s="15"/>
      <c r="P333" s="15"/>
      <c r="Q333" s="28"/>
      <c r="R333" s="71"/>
      <c r="S333" s="173"/>
      <c r="T333" s="219"/>
      <c r="U333" s="15"/>
      <c r="V333" s="15"/>
      <c r="W333" s="15"/>
      <c r="X333" s="165"/>
      <c r="Y333" s="15"/>
      <c r="Z333" s="15"/>
      <c r="AA333" s="28"/>
      <c r="AB333" s="71"/>
      <c r="AC333" s="35"/>
      <c r="AD333" s="35"/>
      <c r="AE333" s="35"/>
      <c r="AF333" s="71"/>
      <c r="AG333" s="15"/>
      <c r="AH333" s="15"/>
      <c r="AI333" s="15"/>
      <c r="AJ333" s="71"/>
      <c r="AK333" s="173"/>
      <c r="AL333" s="219"/>
      <c r="AM333" s="15"/>
      <c r="AN333" s="15"/>
      <c r="AO333" s="15"/>
      <c r="AP333" s="165"/>
      <c r="AQ333" s="15"/>
      <c r="AR333" s="15"/>
      <c r="AS333" s="28"/>
      <c r="AT333" s="71"/>
      <c r="AU333" s="35"/>
      <c r="AV333" s="35"/>
      <c r="AW333" s="35"/>
      <c r="AX333" s="71"/>
      <c r="AY333" s="15"/>
      <c r="AZ333" s="15"/>
      <c r="BA333" s="28"/>
      <c r="BB333" s="71"/>
      <c r="BC333" s="173"/>
      <c r="BD333" s="220"/>
      <c r="BH333" s="221"/>
      <c r="BK333" s="50"/>
      <c r="BL333" s="115"/>
      <c r="BM333" s="43"/>
      <c r="BN333" s="43"/>
      <c r="BO333" s="43"/>
      <c r="BP333" s="115"/>
      <c r="BS333" s="50"/>
      <c r="BT333" s="115"/>
      <c r="BU333" s="222"/>
      <c r="BV333" s="223"/>
      <c r="BZ333" s="221"/>
      <c r="CC333" s="50"/>
      <c r="CD333" s="115"/>
      <c r="CE333" s="43"/>
      <c r="CF333" s="43"/>
      <c r="CG333" s="43"/>
      <c r="CH333" s="115"/>
      <c r="CK333" s="50"/>
      <c r="CL333" s="115"/>
      <c r="CM333" s="222"/>
      <c r="CN333" s="223"/>
      <c r="CR333" s="221"/>
      <c r="CU333" s="50"/>
      <c r="CV333" s="115"/>
      <c r="CW333" s="43"/>
      <c r="CX333" s="43"/>
      <c r="CY333" s="43"/>
      <c r="CZ333" s="115"/>
      <c r="DC333" s="50"/>
      <c r="DD333" s="115"/>
      <c r="DE333" s="222"/>
      <c r="DF333" s="223"/>
      <c r="DJ333" s="221"/>
      <c r="DM333" s="50"/>
      <c r="DN333" s="115"/>
      <c r="DO333" s="43"/>
      <c r="DP333" s="43"/>
      <c r="DQ333" s="43"/>
      <c r="DR333" s="115"/>
      <c r="DU333" s="50"/>
      <c r="DV333" s="115"/>
      <c r="DW333" s="222"/>
      <c r="DX333" s="223"/>
      <c r="EB333" s="221"/>
      <c r="EE333" s="50"/>
      <c r="EF333" s="115"/>
      <c r="EG333" s="43"/>
      <c r="EH333" s="43"/>
      <c r="EI333" s="43"/>
      <c r="EJ333" s="115"/>
      <c r="EM333" s="50"/>
      <c r="EN333" s="115"/>
      <c r="EO333" s="222"/>
      <c r="EP333" s="223"/>
      <c r="ET333" s="221"/>
      <c r="EW333" s="50"/>
      <c r="EX333" s="115"/>
      <c r="EY333" s="43"/>
      <c r="EZ333" s="43"/>
      <c r="FA333" s="43"/>
      <c r="FB333" s="115"/>
      <c r="FE333" s="50"/>
      <c r="FF333" s="115"/>
      <c r="FG333" s="222"/>
      <c r="FH333" s="223"/>
      <c r="FL333" s="221"/>
      <c r="FO333" s="50"/>
      <c r="FP333" s="115"/>
      <c r="FQ333" s="43"/>
      <c r="FR333" s="43"/>
      <c r="FS333" s="43"/>
      <c r="FT333" s="115"/>
      <c r="FW333" s="50"/>
      <c r="FX333" s="115"/>
      <c r="FY333" s="222"/>
      <c r="FZ333" s="223"/>
      <c r="GD333" s="221"/>
      <c r="GG333" s="50"/>
      <c r="GH333" s="115"/>
      <c r="GI333" s="43"/>
      <c r="GJ333" s="43"/>
      <c r="GK333" s="43"/>
      <c r="GL333" s="115"/>
      <c r="GO333" s="50"/>
      <c r="GP333" s="115"/>
      <c r="GQ333" s="222"/>
    </row>
    <row r="334">
      <c r="A334" s="218"/>
      <c r="B334" s="219"/>
      <c r="C334" s="15"/>
      <c r="D334" s="15"/>
      <c r="E334" s="15"/>
      <c r="F334" s="71"/>
      <c r="G334" s="15"/>
      <c r="H334" s="15"/>
      <c r="I334" s="28"/>
      <c r="J334" s="71"/>
      <c r="K334" s="35"/>
      <c r="L334" s="35"/>
      <c r="M334" s="35"/>
      <c r="N334" s="71"/>
      <c r="O334" s="15"/>
      <c r="P334" s="15"/>
      <c r="Q334" s="28"/>
      <c r="R334" s="71"/>
      <c r="S334" s="173"/>
      <c r="T334" s="219"/>
      <c r="U334" s="15"/>
      <c r="V334" s="15"/>
      <c r="W334" s="15"/>
      <c r="X334" s="165"/>
      <c r="Y334" s="15"/>
      <c r="Z334" s="15"/>
      <c r="AA334" s="28"/>
      <c r="AB334" s="71"/>
      <c r="AC334" s="35"/>
      <c r="AD334" s="35"/>
      <c r="AE334" s="35"/>
      <c r="AF334" s="71"/>
      <c r="AG334" s="15"/>
      <c r="AH334" s="15"/>
      <c r="AI334" s="15"/>
      <c r="AJ334" s="71"/>
      <c r="AK334" s="173"/>
      <c r="AL334" s="219"/>
      <c r="AM334" s="15"/>
      <c r="AN334" s="15"/>
      <c r="AO334" s="15"/>
      <c r="AP334" s="165"/>
      <c r="AQ334" s="15"/>
      <c r="AR334" s="15"/>
      <c r="AS334" s="28"/>
      <c r="AT334" s="71"/>
      <c r="AU334" s="35"/>
      <c r="AV334" s="35"/>
      <c r="AW334" s="35"/>
      <c r="AX334" s="71"/>
      <c r="AY334" s="15"/>
      <c r="AZ334" s="15"/>
      <c r="BA334" s="28"/>
      <c r="BB334" s="71"/>
      <c r="BC334" s="173"/>
      <c r="BD334" s="220"/>
      <c r="BH334" s="221"/>
      <c r="BK334" s="50"/>
      <c r="BL334" s="115"/>
      <c r="BM334" s="43"/>
      <c r="BN334" s="43"/>
      <c r="BO334" s="43"/>
      <c r="BP334" s="115"/>
      <c r="BS334" s="50"/>
      <c r="BT334" s="115"/>
      <c r="BU334" s="222"/>
      <c r="BV334" s="223"/>
      <c r="BZ334" s="221"/>
      <c r="CC334" s="50"/>
      <c r="CD334" s="115"/>
      <c r="CE334" s="43"/>
      <c r="CF334" s="43"/>
      <c r="CG334" s="43"/>
      <c r="CH334" s="115"/>
      <c r="CK334" s="50"/>
      <c r="CL334" s="115"/>
      <c r="CM334" s="222"/>
      <c r="CN334" s="223"/>
      <c r="CR334" s="221"/>
      <c r="CU334" s="50"/>
      <c r="CV334" s="115"/>
      <c r="CW334" s="43"/>
      <c r="CX334" s="43"/>
      <c r="CY334" s="43"/>
      <c r="CZ334" s="115"/>
      <c r="DC334" s="50"/>
      <c r="DD334" s="115"/>
      <c r="DE334" s="222"/>
      <c r="DF334" s="223"/>
      <c r="DJ334" s="221"/>
      <c r="DM334" s="50"/>
      <c r="DN334" s="115"/>
      <c r="DO334" s="43"/>
      <c r="DP334" s="43"/>
      <c r="DQ334" s="43"/>
      <c r="DR334" s="115"/>
      <c r="DU334" s="50"/>
      <c r="DV334" s="115"/>
      <c r="DW334" s="222"/>
      <c r="DX334" s="223"/>
      <c r="EB334" s="221"/>
      <c r="EE334" s="50"/>
      <c r="EF334" s="115"/>
      <c r="EG334" s="43"/>
      <c r="EH334" s="43"/>
      <c r="EI334" s="43"/>
      <c r="EJ334" s="115"/>
      <c r="EM334" s="50"/>
      <c r="EN334" s="115"/>
      <c r="EO334" s="222"/>
      <c r="EP334" s="223"/>
      <c r="ET334" s="221"/>
      <c r="EW334" s="50"/>
      <c r="EX334" s="115"/>
      <c r="EY334" s="43"/>
      <c r="EZ334" s="43"/>
      <c r="FA334" s="43"/>
      <c r="FB334" s="115"/>
      <c r="FE334" s="50"/>
      <c r="FF334" s="115"/>
      <c r="FG334" s="222"/>
      <c r="FH334" s="223"/>
      <c r="FL334" s="221"/>
      <c r="FO334" s="50"/>
      <c r="FP334" s="115"/>
      <c r="FQ334" s="43"/>
      <c r="FR334" s="43"/>
      <c r="FS334" s="43"/>
      <c r="FT334" s="115"/>
      <c r="FW334" s="50"/>
      <c r="FX334" s="115"/>
      <c r="FY334" s="222"/>
      <c r="FZ334" s="223"/>
      <c r="GD334" s="221"/>
      <c r="GG334" s="50"/>
      <c r="GH334" s="115"/>
      <c r="GI334" s="43"/>
      <c r="GJ334" s="43"/>
      <c r="GK334" s="43"/>
      <c r="GL334" s="115"/>
      <c r="GO334" s="50"/>
      <c r="GP334" s="115"/>
      <c r="GQ334" s="222"/>
    </row>
    <row r="335">
      <c r="A335" s="218"/>
      <c r="B335" s="219"/>
      <c r="C335" s="15"/>
      <c r="D335" s="15"/>
      <c r="E335" s="15"/>
      <c r="F335" s="71"/>
      <c r="G335" s="15"/>
      <c r="H335" s="15"/>
      <c r="I335" s="28"/>
      <c r="J335" s="71"/>
      <c r="K335" s="35"/>
      <c r="L335" s="35"/>
      <c r="M335" s="35"/>
      <c r="N335" s="71"/>
      <c r="O335" s="15"/>
      <c r="P335" s="15"/>
      <c r="Q335" s="28"/>
      <c r="R335" s="71"/>
      <c r="S335" s="173"/>
      <c r="T335" s="219"/>
      <c r="U335" s="15"/>
      <c r="V335" s="15"/>
      <c r="W335" s="15"/>
      <c r="X335" s="165"/>
      <c r="Y335" s="15"/>
      <c r="Z335" s="15"/>
      <c r="AA335" s="28"/>
      <c r="AB335" s="71"/>
      <c r="AC335" s="35"/>
      <c r="AD335" s="35"/>
      <c r="AE335" s="35"/>
      <c r="AF335" s="71"/>
      <c r="AG335" s="15"/>
      <c r="AH335" s="15"/>
      <c r="AI335" s="15"/>
      <c r="AJ335" s="71"/>
      <c r="AK335" s="173"/>
      <c r="AL335" s="219"/>
      <c r="AM335" s="15"/>
      <c r="AN335" s="15"/>
      <c r="AO335" s="15"/>
      <c r="AP335" s="165"/>
      <c r="AQ335" s="15"/>
      <c r="AR335" s="15"/>
      <c r="AS335" s="28"/>
      <c r="AT335" s="71"/>
      <c r="AU335" s="35"/>
      <c r="AV335" s="35"/>
      <c r="AW335" s="35"/>
      <c r="AX335" s="71"/>
      <c r="AY335" s="15"/>
      <c r="AZ335" s="15"/>
      <c r="BA335" s="28"/>
      <c r="BB335" s="71"/>
      <c r="BC335" s="173"/>
      <c r="BD335" s="220"/>
      <c r="BH335" s="221"/>
      <c r="BK335" s="50"/>
      <c r="BL335" s="115"/>
      <c r="BM335" s="43"/>
      <c r="BN335" s="43"/>
      <c r="BO335" s="43"/>
      <c r="BP335" s="115"/>
      <c r="BS335" s="50"/>
      <c r="BT335" s="115"/>
      <c r="BU335" s="222"/>
      <c r="BV335" s="223"/>
      <c r="BZ335" s="221"/>
      <c r="CC335" s="50"/>
      <c r="CD335" s="115"/>
      <c r="CE335" s="43"/>
      <c r="CF335" s="43"/>
      <c r="CG335" s="43"/>
      <c r="CH335" s="115"/>
      <c r="CK335" s="50"/>
      <c r="CL335" s="115"/>
      <c r="CM335" s="222"/>
      <c r="CN335" s="223"/>
      <c r="CR335" s="221"/>
      <c r="CU335" s="50"/>
      <c r="CV335" s="115"/>
      <c r="CW335" s="43"/>
      <c r="CX335" s="43"/>
      <c r="CY335" s="43"/>
      <c r="CZ335" s="115"/>
      <c r="DC335" s="50"/>
      <c r="DD335" s="115"/>
      <c r="DE335" s="222"/>
      <c r="DF335" s="223"/>
      <c r="DJ335" s="221"/>
      <c r="DM335" s="50"/>
      <c r="DN335" s="115"/>
      <c r="DO335" s="43"/>
      <c r="DP335" s="43"/>
      <c r="DQ335" s="43"/>
      <c r="DR335" s="115"/>
      <c r="DU335" s="50"/>
      <c r="DV335" s="115"/>
      <c r="DW335" s="222"/>
      <c r="DX335" s="223"/>
      <c r="EB335" s="221"/>
      <c r="EE335" s="50"/>
      <c r="EF335" s="115"/>
      <c r="EG335" s="43"/>
      <c r="EH335" s="43"/>
      <c r="EI335" s="43"/>
      <c r="EJ335" s="115"/>
      <c r="EM335" s="50"/>
      <c r="EN335" s="115"/>
      <c r="EO335" s="222"/>
      <c r="EP335" s="223"/>
      <c r="ET335" s="221"/>
      <c r="EW335" s="50"/>
      <c r="EX335" s="115"/>
      <c r="EY335" s="43"/>
      <c r="EZ335" s="43"/>
      <c r="FA335" s="43"/>
      <c r="FB335" s="115"/>
      <c r="FE335" s="50"/>
      <c r="FF335" s="115"/>
      <c r="FG335" s="222"/>
      <c r="FH335" s="223"/>
      <c r="FL335" s="221"/>
      <c r="FO335" s="50"/>
      <c r="FP335" s="115"/>
      <c r="FQ335" s="43"/>
      <c r="FR335" s="43"/>
      <c r="FS335" s="43"/>
      <c r="FT335" s="115"/>
      <c r="FW335" s="50"/>
      <c r="FX335" s="115"/>
      <c r="FY335" s="222"/>
      <c r="FZ335" s="223"/>
      <c r="GD335" s="221"/>
      <c r="GG335" s="50"/>
      <c r="GH335" s="115"/>
      <c r="GI335" s="43"/>
      <c r="GJ335" s="43"/>
      <c r="GK335" s="43"/>
      <c r="GL335" s="115"/>
      <c r="GO335" s="50"/>
      <c r="GP335" s="115"/>
      <c r="GQ335" s="222"/>
    </row>
    <row r="336">
      <c r="A336" s="218"/>
      <c r="B336" s="219"/>
      <c r="C336" s="15"/>
      <c r="D336" s="15"/>
      <c r="E336" s="15"/>
      <c r="F336" s="71"/>
      <c r="G336" s="15"/>
      <c r="H336" s="15"/>
      <c r="I336" s="28"/>
      <c r="J336" s="71"/>
      <c r="K336" s="35"/>
      <c r="L336" s="35"/>
      <c r="M336" s="35"/>
      <c r="N336" s="71"/>
      <c r="O336" s="15"/>
      <c r="P336" s="15"/>
      <c r="Q336" s="28"/>
      <c r="R336" s="71"/>
      <c r="S336" s="173"/>
      <c r="T336" s="219"/>
      <c r="U336" s="15"/>
      <c r="V336" s="15"/>
      <c r="W336" s="15"/>
      <c r="X336" s="165"/>
      <c r="Y336" s="15"/>
      <c r="Z336" s="15"/>
      <c r="AA336" s="28"/>
      <c r="AB336" s="71"/>
      <c r="AC336" s="35"/>
      <c r="AD336" s="35"/>
      <c r="AE336" s="35"/>
      <c r="AF336" s="71"/>
      <c r="AG336" s="15"/>
      <c r="AH336" s="15"/>
      <c r="AI336" s="15"/>
      <c r="AJ336" s="71"/>
      <c r="AK336" s="173"/>
      <c r="AL336" s="219"/>
      <c r="AM336" s="15"/>
      <c r="AN336" s="15"/>
      <c r="AO336" s="15"/>
      <c r="AP336" s="165"/>
      <c r="AQ336" s="15"/>
      <c r="AR336" s="15"/>
      <c r="AS336" s="28"/>
      <c r="AT336" s="71"/>
      <c r="AU336" s="35"/>
      <c r="AV336" s="35"/>
      <c r="AW336" s="35"/>
      <c r="AX336" s="71"/>
      <c r="AY336" s="15"/>
      <c r="AZ336" s="15"/>
      <c r="BA336" s="28"/>
      <c r="BB336" s="71"/>
      <c r="BC336" s="173"/>
      <c r="BD336" s="220"/>
      <c r="BH336" s="221"/>
      <c r="BK336" s="50"/>
      <c r="BL336" s="115"/>
      <c r="BM336" s="43"/>
      <c r="BN336" s="43"/>
      <c r="BO336" s="43"/>
      <c r="BP336" s="115"/>
      <c r="BS336" s="50"/>
      <c r="BT336" s="115"/>
      <c r="BU336" s="222"/>
      <c r="BV336" s="223"/>
      <c r="BZ336" s="221"/>
      <c r="CC336" s="50"/>
      <c r="CD336" s="115"/>
      <c r="CE336" s="43"/>
      <c r="CF336" s="43"/>
      <c r="CG336" s="43"/>
      <c r="CH336" s="115"/>
      <c r="CK336" s="50"/>
      <c r="CL336" s="115"/>
      <c r="CM336" s="222"/>
      <c r="CN336" s="223"/>
      <c r="CR336" s="221"/>
      <c r="CU336" s="50"/>
      <c r="CV336" s="115"/>
      <c r="CW336" s="43"/>
      <c r="CX336" s="43"/>
      <c r="CY336" s="43"/>
      <c r="CZ336" s="115"/>
      <c r="DC336" s="50"/>
      <c r="DD336" s="115"/>
      <c r="DE336" s="222"/>
      <c r="DF336" s="223"/>
      <c r="DJ336" s="221"/>
      <c r="DM336" s="50"/>
      <c r="DN336" s="115"/>
      <c r="DO336" s="43"/>
      <c r="DP336" s="43"/>
      <c r="DQ336" s="43"/>
      <c r="DR336" s="115"/>
      <c r="DU336" s="50"/>
      <c r="DV336" s="115"/>
      <c r="DW336" s="222"/>
      <c r="DX336" s="223"/>
      <c r="EB336" s="221"/>
      <c r="EE336" s="50"/>
      <c r="EF336" s="115"/>
      <c r="EG336" s="43"/>
      <c r="EH336" s="43"/>
      <c r="EI336" s="43"/>
      <c r="EJ336" s="115"/>
      <c r="EM336" s="50"/>
      <c r="EN336" s="115"/>
      <c r="EO336" s="222"/>
      <c r="EP336" s="223"/>
      <c r="ET336" s="221"/>
      <c r="EW336" s="50"/>
      <c r="EX336" s="115"/>
      <c r="EY336" s="43"/>
      <c r="EZ336" s="43"/>
      <c r="FA336" s="43"/>
      <c r="FB336" s="115"/>
      <c r="FE336" s="50"/>
      <c r="FF336" s="115"/>
      <c r="FG336" s="222"/>
      <c r="FH336" s="223"/>
      <c r="FL336" s="221"/>
      <c r="FO336" s="50"/>
      <c r="FP336" s="115"/>
      <c r="FQ336" s="43"/>
      <c r="FR336" s="43"/>
      <c r="FS336" s="43"/>
      <c r="FT336" s="115"/>
      <c r="FW336" s="50"/>
      <c r="FX336" s="115"/>
      <c r="FY336" s="222"/>
      <c r="FZ336" s="223"/>
      <c r="GD336" s="221"/>
      <c r="GG336" s="50"/>
      <c r="GH336" s="115"/>
      <c r="GI336" s="43"/>
      <c r="GJ336" s="43"/>
      <c r="GK336" s="43"/>
      <c r="GL336" s="115"/>
      <c r="GO336" s="50"/>
      <c r="GP336" s="115"/>
      <c r="GQ336" s="222"/>
    </row>
    <row r="337">
      <c r="A337" s="218"/>
      <c r="B337" s="219"/>
      <c r="C337" s="15"/>
      <c r="D337" s="15"/>
      <c r="E337" s="15"/>
      <c r="F337" s="71"/>
      <c r="G337" s="15"/>
      <c r="H337" s="15"/>
      <c r="I337" s="28"/>
      <c r="J337" s="71"/>
      <c r="K337" s="35"/>
      <c r="L337" s="35"/>
      <c r="M337" s="35"/>
      <c r="N337" s="71"/>
      <c r="O337" s="15"/>
      <c r="P337" s="15"/>
      <c r="Q337" s="28"/>
      <c r="R337" s="71"/>
      <c r="S337" s="173"/>
      <c r="T337" s="219"/>
      <c r="U337" s="15"/>
      <c r="V337" s="15"/>
      <c r="W337" s="15"/>
      <c r="X337" s="165"/>
      <c r="Y337" s="15"/>
      <c r="Z337" s="15"/>
      <c r="AA337" s="28"/>
      <c r="AB337" s="71"/>
      <c r="AC337" s="35"/>
      <c r="AD337" s="35"/>
      <c r="AE337" s="35"/>
      <c r="AF337" s="71"/>
      <c r="AG337" s="15"/>
      <c r="AH337" s="15"/>
      <c r="AI337" s="15"/>
      <c r="AJ337" s="71"/>
      <c r="AK337" s="173"/>
      <c r="AL337" s="219"/>
      <c r="AM337" s="15"/>
      <c r="AN337" s="15"/>
      <c r="AO337" s="15"/>
      <c r="AP337" s="165"/>
      <c r="AQ337" s="15"/>
      <c r="AR337" s="15"/>
      <c r="AS337" s="28"/>
      <c r="AT337" s="71"/>
      <c r="AU337" s="35"/>
      <c r="AV337" s="35"/>
      <c r="AW337" s="35"/>
      <c r="AX337" s="71"/>
      <c r="AY337" s="15"/>
      <c r="AZ337" s="15"/>
      <c r="BA337" s="28"/>
      <c r="BB337" s="71"/>
      <c r="BC337" s="173"/>
      <c r="BD337" s="220"/>
      <c r="BH337" s="221"/>
      <c r="BK337" s="50"/>
      <c r="BL337" s="115"/>
      <c r="BM337" s="43"/>
      <c r="BN337" s="43"/>
      <c r="BO337" s="43"/>
      <c r="BP337" s="115"/>
      <c r="BS337" s="50"/>
      <c r="BT337" s="115"/>
      <c r="BU337" s="222"/>
      <c r="BV337" s="223"/>
      <c r="BZ337" s="221"/>
      <c r="CC337" s="50"/>
      <c r="CD337" s="115"/>
      <c r="CE337" s="43"/>
      <c r="CF337" s="43"/>
      <c r="CG337" s="43"/>
      <c r="CH337" s="115"/>
      <c r="CK337" s="50"/>
      <c r="CL337" s="115"/>
      <c r="CM337" s="222"/>
      <c r="CN337" s="223"/>
      <c r="CR337" s="221"/>
      <c r="CU337" s="50"/>
      <c r="CV337" s="115"/>
      <c r="CW337" s="43"/>
      <c r="CX337" s="43"/>
      <c r="CY337" s="43"/>
      <c r="CZ337" s="115"/>
      <c r="DC337" s="50"/>
      <c r="DD337" s="115"/>
      <c r="DE337" s="222"/>
      <c r="DF337" s="223"/>
      <c r="DJ337" s="221"/>
      <c r="DM337" s="50"/>
      <c r="DN337" s="115"/>
      <c r="DO337" s="43"/>
      <c r="DP337" s="43"/>
      <c r="DQ337" s="43"/>
      <c r="DR337" s="115"/>
      <c r="DU337" s="50"/>
      <c r="DV337" s="115"/>
      <c r="DW337" s="222"/>
      <c r="DX337" s="223"/>
      <c r="EB337" s="221"/>
      <c r="EE337" s="50"/>
      <c r="EF337" s="115"/>
      <c r="EG337" s="43"/>
      <c r="EH337" s="43"/>
      <c r="EI337" s="43"/>
      <c r="EJ337" s="115"/>
      <c r="EM337" s="50"/>
      <c r="EN337" s="115"/>
      <c r="EO337" s="222"/>
      <c r="EP337" s="223"/>
      <c r="ET337" s="221"/>
      <c r="EW337" s="50"/>
      <c r="EX337" s="115"/>
      <c r="EY337" s="43"/>
      <c r="EZ337" s="43"/>
      <c r="FA337" s="43"/>
      <c r="FB337" s="115"/>
      <c r="FE337" s="50"/>
      <c r="FF337" s="115"/>
      <c r="FG337" s="222"/>
      <c r="FH337" s="223"/>
      <c r="FL337" s="221"/>
      <c r="FO337" s="50"/>
      <c r="FP337" s="115"/>
      <c r="FQ337" s="43"/>
      <c r="FR337" s="43"/>
      <c r="FS337" s="43"/>
      <c r="FT337" s="115"/>
      <c r="FW337" s="50"/>
      <c r="FX337" s="115"/>
      <c r="FY337" s="222"/>
      <c r="FZ337" s="223"/>
      <c r="GD337" s="221"/>
      <c r="GG337" s="50"/>
      <c r="GH337" s="115"/>
      <c r="GI337" s="43"/>
      <c r="GJ337" s="43"/>
      <c r="GK337" s="43"/>
      <c r="GL337" s="115"/>
      <c r="GO337" s="50"/>
      <c r="GP337" s="115"/>
      <c r="GQ337" s="222"/>
    </row>
    <row r="338">
      <c r="A338" s="218"/>
      <c r="B338" s="219"/>
      <c r="C338" s="15"/>
      <c r="D338" s="15"/>
      <c r="E338" s="15"/>
      <c r="F338" s="71"/>
      <c r="G338" s="15"/>
      <c r="H338" s="15"/>
      <c r="I338" s="28"/>
      <c r="J338" s="71"/>
      <c r="K338" s="35"/>
      <c r="L338" s="35"/>
      <c r="M338" s="35"/>
      <c r="N338" s="71"/>
      <c r="O338" s="15"/>
      <c r="P338" s="15"/>
      <c r="Q338" s="28"/>
      <c r="R338" s="71"/>
      <c r="S338" s="173"/>
      <c r="T338" s="219"/>
      <c r="U338" s="15"/>
      <c r="V338" s="15"/>
      <c r="W338" s="15"/>
      <c r="X338" s="165"/>
      <c r="Y338" s="15"/>
      <c r="Z338" s="15"/>
      <c r="AA338" s="28"/>
      <c r="AB338" s="71"/>
      <c r="AC338" s="35"/>
      <c r="AD338" s="35"/>
      <c r="AE338" s="35"/>
      <c r="AF338" s="71"/>
      <c r="AG338" s="15"/>
      <c r="AH338" s="15"/>
      <c r="AI338" s="15"/>
      <c r="AJ338" s="71"/>
      <c r="AK338" s="173"/>
      <c r="AL338" s="219"/>
      <c r="AM338" s="15"/>
      <c r="AN338" s="15"/>
      <c r="AO338" s="15"/>
      <c r="AP338" s="165"/>
      <c r="AQ338" s="15"/>
      <c r="AR338" s="15"/>
      <c r="AS338" s="28"/>
      <c r="AT338" s="71"/>
      <c r="AU338" s="35"/>
      <c r="AV338" s="35"/>
      <c r="AW338" s="35"/>
      <c r="AX338" s="71"/>
      <c r="AY338" s="15"/>
      <c r="AZ338" s="15"/>
      <c r="BA338" s="28"/>
      <c r="BB338" s="71"/>
      <c r="BC338" s="173"/>
      <c r="BD338" s="220"/>
      <c r="BH338" s="221"/>
      <c r="BK338" s="50"/>
      <c r="BL338" s="115"/>
      <c r="BM338" s="43"/>
      <c r="BN338" s="43"/>
      <c r="BO338" s="43"/>
      <c r="BP338" s="115"/>
      <c r="BS338" s="50"/>
      <c r="BT338" s="115"/>
      <c r="BU338" s="222"/>
      <c r="BV338" s="223"/>
      <c r="BZ338" s="221"/>
      <c r="CC338" s="50"/>
      <c r="CD338" s="115"/>
      <c r="CE338" s="43"/>
      <c r="CF338" s="43"/>
      <c r="CG338" s="43"/>
      <c r="CH338" s="115"/>
      <c r="CK338" s="50"/>
      <c r="CL338" s="115"/>
      <c r="CM338" s="222"/>
      <c r="CN338" s="223"/>
      <c r="CR338" s="221"/>
      <c r="CU338" s="50"/>
      <c r="CV338" s="115"/>
      <c r="CW338" s="43"/>
      <c r="CX338" s="43"/>
      <c r="CY338" s="43"/>
      <c r="CZ338" s="115"/>
      <c r="DC338" s="50"/>
      <c r="DD338" s="115"/>
      <c r="DE338" s="222"/>
      <c r="DF338" s="223"/>
      <c r="DJ338" s="221"/>
      <c r="DM338" s="50"/>
      <c r="DN338" s="115"/>
      <c r="DO338" s="43"/>
      <c r="DP338" s="43"/>
      <c r="DQ338" s="43"/>
      <c r="DR338" s="115"/>
      <c r="DU338" s="50"/>
      <c r="DV338" s="115"/>
      <c r="DW338" s="222"/>
      <c r="DX338" s="223"/>
      <c r="EB338" s="221"/>
      <c r="EE338" s="50"/>
      <c r="EF338" s="115"/>
      <c r="EG338" s="43"/>
      <c r="EH338" s="43"/>
      <c r="EI338" s="43"/>
      <c r="EJ338" s="115"/>
      <c r="EM338" s="50"/>
      <c r="EN338" s="115"/>
      <c r="EO338" s="222"/>
      <c r="EP338" s="223"/>
      <c r="ET338" s="221"/>
      <c r="EW338" s="50"/>
      <c r="EX338" s="115"/>
      <c r="EY338" s="43"/>
      <c r="EZ338" s="43"/>
      <c r="FA338" s="43"/>
      <c r="FB338" s="115"/>
      <c r="FE338" s="50"/>
      <c r="FF338" s="115"/>
      <c r="FG338" s="222"/>
      <c r="FH338" s="223"/>
      <c r="FL338" s="221"/>
      <c r="FO338" s="50"/>
      <c r="FP338" s="115"/>
      <c r="FQ338" s="43"/>
      <c r="FR338" s="43"/>
      <c r="FS338" s="43"/>
      <c r="FT338" s="115"/>
      <c r="FW338" s="50"/>
      <c r="FX338" s="115"/>
      <c r="FY338" s="222"/>
      <c r="FZ338" s="223"/>
      <c r="GD338" s="221"/>
      <c r="GG338" s="50"/>
      <c r="GH338" s="115"/>
      <c r="GI338" s="43"/>
      <c r="GJ338" s="43"/>
      <c r="GK338" s="43"/>
      <c r="GL338" s="115"/>
      <c r="GO338" s="50"/>
      <c r="GP338" s="115"/>
      <c r="GQ338" s="222"/>
    </row>
    <row r="339">
      <c r="A339" s="218"/>
      <c r="B339" s="219"/>
      <c r="C339" s="15"/>
      <c r="D339" s="15"/>
      <c r="E339" s="15"/>
      <c r="F339" s="71"/>
      <c r="G339" s="15"/>
      <c r="H339" s="15"/>
      <c r="I339" s="28"/>
      <c r="J339" s="71"/>
      <c r="K339" s="35"/>
      <c r="L339" s="35"/>
      <c r="M339" s="35"/>
      <c r="N339" s="71"/>
      <c r="O339" s="15"/>
      <c r="P339" s="15"/>
      <c r="Q339" s="28"/>
      <c r="R339" s="71"/>
      <c r="S339" s="173"/>
      <c r="T339" s="219"/>
      <c r="U339" s="15"/>
      <c r="V339" s="15"/>
      <c r="W339" s="15"/>
      <c r="X339" s="165"/>
      <c r="Y339" s="15"/>
      <c r="Z339" s="15"/>
      <c r="AA339" s="28"/>
      <c r="AB339" s="71"/>
      <c r="AC339" s="35"/>
      <c r="AD339" s="35"/>
      <c r="AE339" s="35"/>
      <c r="AF339" s="71"/>
      <c r="AG339" s="15"/>
      <c r="AH339" s="15"/>
      <c r="AI339" s="15"/>
      <c r="AJ339" s="71"/>
      <c r="AK339" s="173"/>
      <c r="AL339" s="219"/>
      <c r="AM339" s="15"/>
      <c r="AN339" s="15"/>
      <c r="AO339" s="15"/>
      <c r="AP339" s="165"/>
      <c r="AQ339" s="15"/>
      <c r="AR339" s="15"/>
      <c r="AS339" s="28"/>
      <c r="AT339" s="71"/>
      <c r="AU339" s="35"/>
      <c r="AV339" s="35"/>
      <c r="AW339" s="35"/>
      <c r="AX339" s="71"/>
      <c r="AY339" s="15"/>
      <c r="AZ339" s="15"/>
      <c r="BA339" s="28"/>
      <c r="BB339" s="71"/>
      <c r="BC339" s="173"/>
      <c r="BD339" s="220"/>
      <c r="BH339" s="221"/>
      <c r="BK339" s="50"/>
      <c r="BL339" s="115"/>
      <c r="BM339" s="43"/>
      <c r="BN339" s="43"/>
      <c r="BO339" s="43"/>
      <c r="BP339" s="115"/>
      <c r="BS339" s="50"/>
      <c r="BT339" s="115"/>
      <c r="BU339" s="222"/>
      <c r="BV339" s="223"/>
      <c r="BZ339" s="221"/>
      <c r="CC339" s="50"/>
      <c r="CD339" s="115"/>
      <c r="CE339" s="43"/>
      <c r="CF339" s="43"/>
      <c r="CG339" s="43"/>
      <c r="CH339" s="115"/>
      <c r="CK339" s="50"/>
      <c r="CL339" s="115"/>
      <c r="CM339" s="222"/>
      <c r="CN339" s="223"/>
      <c r="CR339" s="221"/>
      <c r="CU339" s="50"/>
      <c r="CV339" s="115"/>
      <c r="CW339" s="43"/>
      <c r="CX339" s="43"/>
      <c r="CY339" s="43"/>
      <c r="CZ339" s="115"/>
      <c r="DC339" s="50"/>
      <c r="DD339" s="115"/>
      <c r="DE339" s="222"/>
      <c r="DF339" s="223"/>
      <c r="DJ339" s="221"/>
      <c r="DM339" s="50"/>
      <c r="DN339" s="115"/>
      <c r="DO339" s="43"/>
      <c r="DP339" s="43"/>
      <c r="DQ339" s="43"/>
      <c r="DR339" s="115"/>
      <c r="DU339" s="50"/>
      <c r="DV339" s="115"/>
      <c r="DW339" s="222"/>
      <c r="DX339" s="223"/>
      <c r="EB339" s="221"/>
      <c r="EE339" s="50"/>
      <c r="EF339" s="115"/>
      <c r="EG339" s="43"/>
      <c r="EH339" s="43"/>
      <c r="EI339" s="43"/>
      <c r="EJ339" s="115"/>
      <c r="EM339" s="50"/>
      <c r="EN339" s="115"/>
      <c r="EO339" s="222"/>
      <c r="EP339" s="223"/>
      <c r="ET339" s="221"/>
      <c r="EW339" s="50"/>
      <c r="EX339" s="115"/>
      <c r="EY339" s="43"/>
      <c r="EZ339" s="43"/>
      <c r="FA339" s="43"/>
      <c r="FB339" s="115"/>
      <c r="FE339" s="50"/>
      <c r="FF339" s="115"/>
      <c r="FG339" s="222"/>
      <c r="FH339" s="223"/>
      <c r="FL339" s="221"/>
      <c r="FO339" s="50"/>
      <c r="FP339" s="115"/>
      <c r="FQ339" s="43"/>
      <c r="FR339" s="43"/>
      <c r="FS339" s="43"/>
      <c r="FT339" s="115"/>
      <c r="FW339" s="50"/>
      <c r="FX339" s="115"/>
      <c r="FY339" s="222"/>
      <c r="FZ339" s="223"/>
      <c r="GD339" s="221"/>
      <c r="GG339" s="50"/>
      <c r="GH339" s="115"/>
      <c r="GI339" s="43"/>
      <c r="GJ339" s="43"/>
      <c r="GK339" s="43"/>
      <c r="GL339" s="115"/>
      <c r="GO339" s="50"/>
      <c r="GP339" s="115"/>
      <c r="GQ339" s="222"/>
    </row>
    <row r="340">
      <c r="A340" s="218"/>
      <c r="B340" s="219"/>
      <c r="C340" s="15"/>
      <c r="D340" s="15"/>
      <c r="E340" s="15"/>
      <c r="F340" s="71"/>
      <c r="G340" s="15"/>
      <c r="H340" s="15"/>
      <c r="I340" s="28"/>
      <c r="J340" s="71"/>
      <c r="K340" s="35"/>
      <c r="L340" s="35"/>
      <c r="M340" s="35"/>
      <c r="N340" s="71"/>
      <c r="O340" s="15"/>
      <c r="P340" s="15"/>
      <c r="Q340" s="28"/>
      <c r="R340" s="71"/>
      <c r="S340" s="173"/>
      <c r="T340" s="219"/>
      <c r="U340" s="15"/>
      <c r="V340" s="15"/>
      <c r="W340" s="15"/>
      <c r="X340" s="165"/>
      <c r="Y340" s="15"/>
      <c r="Z340" s="15"/>
      <c r="AA340" s="28"/>
      <c r="AB340" s="71"/>
      <c r="AC340" s="35"/>
      <c r="AD340" s="35"/>
      <c r="AE340" s="35"/>
      <c r="AF340" s="71"/>
      <c r="AG340" s="15"/>
      <c r="AH340" s="15"/>
      <c r="AI340" s="15"/>
      <c r="AJ340" s="71"/>
      <c r="AK340" s="173"/>
      <c r="AL340" s="219"/>
      <c r="AM340" s="15"/>
      <c r="AN340" s="15"/>
      <c r="AO340" s="15"/>
      <c r="AP340" s="165"/>
      <c r="AQ340" s="15"/>
      <c r="AR340" s="15"/>
      <c r="AS340" s="28"/>
      <c r="AT340" s="71"/>
      <c r="AU340" s="35"/>
      <c r="AV340" s="35"/>
      <c r="AW340" s="35"/>
      <c r="AX340" s="71"/>
      <c r="AY340" s="15"/>
      <c r="AZ340" s="15"/>
      <c r="BA340" s="28"/>
      <c r="BB340" s="71"/>
      <c r="BC340" s="173"/>
      <c r="BD340" s="220"/>
      <c r="BH340" s="221"/>
      <c r="BK340" s="50"/>
      <c r="BL340" s="115"/>
      <c r="BM340" s="43"/>
      <c r="BN340" s="43"/>
      <c r="BO340" s="43"/>
      <c r="BP340" s="115"/>
      <c r="BS340" s="50"/>
      <c r="BT340" s="115"/>
      <c r="BU340" s="222"/>
      <c r="BV340" s="223"/>
      <c r="BZ340" s="221"/>
      <c r="CC340" s="50"/>
      <c r="CD340" s="115"/>
      <c r="CE340" s="43"/>
      <c r="CF340" s="43"/>
      <c r="CG340" s="43"/>
      <c r="CH340" s="115"/>
      <c r="CK340" s="50"/>
      <c r="CL340" s="115"/>
      <c r="CM340" s="222"/>
      <c r="CN340" s="223"/>
      <c r="CR340" s="221"/>
      <c r="CU340" s="50"/>
      <c r="CV340" s="115"/>
      <c r="CW340" s="43"/>
      <c r="CX340" s="43"/>
      <c r="CY340" s="43"/>
      <c r="CZ340" s="115"/>
      <c r="DC340" s="50"/>
      <c r="DD340" s="115"/>
      <c r="DE340" s="222"/>
      <c r="DF340" s="223"/>
      <c r="DJ340" s="221"/>
      <c r="DM340" s="50"/>
      <c r="DN340" s="115"/>
      <c r="DO340" s="43"/>
      <c r="DP340" s="43"/>
      <c r="DQ340" s="43"/>
      <c r="DR340" s="115"/>
      <c r="DU340" s="50"/>
      <c r="DV340" s="115"/>
      <c r="DW340" s="222"/>
      <c r="DX340" s="223"/>
      <c r="EB340" s="221"/>
      <c r="EE340" s="50"/>
      <c r="EF340" s="115"/>
      <c r="EG340" s="43"/>
      <c r="EH340" s="43"/>
      <c r="EI340" s="43"/>
      <c r="EJ340" s="115"/>
      <c r="EM340" s="50"/>
      <c r="EN340" s="115"/>
      <c r="EO340" s="222"/>
      <c r="EP340" s="223"/>
      <c r="ET340" s="221"/>
      <c r="EW340" s="50"/>
      <c r="EX340" s="115"/>
      <c r="EY340" s="43"/>
      <c r="EZ340" s="43"/>
      <c r="FA340" s="43"/>
      <c r="FB340" s="115"/>
      <c r="FE340" s="50"/>
      <c r="FF340" s="115"/>
      <c r="FG340" s="222"/>
      <c r="FH340" s="223"/>
      <c r="FL340" s="221"/>
      <c r="FO340" s="50"/>
      <c r="FP340" s="115"/>
      <c r="FQ340" s="43"/>
      <c r="FR340" s="43"/>
      <c r="FS340" s="43"/>
      <c r="FT340" s="115"/>
      <c r="FW340" s="50"/>
      <c r="FX340" s="115"/>
      <c r="FY340" s="222"/>
      <c r="FZ340" s="223"/>
      <c r="GD340" s="221"/>
      <c r="GG340" s="50"/>
      <c r="GH340" s="115"/>
      <c r="GI340" s="43"/>
      <c r="GJ340" s="43"/>
      <c r="GK340" s="43"/>
      <c r="GL340" s="115"/>
      <c r="GO340" s="50"/>
      <c r="GP340" s="115"/>
      <c r="GQ340" s="222"/>
    </row>
    <row r="341">
      <c r="A341" s="218"/>
      <c r="B341" s="219"/>
      <c r="C341" s="15"/>
      <c r="D341" s="15"/>
      <c r="E341" s="15"/>
      <c r="F341" s="71"/>
      <c r="G341" s="15"/>
      <c r="H341" s="15"/>
      <c r="I341" s="28"/>
      <c r="J341" s="71"/>
      <c r="K341" s="35"/>
      <c r="L341" s="35"/>
      <c r="M341" s="35"/>
      <c r="N341" s="71"/>
      <c r="O341" s="15"/>
      <c r="P341" s="15"/>
      <c r="Q341" s="28"/>
      <c r="R341" s="71"/>
      <c r="S341" s="173"/>
      <c r="T341" s="219"/>
      <c r="U341" s="15"/>
      <c r="V341" s="15"/>
      <c r="W341" s="15"/>
      <c r="X341" s="165"/>
      <c r="Y341" s="15"/>
      <c r="Z341" s="15"/>
      <c r="AA341" s="28"/>
      <c r="AB341" s="71"/>
      <c r="AC341" s="35"/>
      <c r="AD341" s="35"/>
      <c r="AE341" s="35"/>
      <c r="AF341" s="71"/>
      <c r="AG341" s="15"/>
      <c r="AH341" s="15"/>
      <c r="AI341" s="15"/>
      <c r="AJ341" s="71"/>
      <c r="AK341" s="173"/>
      <c r="AL341" s="219"/>
      <c r="AM341" s="15"/>
      <c r="AN341" s="15"/>
      <c r="AO341" s="15"/>
      <c r="AP341" s="165"/>
      <c r="AQ341" s="15"/>
      <c r="AR341" s="15"/>
      <c r="AS341" s="28"/>
      <c r="AT341" s="71"/>
      <c r="AU341" s="35"/>
      <c r="AV341" s="35"/>
      <c r="AW341" s="35"/>
      <c r="AX341" s="71"/>
      <c r="AY341" s="15"/>
      <c r="AZ341" s="15"/>
      <c r="BA341" s="28"/>
      <c r="BB341" s="71"/>
      <c r="BC341" s="173"/>
      <c r="BD341" s="220"/>
      <c r="BH341" s="221"/>
      <c r="BK341" s="50"/>
      <c r="BL341" s="115"/>
      <c r="BM341" s="43"/>
      <c r="BN341" s="43"/>
      <c r="BO341" s="43"/>
      <c r="BP341" s="115"/>
      <c r="BS341" s="50"/>
      <c r="BT341" s="115"/>
      <c r="BU341" s="222"/>
      <c r="BV341" s="223"/>
      <c r="BZ341" s="221"/>
      <c r="CC341" s="50"/>
      <c r="CD341" s="115"/>
      <c r="CE341" s="43"/>
      <c r="CF341" s="43"/>
      <c r="CG341" s="43"/>
      <c r="CH341" s="115"/>
      <c r="CK341" s="50"/>
      <c r="CL341" s="115"/>
      <c r="CM341" s="222"/>
      <c r="CN341" s="223"/>
      <c r="CR341" s="221"/>
      <c r="CU341" s="50"/>
      <c r="CV341" s="115"/>
      <c r="CW341" s="43"/>
      <c r="CX341" s="43"/>
      <c r="CY341" s="43"/>
      <c r="CZ341" s="115"/>
      <c r="DC341" s="50"/>
      <c r="DD341" s="115"/>
      <c r="DE341" s="222"/>
      <c r="DF341" s="223"/>
      <c r="DJ341" s="221"/>
      <c r="DM341" s="50"/>
      <c r="DN341" s="115"/>
      <c r="DO341" s="43"/>
      <c r="DP341" s="43"/>
      <c r="DQ341" s="43"/>
      <c r="DR341" s="115"/>
      <c r="DU341" s="50"/>
      <c r="DV341" s="115"/>
      <c r="DW341" s="222"/>
      <c r="DX341" s="223"/>
      <c r="EB341" s="221"/>
      <c r="EE341" s="50"/>
      <c r="EF341" s="115"/>
      <c r="EG341" s="43"/>
      <c r="EH341" s="43"/>
      <c r="EI341" s="43"/>
      <c r="EJ341" s="115"/>
      <c r="EM341" s="50"/>
      <c r="EN341" s="115"/>
      <c r="EO341" s="222"/>
      <c r="EP341" s="223"/>
      <c r="ET341" s="221"/>
      <c r="EW341" s="50"/>
      <c r="EX341" s="115"/>
      <c r="EY341" s="43"/>
      <c r="EZ341" s="43"/>
      <c r="FA341" s="43"/>
      <c r="FB341" s="115"/>
      <c r="FE341" s="50"/>
      <c r="FF341" s="115"/>
      <c r="FG341" s="222"/>
      <c r="FH341" s="223"/>
      <c r="FL341" s="221"/>
      <c r="FO341" s="50"/>
      <c r="FP341" s="115"/>
      <c r="FQ341" s="43"/>
      <c r="FR341" s="43"/>
      <c r="FS341" s="43"/>
      <c r="FT341" s="115"/>
      <c r="FW341" s="50"/>
      <c r="FX341" s="115"/>
      <c r="FY341" s="222"/>
      <c r="FZ341" s="223"/>
      <c r="GD341" s="221"/>
      <c r="GG341" s="50"/>
      <c r="GH341" s="115"/>
      <c r="GI341" s="43"/>
      <c r="GJ341" s="43"/>
      <c r="GK341" s="43"/>
      <c r="GL341" s="115"/>
      <c r="GO341" s="50"/>
      <c r="GP341" s="115"/>
      <c r="GQ341" s="222"/>
    </row>
    <row r="342">
      <c r="A342" s="218"/>
      <c r="B342" s="219"/>
      <c r="C342" s="15"/>
      <c r="D342" s="15"/>
      <c r="E342" s="15"/>
      <c r="F342" s="71"/>
      <c r="G342" s="15"/>
      <c r="H342" s="15"/>
      <c r="I342" s="28"/>
      <c r="J342" s="71"/>
      <c r="K342" s="35"/>
      <c r="L342" s="35"/>
      <c r="M342" s="35"/>
      <c r="N342" s="71"/>
      <c r="O342" s="15"/>
      <c r="P342" s="15"/>
      <c r="Q342" s="28"/>
      <c r="R342" s="71"/>
      <c r="S342" s="173"/>
      <c r="T342" s="219"/>
      <c r="U342" s="15"/>
      <c r="V342" s="15"/>
      <c r="W342" s="15"/>
      <c r="X342" s="165"/>
      <c r="Y342" s="15"/>
      <c r="Z342" s="15"/>
      <c r="AA342" s="28"/>
      <c r="AB342" s="71"/>
      <c r="AC342" s="35"/>
      <c r="AD342" s="35"/>
      <c r="AE342" s="35"/>
      <c r="AF342" s="71"/>
      <c r="AG342" s="15"/>
      <c r="AH342" s="15"/>
      <c r="AI342" s="15"/>
      <c r="AJ342" s="71"/>
      <c r="AK342" s="173"/>
      <c r="AL342" s="219"/>
      <c r="AM342" s="15"/>
      <c r="AN342" s="15"/>
      <c r="AO342" s="15"/>
      <c r="AP342" s="165"/>
      <c r="AQ342" s="15"/>
      <c r="AR342" s="15"/>
      <c r="AS342" s="28"/>
      <c r="AT342" s="71"/>
      <c r="AU342" s="35"/>
      <c r="AV342" s="35"/>
      <c r="AW342" s="35"/>
      <c r="AX342" s="71"/>
      <c r="AY342" s="15"/>
      <c r="AZ342" s="15"/>
      <c r="BA342" s="28"/>
      <c r="BB342" s="71"/>
      <c r="BC342" s="173"/>
      <c r="BD342" s="220"/>
      <c r="BH342" s="221"/>
      <c r="BK342" s="50"/>
      <c r="BL342" s="115"/>
      <c r="BM342" s="43"/>
      <c r="BN342" s="43"/>
      <c r="BO342" s="43"/>
      <c r="BP342" s="115"/>
      <c r="BS342" s="50"/>
      <c r="BT342" s="115"/>
      <c r="BU342" s="222"/>
      <c r="BV342" s="223"/>
      <c r="BZ342" s="221"/>
      <c r="CC342" s="50"/>
      <c r="CD342" s="115"/>
      <c r="CE342" s="43"/>
      <c r="CF342" s="43"/>
      <c r="CG342" s="43"/>
      <c r="CH342" s="115"/>
      <c r="CK342" s="50"/>
      <c r="CL342" s="115"/>
      <c r="CM342" s="222"/>
      <c r="CN342" s="223"/>
      <c r="CR342" s="221"/>
      <c r="CU342" s="50"/>
      <c r="CV342" s="115"/>
      <c r="CW342" s="43"/>
      <c r="CX342" s="43"/>
      <c r="CY342" s="43"/>
      <c r="CZ342" s="115"/>
      <c r="DC342" s="50"/>
      <c r="DD342" s="115"/>
      <c r="DE342" s="222"/>
      <c r="DF342" s="223"/>
      <c r="DJ342" s="221"/>
      <c r="DM342" s="50"/>
      <c r="DN342" s="115"/>
      <c r="DO342" s="43"/>
      <c r="DP342" s="43"/>
      <c r="DQ342" s="43"/>
      <c r="DR342" s="115"/>
      <c r="DU342" s="50"/>
      <c r="DV342" s="115"/>
      <c r="DW342" s="222"/>
      <c r="DX342" s="223"/>
      <c r="EB342" s="221"/>
      <c r="EE342" s="50"/>
      <c r="EF342" s="115"/>
      <c r="EG342" s="43"/>
      <c r="EH342" s="43"/>
      <c r="EI342" s="43"/>
      <c r="EJ342" s="115"/>
      <c r="EM342" s="50"/>
      <c r="EN342" s="115"/>
      <c r="EO342" s="222"/>
      <c r="EP342" s="223"/>
      <c r="ET342" s="221"/>
      <c r="EW342" s="50"/>
      <c r="EX342" s="115"/>
      <c r="EY342" s="43"/>
      <c r="EZ342" s="43"/>
      <c r="FA342" s="43"/>
      <c r="FB342" s="115"/>
      <c r="FE342" s="50"/>
      <c r="FF342" s="115"/>
      <c r="FG342" s="222"/>
      <c r="FH342" s="223"/>
      <c r="FL342" s="221"/>
      <c r="FO342" s="50"/>
      <c r="FP342" s="115"/>
      <c r="FQ342" s="43"/>
      <c r="FR342" s="43"/>
      <c r="FS342" s="43"/>
      <c r="FT342" s="115"/>
      <c r="FW342" s="50"/>
      <c r="FX342" s="115"/>
      <c r="FY342" s="222"/>
      <c r="FZ342" s="223"/>
      <c r="GD342" s="221"/>
      <c r="GG342" s="50"/>
      <c r="GH342" s="115"/>
      <c r="GI342" s="43"/>
      <c r="GJ342" s="43"/>
      <c r="GK342" s="43"/>
      <c r="GL342" s="115"/>
      <c r="GO342" s="50"/>
      <c r="GP342" s="115"/>
      <c r="GQ342" s="222"/>
    </row>
    <row r="343">
      <c r="A343" s="218"/>
      <c r="B343" s="219"/>
      <c r="C343" s="15"/>
      <c r="D343" s="15"/>
      <c r="E343" s="15"/>
      <c r="F343" s="71"/>
      <c r="G343" s="15"/>
      <c r="H343" s="15"/>
      <c r="I343" s="28"/>
      <c r="J343" s="71"/>
      <c r="K343" s="35"/>
      <c r="L343" s="35"/>
      <c r="M343" s="35"/>
      <c r="N343" s="71"/>
      <c r="O343" s="15"/>
      <c r="P343" s="15"/>
      <c r="Q343" s="28"/>
      <c r="R343" s="71"/>
      <c r="S343" s="173"/>
      <c r="T343" s="219"/>
      <c r="U343" s="15"/>
      <c r="V343" s="15"/>
      <c r="W343" s="15"/>
      <c r="X343" s="165"/>
      <c r="Y343" s="15"/>
      <c r="Z343" s="15"/>
      <c r="AA343" s="28"/>
      <c r="AB343" s="71"/>
      <c r="AC343" s="35"/>
      <c r="AD343" s="35"/>
      <c r="AE343" s="35"/>
      <c r="AF343" s="71"/>
      <c r="AG343" s="15"/>
      <c r="AH343" s="15"/>
      <c r="AI343" s="15"/>
      <c r="AJ343" s="71"/>
      <c r="AK343" s="173"/>
      <c r="AL343" s="219"/>
      <c r="AM343" s="15"/>
      <c r="AN343" s="15"/>
      <c r="AO343" s="15"/>
      <c r="AP343" s="165"/>
      <c r="AQ343" s="15"/>
      <c r="AR343" s="15"/>
      <c r="AS343" s="28"/>
      <c r="AT343" s="71"/>
      <c r="AU343" s="35"/>
      <c r="AV343" s="35"/>
      <c r="AW343" s="35"/>
      <c r="AX343" s="71"/>
      <c r="AY343" s="15"/>
      <c r="AZ343" s="15"/>
      <c r="BA343" s="28"/>
      <c r="BB343" s="71"/>
      <c r="BC343" s="173"/>
      <c r="BD343" s="220"/>
      <c r="BH343" s="221"/>
      <c r="BK343" s="50"/>
      <c r="BL343" s="115"/>
      <c r="BM343" s="43"/>
      <c r="BN343" s="43"/>
      <c r="BO343" s="43"/>
      <c r="BP343" s="115"/>
      <c r="BS343" s="50"/>
      <c r="BT343" s="115"/>
      <c r="BU343" s="222"/>
      <c r="BV343" s="223"/>
      <c r="BZ343" s="221"/>
      <c r="CC343" s="50"/>
      <c r="CD343" s="115"/>
      <c r="CE343" s="43"/>
      <c r="CF343" s="43"/>
      <c r="CG343" s="43"/>
      <c r="CH343" s="115"/>
      <c r="CK343" s="50"/>
      <c r="CL343" s="115"/>
      <c r="CM343" s="222"/>
      <c r="CN343" s="223"/>
      <c r="CR343" s="221"/>
      <c r="CU343" s="50"/>
      <c r="CV343" s="115"/>
      <c r="CW343" s="43"/>
      <c r="CX343" s="43"/>
      <c r="CY343" s="43"/>
      <c r="CZ343" s="115"/>
      <c r="DC343" s="50"/>
      <c r="DD343" s="115"/>
      <c r="DE343" s="222"/>
      <c r="DF343" s="223"/>
      <c r="DJ343" s="221"/>
      <c r="DM343" s="50"/>
      <c r="DN343" s="115"/>
      <c r="DO343" s="43"/>
      <c r="DP343" s="43"/>
      <c r="DQ343" s="43"/>
      <c r="DR343" s="115"/>
      <c r="DU343" s="50"/>
      <c r="DV343" s="115"/>
      <c r="DW343" s="222"/>
      <c r="DX343" s="223"/>
      <c r="EB343" s="221"/>
      <c r="EE343" s="50"/>
      <c r="EF343" s="115"/>
      <c r="EG343" s="43"/>
      <c r="EH343" s="43"/>
      <c r="EI343" s="43"/>
      <c r="EJ343" s="115"/>
      <c r="EM343" s="50"/>
      <c r="EN343" s="115"/>
      <c r="EO343" s="222"/>
      <c r="EP343" s="223"/>
      <c r="ET343" s="221"/>
      <c r="EW343" s="50"/>
      <c r="EX343" s="115"/>
      <c r="EY343" s="43"/>
      <c r="EZ343" s="43"/>
      <c r="FA343" s="43"/>
      <c r="FB343" s="115"/>
      <c r="FE343" s="50"/>
      <c r="FF343" s="115"/>
      <c r="FG343" s="222"/>
      <c r="FH343" s="223"/>
      <c r="FL343" s="221"/>
      <c r="FO343" s="50"/>
      <c r="FP343" s="115"/>
      <c r="FQ343" s="43"/>
      <c r="FR343" s="43"/>
      <c r="FS343" s="43"/>
      <c r="FT343" s="115"/>
      <c r="FW343" s="50"/>
      <c r="FX343" s="115"/>
      <c r="FY343" s="222"/>
      <c r="FZ343" s="223"/>
      <c r="GD343" s="221"/>
      <c r="GG343" s="50"/>
      <c r="GH343" s="115"/>
      <c r="GI343" s="43"/>
      <c r="GJ343" s="43"/>
      <c r="GK343" s="43"/>
      <c r="GL343" s="115"/>
      <c r="GO343" s="50"/>
      <c r="GP343" s="115"/>
      <c r="GQ343" s="222"/>
    </row>
    <row r="344">
      <c r="A344" s="218"/>
      <c r="B344" s="219"/>
      <c r="C344" s="15"/>
      <c r="D344" s="15"/>
      <c r="E344" s="15"/>
      <c r="F344" s="71"/>
      <c r="G344" s="15"/>
      <c r="H344" s="15"/>
      <c r="I344" s="28"/>
      <c r="J344" s="71"/>
      <c r="K344" s="35"/>
      <c r="L344" s="35"/>
      <c r="M344" s="35"/>
      <c r="N344" s="71"/>
      <c r="O344" s="15"/>
      <c r="P344" s="15"/>
      <c r="Q344" s="28"/>
      <c r="R344" s="71"/>
      <c r="S344" s="173"/>
      <c r="T344" s="219"/>
      <c r="U344" s="15"/>
      <c r="V344" s="15"/>
      <c r="W344" s="15"/>
      <c r="X344" s="165"/>
      <c r="Y344" s="15"/>
      <c r="Z344" s="15"/>
      <c r="AA344" s="28"/>
      <c r="AB344" s="71"/>
      <c r="AC344" s="35"/>
      <c r="AD344" s="35"/>
      <c r="AE344" s="35"/>
      <c r="AF344" s="71"/>
      <c r="AG344" s="15"/>
      <c r="AH344" s="15"/>
      <c r="AI344" s="15"/>
      <c r="AJ344" s="71"/>
      <c r="AK344" s="173"/>
      <c r="AL344" s="219"/>
      <c r="AM344" s="15"/>
      <c r="AN344" s="15"/>
      <c r="AO344" s="15"/>
      <c r="AP344" s="165"/>
      <c r="AQ344" s="15"/>
      <c r="AR344" s="15"/>
      <c r="AS344" s="28"/>
      <c r="AT344" s="71"/>
      <c r="AU344" s="35"/>
      <c r="AV344" s="35"/>
      <c r="AW344" s="35"/>
      <c r="AX344" s="71"/>
      <c r="AY344" s="15"/>
      <c r="AZ344" s="15"/>
      <c r="BA344" s="28"/>
      <c r="BB344" s="71"/>
      <c r="BC344" s="173"/>
      <c r="BD344" s="220"/>
      <c r="BH344" s="221"/>
      <c r="BK344" s="50"/>
      <c r="BL344" s="115"/>
      <c r="BM344" s="43"/>
      <c r="BN344" s="43"/>
      <c r="BO344" s="43"/>
      <c r="BP344" s="115"/>
      <c r="BS344" s="50"/>
      <c r="BT344" s="115"/>
      <c r="BU344" s="222"/>
      <c r="BV344" s="223"/>
      <c r="BZ344" s="221"/>
      <c r="CC344" s="50"/>
      <c r="CD344" s="115"/>
      <c r="CE344" s="43"/>
      <c r="CF344" s="43"/>
      <c r="CG344" s="43"/>
      <c r="CH344" s="115"/>
      <c r="CK344" s="50"/>
      <c r="CL344" s="115"/>
      <c r="CM344" s="222"/>
      <c r="CN344" s="223"/>
      <c r="CR344" s="221"/>
      <c r="CU344" s="50"/>
      <c r="CV344" s="115"/>
      <c r="CW344" s="43"/>
      <c r="CX344" s="43"/>
      <c r="CY344" s="43"/>
      <c r="CZ344" s="115"/>
      <c r="DC344" s="50"/>
      <c r="DD344" s="115"/>
      <c r="DE344" s="222"/>
      <c r="DF344" s="223"/>
      <c r="DJ344" s="221"/>
      <c r="DM344" s="50"/>
      <c r="DN344" s="115"/>
      <c r="DO344" s="43"/>
      <c r="DP344" s="43"/>
      <c r="DQ344" s="43"/>
      <c r="DR344" s="115"/>
      <c r="DU344" s="50"/>
      <c r="DV344" s="115"/>
      <c r="DW344" s="222"/>
      <c r="DX344" s="223"/>
      <c r="EB344" s="221"/>
      <c r="EE344" s="50"/>
      <c r="EF344" s="115"/>
      <c r="EG344" s="43"/>
      <c r="EH344" s="43"/>
      <c r="EI344" s="43"/>
      <c r="EJ344" s="115"/>
      <c r="EM344" s="50"/>
      <c r="EN344" s="115"/>
      <c r="EO344" s="222"/>
      <c r="EP344" s="223"/>
      <c r="ET344" s="221"/>
      <c r="EW344" s="50"/>
      <c r="EX344" s="115"/>
      <c r="EY344" s="43"/>
      <c r="EZ344" s="43"/>
      <c r="FA344" s="43"/>
      <c r="FB344" s="115"/>
      <c r="FE344" s="50"/>
      <c r="FF344" s="115"/>
      <c r="FG344" s="222"/>
      <c r="FH344" s="223"/>
      <c r="FL344" s="221"/>
      <c r="FO344" s="50"/>
      <c r="FP344" s="115"/>
      <c r="FQ344" s="43"/>
      <c r="FR344" s="43"/>
      <c r="FS344" s="43"/>
      <c r="FT344" s="115"/>
      <c r="FW344" s="50"/>
      <c r="FX344" s="115"/>
      <c r="FY344" s="222"/>
      <c r="FZ344" s="223"/>
      <c r="GD344" s="221"/>
      <c r="GG344" s="50"/>
      <c r="GH344" s="115"/>
      <c r="GI344" s="43"/>
      <c r="GJ344" s="43"/>
      <c r="GK344" s="43"/>
      <c r="GL344" s="115"/>
      <c r="GO344" s="50"/>
      <c r="GP344" s="115"/>
      <c r="GQ344" s="222"/>
    </row>
    <row r="345">
      <c r="A345" s="218"/>
      <c r="B345" s="219"/>
      <c r="C345" s="15"/>
      <c r="D345" s="15"/>
      <c r="E345" s="15"/>
      <c r="F345" s="71"/>
      <c r="G345" s="15"/>
      <c r="H345" s="15"/>
      <c r="I345" s="28"/>
      <c r="J345" s="71"/>
      <c r="K345" s="35"/>
      <c r="L345" s="35"/>
      <c r="M345" s="35"/>
      <c r="N345" s="71"/>
      <c r="O345" s="15"/>
      <c r="P345" s="15"/>
      <c r="Q345" s="28"/>
      <c r="R345" s="71"/>
      <c r="S345" s="173"/>
      <c r="T345" s="219"/>
      <c r="U345" s="15"/>
      <c r="V345" s="15"/>
      <c r="W345" s="15"/>
      <c r="X345" s="165"/>
      <c r="Y345" s="15"/>
      <c r="Z345" s="15"/>
      <c r="AA345" s="28"/>
      <c r="AB345" s="71"/>
      <c r="AC345" s="35"/>
      <c r="AD345" s="35"/>
      <c r="AE345" s="35"/>
      <c r="AF345" s="71"/>
      <c r="AG345" s="15"/>
      <c r="AH345" s="15"/>
      <c r="AI345" s="15"/>
      <c r="AJ345" s="71"/>
      <c r="AK345" s="173"/>
      <c r="AL345" s="219"/>
      <c r="AM345" s="15"/>
      <c r="AN345" s="15"/>
      <c r="AO345" s="15"/>
      <c r="AP345" s="165"/>
      <c r="AQ345" s="15"/>
      <c r="AR345" s="15"/>
      <c r="AS345" s="28"/>
      <c r="AT345" s="71"/>
      <c r="AU345" s="35"/>
      <c r="AV345" s="35"/>
      <c r="AW345" s="35"/>
      <c r="AX345" s="71"/>
      <c r="AY345" s="15"/>
      <c r="AZ345" s="15"/>
      <c r="BA345" s="28"/>
      <c r="BB345" s="71"/>
      <c r="BC345" s="173"/>
      <c r="BD345" s="220"/>
      <c r="BH345" s="221"/>
      <c r="BK345" s="50"/>
      <c r="BL345" s="115"/>
      <c r="BM345" s="43"/>
      <c r="BN345" s="43"/>
      <c r="BO345" s="43"/>
      <c r="BP345" s="115"/>
      <c r="BS345" s="50"/>
      <c r="BT345" s="115"/>
      <c r="BU345" s="222"/>
      <c r="BV345" s="223"/>
      <c r="BZ345" s="221"/>
      <c r="CC345" s="50"/>
      <c r="CD345" s="115"/>
      <c r="CE345" s="43"/>
      <c r="CF345" s="43"/>
      <c r="CG345" s="43"/>
      <c r="CH345" s="115"/>
      <c r="CK345" s="50"/>
      <c r="CL345" s="115"/>
      <c r="CM345" s="222"/>
      <c r="CN345" s="223"/>
      <c r="CR345" s="221"/>
      <c r="CU345" s="50"/>
      <c r="CV345" s="115"/>
      <c r="CW345" s="43"/>
      <c r="CX345" s="43"/>
      <c r="CY345" s="43"/>
      <c r="CZ345" s="115"/>
      <c r="DC345" s="50"/>
      <c r="DD345" s="115"/>
      <c r="DE345" s="222"/>
      <c r="DF345" s="223"/>
      <c r="DJ345" s="221"/>
      <c r="DM345" s="50"/>
      <c r="DN345" s="115"/>
      <c r="DO345" s="43"/>
      <c r="DP345" s="43"/>
      <c r="DQ345" s="43"/>
      <c r="DR345" s="115"/>
      <c r="DU345" s="50"/>
      <c r="DV345" s="115"/>
      <c r="DW345" s="222"/>
      <c r="DX345" s="223"/>
      <c r="EB345" s="221"/>
      <c r="EE345" s="50"/>
      <c r="EF345" s="115"/>
      <c r="EG345" s="43"/>
      <c r="EH345" s="43"/>
      <c r="EI345" s="43"/>
      <c r="EJ345" s="115"/>
      <c r="EM345" s="50"/>
      <c r="EN345" s="115"/>
      <c r="EO345" s="222"/>
      <c r="EP345" s="223"/>
      <c r="ET345" s="221"/>
      <c r="EW345" s="50"/>
      <c r="EX345" s="115"/>
      <c r="EY345" s="43"/>
      <c r="EZ345" s="43"/>
      <c r="FA345" s="43"/>
      <c r="FB345" s="115"/>
      <c r="FE345" s="50"/>
      <c r="FF345" s="115"/>
      <c r="FG345" s="222"/>
      <c r="FH345" s="223"/>
      <c r="FL345" s="221"/>
      <c r="FO345" s="50"/>
      <c r="FP345" s="115"/>
      <c r="FQ345" s="43"/>
      <c r="FR345" s="43"/>
      <c r="FS345" s="43"/>
      <c r="FT345" s="115"/>
      <c r="FW345" s="50"/>
      <c r="FX345" s="115"/>
      <c r="FY345" s="222"/>
      <c r="FZ345" s="223"/>
      <c r="GD345" s="221"/>
      <c r="GG345" s="50"/>
      <c r="GH345" s="115"/>
      <c r="GI345" s="43"/>
      <c r="GJ345" s="43"/>
      <c r="GK345" s="43"/>
      <c r="GL345" s="115"/>
      <c r="GO345" s="50"/>
      <c r="GP345" s="115"/>
      <c r="GQ345" s="222"/>
    </row>
    <row r="346">
      <c r="A346" s="218"/>
      <c r="B346" s="219"/>
      <c r="C346" s="15"/>
      <c r="D346" s="15"/>
      <c r="E346" s="15"/>
      <c r="F346" s="71"/>
      <c r="G346" s="15"/>
      <c r="H346" s="15"/>
      <c r="I346" s="28"/>
      <c r="J346" s="71"/>
      <c r="K346" s="35"/>
      <c r="L346" s="35"/>
      <c r="M346" s="35"/>
      <c r="N346" s="71"/>
      <c r="O346" s="15"/>
      <c r="P346" s="15"/>
      <c r="Q346" s="28"/>
      <c r="R346" s="71"/>
      <c r="S346" s="173"/>
      <c r="T346" s="219"/>
      <c r="U346" s="15"/>
      <c r="V346" s="15"/>
      <c r="W346" s="15"/>
      <c r="X346" s="165"/>
      <c r="Y346" s="15"/>
      <c r="Z346" s="15"/>
      <c r="AA346" s="28"/>
      <c r="AB346" s="71"/>
      <c r="AC346" s="35"/>
      <c r="AD346" s="35"/>
      <c r="AE346" s="35"/>
      <c r="AF346" s="71"/>
      <c r="AG346" s="15"/>
      <c r="AH346" s="15"/>
      <c r="AI346" s="15"/>
      <c r="AJ346" s="71"/>
      <c r="AK346" s="173"/>
      <c r="AL346" s="219"/>
      <c r="AM346" s="15"/>
      <c r="AN346" s="15"/>
      <c r="AO346" s="15"/>
      <c r="AP346" s="165"/>
      <c r="AQ346" s="15"/>
      <c r="AR346" s="15"/>
      <c r="AS346" s="28"/>
      <c r="AT346" s="71"/>
      <c r="AU346" s="35"/>
      <c r="AV346" s="35"/>
      <c r="AW346" s="35"/>
      <c r="AX346" s="71"/>
      <c r="AY346" s="15"/>
      <c r="AZ346" s="15"/>
      <c r="BA346" s="28"/>
      <c r="BB346" s="71"/>
      <c r="BC346" s="173"/>
      <c r="BD346" s="220"/>
      <c r="BH346" s="221"/>
      <c r="BK346" s="50"/>
      <c r="BL346" s="115"/>
      <c r="BM346" s="43"/>
      <c r="BN346" s="43"/>
      <c r="BO346" s="43"/>
      <c r="BP346" s="115"/>
      <c r="BS346" s="50"/>
      <c r="BT346" s="115"/>
      <c r="BU346" s="222"/>
      <c r="BV346" s="223"/>
      <c r="BZ346" s="221"/>
      <c r="CC346" s="50"/>
      <c r="CD346" s="115"/>
      <c r="CE346" s="43"/>
      <c r="CF346" s="43"/>
      <c r="CG346" s="43"/>
      <c r="CH346" s="115"/>
      <c r="CK346" s="50"/>
      <c r="CL346" s="115"/>
      <c r="CM346" s="222"/>
      <c r="CN346" s="223"/>
      <c r="CR346" s="221"/>
      <c r="CU346" s="50"/>
      <c r="CV346" s="115"/>
      <c r="CW346" s="43"/>
      <c r="CX346" s="43"/>
      <c r="CY346" s="43"/>
      <c r="CZ346" s="115"/>
      <c r="DC346" s="50"/>
      <c r="DD346" s="115"/>
      <c r="DE346" s="222"/>
      <c r="DF346" s="223"/>
      <c r="DJ346" s="221"/>
      <c r="DM346" s="50"/>
      <c r="DN346" s="115"/>
      <c r="DO346" s="43"/>
      <c r="DP346" s="43"/>
      <c r="DQ346" s="43"/>
      <c r="DR346" s="115"/>
      <c r="DU346" s="50"/>
      <c r="DV346" s="115"/>
      <c r="DW346" s="222"/>
      <c r="DX346" s="223"/>
      <c r="EB346" s="221"/>
      <c r="EE346" s="50"/>
      <c r="EF346" s="115"/>
      <c r="EG346" s="43"/>
      <c r="EH346" s="43"/>
      <c r="EI346" s="43"/>
      <c r="EJ346" s="115"/>
      <c r="EM346" s="50"/>
      <c r="EN346" s="115"/>
      <c r="EO346" s="222"/>
      <c r="EP346" s="223"/>
      <c r="ET346" s="221"/>
      <c r="EW346" s="50"/>
      <c r="EX346" s="115"/>
      <c r="EY346" s="43"/>
      <c r="EZ346" s="43"/>
      <c r="FA346" s="43"/>
      <c r="FB346" s="115"/>
      <c r="FE346" s="50"/>
      <c r="FF346" s="115"/>
      <c r="FG346" s="222"/>
      <c r="FH346" s="223"/>
      <c r="FL346" s="221"/>
      <c r="FO346" s="50"/>
      <c r="FP346" s="115"/>
      <c r="FQ346" s="43"/>
      <c r="FR346" s="43"/>
      <c r="FS346" s="43"/>
      <c r="FT346" s="115"/>
      <c r="FW346" s="50"/>
      <c r="FX346" s="115"/>
      <c r="FY346" s="222"/>
      <c r="FZ346" s="223"/>
      <c r="GD346" s="221"/>
      <c r="GG346" s="50"/>
      <c r="GH346" s="115"/>
      <c r="GI346" s="43"/>
      <c r="GJ346" s="43"/>
      <c r="GK346" s="43"/>
      <c r="GL346" s="115"/>
      <c r="GO346" s="50"/>
      <c r="GP346" s="115"/>
      <c r="GQ346" s="222"/>
    </row>
    <row r="347">
      <c r="A347" s="218"/>
      <c r="B347" s="219"/>
      <c r="C347" s="15"/>
      <c r="D347" s="15"/>
      <c r="E347" s="15"/>
      <c r="F347" s="71"/>
      <c r="G347" s="15"/>
      <c r="H347" s="15"/>
      <c r="I347" s="28"/>
      <c r="J347" s="71"/>
      <c r="K347" s="35"/>
      <c r="L347" s="35"/>
      <c r="M347" s="35"/>
      <c r="N347" s="71"/>
      <c r="O347" s="15"/>
      <c r="P347" s="15"/>
      <c r="Q347" s="28"/>
      <c r="R347" s="71"/>
      <c r="S347" s="173"/>
      <c r="T347" s="219"/>
      <c r="U347" s="15"/>
      <c r="V347" s="15"/>
      <c r="W347" s="15"/>
      <c r="X347" s="165"/>
      <c r="Y347" s="15"/>
      <c r="Z347" s="15"/>
      <c r="AA347" s="28"/>
      <c r="AB347" s="71"/>
      <c r="AC347" s="35"/>
      <c r="AD347" s="35"/>
      <c r="AE347" s="35"/>
      <c r="AF347" s="71"/>
      <c r="AG347" s="15"/>
      <c r="AH347" s="15"/>
      <c r="AI347" s="15"/>
      <c r="AJ347" s="71"/>
      <c r="AK347" s="173"/>
      <c r="AL347" s="219"/>
      <c r="AM347" s="15"/>
      <c r="AN347" s="15"/>
      <c r="AO347" s="15"/>
      <c r="AP347" s="165"/>
      <c r="AQ347" s="15"/>
      <c r="AR347" s="15"/>
      <c r="AS347" s="28"/>
      <c r="AT347" s="71"/>
      <c r="AU347" s="35"/>
      <c r="AV347" s="35"/>
      <c r="AW347" s="35"/>
      <c r="AX347" s="71"/>
      <c r="AY347" s="15"/>
      <c r="AZ347" s="15"/>
      <c r="BA347" s="28"/>
      <c r="BB347" s="71"/>
      <c r="BC347" s="173"/>
      <c r="BD347" s="220"/>
      <c r="BH347" s="221"/>
      <c r="BK347" s="50"/>
      <c r="BL347" s="115"/>
      <c r="BM347" s="43"/>
      <c r="BN347" s="43"/>
      <c r="BO347" s="43"/>
      <c r="BP347" s="115"/>
      <c r="BS347" s="50"/>
      <c r="BT347" s="115"/>
      <c r="BU347" s="222"/>
      <c r="BV347" s="223"/>
      <c r="BZ347" s="221"/>
      <c r="CC347" s="50"/>
      <c r="CD347" s="115"/>
      <c r="CE347" s="43"/>
      <c r="CF347" s="43"/>
      <c r="CG347" s="43"/>
      <c r="CH347" s="115"/>
      <c r="CK347" s="50"/>
      <c r="CL347" s="115"/>
      <c r="CM347" s="222"/>
      <c r="CN347" s="223"/>
      <c r="CR347" s="221"/>
      <c r="CU347" s="50"/>
      <c r="CV347" s="115"/>
      <c r="CW347" s="43"/>
      <c r="CX347" s="43"/>
      <c r="CY347" s="43"/>
      <c r="CZ347" s="115"/>
      <c r="DC347" s="50"/>
      <c r="DD347" s="115"/>
      <c r="DE347" s="222"/>
      <c r="DF347" s="223"/>
      <c r="DJ347" s="221"/>
      <c r="DM347" s="50"/>
      <c r="DN347" s="115"/>
      <c r="DO347" s="43"/>
      <c r="DP347" s="43"/>
      <c r="DQ347" s="43"/>
      <c r="DR347" s="115"/>
      <c r="DU347" s="50"/>
      <c r="DV347" s="115"/>
      <c r="DW347" s="222"/>
      <c r="DX347" s="223"/>
      <c r="EB347" s="221"/>
      <c r="EE347" s="50"/>
      <c r="EF347" s="115"/>
      <c r="EG347" s="43"/>
      <c r="EH347" s="43"/>
      <c r="EI347" s="43"/>
      <c r="EJ347" s="115"/>
      <c r="EM347" s="50"/>
      <c r="EN347" s="115"/>
      <c r="EO347" s="222"/>
      <c r="EP347" s="223"/>
      <c r="ET347" s="221"/>
      <c r="EW347" s="50"/>
      <c r="EX347" s="115"/>
      <c r="EY347" s="43"/>
      <c r="EZ347" s="43"/>
      <c r="FA347" s="43"/>
      <c r="FB347" s="115"/>
      <c r="FE347" s="50"/>
      <c r="FF347" s="115"/>
      <c r="FG347" s="222"/>
      <c r="FH347" s="223"/>
      <c r="FL347" s="221"/>
      <c r="FO347" s="50"/>
      <c r="FP347" s="115"/>
      <c r="FQ347" s="43"/>
      <c r="FR347" s="43"/>
      <c r="FS347" s="43"/>
      <c r="FT347" s="115"/>
      <c r="FW347" s="50"/>
      <c r="FX347" s="115"/>
      <c r="FY347" s="222"/>
      <c r="FZ347" s="223"/>
      <c r="GD347" s="221"/>
      <c r="GG347" s="50"/>
      <c r="GH347" s="115"/>
      <c r="GI347" s="43"/>
      <c r="GJ347" s="43"/>
      <c r="GK347" s="43"/>
      <c r="GL347" s="115"/>
      <c r="GO347" s="50"/>
      <c r="GP347" s="115"/>
      <c r="GQ347" s="222"/>
    </row>
    <row r="348">
      <c r="A348" s="218"/>
      <c r="B348" s="219"/>
      <c r="C348" s="15"/>
      <c r="D348" s="15"/>
      <c r="E348" s="15"/>
      <c r="F348" s="71"/>
      <c r="G348" s="15"/>
      <c r="H348" s="15"/>
      <c r="I348" s="28"/>
      <c r="J348" s="71"/>
      <c r="K348" s="35"/>
      <c r="L348" s="35"/>
      <c r="M348" s="35"/>
      <c r="N348" s="71"/>
      <c r="O348" s="15"/>
      <c r="P348" s="15"/>
      <c r="Q348" s="28"/>
      <c r="R348" s="71"/>
      <c r="S348" s="173"/>
      <c r="T348" s="219"/>
      <c r="U348" s="15"/>
      <c r="V348" s="15"/>
      <c r="W348" s="15"/>
      <c r="X348" s="165"/>
      <c r="Y348" s="15"/>
      <c r="Z348" s="15"/>
      <c r="AA348" s="28"/>
      <c r="AB348" s="71"/>
      <c r="AC348" s="35"/>
      <c r="AD348" s="35"/>
      <c r="AE348" s="35"/>
      <c r="AF348" s="71"/>
      <c r="AG348" s="15"/>
      <c r="AH348" s="15"/>
      <c r="AI348" s="15"/>
      <c r="AJ348" s="71"/>
      <c r="AK348" s="173"/>
      <c r="AL348" s="219"/>
      <c r="AM348" s="15"/>
      <c r="AN348" s="15"/>
      <c r="AO348" s="15"/>
      <c r="AP348" s="165"/>
      <c r="AQ348" s="15"/>
      <c r="AR348" s="15"/>
      <c r="AS348" s="28"/>
      <c r="AT348" s="71"/>
      <c r="AU348" s="35"/>
      <c r="AV348" s="35"/>
      <c r="AW348" s="35"/>
      <c r="AX348" s="71"/>
      <c r="AY348" s="15"/>
      <c r="AZ348" s="15"/>
      <c r="BA348" s="28"/>
      <c r="BB348" s="71"/>
      <c r="BC348" s="173"/>
      <c r="BD348" s="220"/>
      <c r="BH348" s="221"/>
      <c r="BK348" s="50"/>
      <c r="BL348" s="115"/>
      <c r="BM348" s="43"/>
      <c r="BN348" s="43"/>
      <c r="BO348" s="43"/>
      <c r="BP348" s="115"/>
      <c r="BS348" s="50"/>
      <c r="BT348" s="115"/>
      <c r="BU348" s="222"/>
      <c r="BV348" s="223"/>
      <c r="BZ348" s="221"/>
      <c r="CC348" s="50"/>
      <c r="CD348" s="115"/>
      <c r="CE348" s="43"/>
      <c r="CF348" s="43"/>
      <c r="CG348" s="43"/>
      <c r="CH348" s="115"/>
      <c r="CK348" s="50"/>
      <c r="CL348" s="115"/>
      <c r="CM348" s="222"/>
      <c r="CN348" s="223"/>
      <c r="CR348" s="221"/>
      <c r="CU348" s="50"/>
      <c r="CV348" s="115"/>
      <c r="CW348" s="43"/>
      <c r="CX348" s="43"/>
      <c r="CY348" s="43"/>
      <c r="CZ348" s="115"/>
      <c r="DC348" s="50"/>
      <c r="DD348" s="115"/>
      <c r="DE348" s="222"/>
      <c r="DF348" s="223"/>
      <c r="DJ348" s="221"/>
      <c r="DM348" s="50"/>
      <c r="DN348" s="115"/>
      <c r="DO348" s="43"/>
      <c r="DP348" s="43"/>
      <c r="DQ348" s="43"/>
      <c r="DR348" s="115"/>
      <c r="DU348" s="50"/>
      <c r="DV348" s="115"/>
      <c r="DW348" s="222"/>
      <c r="DX348" s="223"/>
      <c r="EB348" s="221"/>
      <c r="EE348" s="50"/>
      <c r="EF348" s="115"/>
      <c r="EG348" s="43"/>
      <c r="EH348" s="43"/>
      <c r="EI348" s="43"/>
      <c r="EJ348" s="115"/>
      <c r="EM348" s="50"/>
      <c r="EN348" s="115"/>
      <c r="EO348" s="222"/>
      <c r="EP348" s="223"/>
      <c r="ET348" s="221"/>
      <c r="EW348" s="50"/>
      <c r="EX348" s="115"/>
      <c r="EY348" s="43"/>
      <c r="EZ348" s="43"/>
      <c r="FA348" s="43"/>
      <c r="FB348" s="115"/>
      <c r="FE348" s="50"/>
      <c r="FF348" s="115"/>
      <c r="FG348" s="222"/>
      <c r="FH348" s="223"/>
      <c r="FL348" s="221"/>
      <c r="FO348" s="50"/>
      <c r="FP348" s="115"/>
      <c r="FQ348" s="43"/>
      <c r="FR348" s="43"/>
      <c r="FS348" s="43"/>
      <c r="FT348" s="115"/>
      <c r="FW348" s="50"/>
      <c r="FX348" s="115"/>
      <c r="FY348" s="222"/>
      <c r="FZ348" s="223"/>
      <c r="GD348" s="221"/>
      <c r="GG348" s="50"/>
      <c r="GH348" s="115"/>
      <c r="GI348" s="43"/>
      <c r="GJ348" s="43"/>
      <c r="GK348" s="43"/>
      <c r="GL348" s="115"/>
      <c r="GO348" s="50"/>
      <c r="GP348" s="115"/>
      <c r="GQ348" s="222"/>
    </row>
    <row r="349">
      <c r="A349" s="218"/>
      <c r="B349" s="219"/>
      <c r="C349" s="15"/>
      <c r="D349" s="15"/>
      <c r="E349" s="15"/>
      <c r="F349" s="71"/>
      <c r="G349" s="15"/>
      <c r="H349" s="15"/>
      <c r="I349" s="28"/>
      <c r="J349" s="71"/>
      <c r="K349" s="35"/>
      <c r="L349" s="35"/>
      <c r="M349" s="35"/>
      <c r="N349" s="71"/>
      <c r="O349" s="15"/>
      <c r="P349" s="15"/>
      <c r="Q349" s="28"/>
      <c r="R349" s="71"/>
      <c r="S349" s="173"/>
      <c r="T349" s="219"/>
      <c r="U349" s="15"/>
      <c r="V349" s="15"/>
      <c r="W349" s="15"/>
      <c r="X349" s="165"/>
      <c r="Y349" s="15"/>
      <c r="Z349" s="15"/>
      <c r="AA349" s="28"/>
      <c r="AB349" s="71"/>
      <c r="AC349" s="35"/>
      <c r="AD349" s="35"/>
      <c r="AE349" s="35"/>
      <c r="AF349" s="71"/>
      <c r="AG349" s="15"/>
      <c r="AH349" s="15"/>
      <c r="AI349" s="15"/>
      <c r="AJ349" s="71"/>
      <c r="AK349" s="173"/>
      <c r="AL349" s="219"/>
      <c r="AM349" s="15"/>
      <c r="AN349" s="15"/>
      <c r="AO349" s="15"/>
      <c r="AP349" s="165"/>
      <c r="AQ349" s="15"/>
      <c r="AR349" s="15"/>
      <c r="AS349" s="28"/>
      <c r="AT349" s="71"/>
      <c r="AU349" s="35"/>
      <c r="AV349" s="35"/>
      <c r="AW349" s="35"/>
      <c r="AX349" s="71"/>
      <c r="AY349" s="15"/>
      <c r="AZ349" s="15"/>
      <c r="BA349" s="28"/>
      <c r="BB349" s="71"/>
      <c r="BC349" s="173"/>
      <c r="BD349" s="220"/>
      <c r="BH349" s="221"/>
      <c r="BK349" s="50"/>
      <c r="BL349" s="115"/>
      <c r="BM349" s="43"/>
      <c r="BN349" s="43"/>
      <c r="BO349" s="43"/>
      <c r="BP349" s="115"/>
      <c r="BS349" s="50"/>
      <c r="BT349" s="115"/>
      <c r="BU349" s="222"/>
      <c r="BV349" s="223"/>
      <c r="BZ349" s="221"/>
      <c r="CC349" s="50"/>
      <c r="CD349" s="115"/>
      <c r="CE349" s="43"/>
      <c r="CF349" s="43"/>
      <c r="CG349" s="43"/>
      <c r="CH349" s="115"/>
      <c r="CK349" s="50"/>
      <c r="CL349" s="115"/>
      <c r="CM349" s="222"/>
      <c r="CN349" s="223"/>
      <c r="CR349" s="221"/>
      <c r="CU349" s="50"/>
      <c r="CV349" s="115"/>
      <c r="CW349" s="43"/>
      <c r="CX349" s="43"/>
      <c r="CY349" s="43"/>
      <c r="CZ349" s="115"/>
      <c r="DC349" s="50"/>
      <c r="DD349" s="115"/>
      <c r="DE349" s="222"/>
      <c r="DF349" s="223"/>
      <c r="DJ349" s="221"/>
      <c r="DM349" s="50"/>
      <c r="DN349" s="115"/>
      <c r="DO349" s="43"/>
      <c r="DP349" s="43"/>
      <c r="DQ349" s="43"/>
      <c r="DR349" s="115"/>
      <c r="DU349" s="50"/>
      <c r="DV349" s="115"/>
      <c r="DW349" s="222"/>
      <c r="DX349" s="223"/>
      <c r="EB349" s="221"/>
      <c r="EE349" s="50"/>
      <c r="EF349" s="115"/>
      <c r="EG349" s="43"/>
      <c r="EH349" s="43"/>
      <c r="EI349" s="43"/>
      <c r="EJ349" s="115"/>
      <c r="EM349" s="50"/>
      <c r="EN349" s="115"/>
      <c r="EO349" s="222"/>
      <c r="EP349" s="223"/>
      <c r="ET349" s="221"/>
      <c r="EW349" s="50"/>
      <c r="EX349" s="115"/>
      <c r="EY349" s="43"/>
      <c r="EZ349" s="43"/>
      <c r="FA349" s="43"/>
      <c r="FB349" s="115"/>
      <c r="FE349" s="50"/>
      <c r="FF349" s="115"/>
      <c r="FG349" s="222"/>
      <c r="FH349" s="223"/>
      <c r="FL349" s="221"/>
      <c r="FO349" s="50"/>
      <c r="FP349" s="115"/>
      <c r="FQ349" s="43"/>
      <c r="FR349" s="43"/>
      <c r="FS349" s="43"/>
      <c r="FT349" s="115"/>
      <c r="FW349" s="50"/>
      <c r="FX349" s="115"/>
      <c r="FY349" s="222"/>
      <c r="FZ349" s="223"/>
      <c r="GD349" s="221"/>
      <c r="GG349" s="50"/>
      <c r="GH349" s="115"/>
      <c r="GI349" s="43"/>
      <c r="GJ349" s="43"/>
      <c r="GK349" s="43"/>
      <c r="GL349" s="115"/>
      <c r="GO349" s="50"/>
      <c r="GP349" s="115"/>
      <c r="GQ349" s="222"/>
    </row>
    <row r="350">
      <c r="A350" s="218"/>
      <c r="B350" s="219"/>
      <c r="C350" s="15"/>
      <c r="D350" s="15"/>
      <c r="E350" s="15"/>
      <c r="F350" s="71"/>
      <c r="G350" s="15"/>
      <c r="H350" s="15"/>
      <c r="I350" s="28"/>
      <c r="J350" s="71"/>
      <c r="K350" s="35"/>
      <c r="L350" s="35"/>
      <c r="M350" s="35"/>
      <c r="N350" s="71"/>
      <c r="O350" s="15"/>
      <c r="P350" s="15"/>
      <c r="Q350" s="28"/>
      <c r="R350" s="71"/>
      <c r="S350" s="173"/>
      <c r="T350" s="219"/>
      <c r="U350" s="15"/>
      <c r="V350" s="15"/>
      <c r="W350" s="15"/>
      <c r="X350" s="165"/>
      <c r="Y350" s="15"/>
      <c r="Z350" s="15"/>
      <c r="AA350" s="28"/>
      <c r="AB350" s="71"/>
      <c r="AC350" s="35"/>
      <c r="AD350" s="35"/>
      <c r="AE350" s="35"/>
      <c r="AF350" s="71"/>
      <c r="AG350" s="15"/>
      <c r="AH350" s="15"/>
      <c r="AI350" s="15"/>
      <c r="AJ350" s="71"/>
      <c r="AK350" s="173"/>
      <c r="AL350" s="219"/>
      <c r="AM350" s="15"/>
      <c r="AN350" s="15"/>
      <c r="AO350" s="15"/>
      <c r="AP350" s="165"/>
      <c r="AQ350" s="15"/>
      <c r="AR350" s="15"/>
      <c r="AS350" s="28"/>
      <c r="AT350" s="71"/>
      <c r="AU350" s="35"/>
      <c r="AV350" s="35"/>
      <c r="AW350" s="35"/>
      <c r="AX350" s="71"/>
      <c r="AY350" s="15"/>
      <c r="AZ350" s="15"/>
      <c r="BA350" s="28"/>
      <c r="BB350" s="71"/>
      <c r="BC350" s="173"/>
      <c r="BD350" s="220"/>
      <c r="BH350" s="221"/>
      <c r="BK350" s="50"/>
      <c r="BL350" s="115"/>
      <c r="BM350" s="43"/>
      <c r="BN350" s="43"/>
      <c r="BO350" s="43"/>
      <c r="BP350" s="115"/>
      <c r="BS350" s="50"/>
      <c r="BT350" s="115"/>
      <c r="BU350" s="222"/>
      <c r="BV350" s="223"/>
      <c r="BZ350" s="221"/>
      <c r="CC350" s="50"/>
      <c r="CD350" s="115"/>
      <c r="CE350" s="43"/>
      <c r="CF350" s="43"/>
      <c r="CG350" s="43"/>
      <c r="CH350" s="115"/>
      <c r="CK350" s="50"/>
      <c r="CL350" s="115"/>
      <c r="CM350" s="222"/>
      <c r="CN350" s="223"/>
      <c r="CR350" s="221"/>
      <c r="CU350" s="50"/>
      <c r="CV350" s="115"/>
      <c r="CW350" s="43"/>
      <c r="CX350" s="43"/>
      <c r="CY350" s="43"/>
      <c r="CZ350" s="115"/>
      <c r="DC350" s="50"/>
      <c r="DD350" s="115"/>
      <c r="DE350" s="222"/>
      <c r="DF350" s="223"/>
      <c r="DJ350" s="221"/>
      <c r="DM350" s="50"/>
      <c r="DN350" s="115"/>
      <c r="DO350" s="43"/>
      <c r="DP350" s="43"/>
      <c r="DQ350" s="43"/>
      <c r="DR350" s="115"/>
      <c r="DU350" s="50"/>
      <c r="DV350" s="115"/>
      <c r="DW350" s="222"/>
      <c r="DX350" s="223"/>
      <c r="EB350" s="221"/>
      <c r="EE350" s="50"/>
      <c r="EF350" s="115"/>
      <c r="EG350" s="43"/>
      <c r="EH350" s="43"/>
      <c r="EI350" s="43"/>
      <c r="EJ350" s="115"/>
      <c r="EM350" s="50"/>
      <c r="EN350" s="115"/>
      <c r="EO350" s="222"/>
      <c r="EP350" s="223"/>
      <c r="ET350" s="221"/>
      <c r="EW350" s="50"/>
      <c r="EX350" s="115"/>
      <c r="EY350" s="43"/>
      <c r="EZ350" s="43"/>
      <c r="FA350" s="43"/>
      <c r="FB350" s="115"/>
      <c r="FE350" s="50"/>
      <c r="FF350" s="115"/>
      <c r="FG350" s="222"/>
      <c r="FH350" s="223"/>
      <c r="FL350" s="221"/>
      <c r="FO350" s="50"/>
      <c r="FP350" s="115"/>
      <c r="FQ350" s="43"/>
      <c r="FR350" s="43"/>
      <c r="FS350" s="43"/>
      <c r="FT350" s="115"/>
      <c r="FW350" s="50"/>
      <c r="FX350" s="115"/>
      <c r="FY350" s="222"/>
      <c r="FZ350" s="223"/>
      <c r="GD350" s="221"/>
      <c r="GG350" s="50"/>
      <c r="GH350" s="115"/>
      <c r="GI350" s="43"/>
      <c r="GJ350" s="43"/>
      <c r="GK350" s="43"/>
      <c r="GL350" s="115"/>
      <c r="GO350" s="50"/>
      <c r="GP350" s="115"/>
      <c r="GQ350" s="222"/>
    </row>
    <row r="351">
      <c r="A351" s="218"/>
      <c r="B351" s="219"/>
      <c r="C351" s="15"/>
      <c r="D351" s="15"/>
      <c r="E351" s="15"/>
      <c r="F351" s="71"/>
      <c r="G351" s="15"/>
      <c r="H351" s="15"/>
      <c r="I351" s="28"/>
      <c r="J351" s="71"/>
      <c r="K351" s="35"/>
      <c r="L351" s="35"/>
      <c r="M351" s="35"/>
      <c r="N351" s="71"/>
      <c r="O351" s="15"/>
      <c r="P351" s="15"/>
      <c r="Q351" s="28"/>
      <c r="R351" s="71"/>
      <c r="S351" s="173"/>
      <c r="T351" s="219"/>
      <c r="U351" s="15"/>
      <c r="V351" s="15"/>
      <c r="W351" s="15"/>
      <c r="X351" s="165"/>
      <c r="Y351" s="15"/>
      <c r="Z351" s="15"/>
      <c r="AA351" s="28"/>
      <c r="AB351" s="71"/>
      <c r="AC351" s="35"/>
      <c r="AD351" s="35"/>
      <c r="AE351" s="35"/>
      <c r="AF351" s="71"/>
      <c r="AG351" s="15"/>
      <c r="AH351" s="15"/>
      <c r="AI351" s="15"/>
      <c r="AJ351" s="71"/>
      <c r="AK351" s="173"/>
      <c r="AL351" s="219"/>
      <c r="AM351" s="15"/>
      <c r="AN351" s="15"/>
      <c r="AO351" s="15"/>
      <c r="AP351" s="165"/>
      <c r="AQ351" s="15"/>
      <c r="AR351" s="15"/>
      <c r="AS351" s="28"/>
      <c r="AT351" s="71"/>
      <c r="AU351" s="35"/>
      <c r="AV351" s="35"/>
      <c r="AW351" s="35"/>
      <c r="AX351" s="71"/>
      <c r="AY351" s="15"/>
      <c r="AZ351" s="15"/>
      <c r="BA351" s="28"/>
      <c r="BB351" s="71"/>
      <c r="BC351" s="173"/>
      <c r="BD351" s="220"/>
      <c r="BH351" s="221"/>
      <c r="BK351" s="50"/>
      <c r="BL351" s="115"/>
      <c r="BM351" s="43"/>
      <c r="BN351" s="43"/>
      <c r="BO351" s="43"/>
      <c r="BP351" s="115"/>
      <c r="BS351" s="50"/>
      <c r="BT351" s="115"/>
      <c r="BU351" s="222"/>
      <c r="BV351" s="223"/>
      <c r="BZ351" s="221"/>
      <c r="CC351" s="50"/>
      <c r="CD351" s="115"/>
      <c r="CE351" s="43"/>
      <c r="CF351" s="43"/>
      <c r="CG351" s="43"/>
      <c r="CH351" s="115"/>
      <c r="CK351" s="50"/>
      <c r="CL351" s="115"/>
      <c r="CM351" s="222"/>
      <c r="CN351" s="223"/>
      <c r="CR351" s="221"/>
      <c r="CU351" s="50"/>
      <c r="CV351" s="115"/>
      <c r="CW351" s="43"/>
      <c r="CX351" s="43"/>
      <c r="CY351" s="43"/>
      <c r="CZ351" s="115"/>
      <c r="DC351" s="50"/>
      <c r="DD351" s="115"/>
      <c r="DE351" s="222"/>
      <c r="DF351" s="223"/>
      <c r="DJ351" s="221"/>
      <c r="DM351" s="50"/>
      <c r="DN351" s="115"/>
      <c r="DO351" s="43"/>
      <c r="DP351" s="43"/>
      <c r="DQ351" s="43"/>
      <c r="DR351" s="115"/>
      <c r="DU351" s="50"/>
      <c r="DV351" s="115"/>
      <c r="DW351" s="222"/>
      <c r="DX351" s="223"/>
      <c r="EB351" s="221"/>
      <c r="EE351" s="50"/>
      <c r="EF351" s="115"/>
      <c r="EG351" s="43"/>
      <c r="EH351" s="43"/>
      <c r="EI351" s="43"/>
      <c r="EJ351" s="115"/>
      <c r="EM351" s="50"/>
      <c r="EN351" s="115"/>
      <c r="EO351" s="222"/>
      <c r="EP351" s="223"/>
      <c r="ET351" s="221"/>
      <c r="EW351" s="50"/>
      <c r="EX351" s="115"/>
      <c r="EY351" s="43"/>
      <c r="EZ351" s="43"/>
      <c r="FA351" s="43"/>
      <c r="FB351" s="115"/>
      <c r="FE351" s="50"/>
      <c r="FF351" s="115"/>
      <c r="FG351" s="222"/>
      <c r="FH351" s="223"/>
      <c r="FL351" s="221"/>
      <c r="FO351" s="50"/>
      <c r="FP351" s="115"/>
      <c r="FQ351" s="43"/>
      <c r="FR351" s="43"/>
      <c r="FS351" s="43"/>
      <c r="FT351" s="115"/>
      <c r="FW351" s="50"/>
      <c r="FX351" s="115"/>
      <c r="FY351" s="222"/>
      <c r="FZ351" s="223"/>
      <c r="GD351" s="221"/>
      <c r="GG351" s="50"/>
      <c r="GH351" s="115"/>
      <c r="GI351" s="43"/>
      <c r="GJ351" s="43"/>
      <c r="GK351" s="43"/>
      <c r="GL351" s="115"/>
      <c r="GO351" s="50"/>
      <c r="GP351" s="115"/>
      <c r="GQ351" s="222"/>
    </row>
    <row r="352">
      <c r="A352" s="218"/>
      <c r="B352" s="219"/>
      <c r="C352" s="15"/>
      <c r="D352" s="15"/>
      <c r="E352" s="15"/>
      <c r="F352" s="71"/>
      <c r="G352" s="15"/>
      <c r="H352" s="15"/>
      <c r="I352" s="28"/>
      <c r="J352" s="71"/>
      <c r="K352" s="35"/>
      <c r="L352" s="35"/>
      <c r="M352" s="35"/>
      <c r="N352" s="71"/>
      <c r="O352" s="15"/>
      <c r="P352" s="15"/>
      <c r="Q352" s="28"/>
      <c r="R352" s="71"/>
      <c r="S352" s="173"/>
      <c r="T352" s="219"/>
      <c r="U352" s="15"/>
      <c r="V352" s="15"/>
      <c r="W352" s="15"/>
      <c r="X352" s="165"/>
      <c r="Y352" s="15"/>
      <c r="Z352" s="15"/>
      <c r="AA352" s="28"/>
      <c r="AB352" s="71"/>
      <c r="AC352" s="35"/>
      <c r="AD352" s="35"/>
      <c r="AE352" s="35"/>
      <c r="AF352" s="71"/>
      <c r="AG352" s="15"/>
      <c r="AH352" s="15"/>
      <c r="AI352" s="15"/>
      <c r="AJ352" s="71"/>
      <c r="AK352" s="173"/>
      <c r="AL352" s="219"/>
      <c r="AM352" s="15"/>
      <c r="AN352" s="15"/>
      <c r="AO352" s="15"/>
      <c r="AP352" s="165"/>
      <c r="AQ352" s="15"/>
      <c r="AR352" s="15"/>
      <c r="AS352" s="28"/>
      <c r="AT352" s="71"/>
      <c r="AU352" s="35"/>
      <c r="AV352" s="35"/>
      <c r="AW352" s="35"/>
      <c r="AX352" s="71"/>
      <c r="AY352" s="15"/>
      <c r="AZ352" s="15"/>
      <c r="BA352" s="28"/>
      <c r="BB352" s="71"/>
      <c r="BC352" s="173"/>
      <c r="BD352" s="220"/>
      <c r="BH352" s="221"/>
      <c r="BK352" s="50"/>
      <c r="BL352" s="115"/>
      <c r="BM352" s="43"/>
      <c r="BN352" s="43"/>
      <c r="BO352" s="43"/>
      <c r="BP352" s="115"/>
      <c r="BS352" s="50"/>
      <c r="BT352" s="115"/>
      <c r="BU352" s="222"/>
      <c r="BV352" s="223"/>
      <c r="BZ352" s="221"/>
      <c r="CC352" s="50"/>
      <c r="CD352" s="115"/>
      <c r="CE352" s="43"/>
      <c r="CF352" s="43"/>
      <c r="CG352" s="43"/>
      <c r="CH352" s="115"/>
      <c r="CK352" s="50"/>
      <c r="CL352" s="115"/>
      <c r="CM352" s="222"/>
      <c r="CN352" s="223"/>
      <c r="CR352" s="221"/>
      <c r="CU352" s="50"/>
      <c r="CV352" s="115"/>
      <c r="CW352" s="43"/>
      <c r="CX352" s="43"/>
      <c r="CY352" s="43"/>
      <c r="CZ352" s="115"/>
      <c r="DC352" s="50"/>
      <c r="DD352" s="115"/>
      <c r="DE352" s="222"/>
      <c r="DF352" s="223"/>
      <c r="DJ352" s="221"/>
      <c r="DM352" s="50"/>
      <c r="DN352" s="115"/>
      <c r="DO352" s="43"/>
      <c r="DP352" s="43"/>
      <c r="DQ352" s="43"/>
      <c r="DR352" s="115"/>
      <c r="DU352" s="50"/>
      <c r="DV352" s="115"/>
      <c r="DW352" s="222"/>
      <c r="DX352" s="223"/>
      <c r="EB352" s="221"/>
      <c r="EE352" s="50"/>
      <c r="EF352" s="115"/>
      <c r="EG352" s="43"/>
      <c r="EH352" s="43"/>
      <c r="EI352" s="43"/>
      <c r="EJ352" s="115"/>
      <c r="EM352" s="50"/>
      <c r="EN352" s="115"/>
      <c r="EO352" s="222"/>
      <c r="EP352" s="223"/>
      <c r="ET352" s="221"/>
      <c r="EW352" s="50"/>
      <c r="EX352" s="115"/>
      <c r="EY352" s="43"/>
      <c r="EZ352" s="43"/>
      <c r="FA352" s="43"/>
      <c r="FB352" s="115"/>
      <c r="FE352" s="50"/>
      <c r="FF352" s="115"/>
      <c r="FG352" s="222"/>
      <c r="FH352" s="223"/>
      <c r="FL352" s="221"/>
      <c r="FO352" s="50"/>
      <c r="FP352" s="115"/>
      <c r="FQ352" s="43"/>
      <c r="FR352" s="43"/>
      <c r="FS352" s="43"/>
      <c r="FT352" s="115"/>
      <c r="FW352" s="50"/>
      <c r="FX352" s="115"/>
      <c r="FY352" s="222"/>
      <c r="FZ352" s="223"/>
      <c r="GD352" s="221"/>
      <c r="GG352" s="50"/>
      <c r="GH352" s="115"/>
      <c r="GI352" s="43"/>
      <c r="GJ352" s="43"/>
      <c r="GK352" s="43"/>
      <c r="GL352" s="115"/>
      <c r="GO352" s="50"/>
      <c r="GP352" s="115"/>
      <c r="GQ352" s="222"/>
    </row>
    <row r="353">
      <c r="A353" s="218"/>
      <c r="B353" s="219"/>
      <c r="C353" s="15"/>
      <c r="D353" s="15"/>
      <c r="E353" s="15"/>
      <c r="F353" s="71"/>
      <c r="G353" s="15"/>
      <c r="H353" s="15"/>
      <c r="I353" s="28"/>
      <c r="J353" s="71"/>
      <c r="K353" s="35"/>
      <c r="L353" s="35"/>
      <c r="M353" s="35"/>
      <c r="N353" s="71"/>
      <c r="O353" s="15"/>
      <c r="P353" s="15"/>
      <c r="Q353" s="28"/>
      <c r="R353" s="71"/>
      <c r="S353" s="173"/>
      <c r="T353" s="219"/>
      <c r="U353" s="15"/>
      <c r="V353" s="15"/>
      <c r="W353" s="15"/>
      <c r="X353" s="165"/>
      <c r="Y353" s="15"/>
      <c r="Z353" s="15"/>
      <c r="AA353" s="28"/>
      <c r="AB353" s="71"/>
      <c r="AC353" s="35"/>
      <c r="AD353" s="35"/>
      <c r="AE353" s="35"/>
      <c r="AF353" s="71"/>
      <c r="AG353" s="15"/>
      <c r="AH353" s="15"/>
      <c r="AI353" s="15"/>
      <c r="AJ353" s="71"/>
      <c r="AK353" s="173"/>
      <c r="AL353" s="219"/>
      <c r="AM353" s="15"/>
      <c r="AN353" s="15"/>
      <c r="AO353" s="15"/>
      <c r="AP353" s="165"/>
      <c r="AQ353" s="15"/>
      <c r="AR353" s="15"/>
      <c r="AS353" s="28"/>
      <c r="AT353" s="71"/>
      <c r="AU353" s="35"/>
      <c r="AV353" s="35"/>
      <c r="AW353" s="35"/>
      <c r="AX353" s="71"/>
      <c r="AY353" s="15"/>
      <c r="AZ353" s="15"/>
      <c r="BA353" s="28"/>
      <c r="BB353" s="71"/>
      <c r="BC353" s="173"/>
      <c r="BD353" s="220"/>
      <c r="BH353" s="221"/>
      <c r="BK353" s="50"/>
      <c r="BL353" s="115"/>
      <c r="BM353" s="43"/>
      <c r="BN353" s="43"/>
      <c r="BO353" s="43"/>
      <c r="BP353" s="115"/>
      <c r="BS353" s="50"/>
      <c r="BT353" s="115"/>
      <c r="BU353" s="222"/>
      <c r="BV353" s="223"/>
      <c r="BZ353" s="221"/>
      <c r="CC353" s="50"/>
      <c r="CD353" s="115"/>
      <c r="CE353" s="43"/>
      <c r="CF353" s="43"/>
      <c r="CG353" s="43"/>
      <c r="CH353" s="115"/>
      <c r="CK353" s="50"/>
      <c r="CL353" s="115"/>
      <c r="CM353" s="222"/>
      <c r="CN353" s="223"/>
      <c r="CR353" s="221"/>
      <c r="CU353" s="50"/>
      <c r="CV353" s="115"/>
      <c r="CW353" s="43"/>
      <c r="CX353" s="43"/>
      <c r="CY353" s="43"/>
      <c r="CZ353" s="115"/>
      <c r="DC353" s="50"/>
      <c r="DD353" s="115"/>
      <c r="DE353" s="222"/>
      <c r="DF353" s="223"/>
      <c r="DJ353" s="221"/>
      <c r="DM353" s="50"/>
      <c r="DN353" s="115"/>
      <c r="DO353" s="43"/>
      <c r="DP353" s="43"/>
      <c r="DQ353" s="43"/>
      <c r="DR353" s="115"/>
      <c r="DU353" s="50"/>
      <c r="DV353" s="115"/>
      <c r="DW353" s="222"/>
      <c r="DX353" s="223"/>
      <c r="EB353" s="221"/>
      <c r="EE353" s="50"/>
      <c r="EF353" s="115"/>
      <c r="EG353" s="43"/>
      <c r="EH353" s="43"/>
      <c r="EI353" s="43"/>
      <c r="EJ353" s="115"/>
      <c r="EM353" s="50"/>
      <c r="EN353" s="115"/>
      <c r="EO353" s="222"/>
      <c r="EP353" s="223"/>
      <c r="ET353" s="221"/>
      <c r="EW353" s="50"/>
      <c r="EX353" s="115"/>
      <c r="EY353" s="43"/>
      <c r="EZ353" s="43"/>
      <c r="FA353" s="43"/>
      <c r="FB353" s="115"/>
      <c r="FE353" s="50"/>
      <c r="FF353" s="115"/>
      <c r="FG353" s="222"/>
      <c r="FH353" s="223"/>
      <c r="FL353" s="221"/>
      <c r="FO353" s="50"/>
      <c r="FP353" s="115"/>
      <c r="FQ353" s="43"/>
      <c r="FR353" s="43"/>
      <c r="FS353" s="43"/>
      <c r="FT353" s="115"/>
      <c r="FW353" s="50"/>
      <c r="FX353" s="115"/>
      <c r="FY353" s="222"/>
      <c r="FZ353" s="223"/>
      <c r="GD353" s="221"/>
      <c r="GG353" s="50"/>
      <c r="GH353" s="115"/>
      <c r="GI353" s="43"/>
      <c r="GJ353" s="43"/>
      <c r="GK353" s="43"/>
      <c r="GL353" s="115"/>
      <c r="GO353" s="50"/>
      <c r="GP353" s="115"/>
      <c r="GQ353" s="222"/>
    </row>
    <row r="354">
      <c r="A354" s="218"/>
      <c r="B354" s="219"/>
      <c r="C354" s="15"/>
      <c r="D354" s="15"/>
      <c r="E354" s="15"/>
      <c r="F354" s="71"/>
      <c r="G354" s="15"/>
      <c r="H354" s="15"/>
      <c r="I354" s="28"/>
      <c r="J354" s="71"/>
      <c r="K354" s="35"/>
      <c r="L354" s="35"/>
      <c r="M354" s="35"/>
      <c r="N354" s="71"/>
      <c r="O354" s="15"/>
      <c r="P354" s="15"/>
      <c r="Q354" s="28"/>
      <c r="R354" s="71"/>
      <c r="S354" s="173"/>
      <c r="T354" s="219"/>
      <c r="U354" s="15"/>
      <c r="V354" s="15"/>
      <c r="W354" s="15"/>
      <c r="X354" s="165"/>
      <c r="Y354" s="15"/>
      <c r="Z354" s="15"/>
      <c r="AA354" s="28"/>
      <c r="AB354" s="71"/>
      <c r="AC354" s="35"/>
      <c r="AD354" s="35"/>
      <c r="AE354" s="35"/>
      <c r="AF354" s="71"/>
      <c r="AG354" s="15"/>
      <c r="AH354" s="15"/>
      <c r="AI354" s="15"/>
      <c r="AJ354" s="71"/>
      <c r="AK354" s="173"/>
      <c r="AL354" s="219"/>
      <c r="AM354" s="15"/>
      <c r="AN354" s="15"/>
      <c r="AO354" s="15"/>
      <c r="AP354" s="165"/>
      <c r="AQ354" s="15"/>
      <c r="AR354" s="15"/>
      <c r="AS354" s="28"/>
      <c r="AT354" s="71"/>
      <c r="AU354" s="35"/>
      <c r="AV354" s="35"/>
      <c r="AW354" s="35"/>
      <c r="AX354" s="71"/>
      <c r="AY354" s="15"/>
      <c r="AZ354" s="15"/>
      <c r="BA354" s="28"/>
      <c r="BB354" s="71"/>
      <c r="BC354" s="173"/>
      <c r="BD354" s="220"/>
      <c r="BH354" s="221"/>
      <c r="BK354" s="50"/>
      <c r="BL354" s="115"/>
      <c r="BM354" s="43"/>
      <c r="BN354" s="43"/>
      <c r="BO354" s="43"/>
      <c r="BP354" s="115"/>
      <c r="BS354" s="50"/>
      <c r="BT354" s="115"/>
      <c r="BU354" s="222"/>
      <c r="BV354" s="223"/>
      <c r="BZ354" s="221"/>
      <c r="CC354" s="50"/>
      <c r="CD354" s="115"/>
      <c r="CE354" s="43"/>
      <c r="CF354" s="43"/>
      <c r="CG354" s="43"/>
      <c r="CH354" s="115"/>
      <c r="CK354" s="50"/>
      <c r="CL354" s="115"/>
      <c r="CM354" s="222"/>
      <c r="CN354" s="223"/>
      <c r="CR354" s="221"/>
      <c r="CU354" s="50"/>
      <c r="CV354" s="115"/>
      <c r="CW354" s="43"/>
      <c r="CX354" s="43"/>
      <c r="CY354" s="43"/>
      <c r="CZ354" s="115"/>
      <c r="DC354" s="50"/>
      <c r="DD354" s="115"/>
      <c r="DE354" s="222"/>
      <c r="DF354" s="223"/>
      <c r="DJ354" s="221"/>
      <c r="DM354" s="50"/>
      <c r="DN354" s="115"/>
      <c r="DO354" s="43"/>
      <c r="DP354" s="43"/>
      <c r="DQ354" s="43"/>
      <c r="DR354" s="115"/>
      <c r="DU354" s="50"/>
      <c r="DV354" s="115"/>
      <c r="DW354" s="222"/>
      <c r="DX354" s="223"/>
      <c r="EB354" s="221"/>
      <c r="EE354" s="50"/>
      <c r="EF354" s="115"/>
      <c r="EG354" s="43"/>
      <c r="EH354" s="43"/>
      <c r="EI354" s="43"/>
      <c r="EJ354" s="115"/>
      <c r="EM354" s="50"/>
      <c r="EN354" s="115"/>
      <c r="EO354" s="222"/>
      <c r="EP354" s="223"/>
      <c r="ET354" s="221"/>
      <c r="EW354" s="50"/>
      <c r="EX354" s="115"/>
      <c r="EY354" s="43"/>
      <c r="EZ354" s="43"/>
      <c r="FA354" s="43"/>
      <c r="FB354" s="115"/>
      <c r="FE354" s="50"/>
      <c r="FF354" s="115"/>
      <c r="FG354" s="222"/>
      <c r="FH354" s="223"/>
      <c r="FL354" s="221"/>
      <c r="FO354" s="50"/>
      <c r="FP354" s="115"/>
      <c r="FQ354" s="43"/>
      <c r="FR354" s="43"/>
      <c r="FS354" s="43"/>
      <c r="FT354" s="115"/>
      <c r="FW354" s="50"/>
      <c r="FX354" s="115"/>
      <c r="FY354" s="222"/>
      <c r="FZ354" s="223"/>
      <c r="GD354" s="221"/>
      <c r="GG354" s="50"/>
      <c r="GH354" s="115"/>
      <c r="GI354" s="43"/>
      <c r="GJ354" s="43"/>
      <c r="GK354" s="43"/>
      <c r="GL354" s="115"/>
      <c r="GO354" s="50"/>
      <c r="GP354" s="115"/>
      <c r="GQ354" s="222"/>
    </row>
    <row r="355">
      <c r="A355" s="218"/>
      <c r="B355" s="219"/>
      <c r="C355" s="15"/>
      <c r="D355" s="15"/>
      <c r="E355" s="15"/>
      <c r="F355" s="71"/>
      <c r="G355" s="15"/>
      <c r="H355" s="15"/>
      <c r="I355" s="28"/>
      <c r="J355" s="71"/>
      <c r="K355" s="35"/>
      <c r="L355" s="35"/>
      <c r="M355" s="35"/>
      <c r="N355" s="71"/>
      <c r="O355" s="15"/>
      <c r="P355" s="15"/>
      <c r="Q355" s="28"/>
      <c r="R355" s="71"/>
      <c r="S355" s="173"/>
      <c r="T355" s="219"/>
      <c r="U355" s="15"/>
      <c r="V355" s="15"/>
      <c r="W355" s="15"/>
      <c r="X355" s="165"/>
      <c r="Y355" s="15"/>
      <c r="Z355" s="15"/>
      <c r="AA355" s="28"/>
      <c r="AB355" s="71"/>
      <c r="AC355" s="35"/>
      <c r="AD355" s="35"/>
      <c r="AE355" s="35"/>
      <c r="AF355" s="71"/>
      <c r="AG355" s="15"/>
      <c r="AH355" s="15"/>
      <c r="AI355" s="15"/>
      <c r="AJ355" s="71"/>
      <c r="AK355" s="173"/>
      <c r="AL355" s="219"/>
      <c r="AM355" s="15"/>
      <c r="AN355" s="15"/>
      <c r="AO355" s="15"/>
      <c r="AP355" s="165"/>
      <c r="AQ355" s="15"/>
      <c r="AR355" s="15"/>
      <c r="AS355" s="28"/>
      <c r="AT355" s="71"/>
      <c r="AU355" s="35"/>
      <c r="AV355" s="35"/>
      <c r="AW355" s="35"/>
      <c r="AX355" s="71"/>
      <c r="AY355" s="15"/>
      <c r="AZ355" s="15"/>
      <c r="BA355" s="28"/>
      <c r="BB355" s="71"/>
      <c r="BC355" s="173"/>
      <c r="BD355" s="220"/>
      <c r="BH355" s="221"/>
      <c r="BK355" s="50"/>
      <c r="BL355" s="115"/>
      <c r="BM355" s="43"/>
      <c r="BN355" s="43"/>
      <c r="BO355" s="43"/>
      <c r="BP355" s="115"/>
      <c r="BS355" s="50"/>
      <c r="BT355" s="115"/>
      <c r="BU355" s="222"/>
      <c r="BV355" s="223"/>
      <c r="BZ355" s="221"/>
      <c r="CC355" s="50"/>
      <c r="CD355" s="115"/>
      <c r="CE355" s="43"/>
      <c r="CF355" s="43"/>
      <c r="CG355" s="43"/>
      <c r="CH355" s="115"/>
      <c r="CK355" s="50"/>
      <c r="CL355" s="115"/>
      <c r="CM355" s="222"/>
      <c r="CN355" s="223"/>
      <c r="CR355" s="221"/>
      <c r="CU355" s="50"/>
      <c r="CV355" s="115"/>
      <c r="CW355" s="43"/>
      <c r="CX355" s="43"/>
      <c r="CY355" s="43"/>
      <c r="CZ355" s="115"/>
      <c r="DC355" s="50"/>
      <c r="DD355" s="115"/>
      <c r="DE355" s="222"/>
      <c r="DF355" s="223"/>
      <c r="DJ355" s="221"/>
      <c r="DM355" s="50"/>
      <c r="DN355" s="115"/>
      <c r="DO355" s="43"/>
      <c r="DP355" s="43"/>
      <c r="DQ355" s="43"/>
      <c r="DR355" s="115"/>
      <c r="DU355" s="50"/>
      <c r="DV355" s="115"/>
      <c r="DW355" s="222"/>
      <c r="DX355" s="223"/>
      <c r="EB355" s="221"/>
      <c r="EE355" s="50"/>
      <c r="EF355" s="115"/>
      <c r="EG355" s="43"/>
      <c r="EH355" s="43"/>
      <c r="EI355" s="43"/>
      <c r="EJ355" s="115"/>
      <c r="EM355" s="50"/>
      <c r="EN355" s="115"/>
      <c r="EO355" s="222"/>
      <c r="EP355" s="223"/>
      <c r="ET355" s="221"/>
      <c r="EW355" s="50"/>
      <c r="EX355" s="115"/>
      <c r="EY355" s="43"/>
      <c r="EZ355" s="43"/>
      <c r="FA355" s="43"/>
      <c r="FB355" s="115"/>
      <c r="FE355" s="50"/>
      <c r="FF355" s="115"/>
      <c r="FG355" s="222"/>
      <c r="FH355" s="223"/>
      <c r="FL355" s="221"/>
      <c r="FO355" s="50"/>
      <c r="FP355" s="115"/>
      <c r="FQ355" s="43"/>
      <c r="FR355" s="43"/>
      <c r="FS355" s="43"/>
      <c r="FT355" s="115"/>
      <c r="FW355" s="50"/>
      <c r="FX355" s="115"/>
      <c r="FY355" s="222"/>
      <c r="FZ355" s="223"/>
      <c r="GD355" s="221"/>
      <c r="GG355" s="50"/>
      <c r="GH355" s="115"/>
      <c r="GI355" s="43"/>
      <c r="GJ355" s="43"/>
      <c r="GK355" s="43"/>
      <c r="GL355" s="115"/>
      <c r="GO355" s="50"/>
      <c r="GP355" s="115"/>
      <c r="GQ355" s="222"/>
    </row>
    <row r="356">
      <c r="A356" s="218"/>
      <c r="B356" s="219"/>
      <c r="C356" s="15"/>
      <c r="D356" s="15"/>
      <c r="E356" s="15"/>
      <c r="F356" s="71"/>
      <c r="G356" s="15"/>
      <c r="H356" s="15"/>
      <c r="I356" s="28"/>
      <c r="J356" s="71"/>
      <c r="K356" s="35"/>
      <c r="L356" s="35"/>
      <c r="M356" s="35"/>
      <c r="N356" s="71"/>
      <c r="O356" s="15"/>
      <c r="P356" s="15"/>
      <c r="Q356" s="28"/>
      <c r="R356" s="71"/>
      <c r="S356" s="173"/>
      <c r="T356" s="219"/>
      <c r="U356" s="15"/>
      <c r="V356" s="15"/>
      <c r="W356" s="15"/>
      <c r="X356" s="165"/>
      <c r="Y356" s="15"/>
      <c r="Z356" s="15"/>
      <c r="AA356" s="28"/>
      <c r="AB356" s="71"/>
      <c r="AC356" s="35"/>
      <c r="AD356" s="35"/>
      <c r="AE356" s="35"/>
      <c r="AF356" s="71"/>
      <c r="AG356" s="15"/>
      <c r="AH356" s="15"/>
      <c r="AI356" s="15"/>
      <c r="AJ356" s="71"/>
      <c r="AK356" s="173"/>
      <c r="AL356" s="219"/>
      <c r="AM356" s="15"/>
      <c r="AN356" s="15"/>
      <c r="AO356" s="15"/>
      <c r="AP356" s="165"/>
      <c r="AQ356" s="15"/>
      <c r="AR356" s="15"/>
      <c r="AS356" s="28"/>
      <c r="AT356" s="71"/>
      <c r="AU356" s="35"/>
      <c r="AV356" s="35"/>
      <c r="AW356" s="35"/>
      <c r="AX356" s="71"/>
      <c r="AY356" s="15"/>
      <c r="AZ356" s="15"/>
      <c r="BA356" s="28"/>
      <c r="BB356" s="71"/>
      <c r="BC356" s="173"/>
      <c r="BD356" s="220"/>
      <c r="BH356" s="221"/>
      <c r="BK356" s="50"/>
      <c r="BL356" s="115"/>
      <c r="BM356" s="43"/>
      <c r="BN356" s="43"/>
      <c r="BO356" s="43"/>
      <c r="BP356" s="115"/>
      <c r="BS356" s="50"/>
      <c r="BT356" s="115"/>
      <c r="BU356" s="222"/>
      <c r="BV356" s="223"/>
      <c r="BZ356" s="221"/>
      <c r="CC356" s="50"/>
      <c r="CD356" s="115"/>
      <c r="CE356" s="43"/>
      <c r="CF356" s="43"/>
      <c r="CG356" s="43"/>
      <c r="CH356" s="115"/>
      <c r="CK356" s="50"/>
      <c r="CL356" s="115"/>
      <c r="CM356" s="222"/>
      <c r="CN356" s="223"/>
      <c r="CR356" s="221"/>
      <c r="CU356" s="50"/>
      <c r="CV356" s="115"/>
      <c r="CW356" s="43"/>
      <c r="CX356" s="43"/>
      <c r="CY356" s="43"/>
      <c r="CZ356" s="115"/>
      <c r="DC356" s="50"/>
      <c r="DD356" s="115"/>
      <c r="DE356" s="222"/>
      <c r="DF356" s="223"/>
      <c r="DJ356" s="221"/>
      <c r="DM356" s="50"/>
      <c r="DN356" s="115"/>
      <c r="DO356" s="43"/>
      <c r="DP356" s="43"/>
      <c r="DQ356" s="43"/>
      <c r="DR356" s="115"/>
      <c r="DU356" s="50"/>
      <c r="DV356" s="115"/>
      <c r="DW356" s="222"/>
      <c r="DX356" s="223"/>
      <c r="EB356" s="221"/>
      <c r="EE356" s="50"/>
      <c r="EF356" s="115"/>
      <c r="EG356" s="43"/>
      <c r="EH356" s="43"/>
      <c r="EI356" s="43"/>
      <c r="EJ356" s="115"/>
      <c r="EM356" s="50"/>
      <c r="EN356" s="115"/>
      <c r="EO356" s="222"/>
      <c r="EP356" s="223"/>
      <c r="ET356" s="221"/>
      <c r="EW356" s="50"/>
      <c r="EX356" s="115"/>
      <c r="EY356" s="43"/>
      <c r="EZ356" s="43"/>
      <c r="FA356" s="43"/>
      <c r="FB356" s="115"/>
      <c r="FE356" s="50"/>
      <c r="FF356" s="115"/>
      <c r="FG356" s="222"/>
      <c r="FH356" s="223"/>
      <c r="FL356" s="221"/>
      <c r="FO356" s="50"/>
      <c r="FP356" s="115"/>
      <c r="FQ356" s="43"/>
      <c r="FR356" s="43"/>
      <c r="FS356" s="43"/>
      <c r="FT356" s="115"/>
      <c r="FW356" s="50"/>
      <c r="FX356" s="115"/>
      <c r="FY356" s="222"/>
      <c r="FZ356" s="223"/>
      <c r="GD356" s="221"/>
      <c r="GG356" s="50"/>
      <c r="GH356" s="115"/>
      <c r="GI356" s="43"/>
      <c r="GJ356" s="43"/>
      <c r="GK356" s="43"/>
      <c r="GL356" s="115"/>
      <c r="GO356" s="50"/>
      <c r="GP356" s="115"/>
      <c r="GQ356" s="222"/>
    </row>
    <row r="357">
      <c r="A357" s="218"/>
      <c r="B357" s="219"/>
      <c r="C357" s="15"/>
      <c r="D357" s="15"/>
      <c r="E357" s="15"/>
      <c r="F357" s="71"/>
      <c r="G357" s="15"/>
      <c r="H357" s="15"/>
      <c r="I357" s="28"/>
      <c r="J357" s="71"/>
      <c r="K357" s="35"/>
      <c r="L357" s="35"/>
      <c r="M357" s="35"/>
      <c r="N357" s="71"/>
      <c r="O357" s="15"/>
      <c r="P357" s="15"/>
      <c r="Q357" s="28"/>
      <c r="R357" s="71"/>
      <c r="S357" s="173"/>
      <c r="T357" s="219"/>
      <c r="U357" s="15"/>
      <c r="V357" s="15"/>
      <c r="W357" s="15"/>
      <c r="X357" s="165"/>
      <c r="Y357" s="15"/>
      <c r="Z357" s="15"/>
      <c r="AA357" s="28"/>
      <c r="AB357" s="71"/>
      <c r="AC357" s="35"/>
      <c r="AD357" s="35"/>
      <c r="AE357" s="35"/>
      <c r="AF357" s="71"/>
      <c r="AG357" s="15"/>
      <c r="AH357" s="15"/>
      <c r="AI357" s="15"/>
      <c r="AJ357" s="71"/>
      <c r="AK357" s="173"/>
      <c r="AL357" s="219"/>
      <c r="AM357" s="15"/>
      <c r="AN357" s="15"/>
      <c r="AO357" s="15"/>
      <c r="AP357" s="165"/>
      <c r="AQ357" s="15"/>
      <c r="AR357" s="15"/>
      <c r="AS357" s="28"/>
      <c r="AT357" s="71"/>
      <c r="AU357" s="35"/>
      <c r="AV357" s="35"/>
      <c r="AW357" s="35"/>
      <c r="AX357" s="71"/>
      <c r="AY357" s="15"/>
      <c r="AZ357" s="15"/>
      <c r="BA357" s="28"/>
      <c r="BB357" s="71"/>
      <c r="BC357" s="173"/>
      <c r="BD357" s="220"/>
      <c r="BH357" s="221"/>
      <c r="BK357" s="50"/>
      <c r="BL357" s="115"/>
      <c r="BM357" s="43"/>
      <c r="BN357" s="43"/>
      <c r="BO357" s="43"/>
      <c r="BP357" s="115"/>
      <c r="BS357" s="50"/>
      <c r="BT357" s="115"/>
      <c r="BU357" s="222"/>
      <c r="BV357" s="223"/>
      <c r="BZ357" s="221"/>
      <c r="CC357" s="50"/>
      <c r="CD357" s="115"/>
      <c r="CE357" s="43"/>
      <c r="CF357" s="43"/>
      <c r="CG357" s="43"/>
      <c r="CH357" s="115"/>
      <c r="CK357" s="50"/>
      <c r="CL357" s="115"/>
      <c r="CM357" s="222"/>
      <c r="CN357" s="223"/>
      <c r="CR357" s="221"/>
      <c r="CU357" s="50"/>
      <c r="CV357" s="115"/>
      <c r="CW357" s="43"/>
      <c r="CX357" s="43"/>
      <c r="CY357" s="43"/>
      <c r="CZ357" s="115"/>
      <c r="DC357" s="50"/>
      <c r="DD357" s="115"/>
      <c r="DE357" s="222"/>
      <c r="DF357" s="223"/>
      <c r="DJ357" s="221"/>
      <c r="DM357" s="50"/>
      <c r="DN357" s="115"/>
      <c r="DO357" s="43"/>
      <c r="DP357" s="43"/>
      <c r="DQ357" s="43"/>
      <c r="DR357" s="115"/>
      <c r="DU357" s="50"/>
      <c r="DV357" s="115"/>
      <c r="DW357" s="222"/>
      <c r="DX357" s="223"/>
      <c r="EB357" s="221"/>
      <c r="EE357" s="50"/>
      <c r="EF357" s="115"/>
      <c r="EG357" s="43"/>
      <c r="EH357" s="43"/>
      <c r="EI357" s="43"/>
      <c r="EJ357" s="115"/>
      <c r="EM357" s="50"/>
      <c r="EN357" s="115"/>
      <c r="EO357" s="222"/>
      <c r="EP357" s="223"/>
      <c r="ET357" s="221"/>
      <c r="EW357" s="50"/>
      <c r="EX357" s="115"/>
      <c r="EY357" s="43"/>
      <c r="EZ357" s="43"/>
      <c r="FA357" s="43"/>
      <c r="FB357" s="115"/>
      <c r="FE357" s="50"/>
      <c r="FF357" s="115"/>
      <c r="FG357" s="222"/>
      <c r="FH357" s="223"/>
      <c r="FL357" s="221"/>
      <c r="FO357" s="50"/>
      <c r="FP357" s="115"/>
      <c r="FQ357" s="43"/>
      <c r="FR357" s="43"/>
      <c r="FS357" s="43"/>
      <c r="FT357" s="115"/>
      <c r="FW357" s="50"/>
      <c r="FX357" s="115"/>
      <c r="FY357" s="222"/>
      <c r="FZ357" s="223"/>
      <c r="GD357" s="221"/>
      <c r="GG357" s="50"/>
      <c r="GH357" s="115"/>
      <c r="GI357" s="43"/>
      <c r="GJ357" s="43"/>
      <c r="GK357" s="43"/>
      <c r="GL357" s="115"/>
      <c r="GO357" s="50"/>
      <c r="GP357" s="115"/>
      <c r="GQ357" s="222"/>
    </row>
    <row r="358">
      <c r="A358" s="218"/>
      <c r="B358" s="219"/>
      <c r="C358" s="15"/>
      <c r="D358" s="15"/>
      <c r="E358" s="15"/>
      <c r="F358" s="71"/>
      <c r="G358" s="15"/>
      <c r="H358" s="15"/>
      <c r="I358" s="28"/>
      <c r="J358" s="71"/>
      <c r="K358" s="35"/>
      <c r="L358" s="35"/>
      <c r="M358" s="35"/>
      <c r="N358" s="71"/>
      <c r="O358" s="15"/>
      <c r="P358" s="15"/>
      <c r="Q358" s="28"/>
      <c r="R358" s="71"/>
      <c r="S358" s="173"/>
      <c r="T358" s="219"/>
      <c r="U358" s="15"/>
      <c r="V358" s="15"/>
      <c r="W358" s="15"/>
      <c r="X358" s="165"/>
      <c r="Y358" s="15"/>
      <c r="Z358" s="15"/>
      <c r="AA358" s="28"/>
      <c r="AB358" s="71"/>
      <c r="AC358" s="35"/>
      <c r="AD358" s="35"/>
      <c r="AE358" s="35"/>
      <c r="AF358" s="71"/>
      <c r="AG358" s="15"/>
      <c r="AH358" s="15"/>
      <c r="AI358" s="15"/>
      <c r="AJ358" s="71"/>
      <c r="AK358" s="173"/>
      <c r="AL358" s="219"/>
      <c r="AM358" s="15"/>
      <c r="AN358" s="15"/>
      <c r="AO358" s="15"/>
      <c r="AP358" s="165"/>
      <c r="AQ358" s="15"/>
      <c r="AR358" s="15"/>
      <c r="AS358" s="28"/>
      <c r="AT358" s="71"/>
      <c r="AU358" s="35"/>
      <c r="AV358" s="35"/>
      <c r="AW358" s="35"/>
      <c r="AX358" s="71"/>
      <c r="AY358" s="15"/>
      <c r="AZ358" s="15"/>
      <c r="BA358" s="28"/>
      <c r="BB358" s="71"/>
      <c r="BC358" s="173"/>
      <c r="BD358" s="220"/>
      <c r="BH358" s="221"/>
      <c r="BK358" s="50"/>
      <c r="BL358" s="115"/>
      <c r="BM358" s="43"/>
      <c r="BN358" s="43"/>
      <c r="BO358" s="43"/>
      <c r="BP358" s="115"/>
      <c r="BS358" s="50"/>
      <c r="BT358" s="115"/>
      <c r="BU358" s="222"/>
      <c r="BV358" s="223"/>
      <c r="BZ358" s="221"/>
      <c r="CC358" s="50"/>
      <c r="CD358" s="115"/>
      <c r="CE358" s="43"/>
      <c r="CF358" s="43"/>
      <c r="CG358" s="43"/>
      <c r="CH358" s="115"/>
      <c r="CK358" s="50"/>
      <c r="CL358" s="115"/>
      <c r="CM358" s="222"/>
      <c r="CN358" s="223"/>
      <c r="CR358" s="221"/>
      <c r="CU358" s="50"/>
      <c r="CV358" s="115"/>
      <c r="CW358" s="43"/>
      <c r="CX358" s="43"/>
      <c r="CY358" s="43"/>
      <c r="CZ358" s="115"/>
      <c r="DC358" s="50"/>
      <c r="DD358" s="115"/>
      <c r="DE358" s="222"/>
      <c r="DF358" s="223"/>
      <c r="DJ358" s="221"/>
      <c r="DM358" s="50"/>
      <c r="DN358" s="115"/>
      <c r="DO358" s="43"/>
      <c r="DP358" s="43"/>
      <c r="DQ358" s="43"/>
      <c r="DR358" s="115"/>
      <c r="DU358" s="50"/>
      <c r="DV358" s="115"/>
      <c r="DW358" s="222"/>
      <c r="DX358" s="223"/>
      <c r="EB358" s="221"/>
      <c r="EE358" s="50"/>
      <c r="EF358" s="115"/>
      <c r="EG358" s="43"/>
      <c r="EH358" s="43"/>
      <c r="EI358" s="43"/>
      <c r="EJ358" s="115"/>
      <c r="EM358" s="50"/>
      <c r="EN358" s="115"/>
      <c r="EO358" s="222"/>
      <c r="EP358" s="223"/>
      <c r="ET358" s="221"/>
      <c r="EW358" s="50"/>
      <c r="EX358" s="115"/>
      <c r="EY358" s="43"/>
      <c r="EZ358" s="43"/>
      <c r="FA358" s="43"/>
      <c r="FB358" s="115"/>
      <c r="FE358" s="50"/>
      <c r="FF358" s="115"/>
      <c r="FG358" s="222"/>
      <c r="FH358" s="223"/>
      <c r="FL358" s="221"/>
      <c r="FO358" s="50"/>
      <c r="FP358" s="115"/>
      <c r="FQ358" s="43"/>
      <c r="FR358" s="43"/>
      <c r="FS358" s="43"/>
      <c r="FT358" s="115"/>
      <c r="FW358" s="50"/>
      <c r="FX358" s="115"/>
      <c r="FY358" s="222"/>
      <c r="FZ358" s="223"/>
      <c r="GD358" s="221"/>
      <c r="GG358" s="50"/>
      <c r="GH358" s="115"/>
      <c r="GI358" s="43"/>
      <c r="GJ358" s="43"/>
      <c r="GK358" s="43"/>
      <c r="GL358" s="115"/>
      <c r="GO358" s="50"/>
      <c r="GP358" s="115"/>
      <c r="GQ358" s="222"/>
    </row>
    <row r="359">
      <c r="A359" s="218"/>
      <c r="B359" s="219"/>
      <c r="C359" s="15"/>
      <c r="D359" s="15"/>
      <c r="E359" s="15"/>
      <c r="F359" s="71"/>
      <c r="G359" s="15"/>
      <c r="H359" s="15"/>
      <c r="I359" s="28"/>
      <c r="J359" s="71"/>
      <c r="K359" s="35"/>
      <c r="L359" s="35"/>
      <c r="M359" s="35"/>
      <c r="N359" s="71"/>
      <c r="O359" s="15"/>
      <c r="P359" s="15"/>
      <c r="Q359" s="28"/>
      <c r="R359" s="71"/>
      <c r="S359" s="173"/>
      <c r="T359" s="219"/>
      <c r="U359" s="15"/>
      <c r="V359" s="15"/>
      <c r="W359" s="15"/>
      <c r="X359" s="165"/>
      <c r="Y359" s="15"/>
      <c r="Z359" s="15"/>
      <c r="AA359" s="28"/>
      <c r="AB359" s="71"/>
      <c r="AC359" s="35"/>
      <c r="AD359" s="35"/>
      <c r="AE359" s="35"/>
      <c r="AF359" s="71"/>
      <c r="AG359" s="15"/>
      <c r="AH359" s="15"/>
      <c r="AI359" s="15"/>
      <c r="AJ359" s="71"/>
      <c r="AK359" s="173"/>
      <c r="AL359" s="219"/>
      <c r="AM359" s="15"/>
      <c r="AN359" s="15"/>
      <c r="AO359" s="15"/>
      <c r="AP359" s="165"/>
      <c r="AQ359" s="15"/>
      <c r="AR359" s="15"/>
      <c r="AS359" s="28"/>
      <c r="AT359" s="71"/>
      <c r="AU359" s="35"/>
      <c r="AV359" s="35"/>
      <c r="AW359" s="35"/>
      <c r="AX359" s="71"/>
      <c r="AY359" s="15"/>
      <c r="AZ359" s="15"/>
      <c r="BA359" s="28"/>
      <c r="BB359" s="71"/>
      <c r="BC359" s="173"/>
      <c r="BD359" s="220"/>
      <c r="BH359" s="221"/>
      <c r="BK359" s="50"/>
      <c r="BL359" s="115"/>
      <c r="BM359" s="43"/>
      <c r="BN359" s="43"/>
      <c r="BO359" s="43"/>
      <c r="BP359" s="115"/>
      <c r="BS359" s="50"/>
      <c r="BT359" s="115"/>
      <c r="BU359" s="222"/>
      <c r="BV359" s="223"/>
      <c r="BZ359" s="221"/>
      <c r="CC359" s="50"/>
      <c r="CD359" s="115"/>
      <c r="CE359" s="43"/>
      <c r="CF359" s="43"/>
      <c r="CG359" s="43"/>
      <c r="CH359" s="115"/>
      <c r="CK359" s="50"/>
      <c r="CL359" s="115"/>
      <c r="CM359" s="222"/>
      <c r="CN359" s="223"/>
      <c r="CR359" s="221"/>
      <c r="CU359" s="50"/>
      <c r="CV359" s="115"/>
      <c r="CW359" s="43"/>
      <c r="CX359" s="43"/>
      <c r="CY359" s="43"/>
      <c r="CZ359" s="115"/>
      <c r="DC359" s="50"/>
      <c r="DD359" s="115"/>
      <c r="DE359" s="222"/>
      <c r="DF359" s="223"/>
      <c r="DJ359" s="221"/>
      <c r="DM359" s="50"/>
      <c r="DN359" s="115"/>
      <c r="DO359" s="43"/>
      <c r="DP359" s="43"/>
      <c r="DQ359" s="43"/>
      <c r="DR359" s="115"/>
      <c r="DU359" s="50"/>
      <c r="DV359" s="115"/>
      <c r="DW359" s="222"/>
      <c r="DX359" s="223"/>
      <c r="EB359" s="221"/>
      <c r="EE359" s="50"/>
      <c r="EF359" s="115"/>
      <c r="EG359" s="43"/>
      <c r="EH359" s="43"/>
      <c r="EI359" s="43"/>
      <c r="EJ359" s="115"/>
      <c r="EM359" s="50"/>
      <c r="EN359" s="115"/>
      <c r="EO359" s="222"/>
      <c r="EP359" s="223"/>
      <c r="ET359" s="221"/>
      <c r="EW359" s="50"/>
      <c r="EX359" s="115"/>
      <c r="EY359" s="43"/>
      <c r="EZ359" s="43"/>
      <c r="FA359" s="43"/>
      <c r="FB359" s="115"/>
      <c r="FE359" s="50"/>
      <c r="FF359" s="115"/>
      <c r="FG359" s="222"/>
      <c r="FH359" s="223"/>
      <c r="FL359" s="221"/>
      <c r="FO359" s="50"/>
      <c r="FP359" s="115"/>
      <c r="FQ359" s="43"/>
      <c r="FR359" s="43"/>
      <c r="FS359" s="43"/>
      <c r="FT359" s="115"/>
      <c r="FW359" s="50"/>
      <c r="FX359" s="115"/>
      <c r="FY359" s="222"/>
      <c r="FZ359" s="223"/>
      <c r="GD359" s="221"/>
      <c r="GG359" s="50"/>
      <c r="GH359" s="115"/>
      <c r="GI359" s="43"/>
      <c r="GJ359" s="43"/>
      <c r="GK359" s="43"/>
      <c r="GL359" s="115"/>
      <c r="GO359" s="50"/>
      <c r="GP359" s="115"/>
      <c r="GQ359" s="222"/>
    </row>
    <row r="360">
      <c r="A360" s="218"/>
      <c r="B360" s="219"/>
      <c r="C360" s="15"/>
      <c r="D360" s="15"/>
      <c r="E360" s="15"/>
      <c r="F360" s="71"/>
      <c r="G360" s="15"/>
      <c r="H360" s="15"/>
      <c r="I360" s="28"/>
      <c r="J360" s="71"/>
      <c r="K360" s="35"/>
      <c r="L360" s="35"/>
      <c r="M360" s="35"/>
      <c r="N360" s="71"/>
      <c r="O360" s="15"/>
      <c r="P360" s="15"/>
      <c r="Q360" s="28"/>
      <c r="R360" s="71"/>
      <c r="S360" s="173"/>
      <c r="T360" s="219"/>
      <c r="U360" s="15"/>
      <c r="V360" s="15"/>
      <c r="W360" s="15"/>
      <c r="X360" s="165"/>
      <c r="Y360" s="15"/>
      <c r="Z360" s="15"/>
      <c r="AA360" s="28"/>
      <c r="AB360" s="71"/>
      <c r="AC360" s="35"/>
      <c r="AD360" s="35"/>
      <c r="AE360" s="35"/>
      <c r="AF360" s="71"/>
      <c r="AG360" s="15"/>
      <c r="AH360" s="15"/>
      <c r="AI360" s="15"/>
      <c r="AJ360" s="71"/>
      <c r="AK360" s="173"/>
      <c r="AL360" s="219"/>
      <c r="AM360" s="15"/>
      <c r="AN360" s="15"/>
      <c r="AO360" s="15"/>
      <c r="AP360" s="165"/>
      <c r="AQ360" s="15"/>
      <c r="AR360" s="15"/>
      <c r="AS360" s="28"/>
      <c r="AT360" s="71"/>
      <c r="AU360" s="35"/>
      <c r="AV360" s="35"/>
      <c r="AW360" s="35"/>
      <c r="AX360" s="71"/>
      <c r="AY360" s="15"/>
      <c r="AZ360" s="15"/>
      <c r="BA360" s="28"/>
      <c r="BB360" s="71"/>
      <c r="BC360" s="173"/>
      <c r="BD360" s="220"/>
      <c r="BH360" s="221"/>
      <c r="BK360" s="50"/>
      <c r="BL360" s="115"/>
      <c r="BM360" s="43"/>
      <c r="BN360" s="43"/>
      <c r="BO360" s="43"/>
      <c r="BP360" s="115"/>
      <c r="BS360" s="50"/>
      <c r="BT360" s="115"/>
      <c r="BU360" s="222"/>
      <c r="BV360" s="223"/>
      <c r="BZ360" s="221"/>
      <c r="CC360" s="50"/>
      <c r="CD360" s="115"/>
      <c r="CE360" s="43"/>
      <c r="CF360" s="43"/>
      <c r="CG360" s="43"/>
      <c r="CH360" s="115"/>
      <c r="CK360" s="50"/>
      <c r="CL360" s="115"/>
      <c r="CM360" s="222"/>
      <c r="CN360" s="223"/>
      <c r="CR360" s="221"/>
      <c r="CU360" s="50"/>
      <c r="CV360" s="115"/>
      <c r="CW360" s="43"/>
      <c r="CX360" s="43"/>
      <c r="CY360" s="43"/>
      <c r="CZ360" s="115"/>
      <c r="DC360" s="50"/>
      <c r="DD360" s="115"/>
      <c r="DE360" s="222"/>
      <c r="DF360" s="223"/>
      <c r="DJ360" s="221"/>
      <c r="DM360" s="50"/>
      <c r="DN360" s="115"/>
      <c r="DO360" s="43"/>
      <c r="DP360" s="43"/>
      <c r="DQ360" s="43"/>
      <c r="DR360" s="115"/>
      <c r="DU360" s="50"/>
      <c r="DV360" s="115"/>
      <c r="DW360" s="222"/>
      <c r="DX360" s="223"/>
      <c r="EB360" s="221"/>
      <c r="EE360" s="50"/>
      <c r="EF360" s="115"/>
      <c r="EG360" s="43"/>
      <c r="EH360" s="43"/>
      <c r="EI360" s="43"/>
      <c r="EJ360" s="115"/>
      <c r="EM360" s="50"/>
      <c r="EN360" s="115"/>
      <c r="EO360" s="222"/>
      <c r="EP360" s="223"/>
      <c r="ET360" s="221"/>
      <c r="EW360" s="50"/>
      <c r="EX360" s="115"/>
      <c r="EY360" s="43"/>
      <c r="EZ360" s="43"/>
      <c r="FA360" s="43"/>
      <c r="FB360" s="115"/>
      <c r="FE360" s="50"/>
      <c r="FF360" s="115"/>
      <c r="FG360" s="222"/>
      <c r="FH360" s="223"/>
      <c r="FL360" s="221"/>
      <c r="FO360" s="50"/>
      <c r="FP360" s="115"/>
      <c r="FQ360" s="43"/>
      <c r="FR360" s="43"/>
      <c r="FS360" s="43"/>
      <c r="FT360" s="115"/>
      <c r="FW360" s="50"/>
      <c r="FX360" s="115"/>
      <c r="FY360" s="222"/>
      <c r="FZ360" s="223"/>
      <c r="GD360" s="221"/>
      <c r="GG360" s="50"/>
      <c r="GH360" s="115"/>
      <c r="GI360" s="43"/>
      <c r="GJ360" s="43"/>
      <c r="GK360" s="43"/>
      <c r="GL360" s="115"/>
      <c r="GO360" s="50"/>
      <c r="GP360" s="115"/>
      <c r="GQ360" s="222"/>
    </row>
    <row r="361">
      <c r="A361" s="218"/>
      <c r="B361" s="219"/>
      <c r="C361" s="15"/>
      <c r="D361" s="15"/>
      <c r="E361" s="15"/>
      <c r="F361" s="71"/>
      <c r="G361" s="15"/>
      <c r="H361" s="15"/>
      <c r="I361" s="28"/>
      <c r="J361" s="71"/>
      <c r="K361" s="35"/>
      <c r="L361" s="35"/>
      <c r="M361" s="35"/>
      <c r="N361" s="71"/>
      <c r="O361" s="15"/>
      <c r="P361" s="15"/>
      <c r="Q361" s="28"/>
      <c r="R361" s="71"/>
      <c r="S361" s="173"/>
      <c r="T361" s="219"/>
      <c r="U361" s="15"/>
      <c r="V361" s="15"/>
      <c r="W361" s="15"/>
      <c r="X361" s="165"/>
      <c r="Y361" s="15"/>
      <c r="Z361" s="15"/>
      <c r="AA361" s="28"/>
      <c r="AB361" s="71"/>
      <c r="AC361" s="35"/>
      <c r="AD361" s="35"/>
      <c r="AE361" s="35"/>
      <c r="AF361" s="71"/>
      <c r="AG361" s="15"/>
      <c r="AH361" s="15"/>
      <c r="AI361" s="15"/>
      <c r="AJ361" s="71"/>
      <c r="AK361" s="173"/>
      <c r="AL361" s="219"/>
      <c r="AM361" s="15"/>
      <c r="AN361" s="15"/>
      <c r="AO361" s="15"/>
      <c r="AP361" s="165"/>
      <c r="AQ361" s="15"/>
      <c r="AR361" s="15"/>
      <c r="AS361" s="28"/>
      <c r="AT361" s="71"/>
      <c r="AU361" s="35"/>
      <c r="AV361" s="35"/>
      <c r="AW361" s="35"/>
      <c r="AX361" s="71"/>
      <c r="AY361" s="15"/>
      <c r="AZ361" s="15"/>
      <c r="BA361" s="28"/>
      <c r="BB361" s="71"/>
      <c r="BC361" s="173"/>
      <c r="BD361" s="220"/>
      <c r="BH361" s="221"/>
      <c r="BK361" s="50"/>
      <c r="BL361" s="115"/>
      <c r="BM361" s="43"/>
      <c r="BN361" s="43"/>
      <c r="BO361" s="43"/>
      <c r="BP361" s="115"/>
      <c r="BS361" s="50"/>
      <c r="BT361" s="115"/>
      <c r="BU361" s="222"/>
      <c r="BV361" s="223"/>
      <c r="BZ361" s="221"/>
      <c r="CC361" s="50"/>
      <c r="CD361" s="115"/>
      <c r="CE361" s="43"/>
      <c r="CF361" s="43"/>
      <c r="CG361" s="43"/>
      <c r="CH361" s="115"/>
      <c r="CK361" s="50"/>
      <c r="CL361" s="115"/>
      <c r="CM361" s="222"/>
      <c r="CN361" s="223"/>
      <c r="CR361" s="221"/>
      <c r="CU361" s="50"/>
      <c r="CV361" s="115"/>
      <c r="CW361" s="43"/>
      <c r="CX361" s="43"/>
      <c r="CY361" s="43"/>
      <c r="CZ361" s="115"/>
      <c r="DC361" s="50"/>
      <c r="DD361" s="115"/>
      <c r="DE361" s="222"/>
      <c r="DF361" s="223"/>
      <c r="DJ361" s="221"/>
      <c r="DM361" s="50"/>
      <c r="DN361" s="115"/>
      <c r="DO361" s="43"/>
      <c r="DP361" s="43"/>
      <c r="DQ361" s="43"/>
      <c r="DR361" s="115"/>
      <c r="DU361" s="50"/>
      <c r="DV361" s="115"/>
      <c r="DW361" s="222"/>
      <c r="DX361" s="223"/>
      <c r="EB361" s="221"/>
      <c r="EE361" s="50"/>
      <c r="EF361" s="115"/>
      <c r="EG361" s="43"/>
      <c r="EH361" s="43"/>
      <c r="EI361" s="43"/>
      <c r="EJ361" s="115"/>
      <c r="EM361" s="50"/>
      <c r="EN361" s="115"/>
      <c r="EO361" s="222"/>
      <c r="EP361" s="223"/>
      <c r="ET361" s="221"/>
      <c r="EW361" s="50"/>
      <c r="EX361" s="115"/>
      <c r="EY361" s="43"/>
      <c r="EZ361" s="43"/>
      <c r="FA361" s="43"/>
      <c r="FB361" s="115"/>
      <c r="FE361" s="50"/>
      <c r="FF361" s="115"/>
      <c r="FG361" s="222"/>
      <c r="FH361" s="223"/>
      <c r="FL361" s="221"/>
      <c r="FO361" s="50"/>
      <c r="FP361" s="115"/>
      <c r="FQ361" s="43"/>
      <c r="FR361" s="43"/>
      <c r="FS361" s="43"/>
      <c r="FT361" s="115"/>
      <c r="FW361" s="50"/>
      <c r="FX361" s="115"/>
      <c r="FY361" s="222"/>
      <c r="FZ361" s="223"/>
      <c r="GD361" s="221"/>
      <c r="GG361" s="50"/>
      <c r="GH361" s="115"/>
      <c r="GI361" s="43"/>
      <c r="GJ361" s="43"/>
      <c r="GK361" s="43"/>
      <c r="GL361" s="115"/>
      <c r="GO361" s="50"/>
      <c r="GP361" s="115"/>
      <c r="GQ361" s="222"/>
    </row>
    <row r="362">
      <c r="A362" s="218"/>
      <c r="B362" s="219"/>
      <c r="C362" s="15"/>
      <c r="D362" s="15"/>
      <c r="E362" s="15"/>
      <c r="F362" s="71"/>
      <c r="G362" s="15"/>
      <c r="H362" s="15"/>
      <c r="I362" s="28"/>
      <c r="J362" s="71"/>
      <c r="K362" s="35"/>
      <c r="L362" s="35"/>
      <c r="M362" s="35"/>
      <c r="N362" s="71"/>
      <c r="O362" s="15"/>
      <c r="P362" s="15"/>
      <c r="Q362" s="28"/>
      <c r="R362" s="71"/>
      <c r="S362" s="173"/>
      <c r="T362" s="219"/>
      <c r="U362" s="15"/>
      <c r="V362" s="15"/>
      <c r="W362" s="15"/>
      <c r="X362" s="165"/>
      <c r="Y362" s="15"/>
      <c r="Z362" s="15"/>
      <c r="AA362" s="28"/>
      <c r="AB362" s="71"/>
      <c r="AC362" s="35"/>
      <c r="AD362" s="35"/>
      <c r="AE362" s="35"/>
      <c r="AF362" s="71"/>
      <c r="AG362" s="15"/>
      <c r="AH362" s="15"/>
      <c r="AI362" s="15"/>
      <c r="AJ362" s="71"/>
      <c r="AK362" s="173"/>
      <c r="AL362" s="219"/>
      <c r="AM362" s="15"/>
      <c r="AN362" s="15"/>
      <c r="AO362" s="15"/>
      <c r="AP362" s="165"/>
      <c r="AQ362" s="15"/>
      <c r="AR362" s="15"/>
      <c r="AS362" s="28"/>
      <c r="AT362" s="71"/>
      <c r="AU362" s="35"/>
      <c r="AV362" s="35"/>
      <c r="AW362" s="35"/>
      <c r="AX362" s="71"/>
      <c r="AY362" s="15"/>
      <c r="AZ362" s="15"/>
      <c r="BA362" s="28"/>
      <c r="BB362" s="71"/>
      <c r="BC362" s="173"/>
      <c r="BD362" s="220"/>
      <c r="BH362" s="221"/>
      <c r="BK362" s="50"/>
      <c r="BL362" s="115"/>
      <c r="BM362" s="43"/>
      <c r="BN362" s="43"/>
      <c r="BO362" s="43"/>
      <c r="BP362" s="115"/>
      <c r="BS362" s="50"/>
      <c r="BT362" s="115"/>
      <c r="BU362" s="222"/>
      <c r="BV362" s="223"/>
      <c r="BZ362" s="221"/>
      <c r="CC362" s="50"/>
      <c r="CD362" s="115"/>
      <c r="CE362" s="43"/>
      <c r="CF362" s="43"/>
      <c r="CG362" s="43"/>
      <c r="CH362" s="115"/>
      <c r="CK362" s="50"/>
      <c r="CL362" s="115"/>
      <c r="CM362" s="222"/>
      <c r="CN362" s="223"/>
      <c r="CR362" s="221"/>
      <c r="CU362" s="50"/>
      <c r="CV362" s="115"/>
      <c r="CW362" s="43"/>
      <c r="CX362" s="43"/>
      <c r="CY362" s="43"/>
      <c r="CZ362" s="115"/>
      <c r="DC362" s="50"/>
      <c r="DD362" s="115"/>
      <c r="DE362" s="222"/>
      <c r="DF362" s="223"/>
      <c r="DJ362" s="221"/>
      <c r="DM362" s="50"/>
      <c r="DN362" s="115"/>
      <c r="DO362" s="43"/>
      <c r="DP362" s="43"/>
      <c r="DQ362" s="43"/>
      <c r="DR362" s="115"/>
      <c r="DU362" s="50"/>
      <c r="DV362" s="115"/>
      <c r="DW362" s="222"/>
      <c r="DX362" s="223"/>
      <c r="EB362" s="221"/>
      <c r="EE362" s="50"/>
      <c r="EF362" s="115"/>
      <c r="EG362" s="43"/>
      <c r="EH362" s="43"/>
      <c r="EI362" s="43"/>
      <c r="EJ362" s="115"/>
      <c r="EM362" s="50"/>
      <c r="EN362" s="115"/>
      <c r="EO362" s="222"/>
      <c r="EP362" s="223"/>
      <c r="ET362" s="221"/>
      <c r="EW362" s="50"/>
      <c r="EX362" s="115"/>
      <c r="EY362" s="43"/>
      <c r="EZ362" s="43"/>
      <c r="FA362" s="43"/>
      <c r="FB362" s="115"/>
      <c r="FE362" s="50"/>
      <c r="FF362" s="115"/>
      <c r="FG362" s="222"/>
      <c r="FH362" s="223"/>
      <c r="FL362" s="221"/>
      <c r="FO362" s="50"/>
      <c r="FP362" s="115"/>
      <c r="FQ362" s="43"/>
      <c r="FR362" s="43"/>
      <c r="FS362" s="43"/>
      <c r="FT362" s="115"/>
      <c r="FW362" s="50"/>
      <c r="FX362" s="115"/>
      <c r="FY362" s="222"/>
      <c r="FZ362" s="223"/>
      <c r="GD362" s="221"/>
      <c r="GG362" s="50"/>
      <c r="GH362" s="115"/>
      <c r="GI362" s="43"/>
      <c r="GJ362" s="43"/>
      <c r="GK362" s="43"/>
      <c r="GL362" s="115"/>
      <c r="GO362" s="50"/>
      <c r="GP362" s="115"/>
      <c r="GQ362" s="222"/>
    </row>
    <row r="363">
      <c r="A363" s="218"/>
      <c r="B363" s="219"/>
      <c r="C363" s="15"/>
      <c r="D363" s="15"/>
      <c r="E363" s="15"/>
      <c r="F363" s="71"/>
      <c r="G363" s="15"/>
      <c r="H363" s="15"/>
      <c r="I363" s="28"/>
      <c r="J363" s="71"/>
      <c r="K363" s="35"/>
      <c r="L363" s="35"/>
      <c r="M363" s="35"/>
      <c r="N363" s="71"/>
      <c r="O363" s="15"/>
      <c r="P363" s="15"/>
      <c r="Q363" s="28"/>
      <c r="R363" s="71"/>
      <c r="S363" s="173"/>
      <c r="T363" s="219"/>
      <c r="U363" s="15"/>
      <c r="V363" s="15"/>
      <c r="W363" s="15"/>
      <c r="X363" s="165"/>
      <c r="Y363" s="15"/>
      <c r="Z363" s="15"/>
      <c r="AA363" s="28"/>
      <c r="AB363" s="71"/>
      <c r="AC363" s="35"/>
      <c r="AD363" s="35"/>
      <c r="AE363" s="35"/>
      <c r="AF363" s="71"/>
      <c r="AG363" s="15"/>
      <c r="AH363" s="15"/>
      <c r="AI363" s="15"/>
      <c r="AJ363" s="71"/>
      <c r="AK363" s="173"/>
      <c r="AL363" s="219"/>
      <c r="AM363" s="15"/>
      <c r="AN363" s="15"/>
      <c r="AO363" s="15"/>
      <c r="AP363" s="165"/>
      <c r="AQ363" s="15"/>
      <c r="AR363" s="15"/>
      <c r="AS363" s="28"/>
      <c r="AT363" s="71"/>
      <c r="AU363" s="35"/>
      <c r="AV363" s="35"/>
      <c r="AW363" s="35"/>
      <c r="AX363" s="71"/>
      <c r="AY363" s="15"/>
      <c r="AZ363" s="15"/>
      <c r="BA363" s="28"/>
      <c r="BB363" s="71"/>
      <c r="BC363" s="173"/>
      <c r="BD363" s="220"/>
      <c r="BH363" s="221"/>
      <c r="BK363" s="50"/>
      <c r="BL363" s="115"/>
      <c r="BM363" s="43"/>
      <c r="BN363" s="43"/>
      <c r="BO363" s="43"/>
      <c r="BP363" s="115"/>
      <c r="BS363" s="50"/>
      <c r="BT363" s="115"/>
      <c r="BU363" s="222"/>
      <c r="BV363" s="223"/>
      <c r="BZ363" s="221"/>
      <c r="CC363" s="50"/>
      <c r="CD363" s="115"/>
      <c r="CE363" s="43"/>
      <c r="CF363" s="43"/>
      <c r="CG363" s="43"/>
      <c r="CH363" s="115"/>
      <c r="CK363" s="50"/>
      <c r="CL363" s="115"/>
      <c r="CM363" s="222"/>
      <c r="CN363" s="223"/>
      <c r="CR363" s="221"/>
      <c r="CU363" s="50"/>
      <c r="CV363" s="115"/>
      <c r="CW363" s="43"/>
      <c r="CX363" s="43"/>
      <c r="CY363" s="43"/>
      <c r="CZ363" s="115"/>
      <c r="DC363" s="50"/>
      <c r="DD363" s="115"/>
      <c r="DE363" s="222"/>
      <c r="DF363" s="223"/>
      <c r="DJ363" s="221"/>
      <c r="DM363" s="50"/>
      <c r="DN363" s="115"/>
      <c r="DO363" s="43"/>
      <c r="DP363" s="43"/>
      <c r="DQ363" s="43"/>
      <c r="DR363" s="115"/>
      <c r="DU363" s="50"/>
      <c r="DV363" s="115"/>
      <c r="DW363" s="222"/>
      <c r="DX363" s="223"/>
      <c r="EB363" s="221"/>
      <c r="EE363" s="50"/>
      <c r="EF363" s="115"/>
      <c r="EG363" s="43"/>
      <c r="EH363" s="43"/>
      <c r="EI363" s="43"/>
      <c r="EJ363" s="115"/>
      <c r="EM363" s="50"/>
      <c r="EN363" s="115"/>
      <c r="EO363" s="222"/>
      <c r="EP363" s="223"/>
      <c r="ET363" s="221"/>
      <c r="EW363" s="50"/>
      <c r="EX363" s="115"/>
      <c r="EY363" s="43"/>
      <c r="EZ363" s="43"/>
      <c r="FA363" s="43"/>
      <c r="FB363" s="115"/>
      <c r="FE363" s="50"/>
      <c r="FF363" s="115"/>
      <c r="FG363" s="222"/>
      <c r="FH363" s="223"/>
      <c r="FL363" s="221"/>
      <c r="FO363" s="50"/>
      <c r="FP363" s="115"/>
      <c r="FQ363" s="43"/>
      <c r="FR363" s="43"/>
      <c r="FS363" s="43"/>
      <c r="FT363" s="115"/>
      <c r="FW363" s="50"/>
      <c r="FX363" s="115"/>
      <c r="FY363" s="222"/>
      <c r="FZ363" s="223"/>
      <c r="GD363" s="221"/>
      <c r="GG363" s="50"/>
      <c r="GH363" s="115"/>
      <c r="GI363" s="43"/>
      <c r="GJ363" s="43"/>
      <c r="GK363" s="43"/>
      <c r="GL363" s="115"/>
      <c r="GO363" s="50"/>
      <c r="GP363" s="115"/>
      <c r="GQ363" s="222"/>
    </row>
    <row r="364">
      <c r="A364" s="218"/>
      <c r="B364" s="219"/>
      <c r="C364" s="15"/>
      <c r="D364" s="15"/>
      <c r="E364" s="15"/>
      <c r="F364" s="71"/>
      <c r="G364" s="15"/>
      <c r="H364" s="15"/>
      <c r="I364" s="28"/>
      <c r="J364" s="71"/>
      <c r="K364" s="35"/>
      <c r="L364" s="35"/>
      <c r="M364" s="35"/>
      <c r="N364" s="71"/>
      <c r="O364" s="15"/>
      <c r="P364" s="15"/>
      <c r="Q364" s="28"/>
      <c r="R364" s="71"/>
      <c r="S364" s="173"/>
      <c r="T364" s="219"/>
      <c r="U364" s="15"/>
      <c r="V364" s="15"/>
      <c r="W364" s="15"/>
      <c r="X364" s="165"/>
      <c r="Y364" s="15"/>
      <c r="Z364" s="15"/>
      <c r="AA364" s="28"/>
      <c r="AB364" s="71"/>
      <c r="AC364" s="35"/>
      <c r="AD364" s="35"/>
      <c r="AE364" s="35"/>
      <c r="AF364" s="71"/>
      <c r="AG364" s="15"/>
      <c r="AH364" s="15"/>
      <c r="AI364" s="15"/>
      <c r="AJ364" s="71"/>
      <c r="AK364" s="173"/>
      <c r="AL364" s="219"/>
      <c r="AM364" s="15"/>
      <c r="AN364" s="15"/>
      <c r="AO364" s="15"/>
      <c r="AP364" s="165"/>
      <c r="AQ364" s="15"/>
      <c r="AR364" s="15"/>
      <c r="AS364" s="28"/>
      <c r="AT364" s="71"/>
      <c r="AU364" s="35"/>
      <c r="AV364" s="35"/>
      <c r="AW364" s="35"/>
      <c r="AX364" s="71"/>
      <c r="AY364" s="15"/>
      <c r="AZ364" s="15"/>
      <c r="BA364" s="28"/>
      <c r="BB364" s="71"/>
      <c r="BC364" s="173"/>
      <c r="BD364" s="220"/>
      <c r="BH364" s="221"/>
      <c r="BK364" s="50"/>
      <c r="BL364" s="115"/>
      <c r="BM364" s="43"/>
      <c r="BN364" s="43"/>
      <c r="BO364" s="43"/>
      <c r="BP364" s="115"/>
      <c r="BS364" s="50"/>
      <c r="BT364" s="115"/>
      <c r="BU364" s="222"/>
      <c r="BV364" s="223"/>
      <c r="BZ364" s="221"/>
      <c r="CC364" s="50"/>
      <c r="CD364" s="115"/>
      <c r="CE364" s="43"/>
      <c r="CF364" s="43"/>
      <c r="CG364" s="43"/>
      <c r="CH364" s="115"/>
      <c r="CK364" s="50"/>
      <c r="CL364" s="115"/>
      <c r="CM364" s="222"/>
      <c r="CN364" s="223"/>
      <c r="CR364" s="221"/>
      <c r="CU364" s="50"/>
      <c r="CV364" s="115"/>
      <c r="CW364" s="43"/>
      <c r="CX364" s="43"/>
      <c r="CY364" s="43"/>
      <c r="CZ364" s="115"/>
      <c r="DC364" s="50"/>
      <c r="DD364" s="115"/>
      <c r="DE364" s="222"/>
      <c r="DF364" s="223"/>
      <c r="DJ364" s="221"/>
      <c r="DM364" s="50"/>
      <c r="DN364" s="115"/>
      <c r="DO364" s="43"/>
      <c r="DP364" s="43"/>
      <c r="DQ364" s="43"/>
      <c r="DR364" s="115"/>
      <c r="DU364" s="50"/>
      <c r="DV364" s="115"/>
      <c r="DW364" s="222"/>
      <c r="DX364" s="223"/>
      <c r="EB364" s="221"/>
      <c r="EE364" s="50"/>
      <c r="EF364" s="115"/>
      <c r="EG364" s="43"/>
      <c r="EH364" s="43"/>
      <c r="EI364" s="43"/>
      <c r="EJ364" s="115"/>
      <c r="EM364" s="50"/>
      <c r="EN364" s="115"/>
      <c r="EO364" s="222"/>
      <c r="EP364" s="223"/>
      <c r="ET364" s="221"/>
      <c r="EW364" s="50"/>
      <c r="EX364" s="115"/>
      <c r="EY364" s="43"/>
      <c r="EZ364" s="43"/>
      <c r="FA364" s="43"/>
      <c r="FB364" s="115"/>
      <c r="FE364" s="50"/>
      <c r="FF364" s="115"/>
      <c r="FG364" s="222"/>
      <c r="FH364" s="223"/>
      <c r="FL364" s="221"/>
      <c r="FO364" s="50"/>
      <c r="FP364" s="115"/>
      <c r="FQ364" s="43"/>
      <c r="FR364" s="43"/>
      <c r="FS364" s="43"/>
      <c r="FT364" s="115"/>
      <c r="FW364" s="50"/>
      <c r="FX364" s="115"/>
      <c r="FY364" s="222"/>
      <c r="FZ364" s="223"/>
      <c r="GD364" s="221"/>
      <c r="GG364" s="50"/>
      <c r="GH364" s="115"/>
      <c r="GI364" s="43"/>
      <c r="GJ364" s="43"/>
      <c r="GK364" s="43"/>
      <c r="GL364" s="115"/>
      <c r="GO364" s="50"/>
      <c r="GP364" s="115"/>
      <c r="GQ364" s="222"/>
    </row>
    <row r="365">
      <c r="A365" s="218"/>
      <c r="B365" s="219"/>
      <c r="C365" s="15"/>
      <c r="D365" s="15"/>
      <c r="E365" s="15"/>
      <c r="F365" s="71"/>
      <c r="G365" s="15"/>
      <c r="H365" s="15"/>
      <c r="I365" s="28"/>
      <c r="J365" s="71"/>
      <c r="K365" s="35"/>
      <c r="L365" s="35"/>
      <c r="M365" s="35"/>
      <c r="N365" s="71"/>
      <c r="O365" s="15"/>
      <c r="P365" s="15"/>
      <c r="Q365" s="28"/>
      <c r="R365" s="71"/>
      <c r="S365" s="173"/>
      <c r="T365" s="219"/>
      <c r="U365" s="15"/>
      <c r="V365" s="15"/>
      <c r="W365" s="15"/>
      <c r="X365" s="165"/>
      <c r="Y365" s="15"/>
      <c r="Z365" s="15"/>
      <c r="AA365" s="28"/>
      <c r="AB365" s="71"/>
      <c r="AC365" s="35"/>
      <c r="AD365" s="35"/>
      <c r="AE365" s="35"/>
      <c r="AF365" s="71"/>
      <c r="AG365" s="15"/>
      <c r="AH365" s="15"/>
      <c r="AI365" s="15"/>
      <c r="AJ365" s="71"/>
      <c r="AK365" s="173"/>
      <c r="AL365" s="219"/>
      <c r="AM365" s="15"/>
      <c r="AN365" s="15"/>
      <c r="AO365" s="15"/>
      <c r="AP365" s="165"/>
      <c r="AQ365" s="15"/>
      <c r="AR365" s="15"/>
      <c r="AS365" s="28"/>
      <c r="AT365" s="71"/>
      <c r="AU365" s="35"/>
      <c r="AV365" s="35"/>
      <c r="AW365" s="35"/>
      <c r="AX365" s="71"/>
      <c r="AY365" s="15"/>
      <c r="AZ365" s="15"/>
      <c r="BA365" s="28"/>
      <c r="BB365" s="71"/>
      <c r="BC365" s="173"/>
      <c r="BD365" s="220"/>
      <c r="BH365" s="221"/>
      <c r="BK365" s="50"/>
      <c r="BL365" s="115"/>
      <c r="BM365" s="43"/>
      <c r="BN365" s="43"/>
      <c r="BO365" s="43"/>
      <c r="BP365" s="115"/>
      <c r="BS365" s="50"/>
      <c r="BT365" s="115"/>
      <c r="BU365" s="222"/>
      <c r="BV365" s="223"/>
      <c r="BZ365" s="221"/>
      <c r="CC365" s="50"/>
      <c r="CD365" s="115"/>
      <c r="CE365" s="43"/>
      <c r="CF365" s="43"/>
      <c r="CG365" s="43"/>
      <c r="CH365" s="115"/>
      <c r="CK365" s="50"/>
      <c r="CL365" s="115"/>
      <c r="CM365" s="222"/>
      <c r="CN365" s="223"/>
      <c r="CR365" s="221"/>
      <c r="CU365" s="50"/>
      <c r="CV365" s="115"/>
      <c r="CW365" s="43"/>
      <c r="CX365" s="43"/>
      <c r="CY365" s="43"/>
      <c r="CZ365" s="115"/>
      <c r="DC365" s="50"/>
      <c r="DD365" s="115"/>
      <c r="DE365" s="222"/>
      <c r="DF365" s="223"/>
      <c r="DJ365" s="221"/>
      <c r="DM365" s="50"/>
      <c r="DN365" s="115"/>
      <c r="DO365" s="43"/>
      <c r="DP365" s="43"/>
      <c r="DQ365" s="43"/>
      <c r="DR365" s="115"/>
      <c r="DU365" s="50"/>
      <c r="DV365" s="115"/>
      <c r="DW365" s="222"/>
      <c r="DX365" s="223"/>
      <c r="EB365" s="221"/>
      <c r="EE365" s="50"/>
      <c r="EF365" s="115"/>
      <c r="EG365" s="43"/>
      <c r="EH365" s="43"/>
      <c r="EI365" s="43"/>
      <c r="EJ365" s="115"/>
      <c r="EM365" s="50"/>
      <c r="EN365" s="115"/>
      <c r="EO365" s="222"/>
      <c r="EP365" s="223"/>
      <c r="ET365" s="221"/>
      <c r="EW365" s="50"/>
      <c r="EX365" s="115"/>
      <c r="EY365" s="43"/>
      <c r="EZ365" s="43"/>
      <c r="FA365" s="43"/>
      <c r="FB365" s="115"/>
      <c r="FE365" s="50"/>
      <c r="FF365" s="115"/>
      <c r="FG365" s="222"/>
      <c r="FH365" s="223"/>
      <c r="FL365" s="221"/>
      <c r="FO365" s="50"/>
      <c r="FP365" s="115"/>
      <c r="FQ365" s="43"/>
      <c r="FR365" s="43"/>
      <c r="FS365" s="43"/>
      <c r="FT365" s="115"/>
      <c r="FW365" s="50"/>
      <c r="FX365" s="115"/>
      <c r="FY365" s="222"/>
      <c r="FZ365" s="223"/>
      <c r="GD365" s="221"/>
      <c r="GG365" s="50"/>
      <c r="GH365" s="115"/>
      <c r="GI365" s="43"/>
      <c r="GJ365" s="43"/>
      <c r="GK365" s="43"/>
      <c r="GL365" s="115"/>
      <c r="GO365" s="50"/>
      <c r="GP365" s="115"/>
      <c r="GQ365" s="222"/>
    </row>
    <row r="366">
      <c r="A366" s="218"/>
      <c r="B366" s="219"/>
      <c r="C366" s="15"/>
      <c r="D366" s="15"/>
      <c r="E366" s="15"/>
      <c r="F366" s="71"/>
      <c r="G366" s="15"/>
      <c r="H366" s="15"/>
      <c r="I366" s="28"/>
      <c r="J366" s="71"/>
      <c r="K366" s="35"/>
      <c r="L366" s="35"/>
      <c r="M366" s="35"/>
      <c r="N366" s="71"/>
      <c r="O366" s="15"/>
      <c r="P366" s="15"/>
      <c r="Q366" s="28"/>
      <c r="R366" s="71"/>
      <c r="S366" s="173"/>
      <c r="T366" s="219"/>
      <c r="U366" s="15"/>
      <c r="V366" s="15"/>
      <c r="W366" s="15"/>
      <c r="X366" s="165"/>
      <c r="Y366" s="15"/>
      <c r="Z366" s="15"/>
      <c r="AA366" s="28"/>
      <c r="AB366" s="71"/>
      <c r="AC366" s="35"/>
      <c r="AD366" s="35"/>
      <c r="AE366" s="35"/>
      <c r="AF366" s="71"/>
      <c r="AG366" s="15"/>
      <c r="AH366" s="15"/>
      <c r="AI366" s="15"/>
      <c r="AJ366" s="71"/>
      <c r="AK366" s="173"/>
      <c r="AL366" s="219"/>
      <c r="AM366" s="15"/>
      <c r="AN366" s="15"/>
      <c r="AO366" s="15"/>
      <c r="AP366" s="165"/>
      <c r="AQ366" s="15"/>
      <c r="AR366" s="15"/>
      <c r="AS366" s="28"/>
      <c r="AT366" s="71"/>
      <c r="AU366" s="35"/>
      <c r="AV366" s="35"/>
      <c r="AW366" s="35"/>
      <c r="AX366" s="71"/>
      <c r="AY366" s="15"/>
      <c r="AZ366" s="15"/>
      <c r="BA366" s="28"/>
      <c r="BB366" s="71"/>
      <c r="BC366" s="173"/>
      <c r="BD366" s="220"/>
      <c r="BH366" s="221"/>
      <c r="BK366" s="50"/>
      <c r="BL366" s="115"/>
      <c r="BM366" s="43"/>
      <c r="BN366" s="43"/>
      <c r="BO366" s="43"/>
      <c r="BP366" s="115"/>
      <c r="BS366" s="50"/>
      <c r="BT366" s="115"/>
      <c r="BU366" s="222"/>
      <c r="BV366" s="223"/>
      <c r="BZ366" s="221"/>
      <c r="CC366" s="50"/>
      <c r="CD366" s="115"/>
      <c r="CE366" s="43"/>
      <c r="CF366" s="43"/>
      <c r="CG366" s="43"/>
      <c r="CH366" s="115"/>
      <c r="CK366" s="50"/>
      <c r="CL366" s="115"/>
      <c r="CM366" s="222"/>
      <c r="CN366" s="223"/>
      <c r="CR366" s="221"/>
      <c r="CU366" s="50"/>
      <c r="CV366" s="115"/>
      <c r="CW366" s="43"/>
      <c r="CX366" s="43"/>
      <c r="CY366" s="43"/>
      <c r="CZ366" s="115"/>
      <c r="DC366" s="50"/>
      <c r="DD366" s="115"/>
      <c r="DE366" s="222"/>
      <c r="DF366" s="223"/>
      <c r="DJ366" s="221"/>
      <c r="DM366" s="50"/>
      <c r="DN366" s="115"/>
      <c r="DO366" s="43"/>
      <c r="DP366" s="43"/>
      <c r="DQ366" s="43"/>
      <c r="DR366" s="115"/>
      <c r="DU366" s="50"/>
      <c r="DV366" s="115"/>
      <c r="DW366" s="222"/>
      <c r="DX366" s="223"/>
      <c r="EB366" s="221"/>
      <c r="EE366" s="50"/>
      <c r="EF366" s="115"/>
      <c r="EG366" s="43"/>
      <c r="EH366" s="43"/>
      <c r="EI366" s="43"/>
      <c r="EJ366" s="115"/>
      <c r="EM366" s="50"/>
      <c r="EN366" s="115"/>
      <c r="EO366" s="222"/>
      <c r="EP366" s="223"/>
      <c r="ET366" s="221"/>
      <c r="EW366" s="50"/>
      <c r="EX366" s="115"/>
      <c r="EY366" s="43"/>
      <c r="EZ366" s="43"/>
      <c r="FA366" s="43"/>
      <c r="FB366" s="115"/>
      <c r="FE366" s="50"/>
      <c r="FF366" s="115"/>
      <c r="FG366" s="222"/>
      <c r="FH366" s="223"/>
      <c r="FL366" s="221"/>
      <c r="FO366" s="50"/>
      <c r="FP366" s="115"/>
      <c r="FQ366" s="43"/>
      <c r="FR366" s="43"/>
      <c r="FS366" s="43"/>
      <c r="FT366" s="115"/>
      <c r="FW366" s="50"/>
      <c r="FX366" s="115"/>
      <c r="FY366" s="222"/>
      <c r="FZ366" s="223"/>
      <c r="GD366" s="221"/>
      <c r="GG366" s="50"/>
      <c r="GH366" s="115"/>
      <c r="GI366" s="43"/>
      <c r="GJ366" s="43"/>
      <c r="GK366" s="43"/>
      <c r="GL366" s="115"/>
      <c r="GO366" s="50"/>
      <c r="GP366" s="115"/>
      <c r="GQ366" s="222"/>
    </row>
    <row r="367">
      <c r="A367" s="218"/>
      <c r="B367" s="219"/>
      <c r="C367" s="15"/>
      <c r="D367" s="15"/>
      <c r="E367" s="15"/>
      <c r="F367" s="71"/>
      <c r="G367" s="15"/>
      <c r="H367" s="15"/>
      <c r="I367" s="28"/>
      <c r="J367" s="71"/>
      <c r="K367" s="35"/>
      <c r="L367" s="35"/>
      <c r="M367" s="35"/>
      <c r="N367" s="71"/>
      <c r="O367" s="15"/>
      <c r="P367" s="15"/>
      <c r="Q367" s="28"/>
      <c r="R367" s="71"/>
      <c r="S367" s="173"/>
      <c r="T367" s="219"/>
      <c r="U367" s="15"/>
      <c r="V367" s="15"/>
      <c r="W367" s="15"/>
      <c r="X367" s="165"/>
      <c r="Y367" s="15"/>
      <c r="Z367" s="15"/>
      <c r="AA367" s="28"/>
      <c r="AB367" s="71"/>
      <c r="AC367" s="35"/>
      <c r="AD367" s="35"/>
      <c r="AE367" s="35"/>
      <c r="AF367" s="71"/>
      <c r="AG367" s="15"/>
      <c r="AH367" s="15"/>
      <c r="AI367" s="15"/>
      <c r="AJ367" s="71"/>
      <c r="AK367" s="173"/>
      <c r="AL367" s="219"/>
      <c r="AM367" s="15"/>
      <c r="AN367" s="15"/>
      <c r="AO367" s="15"/>
      <c r="AP367" s="165"/>
      <c r="AQ367" s="15"/>
      <c r="AR367" s="15"/>
      <c r="AS367" s="28"/>
      <c r="AT367" s="71"/>
      <c r="AU367" s="35"/>
      <c r="AV367" s="35"/>
      <c r="AW367" s="35"/>
      <c r="AX367" s="71"/>
      <c r="AY367" s="15"/>
      <c r="AZ367" s="15"/>
      <c r="BA367" s="28"/>
      <c r="BB367" s="71"/>
      <c r="BC367" s="173"/>
      <c r="BD367" s="220"/>
      <c r="BH367" s="221"/>
      <c r="BK367" s="50"/>
      <c r="BL367" s="115"/>
      <c r="BM367" s="43"/>
      <c r="BN367" s="43"/>
      <c r="BO367" s="43"/>
      <c r="BP367" s="115"/>
      <c r="BS367" s="50"/>
      <c r="BT367" s="115"/>
      <c r="BU367" s="222"/>
      <c r="BV367" s="223"/>
      <c r="BZ367" s="221"/>
      <c r="CC367" s="50"/>
      <c r="CD367" s="115"/>
      <c r="CE367" s="43"/>
      <c r="CF367" s="43"/>
      <c r="CG367" s="43"/>
      <c r="CH367" s="115"/>
      <c r="CK367" s="50"/>
      <c r="CL367" s="115"/>
      <c r="CM367" s="222"/>
      <c r="CN367" s="223"/>
      <c r="CR367" s="221"/>
      <c r="CU367" s="50"/>
      <c r="CV367" s="115"/>
      <c r="CW367" s="43"/>
      <c r="CX367" s="43"/>
      <c r="CY367" s="43"/>
      <c r="CZ367" s="115"/>
      <c r="DC367" s="50"/>
      <c r="DD367" s="115"/>
      <c r="DE367" s="222"/>
      <c r="DF367" s="223"/>
      <c r="DJ367" s="221"/>
      <c r="DM367" s="50"/>
      <c r="DN367" s="115"/>
      <c r="DO367" s="43"/>
      <c r="DP367" s="43"/>
      <c r="DQ367" s="43"/>
      <c r="DR367" s="115"/>
      <c r="DU367" s="50"/>
      <c r="DV367" s="115"/>
      <c r="DW367" s="222"/>
      <c r="DX367" s="223"/>
      <c r="EB367" s="221"/>
      <c r="EE367" s="50"/>
      <c r="EF367" s="115"/>
      <c r="EG367" s="43"/>
      <c r="EH367" s="43"/>
      <c r="EI367" s="43"/>
      <c r="EJ367" s="115"/>
      <c r="EM367" s="50"/>
      <c r="EN367" s="115"/>
      <c r="EO367" s="222"/>
      <c r="EP367" s="223"/>
      <c r="ET367" s="221"/>
      <c r="EW367" s="50"/>
      <c r="EX367" s="115"/>
      <c r="EY367" s="43"/>
      <c r="EZ367" s="43"/>
      <c r="FA367" s="43"/>
      <c r="FB367" s="115"/>
      <c r="FE367" s="50"/>
      <c r="FF367" s="115"/>
      <c r="FG367" s="222"/>
      <c r="FH367" s="223"/>
      <c r="FL367" s="221"/>
      <c r="FO367" s="50"/>
      <c r="FP367" s="115"/>
      <c r="FQ367" s="43"/>
      <c r="FR367" s="43"/>
      <c r="FS367" s="43"/>
      <c r="FT367" s="115"/>
      <c r="FW367" s="50"/>
      <c r="FX367" s="115"/>
      <c r="FY367" s="222"/>
      <c r="FZ367" s="223"/>
      <c r="GD367" s="221"/>
      <c r="GG367" s="50"/>
      <c r="GH367" s="115"/>
      <c r="GI367" s="43"/>
      <c r="GJ367" s="43"/>
      <c r="GK367" s="43"/>
      <c r="GL367" s="115"/>
      <c r="GO367" s="50"/>
      <c r="GP367" s="115"/>
      <c r="GQ367" s="222"/>
    </row>
    <row r="368">
      <c r="A368" s="218"/>
      <c r="B368" s="219"/>
      <c r="C368" s="15"/>
      <c r="D368" s="15"/>
      <c r="E368" s="15"/>
      <c r="F368" s="71"/>
      <c r="G368" s="15"/>
      <c r="H368" s="15"/>
      <c r="I368" s="28"/>
      <c r="J368" s="71"/>
      <c r="K368" s="35"/>
      <c r="L368" s="35"/>
      <c r="M368" s="35"/>
      <c r="N368" s="71"/>
      <c r="O368" s="15"/>
      <c r="P368" s="15"/>
      <c r="Q368" s="28"/>
      <c r="R368" s="71"/>
      <c r="S368" s="173"/>
      <c r="T368" s="219"/>
      <c r="U368" s="15"/>
      <c r="V368" s="15"/>
      <c r="W368" s="15"/>
      <c r="X368" s="165"/>
      <c r="Y368" s="15"/>
      <c r="Z368" s="15"/>
      <c r="AA368" s="28"/>
      <c r="AB368" s="71"/>
      <c r="AC368" s="35"/>
      <c r="AD368" s="35"/>
      <c r="AE368" s="35"/>
      <c r="AF368" s="71"/>
      <c r="AG368" s="15"/>
      <c r="AH368" s="15"/>
      <c r="AI368" s="15"/>
      <c r="AJ368" s="71"/>
      <c r="AK368" s="173"/>
      <c r="AL368" s="219"/>
      <c r="AM368" s="15"/>
      <c r="AN368" s="15"/>
      <c r="AO368" s="15"/>
      <c r="AP368" s="165"/>
      <c r="AQ368" s="15"/>
      <c r="AR368" s="15"/>
      <c r="AS368" s="28"/>
      <c r="AT368" s="71"/>
      <c r="AU368" s="35"/>
      <c r="AV368" s="35"/>
      <c r="AW368" s="35"/>
      <c r="AX368" s="71"/>
      <c r="AY368" s="15"/>
      <c r="AZ368" s="15"/>
      <c r="BA368" s="28"/>
      <c r="BB368" s="71"/>
      <c r="BC368" s="173"/>
      <c r="BD368" s="220"/>
      <c r="BH368" s="221"/>
      <c r="BK368" s="50"/>
      <c r="BL368" s="115"/>
      <c r="BM368" s="43"/>
      <c r="BN368" s="43"/>
      <c r="BO368" s="43"/>
      <c r="BP368" s="115"/>
      <c r="BS368" s="50"/>
      <c r="BT368" s="115"/>
      <c r="BU368" s="222"/>
      <c r="BV368" s="223"/>
      <c r="BZ368" s="221"/>
      <c r="CC368" s="50"/>
      <c r="CD368" s="115"/>
      <c r="CE368" s="43"/>
      <c r="CF368" s="43"/>
      <c r="CG368" s="43"/>
      <c r="CH368" s="115"/>
      <c r="CK368" s="50"/>
      <c r="CL368" s="115"/>
      <c r="CM368" s="222"/>
      <c r="CN368" s="223"/>
      <c r="CR368" s="221"/>
      <c r="CU368" s="50"/>
      <c r="CV368" s="115"/>
      <c r="CW368" s="43"/>
      <c r="CX368" s="43"/>
      <c r="CY368" s="43"/>
      <c r="CZ368" s="115"/>
      <c r="DC368" s="50"/>
      <c r="DD368" s="115"/>
      <c r="DE368" s="222"/>
      <c r="DF368" s="223"/>
      <c r="DJ368" s="221"/>
      <c r="DM368" s="50"/>
      <c r="DN368" s="115"/>
      <c r="DO368" s="43"/>
      <c r="DP368" s="43"/>
      <c r="DQ368" s="43"/>
      <c r="DR368" s="115"/>
      <c r="DU368" s="50"/>
      <c r="DV368" s="115"/>
      <c r="DW368" s="222"/>
      <c r="DX368" s="223"/>
      <c r="EB368" s="221"/>
      <c r="EE368" s="50"/>
      <c r="EF368" s="115"/>
      <c r="EG368" s="43"/>
      <c r="EH368" s="43"/>
      <c r="EI368" s="43"/>
      <c r="EJ368" s="115"/>
      <c r="EM368" s="50"/>
      <c r="EN368" s="115"/>
      <c r="EO368" s="222"/>
      <c r="EP368" s="223"/>
      <c r="ET368" s="221"/>
      <c r="EW368" s="50"/>
      <c r="EX368" s="115"/>
      <c r="EY368" s="43"/>
      <c r="EZ368" s="43"/>
      <c r="FA368" s="43"/>
      <c r="FB368" s="115"/>
      <c r="FE368" s="50"/>
      <c r="FF368" s="115"/>
      <c r="FG368" s="222"/>
      <c r="FH368" s="223"/>
      <c r="FL368" s="221"/>
      <c r="FO368" s="50"/>
      <c r="FP368" s="115"/>
      <c r="FQ368" s="43"/>
      <c r="FR368" s="43"/>
      <c r="FS368" s="43"/>
      <c r="FT368" s="115"/>
      <c r="FW368" s="50"/>
      <c r="FX368" s="115"/>
      <c r="FY368" s="222"/>
      <c r="FZ368" s="223"/>
      <c r="GD368" s="221"/>
      <c r="GG368" s="50"/>
      <c r="GH368" s="115"/>
      <c r="GI368" s="43"/>
      <c r="GJ368" s="43"/>
      <c r="GK368" s="43"/>
      <c r="GL368" s="115"/>
      <c r="GO368" s="50"/>
      <c r="GP368" s="115"/>
      <c r="GQ368" s="222"/>
    </row>
    <row r="369">
      <c r="A369" s="218"/>
      <c r="B369" s="219"/>
      <c r="C369" s="15"/>
      <c r="D369" s="15"/>
      <c r="E369" s="15"/>
      <c r="F369" s="71"/>
      <c r="G369" s="15"/>
      <c r="H369" s="15"/>
      <c r="I369" s="28"/>
      <c r="J369" s="71"/>
      <c r="K369" s="35"/>
      <c r="L369" s="35"/>
      <c r="M369" s="35"/>
      <c r="N369" s="71"/>
      <c r="O369" s="15"/>
      <c r="P369" s="15"/>
      <c r="Q369" s="28"/>
      <c r="R369" s="71"/>
      <c r="S369" s="173"/>
      <c r="T369" s="219"/>
      <c r="U369" s="15"/>
      <c r="V369" s="15"/>
      <c r="W369" s="15"/>
      <c r="X369" s="165"/>
      <c r="Y369" s="15"/>
      <c r="Z369" s="15"/>
      <c r="AA369" s="28"/>
      <c r="AB369" s="71"/>
      <c r="AC369" s="35"/>
      <c r="AD369" s="35"/>
      <c r="AE369" s="35"/>
      <c r="AF369" s="71"/>
      <c r="AG369" s="15"/>
      <c r="AH369" s="15"/>
      <c r="AI369" s="15"/>
      <c r="AJ369" s="71"/>
      <c r="AK369" s="173"/>
      <c r="AL369" s="219"/>
      <c r="AM369" s="15"/>
      <c r="AN369" s="15"/>
      <c r="AO369" s="15"/>
      <c r="AP369" s="165"/>
      <c r="AQ369" s="15"/>
      <c r="AR369" s="15"/>
      <c r="AS369" s="28"/>
      <c r="AT369" s="71"/>
      <c r="AU369" s="35"/>
      <c r="AV369" s="35"/>
      <c r="AW369" s="35"/>
      <c r="AX369" s="71"/>
      <c r="AY369" s="15"/>
      <c r="AZ369" s="15"/>
      <c r="BA369" s="28"/>
      <c r="BB369" s="71"/>
      <c r="BC369" s="173"/>
      <c r="BD369" s="220"/>
      <c r="BH369" s="221"/>
      <c r="BK369" s="50"/>
      <c r="BL369" s="115"/>
      <c r="BM369" s="43"/>
      <c r="BN369" s="43"/>
      <c r="BO369" s="43"/>
      <c r="BP369" s="115"/>
      <c r="BS369" s="50"/>
      <c r="BT369" s="115"/>
      <c r="BU369" s="222"/>
      <c r="BV369" s="223"/>
      <c r="BZ369" s="221"/>
      <c r="CC369" s="50"/>
      <c r="CD369" s="115"/>
      <c r="CE369" s="43"/>
      <c r="CF369" s="43"/>
      <c r="CG369" s="43"/>
      <c r="CH369" s="115"/>
      <c r="CK369" s="50"/>
      <c r="CL369" s="115"/>
      <c r="CM369" s="222"/>
      <c r="CN369" s="223"/>
      <c r="CR369" s="221"/>
      <c r="CU369" s="50"/>
      <c r="CV369" s="115"/>
      <c r="CW369" s="43"/>
      <c r="CX369" s="43"/>
      <c r="CY369" s="43"/>
      <c r="CZ369" s="115"/>
      <c r="DC369" s="50"/>
      <c r="DD369" s="115"/>
      <c r="DE369" s="222"/>
      <c r="DF369" s="223"/>
      <c r="DJ369" s="221"/>
      <c r="DM369" s="50"/>
      <c r="DN369" s="115"/>
      <c r="DO369" s="43"/>
      <c r="DP369" s="43"/>
      <c r="DQ369" s="43"/>
      <c r="DR369" s="115"/>
      <c r="DU369" s="50"/>
      <c r="DV369" s="115"/>
      <c r="DW369" s="222"/>
      <c r="DX369" s="223"/>
      <c r="EB369" s="221"/>
      <c r="EE369" s="50"/>
      <c r="EF369" s="115"/>
      <c r="EG369" s="43"/>
      <c r="EH369" s="43"/>
      <c r="EI369" s="43"/>
      <c r="EJ369" s="115"/>
      <c r="EM369" s="50"/>
      <c r="EN369" s="115"/>
      <c r="EO369" s="222"/>
      <c r="EP369" s="223"/>
      <c r="ET369" s="221"/>
      <c r="EW369" s="50"/>
      <c r="EX369" s="115"/>
      <c r="EY369" s="43"/>
      <c r="EZ369" s="43"/>
      <c r="FA369" s="43"/>
      <c r="FB369" s="115"/>
      <c r="FE369" s="50"/>
      <c r="FF369" s="115"/>
      <c r="FG369" s="222"/>
      <c r="FH369" s="223"/>
      <c r="FL369" s="221"/>
      <c r="FO369" s="50"/>
      <c r="FP369" s="115"/>
      <c r="FQ369" s="43"/>
      <c r="FR369" s="43"/>
      <c r="FS369" s="43"/>
      <c r="FT369" s="115"/>
      <c r="FW369" s="50"/>
      <c r="FX369" s="115"/>
      <c r="FY369" s="222"/>
      <c r="FZ369" s="223"/>
      <c r="GD369" s="221"/>
      <c r="GG369" s="50"/>
      <c r="GH369" s="115"/>
      <c r="GI369" s="43"/>
      <c r="GJ369" s="43"/>
      <c r="GK369" s="43"/>
      <c r="GL369" s="115"/>
      <c r="GO369" s="50"/>
      <c r="GP369" s="115"/>
      <c r="GQ369" s="222"/>
    </row>
    <row r="370">
      <c r="A370" s="218"/>
      <c r="B370" s="219"/>
      <c r="C370" s="15"/>
      <c r="D370" s="15"/>
      <c r="E370" s="15"/>
      <c r="F370" s="71"/>
      <c r="G370" s="15"/>
      <c r="H370" s="15"/>
      <c r="I370" s="28"/>
      <c r="J370" s="71"/>
      <c r="K370" s="35"/>
      <c r="L370" s="35"/>
      <c r="M370" s="35"/>
      <c r="N370" s="71"/>
      <c r="O370" s="15"/>
      <c r="P370" s="15"/>
      <c r="Q370" s="28"/>
      <c r="R370" s="71"/>
      <c r="S370" s="173"/>
      <c r="T370" s="219"/>
      <c r="U370" s="15"/>
      <c r="V370" s="15"/>
      <c r="W370" s="15"/>
      <c r="X370" s="165"/>
      <c r="Y370" s="15"/>
      <c r="Z370" s="15"/>
      <c r="AA370" s="28"/>
      <c r="AB370" s="71"/>
      <c r="AC370" s="35"/>
      <c r="AD370" s="35"/>
      <c r="AE370" s="35"/>
      <c r="AF370" s="71"/>
      <c r="AG370" s="15"/>
      <c r="AH370" s="15"/>
      <c r="AI370" s="15"/>
      <c r="AJ370" s="71"/>
      <c r="AK370" s="173"/>
      <c r="AL370" s="219"/>
      <c r="AM370" s="15"/>
      <c r="AN370" s="15"/>
      <c r="AO370" s="15"/>
      <c r="AP370" s="165"/>
      <c r="AQ370" s="15"/>
      <c r="AR370" s="15"/>
      <c r="AS370" s="28"/>
      <c r="AT370" s="71"/>
      <c r="AU370" s="35"/>
      <c r="AV370" s="35"/>
      <c r="AW370" s="35"/>
      <c r="AX370" s="71"/>
      <c r="AY370" s="15"/>
      <c r="AZ370" s="15"/>
      <c r="BA370" s="28"/>
      <c r="BB370" s="71"/>
      <c r="BC370" s="173"/>
      <c r="BD370" s="220"/>
      <c r="BH370" s="221"/>
      <c r="BK370" s="50"/>
      <c r="BL370" s="115"/>
      <c r="BM370" s="43"/>
      <c r="BN370" s="43"/>
      <c r="BO370" s="43"/>
      <c r="BP370" s="115"/>
      <c r="BS370" s="50"/>
      <c r="BT370" s="115"/>
      <c r="BU370" s="222"/>
      <c r="BV370" s="223"/>
      <c r="BZ370" s="221"/>
      <c r="CC370" s="50"/>
      <c r="CD370" s="115"/>
      <c r="CE370" s="43"/>
      <c r="CF370" s="43"/>
      <c r="CG370" s="43"/>
      <c r="CH370" s="115"/>
      <c r="CK370" s="50"/>
      <c r="CL370" s="115"/>
      <c r="CM370" s="222"/>
      <c r="CN370" s="223"/>
      <c r="CR370" s="221"/>
      <c r="CU370" s="50"/>
      <c r="CV370" s="115"/>
      <c r="CW370" s="43"/>
      <c r="CX370" s="43"/>
      <c r="CY370" s="43"/>
      <c r="CZ370" s="115"/>
      <c r="DC370" s="50"/>
      <c r="DD370" s="115"/>
      <c r="DE370" s="222"/>
      <c r="DF370" s="223"/>
      <c r="DJ370" s="221"/>
      <c r="DM370" s="50"/>
      <c r="DN370" s="115"/>
      <c r="DO370" s="43"/>
      <c r="DP370" s="43"/>
      <c r="DQ370" s="43"/>
      <c r="DR370" s="115"/>
      <c r="DU370" s="50"/>
      <c r="DV370" s="115"/>
      <c r="DW370" s="222"/>
      <c r="DX370" s="223"/>
      <c r="EB370" s="221"/>
      <c r="EE370" s="50"/>
      <c r="EF370" s="115"/>
      <c r="EG370" s="43"/>
      <c r="EH370" s="43"/>
      <c r="EI370" s="43"/>
      <c r="EJ370" s="115"/>
      <c r="EM370" s="50"/>
      <c r="EN370" s="115"/>
      <c r="EO370" s="222"/>
      <c r="EP370" s="223"/>
      <c r="ET370" s="221"/>
      <c r="EW370" s="50"/>
      <c r="EX370" s="115"/>
      <c r="EY370" s="43"/>
      <c r="EZ370" s="43"/>
      <c r="FA370" s="43"/>
      <c r="FB370" s="115"/>
      <c r="FE370" s="50"/>
      <c r="FF370" s="115"/>
      <c r="FG370" s="222"/>
      <c r="FH370" s="223"/>
      <c r="FL370" s="221"/>
      <c r="FO370" s="50"/>
      <c r="FP370" s="115"/>
      <c r="FQ370" s="43"/>
      <c r="FR370" s="43"/>
      <c r="FS370" s="43"/>
      <c r="FT370" s="115"/>
      <c r="FW370" s="50"/>
      <c r="FX370" s="115"/>
      <c r="FY370" s="222"/>
      <c r="FZ370" s="223"/>
      <c r="GD370" s="221"/>
      <c r="GG370" s="50"/>
      <c r="GH370" s="115"/>
      <c r="GI370" s="43"/>
      <c r="GJ370" s="43"/>
      <c r="GK370" s="43"/>
      <c r="GL370" s="115"/>
      <c r="GO370" s="50"/>
      <c r="GP370" s="115"/>
      <c r="GQ370" s="222"/>
    </row>
    <row r="371">
      <c r="A371" s="218"/>
      <c r="B371" s="219"/>
      <c r="C371" s="15"/>
      <c r="D371" s="15"/>
      <c r="E371" s="15"/>
      <c r="F371" s="71"/>
      <c r="G371" s="15"/>
      <c r="H371" s="15"/>
      <c r="I371" s="28"/>
      <c r="J371" s="71"/>
      <c r="K371" s="35"/>
      <c r="L371" s="35"/>
      <c r="M371" s="35"/>
      <c r="N371" s="71"/>
      <c r="O371" s="15"/>
      <c r="P371" s="15"/>
      <c r="Q371" s="28"/>
      <c r="R371" s="71"/>
      <c r="S371" s="173"/>
      <c r="T371" s="219"/>
      <c r="U371" s="15"/>
      <c r="V371" s="15"/>
      <c r="W371" s="15"/>
      <c r="X371" s="165"/>
      <c r="Y371" s="15"/>
      <c r="Z371" s="15"/>
      <c r="AA371" s="28"/>
      <c r="AB371" s="71"/>
      <c r="AC371" s="35"/>
      <c r="AD371" s="35"/>
      <c r="AE371" s="35"/>
      <c r="AF371" s="71"/>
      <c r="AG371" s="15"/>
      <c r="AH371" s="15"/>
      <c r="AI371" s="15"/>
      <c r="AJ371" s="71"/>
      <c r="AK371" s="173"/>
      <c r="AL371" s="219"/>
      <c r="AM371" s="15"/>
      <c r="AN371" s="15"/>
      <c r="AO371" s="15"/>
      <c r="AP371" s="165"/>
      <c r="AQ371" s="15"/>
      <c r="AR371" s="15"/>
      <c r="AS371" s="28"/>
      <c r="AT371" s="71"/>
      <c r="AU371" s="35"/>
      <c r="AV371" s="35"/>
      <c r="AW371" s="35"/>
      <c r="AX371" s="71"/>
      <c r="AY371" s="15"/>
      <c r="AZ371" s="15"/>
      <c r="BA371" s="28"/>
      <c r="BB371" s="71"/>
      <c r="BC371" s="173"/>
      <c r="BD371" s="220"/>
      <c r="BH371" s="221"/>
      <c r="BK371" s="50"/>
      <c r="BL371" s="115"/>
      <c r="BM371" s="43"/>
      <c r="BN371" s="43"/>
      <c r="BO371" s="43"/>
      <c r="BP371" s="115"/>
      <c r="BS371" s="50"/>
      <c r="BT371" s="115"/>
      <c r="BU371" s="222"/>
      <c r="BV371" s="223"/>
      <c r="BZ371" s="221"/>
      <c r="CC371" s="50"/>
      <c r="CD371" s="115"/>
      <c r="CE371" s="43"/>
      <c r="CF371" s="43"/>
      <c r="CG371" s="43"/>
      <c r="CH371" s="115"/>
      <c r="CK371" s="50"/>
      <c r="CL371" s="115"/>
      <c r="CM371" s="222"/>
      <c r="CN371" s="223"/>
      <c r="CR371" s="221"/>
      <c r="CU371" s="50"/>
      <c r="CV371" s="115"/>
      <c r="CW371" s="43"/>
      <c r="CX371" s="43"/>
      <c r="CY371" s="43"/>
      <c r="CZ371" s="115"/>
      <c r="DC371" s="50"/>
      <c r="DD371" s="115"/>
      <c r="DE371" s="222"/>
      <c r="DF371" s="223"/>
      <c r="DJ371" s="221"/>
      <c r="DM371" s="50"/>
      <c r="DN371" s="115"/>
      <c r="DO371" s="43"/>
      <c r="DP371" s="43"/>
      <c r="DQ371" s="43"/>
      <c r="DR371" s="115"/>
      <c r="DU371" s="50"/>
      <c r="DV371" s="115"/>
      <c r="DW371" s="222"/>
      <c r="DX371" s="223"/>
      <c r="EB371" s="221"/>
      <c r="EE371" s="50"/>
      <c r="EF371" s="115"/>
      <c r="EG371" s="43"/>
      <c r="EH371" s="43"/>
      <c r="EI371" s="43"/>
      <c r="EJ371" s="115"/>
      <c r="EM371" s="50"/>
      <c r="EN371" s="115"/>
      <c r="EO371" s="222"/>
      <c r="EP371" s="223"/>
      <c r="ET371" s="221"/>
      <c r="EW371" s="50"/>
      <c r="EX371" s="115"/>
      <c r="EY371" s="43"/>
      <c r="EZ371" s="43"/>
      <c r="FA371" s="43"/>
      <c r="FB371" s="115"/>
      <c r="FE371" s="50"/>
      <c r="FF371" s="115"/>
      <c r="FG371" s="222"/>
      <c r="FH371" s="223"/>
      <c r="FL371" s="221"/>
      <c r="FO371" s="50"/>
      <c r="FP371" s="115"/>
      <c r="FQ371" s="43"/>
      <c r="FR371" s="43"/>
      <c r="FS371" s="43"/>
      <c r="FT371" s="115"/>
      <c r="FW371" s="50"/>
      <c r="FX371" s="115"/>
      <c r="FY371" s="222"/>
      <c r="FZ371" s="223"/>
      <c r="GD371" s="221"/>
      <c r="GG371" s="50"/>
      <c r="GH371" s="115"/>
      <c r="GI371" s="43"/>
      <c r="GJ371" s="43"/>
      <c r="GK371" s="43"/>
      <c r="GL371" s="115"/>
      <c r="GO371" s="50"/>
      <c r="GP371" s="115"/>
      <c r="GQ371" s="222"/>
    </row>
    <row r="372">
      <c r="A372" s="218"/>
      <c r="B372" s="219"/>
      <c r="C372" s="15"/>
      <c r="D372" s="15"/>
      <c r="E372" s="15"/>
      <c r="F372" s="71"/>
      <c r="G372" s="15"/>
      <c r="H372" s="15"/>
      <c r="I372" s="28"/>
      <c r="J372" s="71"/>
      <c r="K372" s="35"/>
      <c r="L372" s="35"/>
      <c r="M372" s="35"/>
      <c r="N372" s="71"/>
      <c r="O372" s="15"/>
      <c r="P372" s="15"/>
      <c r="Q372" s="28"/>
      <c r="R372" s="71"/>
      <c r="S372" s="173"/>
      <c r="T372" s="219"/>
      <c r="U372" s="15"/>
      <c r="V372" s="15"/>
      <c r="W372" s="15"/>
      <c r="X372" s="165"/>
      <c r="Y372" s="15"/>
      <c r="Z372" s="15"/>
      <c r="AA372" s="28"/>
      <c r="AB372" s="71"/>
      <c r="AC372" s="35"/>
      <c r="AD372" s="35"/>
      <c r="AE372" s="35"/>
      <c r="AF372" s="71"/>
      <c r="AG372" s="15"/>
      <c r="AH372" s="15"/>
      <c r="AI372" s="15"/>
      <c r="AJ372" s="71"/>
      <c r="AK372" s="173"/>
      <c r="AL372" s="219"/>
      <c r="AM372" s="15"/>
      <c r="AN372" s="15"/>
      <c r="AO372" s="15"/>
      <c r="AP372" s="165"/>
      <c r="AQ372" s="15"/>
      <c r="AR372" s="15"/>
      <c r="AS372" s="28"/>
      <c r="AT372" s="71"/>
      <c r="AU372" s="35"/>
      <c r="AV372" s="35"/>
      <c r="AW372" s="35"/>
      <c r="AX372" s="71"/>
      <c r="AY372" s="15"/>
      <c r="AZ372" s="15"/>
      <c r="BA372" s="28"/>
      <c r="BB372" s="71"/>
      <c r="BC372" s="173"/>
      <c r="BD372" s="220"/>
      <c r="BH372" s="221"/>
      <c r="BK372" s="50"/>
      <c r="BL372" s="115"/>
      <c r="BM372" s="43"/>
      <c r="BN372" s="43"/>
      <c r="BO372" s="43"/>
      <c r="BP372" s="115"/>
      <c r="BS372" s="50"/>
      <c r="BT372" s="115"/>
      <c r="BU372" s="222"/>
      <c r="BV372" s="223"/>
      <c r="BZ372" s="221"/>
      <c r="CC372" s="50"/>
      <c r="CD372" s="115"/>
      <c r="CE372" s="43"/>
      <c r="CF372" s="43"/>
      <c r="CG372" s="43"/>
      <c r="CH372" s="115"/>
      <c r="CK372" s="50"/>
      <c r="CL372" s="115"/>
      <c r="CM372" s="222"/>
      <c r="CN372" s="223"/>
      <c r="CR372" s="221"/>
      <c r="CU372" s="50"/>
      <c r="CV372" s="115"/>
      <c r="CW372" s="43"/>
      <c r="CX372" s="43"/>
      <c r="CY372" s="43"/>
      <c r="CZ372" s="115"/>
      <c r="DC372" s="50"/>
      <c r="DD372" s="115"/>
      <c r="DE372" s="222"/>
      <c r="DF372" s="223"/>
      <c r="DJ372" s="221"/>
      <c r="DM372" s="50"/>
      <c r="DN372" s="115"/>
      <c r="DO372" s="43"/>
      <c r="DP372" s="43"/>
      <c r="DQ372" s="43"/>
      <c r="DR372" s="115"/>
      <c r="DU372" s="50"/>
      <c r="DV372" s="115"/>
      <c r="DW372" s="222"/>
      <c r="DX372" s="223"/>
      <c r="EB372" s="221"/>
      <c r="EE372" s="50"/>
      <c r="EF372" s="115"/>
      <c r="EG372" s="43"/>
      <c r="EH372" s="43"/>
      <c r="EI372" s="43"/>
      <c r="EJ372" s="115"/>
      <c r="EM372" s="50"/>
      <c r="EN372" s="115"/>
      <c r="EO372" s="222"/>
      <c r="EP372" s="223"/>
      <c r="ET372" s="221"/>
      <c r="EW372" s="50"/>
      <c r="EX372" s="115"/>
      <c r="EY372" s="43"/>
      <c r="EZ372" s="43"/>
      <c r="FA372" s="43"/>
      <c r="FB372" s="115"/>
      <c r="FE372" s="50"/>
      <c r="FF372" s="115"/>
      <c r="FG372" s="222"/>
      <c r="FH372" s="223"/>
      <c r="FL372" s="221"/>
      <c r="FO372" s="50"/>
      <c r="FP372" s="115"/>
      <c r="FQ372" s="43"/>
      <c r="FR372" s="43"/>
      <c r="FS372" s="43"/>
      <c r="FT372" s="115"/>
      <c r="FW372" s="50"/>
      <c r="FX372" s="115"/>
      <c r="FY372" s="222"/>
      <c r="FZ372" s="223"/>
      <c r="GD372" s="221"/>
      <c r="GG372" s="50"/>
      <c r="GH372" s="115"/>
      <c r="GI372" s="43"/>
      <c r="GJ372" s="43"/>
      <c r="GK372" s="43"/>
      <c r="GL372" s="115"/>
      <c r="GO372" s="50"/>
      <c r="GP372" s="115"/>
      <c r="GQ372" s="222"/>
    </row>
    <row r="373">
      <c r="A373" s="218"/>
      <c r="B373" s="219"/>
      <c r="C373" s="15"/>
      <c r="D373" s="15"/>
      <c r="E373" s="15"/>
      <c r="F373" s="71"/>
      <c r="G373" s="15"/>
      <c r="H373" s="15"/>
      <c r="I373" s="28"/>
      <c r="J373" s="71"/>
      <c r="K373" s="35"/>
      <c r="L373" s="35"/>
      <c r="M373" s="35"/>
      <c r="N373" s="71"/>
      <c r="O373" s="15"/>
      <c r="P373" s="15"/>
      <c r="Q373" s="28"/>
      <c r="R373" s="71"/>
      <c r="S373" s="173"/>
      <c r="T373" s="219"/>
      <c r="U373" s="15"/>
      <c r="V373" s="15"/>
      <c r="W373" s="15"/>
      <c r="X373" s="165"/>
      <c r="Y373" s="15"/>
      <c r="Z373" s="15"/>
      <c r="AA373" s="28"/>
      <c r="AB373" s="71"/>
      <c r="AC373" s="35"/>
      <c r="AD373" s="35"/>
      <c r="AE373" s="35"/>
      <c r="AF373" s="71"/>
      <c r="AG373" s="15"/>
      <c r="AH373" s="15"/>
      <c r="AI373" s="15"/>
      <c r="AJ373" s="71"/>
      <c r="AK373" s="173"/>
      <c r="AL373" s="219"/>
      <c r="AM373" s="15"/>
      <c r="AN373" s="15"/>
      <c r="AO373" s="15"/>
      <c r="AP373" s="165"/>
      <c r="AQ373" s="15"/>
      <c r="AR373" s="15"/>
      <c r="AS373" s="28"/>
      <c r="AT373" s="71"/>
      <c r="AU373" s="35"/>
      <c r="AV373" s="35"/>
      <c r="AW373" s="35"/>
      <c r="AX373" s="71"/>
      <c r="AY373" s="15"/>
      <c r="AZ373" s="15"/>
      <c r="BA373" s="28"/>
      <c r="BB373" s="71"/>
      <c r="BC373" s="173"/>
      <c r="BD373" s="220"/>
      <c r="BH373" s="221"/>
      <c r="BK373" s="50"/>
      <c r="BL373" s="115"/>
      <c r="BM373" s="43"/>
      <c r="BN373" s="43"/>
      <c r="BO373" s="43"/>
      <c r="BP373" s="115"/>
      <c r="BS373" s="50"/>
      <c r="BT373" s="115"/>
      <c r="BU373" s="222"/>
      <c r="BV373" s="223"/>
      <c r="BZ373" s="221"/>
      <c r="CC373" s="50"/>
      <c r="CD373" s="115"/>
      <c r="CE373" s="43"/>
      <c r="CF373" s="43"/>
      <c r="CG373" s="43"/>
      <c r="CH373" s="115"/>
      <c r="CK373" s="50"/>
      <c r="CL373" s="115"/>
      <c r="CM373" s="222"/>
      <c r="CN373" s="223"/>
      <c r="CR373" s="221"/>
      <c r="CU373" s="50"/>
      <c r="CV373" s="115"/>
      <c r="CW373" s="43"/>
      <c r="CX373" s="43"/>
      <c r="CY373" s="43"/>
      <c r="CZ373" s="115"/>
      <c r="DC373" s="50"/>
      <c r="DD373" s="115"/>
      <c r="DE373" s="222"/>
      <c r="DF373" s="223"/>
      <c r="DJ373" s="221"/>
      <c r="DM373" s="50"/>
      <c r="DN373" s="115"/>
      <c r="DO373" s="43"/>
      <c r="DP373" s="43"/>
      <c r="DQ373" s="43"/>
      <c r="DR373" s="115"/>
      <c r="DU373" s="50"/>
      <c r="DV373" s="115"/>
      <c r="DW373" s="222"/>
      <c r="DX373" s="223"/>
      <c r="EB373" s="221"/>
      <c r="EE373" s="50"/>
      <c r="EF373" s="115"/>
      <c r="EG373" s="43"/>
      <c r="EH373" s="43"/>
      <c r="EI373" s="43"/>
      <c r="EJ373" s="115"/>
      <c r="EM373" s="50"/>
      <c r="EN373" s="115"/>
      <c r="EO373" s="222"/>
      <c r="EP373" s="223"/>
      <c r="ET373" s="221"/>
      <c r="EW373" s="50"/>
      <c r="EX373" s="115"/>
      <c r="EY373" s="43"/>
      <c r="EZ373" s="43"/>
      <c r="FA373" s="43"/>
      <c r="FB373" s="115"/>
      <c r="FE373" s="50"/>
      <c r="FF373" s="115"/>
      <c r="FG373" s="222"/>
      <c r="FH373" s="223"/>
      <c r="FL373" s="221"/>
      <c r="FO373" s="50"/>
      <c r="FP373" s="115"/>
      <c r="FQ373" s="43"/>
      <c r="FR373" s="43"/>
      <c r="FS373" s="43"/>
      <c r="FT373" s="115"/>
      <c r="FW373" s="50"/>
      <c r="FX373" s="115"/>
      <c r="FY373" s="222"/>
      <c r="FZ373" s="223"/>
      <c r="GD373" s="221"/>
      <c r="GG373" s="50"/>
      <c r="GH373" s="115"/>
      <c r="GI373" s="43"/>
      <c r="GJ373" s="43"/>
      <c r="GK373" s="43"/>
      <c r="GL373" s="115"/>
      <c r="GO373" s="50"/>
      <c r="GP373" s="115"/>
      <c r="GQ373" s="222"/>
    </row>
    <row r="374">
      <c r="A374" s="218"/>
      <c r="B374" s="219"/>
      <c r="C374" s="15"/>
      <c r="D374" s="15"/>
      <c r="E374" s="15"/>
      <c r="F374" s="71"/>
      <c r="G374" s="15"/>
      <c r="H374" s="15"/>
      <c r="I374" s="28"/>
      <c r="J374" s="71"/>
      <c r="K374" s="35"/>
      <c r="L374" s="35"/>
      <c r="M374" s="35"/>
      <c r="N374" s="71"/>
      <c r="O374" s="15"/>
      <c r="P374" s="15"/>
      <c r="Q374" s="28"/>
      <c r="R374" s="71"/>
      <c r="S374" s="173"/>
      <c r="T374" s="219"/>
      <c r="U374" s="15"/>
      <c r="V374" s="15"/>
      <c r="W374" s="15"/>
      <c r="X374" s="165"/>
      <c r="Y374" s="15"/>
      <c r="Z374" s="15"/>
      <c r="AA374" s="28"/>
      <c r="AB374" s="71"/>
      <c r="AC374" s="35"/>
      <c r="AD374" s="35"/>
      <c r="AE374" s="35"/>
      <c r="AF374" s="71"/>
      <c r="AG374" s="15"/>
      <c r="AH374" s="15"/>
      <c r="AI374" s="15"/>
      <c r="AJ374" s="71"/>
      <c r="AK374" s="173"/>
      <c r="AL374" s="219"/>
      <c r="AM374" s="15"/>
      <c r="AN374" s="15"/>
      <c r="AO374" s="15"/>
      <c r="AP374" s="165"/>
      <c r="AQ374" s="15"/>
      <c r="AR374" s="15"/>
      <c r="AS374" s="28"/>
      <c r="AT374" s="71"/>
      <c r="AU374" s="35"/>
      <c r="AV374" s="35"/>
      <c r="AW374" s="35"/>
      <c r="AX374" s="71"/>
      <c r="AY374" s="15"/>
      <c r="AZ374" s="15"/>
      <c r="BA374" s="28"/>
      <c r="BB374" s="71"/>
      <c r="BC374" s="173"/>
      <c r="BD374" s="220"/>
      <c r="BH374" s="221"/>
      <c r="BK374" s="50"/>
      <c r="BL374" s="115"/>
      <c r="BM374" s="43"/>
      <c r="BN374" s="43"/>
      <c r="BO374" s="43"/>
      <c r="BP374" s="115"/>
      <c r="BS374" s="50"/>
      <c r="BT374" s="115"/>
      <c r="BU374" s="222"/>
      <c r="BV374" s="223"/>
      <c r="BZ374" s="221"/>
      <c r="CC374" s="50"/>
      <c r="CD374" s="115"/>
      <c r="CE374" s="43"/>
      <c r="CF374" s="43"/>
      <c r="CG374" s="43"/>
      <c r="CH374" s="115"/>
      <c r="CK374" s="50"/>
      <c r="CL374" s="115"/>
      <c r="CM374" s="222"/>
      <c r="CN374" s="223"/>
      <c r="CR374" s="221"/>
      <c r="CU374" s="50"/>
      <c r="CV374" s="115"/>
      <c r="CW374" s="43"/>
      <c r="CX374" s="43"/>
      <c r="CY374" s="43"/>
      <c r="CZ374" s="115"/>
      <c r="DC374" s="50"/>
      <c r="DD374" s="115"/>
      <c r="DE374" s="222"/>
      <c r="DF374" s="223"/>
      <c r="DJ374" s="221"/>
      <c r="DM374" s="50"/>
      <c r="DN374" s="115"/>
      <c r="DO374" s="43"/>
      <c r="DP374" s="43"/>
      <c r="DQ374" s="43"/>
      <c r="DR374" s="115"/>
      <c r="DU374" s="50"/>
      <c r="DV374" s="115"/>
      <c r="DW374" s="222"/>
      <c r="DX374" s="223"/>
      <c r="EB374" s="221"/>
      <c r="EE374" s="50"/>
      <c r="EF374" s="115"/>
      <c r="EG374" s="43"/>
      <c r="EH374" s="43"/>
      <c r="EI374" s="43"/>
      <c r="EJ374" s="115"/>
      <c r="EM374" s="50"/>
      <c r="EN374" s="115"/>
      <c r="EO374" s="222"/>
      <c r="EP374" s="223"/>
      <c r="ET374" s="221"/>
      <c r="EW374" s="50"/>
      <c r="EX374" s="115"/>
      <c r="EY374" s="43"/>
      <c r="EZ374" s="43"/>
      <c r="FA374" s="43"/>
      <c r="FB374" s="115"/>
      <c r="FE374" s="50"/>
      <c r="FF374" s="115"/>
      <c r="FG374" s="222"/>
      <c r="FH374" s="223"/>
      <c r="FL374" s="221"/>
      <c r="FO374" s="50"/>
      <c r="FP374" s="115"/>
      <c r="FQ374" s="43"/>
      <c r="FR374" s="43"/>
      <c r="FS374" s="43"/>
      <c r="FT374" s="115"/>
      <c r="FW374" s="50"/>
      <c r="FX374" s="115"/>
      <c r="FY374" s="222"/>
      <c r="FZ374" s="223"/>
      <c r="GD374" s="221"/>
      <c r="GG374" s="50"/>
      <c r="GH374" s="115"/>
      <c r="GI374" s="43"/>
      <c r="GJ374" s="43"/>
      <c r="GK374" s="43"/>
      <c r="GL374" s="115"/>
      <c r="GO374" s="50"/>
      <c r="GP374" s="115"/>
      <c r="GQ374" s="222"/>
    </row>
    <row r="375">
      <c r="A375" s="218"/>
      <c r="B375" s="219"/>
      <c r="C375" s="15"/>
      <c r="D375" s="15"/>
      <c r="E375" s="15"/>
      <c r="F375" s="71"/>
      <c r="G375" s="15"/>
      <c r="H375" s="15"/>
      <c r="I375" s="28"/>
      <c r="J375" s="71"/>
      <c r="K375" s="35"/>
      <c r="L375" s="35"/>
      <c r="M375" s="35"/>
      <c r="N375" s="71"/>
      <c r="O375" s="15"/>
      <c r="P375" s="15"/>
      <c r="Q375" s="28"/>
      <c r="R375" s="71"/>
      <c r="S375" s="173"/>
      <c r="T375" s="219"/>
      <c r="U375" s="15"/>
      <c r="V375" s="15"/>
      <c r="W375" s="15"/>
      <c r="X375" s="165"/>
      <c r="Y375" s="15"/>
      <c r="Z375" s="15"/>
      <c r="AA375" s="28"/>
      <c r="AB375" s="71"/>
      <c r="AC375" s="35"/>
      <c r="AD375" s="35"/>
      <c r="AE375" s="35"/>
      <c r="AF375" s="71"/>
      <c r="AG375" s="15"/>
      <c r="AH375" s="15"/>
      <c r="AI375" s="15"/>
      <c r="AJ375" s="71"/>
      <c r="AK375" s="173"/>
      <c r="AL375" s="219"/>
      <c r="AM375" s="15"/>
      <c r="AN375" s="15"/>
      <c r="AO375" s="15"/>
      <c r="AP375" s="165"/>
      <c r="AQ375" s="15"/>
      <c r="AR375" s="15"/>
      <c r="AS375" s="28"/>
      <c r="AT375" s="71"/>
      <c r="AU375" s="35"/>
      <c r="AV375" s="35"/>
      <c r="AW375" s="35"/>
      <c r="AX375" s="71"/>
      <c r="AY375" s="15"/>
      <c r="AZ375" s="15"/>
      <c r="BA375" s="28"/>
      <c r="BB375" s="71"/>
      <c r="BC375" s="173"/>
      <c r="BD375" s="220"/>
      <c r="BH375" s="221"/>
      <c r="BK375" s="50"/>
      <c r="BL375" s="115"/>
      <c r="BM375" s="43"/>
      <c r="BN375" s="43"/>
      <c r="BO375" s="43"/>
      <c r="BP375" s="115"/>
      <c r="BS375" s="50"/>
      <c r="BT375" s="115"/>
      <c r="BU375" s="222"/>
      <c r="BV375" s="223"/>
      <c r="BZ375" s="221"/>
      <c r="CC375" s="50"/>
      <c r="CD375" s="115"/>
      <c r="CE375" s="43"/>
      <c r="CF375" s="43"/>
      <c r="CG375" s="43"/>
      <c r="CH375" s="115"/>
      <c r="CK375" s="50"/>
      <c r="CL375" s="115"/>
      <c r="CM375" s="222"/>
      <c r="CN375" s="223"/>
      <c r="CR375" s="221"/>
      <c r="CU375" s="50"/>
      <c r="CV375" s="115"/>
      <c r="CW375" s="43"/>
      <c r="CX375" s="43"/>
      <c r="CY375" s="43"/>
      <c r="CZ375" s="115"/>
      <c r="DC375" s="50"/>
      <c r="DD375" s="115"/>
      <c r="DE375" s="222"/>
      <c r="DF375" s="223"/>
      <c r="DJ375" s="221"/>
      <c r="DM375" s="50"/>
      <c r="DN375" s="115"/>
      <c r="DO375" s="43"/>
      <c r="DP375" s="43"/>
      <c r="DQ375" s="43"/>
      <c r="DR375" s="115"/>
      <c r="DU375" s="50"/>
      <c r="DV375" s="115"/>
      <c r="DW375" s="222"/>
      <c r="DX375" s="223"/>
      <c r="EB375" s="221"/>
      <c r="EE375" s="50"/>
      <c r="EF375" s="115"/>
      <c r="EG375" s="43"/>
      <c r="EH375" s="43"/>
      <c r="EI375" s="43"/>
      <c r="EJ375" s="115"/>
      <c r="EM375" s="50"/>
      <c r="EN375" s="115"/>
      <c r="EO375" s="222"/>
      <c r="EP375" s="223"/>
      <c r="ET375" s="221"/>
      <c r="EW375" s="50"/>
      <c r="EX375" s="115"/>
      <c r="EY375" s="43"/>
      <c r="EZ375" s="43"/>
      <c r="FA375" s="43"/>
      <c r="FB375" s="115"/>
      <c r="FE375" s="50"/>
      <c r="FF375" s="115"/>
      <c r="FG375" s="222"/>
      <c r="FH375" s="223"/>
      <c r="FL375" s="221"/>
      <c r="FO375" s="50"/>
      <c r="FP375" s="115"/>
      <c r="FQ375" s="43"/>
      <c r="FR375" s="43"/>
      <c r="FS375" s="43"/>
      <c r="FT375" s="115"/>
      <c r="FW375" s="50"/>
      <c r="FX375" s="115"/>
      <c r="FY375" s="222"/>
      <c r="FZ375" s="223"/>
      <c r="GD375" s="221"/>
      <c r="GG375" s="50"/>
      <c r="GH375" s="115"/>
      <c r="GI375" s="43"/>
      <c r="GJ375" s="43"/>
      <c r="GK375" s="43"/>
      <c r="GL375" s="115"/>
      <c r="GO375" s="50"/>
      <c r="GP375" s="115"/>
      <c r="GQ375" s="222"/>
    </row>
    <row r="376">
      <c r="A376" s="218"/>
      <c r="B376" s="219"/>
      <c r="C376" s="15"/>
      <c r="D376" s="15"/>
      <c r="E376" s="15"/>
      <c r="F376" s="71"/>
      <c r="G376" s="15"/>
      <c r="H376" s="15"/>
      <c r="I376" s="28"/>
      <c r="J376" s="71"/>
      <c r="K376" s="35"/>
      <c r="L376" s="35"/>
      <c r="M376" s="35"/>
      <c r="N376" s="71"/>
      <c r="O376" s="15"/>
      <c r="P376" s="15"/>
      <c r="Q376" s="28"/>
      <c r="R376" s="71"/>
      <c r="S376" s="173"/>
      <c r="T376" s="219"/>
      <c r="U376" s="15"/>
      <c r="V376" s="15"/>
      <c r="W376" s="15"/>
      <c r="X376" s="165"/>
      <c r="Y376" s="15"/>
      <c r="Z376" s="15"/>
      <c r="AA376" s="28"/>
      <c r="AB376" s="71"/>
      <c r="AC376" s="35"/>
      <c r="AD376" s="35"/>
      <c r="AE376" s="35"/>
      <c r="AF376" s="71"/>
      <c r="AG376" s="15"/>
      <c r="AH376" s="15"/>
      <c r="AI376" s="15"/>
      <c r="AJ376" s="71"/>
      <c r="AK376" s="173"/>
      <c r="AL376" s="219"/>
      <c r="AM376" s="15"/>
      <c r="AN376" s="15"/>
      <c r="AO376" s="15"/>
      <c r="AP376" s="165"/>
      <c r="AQ376" s="15"/>
      <c r="AR376" s="15"/>
      <c r="AS376" s="28"/>
      <c r="AT376" s="71"/>
      <c r="AU376" s="35"/>
      <c r="AV376" s="35"/>
      <c r="AW376" s="35"/>
      <c r="AX376" s="71"/>
      <c r="AY376" s="15"/>
      <c r="AZ376" s="15"/>
      <c r="BA376" s="28"/>
      <c r="BB376" s="71"/>
      <c r="BC376" s="173"/>
      <c r="BD376" s="220"/>
      <c r="BH376" s="221"/>
      <c r="BK376" s="50"/>
      <c r="BL376" s="115"/>
      <c r="BM376" s="43"/>
      <c r="BN376" s="43"/>
      <c r="BO376" s="43"/>
      <c r="BP376" s="115"/>
      <c r="BS376" s="50"/>
      <c r="BT376" s="115"/>
      <c r="BU376" s="222"/>
      <c r="BV376" s="223"/>
      <c r="BZ376" s="221"/>
      <c r="CC376" s="50"/>
      <c r="CD376" s="115"/>
      <c r="CE376" s="43"/>
      <c r="CF376" s="43"/>
      <c r="CG376" s="43"/>
      <c r="CH376" s="115"/>
      <c r="CK376" s="50"/>
      <c r="CL376" s="115"/>
      <c r="CM376" s="222"/>
      <c r="CN376" s="223"/>
      <c r="CR376" s="221"/>
      <c r="CU376" s="50"/>
      <c r="CV376" s="115"/>
      <c r="CW376" s="43"/>
      <c r="CX376" s="43"/>
      <c r="CY376" s="43"/>
      <c r="CZ376" s="115"/>
      <c r="DC376" s="50"/>
      <c r="DD376" s="115"/>
      <c r="DE376" s="222"/>
      <c r="DF376" s="223"/>
      <c r="DJ376" s="221"/>
      <c r="DM376" s="50"/>
      <c r="DN376" s="115"/>
      <c r="DO376" s="43"/>
      <c r="DP376" s="43"/>
      <c r="DQ376" s="43"/>
      <c r="DR376" s="115"/>
      <c r="DU376" s="50"/>
      <c r="DV376" s="115"/>
      <c r="DW376" s="222"/>
      <c r="DX376" s="223"/>
      <c r="EB376" s="221"/>
      <c r="EE376" s="50"/>
      <c r="EF376" s="115"/>
      <c r="EG376" s="43"/>
      <c r="EH376" s="43"/>
      <c r="EI376" s="43"/>
      <c r="EJ376" s="115"/>
      <c r="EM376" s="50"/>
      <c r="EN376" s="115"/>
      <c r="EO376" s="222"/>
      <c r="EP376" s="223"/>
      <c r="ET376" s="221"/>
      <c r="EW376" s="50"/>
      <c r="EX376" s="115"/>
      <c r="EY376" s="43"/>
      <c r="EZ376" s="43"/>
      <c r="FA376" s="43"/>
      <c r="FB376" s="115"/>
      <c r="FE376" s="50"/>
      <c r="FF376" s="115"/>
      <c r="FG376" s="222"/>
      <c r="FH376" s="223"/>
      <c r="FL376" s="221"/>
      <c r="FO376" s="50"/>
      <c r="FP376" s="115"/>
      <c r="FQ376" s="43"/>
      <c r="FR376" s="43"/>
      <c r="FS376" s="43"/>
      <c r="FT376" s="115"/>
      <c r="FW376" s="50"/>
      <c r="FX376" s="115"/>
      <c r="FY376" s="222"/>
      <c r="FZ376" s="223"/>
      <c r="GD376" s="221"/>
      <c r="GG376" s="50"/>
      <c r="GH376" s="115"/>
      <c r="GI376" s="43"/>
      <c r="GJ376" s="43"/>
      <c r="GK376" s="43"/>
      <c r="GL376" s="115"/>
      <c r="GO376" s="50"/>
      <c r="GP376" s="115"/>
      <c r="GQ376" s="222"/>
    </row>
    <row r="377">
      <c r="A377" s="218"/>
      <c r="B377" s="219"/>
      <c r="C377" s="15"/>
      <c r="D377" s="15"/>
      <c r="E377" s="15"/>
      <c r="F377" s="71"/>
      <c r="G377" s="15"/>
      <c r="H377" s="15"/>
      <c r="I377" s="28"/>
      <c r="J377" s="71"/>
      <c r="K377" s="35"/>
      <c r="L377" s="35"/>
      <c r="M377" s="35"/>
      <c r="N377" s="71"/>
      <c r="O377" s="15"/>
      <c r="P377" s="15"/>
      <c r="Q377" s="28"/>
      <c r="R377" s="71"/>
      <c r="S377" s="173"/>
      <c r="T377" s="219"/>
      <c r="U377" s="15"/>
      <c r="V377" s="15"/>
      <c r="W377" s="15"/>
      <c r="X377" s="165"/>
      <c r="Y377" s="15"/>
      <c r="Z377" s="15"/>
      <c r="AA377" s="28"/>
      <c r="AB377" s="71"/>
      <c r="AC377" s="35"/>
      <c r="AD377" s="35"/>
      <c r="AE377" s="35"/>
      <c r="AF377" s="71"/>
      <c r="AG377" s="15"/>
      <c r="AH377" s="15"/>
      <c r="AI377" s="15"/>
      <c r="AJ377" s="71"/>
      <c r="AK377" s="173"/>
      <c r="AL377" s="219"/>
      <c r="AM377" s="15"/>
      <c r="AN377" s="15"/>
      <c r="AO377" s="15"/>
      <c r="AP377" s="165"/>
      <c r="AQ377" s="15"/>
      <c r="AR377" s="15"/>
      <c r="AS377" s="28"/>
      <c r="AT377" s="71"/>
      <c r="AU377" s="35"/>
      <c r="AV377" s="35"/>
      <c r="AW377" s="35"/>
      <c r="AX377" s="71"/>
      <c r="AY377" s="15"/>
      <c r="AZ377" s="15"/>
      <c r="BA377" s="28"/>
      <c r="BB377" s="71"/>
      <c r="BC377" s="173"/>
      <c r="BD377" s="220"/>
      <c r="BH377" s="221"/>
      <c r="BK377" s="50"/>
      <c r="BL377" s="115"/>
      <c r="BM377" s="43"/>
      <c r="BN377" s="43"/>
      <c r="BO377" s="43"/>
      <c r="BP377" s="115"/>
      <c r="BS377" s="50"/>
      <c r="BT377" s="115"/>
      <c r="BU377" s="222"/>
      <c r="BV377" s="223"/>
      <c r="BZ377" s="221"/>
      <c r="CC377" s="50"/>
      <c r="CD377" s="115"/>
      <c r="CE377" s="43"/>
      <c r="CF377" s="43"/>
      <c r="CG377" s="43"/>
      <c r="CH377" s="115"/>
      <c r="CK377" s="50"/>
      <c r="CL377" s="115"/>
      <c r="CM377" s="222"/>
      <c r="CN377" s="223"/>
      <c r="CR377" s="221"/>
      <c r="CU377" s="50"/>
      <c r="CV377" s="115"/>
      <c r="CW377" s="43"/>
      <c r="CX377" s="43"/>
      <c r="CY377" s="43"/>
      <c r="CZ377" s="115"/>
      <c r="DC377" s="50"/>
      <c r="DD377" s="115"/>
      <c r="DE377" s="222"/>
      <c r="DF377" s="223"/>
      <c r="DJ377" s="221"/>
      <c r="DM377" s="50"/>
      <c r="DN377" s="115"/>
      <c r="DO377" s="43"/>
      <c r="DP377" s="43"/>
      <c r="DQ377" s="43"/>
      <c r="DR377" s="115"/>
      <c r="DU377" s="50"/>
      <c r="DV377" s="115"/>
      <c r="DW377" s="222"/>
      <c r="DX377" s="223"/>
      <c r="EB377" s="221"/>
      <c r="EE377" s="50"/>
      <c r="EF377" s="115"/>
      <c r="EG377" s="43"/>
      <c r="EH377" s="43"/>
      <c r="EI377" s="43"/>
      <c r="EJ377" s="115"/>
      <c r="EM377" s="50"/>
      <c r="EN377" s="115"/>
      <c r="EO377" s="222"/>
      <c r="EP377" s="223"/>
      <c r="ET377" s="221"/>
      <c r="EW377" s="50"/>
      <c r="EX377" s="115"/>
      <c r="EY377" s="43"/>
      <c r="EZ377" s="43"/>
      <c r="FA377" s="43"/>
      <c r="FB377" s="115"/>
      <c r="FE377" s="50"/>
      <c r="FF377" s="115"/>
      <c r="FG377" s="222"/>
      <c r="FH377" s="223"/>
      <c r="FL377" s="221"/>
      <c r="FO377" s="50"/>
      <c r="FP377" s="115"/>
      <c r="FQ377" s="43"/>
      <c r="FR377" s="43"/>
      <c r="FS377" s="43"/>
      <c r="FT377" s="115"/>
      <c r="FW377" s="50"/>
      <c r="FX377" s="115"/>
      <c r="FY377" s="222"/>
      <c r="FZ377" s="223"/>
      <c r="GD377" s="221"/>
      <c r="GG377" s="50"/>
      <c r="GH377" s="115"/>
      <c r="GI377" s="43"/>
      <c r="GJ377" s="43"/>
      <c r="GK377" s="43"/>
      <c r="GL377" s="115"/>
      <c r="GO377" s="50"/>
      <c r="GP377" s="115"/>
      <c r="GQ377" s="222"/>
    </row>
    <row r="378">
      <c r="A378" s="218"/>
      <c r="B378" s="219"/>
      <c r="C378" s="15"/>
      <c r="D378" s="15"/>
      <c r="E378" s="15"/>
      <c r="F378" s="71"/>
      <c r="G378" s="15"/>
      <c r="H378" s="15"/>
      <c r="I378" s="28"/>
      <c r="J378" s="71"/>
      <c r="K378" s="35"/>
      <c r="L378" s="35"/>
      <c r="M378" s="35"/>
      <c r="N378" s="71"/>
      <c r="O378" s="15"/>
      <c r="P378" s="15"/>
      <c r="Q378" s="28"/>
      <c r="R378" s="71"/>
      <c r="S378" s="173"/>
      <c r="T378" s="219"/>
      <c r="U378" s="15"/>
      <c r="V378" s="15"/>
      <c r="W378" s="15"/>
      <c r="X378" s="165"/>
      <c r="Y378" s="15"/>
      <c r="Z378" s="15"/>
      <c r="AA378" s="28"/>
      <c r="AB378" s="71"/>
      <c r="AC378" s="35"/>
      <c r="AD378" s="35"/>
      <c r="AE378" s="35"/>
      <c r="AF378" s="71"/>
      <c r="AG378" s="15"/>
      <c r="AH378" s="15"/>
      <c r="AI378" s="15"/>
      <c r="AJ378" s="71"/>
      <c r="AK378" s="173"/>
      <c r="AL378" s="219"/>
      <c r="AM378" s="15"/>
      <c r="AN378" s="15"/>
      <c r="AO378" s="15"/>
      <c r="AP378" s="165"/>
      <c r="AQ378" s="15"/>
      <c r="AR378" s="15"/>
      <c r="AS378" s="28"/>
      <c r="AT378" s="71"/>
      <c r="AU378" s="35"/>
      <c r="AV378" s="35"/>
      <c r="AW378" s="35"/>
      <c r="AX378" s="71"/>
      <c r="AY378" s="15"/>
      <c r="AZ378" s="15"/>
      <c r="BA378" s="28"/>
      <c r="BB378" s="71"/>
      <c r="BC378" s="173"/>
      <c r="BD378" s="220"/>
      <c r="BH378" s="221"/>
      <c r="BK378" s="50"/>
      <c r="BL378" s="115"/>
      <c r="BM378" s="43"/>
      <c r="BN378" s="43"/>
      <c r="BO378" s="43"/>
      <c r="BP378" s="115"/>
      <c r="BS378" s="50"/>
      <c r="BT378" s="115"/>
      <c r="BU378" s="222"/>
      <c r="BV378" s="223"/>
      <c r="BZ378" s="221"/>
      <c r="CC378" s="50"/>
      <c r="CD378" s="115"/>
      <c r="CE378" s="43"/>
      <c r="CF378" s="43"/>
      <c r="CG378" s="43"/>
      <c r="CH378" s="115"/>
      <c r="CK378" s="50"/>
      <c r="CL378" s="115"/>
      <c r="CM378" s="222"/>
      <c r="CN378" s="223"/>
      <c r="CR378" s="221"/>
      <c r="CU378" s="50"/>
      <c r="CV378" s="115"/>
      <c r="CW378" s="43"/>
      <c r="CX378" s="43"/>
      <c r="CY378" s="43"/>
      <c r="CZ378" s="115"/>
      <c r="DC378" s="50"/>
      <c r="DD378" s="115"/>
      <c r="DE378" s="222"/>
      <c r="DF378" s="223"/>
      <c r="DJ378" s="221"/>
      <c r="DM378" s="50"/>
      <c r="DN378" s="115"/>
      <c r="DO378" s="43"/>
      <c r="DP378" s="43"/>
      <c r="DQ378" s="43"/>
      <c r="DR378" s="115"/>
      <c r="DU378" s="50"/>
      <c r="DV378" s="115"/>
      <c r="DW378" s="222"/>
      <c r="DX378" s="223"/>
      <c r="EB378" s="221"/>
      <c r="EE378" s="50"/>
      <c r="EF378" s="115"/>
      <c r="EG378" s="43"/>
      <c r="EH378" s="43"/>
      <c r="EI378" s="43"/>
      <c r="EJ378" s="115"/>
      <c r="EM378" s="50"/>
      <c r="EN378" s="115"/>
      <c r="EO378" s="222"/>
      <c r="EP378" s="223"/>
      <c r="ET378" s="221"/>
      <c r="EW378" s="50"/>
      <c r="EX378" s="115"/>
      <c r="EY378" s="43"/>
      <c r="EZ378" s="43"/>
      <c r="FA378" s="43"/>
      <c r="FB378" s="115"/>
      <c r="FE378" s="50"/>
      <c r="FF378" s="115"/>
      <c r="FG378" s="222"/>
      <c r="FH378" s="223"/>
      <c r="FL378" s="221"/>
      <c r="FO378" s="50"/>
      <c r="FP378" s="115"/>
      <c r="FQ378" s="43"/>
      <c r="FR378" s="43"/>
      <c r="FS378" s="43"/>
      <c r="FT378" s="115"/>
      <c r="FW378" s="50"/>
      <c r="FX378" s="115"/>
      <c r="FY378" s="222"/>
      <c r="FZ378" s="223"/>
      <c r="GD378" s="221"/>
      <c r="GG378" s="50"/>
      <c r="GH378" s="115"/>
      <c r="GI378" s="43"/>
      <c r="GJ378" s="43"/>
      <c r="GK378" s="43"/>
      <c r="GL378" s="115"/>
      <c r="GO378" s="50"/>
      <c r="GP378" s="115"/>
      <c r="GQ378" s="222"/>
    </row>
    <row r="379">
      <c r="A379" s="218"/>
      <c r="B379" s="219"/>
      <c r="C379" s="15"/>
      <c r="D379" s="15"/>
      <c r="E379" s="15"/>
      <c r="F379" s="71"/>
      <c r="G379" s="15"/>
      <c r="H379" s="15"/>
      <c r="I379" s="28"/>
      <c r="J379" s="71"/>
      <c r="K379" s="35"/>
      <c r="L379" s="35"/>
      <c r="M379" s="35"/>
      <c r="N379" s="71"/>
      <c r="O379" s="15"/>
      <c r="P379" s="15"/>
      <c r="Q379" s="28"/>
      <c r="R379" s="71"/>
      <c r="S379" s="173"/>
      <c r="T379" s="219"/>
      <c r="U379" s="15"/>
      <c r="V379" s="15"/>
      <c r="W379" s="15"/>
      <c r="X379" s="165"/>
      <c r="Y379" s="15"/>
      <c r="Z379" s="15"/>
      <c r="AA379" s="28"/>
      <c r="AB379" s="71"/>
      <c r="AC379" s="35"/>
      <c r="AD379" s="35"/>
      <c r="AE379" s="35"/>
      <c r="AF379" s="71"/>
      <c r="AG379" s="15"/>
      <c r="AH379" s="15"/>
      <c r="AI379" s="15"/>
      <c r="AJ379" s="71"/>
      <c r="AK379" s="173"/>
      <c r="AL379" s="219"/>
      <c r="AM379" s="15"/>
      <c r="AN379" s="15"/>
      <c r="AO379" s="15"/>
      <c r="AP379" s="165"/>
      <c r="AQ379" s="15"/>
      <c r="AR379" s="15"/>
      <c r="AS379" s="28"/>
      <c r="AT379" s="71"/>
      <c r="AU379" s="35"/>
      <c r="AV379" s="35"/>
      <c r="AW379" s="35"/>
      <c r="AX379" s="71"/>
      <c r="AY379" s="15"/>
      <c r="AZ379" s="15"/>
      <c r="BA379" s="28"/>
      <c r="BB379" s="71"/>
      <c r="BC379" s="173"/>
      <c r="BD379" s="220"/>
      <c r="BH379" s="221"/>
      <c r="BK379" s="50"/>
      <c r="BL379" s="115"/>
      <c r="BM379" s="43"/>
      <c r="BN379" s="43"/>
      <c r="BO379" s="43"/>
      <c r="BP379" s="115"/>
      <c r="BS379" s="50"/>
      <c r="BT379" s="115"/>
      <c r="BU379" s="222"/>
      <c r="BV379" s="223"/>
      <c r="BZ379" s="221"/>
      <c r="CC379" s="50"/>
      <c r="CD379" s="115"/>
      <c r="CE379" s="43"/>
      <c r="CF379" s="43"/>
      <c r="CG379" s="43"/>
      <c r="CH379" s="115"/>
      <c r="CK379" s="50"/>
      <c r="CL379" s="115"/>
      <c r="CM379" s="222"/>
      <c r="CN379" s="223"/>
      <c r="CR379" s="221"/>
      <c r="CU379" s="50"/>
      <c r="CV379" s="115"/>
      <c r="CW379" s="43"/>
      <c r="CX379" s="43"/>
      <c r="CY379" s="43"/>
      <c r="CZ379" s="115"/>
      <c r="DC379" s="50"/>
      <c r="DD379" s="115"/>
      <c r="DE379" s="222"/>
      <c r="DF379" s="223"/>
      <c r="DJ379" s="221"/>
      <c r="DM379" s="50"/>
      <c r="DN379" s="115"/>
      <c r="DO379" s="43"/>
      <c r="DP379" s="43"/>
      <c r="DQ379" s="43"/>
      <c r="DR379" s="115"/>
      <c r="DU379" s="50"/>
      <c r="DV379" s="115"/>
      <c r="DW379" s="222"/>
      <c r="DX379" s="223"/>
      <c r="EB379" s="221"/>
      <c r="EE379" s="50"/>
      <c r="EF379" s="115"/>
      <c r="EG379" s="43"/>
      <c r="EH379" s="43"/>
      <c r="EI379" s="43"/>
      <c r="EJ379" s="115"/>
      <c r="EM379" s="50"/>
      <c r="EN379" s="115"/>
      <c r="EO379" s="222"/>
      <c r="EP379" s="223"/>
      <c r="ET379" s="221"/>
      <c r="EW379" s="50"/>
      <c r="EX379" s="115"/>
      <c r="EY379" s="43"/>
      <c r="EZ379" s="43"/>
      <c r="FA379" s="43"/>
      <c r="FB379" s="115"/>
      <c r="FE379" s="50"/>
      <c r="FF379" s="115"/>
      <c r="FG379" s="222"/>
      <c r="FH379" s="223"/>
      <c r="FL379" s="221"/>
      <c r="FO379" s="50"/>
      <c r="FP379" s="115"/>
      <c r="FQ379" s="43"/>
      <c r="FR379" s="43"/>
      <c r="FS379" s="43"/>
      <c r="FT379" s="115"/>
      <c r="FW379" s="50"/>
      <c r="FX379" s="115"/>
      <c r="FY379" s="222"/>
      <c r="FZ379" s="223"/>
      <c r="GD379" s="221"/>
      <c r="GG379" s="50"/>
      <c r="GH379" s="115"/>
      <c r="GI379" s="43"/>
      <c r="GJ379" s="43"/>
      <c r="GK379" s="43"/>
      <c r="GL379" s="115"/>
      <c r="GO379" s="50"/>
      <c r="GP379" s="115"/>
      <c r="GQ379" s="222"/>
    </row>
    <row r="380">
      <c r="A380" s="218"/>
      <c r="B380" s="219"/>
      <c r="C380" s="15"/>
      <c r="D380" s="15"/>
      <c r="E380" s="15"/>
      <c r="F380" s="71"/>
      <c r="G380" s="15"/>
      <c r="H380" s="15"/>
      <c r="I380" s="28"/>
      <c r="J380" s="71"/>
      <c r="K380" s="35"/>
      <c r="L380" s="35"/>
      <c r="M380" s="35"/>
      <c r="N380" s="71"/>
      <c r="O380" s="15"/>
      <c r="P380" s="15"/>
      <c r="Q380" s="28"/>
      <c r="R380" s="71"/>
      <c r="S380" s="173"/>
      <c r="T380" s="219"/>
      <c r="U380" s="15"/>
      <c r="V380" s="15"/>
      <c r="W380" s="15"/>
      <c r="X380" s="165"/>
      <c r="Y380" s="15"/>
      <c r="Z380" s="15"/>
      <c r="AA380" s="28"/>
      <c r="AB380" s="71"/>
      <c r="AC380" s="35"/>
      <c r="AD380" s="35"/>
      <c r="AE380" s="35"/>
      <c r="AF380" s="71"/>
      <c r="AG380" s="15"/>
      <c r="AH380" s="15"/>
      <c r="AI380" s="15"/>
      <c r="AJ380" s="71"/>
      <c r="AK380" s="173"/>
      <c r="AL380" s="219"/>
      <c r="AM380" s="15"/>
      <c r="AN380" s="15"/>
      <c r="AO380" s="15"/>
      <c r="AP380" s="165"/>
      <c r="AQ380" s="15"/>
      <c r="AR380" s="15"/>
      <c r="AS380" s="28"/>
      <c r="AT380" s="71"/>
      <c r="AU380" s="35"/>
      <c r="AV380" s="35"/>
      <c r="AW380" s="35"/>
      <c r="AX380" s="71"/>
      <c r="AY380" s="15"/>
      <c r="AZ380" s="15"/>
      <c r="BA380" s="28"/>
      <c r="BB380" s="71"/>
      <c r="BC380" s="173"/>
      <c r="BD380" s="220"/>
      <c r="BH380" s="221"/>
      <c r="BK380" s="50"/>
      <c r="BL380" s="115"/>
      <c r="BM380" s="43"/>
      <c r="BN380" s="43"/>
      <c r="BO380" s="43"/>
      <c r="BP380" s="115"/>
      <c r="BS380" s="50"/>
      <c r="BT380" s="115"/>
      <c r="BU380" s="222"/>
      <c r="BV380" s="223"/>
      <c r="BZ380" s="221"/>
      <c r="CC380" s="50"/>
      <c r="CD380" s="115"/>
      <c r="CE380" s="43"/>
      <c r="CF380" s="43"/>
      <c r="CG380" s="43"/>
      <c r="CH380" s="115"/>
      <c r="CK380" s="50"/>
      <c r="CL380" s="115"/>
      <c r="CM380" s="222"/>
      <c r="CN380" s="223"/>
      <c r="CR380" s="221"/>
      <c r="CU380" s="50"/>
      <c r="CV380" s="115"/>
      <c r="CW380" s="43"/>
      <c r="CX380" s="43"/>
      <c r="CY380" s="43"/>
      <c r="CZ380" s="115"/>
      <c r="DC380" s="50"/>
      <c r="DD380" s="115"/>
      <c r="DE380" s="222"/>
      <c r="DF380" s="223"/>
      <c r="DJ380" s="221"/>
      <c r="DM380" s="50"/>
      <c r="DN380" s="115"/>
      <c r="DO380" s="43"/>
      <c r="DP380" s="43"/>
      <c r="DQ380" s="43"/>
      <c r="DR380" s="115"/>
      <c r="DU380" s="50"/>
      <c r="DV380" s="115"/>
      <c r="DW380" s="222"/>
      <c r="DX380" s="223"/>
      <c r="EB380" s="221"/>
      <c r="EE380" s="50"/>
      <c r="EF380" s="115"/>
      <c r="EG380" s="43"/>
      <c r="EH380" s="43"/>
      <c r="EI380" s="43"/>
      <c r="EJ380" s="115"/>
      <c r="EM380" s="50"/>
      <c r="EN380" s="115"/>
      <c r="EO380" s="222"/>
      <c r="EP380" s="223"/>
      <c r="ET380" s="221"/>
      <c r="EW380" s="50"/>
      <c r="EX380" s="115"/>
      <c r="EY380" s="43"/>
      <c r="EZ380" s="43"/>
      <c r="FA380" s="43"/>
      <c r="FB380" s="115"/>
      <c r="FE380" s="50"/>
      <c r="FF380" s="115"/>
      <c r="FG380" s="222"/>
      <c r="FH380" s="223"/>
      <c r="FL380" s="221"/>
      <c r="FO380" s="50"/>
      <c r="FP380" s="115"/>
      <c r="FQ380" s="43"/>
      <c r="FR380" s="43"/>
      <c r="FS380" s="43"/>
      <c r="FT380" s="115"/>
      <c r="FW380" s="50"/>
      <c r="FX380" s="115"/>
      <c r="FY380" s="222"/>
      <c r="FZ380" s="223"/>
      <c r="GD380" s="221"/>
      <c r="GG380" s="50"/>
      <c r="GH380" s="115"/>
      <c r="GI380" s="43"/>
      <c r="GJ380" s="43"/>
      <c r="GK380" s="43"/>
      <c r="GL380" s="115"/>
      <c r="GO380" s="50"/>
      <c r="GP380" s="115"/>
      <c r="GQ380" s="222"/>
    </row>
    <row r="381">
      <c r="A381" s="218"/>
      <c r="B381" s="219"/>
      <c r="C381" s="15"/>
      <c r="D381" s="15"/>
      <c r="E381" s="15"/>
      <c r="F381" s="71"/>
      <c r="G381" s="15"/>
      <c r="H381" s="15"/>
      <c r="I381" s="28"/>
      <c r="J381" s="71"/>
      <c r="K381" s="35"/>
      <c r="L381" s="35"/>
      <c r="M381" s="35"/>
      <c r="N381" s="71"/>
      <c r="O381" s="15"/>
      <c r="P381" s="15"/>
      <c r="Q381" s="28"/>
      <c r="R381" s="71"/>
      <c r="S381" s="173"/>
      <c r="T381" s="219"/>
      <c r="U381" s="15"/>
      <c r="V381" s="15"/>
      <c r="W381" s="15"/>
      <c r="X381" s="165"/>
      <c r="Y381" s="15"/>
      <c r="Z381" s="15"/>
      <c r="AA381" s="28"/>
      <c r="AB381" s="71"/>
      <c r="AC381" s="35"/>
      <c r="AD381" s="35"/>
      <c r="AE381" s="35"/>
      <c r="AF381" s="71"/>
      <c r="AG381" s="15"/>
      <c r="AH381" s="15"/>
      <c r="AI381" s="15"/>
      <c r="AJ381" s="71"/>
      <c r="AK381" s="173"/>
      <c r="AL381" s="219"/>
      <c r="AM381" s="15"/>
      <c r="AN381" s="15"/>
      <c r="AO381" s="15"/>
      <c r="AP381" s="165"/>
      <c r="AQ381" s="15"/>
      <c r="AR381" s="15"/>
      <c r="AS381" s="28"/>
      <c r="AT381" s="71"/>
      <c r="AU381" s="35"/>
      <c r="AV381" s="35"/>
      <c r="AW381" s="35"/>
      <c r="AX381" s="71"/>
      <c r="AY381" s="15"/>
      <c r="AZ381" s="15"/>
      <c r="BA381" s="28"/>
      <c r="BB381" s="71"/>
      <c r="BC381" s="173"/>
      <c r="BD381" s="220"/>
      <c r="BH381" s="221"/>
      <c r="BK381" s="50"/>
      <c r="BL381" s="115"/>
      <c r="BM381" s="43"/>
      <c r="BN381" s="43"/>
      <c r="BO381" s="43"/>
      <c r="BP381" s="115"/>
      <c r="BS381" s="50"/>
      <c r="BT381" s="115"/>
      <c r="BU381" s="222"/>
      <c r="BV381" s="223"/>
      <c r="BZ381" s="221"/>
      <c r="CC381" s="50"/>
      <c r="CD381" s="115"/>
      <c r="CE381" s="43"/>
      <c r="CF381" s="43"/>
      <c r="CG381" s="43"/>
      <c r="CH381" s="115"/>
      <c r="CK381" s="50"/>
      <c r="CL381" s="115"/>
      <c r="CM381" s="222"/>
      <c r="CN381" s="223"/>
      <c r="CR381" s="221"/>
      <c r="CU381" s="50"/>
      <c r="CV381" s="115"/>
      <c r="CW381" s="43"/>
      <c r="CX381" s="43"/>
      <c r="CY381" s="43"/>
      <c r="CZ381" s="115"/>
      <c r="DC381" s="50"/>
      <c r="DD381" s="115"/>
      <c r="DE381" s="222"/>
      <c r="DF381" s="223"/>
      <c r="DJ381" s="221"/>
      <c r="DM381" s="50"/>
      <c r="DN381" s="115"/>
      <c r="DO381" s="43"/>
      <c r="DP381" s="43"/>
      <c r="DQ381" s="43"/>
      <c r="DR381" s="115"/>
      <c r="DU381" s="50"/>
      <c r="DV381" s="115"/>
      <c r="DW381" s="222"/>
      <c r="DX381" s="223"/>
      <c r="EB381" s="221"/>
      <c r="EE381" s="50"/>
      <c r="EF381" s="115"/>
      <c r="EG381" s="43"/>
      <c r="EH381" s="43"/>
      <c r="EI381" s="43"/>
      <c r="EJ381" s="115"/>
      <c r="EM381" s="50"/>
      <c r="EN381" s="115"/>
      <c r="EO381" s="222"/>
      <c r="EP381" s="223"/>
      <c r="ET381" s="221"/>
      <c r="EW381" s="50"/>
      <c r="EX381" s="115"/>
      <c r="EY381" s="43"/>
      <c r="EZ381" s="43"/>
      <c r="FA381" s="43"/>
      <c r="FB381" s="115"/>
      <c r="FE381" s="50"/>
      <c r="FF381" s="115"/>
      <c r="FG381" s="222"/>
      <c r="FH381" s="223"/>
      <c r="FL381" s="221"/>
      <c r="FO381" s="50"/>
      <c r="FP381" s="115"/>
      <c r="FQ381" s="43"/>
      <c r="FR381" s="43"/>
      <c r="FS381" s="43"/>
      <c r="FT381" s="115"/>
      <c r="FW381" s="50"/>
      <c r="FX381" s="115"/>
      <c r="FY381" s="222"/>
      <c r="FZ381" s="223"/>
      <c r="GD381" s="221"/>
      <c r="GG381" s="50"/>
      <c r="GH381" s="115"/>
      <c r="GI381" s="43"/>
      <c r="GJ381" s="43"/>
      <c r="GK381" s="43"/>
      <c r="GL381" s="115"/>
      <c r="GO381" s="50"/>
      <c r="GP381" s="115"/>
      <c r="GQ381" s="222"/>
    </row>
    <row r="382">
      <c r="A382" s="218"/>
      <c r="B382" s="219"/>
      <c r="C382" s="15"/>
      <c r="D382" s="15"/>
      <c r="E382" s="15"/>
      <c r="F382" s="71"/>
      <c r="G382" s="15"/>
      <c r="H382" s="15"/>
      <c r="I382" s="28"/>
      <c r="J382" s="71"/>
      <c r="K382" s="35"/>
      <c r="L382" s="35"/>
      <c r="M382" s="35"/>
      <c r="N382" s="71"/>
      <c r="O382" s="15"/>
      <c r="P382" s="15"/>
      <c r="Q382" s="28"/>
      <c r="R382" s="71"/>
      <c r="S382" s="173"/>
      <c r="T382" s="219"/>
      <c r="U382" s="15"/>
      <c r="V382" s="15"/>
      <c r="W382" s="15"/>
      <c r="X382" s="165"/>
      <c r="Y382" s="15"/>
      <c r="Z382" s="15"/>
      <c r="AA382" s="28"/>
      <c r="AB382" s="71"/>
      <c r="AC382" s="35"/>
      <c r="AD382" s="35"/>
      <c r="AE382" s="35"/>
      <c r="AF382" s="71"/>
      <c r="AG382" s="15"/>
      <c r="AH382" s="15"/>
      <c r="AI382" s="15"/>
      <c r="AJ382" s="71"/>
      <c r="AK382" s="173"/>
      <c r="AL382" s="219"/>
      <c r="AM382" s="15"/>
      <c r="AN382" s="15"/>
      <c r="AO382" s="15"/>
      <c r="AP382" s="165"/>
      <c r="AQ382" s="15"/>
      <c r="AR382" s="15"/>
      <c r="AS382" s="28"/>
      <c r="AT382" s="71"/>
      <c r="AU382" s="35"/>
      <c r="AV382" s="35"/>
      <c r="AW382" s="35"/>
      <c r="AX382" s="71"/>
      <c r="AY382" s="15"/>
      <c r="AZ382" s="15"/>
      <c r="BA382" s="28"/>
      <c r="BB382" s="71"/>
      <c r="BC382" s="173"/>
      <c r="BD382" s="220"/>
      <c r="BH382" s="221"/>
      <c r="BK382" s="50"/>
      <c r="BL382" s="115"/>
      <c r="BM382" s="43"/>
      <c r="BN382" s="43"/>
      <c r="BO382" s="43"/>
      <c r="BP382" s="115"/>
      <c r="BS382" s="50"/>
      <c r="BT382" s="115"/>
      <c r="BU382" s="222"/>
      <c r="BV382" s="223"/>
      <c r="BZ382" s="221"/>
      <c r="CC382" s="50"/>
      <c r="CD382" s="115"/>
      <c r="CE382" s="43"/>
      <c r="CF382" s="43"/>
      <c r="CG382" s="43"/>
      <c r="CH382" s="115"/>
      <c r="CK382" s="50"/>
      <c r="CL382" s="115"/>
      <c r="CM382" s="222"/>
      <c r="CN382" s="223"/>
      <c r="CR382" s="221"/>
      <c r="CU382" s="50"/>
      <c r="CV382" s="115"/>
      <c r="CW382" s="43"/>
      <c r="CX382" s="43"/>
      <c r="CY382" s="43"/>
      <c r="CZ382" s="115"/>
      <c r="DC382" s="50"/>
      <c r="DD382" s="115"/>
      <c r="DE382" s="222"/>
      <c r="DF382" s="223"/>
      <c r="DJ382" s="221"/>
      <c r="DM382" s="50"/>
      <c r="DN382" s="115"/>
      <c r="DO382" s="43"/>
      <c r="DP382" s="43"/>
      <c r="DQ382" s="43"/>
      <c r="DR382" s="115"/>
      <c r="DU382" s="50"/>
      <c r="DV382" s="115"/>
      <c r="DW382" s="222"/>
      <c r="DX382" s="223"/>
      <c r="EB382" s="221"/>
      <c r="EE382" s="50"/>
      <c r="EF382" s="115"/>
      <c r="EG382" s="43"/>
      <c r="EH382" s="43"/>
      <c r="EI382" s="43"/>
      <c r="EJ382" s="115"/>
      <c r="EM382" s="50"/>
      <c r="EN382" s="115"/>
      <c r="EO382" s="222"/>
      <c r="EP382" s="223"/>
      <c r="ET382" s="221"/>
      <c r="EW382" s="50"/>
      <c r="EX382" s="115"/>
      <c r="EY382" s="43"/>
      <c r="EZ382" s="43"/>
      <c r="FA382" s="43"/>
      <c r="FB382" s="115"/>
      <c r="FE382" s="50"/>
      <c r="FF382" s="115"/>
      <c r="FG382" s="222"/>
      <c r="FH382" s="223"/>
      <c r="FL382" s="221"/>
      <c r="FO382" s="50"/>
      <c r="FP382" s="115"/>
      <c r="FQ382" s="43"/>
      <c r="FR382" s="43"/>
      <c r="FS382" s="43"/>
      <c r="FT382" s="115"/>
      <c r="FW382" s="50"/>
      <c r="FX382" s="115"/>
      <c r="FY382" s="222"/>
      <c r="FZ382" s="223"/>
      <c r="GD382" s="221"/>
      <c r="GG382" s="50"/>
      <c r="GH382" s="115"/>
      <c r="GI382" s="43"/>
      <c r="GJ382" s="43"/>
      <c r="GK382" s="43"/>
      <c r="GL382" s="115"/>
      <c r="GO382" s="50"/>
      <c r="GP382" s="115"/>
      <c r="GQ382" s="222"/>
    </row>
    <row r="383">
      <c r="A383" s="218"/>
      <c r="B383" s="219"/>
      <c r="C383" s="15"/>
      <c r="D383" s="15"/>
      <c r="E383" s="15"/>
      <c r="F383" s="71"/>
      <c r="G383" s="15"/>
      <c r="H383" s="15"/>
      <c r="I383" s="28"/>
      <c r="J383" s="71"/>
      <c r="K383" s="35"/>
      <c r="L383" s="35"/>
      <c r="M383" s="35"/>
      <c r="N383" s="71"/>
      <c r="O383" s="15"/>
      <c r="P383" s="15"/>
      <c r="Q383" s="28"/>
      <c r="R383" s="71"/>
      <c r="S383" s="173"/>
      <c r="T383" s="219"/>
      <c r="U383" s="15"/>
      <c r="V383" s="15"/>
      <c r="W383" s="15"/>
      <c r="X383" s="165"/>
      <c r="Y383" s="15"/>
      <c r="Z383" s="15"/>
      <c r="AA383" s="28"/>
      <c r="AB383" s="71"/>
      <c r="AC383" s="35"/>
      <c r="AD383" s="35"/>
      <c r="AE383" s="35"/>
      <c r="AF383" s="71"/>
      <c r="AG383" s="15"/>
      <c r="AH383" s="15"/>
      <c r="AI383" s="15"/>
      <c r="AJ383" s="71"/>
      <c r="AK383" s="173"/>
      <c r="AL383" s="219"/>
      <c r="AM383" s="15"/>
      <c r="AN383" s="15"/>
      <c r="AO383" s="15"/>
      <c r="AP383" s="165"/>
      <c r="AQ383" s="15"/>
      <c r="AR383" s="15"/>
      <c r="AS383" s="28"/>
      <c r="AT383" s="71"/>
      <c r="AU383" s="35"/>
      <c r="AV383" s="35"/>
      <c r="AW383" s="35"/>
      <c r="AX383" s="71"/>
      <c r="AY383" s="15"/>
      <c r="AZ383" s="15"/>
      <c r="BA383" s="28"/>
      <c r="BB383" s="71"/>
      <c r="BC383" s="173"/>
      <c r="BD383" s="220"/>
      <c r="BH383" s="221"/>
      <c r="BK383" s="50"/>
      <c r="BL383" s="115"/>
      <c r="BM383" s="43"/>
      <c r="BN383" s="43"/>
      <c r="BO383" s="43"/>
      <c r="BP383" s="115"/>
      <c r="BS383" s="50"/>
      <c r="BT383" s="115"/>
      <c r="BU383" s="222"/>
      <c r="BV383" s="223"/>
      <c r="BZ383" s="221"/>
      <c r="CC383" s="50"/>
      <c r="CD383" s="115"/>
      <c r="CE383" s="43"/>
      <c r="CF383" s="43"/>
      <c r="CG383" s="43"/>
      <c r="CH383" s="115"/>
      <c r="CK383" s="50"/>
      <c r="CL383" s="115"/>
      <c r="CM383" s="222"/>
      <c r="CN383" s="223"/>
      <c r="CR383" s="221"/>
      <c r="CU383" s="50"/>
      <c r="CV383" s="115"/>
      <c r="CW383" s="43"/>
      <c r="CX383" s="43"/>
      <c r="CY383" s="43"/>
      <c r="CZ383" s="115"/>
      <c r="DC383" s="50"/>
      <c r="DD383" s="115"/>
      <c r="DE383" s="222"/>
      <c r="DF383" s="223"/>
      <c r="DJ383" s="221"/>
      <c r="DM383" s="50"/>
      <c r="DN383" s="115"/>
      <c r="DO383" s="43"/>
      <c r="DP383" s="43"/>
      <c r="DQ383" s="43"/>
      <c r="DR383" s="115"/>
      <c r="DU383" s="50"/>
      <c r="DV383" s="115"/>
      <c r="DW383" s="222"/>
      <c r="DX383" s="223"/>
      <c r="EB383" s="221"/>
      <c r="EE383" s="50"/>
      <c r="EF383" s="115"/>
      <c r="EG383" s="43"/>
      <c r="EH383" s="43"/>
      <c r="EI383" s="43"/>
      <c r="EJ383" s="115"/>
      <c r="EM383" s="50"/>
      <c r="EN383" s="115"/>
      <c r="EO383" s="222"/>
      <c r="EP383" s="223"/>
      <c r="ET383" s="221"/>
      <c r="EW383" s="50"/>
      <c r="EX383" s="115"/>
      <c r="EY383" s="43"/>
      <c r="EZ383" s="43"/>
      <c r="FA383" s="43"/>
      <c r="FB383" s="115"/>
      <c r="FE383" s="50"/>
      <c r="FF383" s="115"/>
      <c r="FG383" s="222"/>
      <c r="FH383" s="223"/>
      <c r="FL383" s="221"/>
      <c r="FO383" s="50"/>
      <c r="FP383" s="115"/>
      <c r="FQ383" s="43"/>
      <c r="FR383" s="43"/>
      <c r="FS383" s="43"/>
      <c r="FT383" s="115"/>
      <c r="FW383" s="50"/>
      <c r="FX383" s="115"/>
      <c r="FY383" s="222"/>
      <c r="FZ383" s="223"/>
      <c r="GD383" s="221"/>
      <c r="GG383" s="50"/>
      <c r="GH383" s="115"/>
      <c r="GI383" s="43"/>
      <c r="GJ383" s="43"/>
      <c r="GK383" s="43"/>
      <c r="GL383" s="115"/>
      <c r="GO383" s="50"/>
      <c r="GP383" s="115"/>
      <c r="GQ383" s="222"/>
    </row>
    <row r="384">
      <c r="A384" s="218"/>
      <c r="B384" s="219"/>
      <c r="C384" s="15"/>
      <c r="D384" s="15"/>
      <c r="E384" s="15"/>
      <c r="F384" s="71"/>
      <c r="G384" s="15"/>
      <c r="H384" s="15"/>
      <c r="I384" s="28"/>
      <c r="J384" s="71"/>
      <c r="K384" s="35"/>
      <c r="L384" s="35"/>
      <c r="M384" s="35"/>
      <c r="N384" s="71"/>
      <c r="O384" s="15"/>
      <c r="P384" s="15"/>
      <c r="Q384" s="28"/>
      <c r="R384" s="71"/>
      <c r="S384" s="173"/>
      <c r="T384" s="219"/>
      <c r="U384" s="15"/>
      <c r="V384" s="15"/>
      <c r="W384" s="15"/>
      <c r="X384" s="165"/>
      <c r="Y384" s="15"/>
      <c r="Z384" s="15"/>
      <c r="AA384" s="28"/>
      <c r="AB384" s="71"/>
      <c r="AC384" s="35"/>
      <c r="AD384" s="35"/>
      <c r="AE384" s="35"/>
      <c r="AF384" s="71"/>
      <c r="AG384" s="15"/>
      <c r="AH384" s="15"/>
      <c r="AI384" s="15"/>
      <c r="AJ384" s="71"/>
      <c r="AK384" s="173"/>
      <c r="AL384" s="219"/>
      <c r="AM384" s="15"/>
      <c r="AN384" s="15"/>
      <c r="AO384" s="15"/>
      <c r="AP384" s="165"/>
      <c r="AQ384" s="15"/>
      <c r="AR384" s="15"/>
      <c r="AS384" s="28"/>
      <c r="AT384" s="71"/>
      <c r="AU384" s="35"/>
      <c r="AV384" s="35"/>
      <c r="AW384" s="35"/>
      <c r="AX384" s="71"/>
      <c r="AY384" s="15"/>
      <c r="AZ384" s="15"/>
      <c r="BA384" s="28"/>
      <c r="BB384" s="71"/>
      <c r="BC384" s="173"/>
      <c r="BD384" s="220"/>
      <c r="BH384" s="221"/>
      <c r="BK384" s="50"/>
      <c r="BL384" s="115"/>
      <c r="BM384" s="43"/>
      <c r="BN384" s="43"/>
      <c r="BO384" s="43"/>
      <c r="BP384" s="115"/>
      <c r="BS384" s="50"/>
      <c r="BT384" s="115"/>
      <c r="BU384" s="222"/>
      <c r="BV384" s="223"/>
      <c r="BZ384" s="221"/>
      <c r="CC384" s="50"/>
      <c r="CD384" s="115"/>
      <c r="CE384" s="43"/>
      <c r="CF384" s="43"/>
      <c r="CG384" s="43"/>
      <c r="CH384" s="115"/>
      <c r="CK384" s="50"/>
      <c r="CL384" s="115"/>
      <c r="CM384" s="222"/>
      <c r="CN384" s="223"/>
      <c r="CR384" s="221"/>
      <c r="CU384" s="50"/>
      <c r="CV384" s="115"/>
      <c r="CW384" s="43"/>
      <c r="CX384" s="43"/>
      <c r="CY384" s="43"/>
      <c r="CZ384" s="115"/>
      <c r="DC384" s="50"/>
      <c r="DD384" s="115"/>
      <c r="DE384" s="222"/>
      <c r="DF384" s="223"/>
      <c r="DJ384" s="221"/>
      <c r="DM384" s="50"/>
      <c r="DN384" s="115"/>
      <c r="DO384" s="43"/>
      <c r="DP384" s="43"/>
      <c r="DQ384" s="43"/>
      <c r="DR384" s="115"/>
      <c r="DU384" s="50"/>
      <c r="DV384" s="115"/>
      <c r="DW384" s="222"/>
      <c r="DX384" s="223"/>
      <c r="EB384" s="221"/>
      <c r="EE384" s="50"/>
      <c r="EF384" s="115"/>
      <c r="EG384" s="43"/>
      <c r="EH384" s="43"/>
      <c r="EI384" s="43"/>
      <c r="EJ384" s="115"/>
      <c r="EM384" s="50"/>
      <c r="EN384" s="115"/>
      <c r="EO384" s="222"/>
      <c r="EP384" s="223"/>
      <c r="ET384" s="221"/>
      <c r="EW384" s="50"/>
      <c r="EX384" s="115"/>
      <c r="EY384" s="43"/>
      <c r="EZ384" s="43"/>
      <c r="FA384" s="43"/>
      <c r="FB384" s="115"/>
      <c r="FE384" s="50"/>
      <c r="FF384" s="115"/>
      <c r="FG384" s="222"/>
      <c r="FH384" s="223"/>
      <c r="FL384" s="221"/>
      <c r="FO384" s="50"/>
      <c r="FP384" s="115"/>
      <c r="FQ384" s="43"/>
      <c r="FR384" s="43"/>
      <c r="FS384" s="43"/>
      <c r="FT384" s="115"/>
      <c r="FW384" s="50"/>
      <c r="FX384" s="115"/>
      <c r="FY384" s="222"/>
      <c r="FZ384" s="223"/>
      <c r="GD384" s="221"/>
      <c r="GG384" s="50"/>
      <c r="GH384" s="115"/>
      <c r="GI384" s="43"/>
      <c r="GJ384" s="43"/>
      <c r="GK384" s="43"/>
      <c r="GL384" s="115"/>
      <c r="GO384" s="50"/>
      <c r="GP384" s="115"/>
      <c r="GQ384" s="222"/>
    </row>
    <row r="385">
      <c r="A385" s="218"/>
      <c r="B385" s="219"/>
      <c r="C385" s="15"/>
      <c r="D385" s="15"/>
      <c r="E385" s="15"/>
      <c r="F385" s="71"/>
      <c r="G385" s="15"/>
      <c r="H385" s="15"/>
      <c r="I385" s="28"/>
      <c r="J385" s="71"/>
      <c r="K385" s="35"/>
      <c r="L385" s="35"/>
      <c r="M385" s="35"/>
      <c r="N385" s="71"/>
      <c r="O385" s="15"/>
      <c r="P385" s="15"/>
      <c r="Q385" s="28"/>
      <c r="R385" s="71"/>
      <c r="S385" s="173"/>
      <c r="T385" s="219"/>
      <c r="U385" s="15"/>
      <c r="V385" s="15"/>
      <c r="W385" s="15"/>
      <c r="X385" s="165"/>
      <c r="Y385" s="15"/>
      <c r="Z385" s="15"/>
      <c r="AA385" s="28"/>
      <c r="AB385" s="71"/>
      <c r="AC385" s="35"/>
      <c r="AD385" s="35"/>
      <c r="AE385" s="35"/>
      <c r="AF385" s="71"/>
      <c r="AG385" s="15"/>
      <c r="AH385" s="15"/>
      <c r="AI385" s="15"/>
      <c r="AJ385" s="71"/>
      <c r="AK385" s="173"/>
      <c r="AL385" s="219"/>
      <c r="AM385" s="15"/>
      <c r="AN385" s="15"/>
      <c r="AO385" s="15"/>
      <c r="AP385" s="165"/>
      <c r="AQ385" s="15"/>
      <c r="AR385" s="15"/>
      <c r="AS385" s="28"/>
      <c r="AT385" s="71"/>
      <c r="AU385" s="35"/>
      <c r="AV385" s="35"/>
      <c r="AW385" s="35"/>
      <c r="AX385" s="71"/>
      <c r="AY385" s="15"/>
      <c r="AZ385" s="15"/>
      <c r="BA385" s="28"/>
      <c r="BB385" s="71"/>
      <c r="BC385" s="173"/>
      <c r="BD385" s="220"/>
      <c r="BH385" s="221"/>
      <c r="BK385" s="50"/>
      <c r="BL385" s="115"/>
      <c r="BM385" s="43"/>
      <c r="BN385" s="43"/>
      <c r="BO385" s="43"/>
      <c r="BP385" s="115"/>
      <c r="BS385" s="50"/>
      <c r="BT385" s="115"/>
      <c r="BU385" s="222"/>
      <c r="BV385" s="223"/>
      <c r="BZ385" s="221"/>
      <c r="CC385" s="50"/>
      <c r="CD385" s="115"/>
      <c r="CE385" s="43"/>
      <c r="CF385" s="43"/>
      <c r="CG385" s="43"/>
      <c r="CH385" s="115"/>
      <c r="CK385" s="50"/>
      <c r="CL385" s="115"/>
      <c r="CM385" s="222"/>
      <c r="CN385" s="223"/>
      <c r="CR385" s="221"/>
      <c r="CU385" s="50"/>
      <c r="CV385" s="115"/>
      <c r="CW385" s="43"/>
      <c r="CX385" s="43"/>
      <c r="CY385" s="43"/>
      <c r="CZ385" s="115"/>
      <c r="DC385" s="50"/>
      <c r="DD385" s="115"/>
      <c r="DE385" s="222"/>
      <c r="DF385" s="223"/>
      <c r="DJ385" s="221"/>
      <c r="DM385" s="50"/>
      <c r="DN385" s="115"/>
      <c r="DO385" s="43"/>
      <c r="DP385" s="43"/>
      <c r="DQ385" s="43"/>
      <c r="DR385" s="115"/>
      <c r="DU385" s="50"/>
      <c r="DV385" s="115"/>
      <c r="DW385" s="222"/>
      <c r="DX385" s="223"/>
      <c r="EB385" s="221"/>
      <c r="EE385" s="50"/>
      <c r="EF385" s="115"/>
      <c r="EG385" s="43"/>
      <c r="EH385" s="43"/>
      <c r="EI385" s="43"/>
      <c r="EJ385" s="115"/>
      <c r="EM385" s="50"/>
      <c r="EN385" s="115"/>
      <c r="EO385" s="222"/>
      <c r="EP385" s="223"/>
      <c r="ET385" s="221"/>
      <c r="EW385" s="50"/>
      <c r="EX385" s="115"/>
      <c r="EY385" s="43"/>
      <c r="EZ385" s="43"/>
      <c r="FA385" s="43"/>
      <c r="FB385" s="115"/>
      <c r="FE385" s="50"/>
      <c r="FF385" s="115"/>
      <c r="FG385" s="222"/>
      <c r="FH385" s="223"/>
      <c r="FL385" s="221"/>
      <c r="FO385" s="50"/>
      <c r="FP385" s="115"/>
      <c r="FQ385" s="43"/>
      <c r="FR385" s="43"/>
      <c r="FS385" s="43"/>
      <c r="FT385" s="115"/>
      <c r="FW385" s="50"/>
      <c r="FX385" s="115"/>
      <c r="FY385" s="222"/>
      <c r="FZ385" s="223"/>
      <c r="GD385" s="221"/>
      <c r="GG385" s="50"/>
      <c r="GH385" s="115"/>
      <c r="GI385" s="43"/>
      <c r="GJ385" s="43"/>
      <c r="GK385" s="43"/>
      <c r="GL385" s="115"/>
      <c r="GO385" s="50"/>
      <c r="GP385" s="115"/>
      <c r="GQ385" s="222"/>
    </row>
    <row r="386">
      <c r="A386" s="218"/>
      <c r="B386" s="219"/>
      <c r="C386" s="15"/>
      <c r="D386" s="15"/>
      <c r="E386" s="15"/>
      <c r="F386" s="71"/>
      <c r="G386" s="15"/>
      <c r="H386" s="15"/>
      <c r="I386" s="28"/>
      <c r="J386" s="71"/>
      <c r="K386" s="35"/>
      <c r="L386" s="35"/>
      <c r="M386" s="35"/>
      <c r="N386" s="71"/>
      <c r="O386" s="15"/>
      <c r="P386" s="15"/>
      <c r="Q386" s="28"/>
      <c r="R386" s="71"/>
      <c r="S386" s="173"/>
      <c r="T386" s="219"/>
      <c r="U386" s="15"/>
      <c r="V386" s="15"/>
      <c r="W386" s="15"/>
      <c r="X386" s="165"/>
      <c r="Y386" s="15"/>
      <c r="Z386" s="15"/>
      <c r="AA386" s="28"/>
      <c r="AB386" s="71"/>
      <c r="AC386" s="35"/>
      <c r="AD386" s="35"/>
      <c r="AE386" s="35"/>
      <c r="AF386" s="71"/>
      <c r="AG386" s="15"/>
      <c r="AH386" s="15"/>
      <c r="AI386" s="15"/>
      <c r="AJ386" s="71"/>
      <c r="AK386" s="173"/>
      <c r="AL386" s="219"/>
      <c r="AM386" s="15"/>
      <c r="AN386" s="15"/>
      <c r="AO386" s="15"/>
      <c r="AP386" s="165"/>
      <c r="AQ386" s="15"/>
      <c r="AR386" s="15"/>
      <c r="AS386" s="28"/>
      <c r="AT386" s="71"/>
      <c r="AU386" s="35"/>
      <c r="AV386" s="35"/>
      <c r="AW386" s="35"/>
      <c r="AX386" s="71"/>
      <c r="AY386" s="15"/>
      <c r="AZ386" s="15"/>
      <c r="BA386" s="28"/>
      <c r="BB386" s="71"/>
      <c r="BC386" s="173"/>
      <c r="BD386" s="220"/>
      <c r="BH386" s="221"/>
      <c r="BK386" s="50"/>
      <c r="BL386" s="115"/>
      <c r="BM386" s="43"/>
      <c r="BN386" s="43"/>
      <c r="BO386" s="43"/>
      <c r="BP386" s="115"/>
      <c r="BS386" s="50"/>
      <c r="BT386" s="115"/>
      <c r="BU386" s="222"/>
      <c r="BV386" s="223"/>
      <c r="BZ386" s="221"/>
      <c r="CC386" s="50"/>
      <c r="CD386" s="115"/>
      <c r="CE386" s="43"/>
      <c r="CF386" s="43"/>
      <c r="CG386" s="43"/>
      <c r="CH386" s="115"/>
      <c r="CK386" s="50"/>
      <c r="CL386" s="115"/>
      <c r="CM386" s="222"/>
      <c r="CN386" s="223"/>
      <c r="CR386" s="221"/>
      <c r="CU386" s="50"/>
      <c r="CV386" s="115"/>
      <c r="CW386" s="43"/>
      <c r="CX386" s="43"/>
      <c r="CY386" s="43"/>
      <c r="CZ386" s="115"/>
      <c r="DC386" s="50"/>
      <c r="DD386" s="115"/>
      <c r="DE386" s="222"/>
      <c r="DF386" s="223"/>
      <c r="DJ386" s="221"/>
      <c r="DM386" s="50"/>
      <c r="DN386" s="115"/>
      <c r="DO386" s="43"/>
      <c r="DP386" s="43"/>
      <c r="DQ386" s="43"/>
      <c r="DR386" s="115"/>
      <c r="DU386" s="50"/>
      <c r="DV386" s="115"/>
      <c r="DW386" s="222"/>
      <c r="DX386" s="223"/>
      <c r="EB386" s="221"/>
      <c r="EE386" s="50"/>
      <c r="EF386" s="115"/>
      <c r="EG386" s="43"/>
      <c r="EH386" s="43"/>
      <c r="EI386" s="43"/>
      <c r="EJ386" s="115"/>
      <c r="EM386" s="50"/>
      <c r="EN386" s="115"/>
      <c r="EO386" s="222"/>
      <c r="EP386" s="223"/>
      <c r="ET386" s="221"/>
      <c r="EW386" s="50"/>
      <c r="EX386" s="115"/>
      <c r="EY386" s="43"/>
      <c r="EZ386" s="43"/>
      <c r="FA386" s="43"/>
      <c r="FB386" s="115"/>
      <c r="FE386" s="50"/>
      <c r="FF386" s="115"/>
      <c r="FG386" s="222"/>
      <c r="FH386" s="223"/>
      <c r="FL386" s="221"/>
      <c r="FO386" s="50"/>
      <c r="FP386" s="115"/>
      <c r="FQ386" s="43"/>
      <c r="FR386" s="43"/>
      <c r="FS386" s="43"/>
      <c r="FT386" s="115"/>
      <c r="FW386" s="50"/>
      <c r="FX386" s="115"/>
      <c r="FY386" s="222"/>
      <c r="FZ386" s="223"/>
      <c r="GD386" s="221"/>
      <c r="GG386" s="50"/>
      <c r="GH386" s="115"/>
      <c r="GI386" s="43"/>
      <c r="GJ386" s="43"/>
      <c r="GK386" s="43"/>
      <c r="GL386" s="115"/>
      <c r="GO386" s="50"/>
      <c r="GP386" s="115"/>
      <c r="GQ386" s="222"/>
    </row>
    <row r="387">
      <c r="A387" s="218"/>
      <c r="B387" s="219"/>
      <c r="C387" s="15"/>
      <c r="D387" s="15"/>
      <c r="E387" s="15"/>
      <c r="F387" s="71"/>
      <c r="G387" s="15"/>
      <c r="H387" s="15"/>
      <c r="I387" s="28"/>
      <c r="J387" s="71"/>
      <c r="K387" s="35"/>
      <c r="L387" s="35"/>
      <c r="M387" s="35"/>
      <c r="N387" s="71"/>
      <c r="O387" s="15"/>
      <c r="P387" s="15"/>
      <c r="Q387" s="28"/>
      <c r="R387" s="71"/>
      <c r="S387" s="173"/>
      <c r="T387" s="219"/>
      <c r="U387" s="15"/>
      <c r="V387" s="15"/>
      <c r="W387" s="15"/>
      <c r="X387" s="165"/>
      <c r="Y387" s="15"/>
      <c r="Z387" s="15"/>
      <c r="AA387" s="28"/>
      <c r="AB387" s="71"/>
      <c r="AC387" s="35"/>
      <c r="AD387" s="35"/>
      <c r="AE387" s="35"/>
      <c r="AF387" s="71"/>
      <c r="AG387" s="15"/>
      <c r="AH387" s="15"/>
      <c r="AI387" s="15"/>
      <c r="AJ387" s="71"/>
      <c r="AK387" s="173"/>
      <c r="AL387" s="219"/>
      <c r="AM387" s="15"/>
      <c r="AN387" s="15"/>
      <c r="AO387" s="15"/>
      <c r="AP387" s="165"/>
      <c r="AQ387" s="15"/>
      <c r="AR387" s="15"/>
      <c r="AS387" s="28"/>
      <c r="AT387" s="71"/>
      <c r="AU387" s="35"/>
      <c r="AV387" s="35"/>
      <c r="AW387" s="35"/>
      <c r="AX387" s="71"/>
      <c r="AY387" s="15"/>
      <c r="AZ387" s="15"/>
      <c r="BA387" s="28"/>
      <c r="BB387" s="71"/>
      <c r="BC387" s="173"/>
      <c r="BD387" s="220"/>
      <c r="BH387" s="221"/>
      <c r="BK387" s="50"/>
      <c r="BL387" s="115"/>
      <c r="BM387" s="43"/>
      <c r="BN387" s="43"/>
      <c r="BO387" s="43"/>
      <c r="BP387" s="115"/>
      <c r="BS387" s="50"/>
      <c r="BT387" s="115"/>
      <c r="BU387" s="222"/>
      <c r="BV387" s="223"/>
      <c r="BZ387" s="221"/>
      <c r="CC387" s="50"/>
      <c r="CD387" s="115"/>
      <c r="CE387" s="43"/>
      <c r="CF387" s="43"/>
      <c r="CG387" s="43"/>
      <c r="CH387" s="115"/>
      <c r="CK387" s="50"/>
      <c r="CL387" s="115"/>
      <c r="CM387" s="222"/>
      <c r="CN387" s="223"/>
      <c r="CR387" s="221"/>
      <c r="CU387" s="50"/>
      <c r="CV387" s="115"/>
      <c r="CW387" s="43"/>
      <c r="CX387" s="43"/>
      <c r="CY387" s="43"/>
      <c r="CZ387" s="115"/>
      <c r="DC387" s="50"/>
      <c r="DD387" s="115"/>
      <c r="DE387" s="222"/>
      <c r="DF387" s="223"/>
      <c r="DJ387" s="221"/>
      <c r="DM387" s="50"/>
      <c r="DN387" s="115"/>
      <c r="DO387" s="43"/>
      <c r="DP387" s="43"/>
      <c r="DQ387" s="43"/>
      <c r="DR387" s="115"/>
      <c r="DU387" s="50"/>
      <c r="DV387" s="115"/>
      <c r="DW387" s="222"/>
      <c r="DX387" s="223"/>
      <c r="EB387" s="221"/>
      <c r="EE387" s="50"/>
      <c r="EF387" s="115"/>
      <c r="EG387" s="43"/>
      <c r="EH387" s="43"/>
      <c r="EI387" s="43"/>
      <c r="EJ387" s="115"/>
      <c r="EM387" s="50"/>
      <c r="EN387" s="115"/>
      <c r="EO387" s="222"/>
      <c r="EP387" s="223"/>
      <c r="ET387" s="221"/>
      <c r="EW387" s="50"/>
      <c r="EX387" s="115"/>
      <c r="EY387" s="43"/>
      <c r="EZ387" s="43"/>
      <c r="FA387" s="43"/>
      <c r="FB387" s="115"/>
      <c r="FE387" s="50"/>
      <c r="FF387" s="115"/>
      <c r="FG387" s="222"/>
      <c r="FH387" s="223"/>
      <c r="FL387" s="221"/>
      <c r="FO387" s="50"/>
      <c r="FP387" s="115"/>
      <c r="FQ387" s="43"/>
      <c r="FR387" s="43"/>
      <c r="FS387" s="43"/>
      <c r="FT387" s="115"/>
      <c r="FW387" s="50"/>
      <c r="FX387" s="115"/>
      <c r="FY387" s="222"/>
      <c r="FZ387" s="223"/>
      <c r="GD387" s="221"/>
      <c r="GG387" s="50"/>
      <c r="GH387" s="115"/>
      <c r="GI387" s="43"/>
      <c r="GJ387" s="43"/>
      <c r="GK387" s="43"/>
      <c r="GL387" s="115"/>
      <c r="GO387" s="50"/>
      <c r="GP387" s="115"/>
      <c r="GQ387" s="222"/>
    </row>
    <row r="388">
      <c r="A388" s="218"/>
      <c r="B388" s="219"/>
      <c r="C388" s="15"/>
      <c r="D388" s="15"/>
      <c r="E388" s="15"/>
      <c r="F388" s="71"/>
      <c r="G388" s="15"/>
      <c r="H388" s="15"/>
      <c r="I388" s="28"/>
      <c r="J388" s="71"/>
      <c r="K388" s="35"/>
      <c r="L388" s="35"/>
      <c r="M388" s="35"/>
      <c r="N388" s="71"/>
      <c r="O388" s="15"/>
      <c r="P388" s="15"/>
      <c r="Q388" s="28"/>
      <c r="R388" s="71"/>
      <c r="S388" s="173"/>
      <c r="T388" s="219"/>
      <c r="U388" s="15"/>
      <c r="V388" s="15"/>
      <c r="W388" s="15"/>
      <c r="X388" s="165"/>
      <c r="Y388" s="15"/>
      <c r="Z388" s="15"/>
      <c r="AA388" s="28"/>
      <c r="AB388" s="71"/>
      <c r="AC388" s="35"/>
      <c r="AD388" s="35"/>
      <c r="AE388" s="35"/>
      <c r="AF388" s="71"/>
      <c r="AG388" s="15"/>
      <c r="AH388" s="15"/>
      <c r="AI388" s="15"/>
      <c r="AJ388" s="71"/>
      <c r="AK388" s="173"/>
      <c r="AL388" s="219"/>
      <c r="AM388" s="15"/>
      <c r="AN388" s="15"/>
      <c r="AO388" s="15"/>
      <c r="AP388" s="165"/>
      <c r="AQ388" s="15"/>
      <c r="AR388" s="15"/>
      <c r="AS388" s="28"/>
      <c r="AT388" s="71"/>
      <c r="AU388" s="35"/>
      <c r="AV388" s="35"/>
      <c r="AW388" s="35"/>
      <c r="AX388" s="71"/>
      <c r="AY388" s="15"/>
      <c r="AZ388" s="15"/>
      <c r="BA388" s="28"/>
      <c r="BB388" s="71"/>
      <c r="BC388" s="173"/>
      <c r="BD388" s="220"/>
      <c r="BH388" s="221"/>
      <c r="BK388" s="50"/>
      <c r="BL388" s="115"/>
      <c r="BM388" s="43"/>
      <c r="BN388" s="43"/>
      <c r="BO388" s="43"/>
      <c r="BP388" s="115"/>
      <c r="BS388" s="50"/>
      <c r="BT388" s="115"/>
      <c r="BU388" s="222"/>
      <c r="BV388" s="223"/>
      <c r="BZ388" s="221"/>
      <c r="CC388" s="50"/>
      <c r="CD388" s="115"/>
      <c r="CE388" s="43"/>
      <c r="CF388" s="43"/>
      <c r="CG388" s="43"/>
      <c r="CH388" s="115"/>
      <c r="CK388" s="50"/>
      <c r="CL388" s="115"/>
      <c r="CM388" s="222"/>
      <c r="CN388" s="223"/>
      <c r="CR388" s="221"/>
      <c r="CU388" s="50"/>
      <c r="CV388" s="115"/>
      <c r="CW388" s="43"/>
      <c r="CX388" s="43"/>
      <c r="CY388" s="43"/>
      <c r="CZ388" s="115"/>
      <c r="DC388" s="50"/>
      <c r="DD388" s="115"/>
      <c r="DE388" s="222"/>
      <c r="DF388" s="223"/>
      <c r="DJ388" s="221"/>
      <c r="DM388" s="50"/>
      <c r="DN388" s="115"/>
      <c r="DO388" s="43"/>
      <c r="DP388" s="43"/>
      <c r="DQ388" s="43"/>
      <c r="DR388" s="115"/>
      <c r="DU388" s="50"/>
      <c r="DV388" s="115"/>
      <c r="DW388" s="222"/>
      <c r="DX388" s="223"/>
      <c r="EB388" s="221"/>
      <c r="EE388" s="50"/>
      <c r="EF388" s="115"/>
      <c r="EG388" s="43"/>
      <c r="EH388" s="43"/>
      <c r="EI388" s="43"/>
      <c r="EJ388" s="115"/>
      <c r="EM388" s="50"/>
      <c r="EN388" s="115"/>
      <c r="EO388" s="222"/>
      <c r="EP388" s="223"/>
      <c r="ET388" s="221"/>
      <c r="EW388" s="50"/>
      <c r="EX388" s="115"/>
      <c r="EY388" s="43"/>
      <c r="EZ388" s="43"/>
      <c r="FA388" s="43"/>
      <c r="FB388" s="115"/>
      <c r="FE388" s="50"/>
      <c r="FF388" s="115"/>
      <c r="FG388" s="222"/>
      <c r="FH388" s="223"/>
      <c r="FL388" s="221"/>
      <c r="FO388" s="50"/>
      <c r="FP388" s="115"/>
      <c r="FQ388" s="43"/>
      <c r="FR388" s="43"/>
      <c r="FS388" s="43"/>
      <c r="FT388" s="115"/>
      <c r="FW388" s="50"/>
      <c r="FX388" s="115"/>
      <c r="FY388" s="222"/>
      <c r="FZ388" s="223"/>
      <c r="GD388" s="221"/>
      <c r="GG388" s="50"/>
      <c r="GH388" s="115"/>
      <c r="GI388" s="43"/>
      <c r="GJ388" s="43"/>
      <c r="GK388" s="43"/>
      <c r="GL388" s="115"/>
      <c r="GO388" s="50"/>
      <c r="GP388" s="115"/>
      <c r="GQ388" s="222"/>
    </row>
    <row r="389">
      <c r="A389" s="218"/>
      <c r="B389" s="219"/>
      <c r="C389" s="15"/>
      <c r="D389" s="15"/>
      <c r="E389" s="15"/>
      <c r="F389" s="71"/>
      <c r="G389" s="15"/>
      <c r="H389" s="15"/>
      <c r="I389" s="28"/>
      <c r="J389" s="71"/>
      <c r="K389" s="35"/>
      <c r="L389" s="35"/>
      <c r="M389" s="35"/>
      <c r="N389" s="71"/>
      <c r="O389" s="15"/>
      <c r="P389" s="15"/>
      <c r="Q389" s="28"/>
      <c r="R389" s="71"/>
      <c r="S389" s="173"/>
      <c r="T389" s="219"/>
      <c r="U389" s="15"/>
      <c r="V389" s="15"/>
      <c r="W389" s="15"/>
      <c r="X389" s="165"/>
      <c r="Y389" s="15"/>
      <c r="Z389" s="15"/>
      <c r="AA389" s="28"/>
      <c r="AB389" s="71"/>
      <c r="AC389" s="35"/>
      <c r="AD389" s="35"/>
      <c r="AE389" s="35"/>
      <c r="AF389" s="71"/>
      <c r="AG389" s="15"/>
      <c r="AH389" s="15"/>
      <c r="AI389" s="15"/>
      <c r="AJ389" s="71"/>
      <c r="AK389" s="173"/>
      <c r="AL389" s="219"/>
      <c r="AM389" s="15"/>
      <c r="AN389" s="15"/>
      <c r="AO389" s="15"/>
      <c r="AP389" s="165"/>
      <c r="AQ389" s="15"/>
      <c r="AR389" s="15"/>
      <c r="AS389" s="28"/>
      <c r="AT389" s="71"/>
      <c r="AU389" s="35"/>
      <c r="AV389" s="35"/>
      <c r="AW389" s="35"/>
      <c r="AX389" s="71"/>
      <c r="AY389" s="15"/>
      <c r="AZ389" s="15"/>
      <c r="BA389" s="28"/>
      <c r="BB389" s="71"/>
      <c r="BC389" s="173"/>
      <c r="BD389" s="220"/>
      <c r="BH389" s="221"/>
      <c r="BK389" s="50"/>
      <c r="BL389" s="115"/>
      <c r="BM389" s="43"/>
      <c r="BN389" s="43"/>
      <c r="BO389" s="43"/>
      <c r="BP389" s="115"/>
      <c r="BS389" s="50"/>
      <c r="BT389" s="115"/>
      <c r="BU389" s="222"/>
      <c r="BV389" s="223"/>
      <c r="BZ389" s="221"/>
      <c r="CC389" s="50"/>
      <c r="CD389" s="115"/>
      <c r="CE389" s="43"/>
      <c r="CF389" s="43"/>
      <c r="CG389" s="43"/>
      <c r="CH389" s="115"/>
      <c r="CK389" s="50"/>
      <c r="CL389" s="115"/>
      <c r="CM389" s="222"/>
      <c r="CN389" s="223"/>
      <c r="CR389" s="221"/>
      <c r="CU389" s="50"/>
      <c r="CV389" s="115"/>
      <c r="CW389" s="43"/>
      <c r="CX389" s="43"/>
      <c r="CY389" s="43"/>
      <c r="CZ389" s="115"/>
      <c r="DC389" s="50"/>
      <c r="DD389" s="115"/>
      <c r="DE389" s="222"/>
      <c r="DF389" s="223"/>
      <c r="DJ389" s="221"/>
      <c r="DM389" s="50"/>
      <c r="DN389" s="115"/>
      <c r="DO389" s="43"/>
      <c r="DP389" s="43"/>
      <c r="DQ389" s="43"/>
      <c r="DR389" s="115"/>
      <c r="DU389" s="50"/>
      <c r="DV389" s="115"/>
      <c r="DW389" s="222"/>
      <c r="DX389" s="223"/>
      <c r="EB389" s="221"/>
      <c r="EE389" s="50"/>
      <c r="EF389" s="115"/>
      <c r="EG389" s="43"/>
      <c r="EH389" s="43"/>
      <c r="EI389" s="43"/>
      <c r="EJ389" s="115"/>
      <c r="EM389" s="50"/>
      <c r="EN389" s="115"/>
      <c r="EO389" s="222"/>
      <c r="EP389" s="223"/>
      <c r="ET389" s="221"/>
      <c r="EW389" s="50"/>
      <c r="EX389" s="115"/>
      <c r="EY389" s="43"/>
      <c r="EZ389" s="43"/>
      <c r="FA389" s="43"/>
      <c r="FB389" s="115"/>
      <c r="FE389" s="50"/>
      <c r="FF389" s="115"/>
      <c r="FG389" s="222"/>
      <c r="FH389" s="223"/>
      <c r="FL389" s="221"/>
      <c r="FO389" s="50"/>
      <c r="FP389" s="115"/>
      <c r="FQ389" s="43"/>
      <c r="FR389" s="43"/>
      <c r="FS389" s="43"/>
      <c r="FT389" s="115"/>
      <c r="FW389" s="50"/>
      <c r="FX389" s="115"/>
      <c r="FY389" s="222"/>
      <c r="FZ389" s="223"/>
      <c r="GD389" s="221"/>
      <c r="GG389" s="50"/>
      <c r="GH389" s="115"/>
      <c r="GI389" s="43"/>
      <c r="GJ389" s="43"/>
      <c r="GK389" s="43"/>
      <c r="GL389" s="115"/>
      <c r="GO389" s="50"/>
      <c r="GP389" s="115"/>
      <c r="GQ389" s="222"/>
    </row>
    <row r="390">
      <c r="A390" s="218"/>
      <c r="B390" s="219"/>
      <c r="C390" s="15"/>
      <c r="D390" s="15"/>
      <c r="E390" s="15"/>
      <c r="F390" s="71"/>
      <c r="G390" s="15"/>
      <c r="H390" s="15"/>
      <c r="I390" s="28"/>
      <c r="J390" s="71"/>
      <c r="K390" s="35"/>
      <c r="L390" s="35"/>
      <c r="M390" s="35"/>
      <c r="N390" s="71"/>
      <c r="O390" s="15"/>
      <c r="P390" s="15"/>
      <c r="Q390" s="28"/>
      <c r="R390" s="71"/>
      <c r="S390" s="173"/>
      <c r="T390" s="219"/>
      <c r="U390" s="15"/>
      <c r="V390" s="15"/>
      <c r="W390" s="15"/>
      <c r="X390" s="165"/>
      <c r="Y390" s="15"/>
      <c r="Z390" s="15"/>
      <c r="AA390" s="28"/>
      <c r="AB390" s="71"/>
      <c r="AC390" s="35"/>
      <c r="AD390" s="35"/>
      <c r="AE390" s="35"/>
      <c r="AF390" s="71"/>
      <c r="AG390" s="15"/>
      <c r="AH390" s="15"/>
      <c r="AI390" s="15"/>
      <c r="AJ390" s="71"/>
      <c r="AK390" s="173"/>
      <c r="AL390" s="219"/>
      <c r="AM390" s="15"/>
      <c r="AN390" s="15"/>
      <c r="AO390" s="15"/>
      <c r="AP390" s="165"/>
      <c r="AQ390" s="15"/>
      <c r="AR390" s="15"/>
      <c r="AS390" s="28"/>
      <c r="AT390" s="71"/>
      <c r="AU390" s="35"/>
      <c r="AV390" s="35"/>
      <c r="AW390" s="35"/>
      <c r="AX390" s="71"/>
      <c r="AY390" s="15"/>
      <c r="AZ390" s="15"/>
      <c r="BA390" s="28"/>
      <c r="BB390" s="71"/>
      <c r="BC390" s="173"/>
      <c r="BD390" s="220"/>
      <c r="BH390" s="221"/>
      <c r="BK390" s="50"/>
      <c r="BL390" s="115"/>
      <c r="BM390" s="43"/>
      <c r="BN390" s="43"/>
      <c r="BO390" s="43"/>
      <c r="BP390" s="115"/>
      <c r="BS390" s="50"/>
      <c r="BT390" s="115"/>
      <c r="BU390" s="222"/>
      <c r="BV390" s="223"/>
      <c r="BZ390" s="221"/>
      <c r="CC390" s="50"/>
      <c r="CD390" s="115"/>
      <c r="CE390" s="43"/>
      <c r="CF390" s="43"/>
      <c r="CG390" s="43"/>
      <c r="CH390" s="115"/>
      <c r="CK390" s="50"/>
      <c r="CL390" s="115"/>
      <c r="CM390" s="222"/>
      <c r="CN390" s="223"/>
      <c r="CR390" s="221"/>
      <c r="CU390" s="50"/>
      <c r="CV390" s="115"/>
      <c r="CW390" s="43"/>
      <c r="CX390" s="43"/>
      <c r="CY390" s="43"/>
      <c r="CZ390" s="115"/>
      <c r="DC390" s="50"/>
      <c r="DD390" s="115"/>
      <c r="DE390" s="222"/>
      <c r="DF390" s="223"/>
      <c r="DJ390" s="221"/>
      <c r="DM390" s="50"/>
      <c r="DN390" s="115"/>
      <c r="DO390" s="43"/>
      <c r="DP390" s="43"/>
      <c r="DQ390" s="43"/>
      <c r="DR390" s="115"/>
      <c r="DU390" s="50"/>
      <c r="DV390" s="115"/>
      <c r="DW390" s="222"/>
      <c r="DX390" s="223"/>
      <c r="EB390" s="221"/>
      <c r="EE390" s="50"/>
      <c r="EF390" s="115"/>
      <c r="EG390" s="43"/>
      <c r="EH390" s="43"/>
      <c r="EI390" s="43"/>
      <c r="EJ390" s="115"/>
      <c r="EM390" s="50"/>
      <c r="EN390" s="115"/>
      <c r="EO390" s="222"/>
      <c r="EP390" s="223"/>
      <c r="ET390" s="221"/>
      <c r="EW390" s="50"/>
      <c r="EX390" s="115"/>
      <c r="EY390" s="43"/>
      <c r="EZ390" s="43"/>
      <c r="FA390" s="43"/>
      <c r="FB390" s="115"/>
      <c r="FE390" s="50"/>
      <c r="FF390" s="115"/>
      <c r="FG390" s="222"/>
      <c r="FH390" s="223"/>
      <c r="FL390" s="221"/>
      <c r="FO390" s="50"/>
      <c r="FP390" s="115"/>
      <c r="FQ390" s="43"/>
      <c r="FR390" s="43"/>
      <c r="FS390" s="43"/>
      <c r="FT390" s="115"/>
      <c r="FW390" s="50"/>
      <c r="FX390" s="115"/>
      <c r="FY390" s="222"/>
      <c r="FZ390" s="223"/>
      <c r="GD390" s="221"/>
      <c r="GG390" s="50"/>
      <c r="GH390" s="115"/>
      <c r="GI390" s="43"/>
      <c r="GJ390" s="43"/>
      <c r="GK390" s="43"/>
      <c r="GL390" s="115"/>
      <c r="GO390" s="50"/>
      <c r="GP390" s="115"/>
      <c r="GQ390" s="222"/>
    </row>
    <row r="391">
      <c r="A391" s="218"/>
      <c r="B391" s="219"/>
      <c r="C391" s="15"/>
      <c r="D391" s="15"/>
      <c r="E391" s="15"/>
      <c r="F391" s="71"/>
      <c r="G391" s="15"/>
      <c r="H391" s="15"/>
      <c r="I391" s="28"/>
      <c r="J391" s="71"/>
      <c r="K391" s="35"/>
      <c r="L391" s="35"/>
      <c r="M391" s="35"/>
      <c r="N391" s="71"/>
      <c r="O391" s="15"/>
      <c r="P391" s="15"/>
      <c r="Q391" s="28"/>
      <c r="R391" s="71"/>
      <c r="S391" s="173"/>
      <c r="T391" s="219"/>
      <c r="U391" s="15"/>
      <c r="V391" s="15"/>
      <c r="W391" s="15"/>
      <c r="X391" s="165"/>
      <c r="Y391" s="15"/>
      <c r="Z391" s="15"/>
      <c r="AA391" s="28"/>
      <c r="AB391" s="71"/>
      <c r="AC391" s="35"/>
      <c r="AD391" s="35"/>
      <c r="AE391" s="35"/>
      <c r="AF391" s="71"/>
      <c r="AG391" s="15"/>
      <c r="AH391" s="15"/>
      <c r="AI391" s="15"/>
      <c r="AJ391" s="71"/>
      <c r="AK391" s="173"/>
      <c r="AL391" s="219"/>
      <c r="AM391" s="15"/>
      <c r="AN391" s="15"/>
      <c r="AO391" s="15"/>
      <c r="AP391" s="165"/>
      <c r="AQ391" s="15"/>
      <c r="AR391" s="15"/>
      <c r="AS391" s="28"/>
      <c r="AT391" s="71"/>
      <c r="AU391" s="35"/>
      <c r="AV391" s="35"/>
      <c r="AW391" s="35"/>
      <c r="AX391" s="71"/>
      <c r="AY391" s="15"/>
      <c r="AZ391" s="15"/>
      <c r="BA391" s="28"/>
      <c r="BB391" s="71"/>
      <c r="BC391" s="173"/>
      <c r="BD391" s="220"/>
      <c r="BH391" s="221"/>
      <c r="BK391" s="50"/>
      <c r="BL391" s="115"/>
      <c r="BM391" s="43"/>
      <c r="BN391" s="43"/>
      <c r="BO391" s="43"/>
      <c r="BP391" s="115"/>
      <c r="BS391" s="50"/>
      <c r="BT391" s="115"/>
      <c r="BU391" s="222"/>
      <c r="BV391" s="223"/>
      <c r="BZ391" s="221"/>
      <c r="CC391" s="50"/>
      <c r="CD391" s="115"/>
      <c r="CE391" s="43"/>
      <c r="CF391" s="43"/>
      <c r="CG391" s="43"/>
      <c r="CH391" s="115"/>
      <c r="CK391" s="50"/>
      <c r="CL391" s="115"/>
      <c r="CM391" s="222"/>
      <c r="CN391" s="223"/>
      <c r="CR391" s="221"/>
      <c r="CU391" s="50"/>
      <c r="CV391" s="115"/>
      <c r="CW391" s="43"/>
      <c r="CX391" s="43"/>
      <c r="CY391" s="43"/>
      <c r="CZ391" s="115"/>
      <c r="DC391" s="50"/>
      <c r="DD391" s="115"/>
      <c r="DE391" s="222"/>
      <c r="DF391" s="223"/>
      <c r="DJ391" s="221"/>
      <c r="DM391" s="50"/>
      <c r="DN391" s="115"/>
      <c r="DO391" s="43"/>
      <c r="DP391" s="43"/>
      <c r="DQ391" s="43"/>
      <c r="DR391" s="115"/>
      <c r="DU391" s="50"/>
      <c r="DV391" s="115"/>
      <c r="DW391" s="222"/>
      <c r="DX391" s="223"/>
      <c r="EB391" s="221"/>
      <c r="EE391" s="50"/>
      <c r="EF391" s="115"/>
      <c r="EG391" s="43"/>
      <c r="EH391" s="43"/>
      <c r="EI391" s="43"/>
      <c r="EJ391" s="115"/>
      <c r="EM391" s="50"/>
      <c r="EN391" s="115"/>
      <c r="EO391" s="222"/>
      <c r="EP391" s="223"/>
      <c r="ET391" s="221"/>
      <c r="EW391" s="50"/>
      <c r="EX391" s="115"/>
      <c r="EY391" s="43"/>
      <c r="EZ391" s="43"/>
      <c r="FA391" s="43"/>
      <c r="FB391" s="115"/>
      <c r="FE391" s="50"/>
      <c r="FF391" s="115"/>
      <c r="FG391" s="222"/>
      <c r="FH391" s="223"/>
      <c r="FL391" s="221"/>
      <c r="FO391" s="50"/>
      <c r="FP391" s="115"/>
      <c r="FQ391" s="43"/>
      <c r="FR391" s="43"/>
      <c r="FS391" s="43"/>
      <c r="FT391" s="115"/>
      <c r="FW391" s="50"/>
      <c r="FX391" s="115"/>
      <c r="FY391" s="222"/>
      <c r="FZ391" s="223"/>
      <c r="GD391" s="221"/>
      <c r="GG391" s="50"/>
      <c r="GH391" s="115"/>
      <c r="GI391" s="43"/>
      <c r="GJ391" s="43"/>
      <c r="GK391" s="43"/>
      <c r="GL391" s="115"/>
      <c r="GO391" s="50"/>
      <c r="GP391" s="115"/>
      <c r="GQ391" s="222"/>
    </row>
    <row r="392">
      <c r="A392" s="218"/>
      <c r="B392" s="219"/>
      <c r="C392" s="15"/>
      <c r="D392" s="15"/>
      <c r="E392" s="15"/>
      <c r="F392" s="71"/>
      <c r="G392" s="15"/>
      <c r="H392" s="15"/>
      <c r="I392" s="28"/>
      <c r="J392" s="71"/>
      <c r="K392" s="35"/>
      <c r="L392" s="35"/>
      <c r="M392" s="35"/>
      <c r="N392" s="71"/>
      <c r="O392" s="15"/>
      <c r="P392" s="15"/>
      <c r="Q392" s="28"/>
      <c r="R392" s="71"/>
      <c r="S392" s="173"/>
      <c r="T392" s="219"/>
      <c r="U392" s="15"/>
      <c r="V392" s="15"/>
      <c r="W392" s="15"/>
      <c r="X392" s="165"/>
      <c r="Y392" s="15"/>
      <c r="Z392" s="15"/>
      <c r="AA392" s="28"/>
      <c r="AB392" s="71"/>
      <c r="AC392" s="35"/>
      <c r="AD392" s="35"/>
      <c r="AE392" s="35"/>
      <c r="AF392" s="71"/>
      <c r="AG392" s="15"/>
      <c r="AH392" s="15"/>
      <c r="AI392" s="15"/>
      <c r="AJ392" s="71"/>
      <c r="AK392" s="173"/>
      <c r="AL392" s="219"/>
      <c r="AM392" s="15"/>
      <c r="AN392" s="15"/>
      <c r="AO392" s="15"/>
      <c r="AP392" s="165"/>
      <c r="AQ392" s="15"/>
      <c r="AR392" s="15"/>
      <c r="AS392" s="28"/>
      <c r="AT392" s="71"/>
      <c r="AU392" s="35"/>
      <c r="AV392" s="35"/>
      <c r="AW392" s="35"/>
      <c r="AX392" s="71"/>
      <c r="AY392" s="15"/>
      <c r="AZ392" s="15"/>
      <c r="BA392" s="28"/>
      <c r="BB392" s="71"/>
      <c r="BC392" s="173"/>
      <c r="BD392" s="220"/>
      <c r="BH392" s="221"/>
      <c r="BK392" s="50"/>
      <c r="BL392" s="115"/>
      <c r="BM392" s="43"/>
      <c r="BN392" s="43"/>
      <c r="BO392" s="43"/>
      <c r="BP392" s="115"/>
      <c r="BS392" s="50"/>
      <c r="BT392" s="115"/>
      <c r="BU392" s="222"/>
      <c r="BV392" s="223"/>
      <c r="BZ392" s="221"/>
      <c r="CC392" s="50"/>
      <c r="CD392" s="115"/>
      <c r="CE392" s="43"/>
      <c r="CF392" s="43"/>
      <c r="CG392" s="43"/>
      <c r="CH392" s="115"/>
      <c r="CK392" s="50"/>
      <c r="CL392" s="115"/>
      <c r="CM392" s="222"/>
      <c r="CN392" s="223"/>
      <c r="CR392" s="221"/>
      <c r="CU392" s="50"/>
      <c r="CV392" s="115"/>
      <c r="CW392" s="43"/>
      <c r="CX392" s="43"/>
      <c r="CY392" s="43"/>
      <c r="CZ392" s="115"/>
      <c r="DC392" s="50"/>
      <c r="DD392" s="115"/>
      <c r="DE392" s="222"/>
      <c r="DF392" s="223"/>
      <c r="DJ392" s="221"/>
      <c r="DM392" s="50"/>
      <c r="DN392" s="115"/>
      <c r="DO392" s="43"/>
      <c r="DP392" s="43"/>
      <c r="DQ392" s="43"/>
      <c r="DR392" s="115"/>
      <c r="DU392" s="50"/>
      <c r="DV392" s="115"/>
      <c r="DW392" s="222"/>
      <c r="DX392" s="223"/>
      <c r="EB392" s="221"/>
      <c r="EE392" s="50"/>
      <c r="EF392" s="115"/>
      <c r="EG392" s="43"/>
      <c r="EH392" s="43"/>
      <c r="EI392" s="43"/>
      <c r="EJ392" s="115"/>
      <c r="EM392" s="50"/>
      <c r="EN392" s="115"/>
      <c r="EO392" s="222"/>
      <c r="EP392" s="223"/>
      <c r="ET392" s="221"/>
      <c r="EW392" s="50"/>
      <c r="EX392" s="115"/>
      <c r="EY392" s="43"/>
      <c r="EZ392" s="43"/>
      <c r="FA392" s="43"/>
      <c r="FB392" s="115"/>
      <c r="FE392" s="50"/>
      <c r="FF392" s="115"/>
      <c r="FG392" s="222"/>
      <c r="FH392" s="223"/>
      <c r="FL392" s="221"/>
      <c r="FO392" s="50"/>
      <c r="FP392" s="115"/>
      <c r="FQ392" s="43"/>
      <c r="FR392" s="43"/>
      <c r="FS392" s="43"/>
      <c r="FT392" s="115"/>
      <c r="FW392" s="50"/>
      <c r="FX392" s="115"/>
      <c r="FY392" s="222"/>
      <c r="FZ392" s="223"/>
      <c r="GD392" s="221"/>
      <c r="GG392" s="50"/>
      <c r="GH392" s="115"/>
      <c r="GI392" s="43"/>
      <c r="GJ392" s="43"/>
      <c r="GK392" s="43"/>
      <c r="GL392" s="115"/>
      <c r="GO392" s="50"/>
      <c r="GP392" s="115"/>
      <c r="GQ392" s="222"/>
    </row>
    <row r="393">
      <c r="A393" s="218"/>
      <c r="B393" s="219"/>
      <c r="C393" s="15"/>
      <c r="D393" s="15"/>
      <c r="E393" s="15"/>
      <c r="F393" s="71"/>
      <c r="G393" s="15"/>
      <c r="H393" s="15"/>
      <c r="I393" s="28"/>
      <c r="J393" s="71"/>
      <c r="K393" s="35"/>
      <c r="L393" s="35"/>
      <c r="M393" s="35"/>
      <c r="N393" s="71"/>
      <c r="O393" s="15"/>
      <c r="P393" s="15"/>
      <c r="Q393" s="28"/>
      <c r="R393" s="71"/>
      <c r="S393" s="173"/>
      <c r="T393" s="219"/>
      <c r="U393" s="15"/>
      <c r="V393" s="15"/>
      <c r="W393" s="15"/>
      <c r="X393" s="165"/>
      <c r="Y393" s="15"/>
      <c r="Z393" s="15"/>
      <c r="AA393" s="28"/>
      <c r="AB393" s="71"/>
      <c r="AC393" s="35"/>
      <c r="AD393" s="35"/>
      <c r="AE393" s="35"/>
      <c r="AF393" s="71"/>
      <c r="AG393" s="15"/>
      <c r="AH393" s="15"/>
      <c r="AI393" s="15"/>
      <c r="AJ393" s="71"/>
      <c r="AK393" s="173"/>
      <c r="AL393" s="219"/>
      <c r="AM393" s="15"/>
      <c r="AN393" s="15"/>
      <c r="AO393" s="15"/>
      <c r="AP393" s="165"/>
      <c r="AQ393" s="15"/>
      <c r="AR393" s="15"/>
      <c r="AS393" s="28"/>
      <c r="AT393" s="71"/>
      <c r="AU393" s="35"/>
      <c r="AV393" s="35"/>
      <c r="AW393" s="35"/>
      <c r="AX393" s="71"/>
      <c r="AY393" s="15"/>
      <c r="AZ393" s="15"/>
      <c r="BA393" s="28"/>
      <c r="BB393" s="71"/>
      <c r="BC393" s="173"/>
      <c r="BD393" s="220"/>
      <c r="BH393" s="221"/>
      <c r="BK393" s="50"/>
      <c r="BL393" s="115"/>
      <c r="BM393" s="43"/>
      <c r="BN393" s="43"/>
      <c r="BO393" s="43"/>
      <c r="BP393" s="115"/>
      <c r="BS393" s="50"/>
      <c r="BT393" s="115"/>
      <c r="BU393" s="222"/>
      <c r="BV393" s="223"/>
      <c r="BZ393" s="221"/>
      <c r="CC393" s="50"/>
      <c r="CD393" s="115"/>
      <c r="CE393" s="43"/>
      <c r="CF393" s="43"/>
      <c r="CG393" s="43"/>
      <c r="CH393" s="115"/>
      <c r="CK393" s="50"/>
      <c r="CL393" s="115"/>
      <c r="CM393" s="222"/>
      <c r="CN393" s="223"/>
      <c r="CR393" s="221"/>
      <c r="CU393" s="50"/>
      <c r="CV393" s="115"/>
      <c r="CW393" s="43"/>
      <c r="CX393" s="43"/>
      <c r="CY393" s="43"/>
      <c r="CZ393" s="115"/>
      <c r="DC393" s="50"/>
      <c r="DD393" s="115"/>
      <c r="DE393" s="222"/>
      <c r="DF393" s="223"/>
      <c r="DJ393" s="221"/>
      <c r="DM393" s="50"/>
      <c r="DN393" s="115"/>
      <c r="DO393" s="43"/>
      <c r="DP393" s="43"/>
      <c r="DQ393" s="43"/>
      <c r="DR393" s="115"/>
      <c r="DU393" s="50"/>
      <c r="DV393" s="115"/>
      <c r="DW393" s="222"/>
      <c r="DX393" s="223"/>
      <c r="EB393" s="221"/>
      <c r="EE393" s="50"/>
      <c r="EF393" s="115"/>
      <c r="EG393" s="43"/>
      <c r="EH393" s="43"/>
      <c r="EI393" s="43"/>
      <c r="EJ393" s="115"/>
      <c r="EM393" s="50"/>
      <c r="EN393" s="115"/>
      <c r="EO393" s="222"/>
      <c r="EP393" s="223"/>
      <c r="ET393" s="221"/>
      <c r="EW393" s="50"/>
      <c r="EX393" s="115"/>
      <c r="EY393" s="43"/>
      <c r="EZ393" s="43"/>
      <c r="FA393" s="43"/>
      <c r="FB393" s="115"/>
      <c r="FE393" s="50"/>
      <c r="FF393" s="115"/>
      <c r="FG393" s="222"/>
      <c r="FH393" s="223"/>
      <c r="FL393" s="221"/>
      <c r="FO393" s="50"/>
      <c r="FP393" s="115"/>
      <c r="FQ393" s="43"/>
      <c r="FR393" s="43"/>
      <c r="FS393" s="43"/>
      <c r="FT393" s="115"/>
      <c r="FW393" s="50"/>
      <c r="FX393" s="115"/>
      <c r="FY393" s="222"/>
      <c r="FZ393" s="223"/>
      <c r="GD393" s="221"/>
      <c r="GG393" s="50"/>
      <c r="GH393" s="115"/>
      <c r="GI393" s="43"/>
      <c r="GJ393" s="43"/>
      <c r="GK393" s="43"/>
      <c r="GL393" s="115"/>
      <c r="GO393" s="50"/>
      <c r="GP393" s="115"/>
      <c r="GQ393" s="222"/>
    </row>
    <row r="394">
      <c r="A394" s="218"/>
      <c r="B394" s="219"/>
      <c r="C394" s="15"/>
      <c r="D394" s="15"/>
      <c r="E394" s="15"/>
      <c r="F394" s="71"/>
      <c r="G394" s="15"/>
      <c r="H394" s="15"/>
      <c r="I394" s="28"/>
      <c r="J394" s="71"/>
      <c r="K394" s="35"/>
      <c r="L394" s="35"/>
      <c r="M394" s="35"/>
      <c r="N394" s="71"/>
      <c r="O394" s="15"/>
      <c r="P394" s="15"/>
      <c r="Q394" s="28"/>
      <c r="R394" s="71"/>
      <c r="S394" s="173"/>
      <c r="T394" s="219"/>
      <c r="U394" s="15"/>
      <c r="V394" s="15"/>
      <c r="W394" s="15"/>
      <c r="X394" s="165"/>
      <c r="Y394" s="15"/>
      <c r="Z394" s="15"/>
      <c r="AA394" s="28"/>
      <c r="AB394" s="71"/>
      <c r="AC394" s="35"/>
      <c r="AD394" s="35"/>
      <c r="AE394" s="35"/>
      <c r="AF394" s="71"/>
      <c r="AG394" s="15"/>
      <c r="AH394" s="15"/>
      <c r="AI394" s="15"/>
      <c r="AJ394" s="71"/>
      <c r="AK394" s="173"/>
      <c r="AL394" s="219"/>
      <c r="AM394" s="15"/>
      <c r="AN394" s="15"/>
      <c r="AO394" s="15"/>
      <c r="AP394" s="165"/>
      <c r="AQ394" s="15"/>
      <c r="AR394" s="15"/>
      <c r="AS394" s="28"/>
      <c r="AT394" s="71"/>
      <c r="AU394" s="35"/>
      <c r="AV394" s="35"/>
      <c r="AW394" s="35"/>
      <c r="AX394" s="71"/>
      <c r="AY394" s="15"/>
      <c r="AZ394" s="15"/>
      <c r="BA394" s="28"/>
      <c r="BB394" s="71"/>
      <c r="BC394" s="173"/>
      <c r="BD394" s="220"/>
      <c r="BH394" s="221"/>
      <c r="BK394" s="50"/>
      <c r="BL394" s="115"/>
      <c r="BM394" s="43"/>
      <c r="BN394" s="43"/>
      <c r="BO394" s="43"/>
      <c r="BP394" s="115"/>
      <c r="BS394" s="50"/>
      <c r="BT394" s="115"/>
      <c r="BU394" s="222"/>
      <c r="BV394" s="223"/>
      <c r="BZ394" s="221"/>
      <c r="CC394" s="50"/>
      <c r="CD394" s="115"/>
      <c r="CE394" s="43"/>
      <c r="CF394" s="43"/>
      <c r="CG394" s="43"/>
      <c r="CH394" s="115"/>
      <c r="CK394" s="50"/>
      <c r="CL394" s="115"/>
      <c r="CM394" s="222"/>
      <c r="CN394" s="223"/>
      <c r="CR394" s="221"/>
      <c r="CU394" s="50"/>
      <c r="CV394" s="115"/>
      <c r="CW394" s="43"/>
      <c r="CX394" s="43"/>
      <c r="CY394" s="43"/>
      <c r="CZ394" s="115"/>
      <c r="DC394" s="50"/>
      <c r="DD394" s="115"/>
      <c r="DE394" s="222"/>
      <c r="DF394" s="223"/>
      <c r="DJ394" s="221"/>
      <c r="DM394" s="50"/>
      <c r="DN394" s="115"/>
      <c r="DO394" s="43"/>
      <c r="DP394" s="43"/>
      <c r="DQ394" s="43"/>
      <c r="DR394" s="115"/>
      <c r="DU394" s="50"/>
      <c r="DV394" s="115"/>
      <c r="DW394" s="222"/>
      <c r="DX394" s="223"/>
      <c r="EB394" s="221"/>
      <c r="EE394" s="50"/>
      <c r="EF394" s="115"/>
      <c r="EG394" s="43"/>
      <c r="EH394" s="43"/>
      <c r="EI394" s="43"/>
      <c r="EJ394" s="115"/>
      <c r="EM394" s="50"/>
      <c r="EN394" s="115"/>
      <c r="EO394" s="222"/>
      <c r="EP394" s="223"/>
      <c r="ET394" s="221"/>
      <c r="EW394" s="50"/>
      <c r="EX394" s="115"/>
      <c r="EY394" s="43"/>
      <c r="EZ394" s="43"/>
      <c r="FA394" s="43"/>
      <c r="FB394" s="115"/>
      <c r="FE394" s="50"/>
      <c r="FF394" s="115"/>
      <c r="FG394" s="222"/>
      <c r="FH394" s="223"/>
      <c r="FL394" s="221"/>
      <c r="FO394" s="50"/>
      <c r="FP394" s="115"/>
      <c r="FQ394" s="43"/>
      <c r="FR394" s="43"/>
      <c r="FS394" s="43"/>
      <c r="FT394" s="115"/>
      <c r="FW394" s="50"/>
      <c r="FX394" s="115"/>
      <c r="FY394" s="222"/>
      <c r="FZ394" s="223"/>
      <c r="GD394" s="221"/>
      <c r="GG394" s="50"/>
      <c r="GH394" s="115"/>
      <c r="GI394" s="43"/>
      <c r="GJ394" s="43"/>
      <c r="GK394" s="43"/>
      <c r="GL394" s="115"/>
      <c r="GO394" s="50"/>
      <c r="GP394" s="115"/>
      <c r="GQ394" s="222"/>
    </row>
    <row r="395">
      <c r="A395" s="218"/>
      <c r="B395" s="219"/>
      <c r="C395" s="15"/>
      <c r="D395" s="15"/>
      <c r="E395" s="15"/>
      <c r="F395" s="71"/>
      <c r="G395" s="15"/>
      <c r="H395" s="15"/>
      <c r="I395" s="28"/>
      <c r="J395" s="71"/>
      <c r="K395" s="35"/>
      <c r="L395" s="35"/>
      <c r="M395" s="35"/>
      <c r="N395" s="71"/>
      <c r="O395" s="15"/>
      <c r="P395" s="15"/>
      <c r="Q395" s="28"/>
      <c r="R395" s="71"/>
      <c r="S395" s="173"/>
      <c r="T395" s="219"/>
      <c r="U395" s="15"/>
      <c r="V395" s="15"/>
      <c r="W395" s="15"/>
      <c r="X395" s="165"/>
      <c r="Y395" s="15"/>
      <c r="Z395" s="15"/>
      <c r="AA395" s="28"/>
      <c r="AB395" s="71"/>
      <c r="AC395" s="35"/>
      <c r="AD395" s="35"/>
      <c r="AE395" s="35"/>
      <c r="AF395" s="71"/>
      <c r="AG395" s="15"/>
      <c r="AH395" s="15"/>
      <c r="AI395" s="15"/>
      <c r="AJ395" s="71"/>
      <c r="AK395" s="173"/>
      <c r="AL395" s="219"/>
      <c r="AM395" s="15"/>
      <c r="AN395" s="15"/>
      <c r="AO395" s="15"/>
      <c r="AP395" s="165"/>
      <c r="AQ395" s="15"/>
      <c r="AR395" s="15"/>
      <c r="AS395" s="28"/>
      <c r="AT395" s="71"/>
      <c r="AU395" s="35"/>
      <c r="AV395" s="35"/>
      <c r="AW395" s="35"/>
      <c r="AX395" s="71"/>
      <c r="AY395" s="15"/>
      <c r="AZ395" s="15"/>
      <c r="BA395" s="28"/>
      <c r="BB395" s="71"/>
      <c r="BC395" s="173"/>
      <c r="BD395" s="220"/>
      <c r="BH395" s="221"/>
      <c r="BK395" s="50"/>
      <c r="BL395" s="115"/>
      <c r="BM395" s="43"/>
      <c r="BN395" s="43"/>
      <c r="BO395" s="43"/>
      <c r="BP395" s="115"/>
      <c r="BS395" s="50"/>
      <c r="BT395" s="115"/>
      <c r="BU395" s="222"/>
      <c r="BV395" s="223"/>
      <c r="BZ395" s="221"/>
      <c r="CC395" s="50"/>
      <c r="CD395" s="115"/>
      <c r="CE395" s="43"/>
      <c r="CF395" s="43"/>
      <c r="CG395" s="43"/>
      <c r="CH395" s="115"/>
      <c r="CK395" s="50"/>
      <c r="CL395" s="115"/>
      <c r="CM395" s="222"/>
      <c r="CN395" s="223"/>
      <c r="CR395" s="221"/>
      <c r="CU395" s="50"/>
      <c r="CV395" s="115"/>
      <c r="CW395" s="43"/>
      <c r="CX395" s="43"/>
      <c r="CY395" s="43"/>
      <c r="CZ395" s="115"/>
      <c r="DC395" s="50"/>
      <c r="DD395" s="115"/>
      <c r="DE395" s="222"/>
      <c r="DF395" s="223"/>
      <c r="DJ395" s="221"/>
      <c r="DM395" s="50"/>
      <c r="DN395" s="115"/>
      <c r="DO395" s="43"/>
      <c r="DP395" s="43"/>
      <c r="DQ395" s="43"/>
      <c r="DR395" s="115"/>
      <c r="DU395" s="50"/>
      <c r="DV395" s="115"/>
      <c r="DW395" s="222"/>
      <c r="DX395" s="223"/>
      <c r="EB395" s="221"/>
      <c r="EE395" s="50"/>
      <c r="EF395" s="115"/>
      <c r="EG395" s="43"/>
      <c r="EH395" s="43"/>
      <c r="EI395" s="43"/>
      <c r="EJ395" s="115"/>
      <c r="EM395" s="50"/>
      <c r="EN395" s="115"/>
      <c r="EO395" s="222"/>
      <c r="EP395" s="223"/>
      <c r="ET395" s="221"/>
      <c r="EW395" s="50"/>
      <c r="EX395" s="115"/>
      <c r="EY395" s="43"/>
      <c r="EZ395" s="43"/>
      <c r="FA395" s="43"/>
      <c r="FB395" s="115"/>
      <c r="FE395" s="50"/>
      <c r="FF395" s="115"/>
      <c r="FG395" s="222"/>
      <c r="FH395" s="223"/>
      <c r="FL395" s="221"/>
      <c r="FO395" s="50"/>
      <c r="FP395" s="115"/>
      <c r="FQ395" s="43"/>
      <c r="FR395" s="43"/>
      <c r="FS395" s="43"/>
      <c r="FT395" s="115"/>
      <c r="FW395" s="50"/>
      <c r="FX395" s="115"/>
      <c r="FY395" s="222"/>
      <c r="FZ395" s="223"/>
      <c r="GD395" s="221"/>
      <c r="GG395" s="50"/>
      <c r="GH395" s="115"/>
      <c r="GI395" s="43"/>
      <c r="GJ395" s="43"/>
      <c r="GK395" s="43"/>
      <c r="GL395" s="115"/>
      <c r="GO395" s="50"/>
      <c r="GP395" s="115"/>
      <c r="GQ395" s="222"/>
    </row>
    <row r="396">
      <c r="A396" s="218"/>
      <c r="B396" s="219"/>
      <c r="C396" s="15"/>
      <c r="D396" s="15"/>
      <c r="E396" s="15"/>
      <c r="F396" s="71"/>
      <c r="G396" s="15"/>
      <c r="H396" s="15"/>
      <c r="I396" s="28"/>
      <c r="J396" s="71"/>
      <c r="K396" s="35"/>
      <c r="L396" s="35"/>
      <c r="M396" s="35"/>
      <c r="N396" s="71"/>
      <c r="O396" s="15"/>
      <c r="P396" s="15"/>
      <c r="Q396" s="28"/>
      <c r="R396" s="71"/>
      <c r="S396" s="173"/>
      <c r="T396" s="219"/>
      <c r="U396" s="15"/>
      <c r="V396" s="15"/>
      <c r="W396" s="15"/>
      <c r="X396" s="165"/>
      <c r="Y396" s="15"/>
      <c r="Z396" s="15"/>
      <c r="AA396" s="28"/>
      <c r="AB396" s="71"/>
      <c r="AC396" s="35"/>
      <c r="AD396" s="35"/>
      <c r="AE396" s="35"/>
      <c r="AF396" s="71"/>
      <c r="AG396" s="15"/>
      <c r="AH396" s="15"/>
      <c r="AI396" s="15"/>
      <c r="AJ396" s="71"/>
      <c r="AK396" s="173"/>
      <c r="AL396" s="219"/>
      <c r="AM396" s="15"/>
      <c r="AN396" s="15"/>
      <c r="AO396" s="15"/>
      <c r="AP396" s="165"/>
      <c r="AQ396" s="15"/>
      <c r="AR396" s="15"/>
      <c r="AS396" s="28"/>
      <c r="AT396" s="71"/>
      <c r="AU396" s="35"/>
      <c r="AV396" s="35"/>
      <c r="AW396" s="35"/>
      <c r="AX396" s="71"/>
      <c r="AY396" s="15"/>
      <c r="AZ396" s="15"/>
      <c r="BA396" s="28"/>
      <c r="BB396" s="71"/>
      <c r="BC396" s="173"/>
      <c r="BD396" s="220"/>
      <c r="BH396" s="221"/>
      <c r="BK396" s="50"/>
      <c r="BL396" s="115"/>
      <c r="BM396" s="43"/>
      <c r="BN396" s="43"/>
      <c r="BO396" s="43"/>
      <c r="BP396" s="115"/>
      <c r="BS396" s="50"/>
      <c r="BT396" s="115"/>
      <c r="BU396" s="222"/>
      <c r="BV396" s="223"/>
      <c r="BZ396" s="221"/>
      <c r="CC396" s="50"/>
      <c r="CD396" s="115"/>
      <c r="CE396" s="43"/>
      <c r="CF396" s="43"/>
      <c r="CG396" s="43"/>
      <c r="CH396" s="115"/>
      <c r="CK396" s="50"/>
      <c r="CL396" s="115"/>
      <c r="CM396" s="222"/>
      <c r="CN396" s="223"/>
      <c r="CR396" s="221"/>
      <c r="CU396" s="50"/>
      <c r="CV396" s="115"/>
      <c r="CW396" s="43"/>
      <c r="CX396" s="43"/>
      <c r="CY396" s="43"/>
      <c r="CZ396" s="115"/>
      <c r="DC396" s="50"/>
      <c r="DD396" s="115"/>
      <c r="DE396" s="222"/>
      <c r="DF396" s="223"/>
      <c r="DJ396" s="221"/>
      <c r="DM396" s="50"/>
      <c r="DN396" s="115"/>
      <c r="DO396" s="43"/>
      <c r="DP396" s="43"/>
      <c r="DQ396" s="43"/>
      <c r="DR396" s="115"/>
      <c r="DU396" s="50"/>
      <c r="DV396" s="115"/>
      <c r="DW396" s="222"/>
      <c r="DX396" s="223"/>
      <c r="EB396" s="221"/>
      <c r="EE396" s="50"/>
      <c r="EF396" s="115"/>
      <c r="EG396" s="43"/>
      <c r="EH396" s="43"/>
      <c r="EI396" s="43"/>
      <c r="EJ396" s="115"/>
      <c r="EM396" s="50"/>
      <c r="EN396" s="115"/>
      <c r="EO396" s="222"/>
      <c r="EP396" s="223"/>
      <c r="ET396" s="221"/>
      <c r="EW396" s="50"/>
      <c r="EX396" s="115"/>
      <c r="EY396" s="43"/>
      <c r="EZ396" s="43"/>
      <c r="FA396" s="43"/>
      <c r="FB396" s="115"/>
      <c r="FE396" s="50"/>
      <c r="FF396" s="115"/>
      <c r="FG396" s="222"/>
      <c r="FH396" s="223"/>
      <c r="FL396" s="221"/>
      <c r="FO396" s="50"/>
      <c r="FP396" s="115"/>
      <c r="FQ396" s="43"/>
      <c r="FR396" s="43"/>
      <c r="FS396" s="43"/>
      <c r="FT396" s="115"/>
      <c r="FW396" s="50"/>
      <c r="FX396" s="115"/>
      <c r="FY396" s="222"/>
      <c r="FZ396" s="223"/>
      <c r="GD396" s="221"/>
      <c r="GG396" s="50"/>
      <c r="GH396" s="115"/>
      <c r="GI396" s="43"/>
      <c r="GJ396" s="43"/>
      <c r="GK396" s="43"/>
      <c r="GL396" s="115"/>
      <c r="GO396" s="50"/>
      <c r="GP396" s="115"/>
      <c r="GQ396" s="222"/>
    </row>
    <row r="397">
      <c r="A397" s="218"/>
      <c r="B397" s="219"/>
      <c r="C397" s="15"/>
      <c r="D397" s="15"/>
      <c r="E397" s="15"/>
      <c r="F397" s="71"/>
      <c r="G397" s="15"/>
      <c r="H397" s="15"/>
      <c r="I397" s="28"/>
      <c r="J397" s="71"/>
      <c r="K397" s="35"/>
      <c r="L397" s="35"/>
      <c r="M397" s="35"/>
      <c r="N397" s="71"/>
      <c r="O397" s="15"/>
      <c r="P397" s="15"/>
      <c r="Q397" s="28"/>
      <c r="R397" s="71"/>
      <c r="S397" s="173"/>
      <c r="T397" s="219"/>
      <c r="U397" s="15"/>
      <c r="V397" s="15"/>
      <c r="W397" s="15"/>
      <c r="X397" s="165"/>
      <c r="Y397" s="15"/>
      <c r="Z397" s="15"/>
      <c r="AA397" s="28"/>
      <c r="AB397" s="71"/>
      <c r="AC397" s="35"/>
      <c r="AD397" s="35"/>
      <c r="AE397" s="35"/>
      <c r="AF397" s="71"/>
      <c r="AG397" s="15"/>
      <c r="AH397" s="15"/>
      <c r="AI397" s="15"/>
      <c r="AJ397" s="71"/>
      <c r="AK397" s="173"/>
      <c r="AL397" s="219"/>
      <c r="AM397" s="15"/>
      <c r="AN397" s="15"/>
      <c r="AO397" s="15"/>
      <c r="AP397" s="165"/>
      <c r="AQ397" s="15"/>
      <c r="AR397" s="15"/>
      <c r="AS397" s="28"/>
      <c r="AT397" s="71"/>
      <c r="AU397" s="35"/>
      <c r="AV397" s="35"/>
      <c r="AW397" s="35"/>
      <c r="AX397" s="71"/>
      <c r="AY397" s="15"/>
      <c r="AZ397" s="15"/>
      <c r="BA397" s="28"/>
      <c r="BB397" s="71"/>
      <c r="BC397" s="173"/>
      <c r="BD397" s="220"/>
      <c r="BH397" s="221"/>
      <c r="BK397" s="50"/>
      <c r="BL397" s="115"/>
      <c r="BM397" s="43"/>
      <c r="BN397" s="43"/>
      <c r="BO397" s="43"/>
      <c r="BP397" s="115"/>
      <c r="BS397" s="50"/>
      <c r="BT397" s="115"/>
      <c r="BU397" s="222"/>
      <c r="BV397" s="223"/>
      <c r="BZ397" s="221"/>
      <c r="CC397" s="50"/>
      <c r="CD397" s="115"/>
      <c r="CE397" s="43"/>
      <c r="CF397" s="43"/>
      <c r="CG397" s="43"/>
      <c r="CH397" s="115"/>
      <c r="CK397" s="50"/>
      <c r="CL397" s="115"/>
      <c r="CM397" s="222"/>
      <c r="CN397" s="223"/>
      <c r="CR397" s="221"/>
      <c r="CU397" s="50"/>
      <c r="CV397" s="115"/>
      <c r="CW397" s="43"/>
      <c r="CX397" s="43"/>
      <c r="CY397" s="43"/>
      <c r="CZ397" s="115"/>
      <c r="DC397" s="50"/>
      <c r="DD397" s="115"/>
      <c r="DE397" s="222"/>
      <c r="DF397" s="223"/>
      <c r="DJ397" s="221"/>
      <c r="DM397" s="50"/>
      <c r="DN397" s="115"/>
      <c r="DO397" s="43"/>
      <c r="DP397" s="43"/>
      <c r="DQ397" s="43"/>
      <c r="DR397" s="115"/>
      <c r="DU397" s="50"/>
      <c r="DV397" s="115"/>
      <c r="DW397" s="222"/>
      <c r="DX397" s="223"/>
      <c r="EB397" s="221"/>
      <c r="EE397" s="50"/>
      <c r="EF397" s="115"/>
      <c r="EG397" s="43"/>
      <c r="EH397" s="43"/>
      <c r="EI397" s="43"/>
      <c r="EJ397" s="115"/>
      <c r="EM397" s="50"/>
      <c r="EN397" s="115"/>
      <c r="EO397" s="222"/>
      <c r="EP397" s="223"/>
      <c r="ET397" s="221"/>
      <c r="EW397" s="50"/>
      <c r="EX397" s="115"/>
      <c r="EY397" s="43"/>
      <c r="EZ397" s="43"/>
      <c r="FA397" s="43"/>
      <c r="FB397" s="115"/>
      <c r="FE397" s="50"/>
      <c r="FF397" s="115"/>
      <c r="FG397" s="222"/>
      <c r="FH397" s="223"/>
      <c r="FL397" s="221"/>
      <c r="FO397" s="50"/>
      <c r="FP397" s="115"/>
      <c r="FQ397" s="43"/>
      <c r="FR397" s="43"/>
      <c r="FS397" s="43"/>
      <c r="FT397" s="115"/>
      <c r="FW397" s="50"/>
      <c r="FX397" s="115"/>
      <c r="FY397" s="222"/>
      <c r="FZ397" s="223"/>
      <c r="GD397" s="221"/>
      <c r="GG397" s="50"/>
      <c r="GH397" s="115"/>
      <c r="GI397" s="43"/>
      <c r="GJ397" s="43"/>
      <c r="GK397" s="43"/>
      <c r="GL397" s="115"/>
      <c r="GO397" s="50"/>
      <c r="GP397" s="115"/>
      <c r="GQ397" s="222"/>
    </row>
    <row r="398">
      <c r="A398" s="218"/>
      <c r="B398" s="219"/>
      <c r="C398" s="15"/>
      <c r="D398" s="15"/>
      <c r="E398" s="15"/>
      <c r="F398" s="71"/>
      <c r="G398" s="15"/>
      <c r="H398" s="15"/>
      <c r="I398" s="28"/>
      <c r="J398" s="71"/>
      <c r="K398" s="35"/>
      <c r="L398" s="35"/>
      <c r="M398" s="35"/>
      <c r="N398" s="71"/>
      <c r="O398" s="15"/>
      <c r="P398" s="15"/>
      <c r="Q398" s="28"/>
      <c r="R398" s="71"/>
      <c r="S398" s="173"/>
      <c r="T398" s="219"/>
      <c r="U398" s="15"/>
      <c r="V398" s="15"/>
      <c r="W398" s="15"/>
      <c r="X398" s="165"/>
      <c r="Y398" s="15"/>
      <c r="Z398" s="15"/>
      <c r="AA398" s="28"/>
      <c r="AB398" s="71"/>
      <c r="AC398" s="35"/>
      <c r="AD398" s="35"/>
      <c r="AE398" s="35"/>
      <c r="AF398" s="71"/>
      <c r="AG398" s="15"/>
      <c r="AH398" s="15"/>
      <c r="AI398" s="15"/>
      <c r="AJ398" s="71"/>
      <c r="AK398" s="173"/>
      <c r="AL398" s="219"/>
      <c r="AM398" s="15"/>
      <c r="AN398" s="15"/>
      <c r="AO398" s="15"/>
      <c r="AP398" s="165"/>
      <c r="AQ398" s="15"/>
      <c r="AR398" s="15"/>
      <c r="AS398" s="28"/>
      <c r="AT398" s="71"/>
      <c r="AU398" s="35"/>
      <c r="AV398" s="35"/>
      <c r="AW398" s="35"/>
      <c r="AX398" s="71"/>
      <c r="AY398" s="15"/>
      <c r="AZ398" s="15"/>
      <c r="BA398" s="28"/>
      <c r="BB398" s="71"/>
      <c r="BC398" s="173"/>
      <c r="BD398" s="220"/>
      <c r="BH398" s="221"/>
      <c r="BK398" s="50"/>
      <c r="BL398" s="115"/>
      <c r="BM398" s="43"/>
      <c r="BN398" s="43"/>
      <c r="BO398" s="43"/>
      <c r="BP398" s="115"/>
      <c r="BS398" s="50"/>
      <c r="BT398" s="115"/>
      <c r="BU398" s="222"/>
      <c r="BV398" s="223"/>
      <c r="BZ398" s="221"/>
      <c r="CC398" s="50"/>
      <c r="CD398" s="115"/>
      <c r="CE398" s="43"/>
      <c r="CF398" s="43"/>
      <c r="CG398" s="43"/>
      <c r="CH398" s="115"/>
      <c r="CK398" s="50"/>
      <c r="CL398" s="115"/>
      <c r="CM398" s="222"/>
      <c r="CN398" s="223"/>
      <c r="CR398" s="221"/>
      <c r="CU398" s="50"/>
      <c r="CV398" s="115"/>
      <c r="CW398" s="43"/>
      <c r="CX398" s="43"/>
      <c r="CY398" s="43"/>
      <c r="CZ398" s="115"/>
      <c r="DC398" s="50"/>
      <c r="DD398" s="115"/>
      <c r="DE398" s="222"/>
      <c r="DF398" s="223"/>
      <c r="DJ398" s="221"/>
      <c r="DM398" s="50"/>
      <c r="DN398" s="115"/>
      <c r="DO398" s="43"/>
      <c r="DP398" s="43"/>
      <c r="DQ398" s="43"/>
      <c r="DR398" s="115"/>
      <c r="DU398" s="50"/>
      <c r="DV398" s="115"/>
      <c r="DW398" s="222"/>
      <c r="DX398" s="223"/>
      <c r="EB398" s="221"/>
      <c r="EE398" s="50"/>
      <c r="EF398" s="115"/>
      <c r="EG398" s="43"/>
      <c r="EH398" s="43"/>
      <c r="EI398" s="43"/>
      <c r="EJ398" s="115"/>
      <c r="EM398" s="50"/>
      <c r="EN398" s="115"/>
      <c r="EO398" s="222"/>
      <c r="EP398" s="223"/>
      <c r="ET398" s="221"/>
      <c r="EW398" s="50"/>
      <c r="EX398" s="115"/>
      <c r="EY398" s="43"/>
      <c r="EZ398" s="43"/>
      <c r="FA398" s="43"/>
      <c r="FB398" s="115"/>
      <c r="FE398" s="50"/>
      <c r="FF398" s="115"/>
      <c r="FG398" s="222"/>
      <c r="FH398" s="223"/>
      <c r="FL398" s="221"/>
      <c r="FO398" s="50"/>
      <c r="FP398" s="115"/>
      <c r="FQ398" s="43"/>
      <c r="FR398" s="43"/>
      <c r="FS398" s="43"/>
      <c r="FT398" s="115"/>
      <c r="FW398" s="50"/>
      <c r="FX398" s="115"/>
      <c r="FY398" s="222"/>
      <c r="FZ398" s="223"/>
      <c r="GD398" s="221"/>
      <c r="GG398" s="50"/>
      <c r="GH398" s="115"/>
      <c r="GI398" s="43"/>
      <c r="GJ398" s="43"/>
      <c r="GK398" s="43"/>
      <c r="GL398" s="115"/>
      <c r="GO398" s="50"/>
      <c r="GP398" s="115"/>
      <c r="GQ398" s="222"/>
    </row>
    <row r="399">
      <c r="A399" s="218"/>
      <c r="B399" s="219"/>
      <c r="C399" s="15"/>
      <c r="D399" s="15"/>
      <c r="E399" s="15"/>
      <c r="F399" s="71"/>
      <c r="G399" s="15"/>
      <c r="H399" s="15"/>
      <c r="I399" s="28"/>
      <c r="J399" s="71"/>
      <c r="K399" s="35"/>
      <c r="L399" s="35"/>
      <c r="M399" s="35"/>
      <c r="N399" s="71"/>
      <c r="O399" s="15"/>
      <c r="P399" s="15"/>
      <c r="Q399" s="28"/>
      <c r="R399" s="71"/>
      <c r="S399" s="173"/>
      <c r="T399" s="219"/>
      <c r="U399" s="15"/>
      <c r="V399" s="15"/>
      <c r="W399" s="15"/>
      <c r="X399" s="165"/>
      <c r="Y399" s="15"/>
      <c r="Z399" s="15"/>
      <c r="AA399" s="28"/>
      <c r="AB399" s="71"/>
      <c r="AC399" s="35"/>
      <c r="AD399" s="35"/>
      <c r="AE399" s="35"/>
      <c r="AF399" s="71"/>
      <c r="AG399" s="15"/>
      <c r="AH399" s="15"/>
      <c r="AI399" s="15"/>
      <c r="AJ399" s="71"/>
      <c r="AK399" s="173"/>
      <c r="AL399" s="219"/>
      <c r="AM399" s="15"/>
      <c r="AN399" s="15"/>
      <c r="AO399" s="15"/>
      <c r="AP399" s="165"/>
      <c r="AQ399" s="15"/>
      <c r="AR399" s="15"/>
      <c r="AS399" s="28"/>
      <c r="AT399" s="71"/>
      <c r="AU399" s="35"/>
      <c r="AV399" s="35"/>
      <c r="AW399" s="35"/>
      <c r="AX399" s="71"/>
      <c r="AY399" s="15"/>
      <c r="AZ399" s="15"/>
      <c r="BA399" s="28"/>
      <c r="BB399" s="71"/>
      <c r="BC399" s="173"/>
      <c r="BD399" s="220"/>
      <c r="BH399" s="221"/>
      <c r="BK399" s="50"/>
      <c r="BL399" s="115"/>
      <c r="BM399" s="43"/>
      <c r="BN399" s="43"/>
      <c r="BO399" s="43"/>
      <c r="BP399" s="115"/>
      <c r="BS399" s="50"/>
      <c r="BT399" s="115"/>
      <c r="BU399" s="222"/>
      <c r="BV399" s="223"/>
      <c r="BZ399" s="221"/>
      <c r="CC399" s="50"/>
      <c r="CD399" s="115"/>
      <c r="CE399" s="43"/>
      <c r="CF399" s="43"/>
      <c r="CG399" s="43"/>
      <c r="CH399" s="115"/>
      <c r="CK399" s="50"/>
      <c r="CL399" s="115"/>
      <c r="CM399" s="222"/>
      <c r="CN399" s="223"/>
      <c r="CR399" s="221"/>
      <c r="CU399" s="50"/>
      <c r="CV399" s="115"/>
      <c r="CW399" s="43"/>
      <c r="CX399" s="43"/>
      <c r="CY399" s="43"/>
      <c r="CZ399" s="115"/>
      <c r="DC399" s="50"/>
      <c r="DD399" s="115"/>
      <c r="DE399" s="222"/>
      <c r="DF399" s="223"/>
      <c r="DJ399" s="221"/>
      <c r="DM399" s="50"/>
      <c r="DN399" s="115"/>
      <c r="DO399" s="43"/>
      <c r="DP399" s="43"/>
      <c r="DQ399" s="43"/>
      <c r="DR399" s="115"/>
      <c r="DU399" s="50"/>
      <c r="DV399" s="115"/>
      <c r="DW399" s="222"/>
      <c r="DX399" s="223"/>
      <c r="EB399" s="221"/>
      <c r="EE399" s="50"/>
      <c r="EF399" s="115"/>
      <c r="EG399" s="43"/>
      <c r="EH399" s="43"/>
      <c r="EI399" s="43"/>
      <c r="EJ399" s="115"/>
      <c r="EM399" s="50"/>
      <c r="EN399" s="115"/>
      <c r="EO399" s="222"/>
      <c r="EP399" s="223"/>
      <c r="ET399" s="221"/>
      <c r="EW399" s="50"/>
      <c r="EX399" s="115"/>
      <c r="EY399" s="43"/>
      <c r="EZ399" s="43"/>
      <c r="FA399" s="43"/>
      <c r="FB399" s="115"/>
      <c r="FE399" s="50"/>
      <c r="FF399" s="115"/>
      <c r="FG399" s="222"/>
      <c r="FH399" s="223"/>
      <c r="FL399" s="221"/>
      <c r="FO399" s="50"/>
      <c r="FP399" s="115"/>
      <c r="FQ399" s="43"/>
      <c r="FR399" s="43"/>
      <c r="FS399" s="43"/>
      <c r="FT399" s="115"/>
      <c r="FW399" s="50"/>
      <c r="FX399" s="115"/>
      <c r="FY399" s="222"/>
      <c r="FZ399" s="223"/>
      <c r="GD399" s="221"/>
      <c r="GG399" s="50"/>
      <c r="GH399" s="115"/>
      <c r="GI399" s="43"/>
      <c r="GJ399" s="43"/>
      <c r="GK399" s="43"/>
      <c r="GL399" s="115"/>
      <c r="GO399" s="50"/>
      <c r="GP399" s="115"/>
      <c r="GQ399" s="222"/>
    </row>
    <row r="400">
      <c r="A400" s="218"/>
      <c r="B400" s="219"/>
      <c r="C400" s="15"/>
      <c r="D400" s="15"/>
      <c r="E400" s="15"/>
      <c r="F400" s="71"/>
      <c r="G400" s="15"/>
      <c r="H400" s="15"/>
      <c r="I400" s="28"/>
      <c r="J400" s="71"/>
      <c r="K400" s="35"/>
      <c r="L400" s="35"/>
      <c r="M400" s="35"/>
      <c r="N400" s="71"/>
      <c r="O400" s="15"/>
      <c r="P400" s="15"/>
      <c r="Q400" s="28"/>
      <c r="R400" s="71"/>
      <c r="S400" s="173"/>
      <c r="T400" s="219"/>
      <c r="U400" s="15"/>
      <c r="V400" s="15"/>
      <c r="W400" s="15"/>
      <c r="X400" s="165"/>
      <c r="Y400" s="15"/>
      <c r="Z400" s="15"/>
      <c r="AA400" s="28"/>
      <c r="AB400" s="71"/>
      <c r="AC400" s="35"/>
      <c r="AD400" s="35"/>
      <c r="AE400" s="35"/>
      <c r="AF400" s="71"/>
      <c r="AG400" s="15"/>
      <c r="AH400" s="15"/>
      <c r="AI400" s="15"/>
      <c r="AJ400" s="71"/>
      <c r="AK400" s="173"/>
      <c r="AL400" s="219"/>
      <c r="AM400" s="15"/>
      <c r="AN400" s="15"/>
      <c r="AO400" s="15"/>
      <c r="AP400" s="165"/>
      <c r="AQ400" s="15"/>
      <c r="AR400" s="15"/>
      <c r="AS400" s="28"/>
      <c r="AT400" s="71"/>
      <c r="AU400" s="35"/>
      <c r="AV400" s="35"/>
      <c r="AW400" s="35"/>
      <c r="AX400" s="71"/>
      <c r="AY400" s="15"/>
      <c r="AZ400" s="15"/>
      <c r="BA400" s="28"/>
      <c r="BB400" s="71"/>
      <c r="BC400" s="173"/>
      <c r="BD400" s="220"/>
      <c r="BH400" s="221"/>
      <c r="BK400" s="50"/>
      <c r="BL400" s="115"/>
      <c r="BM400" s="43"/>
      <c r="BN400" s="43"/>
      <c r="BO400" s="43"/>
      <c r="BP400" s="115"/>
      <c r="BS400" s="50"/>
      <c r="BT400" s="115"/>
      <c r="BU400" s="222"/>
      <c r="BV400" s="223"/>
      <c r="BZ400" s="221"/>
      <c r="CC400" s="50"/>
      <c r="CD400" s="115"/>
      <c r="CE400" s="43"/>
      <c r="CF400" s="43"/>
      <c r="CG400" s="43"/>
      <c r="CH400" s="115"/>
      <c r="CK400" s="50"/>
      <c r="CL400" s="115"/>
      <c r="CM400" s="222"/>
      <c r="CN400" s="223"/>
      <c r="CR400" s="221"/>
      <c r="CU400" s="50"/>
      <c r="CV400" s="115"/>
      <c r="CW400" s="43"/>
      <c r="CX400" s="43"/>
      <c r="CY400" s="43"/>
      <c r="CZ400" s="115"/>
      <c r="DC400" s="50"/>
      <c r="DD400" s="115"/>
      <c r="DE400" s="222"/>
      <c r="DF400" s="223"/>
      <c r="DJ400" s="221"/>
      <c r="DM400" s="50"/>
      <c r="DN400" s="115"/>
      <c r="DO400" s="43"/>
      <c r="DP400" s="43"/>
      <c r="DQ400" s="43"/>
      <c r="DR400" s="115"/>
      <c r="DU400" s="50"/>
      <c r="DV400" s="115"/>
      <c r="DW400" s="222"/>
      <c r="DX400" s="223"/>
      <c r="EB400" s="221"/>
      <c r="EE400" s="50"/>
      <c r="EF400" s="115"/>
      <c r="EG400" s="43"/>
      <c r="EH400" s="43"/>
      <c r="EI400" s="43"/>
      <c r="EJ400" s="115"/>
      <c r="EM400" s="50"/>
      <c r="EN400" s="115"/>
      <c r="EO400" s="222"/>
      <c r="EP400" s="223"/>
      <c r="ET400" s="221"/>
      <c r="EW400" s="50"/>
      <c r="EX400" s="115"/>
      <c r="EY400" s="43"/>
      <c r="EZ400" s="43"/>
      <c r="FA400" s="43"/>
      <c r="FB400" s="115"/>
      <c r="FE400" s="50"/>
      <c r="FF400" s="115"/>
      <c r="FG400" s="222"/>
      <c r="FH400" s="223"/>
      <c r="FL400" s="221"/>
      <c r="FO400" s="50"/>
      <c r="FP400" s="115"/>
      <c r="FQ400" s="43"/>
      <c r="FR400" s="43"/>
      <c r="FS400" s="43"/>
      <c r="FT400" s="115"/>
      <c r="FW400" s="50"/>
      <c r="FX400" s="115"/>
      <c r="FY400" s="222"/>
      <c r="FZ400" s="223"/>
      <c r="GD400" s="221"/>
      <c r="GG400" s="50"/>
      <c r="GH400" s="115"/>
      <c r="GI400" s="43"/>
      <c r="GJ400" s="43"/>
      <c r="GK400" s="43"/>
      <c r="GL400" s="115"/>
      <c r="GO400" s="50"/>
      <c r="GP400" s="115"/>
      <c r="GQ400" s="222"/>
    </row>
    <row r="401">
      <c r="A401" s="218"/>
      <c r="B401" s="219"/>
      <c r="C401" s="15"/>
      <c r="D401" s="15"/>
      <c r="E401" s="15"/>
      <c r="F401" s="71"/>
      <c r="G401" s="15"/>
      <c r="H401" s="15"/>
      <c r="I401" s="28"/>
      <c r="J401" s="71"/>
      <c r="K401" s="35"/>
      <c r="L401" s="35"/>
      <c r="M401" s="35"/>
      <c r="N401" s="71"/>
      <c r="O401" s="15"/>
      <c r="P401" s="15"/>
      <c r="Q401" s="28"/>
      <c r="R401" s="71"/>
      <c r="S401" s="173"/>
      <c r="T401" s="219"/>
      <c r="U401" s="15"/>
      <c r="V401" s="15"/>
      <c r="W401" s="15"/>
      <c r="X401" s="165"/>
      <c r="Y401" s="15"/>
      <c r="Z401" s="15"/>
      <c r="AA401" s="28"/>
      <c r="AB401" s="71"/>
      <c r="AC401" s="35"/>
      <c r="AD401" s="35"/>
      <c r="AE401" s="35"/>
      <c r="AF401" s="71"/>
      <c r="AG401" s="15"/>
      <c r="AH401" s="15"/>
      <c r="AI401" s="15"/>
      <c r="AJ401" s="71"/>
      <c r="AK401" s="173"/>
      <c r="AL401" s="219"/>
      <c r="AM401" s="15"/>
      <c r="AN401" s="15"/>
      <c r="AO401" s="15"/>
      <c r="AP401" s="165"/>
      <c r="AQ401" s="15"/>
      <c r="AR401" s="15"/>
      <c r="AS401" s="28"/>
      <c r="AT401" s="71"/>
      <c r="AU401" s="35"/>
      <c r="AV401" s="35"/>
      <c r="AW401" s="35"/>
      <c r="AX401" s="71"/>
      <c r="AY401" s="15"/>
      <c r="AZ401" s="15"/>
      <c r="BA401" s="28"/>
      <c r="BB401" s="71"/>
      <c r="BC401" s="173"/>
      <c r="BD401" s="220"/>
      <c r="BH401" s="221"/>
      <c r="BK401" s="50"/>
      <c r="BL401" s="115"/>
      <c r="BM401" s="43"/>
      <c r="BN401" s="43"/>
      <c r="BO401" s="43"/>
      <c r="BP401" s="115"/>
      <c r="BS401" s="50"/>
      <c r="BT401" s="115"/>
      <c r="BU401" s="222"/>
      <c r="BV401" s="223"/>
      <c r="BZ401" s="221"/>
      <c r="CC401" s="50"/>
      <c r="CD401" s="115"/>
      <c r="CE401" s="43"/>
      <c r="CF401" s="43"/>
      <c r="CG401" s="43"/>
      <c r="CH401" s="115"/>
      <c r="CK401" s="50"/>
      <c r="CL401" s="115"/>
      <c r="CM401" s="222"/>
      <c r="CN401" s="223"/>
      <c r="CR401" s="221"/>
      <c r="CU401" s="50"/>
      <c r="CV401" s="115"/>
      <c r="CW401" s="43"/>
      <c r="CX401" s="43"/>
      <c r="CY401" s="43"/>
      <c r="CZ401" s="115"/>
      <c r="DC401" s="50"/>
      <c r="DD401" s="115"/>
      <c r="DE401" s="222"/>
      <c r="DF401" s="223"/>
      <c r="DJ401" s="221"/>
      <c r="DM401" s="50"/>
      <c r="DN401" s="115"/>
      <c r="DO401" s="43"/>
      <c r="DP401" s="43"/>
      <c r="DQ401" s="43"/>
      <c r="DR401" s="115"/>
      <c r="DU401" s="50"/>
      <c r="DV401" s="115"/>
      <c r="DW401" s="222"/>
      <c r="DX401" s="223"/>
      <c r="EB401" s="221"/>
      <c r="EE401" s="50"/>
      <c r="EF401" s="115"/>
      <c r="EG401" s="43"/>
      <c r="EH401" s="43"/>
      <c r="EI401" s="43"/>
      <c r="EJ401" s="115"/>
      <c r="EM401" s="50"/>
      <c r="EN401" s="115"/>
      <c r="EO401" s="222"/>
      <c r="EP401" s="223"/>
      <c r="ET401" s="221"/>
      <c r="EW401" s="50"/>
      <c r="EX401" s="115"/>
      <c r="EY401" s="43"/>
      <c r="EZ401" s="43"/>
      <c r="FA401" s="43"/>
      <c r="FB401" s="115"/>
      <c r="FE401" s="50"/>
      <c r="FF401" s="115"/>
      <c r="FG401" s="222"/>
      <c r="FH401" s="223"/>
      <c r="FL401" s="221"/>
      <c r="FO401" s="50"/>
      <c r="FP401" s="115"/>
      <c r="FQ401" s="43"/>
      <c r="FR401" s="43"/>
      <c r="FS401" s="43"/>
      <c r="FT401" s="115"/>
      <c r="FW401" s="50"/>
      <c r="FX401" s="115"/>
      <c r="FY401" s="222"/>
      <c r="FZ401" s="223"/>
      <c r="GD401" s="221"/>
      <c r="GG401" s="50"/>
      <c r="GH401" s="115"/>
      <c r="GI401" s="43"/>
      <c r="GJ401" s="43"/>
      <c r="GK401" s="43"/>
      <c r="GL401" s="115"/>
      <c r="GO401" s="50"/>
      <c r="GP401" s="115"/>
      <c r="GQ401" s="222"/>
    </row>
    <row r="402">
      <c r="A402" s="218"/>
      <c r="B402" s="219"/>
      <c r="C402" s="15"/>
      <c r="D402" s="15"/>
      <c r="E402" s="15"/>
      <c r="F402" s="71"/>
      <c r="G402" s="15"/>
      <c r="H402" s="15"/>
      <c r="I402" s="28"/>
      <c r="J402" s="71"/>
      <c r="K402" s="35"/>
      <c r="L402" s="35"/>
      <c r="M402" s="35"/>
      <c r="N402" s="71"/>
      <c r="O402" s="15"/>
      <c r="P402" s="15"/>
      <c r="Q402" s="28"/>
      <c r="R402" s="71"/>
      <c r="S402" s="173"/>
      <c r="T402" s="219"/>
      <c r="U402" s="15"/>
      <c r="V402" s="15"/>
      <c r="W402" s="15"/>
      <c r="X402" s="165"/>
      <c r="Y402" s="15"/>
      <c r="Z402" s="15"/>
      <c r="AA402" s="28"/>
      <c r="AB402" s="71"/>
      <c r="AC402" s="35"/>
      <c r="AD402" s="35"/>
      <c r="AE402" s="35"/>
      <c r="AF402" s="71"/>
      <c r="AG402" s="15"/>
      <c r="AH402" s="15"/>
      <c r="AI402" s="15"/>
      <c r="AJ402" s="71"/>
      <c r="AK402" s="173"/>
      <c r="AL402" s="219"/>
      <c r="AM402" s="15"/>
      <c r="AN402" s="15"/>
      <c r="AO402" s="15"/>
      <c r="AP402" s="165"/>
      <c r="AQ402" s="15"/>
      <c r="AR402" s="15"/>
      <c r="AS402" s="28"/>
      <c r="AT402" s="71"/>
      <c r="AU402" s="35"/>
      <c r="AV402" s="35"/>
      <c r="AW402" s="35"/>
      <c r="AX402" s="71"/>
      <c r="AY402" s="15"/>
      <c r="AZ402" s="15"/>
      <c r="BA402" s="28"/>
      <c r="BB402" s="71"/>
      <c r="BC402" s="173"/>
      <c r="BD402" s="220"/>
      <c r="BH402" s="221"/>
      <c r="BK402" s="50"/>
      <c r="BL402" s="115"/>
      <c r="BM402" s="43"/>
      <c r="BN402" s="43"/>
      <c r="BO402" s="43"/>
      <c r="BP402" s="115"/>
      <c r="BS402" s="50"/>
      <c r="BT402" s="115"/>
      <c r="BU402" s="222"/>
      <c r="BV402" s="223"/>
      <c r="BZ402" s="221"/>
      <c r="CC402" s="50"/>
      <c r="CD402" s="115"/>
      <c r="CE402" s="43"/>
      <c r="CF402" s="43"/>
      <c r="CG402" s="43"/>
      <c r="CH402" s="115"/>
      <c r="CK402" s="50"/>
      <c r="CL402" s="115"/>
      <c r="CM402" s="222"/>
      <c r="CN402" s="223"/>
      <c r="CR402" s="221"/>
      <c r="CU402" s="50"/>
      <c r="CV402" s="115"/>
      <c r="CW402" s="43"/>
      <c r="CX402" s="43"/>
      <c r="CY402" s="43"/>
      <c r="CZ402" s="115"/>
      <c r="DC402" s="50"/>
      <c r="DD402" s="115"/>
      <c r="DE402" s="222"/>
      <c r="DF402" s="223"/>
      <c r="DJ402" s="221"/>
      <c r="DM402" s="50"/>
      <c r="DN402" s="115"/>
      <c r="DO402" s="43"/>
      <c r="DP402" s="43"/>
      <c r="DQ402" s="43"/>
      <c r="DR402" s="115"/>
      <c r="DU402" s="50"/>
      <c r="DV402" s="115"/>
      <c r="DW402" s="222"/>
      <c r="DX402" s="223"/>
      <c r="EB402" s="221"/>
      <c r="EE402" s="50"/>
      <c r="EF402" s="115"/>
      <c r="EG402" s="43"/>
      <c r="EH402" s="43"/>
      <c r="EI402" s="43"/>
      <c r="EJ402" s="115"/>
      <c r="EM402" s="50"/>
      <c r="EN402" s="115"/>
      <c r="EO402" s="222"/>
      <c r="EP402" s="223"/>
      <c r="ET402" s="221"/>
      <c r="EW402" s="50"/>
      <c r="EX402" s="115"/>
      <c r="EY402" s="43"/>
      <c r="EZ402" s="43"/>
      <c r="FA402" s="43"/>
      <c r="FB402" s="115"/>
      <c r="FE402" s="50"/>
      <c r="FF402" s="115"/>
      <c r="FG402" s="222"/>
      <c r="FH402" s="223"/>
      <c r="FL402" s="221"/>
      <c r="FO402" s="50"/>
      <c r="FP402" s="115"/>
      <c r="FQ402" s="43"/>
      <c r="FR402" s="43"/>
      <c r="FS402" s="43"/>
      <c r="FT402" s="115"/>
      <c r="FW402" s="50"/>
      <c r="FX402" s="115"/>
      <c r="FY402" s="222"/>
      <c r="FZ402" s="223"/>
      <c r="GD402" s="221"/>
      <c r="GG402" s="50"/>
      <c r="GH402" s="115"/>
      <c r="GI402" s="43"/>
      <c r="GJ402" s="43"/>
      <c r="GK402" s="43"/>
      <c r="GL402" s="115"/>
      <c r="GO402" s="50"/>
      <c r="GP402" s="115"/>
      <c r="GQ402" s="222"/>
    </row>
    <row r="403">
      <c r="A403" s="218"/>
      <c r="B403" s="219"/>
      <c r="C403" s="15"/>
      <c r="D403" s="15"/>
      <c r="E403" s="15"/>
      <c r="F403" s="71"/>
      <c r="G403" s="15"/>
      <c r="H403" s="15"/>
      <c r="I403" s="28"/>
      <c r="J403" s="71"/>
      <c r="K403" s="35"/>
      <c r="L403" s="35"/>
      <c r="M403" s="35"/>
      <c r="N403" s="71"/>
      <c r="O403" s="15"/>
      <c r="P403" s="15"/>
      <c r="Q403" s="28"/>
      <c r="R403" s="71"/>
      <c r="S403" s="173"/>
      <c r="T403" s="219"/>
      <c r="U403" s="15"/>
      <c r="V403" s="15"/>
      <c r="W403" s="15"/>
      <c r="X403" s="165"/>
      <c r="Y403" s="15"/>
      <c r="Z403" s="15"/>
      <c r="AA403" s="28"/>
      <c r="AB403" s="71"/>
      <c r="AC403" s="35"/>
      <c r="AD403" s="35"/>
      <c r="AE403" s="35"/>
      <c r="AF403" s="71"/>
      <c r="AG403" s="15"/>
      <c r="AH403" s="15"/>
      <c r="AI403" s="15"/>
      <c r="AJ403" s="71"/>
      <c r="AK403" s="173"/>
      <c r="AL403" s="219"/>
      <c r="AM403" s="15"/>
      <c r="AN403" s="15"/>
      <c r="AO403" s="15"/>
      <c r="AP403" s="165"/>
      <c r="AQ403" s="15"/>
      <c r="AR403" s="15"/>
      <c r="AS403" s="28"/>
      <c r="AT403" s="71"/>
      <c r="AU403" s="35"/>
      <c r="AV403" s="35"/>
      <c r="AW403" s="35"/>
      <c r="AX403" s="71"/>
      <c r="AY403" s="15"/>
      <c r="AZ403" s="15"/>
      <c r="BA403" s="28"/>
      <c r="BB403" s="71"/>
      <c r="BC403" s="173"/>
      <c r="BD403" s="220"/>
      <c r="BH403" s="221"/>
      <c r="BK403" s="50"/>
      <c r="BL403" s="115"/>
      <c r="BM403" s="43"/>
      <c r="BN403" s="43"/>
      <c r="BO403" s="43"/>
      <c r="BP403" s="115"/>
      <c r="BS403" s="50"/>
      <c r="BT403" s="115"/>
      <c r="BU403" s="222"/>
      <c r="BV403" s="223"/>
      <c r="BZ403" s="221"/>
      <c r="CC403" s="50"/>
      <c r="CD403" s="115"/>
      <c r="CE403" s="43"/>
      <c r="CF403" s="43"/>
      <c r="CG403" s="43"/>
      <c r="CH403" s="115"/>
      <c r="CK403" s="50"/>
      <c r="CL403" s="115"/>
      <c r="CM403" s="222"/>
      <c r="CN403" s="223"/>
      <c r="CR403" s="221"/>
      <c r="CU403" s="50"/>
      <c r="CV403" s="115"/>
      <c r="CW403" s="43"/>
      <c r="CX403" s="43"/>
      <c r="CY403" s="43"/>
      <c r="CZ403" s="115"/>
      <c r="DC403" s="50"/>
      <c r="DD403" s="115"/>
      <c r="DE403" s="222"/>
      <c r="DF403" s="223"/>
      <c r="DJ403" s="221"/>
      <c r="DM403" s="50"/>
      <c r="DN403" s="115"/>
      <c r="DO403" s="43"/>
      <c r="DP403" s="43"/>
      <c r="DQ403" s="43"/>
      <c r="DR403" s="115"/>
      <c r="DU403" s="50"/>
      <c r="DV403" s="115"/>
      <c r="DW403" s="222"/>
      <c r="DX403" s="223"/>
      <c r="EB403" s="221"/>
      <c r="EE403" s="50"/>
      <c r="EF403" s="115"/>
      <c r="EG403" s="43"/>
      <c r="EH403" s="43"/>
      <c r="EI403" s="43"/>
      <c r="EJ403" s="115"/>
      <c r="EM403" s="50"/>
      <c r="EN403" s="115"/>
      <c r="EO403" s="222"/>
      <c r="EP403" s="223"/>
      <c r="ET403" s="221"/>
      <c r="EW403" s="50"/>
      <c r="EX403" s="115"/>
      <c r="EY403" s="43"/>
      <c r="EZ403" s="43"/>
      <c r="FA403" s="43"/>
      <c r="FB403" s="115"/>
      <c r="FE403" s="50"/>
      <c r="FF403" s="115"/>
      <c r="FG403" s="222"/>
      <c r="FH403" s="223"/>
      <c r="FL403" s="221"/>
      <c r="FO403" s="50"/>
      <c r="FP403" s="115"/>
      <c r="FQ403" s="43"/>
      <c r="FR403" s="43"/>
      <c r="FS403" s="43"/>
      <c r="FT403" s="115"/>
      <c r="FW403" s="50"/>
      <c r="FX403" s="115"/>
      <c r="FY403" s="222"/>
      <c r="FZ403" s="223"/>
      <c r="GD403" s="221"/>
      <c r="GG403" s="50"/>
      <c r="GH403" s="115"/>
      <c r="GI403" s="43"/>
      <c r="GJ403" s="43"/>
      <c r="GK403" s="43"/>
      <c r="GL403" s="115"/>
      <c r="GO403" s="50"/>
      <c r="GP403" s="115"/>
      <c r="GQ403" s="222"/>
    </row>
    <row r="404">
      <c r="A404" s="218"/>
      <c r="B404" s="219"/>
      <c r="C404" s="15"/>
      <c r="D404" s="15"/>
      <c r="E404" s="15"/>
      <c r="F404" s="71"/>
      <c r="G404" s="15"/>
      <c r="H404" s="15"/>
      <c r="I404" s="28"/>
      <c r="J404" s="71"/>
      <c r="K404" s="35"/>
      <c r="L404" s="35"/>
      <c r="M404" s="35"/>
      <c r="N404" s="71"/>
      <c r="O404" s="15"/>
      <c r="P404" s="15"/>
      <c r="Q404" s="28"/>
      <c r="R404" s="71"/>
      <c r="S404" s="173"/>
      <c r="T404" s="219"/>
      <c r="U404" s="15"/>
      <c r="V404" s="15"/>
      <c r="W404" s="15"/>
      <c r="X404" s="165"/>
      <c r="Y404" s="15"/>
      <c r="Z404" s="15"/>
      <c r="AA404" s="28"/>
      <c r="AB404" s="71"/>
      <c r="AC404" s="35"/>
      <c r="AD404" s="35"/>
      <c r="AE404" s="35"/>
      <c r="AF404" s="71"/>
      <c r="AG404" s="15"/>
      <c r="AH404" s="15"/>
      <c r="AI404" s="15"/>
      <c r="AJ404" s="71"/>
      <c r="AK404" s="173"/>
      <c r="AL404" s="219"/>
      <c r="AM404" s="15"/>
      <c r="AN404" s="15"/>
      <c r="AO404" s="15"/>
      <c r="AP404" s="165"/>
      <c r="AQ404" s="15"/>
      <c r="AR404" s="15"/>
      <c r="AS404" s="28"/>
      <c r="AT404" s="71"/>
      <c r="AU404" s="35"/>
      <c r="AV404" s="35"/>
      <c r="AW404" s="35"/>
      <c r="AX404" s="71"/>
      <c r="AY404" s="15"/>
      <c r="AZ404" s="15"/>
      <c r="BA404" s="28"/>
      <c r="BB404" s="71"/>
      <c r="BC404" s="173"/>
      <c r="BD404" s="220"/>
      <c r="BH404" s="221"/>
      <c r="BK404" s="50"/>
      <c r="BL404" s="115"/>
      <c r="BM404" s="43"/>
      <c r="BN404" s="43"/>
      <c r="BO404" s="43"/>
      <c r="BP404" s="115"/>
      <c r="BS404" s="50"/>
      <c r="BT404" s="115"/>
      <c r="BU404" s="222"/>
      <c r="BV404" s="223"/>
      <c r="BZ404" s="221"/>
      <c r="CC404" s="50"/>
      <c r="CD404" s="115"/>
      <c r="CE404" s="43"/>
      <c r="CF404" s="43"/>
      <c r="CG404" s="43"/>
      <c r="CH404" s="115"/>
      <c r="CK404" s="50"/>
      <c r="CL404" s="115"/>
      <c r="CM404" s="222"/>
      <c r="CN404" s="223"/>
      <c r="CR404" s="221"/>
      <c r="CU404" s="50"/>
      <c r="CV404" s="115"/>
      <c r="CW404" s="43"/>
      <c r="CX404" s="43"/>
      <c r="CY404" s="43"/>
      <c r="CZ404" s="115"/>
      <c r="DC404" s="50"/>
      <c r="DD404" s="115"/>
      <c r="DE404" s="222"/>
      <c r="DF404" s="223"/>
      <c r="DJ404" s="221"/>
      <c r="DM404" s="50"/>
      <c r="DN404" s="115"/>
      <c r="DO404" s="43"/>
      <c r="DP404" s="43"/>
      <c r="DQ404" s="43"/>
      <c r="DR404" s="115"/>
      <c r="DU404" s="50"/>
      <c r="DV404" s="115"/>
      <c r="DW404" s="222"/>
      <c r="DX404" s="223"/>
      <c r="EB404" s="221"/>
      <c r="EE404" s="50"/>
      <c r="EF404" s="115"/>
      <c r="EG404" s="43"/>
      <c r="EH404" s="43"/>
      <c r="EI404" s="43"/>
      <c r="EJ404" s="115"/>
      <c r="EM404" s="50"/>
      <c r="EN404" s="115"/>
      <c r="EO404" s="222"/>
      <c r="EP404" s="223"/>
      <c r="ET404" s="221"/>
      <c r="EW404" s="50"/>
      <c r="EX404" s="115"/>
      <c r="EY404" s="43"/>
      <c r="EZ404" s="43"/>
      <c r="FA404" s="43"/>
      <c r="FB404" s="115"/>
      <c r="FE404" s="50"/>
      <c r="FF404" s="115"/>
      <c r="FG404" s="222"/>
      <c r="FH404" s="223"/>
      <c r="FL404" s="221"/>
      <c r="FO404" s="50"/>
      <c r="FP404" s="115"/>
      <c r="FQ404" s="43"/>
      <c r="FR404" s="43"/>
      <c r="FS404" s="43"/>
      <c r="FT404" s="115"/>
      <c r="FW404" s="50"/>
      <c r="FX404" s="115"/>
      <c r="FY404" s="222"/>
      <c r="FZ404" s="223"/>
      <c r="GD404" s="221"/>
      <c r="GG404" s="50"/>
      <c r="GH404" s="115"/>
      <c r="GI404" s="43"/>
      <c r="GJ404" s="43"/>
      <c r="GK404" s="43"/>
      <c r="GL404" s="115"/>
      <c r="GO404" s="50"/>
      <c r="GP404" s="115"/>
      <c r="GQ404" s="222"/>
    </row>
    <row r="405">
      <c r="A405" s="218"/>
      <c r="B405" s="219"/>
      <c r="C405" s="15"/>
      <c r="D405" s="15"/>
      <c r="E405" s="15"/>
      <c r="F405" s="71"/>
      <c r="G405" s="15"/>
      <c r="H405" s="15"/>
      <c r="I405" s="28"/>
      <c r="J405" s="71"/>
      <c r="K405" s="35"/>
      <c r="L405" s="35"/>
      <c r="M405" s="35"/>
      <c r="N405" s="71"/>
      <c r="O405" s="15"/>
      <c r="P405" s="15"/>
      <c r="Q405" s="28"/>
      <c r="R405" s="71"/>
      <c r="S405" s="173"/>
      <c r="T405" s="219"/>
      <c r="U405" s="15"/>
      <c r="V405" s="15"/>
      <c r="W405" s="15"/>
      <c r="X405" s="165"/>
      <c r="Y405" s="15"/>
      <c r="Z405" s="15"/>
      <c r="AA405" s="28"/>
      <c r="AB405" s="71"/>
      <c r="AC405" s="35"/>
      <c r="AD405" s="35"/>
      <c r="AE405" s="35"/>
      <c r="AF405" s="71"/>
      <c r="AG405" s="15"/>
      <c r="AH405" s="15"/>
      <c r="AI405" s="15"/>
      <c r="AJ405" s="71"/>
      <c r="AK405" s="173"/>
      <c r="AL405" s="219"/>
      <c r="AM405" s="15"/>
      <c r="AN405" s="15"/>
      <c r="AO405" s="15"/>
      <c r="AP405" s="165"/>
      <c r="AQ405" s="15"/>
      <c r="AR405" s="15"/>
      <c r="AS405" s="28"/>
      <c r="AT405" s="71"/>
      <c r="AU405" s="35"/>
      <c r="AV405" s="35"/>
      <c r="AW405" s="35"/>
      <c r="AX405" s="71"/>
      <c r="AY405" s="15"/>
      <c r="AZ405" s="15"/>
      <c r="BA405" s="28"/>
      <c r="BB405" s="71"/>
      <c r="BC405" s="173"/>
      <c r="BD405" s="220"/>
      <c r="BH405" s="221"/>
      <c r="BK405" s="50"/>
      <c r="BL405" s="115"/>
      <c r="BM405" s="43"/>
      <c r="BN405" s="43"/>
      <c r="BO405" s="43"/>
      <c r="BP405" s="115"/>
      <c r="BS405" s="50"/>
      <c r="BT405" s="115"/>
      <c r="BU405" s="222"/>
      <c r="BV405" s="223"/>
      <c r="BZ405" s="221"/>
      <c r="CC405" s="50"/>
      <c r="CD405" s="115"/>
      <c r="CE405" s="43"/>
      <c r="CF405" s="43"/>
      <c r="CG405" s="43"/>
      <c r="CH405" s="115"/>
      <c r="CK405" s="50"/>
      <c r="CL405" s="115"/>
      <c r="CM405" s="222"/>
      <c r="CN405" s="223"/>
      <c r="CR405" s="221"/>
      <c r="CU405" s="50"/>
      <c r="CV405" s="115"/>
      <c r="CW405" s="43"/>
      <c r="CX405" s="43"/>
      <c r="CY405" s="43"/>
      <c r="CZ405" s="115"/>
      <c r="DC405" s="50"/>
      <c r="DD405" s="115"/>
      <c r="DE405" s="222"/>
      <c r="DF405" s="223"/>
      <c r="DJ405" s="221"/>
      <c r="DM405" s="50"/>
      <c r="DN405" s="115"/>
      <c r="DO405" s="43"/>
      <c r="DP405" s="43"/>
      <c r="DQ405" s="43"/>
      <c r="DR405" s="115"/>
      <c r="DU405" s="50"/>
      <c r="DV405" s="115"/>
      <c r="DW405" s="222"/>
      <c r="DX405" s="223"/>
      <c r="EB405" s="221"/>
      <c r="EE405" s="50"/>
      <c r="EF405" s="115"/>
      <c r="EG405" s="43"/>
      <c r="EH405" s="43"/>
      <c r="EI405" s="43"/>
      <c r="EJ405" s="115"/>
      <c r="EM405" s="50"/>
      <c r="EN405" s="115"/>
      <c r="EO405" s="222"/>
      <c r="EP405" s="223"/>
      <c r="ET405" s="221"/>
      <c r="EW405" s="50"/>
      <c r="EX405" s="115"/>
      <c r="EY405" s="43"/>
      <c r="EZ405" s="43"/>
      <c r="FA405" s="43"/>
      <c r="FB405" s="115"/>
      <c r="FE405" s="50"/>
      <c r="FF405" s="115"/>
      <c r="FG405" s="222"/>
      <c r="FH405" s="223"/>
      <c r="FL405" s="221"/>
      <c r="FO405" s="50"/>
      <c r="FP405" s="115"/>
      <c r="FQ405" s="43"/>
      <c r="FR405" s="43"/>
      <c r="FS405" s="43"/>
      <c r="FT405" s="115"/>
      <c r="FW405" s="50"/>
      <c r="FX405" s="115"/>
      <c r="FY405" s="222"/>
      <c r="FZ405" s="223"/>
      <c r="GD405" s="221"/>
      <c r="GG405" s="50"/>
      <c r="GH405" s="115"/>
      <c r="GI405" s="43"/>
      <c r="GJ405" s="43"/>
      <c r="GK405" s="43"/>
      <c r="GL405" s="115"/>
      <c r="GO405" s="50"/>
      <c r="GP405" s="115"/>
      <c r="GQ405" s="222"/>
    </row>
    <row r="406">
      <c r="A406" s="218"/>
      <c r="B406" s="219"/>
      <c r="C406" s="15"/>
      <c r="D406" s="15"/>
      <c r="E406" s="15"/>
      <c r="F406" s="71"/>
      <c r="G406" s="15"/>
      <c r="H406" s="15"/>
      <c r="I406" s="28"/>
      <c r="J406" s="71"/>
      <c r="K406" s="35"/>
      <c r="L406" s="35"/>
      <c r="M406" s="35"/>
      <c r="N406" s="71"/>
      <c r="O406" s="15"/>
      <c r="P406" s="15"/>
      <c r="Q406" s="28"/>
      <c r="R406" s="71"/>
      <c r="S406" s="173"/>
      <c r="T406" s="219"/>
      <c r="U406" s="15"/>
      <c r="V406" s="15"/>
      <c r="W406" s="15"/>
      <c r="X406" s="165"/>
      <c r="Y406" s="15"/>
      <c r="Z406" s="15"/>
      <c r="AA406" s="28"/>
      <c r="AB406" s="71"/>
      <c r="AC406" s="35"/>
      <c r="AD406" s="35"/>
      <c r="AE406" s="35"/>
      <c r="AF406" s="71"/>
      <c r="AG406" s="15"/>
      <c r="AH406" s="15"/>
      <c r="AI406" s="15"/>
      <c r="AJ406" s="71"/>
      <c r="AK406" s="173"/>
      <c r="AL406" s="219"/>
      <c r="AM406" s="15"/>
      <c r="AN406" s="15"/>
      <c r="AO406" s="15"/>
      <c r="AP406" s="165"/>
      <c r="AQ406" s="15"/>
      <c r="AR406" s="15"/>
      <c r="AS406" s="28"/>
      <c r="AT406" s="71"/>
      <c r="AU406" s="35"/>
      <c r="AV406" s="35"/>
      <c r="AW406" s="35"/>
      <c r="AX406" s="71"/>
      <c r="AY406" s="15"/>
      <c r="AZ406" s="15"/>
      <c r="BA406" s="28"/>
      <c r="BB406" s="71"/>
      <c r="BC406" s="173"/>
      <c r="BD406" s="220"/>
      <c r="BH406" s="221"/>
      <c r="BK406" s="50"/>
      <c r="BL406" s="115"/>
      <c r="BM406" s="43"/>
      <c r="BN406" s="43"/>
      <c r="BO406" s="43"/>
      <c r="BP406" s="115"/>
      <c r="BS406" s="50"/>
      <c r="BT406" s="115"/>
      <c r="BU406" s="222"/>
      <c r="BV406" s="223"/>
      <c r="BZ406" s="221"/>
      <c r="CC406" s="50"/>
      <c r="CD406" s="115"/>
      <c r="CE406" s="43"/>
      <c r="CF406" s="43"/>
      <c r="CG406" s="43"/>
      <c r="CH406" s="115"/>
      <c r="CK406" s="50"/>
      <c r="CL406" s="115"/>
      <c r="CM406" s="222"/>
      <c r="CN406" s="223"/>
      <c r="CR406" s="221"/>
      <c r="CU406" s="50"/>
      <c r="CV406" s="115"/>
      <c r="CW406" s="43"/>
      <c r="CX406" s="43"/>
      <c r="CY406" s="43"/>
      <c r="CZ406" s="115"/>
      <c r="DC406" s="50"/>
      <c r="DD406" s="115"/>
      <c r="DE406" s="222"/>
      <c r="DF406" s="223"/>
      <c r="DJ406" s="221"/>
      <c r="DM406" s="50"/>
      <c r="DN406" s="115"/>
      <c r="DO406" s="43"/>
      <c r="DP406" s="43"/>
      <c r="DQ406" s="43"/>
      <c r="DR406" s="115"/>
      <c r="DU406" s="50"/>
      <c r="DV406" s="115"/>
      <c r="DW406" s="222"/>
      <c r="DX406" s="223"/>
      <c r="EB406" s="221"/>
      <c r="EE406" s="50"/>
      <c r="EF406" s="115"/>
      <c r="EG406" s="43"/>
      <c r="EH406" s="43"/>
      <c r="EI406" s="43"/>
      <c r="EJ406" s="115"/>
      <c r="EM406" s="50"/>
      <c r="EN406" s="115"/>
      <c r="EO406" s="222"/>
      <c r="EP406" s="223"/>
      <c r="ET406" s="221"/>
      <c r="EW406" s="50"/>
      <c r="EX406" s="115"/>
      <c r="EY406" s="43"/>
      <c r="EZ406" s="43"/>
      <c r="FA406" s="43"/>
      <c r="FB406" s="115"/>
      <c r="FE406" s="50"/>
      <c r="FF406" s="115"/>
      <c r="FG406" s="222"/>
      <c r="FH406" s="223"/>
      <c r="FL406" s="221"/>
      <c r="FO406" s="50"/>
      <c r="FP406" s="115"/>
      <c r="FQ406" s="43"/>
      <c r="FR406" s="43"/>
      <c r="FS406" s="43"/>
      <c r="FT406" s="115"/>
      <c r="FW406" s="50"/>
      <c r="FX406" s="115"/>
      <c r="FY406" s="222"/>
      <c r="FZ406" s="223"/>
      <c r="GD406" s="221"/>
      <c r="GG406" s="50"/>
      <c r="GH406" s="115"/>
      <c r="GI406" s="43"/>
      <c r="GJ406" s="43"/>
      <c r="GK406" s="43"/>
      <c r="GL406" s="115"/>
      <c r="GO406" s="50"/>
      <c r="GP406" s="115"/>
      <c r="GQ406" s="222"/>
    </row>
    <row r="407">
      <c r="A407" s="218"/>
      <c r="B407" s="219"/>
      <c r="C407" s="15"/>
      <c r="D407" s="15"/>
      <c r="E407" s="15"/>
      <c r="F407" s="71"/>
      <c r="G407" s="15"/>
      <c r="H407" s="15"/>
      <c r="I407" s="28"/>
      <c r="J407" s="71"/>
      <c r="K407" s="35"/>
      <c r="L407" s="35"/>
      <c r="M407" s="35"/>
      <c r="N407" s="71"/>
      <c r="O407" s="15"/>
      <c r="P407" s="15"/>
      <c r="Q407" s="28"/>
      <c r="R407" s="71"/>
      <c r="S407" s="173"/>
      <c r="T407" s="219"/>
      <c r="U407" s="15"/>
      <c r="V407" s="15"/>
      <c r="W407" s="15"/>
      <c r="X407" s="165"/>
      <c r="Y407" s="15"/>
      <c r="Z407" s="15"/>
      <c r="AA407" s="28"/>
      <c r="AB407" s="71"/>
      <c r="AC407" s="35"/>
      <c r="AD407" s="35"/>
      <c r="AE407" s="35"/>
      <c r="AF407" s="71"/>
      <c r="AG407" s="15"/>
      <c r="AH407" s="15"/>
      <c r="AI407" s="15"/>
      <c r="AJ407" s="71"/>
      <c r="AK407" s="173"/>
      <c r="AL407" s="219"/>
      <c r="AM407" s="15"/>
      <c r="AN407" s="15"/>
      <c r="AO407" s="15"/>
      <c r="AP407" s="165"/>
      <c r="AQ407" s="15"/>
      <c r="AR407" s="15"/>
      <c r="AS407" s="28"/>
      <c r="AT407" s="71"/>
      <c r="AU407" s="35"/>
      <c r="AV407" s="35"/>
      <c r="AW407" s="35"/>
      <c r="AX407" s="71"/>
      <c r="AY407" s="15"/>
      <c r="AZ407" s="15"/>
      <c r="BA407" s="28"/>
      <c r="BB407" s="71"/>
      <c r="BC407" s="173"/>
      <c r="BD407" s="220"/>
      <c r="BH407" s="221"/>
      <c r="BK407" s="50"/>
      <c r="BL407" s="115"/>
      <c r="BM407" s="43"/>
      <c r="BN407" s="43"/>
      <c r="BO407" s="43"/>
      <c r="BP407" s="115"/>
      <c r="BS407" s="50"/>
      <c r="BT407" s="115"/>
      <c r="BU407" s="222"/>
      <c r="BV407" s="223"/>
      <c r="BZ407" s="221"/>
      <c r="CC407" s="50"/>
      <c r="CD407" s="115"/>
      <c r="CE407" s="43"/>
      <c r="CF407" s="43"/>
      <c r="CG407" s="43"/>
      <c r="CH407" s="115"/>
      <c r="CK407" s="50"/>
      <c r="CL407" s="115"/>
      <c r="CM407" s="222"/>
      <c r="CN407" s="223"/>
      <c r="CR407" s="221"/>
      <c r="CU407" s="50"/>
      <c r="CV407" s="115"/>
      <c r="CW407" s="43"/>
      <c r="CX407" s="43"/>
      <c r="CY407" s="43"/>
      <c r="CZ407" s="115"/>
      <c r="DC407" s="50"/>
      <c r="DD407" s="115"/>
      <c r="DE407" s="222"/>
      <c r="DF407" s="223"/>
      <c r="DJ407" s="221"/>
      <c r="DM407" s="50"/>
      <c r="DN407" s="115"/>
      <c r="DO407" s="43"/>
      <c r="DP407" s="43"/>
      <c r="DQ407" s="43"/>
      <c r="DR407" s="115"/>
      <c r="DU407" s="50"/>
      <c r="DV407" s="115"/>
      <c r="DW407" s="222"/>
      <c r="DX407" s="223"/>
      <c r="EB407" s="221"/>
      <c r="EE407" s="50"/>
      <c r="EF407" s="115"/>
      <c r="EG407" s="43"/>
      <c r="EH407" s="43"/>
      <c r="EI407" s="43"/>
      <c r="EJ407" s="115"/>
      <c r="EM407" s="50"/>
      <c r="EN407" s="115"/>
      <c r="EO407" s="222"/>
      <c r="EP407" s="223"/>
      <c r="ET407" s="221"/>
      <c r="EW407" s="50"/>
      <c r="EX407" s="115"/>
      <c r="EY407" s="43"/>
      <c r="EZ407" s="43"/>
      <c r="FA407" s="43"/>
      <c r="FB407" s="115"/>
      <c r="FE407" s="50"/>
      <c r="FF407" s="115"/>
      <c r="FG407" s="222"/>
      <c r="FH407" s="223"/>
      <c r="FL407" s="221"/>
      <c r="FO407" s="50"/>
      <c r="FP407" s="115"/>
      <c r="FQ407" s="43"/>
      <c r="FR407" s="43"/>
      <c r="FS407" s="43"/>
      <c r="FT407" s="115"/>
      <c r="FW407" s="50"/>
      <c r="FX407" s="115"/>
      <c r="FY407" s="222"/>
      <c r="FZ407" s="223"/>
      <c r="GD407" s="221"/>
      <c r="GG407" s="50"/>
      <c r="GH407" s="115"/>
      <c r="GI407" s="43"/>
      <c r="GJ407" s="43"/>
      <c r="GK407" s="43"/>
      <c r="GL407" s="115"/>
      <c r="GO407" s="50"/>
      <c r="GP407" s="115"/>
      <c r="GQ407" s="222"/>
    </row>
    <row r="408">
      <c r="A408" s="218"/>
      <c r="B408" s="219"/>
      <c r="C408" s="15"/>
      <c r="D408" s="15"/>
      <c r="E408" s="15"/>
      <c r="F408" s="71"/>
      <c r="G408" s="15"/>
      <c r="H408" s="15"/>
      <c r="I408" s="28"/>
      <c r="J408" s="71"/>
      <c r="K408" s="35"/>
      <c r="L408" s="35"/>
      <c r="M408" s="35"/>
      <c r="N408" s="71"/>
      <c r="O408" s="15"/>
      <c r="P408" s="15"/>
      <c r="Q408" s="28"/>
      <c r="R408" s="71"/>
      <c r="S408" s="173"/>
      <c r="T408" s="219"/>
      <c r="U408" s="15"/>
      <c r="V408" s="15"/>
      <c r="W408" s="15"/>
      <c r="X408" s="165"/>
      <c r="Y408" s="15"/>
      <c r="Z408" s="15"/>
      <c r="AA408" s="28"/>
      <c r="AB408" s="71"/>
      <c r="AC408" s="35"/>
      <c r="AD408" s="35"/>
      <c r="AE408" s="35"/>
      <c r="AF408" s="71"/>
      <c r="AG408" s="15"/>
      <c r="AH408" s="15"/>
      <c r="AI408" s="15"/>
      <c r="AJ408" s="71"/>
      <c r="AK408" s="173"/>
      <c r="AL408" s="219"/>
      <c r="AM408" s="15"/>
      <c r="AN408" s="15"/>
      <c r="AO408" s="15"/>
      <c r="AP408" s="165"/>
      <c r="AQ408" s="15"/>
      <c r="AR408" s="15"/>
      <c r="AS408" s="28"/>
      <c r="AT408" s="71"/>
      <c r="AU408" s="35"/>
      <c r="AV408" s="35"/>
      <c r="AW408" s="35"/>
      <c r="AX408" s="71"/>
      <c r="AY408" s="15"/>
      <c r="AZ408" s="15"/>
      <c r="BA408" s="28"/>
      <c r="BB408" s="71"/>
      <c r="BC408" s="173"/>
      <c r="BD408" s="220"/>
      <c r="BH408" s="221"/>
      <c r="BK408" s="50"/>
      <c r="BL408" s="115"/>
      <c r="BM408" s="43"/>
      <c r="BN408" s="43"/>
      <c r="BO408" s="43"/>
      <c r="BP408" s="115"/>
      <c r="BS408" s="50"/>
      <c r="BT408" s="115"/>
      <c r="BU408" s="222"/>
      <c r="BV408" s="223"/>
      <c r="BZ408" s="221"/>
      <c r="CC408" s="50"/>
      <c r="CD408" s="115"/>
      <c r="CE408" s="43"/>
      <c r="CF408" s="43"/>
      <c r="CG408" s="43"/>
      <c r="CH408" s="115"/>
      <c r="CK408" s="50"/>
      <c r="CL408" s="115"/>
      <c r="CM408" s="222"/>
      <c r="CN408" s="223"/>
      <c r="CR408" s="221"/>
      <c r="CU408" s="50"/>
      <c r="CV408" s="115"/>
      <c r="CW408" s="43"/>
      <c r="CX408" s="43"/>
      <c r="CY408" s="43"/>
      <c r="CZ408" s="115"/>
      <c r="DC408" s="50"/>
      <c r="DD408" s="115"/>
      <c r="DE408" s="222"/>
      <c r="DF408" s="223"/>
      <c r="DJ408" s="221"/>
      <c r="DM408" s="50"/>
      <c r="DN408" s="115"/>
      <c r="DO408" s="43"/>
      <c r="DP408" s="43"/>
      <c r="DQ408" s="43"/>
      <c r="DR408" s="115"/>
      <c r="DU408" s="50"/>
      <c r="DV408" s="115"/>
      <c r="DW408" s="222"/>
      <c r="DX408" s="223"/>
      <c r="EB408" s="221"/>
      <c r="EE408" s="50"/>
      <c r="EF408" s="115"/>
      <c r="EG408" s="43"/>
      <c r="EH408" s="43"/>
      <c r="EI408" s="43"/>
      <c r="EJ408" s="115"/>
      <c r="EM408" s="50"/>
      <c r="EN408" s="115"/>
      <c r="EO408" s="222"/>
      <c r="EP408" s="223"/>
      <c r="ET408" s="221"/>
      <c r="EW408" s="50"/>
      <c r="EX408" s="115"/>
      <c r="EY408" s="43"/>
      <c r="EZ408" s="43"/>
      <c r="FA408" s="43"/>
      <c r="FB408" s="115"/>
      <c r="FE408" s="50"/>
      <c r="FF408" s="115"/>
      <c r="FG408" s="222"/>
      <c r="FH408" s="223"/>
      <c r="FL408" s="221"/>
      <c r="FO408" s="50"/>
      <c r="FP408" s="115"/>
      <c r="FQ408" s="43"/>
      <c r="FR408" s="43"/>
      <c r="FS408" s="43"/>
      <c r="FT408" s="115"/>
      <c r="FW408" s="50"/>
      <c r="FX408" s="115"/>
      <c r="FY408" s="222"/>
      <c r="FZ408" s="223"/>
      <c r="GD408" s="221"/>
      <c r="GG408" s="50"/>
      <c r="GH408" s="115"/>
      <c r="GI408" s="43"/>
      <c r="GJ408" s="43"/>
      <c r="GK408" s="43"/>
      <c r="GL408" s="115"/>
      <c r="GO408" s="50"/>
      <c r="GP408" s="115"/>
      <c r="GQ408" s="222"/>
    </row>
    <row r="409">
      <c r="A409" s="218"/>
      <c r="B409" s="219"/>
      <c r="C409" s="15"/>
      <c r="D409" s="15"/>
      <c r="E409" s="15"/>
      <c r="F409" s="71"/>
      <c r="G409" s="15"/>
      <c r="H409" s="15"/>
      <c r="I409" s="28"/>
      <c r="J409" s="71"/>
      <c r="K409" s="35"/>
      <c r="L409" s="35"/>
      <c r="M409" s="35"/>
      <c r="N409" s="71"/>
      <c r="O409" s="15"/>
      <c r="P409" s="15"/>
      <c r="Q409" s="28"/>
      <c r="R409" s="71"/>
      <c r="S409" s="173"/>
      <c r="T409" s="219"/>
      <c r="U409" s="15"/>
      <c r="V409" s="15"/>
      <c r="W409" s="15"/>
      <c r="X409" s="165"/>
      <c r="Y409" s="15"/>
      <c r="Z409" s="15"/>
      <c r="AA409" s="28"/>
      <c r="AB409" s="71"/>
      <c r="AC409" s="35"/>
      <c r="AD409" s="35"/>
      <c r="AE409" s="35"/>
      <c r="AF409" s="71"/>
      <c r="AG409" s="15"/>
      <c r="AH409" s="15"/>
      <c r="AI409" s="15"/>
      <c r="AJ409" s="71"/>
      <c r="AK409" s="173"/>
      <c r="AL409" s="219"/>
      <c r="AM409" s="15"/>
      <c r="AN409" s="15"/>
      <c r="AO409" s="15"/>
      <c r="AP409" s="165"/>
      <c r="AQ409" s="15"/>
      <c r="AR409" s="15"/>
      <c r="AS409" s="28"/>
      <c r="AT409" s="71"/>
      <c r="AU409" s="35"/>
      <c r="AV409" s="35"/>
      <c r="AW409" s="35"/>
      <c r="AX409" s="71"/>
      <c r="AY409" s="15"/>
      <c r="AZ409" s="15"/>
      <c r="BA409" s="28"/>
      <c r="BB409" s="71"/>
      <c r="BC409" s="173"/>
      <c r="BD409" s="220"/>
      <c r="BH409" s="221"/>
      <c r="BK409" s="50"/>
      <c r="BL409" s="115"/>
      <c r="BM409" s="43"/>
      <c r="BN409" s="43"/>
      <c r="BO409" s="43"/>
      <c r="BP409" s="115"/>
      <c r="BS409" s="50"/>
      <c r="BT409" s="115"/>
      <c r="BU409" s="222"/>
      <c r="BV409" s="223"/>
      <c r="BZ409" s="221"/>
      <c r="CC409" s="50"/>
      <c r="CD409" s="115"/>
      <c r="CE409" s="43"/>
      <c r="CF409" s="43"/>
      <c r="CG409" s="43"/>
      <c r="CH409" s="115"/>
      <c r="CK409" s="50"/>
      <c r="CL409" s="115"/>
      <c r="CM409" s="222"/>
      <c r="CN409" s="223"/>
      <c r="CR409" s="221"/>
      <c r="CU409" s="50"/>
      <c r="CV409" s="115"/>
      <c r="CW409" s="43"/>
      <c r="CX409" s="43"/>
      <c r="CY409" s="43"/>
      <c r="CZ409" s="115"/>
      <c r="DC409" s="50"/>
      <c r="DD409" s="115"/>
      <c r="DE409" s="222"/>
      <c r="DF409" s="223"/>
      <c r="DJ409" s="221"/>
      <c r="DM409" s="50"/>
      <c r="DN409" s="115"/>
      <c r="DO409" s="43"/>
      <c r="DP409" s="43"/>
      <c r="DQ409" s="43"/>
      <c r="DR409" s="115"/>
      <c r="DU409" s="50"/>
      <c r="DV409" s="115"/>
      <c r="DW409" s="222"/>
      <c r="DX409" s="223"/>
      <c r="EB409" s="221"/>
      <c r="EE409" s="50"/>
      <c r="EF409" s="115"/>
      <c r="EG409" s="43"/>
      <c r="EH409" s="43"/>
      <c r="EI409" s="43"/>
      <c r="EJ409" s="115"/>
      <c r="EM409" s="50"/>
      <c r="EN409" s="115"/>
      <c r="EO409" s="222"/>
      <c r="EP409" s="223"/>
      <c r="ET409" s="221"/>
      <c r="EW409" s="50"/>
      <c r="EX409" s="115"/>
      <c r="EY409" s="43"/>
      <c r="EZ409" s="43"/>
      <c r="FA409" s="43"/>
      <c r="FB409" s="115"/>
      <c r="FE409" s="50"/>
      <c r="FF409" s="115"/>
      <c r="FG409" s="222"/>
      <c r="FH409" s="223"/>
      <c r="FL409" s="221"/>
      <c r="FO409" s="50"/>
      <c r="FP409" s="115"/>
      <c r="FQ409" s="43"/>
      <c r="FR409" s="43"/>
      <c r="FS409" s="43"/>
      <c r="FT409" s="115"/>
      <c r="FW409" s="50"/>
      <c r="FX409" s="115"/>
      <c r="FY409" s="222"/>
      <c r="FZ409" s="223"/>
      <c r="GD409" s="221"/>
      <c r="GG409" s="50"/>
      <c r="GH409" s="115"/>
      <c r="GI409" s="43"/>
      <c r="GJ409" s="43"/>
      <c r="GK409" s="43"/>
      <c r="GL409" s="115"/>
      <c r="GO409" s="50"/>
      <c r="GP409" s="115"/>
      <c r="GQ409" s="222"/>
    </row>
    <row r="410">
      <c r="A410" s="218"/>
      <c r="B410" s="219"/>
      <c r="C410" s="15"/>
      <c r="D410" s="15"/>
      <c r="E410" s="15"/>
      <c r="F410" s="71"/>
      <c r="G410" s="15"/>
      <c r="H410" s="15"/>
      <c r="I410" s="28"/>
      <c r="J410" s="71"/>
      <c r="K410" s="35"/>
      <c r="L410" s="35"/>
      <c r="M410" s="35"/>
      <c r="N410" s="71"/>
      <c r="O410" s="15"/>
      <c r="P410" s="15"/>
      <c r="Q410" s="28"/>
      <c r="R410" s="71"/>
      <c r="S410" s="173"/>
      <c r="T410" s="219"/>
      <c r="U410" s="15"/>
      <c r="V410" s="15"/>
      <c r="W410" s="15"/>
      <c r="X410" s="165"/>
      <c r="Y410" s="15"/>
      <c r="Z410" s="15"/>
      <c r="AA410" s="28"/>
      <c r="AB410" s="71"/>
      <c r="AC410" s="35"/>
      <c r="AD410" s="35"/>
      <c r="AE410" s="35"/>
      <c r="AF410" s="71"/>
      <c r="AG410" s="15"/>
      <c r="AH410" s="15"/>
      <c r="AI410" s="15"/>
      <c r="AJ410" s="71"/>
      <c r="AK410" s="173"/>
      <c r="AL410" s="219"/>
      <c r="AM410" s="15"/>
      <c r="AN410" s="15"/>
      <c r="AO410" s="15"/>
      <c r="AP410" s="165"/>
      <c r="AQ410" s="15"/>
      <c r="AR410" s="15"/>
      <c r="AS410" s="28"/>
      <c r="AT410" s="71"/>
      <c r="AU410" s="35"/>
      <c r="AV410" s="35"/>
      <c r="AW410" s="35"/>
      <c r="AX410" s="71"/>
      <c r="AY410" s="15"/>
      <c r="AZ410" s="15"/>
      <c r="BA410" s="28"/>
      <c r="BB410" s="71"/>
      <c r="BC410" s="173"/>
      <c r="BD410" s="220"/>
      <c r="BH410" s="221"/>
      <c r="BK410" s="50"/>
      <c r="BL410" s="115"/>
      <c r="BM410" s="43"/>
      <c r="BN410" s="43"/>
      <c r="BO410" s="43"/>
      <c r="BP410" s="115"/>
      <c r="BS410" s="50"/>
      <c r="BT410" s="115"/>
      <c r="BU410" s="222"/>
      <c r="BV410" s="223"/>
      <c r="BZ410" s="221"/>
      <c r="CC410" s="50"/>
      <c r="CD410" s="115"/>
      <c r="CE410" s="43"/>
      <c r="CF410" s="43"/>
      <c r="CG410" s="43"/>
      <c r="CH410" s="115"/>
      <c r="CK410" s="50"/>
      <c r="CL410" s="115"/>
      <c r="CM410" s="222"/>
      <c r="CN410" s="223"/>
      <c r="CR410" s="221"/>
      <c r="CU410" s="50"/>
      <c r="CV410" s="115"/>
      <c r="CW410" s="43"/>
      <c r="CX410" s="43"/>
      <c r="CY410" s="43"/>
      <c r="CZ410" s="115"/>
      <c r="DC410" s="50"/>
      <c r="DD410" s="115"/>
      <c r="DE410" s="222"/>
      <c r="DF410" s="223"/>
      <c r="DJ410" s="221"/>
      <c r="DM410" s="50"/>
      <c r="DN410" s="115"/>
      <c r="DO410" s="43"/>
      <c r="DP410" s="43"/>
      <c r="DQ410" s="43"/>
      <c r="DR410" s="115"/>
      <c r="DU410" s="50"/>
      <c r="DV410" s="115"/>
      <c r="DW410" s="222"/>
      <c r="DX410" s="223"/>
      <c r="EB410" s="221"/>
      <c r="EE410" s="50"/>
      <c r="EF410" s="115"/>
      <c r="EG410" s="43"/>
      <c r="EH410" s="43"/>
      <c r="EI410" s="43"/>
      <c r="EJ410" s="115"/>
      <c r="EM410" s="50"/>
      <c r="EN410" s="115"/>
      <c r="EO410" s="222"/>
      <c r="EP410" s="223"/>
      <c r="ET410" s="221"/>
      <c r="EW410" s="50"/>
      <c r="EX410" s="115"/>
      <c r="EY410" s="43"/>
      <c r="EZ410" s="43"/>
      <c r="FA410" s="43"/>
      <c r="FB410" s="115"/>
      <c r="FE410" s="50"/>
      <c r="FF410" s="115"/>
      <c r="FG410" s="222"/>
      <c r="FH410" s="223"/>
      <c r="FL410" s="221"/>
      <c r="FO410" s="50"/>
      <c r="FP410" s="115"/>
      <c r="FQ410" s="43"/>
      <c r="FR410" s="43"/>
      <c r="FS410" s="43"/>
      <c r="FT410" s="115"/>
      <c r="FW410" s="50"/>
      <c r="FX410" s="115"/>
      <c r="FY410" s="222"/>
      <c r="FZ410" s="223"/>
      <c r="GD410" s="221"/>
      <c r="GG410" s="50"/>
      <c r="GH410" s="115"/>
      <c r="GI410" s="43"/>
      <c r="GJ410" s="43"/>
      <c r="GK410" s="43"/>
      <c r="GL410" s="115"/>
      <c r="GO410" s="50"/>
      <c r="GP410" s="115"/>
      <c r="GQ410" s="222"/>
    </row>
    <row r="411">
      <c r="A411" s="218"/>
      <c r="B411" s="219"/>
      <c r="C411" s="15"/>
      <c r="D411" s="15"/>
      <c r="E411" s="15"/>
      <c r="F411" s="71"/>
      <c r="G411" s="15"/>
      <c r="H411" s="15"/>
      <c r="I411" s="28"/>
      <c r="J411" s="71"/>
      <c r="K411" s="35"/>
      <c r="L411" s="35"/>
      <c r="M411" s="35"/>
      <c r="N411" s="71"/>
      <c r="O411" s="15"/>
      <c r="P411" s="15"/>
      <c r="Q411" s="28"/>
      <c r="R411" s="71"/>
      <c r="S411" s="173"/>
      <c r="T411" s="219"/>
      <c r="U411" s="15"/>
      <c r="V411" s="15"/>
      <c r="W411" s="15"/>
      <c r="X411" s="165"/>
      <c r="Y411" s="15"/>
      <c r="Z411" s="15"/>
      <c r="AA411" s="28"/>
      <c r="AB411" s="71"/>
      <c r="AC411" s="35"/>
      <c r="AD411" s="35"/>
      <c r="AE411" s="35"/>
      <c r="AF411" s="71"/>
      <c r="AG411" s="15"/>
      <c r="AH411" s="15"/>
      <c r="AI411" s="15"/>
      <c r="AJ411" s="71"/>
      <c r="AK411" s="173"/>
      <c r="AL411" s="219"/>
      <c r="AM411" s="15"/>
      <c r="AN411" s="15"/>
      <c r="AO411" s="15"/>
      <c r="AP411" s="165"/>
      <c r="AQ411" s="15"/>
      <c r="AR411" s="15"/>
      <c r="AS411" s="28"/>
      <c r="AT411" s="71"/>
      <c r="AU411" s="35"/>
      <c r="AV411" s="35"/>
      <c r="AW411" s="35"/>
      <c r="AX411" s="71"/>
      <c r="AY411" s="15"/>
      <c r="AZ411" s="15"/>
      <c r="BA411" s="28"/>
      <c r="BB411" s="71"/>
      <c r="BC411" s="173"/>
      <c r="BD411" s="220"/>
      <c r="BH411" s="221"/>
      <c r="BK411" s="50"/>
      <c r="BL411" s="115"/>
      <c r="BM411" s="43"/>
      <c r="BN411" s="43"/>
      <c r="BO411" s="43"/>
      <c r="BP411" s="115"/>
      <c r="BS411" s="50"/>
      <c r="BT411" s="115"/>
      <c r="BU411" s="222"/>
      <c r="BV411" s="223"/>
      <c r="BZ411" s="221"/>
      <c r="CC411" s="50"/>
      <c r="CD411" s="115"/>
      <c r="CE411" s="43"/>
      <c r="CF411" s="43"/>
      <c r="CG411" s="43"/>
      <c r="CH411" s="115"/>
      <c r="CK411" s="50"/>
      <c r="CL411" s="115"/>
      <c r="CM411" s="222"/>
      <c r="CN411" s="223"/>
      <c r="CR411" s="221"/>
      <c r="CU411" s="50"/>
      <c r="CV411" s="115"/>
      <c r="CW411" s="43"/>
      <c r="CX411" s="43"/>
      <c r="CY411" s="43"/>
      <c r="CZ411" s="115"/>
      <c r="DC411" s="50"/>
      <c r="DD411" s="115"/>
      <c r="DE411" s="222"/>
      <c r="DF411" s="223"/>
      <c r="DJ411" s="221"/>
      <c r="DM411" s="50"/>
      <c r="DN411" s="115"/>
      <c r="DO411" s="43"/>
      <c r="DP411" s="43"/>
      <c r="DQ411" s="43"/>
      <c r="DR411" s="115"/>
      <c r="DU411" s="50"/>
      <c r="DV411" s="115"/>
      <c r="DW411" s="222"/>
      <c r="DX411" s="223"/>
      <c r="EB411" s="221"/>
      <c r="EE411" s="50"/>
      <c r="EF411" s="115"/>
      <c r="EG411" s="43"/>
      <c r="EH411" s="43"/>
      <c r="EI411" s="43"/>
      <c r="EJ411" s="115"/>
      <c r="EM411" s="50"/>
      <c r="EN411" s="115"/>
      <c r="EO411" s="222"/>
      <c r="EP411" s="223"/>
      <c r="ET411" s="221"/>
      <c r="EW411" s="50"/>
      <c r="EX411" s="115"/>
      <c r="EY411" s="43"/>
      <c r="EZ411" s="43"/>
      <c r="FA411" s="43"/>
      <c r="FB411" s="115"/>
      <c r="FE411" s="50"/>
      <c r="FF411" s="115"/>
      <c r="FG411" s="222"/>
      <c r="FH411" s="223"/>
      <c r="FL411" s="221"/>
      <c r="FO411" s="50"/>
      <c r="FP411" s="115"/>
      <c r="FQ411" s="43"/>
      <c r="FR411" s="43"/>
      <c r="FS411" s="43"/>
      <c r="FT411" s="115"/>
      <c r="FW411" s="50"/>
      <c r="FX411" s="115"/>
      <c r="FY411" s="222"/>
      <c r="FZ411" s="223"/>
      <c r="GD411" s="221"/>
      <c r="GG411" s="50"/>
      <c r="GH411" s="115"/>
      <c r="GI411" s="43"/>
      <c r="GJ411" s="43"/>
      <c r="GK411" s="43"/>
      <c r="GL411" s="115"/>
      <c r="GO411" s="50"/>
      <c r="GP411" s="115"/>
      <c r="GQ411" s="222"/>
    </row>
    <row r="412">
      <c r="A412" s="218"/>
      <c r="B412" s="219"/>
      <c r="C412" s="15"/>
      <c r="D412" s="15"/>
      <c r="E412" s="15"/>
      <c r="F412" s="71"/>
      <c r="G412" s="15"/>
      <c r="H412" s="15"/>
      <c r="I412" s="28"/>
      <c r="J412" s="71"/>
      <c r="K412" s="35"/>
      <c r="L412" s="35"/>
      <c r="M412" s="35"/>
      <c r="N412" s="71"/>
      <c r="O412" s="15"/>
      <c r="P412" s="15"/>
      <c r="Q412" s="28"/>
      <c r="R412" s="71"/>
      <c r="S412" s="173"/>
      <c r="T412" s="219"/>
      <c r="U412" s="15"/>
      <c r="V412" s="15"/>
      <c r="W412" s="15"/>
      <c r="X412" s="165"/>
      <c r="Y412" s="15"/>
      <c r="Z412" s="15"/>
      <c r="AA412" s="28"/>
      <c r="AB412" s="71"/>
      <c r="AC412" s="35"/>
      <c r="AD412" s="35"/>
      <c r="AE412" s="35"/>
      <c r="AF412" s="71"/>
      <c r="AG412" s="15"/>
      <c r="AH412" s="15"/>
      <c r="AI412" s="15"/>
      <c r="AJ412" s="71"/>
      <c r="AK412" s="173"/>
      <c r="AL412" s="219"/>
      <c r="AM412" s="15"/>
      <c r="AN412" s="15"/>
      <c r="AO412" s="15"/>
      <c r="AP412" s="165"/>
      <c r="AQ412" s="15"/>
      <c r="AR412" s="15"/>
      <c r="AS412" s="28"/>
      <c r="AT412" s="71"/>
      <c r="AU412" s="35"/>
      <c r="AV412" s="35"/>
      <c r="AW412" s="35"/>
      <c r="AX412" s="71"/>
      <c r="AY412" s="15"/>
      <c r="AZ412" s="15"/>
      <c r="BA412" s="28"/>
      <c r="BB412" s="71"/>
      <c r="BC412" s="173"/>
      <c r="BD412" s="220"/>
      <c r="BH412" s="221"/>
      <c r="BK412" s="50"/>
      <c r="BL412" s="115"/>
      <c r="BM412" s="43"/>
      <c r="BN412" s="43"/>
      <c r="BO412" s="43"/>
      <c r="BP412" s="115"/>
      <c r="BS412" s="50"/>
      <c r="BT412" s="115"/>
      <c r="BU412" s="222"/>
      <c r="BV412" s="223"/>
      <c r="BZ412" s="221"/>
      <c r="CC412" s="50"/>
      <c r="CD412" s="115"/>
      <c r="CE412" s="43"/>
      <c r="CF412" s="43"/>
      <c r="CG412" s="43"/>
      <c r="CH412" s="115"/>
      <c r="CK412" s="50"/>
      <c r="CL412" s="115"/>
      <c r="CM412" s="222"/>
      <c r="CN412" s="223"/>
      <c r="CR412" s="221"/>
      <c r="CU412" s="50"/>
      <c r="CV412" s="115"/>
      <c r="CW412" s="43"/>
      <c r="CX412" s="43"/>
      <c r="CY412" s="43"/>
      <c r="CZ412" s="115"/>
      <c r="DC412" s="50"/>
      <c r="DD412" s="115"/>
      <c r="DE412" s="222"/>
      <c r="DF412" s="223"/>
      <c r="DJ412" s="221"/>
      <c r="DM412" s="50"/>
      <c r="DN412" s="115"/>
      <c r="DO412" s="43"/>
      <c r="DP412" s="43"/>
      <c r="DQ412" s="43"/>
      <c r="DR412" s="115"/>
      <c r="DU412" s="50"/>
      <c r="DV412" s="115"/>
      <c r="DW412" s="222"/>
      <c r="DX412" s="223"/>
      <c r="EB412" s="221"/>
      <c r="EE412" s="50"/>
      <c r="EF412" s="115"/>
      <c r="EG412" s="43"/>
      <c r="EH412" s="43"/>
      <c r="EI412" s="43"/>
      <c r="EJ412" s="115"/>
      <c r="EM412" s="50"/>
      <c r="EN412" s="115"/>
      <c r="EO412" s="222"/>
      <c r="EP412" s="223"/>
      <c r="ET412" s="221"/>
      <c r="EW412" s="50"/>
      <c r="EX412" s="115"/>
      <c r="EY412" s="43"/>
      <c r="EZ412" s="43"/>
      <c r="FA412" s="43"/>
      <c r="FB412" s="115"/>
      <c r="FE412" s="50"/>
      <c r="FF412" s="115"/>
      <c r="FG412" s="222"/>
      <c r="FH412" s="223"/>
      <c r="FL412" s="221"/>
      <c r="FO412" s="50"/>
      <c r="FP412" s="115"/>
      <c r="FQ412" s="43"/>
      <c r="FR412" s="43"/>
      <c r="FS412" s="43"/>
      <c r="FT412" s="115"/>
      <c r="FW412" s="50"/>
      <c r="FX412" s="115"/>
      <c r="FY412" s="222"/>
      <c r="FZ412" s="223"/>
      <c r="GD412" s="221"/>
      <c r="GG412" s="50"/>
      <c r="GH412" s="115"/>
      <c r="GI412" s="43"/>
      <c r="GJ412" s="43"/>
      <c r="GK412" s="43"/>
      <c r="GL412" s="115"/>
      <c r="GO412" s="50"/>
      <c r="GP412" s="115"/>
      <c r="GQ412" s="222"/>
    </row>
    <row r="413">
      <c r="A413" s="218"/>
      <c r="B413" s="219"/>
      <c r="C413" s="15"/>
      <c r="D413" s="15"/>
      <c r="E413" s="15"/>
      <c r="F413" s="71"/>
      <c r="G413" s="15"/>
      <c r="H413" s="15"/>
      <c r="I413" s="28"/>
      <c r="J413" s="71"/>
      <c r="K413" s="35"/>
      <c r="L413" s="35"/>
      <c r="M413" s="35"/>
      <c r="N413" s="71"/>
      <c r="O413" s="15"/>
      <c r="P413" s="15"/>
      <c r="Q413" s="28"/>
      <c r="R413" s="71"/>
      <c r="S413" s="173"/>
      <c r="T413" s="219"/>
      <c r="U413" s="15"/>
      <c r="V413" s="15"/>
      <c r="W413" s="15"/>
      <c r="X413" s="165"/>
      <c r="Y413" s="15"/>
      <c r="Z413" s="15"/>
      <c r="AA413" s="28"/>
      <c r="AB413" s="71"/>
      <c r="AC413" s="35"/>
      <c r="AD413" s="35"/>
      <c r="AE413" s="35"/>
      <c r="AF413" s="71"/>
      <c r="AG413" s="15"/>
      <c r="AH413" s="15"/>
      <c r="AI413" s="15"/>
      <c r="AJ413" s="71"/>
      <c r="AK413" s="173"/>
      <c r="AL413" s="219"/>
      <c r="AM413" s="15"/>
      <c r="AN413" s="15"/>
      <c r="AO413" s="15"/>
      <c r="AP413" s="165"/>
      <c r="AQ413" s="15"/>
      <c r="AR413" s="15"/>
      <c r="AS413" s="28"/>
      <c r="AT413" s="71"/>
      <c r="AU413" s="35"/>
      <c r="AV413" s="35"/>
      <c r="AW413" s="35"/>
      <c r="AX413" s="71"/>
      <c r="AY413" s="15"/>
      <c r="AZ413" s="15"/>
      <c r="BA413" s="28"/>
      <c r="BB413" s="71"/>
      <c r="BC413" s="173"/>
      <c r="BD413" s="220"/>
      <c r="BH413" s="221"/>
      <c r="BK413" s="50"/>
      <c r="BL413" s="115"/>
      <c r="BM413" s="43"/>
      <c r="BN413" s="43"/>
      <c r="BO413" s="43"/>
      <c r="BP413" s="115"/>
      <c r="BS413" s="50"/>
      <c r="BT413" s="115"/>
      <c r="BU413" s="222"/>
      <c r="BV413" s="223"/>
      <c r="BZ413" s="221"/>
      <c r="CC413" s="50"/>
      <c r="CD413" s="115"/>
      <c r="CE413" s="43"/>
      <c r="CF413" s="43"/>
      <c r="CG413" s="43"/>
      <c r="CH413" s="115"/>
      <c r="CK413" s="50"/>
      <c r="CL413" s="115"/>
      <c r="CM413" s="222"/>
      <c r="CN413" s="223"/>
      <c r="CR413" s="221"/>
      <c r="CU413" s="50"/>
      <c r="CV413" s="115"/>
      <c r="CW413" s="43"/>
      <c r="CX413" s="43"/>
      <c r="CY413" s="43"/>
      <c r="CZ413" s="115"/>
      <c r="DC413" s="50"/>
      <c r="DD413" s="115"/>
      <c r="DE413" s="222"/>
      <c r="DF413" s="223"/>
      <c r="DJ413" s="221"/>
      <c r="DM413" s="50"/>
      <c r="DN413" s="115"/>
      <c r="DO413" s="43"/>
      <c r="DP413" s="43"/>
      <c r="DQ413" s="43"/>
      <c r="DR413" s="115"/>
      <c r="DU413" s="50"/>
      <c r="DV413" s="115"/>
      <c r="DW413" s="222"/>
      <c r="DX413" s="223"/>
      <c r="EB413" s="221"/>
      <c r="EE413" s="50"/>
      <c r="EF413" s="115"/>
      <c r="EG413" s="43"/>
      <c r="EH413" s="43"/>
      <c r="EI413" s="43"/>
      <c r="EJ413" s="115"/>
      <c r="EM413" s="50"/>
      <c r="EN413" s="115"/>
      <c r="EO413" s="222"/>
      <c r="EP413" s="223"/>
      <c r="ET413" s="221"/>
      <c r="EW413" s="50"/>
      <c r="EX413" s="115"/>
      <c r="EY413" s="43"/>
      <c r="EZ413" s="43"/>
      <c r="FA413" s="43"/>
      <c r="FB413" s="115"/>
      <c r="FE413" s="50"/>
      <c r="FF413" s="115"/>
      <c r="FG413" s="222"/>
      <c r="FH413" s="223"/>
      <c r="FL413" s="221"/>
      <c r="FO413" s="50"/>
      <c r="FP413" s="115"/>
      <c r="FQ413" s="43"/>
      <c r="FR413" s="43"/>
      <c r="FS413" s="43"/>
      <c r="FT413" s="115"/>
      <c r="FW413" s="50"/>
      <c r="FX413" s="115"/>
      <c r="FY413" s="222"/>
      <c r="FZ413" s="223"/>
      <c r="GD413" s="221"/>
      <c r="GG413" s="50"/>
      <c r="GH413" s="115"/>
      <c r="GI413" s="43"/>
      <c r="GJ413" s="43"/>
      <c r="GK413" s="43"/>
      <c r="GL413" s="115"/>
      <c r="GO413" s="50"/>
      <c r="GP413" s="115"/>
      <c r="GQ413" s="222"/>
    </row>
    <row r="414">
      <c r="A414" s="218"/>
      <c r="B414" s="219"/>
      <c r="C414" s="15"/>
      <c r="D414" s="15"/>
      <c r="E414" s="15"/>
      <c r="F414" s="71"/>
      <c r="G414" s="15"/>
      <c r="H414" s="15"/>
      <c r="I414" s="28"/>
      <c r="J414" s="71"/>
      <c r="K414" s="35"/>
      <c r="L414" s="35"/>
      <c r="M414" s="35"/>
      <c r="N414" s="71"/>
      <c r="O414" s="15"/>
      <c r="P414" s="15"/>
      <c r="Q414" s="28"/>
      <c r="R414" s="71"/>
      <c r="S414" s="173"/>
      <c r="T414" s="219"/>
      <c r="U414" s="15"/>
      <c r="V414" s="15"/>
      <c r="W414" s="15"/>
      <c r="X414" s="165"/>
      <c r="Y414" s="15"/>
      <c r="Z414" s="15"/>
      <c r="AA414" s="28"/>
      <c r="AB414" s="71"/>
      <c r="AC414" s="35"/>
      <c r="AD414" s="35"/>
      <c r="AE414" s="35"/>
      <c r="AF414" s="71"/>
      <c r="AG414" s="15"/>
      <c r="AH414" s="15"/>
      <c r="AI414" s="15"/>
      <c r="AJ414" s="71"/>
      <c r="AK414" s="173"/>
      <c r="AL414" s="219"/>
      <c r="AM414" s="15"/>
      <c r="AN414" s="15"/>
      <c r="AO414" s="15"/>
      <c r="AP414" s="165"/>
      <c r="AQ414" s="15"/>
      <c r="AR414" s="15"/>
      <c r="AS414" s="28"/>
      <c r="AT414" s="71"/>
      <c r="AU414" s="35"/>
      <c r="AV414" s="35"/>
      <c r="AW414" s="35"/>
      <c r="AX414" s="71"/>
      <c r="AY414" s="15"/>
      <c r="AZ414" s="15"/>
      <c r="BA414" s="28"/>
      <c r="BB414" s="71"/>
      <c r="BC414" s="173"/>
      <c r="BD414" s="220"/>
      <c r="BH414" s="221"/>
      <c r="BK414" s="50"/>
      <c r="BL414" s="115"/>
      <c r="BM414" s="43"/>
      <c r="BN414" s="43"/>
      <c r="BO414" s="43"/>
      <c r="BP414" s="115"/>
      <c r="BS414" s="50"/>
      <c r="BT414" s="115"/>
      <c r="BU414" s="222"/>
      <c r="BV414" s="223"/>
      <c r="BZ414" s="221"/>
      <c r="CC414" s="50"/>
      <c r="CD414" s="115"/>
      <c r="CE414" s="43"/>
      <c r="CF414" s="43"/>
      <c r="CG414" s="43"/>
      <c r="CH414" s="115"/>
      <c r="CK414" s="50"/>
      <c r="CL414" s="115"/>
      <c r="CM414" s="222"/>
      <c r="CN414" s="223"/>
      <c r="CR414" s="221"/>
      <c r="CU414" s="50"/>
      <c r="CV414" s="115"/>
      <c r="CW414" s="43"/>
      <c r="CX414" s="43"/>
      <c r="CY414" s="43"/>
      <c r="CZ414" s="115"/>
      <c r="DC414" s="50"/>
      <c r="DD414" s="115"/>
      <c r="DE414" s="222"/>
      <c r="DF414" s="223"/>
      <c r="DJ414" s="221"/>
      <c r="DM414" s="50"/>
      <c r="DN414" s="115"/>
      <c r="DO414" s="43"/>
      <c r="DP414" s="43"/>
      <c r="DQ414" s="43"/>
      <c r="DR414" s="115"/>
      <c r="DU414" s="50"/>
      <c r="DV414" s="115"/>
      <c r="DW414" s="222"/>
      <c r="DX414" s="223"/>
      <c r="EB414" s="221"/>
      <c r="EE414" s="50"/>
      <c r="EF414" s="115"/>
      <c r="EG414" s="43"/>
      <c r="EH414" s="43"/>
      <c r="EI414" s="43"/>
      <c r="EJ414" s="115"/>
      <c r="EM414" s="50"/>
      <c r="EN414" s="115"/>
      <c r="EO414" s="222"/>
      <c r="EP414" s="223"/>
      <c r="ET414" s="221"/>
      <c r="EW414" s="50"/>
      <c r="EX414" s="115"/>
      <c r="EY414" s="43"/>
      <c r="EZ414" s="43"/>
      <c r="FA414" s="43"/>
      <c r="FB414" s="115"/>
      <c r="FE414" s="50"/>
      <c r="FF414" s="115"/>
      <c r="FG414" s="222"/>
      <c r="FH414" s="223"/>
      <c r="FL414" s="221"/>
      <c r="FO414" s="50"/>
      <c r="FP414" s="115"/>
      <c r="FQ414" s="43"/>
      <c r="FR414" s="43"/>
      <c r="FS414" s="43"/>
      <c r="FT414" s="115"/>
      <c r="FW414" s="50"/>
      <c r="FX414" s="115"/>
      <c r="FY414" s="222"/>
      <c r="FZ414" s="223"/>
      <c r="GD414" s="221"/>
      <c r="GG414" s="50"/>
      <c r="GH414" s="115"/>
      <c r="GI414" s="43"/>
      <c r="GJ414" s="43"/>
      <c r="GK414" s="43"/>
      <c r="GL414" s="115"/>
      <c r="GO414" s="50"/>
      <c r="GP414" s="115"/>
      <c r="GQ414" s="222"/>
    </row>
    <row r="415">
      <c r="A415" s="218"/>
      <c r="B415" s="219"/>
      <c r="C415" s="15"/>
      <c r="D415" s="15"/>
      <c r="E415" s="15"/>
      <c r="F415" s="71"/>
      <c r="G415" s="15"/>
      <c r="H415" s="15"/>
      <c r="I415" s="28"/>
      <c r="J415" s="71"/>
      <c r="K415" s="35"/>
      <c r="L415" s="35"/>
      <c r="M415" s="35"/>
      <c r="N415" s="71"/>
      <c r="O415" s="15"/>
      <c r="P415" s="15"/>
      <c r="Q415" s="28"/>
      <c r="R415" s="71"/>
      <c r="S415" s="173"/>
      <c r="T415" s="219"/>
      <c r="U415" s="15"/>
      <c r="V415" s="15"/>
      <c r="W415" s="15"/>
      <c r="X415" s="165"/>
      <c r="Y415" s="15"/>
      <c r="Z415" s="15"/>
      <c r="AA415" s="28"/>
      <c r="AB415" s="71"/>
      <c r="AC415" s="35"/>
      <c r="AD415" s="35"/>
      <c r="AE415" s="35"/>
      <c r="AF415" s="71"/>
      <c r="AG415" s="15"/>
      <c r="AH415" s="15"/>
      <c r="AI415" s="15"/>
      <c r="AJ415" s="71"/>
      <c r="AK415" s="173"/>
      <c r="AL415" s="219"/>
      <c r="AM415" s="15"/>
      <c r="AN415" s="15"/>
      <c r="AO415" s="15"/>
      <c r="AP415" s="165"/>
      <c r="AQ415" s="15"/>
      <c r="AR415" s="15"/>
      <c r="AS415" s="28"/>
      <c r="AT415" s="71"/>
      <c r="AU415" s="35"/>
      <c r="AV415" s="35"/>
      <c r="AW415" s="35"/>
      <c r="AX415" s="71"/>
      <c r="AY415" s="15"/>
      <c r="AZ415" s="15"/>
      <c r="BA415" s="28"/>
      <c r="BB415" s="71"/>
      <c r="BC415" s="173"/>
      <c r="BD415" s="220"/>
      <c r="BH415" s="221"/>
      <c r="BK415" s="50"/>
      <c r="BL415" s="115"/>
      <c r="BM415" s="43"/>
      <c r="BN415" s="43"/>
      <c r="BO415" s="43"/>
      <c r="BP415" s="115"/>
      <c r="BS415" s="50"/>
      <c r="BT415" s="115"/>
      <c r="BU415" s="222"/>
      <c r="BV415" s="223"/>
      <c r="BZ415" s="221"/>
      <c r="CC415" s="50"/>
      <c r="CD415" s="115"/>
      <c r="CE415" s="43"/>
      <c r="CF415" s="43"/>
      <c r="CG415" s="43"/>
      <c r="CH415" s="115"/>
      <c r="CK415" s="50"/>
      <c r="CL415" s="115"/>
      <c r="CM415" s="222"/>
      <c r="CN415" s="223"/>
      <c r="CR415" s="221"/>
      <c r="CU415" s="50"/>
      <c r="CV415" s="115"/>
      <c r="CW415" s="43"/>
      <c r="CX415" s="43"/>
      <c r="CY415" s="43"/>
      <c r="CZ415" s="115"/>
      <c r="DC415" s="50"/>
      <c r="DD415" s="115"/>
      <c r="DE415" s="222"/>
      <c r="DF415" s="223"/>
      <c r="DJ415" s="221"/>
      <c r="DM415" s="50"/>
      <c r="DN415" s="115"/>
      <c r="DO415" s="43"/>
      <c r="DP415" s="43"/>
      <c r="DQ415" s="43"/>
      <c r="DR415" s="115"/>
      <c r="DU415" s="50"/>
      <c r="DV415" s="115"/>
      <c r="DW415" s="222"/>
      <c r="DX415" s="223"/>
      <c r="EB415" s="221"/>
      <c r="EE415" s="50"/>
      <c r="EF415" s="115"/>
      <c r="EG415" s="43"/>
      <c r="EH415" s="43"/>
      <c r="EI415" s="43"/>
      <c r="EJ415" s="115"/>
      <c r="EM415" s="50"/>
      <c r="EN415" s="115"/>
      <c r="EO415" s="222"/>
      <c r="EP415" s="223"/>
      <c r="ET415" s="221"/>
      <c r="EW415" s="50"/>
      <c r="EX415" s="115"/>
      <c r="EY415" s="43"/>
      <c r="EZ415" s="43"/>
      <c r="FA415" s="43"/>
      <c r="FB415" s="115"/>
      <c r="FE415" s="50"/>
      <c r="FF415" s="115"/>
      <c r="FG415" s="222"/>
      <c r="FH415" s="223"/>
      <c r="FL415" s="221"/>
      <c r="FO415" s="50"/>
      <c r="FP415" s="115"/>
      <c r="FQ415" s="43"/>
      <c r="FR415" s="43"/>
      <c r="FS415" s="43"/>
      <c r="FT415" s="115"/>
      <c r="FW415" s="50"/>
      <c r="FX415" s="115"/>
      <c r="FY415" s="222"/>
      <c r="FZ415" s="223"/>
      <c r="GD415" s="221"/>
      <c r="GG415" s="50"/>
      <c r="GH415" s="115"/>
      <c r="GI415" s="43"/>
      <c r="GJ415" s="43"/>
      <c r="GK415" s="43"/>
      <c r="GL415" s="115"/>
      <c r="GO415" s="50"/>
      <c r="GP415" s="115"/>
      <c r="GQ415" s="222"/>
    </row>
    <row r="416">
      <c r="A416" s="218"/>
      <c r="B416" s="219"/>
      <c r="C416" s="15"/>
      <c r="D416" s="15"/>
      <c r="E416" s="15"/>
      <c r="F416" s="71"/>
      <c r="G416" s="15"/>
      <c r="H416" s="15"/>
      <c r="I416" s="28"/>
      <c r="J416" s="71"/>
      <c r="K416" s="35"/>
      <c r="L416" s="35"/>
      <c r="M416" s="35"/>
      <c r="N416" s="71"/>
      <c r="O416" s="15"/>
      <c r="P416" s="15"/>
      <c r="Q416" s="28"/>
      <c r="R416" s="71"/>
      <c r="S416" s="173"/>
      <c r="T416" s="219"/>
      <c r="U416" s="15"/>
      <c r="V416" s="15"/>
      <c r="W416" s="15"/>
      <c r="X416" s="165"/>
      <c r="Y416" s="15"/>
      <c r="Z416" s="15"/>
      <c r="AA416" s="28"/>
      <c r="AB416" s="71"/>
      <c r="AC416" s="35"/>
      <c r="AD416" s="35"/>
      <c r="AE416" s="35"/>
      <c r="AF416" s="71"/>
      <c r="AG416" s="15"/>
      <c r="AH416" s="15"/>
      <c r="AI416" s="15"/>
      <c r="AJ416" s="71"/>
      <c r="AK416" s="173"/>
      <c r="AL416" s="219"/>
      <c r="AM416" s="15"/>
      <c r="AN416" s="15"/>
      <c r="AO416" s="15"/>
      <c r="AP416" s="165"/>
      <c r="AQ416" s="15"/>
      <c r="AR416" s="15"/>
      <c r="AS416" s="28"/>
      <c r="AT416" s="71"/>
      <c r="AU416" s="35"/>
      <c r="AV416" s="35"/>
      <c r="AW416" s="35"/>
      <c r="AX416" s="71"/>
      <c r="AY416" s="15"/>
      <c r="AZ416" s="15"/>
      <c r="BA416" s="28"/>
      <c r="BB416" s="71"/>
      <c r="BC416" s="173"/>
      <c r="BD416" s="220"/>
      <c r="BH416" s="221"/>
      <c r="BK416" s="50"/>
      <c r="BL416" s="115"/>
      <c r="BM416" s="43"/>
      <c r="BN416" s="43"/>
      <c r="BO416" s="43"/>
      <c r="BP416" s="115"/>
      <c r="BS416" s="50"/>
      <c r="BT416" s="115"/>
      <c r="BU416" s="222"/>
      <c r="BV416" s="223"/>
      <c r="BZ416" s="221"/>
      <c r="CC416" s="50"/>
      <c r="CD416" s="115"/>
      <c r="CE416" s="43"/>
      <c r="CF416" s="43"/>
      <c r="CG416" s="43"/>
      <c r="CH416" s="115"/>
      <c r="CK416" s="50"/>
      <c r="CL416" s="115"/>
      <c r="CM416" s="222"/>
      <c r="CN416" s="223"/>
      <c r="CR416" s="221"/>
      <c r="CU416" s="50"/>
      <c r="CV416" s="115"/>
      <c r="CW416" s="43"/>
      <c r="CX416" s="43"/>
      <c r="CY416" s="43"/>
      <c r="CZ416" s="115"/>
      <c r="DC416" s="50"/>
      <c r="DD416" s="115"/>
      <c r="DE416" s="222"/>
      <c r="DF416" s="223"/>
      <c r="DJ416" s="221"/>
      <c r="DM416" s="50"/>
      <c r="DN416" s="115"/>
      <c r="DO416" s="43"/>
      <c r="DP416" s="43"/>
      <c r="DQ416" s="43"/>
      <c r="DR416" s="115"/>
      <c r="DU416" s="50"/>
      <c r="DV416" s="115"/>
      <c r="DW416" s="222"/>
      <c r="DX416" s="223"/>
      <c r="EB416" s="221"/>
      <c r="EE416" s="50"/>
      <c r="EF416" s="115"/>
      <c r="EG416" s="43"/>
      <c r="EH416" s="43"/>
      <c r="EI416" s="43"/>
      <c r="EJ416" s="115"/>
      <c r="EM416" s="50"/>
      <c r="EN416" s="115"/>
      <c r="EO416" s="222"/>
      <c r="EP416" s="223"/>
      <c r="ET416" s="221"/>
      <c r="EW416" s="50"/>
      <c r="EX416" s="115"/>
      <c r="EY416" s="43"/>
      <c r="EZ416" s="43"/>
      <c r="FA416" s="43"/>
      <c r="FB416" s="115"/>
      <c r="FE416" s="50"/>
      <c r="FF416" s="115"/>
      <c r="FG416" s="222"/>
      <c r="FH416" s="223"/>
      <c r="FL416" s="221"/>
      <c r="FO416" s="50"/>
      <c r="FP416" s="115"/>
      <c r="FQ416" s="43"/>
      <c r="FR416" s="43"/>
      <c r="FS416" s="43"/>
      <c r="FT416" s="115"/>
      <c r="FW416" s="50"/>
      <c r="FX416" s="115"/>
      <c r="FY416" s="222"/>
      <c r="FZ416" s="223"/>
      <c r="GD416" s="221"/>
      <c r="GG416" s="50"/>
      <c r="GH416" s="115"/>
      <c r="GI416" s="43"/>
      <c r="GJ416" s="43"/>
      <c r="GK416" s="43"/>
      <c r="GL416" s="115"/>
      <c r="GO416" s="50"/>
      <c r="GP416" s="115"/>
      <c r="GQ416" s="222"/>
    </row>
    <row r="417">
      <c r="A417" s="218"/>
      <c r="B417" s="219"/>
      <c r="C417" s="15"/>
      <c r="D417" s="15"/>
      <c r="E417" s="15"/>
      <c r="F417" s="71"/>
      <c r="G417" s="15"/>
      <c r="H417" s="15"/>
      <c r="I417" s="28"/>
      <c r="J417" s="71"/>
      <c r="K417" s="35"/>
      <c r="L417" s="35"/>
      <c r="M417" s="35"/>
      <c r="N417" s="71"/>
      <c r="O417" s="15"/>
      <c r="P417" s="15"/>
      <c r="Q417" s="28"/>
      <c r="R417" s="71"/>
      <c r="S417" s="173"/>
      <c r="T417" s="219"/>
      <c r="U417" s="15"/>
      <c r="V417" s="15"/>
      <c r="W417" s="15"/>
      <c r="X417" s="165"/>
      <c r="Y417" s="15"/>
      <c r="Z417" s="15"/>
      <c r="AA417" s="28"/>
      <c r="AB417" s="71"/>
      <c r="AC417" s="35"/>
      <c r="AD417" s="35"/>
      <c r="AE417" s="35"/>
      <c r="AF417" s="71"/>
      <c r="AG417" s="15"/>
      <c r="AH417" s="15"/>
      <c r="AI417" s="15"/>
      <c r="AJ417" s="71"/>
      <c r="AK417" s="173"/>
      <c r="AL417" s="219"/>
      <c r="AM417" s="15"/>
      <c r="AN417" s="15"/>
      <c r="AO417" s="15"/>
      <c r="AP417" s="165"/>
      <c r="AQ417" s="15"/>
      <c r="AR417" s="15"/>
      <c r="AS417" s="28"/>
      <c r="AT417" s="71"/>
      <c r="AU417" s="35"/>
      <c r="AV417" s="35"/>
      <c r="AW417" s="35"/>
      <c r="AX417" s="71"/>
      <c r="AY417" s="15"/>
      <c r="AZ417" s="15"/>
      <c r="BA417" s="28"/>
      <c r="BB417" s="71"/>
      <c r="BC417" s="173"/>
      <c r="BD417" s="220"/>
      <c r="BH417" s="221"/>
      <c r="BK417" s="50"/>
      <c r="BL417" s="115"/>
      <c r="BM417" s="43"/>
      <c r="BN417" s="43"/>
      <c r="BO417" s="43"/>
      <c r="BP417" s="115"/>
      <c r="BS417" s="50"/>
      <c r="BT417" s="115"/>
      <c r="BU417" s="222"/>
      <c r="BV417" s="223"/>
      <c r="BZ417" s="221"/>
      <c r="CC417" s="50"/>
      <c r="CD417" s="115"/>
      <c r="CE417" s="43"/>
      <c r="CF417" s="43"/>
      <c r="CG417" s="43"/>
      <c r="CH417" s="115"/>
      <c r="CK417" s="50"/>
      <c r="CL417" s="115"/>
      <c r="CM417" s="222"/>
      <c r="CN417" s="223"/>
      <c r="CR417" s="221"/>
      <c r="CU417" s="50"/>
      <c r="CV417" s="115"/>
      <c r="CW417" s="43"/>
      <c r="CX417" s="43"/>
      <c r="CY417" s="43"/>
      <c r="CZ417" s="115"/>
      <c r="DC417" s="50"/>
      <c r="DD417" s="115"/>
      <c r="DE417" s="222"/>
      <c r="DF417" s="223"/>
      <c r="DJ417" s="221"/>
      <c r="DM417" s="50"/>
      <c r="DN417" s="115"/>
      <c r="DO417" s="43"/>
      <c r="DP417" s="43"/>
      <c r="DQ417" s="43"/>
      <c r="DR417" s="115"/>
      <c r="DU417" s="50"/>
      <c r="DV417" s="115"/>
      <c r="DW417" s="222"/>
      <c r="DX417" s="223"/>
      <c r="EB417" s="221"/>
      <c r="EE417" s="50"/>
      <c r="EF417" s="115"/>
      <c r="EG417" s="43"/>
      <c r="EH417" s="43"/>
      <c r="EI417" s="43"/>
      <c r="EJ417" s="115"/>
      <c r="EM417" s="50"/>
      <c r="EN417" s="115"/>
      <c r="EO417" s="222"/>
      <c r="EP417" s="223"/>
      <c r="ET417" s="221"/>
      <c r="EW417" s="50"/>
      <c r="EX417" s="115"/>
      <c r="EY417" s="43"/>
      <c r="EZ417" s="43"/>
      <c r="FA417" s="43"/>
      <c r="FB417" s="115"/>
      <c r="FE417" s="50"/>
      <c r="FF417" s="115"/>
      <c r="FG417" s="222"/>
      <c r="FH417" s="223"/>
      <c r="FL417" s="221"/>
      <c r="FO417" s="50"/>
      <c r="FP417" s="115"/>
      <c r="FQ417" s="43"/>
      <c r="FR417" s="43"/>
      <c r="FS417" s="43"/>
      <c r="FT417" s="115"/>
      <c r="FW417" s="50"/>
      <c r="FX417" s="115"/>
      <c r="FY417" s="222"/>
      <c r="FZ417" s="223"/>
      <c r="GD417" s="221"/>
      <c r="GG417" s="50"/>
      <c r="GH417" s="115"/>
      <c r="GI417" s="43"/>
      <c r="GJ417" s="43"/>
      <c r="GK417" s="43"/>
      <c r="GL417" s="115"/>
      <c r="GO417" s="50"/>
      <c r="GP417" s="115"/>
      <c r="GQ417" s="222"/>
    </row>
    <row r="418">
      <c r="A418" s="218"/>
      <c r="B418" s="219"/>
      <c r="C418" s="15"/>
      <c r="D418" s="15"/>
      <c r="E418" s="15"/>
      <c r="F418" s="71"/>
      <c r="G418" s="15"/>
      <c r="H418" s="15"/>
      <c r="I418" s="28"/>
      <c r="J418" s="71"/>
      <c r="K418" s="35"/>
      <c r="L418" s="35"/>
      <c r="M418" s="35"/>
      <c r="N418" s="71"/>
      <c r="O418" s="15"/>
      <c r="P418" s="15"/>
      <c r="Q418" s="28"/>
      <c r="R418" s="71"/>
      <c r="S418" s="173"/>
      <c r="T418" s="219"/>
      <c r="U418" s="15"/>
      <c r="V418" s="15"/>
      <c r="W418" s="15"/>
      <c r="X418" s="165"/>
      <c r="Y418" s="15"/>
      <c r="Z418" s="15"/>
      <c r="AA418" s="28"/>
      <c r="AB418" s="71"/>
      <c r="AC418" s="35"/>
      <c r="AD418" s="35"/>
      <c r="AE418" s="35"/>
      <c r="AF418" s="71"/>
      <c r="AG418" s="15"/>
      <c r="AH418" s="15"/>
      <c r="AI418" s="15"/>
      <c r="AJ418" s="71"/>
      <c r="AK418" s="173"/>
      <c r="AL418" s="219"/>
      <c r="AM418" s="15"/>
      <c r="AN418" s="15"/>
      <c r="AO418" s="15"/>
      <c r="AP418" s="165"/>
      <c r="AQ418" s="15"/>
      <c r="AR418" s="15"/>
      <c r="AS418" s="28"/>
      <c r="AT418" s="71"/>
      <c r="AU418" s="35"/>
      <c r="AV418" s="35"/>
      <c r="AW418" s="35"/>
      <c r="AX418" s="71"/>
      <c r="AY418" s="15"/>
      <c r="AZ418" s="15"/>
      <c r="BA418" s="28"/>
      <c r="BB418" s="71"/>
      <c r="BC418" s="173"/>
      <c r="BD418" s="220"/>
      <c r="BH418" s="221"/>
      <c r="BK418" s="50"/>
      <c r="BL418" s="115"/>
      <c r="BM418" s="43"/>
      <c r="BN418" s="43"/>
      <c r="BO418" s="43"/>
      <c r="BP418" s="115"/>
      <c r="BS418" s="50"/>
      <c r="BT418" s="115"/>
      <c r="BU418" s="222"/>
      <c r="BV418" s="223"/>
      <c r="BZ418" s="221"/>
      <c r="CC418" s="50"/>
      <c r="CD418" s="115"/>
      <c r="CE418" s="43"/>
      <c r="CF418" s="43"/>
      <c r="CG418" s="43"/>
      <c r="CH418" s="115"/>
      <c r="CK418" s="50"/>
      <c r="CL418" s="115"/>
      <c r="CM418" s="222"/>
      <c r="CN418" s="223"/>
      <c r="CR418" s="221"/>
      <c r="CU418" s="50"/>
      <c r="CV418" s="115"/>
      <c r="CW418" s="43"/>
      <c r="CX418" s="43"/>
      <c r="CY418" s="43"/>
      <c r="CZ418" s="115"/>
      <c r="DC418" s="50"/>
      <c r="DD418" s="115"/>
      <c r="DE418" s="222"/>
      <c r="DF418" s="223"/>
      <c r="DJ418" s="221"/>
      <c r="DM418" s="50"/>
      <c r="DN418" s="115"/>
      <c r="DO418" s="43"/>
      <c r="DP418" s="43"/>
      <c r="DQ418" s="43"/>
      <c r="DR418" s="115"/>
      <c r="DU418" s="50"/>
      <c r="DV418" s="115"/>
      <c r="DW418" s="222"/>
      <c r="DX418" s="223"/>
      <c r="EB418" s="221"/>
      <c r="EE418" s="50"/>
      <c r="EF418" s="115"/>
      <c r="EG418" s="43"/>
      <c r="EH418" s="43"/>
      <c r="EI418" s="43"/>
      <c r="EJ418" s="115"/>
      <c r="EM418" s="50"/>
      <c r="EN418" s="115"/>
      <c r="EO418" s="222"/>
      <c r="EP418" s="223"/>
      <c r="ET418" s="221"/>
      <c r="EW418" s="50"/>
      <c r="EX418" s="115"/>
      <c r="EY418" s="43"/>
      <c r="EZ418" s="43"/>
      <c r="FA418" s="43"/>
      <c r="FB418" s="115"/>
      <c r="FE418" s="50"/>
      <c r="FF418" s="115"/>
      <c r="FG418" s="222"/>
      <c r="FH418" s="223"/>
      <c r="FL418" s="221"/>
      <c r="FO418" s="50"/>
      <c r="FP418" s="115"/>
      <c r="FQ418" s="43"/>
      <c r="FR418" s="43"/>
      <c r="FS418" s="43"/>
      <c r="FT418" s="115"/>
      <c r="FW418" s="50"/>
      <c r="FX418" s="115"/>
      <c r="FY418" s="222"/>
      <c r="FZ418" s="223"/>
      <c r="GD418" s="221"/>
      <c r="GG418" s="50"/>
      <c r="GH418" s="115"/>
      <c r="GI418" s="43"/>
      <c r="GJ418" s="43"/>
      <c r="GK418" s="43"/>
      <c r="GL418" s="115"/>
      <c r="GO418" s="50"/>
      <c r="GP418" s="115"/>
      <c r="GQ418" s="222"/>
    </row>
    <row r="419">
      <c r="A419" s="218"/>
      <c r="B419" s="219"/>
      <c r="C419" s="15"/>
      <c r="D419" s="15"/>
      <c r="E419" s="15"/>
      <c r="F419" s="71"/>
      <c r="G419" s="15"/>
      <c r="H419" s="15"/>
      <c r="I419" s="28"/>
      <c r="J419" s="71"/>
      <c r="K419" s="35"/>
      <c r="L419" s="35"/>
      <c r="M419" s="35"/>
      <c r="N419" s="71"/>
      <c r="O419" s="15"/>
      <c r="P419" s="15"/>
      <c r="Q419" s="28"/>
      <c r="R419" s="71"/>
      <c r="S419" s="173"/>
      <c r="T419" s="219"/>
      <c r="U419" s="15"/>
      <c r="V419" s="15"/>
      <c r="W419" s="15"/>
      <c r="X419" s="165"/>
      <c r="Y419" s="15"/>
      <c r="Z419" s="15"/>
      <c r="AA419" s="28"/>
      <c r="AB419" s="71"/>
      <c r="AC419" s="35"/>
      <c r="AD419" s="35"/>
      <c r="AE419" s="35"/>
      <c r="AF419" s="71"/>
      <c r="AG419" s="15"/>
      <c r="AH419" s="15"/>
      <c r="AI419" s="15"/>
      <c r="AJ419" s="71"/>
      <c r="AK419" s="173"/>
      <c r="AL419" s="219"/>
      <c r="AM419" s="15"/>
      <c r="AN419" s="15"/>
      <c r="AO419" s="15"/>
      <c r="AP419" s="165"/>
      <c r="AQ419" s="15"/>
      <c r="AR419" s="15"/>
      <c r="AS419" s="28"/>
      <c r="AT419" s="71"/>
      <c r="AU419" s="35"/>
      <c r="AV419" s="35"/>
      <c r="AW419" s="35"/>
      <c r="AX419" s="71"/>
      <c r="AY419" s="15"/>
      <c r="AZ419" s="15"/>
      <c r="BA419" s="28"/>
      <c r="BB419" s="71"/>
      <c r="BC419" s="173"/>
      <c r="BD419" s="220"/>
      <c r="BH419" s="221"/>
      <c r="BK419" s="50"/>
      <c r="BL419" s="115"/>
      <c r="BM419" s="43"/>
      <c r="BN419" s="43"/>
      <c r="BO419" s="43"/>
      <c r="BP419" s="115"/>
      <c r="BS419" s="50"/>
      <c r="BT419" s="115"/>
      <c r="BU419" s="222"/>
      <c r="BV419" s="223"/>
      <c r="BZ419" s="221"/>
      <c r="CC419" s="50"/>
      <c r="CD419" s="115"/>
      <c r="CE419" s="43"/>
      <c r="CF419" s="43"/>
      <c r="CG419" s="43"/>
      <c r="CH419" s="115"/>
      <c r="CK419" s="50"/>
      <c r="CL419" s="115"/>
      <c r="CM419" s="222"/>
      <c r="CN419" s="223"/>
      <c r="CR419" s="221"/>
      <c r="CU419" s="50"/>
      <c r="CV419" s="115"/>
      <c r="CW419" s="43"/>
      <c r="CX419" s="43"/>
      <c r="CY419" s="43"/>
      <c r="CZ419" s="115"/>
      <c r="DC419" s="50"/>
      <c r="DD419" s="115"/>
      <c r="DE419" s="222"/>
      <c r="DF419" s="223"/>
      <c r="DJ419" s="221"/>
      <c r="DM419" s="50"/>
      <c r="DN419" s="115"/>
      <c r="DO419" s="43"/>
      <c r="DP419" s="43"/>
      <c r="DQ419" s="43"/>
      <c r="DR419" s="115"/>
      <c r="DU419" s="50"/>
      <c r="DV419" s="115"/>
      <c r="DW419" s="222"/>
      <c r="DX419" s="223"/>
      <c r="EB419" s="221"/>
      <c r="EE419" s="50"/>
      <c r="EF419" s="115"/>
      <c r="EG419" s="43"/>
      <c r="EH419" s="43"/>
      <c r="EI419" s="43"/>
      <c r="EJ419" s="115"/>
      <c r="EM419" s="50"/>
      <c r="EN419" s="115"/>
      <c r="EO419" s="222"/>
      <c r="EP419" s="223"/>
      <c r="ET419" s="221"/>
      <c r="EW419" s="50"/>
      <c r="EX419" s="115"/>
      <c r="EY419" s="43"/>
      <c r="EZ419" s="43"/>
      <c r="FA419" s="43"/>
      <c r="FB419" s="115"/>
      <c r="FE419" s="50"/>
      <c r="FF419" s="115"/>
      <c r="FG419" s="222"/>
      <c r="FH419" s="223"/>
      <c r="FL419" s="221"/>
      <c r="FO419" s="50"/>
      <c r="FP419" s="115"/>
      <c r="FQ419" s="43"/>
      <c r="FR419" s="43"/>
      <c r="FS419" s="43"/>
      <c r="FT419" s="115"/>
      <c r="FW419" s="50"/>
      <c r="FX419" s="115"/>
      <c r="FY419" s="222"/>
      <c r="FZ419" s="223"/>
      <c r="GD419" s="221"/>
      <c r="GG419" s="50"/>
      <c r="GH419" s="115"/>
      <c r="GI419" s="43"/>
      <c r="GJ419" s="43"/>
      <c r="GK419" s="43"/>
      <c r="GL419" s="115"/>
      <c r="GO419" s="50"/>
      <c r="GP419" s="115"/>
      <c r="GQ419" s="222"/>
    </row>
    <row r="420">
      <c r="A420" s="218"/>
      <c r="B420" s="219"/>
      <c r="C420" s="15"/>
      <c r="D420" s="15"/>
      <c r="E420" s="15"/>
      <c r="F420" s="71"/>
      <c r="G420" s="15"/>
      <c r="H420" s="15"/>
      <c r="I420" s="28"/>
      <c r="J420" s="71"/>
      <c r="K420" s="35"/>
      <c r="L420" s="35"/>
      <c r="M420" s="35"/>
      <c r="N420" s="71"/>
      <c r="O420" s="15"/>
      <c r="P420" s="15"/>
      <c r="Q420" s="28"/>
      <c r="R420" s="71"/>
      <c r="S420" s="173"/>
      <c r="T420" s="219"/>
      <c r="U420" s="15"/>
      <c r="V420" s="15"/>
      <c r="W420" s="15"/>
      <c r="X420" s="165"/>
      <c r="Y420" s="15"/>
      <c r="Z420" s="15"/>
      <c r="AA420" s="28"/>
      <c r="AB420" s="71"/>
      <c r="AC420" s="35"/>
      <c r="AD420" s="35"/>
      <c r="AE420" s="35"/>
      <c r="AF420" s="71"/>
      <c r="AG420" s="15"/>
      <c r="AH420" s="15"/>
      <c r="AI420" s="15"/>
      <c r="AJ420" s="71"/>
      <c r="AK420" s="173"/>
      <c r="AL420" s="219"/>
      <c r="AM420" s="15"/>
      <c r="AN420" s="15"/>
      <c r="AO420" s="15"/>
      <c r="AP420" s="165"/>
      <c r="AQ420" s="15"/>
      <c r="AR420" s="15"/>
      <c r="AS420" s="28"/>
      <c r="AT420" s="71"/>
      <c r="AU420" s="35"/>
      <c r="AV420" s="35"/>
      <c r="AW420" s="35"/>
      <c r="AX420" s="71"/>
      <c r="AY420" s="15"/>
      <c r="AZ420" s="15"/>
      <c r="BA420" s="28"/>
      <c r="BB420" s="71"/>
      <c r="BC420" s="173"/>
      <c r="BD420" s="220"/>
      <c r="BH420" s="221"/>
      <c r="BK420" s="50"/>
      <c r="BL420" s="115"/>
      <c r="BM420" s="43"/>
      <c r="BN420" s="43"/>
      <c r="BO420" s="43"/>
      <c r="BP420" s="115"/>
      <c r="BS420" s="50"/>
      <c r="BT420" s="115"/>
      <c r="BU420" s="222"/>
      <c r="BV420" s="223"/>
      <c r="BZ420" s="221"/>
      <c r="CC420" s="50"/>
      <c r="CD420" s="115"/>
      <c r="CE420" s="43"/>
      <c r="CF420" s="43"/>
      <c r="CG420" s="43"/>
      <c r="CH420" s="115"/>
      <c r="CK420" s="50"/>
      <c r="CL420" s="115"/>
      <c r="CM420" s="222"/>
      <c r="CN420" s="223"/>
      <c r="CR420" s="221"/>
      <c r="CU420" s="50"/>
      <c r="CV420" s="115"/>
      <c r="CW420" s="43"/>
      <c r="CX420" s="43"/>
      <c r="CY420" s="43"/>
      <c r="CZ420" s="115"/>
      <c r="DC420" s="50"/>
      <c r="DD420" s="115"/>
      <c r="DE420" s="222"/>
      <c r="DF420" s="223"/>
      <c r="DJ420" s="221"/>
      <c r="DM420" s="50"/>
      <c r="DN420" s="115"/>
      <c r="DO420" s="43"/>
      <c r="DP420" s="43"/>
      <c r="DQ420" s="43"/>
      <c r="DR420" s="115"/>
      <c r="DU420" s="50"/>
      <c r="DV420" s="115"/>
      <c r="DW420" s="222"/>
      <c r="DX420" s="223"/>
      <c r="EB420" s="221"/>
      <c r="EE420" s="50"/>
      <c r="EF420" s="115"/>
      <c r="EG420" s="43"/>
      <c r="EH420" s="43"/>
      <c r="EI420" s="43"/>
      <c r="EJ420" s="115"/>
      <c r="EM420" s="50"/>
      <c r="EN420" s="115"/>
      <c r="EO420" s="222"/>
      <c r="EP420" s="223"/>
      <c r="ET420" s="221"/>
      <c r="EW420" s="50"/>
      <c r="EX420" s="115"/>
      <c r="EY420" s="43"/>
      <c r="EZ420" s="43"/>
      <c r="FA420" s="43"/>
      <c r="FB420" s="115"/>
      <c r="FE420" s="50"/>
      <c r="FF420" s="115"/>
      <c r="FG420" s="222"/>
      <c r="FH420" s="223"/>
      <c r="FL420" s="221"/>
      <c r="FO420" s="50"/>
      <c r="FP420" s="115"/>
      <c r="FQ420" s="43"/>
      <c r="FR420" s="43"/>
      <c r="FS420" s="43"/>
      <c r="FT420" s="115"/>
      <c r="FW420" s="50"/>
      <c r="FX420" s="115"/>
      <c r="FY420" s="222"/>
      <c r="FZ420" s="223"/>
      <c r="GD420" s="221"/>
      <c r="GG420" s="50"/>
      <c r="GH420" s="115"/>
      <c r="GI420" s="43"/>
      <c r="GJ420" s="43"/>
      <c r="GK420" s="43"/>
      <c r="GL420" s="115"/>
      <c r="GO420" s="50"/>
      <c r="GP420" s="115"/>
      <c r="GQ420" s="222"/>
    </row>
    <row r="421">
      <c r="A421" s="218"/>
      <c r="B421" s="219"/>
      <c r="C421" s="15"/>
      <c r="D421" s="15"/>
      <c r="E421" s="15"/>
      <c r="F421" s="71"/>
      <c r="G421" s="15"/>
      <c r="H421" s="15"/>
      <c r="I421" s="28"/>
      <c r="J421" s="71"/>
      <c r="K421" s="35"/>
      <c r="L421" s="35"/>
      <c r="M421" s="35"/>
      <c r="N421" s="71"/>
      <c r="O421" s="15"/>
      <c r="P421" s="15"/>
      <c r="Q421" s="28"/>
      <c r="R421" s="71"/>
      <c r="S421" s="173"/>
      <c r="T421" s="219"/>
      <c r="U421" s="15"/>
      <c r="V421" s="15"/>
      <c r="W421" s="15"/>
      <c r="X421" s="165"/>
      <c r="Y421" s="15"/>
      <c r="Z421" s="15"/>
      <c r="AA421" s="28"/>
      <c r="AB421" s="71"/>
      <c r="AC421" s="35"/>
      <c r="AD421" s="35"/>
      <c r="AE421" s="35"/>
      <c r="AF421" s="71"/>
      <c r="AG421" s="15"/>
      <c r="AH421" s="15"/>
      <c r="AI421" s="15"/>
      <c r="AJ421" s="71"/>
      <c r="AK421" s="173"/>
      <c r="AL421" s="219"/>
      <c r="AM421" s="15"/>
      <c r="AN421" s="15"/>
      <c r="AO421" s="15"/>
      <c r="AP421" s="165"/>
      <c r="AQ421" s="15"/>
      <c r="AR421" s="15"/>
      <c r="AS421" s="28"/>
      <c r="AT421" s="71"/>
      <c r="AU421" s="35"/>
      <c r="AV421" s="35"/>
      <c r="AW421" s="35"/>
      <c r="AX421" s="71"/>
      <c r="AY421" s="15"/>
      <c r="AZ421" s="15"/>
      <c r="BA421" s="28"/>
      <c r="BB421" s="71"/>
      <c r="BC421" s="173"/>
      <c r="BD421" s="220"/>
      <c r="BH421" s="221"/>
      <c r="BK421" s="50"/>
      <c r="BL421" s="115"/>
      <c r="BM421" s="43"/>
      <c r="BN421" s="43"/>
      <c r="BO421" s="43"/>
      <c r="BP421" s="115"/>
      <c r="BS421" s="50"/>
      <c r="BT421" s="115"/>
      <c r="BU421" s="222"/>
      <c r="BV421" s="223"/>
      <c r="BZ421" s="221"/>
      <c r="CC421" s="50"/>
      <c r="CD421" s="115"/>
      <c r="CE421" s="43"/>
      <c r="CF421" s="43"/>
      <c r="CG421" s="43"/>
      <c r="CH421" s="115"/>
      <c r="CK421" s="50"/>
      <c r="CL421" s="115"/>
      <c r="CM421" s="222"/>
      <c r="CN421" s="223"/>
      <c r="CR421" s="221"/>
      <c r="CU421" s="50"/>
      <c r="CV421" s="115"/>
      <c r="CW421" s="43"/>
      <c r="CX421" s="43"/>
      <c r="CY421" s="43"/>
      <c r="CZ421" s="115"/>
      <c r="DC421" s="50"/>
      <c r="DD421" s="115"/>
      <c r="DE421" s="222"/>
      <c r="DF421" s="223"/>
      <c r="DJ421" s="221"/>
      <c r="DM421" s="50"/>
      <c r="DN421" s="115"/>
      <c r="DO421" s="43"/>
      <c r="DP421" s="43"/>
      <c r="DQ421" s="43"/>
      <c r="DR421" s="115"/>
      <c r="DU421" s="50"/>
      <c r="DV421" s="115"/>
      <c r="DW421" s="222"/>
      <c r="DX421" s="223"/>
      <c r="EB421" s="221"/>
      <c r="EE421" s="50"/>
      <c r="EF421" s="115"/>
      <c r="EG421" s="43"/>
      <c r="EH421" s="43"/>
      <c r="EI421" s="43"/>
      <c r="EJ421" s="115"/>
      <c r="EM421" s="50"/>
      <c r="EN421" s="115"/>
      <c r="EO421" s="222"/>
      <c r="EP421" s="223"/>
      <c r="ET421" s="221"/>
      <c r="EW421" s="50"/>
      <c r="EX421" s="115"/>
      <c r="EY421" s="43"/>
      <c r="EZ421" s="43"/>
      <c r="FA421" s="43"/>
      <c r="FB421" s="115"/>
      <c r="FE421" s="50"/>
      <c r="FF421" s="115"/>
      <c r="FG421" s="222"/>
      <c r="FH421" s="223"/>
      <c r="FL421" s="221"/>
      <c r="FO421" s="50"/>
      <c r="FP421" s="115"/>
      <c r="FQ421" s="43"/>
      <c r="FR421" s="43"/>
      <c r="FS421" s="43"/>
      <c r="FT421" s="115"/>
      <c r="FW421" s="50"/>
      <c r="FX421" s="115"/>
      <c r="FY421" s="222"/>
      <c r="FZ421" s="223"/>
      <c r="GD421" s="221"/>
      <c r="GG421" s="50"/>
      <c r="GH421" s="115"/>
      <c r="GI421" s="43"/>
      <c r="GJ421" s="43"/>
      <c r="GK421" s="43"/>
      <c r="GL421" s="115"/>
      <c r="GO421" s="50"/>
      <c r="GP421" s="115"/>
      <c r="GQ421" s="222"/>
    </row>
    <row r="422">
      <c r="A422" s="218"/>
      <c r="B422" s="219"/>
      <c r="C422" s="15"/>
      <c r="D422" s="15"/>
      <c r="E422" s="15"/>
      <c r="F422" s="71"/>
      <c r="G422" s="15"/>
      <c r="H422" s="15"/>
      <c r="I422" s="28"/>
      <c r="J422" s="71"/>
      <c r="K422" s="35"/>
      <c r="L422" s="35"/>
      <c r="M422" s="35"/>
      <c r="N422" s="71"/>
      <c r="O422" s="15"/>
      <c r="P422" s="15"/>
      <c r="Q422" s="28"/>
      <c r="R422" s="71"/>
      <c r="S422" s="173"/>
      <c r="T422" s="219"/>
      <c r="U422" s="15"/>
      <c r="V422" s="15"/>
      <c r="W422" s="15"/>
      <c r="X422" s="165"/>
      <c r="Y422" s="15"/>
      <c r="Z422" s="15"/>
      <c r="AA422" s="28"/>
      <c r="AB422" s="71"/>
      <c r="AC422" s="35"/>
      <c r="AD422" s="35"/>
      <c r="AE422" s="35"/>
      <c r="AF422" s="71"/>
      <c r="AG422" s="15"/>
      <c r="AH422" s="15"/>
      <c r="AI422" s="15"/>
      <c r="AJ422" s="71"/>
      <c r="AK422" s="173"/>
      <c r="AL422" s="219"/>
      <c r="AM422" s="15"/>
      <c r="AN422" s="15"/>
      <c r="AO422" s="15"/>
      <c r="AP422" s="165"/>
      <c r="AQ422" s="15"/>
      <c r="AR422" s="15"/>
      <c r="AS422" s="28"/>
      <c r="AT422" s="71"/>
      <c r="AU422" s="35"/>
      <c r="AV422" s="35"/>
      <c r="AW422" s="35"/>
      <c r="AX422" s="71"/>
      <c r="AY422" s="15"/>
      <c r="AZ422" s="15"/>
      <c r="BA422" s="28"/>
      <c r="BB422" s="71"/>
      <c r="BC422" s="173"/>
      <c r="BD422" s="220"/>
      <c r="BH422" s="221"/>
      <c r="BK422" s="50"/>
      <c r="BL422" s="115"/>
      <c r="BM422" s="43"/>
      <c r="BN422" s="43"/>
      <c r="BO422" s="43"/>
      <c r="BP422" s="115"/>
      <c r="BS422" s="50"/>
      <c r="BT422" s="115"/>
      <c r="BU422" s="222"/>
      <c r="BV422" s="223"/>
      <c r="BZ422" s="221"/>
      <c r="CC422" s="50"/>
      <c r="CD422" s="115"/>
      <c r="CE422" s="43"/>
      <c r="CF422" s="43"/>
      <c r="CG422" s="43"/>
      <c r="CH422" s="115"/>
      <c r="CK422" s="50"/>
      <c r="CL422" s="115"/>
      <c r="CM422" s="222"/>
      <c r="CN422" s="223"/>
      <c r="CR422" s="221"/>
      <c r="CU422" s="50"/>
      <c r="CV422" s="115"/>
      <c r="CW422" s="43"/>
      <c r="CX422" s="43"/>
      <c r="CY422" s="43"/>
      <c r="CZ422" s="115"/>
      <c r="DC422" s="50"/>
      <c r="DD422" s="115"/>
      <c r="DE422" s="222"/>
      <c r="DF422" s="223"/>
      <c r="DJ422" s="221"/>
      <c r="DM422" s="50"/>
      <c r="DN422" s="115"/>
      <c r="DO422" s="43"/>
      <c r="DP422" s="43"/>
      <c r="DQ422" s="43"/>
      <c r="DR422" s="115"/>
      <c r="DU422" s="50"/>
      <c r="DV422" s="115"/>
      <c r="DW422" s="222"/>
      <c r="DX422" s="223"/>
      <c r="EB422" s="221"/>
      <c r="EE422" s="50"/>
      <c r="EF422" s="115"/>
      <c r="EG422" s="43"/>
      <c r="EH422" s="43"/>
      <c r="EI422" s="43"/>
      <c r="EJ422" s="115"/>
      <c r="EM422" s="50"/>
      <c r="EN422" s="115"/>
      <c r="EO422" s="222"/>
      <c r="EP422" s="223"/>
      <c r="ET422" s="221"/>
      <c r="EW422" s="50"/>
      <c r="EX422" s="115"/>
      <c r="EY422" s="43"/>
      <c r="EZ422" s="43"/>
      <c r="FA422" s="43"/>
      <c r="FB422" s="115"/>
      <c r="FE422" s="50"/>
      <c r="FF422" s="115"/>
      <c r="FG422" s="222"/>
      <c r="FH422" s="223"/>
      <c r="FL422" s="221"/>
      <c r="FO422" s="50"/>
      <c r="FP422" s="115"/>
      <c r="FQ422" s="43"/>
      <c r="FR422" s="43"/>
      <c r="FS422" s="43"/>
      <c r="FT422" s="115"/>
      <c r="FW422" s="50"/>
      <c r="FX422" s="115"/>
      <c r="FY422" s="222"/>
      <c r="FZ422" s="223"/>
      <c r="GD422" s="221"/>
      <c r="GG422" s="50"/>
      <c r="GH422" s="115"/>
      <c r="GI422" s="43"/>
      <c r="GJ422" s="43"/>
      <c r="GK422" s="43"/>
      <c r="GL422" s="115"/>
      <c r="GO422" s="50"/>
      <c r="GP422" s="115"/>
      <c r="GQ422" s="222"/>
    </row>
    <row r="423">
      <c r="A423" s="218"/>
      <c r="B423" s="219"/>
      <c r="C423" s="15"/>
      <c r="D423" s="15"/>
      <c r="E423" s="15"/>
      <c r="F423" s="71"/>
      <c r="G423" s="15"/>
      <c r="H423" s="15"/>
      <c r="I423" s="28"/>
      <c r="J423" s="71"/>
      <c r="K423" s="35"/>
      <c r="L423" s="35"/>
      <c r="M423" s="35"/>
      <c r="N423" s="71"/>
      <c r="O423" s="15"/>
      <c r="P423" s="15"/>
      <c r="Q423" s="28"/>
      <c r="R423" s="71"/>
      <c r="S423" s="173"/>
      <c r="T423" s="219"/>
      <c r="U423" s="15"/>
      <c r="V423" s="15"/>
      <c r="W423" s="15"/>
      <c r="X423" s="165"/>
      <c r="Y423" s="15"/>
      <c r="Z423" s="15"/>
      <c r="AA423" s="28"/>
      <c r="AB423" s="71"/>
      <c r="AC423" s="35"/>
      <c r="AD423" s="35"/>
      <c r="AE423" s="35"/>
      <c r="AF423" s="71"/>
      <c r="AG423" s="15"/>
      <c r="AH423" s="15"/>
      <c r="AI423" s="15"/>
      <c r="AJ423" s="71"/>
      <c r="AK423" s="173"/>
      <c r="AL423" s="219"/>
      <c r="AM423" s="15"/>
      <c r="AN423" s="15"/>
      <c r="AO423" s="15"/>
      <c r="AP423" s="165"/>
      <c r="AQ423" s="15"/>
      <c r="AR423" s="15"/>
      <c r="AS423" s="28"/>
      <c r="AT423" s="71"/>
      <c r="AU423" s="35"/>
      <c r="AV423" s="35"/>
      <c r="AW423" s="35"/>
      <c r="AX423" s="71"/>
      <c r="AY423" s="15"/>
      <c r="AZ423" s="15"/>
      <c r="BA423" s="28"/>
      <c r="BB423" s="71"/>
      <c r="BC423" s="173"/>
      <c r="BD423" s="220"/>
      <c r="BH423" s="221"/>
      <c r="BK423" s="50"/>
      <c r="BL423" s="115"/>
      <c r="BM423" s="43"/>
      <c r="BN423" s="43"/>
      <c r="BO423" s="43"/>
      <c r="BP423" s="115"/>
      <c r="BS423" s="50"/>
      <c r="BT423" s="115"/>
      <c r="BU423" s="222"/>
      <c r="BV423" s="223"/>
      <c r="BZ423" s="221"/>
      <c r="CC423" s="50"/>
      <c r="CD423" s="115"/>
      <c r="CE423" s="43"/>
      <c r="CF423" s="43"/>
      <c r="CG423" s="43"/>
      <c r="CH423" s="115"/>
      <c r="CK423" s="50"/>
      <c r="CL423" s="115"/>
      <c r="CM423" s="222"/>
      <c r="CN423" s="223"/>
      <c r="CR423" s="221"/>
      <c r="CU423" s="50"/>
      <c r="CV423" s="115"/>
      <c r="CW423" s="43"/>
      <c r="CX423" s="43"/>
      <c r="CY423" s="43"/>
      <c r="CZ423" s="115"/>
      <c r="DC423" s="50"/>
      <c r="DD423" s="115"/>
      <c r="DE423" s="222"/>
      <c r="DF423" s="223"/>
      <c r="DJ423" s="221"/>
      <c r="DM423" s="50"/>
      <c r="DN423" s="115"/>
      <c r="DO423" s="43"/>
      <c r="DP423" s="43"/>
      <c r="DQ423" s="43"/>
      <c r="DR423" s="115"/>
      <c r="DU423" s="50"/>
      <c r="DV423" s="115"/>
      <c r="DW423" s="222"/>
      <c r="DX423" s="223"/>
      <c r="EB423" s="221"/>
      <c r="EE423" s="50"/>
      <c r="EF423" s="115"/>
      <c r="EG423" s="43"/>
      <c r="EH423" s="43"/>
      <c r="EI423" s="43"/>
      <c r="EJ423" s="115"/>
      <c r="EM423" s="50"/>
      <c r="EN423" s="115"/>
      <c r="EO423" s="222"/>
      <c r="EP423" s="223"/>
      <c r="ET423" s="221"/>
      <c r="EW423" s="50"/>
      <c r="EX423" s="115"/>
      <c r="EY423" s="43"/>
      <c r="EZ423" s="43"/>
      <c r="FA423" s="43"/>
      <c r="FB423" s="115"/>
      <c r="FE423" s="50"/>
      <c r="FF423" s="115"/>
      <c r="FG423" s="222"/>
      <c r="FH423" s="223"/>
      <c r="FL423" s="221"/>
      <c r="FO423" s="50"/>
      <c r="FP423" s="115"/>
      <c r="FQ423" s="43"/>
      <c r="FR423" s="43"/>
      <c r="FS423" s="43"/>
      <c r="FT423" s="115"/>
      <c r="FW423" s="50"/>
      <c r="FX423" s="115"/>
      <c r="FY423" s="222"/>
      <c r="FZ423" s="223"/>
      <c r="GD423" s="221"/>
      <c r="GG423" s="50"/>
      <c r="GH423" s="115"/>
      <c r="GI423" s="43"/>
      <c r="GJ423" s="43"/>
      <c r="GK423" s="43"/>
      <c r="GL423" s="115"/>
      <c r="GO423" s="50"/>
      <c r="GP423" s="115"/>
      <c r="GQ423" s="222"/>
    </row>
    <row r="424">
      <c r="A424" s="218"/>
      <c r="B424" s="219"/>
      <c r="C424" s="15"/>
      <c r="D424" s="15"/>
      <c r="E424" s="15"/>
      <c r="F424" s="71"/>
      <c r="G424" s="15"/>
      <c r="H424" s="15"/>
      <c r="I424" s="28"/>
      <c r="J424" s="71"/>
      <c r="K424" s="35"/>
      <c r="L424" s="35"/>
      <c r="M424" s="35"/>
      <c r="N424" s="71"/>
      <c r="O424" s="15"/>
      <c r="P424" s="15"/>
      <c r="Q424" s="28"/>
      <c r="R424" s="71"/>
      <c r="S424" s="173"/>
      <c r="T424" s="219"/>
      <c r="U424" s="15"/>
      <c r="V424" s="15"/>
      <c r="W424" s="15"/>
      <c r="X424" s="165"/>
      <c r="Y424" s="15"/>
      <c r="Z424" s="15"/>
      <c r="AA424" s="28"/>
      <c r="AB424" s="71"/>
      <c r="AC424" s="35"/>
      <c r="AD424" s="35"/>
      <c r="AE424" s="35"/>
      <c r="AF424" s="71"/>
      <c r="AG424" s="15"/>
      <c r="AH424" s="15"/>
      <c r="AI424" s="15"/>
      <c r="AJ424" s="71"/>
      <c r="AK424" s="173"/>
      <c r="AL424" s="219"/>
      <c r="AM424" s="15"/>
      <c r="AN424" s="15"/>
      <c r="AO424" s="15"/>
      <c r="AP424" s="165"/>
      <c r="AQ424" s="15"/>
      <c r="AR424" s="15"/>
      <c r="AS424" s="28"/>
      <c r="AT424" s="71"/>
      <c r="AU424" s="35"/>
      <c r="AV424" s="35"/>
      <c r="AW424" s="35"/>
      <c r="AX424" s="71"/>
      <c r="AY424" s="15"/>
      <c r="AZ424" s="15"/>
      <c r="BA424" s="28"/>
      <c r="BB424" s="71"/>
      <c r="BC424" s="173"/>
      <c r="BD424" s="220"/>
      <c r="BH424" s="221"/>
      <c r="BK424" s="50"/>
      <c r="BL424" s="115"/>
      <c r="BM424" s="43"/>
      <c r="BN424" s="43"/>
      <c r="BO424" s="43"/>
      <c r="BP424" s="115"/>
      <c r="BS424" s="50"/>
      <c r="BT424" s="115"/>
      <c r="BU424" s="222"/>
      <c r="BV424" s="223"/>
      <c r="BZ424" s="221"/>
      <c r="CC424" s="50"/>
      <c r="CD424" s="115"/>
      <c r="CE424" s="43"/>
      <c r="CF424" s="43"/>
      <c r="CG424" s="43"/>
      <c r="CH424" s="115"/>
      <c r="CK424" s="50"/>
      <c r="CL424" s="115"/>
      <c r="CM424" s="222"/>
      <c r="CN424" s="223"/>
      <c r="CR424" s="221"/>
      <c r="CU424" s="50"/>
      <c r="CV424" s="115"/>
      <c r="CW424" s="43"/>
      <c r="CX424" s="43"/>
      <c r="CY424" s="43"/>
      <c r="CZ424" s="115"/>
      <c r="DC424" s="50"/>
      <c r="DD424" s="115"/>
      <c r="DE424" s="222"/>
      <c r="DF424" s="223"/>
      <c r="DJ424" s="221"/>
      <c r="DM424" s="50"/>
      <c r="DN424" s="115"/>
      <c r="DO424" s="43"/>
      <c r="DP424" s="43"/>
      <c r="DQ424" s="43"/>
      <c r="DR424" s="115"/>
      <c r="DU424" s="50"/>
      <c r="DV424" s="115"/>
      <c r="DW424" s="222"/>
      <c r="DX424" s="223"/>
      <c r="EB424" s="221"/>
      <c r="EE424" s="50"/>
      <c r="EF424" s="115"/>
      <c r="EG424" s="43"/>
      <c r="EH424" s="43"/>
      <c r="EI424" s="43"/>
      <c r="EJ424" s="115"/>
      <c r="EM424" s="50"/>
      <c r="EN424" s="115"/>
      <c r="EO424" s="222"/>
      <c r="EP424" s="223"/>
      <c r="ET424" s="221"/>
      <c r="EW424" s="50"/>
      <c r="EX424" s="115"/>
      <c r="EY424" s="43"/>
      <c r="EZ424" s="43"/>
      <c r="FA424" s="43"/>
      <c r="FB424" s="115"/>
      <c r="FE424" s="50"/>
      <c r="FF424" s="115"/>
      <c r="FG424" s="222"/>
      <c r="FH424" s="223"/>
      <c r="FL424" s="221"/>
      <c r="FO424" s="50"/>
      <c r="FP424" s="115"/>
      <c r="FQ424" s="43"/>
      <c r="FR424" s="43"/>
      <c r="FS424" s="43"/>
      <c r="FT424" s="115"/>
      <c r="FW424" s="50"/>
      <c r="FX424" s="115"/>
      <c r="FY424" s="222"/>
      <c r="FZ424" s="223"/>
      <c r="GD424" s="221"/>
      <c r="GG424" s="50"/>
      <c r="GH424" s="115"/>
      <c r="GI424" s="43"/>
      <c r="GJ424" s="43"/>
      <c r="GK424" s="43"/>
      <c r="GL424" s="115"/>
      <c r="GO424" s="50"/>
      <c r="GP424" s="115"/>
      <c r="GQ424" s="222"/>
    </row>
    <row r="425">
      <c r="A425" s="218"/>
      <c r="B425" s="219"/>
      <c r="C425" s="15"/>
      <c r="D425" s="15"/>
      <c r="E425" s="15"/>
      <c r="F425" s="71"/>
      <c r="G425" s="15"/>
      <c r="H425" s="15"/>
      <c r="I425" s="28"/>
      <c r="J425" s="71"/>
      <c r="K425" s="35"/>
      <c r="L425" s="35"/>
      <c r="M425" s="35"/>
      <c r="N425" s="71"/>
      <c r="O425" s="15"/>
      <c r="P425" s="15"/>
      <c r="Q425" s="28"/>
      <c r="R425" s="71"/>
      <c r="S425" s="173"/>
      <c r="T425" s="219"/>
      <c r="U425" s="15"/>
      <c r="V425" s="15"/>
      <c r="W425" s="15"/>
      <c r="X425" s="165"/>
      <c r="Y425" s="15"/>
      <c r="Z425" s="15"/>
      <c r="AA425" s="28"/>
      <c r="AB425" s="71"/>
      <c r="AC425" s="35"/>
      <c r="AD425" s="35"/>
      <c r="AE425" s="35"/>
      <c r="AF425" s="71"/>
      <c r="AG425" s="15"/>
      <c r="AH425" s="15"/>
      <c r="AI425" s="15"/>
      <c r="AJ425" s="71"/>
      <c r="AK425" s="173"/>
      <c r="AL425" s="219"/>
      <c r="AM425" s="15"/>
      <c r="AN425" s="15"/>
      <c r="AO425" s="15"/>
      <c r="AP425" s="165"/>
      <c r="AQ425" s="15"/>
      <c r="AR425" s="15"/>
      <c r="AS425" s="28"/>
      <c r="AT425" s="71"/>
      <c r="AU425" s="35"/>
      <c r="AV425" s="35"/>
      <c r="AW425" s="35"/>
      <c r="AX425" s="71"/>
      <c r="AY425" s="15"/>
      <c r="AZ425" s="15"/>
      <c r="BA425" s="28"/>
      <c r="BB425" s="71"/>
      <c r="BC425" s="173"/>
      <c r="BD425" s="220"/>
      <c r="BH425" s="221"/>
      <c r="BK425" s="50"/>
      <c r="BL425" s="115"/>
      <c r="BM425" s="43"/>
      <c r="BN425" s="43"/>
      <c r="BO425" s="43"/>
      <c r="BP425" s="115"/>
      <c r="BS425" s="50"/>
      <c r="BT425" s="115"/>
      <c r="BU425" s="222"/>
      <c r="BV425" s="223"/>
      <c r="BZ425" s="221"/>
      <c r="CC425" s="50"/>
      <c r="CD425" s="115"/>
      <c r="CE425" s="43"/>
      <c r="CF425" s="43"/>
      <c r="CG425" s="43"/>
      <c r="CH425" s="115"/>
      <c r="CK425" s="50"/>
      <c r="CL425" s="115"/>
      <c r="CM425" s="222"/>
      <c r="CN425" s="223"/>
      <c r="CR425" s="221"/>
      <c r="CU425" s="50"/>
      <c r="CV425" s="115"/>
      <c r="CW425" s="43"/>
      <c r="CX425" s="43"/>
      <c r="CY425" s="43"/>
      <c r="CZ425" s="115"/>
      <c r="DC425" s="50"/>
      <c r="DD425" s="115"/>
      <c r="DE425" s="222"/>
      <c r="DF425" s="223"/>
      <c r="DJ425" s="221"/>
      <c r="DM425" s="50"/>
      <c r="DN425" s="115"/>
      <c r="DO425" s="43"/>
      <c r="DP425" s="43"/>
      <c r="DQ425" s="43"/>
      <c r="DR425" s="115"/>
      <c r="DU425" s="50"/>
      <c r="DV425" s="115"/>
      <c r="DW425" s="222"/>
      <c r="DX425" s="223"/>
      <c r="EB425" s="221"/>
      <c r="EE425" s="50"/>
      <c r="EF425" s="115"/>
      <c r="EG425" s="43"/>
      <c r="EH425" s="43"/>
      <c r="EI425" s="43"/>
      <c r="EJ425" s="115"/>
      <c r="EM425" s="50"/>
      <c r="EN425" s="115"/>
      <c r="EO425" s="222"/>
      <c r="EP425" s="223"/>
      <c r="ET425" s="221"/>
      <c r="EW425" s="50"/>
      <c r="EX425" s="115"/>
      <c r="EY425" s="43"/>
      <c r="EZ425" s="43"/>
      <c r="FA425" s="43"/>
      <c r="FB425" s="115"/>
      <c r="FE425" s="50"/>
      <c r="FF425" s="115"/>
      <c r="FG425" s="222"/>
      <c r="FH425" s="223"/>
      <c r="FL425" s="221"/>
      <c r="FO425" s="50"/>
      <c r="FP425" s="115"/>
      <c r="FQ425" s="43"/>
      <c r="FR425" s="43"/>
      <c r="FS425" s="43"/>
      <c r="FT425" s="115"/>
      <c r="FW425" s="50"/>
      <c r="FX425" s="115"/>
      <c r="FY425" s="222"/>
      <c r="FZ425" s="223"/>
      <c r="GD425" s="221"/>
      <c r="GG425" s="50"/>
      <c r="GH425" s="115"/>
      <c r="GI425" s="43"/>
      <c r="GJ425" s="43"/>
      <c r="GK425" s="43"/>
      <c r="GL425" s="115"/>
      <c r="GO425" s="50"/>
      <c r="GP425" s="115"/>
      <c r="GQ425" s="222"/>
    </row>
    <row r="426">
      <c r="A426" s="218"/>
      <c r="B426" s="219"/>
      <c r="C426" s="15"/>
      <c r="D426" s="15"/>
      <c r="E426" s="15"/>
      <c r="F426" s="71"/>
      <c r="G426" s="15"/>
      <c r="H426" s="15"/>
      <c r="I426" s="28"/>
      <c r="J426" s="71"/>
      <c r="K426" s="35"/>
      <c r="L426" s="35"/>
      <c r="M426" s="35"/>
      <c r="N426" s="71"/>
      <c r="O426" s="15"/>
      <c r="P426" s="15"/>
      <c r="Q426" s="28"/>
      <c r="R426" s="71"/>
      <c r="S426" s="173"/>
      <c r="T426" s="219"/>
      <c r="U426" s="15"/>
      <c r="V426" s="15"/>
      <c r="W426" s="15"/>
      <c r="X426" s="165"/>
      <c r="Y426" s="15"/>
      <c r="Z426" s="15"/>
      <c r="AA426" s="28"/>
      <c r="AB426" s="71"/>
      <c r="AC426" s="35"/>
      <c r="AD426" s="35"/>
      <c r="AE426" s="35"/>
      <c r="AF426" s="71"/>
      <c r="AG426" s="15"/>
      <c r="AH426" s="15"/>
      <c r="AI426" s="15"/>
      <c r="AJ426" s="71"/>
      <c r="AK426" s="173"/>
      <c r="AL426" s="219"/>
      <c r="AM426" s="15"/>
      <c r="AN426" s="15"/>
      <c r="AO426" s="15"/>
      <c r="AP426" s="165"/>
      <c r="AQ426" s="15"/>
      <c r="AR426" s="15"/>
      <c r="AS426" s="28"/>
      <c r="AT426" s="71"/>
      <c r="AU426" s="35"/>
      <c r="AV426" s="35"/>
      <c r="AW426" s="35"/>
      <c r="AX426" s="71"/>
      <c r="AY426" s="15"/>
      <c r="AZ426" s="15"/>
      <c r="BA426" s="28"/>
      <c r="BB426" s="71"/>
      <c r="BC426" s="173"/>
      <c r="BD426" s="220"/>
      <c r="BH426" s="221"/>
      <c r="BK426" s="50"/>
      <c r="BL426" s="115"/>
      <c r="BM426" s="43"/>
      <c r="BN426" s="43"/>
      <c r="BO426" s="43"/>
      <c r="BP426" s="115"/>
      <c r="BS426" s="50"/>
      <c r="BT426" s="115"/>
      <c r="BU426" s="222"/>
      <c r="BV426" s="223"/>
      <c r="BZ426" s="221"/>
      <c r="CC426" s="50"/>
      <c r="CD426" s="115"/>
      <c r="CE426" s="43"/>
      <c r="CF426" s="43"/>
      <c r="CG426" s="43"/>
      <c r="CH426" s="115"/>
      <c r="CK426" s="50"/>
      <c r="CL426" s="115"/>
      <c r="CM426" s="222"/>
      <c r="CN426" s="223"/>
      <c r="CR426" s="221"/>
      <c r="CU426" s="50"/>
      <c r="CV426" s="115"/>
      <c r="CW426" s="43"/>
      <c r="CX426" s="43"/>
      <c r="CY426" s="43"/>
      <c r="CZ426" s="115"/>
      <c r="DC426" s="50"/>
      <c r="DD426" s="115"/>
      <c r="DE426" s="222"/>
      <c r="DF426" s="223"/>
      <c r="DJ426" s="221"/>
      <c r="DM426" s="50"/>
      <c r="DN426" s="115"/>
      <c r="DO426" s="43"/>
      <c r="DP426" s="43"/>
      <c r="DQ426" s="43"/>
      <c r="DR426" s="115"/>
      <c r="DU426" s="50"/>
      <c r="DV426" s="115"/>
      <c r="DW426" s="222"/>
      <c r="DX426" s="223"/>
      <c r="EB426" s="221"/>
      <c r="EE426" s="50"/>
      <c r="EF426" s="115"/>
      <c r="EG426" s="43"/>
      <c r="EH426" s="43"/>
      <c r="EI426" s="43"/>
      <c r="EJ426" s="115"/>
      <c r="EM426" s="50"/>
      <c r="EN426" s="115"/>
      <c r="EO426" s="222"/>
      <c r="EP426" s="223"/>
      <c r="ET426" s="221"/>
      <c r="EW426" s="50"/>
      <c r="EX426" s="115"/>
      <c r="EY426" s="43"/>
      <c r="EZ426" s="43"/>
      <c r="FA426" s="43"/>
      <c r="FB426" s="115"/>
      <c r="FE426" s="50"/>
      <c r="FF426" s="115"/>
      <c r="FG426" s="222"/>
      <c r="FH426" s="223"/>
      <c r="FL426" s="221"/>
      <c r="FO426" s="50"/>
      <c r="FP426" s="115"/>
      <c r="FQ426" s="43"/>
      <c r="FR426" s="43"/>
      <c r="FS426" s="43"/>
      <c r="FT426" s="115"/>
      <c r="FW426" s="50"/>
      <c r="FX426" s="115"/>
      <c r="FY426" s="222"/>
      <c r="FZ426" s="223"/>
      <c r="GD426" s="221"/>
      <c r="GG426" s="50"/>
      <c r="GH426" s="115"/>
      <c r="GI426" s="43"/>
      <c r="GJ426" s="43"/>
      <c r="GK426" s="43"/>
      <c r="GL426" s="115"/>
      <c r="GO426" s="50"/>
      <c r="GP426" s="115"/>
      <c r="GQ426" s="222"/>
    </row>
    <row r="427">
      <c r="A427" s="218"/>
      <c r="B427" s="219"/>
      <c r="C427" s="15"/>
      <c r="D427" s="15"/>
      <c r="E427" s="15"/>
      <c r="F427" s="71"/>
      <c r="G427" s="15"/>
      <c r="H427" s="15"/>
      <c r="I427" s="28"/>
      <c r="J427" s="71"/>
      <c r="K427" s="35"/>
      <c r="L427" s="35"/>
      <c r="M427" s="35"/>
      <c r="N427" s="71"/>
      <c r="O427" s="15"/>
      <c r="P427" s="15"/>
      <c r="Q427" s="28"/>
      <c r="R427" s="71"/>
      <c r="S427" s="173"/>
      <c r="T427" s="219"/>
      <c r="U427" s="15"/>
      <c r="V427" s="15"/>
      <c r="W427" s="15"/>
      <c r="X427" s="165"/>
      <c r="Y427" s="15"/>
      <c r="Z427" s="15"/>
      <c r="AA427" s="28"/>
      <c r="AB427" s="71"/>
      <c r="AC427" s="35"/>
      <c r="AD427" s="35"/>
      <c r="AE427" s="35"/>
      <c r="AF427" s="71"/>
      <c r="AG427" s="15"/>
      <c r="AH427" s="15"/>
      <c r="AI427" s="15"/>
      <c r="AJ427" s="71"/>
      <c r="AK427" s="173"/>
      <c r="AL427" s="219"/>
      <c r="AM427" s="15"/>
      <c r="AN427" s="15"/>
      <c r="AO427" s="15"/>
      <c r="AP427" s="165"/>
      <c r="AQ427" s="15"/>
      <c r="AR427" s="15"/>
      <c r="AS427" s="28"/>
      <c r="AT427" s="71"/>
      <c r="AU427" s="35"/>
      <c r="AV427" s="35"/>
      <c r="AW427" s="35"/>
      <c r="AX427" s="71"/>
      <c r="AY427" s="15"/>
      <c r="AZ427" s="15"/>
      <c r="BA427" s="28"/>
      <c r="BB427" s="71"/>
      <c r="BC427" s="173"/>
      <c r="BD427" s="220"/>
      <c r="BH427" s="221"/>
      <c r="BK427" s="50"/>
      <c r="BL427" s="115"/>
      <c r="BM427" s="43"/>
      <c r="BN427" s="43"/>
      <c r="BO427" s="43"/>
      <c r="BP427" s="115"/>
      <c r="BS427" s="50"/>
      <c r="BT427" s="115"/>
      <c r="BU427" s="222"/>
      <c r="BV427" s="223"/>
      <c r="BZ427" s="221"/>
      <c r="CC427" s="50"/>
      <c r="CD427" s="115"/>
      <c r="CE427" s="43"/>
      <c r="CF427" s="43"/>
      <c r="CG427" s="43"/>
      <c r="CH427" s="115"/>
      <c r="CK427" s="50"/>
      <c r="CL427" s="115"/>
      <c r="CM427" s="222"/>
      <c r="CN427" s="223"/>
      <c r="CR427" s="221"/>
      <c r="CU427" s="50"/>
      <c r="CV427" s="115"/>
      <c r="CW427" s="43"/>
      <c r="CX427" s="43"/>
      <c r="CY427" s="43"/>
      <c r="CZ427" s="115"/>
      <c r="DC427" s="50"/>
      <c r="DD427" s="115"/>
      <c r="DE427" s="222"/>
      <c r="DF427" s="223"/>
      <c r="DJ427" s="221"/>
      <c r="DM427" s="50"/>
      <c r="DN427" s="115"/>
      <c r="DO427" s="43"/>
      <c r="DP427" s="43"/>
      <c r="DQ427" s="43"/>
      <c r="DR427" s="115"/>
      <c r="DU427" s="50"/>
      <c r="DV427" s="115"/>
      <c r="DW427" s="222"/>
      <c r="DX427" s="223"/>
      <c r="EB427" s="221"/>
      <c r="EE427" s="50"/>
      <c r="EF427" s="115"/>
      <c r="EG427" s="43"/>
      <c r="EH427" s="43"/>
      <c r="EI427" s="43"/>
      <c r="EJ427" s="115"/>
      <c r="EM427" s="50"/>
      <c r="EN427" s="115"/>
      <c r="EO427" s="222"/>
      <c r="EP427" s="223"/>
      <c r="ET427" s="221"/>
      <c r="EW427" s="50"/>
      <c r="EX427" s="115"/>
      <c r="EY427" s="43"/>
      <c r="EZ427" s="43"/>
      <c r="FA427" s="43"/>
      <c r="FB427" s="115"/>
      <c r="FE427" s="50"/>
      <c r="FF427" s="115"/>
      <c r="FG427" s="222"/>
      <c r="FH427" s="223"/>
      <c r="FL427" s="221"/>
      <c r="FO427" s="50"/>
      <c r="FP427" s="115"/>
      <c r="FQ427" s="43"/>
      <c r="FR427" s="43"/>
      <c r="FS427" s="43"/>
      <c r="FT427" s="115"/>
      <c r="FW427" s="50"/>
      <c r="FX427" s="115"/>
      <c r="FY427" s="222"/>
      <c r="FZ427" s="223"/>
      <c r="GD427" s="221"/>
      <c r="GG427" s="50"/>
      <c r="GH427" s="115"/>
      <c r="GI427" s="43"/>
      <c r="GJ427" s="43"/>
      <c r="GK427" s="43"/>
      <c r="GL427" s="115"/>
      <c r="GO427" s="50"/>
      <c r="GP427" s="115"/>
      <c r="GQ427" s="222"/>
    </row>
    <row r="428">
      <c r="A428" s="218"/>
      <c r="B428" s="219"/>
      <c r="C428" s="15"/>
      <c r="D428" s="15"/>
      <c r="E428" s="15"/>
      <c r="F428" s="71"/>
      <c r="G428" s="15"/>
      <c r="H428" s="15"/>
      <c r="I428" s="28"/>
      <c r="J428" s="71"/>
      <c r="K428" s="35"/>
      <c r="L428" s="35"/>
      <c r="M428" s="35"/>
      <c r="N428" s="71"/>
      <c r="O428" s="15"/>
      <c r="P428" s="15"/>
      <c r="Q428" s="28"/>
      <c r="R428" s="71"/>
      <c r="S428" s="173"/>
      <c r="T428" s="219"/>
      <c r="U428" s="15"/>
      <c r="V428" s="15"/>
      <c r="W428" s="15"/>
      <c r="X428" s="165"/>
      <c r="Y428" s="15"/>
      <c r="Z428" s="15"/>
      <c r="AA428" s="28"/>
      <c r="AB428" s="71"/>
      <c r="AC428" s="35"/>
      <c r="AD428" s="35"/>
      <c r="AE428" s="35"/>
      <c r="AF428" s="71"/>
      <c r="AG428" s="15"/>
      <c r="AH428" s="15"/>
      <c r="AI428" s="15"/>
      <c r="AJ428" s="71"/>
      <c r="AK428" s="173"/>
      <c r="AL428" s="219"/>
      <c r="AM428" s="15"/>
      <c r="AN428" s="15"/>
      <c r="AO428" s="15"/>
      <c r="AP428" s="165"/>
      <c r="AQ428" s="15"/>
      <c r="AR428" s="15"/>
      <c r="AS428" s="28"/>
      <c r="AT428" s="71"/>
      <c r="AU428" s="35"/>
      <c r="AV428" s="35"/>
      <c r="AW428" s="35"/>
      <c r="AX428" s="71"/>
      <c r="AY428" s="15"/>
      <c r="AZ428" s="15"/>
      <c r="BA428" s="28"/>
      <c r="BB428" s="71"/>
      <c r="BC428" s="173"/>
      <c r="BD428" s="220"/>
      <c r="BH428" s="221"/>
      <c r="BK428" s="50"/>
      <c r="BL428" s="115"/>
      <c r="BM428" s="43"/>
      <c r="BN428" s="43"/>
      <c r="BO428" s="43"/>
      <c r="BP428" s="115"/>
      <c r="BS428" s="50"/>
      <c r="BT428" s="115"/>
      <c r="BU428" s="222"/>
      <c r="BV428" s="223"/>
      <c r="BZ428" s="221"/>
      <c r="CC428" s="50"/>
      <c r="CD428" s="115"/>
      <c r="CE428" s="43"/>
      <c r="CF428" s="43"/>
      <c r="CG428" s="43"/>
      <c r="CH428" s="115"/>
      <c r="CK428" s="50"/>
      <c r="CL428" s="115"/>
      <c r="CM428" s="222"/>
      <c r="CN428" s="223"/>
      <c r="CR428" s="221"/>
      <c r="CU428" s="50"/>
      <c r="CV428" s="115"/>
      <c r="CW428" s="43"/>
      <c r="CX428" s="43"/>
      <c r="CY428" s="43"/>
      <c r="CZ428" s="115"/>
      <c r="DC428" s="50"/>
      <c r="DD428" s="115"/>
      <c r="DE428" s="222"/>
      <c r="DF428" s="223"/>
      <c r="DJ428" s="221"/>
      <c r="DM428" s="50"/>
      <c r="DN428" s="115"/>
      <c r="DO428" s="43"/>
      <c r="DP428" s="43"/>
      <c r="DQ428" s="43"/>
      <c r="DR428" s="115"/>
      <c r="DU428" s="50"/>
      <c r="DV428" s="115"/>
      <c r="DW428" s="222"/>
      <c r="DX428" s="223"/>
      <c r="EB428" s="221"/>
      <c r="EE428" s="50"/>
      <c r="EF428" s="115"/>
      <c r="EG428" s="43"/>
      <c r="EH428" s="43"/>
      <c r="EI428" s="43"/>
      <c r="EJ428" s="115"/>
      <c r="EM428" s="50"/>
      <c r="EN428" s="115"/>
      <c r="EO428" s="222"/>
      <c r="EP428" s="223"/>
      <c r="ET428" s="221"/>
      <c r="EW428" s="50"/>
      <c r="EX428" s="115"/>
      <c r="EY428" s="43"/>
      <c r="EZ428" s="43"/>
      <c r="FA428" s="43"/>
      <c r="FB428" s="115"/>
      <c r="FE428" s="50"/>
      <c r="FF428" s="115"/>
      <c r="FG428" s="222"/>
      <c r="FH428" s="223"/>
      <c r="FL428" s="221"/>
      <c r="FO428" s="50"/>
      <c r="FP428" s="115"/>
      <c r="FQ428" s="43"/>
      <c r="FR428" s="43"/>
      <c r="FS428" s="43"/>
      <c r="FT428" s="115"/>
      <c r="FW428" s="50"/>
      <c r="FX428" s="115"/>
      <c r="FY428" s="222"/>
      <c r="FZ428" s="223"/>
      <c r="GD428" s="221"/>
      <c r="GG428" s="50"/>
      <c r="GH428" s="115"/>
      <c r="GI428" s="43"/>
      <c r="GJ428" s="43"/>
      <c r="GK428" s="43"/>
      <c r="GL428" s="115"/>
      <c r="GO428" s="50"/>
      <c r="GP428" s="115"/>
      <c r="GQ428" s="222"/>
    </row>
    <row r="429">
      <c r="A429" s="218"/>
      <c r="B429" s="219"/>
      <c r="C429" s="15"/>
      <c r="D429" s="15"/>
      <c r="E429" s="15"/>
      <c r="F429" s="71"/>
      <c r="G429" s="15"/>
      <c r="H429" s="15"/>
      <c r="I429" s="28"/>
      <c r="J429" s="71"/>
      <c r="K429" s="35"/>
      <c r="L429" s="35"/>
      <c r="M429" s="35"/>
      <c r="N429" s="71"/>
      <c r="O429" s="15"/>
      <c r="P429" s="15"/>
      <c r="Q429" s="28"/>
      <c r="R429" s="71"/>
      <c r="S429" s="173"/>
      <c r="T429" s="219"/>
      <c r="U429" s="15"/>
      <c r="V429" s="15"/>
      <c r="W429" s="15"/>
      <c r="X429" s="165"/>
      <c r="Y429" s="15"/>
      <c r="Z429" s="15"/>
      <c r="AA429" s="28"/>
      <c r="AB429" s="71"/>
      <c r="AC429" s="35"/>
      <c r="AD429" s="35"/>
      <c r="AE429" s="35"/>
      <c r="AF429" s="71"/>
      <c r="AG429" s="15"/>
      <c r="AH429" s="15"/>
      <c r="AI429" s="15"/>
      <c r="AJ429" s="71"/>
      <c r="AK429" s="173"/>
      <c r="AL429" s="219"/>
      <c r="AM429" s="15"/>
      <c r="AN429" s="15"/>
      <c r="AO429" s="15"/>
      <c r="AP429" s="165"/>
      <c r="AQ429" s="15"/>
      <c r="AR429" s="15"/>
      <c r="AS429" s="28"/>
      <c r="AT429" s="71"/>
      <c r="AU429" s="35"/>
      <c r="AV429" s="35"/>
      <c r="AW429" s="35"/>
      <c r="AX429" s="71"/>
      <c r="AY429" s="15"/>
      <c r="AZ429" s="15"/>
      <c r="BA429" s="28"/>
      <c r="BB429" s="71"/>
      <c r="BC429" s="173"/>
      <c r="BD429" s="220"/>
      <c r="BH429" s="221"/>
      <c r="BK429" s="50"/>
      <c r="BL429" s="115"/>
      <c r="BM429" s="43"/>
      <c r="BN429" s="43"/>
      <c r="BO429" s="43"/>
      <c r="BP429" s="115"/>
      <c r="BS429" s="50"/>
      <c r="BT429" s="115"/>
      <c r="BU429" s="222"/>
      <c r="BV429" s="223"/>
      <c r="BZ429" s="221"/>
      <c r="CC429" s="50"/>
      <c r="CD429" s="115"/>
      <c r="CE429" s="43"/>
      <c r="CF429" s="43"/>
      <c r="CG429" s="43"/>
      <c r="CH429" s="115"/>
      <c r="CK429" s="50"/>
      <c r="CL429" s="115"/>
      <c r="CM429" s="222"/>
      <c r="CN429" s="223"/>
      <c r="CR429" s="221"/>
      <c r="CU429" s="50"/>
      <c r="CV429" s="115"/>
      <c r="CW429" s="43"/>
      <c r="CX429" s="43"/>
      <c r="CY429" s="43"/>
      <c r="CZ429" s="115"/>
      <c r="DC429" s="50"/>
      <c r="DD429" s="115"/>
      <c r="DE429" s="222"/>
      <c r="DF429" s="223"/>
      <c r="DJ429" s="221"/>
      <c r="DM429" s="50"/>
      <c r="DN429" s="115"/>
      <c r="DO429" s="43"/>
      <c r="DP429" s="43"/>
      <c r="DQ429" s="43"/>
      <c r="DR429" s="115"/>
      <c r="DU429" s="50"/>
      <c r="DV429" s="115"/>
      <c r="DW429" s="222"/>
      <c r="DX429" s="223"/>
      <c r="EB429" s="221"/>
      <c r="EE429" s="50"/>
      <c r="EF429" s="115"/>
      <c r="EG429" s="43"/>
      <c r="EH429" s="43"/>
      <c r="EI429" s="43"/>
      <c r="EJ429" s="115"/>
      <c r="EM429" s="50"/>
      <c r="EN429" s="115"/>
      <c r="EO429" s="222"/>
      <c r="EP429" s="223"/>
      <c r="ET429" s="221"/>
      <c r="EW429" s="50"/>
      <c r="EX429" s="115"/>
      <c r="EY429" s="43"/>
      <c r="EZ429" s="43"/>
      <c r="FA429" s="43"/>
      <c r="FB429" s="115"/>
      <c r="FE429" s="50"/>
      <c r="FF429" s="115"/>
      <c r="FG429" s="222"/>
      <c r="FH429" s="223"/>
      <c r="FL429" s="221"/>
      <c r="FO429" s="50"/>
      <c r="FP429" s="115"/>
      <c r="FQ429" s="43"/>
      <c r="FR429" s="43"/>
      <c r="FS429" s="43"/>
      <c r="FT429" s="115"/>
      <c r="FW429" s="50"/>
      <c r="FX429" s="115"/>
      <c r="FY429" s="222"/>
      <c r="FZ429" s="223"/>
      <c r="GD429" s="221"/>
      <c r="GG429" s="50"/>
      <c r="GH429" s="115"/>
      <c r="GI429" s="43"/>
      <c r="GJ429" s="43"/>
      <c r="GK429" s="43"/>
      <c r="GL429" s="115"/>
      <c r="GO429" s="50"/>
      <c r="GP429" s="115"/>
      <c r="GQ429" s="222"/>
    </row>
    <row r="430">
      <c r="A430" s="218"/>
      <c r="B430" s="219"/>
      <c r="C430" s="15"/>
      <c r="D430" s="15"/>
      <c r="E430" s="15"/>
      <c r="F430" s="71"/>
      <c r="G430" s="15"/>
      <c r="H430" s="15"/>
      <c r="I430" s="28"/>
      <c r="J430" s="71"/>
      <c r="K430" s="35"/>
      <c r="L430" s="35"/>
      <c r="M430" s="35"/>
      <c r="N430" s="71"/>
      <c r="O430" s="15"/>
      <c r="P430" s="15"/>
      <c r="Q430" s="28"/>
      <c r="R430" s="71"/>
      <c r="S430" s="173"/>
      <c r="T430" s="219"/>
      <c r="U430" s="15"/>
      <c r="V430" s="15"/>
      <c r="W430" s="15"/>
      <c r="X430" s="165"/>
      <c r="Y430" s="15"/>
      <c r="Z430" s="15"/>
      <c r="AA430" s="28"/>
      <c r="AB430" s="71"/>
      <c r="AC430" s="35"/>
      <c r="AD430" s="35"/>
      <c r="AE430" s="35"/>
      <c r="AF430" s="71"/>
      <c r="AG430" s="15"/>
      <c r="AH430" s="15"/>
      <c r="AI430" s="15"/>
      <c r="AJ430" s="71"/>
      <c r="AK430" s="173"/>
      <c r="AL430" s="219"/>
      <c r="AM430" s="15"/>
      <c r="AN430" s="15"/>
      <c r="AO430" s="15"/>
      <c r="AP430" s="165"/>
      <c r="AQ430" s="15"/>
      <c r="AR430" s="15"/>
      <c r="AS430" s="28"/>
      <c r="AT430" s="71"/>
      <c r="AU430" s="35"/>
      <c r="AV430" s="35"/>
      <c r="AW430" s="35"/>
      <c r="AX430" s="71"/>
      <c r="AY430" s="15"/>
      <c r="AZ430" s="15"/>
      <c r="BA430" s="28"/>
      <c r="BB430" s="71"/>
      <c r="BC430" s="173"/>
      <c r="BD430" s="220"/>
      <c r="BH430" s="221"/>
      <c r="BK430" s="50"/>
      <c r="BL430" s="115"/>
      <c r="BM430" s="43"/>
      <c r="BN430" s="43"/>
      <c r="BO430" s="43"/>
      <c r="BP430" s="115"/>
      <c r="BS430" s="50"/>
      <c r="BT430" s="115"/>
      <c r="BU430" s="222"/>
      <c r="BV430" s="223"/>
      <c r="BZ430" s="221"/>
      <c r="CC430" s="50"/>
      <c r="CD430" s="115"/>
      <c r="CE430" s="43"/>
      <c r="CF430" s="43"/>
      <c r="CG430" s="43"/>
      <c r="CH430" s="115"/>
      <c r="CK430" s="50"/>
      <c r="CL430" s="115"/>
      <c r="CM430" s="222"/>
      <c r="CN430" s="223"/>
      <c r="CR430" s="221"/>
      <c r="CU430" s="50"/>
      <c r="CV430" s="115"/>
      <c r="CW430" s="43"/>
      <c r="CX430" s="43"/>
      <c r="CY430" s="43"/>
      <c r="CZ430" s="115"/>
      <c r="DC430" s="50"/>
      <c r="DD430" s="115"/>
      <c r="DE430" s="222"/>
      <c r="DF430" s="223"/>
      <c r="DJ430" s="221"/>
      <c r="DM430" s="50"/>
      <c r="DN430" s="115"/>
      <c r="DO430" s="43"/>
      <c r="DP430" s="43"/>
      <c r="DQ430" s="43"/>
      <c r="DR430" s="115"/>
      <c r="DU430" s="50"/>
      <c r="DV430" s="115"/>
      <c r="DW430" s="222"/>
      <c r="DX430" s="223"/>
      <c r="EB430" s="221"/>
      <c r="EE430" s="50"/>
      <c r="EF430" s="115"/>
      <c r="EG430" s="43"/>
      <c r="EH430" s="43"/>
      <c r="EI430" s="43"/>
      <c r="EJ430" s="115"/>
      <c r="EM430" s="50"/>
      <c r="EN430" s="115"/>
      <c r="EO430" s="222"/>
      <c r="EP430" s="223"/>
      <c r="ET430" s="221"/>
      <c r="EW430" s="50"/>
      <c r="EX430" s="115"/>
      <c r="EY430" s="43"/>
      <c r="EZ430" s="43"/>
      <c r="FA430" s="43"/>
      <c r="FB430" s="115"/>
      <c r="FE430" s="50"/>
      <c r="FF430" s="115"/>
      <c r="FG430" s="222"/>
      <c r="FH430" s="223"/>
      <c r="FL430" s="221"/>
      <c r="FO430" s="50"/>
      <c r="FP430" s="115"/>
      <c r="FQ430" s="43"/>
      <c r="FR430" s="43"/>
      <c r="FS430" s="43"/>
      <c r="FT430" s="115"/>
      <c r="FW430" s="50"/>
      <c r="FX430" s="115"/>
      <c r="FY430" s="222"/>
      <c r="FZ430" s="223"/>
      <c r="GD430" s="221"/>
      <c r="GG430" s="50"/>
      <c r="GH430" s="115"/>
      <c r="GI430" s="43"/>
      <c r="GJ430" s="43"/>
      <c r="GK430" s="43"/>
      <c r="GL430" s="115"/>
      <c r="GO430" s="50"/>
      <c r="GP430" s="115"/>
      <c r="GQ430" s="222"/>
    </row>
    <row r="431">
      <c r="A431" s="218"/>
      <c r="B431" s="219"/>
      <c r="C431" s="15"/>
      <c r="D431" s="15"/>
      <c r="E431" s="15"/>
      <c r="F431" s="71"/>
      <c r="G431" s="15"/>
      <c r="H431" s="15"/>
      <c r="I431" s="28"/>
      <c r="J431" s="71"/>
      <c r="K431" s="35"/>
      <c r="L431" s="35"/>
      <c r="M431" s="35"/>
      <c r="N431" s="71"/>
      <c r="O431" s="15"/>
      <c r="P431" s="15"/>
      <c r="Q431" s="28"/>
      <c r="R431" s="71"/>
      <c r="S431" s="173"/>
      <c r="T431" s="219"/>
      <c r="U431" s="15"/>
      <c r="V431" s="15"/>
      <c r="W431" s="15"/>
      <c r="X431" s="165"/>
      <c r="Y431" s="15"/>
      <c r="Z431" s="15"/>
      <c r="AA431" s="28"/>
      <c r="AB431" s="71"/>
      <c r="AC431" s="35"/>
      <c r="AD431" s="35"/>
      <c r="AE431" s="35"/>
      <c r="AF431" s="71"/>
      <c r="AG431" s="15"/>
      <c r="AH431" s="15"/>
      <c r="AI431" s="15"/>
      <c r="AJ431" s="71"/>
      <c r="AK431" s="173"/>
      <c r="AL431" s="219"/>
      <c r="AM431" s="15"/>
      <c r="AN431" s="15"/>
      <c r="AO431" s="15"/>
      <c r="AP431" s="165"/>
      <c r="AQ431" s="15"/>
      <c r="AR431" s="15"/>
      <c r="AS431" s="28"/>
      <c r="AT431" s="71"/>
      <c r="AU431" s="35"/>
      <c r="AV431" s="35"/>
      <c r="AW431" s="35"/>
      <c r="AX431" s="71"/>
      <c r="AY431" s="15"/>
      <c r="AZ431" s="15"/>
      <c r="BA431" s="28"/>
      <c r="BB431" s="71"/>
      <c r="BC431" s="173"/>
      <c r="BD431" s="220"/>
      <c r="BH431" s="221"/>
      <c r="BK431" s="50"/>
      <c r="BL431" s="115"/>
      <c r="BM431" s="43"/>
      <c r="BN431" s="43"/>
      <c r="BO431" s="43"/>
      <c r="BP431" s="115"/>
      <c r="BS431" s="50"/>
      <c r="BT431" s="115"/>
      <c r="BU431" s="222"/>
      <c r="BV431" s="223"/>
      <c r="BZ431" s="221"/>
      <c r="CC431" s="50"/>
      <c r="CD431" s="115"/>
      <c r="CE431" s="43"/>
      <c r="CF431" s="43"/>
      <c r="CG431" s="43"/>
      <c r="CH431" s="115"/>
      <c r="CK431" s="50"/>
      <c r="CL431" s="115"/>
      <c r="CM431" s="222"/>
      <c r="CN431" s="223"/>
      <c r="CR431" s="221"/>
      <c r="CU431" s="50"/>
      <c r="CV431" s="115"/>
      <c r="CW431" s="43"/>
      <c r="CX431" s="43"/>
      <c r="CY431" s="43"/>
      <c r="CZ431" s="115"/>
      <c r="DC431" s="50"/>
      <c r="DD431" s="115"/>
      <c r="DE431" s="222"/>
      <c r="DF431" s="223"/>
      <c r="DJ431" s="221"/>
      <c r="DM431" s="50"/>
      <c r="DN431" s="115"/>
      <c r="DO431" s="43"/>
      <c r="DP431" s="43"/>
      <c r="DQ431" s="43"/>
      <c r="DR431" s="115"/>
      <c r="DU431" s="50"/>
      <c r="DV431" s="115"/>
      <c r="DW431" s="222"/>
      <c r="DX431" s="223"/>
      <c r="EB431" s="221"/>
      <c r="EE431" s="50"/>
      <c r="EF431" s="115"/>
      <c r="EG431" s="43"/>
      <c r="EH431" s="43"/>
      <c r="EI431" s="43"/>
      <c r="EJ431" s="115"/>
      <c r="EM431" s="50"/>
      <c r="EN431" s="115"/>
      <c r="EO431" s="222"/>
      <c r="EP431" s="223"/>
      <c r="ET431" s="221"/>
      <c r="EW431" s="50"/>
      <c r="EX431" s="115"/>
      <c r="EY431" s="43"/>
      <c r="EZ431" s="43"/>
      <c r="FA431" s="43"/>
      <c r="FB431" s="115"/>
      <c r="FE431" s="50"/>
      <c r="FF431" s="115"/>
      <c r="FG431" s="222"/>
      <c r="FH431" s="223"/>
      <c r="FL431" s="221"/>
      <c r="FO431" s="50"/>
      <c r="FP431" s="115"/>
      <c r="FQ431" s="43"/>
      <c r="FR431" s="43"/>
      <c r="FS431" s="43"/>
      <c r="FT431" s="115"/>
      <c r="FW431" s="50"/>
      <c r="FX431" s="115"/>
      <c r="FY431" s="222"/>
      <c r="FZ431" s="223"/>
      <c r="GD431" s="221"/>
      <c r="GG431" s="50"/>
      <c r="GH431" s="115"/>
      <c r="GI431" s="43"/>
      <c r="GJ431" s="43"/>
      <c r="GK431" s="43"/>
      <c r="GL431" s="115"/>
      <c r="GO431" s="50"/>
      <c r="GP431" s="115"/>
      <c r="GQ431" s="222"/>
    </row>
    <row r="432">
      <c r="A432" s="218"/>
      <c r="B432" s="219"/>
      <c r="C432" s="15"/>
      <c r="D432" s="15"/>
      <c r="E432" s="15"/>
      <c r="F432" s="71"/>
      <c r="G432" s="15"/>
      <c r="H432" s="15"/>
      <c r="I432" s="28"/>
      <c r="J432" s="71"/>
      <c r="K432" s="35"/>
      <c r="L432" s="35"/>
      <c r="M432" s="35"/>
      <c r="N432" s="71"/>
      <c r="O432" s="15"/>
      <c r="P432" s="15"/>
      <c r="Q432" s="28"/>
      <c r="R432" s="71"/>
      <c r="S432" s="173"/>
      <c r="T432" s="219"/>
      <c r="U432" s="15"/>
      <c r="V432" s="15"/>
      <c r="W432" s="15"/>
      <c r="X432" s="165"/>
      <c r="Y432" s="15"/>
      <c r="Z432" s="15"/>
      <c r="AA432" s="28"/>
      <c r="AB432" s="71"/>
      <c r="AC432" s="35"/>
      <c r="AD432" s="35"/>
      <c r="AE432" s="35"/>
      <c r="AF432" s="71"/>
      <c r="AG432" s="15"/>
      <c r="AH432" s="15"/>
      <c r="AI432" s="15"/>
      <c r="AJ432" s="71"/>
      <c r="AK432" s="173"/>
      <c r="AL432" s="219"/>
      <c r="AM432" s="15"/>
      <c r="AN432" s="15"/>
      <c r="AO432" s="15"/>
      <c r="AP432" s="165"/>
      <c r="AQ432" s="15"/>
      <c r="AR432" s="15"/>
      <c r="AS432" s="28"/>
      <c r="AT432" s="71"/>
      <c r="AU432" s="35"/>
      <c r="AV432" s="35"/>
      <c r="AW432" s="35"/>
      <c r="AX432" s="71"/>
      <c r="AY432" s="15"/>
      <c r="AZ432" s="15"/>
      <c r="BA432" s="28"/>
      <c r="BB432" s="71"/>
      <c r="BC432" s="173"/>
      <c r="BD432" s="220"/>
      <c r="BH432" s="221"/>
      <c r="BK432" s="50"/>
      <c r="BL432" s="115"/>
      <c r="BM432" s="43"/>
      <c r="BN432" s="43"/>
      <c r="BO432" s="43"/>
      <c r="BP432" s="115"/>
      <c r="BS432" s="50"/>
      <c r="BT432" s="115"/>
      <c r="BU432" s="222"/>
      <c r="BV432" s="223"/>
      <c r="BZ432" s="221"/>
      <c r="CC432" s="50"/>
      <c r="CD432" s="115"/>
      <c r="CE432" s="43"/>
      <c r="CF432" s="43"/>
      <c r="CG432" s="43"/>
      <c r="CH432" s="115"/>
      <c r="CK432" s="50"/>
      <c r="CL432" s="115"/>
      <c r="CM432" s="222"/>
      <c r="CN432" s="223"/>
      <c r="CR432" s="221"/>
      <c r="CU432" s="50"/>
      <c r="CV432" s="115"/>
      <c r="CW432" s="43"/>
      <c r="CX432" s="43"/>
      <c r="CY432" s="43"/>
      <c r="CZ432" s="115"/>
      <c r="DC432" s="50"/>
      <c r="DD432" s="115"/>
      <c r="DE432" s="222"/>
      <c r="DF432" s="223"/>
      <c r="DJ432" s="221"/>
      <c r="DM432" s="50"/>
      <c r="DN432" s="115"/>
      <c r="DO432" s="43"/>
      <c r="DP432" s="43"/>
      <c r="DQ432" s="43"/>
      <c r="DR432" s="115"/>
      <c r="DU432" s="50"/>
      <c r="DV432" s="115"/>
      <c r="DW432" s="222"/>
      <c r="DX432" s="223"/>
      <c r="EB432" s="221"/>
      <c r="EE432" s="50"/>
      <c r="EF432" s="115"/>
      <c r="EG432" s="43"/>
      <c r="EH432" s="43"/>
      <c r="EI432" s="43"/>
      <c r="EJ432" s="115"/>
      <c r="EM432" s="50"/>
      <c r="EN432" s="115"/>
      <c r="EO432" s="222"/>
      <c r="EP432" s="223"/>
      <c r="ET432" s="221"/>
      <c r="EW432" s="50"/>
      <c r="EX432" s="115"/>
      <c r="EY432" s="43"/>
      <c r="EZ432" s="43"/>
      <c r="FA432" s="43"/>
      <c r="FB432" s="115"/>
      <c r="FE432" s="50"/>
      <c r="FF432" s="115"/>
      <c r="FG432" s="222"/>
      <c r="FH432" s="223"/>
      <c r="FL432" s="221"/>
      <c r="FO432" s="50"/>
      <c r="FP432" s="115"/>
      <c r="FQ432" s="43"/>
      <c r="FR432" s="43"/>
      <c r="FS432" s="43"/>
      <c r="FT432" s="115"/>
      <c r="FW432" s="50"/>
      <c r="FX432" s="115"/>
      <c r="FY432" s="222"/>
      <c r="FZ432" s="223"/>
      <c r="GD432" s="221"/>
      <c r="GG432" s="50"/>
      <c r="GH432" s="115"/>
      <c r="GI432" s="43"/>
      <c r="GJ432" s="43"/>
      <c r="GK432" s="43"/>
      <c r="GL432" s="115"/>
      <c r="GO432" s="50"/>
      <c r="GP432" s="115"/>
      <c r="GQ432" s="222"/>
    </row>
    <row r="433">
      <c r="A433" s="218"/>
      <c r="B433" s="219"/>
      <c r="C433" s="15"/>
      <c r="D433" s="15"/>
      <c r="E433" s="15"/>
      <c r="F433" s="71"/>
      <c r="G433" s="15"/>
      <c r="H433" s="15"/>
      <c r="I433" s="28"/>
      <c r="J433" s="71"/>
      <c r="K433" s="35"/>
      <c r="L433" s="35"/>
      <c r="M433" s="35"/>
      <c r="N433" s="71"/>
      <c r="O433" s="15"/>
      <c r="P433" s="15"/>
      <c r="Q433" s="28"/>
      <c r="R433" s="71"/>
      <c r="S433" s="173"/>
      <c r="T433" s="219"/>
      <c r="U433" s="15"/>
      <c r="V433" s="15"/>
      <c r="W433" s="15"/>
      <c r="X433" s="165"/>
      <c r="Y433" s="15"/>
      <c r="Z433" s="15"/>
      <c r="AA433" s="28"/>
      <c r="AB433" s="71"/>
      <c r="AC433" s="35"/>
      <c r="AD433" s="35"/>
      <c r="AE433" s="35"/>
      <c r="AF433" s="71"/>
      <c r="AG433" s="15"/>
      <c r="AH433" s="15"/>
      <c r="AI433" s="15"/>
      <c r="AJ433" s="71"/>
      <c r="AK433" s="173"/>
      <c r="AL433" s="219"/>
      <c r="AM433" s="15"/>
      <c r="AN433" s="15"/>
      <c r="AO433" s="15"/>
      <c r="AP433" s="165"/>
      <c r="AQ433" s="15"/>
      <c r="AR433" s="15"/>
      <c r="AS433" s="28"/>
      <c r="AT433" s="71"/>
      <c r="AU433" s="35"/>
      <c r="AV433" s="35"/>
      <c r="AW433" s="35"/>
      <c r="AX433" s="71"/>
      <c r="AY433" s="15"/>
      <c r="AZ433" s="15"/>
      <c r="BA433" s="28"/>
      <c r="BB433" s="71"/>
      <c r="BC433" s="173"/>
      <c r="BD433" s="220"/>
      <c r="BH433" s="221"/>
      <c r="BK433" s="50"/>
      <c r="BL433" s="115"/>
      <c r="BM433" s="43"/>
      <c r="BN433" s="43"/>
      <c r="BO433" s="43"/>
      <c r="BP433" s="115"/>
      <c r="BS433" s="50"/>
      <c r="BT433" s="115"/>
      <c r="BU433" s="222"/>
      <c r="BV433" s="223"/>
      <c r="BZ433" s="221"/>
      <c r="CC433" s="50"/>
      <c r="CD433" s="115"/>
      <c r="CE433" s="43"/>
      <c r="CF433" s="43"/>
      <c r="CG433" s="43"/>
      <c r="CH433" s="115"/>
      <c r="CK433" s="50"/>
      <c r="CL433" s="115"/>
      <c r="CM433" s="222"/>
      <c r="CN433" s="223"/>
      <c r="CR433" s="221"/>
      <c r="CU433" s="50"/>
      <c r="CV433" s="115"/>
      <c r="CW433" s="43"/>
      <c r="CX433" s="43"/>
      <c r="CY433" s="43"/>
      <c r="CZ433" s="115"/>
      <c r="DC433" s="50"/>
      <c r="DD433" s="115"/>
      <c r="DE433" s="222"/>
      <c r="DF433" s="223"/>
      <c r="DJ433" s="221"/>
      <c r="DM433" s="50"/>
      <c r="DN433" s="115"/>
      <c r="DO433" s="43"/>
      <c r="DP433" s="43"/>
      <c r="DQ433" s="43"/>
      <c r="DR433" s="115"/>
      <c r="DU433" s="50"/>
      <c r="DV433" s="115"/>
      <c r="DW433" s="222"/>
      <c r="DX433" s="223"/>
      <c r="EB433" s="221"/>
      <c r="EE433" s="50"/>
      <c r="EF433" s="115"/>
      <c r="EG433" s="43"/>
      <c r="EH433" s="43"/>
      <c r="EI433" s="43"/>
      <c r="EJ433" s="115"/>
      <c r="EM433" s="50"/>
      <c r="EN433" s="115"/>
      <c r="EO433" s="222"/>
      <c r="EP433" s="223"/>
      <c r="ET433" s="221"/>
      <c r="EW433" s="50"/>
      <c r="EX433" s="115"/>
      <c r="EY433" s="43"/>
      <c r="EZ433" s="43"/>
      <c r="FA433" s="43"/>
      <c r="FB433" s="115"/>
      <c r="FE433" s="50"/>
      <c r="FF433" s="115"/>
      <c r="FG433" s="222"/>
      <c r="FH433" s="223"/>
      <c r="FL433" s="221"/>
      <c r="FO433" s="50"/>
      <c r="FP433" s="115"/>
      <c r="FQ433" s="43"/>
      <c r="FR433" s="43"/>
      <c r="FS433" s="43"/>
      <c r="FT433" s="115"/>
      <c r="FW433" s="50"/>
      <c r="FX433" s="115"/>
      <c r="FY433" s="222"/>
      <c r="FZ433" s="223"/>
      <c r="GD433" s="221"/>
      <c r="GG433" s="50"/>
      <c r="GH433" s="115"/>
      <c r="GI433" s="43"/>
      <c r="GJ433" s="43"/>
      <c r="GK433" s="43"/>
      <c r="GL433" s="115"/>
      <c r="GO433" s="50"/>
      <c r="GP433" s="115"/>
      <c r="GQ433" s="222"/>
    </row>
    <row r="434">
      <c r="A434" s="218"/>
      <c r="B434" s="219"/>
      <c r="C434" s="15"/>
      <c r="D434" s="15"/>
      <c r="E434" s="15"/>
      <c r="F434" s="71"/>
      <c r="G434" s="15"/>
      <c r="H434" s="15"/>
      <c r="I434" s="28"/>
      <c r="J434" s="71"/>
      <c r="K434" s="35"/>
      <c r="L434" s="35"/>
      <c r="M434" s="35"/>
      <c r="N434" s="71"/>
      <c r="O434" s="15"/>
      <c r="P434" s="15"/>
      <c r="Q434" s="28"/>
      <c r="R434" s="71"/>
      <c r="S434" s="173"/>
      <c r="T434" s="219"/>
      <c r="U434" s="15"/>
      <c r="V434" s="15"/>
      <c r="W434" s="15"/>
      <c r="X434" s="165"/>
      <c r="Y434" s="15"/>
      <c r="Z434" s="15"/>
      <c r="AA434" s="28"/>
      <c r="AB434" s="71"/>
      <c r="AC434" s="35"/>
      <c r="AD434" s="35"/>
      <c r="AE434" s="35"/>
      <c r="AF434" s="71"/>
      <c r="AG434" s="15"/>
      <c r="AH434" s="15"/>
      <c r="AI434" s="15"/>
      <c r="AJ434" s="71"/>
      <c r="AK434" s="173"/>
      <c r="AL434" s="219"/>
      <c r="AM434" s="15"/>
      <c r="AN434" s="15"/>
      <c r="AO434" s="15"/>
      <c r="AP434" s="165"/>
      <c r="AQ434" s="15"/>
      <c r="AR434" s="15"/>
      <c r="AS434" s="28"/>
      <c r="AT434" s="71"/>
      <c r="AU434" s="35"/>
      <c r="AV434" s="35"/>
      <c r="AW434" s="35"/>
      <c r="AX434" s="71"/>
      <c r="AY434" s="15"/>
      <c r="AZ434" s="15"/>
      <c r="BA434" s="28"/>
      <c r="BB434" s="71"/>
      <c r="BC434" s="173"/>
      <c r="BD434" s="220"/>
      <c r="BH434" s="221"/>
      <c r="BK434" s="50"/>
      <c r="BL434" s="115"/>
      <c r="BM434" s="43"/>
      <c r="BN434" s="43"/>
      <c r="BO434" s="43"/>
      <c r="BP434" s="115"/>
      <c r="BS434" s="50"/>
      <c r="BT434" s="115"/>
      <c r="BU434" s="222"/>
      <c r="BV434" s="223"/>
      <c r="BZ434" s="221"/>
      <c r="CC434" s="50"/>
      <c r="CD434" s="115"/>
      <c r="CE434" s="43"/>
      <c r="CF434" s="43"/>
      <c r="CG434" s="43"/>
      <c r="CH434" s="115"/>
      <c r="CK434" s="50"/>
      <c r="CL434" s="115"/>
      <c r="CM434" s="222"/>
      <c r="CN434" s="223"/>
      <c r="CR434" s="221"/>
      <c r="CU434" s="50"/>
      <c r="CV434" s="115"/>
      <c r="CW434" s="43"/>
      <c r="CX434" s="43"/>
      <c r="CY434" s="43"/>
      <c r="CZ434" s="115"/>
      <c r="DC434" s="50"/>
      <c r="DD434" s="115"/>
      <c r="DE434" s="222"/>
      <c r="DF434" s="223"/>
      <c r="DJ434" s="221"/>
      <c r="DM434" s="50"/>
      <c r="DN434" s="115"/>
      <c r="DO434" s="43"/>
      <c r="DP434" s="43"/>
      <c r="DQ434" s="43"/>
      <c r="DR434" s="115"/>
      <c r="DU434" s="50"/>
      <c r="DV434" s="115"/>
      <c r="DW434" s="222"/>
      <c r="DX434" s="223"/>
      <c r="EB434" s="221"/>
      <c r="EE434" s="50"/>
      <c r="EF434" s="115"/>
      <c r="EG434" s="43"/>
      <c r="EH434" s="43"/>
      <c r="EI434" s="43"/>
      <c r="EJ434" s="115"/>
      <c r="EM434" s="50"/>
      <c r="EN434" s="115"/>
      <c r="EO434" s="222"/>
      <c r="EP434" s="223"/>
      <c r="ET434" s="221"/>
      <c r="EW434" s="50"/>
      <c r="EX434" s="115"/>
      <c r="EY434" s="43"/>
      <c r="EZ434" s="43"/>
      <c r="FA434" s="43"/>
      <c r="FB434" s="115"/>
      <c r="FE434" s="50"/>
      <c r="FF434" s="115"/>
      <c r="FG434" s="222"/>
      <c r="FH434" s="223"/>
      <c r="FL434" s="221"/>
      <c r="FO434" s="50"/>
      <c r="FP434" s="115"/>
      <c r="FQ434" s="43"/>
      <c r="FR434" s="43"/>
      <c r="FS434" s="43"/>
      <c r="FT434" s="115"/>
      <c r="FW434" s="50"/>
      <c r="FX434" s="115"/>
      <c r="FY434" s="222"/>
      <c r="FZ434" s="223"/>
      <c r="GD434" s="221"/>
      <c r="GG434" s="50"/>
      <c r="GH434" s="115"/>
      <c r="GI434" s="43"/>
      <c r="GJ434" s="43"/>
      <c r="GK434" s="43"/>
      <c r="GL434" s="115"/>
      <c r="GO434" s="50"/>
      <c r="GP434" s="115"/>
      <c r="GQ434" s="222"/>
    </row>
    <row r="435">
      <c r="A435" s="218"/>
      <c r="B435" s="219"/>
      <c r="C435" s="15"/>
      <c r="D435" s="15"/>
      <c r="E435" s="15"/>
      <c r="F435" s="71"/>
      <c r="G435" s="15"/>
      <c r="H435" s="15"/>
      <c r="I435" s="28"/>
      <c r="J435" s="71"/>
      <c r="K435" s="35"/>
      <c r="L435" s="35"/>
      <c r="M435" s="35"/>
      <c r="N435" s="71"/>
      <c r="O435" s="15"/>
      <c r="P435" s="15"/>
      <c r="Q435" s="28"/>
      <c r="R435" s="71"/>
      <c r="S435" s="173"/>
      <c r="T435" s="219"/>
      <c r="U435" s="15"/>
      <c r="V435" s="15"/>
      <c r="W435" s="15"/>
      <c r="X435" s="165"/>
      <c r="Y435" s="15"/>
      <c r="Z435" s="15"/>
      <c r="AA435" s="28"/>
      <c r="AB435" s="71"/>
      <c r="AC435" s="35"/>
      <c r="AD435" s="35"/>
      <c r="AE435" s="35"/>
      <c r="AF435" s="71"/>
      <c r="AG435" s="15"/>
      <c r="AH435" s="15"/>
      <c r="AI435" s="15"/>
      <c r="AJ435" s="71"/>
      <c r="AK435" s="173"/>
      <c r="AL435" s="219"/>
      <c r="AM435" s="15"/>
      <c r="AN435" s="15"/>
      <c r="AO435" s="15"/>
      <c r="AP435" s="165"/>
      <c r="AQ435" s="15"/>
      <c r="AR435" s="15"/>
      <c r="AS435" s="28"/>
      <c r="AT435" s="71"/>
      <c r="AU435" s="35"/>
      <c r="AV435" s="35"/>
      <c r="AW435" s="35"/>
      <c r="AX435" s="71"/>
      <c r="AY435" s="15"/>
      <c r="AZ435" s="15"/>
      <c r="BA435" s="28"/>
      <c r="BB435" s="71"/>
      <c r="BC435" s="173"/>
      <c r="BD435" s="220"/>
      <c r="BH435" s="221"/>
      <c r="BK435" s="50"/>
      <c r="BL435" s="115"/>
      <c r="BM435" s="43"/>
      <c r="BN435" s="43"/>
      <c r="BO435" s="43"/>
      <c r="BP435" s="115"/>
      <c r="BS435" s="50"/>
      <c r="BT435" s="115"/>
      <c r="BU435" s="222"/>
      <c r="BV435" s="223"/>
      <c r="BZ435" s="221"/>
      <c r="CC435" s="50"/>
      <c r="CD435" s="115"/>
      <c r="CE435" s="43"/>
      <c r="CF435" s="43"/>
      <c r="CG435" s="43"/>
      <c r="CH435" s="115"/>
      <c r="CK435" s="50"/>
      <c r="CL435" s="115"/>
      <c r="CM435" s="222"/>
      <c r="CN435" s="223"/>
      <c r="CR435" s="221"/>
      <c r="CU435" s="50"/>
      <c r="CV435" s="115"/>
      <c r="CW435" s="43"/>
      <c r="CX435" s="43"/>
      <c r="CY435" s="43"/>
      <c r="CZ435" s="115"/>
      <c r="DC435" s="50"/>
      <c r="DD435" s="115"/>
      <c r="DE435" s="222"/>
      <c r="DF435" s="223"/>
      <c r="DJ435" s="221"/>
      <c r="DM435" s="50"/>
      <c r="DN435" s="115"/>
      <c r="DO435" s="43"/>
      <c r="DP435" s="43"/>
      <c r="DQ435" s="43"/>
      <c r="DR435" s="115"/>
      <c r="DU435" s="50"/>
      <c r="DV435" s="115"/>
      <c r="DW435" s="222"/>
      <c r="DX435" s="223"/>
      <c r="EB435" s="221"/>
      <c r="EE435" s="50"/>
      <c r="EF435" s="115"/>
      <c r="EG435" s="43"/>
      <c r="EH435" s="43"/>
      <c r="EI435" s="43"/>
      <c r="EJ435" s="115"/>
      <c r="EM435" s="50"/>
      <c r="EN435" s="115"/>
      <c r="EO435" s="222"/>
      <c r="EP435" s="223"/>
      <c r="ET435" s="221"/>
      <c r="EW435" s="50"/>
      <c r="EX435" s="115"/>
      <c r="EY435" s="43"/>
      <c r="EZ435" s="43"/>
      <c r="FA435" s="43"/>
      <c r="FB435" s="115"/>
      <c r="FE435" s="50"/>
      <c r="FF435" s="115"/>
      <c r="FG435" s="222"/>
      <c r="FH435" s="223"/>
      <c r="FL435" s="221"/>
      <c r="FO435" s="50"/>
      <c r="FP435" s="115"/>
      <c r="FQ435" s="43"/>
      <c r="FR435" s="43"/>
      <c r="FS435" s="43"/>
      <c r="FT435" s="115"/>
      <c r="FW435" s="50"/>
      <c r="FX435" s="115"/>
      <c r="FY435" s="222"/>
      <c r="FZ435" s="223"/>
      <c r="GD435" s="221"/>
      <c r="GG435" s="50"/>
      <c r="GH435" s="115"/>
      <c r="GI435" s="43"/>
      <c r="GJ435" s="43"/>
      <c r="GK435" s="43"/>
      <c r="GL435" s="115"/>
      <c r="GO435" s="50"/>
      <c r="GP435" s="115"/>
      <c r="GQ435" s="222"/>
    </row>
    <row r="436">
      <c r="A436" s="218"/>
      <c r="B436" s="219"/>
      <c r="C436" s="15"/>
      <c r="D436" s="15"/>
      <c r="E436" s="15"/>
      <c r="F436" s="71"/>
      <c r="G436" s="15"/>
      <c r="H436" s="15"/>
      <c r="I436" s="28"/>
      <c r="J436" s="71"/>
      <c r="K436" s="35"/>
      <c r="L436" s="35"/>
      <c r="M436" s="35"/>
      <c r="N436" s="71"/>
      <c r="O436" s="15"/>
      <c r="P436" s="15"/>
      <c r="Q436" s="28"/>
      <c r="R436" s="71"/>
      <c r="S436" s="173"/>
      <c r="T436" s="219"/>
      <c r="U436" s="15"/>
      <c r="V436" s="15"/>
      <c r="W436" s="15"/>
      <c r="X436" s="165"/>
      <c r="Y436" s="15"/>
      <c r="Z436" s="15"/>
      <c r="AA436" s="28"/>
      <c r="AB436" s="71"/>
      <c r="AC436" s="35"/>
      <c r="AD436" s="35"/>
      <c r="AE436" s="35"/>
      <c r="AF436" s="71"/>
      <c r="AG436" s="15"/>
      <c r="AH436" s="15"/>
      <c r="AI436" s="15"/>
      <c r="AJ436" s="71"/>
      <c r="AK436" s="173"/>
      <c r="AL436" s="219"/>
      <c r="AM436" s="15"/>
      <c r="AN436" s="15"/>
      <c r="AO436" s="15"/>
      <c r="AP436" s="165"/>
      <c r="AQ436" s="15"/>
      <c r="AR436" s="15"/>
      <c r="AS436" s="28"/>
      <c r="AT436" s="71"/>
      <c r="AU436" s="35"/>
      <c r="AV436" s="35"/>
      <c r="AW436" s="35"/>
      <c r="AX436" s="71"/>
      <c r="AY436" s="15"/>
      <c r="AZ436" s="15"/>
      <c r="BA436" s="28"/>
      <c r="BB436" s="71"/>
      <c r="BC436" s="173"/>
      <c r="BD436" s="220"/>
      <c r="BH436" s="221"/>
      <c r="BK436" s="50"/>
      <c r="BL436" s="115"/>
      <c r="BM436" s="43"/>
      <c r="BN436" s="43"/>
      <c r="BO436" s="43"/>
      <c r="BP436" s="115"/>
      <c r="BS436" s="50"/>
      <c r="BT436" s="115"/>
      <c r="BU436" s="222"/>
      <c r="BV436" s="223"/>
      <c r="BZ436" s="221"/>
      <c r="CC436" s="50"/>
      <c r="CD436" s="115"/>
      <c r="CE436" s="43"/>
      <c r="CF436" s="43"/>
      <c r="CG436" s="43"/>
      <c r="CH436" s="115"/>
      <c r="CK436" s="50"/>
      <c r="CL436" s="115"/>
      <c r="CM436" s="222"/>
      <c r="CN436" s="223"/>
      <c r="CR436" s="221"/>
      <c r="CU436" s="50"/>
      <c r="CV436" s="115"/>
      <c r="CW436" s="43"/>
      <c r="CX436" s="43"/>
      <c r="CY436" s="43"/>
      <c r="CZ436" s="115"/>
      <c r="DC436" s="50"/>
      <c r="DD436" s="115"/>
      <c r="DE436" s="222"/>
      <c r="DF436" s="223"/>
      <c r="DJ436" s="221"/>
      <c r="DM436" s="50"/>
      <c r="DN436" s="115"/>
      <c r="DO436" s="43"/>
      <c r="DP436" s="43"/>
      <c r="DQ436" s="43"/>
      <c r="DR436" s="115"/>
      <c r="DU436" s="50"/>
      <c r="DV436" s="115"/>
      <c r="DW436" s="222"/>
      <c r="DX436" s="223"/>
      <c r="EB436" s="221"/>
      <c r="EE436" s="50"/>
      <c r="EF436" s="115"/>
      <c r="EG436" s="43"/>
      <c r="EH436" s="43"/>
      <c r="EI436" s="43"/>
      <c r="EJ436" s="115"/>
      <c r="EM436" s="50"/>
      <c r="EN436" s="115"/>
      <c r="EO436" s="222"/>
      <c r="EP436" s="223"/>
      <c r="ET436" s="221"/>
      <c r="EW436" s="50"/>
      <c r="EX436" s="115"/>
      <c r="EY436" s="43"/>
      <c r="EZ436" s="43"/>
      <c r="FA436" s="43"/>
      <c r="FB436" s="115"/>
      <c r="FE436" s="50"/>
      <c r="FF436" s="115"/>
      <c r="FG436" s="222"/>
      <c r="FH436" s="223"/>
      <c r="FL436" s="221"/>
      <c r="FO436" s="50"/>
      <c r="FP436" s="115"/>
      <c r="FQ436" s="43"/>
      <c r="FR436" s="43"/>
      <c r="FS436" s="43"/>
      <c r="FT436" s="115"/>
      <c r="FW436" s="50"/>
      <c r="FX436" s="115"/>
      <c r="FY436" s="222"/>
      <c r="FZ436" s="223"/>
      <c r="GD436" s="221"/>
      <c r="GG436" s="50"/>
      <c r="GH436" s="115"/>
      <c r="GI436" s="43"/>
      <c r="GJ436" s="43"/>
      <c r="GK436" s="43"/>
      <c r="GL436" s="115"/>
      <c r="GO436" s="50"/>
      <c r="GP436" s="115"/>
      <c r="GQ436" s="222"/>
    </row>
    <row r="437">
      <c r="A437" s="218"/>
      <c r="B437" s="219"/>
      <c r="C437" s="15"/>
      <c r="D437" s="15"/>
      <c r="E437" s="15"/>
      <c r="F437" s="71"/>
      <c r="G437" s="15"/>
      <c r="H437" s="15"/>
      <c r="I437" s="28"/>
      <c r="J437" s="71"/>
      <c r="K437" s="35"/>
      <c r="L437" s="35"/>
      <c r="M437" s="35"/>
      <c r="N437" s="71"/>
      <c r="O437" s="15"/>
      <c r="P437" s="15"/>
      <c r="Q437" s="28"/>
      <c r="R437" s="71"/>
      <c r="S437" s="173"/>
      <c r="T437" s="219"/>
      <c r="U437" s="15"/>
      <c r="V437" s="15"/>
      <c r="W437" s="15"/>
      <c r="X437" s="165"/>
      <c r="Y437" s="15"/>
      <c r="Z437" s="15"/>
      <c r="AA437" s="28"/>
      <c r="AB437" s="71"/>
      <c r="AC437" s="35"/>
      <c r="AD437" s="35"/>
      <c r="AE437" s="35"/>
      <c r="AF437" s="71"/>
      <c r="AG437" s="15"/>
      <c r="AH437" s="15"/>
      <c r="AI437" s="15"/>
      <c r="AJ437" s="71"/>
      <c r="AK437" s="173"/>
      <c r="AL437" s="219"/>
      <c r="AM437" s="15"/>
      <c r="AN437" s="15"/>
      <c r="AO437" s="15"/>
      <c r="AP437" s="165"/>
      <c r="AQ437" s="15"/>
      <c r="AR437" s="15"/>
      <c r="AS437" s="28"/>
      <c r="AT437" s="71"/>
      <c r="AU437" s="35"/>
      <c r="AV437" s="35"/>
      <c r="AW437" s="35"/>
      <c r="AX437" s="71"/>
      <c r="AY437" s="15"/>
      <c r="AZ437" s="15"/>
      <c r="BA437" s="28"/>
      <c r="BB437" s="71"/>
      <c r="BC437" s="173"/>
      <c r="BD437" s="220"/>
      <c r="BH437" s="221"/>
      <c r="BK437" s="50"/>
      <c r="BL437" s="115"/>
      <c r="BM437" s="43"/>
      <c r="BN437" s="43"/>
      <c r="BO437" s="43"/>
      <c r="BP437" s="115"/>
      <c r="BS437" s="50"/>
      <c r="BT437" s="115"/>
      <c r="BU437" s="222"/>
      <c r="BV437" s="223"/>
      <c r="BZ437" s="221"/>
      <c r="CC437" s="50"/>
      <c r="CD437" s="115"/>
      <c r="CE437" s="43"/>
      <c r="CF437" s="43"/>
      <c r="CG437" s="43"/>
      <c r="CH437" s="115"/>
      <c r="CK437" s="50"/>
      <c r="CL437" s="115"/>
      <c r="CM437" s="222"/>
      <c r="CN437" s="223"/>
      <c r="CR437" s="221"/>
      <c r="CU437" s="50"/>
      <c r="CV437" s="115"/>
      <c r="CW437" s="43"/>
      <c r="CX437" s="43"/>
      <c r="CY437" s="43"/>
      <c r="CZ437" s="115"/>
      <c r="DC437" s="50"/>
      <c r="DD437" s="115"/>
      <c r="DE437" s="222"/>
      <c r="DF437" s="223"/>
      <c r="DJ437" s="221"/>
      <c r="DM437" s="50"/>
      <c r="DN437" s="115"/>
      <c r="DO437" s="43"/>
      <c r="DP437" s="43"/>
      <c r="DQ437" s="43"/>
      <c r="DR437" s="115"/>
      <c r="DU437" s="50"/>
      <c r="DV437" s="115"/>
      <c r="DW437" s="222"/>
      <c r="DX437" s="223"/>
      <c r="EB437" s="221"/>
      <c r="EE437" s="50"/>
      <c r="EF437" s="115"/>
      <c r="EG437" s="43"/>
      <c r="EH437" s="43"/>
      <c r="EI437" s="43"/>
      <c r="EJ437" s="115"/>
      <c r="EM437" s="50"/>
      <c r="EN437" s="115"/>
      <c r="EO437" s="222"/>
      <c r="EP437" s="223"/>
      <c r="ET437" s="221"/>
      <c r="EW437" s="50"/>
      <c r="EX437" s="115"/>
      <c r="EY437" s="43"/>
      <c r="EZ437" s="43"/>
      <c r="FA437" s="43"/>
      <c r="FB437" s="115"/>
      <c r="FE437" s="50"/>
      <c r="FF437" s="115"/>
      <c r="FG437" s="222"/>
      <c r="FH437" s="223"/>
      <c r="FL437" s="221"/>
      <c r="FO437" s="50"/>
      <c r="FP437" s="115"/>
      <c r="FQ437" s="43"/>
      <c r="FR437" s="43"/>
      <c r="FS437" s="43"/>
      <c r="FT437" s="115"/>
      <c r="FW437" s="50"/>
      <c r="FX437" s="115"/>
      <c r="FY437" s="222"/>
      <c r="FZ437" s="223"/>
      <c r="GD437" s="221"/>
      <c r="GG437" s="50"/>
      <c r="GH437" s="115"/>
      <c r="GI437" s="43"/>
      <c r="GJ437" s="43"/>
      <c r="GK437" s="43"/>
      <c r="GL437" s="115"/>
      <c r="GO437" s="50"/>
      <c r="GP437" s="115"/>
      <c r="GQ437" s="222"/>
    </row>
    <row r="438">
      <c r="A438" s="218"/>
      <c r="B438" s="219"/>
      <c r="C438" s="15"/>
      <c r="D438" s="15"/>
      <c r="E438" s="15"/>
      <c r="F438" s="71"/>
      <c r="G438" s="15"/>
      <c r="H438" s="15"/>
      <c r="I438" s="28"/>
      <c r="J438" s="71"/>
      <c r="K438" s="35"/>
      <c r="L438" s="35"/>
      <c r="M438" s="35"/>
      <c r="N438" s="71"/>
      <c r="O438" s="15"/>
      <c r="P438" s="15"/>
      <c r="Q438" s="28"/>
      <c r="R438" s="71"/>
      <c r="S438" s="173"/>
      <c r="T438" s="219"/>
      <c r="U438" s="15"/>
      <c r="V438" s="15"/>
      <c r="W438" s="15"/>
      <c r="X438" s="165"/>
      <c r="Y438" s="15"/>
      <c r="Z438" s="15"/>
      <c r="AA438" s="28"/>
      <c r="AB438" s="71"/>
      <c r="AC438" s="35"/>
      <c r="AD438" s="35"/>
      <c r="AE438" s="35"/>
      <c r="AF438" s="71"/>
      <c r="AG438" s="15"/>
      <c r="AH438" s="15"/>
      <c r="AI438" s="15"/>
      <c r="AJ438" s="71"/>
      <c r="AK438" s="173"/>
      <c r="AL438" s="219"/>
      <c r="AM438" s="15"/>
      <c r="AN438" s="15"/>
      <c r="AO438" s="15"/>
      <c r="AP438" s="165"/>
      <c r="AQ438" s="15"/>
      <c r="AR438" s="15"/>
      <c r="AS438" s="28"/>
      <c r="AT438" s="71"/>
      <c r="AU438" s="35"/>
      <c r="AV438" s="35"/>
      <c r="AW438" s="35"/>
      <c r="AX438" s="71"/>
      <c r="AY438" s="15"/>
      <c r="AZ438" s="15"/>
      <c r="BA438" s="28"/>
      <c r="BB438" s="71"/>
      <c r="BC438" s="173"/>
      <c r="BD438" s="220"/>
      <c r="BH438" s="221"/>
      <c r="BK438" s="50"/>
      <c r="BL438" s="115"/>
      <c r="BM438" s="43"/>
      <c r="BN438" s="43"/>
      <c r="BO438" s="43"/>
      <c r="BP438" s="115"/>
      <c r="BS438" s="50"/>
      <c r="BT438" s="115"/>
      <c r="BU438" s="222"/>
      <c r="BV438" s="223"/>
      <c r="BZ438" s="221"/>
      <c r="CC438" s="50"/>
      <c r="CD438" s="115"/>
      <c r="CE438" s="43"/>
      <c r="CF438" s="43"/>
      <c r="CG438" s="43"/>
      <c r="CH438" s="115"/>
      <c r="CK438" s="50"/>
      <c r="CL438" s="115"/>
      <c r="CM438" s="222"/>
      <c r="CN438" s="223"/>
      <c r="CR438" s="221"/>
      <c r="CU438" s="50"/>
      <c r="CV438" s="115"/>
      <c r="CW438" s="43"/>
      <c r="CX438" s="43"/>
      <c r="CY438" s="43"/>
      <c r="CZ438" s="115"/>
      <c r="DC438" s="50"/>
      <c r="DD438" s="115"/>
      <c r="DE438" s="222"/>
      <c r="DF438" s="223"/>
      <c r="DJ438" s="221"/>
      <c r="DM438" s="50"/>
      <c r="DN438" s="115"/>
      <c r="DO438" s="43"/>
      <c r="DP438" s="43"/>
      <c r="DQ438" s="43"/>
      <c r="DR438" s="115"/>
      <c r="DU438" s="50"/>
      <c r="DV438" s="115"/>
      <c r="DW438" s="222"/>
      <c r="DX438" s="223"/>
      <c r="EB438" s="221"/>
      <c r="EE438" s="50"/>
      <c r="EF438" s="115"/>
      <c r="EG438" s="43"/>
      <c r="EH438" s="43"/>
      <c r="EI438" s="43"/>
      <c r="EJ438" s="115"/>
      <c r="EM438" s="50"/>
      <c r="EN438" s="115"/>
      <c r="EO438" s="222"/>
      <c r="EP438" s="223"/>
      <c r="ET438" s="221"/>
      <c r="EW438" s="50"/>
      <c r="EX438" s="115"/>
      <c r="EY438" s="43"/>
      <c r="EZ438" s="43"/>
      <c r="FA438" s="43"/>
      <c r="FB438" s="115"/>
      <c r="FE438" s="50"/>
      <c r="FF438" s="115"/>
      <c r="FG438" s="222"/>
      <c r="FH438" s="223"/>
      <c r="FL438" s="221"/>
      <c r="FO438" s="50"/>
      <c r="FP438" s="115"/>
      <c r="FQ438" s="43"/>
      <c r="FR438" s="43"/>
      <c r="FS438" s="43"/>
      <c r="FT438" s="115"/>
      <c r="FW438" s="50"/>
      <c r="FX438" s="115"/>
      <c r="FY438" s="222"/>
      <c r="FZ438" s="223"/>
      <c r="GD438" s="221"/>
      <c r="GG438" s="50"/>
      <c r="GH438" s="115"/>
      <c r="GI438" s="43"/>
      <c r="GJ438" s="43"/>
      <c r="GK438" s="43"/>
      <c r="GL438" s="115"/>
      <c r="GO438" s="50"/>
      <c r="GP438" s="115"/>
      <c r="GQ438" s="222"/>
    </row>
    <row r="439">
      <c r="A439" s="218"/>
      <c r="B439" s="219"/>
      <c r="C439" s="15"/>
      <c r="D439" s="15"/>
      <c r="E439" s="15"/>
      <c r="F439" s="71"/>
      <c r="G439" s="15"/>
      <c r="H439" s="15"/>
      <c r="I439" s="28"/>
      <c r="J439" s="71"/>
      <c r="K439" s="35"/>
      <c r="L439" s="35"/>
      <c r="M439" s="35"/>
      <c r="N439" s="71"/>
      <c r="O439" s="15"/>
      <c r="P439" s="15"/>
      <c r="Q439" s="28"/>
      <c r="R439" s="71"/>
      <c r="S439" s="173"/>
      <c r="T439" s="219"/>
      <c r="U439" s="15"/>
      <c r="V439" s="15"/>
      <c r="W439" s="15"/>
      <c r="X439" s="165"/>
      <c r="Y439" s="15"/>
      <c r="Z439" s="15"/>
      <c r="AA439" s="28"/>
      <c r="AB439" s="71"/>
      <c r="AC439" s="35"/>
      <c r="AD439" s="35"/>
      <c r="AE439" s="35"/>
      <c r="AF439" s="71"/>
      <c r="AG439" s="15"/>
      <c r="AH439" s="15"/>
      <c r="AI439" s="15"/>
      <c r="AJ439" s="71"/>
      <c r="AK439" s="173"/>
      <c r="AL439" s="219"/>
      <c r="AM439" s="15"/>
      <c r="AN439" s="15"/>
      <c r="AO439" s="15"/>
      <c r="AP439" s="165"/>
      <c r="AQ439" s="15"/>
      <c r="AR439" s="15"/>
      <c r="AS439" s="28"/>
      <c r="AT439" s="71"/>
      <c r="AU439" s="35"/>
      <c r="AV439" s="35"/>
      <c r="AW439" s="35"/>
      <c r="AX439" s="71"/>
      <c r="AY439" s="15"/>
      <c r="AZ439" s="15"/>
      <c r="BA439" s="28"/>
      <c r="BB439" s="71"/>
      <c r="BC439" s="173"/>
      <c r="BD439" s="220"/>
      <c r="BH439" s="221"/>
      <c r="BK439" s="50"/>
      <c r="BL439" s="115"/>
      <c r="BM439" s="43"/>
      <c r="BN439" s="43"/>
      <c r="BO439" s="43"/>
      <c r="BP439" s="115"/>
      <c r="BS439" s="50"/>
      <c r="BT439" s="115"/>
      <c r="BU439" s="222"/>
      <c r="BV439" s="223"/>
      <c r="BZ439" s="221"/>
      <c r="CC439" s="50"/>
      <c r="CD439" s="115"/>
      <c r="CE439" s="43"/>
      <c r="CF439" s="43"/>
      <c r="CG439" s="43"/>
      <c r="CH439" s="115"/>
      <c r="CK439" s="50"/>
      <c r="CL439" s="115"/>
      <c r="CM439" s="222"/>
      <c r="CN439" s="223"/>
      <c r="CR439" s="221"/>
      <c r="CU439" s="50"/>
      <c r="CV439" s="115"/>
      <c r="CW439" s="43"/>
      <c r="CX439" s="43"/>
      <c r="CY439" s="43"/>
      <c r="CZ439" s="115"/>
      <c r="DC439" s="50"/>
      <c r="DD439" s="115"/>
      <c r="DE439" s="222"/>
      <c r="DF439" s="223"/>
      <c r="DJ439" s="221"/>
      <c r="DM439" s="50"/>
      <c r="DN439" s="115"/>
      <c r="DO439" s="43"/>
      <c r="DP439" s="43"/>
      <c r="DQ439" s="43"/>
      <c r="DR439" s="115"/>
      <c r="DU439" s="50"/>
      <c r="DV439" s="115"/>
      <c r="DW439" s="222"/>
      <c r="DX439" s="223"/>
      <c r="EB439" s="221"/>
      <c r="EE439" s="50"/>
      <c r="EF439" s="115"/>
      <c r="EG439" s="43"/>
      <c r="EH439" s="43"/>
      <c r="EI439" s="43"/>
      <c r="EJ439" s="115"/>
      <c r="EM439" s="50"/>
      <c r="EN439" s="115"/>
      <c r="EO439" s="222"/>
      <c r="EP439" s="223"/>
      <c r="ET439" s="221"/>
      <c r="EW439" s="50"/>
      <c r="EX439" s="115"/>
      <c r="EY439" s="43"/>
      <c r="EZ439" s="43"/>
      <c r="FA439" s="43"/>
      <c r="FB439" s="115"/>
      <c r="FE439" s="50"/>
      <c r="FF439" s="115"/>
      <c r="FG439" s="222"/>
      <c r="FH439" s="223"/>
      <c r="FL439" s="221"/>
      <c r="FO439" s="50"/>
      <c r="FP439" s="115"/>
      <c r="FQ439" s="43"/>
      <c r="FR439" s="43"/>
      <c r="FS439" s="43"/>
      <c r="FT439" s="115"/>
      <c r="FW439" s="50"/>
      <c r="FX439" s="115"/>
      <c r="FY439" s="222"/>
      <c r="FZ439" s="223"/>
      <c r="GD439" s="221"/>
      <c r="GG439" s="50"/>
      <c r="GH439" s="115"/>
      <c r="GI439" s="43"/>
      <c r="GJ439" s="43"/>
      <c r="GK439" s="43"/>
      <c r="GL439" s="115"/>
      <c r="GO439" s="50"/>
      <c r="GP439" s="115"/>
      <c r="GQ439" s="222"/>
    </row>
    <row r="440">
      <c r="A440" s="218"/>
      <c r="B440" s="219"/>
      <c r="C440" s="15"/>
      <c r="D440" s="15"/>
      <c r="E440" s="15"/>
      <c r="F440" s="71"/>
      <c r="G440" s="15"/>
      <c r="H440" s="15"/>
      <c r="I440" s="28"/>
      <c r="J440" s="71"/>
      <c r="K440" s="35"/>
      <c r="L440" s="35"/>
      <c r="M440" s="35"/>
      <c r="N440" s="71"/>
      <c r="O440" s="15"/>
      <c r="P440" s="15"/>
      <c r="Q440" s="28"/>
      <c r="R440" s="71"/>
      <c r="S440" s="173"/>
      <c r="T440" s="219"/>
      <c r="U440" s="15"/>
      <c r="V440" s="15"/>
      <c r="W440" s="15"/>
      <c r="X440" s="165"/>
      <c r="Y440" s="15"/>
      <c r="Z440" s="15"/>
      <c r="AA440" s="28"/>
      <c r="AB440" s="71"/>
      <c r="AC440" s="35"/>
      <c r="AD440" s="35"/>
      <c r="AE440" s="35"/>
      <c r="AF440" s="71"/>
      <c r="AG440" s="15"/>
      <c r="AH440" s="15"/>
      <c r="AI440" s="15"/>
      <c r="AJ440" s="71"/>
      <c r="AK440" s="173"/>
      <c r="AL440" s="219"/>
      <c r="AM440" s="15"/>
      <c r="AN440" s="15"/>
      <c r="AO440" s="15"/>
      <c r="AP440" s="165"/>
      <c r="AQ440" s="15"/>
      <c r="AR440" s="15"/>
      <c r="AS440" s="28"/>
      <c r="AT440" s="71"/>
      <c r="AU440" s="35"/>
      <c r="AV440" s="35"/>
      <c r="AW440" s="35"/>
      <c r="AX440" s="71"/>
      <c r="AY440" s="15"/>
      <c r="AZ440" s="15"/>
      <c r="BA440" s="28"/>
      <c r="BB440" s="71"/>
      <c r="BC440" s="173"/>
      <c r="BD440" s="220"/>
      <c r="BH440" s="221"/>
      <c r="BK440" s="50"/>
      <c r="BL440" s="115"/>
      <c r="BM440" s="43"/>
      <c r="BN440" s="43"/>
      <c r="BO440" s="43"/>
      <c r="BP440" s="115"/>
      <c r="BS440" s="50"/>
      <c r="BT440" s="115"/>
      <c r="BU440" s="222"/>
      <c r="BV440" s="223"/>
      <c r="BZ440" s="221"/>
      <c r="CC440" s="50"/>
      <c r="CD440" s="115"/>
      <c r="CE440" s="43"/>
      <c r="CF440" s="43"/>
      <c r="CG440" s="43"/>
      <c r="CH440" s="115"/>
      <c r="CK440" s="50"/>
      <c r="CL440" s="115"/>
      <c r="CM440" s="222"/>
      <c r="CN440" s="223"/>
      <c r="CR440" s="221"/>
      <c r="CU440" s="50"/>
      <c r="CV440" s="115"/>
      <c r="CW440" s="43"/>
      <c r="CX440" s="43"/>
      <c r="CY440" s="43"/>
      <c r="CZ440" s="115"/>
      <c r="DC440" s="50"/>
      <c r="DD440" s="115"/>
      <c r="DE440" s="222"/>
      <c r="DF440" s="223"/>
      <c r="DJ440" s="221"/>
      <c r="DM440" s="50"/>
      <c r="DN440" s="115"/>
      <c r="DO440" s="43"/>
      <c r="DP440" s="43"/>
      <c r="DQ440" s="43"/>
      <c r="DR440" s="115"/>
      <c r="DU440" s="50"/>
      <c r="DV440" s="115"/>
      <c r="DW440" s="222"/>
      <c r="DX440" s="223"/>
      <c r="EB440" s="221"/>
      <c r="EE440" s="50"/>
      <c r="EF440" s="115"/>
      <c r="EG440" s="43"/>
      <c r="EH440" s="43"/>
      <c r="EI440" s="43"/>
      <c r="EJ440" s="115"/>
      <c r="EM440" s="50"/>
      <c r="EN440" s="115"/>
      <c r="EO440" s="222"/>
      <c r="EP440" s="223"/>
      <c r="ET440" s="221"/>
      <c r="EW440" s="50"/>
      <c r="EX440" s="115"/>
      <c r="EY440" s="43"/>
      <c r="EZ440" s="43"/>
      <c r="FA440" s="43"/>
      <c r="FB440" s="115"/>
      <c r="FE440" s="50"/>
      <c r="FF440" s="115"/>
      <c r="FG440" s="222"/>
      <c r="FH440" s="223"/>
      <c r="FL440" s="221"/>
      <c r="FO440" s="50"/>
      <c r="FP440" s="115"/>
      <c r="FQ440" s="43"/>
      <c r="FR440" s="43"/>
      <c r="FS440" s="43"/>
      <c r="FT440" s="115"/>
      <c r="FW440" s="50"/>
      <c r="FX440" s="115"/>
      <c r="FY440" s="222"/>
      <c r="FZ440" s="223"/>
      <c r="GD440" s="221"/>
      <c r="GG440" s="50"/>
      <c r="GH440" s="115"/>
      <c r="GI440" s="43"/>
      <c r="GJ440" s="43"/>
      <c r="GK440" s="43"/>
      <c r="GL440" s="115"/>
      <c r="GO440" s="50"/>
      <c r="GP440" s="115"/>
      <c r="GQ440" s="222"/>
    </row>
    <row r="441">
      <c r="A441" s="218"/>
      <c r="B441" s="219"/>
      <c r="C441" s="15"/>
      <c r="D441" s="15"/>
      <c r="E441" s="15"/>
      <c r="F441" s="71"/>
      <c r="G441" s="15"/>
      <c r="H441" s="15"/>
      <c r="I441" s="28"/>
      <c r="J441" s="71"/>
      <c r="K441" s="35"/>
      <c r="L441" s="35"/>
      <c r="M441" s="35"/>
      <c r="N441" s="71"/>
      <c r="O441" s="15"/>
      <c r="P441" s="15"/>
      <c r="Q441" s="28"/>
      <c r="R441" s="71"/>
      <c r="S441" s="173"/>
      <c r="T441" s="219"/>
      <c r="U441" s="15"/>
      <c r="V441" s="15"/>
      <c r="W441" s="15"/>
      <c r="X441" s="165"/>
      <c r="Y441" s="15"/>
      <c r="Z441" s="15"/>
      <c r="AA441" s="28"/>
      <c r="AB441" s="71"/>
      <c r="AC441" s="35"/>
      <c r="AD441" s="35"/>
      <c r="AE441" s="35"/>
      <c r="AF441" s="71"/>
      <c r="AG441" s="15"/>
      <c r="AH441" s="15"/>
      <c r="AI441" s="15"/>
      <c r="AJ441" s="71"/>
      <c r="AK441" s="173"/>
      <c r="AL441" s="219"/>
      <c r="AM441" s="15"/>
      <c r="AN441" s="15"/>
      <c r="AO441" s="15"/>
      <c r="AP441" s="165"/>
      <c r="AQ441" s="15"/>
      <c r="AR441" s="15"/>
      <c r="AS441" s="28"/>
      <c r="AT441" s="71"/>
      <c r="AU441" s="35"/>
      <c r="AV441" s="35"/>
      <c r="AW441" s="35"/>
      <c r="AX441" s="71"/>
      <c r="AY441" s="15"/>
      <c r="AZ441" s="15"/>
      <c r="BA441" s="28"/>
      <c r="BB441" s="71"/>
      <c r="BC441" s="173"/>
      <c r="BD441" s="220"/>
      <c r="BH441" s="221"/>
      <c r="BK441" s="50"/>
      <c r="BL441" s="115"/>
      <c r="BM441" s="43"/>
      <c r="BN441" s="43"/>
      <c r="BO441" s="43"/>
      <c r="BP441" s="115"/>
      <c r="BS441" s="50"/>
      <c r="BT441" s="115"/>
      <c r="BU441" s="222"/>
      <c r="BV441" s="223"/>
      <c r="BZ441" s="221"/>
      <c r="CC441" s="50"/>
      <c r="CD441" s="115"/>
      <c r="CE441" s="43"/>
      <c r="CF441" s="43"/>
      <c r="CG441" s="43"/>
      <c r="CH441" s="115"/>
      <c r="CK441" s="50"/>
      <c r="CL441" s="115"/>
      <c r="CM441" s="222"/>
      <c r="CN441" s="223"/>
      <c r="CR441" s="221"/>
      <c r="CU441" s="50"/>
      <c r="CV441" s="115"/>
      <c r="CW441" s="43"/>
      <c r="CX441" s="43"/>
      <c r="CY441" s="43"/>
      <c r="CZ441" s="115"/>
      <c r="DC441" s="50"/>
      <c r="DD441" s="115"/>
      <c r="DE441" s="222"/>
      <c r="DF441" s="223"/>
      <c r="DJ441" s="221"/>
      <c r="DM441" s="50"/>
      <c r="DN441" s="115"/>
      <c r="DO441" s="43"/>
      <c r="DP441" s="43"/>
      <c r="DQ441" s="43"/>
      <c r="DR441" s="115"/>
      <c r="DU441" s="50"/>
      <c r="DV441" s="115"/>
      <c r="DW441" s="222"/>
      <c r="DX441" s="223"/>
      <c r="EB441" s="221"/>
      <c r="EE441" s="50"/>
      <c r="EF441" s="115"/>
      <c r="EG441" s="43"/>
      <c r="EH441" s="43"/>
      <c r="EI441" s="43"/>
      <c r="EJ441" s="115"/>
      <c r="EM441" s="50"/>
      <c r="EN441" s="115"/>
      <c r="EO441" s="222"/>
      <c r="EP441" s="223"/>
      <c r="ET441" s="221"/>
      <c r="EW441" s="50"/>
      <c r="EX441" s="115"/>
      <c r="EY441" s="43"/>
      <c r="EZ441" s="43"/>
      <c r="FA441" s="43"/>
      <c r="FB441" s="115"/>
      <c r="FE441" s="50"/>
      <c r="FF441" s="115"/>
      <c r="FG441" s="222"/>
      <c r="FH441" s="223"/>
      <c r="FL441" s="221"/>
      <c r="FO441" s="50"/>
      <c r="FP441" s="115"/>
      <c r="FQ441" s="43"/>
      <c r="FR441" s="43"/>
      <c r="FS441" s="43"/>
      <c r="FT441" s="115"/>
      <c r="FW441" s="50"/>
      <c r="FX441" s="115"/>
      <c r="FY441" s="222"/>
      <c r="FZ441" s="223"/>
      <c r="GD441" s="221"/>
      <c r="GG441" s="50"/>
      <c r="GH441" s="115"/>
      <c r="GI441" s="43"/>
      <c r="GJ441" s="43"/>
      <c r="GK441" s="43"/>
      <c r="GL441" s="115"/>
      <c r="GO441" s="50"/>
      <c r="GP441" s="115"/>
      <c r="GQ441" s="222"/>
    </row>
    <row r="442">
      <c r="A442" s="218"/>
      <c r="B442" s="219"/>
      <c r="C442" s="15"/>
      <c r="D442" s="15"/>
      <c r="E442" s="15"/>
      <c r="F442" s="71"/>
      <c r="G442" s="15"/>
      <c r="H442" s="15"/>
      <c r="I442" s="28"/>
      <c r="J442" s="71"/>
      <c r="K442" s="35"/>
      <c r="L442" s="35"/>
      <c r="M442" s="35"/>
      <c r="N442" s="71"/>
      <c r="O442" s="15"/>
      <c r="P442" s="15"/>
      <c r="Q442" s="28"/>
      <c r="R442" s="71"/>
      <c r="S442" s="173"/>
      <c r="T442" s="219"/>
      <c r="U442" s="15"/>
      <c r="V442" s="15"/>
      <c r="W442" s="15"/>
      <c r="X442" s="165"/>
      <c r="Y442" s="15"/>
      <c r="Z442" s="15"/>
      <c r="AA442" s="28"/>
      <c r="AB442" s="71"/>
      <c r="AC442" s="35"/>
      <c r="AD442" s="35"/>
      <c r="AE442" s="35"/>
      <c r="AF442" s="71"/>
      <c r="AG442" s="15"/>
      <c r="AH442" s="15"/>
      <c r="AI442" s="15"/>
      <c r="AJ442" s="71"/>
      <c r="AK442" s="173"/>
      <c r="AL442" s="219"/>
      <c r="AM442" s="15"/>
      <c r="AN442" s="15"/>
      <c r="AO442" s="15"/>
      <c r="AP442" s="165"/>
      <c r="AQ442" s="15"/>
      <c r="AR442" s="15"/>
      <c r="AS442" s="28"/>
      <c r="AT442" s="71"/>
      <c r="AU442" s="35"/>
      <c r="AV442" s="35"/>
      <c r="AW442" s="35"/>
      <c r="AX442" s="71"/>
      <c r="AY442" s="15"/>
      <c r="AZ442" s="15"/>
      <c r="BA442" s="28"/>
      <c r="BB442" s="71"/>
      <c r="BC442" s="173"/>
      <c r="BD442" s="220"/>
      <c r="BH442" s="221"/>
      <c r="BK442" s="50"/>
      <c r="BL442" s="115"/>
      <c r="BM442" s="43"/>
      <c r="BN442" s="43"/>
      <c r="BO442" s="43"/>
      <c r="BP442" s="115"/>
      <c r="BS442" s="50"/>
      <c r="BT442" s="115"/>
      <c r="BU442" s="222"/>
      <c r="BV442" s="223"/>
      <c r="BZ442" s="221"/>
      <c r="CC442" s="50"/>
      <c r="CD442" s="115"/>
      <c r="CE442" s="43"/>
      <c r="CF442" s="43"/>
      <c r="CG442" s="43"/>
      <c r="CH442" s="115"/>
      <c r="CK442" s="50"/>
      <c r="CL442" s="115"/>
      <c r="CM442" s="222"/>
      <c r="CN442" s="223"/>
      <c r="CR442" s="221"/>
      <c r="CU442" s="50"/>
      <c r="CV442" s="115"/>
      <c r="CW442" s="43"/>
      <c r="CX442" s="43"/>
      <c r="CY442" s="43"/>
      <c r="CZ442" s="115"/>
      <c r="DC442" s="50"/>
      <c r="DD442" s="115"/>
      <c r="DE442" s="222"/>
      <c r="DF442" s="223"/>
      <c r="DJ442" s="221"/>
      <c r="DM442" s="50"/>
      <c r="DN442" s="115"/>
      <c r="DO442" s="43"/>
      <c r="DP442" s="43"/>
      <c r="DQ442" s="43"/>
      <c r="DR442" s="115"/>
      <c r="DU442" s="50"/>
      <c r="DV442" s="115"/>
      <c r="DW442" s="222"/>
      <c r="DX442" s="223"/>
      <c r="EB442" s="221"/>
      <c r="EE442" s="50"/>
      <c r="EF442" s="115"/>
      <c r="EG442" s="43"/>
      <c r="EH442" s="43"/>
      <c r="EI442" s="43"/>
      <c r="EJ442" s="115"/>
      <c r="EM442" s="50"/>
      <c r="EN442" s="115"/>
      <c r="EO442" s="222"/>
      <c r="EP442" s="223"/>
      <c r="ET442" s="221"/>
      <c r="EW442" s="50"/>
      <c r="EX442" s="115"/>
      <c r="EY442" s="43"/>
      <c r="EZ442" s="43"/>
      <c r="FA442" s="43"/>
      <c r="FB442" s="115"/>
      <c r="FE442" s="50"/>
      <c r="FF442" s="115"/>
      <c r="FG442" s="222"/>
      <c r="FH442" s="223"/>
      <c r="FL442" s="221"/>
      <c r="FO442" s="50"/>
      <c r="FP442" s="115"/>
      <c r="FQ442" s="43"/>
      <c r="FR442" s="43"/>
      <c r="FS442" s="43"/>
      <c r="FT442" s="115"/>
      <c r="FW442" s="50"/>
      <c r="FX442" s="115"/>
      <c r="FY442" s="222"/>
      <c r="FZ442" s="223"/>
      <c r="GD442" s="221"/>
      <c r="GG442" s="50"/>
      <c r="GH442" s="115"/>
      <c r="GI442" s="43"/>
      <c r="GJ442" s="43"/>
      <c r="GK442" s="43"/>
      <c r="GL442" s="115"/>
      <c r="GO442" s="50"/>
      <c r="GP442" s="115"/>
      <c r="GQ442" s="222"/>
    </row>
    <row r="443">
      <c r="A443" s="218"/>
      <c r="B443" s="219"/>
      <c r="C443" s="15"/>
      <c r="D443" s="15"/>
      <c r="E443" s="15"/>
      <c r="F443" s="71"/>
      <c r="G443" s="15"/>
      <c r="H443" s="15"/>
      <c r="I443" s="28"/>
      <c r="J443" s="71"/>
      <c r="K443" s="35"/>
      <c r="L443" s="35"/>
      <c r="M443" s="35"/>
      <c r="N443" s="71"/>
      <c r="O443" s="15"/>
      <c r="P443" s="15"/>
      <c r="Q443" s="28"/>
      <c r="R443" s="71"/>
      <c r="S443" s="173"/>
      <c r="T443" s="219"/>
      <c r="U443" s="15"/>
      <c r="V443" s="15"/>
      <c r="W443" s="15"/>
      <c r="X443" s="165"/>
      <c r="Y443" s="15"/>
      <c r="Z443" s="15"/>
      <c r="AA443" s="28"/>
      <c r="AB443" s="71"/>
      <c r="AC443" s="35"/>
      <c r="AD443" s="35"/>
      <c r="AE443" s="35"/>
      <c r="AF443" s="71"/>
      <c r="AG443" s="15"/>
      <c r="AH443" s="15"/>
      <c r="AI443" s="15"/>
      <c r="AJ443" s="71"/>
      <c r="AK443" s="173"/>
      <c r="AL443" s="219"/>
      <c r="AM443" s="15"/>
      <c r="AN443" s="15"/>
      <c r="AO443" s="15"/>
      <c r="AP443" s="165"/>
      <c r="AQ443" s="15"/>
      <c r="AR443" s="15"/>
      <c r="AS443" s="28"/>
      <c r="AT443" s="71"/>
      <c r="AU443" s="35"/>
      <c r="AV443" s="35"/>
      <c r="AW443" s="35"/>
      <c r="AX443" s="71"/>
      <c r="AY443" s="15"/>
      <c r="AZ443" s="15"/>
      <c r="BA443" s="28"/>
      <c r="BB443" s="71"/>
      <c r="BC443" s="173"/>
      <c r="BD443" s="220"/>
      <c r="BH443" s="221"/>
      <c r="BK443" s="50"/>
      <c r="BL443" s="115"/>
      <c r="BM443" s="43"/>
      <c r="BN443" s="43"/>
      <c r="BO443" s="43"/>
      <c r="BP443" s="115"/>
      <c r="BS443" s="50"/>
      <c r="BT443" s="115"/>
      <c r="BU443" s="222"/>
      <c r="BV443" s="223"/>
      <c r="BZ443" s="221"/>
      <c r="CC443" s="50"/>
      <c r="CD443" s="115"/>
      <c r="CE443" s="43"/>
      <c r="CF443" s="43"/>
      <c r="CG443" s="43"/>
      <c r="CH443" s="115"/>
      <c r="CK443" s="50"/>
      <c r="CL443" s="115"/>
      <c r="CM443" s="222"/>
      <c r="CN443" s="223"/>
      <c r="CR443" s="221"/>
      <c r="CU443" s="50"/>
      <c r="CV443" s="115"/>
      <c r="CW443" s="43"/>
      <c r="CX443" s="43"/>
      <c r="CY443" s="43"/>
      <c r="CZ443" s="115"/>
      <c r="DC443" s="50"/>
      <c r="DD443" s="115"/>
      <c r="DE443" s="222"/>
      <c r="DF443" s="223"/>
      <c r="DJ443" s="221"/>
      <c r="DM443" s="50"/>
      <c r="DN443" s="115"/>
      <c r="DO443" s="43"/>
      <c r="DP443" s="43"/>
      <c r="DQ443" s="43"/>
      <c r="DR443" s="115"/>
      <c r="DU443" s="50"/>
      <c r="DV443" s="115"/>
      <c r="DW443" s="222"/>
      <c r="DX443" s="223"/>
      <c r="EB443" s="221"/>
      <c r="EE443" s="50"/>
      <c r="EF443" s="115"/>
      <c r="EG443" s="43"/>
      <c r="EH443" s="43"/>
      <c r="EI443" s="43"/>
      <c r="EJ443" s="115"/>
      <c r="EM443" s="50"/>
      <c r="EN443" s="115"/>
      <c r="EO443" s="222"/>
      <c r="EP443" s="223"/>
      <c r="ET443" s="221"/>
      <c r="EW443" s="50"/>
      <c r="EX443" s="115"/>
      <c r="EY443" s="43"/>
      <c r="EZ443" s="43"/>
      <c r="FA443" s="43"/>
      <c r="FB443" s="115"/>
      <c r="FE443" s="50"/>
      <c r="FF443" s="115"/>
      <c r="FG443" s="222"/>
      <c r="FH443" s="223"/>
      <c r="FL443" s="221"/>
      <c r="FO443" s="50"/>
      <c r="FP443" s="115"/>
      <c r="FQ443" s="43"/>
      <c r="FR443" s="43"/>
      <c r="FS443" s="43"/>
      <c r="FT443" s="115"/>
      <c r="FW443" s="50"/>
      <c r="FX443" s="115"/>
      <c r="FY443" s="222"/>
      <c r="FZ443" s="223"/>
      <c r="GD443" s="221"/>
      <c r="GG443" s="50"/>
      <c r="GH443" s="115"/>
      <c r="GI443" s="43"/>
      <c r="GJ443" s="43"/>
      <c r="GK443" s="43"/>
      <c r="GL443" s="115"/>
      <c r="GO443" s="50"/>
      <c r="GP443" s="115"/>
      <c r="GQ443" s="222"/>
    </row>
    <row r="444">
      <c r="A444" s="218"/>
      <c r="B444" s="219"/>
      <c r="C444" s="15"/>
      <c r="D444" s="15"/>
      <c r="E444" s="15"/>
      <c r="F444" s="71"/>
      <c r="G444" s="15"/>
      <c r="H444" s="15"/>
      <c r="I444" s="28"/>
      <c r="J444" s="71"/>
      <c r="K444" s="35"/>
      <c r="L444" s="35"/>
      <c r="M444" s="35"/>
      <c r="N444" s="71"/>
      <c r="O444" s="15"/>
      <c r="P444" s="15"/>
      <c r="Q444" s="28"/>
      <c r="R444" s="71"/>
      <c r="S444" s="173"/>
      <c r="T444" s="219"/>
      <c r="U444" s="15"/>
      <c r="V444" s="15"/>
      <c r="W444" s="15"/>
      <c r="X444" s="165"/>
      <c r="Y444" s="15"/>
      <c r="Z444" s="15"/>
      <c r="AA444" s="28"/>
      <c r="AB444" s="71"/>
      <c r="AC444" s="35"/>
      <c r="AD444" s="35"/>
      <c r="AE444" s="35"/>
      <c r="AF444" s="71"/>
      <c r="AG444" s="15"/>
      <c r="AH444" s="15"/>
      <c r="AI444" s="15"/>
      <c r="AJ444" s="71"/>
      <c r="AK444" s="173"/>
      <c r="AL444" s="219"/>
      <c r="AM444" s="15"/>
      <c r="AN444" s="15"/>
      <c r="AO444" s="15"/>
      <c r="AP444" s="165"/>
      <c r="AQ444" s="15"/>
      <c r="AR444" s="15"/>
      <c r="AS444" s="28"/>
      <c r="AT444" s="71"/>
      <c r="AU444" s="35"/>
      <c r="AV444" s="35"/>
      <c r="AW444" s="35"/>
      <c r="AX444" s="71"/>
      <c r="AY444" s="15"/>
      <c r="AZ444" s="15"/>
      <c r="BA444" s="28"/>
      <c r="BB444" s="71"/>
      <c r="BC444" s="173"/>
      <c r="BD444" s="220"/>
      <c r="BH444" s="221"/>
      <c r="BK444" s="50"/>
      <c r="BL444" s="115"/>
      <c r="BM444" s="43"/>
      <c r="BN444" s="43"/>
      <c r="BO444" s="43"/>
      <c r="BP444" s="115"/>
      <c r="BS444" s="50"/>
      <c r="BT444" s="115"/>
      <c r="BU444" s="222"/>
      <c r="BV444" s="223"/>
      <c r="BZ444" s="221"/>
      <c r="CC444" s="50"/>
      <c r="CD444" s="115"/>
      <c r="CE444" s="43"/>
      <c r="CF444" s="43"/>
      <c r="CG444" s="43"/>
      <c r="CH444" s="115"/>
      <c r="CK444" s="50"/>
      <c r="CL444" s="115"/>
      <c r="CM444" s="222"/>
      <c r="CN444" s="223"/>
      <c r="CR444" s="221"/>
      <c r="CU444" s="50"/>
      <c r="CV444" s="115"/>
      <c r="CW444" s="43"/>
      <c r="CX444" s="43"/>
      <c r="CY444" s="43"/>
      <c r="CZ444" s="115"/>
      <c r="DC444" s="50"/>
      <c r="DD444" s="115"/>
      <c r="DE444" s="222"/>
      <c r="DF444" s="223"/>
      <c r="DJ444" s="221"/>
      <c r="DM444" s="50"/>
      <c r="DN444" s="115"/>
      <c r="DO444" s="43"/>
      <c r="DP444" s="43"/>
      <c r="DQ444" s="43"/>
      <c r="DR444" s="115"/>
      <c r="DU444" s="50"/>
      <c r="DV444" s="115"/>
      <c r="DW444" s="222"/>
      <c r="DX444" s="223"/>
      <c r="EB444" s="221"/>
      <c r="EE444" s="50"/>
      <c r="EF444" s="115"/>
      <c r="EG444" s="43"/>
      <c r="EH444" s="43"/>
      <c r="EI444" s="43"/>
      <c r="EJ444" s="115"/>
      <c r="EM444" s="50"/>
      <c r="EN444" s="115"/>
      <c r="EO444" s="222"/>
      <c r="EP444" s="223"/>
      <c r="ET444" s="221"/>
      <c r="EW444" s="50"/>
      <c r="EX444" s="115"/>
      <c r="EY444" s="43"/>
      <c r="EZ444" s="43"/>
      <c r="FA444" s="43"/>
      <c r="FB444" s="115"/>
      <c r="FE444" s="50"/>
      <c r="FF444" s="115"/>
      <c r="FG444" s="222"/>
      <c r="FH444" s="223"/>
      <c r="FL444" s="221"/>
      <c r="FO444" s="50"/>
      <c r="FP444" s="115"/>
      <c r="FQ444" s="43"/>
      <c r="FR444" s="43"/>
      <c r="FS444" s="43"/>
      <c r="FT444" s="115"/>
      <c r="FW444" s="50"/>
      <c r="FX444" s="115"/>
      <c r="FY444" s="222"/>
      <c r="FZ444" s="223"/>
      <c r="GD444" s="221"/>
      <c r="GG444" s="50"/>
      <c r="GH444" s="115"/>
      <c r="GI444" s="43"/>
      <c r="GJ444" s="43"/>
      <c r="GK444" s="43"/>
      <c r="GL444" s="115"/>
      <c r="GO444" s="50"/>
      <c r="GP444" s="115"/>
      <c r="GQ444" s="222"/>
    </row>
    <row r="445">
      <c r="A445" s="218"/>
      <c r="B445" s="219"/>
      <c r="C445" s="15"/>
      <c r="D445" s="15"/>
      <c r="E445" s="15"/>
      <c r="F445" s="71"/>
      <c r="G445" s="15"/>
      <c r="H445" s="15"/>
      <c r="I445" s="28"/>
      <c r="J445" s="71"/>
      <c r="K445" s="35"/>
      <c r="L445" s="35"/>
      <c r="M445" s="35"/>
      <c r="N445" s="71"/>
      <c r="O445" s="15"/>
      <c r="P445" s="15"/>
      <c r="Q445" s="28"/>
      <c r="R445" s="71"/>
      <c r="S445" s="173"/>
      <c r="T445" s="219"/>
      <c r="U445" s="15"/>
      <c r="V445" s="15"/>
      <c r="W445" s="15"/>
      <c r="X445" s="165"/>
      <c r="Y445" s="15"/>
      <c r="Z445" s="15"/>
      <c r="AA445" s="28"/>
      <c r="AB445" s="71"/>
      <c r="AC445" s="35"/>
      <c r="AD445" s="35"/>
      <c r="AE445" s="35"/>
      <c r="AF445" s="71"/>
      <c r="AG445" s="15"/>
      <c r="AH445" s="15"/>
      <c r="AI445" s="15"/>
      <c r="AJ445" s="71"/>
      <c r="AK445" s="173"/>
      <c r="AL445" s="219"/>
      <c r="AM445" s="15"/>
      <c r="AN445" s="15"/>
      <c r="AO445" s="15"/>
      <c r="AP445" s="165"/>
      <c r="AQ445" s="15"/>
      <c r="AR445" s="15"/>
      <c r="AS445" s="28"/>
      <c r="AT445" s="71"/>
      <c r="AU445" s="35"/>
      <c r="AV445" s="35"/>
      <c r="AW445" s="35"/>
      <c r="AX445" s="71"/>
      <c r="AY445" s="15"/>
      <c r="AZ445" s="15"/>
      <c r="BA445" s="28"/>
      <c r="BB445" s="71"/>
      <c r="BC445" s="173"/>
      <c r="BD445" s="220"/>
      <c r="BH445" s="221"/>
      <c r="BK445" s="50"/>
      <c r="BL445" s="115"/>
      <c r="BM445" s="43"/>
      <c r="BN445" s="43"/>
      <c r="BO445" s="43"/>
      <c r="BP445" s="115"/>
      <c r="BS445" s="50"/>
      <c r="BT445" s="115"/>
      <c r="BU445" s="222"/>
      <c r="BV445" s="223"/>
      <c r="BZ445" s="221"/>
      <c r="CC445" s="50"/>
      <c r="CD445" s="115"/>
      <c r="CE445" s="43"/>
      <c r="CF445" s="43"/>
      <c r="CG445" s="43"/>
      <c r="CH445" s="115"/>
      <c r="CK445" s="50"/>
      <c r="CL445" s="115"/>
      <c r="CM445" s="222"/>
      <c r="CN445" s="223"/>
      <c r="CR445" s="221"/>
      <c r="CU445" s="50"/>
      <c r="CV445" s="115"/>
      <c r="CW445" s="43"/>
      <c r="CX445" s="43"/>
      <c r="CY445" s="43"/>
      <c r="CZ445" s="115"/>
      <c r="DC445" s="50"/>
      <c r="DD445" s="115"/>
      <c r="DE445" s="222"/>
      <c r="DF445" s="223"/>
      <c r="DJ445" s="221"/>
      <c r="DM445" s="50"/>
      <c r="DN445" s="115"/>
      <c r="DO445" s="43"/>
      <c r="DP445" s="43"/>
      <c r="DQ445" s="43"/>
      <c r="DR445" s="115"/>
      <c r="DU445" s="50"/>
      <c r="DV445" s="115"/>
      <c r="DW445" s="222"/>
      <c r="DX445" s="223"/>
      <c r="EB445" s="221"/>
      <c r="EE445" s="50"/>
      <c r="EF445" s="115"/>
      <c r="EG445" s="43"/>
      <c r="EH445" s="43"/>
      <c r="EI445" s="43"/>
      <c r="EJ445" s="115"/>
      <c r="EM445" s="50"/>
      <c r="EN445" s="115"/>
      <c r="EO445" s="222"/>
      <c r="EP445" s="223"/>
      <c r="ET445" s="221"/>
      <c r="EW445" s="50"/>
      <c r="EX445" s="115"/>
      <c r="EY445" s="43"/>
      <c r="EZ445" s="43"/>
      <c r="FA445" s="43"/>
      <c r="FB445" s="115"/>
      <c r="FE445" s="50"/>
      <c r="FF445" s="115"/>
      <c r="FG445" s="222"/>
      <c r="FH445" s="223"/>
      <c r="FL445" s="221"/>
      <c r="FO445" s="50"/>
      <c r="FP445" s="115"/>
      <c r="FQ445" s="43"/>
      <c r="FR445" s="43"/>
      <c r="FS445" s="43"/>
      <c r="FT445" s="115"/>
      <c r="FW445" s="50"/>
      <c r="FX445" s="115"/>
      <c r="FY445" s="222"/>
      <c r="FZ445" s="223"/>
      <c r="GD445" s="221"/>
      <c r="GG445" s="50"/>
      <c r="GH445" s="115"/>
      <c r="GI445" s="43"/>
      <c r="GJ445" s="43"/>
      <c r="GK445" s="43"/>
      <c r="GL445" s="115"/>
      <c r="GO445" s="50"/>
      <c r="GP445" s="115"/>
      <c r="GQ445" s="222"/>
    </row>
    <row r="446">
      <c r="A446" s="218"/>
      <c r="B446" s="219"/>
      <c r="C446" s="15"/>
      <c r="D446" s="15"/>
      <c r="E446" s="15"/>
      <c r="F446" s="71"/>
      <c r="G446" s="15"/>
      <c r="H446" s="15"/>
      <c r="I446" s="28"/>
      <c r="J446" s="71"/>
      <c r="K446" s="35"/>
      <c r="L446" s="35"/>
      <c r="M446" s="35"/>
      <c r="N446" s="71"/>
      <c r="O446" s="15"/>
      <c r="P446" s="15"/>
      <c r="Q446" s="28"/>
      <c r="R446" s="71"/>
      <c r="S446" s="173"/>
      <c r="T446" s="219"/>
      <c r="U446" s="15"/>
      <c r="V446" s="15"/>
      <c r="W446" s="15"/>
      <c r="X446" s="165"/>
      <c r="Y446" s="15"/>
      <c r="Z446" s="15"/>
      <c r="AA446" s="28"/>
      <c r="AB446" s="71"/>
      <c r="AC446" s="35"/>
      <c r="AD446" s="35"/>
      <c r="AE446" s="35"/>
      <c r="AF446" s="71"/>
      <c r="AG446" s="15"/>
      <c r="AH446" s="15"/>
      <c r="AI446" s="15"/>
      <c r="AJ446" s="71"/>
      <c r="AK446" s="173"/>
      <c r="AL446" s="219"/>
      <c r="AM446" s="15"/>
      <c r="AN446" s="15"/>
      <c r="AO446" s="15"/>
      <c r="AP446" s="165"/>
      <c r="AQ446" s="15"/>
      <c r="AR446" s="15"/>
      <c r="AS446" s="28"/>
      <c r="AT446" s="71"/>
      <c r="AU446" s="35"/>
      <c r="AV446" s="35"/>
      <c r="AW446" s="35"/>
      <c r="AX446" s="71"/>
      <c r="AY446" s="15"/>
      <c r="AZ446" s="15"/>
      <c r="BA446" s="28"/>
      <c r="BB446" s="71"/>
      <c r="BC446" s="173"/>
      <c r="BD446" s="220"/>
      <c r="BH446" s="221"/>
      <c r="BK446" s="50"/>
      <c r="BL446" s="115"/>
      <c r="BM446" s="43"/>
      <c r="BN446" s="43"/>
      <c r="BO446" s="43"/>
      <c r="BP446" s="115"/>
      <c r="BS446" s="50"/>
      <c r="BT446" s="115"/>
      <c r="BU446" s="222"/>
      <c r="BV446" s="223"/>
      <c r="BZ446" s="221"/>
      <c r="CC446" s="50"/>
      <c r="CD446" s="115"/>
      <c r="CE446" s="43"/>
      <c r="CF446" s="43"/>
      <c r="CG446" s="43"/>
      <c r="CH446" s="115"/>
      <c r="CK446" s="50"/>
      <c r="CL446" s="115"/>
      <c r="CM446" s="222"/>
      <c r="CN446" s="223"/>
      <c r="CR446" s="221"/>
      <c r="CU446" s="50"/>
      <c r="CV446" s="115"/>
      <c r="CW446" s="43"/>
      <c r="CX446" s="43"/>
      <c r="CY446" s="43"/>
      <c r="CZ446" s="115"/>
      <c r="DC446" s="50"/>
      <c r="DD446" s="115"/>
      <c r="DE446" s="222"/>
      <c r="DF446" s="223"/>
      <c r="DJ446" s="221"/>
      <c r="DM446" s="50"/>
      <c r="DN446" s="115"/>
      <c r="DO446" s="43"/>
      <c r="DP446" s="43"/>
      <c r="DQ446" s="43"/>
      <c r="DR446" s="115"/>
      <c r="DU446" s="50"/>
      <c r="DV446" s="115"/>
      <c r="DW446" s="222"/>
      <c r="DX446" s="223"/>
      <c r="EB446" s="221"/>
      <c r="EE446" s="50"/>
      <c r="EF446" s="115"/>
      <c r="EG446" s="43"/>
      <c r="EH446" s="43"/>
      <c r="EI446" s="43"/>
      <c r="EJ446" s="115"/>
      <c r="EM446" s="50"/>
      <c r="EN446" s="115"/>
      <c r="EO446" s="222"/>
      <c r="EP446" s="223"/>
      <c r="ET446" s="221"/>
      <c r="EW446" s="50"/>
      <c r="EX446" s="115"/>
      <c r="EY446" s="43"/>
      <c r="EZ446" s="43"/>
      <c r="FA446" s="43"/>
      <c r="FB446" s="115"/>
      <c r="FE446" s="50"/>
      <c r="FF446" s="115"/>
      <c r="FG446" s="222"/>
      <c r="FH446" s="223"/>
      <c r="FL446" s="221"/>
      <c r="FO446" s="50"/>
      <c r="FP446" s="115"/>
      <c r="FQ446" s="43"/>
      <c r="FR446" s="43"/>
      <c r="FS446" s="43"/>
      <c r="FT446" s="115"/>
      <c r="FW446" s="50"/>
      <c r="FX446" s="115"/>
      <c r="FY446" s="222"/>
      <c r="FZ446" s="223"/>
      <c r="GD446" s="221"/>
      <c r="GG446" s="50"/>
      <c r="GH446" s="115"/>
      <c r="GI446" s="43"/>
      <c r="GJ446" s="43"/>
      <c r="GK446" s="43"/>
      <c r="GL446" s="115"/>
      <c r="GO446" s="50"/>
      <c r="GP446" s="115"/>
      <c r="GQ446" s="222"/>
    </row>
    <row r="447">
      <c r="A447" s="218"/>
      <c r="B447" s="219"/>
      <c r="C447" s="15"/>
      <c r="D447" s="15"/>
      <c r="E447" s="15"/>
      <c r="F447" s="71"/>
      <c r="G447" s="15"/>
      <c r="H447" s="15"/>
      <c r="I447" s="28"/>
      <c r="J447" s="71"/>
      <c r="K447" s="35"/>
      <c r="L447" s="35"/>
      <c r="M447" s="35"/>
      <c r="N447" s="71"/>
      <c r="O447" s="15"/>
      <c r="P447" s="15"/>
      <c r="Q447" s="28"/>
      <c r="R447" s="71"/>
      <c r="S447" s="173"/>
      <c r="T447" s="219"/>
      <c r="U447" s="15"/>
      <c r="V447" s="15"/>
      <c r="W447" s="15"/>
      <c r="X447" s="165"/>
      <c r="Y447" s="15"/>
      <c r="Z447" s="15"/>
      <c r="AA447" s="28"/>
      <c r="AB447" s="71"/>
      <c r="AC447" s="35"/>
      <c r="AD447" s="35"/>
      <c r="AE447" s="35"/>
      <c r="AF447" s="71"/>
      <c r="AG447" s="15"/>
      <c r="AH447" s="15"/>
      <c r="AI447" s="15"/>
      <c r="AJ447" s="71"/>
      <c r="AK447" s="173"/>
      <c r="AL447" s="219"/>
      <c r="AM447" s="15"/>
      <c r="AN447" s="15"/>
      <c r="AO447" s="15"/>
      <c r="AP447" s="165"/>
      <c r="AQ447" s="15"/>
      <c r="AR447" s="15"/>
      <c r="AS447" s="28"/>
      <c r="AT447" s="71"/>
      <c r="AU447" s="35"/>
      <c r="AV447" s="35"/>
      <c r="AW447" s="35"/>
      <c r="AX447" s="71"/>
      <c r="AY447" s="15"/>
      <c r="AZ447" s="15"/>
      <c r="BA447" s="28"/>
      <c r="BB447" s="71"/>
      <c r="BC447" s="173"/>
      <c r="BD447" s="220"/>
      <c r="BH447" s="221"/>
      <c r="BK447" s="50"/>
      <c r="BL447" s="115"/>
      <c r="BM447" s="43"/>
      <c r="BN447" s="43"/>
      <c r="BO447" s="43"/>
      <c r="BP447" s="115"/>
      <c r="BS447" s="50"/>
      <c r="BT447" s="115"/>
      <c r="BU447" s="222"/>
      <c r="BV447" s="223"/>
      <c r="BZ447" s="221"/>
      <c r="CC447" s="50"/>
      <c r="CD447" s="115"/>
      <c r="CE447" s="43"/>
      <c r="CF447" s="43"/>
      <c r="CG447" s="43"/>
      <c r="CH447" s="115"/>
      <c r="CK447" s="50"/>
      <c r="CL447" s="115"/>
      <c r="CM447" s="222"/>
      <c r="CN447" s="223"/>
      <c r="CR447" s="221"/>
      <c r="CU447" s="50"/>
      <c r="CV447" s="115"/>
      <c r="CW447" s="43"/>
      <c r="CX447" s="43"/>
      <c r="CY447" s="43"/>
      <c r="CZ447" s="115"/>
      <c r="DC447" s="50"/>
      <c r="DD447" s="115"/>
      <c r="DE447" s="222"/>
      <c r="DF447" s="223"/>
      <c r="DJ447" s="221"/>
      <c r="DM447" s="50"/>
      <c r="DN447" s="115"/>
      <c r="DO447" s="43"/>
      <c r="DP447" s="43"/>
      <c r="DQ447" s="43"/>
      <c r="DR447" s="115"/>
      <c r="DU447" s="50"/>
      <c r="DV447" s="115"/>
      <c r="DW447" s="222"/>
      <c r="DX447" s="223"/>
      <c r="EB447" s="221"/>
      <c r="EE447" s="50"/>
      <c r="EF447" s="115"/>
      <c r="EG447" s="43"/>
      <c r="EH447" s="43"/>
      <c r="EI447" s="43"/>
      <c r="EJ447" s="115"/>
      <c r="EM447" s="50"/>
      <c r="EN447" s="115"/>
      <c r="EO447" s="222"/>
      <c r="EP447" s="223"/>
      <c r="ET447" s="221"/>
      <c r="EW447" s="50"/>
      <c r="EX447" s="115"/>
      <c r="EY447" s="43"/>
      <c r="EZ447" s="43"/>
      <c r="FA447" s="43"/>
      <c r="FB447" s="115"/>
      <c r="FE447" s="50"/>
      <c r="FF447" s="115"/>
      <c r="FG447" s="222"/>
      <c r="FH447" s="223"/>
      <c r="FL447" s="221"/>
      <c r="FO447" s="50"/>
      <c r="FP447" s="115"/>
      <c r="FQ447" s="43"/>
      <c r="FR447" s="43"/>
      <c r="FS447" s="43"/>
      <c r="FT447" s="115"/>
      <c r="FW447" s="50"/>
      <c r="FX447" s="115"/>
      <c r="FY447" s="222"/>
      <c r="FZ447" s="223"/>
      <c r="GD447" s="221"/>
      <c r="GG447" s="50"/>
      <c r="GH447" s="115"/>
      <c r="GI447" s="43"/>
      <c r="GJ447" s="43"/>
      <c r="GK447" s="43"/>
      <c r="GL447" s="115"/>
      <c r="GO447" s="50"/>
      <c r="GP447" s="115"/>
      <c r="GQ447" s="222"/>
    </row>
    <row r="448">
      <c r="A448" s="218"/>
      <c r="B448" s="219"/>
      <c r="C448" s="15"/>
      <c r="D448" s="15"/>
      <c r="E448" s="15"/>
      <c r="F448" s="71"/>
      <c r="G448" s="15"/>
      <c r="H448" s="15"/>
      <c r="I448" s="28"/>
      <c r="J448" s="71"/>
      <c r="K448" s="35"/>
      <c r="L448" s="35"/>
      <c r="M448" s="35"/>
      <c r="N448" s="71"/>
      <c r="O448" s="15"/>
      <c r="P448" s="15"/>
      <c r="Q448" s="28"/>
      <c r="R448" s="71"/>
      <c r="S448" s="173"/>
      <c r="T448" s="219"/>
      <c r="U448" s="15"/>
      <c r="V448" s="15"/>
      <c r="W448" s="15"/>
      <c r="X448" s="165"/>
      <c r="Y448" s="15"/>
      <c r="Z448" s="15"/>
      <c r="AA448" s="28"/>
      <c r="AB448" s="71"/>
      <c r="AC448" s="35"/>
      <c r="AD448" s="35"/>
      <c r="AE448" s="35"/>
      <c r="AF448" s="71"/>
      <c r="AG448" s="15"/>
      <c r="AH448" s="15"/>
      <c r="AI448" s="15"/>
      <c r="AJ448" s="71"/>
      <c r="AK448" s="173"/>
      <c r="AL448" s="219"/>
      <c r="AM448" s="15"/>
      <c r="AN448" s="15"/>
      <c r="AO448" s="15"/>
      <c r="AP448" s="165"/>
      <c r="AQ448" s="15"/>
      <c r="AR448" s="15"/>
      <c r="AS448" s="28"/>
      <c r="AT448" s="71"/>
      <c r="AU448" s="35"/>
      <c r="AV448" s="35"/>
      <c r="AW448" s="35"/>
      <c r="AX448" s="71"/>
      <c r="AY448" s="15"/>
      <c r="AZ448" s="15"/>
      <c r="BA448" s="28"/>
      <c r="BB448" s="71"/>
      <c r="BC448" s="173"/>
      <c r="BD448" s="220"/>
      <c r="BH448" s="221"/>
      <c r="BK448" s="50"/>
      <c r="BL448" s="115"/>
      <c r="BM448" s="43"/>
      <c r="BN448" s="43"/>
      <c r="BO448" s="43"/>
      <c r="BP448" s="115"/>
      <c r="BS448" s="50"/>
      <c r="BT448" s="115"/>
      <c r="BU448" s="222"/>
      <c r="BV448" s="223"/>
      <c r="BZ448" s="221"/>
      <c r="CC448" s="50"/>
      <c r="CD448" s="115"/>
      <c r="CE448" s="43"/>
      <c r="CF448" s="43"/>
      <c r="CG448" s="43"/>
      <c r="CH448" s="115"/>
      <c r="CK448" s="50"/>
      <c r="CL448" s="115"/>
      <c r="CM448" s="222"/>
      <c r="CN448" s="223"/>
      <c r="CR448" s="221"/>
      <c r="CU448" s="50"/>
      <c r="CV448" s="115"/>
      <c r="CW448" s="43"/>
      <c r="CX448" s="43"/>
      <c r="CY448" s="43"/>
      <c r="CZ448" s="115"/>
      <c r="DC448" s="50"/>
      <c r="DD448" s="115"/>
      <c r="DE448" s="222"/>
      <c r="DF448" s="223"/>
      <c r="DJ448" s="221"/>
      <c r="DM448" s="50"/>
      <c r="DN448" s="115"/>
      <c r="DO448" s="43"/>
      <c r="DP448" s="43"/>
      <c r="DQ448" s="43"/>
      <c r="DR448" s="115"/>
      <c r="DU448" s="50"/>
      <c r="DV448" s="115"/>
      <c r="DW448" s="222"/>
      <c r="DX448" s="223"/>
      <c r="EB448" s="221"/>
      <c r="EE448" s="50"/>
      <c r="EF448" s="115"/>
      <c r="EG448" s="43"/>
      <c r="EH448" s="43"/>
      <c r="EI448" s="43"/>
      <c r="EJ448" s="115"/>
      <c r="EM448" s="50"/>
      <c r="EN448" s="115"/>
      <c r="EO448" s="222"/>
      <c r="EP448" s="223"/>
      <c r="ET448" s="221"/>
      <c r="EW448" s="50"/>
      <c r="EX448" s="115"/>
      <c r="EY448" s="43"/>
      <c r="EZ448" s="43"/>
      <c r="FA448" s="43"/>
      <c r="FB448" s="115"/>
      <c r="FE448" s="50"/>
      <c r="FF448" s="115"/>
      <c r="FG448" s="222"/>
      <c r="FH448" s="223"/>
      <c r="FL448" s="221"/>
      <c r="FO448" s="50"/>
      <c r="FP448" s="115"/>
      <c r="FQ448" s="43"/>
      <c r="FR448" s="43"/>
      <c r="FS448" s="43"/>
      <c r="FT448" s="115"/>
      <c r="FW448" s="50"/>
      <c r="FX448" s="115"/>
      <c r="FY448" s="222"/>
      <c r="FZ448" s="223"/>
      <c r="GD448" s="221"/>
      <c r="GG448" s="50"/>
      <c r="GH448" s="115"/>
      <c r="GI448" s="43"/>
      <c r="GJ448" s="43"/>
      <c r="GK448" s="43"/>
      <c r="GL448" s="115"/>
      <c r="GO448" s="50"/>
      <c r="GP448" s="115"/>
      <c r="GQ448" s="222"/>
    </row>
    <row r="449">
      <c r="A449" s="218"/>
      <c r="B449" s="219"/>
      <c r="C449" s="15"/>
      <c r="D449" s="15"/>
      <c r="E449" s="15"/>
      <c r="F449" s="71"/>
      <c r="G449" s="15"/>
      <c r="H449" s="15"/>
      <c r="I449" s="28"/>
      <c r="J449" s="71"/>
      <c r="K449" s="35"/>
      <c r="L449" s="35"/>
      <c r="M449" s="35"/>
      <c r="N449" s="71"/>
      <c r="O449" s="15"/>
      <c r="P449" s="15"/>
      <c r="Q449" s="28"/>
      <c r="R449" s="71"/>
      <c r="S449" s="173"/>
      <c r="T449" s="219"/>
      <c r="U449" s="15"/>
      <c r="V449" s="15"/>
      <c r="W449" s="15"/>
      <c r="X449" s="165"/>
      <c r="Y449" s="15"/>
      <c r="Z449" s="15"/>
      <c r="AA449" s="28"/>
      <c r="AB449" s="71"/>
      <c r="AC449" s="35"/>
      <c r="AD449" s="35"/>
      <c r="AE449" s="35"/>
      <c r="AF449" s="71"/>
      <c r="AG449" s="15"/>
      <c r="AH449" s="15"/>
      <c r="AI449" s="15"/>
      <c r="AJ449" s="71"/>
      <c r="AK449" s="173"/>
      <c r="AL449" s="219"/>
      <c r="AM449" s="15"/>
      <c r="AN449" s="15"/>
      <c r="AO449" s="15"/>
      <c r="AP449" s="165"/>
      <c r="AQ449" s="15"/>
      <c r="AR449" s="15"/>
      <c r="AS449" s="28"/>
      <c r="AT449" s="71"/>
      <c r="AU449" s="35"/>
      <c r="AV449" s="35"/>
      <c r="AW449" s="35"/>
      <c r="AX449" s="71"/>
      <c r="AY449" s="15"/>
      <c r="AZ449" s="15"/>
      <c r="BA449" s="28"/>
      <c r="BB449" s="71"/>
      <c r="BC449" s="173"/>
      <c r="BD449" s="220"/>
      <c r="BH449" s="221"/>
      <c r="BK449" s="50"/>
      <c r="BL449" s="115"/>
      <c r="BM449" s="43"/>
      <c r="BN449" s="43"/>
      <c r="BO449" s="43"/>
      <c r="BP449" s="115"/>
      <c r="BS449" s="50"/>
      <c r="BT449" s="115"/>
      <c r="BU449" s="222"/>
      <c r="BV449" s="223"/>
      <c r="BZ449" s="221"/>
      <c r="CC449" s="50"/>
      <c r="CD449" s="115"/>
      <c r="CE449" s="43"/>
      <c r="CF449" s="43"/>
      <c r="CG449" s="43"/>
      <c r="CH449" s="115"/>
      <c r="CK449" s="50"/>
      <c r="CL449" s="115"/>
      <c r="CM449" s="222"/>
      <c r="CN449" s="223"/>
      <c r="CR449" s="221"/>
      <c r="CU449" s="50"/>
      <c r="CV449" s="115"/>
      <c r="CW449" s="43"/>
      <c r="CX449" s="43"/>
      <c r="CY449" s="43"/>
      <c r="CZ449" s="115"/>
      <c r="DC449" s="50"/>
      <c r="DD449" s="115"/>
      <c r="DE449" s="222"/>
      <c r="DF449" s="223"/>
      <c r="DJ449" s="221"/>
      <c r="DM449" s="50"/>
      <c r="DN449" s="115"/>
      <c r="DO449" s="43"/>
      <c r="DP449" s="43"/>
      <c r="DQ449" s="43"/>
      <c r="DR449" s="115"/>
      <c r="DU449" s="50"/>
      <c r="DV449" s="115"/>
      <c r="DW449" s="222"/>
      <c r="DX449" s="223"/>
      <c r="EB449" s="221"/>
      <c r="EE449" s="50"/>
      <c r="EF449" s="115"/>
      <c r="EG449" s="43"/>
      <c r="EH449" s="43"/>
      <c r="EI449" s="43"/>
      <c r="EJ449" s="115"/>
      <c r="EM449" s="50"/>
      <c r="EN449" s="115"/>
      <c r="EO449" s="222"/>
      <c r="EP449" s="223"/>
      <c r="ET449" s="221"/>
      <c r="EW449" s="50"/>
      <c r="EX449" s="115"/>
      <c r="EY449" s="43"/>
      <c r="EZ449" s="43"/>
      <c r="FA449" s="43"/>
      <c r="FB449" s="115"/>
      <c r="FE449" s="50"/>
      <c r="FF449" s="115"/>
      <c r="FG449" s="222"/>
      <c r="FH449" s="223"/>
      <c r="FL449" s="221"/>
      <c r="FO449" s="50"/>
      <c r="FP449" s="115"/>
      <c r="FQ449" s="43"/>
      <c r="FR449" s="43"/>
      <c r="FS449" s="43"/>
      <c r="FT449" s="115"/>
      <c r="FW449" s="50"/>
      <c r="FX449" s="115"/>
      <c r="FY449" s="222"/>
      <c r="FZ449" s="223"/>
      <c r="GD449" s="221"/>
      <c r="GG449" s="50"/>
      <c r="GH449" s="115"/>
      <c r="GI449" s="43"/>
      <c r="GJ449" s="43"/>
      <c r="GK449" s="43"/>
      <c r="GL449" s="115"/>
      <c r="GO449" s="50"/>
      <c r="GP449" s="115"/>
      <c r="GQ449" s="222"/>
    </row>
    <row r="450">
      <c r="A450" s="218"/>
      <c r="B450" s="219"/>
      <c r="C450" s="15"/>
      <c r="D450" s="15"/>
      <c r="E450" s="15"/>
      <c r="F450" s="71"/>
      <c r="G450" s="15"/>
      <c r="H450" s="15"/>
      <c r="I450" s="28"/>
      <c r="J450" s="71"/>
      <c r="K450" s="35"/>
      <c r="L450" s="35"/>
      <c r="M450" s="35"/>
      <c r="N450" s="71"/>
      <c r="O450" s="15"/>
      <c r="P450" s="15"/>
      <c r="Q450" s="28"/>
      <c r="R450" s="71"/>
      <c r="S450" s="173"/>
      <c r="T450" s="219"/>
      <c r="U450" s="15"/>
      <c r="V450" s="15"/>
      <c r="W450" s="15"/>
      <c r="X450" s="165"/>
      <c r="Y450" s="15"/>
      <c r="Z450" s="15"/>
      <c r="AA450" s="28"/>
      <c r="AB450" s="71"/>
      <c r="AC450" s="35"/>
      <c r="AD450" s="35"/>
      <c r="AE450" s="35"/>
      <c r="AF450" s="71"/>
      <c r="AG450" s="15"/>
      <c r="AH450" s="15"/>
      <c r="AI450" s="15"/>
      <c r="AJ450" s="71"/>
      <c r="AK450" s="173"/>
      <c r="AL450" s="219"/>
      <c r="AM450" s="15"/>
      <c r="AN450" s="15"/>
      <c r="AO450" s="15"/>
      <c r="AP450" s="165"/>
      <c r="AQ450" s="15"/>
      <c r="AR450" s="15"/>
      <c r="AS450" s="28"/>
      <c r="AT450" s="71"/>
      <c r="AU450" s="35"/>
      <c r="AV450" s="35"/>
      <c r="AW450" s="35"/>
      <c r="AX450" s="71"/>
      <c r="AY450" s="15"/>
      <c r="AZ450" s="15"/>
      <c r="BA450" s="28"/>
      <c r="BB450" s="71"/>
      <c r="BC450" s="173"/>
      <c r="BD450" s="220"/>
      <c r="BH450" s="221"/>
      <c r="BK450" s="50"/>
      <c r="BL450" s="115"/>
      <c r="BM450" s="43"/>
      <c r="BN450" s="43"/>
      <c r="BO450" s="43"/>
      <c r="BP450" s="115"/>
      <c r="BS450" s="50"/>
      <c r="BT450" s="115"/>
      <c r="BU450" s="222"/>
      <c r="BV450" s="223"/>
      <c r="BZ450" s="221"/>
      <c r="CC450" s="50"/>
      <c r="CD450" s="115"/>
      <c r="CE450" s="43"/>
      <c r="CF450" s="43"/>
      <c r="CG450" s="43"/>
      <c r="CH450" s="115"/>
      <c r="CK450" s="50"/>
      <c r="CL450" s="115"/>
      <c r="CM450" s="222"/>
      <c r="CN450" s="223"/>
      <c r="CR450" s="221"/>
      <c r="CU450" s="50"/>
      <c r="CV450" s="115"/>
      <c r="CW450" s="43"/>
      <c r="CX450" s="43"/>
      <c r="CY450" s="43"/>
      <c r="CZ450" s="115"/>
      <c r="DC450" s="50"/>
      <c r="DD450" s="115"/>
      <c r="DE450" s="222"/>
      <c r="DF450" s="223"/>
      <c r="DJ450" s="221"/>
      <c r="DM450" s="50"/>
      <c r="DN450" s="115"/>
      <c r="DO450" s="43"/>
      <c r="DP450" s="43"/>
      <c r="DQ450" s="43"/>
      <c r="DR450" s="115"/>
      <c r="DU450" s="50"/>
      <c r="DV450" s="115"/>
      <c r="DW450" s="222"/>
      <c r="DX450" s="223"/>
      <c r="EB450" s="221"/>
      <c r="EE450" s="50"/>
      <c r="EF450" s="115"/>
      <c r="EG450" s="43"/>
      <c r="EH450" s="43"/>
      <c r="EI450" s="43"/>
      <c r="EJ450" s="115"/>
      <c r="EM450" s="50"/>
      <c r="EN450" s="115"/>
      <c r="EO450" s="222"/>
      <c r="EP450" s="223"/>
      <c r="ET450" s="221"/>
      <c r="EW450" s="50"/>
      <c r="EX450" s="115"/>
      <c r="EY450" s="43"/>
      <c r="EZ450" s="43"/>
      <c r="FA450" s="43"/>
      <c r="FB450" s="115"/>
      <c r="FE450" s="50"/>
      <c r="FF450" s="115"/>
      <c r="FG450" s="222"/>
      <c r="FH450" s="223"/>
      <c r="FL450" s="221"/>
      <c r="FO450" s="50"/>
      <c r="FP450" s="115"/>
      <c r="FQ450" s="43"/>
      <c r="FR450" s="43"/>
      <c r="FS450" s="43"/>
      <c r="FT450" s="115"/>
      <c r="FW450" s="50"/>
      <c r="FX450" s="115"/>
      <c r="FY450" s="222"/>
      <c r="FZ450" s="223"/>
      <c r="GD450" s="221"/>
      <c r="GG450" s="50"/>
      <c r="GH450" s="115"/>
      <c r="GI450" s="43"/>
      <c r="GJ450" s="43"/>
      <c r="GK450" s="43"/>
      <c r="GL450" s="115"/>
      <c r="GO450" s="50"/>
      <c r="GP450" s="115"/>
      <c r="GQ450" s="222"/>
    </row>
    <row r="451">
      <c r="A451" s="218"/>
      <c r="B451" s="219"/>
      <c r="C451" s="15"/>
      <c r="D451" s="15"/>
      <c r="E451" s="15"/>
      <c r="F451" s="71"/>
      <c r="G451" s="15"/>
      <c r="H451" s="15"/>
      <c r="I451" s="28"/>
      <c r="J451" s="71"/>
      <c r="K451" s="35"/>
      <c r="L451" s="35"/>
      <c r="M451" s="35"/>
      <c r="N451" s="71"/>
      <c r="O451" s="15"/>
      <c r="P451" s="15"/>
      <c r="Q451" s="28"/>
      <c r="R451" s="71"/>
      <c r="S451" s="173"/>
      <c r="T451" s="219"/>
      <c r="U451" s="15"/>
      <c r="V451" s="15"/>
      <c r="W451" s="15"/>
      <c r="X451" s="165"/>
      <c r="Y451" s="15"/>
      <c r="Z451" s="15"/>
      <c r="AA451" s="28"/>
      <c r="AB451" s="71"/>
      <c r="AC451" s="35"/>
      <c r="AD451" s="35"/>
      <c r="AE451" s="35"/>
      <c r="AF451" s="71"/>
      <c r="AG451" s="15"/>
      <c r="AH451" s="15"/>
      <c r="AI451" s="15"/>
      <c r="AJ451" s="71"/>
      <c r="AK451" s="173"/>
      <c r="AL451" s="219"/>
      <c r="AM451" s="15"/>
      <c r="AN451" s="15"/>
      <c r="AO451" s="15"/>
      <c r="AP451" s="165"/>
      <c r="AQ451" s="15"/>
      <c r="AR451" s="15"/>
      <c r="AS451" s="28"/>
      <c r="AT451" s="71"/>
      <c r="AU451" s="35"/>
      <c r="AV451" s="35"/>
      <c r="AW451" s="35"/>
      <c r="AX451" s="71"/>
      <c r="AY451" s="15"/>
      <c r="AZ451" s="15"/>
      <c r="BA451" s="28"/>
      <c r="BB451" s="71"/>
      <c r="BC451" s="173"/>
      <c r="BD451" s="220"/>
      <c r="BH451" s="221"/>
      <c r="BK451" s="50"/>
      <c r="BL451" s="115"/>
      <c r="BM451" s="43"/>
      <c r="BN451" s="43"/>
      <c r="BO451" s="43"/>
      <c r="BP451" s="115"/>
      <c r="BS451" s="50"/>
      <c r="BT451" s="115"/>
      <c r="BU451" s="222"/>
      <c r="BV451" s="223"/>
      <c r="BZ451" s="221"/>
      <c r="CC451" s="50"/>
      <c r="CD451" s="115"/>
      <c r="CE451" s="43"/>
      <c r="CF451" s="43"/>
      <c r="CG451" s="43"/>
      <c r="CH451" s="115"/>
      <c r="CK451" s="50"/>
      <c r="CL451" s="115"/>
      <c r="CM451" s="222"/>
      <c r="CN451" s="223"/>
      <c r="CR451" s="221"/>
      <c r="CU451" s="50"/>
      <c r="CV451" s="115"/>
      <c r="CW451" s="43"/>
      <c r="CX451" s="43"/>
      <c r="CY451" s="43"/>
      <c r="CZ451" s="115"/>
      <c r="DC451" s="50"/>
      <c r="DD451" s="115"/>
      <c r="DE451" s="222"/>
      <c r="DF451" s="223"/>
      <c r="DJ451" s="221"/>
      <c r="DM451" s="50"/>
      <c r="DN451" s="115"/>
      <c r="DO451" s="43"/>
      <c r="DP451" s="43"/>
      <c r="DQ451" s="43"/>
      <c r="DR451" s="115"/>
      <c r="DU451" s="50"/>
      <c r="DV451" s="115"/>
      <c r="DW451" s="222"/>
      <c r="DX451" s="223"/>
      <c r="EB451" s="221"/>
      <c r="EE451" s="50"/>
      <c r="EF451" s="115"/>
      <c r="EG451" s="43"/>
      <c r="EH451" s="43"/>
      <c r="EI451" s="43"/>
      <c r="EJ451" s="115"/>
      <c r="EM451" s="50"/>
      <c r="EN451" s="115"/>
      <c r="EO451" s="222"/>
      <c r="EP451" s="223"/>
      <c r="ET451" s="221"/>
      <c r="EW451" s="50"/>
      <c r="EX451" s="115"/>
      <c r="EY451" s="43"/>
      <c r="EZ451" s="43"/>
      <c r="FA451" s="43"/>
      <c r="FB451" s="115"/>
      <c r="FE451" s="50"/>
      <c r="FF451" s="115"/>
      <c r="FG451" s="222"/>
      <c r="FH451" s="223"/>
      <c r="FL451" s="221"/>
      <c r="FO451" s="50"/>
      <c r="FP451" s="115"/>
      <c r="FQ451" s="43"/>
      <c r="FR451" s="43"/>
      <c r="FS451" s="43"/>
      <c r="FT451" s="115"/>
      <c r="FW451" s="50"/>
      <c r="FX451" s="115"/>
      <c r="FY451" s="222"/>
      <c r="FZ451" s="223"/>
      <c r="GD451" s="221"/>
      <c r="GG451" s="50"/>
      <c r="GH451" s="115"/>
      <c r="GI451" s="43"/>
      <c r="GJ451" s="43"/>
      <c r="GK451" s="43"/>
      <c r="GL451" s="115"/>
      <c r="GO451" s="50"/>
      <c r="GP451" s="115"/>
      <c r="GQ451" s="222"/>
    </row>
    <row r="452">
      <c r="A452" s="218"/>
      <c r="B452" s="219"/>
      <c r="C452" s="15"/>
      <c r="D452" s="15"/>
      <c r="E452" s="15"/>
      <c r="F452" s="71"/>
      <c r="G452" s="15"/>
      <c r="H452" s="15"/>
      <c r="I452" s="28"/>
      <c r="J452" s="71"/>
      <c r="K452" s="35"/>
      <c r="L452" s="35"/>
      <c r="M452" s="35"/>
      <c r="N452" s="71"/>
      <c r="O452" s="15"/>
      <c r="P452" s="15"/>
      <c r="Q452" s="28"/>
      <c r="R452" s="71"/>
      <c r="S452" s="173"/>
      <c r="T452" s="219"/>
      <c r="U452" s="15"/>
      <c r="V452" s="15"/>
      <c r="W452" s="15"/>
      <c r="X452" s="165"/>
      <c r="Y452" s="15"/>
      <c r="Z452" s="15"/>
      <c r="AA452" s="28"/>
      <c r="AB452" s="71"/>
      <c r="AC452" s="35"/>
      <c r="AD452" s="35"/>
      <c r="AE452" s="35"/>
      <c r="AF452" s="71"/>
      <c r="AG452" s="15"/>
      <c r="AH452" s="15"/>
      <c r="AI452" s="15"/>
      <c r="AJ452" s="71"/>
      <c r="AK452" s="173"/>
      <c r="AL452" s="219"/>
      <c r="AM452" s="15"/>
      <c r="AN452" s="15"/>
      <c r="AO452" s="15"/>
      <c r="AP452" s="165"/>
      <c r="AQ452" s="15"/>
      <c r="AR452" s="15"/>
      <c r="AS452" s="28"/>
      <c r="AT452" s="71"/>
      <c r="AU452" s="35"/>
      <c r="AV452" s="35"/>
      <c r="AW452" s="35"/>
      <c r="AX452" s="71"/>
      <c r="AY452" s="15"/>
      <c r="AZ452" s="15"/>
      <c r="BA452" s="28"/>
      <c r="BB452" s="71"/>
      <c r="BC452" s="173"/>
      <c r="BD452" s="220"/>
      <c r="BH452" s="221"/>
      <c r="BK452" s="50"/>
      <c r="BL452" s="115"/>
      <c r="BM452" s="43"/>
      <c r="BN452" s="43"/>
      <c r="BO452" s="43"/>
      <c r="BP452" s="115"/>
      <c r="BS452" s="50"/>
      <c r="BT452" s="115"/>
      <c r="BU452" s="222"/>
      <c r="BV452" s="223"/>
      <c r="BZ452" s="221"/>
      <c r="CC452" s="50"/>
      <c r="CD452" s="115"/>
      <c r="CE452" s="43"/>
      <c r="CF452" s="43"/>
      <c r="CG452" s="43"/>
      <c r="CH452" s="115"/>
      <c r="CK452" s="50"/>
      <c r="CL452" s="115"/>
      <c r="CM452" s="222"/>
      <c r="CN452" s="223"/>
      <c r="CR452" s="221"/>
      <c r="CU452" s="50"/>
      <c r="CV452" s="115"/>
      <c r="CW452" s="43"/>
      <c r="CX452" s="43"/>
      <c r="CY452" s="43"/>
      <c r="CZ452" s="115"/>
      <c r="DC452" s="50"/>
      <c r="DD452" s="115"/>
      <c r="DE452" s="222"/>
      <c r="DF452" s="223"/>
      <c r="DJ452" s="221"/>
      <c r="DM452" s="50"/>
      <c r="DN452" s="115"/>
      <c r="DO452" s="43"/>
      <c r="DP452" s="43"/>
      <c r="DQ452" s="43"/>
      <c r="DR452" s="115"/>
      <c r="DU452" s="50"/>
      <c r="DV452" s="115"/>
      <c r="DW452" s="222"/>
      <c r="DX452" s="223"/>
      <c r="EB452" s="221"/>
      <c r="EE452" s="50"/>
      <c r="EF452" s="115"/>
      <c r="EG452" s="43"/>
      <c r="EH452" s="43"/>
      <c r="EI452" s="43"/>
      <c r="EJ452" s="115"/>
      <c r="EM452" s="50"/>
      <c r="EN452" s="115"/>
      <c r="EO452" s="222"/>
      <c r="EP452" s="223"/>
      <c r="ET452" s="221"/>
      <c r="EW452" s="50"/>
      <c r="EX452" s="115"/>
      <c r="EY452" s="43"/>
      <c r="EZ452" s="43"/>
      <c r="FA452" s="43"/>
      <c r="FB452" s="115"/>
      <c r="FE452" s="50"/>
      <c r="FF452" s="115"/>
      <c r="FG452" s="222"/>
      <c r="FH452" s="223"/>
      <c r="FL452" s="221"/>
      <c r="FO452" s="50"/>
      <c r="FP452" s="115"/>
      <c r="FQ452" s="43"/>
      <c r="FR452" s="43"/>
      <c r="FS452" s="43"/>
      <c r="FT452" s="115"/>
      <c r="FW452" s="50"/>
      <c r="FX452" s="115"/>
      <c r="FY452" s="222"/>
      <c r="FZ452" s="223"/>
      <c r="GD452" s="221"/>
      <c r="GG452" s="50"/>
      <c r="GH452" s="115"/>
      <c r="GI452" s="43"/>
      <c r="GJ452" s="43"/>
      <c r="GK452" s="43"/>
      <c r="GL452" s="115"/>
      <c r="GO452" s="50"/>
      <c r="GP452" s="115"/>
      <c r="GQ452" s="222"/>
    </row>
    <row r="453">
      <c r="A453" s="218"/>
      <c r="B453" s="219"/>
      <c r="C453" s="15"/>
      <c r="D453" s="15"/>
      <c r="E453" s="15"/>
      <c r="F453" s="71"/>
      <c r="G453" s="15"/>
      <c r="H453" s="15"/>
      <c r="I453" s="28"/>
      <c r="J453" s="71"/>
      <c r="K453" s="35"/>
      <c r="L453" s="35"/>
      <c r="M453" s="35"/>
      <c r="N453" s="71"/>
      <c r="O453" s="15"/>
      <c r="P453" s="15"/>
      <c r="Q453" s="28"/>
      <c r="R453" s="71"/>
      <c r="S453" s="173"/>
      <c r="T453" s="219"/>
      <c r="U453" s="15"/>
      <c r="V453" s="15"/>
      <c r="W453" s="15"/>
      <c r="X453" s="165"/>
      <c r="Y453" s="15"/>
      <c r="Z453" s="15"/>
      <c r="AA453" s="28"/>
      <c r="AB453" s="71"/>
      <c r="AC453" s="35"/>
      <c r="AD453" s="35"/>
      <c r="AE453" s="35"/>
      <c r="AF453" s="71"/>
      <c r="AG453" s="15"/>
      <c r="AH453" s="15"/>
      <c r="AI453" s="15"/>
      <c r="AJ453" s="71"/>
      <c r="AK453" s="173"/>
      <c r="AL453" s="219"/>
      <c r="AM453" s="15"/>
      <c r="AN453" s="15"/>
      <c r="AO453" s="15"/>
      <c r="AP453" s="165"/>
      <c r="AQ453" s="15"/>
      <c r="AR453" s="15"/>
      <c r="AS453" s="28"/>
      <c r="AT453" s="71"/>
      <c r="AU453" s="35"/>
      <c r="AV453" s="35"/>
      <c r="AW453" s="35"/>
      <c r="AX453" s="71"/>
      <c r="AY453" s="15"/>
      <c r="AZ453" s="15"/>
      <c r="BA453" s="28"/>
      <c r="BB453" s="71"/>
      <c r="BC453" s="173"/>
      <c r="BD453" s="220"/>
      <c r="BH453" s="221"/>
      <c r="BK453" s="50"/>
      <c r="BL453" s="115"/>
      <c r="BM453" s="43"/>
      <c r="BN453" s="43"/>
      <c r="BO453" s="43"/>
      <c r="BP453" s="115"/>
      <c r="BS453" s="50"/>
      <c r="BT453" s="115"/>
      <c r="BU453" s="222"/>
      <c r="BV453" s="223"/>
      <c r="BZ453" s="221"/>
      <c r="CC453" s="50"/>
      <c r="CD453" s="115"/>
      <c r="CE453" s="43"/>
      <c r="CF453" s="43"/>
      <c r="CG453" s="43"/>
      <c r="CH453" s="115"/>
      <c r="CK453" s="50"/>
      <c r="CL453" s="115"/>
      <c r="CM453" s="222"/>
      <c r="CN453" s="223"/>
      <c r="CR453" s="221"/>
      <c r="CU453" s="50"/>
      <c r="CV453" s="115"/>
      <c r="CW453" s="43"/>
      <c r="CX453" s="43"/>
      <c r="CY453" s="43"/>
      <c r="CZ453" s="115"/>
      <c r="DC453" s="50"/>
      <c r="DD453" s="115"/>
      <c r="DE453" s="222"/>
      <c r="DF453" s="223"/>
      <c r="DJ453" s="221"/>
      <c r="DM453" s="50"/>
      <c r="DN453" s="115"/>
      <c r="DO453" s="43"/>
      <c r="DP453" s="43"/>
      <c r="DQ453" s="43"/>
      <c r="DR453" s="115"/>
      <c r="DU453" s="50"/>
      <c r="DV453" s="115"/>
      <c r="DW453" s="222"/>
      <c r="DX453" s="223"/>
      <c r="EB453" s="221"/>
      <c r="EE453" s="50"/>
      <c r="EF453" s="115"/>
      <c r="EG453" s="43"/>
      <c r="EH453" s="43"/>
      <c r="EI453" s="43"/>
      <c r="EJ453" s="115"/>
      <c r="EM453" s="50"/>
      <c r="EN453" s="115"/>
      <c r="EO453" s="222"/>
      <c r="EP453" s="223"/>
      <c r="ET453" s="221"/>
      <c r="EW453" s="50"/>
      <c r="EX453" s="115"/>
      <c r="EY453" s="43"/>
      <c r="EZ453" s="43"/>
      <c r="FA453" s="43"/>
      <c r="FB453" s="115"/>
      <c r="FE453" s="50"/>
      <c r="FF453" s="115"/>
      <c r="FG453" s="222"/>
      <c r="FH453" s="223"/>
      <c r="FL453" s="221"/>
      <c r="FO453" s="50"/>
      <c r="FP453" s="115"/>
      <c r="FQ453" s="43"/>
      <c r="FR453" s="43"/>
      <c r="FS453" s="43"/>
      <c r="FT453" s="115"/>
      <c r="FW453" s="50"/>
      <c r="FX453" s="115"/>
      <c r="FY453" s="222"/>
      <c r="FZ453" s="223"/>
      <c r="GD453" s="221"/>
      <c r="GG453" s="50"/>
      <c r="GH453" s="115"/>
      <c r="GI453" s="43"/>
      <c r="GJ453" s="43"/>
      <c r="GK453" s="43"/>
      <c r="GL453" s="115"/>
      <c r="GO453" s="50"/>
      <c r="GP453" s="115"/>
      <c r="GQ453" s="222"/>
    </row>
    <row r="454">
      <c r="A454" s="218"/>
      <c r="B454" s="219"/>
      <c r="C454" s="15"/>
      <c r="D454" s="15"/>
      <c r="E454" s="15"/>
      <c r="F454" s="71"/>
      <c r="G454" s="15"/>
      <c r="H454" s="15"/>
      <c r="I454" s="28"/>
      <c r="J454" s="71"/>
      <c r="K454" s="35"/>
      <c r="L454" s="35"/>
      <c r="M454" s="35"/>
      <c r="N454" s="71"/>
      <c r="O454" s="15"/>
      <c r="P454" s="15"/>
      <c r="Q454" s="28"/>
      <c r="R454" s="71"/>
      <c r="S454" s="173"/>
      <c r="T454" s="219"/>
      <c r="U454" s="15"/>
      <c r="V454" s="15"/>
      <c r="W454" s="15"/>
      <c r="X454" s="165"/>
      <c r="Y454" s="15"/>
      <c r="Z454" s="15"/>
      <c r="AA454" s="28"/>
      <c r="AB454" s="71"/>
      <c r="AC454" s="35"/>
      <c r="AD454" s="35"/>
      <c r="AE454" s="35"/>
      <c r="AF454" s="71"/>
      <c r="AG454" s="15"/>
      <c r="AH454" s="15"/>
      <c r="AI454" s="15"/>
      <c r="AJ454" s="71"/>
      <c r="AK454" s="173"/>
      <c r="AL454" s="219"/>
      <c r="AM454" s="15"/>
      <c r="AN454" s="15"/>
      <c r="AO454" s="15"/>
      <c r="AP454" s="165"/>
      <c r="AQ454" s="15"/>
      <c r="AR454" s="15"/>
      <c r="AS454" s="28"/>
      <c r="AT454" s="71"/>
      <c r="AU454" s="35"/>
      <c r="AV454" s="35"/>
      <c r="AW454" s="35"/>
      <c r="AX454" s="71"/>
      <c r="AY454" s="15"/>
      <c r="AZ454" s="15"/>
      <c r="BA454" s="28"/>
      <c r="BB454" s="71"/>
      <c r="BC454" s="173"/>
      <c r="BD454" s="220"/>
      <c r="BH454" s="221"/>
      <c r="BK454" s="50"/>
      <c r="BL454" s="115"/>
      <c r="BM454" s="43"/>
      <c r="BN454" s="43"/>
      <c r="BO454" s="43"/>
      <c r="BP454" s="115"/>
      <c r="BS454" s="50"/>
      <c r="BT454" s="115"/>
      <c r="BU454" s="222"/>
      <c r="BV454" s="223"/>
      <c r="BZ454" s="221"/>
      <c r="CC454" s="50"/>
      <c r="CD454" s="115"/>
      <c r="CE454" s="43"/>
      <c r="CF454" s="43"/>
      <c r="CG454" s="43"/>
      <c r="CH454" s="115"/>
      <c r="CK454" s="50"/>
      <c r="CL454" s="115"/>
      <c r="CM454" s="222"/>
      <c r="CN454" s="223"/>
      <c r="CR454" s="221"/>
      <c r="CU454" s="50"/>
      <c r="CV454" s="115"/>
      <c r="CW454" s="43"/>
      <c r="CX454" s="43"/>
      <c r="CY454" s="43"/>
      <c r="CZ454" s="115"/>
      <c r="DC454" s="50"/>
      <c r="DD454" s="115"/>
      <c r="DE454" s="222"/>
      <c r="DF454" s="223"/>
      <c r="DJ454" s="221"/>
      <c r="DM454" s="50"/>
      <c r="DN454" s="115"/>
      <c r="DO454" s="43"/>
      <c r="DP454" s="43"/>
      <c r="DQ454" s="43"/>
      <c r="DR454" s="115"/>
      <c r="DU454" s="50"/>
      <c r="DV454" s="115"/>
      <c r="DW454" s="222"/>
      <c r="DX454" s="223"/>
      <c r="EB454" s="221"/>
      <c r="EE454" s="50"/>
      <c r="EF454" s="115"/>
      <c r="EG454" s="43"/>
      <c r="EH454" s="43"/>
      <c r="EI454" s="43"/>
      <c r="EJ454" s="115"/>
      <c r="EM454" s="50"/>
      <c r="EN454" s="115"/>
      <c r="EO454" s="222"/>
      <c r="EP454" s="223"/>
      <c r="ET454" s="221"/>
      <c r="EW454" s="50"/>
      <c r="EX454" s="115"/>
      <c r="EY454" s="43"/>
      <c r="EZ454" s="43"/>
      <c r="FA454" s="43"/>
      <c r="FB454" s="115"/>
      <c r="FE454" s="50"/>
      <c r="FF454" s="115"/>
      <c r="FG454" s="222"/>
      <c r="FH454" s="223"/>
      <c r="FL454" s="221"/>
      <c r="FO454" s="50"/>
      <c r="FP454" s="115"/>
      <c r="FQ454" s="43"/>
      <c r="FR454" s="43"/>
      <c r="FS454" s="43"/>
      <c r="FT454" s="115"/>
      <c r="FW454" s="50"/>
      <c r="FX454" s="115"/>
      <c r="FY454" s="222"/>
      <c r="FZ454" s="223"/>
      <c r="GD454" s="221"/>
      <c r="GG454" s="50"/>
      <c r="GH454" s="115"/>
      <c r="GI454" s="43"/>
      <c r="GJ454" s="43"/>
      <c r="GK454" s="43"/>
      <c r="GL454" s="115"/>
      <c r="GO454" s="50"/>
      <c r="GP454" s="115"/>
      <c r="GQ454" s="222"/>
    </row>
    <row r="455">
      <c r="A455" s="218"/>
      <c r="B455" s="219"/>
      <c r="C455" s="15"/>
      <c r="D455" s="15"/>
      <c r="E455" s="15"/>
      <c r="F455" s="71"/>
      <c r="G455" s="15"/>
      <c r="H455" s="15"/>
      <c r="I455" s="28"/>
      <c r="J455" s="71"/>
      <c r="K455" s="35"/>
      <c r="L455" s="35"/>
      <c r="M455" s="35"/>
      <c r="N455" s="71"/>
      <c r="O455" s="15"/>
      <c r="P455" s="15"/>
      <c r="Q455" s="28"/>
      <c r="R455" s="71"/>
      <c r="S455" s="173"/>
      <c r="T455" s="219"/>
      <c r="U455" s="15"/>
      <c r="V455" s="15"/>
      <c r="W455" s="15"/>
      <c r="X455" s="165"/>
      <c r="Y455" s="15"/>
      <c r="Z455" s="15"/>
      <c r="AA455" s="28"/>
      <c r="AB455" s="71"/>
      <c r="AC455" s="35"/>
      <c r="AD455" s="35"/>
      <c r="AE455" s="35"/>
      <c r="AF455" s="71"/>
      <c r="AG455" s="15"/>
      <c r="AH455" s="15"/>
      <c r="AI455" s="15"/>
      <c r="AJ455" s="71"/>
      <c r="AK455" s="173"/>
      <c r="AL455" s="219"/>
      <c r="AM455" s="15"/>
      <c r="AN455" s="15"/>
      <c r="AO455" s="15"/>
      <c r="AP455" s="165"/>
      <c r="AQ455" s="15"/>
      <c r="AR455" s="15"/>
      <c r="AS455" s="28"/>
      <c r="AT455" s="71"/>
      <c r="AU455" s="35"/>
      <c r="AV455" s="35"/>
      <c r="AW455" s="35"/>
      <c r="AX455" s="71"/>
      <c r="AY455" s="15"/>
      <c r="AZ455" s="15"/>
      <c r="BA455" s="28"/>
      <c r="BB455" s="71"/>
      <c r="BC455" s="173"/>
      <c r="BD455" s="220"/>
      <c r="BH455" s="221"/>
      <c r="BK455" s="50"/>
      <c r="BL455" s="115"/>
      <c r="BM455" s="43"/>
      <c r="BN455" s="43"/>
      <c r="BO455" s="43"/>
      <c r="BP455" s="115"/>
      <c r="BS455" s="50"/>
      <c r="BT455" s="115"/>
      <c r="BU455" s="222"/>
      <c r="BV455" s="223"/>
      <c r="BZ455" s="221"/>
      <c r="CC455" s="50"/>
      <c r="CD455" s="115"/>
      <c r="CE455" s="43"/>
      <c r="CF455" s="43"/>
      <c r="CG455" s="43"/>
      <c r="CH455" s="115"/>
      <c r="CK455" s="50"/>
      <c r="CL455" s="115"/>
      <c r="CM455" s="222"/>
      <c r="CN455" s="223"/>
      <c r="CR455" s="221"/>
      <c r="CU455" s="50"/>
      <c r="CV455" s="115"/>
      <c r="CW455" s="43"/>
      <c r="CX455" s="43"/>
      <c r="CY455" s="43"/>
      <c r="CZ455" s="115"/>
      <c r="DC455" s="50"/>
      <c r="DD455" s="115"/>
      <c r="DE455" s="222"/>
      <c r="DF455" s="223"/>
      <c r="DJ455" s="221"/>
      <c r="DM455" s="50"/>
      <c r="DN455" s="115"/>
      <c r="DO455" s="43"/>
      <c r="DP455" s="43"/>
      <c r="DQ455" s="43"/>
      <c r="DR455" s="115"/>
      <c r="DU455" s="50"/>
      <c r="DV455" s="115"/>
      <c r="DW455" s="222"/>
      <c r="DX455" s="223"/>
      <c r="EB455" s="221"/>
      <c r="EE455" s="50"/>
      <c r="EF455" s="115"/>
      <c r="EG455" s="43"/>
      <c r="EH455" s="43"/>
      <c r="EI455" s="43"/>
      <c r="EJ455" s="115"/>
      <c r="EM455" s="50"/>
      <c r="EN455" s="115"/>
      <c r="EO455" s="222"/>
      <c r="EP455" s="223"/>
      <c r="ET455" s="221"/>
      <c r="EW455" s="50"/>
      <c r="EX455" s="115"/>
      <c r="EY455" s="43"/>
      <c r="EZ455" s="43"/>
      <c r="FA455" s="43"/>
      <c r="FB455" s="115"/>
      <c r="FE455" s="50"/>
      <c r="FF455" s="115"/>
      <c r="FG455" s="222"/>
      <c r="FH455" s="223"/>
      <c r="FL455" s="221"/>
      <c r="FO455" s="50"/>
      <c r="FP455" s="115"/>
      <c r="FQ455" s="43"/>
      <c r="FR455" s="43"/>
      <c r="FS455" s="43"/>
      <c r="FT455" s="115"/>
      <c r="FW455" s="50"/>
      <c r="FX455" s="115"/>
      <c r="FY455" s="222"/>
      <c r="FZ455" s="223"/>
      <c r="GD455" s="221"/>
      <c r="GG455" s="50"/>
      <c r="GH455" s="115"/>
      <c r="GI455" s="43"/>
      <c r="GJ455" s="43"/>
      <c r="GK455" s="43"/>
      <c r="GL455" s="115"/>
      <c r="GO455" s="50"/>
      <c r="GP455" s="115"/>
      <c r="GQ455" s="222"/>
    </row>
    <row r="456">
      <c r="A456" s="218"/>
      <c r="B456" s="219"/>
      <c r="C456" s="15"/>
      <c r="D456" s="15"/>
      <c r="E456" s="15"/>
      <c r="F456" s="71"/>
      <c r="G456" s="15"/>
      <c r="H456" s="15"/>
      <c r="I456" s="28"/>
      <c r="J456" s="71"/>
      <c r="K456" s="35"/>
      <c r="L456" s="35"/>
      <c r="M456" s="35"/>
      <c r="N456" s="71"/>
      <c r="O456" s="15"/>
      <c r="P456" s="15"/>
      <c r="Q456" s="28"/>
      <c r="R456" s="71"/>
      <c r="S456" s="173"/>
      <c r="T456" s="219"/>
      <c r="U456" s="15"/>
      <c r="V456" s="15"/>
      <c r="W456" s="15"/>
      <c r="X456" s="165"/>
      <c r="Y456" s="15"/>
      <c r="Z456" s="15"/>
      <c r="AA456" s="28"/>
      <c r="AB456" s="71"/>
      <c r="AC456" s="35"/>
      <c r="AD456" s="35"/>
      <c r="AE456" s="35"/>
      <c r="AF456" s="71"/>
      <c r="AG456" s="15"/>
      <c r="AH456" s="15"/>
      <c r="AI456" s="15"/>
      <c r="AJ456" s="71"/>
      <c r="AK456" s="173"/>
      <c r="AL456" s="219"/>
      <c r="AM456" s="15"/>
      <c r="AN456" s="15"/>
      <c r="AO456" s="15"/>
      <c r="AP456" s="165"/>
      <c r="AQ456" s="15"/>
      <c r="AR456" s="15"/>
      <c r="AS456" s="28"/>
      <c r="AT456" s="71"/>
      <c r="AU456" s="35"/>
      <c r="AV456" s="35"/>
      <c r="AW456" s="35"/>
      <c r="AX456" s="71"/>
      <c r="AY456" s="15"/>
      <c r="AZ456" s="15"/>
      <c r="BA456" s="28"/>
      <c r="BB456" s="71"/>
      <c r="BC456" s="173"/>
      <c r="BD456" s="220"/>
      <c r="BH456" s="221"/>
      <c r="BK456" s="50"/>
      <c r="BL456" s="115"/>
      <c r="BM456" s="43"/>
      <c r="BN456" s="43"/>
      <c r="BO456" s="43"/>
      <c r="BP456" s="115"/>
      <c r="BS456" s="50"/>
      <c r="BT456" s="115"/>
      <c r="BU456" s="222"/>
      <c r="BV456" s="223"/>
      <c r="BZ456" s="221"/>
      <c r="CC456" s="50"/>
      <c r="CD456" s="115"/>
      <c r="CE456" s="43"/>
      <c r="CF456" s="43"/>
      <c r="CG456" s="43"/>
      <c r="CH456" s="115"/>
      <c r="CK456" s="50"/>
      <c r="CL456" s="115"/>
      <c r="CM456" s="222"/>
      <c r="CN456" s="223"/>
      <c r="CR456" s="221"/>
      <c r="CU456" s="50"/>
      <c r="CV456" s="115"/>
      <c r="CW456" s="43"/>
      <c r="CX456" s="43"/>
      <c r="CY456" s="43"/>
      <c r="CZ456" s="115"/>
      <c r="DC456" s="50"/>
      <c r="DD456" s="115"/>
      <c r="DE456" s="222"/>
      <c r="DF456" s="223"/>
      <c r="DJ456" s="221"/>
      <c r="DM456" s="50"/>
      <c r="DN456" s="115"/>
      <c r="DO456" s="43"/>
      <c r="DP456" s="43"/>
      <c r="DQ456" s="43"/>
      <c r="DR456" s="115"/>
      <c r="DU456" s="50"/>
      <c r="DV456" s="115"/>
      <c r="DW456" s="222"/>
      <c r="DX456" s="223"/>
      <c r="EB456" s="221"/>
      <c r="EE456" s="50"/>
      <c r="EF456" s="115"/>
      <c r="EG456" s="43"/>
      <c r="EH456" s="43"/>
      <c r="EI456" s="43"/>
      <c r="EJ456" s="115"/>
      <c r="EM456" s="50"/>
      <c r="EN456" s="115"/>
      <c r="EO456" s="222"/>
      <c r="EP456" s="223"/>
      <c r="ET456" s="221"/>
      <c r="EW456" s="50"/>
      <c r="EX456" s="115"/>
      <c r="EY456" s="43"/>
      <c r="EZ456" s="43"/>
      <c r="FA456" s="43"/>
      <c r="FB456" s="115"/>
      <c r="FE456" s="50"/>
      <c r="FF456" s="115"/>
      <c r="FG456" s="222"/>
      <c r="FH456" s="223"/>
      <c r="FL456" s="221"/>
      <c r="FO456" s="50"/>
      <c r="FP456" s="115"/>
      <c r="FQ456" s="43"/>
      <c r="FR456" s="43"/>
      <c r="FS456" s="43"/>
      <c r="FT456" s="115"/>
      <c r="FW456" s="50"/>
      <c r="FX456" s="115"/>
      <c r="FY456" s="222"/>
      <c r="FZ456" s="223"/>
      <c r="GD456" s="221"/>
      <c r="GG456" s="50"/>
      <c r="GH456" s="115"/>
      <c r="GI456" s="43"/>
      <c r="GJ456" s="43"/>
      <c r="GK456" s="43"/>
      <c r="GL456" s="115"/>
      <c r="GO456" s="50"/>
      <c r="GP456" s="115"/>
      <c r="GQ456" s="222"/>
    </row>
    <row r="457">
      <c r="A457" s="218"/>
      <c r="B457" s="219"/>
      <c r="C457" s="15"/>
      <c r="D457" s="15"/>
      <c r="E457" s="15"/>
      <c r="F457" s="71"/>
      <c r="G457" s="15"/>
      <c r="H457" s="15"/>
      <c r="I457" s="28"/>
      <c r="J457" s="71"/>
      <c r="K457" s="35"/>
      <c r="L457" s="35"/>
      <c r="M457" s="35"/>
      <c r="N457" s="71"/>
      <c r="O457" s="15"/>
      <c r="P457" s="15"/>
      <c r="Q457" s="28"/>
      <c r="R457" s="71"/>
      <c r="S457" s="173"/>
      <c r="T457" s="219"/>
      <c r="U457" s="15"/>
      <c r="V457" s="15"/>
      <c r="W457" s="15"/>
      <c r="X457" s="165"/>
      <c r="Y457" s="15"/>
      <c r="Z457" s="15"/>
      <c r="AA457" s="28"/>
      <c r="AB457" s="71"/>
      <c r="AC457" s="35"/>
      <c r="AD457" s="35"/>
      <c r="AE457" s="35"/>
      <c r="AF457" s="71"/>
      <c r="AG457" s="15"/>
      <c r="AH457" s="15"/>
      <c r="AI457" s="15"/>
      <c r="AJ457" s="71"/>
      <c r="AK457" s="173"/>
      <c r="AL457" s="219"/>
      <c r="AM457" s="15"/>
      <c r="AN457" s="15"/>
      <c r="AO457" s="15"/>
      <c r="AP457" s="165"/>
      <c r="AQ457" s="15"/>
      <c r="AR457" s="15"/>
      <c r="AS457" s="28"/>
      <c r="AT457" s="71"/>
      <c r="AU457" s="35"/>
      <c r="AV457" s="35"/>
      <c r="AW457" s="35"/>
      <c r="AX457" s="71"/>
      <c r="AY457" s="15"/>
      <c r="AZ457" s="15"/>
      <c r="BA457" s="28"/>
      <c r="BB457" s="71"/>
      <c r="BC457" s="173"/>
      <c r="BD457" s="220"/>
      <c r="BH457" s="221"/>
      <c r="BK457" s="50"/>
      <c r="BL457" s="115"/>
      <c r="BM457" s="43"/>
      <c r="BN457" s="43"/>
      <c r="BO457" s="43"/>
      <c r="BP457" s="115"/>
      <c r="BS457" s="50"/>
      <c r="BT457" s="115"/>
      <c r="BU457" s="222"/>
      <c r="BV457" s="223"/>
      <c r="BZ457" s="221"/>
      <c r="CC457" s="50"/>
      <c r="CD457" s="115"/>
      <c r="CE457" s="43"/>
      <c r="CF457" s="43"/>
      <c r="CG457" s="43"/>
      <c r="CH457" s="115"/>
      <c r="CK457" s="50"/>
      <c r="CL457" s="115"/>
      <c r="CM457" s="222"/>
      <c r="CN457" s="223"/>
      <c r="CR457" s="221"/>
      <c r="CU457" s="50"/>
      <c r="CV457" s="115"/>
      <c r="CW457" s="43"/>
      <c r="CX457" s="43"/>
      <c r="CY457" s="43"/>
      <c r="CZ457" s="115"/>
      <c r="DC457" s="50"/>
      <c r="DD457" s="115"/>
      <c r="DE457" s="222"/>
      <c r="DF457" s="223"/>
      <c r="DJ457" s="221"/>
      <c r="DM457" s="50"/>
      <c r="DN457" s="115"/>
      <c r="DO457" s="43"/>
      <c r="DP457" s="43"/>
      <c r="DQ457" s="43"/>
      <c r="DR457" s="115"/>
      <c r="DU457" s="50"/>
      <c r="DV457" s="115"/>
      <c r="DW457" s="222"/>
      <c r="DX457" s="223"/>
      <c r="EB457" s="221"/>
      <c r="EE457" s="50"/>
      <c r="EF457" s="115"/>
      <c r="EG457" s="43"/>
      <c r="EH457" s="43"/>
      <c r="EI457" s="43"/>
      <c r="EJ457" s="115"/>
      <c r="EM457" s="50"/>
      <c r="EN457" s="115"/>
      <c r="EO457" s="222"/>
      <c r="EP457" s="223"/>
      <c r="ET457" s="221"/>
      <c r="EW457" s="50"/>
      <c r="EX457" s="115"/>
      <c r="EY457" s="43"/>
      <c r="EZ457" s="43"/>
      <c r="FA457" s="43"/>
      <c r="FB457" s="115"/>
      <c r="FE457" s="50"/>
      <c r="FF457" s="115"/>
      <c r="FG457" s="222"/>
      <c r="FH457" s="223"/>
      <c r="FL457" s="221"/>
      <c r="FO457" s="50"/>
      <c r="FP457" s="115"/>
      <c r="FQ457" s="43"/>
      <c r="FR457" s="43"/>
      <c r="FS457" s="43"/>
      <c r="FT457" s="115"/>
      <c r="FW457" s="50"/>
      <c r="FX457" s="115"/>
      <c r="FY457" s="222"/>
      <c r="FZ457" s="223"/>
      <c r="GD457" s="221"/>
      <c r="GG457" s="50"/>
      <c r="GH457" s="115"/>
      <c r="GI457" s="43"/>
      <c r="GJ457" s="43"/>
      <c r="GK457" s="43"/>
      <c r="GL457" s="115"/>
      <c r="GO457" s="50"/>
      <c r="GP457" s="115"/>
      <c r="GQ457" s="222"/>
    </row>
    <row r="458">
      <c r="A458" s="218"/>
      <c r="B458" s="219"/>
      <c r="C458" s="15"/>
      <c r="D458" s="15"/>
      <c r="E458" s="15"/>
      <c r="F458" s="71"/>
      <c r="G458" s="15"/>
      <c r="H458" s="15"/>
      <c r="I458" s="28"/>
      <c r="J458" s="71"/>
      <c r="K458" s="35"/>
      <c r="L458" s="35"/>
      <c r="M458" s="35"/>
      <c r="N458" s="71"/>
      <c r="O458" s="15"/>
      <c r="P458" s="15"/>
      <c r="Q458" s="28"/>
      <c r="R458" s="71"/>
      <c r="S458" s="173"/>
      <c r="T458" s="219"/>
      <c r="U458" s="15"/>
      <c r="V458" s="15"/>
      <c r="W458" s="15"/>
      <c r="X458" s="165"/>
      <c r="Y458" s="15"/>
      <c r="Z458" s="15"/>
      <c r="AA458" s="28"/>
      <c r="AB458" s="71"/>
      <c r="AC458" s="35"/>
      <c r="AD458" s="35"/>
      <c r="AE458" s="35"/>
      <c r="AF458" s="71"/>
      <c r="AG458" s="15"/>
      <c r="AH458" s="15"/>
      <c r="AI458" s="15"/>
      <c r="AJ458" s="71"/>
      <c r="AK458" s="173"/>
      <c r="AL458" s="219"/>
      <c r="AM458" s="15"/>
      <c r="AN458" s="15"/>
      <c r="AO458" s="15"/>
      <c r="AP458" s="165"/>
      <c r="AQ458" s="15"/>
      <c r="AR458" s="15"/>
      <c r="AS458" s="28"/>
      <c r="AT458" s="71"/>
      <c r="AU458" s="35"/>
      <c r="AV458" s="35"/>
      <c r="AW458" s="35"/>
      <c r="AX458" s="71"/>
      <c r="AY458" s="15"/>
      <c r="AZ458" s="15"/>
      <c r="BA458" s="28"/>
      <c r="BB458" s="71"/>
      <c r="BC458" s="173"/>
      <c r="BD458" s="220"/>
      <c r="BH458" s="221"/>
      <c r="BK458" s="50"/>
      <c r="BL458" s="115"/>
      <c r="BM458" s="43"/>
      <c r="BN458" s="43"/>
      <c r="BO458" s="43"/>
      <c r="BP458" s="115"/>
      <c r="BS458" s="50"/>
      <c r="BT458" s="115"/>
      <c r="BU458" s="222"/>
      <c r="BV458" s="223"/>
      <c r="BZ458" s="221"/>
      <c r="CC458" s="50"/>
      <c r="CD458" s="115"/>
      <c r="CE458" s="43"/>
      <c r="CF458" s="43"/>
      <c r="CG458" s="43"/>
      <c r="CH458" s="115"/>
      <c r="CK458" s="50"/>
      <c r="CL458" s="115"/>
      <c r="CM458" s="222"/>
      <c r="CN458" s="223"/>
      <c r="CR458" s="221"/>
      <c r="CU458" s="50"/>
      <c r="CV458" s="115"/>
      <c r="CW458" s="43"/>
      <c r="CX458" s="43"/>
      <c r="CY458" s="43"/>
      <c r="CZ458" s="115"/>
      <c r="DC458" s="50"/>
      <c r="DD458" s="115"/>
      <c r="DE458" s="222"/>
      <c r="DF458" s="223"/>
      <c r="DJ458" s="221"/>
      <c r="DM458" s="50"/>
      <c r="DN458" s="115"/>
      <c r="DO458" s="43"/>
      <c r="DP458" s="43"/>
      <c r="DQ458" s="43"/>
      <c r="DR458" s="115"/>
      <c r="DU458" s="50"/>
      <c r="DV458" s="115"/>
      <c r="DW458" s="222"/>
      <c r="DX458" s="223"/>
      <c r="EB458" s="221"/>
      <c r="EE458" s="50"/>
      <c r="EF458" s="115"/>
      <c r="EG458" s="43"/>
      <c r="EH458" s="43"/>
      <c r="EI458" s="43"/>
      <c r="EJ458" s="115"/>
      <c r="EM458" s="50"/>
      <c r="EN458" s="115"/>
      <c r="EO458" s="222"/>
      <c r="EP458" s="223"/>
      <c r="ET458" s="221"/>
      <c r="EW458" s="50"/>
      <c r="EX458" s="115"/>
      <c r="EY458" s="43"/>
      <c r="EZ458" s="43"/>
      <c r="FA458" s="43"/>
      <c r="FB458" s="115"/>
      <c r="FE458" s="50"/>
      <c r="FF458" s="115"/>
      <c r="FG458" s="222"/>
      <c r="FH458" s="223"/>
      <c r="FL458" s="221"/>
      <c r="FO458" s="50"/>
      <c r="FP458" s="115"/>
      <c r="FQ458" s="43"/>
      <c r="FR458" s="43"/>
      <c r="FS458" s="43"/>
      <c r="FT458" s="115"/>
      <c r="FW458" s="50"/>
      <c r="FX458" s="115"/>
      <c r="FY458" s="222"/>
      <c r="FZ458" s="223"/>
      <c r="GD458" s="221"/>
      <c r="GG458" s="50"/>
      <c r="GH458" s="115"/>
      <c r="GI458" s="43"/>
      <c r="GJ458" s="43"/>
      <c r="GK458" s="43"/>
      <c r="GL458" s="115"/>
      <c r="GO458" s="50"/>
      <c r="GP458" s="115"/>
      <c r="GQ458" s="222"/>
    </row>
    <row r="459">
      <c r="A459" s="218"/>
      <c r="B459" s="219"/>
      <c r="C459" s="15"/>
      <c r="D459" s="15"/>
      <c r="E459" s="15"/>
      <c r="F459" s="71"/>
      <c r="G459" s="15"/>
      <c r="H459" s="15"/>
      <c r="I459" s="28"/>
      <c r="J459" s="71"/>
      <c r="K459" s="35"/>
      <c r="L459" s="35"/>
      <c r="M459" s="35"/>
      <c r="N459" s="71"/>
      <c r="O459" s="15"/>
      <c r="P459" s="15"/>
      <c r="Q459" s="28"/>
      <c r="R459" s="71"/>
      <c r="S459" s="173"/>
      <c r="T459" s="219"/>
      <c r="U459" s="15"/>
      <c r="V459" s="15"/>
      <c r="W459" s="15"/>
      <c r="X459" s="165"/>
      <c r="Y459" s="15"/>
      <c r="Z459" s="15"/>
      <c r="AA459" s="28"/>
      <c r="AB459" s="71"/>
      <c r="AC459" s="35"/>
      <c r="AD459" s="35"/>
      <c r="AE459" s="35"/>
      <c r="AF459" s="71"/>
      <c r="AG459" s="15"/>
      <c r="AH459" s="15"/>
      <c r="AI459" s="15"/>
      <c r="AJ459" s="71"/>
      <c r="AK459" s="173"/>
      <c r="AL459" s="219"/>
      <c r="AM459" s="15"/>
      <c r="AN459" s="15"/>
      <c r="AO459" s="15"/>
      <c r="AP459" s="165"/>
      <c r="AQ459" s="15"/>
      <c r="AR459" s="15"/>
      <c r="AS459" s="28"/>
      <c r="AT459" s="71"/>
      <c r="AU459" s="35"/>
      <c r="AV459" s="35"/>
      <c r="AW459" s="35"/>
      <c r="AX459" s="71"/>
      <c r="AY459" s="15"/>
      <c r="AZ459" s="15"/>
      <c r="BA459" s="28"/>
      <c r="BB459" s="71"/>
      <c r="BC459" s="173"/>
      <c r="BD459" s="220"/>
      <c r="BH459" s="221"/>
      <c r="BK459" s="50"/>
      <c r="BL459" s="115"/>
      <c r="BM459" s="43"/>
      <c r="BN459" s="43"/>
      <c r="BO459" s="43"/>
      <c r="BP459" s="115"/>
      <c r="BS459" s="50"/>
      <c r="BT459" s="115"/>
      <c r="BU459" s="222"/>
      <c r="BV459" s="223"/>
      <c r="BZ459" s="221"/>
      <c r="CC459" s="50"/>
      <c r="CD459" s="115"/>
      <c r="CE459" s="43"/>
      <c r="CF459" s="43"/>
      <c r="CG459" s="43"/>
      <c r="CH459" s="115"/>
      <c r="CK459" s="50"/>
      <c r="CL459" s="115"/>
      <c r="CM459" s="222"/>
      <c r="CN459" s="223"/>
      <c r="CR459" s="221"/>
      <c r="CU459" s="50"/>
      <c r="CV459" s="115"/>
      <c r="CW459" s="43"/>
      <c r="CX459" s="43"/>
      <c r="CY459" s="43"/>
      <c r="CZ459" s="115"/>
      <c r="DC459" s="50"/>
      <c r="DD459" s="115"/>
      <c r="DE459" s="222"/>
      <c r="DF459" s="223"/>
      <c r="DJ459" s="221"/>
      <c r="DM459" s="50"/>
      <c r="DN459" s="115"/>
      <c r="DO459" s="43"/>
      <c r="DP459" s="43"/>
      <c r="DQ459" s="43"/>
      <c r="DR459" s="115"/>
      <c r="DU459" s="50"/>
      <c r="DV459" s="115"/>
      <c r="DW459" s="222"/>
      <c r="DX459" s="223"/>
      <c r="EB459" s="221"/>
      <c r="EE459" s="50"/>
      <c r="EF459" s="115"/>
      <c r="EG459" s="43"/>
      <c r="EH459" s="43"/>
      <c r="EI459" s="43"/>
      <c r="EJ459" s="115"/>
      <c r="EM459" s="50"/>
      <c r="EN459" s="115"/>
      <c r="EO459" s="222"/>
      <c r="EP459" s="223"/>
      <c r="ET459" s="221"/>
      <c r="EW459" s="50"/>
      <c r="EX459" s="115"/>
      <c r="EY459" s="43"/>
      <c r="EZ459" s="43"/>
      <c r="FA459" s="43"/>
      <c r="FB459" s="115"/>
      <c r="FE459" s="50"/>
      <c r="FF459" s="115"/>
      <c r="FG459" s="222"/>
      <c r="FH459" s="223"/>
      <c r="FL459" s="221"/>
      <c r="FO459" s="50"/>
      <c r="FP459" s="115"/>
      <c r="FQ459" s="43"/>
      <c r="FR459" s="43"/>
      <c r="FS459" s="43"/>
      <c r="FT459" s="115"/>
      <c r="FW459" s="50"/>
      <c r="FX459" s="115"/>
      <c r="FY459" s="222"/>
      <c r="FZ459" s="223"/>
      <c r="GD459" s="221"/>
      <c r="GG459" s="50"/>
      <c r="GH459" s="115"/>
      <c r="GI459" s="43"/>
      <c r="GJ459" s="43"/>
      <c r="GK459" s="43"/>
      <c r="GL459" s="115"/>
      <c r="GO459" s="50"/>
      <c r="GP459" s="115"/>
      <c r="GQ459" s="222"/>
    </row>
    <row r="460">
      <c r="A460" s="218"/>
      <c r="B460" s="219"/>
      <c r="C460" s="15"/>
      <c r="D460" s="15"/>
      <c r="E460" s="15"/>
      <c r="F460" s="71"/>
      <c r="G460" s="15"/>
      <c r="H460" s="15"/>
      <c r="I460" s="28"/>
      <c r="J460" s="71"/>
      <c r="K460" s="35"/>
      <c r="L460" s="35"/>
      <c r="M460" s="35"/>
      <c r="N460" s="71"/>
      <c r="O460" s="15"/>
      <c r="P460" s="15"/>
      <c r="Q460" s="28"/>
      <c r="R460" s="71"/>
      <c r="S460" s="173"/>
      <c r="T460" s="219"/>
      <c r="U460" s="15"/>
      <c r="V460" s="15"/>
      <c r="W460" s="15"/>
      <c r="X460" s="165"/>
      <c r="Y460" s="15"/>
      <c r="Z460" s="15"/>
      <c r="AA460" s="28"/>
      <c r="AB460" s="71"/>
      <c r="AC460" s="35"/>
      <c r="AD460" s="35"/>
      <c r="AE460" s="35"/>
      <c r="AF460" s="71"/>
      <c r="AG460" s="15"/>
      <c r="AH460" s="15"/>
      <c r="AI460" s="15"/>
      <c r="AJ460" s="71"/>
      <c r="AK460" s="173"/>
      <c r="AL460" s="219"/>
      <c r="AM460" s="15"/>
      <c r="AN460" s="15"/>
      <c r="AO460" s="15"/>
      <c r="AP460" s="165"/>
      <c r="AQ460" s="15"/>
      <c r="AR460" s="15"/>
      <c r="AS460" s="28"/>
      <c r="AT460" s="71"/>
      <c r="AU460" s="35"/>
      <c r="AV460" s="35"/>
      <c r="AW460" s="35"/>
      <c r="AX460" s="71"/>
      <c r="AY460" s="15"/>
      <c r="AZ460" s="15"/>
      <c r="BA460" s="28"/>
      <c r="BB460" s="71"/>
      <c r="BC460" s="173"/>
      <c r="BD460" s="220"/>
      <c r="BH460" s="221"/>
      <c r="BK460" s="50"/>
      <c r="BL460" s="115"/>
      <c r="BM460" s="43"/>
      <c r="BN460" s="43"/>
      <c r="BO460" s="43"/>
      <c r="BP460" s="115"/>
      <c r="BS460" s="50"/>
      <c r="BT460" s="115"/>
      <c r="BU460" s="222"/>
      <c r="BV460" s="223"/>
      <c r="BZ460" s="221"/>
      <c r="CC460" s="50"/>
      <c r="CD460" s="115"/>
      <c r="CE460" s="43"/>
      <c r="CF460" s="43"/>
      <c r="CG460" s="43"/>
      <c r="CH460" s="115"/>
      <c r="CK460" s="50"/>
      <c r="CL460" s="115"/>
      <c r="CM460" s="222"/>
      <c r="CN460" s="223"/>
      <c r="CR460" s="221"/>
      <c r="CU460" s="50"/>
      <c r="CV460" s="115"/>
      <c r="CW460" s="43"/>
      <c r="CX460" s="43"/>
      <c r="CY460" s="43"/>
      <c r="CZ460" s="115"/>
      <c r="DC460" s="50"/>
      <c r="DD460" s="115"/>
      <c r="DE460" s="222"/>
      <c r="DF460" s="223"/>
      <c r="DJ460" s="221"/>
      <c r="DM460" s="50"/>
      <c r="DN460" s="115"/>
      <c r="DO460" s="43"/>
      <c r="DP460" s="43"/>
      <c r="DQ460" s="43"/>
      <c r="DR460" s="115"/>
      <c r="DU460" s="50"/>
      <c r="DV460" s="115"/>
      <c r="DW460" s="222"/>
      <c r="DX460" s="223"/>
      <c r="EB460" s="221"/>
      <c r="EE460" s="50"/>
      <c r="EF460" s="115"/>
      <c r="EG460" s="43"/>
      <c r="EH460" s="43"/>
      <c r="EI460" s="43"/>
      <c r="EJ460" s="115"/>
      <c r="EM460" s="50"/>
      <c r="EN460" s="115"/>
      <c r="EO460" s="222"/>
      <c r="EP460" s="223"/>
      <c r="ET460" s="221"/>
      <c r="EW460" s="50"/>
      <c r="EX460" s="115"/>
      <c r="EY460" s="43"/>
      <c r="EZ460" s="43"/>
      <c r="FA460" s="43"/>
      <c r="FB460" s="115"/>
      <c r="FE460" s="50"/>
      <c r="FF460" s="115"/>
      <c r="FG460" s="222"/>
      <c r="FH460" s="223"/>
      <c r="FL460" s="221"/>
      <c r="FO460" s="50"/>
      <c r="FP460" s="115"/>
      <c r="FQ460" s="43"/>
      <c r="FR460" s="43"/>
      <c r="FS460" s="43"/>
      <c r="FT460" s="115"/>
      <c r="FW460" s="50"/>
      <c r="FX460" s="115"/>
      <c r="FY460" s="222"/>
      <c r="FZ460" s="223"/>
      <c r="GD460" s="221"/>
      <c r="GG460" s="50"/>
      <c r="GH460" s="115"/>
      <c r="GI460" s="43"/>
      <c r="GJ460" s="43"/>
      <c r="GK460" s="43"/>
      <c r="GL460" s="115"/>
      <c r="GO460" s="50"/>
      <c r="GP460" s="115"/>
      <c r="GQ460" s="222"/>
    </row>
    <row r="461">
      <c r="A461" s="218"/>
      <c r="B461" s="219"/>
      <c r="C461" s="15"/>
      <c r="D461" s="15"/>
      <c r="E461" s="15"/>
      <c r="F461" s="71"/>
      <c r="G461" s="15"/>
      <c r="H461" s="15"/>
      <c r="I461" s="28"/>
      <c r="J461" s="71"/>
      <c r="K461" s="35"/>
      <c r="L461" s="35"/>
      <c r="M461" s="35"/>
      <c r="N461" s="71"/>
      <c r="O461" s="15"/>
      <c r="P461" s="15"/>
      <c r="Q461" s="28"/>
      <c r="R461" s="71"/>
      <c r="S461" s="173"/>
      <c r="T461" s="219"/>
      <c r="U461" s="15"/>
      <c r="V461" s="15"/>
      <c r="W461" s="15"/>
      <c r="X461" s="165"/>
      <c r="Y461" s="15"/>
      <c r="Z461" s="15"/>
      <c r="AA461" s="28"/>
      <c r="AB461" s="71"/>
      <c r="AC461" s="35"/>
      <c r="AD461" s="35"/>
      <c r="AE461" s="35"/>
      <c r="AF461" s="71"/>
      <c r="AG461" s="15"/>
      <c r="AH461" s="15"/>
      <c r="AI461" s="15"/>
      <c r="AJ461" s="71"/>
      <c r="AK461" s="173"/>
      <c r="AL461" s="219"/>
      <c r="AM461" s="15"/>
      <c r="AN461" s="15"/>
      <c r="AO461" s="15"/>
      <c r="AP461" s="165"/>
      <c r="AQ461" s="15"/>
      <c r="AR461" s="15"/>
      <c r="AS461" s="28"/>
      <c r="AT461" s="71"/>
      <c r="AU461" s="35"/>
      <c r="AV461" s="35"/>
      <c r="AW461" s="35"/>
      <c r="AX461" s="71"/>
      <c r="AY461" s="15"/>
      <c r="AZ461" s="15"/>
      <c r="BA461" s="28"/>
      <c r="BB461" s="71"/>
      <c r="BC461" s="173"/>
      <c r="BD461" s="220"/>
      <c r="BH461" s="221"/>
      <c r="BK461" s="50"/>
      <c r="BL461" s="115"/>
      <c r="BM461" s="43"/>
      <c r="BN461" s="43"/>
      <c r="BO461" s="43"/>
      <c r="BP461" s="115"/>
      <c r="BS461" s="50"/>
      <c r="BT461" s="115"/>
      <c r="BU461" s="222"/>
      <c r="BV461" s="223"/>
      <c r="BZ461" s="221"/>
      <c r="CC461" s="50"/>
      <c r="CD461" s="115"/>
      <c r="CE461" s="43"/>
      <c r="CF461" s="43"/>
      <c r="CG461" s="43"/>
      <c r="CH461" s="115"/>
      <c r="CK461" s="50"/>
      <c r="CL461" s="115"/>
      <c r="CM461" s="222"/>
      <c r="CN461" s="223"/>
      <c r="CR461" s="221"/>
      <c r="CU461" s="50"/>
      <c r="CV461" s="115"/>
      <c r="CW461" s="43"/>
      <c r="CX461" s="43"/>
      <c r="CY461" s="43"/>
      <c r="CZ461" s="115"/>
      <c r="DC461" s="50"/>
      <c r="DD461" s="115"/>
      <c r="DE461" s="222"/>
      <c r="DF461" s="223"/>
      <c r="DJ461" s="221"/>
      <c r="DM461" s="50"/>
      <c r="DN461" s="115"/>
      <c r="DO461" s="43"/>
      <c r="DP461" s="43"/>
      <c r="DQ461" s="43"/>
      <c r="DR461" s="115"/>
      <c r="DU461" s="50"/>
      <c r="DV461" s="115"/>
      <c r="DW461" s="222"/>
      <c r="DX461" s="223"/>
      <c r="EB461" s="221"/>
      <c r="EE461" s="50"/>
      <c r="EF461" s="115"/>
      <c r="EG461" s="43"/>
      <c r="EH461" s="43"/>
      <c r="EI461" s="43"/>
      <c r="EJ461" s="115"/>
      <c r="EM461" s="50"/>
      <c r="EN461" s="115"/>
      <c r="EO461" s="222"/>
      <c r="EP461" s="223"/>
      <c r="ET461" s="221"/>
      <c r="EW461" s="50"/>
      <c r="EX461" s="115"/>
      <c r="EY461" s="43"/>
      <c r="EZ461" s="43"/>
      <c r="FA461" s="43"/>
      <c r="FB461" s="115"/>
      <c r="FE461" s="50"/>
      <c r="FF461" s="115"/>
      <c r="FG461" s="222"/>
      <c r="FH461" s="223"/>
      <c r="FL461" s="221"/>
      <c r="FO461" s="50"/>
      <c r="FP461" s="115"/>
      <c r="FQ461" s="43"/>
      <c r="FR461" s="43"/>
      <c r="FS461" s="43"/>
      <c r="FT461" s="115"/>
      <c r="FW461" s="50"/>
      <c r="FX461" s="115"/>
      <c r="FY461" s="222"/>
      <c r="FZ461" s="223"/>
      <c r="GD461" s="221"/>
      <c r="GG461" s="50"/>
      <c r="GH461" s="115"/>
      <c r="GI461" s="43"/>
      <c r="GJ461" s="43"/>
      <c r="GK461" s="43"/>
      <c r="GL461" s="115"/>
      <c r="GO461" s="50"/>
      <c r="GP461" s="115"/>
      <c r="GQ461" s="222"/>
    </row>
    <row r="462">
      <c r="A462" s="218"/>
      <c r="B462" s="219"/>
      <c r="C462" s="15"/>
      <c r="D462" s="15"/>
      <c r="E462" s="15"/>
      <c r="F462" s="71"/>
      <c r="G462" s="15"/>
      <c r="H462" s="15"/>
      <c r="I462" s="28"/>
      <c r="J462" s="71"/>
      <c r="K462" s="35"/>
      <c r="L462" s="35"/>
      <c r="M462" s="35"/>
      <c r="N462" s="71"/>
      <c r="O462" s="15"/>
      <c r="P462" s="15"/>
      <c r="Q462" s="28"/>
      <c r="R462" s="71"/>
      <c r="S462" s="173"/>
      <c r="T462" s="219"/>
      <c r="U462" s="15"/>
      <c r="V462" s="15"/>
      <c r="W462" s="15"/>
      <c r="X462" s="165"/>
      <c r="Y462" s="15"/>
      <c r="Z462" s="15"/>
      <c r="AA462" s="28"/>
      <c r="AB462" s="71"/>
      <c r="AC462" s="35"/>
      <c r="AD462" s="35"/>
      <c r="AE462" s="35"/>
      <c r="AF462" s="71"/>
      <c r="AG462" s="15"/>
      <c r="AH462" s="15"/>
      <c r="AI462" s="15"/>
      <c r="AJ462" s="71"/>
      <c r="AK462" s="173"/>
      <c r="AL462" s="219"/>
      <c r="AM462" s="15"/>
      <c r="AN462" s="15"/>
      <c r="AO462" s="15"/>
      <c r="AP462" s="165"/>
      <c r="AQ462" s="15"/>
      <c r="AR462" s="15"/>
      <c r="AS462" s="28"/>
      <c r="AT462" s="71"/>
      <c r="AU462" s="35"/>
      <c r="AV462" s="35"/>
      <c r="AW462" s="35"/>
      <c r="AX462" s="71"/>
      <c r="AY462" s="15"/>
      <c r="AZ462" s="15"/>
      <c r="BA462" s="28"/>
      <c r="BB462" s="71"/>
      <c r="BC462" s="173"/>
      <c r="BD462" s="220"/>
      <c r="BH462" s="221"/>
      <c r="BK462" s="50"/>
      <c r="BL462" s="115"/>
      <c r="BM462" s="43"/>
      <c r="BN462" s="43"/>
      <c r="BO462" s="43"/>
      <c r="BP462" s="115"/>
      <c r="BS462" s="50"/>
      <c r="BT462" s="115"/>
      <c r="BU462" s="222"/>
      <c r="BV462" s="223"/>
      <c r="BZ462" s="221"/>
      <c r="CC462" s="50"/>
      <c r="CD462" s="115"/>
      <c r="CE462" s="43"/>
      <c r="CF462" s="43"/>
      <c r="CG462" s="43"/>
      <c r="CH462" s="115"/>
      <c r="CK462" s="50"/>
      <c r="CL462" s="115"/>
      <c r="CM462" s="222"/>
      <c r="CN462" s="223"/>
      <c r="CR462" s="221"/>
      <c r="CU462" s="50"/>
      <c r="CV462" s="115"/>
      <c r="CW462" s="43"/>
      <c r="CX462" s="43"/>
      <c r="CY462" s="43"/>
      <c r="CZ462" s="115"/>
      <c r="DC462" s="50"/>
      <c r="DD462" s="115"/>
      <c r="DE462" s="222"/>
      <c r="DF462" s="223"/>
      <c r="DJ462" s="221"/>
      <c r="DM462" s="50"/>
      <c r="DN462" s="115"/>
      <c r="DO462" s="43"/>
      <c r="DP462" s="43"/>
      <c r="DQ462" s="43"/>
      <c r="DR462" s="115"/>
      <c r="DU462" s="50"/>
      <c r="DV462" s="115"/>
      <c r="DW462" s="222"/>
      <c r="DX462" s="223"/>
      <c r="EB462" s="221"/>
      <c r="EE462" s="50"/>
      <c r="EF462" s="115"/>
      <c r="EG462" s="43"/>
      <c r="EH462" s="43"/>
      <c r="EI462" s="43"/>
      <c r="EJ462" s="115"/>
      <c r="EM462" s="50"/>
      <c r="EN462" s="115"/>
      <c r="EO462" s="222"/>
      <c r="EP462" s="223"/>
      <c r="ET462" s="221"/>
      <c r="EW462" s="50"/>
      <c r="EX462" s="115"/>
      <c r="EY462" s="43"/>
      <c r="EZ462" s="43"/>
      <c r="FA462" s="43"/>
      <c r="FB462" s="115"/>
      <c r="FE462" s="50"/>
      <c r="FF462" s="115"/>
      <c r="FG462" s="222"/>
      <c r="FH462" s="223"/>
      <c r="FL462" s="221"/>
      <c r="FO462" s="50"/>
      <c r="FP462" s="115"/>
      <c r="FQ462" s="43"/>
      <c r="FR462" s="43"/>
      <c r="FS462" s="43"/>
      <c r="FT462" s="115"/>
      <c r="FW462" s="50"/>
      <c r="FX462" s="115"/>
      <c r="FY462" s="222"/>
      <c r="FZ462" s="223"/>
      <c r="GD462" s="221"/>
      <c r="GG462" s="50"/>
      <c r="GH462" s="115"/>
      <c r="GI462" s="43"/>
      <c r="GJ462" s="43"/>
      <c r="GK462" s="43"/>
      <c r="GL462" s="115"/>
      <c r="GO462" s="50"/>
      <c r="GP462" s="115"/>
      <c r="GQ462" s="222"/>
    </row>
    <row r="463">
      <c r="A463" s="218"/>
      <c r="B463" s="219"/>
      <c r="C463" s="15"/>
      <c r="D463" s="15"/>
      <c r="E463" s="15"/>
      <c r="F463" s="71"/>
      <c r="G463" s="15"/>
      <c r="H463" s="15"/>
      <c r="I463" s="28"/>
      <c r="J463" s="71"/>
      <c r="K463" s="35"/>
      <c r="L463" s="35"/>
      <c r="M463" s="35"/>
      <c r="N463" s="71"/>
      <c r="O463" s="15"/>
      <c r="P463" s="15"/>
      <c r="Q463" s="28"/>
      <c r="R463" s="71"/>
      <c r="S463" s="173"/>
      <c r="T463" s="219"/>
      <c r="U463" s="15"/>
      <c r="V463" s="15"/>
      <c r="W463" s="15"/>
      <c r="X463" s="165"/>
      <c r="Y463" s="15"/>
      <c r="Z463" s="15"/>
      <c r="AA463" s="28"/>
      <c r="AB463" s="71"/>
      <c r="AC463" s="35"/>
      <c r="AD463" s="35"/>
      <c r="AE463" s="35"/>
      <c r="AF463" s="71"/>
      <c r="AG463" s="15"/>
      <c r="AH463" s="15"/>
      <c r="AI463" s="15"/>
      <c r="AJ463" s="71"/>
      <c r="AK463" s="173"/>
      <c r="AL463" s="219"/>
      <c r="AM463" s="15"/>
      <c r="AN463" s="15"/>
      <c r="AO463" s="15"/>
      <c r="AP463" s="165"/>
      <c r="AQ463" s="15"/>
      <c r="AR463" s="15"/>
      <c r="AS463" s="28"/>
      <c r="AT463" s="71"/>
      <c r="AU463" s="35"/>
      <c r="AV463" s="35"/>
      <c r="AW463" s="35"/>
      <c r="AX463" s="71"/>
      <c r="AY463" s="15"/>
      <c r="AZ463" s="15"/>
      <c r="BA463" s="28"/>
      <c r="BB463" s="71"/>
      <c r="BC463" s="173"/>
      <c r="BD463" s="220"/>
      <c r="BH463" s="221"/>
      <c r="BK463" s="50"/>
      <c r="BL463" s="115"/>
      <c r="BM463" s="43"/>
      <c r="BN463" s="43"/>
      <c r="BO463" s="43"/>
      <c r="BP463" s="115"/>
      <c r="BS463" s="50"/>
      <c r="BT463" s="115"/>
      <c r="BU463" s="222"/>
      <c r="BV463" s="223"/>
      <c r="BZ463" s="221"/>
      <c r="CC463" s="50"/>
      <c r="CD463" s="115"/>
      <c r="CE463" s="43"/>
      <c r="CF463" s="43"/>
      <c r="CG463" s="43"/>
      <c r="CH463" s="115"/>
      <c r="CK463" s="50"/>
      <c r="CL463" s="115"/>
      <c r="CM463" s="222"/>
      <c r="CN463" s="223"/>
      <c r="CR463" s="221"/>
      <c r="CU463" s="50"/>
      <c r="CV463" s="115"/>
      <c r="CW463" s="43"/>
      <c r="CX463" s="43"/>
      <c r="CY463" s="43"/>
      <c r="CZ463" s="115"/>
      <c r="DC463" s="50"/>
      <c r="DD463" s="115"/>
      <c r="DE463" s="222"/>
      <c r="DF463" s="223"/>
      <c r="DJ463" s="221"/>
      <c r="DM463" s="50"/>
      <c r="DN463" s="115"/>
      <c r="DO463" s="43"/>
      <c r="DP463" s="43"/>
      <c r="DQ463" s="43"/>
      <c r="DR463" s="115"/>
      <c r="DU463" s="50"/>
      <c r="DV463" s="115"/>
      <c r="DW463" s="222"/>
      <c r="DX463" s="223"/>
      <c r="EB463" s="221"/>
      <c r="EE463" s="50"/>
      <c r="EF463" s="115"/>
      <c r="EG463" s="43"/>
      <c r="EH463" s="43"/>
      <c r="EI463" s="43"/>
      <c r="EJ463" s="115"/>
      <c r="EM463" s="50"/>
      <c r="EN463" s="115"/>
      <c r="EO463" s="222"/>
      <c r="EP463" s="223"/>
      <c r="ET463" s="221"/>
      <c r="EW463" s="50"/>
      <c r="EX463" s="115"/>
      <c r="EY463" s="43"/>
      <c r="EZ463" s="43"/>
      <c r="FA463" s="43"/>
      <c r="FB463" s="115"/>
      <c r="FE463" s="50"/>
      <c r="FF463" s="115"/>
      <c r="FG463" s="222"/>
      <c r="FH463" s="223"/>
      <c r="FL463" s="221"/>
      <c r="FO463" s="50"/>
      <c r="FP463" s="115"/>
      <c r="FQ463" s="43"/>
      <c r="FR463" s="43"/>
      <c r="FS463" s="43"/>
      <c r="FT463" s="115"/>
      <c r="FW463" s="50"/>
      <c r="FX463" s="115"/>
      <c r="FY463" s="222"/>
      <c r="FZ463" s="223"/>
      <c r="GD463" s="221"/>
      <c r="GG463" s="50"/>
      <c r="GH463" s="115"/>
      <c r="GI463" s="43"/>
      <c r="GJ463" s="43"/>
      <c r="GK463" s="43"/>
      <c r="GL463" s="115"/>
      <c r="GO463" s="50"/>
      <c r="GP463" s="115"/>
      <c r="GQ463" s="222"/>
    </row>
    <row r="464">
      <c r="A464" s="218"/>
      <c r="B464" s="219"/>
      <c r="C464" s="15"/>
      <c r="D464" s="15"/>
      <c r="E464" s="15"/>
      <c r="F464" s="71"/>
      <c r="G464" s="15"/>
      <c r="H464" s="15"/>
      <c r="I464" s="28"/>
      <c r="J464" s="71"/>
      <c r="K464" s="35"/>
      <c r="L464" s="35"/>
      <c r="M464" s="35"/>
      <c r="N464" s="71"/>
      <c r="O464" s="15"/>
      <c r="P464" s="15"/>
      <c r="Q464" s="28"/>
      <c r="R464" s="71"/>
      <c r="S464" s="173"/>
      <c r="T464" s="219"/>
      <c r="U464" s="15"/>
      <c r="V464" s="15"/>
      <c r="W464" s="15"/>
      <c r="X464" s="165"/>
      <c r="Y464" s="15"/>
      <c r="Z464" s="15"/>
      <c r="AA464" s="28"/>
      <c r="AB464" s="71"/>
      <c r="AC464" s="35"/>
      <c r="AD464" s="35"/>
      <c r="AE464" s="35"/>
      <c r="AF464" s="71"/>
      <c r="AG464" s="15"/>
      <c r="AH464" s="15"/>
      <c r="AI464" s="15"/>
      <c r="AJ464" s="71"/>
      <c r="AK464" s="173"/>
      <c r="AL464" s="219"/>
      <c r="AM464" s="15"/>
      <c r="AN464" s="15"/>
      <c r="AO464" s="15"/>
      <c r="AP464" s="165"/>
      <c r="AQ464" s="15"/>
      <c r="AR464" s="15"/>
      <c r="AS464" s="28"/>
      <c r="AT464" s="71"/>
      <c r="AU464" s="35"/>
      <c r="AV464" s="35"/>
      <c r="AW464" s="35"/>
      <c r="AX464" s="71"/>
      <c r="AY464" s="15"/>
      <c r="AZ464" s="15"/>
      <c r="BA464" s="28"/>
      <c r="BB464" s="71"/>
      <c r="BC464" s="173"/>
      <c r="BD464" s="220"/>
      <c r="BH464" s="221"/>
      <c r="BK464" s="50"/>
      <c r="BL464" s="115"/>
      <c r="BM464" s="43"/>
      <c r="BN464" s="43"/>
      <c r="BO464" s="43"/>
      <c r="BP464" s="115"/>
      <c r="BS464" s="50"/>
      <c r="BT464" s="115"/>
      <c r="BU464" s="222"/>
      <c r="BV464" s="223"/>
      <c r="BZ464" s="221"/>
      <c r="CC464" s="50"/>
      <c r="CD464" s="115"/>
      <c r="CE464" s="43"/>
      <c r="CF464" s="43"/>
      <c r="CG464" s="43"/>
      <c r="CH464" s="115"/>
      <c r="CK464" s="50"/>
      <c r="CL464" s="115"/>
      <c r="CM464" s="222"/>
      <c r="CN464" s="223"/>
      <c r="CR464" s="221"/>
      <c r="CU464" s="50"/>
      <c r="CV464" s="115"/>
      <c r="CW464" s="43"/>
      <c r="CX464" s="43"/>
      <c r="CY464" s="43"/>
      <c r="CZ464" s="115"/>
      <c r="DC464" s="50"/>
      <c r="DD464" s="115"/>
      <c r="DE464" s="222"/>
      <c r="DF464" s="223"/>
      <c r="DJ464" s="221"/>
      <c r="DM464" s="50"/>
      <c r="DN464" s="115"/>
      <c r="DO464" s="43"/>
      <c r="DP464" s="43"/>
      <c r="DQ464" s="43"/>
      <c r="DR464" s="115"/>
      <c r="DU464" s="50"/>
      <c r="DV464" s="115"/>
      <c r="DW464" s="222"/>
      <c r="DX464" s="223"/>
      <c r="EB464" s="221"/>
      <c r="EE464" s="50"/>
      <c r="EF464" s="115"/>
      <c r="EG464" s="43"/>
      <c r="EH464" s="43"/>
      <c r="EI464" s="43"/>
      <c r="EJ464" s="115"/>
      <c r="EM464" s="50"/>
      <c r="EN464" s="115"/>
      <c r="EO464" s="222"/>
      <c r="EP464" s="223"/>
      <c r="ET464" s="221"/>
      <c r="EW464" s="50"/>
      <c r="EX464" s="115"/>
      <c r="EY464" s="43"/>
      <c r="EZ464" s="43"/>
      <c r="FA464" s="43"/>
      <c r="FB464" s="115"/>
      <c r="FE464" s="50"/>
      <c r="FF464" s="115"/>
      <c r="FG464" s="222"/>
      <c r="FH464" s="223"/>
      <c r="FL464" s="221"/>
      <c r="FO464" s="50"/>
      <c r="FP464" s="115"/>
      <c r="FQ464" s="43"/>
      <c r="FR464" s="43"/>
      <c r="FS464" s="43"/>
      <c r="FT464" s="115"/>
      <c r="FW464" s="50"/>
      <c r="FX464" s="115"/>
      <c r="FY464" s="222"/>
      <c r="FZ464" s="223"/>
      <c r="GD464" s="221"/>
      <c r="GG464" s="50"/>
      <c r="GH464" s="115"/>
      <c r="GI464" s="43"/>
      <c r="GJ464" s="43"/>
      <c r="GK464" s="43"/>
      <c r="GL464" s="115"/>
      <c r="GO464" s="50"/>
      <c r="GP464" s="115"/>
      <c r="GQ464" s="222"/>
    </row>
    <row r="465">
      <c r="A465" s="218"/>
      <c r="B465" s="219"/>
      <c r="C465" s="15"/>
      <c r="D465" s="15"/>
      <c r="E465" s="15"/>
      <c r="F465" s="71"/>
      <c r="G465" s="15"/>
      <c r="H465" s="15"/>
      <c r="I465" s="28"/>
      <c r="J465" s="71"/>
      <c r="K465" s="35"/>
      <c r="L465" s="35"/>
      <c r="M465" s="35"/>
      <c r="N465" s="71"/>
      <c r="O465" s="15"/>
      <c r="P465" s="15"/>
      <c r="Q465" s="28"/>
      <c r="R465" s="71"/>
      <c r="S465" s="173"/>
      <c r="T465" s="219"/>
      <c r="U465" s="15"/>
      <c r="V465" s="15"/>
      <c r="W465" s="15"/>
      <c r="X465" s="165"/>
      <c r="Y465" s="15"/>
      <c r="Z465" s="15"/>
      <c r="AA465" s="28"/>
      <c r="AB465" s="71"/>
      <c r="AC465" s="35"/>
      <c r="AD465" s="35"/>
      <c r="AE465" s="35"/>
      <c r="AF465" s="71"/>
      <c r="AG465" s="15"/>
      <c r="AH465" s="15"/>
      <c r="AI465" s="15"/>
      <c r="AJ465" s="71"/>
      <c r="AK465" s="173"/>
      <c r="AL465" s="219"/>
      <c r="AM465" s="15"/>
      <c r="AN465" s="15"/>
      <c r="AO465" s="15"/>
      <c r="AP465" s="165"/>
      <c r="AQ465" s="15"/>
      <c r="AR465" s="15"/>
      <c r="AS465" s="28"/>
      <c r="AT465" s="71"/>
      <c r="AU465" s="35"/>
      <c r="AV465" s="35"/>
      <c r="AW465" s="35"/>
      <c r="AX465" s="71"/>
      <c r="AY465" s="15"/>
      <c r="AZ465" s="15"/>
      <c r="BA465" s="28"/>
      <c r="BB465" s="71"/>
      <c r="BC465" s="173"/>
      <c r="BD465" s="220"/>
      <c r="BH465" s="221"/>
      <c r="BK465" s="50"/>
      <c r="BL465" s="115"/>
      <c r="BM465" s="43"/>
      <c r="BN465" s="43"/>
      <c r="BO465" s="43"/>
      <c r="BP465" s="115"/>
      <c r="BS465" s="50"/>
      <c r="BT465" s="115"/>
      <c r="BU465" s="222"/>
      <c r="BV465" s="223"/>
      <c r="BZ465" s="221"/>
      <c r="CC465" s="50"/>
      <c r="CD465" s="115"/>
      <c r="CE465" s="43"/>
      <c r="CF465" s="43"/>
      <c r="CG465" s="43"/>
      <c r="CH465" s="115"/>
      <c r="CK465" s="50"/>
      <c r="CL465" s="115"/>
      <c r="CM465" s="222"/>
      <c r="CN465" s="223"/>
      <c r="CR465" s="221"/>
      <c r="CU465" s="50"/>
      <c r="CV465" s="115"/>
      <c r="CW465" s="43"/>
      <c r="CX465" s="43"/>
      <c r="CY465" s="43"/>
      <c r="CZ465" s="115"/>
      <c r="DC465" s="50"/>
      <c r="DD465" s="115"/>
      <c r="DE465" s="222"/>
      <c r="DF465" s="223"/>
      <c r="DJ465" s="221"/>
      <c r="DM465" s="50"/>
      <c r="DN465" s="115"/>
      <c r="DO465" s="43"/>
      <c r="DP465" s="43"/>
      <c r="DQ465" s="43"/>
      <c r="DR465" s="115"/>
      <c r="DU465" s="50"/>
      <c r="DV465" s="115"/>
      <c r="DW465" s="222"/>
      <c r="DX465" s="223"/>
      <c r="EB465" s="221"/>
      <c r="EE465" s="50"/>
      <c r="EF465" s="115"/>
      <c r="EG465" s="43"/>
      <c r="EH465" s="43"/>
      <c r="EI465" s="43"/>
      <c r="EJ465" s="115"/>
      <c r="EM465" s="50"/>
      <c r="EN465" s="115"/>
      <c r="EO465" s="222"/>
      <c r="EP465" s="223"/>
      <c r="ET465" s="221"/>
      <c r="EW465" s="50"/>
      <c r="EX465" s="115"/>
      <c r="EY465" s="43"/>
      <c r="EZ465" s="43"/>
      <c r="FA465" s="43"/>
      <c r="FB465" s="115"/>
      <c r="FE465" s="50"/>
      <c r="FF465" s="115"/>
      <c r="FG465" s="222"/>
      <c r="FH465" s="223"/>
      <c r="FL465" s="221"/>
      <c r="FO465" s="50"/>
      <c r="FP465" s="115"/>
      <c r="FQ465" s="43"/>
      <c r="FR465" s="43"/>
      <c r="FS465" s="43"/>
      <c r="FT465" s="115"/>
      <c r="FW465" s="50"/>
      <c r="FX465" s="115"/>
      <c r="FY465" s="222"/>
      <c r="FZ465" s="223"/>
      <c r="GD465" s="221"/>
      <c r="GG465" s="50"/>
      <c r="GH465" s="115"/>
      <c r="GI465" s="43"/>
      <c r="GJ465" s="43"/>
      <c r="GK465" s="43"/>
      <c r="GL465" s="115"/>
      <c r="GO465" s="50"/>
      <c r="GP465" s="115"/>
      <c r="GQ465" s="222"/>
    </row>
    <row r="466">
      <c r="A466" s="218"/>
      <c r="B466" s="219"/>
      <c r="C466" s="15"/>
      <c r="D466" s="15"/>
      <c r="E466" s="15"/>
      <c r="F466" s="71"/>
      <c r="G466" s="15"/>
      <c r="H466" s="15"/>
      <c r="I466" s="28"/>
      <c r="J466" s="71"/>
      <c r="K466" s="35"/>
      <c r="L466" s="35"/>
      <c r="M466" s="35"/>
      <c r="N466" s="71"/>
      <c r="O466" s="15"/>
      <c r="P466" s="15"/>
      <c r="Q466" s="28"/>
      <c r="R466" s="71"/>
      <c r="S466" s="173"/>
      <c r="T466" s="219"/>
      <c r="U466" s="15"/>
      <c r="V466" s="15"/>
      <c r="W466" s="15"/>
      <c r="X466" s="165"/>
      <c r="Y466" s="15"/>
      <c r="Z466" s="15"/>
      <c r="AA466" s="28"/>
      <c r="AB466" s="71"/>
      <c r="AC466" s="35"/>
      <c r="AD466" s="35"/>
      <c r="AE466" s="35"/>
      <c r="AF466" s="71"/>
      <c r="AG466" s="15"/>
      <c r="AH466" s="15"/>
      <c r="AI466" s="15"/>
      <c r="AJ466" s="71"/>
      <c r="AK466" s="173"/>
      <c r="AL466" s="219"/>
      <c r="AM466" s="15"/>
      <c r="AN466" s="15"/>
      <c r="AO466" s="15"/>
      <c r="AP466" s="165"/>
      <c r="AQ466" s="15"/>
      <c r="AR466" s="15"/>
      <c r="AS466" s="28"/>
      <c r="AT466" s="71"/>
      <c r="AU466" s="35"/>
      <c r="AV466" s="35"/>
      <c r="AW466" s="35"/>
      <c r="AX466" s="71"/>
      <c r="AY466" s="15"/>
      <c r="AZ466" s="15"/>
      <c r="BA466" s="28"/>
      <c r="BB466" s="71"/>
      <c r="BC466" s="173"/>
      <c r="BD466" s="220"/>
      <c r="BH466" s="221"/>
      <c r="BK466" s="50"/>
      <c r="BL466" s="115"/>
      <c r="BM466" s="43"/>
      <c r="BN466" s="43"/>
      <c r="BO466" s="43"/>
      <c r="BP466" s="115"/>
      <c r="BS466" s="50"/>
      <c r="BT466" s="115"/>
      <c r="BU466" s="222"/>
      <c r="BV466" s="223"/>
      <c r="BZ466" s="221"/>
      <c r="CC466" s="50"/>
      <c r="CD466" s="115"/>
      <c r="CE466" s="43"/>
      <c r="CF466" s="43"/>
      <c r="CG466" s="43"/>
      <c r="CH466" s="115"/>
      <c r="CK466" s="50"/>
      <c r="CL466" s="115"/>
      <c r="CM466" s="222"/>
      <c r="CN466" s="223"/>
      <c r="CR466" s="221"/>
      <c r="CU466" s="50"/>
      <c r="CV466" s="115"/>
      <c r="CW466" s="43"/>
      <c r="CX466" s="43"/>
      <c r="CY466" s="43"/>
      <c r="CZ466" s="115"/>
      <c r="DC466" s="50"/>
      <c r="DD466" s="115"/>
      <c r="DE466" s="222"/>
      <c r="DF466" s="223"/>
      <c r="DJ466" s="221"/>
      <c r="DM466" s="50"/>
      <c r="DN466" s="115"/>
      <c r="DO466" s="43"/>
      <c r="DP466" s="43"/>
      <c r="DQ466" s="43"/>
      <c r="DR466" s="115"/>
      <c r="DU466" s="50"/>
      <c r="DV466" s="115"/>
      <c r="DW466" s="222"/>
      <c r="DX466" s="223"/>
      <c r="EB466" s="221"/>
      <c r="EE466" s="50"/>
      <c r="EF466" s="115"/>
      <c r="EG466" s="43"/>
      <c r="EH466" s="43"/>
      <c r="EI466" s="43"/>
      <c r="EJ466" s="115"/>
      <c r="EM466" s="50"/>
      <c r="EN466" s="115"/>
      <c r="EO466" s="222"/>
      <c r="EP466" s="223"/>
      <c r="ET466" s="221"/>
      <c r="EW466" s="50"/>
      <c r="EX466" s="115"/>
      <c r="EY466" s="43"/>
      <c r="EZ466" s="43"/>
      <c r="FA466" s="43"/>
      <c r="FB466" s="115"/>
      <c r="FE466" s="50"/>
      <c r="FF466" s="115"/>
      <c r="FG466" s="222"/>
      <c r="FH466" s="223"/>
      <c r="FL466" s="221"/>
      <c r="FO466" s="50"/>
      <c r="FP466" s="115"/>
      <c r="FQ466" s="43"/>
      <c r="FR466" s="43"/>
      <c r="FS466" s="43"/>
      <c r="FT466" s="115"/>
      <c r="FW466" s="50"/>
      <c r="FX466" s="115"/>
      <c r="FY466" s="222"/>
      <c r="FZ466" s="223"/>
      <c r="GD466" s="221"/>
      <c r="GG466" s="50"/>
      <c r="GH466" s="115"/>
      <c r="GI466" s="43"/>
      <c r="GJ466" s="43"/>
      <c r="GK466" s="43"/>
      <c r="GL466" s="115"/>
      <c r="GO466" s="50"/>
      <c r="GP466" s="115"/>
      <c r="GQ466" s="222"/>
    </row>
    <row r="467">
      <c r="A467" s="218"/>
      <c r="B467" s="219"/>
      <c r="C467" s="15"/>
      <c r="D467" s="15"/>
      <c r="E467" s="15"/>
      <c r="F467" s="71"/>
      <c r="G467" s="15"/>
      <c r="H467" s="15"/>
      <c r="I467" s="28"/>
      <c r="J467" s="71"/>
      <c r="K467" s="35"/>
      <c r="L467" s="35"/>
      <c r="M467" s="35"/>
      <c r="N467" s="71"/>
      <c r="O467" s="15"/>
      <c r="P467" s="15"/>
      <c r="Q467" s="28"/>
      <c r="R467" s="71"/>
      <c r="S467" s="173"/>
      <c r="T467" s="219"/>
      <c r="U467" s="15"/>
      <c r="V467" s="15"/>
      <c r="W467" s="15"/>
      <c r="X467" s="165"/>
      <c r="Y467" s="15"/>
      <c r="Z467" s="15"/>
      <c r="AA467" s="28"/>
      <c r="AB467" s="71"/>
      <c r="AC467" s="35"/>
      <c r="AD467" s="35"/>
      <c r="AE467" s="35"/>
      <c r="AF467" s="71"/>
      <c r="AG467" s="15"/>
      <c r="AH467" s="15"/>
      <c r="AI467" s="15"/>
      <c r="AJ467" s="71"/>
      <c r="AK467" s="173"/>
      <c r="AL467" s="219"/>
      <c r="AM467" s="15"/>
      <c r="AN467" s="15"/>
      <c r="AO467" s="15"/>
      <c r="AP467" s="165"/>
      <c r="AQ467" s="15"/>
      <c r="AR467" s="15"/>
      <c r="AS467" s="28"/>
      <c r="AT467" s="71"/>
      <c r="AU467" s="35"/>
      <c r="AV467" s="35"/>
      <c r="AW467" s="35"/>
      <c r="AX467" s="71"/>
      <c r="AY467" s="15"/>
      <c r="AZ467" s="15"/>
      <c r="BA467" s="28"/>
      <c r="BB467" s="71"/>
      <c r="BC467" s="173"/>
      <c r="BD467" s="220"/>
      <c r="BH467" s="221"/>
      <c r="BK467" s="50"/>
      <c r="BL467" s="115"/>
      <c r="BM467" s="43"/>
      <c r="BN467" s="43"/>
      <c r="BO467" s="43"/>
      <c r="BP467" s="115"/>
      <c r="BS467" s="50"/>
      <c r="BT467" s="115"/>
      <c r="BU467" s="222"/>
      <c r="BV467" s="223"/>
      <c r="BZ467" s="221"/>
      <c r="CC467" s="50"/>
      <c r="CD467" s="115"/>
      <c r="CE467" s="43"/>
      <c r="CF467" s="43"/>
      <c r="CG467" s="43"/>
      <c r="CH467" s="115"/>
      <c r="CK467" s="50"/>
      <c r="CL467" s="115"/>
      <c r="CM467" s="222"/>
      <c r="CN467" s="223"/>
      <c r="CR467" s="221"/>
      <c r="CU467" s="50"/>
      <c r="CV467" s="115"/>
      <c r="CW467" s="43"/>
      <c r="CX467" s="43"/>
      <c r="CY467" s="43"/>
      <c r="CZ467" s="115"/>
      <c r="DC467" s="50"/>
      <c r="DD467" s="115"/>
      <c r="DE467" s="222"/>
      <c r="DF467" s="223"/>
      <c r="DJ467" s="221"/>
      <c r="DM467" s="50"/>
      <c r="DN467" s="115"/>
      <c r="DO467" s="43"/>
      <c r="DP467" s="43"/>
      <c r="DQ467" s="43"/>
      <c r="DR467" s="115"/>
      <c r="DU467" s="50"/>
      <c r="DV467" s="115"/>
      <c r="DW467" s="222"/>
      <c r="DX467" s="223"/>
      <c r="EB467" s="221"/>
      <c r="EE467" s="50"/>
      <c r="EF467" s="115"/>
      <c r="EG467" s="43"/>
      <c r="EH467" s="43"/>
      <c r="EI467" s="43"/>
      <c r="EJ467" s="115"/>
      <c r="EM467" s="50"/>
      <c r="EN467" s="115"/>
      <c r="EO467" s="222"/>
      <c r="EP467" s="223"/>
      <c r="ET467" s="221"/>
      <c r="EW467" s="50"/>
      <c r="EX467" s="115"/>
      <c r="EY467" s="43"/>
      <c r="EZ467" s="43"/>
      <c r="FA467" s="43"/>
      <c r="FB467" s="115"/>
      <c r="FE467" s="50"/>
      <c r="FF467" s="115"/>
      <c r="FG467" s="222"/>
      <c r="FH467" s="223"/>
      <c r="FL467" s="221"/>
      <c r="FO467" s="50"/>
      <c r="FP467" s="115"/>
      <c r="FQ467" s="43"/>
      <c r="FR467" s="43"/>
      <c r="FS467" s="43"/>
      <c r="FT467" s="115"/>
      <c r="FW467" s="50"/>
      <c r="FX467" s="115"/>
      <c r="FY467" s="222"/>
      <c r="FZ467" s="223"/>
      <c r="GD467" s="221"/>
      <c r="GG467" s="50"/>
      <c r="GH467" s="115"/>
      <c r="GI467" s="43"/>
      <c r="GJ467" s="43"/>
      <c r="GK467" s="43"/>
      <c r="GL467" s="115"/>
      <c r="GO467" s="50"/>
      <c r="GP467" s="115"/>
      <c r="GQ467" s="222"/>
    </row>
    <row r="468">
      <c r="A468" s="218"/>
      <c r="B468" s="219"/>
      <c r="C468" s="15"/>
      <c r="D468" s="15"/>
      <c r="E468" s="15"/>
      <c r="F468" s="71"/>
      <c r="G468" s="15"/>
      <c r="H468" s="15"/>
      <c r="I468" s="28"/>
      <c r="J468" s="71"/>
      <c r="K468" s="35"/>
      <c r="L468" s="35"/>
      <c r="M468" s="35"/>
      <c r="N468" s="71"/>
      <c r="O468" s="15"/>
      <c r="P468" s="15"/>
      <c r="Q468" s="28"/>
      <c r="R468" s="71"/>
      <c r="S468" s="173"/>
      <c r="T468" s="219"/>
      <c r="U468" s="15"/>
      <c r="V468" s="15"/>
      <c r="W468" s="15"/>
      <c r="X468" s="165"/>
      <c r="Y468" s="15"/>
      <c r="Z468" s="15"/>
      <c r="AA468" s="28"/>
      <c r="AB468" s="71"/>
      <c r="AC468" s="35"/>
      <c r="AD468" s="35"/>
      <c r="AE468" s="35"/>
      <c r="AF468" s="71"/>
      <c r="AG468" s="15"/>
      <c r="AH468" s="15"/>
      <c r="AI468" s="15"/>
      <c r="AJ468" s="71"/>
      <c r="AK468" s="173"/>
      <c r="AL468" s="219"/>
      <c r="AM468" s="15"/>
      <c r="AN468" s="15"/>
      <c r="AO468" s="15"/>
      <c r="AP468" s="165"/>
      <c r="AQ468" s="15"/>
      <c r="AR468" s="15"/>
      <c r="AS468" s="28"/>
      <c r="AT468" s="71"/>
      <c r="AU468" s="35"/>
      <c r="AV468" s="35"/>
      <c r="AW468" s="35"/>
      <c r="AX468" s="71"/>
      <c r="AY468" s="15"/>
      <c r="AZ468" s="15"/>
      <c r="BA468" s="28"/>
      <c r="BB468" s="71"/>
      <c r="BC468" s="173"/>
      <c r="BD468" s="220"/>
      <c r="BH468" s="221"/>
      <c r="BK468" s="50"/>
      <c r="BL468" s="115"/>
      <c r="BM468" s="43"/>
      <c r="BN468" s="43"/>
      <c r="BO468" s="43"/>
      <c r="BP468" s="115"/>
      <c r="BS468" s="50"/>
      <c r="BT468" s="115"/>
      <c r="BU468" s="222"/>
      <c r="BV468" s="223"/>
      <c r="BZ468" s="221"/>
      <c r="CC468" s="50"/>
      <c r="CD468" s="115"/>
      <c r="CE468" s="43"/>
      <c r="CF468" s="43"/>
      <c r="CG468" s="43"/>
      <c r="CH468" s="115"/>
      <c r="CK468" s="50"/>
      <c r="CL468" s="115"/>
      <c r="CM468" s="222"/>
      <c r="CN468" s="223"/>
      <c r="CR468" s="221"/>
      <c r="CU468" s="50"/>
      <c r="CV468" s="115"/>
      <c r="CW468" s="43"/>
      <c r="CX468" s="43"/>
      <c r="CY468" s="43"/>
      <c r="CZ468" s="115"/>
      <c r="DC468" s="50"/>
      <c r="DD468" s="115"/>
      <c r="DE468" s="222"/>
      <c r="DF468" s="223"/>
      <c r="DJ468" s="221"/>
      <c r="DM468" s="50"/>
      <c r="DN468" s="115"/>
      <c r="DO468" s="43"/>
      <c r="DP468" s="43"/>
      <c r="DQ468" s="43"/>
      <c r="DR468" s="115"/>
      <c r="DU468" s="50"/>
      <c r="DV468" s="115"/>
      <c r="DW468" s="222"/>
      <c r="DX468" s="223"/>
      <c r="EB468" s="221"/>
      <c r="EE468" s="50"/>
      <c r="EF468" s="115"/>
      <c r="EG468" s="43"/>
      <c r="EH468" s="43"/>
      <c r="EI468" s="43"/>
      <c r="EJ468" s="115"/>
      <c r="EM468" s="50"/>
      <c r="EN468" s="115"/>
      <c r="EO468" s="222"/>
      <c r="EP468" s="223"/>
      <c r="ET468" s="221"/>
      <c r="EW468" s="50"/>
      <c r="EX468" s="115"/>
      <c r="EY468" s="43"/>
      <c r="EZ468" s="43"/>
      <c r="FA468" s="43"/>
      <c r="FB468" s="115"/>
      <c r="FE468" s="50"/>
      <c r="FF468" s="115"/>
      <c r="FG468" s="222"/>
      <c r="FH468" s="223"/>
      <c r="FL468" s="221"/>
      <c r="FO468" s="50"/>
      <c r="FP468" s="115"/>
      <c r="FQ468" s="43"/>
      <c r="FR468" s="43"/>
      <c r="FS468" s="43"/>
      <c r="FT468" s="115"/>
      <c r="FW468" s="50"/>
      <c r="FX468" s="115"/>
      <c r="FY468" s="222"/>
      <c r="FZ468" s="223"/>
      <c r="GD468" s="221"/>
      <c r="GG468" s="50"/>
      <c r="GH468" s="115"/>
      <c r="GI468" s="43"/>
      <c r="GJ468" s="43"/>
      <c r="GK468" s="43"/>
      <c r="GL468" s="115"/>
      <c r="GO468" s="50"/>
      <c r="GP468" s="115"/>
      <c r="GQ468" s="222"/>
    </row>
    <row r="469">
      <c r="A469" s="218"/>
      <c r="B469" s="219"/>
      <c r="C469" s="15"/>
      <c r="D469" s="15"/>
      <c r="E469" s="15"/>
      <c r="F469" s="71"/>
      <c r="G469" s="15"/>
      <c r="H469" s="15"/>
      <c r="I469" s="28"/>
      <c r="J469" s="71"/>
      <c r="K469" s="35"/>
      <c r="L469" s="35"/>
      <c r="M469" s="35"/>
      <c r="N469" s="71"/>
      <c r="O469" s="15"/>
      <c r="P469" s="15"/>
      <c r="Q469" s="28"/>
      <c r="R469" s="71"/>
      <c r="S469" s="173"/>
      <c r="T469" s="219"/>
      <c r="U469" s="15"/>
      <c r="V469" s="15"/>
      <c r="W469" s="15"/>
      <c r="X469" s="165"/>
      <c r="Y469" s="15"/>
      <c r="Z469" s="15"/>
      <c r="AA469" s="28"/>
      <c r="AB469" s="71"/>
      <c r="AC469" s="35"/>
      <c r="AD469" s="35"/>
      <c r="AE469" s="35"/>
      <c r="AF469" s="71"/>
      <c r="AG469" s="15"/>
      <c r="AH469" s="15"/>
      <c r="AI469" s="15"/>
      <c r="AJ469" s="71"/>
      <c r="AK469" s="173"/>
      <c r="AL469" s="219"/>
      <c r="AM469" s="15"/>
      <c r="AN469" s="15"/>
      <c r="AO469" s="15"/>
      <c r="AP469" s="165"/>
      <c r="AQ469" s="15"/>
      <c r="AR469" s="15"/>
      <c r="AS469" s="28"/>
      <c r="AT469" s="71"/>
      <c r="AU469" s="35"/>
      <c r="AV469" s="35"/>
      <c r="AW469" s="35"/>
      <c r="AX469" s="71"/>
      <c r="AY469" s="15"/>
      <c r="AZ469" s="15"/>
      <c r="BA469" s="28"/>
      <c r="BB469" s="71"/>
      <c r="BC469" s="173"/>
      <c r="BD469" s="220"/>
      <c r="BH469" s="221"/>
      <c r="BK469" s="50"/>
      <c r="BL469" s="115"/>
      <c r="BM469" s="43"/>
      <c r="BN469" s="43"/>
      <c r="BO469" s="43"/>
      <c r="BP469" s="115"/>
      <c r="BS469" s="50"/>
      <c r="BT469" s="115"/>
      <c r="BU469" s="222"/>
      <c r="BV469" s="223"/>
      <c r="BZ469" s="221"/>
      <c r="CC469" s="50"/>
      <c r="CD469" s="115"/>
      <c r="CE469" s="43"/>
      <c r="CF469" s="43"/>
      <c r="CG469" s="43"/>
      <c r="CH469" s="115"/>
      <c r="CK469" s="50"/>
      <c r="CL469" s="115"/>
      <c r="CM469" s="222"/>
      <c r="CN469" s="223"/>
      <c r="CR469" s="221"/>
      <c r="CU469" s="50"/>
      <c r="CV469" s="115"/>
      <c r="CW469" s="43"/>
      <c r="CX469" s="43"/>
      <c r="CY469" s="43"/>
      <c r="CZ469" s="115"/>
      <c r="DC469" s="50"/>
      <c r="DD469" s="115"/>
      <c r="DE469" s="222"/>
      <c r="DF469" s="223"/>
      <c r="DJ469" s="221"/>
      <c r="DM469" s="50"/>
      <c r="DN469" s="115"/>
      <c r="DO469" s="43"/>
      <c r="DP469" s="43"/>
      <c r="DQ469" s="43"/>
      <c r="DR469" s="115"/>
      <c r="DU469" s="50"/>
      <c r="DV469" s="115"/>
      <c r="DW469" s="222"/>
      <c r="DX469" s="223"/>
      <c r="EB469" s="221"/>
      <c r="EE469" s="50"/>
      <c r="EF469" s="115"/>
      <c r="EG469" s="43"/>
      <c r="EH469" s="43"/>
      <c r="EI469" s="43"/>
      <c r="EJ469" s="115"/>
      <c r="EM469" s="50"/>
      <c r="EN469" s="115"/>
      <c r="EO469" s="222"/>
      <c r="EP469" s="223"/>
      <c r="ET469" s="221"/>
      <c r="EW469" s="50"/>
      <c r="EX469" s="115"/>
      <c r="EY469" s="43"/>
      <c r="EZ469" s="43"/>
      <c r="FA469" s="43"/>
      <c r="FB469" s="115"/>
      <c r="FE469" s="50"/>
      <c r="FF469" s="115"/>
      <c r="FG469" s="222"/>
      <c r="FH469" s="223"/>
      <c r="FL469" s="221"/>
      <c r="FO469" s="50"/>
      <c r="FP469" s="115"/>
      <c r="FQ469" s="43"/>
      <c r="FR469" s="43"/>
      <c r="FS469" s="43"/>
      <c r="FT469" s="115"/>
      <c r="FW469" s="50"/>
      <c r="FX469" s="115"/>
      <c r="FY469" s="222"/>
      <c r="FZ469" s="223"/>
      <c r="GD469" s="221"/>
      <c r="GG469" s="50"/>
      <c r="GH469" s="115"/>
      <c r="GI469" s="43"/>
      <c r="GJ469" s="43"/>
      <c r="GK469" s="43"/>
      <c r="GL469" s="115"/>
      <c r="GO469" s="50"/>
      <c r="GP469" s="115"/>
      <c r="GQ469" s="222"/>
    </row>
    <row r="470">
      <c r="A470" s="218"/>
      <c r="B470" s="219"/>
      <c r="C470" s="15"/>
      <c r="D470" s="15"/>
      <c r="E470" s="15"/>
      <c r="F470" s="71"/>
      <c r="G470" s="15"/>
      <c r="H470" s="15"/>
      <c r="I470" s="28"/>
      <c r="J470" s="71"/>
      <c r="K470" s="35"/>
      <c r="L470" s="35"/>
      <c r="M470" s="35"/>
      <c r="N470" s="71"/>
      <c r="O470" s="15"/>
      <c r="P470" s="15"/>
      <c r="Q470" s="28"/>
      <c r="R470" s="71"/>
      <c r="S470" s="173"/>
      <c r="T470" s="219"/>
      <c r="U470" s="15"/>
      <c r="V470" s="15"/>
      <c r="W470" s="15"/>
      <c r="X470" s="165"/>
      <c r="Y470" s="15"/>
      <c r="Z470" s="15"/>
      <c r="AA470" s="28"/>
      <c r="AB470" s="71"/>
      <c r="AC470" s="35"/>
      <c r="AD470" s="35"/>
      <c r="AE470" s="35"/>
      <c r="AF470" s="71"/>
      <c r="AG470" s="15"/>
      <c r="AH470" s="15"/>
      <c r="AI470" s="15"/>
      <c r="AJ470" s="71"/>
      <c r="AK470" s="173"/>
      <c r="AL470" s="219"/>
      <c r="AM470" s="15"/>
      <c r="AN470" s="15"/>
      <c r="AO470" s="15"/>
      <c r="AP470" s="165"/>
      <c r="AQ470" s="15"/>
      <c r="AR470" s="15"/>
      <c r="AS470" s="28"/>
      <c r="AT470" s="71"/>
      <c r="AU470" s="35"/>
      <c r="AV470" s="35"/>
      <c r="AW470" s="35"/>
      <c r="AX470" s="71"/>
      <c r="AY470" s="15"/>
      <c r="AZ470" s="15"/>
      <c r="BA470" s="28"/>
      <c r="BB470" s="71"/>
      <c r="BC470" s="173"/>
      <c r="BD470" s="220"/>
      <c r="BH470" s="221"/>
      <c r="BK470" s="50"/>
      <c r="BL470" s="115"/>
      <c r="BM470" s="43"/>
      <c r="BN470" s="43"/>
      <c r="BO470" s="43"/>
      <c r="BP470" s="115"/>
      <c r="BS470" s="50"/>
      <c r="BT470" s="115"/>
      <c r="BU470" s="222"/>
      <c r="BV470" s="223"/>
      <c r="BZ470" s="221"/>
      <c r="CC470" s="50"/>
      <c r="CD470" s="115"/>
      <c r="CE470" s="43"/>
      <c r="CF470" s="43"/>
      <c r="CG470" s="43"/>
      <c r="CH470" s="115"/>
      <c r="CK470" s="50"/>
      <c r="CL470" s="115"/>
      <c r="CM470" s="222"/>
      <c r="CN470" s="223"/>
      <c r="CR470" s="221"/>
      <c r="CU470" s="50"/>
      <c r="CV470" s="115"/>
      <c r="CW470" s="43"/>
      <c r="CX470" s="43"/>
      <c r="CY470" s="43"/>
      <c r="CZ470" s="115"/>
      <c r="DC470" s="50"/>
      <c r="DD470" s="115"/>
      <c r="DE470" s="222"/>
      <c r="DF470" s="223"/>
      <c r="DJ470" s="221"/>
      <c r="DM470" s="50"/>
      <c r="DN470" s="115"/>
      <c r="DO470" s="43"/>
      <c r="DP470" s="43"/>
      <c r="DQ470" s="43"/>
      <c r="DR470" s="115"/>
      <c r="DU470" s="50"/>
      <c r="DV470" s="115"/>
      <c r="DW470" s="222"/>
      <c r="DX470" s="223"/>
      <c r="EB470" s="221"/>
      <c r="EE470" s="50"/>
      <c r="EF470" s="115"/>
      <c r="EG470" s="43"/>
      <c r="EH470" s="43"/>
      <c r="EI470" s="43"/>
      <c r="EJ470" s="115"/>
      <c r="EM470" s="50"/>
      <c r="EN470" s="115"/>
      <c r="EO470" s="222"/>
      <c r="EP470" s="223"/>
      <c r="ET470" s="221"/>
      <c r="EW470" s="50"/>
      <c r="EX470" s="115"/>
      <c r="EY470" s="43"/>
      <c r="EZ470" s="43"/>
      <c r="FA470" s="43"/>
      <c r="FB470" s="115"/>
      <c r="FE470" s="50"/>
      <c r="FF470" s="115"/>
      <c r="FG470" s="222"/>
      <c r="FH470" s="223"/>
      <c r="FL470" s="221"/>
      <c r="FO470" s="50"/>
      <c r="FP470" s="115"/>
      <c r="FQ470" s="43"/>
      <c r="FR470" s="43"/>
      <c r="FS470" s="43"/>
      <c r="FT470" s="115"/>
      <c r="FW470" s="50"/>
      <c r="FX470" s="115"/>
      <c r="FY470" s="222"/>
      <c r="FZ470" s="223"/>
      <c r="GD470" s="221"/>
      <c r="GG470" s="50"/>
      <c r="GH470" s="115"/>
      <c r="GI470" s="43"/>
      <c r="GJ470" s="43"/>
      <c r="GK470" s="43"/>
      <c r="GL470" s="115"/>
      <c r="GO470" s="50"/>
      <c r="GP470" s="115"/>
      <c r="GQ470" s="222"/>
    </row>
    <row r="471">
      <c r="A471" s="218"/>
      <c r="B471" s="219"/>
      <c r="C471" s="15"/>
      <c r="D471" s="15"/>
      <c r="E471" s="15"/>
      <c r="F471" s="71"/>
      <c r="G471" s="15"/>
      <c r="H471" s="15"/>
      <c r="I471" s="28"/>
      <c r="J471" s="71"/>
      <c r="K471" s="35"/>
      <c r="L471" s="35"/>
      <c r="M471" s="35"/>
      <c r="N471" s="71"/>
      <c r="O471" s="15"/>
      <c r="P471" s="15"/>
      <c r="Q471" s="28"/>
      <c r="R471" s="71"/>
      <c r="S471" s="173"/>
      <c r="T471" s="219"/>
      <c r="U471" s="15"/>
      <c r="V471" s="15"/>
      <c r="W471" s="15"/>
      <c r="X471" s="165"/>
      <c r="Y471" s="15"/>
      <c r="Z471" s="15"/>
      <c r="AA471" s="28"/>
      <c r="AB471" s="71"/>
      <c r="AC471" s="35"/>
      <c r="AD471" s="35"/>
      <c r="AE471" s="35"/>
      <c r="AF471" s="71"/>
      <c r="AG471" s="15"/>
      <c r="AH471" s="15"/>
      <c r="AI471" s="15"/>
      <c r="AJ471" s="71"/>
      <c r="AK471" s="173"/>
      <c r="AL471" s="219"/>
      <c r="AM471" s="15"/>
      <c r="AN471" s="15"/>
      <c r="AO471" s="15"/>
      <c r="AP471" s="165"/>
      <c r="AQ471" s="15"/>
      <c r="AR471" s="15"/>
      <c r="AS471" s="28"/>
      <c r="AT471" s="71"/>
      <c r="AU471" s="35"/>
      <c r="AV471" s="35"/>
      <c r="AW471" s="35"/>
      <c r="AX471" s="71"/>
      <c r="AY471" s="15"/>
      <c r="AZ471" s="15"/>
      <c r="BA471" s="28"/>
      <c r="BB471" s="71"/>
      <c r="BC471" s="173"/>
      <c r="BD471" s="220"/>
      <c r="BH471" s="221"/>
      <c r="BK471" s="50"/>
      <c r="BL471" s="115"/>
      <c r="BM471" s="43"/>
      <c r="BN471" s="43"/>
      <c r="BO471" s="43"/>
      <c r="BP471" s="115"/>
      <c r="BS471" s="50"/>
      <c r="BT471" s="115"/>
      <c r="BU471" s="222"/>
      <c r="BV471" s="223"/>
      <c r="BZ471" s="221"/>
      <c r="CC471" s="50"/>
      <c r="CD471" s="115"/>
      <c r="CE471" s="43"/>
      <c r="CF471" s="43"/>
      <c r="CG471" s="43"/>
      <c r="CH471" s="115"/>
      <c r="CK471" s="50"/>
      <c r="CL471" s="115"/>
      <c r="CM471" s="222"/>
      <c r="CN471" s="223"/>
      <c r="CR471" s="221"/>
      <c r="CU471" s="50"/>
      <c r="CV471" s="115"/>
      <c r="CW471" s="43"/>
      <c r="CX471" s="43"/>
      <c r="CY471" s="43"/>
      <c r="CZ471" s="115"/>
      <c r="DC471" s="50"/>
      <c r="DD471" s="115"/>
      <c r="DE471" s="222"/>
      <c r="DF471" s="223"/>
      <c r="DJ471" s="221"/>
      <c r="DM471" s="50"/>
      <c r="DN471" s="115"/>
      <c r="DO471" s="43"/>
      <c r="DP471" s="43"/>
      <c r="DQ471" s="43"/>
      <c r="DR471" s="115"/>
      <c r="DU471" s="50"/>
      <c r="DV471" s="115"/>
      <c r="DW471" s="222"/>
      <c r="DX471" s="223"/>
      <c r="EB471" s="221"/>
      <c r="EE471" s="50"/>
      <c r="EF471" s="115"/>
      <c r="EG471" s="43"/>
      <c r="EH471" s="43"/>
      <c r="EI471" s="43"/>
      <c r="EJ471" s="115"/>
      <c r="EM471" s="50"/>
      <c r="EN471" s="115"/>
      <c r="EO471" s="222"/>
      <c r="EP471" s="223"/>
      <c r="ET471" s="221"/>
      <c r="EW471" s="50"/>
      <c r="EX471" s="115"/>
      <c r="EY471" s="43"/>
      <c r="EZ471" s="43"/>
      <c r="FA471" s="43"/>
      <c r="FB471" s="115"/>
      <c r="FE471" s="50"/>
      <c r="FF471" s="115"/>
      <c r="FG471" s="222"/>
      <c r="FH471" s="223"/>
      <c r="FL471" s="221"/>
      <c r="FO471" s="50"/>
      <c r="FP471" s="115"/>
      <c r="FQ471" s="43"/>
      <c r="FR471" s="43"/>
      <c r="FS471" s="43"/>
      <c r="FT471" s="115"/>
      <c r="FW471" s="50"/>
      <c r="FX471" s="115"/>
      <c r="FY471" s="222"/>
      <c r="FZ471" s="223"/>
      <c r="GD471" s="221"/>
      <c r="GG471" s="50"/>
      <c r="GH471" s="115"/>
      <c r="GI471" s="43"/>
      <c r="GJ471" s="43"/>
      <c r="GK471" s="43"/>
      <c r="GL471" s="115"/>
      <c r="GO471" s="50"/>
      <c r="GP471" s="115"/>
      <c r="GQ471" s="222"/>
    </row>
    <row r="472">
      <c r="A472" s="218"/>
      <c r="B472" s="219"/>
      <c r="C472" s="15"/>
      <c r="D472" s="15"/>
      <c r="E472" s="15"/>
      <c r="F472" s="71"/>
      <c r="G472" s="15"/>
      <c r="H472" s="15"/>
      <c r="I472" s="28"/>
      <c r="J472" s="71"/>
      <c r="K472" s="35"/>
      <c r="L472" s="35"/>
      <c r="M472" s="35"/>
      <c r="N472" s="71"/>
      <c r="O472" s="15"/>
      <c r="P472" s="15"/>
      <c r="Q472" s="28"/>
      <c r="R472" s="71"/>
      <c r="S472" s="173"/>
      <c r="T472" s="219"/>
      <c r="U472" s="15"/>
      <c r="V472" s="15"/>
      <c r="W472" s="15"/>
      <c r="X472" s="165"/>
      <c r="Y472" s="15"/>
      <c r="Z472" s="15"/>
      <c r="AA472" s="28"/>
      <c r="AB472" s="71"/>
      <c r="AC472" s="35"/>
      <c r="AD472" s="35"/>
      <c r="AE472" s="35"/>
      <c r="AF472" s="71"/>
      <c r="AG472" s="15"/>
      <c r="AH472" s="15"/>
      <c r="AI472" s="15"/>
      <c r="AJ472" s="71"/>
      <c r="AK472" s="173"/>
      <c r="AL472" s="219"/>
      <c r="AM472" s="15"/>
      <c r="AN472" s="15"/>
      <c r="AO472" s="15"/>
      <c r="AP472" s="165"/>
      <c r="AQ472" s="15"/>
      <c r="AR472" s="15"/>
      <c r="AS472" s="28"/>
      <c r="AT472" s="71"/>
      <c r="AU472" s="35"/>
      <c r="AV472" s="35"/>
      <c r="AW472" s="35"/>
      <c r="AX472" s="71"/>
      <c r="AY472" s="15"/>
      <c r="AZ472" s="15"/>
      <c r="BA472" s="28"/>
      <c r="BB472" s="71"/>
      <c r="BC472" s="173"/>
      <c r="BD472" s="220"/>
      <c r="BH472" s="221"/>
      <c r="BK472" s="50"/>
      <c r="BL472" s="115"/>
      <c r="BM472" s="43"/>
      <c r="BN472" s="43"/>
      <c r="BO472" s="43"/>
      <c r="BP472" s="115"/>
      <c r="BS472" s="50"/>
      <c r="BT472" s="115"/>
      <c r="BU472" s="222"/>
      <c r="BV472" s="223"/>
      <c r="BZ472" s="221"/>
      <c r="CC472" s="50"/>
      <c r="CD472" s="115"/>
      <c r="CE472" s="43"/>
      <c r="CF472" s="43"/>
      <c r="CG472" s="43"/>
      <c r="CH472" s="115"/>
      <c r="CK472" s="50"/>
      <c r="CL472" s="115"/>
      <c r="CM472" s="222"/>
      <c r="CN472" s="223"/>
      <c r="CR472" s="221"/>
      <c r="CU472" s="50"/>
      <c r="CV472" s="115"/>
      <c r="CW472" s="43"/>
      <c r="CX472" s="43"/>
      <c r="CY472" s="43"/>
      <c r="CZ472" s="115"/>
      <c r="DC472" s="50"/>
      <c r="DD472" s="115"/>
      <c r="DE472" s="222"/>
      <c r="DF472" s="223"/>
      <c r="DJ472" s="221"/>
      <c r="DM472" s="50"/>
      <c r="DN472" s="115"/>
      <c r="DO472" s="43"/>
      <c r="DP472" s="43"/>
      <c r="DQ472" s="43"/>
      <c r="DR472" s="115"/>
      <c r="DU472" s="50"/>
      <c r="DV472" s="115"/>
      <c r="DW472" s="222"/>
      <c r="DX472" s="223"/>
      <c r="EB472" s="221"/>
      <c r="EE472" s="50"/>
      <c r="EF472" s="115"/>
      <c r="EG472" s="43"/>
      <c r="EH472" s="43"/>
      <c r="EI472" s="43"/>
      <c r="EJ472" s="115"/>
      <c r="EM472" s="50"/>
      <c r="EN472" s="115"/>
      <c r="EO472" s="222"/>
      <c r="EP472" s="223"/>
      <c r="ET472" s="221"/>
      <c r="EW472" s="50"/>
      <c r="EX472" s="115"/>
      <c r="EY472" s="43"/>
      <c r="EZ472" s="43"/>
      <c r="FA472" s="43"/>
      <c r="FB472" s="115"/>
      <c r="FE472" s="50"/>
      <c r="FF472" s="115"/>
      <c r="FG472" s="222"/>
      <c r="FH472" s="223"/>
      <c r="FL472" s="221"/>
      <c r="FO472" s="50"/>
      <c r="FP472" s="115"/>
      <c r="FQ472" s="43"/>
      <c r="FR472" s="43"/>
      <c r="FS472" s="43"/>
      <c r="FT472" s="115"/>
      <c r="FW472" s="50"/>
      <c r="FX472" s="115"/>
      <c r="FY472" s="222"/>
      <c r="FZ472" s="223"/>
      <c r="GD472" s="221"/>
      <c r="GG472" s="50"/>
      <c r="GH472" s="115"/>
      <c r="GI472" s="43"/>
      <c r="GJ472" s="43"/>
      <c r="GK472" s="43"/>
      <c r="GL472" s="115"/>
      <c r="GO472" s="50"/>
      <c r="GP472" s="115"/>
      <c r="GQ472" s="222"/>
    </row>
    <row r="473">
      <c r="A473" s="218"/>
      <c r="B473" s="219"/>
      <c r="C473" s="15"/>
      <c r="D473" s="15"/>
      <c r="E473" s="15"/>
      <c r="F473" s="71"/>
      <c r="G473" s="15"/>
      <c r="H473" s="15"/>
      <c r="I473" s="28"/>
      <c r="J473" s="71"/>
      <c r="K473" s="35"/>
      <c r="L473" s="35"/>
      <c r="M473" s="35"/>
      <c r="N473" s="71"/>
      <c r="O473" s="15"/>
      <c r="P473" s="15"/>
      <c r="Q473" s="28"/>
      <c r="R473" s="71"/>
      <c r="S473" s="173"/>
      <c r="T473" s="219"/>
      <c r="U473" s="15"/>
      <c r="V473" s="15"/>
      <c r="W473" s="15"/>
      <c r="X473" s="165"/>
      <c r="Y473" s="15"/>
      <c r="Z473" s="15"/>
      <c r="AA473" s="28"/>
      <c r="AB473" s="71"/>
      <c r="AC473" s="35"/>
      <c r="AD473" s="35"/>
      <c r="AE473" s="35"/>
      <c r="AF473" s="71"/>
      <c r="AG473" s="15"/>
      <c r="AH473" s="15"/>
      <c r="AI473" s="15"/>
      <c r="AJ473" s="71"/>
      <c r="AK473" s="173"/>
      <c r="AL473" s="219"/>
      <c r="AM473" s="15"/>
      <c r="AN473" s="15"/>
      <c r="AO473" s="15"/>
      <c r="AP473" s="165"/>
      <c r="AQ473" s="15"/>
      <c r="AR473" s="15"/>
      <c r="AS473" s="28"/>
      <c r="AT473" s="71"/>
      <c r="AU473" s="35"/>
      <c r="AV473" s="35"/>
      <c r="AW473" s="35"/>
      <c r="AX473" s="71"/>
      <c r="AY473" s="15"/>
      <c r="AZ473" s="15"/>
      <c r="BA473" s="28"/>
      <c r="BB473" s="71"/>
      <c r="BC473" s="173"/>
      <c r="BD473" s="220"/>
      <c r="BH473" s="221"/>
      <c r="BK473" s="50"/>
      <c r="BL473" s="115"/>
      <c r="BM473" s="43"/>
      <c r="BN473" s="43"/>
      <c r="BO473" s="43"/>
      <c r="BP473" s="115"/>
      <c r="BS473" s="50"/>
      <c r="BT473" s="115"/>
      <c r="BU473" s="222"/>
      <c r="BV473" s="223"/>
      <c r="BZ473" s="221"/>
      <c r="CC473" s="50"/>
      <c r="CD473" s="115"/>
      <c r="CE473" s="43"/>
      <c r="CF473" s="43"/>
      <c r="CG473" s="43"/>
      <c r="CH473" s="115"/>
      <c r="CK473" s="50"/>
      <c r="CL473" s="115"/>
      <c r="CM473" s="222"/>
      <c r="CN473" s="223"/>
      <c r="CR473" s="221"/>
      <c r="CU473" s="50"/>
      <c r="CV473" s="115"/>
      <c r="CW473" s="43"/>
      <c r="CX473" s="43"/>
      <c r="CY473" s="43"/>
      <c r="CZ473" s="115"/>
      <c r="DC473" s="50"/>
      <c r="DD473" s="115"/>
      <c r="DE473" s="222"/>
      <c r="DF473" s="223"/>
      <c r="DJ473" s="221"/>
      <c r="DM473" s="50"/>
      <c r="DN473" s="115"/>
      <c r="DO473" s="43"/>
      <c r="DP473" s="43"/>
      <c r="DQ473" s="43"/>
      <c r="DR473" s="115"/>
      <c r="DU473" s="50"/>
      <c r="DV473" s="115"/>
      <c r="DW473" s="222"/>
      <c r="DX473" s="223"/>
      <c r="EB473" s="221"/>
      <c r="EE473" s="50"/>
      <c r="EF473" s="115"/>
      <c r="EG473" s="43"/>
      <c r="EH473" s="43"/>
      <c r="EI473" s="43"/>
      <c r="EJ473" s="115"/>
      <c r="EM473" s="50"/>
      <c r="EN473" s="115"/>
      <c r="EO473" s="222"/>
      <c r="EP473" s="223"/>
      <c r="ET473" s="221"/>
      <c r="EW473" s="50"/>
      <c r="EX473" s="115"/>
      <c r="EY473" s="43"/>
      <c r="EZ473" s="43"/>
      <c r="FA473" s="43"/>
      <c r="FB473" s="115"/>
      <c r="FE473" s="50"/>
      <c r="FF473" s="115"/>
      <c r="FG473" s="222"/>
      <c r="FH473" s="223"/>
      <c r="FL473" s="221"/>
      <c r="FO473" s="50"/>
      <c r="FP473" s="115"/>
      <c r="FQ473" s="43"/>
      <c r="FR473" s="43"/>
      <c r="FS473" s="43"/>
      <c r="FT473" s="115"/>
      <c r="FW473" s="50"/>
      <c r="FX473" s="115"/>
      <c r="FY473" s="222"/>
      <c r="FZ473" s="223"/>
      <c r="GD473" s="221"/>
      <c r="GG473" s="50"/>
      <c r="GH473" s="115"/>
      <c r="GI473" s="43"/>
      <c r="GJ473" s="43"/>
      <c r="GK473" s="43"/>
      <c r="GL473" s="115"/>
      <c r="GO473" s="50"/>
      <c r="GP473" s="115"/>
      <c r="GQ473" s="222"/>
    </row>
    <row r="474">
      <c r="A474" s="218"/>
      <c r="B474" s="219"/>
      <c r="C474" s="15"/>
      <c r="D474" s="15"/>
      <c r="E474" s="15"/>
      <c r="F474" s="71"/>
      <c r="G474" s="15"/>
      <c r="H474" s="15"/>
      <c r="I474" s="28"/>
      <c r="J474" s="71"/>
      <c r="K474" s="35"/>
      <c r="L474" s="35"/>
      <c r="M474" s="35"/>
      <c r="N474" s="71"/>
      <c r="O474" s="15"/>
      <c r="P474" s="15"/>
      <c r="Q474" s="28"/>
      <c r="R474" s="71"/>
      <c r="S474" s="173"/>
      <c r="T474" s="219"/>
      <c r="U474" s="15"/>
      <c r="V474" s="15"/>
      <c r="W474" s="15"/>
      <c r="X474" s="165"/>
      <c r="Y474" s="15"/>
      <c r="Z474" s="15"/>
      <c r="AA474" s="28"/>
      <c r="AB474" s="71"/>
      <c r="AC474" s="35"/>
      <c r="AD474" s="35"/>
      <c r="AE474" s="35"/>
      <c r="AF474" s="71"/>
      <c r="AG474" s="15"/>
      <c r="AH474" s="15"/>
      <c r="AI474" s="15"/>
      <c r="AJ474" s="71"/>
      <c r="AK474" s="173"/>
      <c r="AL474" s="219"/>
      <c r="AM474" s="15"/>
      <c r="AN474" s="15"/>
      <c r="AO474" s="15"/>
      <c r="AP474" s="165"/>
      <c r="AQ474" s="15"/>
      <c r="AR474" s="15"/>
      <c r="AS474" s="28"/>
      <c r="AT474" s="71"/>
      <c r="AU474" s="35"/>
      <c r="AV474" s="35"/>
      <c r="AW474" s="35"/>
      <c r="AX474" s="71"/>
      <c r="AY474" s="15"/>
      <c r="AZ474" s="15"/>
      <c r="BA474" s="28"/>
      <c r="BB474" s="71"/>
      <c r="BC474" s="173"/>
      <c r="BD474" s="220"/>
      <c r="BH474" s="221"/>
      <c r="BK474" s="50"/>
      <c r="BL474" s="115"/>
      <c r="BM474" s="43"/>
      <c r="BN474" s="43"/>
      <c r="BO474" s="43"/>
      <c r="BP474" s="115"/>
      <c r="BS474" s="50"/>
      <c r="BT474" s="115"/>
      <c r="BU474" s="222"/>
      <c r="BV474" s="223"/>
      <c r="BZ474" s="221"/>
      <c r="CC474" s="50"/>
      <c r="CD474" s="115"/>
      <c r="CE474" s="43"/>
      <c r="CF474" s="43"/>
      <c r="CG474" s="43"/>
      <c r="CH474" s="115"/>
      <c r="CK474" s="50"/>
      <c r="CL474" s="115"/>
      <c r="CM474" s="222"/>
      <c r="CN474" s="223"/>
      <c r="CR474" s="221"/>
      <c r="CU474" s="50"/>
      <c r="CV474" s="115"/>
      <c r="CW474" s="43"/>
      <c r="CX474" s="43"/>
      <c r="CY474" s="43"/>
      <c r="CZ474" s="115"/>
      <c r="DC474" s="50"/>
      <c r="DD474" s="115"/>
      <c r="DE474" s="222"/>
      <c r="DF474" s="223"/>
      <c r="DJ474" s="221"/>
      <c r="DM474" s="50"/>
      <c r="DN474" s="115"/>
      <c r="DO474" s="43"/>
      <c r="DP474" s="43"/>
      <c r="DQ474" s="43"/>
      <c r="DR474" s="115"/>
      <c r="DU474" s="50"/>
      <c r="DV474" s="115"/>
      <c r="DW474" s="222"/>
      <c r="DX474" s="223"/>
      <c r="EB474" s="221"/>
      <c r="EE474" s="50"/>
      <c r="EF474" s="115"/>
      <c r="EG474" s="43"/>
      <c r="EH474" s="43"/>
      <c r="EI474" s="43"/>
      <c r="EJ474" s="115"/>
      <c r="EM474" s="50"/>
      <c r="EN474" s="115"/>
      <c r="EO474" s="222"/>
      <c r="EP474" s="223"/>
      <c r="ET474" s="221"/>
      <c r="EW474" s="50"/>
      <c r="EX474" s="115"/>
      <c r="EY474" s="43"/>
      <c r="EZ474" s="43"/>
      <c r="FA474" s="43"/>
      <c r="FB474" s="115"/>
      <c r="FE474" s="50"/>
      <c r="FF474" s="115"/>
      <c r="FG474" s="222"/>
      <c r="FH474" s="223"/>
      <c r="FL474" s="221"/>
      <c r="FO474" s="50"/>
      <c r="FP474" s="115"/>
      <c r="FQ474" s="43"/>
      <c r="FR474" s="43"/>
      <c r="FS474" s="43"/>
      <c r="FT474" s="115"/>
      <c r="FW474" s="50"/>
      <c r="FX474" s="115"/>
      <c r="FY474" s="222"/>
      <c r="FZ474" s="223"/>
      <c r="GD474" s="221"/>
      <c r="GG474" s="50"/>
      <c r="GH474" s="115"/>
      <c r="GI474" s="43"/>
      <c r="GJ474" s="43"/>
      <c r="GK474" s="43"/>
      <c r="GL474" s="115"/>
      <c r="GO474" s="50"/>
      <c r="GP474" s="115"/>
      <c r="GQ474" s="222"/>
    </row>
    <row r="475">
      <c r="A475" s="218"/>
      <c r="B475" s="219"/>
      <c r="C475" s="15"/>
      <c r="D475" s="15"/>
      <c r="E475" s="15"/>
      <c r="F475" s="71"/>
      <c r="G475" s="15"/>
      <c r="H475" s="15"/>
      <c r="I475" s="28"/>
      <c r="J475" s="71"/>
      <c r="K475" s="35"/>
      <c r="L475" s="35"/>
      <c r="M475" s="35"/>
      <c r="N475" s="71"/>
      <c r="O475" s="15"/>
      <c r="P475" s="15"/>
      <c r="Q475" s="28"/>
      <c r="R475" s="71"/>
      <c r="S475" s="173"/>
      <c r="T475" s="219"/>
      <c r="U475" s="15"/>
      <c r="V475" s="15"/>
      <c r="W475" s="15"/>
      <c r="X475" s="165"/>
      <c r="Y475" s="15"/>
      <c r="Z475" s="15"/>
      <c r="AA475" s="28"/>
      <c r="AB475" s="71"/>
      <c r="AC475" s="35"/>
      <c r="AD475" s="35"/>
      <c r="AE475" s="35"/>
      <c r="AF475" s="71"/>
      <c r="AG475" s="15"/>
      <c r="AH475" s="15"/>
      <c r="AI475" s="15"/>
      <c r="AJ475" s="71"/>
      <c r="AK475" s="173"/>
      <c r="AL475" s="219"/>
      <c r="AM475" s="15"/>
      <c r="AN475" s="15"/>
      <c r="AO475" s="15"/>
      <c r="AP475" s="165"/>
      <c r="AQ475" s="15"/>
      <c r="AR475" s="15"/>
      <c r="AS475" s="28"/>
      <c r="AT475" s="71"/>
      <c r="AU475" s="35"/>
      <c r="AV475" s="35"/>
      <c r="AW475" s="35"/>
      <c r="AX475" s="71"/>
      <c r="AY475" s="15"/>
      <c r="AZ475" s="15"/>
      <c r="BA475" s="28"/>
      <c r="BB475" s="71"/>
      <c r="BC475" s="173"/>
      <c r="BD475" s="220"/>
      <c r="BH475" s="221"/>
      <c r="BK475" s="50"/>
      <c r="BL475" s="115"/>
      <c r="BM475" s="43"/>
      <c r="BN475" s="43"/>
      <c r="BO475" s="43"/>
      <c r="BP475" s="115"/>
      <c r="BS475" s="50"/>
      <c r="BT475" s="115"/>
      <c r="BU475" s="222"/>
      <c r="BV475" s="223"/>
      <c r="BZ475" s="221"/>
      <c r="CC475" s="50"/>
      <c r="CD475" s="115"/>
      <c r="CE475" s="43"/>
      <c r="CF475" s="43"/>
      <c r="CG475" s="43"/>
      <c r="CH475" s="115"/>
      <c r="CK475" s="50"/>
      <c r="CL475" s="115"/>
      <c r="CM475" s="222"/>
      <c r="CN475" s="223"/>
      <c r="CR475" s="221"/>
      <c r="CU475" s="50"/>
      <c r="CV475" s="115"/>
      <c r="CW475" s="43"/>
      <c r="CX475" s="43"/>
      <c r="CY475" s="43"/>
      <c r="CZ475" s="115"/>
      <c r="DC475" s="50"/>
      <c r="DD475" s="115"/>
      <c r="DE475" s="222"/>
      <c r="DF475" s="223"/>
      <c r="DJ475" s="221"/>
      <c r="DM475" s="50"/>
      <c r="DN475" s="115"/>
      <c r="DO475" s="43"/>
      <c r="DP475" s="43"/>
      <c r="DQ475" s="43"/>
      <c r="DR475" s="115"/>
      <c r="DU475" s="50"/>
      <c r="DV475" s="115"/>
      <c r="DW475" s="222"/>
      <c r="DX475" s="223"/>
      <c r="EB475" s="221"/>
      <c r="EE475" s="50"/>
      <c r="EF475" s="115"/>
      <c r="EG475" s="43"/>
      <c r="EH475" s="43"/>
      <c r="EI475" s="43"/>
      <c r="EJ475" s="115"/>
      <c r="EM475" s="50"/>
      <c r="EN475" s="115"/>
      <c r="EO475" s="222"/>
      <c r="EP475" s="223"/>
      <c r="ET475" s="221"/>
      <c r="EW475" s="50"/>
      <c r="EX475" s="115"/>
      <c r="EY475" s="43"/>
      <c r="EZ475" s="43"/>
      <c r="FA475" s="43"/>
      <c r="FB475" s="115"/>
      <c r="FE475" s="50"/>
      <c r="FF475" s="115"/>
      <c r="FG475" s="222"/>
      <c r="FH475" s="223"/>
      <c r="FL475" s="221"/>
      <c r="FO475" s="50"/>
      <c r="FP475" s="115"/>
      <c r="FQ475" s="43"/>
      <c r="FR475" s="43"/>
      <c r="FS475" s="43"/>
      <c r="FT475" s="115"/>
      <c r="FW475" s="50"/>
      <c r="FX475" s="115"/>
      <c r="FY475" s="222"/>
      <c r="FZ475" s="223"/>
      <c r="GD475" s="221"/>
      <c r="GG475" s="50"/>
      <c r="GH475" s="115"/>
      <c r="GI475" s="43"/>
      <c r="GJ475" s="43"/>
      <c r="GK475" s="43"/>
      <c r="GL475" s="115"/>
      <c r="GO475" s="50"/>
      <c r="GP475" s="115"/>
      <c r="GQ475" s="222"/>
    </row>
    <row r="476">
      <c r="A476" s="218"/>
      <c r="B476" s="219"/>
      <c r="C476" s="15"/>
      <c r="D476" s="15"/>
      <c r="E476" s="15"/>
      <c r="F476" s="71"/>
      <c r="G476" s="15"/>
      <c r="H476" s="15"/>
      <c r="I476" s="28"/>
      <c r="J476" s="71"/>
      <c r="K476" s="35"/>
      <c r="L476" s="35"/>
      <c r="M476" s="35"/>
      <c r="N476" s="71"/>
      <c r="O476" s="15"/>
      <c r="P476" s="15"/>
      <c r="Q476" s="28"/>
      <c r="R476" s="71"/>
      <c r="S476" s="173"/>
      <c r="T476" s="219"/>
      <c r="U476" s="15"/>
      <c r="V476" s="15"/>
      <c r="W476" s="15"/>
      <c r="X476" s="165"/>
      <c r="Y476" s="15"/>
      <c r="Z476" s="15"/>
      <c r="AA476" s="28"/>
      <c r="AB476" s="71"/>
      <c r="AC476" s="35"/>
      <c r="AD476" s="35"/>
      <c r="AE476" s="35"/>
      <c r="AF476" s="71"/>
      <c r="AG476" s="15"/>
      <c r="AH476" s="15"/>
      <c r="AI476" s="15"/>
      <c r="AJ476" s="71"/>
      <c r="AK476" s="173"/>
      <c r="AL476" s="219"/>
      <c r="AM476" s="15"/>
      <c r="AN476" s="15"/>
      <c r="AO476" s="15"/>
      <c r="AP476" s="165"/>
      <c r="AQ476" s="15"/>
      <c r="AR476" s="15"/>
      <c r="AS476" s="28"/>
      <c r="AT476" s="71"/>
      <c r="AU476" s="35"/>
      <c r="AV476" s="35"/>
      <c r="AW476" s="35"/>
      <c r="AX476" s="71"/>
      <c r="AY476" s="15"/>
      <c r="AZ476" s="15"/>
      <c r="BA476" s="28"/>
      <c r="BB476" s="71"/>
      <c r="BC476" s="173"/>
      <c r="BD476" s="220"/>
      <c r="BH476" s="221"/>
      <c r="BK476" s="50"/>
      <c r="BL476" s="115"/>
      <c r="BM476" s="43"/>
      <c r="BN476" s="43"/>
      <c r="BO476" s="43"/>
      <c r="BP476" s="115"/>
      <c r="BS476" s="50"/>
      <c r="BT476" s="115"/>
      <c r="BU476" s="222"/>
      <c r="BV476" s="223"/>
      <c r="BZ476" s="221"/>
      <c r="CC476" s="50"/>
      <c r="CD476" s="115"/>
      <c r="CE476" s="43"/>
      <c r="CF476" s="43"/>
      <c r="CG476" s="43"/>
      <c r="CH476" s="115"/>
      <c r="CK476" s="50"/>
      <c r="CL476" s="115"/>
      <c r="CM476" s="222"/>
      <c r="CN476" s="223"/>
      <c r="CR476" s="221"/>
      <c r="CU476" s="50"/>
      <c r="CV476" s="115"/>
      <c r="CW476" s="43"/>
      <c r="CX476" s="43"/>
      <c r="CY476" s="43"/>
      <c r="CZ476" s="115"/>
      <c r="DC476" s="50"/>
      <c r="DD476" s="115"/>
      <c r="DE476" s="222"/>
      <c r="DF476" s="223"/>
      <c r="DJ476" s="221"/>
      <c r="DM476" s="50"/>
      <c r="DN476" s="115"/>
      <c r="DO476" s="43"/>
      <c r="DP476" s="43"/>
      <c r="DQ476" s="43"/>
      <c r="DR476" s="115"/>
      <c r="DU476" s="50"/>
      <c r="DV476" s="115"/>
      <c r="DW476" s="222"/>
      <c r="DX476" s="223"/>
      <c r="EB476" s="221"/>
      <c r="EE476" s="50"/>
      <c r="EF476" s="115"/>
      <c r="EG476" s="43"/>
      <c r="EH476" s="43"/>
      <c r="EI476" s="43"/>
      <c r="EJ476" s="115"/>
      <c r="EM476" s="50"/>
      <c r="EN476" s="115"/>
      <c r="EO476" s="222"/>
      <c r="EP476" s="223"/>
      <c r="ET476" s="221"/>
      <c r="EW476" s="50"/>
      <c r="EX476" s="115"/>
      <c r="EY476" s="43"/>
      <c r="EZ476" s="43"/>
      <c r="FA476" s="43"/>
      <c r="FB476" s="115"/>
      <c r="FE476" s="50"/>
      <c r="FF476" s="115"/>
      <c r="FG476" s="222"/>
      <c r="FH476" s="223"/>
      <c r="FL476" s="221"/>
      <c r="FO476" s="50"/>
      <c r="FP476" s="115"/>
      <c r="FQ476" s="43"/>
      <c r="FR476" s="43"/>
      <c r="FS476" s="43"/>
      <c r="FT476" s="115"/>
      <c r="FW476" s="50"/>
      <c r="FX476" s="115"/>
      <c r="FY476" s="222"/>
      <c r="FZ476" s="223"/>
      <c r="GD476" s="221"/>
      <c r="GG476" s="50"/>
      <c r="GH476" s="115"/>
      <c r="GI476" s="43"/>
      <c r="GJ476" s="43"/>
      <c r="GK476" s="43"/>
      <c r="GL476" s="115"/>
      <c r="GO476" s="50"/>
      <c r="GP476" s="115"/>
      <c r="GQ476" s="222"/>
    </row>
    <row r="477">
      <c r="A477" s="218"/>
      <c r="B477" s="219"/>
      <c r="C477" s="15"/>
      <c r="D477" s="15"/>
      <c r="E477" s="15"/>
      <c r="F477" s="71"/>
      <c r="G477" s="15"/>
      <c r="H477" s="15"/>
      <c r="I477" s="28"/>
      <c r="J477" s="71"/>
      <c r="K477" s="35"/>
      <c r="L477" s="35"/>
      <c r="M477" s="35"/>
      <c r="N477" s="71"/>
      <c r="O477" s="15"/>
      <c r="P477" s="15"/>
      <c r="Q477" s="28"/>
      <c r="R477" s="71"/>
      <c r="S477" s="173"/>
      <c r="T477" s="219"/>
      <c r="U477" s="15"/>
      <c r="V477" s="15"/>
      <c r="W477" s="15"/>
      <c r="X477" s="165"/>
      <c r="Y477" s="15"/>
      <c r="Z477" s="15"/>
      <c r="AA477" s="28"/>
      <c r="AB477" s="71"/>
      <c r="AC477" s="35"/>
      <c r="AD477" s="35"/>
      <c r="AE477" s="35"/>
      <c r="AF477" s="71"/>
      <c r="AG477" s="15"/>
      <c r="AH477" s="15"/>
      <c r="AI477" s="15"/>
      <c r="AJ477" s="71"/>
      <c r="AK477" s="173"/>
      <c r="AL477" s="219"/>
      <c r="AM477" s="15"/>
      <c r="AN477" s="15"/>
      <c r="AO477" s="15"/>
      <c r="AP477" s="165"/>
      <c r="AQ477" s="15"/>
      <c r="AR477" s="15"/>
      <c r="AS477" s="28"/>
      <c r="AT477" s="71"/>
      <c r="AU477" s="35"/>
      <c r="AV477" s="35"/>
      <c r="AW477" s="35"/>
      <c r="AX477" s="71"/>
      <c r="AY477" s="15"/>
      <c r="AZ477" s="15"/>
      <c r="BA477" s="28"/>
      <c r="BB477" s="71"/>
      <c r="BC477" s="173"/>
      <c r="BD477" s="220"/>
      <c r="BH477" s="221"/>
      <c r="BK477" s="50"/>
      <c r="BL477" s="115"/>
      <c r="BM477" s="43"/>
      <c r="BN477" s="43"/>
      <c r="BO477" s="43"/>
      <c r="BP477" s="115"/>
      <c r="BS477" s="50"/>
      <c r="BT477" s="115"/>
      <c r="BU477" s="222"/>
      <c r="BV477" s="223"/>
      <c r="BZ477" s="221"/>
      <c r="CC477" s="50"/>
      <c r="CD477" s="115"/>
      <c r="CE477" s="43"/>
      <c r="CF477" s="43"/>
      <c r="CG477" s="43"/>
      <c r="CH477" s="115"/>
      <c r="CK477" s="50"/>
      <c r="CL477" s="115"/>
      <c r="CM477" s="222"/>
      <c r="CN477" s="223"/>
      <c r="CR477" s="221"/>
      <c r="CU477" s="50"/>
      <c r="CV477" s="115"/>
      <c r="CW477" s="43"/>
      <c r="CX477" s="43"/>
      <c r="CY477" s="43"/>
      <c r="CZ477" s="115"/>
      <c r="DC477" s="50"/>
      <c r="DD477" s="115"/>
      <c r="DE477" s="222"/>
      <c r="DF477" s="223"/>
      <c r="DJ477" s="221"/>
      <c r="DM477" s="50"/>
      <c r="DN477" s="115"/>
      <c r="DO477" s="43"/>
      <c r="DP477" s="43"/>
      <c r="DQ477" s="43"/>
      <c r="DR477" s="115"/>
      <c r="DU477" s="50"/>
      <c r="DV477" s="115"/>
      <c r="DW477" s="222"/>
      <c r="DX477" s="223"/>
      <c r="EB477" s="221"/>
      <c r="EE477" s="50"/>
      <c r="EF477" s="115"/>
      <c r="EG477" s="43"/>
      <c r="EH477" s="43"/>
      <c r="EI477" s="43"/>
      <c r="EJ477" s="115"/>
      <c r="EM477" s="50"/>
      <c r="EN477" s="115"/>
      <c r="EO477" s="222"/>
      <c r="EP477" s="223"/>
      <c r="ET477" s="221"/>
      <c r="EW477" s="50"/>
      <c r="EX477" s="115"/>
      <c r="EY477" s="43"/>
      <c r="EZ477" s="43"/>
      <c r="FA477" s="43"/>
      <c r="FB477" s="115"/>
      <c r="FE477" s="50"/>
      <c r="FF477" s="115"/>
      <c r="FG477" s="222"/>
      <c r="FH477" s="223"/>
      <c r="FL477" s="221"/>
      <c r="FO477" s="50"/>
      <c r="FP477" s="115"/>
      <c r="FQ477" s="43"/>
      <c r="FR477" s="43"/>
      <c r="FS477" s="43"/>
      <c r="FT477" s="115"/>
      <c r="FW477" s="50"/>
      <c r="FX477" s="115"/>
      <c r="FY477" s="222"/>
      <c r="FZ477" s="223"/>
      <c r="GD477" s="221"/>
      <c r="GG477" s="50"/>
      <c r="GH477" s="115"/>
      <c r="GI477" s="43"/>
      <c r="GJ477" s="43"/>
      <c r="GK477" s="43"/>
      <c r="GL477" s="115"/>
      <c r="GO477" s="50"/>
      <c r="GP477" s="115"/>
      <c r="GQ477" s="222"/>
    </row>
    <row r="478">
      <c r="A478" s="218"/>
      <c r="B478" s="219"/>
      <c r="C478" s="15"/>
      <c r="D478" s="15"/>
      <c r="E478" s="15"/>
      <c r="F478" s="71"/>
      <c r="G478" s="15"/>
      <c r="H478" s="15"/>
      <c r="I478" s="28"/>
      <c r="J478" s="71"/>
      <c r="K478" s="35"/>
      <c r="L478" s="35"/>
      <c r="M478" s="35"/>
      <c r="N478" s="71"/>
      <c r="O478" s="15"/>
      <c r="P478" s="15"/>
      <c r="Q478" s="28"/>
      <c r="R478" s="71"/>
      <c r="S478" s="173"/>
      <c r="T478" s="219"/>
      <c r="U478" s="15"/>
      <c r="V478" s="15"/>
      <c r="W478" s="15"/>
      <c r="X478" s="165"/>
      <c r="Y478" s="15"/>
      <c r="Z478" s="15"/>
      <c r="AA478" s="28"/>
      <c r="AB478" s="71"/>
      <c r="AC478" s="35"/>
      <c r="AD478" s="35"/>
      <c r="AE478" s="35"/>
      <c r="AF478" s="71"/>
      <c r="AG478" s="15"/>
      <c r="AH478" s="15"/>
      <c r="AI478" s="15"/>
      <c r="AJ478" s="71"/>
      <c r="AK478" s="173"/>
      <c r="AL478" s="219"/>
      <c r="AM478" s="15"/>
      <c r="AN478" s="15"/>
      <c r="AO478" s="15"/>
      <c r="AP478" s="165"/>
      <c r="AQ478" s="15"/>
      <c r="AR478" s="15"/>
      <c r="AS478" s="28"/>
      <c r="AT478" s="71"/>
      <c r="AU478" s="35"/>
      <c r="AV478" s="35"/>
      <c r="AW478" s="35"/>
      <c r="AX478" s="71"/>
      <c r="AY478" s="15"/>
      <c r="AZ478" s="15"/>
      <c r="BA478" s="28"/>
      <c r="BB478" s="71"/>
      <c r="BC478" s="173"/>
      <c r="BD478" s="220"/>
      <c r="BH478" s="221"/>
      <c r="BK478" s="50"/>
      <c r="BL478" s="115"/>
      <c r="BM478" s="43"/>
      <c r="BN478" s="43"/>
      <c r="BO478" s="43"/>
      <c r="BP478" s="115"/>
      <c r="BS478" s="50"/>
      <c r="BT478" s="115"/>
      <c r="BU478" s="222"/>
      <c r="BV478" s="223"/>
      <c r="BZ478" s="221"/>
      <c r="CC478" s="50"/>
      <c r="CD478" s="115"/>
      <c r="CE478" s="43"/>
      <c r="CF478" s="43"/>
      <c r="CG478" s="43"/>
      <c r="CH478" s="115"/>
      <c r="CK478" s="50"/>
      <c r="CL478" s="115"/>
      <c r="CM478" s="222"/>
      <c r="CN478" s="223"/>
      <c r="CR478" s="221"/>
      <c r="CU478" s="50"/>
      <c r="CV478" s="115"/>
      <c r="CW478" s="43"/>
      <c r="CX478" s="43"/>
      <c r="CY478" s="43"/>
      <c r="CZ478" s="115"/>
      <c r="DC478" s="50"/>
      <c r="DD478" s="115"/>
      <c r="DE478" s="222"/>
      <c r="DF478" s="223"/>
      <c r="DJ478" s="221"/>
      <c r="DM478" s="50"/>
      <c r="DN478" s="115"/>
      <c r="DO478" s="43"/>
      <c r="DP478" s="43"/>
      <c r="DQ478" s="43"/>
      <c r="DR478" s="115"/>
      <c r="DU478" s="50"/>
      <c r="DV478" s="115"/>
      <c r="DW478" s="222"/>
      <c r="DX478" s="223"/>
      <c r="EB478" s="221"/>
      <c r="EE478" s="50"/>
      <c r="EF478" s="115"/>
      <c r="EG478" s="43"/>
      <c r="EH478" s="43"/>
      <c r="EI478" s="43"/>
      <c r="EJ478" s="115"/>
      <c r="EM478" s="50"/>
      <c r="EN478" s="115"/>
      <c r="EO478" s="222"/>
      <c r="EP478" s="223"/>
      <c r="ET478" s="221"/>
      <c r="EW478" s="50"/>
      <c r="EX478" s="115"/>
      <c r="EY478" s="43"/>
      <c r="EZ478" s="43"/>
      <c r="FA478" s="43"/>
      <c r="FB478" s="115"/>
      <c r="FE478" s="50"/>
      <c r="FF478" s="115"/>
      <c r="FG478" s="222"/>
      <c r="FH478" s="223"/>
      <c r="FL478" s="221"/>
      <c r="FO478" s="50"/>
      <c r="FP478" s="115"/>
      <c r="FQ478" s="43"/>
      <c r="FR478" s="43"/>
      <c r="FS478" s="43"/>
      <c r="FT478" s="115"/>
      <c r="FW478" s="50"/>
      <c r="FX478" s="115"/>
      <c r="FY478" s="222"/>
      <c r="FZ478" s="223"/>
      <c r="GD478" s="221"/>
      <c r="GG478" s="50"/>
      <c r="GH478" s="115"/>
      <c r="GI478" s="43"/>
      <c r="GJ478" s="43"/>
      <c r="GK478" s="43"/>
      <c r="GL478" s="115"/>
      <c r="GO478" s="50"/>
      <c r="GP478" s="115"/>
      <c r="GQ478" s="222"/>
    </row>
    <row r="479">
      <c r="A479" s="218"/>
      <c r="B479" s="219"/>
      <c r="C479" s="15"/>
      <c r="D479" s="15"/>
      <c r="E479" s="15"/>
      <c r="F479" s="71"/>
      <c r="G479" s="15"/>
      <c r="H479" s="15"/>
      <c r="I479" s="28"/>
      <c r="J479" s="71"/>
      <c r="K479" s="35"/>
      <c r="L479" s="35"/>
      <c r="M479" s="35"/>
      <c r="N479" s="71"/>
      <c r="O479" s="15"/>
      <c r="P479" s="15"/>
      <c r="Q479" s="28"/>
      <c r="R479" s="71"/>
      <c r="S479" s="173"/>
      <c r="T479" s="219"/>
      <c r="U479" s="15"/>
      <c r="V479" s="15"/>
      <c r="W479" s="15"/>
      <c r="X479" s="165"/>
      <c r="Y479" s="15"/>
      <c r="Z479" s="15"/>
      <c r="AA479" s="28"/>
      <c r="AB479" s="71"/>
      <c r="AC479" s="35"/>
      <c r="AD479" s="35"/>
      <c r="AE479" s="35"/>
      <c r="AF479" s="71"/>
      <c r="AG479" s="15"/>
      <c r="AH479" s="15"/>
      <c r="AI479" s="15"/>
      <c r="AJ479" s="71"/>
      <c r="AK479" s="173"/>
      <c r="AL479" s="219"/>
      <c r="AM479" s="15"/>
      <c r="AN479" s="15"/>
      <c r="AO479" s="15"/>
      <c r="AP479" s="165"/>
      <c r="AQ479" s="15"/>
      <c r="AR479" s="15"/>
      <c r="AS479" s="28"/>
      <c r="AT479" s="71"/>
      <c r="AU479" s="35"/>
      <c r="AV479" s="35"/>
      <c r="AW479" s="35"/>
      <c r="AX479" s="71"/>
      <c r="AY479" s="15"/>
      <c r="AZ479" s="15"/>
      <c r="BA479" s="28"/>
      <c r="BB479" s="71"/>
      <c r="BC479" s="173"/>
      <c r="BD479" s="220"/>
      <c r="BH479" s="221"/>
      <c r="BK479" s="50"/>
      <c r="BL479" s="115"/>
      <c r="BM479" s="43"/>
      <c r="BN479" s="43"/>
      <c r="BO479" s="43"/>
      <c r="BP479" s="115"/>
      <c r="BS479" s="50"/>
      <c r="BT479" s="115"/>
      <c r="BU479" s="222"/>
      <c r="BV479" s="223"/>
      <c r="BZ479" s="221"/>
      <c r="CC479" s="50"/>
      <c r="CD479" s="115"/>
      <c r="CE479" s="43"/>
      <c r="CF479" s="43"/>
      <c r="CG479" s="43"/>
      <c r="CH479" s="115"/>
      <c r="CK479" s="50"/>
      <c r="CL479" s="115"/>
      <c r="CM479" s="222"/>
      <c r="CN479" s="223"/>
      <c r="CR479" s="221"/>
      <c r="CU479" s="50"/>
      <c r="CV479" s="115"/>
      <c r="CW479" s="43"/>
      <c r="CX479" s="43"/>
      <c r="CY479" s="43"/>
      <c r="CZ479" s="115"/>
      <c r="DC479" s="50"/>
      <c r="DD479" s="115"/>
      <c r="DE479" s="222"/>
      <c r="DF479" s="223"/>
      <c r="DJ479" s="221"/>
      <c r="DM479" s="50"/>
      <c r="DN479" s="115"/>
      <c r="DO479" s="43"/>
      <c r="DP479" s="43"/>
      <c r="DQ479" s="43"/>
      <c r="DR479" s="115"/>
      <c r="DU479" s="50"/>
      <c r="DV479" s="115"/>
      <c r="DW479" s="222"/>
      <c r="DX479" s="223"/>
      <c r="EB479" s="221"/>
      <c r="EE479" s="50"/>
      <c r="EF479" s="115"/>
      <c r="EG479" s="43"/>
      <c r="EH479" s="43"/>
      <c r="EI479" s="43"/>
      <c r="EJ479" s="115"/>
      <c r="EM479" s="50"/>
      <c r="EN479" s="115"/>
      <c r="EO479" s="222"/>
      <c r="EP479" s="223"/>
      <c r="ET479" s="221"/>
      <c r="EW479" s="50"/>
      <c r="EX479" s="115"/>
      <c r="EY479" s="43"/>
      <c r="EZ479" s="43"/>
      <c r="FA479" s="43"/>
      <c r="FB479" s="115"/>
      <c r="FE479" s="50"/>
      <c r="FF479" s="115"/>
      <c r="FG479" s="222"/>
      <c r="FH479" s="223"/>
      <c r="FL479" s="221"/>
      <c r="FO479" s="50"/>
      <c r="FP479" s="115"/>
      <c r="FQ479" s="43"/>
      <c r="FR479" s="43"/>
      <c r="FS479" s="43"/>
      <c r="FT479" s="115"/>
      <c r="FW479" s="50"/>
      <c r="FX479" s="115"/>
      <c r="FY479" s="222"/>
      <c r="FZ479" s="223"/>
      <c r="GD479" s="221"/>
      <c r="GG479" s="50"/>
      <c r="GH479" s="115"/>
      <c r="GI479" s="43"/>
      <c r="GJ479" s="43"/>
      <c r="GK479" s="43"/>
      <c r="GL479" s="115"/>
      <c r="GO479" s="50"/>
      <c r="GP479" s="115"/>
      <c r="GQ479" s="222"/>
    </row>
    <row r="480">
      <c r="A480" s="218"/>
      <c r="B480" s="219"/>
      <c r="C480" s="15"/>
      <c r="D480" s="15"/>
      <c r="E480" s="15"/>
      <c r="F480" s="71"/>
      <c r="G480" s="15"/>
      <c r="H480" s="15"/>
      <c r="I480" s="28"/>
      <c r="J480" s="71"/>
      <c r="K480" s="35"/>
      <c r="L480" s="35"/>
      <c r="M480" s="35"/>
      <c r="N480" s="71"/>
      <c r="O480" s="15"/>
      <c r="P480" s="15"/>
      <c r="Q480" s="28"/>
      <c r="R480" s="71"/>
      <c r="S480" s="173"/>
      <c r="T480" s="219"/>
      <c r="U480" s="15"/>
      <c r="V480" s="15"/>
      <c r="W480" s="15"/>
      <c r="X480" s="165"/>
      <c r="Y480" s="15"/>
      <c r="Z480" s="15"/>
      <c r="AA480" s="28"/>
      <c r="AB480" s="71"/>
      <c r="AC480" s="35"/>
      <c r="AD480" s="35"/>
      <c r="AE480" s="35"/>
      <c r="AF480" s="71"/>
      <c r="AG480" s="15"/>
      <c r="AH480" s="15"/>
      <c r="AI480" s="15"/>
      <c r="AJ480" s="71"/>
      <c r="AK480" s="173"/>
      <c r="AL480" s="219"/>
      <c r="AM480" s="15"/>
      <c r="AN480" s="15"/>
      <c r="AO480" s="15"/>
      <c r="AP480" s="165"/>
      <c r="AQ480" s="15"/>
      <c r="AR480" s="15"/>
      <c r="AS480" s="28"/>
      <c r="AT480" s="71"/>
      <c r="AU480" s="35"/>
      <c r="AV480" s="35"/>
      <c r="AW480" s="35"/>
      <c r="AX480" s="71"/>
      <c r="AY480" s="15"/>
      <c r="AZ480" s="15"/>
      <c r="BA480" s="28"/>
      <c r="BB480" s="71"/>
      <c r="BC480" s="173"/>
      <c r="BD480" s="220"/>
      <c r="BH480" s="221"/>
      <c r="BK480" s="50"/>
      <c r="BL480" s="115"/>
      <c r="BM480" s="43"/>
      <c r="BN480" s="43"/>
      <c r="BO480" s="43"/>
      <c r="BP480" s="115"/>
      <c r="BS480" s="50"/>
      <c r="BT480" s="115"/>
      <c r="BU480" s="222"/>
      <c r="BV480" s="223"/>
      <c r="BZ480" s="221"/>
      <c r="CC480" s="50"/>
      <c r="CD480" s="115"/>
      <c r="CE480" s="43"/>
      <c r="CF480" s="43"/>
      <c r="CG480" s="43"/>
      <c r="CH480" s="115"/>
      <c r="CK480" s="50"/>
      <c r="CL480" s="115"/>
      <c r="CM480" s="222"/>
      <c r="CN480" s="223"/>
      <c r="CR480" s="221"/>
      <c r="CU480" s="50"/>
      <c r="CV480" s="115"/>
      <c r="CW480" s="43"/>
      <c r="CX480" s="43"/>
      <c r="CY480" s="43"/>
      <c r="CZ480" s="115"/>
      <c r="DC480" s="50"/>
      <c r="DD480" s="115"/>
      <c r="DE480" s="222"/>
      <c r="DF480" s="223"/>
      <c r="DJ480" s="221"/>
      <c r="DM480" s="50"/>
      <c r="DN480" s="115"/>
      <c r="DO480" s="43"/>
      <c r="DP480" s="43"/>
      <c r="DQ480" s="43"/>
      <c r="DR480" s="115"/>
      <c r="DU480" s="50"/>
      <c r="DV480" s="115"/>
      <c r="DW480" s="222"/>
      <c r="DX480" s="223"/>
      <c r="EB480" s="221"/>
      <c r="EE480" s="50"/>
      <c r="EF480" s="115"/>
      <c r="EG480" s="43"/>
      <c r="EH480" s="43"/>
      <c r="EI480" s="43"/>
      <c r="EJ480" s="115"/>
      <c r="EM480" s="50"/>
      <c r="EN480" s="115"/>
      <c r="EO480" s="222"/>
      <c r="EP480" s="223"/>
      <c r="ET480" s="221"/>
      <c r="EW480" s="50"/>
      <c r="EX480" s="115"/>
      <c r="EY480" s="43"/>
      <c r="EZ480" s="43"/>
      <c r="FA480" s="43"/>
      <c r="FB480" s="115"/>
      <c r="FE480" s="50"/>
      <c r="FF480" s="115"/>
      <c r="FG480" s="222"/>
      <c r="FH480" s="223"/>
      <c r="FL480" s="221"/>
      <c r="FO480" s="50"/>
      <c r="FP480" s="115"/>
      <c r="FQ480" s="43"/>
      <c r="FR480" s="43"/>
      <c r="FS480" s="43"/>
      <c r="FT480" s="115"/>
      <c r="FW480" s="50"/>
      <c r="FX480" s="115"/>
      <c r="FY480" s="222"/>
      <c r="FZ480" s="223"/>
      <c r="GD480" s="221"/>
      <c r="GG480" s="50"/>
      <c r="GH480" s="115"/>
      <c r="GI480" s="43"/>
      <c r="GJ480" s="43"/>
      <c r="GK480" s="43"/>
      <c r="GL480" s="115"/>
      <c r="GO480" s="50"/>
      <c r="GP480" s="115"/>
      <c r="GQ480" s="222"/>
    </row>
    <row r="481">
      <c r="A481" s="218"/>
      <c r="B481" s="219"/>
      <c r="C481" s="15"/>
      <c r="D481" s="15"/>
      <c r="E481" s="15"/>
      <c r="F481" s="71"/>
      <c r="G481" s="15"/>
      <c r="H481" s="15"/>
      <c r="I481" s="28"/>
      <c r="J481" s="71"/>
      <c r="K481" s="35"/>
      <c r="L481" s="35"/>
      <c r="M481" s="35"/>
      <c r="N481" s="71"/>
      <c r="O481" s="15"/>
      <c r="P481" s="15"/>
      <c r="Q481" s="28"/>
      <c r="R481" s="71"/>
      <c r="S481" s="173"/>
      <c r="T481" s="219"/>
      <c r="U481" s="15"/>
      <c r="V481" s="15"/>
      <c r="W481" s="15"/>
      <c r="X481" s="165"/>
      <c r="Y481" s="15"/>
      <c r="Z481" s="15"/>
      <c r="AA481" s="28"/>
      <c r="AB481" s="71"/>
      <c r="AC481" s="35"/>
      <c r="AD481" s="35"/>
      <c r="AE481" s="35"/>
      <c r="AF481" s="71"/>
      <c r="AG481" s="15"/>
      <c r="AH481" s="15"/>
      <c r="AI481" s="15"/>
      <c r="AJ481" s="71"/>
      <c r="AK481" s="173"/>
      <c r="AL481" s="219"/>
      <c r="AM481" s="15"/>
      <c r="AN481" s="15"/>
      <c r="AO481" s="15"/>
      <c r="AP481" s="165"/>
      <c r="AQ481" s="15"/>
      <c r="AR481" s="15"/>
      <c r="AS481" s="28"/>
      <c r="AT481" s="71"/>
      <c r="AU481" s="35"/>
      <c r="AV481" s="35"/>
      <c r="AW481" s="35"/>
      <c r="AX481" s="71"/>
      <c r="AY481" s="15"/>
      <c r="AZ481" s="15"/>
      <c r="BA481" s="28"/>
      <c r="BB481" s="71"/>
      <c r="BC481" s="173"/>
      <c r="BD481" s="220"/>
      <c r="BH481" s="221"/>
      <c r="BK481" s="50"/>
      <c r="BL481" s="115"/>
      <c r="BM481" s="43"/>
      <c r="BN481" s="43"/>
      <c r="BO481" s="43"/>
      <c r="BP481" s="115"/>
      <c r="BS481" s="50"/>
      <c r="BT481" s="115"/>
      <c r="BU481" s="222"/>
      <c r="BV481" s="223"/>
      <c r="BZ481" s="221"/>
      <c r="CC481" s="50"/>
      <c r="CD481" s="115"/>
      <c r="CE481" s="43"/>
      <c r="CF481" s="43"/>
      <c r="CG481" s="43"/>
      <c r="CH481" s="115"/>
      <c r="CK481" s="50"/>
      <c r="CL481" s="115"/>
      <c r="CM481" s="222"/>
      <c r="CN481" s="223"/>
      <c r="CR481" s="221"/>
      <c r="CU481" s="50"/>
      <c r="CV481" s="115"/>
      <c r="CW481" s="43"/>
      <c r="CX481" s="43"/>
      <c r="CY481" s="43"/>
      <c r="CZ481" s="115"/>
      <c r="DC481" s="50"/>
      <c r="DD481" s="115"/>
      <c r="DE481" s="222"/>
      <c r="DF481" s="223"/>
      <c r="DJ481" s="221"/>
      <c r="DM481" s="50"/>
      <c r="DN481" s="115"/>
      <c r="DO481" s="43"/>
      <c r="DP481" s="43"/>
      <c r="DQ481" s="43"/>
      <c r="DR481" s="115"/>
      <c r="DU481" s="50"/>
      <c r="DV481" s="115"/>
      <c r="DW481" s="222"/>
      <c r="DX481" s="223"/>
      <c r="EB481" s="221"/>
      <c r="EE481" s="50"/>
      <c r="EF481" s="115"/>
      <c r="EG481" s="43"/>
      <c r="EH481" s="43"/>
      <c r="EI481" s="43"/>
      <c r="EJ481" s="115"/>
      <c r="EM481" s="50"/>
      <c r="EN481" s="115"/>
      <c r="EO481" s="222"/>
      <c r="EP481" s="223"/>
      <c r="ET481" s="221"/>
      <c r="EW481" s="50"/>
      <c r="EX481" s="115"/>
      <c r="EY481" s="43"/>
      <c r="EZ481" s="43"/>
      <c r="FA481" s="43"/>
      <c r="FB481" s="115"/>
      <c r="FE481" s="50"/>
      <c r="FF481" s="115"/>
      <c r="FG481" s="222"/>
      <c r="FH481" s="223"/>
      <c r="FL481" s="221"/>
      <c r="FO481" s="50"/>
      <c r="FP481" s="115"/>
      <c r="FQ481" s="43"/>
      <c r="FR481" s="43"/>
      <c r="FS481" s="43"/>
      <c r="FT481" s="115"/>
      <c r="FW481" s="50"/>
      <c r="FX481" s="115"/>
      <c r="FY481" s="222"/>
      <c r="FZ481" s="223"/>
      <c r="GD481" s="221"/>
      <c r="GG481" s="50"/>
      <c r="GH481" s="115"/>
      <c r="GI481" s="43"/>
      <c r="GJ481" s="43"/>
      <c r="GK481" s="43"/>
      <c r="GL481" s="115"/>
      <c r="GO481" s="50"/>
      <c r="GP481" s="115"/>
      <c r="GQ481" s="222"/>
    </row>
    <row r="482">
      <c r="A482" s="218"/>
      <c r="B482" s="219"/>
      <c r="C482" s="15"/>
      <c r="D482" s="15"/>
      <c r="E482" s="15"/>
      <c r="F482" s="71"/>
      <c r="G482" s="15"/>
      <c r="H482" s="15"/>
      <c r="I482" s="28"/>
      <c r="J482" s="71"/>
      <c r="K482" s="35"/>
      <c r="L482" s="35"/>
      <c r="M482" s="35"/>
      <c r="N482" s="71"/>
      <c r="O482" s="15"/>
      <c r="P482" s="15"/>
      <c r="Q482" s="28"/>
      <c r="R482" s="71"/>
      <c r="S482" s="173"/>
      <c r="T482" s="219"/>
      <c r="U482" s="15"/>
      <c r="V482" s="15"/>
      <c r="W482" s="15"/>
      <c r="X482" s="165"/>
      <c r="Y482" s="15"/>
      <c r="Z482" s="15"/>
      <c r="AA482" s="28"/>
      <c r="AB482" s="71"/>
      <c r="AC482" s="35"/>
      <c r="AD482" s="35"/>
      <c r="AE482" s="35"/>
      <c r="AF482" s="71"/>
      <c r="AG482" s="15"/>
      <c r="AH482" s="15"/>
      <c r="AI482" s="15"/>
      <c r="AJ482" s="71"/>
      <c r="AK482" s="173"/>
      <c r="AL482" s="219"/>
      <c r="AM482" s="15"/>
      <c r="AN482" s="15"/>
      <c r="AO482" s="15"/>
      <c r="AP482" s="165"/>
      <c r="AQ482" s="15"/>
      <c r="AR482" s="15"/>
      <c r="AS482" s="28"/>
      <c r="AT482" s="71"/>
      <c r="AU482" s="35"/>
      <c r="AV482" s="35"/>
      <c r="AW482" s="35"/>
      <c r="AX482" s="71"/>
      <c r="AY482" s="15"/>
      <c r="AZ482" s="15"/>
      <c r="BA482" s="28"/>
      <c r="BB482" s="71"/>
      <c r="BC482" s="173"/>
      <c r="BD482" s="220"/>
      <c r="BH482" s="221"/>
      <c r="BK482" s="50"/>
      <c r="BL482" s="115"/>
      <c r="BM482" s="43"/>
      <c r="BN482" s="43"/>
      <c r="BO482" s="43"/>
      <c r="BP482" s="115"/>
      <c r="BS482" s="50"/>
      <c r="BT482" s="115"/>
      <c r="BU482" s="222"/>
      <c r="BV482" s="223"/>
      <c r="BZ482" s="221"/>
      <c r="CC482" s="50"/>
      <c r="CD482" s="115"/>
      <c r="CE482" s="43"/>
      <c r="CF482" s="43"/>
      <c r="CG482" s="43"/>
      <c r="CH482" s="115"/>
      <c r="CK482" s="50"/>
      <c r="CL482" s="115"/>
      <c r="CM482" s="222"/>
      <c r="CN482" s="223"/>
      <c r="CR482" s="221"/>
      <c r="CU482" s="50"/>
      <c r="CV482" s="115"/>
      <c r="CW482" s="43"/>
      <c r="CX482" s="43"/>
      <c r="CY482" s="43"/>
      <c r="CZ482" s="115"/>
      <c r="DC482" s="50"/>
      <c r="DD482" s="115"/>
      <c r="DE482" s="222"/>
      <c r="DF482" s="223"/>
      <c r="DJ482" s="221"/>
      <c r="DM482" s="50"/>
      <c r="DN482" s="115"/>
      <c r="DO482" s="43"/>
      <c r="DP482" s="43"/>
      <c r="DQ482" s="43"/>
      <c r="DR482" s="115"/>
      <c r="DU482" s="50"/>
      <c r="DV482" s="115"/>
      <c r="DW482" s="222"/>
      <c r="DX482" s="223"/>
      <c r="EB482" s="221"/>
      <c r="EE482" s="50"/>
      <c r="EF482" s="115"/>
      <c r="EG482" s="43"/>
      <c r="EH482" s="43"/>
      <c r="EI482" s="43"/>
      <c r="EJ482" s="115"/>
      <c r="EM482" s="50"/>
      <c r="EN482" s="115"/>
      <c r="EO482" s="222"/>
      <c r="EP482" s="223"/>
      <c r="ET482" s="221"/>
      <c r="EW482" s="50"/>
      <c r="EX482" s="115"/>
      <c r="EY482" s="43"/>
      <c r="EZ482" s="43"/>
      <c r="FA482" s="43"/>
      <c r="FB482" s="115"/>
      <c r="FE482" s="50"/>
      <c r="FF482" s="115"/>
      <c r="FG482" s="222"/>
      <c r="FH482" s="223"/>
      <c r="FL482" s="221"/>
      <c r="FO482" s="50"/>
      <c r="FP482" s="115"/>
      <c r="FQ482" s="43"/>
      <c r="FR482" s="43"/>
      <c r="FS482" s="43"/>
      <c r="FT482" s="115"/>
      <c r="FW482" s="50"/>
      <c r="FX482" s="115"/>
      <c r="FY482" s="222"/>
      <c r="FZ482" s="223"/>
      <c r="GD482" s="221"/>
      <c r="GG482" s="50"/>
      <c r="GH482" s="115"/>
      <c r="GI482" s="43"/>
      <c r="GJ482" s="43"/>
      <c r="GK482" s="43"/>
      <c r="GL482" s="115"/>
      <c r="GO482" s="50"/>
      <c r="GP482" s="115"/>
      <c r="GQ482" s="222"/>
    </row>
    <row r="483">
      <c r="A483" s="218"/>
      <c r="B483" s="219"/>
      <c r="C483" s="15"/>
      <c r="D483" s="15"/>
      <c r="E483" s="15"/>
      <c r="F483" s="71"/>
      <c r="G483" s="15"/>
      <c r="H483" s="15"/>
      <c r="I483" s="28"/>
      <c r="J483" s="71"/>
      <c r="K483" s="35"/>
      <c r="L483" s="35"/>
      <c r="M483" s="35"/>
      <c r="N483" s="71"/>
      <c r="O483" s="15"/>
      <c r="P483" s="15"/>
      <c r="Q483" s="28"/>
      <c r="R483" s="71"/>
      <c r="S483" s="173"/>
      <c r="T483" s="219"/>
      <c r="U483" s="15"/>
      <c r="V483" s="15"/>
      <c r="W483" s="15"/>
      <c r="X483" s="165"/>
      <c r="Y483" s="15"/>
      <c r="Z483" s="15"/>
      <c r="AA483" s="28"/>
      <c r="AB483" s="71"/>
      <c r="AC483" s="35"/>
      <c r="AD483" s="35"/>
      <c r="AE483" s="35"/>
      <c r="AF483" s="71"/>
      <c r="AG483" s="15"/>
      <c r="AH483" s="15"/>
      <c r="AI483" s="15"/>
      <c r="AJ483" s="71"/>
      <c r="AK483" s="173"/>
      <c r="AL483" s="219"/>
      <c r="AM483" s="15"/>
      <c r="AN483" s="15"/>
      <c r="AO483" s="15"/>
      <c r="AP483" s="165"/>
      <c r="AQ483" s="15"/>
      <c r="AR483" s="15"/>
      <c r="AS483" s="28"/>
      <c r="AT483" s="71"/>
      <c r="AU483" s="35"/>
      <c r="AV483" s="35"/>
      <c r="AW483" s="35"/>
      <c r="AX483" s="71"/>
      <c r="AY483" s="15"/>
      <c r="AZ483" s="15"/>
      <c r="BA483" s="28"/>
      <c r="BB483" s="71"/>
      <c r="BC483" s="173"/>
      <c r="BD483" s="220"/>
      <c r="BH483" s="221"/>
      <c r="BK483" s="50"/>
      <c r="BL483" s="115"/>
      <c r="BM483" s="43"/>
      <c r="BN483" s="43"/>
      <c r="BO483" s="43"/>
      <c r="BP483" s="115"/>
      <c r="BS483" s="50"/>
      <c r="BT483" s="115"/>
      <c r="BU483" s="222"/>
      <c r="BV483" s="223"/>
      <c r="BZ483" s="221"/>
      <c r="CC483" s="50"/>
      <c r="CD483" s="115"/>
      <c r="CE483" s="43"/>
      <c r="CF483" s="43"/>
      <c r="CG483" s="43"/>
      <c r="CH483" s="115"/>
      <c r="CK483" s="50"/>
      <c r="CL483" s="115"/>
      <c r="CM483" s="222"/>
      <c r="CN483" s="223"/>
      <c r="CR483" s="221"/>
      <c r="CU483" s="50"/>
      <c r="CV483" s="115"/>
      <c r="CW483" s="43"/>
      <c r="CX483" s="43"/>
      <c r="CY483" s="43"/>
      <c r="CZ483" s="115"/>
      <c r="DC483" s="50"/>
      <c r="DD483" s="115"/>
      <c r="DE483" s="222"/>
      <c r="DF483" s="223"/>
      <c r="DJ483" s="221"/>
      <c r="DM483" s="50"/>
      <c r="DN483" s="115"/>
      <c r="DO483" s="43"/>
      <c r="DP483" s="43"/>
      <c r="DQ483" s="43"/>
      <c r="DR483" s="115"/>
      <c r="DU483" s="50"/>
      <c r="DV483" s="115"/>
      <c r="DW483" s="222"/>
      <c r="DX483" s="223"/>
      <c r="EB483" s="221"/>
      <c r="EE483" s="50"/>
      <c r="EF483" s="115"/>
      <c r="EG483" s="43"/>
      <c r="EH483" s="43"/>
      <c r="EI483" s="43"/>
      <c r="EJ483" s="115"/>
      <c r="EM483" s="50"/>
      <c r="EN483" s="115"/>
      <c r="EO483" s="222"/>
      <c r="EP483" s="223"/>
      <c r="ET483" s="221"/>
      <c r="EW483" s="50"/>
      <c r="EX483" s="115"/>
      <c r="EY483" s="43"/>
      <c r="EZ483" s="43"/>
      <c r="FA483" s="43"/>
      <c r="FB483" s="115"/>
      <c r="FE483" s="50"/>
      <c r="FF483" s="115"/>
      <c r="FG483" s="222"/>
      <c r="FH483" s="223"/>
      <c r="FL483" s="221"/>
      <c r="FO483" s="50"/>
      <c r="FP483" s="115"/>
      <c r="FQ483" s="43"/>
      <c r="FR483" s="43"/>
      <c r="FS483" s="43"/>
      <c r="FT483" s="115"/>
      <c r="FW483" s="50"/>
      <c r="FX483" s="115"/>
      <c r="FY483" s="222"/>
      <c r="FZ483" s="223"/>
      <c r="GD483" s="221"/>
      <c r="GG483" s="50"/>
      <c r="GH483" s="115"/>
      <c r="GI483" s="43"/>
      <c r="GJ483" s="43"/>
      <c r="GK483" s="43"/>
      <c r="GL483" s="115"/>
      <c r="GO483" s="50"/>
      <c r="GP483" s="115"/>
      <c r="GQ483" s="222"/>
    </row>
    <row r="484">
      <c r="A484" s="218"/>
      <c r="B484" s="219"/>
      <c r="C484" s="15"/>
      <c r="D484" s="15"/>
      <c r="E484" s="15"/>
      <c r="F484" s="71"/>
      <c r="G484" s="15"/>
      <c r="H484" s="15"/>
      <c r="I484" s="28"/>
      <c r="J484" s="71"/>
      <c r="K484" s="35"/>
      <c r="L484" s="35"/>
      <c r="M484" s="35"/>
      <c r="N484" s="71"/>
      <c r="O484" s="15"/>
      <c r="P484" s="15"/>
      <c r="Q484" s="28"/>
      <c r="R484" s="71"/>
      <c r="S484" s="173"/>
      <c r="T484" s="219"/>
      <c r="U484" s="15"/>
      <c r="V484" s="15"/>
      <c r="W484" s="15"/>
      <c r="X484" s="165"/>
      <c r="Y484" s="15"/>
      <c r="Z484" s="15"/>
      <c r="AA484" s="28"/>
      <c r="AB484" s="71"/>
      <c r="AC484" s="35"/>
      <c r="AD484" s="35"/>
      <c r="AE484" s="35"/>
      <c r="AF484" s="71"/>
      <c r="AG484" s="15"/>
      <c r="AH484" s="15"/>
      <c r="AI484" s="15"/>
      <c r="AJ484" s="71"/>
      <c r="AK484" s="173"/>
      <c r="AL484" s="219"/>
      <c r="AM484" s="15"/>
      <c r="AN484" s="15"/>
      <c r="AO484" s="15"/>
      <c r="AP484" s="165"/>
      <c r="AQ484" s="15"/>
      <c r="AR484" s="15"/>
      <c r="AS484" s="28"/>
      <c r="AT484" s="71"/>
      <c r="AU484" s="35"/>
      <c r="AV484" s="35"/>
      <c r="AW484" s="35"/>
      <c r="AX484" s="71"/>
      <c r="AY484" s="15"/>
      <c r="AZ484" s="15"/>
      <c r="BA484" s="28"/>
      <c r="BB484" s="71"/>
      <c r="BC484" s="173"/>
      <c r="BD484" s="220"/>
      <c r="BH484" s="221"/>
      <c r="BK484" s="50"/>
      <c r="BL484" s="115"/>
      <c r="BM484" s="43"/>
      <c r="BN484" s="43"/>
      <c r="BO484" s="43"/>
      <c r="BP484" s="115"/>
      <c r="BS484" s="50"/>
      <c r="BT484" s="115"/>
      <c r="BU484" s="222"/>
      <c r="BV484" s="223"/>
      <c r="BZ484" s="221"/>
      <c r="CC484" s="50"/>
      <c r="CD484" s="115"/>
      <c r="CE484" s="43"/>
      <c r="CF484" s="43"/>
      <c r="CG484" s="43"/>
      <c r="CH484" s="115"/>
      <c r="CK484" s="50"/>
      <c r="CL484" s="115"/>
      <c r="CM484" s="222"/>
      <c r="CN484" s="223"/>
      <c r="CR484" s="221"/>
      <c r="CU484" s="50"/>
      <c r="CV484" s="115"/>
      <c r="CW484" s="43"/>
      <c r="CX484" s="43"/>
      <c r="CY484" s="43"/>
      <c r="CZ484" s="115"/>
      <c r="DC484" s="50"/>
      <c r="DD484" s="115"/>
      <c r="DE484" s="222"/>
      <c r="DF484" s="223"/>
      <c r="DJ484" s="221"/>
      <c r="DM484" s="50"/>
      <c r="DN484" s="115"/>
      <c r="DO484" s="43"/>
      <c r="DP484" s="43"/>
      <c r="DQ484" s="43"/>
      <c r="DR484" s="115"/>
      <c r="DU484" s="50"/>
      <c r="DV484" s="115"/>
      <c r="DW484" s="222"/>
      <c r="DX484" s="223"/>
      <c r="EB484" s="221"/>
      <c r="EE484" s="50"/>
      <c r="EF484" s="115"/>
      <c r="EG484" s="43"/>
      <c r="EH484" s="43"/>
      <c r="EI484" s="43"/>
      <c r="EJ484" s="115"/>
      <c r="EM484" s="50"/>
      <c r="EN484" s="115"/>
      <c r="EO484" s="222"/>
      <c r="EP484" s="223"/>
      <c r="ET484" s="221"/>
      <c r="EW484" s="50"/>
      <c r="EX484" s="115"/>
      <c r="EY484" s="43"/>
      <c r="EZ484" s="43"/>
      <c r="FA484" s="43"/>
      <c r="FB484" s="115"/>
      <c r="FE484" s="50"/>
      <c r="FF484" s="115"/>
      <c r="FG484" s="222"/>
      <c r="FH484" s="223"/>
      <c r="FL484" s="221"/>
      <c r="FO484" s="50"/>
      <c r="FP484" s="115"/>
      <c r="FQ484" s="43"/>
      <c r="FR484" s="43"/>
      <c r="FS484" s="43"/>
      <c r="FT484" s="115"/>
      <c r="FW484" s="50"/>
      <c r="FX484" s="115"/>
      <c r="FY484" s="222"/>
      <c r="FZ484" s="223"/>
      <c r="GD484" s="221"/>
      <c r="GG484" s="50"/>
      <c r="GH484" s="115"/>
      <c r="GI484" s="43"/>
      <c r="GJ484" s="43"/>
      <c r="GK484" s="43"/>
      <c r="GL484" s="115"/>
      <c r="GO484" s="50"/>
      <c r="GP484" s="115"/>
      <c r="GQ484" s="222"/>
    </row>
    <row r="485">
      <c r="A485" s="218"/>
      <c r="B485" s="219"/>
      <c r="C485" s="15"/>
      <c r="D485" s="15"/>
      <c r="E485" s="15"/>
      <c r="F485" s="71"/>
      <c r="G485" s="15"/>
      <c r="H485" s="15"/>
      <c r="I485" s="28"/>
      <c r="J485" s="71"/>
      <c r="K485" s="35"/>
      <c r="L485" s="35"/>
      <c r="M485" s="35"/>
      <c r="N485" s="71"/>
      <c r="O485" s="15"/>
      <c r="P485" s="15"/>
      <c r="Q485" s="28"/>
      <c r="R485" s="71"/>
      <c r="S485" s="173"/>
      <c r="T485" s="219"/>
      <c r="U485" s="15"/>
      <c r="V485" s="15"/>
      <c r="W485" s="15"/>
      <c r="X485" s="165"/>
      <c r="Y485" s="15"/>
      <c r="Z485" s="15"/>
      <c r="AA485" s="28"/>
      <c r="AB485" s="71"/>
      <c r="AC485" s="35"/>
      <c r="AD485" s="35"/>
      <c r="AE485" s="35"/>
      <c r="AF485" s="71"/>
      <c r="AG485" s="15"/>
      <c r="AH485" s="15"/>
      <c r="AI485" s="15"/>
      <c r="AJ485" s="71"/>
      <c r="AK485" s="173"/>
      <c r="AL485" s="219"/>
      <c r="AM485" s="15"/>
      <c r="AN485" s="15"/>
      <c r="AO485" s="15"/>
      <c r="AP485" s="165"/>
      <c r="AQ485" s="15"/>
      <c r="AR485" s="15"/>
      <c r="AS485" s="28"/>
      <c r="AT485" s="71"/>
      <c r="AU485" s="35"/>
      <c r="AV485" s="35"/>
      <c r="AW485" s="35"/>
      <c r="AX485" s="71"/>
      <c r="AY485" s="15"/>
      <c r="AZ485" s="15"/>
      <c r="BA485" s="28"/>
      <c r="BB485" s="71"/>
      <c r="BC485" s="173"/>
      <c r="BD485" s="220"/>
      <c r="BH485" s="221"/>
      <c r="BK485" s="50"/>
      <c r="BL485" s="115"/>
      <c r="BM485" s="43"/>
      <c r="BN485" s="43"/>
      <c r="BO485" s="43"/>
      <c r="BP485" s="115"/>
      <c r="BS485" s="50"/>
      <c r="BT485" s="115"/>
      <c r="BU485" s="222"/>
      <c r="BV485" s="223"/>
      <c r="BZ485" s="221"/>
      <c r="CC485" s="50"/>
      <c r="CD485" s="115"/>
      <c r="CE485" s="43"/>
      <c r="CF485" s="43"/>
      <c r="CG485" s="43"/>
      <c r="CH485" s="115"/>
      <c r="CK485" s="50"/>
      <c r="CL485" s="115"/>
      <c r="CM485" s="222"/>
      <c r="CN485" s="223"/>
      <c r="CR485" s="221"/>
      <c r="CU485" s="50"/>
      <c r="CV485" s="115"/>
      <c r="CW485" s="43"/>
      <c r="CX485" s="43"/>
      <c r="CY485" s="43"/>
      <c r="CZ485" s="115"/>
      <c r="DC485" s="50"/>
      <c r="DD485" s="115"/>
      <c r="DE485" s="222"/>
      <c r="DF485" s="223"/>
      <c r="DJ485" s="221"/>
      <c r="DM485" s="50"/>
      <c r="DN485" s="115"/>
      <c r="DO485" s="43"/>
      <c r="DP485" s="43"/>
      <c r="DQ485" s="43"/>
      <c r="DR485" s="115"/>
      <c r="DU485" s="50"/>
      <c r="DV485" s="115"/>
      <c r="DW485" s="222"/>
      <c r="DX485" s="223"/>
      <c r="EB485" s="221"/>
      <c r="EE485" s="50"/>
      <c r="EF485" s="115"/>
      <c r="EG485" s="43"/>
      <c r="EH485" s="43"/>
      <c r="EI485" s="43"/>
      <c r="EJ485" s="115"/>
      <c r="EM485" s="50"/>
      <c r="EN485" s="115"/>
      <c r="EO485" s="222"/>
      <c r="EP485" s="223"/>
      <c r="ET485" s="221"/>
      <c r="EW485" s="50"/>
      <c r="EX485" s="115"/>
      <c r="EY485" s="43"/>
      <c r="EZ485" s="43"/>
      <c r="FA485" s="43"/>
      <c r="FB485" s="115"/>
      <c r="FE485" s="50"/>
      <c r="FF485" s="115"/>
      <c r="FG485" s="222"/>
      <c r="FH485" s="223"/>
      <c r="FL485" s="221"/>
      <c r="FO485" s="50"/>
      <c r="FP485" s="115"/>
      <c r="FQ485" s="43"/>
      <c r="FR485" s="43"/>
      <c r="FS485" s="43"/>
      <c r="FT485" s="115"/>
      <c r="FW485" s="50"/>
      <c r="FX485" s="115"/>
      <c r="FY485" s="222"/>
      <c r="FZ485" s="223"/>
      <c r="GD485" s="221"/>
      <c r="GG485" s="50"/>
      <c r="GH485" s="115"/>
      <c r="GI485" s="43"/>
      <c r="GJ485" s="43"/>
      <c r="GK485" s="43"/>
      <c r="GL485" s="115"/>
      <c r="GO485" s="50"/>
      <c r="GP485" s="115"/>
      <c r="GQ485" s="222"/>
    </row>
    <row r="486">
      <c r="A486" s="218"/>
      <c r="B486" s="219"/>
      <c r="C486" s="15"/>
      <c r="D486" s="15"/>
      <c r="E486" s="15"/>
      <c r="F486" s="71"/>
      <c r="G486" s="15"/>
      <c r="H486" s="15"/>
      <c r="I486" s="28"/>
      <c r="J486" s="71"/>
      <c r="K486" s="35"/>
      <c r="L486" s="35"/>
      <c r="M486" s="35"/>
      <c r="N486" s="71"/>
      <c r="O486" s="15"/>
      <c r="P486" s="15"/>
      <c r="Q486" s="28"/>
      <c r="R486" s="71"/>
      <c r="S486" s="173"/>
      <c r="T486" s="219"/>
      <c r="U486" s="15"/>
      <c r="V486" s="15"/>
      <c r="W486" s="15"/>
      <c r="X486" s="165"/>
      <c r="Y486" s="15"/>
      <c r="Z486" s="15"/>
      <c r="AA486" s="28"/>
      <c r="AB486" s="71"/>
      <c r="AC486" s="35"/>
      <c r="AD486" s="35"/>
      <c r="AE486" s="35"/>
      <c r="AF486" s="71"/>
      <c r="AG486" s="15"/>
      <c r="AH486" s="15"/>
      <c r="AI486" s="15"/>
      <c r="AJ486" s="71"/>
      <c r="AK486" s="173"/>
      <c r="AL486" s="219"/>
      <c r="AM486" s="15"/>
      <c r="AN486" s="15"/>
      <c r="AO486" s="15"/>
      <c r="AP486" s="165"/>
      <c r="AQ486" s="15"/>
      <c r="AR486" s="15"/>
      <c r="AS486" s="28"/>
      <c r="AT486" s="71"/>
      <c r="AU486" s="35"/>
      <c r="AV486" s="35"/>
      <c r="AW486" s="35"/>
      <c r="AX486" s="71"/>
      <c r="AY486" s="15"/>
      <c r="AZ486" s="15"/>
      <c r="BA486" s="28"/>
      <c r="BB486" s="71"/>
      <c r="BC486" s="173"/>
      <c r="BD486" s="220"/>
      <c r="BH486" s="221"/>
      <c r="BK486" s="50"/>
      <c r="BL486" s="115"/>
      <c r="BM486" s="43"/>
      <c r="BN486" s="43"/>
      <c r="BO486" s="43"/>
      <c r="BP486" s="115"/>
      <c r="BS486" s="50"/>
      <c r="BT486" s="115"/>
      <c r="BU486" s="222"/>
      <c r="BV486" s="223"/>
      <c r="BZ486" s="221"/>
      <c r="CC486" s="50"/>
      <c r="CD486" s="115"/>
      <c r="CE486" s="43"/>
      <c r="CF486" s="43"/>
      <c r="CG486" s="43"/>
      <c r="CH486" s="115"/>
      <c r="CK486" s="50"/>
      <c r="CL486" s="115"/>
      <c r="CM486" s="222"/>
      <c r="CN486" s="223"/>
      <c r="CR486" s="221"/>
      <c r="CU486" s="50"/>
      <c r="CV486" s="115"/>
      <c r="CW486" s="43"/>
      <c r="CX486" s="43"/>
      <c r="CY486" s="43"/>
      <c r="CZ486" s="115"/>
      <c r="DC486" s="50"/>
      <c r="DD486" s="115"/>
      <c r="DE486" s="222"/>
      <c r="DF486" s="223"/>
      <c r="DJ486" s="221"/>
      <c r="DM486" s="50"/>
      <c r="DN486" s="115"/>
      <c r="DO486" s="43"/>
      <c r="DP486" s="43"/>
      <c r="DQ486" s="43"/>
      <c r="DR486" s="115"/>
      <c r="DU486" s="50"/>
      <c r="DV486" s="115"/>
      <c r="DW486" s="222"/>
      <c r="DX486" s="223"/>
      <c r="EB486" s="221"/>
      <c r="EE486" s="50"/>
      <c r="EF486" s="115"/>
      <c r="EG486" s="43"/>
      <c r="EH486" s="43"/>
      <c r="EI486" s="43"/>
      <c r="EJ486" s="115"/>
      <c r="EM486" s="50"/>
      <c r="EN486" s="115"/>
      <c r="EO486" s="222"/>
      <c r="EP486" s="223"/>
      <c r="ET486" s="221"/>
      <c r="EW486" s="50"/>
      <c r="EX486" s="115"/>
      <c r="EY486" s="43"/>
      <c r="EZ486" s="43"/>
      <c r="FA486" s="43"/>
      <c r="FB486" s="115"/>
      <c r="FE486" s="50"/>
      <c r="FF486" s="115"/>
      <c r="FG486" s="222"/>
      <c r="FH486" s="223"/>
      <c r="FL486" s="221"/>
      <c r="FO486" s="50"/>
      <c r="FP486" s="115"/>
      <c r="FQ486" s="43"/>
      <c r="FR486" s="43"/>
      <c r="FS486" s="43"/>
      <c r="FT486" s="115"/>
      <c r="FW486" s="50"/>
      <c r="FX486" s="115"/>
      <c r="FY486" s="222"/>
      <c r="FZ486" s="223"/>
      <c r="GD486" s="221"/>
      <c r="GG486" s="50"/>
      <c r="GH486" s="115"/>
      <c r="GI486" s="43"/>
      <c r="GJ486" s="43"/>
      <c r="GK486" s="43"/>
      <c r="GL486" s="115"/>
      <c r="GO486" s="50"/>
      <c r="GP486" s="115"/>
      <c r="GQ486" s="222"/>
    </row>
    <row r="487">
      <c r="A487" s="218"/>
      <c r="B487" s="219"/>
      <c r="C487" s="15"/>
      <c r="D487" s="15"/>
      <c r="E487" s="15"/>
      <c r="F487" s="71"/>
      <c r="G487" s="15"/>
      <c r="H487" s="15"/>
      <c r="I487" s="28"/>
      <c r="J487" s="71"/>
      <c r="K487" s="35"/>
      <c r="L487" s="35"/>
      <c r="M487" s="35"/>
      <c r="N487" s="71"/>
      <c r="O487" s="15"/>
      <c r="P487" s="15"/>
      <c r="Q487" s="28"/>
      <c r="R487" s="71"/>
      <c r="S487" s="173"/>
      <c r="T487" s="219"/>
      <c r="U487" s="15"/>
      <c r="V487" s="15"/>
      <c r="W487" s="15"/>
      <c r="X487" s="165"/>
      <c r="Y487" s="15"/>
      <c r="Z487" s="15"/>
      <c r="AA487" s="28"/>
      <c r="AB487" s="71"/>
      <c r="AC487" s="35"/>
      <c r="AD487" s="35"/>
      <c r="AE487" s="35"/>
      <c r="AF487" s="71"/>
      <c r="AG487" s="15"/>
      <c r="AH487" s="15"/>
      <c r="AI487" s="15"/>
      <c r="AJ487" s="71"/>
      <c r="AK487" s="173"/>
      <c r="AL487" s="219"/>
      <c r="AM487" s="15"/>
      <c r="AN487" s="15"/>
      <c r="AO487" s="15"/>
      <c r="AP487" s="165"/>
      <c r="AQ487" s="15"/>
      <c r="AR487" s="15"/>
      <c r="AS487" s="28"/>
      <c r="AT487" s="71"/>
      <c r="AU487" s="35"/>
      <c r="AV487" s="35"/>
      <c r="AW487" s="35"/>
      <c r="AX487" s="71"/>
      <c r="AY487" s="15"/>
      <c r="AZ487" s="15"/>
      <c r="BA487" s="28"/>
      <c r="BB487" s="71"/>
      <c r="BC487" s="173"/>
      <c r="BD487" s="220"/>
      <c r="BH487" s="221"/>
      <c r="BK487" s="50"/>
      <c r="BL487" s="115"/>
      <c r="BM487" s="43"/>
      <c r="BN487" s="43"/>
      <c r="BO487" s="43"/>
      <c r="BP487" s="115"/>
      <c r="BS487" s="50"/>
      <c r="BT487" s="115"/>
      <c r="BU487" s="222"/>
      <c r="BV487" s="223"/>
      <c r="BZ487" s="221"/>
      <c r="CC487" s="50"/>
      <c r="CD487" s="115"/>
      <c r="CE487" s="43"/>
      <c r="CF487" s="43"/>
      <c r="CG487" s="43"/>
      <c r="CH487" s="115"/>
      <c r="CK487" s="50"/>
      <c r="CL487" s="115"/>
      <c r="CM487" s="222"/>
      <c r="CN487" s="223"/>
      <c r="CR487" s="221"/>
      <c r="CU487" s="50"/>
      <c r="CV487" s="115"/>
      <c r="CW487" s="43"/>
      <c r="CX487" s="43"/>
      <c r="CY487" s="43"/>
      <c r="CZ487" s="115"/>
      <c r="DC487" s="50"/>
      <c r="DD487" s="115"/>
      <c r="DE487" s="222"/>
      <c r="DF487" s="223"/>
      <c r="DJ487" s="221"/>
      <c r="DM487" s="50"/>
      <c r="DN487" s="115"/>
      <c r="DO487" s="43"/>
      <c r="DP487" s="43"/>
      <c r="DQ487" s="43"/>
      <c r="DR487" s="115"/>
      <c r="DU487" s="50"/>
      <c r="DV487" s="115"/>
      <c r="DW487" s="222"/>
      <c r="DX487" s="223"/>
      <c r="EB487" s="221"/>
      <c r="EE487" s="50"/>
      <c r="EF487" s="115"/>
      <c r="EG487" s="43"/>
      <c r="EH487" s="43"/>
      <c r="EI487" s="43"/>
      <c r="EJ487" s="115"/>
      <c r="EM487" s="50"/>
      <c r="EN487" s="115"/>
      <c r="EO487" s="222"/>
      <c r="EP487" s="223"/>
      <c r="ET487" s="221"/>
      <c r="EW487" s="50"/>
      <c r="EX487" s="115"/>
      <c r="EY487" s="43"/>
      <c r="EZ487" s="43"/>
      <c r="FA487" s="43"/>
      <c r="FB487" s="115"/>
      <c r="FE487" s="50"/>
      <c r="FF487" s="115"/>
      <c r="FG487" s="222"/>
      <c r="FH487" s="223"/>
      <c r="FL487" s="221"/>
      <c r="FO487" s="50"/>
      <c r="FP487" s="115"/>
      <c r="FQ487" s="43"/>
      <c r="FR487" s="43"/>
      <c r="FS487" s="43"/>
      <c r="FT487" s="115"/>
      <c r="FW487" s="50"/>
      <c r="FX487" s="115"/>
      <c r="FY487" s="222"/>
      <c r="FZ487" s="223"/>
      <c r="GD487" s="221"/>
      <c r="GG487" s="50"/>
      <c r="GH487" s="115"/>
      <c r="GI487" s="43"/>
      <c r="GJ487" s="43"/>
      <c r="GK487" s="43"/>
      <c r="GL487" s="115"/>
      <c r="GO487" s="50"/>
      <c r="GP487" s="115"/>
      <c r="GQ487" s="222"/>
    </row>
    <row r="488">
      <c r="A488" s="218"/>
      <c r="B488" s="219"/>
      <c r="C488" s="15"/>
      <c r="D488" s="15"/>
      <c r="E488" s="15"/>
      <c r="F488" s="71"/>
      <c r="G488" s="15"/>
      <c r="H488" s="15"/>
      <c r="I488" s="28"/>
      <c r="J488" s="71"/>
      <c r="K488" s="35"/>
      <c r="L488" s="35"/>
      <c r="M488" s="35"/>
      <c r="N488" s="71"/>
      <c r="O488" s="15"/>
      <c r="P488" s="15"/>
      <c r="Q488" s="28"/>
      <c r="R488" s="71"/>
      <c r="S488" s="173"/>
      <c r="T488" s="219"/>
      <c r="U488" s="15"/>
      <c r="V488" s="15"/>
      <c r="W488" s="15"/>
      <c r="X488" s="165"/>
      <c r="Y488" s="15"/>
      <c r="Z488" s="15"/>
      <c r="AA488" s="28"/>
      <c r="AB488" s="71"/>
      <c r="AC488" s="35"/>
      <c r="AD488" s="35"/>
      <c r="AE488" s="35"/>
      <c r="AF488" s="71"/>
      <c r="AG488" s="15"/>
      <c r="AH488" s="15"/>
      <c r="AI488" s="15"/>
      <c r="AJ488" s="71"/>
      <c r="AK488" s="173"/>
      <c r="AL488" s="219"/>
      <c r="AM488" s="15"/>
      <c r="AN488" s="15"/>
      <c r="AO488" s="15"/>
      <c r="AP488" s="165"/>
      <c r="AQ488" s="15"/>
      <c r="AR488" s="15"/>
      <c r="AS488" s="28"/>
      <c r="AT488" s="71"/>
      <c r="AU488" s="35"/>
      <c r="AV488" s="35"/>
      <c r="AW488" s="35"/>
      <c r="AX488" s="71"/>
      <c r="AY488" s="15"/>
      <c r="AZ488" s="15"/>
      <c r="BA488" s="28"/>
      <c r="BB488" s="71"/>
      <c r="BC488" s="173"/>
      <c r="BD488" s="220"/>
      <c r="BH488" s="221"/>
      <c r="BK488" s="50"/>
      <c r="BL488" s="115"/>
      <c r="BM488" s="43"/>
      <c r="BN488" s="43"/>
      <c r="BO488" s="43"/>
      <c r="BP488" s="115"/>
      <c r="BS488" s="50"/>
      <c r="BT488" s="115"/>
      <c r="BU488" s="222"/>
      <c r="BV488" s="223"/>
      <c r="BZ488" s="221"/>
      <c r="CC488" s="50"/>
      <c r="CD488" s="115"/>
      <c r="CE488" s="43"/>
      <c r="CF488" s="43"/>
      <c r="CG488" s="43"/>
      <c r="CH488" s="115"/>
      <c r="CK488" s="50"/>
      <c r="CL488" s="115"/>
      <c r="CM488" s="222"/>
      <c r="CN488" s="223"/>
      <c r="CR488" s="221"/>
      <c r="CU488" s="50"/>
      <c r="CV488" s="115"/>
      <c r="CW488" s="43"/>
      <c r="CX488" s="43"/>
      <c r="CY488" s="43"/>
      <c r="CZ488" s="115"/>
      <c r="DC488" s="50"/>
      <c r="DD488" s="115"/>
      <c r="DE488" s="222"/>
      <c r="DF488" s="223"/>
      <c r="DJ488" s="221"/>
      <c r="DM488" s="50"/>
      <c r="DN488" s="115"/>
      <c r="DO488" s="43"/>
      <c r="DP488" s="43"/>
      <c r="DQ488" s="43"/>
      <c r="DR488" s="115"/>
      <c r="DU488" s="50"/>
      <c r="DV488" s="115"/>
      <c r="DW488" s="222"/>
      <c r="DX488" s="223"/>
      <c r="EB488" s="221"/>
      <c r="EE488" s="50"/>
      <c r="EF488" s="115"/>
      <c r="EG488" s="43"/>
      <c r="EH488" s="43"/>
      <c r="EI488" s="43"/>
      <c r="EJ488" s="115"/>
      <c r="EM488" s="50"/>
      <c r="EN488" s="115"/>
      <c r="EO488" s="222"/>
      <c r="EP488" s="223"/>
      <c r="ET488" s="221"/>
      <c r="EW488" s="50"/>
      <c r="EX488" s="115"/>
      <c r="EY488" s="43"/>
      <c r="EZ488" s="43"/>
      <c r="FA488" s="43"/>
      <c r="FB488" s="115"/>
      <c r="FE488" s="50"/>
      <c r="FF488" s="115"/>
      <c r="FG488" s="222"/>
      <c r="FH488" s="223"/>
      <c r="FL488" s="221"/>
      <c r="FO488" s="50"/>
      <c r="FP488" s="115"/>
      <c r="FQ488" s="43"/>
      <c r="FR488" s="43"/>
      <c r="FS488" s="43"/>
      <c r="FT488" s="115"/>
      <c r="FW488" s="50"/>
      <c r="FX488" s="115"/>
      <c r="FY488" s="222"/>
      <c r="FZ488" s="223"/>
      <c r="GD488" s="221"/>
      <c r="GG488" s="50"/>
      <c r="GH488" s="115"/>
      <c r="GI488" s="43"/>
      <c r="GJ488" s="43"/>
      <c r="GK488" s="43"/>
      <c r="GL488" s="115"/>
      <c r="GO488" s="50"/>
      <c r="GP488" s="115"/>
      <c r="GQ488" s="222"/>
    </row>
    <row r="489">
      <c r="A489" s="218"/>
      <c r="B489" s="219"/>
      <c r="C489" s="15"/>
      <c r="D489" s="15"/>
      <c r="E489" s="15"/>
      <c r="F489" s="71"/>
      <c r="G489" s="15"/>
      <c r="H489" s="15"/>
      <c r="I489" s="28"/>
      <c r="J489" s="71"/>
      <c r="K489" s="35"/>
      <c r="L489" s="35"/>
      <c r="M489" s="35"/>
      <c r="N489" s="71"/>
      <c r="O489" s="15"/>
      <c r="P489" s="15"/>
      <c r="Q489" s="28"/>
      <c r="R489" s="71"/>
      <c r="S489" s="173"/>
      <c r="T489" s="219"/>
      <c r="U489" s="15"/>
      <c r="V489" s="15"/>
      <c r="W489" s="15"/>
      <c r="X489" s="165"/>
      <c r="Y489" s="15"/>
      <c r="Z489" s="15"/>
      <c r="AA489" s="28"/>
      <c r="AB489" s="71"/>
      <c r="AC489" s="35"/>
      <c r="AD489" s="35"/>
      <c r="AE489" s="35"/>
      <c r="AF489" s="71"/>
      <c r="AG489" s="15"/>
      <c r="AH489" s="15"/>
      <c r="AI489" s="15"/>
      <c r="AJ489" s="71"/>
      <c r="AK489" s="173"/>
      <c r="AL489" s="219"/>
      <c r="AM489" s="15"/>
      <c r="AN489" s="15"/>
      <c r="AO489" s="15"/>
      <c r="AP489" s="165"/>
      <c r="AQ489" s="15"/>
      <c r="AR489" s="15"/>
      <c r="AS489" s="28"/>
      <c r="AT489" s="71"/>
      <c r="AU489" s="35"/>
      <c r="AV489" s="35"/>
      <c r="AW489" s="35"/>
      <c r="AX489" s="71"/>
      <c r="AY489" s="15"/>
      <c r="AZ489" s="15"/>
      <c r="BA489" s="28"/>
      <c r="BB489" s="71"/>
      <c r="BC489" s="173"/>
      <c r="BD489" s="220"/>
      <c r="BH489" s="221"/>
      <c r="BK489" s="50"/>
      <c r="BL489" s="115"/>
      <c r="BM489" s="43"/>
      <c r="BN489" s="43"/>
      <c r="BO489" s="43"/>
      <c r="BP489" s="115"/>
      <c r="BS489" s="50"/>
      <c r="BT489" s="115"/>
      <c r="BU489" s="222"/>
      <c r="BV489" s="223"/>
      <c r="BZ489" s="221"/>
      <c r="CC489" s="50"/>
      <c r="CD489" s="115"/>
      <c r="CE489" s="43"/>
      <c r="CF489" s="43"/>
      <c r="CG489" s="43"/>
      <c r="CH489" s="115"/>
      <c r="CK489" s="50"/>
      <c r="CL489" s="115"/>
      <c r="CM489" s="222"/>
      <c r="CN489" s="223"/>
      <c r="CR489" s="221"/>
      <c r="CU489" s="50"/>
      <c r="CV489" s="115"/>
      <c r="CW489" s="43"/>
      <c r="CX489" s="43"/>
      <c r="CY489" s="43"/>
      <c r="CZ489" s="115"/>
      <c r="DC489" s="50"/>
      <c r="DD489" s="115"/>
      <c r="DE489" s="222"/>
      <c r="DF489" s="223"/>
      <c r="DJ489" s="221"/>
      <c r="DM489" s="50"/>
      <c r="DN489" s="115"/>
      <c r="DO489" s="43"/>
      <c r="DP489" s="43"/>
      <c r="DQ489" s="43"/>
      <c r="DR489" s="115"/>
      <c r="DU489" s="50"/>
      <c r="DV489" s="115"/>
      <c r="DW489" s="222"/>
      <c r="DX489" s="223"/>
      <c r="EB489" s="221"/>
      <c r="EE489" s="50"/>
      <c r="EF489" s="115"/>
      <c r="EG489" s="43"/>
      <c r="EH489" s="43"/>
      <c r="EI489" s="43"/>
      <c r="EJ489" s="115"/>
      <c r="EM489" s="50"/>
      <c r="EN489" s="115"/>
      <c r="EO489" s="222"/>
      <c r="EP489" s="223"/>
      <c r="ET489" s="221"/>
      <c r="EW489" s="50"/>
      <c r="EX489" s="115"/>
      <c r="EY489" s="43"/>
      <c r="EZ489" s="43"/>
      <c r="FA489" s="43"/>
      <c r="FB489" s="115"/>
      <c r="FE489" s="50"/>
      <c r="FF489" s="115"/>
      <c r="FG489" s="222"/>
      <c r="FH489" s="223"/>
      <c r="FL489" s="221"/>
      <c r="FO489" s="50"/>
      <c r="FP489" s="115"/>
      <c r="FQ489" s="43"/>
      <c r="FR489" s="43"/>
      <c r="FS489" s="43"/>
      <c r="FT489" s="115"/>
      <c r="FW489" s="50"/>
      <c r="FX489" s="115"/>
      <c r="FY489" s="222"/>
      <c r="FZ489" s="223"/>
      <c r="GD489" s="221"/>
      <c r="GG489" s="50"/>
      <c r="GH489" s="115"/>
      <c r="GI489" s="43"/>
      <c r="GJ489" s="43"/>
      <c r="GK489" s="43"/>
      <c r="GL489" s="115"/>
      <c r="GO489" s="50"/>
      <c r="GP489" s="115"/>
      <c r="GQ489" s="222"/>
    </row>
    <row r="490">
      <c r="A490" s="218"/>
      <c r="B490" s="219"/>
      <c r="C490" s="15"/>
      <c r="D490" s="15"/>
      <c r="E490" s="15"/>
      <c r="F490" s="71"/>
      <c r="G490" s="15"/>
      <c r="H490" s="15"/>
      <c r="I490" s="28"/>
      <c r="J490" s="71"/>
      <c r="K490" s="35"/>
      <c r="L490" s="35"/>
      <c r="M490" s="35"/>
      <c r="N490" s="71"/>
      <c r="O490" s="15"/>
      <c r="P490" s="15"/>
      <c r="Q490" s="28"/>
      <c r="R490" s="71"/>
      <c r="S490" s="173"/>
      <c r="T490" s="219"/>
      <c r="U490" s="15"/>
      <c r="V490" s="15"/>
      <c r="W490" s="15"/>
      <c r="X490" s="165"/>
      <c r="Y490" s="15"/>
      <c r="Z490" s="15"/>
      <c r="AA490" s="28"/>
      <c r="AB490" s="71"/>
      <c r="AC490" s="35"/>
      <c r="AD490" s="35"/>
      <c r="AE490" s="35"/>
      <c r="AF490" s="71"/>
      <c r="AG490" s="15"/>
      <c r="AH490" s="15"/>
      <c r="AI490" s="15"/>
      <c r="AJ490" s="71"/>
      <c r="AK490" s="173"/>
      <c r="AL490" s="219"/>
      <c r="AM490" s="15"/>
      <c r="AN490" s="15"/>
      <c r="AO490" s="15"/>
      <c r="AP490" s="165"/>
      <c r="AQ490" s="15"/>
      <c r="AR490" s="15"/>
      <c r="AS490" s="28"/>
      <c r="AT490" s="71"/>
      <c r="AU490" s="35"/>
      <c r="AV490" s="35"/>
      <c r="AW490" s="35"/>
      <c r="AX490" s="71"/>
      <c r="AY490" s="15"/>
      <c r="AZ490" s="15"/>
      <c r="BA490" s="28"/>
      <c r="BB490" s="71"/>
      <c r="BC490" s="173"/>
      <c r="BD490" s="220"/>
      <c r="BH490" s="221"/>
      <c r="BK490" s="50"/>
      <c r="BL490" s="115"/>
      <c r="BM490" s="43"/>
      <c r="BN490" s="43"/>
      <c r="BO490" s="43"/>
      <c r="BP490" s="115"/>
      <c r="BS490" s="50"/>
      <c r="BT490" s="115"/>
      <c r="BU490" s="222"/>
      <c r="BV490" s="223"/>
      <c r="BZ490" s="221"/>
      <c r="CC490" s="50"/>
      <c r="CD490" s="115"/>
      <c r="CE490" s="43"/>
      <c r="CF490" s="43"/>
      <c r="CG490" s="43"/>
      <c r="CH490" s="115"/>
      <c r="CK490" s="50"/>
      <c r="CL490" s="115"/>
      <c r="CM490" s="222"/>
      <c r="CN490" s="223"/>
      <c r="CR490" s="221"/>
      <c r="CU490" s="50"/>
      <c r="CV490" s="115"/>
      <c r="CW490" s="43"/>
      <c r="CX490" s="43"/>
      <c r="CY490" s="43"/>
      <c r="CZ490" s="115"/>
      <c r="DC490" s="50"/>
      <c r="DD490" s="115"/>
      <c r="DE490" s="222"/>
      <c r="DF490" s="223"/>
      <c r="DJ490" s="221"/>
      <c r="DM490" s="50"/>
      <c r="DN490" s="115"/>
      <c r="DO490" s="43"/>
      <c r="DP490" s="43"/>
      <c r="DQ490" s="43"/>
      <c r="DR490" s="115"/>
      <c r="DU490" s="50"/>
      <c r="DV490" s="115"/>
      <c r="DW490" s="222"/>
      <c r="DX490" s="223"/>
      <c r="EB490" s="221"/>
      <c r="EE490" s="50"/>
      <c r="EF490" s="115"/>
      <c r="EG490" s="43"/>
      <c r="EH490" s="43"/>
      <c r="EI490" s="43"/>
      <c r="EJ490" s="115"/>
      <c r="EM490" s="50"/>
      <c r="EN490" s="115"/>
      <c r="EO490" s="222"/>
      <c r="EP490" s="223"/>
      <c r="ET490" s="221"/>
      <c r="EW490" s="50"/>
      <c r="EX490" s="115"/>
      <c r="EY490" s="43"/>
      <c r="EZ490" s="43"/>
      <c r="FA490" s="43"/>
      <c r="FB490" s="115"/>
      <c r="FE490" s="50"/>
      <c r="FF490" s="115"/>
      <c r="FG490" s="222"/>
      <c r="FH490" s="223"/>
      <c r="FL490" s="221"/>
      <c r="FO490" s="50"/>
      <c r="FP490" s="115"/>
      <c r="FQ490" s="43"/>
      <c r="FR490" s="43"/>
      <c r="FS490" s="43"/>
      <c r="FT490" s="115"/>
      <c r="FW490" s="50"/>
      <c r="FX490" s="115"/>
      <c r="FY490" s="222"/>
      <c r="FZ490" s="223"/>
      <c r="GD490" s="221"/>
      <c r="GG490" s="50"/>
      <c r="GH490" s="115"/>
      <c r="GI490" s="43"/>
      <c r="GJ490" s="43"/>
      <c r="GK490" s="43"/>
      <c r="GL490" s="115"/>
      <c r="GO490" s="50"/>
      <c r="GP490" s="115"/>
      <c r="GQ490" s="222"/>
    </row>
    <row r="491">
      <c r="A491" s="218"/>
      <c r="B491" s="219"/>
      <c r="C491" s="15"/>
      <c r="D491" s="15"/>
      <c r="E491" s="15"/>
      <c r="F491" s="71"/>
      <c r="G491" s="15"/>
      <c r="H491" s="15"/>
      <c r="I491" s="28"/>
      <c r="J491" s="71"/>
      <c r="K491" s="35"/>
      <c r="L491" s="35"/>
      <c r="M491" s="35"/>
      <c r="N491" s="71"/>
      <c r="O491" s="15"/>
      <c r="P491" s="15"/>
      <c r="Q491" s="28"/>
      <c r="R491" s="71"/>
      <c r="S491" s="173"/>
      <c r="T491" s="219"/>
      <c r="U491" s="15"/>
      <c r="V491" s="15"/>
      <c r="W491" s="15"/>
      <c r="X491" s="165"/>
      <c r="Y491" s="15"/>
      <c r="Z491" s="15"/>
      <c r="AA491" s="28"/>
      <c r="AB491" s="71"/>
      <c r="AC491" s="35"/>
      <c r="AD491" s="35"/>
      <c r="AE491" s="35"/>
      <c r="AF491" s="71"/>
      <c r="AG491" s="15"/>
      <c r="AH491" s="15"/>
      <c r="AI491" s="15"/>
      <c r="AJ491" s="71"/>
      <c r="AK491" s="173"/>
      <c r="AL491" s="219"/>
      <c r="AM491" s="15"/>
      <c r="AN491" s="15"/>
      <c r="AO491" s="15"/>
      <c r="AP491" s="165"/>
      <c r="AQ491" s="15"/>
      <c r="AR491" s="15"/>
      <c r="AS491" s="28"/>
      <c r="AT491" s="71"/>
      <c r="AU491" s="35"/>
      <c r="AV491" s="35"/>
      <c r="AW491" s="35"/>
      <c r="AX491" s="71"/>
      <c r="AY491" s="15"/>
      <c r="AZ491" s="15"/>
      <c r="BA491" s="28"/>
      <c r="BB491" s="71"/>
      <c r="BC491" s="173"/>
      <c r="BD491" s="220"/>
      <c r="BH491" s="221"/>
      <c r="BK491" s="50"/>
      <c r="BL491" s="115"/>
      <c r="BM491" s="43"/>
      <c r="BN491" s="43"/>
      <c r="BO491" s="43"/>
      <c r="BP491" s="115"/>
      <c r="BS491" s="50"/>
      <c r="BT491" s="115"/>
      <c r="BU491" s="222"/>
      <c r="BV491" s="223"/>
      <c r="BZ491" s="221"/>
      <c r="CC491" s="50"/>
      <c r="CD491" s="115"/>
      <c r="CE491" s="43"/>
      <c r="CF491" s="43"/>
      <c r="CG491" s="43"/>
      <c r="CH491" s="115"/>
      <c r="CK491" s="50"/>
      <c r="CL491" s="115"/>
      <c r="CM491" s="222"/>
      <c r="CN491" s="223"/>
      <c r="CR491" s="221"/>
      <c r="CU491" s="50"/>
      <c r="CV491" s="115"/>
      <c r="CW491" s="43"/>
      <c r="CX491" s="43"/>
      <c r="CY491" s="43"/>
      <c r="CZ491" s="115"/>
      <c r="DC491" s="50"/>
      <c r="DD491" s="115"/>
      <c r="DE491" s="222"/>
      <c r="DF491" s="223"/>
      <c r="DJ491" s="221"/>
      <c r="DM491" s="50"/>
      <c r="DN491" s="115"/>
      <c r="DO491" s="43"/>
      <c r="DP491" s="43"/>
      <c r="DQ491" s="43"/>
      <c r="DR491" s="115"/>
      <c r="DU491" s="50"/>
      <c r="DV491" s="115"/>
      <c r="DW491" s="222"/>
      <c r="DX491" s="223"/>
      <c r="EB491" s="221"/>
      <c r="EE491" s="50"/>
      <c r="EF491" s="115"/>
      <c r="EG491" s="43"/>
      <c r="EH491" s="43"/>
      <c r="EI491" s="43"/>
      <c r="EJ491" s="115"/>
      <c r="EM491" s="50"/>
      <c r="EN491" s="115"/>
      <c r="EO491" s="222"/>
      <c r="EP491" s="223"/>
      <c r="ET491" s="221"/>
      <c r="EW491" s="50"/>
      <c r="EX491" s="115"/>
      <c r="EY491" s="43"/>
      <c r="EZ491" s="43"/>
      <c r="FA491" s="43"/>
      <c r="FB491" s="115"/>
      <c r="FE491" s="50"/>
      <c r="FF491" s="115"/>
      <c r="FG491" s="222"/>
      <c r="FH491" s="223"/>
      <c r="FL491" s="221"/>
      <c r="FO491" s="50"/>
      <c r="FP491" s="115"/>
      <c r="FQ491" s="43"/>
      <c r="FR491" s="43"/>
      <c r="FS491" s="43"/>
      <c r="FT491" s="115"/>
      <c r="FW491" s="50"/>
      <c r="FX491" s="115"/>
      <c r="FY491" s="222"/>
      <c r="FZ491" s="223"/>
      <c r="GD491" s="221"/>
      <c r="GG491" s="50"/>
      <c r="GH491" s="115"/>
      <c r="GI491" s="43"/>
      <c r="GJ491" s="43"/>
      <c r="GK491" s="43"/>
      <c r="GL491" s="115"/>
      <c r="GO491" s="50"/>
      <c r="GP491" s="115"/>
      <c r="GQ491" s="222"/>
    </row>
    <row r="492">
      <c r="A492" s="218"/>
      <c r="B492" s="219"/>
      <c r="C492" s="15"/>
      <c r="D492" s="15"/>
      <c r="E492" s="15"/>
      <c r="F492" s="71"/>
      <c r="G492" s="15"/>
      <c r="H492" s="15"/>
      <c r="I492" s="28"/>
      <c r="J492" s="71"/>
      <c r="K492" s="35"/>
      <c r="L492" s="35"/>
      <c r="M492" s="35"/>
      <c r="N492" s="71"/>
      <c r="O492" s="15"/>
      <c r="P492" s="15"/>
      <c r="Q492" s="28"/>
      <c r="R492" s="71"/>
      <c r="S492" s="173"/>
      <c r="T492" s="219"/>
      <c r="U492" s="15"/>
      <c r="V492" s="15"/>
      <c r="W492" s="15"/>
      <c r="X492" s="165"/>
      <c r="Y492" s="15"/>
      <c r="Z492" s="15"/>
      <c r="AA492" s="28"/>
      <c r="AB492" s="71"/>
      <c r="AC492" s="35"/>
      <c r="AD492" s="35"/>
      <c r="AE492" s="35"/>
      <c r="AF492" s="71"/>
      <c r="AG492" s="15"/>
      <c r="AH492" s="15"/>
      <c r="AI492" s="15"/>
      <c r="AJ492" s="71"/>
      <c r="AK492" s="173"/>
      <c r="AL492" s="219"/>
      <c r="AM492" s="15"/>
      <c r="AN492" s="15"/>
      <c r="AO492" s="15"/>
      <c r="AP492" s="165"/>
      <c r="AQ492" s="15"/>
      <c r="AR492" s="15"/>
      <c r="AS492" s="28"/>
      <c r="AT492" s="71"/>
      <c r="AU492" s="35"/>
      <c r="AV492" s="35"/>
      <c r="AW492" s="35"/>
      <c r="AX492" s="71"/>
      <c r="AY492" s="15"/>
      <c r="AZ492" s="15"/>
      <c r="BA492" s="28"/>
      <c r="BB492" s="71"/>
      <c r="BC492" s="173"/>
      <c r="BD492" s="220"/>
      <c r="BH492" s="221"/>
      <c r="BK492" s="50"/>
      <c r="BL492" s="115"/>
      <c r="BM492" s="43"/>
      <c r="BN492" s="43"/>
      <c r="BO492" s="43"/>
      <c r="BP492" s="115"/>
      <c r="BS492" s="50"/>
      <c r="BT492" s="115"/>
      <c r="BU492" s="222"/>
      <c r="BV492" s="223"/>
      <c r="BZ492" s="221"/>
      <c r="CC492" s="50"/>
      <c r="CD492" s="115"/>
      <c r="CE492" s="43"/>
      <c r="CF492" s="43"/>
      <c r="CG492" s="43"/>
      <c r="CH492" s="115"/>
      <c r="CK492" s="50"/>
      <c r="CL492" s="115"/>
      <c r="CM492" s="222"/>
      <c r="CN492" s="223"/>
      <c r="CR492" s="221"/>
      <c r="CU492" s="50"/>
      <c r="CV492" s="115"/>
      <c r="CW492" s="43"/>
      <c r="CX492" s="43"/>
      <c r="CY492" s="43"/>
      <c r="CZ492" s="115"/>
      <c r="DC492" s="50"/>
      <c r="DD492" s="115"/>
      <c r="DE492" s="222"/>
      <c r="DF492" s="223"/>
      <c r="DJ492" s="221"/>
      <c r="DM492" s="50"/>
      <c r="DN492" s="115"/>
      <c r="DO492" s="43"/>
      <c r="DP492" s="43"/>
      <c r="DQ492" s="43"/>
      <c r="DR492" s="115"/>
      <c r="DU492" s="50"/>
      <c r="DV492" s="115"/>
      <c r="DW492" s="222"/>
      <c r="DX492" s="223"/>
      <c r="EB492" s="221"/>
      <c r="EE492" s="50"/>
      <c r="EF492" s="115"/>
      <c r="EG492" s="43"/>
      <c r="EH492" s="43"/>
      <c r="EI492" s="43"/>
      <c r="EJ492" s="115"/>
      <c r="EM492" s="50"/>
      <c r="EN492" s="115"/>
      <c r="EO492" s="222"/>
      <c r="EP492" s="223"/>
      <c r="ET492" s="221"/>
      <c r="EW492" s="50"/>
      <c r="EX492" s="115"/>
      <c r="EY492" s="43"/>
      <c r="EZ492" s="43"/>
      <c r="FA492" s="43"/>
      <c r="FB492" s="115"/>
      <c r="FE492" s="50"/>
      <c r="FF492" s="115"/>
      <c r="FG492" s="222"/>
      <c r="FH492" s="223"/>
      <c r="FL492" s="221"/>
      <c r="FO492" s="50"/>
      <c r="FP492" s="115"/>
      <c r="FQ492" s="43"/>
      <c r="FR492" s="43"/>
      <c r="FS492" s="43"/>
      <c r="FT492" s="115"/>
      <c r="FW492" s="50"/>
      <c r="FX492" s="115"/>
      <c r="FY492" s="222"/>
      <c r="FZ492" s="223"/>
      <c r="GD492" s="221"/>
      <c r="GG492" s="50"/>
      <c r="GH492" s="115"/>
      <c r="GI492" s="43"/>
      <c r="GJ492" s="43"/>
      <c r="GK492" s="43"/>
      <c r="GL492" s="115"/>
      <c r="GO492" s="50"/>
      <c r="GP492" s="115"/>
      <c r="GQ492" s="222"/>
    </row>
    <row r="493">
      <c r="A493" s="218"/>
      <c r="B493" s="219"/>
      <c r="C493" s="15"/>
      <c r="D493" s="15"/>
      <c r="E493" s="15"/>
      <c r="F493" s="71"/>
      <c r="G493" s="15"/>
      <c r="H493" s="15"/>
      <c r="I493" s="28"/>
      <c r="J493" s="71"/>
      <c r="K493" s="35"/>
      <c r="L493" s="35"/>
      <c r="M493" s="35"/>
      <c r="N493" s="71"/>
      <c r="O493" s="15"/>
      <c r="P493" s="15"/>
      <c r="Q493" s="28"/>
      <c r="R493" s="71"/>
      <c r="S493" s="173"/>
      <c r="T493" s="219"/>
      <c r="U493" s="15"/>
      <c r="V493" s="15"/>
      <c r="W493" s="15"/>
      <c r="X493" s="165"/>
      <c r="Y493" s="15"/>
      <c r="Z493" s="15"/>
      <c r="AA493" s="28"/>
      <c r="AB493" s="71"/>
      <c r="AC493" s="35"/>
      <c r="AD493" s="35"/>
      <c r="AE493" s="35"/>
      <c r="AF493" s="71"/>
      <c r="AG493" s="15"/>
      <c r="AH493" s="15"/>
      <c r="AI493" s="15"/>
      <c r="AJ493" s="71"/>
      <c r="AK493" s="173"/>
      <c r="AL493" s="219"/>
      <c r="AM493" s="15"/>
      <c r="AN493" s="15"/>
      <c r="AO493" s="15"/>
      <c r="AP493" s="165"/>
      <c r="AQ493" s="15"/>
      <c r="AR493" s="15"/>
      <c r="AS493" s="28"/>
      <c r="AT493" s="71"/>
      <c r="AU493" s="35"/>
      <c r="AV493" s="35"/>
      <c r="AW493" s="35"/>
      <c r="AX493" s="71"/>
      <c r="AY493" s="15"/>
      <c r="AZ493" s="15"/>
      <c r="BA493" s="28"/>
      <c r="BB493" s="71"/>
      <c r="BC493" s="173"/>
      <c r="BD493" s="220"/>
      <c r="BH493" s="221"/>
      <c r="BK493" s="50"/>
      <c r="BL493" s="115"/>
      <c r="BM493" s="43"/>
      <c r="BN493" s="43"/>
      <c r="BO493" s="43"/>
      <c r="BP493" s="115"/>
      <c r="BS493" s="50"/>
      <c r="BT493" s="115"/>
      <c r="BU493" s="222"/>
      <c r="BV493" s="223"/>
      <c r="BZ493" s="221"/>
      <c r="CC493" s="50"/>
      <c r="CD493" s="115"/>
      <c r="CE493" s="43"/>
      <c r="CF493" s="43"/>
      <c r="CG493" s="43"/>
      <c r="CH493" s="115"/>
      <c r="CK493" s="50"/>
      <c r="CL493" s="115"/>
      <c r="CM493" s="222"/>
      <c r="CN493" s="223"/>
      <c r="CR493" s="221"/>
      <c r="CU493" s="50"/>
      <c r="CV493" s="115"/>
      <c r="CW493" s="43"/>
      <c r="CX493" s="43"/>
      <c r="CY493" s="43"/>
      <c r="CZ493" s="115"/>
      <c r="DC493" s="50"/>
      <c r="DD493" s="115"/>
      <c r="DE493" s="222"/>
      <c r="DF493" s="223"/>
      <c r="DJ493" s="221"/>
      <c r="DM493" s="50"/>
      <c r="DN493" s="115"/>
      <c r="DO493" s="43"/>
      <c r="DP493" s="43"/>
      <c r="DQ493" s="43"/>
      <c r="DR493" s="115"/>
      <c r="DU493" s="50"/>
      <c r="DV493" s="115"/>
      <c r="DW493" s="222"/>
      <c r="DX493" s="223"/>
      <c r="EB493" s="221"/>
      <c r="EE493" s="50"/>
      <c r="EF493" s="115"/>
      <c r="EG493" s="43"/>
      <c r="EH493" s="43"/>
      <c r="EI493" s="43"/>
      <c r="EJ493" s="115"/>
      <c r="EM493" s="50"/>
      <c r="EN493" s="115"/>
      <c r="EO493" s="222"/>
      <c r="EP493" s="223"/>
      <c r="ET493" s="221"/>
      <c r="EW493" s="50"/>
      <c r="EX493" s="115"/>
      <c r="EY493" s="43"/>
      <c r="EZ493" s="43"/>
      <c r="FA493" s="43"/>
      <c r="FB493" s="115"/>
      <c r="FE493" s="50"/>
      <c r="FF493" s="115"/>
      <c r="FG493" s="222"/>
      <c r="FH493" s="223"/>
      <c r="FL493" s="221"/>
      <c r="FO493" s="50"/>
      <c r="FP493" s="115"/>
      <c r="FQ493" s="43"/>
      <c r="FR493" s="43"/>
      <c r="FS493" s="43"/>
      <c r="FT493" s="115"/>
      <c r="FW493" s="50"/>
      <c r="FX493" s="115"/>
      <c r="FY493" s="222"/>
      <c r="FZ493" s="223"/>
      <c r="GD493" s="221"/>
      <c r="GG493" s="50"/>
      <c r="GH493" s="115"/>
      <c r="GI493" s="43"/>
      <c r="GJ493" s="43"/>
      <c r="GK493" s="43"/>
      <c r="GL493" s="115"/>
      <c r="GO493" s="50"/>
      <c r="GP493" s="115"/>
      <c r="GQ493" s="222"/>
    </row>
    <row r="494">
      <c r="A494" s="218"/>
      <c r="B494" s="219"/>
      <c r="C494" s="15"/>
      <c r="D494" s="15"/>
      <c r="E494" s="15"/>
      <c r="F494" s="71"/>
      <c r="G494" s="15"/>
      <c r="H494" s="15"/>
      <c r="I494" s="28"/>
      <c r="J494" s="71"/>
      <c r="K494" s="35"/>
      <c r="L494" s="35"/>
      <c r="M494" s="35"/>
      <c r="N494" s="71"/>
      <c r="O494" s="15"/>
      <c r="P494" s="15"/>
      <c r="Q494" s="28"/>
      <c r="R494" s="71"/>
      <c r="S494" s="173"/>
      <c r="T494" s="219"/>
      <c r="U494" s="15"/>
      <c r="V494" s="15"/>
      <c r="W494" s="15"/>
      <c r="X494" s="165"/>
      <c r="Y494" s="15"/>
      <c r="Z494" s="15"/>
      <c r="AA494" s="28"/>
      <c r="AB494" s="71"/>
      <c r="AC494" s="35"/>
      <c r="AD494" s="35"/>
      <c r="AE494" s="35"/>
      <c r="AF494" s="71"/>
      <c r="AG494" s="15"/>
      <c r="AH494" s="15"/>
      <c r="AI494" s="15"/>
      <c r="AJ494" s="71"/>
      <c r="AK494" s="173"/>
      <c r="AL494" s="219"/>
      <c r="AM494" s="15"/>
      <c r="AN494" s="15"/>
      <c r="AO494" s="15"/>
      <c r="AP494" s="165"/>
      <c r="AQ494" s="15"/>
      <c r="AR494" s="15"/>
      <c r="AS494" s="28"/>
      <c r="AT494" s="71"/>
      <c r="AU494" s="35"/>
      <c r="AV494" s="35"/>
      <c r="AW494" s="35"/>
      <c r="AX494" s="71"/>
      <c r="AY494" s="15"/>
      <c r="AZ494" s="15"/>
      <c r="BA494" s="28"/>
      <c r="BB494" s="71"/>
      <c r="BC494" s="173"/>
      <c r="BD494" s="220"/>
      <c r="BH494" s="221"/>
      <c r="BK494" s="50"/>
      <c r="BL494" s="115"/>
      <c r="BM494" s="43"/>
      <c r="BN494" s="43"/>
      <c r="BO494" s="43"/>
      <c r="BP494" s="115"/>
      <c r="BS494" s="50"/>
      <c r="BT494" s="115"/>
      <c r="BU494" s="222"/>
      <c r="BV494" s="223"/>
      <c r="BZ494" s="221"/>
      <c r="CC494" s="50"/>
      <c r="CD494" s="115"/>
      <c r="CE494" s="43"/>
      <c r="CF494" s="43"/>
      <c r="CG494" s="43"/>
      <c r="CH494" s="115"/>
      <c r="CK494" s="50"/>
      <c r="CL494" s="115"/>
      <c r="CM494" s="222"/>
      <c r="CN494" s="223"/>
      <c r="CR494" s="221"/>
      <c r="CU494" s="50"/>
      <c r="CV494" s="115"/>
      <c r="CW494" s="43"/>
      <c r="CX494" s="43"/>
      <c r="CY494" s="43"/>
      <c r="CZ494" s="115"/>
      <c r="DC494" s="50"/>
      <c r="DD494" s="115"/>
      <c r="DE494" s="222"/>
      <c r="DF494" s="223"/>
      <c r="DJ494" s="221"/>
      <c r="DM494" s="50"/>
      <c r="DN494" s="115"/>
      <c r="DO494" s="43"/>
      <c r="DP494" s="43"/>
      <c r="DQ494" s="43"/>
      <c r="DR494" s="115"/>
      <c r="DU494" s="50"/>
      <c r="DV494" s="115"/>
      <c r="DW494" s="222"/>
      <c r="DX494" s="223"/>
      <c r="EB494" s="221"/>
      <c r="EE494" s="50"/>
      <c r="EF494" s="115"/>
      <c r="EG494" s="43"/>
      <c r="EH494" s="43"/>
      <c r="EI494" s="43"/>
      <c r="EJ494" s="115"/>
      <c r="EM494" s="50"/>
      <c r="EN494" s="115"/>
      <c r="EO494" s="222"/>
      <c r="EP494" s="223"/>
      <c r="ET494" s="221"/>
      <c r="EW494" s="50"/>
      <c r="EX494" s="115"/>
      <c r="EY494" s="43"/>
      <c r="EZ494" s="43"/>
      <c r="FA494" s="43"/>
      <c r="FB494" s="115"/>
      <c r="FE494" s="50"/>
      <c r="FF494" s="115"/>
      <c r="FG494" s="222"/>
      <c r="FH494" s="223"/>
      <c r="FL494" s="221"/>
      <c r="FO494" s="50"/>
      <c r="FP494" s="115"/>
      <c r="FQ494" s="43"/>
      <c r="FR494" s="43"/>
      <c r="FS494" s="43"/>
      <c r="FT494" s="115"/>
      <c r="FW494" s="50"/>
      <c r="FX494" s="115"/>
      <c r="FY494" s="222"/>
      <c r="FZ494" s="223"/>
      <c r="GD494" s="221"/>
      <c r="GG494" s="50"/>
      <c r="GH494" s="115"/>
      <c r="GI494" s="43"/>
      <c r="GJ494" s="43"/>
      <c r="GK494" s="43"/>
      <c r="GL494" s="115"/>
      <c r="GO494" s="50"/>
      <c r="GP494" s="115"/>
      <c r="GQ494" s="222"/>
    </row>
    <row r="495">
      <c r="A495" s="218"/>
      <c r="B495" s="219"/>
      <c r="C495" s="15"/>
      <c r="D495" s="15"/>
      <c r="E495" s="15"/>
      <c r="F495" s="71"/>
      <c r="G495" s="15"/>
      <c r="H495" s="15"/>
      <c r="I495" s="28"/>
      <c r="J495" s="71"/>
      <c r="K495" s="35"/>
      <c r="L495" s="35"/>
      <c r="M495" s="35"/>
      <c r="N495" s="71"/>
      <c r="O495" s="15"/>
      <c r="P495" s="15"/>
      <c r="Q495" s="28"/>
      <c r="R495" s="71"/>
      <c r="S495" s="173"/>
      <c r="T495" s="219"/>
      <c r="U495" s="15"/>
      <c r="V495" s="15"/>
      <c r="W495" s="15"/>
      <c r="X495" s="165"/>
      <c r="Y495" s="15"/>
      <c r="Z495" s="15"/>
      <c r="AA495" s="28"/>
      <c r="AB495" s="71"/>
      <c r="AC495" s="35"/>
      <c r="AD495" s="35"/>
      <c r="AE495" s="35"/>
      <c r="AF495" s="71"/>
      <c r="AG495" s="15"/>
      <c r="AH495" s="15"/>
      <c r="AI495" s="15"/>
      <c r="AJ495" s="71"/>
      <c r="AK495" s="173"/>
      <c r="AL495" s="219"/>
      <c r="AM495" s="15"/>
      <c r="AN495" s="15"/>
      <c r="AO495" s="15"/>
      <c r="AP495" s="165"/>
      <c r="AQ495" s="15"/>
      <c r="AR495" s="15"/>
      <c r="AS495" s="28"/>
      <c r="AT495" s="71"/>
      <c r="AU495" s="35"/>
      <c r="AV495" s="35"/>
      <c r="AW495" s="35"/>
      <c r="AX495" s="71"/>
      <c r="AY495" s="15"/>
      <c r="AZ495" s="15"/>
      <c r="BA495" s="28"/>
      <c r="BB495" s="71"/>
      <c r="BC495" s="173"/>
      <c r="BD495" s="220"/>
      <c r="BH495" s="221"/>
      <c r="BK495" s="50"/>
      <c r="BL495" s="115"/>
      <c r="BM495" s="43"/>
      <c r="BN495" s="43"/>
      <c r="BO495" s="43"/>
      <c r="BP495" s="115"/>
      <c r="BS495" s="50"/>
      <c r="BT495" s="115"/>
      <c r="BU495" s="222"/>
      <c r="BV495" s="223"/>
      <c r="BZ495" s="221"/>
      <c r="CC495" s="50"/>
      <c r="CD495" s="115"/>
      <c r="CE495" s="43"/>
      <c r="CF495" s="43"/>
      <c r="CG495" s="43"/>
      <c r="CH495" s="115"/>
      <c r="CK495" s="50"/>
      <c r="CL495" s="115"/>
      <c r="CM495" s="222"/>
      <c r="CN495" s="223"/>
      <c r="CR495" s="221"/>
      <c r="CU495" s="50"/>
      <c r="CV495" s="115"/>
      <c r="CW495" s="43"/>
      <c r="CX495" s="43"/>
      <c r="CY495" s="43"/>
      <c r="CZ495" s="115"/>
      <c r="DC495" s="50"/>
      <c r="DD495" s="115"/>
      <c r="DE495" s="222"/>
      <c r="DF495" s="223"/>
      <c r="DJ495" s="221"/>
      <c r="DM495" s="50"/>
      <c r="DN495" s="115"/>
      <c r="DO495" s="43"/>
      <c r="DP495" s="43"/>
      <c r="DQ495" s="43"/>
      <c r="DR495" s="115"/>
      <c r="DU495" s="50"/>
      <c r="DV495" s="115"/>
      <c r="DW495" s="222"/>
      <c r="DX495" s="223"/>
      <c r="EB495" s="221"/>
      <c r="EE495" s="50"/>
      <c r="EF495" s="115"/>
      <c r="EG495" s="43"/>
      <c r="EH495" s="43"/>
      <c r="EI495" s="43"/>
      <c r="EJ495" s="115"/>
      <c r="EM495" s="50"/>
      <c r="EN495" s="115"/>
      <c r="EO495" s="222"/>
      <c r="EP495" s="223"/>
      <c r="ET495" s="221"/>
      <c r="EW495" s="50"/>
      <c r="EX495" s="115"/>
      <c r="EY495" s="43"/>
      <c r="EZ495" s="43"/>
      <c r="FA495" s="43"/>
      <c r="FB495" s="115"/>
      <c r="FE495" s="50"/>
      <c r="FF495" s="115"/>
      <c r="FG495" s="222"/>
      <c r="FH495" s="223"/>
      <c r="FL495" s="221"/>
      <c r="FO495" s="50"/>
      <c r="FP495" s="115"/>
      <c r="FQ495" s="43"/>
      <c r="FR495" s="43"/>
      <c r="FS495" s="43"/>
      <c r="FT495" s="115"/>
      <c r="FW495" s="50"/>
      <c r="FX495" s="115"/>
      <c r="FY495" s="222"/>
      <c r="FZ495" s="223"/>
      <c r="GD495" s="221"/>
      <c r="GG495" s="50"/>
      <c r="GH495" s="115"/>
      <c r="GI495" s="43"/>
      <c r="GJ495" s="43"/>
      <c r="GK495" s="43"/>
      <c r="GL495" s="115"/>
      <c r="GO495" s="50"/>
      <c r="GP495" s="115"/>
      <c r="GQ495" s="222"/>
    </row>
    <row r="496">
      <c r="A496" s="218"/>
      <c r="B496" s="219"/>
      <c r="C496" s="15"/>
      <c r="D496" s="15"/>
      <c r="E496" s="15"/>
      <c r="F496" s="71"/>
      <c r="G496" s="15"/>
      <c r="H496" s="15"/>
      <c r="I496" s="28"/>
      <c r="J496" s="71"/>
      <c r="K496" s="35"/>
      <c r="L496" s="35"/>
      <c r="M496" s="35"/>
      <c r="N496" s="71"/>
      <c r="O496" s="15"/>
      <c r="P496" s="15"/>
      <c r="Q496" s="28"/>
      <c r="R496" s="71"/>
      <c r="S496" s="173"/>
      <c r="T496" s="219"/>
      <c r="U496" s="15"/>
      <c r="V496" s="15"/>
      <c r="W496" s="15"/>
      <c r="X496" s="165"/>
      <c r="Y496" s="15"/>
      <c r="Z496" s="15"/>
      <c r="AA496" s="28"/>
      <c r="AB496" s="71"/>
      <c r="AC496" s="35"/>
      <c r="AD496" s="35"/>
      <c r="AE496" s="35"/>
      <c r="AF496" s="71"/>
      <c r="AG496" s="15"/>
      <c r="AH496" s="15"/>
      <c r="AI496" s="15"/>
      <c r="AJ496" s="71"/>
      <c r="AK496" s="173"/>
      <c r="AL496" s="219"/>
      <c r="AM496" s="15"/>
      <c r="AN496" s="15"/>
      <c r="AO496" s="15"/>
      <c r="AP496" s="165"/>
      <c r="AQ496" s="15"/>
      <c r="AR496" s="15"/>
      <c r="AS496" s="28"/>
      <c r="AT496" s="71"/>
      <c r="AU496" s="35"/>
      <c r="AV496" s="35"/>
      <c r="AW496" s="35"/>
      <c r="AX496" s="71"/>
      <c r="AY496" s="15"/>
      <c r="AZ496" s="15"/>
      <c r="BA496" s="28"/>
      <c r="BB496" s="71"/>
      <c r="BC496" s="173"/>
      <c r="BD496" s="220"/>
      <c r="BH496" s="221"/>
      <c r="BK496" s="50"/>
      <c r="BL496" s="115"/>
      <c r="BM496" s="43"/>
      <c r="BN496" s="43"/>
      <c r="BO496" s="43"/>
      <c r="BP496" s="115"/>
      <c r="BS496" s="50"/>
      <c r="BT496" s="115"/>
      <c r="BU496" s="222"/>
      <c r="BV496" s="223"/>
      <c r="BZ496" s="221"/>
      <c r="CC496" s="50"/>
      <c r="CD496" s="115"/>
      <c r="CE496" s="43"/>
      <c r="CF496" s="43"/>
      <c r="CG496" s="43"/>
      <c r="CH496" s="115"/>
      <c r="CK496" s="50"/>
      <c r="CL496" s="115"/>
      <c r="CM496" s="222"/>
      <c r="CN496" s="223"/>
      <c r="CR496" s="221"/>
      <c r="CU496" s="50"/>
      <c r="CV496" s="115"/>
      <c r="CW496" s="43"/>
      <c r="CX496" s="43"/>
      <c r="CY496" s="43"/>
      <c r="CZ496" s="115"/>
      <c r="DC496" s="50"/>
      <c r="DD496" s="115"/>
      <c r="DE496" s="222"/>
      <c r="DF496" s="223"/>
      <c r="DJ496" s="221"/>
      <c r="DM496" s="50"/>
      <c r="DN496" s="115"/>
      <c r="DO496" s="43"/>
      <c r="DP496" s="43"/>
      <c r="DQ496" s="43"/>
      <c r="DR496" s="115"/>
      <c r="DU496" s="50"/>
      <c r="DV496" s="115"/>
      <c r="DW496" s="222"/>
      <c r="DX496" s="223"/>
      <c r="EB496" s="221"/>
      <c r="EE496" s="50"/>
      <c r="EF496" s="115"/>
      <c r="EG496" s="43"/>
      <c r="EH496" s="43"/>
      <c r="EI496" s="43"/>
      <c r="EJ496" s="115"/>
      <c r="EM496" s="50"/>
      <c r="EN496" s="115"/>
      <c r="EO496" s="222"/>
      <c r="EP496" s="223"/>
      <c r="ET496" s="221"/>
      <c r="EW496" s="50"/>
      <c r="EX496" s="115"/>
      <c r="EY496" s="43"/>
      <c r="EZ496" s="43"/>
      <c r="FA496" s="43"/>
      <c r="FB496" s="115"/>
      <c r="FE496" s="50"/>
      <c r="FF496" s="115"/>
      <c r="FG496" s="222"/>
      <c r="FH496" s="223"/>
      <c r="FL496" s="221"/>
      <c r="FO496" s="50"/>
      <c r="FP496" s="115"/>
      <c r="FQ496" s="43"/>
      <c r="FR496" s="43"/>
      <c r="FS496" s="43"/>
      <c r="FT496" s="115"/>
      <c r="FW496" s="50"/>
      <c r="FX496" s="115"/>
      <c r="FY496" s="222"/>
      <c r="FZ496" s="223"/>
      <c r="GD496" s="221"/>
      <c r="GG496" s="50"/>
      <c r="GH496" s="115"/>
      <c r="GI496" s="43"/>
      <c r="GJ496" s="43"/>
      <c r="GK496" s="43"/>
      <c r="GL496" s="115"/>
      <c r="GO496" s="50"/>
      <c r="GP496" s="115"/>
      <c r="GQ496" s="222"/>
    </row>
    <row r="497">
      <c r="A497" s="218"/>
      <c r="B497" s="219"/>
      <c r="C497" s="15"/>
      <c r="D497" s="15"/>
      <c r="E497" s="15"/>
      <c r="F497" s="71"/>
      <c r="G497" s="15"/>
      <c r="H497" s="15"/>
      <c r="I497" s="28"/>
      <c r="J497" s="71"/>
      <c r="K497" s="35"/>
      <c r="L497" s="35"/>
      <c r="M497" s="35"/>
      <c r="N497" s="71"/>
      <c r="O497" s="15"/>
      <c r="P497" s="15"/>
      <c r="Q497" s="28"/>
      <c r="R497" s="71"/>
      <c r="S497" s="173"/>
      <c r="T497" s="219"/>
      <c r="U497" s="15"/>
      <c r="V497" s="15"/>
      <c r="W497" s="15"/>
      <c r="X497" s="165"/>
      <c r="Y497" s="15"/>
      <c r="Z497" s="15"/>
      <c r="AA497" s="28"/>
      <c r="AB497" s="71"/>
      <c r="AC497" s="35"/>
      <c r="AD497" s="35"/>
      <c r="AE497" s="35"/>
      <c r="AF497" s="71"/>
      <c r="AG497" s="15"/>
      <c r="AH497" s="15"/>
      <c r="AI497" s="15"/>
      <c r="AJ497" s="71"/>
      <c r="AK497" s="173"/>
      <c r="AL497" s="219"/>
      <c r="AM497" s="15"/>
      <c r="AN497" s="15"/>
      <c r="AO497" s="15"/>
      <c r="AP497" s="165"/>
      <c r="AQ497" s="15"/>
      <c r="AR497" s="15"/>
      <c r="AS497" s="28"/>
      <c r="AT497" s="71"/>
      <c r="AU497" s="35"/>
      <c r="AV497" s="35"/>
      <c r="AW497" s="35"/>
      <c r="AX497" s="71"/>
      <c r="AY497" s="15"/>
      <c r="AZ497" s="15"/>
      <c r="BA497" s="28"/>
      <c r="BB497" s="71"/>
      <c r="BC497" s="173"/>
      <c r="BD497" s="220"/>
      <c r="BH497" s="221"/>
      <c r="BK497" s="50"/>
      <c r="BL497" s="115"/>
      <c r="BM497" s="43"/>
      <c r="BN497" s="43"/>
      <c r="BO497" s="43"/>
      <c r="BP497" s="115"/>
      <c r="BS497" s="50"/>
      <c r="BT497" s="115"/>
      <c r="BU497" s="222"/>
      <c r="BV497" s="223"/>
      <c r="BZ497" s="221"/>
      <c r="CC497" s="50"/>
      <c r="CD497" s="115"/>
      <c r="CE497" s="43"/>
      <c r="CF497" s="43"/>
      <c r="CG497" s="43"/>
      <c r="CH497" s="115"/>
      <c r="CK497" s="50"/>
      <c r="CL497" s="115"/>
      <c r="CM497" s="222"/>
      <c r="CN497" s="223"/>
      <c r="CR497" s="221"/>
      <c r="CU497" s="50"/>
      <c r="CV497" s="115"/>
      <c r="CW497" s="43"/>
      <c r="CX497" s="43"/>
      <c r="CY497" s="43"/>
      <c r="CZ497" s="115"/>
      <c r="DC497" s="50"/>
      <c r="DD497" s="115"/>
      <c r="DE497" s="222"/>
      <c r="DF497" s="223"/>
      <c r="DJ497" s="221"/>
      <c r="DM497" s="50"/>
      <c r="DN497" s="115"/>
      <c r="DO497" s="43"/>
      <c r="DP497" s="43"/>
      <c r="DQ497" s="43"/>
      <c r="DR497" s="115"/>
      <c r="DU497" s="50"/>
      <c r="DV497" s="115"/>
      <c r="DW497" s="222"/>
      <c r="DX497" s="223"/>
      <c r="EB497" s="221"/>
      <c r="EE497" s="50"/>
      <c r="EF497" s="115"/>
      <c r="EG497" s="43"/>
      <c r="EH497" s="43"/>
      <c r="EI497" s="43"/>
      <c r="EJ497" s="115"/>
      <c r="EM497" s="50"/>
      <c r="EN497" s="115"/>
      <c r="EO497" s="222"/>
      <c r="EP497" s="223"/>
      <c r="ET497" s="221"/>
      <c r="EW497" s="50"/>
      <c r="EX497" s="115"/>
      <c r="EY497" s="43"/>
      <c r="EZ497" s="43"/>
      <c r="FA497" s="43"/>
      <c r="FB497" s="115"/>
      <c r="FE497" s="50"/>
      <c r="FF497" s="115"/>
      <c r="FG497" s="222"/>
      <c r="FH497" s="223"/>
      <c r="FL497" s="221"/>
      <c r="FO497" s="50"/>
      <c r="FP497" s="115"/>
      <c r="FQ497" s="43"/>
      <c r="FR497" s="43"/>
      <c r="FS497" s="43"/>
      <c r="FT497" s="115"/>
      <c r="FW497" s="50"/>
      <c r="FX497" s="115"/>
      <c r="FY497" s="222"/>
      <c r="FZ497" s="223"/>
      <c r="GD497" s="221"/>
      <c r="GG497" s="50"/>
      <c r="GH497" s="115"/>
      <c r="GI497" s="43"/>
      <c r="GJ497" s="43"/>
      <c r="GK497" s="43"/>
      <c r="GL497" s="115"/>
      <c r="GO497" s="50"/>
      <c r="GP497" s="115"/>
      <c r="GQ497" s="222"/>
    </row>
    <row r="498">
      <c r="A498" s="218"/>
      <c r="B498" s="219"/>
      <c r="C498" s="15"/>
      <c r="D498" s="15"/>
      <c r="E498" s="15"/>
      <c r="F498" s="71"/>
      <c r="G498" s="15"/>
      <c r="H498" s="15"/>
      <c r="I498" s="28"/>
      <c r="J498" s="71"/>
      <c r="K498" s="35"/>
      <c r="L498" s="35"/>
      <c r="M498" s="35"/>
      <c r="N498" s="71"/>
      <c r="O498" s="15"/>
      <c r="P498" s="15"/>
      <c r="Q498" s="28"/>
      <c r="R498" s="71"/>
      <c r="S498" s="173"/>
      <c r="T498" s="219"/>
      <c r="U498" s="15"/>
      <c r="V498" s="15"/>
      <c r="W498" s="15"/>
      <c r="X498" s="165"/>
      <c r="Y498" s="15"/>
      <c r="Z498" s="15"/>
      <c r="AA498" s="28"/>
      <c r="AB498" s="71"/>
      <c r="AC498" s="35"/>
      <c r="AD498" s="35"/>
      <c r="AE498" s="35"/>
      <c r="AF498" s="71"/>
      <c r="AG498" s="15"/>
      <c r="AH498" s="15"/>
      <c r="AI498" s="15"/>
      <c r="AJ498" s="71"/>
      <c r="AK498" s="173"/>
      <c r="AL498" s="219"/>
      <c r="AM498" s="15"/>
      <c r="AN498" s="15"/>
      <c r="AO498" s="15"/>
      <c r="AP498" s="165"/>
      <c r="AQ498" s="15"/>
      <c r="AR498" s="15"/>
      <c r="AS498" s="28"/>
      <c r="AT498" s="71"/>
      <c r="AU498" s="35"/>
      <c r="AV498" s="35"/>
      <c r="AW498" s="35"/>
      <c r="AX498" s="71"/>
      <c r="AY498" s="15"/>
      <c r="AZ498" s="15"/>
      <c r="BA498" s="28"/>
      <c r="BB498" s="71"/>
      <c r="BC498" s="173"/>
      <c r="BD498" s="220"/>
      <c r="BH498" s="221"/>
      <c r="BK498" s="50"/>
      <c r="BL498" s="115"/>
      <c r="BM498" s="43"/>
      <c r="BN498" s="43"/>
      <c r="BO498" s="43"/>
      <c r="BP498" s="115"/>
      <c r="BS498" s="50"/>
      <c r="BT498" s="115"/>
      <c r="BU498" s="222"/>
      <c r="BV498" s="223"/>
      <c r="BZ498" s="221"/>
      <c r="CC498" s="50"/>
      <c r="CD498" s="115"/>
      <c r="CE498" s="43"/>
      <c r="CF498" s="43"/>
      <c r="CG498" s="43"/>
      <c r="CH498" s="115"/>
      <c r="CK498" s="50"/>
      <c r="CL498" s="115"/>
      <c r="CM498" s="222"/>
      <c r="CN498" s="223"/>
      <c r="CR498" s="221"/>
      <c r="CU498" s="50"/>
      <c r="CV498" s="115"/>
      <c r="CW498" s="43"/>
      <c r="CX498" s="43"/>
      <c r="CY498" s="43"/>
      <c r="CZ498" s="115"/>
      <c r="DC498" s="50"/>
      <c r="DD498" s="115"/>
      <c r="DE498" s="222"/>
      <c r="DF498" s="223"/>
      <c r="DJ498" s="221"/>
      <c r="DM498" s="50"/>
      <c r="DN498" s="115"/>
      <c r="DO498" s="43"/>
      <c r="DP498" s="43"/>
      <c r="DQ498" s="43"/>
      <c r="DR498" s="115"/>
      <c r="DU498" s="50"/>
      <c r="DV498" s="115"/>
      <c r="DW498" s="222"/>
      <c r="DX498" s="223"/>
      <c r="EB498" s="221"/>
      <c r="EE498" s="50"/>
      <c r="EF498" s="115"/>
      <c r="EG498" s="43"/>
      <c r="EH498" s="43"/>
      <c r="EI498" s="43"/>
      <c r="EJ498" s="115"/>
      <c r="EM498" s="50"/>
      <c r="EN498" s="115"/>
      <c r="EO498" s="222"/>
      <c r="EP498" s="223"/>
      <c r="ET498" s="221"/>
      <c r="EW498" s="50"/>
      <c r="EX498" s="115"/>
      <c r="EY498" s="43"/>
      <c r="EZ498" s="43"/>
      <c r="FA498" s="43"/>
      <c r="FB498" s="115"/>
      <c r="FE498" s="50"/>
      <c r="FF498" s="115"/>
      <c r="FG498" s="222"/>
      <c r="FH498" s="223"/>
      <c r="FL498" s="221"/>
      <c r="FO498" s="50"/>
      <c r="FP498" s="115"/>
      <c r="FQ498" s="43"/>
      <c r="FR498" s="43"/>
      <c r="FS498" s="43"/>
      <c r="FT498" s="115"/>
      <c r="FW498" s="50"/>
      <c r="FX498" s="115"/>
      <c r="FY498" s="222"/>
      <c r="FZ498" s="223"/>
      <c r="GD498" s="221"/>
      <c r="GG498" s="50"/>
      <c r="GH498" s="115"/>
      <c r="GI498" s="43"/>
      <c r="GJ498" s="43"/>
      <c r="GK498" s="43"/>
      <c r="GL498" s="115"/>
      <c r="GO498" s="50"/>
      <c r="GP498" s="115"/>
      <c r="GQ498" s="222"/>
    </row>
    <row r="499">
      <c r="A499" s="218"/>
      <c r="B499" s="219"/>
      <c r="C499" s="15"/>
      <c r="D499" s="15"/>
      <c r="E499" s="15"/>
      <c r="F499" s="71"/>
      <c r="G499" s="15"/>
      <c r="H499" s="15"/>
      <c r="I499" s="28"/>
      <c r="J499" s="71"/>
      <c r="K499" s="35"/>
      <c r="L499" s="35"/>
      <c r="M499" s="35"/>
      <c r="N499" s="71"/>
      <c r="O499" s="15"/>
      <c r="P499" s="15"/>
      <c r="Q499" s="28"/>
      <c r="R499" s="71"/>
      <c r="S499" s="173"/>
      <c r="T499" s="219"/>
      <c r="U499" s="15"/>
      <c r="V499" s="15"/>
      <c r="W499" s="15"/>
      <c r="X499" s="165"/>
      <c r="Y499" s="15"/>
      <c r="Z499" s="15"/>
      <c r="AA499" s="28"/>
      <c r="AB499" s="71"/>
      <c r="AC499" s="35"/>
      <c r="AD499" s="35"/>
      <c r="AE499" s="35"/>
      <c r="AF499" s="71"/>
      <c r="AG499" s="15"/>
      <c r="AH499" s="15"/>
      <c r="AI499" s="15"/>
      <c r="AJ499" s="71"/>
      <c r="AK499" s="173"/>
      <c r="AL499" s="219"/>
      <c r="AM499" s="15"/>
      <c r="AN499" s="15"/>
      <c r="AO499" s="15"/>
      <c r="AP499" s="165"/>
      <c r="AQ499" s="15"/>
      <c r="AR499" s="15"/>
      <c r="AS499" s="28"/>
      <c r="AT499" s="71"/>
      <c r="AU499" s="35"/>
      <c r="AV499" s="35"/>
      <c r="AW499" s="35"/>
      <c r="AX499" s="71"/>
      <c r="AY499" s="15"/>
      <c r="AZ499" s="15"/>
      <c r="BA499" s="28"/>
      <c r="BB499" s="71"/>
      <c r="BC499" s="173"/>
      <c r="BD499" s="220"/>
      <c r="BH499" s="221"/>
      <c r="BK499" s="50"/>
      <c r="BL499" s="115"/>
      <c r="BM499" s="43"/>
      <c r="BN499" s="43"/>
      <c r="BO499" s="43"/>
      <c r="BP499" s="115"/>
      <c r="BS499" s="50"/>
      <c r="BT499" s="115"/>
      <c r="BU499" s="222"/>
      <c r="BV499" s="223"/>
      <c r="BZ499" s="221"/>
      <c r="CC499" s="50"/>
      <c r="CD499" s="115"/>
      <c r="CE499" s="43"/>
      <c r="CF499" s="43"/>
      <c r="CG499" s="43"/>
      <c r="CH499" s="115"/>
      <c r="CK499" s="50"/>
      <c r="CL499" s="115"/>
      <c r="CM499" s="222"/>
      <c r="CN499" s="223"/>
      <c r="CR499" s="221"/>
      <c r="CU499" s="50"/>
      <c r="CV499" s="115"/>
      <c r="CW499" s="43"/>
      <c r="CX499" s="43"/>
      <c r="CY499" s="43"/>
      <c r="CZ499" s="115"/>
      <c r="DC499" s="50"/>
      <c r="DD499" s="115"/>
      <c r="DE499" s="222"/>
      <c r="DF499" s="223"/>
      <c r="DJ499" s="221"/>
      <c r="DM499" s="50"/>
      <c r="DN499" s="115"/>
      <c r="DO499" s="43"/>
      <c r="DP499" s="43"/>
      <c r="DQ499" s="43"/>
      <c r="DR499" s="115"/>
      <c r="DU499" s="50"/>
      <c r="DV499" s="115"/>
      <c r="DW499" s="222"/>
      <c r="DX499" s="223"/>
      <c r="EB499" s="221"/>
      <c r="EE499" s="50"/>
      <c r="EF499" s="115"/>
      <c r="EG499" s="43"/>
      <c r="EH499" s="43"/>
      <c r="EI499" s="43"/>
      <c r="EJ499" s="115"/>
      <c r="EM499" s="50"/>
      <c r="EN499" s="115"/>
      <c r="EO499" s="222"/>
      <c r="EP499" s="223"/>
      <c r="ET499" s="221"/>
      <c r="EW499" s="50"/>
      <c r="EX499" s="115"/>
      <c r="EY499" s="43"/>
      <c r="EZ499" s="43"/>
      <c r="FA499" s="43"/>
      <c r="FB499" s="115"/>
      <c r="FE499" s="50"/>
      <c r="FF499" s="115"/>
      <c r="FG499" s="222"/>
      <c r="FH499" s="223"/>
      <c r="FL499" s="221"/>
      <c r="FO499" s="50"/>
      <c r="FP499" s="115"/>
      <c r="FQ499" s="43"/>
      <c r="FR499" s="43"/>
      <c r="FS499" s="43"/>
      <c r="FT499" s="115"/>
      <c r="FW499" s="50"/>
      <c r="FX499" s="115"/>
      <c r="FY499" s="222"/>
      <c r="FZ499" s="223"/>
      <c r="GD499" s="221"/>
      <c r="GG499" s="50"/>
      <c r="GH499" s="115"/>
      <c r="GI499" s="43"/>
      <c r="GJ499" s="43"/>
      <c r="GK499" s="43"/>
      <c r="GL499" s="115"/>
      <c r="GO499" s="50"/>
      <c r="GP499" s="115"/>
      <c r="GQ499" s="222"/>
    </row>
    <row r="500">
      <c r="A500" s="218"/>
      <c r="B500" s="219"/>
      <c r="C500" s="15"/>
      <c r="D500" s="15"/>
      <c r="E500" s="15"/>
      <c r="F500" s="71"/>
      <c r="G500" s="15"/>
      <c r="H500" s="15"/>
      <c r="I500" s="28"/>
      <c r="J500" s="71"/>
      <c r="K500" s="35"/>
      <c r="L500" s="35"/>
      <c r="M500" s="35"/>
      <c r="N500" s="71"/>
      <c r="O500" s="15"/>
      <c r="P500" s="15"/>
      <c r="Q500" s="28"/>
      <c r="R500" s="71"/>
      <c r="S500" s="173"/>
      <c r="T500" s="219"/>
      <c r="U500" s="15"/>
      <c r="V500" s="15"/>
      <c r="W500" s="15"/>
      <c r="X500" s="165"/>
      <c r="Y500" s="15"/>
      <c r="Z500" s="15"/>
      <c r="AA500" s="28"/>
      <c r="AB500" s="71"/>
      <c r="AC500" s="35"/>
      <c r="AD500" s="35"/>
      <c r="AE500" s="35"/>
      <c r="AF500" s="71"/>
      <c r="AG500" s="15"/>
      <c r="AH500" s="15"/>
      <c r="AI500" s="15"/>
      <c r="AJ500" s="71"/>
      <c r="AK500" s="173"/>
      <c r="AL500" s="219"/>
      <c r="AM500" s="15"/>
      <c r="AN500" s="15"/>
      <c r="AO500" s="15"/>
      <c r="AP500" s="165"/>
      <c r="AQ500" s="15"/>
      <c r="AR500" s="15"/>
      <c r="AS500" s="28"/>
      <c r="AT500" s="71"/>
      <c r="AU500" s="35"/>
      <c r="AV500" s="35"/>
      <c r="AW500" s="35"/>
      <c r="AX500" s="71"/>
      <c r="AY500" s="15"/>
      <c r="AZ500" s="15"/>
      <c r="BA500" s="28"/>
      <c r="BB500" s="71"/>
      <c r="BC500" s="173"/>
      <c r="BD500" s="220"/>
      <c r="BH500" s="221"/>
      <c r="BK500" s="50"/>
      <c r="BL500" s="115"/>
      <c r="BM500" s="43"/>
      <c r="BN500" s="43"/>
      <c r="BO500" s="43"/>
      <c r="BP500" s="115"/>
      <c r="BS500" s="50"/>
      <c r="BT500" s="115"/>
      <c r="BU500" s="222"/>
      <c r="BV500" s="223"/>
      <c r="BZ500" s="221"/>
      <c r="CC500" s="50"/>
      <c r="CD500" s="115"/>
      <c r="CE500" s="43"/>
      <c r="CF500" s="43"/>
      <c r="CG500" s="43"/>
      <c r="CH500" s="115"/>
      <c r="CK500" s="50"/>
      <c r="CL500" s="115"/>
      <c r="CM500" s="222"/>
      <c r="CN500" s="223"/>
      <c r="CR500" s="221"/>
      <c r="CU500" s="50"/>
      <c r="CV500" s="115"/>
      <c r="CW500" s="43"/>
      <c r="CX500" s="43"/>
      <c r="CY500" s="43"/>
      <c r="CZ500" s="115"/>
      <c r="DC500" s="50"/>
      <c r="DD500" s="115"/>
      <c r="DE500" s="222"/>
      <c r="DF500" s="223"/>
      <c r="DJ500" s="221"/>
      <c r="DM500" s="50"/>
      <c r="DN500" s="115"/>
      <c r="DO500" s="43"/>
      <c r="DP500" s="43"/>
      <c r="DQ500" s="43"/>
      <c r="DR500" s="115"/>
      <c r="DU500" s="50"/>
      <c r="DV500" s="115"/>
      <c r="DW500" s="222"/>
      <c r="DX500" s="223"/>
      <c r="EB500" s="221"/>
      <c r="EE500" s="50"/>
      <c r="EF500" s="115"/>
      <c r="EG500" s="43"/>
      <c r="EH500" s="43"/>
      <c r="EI500" s="43"/>
      <c r="EJ500" s="115"/>
      <c r="EM500" s="50"/>
      <c r="EN500" s="115"/>
      <c r="EO500" s="222"/>
      <c r="EP500" s="223"/>
      <c r="ET500" s="221"/>
      <c r="EW500" s="50"/>
      <c r="EX500" s="115"/>
      <c r="EY500" s="43"/>
      <c r="EZ500" s="43"/>
      <c r="FA500" s="43"/>
      <c r="FB500" s="115"/>
      <c r="FE500" s="50"/>
      <c r="FF500" s="115"/>
      <c r="FG500" s="222"/>
      <c r="FH500" s="223"/>
      <c r="FL500" s="221"/>
      <c r="FO500" s="50"/>
      <c r="FP500" s="115"/>
      <c r="FQ500" s="43"/>
      <c r="FR500" s="43"/>
      <c r="FS500" s="43"/>
      <c r="FT500" s="115"/>
      <c r="FW500" s="50"/>
      <c r="FX500" s="115"/>
      <c r="FY500" s="222"/>
      <c r="FZ500" s="223"/>
      <c r="GD500" s="221"/>
      <c r="GG500" s="50"/>
      <c r="GH500" s="115"/>
      <c r="GI500" s="43"/>
      <c r="GJ500" s="43"/>
      <c r="GK500" s="43"/>
      <c r="GL500" s="115"/>
      <c r="GO500" s="50"/>
      <c r="GP500" s="115"/>
      <c r="GQ500" s="222"/>
    </row>
    <row r="501">
      <c r="A501" s="218"/>
      <c r="B501" s="219"/>
      <c r="C501" s="15"/>
      <c r="D501" s="15"/>
      <c r="E501" s="15"/>
      <c r="F501" s="71"/>
      <c r="G501" s="15"/>
      <c r="H501" s="15"/>
      <c r="I501" s="28"/>
      <c r="J501" s="71"/>
      <c r="K501" s="35"/>
      <c r="L501" s="35"/>
      <c r="M501" s="35"/>
      <c r="N501" s="71"/>
      <c r="O501" s="15"/>
      <c r="P501" s="15"/>
      <c r="Q501" s="28"/>
      <c r="R501" s="71"/>
      <c r="S501" s="173"/>
      <c r="T501" s="219"/>
      <c r="U501" s="15"/>
      <c r="V501" s="15"/>
      <c r="W501" s="15"/>
      <c r="X501" s="165"/>
      <c r="Y501" s="15"/>
      <c r="Z501" s="15"/>
      <c r="AA501" s="28"/>
      <c r="AB501" s="71"/>
      <c r="AC501" s="35"/>
      <c r="AD501" s="35"/>
      <c r="AE501" s="35"/>
      <c r="AF501" s="71"/>
      <c r="AG501" s="15"/>
      <c r="AH501" s="15"/>
      <c r="AI501" s="15"/>
      <c r="AJ501" s="71"/>
      <c r="AK501" s="173"/>
      <c r="AL501" s="219"/>
      <c r="AM501" s="15"/>
      <c r="AN501" s="15"/>
      <c r="AO501" s="15"/>
      <c r="AP501" s="165"/>
      <c r="AQ501" s="15"/>
      <c r="AR501" s="15"/>
      <c r="AS501" s="28"/>
      <c r="AT501" s="71"/>
      <c r="AU501" s="35"/>
      <c r="AV501" s="35"/>
      <c r="AW501" s="35"/>
      <c r="AX501" s="71"/>
      <c r="AY501" s="15"/>
      <c r="AZ501" s="15"/>
      <c r="BA501" s="28"/>
      <c r="BB501" s="71"/>
      <c r="BC501" s="173"/>
      <c r="BD501" s="220"/>
      <c r="BH501" s="221"/>
      <c r="BK501" s="50"/>
      <c r="BL501" s="115"/>
      <c r="BM501" s="43"/>
      <c r="BN501" s="43"/>
      <c r="BO501" s="43"/>
      <c r="BP501" s="115"/>
      <c r="BS501" s="50"/>
      <c r="BT501" s="115"/>
      <c r="BU501" s="222"/>
      <c r="BV501" s="223"/>
      <c r="BZ501" s="221"/>
      <c r="CC501" s="50"/>
      <c r="CD501" s="115"/>
      <c r="CE501" s="43"/>
      <c r="CF501" s="43"/>
      <c r="CG501" s="43"/>
      <c r="CH501" s="115"/>
      <c r="CK501" s="50"/>
      <c r="CL501" s="115"/>
      <c r="CM501" s="222"/>
      <c r="CN501" s="223"/>
      <c r="CR501" s="221"/>
      <c r="CU501" s="50"/>
      <c r="CV501" s="115"/>
      <c r="CW501" s="43"/>
      <c r="CX501" s="43"/>
      <c r="CY501" s="43"/>
      <c r="CZ501" s="115"/>
      <c r="DC501" s="50"/>
      <c r="DD501" s="115"/>
      <c r="DE501" s="222"/>
      <c r="DF501" s="223"/>
      <c r="DJ501" s="221"/>
      <c r="DM501" s="50"/>
      <c r="DN501" s="115"/>
      <c r="DO501" s="43"/>
      <c r="DP501" s="43"/>
      <c r="DQ501" s="43"/>
      <c r="DR501" s="115"/>
      <c r="DU501" s="50"/>
      <c r="DV501" s="115"/>
      <c r="DW501" s="222"/>
      <c r="DX501" s="223"/>
      <c r="EB501" s="221"/>
      <c r="EE501" s="50"/>
      <c r="EF501" s="115"/>
      <c r="EG501" s="43"/>
      <c r="EH501" s="43"/>
      <c r="EI501" s="43"/>
      <c r="EJ501" s="115"/>
      <c r="EM501" s="50"/>
      <c r="EN501" s="115"/>
      <c r="EO501" s="222"/>
      <c r="EP501" s="223"/>
      <c r="ET501" s="221"/>
      <c r="EW501" s="50"/>
      <c r="EX501" s="115"/>
      <c r="EY501" s="43"/>
      <c r="EZ501" s="43"/>
      <c r="FA501" s="43"/>
      <c r="FB501" s="115"/>
      <c r="FE501" s="50"/>
      <c r="FF501" s="115"/>
      <c r="FG501" s="222"/>
      <c r="FH501" s="223"/>
      <c r="FL501" s="221"/>
      <c r="FO501" s="50"/>
      <c r="FP501" s="115"/>
      <c r="FQ501" s="43"/>
      <c r="FR501" s="43"/>
      <c r="FS501" s="43"/>
      <c r="FT501" s="115"/>
      <c r="FW501" s="50"/>
      <c r="FX501" s="115"/>
      <c r="FY501" s="222"/>
      <c r="FZ501" s="223"/>
      <c r="GD501" s="221"/>
      <c r="GG501" s="50"/>
      <c r="GH501" s="115"/>
      <c r="GI501" s="43"/>
      <c r="GJ501" s="43"/>
      <c r="GK501" s="43"/>
      <c r="GL501" s="115"/>
      <c r="GO501" s="50"/>
      <c r="GP501" s="115"/>
      <c r="GQ501" s="222"/>
    </row>
    <row r="502">
      <c r="A502" s="218"/>
      <c r="B502" s="219"/>
      <c r="C502" s="15"/>
      <c r="D502" s="15"/>
      <c r="E502" s="15"/>
      <c r="F502" s="71"/>
      <c r="G502" s="15"/>
      <c r="H502" s="15"/>
      <c r="I502" s="28"/>
      <c r="J502" s="71"/>
      <c r="K502" s="35"/>
      <c r="L502" s="35"/>
      <c r="M502" s="35"/>
      <c r="N502" s="71"/>
      <c r="O502" s="15"/>
      <c r="P502" s="15"/>
      <c r="Q502" s="28"/>
      <c r="R502" s="71"/>
      <c r="S502" s="173"/>
      <c r="T502" s="219"/>
      <c r="U502" s="15"/>
      <c r="V502" s="15"/>
      <c r="W502" s="15"/>
      <c r="X502" s="165"/>
      <c r="Y502" s="15"/>
      <c r="Z502" s="15"/>
      <c r="AA502" s="28"/>
      <c r="AB502" s="71"/>
      <c r="AC502" s="35"/>
      <c r="AD502" s="35"/>
      <c r="AE502" s="35"/>
      <c r="AF502" s="71"/>
      <c r="AG502" s="15"/>
      <c r="AH502" s="15"/>
      <c r="AI502" s="15"/>
      <c r="AJ502" s="71"/>
      <c r="AK502" s="173"/>
      <c r="AL502" s="219"/>
      <c r="AM502" s="15"/>
      <c r="AN502" s="15"/>
      <c r="AO502" s="15"/>
      <c r="AP502" s="165"/>
      <c r="AQ502" s="15"/>
      <c r="AR502" s="15"/>
      <c r="AS502" s="28"/>
      <c r="AT502" s="71"/>
      <c r="AU502" s="35"/>
      <c r="AV502" s="35"/>
      <c r="AW502" s="35"/>
      <c r="AX502" s="71"/>
      <c r="AY502" s="15"/>
      <c r="AZ502" s="15"/>
      <c r="BA502" s="28"/>
      <c r="BB502" s="71"/>
      <c r="BC502" s="173"/>
      <c r="BD502" s="220"/>
      <c r="BH502" s="221"/>
      <c r="BK502" s="50"/>
      <c r="BL502" s="115"/>
      <c r="BM502" s="43"/>
      <c r="BN502" s="43"/>
      <c r="BO502" s="43"/>
      <c r="BP502" s="115"/>
      <c r="BS502" s="50"/>
      <c r="BT502" s="115"/>
      <c r="BU502" s="222"/>
      <c r="BV502" s="223"/>
      <c r="BZ502" s="221"/>
      <c r="CC502" s="50"/>
      <c r="CD502" s="115"/>
      <c r="CE502" s="43"/>
      <c r="CF502" s="43"/>
      <c r="CG502" s="43"/>
      <c r="CH502" s="115"/>
      <c r="CK502" s="50"/>
      <c r="CL502" s="115"/>
      <c r="CM502" s="222"/>
      <c r="CN502" s="223"/>
      <c r="CR502" s="221"/>
      <c r="CU502" s="50"/>
      <c r="CV502" s="115"/>
      <c r="CW502" s="43"/>
      <c r="CX502" s="43"/>
      <c r="CY502" s="43"/>
      <c r="CZ502" s="115"/>
      <c r="DC502" s="50"/>
      <c r="DD502" s="115"/>
      <c r="DE502" s="222"/>
      <c r="DF502" s="223"/>
      <c r="DJ502" s="221"/>
      <c r="DM502" s="50"/>
      <c r="DN502" s="115"/>
      <c r="DO502" s="43"/>
      <c r="DP502" s="43"/>
      <c r="DQ502" s="43"/>
      <c r="DR502" s="115"/>
      <c r="DU502" s="50"/>
      <c r="DV502" s="115"/>
      <c r="DW502" s="222"/>
      <c r="DX502" s="223"/>
      <c r="EB502" s="221"/>
      <c r="EE502" s="50"/>
      <c r="EF502" s="115"/>
      <c r="EG502" s="43"/>
      <c r="EH502" s="43"/>
      <c r="EI502" s="43"/>
      <c r="EJ502" s="115"/>
      <c r="EM502" s="50"/>
      <c r="EN502" s="115"/>
      <c r="EO502" s="222"/>
      <c r="EP502" s="223"/>
      <c r="ET502" s="221"/>
      <c r="EW502" s="50"/>
      <c r="EX502" s="115"/>
      <c r="EY502" s="43"/>
      <c r="EZ502" s="43"/>
      <c r="FA502" s="43"/>
      <c r="FB502" s="115"/>
      <c r="FE502" s="50"/>
      <c r="FF502" s="115"/>
      <c r="FG502" s="222"/>
      <c r="FH502" s="223"/>
      <c r="FL502" s="221"/>
      <c r="FO502" s="50"/>
      <c r="FP502" s="115"/>
      <c r="FQ502" s="43"/>
      <c r="FR502" s="43"/>
      <c r="FS502" s="43"/>
      <c r="FT502" s="115"/>
      <c r="FW502" s="50"/>
      <c r="FX502" s="115"/>
      <c r="FY502" s="222"/>
      <c r="FZ502" s="223"/>
      <c r="GD502" s="221"/>
      <c r="GG502" s="50"/>
      <c r="GH502" s="115"/>
      <c r="GI502" s="43"/>
      <c r="GJ502" s="43"/>
      <c r="GK502" s="43"/>
      <c r="GL502" s="115"/>
      <c r="GO502" s="50"/>
      <c r="GP502" s="115"/>
      <c r="GQ502" s="222"/>
    </row>
    <row r="503">
      <c r="A503" s="218"/>
      <c r="B503" s="219"/>
      <c r="C503" s="15"/>
      <c r="D503" s="15"/>
      <c r="E503" s="15"/>
      <c r="F503" s="71"/>
      <c r="G503" s="15"/>
      <c r="H503" s="15"/>
      <c r="I503" s="28"/>
      <c r="J503" s="71"/>
      <c r="K503" s="35"/>
      <c r="L503" s="35"/>
      <c r="M503" s="35"/>
      <c r="N503" s="71"/>
      <c r="O503" s="15"/>
      <c r="P503" s="15"/>
      <c r="Q503" s="28"/>
      <c r="R503" s="71"/>
      <c r="S503" s="173"/>
      <c r="T503" s="219"/>
      <c r="U503" s="15"/>
      <c r="V503" s="15"/>
      <c r="W503" s="15"/>
      <c r="X503" s="165"/>
      <c r="Y503" s="15"/>
      <c r="Z503" s="15"/>
      <c r="AA503" s="28"/>
      <c r="AB503" s="71"/>
      <c r="AC503" s="35"/>
      <c r="AD503" s="35"/>
      <c r="AE503" s="35"/>
      <c r="AF503" s="71"/>
      <c r="AG503" s="15"/>
      <c r="AH503" s="15"/>
      <c r="AI503" s="15"/>
      <c r="AJ503" s="71"/>
      <c r="AK503" s="173"/>
      <c r="AL503" s="219"/>
      <c r="AM503" s="15"/>
      <c r="AN503" s="15"/>
      <c r="AO503" s="15"/>
      <c r="AP503" s="165"/>
      <c r="AQ503" s="15"/>
      <c r="AR503" s="15"/>
      <c r="AS503" s="28"/>
      <c r="AT503" s="71"/>
      <c r="AU503" s="35"/>
      <c r="AV503" s="35"/>
      <c r="AW503" s="35"/>
      <c r="AX503" s="71"/>
      <c r="AY503" s="15"/>
      <c r="AZ503" s="15"/>
      <c r="BA503" s="28"/>
      <c r="BB503" s="71"/>
      <c r="BC503" s="173"/>
      <c r="BD503" s="220"/>
      <c r="BH503" s="221"/>
      <c r="BK503" s="50"/>
      <c r="BL503" s="115"/>
      <c r="BM503" s="43"/>
      <c r="BN503" s="43"/>
      <c r="BO503" s="43"/>
      <c r="BP503" s="115"/>
      <c r="BS503" s="50"/>
      <c r="BT503" s="115"/>
      <c r="BU503" s="222"/>
      <c r="BV503" s="223"/>
      <c r="BZ503" s="221"/>
      <c r="CC503" s="50"/>
      <c r="CD503" s="115"/>
      <c r="CE503" s="43"/>
      <c r="CF503" s="43"/>
      <c r="CG503" s="43"/>
      <c r="CH503" s="115"/>
      <c r="CK503" s="50"/>
      <c r="CL503" s="115"/>
      <c r="CM503" s="222"/>
      <c r="CN503" s="223"/>
      <c r="CR503" s="221"/>
      <c r="CU503" s="50"/>
      <c r="CV503" s="115"/>
      <c r="CW503" s="43"/>
      <c r="CX503" s="43"/>
      <c r="CY503" s="43"/>
      <c r="CZ503" s="115"/>
      <c r="DC503" s="50"/>
      <c r="DD503" s="115"/>
      <c r="DE503" s="222"/>
      <c r="DF503" s="223"/>
      <c r="DJ503" s="221"/>
      <c r="DM503" s="50"/>
      <c r="DN503" s="115"/>
      <c r="DO503" s="43"/>
      <c r="DP503" s="43"/>
      <c r="DQ503" s="43"/>
      <c r="DR503" s="115"/>
      <c r="DU503" s="50"/>
      <c r="DV503" s="115"/>
      <c r="DW503" s="222"/>
      <c r="DX503" s="223"/>
      <c r="EB503" s="221"/>
      <c r="EE503" s="50"/>
      <c r="EF503" s="115"/>
      <c r="EG503" s="43"/>
      <c r="EH503" s="43"/>
      <c r="EI503" s="43"/>
      <c r="EJ503" s="115"/>
      <c r="EM503" s="50"/>
      <c r="EN503" s="115"/>
      <c r="EO503" s="222"/>
      <c r="EP503" s="223"/>
      <c r="ET503" s="221"/>
      <c r="EW503" s="50"/>
      <c r="EX503" s="115"/>
      <c r="EY503" s="43"/>
      <c r="EZ503" s="43"/>
      <c r="FA503" s="43"/>
      <c r="FB503" s="115"/>
      <c r="FE503" s="50"/>
      <c r="FF503" s="115"/>
      <c r="FG503" s="222"/>
      <c r="FH503" s="223"/>
      <c r="FL503" s="221"/>
      <c r="FO503" s="50"/>
      <c r="FP503" s="115"/>
      <c r="FQ503" s="43"/>
      <c r="FR503" s="43"/>
      <c r="FS503" s="43"/>
      <c r="FT503" s="115"/>
      <c r="FW503" s="50"/>
      <c r="FX503" s="115"/>
      <c r="FY503" s="222"/>
      <c r="FZ503" s="223"/>
      <c r="GD503" s="221"/>
      <c r="GG503" s="50"/>
      <c r="GH503" s="115"/>
      <c r="GI503" s="43"/>
      <c r="GJ503" s="43"/>
      <c r="GK503" s="43"/>
      <c r="GL503" s="115"/>
      <c r="GO503" s="50"/>
      <c r="GP503" s="115"/>
      <c r="GQ503" s="222"/>
    </row>
    <row r="504">
      <c r="A504" s="218"/>
      <c r="B504" s="219"/>
      <c r="C504" s="15"/>
      <c r="D504" s="15"/>
      <c r="E504" s="15"/>
      <c r="F504" s="71"/>
      <c r="G504" s="15"/>
      <c r="H504" s="15"/>
      <c r="I504" s="28"/>
      <c r="J504" s="71"/>
      <c r="K504" s="35"/>
      <c r="L504" s="35"/>
      <c r="M504" s="35"/>
      <c r="N504" s="71"/>
      <c r="O504" s="15"/>
      <c r="P504" s="15"/>
      <c r="Q504" s="28"/>
      <c r="R504" s="71"/>
      <c r="S504" s="173"/>
      <c r="T504" s="219"/>
      <c r="U504" s="15"/>
      <c r="V504" s="15"/>
      <c r="W504" s="15"/>
      <c r="X504" s="165"/>
      <c r="Y504" s="15"/>
      <c r="Z504" s="15"/>
      <c r="AA504" s="28"/>
      <c r="AB504" s="71"/>
      <c r="AC504" s="35"/>
      <c r="AD504" s="35"/>
      <c r="AE504" s="35"/>
      <c r="AF504" s="71"/>
      <c r="AG504" s="15"/>
      <c r="AH504" s="15"/>
      <c r="AI504" s="15"/>
      <c r="AJ504" s="71"/>
      <c r="AK504" s="173"/>
      <c r="AL504" s="219"/>
      <c r="AM504" s="15"/>
      <c r="AN504" s="15"/>
      <c r="AO504" s="15"/>
      <c r="AP504" s="165"/>
      <c r="AQ504" s="15"/>
      <c r="AR504" s="15"/>
      <c r="AS504" s="28"/>
      <c r="AT504" s="71"/>
      <c r="AU504" s="35"/>
      <c r="AV504" s="35"/>
      <c r="AW504" s="35"/>
      <c r="AX504" s="71"/>
      <c r="AY504" s="15"/>
      <c r="AZ504" s="15"/>
      <c r="BA504" s="28"/>
      <c r="BB504" s="71"/>
      <c r="BC504" s="173"/>
      <c r="BD504" s="220"/>
      <c r="BH504" s="221"/>
      <c r="BK504" s="50"/>
      <c r="BL504" s="115"/>
      <c r="BM504" s="43"/>
      <c r="BN504" s="43"/>
      <c r="BO504" s="43"/>
      <c r="BP504" s="115"/>
      <c r="BS504" s="50"/>
      <c r="BT504" s="115"/>
      <c r="BU504" s="222"/>
      <c r="BV504" s="223"/>
      <c r="BZ504" s="221"/>
      <c r="CC504" s="50"/>
      <c r="CD504" s="115"/>
      <c r="CE504" s="43"/>
      <c r="CF504" s="43"/>
      <c r="CG504" s="43"/>
      <c r="CH504" s="115"/>
      <c r="CK504" s="50"/>
      <c r="CL504" s="115"/>
      <c r="CM504" s="222"/>
      <c r="CN504" s="223"/>
      <c r="CR504" s="221"/>
      <c r="CU504" s="50"/>
      <c r="CV504" s="115"/>
      <c r="CW504" s="43"/>
      <c r="CX504" s="43"/>
      <c r="CY504" s="43"/>
      <c r="CZ504" s="115"/>
      <c r="DC504" s="50"/>
      <c r="DD504" s="115"/>
      <c r="DE504" s="222"/>
      <c r="DF504" s="223"/>
      <c r="DJ504" s="221"/>
      <c r="DM504" s="50"/>
      <c r="DN504" s="115"/>
      <c r="DO504" s="43"/>
      <c r="DP504" s="43"/>
      <c r="DQ504" s="43"/>
      <c r="DR504" s="115"/>
      <c r="DU504" s="50"/>
      <c r="DV504" s="115"/>
      <c r="DW504" s="222"/>
      <c r="DX504" s="223"/>
      <c r="EB504" s="221"/>
      <c r="EE504" s="50"/>
      <c r="EF504" s="115"/>
      <c r="EG504" s="43"/>
      <c r="EH504" s="43"/>
      <c r="EI504" s="43"/>
      <c r="EJ504" s="115"/>
      <c r="EM504" s="50"/>
      <c r="EN504" s="115"/>
      <c r="EO504" s="222"/>
      <c r="EP504" s="223"/>
      <c r="ET504" s="221"/>
      <c r="EW504" s="50"/>
      <c r="EX504" s="115"/>
      <c r="EY504" s="43"/>
      <c r="EZ504" s="43"/>
      <c r="FA504" s="43"/>
      <c r="FB504" s="115"/>
      <c r="FE504" s="50"/>
      <c r="FF504" s="115"/>
      <c r="FG504" s="222"/>
      <c r="FH504" s="223"/>
      <c r="FL504" s="221"/>
      <c r="FO504" s="50"/>
      <c r="FP504" s="115"/>
      <c r="FQ504" s="43"/>
      <c r="FR504" s="43"/>
      <c r="FS504" s="43"/>
      <c r="FT504" s="115"/>
      <c r="FW504" s="50"/>
      <c r="FX504" s="115"/>
      <c r="FY504" s="222"/>
      <c r="FZ504" s="223"/>
      <c r="GD504" s="221"/>
      <c r="GG504" s="50"/>
      <c r="GH504" s="115"/>
      <c r="GI504" s="43"/>
      <c r="GJ504" s="43"/>
      <c r="GK504" s="43"/>
      <c r="GL504" s="115"/>
      <c r="GO504" s="50"/>
      <c r="GP504" s="115"/>
      <c r="GQ504" s="222"/>
    </row>
    <row r="505">
      <c r="A505" s="218"/>
      <c r="B505" s="219"/>
      <c r="C505" s="15"/>
      <c r="D505" s="15"/>
      <c r="E505" s="15"/>
      <c r="F505" s="71"/>
      <c r="G505" s="15"/>
      <c r="H505" s="15"/>
      <c r="I505" s="28"/>
      <c r="J505" s="71"/>
      <c r="K505" s="35"/>
      <c r="L505" s="35"/>
      <c r="M505" s="35"/>
      <c r="N505" s="71"/>
      <c r="O505" s="15"/>
      <c r="P505" s="15"/>
      <c r="Q505" s="28"/>
      <c r="R505" s="71"/>
      <c r="S505" s="173"/>
      <c r="T505" s="219"/>
      <c r="U505" s="15"/>
      <c r="V505" s="15"/>
      <c r="W505" s="15"/>
      <c r="X505" s="165"/>
      <c r="Y505" s="15"/>
      <c r="Z505" s="15"/>
      <c r="AA505" s="28"/>
      <c r="AB505" s="71"/>
      <c r="AC505" s="35"/>
      <c r="AD505" s="35"/>
      <c r="AE505" s="35"/>
      <c r="AF505" s="71"/>
      <c r="AG505" s="15"/>
      <c r="AH505" s="15"/>
      <c r="AI505" s="15"/>
      <c r="AJ505" s="71"/>
      <c r="AK505" s="173"/>
      <c r="AL505" s="219"/>
      <c r="AM505" s="15"/>
      <c r="AN505" s="15"/>
      <c r="AO505" s="15"/>
      <c r="AP505" s="165"/>
      <c r="AQ505" s="15"/>
      <c r="AR505" s="15"/>
      <c r="AS505" s="28"/>
      <c r="AT505" s="71"/>
      <c r="AU505" s="35"/>
      <c r="AV505" s="35"/>
      <c r="AW505" s="35"/>
      <c r="AX505" s="71"/>
      <c r="AY505" s="15"/>
      <c r="AZ505" s="15"/>
      <c r="BA505" s="28"/>
      <c r="BB505" s="71"/>
      <c r="BC505" s="173"/>
      <c r="BD505" s="220"/>
      <c r="BH505" s="221"/>
      <c r="BK505" s="50"/>
      <c r="BL505" s="115"/>
      <c r="BM505" s="43"/>
      <c r="BN505" s="43"/>
      <c r="BO505" s="43"/>
      <c r="BP505" s="115"/>
      <c r="BS505" s="50"/>
      <c r="BT505" s="115"/>
      <c r="BU505" s="222"/>
      <c r="BV505" s="223"/>
      <c r="BZ505" s="221"/>
      <c r="CC505" s="50"/>
      <c r="CD505" s="115"/>
      <c r="CE505" s="43"/>
      <c r="CF505" s="43"/>
      <c r="CG505" s="43"/>
      <c r="CH505" s="115"/>
      <c r="CK505" s="50"/>
      <c r="CL505" s="115"/>
      <c r="CM505" s="222"/>
      <c r="CN505" s="223"/>
      <c r="CR505" s="221"/>
      <c r="CU505" s="50"/>
      <c r="CV505" s="115"/>
      <c r="CW505" s="43"/>
      <c r="CX505" s="43"/>
      <c r="CY505" s="43"/>
      <c r="CZ505" s="115"/>
      <c r="DC505" s="50"/>
      <c r="DD505" s="115"/>
      <c r="DE505" s="222"/>
      <c r="DF505" s="223"/>
      <c r="DJ505" s="221"/>
      <c r="DM505" s="50"/>
      <c r="DN505" s="115"/>
      <c r="DO505" s="43"/>
      <c r="DP505" s="43"/>
      <c r="DQ505" s="43"/>
      <c r="DR505" s="115"/>
      <c r="DU505" s="50"/>
      <c r="DV505" s="115"/>
      <c r="DW505" s="222"/>
      <c r="DX505" s="223"/>
      <c r="EB505" s="221"/>
      <c r="EE505" s="50"/>
      <c r="EF505" s="115"/>
      <c r="EG505" s="43"/>
      <c r="EH505" s="43"/>
      <c r="EI505" s="43"/>
      <c r="EJ505" s="115"/>
      <c r="EM505" s="50"/>
      <c r="EN505" s="115"/>
      <c r="EO505" s="222"/>
      <c r="EP505" s="223"/>
      <c r="ET505" s="221"/>
      <c r="EW505" s="50"/>
      <c r="EX505" s="115"/>
      <c r="EY505" s="43"/>
      <c r="EZ505" s="43"/>
      <c r="FA505" s="43"/>
      <c r="FB505" s="115"/>
      <c r="FE505" s="50"/>
      <c r="FF505" s="115"/>
      <c r="FG505" s="222"/>
      <c r="FH505" s="223"/>
      <c r="FL505" s="221"/>
      <c r="FO505" s="50"/>
      <c r="FP505" s="115"/>
      <c r="FQ505" s="43"/>
      <c r="FR505" s="43"/>
      <c r="FS505" s="43"/>
      <c r="FT505" s="115"/>
      <c r="FW505" s="50"/>
      <c r="FX505" s="115"/>
      <c r="FY505" s="222"/>
      <c r="FZ505" s="223"/>
      <c r="GD505" s="221"/>
      <c r="GG505" s="50"/>
      <c r="GH505" s="115"/>
      <c r="GI505" s="43"/>
      <c r="GJ505" s="43"/>
      <c r="GK505" s="43"/>
      <c r="GL505" s="115"/>
      <c r="GO505" s="50"/>
      <c r="GP505" s="115"/>
      <c r="GQ505" s="222"/>
    </row>
    <row r="506">
      <c r="A506" s="218"/>
      <c r="B506" s="219"/>
      <c r="C506" s="15"/>
      <c r="D506" s="15"/>
      <c r="E506" s="15"/>
      <c r="F506" s="71"/>
      <c r="G506" s="15"/>
      <c r="H506" s="15"/>
      <c r="I506" s="28"/>
      <c r="J506" s="71"/>
      <c r="K506" s="35"/>
      <c r="L506" s="35"/>
      <c r="M506" s="35"/>
      <c r="N506" s="71"/>
      <c r="O506" s="15"/>
      <c r="P506" s="15"/>
      <c r="Q506" s="28"/>
      <c r="R506" s="71"/>
      <c r="S506" s="173"/>
      <c r="T506" s="219"/>
      <c r="U506" s="15"/>
      <c r="V506" s="15"/>
      <c r="W506" s="15"/>
      <c r="X506" s="165"/>
      <c r="Y506" s="15"/>
      <c r="Z506" s="15"/>
      <c r="AA506" s="28"/>
      <c r="AB506" s="71"/>
      <c r="AC506" s="35"/>
      <c r="AD506" s="35"/>
      <c r="AE506" s="35"/>
      <c r="AF506" s="71"/>
      <c r="AG506" s="15"/>
      <c r="AH506" s="15"/>
      <c r="AI506" s="15"/>
      <c r="AJ506" s="71"/>
      <c r="AK506" s="173"/>
      <c r="AL506" s="219"/>
      <c r="AM506" s="15"/>
      <c r="AN506" s="15"/>
      <c r="AO506" s="15"/>
      <c r="AP506" s="165"/>
      <c r="AQ506" s="15"/>
      <c r="AR506" s="15"/>
      <c r="AS506" s="28"/>
      <c r="AT506" s="71"/>
      <c r="AU506" s="35"/>
      <c r="AV506" s="35"/>
      <c r="AW506" s="35"/>
      <c r="AX506" s="71"/>
      <c r="AY506" s="15"/>
      <c r="AZ506" s="15"/>
      <c r="BA506" s="28"/>
      <c r="BB506" s="71"/>
      <c r="BC506" s="173"/>
      <c r="BD506" s="220"/>
      <c r="BH506" s="221"/>
      <c r="BK506" s="50"/>
      <c r="BL506" s="115"/>
      <c r="BM506" s="43"/>
      <c r="BN506" s="43"/>
      <c r="BO506" s="43"/>
      <c r="BP506" s="115"/>
      <c r="BS506" s="50"/>
      <c r="BT506" s="115"/>
      <c r="BU506" s="222"/>
      <c r="BV506" s="223"/>
      <c r="BZ506" s="221"/>
      <c r="CC506" s="50"/>
      <c r="CD506" s="115"/>
      <c r="CE506" s="43"/>
      <c r="CF506" s="43"/>
      <c r="CG506" s="43"/>
      <c r="CH506" s="115"/>
      <c r="CK506" s="50"/>
      <c r="CL506" s="115"/>
      <c r="CM506" s="222"/>
      <c r="CN506" s="223"/>
      <c r="CR506" s="221"/>
      <c r="CU506" s="50"/>
      <c r="CV506" s="115"/>
      <c r="CW506" s="43"/>
      <c r="CX506" s="43"/>
      <c r="CY506" s="43"/>
      <c r="CZ506" s="115"/>
      <c r="DC506" s="50"/>
      <c r="DD506" s="115"/>
      <c r="DE506" s="222"/>
      <c r="DF506" s="223"/>
      <c r="DJ506" s="221"/>
      <c r="DM506" s="50"/>
      <c r="DN506" s="115"/>
      <c r="DO506" s="43"/>
      <c r="DP506" s="43"/>
      <c r="DQ506" s="43"/>
      <c r="DR506" s="115"/>
      <c r="DU506" s="50"/>
      <c r="DV506" s="115"/>
      <c r="DW506" s="222"/>
      <c r="DX506" s="223"/>
      <c r="EB506" s="221"/>
      <c r="EE506" s="50"/>
      <c r="EF506" s="115"/>
      <c r="EG506" s="43"/>
      <c r="EH506" s="43"/>
      <c r="EI506" s="43"/>
      <c r="EJ506" s="115"/>
      <c r="EM506" s="50"/>
      <c r="EN506" s="115"/>
      <c r="EO506" s="222"/>
      <c r="EP506" s="223"/>
      <c r="ET506" s="221"/>
      <c r="EW506" s="50"/>
      <c r="EX506" s="115"/>
      <c r="EY506" s="43"/>
      <c r="EZ506" s="43"/>
      <c r="FA506" s="43"/>
      <c r="FB506" s="115"/>
      <c r="FE506" s="50"/>
      <c r="FF506" s="115"/>
      <c r="FG506" s="222"/>
      <c r="FH506" s="223"/>
      <c r="FL506" s="221"/>
      <c r="FO506" s="50"/>
      <c r="FP506" s="115"/>
      <c r="FQ506" s="43"/>
      <c r="FR506" s="43"/>
      <c r="FS506" s="43"/>
      <c r="FT506" s="115"/>
      <c r="FW506" s="50"/>
      <c r="FX506" s="115"/>
      <c r="FY506" s="222"/>
      <c r="FZ506" s="223"/>
      <c r="GD506" s="221"/>
      <c r="GG506" s="50"/>
      <c r="GH506" s="115"/>
      <c r="GI506" s="43"/>
      <c r="GJ506" s="43"/>
      <c r="GK506" s="43"/>
      <c r="GL506" s="115"/>
      <c r="GO506" s="50"/>
      <c r="GP506" s="115"/>
      <c r="GQ506" s="222"/>
    </row>
    <row r="507">
      <c r="A507" s="218"/>
      <c r="B507" s="219"/>
      <c r="C507" s="15"/>
      <c r="D507" s="15"/>
      <c r="E507" s="15"/>
      <c r="F507" s="71"/>
      <c r="G507" s="15"/>
      <c r="H507" s="15"/>
      <c r="I507" s="28"/>
      <c r="J507" s="71"/>
      <c r="K507" s="35"/>
      <c r="L507" s="35"/>
      <c r="M507" s="35"/>
      <c r="N507" s="71"/>
      <c r="O507" s="15"/>
      <c r="P507" s="15"/>
      <c r="Q507" s="28"/>
      <c r="R507" s="71"/>
      <c r="S507" s="173"/>
      <c r="T507" s="219"/>
      <c r="U507" s="15"/>
      <c r="V507" s="15"/>
      <c r="W507" s="15"/>
      <c r="X507" s="165"/>
      <c r="Y507" s="15"/>
      <c r="Z507" s="15"/>
      <c r="AA507" s="28"/>
      <c r="AB507" s="71"/>
      <c r="AC507" s="35"/>
      <c r="AD507" s="35"/>
      <c r="AE507" s="35"/>
      <c r="AF507" s="71"/>
      <c r="AG507" s="15"/>
      <c r="AH507" s="15"/>
      <c r="AI507" s="15"/>
      <c r="AJ507" s="71"/>
      <c r="AK507" s="173"/>
      <c r="AL507" s="219"/>
      <c r="AM507" s="15"/>
      <c r="AN507" s="15"/>
      <c r="AO507" s="15"/>
      <c r="AP507" s="165"/>
      <c r="AQ507" s="15"/>
      <c r="AR507" s="15"/>
      <c r="AS507" s="28"/>
      <c r="AT507" s="71"/>
      <c r="AU507" s="35"/>
      <c r="AV507" s="35"/>
      <c r="AW507" s="35"/>
      <c r="AX507" s="71"/>
      <c r="AY507" s="15"/>
      <c r="AZ507" s="15"/>
      <c r="BA507" s="28"/>
      <c r="BB507" s="71"/>
      <c r="BC507" s="173"/>
      <c r="BD507" s="220"/>
      <c r="BH507" s="221"/>
      <c r="BK507" s="50"/>
      <c r="BL507" s="115"/>
      <c r="BM507" s="43"/>
      <c r="BN507" s="43"/>
      <c r="BO507" s="43"/>
      <c r="BP507" s="115"/>
      <c r="BS507" s="50"/>
      <c r="BT507" s="115"/>
      <c r="BU507" s="222"/>
      <c r="BV507" s="223"/>
      <c r="BZ507" s="221"/>
      <c r="CC507" s="50"/>
      <c r="CD507" s="115"/>
      <c r="CE507" s="43"/>
      <c r="CF507" s="43"/>
      <c r="CG507" s="43"/>
      <c r="CH507" s="115"/>
      <c r="CK507" s="50"/>
      <c r="CL507" s="115"/>
      <c r="CM507" s="222"/>
      <c r="CN507" s="223"/>
      <c r="CR507" s="221"/>
      <c r="CU507" s="50"/>
      <c r="CV507" s="115"/>
      <c r="CW507" s="43"/>
      <c r="CX507" s="43"/>
      <c r="CY507" s="43"/>
      <c r="CZ507" s="115"/>
      <c r="DC507" s="50"/>
      <c r="DD507" s="115"/>
      <c r="DE507" s="222"/>
      <c r="DF507" s="223"/>
      <c r="DJ507" s="221"/>
      <c r="DM507" s="50"/>
      <c r="DN507" s="115"/>
      <c r="DO507" s="43"/>
      <c r="DP507" s="43"/>
      <c r="DQ507" s="43"/>
      <c r="DR507" s="115"/>
      <c r="DU507" s="50"/>
      <c r="DV507" s="115"/>
      <c r="DW507" s="222"/>
      <c r="DX507" s="223"/>
      <c r="EB507" s="221"/>
      <c r="EE507" s="50"/>
      <c r="EF507" s="115"/>
      <c r="EG507" s="43"/>
      <c r="EH507" s="43"/>
      <c r="EI507" s="43"/>
      <c r="EJ507" s="115"/>
      <c r="EM507" s="50"/>
      <c r="EN507" s="115"/>
      <c r="EO507" s="222"/>
      <c r="EP507" s="223"/>
      <c r="ET507" s="221"/>
      <c r="EW507" s="50"/>
      <c r="EX507" s="115"/>
      <c r="EY507" s="43"/>
      <c r="EZ507" s="43"/>
      <c r="FA507" s="43"/>
      <c r="FB507" s="115"/>
      <c r="FE507" s="50"/>
      <c r="FF507" s="115"/>
      <c r="FG507" s="222"/>
      <c r="FH507" s="223"/>
      <c r="FL507" s="221"/>
      <c r="FO507" s="50"/>
      <c r="FP507" s="115"/>
      <c r="FQ507" s="43"/>
      <c r="FR507" s="43"/>
      <c r="FS507" s="43"/>
      <c r="FT507" s="115"/>
      <c r="FW507" s="50"/>
      <c r="FX507" s="115"/>
      <c r="FY507" s="222"/>
      <c r="FZ507" s="223"/>
      <c r="GD507" s="221"/>
      <c r="GG507" s="50"/>
      <c r="GH507" s="115"/>
      <c r="GI507" s="43"/>
      <c r="GJ507" s="43"/>
      <c r="GK507" s="43"/>
      <c r="GL507" s="115"/>
      <c r="GO507" s="50"/>
      <c r="GP507" s="115"/>
      <c r="GQ507" s="222"/>
    </row>
    <row r="508">
      <c r="A508" s="218"/>
      <c r="B508" s="219"/>
      <c r="C508" s="15"/>
      <c r="D508" s="15"/>
      <c r="E508" s="15"/>
      <c r="F508" s="71"/>
      <c r="G508" s="15"/>
      <c r="H508" s="15"/>
      <c r="I508" s="28"/>
      <c r="J508" s="71"/>
      <c r="K508" s="35"/>
      <c r="L508" s="35"/>
      <c r="M508" s="35"/>
      <c r="N508" s="71"/>
      <c r="O508" s="15"/>
      <c r="P508" s="15"/>
      <c r="Q508" s="28"/>
      <c r="R508" s="71"/>
      <c r="S508" s="173"/>
      <c r="T508" s="219"/>
      <c r="U508" s="15"/>
      <c r="V508" s="15"/>
      <c r="W508" s="15"/>
      <c r="X508" s="165"/>
      <c r="Y508" s="15"/>
      <c r="Z508" s="15"/>
      <c r="AA508" s="28"/>
      <c r="AB508" s="71"/>
      <c r="AC508" s="35"/>
      <c r="AD508" s="35"/>
      <c r="AE508" s="35"/>
      <c r="AF508" s="71"/>
      <c r="AG508" s="15"/>
      <c r="AH508" s="15"/>
      <c r="AI508" s="15"/>
      <c r="AJ508" s="71"/>
      <c r="AK508" s="173"/>
      <c r="AL508" s="219"/>
      <c r="AM508" s="15"/>
      <c r="AN508" s="15"/>
      <c r="AO508" s="15"/>
      <c r="AP508" s="165"/>
      <c r="AQ508" s="15"/>
      <c r="AR508" s="15"/>
      <c r="AS508" s="28"/>
      <c r="AT508" s="71"/>
      <c r="AU508" s="35"/>
      <c r="AV508" s="35"/>
      <c r="AW508" s="35"/>
      <c r="AX508" s="71"/>
      <c r="AY508" s="15"/>
      <c r="AZ508" s="15"/>
      <c r="BA508" s="28"/>
      <c r="BB508" s="71"/>
      <c r="BC508" s="173"/>
      <c r="BD508" s="220"/>
      <c r="BH508" s="221"/>
      <c r="BK508" s="50"/>
      <c r="BL508" s="115"/>
      <c r="BM508" s="43"/>
      <c r="BN508" s="43"/>
      <c r="BO508" s="43"/>
      <c r="BP508" s="115"/>
      <c r="BS508" s="50"/>
      <c r="BT508" s="115"/>
      <c r="BU508" s="222"/>
      <c r="BV508" s="223"/>
      <c r="BZ508" s="221"/>
      <c r="CC508" s="50"/>
      <c r="CD508" s="115"/>
      <c r="CE508" s="43"/>
      <c r="CF508" s="43"/>
      <c r="CG508" s="43"/>
      <c r="CH508" s="115"/>
      <c r="CK508" s="50"/>
      <c r="CL508" s="115"/>
      <c r="CM508" s="222"/>
      <c r="CN508" s="223"/>
      <c r="CR508" s="221"/>
      <c r="CU508" s="50"/>
      <c r="CV508" s="115"/>
      <c r="CW508" s="43"/>
      <c r="CX508" s="43"/>
      <c r="CY508" s="43"/>
      <c r="CZ508" s="115"/>
      <c r="DC508" s="50"/>
      <c r="DD508" s="115"/>
      <c r="DE508" s="222"/>
      <c r="DF508" s="223"/>
      <c r="DJ508" s="221"/>
      <c r="DM508" s="50"/>
      <c r="DN508" s="115"/>
      <c r="DO508" s="43"/>
      <c r="DP508" s="43"/>
      <c r="DQ508" s="43"/>
      <c r="DR508" s="115"/>
      <c r="DU508" s="50"/>
      <c r="DV508" s="115"/>
      <c r="DW508" s="222"/>
      <c r="DX508" s="223"/>
      <c r="EB508" s="221"/>
      <c r="EE508" s="50"/>
      <c r="EF508" s="115"/>
      <c r="EG508" s="43"/>
      <c r="EH508" s="43"/>
      <c r="EI508" s="43"/>
      <c r="EJ508" s="115"/>
      <c r="EM508" s="50"/>
      <c r="EN508" s="115"/>
      <c r="EO508" s="222"/>
      <c r="EP508" s="223"/>
      <c r="ET508" s="221"/>
      <c r="EW508" s="50"/>
      <c r="EX508" s="115"/>
      <c r="EY508" s="43"/>
      <c r="EZ508" s="43"/>
      <c r="FA508" s="43"/>
      <c r="FB508" s="115"/>
      <c r="FE508" s="50"/>
      <c r="FF508" s="115"/>
      <c r="FG508" s="222"/>
      <c r="FH508" s="223"/>
      <c r="FL508" s="221"/>
      <c r="FO508" s="50"/>
      <c r="FP508" s="115"/>
      <c r="FQ508" s="43"/>
      <c r="FR508" s="43"/>
      <c r="FS508" s="43"/>
      <c r="FT508" s="115"/>
      <c r="FW508" s="50"/>
      <c r="FX508" s="115"/>
      <c r="FY508" s="222"/>
      <c r="FZ508" s="223"/>
      <c r="GD508" s="221"/>
      <c r="GG508" s="50"/>
      <c r="GH508" s="115"/>
      <c r="GI508" s="43"/>
      <c r="GJ508" s="43"/>
      <c r="GK508" s="43"/>
      <c r="GL508" s="115"/>
      <c r="GO508" s="50"/>
      <c r="GP508" s="115"/>
      <c r="GQ508" s="222"/>
    </row>
    <row r="509">
      <c r="A509" s="218"/>
      <c r="B509" s="219"/>
      <c r="C509" s="15"/>
      <c r="D509" s="15"/>
      <c r="E509" s="15"/>
      <c r="F509" s="71"/>
      <c r="G509" s="15"/>
      <c r="H509" s="15"/>
      <c r="I509" s="28"/>
      <c r="J509" s="71"/>
      <c r="K509" s="35"/>
      <c r="L509" s="35"/>
      <c r="M509" s="35"/>
      <c r="N509" s="71"/>
      <c r="O509" s="15"/>
      <c r="P509" s="15"/>
      <c r="Q509" s="28"/>
      <c r="R509" s="71"/>
      <c r="S509" s="173"/>
      <c r="T509" s="219"/>
      <c r="U509" s="15"/>
      <c r="V509" s="15"/>
      <c r="W509" s="15"/>
      <c r="X509" s="165"/>
      <c r="Y509" s="15"/>
      <c r="Z509" s="15"/>
      <c r="AA509" s="28"/>
      <c r="AB509" s="71"/>
      <c r="AC509" s="35"/>
      <c r="AD509" s="35"/>
      <c r="AE509" s="35"/>
      <c r="AF509" s="71"/>
      <c r="AG509" s="15"/>
      <c r="AH509" s="15"/>
      <c r="AI509" s="15"/>
      <c r="AJ509" s="71"/>
      <c r="AK509" s="173"/>
      <c r="AL509" s="219"/>
      <c r="AM509" s="15"/>
      <c r="AN509" s="15"/>
      <c r="AO509" s="15"/>
      <c r="AP509" s="165"/>
      <c r="AQ509" s="15"/>
      <c r="AR509" s="15"/>
      <c r="AS509" s="28"/>
      <c r="AT509" s="71"/>
      <c r="AU509" s="35"/>
      <c r="AV509" s="35"/>
      <c r="AW509" s="35"/>
      <c r="AX509" s="71"/>
      <c r="AY509" s="15"/>
      <c r="AZ509" s="15"/>
      <c r="BA509" s="28"/>
      <c r="BB509" s="71"/>
      <c r="BC509" s="173"/>
      <c r="BD509" s="220"/>
      <c r="BH509" s="221"/>
      <c r="BK509" s="50"/>
      <c r="BL509" s="115"/>
      <c r="BM509" s="43"/>
      <c r="BN509" s="43"/>
      <c r="BO509" s="43"/>
      <c r="BP509" s="115"/>
      <c r="BS509" s="50"/>
      <c r="BT509" s="115"/>
      <c r="BU509" s="222"/>
      <c r="BV509" s="223"/>
      <c r="BZ509" s="221"/>
      <c r="CC509" s="50"/>
      <c r="CD509" s="115"/>
      <c r="CE509" s="43"/>
      <c r="CF509" s="43"/>
      <c r="CG509" s="43"/>
      <c r="CH509" s="115"/>
      <c r="CK509" s="50"/>
      <c r="CL509" s="115"/>
      <c r="CM509" s="222"/>
      <c r="CN509" s="223"/>
      <c r="CR509" s="221"/>
      <c r="CU509" s="50"/>
      <c r="CV509" s="115"/>
      <c r="CW509" s="43"/>
      <c r="CX509" s="43"/>
      <c r="CY509" s="43"/>
      <c r="CZ509" s="115"/>
      <c r="DC509" s="50"/>
      <c r="DD509" s="115"/>
      <c r="DE509" s="222"/>
      <c r="DF509" s="223"/>
      <c r="DJ509" s="221"/>
      <c r="DM509" s="50"/>
      <c r="DN509" s="115"/>
      <c r="DO509" s="43"/>
      <c r="DP509" s="43"/>
      <c r="DQ509" s="43"/>
      <c r="DR509" s="115"/>
      <c r="DU509" s="50"/>
      <c r="DV509" s="115"/>
      <c r="DW509" s="222"/>
      <c r="DX509" s="223"/>
      <c r="EB509" s="221"/>
      <c r="EE509" s="50"/>
      <c r="EF509" s="115"/>
      <c r="EG509" s="43"/>
      <c r="EH509" s="43"/>
      <c r="EI509" s="43"/>
      <c r="EJ509" s="115"/>
      <c r="EM509" s="50"/>
      <c r="EN509" s="115"/>
      <c r="EO509" s="222"/>
      <c r="EP509" s="223"/>
      <c r="ET509" s="221"/>
      <c r="EW509" s="50"/>
      <c r="EX509" s="115"/>
      <c r="EY509" s="43"/>
      <c r="EZ509" s="43"/>
      <c r="FA509" s="43"/>
      <c r="FB509" s="115"/>
      <c r="FE509" s="50"/>
      <c r="FF509" s="115"/>
      <c r="FG509" s="222"/>
      <c r="FH509" s="223"/>
      <c r="FL509" s="221"/>
      <c r="FO509" s="50"/>
      <c r="FP509" s="115"/>
      <c r="FQ509" s="43"/>
      <c r="FR509" s="43"/>
      <c r="FS509" s="43"/>
      <c r="FT509" s="115"/>
      <c r="FW509" s="50"/>
      <c r="FX509" s="115"/>
      <c r="FY509" s="222"/>
      <c r="FZ509" s="223"/>
      <c r="GD509" s="221"/>
      <c r="GG509" s="50"/>
      <c r="GH509" s="115"/>
      <c r="GI509" s="43"/>
      <c r="GJ509" s="43"/>
      <c r="GK509" s="43"/>
      <c r="GL509" s="115"/>
      <c r="GO509" s="50"/>
      <c r="GP509" s="115"/>
      <c r="GQ509" s="222"/>
    </row>
    <row r="510">
      <c r="A510" s="218"/>
      <c r="B510" s="219"/>
      <c r="C510" s="15"/>
      <c r="D510" s="15"/>
      <c r="E510" s="15"/>
      <c r="F510" s="71"/>
      <c r="G510" s="15"/>
      <c r="H510" s="15"/>
      <c r="I510" s="28"/>
      <c r="J510" s="71"/>
      <c r="K510" s="35"/>
      <c r="L510" s="35"/>
      <c r="M510" s="35"/>
      <c r="N510" s="71"/>
      <c r="O510" s="15"/>
      <c r="P510" s="15"/>
      <c r="Q510" s="28"/>
      <c r="R510" s="71"/>
      <c r="S510" s="173"/>
      <c r="T510" s="219"/>
      <c r="U510" s="15"/>
      <c r="V510" s="15"/>
      <c r="W510" s="15"/>
      <c r="X510" s="165"/>
      <c r="Y510" s="15"/>
      <c r="Z510" s="15"/>
      <c r="AA510" s="28"/>
      <c r="AB510" s="71"/>
      <c r="AC510" s="35"/>
      <c r="AD510" s="35"/>
      <c r="AE510" s="35"/>
      <c r="AF510" s="71"/>
      <c r="AG510" s="15"/>
      <c r="AH510" s="15"/>
      <c r="AI510" s="15"/>
      <c r="AJ510" s="71"/>
      <c r="AK510" s="173"/>
      <c r="AL510" s="219"/>
      <c r="AM510" s="15"/>
      <c r="AN510" s="15"/>
      <c r="AO510" s="15"/>
      <c r="AP510" s="165"/>
      <c r="AQ510" s="15"/>
      <c r="AR510" s="15"/>
      <c r="AS510" s="28"/>
      <c r="AT510" s="71"/>
      <c r="AU510" s="35"/>
      <c r="AV510" s="35"/>
      <c r="AW510" s="35"/>
      <c r="AX510" s="71"/>
      <c r="AY510" s="15"/>
      <c r="AZ510" s="15"/>
      <c r="BA510" s="28"/>
      <c r="BB510" s="71"/>
      <c r="BC510" s="173"/>
      <c r="BD510" s="220"/>
      <c r="BH510" s="221"/>
      <c r="BK510" s="50"/>
      <c r="BL510" s="115"/>
      <c r="BM510" s="43"/>
      <c r="BN510" s="43"/>
      <c r="BO510" s="43"/>
      <c r="BP510" s="115"/>
      <c r="BS510" s="50"/>
      <c r="BT510" s="115"/>
      <c r="BU510" s="222"/>
      <c r="BV510" s="223"/>
      <c r="BZ510" s="221"/>
      <c r="CC510" s="50"/>
      <c r="CD510" s="115"/>
      <c r="CE510" s="43"/>
      <c r="CF510" s="43"/>
      <c r="CG510" s="43"/>
      <c r="CH510" s="115"/>
      <c r="CK510" s="50"/>
      <c r="CL510" s="115"/>
      <c r="CM510" s="222"/>
      <c r="CN510" s="223"/>
      <c r="CR510" s="221"/>
      <c r="CU510" s="50"/>
      <c r="CV510" s="115"/>
      <c r="CW510" s="43"/>
      <c r="CX510" s="43"/>
      <c r="CY510" s="43"/>
      <c r="CZ510" s="115"/>
      <c r="DC510" s="50"/>
      <c r="DD510" s="115"/>
      <c r="DE510" s="222"/>
      <c r="DF510" s="223"/>
      <c r="DJ510" s="221"/>
      <c r="DM510" s="50"/>
      <c r="DN510" s="115"/>
      <c r="DO510" s="43"/>
      <c r="DP510" s="43"/>
      <c r="DQ510" s="43"/>
      <c r="DR510" s="115"/>
      <c r="DU510" s="50"/>
      <c r="DV510" s="115"/>
      <c r="DW510" s="222"/>
      <c r="DX510" s="223"/>
      <c r="EB510" s="221"/>
      <c r="EE510" s="50"/>
      <c r="EF510" s="115"/>
      <c r="EG510" s="43"/>
      <c r="EH510" s="43"/>
      <c r="EI510" s="43"/>
      <c r="EJ510" s="115"/>
      <c r="EM510" s="50"/>
      <c r="EN510" s="115"/>
      <c r="EO510" s="222"/>
      <c r="EP510" s="223"/>
      <c r="ET510" s="221"/>
      <c r="EW510" s="50"/>
      <c r="EX510" s="115"/>
      <c r="EY510" s="43"/>
      <c r="EZ510" s="43"/>
      <c r="FA510" s="43"/>
      <c r="FB510" s="115"/>
      <c r="FE510" s="50"/>
      <c r="FF510" s="115"/>
      <c r="FG510" s="222"/>
      <c r="FH510" s="223"/>
      <c r="FL510" s="221"/>
      <c r="FO510" s="50"/>
      <c r="FP510" s="115"/>
      <c r="FQ510" s="43"/>
      <c r="FR510" s="43"/>
      <c r="FS510" s="43"/>
      <c r="FT510" s="115"/>
      <c r="FW510" s="50"/>
      <c r="FX510" s="115"/>
      <c r="FY510" s="222"/>
      <c r="FZ510" s="223"/>
      <c r="GD510" s="221"/>
      <c r="GG510" s="50"/>
      <c r="GH510" s="115"/>
      <c r="GI510" s="43"/>
      <c r="GJ510" s="43"/>
      <c r="GK510" s="43"/>
      <c r="GL510" s="115"/>
      <c r="GO510" s="50"/>
      <c r="GP510" s="115"/>
      <c r="GQ510" s="222"/>
    </row>
    <row r="511">
      <c r="A511" s="218"/>
      <c r="B511" s="219"/>
      <c r="C511" s="15"/>
      <c r="D511" s="15"/>
      <c r="E511" s="15"/>
      <c r="F511" s="71"/>
      <c r="G511" s="15"/>
      <c r="H511" s="15"/>
      <c r="I511" s="28"/>
      <c r="J511" s="71"/>
      <c r="K511" s="35"/>
      <c r="L511" s="35"/>
      <c r="M511" s="35"/>
      <c r="N511" s="71"/>
      <c r="O511" s="15"/>
      <c r="P511" s="15"/>
      <c r="Q511" s="28"/>
      <c r="R511" s="71"/>
      <c r="S511" s="173"/>
      <c r="T511" s="219"/>
      <c r="U511" s="15"/>
      <c r="V511" s="15"/>
      <c r="W511" s="15"/>
      <c r="X511" s="165"/>
      <c r="Y511" s="15"/>
      <c r="Z511" s="15"/>
      <c r="AA511" s="28"/>
      <c r="AB511" s="71"/>
      <c r="AC511" s="35"/>
      <c r="AD511" s="35"/>
      <c r="AE511" s="35"/>
      <c r="AF511" s="71"/>
      <c r="AG511" s="15"/>
      <c r="AH511" s="15"/>
      <c r="AI511" s="15"/>
      <c r="AJ511" s="71"/>
      <c r="AK511" s="173"/>
      <c r="AL511" s="219"/>
      <c r="AM511" s="15"/>
      <c r="AN511" s="15"/>
      <c r="AO511" s="15"/>
      <c r="AP511" s="165"/>
      <c r="AQ511" s="15"/>
      <c r="AR511" s="15"/>
      <c r="AS511" s="28"/>
      <c r="AT511" s="71"/>
      <c r="AU511" s="35"/>
      <c r="AV511" s="35"/>
      <c r="AW511" s="35"/>
      <c r="AX511" s="71"/>
      <c r="AY511" s="15"/>
      <c r="AZ511" s="15"/>
      <c r="BA511" s="28"/>
      <c r="BB511" s="71"/>
      <c r="BC511" s="173"/>
      <c r="BD511" s="220"/>
      <c r="BH511" s="221"/>
      <c r="BK511" s="50"/>
      <c r="BL511" s="115"/>
      <c r="BM511" s="43"/>
      <c r="BN511" s="43"/>
      <c r="BO511" s="43"/>
      <c r="BP511" s="115"/>
      <c r="BS511" s="50"/>
      <c r="BT511" s="115"/>
      <c r="BU511" s="222"/>
      <c r="BV511" s="223"/>
      <c r="BZ511" s="221"/>
      <c r="CC511" s="50"/>
      <c r="CD511" s="115"/>
      <c r="CE511" s="43"/>
      <c r="CF511" s="43"/>
      <c r="CG511" s="43"/>
      <c r="CH511" s="115"/>
      <c r="CK511" s="50"/>
      <c r="CL511" s="115"/>
      <c r="CM511" s="222"/>
      <c r="CN511" s="223"/>
      <c r="CR511" s="221"/>
      <c r="CU511" s="50"/>
      <c r="CV511" s="115"/>
      <c r="CW511" s="43"/>
      <c r="CX511" s="43"/>
      <c r="CY511" s="43"/>
      <c r="CZ511" s="115"/>
      <c r="DC511" s="50"/>
      <c r="DD511" s="115"/>
      <c r="DE511" s="222"/>
      <c r="DF511" s="223"/>
      <c r="DJ511" s="221"/>
      <c r="DM511" s="50"/>
      <c r="DN511" s="115"/>
      <c r="DO511" s="43"/>
      <c r="DP511" s="43"/>
      <c r="DQ511" s="43"/>
      <c r="DR511" s="115"/>
      <c r="DU511" s="50"/>
      <c r="DV511" s="115"/>
      <c r="DW511" s="222"/>
      <c r="DX511" s="223"/>
      <c r="EB511" s="221"/>
      <c r="EE511" s="50"/>
      <c r="EF511" s="115"/>
      <c r="EG511" s="43"/>
      <c r="EH511" s="43"/>
      <c r="EI511" s="43"/>
      <c r="EJ511" s="115"/>
      <c r="EM511" s="50"/>
      <c r="EN511" s="115"/>
      <c r="EO511" s="222"/>
      <c r="EP511" s="223"/>
      <c r="ET511" s="221"/>
      <c r="EW511" s="50"/>
      <c r="EX511" s="115"/>
      <c r="EY511" s="43"/>
      <c r="EZ511" s="43"/>
      <c r="FA511" s="43"/>
      <c r="FB511" s="115"/>
      <c r="FE511" s="50"/>
      <c r="FF511" s="115"/>
      <c r="FG511" s="222"/>
      <c r="FH511" s="223"/>
      <c r="FL511" s="221"/>
      <c r="FO511" s="50"/>
      <c r="FP511" s="115"/>
      <c r="FQ511" s="43"/>
      <c r="FR511" s="43"/>
      <c r="FS511" s="43"/>
      <c r="FT511" s="115"/>
      <c r="FW511" s="50"/>
      <c r="FX511" s="115"/>
      <c r="FY511" s="222"/>
      <c r="FZ511" s="223"/>
      <c r="GD511" s="221"/>
      <c r="GG511" s="50"/>
      <c r="GH511" s="115"/>
      <c r="GI511" s="43"/>
      <c r="GJ511" s="43"/>
      <c r="GK511" s="43"/>
      <c r="GL511" s="115"/>
      <c r="GO511" s="50"/>
      <c r="GP511" s="115"/>
      <c r="GQ511" s="222"/>
    </row>
    <row r="512">
      <c r="A512" s="218"/>
      <c r="B512" s="219"/>
      <c r="C512" s="15"/>
      <c r="D512" s="15"/>
      <c r="E512" s="15"/>
      <c r="F512" s="71"/>
      <c r="G512" s="15"/>
      <c r="H512" s="15"/>
      <c r="I512" s="28"/>
      <c r="J512" s="71"/>
      <c r="K512" s="35"/>
      <c r="L512" s="35"/>
      <c r="M512" s="35"/>
      <c r="N512" s="71"/>
      <c r="O512" s="15"/>
      <c r="P512" s="15"/>
      <c r="Q512" s="28"/>
      <c r="R512" s="71"/>
      <c r="S512" s="173"/>
      <c r="T512" s="219"/>
      <c r="U512" s="15"/>
      <c r="V512" s="15"/>
      <c r="W512" s="15"/>
      <c r="X512" s="165"/>
      <c r="Y512" s="15"/>
      <c r="Z512" s="15"/>
      <c r="AA512" s="28"/>
      <c r="AB512" s="71"/>
      <c r="AC512" s="35"/>
      <c r="AD512" s="35"/>
      <c r="AE512" s="35"/>
      <c r="AF512" s="71"/>
      <c r="AG512" s="15"/>
      <c r="AH512" s="15"/>
      <c r="AI512" s="15"/>
      <c r="AJ512" s="71"/>
      <c r="AK512" s="173"/>
      <c r="AL512" s="219"/>
      <c r="AM512" s="15"/>
      <c r="AN512" s="15"/>
      <c r="AO512" s="15"/>
      <c r="AP512" s="165"/>
      <c r="AQ512" s="15"/>
      <c r="AR512" s="15"/>
      <c r="AS512" s="28"/>
      <c r="AT512" s="71"/>
      <c r="AU512" s="35"/>
      <c r="AV512" s="35"/>
      <c r="AW512" s="35"/>
      <c r="AX512" s="71"/>
      <c r="AY512" s="15"/>
      <c r="AZ512" s="15"/>
      <c r="BA512" s="28"/>
      <c r="BB512" s="71"/>
      <c r="BC512" s="173"/>
      <c r="BD512" s="220"/>
      <c r="BH512" s="221"/>
      <c r="BK512" s="50"/>
      <c r="BL512" s="115"/>
      <c r="BM512" s="43"/>
      <c r="BN512" s="43"/>
      <c r="BO512" s="43"/>
      <c r="BP512" s="115"/>
      <c r="BS512" s="50"/>
      <c r="BT512" s="115"/>
      <c r="BU512" s="222"/>
      <c r="BV512" s="223"/>
      <c r="BZ512" s="221"/>
      <c r="CC512" s="50"/>
      <c r="CD512" s="115"/>
      <c r="CE512" s="43"/>
      <c r="CF512" s="43"/>
      <c r="CG512" s="43"/>
      <c r="CH512" s="115"/>
      <c r="CK512" s="50"/>
      <c r="CL512" s="115"/>
      <c r="CM512" s="222"/>
      <c r="CN512" s="223"/>
      <c r="CR512" s="221"/>
      <c r="CU512" s="50"/>
      <c r="CV512" s="115"/>
      <c r="CW512" s="43"/>
      <c r="CX512" s="43"/>
      <c r="CY512" s="43"/>
      <c r="CZ512" s="115"/>
      <c r="DC512" s="50"/>
      <c r="DD512" s="115"/>
      <c r="DE512" s="222"/>
      <c r="DF512" s="223"/>
      <c r="DJ512" s="221"/>
      <c r="DM512" s="50"/>
      <c r="DN512" s="115"/>
      <c r="DO512" s="43"/>
      <c r="DP512" s="43"/>
      <c r="DQ512" s="43"/>
      <c r="DR512" s="115"/>
      <c r="DU512" s="50"/>
      <c r="DV512" s="115"/>
      <c r="DW512" s="222"/>
      <c r="DX512" s="223"/>
      <c r="EB512" s="221"/>
      <c r="EE512" s="50"/>
      <c r="EF512" s="115"/>
      <c r="EG512" s="43"/>
      <c r="EH512" s="43"/>
      <c r="EI512" s="43"/>
      <c r="EJ512" s="115"/>
      <c r="EM512" s="50"/>
      <c r="EN512" s="115"/>
      <c r="EO512" s="222"/>
      <c r="EP512" s="223"/>
      <c r="ET512" s="221"/>
      <c r="EW512" s="50"/>
      <c r="EX512" s="115"/>
      <c r="EY512" s="43"/>
      <c r="EZ512" s="43"/>
      <c r="FA512" s="43"/>
      <c r="FB512" s="115"/>
      <c r="FE512" s="50"/>
      <c r="FF512" s="115"/>
      <c r="FG512" s="222"/>
      <c r="FH512" s="223"/>
      <c r="FL512" s="221"/>
      <c r="FO512" s="50"/>
      <c r="FP512" s="115"/>
      <c r="FQ512" s="43"/>
      <c r="FR512" s="43"/>
      <c r="FS512" s="43"/>
      <c r="FT512" s="115"/>
      <c r="FW512" s="50"/>
      <c r="FX512" s="115"/>
      <c r="FY512" s="222"/>
      <c r="FZ512" s="223"/>
      <c r="GD512" s="221"/>
      <c r="GG512" s="50"/>
      <c r="GH512" s="115"/>
      <c r="GI512" s="43"/>
      <c r="GJ512" s="43"/>
      <c r="GK512" s="43"/>
      <c r="GL512" s="115"/>
      <c r="GO512" s="50"/>
      <c r="GP512" s="115"/>
      <c r="GQ512" s="222"/>
    </row>
    <row r="513">
      <c r="A513" s="218"/>
      <c r="B513" s="219"/>
      <c r="C513" s="15"/>
      <c r="D513" s="15"/>
      <c r="E513" s="15"/>
      <c r="F513" s="71"/>
      <c r="G513" s="15"/>
      <c r="H513" s="15"/>
      <c r="I513" s="28"/>
      <c r="J513" s="71"/>
      <c r="K513" s="35"/>
      <c r="L513" s="35"/>
      <c r="M513" s="35"/>
      <c r="N513" s="71"/>
      <c r="O513" s="15"/>
      <c r="P513" s="15"/>
      <c r="Q513" s="28"/>
      <c r="R513" s="71"/>
      <c r="S513" s="173"/>
      <c r="T513" s="219"/>
      <c r="U513" s="15"/>
      <c r="V513" s="15"/>
      <c r="W513" s="15"/>
      <c r="X513" s="165"/>
      <c r="Y513" s="15"/>
      <c r="Z513" s="15"/>
      <c r="AA513" s="28"/>
      <c r="AB513" s="71"/>
      <c r="AC513" s="35"/>
      <c r="AD513" s="35"/>
      <c r="AE513" s="35"/>
      <c r="AF513" s="71"/>
      <c r="AG513" s="15"/>
      <c r="AH513" s="15"/>
      <c r="AI513" s="15"/>
      <c r="AJ513" s="71"/>
      <c r="AK513" s="173"/>
      <c r="AL513" s="219"/>
      <c r="AM513" s="15"/>
      <c r="AN513" s="15"/>
      <c r="AO513" s="15"/>
      <c r="AP513" s="165"/>
      <c r="AQ513" s="15"/>
      <c r="AR513" s="15"/>
      <c r="AS513" s="28"/>
      <c r="AT513" s="71"/>
      <c r="AU513" s="35"/>
      <c r="AV513" s="35"/>
      <c r="AW513" s="35"/>
      <c r="AX513" s="71"/>
      <c r="AY513" s="15"/>
      <c r="AZ513" s="15"/>
      <c r="BA513" s="28"/>
      <c r="BB513" s="71"/>
      <c r="BC513" s="173"/>
      <c r="BD513" s="220"/>
      <c r="BH513" s="221"/>
      <c r="BK513" s="50"/>
      <c r="BL513" s="115"/>
      <c r="BM513" s="43"/>
      <c r="BN513" s="43"/>
      <c r="BO513" s="43"/>
      <c r="BP513" s="115"/>
      <c r="BS513" s="50"/>
      <c r="BT513" s="115"/>
      <c r="BU513" s="222"/>
      <c r="BV513" s="223"/>
      <c r="BZ513" s="221"/>
      <c r="CC513" s="50"/>
      <c r="CD513" s="115"/>
      <c r="CE513" s="43"/>
      <c r="CF513" s="43"/>
      <c r="CG513" s="43"/>
      <c r="CH513" s="115"/>
      <c r="CK513" s="50"/>
      <c r="CL513" s="115"/>
      <c r="CM513" s="222"/>
      <c r="CN513" s="223"/>
      <c r="CR513" s="221"/>
      <c r="CU513" s="50"/>
      <c r="CV513" s="115"/>
      <c r="CW513" s="43"/>
      <c r="CX513" s="43"/>
      <c r="CY513" s="43"/>
      <c r="CZ513" s="115"/>
      <c r="DC513" s="50"/>
      <c r="DD513" s="115"/>
      <c r="DE513" s="222"/>
      <c r="DF513" s="223"/>
      <c r="DJ513" s="221"/>
      <c r="DM513" s="50"/>
      <c r="DN513" s="115"/>
      <c r="DO513" s="43"/>
      <c r="DP513" s="43"/>
      <c r="DQ513" s="43"/>
      <c r="DR513" s="115"/>
      <c r="DU513" s="50"/>
      <c r="DV513" s="115"/>
      <c r="DW513" s="222"/>
      <c r="DX513" s="223"/>
      <c r="EB513" s="221"/>
      <c r="EE513" s="50"/>
      <c r="EF513" s="115"/>
      <c r="EG513" s="43"/>
      <c r="EH513" s="43"/>
      <c r="EI513" s="43"/>
      <c r="EJ513" s="115"/>
      <c r="EM513" s="50"/>
      <c r="EN513" s="115"/>
      <c r="EO513" s="222"/>
      <c r="EP513" s="223"/>
      <c r="ET513" s="221"/>
      <c r="EW513" s="50"/>
      <c r="EX513" s="115"/>
      <c r="EY513" s="43"/>
      <c r="EZ513" s="43"/>
      <c r="FA513" s="43"/>
      <c r="FB513" s="115"/>
      <c r="FE513" s="50"/>
      <c r="FF513" s="115"/>
      <c r="FG513" s="222"/>
      <c r="FH513" s="223"/>
      <c r="FL513" s="221"/>
      <c r="FO513" s="50"/>
      <c r="FP513" s="115"/>
      <c r="FQ513" s="43"/>
      <c r="FR513" s="43"/>
      <c r="FS513" s="43"/>
      <c r="FT513" s="115"/>
      <c r="FW513" s="50"/>
      <c r="FX513" s="115"/>
      <c r="FY513" s="222"/>
      <c r="FZ513" s="223"/>
      <c r="GD513" s="221"/>
      <c r="GG513" s="50"/>
      <c r="GH513" s="115"/>
      <c r="GI513" s="43"/>
      <c r="GJ513" s="43"/>
      <c r="GK513" s="43"/>
      <c r="GL513" s="115"/>
      <c r="GO513" s="50"/>
      <c r="GP513" s="115"/>
      <c r="GQ513" s="222"/>
    </row>
    <row r="514">
      <c r="A514" s="218"/>
      <c r="B514" s="219"/>
      <c r="C514" s="15"/>
      <c r="D514" s="15"/>
      <c r="E514" s="15"/>
      <c r="F514" s="71"/>
      <c r="G514" s="15"/>
      <c r="H514" s="15"/>
      <c r="I514" s="28"/>
      <c r="J514" s="71"/>
      <c r="K514" s="35"/>
      <c r="L514" s="35"/>
      <c r="M514" s="35"/>
      <c r="N514" s="71"/>
      <c r="O514" s="15"/>
      <c r="P514" s="15"/>
      <c r="Q514" s="28"/>
      <c r="R514" s="71"/>
      <c r="S514" s="173"/>
      <c r="T514" s="219"/>
      <c r="U514" s="15"/>
      <c r="V514" s="15"/>
      <c r="W514" s="15"/>
      <c r="X514" s="165"/>
      <c r="Y514" s="15"/>
      <c r="Z514" s="15"/>
      <c r="AA514" s="28"/>
      <c r="AB514" s="71"/>
      <c r="AC514" s="35"/>
      <c r="AD514" s="35"/>
      <c r="AE514" s="35"/>
      <c r="AF514" s="71"/>
      <c r="AG514" s="15"/>
      <c r="AH514" s="15"/>
      <c r="AI514" s="15"/>
      <c r="AJ514" s="71"/>
      <c r="AK514" s="173"/>
      <c r="AL514" s="219"/>
      <c r="AM514" s="15"/>
      <c r="AN514" s="15"/>
      <c r="AO514" s="15"/>
      <c r="AP514" s="165"/>
      <c r="AQ514" s="15"/>
      <c r="AR514" s="15"/>
      <c r="AS514" s="28"/>
      <c r="AT514" s="71"/>
      <c r="AU514" s="35"/>
      <c r="AV514" s="35"/>
      <c r="AW514" s="35"/>
      <c r="AX514" s="71"/>
      <c r="AY514" s="15"/>
      <c r="AZ514" s="15"/>
      <c r="BA514" s="28"/>
      <c r="BB514" s="71"/>
      <c r="BC514" s="173"/>
      <c r="BD514" s="220"/>
      <c r="BH514" s="221"/>
      <c r="BK514" s="50"/>
      <c r="BL514" s="115"/>
      <c r="BM514" s="43"/>
      <c r="BN514" s="43"/>
      <c r="BO514" s="43"/>
      <c r="BP514" s="115"/>
      <c r="BS514" s="50"/>
      <c r="BT514" s="115"/>
      <c r="BU514" s="222"/>
      <c r="BV514" s="223"/>
      <c r="BZ514" s="221"/>
      <c r="CC514" s="50"/>
      <c r="CD514" s="115"/>
      <c r="CE514" s="43"/>
      <c r="CF514" s="43"/>
      <c r="CG514" s="43"/>
      <c r="CH514" s="115"/>
      <c r="CK514" s="50"/>
      <c r="CL514" s="115"/>
      <c r="CM514" s="222"/>
      <c r="CN514" s="223"/>
      <c r="CR514" s="221"/>
      <c r="CU514" s="50"/>
      <c r="CV514" s="115"/>
      <c r="CW514" s="43"/>
      <c r="CX514" s="43"/>
      <c r="CY514" s="43"/>
      <c r="CZ514" s="115"/>
      <c r="DC514" s="50"/>
      <c r="DD514" s="115"/>
      <c r="DE514" s="222"/>
      <c r="DF514" s="223"/>
      <c r="DJ514" s="221"/>
      <c r="DM514" s="50"/>
      <c r="DN514" s="115"/>
      <c r="DO514" s="43"/>
      <c r="DP514" s="43"/>
      <c r="DQ514" s="43"/>
      <c r="DR514" s="115"/>
      <c r="DU514" s="50"/>
      <c r="DV514" s="115"/>
      <c r="DW514" s="222"/>
      <c r="DX514" s="223"/>
      <c r="EB514" s="221"/>
      <c r="EE514" s="50"/>
      <c r="EF514" s="115"/>
      <c r="EG514" s="43"/>
      <c r="EH514" s="43"/>
      <c r="EI514" s="43"/>
      <c r="EJ514" s="115"/>
      <c r="EM514" s="50"/>
      <c r="EN514" s="115"/>
      <c r="EO514" s="222"/>
      <c r="EP514" s="223"/>
      <c r="ET514" s="221"/>
      <c r="EW514" s="50"/>
      <c r="EX514" s="115"/>
      <c r="EY514" s="43"/>
      <c r="EZ514" s="43"/>
      <c r="FA514" s="43"/>
      <c r="FB514" s="115"/>
      <c r="FE514" s="50"/>
      <c r="FF514" s="115"/>
      <c r="FG514" s="222"/>
      <c r="FH514" s="223"/>
      <c r="FL514" s="221"/>
      <c r="FO514" s="50"/>
      <c r="FP514" s="115"/>
      <c r="FQ514" s="43"/>
      <c r="FR514" s="43"/>
      <c r="FS514" s="43"/>
      <c r="FT514" s="115"/>
      <c r="FW514" s="50"/>
      <c r="FX514" s="115"/>
      <c r="FY514" s="222"/>
      <c r="FZ514" s="223"/>
      <c r="GD514" s="221"/>
      <c r="GG514" s="50"/>
      <c r="GH514" s="115"/>
      <c r="GI514" s="43"/>
      <c r="GJ514" s="43"/>
      <c r="GK514" s="43"/>
      <c r="GL514" s="115"/>
      <c r="GO514" s="50"/>
      <c r="GP514" s="115"/>
      <c r="GQ514" s="222"/>
    </row>
    <row r="515">
      <c r="A515" s="218"/>
      <c r="B515" s="219"/>
      <c r="C515" s="15"/>
      <c r="D515" s="15"/>
      <c r="E515" s="15"/>
      <c r="F515" s="71"/>
      <c r="G515" s="15"/>
      <c r="H515" s="15"/>
      <c r="I515" s="28"/>
      <c r="J515" s="71"/>
      <c r="K515" s="35"/>
      <c r="L515" s="35"/>
      <c r="M515" s="35"/>
      <c r="N515" s="71"/>
      <c r="O515" s="15"/>
      <c r="P515" s="15"/>
      <c r="Q515" s="28"/>
      <c r="R515" s="71"/>
      <c r="S515" s="173"/>
      <c r="T515" s="219"/>
      <c r="U515" s="15"/>
      <c r="V515" s="15"/>
      <c r="W515" s="15"/>
      <c r="X515" s="165"/>
      <c r="Y515" s="15"/>
      <c r="Z515" s="15"/>
      <c r="AA515" s="28"/>
      <c r="AB515" s="71"/>
      <c r="AC515" s="35"/>
      <c r="AD515" s="35"/>
      <c r="AE515" s="35"/>
      <c r="AF515" s="71"/>
      <c r="AG515" s="15"/>
      <c r="AH515" s="15"/>
      <c r="AI515" s="15"/>
      <c r="AJ515" s="71"/>
      <c r="AK515" s="173"/>
      <c r="AL515" s="219"/>
      <c r="AM515" s="15"/>
      <c r="AN515" s="15"/>
      <c r="AO515" s="15"/>
      <c r="AP515" s="165"/>
      <c r="AQ515" s="15"/>
      <c r="AR515" s="15"/>
      <c r="AS515" s="28"/>
      <c r="AT515" s="71"/>
      <c r="AU515" s="35"/>
      <c r="AV515" s="35"/>
      <c r="AW515" s="35"/>
      <c r="AX515" s="71"/>
      <c r="AY515" s="15"/>
      <c r="AZ515" s="15"/>
      <c r="BA515" s="28"/>
      <c r="BB515" s="71"/>
      <c r="BC515" s="173"/>
      <c r="BD515" s="220"/>
      <c r="BH515" s="221"/>
      <c r="BK515" s="50"/>
      <c r="BL515" s="115"/>
      <c r="BM515" s="43"/>
      <c r="BN515" s="43"/>
      <c r="BO515" s="43"/>
      <c r="BP515" s="115"/>
      <c r="BS515" s="50"/>
      <c r="BT515" s="115"/>
      <c r="BU515" s="222"/>
      <c r="BV515" s="223"/>
      <c r="BZ515" s="221"/>
      <c r="CC515" s="50"/>
      <c r="CD515" s="115"/>
      <c r="CE515" s="43"/>
      <c r="CF515" s="43"/>
      <c r="CG515" s="43"/>
      <c r="CH515" s="115"/>
      <c r="CK515" s="50"/>
      <c r="CL515" s="115"/>
      <c r="CM515" s="222"/>
      <c r="CN515" s="223"/>
      <c r="CR515" s="221"/>
      <c r="CU515" s="50"/>
      <c r="CV515" s="115"/>
      <c r="CW515" s="43"/>
      <c r="CX515" s="43"/>
      <c r="CY515" s="43"/>
      <c r="CZ515" s="115"/>
      <c r="DC515" s="50"/>
      <c r="DD515" s="115"/>
      <c r="DE515" s="222"/>
      <c r="DF515" s="223"/>
      <c r="DJ515" s="221"/>
      <c r="DM515" s="50"/>
      <c r="DN515" s="115"/>
      <c r="DO515" s="43"/>
      <c r="DP515" s="43"/>
      <c r="DQ515" s="43"/>
      <c r="DR515" s="115"/>
      <c r="DU515" s="50"/>
      <c r="DV515" s="115"/>
      <c r="DW515" s="222"/>
      <c r="DX515" s="223"/>
      <c r="EB515" s="221"/>
      <c r="EE515" s="50"/>
      <c r="EF515" s="115"/>
      <c r="EG515" s="43"/>
      <c r="EH515" s="43"/>
      <c r="EI515" s="43"/>
      <c r="EJ515" s="115"/>
      <c r="EM515" s="50"/>
      <c r="EN515" s="115"/>
      <c r="EO515" s="222"/>
      <c r="EP515" s="223"/>
      <c r="ET515" s="221"/>
      <c r="EW515" s="50"/>
      <c r="EX515" s="115"/>
      <c r="EY515" s="43"/>
      <c r="EZ515" s="43"/>
      <c r="FA515" s="43"/>
      <c r="FB515" s="115"/>
      <c r="FE515" s="50"/>
      <c r="FF515" s="115"/>
      <c r="FG515" s="222"/>
      <c r="FH515" s="223"/>
      <c r="FL515" s="221"/>
      <c r="FO515" s="50"/>
      <c r="FP515" s="115"/>
      <c r="FQ515" s="43"/>
      <c r="FR515" s="43"/>
      <c r="FS515" s="43"/>
      <c r="FT515" s="115"/>
      <c r="FW515" s="50"/>
      <c r="FX515" s="115"/>
      <c r="FY515" s="222"/>
      <c r="FZ515" s="223"/>
      <c r="GD515" s="221"/>
      <c r="GG515" s="50"/>
      <c r="GH515" s="115"/>
      <c r="GI515" s="43"/>
      <c r="GJ515" s="43"/>
      <c r="GK515" s="43"/>
      <c r="GL515" s="115"/>
      <c r="GO515" s="50"/>
      <c r="GP515" s="115"/>
      <c r="GQ515" s="222"/>
    </row>
    <row r="516">
      <c r="A516" s="218"/>
      <c r="B516" s="219"/>
      <c r="C516" s="15"/>
      <c r="D516" s="15"/>
      <c r="E516" s="15"/>
      <c r="F516" s="71"/>
      <c r="G516" s="15"/>
      <c r="H516" s="15"/>
      <c r="I516" s="28"/>
      <c r="J516" s="71"/>
      <c r="K516" s="35"/>
      <c r="L516" s="35"/>
      <c r="M516" s="35"/>
      <c r="N516" s="71"/>
      <c r="O516" s="15"/>
      <c r="P516" s="15"/>
      <c r="Q516" s="28"/>
      <c r="R516" s="71"/>
      <c r="S516" s="173"/>
      <c r="T516" s="219"/>
      <c r="U516" s="15"/>
      <c r="V516" s="15"/>
      <c r="W516" s="15"/>
      <c r="X516" s="165"/>
      <c r="Y516" s="15"/>
      <c r="Z516" s="15"/>
      <c r="AA516" s="28"/>
      <c r="AB516" s="71"/>
      <c r="AC516" s="35"/>
      <c r="AD516" s="35"/>
      <c r="AE516" s="35"/>
      <c r="AF516" s="71"/>
      <c r="AG516" s="15"/>
      <c r="AH516" s="15"/>
      <c r="AI516" s="15"/>
      <c r="AJ516" s="71"/>
      <c r="AK516" s="173"/>
      <c r="AL516" s="219"/>
      <c r="AM516" s="15"/>
      <c r="AN516" s="15"/>
      <c r="AO516" s="15"/>
      <c r="AP516" s="165"/>
      <c r="AQ516" s="15"/>
      <c r="AR516" s="15"/>
      <c r="AS516" s="28"/>
      <c r="AT516" s="71"/>
      <c r="AU516" s="35"/>
      <c r="AV516" s="35"/>
      <c r="AW516" s="35"/>
      <c r="AX516" s="71"/>
      <c r="AY516" s="15"/>
      <c r="AZ516" s="15"/>
      <c r="BA516" s="28"/>
      <c r="BB516" s="71"/>
      <c r="BC516" s="173"/>
      <c r="BD516" s="220"/>
      <c r="BH516" s="221"/>
      <c r="BK516" s="50"/>
      <c r="BL516" s="115"/>
      <c r="BM516" s="43"/>
      <c r="BN516" s="43"/>
      <c r="BO516" s="43"/>
      <c r="BP516" s="115"/>
      <c r="BS516" s="50"/>
      <c r="BT516" s="115"/>
      <c r="BU516" s="222"/>
      <c r="BV516" s="223"/>
      <c r="BZ516" s="221"/>
      <c r="CC516" s="50"/>
      <c r="CD516" s="115"/>
      <c r="CE516" s="43"/>
      <c r="CF516" s="43"/>
      <c r="CG516" s="43"/>
      <c r="CH516" s="115"/>
      <c r="CK516" s="50"/>
      <c r="CL516" s="115"/>
      <c r="CM516" s="222"/>
      <c r="CN516" s="223"/>
      <c r="CR516" s="221"/>
      <c r="CU516" s="50"/>
      <c r="CV516" s="115"/>
      <c r="CW516" s="43"/>
      <c r="CX516" s="43"/>
      <c r="CY516" s="43"/>
      <c r="CZ516" s="115"/>
      <c r="DC516" s="50"/>
      <c r="DD516" s="115"/>
      <c r="DE516" s="222"/>
      <c r="DF516" s="223"/>
      <c r="DJ516" s="221"/>
      <c r="DM516" s="50"/>
      <c r="DN516" s="115"/>
      <c r="DO516" s="43"/>
      <c r="DP516" s="43"/>
      <c r="DQ516" s="43"/>
      <c r="DR516" s="115"/>
      <c r="DU516" s="50"/>
      <c r="DV516" s="115"/>
      <c r="DW516" s="222"/>
      <c r="DX516" s="223"/>
      <c r="EB516" s="221"/>
      <c r="EE516" s="50"/>
      <c r="EF516" s="115"/>
      <c r="EG516" s="43"/>
      <c r="EH516" s="43"/>
      <c r="EI516" s="43"/>
      <c r="EJ516" s="115"/>
      <c r="EM516" s="50"/>
      <c r="EN516" s="115"/>
      <c r="EO516" s="222"/>
      <c r="EP516" s="223"/>
      <c r="ET516" s="221"/>
      <c r="EW516" s="50"/>
      <c r="EX516" s="115"/>
      <c r="EY516" s="43"/>
      <c r="EZ516" s="43"/>
      <c r="FA516" s="43"/>
      <c r="FB516" s="115"/>
      <c r="FE516" s="50"/>
      <c r="FF516" s="115"/>
      <c r="FG516" s="222"/>
      <c r="FH516" s="223"/>
      <c r="FL516" s="221"/>
      <c r="FO516" s="50"/>
      <c r="FP516" s="115"/>
      <c r="FQ516" s="43"/>
      <c r="FR516" s="43"/>
      <c r="FS516" s="43"/>
      <c r="FT516" s="115"/>
      <c r="FW516" s="50"/>
      <c r="FX516" s="115"/>
      <c r="FY516" s="222"/>
      <c r="FZ516" s="223"/>
      <c r="GD516" s="221"/>
      <c r="GG516" s="50"/>
      <c r="GH516" s="115"/>
      <c r="GI516" s="43"/>
      <c r="GJ516" s="43"/>
      <c r="GK516" s="43"/>
      <c r="GL516" s="115"/>
      <c r="GO516" s="50"/>
      <c r="GP516" s="115"/>
      <c r="GQ516" s="222"/>
    </row>
    <row r="517">
      <c r="A517" s="218"/>
      <c r="B517" s="219"/>
      <c r="C517" s="15"/>
      <c r="D517" s="15"/>
      <c r="E517" s="15"/>
      <c r="F517" s="71"/>
      <c r="G517" s="15"/>
      <c r="H517" s="15"/>
      <c r="I517" s="28"/>
      <c r="J517" s="71"/>
      <c r="K517" s="35"/>
      <c r="L517" s="35"/>
      <c r="M517" s="35"/>
      <c r="N517" s="71"/>
      <c r="O517" s="15"/>
      <c r="P517" s="15"/>
      <c r="Q517" s="28"/>
      <c r="R517" s="71"/>
      <c r="S517" s="173"/>
      <c r="T517" s="219"/>
      <c r="U517" s="15"/>
      <c r="V517" s="15"/>
      <c r="W517" s="15"/>
      <c r="X517" s="165"/>
      <c r="Y517" s="15"/>
      <c r="Z517" s="15"/>
      <c r="AA517" s="28"/>
      <c r="AB517" s="71"/>
      <c r="AC517" s="35"/>
      <c r="AD517" s="35"/>
      <c r="AE517" s="35"/>
      <c r="AF517" s="71"/>
      <c r="AG517" s="15"/>
      <c r="AH517" s="15"/>
      <c r="AI517" s="15"/>
      <c r="AJ517" s="71"/>
      <c r="AK517" s="173"/>
      <c r="AL517" s="219"/>
      <c r="AM517" s="15"/>
      <c r="AN517" s="15"/>
      <c r="AO517" s="15"/>
      <c r="AP517" s="165"/>
      <c r="AQ517" s="15"/>
      <c r="AR517" s="15"/>
      <c r="AS517" s="28"/>
      <c r="AT517" s="71"/>
      <c r="AU517" s="35"/>
      <c r="AV517" s="35"/>
      <c r="AW517" s="35"/>
      <c r="AX517" s="71"/>
      <c r="AY517" s="15"/>
      <c r="AZ517" s="15"/>
      <c r="BA517" s="28"/>
      <c r="BB517" s="71"/>
      <c r="BC517" s="173"/>
      <c r="BD517" s="220"/>
      <c r="BH517" s="221"/>
      <c r="BK517" s="50"/>
      <c r="BL517" s="115"/>
      <c r="BM517" s="43"/>
      <c r="BN517" s="43"/>
      <c r="BO517" s="43"/>
      <c r="BP517" s="115"/>
      <c r="BS517" s="50"/>
      <c r="BT517" s="115"/>
      <c r="BU517" s="222"/>
      <c r="BV517" s="223"/>
      <c r="BZ517" s="221"/>
      <c r="CC517" s="50"/>
      <c r="CD517" s="115"/>
      <c r="CE517" s="43"/>
      <c r="CF517" s="43"/>
      <c r="CG517" s="43"/>
      <c r="CH517" s="115"/>
      <c r="CK517" s="50"/>
      <c r="CL517" s="115"/>
      <c r="CM517" s="222"/>
      <c r="CN517" s="223"/>
      <c r="CR517" s="221"/>
      <c r="CU517" s="50"/>
      <c r="CV517" s="115"/>
      <c r="CW517" s="43"/>
      <c r="CX517" s="43"/>
      <c r="CY517" s="43"/>
      <c r="CZ517" s="115"/>
      <c r="DC517" s="50"/>
      <c r="DD517" s="115"/>
      <c r="DE517" s="222"/>
      <c r="DF517" s="223"/>
      <c r="DJ517" s="221"/>
      <c r="DM517" s="50"/>
      <c r="DN517" s="115"/>
      <c r="DO517" s="43"/>
      <c r="DP517" s="43"/>
      <c r="DQ517" s="43"/>
      <c r="DR517" s="115"/>
      <c r="DU517" s="50"/>
      <c r="DV517" s="115"/>
      <c r="DW517" s="222"/>
      <c r="DX517" s="223"/>
      <c r="EB517" s="221"/>
      <c r="EE517" s="50"/>
      <c r="EF517" s="115"/>
      <c r="EG517" s="43"/>
      <c r="EH517" s="43"/>
      <c r="EI517" s="43"/>
      <c r="EJ517" s="115"/>
      <c r="EM517" s="50"/>
      <c r="EN517" s="115"/>
      <c r="EO517" s="222"/>
      <c r="EP517" s="223"/>
      <c r="ET517" s="221"/>
      <c r="EW517" s="50"/>
      <c r="EX517" s="115"/>
      <c r="EY517" s="43"/>
      <c r="EZ517" s="43"/>
      <c r="FA517" s="43"/>
      <c r="FB517" s="115"/>
      <c r="FE517" s="50"/>
      <c r="FF517" s="115"/>
      <c r="FG517" s="222"/>
      <c r="FH517" s="223"/>
      <c r="FL517" s="221"/>
      <c r="FO517" s="50"/>
      <c r="FP517" s="115"/>
      <c r="FQ517" s="43"/>
      <c r="FR517" s="43"/>
      <c r="FS517" s="43"/>
      <c r="FT517" s="115"/>
      <c r="FW517" s="50"/>
      <c r="FX517" s="115"/>
      <c r="FY517" s="222"/>
      <c r="FZ517" s="223"/>
      <c r="GD517" s="221"/>
      <c r="GG517" s="50"/>
      <c r="GH517" s="115"/>
      <c r="GI517" s="43"/>
      <c r="GJ517" s="43"/>
      <c r="GK517" s="43"/>
      <c r="GL517" s="115"/>
      <c r="GO517" s="50"/>
      <c r="GP517" s="115"/>
      <c r="GQ517" s="222"/>
    </row>
    <row r="518">
      <c r="A518" s="218"/>
      <c r="B518" s="219"/>
      <c r="C518" s="15"/>
      <c r="D518" s="15"/>
      <c r="E518" s="15"/>
      <c r="F518" s="71"/>
      <c r="G518" s="15"/>
      <c r="H518" s="15"/>
      <c r="I518" s="28"/>
      <c r="J518" s="71"/>
      <c r="K518" s="35"/>
      <c r="L518" s="35"/>
      <c r="M518" s="35"/>
      <c r="N518" s="71"/>
      <c r="O518" s="15"/>
      <c r="P518" s="15"/>
      <c r="Q518" s="28"/>
      <c r="R518" s="71"/>
      <c r="S518" s="173"/>
      <c r="T518" s="219"/>
      <c r="U518" s="15"/>
      <c r="V518" s="15"/>
      <c r="W518" s="15"/>
      <c r="X518" s="165"/>
      <c r="Y518" s="15"/>
      <c r="Z518" s="15"/>
      <c r="AA518" s="28"/>
      <c r="AB518" s="71"/>
      <c r="AC518" s="35"/>
      <c r="AD518" s="35"/>
      <c r="AE518" s="35"/>
      <c r="AF518" s="71"/>
      <c r="AG518" s="15"/>
      <c r="AH518" s="15"/>
      <c r="AI518" s="15"/>
      <c r="AJ518" s="71"/>
      <c r="AK518" s="173"/>
      <c r="AL518" s="219"/>
      <c r="AM518" s="15"/>
      <c r="AN518" s="15"/>
      <c r="AO518" s="15"/>
      <c r="AP518" s="165"/>
      <c r="AQ518" s="15"/>
      <c r="AR518" s="15"/>
      <c r="AS518" s="28"/>
      <c r="AT518" s="71"/>
      <c r="AU518" s="35"/>
      <c r="AV518" s="35"/>
      <c r="AW518" s="35"/>
      <c r="AX518" s="71"/>
      <c r="AY518" s="15"/>
      <c r="AZ518" s="15"/>
      <c r="BA518" s="28"/>
      <c r="BB518" s="71"/>
      <c r="BC518" s="173"/>
      <c r="BD518" s="220"/>
      <c r="BH518" s="221"/>
      <c r="BK518" s="50"/>
      <c r="BL518" s="115"/>
      <c r="BM518" s="43"/>
      <c r="BN518" s="43"/>
      <c r="BO518" s="43"/>
      <c r="BP518" s="115"/>
      <c r="BS518" s="50"/>
      <c r="BT518" s="115"/>
      <c r="BU518" s="222"/>
      <c r="BV518" s="223"/>
      <c r="BZ518" s="221"/>
      <c r="CC518" s="50"/>
      <c r="CD518" s="115"/>
      <c r="CE518" s="43"/>
      <c r="CF518" s="43"/>
      <c r="CG518" s="43"/>
      <c r="CH518" s="115"/>
      <c r="CK518" s="50"/>
      <c r="CL518" s="115"/>
      <c r="CM518" s="222"/>
      <c r="CN518" s="223"/>
      <c r="CR518" s="221"/>
      <c r="CU518" s="50"/>
      <c r="CV518" s="115"/>
      <c r="CW518" s="43"/>
      <c r="CX518" s="43"/>
      <c r="CY518" s="43"/>
      <c r="CZ518" s="115"/>
      <c r="DC518" s="50"/>
      <c r="DD518" s="115"/>
      <c r="DE518" s="222"/>
      <c r="DF518" s="223"/>
      <c r="DJ518" s="221"/>
      <c r="DM518" s="50"/>
      <c r="DN518" s="115"/>
      <c r="DO518" s="43"/>
      <c r="DP518" s="43"/>
      <c r="DQ518" s="43"/>
      <c r="DR518" s="115"/>
      <c r="DU518" s="50"/>
      <c r="DV518" s="115"/>
      <c r="DW518" s="222"/>
      <c r="DX518" s="223"/>
      <c r="EB518" s="221"/>
      <c r="EE518" s="50"/>
      <c r="EF518" s="115"/>
      <c r="EG518" s="43"/>
      <c r="EH518" s="43"/>
      <c r="EI518" s="43"/>
      <c r="EJ518" s="115"/>
      <c r="EM518" s="50"/>
      <c r="EN518" s="115"/>
      <c r="EO518" s="222"/>
      <c r="EP518" s="223"/>
      <c r="ET518" s="221"/>
      <c r="EW518" s="50"/>
      <c r="EX518" s="115"/>
      <c r="EY518" s="43"/>
      <c r="EZ518" s="43"/>
      <c r="FA518" s="43"/>
      <c r="FB518" s="115"/>
      <c r="FE518" s="50"/>
      <c r="FF518" s="115"/>
      <c r="FG518" s="222"/>
      <c r="FH518" s="223"/>
      <c r="FL518" s="221"/>
      <c r="FO518" s="50"/>
      <c r="FP518" s="115"/>
      <c r="FQ518" s="43"/>
      <c r="FR518" s="43"/>
      <c r="FS518" s="43"/>
      <c r="FT518" s="115"/>
      <c r="FW518" s="50"/>
      <c r="FX518" s="115"/>
      <c r="FY518" s="222"/>
      <c r="FZ518" s="223"/>
      <c r="GD518" s="221"/>
      <c r="GG518" s="50"/>
      <c r="GH518" s="115"/>
      <c r="GI518" s="43"/>
      <c r="GJ518" s="43"/>
      <c r="GK518" s="43"/>
      <c r="GL518" s="115"/>
      <c r="GO518" s="50"/>
      <c r="GP518" s="115"/>
      <c r="GQ518" s="222"/>
    </row>
    <row r="519">
      <c r="A519" s="218"/>
      <c r="B519" s="219"/>
      <c r="C519" s="15"/>
      <c r="D519" s="15"/>
      <c r="E519" s="15"/>
      <c r="F519" s="71"/>
      <c r="G519" s="15"/>
      <c r="H519" s="15"/>
      <c r="I519" s="28"/>
      <c r="J519" s="71"/>
      <c r="K519" s="35"/>
      <c r="L519" s="35"/>
      <c r="M519" s="35"/>
      <c r="N519" s="71"/>
      <c r="O519" s="15"/>
      <c r="P519" s="15"/>
      <c r="Q519" s="28"/>
      <c r="R519" s="71"/>
      <c r="S519" s="173"/>
      <c r="T519" s="219"/>
      <c r="U519" s="15"/>
      <c r="V519" s="15"/>
      <c r="W519" s="15"/>
      <c r="X519" s="165"/>
      <c r="Y519" s="15"/>
      <c r="Z519" s="15"/>
      <c r="AA519" s="28"/>
      <c r="AB519" s="71"/>
      <c r="AC519" s="35"/>
      <c r="AD519" s="35"/>
      <c r="AE519" s="35"/>
      <c r="AF519" s="71"/>
      <c r="AG519" s="15"/>
      <c r="AH519" s="15"/>
      <c r="AI519" s="15"/>
      <c r="AJ519" s="71"/>
      <c r="AK519" s="173"/>
      <c r="AL519" s="219"/>
      <c r="AM519" s="15"/>
      <c r="AN519" s="15"/>
      <c r="AO519" s="15"/>
      <c r="AP519" s="165"/>
      <c r="AQ519" s="15"/>
      <c r="AR519" s="15"/>
      <c r="AS519" s="28"/>
      <c r="AT519" s="71"/>
      <c r="AU519" s="35"/>
      <c r="AV519" s="35"/>
      <c r="AW519" s="35"/>
      <c r="AX519" s="71"/>
      <c r="AY519" s="15"/>
      <c r="AZ519" s="15"/>
      <c r="BA519" s="28"/>
      <c r="BB519" s="71"/>
      <c r="BC519" s="173"/>
      <c r="BD519" s="220"/>
      <c r="BH519" s="221"/>
      <c r="BK519" s="50"/>
      <c r="BL519" s="115"/>
      <c r="BM519" s="43"/>
      <c r="BN519" s="43"/>
      <c r="BO519" s="43"/>
      <c r="BP519" s="115"/>
      <c r="BS519" s="50"/>
      <c r="BT519" s="115"/>
      <c r="BU519" s="222"/>
      <c r="BV519" s="223"/>
      <c r="BZ519" s="221"/>
      <c r="CC519" s="50"/>
      <c r="CD519" s="115"/>
      <c r="CE519" s="43"/>
      <c r="CF519" s="43"/>
      <c r="CG519" s="43"/>
      <c r="CH519" s="115"/>
      <c r="CK519" s="50"/>
      <c r="CL519" s="115"/>
      <c r="CM519" s="222"/>
      <c r="CN519" s="223"/>
      <c r="CR519" s="221"/>
      <c r="CU519" s="50"/>
      <c r="CV519" s="115"/>
      <c r="CW519" s="43"/>
      <c r="CX519" s="43"/>
      <c r="CY519" s="43"/>
      <c r="CZ519" s="115"/>
      <c r="DC519" s="50"/>
      <c r="DD519" s="115"/>
      <c r="DE519" s="222"/>
      <c r="DF519" s="223"/>
      <c r="DJ519" s="221"/>
      <c r="DM519" s="50"/>
      <c r="DN519" s="115"/>
      <c r="DO519" s="43"/>
      <c r="DP519" s="43"/>
      <c r="DQ519" s="43"/>
      <c r="DR519" s="115"/>
      <c r="DU519" s="50"/>
      <c r="DV519" s="115"/>
      <c r="DW519" s="222"/>
      <c r="DX519" s="223"/>
      <c r="EB519" s="221"/>
      <c r="EE519" s="50"/>
      <c r="EF519" s="115"/>
      <c r="EG519" s="43"/>
      <c r="EH519" s="43"/>
      <c r="EI519" s="43"/>
      <c r="EJ519" s="115"/>
      <c r="EM519" s="50"/>
      <c r="EN519" s="115"/>
      <c r="EO519" s="222"/>
      <c r="EP519" s="223"/>
      <c r="ET519" s="221"/>
      <c r="EW519" s="50"/>
      <c r="EX519" s="115"/>
      <c r="EY519" s="43"/>
      <c r="EZ519" s="43"/>
      <c r="FA519" s="43"/>
      <c r="FB519" s="115"/>
      <c r="FE519" s="50"/>
      <c r="FF519" s="115"/>
      <c r="FG519" s="222"/>
      <c r="FH519" s="223"/>
      <c r="FL519" s="221"/>
      <c r="FO519" s="50"/>
      <c r="FP519" s="115"/>
      <c r="FQ519" s="43"/>
      <c r="FR519" s="43"/>
      <c r="FS519" s="43"/>
      <c r="FT519" s="115"/>
      <c r="FW519" s="50"/>
      <c r="FX519" s="115"/>
      <c r="FY519" s="222"/>
      <c r="FZ519" s="223"/>
      <c r="GD519" s="221"/>
      <c r="GG519" s="50"/>
      <c r="GH519" s="115"/>
      <c r="GI519" s="43"/>
      <c r="GJ519" s="43"/>
      <c r="GK519" s="43"/>
      <c r="GL519" s="115"/>
      <c r="GO519" s="50"/>
      <c r="GP519" s="115"/>
      <c r="GQ519" s="222"/>
    </row>
    <row r="520">
      <c r="A520" s="218"/>
      <c r="B520" s="219"/>
      <c r="C520" s="15"/>
      <c r="D520" s="15"/>
      <c r="E520" s="15"/>
      <c r="F520" s="71"/>
      <c r="G520" s="15"/>
      <c r="H520" s="15"/>
      <c r="I520" s="28"/>
      <c r="J520" s="71"/>
      <c r="K520" s="35"/>
      <c r="L520" s="35"/>
      <c r="M520" s="35"/>
      <c r="N520" s="71"/>
      <c r="O520" s="15"/>
      <c r="P520" s="15"/>
      <c r="Q520" s="28"/>
      <c r="R520" s="71"/>
      <c r="S520" s="173"/>
      <c r="T520" s="219"/>
      <c r="U520" s="15"/>
      <c r="V520" s="15"/>
      <c r="W520" s="15"/>
      <c r="X520" s="165"/>
      <c r="Y520" s="15"/>
      <c r="Z520" s="15"/>
      <c r="AA520" s="28"/>
      <c r="AB520" s="71"/>
      <c r="AC520" s="35"/>
      <c r="AD520" s="35"/>
      <c r="AE520" s="35"/>
      <c r="AF520" s="71"/>
      <c r="AG520" s="15"/>
      <c r="AH520" s="15"/>
      <c r="AI520" s="15"/>
      <c r="AJ520" s="71"/>
      <c r="AK520" s="173"/>
      <c r="AL520" s="219"/>
      <c r="AM520" s="15"/>
      <c r="AN520" s="15"/>
      <c r="AO520" s="15"/>
      <c r="AP520" s="165"/>
      <c r="AQ520" s="15"/>
      <c r="AR520" s="15"/>
      <c r="AS520" s="28"/>
      <c r="AT520" s="71"/>
      <c r="AU520" s="35"/>
      <c r="AV520" s="35"/>
      <c r="AW520" s="35"/>
      <c r="AX520" s="71"/>
      <c r="AY520" s="15"/>
      <c r="AZ520" s="15"/>
      <c r="BA520" s="28"/>
      <c r="BB520" s="71"/>
      <c r="BC520" s="173"/>
      <c r="BD520" s="220"/>
      <c r="BH520" s="221"/>
      <c r="BK520" s="50"/>
      <c r="BL520" s="115"/>
      <c r="BM520" s="43"/>
      <c r="BN520" s="43"/>
      <c r="BO520" s="43"/>
      <c r="BP520" s="115"/>
      <c r="BS520" s="50"/>
      <c r="BT520" s="115"/>
      <c r="BU520" s="222"/>
      <c r="BV520" s="223"/>
      <c r="BZ520" s="221"/>
      <c r="CC520" s="50"/>
      <c r="CD520" s="115"/>
      <c r="CE520" s="43"/>
      <c r="CF520" s="43"/>
      <c r="CG520" s="43"/>
      <c r="CH520" s="115"/>
      <c r="CK520" s="50"/>
      <c r="CL520" s="115"/>
      <c r="CM520" s="222"/>
      <c r="CN520" s="223"/>
      <c r="CR520" s="221"/>
      <c r="CU520" s="50"/>
      <c r="CV520" s="115"/>
      <c r="CW520" s="43"/>
      <c r="CX520" s="43"/>
      <c r="CY520" s="43"/>
      <c r="CZ520" s="115"/>
      <c r="DC520" s="50"/>
      <c r="DD520" s="115"/>
      <c r="DE520" s="222"/>
      <c r="DF520" s="223"/>
      <c r="DJ520" s="221"/>
      <c r="DM520" s="50"/>
      <c r="DN520" s="115"/>
      <c r="DO520" s="43"/>
      <c r="DP520" s="43"/>
      <c r="DQ520" s="43"/>
      <c r="DR520" s="115"/>
      <c r="DU520" s="50"/>
      <c r="DV520" s="115"/>
      <c r="DW520" s="222"/>
      <c r="DX520" s="223"/>
      <c r="EB520" s="221"/>
      <c r="EE520" s="50"/>
      <c r="EF520" s="115"/>
      <c r="EG520" s="43"/>
      <c r="EH520" s="43"/>
      <c r="EI520" s="43"/>
      <c r="EJ520" s="115"/>
      <c r="EM520" s="50"/>
      <c r="EN520" s="115"/>
      <c r="EO520" s="222"/>
      <c r="EP520" s="223"/>
      <c r="ET520" s="221"/>
      <c r="EW520" s="50"/>
      <c r="EX520" s="115"/>
      <c r="EY520" s="43"/>
      <c r="EZ520" s="43"/>
      <c r="FA520" s="43"/>
      <c r="FB520" s="115"/>
      <c r="FE520" s="50"/>
      <c r="FF520" s="115"/>
      <c r="FG520" s="222"/>
      <c r="FH520" s="223"/>
      <c r="FL520" s="221"/>
      <c r="FO520" s="50"/>
      <c r="FP520" s="115"/>
      <c r="FQ520" s="43"/>
      <c r="FR520" s="43"/>
      <c r="FS520" s="43"/>
      <c r="FT520" s="115"/>
      <c r="FW520" s="50"/>
      <c r="FX520" s="115"/>
      <c r="FY520" s="222"/>
      <c r="FZ520" s="223"/>
      <c r="GD520" s="221"/>
      <c r="GG520" s="50"/>
      <c r="GH520" s="115"/>
      <c r="GI520" s="43"/>
      <c r="GJ520" s="43"/>
      <c r="GK520" s="43"/>
      <c r="GL520" s="115"/>
      <c r="GO520" s="50"/>
      <c r="GP520" s="115"/>
      <c r="GQ520" s="222"/>
    </row>
    <row r="521">
      <c r="A521" s="218"/>
      <c r="B521" s="219"/>
      <c r="C521" s="15"/>
      <c r="D521" s="15"/>
      <c r="E521" s="15"/>
      <c r="F521" s="71"/>
      <c r="G521" s="15"/>
      <c r="H521" s="15"/>
      <c r="I521" s="28"/>
      <c r="J521" s="71"/>
      <c r="K521" s="35"/>
      <c r="L521" s="35"/>
      <c r="M521" s="35"/>
      <c r="N521" s="71"/>
      <c r="O521" s="15"/>
      <c r="P521" s="15"/>
      <c r="Q521" s="28"/>
      <c r="R521" s="71"/>
      <c r="S521" s="173"/>
      <c r="T521" s="219"/>
      <c r="U521" s="15"/>
      <c r="V521" s="15"/>
      <c r="W521" s="15"/>
      <c r="X521" s="165"/>
      <c r="Y521" s="15"/>
      <c r="Z521" s="15"/>
      <c r="AA521" s="28"/>
      <c r="AB521" s="71"/>
      <c r="AC521" s="35"/>
      <c r="AD521" s="35"/>
      <c r="AE521" s="35"/>
      <c r="AF521" s="71"/>
      <c r="AG521" s="15"/>
      <c r="AH521" s="15"/>
      <c r="AI521" s="15"/>
      <c r="AJ521" s="71"/>
      <c r="AK521" s="173"/>
      <c r="AL521" s="219"/>
      <c r="AM521" s="15"/>
      <c r="AN521" s="15"/>
      <c r="AO521" s="15"/>
      <c r="AP521" s="165"/>
      <c r="AQ521" s="15"/>
      <c r="AR521" s="15"/>
      <c r="AS521" s="28"/>
      <c r="AT521" s="71"/>
      <c r="AU521" s="35"/>
      <c r="AV521" s="35"/>
      <c r="AW521" s="35"/>
      <c r="AX521" s="71"/>
      <c r="AY521" s="15"/>
      <c r="AZ521" s="15"/>
      <c r="BA521" s="28"/>
      <c r="BB521" s="71"/>
      <c r="BC521" s="173"/>
      <c r="BD521" s="220"/>
      <c r="BH521" s="221"/>
      <c r="BK521" s="50"/>
      <c r="BL521" s="115"/>
      <c r="BM521" s="43"/>
      <c r="BN521" s="43"/>
      <c r="BO521" s="43"/>
      <c r="BP521" s="115"/>
      <c r="BS521" s="50"/>
      <c r="BT521" s="115"/>
      <c r="BU521" s="222"/>
      <c r="BV521" s="223"/>
      <c r="BZ521" s="221"/>
      <c r="CC521" s="50"/>
      <c r="CD521" s="115"/>
      <c r="CE521" s="43"/>
      <c r="CF521" s="43"/>
      <c r="CG521" s="43"/>
      <c r="CH521" s="115"/>
      <c r="CK521" s="50"/>
      <c r="CL521" s="115"/>
      <c r="CM521" s="222"/>
      <c r="CN521" s="223"/>
      <c r="CR521" s="221"/>
      <c r="CU521" s="50"/>
      <c r="CV521" s="115"/>
      <c r="CW521" s="43"/>
      <c r="CX521" s="43"/>
      <c r="CY521" s="43"/>
      <c r="CZ521" s="115"/>
      <c r="DC521" s="50"/>
      <c r="DD521" s="115"/>
      <c r="DE521" s="222"/>
      <c r="DF521" s="223"/>
      <c r="DJ521" s="221"/>
      <c r="DM521" s="50"/>
      <c r="DN521" s="115"/>
      <c r="DO521" s="43"/>
      <c r="DP521" s="43"/>
      <c r="DQ521" s="43"/>
      <c r="DR521" s="115"/>
      <c r="DU521" s="50"/>
      <c r="DV521" s="115"/>
      <c r="DW521" s="222"/>
      <c r="DX521" s="223"/>
      <c r="EB521" s="221"/>
      <c r="EE521" s="50"/>
      <c r="EF521" s="115"/>
      <c r="EG521" s="43"/>
      <c r="EH521" s="43"/>
      <c r="EI521" s="43"/>
      <c r="EJ521" s="115"/>
      <c r="EM521" s="50"/>
      <c r="EN521" s="115"/>
      <c r="EO521" s="222"/>
      <c r="EP521" s="223"/>
      <c r="ET521" s="221"/>
      <c r="EW521" s="50"/>
      <c r="EX521" s="115"/>
      <c r="EY521" s="43"/>
      <c r="EZ521" s="43"/>
      <c r="FA521" s="43"/>
      <c r="FB521" s="115"/>
      <c r="FE521" s="50"/>
      <c r="FF521" s="115"/>
      <c r="FG521" s="222"/>
      <c r="FH521" s="223"/>
      <c r="FL521" s="221"/>
      <c r="FO521" s="50"/>
      <c r="FP521" s="115"/>
      <c r="FQ521" s="43"/>
      <c r="FR521" s="43"/>
      <c r="FS521" s="43"/>
      <c r="FT521" s="115"/>
      <c r="FW521" s="50"/>
      <c r="FX521" s="115"/>
      <c r="FY521" s="222"/>
      <c r="FZ521" s="223"/>
      <c r="GD521" s="221"/>
      <c r="GG521" s="50"/>
      <c r="GH521" s="115"/>
      <c r="GI521" s="43"/>
      <c r="GJ521" s="43"/>
      <c r="GK521" s="43"/>
      <c r="GL521" s="115"/>
      <c r="GO521" s="50"/>
      <c r="GP521" s="115"/>
      <c r="GQ521" s="222"/>
    </row>
    <row r="522">
      <c r="A522" s="218"/>
      <c r="B522" s="219"/>
      <c r="C522" s="15"/>
      <c r="D522" s="15"/>
      <c r="E522" s="15"/>
      <c r="F522" s="71"/>
      <c r="G522" s="15"/>
      <c r="H522" s="15"/>
      <c r="I522" s="28"/>
      <c r="J522" s="71"/>
      <c r="K522" s="35"/>
      <c r="L522" s="35"/>
      <c r="M522" s="35"/>
      <c r="N522" s="71"/>
      <c r="O522" s="15"/>
      <c r="P522" s="15"/>
      <c r="Q522" s="28"/>
      <c r="R522" s="71"/>
      <c r="S522" s="173"/>
      <c r="T522" s="219"/>
      <c r="U522" s="15"/>
      <c r="V522" s="15"/>
      <c r="W522" s="15"/>
      <c r="X522" s="165"/>
      <c r="Y522" s="15"/>
      <c r="Z522" s="15"/>
      <c r="AA522" s="28"/>
      <c r="AB522" s="71"/>
      <c r="AC522" s="35"/>
      <c r="AD522" s="35"/>
      <c r="AE522" s="35"/>
      <c r="AF522" s="71"/>
      <c r="AG522" s="15"/>
      <c r="AH522" s="15"/>
      <c r="AI522" s="15"/>
      <c r="AJ522" s="71"/>
      <c r="AK522" s="173"/>
      <c r="AL522" s="219"/>
      <c r="AM522" s="15"/>
      <c r="AN522" s="15"/>
      <c r="AO522" s="15"/>
      <c r="AP522" s="165"/>
      <c r="AQ522" s="15"/>
      <c r="AR522" s="15"/>
      <c r="AS522" s="28"/>
      <c r="AT522" s="71"/>
      <c r="AU522" s="35"/>
      <c r="AV522" s="35"/>
      <c r="AW522" s="35"/>
      <c r="AX522" s="71"/>
      <c r="AY522" s="15"/>
      <c r="AZ522" s="15"/>
      <c r="BA522" s="28"/>
      <c r="BB522" s="71"/>
      <c r="BC522" s="173"/>
      <c r="BD522" s="220"/>
      <c r="BH522" s="221"/>
      <c r="BK522" s="50"/>
      <c r="BL522" s="115"/>
      <c r="BM522" s="43"/>
      <c r="BN522" s="43"/>
      <c r="BO522" s="43"/>
      <c r="BP522" s="115"/>
      <c r="BS522" s="50"/>
      <c r="BT522" s="115"/>
      <c r="BU522" s="222"/>
      <c r="BV522" s="223"/>
      <c r="BZ522" s="221"/>
      <c r="CC522" s="50"/>
      <c r="CD522" s="115"/>
      <c r="CE522" s="43"/>
      <c r="CF522" s="43"/>
      <c r="CG522" s="43"/>
      <c r="CH522" s="115"/>
      <c r="CK522" s="50"/>
      <c r="CL522" s="115"/>
      <c r="CM522" s="222"/>
      <c r="CN522" s="223"/>
      <c r="CR522" s="221"/>
      <c r="CU522" s="50"/>
      <c r="CV522" s="115"/>
      <c r="CW522" s="43"/>
      <c r="CX522" s="43"/>
      <c r="CY522" s="43"/>
      <c r="CZ522" s="115"/>
      <c r="DC522" s="50"/>
      <c r="DD522" s="115"/>
      <c r="DE522" s="222"/>
      <c r="DF522" s="223"/>
      <c r="DJ522" s="221"/>
      <c r="DM522" s="50"/>
      <c r="DN522" s="115"/>
      <c r="DO522" s="43"/>
      <c r="DP522" s="43"/>
      <c r="DQ522" s="43"/>
      <c r="DR522" s="115"/>
      <c r="DU522" s="50"/>
      <c r="DV522" s="115"/>
      <c r="DW522" s="222"/>
      <c r="DX522" s="223"/>
      <c r="EB522" s="221"/>
      <c r="EE522" s="50"/>
      <c r="EF522" s="115"/>
      <c r="EG522" s="43"/>
      <c r="EH522" s="43"/>
      <c r="EI522" s="43"/>
      <c r="EJ522" s="115"/>
      <c r="EM522" s="50"/>
      <c r="EN522" s="115"/>
      <c r="EO522" s="222"/>
      <c r="EP522" s="223"/>
      <c r="ET522" s="221"/>
      <c r="EW522" s="50"/>
      <c r="EX522" s="115"/>
      <c r="EY522" s="43"/>
      <c r="EZ522" s="43"/>
      <c r="FA522" s="43"/>
      <c r="FB522" s="115"/>
      <c r="FE522" s="50"/>
      <c r="FF522" s="115"/>
      <c r="FG522" s="222"/>
      <c r="FH522" s="223"/>
      <c r="FL522" s="221"/>
      <c r="FO522" s="50"/>
      <c r="FP522" s="115"/>
      <c r="FQ522" s="43"/>
      <c r="FR522" s="43"/>
      <c r="FS522" s="43"/>
      <c r="FT522" s="115"/>
      <c r="FW522" s="50"/>
      <c r="FX522" s="115"/>
      <c r="FY522" s="222"/>
      <c r="FZ522" s="223"/>
      <c r="GD522" s="221"/>
      <c r="GG522" s="50"/>
      <c r="GH522" s="115"/>
      <c r="GI522" s="43"/>
      <c r="GJ522" s="43"/>
      <c r="GK522" s="43"/>
      <c r="GL522" s="115"/>
      <c r="GO522" s="50"/>
      <c r="GP522" s="115"/>
      <c r="GQ522" s="222"/>
    </row>
    <row r="523">
      <c r="A523" s="218"/>
      <c r="B523" s="219"/>
      <c r="C523" s="15"/>
      <c r="D523" s="15"/>
      <c r="E523" s="15"/>
      <c r="F523" s="71"/>
      <c r="G523" s="15"/>
      <c r="H523" s="15"/>
      <c r="I523" s="28"/>
      <c r="J523" s="71"/>
      <c r="K523" s="35"/>
      <c r="L523" s="35"/>
      <c r="M523" s="35"/>
      <c r="N523" s="71"/>
      <c r="O523" s="15"/>
      <c r="P523" s="15"/>
      <c r="Q523" s="28"/>
      <c r="R523" s="71"/>
      <c r="S523" s="173"/>
      <c r="T523" s="219"/>
      <c r="U523" s="15"/>
      <c r="V523" s="15"/>
      <c r="W523" s="15"/>
      <c r="X523" s="165"/>
      <c r="Y523" s="15"/>
      <c r="Z523" s="15"/>
      <c r="AA523" s="28"/>
      <c r="AB523" s="71"/>
      <c r="AC523" s="35"/>
      <c r="AD523" s="35"/>
      <c r="AE523" s="35"/>
      <c r="AF523" s="71"/>
      <c r="AG523" s="15"/>
      <c r="AH523" s="15"/>
      <c r="AI523" s="15"/>
      <c r="AJ523" s="71"/>
      <c r="AK523" s="173"/>
      <c r="AL523" s="219"/>
      <c r="AM523" s="15"/>
      <c r="AN523" s="15"/>
      <c r="AO523" s="15"/>
      <c r="AP523" s="165"/>
      <c r="AQ523" s="15"/>
      <c r="AR523" s="15"/>
      <c r="AS523" s="28"/>
      <c r="AT523" s="71"/>
      <c r="AU523" s="35"/>
      <c r="AV523" s="35"/>
      <c r="AW523" s="35"/>
      <c r="AX523" s="71"/>
      <c r="AY523" s="15"/>
      <c r="AZ523" s="15"/>
      <c r="BA523" s="28"/>
      <c r="BB523" s="71"/>
      <c r="BC523" s="173"/>
      <c r="BD523" s="220"/>
      <c r="BH523" s="221"/>
      <c r="BK523" s="50"/>
      <c r="BL523" s="115"/>
      <c r="BM523" s="43"/>
      <c r="BN523" s="43"/>
      <c r="BO523" s="43"/>
      <c r="BP523" s="115"/>
      <c r="BS523" s="50"/>
      <c r="BT523" s="115"/>
      <c r="BU523" s="222"/>
      <c r="BV523" s="223"/>
      <c r="BZ523" s="221"/>
      <c r="CC523" s="50"/>
      <c r="CD523" s="115"/>
      <c r="CE523" s="43"/>
      <c r="CF523" s="43"/>
      <c r="CG523" s="43"/>
      <c r="CH523" s="115"/>
      <c r="CK523" s="50"/>
      <c r="CL523" s="115"/>
      <c r="CM523" s="222"/>
      <c r="CN523" s="223"/>
      <c r="CR523" s="221"/>
      <c r="CU523" s="50"/>
      <c r="CV523" s="115"/>
      <c r="CW523" s="43"/>
      <c r="CX523" s="43"/>
      <c r="CY523" s="43"/>
      <c r="CZ523" s="115"/>
      <c r="DC523" s="50"/>
      <c r="DD523" s="115"/>
      <c r="DE523" s="222"/>
      <c r="DF523" s="223"/>
      <c r="DJ523" s="221"/>
      <c r="DM523" s="50"/>
      <c r="DN523" s="115"/>
      <c r="DO523" s="43"/>
      <c r="DP523" s="43"/>
      <c r="DQ523" s="43"/>
      <c r="DR523" s="115"/>
      <c r="DU523" s="50"/>
      <c r="DV523" s="115"/>
      <c r="DW523" s="222"/>
      <c r="DX523" s="223"/>
      <c r="EB523" s="221"/>
      <c r="EE523" s="50"/>
      <c r="EF523" s="115"/>
      <c r="EG523" s="43"/>
      <c r="EH523" s="43"/>
      <c r="EI523" s="43"/>
      <c r="EJ523" s="115"/>
      <c r="EM523" s="50"/>
      <c r="EN523" s="115"/>
      <c r="EO523" s="222"/>
      <c r="EP523" s="223"/>
      <c r="ET523" s="221"/>
      <c r="EW523" s="50"/>
      <c r="EX523" s="115"/>
      <c r="EY523" s="43"/>
      <c r="EZ523" s="43"/>
      <c r="FA523" s="43"/>
      <c r="FB523" s="115"/>
      <c r="FE523" s="50"/>
      <c r="FF523" s="115"/>
      <c r="FG523" s="222"/>
      <c r="FH523" s="223"/>
      <c r="FL523" s="221"/>
      <c r="FO523" s="50"/>
      <c r="FP523" s="115"/>
      <c r="FQ523" s="43"/>
      <c r="FR523" s="43"/>
      <c r="FS523" s="43"/>
      <c r="FT523" s="115"/>
      <c r="FW523" s="50"/>
      <c r="FX523" s="115"/>
      <c r="FY523" s="222"/>
      <c r="FZ523" s="223"/>
      <c r="GD523" s="221"/>
      <c r="GG523" s="50"/>
      <c r="GH523" s="115"/>
      <c r="GI523" s="43"/>
      <c r="GJ523" s="43"/>
      <c r="GK523" s="43"/>
      <c r="GL523" s="115"/>
      <c r="GO523" s="50"/>
      <c r="GP523" s="115"/>
      <c r="GQ523" s="222"/>
    </row>
    <row r="524">
      <c r="A524" s="218"/>
      <c r="B524" s="219"/>
      <c r="C524" s="15"/>
      <c r="D524" s="15"/>
      <c r="E524" s="15"/>
      <c r="F524" s="71"/>
      <c r="G524" s="15"/>
      <c r="H524" s="15"/>
      <c r="I524" s="28"/>
      <c r="J524" s="71"/>
      <c r="K524" s="35"/>
      <c r="L524" s="35"/>
      <c r="M524" s="35"/>
      <c r="N524" s="71"/>
      <c r="O524" s="15"/>
      <c r="P524" s="15"/>
      <c r="Q524" s="28"/>
      <c r="R524" s="71"/>
      <c r="S524" s="173"/>
      <c r="T524" s="219"/>
      <c r="U524" s="15"/>
      <c r="V524" s="15"/>
      <c r="W524" s="15"/>
      <c r="X524" s="165"/>
      <c r="Y524" s="15"/>
      <c r="Z524" s="15"/>
      <c r="AA524" s="28"/>
      <c r="AB524" s="71"/>
      <c r="AC524" s="35"/>
      <c r="AD524" s="35"/>
      <c r="AE524" s="35"/>
      <c r="AF524" s="71"/>
      <c r="AG524" s="15"/>
      <c r="AH524" s="15"/>
      <c r="AI524" s="15"/>
      <c r="AJ524" s="71"/>
      <c r="AK524" s="173"/>
      <c r="AL524" s="219"/>
      <c r="AM524" s="15"/>
      <c r="AN524" s="15"/>
      <c r="AO524" s="15"/>
      <c r="AP524" s="165"/>
      <c r="AQ524" s="15"/>
      <c r="AR524" s="15"/>
      <c r="AS524" s="28"/>
      <c r="AT524" s="71"/>
      <c r="AU524" s="35"/>
      <c r="AV524" s="35"/>
      <c r="AW524" s="35"/>
      <c r="AX524" s="71"/>
      <c r="AY524" s="15"/>
      <c r="AZ524" s="15"/>
      <c r="BA524" s="28"/>
      <c r="BB524" s="71"/>
      <c r="BC524" s="173"/>
      <c r="BD524" s="220"/>
      <c r="BH524" s="221"/>
      <c r="BK524" s="50"/>
      <c r="BL524" s="115"/>
      <c r="BM524" s="43"/>
      <c r="BN524" s="43"/>
      <c r="BO524" s="43"/>
      <c r="BP524" s="115"/>
      <c r="BS524" s="50"/>
      <c r="BT524" s="115"/>
      <c r="BU524" s="222"/>
      <c r="BV524" s="223"/>
      <c r="BZ524" s="221"/>
      <c r="CC524" s="50"/>
      <c r="CD524" s="115"/>
      <c r="CE524" s="43"/>
      <c r="CF524" s="43"/>
      <c r="CG524" s="43"/>
      <c r="CH524" s="115"/>
      <c r="CK524" s="50"/>
      <c r="CL524" s="115"/>
      <c r="CM524" s="222"/>
      <c r="CN524" s="223"/>
      <c r="CR524" s="221"/>
      <c r="CU524" s="50"/>
      <c r="CV524" s="115"/>
      <c r="CW524" s="43"/>
      <c r="CX524" s="43"/>
      <c r="CY524" s="43"/>
      <c r="CZ524" s="115"/>
      <c r="DC524" s="50"/>
      <c r="DD524" s="115"/>
      <c r="DE524" s="222"/>
      <c r="DF524" s="223"/>
      <c r="DJ524" s="221"/>
      <c r="DM524" s="50"/>
      <c r="DN524" s="115"/>
      <c r="DO524" s="43"/>
      <c r="DP524" s="43"/>
      <c r="DQ524" s="43"/>
      <c r="DR524" s="115"/>
      <c r="DU524" s="50"/>
      <c r="DV524" s="115"/>
      <c r="DW524" s="222"/>
      <c r="DX524" s="223"/>
      <c r="EB524" s="221"/>
      <c r="EE524" s="50"/>
      <c r="EF524" s="115"/>
      <c r="EG524" s="43"/>
      <c r="EH524" s="43"/>
      <c r="EI524" s="43"/>
      <c r="EJ524" s="115"/>
      <c r="EM524" s="50"/>
      <c r="EN524" s="115"/>
      <c r="EO524" s="222"/>
      <c r="EP524" s="223"/>
      <c r="ET524" s="221"/>
      <c r="EW524" s="50"/>
      <c r="EX524" s="115"/>
      <c r="EY524" s="43"/>
      <c r="EZ524" s="43"/>
      <c r="FA524" s="43"/>
      <c r="FB524" s="115"/>
      <c r="FE524" s="50"/>
      <c r="FF524" s="115"/>
      <c r="FG524" s="222"/>
      <c r="FH524" s="223"/>
      <c r="FL524" s="221"/>
      <c r="FO524" s="50"/>
      <c r="FP524" s="115"/>
      <c r="FQ524" s="43"/>
      <c r="FR524" s="43"/>
      <c r="FS524" s="43"/>
      <c r="FT524" s="115"/>
      <c r="FW524" s="50"/>
      <c r="FX524" s="115"/>
      <c r="FY524" s="222"/>
      <c r="FZ524" s="223"/>
      <c r="GD524" s="221"/>
      <c r="GG524" s="50"/>
      <c r="GH524" s="115"/>
      <c r="GI524" s="43"/>
      <c r="GJ524" s="43"/>
      <c r="GK524" s="43"/>
      <c r="GL524" s="115"/>
      <c r="GO524" s="50"/>
      <c r="GP524" s="115"/>
      <c r="GQ524" s="222"/>
    </row>
    <row r="525">
      <c r="A525" s="218"/>
      <c r="B525" s="219"/>
      <c r="C525" s="15"/>
      <c r="D525" s="15"/>
      <c r="E525" s="15"/>
      <c r="F525" s="71"/>
      <c r="G525" s="15"/>
      <c r="H525" s="15"/>
      <c r="I525" s="28"/>
      <c r="J525" s="71"/>
      <c r="K525" s="35"/>
      <c r="L525" s="35"/>
      <c r="M525" s="35"/>
      <c r="N525" s="71"/>
      <c r="O525" s="15"/>
      <c r="P525" s="15"/>
      <c r="Q525" s="28"/>
      <c r="R525" s="71"/>
      <c r="S525" s="173"/>
      <c r="T525" s="219"/>
      <c r="U525" s="15"/>
      <c r="V525" s="15"/>
      <c r="W525" s="15"/>
      <c r="X525" s="165"/>
      <c r="Y525" s="15"/>
      <c r="Z525" s="15"/>
      <c r="AA525" s="28"/>
      <c r="AB525" s="71"/>
      <c r="AC525" s="35"/>
      <c r="AD525" s="35"/>
      <c r="AE525" s="35"/>
      <c r="AF525" s="71"/>
      <c r="AG525" s="15"/>
      <c r="AH525" s="15"/>
      <c r="AI525" s="15"/>
      <c r="AJ525" s="71"/>
      <c r="AK525" s="173"/>
      <c r="AL525" s="219"/>
      <c r="AM525" s="15"/>
      <c r="AN525" s="15"/>
      <c r="AO525" s="15"/>
      <c r="AP525" s="165"/>
      <c r="AQ525" s="15"/>
      <c r="AR525" s="15"/>
      <c r="AS525" s="28"/>
      <c r="AT525" s="71"/>
      <c r="AU525" s="35"/>
      <c r="AV525" s="35"/>
      <c r="AW525" s="35"/>
      <c r="AX525" s="71"/>
      <c r="AY525" s="15"/>
      <c r="AZ525" s="15"/>
      <c r="BA525" s="28"/>
      <c r="BB525" s="71"/>
      <c r="BC525" s="173"/>
      <c r="BD525" s="220"/>
      <c r="BH525" s="221"/>
      <c r="BK525" s="50"/>
      <c r="BL525" s="115"/>
      <c r="BM525" s="43"/>
      <c r="BN525" s="43"/>
      <c r="BO525" s="43"/>
      <c r="BP525" s="115"/>
      <c r="BS525" s="50"/>
      <c r="BT525" s="115"/>
      <c r="BU525" s="222"/>
      <c r="BV525" s="223"/>
      <c r="BZ525" s="221"/>
      <c r="CC525" s="50"/>
      <c r="CD525" s="115"/>
      <c r="CE525" s="43"/>
      <c r="CF525" s="43"/>
      <c r="CG525" s="43"/>
      <c r="CH525" s="115"/>
      <c r="CK525" s="50"/>
      <c r="CL525" s="115"/>
      <c r="CM525" s="222"/>
      <c r="CN525" s="223"/>
      <c r="CR525" s="221"/>
      <c r="CU525" s="50"/>
      <c r="CV525" s="115"/>
      <c r="CW525" s="43"/>
      <c r="CX525" s="43"/>
      <c r="CY525" s="43"/>
      <c r="CZ525" s="115"/>
      <c r="DC525" s="50"/>
      <c r="DD525" s="115"/>
      <c r="DE525" s="222"/>
      <c r="DF525" s="223"/>
      <c r="DJ525" s="221"/>
      <c r="DM525" s="50"/>
      <c r="DN525" s="115"/>
      <c r="DO525" s="43"/>
      <c r="DP525" s="43"/>
      <c r="DQ525" s="43"/>
      <c r="DR525" s="115"/>
      <c r="DU525" s="50"/>
      <c r="DV525" s="115"/>
      <c r="DW525" s="222"/>
      <c r="DX525" s="223"/>
      <c r="EB525" s="221"/>
      <c r="EE525" s="50"/>
      <c r="EF525" s="115"/>
      <c r="EG525" s="43"/>
      <c r="EH525" s="43"/>
      <c r="EI525" s="43"/>
      <c r="EJ525" s="115"/>
      <c r="EM525" s="50"/>
      <c r="EN525" s="115"/>
      <c r="EO525" s="222"/>
      <c r="EP525" s="223"/>
      <c r="ET525" s="221"/>
      <c r="EW525" s="50"/>
      <c r="EX525" s="115"/>
      <c r="EY525" s="43"/>
      <c r="EZ525" s="43"/>
      <c r="FA525" s="43"/>
      <c r="FB525" s="115"/>
      <c r="FE525" s="50"/>
      <c r="FF525" s="115"/>
      <c r="FG525" s="222"/>
      <c r="FH525" s="223"/>
      <c r="FL525" s="221"/>
      <c r="FO525" s="50"/>
      <c r="FP525" s="115"/>
      <c r="FQ525" s="43"/>
      <c r="FR525" s="43"/>
      <c r="FS525" s="43"/>
      <c r="FT525" s="115"/>
      <c r="FW525" s="50"/>
      <c r="FX525" s="115"/>
      <c r="FY525" s="222"/>
      <c r="FZ525" s="223"/>
      <c r="GD525" s="221"/>
      <c r="GG525" s="50"/>
      <c r="GH525" s="115"/>
      <c r="GI525" s="43"/>
      <c r="GJ525" s="43"/>
      <c r="GK525" s="43"/>
      <c r="GL525" s="115"/>
      <c r="GO525" s="50"/>
      <c r="GP525" s="115"/>
      <c r="GQ525" s="222"/>
    </row>
    <row r="526">
      <c r="A526" s="218"/>
      <c r="B526" s="219"/>
      <c r="C526" s="15"/>
      <c r="D526" s="15"/>
      <c r="E526" s="15"/>
      <c r="F526" s="71"/>
      <c r="G526" s="15"/>
      <c r="H526" s="15"/>
      <c r="I526" s="28"/>
      <c r="J526" s="71"/>
      <c r="K526" s="35"/>
      <c r="L526" s="35"/>
      <c r="M526" s="35"/>
      <c r="N526" s="71"/>
      <c r="O526" s="15"/>
      <c r="P526" s="15"/>
      <c r="Q526" s="28"/>
      <c r="R526" s="71"/>
      <c r="S526" s="173"/>
      <c r="T526" s="219"/>
      <c r="U526" s="15"/>
      <c r="V526" s="15"/>
      <c r="W526" s="15"/>
      <c r="X526" s="165"/>
      <c r="Y526" s="15"/>
      <c r="Z526" s="15"/>
      <c r="AA526" s="28"/>
      <c r="AB526" s="71"/>
      <c r="AC526" s="35"/>
      <c r="AD526" s="35"/>
      <c r="AE526" s="35"/>
      <c r="AF526" s="71"/>
      <c r="AG526" s="15"/>
      <c r="AH526" s="15"/>
      <c r="AI526" s="15"/>
      <c r="AJ526" s="71"/>
      <c r="AK526" s="173"/>
      <c r="AL526" s="219"/>
      <c r="AM526" s="15"/>
      <c r="AN526" s="15"/>
      <c r="AO526" s="15"/>
      <c r="AP526" s="165"/>
      <c r="AQ526" s="15"/>
      <c r="AR526" s="15"/>
      <c r="AS526" s="28"/>
      <c r="AT526" s="71"/>
      <c r="AU526" s="35"/>
      <c r="AV526" s="35"/>
      <c r="AW526" s="35"/>
      <c r="AX526" s="71"/>
      <c r="AY526" s="15"/>
      <c r="AZ526" s="15"/>
      <c r="BA526" s="28"/>
      <c r="BB526" s="71"/>
      <c r="BC526" s="173"/>
      <c r="BD526" s="220"/>
      <c r="BH526" s="221"/>
      <c r="BK526" s="50"/>
      <c r="BL526" s="115"/>
      <c r="BM526" s="43"/>
      <c r="BN526" s="43"/>
      <c r="BO526" s="43"/>
      <c r="BP526" s="115"/>
      <c r="BS526" s="50"/>
      <c r="BT526" s="115"/>
      <c r="BU526" s="222"/>
      <c r="BV526" s="223"/>
      <c r="BZ526" s="221"/>
      <c r="CC526" s="50"/>
      <c r="CD526" s="115"/>
      <c r="CE526" s="43"/>
      <c r="CF526" s="43"/>
      <c r="CG526" s="43"/>
      <c r="CH526" s="115"/>
      <c r="CK526" s="50"/>
      <c r="CL526" s="115"/>
      <c r="CM526" s="222"/>
      <c r="CN526" s="223"/>
      <c r="CR526" s="221"/>
      <c r="CU526" s="50"/>
      <c r="CV526" s="115"/>
      <c r="CW526" s="43"/>
      <c r="CX526" s="43"/>
      <c r="CY526" s="43"/>
      <c r="CZ526" s="115"/>
      <c r="DC526" s="50"/>
      <c r="DD526" s="115"/>
      <c r="DE526" s="222"/>
      <c r="DF526" s="223"/>
      <c r="DJ526" s="221"/>
      <c r="DM526" s="50"/>
      <c r="DN526" s="115"/>
      <c r="DO526" s="43"/>
      <c r="DP526" s="43"/>
      <c r="DQ526" s="43"/>
      <c r="DR526" s="115"/>
      <c r="DU526" s="50"/>
      <c r="DV526" s="115"/>
      <c r="DW526" s="222"/>
      <c r="DX526" s="223"/>
      <c r="EB526" s="221"/>
      <c r="EE526" s="50"/>
      <c r="EF526" s="115"/>
      <c r="EG526" s="43"/>
      <c r="EH526" s="43"/>
      <c r="EI526" s="43"/>
      <c r="EJ526" s="115"/>
      <c r="EM526" s="50"/>
      <c r="EN526" s="115"/>
      <c r="EO526" s="222"/>
      <c r="EP526" s="223"/>
      <c r="ET526" s="221"/>
      <c r="EW526" s="50"/>
      <c r="EX526" s="115"/>
      <c r="EY526" s="43"/>
      <c r="EZ526" s="43"/>
      <c r="FA526" s="43"/>
      <c r="FB526" s="115"/>
      <c r="FE526" s="50"/>
      <c r="FF526" s="115"/>
      <c r="FG526" s="222"/>
      <c r="FH526" s="223"/>
      <c r="FL526" s="221"/>
      <c r="FO526" s="50"/>
      <c r="FP526" s="115"/>
      <c r="FQ526" s="43"/>
      <c r="FR526" s="43"/>
      <c r="FS526" s="43"/>
      <c r="FT526" s="115"/>
      <c r="FW526" s="50"/>
      <c r="FX526" s="115"/>
      <c r="FY526" s="222"/>
      <c r="FZ526" s="223"/>
      <c r="GD526" s="221"/>
      <c r="GG526" s="50"/>
      <c r="GH526" s="115"/>
      <c r="GI526" s="43"/>
      <c r="GJ526" s="43"/>
      <c r="GK526" s="43"/>
      <c r="GL526" s="115"/>
      <c r="GO526" s="50"/>
      <c r="GP526" s="115"/>
      <c r="GQ526" s="222"/>
    </row>
    <row r="527">
      <c r="A527" s="218"/>
      <c r="B527" s="219"/>
      <c r="C527" s="15"/>
      <c r="D527" s="15"/>
      <c r="E527" s="15"/>
      <c r="F527" s="71"/>
      <c r="G527" s="15"/>
      <c r="H527" s="15"/>
      <c r="I527" s="28"/>
      <c r="J527" s="71"/>
      <c r="K527" s="35"/>
      <c r="L527" s="35"/>
      <c r="M527" s="35"/>
      <c r="N527" s="71"/>
      <c r="O527" s="15"/>
      <c r="P527" s="15"/>
      <c r="Q527" s="28"/>
      <c r="R527" s="71"/>
      <c r="S527" s="173"/>
      <c r="T527" s="219"/>
      <c r="U527" s="15"/>
      <c r="V527" s="15"/>
      <c r="W527" s="15"/>
      <c r="X527" s="165"/>
      <c r="Y527" s="15"/>
      <c r="Z527" s="15"/>
      <c r="AA527" s="28"/>
      <c r="AB527" s="71"/>
      <c r="AC527" s="35"/>
      <c r="AD527" s="35"/>
      <c r="AE527" s="35"/>
      <c r="AF527" s="71"/>
      <c r="AG527" s="15"/>
      <c r="AH527" s="15"/>
      <c r="AI527" s="15"/>
      <c r="AJ527" s="71"/>
      <c r="AK527" s="173"/>
      <c r="AL527" s="219"/>
      <c r="AM527" s="15"/>
      <c r="AN527" s="15"/>
      <c r="AO527" s="15"/>
      <c r="AP527" s="165"/>
      <c r="AQ527" s="15"/>
      <c r="AR527" s="15"/>
      <c r="AS527" s="28"/>
      <c r="AT527" s="71"/>
      <c r="AU527" s="35"/>
      <c r="AV527" s="35"/>
      <c r="AW527" s="35"/>
      <c r="AX527" s="71"/>
      <c r="AY527" s="15"/>
      <c r="AZ527" s="15"/>
      <c r="BA527" s="28"/>
      <c r="BB527" s="71"/>
      <c r="BC527" s="173"/>
      <c r="BD527" s="220"/>
      <c r="BH527" s="221"/>
      <c r="BK527" s="50"/>
      <c r="BL527" s="115"/>
      <c r="BM527" s="43"/>
      <c r="BN527" s="43"/>
      <c r="BO527" s="43"/>
      <c r="BP527" s="115"/>
      <c r="BS527" s="50"/>
      <c r="BT527" s="115"/>
      <c r="BU527" s="222"/>
      <c r="BV527" s="223"/>
      <c r="BZ527" s="221"/>
      <c r="CC527" s="50"/>
      <c r="CD527" s="115"/>
      <c r="CE527" s="43"/>
      <c r="CF527" s="43"/>
      <c r="CG527" s="43"/>
      <c r="CH527" s="115"/>
      <c r="CK527" s="50"/>
      <c r="CL527" s="115"/>
      <c r="CM527" s="222"/>
      <c r="CN527" s="223"/>
      <c r="CR527" s="221"/>
      <c r="CU527" s="50"/>
      <c r="CV527" s="115"/>
      <c r="CW527" s="43"/>
      <c r="CX527" s="43"/>
      <c r="CY527" s="43"/>
      <c r="CZ527" s="115"/>
      <c r="DC527" s="50"/>
      <c r="DD527" s="115"/>
      <c r="DE527" s="222"/>
      <c r="DF527" s="223"/>
      <c r="DJ527" s="221"/>
      <c r="DM527" s="50"/>
      <c r="DN527" s="115"/>
      <c r="DO527" s="43"/>
      <c r="DP527" s="43"/>
      <c r="DQ527" s="43"/>
      <c r="DR527" s="115"/>
      <c r="DU527" s="50"/>
      <c r="DV527" s="115"/>
      <c r="DW527" s="222"/>
      <c r="DX527" s="223"/>
      <c r="EB527" s="221"/>
      <c r="EE527" s="50"/>
      <c r="EF527" s="115"/>
      <c r="EG527" s="43"/>
      <c r="EH527" s="43"/>
      <c r="EI527" s="43"/>
      <c r="EJ527" s="115"/>
      <c r="EM527" s="50"/>
      <c r="EN527" s="115"/>
      <c r="EO527" s="222"/>
      <c r="EP527" s="223"/>
      <c r="ET527" s="221"/>
      <c r="EW527" s="50"/>
      <c r="EX527" s="115"/>
      <c r="EY527" s="43"/>
      <c r="EZ527" s="43"/>
      <c r="FA527" s="43"/>
      <c r="FB527" s="115"/>
      <c r="FE527" s="50"/>
      <c r="FF527" s="115"/>
      <c r="FG527" s="222"/>
      <c r="FH527" s="223"/>
      <c r="FL527" s="221"/>
      <c r="FO527" s="50"/>
      <c r="FP527" s="115"/>
      <c r="FQ527" s="43"/>
      <c r="FR527" s="43"/>
      <c r="FS527" s="43"/>
      <c r="FT527" s="115"/>
      <c r="FW527" s="50"/>
      <c r="FX527" s="115"/>
      <c r="FY527" s="222"/>
      <c r="FZ527" s="223"/>
      <c r="GD527" s="221"/>
      <c r="GG527" s="50"/>
      <c r="GH527" s="115"/>
      <c r="GI527" s="43"/>
      <c r="GJ527" s="43"/>
      <c r="GK527" s="43"/>
      <c r="GL527" s="115"/>
      <c r="GO527" s="50"/>
      <c r="GP527" s="115"/>
      <c r="GQ527" s="222"/>
    </row>
    <row r="528">
      <c r="A528" s="218"/>
      <c r="B528" s="219"/>
      <c r="C528" s="15"/>
      <c r="D528" s="15"/>
      <c r="E528" s="15"/>
      <c r="F528" s="71"/>
      <c r="G528" s="15"/>
      <c r="H528" s="15"/>
      <c r="I528" s="28"/>
      <c r="J528" s="71"/>
      <c r="K528" s="35"/>
      <c r="L528" s="35"/>
      <c r="M528" s="35"/>
      <c r="N528" s="71"/>
      <c r="O528" s="15"/>
      <c r="P528" s="15"/>
      <c r="Q528" s="28"/>
      <c r="R528" s="71"/>
      <c r="S528" s="173"/>
      <c r="T528" s="219"/>
      <c r="U528" s="15"/>
      <c r="V528" s="15"/>
      <c r="W528" s="15"/>
      <c r="X528" s="165"/>
      <c r="Y528" s="15"/>
      <c r="Z528" s="15"/>
      <c r="AA528" s="28"/>
      <c r="AB528" s="71"/>
      <c r="AC528" s="35"/>
      <c r="AD528" s="35"/>
      <c r="AE528" s="35"/>
      <c r="AF528" s="71"/>
      <c r="AG528" s="15"/>
      <c r="AH528" s="15"/>
      <c r="AI528" s="15"/>
      <c r="AJ528" s="71"/>
      <c r="AK528" s="173"/>
      <c r="AL528" s="219"/>
      <c r="AM528" s="15"/>
      <c r="AN528" s="15"/>
      <c r="AO528" s="15"/>
      <c r="AP528" s="165"/>
      <c r="AQ528" s="15"/>
      <c r="AR528" s="15"/>
      <c r="AS528" s="28"/>
      <c r="AT528" s="71"/>
      <c r="AU528" s="35"/>
      <c r="AV528" s="35"/>
      <c r="AW528" s="35"/>
      <c r="AX528" s="71"/>
      <c r="AY528" s="15"/>
      <c r="AZ528" s="15"/>
      <c r="BA528" s="28"/>
      <c r="BB528" s="71"/>
      <c r="BC528" s="173"/>
      <c r="BD528" s="220"/>
      <c r="BH528" s="221"/>
      <c r="BK528" s="50"/>
      <c r="BL528" s="115"/>
      <c r="BM528" s="43"/>
      <c r="BN528" s="43"/>
      <c r="BO528" s="43"/>
      <c r="BP528" s="115"/>
      <c r="BS528" s="50"/>
      <c r="BT528" s="115"/>
      <c r="BU528" s="222"/>
      <c r="BV528" s="223"/>
      <c r="BZ528" s="221"/>
      <c r="CC528" s="50"/>
      <c r="CD528" s="115"/>
      <c r="CE528" s="43"/>
      <c r="CF528" s="43"/>
      <c r="CG528" s="43"/>
      <c r="CH528" s="115"/>
      <c r="CK528" s="50"/>
      <c r="CL528" s="115"/>
      <c r="CM528" s="222"/>
      <c r="CN528" s="223"/>
      <c r="CR528" s="221"/>
      <c r="CU528" s="50"/>
      <c r="CV528" s="115"/>
      <c r="CW528" s="43"/>
      <c r="CX528" s="43"/>
      <c r="CY528" s="43"/>
      <c r="CZ528" s="115"/>
      <c r="DC528" s="50"/>
      <c r="DD528" s="115"/>
      <c r="DE528" s="222"/>
      <c r="DF528" s="223"/>
      <c r="DJ528" s="221"/>
      <c r="DM528" s="50"/>
      <c r="DN528" s="115"/>
      <c r="DO528" s="43"/>
      <c r="DP528" s="43"/>
      <c r="DQ528" s="43"/>
      <c r="DR528" s="115"/>
      <c r="DU528" s="50"/>
      <c r="DV528" s="115"/>
      <c r="DW528" s="222"/>
      <c r="DX528" s="223"/>
      <c r="EB528" s="221"/>
      <c r="EE528" s="50"/>
      <c r="EF528" s="115"/>
      <c r="EG528" s="43"/>
      <c r="EH528" s="43"/>
      <c r="EI528" s="43"/>
      <c r="EJ528" s="115"/>
      <c r="EM528" s="50"/>
      <c r="EN528" s="115"/>
      <c r="EO528" s="222"/>
      <c r="EP528" s="223"/>
      <c r="ET528" s="221"/>
      <c r="EW528" s="50"/>
      <c r="EX528" s="115"/>
      <c r="EY528" s="43"/>
      <c r="EZ528" s="43"/>
      <c r="FA528" s="43"/>
      <c r="FB528" s="115"/>
      <c r="FE528" s="50"/>
      <c r="FF528" s="115"/>
      <c r="FG528" s="222"/>
      <c r="FH528" s="223"/>
      <c r="FL528" s="221"/>
      <c r="FO528" s="50"/>
      <c r="FP528" s="115"/>
      <c r="FQ528" s="43"/>
      <c r="FR528" s="43"/>
      <c r="FS528" s="43"/>
      <c r="FT528" s="115"/>
      <c r="FW528" s="50"/>
      <c r="FX528" s="115"/>
      <c r="FY528" s="222"/>
      <c r="FZ528" s="223"/>
      <c r="GD528" s="221"/>
      <c r="GG528" s="50"/>
      <c r="GH528" s="115"/>
      <c r="GI528" s="43"/>
      <c r="GJ528" s="43"/>
      <c r="GK528" s="43"/>
      <c r="GL528" s="115"/>
      <c r="GO528" s="50"/>
      <c r="GP528" s="115"/>
      <c r="GQ528" s="222"/>
    </row>
    <row r="529">
      <c r="A529" s="218"/>
      <c r="B529" s="219"/>
      <c r="C529" s="15"/>
      <c r="D529" s="15"/>
      <c r="E529" s="15"/>
      <c r="F529" s="71"/>
      <c r="G529" s="15"/>
      <c r="H529" s="15"/>
      <c r="I529" s="28"/>
      <c r="J529" s="71"/>
      <c r="K529" s="35"/>
      <c r="L529" s="35"/>
      <c r="M529" s="35"/>
      <c r="N529" s="71"/>
      <c r="O529" s="15"/>
      <c r="P529" s="15"/>
      <c r="Q529" s="28"/>
      <c r="R529" s="71"/>
      <c r="S529" s="173"/>
      <c r="T529" s="219"/>
      <c r="U529" s="15"/>
      <c r="V529" s="15"/>
      <c r="W529" s="15"/>
      <c r="X529" s="165"/>
      <c r="Y529" s="15"/>
      <c r="Z529" s="15"/>
      <c r="AA529" s="28"/>
      <c r="AB529" s="71"/>
      <c r="AC529" s="35"/>
      <c r="AD529" s="35"/>
      <c r="AE529" s="35"/>
      <c r="AF529" s="71"/>
      <c r="AG529" s="15"/>
      <c r="AH529" s="15"/>
      <c r="AI529" s="15"/>
      <c r="AJ529" s="71"/>
      <c r="AK529" s="173"/>
      <c r="AL529" s="219"/>
      <c r="AM529" s="15"/>
      <c r="AN529" s="15"/>
      <c r="AO529" s="15"/>
      <c r="AP529" s="165"/>
      <c r="AQ529" s="15"/>
      <c r="AR529" s="15"/>
      <c r="AS529" s="28"/>
      <c r="AT529" s="71"/>
      <c r="AU529" s="35"/>
      <c r="AV529" s="35"/>
      <c r="AW529" s="35"/>
      <c r="AX529" s="71"/>
      <c r="AY529" s="15"/>
      <c r="AZ529" s="15"/>
      <c r="BA529" s="28"/>
      <c r="BB529" s="71"/>
      <c r="BC529" s="173"/>
      <c r="BD529" s="220"/>
      <c r="BH529" s="221"/>
      <c r="BK529" s="50"/>
      <c r="BL529" s="115"/>
      <c r="BM529" s="43"/>
      <c r="BN529" s="43"/>
      <c r="BO529" s="43"/>
      <c r="BP529" s="115"/>
      <c r="BS529" s="50"/>
      <c r="BT529" s="115"/>
      <c r="BU529" s="222"/>
      <c r="BV529" s="223"/>
      <c r="BZ529" s="221"/>
      <c r="CC529" s="50"/>
      <c r="CD529" s="115"/>
      <c r="CE529" s="43"/>
      <c r="CF529" s="43"/>
      <c r="CG529" s="43"/>
      <c r="CH529" s="115"/>
      <c r="CK529" s="50"/>
      <c r="CL529" s="115"/>
      <c r="CM529" s="222"/>
      <c r="CN529" s="223"/>
      <c r="CR529" s="221"/>
      <c r="CU529" s="50"/>
      <c r="CV529" s="115"/>
      <c r="CW529" s="43"/>
      <c r="CX529" s="43"/>
      <c r="CY529" s="43"/>
      <c r="CZ529" s="115"/>
      <c r="DC529" s="50"/>
      <c r="DD529" s="115"/>
      <c r="DE529" s="222"/>
      <c r="DF529" s="223"/>
      <c r="DJ529" s="221"/>
      <c r="DM529" s="50"/>
      <c r="DN529" s="115"/>
      <c r="DO529" s="43"/>
      <c r="DP529" s="43"/>
      <c r="DQ529" s="43"/>
      <c r="DR529" s="115"/>
      <c r="DU529" s="50"/>
      <c r="DV529" s="115"/>
      <c r="DW529" s="222"/>
      <c r="DX529" s="223"/>
      <c r="EB529" s="221"/>
      <c r="EE529" s="50"/>
      <c r="EF529" s="115"/>
      <c r="EG529" s="43"/>
      <c r="EH529" s="43"/>
      <c r="EI529" s="43"/>
      <c r="EJ529" s="115"/>
      <c r="EM529" s="50"/>
      <c r="EN529" s="115"/>
      <c r="EO529" s="222"/>
      <c r="EP529" s="223"/>
      <c r="ET529" s="221"/>
      <c r="EW529" s="50"/>
      <c r="EX529" s="115"/>
      <c r="EY529" s="43"/>
      <c r="EZ529" s="43"/>
      <c r="FA529" s="43"/>
      <c r="FB529" s="115"/>
      <c r="FE529" s="50"/>
      <c r="FF529" s="115"/>
      <c r="FG529" s="222"/>
      <c r="FH529" s="223"/>
      <c r="FL529" s="221"/>
      <c r="FO529" s="50"/>
      <c r="FP529" s="115"/>
      <c r="FQ529" s="43"/>
      <c r="FR529" s="43"/>
      <c r="FS529" s="43"/>
      <c r="FT529" s="115"/>
      <c r="FW529" s="50"/>
      <c r="FX529" s="115"/>
      <c r="FY529" s="222"/>
      <c r="FZ529" s="223"/>
      <c r="GD529" s="221"/>
      <c r="GG529" s="50"/>
      <c r="GH529" s="115"/>
      <c r="GI529" s="43"/>
      <c r="GJ529" s="43"/>
      <c r="GK529" s="43"/>
      <c r="GL529" s="115"/>
      <c r="GO529" s="50"/>
      <c r="GP529" s="115"/>
      <c r="GQ529" s="222"/>
    </row>
    <row r="530">
      <c r="A530" s="218"/>
      <c r="B530" s="219"/>
      <c r="C530" s="15"/>
      <c r="D530" s="15"/>
      <c r="E530" s="15"/>
      <c r="F530" s="71"/>
      <c r="G530" s="15"/>
      <c r="H530" s="15"/>
      <c r="I530" s="28"/>
      <c r="J530" s="71"/>
      <c r="K530" s="35"/>
      <c r="L530" s="35"/>
      <c r="M530" s="35"/>
      <c r="N530" s="71"/>
      <c r="O530" s="15"/>
      <c r="P530" s="15"/>
      <c r="Q530" s="28"/>
      <c r="R530" s="71"/>
      <c r="S530" s="173"/>
      <c r="T530" s="219"/>
      <c r="U530" s="15"/>
      <c r="V530" s="15"/>
      <c r="W530" s="15"/>
      <c r="X530" s="165"/>
      <c r="Y530" s="15"/>
      <c r="Z530" s="15"/>
      <c r="AA530" s="28"/>
      <c r="AB530" s="71"/>
      <c r="AC530" s="35"/>
      <c r="AD530" s="35"/>
      <c r="AE530" s="35"/>
      <c r="AF530" s="71"/>
      <c r="AG530" s="15"/>
      <c r="AH530" s="15"/>
      <c r="AI530" s="15"/>
      <c r="AJ530" s="71"/>
      <c r="AK530" s="173"/>
      <c r="AL530" s="219"/>
      <c r="AM530" s="15"/>
      <c r="AN530" s="15"/>
      <c r="AO530" s="15"/>
      <c r="AP530" s="165"/>
      <c r="AQ530" s="15"/>
      <c r="AR530" s="15"/>
      <c r="AS530" s="28"/>
      <c r="AT530" s="71"/>
      <c r="AU530" s="35"/>
      <c r="AV530" s="35"/>
      <c r="AW530" s="35"/>
      <c r="AX530" s="71"/>
      <c r="AY530" s="15"/>
      <c r="AZ530" s="15"/>
      <c r="BA530" s="28"/>
      <c r="BB530" s="71"/>
      <c r="BC530" s="173"/>
      <c r="BD530" s="220"/>
      <c r="BH530" s="221"/>
      <c r="BK530" s="50"/>
      <c r="BL530" s="115"/>
      <c r="BM530" s="43"/>
      <c r="BN530" s="43"/>
      <c r="BO530" s="43"/>
      <c r="BP530" s="115"/>
      <c r="BS530" s="50"/>
      <c r="BT530" s="115"/>
      <c r="BU530" s="222"/>
      <c r="BV530" s="223"/>
      <c r="BZ530" s="221"/>
      <c r="CC530" s="50"/>
      <c r="CD530" s="115"/>
      <c r="CE530" s="43"/>
      <c r="CF530" s="43"/>
      <c r="CG530" s="43"/>
      <c r="CH530" s="115"/>
      <c r="CK530" s="50"/>
      <c r="CL530" s="115"/>
      <c r="CM530" s="222"/>
      <c r="CN530" s="223"/>
      <c r="CR530" s="221"/>
      <c r="CU530" s="50"/>
      <c r="CV530" s="115"/>
      <c r="CW530" s="43"/>
      <c r="CX530" s="43"/>
      <c r="CY530" s="43"/>
      <c r="CZ530" s="115"/>
      <c r="DC530" s="50"/>
      <c r="DD530" s="115"/>
      <c r="DE530" s="222"/>
      <c r="DF530" s="223"/>
      <c r="DJ530" s="221"/>
      <c r="DM530" s="50"/>
      <c r="DN530" s="115"/>
      <c r="DO530" s="43"/>
      <c r="DP530" s="43"/>
      <c r="DQ530" s="43"/>
      <c r="DR530" s="115"/>
      <c r="DU530" s="50"/>
      <c r="DV530" s="115"/>
      <c r="DW530" s="222"/>
      <c r="DX530" s="223"/>
      <c r="EB530" s="221"/>
      <c r="EE530" s="50"/>
      <c r="EF530" s="115"/>
      <c r="EG530" s="43"/>
      <c r="EH530" s="43"/>
      <c r="EI530" s="43"/>
      <c r="EJ530" s="115"/>
      <c r="EM530" s="50"/>
      <c r="EN530" s="115"/>
      <c r="EO530" s="222"/>
      <c r="EP530" s="223"/>
      <c r="ET530" s="221"/>
      <c r="EW530" s="50"/>
      <c r="EX530" s="115"/>
      <c r="EY530" s="43"/>
      <c r="EZ530" s="43"/>
      <c r="FA530" s="43"/>
      <c r="FB530" s="115"/>
      <c r="FE530" s="50"/>
      <c r="FF530" s="115"/>
      <c r="FG530" s="222"/>
      <c r="FH530" s="223"/>
      <c r="FL530" s="221"/>
      <c r="FO530" s="50"/>
      <c r="FP530" s="115"/>
      <c r="FQ530" s="43"/>
      <c r="FR530" s="43"/>
      <c r="FS530" s="43"/>
      <c r="FT530" s="115"/>
      <c r="FW530" s="50"/>
      <c r="FX530" s="115"/>
      <c r="FY530" s="222"/>
      <c r="FZ530" s="223"/>
      <c r="GD530" s="221"/>
      <c r="GG530" s="50"/>
      <c r="GH530" s="115"/>
      <c r="GI530" s="43"/>
      <c r="GJ530" s="43"/>
      <c r="GK530" s="43"/>
      <c r="GL530" s="115"/>
      <c r="GO530" s="50"/>
      <c r="GP530" s="115"/>
      <c r="GQ530" s="222"/>
    </row>
    <row r="531">
      <c r="A531" s="218"/>
      <c r="B531" s="219"/>
      <c r="C531" s="15"/>
      <c r="D531" s="15"/>
      <c r="E531" s="15"/>
      <c r="F531" s="71"/>
      <c r="G531" s="15"/>
      <c r="H531" s="15"/>
      <c r="I531" s="28"/>
      <c r="J531" s="71"/>
      <c r="K531" s="35"/>
      <c r="L531" s="35"/>
      <c r="M531" s="35"/>
      <c r="N531" s="71"/>
      <c r="O531" s="15"/>
      <c r="P531" s="15"/>
      <c r="Q531" s="28"/>
      <c r="R531" s="71"/>
      <c r="S531" s="173"/>
      <c r="T531" s="219"/>
      <c r="U531" s="15"/>
      <c r="V531" s="15"/>
      <c r="W531" s="15"/>
      <c r="X531" s="165"/>
      <c r="Y531" s="15"/>
      <c r="Z531" s="15"/>
      <c r="AA531" s="28"/>
      <c r="AB531" s="71"/>
      <c r="AC531" s="35"/>
      <c r="AD531" s="35"/>
      <c r="AE531" s="35"/>
      <c r="AF531" s="71"/>
      <c r="AG531" s="15"/>
      <c r="AH531" s="15"/>
      <c r="AI531" s="15"/>
      <c r="AJ531" s="71"/>
      <c r="AK531" s="173"/>
      <c r="AL531" s="219"/>
      <c r="AM531" s="15"/>
      <c r="AN531" s="15"/>
      <c r="AO531" s="15"/>
      <c r="AP531" s="165"/>
      <c r="AQ531" s="15"/>
      <c r="AR531" s="15"/>
      <c r="AS531" s="28"/>
      <c r="AT531" s="71"/>
      <c r="AU531" s="35"/>
      <c r="AV531" s="35"/>
      <c r="AW531" s="35"/>
      <c r="AX531" s="71"/>
      <c r="AY531" s="15"/>
      <c r="AZ531" s="15"/>
      <c r="BA531" s="28"/>
      <c r="BB531" s="71"/>
      <c r="BC531" s="173"/>
      <c r="BD531" s="220"/>
      <c r="BH531" s="221"/>
      <c r="BK531" s="50"/>
      <c r="BL531" s="115"/>
      <c r="BM531" s="43"/>
      <c r="BN531" s="43"/>
      <c r="BO531" s="43"/>
      <c r="BP531" s="115"/>
      <c r="BS531" s="50"/>
      <c r="BT531" s="115"/>
      <c r="BU531" s="222"/>
      <c r="BV531" s="223"/>
      <c r="BZ531" s="221"/>
      <c r="CC531" s="50"/>
      <c r="CD531" s="115"/>
      <c r="CE531" s="43"/>
      <c r="CF531" s="43"/>
      <c r="CG531" s="43"/>
      <c r="CH531" s="115"/>
      <c r="CK531" s="50"/>
      <c r="CL531" s="115"/>
      <c r="CM531" s="222"/>
      <c r="CN531" s="223"/>
      <c r="CR531" s="221"/>
      <c r="CU531" s="50"/>
      <c r="CV531" s="115"/>
      <c r="CW531" s="43"/>
      <c r="CX531" s="43"/>
      <c r="CY531" s="43"/>
      <c r="CZ531" s="115"/>
      <c r="DC531" s="50"/>
      <c r="DD531" s="115"/>
      <c r="DE531" s="222"/>
      <c r="DF531" s="223"/>
      <c r="DJ531" s="221"/>
      <c r="DM531" s="50"/>
      <c r="DN531" s="115"/>
      <c r="DO531" s="43"/>
      <c r="DP531" s="43"/>
      <c r="DQ531" s="43"/>
      <c r="DR531" s="115"/>
      <c r="DU531" s="50"/>
      <c r="DV531" s="115"/>
      <c r="DW531" s="222"/>
      <c r="DX531" s="223"/>
      <c r="EB531" s="221"/>
      <c r="EE531" s="50"/>
      <c r="EF531" s="115"/>
      <c r="EG531" s="43"/>
      <c r="EH531" s="43"/>
      <c r="EI531" s="43"/>
      <c r="EJ531" s="115"/>
      <c r="EM531" s="50"/>
      <c r="EN531" s="115"/>
      <c r="EO531" s="222"/>
      <c r="EP531" s="223"/>
      <c r="ET531" s="221"/>
      <c r="EW531" s="50"/>
      <c r="EX531" s="115"/>
      <c r="EY531" s="43"/>
      <c r="EZ531" s="43"/>
      <c r="FA531" s="43"/>
      <c r="FB531" s="115"/>
      <c r="FE531" s="50"/>
      <c r="FF531" s="115"/>
      <c r="FG531" s="222"/>
      <c r="FH531" s="223"/>
      <c r="FL531" s="221"/>
      <c r="FO531" s="50"/>
      <c r="FP531" s="115"/>
      <c r="FQ531" s="43"/>
      <c r="FR531" s="43"/>
      <c r="FS531" s="43"/>
      <c r="FT531" s="115"/>
      <c r="FW531" s="50"/>
      <c r="FX531" s="115"/>
      <c r="FY531" s="222"/>
      <c r="FZ531" s="223"/>
      <c r="GD531" s="221"/>
      <c r="GG531" s="50"/>
      <c r="GH531" s="115"/>
      <c r="GI531" s="43"/>
      <c r="GJ531" s="43"/>
      <c r="GK531" s="43"/>
      <c r="GL531" s="115"/>
      <c r="GO531" s="50"/>
      <c r="GP531" s="115"/>
      <c r="GQ531" s="222"/>
    </row>
    <row r="532">
      <c r="A532" s="218"/>
      <c r="B532" s="219"/>
      <c r="C532" s="15"/>
      <c r="D532" s="15"/>
      <c r="E532" s="15"/>
      <c r="F532" s="71"/>
      <c r="G532" s="15"/>
      <c r="H532" s="15"/>
      <c r="I532" s="28"/>
      <c r="J532" s="71"/>
      <c r="K532" s="35"/>
      <c r="L532" s="35"/>
      <c r="M532" s="35"/>
      <c r="N532" s="71"/>
      <c r="O532" s="15"/>
      <c r="P532" s="15"/>
      <c r="Q532" s="28"/>
      <c r="R532" s="71"/>
      <c r="S532" s="173"/>
      <c r="T532" s="219"/>
      <c r="U532" s="15"/>
      <c r="V532" s="15"/>
      <c r="W532" s="15"/>
      <c r="X532" s="165"/>
      <c r="Y532" s="15"/>
      <c r="Z532" s="15"/>
      <c r="AA532" s="28"/>
      <c r="AB532" s="71"/>
      <c r="AC532" s="35"/>
      <c r="AD532" s="35"/>
      <c r="AE532" s="35"/>
      <c r="AF532" s="71"/>
      <c r="AG532" s="15"/>
      <c r="AH532" s="15"/>
      <c r="AI532" s="15"/>
      <c r="AJ532" s="71"/>
      <c r="AK532" s="173"/>
      <c r="AL532" s="219"/>
      <c r="AM532" s="15"/>
      <c r="AN532" s="15"/>
      <c r="AO532" s="15"/>
      <c r="AP532" s="165"/>
      <c r="AQ532" s="15"/>
      <c r="AR532" s="15"/>
      <c r="AS532" s="28"/>
      <c r="AT532" s="71"/>
      <c r="AU532" s="35"/>
      <c r="AV532" s="35"/>
      <c r="AW532" s="35"/>
      <c r="AX532" s="71"/>
      <c r="AY532" s="15"/>
      <c r="AZ532" s="15"/>
      <c r="BA532" s="28"/>
      <c r="BB532" s="71"/>
      <c r="BC532" s="173"/>
      <c r="BD532" s="220"/>
      <c r="BH532" s="221"/>
      <c r="BK532" s="50"/>
      <c r="BL532" s="115"/>
      <c r="BM532" s="43"/>
      <c r="BN532" s="43"/>
      <c r="BO532" s="43"/>
      <c r="BP532" s="115"/>
      <c r="BS532" s="50"/>
      <c r="BT532" s="115"/>
      <c r="BU532" s="222"/>
      <c r="BV532" s="223"/>
      <c r="BZ532" s="221"/>
      <c r="CC532" s="50"/>
      <c r="CD532" s="115"/>
      <c r="CE532" s="43"/>
      <c r="CF532" s="43"/>
      <c r="CG532" s="43"/>
      <c r="CH532" s="115"/>
      <c r="CK532" s="50"/>
      <c r="CL532" s="115"/>
      <c r="CM532" s="222"/>
      <c r="CN532" s="223"/>
      <c r="CR532" s="221"/>
      <c r="CU532" s="50"/>
      <c r="CV532" s="115"/>
      <c r="CW532" s="43"/>
      <c r="CX532" s="43"/>
      <c r="CY532" s="43"/>
      <c r="CZ532" s="115"/>
      <c r="DC532" s="50"/>
      <c r="DD532" s="115"/>
      <c r="DE532" s="222"/>
      <c r="DF532" s="223"/>
      <c r="DJ532" s="221"/>
      <c r="DM532" s="50"/>
      <c r="DN532" s="115"/>
      <c r="DO532" s="43"/>
      <c r="DP532" s="43"/>
      <c r="DQ532" s="43"/>
      <c r="DR532" s="115"/>
      <c r="DU532" s="50"/>
      <c r="DV532" s="115"/>
      <c r="DW532" s="222"/>
      <c r="DX532" s="223"/>
      <c r="EB532" s="221"/>
      <c r="EE532" s="50"/>
      <c r="EF532" s="115"/>
      <c r="EG532" s="43"/>
      <c r="EH532" s="43"/>
      <c r="EI532" s="43"/>
      <c r="EJ532" s="115"/>
      <c r="EM532" s="50"/>
      <c r="EN532" s="115"/>
      <c r="EO532" s="222"/>
      <c r="EP532" s="223"/>
      <c r="ET532" s="221"/>
      <c r="EW532" s="50"/>
      <c r="EX532" s="115"/>
      <c r="EY532" s="43"/>
      <c r="EZ532" s="43"/>
      <c r="FA532" s="43"/>
      <c r="FB532" s="115"/>
      <c r="FE532" s="50"/>
      <c r="FF532" s="115"/>
      <c r="FG532" s="222"/>
      <c r="FH532" s="223"/>
      <c r="FL532" s="221"/>
      <c r="FO532" s="50"/>
      <c r="FP532" s="115"/>
      <c r="FQ532" s="43"/>
      <c r="FR532" s="43"/>
      <c r="FS532" s="43"/>
      <c r="FT532" s="115"/>
      <c r="FW532" s="50"/>
      <c r="FX532" s="115"/>
      <c r="FY532" s="222"/>
      <c r="FZ532" s="223"/>
      <c r="GD532" s="221"/>
      <c r="GG532" s="50"/>
      <c r="GH532" s="115"/>
      <c r="GI532" s="43"/>
      <c r="GJ532" s="43"/>
      <c r="GK532" s="43"/>
      <c r="GL532" s="115"/>
      <c r="GO532" s="50"/>
      <c r="GP532" s="115"/>
      <c r="GQ532" s="222"/>
    </row>
    <row r="533">
      <c r="A533" s="218"/>
      <c r="B533" s="219"/>
      <c r="C533" s="15"/>
      <c r="D533" s="15"/>
      <c r="E533" s="15"/>
      <c r="F533" s="71"/>
      <c r="G533" s="15"/>
      <c r="H533" s="15"/>
      <c r="I533" s="28"/>
      <c r="J533" s="71"/>
      <c r="K533" s="35"/>
      <c r="L533" s="35"/>
      <c r="M533" s="35"/>
      <c r="N533" s="71"/>
      <c r="O533" s="15"/>
      <c r="P533" s="15"/>
      <c r="Q533" s="28"/>
      <c r="R533" s="71"/>
      <c r="S533" s="173"/>
      <c r="T533" s="219"/>
      <c r="U533" s="15"/>
      <c r="V533" s="15"/>
      <c r="W533" s="15"/>
      <c r="X533" s="165"/>
      <c r="Y533" s="15"/>
      <c r="Z533" s="15"/>
      <c r="AA533" s="28"/>
      <c r="AB533" s="71"/>
      <c r="AC533" s="35"/>
      <c r="AD533" s="35"/>
      <c r="AE533" s="35"/>
      <c r="AF533" s="71"/>
      <c r="AG533" s="15"/>
      <c r="AH533" s="15"/>
      <c r="AI533" s="15"/>
      <c r="AJ533" s="71"/>
      <c r="AK533" s="173"/>
      <c r="AL533" s="219"/>
      <c r="AM533" s="15"/>
      <c r="AN533" s="15"/>
      <c r="AO533" s="15"/>
      <c r="AP533" s="165"/>
      <c r="AQ533" s="15"/>
      <c r="AR533" s="15"/>
      <c r="AS533" s="28"/>
      <c r="AT533" s="71"/>
      <c r="AU533" s="35"/>
      <c r="AV533" s="35"/>
      <c r="AW533" s="35"/>
      <c r="AX533" s="71"/>
      <c r="AY533" s="15"/>
      <c r="AZ533" s="15"/>
      <c r="BA533" s="28"/>
      <c r="BB533" s="71"/>
      <c r="BC533" s="173"/>
      <c r="BD533" s="220"/>
      <c r="BH533" s="221"/>
      <c r="BK533" s="50"/>
      <c r="BL533" s="115"/>
      <c r="BM533" s="43"/>
      <c r="BN533" s="43"/>
      <c r="BO533" s="43"/>
      <c r="BP533" s="115"/>
      <c r="BS533" s="50"/>
      <c r="BT533" s="115"/>
      <c r="BU533" s="222"/>
      <c r="BV533" s="223"/>
      <c r="BZ533" s="221"/>
      <c r="CC533" s="50"/>
      <c r="CD533" s="115"/>
      <c r="CE533" s="43"/>
      <c r="CF533" s="43"/>
      <c r="CG533" s="43"/>
      <c r="CH533" s="115"/>
      <c r="CK533" s="50"/>
      <c r="CL533" s="115"/>
      <c r="CM533" s="222"/>
      <c r="CN533" s="223"/>
      <c r="CR533" s="221"/>
      <c r="CU533" s="50"/>
      <c r="CV533" s="115"/>
      <c r="CW533" s="43"/>
      <c r="CX533" s="43"/>
      <c r="CY533" s="43"/>
      <c r="CZ533" s="115"/>
      <c r="DC533" s="50"/>
      <c r="DD533" s="115"/>
      <c r="DE533" s="222"/>
      <c r="DF533" s="223"/>
      <c r="DJ533" s="221"/>
      <c r="DM533" s="50"/>
      <c r="DN533" s="115"/>
      <c r="DO533" s="43"/>
      <c r="DP533" s="43"/>
      <c r="DQ533" s="43"/>
      <c r="DR533" s="115"/>
      <c r="DU533" s="50"/>
      <c r="DV533" s="115"/>
      <c r="DW533" s="222"/>
      <c r="DX533" s="223"/>
      <c r="EB533" s="221"/>
      <c r="EE533" s="50"/>
      <c r="EF533" s="115"/>
      <c r="EG533" s="43"/>
      <c r="EH533" s="43"/>
      <c r="EI533" s="43"/>
      <c r="EJ533" s="115"/>
      <c r="EM533" s="50"/>
      <c r="EN533" s="115"/>
      <c r="EO533" s="222"/>
      <c r="EP533" s="223"/>
      <c r="ET533" s="221"/>
      <c r="EW533" s="50"/>
      <c r="EX533" s="115"/>
      <c r="EY533" s="43"/>
      <c r="EZ533" s="43"/>
      <c r="FA533" s="43"/>
      <c r="FB533" s="115"/>
      <c r="FE533" s="50"/>
      <c r="FF533" s="115"/>
      <c r="FG533" s="222"/>
      <c r="FH533" s="223"/>
      <c r="FL533" s="221"/>
      <c r="FO533" s="50"/>
      <c r="FP533" s="115"/>
      <c r="FQ533" s="43"/>
      <c r="FR533" s="43"/>
      <c r="FS533" s="43"/>
      <c r="FT533" s="115"/>
      <c r="FW533" s="50"/>
      <c r="FX533" s="115"/>
      <c r="FY533" s="222"/>
      <c r="FZ533" s="223"/>
      <c r="GD533" s="221"/>
      <c r="GG533" s="50"/>
      <c r="GH533" s="115"/>
      <c r="GI533" s="43"/>
      <c r="GJ533" s="43"/>
      <c r="GK533" s="43"/>
      <c r="GL533" s="115"/>
      <c r="GO533" s="50"/>
      <c r="GP533" s="115"/>
      <c r="GQ533" s="222"/>
    </row>
    <row r="534">
      <c r="A534" s="218"/>
      <c r="B534" s="219"/>
      <c r="C534" s="15"/>
      <c r="D534" s="15"/>
      <c r="E534" s="15"/>
      <c r="F534" s="71"/>
      <c r="G534" s="15"/>
      <c r="H534" s="15"/>
      <c r="I534" s="28"/>
      <c r="J534" s="71"/>
      <c r="K534" s="35"/>
      <c r="L534" s="35"/>
      <c r="M534" s="35"/>
      <c r="N534" s="71"/>
      <c r="O534" s="15"/>
      <c r="P534" s="15"/>
      <c r="Q534" s="28"/>
      <c r="R534" s="71"/>
      <c r="S534" s="173"/>
      <c r="T534" s="219"/>
      <c r="U534" s="15"/>
      <c r="V534" s="15"/>
      <c r="W534" s="15"/>
      <c r="X534" s="165"/>
      <c r="Y534" s="15"/>
      <c r="Z534" s="15"/>
      <c r="AA534" s="28"/>
      <c r="AB534" s="71"/>
      <c r="AC534" s="35"/>
      <c r="AD534" s="35"/>
      <c r="AE534" s="35"/>
      <c r="AF534" s="71"/>
      <c r="AG534" s="15"/>
      <c r="AH534" s="15"/>
      <c r="AI534" s="15"/>
      <c r="AJ534" s="71"/>
      <c r="AK534" s="173"/>
      <c r="AL534" s="219"/>
      <c r="AM534" s="15"/>
      <c r="AN534" s="15"/>
      <c r="AO534" s="15"/>
      <c r="AP534" s="165"/>
      <c r="AQ534" s="15"/>
      <c r="AR534" s="15"/>
      <c r="AS534" s="28"/>
      <c r="AT534" s="71"/>
      <c r="AU534" s="35"/>
      <c r="AV534" s="35"/>
      <c r="AW534" s="35"/>
      <c r="AX534" s="71"/>
      <c r="AY534" s="15"/>
      <c r="AZ534" s="15"/>
      <c r="BA534" s="28"/>
      <c r="BB534" s="71"/>
      <c r="BC534" s="173"/>
      <c r="BD534" s="220"/>
      <c r="BH534" s="221"/>
      <c r="BK534" s="50"/>
      <c r="BL534" s="115"/>
      <c r="BM534" s="43"/>
      <c r="BN534" s="43"/>
      <c r="BO534" s="43"/>
      <c r="BP534" s="115"/>
      <c r="BS534" s="50"/>
      <c r="BT534" s="115"/>
      <c r="BU534" s="222"/>
      <c r="BV534" s="223"/>
      <c r="BZ534" s="221"/>
      <c r="CC534" s="50"/>
      <c r="CD534" s="115"/>
      <c r="CE534" s="43"/>
      <c r="CF534" s="43"/>
      <c r="CG534" s="43"/>
      <c r="CH534" s="115"/>
      <c r="CK534" s="50"/>
      <c r="CL534" s="115"/>
      <c r="CM534" s="222"/>
      <c r="CN534" s="223"/>
      <c r="CR534" s="221"/>
      <c r="CU534" s="50"/>
      <c r="CV534" s="115"/>
      <c r="CW534" s="43"/>
      <c r="CX534" s="43"/>
      <c r="CY534" s="43"/>
      <c r="CZ534" s="115"/>
      <c r="DC534" s="50"/>
      <c r="DD534" s="115"/>
      <c r="DE534" s="222"/>
      <c r="DF534" s="223"/>
      <c r="DJ534" s="221"/>
      <c r="DM534" s="50"/>
      <c r="DN534" s="115"/>
      <c r="DO534" s="43"/>
      <c r="DP534" s="43"/>
      <c r="DQ534" s="43"/>
      <c r="DR534" s="115"/>
      <c r="DU534" s="50"/>
      <c r="DV534" s="115"/>
      <c r="DW534" s="222"/>
      <c r="DX534" s="223"/>
      <c r="EB534" s="221"/>
      <c r="EE534" s="50"/>
      <c r="EF534" s="115"/>
      <c r="EG534" s="43"/>
      <c r="EH534" s="43"/>
      <c r="EI534" s="43"/>
      <c r="EJ534" s="115"/>
      <c r="EM534" s="50"/>
      <c r="EN534" s="115"/>
      <c r="EO534" s="222"/>
      <c r="EP534" s="223"/>
      <c r="ET534" s="221"/>
      <c r="EW534" s="50"/>
      <c r="EX534" s="115"/>
      <c r="EY534" s="43"/>
      <c r="EZ534" s="43"/>
      <c r="FA534" s="43"/>
      <c r="FB534" s="115"/>
      <c r="FE534" s="50"/>
      <c r="FF534" s="115"/>
      <c r="FG534" s="222"/>
      <c r="FH534" s="223"/>
      <c r="FL534" s="221"/>
      <c r="FO534" s="50"/>
      <c r="FP534" s="115"/>
      <c r="FQ534" s="43"/>
      <c r="FR534" s="43"/>
      <c r="FS534" s="43"/>
      <c r="FT534" s="115"/>
      <c r="FW534" s="50"/>
      <c r="FX534" s="115"/>
      <c r="FY534" s="222"/>
      <c r="FZ534" s="223"/>
      <c r="GD534" s="221"/>
      <c r="GG534" s="50"/>
      <c r="GH534" s="115"/>
      <c r="GI534" s="43"/>
      <c r="GJ534" s="43"/>
      <c r="GK534" s="43"/>
      <c r="GL534" s="115"/>
      <c r="GO534" s="50"/>
      <c r="GP534" s="115"/>
      <c r="GQ534" s="222"/>
    </row>
    <row r="535">
      <c r="A535" s="218"/>
      <c r="B535" s="219"/>
      <c r="C535" s="15"/>
      <c r="D535" s="15"/>
      <c r="E535" s="15"/>
      <c r="F535" s="71"/>
      <c r="G535" s="15"/>
      <c r="H535" s="15"/>
      <c r="I535" s="28"/>
      <c r="J535" s="71"/>
      <c r="K535" s="35"/>
      <c r="L535" s="35"/>
      <c r="M535" s="35"/>
      <c r="N535" s="71"/>
      <c r="O535" s="15"/>
      <c r="P535" s="15"/>
      <c r="Q535" s="28"/>
      <c r="R535" s="71"/>
      <c r="S535" s="173"/>
      <c r="T535" s="219"/>
      <c r="U535" s="15"/>
      <c r="V535" s="15"/>
      <c r="W535" s="15"/>
      <c r="X535" s="165"/>
      <c r="Y535" s="15"/>
      <c r="Z535" s="15"/>
      <c r="AA535" s="28"/>
      <c r="AB535" s="71"/>
      <c r="AC535" s="35"/>
      <c r="AD535" s="35"/>
      <c r="AE535" s="35"/>
      <c r="AF535" s="71"/>
      <c r="AG535" s="15"/>
      <c r="AH535" s="15"/>
      <c r="AI535" s="15"/>
      <c r="AJ535" s="71"/>
      <c r="AK535" s="173"/>
      <c r="AL535" s="219"/>
      <c r="AM535" s="15"/>
      <c r="AN535" s="15"/>
      <c r="AO535" s="15"/>
      <c r="AP535" s="165"/>
      <c r="AQ535" s="15"/>
      <c r="AR535" s="15"/>
      <c r="AS535" s="28"/>
      <c r="AT535" s="71"/>
      <c r="AU535" s="35"/>
      <c r="AV535" s="35"/>
      <c r="AW535" s="35"/>
      <c r="AX535" s="71"/>
      <c r="AY535" s="15"/>
      <c r="AZ535" s="15"/>
      <c r="BA535" s="28"/>
      <c r="BB535" s="71"/>
      <c r="BC535" s="173"/>
      <c r="BD535" s="220"/>
      <c r="BH535" s="221"/>
      <c r="BK535" s="50"/>
      <c r="BL535" s="115"/>
      <c r="BM535" s="43"/>
      <c r="BN535" s="43"/>
      <c r="BO535" s="43"/>
      <c r="BP535" s="115"/>
      <c r="BS535" s="50"/>
      <c r="BT535" s="115"/>
      <c r="BU535" s="222"/>
      <c r="BV535" s="223"/>
      <c r="BZ535" s="221"/>
      <c r="CC535" s="50"/>
      <c r="CD535" s="115"/>
      <c r="CE535" s="43"/>
      <c r="CF535" s="43"/>
      <c r="CG535" s="43"/>
      <c r="CH535" s="115"/>
      <c r="CK535" s="50"/>
      <c r="CL535" s="115"/>
      <c r="CM535" s="222"/>
      <c r="CN535" s="223"/>
      <c r="CR535" s="221"/>
      <c r="CU535" s="50"/>
      <c r="CV535" s="115"/>
      <c r="CW535" s="43"/>
      <c r="CX535" s="43"/>
      <c r="CY535" s="43"/>
      <c r="CZ535" s="115"/>
      <c r="DC535" s="50"/>
      <c r="DD535" s="115"/>
      <c r="DE535" s="222"/>
      <c r="DF535" s="223"/>
      <c r="DJ535" s="221"/>
      <c r="DM535" s="50"/>
      <c r="DN535" s="115"/>
      <c r="DO535" s="43"/>
      <c r="DP535" s="43"/>
      <c r="DQ535" s="43"/>
      <c r="DR535" s="115"/>
      <c r="DU535" s="50"/>
      <c r="DV535" s="115"/>
      <c r="DW535" s="222"/>
      <c r="DX535" s="223"/>
      <c r="EB535" s="221"/>
      <c r="EE535" s="50"/>
      <c r="EF535" s="115"/>
      <c r="EG535" s="43"/>
      <c r="EH535" s="43"/>
      <c r="EI535" s="43"/>
      <c r="EJ535" s="115"/>
      <c r="EM535" s="50"/>
      <c r="EN535" s="115"/>
      <c r="EO535" s="222"/>
      <c r="EP535" s="223"/>
      <c r="ET535" s="221"/>
      <c r="EW535" s="50"/>
      <c r="EX535" s="115"/>
      <c r="EY535" s="43"/>
      <c r="EZ535" s="43"/>
      <c r="FA535" s="43"/>
      <c r="FB535" s="115"/>
      <c r="FE535" s="50"/>
      <c r="FF535" s="115"/>
      <c r="FG535" s="222"/>
      <c r="FH535" s="223"/>
      <c r="FL535" s="221"/>
      <c r="FO535" s="50"/>
      <c r="FP535" s="115"/>
      <c r="FQ535" s="43"/>
      <c r="FR535" s="43"/>
      <c r="FS535" s="43"/>
      <c r="FT535" s="115"/>
      <c r="FW535" s="50"/>
      <c r="FX535" s="115"/>
      <c r="FY535" s="222"/>
      <c r="FZ535" s="223"/>
      <c r="GD535" s="221"/>
      <c r="GG535" s="50"/>
      <c r="GH535" s="115"/>
      <c r="GI535" s="43"/>
      <c r="GJ535" s="43"/>
      <c r="GK535" s="43"/>
      <c r="GL535" s="115"/>
      <c r="GO535" s="50"/>
      <c r="GP535" s="115"/>
      <c r="GQ535" s="222"/>
    </row>
    <row r="536">
      <c r="A536" s="218"/>
      <c r="B536" s="219"/>
      <c r="C536" s="15"/>
      <c r="D536" s="15"/>
      <c r="E536" s="15"/>
      <c r="F536" s="71"/>
      <c r="G536" s="15"/>
      <c r="H536" s="15"/>
      <c r="I536" s="28"/>
      <c r="J536" s="71"/>
      <c r="K536" s="35"/>
      <c r="L536" s="35"/>
      <c r="M536" s="35"/>
      <c r="N536" s="71"/>
      <c r="O536" s="15"/>
      <c r="P536" s="15"/>
      <c r="Q536" s="28"/>
      <c r="R536" s="71"/>
      <c r="S536" s="173"/>
      <c r="T536" s="219"/>
      <c r="U536" s="15"/>
      <c r="V536" s="15"/>
      <c r="W536" s="15"/>
      <c r="X536" s="165"/>
      <c r="Y536" s="15"/>
      <c r="Z536" s="15"/>
      <c r="AA536" s="28"/>
      <c r="AB536" s="71"/>
      <c r="AC536" s="35"/>
      <c r="AD536" s="35"/>
      <c r="AE536" s="35"/>
      <c r="AF536" s="71"/>
      <c r="AG536" s="15"/>
      <c r="AH536" s="15"/>
      <c r="AI536" s="15"/>
      <c r="AJ536" s="71"/>
      <c r="AK536" s="173"/>
      <c r="AL536" s="219"/>
      <c r="AM536" s="15"/>
      <c r="AN536" s="15"/>
      <c r="AO536" s="15"/>
      <c r="AP536" s="165"/>
      <c r="AQ536" s="15"/>
      <c r="AR536" s="15"/>
      <c r="AS536" s="28"/>
      <c r="AT536" s="71"/>
      <c r="AU536" s="35"/>
      <c r="AV536" s="35"/>
      <c r="AW536" s="35"/>
      <c r="AX536" s="71"/>
      <c r="AY536" s="15"/>
      <c r="AZ536" s="15"/>
      <c r="BA536" s="28"/>
      <c r="BB536" s="71"/>
      <c r="BC536" s="173"/>
      <c r="BD536" s="220"/>
      <c r="BH536" s="221"/>
      <c r="BK536" s="50"/>
      <c r="BL536" s="115"/>
      <c r="BM536" s="43"/>
      <c r="BN536" s="43"/>
      <c r="BO536" s="43"/>
      <c r="BP536" s="115"/>
      <c r="BS536" s="50"/>
      <c r="BT536" s="115"/>
      <c r="BU536" s="222"/>
      <c r="BV536" s="223"/>
      <c r="BZ536" s="221"/>
      <c r="CC536" s="50"/>
      <c r="CD536" s="115"/>
      <c r="CE536" s="43"/>
      <c r="CF536" s="43"/>
      <c r="CG536" s="43"/>
      <c r="CH536" s="115"/>
      <c r="CK536" s="50"/>
      <c r="CL536" s="115"/>
      <c r="CM536" s="222"/>
      <c r="CN536" s="223"/>
      <c r="CR536" s="221"/>
      <c r="CU536" s="50"/>
      <c r="CV536" s="115"/>
      <c r="CW536" s="43"/>
      <c r="CX536" s="43"/>
      <c r="CY536" s="43"/>
      <c r="CZ536" s="115"/>
      <c r="DC536" s="50"/>
      <c r="DD536" s="115"/>
      <c r="DE536" s="222"/>
      <c r="DF536" s="223"/>
      <c r="DJ536" s="221"/>
      <c r="DM536" s="50"/>
      <c r="DN536" s="115"/>
      <c r="DO536" s="43"/>
      <c r="DP536" s="43"/>
      <c r="DQ536" s="43"/>
      <c r="DR536" s="115"/>
      <c r="DU536" s="50"/>
      <c r="DV536" s="115"/>
      <c r="DW536" s="222"/>
      <c r="DX536" s="223"/>
      <c r="EB536" s="221"/>
      <c r="EE536" s="50"/>
      <c r="EF536" s="115"/>
      <c r="EG536" s="43"/>
      <c r="EH536" s="43"/>
      <c r="EI536" s="43"/>
      <c r="EJ536" s="115"/>
      <c r="EM536" s="50"/>
      <c r="EN536" s="115"/>
      <c r="EO536" s="222"/>
      <c r="EP536" s="223"/>
      <c r="ET536" s="221"/>
      <c r="EW536" s="50"/>
      <c r="EX536" s="115"/>
      <c r="EY536" s="43"/>
      <c r="EZ536" s="43"/>
      <c r="FA536" s="43"/>
      <c r="FB536" s="115"/>
      <c r="FE536" s="50"/>
      <c r="FF536" s="115"/>
      <c r="FG536" s="222"/>
      <c r="FH536" s="223"/>
      <c r="FL536" s="221"/>
      <c r="FO536" s="50"/>
      <c r="FP536" s="115"/>
      <c r="FQ536" s="43"/>
      <c r="FR536" s="43"/>
      <c r="FS536" s="43"/>
      <c r="FT536" s="115"/>
      <c r="FW536" s="50"/>
      <c r="FX536" s="115"/>
      <c r="FY536" s="222"/>
      <c r="FZ536" s="223"/>
      <c r="GD536" s="221"/>
      <c r="GG536" s="50"/>
      <c r="GH536" s="115"/>
      <c r="GI536" s="43"/>
      <c r="GJ536" s="43"/>
      <c r="GK536" s="43"/>
      <c r="GL536" s="115"/>
      <c r="GO536" s="50"/>
      <c r="GP536" s="115"/>
      <c r="GQ536" s="222"/>
    </row>
    <row r="537">
      <c r="A537" s="218"/>
      <c r="B537" s="219"/>
      <c r="C537" s="15"/>
      <c r="D537" s="15"/>
      <c r="E537" s="15"/>
      <c r="F537" s="71"/>
      <c r="G537" s="15"/>
      <c r="H537" s="15"/>
      <c r="I537" s="28"/>
      <c r="J537" s="71"/>
      <c r="K537" s="35"/>
      <c r="L537" s="35"/>
      <c r="M537" s="35"/>
      <c r="N537" s="71"/>
      <c r="O537" s="15"/>
      <c r="P537" s="15"/>
      <c r="Q537" s="28"/>
      <c r="R537" s="71"/>
      <c r="S537" s="173"/>
      <c r="T537" s="219"/>
      <c r="U537" s="15"/>
      <c r="V537" s="15"/>
      <c r="W537" s="15"/>
      <c r="X537" s="165"/>
      <c r="Y537" s="15"/>
      <c r="Z537" s="15"/>
      <c r="AA537" s="28"/>
      <c r="AB537" s="71"/>
      <c r="AC537" s="35"/>
      <c r="AD537" s="35"/>
      <c r="AE537" s="35"/>
      <c r="AF537" s="71"/>
      <c r="AG537" s="15"/>
      <c r="AH537" s="15"/>
      <c r="AI537" s="15"/>
      <c r="AJ537" s="71"/>
      <c r="AK537" s="173"/>
      <c r="AL537" s="219"/>
      <c r="AM537" s="15"/>
      <c r="AN537" s="15"/>
      <c r="AO537" s="15"/>
      <c r="AP537" s="165"/>
      <c r="AQ537" s="15"/>
      <c r="AR537" s="15"/>
      <c r="AS537" s="28"/>
      <c r="AT537" s="71"/>
      <c r="AU537" s="35"/>
      <c r="AV537" s="35"/>
      <c r="AW537" s="35"/>
      <c r="AX537" s="71"/>
      <c r="AY537" s="15"/>
      <c r="AZ537" s="15"/>
      <c r="BA537" s="28"/>
      <c r="BB537" s="71"/>
      <c r="BC537" s="173"/>
      <c r="BD537" s="220"/>
      <c r="BH537" s="221"/>
      <c r="BK537" s="50"/>
      <c r="BL537" s="115"/>
      <c r="BM537" s="43"/>
      <c r="BN537" s="43"/>
      <c r="BO537" s="43"/>
      <c r="BP537" s="115"/>
      <c r="BS537" s="50"/>
      <c r="BT537" s="115"/>
      <c r="BU537" s="222"/>
      <c r="BV537" s="223"/>
      <c r="BZ537" s="221"/>
      <c r="CC537" s="50"/>
      <c r="CD537" s="115"/>
      <c r="CE537" s="43"/>
      <c r="CF537" s="43"/>
      <c r="CG537" s="43"/>
      <c r="CH537" s="115"/>
      <c r="CK537" s="50"/>
      <c r="CL537" s="115"/>
      <c r="CM537" s="222"/>
      <c r="CN537" s="223"/>
      <c r="CR537" s="221"/>
      <c r="CU537" s="50"/>
      <c r="CV537" s="115"/>
      <c r="CW537" s="43"/>
      <c r="CX537" s="43"/>
      <c r="CY537" s="43"/>
      <c r="CZ537" s="115"/>
      <c r="DC537" s="50"/>
      <c r="DD537" s="115"/>
      <c r="DE537" s="222"/>
      <c r="DF537" s="223"/>
      <c r="DJ537" s="221"/>
      <c r="DM537" s="50"/>
      <c r="DN537" s="115"/>
      <c r="DO537" s="43"/>
      <c r="DP537" s="43"/>
      <c r="DQ537" s="43"/>
      <c r="DR537" s="115"/>
      <c r="DU537" s="50"/>
      <c r="DV537" s="115"/>
      <c r="DW537" s="222"/>
      <c r="DX537" s="223"/>
      <c r="EB537" s="221"/>
      <c r="EE537" s="50"/>
      <c r="EF537" s="115"/>
      <c r="EG537" s="43"/>
      <c r="EH537" s="43"/>
      <c r="EI537" s="43"/>
      <c r="EJ537" s="115"/>
      <c r="EM537" s="50"/>
      <c r="EN537" s="115"/>
      <c r="EO537" s="222"/>
      <c r="EP537" s="223"/>
      <c r="ET537" s="221"/>
      <c r="EW537" s="50"/>
      <c r="EX537" s="115"/>
      <c r="EY537" s="43"/>
      <c r="EZ537" s="43"/>
      <c r="FA537" s="43"/>
      <c r="FB537" s="115"/>
      <c r="FE537" s="50"/>
      <c r="FF537" s="115"/>
      <c r="FG537" s="222"/>
      <c r="FH537" s="223"/>
      <c r="FL537" s="221"/>
      <c r="FO537" s="50"/>
      <c r="FP537" s="115"/>
      <c r="FQ537" s="43"/>
      <c r="FR537" s="43"/>
      <c r="FS537" s="43"/>
      <c r="FT537" s="115"/>
      <c r="FW537" s="50"/>
      <c r="FX537" s="115"/>
      <c r="FY537" s="222"/>
      <c r="FZ537" s="223"/>
      <c r="GD537" s="221"/>
      <c r="GG537" s="50"/>
      <c r="GH537" s="115"/>
      <c r="GI537" s="43"/>
      <c r="GJ537" s="43"/>
      <c r="GK537" s="43"/>
      <c r="GL537" s="115"/>
      <c r="GO537" s="50"/>
      <c r="GP537" s="115"/>
      <c r="GQ537" s="222"/>
    </row>
    <row r="538">
      <c r="A538" s="218"/>
      <c r="B538" s="219"/>
      <c r="C538" s="15"/>
      <c r="D538" s="15"/>
      <c r="E538" s="15"/>
      <c r="F538" s="71"/>
      <c r="G538" s="15"/>
      <c r="H538" s="15"/>
      <c r="I538" s="28"/>
      <c r="J538" s="71"/>
      <c r="K538" s="35"/>
      <c r="L538" s="35"/>
      <c r="M538" s="35"/>
      <c r="N538" s="71"/>
      <c r="O538" s="15"/>
      <c r="P538" s="15"/>
      <c r="Q538" s="28"/>
      <c r="R538" s="71"/>
      <c r="S538" s="173"/>
      <c r="T538" s="219"/>
      <c r="U538" s="15"/>
      <c r="V538" s="15"/>
      <c r="W538" s="15"/>
      <c r="X538" s="165"/>
      <c r="Y538" s="15"/>
      <c r="Z538" s="15"/>
      <c r="AA538" s="28"/>
      <c r="AB538" s="71"/>
      <c r="AC538" s="35"/>
      <c r="AD538" s="35"/>
      <c r="AE538" s="35"/>
      <c r="AF538" s="71"/>
      <c r="AG538" s="15"/>
      <c r="AH538" s="15"/>
      <c r="AI538" s="15"/>
      <c r="AJ538" s="71"/>
      <c r="AK538" s="173"/>
      <c r="AL538" s="219"/>
      <c r="AM538" s="15"/>
      <c r="AN538" s="15"/>
      <c r="AO538" s="15"/>
      <c r="AP538" s="165"/>
      <c r="AQ538" s="15"/>
      <c r="AR538" s="15"/>
      <c r="AS538" s="28"/>
      <c r="AT538" s="71"/>
      <c r="AU538" s="35"/>
      <c r="AV538" s="35"/>
      <c r="AW538" s="35"/>
      <c r="AX538" s="71"/>
      <c r="AY538" s="15"/>
      <c r="AZ538" s="15"/>
      <c r="BA538" s="28"/>
      <c r="BB538" s="71"/>
      <c r="BC538" s="173"/>
      <c r="BD538" s="220"/>
      <c r="BH538" s="221"/>
      <c r="BK538" s="50"/>
      <c r="BL538" s="115"/>
      <c r="BM538" s="43"/>
      <c r="BN538" s="43"/>
      <c r="BO538" s="43"/>
      <c r="BP538" s="115"/>
      <c r="BS538" s="50"/>
      <c r="BT538" s="115"/>
      <c r="BU538" s="222"/>
      <c r="BV538" s="223"/>
      <c r="BZ538" s="221"/>
      <c r="CC538" s="50"/>
      <c r="CD538" s="115"/>
      <c r="CE538" s="43"/>
      <c r="CF538" s="43"/>
      <c r="CG538" s="43"/>
      <c r="CH538" s="115"/>
      <c r="CK538" s="50"/>
      <c r="CL538" s="115"/>
      <c r="CM538" s="222"/>
      <c r="CN538" s="223"/>
      <c r="CR538" s="221"/>
      <c r="CU538" s="50"/>
      <c r="CV538" s="115"/>
      <c r="CW538" s="43"/>
      <c r="CX538" s="43"/>
      <c r="CY538" s="43"/>
      <c r="CZ538" s="115"/>
      <c r="DC538" s="50"/>
      <c r="DD538" s="115"/>
      <c r="DE538" s="222"/>
      <c r="DF538" s="223"/>
      <c r="DJ538" s="221"/>
      <c r="DM538" s="50"/>
      <c r="DN538" s="115"/>
      <c r="DO538" s="43"/>
      <c r="DP538" s="43"/>
      <c r="DQ538" s="43"/>
      <c r="DR538" s="115"/>
      <c r="DU538" s="50"/>
      <c r="DV538" s="115"/>
      <c r="DW538" s="222"/>
      <c r="DX538" s="223"/>
      <c r="EB538" s="221"/>
      <c r="EE538" s="50"/>
      <c r="EF538" s="115"/>
      <c r="EG538" s="43"/>
      <c r="EH538" s="43"/>
      <c r="EI538" s="43"/>
      <c r="EJ538" s="115"/>
      <c r="EM538" s="50"/>
      <c r="EN538" s="115"/>
      <c r="EO538" s="222"/>
      <c r="EP538" s="223"/>
      <c r="ET538" s="221"/>
      <c r="EW538" s="50"/>
      <c r="EX538" s="115"/>
      <c r="EY538" s="43"/>
      <c r="EZ538" s="43"/>
      <c r="FA538" s="43"/>
      <c r="FB538" s="115"/>
      <c r="FE538" s="50"/>
      <c r="FF538" s="115"/>
      <c r="FG538" s="222"/>
      <c r="FH538" s="223"/>
      <c r="FL538" s="221"/>
      <c r="FO538" s="50"/>
      <c r="FP538" s="115"/>
      <c r="FQ538" s="43"/>
      <c r="FR538" s="43"/>
      <c r="FS538" s="43"/>
      <c r="FT538" s="115"/>
      <c r="FW538" s="50"/>
      <c r="FX538" s="115"/>
      <c r="FY538" s="222"/>
      <c r="FZ538" s="223"/>
      <c r="GD538" s="221"/>
      <c r="GG538" s="50"/>
      <c r="GH538" s="115"/>
      <c r="GI538" s="43"/>
      <c r="GJ538" s="43"/>
      <c r="GK538" s="43"/>
      <c r="GL538" s="115"/>
      <c r="GO538" s="50"/>
      <c r="GP538" s="115"/>
      <c r="GQ538" s="222"/>
    </row>
    <row r="539">
      <c r="A539" s="218"/>
      <c r="B539" s="219"/>
      <c r="C539" s="15"/>
      <c r="D539" s="15"/>
      <c r="E539" s="15"/>
      <c r="F539" s="71"/>
      <c r="G539" s="15"/>
      <c r="H539" s="15"/>
      <c r="I539" s="28"/>
      <c r="J539" s="71"/>
      <c r="K539" s="35"/>
      <c r="L539" s="35"/>
      <c r="M539" s="35"/>
      <c r="N539" s="71"/>
      <c r="O539" s="15"/>
      <c r="P539" s="15"/>
      <c r="Q539" s="28"/>
      <c r="R539" s="71"/>
      <c r="S539" s="173"/>
      <c r="T539" s="219"/>
      <c r="U539" s="15"/>
      <c r="V539" s="15"/>
      <c r="W539" s="15"/>
      <c r="X539" s="165"/>
      <c r="Y539" s="15"/>
      <c r="Z539" s="15"/>
      <c r="AA539" s="28"/>
      <c r="AB539" s="71"/>
      <c r="AC539" s="35"/>
      <c r="AD539" s="35"/>
      <c r="AE539" s="35"/>
      <c r="AF539" s="71"/>
      <c r="AG539" s="15"/>
      <c r="AH539" s="15"/>
      <c r="AI539" s="15"/>
      <c r="AJ539" s="71"/>
      <c r="AK539" s="173"/>
      <c r="AL539" s="219"/>
      <c r="AM539" s="15"/>
      <c r="AN539" s="15"/>
      <c r="AO539" s="15"/>
      <c r="AP539" s="165"/>
      <c r="AQ539" s="15"/>
      <c r="AR539" s="15"/>
      <c r="AS539" s="28"/>
      <c r="AT539" s="71"/>
      <c r="AU539" s="35"/>
      <c r="AV539" s="35"/>
      <c r="AW539" s="35"/>
      <c r="AX539" s="71"/>
      <c r="AY539" s="15"/>
      <c r="AZ539" s="15"/>
      <c r="BA539" s="28"/>
      <c r="BB539" s="71"/>
      <c r="BC539" s="173"/>
      <c r="BD539" s="220"/>
      <c r="BH539" s="221"/>
      <c r="BK539" s="50"/>
      <c r="BL539" s="115"/>
      <c r="BM539" s="43"/>
      <c r="BN539" s="43"/>
      <c r="BO539" s="43"/>
      <c r="BP539" s="115"/>
      <c r="BS539" s="50"/>
      <c r="BT539" s="115"/>
      <c r="BU539" s="222"/>
      <c r="BV539" s="223"/>
      <c r="BZ539" s="221"/>
      <c r="CC539" s="50"/>
      <c r="CD539" s="115"/>
      <c r="CE539" s="43"/>
      <c r="CF539" s="43"/>
      <c r="CG539" s="43"/>
      <c r="CH539" s="115"/>
      <c r="CK539" s="50"/>
      <c r="CL539" s="115"/>
      <c r="CM539" s="222"/>
      <c r="CN539" s="223"/>
      <c r="CR539" s="221"/>
      <c r="CU539" s="50"/>
      <c r="CV539" s="115"/>
      <c r="CW539" s="43"/>
      <c r="CX539" s="43"/>
      <c r="CY539" s="43"/>
      <c r="CZ539" s="115"/>
      <c r="DC539" s="50"/>
      <c r="DD539" s="115"/>
      <c r="DE539" s="222"/>
      <c r="DF539" s="223"/>
      <c r="DJ539" s="221"/>
      <c r="DM539" s="50"/>
      <c r="DN539" s="115"/>
      <c r="DO539" s="43"/>
      <c r="DP539" s="43"/>
      <c r="DQ539" s="43"/>
      <c r="DR539" s="115"/>
      <c r="DU539" s="50"/>
      <c r="DV539" s="115"/>
      <c r="DW539" s="222"/>
      <c r="DX539" s="223"/>
      <c r="EB539" s="221"/>
      <c r="EE539" s="50"/>
      <c r="EF539" s="115"/>
      <c r="EG539" s="43"/>
      <c r="EH539" s="43"/>
      <c r="EI539" s="43"/>
      <c r="EJ539" s="115"/>
      <c r="EM539" s="50"/>
      <c r="EN539" s="115"/>
      <c r="EO539" s="222"/>
      <c r="EP539" s="223"/>
      <c r="ET539" s="221"/>
      <c r="EW539" s="50"/>
      <c r="EX539" s="115"/>
      <c r="EY539" s="43"/>
      <c r="EZ539" s="43"/>
      <c r="FA539" s="43"/>
      <c r="FB539" s="115"/>
      <c r="FE539" s="50"/>
      <c r="FF539" s="115"/>
      <c r="FG539" s="222"/>
      <c r="FH539" s="223"/>
      <c r="FL539" s="221"/>
      <c r="FO539" s="50"/>
      <c r="FP539" s="115"/>
      <c r="FQ539" s="43"/>
      <c r="FR539" s="43"/>
      <c r="FS539" s="43"/>
      <c r="FT539" s="115"/>
      <c r="FW539" s="50"/>
      <c r="FX539" s="115"/>
      <c r="FY539" s="222"/>
      <c r="FZ539" s="223"/>
      <c r="GD539" s="221"/>
      <c r="GG539" s="50"/>
      <c r="GH539" s="115"/>
      <c r="GI539" s="43"/>
      <c r="GJ539" s="43"/>
      <c r="GK539" s="43"/>
      <c r="GL539" s="115"/>
      <c r="GO539" s="50"/>
      <c r="GP539" s="115"/>
      <c r="GQ539" s="222"/>
    </row>
    <row r="540">
      <c r="A540" s="218"/>
      <c r="B540" s="219"/>
      <c r="C540" s="15"/>
      <c r="D540" s="15"/>
      <c r="E540" s="15"/>
      <c r="F540" s="71"/>
      <c r="G540" s="15"/>
      <c r="H540" s="15"/>
      <c r="I540" s="28"/>
      <c r="J540" s="71"/>
      <c r="K540" s="35"/>
      <c r="L540" s="35"/>
      <c r="M540" s="35"/>
      <c r="N540" s="71"/>
      <c r="O540" s="15"/>
      <c r="P540" s="15"/>
      <c r="Q540" s="28"/>
      <c r="R540" s="71"/>
      <c r="S540" s="173"/>
      <c r="T540" s="219"/>
      <c r="U540" s="15"/>
      <c r="V540" s="15"/>
      <c r="W540" s="15"/>
      <c r="X540" s="165"/>
      <c r="Y540" s="15"/>
      <c r="Z540" s="15"/>
      <c r="AA540" s="28"/>
      <c r="AB540" s="71"/>
      <c r="AC540" s="35"/>
      <c r="AD540" s="35"/>
      <c r="AE540" s="35"/>
      <c r="AF540" s="71"/>
      <c r="AG540" s="15"/>
      <c r="AH540" s="15"/>
      <c r="AI540" s="15"/>
      <c r="AJ540" s="71"/>
      <c r="AK540" s="173"/>
      <c r="AL540" s="219"/>
      <c r="AM540" s="15"/>
      <c r="AN540" s="15"/>
      <c r="AO540" s="15"/>
      <c r="AP540" s="165"/>
      <c r="AQ540" s="15"/>
      <c r="AR540" s="15"/>
      <c r="AS540" s="28"/>
      <c r="AT540" s="71"/>
      <c r="AU540" s="35"/>
      <c r="AV540" s="35"/>
      <c r="AW540" s="35"/>
      <c r="AX540" s="71"/>
      <c r="AY540" s="15"/>
      <c r="AZ540" s="15"/>
      <c r="BA540" s="28"/>
      <c r="BB540" s="71"/>
      <c r="BC540" s="173"/>
      <c r="BD540" s="220"/>
      <c r="BH540" s="221"/>
      <c r="BK540" s="50"/>
      <c r="BL540" s="115"/>
      <c r="BM540" s="43"/>
      <c r="BN540" s="43"/>
      <c r="BO540" s="43"/>
      <c r="BP540" s="115"/>
      <c r="BS540" s="50"/>
      <c r="BT540" s="115"/>
      <c r="BU540" s="222"/>
      <c r="BV540" s="223"/>
      <c r="BZ540" s="221"/>
      <c r="CC540" s="50"/>
      <c r="CD540" s="115"/>
      <c r="CE540" s="43"/>
      <c r="CF540" s="43"/>
      <c r="CG540" s="43"/>
      <c r="CH540" s="115"/>
      <c r="CK540" s="50"/>
      <c r="CL540" s="115"/>
      <c r="CM540" s="222"/>
      <c r="CN540" s="223"/>
      <c r="CR540" s="221"/>
      <c r="CU540" s="50"/>
      <c r="CV540" s="115"/>
      <c r="CW540" s="43"/>
      <c r="CX540" s="43"/>
      <c r="CY540" s="43"/>
      <c r="CZ540" s="115"/>
      <c r="DC540" s="50"/>
      <c r="DD540" s="115"/>
      <c r="DE540" s="222"/>
      <c r="DF540" s="223"/>
      <c r="DJ540" s="221"/>
      <c r="DM540" s="50"/>
      <c r="DN540" s="115"/>
      <c r="DO540" s="43"/>
      <c r="DP540" s="43"/>
      <c r="DQ540" s="43"/>
      <c r="DR540" s="115"/>
      <c r="DU540" s="50"/>
      <c r="DV540" s="115"/>
      <c r="DW540" s="222"/>
      <c r="DX540" s="223"/>
      <c r="EB540" s="221"/>
      <c r="EE540" s="50"/>
      <c r="EF540" s="115"/>
      <c r="EG540" s="43"/>
      <c r="EH540" s="43"/>
      <c r="EI540" s="43"/>
      <c r="EJ540" s="115"/>
      <c r="EM540" s="50"/>
      <c r="EN540" s="115"/>
      <c r="EO540" s="222"/>
      <c r="EP540" s="223"/>
      <c r="ET540" s="221"/>
      <c r="EW540" s="50"/>
      <c r="EX540" s="115"/>
      <c r="EY540" s="43"/>
      <c r="EZ540" s="43"/>
      <c r="FA540" s="43"/>
      <c r="FB540" s="115"/>
      <c r="FE540" s="50"/>
      <c r="FF540" s="115"/>
      <c r="FG540" s="222"/>
      <c r="FH540" s="223"/>
      <c r="FL540" s="221"/>
      <c r="FO540" s="50"/>
      <c r="FP540" s="115"/>
      <c r="FQ540" s="43"/>
      <c r="FR540" s="43"/>
      <c r="FS540" s="43"/>
      <c r="FT540" s="115"/>
      <c r="FW540" s="50"/>
      <c r="FX540" s="115"/>
      <c r="FY540" s="222"/>
      <c r="FZ540" s="223"/>
      <c r="GD540" s="221"/>
      <c r="GG540" s="50"/>
      <c r="GH540" s="115"/>
      <c r="GI540" s="43"/>
      <c r="GJ540" s="43"/>
      <c r="GK540" s="43"/>
      <c r="GL540" s="115"/>
      <c r="GO540" s="50"/>
      <c r="GP540" s="115"/>
      <c r="GQ540" s="222"/>
    </row>
    <row r="541">
      <c r="A541" s="218"/>
      <c r="B541" s="219"/>
      <c r="C541" s="15"/>
      <c r="D541" s="15"/>
      <c r="E541" s="15"/>
      <c r="F541" s="71"/>
      <c r="G541" s="15"/>
      <c r="H541" s="15"/>
      <c r="I541" s="28"/>
      <c r="J541" s="71"/>
      <c r="K541" s="35"/>
      <c r="L541" s="35"/>
      <c r="M541" s="35"/>
      <c r="N541" s="71"/>
      <c r="O541" s="15"/>
      <c r="P541" s="15"/>
      <c r="Q541" s="28"/>
      <c r="R541" s="71"/>
      <c r="S541" s="173"/>
      <c r="T541" s="219"/>
      <c r="U541" s="15"/>
      <c r="V541" s="15"/>
      <c r="W541" s="15"/>
      <c r="X541" s="165"/>
      <c r="Y541" s="15"/>
      <c r="Z541" s="15"/>
      <c r="AA541" s="28"/>
      <c r="AB541" s="71"/>
      <c r="AC541" s="35"/>
      <c r="AD541" s="35"/>
      <c r="AE541" s="35"/>
      <c r="AF541" s="71"/>
      <c r="AG541" s="15"/>
      <c r="AH541" s="15"/>
      <c r="AI541" s="15"/>
      <c r="AJ541" s="71"/>
      <c r="AK541" s="173"/>
      <c r="AL541" s="219"/>
      <c r="AM541" s="15"/>
      <c r="AN541" s="15"/>
      <c r="AO541" s="15"/>
      <c r="AP541" s="165"/>
      <c r="AQ541" s="15"/>
      <c r="AR541" s="15"/>
      <c r="AS541" s="28"/>
      <c r="AT541" s="71"/>
      <c r="AU541" s="35"/>
      <c r="AV541" s="35"/>
      <c r="AW541" s="35"/>
      <c r="AX541" s="71"/>
      <c r="AY541" s="15"/>
      <c r="AZ541" s="15"/>
      <c r="BA541" s="28"/>
      <c r="BB541" s="71"/>
      <c r="BC541" s="173"/>
      <c r="BD541" s="220"/>
      <c r="BH541" s="221"/>
      <c r="BK541" s="50"/>
      <c r="BL541" s="115"/>
      <c r="BM541" s="43"/>
      <c r="BN541" s="43"/>
      <c r="BO541" s="43"/>
      <c r="BP541" s="115"/>
      <c r="BS541" s="50"/>
      <c r="BT541" s="115"/>
      <c r="BU541" s="222"/>
      <c r="BV541" s="223"/>
      <c r="BZ541" s="221"/>
      <c r="CC541" s="50"/>
      <c r="CD541" s="115"/>
      <c r="CE541" s="43"/>
      <c r="CF541" s="43"/>
      <c r="CG541" s="43"/>
      <c r="CH541" s="115"/>
      <c r="CK541" s="50"/>
      <c r="CL541" s="115"/>
      <c r="CM541" s="222"/>
      <c r="CN541" s="223"/>
      <c r="CR541" s="221"/>
      <c r="CU541" s="50"/>
      <c r="CV541" s="115"/>
      <c r="CW541" s="43"/>
      <c r="CX541" s="43"/>
      <c r="CY541" s="43"/>
      <c r="CZ541" s="115"/>
      <c r="DC541" s="50"/>
      <c r="DD541" s="115"/>
      <c r="DE541" s="222"/>
      <c r="DF541" s="223"/>
      <c r="DJ541" s="221"/>
      <c r="DM541" s="50"/>
      <c r="DN541" s="115"/>
      <c r="DO541" s="43"/>
      <c r="DP541" s="43"/>
      <c r="DQ541" s="43"/>
      <c r="DR541" s="115"/>
      <c r="DU541" s="50"/>
      <c r="DV541" s="115"/>
      <c r="DW541" s="222"/>
      <c r="DX541" s="223"/>
      <c r="EB541" s="221"/>
      <c r="EE541" s="50"/>
      <c r="EF541" s="115"/>
      <c r="EG541" s="43"/>
      <c r="EH541" s="43"/>
      <c r="EI541" s="43"/>
      <c r="EJ541" s="115"/>
      <c r="EM541" s="50"/>
      <c r="EN541" s="115"/>
      <c r="EO541" s="222"/>
      <c r="EP541" s="223"/>
      <c r="ET541" s="221"/>
      <c r="EW541" s="50"/>
      <c r="EX541" s="115"/>
      <c r="EY541" s="43"/>
      <c r="EZ541" s="43"/>
      <c r="FA541" s="43"/>
      <c r="FB541" s="115"/>
      <c r="FE541" s="50"/>
      <c r="FF541" s="115"/>
      <c r="FG541" s="222"/>
      <c r="FH541" s="223"/>
      <c r="FL541" s="221"/>
      <c r="FO541" s="50"/>
      <c r="FP541" s="115"/>
      <c r="FQ541" s="43"/>
      <c r="FR541" s="43"/>
      <c r="FS541" s="43"/>
      <c r="FT541" s="115"/>
      <c r="FW541" s="50"/>
      <c r="FX541" s="115"/>
      <c r="FY541" s="222"/>
      <c r="FZ541" s="223"/>
      <c r="GD541" s="221"/>
      <c r="GG541" s="50"/>
      <c r="GH541" s="115"/>
      <c r="GI541" s="43"/>
      <c r="GJ541" s="43"/>
      <c r="GK541" s="43"/>
      <c r="GL541" s="115"/>
      <c r="GO541" s="50"/>
      <c r="GP541" s="115"/>
      <c r="GQ541" s="222"/>
    </row>
    <row r="542">
      <c r="A542" s="218"/>
      <c r="B542" s="219"/>
      <c r="C542" s="15"/>
      <c r="D542" s="15"/>
      <c r="E542" s="15"/>
      <c r="F542" s="71"/>
      <c r="G542" s="15"/>
      <c r="H542" s="15"/>
      <c r="I542" s="28"/>
      <c r="J542" s="71"/>
      <c r="K542" s="35"/>
      <c r="L542" s="35"/>
      <c r="M542" s="35"/>
      <c r="N542" s="71"/>
      <c r="O542" s="15"/>
      <c r="P542" s="15"/>
      <c r="Q542" s="28"/>
      <c r="R542" s="71"/>
      <c r="S542" s="173"/>
      <c r="T542" s="219"/>
      <c r="U542" s="15"/>
      <c r="V542" s="15"/>
      <c r="W542" s="15"/>
      <c r="X542" s="165"/>
      <c r="Y542" s="15"/>
      <c r="Z542" s="15"/>
      <c r="AA542" s="28"/>
      <c r="AB542" s="71"/>
      <c r="AC542" s="35"/>
      <c r="AD542" s="35"/>
      <c r="AE542" s="35"/>
      <c r="AF542" s="71"/>
      <c r="AG542" s="15"/>
      <c r="AH542" s="15"/>
      <c r="AI542" s="15"/>
      <c r="AJ542" s="71"/>
      <c r="AK542" s="173"/>
      <c r="AL542" s="219"/>
      <c r="AM542" s="15"/>
      <c r="AN542" s="15"/>
      <c r="AO542" s="15"/>
      <c r="AP542" s="165"/>
      <c r="AQ542" s="15"/>
      <c r="AR542" s="15"/>
      <c r="AS542" s="28"/>
      <c r="AT542" s="71"/>
      <c r="AU542" s="35"/>
      <c r="AV542" s="35"/>
      <c r="AW542" s="35"/>
      <c r="AX542" s="71"/>
      <c r="AY542" s="15"/>
      <c r="AZ542" s="15"/>
      <c r="BA542" s="28"/>
      <c r="BB542" s="71"/>
      <c r="BC542" s="173"/>
      <c r="BD542" s="220"/>
      <c r="BH542" s="221"/>
      <c r="BK542" s="50"/>
      <c r="BL542" s="115"/>
      <c r="BM542" s="43"/>
      <c r="BN542" s="43"/>
      <c r="BO542" s="43"/>
      <c r="BP542" s="115"/>
      <c r="BS542" s="50"/>
      <c r="BT542" s="115"/>
      <c r="BU542" s="222"/>
      <c r="BV542" s="223"/>
      <c r="BZ542" s="221"/>
      <c r="CC542" s="50"/>
      <c r="CD542" s="115"/>
      <c r="CE542" s="43"/>
      <c r="CF542" s="43"/>
      <c r="CG542" s="43"/>
      <c r="CH542" s="115"/>
      <c r="CK542" s="50"/>
      <c r="CL542" s="115"/>
      <c r="CM542" s="222"/>
      <c r="CN542" s="223"/>
      <c r="CR542" s="221"/>
      <c r="CU542" s="50"/>
      <c r="CV542" s="115"/>
      <c r="CW542" s="43"/>
      <c r="CX542" s="43"/>
      <c r="CY542" s="43"/>
      <c r="CZ542" s="115"/>
      <c r="DC542" s="50"/>
      <c r="DD542" s="115"/>
      <c r="DE542" s="222"/>
      <c r="DF542" s="223"/>
      <c r="DJ542" s="221"/>
      <c r="DM542" s="50"/>
      <c r="DN542" s="115"/>
      <c r="DO542" s="43"/>
      <c r="DP542" s="43"/>
      <c r="DQ542" s="43"/>
      <c r="DR542" s="115"/>
      <c r="DU542" s="50"/>
      <c r="DV542" s="115"/>
      <c r="DW542" s="222"/>
      <c r="DX542" s="223"/>
      <c r="EB542" s="221"/>
      <c r="EE542" s="50"/>
      <c r="EF542" s="115"/>
      <c r="EG542" s="43"/>
      <c r="EH542" s="43"/>
      <c r="EI542" s="43"/>
      <c r="EJ542" s="115"/>
      <c r="EM542" s="50"/>
      <c r="EN542" s="115"/>
      <c r="EO542" s="222"/>
      <c r="EP542" s="223"/>
      <c r="ET542" s="221"/>
      <c r="EW542" s="50"/>
      <c r="EX542" s="115"/>
      <c r="EY542" s="43"/>
      <c r="EZ542" s="43"/>
      <c r="FA542" s="43"/>
      <c r="FB542" s="115"/>
      <c r="FE542" s="50"/>
      <c r="FF542" s="115"/>
      <c r="FG542" s="222"/>
      <c r="FH542" s="223"/>
      <c r="FL542" s="221"/>
      <c r="FO542" s="50"/>
      <c r="FP542" s="115"/>
      <c r="FQ542" s="43"/>
      <c r="FR542" s="43"/>
      <c r="FS542" s="43"/>
      <c r="FT542" s="115"/>
      <c r="FW542" s="50"/>
      <c r="FX542" s="115"/>
      <c r="FY542" s="222"/>
      <c r="FZ542" s="223"/>
      <c r="GD542" s="221"/>
      <c r="GG542" s="50"/>
      <c r="GH542" s="115"/>
      <c r="GI542" s="43"/>
      <c r="GJ542" s="43"/>
      <c r="GK542" s="43"/>
      <c r="GL542" s="115"/>
      <c r="GO542" s="50"/>
      <c r="GP542" s="115"/>
      <c r="GQ542" s="222"/>
    </row>
    <row r="543">
      <c r="A543" s="218"/>
      <c r="B543" s="219"/>
      <c r="C543" s="15"/>
      <c r="D543" s="15"/>
      <c r="E543" s="15"/>
      <c r="F543" s="71"/>
      <c r="G543" s="15"/>
      <c r="H543" s="15"/>
      <c r="I543" s="28"/>
      <c r="J543" s="71"/>
      <c r="K543" s="35"/>
      <c r="L543" s="35"/>
      <c r="M543" s="35"/>
      <c r="N543" s="71"/>
      <c r="O543" s="15"/>
      <c r="P543" s="15"/>
      <c r="Q543" s="28"/>
      <c r="R543" s="71"/>
      <c r="S543" s="173"/>
      <c r="T543" s="219"/>
      <c r="U543" s="15"/>
      <c r="V543" s="15"/>
      <c r="W543" s="15"/>
      <c r="X543" s="165"/>
      <c r="Y543" s="15"/>
      <c r="Z543" s="15"/>
      <c r="AA543" s="28"/>
      <c r="AB543" s="71"/>
      <c r="AC543" s="35"/>
      <c r="AD543" s="35"/>
      <c r="AE543" s="35"/>
      <c r="AF543" s="71"/>
      <c r="AG543" s="15"/>
      <c r="AH543" s="15"/>
      <c r="AI543" s="15"/>
      <c r="AJ543" s="71"/>
      <c r="AK543" s="173"/>
      <c r="AL543" s="219"/>
      <c r="AM543" s="15"/>
      <c r="AN543" s="15"/>
      <c r="AO543" s="15"/>
      <c r="AP543" s="165"/>
      <c r="AQ543" s="15"/>
      <c r="AR543" s="15"/>
      <c r="AS543" s="28"/>
      <c r="AT543" s="71"/>
      <c r="AU543" s="35"/>
      <c r="AV543" s="35"/>
      <c r="AW543" s="35"/>
      <c r="AX543" s="71"/>
      <c r="AY543" s="15"/>
      <c r="AZ543" s="15"/>
      <c r="BA543" s="28"/>
      <c r="BB543" s="71"/>
      <c r="BC543" s="173"/>
      <c r="BD543" s="220"/>
      <c r="BH543" s="221"/>
      <c r="BK543" s="50"/>
      <c r="BL543" s="115"/>
      <c r="BM543" s="43"/>
      <c r="BN543" s="43"/>
      <c r="BO543" s="43"/>
      <c r="BP543" s="115"/>
      <c r="BS543" s="50"/>
      <c r="BT543" s="115"/>
      <c r="BU543" s="222"/>
      <c r="BV543" s="223"/>
      <c r="BZ543" s="221"/>
      <c r="CC543" s="50"/>
      <c r="CD543" s="115"/>
      <c r="CE543" s="43"/>
      <c r="CF543" s="43"/>
      <c r="CG543" s="43"/>
      <c r="CH543" s="115"/>
      <c r="CK543" s="50"/>
      <c r="CL543" s="115"/>
      <c r="CM543" s="222"/>
      <c r="CN543" s="223"/>
      <c r="CR543" s="221"/>
      <c r="CU543" s="50"/>
      <c r="CV543" s="115"/>
      <c r="CW543" s="43"/>
      <c r="CX543" s="43"/>
      <c r="CY543" s="43"/>
      <c r="CZ543" s="115"/>
      <c r="DC543" s="50"/>
      <c r="DD543" s="115"/>
      <c r="DE543" s="222"/>
      <c r="DF543" s="223"/>
      <c r="DJ543" s="221"/>
      <c r="DM543" s="50"/>
      <c r="DN543" s="115"/>
      <c r="DO543" s="43"/>
      <c r="DP543" s="43"/>
      <c r="DQ543" s="43"/>
      <c r="DR543" s="115"/>
      <c r="DU543" s="50"/>
      <c r="DV543" s="115"/>
      <c r="DW543" s="222"/>
      <c r="DX543" s="223"/>
      <c r="EB543" s="221"/>
      <c r="EE543" s="50"/>
      <c r="EF543" s="115"/>
      <c r="EG543" s="43"/>
      <c r="EH543" s="43"/>
      <c r="EI543" s="43"/>
      <c r="EJ543" s="115"/>
      <c r="EM543" s="50"/>
      <c r="EN543" s="115"/>
      <c r="EO543" s="222"/>
      <c r="EP543" s="223"/>
      <c r="ET543" s="221"/>
      <c r="EW543" s="50"/>
      <c r="EX543" s="115"/>
      <c r="EY543" s="43"/>
      <c r="EZ543" s="43"/>
      <c r="FA543" s="43"/>
      <c r="FB543" s="115"/>
      <c r="FE543" s="50"/>
      <c r="FF543" s="115"/>
      <c r="FG543" s="222"/>
      <c r="FH543" s="223"/>
      <c r="FL543" s="221"/>
      <c r="FO543" s="50"/>
      <c r="FP543" s="115"/>
      <c r="FQ543" s="43"/>
      <c r="FR543" s="43"/>
      <c r="FS543" s="43"/>
      <c r="FT543" s="115"/>
      <c r="FW543" s="50"/>
      <c r="FX543" s="115"/>
      <c r="FY543" s="222"/>
      <c r="FZ543" s="223"/>
      <c r="GD543" s="221"/>
      <c r="GG543" s="50"/>
      <c r="GH543" s="115"/>
      <c r="GI543" s="43"/>
      <c r="GJ543" s="43"/>
      <c r="GK543" s="43"/>
      <c r="GL543" s="115"/>
      <c r="GO543" s="50"/>
      <c r="GP543" s="115"/>
      <c r="GQ543" s="222"/>
    </row>
    <row r="544">
      <c r="A544" s="218"/>
      <c r="B544" s="219"/>
      <c r="C544" s="15"/>
      <c r="D544" s="15"/>
      <c r="E544" s="15"/>
      <c r="F544" s="71"/>
      <c r="G544" s="15"/>
      <c r="H544" s="15"/>
      <c r="I544" s="28"/>
      <c r="J544" s="71"/>
      <c r="K544" s="35"/>
      <c r="L544" s="35"/>
      <c r="M544" s="35"/>
      <c r="N544" s="71"/>
      <c r="O544" s="15"/>
      <c r="P544" s="15"/>
      <c r="Q544" s="28"/>
      <c r="R544" s="71"/>
      <c r="S544" s="173"/>
      <c r="T544" s="219"/>
      <c r="U544" s="15"/>
      <c r="V544" s="15"/>
      <c r="W544" s="15"/>
      <c r="X544" s="165"/>
      <c r="Y544" s="15"/>
      <c r="Z544" s="15"/>
      <c r="AA544" s="28"/>
      <c r="AB544" s="71"/>
      <c r="AC544" s="35"/>
      <c r="AD544" s="35"/>
      <c r="AE544" s="35"/>
      <c r="AF544" s="71"/>
      <c r="AG544" s="15"/>
      <c r="AH544" s="15"/>
      <c r="AI544" s="15"/>
      <c r="AJ544" s="71"/>
      <c r="AK544" s="173"/>
      <c r="AL544" s="219"/>
      <c r="AM544" s="15"/>
      <c r="AN544" s="15"/>
      <c r="AO544" s="15"/>
      <c r="AP544" s="165"/>
      <c r="AQ544" s="15"/>
      <c r="AR544" s="15"/>
      <c r="AS544" s="28"/>
      <c r="AT544" s="71"/>
      <c r="AU544" s="35"/>
      <c r="AV544" s="35"/>
      <c r="AW544" s="35"/>
      <c r="AX544" s="71"/>
      <c r="AY544" s="15"/>
      <c r="AZ544" s="15"/>
      <c r="BA544" s="28"/>
      <c r="BB544" s="71"/>
      <c r="BC544" s="173"/>
      <c r="BD544" s="220"/>
      <c r="BH544" s="221"/>
      <c r="BK544" s="50"/>
      <c r="BL544" s="115"/>
      <c r="BM544" s="43"/>
      <c r="BN544" s="43"/>
      <c r="BO544" s="43"/>
      <c r="BP544" s="115"/>
      <c r="BS544" s="50"/>
      <c r="BT544" s="115"/>
      <c r="BU544" s="222"/>
      <c r="BV544" s="223"/>
      <c r="BZ544" s="221"/>
      <c r="CC544" s="50"/>
      <c r="CD544" s="115"/>
      <c r="CE544" s="43"/>
      <c r="CF544" s="43"/>
      <c r="CG544" s="43"/>
      <c r="CH544" s="115"/>
      <c r="CK544" s="50"/>
      <c r="CL544" s="115"/>
      <c r="CM544" s="222"/>
      <c r="CN544" s="223"/>
      <c r="CR544" s="221"/>
      <c r="CU544" s="50"/>
      <c r="CV544" s="115"/>
      <c r="CW544" s="43"/>
      <c r="CX544" s="43"/>
      <c r="CY544" s="43"/>
      <c r="CZ544" s="115"/>
      <c r="DC544" s="50"/>
      <c r="DD544" s="115"/>
      <c r="DE544" s="222"/>
      <c r="DF544" s="223"/>
      <c r="DJ544" s="221"/>
      <c r="DM544" s="50"/>
      <c r="DN544" s="115"/>
      <c r="DO544" s="43"/>
      <c r="DP544" s="43"/>
      <c r="DQ544" s="43"/>
      <c r="DR544" s="115"/>
      <c r="DU544" s="50"/>
      <c r="DV544" s="115"/>
      <c r="DW544" s="222"/>
      <c r="DX544" s="223"/>
      <c r="EB544" s="221"/>
      <c r="EE544" s="50"/>
      <c r="EF544" s="115"/>
      <c r="EG544" s="43"/>
      <c r="EH544" s="43"/>
      <c r="EI544" s="43"/>
      <c r="EJ544" s="115"/>
      <c r="EM544" s="50"/>
      <c r="EN544" s="115"/>
      <c r="EO544" s="222"/>
      <c r="EP544" s="223"/>
      <c r="ET544" s="221"/>
      <c r="EW544" s="50"/>
      <c r="EX544" s="115"/>
      <c r="EY544" s="43"/>
      <c r="EZ544" s="43"/>
      <c r="FA544" s="43"/>
      <c r="FB544" s="115"/>
      <c r="FE544" s="50"/>
      <c r="FF544" s="115"/>
      <c r="FG544" s="222"/>
      <c r="FH544" s="223"/>
      <c r="FL544" s="221"/>
      <c r="FO544" s="50"/>
      <c r="FP544" s="115"/>
      <c r="FQ544" s="43"/>
      <c r="FR544" s="43"/>
      <c r="FS544" s="43"/>
      <c r="FT544" s="115"/>
      <c r="FW544" s="50"/>
      <c r="FX544" s="115"/>
      <c r="FY544" s="222"/>
      <c r="FZ544" s="223"/>
      <c r="GD544" s="221"/>
      <c r="GG544" s="50"/>
      <c r="GH544" s="115"/>
      <c r="GI544" s="43"/>
      <c r="GJ544" s="43"/>
      <c r="GK544" s="43"/>
      <c r="GL544" s="115"/>
      <c r="GO544" s="50"/>
      <c r="GP544" s="115"/>
      <c r="GQ544" s="222"/>
    </row>
    <row r="545">
      <c r="A545" s="218"/>
      <c r="B545" s="219"/>
      <c r="C545" s="15"/>
      <c r="D545" s="15"/>
      <c r="E545" s="15"/>
      <c r="F545" s="71"/>
      <c r="G545" s="15"/>
      <c r="H545" s="15"/>
      <c r="I545" s="28"/>
      <c r="J545" s="71"/>
      <c r="K545" s="35"/>
      <c r="L545" s="35"/>
      <c r="M545" s="35"/>
      <c r="N545" s="71"/>
      <c r="O545" s="15"/>
      <c r="P545" s="15"/>
      <c r="Q545" s="28"/>
      <c r="R545" s="71"/>
      <c r="S545" s="173"/>
      <c r="T545" s="219"/>
      <c r="U545" s="15"/>
      <c r="V545" s="15"/>
      <c r="W545" s="15"/>
      <c r="X545" s="165"/>
      <c r="Y545" s="15"/>
      <c r="Z545" s="15"/>
      <c r="AA545" s="28"/>
      <c r="AB545" s="71"/>
      <c r="AC545" s="35"/>
      <c r="AD545" s="35"/>
      <c r="AE545" s="35"/>
      <c r="AF545" s="71"/>
      <c r="AG545" s="15"/>
      <c r="AH545" s="15"/>
      <c r="AI545" s="15"/>
      <c r="AJ545" s="71"/>
      <c r="AK545" s="173"/>
      <c r="AL545" s="219"/>
      <c r="AM545" s="15"/>
      <c r="AN545" s="15"/>
      <c r="AO545" s="15"/>
      <c r="AP545" s="165"/>
      <c r="AQ545" s="15"/>
      <c r="AR545" s="15"/>
      <c r="AS545" s="28"/>
      <c r="AT545" s="71"/>
      <c r="AU545" s="35"/>
      <c r="AV545" s="35"/>
      <c r="AW545" s="35"/>
      <c r="AX545" s="71"/>
      <c r="AY545" s="15"/>
      <c r="AZ545" s="15"/>
      <c r="BA545" s="28"/>
      <c r="BB545" s="71"/>
      <c r="BC545" s="173"/>
      <c r="BD545" s="220"/>
      <c r="BH545" s="221"/>
      <c r="BK545" s="50"/>
      <c r="BL545" s="115"/>
      <c r="BM545" s="43"/>
      <c r="BN545" s="43"/>
      <c r="BO545" s="43"/>
      <c r="BP545" s="115"/>
      <c r="BS545" s="50"/>
      <c r="BT545" s="115"/>
      <c r="BU545" s="222"/>
      <c r="BV545" s="223"/>
      <c r="BZ545" s="221"/>
      <c r="CC545" s="50"/>
      <c r="CD545" s="115"/>
      <c r="CE545" s="43"/>
      <c r="CF545" s="43"/>
      <c r="CG545" s="43"/>
      <c r="CH545" s="115"/>
      <c r="CK545" s="50"/>
      <c r="CL545" s="115"/>
      <c r="CM545" s="222"/>
      <c r="CN545" s="223"/>
      <c r="CR545" s="221"/>
      <c r="CU545" s="50"/>
      <c r="CV545" s="115"/>
      <c r="CW545" s="43"/>
      <c r="CX545" s="43"/>
      <c r="CY545" s="43"/>
      <c r="CZ545" s="115"/>
      <c r="DC545" s="50"/>
      <c r="DD545" s="115"/>
      <c r="DE545" s="222"/>
      <c r="DF545" s="223"/>
      <c r="DJ545" s="221"/>
      <c r="DM545" s="50"/>
      <c r="DN545" s="115"/>
      <c r="DO545" s="43"/>
      <c r="DP545" s="43"/>
      <c r="DQ545" s="43"/>
      <c r="DR545" s="115"/>
      <c r="DU545" s="50"/>
      <c r="DV545" s="115"/>
      <c r="DW545" s="222"/>
      <c r="DX545" s="223"/>
      <c r="EB545" s="221"/>
      <c r="EE545" s="50"/>
      <c r="EF545" s="115"/>
      <c r="EG545" s="43"/>
      <c r="EH545" s="43"/>
      <c r="EI545" s="43"/>
      <c r="EJ545" s="115"/>
      <c r="EM545" s="50"/>
      <c r="EN545" s="115"/>
      <c r="EO545" s="222"/>
      <c r="EP545" s="223"/>
      <c r="ET545" s="221"/>
      <c r="EW545" s="50"/>
      <c r="EX545" s="115"/>
      <c r="EY545" s="43"/>
      <c r="EZ545" s="43"/>
      <c r="FA545" s="43"/>
      <c r="FB545" s="115"/>
      <c r="FE545" s="50"/>
      <c r="FF545" s="115"/>
      <c r="FG545" s="222"/>
      <c r="FH545" s="223"/>
      <c r="FL545" s="221"/>
      <c r="FO545" s="50"/>
      <c r="FP545" s="115"/>
      <c r="FQ545" s="43"/>
      <c r="FR545" s="43"/>
      <c r="FS545" s="43"/>
      <c r="FT545" s="115"/>
      <c r="FW545" s="50"/>
      <c r="FX545" s="115"/>
      <c r="FY545" s="222"/>
      <c r="FZ545" s="223"/>
      <c r="GD545" s="221"/>
      <c r="GG545" s="50"/>
      <c r="GH545" s="115"/>
      <c r="GI545" s="43"/>
      <c r="GJ545" s="43"/>
      <c r="GK545" s="43"/>
      <c r="GL545" s="115"/>
      <c r="GO545" s="50"/>
      <c r="GP545" s="115"/>
      <c r="GQ545" s="222"/>
    </row>
    <row r="546">
      <c r="A546" s="218"/>
      <c r="B546" s="219"/>
      <c r="C546" s="15"/>
      <c r="D546" s="15"/>
      <c r="E546" s="15"/>
      <c r="F546" s="71"/>
      <c r="G546" s="15"/>
      <c r="H546" s="15"/>
      <c r="I546" s="28"/>
      <c r="J546" s="71"/>
      <c r="K546" s="35"/>
      <c r="L546" s="35"/>
      <c r="M546" s="35"/>
      <c r="N546" s="71"/>
      <c r="O546" s="15"/>
      <c r="P546" s="15"/>
      <c r="Q546" s="28"/>
      <c r="R546" s="71"/>
      <c r="S546" s="173"/>
      <c r="T546" s="219"/>
      <c r="U546" s="15"/>
      <c r="V546" s="15"/>
      <c r="W546" s="15"/>
      <c r="X546" s="165"/>
      <c r="Y546" s="15"/>
      <c r="Z546" s="15"/>
      <c r="AA546" s="28"/>
      <c r="AB546" s="71"/>
      <c r="AC546" s="35"/>
      <c r="AD546" s="35"/>
      <c r="AE546" s="35"/>
      <c r="AF546" s="71"/>
      <c r="AG546" s="15"/>
      <c r="AH546" s="15"/>
      <c r="AI546" s="15"/>
      <c r="AJ546" s="71"/>
      <c r="AK546" s="173"/>
      <c r="AL546" s="219"/>
      <c r="AM546" s="15"/>
      <c r="AN546" s="15"/>
      <c r="AO546" s="15"/>
      <c r="AP546" s="165"/>
      <c r="AQ546" s="15"/>
      <c r="AR546" s="15"/>
      <c r="AS546" s="28"/>
      <c r="AT546" s="71"/>
      <c r="AU546" s="35"/>
      <c r="AV546" s="35"/>
      <c r="AW546" s="35"/>
      <c r="AX546" s="71"/>
      <c r="AY546" s="15"/>
      <c r="AZ546" s="15"/>
      <c r="BA546" s="28"/>
      <c r="BB546" s="71"/>
      <c r="BC546" s="173"/>
      <c r="BD546" s="220"/>
      <c r="BH546" s="221"/>
      <c r="BK546" s="50"/>
      <c r="BL546" s="115"/>
      <c r="BM546" s="43"/>
      <c r="BN546" s="43"/>
      <c r="BO546" s="43"/>
      <c r="BP546" s="115"/>
      <c r="BS546" s="50"/>
      <c r="BT546" s="115"/>
      <c r="BU546" s="222"/>
      <c r="BV546" s="223"/>
      <c r="BZ546" s="221"/>
      <c r="CC546" s="50"/>
      <c r="CD546" s="115"/>
      <c r="CE546" s="43"/>
      <c r="CF546" s="43"/>
      <c r="CG546" s="43"/>
      <c r="CH546" s="115"/>
      <c r="CK546" s="50"/>
      <c r="CL546" s="115"/>
      <c r="CM546" s="222"/>
      <c r="CN546" s="223"/>
      <c r="CR546" s="221"/>
      <c r="CU546" s="50"/>
      <c r="CV546" s="115"/>
      <c r="CW546" s="43"/>
      <c r="CX546" s="43"/>
      <c r="CY546" s="43"/>
      <c r="CZ546" s="115"/>
      <c r="DC546" s="50"/>
      <c r="DD546" s="115"/>
      <c r="DE546" s="222"/>
      <c r="DF546" s="223"/>
      <c r="DJ546" s="221"/>
      <c r="DM546" s="50"/>
      <c r="DN546" s="115"/>
      <c r="DO546" s="43"/>
      <c r="DP546" s="43"/>
      <c r="DQ546" s="43"/>
      <c r="DR546" s="115"/>
      <c r="DU546" s="50"/>
      <c r="DV546" s="115"/>
      <c r="DW546" s="222"/>
      <c r="DX546" s="223"/>
      <c r="EB546" s="221"/>
      <c r="EE546" s="50"/>
      <c r="EF546" s="115"/>
      <c r="EG546" s="43"/>
      <c r="EH546" s="43"/>
      <c r="EI546" s="43"/>
      <c r="EJ546" s="115"/>
      <c r="EM546" s="50"/>
      <c r="EN546" s="115"/>
      <c r="EO546" s="222"/>
      <c r="EP546" s="223"/>
      <c r="ET546" s="221"/>
      <c r="EW546" s="50"/>
      <c r="EX546" s="115"/>
      <c r="EY546" s="43"/>
      <c r="EZ546" s="43"/>
      <c r="FA546" s="43"/>
      <c r="FB546" s="115"/>
      <c r="FE546" s="50"/>
      <c r="FF546" s="115"/>
      <c r="FG546" s="222"/>
      <c r="FH546" s="223"/>
      <c r="FL546" s="221"/>
      <c r="FO546" s="50"/>
      <c r="FP546" s="115"/>
      <c r="FQ546" s="43"/>
      <c r="FR546" s="43"/>
      <c r="FS546" s="43"/>
      <c r="FT546" s="115"/>
      <c r="FW546" s="50"/>
      <c r="FX546" s="115"/>
      <c r="FY546" s="222"/>
      <c r="FZ546" s="223"/>
      <c r="GD546" s="221"/>
      <c r="GG546" s="50"/>
      <c r="GH546" s="115"/>
      <c r="GI546" s="43"/>
      <c r="GJ546" s="43"/>
      <c r="GK546" s="43"/>
      <c r="GL546" s="115"/>
      <c r="GO546" s="50"/>
      <c r="GP546" s="115"/>
      <c r="GQ546" s="222"/>
    </row>
    <row r="547">
      <c r="A547" s="218"/>
      <c r="B547" s="219"/>
      <c r="C547" s="15"/>
      <c r="D547" s="15"/>
      <c r="E547" s="15"/>
      <c r="F547" s="71"/>
      <c r="G547" s="15"/>
      <c r="H547" s="15"/>
      <c r="I547" s="28"/>
      <c r="J547" s="71"/>
      <c r="K547" s="35"/>
      <c r="L547" s="35"/>
      <c r="M547" s="35"/>
      <c r="N547" s="71"/>
      <c r="O547" s="15"/>
      <c r="P547" s="15"/>
      <c r="Q547" s="28"/>
      <c r="R547" s="71"/>
      <c r="S547" s="173"/>
      <c r="T547" s="219"/>
      <c r="U547" s="15"/>
      <c r="V547" s="15"/>
      <c r="W547" s="15"/>
      <c r="X547" s="165"/>
      <c r="Y547" s="15"/>
      <c r="Z547" s="15"/>
      <c r="AA547" s="28"/>
      <c r="AB547" s="71"/>
      <c r="AC547" s="35"/>
      <c r="AD547" s="35"/>
      <c r="AE547" s="35"/>
      <c r="AF547" s="71"/>
      <c r="AG547" s="15"/>
      <c r="AH547" s="15"/>
      <c r="AI547" s="15"/>
      <c r="AJ547" s="71"/>
      <c r="AK547" s="173"/>
      <c r="AL547" s="219"/>
      <c r="AM547" s="15"/>
      <c r="AN547" s="15"/>
      <c r="AO547" s="15"/>
      <c r="AP547" s="165"/>
      <c r="AQ547" s="15"/>
      <c r="AR547" s="15"/>
      <c r="AS547" s="28"/>
      <c r="AT547" s="71"/>
      <c r="AU547" s="35"/>
      <c r="AV547" s="35"/>
      <c r="AW547" s="35"/>
      <c r="AX547" s="71"/>
      <c r="AY547" s="15"/>
      <c r="AZ547" s="15"/>
      <c r="BA547" s="28"/>
      <c r="BB547" s="71"/>
      <c r="BC547" s="173"/>
      <c r="BD547" s="220"/>
      <c r="BH547" s="221"/>
      <c r="BK547" s="50"/>
      <c r="BL547" s="115"/>
      <c r="BM547" s="43"/>
      <c r="BN547" s="43"/>
      <c r="BO547" s="43"/>
      <c r="BP547" s="115"/>
      <c r="BS547" s="50"/>
      <c r="BT547" s="115"/>
      <c r="BU547" s="222"/>
      <c r="BV547" s="223"/>
      <c r="BZ547" s="221"/>
      <c r="CC547" s="50"/>
      <c r="CD547" s="115"/>
      <c r="CE547" s="43"/>
      <c r="CF547" s="43"/>
      <c r="CG547" s="43"/>
      <c r="CH547" s="115"/>
      <c r="CK547" s="50"/>
      <c r="CL547" s="115"/>
      <c r="CM547" s="222"/>
      <c r="CN547" s="223"/>
      <c r="CR547" s="221"/>
      <c r="CU547" s="50"/>
      <c r="CV547" s="115"/>
      <c r="CW547" s="43"/>
      <c r="CX547" s="43"/>
      <c r="CY547" s="43"/>
      <c r="CZ547" s="115"/>
      <c r="DC547" s="50"/>
      <c r="DD547" s="115"/>
      <c r="DE547" s="222"/>
      <c r="DF547" s="223"/>
      <c r="DJ547" s="221"/>
      <c r="DM547" s="50"/>
      <c r="DN547" s="115"/>
      <c r="DO547" s="43"/>
      <c r="DP547" s="43"/>
      <c r="DQ547" s="43"/>
      <c r="DR547" s="115"/>
      <c r="DU547" s="50"/>
      <c r="DV547" s="115"/>
      <c r="DW547" s="222"/>
      <c r="DX547" s="223"/>
      <c r="EB547" s="221"/>
      <c r="EE547" s="50"/>
      <c r="EF547" s="115"/>
      <c r="EG547" s="43"/>
      <c r="EH547" s="43"/>
      <c r="EI547" s="43"/>
      <c r="EJ547" s="115"/>
      <c r="EM547" s="50"/>
      <c r="EN547" s="115"/>
      <c r="EO547" s="222"/>
      <c r="EP547" s="223"/>
      <c r="ET547" s="221"/>
      <c r="EW547" s="50"/>
      <c r="EX547" s="115"/>
      <c r="EY547" s="43"/>
      <c r="EZ547" s="43"/>
      <c r="FA547" s="43"/>
      <c r="FB547" s="115"/>
      <c r="FE547" s="50"/>
      <c r="FF547" s="115"/>
      <c r="FG547" s="222"/>
      <c r="FH547" s="223"/>
      <c r="FL547" s="221"/>
      <c r="FO547" s="50"/>
      <c r="FP547" s="115"/>
      <c r="FQ547" s="43"/>
      <c r="FR547" s="43"/>
      <c r="FS547" s="43"/>
      <c r="FT547" s="115"/>
      <c r="FW547" s="50"/>
      <c r="FX547" s="115"/>
      <c r="FY547" s="222"/>
      <c r="FZ547" s="223"/>
      <c r="GD547" s="221"/>
      <c r="GG547" s="50"/>
      <c r="GH547" s="115"/>
      <c r="GI547" s="43"/>
      <c r="GJ547" s="43"/>
      <c r="GK547" s="43"/>
      <c r="GL547" s="115"/>
      <c r="GO547" s="50"/>
      <c r="GP547" s="115"/>
      <c r="GQ547" s="222"/>
    </row>
    <row r="548">
      <c r="A548" s="218"/>
      <c r="B548" s="219"/>
      <c r="C548" s="15"/>
      <c r="D548" s="15"/>
      <c r="E548" s="15"/>
      <c r="F548" s="71"/>
      <c r="G548" s="15"/>
      <c r="H548" s="15"/>
      <c r="I548" s="28"/>
      <c r="J548" s="71"/>
      <c r="K548" s="35"/>
      <c r="L548" s="35"/>
      <c r="M548" s="35"/>
      <c r="N548" s="71"/>
      <c r="O548" s="15"/>
      <c r="P548" s="15"/>
      <c r="Q548" s="28"/>
      <c r="R548" s="71"/>
      <c r="S548" s="173"/>
      <c r="T548" s="219"/>
      <c r="U548" s="15"/>
      <c r="V548" s="15"/>
      <c r="W548" s="15"/>
      <c r="X548" s="165"/>
      <c r="Y548" s="15"/>
      <c r="Z548" s="15"/>
      <c r="AA548" s="28"/>
      <c r="AB548" s="71"/>
      <c r="AC548" s="35"/>
      <c r="AD548" s="35"/>
      <c r="AE548" s="35"/>
      <c r="AF548" s="71"/>
      <c r="AG548" s="15"/>
      <c r="AH548" s="15"/>
      <c r="AI548" s="15"/>
      <c r="AJ548" s="71"/>
      <c r="AK548" s="173"/>
      <c r="AL548" s="219"/>
      <c r="AM548" s="15"/>
      <c r="AN548" s="15"/>
      <c r="AO548" s="15"/>
      <c r="AP548" s="165"/>
      <c r="AQ548" s="15"/>
      <c r="AR548" s="15"/>
      <c r="AS548" s="28"/>
      <c r="AT548" s="71"/>
      <c r="AU548" s="35"/>
      <c r="AV548" s="35"/>
      <c r="AW548" s="35"/>
      <c r="AX548" s="71"/>
      <c r="AY548" s="15"/>
      <c r="AZ548" s="15"/>
      <c r="BA548" s="28"/>
      <c r="BB548" s="71"/>
      <c r="BC548" s="173"/>
      <c r="BD548" s="220"/>
      <c r="BH548" s="221"/>
      <c r="BK548" s="50"/>
      <c r="BL548" s="115"/>
      <c r="BM548" s="43"/>
      <c r="BN548" s="43"/>
      <c r="BO548" s="43"/>
      <c r="BP548" s="115"/>
      <c r="BS548" s="50"/>
      <c r="BT548" s="115"/>
      <c r="BU548" s="222"/>
      <c r="BV548" s="223"/>
      <c r="BZ548" s="221"/>
      <c r="CC548" s="50"/>
      <c r="CD548" s="115"/>
      <c r="CE548" s="43"/>
      <c r="CF548" s="43"/>
      <c r="CG548" s="43"/>
      <c r="CH548" s="115"/>
      <c r="CK548" s="50"/>
      <c r="CL548" s="115"/>
      <c r="CM548" s="222"/>
      <c r="CN548" s="223"/>
      <c r="CR548" s="221"/>
      <c r="CU548" s="50"/>
      <c r="CV548" s="115"/>
      <c r="CW548" s="43"/>
      <c r="CX548" s="43"/>
      <c r="CY548" s="43"/>
      <c r="CZ548" s="115"/>
      <c r="DC548" s="50"/>
      <c r="DD548" s="115"/>
      <c r="DE548" s="222"/>
      <c r="DF548" s="223"/>
      <c r="DJ548" s="221"/>
      <c r="DM548" s="50"/>
      <c r="DN548" s="115"/>
      <c r="DO548" s="43"/>
      <c r="DP548" s="43"/>
      <c r="DQ548" s="43"/>
      <c r="DR548" s="115"/>
      <c r="DU548" s="50"/>
      <c r="DV548" s="115"/>
      <c r="DW548" s="222"/>
      <c r="DX548" s="223"/>
      <c r="EB548" s="221"/>
      <c r="EE548" s="50"/>
      <c r="EF548" s="115"/>
      <c r="EG548" s="43"/>
      <c r="EH548" s="43"/>
      <c r="EI548" s="43"/>
      <c r="EJ548" s="115"/>
      <c r="EM548" s="50"/>
      <c r="EN548" s="115"/>
      <c r="EO548" s="222"/>
      <c r="EP548" s="223"/>
      <c r="ET548" s="221"/>
      <c r="EW548" s="50"/>
      <c r="EX548" s="115"/>
      <c r="EY548" s="43"/>
      <c r="EZ548" s="43"/>
      <c r="FA548" s="43"/>
      <c r="FB548" s="115"/>
      <c r="FE548" s="50"/>
      <c r="FF548" s="115"/>
      <c r="FG548" s="222"/>
      <c r="FH548" s="223"/>
      <c r="FL548" s="221"/>
      <c r="FO548" s="50"/>
      <c r="FP548" s="115"/>
      <c r="FQ548" s="43"/>
      <c r="FR548" s="43"/>
      <c r="FS548" s="43"/>
      <c r="FT548" s="115"/>
      <c r="FW548" s="50"/>
      <c r="FX548" s="115"/>
      <c r="FY548" s="222"/>
      <c r="FZ548" s="223"/>
      <c r="GD548" s="221"/>
      <c r="GG548" s="50"/>
      <c r="GH548" s="115"/>
      <c r="GI548" s="43"/>
      <c r="GJ548" s="43"/>
      <c r="GK548" s="43"/>
      <c r="GL548" s="115"/>
      <c r="GO548" s="50"/>
      <c r="GP548" s="115"/>
      <c r="GQ548" s="222"/>
    </row>
    <row r="549">
      <c r="A549" s="218"/>
      <c r="B549" s="219"/>
      <c r="C549" s="15"/>
      <c r="D549" s="15"/>
      <c r="E549" s="15"/>
      <c r="F549" s="71"/>
      <c r="G549" s="15"/>
      <c r="H549" s="15"/>
      <c r="I549" s="28"/>
      <c r="J549" s="71"/>
      <c r="K549" s="35"/>
      <c r="L549" s="35"/>
      <c r="M549" s="35"/>
      <c r="N549" s="71"/>
      <c r="O549" s="15"/>
      <c r="P549" s="15"/>
      <c r="Q549" s="28"/>
      <c r="R549" s="71"/>
      <c r="S549" s="173"/>
      <c r="T549" s="219"/>
      <c r="U549" s="15"/>
      <c r="V549" s="15"/>
      <c r="W549" s="15"/>
      <c r="X549" s="165"/>
      <c r="Y549" s="15"/>
      <c r="Z549" s="15"/>
      <c r="AA549" s="28"/>
      <c r="AB549" s="71"/>
      <c r="AC549" s="35"/>
      <c r="AD549" s="35"/>
      <c r="AE549" s="35"/>
      <c r="AF549" s="71"/>
      <c r="AG549" s="15"/>
      <c r="AH549" s="15"/>
      <c r="AI549" s="15"/>
      <c r="AJ549" s="71"/>
      <c r="AK549" s="173"/>
      <c r="AL549" s="219"/>
      <c r="AM549" s="15"/>
      <c r="AN549" s="15"/>
      <c r="AO549" s="15"/>
      <c r="AP549" s="165"/>
      <c r="AQ549" s="15"/>
      <c r="AR549" s="15"/>
      <c r="AS549" s="28"/>
      <c r="AT549" s="71"/>
      <c r="AU549" s="35"/>
      <c r="AV549" s="35"/>
      <c r="AW549" s="35"/>
      <c r="AX549" s="71"/>
      <c r="AY549" s="15"/>
      <c r="AZ549" s="15"/>
      <c r="BA549" s="28"/>
      <c r="BB549" s="71"/>
      <c r="BC549" s="173"/>
      <c r="BD549" s="220"/>
      <c r="BH549" s="221"/>
      <c r="BK549" s="50"/>
      <c r="BL549" s="115"/>
      <c r="BM549" s="43"/>
      <c r="BN549" s="43"/>
      <c r="BO549" s="43"/>
      <c r="BP549" s="115"/>
      <c r="BS549" s="50"/>
      <c r="BT549" s="115"/>
      <c r="BU549" s="222"/>
      <c r="BV549" s="223"/>
      <c r="BZ549" s="221"/>
      <c r="CC549" s="50"/>
      <c r="CD549" s="115"/>
      <c r="CE549" s="43"/>
      <c r="CF549" s="43"/>
      <c r="CG549" s="43"/>
      <c r="CH549" s="115"/>
      <c r="CK549" s="50"/>
      <c r="CL549" s="115"/>
      <c r="CM549" s="222"/>
      <c r="CN549" s="223"/>
      <c r="CR549" s="221"/>
      <c r="CU549" s="50"/>
      <c r="CV549" s="115"/>
      <c r="CW549" s="43"/>
      <c r="CX549" s="43"/>
      <c r="CY549" s="43"/>
      <c r="CZ549" s="115"/>
      <c r="DC549" s="50"/>
      <c r="DD549" s="115"/>
      <c r="DE549" s="222"/>
      <c r="DF549" s="223"/>
      <c r="DJ549" s="221"/>
      <c r="DM549" s="50"/>
      <c r="DN549" s="115"/>
      <c r="DO549" s="43"/>
      <c r="DP549" s="43"/>
      <c r="DQ549" s="43"/>
      <c r="DR549" s="115"/>
      <c r="DU549" s="50"/>
      <c r="DV549" s="115"/>
      <c r="DW549" s="222"/>
      <c r="DX549" s="223"/>
      <c r="EB549" s="221"/>
      <c r="EE549" s="50"/>
      <c r="EF549" s="115"/>
      <c r="EG549" s="43"/>
      <c r="EH549" s="43"/>
      <c r="EI549" s="43"/>
      <c r="EJ549" s="115"/>
      <c r="EM549" s="50"/>
      <c r="EN549" s="115"/>
      <c r="EO549" s="222"/>
      <c r="EP549" s="223"/>
      <c r="ET549" s="221"/>
      <c r="EW549" s="50"/>
      <c r="EX549" s="115"/>
      <c r="EY549" s="43"/>
      <c r="EZ549" s="43"/>
      <c r="FA549" s="43"/>
      <c r="FB549" s="115"/>
      <c r="FE549" s="50"/>
      <c r="FF549" s="115"/>
      <c r="FG549" s="222"/>
      <c r="FH549" s="223"/>
      <c r="FL549" s="221"/>
      <c r="FO549" s="50"/>
      <c r="FP549" s="115"/>
      <c r="FQ549" s="43"/>
      <c r="FR549" s="43"/>
      <c r="FS549" s="43"/>
      <c r="FT549" s="115"/>
      <c r="FW549" s="50"/>
      <c r="FX549" s="115"/>
      <c r="FY549" s="222"/>
      <c r="FZ549" s="223"/>
      <c r="GD549" s="221"/>
      <c r="GG549" s="50"/>
      <c r="GH549" s="115"/>
      <c r="GI549" s="43"/>
      <c r="GJ549" s="43"/>
      <c r="GK549" s="43"/>
      <c r="GL549" s="115"/>
      <c r="GO549" s="50"/>
      <c r="GP549" s="115"/>
      <c r="GQ549" s="222"/>
    </row>
    <row r="550">
      <c r="A550" s="218"/>
      <c r="B550" s="219"/>
      <c r="C550" s="15"/>
      <c r="D550" s="15"/>
      <c r="E550" s="15"/>
      <c r="F550" s="71"/>
      <c r="G550" s="15"/>
      <c r="H550" s="15"/>
      <c r="I550" s="28"/>
      <c r="J550" s="71"/>
      <c r="K550" s="35"/>
      <c r="L550" s="35"/>
      <c r="M550" s="35"/>
      <c r="N550" s="71"/>
      <c r="O550" s="15"/>
      <c r="P550" s="15"/>
      <c r="Q550" s="28"/>
      <c r="R550" s="71"/>
      <c r="S550" s="173"/>
      <c r="T550" s="219"/>
      <c r="U550" s="15"/>
      <c r="V550" s="15"/>
      <c r="W550" s="15"/>
      <c r="X550" s="165"/>
      <c r="Y550" s="15"/>
      <c r="Z550" s="15"/>
      <c r="AA550" s="28"/>
      <c r="AB550" s="71"/>
      <c r="AC550" s="35"/>
      <c r="AD550" s="35"/>
      <c r="AE550" s="35"/>
      <c r="AF550" s="71"/>
      <c r="AG550" s="15"/>
      <c r="AH550" s="15"/>
      <c r="AI550" s="15"/>
      <c r="AJ550" s="71"/>
      <c r="AK550" s="173"/>
      <c r="AL550" s="219"/>
      <c r="AM550" s="15"/>
      <c r="AN550" s="15"/>
      <c r="AO550" s="15"/>
      <c r="AP550" s="165"/>
      <c r="AQ550" s="15"/>
      <c r="AR550" s="15"/>
      <c r="AS550" s="28"/>
      <c r="AT550" s="71"/>
      <c r="AU550" s="35"/>
      <c r="AV550" s="35"/>
      <c r="AW550" s="35"/>
      <c r="AX550" s="71"/>
      <c r="AY550" s="15"/>
      <c r="AZ550" s="15"/>
      <c r="BA550" s="28"/>
      <c r="BB550" s="71"/>
      <c r="BC550" s="173"/>
      <c r="BD550" s="220"/>
      <c r="BH550" s="221"/>
      <c r="BK550" s="50"/>
      <c r="BL550" s="115"/>
      <c r="BM550" s="43"/>
      <c r="BN550" s="43"/>
      <c r="BO550" s="43"/>
      <c r="BP550" s="115"/>
      <c r="BS550" s="50"/>
      <c r="BT550" s="115"/>
      <c r="BU550" s="222"/>
      <c r="BV550" s="223"/>
      <c r="BZ550" s="221"/>
      <c r="CC550" s="50"/>
      <c r="CD550" s="115"/>
      <c r="CE550" s="43"/>
      <c r="CF550" s="43"/>
      <c r="CG550" s="43"/>
      <c r="CH550" s="115"/>
      <c r="CK550" s="50"/>
      <c r="CL550" s="115"/>
      <c r="CM550" s="222"/>
      <c r="CN550" s="223"/>
      <c r="CR550" s="221"/>
      <c r="CU550" s="50"/>
      <c r="CV550" s="115"/>
      <c r="CW550" s="43"/>
      <c r="CX550" s="43"/>
      <c r="CY550" s="43"/>
      <c r="CZ550" s="115"/>
      <c r="DC550" s="50"/>
      <c r="DD550" s="115"/>
      <c r="DE550" s="222"/>
      <c r="DF550" s="223"/>
      <c r="DJ550" s="221"/>
      <c r="DM550" s="50"/>
      <c r="DN550" s="115"/>
      <c r="DO550" s="43"/>
      <c r="DP550" s="43"/>
      <c r="DQ550" s="43"/>
      <c r="DR550" s="115"/>
      <c r="DU550" s="50"/>
      <c r="DV550" s="115"/>
      <c r="DW550" s="222"/>
      <c r="DX550" s="223"/>
      <c r="EB550" s="221"/>
      <c r="EE550" s="50"/>
      <c r="EF550" s="115"/>
      <c r="EG550" s="43"/>
      <c r="EH550" s="43"/>
      <c r="EI550" s="43"/>
      <c r="EJ550" s="115"/>
      <c r="EM550" s="50"/>
      <c r="EN550" s="115"/>
      <c r="EO550" s="222"/>
      <c r="EP550" s="223"/>
      <c r="ET550" s="221"/>
      <c r="EW550" s="50"/>
      <c r="EX550" s="115"/>
      <c r="EY550" s="43"/>
      <c r="EZ550" s="43"/>
      <c r="FA550" s="43"/>
      <c r="FB550" s="115"/>
      <c r="FE550" s="50"/>
      <c r="FF550" s="115"/>
      <c r="FG550" s="222"/>
      <c r="FH550" s="223"/>
      <c r="FL550" s="221"/>
      <c r="FO550" s="50"/>
      <c r="FP550" s="115"/>
      <c r="FQ550" s="43"/>
      <c r="FR550" s="43"/>
      <c r="FS550" s="43"/>
      <c r="FT550" s="115"/>
      <c r="FW550" s="50"/>
      <c r="FX550" s="115"/>
      <c r="FY550" s="222"/>
      <c r="FZ550" s="223"/>
      <c r="GD550" s="221"/>
      <c r="GG550" s="50"/>
      <c r="GH550" s="115"/>
      <c r="GI550" s="43"/>
      <c r="GJ550" s="43"/>
      <c r="GK550" s="43"/>
      <c r="GL550" s="115"/>
      <c r="GO550" s="50"/>
      <c r="GP550" s="115"/>
      <c r="GQ550" s="222"/>
    </row>
    <row r="551">
      <c r="A551" s="218"/>
      <c r="B551" s="219"/>
      <c r="C551" s="15"/>
      <c r="D551" s="15"/>
      <c r="E551" s="15"/>
      <c r="F551" s="71"/>
      <c r="G551" s="15"/>
      <c r="H551" s="15"/>
      <c r="I551" s="28"/>
      <c r="J551" s="71"/>
      <c r="K551" s="35"/>
      <c r="L551" s="35"/>
      <c r="M551" s="35"/>
      <c r="N551" s="71"/>
      <c r="O551" s="15"/>
      <c r="P551" s="15"/>
      <c r="Q551" s="28"/>
      <c r="R551" s="71"/>
      <c r="S551" s="173"/>
      <c r="T551" s="219"/>
      <c r="U551" s="15"/>
      <c r="V551" s="15"/>
      <c r="W551" s="15"/>
      <c r="X551" s="165"/>
      <c r="Y551" s="15"/>
      <c r="Z551" s="15"/>
      <c r="AA551" s="28"/>
      <c r="AB551" s="71"/>
      <c r="AC551" s="35"/>
      <c r="AD551" s="35"/>
      <c r="AE551" s="35"/>
      <c r="AF551" s="71"/>
      <c r="AG551" s="15"/>
      <c r="AH551" s="15"/>
      <c r="AI551" s="15"/>
      <c r="AJ551" s="71"/>
      <c r="AK551" s="173"/>
      <c r="AL551" s="219"/>
      <c r="AM551" s="15"/>
      <c r="AN551" s="15"/>
      <c r="AO551" s="15"/>
      <c r="AP551" s="165"/>
      <c r="AQ551" s="15"/>
      <c r="AR551" s="15"/>
      <c r="AS551" s="28"/>
      <c r="AT551" s="71"/>
      <c r="AU551" s="35"/>
      <c r="AV551" s="35"/>
      <c r="AW551" s="35"/>
      <c r="AX551" s="71"/>
      <c r="AY551" s="15"/>
      <c r="AZ551" s="15"/>
      <c r="BA551" s="28"/>
      <c r="BB551" s="71"/>
      <c r="BC551" s="173"/>
      <c r="BD551" s="220"/>
      <c r="BH551" s="221"/>
      <c r="BK551" s="50"/>
      <c r="BL551" s="115"/>
      <c r="BM551" s="43"/>
      <c r="BN551" s="43"/>
      <c r="BO551" s="43"/>
      <c r="BP551" s="115"/>
      <c r="BS551" s="50"/>
      <c r="BT551" s="115"/>
      <c r="BU551" s="222"/>
      <c r="BV551" s="223"/>
      <c r="BZ551" s="221"/>
      <c r="CC551" s="50"/>
      <c r="CD551" s="115"/>
      <c r="CE551" s="43"/>
      <c r="CF551" s="43"/>
      <c r="CG551" s="43"/>
      <c r="CH551" s="115"/>
      <c r="CK551" s="50"/>
      <c r="CL551" s="115"/>
      <c r="CM551" s="222"/>
      <c r="CN551" s="223"/>
      <c r="CR551" s="221"/>
      <c r="CU551" s="50"/>
      <c r="CV551" s="115"/>
      <c r="CW551" s="43"/>
      <c r="CX551" s="43"/>
      <c r="CY551" s="43"/>
      <c r="CZ551" s="115"/>
      <c r="DC551" s="50"/>
      <c r="DD551" s="115"/>
      <c r="DE551" s="222"/>
      <c r="DF551" s="223"/>
      <c r="DJ551" s="221"/>
      <c r="DM551" s="50"/>
      <c r="DN551" s="115"/>
      <c r="DO551" s="43"/>
      <c r="DP551" s="43"/>
      <c r="DQ551" s="43"/>
      <c r="DR551" s="115"/>
      <c r="DU551" s="50"/>
      <c r="DV551" s="115"/>
      <c r="DW551" s="222"/>
      <c r="DX551" s="223"/>
      <c r="EB551" s="221"/>
      <c r="EE551" s="50"/>
      <c r="EF551" s="115"/>
      <c r="EG551" s="43"/>
      <c r="EH551" s="43"/>
      <c r="EI551" s="43"/>
      <c r="EJ551" s="115"/>
      <c r="EM551" s="50"/>
      <c r="EN551" s="115"/>
      <c r="EO551" s="222"/>
      <c r="EP551" s="223"/>
      <c r="ET551" s="221"/>
      <c r="EW551" s="50"/>
      <c r="EX551" s="115"/>
      <c r="EY551" s="43"/>
      <c r="EZ551" s="43"/>
      <c r="FA551" s="43"/>
      <c r="FB551" s="115"/>
      <c r="FE551" s="50"/>
      <c r="FF551" s="115"/>
      <c r="FG551" s="222"/>
      <c r="FH551" s="223"/>
      <c r="FL551" s="221"/>
      <c r="FO551" s="50"/>
      <c r="FP551" s="115"/>
      <c r="FQ551" s="43"/>
      <c r="FR551" s="43"/>
      <c r="FS551" s="43"/>
      <c r="FT551" s="115"/>
      <c r="FW551" s="50"/>
      <c r="FX551" s="115"/>
      <c r="FY551" s="222"/>
      <c r="FZ551" s="223"/>
      <c r="GD551" s="221"/>
      <c r="GG551" s="50"/>
      <c r="GH551" s="115"/>
      <c r="GI551" s="43"/>
      <c r="GJ551" s="43"/>
      <c r="GK551" s="43"/>
      <c r="GL551" s="115"/>
      <c r="GO551" s="50"/>
      <c r="GP551" s="115"/>
      <c r="GQ551" s="222"/>
    </row>
    <row r="552">
      <c r="A552" s="218"/>
      <c r="B552" s="219"/>
      <c r="C552" s="15"/>
      <c r="D552" s="15"/>
      <c r="E552" s="15"/>
      <c r="F552" s="71"/>
      <c r="G552" s="15"/>
      <c r="H552" s="15"/>
      <c r="I552" s="28"/>
      <c r="J552" s="71"/>
      <c r="K552" s="35"/>
      <c r="L552" s="35"/>
      <c r="M552" s="35"/>
      <c r="N552" s="71"/>
      <c r="O552" s="15"/>
      <c r="P552" s="15"/>
      <c r="Q552" s="28"/>
      <c r="R552" s="71"/>
      <c r="S552" s="173"/>
      <c r="T552" s="219"/>
      <c r="U552" s="15"/>
      <c r="V552" s="15"/>
      <c r="W552" s="15"/>
      <c r="X552" s="165"/>
      <c r="Y552" s="15"/>
      <c r="Z552" s="15"/>
      <c r="AA552" s="28"/>
      <c r="AB552" s="71"/>
      <c r="AC552" s="35"/>
      <c r="AD552" s="35"/>
      <c r="AE552" s="35"/>
      <c r="AF552" s="71"/>
      <c r="AG552" s="15"/>
      <c r="AH552" s="15"/>
      <c r="AI552" s="15"/>
      <c r="AJ552" s="71"/>
      <c r="AK552" s="173"/>
      <c r="AL552" s="219"/>
      <c r="AM552" s="15"/>
      <c r="AN552" s="15"/>
      <c r="AO552" s="15"/>
      <c r="AP552" s="165"/>
      <c r="AQ552" s="15"/>
      <c r="AR552" s="15"/>
      <c r="AS552" s="28"/>
      <c r="AT552" s="71"/>
      <c r="AU552" s="35"/>
      <c r="AV552" s="35"/>
      <c r="AW552" s="35"/>
      <c r="AX552" s="71"/>
      <c r="AY552" s="15"/>
      <c r="AZ552" s="15"/>
      <c r="BA552" s="28"/>
      <c r="BB552" s="71"/>
      <c r="BC552" s="173"/>
      <c r="BD552" s="220"/>
      <c r="BH552" s="221"/>
      <c r="BK552" s="50"/>
      <c r="BL552" s="115"/>
      <c r="BM552" s="43"/>
      <c r="BN552" s="43"/>
      <c r="BO552" s="43"/>
      <c r="BP552" s="115"/>
      <c r="BS552" s="50"/>
      <c r="BT552" s="115"/>
      <c r="BU552" s="222"/>
      <c r="BV552" s="223"/>
      <c r="BZ552" s="221"/>
      <c r="CC552" s="50"/>
      <c r="CD552" s="115"/>
      <c r="CE552" s="43"/>
      <c r="CF552" s="43"/>
      <c r="CG552" s="43"/>
      <c r="CH552" s="115"/>
      <c r="CK552" s="50"/>
      <c r="CL552" s="115"/>
      <c r="CM552" s="222"/>
      <c r="CN552" s="223"/>
      <c r="CR552" s="221"/>
      <c r="CU552" s="50"/>
      <c r="CV552" s="115"/>
      <c r="CW552" s="43"/>
      <c r="CX552" s="43"/>
      <c r="CY552" s="43"/>
      <c r="CZ552" s="115"/>
      <c r="DC552" s="50"/>
      <c r="DD552" s="115"/>
      <c r="DE552" s="222"/>
      <c r="DF552" s="223"/>
      <c r="DJ552" s="221"/>
      <c r="DM552" s="50"/>
      <c r="DN552" s="115"/>
      <c r="DO552" s="43"/>
      <c r="DP552" s="43"/>
      <c r="DQ552" s="43"/>
      <c r="DR552" s="115"/>
      <c r="DU552" s="50"/>
      <c r="DV552" s="115"/>
      <c r="DW552" s="222"/>
      <c r="DX552" s="223"/>
      <c r="EB552" s="221"/>
      <c r="EE552" s="50"/>
      <c r="EF552" s="115"/>
      <c r="EG552" s="43"/>
      <c r="EH552" s="43"/>
      <c r="EI552" s="43"/>
      <c r="EJ552" s="115"/>
      <c r="EM552" s="50"/>
      <c r="EN552" s="115"/>
      <c r="EO552" s="222"/>
      <c r="EP552" s="223"/>
      <c r="ET552" s="221"/>
      <c r="EW552" s="50"/>
      <c r="EX552" s="115"/>
      <c r="EY552" s="43"/>
      <c r="EZ552" s="43"/>
      <c r="FA552" s="43"/>
      <c r="FB552" s="115"/>
      <c r="FE552" s="50"/>
      <c r="FF552" s="115"/>
      <c r="FG552" s="222"/>
      <c r="FH552" s="223"/>
      <c r="FL552" s="221"/>
      <c r="FO552" s="50"/>
      <c r="FP552" s="115"/>
      <c r="FQ552" s="43"/>
      <c r="FR552" s="43"/>
      <c r="FS552" s="43"/>
      <c r="FT552" s="115"/>
      <c r="FW552" s="50"/>
      <c r="FX552" s="115"/>
      <c r="FY552" s="222"/>
      <c r="FZ552" s="223"/>
      <c r="GD552" s="221"/>
      <c r="GG552" s="50"/>
      <c r="GH552" s="115"/>
      <c r="GI552" s="43"/>
      <c r="GJ552" s="43"/>
      <c r="GK552" s="43"/>
      <c r="GL552" s="115"/>
      <c r="GO552" s="50"/>
      <c r="GP552" s="115"/>
      <c r="GQ552" s="222"/>
    </row>
    <row r="553">
      <c r="A553" s="218"/>
      <c r="B553" s="219"/>
      <c r="C553" s="15"/>
      <c r="D553" s="15"/>
      <c r="E553" s="15"/>
      <c r="F553" s="71"/>
      <c r="G553" s="15"/>
      <c r="H553" s="15"/>
      <c r="I553" s="28"/>
      <c r="J553" s="71"/>
      <c r="K553" s="35"/>
      <c r="L553" s="35"/>
      <c r="M553" s="35"/>
      <c r="N553" s="71"/>
      <c r="O553" s="15"/>
      <c r="P553" s="15"/>
      <c r="Q553" s="28"/>
      <c r="R553" s="71"/>
      <c r="S553" s="173"/>
      <c r="T553" s="219"/>
      <c r="U553" s="15"/>
      <c r="V553" s="15"/>
      <c r="W553" s="15"/>
      <c r="X553" s="165"/>
      <c r="Y553" s="15"/>
      <c r="Z553" s="15"/>
      <c r="AA553" s="28"/>
      <c r="AB553" s="71"/>
      <c r="AC553" s="35"/>
      <c r="AD553" s="35"/>
      <c r="AE553" s="35"/>
      <c r="AF553" s="71"/>
      <c r="AG553" s="15"/>
      <c r="AH553" s="15"/>
      <c r="AI553" s="15"/>
      <c r="AJ553" s="71"/>
      <c r="AK553" s="173"/>
      <c r="AL553" s="219"/>
      <c r="AM553" s="15"/>
      <c r="AN553" s="15"/>
      <c r="AO553" s="15"/>
      <c r="AP553" s="165"/>
      <c r="AQ553" s="15"/>
      <c r="AR553" s="15"/>
      <c r="AS553" s="28"/>
      <c r="AT553" s="71"/>
      <c r="AU553" s="35"/>
      <c r="AV553" s="35"/>
      <c r="AW553" s="35"/>
      <c r="AX553" s="71"/>
      <c r="AY553" s="15"/>
      <c r="AZ553" s="15"/>
      <c r="BA553" s="28"/>
      <c r="BB553" s="71"/>
      <c r="BC553" s="173"/>
      <c r="BD553" s="220"/>
      <c r="BH553" s="221"/>
      <c r="BK553" s="50"/>
      <c r="BL553" s="115"/>
      <c r="BM553" s="43"/>
      <c r="BN553" s="43"/>
      <c r="BO553" s="43"/>
      <c r="BP553" s="115"/>
      <c r="BS553" s="50"/>
      <c r="BT553" s="115"/>
      <c r="BU553" s="222"/>
      <c r="BV553" s="223"/>
      <c r="BZ553" s="221"/>
      <c r="CC553" s="50"/>
      <c r="CD553" s="115"/>
      <c r="CE553" s="43"/>
      <c r="CF553" s="43"/>
      <c r="CG553" s="43"/>
      <c r="CH553" s="115"/>
      <c r="CK553" s="50"/>
      <c r="CL553" s="115"/>
      <c r="CM553" s="222"/>
      <c r="CN553" s="223"/>
      <c r="CR553" s="221"/>
      <c r="CU553" s="50"/>
      <c r="CV553" s="115"/>
      <c r="CW553" s="43"/>
      <c r="CX553" s="43"/>
      <c r="CY553" s="43"/>
      <c r="CZ553" s="115"/>
      <c r="DC553" s="50"/>
      <c r="DD553" s="115"/>
      <c r="DE553" s="222"/>
      <c r="DF553" s="223"/>
      <c r="DJ553" s="221"/>
      <c r="DM553" s="50"/>
      <c r="DN553" s="115"/>
      <c r="DO553" s="43"/>
      <c r="DP553" s="43"/>
      <c r="DQ553" s="43"/>
      <c r="DR553" s="115"/>
      <c r="DU553" s="50"/>
      <c r="DV553" s="115"/>
      <c r="DW553" s="222"/>
      <c r="DX553" s="223"/>
      <c r="EB553" s="221"/>
      <c r="EE553" s="50"/>
      <c r="EF553" s="115"/>
      <c r="EG553" s="43"/>
      <c r="EH553" s="43"/>
      <c r="EI553" s="43"/>
      <c r="EJ553" s="115"/>
      <c r="EM553" s="50"/>
      <c r="EN553" s="115"/>
      <c r="EO553" s="222"/>
      <c r="EP553" s="223"/>
      <c r="ET553" s="221"/>
      <c r="EW553" s="50"/>
      <c r="EX553" s="115"/>
      <c r="EY553" s="43"/>
      <c r="EZ553" s="43"/>
      <c r="FA553" s="43"/>
      <c r="FB553" s="115"/>
      <c r="FE553" s="50"/>
      <c r="FF553" s="115"/>
      <c r="FG553" s="222"/>
      <c r="FH553" s="223"/>
      <c r="FL553" s="221"/>
      <c r="FO553" s="50"/>
      <c r="FP553" s="115"/>
      <c r="FQ553" s="43"/>
      <c r="FR553" s="43"/>
      <c r="FS553" s="43"/>
      <c r="FT553" s="115"/>
      <c r="FW553" s="50"/>
      <c r="FX553" s="115"/>
      <c r="FY553" s="222"/>
      <c r="FZ553" s="223"/>
      <c r="GD553" s="221"/>
      <c r="GG553" s="50"/>
      <c r="GH553" s="115"/>
      <c r="GI553" s="43"/>
      <c r="GJ553" s="43"/>
      <c r="GK553" s="43"/>
      <c r="GL553" s="115"/>
      <c r="GO553" s="50"/>
      <c r="GP553" s="115"/>
      <c r="GQ553" s="222"/>
    </row>
    <row r="554">
      <c r="A554" s="218"/>
      <c r="B554" s="219"/>
      <c r="C554" s="15"/>
      <c r="D554" s="15"/>
      <c r="E554" s="15"/>
      <c r="F554" s="71"/>
      <c r="G554" s="15"/>
      <c r="H554" s="15"/>
      <c r="I554" s="28"/>
      <c r="J554" s="71"/>
      <c r="K554" s="35"/>
      <c r="L554" s="35"/>
      <c r="M554" s="35"/>
      <c r="N554" s="71"/>
      <c r="O554" s="15"/>
      <c r="P554" s="15"/>
      <c r="Q554" s="28"/>
      <c r="R554" s="71"/>
      <c r="S554" s="173"/>
      <c r="T554" s="219"/>
      <c r="U554" s="15"/>
      <c r="V554" s="15"/>
      <c r="W554" s="15"/>
      <c r="X554" s="165"/>
      <c r="Y554" s="15"/>
      <c r="Z554" s="15"/>
      <c r="AA554" s="28"/>
      <c r="AB554" s="71"/>
      <c r="AC554" s="35"/>
      <c r="AD554" s="35"/>
      <c r="AE554" s="35"/>
      <c r="AF554" s="71"/>
      <c r="AG554" s="15"/>
      <c r="AH554" s="15"/>
      <c r="AI554" s="15"/>
      <c r="AJ554" s="71"/>
      <c r="AK554" s="173"/>
      <c r="AL554" s="219"/>
      <c r="AM554" s="15"/>
      <c r="AN554" s="15"/>
      <c r="AO554" s="15"/>
      <c r="AP554" s="165"/>
      <c r="AQ554" s="15"/>
      <c r="AR554" s="15"/>
      <c r="AS554" s="28"/>
      <c r="AT554" s="71"/>
      <c r="AU554" s="35"/>
      <c r="AV554" s="35"/>
      <c r="AW554" s="35"/>
      <c r="AX554" s="71"/>
      <c r="AY554" s="15"/>
      <c r="AZ554" s="15"/>
      <c r="BA554" s="28"/>
      <c r="BB554" s="71"/>
      <c r="BC554" s="173"/>
      <c r="BD554" s="220"/>
      <c r="BH554" s="221"/>
      <c r="BK554" s="50"/>
      <c r="BL554" s="115"/>
      <c r="BM554" s="43"/>
      <c r="BN554" s="43"/>
      <c r="BO554" s="43"/>
      <c r="BP554" s="115"/>
      <c r="BS554" s="50"/>
      <c r="BT554" s="115"/>
      <c r="BU554" s="222"/>
      <c r="BV554" s="223"/>
      <c r="BZ554" s="221"/>
      <c r="CC554" s="50"/>
      <c r="CD554" s="115"/>
      <c r="CE554" s="43"/>
      <c r="CF554" s="43"/>
      <c r="CG554" s="43"/>
      <c r="CH554" s="115"/>
      <c r="CK554" s="50"/>
      <c r="CL554" s="115"/>
      <c r="CM554" s="222"/>
      <c r="CN554" s="223"/>
      <c r="CR554" s="221"/>
      <c r="CU554" s="50"/>
      <c r="CV554" s="115"/>
      <c r="CW554" s="43"/>
      <c r="CX554" s="43"/>
      <c r="CY554" s="43"/>
      <c r="CZ554" s="115"/>
      <c r="DC554" s="50"/>
      <c r="DD554" s="115"/>
      <c r="DE554" s="222"/>
      <c r="DF554" s="223"/>
      <c r="DJ554" s="221"/>
      <c r="DM554" s="50"/>
      <c r="DN554" s="115"/>
      <c r="DO554" s="43"/>
      <c r="DP554" s="43"/>
      <c r="DQ554" s="43"/>
      <c r="DR554" s="115"/>
      <c r="DU554" s="50"/>
      <c r="DV554" s="115"/>
      <c r="DW554" s="222"/>
      <c r="DX554" s="223"/>
      <c r="EB554" s="221"/>
      <c r="EE554" s="50"/>
      <c r="EF554" s="115"/>
      <c r="EG554" s="43"/>
      <c r="EH554" s="43"/>
      <c r="EI554" s="43"/>
      <c r="EJ554" s="115"/>
      <c r="EM554" s="50"/>
      <c r="EN554" s="115"/>
      <c r="EO554" s="222"/>
      <c r="EP554" s="223"/>
      <c r="ET554" s="221"/>
      <c r="EW554" s="50"/>
      <c r="EX554" s="115"/>
      <c r="EY554" s="43"/>
      <c r="EZ554" s="43"/>
      <c r="FA554" s="43"/>
      <c r="FB554" s="115"/>
      <c r="FE554" s="50"/>
      <c r="FF554" s="115"/>
      <c r="FG554" s="222"/>
      <c r="FH554" s="223"/>
      <c r="FL554" s="221"/>
      <c r="FO554" s="50"/>
      <c r="FP554" s="115"/>
      <c r="FQ554" s="43"/>
      <c r="FR554" s="43"/>
      <c r="FS554" s="43"/>
      <c r="FT554" s="115"/>
      <c r="FW554" s="50"/>
      <c r="FX554" s="115"/>
      <c r="FY554" s="222"/>
      <c r="FZ554" s="223"/>
      <c r="GD554" s="221"/>
      <c r="GG554" s="50"/>
      <c r="GH554" s="115"/>
      <c r="GI554" s="43"/>
      <c r="GJ554" s="43"/>
      <c r="GK554" s="43"/>
      <c r="GL554" s="115"/>
      <c r="GO554" s="50"/>
      <c r="GP554" s="115"/>
      <c r="GQ554" s="222"/>
    </row>
    <row r="555">
      <c r="A555" s="218"/>
      <c r="B555" s="219"/>
      <c r="C555" s="15"/>
      <c r="D555" s="15"/>
      <c r="E555" s="15"/>
      <c r="F555" s="71"/>
      <c r="G555" s="15"/>
      <c r="H555" s="15"/>
      <c r="I555" s="28"/>
      <c r="J555" s="71"/>
      <c r="K555" s="35"/>
      <c r="L555" s="35"/>
      <c r="M555" s="35"/>
      <c r="N555" s="71"/>
      <c r="O555" s="15"/>
      <c r="P555" s="15"/>
      <c r="Q555" s="28"/>
      <c r="R555" s="71"/>
      <c r="S555" s="173"/>
      <c r="T555" s="219"/>
      <c r="U555" s="15"/>
      <c r="V555" s="15"/>
      <c r="W555" s="15"/>
      <c r="X555" s="165"/>
      <c r="Y555" s="15"/>
      <c r="Z555" s="15"/>
      <c r="AA555" s="28"/>
      <c r="AB555" s="71"/>
      <c r="AC555" s="35"/>
      <c r="AD555" s="35"/>
      <c r="AE555" s="35"/>
      <c r="AF555" s="71"/>
      <c r="AG555" s="15"/>
      <c r="AH555" s="15"/>
      <c r="AI555" s="15"/>
      <c r="AJ555" s="71"/>
      <c r="AK555" s="173"/>
      <c r="AL555" s="219"/>
      <c r="AM555" s="15"/>
      <c r="AN555" s="15"/>
      <c r="AO555" s="15"/>
      <c r="AP555" s="165"/>
      <c r="AQ555" s="15"/>
      <c r="AR555" s="15"/>
      <c r="AS555" s="28"/>
      <c r="AT555" s="71"/>
      <c r="AU555" s="35"/>
      <c r="AV555" s="35"/>
      <c r="AW555" s="35"/>
      <c r="AX555" s="71"/>
      <c r="AY555" s="15"/>
      <c r="AZ555" s="15"/>
      <c r="BA555" s="28"/>
      <c r="BB555" s="71"/>
      <c r="BC555" s="173"/>
      <c r="BD555" s="220"/>
      <c r="BH555" s="221"/>
      <c r="BK555" s="50"/>
      <c r="BL555" s="115"/>
      <c r="BM555" s="43"/>
      <c r="BN555" s="43"/>
      <c r="BO555" s="43"/>
      <c r="BP555" s="115"/>
      <c r="BS555" s="50"/>
      <c r="BT555" s="115"/>
      <c r="BU555" s="222"/>
      <c r="BV555" s="223"/>
      <c r="BZ555" s="221"/>
      <c r="CC555" s="50"/>
      <c r="CD555" s="115"/>
      <c r="CE555" s="43"/>
      <c r="CF555" s="43"/>
      <c r="CG555" s="43"/>
      <c r="CH555" s="115"/>
      <c r="CK555" s="50"/>
      <c r="CL555" s="115"/>
      <c r="CM555" s="222"/>
      <c r="CN555" s="223"/>
      <c r="CR555" s="221"/>
      <c r="CU555" s="50"/>
      <c r="CV555" s="115"/>
      <c r="CW555" s="43"/>
      <c r="CX555" s="43"/>
      <c r="CY555" s="43"/>
      <c r="CZ555" s="115"/>
      <c r="DC555" s="50"/>
      <c r="DD555" s="115"/>
      <c r="DE555" s="222"/>
      <c r="DF555" s="223"/>
      <c r="DJ555" s="221"/>
      <c r="DM555" s="50"/>
      <c r="DN555" s="115"/>
      <c r="DO555" s="43"/>
      <c r="DP555" s="43"/>
      <c r="DQ555" s="43"/>
      <c r="DR555" s="115"/>
      <c r="DU555" s="50"/>
      <c r="DV555" s="115"/>
      <c r="DW555" s="222"/>
      <c r="DX555" s="223"/>
      <c r="EB555" s="221"/>
      <c r="EE555" s="50"/>
      <c r="EF555" s="115"/>
      <c r="EG555" s="43"/>
      <c r="EH555" s="43"/>
      <c r="EI555" s="43"/>
      <c r="EJ555" s="115"/>
      <c r="EM555" s="50"/>
      <c r="EN555" s="115"/>
      <c r="EO555" s="222"/>
      <c r="EP555" s="223"/>
      <c r="ET555" s="221"/>
      <c r="EW555" s="50"/>
      <c r="EX555" s="115"/>
      <c r="EY555" s="43"/>
      <c r="EZ555" s="43"/>
      <c r="FA555" s="43"/>
      <c r="FB555" s="115"/>
      <c r="FE555" s="50"/>
      <c r="FF555" s="115"/>
      <c r="FG555" s="222"/>
      <c r="FH555" s="223"/>
      <c r="FL555" s="221"/>
      <c r="FO555" s="50"/>
      <c r="FP555" s="115"/>
      <c r="FQ555" s="43"/>
      <c r="FR555" s="43"/>
      <c r="FS555" s="43"/>
      <c r="FT555" s="115"/>
      <c r="FW555" s="50"/>
      <c r="FX555" s="115"/>
      <c r="FY555" s="222"/>
      <c r="FZ555" s="223"/>
      <c r="GD555" s="221"/>
      <c r="GG555" s="50"/>
      <c r="GH555" s="115"/>
      <c r="GI555" s="43"/>
      <c r="GJ555" s="43"/>
      <c r="GK555" s="43"/>
      <c r="GL555" s="115"/>
      <c r="GO555" s="50"/>
      <c r="GP555" s="115"/>
      <c r="GQ555" s="222"/>
    </row>
    <row r="556">
      <c r="A556" s="218"/>
      <c r="B556" s="219"/>
      <c r="C556" s="15"/>
      <c r="D556" s="15"/>
      <c r="E556" s="15"/>
      <c r="F556" s="71"/>
      <c r="G556" s="15"/>
      <c r="H556" s="15"/>
      <c r="I556" s="28"/>
      <c r="J556" s="71"/>
      <c r="K556" s="35"/>
      <c r="L556" s="35"/>
      <c r="M556" s="35"/>
      <c r="N556" s="71"/>
      <c r="O556" s="15"/>
      <c r="P556" s="15"/>
      <c r="Q556" s="28"/>
      <c r="R556" s="71"/>
      <c r="S556" s="173"/>
      <c r="T556" s="219"/>
      <c r="U556" s="15"/>
      <c r="V556" s="15"/>
      <c r="W556" s="15"/>
      <c r="X556" s="165"/>
      <c r="Y556" s="15"/>
      <c r="Z556" s="15"/>
      <c r="AA556" s="28"/>
      <c r="AB556" s="71"/>
      <c r="AC556" s="35"/>
      <c r="AD556" s="35"/>
      <c r="AE556" s="35"/>
      <c r="AF556" s="71"/>
      <c r="AG556" s="15"/>
      <c r="AH556" s="15"/>
      <c r="AI556" s="15"/>
      <c r="AJ556" s="71"/>
      <c r="AK556" s="173"/>
      <c r="AL556" s="219"/>
      <c r="AM556" s="15"/>
      <c r="AN556" s="15"/>
      <c r="AO556" s="15"/>
      <c r="AP556" s="165"/>
      <c r="AQ556" s="15"/>
      <c r="AR556" s="15"/>
      <c r="AS556" s="28"/>
      <c r="AT556" s="71"/>
      <c r="AU556" s="35"/>
      <c r="AV556" s="35"/>
      <c r="AW556" s="35"/>
      <c r="AX556" s="71"/>
      <c r="AY556" s="15"/>
      <c r="AZ556" s="15"/>
      <c r="BA556" s="28"/>
      <c r="BB556" s="71"/>
      <c r="BC556" s="173"/>
      <c r="BD556" s="220"/>
      <c r="BH556" s="221"/>
      <c r="BK556" s="50"/>
      <c r="BL556" s="115"/>
      <c r="BM556" s="43"/>
      <c r="BN556" s="43"/>
      <c r="BO556" s="43"/>
      <c r="BP556" s="115"/>
      <c r="BS556" s="50"/>
      <c r="BT556" s="115"/>
      <c r="BU556" s="222"/>
      <c r="BV556" s="223"/>
      <c r="BZ556" s="221"/>
      <c r="CC556" s="50"/>
      <c r="CD556" s="115"/>
      <c r="CE556" s="43"/>
      <c r="CF556" s="43"/>
      <c r="CG556" s="43"/>
      <c r="CH556" s="115"/>
      <c r="CK556" s="50"/>
      <c r="CL556" s="115"/>
      <c r="CM556" s="222"/>
      <c r="CN556" s="223"/>
      <c r="CR556" s="221"/>
      <c r="CU556" s="50"/>
      <c r="CV556" s="115"/>
      <c r="CW556" s="43"/>
      <c r="CX556" s="43"/>
      <c r="CY556" s="43"/>
      <c r="CZ556" s="115"/>
      <c r="DC556" s="50"/>
      <c r="DD556" s="115"/>
      <c r="DE556" s="222"/>
      <c r="DF556" s="223"/>
      <c r="DJ556" s="221"/>
      <c r="DM556" s="50"/>
      <c r="DN556" s="115"/>
      <c r="DO556" s="43"/>
      <c r="DP556" s="43"/>
      <c r="DQ556" s="43"/>
      <c r="DR556" s="115"/>
      <c r="DU556" s="50"/>
      <c r="DV556" s="115"/>
      <c r="DW556" s="222"/>
      <c r="DX556" s="223"/>
      <c r="EB556" s="221"/>
      <c r="EE556" s="50"/>
      <c r="EF556" s="115"/>
      <c r="EG556" s="43"/>
      <c r="EH556" s="43"/>
      <c r="EI556" s="43"/>
      <c r="EJ556" s="115"/>
      <c r="EM556" s="50"/>
      <c r="EN556" s="115"/>
      <c r="EO556" s="222"/>
      <c r="EP556" s="223"/>
      <c r="ET556" s="221"/>
      <c r="EW556" s="50"/>
      <c r="EX556" s="115"/>
      <c r="EY556" s="43"/>
      <c r="EZ556" s="43"/>
      <c r="FA556" s="43"/>
      <c r="FB556" s="115"/>
      <c r="FE556" s="50"/>
      <c r="FF556" s="115"/>
      <c r="FG556" s="222"/>
      <c r="FH556" s="223"/>
      <c r="FL556" s="221"/>
      <c r="FO556" s="50"/>
      <c r="FP556" s="115"/>
      <c r="FQ556" s="43"/>
      <c r="FR556" s="43"/>
      <c r="FS556" s="43"/>
      <c r="FT556" s="115"/>
      <c r="FW556" s="50"/>
      <c r="FX556" s="115"/>
      <c r="FY556" s="222"/>
      <c r="FZ556" s="223"/>
      <c r="GD556" s="221"/>
      <c r="GG556" s="50"/>
      <c r="GH556" s="115"/>
      <c r="GI556" s="43"/>
      <c r="GJ556" s="43"/>
      <c r="GK556" s="43"/>
      <c r="GL556" s="115"/>
      <c r="GO556" s="50"/>
      <c r="GP556" s="115"/>
      <c r="GQ556" s="222"/>
    </row>
    <row r="557">
      <c r="A557" s="218"/>
      <c r="B557" s="219"/>
      <c r="C557" s="15"/>
      <c r="D557" s="15"/>
      <c r="E557" s="15"/>
      <c r="F557" s="71"/>
      <c r="G557" s="15"/>
      <c r="H557" s="15"/>
      <c r="I557" s="28"/>
      <c r="J557" s="71"/>
      <c r="K557" s="35"/>
      <c r="L557" s="35"/>
      <c r="M557" s="35"/>
      <c r="N557" s="71"/>
      <c r="O557" s="15"/>
      <c r="P557" s="15"/>
      <c r="Q557" s="28"/>
      <c r="R557" s="71"/>
      <c r="S557" s="173"/>
      <c r="T557" s="219"/>
      <c r="U557" s="15"/>
      <c r="V557" s="15"/>
      <c r="W557" s="15"/>
      <c r="X557" s="165"/>
      <c r="Y557" s="15"/>
      <c r="Z557" s="15"/>
      <c r="AA557" s="28"/>
      <c r="AB557" s="71"/>
      <c r="AC557" s="35"/>
      <c r="AD557" s="35"/>
      <c r="AE557" s="35"/>
      <c r="AF557" s="71"/>
      <c r="AG557" s="15"/>
      <c r="AH557" s="15"/>
      <c r="AI557" s="15"/>
      <c r="AJ557" s="71"/>
      <c r="AK557" s="173"/>
      <c r="AL557" s="219"/>
      <c r="AM557" s="15"/>
      <c r="AN557" s="15"/>
      <c r="AO557" s="15"/>
      <c r="AP557" s="165"/>
      <c r="AQ557" s="15"/>
      <c r="AR557" s="15"/>
      <c r="AS557" s="28"/>
      <c r="AT557" s="71"/>
      <c r="AU557" s="35"/>
      <c r="AV557" s="35"/>
      <c r="AW557" s="35"/>
      <c r="AX557" s="71"/>
      <c r="AY557" s="15"/>
      <c r="AZ557" s="15"/>
      <c r="BA557" s="28"/>
      <c r="BB557" s="71"/>
      <c r="BC557" s="173"/>
      <c r="BD557" s="220"/>
      <c r="BH557" s="221"/>
      <c r="BK557" s="50"/>
      <c r="BL557" s="115"/>
      <c r="BM557" s="43"/>
      <c r="BN557" s="43"/>
      <c r="BO557" s="43"/>
      <c r="BP557" s="115"/>
      <c r="BS557" s="50"/>
      <c r="BT557" s="115"/>
      <c r="BU557" s="222"/>
      <c r="BV557" s="223"/>
      <c r="BZ557" s="221"/>
      <c r="CC557" s="50"/>
      <c r="CD557" s="115"/>
      <c r="CE557" s="43"/>
      <c r="CF557" s="43"/>
      <c r="CG557" s="43"/>
      <c r="CH557" s="115"/>
      <c r="CK557" s="50"/>
      <c r="CL557" s="115"/>
      <c r="CM557" s="222"/>
      <c r="CN557" s="223"/>
      <c r="CR557" s="221"/>
      <c r="CU557" s="50"/>
      <c r="CV557" s="115"/>
      <c r="CW557" s="43"/>
      <c r="CX557" s="43"/>
      <c r="CY557" s="43"/>
      <c r="CZ557" s="115"/>
      <c r="DC557" s="50"/>
      <c r="DD557" s="115"/>
      <c r="DE557" s="222"/>
      <c r="DF557" s="223"/>
      <c r="DJ557" s="221"/>
      <c r="DM557" s="50"/>
      <c r="DN557" s="115"/>
      <c r="DO557" s="43"/>
      <c r="DP557" s="43"/>
      <c r="DQ557" s="43"/>
      <c r="DR557" s="115"/>
      <c r="DU557" s="50"/>
      <c r="DV557" s="115"/>
      <c r="DW557" s="222"/>
      <c r="DX557" s="223"/>
      <c r="EB557" s="221"/>
      <c r="EE557" s="50"/>
      <c r="EF557" s="115"/>
      <c r="EG557" s="43"/>
      <c r="EH557" s="43"/>
      <c r="EI557" s="43"/>
      <c r="EJ557" s="115"/>
      <c r="EM557" s="50"/>
      <c r="EN557" s="115"/>
      <c r="EO557" s="222"/>
      <c r="EP557" s="223"/>
      <c r="ET557" s="221"/>
      <c r="EW557" s="50"/>
      <c r="EX557" s="115"/>
      <c r="EY557" s="43"/>
      <c r="EZ557" s="43"/>
      <c r="FA557" s="43"/>
      <c r="FB557" s="115"/>
      <c r="FE557" s="50"/>
      <c r="FF557" s="115"/>
      <c r="FG557" s="222"/>
      <c r="FH557" s="223"/>
      <c r="FL557" s="221"/>
      <c r="FO557" s="50"/>
      <c r="FP557" s="115"/>
      <c r="FQ557" s="43"/>
      <c r="FR557" s="43"/>
      <c r="FS557" s="43"/>
      <c r="FT557" s="115"/>
      <c r="FW557" s="50"/>
      <c r="FX557" s="115"/>
      <c r="FY557" s="222"/>
      <c r="FZ557" s="223"/>
      <c r="GD557" s="221"/>
      <c r="GG557" s="50"/>
      <c r="GH557" s="115"/>
      <c r="GI557" s="43"/>
      <c r="GJ557" s="43"/>
      <c r="GK557" s="43"/>
      <c r="GL557" s="115"/>
      <c r="GO557" s="50"/>
      <c r="GP557" s="115"/>
      <c r="GQ557" s="222"/>
    </row>
    <row r="558">
      <c r="A558" s="218"/>
      <c r="B558" s="219"/>
      <c r="C558" s="15"/>
      <c r="D558" s="15"/>
      <c r="E558" s="15"/>
      <c r="F558" s="71"/>
      <c r="G558" s="15"/>
      <c r="H558" s="15"/>
      <c r="I558" s="28"/>
      <c r="J558" s="71"/>
      <c r="K558" s="35"/>
      <c r="L558" s="35"/>
      <c r="M558" s="35"/>
      <c r="N558" s="71"/>
      <c r="O558" s="15"/>
      <c r="P558" s="15"/>
      <c r="Q558" s="28"/>
      <c r="R558" s="71"/>
      <c r="S558" s="173"/>
      <c r="T558" s="219"/>
      <c r="U558" s="15"/>
      <c r="V558" s="15"/>
      <c r="W558" s="15"/>
      <c r="X558" s="165"/>
      <c r="Y558" s="15"/>
      <c r="Z558" s="15"/>
      <c r="AA558" s="28"/>
      <c r="AB558" s="71"/>
      <c r="AC558" s="35"/>
      <c r="AD558" s="35"/>
      <c r="AE558" s="35"/>
      <c r="AF558" s="71"/>
      <c r="AG558" s="15"/>
      <c r="AH558" s="15"/>
      <c r="AI558" s="15"/>
      <c r="AJ558" s="71"/>
      <c r="AK558" s="173"/>
      <c r="AL558" s="219"/>
      <c r="AM558" s="15"/>
      <c r="AN558" s="15"/>
      <c r="AO558" s="15"/>
      <c r="AP558" s="165"/>
      <c r="AQ558" s="15"/>
      <c r="AR558" s="15"/>
      <c r="AS558" s="28"/>
      <c r="AT558" s="71"/>
      <c r="AU558" s="35"/>
      <c r="AV558" s="35"/>
      <c r="AW558" s="35"/>
      <c r="AX558" s="71"/>
      <c r="AY558" s="15"/>
      <c r="AZ558" s="15"/>
      <c r="BA558" s="28"/>
      <c r="BB558" s="71"/>
      <c r="BC558" s="173"/>
      <c r="BD558" s="220"/>
      <c r="BH558" s="221"/>
      <c r="BK558" s="50"/>
      <c r="BL558" s="115"/>
      <c r="BM558" s="43"/>
      <c r="BN558" s="43"/>
      <c r="BO558" s="43"/>
      <c r="BP558" s="115"/>
      <c r="BS558" s="50"/>
      <c r="BT558" s="115"/>
      <c r="BU558" s="222"/>
      <c r="BV558" s="223"/>
      <c r="BZ558" s="221"/>
      <c r="CC558" s="50"/>
      <c r="CD558" s="115"/>
      <c r="CE558" s="43"/>
      <c r="CF558" s="43"/>
      <c r="CG558" s="43"/>
      <c r="CH558" s="115"/>
      <c r="CK558" s="50"/>
      <c r="CL558" s="115"/>
      <c r="CM558" s="222"/>
      <c r="CN558" s="223"/>
      <c r="CR558" s="221"/>
      <c r="CU558" s="50"/>
      <c r="CV558" s="115"/>
      <c r="CW558" s="43"/>
      <c r="CX558" s="43"/>
      <c r="CY558" s="43"/>
      <c r="CZ558" s="115"/>
      <c r="DC558" s="50"/>
      <c r="DD558" s="115"/>
      <c r="DE558" s="222"/>
      <c r="DF558" s="223"/>
      <c r="DJ558" s="221"/>
      <c r="DM558" s="50"/>
      <c r="DN558" s="115"/>
      <c r="DO558" s="43"/>
      <c r="DP558" s="43"/>
      <c r="DQ558" s="43"/>
      <c r="DR558" s="115"/>
      <c r="DU558" s="50"/>
      <c r="DV558" s="115"/>
      <c r="DW558" s="222"/>
      <c r="DX558" s="223"/>
      <c r="EB558" s="221"/>
      <c r="EE558" s="50"/>
      <c r="EF558" s="115"/>
      <c r="EG558" s="43"/>
      <c r="EH558" s="43"/>
      <c r="EI558" s="43"/>
      <c r="EJ558" s="115"/>
      <c r="EM558" s="50"/>
      <c r="EN558" s="115"/>
      <c r="EO558" s="222"/>
      <c r="EP558" s="223"/>
      <c r="ET558" s="221"/>
      <c r="EW558" s="50"/>
      <c r="EX558" s="115"/>
      <c r="EY558" s="43"/>
      <c r="EZ558" s="43"/>
      <c r="FA558" s="43"/>
      <c r="FB558" s="115"/>
      <c r="FE558" s="50"/>
      <c r="FF558" s="115"/>
      <c r="FG558" s="222"/>
      <c r="FH558" s="223"/>
      <c r="FL558" s="221"/>
      <c r="FO558" s="50"/>
      <c r="FP558" s="115"/>
      <c r="FQ558" s="43"/>
      <c r="FR558" s="43"/>
      <c r="FS558" s="43"/>
      <c r="FT558" s="115"/>
      <c r="FW558" s="50"/>
      <c r="FX558" s="115"/>
      <c r="FY558" s="222"/>
      <c r="FZ558" s="223"/>
      <c r="GD558" s="221"/>
      <c r="GG558" s="50"/>
      <c r="GH558" s="115"/>
      <c r="GI558" s="43"/>
      <c r="GJ558" s="43"/>
      <c r="GK558" s="43"/>
      <c r="GL558" s="115"/>
      <c r="GO558" s="50"/>
      <c r="GP558" s="115"/>
      <c r="GQ558" s="222"/>
    </row>
    <row r="559">
      <c r="A559" s="218"/>
      <c r="B559" s="219"/>
      <c r="C559" s="15"/>
      <c r="D559" s="15"/>
      <c r="E559" s="15"/>
      <c r="F559" s="71"/>
      <c r="G559" s="15"/>
      <c r="H559" s="15"/>
      <c r="I559" s="28"/>
      <c r="J559" s="71"/>
      <c r="K559" s="35"/>
      <c r="L559" s="35"/>
      <c r="M559" s="35"/>
      <c r="N559" s="71"/>
      <c r="O559" s="15"/>
      <c r="P559" s="15"/>
      <c r="Q559" s="28"/>
      <c r="R559" s="71"/>
      <c r="S559" s="173"/>
      <c r="T559" s="219"/>
      <c r="U559" s="15"/>
      <c r="V559" s="15"/>
      <c r="W559" s="15"/>
      <c r="X559" s="165"/>
      <c r="Y559" s="15"/>
      <c r="Z559" s="15"/>
      <c r="AA559" s="28"/>
      <c r="AB559" s="71"/>
      <c r="AC559" s="35"/>
      <c r="AD559" s="35"/>
      <c r="AE559" s="35"/>
      <c r="AF559" s="71"/>
      <c r="AG559" s="15"/>
      <c r="AH559" s="15"/>
      <c r="AI559" s="15"/>
      <c r="AJ559" s="71"/>
      <c r="AK559" s="173"/>
      <c r="AL559" s="219"/>
      <c r="AM559" s="15"/>
      <c r="AN559" s="15"/>
      <c r="AO559" s="15"/>
      <c r="AP559" s="165"/>
      <c r="AQ559" s="15"/>
      <c r="AR559" s="15"/>
      <c r="AS559" s="28"/>
      <c r="AT559" s="71"/>
      <c r="AU559" s="35"/>
      <c r="AV559" s="35"/>
      <c r="AW559" s="35"/>
      <c r="AX559" s="71"/>
      <c r="AY559" s="15"/>
      <c r="AZ559" s="15"/>
      <c r="BA559" s="28"/>
      <c r="BB559" s="71"/>
      <c r="BC559" s="173"/>
      <c r="BD559" s="220"/>
      <c r="BH559" s="221"/>
      <c r="BK559" s="50"/>
      <c r="BL559" s="115"/>
      <c r="BM559" s="43"/>
      <c r="BN559" s="43"/>
      <c r="BO559" s="43"/>
      <c r="BP559" s="115"/>
      <c r="BS559" s="50"/>
      <c r="BT559" s="115"/>
      <c r="BU559" s="222"/>
      <c r="BV559" s="223"/>
      <c r="BZ559" s="221"/>
      <c r="CC559" s="50"/>
      <c r="CD559" s="115"/>
      <c r="CE559" s="43"/>
      <c r="CF559" s="43"/>
      <c r="CG559" s="43"/>
      <c r="CH559" s="115"/>
      <c r="CK559" s="50"/>
      <c r="CL559" s="115"/>
      <c r="CM559" s="222"/>
      <c r="CN559" s="223"/>
      <c r="CR559" s="221"/>
      <c r="CU559" s="50"/>
      <c r="CV559" s="115"/>
      <c r="CW559" s="43"/>
      <c r="CX559" s="43"/>
      <c r="CY559" s="43"/>
      <c r="CZ559" s="115"/>
      <c r="DC559" s="50"/>
      <c r="DD559" s="115"/>
      <c r="DE559" s="222"/>
      <c r="DF559" s="223"/>
      <c r="DJ559" s="221"/>
      <c r="DM559" s="50"/>
      <c r="DN559" s="115"/>
      <c r="DO559" s="43"/>
      <c r="DP559" s="43"/>
      <c r="DQ559" s="43"/>
      <c r="DR559" s="115"/>
      <c r="DU559" s="50"/>
      <c r="DV559" s="115"/>
      <c r="DW559" s="222"/>
      <c r="DX559" s="223"/>
      <c r="EB559" s="221"/>
      <c r="EE559" s="50"/>
      <c r="EF559" s="115"/>
      <c r="EG559" s="43"/>
      <c r="EH559" s="43"/>
      <c r="EI559" s="43"/>
      <c r="EJ559" s="115"/>
      <c r="EM559" s="50"/>
      <c r="EN559" s="115"/>
      <c r="EO559" s="222"/>
      <c r="EP559" s="223"/>
      <c r="ET559" s="221"/>
      <c r="EW559" s="50"/>
      <c r="EX559" s="115"/>
      <c r="EY559" s="43"/>
      <c r="EZ559" s="43"/>
      <c r="FA559" s="43"/>
      <c r="FB559" s="115"/>
      <c r="FE559" s="50"/>
      <c r="FF559" s="115"/>
      <c r="FG559" s="222"/>
      <c r="FH559" s="223"/>
      <c r="FL559" s="221"/>
      <c r="FO559" s="50"/>
      <c r="FP559" s="115"/>
      <c r="FQ559" s="43"/>
      <c r="FR559" s="43"/>
      <c r="FS559" s="43"/>
      <c r="FT559" s="115"/>
      <c r="FW559" s="50"/>
      <c r="FX559" s="115"/>
      <c r="FY559" s="222"/>
      <c r="FZ559" s="223"/>
      <c r="GD559" s="221"/>
      <c r="GG559" s="50"/>
      <c r="GH559" s="115"/>
      <c r="GI559" s="43"/>
      <c r="GJ559" s="43"/>
      <c r="GK559" s="43"/>
      <c r="GL559" s="115"/>
      <c r="GO559" s="50"/>
      <c r="GP559" s="115"/>
      <c r="GQ559" s="222"/>
    </row>
    <row r="560">
      <c r="A560" s="218"/>
      <c r="B560" s="219"/>
      <c r="C560" s="15"/>
      <c r="D560" s="15"/>
      <c r="E560" s="15"/>
      <c r="F560" s="71"/>
      <c r="G560" s="15"/>
      <c r="H560" s="15"/>
      <c r="I560" s="28"/>
      <c r="J560" s="71"/>
      <c r="K560" s="35"/>
      <c r="L560" s="35"/>
      <c r="M560" s="35"/>
      <c r="N560" s="71"/>
      <c r="O560" s="15"/>
      <c r="P560" s="15"/>
      <c r="Q560" s="28"/>
      <c r="R560" s="71"/>
      <c r="S560" s="173"/>
      <c r="T560" s="219"/>
      <c r="U560" s="15"/>
      <c r="V560" s="15"/>
      <c r="W560" s="15"/>
      <c r="X560" s="165"/>
      <c r="Y560" s="15"/>
      <c r="Z560" s="15"/>
      <c r="AA560" s="28"/>
      <c r="AB560" s="71"/>
      <c r="AC560" s="35"/>
      <c r="AD560" s="35"/>
      <c r="AE560" s="35"/>
      <c r="AF560" s="71"/>
      <c r="AG560" s="15"/>
      <c r="AH560" s="15"/>
      <c r="AI560" s="15"/>
      <c r="AJ560" s="71"/>
      <c r="AK560" s="173"/>
      <c r="AL560" s="219"/>
      <c r="AM560" s="15"/>
      <c r="AN560" s="15"/>
      <c r="AO560" s="15"/>
      <c r="AP560" s="165"/>
      <c r="AQ560" s="15"/>
      <c r="AR560" s="15"/>
      <c r="AS560" s="28"/>
      <c r="AT560" s="71"/>
      <c r="AU560" s="35"/>
      <c r="AV560" s="35"/>
      <c r="AW560" s="35"/>
      <c r="AX560" s="71"/>
      <c r="AY560" s="15"/>
      <c r="AZ560" s="15"/>
      <c r="BA560" s="28"/>
      <c r="BB560" s="71"/>
      <c r="BC560" s="173"/>
      <c r="BD560" s="220"/>
      <c r="BH560" s="221"/>
      <c r="BK560" s="50"/>
      <c r="BL560" s="115"/>
      <c r="BM560" s="43"/>
      <c r="BN560" s="43"/>
      <c r="BO560" s="43"/>
      <c r="BP560" s="115"/>
      <c r="BS560" s="50"/>
      <c r="BT560" s="115"/>
      <c r="BU560" s="222"/>
      <c r="BV560" s="223"/>
      <c r="BZ560" s="221"/>
      <c r="CC560" s="50"/>
      <c r="CD560" s="115"/>
      <c r="CE560" s="43"/>
      <c r="CF560" s="43"/>
      <c r="CG560" s="43"/>
      <c r="CH560" s="115"/>
      <c r="CK560" s="50"/>
      <c r="CL560" s="115"/>
      <c r="CM560" s="222"/>
      <c r="CN560" s="223"/>
      <c r="CR560" s="221"/>
      <c r="CU560" s="50"/>
      <c r="CV560" s="115"/>
      <c r="CW560" s="43"/>
      <c r="CX560" s="43"/>
      <c r="CY560" s="43"/>
      <c r="CZ560" s="115"/>
      <c r="DC560" s="50"/>
      <c r="DD560" s="115"/>
      <c r="DE560" s="222"/>
      <c r="DF560" s="223"/>
      <c r="DJ560" s="221"/>
      <c r="DM560" s="50"/>
      <c r="DN560" s="115"/>
      <c r="DO560" s="43"/>
      <c r="DP560" s="43"/>
      <c r="DQ560" s="43"/>
      <c r="DR560" s="115"/>
      <c r="DU560" s="50"/>
      <c r="DV560" s="115"/>
      <c r="DW560" s="222"/>
      <c r="DX560" s="223"/>
      <c r="EB560" s="221"/>
      <c r="EE560" s="50"/>
      <c r="EF560" s="115"/>
      <c r="EG560" s="43"/>
      <c r="EH560" s="43"/>
      <c r="EI560" s="43"/>
      <c r="EJ560" s="115"/>
      <c r="EM560" s="50"/>
      <c r="EN560" s="115"/>
      <c r="EO560" s="222"/>
      <c r="EP560" s="223"/>
      <c r="ET560" s="221"/>
      <c r="EW560" s="50"/>
      <c r="EX560" s="115"/>
      <c r="EY560" s="43"/>
      <c r="EZ560" s="43"/>
      <c r="FA560" s="43"/>
      <c r="FB560" s="115"/>
      <c r="FE560" s="50"/>
      <c r="FF560" s="115"/>
      <c r="FG560" s="222"/>
      <c r="FH560" s="223"/>
      <c r="FL560" s="221"/>
      <c r="FO560" s="50"/>
      <c r="FP560" s="115"/>
      <c r="FQ560" s="43"/>
      <c r="FR560" s="43"/>
      <c r="FS560" s="43"/>
      <c r="FT560" s="115"/>
      <c r="FW560" s="50"/>
      <c r="FX560" s="115"/>
      <c r="FY560" s="222"/>
      <c r="FZ560" s="223"/>
      <c r="GD560" s="221"/>
      <c r="GG560" s="50"/>
      <c r="GH560" s="115"/>
      <c r="GI560" s="43"/>
      <c r="GJ560" s="43"/>
      <c r="GK560" s="43"/>
      <c r="GL560" s="115"/>
      <c r="GO560" s="50"/>
      <c r="GP560" s="115"/>
      <c r="GQ560" s="222"/>
    </row>
    <row r="561">
      <c r="A561" s="218"/>
      <c r="B561" s="219"/>
      <c r="C561" s="15"/>
      <c r="D561" s="15"/>
      <c r="E561" s="15"/>
      <c r="F561" s="71"/>
      <c r="G561" s="15"/>
      <c r="H561" s="15"/>
      <c r="I561" s="28"/>
      <c r="J561" s="71"/>
      <c r="K561" s="35"/>
      <c r="L561" s="35"/>
      <c r="M561" s="35"/>
      <c r="N561" s="71"/>
      <c r="O561" s="15"/>
      <c r="P561" s="15"/>
      <c r="Q561" s="28"/>
      <c r="R561" s="71"/>
      <c r="S561" s="173"/>
      <c r="T561" s="219"/>
      <c r="U561" s="15"/>
      <c r="V561" s="15"/>
      <c r="W561" s="15"/>
      <c r="X561" s="165"/>
      <c r="Y561" s="15"/>
      <c r="Z561" s="15"/>
      <c r="AA561" s="28"/>
      <c r="AB561" s="71"/>
      <c r="AC561" s="35"/>
      <c r="AD561" s="35"/>
      <c r="AE561" s="35"/>
      <c r="AF561" s="71"/>
      <c r="AG561" s="15"/>
      <c r="AH561" s="15"/>
      <c r="AI561" s="15"/>
      <c r="AJ561" s="71"/>
      <c r="AK561" s="173"/>
      <c r="AL561" s="219"/>
      <c r="AM561" s="15"/>
      <c r="AN561" s="15"/>
      <c r="AO561" s="15"/>
      <c r="AP561" s="165"/>
      <c r="AQ561" s="15"/>
      <c r="AR561" s="15"/>
      <c r="AS561" s="28"/>
      <c r="AT561" s="71"/>
      <c r="AU561" s="35"/>
      <c r="AV561" s="35"/>
      <c r="AW561" s="35"/>
      <c r="AX561" s="71"/>
      <c r="AY561" s="15"/>
      <c r="AZ561" s="15"/>
      <c r="BA561" s="28"/>
      <c r="BB561" s="71"/>
      <c r="BC561" s="173"/>
      <c r="BD561" s="220"/>
      <c r="BH561" s="221"/>
      <c r="BK561" s="50"/>
      <c r="BL561" s="115"/>
      <c r="BM561" s="43"/>
      <c r="BN561" s="43"/>
      <c r="BO561" s="43"/>
      <c r="BP561" s="115"/>
      <c r="BS561" s="50"/>
      <c r="BT561" s="115"/>
      <c r="BU561" s="222"/>
      <c r="BV561" s="223"/>
      <c r="BZ561" s="221"/>
      <c r="CC561" s="50"/>
      <c r="CD561" s="115"/>
      <c r="CE561" s="43"/>
      <c r="CF561" s="43"/>
      <c r="CG561" s="43"/>
      <c r="CH561" s="115"/>
      <c r="CK561" s="50"/>
      <c r="CL561" s="115"/>
      <c r="CM561" s="222"/>
      <c r="CN561" s="223"/>
      <c r="CR561" s="221"/>
      <c r="CU561" s="50"/>
      <c r="CV561" s="115"/>
      <c r="CW561" s="43"/>
      <c r="CX561" s="43"/>
      <c r="CY561" s="43"/>
      <c r="CZ561" s="115"/>
      <c r="DC561" s="50"/>
      <c r="DD561" s="115"/>
      <c r="DE561" s="222"/>
      <c r="DF561" s="223"/>
      <c r="DJ561" s="221"/>
      <c r="DM561" s="50"/>
      <c r="DN561" s="115"/>
      <c r="DO561" s="43"/>
      <c r="DP561" s="43"/>
      <c r="DQ561" s="43"/>
      <c r="DR561" s="115"/>
      <c r="DU561" s="50"/>
      <c r="DV561" s="115"/>
      <c r="DW561" s="222"/>
      <c r="DX561" s="223"/>
      <c r="EB561" s="221"/>
      <c r="EE561" s="50"/>
      <c r="EF561" s="115"/>
      <c r="EG561" s="43"/>
      <c r="EH561" s="43"/>
      <c r="EI561" s="43"/>
      <c r="EJ561" s="115"/>
      <c r="EM561" s="50"/>
      <c r="EN561" s="115"/>
      <c r="EO561" s="222"/>
      <c r="EP561" s="223"/>
      <c r="ET561" s="221"/>
      <c r="EW561" s="50"/>
      <c r="EX561" s="115"/>
      <c r="EY561" s="43"/>
      <c r="EZ561" s="43"/>
      <c r="FA561" s="43"/>
      <c r="FB561" s="115"/>
      <c r="FE561" s="50"/>
      <c r="FF561" s="115"/>
      <c r="FG561" s="222"/>
      <c r="FH561" s="223"/>
      <c r="FL561" s="221"/>
      <c r="FO561" s="50"/>
      <c r="FP561" s="115"/>
      <c r="FQ561" s="43"/>
      <c r="FR561" s="43"/>
      <c r="FS561" s="43"/>
      <c r="FT561" s="115"/>
      <c r="FW561" s="50"/>
      <c r="FX561" s="115"/>
      <c r="FY561" s="222"/>
      <c r="FZ561" s="223"/>
      <c r="GD561" s="221"/>
      <c r="GG561" s="50"/>
      <c r="GH561" s="115"/>
      <c r="GI561" s="43"/>
      <c r="GJ561" s="43"/>
      <c r="GK561" s="43"/>
      <c r="GL561" s="115"/>
      <c r="GO561" s="50"/>
      <c r="GP561" s="115"/>
      <c r="GQ561" s="222"/>
    </row>
    <row r="562">
      <c r="A562" s="218"/>
      <c r="B562" s="219"/>
      <c r="C562" s="15"/>
      <c r="D562" s="15"/>
      <c r="E562" s="15"/>
      <c r="F562" s="71"/>
      <c r="G562" s="15"/>
      <c r="H562" s="15"/>
      <c r="I562" s="28"/>
      <c r="J562" s="71"/>
      <c r="K562" s="35"/>
      <c r="L562" s="35"/>
      <c r="M562" s="35"/>
      <c r="N562" s="71"/>
      <c r="O562" s="15"/>
      <c r="P562" s="15"/>
      <c r="Q562" s="28"/>
      <c r="R562" s="71"/>
      <c r="S562" s="173"/>
      <c r="T562" s="219"/>
      <c r="U562" s="15"/>
      <c r="V562" s="15"/>
      <c r="W562" s="15"/>
      <c r="X562" s="165"/>
      <c r="Y562" s="15"/>
      <c r="Z562" s="15"/>
      <c r="AA562" s="28"/>
      <c r="AB562" s="71"/>
      <c r="AC562" s="35"/>
      <c r="AD562" s="35"/>
      <c r="AE562" s="35"/>
      <c r="AF562" s="71"/>
      <c r="AG562" s="15"/>
      <c r="AH562" s="15"/>
      <c r="AI562" s="15"/>
      <c r="AJ562" s="71"/>
      <c r="AK562" s="173"/>
      <c r="AL562" s="219"/>
      <c r="AM562" s="15"/>
      <c r="AN562" s="15"/>
      <c r="AO562" s="15"/>
      <c r="AP562" s="165"/>
      <c r="AQ562" s="15"/>
      <c r="AR562" s="15"/>
      <c r="AS562" s="28"/>
      <c r="AT562" s="71"/>
      <c r="AU562" s="35"/>
      <c r="AV562" s="35"/>
      <c r="AW562" s="35"/>
      <c r="AX562" s="71"/>
      <c r="AY562" s="15"/>
      <c r="AZ562" s="15"/>
      <c r="BA562" s="28"/>
      <c r="BB562" s="71"/>
      <c r="BC562" s="173"/>
      <c r="BD562" s="220"/>
      <c r="BH562" s="221"/>
      <c r="BK562" s="50"/>
      <c r="BL562" s="115"/>
      <c r="BM562" s="43"/>
      <c r="BN562" s="43"/>
      <c r="BO562" s="43"/>
      <c r="BP562" s="115"/>
      <c r="BS562" s="50"/>
      <c r="BT562" s="115"/>
      <c r="BU562" s="222"/>
      <c r="BV562" s="223"/>
      <c r="BZ562" s="221"/>
      <c r="CC562" s="50"/>
      <c r="CD562" s="115"/>
      <c r="CE562" s="43"/>
      <c r="CF562" s="43"/>
      <c r="CG562" s="43"/>
      <c r="CH562" s="115"/>
      <c r="CK562" s="50"/>
      <c r="CL562" s="115"/>
      <c r="CM562" s="222"/>
      <c r="CN562" s="223"/>
      <c r="CR562" s="221"/>
      <c r="CU562" s="50"/>
      <c r="CV562" s="115"/>
      <c r="CW562" s="43"/>
      <c r="CX562" s="43"/>
      <c r="CY562" s="43"/>
      <c r="CZ562" s="115"/>
      <c r="DC562" s="50"/>
      <c r="DD562" s="115"/>
      <c r="DE562" s="222"/>
      <c r="DF562" s="223"/>
      <c r="DJ562" s="221"/>
      <c r="DM562" s="50"/>
      <c r="DN562" s="115"/>
      <c r="DO562" s="43"/>
      <c r="DP562" s="43"/>
      <c r="DQ562" s="43"/>
      <c r="DR562" s="115"/>
      <c r="DU562" s="50"/>
      <c r="DV562" s="115"/>
      <c r="DW562" s="222"/>
      <c r="DX562" s="223"/>
      <c r="EB562" s="221"/>
      <c r="EE562" s="50"/>
      <c r="EF562" s="115"/>
      <c r="EG562" s="43"/>
      <c r="EH562" s="43"/>
      <c r="EI562" s="43"/>
      <c r="EJ562" s="115"/>
      <c r="EM562" s="50"/>
      <c r="EN562" s="115"/>
      <c r="EO562" s="222"/>
      <c r="EP562" s="223"/>
      <c r="ET562" s="221"/>
      <c r="EW562" s="50"/>
      <c r="EX562" s="115"/>
      <c r="EY562" s="43"/>
      <c r="EZ562" s="43"/>
      <c r="FA562" s="43"/>
      <c r="FB562" s="115"/>
      <c r="FE562" s="50"/>
      <c r="FF562" s="115"/>
      <c r="FG562" s="222"/>
      <c r="FH562" s="223"/>
      <c r="FL562" s="221"/>
      <c r="FO562" s="50"/>
      <c r="FP562" s="115"/>
      <c r="FQ562" s="43"/>
      <c r="FR562" s="43"/>
      <c r="FS562" s="43"/>
      <c r="FT562" s="115"/>
      <c r="FW562" s="50"/>
      <c r="FX562" s="115"/>
      <c r="FY562" s="222"/>
      <c r="FZ562" s="223"/>
      <c r="GD562" s="221"/>
      <c r="GG562" s="50"/>
      <c r="GH562" s="115"/>
      <c r="GI562" s="43"/>
      <c r="GJ562" s="43"/>
      <c r="GK562" s="43"/>
      <c r="GL562" s="115"/>
      <c r="GO562" s="50"/>
      <c r="GP562" s="115"/>
      <c r="GQ562" s="222"/>
    </row>
    <row r="563">
      <c r="A563" s="218"/>
      <c r="B563" s="219"/>
      <c r="C563" s="15"/>
      <c r="D563" s="15"/>
      <c r="E563" s="15"/>
      <c r="F563" s="71"/>
      <c r="G563" s="15"/>
      <c r="H563" s="15"/>
      <c r="I563" s="28"/>
      <c r="J563" s="71"/>
      <c r="K563" s="35"/>
      <c r="L563" s="35"/>
      <c r="M563" s="35"/>
      <c r="N563" s="71"/>
      <c r="O563" s="15"/>
      <c r="P563" s="15"/>
      <c r="Q563" s="28"/>
      <c r="R563" s="71"/>
      <c r="S563" s="173"/>
      <c r="T563" s="219"/>
      <c r="U563" s="15"/>
      <c r="V563" s="15"/>
      <c r="W563" s="15"/>
      <c r="X563" s="165"/>
      <c r="Y563" s="15"/>
      <c r="Z563" s="15"/>
      <c r="AA563" s="28"/>
      <c r="AB563" s="71"/>
      <c r="AC563" s="35"/>
      <c r="AD563" s="35"/>
      <c r="AE563" s="35"/>
      <c r="AF563" s="71"/>
      <c r="AG563" s="15"/>
      <c r="AH563" s="15"/>
      <c r="AI563" s="15"/>
      <c r="AJ563" s="71"/>
      <c r="AK563" s="173"/>
      <c r="AL563" s="219"/>
      <c r="AM563" s="15"/>
      <c r="AN563" s="15"/>
      <c r="AO563" s="15"/>
      <c r="AP563" s="165"/>
      <c r="AQ563" s="15"/>
      <c r="AR563" s="15"/>
      <c r="AS563" s="28"/>
      <c r="AT563" s="71"/>
      <c r="AU563" s="35"/>
      <c r="AV563" s="35"/>
      <c r="AW563" s="35"/>
      <c r="AX563" s="71"/>
      <c r="AY563" s="15"/>
      <c r="AZ563" s="15"/>
      <c r="BA563" s="28"/>
      <c r="BB563" s="71"/>
      <c r="BC563" s="173"/>
      <c r="BD563" s="220"/>
      <c r="BH563" s="221"/>
      <c r="BK563" s="50"/>
      <c r="BL563" s="115"/>
      <c r="BM563" s="43"/>
      <c r="BN563" s="43"/>
      <c r="BO563" s="43"/>
      <c r="BP563" s="115"/>
      <c r="BS563" s="50"/>
      <c r="BT563" s="115"/>
      <c r="BU563" s="222"/>
      <c r="BV563" s="223"/>
      <c r="BZ563" s="221"/>
      <c r="CC563" s="50"/>
      <c r="CD563" s="115"/>
      <c r="CE563" s="43"/>
      <c r="CF563" s="43"/>
      <c r="CG563" s="43"/>
      <c r="CH563" s="115"/>
      <c r="CK563" s="50"/>
      <c r="CL563" s="115"/>
      <c r="CM563" s="222"/>
      <c r="CN563" s="223"/>
      <c r="CR563" s="221"/>
      <c r="CU563" s="50"/>
      <c r="CV563" s="115"/>
      <c r="CW563" s="43"/>
      <c r="CX563" s="43"/>
      <c r="CY563" s="43"/>
      <c r="CZ563" s="115"/>
      <c r="DC563" s="50"/>
      <c r="DD563" s="115"/>
      <c r="DE563" s="222"/>
      <c r="DF563" s="223"/>
      <c r="DJ563" s="221"/>
      <c r="DM563" s="50"/>
      <c r="DN563" s="115"/>
      <c r="DO563" s="43"/>
      <c r="DP563" s="43"/>
      <c r="DQ563" s="43"/>
      <c r="DR563" s="115"/>
      <c r="DU563" s="50"/>
      <c r="DV563" s="115"/>
      <c r="DW563" s="222"/>
      <c r="DX563" s="223"/>
      <c r="EB563" s="221"/>
      <c r="EE563" s="50"/>
      <c r="EF563" s="115"/>
      <c r="EG563" s="43"/>
      <c r="EH563" s="43"/>
      <c r="EI563" s="43"/>
      <c r="EJ563" s="115"/>
      <c r="EM563" s="50"/>
      <c r="EN563" s="115"/>
      <c r="EO563" s="222"/>
      <c r="EP563" s="223"/>
      <c r="ET563" s="221"/>
      <c r="EW563" s="50"/>
      <c r="EX563" s="115"/>
      <c r="EY563" s="43"/>
      <c r="EZ563" s="43"/>
      <c r="FA563" s="43"/>
      <c r="FB563" s="115"/>
      <c r="FE563" s="50"/>
      <c r="FF563" s="115"/>
      <c r="FG563" s="222"/>
      <c r="FH563" s="223"/>
      <c r="FL563" s="221"/>
      <c r="FO563" s="50"/>
      <c r="FP563" s="115"/>
      <c r="FQ563" s="43"/>
      <c r="FR563" s="43"/>
      <c r="FS563" s="43"/>
      <c r="FT563" s="115"/>
      <c r="FW563" s="50"/>
      <c r="FX563" s="115"/>
      <c r="FY563" s="222"/>
      <c r="FZ563" s="223"/>
      <c r="GD563" s="221"/>
      <c r="GG563" s="50"/>
      <c r="GH563" s="115"/>
      <c r="GI563" s="43"/>
      <c r="GJ563" s="43"/>
      <c r="GK563" s="43"/>
      <c r="GL563" s="115"/>
      <c r="GO563" s="50"/>
      <c r="GP563" s="115"/>
      <c r="GQ563" s="222"/>
    </row>
    <row r="564">
      <c r="A564" s="218"/>
      <c r="B564" s="219"/>
      <c r="C564" s="15"/>
      <c r="D564" s="15"/>
      <c r="E564" s="15"/>
      <c r="F564" s="71"/>
      <c r="G564" s="15"/>
      <c r="H564" s="15"/>
      <c r="I564" s="28"/>
      <c r="J564" s="71"/>
      <c r="K564" s="35"/>
      <c r="L564" s="35"/>
      <c r="M564" s="35"/>
      <c r="N564" s="71"/>
      <c r="O564" s="15"/>
      <c r="P564" s="15"/>
      <c r="Q564" s="28"/>
      <c r="R564" s="71"/>
      <c r="S564" s="173"/>
      <c r="T564" s="219"/>
      <c r="U564" s="15"/>
      <c r="V564" s="15"/>
      <c r="W564" s="15"/>
      <c r="X564" s="165"/>
      <c r="Y564" s="15"/>
      <c r="Z564" s="15"/>
      <c r="AA564" s="28"/>
      <c r="AB564" s="71"/>
      <c r="AC564" s="35"/>
      <c r="AD564" s="35"/>
      <c r="AE564" s="35"/>
      <c r="AF564" s="71"/>
      <c r="AG564" s="15"/>
      <c r="AH564" s="15"/>
      <c r="AI564" s="15"/>
      <c r="AJ564" s="71"/>
      <c r="AK564" s="173"/>
      <c r="AL564" s="219"/>
      <c r="AM564" s="15"/>
      <c r="AN564" s="15"/>
      <c r="AO564" s="15"/>
      <c r="AP564" s="165"/>
      <c r="AQ564" s="15"/>
      <c r="AR564" s="15"/>
      <c r="AS564" s="28"/>
      <c r="AT564" s="71"/>
      <c r="AU564" s="35"/>
      <c r="AV564" s="35"/>
      <c r="AW564" s="35"/>
      <c r="AX564" s="71"/>
      <c r="AY564" s="15"/>
      <c r="AZ564" s="15"/>
      <c r="BA564" s="28"/>
      <c r="BB564" s="71"/>
      <c r="BC564" s="173"/>
      <c r="BD564" s="220"/>
      <c r="BH564" s="221"/>
      <c r="BK564" s="50"/>
      <c r="BL564" s="115"/>
      <c r="BM564" s="43"/>
      <c r="BN564" s="43"/>
      <c r="BO564" s="43"/>
      <c r="BP564" s="115"/>
      <c r="BS564" s="50"/>
      <c r="BT564" s="115"/>
      <c r="BU564" s="222"/>
      <c r="BV564" s="223"/>
      <c r="BZ564" s="221"/>
      <c r="CC564" s="50"/>
      <c r="CD564" s="115"/>
      <c r="CE564" s="43"/>
      <c r="CF564" s="43"/>
      <c r="CG564" s="43"/>
      <c r="CH564" s="115"/>
      <c r="CK564" s="50"/>
      <c r="CL564" s="115"/>
      <c r="CM564" s="222"/>
      <c r="CN564" s="223"/>
      <c r="CR564" s="221"/>
      <c r="CU564" s="50"/>
      <c r="CV564" s="115"/>
      <c r="CW564" s="43"/>
      <c r="CX564" s="43"/>
      <c r="CY564" s="43"/>
      <c r="CZ564" s="115"/>
      <c r="DC564" s="50"/>
      <c r="DD564" s="115"/>
      <c r="DE564" s="222"/>
      <c r="DF564" s="223"/>
      <c r="DJ564" s="221"/>
      <c r="DM564" s="50"/>
      <c r="DN564" s="115"/>
      <c r="DO564" s="43"/>
      <c r="DP564" s="43"/>
      <c r="DQ564" s="43"/>
      <c r="DR564" s="115"/>
      <c r="DU564" s="50"/>
      <c r="DV564" s="115"/>
      <c r="DW564" s="222"/>
      <c r="DX564" s="223"/>
      <c r="EB564" s="221"/>
      <c r="EE564" s="50"/>
      <c r="EF564" s="115"/>
      <c r="EG564" s="43"/>
      <c r="EH564" s="43"/>
      <c r="EI564" s="43"/>
      <c r="EJ564" s="115"/>
      <c r="EM564" s="50"/>
      <c r="EN564" s="115"/>
      <c r="EO564" s="222"/>
      <c r="EP564" s="223"/>
      <c r="ET564" s="221"/>
      <c r="EW564" s="50"/>
      <c r="EX564" s="115"/>
      <c r="EY564" s="43"/>
      <c r="EZ564" s="43"/>
      <c r="FA564" s="43"/>
      <c r="FB564" s="115"/>
      <c r="FE564" s="50"/>
      <c r="FF564" s="115"/>
      <c r="FG564" s="222"/>
      <c r="FH564" s="223"/>
      <c r="FL564" s="221"/>
      <c r="FO564" s="50"/>
      <c r="FP564" s="115"/>
      <c r="FQ564" s="43"/>
      <c r="FR564" s="43"/>
      <c r="FS564" s="43"/>
      <c r="FT564" s="115"/>
      <c r="FW564" s="50"/>
      <c r="FX564" s="115"/>
      <c r="FY564" s="222"/>
      <c r="FZ564" s="223"/>
      <c r="GD564" s="221"/>
      <c r="GG564" s="50"/>
      <c r="GH564" s="115"/>
      <c r="GI564" s="43"/>
      <c r="GJ564" s="43"/>
      <c r="GK564" s="43"/>
      <c r="GL564" s="115"/>
      <c r="GO564" s="50"/>
      <c r="GP564" s="115"/>
      <c r="GQ564" s="222"/>
    </row>
    <row r="565">
      <c r="A565" s="218"/>
      <c r="B565" s="219"/>
      <c r="C565" s="15"/>
      <c r="D565" s="15"/>
      <c r="E565" s="15"/>
      <c r="F565" s="71"/>
      <c r="G565" s="15"/>
      <c r="H565" s="15"/>
      <c r="I565" s="28"/>
      <c r="J565" s="71"/>
      <c r="K565" s="35"/>
      <c r="L565" s="35"/>
      <c r="M565" s="35"/>
      <c r="N565" s="71"/>
      <c r="O565" s="15"/>
      <c r="P565" s="15"/>
      <c r="Q565" s="28"/>
      <c r="R565" s="71"/>
      <c r="S565" s="173"/>
      <c r="T565" s="219"/>
      <c r="U565" s="15"/>
      <c r="V565" s="15"/>
      <c r="W565" s="15"/>
      <c r="X565" s="165"/>
      <c r="Y565" s="15"/>
      <c r="Z565" s="15"/>
      <c r="AA565" s="28"/>
      <c r="AB565" s="71"/>
      <c r="AC565" s="35"/>
      <c r="AD565" s="35"/>
      <c r="AE565" s="35"/>
      <c r="AF565" s="71"/>
      <c r="AG565" s="15"/>
      <c r="AH565" s="15"/>
      <c r="AI565" s="15"/>
      <c r="AJ565" s="71"/>
      <c r="AK565" s="173"/>
      <c r="AL565" s="219"/>
      <c r="AM565" s="15"/>
      <c r="AN565" s="15"/>
      <c r="AO565" s="15"/>
      <c r="AP565" s="165"/>
      <c r="AQ565" s="15"/>
      <c r="AR565" s="15"/>
      <c r="AS565" s="28"/>
      <c r="AT565" s="71"/>
      <c r="AU565" s="35"/>
      <c r="AV565" s="35"/>
      <c r="AW565" s="35"/>
      <c r="AX565" s="71"/>
      <c r="AY565" s="15"/>
      <c r="AZ565" s="15"/>
      <c r="BA565" s="28"/>
      <c r="BB565" s="71"/>
      <c r="BC565" s="173"/>
      <c r="BD565" s="220"/>
      <c r="BH565" s="221"/>
      <c r="BK565" s="50"/>
      <c r="BL565" s="115"/>
      <c r="BM565" s="43"/>
      <c r="BN565" s="43"/>
      <c r="BO565" s="43"/>
      <c r="BP565" s="115"/>
      <c r="BS565" s="50"/>
      <c r="BT565" s="115"/>
      <c r="BU565" s="222"/>
      <c r="BV565" s="223"/>
      <c r="BZ565" s="221"/>
      <c r="CC565" s="50"/>
      <c r="CD565" s="115"/>
      <c r="CE565" s="43"/>
      <c r="CF565" s="43"/>
      <c r="CG565" s="43"/>
      <c r="CH565" s="115"/>
      <c r="CK565" s="50"/>
      <c r="CL565" s="115"/>
      <c r="CM565" s="222"/>
      <c r="CN565" s="223"/>
      <c r="CR565" s="221"/>
      <c r="CU565" s="50"/>
      <c r="CV565" s="115"/>
      <c r="CW565" s="43"/>
      <c r="CX565" s="43"/>
      <c r="CY565" s="43"/>
      <c r="CZ565" s="115"/>
      <c r="DC565" s="50"/>
      <c r="DD565" s="115"/>
      <c r="DE565" s="222"/>
      <c r="DF565" s="223"/>
      <c r="DJ565" s="221"/>
      <c r="DM565" s="50"/>
      <c r="DN565" s="115"/>
      <c r="DO565" s="43"/>
      <c r="DP565" s="43"/>
      <c r="DQ565" s="43"/>
      <c r="DR565" s="115"/>
      <c r="DU565" s="50"/>
      <c r="DV565" s="115"/>
      <c r="DW565" s="222"/>
      <c r="DX565" s="223"/>
      <c r="EB565" s="221"/>
      <c r="EE565" s="50"/>
      <c r="EF565" s="115"/>
      <c r="EG565" s="43"/>
      <c r="EH565" s="43"/>
      <c r="EI565" s="43"/>
      <c r="EJ565" s="115"/>
      <c r="EM565" s="50"/>
      <c r="EN565" s="115"/>
      <c r="EO565" s="222"/>
      <c r="EP565" s="223"/>
      <c r="ET565" s="221"/>
      <c r="EW565" s="50"/>
      <c r="EX565" s="115"/>
      <c r="EY565" s="43"/>
      <c r="EZ565" s="43"/>
      <c r="FA565" s="43"/>
      <c r="FB565" s="115"/>
      <c r="FE565" s="50"/>
      <c r="FF565" s="115"/>
      <c r="FG565" s="222"/>
      <c r="FH565" s="223"/>
      <c r="FL565" s="221"/>
      <c r="FO565" s="50"/>
      <c r="FP565" s="115"/>
      <c r="FQ565" s="43"/>
      <c r="FR565" s="43"/>
      <c r="FS565" s="43"/>
      <c r="FT565" s="115"/>
      <c r="FW565" s="50"/>
      <c r="FX565" s="115"/>
      <c r="FY565" s="222"/>
      <c r="FZ565" s="223"/>
      <c r="GD565" s="221"/>
      <c r="GG565" s="50"/>
      <c r="GH565" s="115"/>
      <c r="GI565" s="43"/>
      <c r="GJ565" s="43"/>
      <c r="GK565" s="43"/>
      <c r="GL565" s="115"/>
      <c r="GO565" s="50"/>
      <c r="GP565" s="115"/>
      <c r="GQ565" s="222"/>
    </row>
    <row r="566">
      <c r="A566" s="218"/>
      <c r="B566" s="219"/>
      <c r="C566" s="15"/>
      <c r="D566" s="15"/>
      <c r="E566" s="15"/>
      <c r="F566" s="71"/>
      <c r="G566" s="15"/>
      <c r="H566" s="15"/>
      <c r="I566" s="28"/>
      <c r="J566" s="71"/>
      <c r="K566" s="35"/>
      <c r="L566" s="35"/>
      <c r="M566" s="35"/>
      <c r="N566" s="71"/>
      <c r="O566" s="15"/>
      <c r="P566" s="15"/>
      <c r="Q566" s="28"/>
      <c r="R566" s="71"/>
      <c r="S566" s="173"/>
      <c r="T566" s="219"/>
      <c r="U566" s="15"/>
      <c r="V566" s="15"/>
      <c r="W566" s="15"/>
      <c r="X566" s="165"/>
      <c r="Y566" s="15"/>
      <c r="Z566" s="15"/>
      <c r="AA566" s="28"/>
      <c r="AB566" s="71"/>
      <c r="AC566" s="35"/>
      <c r="AD566" s="35"/>
      <c r="AE566" s="35"/>
      <c r="AF566" s="71"/>
      <c r="AG566" s="15"/>
      <c r="AH566" s="15"/>
      <c r="AI566" s="15"/>
      <c r="AJ566" s="71"/>
      <c r="AK566" s="173"/>
      <c r="AL566" s="219"/>
      <c r="AM566" s="15"/>
      <c r="AN566" s="15"/>
      <c r="AO566" s="15"/>
      <c r="AP566" s="165"/>
      <c r="AQ566" s="15"/>
      <c r="AR566" s="15"/>
      <c r="AS566" s="28"/>
      <c r="AT566" s="71"/>
      <c r="AU566" s="35"/>
      <c r="AV566" s="35"/>
      <c r="AW566" s="35"/>
      <c r="AX566" s="71"/>
      <c r="AY566" s="15"/>
      <c r="AZ566" s="15"/>
      <c r="BA566" s="28"/>
      <c r="BB566" s="71"/>
      <c r="BC566" s="173"/>
      <c r="BD566" s="220"/>
      <c r="BH566" s="221"/>
      <c r="BK566" s="50"/>
      <c r="BL566" s="115"/>
      <c r="BM566" s="43"/>
      <c r="BN566" s="43"/>
      <c r="BO566" s="43"/>
      <c r="BP566" s="115"/>
      <c r="BS566" s="50"/>
      <c r="BT566" s="115"/>
      <c r="BU566" s="222"/>
      <c r="BV566" s="223"/>
      <c r="BZ566" s="221"/>
      <c r="CC566" s="50"/>
      <c r="CD566" s="115"/>
      <c r="CE566" s="43"/>
      <c r="CF566" s="43"/>
      <c r="CG566" s="43"/>
      <c r="CH566" s="115"/>
      <c r="CK566" s="50"/>
      <c r="CL566" s="115"/>
      <c r="CM566" s="222"/>
      <c r="CN566" s="223"/>
      <c r="CR566" s="221"/>
      <c r="CU566" s="50"/>
      <c r="CV566" s="115"/>
      <c r="CW566" s="43"/>
      <c r="CX566" s="43"/>
      <c r="CY566" s="43"/>
      <c r="CZ566" s="115"/>
      <c r="DC566" s="50"/>
      <c r="DD566" s="115"/>
      <c r="DE566" s="222"/>
      <c r="DF566" s="223"/>
      <c r="DJ566" s="221"/>
      <c r="DM566" s="50"/>
      <c r="DN566" s="115"/>
      <c r="DO566" s="43"/>
      <c r="DP566" s="43"/>
      <c r="DQ566" s="43"/>
      <c r="DR566" s="115"/>
      <c r="DU566" s="50"/>
      <c r="DV566" s="115"/>
      <c r="DW566" s="222"/>
      <c r="DX566" s="223"/>
      <c r="EB566" s="221"/>
      <c r="EE566" s="50"/>
      <c r="EF566" s="115"/>
      <c r="EG566" s="43"/>
      <c r="EH566" s="43"/>
      <c r="EI566" s="43"/>
      <c r="EJ566" s="115"/>
      <c r="EM566" s="50"/>
      <c r="EN566" s="115"/>
      <c r="EO566" s="222"/>
      <c r="EP566" s="223"/>
      <c r="ET566" s="221"/>
      <c r="EW566" s="50"/>
      <c r="EX566" s="115"/>
      <c r="EY566" s="43"/>
      <c r="EZ566" s="43"/>
      <c r="FA566" s="43"/>
      <c r="FB566" s="115"/>
      <c r="FE566" s="50"/>
      <c r="FF566" s="115"/>
      <c r="FG566" s="222"/>
      <c r="FH566" s="223"/>
      <c r="FL566" s="221"/>
      <c r="FO566" s="50"/>
      <c r="FP566" s="115"/>
      <c r="FQ566" s="43"/>
      <c r="FR566" s="43"/>
      <c r="FS566" s="43"/>
      <c r="FT566" s="115"/>
      <c r="FW566" s="50"/>
      <c r="FX566" s="115"/>
      <c r="FY566" s="222"/>
      <c r="FZ566" s="223"/>
      <c r="GD566" s="221"/>
      <c r="GG566" s="50"/>
      <c r="GH566" s="115"/>
      <c r="GI566" s="43"/>
      <c r="GJ566" s="43"/>
      <c r="GK566" s="43"/>
      <c r="GL566" s="115"/>
      <c r="GO566" s="50"/>
      <c r="GP566" s="115"/>
      <c r="GQ566" s="222"/>
    </row>
    <row r="567">
      <c r="A567" s="218"/>
      <c r="B567" s="219"/>
      <c r="C567" s="15"/>
      <c r="D567" s="15"/>
      <c r="E567" s="15"/>
      <c r="F567" s="71"/>
      <c r="G567" s="15"/>
      <c r="H567" s="15"/>
      <c r="I567" s="28"/>
      <c r="J567" s="71"/>
      <c r="K567" s="35"/>
      <c r="L567" s="35"/>
      <c r="M567" s="35"/>
      <c r="N567" s="71"/>
      <c r="O567" s="15"/>
      <c r="P567" s="15"/>
      <c r="Q567" s="28"/>
      <c r="R567" s="71"/>
      <c r="S567" s="173"/>
      <c r="T567" s="219"/>
      <c r="U567" s="15"/>
      <c r="V567" s="15"/>
      <c r="W567" s="15"/>
      <c r="X567" s="165"/>
      <c r="Y567" s="15"/>
      <c r="Z567" s="15"/>
      <c r="AA567" s="28"/>
      <c r="AB567" s="71"/>
      <c r="AC567" s="35"/>
      <c r="AD567" s="35"/>
      <c r="AE567" s="35"/>
      <c r="AF567" s="71"/>
      <c r="AG567" s="15"/>
      <c r="AH567" s="15"/>
      <c r="AI567" s="15"/>
      <c r="AJ567" s="71"/>
      <c r="AK567" s="173"/>
      <c r="AL567" s="219"/>
      <c r="AM567" s="15"/>
      <c r="AN567" s="15"/>
      <c r="AO567" s="15"/>
      <c r="AP567" s="165"/>
      <c r="AQ567" s="15"/>
      <c r="AR567" s="15"/>
      <c r="AS567" s="28"/>
      <c r="AT567" s="71"/>
      <c r="AU567" s="35"/>
      <c r="AV567" s="35"/>
      <c r="AW567" s="35"/>
      <c r="AX567" s="71"/>
      <c r="AY567" s="15"/>
      <c r="AZ567" s="15"/>
      <c r="BA567" s="28"/>
      <c r="BB567" s="71"/>
      <c r="BC567" s="173"/>
      <c r="BD567" s="220"/>
      <c r="BH567" s="221"/>
      <c r="BK567" s="50"/>
      <c r="BL567" s="115"/>
      <c r="BM567" s="43"/>
      <c r="BN567" s="43"/>
      <c r="BO567" s="43"/>
      <c r="BP567" s="115"/>
      <c r="BS567" s="50"/>
      <c r="BT567" s="115"/>
      <c r="BU567" s="222"/>
      <c r="BV567" s="223"/>
      <c r="BZ567" s="221"/>
      <c r="CC567" s="50"/>
      <c r="CD567" s="115"/>
      <c r="CE567" s="43"/>
      <c r="CF567" s="43"/>
      <c r="CG567" s="43"/>
      <c r="CH567" s="115"/>
      <c r="CK567" s="50"/>
      <c r="CL567" s="115"/>
      <c r="CM567" s="222"/>
      <c r="CN567" s="223"/>
      <c r="CR567" s="221"/>
      <c r="CU567" s="50"/>
      <c r="CV567" s="115"/>
      <c r="CW567" s="43"/>
      <c r="CX567" s="43"/>
      <c r="CY567" s="43"/>
      <c r="CZ567" s="115"/>
      <c r="DC567" s="50"/>
      <c r="DD567" s="115"/>
      <c r="DE567" s="222"/>
      <c r="DF567" s="223"/>
      <c r="DJ567" s="221"/>
      <c r="DM567" s="50"/>
      <c r="DN567" s="115"/>
      <c r="DO567" s="43"/>
      <c r="DP567" s="43"/>
      <c r="DQ567" s="43"/>
      <c r="DR567" s="115"/>
      <c r="DU567" s="50"/>
      <c r="DV567" s="115"/>
      <c r="DW567" s="222"/>
      <c r="DX567" s="223"/>
      <c r="EB567" s="221"/>
      <c r="EE567" s="50"/>
      <c r="EF567" s="115"/>
      <c r="EG567" s="43"/>
      <c r="EH567" s="43"/>
      <c r="EI567" s="43"/>
      <c r="EJ567" s="115"/>
      <c r="EM567" s="50"/>
      <c r="EN567" s="115"/>
      <c r="EO567" s="222"/>
      <c r="EP567" s="223"/>
      <c r="ET567" s="221"/>
      <c r="EW567" s="50"/>
      <c r="EX567" s="115"/>
      <c r="EY567" s="43"/>
      <c r="EZ567" s="43"/>
      <c r="FA567" s="43"/>
      <c r="FB567" s="115"/>
      <c r="FE567" s="50"/>
      <c r="FF567" s="115"/>
      <c r="FG567" s="222"/>
      <c r="FH567" s="223"/>
      <c r="FL567" s="221"/>
      <c r="FO567" s="50"/>
      <c r="FP567" s="115"/>
      <c r="FQ567" s="43"/>
      <c r="FR567" s="43"/>
      <c r="FS567" s="43"/>
      <c r="FT567" s="115"/>
      <c r="FW567" s="50"/>
      <c r="FX567" s="115"/>
      <c r="FY567" s="222"/>
      <c r="FZ567" s="223"/>
      <c r="GD567" s="221"/>
      <c r="GG567" s="50"/>
      <c r="GH567" s="115"/>
      <c r="GI567" s="43"/>
      <c r="GJ567" s="43"/>
      <c r="GK567" s="43"/>
      <c r="GL567" s="115"/>
      <c r="GO567" s="50"/>
      <c r="GP567" s="115"/>
      <c r="GQ567" s="222"/>
    </row>
    <row r="568">
      <c r="A568" s="218"/>
      <c r="B568" s="219"/>
      <c r="C568" s="15"/>
      <c r="D568" s="15"/>
      <c r="E568" s="15"/>
      <c r="F568" s="71"/>
      <c r="G568" s="15"/>
      <c r="H568" s="15"/>
      <c r="I568" s="28"/>
      <c r="J568" s="71"/>
      <c r="K568" s="35"/>
      <c r="L568" s="35"/>
      <c r="M568" s="35"/>
      <c r="N568" s="71"/>
      <c r="O568" s="15"/>
      <c r="P568" s="15"/>
      <c r="Q568" s="28"/>
      <c r="R568" s="71"/>
      <c r="S568" s="173"/>
      <c r="T568" s="219"/>
      <c r="U568" s="15"/>
      <c r="V568" s="15"/>
      <c r="W568" s="15"/>
      <c r="X568" s="165"/>
      <c r="Y568" s="15"/>
      <c r="Z568" s="15"/>
      <c r="AA568" s="28"/>
      <c r="AB568" s="71"/>
      <c r="AC568" s="35"/>
      <c r="AD568" s="35"/>
      <c r="AE568" s="35"/>
      <c r="AF568" s="71"/>
      <c r="AG568" s="15"/>
      <c r="AH568" s="15"/>
      <c r="AI568" s="15"/>
      <c r="AJ568" s="71"/>
      <c r="AK568" s="173"/>
      <c r="AL568" s="219"/>
      <c r="AM568" s="15"/>
      <c r="AN568" s="15"/>
      <c r="AO568" s="15"/>
      <c r="AP568" s="165"/>
      <c r="AQ568" s="15"/>
      <c r="AR568" s="15"/>
      <c r="AS568" s="28"/>
      <c r="AT568" s="71"/>
      <c r="AU568" s="35"/>
      <c r="AV568" s="35"/>
      <c r="AW568" s="35"/>
      <c r="AX568" s="71"/>
      <c r="AY568" s="15"/>
      <c r="AZ568" s="15"/>
      <c r="BA568" s="28"/>
      <c r="BB568" s="71"/>
      <c r="BC568" s="173"/>
      <c r="BD568" s="220"/>
      <c r="BH568" s="221"/>
      <c r="BK568" s="50"/>
      <c r="BL568" s="115"/>
      <c r="BM568" s="43"/>
      <c r="BN568" s="43"/>
      <c r="BO568" s="43"/>
      <c r="BP568" s="115"/>
      <c r="BS568" s="50"/>
      <c r="BT568" s="115"/>
      <c r="BU568" s="222"/>
      <c r="BV568" s="223"/>
      <c r="BZ568" s="221"/>
      <c r="CC568" s="50"/>
      <c r="CD568" s="115"/>
      <c r="CE568" s="43"/>
      <c r="CF568" s="43"/>
      <c r="CG568" s="43"/>
      <c r="CH568" s="115"/>
      <c r="CK568" s="50"/>
      <c r="CL568" s="115"/>
      <c r="CM568" s="222"/>
      <c r="CN568" s="223"/>
      <c r="CR568" s="221"/>
      <c r="CU568" s="50"/>
      <c r="CV568" s="115"/>
      <c r="CW568" s="43"/>
      <c r="CX568" s="43"/>
      <c r="CY568" s="43"/>
      <c r="CZ568" s="115"/>
      <c r="DC568" s="50"/>
      <c r="DD568" s="115"/>
      <c r="DE568" s="222"/>
      <c r="DF568" s="223"/>
      <c r="DJ568" s="221"/>
      <c r="DM568" s="50"/>
      <c r="DN568" s="115"/>
      <c r="DO568" s="43"/>
      <c r="DP568" s="43"/>
      <c r="DQ568" s="43"/>
      <c r="DR568" s="115"/>
      <c r="DU568" s="50"/>
      <c r="DV568" s="115"/>
      <c r="DW568" s="222"/>
      <c r="DX568" s="223"/>
      <c r="EB568" s="221"/>
      <c r="EE568" s="50"/>
      <c r="EF568" s="115"/>
      <c r="EG568" s="43"/>
      <c r="EH568" s="43"/>
      <c r="EI568" s="43"/>
      <c r="EJ568" s="115"/>
      <c r="EM568" s="50"/>
      <c r="EN568" s="115"/>
      <c r="EO568" s="222"/>
      <c r="EP568" s="223"/>
      <c r="ET568" s="221"/>
      <c r="EW568" s="50"/>
      <c r="EX568" s="115"/>
      <c r="EY568" s="43"/>
      <c r="EZ568" s="43"/>
      <c r="FA568" s="43"/>
      <c r="FB568" s="115"/>
      <c r="FE568" s="50"/>
      <c r="FF568" s="115"/>
      <c r="FG568" s="222"/>
      <c r="FH568" s="223"/>
      <c r="FL568" s="221"/>
      <c r="FO568" s="50"/>
      <c r="FP568" s="115"/>
      <c r="FQ568" s="43"/>
      <c r="FR568" s="43"/>
      <c r="FS568" s="43"/>
      <c r="FT568" s="115"/>
      <c r="FW568" s="50"/>
      <c r="FX568" s="115"/>
      <c r="FY568" s="222"/>
      <c r="FZ568" s="223"/>
      <c r="GD568" s="221"/>
      <c r="GG568" s="50"/>
      <c r="GH568" s="115"/>
      <c r="GI568" s="43"/>
      <c r="GJ568" s="43"/>
      <c r="GK568" s="43"/>
      <c r="GL568" s="115"/>
      <c r="GO568" s="50"/>
      <c r="GP568" s="115"/>
      <c r="GQ568" s="222"/>
    </row>
    <row r="569">
      <c r="A569" s="218"/>
      <c r="B569" s="219"/>
      <c r="C569" s="15"/>
      <c r="D569" s="15"/>
      <c r="E569" s="15"/>
      <c r="F569" s="71"/>
      <c r="G569" s="15"/>
      <c r="H569" s="15"/>
      <c r="I569" s="28"/>
      <c r="J569" s="71"/>
      <c r="K569" s="35"/>
      <c r="L569" s="35"/>
      <c r="M569" s="35"/>
      <c r="N569" s="71"/>
      <c r="O569" s="15"/>
      <c r="P569" s="15"/>
      <c r="Q569" s="28"/>
      <c r="R569" s="71"/>
      <c r="S569" s="173"/>
      <c r="T569" s="219"/>
      <c r="U569" s="15"/>
      <c r="V569" s="15"/>
      <c r="W569" s="15"/>
      <c r="X569" s="165"/>
      <c r="Y569" s="15"/>
      <c r="Z569" s="15"/>
      <c r="AA569" s="28"/>
      <c r="AB569" s="71"/>
      <c r="AC569" s="35"/>
      <c r="AD569" s="35"/>
      <c r="AE569" s="35"/>
      <c r="AF569" s="71"/>
      <c r="AG569" s="15"/>
      <c r="AH569" s="15"/>
      <c r="AI569" s="15"/>
      <c r="AJ569" s="71"/>
      <c r="AK569" s="173"/>
      <c r="AL569" s="219"/>
      <c r="AM569" s="15"/>
      <c r="AN569" s="15"/>
      <c r="AO569" s="15"/>
      <c r="AP569" s="165"/>
      <c r="AQ569" s="15"/>
      <c r="AR569" s="15"/>
      <c r="AS569" s="28"/>
      <c r="AT569" s="71"/>
      <c r="AU569" s="35"/>
      <c r="AV569" s="35"/>
      <c r="AW569" s="35"/>
      <c r="AX569" s="71"/>
      <c r="AY569" s="15"/>
      <c r="AZ569" s="15"/>
      <c r="BA569" s="28"/>
      <c r="BB569" s="71"/>
      <c r="BC569" s="173"/>
      <c r="BD569" s="220"/>
      <c r="BH569" s="221"/>
      <c r="BK569" s="50"/>
      <c r="BL569" s="115"/>
      <c r="BM569" s="43"/>
      <c r="BN569" s="43"/>
      <c r="BO569" s="43"/>
      <c r="BP569" s="115"/>
      <c r="BS569" s="50"/>
      <c r="BT569" s="115"/>
      <c r="BU569" s="222"/>
      <c r="BV569" s="223"/>
      <c r="BZ569" s="221"/>
      <c r="CC569" s="50"/>
      <c r="CD569" s="115"/>
      <c r="CE569" s="43"/>
      <c r="CF569" s="43"/>
      <c r="CG569" s="43"/>
      <c r="CH569" s="115"/>
      <c r="CK569" s="50"/>
      <c r="CL569" s="115"/>
      <c r="CM569" s="222"/>
      <c r="CN569" s="223"/>
      <c r="CR569" s="221"/>
      <c r="CU569" s="50"/>
      <c r="CV569" s="115"/>
      <c r="CW569" s="43"/>
      <c r="CX569" s="43"/>
      <c r="CY569" s="43"/>
      <c r="CZ569" s="115"/>
      <c r="DC569" s="50"/>
      <c r="DD569" s="115"/>
      <c r="DE569" s="222"/>
      <c r="DF569" s="223"/>
      <c r="DJ569" s="221"/>
      <c r="DM569" s="50"/>
      <c r="DN569" s="115"/>
      <c r="DO569" s="43"/>
      <c r="DP569" s="43"/>
      <c r="DQ569" s="43"/>
      <c r="DR569" s="115"/>
      <c r="DU569" s="50"/>
      <c r="DV569" s="115"/>
      <c r="DW569" s="222"/>
      <c r="DX569" s="223"/>
      <c r="EB569" s="221"/>
      <c r="EE569" s="50"/>
      <c r="EF569" s="115"/>
      <c r="EG569" s="43"/>
      <c r="EH569" s="43"/>
      <c r="EI569" s="43"/>
      <c r="EJ569" s="115"/>
      <c r="EM569" s="50"/>
      <c r="EN569" s="115"/>
      <c r="EO569" s="222"/>
      <c r="EP569" s="223"/>
      <c r="ET569" s="221"/>
      <c r="EW569" s="50"/>
      <c r="EX569" s="115"/>
      <c r="EY569" s="43"/>
      <c r="EZ569" s="43"/>
      <c r="FA569" s="43"/>
      <c r="FB569" s="115"/>
      <c r="FE569" s="50"/>
      <c r="FF569" s="115"/>
      <c r="FG569" s="222"/>
      <c r="FH569" s="223"/>
      <c r="FL569" s="221"/>
      <c r="FO569" s="50"/>
      <c r="FP569" s="115"/>
      <c r="FQ569" s="43"/>
      <c r="FR569" s="43"/>
      <c r="FS569" s="43"/>
      <c r="FT569" s="115"/>
      <c r="FW569" s="50"/>
      <c r="FX569" s="115"/>
      <c r="FY569" s="222"/>
      <c r="FZ569" s="223"/>
      <c r="GD569" s="221"/>
      <c r="GG569" s="50"/>
      <c r="GH569" s="115"/>
      <c r="GI569" s="43"/>
      <c r="GJ569" s="43"/>
      <c r="GK569" s="43"/>
      <c r="GL569" s="115"/>
      <c r="GO569" s="50"/>
      <c r="GP569" s="115"/>
      <c r="GQ569" s="222"/>
    </row>
    <row r="570">
      <c r="A570" s="218"/>
      <c r="B570" s="219"/>
      <c r="C570" s="15"/>
      <c r="D570" s="15"/>
      <c r="E570" s="15"/>
      <c r="F570" s="71"/>
      <c r="G570" s="15"/>
      <c r="H570" s="15"/>
      <c r="I570" s="28"/>
      <c r="J570" s="71"/>
      <c r="K570" s="35"/>
      <c r="L570" s="35"/>
      <c r="M570" s="35"/>
      <c r="N570" s="71"/>
      <c r="O570" s="15"/>
      <c r="P570" s="15"/>
      <c r="Q570" s="28"/>
      <c r="R570" s="71"/>
      <c r="S570" s="173"/>
      <c r="T570" s="219"/>
      <c r="U570" s="15"/>
      <c r="V570" s="15"/>
      <c r="W570" s="15"/>
      <c r="X570" s="165"/>
      <c r="Y570" s="15"/>
      <c r="Z570" s="15"/>
      <c r="AA570" s="28"/>
      <c r="AB570" s="71"/>
      <c r="AC570" s="35"/>
      <c r="AD570" s="35"/>
      <c r="AE570" s="35"/>
      <c r="AF570" s="71"/>
      <c r="AG570" s="15"/>
      <c r="AH570" s="15"/>
      <c r="AI570" s="15"/>
      <c r="AJ570" s="71"/>
      <c r="AK570" s="173"/>
      <c r="AL570" s="219"/>
      <c r="AM570" s="15"/>
      <c r="AN570" s="15"/>
      <c r="AO570" s="15"/>
      <c r="AP570" s="165"/>
      <c r="AQ570" s="15"/>
      <c r="AR570" s="15"/>
      <c r="AS570" s="28"/>
      <c r="AT570" s="71"/>
      <c r="AU570" s="35"/>
      <c r="AV570" s="35"/>
      <c r="AW570" s="35"/>
      <c r="AX570" s="71"/>
      <c r="AY570" s="15"/>
      <c r="AZ570" s="15"/>
      <c r="BA570" s="28"/>
      <c r="BB570" s="71"/>
      <c r="BC570" s="173"/>
      <c r="BD570" s="220"/>
      <c r="BH570" s="221"/>
      <c r="BK570" s="50"/>
      <c r="BL570" s="115"/>
      <c r="BM570" s="43"/>
      <c r="BN570" s="43"/>
      <c r="BO570" s="43"/>
      <c r="BP570" s="115"/>
      <c r="BS570" s="50"/>
      <c r="BT570" s="115"/>
      <c r="BU570" s="222"/>
      <c r="BV570" s="223"/>
      <c r="BZ570" s="221"/>
      <c r="CC570" s="50"/>
      <c r="CD570" s="115"/>
      <c r="CE570" s="43"/>
      <c r="CF570" s="43"/>
      <c r="CG570" s="43"/>
      <c r="CH570" s="115"/>
      <c r="CK570" s="50"/>
      <c r="CL570" s="115"/>
      <c r="CM570" s="222"/>
      <c r="CN570" s="223"/>
      <c r="CR570" s="221"/>
      <c r="CU570" s="50"/>
      <c r="CV570" s="115"/>
      <c r="CW570" s="43"/>
      <c r="CX570" s="43"/>
      <c r="CY570" s="43"/>
      <c r="CZ570" s="115"/>
      <c r="DC570" s="50"/>
      <c r="DD570" s="115"/>
      <c r="DE570" s="222"/>
      <c r="DF570" s="223"/>
      <c r="DJ570" s="221"/>
      <c r="DM570" s="50"/>
      <c r="DN570" s="115"/>
      <c r="DO570" s="43"/>
      <c r="DP570" s="43"/>
      <c r="DQ570" s="43"/>
      <c r="DR570" s="115"/>
      <c r="DU570" s="50"/>
      <c r="DV570" s="115"/>
      <c r="DW570" s="222"/>
      <c r="DX570" s="223"/>
      <c r="EB570" s="221"/>
      <c r="EE570" s="50"/>
      <c r="EF570" s="115"/>
      <c r="EG570" s="43"/>
      <c r="EH570" s="43"/>
      <c r="EI570" s="43"/>
      <c r="EJ570" s="115"/>
      <c r="EM570" s="50"/>
      <c r="EN570" s="115"/>
      <c r="EO570" s="222"/>
      <c r="EP570" s="223"/>
      <c r="ET570" s="221"/>
      <c r="EW570" s="50"/>
      <c r="EX570" s="115"/>
      <c r="EY570" s="43"/>
      <c r="EZ570" s="43"/>
      <c r="FA570" s="43"/>
      <c r="FB570" s="115"/>
      <c r="FE570" s="50"/>
      <c r="FF570" s="115"/>
      <c r="FG570" s="222"/>
      <c r="FH570" s="223"/>
      <c r="FL570" s="221"/>
      <c r="FO570" s="50"/>
      <c r="FP570" s="115"/>
      <c r="FQ570" s="43"/>
      <c r="FR570" s="43"/>
      <c r="FS570" s="43"/>
      <c r="FT570" s="115"/>
      <c r="FW570" s="50"/>
      <c r="FX570" s="115"/>
      <c r="FY570" s="222"/>
      <c r="FZ570" s="223"/>
      <c r="GD570" s="221"/>
      <c r="GG570" s="50"/>
      <c r="GH570" s="115"/>
      <c r="GI570" s="43"/>
      <c r="GJ570" s="43"/>
      <c r="GK570" s="43"/>
      <c r="GL570" s="115"/>
      <c r="GO570" s="50"/>
      <c r="GP570" s="115"/>
      <c r="GQ570" s="222"/>
    </row>
    <row r="571">
      <c r="A571" s="218"/>
      <c r="B571" s="219"/>
      <c r="C571" s="15"/>
      <c r="D571" s="15"/>
      <c r="E571" s="15"/>
      <c r="F571" s="71"/>
      <c r="G571" s="15"/>
      <c r="H571" s="15"/>
      <c r="I571" s="28"/>
      <c r="J571" s="71"/>
      <c r="K571" s="35"/>
      <c r="L571" s="35"/>
      <c r="M571" s="35"/>
      <c r="N571" s="71"/>
      <c r="O571" s="15"/>
      <c r="P571" s="15"/>
      <c r="Q571" s="28"/>
      <c r="R571" s="71"/>
      <c r="S571" s="173"/>
      <c r="T571" s="219"/>
      <c r="U571" s="15"/>
      <c r="V571" s="15"/>
      <c r="W571" s="15"/>
      <c r="X571" s="165"/>
      <c r="Y571" s="15"/>
      <c r="Z571" s="15"/>
      <c r="AA571" s="28"/>
      <c r="AB571" s="71"/>
      <c r="AC571" s="35"/>
      <c r="AD571" s="35"/>
      <c r="AE571" s="35"/>
      <c r="AF571" s="71"/>
      <c r="AG571" s="15"/>
      <c r="AH571" s="15"/>
      <c r="AI571" s="15"/>
      <c r="AJ571" s="71"/>
      <c r="AK571" s="173"/>
      <c r="AL571" s="219"/>
      <c r="AM571" s="15"/>
      <c r="AN571" s="15"/>
      <c r="AO571" s="15"/>
      <c r="AP571" s="165"/>
      <c r="AQ571" s="15"/>
      <c r="AR571" s="15"/>
      <c r="AS571" s="28"/>
      <c r="AT571" s="71"/>
      <c r="AU571" s="35"/>
      <c r="AV571" s="35"/>
      <c r="AW571" s="35"/>
      <c r="AX571" s="71"/>
      <c r="AY571" s="15"/>
      <c r="AZ571" s="15"/>
      <c r="BA571" s="28"/>
      <c r="BB571" s="71"/>
      <c r="BC571" s="173"/>
      <c r="BD571" s="220"/>
      <c r="BH571" s="221"/>
      <c r="BK571" s="50"/>
      <c r="BL571" s="115"/>
      <c r="BM571" s="43"/>
      <c r="BN571" s="43"/>
      <c r="BO571" s="43"/>
      <c r="BP571" s="115"/>
      <c r="BS571" s="50"/>
      <c r="BT571" s="115"/>
      <c r="BU571" s="222"/>
      <c r="BV571" s="223"/>
      <c r="BZ571" s="221"/>
      <c r="CC571" s="50"/>
      <c r="CD571" s="115"/>
      <c r="CE571" s="43"/>
      <c r="CF571" s="43"/>
      <c r="CG571" s="43"/>
      <c r="CH571" s="115"/>
      <c r="CK571" s="50"/>
      <c r="CL571" s="115"/>
      <c r="CM571" s="222"/>
      <c r="CN571" s="223"/>
      <c r="CR571" s="221"/>
      <c r="CU571" s="50"/>
      <c r="CV571" s="115"/>
      <c r="CW571" s="43"/>
      <c r="CX571" s="43"/>
      <c r="CY571" s="43"/>
      <c r="CZ571" s="115"/>
      <c r="DC571" s="50"/>
      <c r="DD571" s="115"/>
      <c r="DE571" s="222"/>
      <c r="DF571" s="223"/>
      <c r="DJ571" s="221"/>
      <c r="DM571" s="50"/>
      <c r="DN571" s="115"/>
      <c r="DO571" s="43"/>
      <c r="DP571" s="43"/>
      <c r="DQ571" s="43"/>
      <c r="DR571" s="115"/>
      <c r="DU571" s="50"/>
      <c r="DV571" s="115"/>
      <c r="DW571" s="222"/>
      <c r="DX571" s="223"/>
      <c r="EB571" s="221"/>
      <c r="EE571" s="50"/>
      <c r="EF571" s="115"/>
      <c r="EG571" s="43"/>
      <c r="EH571" s="43"/>
      <c r="EI571" s="43"/>
      <c r="EJ571" s="115"/>
      <c r="EM571" s="50"/>
      <c r="EN571" s="115"/>
      <c r="EO571" s="222"/>
      <c r="EP571" s="223"/>
      <c r="ET571" s="221"/>
      <c r="EW571" s="50"/>
      <c r="EX571" s="115"/>
      <c r="EY571" s="43"/>
      <c r="EZ571" s="43"/>
      <c r="FA571" s="43"/>
      <c r="FB571" s="115"/>
      <c r="FE571" s="50"/>
      <c r="FF571" s="115"/>
      <c r="FG571" s="222"/>
      <c r="FH571" s="223"/>
      <c r="FL571" s="221"/>
      <c r="FO571" s="50"/>
      <c r="FP571" s="115"/>
      <c r="FQ571" s="43"/>
      <c r="FR571" s="43"/>
      <c r="FS571" s="43"/>
      <c r="FT571" s="115"/>
      <c r="FW571" s="50"/>
      <c r="FX571" s="115"/>
      <c r="FY571" s="222"/>
      <c r="FZ571" s="223"/>
      <c r="GD571" s="221"/>
      <c r="GG571" s="50"/>
      <c r="GH571" s="115"/>
      <c r="GI571" s="43"/>
      <c r="GJ571" s="43"/>
      <c r="GK571" s="43"/>
      <c r="GL571" s="115"/>
      <c r="GO571" s="50"/>
      <c r="GP571" s="115"/>
      <c r="GQ571" s="222"/>
    </row>
    <row r="572">
      <c r="A572" s="218"/>
      <c r="B572" s="219"/>
      <c r="C572" s="15"/>
      <c r="D572" s="15"/>
      <c r="E572" s="15"/>
      <c r="F572" s="71"/>
      <c r="G572" s="15"/>
      <c r="H572" s="15"/>
      <c r="I572" s="28"/>
      <c r="J572" s="71"/>
      <c r="K572" s="35"/>
      <c r="L572" s="35"/>
      <c r="M572" s="35"/>
      <c r="N572" s="71"/>
      <c r="O572" s="15"/>
      <c r="P572" s="15"/>
      <c r="Q572" s="28"/>
      <c r="R572" s="71"/>
      <c r="S572" s="173"/>
      <c r="T572" s="219"/>
      <c r="U572" s="15"/>
      <c r="V572" s="15"/>
      <c r="W572" s="15"/>
      <c r="X572" s="165"/>
      <c r="Y572" s="15"/>
      <c r="Z572" s="15"/>
      <c r="AA572" s="28"/>
      <c r="AB572" s="71"/>
      <c r="AC572" s="35"/>
      <c r="AD572" s="35"/>
      <c r="AE572" s="35"/>
      <c r="AF572" s="71"/>
      <c r="AG572" s="15"/>
      <c r="AH572" s="15"/>
      <c r="AI572" s="15"/>
      <c r="AJ572" s="71"/>
      <c r="AK572" s="173"/>
      <c r="AL572" s="219"/>
      <c r="AM572" s="15"/>
      <c r="AN572" s="15"/>
      <c r="AO572" s="15"/>
      <c r="AP572" s="165"/>
      <c r="AQ572" s="15"/>
      <c r="AR572" s="15"/>
      <c r="AS572" s="28"/>
      <c r="AT572" s="71"/>
      <c r="AU572" s="35"/>
      <c r="AV572" s="35"/>
      <c r="AW572" s="35"/>
      <c r="AX572" s="71"/>
      <c r="AY572" s="15"/>
      <c r="AZ572" s="15"/>
      <c r="BA572" s="28"/>
      <c r="BB572" s="71"/>
      <c r="BC572" s="173"/>
      <c r="BD572" s="220"/>
      <c r="BH572" s="221"/>
      <c r="BK572" s="50"/>
      <c r="BL572" s="115"/>
      <c r="BM572" s="43"/>
      <c r="BN572" s="43"/>
      <c r="BO572" s="43"/>
      <c r="BP572" s="115"/>
      <c r="BS572" s="50"/>
      <c r="BT572" s="115"/>
      <c r="BU572" s="222"/>
      <c r="BV572" s="223"/>
      <c r="BZ572" s="221"/>
      <c r="CC572" s="50"/>
      <c r="CD572" s="115"/>
      <c r="CE572" s="43"/>
      <c r="CF572" s="43"/>
      <c r="CG572" s="43"/>
      <c r="CH572" s="115"/>
      <c r="CK572" s="50"/>
      <c r="CL572" s="115"/>
      <c r="CM572" s="222"/>
      <c r="CN572" s="223"/>
      <c r="CR572" s="221"/>
      <c r="CU572" s="50"/>
      <c r="CV572" s="115"/>
      <c r="CW572" s="43"/>
      <c r="CX572" s="43"/>
      <c r="CY572" s="43"/>
      <c r="CZ572" s="115"/>
      <c r="DC572" s="50"/>
      <c r="DD572" s="115"/>
      <c r="DE572" s="222"/>
      <c r="DF572" s="223"/>
      <c r="DJ572" s="221"/>
      <c r="DM572" s="50"/>
      <c r="DN572" s="115"/>
      <c r="DO572" s="43"/>
      <c r="DP572" s="43"/>
      <c r="DQ572" s="43"/>
      <c r="DR572" s="115"/>
      <c r="DU572" s="50"/>
      <c r="DV572" s="115"/>
      <c r="DW572" s="222"/>
      <c r="DX572" s="223"/>
      <c r="EB572" s="221"/>
      <c r="EE572" s="50"/>
      <c r="EF572" s="115"/>
      <c r="EG572" s="43"/>
      <c r="EH572" s="43"/>
      <c r="EI572" s="43"/>
      <c r="EJ572" s="115"/>
      <c r="EM572" s="50"/>
      <c r="EN572" s="115"/>
      <c r="EO572" s="222"/>
      <c r="EP572" s="223"/>
      <c r="ET572" s="221"/>
      <c r="EW572" s="50"/>
      <c r="EX572" s="115"/>
      <c r="EY572" s="43"/>
      <c r="EZ572" s="43"/>
      <c r="FA572" s="43"/>
      <c r="FB572" s="115"/>
      <c r="FE572" s="50"/>
      <c r="FF572" s="115"/>
      <c r="FG572" s="222"/>
      <c r="FH572" s="223"/>
      <c r="FL572" s="221"/>
      <c r="FO572" s="50"/>
      <c r="FP572" s="115"/>
      <c r="FQ572" s="43"/>
      <c r="FR572" s="43"/>
      <c r="FS572" s="43"/>
      <c r="FT572" s="115"/>
      <c r="FW572" s="50"/>
      <c r="FX572" s="115"/>
      <c r="FY572" s="222"/>
      <c r="FZ572" s="223"/>
      <c r="GD572" s="221"/>
      <c r="GG572" s="50"/>
      <c r="GH572" s="115"/>
      <c r="GI572" s="43"/>
      <c r="GJ572" s="43"/>
      <c r="GK572" s="43"/>
      <c r="GL572" s="115"/>
      <c r="GO572" s="50"/>
      <c r="GP572" s="115"/>
      <c r="GQ572" s="222"/>
    </row>
    <row r="573">
      <c r="A573" s="218"/>
      <c r="B573" s="219"/>
      <c r="C573" s="15"/>
      <c r="D573" s="15"/>
      <c r="E573" s="15"/>
      <c r="F573" s="71"/>
      <c r="G573" s="15"/>
      <c r="H573" s="15"/>
      <c r="I573" s="28"/>
      <c r="J573" s="71"/>
      <c r="K573" s="35"/>
      <c r="L573" s="35"/>
      <c r="M573" s="35"/>
      <c r="N573" s="71"/>
      <c r="O573" s="15"/>
      <c r="P573" s="15"/>
      <c r="Q573" s="28"/>
      <c r="R573" s="71"/>
      <c r="S573" s="173"/>
      <c r="T573" s="219"/>
      <c r="U573" s="15"/>
      <c r="V573" s="15"/>
      <c r="W573" s="15"/>
      <c r="X573" s="165"/>
      <c r="Y573" s="15"/>
      <c r="Z573" s="15"/>
      <c r="AA573" s="28"/>
      <c r="AB573" s="71"/>
      <c r="AC573" s="35"/>
      <c r="AD573" s="35"/>
      <c r="AE573" s="35"/>
      <c r="AF573" s="71"/>
      <c r="AG573" s="15"/>
      <c r="AH573" s="15"/>
      <c r="AI573" s="15"/>
      <c r="AJ573" s="71"/>
      <c r="AK573" s="173"/>
      <c r="AL573" s="219"/>
      <c r="AM573" s="15"/>
      <c r="AN573" s="15"/>
      <c r="AO573" s="15"/>
      <c r="AP573" s="165"/>
      <c r="AQ573" s="15"/>
      <c r="AR573" s="15"/>
      <c r="AS573" s="28"/>
      <c r="AT573" s="71"/>
      <c r="AU573" s="35"/>
      <c r="AV573" s="35"/>
      <c r="AW573" s="35"/>
      <c r="AX573" s="71"/>
      <c r="AY573" s="15"/>
      <c r="AZ573" s="15"/>
      <c r="BA573" s="28"/>
      <c r="BB573" s="71"/>
      <c r="BC573" s="173"/>
      <c r="BD573" s="220"/>
      <c r="BH573" s="221"/>
      <c r="BK573" s="50"/>
      <c r="BL573" s="115"/>
      <c r="BM573" s="43"/>
      <c r="BN573" s="43"/>
      <c r="BO573" s="43"/>
      <c r="BP573" s="115"/>
      <c r="BS573" s="50"/>
      <c r="BT573" s="115"/>
      <c r="BU573" s="222"/>
      <c r="BV573" s="223"/>
      <c r="BZ573" s="221"/>
      <c r="CC573" s="50"/>
      <c r="CD573" s="115"/>
      <c r="CE573" s="43"/>
      <c r="CF573" s="43"/>
      <c r="CG573" s="43"/>
      <c r="CH573" s="115"/>
      <c r="CK573" s="50"/>
      <c r="CL573" s="115"/>
      <c r="CM573" s="222"/>
      <c r="CN573" s="223"/>
      <c r="CR573" s="221"/>
      <c r="CU573" s="50"/>
      <c r="CV573" s="115"/>
      <c r="CW573" s="43"/>
      <c r="CX573" s="43"/>
      <c r="CY573" s="43"/>
      <c r="CZ573" s="115"/>
      <c r="DC573" s="50"/>
      <c r="DD573" s="115"/>
      <c r="DE573" s="222"/>
      <c r="DF573" s="223"/>
      <c r="DJ573" s="221"/>
      <c r="DM573" s="50"/>
      <c r="DN573" s="115"/>
      <c r="DO573" s="43"/>
      <c r="DP573" s="43"/>
      <c r="DQ573" s="43"/>
      <c r="DR573" s="115"/>
      <c r="DU573" s="50"/>
      <c r="DV573" s="115"/>
      <c r="DW573" s="222"/>
      <c r="DX573" s="223"/>
      <c r="EB573" s="221"/>
      <c r="EE573" s="50"/>
      <c r="EF573" s="115"/>
      <c r="EG573" s="43"/>
      <c r="EH573" s="43"/>
      <c r="EI573" s="43"/>
      <c r="EJ573" s="115"/>
      <c r="EM573" s="50"/>
      <c r="EN573" s="115"/>
      <c r="EO573" s="222"/>
      <c r="EP573" s="223"/>
      <c r="ET573" s="221"/>
      <c r="EW573" s="50"/>
      <c r="EX573" s="115"/>
      <c r="EY573" s="43"/>
      <c r="EZ573" s="43"/>
      <c r="FA573" s="43"/>
      <c r="FB573" s="115"/>
      <c r="FE573" s="50"/>
      <c r="FF573" s="115"/>
      <c r="FG573" s="222"/>
      <c r="FH573" s="223"/>
      <c r="FL573" s="221"/>
      <c r="FO573" s="50"/>
      <c r="FP573" s="115"/>
      <c r="FQ573" s="43"/>
      <c r="FR573" s="43"/>
      <c r="FS573" s="43"/>
      <c r="FT573" s="115"/>
      <c r="FW573" s="50"/>
      <c r="FX573" s="115"/>
      <c r="FY573" s="222"/>
      <c r="FZ573" s="223"/>
      <c r="GD573" s="221"/>
      <c r="GG573" s="50"/>
      <c r="GH573" s="115"/>
      <c r="GI573" s="43"/>
      <c r="GJ573" s="43"/>
      <c r="GK573" s="43"/>
      <c r="GL573" s="115"/>
      <c r="GO573" s="50"/>
      <c r="GP573" s="115"/>
      <c r="GQ573" s="222"/>
    </row>
    <row r="574">
      <c r="A574" s="218"/>
      <c r="B574" s="219"/>
      <c r="C574" s="15"/>
      <c r="D574" s="15"/>
      <c r="E574" s="15"/>
      <c r="F574" s="71"/>
      <c r="G574" s="15"/>
      <c r="H574" s="15"/>
      <c r="I574" s="28"/>
      <c r="J574" s="71"/>
      <c r="K574" s="35"/>
      <c r="L574" s="35"/>
      <c r="M574" s="35"/>
      <c r="N574" s="71"/>
      <c r="O574" s="15"/>
      <c r="P574" s="15"/>
      <c r="Q574" s="28"/>
      <c r="R574" s="71"/>
      <c r="S574" s="173"/>
      <c r="T574" s="219"/>
      <c r="U574" s="15"/>
      <c r="V574" s="15"/>
      <c r="W574" s="15"/>
      <c r="X574" s="165"/>
      <c r="Y574" s="15"/>
      <c r="Z574" s="15"/>
      <c r="AA574" s="28"/>
      <c r="AB574" s="71"/>
      <c r="AC574" s="35"/>
      <c r="AD574" s="35"/>
      <c r="AE574" s="35"/>
      <c r="AF574" s="71"/>
      <c r="AG574" s="15"/>
      <c r="AH574" s="15"/>
      <c r="AI574" s="15"/>
      <c r="AJ574" s="71"/>
      <c r="AK574" s="173"/>
      <c r="AL574" s="219"/>
      <c r="AM574" s="15"/>
      <c r="AN574" s="15"/>
      <c r="AO574" s="15"/>
      <c r="AP574" s="165"/>
      <c r="AQ574" s="15"/>
      <c r="AR574" s="15"/>
      <c r="AS574" s="28"/>
      <c r="AT574" s="71"/>
      <c r="AU574" s="35"/>
      <c r="AV574" s="35"/>
      <c r="AW574" s="35"/>
      <c r="AX574" s="71"/>
      <c r="AY574" s="15"/>
      <c r="AZ574" s="15"/>
      <c r="BA574" s="28"/>
      <c r="BB574" s="71"/>
      <c r="BC574" s="173"/>
      <c r="BD574" s="220"/>
      <c r="BH574" s="221"/>
      <c r="BK574" s="50"/>
      <c r="BL574" s="115"/>
      <c r="BM574" s="43"/>
      <c r="BN574" s="43"/>
      <c r="BO574" s="43"/>
      <c r="BP574" s="115"/>
      <c r="BS574" s="50"/>
      <c r="BT574" s="115"/>
      <c r="BU574" s="222"/>
      <c r="BV574" s="223"/>
      <c r="BZ574" s="221"/>
      <c r="CC574" s="50"/>
      <c r="CD574" s="115"/>
      <c r="CE574" s="43"/>
      <c r="CF574" s="43"/>
      <c r="CG574" s="43"/>
      <c r="CH574" s="115"/>
      <c r="CK574" s="50"/>
      <c r="CL574" s="115"/>
      <c r="CM574" s="222"/>
      <c r="CN574" s="223"/>
      <c r="CR574" s="221"/>
      <c r="CU574" s="50"/>
      <c r="CV574" s="115"/>
      <c r="CW574" s="43"/>
      <c r="CX574" s="43"/>
      <c r="CY574" s="43"/>
      <c r="CZ574" s="115"/>
      <c r="DC574" s="50"/>
      <c r="DD574" s="115"/>
      <c r="DE574" s="222"/>
      <c r="DF574" s="223"/>
      <c r="DJ574" s="221"/>
      <c r="DM574" s="50"/>
      <c r="DN574" s="115"/>
      <c r="DO574" s="43"/>
      <c r="DP574" s="43"/>
      <c r="DQ574" s="43"/>
      <c r="DR574" s="115"/>
      <c r="DU574" s="50"/>
      <c r="DV574" s="115"/>
      <c r="DW574" s="222"/>
      <c r="DX574" s="223"/>
      <c r="EB574" s="221"/>
      <c r="EE574" s="50"/>
      <c r="EF574" s="115"/>
      <c r="EG574" s="43"/>
      <c r="EH574" s="43"/>
      <c r="EI574" s="43"/>
      <c r="EJ574" s="115"/>
      <c r="EM574" s="50"/>
      <c r="EN574" s="115"/>
      <c r="EO574" s="222"/>
      <c r="EP574" s="223"/>
      <c r="ET574" s="221"/>
      <c r="EW574" s="50"/>
      <c r="EX574" s="115"/>
      <c r="EY574" s="43"/>
      <c r="EZ574" s="43"/>
      <c r="FA574" s="43"/>
      <c r="FB574" s="115"/>
      <c r="FE574" s="50"/>
      <c r="FF574" s="115"/>
      <c r="FG574" s="222"/>
      <c r="FH574" s="223"/>
      <c r="FL574" s="221"/>
      <c r="FO574" s="50"/>
      <c r="FP574" s="115"/>
      <c r="FQ574" s="43"/>
      <c r="FR574" s="43"/>
      <c r="FS574" s="43"/>
      <c r="FT574" s="115"/>
      <c r="FW574" s="50"/>
      <c r="FX574" s="115"/>
      <c r="FY574" s="222"/>
      <c r="FZ574" s="223"/>
      <c r="GD574" s="221"/>
      <c r="GG574" s="50"/>
      <c r="GH574" s="115"/>
      <c r="GI574" s="43"/>
      <c r="GJ574" s="43"/>
      <c r="GK574" s="43"/>
      <c r="GL574" s="115"/>
      <c r="GO574" s="50"/>
      <c r="GP574" s="115"/>
      <c r="GQ574" s="222"/>
    </row>
    <row r="575">
      <c r="A575" s="218"/>
      <c r="B575" s="219"/>
      <c r="C575" s="15"/>
      <c r="D575" s="15"/>
      <c r="E575" s="15"/>
      <c r="F575" s="71"/>
      <c r="G575" s="15"/>
      <c r="H575" s="15"/>
      <c r="I575" s="28"/>
      <c r="J575" s="71"/>
      <c r="K575" s="35"/>
      <c r="L575" s="35"/>
      <c r="M575" s="35"/>
      <c r="N575" s="71"/>
      <c r="O575" s="15"/>
      <c r="P575" s="15"/>
      <c r="Q575" s="28"/>
      <c r="R575" s="71"/>
      <c r="S575" s="173"/>
      <c r="T575" s="219"/>
      <c r="U575" s="15"/>
      <c r="V575" s="15"/>
      <c r="W575" s="15"/>
      <c r="X575" s="165"/>
      <c r="Y575" s="15"/>
      <c r="Z575" s="15"/>
      <c r="AA575" s="28"/>
      <c r="AB575" s="71"/>
      <c r="AC575" s="35"/>
      <c r="AD575" s="35"/>
      <c r="AE575" s="35"/>
      <c r="AF575" s="71"/>
      <c r="AG575" s="15"/>
      <c r="AH575" s="15"/>
      <c r="AI575" s="15"/>
      <c r="AJ575" s="71"/>
      <c r="AK575" s="173"/>
      <c r="AL575" s="219"/>
      <c r="AM575" s="15"/>
      <c r="AN575" s="15"/>
      <c r="AO575" s="15"/>
      <c r="AP575" s="165"/>
      <c r="AQ575" s="15"/>
      <c r="AR575" s="15"/>
      <c r="AS575" s="28"/>
      <c r="AT575" s="71"/>
      <c r="AU575" s="35"/>
      <c r="AV575" s="35"/>
      <c r="AW575" s="35"/>
      <c r="AX575" s="71"/>
      <c r="AY575" s="15"/>
      <c r="AZ575" s="15"/>
      <c r="BA575" s="28"/>
      <c r="BB575" s="71"/>
      <c r="BC575" s="173"/>
      <c r="BD575" s="220"/>
      <c r="BH575" s="221"/>
      <c r="BK575" s="50"/>
      <c r="BL575" s="115"/>
      <c r="BM575" s="43"/>
      <c r="BN575" s="43"/>
      <c r="BO575" s="43"/>
      <c r="BP575" s="115"/>
      <c r="BS575" s="50"/>
      <c r="BT575" s="115"/>
      <c r="BU575" s="222"/>
      <c r="BV575" s="223"/>
      <c r="BZ575" s="221"/>
      <c r="CC575" s="50"/>
      <c r="CD575" s="115"/>
      <c r="CE575" s="43"/>
      <c r="CF575" s="43"/>
      <c r="CG575" s="43"/>
      <c r="CH575" s="115"/>
      <c r="CK575" s="50"/>
      <c r="CL575" s="115"/>
      <c r="CM575" s="222"/>
      <c r="CN575" s="223"/>
      <c r="CR575" s="221"/>
      <c r="CU575" s="50"/>
      <c r="CV575" s="115"/>
      <c r="CW575" s="43"/>
      <c r="CX575" s="43"/>
      <c r="CY575" s="43"/>
      <c r="CZ575" s="115"/>
      <c r="DC575" s="50"/>
      <c r="DD575" s="115"/>
      <c r="DE575" s="222"/>
      <c r="DF575" s="223"/>
      <c r="DJ575" s="221"/>
      <c r="DM575" s="50"/>
      <c r="DN575" s="115"/>
      <c r="DO575" s="43"/>
      <c r="DP575" s="43"/>
      <c r="DQ575" s="43"/>
      <c r="DR575" s="115"/>
      <c r="DU575" s="50"/>
      <c r="DV575" s="115"/>
      <c r="DW575" s="222"/>
      <c r="DX575" s="223"/>
      <c r="EB575" s="221"/>
      <c r="EE575" s="50"/>
      <c r="EF575" s="115"/>
      <c r="EG575" s="43"/>
      <c r="EH575" s="43"/>
      <c r="EI575" s="43"/>
      <c r="EJ575" s="115"/>
      <c r="EM575" s="50"/>
      <c r="EN575" s="115"/>
      <c r="EO575" s="222"/>
      <c r="EP575" s="223"/>
      <c r="ET575" s="221"/>
      <c r="EW575" s="50"/>
      <c r="EX575" s="115"/>
      <c r="EY575" s="43"/>
      <c r="EZ575" s="43"/>
      <c r="FA575" s="43"/>
      <c r="FB575" s="115"/>
      <c r="FE575" s="50"/>
      <c r="FF575" s="115"/>
      <c r="FG575" s="222"/>
      <c r="FH575" s="223"/>
      <c r="FL575" s="221"/>
      <c r="FO575" s="50"/>
      <c r="FP575" s="115"/>
      <c r="FQ575" s="43"/>
      <c r="FR575" s="43"/>
      <c r="FS575" s="43"/>
      <c r="FT575" s="115"/>
      <c r="FW575" s="50"/>
      <c r="FX575" s="115"/>
      <c r="FY575" s="222"/>
      <c r="FZ575" s="223"/>
      <c r="GD575" s="221"/>
      <c r="GG575" s="50"/>
      <c r="GH575" s="115"/>
      <c r="GI575" s="43"/>
      <c r="GJ575" s="43"/>
      <c r="GK575" s="43"/>
      <c r="GL575" s="115"/>
      <c r="GO575" s="50"/>
      <c r="GP575" s="115"/>
      <c r="GQ575" s="222"/>
    </row>
    <row r="576">
      <c r="A576" s="218"/>
      <c r="B576" s="219"/>
      <c r="C576" s="15"/>
      <c r="D576" s="15"/>
      <c r="E576" s="15"/>
      <c r="F576" s="71"/>
      <c r="G576" s="15"/>
      <c r="H576" s="15"/>
      <c r="I576" s="28"/>
      <c r="J576" s="71"/>
      <c r="K576" s="35"/>
      <c r="L576" s="35"/>
      <c r="M576" s="35"/>
      <c r="N576" s="71"/>
      <c r="O576" s="15"/>
      <c r="P576" s="15"/>
      <c r="Q576" s="28"/>
      <c r="R576" s="71"/>
      <c r="S576" s="173"/>
      <c r="T576" s="219"/>
      <c r="U576" s="15"/>
      <c r="V576" s="15"/>
      <c r="W576" s="15"/>
      <c r="X576" s="165"/>
      <c r="Y576" s="15"/>
      <c r="Z576" s="15"/>
      <c r="AA576" s="28"/>
      <c r="AB576" s="71"/>
      <c r="AC576" s="35"/>
      <c r="AD576" s="35"/>
      <c r="AE576" s="35"/>
      <c r="AF576" s="71"/>
      <c r="AG576" s="15"/>
      <c r="AH576" s="15"/>
      <c r="AI576" s="15"/>
      <c r="AJ576" s="71"/>
      <c r="AK576" s="173"/>
      <c r="AL576" s="219"/>
      <c r="AM576" s="15"/>
      <c r="AN576" s="15"/>
      <c r="AO576" s="15"/>
      <c r="AP576" s="165"/>
      <c r="AQ576" s="15"/>
      <c r="AR576" s="15"/>
      <c r="AS576" s="28"/>
      <c r="AT576" s="71"/>
      <c r="AU576" s="35"/>
      <c r="AV576" s="35"/>
      <c r="AW576" s="35"/>
      <c r="AX576" s="71"/>
      <c r="AY576" s="15"/>
      <c r="AZ576" s="15"/>
      <c r="BA576" s="28"/>
      <c r="BB576" s="71"/>
      <c r="BC576" s="173"/>
      <c r="BD576" s="220"/>
      <c r="BH576" s="221"/>
      <c r="BK576" s="50"/>
      <c r="BL576" s="115"/>
      <c r="BM576" s="43"/>
      <c r="BN576" s="43"/>
      <c r="BO576" s="43"/>
      <c r="BP576" s="115"/>
      <c r="BS576" s="50"/>
      <c r="BT576" s="115"/>
      <c r="BU576" s="222"/>
      <c r="BV576" s="223"/>
      <c r="BZ576" s="221"/>
      <c r="CC576" s="50"/>
      <c r="CD576" s="115"/>
      <c r="CE576" s="43"/>
      <c r="CF576" s="43"/>
      <c r="CG576" s="43"/>
      <c r="CH576" s="115"/>
      <c r="CK576" s="50"/>
      <c r="CL576" s="115"/>
      <c r="CM576" s="222"/>
      <c r="CN576" s="223"/>
      <c r="CR576" s="221"/>
      <c r="CU576" s="50"/>
      <c r="CV576" s="115"/>
      <c r="CW576" s="43"/>
      <c r="CX576" s="43"/>
      <c r="CY576" s="43"/>
      <c r="CZ576" s="115"/>
      <c r="DC576" s="50"/>
      <c r="DD576" s="115"/>
      <c r="DE576" s="222"/>
      <c r="DF576" s="223"/>
      <c r="DJ576" s="221"/>
      <c r="DM576" s="50"/>
      <c r="DN576" s="115"/>
      <c r="DO576" s="43"/>
      <c r="DP576" s="43"/>
      <c r="DQ576" s="43"/>
      <c r="DR576" s="115"/>
      <c r="DU576" s="50"/>
      <c r="DV576" s="115"/>
      <c r="DW576" s="222"/>
      <c r="DX576" s="223"/>
      <c r="EB576" s="221"/>
      <c r="EE576" s="50"/>
      <c r="EF576" s="115"/>
      <c r="EG576" s="43"/>
      <c r="EH576" s="43"/>
      <c r="EI576" s="43"/>
      <c r="EJ576" s="115"/>
      <c r="EM576" s="50"/>
      <c r="EN576" s="115"/>
      <c r="EO576" s="222"/>
      <c r="EP576" s="223"/>
      <c r="ET576" s="221"/>
      <c r="EW576" s="50"/>
      <c r="EX576" s="115"/>
      <c r="EY576" s="43"/>
      <c r="EZ576" s="43"/>
      <c r="FA576" s="43"/>
      <c r="FB576" s="115"/>
      <c r="FE576" s="50"/>
      <c r="FF576" s="115"/>
      <c r="FG576" s="222"/>
      <c r="FH576" s="223"/>
      <c r="FL576" s="221"/>
      <c r="FO576" s="50"/>
      <c r="FP576" s="115"/>
      <c r="FQ576" s="43"/>
      <c r="FR576" s="43"/>
      <c r="FS576" s="43"/>
      <c r="FT576" s="115"/>
      <c r="FW576" s="50"/>
      <c r="FX576" s="115"/>
      <c r="FY576" s="222"/>
      <c r="FZ576" s="223"/>
      <c r="GD576" s="221"/>
      <c r="GG576" s="50"/>
      <c r="GH576" s="115"/>
      <c r="GI576" s="43"/>
      <c r="GJ576" s="43"/>
      <c r="GK576" s="43"/>
      <c r="GL576" s="115"/>
      <c r="GO576" s="50"/>
      <c r="GP576" s="115"/>
      <c r="GQ576" s="222"/>
    </row>
    <row r="577">
      <c r="A577" s="218"/>
      <c r="B577" s="219"/>
      <c r="C577" s="15"/>
      <c r="D577" s="15"/>
      <c r="E577" s="15"/>
      <c r="F577" s="71"/>
      <c r="G577" s="15"/>
      <c r="H577" s="15"/>
      <c r="I577" s="28"/>
      <c r="J577" s="71"/>
      <c r="K577" s="35"/>
      <c r="L577" s="35"/>
      <c r="M577" s="35"/>
      <c r="N577" s="71"/>
      <c r="O577" s="15"/>
      <c r="P577" s="15"/>
      <c r="Q577" s="28"/>
      <c r="R577" s="71"/>
      <c r="S577" s="173"/>
      <c r="T577" s="219"/>
      <c r="U577" s="15"/>
      <c r="V577" s="15"/>
      <c r="W577" s="15"/>
      <c r="X577" s="165"/>
      <c r="Y577" s="15"/>
      <c r="Z577" s="15"/>
      <c r="AA577" s="28"/>
      <c r="AB577" s="71"/>
      <c r="AC577" s="35"/>
      <c r="AD577" s="35"/>
      <c r="AE577" s="35"/>
      <c r="AF577" s="71"/>
      <c r="AG577" s="15"/>
      <c r="AH577" s="15"/>
      <c r="AI577" s="15"/>
      <c r="AJ577" s="71"/>
      <c r="AK577" s="173"/>
      <c r="AL577" s="219"/>
      <c r="AM577" s="15"/>
      <c r="AN577" s="15"/>
      <c r="AO577" s="15"/>
      <c r="AP577" s="165"/>
      <c r="AQ577" s="15"/>
      <c r="AR577" s="15"/>
      <c r="AS577" s="28"/>
      <c r="AT577" s="71"/>
      <c r="AU577" s="35"/>
      <c r="AV577" s="35"/>
      <c r="AW577" s="35"/>
      <c r="AX577" s="71"/>
      <c r="AY577" s="15"/>
      <c r="AZ577" s="15"/>
      <c r="BA577" s="28"/>
      <c r="BB577" s="71"/>
      <c r="BC577" s="173"/>
      <c r="BD577" s="220"/>
      <c r="BH577" s="221"/>
      <c r="BK577" s="50"/>
      <c r="BL577" s="115"/>
      <c r="BM577" s="43"/>
      <c r="BN577" s="43"/>
      <c r="BO577" s="43"/>
      <c r="BP577" s="115"/>
      <c r="BS577" s="50"/>
      <c r="BT577" s="115"/>
      <c r="BU577" s="222"/>
      <c r="BV577" s="223"/>
      <c r="BZ577" s="221"/>
      <c r="CC577" s="50"/>
      <c r="CD577" s="115"/>
      <c r="CE577" s="43"/>
      <c r="CF577" s="43"/>
      <c r="CG577" s="43"/>
      <c r="CH577" s="115"/>
      <c r="CK577" s="50"/>
      <c r="CL577" s="115"/>
      <c r="CM577" s="222"/>
      <c r="CN577" s="223"/>
      <c r="CR577" s="221"/>
      <c r="CU577" s="50"/>
      <c r="CV577" s="115"/>
      <c r="CW577" s="43"/>
      <c r="CX577" s="43"/>
      <c r="CY577" s="43"/>
      <c r="CZ577" s="115"/>
      <c r="DC577" s="50"/>
      <c r="DD577" s="115"/>
      <c r="DE577" s="222"/>
      <c r="DF577" s="223"/>
      <c r="DJ577" s="221"/>
      <c r="DM577" s="50"/>
      <c r="DN577" s="115"/>
      <c r="DO577" s="43"/>
      <c r="DP577" s="43"/>
      <c r="DQ577" s="43"/>
      <c r="DR577" s="115"/>
      <c r="DU577" s="50"/>
      <c r="DV577" s="115"/>
      <c r="DW577" s="222"/>
      <c r="DX577" s="223"/>
      <c r="EB577" s="221"/>
      <c r="EE577" s="50"/>
      <c r="EF577" s="115"/>
      <c r="EG577" s="43"/>
      <c r="EH577" s="43"/>
      <c r="EI577" s="43"/>
      <c r="EJ577" s="115"/>
      <c r="EM577" s="50"/>
      <c r="EN577" s="115"/>
      <c r="EO577" s="222"/>
      <c r="EP577" s="223"/>
      <c r="ET577" s="221"/>
      <c r="EW577" s="50"/>
      <c r="EX577" s="115"/>
      <c r="EY577" s="43"/>
      <c r="EZ577" s="43"/>
      <c r="FA577" s="43"/>
      <c r="FB577" s="115"/>
      <c r="FE577" s="50"/>
      <c r="FF577" s="115"/>
      <c r="FG577" s="222"/>
      <c r="FH577" s="223"/>
      <c r="FL577" s="221"/>
      <c r="FO577" s="50"/>
      <c r="FP577" s="115"/>
      <c r="FQ577" s="43"/>
      <c r="FR577" s="43"/>
      <c r="FS577" s="43"/>
      <c r="FT577" s="115"/>
      <c r="FW577" s="50"/>
      <c r="FX577" s="115"/>
      <c r="FY577" s="222"/>
      <c r="FZ577" s="223"/>
      <c r="GD577" s="221"/>
      <c r="GG577" s="50"/>
      <c r="GH577" s="115"/>
      <c r="GI577" s="43"/>
      <c r="GJ577" s="43"/>
      <c r="GK577" s="43"/>
      <c r="GL577" s="115"/>
      <c r="GO577" s="50"/>
      <c r="GP577" s="115"/>
      <c r="GQ577" s="222"/>
    </row>
    <row r="578">
      <c r="A578" s="218"/>
      <c r="B578" s="219"/>
      <c r="C578" s="15"/>
      <c r="D578" s="15"/>
      <c r="E578" s="15"/>
      <c r="F578" s="71"/>
      <c r="G578" s="15"/>
      <c r="H578" s="15"/>
      <c r="I578" s="28"/>
      <c r="J578" s="71"/>
      <c r="K578" s="35"/>
      <c r="L578" s="35"/>
      <c r="M578" s="35"/>
      <c r="N578" s="71"/>
      <c r="O578" s="15"/>
      <c r="P578" s="15"/>
      <c r="Q578" s="28"/>
      <c r="R578" s="71"/>
      <c r="S578" s="173"/>
      <c r="T578" s="219"/>
      <c r="U578" s="15"/>
      <c r="V578" s="15"/>
      <c r="W578" s="15"/>
      <c r="X578" s="165"/>
      <c r="Y578" s="15"/>
      <c r="Z578" s="15"/>
      <c r="AA578" s="28"/>
      <c r="AB578" s="71"/>
      <c r="AC578" s="35"/>
      <c r="AD578" s="35"/>
      <c r="AE578" s="35"/>
      <c r="AF578" s="71"/>
      <c r="AG578" s="15"/>
      <c r="AH578" s="15"/>
      <c r="AI578" s="15"/>
      <c r="AJ578" s="71"/>
      <c r="AK578" s="173"/>
      <c r="AL578" s="219"/>
      <c r="AM578" s="15"/>
      <c r="AN578" s="15"/>
      <c r="AO578" s="15"/>
      <c r="AP578" s="165"/>
      <c r="AQ578" s="15"/>
      <c r="AR578" s="15"/>
      <c r="AS578" s="28"/>
      <c r="AT578" s="71"/>
      <c r="AU578" s="35"/>
      <c r="AV578" s="35"/>
      <c r="AW578" s="35"/>
      <c r="AX578" s="71"/>
      <c r="AY578" s="15"/>
      <c r="AZ578" s="15"/>
      <c r="BA578" s="28"/>
      <c r="BB578" s="71"/>
      <c r="BC578" s="173"/>
      <c r="BD578" s="220"/>
      <c r="BH578" s="221"/>
      <c r="BK578" s="50"/>
      <c r="BL578" s="115"/>
      <c r="BM578" s="43"/>
      <c r="BN578" s="43"/>
      <c r="BO578" s="43"/>
      <c r="BP578" s="115"/>
      <c r="BS578" s="50"/>
      <c r="BT578" s="115"/>
      <c r="BU578" s="222"/>
      <c r="BV578" s="223"/>
      <c r="BZ578" s="221"/>
      <c r="CC578" s="50"/>
      <c r="CD578" s="115"/>
      <c r="CE578" s="43"/>
      <c r="CF578" s="43"/>
      <c r="CG578" s="43"/>
      <c r="CH578" s="115"/>
      <c r="CK578" s="50"/>
      <c r="CL578" s="115"/>
      <c r="CM578" s="222"/>
      <c r="CN578" s="223"/>
      <c r="CR578" s="221"/>
      <c r="CU578" s="50"/>
      <c r="CV578" s="115"/>
      <c r="CW578" s="43"/>
      <c r="CX578" s="43"/>
      <c r="CY578" s="43"/>
      <c r="CZ578" s="115"/>
      <c r="DC578" s="50"/>
      <c r="DD578" s="115"/>
      <c r="DE578" s="222"/>
      <c r="DF578" s="223"/>
      <c r="DJ578" s="221"/>
      <c r="DM578" s="50"/>
      <c r="DN578" s="115"/>
      <c r="DO578" s="43"/>
      <c r="DP578" s="43"/>
      <c r="DQ578" s="43"/>
      <c r="DR578" s="115"/>
      <c r="DU578" s="50"/>
      <c r="DV578" s="115"/>
      <c r="DW578" s="222"/>
      <c r="DX578" s="223"/>
      <c r="EB578" s="221"/>
      <c r="EE578" s="50"/>
      <c r="EF578" s="115"/>
      <c r="EG578" s="43"/>
      <c r="EH578" s="43"/>
      <c r="EI578" s="43"/>
      <c r="EJ578" s="115"/>
      <c r="EM578" s="50"/>
      <c r="EN578" s="115"/>
      <c r="EO578" s="222"/>
      <c r="EP578" s="223"/>
      <c r="ET578" s="221"/>
      <c r="EW578" s="50"/>
      <c r="EX578" s="115"/>
      <c r="EY578" s="43"/>
      <c r="EZ578" s="43"/>
      <c r="FA578" s="43"/>
      <c r="FB578" s="115"/>
      <c r="FE578" s="50"/>
      <c r="FF578" s="115"/>
      <c r="FG578" s="222"/>
      <c r="FH578" s="223"/>
      <c r="FL578" s="221"/>
      <c r="FO578" s="50"/>
      <c r="FP578" s="115"/>
      <c r="FQ578" s="43"/>
      <c r="FR578" s="43"/>
      <c r="FS578" s="43"/>
      <c r="FT578" s="115"/>
      <c r="FW578" s="50"/>
      <c r="FX578" s="115"/>
      <c r="FY578" s="222"/>
      <c r="FZ578" s="223"/>
      <c r="GD578" s="221"/>
      <c r="GG578" s="50"/>
      <c r="GH578" s="115"/>
      <c r="GI578" s="43"/>
      <c r="GJ578" s="43"/>
      <c r="GK578" s="43"/>
      <c r="GL578" s="115"/>
      <c r="GO578" s="50"/>
      <c r="GP578" s="115"/>
      <c r="GQ578" s="222"/>
    </row>
    <row r="579">
      <c r="A579" s="218"/>
      <c r="B579" s="219"/>
      <c r="C579" s="15"/>
      <c r="D579" s="15"/>
      <c r="E579" s="15"/>
      <c r="F579" s="71"/>
      <c r="G579" s="15"/>
      <c r="H579" s="15"/>
      <c r="I579" s="28"/>
      <c r="J579" s="71"/>
      <c r="K579" s="35"/>
      <c r="L579" s="35"/>
      <c r="M579" s="35"/>
      <c r="N579" s="71"/>
      <c r="O579" s="15"/>
      <c r="P579" s="15"/>
      <c r="Q579" s="28"/>
      <c r="R579" s="71"/>
      <c r="S579" s="173"/>
      <c r="T579" s="219"/>
      <c r="U579" s="15"/>
      <c r="V579" s="15"/>
      <c r="W579" s="15"/>
      <c r="X579" s="165"/>
      <c r="Y579" s="15"/>
      <c r="Z579" s="15"/>
      <c r="AA579" s="28"/>
      <c r="AB579" s="71"/>
      <c r="AC579" s="35"/>
      <c r="AD579" s="35"/>
      <c r="AE579" s="35"/>
      <c r="AF579" s="71"/>
      <c r="AG579" s="15"/>
      <c r="AH579" s="15"/>
      <c r="AI579" s="15"/>
      <c r="AJ579" s="71"/>
      <c r="AK579" s="173"/>
      <c r="AL579" s="219"/>
      <c r="AM579" s="15"/>
      <c r="AN579" s="15"/>
      <c r="AO579" s="15"/>
      <c r="AP579" s="165"/>
      <c r="AQ579" s="15"/>
      <c r="AR579" s="15"/>
      <c r="AS579" s="28"/>
      <c r="AT579" s="71"/>
      <c r="AU579" s="35"/>
      <c r="AV579" s="35"/>
      <c r="AW579" s="35"/>
      <c r="AX579" s="71"/>
      <c r="AY579" s="15"/>
      <c r="AZ579" s="15"/>
      <c r="BA579" s="28"/>
      <c r="BB579" s="71"/>
      <c r="BC579" s="173"/>
      <c r="BD579" s="220"/>
      <c r="BH579" s="221"/>
      <c r="BK579" s="50"/>
      <c r="BL579" s="115"/>
      <c r="BM579" s="43"/>
      <c r="BN579" s="43"/>
      <c r="BO579" s="43"/>
      <c r="BP579" s="115"/>
      <c r="BS579" s="50"/>
      <c r="BT579" s="115"/>
      <c r="BU579" s="222"/>
      <c r="BV579" s="223"/>
      <c r="BZ579" s="221"/>
      <c r="CC579" s="50"/>
      <c r="CD579" s="115"/>
      <c r="CE579" s="43"/>
      <c r="CF579" s="43"/>
      <c r="CG579" s="43"/>
      <c r="CH579" s="115"/>
      <c r="CK579" s="50"/>
      <c r="CL579" s="115"/>
      <c r="CM579" s="222"/>
      <c r="CN579" s="223"/>
      <c r="CR579" s="221"/>
      <c r="CU579" s="50"/>
      <c r="CV579" s="115"/>
      <c r="CW579" s="43"/>
      <c r="CX579" s="43"/>
      <c r="CY579" s="43"/>
      <c r="CZ579" s="115"/>
      <c r="DC579" s="50"/>
      <c r="DD579" s="115"/>
      <c r="DE579" s="222"/>
      <c r="DF579" s="223"/>
      <c r="DJ579" s="221"/>
      <c r="DM579" s="50"/>
      <c r="DN579" s="115"/>
      <c r="DO579" s="43"/>
      <c r="DP579" s="43"/>
      <c r="DQ579" s="43"/>
      <c r="DR579" s="115"/>
      <c r="DU579" s="50"/>
      <c r="DV579" s="115"/>
      <c r="DW579" s="222"/>
      <c r="DX579" s="223"/>
      <c r="EB579" s="221"/>
      <c r="EE579" s="50"/>
      <c r="EF579" s="115"/>
      <c r="EG579" s="43"/>
      <c r="EH579" s="43"/>
      <c r="EI579" s="43"/>
      <c r="EJ579" s="115"/>
      <c r="EM579" s="50"/>
      <c r="EN579" s="115"/>
      <c r="EO579" s="222"/>
      <c r="EP579" s="223"/>
      <c r="ET579" s="221"/>
      <c r="EW579" s="50"/>
      <c r="EX579" s="115"/>
      <c r="EY579" s="43"/>
      <c r="EZ579" s="43"/>
      <c r="FA579" s="43"/>
      <c r="FB579" s="115"/>
      <c r="FE579" s="50"/>
      <c r="FF579" s="115"/>
      <c r="FG579" s="222"/>
      <c r="FH579" s="223"/>
      <c r="FL579" s="221"/>
      <c r="FO579" s="50"/>
      <c r="FP579" s="115"/>
      <c r="FQ579" s="43"/>
      <c r="FR579" s="43"/>
      <c r="FS579" s="43"/>
      <c r="FT579" s="115"/>
      <c r="FW579" s="50"/>
      <c r="FX579" s="115"/>
      <c r="FY579" s="222"/>
      <c r="FZ579" s="223"/>
      <c r="GD579" s="221"/>
      <c r="GG579" s="50"/>
      <c r="GH579" s="115"/>
      <c r="GI579" s="43"/>
      <c r="GJ579" s="43"/>
      <c r="GK579" s="43"/>
      <c r="GL579" s="115"/>
      <c r="GO579" s="50"/>
      <c r="GP579" s="115"/>
      <c r="GQ579" s="222"/>
    </row>
    <row r="580">
      <c r="A580" s="218"/>
      <c r="B580" s="219"/>
      <c r="C580" s="15"/>
      <c r="D580" s="15"/>
      <c r="E580" s="15"/>
      <c r="F580" s="71"/>
      <c r="G580" s="15"/>
      <c r="H580" s="15"/>
      <c r="I580" s="28"/>
      <c r="J580" s="71"/>
      <c r="K580" s="35"/>
      <c r="L580" s="35"/>
      <c r="M580" s="35"/>
      <c r="N580" s="71"/>
      <c r="O580" s="15"/>
      <c r="P580" s="15"/>
      <c r="Q580" s="28"/>
      <c r="R580" s="71"/>
      <c r="S580" s="173"/>
      <c r="T580" s="219"/>
      <c r="U580" s="15"/>
      <c r="V580" s="15"/>
      <c r="W580" s="15"/>
      <c r="X580" s="165"/>
      <c r="Y580" s="15"/>
      <c r="Z580" s="15"/>
      <c r="AA580" s="28"/>
      <c r="AB580" s="71"/>
      <c r="AC580" s="35"/>
      <c r="AD580" s="35"/>
      <c r="AE580" s="35"/>
      <c r="AF580" s="71"/>
      <c r="AG580" s="15"/>
      <c r="AH580" s="15"/>
      <c r="AI580" s="15"/>
      <c r="AJ580" s="71"/>
      <c r="AK580" s="173"/>
      <c r="AL580" s="219"/>
      <c r="AM580" s="15"/>
      <c r="AN580" s="15"/>
      <c r="AO580" s="15"/>
      <c r="AP580" s="165"/>
      <c r="AQ580" s="15"/>
      <c r="AR580" s="15"/>
      <c r="AS580" s="28"/>
      <c r="AT580" s="71"/>
      <c r="AU580" s="35"/>
      <c r="AV580" s="35"/>
      <c r="AW580" s="35"/>
      <c r="AX580" s="71"/>
      <c r="AY580" s="15"/>
      <c r="AZ580" s="15"/>
      <c r="BA580" s="28"/>
      <c r="BB580" s="71"/>
      <c r="BC580" s="173"/>
      <c r="BD580" s="220"/>
      <c r="BH580" s="221"/>
      <c r="BK580" s="50"/>
      <c r="BL580" s="115"/>
      <c r="BM580" s="43"/>
      <c r="BN580" s="43"/>
      <c r="BO580" s="43"/>
      <c r="BP580" s="115"/>
      <c r="BS580" s="50"/>
      <c r="BT580" s="115"/>
      <c r="BU580" s="222"/>
      <c r="BV580" s="223"/>
      <c r="BZ580" s="221"/>
      <c r="CC580" s="50"/>
      <c r="CD580" s="115"/>
      <c r="CE580" s="43"/>
      <c r="CF580" s="43"/>
      <c r="CG580" s="43"/>
      <c r="CH580" s="115"/>
      <c r="CK580" s="50"/>
      <c r="CL580" s="115"/>
      <c r="CM580" s="222"/>
      <c r="CN580" s="223"/>
      <c r="CR580" s="221"/>
      <c r="CU580" s="50"/>
      <c r="CV580" s="115"/>
      <c r="CW580" s="43"/>
      <c r="CX580" s="43"/>
      <c r="CY580" s="43"/>
      <c r="CZ580" s="115"/>
      <c r="DC580" s="50"/>
      <c r="DD580" s="115"/>
      <c r="DE580" s="222"/>
      <c r="DF580" s="223"/>
      <c r="DJ580" s="221"/>
      <c r="DM580" s="50"/>
      <c r="DN580" s="115"/>
      <c r="DO580" s="43"/>
      <c r="DP580" s="43"/>
      <c r="DQ580" s="43"/>
      <c r="DR580" s="115"/>
      <c r="DU580" s="50"/>
      <c r="DV580" s="115"/>
      <c r="DW580" s="222"/>
      <c r="DX580" s="223"/>
      <c r="EB580" s="221"/>
      <c r="EE580" s="50"/>
      <c r="EF580" s="115"/>
      <c r="EG580" s="43"/>
      <c r="EH580" s="43"/>
      <c r="EI580" s="43"/>
      <c r="EJ580" s="115"/>
      <c r="EM580" s="50"/>
      <c r="EN580" s="115"/>
      <c r="EO580" s="222"/>
      <c r="EP580" s="223"/>
      <c r="ET580" s="221"/>
      <c r="EW580" s="50"/>
      <c r="EX580" s="115"/>
      <c r="EY580" s="43"/>
      <c r="EZ580" s="43"/>
      <c r="FA580" s="43"/>
      <c r="FB580" s="115"/>
      <c r="FE580" s="50"/>
      <c r="FF580" s="115"/>
      <c r="FG580" s="222"/>
      <c r="FH580" s="223"/>
      <c r="FL580" s="221"/>
      <c r="FO580" s="50"/>
      <c r="FP580" s="115"/>
      <c r="FQ580" s="43"/>
      <c r="FR580" s="43"/>
      <c r="FS580" s="43"/>
      <c r="FT580" s="115"/>
      <c r="FW580" s="50"/>
      <c r="FX580" s="115"/>
      <c r="FY580" s="222"/>
      <c r="FZ580" s="223"/>
      <c r="GD580" s="221"/>
      <c r="GG580" s="50"/>
      <c r="GH580" s="115"/>
      <c r="GI580" s="43"/>
      <c r="GJ580" s="43"/>
      <c r="GK580" s="43"/>
      <c r="GL580" s="115"/>
      <c r="GO580" s="50"/>
      <c r="GP580" s="115"/>
      <c r="GQ580" s="222"/>
    </row>
    <row r="581">
      <c r="A581" s="218"/>
      <c r="B581" s="219"/>
      <c r="C581" s="15"/>
      <c r="D581" s="15"/>
      <c r="E581" s="15"/>
      <c r="F581" s="71"/>
      <c r="G581" s="15"/>
      <c r="H581" s="15"/>
      <c r="I581" s="28"/>
      <c r="J581" s="71"/>
      <c r="K581" s="35"/>
      <c r="L581" s="35"/>
      <c r="M581" s="35"/>
      <c r="N581" s="71"/>
      <c r="O581" s="15"/>
      <c r="P581" s="15"/>
      <c r="Q581" s="28"/>
      <c r="R581" s="71"/>
      <c r="S581" s="173"/>
      <c r="T581" s="219"/>
      <c r="U581" s="15"/>
      <c r="V581" s="15"/>
      <c r="W581" s="15"/>
      <c r="X581" s="165"/>
      <c r="Y581" s="15"/>
      <c r="Z581" s="15"/>
      <c r="AA581" s="28"/>
      <c r="AB581" s="71"/>
      <c r="AC581" s="35"/>
      <c r="AD581" s="35"/>
      <c r="AE581" s="35"/>
      <c r="AF581" s="71"/>
      <c r="AG581" s="15"/>
      <c r="AH581" s="15"/>
      <c r="AI581" s="15"/>
      <c r="AJ581" s="71"/>
      <c r="AK581" s="173"/>
      <c r="AL581" s="219"/>
      <c r="AM581" s="15"/>
      <c r="AN581" s="15"/>
      <c r="AO581" s="15"/>
      <c r="AP581" s="165"/>
      <c r="AQ581" s="15"/>
      <c r="AR581" s="15"/>
      <c r="AS581" s="28"/>
      <c r="AT581" s="71"/>
      <c r="AU581" s="35"/>
      <c r="AV581" s="35"/>
      <c r="AW581" s="35"/>
      <c r="AX581" s="71"/>
      <c r="AY581" s="15"/>
      <c r="AZ581" s="15"/>
      <c r="BA581" s="28"/>
      <c r="BB581" s="71"/>
      <c r="BC581" s="173"/>
      <c r="BD581" s="220"/>
      <c r="BH581" s="221"/>
      <c r="BK581" s="50"/>
      <c r="BL581" s="115"/>
      <c r="BM581" s="43"/>
      <c r="BN581" s="43"/>
      <c r="BO581" s="43"/>
      <c r="BP581" s="115"/>
      <c r="BS581" s="50"/>
      <c r="BT581" s="115"/>
      <c r="BU581" s="222"/>
      <c r="BV581" s="223"/>
      <c r="BZ581" s="221"/>
      <c r="CC581" s="50"/>
      <c r="CD581" s="115"/>
      <c r="CE581" s="43"/>
      <c r="CF581" s="43"/>
      <c r="CG581" s="43"/>
      <c r="CH581" s="115"/>
      <c r="CK581" s="50"/>
      <c r="CL581" s="115"/>
      <c r="CM581" s="222"/>
      <c r="CN581" s="223"/>
      <c r="CR581" s="221"/>
      <c r="CU581" s="50"/>
      <c r="CV581" s="115"/>
      <c r="CW581" s="43"/>
      <c r="CX581" s="43"/>
      <c r="CY581" s="43"/>
      <c r="CZ581" s="115"/>
      <c r="DC581" s="50"/>
      <c r="DD581" s="115"/>
      <c r="DE581" s="222"/>
      <c r="DF581" s="223"/>
      <c r="DJ581" s="221"/>
      <c r="DM581" s="50"/>
      <c r="DN581" s="115"/>
      <c r="DO581" s="43"/>
      <c r="DP581" s="43"/>
      <c r="DQ581" s="43"/>
      <c r="DR581" s="115"/>
      <c r="DU581" s="50"/>
      <c r="DV581" s="115"/>
      <c r="DW581" s="222"/>
      <c r="DX581" s="223"/>
      <c r="EB581" s="221"/>
      <c r="EE581" s="50"/>
      <c r="EF581" s="115"/>
      <c r="EG581" s="43"/>
      <c r="EH581" s="43"/>
      <c r="EI581" s="43"/>
      <c r="EJ581" s="115"/>
      <c r="EM581" s="50"/>
      <c r="EN581" s="115"/>
      <c r="EO581" s="222"/>
      <c r="EP581" s="223"/>
      <c r="ET581" s="221"/>
      <c r="EW581" s="50"/>
      <c r="EX581" s="115"/>
      <c r="EY581" s="43"/>
      <c r="EZ581" s="43"/>
      <c r="FA581" s="43"/>
      <c r="FB581" s="115"/>
      <c r="FE581" s="50"/>
      <c r="FF581" s="115"/>
      <c r="FG581" s="222"/>
      <c r="FH581" s="223"/>
      <c r="FL581" s="221"/>
      <c r="FO581" s="50"/>
      <c r="FP581" s="115"/>
      <c r="FQ581" s="43"/>
      <c r="FR581" s="43"/>
      <c r="FS581" s="43"/>
      <c r="FT581" s="115"/>
      <c r="FW581" s="50"/>
      <c r="FX581" s="115"/>
      <c r="FY581" s="222"/>
      <c r="FZ581" s="223"/>
      <c r="GD581" s="221"/>
      <c r="GG581" s="50"/>
      <c r="GH581" s="115"/>
      <c r="GI581" s="43"/>
      <c r="GJ581" s="43"/>
      <c r="GK581" s="43"/>
      <c r="GL581" s="115"/>
      <c r="GO581" s="50"/>
      <c r="GP581" s="115"/>
      <c r="GQ581" s="222"/>
    </row>
    <row r="582">
      <c r="A582" s="218"/>
      <c r="B582" s="219"/>
      <c r="C582" s="15"/>
      <c r="D582" s="15"/>
      <c r="E582" s="15"/>
      <c r="F582" s="71"/>
      <c r="G582" s="15"/>
      <c r="H582" s="15"/>
      <c r="I582" s="28"/>
      <c r="J582" s="71"/>
      <c r="K582" s="35"/>
      <c r="L582" s="35"/>
      <c r="M582" s="35"/>
      <c r="N582" s="71"/>
      <c r="O582" s="15"/>
      <c r="P582" s="15"/>
      <c r="Q582" s="28"/>
      <c r="R582" s="71"/>
      <c r="S582" s="173"/>
      <c r="T582" s="219"/>
      <c r="U582" s="15"/>
      <c r="V582" s="15"/>
      <c r="W582" s="15"/>
      <c r="X582" s="165"/>
      <c r="Y582" s="15"/>
      <c r="Z582" s="15"/>
      <c r="AA582" s="28"/>
      <c r="AB582" s="71"/>
      <c r="AC582" s="35"/>
      <c r="AD582" s="35"/>
      <c r="AE582" s="35"/>
      <c r="AF582" s="71"/>
      <c r="AG582" s="15"/>
      <c r="AH582" s="15"/>
      <c r="AI582" s="15"/>
      <c r="AJ582" s="71"/>
      <c r="AK582" s="173"/>
      <c r="AL582" s="219"/>
      <c r="AM582" s="15"/>
      <c r="AN582" s="15"/>
      <c r="AO582" s="15"/>
      <c r="AP582" s="165"/>
      <c r="AQ582" s="15"/>
      <c r="AR582" s="15"/>
      <c r="AS582" s="28"/>
      <c r="AT582" s="71"/>
      <c r="AU582" s="35"/>
      <c r="AV582" s="35"/>
      <c r="AW582" s="35"/>
      <c r="AX582" s="71"/>
      <c r="AY582" s="15"/>
      <c r="AZ582" s="15"/>
      <c r="BA582" s="28"/>
      <c r="BB582" s="71"/>
      <c r="BC582" s="173"/>
      <c r="BD582" s="220"/>
      <c r="BH582" s="221"/>
      <c r="BK582" s="50"/>
      <c r="BL582" s="115"/>
      <c r="BM582" s="43"/>
      <c r="BN582" s="43"/>
      <c r="BO582" s="43"/>
      <c r="BP582" s="115"/>
      <c r="BS582" s="50"/>
      <c r="BT582" s="115"/>
      <c r="BU582" s="222"/>
      <c r="BV582" s="223"/>
      <c r="BZ582" s="221"/>
      <c r="CC582" s="50"/>
      <c r="CD582" s="115"/>
      <c r="CE582" s="43"/>
      <c r="CF582" s="43"/>
      <c r="CG582" s="43"/>
      <c r="CH582" s="115"/>
      <c r="CK582" s="50"/>
      <c r="CL582" s="115"/>
      <c r="CM582" s="222"/>
      <c r="CN582" s="223"/>
      <c r="CR582" s="221"/>
      <c r="CU582" s="50"/>
      <c r="CV582" s="115"/>
      <c r="CW582" s="43"/>
      <c r="CX582" s="43"/>
      <c r="CY582" s="43"/>
      <c r="CZ582" s="115"/>
      <c r="DC582" s="50"/>
      <c r="DD582" s="115"/>
      <c r="DE582" s="222"/>
      <c r="DF582" s="223"/>
      <c r="DJ582" s="221"/>
      <c r="DM582" s="50"/>
      <c r="DN582" s="115"/>
      <c r="DO582" s="43"/>
      <c r="DP582" s="43"/>
      <c r="DQ582" s="43"/>
      <c r="DR582" s="115"/>
      <c r="DU582" s="50"/>
      <c r="DV582" s="115"/>
      <c r="DW582" s="222"/>
      <c r="DX582" s="223"/>
      <c r="EB582" s="221"/>
      <c r="EE582" s="50"/>
      <c r="EF582" s="115"/>
      <c r="EG582" s="43"/>
      <c r="EH582" s="43"/>
      <c r="EI582" s="43"/>
      <c r="EJ582" s="115"/>
      <c r="EM582" s="50"/>
      <c r="EN582" s="115"/>
      <c r="EO582" s="222"/>
      <c r="EP582" s="223"/>
      <c r="ET582" s="221"/>
      <c r="EW582" s="50"/>
      <c r="EX582" s="115"/>
      <c r="EY582" s="43"/>
      <c r="EZ582" s="43"/>
      <c r="FA582" s="43"/>
      <c r="FB582" s="115"/>
      <c r="FE582" s="50"/>
      <c r="FF582" s="115"/>
      <c r="FG582" s="222"/>
      <c r="FH582" s="223"/>
      <c r="FL582" s="221"/>
      <c r="FO582" s="50"/>
      <c r="FP582" s="115"/>
      <c r="FQ582" s="43"/>
      <c r="FR582" s="43"/>
      <c r="FS582" s="43"/>
      <c r="FT582" s="115"/>
      <c r="FW582" s="50"/>
      <c r="FX582" s="115"/>
      <c r="FY582" s="222"/>
      <c r="FZ582" s="223"/>
      <c r="GD582" s="221"/>
      <c r="GG582" s="50"/>
      <c r="GH582" s="115"/>
      <c r="GI582" s="43"/>
      <c r="GJ582" s="43"/>
      <c r="GK582" s="43"/>
      <c r="GL582" s="115"/>
      <c r="GO582" s="50"/>
      <c r="GP582" s="115"/>
      <c r="GQ582" s="222"/>
    </row>
    <row r="583">
      <c r="A583" s="218"/>
      <c r="B583" s="219"/>
      <c r="C583" s="15"/>
      <c r="D583" s="15"/>
      <c r="E583" s="15"/>
      <c r="F583" s="71"/>
      <c r="G583" s="15"/>
      <c r="H583" s="15"/>
      <c r="I583" s="28"/>
      <c r="J583" s="71"/>
      <c r="K583" s="35"/>
      <c r="L583" s="35"/>
      <c r="M583" s="35"/>
      <c r="N583" s="71"/>
      <c r="O583" s="15"/>
      <c r="P583" s="15"/>
      <c r="Q583" s="28"/>
      <c r="R583" s="71"/>
      <c r="S583" s="173"/>
      <c r="T583" s="219"/>
      <c r="U583" s="15"/>
      <c r="V583" s="15"/>
      <c r="W583" s="15"/>
      <c r="X583" s="165"/>
      <c r="Y583" s="15"/>
      <c r="Z583" s="15"/>
      <c r="AA583" s="28"/>
      <c r="AB583" s="71"/>
      <c r="AC583" s="35"/>
      <c r="AD583" s="35"/>
      <c r="AE583" s="35"/>
      <c r="AF583" s="71"/>
      <c r="AG583" s="15"/>
      <c r="AH583" s="15"/>
      <c r="AI583" s="15"/>
      <c r="AJ583" s="71"/>
      <c r="AK583" s="173"/>
      <c r="AL583" s="219"/>
      <c r="AM583" s="15"/>
      <c r="AN583" s="15"/>
      <c r="AO583" s="15"/>
      <c r="AP583" s="165"/>
      <c r="AQ583" s="15"/>
      <c r="AR583" s="15"/>
      <c r="AS583" s="28"/>
      <c r="AT583" s="71"/>
      <c r="AU583" s="35"/>
      <c r="AV583" s="35"/>
      <c r="AW583" s="35"/>
      <c r="AX583" s="71"/>
      <c r="AY583" s="15"/>
      <c r="AZ583" s="15"/>
      <c r="BA583" s="28"/>
      <c r="BB583" s="71"/>
      <c r="BC583" s="173"/>
      <c r="BD583" s="220"/>
      <c r="BH583" s="221"/>
      <c r="BK583" s="50"/>
      <c r="BL583" s="115"/>
      <c r="BM583" s="43"/>
      <c r="BN583" s="43"/>
      <c r="BO583" s="43"/>
      <c r="BP583" s="115"/>
      <c r="BS583" s="50"/>
      <c r="BT583" s="115"/>
      <c r="BU583" s="222"/>
      <c r="BV583" s="223"/>
      <c r="BZ583" s="221"/>
      <c r="CC583" s="50"/>
      <c r="CD583" s="115"/>
      <c r="CE583" s="43"/>
      <c r="CF583" s="43"/>
      <c r="CG583" s="43"/>
      <c r="CH583" s="115"/>
      <c r="CK583" s="50"/>
      <c r="CL583" s="115"/>
      <c r="CM583" s="222"/>
      <c r="CN583" s="223"/>
      <c r="CR583" s="221"/>
      <c r="CU583" s="50"/>
      <c r="CV583" s="115"/>
      <c r="CW583" s="43"/>
      <c r="CX583" s="43"/>
      <c r="CY583" s="43"/>
      <c r="CZ583" s="115"/>
      <c r="DC583" s="50"/>
      <c r="DD583" s="115"/>
      <c r="DE583" s="222"/>
      <c r="DF583" s="223"/>
      <c r="DJ583" s="221"/>
      <c r="DM583" s="50"/>
      <c r="DN583" s="115"/>
      <c r="DO583" s="43"/>
      <c r="DP583" s="43"/>
      <c r="DQ583" s="43"/>
      <c r="DR583" s="115"/>
      <c r="DU583" s="50"/>
      <c r="DV583" s="115"/>
      <c r="DW583" s="222"/>
      <c r="DX583" s="223"/>
      <c r="EB583" s="221"/>
      <c r="EE583" s="50"/>
      <c r="EF583" s="115"/>
      <c r="EG583" s="43"/>
      <c r="EH583" s="43"/>
      <c r="EI583" s="43"/>
      <c r="EJ583" s="115"/>
      <c r="EM583" s="50"/>
      <c r="EN583" s="115"/>
      <c r="EO583" s="222"/>
      <c r="EP583" s="223"/>
      <c r="ET583" s="221"/>
      <c r="EW583" s="50"/>
      <c r="EX583" s="115"/>
      <c r="EY583" s="43"/>
      <c r="EZ583" s="43"/>
      <c r="FA583" s="43"/>
      <c r="FB583" s="115"/>
      <c r="FE583" s="50"/>
      <c r="FF583" s="115"/>
      <c r="FG583" s="222"/>
      <c r="FH583" s="223"/>
      <c r="FL583" s="221"/>
      <c r="FO583" s="50"/>
      <c r="FP583" s="115"/>
      <c r="FQ583" s="43"/>
      <c r="FR583" s="43"/>
      <c r="FS583" s="43"/>
      <c r="FT583" s="115"/>
      <c r="FW583" s="50"/>
      <c r="FX583" s="115"/>
      <c r="FY583" s="222"/>
      <c r="FZ583" s="223"/>
      <c r="GD583" s="221"/>
      <c r="GG583" s="50"/>
      <c r="GH583" s="115"/>
      <c r="GI583" s="43"/>
      <c r="GJ583" s="43"/>
      <c r="GK583" s="43"/>
      <c r="GL583" s="115"/>
      <c r="GO583" s="50"/>
      <c r="GP583" s="115"/>
      <c r="GQ583" s="222"/>
    </row>
    <row r="584">
      <c r="A584" s="218"/>
      <c r="B584" s="219"/>
      <c r="C584" s="15"/>
      <c r="D584" s="15"/>
      <c r="E584" s="15"/>
      <c r="F584" s="71"/>
      <c r="G584" s="15"/>
      <c r="H584" s="15"/>
      <c r="I584" s="28"/>
      <c r="J584" s="71"/>
      <c r="K584" s="35"/>
      <c r="L584" s="35"/>
      <c r="M584" s="35"/>
      <c r="N584" s="71"/>
      <c r="O584" s="15"/>
      <c r="P584" s="15"/>
      <c r="Q584" s="28"/>
      <c r="R584" s="71"/>
      <c r="S584" s="173"/>
      <c r="T584" s="219"/>
      <c r="U584" s="15"/>
      <c r="V584" s="15"/>
      <c r="W584" s="15"/>
      <c r="X584" s="165"/>
      <c r="Y584" s="15"/>
      <c r="Z584" s="15"/>
      <c r="AA584" s="28"/>
      <c r="AB584" s="71"/>
      <c r="AC584" s="35"/>
      <c r="AD584" s="35"/>
      <c r="AE584" s="35"/>
      <c r="AF584" s="71"/>
      <c r="AG584" s="15"/>
      <c r="AH584" s="15"/>
      <c r="AI584" s="15"/>
      <c r="AJ584" s="71"/>
      <c r="AK584" s="173"/>
      <c r="AL584" s="219"/>
      <c r="AM584" s="15"/>
      <c r="AN584" s="15"/>
      <c r="AO584" s="15"/>
      <c r="AP584" s="165"/>
      <c r="AQ584" s="15"/>
      <c r="AR584" s="15"/>
      <c r="AS584" s="28"/>
      <c r="AT584" s="71"/>
      <c r="AU584" s="35"/>
      <c r="AV584" s="35"/>
      <c r="AW584" s="35"/>
      <c r="AX584" s="71"/>
      <c r="AY584" s="15"/>
      <c r="AZ584" s="15"/>
      <c r="BA584" s="28"/>
      <c r="BB584" s="71"/>
      <c r="BC584" s="173"/>
      <c r="BD584" s="220"/>
      <c r="BH584" s="221"/>
      <c r="BK584" s="50"/>
      <c r="BL584" s="115"/>
      <c r="BM584" s="43"/>
      <c r="BN584" s="43"/>
      <c r="BO584" s="43"/>
      <c r="BP584" s="115"/>
      <c r="BS584" s="50"/>
      <c r="BT584" s="115"/>
      <c r="BU584" s="222"/>
      <c r="BV584" s="223"/>
      <c r="BZ584" s="221"/>
      <c r="CC584" s="50"/>
      <c r="CD584" s="115"/>
      <c r="CE584" s="43"/>
      <c r="CF584" s="43"/>
      <c r="CG584" s="43"/>
      <c r="CH584" s="115"/>
      <c r="CK584" s="50"/>
      <c r="CL584" s="115"/>
      <c r="CM584" s="222"/>
      <c r="CN584" s="223"/>
      <c r="CR584" s="221"/>
      <c r="CU584" s="50"/>
      <c r="CV584" s="115"/>
      <c r="CW584" s="43"/>
      <c r="CX584" s="43"/>
      <c r="CY584" s="43"/>
      <c r="CZ584" s="115"/>
      <c r="DC584" s="50"/>
      <c r="DD584" s="115"/>
      <c r="DE584" s="222"/>
      <c r="DF584" s="223"/>
      <c r="DJ584" s="221"/>
      <c r="DM584" s="50"/>
      <c r="DN584" s="115"/>
      <c r="DO584" s="43"/>
      <c r="DP584" s="43"/>
      <c r="DQ584" s="43"/>
      <c r="DR584" s="115"/>
      <c r="DU584" s="50"/>
      <c r="DV584" s="115"/>
      <c r="DW584" s="222"/>
      <c r="DX584" s="223"/>
      <c r="EB584" s="221"/>
      <c r="EE584" s="50"/>
      <c r="EF584" s="115"/>
      <c r="EG584" s="43"/>
      <c r="EH584" s="43"/>
      <c r="EI584" s="43"/>
      <c r="EJ584" s="115"/>
      <c r="EM584" s="50"/>
      <c r="EN584" s="115"/>
      <c r="EO584" s="222"/>
      <c r="EP584" s="223"/>
      <c r="ET584" s="221"/>
      <c r="EW584" s="50"/>
      <c r="EX584" s="115"/>
      <c r="EY584" s="43"/>
      <c r="EZ584" s="43"/>
      <c r="FA584" s="43"/>
      <c r="FB584" s="115"/>
      <c r="FE584" s="50"/>
      <c r="FF584" s="115"/>
      <c r="FG584" s="222"/>
      <c r="FH584" s="223"/>
      <c r="FL584" s="221"/>
      <c r="FO584" s="50"/>
      <c r="FP584" s="115"/>
      <c r="FQ584" s="43"/>
      <c r="FR584" s="43"/>
      <c r="FS584" s="43"/>
      <c r="FT584" s="115"/>
      <c r="FW584" s="50"/>
      <c r="FX584" s="115"/>
      <c r="FY584" s="222"/>
      <c r="FZ584" s="223"/>
      <c r="GD584" s="221"/>
      <c r="GG584" s="50"/>
      <c r="GH584" s="115"/>
      <c r="GI584" s="43"/>
      <c r="GJ584" s="43"/>
      <c r="GK584" s="43"/>
      <c r="GL584" s="115"/>
      <c r="GO584" s="50"/>
      <c r="GP584" s="115"/>
      <c r="GQ584" s="222"/>
    </row>
    <row r="585">
      <c r="A585" s="218"/>
      <c r="B585" s="219"/>
      <c r="C585" s="15"/>
      <c r="D585" s="15"/>
      <c r="E585" s="15"/>
      <c r="F585" s="71"/>
      <c r="G585" s="15"/>
      <c r="H585" s="15"/>
      <c r="I585" s="28"/>
      <c r="J585" s="71"/>
      <c r="K585" s="35"/>
      <c r="L585" s="35"/>
      <c r="M585" s="35"/>
      <c r="N585" s="71"/>
      <c r="O585" s="15"/>
      <c r="P585" s="15"/>
      <c r="Q585" s="28"/>
      <c r="R585" s="71"/>
      <c r="S585" s="173"/>
      <c r="T585" s="219"/>
      <c r="U585" s="15"/>
      <c r="V585" s="15"/>
      <c r="W585" s="15"/>
      <c r="X585" s="165"/>
      <c r="Y585" s="15"/>
      <c r="Z585" s="15"/>
      <c r="AA585" s="28"/>
      <c r="AB585" s="71"/>
      <c r="AC585" s="35"/>
      <c r="AD585" s="35"/>
      <c r="AE585" s="35"/>
      <c r="AF585" s="71"/>
      <c r="AG585" s="15"/>
      <c r="AH585" s="15"/>
      <c r="AI585" s="15"/>
      <c r="AJ585" s="71"/>
      <c r="AK585" s="173"/>
      <c r="AL585" s="219"/>
      <c r="AM585" s="15"/>
      <c r="AN585" s="15"/>
      <c r="AO585" s="15"/>
      <c r="AP585" s="165"/>
      <c r="AQ585" s="15"/>
      <c r="AR585" s="15"/>
      <c r="AS585" s="28"/>
      <c r="AT585" s="71"/>
      <c r="AU585" s="35"/>
      <c r="AV585" s="35"/>
      <c r="AW585" s="35"/>
      <c r="AX585" s="71"/>
      <c r="AY585" s="15"/>
      <c r="AZ585" s="15"/>
      <c r="BA585" s="28"/>
      <c r="BB585" s="71"/>
      <c r="BC585" s="173"/>
      <c r="BD585" s="220"/>
      <c r="BH585" s="221"/>
      <c r="BK585" s="50"/>
      <c r="BL585" s="115"/>
      <c r="BM585" s="43"/>
      <c r="BN585" s="43"/>
      <c r="BO585" s="43"/>
      <c r="BP585" s="115"/>
      <c r="BS585" s="50"/>
      <c r="BT585" s="115"/>
      <c r="BU585" s="222"/>
      <c r="BV585" s="223"/>
      <c r="BZ585" s="221"/>
      <c r="CC585" s="50"/>
      <c r="CD585" s="115"/>
      <c r="CE585" s="43"/>
      <c r="CF585" s="43"/>
      <c r="CG585" s="43"/>
      <c r="CH585" s="115"/>
      <c r="CK585" s="50"/>
      <c r="CL585" s="115"/>
      <c r="CM585" s="222"/>
      <c r="CN585" s="223"/>
      <c r="CR585" s="221"/>
      <c r="CU585" s="50"/>
      <c r="CV585" s="115"/>
      <c r="CW585" s="43"/>
      <c r="CX585" s="43"/>
      <c r="CY585" s="43"/>
      <c r="CZ585" s="115"/>
      <c r="DC585" s="50"/>
      <c r="DD585" s="115"/>
      <c r="DE585" s="222"/>
      <c r="DF585" s="223"/>
      <c r="DJ585" s="221"/>
      <c r="DM585" s="50"/>
      <c r="DN585" s="115"/>
      <c r="DO585" s="43"/>
      <c r="DP585" s="43"/>
      <c r="DQ585" s="43"/>
      <c r="DR585" s="115"/>
      <c r="DU585" s="50"/>
      <c r="DV585" s="115"/>
      <c r="DW585" s="222"/>
      <c r="DX585" s="223"/>
      <c r="EB585" s="221"/>
      <c r="EE585" s="50"/>
      <c r="EF585" s="115"/>
      <c r="EG585" s="43"/>
      <c r="EH585" s="43"/>
      <c r="EI585" s="43"/>
      <c r="EJ585" s="115"/>
      <c r="EM585" s="50"/>
      <c r="EN585" s="115"/>
      <c r="EO585" s="222"/>
      <c r="EP585" s="223"/>
      <c r="ET585" s="221"/>
      <c r="EW585" s="50"/>
      <c r="EX585" s="115"/>
      <c r="EY585" s="43"/>
      <c r="EZ585" s="43"/>
      <c r="FA585" s="43"/>
      <c r="FB585" s="115"/>
      <c r="FE585" s="50"/>
      <c r="FF585" s="115"/>
      <c r="FG585" s="222"/>
      <c r="FH585" s="223"/>
      <c r="FL585" s="221"/>
      <c r="FO585" s="50"/>
      <c r="FP585" s="115"/>
      <c r="FQ585" s="43"/>
      <c r="FR585" s="43"/>
      <c r="FS585" s="43"/>
      <c r="FT585" s="115"/>
      <c r="FW585" s="50"/>
      <c r="FX585" s="115"/>
      <c r="FY585" s="222"/>
      <c r="FZ585" s="223"/>
      <c r="GD585" s="221"/>
      <c r="GG585" s="50"/>
      <c r="GH585" s="115"/>
      <c r="GI585" s="43"/>
      <c r="GJ585" s="43"/>
      <c r="GK585" s="43"/>
      <c r="GL585" s="115"/>
      <c r="GO585" s="50"/>
      <c r="GP585" s="115"/>
      <c r="GQ585" s="222"/>
    </row>
    <row r="586">
      <c r="A586" s="218"/>
      <c r="B586" s="219"/>
      <c r="C586" s="15"/>
      <c r="D586" s="15"/>
      <c r="E586" s="15"/>
      <c r="F586" s="71"/>
      <c r="G586" s="15"/>
      <c r="H586" s="15"/>
      <c r="I586" s="28"/>
      <c r="J586" s="71"/>
      <c r="K586" s="35"/>
      <c r="L586" s="35"/>
      <c r="M586" s="35"/>
      <c r="N586" s="71"/>
      <c r="O586" s="15"/>
      <c r="P586" s="15"/>
      <c r="Q586" s="28"/>
      <c r="R586" s="71"/>
      <c r="S586" s="173"/>
      <c r="T586" s="219"/>
      <c r="U586" s="15"/>
      <c r="V586" s="15"/>
      <c r="W586" s="15"/>
      <c r="X586" s="165"/>
      <c r="Y586" s="15"/>
      <c r="Z586" s="15"/>
      <c r="AA586" s="28"/>
      <c r="AB586" s="71"/>
      <c r="AC586" s="35"/>
      <c r="AD586" s="35"/>
      <c r="AE586" s="35"/>
      <c r="AF586" s="71"/>
      <c r="AG586" s="15"/>
      <c r="AH586" s="15"/>
      <c r="AI586" s="15"/>
      <c r="AJ586" s="71"/>
      <c r="AK586" s="173"/>
      <c r="AL586" s="219"/>
      <c r="AM586" s="15"/>
      <c r="AN586" s="15"/>
      <c r="AO586" s="15"/>
      <c r="AP586" s="165"/>
      <c r="AQ586" s="15"/>
      <c r="AR586" s="15"/>
      <c r="AS586" s="28"/>
      <c r="AT586" s="71"/>
      <c r="AU586" s="35"/>
      <c r="AV586" s="35"/>
      <c r="AW586" s="35"/>
      <c r="AX586" s="71"/>
      <c r="AY586" s="15"/>
      <c r="AZ586" s="15"/>
      <c r="BA586" s="28"/>
      <c r="BB586" s="71"/>
      <c r="BC586" s="173"/>
      <c r="BD586" s="220"/>
      <c r="BH586" s="221"/>
      <c r="BK586" s="50"/>
      <c r="BL586" s="115"/>
      <c r="BM586" s="43"/>
      <c r="BN586" s="43"/>
      <c r="BO586" s="43"/>
      <c r="BP586" s="115"/>
      <c r="BS586" s="50"/>
      <c r="BT586" s="115"/>
      <c r="BU586" s="222"/>
      <c r="BV586" s="223"/>
      <c r="BZ586" s="221"/>
      <c r="CC586" s="50"/>
      <c r="CD586" s="115"/>
      <c r="CE586" s="43"/>
      <c r="CF586" s="43"/>
      <c r="CG586" s="43"/>
      <c r="CH586" s="115"/>
      <c r="CK586" s="50"/>
      <c r="CL586" s="115"/>
      <c r="CM586" s="222"/>
      <c r="CN586" s="223"/>
      <c r="CR586" s="221"/>
      <c r="CU586" s="50"/>
      <c r="CV586" s="115"/>
      <c r="CW586" s="43"/>
      <c r="CX586" s="43"/>
      <c r="CY586" s="43"/>
      <c r="CZ586" s="115"/>
      <c r="DC586" s="50"/>
      <c r="DD586" s="115"/>
      <c r="DE586" s="222"/>
      <c r="DF586" s="223"/>
      <c r="DJ586" s="221"/>
      <c r="DM586" s="50"/>
      <c r="DN586" s="115"/>
      <c r="DO586" s="43"/>
      <c r="DP586" s="43"/>
      <c r="DQ586" s="43"/>
      <c r="DR586" s="115"/>
      <c r="DU586" s="50"/>
      <c r="DV586" s="115"/>
      <c r="DW586" s="222"/>
      <c r="DX586" s="223"/>
      <c r="EB586" s="221"/>
      <c r="EE586" s="50"/>
      <c r="EF586" s="115"/>
      <c r="EG586" s="43"/>
      <c r="EH586" s="43"/>
      <c r="EI586" s="43"/>
      <c r="EJ586" s="115"/>
      <c r="EM586" s="50"/>
      <c r="EN586" s="115"/>
      <c r="EO586" s="222"/>
      <c r="EP586" s="223"/>
      <c r="ET586" s="221"/>
      <c r="EW586" s="50"/>
      <c r="EX586" s="115"/>
      <c r="EY586" s="43"/>
      <c r="EZ586" s="43"/>
      <c r="FA586" s="43"/>
      <c r="FB586" s="115"/>
      <c r="FE586" s="50"/>
      <c r="FF586" s="115"/>
      <c r="FG586" s="222"/>
      <c r="FH586" s="223"/>
      <c r="FL586" s="221"/>
      <c r="FO586" s="50"/>
      <c r="FP586" s="115"/>
      <c r="FQ586" s="43"/>
      <c r="FR586" s="43"/>
      <c r="FS586" s="43"/>
      <c r="FT586" s="115"/>
      <c r="FW586" s="50"/>
      <c r="FX586" s="115"/>
      <c r="FY586" s="222"/>
      <c r="FZ586" s="223"/>
      <c r="GD586" s="221"/>
      <c r="GG586" s="50"/>
      <c r="GH586" s="115"/>
      <c r="GI586" s="43"/>
      <c r="GJ586" s="43"/>
      <c r="GK586" s="43"/>
      <c r="GL586" s="115"/>
      <c r="GO586" s="50"/>
      <c r="GP586" s="115"/>
      <c r="GQ586" s="222"/>
    </row>
    <row r="587">
      <c r="A587" s="218"/>
      <c r="B587" s="219"/>
      <c r="C587" s="15"/>
      <c r="D587" s="15"/>
      <c r="E587" s="15"/>
      <c r="F587" s="71"/>
      <c r="G587" s="15"/>
      <c r="H587" s="15"/>
      <c r="I587" s="28"/>
      <c r="J587" s="71"/>
      <c r="K587" s="35"/>
      <c r="L587" s="35"/>
      <c r="M587" s="35"/>
      <c r="N587" s="71"/>
      <c r="O587" s="15"/>
      <c r="P587" s="15"/>
      <c r="Q587" s="28"/>
      <c r="R587" s="71"/>
      <c r="S587" s="173"/>
      <c r="T587" s="219"/>
      <c r="U587" s="15"/>
      <c r="V587" s="15"/>
      <c r="W587" s="15"/>
      <c r="X587" s="165"/>
      <c r="Y587" s="15"/>
      <c r="Z587" s="15"/>
      <c r="AA587" s="28"/>
      <c r="AB587" s="71"/>
      <c r="AC587" s="35"/>
      <c r="AD587" s="35"/>
      <c r="AE587" s="35"/>
      <c r="AF587" s="71"/>
      <c r="AG587" s="15"/>
      <c r="AH587" s="15"/>
      <c r="AI587" s="15"/>
      <c r="AJ587" s="71"/>
      <c r="AK587" s="173"/>
      <c r="AL587" s="219"/>
      <c r="AM587" s="15"/>
      <c r="AN587" s="15"/>
      <c r="AO587" s="15"/>
      <c r="AP587" s="165"/>
      <c r="AQ587" s="15"/>
      <c r="AR587" s="15"/>
      <c r="AS587" s="28"/>
      <c r="AT587" s="71"/>
      <c r="AU587" s="35"/>
      <c r="AV587" s="35"/>
      <c r="AW587" s="35"/>
      <c r="AX587" s="71"/>
      <c r="AY587" s="15"/>
      <c r="AZ587" s="15"/>
      <c r="BA587" s="28"/>
      <c r="BB587" s="71"/>
      <c r="BC587" s="173"/>
      <c r="BD587" s="220"/>
      <c r="BH587" s="221"/>
      <c r="BK587" s="50"/>
      <c r="BL587" s="115"/>
      <c r="BM587" s="43"/>
      <c r="BN587" s="43"/>
      <c r="BO587" s="43"/>
      <c r="BP587" s="115"/>
      <c r="BS587" s="50"/>
      <c r="BT587" s="115"/>
      <c r="BU587" s="222"/>
      <c r="BV587" s="223"/>
      <c r="BZ587" s="221"/>
      <c r="CC587" s="50"/>
      <c r="CD587" s="115"/>
      <c r="CE587" s="43"/>
      <c r="CF587" s="43"/>
      <c r="CG587" s="43"/>
      <c r="CH587" s="115"/>
      <c r="CK587" s="50"/>
      <c r="CL587" s="115"/>
      <c r="CM587" s="222"/>
      <c r="CN587" s="223"/>
      <c r="CR587" s="221"/>
      <c r="CU587" s="50"/>
      <c r="CV587" s="115"/>
      <c r="CW587" s="43"/>
      <c r="CX587" s="43"/>
      <c r="CY587" s="43"/>
      <c r="CZ587" s="115"/>
      <c r="DC587" s="50"/>
      <c r="DD587" s="115"/>
      <c r="DE587" s="222"/>
      <c r="DF587" s="223"/>
      <c r="DJ587" s="221"/>
      <c r="DM587" s="50"/>
      <c r="DN587" s="115"/>
      <c r="DO587" s="43"/>
      <c r="DP587" s="43"/>
      <c r="DQ587" s="43"/>
      <c r="DR587" s="115"/>
      <c r="DU587" s="50"/>
      <c r="DV587" s="115"/>
      <c r="DW587" s="222"/>
      <c r="DX587" s="223"/>
      <c r="EB587" s="221"/>
      <c r="EE587" s="50"/>
      <c r="EF587" s="115"/>
      <c r="EG587" s="43"/>
      <c r="EH587" s="43"/>
      <c r="EI587" s="43"/>
      <c r="EJ587" s="115"/>
      <c r="EM587" s="50"/>
      <c r="EN587" s="115"/>
      <c r="EO587" s="222"/>
      <c r="EP587" s="223"/>
      <c r="ET587" s="221"/>
      <c r="EW587" s="50"/>
      <c r="EX587" s="115"/>
      <c r="EY587" s="43"/>
      <c r="EZ587" s="43"/>
      <c r="FA587" s="43"/>
      <c r="FB587" s="115"/>
      <c r="FE587" s="50"/>
      <c r="FF587" s="115"/>
      <c r="FG587" s="222"/>
      <c r="FH587" s="223"/>
      <c r="FL587" s="221"/>
      <c r="FO587" s="50"/>
      <c r="FP587" s="115"/>
      <c r="FQ587" s="43"/>
      <c r="FR587" s="43"/>
      <c r="FS587" s="43"/>
      <c r="FT587" s="115"/>
      <c r="FW587" s="50"/>
      <c r="FX587" s="115"/>
      <c r="FY587" s="222"/>
      <c r="FZ587" s="223"/>
      <c r="GD587" s="221"/>
      <c r="GG587" s="50"/>
      <c r="GH587" s="115"/>
      <c r="GI587" s="43"/>
      <c r="GJ587" s="43"/>
      <c r="GK587" s="43"/>
      <c r="GL587" s="115"/>
      <c r="GO587" s="50"/>
      <c r="GP587" s="115"/>
      <c r="GQ587" s="222"/>
    </row>
    <row r="588">
      <c r="A588" s="218"/>
      <c r="B588" s="219"/>
      <c r="C588" s="15"/>
      <c r="D588" s="15"/>
      <c r="E588" s="15"/>
      <c r="F588" s="71"/>
      <c r="G588" s="15"/>
      <c r="H588" s="15"/>
      <c r="I588" s="28"/>
      <c r="J588" s="71"/>
      <c r="K588" s="35"/>
      <c r="L588" s="35"/>
      <c r="M588" s="35"/>
      <c r="N588" s="71"/>
      <c r="O588" s="15"/>
      <c r="P588" s="15"/>
      <c r="Q588" s="28"/>
      <c r="R588" s="71"/>
      <c r="S588" s="173"/>
      <c r="T588" s="219"/>
      <c r="U588" s="15"/>
      <c r="V588" s="15"/>
      <c r="W588" s="15"/>
      <c r="X588" s="165"/>
      <c r="Y588" s="15"/>
      <c r="Z588" s="15"/>
      <c r="AA588" s="28"/>
      <c r="AB588" s="71"/>
      <c r="AC588" s="35"/>
      <c r="AD588" s="35"/>
      <c r="AE588" s="35"/>
      <c r="AF588" s="71"/>
      <c r="AG588" s="15"/>
      <c r="AH588" s="15"/>
      <c r="AI588" s="15"/>
      <c r="AJ588" s="71"/>
      <c r="AK588" s="173"/>
      <c r="AL588" s="219"/>
      <c r="AM588" s="15"/>
      <c r="AN588" s="15"/>
      <c r="AO588" s="15"/>
      <c r="AP588" s="165"/>
      <c r="AQ588" s="15"/>
      <c r="AR588" s="15"/>
      <c r="AS588" s="28"/>
      <c r="AT588" s="71"/>
      <c r="AU588" s="35"/>
      <c r="AV588" s="35"/>
      <c r="AW588" s="35"/>
      <c r="AX588" s="71"/>
      <c r="AY588" s="15"/>
      <c r="AZ588" s="15"/>
      <c r="BA588" s="28"/>
      <c r="BB588" s="71"/>
      <c r="BC588" s="173"/>
      <c r="BD588" s="220"/>
      <c r="BH588" s="221"/>
      <c r="BK588" s="50"/>
      <c r="BL588" s="115"/>
      <c r="BM588" s="43"/>
      <c r="BN588" s="43"/>
      <c r="BO588" s="43"/>
      <c r="BP588" s="115"/>
      <c r="BS588" s="50"/>
      <c r="BT588" s="115"/>
      <c r="BU588" s="222"/>
      <c r="BV588" s="223"/>
      <c r="BZ588" s="221"/>
      <c r="CC588" s="50"/>
      <c r="CD588" s="115"/>
      <c r="CE588" s="43"/>
      <c r="CF588" s="43"/>
      <c r="CG588" s="43"/>
      <c r="CH588" s="115"/>
      <c r="CK588" s="50"/>
      <c r="CL588" s="115"/>
      <c r="CM588" s="222"/>
      <c r="CN588" s="223"/>
      <c r="CR588" s="221"/>
      <c r="CU588" s="50"/>
      <c r="CV588" s="115"/>
      <c r="CW588" s="43"/>
      <c r="CX588" s="43"/>
      <c r="CY588" s="43"/>
      <c r="CZ588" s="115"/>
      <c r="DC588" s="50"/>
      <c r="DD588" s="115"/>
      <c r="DE588" s="222"/>
      <c r="DF588" s="223"/>
      <c r="DJ588" s="221"/>
      <c r="DM588" s="50"/>
      <c r="DN588" s="115"/>
      <c r="DO588" s="43"/>
      <c r="DP588" s="43"/>
      <c r="DQ588" s="43"/>
      <c r="DR588" s="115"/>
      <c r="DU588" s="50"/>
      <c r="DV588" s="115"/>
      <c r="DW588" s="222"/>
      <c r="DX588" s="223"/>
      <c r="EB588" s="221"/>
      <c r="EE588" s="50"/>
      <c r="EF588" s="115"/>
      <c r="EG588" s="43"/>
      <c r="EH588" s="43"/>
      <c r="EI588" s="43"/>
      <c r="EJ588" s="115"/>
      <c r="EM588" s="50"/>
      <c r="EN588" s="115"/>
      <c r="EO588" s="222"/>
      <c r="EP588" s="223"/>
      <c r="ET588" s="221"/>
      <c r="EW588" s="50"/>
      <c r="EX588" s="115"/>
      <c r="EY588" s="43"/>
      <c r="EZ588" s="43"/>
      <c r="FA588" s="43"/>
      <c r="FB588" s="115"/>
      <c r="FE588" s="50"/>
      <c r="FF588" s="115"/>
      <c r="FG588" s="222"/>
      <c r="FH588" s="223"/>
      <c r="FL588" s="221"/>
      <c r="FO588" s="50"/>
      <c r="FP588" s="115"/>
      <c r="FQ588" s="43"/>
      <c r="FR588" s="43"/>
      <c r="FS588" s="43"/>
      <c r="FT588" s="115"/>
      <c r="FW588" s="50"/>
      <c r="FX588" s="115"/>
      <c r="FY588" s="222"/>
      <c r="FZ588" s="223"/>
      <c r="GD588" s="221"/>
      <c r="GG588" s="50"/>
      <c r="GH588" s="115"/>
      <c r="GI588" s="43"/>
      <c r="GJ588" s="43"/>
      <c r="GK588" s="43"/>
      <c r="GL588" s="115"/>
      <c r="GO588" s="50"/>
      <c r="GP588" s="115"/>
      <c r="GQ588" s="222"/>
    </row>
    <row r="589">
      <c r="A589" s="218"/>
      <c r="B589" s="219"/>
      <c r="C589" s="15"/>
      <c r="D589" s="15"/>
      <c r="E589" s="15"/>
      <c r="F589" s="71"/>
      <c r="G589" s="15"/>
      <c r="H589" s="15"/>
      <c r="I589" s="28"/>
      <c r="J589" s="71"/>
      <c r="K589" s="35"/>
      <c r="L589" s="35"/>
      <c r="M589" s="35"/>
      <c r="N589" s="71"/>
      <c r="O589" s="15"/>
      <c r="P589" s="15"/>
      <c r="Q589" s="28"/>
      <c r="R589" s="71"/>
      <c r="S589" s="173"/>
      <c r="T589" s="219"/>
      <c r="U589" s="15"/>
      <c r="V589" s="15"/>
      <c r="W589" s="15"/>
      <c r="X589" s="165"/>
      <c r="Y589" s="15"/>
      <c r="Z589" s="15"/>
      <c r="AA589" s="28"/>
      <c r="AB589" s="71"/>
      <c r="AC589" s="35"/>
      <c r="AD589" s="35"/>
      <c r="AE589" s="35"/>
      <c r="AF589" s="71"/>
      <c r="AG589" s="15"/>
      <c r="AH589" s="15"/>
      <c r="AI589" s="15"/>
      <c r="AJ589" s="71"/>
      <c r="AK589" s="173"/>
      <c r="AL589" s="219"/>
      <c r="AM589" s="15"/>
      <c r="AN589" s="15"/>
      <c r="AO589" s="15"/>
      <c r="AP589" s="165"/>
      <c r="AQ589" s="15"/>
      <c r="AR589" s="15"/>
      <c r="AS589" s="28"/>
      <c r="AT589" s="71"/>
      <c r="AU589" s="35"/>
      <c r="AV589" s="35"/>
      <c r="AW589" s="35"/>
      <c r="AX589" s="71"/>
      <c r="AY589" s="15"/>
      <c r="AZ589" s="15"/>
      <c r="BA589" s="28"/>
      <c r="BB589" s="71"/>
      <c r="BC589" s="173"/>
      <c r="BD589" s="220"/>
      <c r="BH589" s="221"/>
      <c r="BK589" s="50"/>
      <c r="BL589" s="115"/>
      <c r="BM589" s="43"/>
      <c r="BN589" s="43"/>
      <c r="BO589" s="43"/>
      <c r="BP589" s="115"/>
      <c r="BS589" s="50"/>
      <c r="BT589" s="115"/>
      <c r="BU589" s="222"/>
      <c r="BV589" s="223"/>
      <c r="BZ589" s="221"/>
      <c r="CC589" s="50"/>
      <c r="CD589" s="115"/>
      <c r="CE589" s="43"/>
      <c r="CF589" s="43"/>
      <c r="CG589" s="43"/>
      <c r="CH589" s="115"/>
      <c r="CK589" s="50"/>
      <c r="CL589" s="115"/>
      <c r="CM589" s="222"/>
      <c r="CN589" s="223"/>
      <c r="CR589" s="221"/>
      <c r="CU589" s="50"/>
      <c r="CV589" s="115"/>
      <c r="CW589" s="43"/>
      <c r="CX589" s="43"/>
      <c r="CY589" s="43"/>
      <c r="CZ589" s="115"/>
      <c r="DC589" s="50"/>
      <c r="DD589" s="115"/>
      <c r="DE589" s="222"/>
      <c r="DF589" s="223"/>
      <c r="DJ589" s="221"/>
      <c r="DM589" s="50"/>
      <c r="DN589" s="115"/>
      <c r="DO589" s="43"/>
      <c r="DP589" s="43"/>
      <c r="DQ589" s="43"/>
      <c r="DR589" s="115"/>
      <c r="DU589" s="50"/>
      <c r="DV589" s="115"/>
      <c r="DW589" s="222"/>
      <c r="DX589" s="223"/>
      <c r="EB589" s="221"/>
      <c r="EE589" s="50"/>
      <c r="EF589" s="115"/>
      <c r="EG589" s="43"/>
      <c r="EH589" s="43"/>
      <c r="EI589" s="43"/>
      <c r="EJ589" s="115"/>
      <c r="EM589" s="50"/>
      <c r="EN589" s="115"/>
      <c r="EO589" s="222"/>
      <c r="EP589" s="223"/>
      <c r="ET589" s="221"/>
      <c r="EW589" s="50"/>
      <c r="EX589" s="115"/>
      <c r="EY589" s="43"/>
      <c r="EZ589" s="43"/>
      <c r="FA589" s="43"/>
      <c r="FB589" s="115"/>
      <c r="FE589" s="50"/>
      <c r="FF589" s="115"/>
      <c r="FG589" s="222"/>
      <c r="FH589" s="223"/>
      <c r="FL589" s="221"/>
      <c r="FO589" s="50"/>
      <c r="FP589" s="115"/>
      <c r="FQ589" s="43"/>
      <c r="FR589" s="43"/>
      <c r="FS589" s="43"/>
      <c r="FT589" s="115"/>
      <c r="FW589" s="50"/>
      <c r="FX589" s="115"/>
      <c r="FY589" s="222"/>
      <c r="FZ589" s="223"/>
      <c r="GD589" s="221"/>
      <c r="GG589" s="50"/>
      <c r="GH589" s="115"/>
      <c r="GI589" s="43"/>
      <c r="GJ589" s="43"/>
      <c r="GK589" s="43"/>
      <c r="GL589" s="115"/>
      <c r="GO589" s="50"/>
      <c r="GP589" s="115"/>
      <c r="GQ589" s="222"/>
    </row>
    <row r="590">
      <c r="A590" s="218"/>
      <c r="B590" s="219"/>
      <c r="C590" s="15"/>
      <c r="D590" s="15"/>
      <c r="E590" s="15"/>
      <c r="F590" s="71"/>
      <c r="G590" s="15"/>
      <c r="H590" s="15"/>
      <c r="I590" s="28"/>
      <c r="J590" s="71"/>
      <c r="K590" s="35"/>
      <c r="L590" s="35"/>
      <c r="M590" s="35"/>
      <c r="N590" s="71"/>
      <c r="O590" s="15"/>
      <c r="P590" s="15"/>
      <c r="Q590" s="28"/>
      <c r="R590" s="71"/>
      <c r="S590" s="173"/>
      <c r="T590" s="219"/>
      <c r="U590" s="15"/>
      <c r="V590" s="15"/>
      <c r="W590" s="15"/>
      <c r="X590" s="165"/>
      <c r="Y590" s="15"/>
      <c r="Z590" s="15"/>
      <c r="AA590" s="28"/>
      <c r="AB590" s="71"/>
      <c r="AC590" s="35"/>
      <c r="AD590" s="35"/>
      <c r="AE590" s="35"/>
      <c r="AF590" s="71"/>
      <c r="AG590" s="15"/>
      <c r="AH590" s="15"/>
      <c r="AI590" s="15"/>
      <c r="AJ590" s="71"/>
      <c r="AK590" s="173"/>
      <c r="AL590" s="219"/>
      <c r="AM590" s="15"/>
      <c r="AN590" s="15"/>
      <c r="AO590" s="15"/>
      <c r="AP590" s="165"/>
      <c r="AQ590" s="15"/>
      <c r="AR590" s="15"/>
      <c r="AS590" s="28"/>
      <c r="AT590" s="71"/>
      <c r="AU590" s="35"/>
      <c r="AV590" s="35"/>
      <c r="AW590" s="35"/>
      <c r="AX590" s="71"/>
      <c r="AY590" s="15"/>
      <c r="AZ590" s="15"/>
      <c r="BA590" s="28"/>
      <c r="BB590" s="71"/>
      <c r="BC590" s="173"/>
      <c r="BD590" s="220"/>
      <c r="BH590" s="221"/>
      <c r="BK590" s="50"/>
      <c r="BL590" s="115"/>
      <c r="BM590" s="43"/>
      <c r="BN590" s="43"/>
      <c r="BO590" s="43"/>
      <c r="BP590" s="115"/>
      <c r="BS590" s="50"/>
      <c r="BT590" s="115"/>
      <c r="BU590" s="222"/>
      <c r="BV590" s="223"/>
      <c r="BZ590" s="221"/>
      <c r="CC590" s="50"/>
      <c r="CD590" s="115"/>
      <c r="CE590" s="43"/>
      <c r="CF590" s="43"/>
      <c r="CG590" s="43"/>
      <c r="CH590" s="115"/>
      <c r="CK590" s="50"/>
      <c r="CL590" s="115"/>
      <c r="CM590" s="222"/>
      <c r="CN590" s="223"/>
      <c r="CR590" s="221"/>
      <c r="CU590" s="50"/>
      <c r="CV590" s="115"/>
      <c r="CW590" s="43"/>
      <c r="CX590" s="43"/>
      <c r="CY590" s="43"/>
      <c r="CZ590" s="115"/>
      <c r="DC590" s="50"/>
      <c r="DD590" s="115"/>
      <c r="DE590" s="222"/>
      <c r="DF590" s="223"/>
      <c r="DJ590" s="221"/>
      <c r="DM590" s="50"/>
      <c r="DN590" s="115"/>
      <c r="DO590" s="43"/>
      <c r="DP590" s="43"/>
      <c r="DQ590" s="43"/>
      <c r="DR590" s="115"/>
      <c r="DU590" s="50"/>
      <c r="DV590" s="115"/>
      <c r="DW590" s="222"/>
      <c r="DX590" s="223"/>
      <c r="EB590" s="221"/>
      <c r="EE590" s="50"/>
      <c r="EF590" s="115"/>
      <c r="EG590" s="43"/>
      <c r="EH590" s="43"/>
      <c r="EI590" s="43"/>
      <c r="EJ590" s="115"/>
      <c r="EM590" s="50"/>
      <c r="EN590" s="115"/>
      <c r="EO590" s="222"/>
      <c r="EP590" s="223"/>
      <c r="ET590" s="221"/>
      <c r="EW590" s="50"/>
      <c r="EX590" s="115"/>
      <c r="EY590" s="43"/>
      <c r="EZ590" s="43"/>
      <c r="FA590" s="43"/>
      <c r="FB590" s="115"/>
      <c r="FE590" s="50"/>
      <c r="FF590" s="115"/>
      <c r="FG590" s="222"/>
      <c r="FH590" s="223"/>
      <c r="FL590" s="221"/>
      <c r="FO590" s="50"/>
      <c r="FP590" s="115"/>
      <c r="FQ590" s="43"/>
      <c r="FR590" s="43"/>
      <c r="FS590" s="43"/>
      <c r="FT590" s="115"/>
      <c r="FW590" s="50"/>
      <c r="FX590" s="115"/>
      <c r="FY590" s="222"/>
      <c r="FZ590" s="223"/>
      <c r="GD590" s="221"/>
      <c r="GG590" s="50"/>
      <c r="GH590" s="115"/>
      <c r="GI590" s="43"/>
      <c r="GJ590" s="43"/>
      <c r="GK590" s="43"/>
      <c r="GL590" s="115"/>
      <c r="GO590" s="50"/>
      <c r="GP590" s="115"/>
      <c r="GQ590" s="222"/>
    </row>
    <row r="591">
      <c r="A591" s="218"/>
      <c r="B591" s="219"/>
      <c r="C591" s="15"/>
      <c r="D591" s="15"/>
      <c r="E591" s="15"/>
      <c r="F591" s="71"/>
      <c r="G591" s="15"/>
      <c r="H591" s="15"/>
      <c r="I591" s="28"/>
      <c r="J591" s="71"/>
      <c r="K591" s="35"/>
      <c r="L591" s="35"/>
      <c r="M591" s="35"/>
      <c r="N591" s="71"/>
      <c r="O591" s="15"/>
      <c r="P591" s="15"/>
      <c r="Q591" s="28"/>
      <c r="R591" s="71"/>
      <c r="S591" s="173"/>
      <c r="T591" s="219"/>
      <c r="U591" s="15"/>
      <c r="V591" s="15"/>
      <c r="W591" s="15"/>
      <c r="X591" s="165"/>
      <c r="Y591" s="15"/>
      <c r="Z591" s="15"/>
      <c r="AA591" s="28"/>
      <c r="AB591" s="71"/>
      <c r="AC591" s="35"/>
      <c r="AD591" s="35"/>
      <c r="AE591" s="35"/>
      <c r="AF591" s="71"/>
      <c r="AG591" s="15"/>
      <c r="AH591" s="15"/>
      <c r="AI591" s="15"/>
      <c r="AJ591" s="71"/>
      <c r="AK591" s="173"/>
      <c r="AL591" s="219"/>
      <c r="AM591" s="15"/>
      <c r="AN591" s="15"/>
      <c r="AO591" s="15"/>
      <c r="AP591" s="165"/>
      <c r="AQ591" s="15"/>
      <c r="AR591" s="15"/>
      <c r="AS591" s="28"/>
      <c r="AT591" s="71"/>
      <c r="AU591" s="35"/>
      <c r="AV591" s="35"/>
      <c r="AW591" s="35"/>
      <c r="AX591" s="71"/>
      <c r="AY591" s="15"/>
      <c r="AZ591" s="15"/>
      <c r="BA591" s="28"/>
      <c r="BB591" s="71"/>
      <c r="BC591" s="173"/>
      <c r="BD591" s="220"/>
      <c r="BH591" s="221"/>
      <c r="BK591" s="50"/>
      <c r="BL591" s="115"/>
      <c r="BM591" s="43"/>
      <c r="BN591" s="43"/>
      <c r="BO591" s="43"/>
      <c r="BP591" s="115"/>
      <c r="BS591" s="50"/>
      <c r="BT591" s="115"/>
      <c r="BU591" s="222"/>
      <c r="BV591" s="223"/>
      <c r="BZ591" s="221"/>
      <c r="CC591" s="50"/>
      <c r="CD591" s="115"/>
      <c r="CE591" s="43"/>
      <c r="CF591" s="43"/>
      <c r="CG591" s="43"/>
      <c r="CH591" s="115"/>
      <c r="CK591" s="50"/>
      <c r="CL591" s="115"/>
      <c r="CM591" s="222"/>
      <c r="CN591" s="223"/>
      <c r="CR591" s="221"/>
      <c r="CU591" s="50"/>
      <c r="CV591" s="115"/>
      <c r="CW591" s="43"/>
      <c r="CX591" s="43"/>
      <c r="CY591" s="43"/>
      <c r="CZ591" s="115"/>
      <c r="DC591" s="50"/>
      <c r="DD591" s="115"/>
      <c r="DE591" s="222"/>
      <c r="DF591" s="223"/>
      <c r="DJ591" s="221"/>
      <c r="DM591" s="50"/>
      <c r="DN591" s="115"/>
      <c r="DO591" s="43"/>
      <c r="DP591" s="43"/>
      <c r="DQ591" s="43"/>
      <c r="DR591" s="115"/>
      <c r="DU591" s="50"/>
      <c r="DV591" s="115"/>
      <c r="DW591" s="222"/>
      <c r="DX591" s="223"/>
      <c r="EB591" s="221"/>
      <c r="EE591" s="50"/>
      <c r="EF591" s="115"/>
      <c r="EG591" s="43"/>
      <c r="EH591" s="43"/>
      <c r="EI591" s="43"/>
      <c r="EJ591" s="115"/>
      <c r="EM591" s="50"/>
      <c r="EN591" s="115"/>
      <c r="EO591" s="222"/>
      <c r="EP591" s="223"/>
      <c r="ET591" s="221"/>
      <c r="EW591" s="50"/>
      <c r="EX591" s="115"/>
      <c r="EY591" s="43"/>
      <c r="EZ591" s="43"/>
      <c r="FA591" s="43"/>
      <c r="FB591" s="115"/>
      <c r="FE591" s="50"/>
      <c r="FF591" s="115"/>
      <c r="FG591" s="222"/>
      <c r="FH591" s="223"/>
      <c r="FL591" s="221"/>
      <c r="FO591" s="50"/>
      <c r="FP591" s="115"/>
      <c r="FQ591" s="43"/>
      <c r="FR591" s="43"/>
      <c r="FS591" s="43"/>
      <c r="FT591" s="115"/>
      <c r="FW591" s="50"/>
      <c r="FX591" s="115"/>
      <c r="FY591" s="222"/>
      <c r="FZ591" s="223"/>
      <c r="GD591" s="221"/>
      <c r="GG591" s="50"/>
      <c r="GH591" s="115"/>
      <c r="GI591" s="43"/>
      <c r="GJ591" s="43"/>
      <c r="GK591" s="43"/>
      <c r="GL591" s="115"/>
      <c r="GO591" s="50"/>
      <c r="GP591" s="115"/>
      <c r="GQ591" s="222"/>
    </row>
    <row r="592">
      <c r="A592" s="218"/>
      <c r="B592" s="219"/>
      <c r="C592" s="15"/>
      <c r="D592" s="15"/>
      <c r="E592" s="15"/>
      <c r="F592" s="71"/>
      <c r="G592" s="15"/>
      <c r="H592" s="15"/>
      <c r="I592" s="28"/>
      <c r="J592" s="71"/>
      <c r="K592" s="35"/>
      <c r="L592" s="35"/>
      <c r="M592" s="35"/>
      <c r="N592" s="71"/>
      <c r="O592" s="15"/>
      <c r="P592" s="15"/>
      <c r="Q592" s="28"/>
      <c r="R592" s="71"/>
      <c r="S592" s="173"/>
      <c r="T592" s="219"/>
      <c r="U592" s="15"/>
      <c r="V592" s="15"/>
      <c r="W592" s="15"/>
      <c r="X592" s="165"/>
      <c r="Y592" s="15"/>
      <c r="Z592" s="15"/>
      <c r="AA592" s="28"/>
      <c r="AB592" s="71"/>
      <c r="AC592" s="35"/>
      <c r="AD592" s="35"/>
      <c r="AE592" s="35"/>
      <c r="AF592" s="71"/>
      <c r="AG592" s="15"/>
      <c r="AH592" s="15"/>
      <c r="AI592" s="15"/>
      <c r="AJ592" s="71"/>
      <c r="AK592" s="173"/>
      <c r="AL592" s="219"/>
      <c r="AM592" s="15"/>
      <c r="AN592" s="15"/>
      <c r="AO592" s="15"/>
      <c r="AP592" s="165"/>
      <c r="AQ592" s="15"/>
      <c r="AR592" s="15"/>
      <c r="AS592" s="28"/>
      <c r="AT592" s="71"/>
      <c r="AU592" s="35"/>
      <c r="AV592" s="35"/>
      <c r="AW592" s="35"/>
      <c r="AX592" s="71"/>
      <c r="AY592" s="15"/>
      <c r="AZ592" s="15"/>
      <c r="BA592" s="28"/>
      <c r="BB592" s="71"/>
      <c r="BC592" s="173"/>
      <c r="BD592" s="220"/>
      <c r="BH592" s="221"/>
      <c r="BK592" s="50"/>
      <c r="BL592" s="115"/>
      <c r="BM592" s="43"/>
      <c r="BN592" s="43"/>
      <c r="BO592" s="43"/>
      <c r="BP592" s="115"/>
      <c r="BS592" s="50"/>
      <c r="BT592" s="115"/>
      <c r="BU592" s="222"/>
      <c r="BV592" s="223"/>
      <c r="BZ592" s="221"/>
      <c r="CC592" s="50"/>
      <c r="CD592" s="115"/>
      <c r="CE592" s="43"/>
      <c r="CF592" s="43"/>
      <c r="CG592" s="43"/>
      <c r="CH592" s="115"/>
      <c r="CK592" s="50"/>
      <c r="CL592" s="115"/>
      <c r="CM592" s="222"/>
      <c r="CN592" s="223"/>
      <c r="CR592" s="221"/>
      <c r="CU592" s="50"/>
      <c r="CV592" s="115"/>
      <c r="CW592" s="43"/>
      <c r="CX592" s="43"/>
      <c r="CY592" s="43"/>
      <c r="CZ592" s="115"/>
      <c r="DC592" s="50"/>
      <c r="DD592" s="115"/>
      <c r="DE592" s="222"/>
      <c r="DF592" s="223"/>
      <c r="DJ592" s="221"/>
      <c r="DM592" s="50"/>
      <c r="DN592" s="115"/>
      <c r="DO592" s="43"/>
      <c r="DP592" s="43"/>
      <c r="DQ592" s="43"/>
      <c r="DR592" s="115"/>
      <c r="DU592" s="50"/>
      <c r="DV592" s="115"/>
      <c r="DW592" s="222"/>
      <c r="DX592" s="223"/>
      <c r="EB592" s="221"/>
      <c r="EE592" s="50"/>
      <c r="EF592" s="115"/>
      <c r="EG592" s="43"/>
      <c r="EH592" s="43"/>
      <c r="EI592" s="43"/>
      <c r="EJ592" s="115"/>
      <c r="EM592" s="50"/>
      <c r="EN592" s="115"/>
      <c r="EO592" s="222"/>
      <c r="EP592" s="223"/>
      <c r="ET592" s="221"/>
      <c r="EW592" s="50"/>
      <c r="EX592" s="115"/>
      <c r="EY592" s="43"/>
      <c r="EZ592" s="43"/>
      <c r="FA592" s="43"/>
      <c r="FB592" s="115"/>
      <c r="FE592" s="50"/>
      <c r="FF592" s="115"/>
      <c r="FG592" s="222"/>
      <c r="FH592" s="223"/>
      <c r="FL592" s="221"/>
      <c r="FO592" s="50"/>
      <c r="FP592" s="115"/>
      <c r="FQ592" s="43"/>
      <c r="FR592" s="43"/>
      <c r="FS592" s="43"/>
      <c r="FT592" s="115"/>
      <c r="FW592" s="50"/>
      <c r="FX592" s="115"/>
      <c r="FY592" s="222"/>
      <c r="FZ592" s="223"/>
      <c r="GD592" s="221"/>
      <c r="GG592" s="50"/>
      <c r="GH592" s="115"/>
      <c r="GI592" s="43"/>
      <c r="GJ592" s="43"/>
      <c r="GK592" s="43"/>
      <c r="GL592" s="115"/>
      <c r="GO592" s="50"/>
      <c r="GP592" s="115"/>
      <c r="GQ592" s="222"/>
    </row>
    <row r="593">
      <c r="A593" s="218"/>
      <c r="B593" s="219"/>
      <c r="C593" s="15"/>
      <c r="D593" s="15"/>
      <c r="E593" s="15"/>
      <c r="F593" s="71"/>
      <c r="G593" s="15"/>
      <c r="H593" s="15"/>
      <c r="I593" s="28"/>
      <c r="J593" s="71"/>
      <c r="K593" s="35"/>
      <c r="L593" s="35"/>
      <c r="M593" s="35"/>
      <c r="N593" s="71"/>
      <c r="O593" s="15"/>
      <c r="P593" s="15"/>
      <c r="Q593" s="28"/>
      <c r="R593" s="71"/>
      <c r="S593" s="173"/>
      <c r="T593" s="219"/>
      <c r="U593" s="15"/>
      <c r="V593" s="15"/>
      <c r="W593" s="15"/>
      <c r="X593" s="165"/>
      <c r="Y593" s="15"/>
      <c r="Z593" s="15"/>
      <c r="AA593" s="28"/>
      <c r="AB593" s="71"/>
      <c r="AC593" s="35"/>
      <c r="AD593" s="35"/>
      <c r="AE593" s="35"/>
      <c r="AF593" s="71"/>
      <c r="AG593" s="15"/>
      <c r="AH593" s="15"/>
      <c r="AI593" s="15"/>
      <c r="AJ593" s="71"/>
      <c r="AK593" s="173"/>
      <c r="AL593" s="219"/>
      <c r="AM593" s="15"/>
      <c r="AN593" s="15"/>
      <c r="AO593" s="15"/>
      <c r="AP593" s="165"/>
      <c r="AQ593" s="15"/>
      <c r="AR593" s="15"/>
      <c r="AS593" s="28"/>
      <c r="AT593" s="71"/>
      <c r="AU593" s="35"/>
      <c r="AV593" s="35"/>
      <c r="AW593" s="35"/>
      <c r="AX593" s="71"/>
      <c r="AY593" s="15"/>
      <c r="AZ593" s="15"/>
      <c r="BA593" s="28"/>
      <c r="BB593" s="71"/>
      <c r="BC593" s="173"/>
      <c r="BD593" s="220"/>
      <c r="BH593" s="221"/>
      <c r="BK593" s="50"/>
      <c r="BL593" s="115"/>
      <c r="BM593" s="43"/>
      <c r="BN593" s="43"/>
      <c r="BO593" s="43"/>
      <c r="BP593" s="115"/>
      <c r="BS593" s="50"/>
      <c r="BT593" s="115"/>
      <c r="BU593" s="222"/>
      <c r="BV593" s="223"/>
      <c r="BZ593" s="221"/>
      <c r="CC593" s="50"/>
      <c r="CD593" s="115"/>
      <c r="CE593" s="43"/>
      <c r="CF593" s="43"/>
      <c r="CG593" s="43"/>
      <c r="CH593" s="115"/>
      <c r="CK593" s="50"/>
      <c r="CL593" s="115"/>
      <c r="CM593" s="222"/>
      <c r="CN593" s="223"/>
      <c r="CR593" s="221"/>
      <c r="CU593" s="50"/>
      <c r="CV593" s="115"/>
      <c r="CW593" s="43"/>
      <c r="CX593" s="43"/>
      <c r="CY593" s="43"/>
      <c r="CZ593" s="115"/>
      <c r="DC593" s="50"/>
      <c r="DD593" s="115"/>
      <c r="DE593" s="222"/>
      <c r="DF593" s="223"/>
      <c r="DJ593" s="221"/>
      <c r="DM593" s="50"/>
      <c r="DN593" s="115"/>
      <c r="DO593" s="43"/>
      <c r="DP593" s="43"/>
      <c r="DQ593" s="43"/>
      <c r="DR593" s="115"/>
      <c r="DU593" s="50"/>
      <c r="DV593" s="115"/>
      <c r="DW593" s="222"/>
      <c r="DX593" s="223"/>
      <c r="EB593" s="221"/>
      <c r="EE593" s="50"/>
      <c r="EF593" s="115"/>
      <c r="EG593" s="43"/>
      <c r="EH593" s="43"/>
      <c r="EI593" s="43"/>
      <c r="EJ593" s="115"/>
      <c r="EM593" s="50"/>
      <c r="EN593" s="115"/>
      <c r="EO593" s="222"/>
      <c r="EP593" s="223"/>
      <c r="ET593" s="221"/>
      <c r="EW593" s="50"/>
      <c r="EX593" s="115"/>
      <c r="EY593" s="43"/>
      <c r="EZ593" s="43"/>
      <c r="FA593" s="43"/>
      <c r="FB593" s="115"/>
      <c r="FE593" s="50"/>
      <c r="FF593" s="115"/>
      <c r="FG593" s="222"/>
      <c r="FH593" s="223"/>
      <c r="FL593" s="221"/>
      <c r="FO593" s="50"/>
      <c r="FP593" s="115"/>
      <c r="FQ593" s="43"/>
      <c r="FR593" s="43"/>
      <c r="FS593" s="43"/>
      <c r="FT593" s="115"/>
      <c r="FW593" s="50"/>
      <c r="FX593" s="115"/>
      <c r="FY593" s="222"/>
      <c r="FZ593" s="223"/>
      <c r="GD593" s="221"/>
      <c r="GG593" s="50"/>
      <c r="GH593" s="115"/>
      <c r="GI593" s="43"/>
      <c r="GJ593" s="43"/>
      <c r="GK593" s="43"/>
      <c r="GL593" s="115"/>
      <c r="GO593" s="50"/>
      <c r="GP593" s="115"/>
      <c r="GQ593" s="222"/>
    </row>
    <row r="594">
      <c r="A594" s="218"/>
      <c r="B594" s="219"/>
      <c r="C594" s="15"/>
      <c r="D594" s="15"/>
      <c r="E594" s="15"/>
      <c r="F594" s="71"/>
      <c r="G594" s="15"/>
      <c r="H594" s="15"/>
      <c r="I594" s="28"/>
      <c r="J594" s="71"/>
      <c r="K594" s="35"/>
      <c r="L594" s="35"/>
      <c r="M594" s="35"/>
      <c r="N594" s="71"/>
      <c r="O594" s="15"/>
      <c r="P594" s="15"/>
      <c r="Q594" s="28"/>
      <c r="R594" s="71"/>
      <c r="S594" s="173"/>
      <c r="T594" s="219"/>
      <c r="U594" s="15"/>
      <c r="V594" s="15"/>
      <c r="W594" s="15"/>
      <c r="X594" s="165"/>
      <c r="Y594" s="15"/>
      <c r="Z594" s="15"/>
      <c r="AA594" s="28"/>
      <c r="AB594" s="71"/>
      <c r="AC594" s="35"/>
      <c r="AD594" s="35"/>
      <c r="AE594" s="35"/>
      <c r="AF594" s="71"/>
      <c r="AG594" s="15"/>
      <c r="AH594" s="15"/>
      <c r="AI594" s="15"/>
      <c r="AJ594" s="71"/>
      <c r="AK594" s="173"/>
      <c r="AL594" s="219"/>
      <c r="AM594" s="15"/>
      <c r="AN594" s="15"/>
      <c r="AO594" s="15"/>
      <c r="AP594" s="165"/>
      <c r="AQ594" s="15"/>
      <c r="AR594" s="15"/>
      <c r="AS594" s="28"/>
      <c r="AT594" s="71"/>
      <c r="AU594" s="35"/>
      <c r="AV594" s="35"/>
      <c r="AW594" s="35"/>
      <c r="AX594" s="71"/>
      <c r="AY594" s="15"/>
      <c r="AZ594" s="15"/>
      <c r="BA594" s="28"/>
      <c r="BB594" s="71"/>
      <c r="BC594" s="173"/>
      <c r="BD594" s="220"/>
      <c r="BH594" s="221"/>
      <c r="BK594" s="50"/>
      <c r="BL594" s="115"/>
      <c r="BM594" s="43"/>
      <c r="BN594" s="43"/>
      <c r="BO594" s="43"/>
      <c r="BP594" s="115"/>
      <c r="BS594" s="50"/>
      <c r="BT594" s="115"/>
      <c r="BU594" s="222"/>
      <c r="BV594" s="223"/>
      <c r="BZ594" s="221"/>
      <c r="CC594" s="50"/>
      <c r="CD594" s="115"/>
      <c r="CE594" s="43"/>
      <c r="CF594" s="43"/>
      <c r="CG594" s="43"/>
      <c r="CH594" s="115"/>
      <c r="CK594" s="50"/>
      <c r="CL594" s="115"/>
      <c r="CM594" s="222"/>
      <c r="CN594" s="223"/>
      <c r="CR594" s="221"/>
      <c r="CU594" s="50"/>
      <c r="CV594" s="115"/>
      <c r="CW594" s="43"/>
      <c r="CX594" s="43"/>
      <c r="CY594" s="43"/>
      <c r="CZ594" s="115"/>
      <c r="DC594" s="50"/>
      <c r="DD594" s="115"/>
      <c r="DE594" s="222"/>
      <c r="DF594" s="223"/>
      <c r="DJ594" s="221"/>
      <c r="DM594" s="50"/>
      <c r="DN594" s="115"/>
      <c r="DO594" s="43"/>
      <c r="DP594" s="43"/>
      <c r="DQ594" s="43"/>
      <c r="DR594" s="115"/>
      <c r="DU594" s="50"/>
      <c r="DV594" s="115"/>
      <c r="DW594" s="222"/>
      <c r="DX594" s="223"/>
      <c r="EB594" s="221"/>
      <c r="EE594" s="50"/>
      <c r="EF594" s="115"/>
      <c r="EG594" s="43"/>
      <c r="EH594" s="43"/>
      <c r="EI594" s="43"/>
      <c r="EJ594" s="115"/>
      <c r="EM594" s="50"/>
      <c r="EN594" s="115"/>
      <c r="EO594" s="222"/>
      <c r="EP594" s="223"/>
      <c r="ET594" s="221"/>
      <c r="EW594" s="50"/>
      <c r="EX594" s="115"/>
      <c r="EY594" s="43"/>
      <c r="EZ594" s="43"/>
      <c r="FA594" s="43"/>
      <c r="FB594" s="115"/>
      <c r="FE594" s="50"/>
      <c r="FF594" s="115"/>
      <c r="FG594" s="222"/>
      <c r="FH594" s="223"/>
      <c r="FL594" s="221"/>
      <c r="FO594" s="50"/>
      <c r="FP594" s="115"/>
      <c r="FQ594" s="43"/>
      <c r="FR594" s="43"/>
      <c r="FS594" s="43"/>
      <c r="FT594" s="115"/>
      <c r="FW594" s="50"/>
      <c r="FX594" s="115"/>
      <c r="FY594" s="222"/>
      <c r="FZ594" s="223"/>
      <c r="GD594" s="221"/>
      <c r="GG594" s="50"/>
      <c r="GH594" s="115"/>
      <c r="GI594" s="43"/>
      <c r="GJ594" s="43"/>
      <c r="GK594" s="43"/>
      <c r="GL594" s="115"/>
      <c r="GO594" s="50"/>
      <c r="GP594" s="115"/>
      <c r="GQ594" s="222"/>
    </row>
    <row r="595">
      <c r="A595" s="218"/>
      <c r="B595" s="219"/>
      <c r="C595" s="15"/>
      <c r="D595" s="15"/>
      <c r="E595" s="15"/>
      <c r="F595" s="71"/>
      <c r="G595" s="15"/>
      <c r="H595" s="15"/>
      <c r="I595" s="28"/>
      <c r="J595" s="71"/>
      <c r="K595" s="35"/>
      <c r="L595" s="35"/>
      <c r="M595" s="35"/>
      <c r="N595" s="71"/>
      <c r="O595" s="15"/>
      <c r="P595" s="15"/>
      <c r="Q595" s="28"/>
      <c r="R595" s="71"/>
      <c r="S595" s="173"/>
      <c r="T595" s="219"/>
      <c r="U595" s="15"/>
      <c r="V595" s="15"/>
      <c r="W595" s="15"/>
      <c r="X595" s="165"/>
      <c r="Y595" s="15"/>
      <c r="Z595" s="15"/>
      <c r="AA595" s="28"/>
      <c r="AB595" s="71"/>
      <c r="AC595" s="35"/>
      <c r="AD595" s="35"/>
      <c r="AE595" s="35"/>
      <c r="AF595" s="71"/>
      <c r="AG595" s="15"/>
      <c r="AH595" s="15"/>
      <c r="AI595" s="15"/>
      <c r="AJ595" s="71"/>
      <c r="AK595" s="173"/>
      <c r="AL595" s="219"/>
      <c r="AM595" s="15"/>
      <c r="AN595" s="15"/>
      <c r="AO595" s="15"/>
      <c r="AP595" s="165"/>
      <c r="AQ595" s="15"/>
      <c r="AR595" s="15"/>
      <c r="AS595" s="28"/>
      <c r="AT595" s="71"/>
      <c r="AU595" s="35"/>
      <c r="AV595" s="35"/>
      <c r="AW595" s="35"/>
      <c r="AX595" s="71"/>
      <c r="AY595" s="15"/>
      <c r="AZ595" s="15"/>
      <c r="BA595" s="28"/>
      <c r="BB595" s="71"/>
      <c r="BC595" s="173"/>
      <c r="BD595" s="220"/>
      <c r="BH595" s="221"/>
      <c r="BK595" s="50"/>
      <c r="BL595" s="115"/>
      <c r="BM595" s="43"/>
      <c r="BN595" s="43"/>
      <c r="BO595" s="43"/>
      <c r="BP595" s="115"/>
      <c r="BS595" s="50"/>
      <c r="BT595" s="115"/>
      <c r="BU595" s="222"/>
      <c r="BV595" s="223"/>
      <c r="BZ595" s="221"/>
      <c r="CC595" s="50"/>
      <c r="CD595" s="115"/>
      <c r="CE595" s="43"/>
      <c r="CF595" s="43"/>
      <c r="CG595" s="43"/>
      <c r="CH595" s="115"/>
      <c r="CK595" s="50"/>
      <c r="CL595" s="115"/>
      <c r="CM595" s="222"/>
      <c r="CN595" s="223"/>
      <c r="CR595" s="221"/>
      <c r="CU595" s="50"/>
      <c r="CV595" s="115"/>
      <c r="CW595" s="43"/>
      <c r="CX595" s="43"/>
      <c r="CY595" s="43"/>
      <c r="CZ595" s="115"/>
      <c r="DC595" s="50"/>
      <c r="DD595" s="115"/>
      <c r="DE595" s="222"/>
      <c r="DF595" s="223"/>
      <c r="DJ595" s="221"/>
      <c r="DM595" s="50"/>
      <c r="DN595" s="115"/>
      <c r="DO595" s="43"/>
      <c r="DP595" s="43"/>
      <c r="DQ595" s="43"/>
      <c r="DR595" s="115"/>
      <c r="DU595" s="50"/>
      <c r="DV595" s="115"/>
      <c r="DW595" s="222"/>
      <c r="DX595" s="223"/>
      <c r="EB595" s="221"/>
      <c r="EE595" s="50"/>
      <c r="EF595" s="115"/>
      <c r="EG595" s="43"/>
      <c r="EH595" s="43"/>
      <c r="EI595" s="43"/>
      <c r="EJ595" s="115"/>
      <c r="EM595" s="50"/>
      <c r="EN595" s="115"/>
      <c r="EO595" s="222"/>
      <c r="EP595" s="223"/>
      <c r="ET595" s="221"/>
      <c r="EW595" s="50"/>
      <c r="EX595" s="115"/>
      <c r="EY595" s="43"/>
      <c r="EZ595" s="43"/>
      <c r="FA595" s="43"/>
      <c r="FB595" s="115"/>
      <c r="FE595" s="50"/>
      <c r="FF595" s="115"/>
      <c r="FG595" s="222"/>
      <c r="FH595" s="223"/>
      <c r="FL595" s="221"/>
      <c r="FO595" s="50"/>
      <c r="FP595" s="115"/>
      <c r="FQ595" s="43"/>
      <c r="FR595" s="43"/>
      <c r="FS595" s="43"/>
      <c r="FT595" s="115"/>
      <c r="FW595" s="50"/>
      <c r="FX595" s="115"/>
      <c r="FY595" s="222"/>
      <c r="FZ595" s="223"/>
      <c r="GD595" s="221"/>
      <c r="GG595" s="50"/>
      <c r="GH595" s="115"/>
      <c r="GI595" s="43"/>
      <c r="GJ595" s="43"/>
      <c r="GK595" s="43"/>
      <c r="GL595" s="115"/>
      <c r="GO595" s="50"/>
      <c r="GP595" s="115"/>
      <c r="GQ595" s="222"/>
    </row>
    <row r="596">
      <c r="A596" s="218"/>
      <c r="B596" s="219"/>
      <c r="C596" s="15"/>
      <c r="D596" s="15"/>
      <c r="E596" s="15"/>
      <c r="F596" s="71"/>
      <c r="G596" s="15"/>
      <c r="H596" s="15"/>
      <c r="I596" s="28"/>
      <c r="J596" s="71"/>
      <c r="K596" s="35"/>
      <c r="L596" s="35"/>
      <c r="M596" s="35"/>
      <c r="N596" s="71"/>
      <c r="O596" s="15"/>
      <c r="P596" s="15"/>
      <c r="Q596" s="28"/>
      <c r="R596" s="71"/>
      <c r="S596" s="173"/>
      <c r="T596" s="219"/>
      <c r="U596" s="15"/>
      <c r="V596" s="15"/>
      <c r="W596" s="15"/>
      <c r="X596" s="165"/>
      <c r="Y596" s="15"/>
      <c r="Z596" s="15"/>
      <c r="AA596" s="28"/>
      <c r="AB596" s="71"/>
      <c r="AC596" s="35"/>
      <c r="AD596" s="35"/>
      <c r="AE596" s="35"/>
      <c r="AF596" s="71"/>
      <c r="AG596" s="15"/>
      <c r="AH596" s="15"/>
      <c r="AI596" s="15"/>
      <c r="AJ596" s="71"/>
      <c r="AK596" s="173"/>
      <c r="AL596" s="219"/>
      <c r="AM596" s="15"/>
      <c r="AN596" s="15"/>
      <c r="AO596" s="15"/>
      <c r="AP596" s="165"/>
      <c r="AQ596" s="15"/>
      <c r="AR596" s="15"/>
      <c r="AS596" s="28"/>
      <c r="AT596" s="71"/>
      <c r="AU596" s="35"/>
      <c r="AV596" s="35"/>
      <c r="AW596" s="35"/>
      <c r="AX596" s="71"/>
      <c r="AY596" s="15"/>
      <c r="AZ596" s="15"/>
      <c r="BA596" s="28"/>
      <c r="BB596" s="71"/>
      <c r="BC596" s="173"/>
      <c r="BD596" s="220"/>
      <c r="BH596" s="221"/>
      <c r="BK596" s="50"/>
      <c r="BL596" s="115"/>
      <c r="BM596" s="43"/>
      <c r="BN596" s="43"/>
      <c r="BO596" s="43"/>
      <c r="BP596" s="115"/>
      <c r="BS596" s="50"/>
      <c r="BT596" s="115"/>
      <c r="BU596" s="222"/>
      <c r="BV596" s="223"/>
      <c r="BZ596" s="221"/>
      <c r="CC596" s="50"/>
      <c r="CD596" s="115"/>
      <c r="CE596" s="43"/>
      <c r="CF596" s="43"/>
      <c r="CG596" s="43"/>
      <c r="CH596" s="115"/>
      <c r="CK596" s="50"/>
      <c r="CL596" s="115"/>
      <c r="CM596" s="222"/>
      <c r="CN596" s="223"/>
      <c r="CR596" s="221"/>
      <c r="CU596" s="50"/>
      <c r="CV596" s="115"/>
      <c r="CW596" s="43"/>
      <c r="CX596" s="43"/>
      <c r="CY596" s="43"/>
      <c r="CZ596" s="115"/>
      <c r="DC596" s="50"/>
      <c r="DD596" s="115"/>
      <c r="DE596" s="222"/>
      <c r="DF596" s="223"/>
      <c r="DJ596" s="221"/>
      <c r="DM596" s="50"/>
      <c r="DN596" s="115"/>
      <c r="DO596" s="43"/>
      <c r="DP596" s="43"/>
      <c r="DQ596" s="43"/>
      <c r="DR596" s="115"/>
      <c r="DU596" s="50"/>
      <c r="DV596" s="115"/>
      <c r="DW596" s="222"/>
      <c r="DX596" s="223"/>
      <c r="EB596" s="221"/>
      <c r="EE596" s="50"/>
      <c r="EF596" s="115"/>
      <c r="EG596" s="43"/>
      <c r="EH596" s="43"/>
      <c r="EI596" s="43"/>
      <c r="EJ596" s="115"/>
      <c r="EM596" s="50"/>
      <c r="EN596" s="115"/>
      <c r="EO596" s="222"/>
      <c r="EP596" s="223"/>
      <c r="ET596" s="221"/>
      <c r="EW596" s="50"/>
      <c r="EX596" s="115"/>
      <c r="EY596" s="43"/>
      <c r="EZ596" s="43"/>
      <c r="FA596" s="43"/>
      <c r="FB596" s="115"/>
      <c r="FE596" s="50"/>
      <c r="FF596" s="115"/>
      <c r="FG596" s="222"/>
      <c r="FH596" s="223"/>
      <c r="FL596" s="221"/>
      <c r="FO596" s="50"/>
      <c r="FP596" s="115"/>
      <c r="FQ596" s="43"/>
      <c r="FR596" s="43"/>
      <c r="FS596" s="43"/>
      <c r="FT596" s="115"/>
      <c r="FW596" s="50"/>
      <c r="FX596" s="115"/>
      <c r="FY596" s="222"/>
      <c r="FZ596" s="223"/>
      <c r="GD596" s="221"/>
      <c r="GG596" s="50"/>
      <c r="GH596" s="115"/>
      <c r="GI596" s="43"/>
      <c r="GJ596" s="43"/>
      <c r="GK596" s="43"/>
      <c r="GL596" s="115"/>
      <c r="GO596" s="50"/>
      <c r="GP596" s="115"/>
      <c r="GQ596" s="222"/>
    </row>
    <row r="597">
      <c r="A597" s="218"/>
      <c r="B597" s="219"/>
      <c r="C597" s="15"/>
      <c r="D597" s="15"/>
      <c r="E597" s="15"/>
      <c r="F597" s="71"/>
      <c r="G597" s="15"/>
      <c r="H597" s="15"/>
      <c r="I597" s="28"/>
      <c r="J597" s="71"/>
      <c r="K597" s="35"/>
      <c r="L597" s="35"/>
      <c r="M597" s="35"/>
      <c r="N597" s="71"/>
      <c r="O597" s="15"/>
      <c r="P597" s="15"/>
      <c r="Q597" s="28"/>
      <c r="R597" s="71"/>
      <c r="S597" s="173"/>
      <c r="T597" s="219"/>
      <c r="U597" s="15"/>
      <c r="V597" s="15"/>
      <c r="W597" s="15"/>
      <c r="X597" s="165"/>
      <c r="Y597" s="15"/>
      <c r="Z597" s="15"/>
      <c r="AA597" s="28"/>
      <c r="AB597" s="71"/>
      <c r="AC597" s="35"/>
      <c r="AD597" s="35"/>
      <c r="AE597" s="35"/>
      <c r="AF597" s="71"/>
      <c r="AG597" s="15"/>
      <c r="AH597" s="15"/>
      <c r="AI597" s="15"/>
      <c r="AJ597" s="71"/>
      <c r="AK597" s="173"/>
      <c r="AL597" s="219"/>
      <c r="AM597" s="15"/>
      <c r="AN597" s="15"/>
      <c r="AO597" s="15"/>
      <c r="AP597" s="165"/>
      <c r="AQ597" s="15"/>
      <c r="AR597" s="15"/>
      <c r="AS597" s="28"/>
      <c r="AT597" s="71"/>
      <c r="AU597" s="35"/>
      <c r="AV597" s="35"/>
      <c r="AW597" s="35"/>
      <c r="AX597" s="71"/>
      <c r="AY597" s="15"/>
      <c r="AZ597" s="15"/>
      <c r="BA597" s="28"/>
      <c r="BB597" s="71"/>
      <c r="BC597" s="173"/>
      <c r="BD597" s="220"/>
      <c r="BH597" s="221"/>
      <c r="BK597" s="50"/>
      <c r="BL597" s="115"/>
      <c r="BM597" s="43"/>
      <c r="BN597" s="43"/>
      <c r="BO597" s="43"/>
      <c r="BP597" s="115"/>
      <c r="BS597" s="50"/>
      <c r="BT597" s="115"/>
      <c r="BU597" s="222"/>
      <c r="BV597" s="223"/>
      <c r="BZ597" s="221"/>
      <c r="CC597" s="50"/>
      <c r="CD597" s="115"/>
      <c r="CE597" s="43"/>
      <c r="CF597" s="43"/>
      <c r="CG597" s="43"/>
      <c r="CH597" s="115"/>
      <c r="CK597" s="50"/>
      <c r="CL597" s="115"/>
      <c r="CM597" s="222"/>
      <c r="CN597" s="223"/>
      <c r="CR597" s="221"/>
      <c r="CU597" s="50"/>
      <c r="CV597" s="115"/>
      <c r="CW597" s="43"/>
      <c r="CX597" s="43"/>
      <c r="CY597" s="43"/>
      <c r="CZ597" s="115"/>
      <c r="DC597" s="50"/>
      <c r="DD597" s="115"/>
      <c r="DE597" s="222"/>
      <c r="DF597" s="223"/>
      <c r="DJ597" s="221"/>
      <c r="DM597" s="50"/>
      <c r="DN597" s="115"/>
      <c r="DO597" s="43"/>
      <c r="DP597" s="43"/>
      <c r="DQ597" s="43"/>
      <c r="DR597" s="115"/>
      <c r="DU597" s="50"/>
      <c r="DV597" s="115"/>
      <c r="DW597" s="222"/>
      <c r="DX597" s="223"/>
      <c r="EB597" s="221"/>
      <c r="EE597" s="50"/>
      <c r="EF597" s="115"/>
      <c r="EG597" s="43"/>
      <c r="EH597" s="43"/>
      <c r="EI597" s="43"/>
      <c r="EJ597" s="115"/>
      <c r="EM597" s="50"/>
      <c r="EN597" s="115"/>
      <c r="EO597" s="222"/>
      <c r="EP597" s="223"/>
      <c r="ET597" s="221"/>
      <c r="EW597" s="50"/>
      <c r="EX597" s="115"/>
      <c r="EY597" s="43"/>
      <c r="EZ597" s="43"/>
      <c r="FA597" s="43"/>
      <c r="FB597" s="115"/>
      <c r="FE597" s="50"/>
      <c r="FF597" s="115"/>
      <c r="FG597" s="222"/>
      <c r="FH597" s="223"/>
      <c r="FL597" s="221"/>
      <c r="FO597" s="50"/>
      <c r="FP597" s="115"/>
      <c r="FQ597" s="43"/>
      <c r="FR597" s="43"/>
      <c r="FS597" s="43"/>
      <c r="FT597" s="115"/>
      <c r="FW597" s="50"/>
      <c r="FX597" s="115"/>
      <c r="FY597" s="222"/>
      <c r="FZ597" s="223"/>
      <c r="GD597" s="221"/>
      <c r="GG597" s="50"/>
      <c r="GH597" s="115"/>
      <c r="GI597" s="43"/>
      <c r="GJ597" s="43"/>
      <c r="GK597" s="43"/>
      <c r="GL597" s="115"/>
      <c r="GO597" s="50"/>
      <c r="GP597" s="115"/>
      <c r="GQ597" s="222"/>
    </row>
    <row r="598">
      <c r="A598" s="218"/>
      <c r="B598" s="219"/>
      <c r="C598" s="15"/>
      <c r="D598" s="15"/>
      <c r="E598" s="15"/>
      <c r="F598" s="71"/>
      <c r="G598" s="15"/>
      <c r="H598" s="15"/>
      <c r="I598" s="28"/>
      <c r="J598" s="71"/>
      <c r="K598" s="35"/>
      <c r="L598" s="35"/>
      <c r="M598" s="35"/>
      <c r="N598" s="71"/>
      <c r="O598" s="15"/>
      <c r="P598" s="15"/>
      <c r="Q598" s="28"/>
      <c r="R598" s="71"/>
      <c r="S598" s="173"/>
      <c r="T598" s="219"/>
      <c r="U598" s="15"/>
      <c r="V598" s="15"/>
      <c r="W598" s="15"/>
      <c r="X598" s="165"/>
      <c r="Y598" s="15"/>
      <c r="Z598" s="15"/>
      <c r="AA598" s="28"/>
      <c r="AB598" s="71"/>
      <c r="AC598" s="35"/>
      <c r="AD598" s="35"/>
      <c r="AE598" s="35"/>
      <c r="AF598" s="71"/>
      <c r="AG598" s="15"/>
      <c r="AH598" s="15"/>
      <c r="AI598" s="15"/>
      <c r="AJ598" s="71"/>
      <c r="AK598" s="173"/>
      <c r="AL598" s="219"/>
      <c r="AM598" s="15"/>
      <c r="AN598" s="15"/>
      <c r="AO598" s="15"/>
      <c r="AP598" s="165"/>
      <c r="AQ598" s="15"/>
      <c r="AR598" s="15"/>
      <c r="AS598" s="28"/>
      <c r="AT598" s="71"/>
      <c r="AU598" s="35"/>
      <c r="AV598" s="35"/>
      <c r="AW598" s="35"/>
      <c r="AX598" s="71"/>
      <c r="AY598" s="15"/>
      <c r="AZ598" s="15"/>
      <c r="BA598" s="28"/>
      <c r="BB598" s="71"/>
      <c r="BC598" s="173"/>
      <c r="BD598" s="220"/>
      <c r="BH598" s="221"/>
      <c r="BK598" s="50"/>
      <c r="BL598" s="115"/>
      <c r="BM598" s="43"/>
      <c r="BN598" s="43"/>
      <c r="BO598" s="43"/>
      <c r="BP598" s="115"/>
      <c r="BS598" s="50"/>
      <c r="BT598" s="115"/>
      <c r="BU598" s="222"/>
      <c r="BV598" s="223"/>
      <c r="BZ598" s="221"/>
      <c r="CC598" s="50"/>
      <c r="CD598" s="115"/>
      <c r="CE598" s="43"/>
      <c r="CF598" s="43"/>
      <c r="CG598" s="43"/>
      <c r="CH598" s="115"/>
      <c r="CK598" s="50"/>
      <c r="CL598" s="115"/>
      <c r="CM598" s="222"/>
      <c r="CN598" s="223"/>
      <c r="CR598" s="221"/>
      <c r="CU598" s="50"/>
      <c r="CV598" s="115"/>
      <c r="CW598" s="43"/>
      <c r="CX598" s="43"/>
      <c r="CY598" s="43"/>
      <c r="CZ598" s="115"/>
      <c r="DC598" s="50"/>
      <c r="DD598" s="115"/>
      <c r="DE598" s="222"/>
      <c r="DF598" s="223"/>
      <c r="DJ598" s="221"/>
      <c r="DM598" s="50"/>
      <c r="DN598" s="115"/>
      <c r="DO598" s="43"/>
      <c r="DP598" s="43"/>
      <c r="DQ598" s="43"/>
      <c r="DR598" s="115"/>
      <c r="DU598" s="50"/>
      <c r="DV598" s="115"/>
      <c r="DW598" s="222"/>
      <c r="DX598" s="223"/>
      <c r="EB598" s="221"/>
      <c r="EE598" s="50"/>
      <c r="EF598" s="115"/>
      <c r="EG598" s="43"/>
      <c r="EH598" s="43"/>
      <c r="EI598" s="43"/>
      <c r="EJ598" s="115"/>
      <c r="EM598" s="50"/>
      <c r="EN598" s="115"/>
      <c r="EO598" s="222"/>
      <c r="EP598" s="223"/>
      <c r="ET598" s="221"/>
      <c r="EW598" s="50"/>
      <c r="EX598" s="115"/>
      <c r="EY598" s="43"/>
      <c r="EZ598" s="43"/>
      <c r="FA598" s="43"/>
      <c r="FB598" s="115"/>
      <c r="FE598" s="50"/>
      <c r="FF598" s="115"/>
      <c r="FG598" s="222"/>
      <c r="FH598" s="223"/>
      <c r="FL598" s="221"/>
      <c r="FO598" s="50"/>
      <c r="FP598" s="115"/>
      <c r="FQ598" s="43"/>
      <c r="FR598" s="43"/>
      <c r="FS598" s="43"/>
      <c r="FT598" s="115"/>
      <c r="FW598" s="50"/>
      <c r="FX598" s="115"/>
      <c r="FY598" s="222"/>
      <c r="FZ598" s="223"/>
      <c r="GD598" s="221"/>
      <c r="GG598" s="50"/>
      <c r="GH598" s="115"/>
      <c r="GI598" s="43"/>
      <c r="GJ598" s="43"/>
      <c r="GK598" s="43"/>
      <c r="GL598" s="115"/>
      <c r="GO598" s="50"/>
      <c r="GP598" s="115"/>
      <c r="GQ598" s="222"/>
    </row>
    <row r="599">
      <c r="A599" s="218"/>
      <c r="B599" s="219"/>
      <c r="C599" s="15"/>
      <c r="D599" s="15"/>
      <c r="E599" s="15"/>
      <c r="F599" s="71"/>
      <c r="G599" s="15"/>
      <c r="H599" s="15"/>
      <c r="I599" s="28"/>
      <c r="J599" s="71"/>
      <c r="K599" s="35"/>
      <c r="L599" s="35"/>
      <c r="M599" s="35"/>
      <c r="N599" s="71"/>
      <c r="O599" s="15"/>
      <c r="P599" s="15"/>
      <c r="Q599" s="28"/>
      <c r="R599" s="71"/>
      <c r="S599" s="173"/>
      <c r="T599" s="219"/>
      <c r="U599" s="15"/>
      <c r="V599" s="15"/>
      <c r="W599" s="15"/>
      <c r="X599" s="165"/>
      <c r="Y599" s="15"/>
      <c r="Z599" s="15"/>
      <c r="AA599" s="28"/>
      <c r="AB599" s="71"/>
      <c r="AC599" s="35"/>
      <c r="AD599" s="35"/>
      <c r="AE599" s="35"/>
      <c r="AF599" s="71"/>
      <c r="AG599" s="15"/>
      <c r="AH599" s="15"/>
      <c r="AI599" s="15"/>
      <c r="AJ599" s="71"/>
      <c r="AK599" s="173"/>
      <c r="AL599" s="219"/>
      <c r="AM599" s="15"/>
      <c r="AN599" s="15"/>
      <c r="AO599" s="15"/>
      <c r="AP599" s="165"/>
      <c r="AQ599" s="15"/>
      <c r="AR599" s="15"/>
      <c r="AS599" s="28"/>
      <c r="AT599" s="71"/>
      <c r="AU599" s="35"/>
      <c r="AV599" s="35"/>
      <c r="AW599" s="35"/>
      <c r="AX599" s="71"/>
      <c r="AY599" s="15"/>
      <c r="AZ599" s="15"/>
      <c r="BA599" s="28"/>
      <c r="BB599" s="71"/>
      <c r="BC599" s="173"/>
      <c r="BD599" s="220"/>
      <c r="BH599" s="221"/>
      <c r="BK599" s="50"/>
      <c r="BL599" s="115"/>
      <c r="BM599" s="43"/>
      <c r="BN599" s="43"/>
      <c r="BO599" s="43"/>
      <c r="BP599" s="115"/>
      <c r="BS599" s="50"/>
      <c r="BT599" s="115"/>
      <c r="BU599" s="222"/>
      <c r="BV599" s="223"/>
      <c r="BZ599" s="221"/>
      <c r="CC599" s="50"/>
      <c r="CD599" s="115"/>
      <c r="CE599" s="43"/>
      <c r="CF599" s="43"/>
      <c r="CG599" s="43"/>
      <c r="CH599" s="115"/>
      <c r="CK599" s="50"/>
      <c r="CL599" s="115"/>
      <c r="CM599" s="222"/>
      <c r="CN599" s="223"/>
      <c r="CR599" s="221"/>
      <c r="CU599" s="50"/>
      <c r="CV599" s="115"/>
      <c r="CW599" s="43"/>
      <c r="CX599" s="43"/>
      <c r="CY599" s="43"/>
      <c r="CZ599" s="115"/>
      <c r="DC599" s="50"/>
      <c r="DD599" s="115"/>
      <c r="DE599" s="222"/>
      <c r="DF599" s="223"/>
      <c r="DJ599" s="221"/>
      <c r="DM599" s="50"/>
      <c r="DN599" s="115"/>
      <c r="DO599" s="43"/>
      <c r="DP599" s="43"/>
      <c r="DQ599" s="43"/>
      <c r="DR599" s="115"/>
      <c r="DU599" s="50"/>
      <c r="DV599" s="115"/>
      <c r="DW599" s="222"/>
      <c r="DX599" s="223"/>
      <c r="EB599" s="221"/>
      <c r="EE599" s="50"/>
      <c r="EF599" s="115"/>
      <c r="EG599" s="43"/>
      <c r="EH599" s="43"/>
      <c r="EI599" s="43"/>
      <c r="EJ599" s="115"/>
      <c r="EM599" s="50"/>
      <c r="EN599" s="115"/>
      <c r="EO599" s="222"/>
      <c r="EP599" s="223"/>
      <c r="ET599" s="221"/>
      <c r="EW599" s="50"/>
      <c r="EX599" s="115"/>
      <c r="EY599" s="43"/>
      <c r="EZ599" s="43"/>
      <c r="FA599" s="43"/>
      <c r="FB599" s="115"/>
      <c r="FE599" s="50"/>
      <c r="FF599" s="115"/>
      <c r="FG599" s="222"/>
      <c r="FH599" s="223"/>
      <c r="FL599" s="221"/>
      <c r="FO599" s="50"/>
      <c r="FP599" s="115"/>
      <c r="FQ599" s="43"/>
      <c r="FR599" s="43"/>
      <c r="FS599" s="43"/>
      <c r="FT599" s="115"/>
      <c r="FW599" s="50"/>
      <c r="FX599" s="115"/>
      <c r="FY599" s="222"/>
      <c r="FZ599" s="223"/>
      <c r="GD599" s="221"/>
      <c r="GG599" s="50"/>
      <c r="GH599" s="115"/>
      <c r="GI599" s="43"/>
      <c r="GJ599" s="43"/>
      <c r="GK599" s="43"/>
      <c r="GL599" s="115"/>
      <c r="GO599" s="50"/>
      <c r="GP599" s="115"/>
      <c r="GQ599" s="222"/>
    </row>
    <row r="600">
      <c r="A600" s="218"/>
      <c r="B600" s="219"/>
      <c r="C600" s="15"/>
      <c r="D600" s="15"/>
      <c r="E600" s="15"/>
      <c r="F600" s="71"/>
      <c r="G600" s="15"/>
      <c r="H600" s="15"/>
      <c r="I600" s="28"/>
      <c r="J600" s="71"/>
      <c r="K600" s="35"/>
      <c r="L600" s="35"/>
      <c r="M600" s="35"/>
      <c r="N600" s="71"/>
      <c r="O600" s="15"/>
      <c r="P600" s="15"/>
      <c r="Q600" s="28"/>
      <c r="R600" s="71"/>
      <c r="S600" s="173"/>
      <c r="T600" s="219"/>
      <c r="U600" s="15"/>
      <c r="V600" s="15"/>
      <c r="W600" s="15"/>
      <c r="X600" s="165"/>
      <c r="Y600" s="15"/>
      <c r="Z600" s="15"/>
      <c r="AA600" s="28"/>
      <c r="AB600" s="71"/>
      <c r="AC600" s="35"/>
      <c r="AD600" s="35"/>
      <c r="AE600" s="35"/>
      <c r="AF600" s="71"/>
      <c r="AG600" s="15"/>
      <c r="AH600" s="15"/>
      <c r="AI600" s="15"/>
      <c r="AJ600" s="71"/>
      <c r="AK600" s="173"/>
      <c r="AL600" s="219"/>
      <c r="AM600" s="15"/>
      <c r="AN600" s="15"/>
      <c r="AO600" s="15"/>
      <c r="AP600" s="165"/>
      <c r="AQ600" s="15"/>
      <c r="AR600" s="15"/>
      <c r="AS600" s="28"/>
      <c r="AT600" s="71"/>
      <c r="AU600" s="35"/>
      <c r="AV600" s="35"/>
      <c r="AW600" s="35"/>
      <c r="AX600" s="71"/>
      <c r="AY600" s="15"/>
      <c r="AZ600" s="15"/>
      <c r="BA600" s="28"/>
      <c r="BB600" s="71"/>
      <c r="BC600" s="173"/>
      <c r="BD600" s="220"/>
      <c r="BH600" s="221"/>
      <c r="BK600" s="50"/>
      <c r="BL600" s="115"/>
      <c r="BM600" s="43"/>
      <c r="BN600" s="43"/>
      <c r="BO600" s="43"/>
      <c r="BP600" s="115"/>
      <c r="BS600" s="50"/>
      <c r="BT600" s="115"/>
      <c r="BU600" s="222"/>
      <c r="BV600" s="223"/>
      <c r="BZ600" s="221"/>
      <c r="CC600" s="50"/>
      <c r="CD600" s="115"/>
      <c r="CE600" s="43"/>
      <c r="CF600" s="43"/>
      <c r="CG600" s="43"/>
      <c r="CH600" s="115"/>
      <c r="CK600" s="50"/>
      <c r="CL600" s="115"/>
      <c r="CM600" s="222"/>
      <c r="CN600" s="223"/>
      <c r="CR600" s="221"/>
      <c r="CU600" s="50"/>
      <c r="CV600" s="115"/>
      <c r="CW600" s="43"/>
      <c r="CX600" s="43"/>
      <c r="CY600" s="43"/>
      <c r="CZ600" s="115"/>
      <c r="DC600" s="50"/>
      <c r="DD600" s="115"/>
      <c r="DE600" s="222"/>
      <c r="DF600" s="223"/>
      <c r="DJ600" s="221"/>
      <c r="DM600" s="50"/>
      <c r="DN600" s="115"/>
      <c r="DO600" s="43"/>
      <c r="DP600" s="43"/>
      <c r="DQ600" s="43"/>
      <c r="DR600" s="115"/>
      <c r="DU600" s="50"/>
      <c r="DV600" s="115"/>
      <c r="DW600" s="222"/>
      <c r="DX600" s="223"/>
      <c r="EB600" s="221"/>
      <c r="EE600" s="50"/>
      <c r="EF600" s="115"/>
      <c r="EG600" s="43"/>
      <c r="EH600" s="43"/>
      <c r="EI600" s="43"/>
      <c r="EJ600" s="115"/>
      <c r="EM600" s="50"/>
      <c r="EN600" s="115"/>
      <c r="EO600" s="222"/>
      <c r="EP600" s="223"/>
      <c r="ET600" s="221"/>
      <c r="EW600" s="50"/>
      <c r="EX600" s="115"/>
      <c r="EY600" s="43"/>
      <c r="EZ600" s="43"/>
      <c r="FA600" s="43"/>
      <c r="FB600" s="115"/>
      <c r="FE600" s="50"/>
      <c r="FF600" s="115"/>
      <c r="FG600" s="222"/>
      <c r="FH600" s="223"/>
      <c r="FL600" s="221"/>
      <c r="FO600" s="50"/>
      <c r="FP600" s="115"/>
      <c r="FQ600" s="43"/>
      <c r="FR600" s="43"/>
      <c r="FS600" s="43"/>
      <c r="FT600" s="115"/>
      <c r="FW600" s="50"/>
      <c r="FX600" s="115"/>
      <c r="FY600" s="222"/>
      <c r="FZ600" s="223"/>
      <c r="GD600" s="221"/>
      <c r="GG600" s="50"/>
      <c r="GH600" s="115"/>
      <c r="GI600" s="43"/>
      <c r="GJ600" s="43"/>
      <c r="GK600" s="43"/>
      <c r="GL600" s="115"/>
      <c r="GO600" s="50"/>
      <c r="GP600" s="115"/>
      <c r="GQ600" s="222"/>
    </row>
    <row r="601">
      <c r="A601" s="218"/>
      <c r="B601" s="219"/>
      <c r="C601" s="15"/>
      <c r="D601" s="15"/>
      <c r="E601" s="15"/>
      <c r="F601" s="71"/>
      <c r="G601" s="15"/>
      <c r="H601" s="15"/>
      <c r="I601" s="28"/>
      <c r="J601" s="71"/>
      <c r="K601" s="35"/>
      <c r="L601" s="35"/>
      <c r="M601" s="35"/>
      <c r="N601" s="71"/>
      <c r="O601" s="15"/>
      <c r="P601" s="15"/>
      <c r="Q601" s="28"/>
      <c r="R601" s="71"/>
      <c r="S601" s="173"/>
      <c r="T601" s="219"/>
      <c r="U601" s="15"/>
      <c r="V601" s="15"/>
      <c r="W601" s="15"/>
      <c r="X601" s="165"/>
      <c r="Y601" s="15"/>
      <c r="Z601" s="15"/>
      <c r="AA601" s="28"/>
      <c r="AB601" s="71"/>
      <c r="AC601" s="35"/>
      <c r="AD601" s="35"/>
      <c r="AE601" s="35"/>
      <c r="AF601" s="71"/>
      <c r="AG601" s="15"/>
      <c r="AH601" s="15"/>
      <c r="AI601" s="15"/>
      <c r="AJ601" s="71"/>
      <c r="AK601" s="173"/>
      <c r="AL601" s="219"/>
      <c r="AM601" s="15"/>
      <c r="AN601" s="15"/>
      <c r="AO601" s="15"/>
      <c r="AP601" s="165"/>
      <c r="AQ601" s="15"/>
      <c r="AR601" s="15"/>
      <c r="AS601" s="28"/>
      <c r="AT601" s="71"/>
      <c r="AU601" s="35"/>
      <c r="AV601" s="35"/>
      <c r="AW601" s="35"/>
      <c r="AX601" s="71"/>
      <c r="AY601" s="15"/>
      <c r="AZ601" s="15"/>
      <c r="BA601" s="28"/>
      <c r="BB601" s="71"/>
      <c r="BC601" s="173"/>
      <c r="BD601" s="220"/>
      <c r="BH601" s="221"/>
      <c r="BK601" s="50"/>
      <c r="BL601" s="115"/>
      <c r="BM601" s="43"/>
      <c r="BN601" s="43"/>
      <c r="BO601" s="43"/>
      <c r="BP601" s="115"/>
      <c r="BS601" s="50"/>
      <c r="BT601" s="115"/>
      <c r="BU601" s="222"/>
      <c r="BV601" s="223"/>
      <c r="BZ601" s="221"/>
      <c r="CC601" s="50"/>
      <c r="CD601" s="115"/>
      <c r="CE601" s="43"/>
      <c r="CF601" s="43"/>
      <c r="CG601" s="43"/>
      <c r="CH601" s="115"/>
      <c r="CK601" s="50"/>
      <c r="CL601" s="115"/>
      <c r="CM601" s="222"/>
      <c r="CN601" s="223"/>
      <c r="CR601" s="221"/>
      <c r="CU601" s="50"/>
      <c r="CV601" s="115"/>
      <c r="CW601" s="43"/>
      <c r="CX601" s="43"/>
      <c r="CY601" s="43"/>
      <c r="CZ601" s="115"/>
      <c r="DC601" s="50"/>
      <c r="DD601" s="115"/>
      <c r="DE601" s="222"/>
      <c r="DF601" s="223"/>
      <c r="DJ601" s="221"/>
      <c r="DM601" s="50"/>
      <c r="DN601" s="115"/>
      <c r="DO601" s="43"/>
      <c r="DP601" s="43"/>
      <c r="DQ601" s="43"/>
      <c r="DR601" s="115"/>
      <c r="DU601" s="50"/>
      <c r="DV601" s="115"/>
      <c r="DW601" s="222"/>
      <c r="DX601" s="223"/>
      <c r="EB601" s="221"/>
      <c r="EE601" s="50"/>
      <c r="EF601" s="115"/>
      <c r="EG601" s="43"/>
      <c r="EH601" s="43"/>
      <c r="EI601" s="43"/>
      <c r="EJ601" s="115"/>
      <c r="EM601" s="50"/>
      <c r="EN601" s="115"/>
      <c r="EO601" s="222"/>
      <c r="EP601" s="223"/>
      <c r="ET601" s="221"/>
      <c r="EW601" s="50"/>
      <c r="EX601" s="115"/>
      <c r="EY601" s="43"/>
      <c r="EZ601" s="43"/>
      <c r="FA601" s="43"/>
      <c r="FB601" s="115"/>
      <c r="FE601" s="50"/>
      <c r="FF601" s="115"/>
      <c r="FG601" s="222"/>
      <c r="FH601" s="223"/>
      <c r="FL601" s="221"/>
      <c r="FO601" s="50"/>
      <c r="FP601" s="115"/>
      <c r="FQ601" s="43"/>
      <c r="FR601" s="43"/>
      <c r="FS601" s="43"/>
      <c r="FT601" s="115"/>
      <c r="FW601" s="50"/>
      <c r="FX601" s="115"/>
      <c r="FY601" s="222"/>
      <c r="FZ601" s="223"/>
      <c r="GD601" s="221"/>
      <c r="GG601" s="50"/>
      <c r="GH601" s="115"/>
      <c r="GI601" s="43"/>
      <c r="GJ601" s="43"/>
      <c r="GK601" s="43"/>
      <c r="GL601" s="115"/>
      <c r="GO601" s="50"/>
      <c r="GP601" s="115"/>
      <c r="GQ601" s="222"/>
    </row>
    <row r="602">
      <c r="A602" s="218"/>
      <c r="B602" s="219"/>
      <c r="C602" s="15"/>
      <c r="D602" s="15"/>
      <c r="E602" s="15"/>
      <c r="F602" s="71"/>
      <c r="G602" s="15"/>
      <c r="H602" s="15"/>
      <c r="I602" s="28"/>
      <c r="J602" s="71"/>
      <c r="K602" s="35"/>
      <c r="L602" s="35"/>
      <c r="M602" s="35"/>
      <c r="N602" s="71"/>
      <c r="O602" s="15"/>
      <c r="P602" s="15"/>
      <c r="Q602" s="28"/>
      <c r="R602" s="71"/>
      <c r="S602" s="173"/>
      <c r="T602" s="219"/>
      <c r="U602" s="15"/>
      <c r="V602" s="15"/>
      <c r="W602" s="15"/>
      <c r="X602" s="165"/>
      <c r="Y602" s="15"/>
      <c r="Z602" s="15"/>
      <c r="AA602" s="28"/>
      <c r="AB602" s="71"/>
      <c r="AC602" s="35"/>
      <c r="AD602" s="35"/>
      <c r="AE602" s="35"/>
      <c r="AF602" s="71"/>
      <c r="AG602" s="15"/>
      <c r="AH602" s="15"/>
      <c r="AI602" s="15"/>
      <c r="AJ602" s="71"/>
      <c r="AK602" s="173"/>
      <c r="AL602" s="219"/>
      <c r="AM602" s="15"/>
      <c r="AN602" s="15"/>
      <c r="AO602" s="15"/>
      <c r="AP602" s="165"/>
      <c r="AQ602" s="15"/>
      <c r="AR602" s="15"/>
      <c r="AS602" s="28"/>
      <c r="AT602" s="71"/>
      <c r="AU602" s="35"/>
      <c r="AV602" s="35"/>
      <c r="AW602" s="35"/>
      <c r="AX602" s="71"/>
      <c r="AY602" s="15"/>
      <c r="AZ602" s="15"/>
      <c r="BA602" s="28"/>
      <c r="BB602" s="71"/>
      <c r="BC602" s="173"/>
      <c r="BD602" s="220"/>
      <c r="BH602" s="221"/>
      <c r="BK602" s="50"/>
      <c r="BL602" s="115"/>
      <c r="BM602" s="43"/>
      <c r="BN602" s="43"/>
      <c r="BO602" s="43"/>
      <c r="BP602" s="115"/>
      <c r="BS602" s="50"/>
      <c r="BT602" s="115"/>
      <c r="BU602" s="222"/>
      <c r="BV602" s="223"/>
      <c r="BZ602" s="221"/>
      <c r="CC602" s="50"/>
      <c r="CD602" s="115"/>
      <c r="CE602" s="43"/>
      <c r="CF602" s="43"/>
      <c r="CG602" s="43"/>
      <c r="CH602" s="115"/>
      <c r="CK602" s="50"/>
      <c r="CL602" s="115"/>
      <c r="CM602" s="222"/>
      <c r="CN602" s="223"/>
      <c r="CR602" s="221"/>
      <c r="CU602" s="50"/>
      <c r="CV602" s="115"/>
      <c r="CW602" s="43"/>
      <c r="CX602" s="43"/>
      <c r="CY602" s="43"/>
      <c r="CZ602" s="115"/>
      <c r="DC602" s="50"/>
      <c r="DD602" s="115"/>
      <c r="DE602" s="222"/>
      <c r="DF602" s="223"/>
      <c r="DJ602" s="221"/>
      <c r="DM602" s="50"/>
      <c r="DN602" s="115"/>
      <c r="DO602" s="43"/>
      <c r="DP602" s="43"/>
      <c r="DQ602" s="43"/>
      <c r="DR602" s="115"/>
      <c r="DU602" s="50"/>
      <c r="DV602" s="115"/>
      <c r="DW602" s="222"/>
      <c r="DX602" s="223"/>
      <c r="EB602" s="221"/>
      <c r="EE602" s="50"/>
      <c r="EF602" s="115"/>
      <c r="EG602" s="43"/>
      <c r="EH602" s="43"/>
      <c r="EI602" s="43"/>
      <c r="EJ602" s="115"/>
      <c r="EM602" s="50"/>
      <c r="EN602" s="115"/>
      <c r="EO602" s="222"/>
      <c r="EP602" s="223"/>
      <c r="ET602" s="221"/>
      <c r="EW602" s="50"/>
      <c r="EX602" s="115"/>
      <c r="EY602" s="43"/>
      <c r="EZ602" s="43"/>
      <c r="FA602" s="43"/>
      <c r="FB602" s="115"/>
      <c r="FE602" s="50"/>
      <c r="FF602" s="115"/>
      <c r="FG602" s="222"/>
      <c r="FH602" s="223"/>
      <c r="FL602" s="221"/>
      <c r="FO602" s="50"/>
      <c r="FP602" s="115"/>
      <c r="FQ602" s="43"/>
      <c r="FR602" s="43"/>
      <c r="FS602" s="43"/>
      <c r="FT602" s="115"/>
      <c r="FW602" s="50"/>
      <c r="FX602" s="115"/>
      <c r="FY602" s="222"/>
      <c r="FZ602" s="223"/>
      <c r="GD602" s="221"/>
      <c r="GG602" s="50"/>
      <c r="GH602" s="115"/>
      <c r="GI602" s="43"/>
      <c r="GJ602" s="43"/>
      <c r="GK602" s="43"/>
      <c r="GL602" s="115"/>
      <c r="GO602" s="50"/>
      <c r="GP602" s="115"/>
      <c r="GQ602" s="222"/>
    </row>
    <row r="603">
      <c r="A603" s="218"/>
      <c r="B603" s="219"/>
      <c r="C603" s="15"/>
      <c r="D603" s="15"/>
      <c r="E603" s="15"/>
      <c r="F603" s="71"/>
      <c r="G603" s="15"/>
      <c r="H603" s="15"/>
      <c r="I603" s="28"/>
      <c r="J603" s="71"/>
      <c r="K603" s="35"/>
      <c r="L603" s="35"/>
      <c r="M603" s="35"/>
      <c r="N603" s="71"/>
      <c r="O603" s="15"/>
      <c r="P603" s="15"/>
      <c r="Q603" s="28"/>
      <c r="R603" s="71"/>
      <c r="S603" s="173"/>
      <c r="T603" s="219"/>
      <c r="U603" s="15"/>
      <c r="V603" s="15"/>
      <c r="W603" s="15"/>
      <c r="X603" s="165"/>
      <c r="Y603" s="15"/>
      <c r="Z603" s="15"/>
      <c r="AA603" s="28"/>
      <c r="AB603" s="71"/>
      <c r="AC603" s="35"/>
      <c r="AD603" s="35"/>
      <c r="AE603" s="35"/>
      <c r="AF603" s="71"/>
      <c r="AG603" s="15"/>
      <c r="AH603" s="15"/>
      <c r="AI603" s="15"/>
      <c r="AJ603" s="71"/>
      <c r="AK603" s="173"/>
      <c r="AL603" s="219"/>
      <c r="AM603" s="15"/>
      <c r="AN603" s="15"/>
      <c r="AO603" s="15"/>
      <c r="AP603" s="165"/>
      <c r="AQ603" s="15"/>
      <c r="AR603" s="15"/>
      <c r="AS603" s="28"/>
      <c r="AT603" s="71"/>
      <c r="AU603" s="35"/>
      <c r="AV603" s="35"/>
      <c r="AW603" s="35"/>
      <c r="AX603" s="71"/>
      <c r="AY603" s="15"/>
      <c r="AZ603" s="15"/>
      <c r="BA603" s="28"/>
      <c r="BB603" s="71"/>
      <c r="BC603" s="173"/>
      <c r="BD603" s="220"/>
      <c r="BH603" s="221"/>
      <c r="BK603" s="50"/>
      <c r="BL603" s="115"/>
      <c r="BM603" s="43"/>
      <c r="BN603" s="43"/>
      <c r="BO603" s="43"/>
      <c r="BP603" s="115"/>
      <c r="BS603" s="50"/>
      <c r="BT603" s="115"/>
      <c r="BU603" s="222"/>
      <c r="BV603" s="223"/>
      <c r="BZ603" s="221"/>
      <c r="CC603" s="50"/>
      <c r="CD603" s="115"/>
      <c r="CE603" s="43"/>
      <c r="CF603" s="43"/>
      <c r="CG603" s="43"/>
      <c r="CH603" s="115"/>
      <c r="CK603" s="50"/>
      <c r="CL603" s="115"/>
      <c r="CM603" s="222"/>
      <c r="CN603" s="223"/>
      <c r="CR603" s="221"/>
      <c r="CU603" s="50"/>
      <c r="CV603" s="115"/>
      <c r="CW603" s="43"/>
      <c r="CX603" s="43"/>
      <c r="CY603" s="43"/>
      <c r="CZ603" s="115"/>
      <c r="DC603" s="50"/>
      <c r="DD603" s="115"/>
      <c r="DE603" s="222"/>
      <c r="DF603" s="223"/>
      <c r="DJ603" s="221"/>
      <c r="DM603" s="50"/>
      <c r="DN603" s="115"/>
      <c r="DO603" s="43"/>
      <c r="DP603" s="43"/>
      <c r="DQ603" s="43"/>
      <c r="DR603" s="115"/>
      <c r="DU603" s="50"/>
      <c r="DV603" s="115"/>
      <c r="DW603" s="222"/>
      <c r="DX603" s="223"/>
      <c r="EB603" s="221"/>
      <c r="EE603" s="50"/>
      <c r="EF603" s="115"/>
      <c r="EG603" s="43"/>
      <c r="EH603" s="43"/>
      <c r="EI603" s="43"/>
      <c r="EJ603" s="115"/>
      <c r="EM603" s="50"/>
      <c r="EN603" s="115"/>
      <c r="EO603" s="222"/>
      <c r="EP603" s="223"/>
      <c r="ET603" s="221"/>
      <c r="EW603" s="50"/>
      <c r="EX603" s="115"/>
      <c r="EY603" s="43"/>
      <c r="EZ603" s="43"/>
      <c r="FA603" s="43"/>
      <c r="FB603" s="115"/>
      <c r="FE603" s="50"/>
      <c r="FF603" s="115"/>
      <c r="FG603" s="222"/>
      <c r="FH603" s="223"/>
      <c r="FL603" s="221"/>
      <c r="FO603" s="50"/>
      <c r="FP603" s="115"/>
      <c r="FQ603" s="43"/>
      <c r="FR603" s="43"/>
      <c r="FS603" s="43"/>
      <c r="FT603" s="115"/>
      <c r="FW603" s="50"/>
      <c r="FX603" s="115"/>
      <c r="FY603" s="222"/>
      <c r="FZ603" s="223"/>
      <c r="GD603" s="221"/>
      <c r="GG603" s="50"/>
      <c r="GH603" s="115"/>
      <c r="GI603" s="43"/>
      <c r="GJ603" s="43"/>
      <c r="GK603" s="43"/>
      <c r="GL603" s="115"/>
      <c r="GO603" s="50"/>
      <c r="GP603" s="115"/>
      <c r="GQ603" s="222"/>
    </row>
    <row r="604">
      <c r="A604" s="218"/>
      <c r="B604" s="219"/>
      <c r="C604" s="15"/>
      <c r="D604" s="15"/>
      <c r="E604" s="15"/>
      <c r="F604" s="71"/>
      <c r="G604" s="15"/>
      <c r="H604" s="15"/>
      <c r="I604" s="28"/>
      <c r="J604" s="71"/>
      <c r="K604" s="35"/>
      <c r="L604" s="35"/>
      <c r="M604" s="35"/>
      <c r="N604" s="71"/>
      <c r="O604" s="15"/>
      <c r="P604" s="15"/>
      <c r="Q604" s="28"/>
      <c r="R604" s="71"/>
      <c r="S604" s="173"/>
      <c r="T604" s="219"/>
      <c r="U604" s="15"/>
      <c r="V604" s="15"/>
      <c r="W604" s="15"/>
      <c r="X604" s="165"/>
      <c r="Y604" s="15"/>
      <c r="Z604" s="15"/>
      <c r="AA604" s="28"/>
      <c r="AB604" s="71"/>
      <c r="AC604" s="35"/>
      <c r="AD604" s="35"/>
      <c r="AE604" s="35"/>
      <c r="AF604" s="71"/>
      <c r="AG604" s="15"/>
      <c r="AH604" s="15"/>
      <c r="AI604" s="15"/>
      <c r="AJ604" s="71"/>
      <c r="AK604" s="173"/>
      <c r="AL604" s="219"/>
      <c r="AM604" s="15"/>
      <c r="AN604" s="15"/>
      <c r="AO604" s="15"/>
      <c r="AP604" s="165"/>
      <c r="AQ604" s="15"/>
      <c r="AR604" s="15"/>
      <c r="AS604" s="28"/>
      <c r="AT604" s="71"/>
      <c r="AU604" s="35"/>
      <c r="AV604" s="35"/>
      <c r="AW604" s="35"/>
      <c r="AX604" s="71"/>
      <c r="AY604" s="15"/>
      <c r="AZ604" s="15"/>
      <c r="BA604" s="28"/>
      <c r="BB604" s="71"/>
      <c r="BC604" s="173"/>
      <c r="BD604" s="220"/>
      <c r="BH604" s="221"/>
      <c r="BK604" s="50"/>
      <c r="BL604" s="115"/>
      <c r="BM604" s="43"/>
      <c r="BN604" s="43"/>
      <c r="BO604" s="43"/>
      <c r="BP604" s="115"/>
      <c r="BS604" s="50"/>
      <c r="BT604" s="115"/>
      <c r="BU604" s="222"/>
      <c r="BV604" s="223"/>
      <c r="BZ604" s="221"/>
      <c r="CC604" s="50"/>
      <c r="CD604" s="115"/>
      <c r="CE604" s="43"/>
      <c r="CF604" s="43"/>
      <c r="CG604" s="43"/>
      <c r="CH604" s="115"/>
      <c r="CK604" s="50"/>
      <c r="CL604" s="115"/>
      <c r="CM604" s="222"/>
      <c r="CN604" s="223"/>
      <c r="CR604" s="221"/>
      <c r="CU604" s="50"/>
      <c r="CV604" s="115"/>
      <c r="CW604" s="43"/>
      <c r="CX604" s="43"/>
      <c r="CY604" s="43"/>
      <c r="CZ604" s="115"/>
      <c r="DC604" s="50"/>
      <c r="DD604" s="115"/>
      <c r="DE604" s="222"/>
      <c r="DF604" s="223"/>
      <c r="DJ604" s="221"/>
      <c r="DM604" s="50"/>
      <c r="DN604" s="115"/>
      <c r="DO604" s="43"/>
      <c r="DP604" s="43"/>
      <c r="DQ604" s="43"/>
      <c r="DR604" s="115"/>
      <c r="DU604" s="50"/>
      <c r="DV604" s="115"/>
      <c r="DW604" s="222"/>
      <c r="DX604" s="223"/>
      <c r="EB604" s="221"/>
      <c r="EE604" s="50"/>
      <c r="EF604" s="115"/>
      <c r="EG604" s="43"/>
      <c r="EH604" s="43"/>
      <c r="EI604" s="43"/>
      <c r="EJ604" s="115"/>
      <c r="EM604" s="50"/>
      <c r="EN604" s="115"/>
      <c r="EO604" s="222"/>
      <c r="EP604" s="223"/>
      <c r="ET604" s="221"/>
      <c r="EW604" s="50"/>
      <c r="EX604" s="115"/>
      <c r="EY604" s="43"/>
      <c r="EZ604" s="43"/>
      <c r="FA604" s="43"/>
      <c r="FB604" s="115"/>
      <c r="FE604" s="50"/>
      <c r="FF604" s="115"/>
      <c r="FG604" s="222"/>
      <c r="FH604" s="223"/>
      <c r="FL604" s="221"/>
      <c r="FO604" s="50"/>
      <c r="FP604" s="115"/>
      <c r="FQ604" s="43"/>
      <c r="FR604" s="43"/>
      <c r="FS604" s="43"/>
      <c r="FT604" s="115"/>
      <c r="FW604" s="50"/>
      <c r="FX604" s="115"/>
      <c r="FY604" s="222"/>
      <c r="FZ604" s="223"/>
      <c r="GD604" s="221"/>
      <c r="GG604" s="50"/>
      <c r="GH604" s="115"/>
      <c r="GI604" s="43"/>
      <c r="GJ604" s="43"/>
      <c r="GK604" s="43"/>
      <c r="GL604" s="115"/>
      <c r="GO604" s="50"/>
      <c r="GP604" s="115"/>
      <c r="GQ604" s="222"/>
    </row>
    <row r="605">
      <c r="A605" s="218"/>
      <c r="B605" s="219"/>
      <c r="C605" s="15"/>
      <c r="D605" s="15"/>
      <c r="E605" s="15"/>
      <c r="F605" s="71"/>
      <c r="G605" s="15"/>
      <c r="H605" s="15"/>
      <c r="I605" s="28"/>
      <c r="J605" s="71"/>
      <c r="K605" s="35"/>
      <c r="L605" s="35"/>
      <c r="M605" s="35"/>
      <c r="N605" s="71"/>
      <c r="O605" s="15"/>
      <c r="P605" s="15"/>
      <c r="Q605" s="28"/>
      <c r="R605" s="71"/>
      <c r="S605" s="173"/>
      <c r="T605" s="219"/>
      <c r="U605" s="15"/>
      <c r="V605" s="15"/>
      <c r="W605" s="15"/>
      <c r="X605" s="165"/>
      <c r="Y605" s="15"/>
      <c r="Z605" s="15"/>
      <c r="AA605" s="28"/>
      <c r="AB605" s="71"/>
      <c r="AC605" s="35"/>
      <c r="AD605" s="35"/>
      <c r="AE605" s="35"/>
      <c r="AF605" s="71"/>
      <c r="AG605" s="15"/>
      <c r="AH605" s="15"/>
      <c r="AI605" s="15"/>
      <c r="AJ605" s="71"/>
      <c r="AK605" s="173"/>
      <c r="AL605" s="219"/>
      <c r="AM605" s="15"/>
      <c r="AN605" s="15"/>
      <c r="AO605" s="15"/>
      <c r="AP605" s="165"/>
      <c r="AQ605" s="15"/>
      <c r="AR605" s="15"/>
      <c r="AS605" s="28"/>
      <c r="AT605" s="71"/>
      <c r="AU605" s="35"/>
      <c r="AV605" s="35"/>
      <c r="AW605" s="35"/>
      <c r="AX605" s="71"/>
      <c r="AY605" s="15"/>
      <c r="AZ605" s="15"/>
      <c r="BA605" s="28"/>
      <c r="BB605" s="71"/>
      <c r="BC605" s="173"/>
      <c r="BD605" s="220"/>
      <c r="BH605" s="221"/>
      <c r="BK605" s="50"/>
      <c r="BL605" s="115"/>
      <c r="BM605" s="43"/>
      <c r="BN605" s="43"/>
      <c r="BO605" s="43"/>
      <c r="BP605" s="115"/>
      <c r="BS605" s="50"/>
      <c r="BT605" s="115"/>
      <c r="BU605" s="222"/>
      <c r="BV605" s="223"/>
      <c r="BZ605" s="221"/>
      <c r="CC605" s="50"/>
      <c r="CD605" s="115"/>
      <c r="CE605" s="43"/>
      <c r="CF605" s="43"/>
      <c r="CG605" s="43"/>
      <c r="CH605" s="115"/>
      <c r="CK605" s="50"/>
      <c r="CL605" s="115"/>
      <c r="CM605" s="222"/>
      <c r="CN605" s="223"/>
      <c r="CR605" s="221"/>
      <c r="CU605" s="50"/>
      <c r="CV605" s="115"/>
      <c r="CW605" s="43"/>
      <c r="CX605" s="43"/>
      <c r="CY605" s="43"/>
      <c r="CZ605" s="115"/>
      <c r="DC605" s="50"/>
      <c r="DD605" s="115"/>
      <c r="DE605" s="222"/>
      <c r="DF605" s="223"/>
      <c r="DJ605" s="221"/>
      <c r="DM605" s="50"/>
      <c r="DN605" s="115"/>
      <c r="DO605" s="43"/>
      <c r="DP605" s="43"/>
      <c r="DQ605" s="43"/>
      <c r="DR605" s="115"/>
      <c r="DU605" s="50"/>
      <c r="DV605" s="115"/>
      <c r="DW605" s="222"/>
      <c r="DX605" s="223"/>
      <c r="EB605" s="221"/>
      <c r="EE605" s="50"/>
      <c r="EF605" s="115"/>
      <c r="EG605" s="43"/>
      <c r="EH605" s="43"/>
      <c r="EI605" s="43"/>
      <c r="EJ605" s="115"/>
      <c r="EM605" s="50"/>
      <c r="EN605" s="115"/>
      <c r="EO605" s="222"/>
      <c r="EP605" s="223"/>
      <c r="ET605" s="221"/>
      <c r="EW605" s="50"/>
      <c r="EX605" s="115"/>
      <c r="EY605" s="43"/>
      <c r="EZ605" s="43"/>
      <c r="FA605" s="43"/>
      <c r="FB605" s="115"/>
      <c r="FE605" s="50"/>
      <c r="FF605" s="115"/>
      <c r="FG605" s="222"/>
      <c r="FH605" s="223"/>
      <c r="FL605" s="221"/>
      <c r="FO605" s="50"/>
      <c r="FP605" s="115"/>
      <c r="FQ605" s="43"/>
      <c r="FR605" s="43"/>
      <c r="FS605" s="43"/>
      <c r="FT605" s="115"/>
      <c r="FW605" s="50"/>
      <c r="FX605" s="115"/>
      <c r="FY605" s="222"/>
      <c r="FZ605" s="223"/>
      <c r="GD605" s="221"/>
      <c r="GG605" s="50"/>
      <c r="GH605" s="115"/>
      <c r="GI605" s="43"/>
      <c r="GJ605" s="43"/>
      <c r="GK605" s="43"/>
      <c r="GL605" s="115"/>
      <c r="GO605" s="50"/>
      <c r="GP605" s="115"/>
      <c r="GQ605" s="222"/>
    </row>
    <row r="606">
      <c r="A606" s="218"/>
      <c r="B606" s="219"/>
      <c r="C606" s="15"/>
      <c r="D606" s="15"/>
      <c r="E606" s="15"/>
      <c r="F606" s="71"/>
      <c r="G606" s="15"/>
      <c r="H606" s="15"/>
      <c r="I606" s="28"/>
      <c r="J606" s="71"/>
      <c r="K606" s="35"/>
      <c r="L606" s="35"/>
      <c r="M606" s="35"/>
      <c r="N606" s="71"/>
      <c r="O606" s="15"/>
      <c r="P606" s="15"/>
      <c r="Q606" s="28"/>
      <c r="R606" s="71"/>
      <c r="S606" s="173"/>
      <c r="T606" s="219"/>
      <c r="U606" s="15"/>
      <c r="V606" s="15"/>
      <c r="W606" s="15"/>
      <c r="X606" s="165"/>
      <c r="Y606" s="15"/>
      <c r="Z606" s="15"/>
      <c r="AA606" s="28"/>
      <c r="AB606" s="71"/>
      <c r="AC606" s="35"/>
      <c r="AD606" s="35"/>
      <c r="AE606" s="35"/>
      <c r="AF606" s="71"/>
      <c r="AG606" s="15"/>
      <c r="AH606" s="15"/>
      <c r="AI606" s="15"/>
      <c r="AJ606" s="71"/>
      <c r="AK606" s="173"/>
      <c r="AL606" s="219"/>
      <c r="AM606" s="15"/>
      <c r="AN606" s="15"/>
      <c r="AO606" s="15"/>
      <c r="AP606" s="165"/>
      <c r="AQ606" s="15"/>
      <c r="AR606" s="15"/>
      <c r="AS606" s="28"/>
      <c r="AT606" s="71"/>
      <c r="AU606" s="35"/>
      <c r="AV606" s="35"/>
      <c r="AW606" s="35"/>
      <c r="AX606" s="71"/>
      <c r="AY606" s="15"/>
      <c r="AZ606" s="15"/>
      <c r="BA606" s="28"/>
      <c r="BB606" s="71"/>
      <c r="BC606" s="173"/>
      <c r="BD606" s="220"/>
      <c r="BH606" s="221"/>
      <c r="BK606" s="50"/>
      <c r="BL606" s="115"/>
      <c r="BM606" s="43"/>
      <c r="BN606" s="43"/>
      <c r="BO606" s="43"/>
      <c r="BP606" s="115"/>
      <c r="BS606" s="50"/>
      <c r="BT606" s="115"/>
      <c r="BU606" s="222"/>
      <c r="BV606" s="223"/>
      <c r="BZ606" s="221"/>
      <c r="CC606" s="50"/>
      <c r="CD606" s="115"/>
      <c r="CE606" s="43"/>
      <c r="CF606" s="43"/>
      <c r="CG606" s="43"/>
      <c r="CH606" s="115"/>
      <c r="CK606" s="50"/>
      <c r="CL606" s="115"/>
      <c r="CM606" s="222"/>
      <c r="CN606" s="223"/>
      <c r="CR606" s="221"/>
      <c r="CU606" s="50"/>
      <c r="CV606" s="115"/>
      <c r="CW606" s="43"/>
      <c r="CX606" s="43"/>
      <c r="CY606" s="43"/>
      <c r="CZ606" s="115"/>
      <c r="DC606" s="50"/>
      <c r="DD606" s="115"/>
      <c r="DE606" s="222"/>
      <c r="DF606" s="223"/>
      <c r="DJ606" s="221"/>
      <c r="DM606" s="50"/>
      <c r="DN606" s="115"/>
      <c r="DO606" s="43"/>
      <c r="DP606" s="43"/>
      <c r="DQ606" s="43"/>
      <c r="DR606" s="115"/>
      <c r="DU606" s="50"/>
      <c r="DV606" s="115"/>
      <c r="DW606" s="222"/>
      <c r="DX606" s="223"/>
      <c r="EB606" s="221"/>
      <c r="EE606" s="50"/>
      <c r="EF606" s="115"/>
      <c r="EG606" s="43"/>
      <c r="EH606" s="43"/>
      <c r="EI606" s="43"/>
      <c r="EJ606" s="115"/>
      <c r="EM606" s="50"/>
      <c r="EN606" s="115"/>
      <c r="EO606" s="222"/>
      <c r="EP606" s="223"/>
      <c r="ET606" s="221"/>
      <c r="EW606" s="50"/>
      <c r="EX606" s="115"/>
      <c r="EY606" s="43"/>
      <c r="EZ606" s="43"/>
      <c r="FA606" s="43"/>
      <c r="FB606" s="115"/>
      <c r="FE606" s="50"/>
      <c r="FF606" s="115"/>
      <c r="FG606" s="222"/>
      <c r="FH606" s="223"/>
      <c r="FL606" s="221"/>
      <c r="FO606" s="50"/>
      <c r="FP606" s="115"/>
      <c r="FQ606" s="43"/>
      <c r="FR606" s="43"/>
      <c r="FS606" s="43"/>
      <c r="FT606" s="115"/>
      <c r="FW606" s="50"/>
      <c r="FX606" s="115"/>
      <c r="FY606" s="222"/>
      <c r="FZ606" s="223"/>
      <c r="GD606" s="221"/>
      <c r="GG606" s="50"/>
      <c r="GH606" s="115"/>
      <c r="GI606" s="43"/>
      <c r="GJ606" s="43"/>
      <c r="GK606" s="43"/>
      <c r="GL606" s="115"/>
      <c r="GO606" s="50"/>
      <c r="GP606" s="115"/>
      <c r="GQ606" s="222"/>
    </row>
    <row r="607">
      <c r="A607" s="218"/>
      <c r="B607" s="219"/>
      <c r="C607" s="15"/>
      <c r="D607" s="15"/>
      <c r="E607" s="15"/>
      <c r="F607" s="71"/>
      <c r="G607" s="15"/>
      <c r="H607" s="15"/>
      <c r="I607" s="28"/>
      <c r="J607" s="71"/>
      <c r="K607" s="35"/>
      <c r="L607" s="35"/>
      <c r="M607" s="35"/>
      <c r="N607" s="71"/>
      <c r="O607" s="15"/>
      <c r="P607" s="15"/>
      <c r="Q607" s="28"/>
      <c r="R607" s="71"/>
      <c r="S607" s="173"/>
      <c r="T607" s="219"/>
      <c r="U607" s="15"/>
      <c r="V607" s="15"/>
      <c r="W607" s="15"/>
      <c r="X607" s="165"/>
      <c r="Y607" s="15"/>
      <c r="Z607" s="15"/>
      <c r="AA607" s="28"/>
      <c r="AB607" s="71"/>
      <c r="AC607" s="35"/>
      <c r="AD607" s="35"/>
      <c r="AE607" s="35"/>
      <c r="AF607" s="71"/>
      <c r="AG607" s="15"/>
      <c r="AH607" s="15"/>
      <c r="AI607" s="15"/>
      <c r="AJ607" s="71"/>
      <c r="AK607" s="173"/>
      <c r="AL607" s="219"/>
      <c r="AM607" s="15"/>
      <c r="AN607" s="15"/>
      <c r="AO607" s="15"/>
      <c r="AP607" s="165"/>
      <c r="AQ607" s="15"/>
      <c r="AR607" s="15"/>
      <c r="AS607" s="28"/>
      <c r="AT607" s="71"/>
      <c r="AU607" s="35"/>
      <c r="AV607" s="35"/>
      <c r="AW607" s="35"/>
      <c r="AX607" s="71"/>
      <c r="AY607" s="15"/>
      <c r="AZ607" s="15"/>
      <c r="BA607" s="28"/>
      <c r="BB607" s="71"/>
      <c r="BC607" s="173"/>
      <c r="BD607" s="220"/>
      <c r="BH607" s="221"/>
      <c r="BK607" s="50"/>
      <c r="BL607" s="115"/>
      <c r="BM607" s="43"/>
      <c r="BN607" s="43"/>
      <c r="BO607" s="43"/>
      <c r="BP607" s="115"/>
      <c r="BS607" s="50"/>
      <c r="BT607" s="115"/>
      <c r="BU607" s="222"/>
      <c r="BV607" s="223"/>
      <c r="BZ607" s="221"/>
      <c r="CC607" s="50"/>
      <c r="CD607" s="115"/>
      <c r="CE607" s="43"/>
      <c r="CF607" s="43"/>
      <c r="CG607" s="43"/>
      <c r="CH607" s="115"/>
      <c r="CK607" s="50"/>
      <c r="CL607" s="115"/>
      <c r="CM607" s="222"/>
      <c r="CN607" s="223"/>
      <c r="CR607" s="221"/>
      <c r="CU607" s="50"/>
      <c r="CV607" s="115"/>
      <c r="CW607" s="43"/>
      <c r="CX607" s="43"/>
      <c r="CY607" s="43"/>
      <c r="CZ607" s="115"/>
      <c r="DC607" s="50"/>
      <c r="DD607" s="115"/>
      <c r="DE607" s="222"/>
      <c r="DF607" s="223"/>
      <c r="DJ607" s="221"/>
      <c r="DM607" s="50"/>
      <c r="DN607" s="115"/>
      <c r="DO607" s="43"/>
      <c r="DP607" s="43"/>
      <c r="DQ607" s="43"/>
      <c r="DR607" s="115"/>
      <c r="DU607" s="50"/>
      <c r="DV607" s="115"/>
      <c r="DW607" s="222"/>
      <c r="DX607" s="223"/>
      <c r="EB607" s="221"/>
      <c r="EE607" s="50"/>
      <c r="EF607" s="115"/>
      <c r="EG607" s="43"/>
      <c r="EH607" s="43"/>
      <c r="EI607" s="43"/>
      <c r="EJ607" s="115"/>
      <c r="EM607" s="50"/>
      <c r="EN607" s="115"/>
      <c r="EO607" s="222"/>
      <c r="EP607" s="223"/>
      <c r="ET607" s="221"/>
      <c r="EW607" s="50"/>
      <c r="EX607" s="115"/>
      <c r="EY607" s="43"/>
      <c r="EZ607" s="43"/>
      <c r="FA607" s="43"/>
      <c r="FB607" s="115"/>
      <c r="FE607" s="50"/>
      <c r="FF607" s="115"/>
      <c r="FG607" s="222"/>
      <c r="FH607" s="223"/>
      <c r="FL607" s="221"/>
      <c r="FO607" s="50"/>
      <c r="FP607" s="115"/>
      <c r="FQ607" s="43"/>
      <c r="FR607" s="43"/>
      <c r="FS607" s="43"/>
      <c r="FT607" s="115"/>
      <c r="FW607" s="50"/>
      <c r="FX607" s="115"/>
      <c r="FY607" s="222"/>
      <c r="FZ607" s="223"/>
      <c r="GD607" s="221"/>
      <c r="GG607" s="50"/>
      <c r="GH607" s="115"/>
      <c r="GI607" s="43"/>
      <c r="GJ607" s="43"/>
      <c r="GK607" s="43"/>
      <c r="GL607" s="115"/>
      <c r="GO607" s="50"/>
      <c r="GP607" s="115"/>
      <c r="GQ607" s="222"/>
    </row>
    <row r="608">
      <c r="A608" s="218"/>
      <c r="B608" s="219"/>
      <c r="C608" s="15"/>
      <c r="D608" s="15"/>
      <c r="E608" s="15"/>
      <c r="F608" s="71"/>
      <c r="G608" s="15"/>
      <c r="H608" s="15"/>
      <c r="I608" s="28"/>
      <c r="J608" s="71"/>
      <c r="K608" s="35"/>
      <c r="L608" s="35"/>
      <c r="M608" s="35"/>
      <c r="N608" s="71"/>
      <c r="O608" s="15"/>
      <c r="P608" s="15"/>
      <c r="Q608" s="28"/>
      <c r="R608" s="71"/>
      <c r="S608" s="173"/>
      <c r="T608" s="219"/>
      <c r="U608" s="15"/>
      <c r="V608" s="15"/>
      <c r="W608" s="15"/>
      <c r="X608" s="165"/>
      <c r="Y608" s="15"/>
      <c r="Z608" s="15"/>
      <c r="AA608" s="28"/>
      <c r="AB608" s="71"/>
      <c r="AC608" s="35"/>
      <c r="AD608" s="35"/>
      <c r="AE608" s="35"/>
      <c r="AF608" s="71"/>
      <c r="AG608" s="15"/>
      <c r="AH608" s="15"/>
      <c r="AI608" s="15"/>
      <c r="AJ608" s="71"/>
      <c r="AK608" s="173"/>
      <c r="AL608" s="219"/>
      <c r="AM608" s="15"/>
      <c r="AN608" s="15"/>
      <c r="AO608" s="15"/>
      <c r="AP608" s="165"/>
      <c r="AQ608" s="15"/>
      <c r="AR608" s="15"/>
      <c r="AS608" s="28"/>
      <c r="AT608" s="71"/>
      <c r="AU608" s="35"/>
      <c r="AV608" s="35"/>
      <c r="AW608" s="35"/>
      <c r="AX608" s="71"/>
      <c r="AY608" s="15"/>
      <c r="AZ608" s="15"/>
      <c r="BA608" s="28"/>
      <c r="BB608" s="71"/>
      <c r="BC608" s="173"/>
      <c r="BD608" s="220"/>
      <c r="BH608" s="221"/>
      <c r="BK608" s="50"/>
      <c r="BL608" s="115"/>
      <c r="BM608" s="43"/>
      <c r="BN608" s="43"/>
      <c r="BO608" s="43"/>
      <c r="BP608" s="115"/>
      <c r="BS608" s="50"/>
      <c r="BT608" s="115"/>
      <c r="BU608" s="222"/>
      <c r="BV608" s="223"/>
      <c r="BZ608" s="221"/>
      <c r="CC608" s="50"/>
      <c r="CD608" s="115"/>
      <c r="CE608" s="43"/>
      <c r="CF608" s="43"/>
      <c r="CG608" s="43"/>
      <c r="CH608" s="115"/>
      <c r="CK608" s="50"/>
      <c r="CL608" s="115"/>
      <c r="CM608" s="222"/>
      <c r="CN608" s="223"/>
      <c r="CR608" s="221"/>
      <c r="CU608" s="50"/>
      <c r="CV608" s="115"/>
      <c r="CW608" s="43"/>
      <c r="CX608" s="43"/>
      <c r="CY608" s="43"/>
      <c r="CZ608" s="115"/>
      <c r="DC608" s="50"/>
      <c r="DD608" s="115"/>
      <c r="DE608" s="222"/>
      <c r="DF608" s="223"/>
      <c r="DJ608" s="221"/>
      <c r="DM608" s="50"/>
      <c r="DN608" s="115"/>
      <c r="DO608" s="43"/>
      <c r="DP608" s="43"/>
      <c r="DQ608" s="43"/>
      <c r="DR608" s="115"/>
      <c r="DU608" s="50"/>
      <c r="DV608" s="115"/>
      <c r="DW608" s="222"/>
      <c r="DX608" s="223"/>
      <c r="EB608" s="221"/>
      <c r="EE608" s="50"/>
      <c r="EF608" s="115"/>
      <c r="EG608" s="43"/>
      <c r="EH608" s="43"/>
      <c r="EI608" s="43"/>
      <c r="EJ608" s="115"/>
      <c r="EM608" s="50"/>
      <c r="EN608" s="115"/>
      <c r="EO608" s="222"/>
      <c r="EP608" s="223"/>
      <c r="ET608" s="221"/>
      <c r="EW608" s="50"/>
      <c r="EX608" s="115"/>
      <c r="EY608" s="43"/>
      <c r="EZ608" s="43"/>
      <c r="FA608" s="43"/>
      <c r="FB608" s="115"/>
      <c r="FE608" s="50"/>
      <c r="FF608" s="115"/>
      <c r="FG608" s="222"/>
      <c r="FH608" s="223"/>
      <c r="FL608" s="221"/>
      <c r="FO608" s="50"/>
      <c r="FP608" s="115"/>
      <c r="FQ608" s="43"/>
      <c r="FR608" s="43"/>
      <c r="FS608" s="43"/>
      <c r="FT608" s="115"/>
      <c r="FW608" s="50"/>
      <c r="FX608" s="115"/>
      <c r="FY608" s="222"/>
      <c r="FZ608" s="223"/>
      <c r="GD608" s="221"/>
      <c r="GG608" s="50"/>
      <c r="GH608" s="115"/>
      <c r="GI608" s="43"/>
      <c r="GJ608" s="43"/>
      <c r="GK608" s="43"/>
      <c r="GL608" s="115"/>
      <c r="GO608" s="50"/>
      <c r="GP608" s="115"/>
      <c r="GQ608" s="222"/>
    </row>
    <row r="609">
      <c r="A609" s="218"/>
      <c r="B609" s="219"/>
      <c r="C609" s="15"/>
      <c r="D609" s="15"/>
      <c r="E609" s="15"/>
      <c r="F609" s="71"/>
      <c r="G609" s="15"/>
      <c r="H609" s="15"/>
      <c r="I609" s="28"/>
      <c r="J609" s="71"/>
      <c r="K609" s="35"/>
      <c r="L609" s="35"/>
      <c r="M609" s="35"/>
      <c r="N609" s="71"/>
      <c r="O609" s="15"/>
      <c r="P609" s="15"/>
      <c r="Q609" s="28"/>
      <c r="R609" s="71"/>
      <c r="S609" s="173"/>
      <c r="T609" s="219"/>
      <c r="U609" s="15"/>
      <c r="V609" s="15"/>
      <c r="W609" s="15"/>
      <c r="X609" s="165"/>
      <c r="Y609" s="15"/>
      <c r="Z609" s="15"/>
      <c r="AA609" s="28"/>
      <c r="AB609" s="71"/>
      <c r="AC609" s="35"/>
      <c r="AD609" s="35"/>
      <c r="AE609" s="35"/>
      <c r="AF609" s="71"/>
      <c r="AG609" s="15"/>
      <c r="AH609" s="15"/>
      <c r="AI609" s="15"/>
      <c r="AJ609" s="71"/>
      <c r="AK609" s="173"/>
      <c r="AL609" s="219"/>
      <c r="AM609" s="15"/>
      <c r="AN609" s="15"/>
      <c r="AO609" s="15"/>
      <c r="AP609" s="165"/>
      <c r="AQ609" s="15"/>
      <c r="AR609" s="15"/>
      <c r="AS609" s="28"/>
      <c r="AT609" s="71"/>
      <c r="AU609" s="35"/>
      <c r="AV609" s="35"/>
      <c r="AW609" s="35"/>
      <c r="AX609" s="71"/>
      <c r="AY609" s="15"/>
      <c r="AZ609" s="15"/>
      <c r="BA609" s="28"/>
      <c r="BB609" s="71"/>
      <c r="BC609" s="173"/>
      <c r="BD609" s="220"/>
      <c r="BH609" s="221"/>
      <c r="BK609" s="50"/>
      <c r="BL609" s="115"/>
      <c r="BM609" s="43"/>
      <c r="BN609" s="43"/>
      <c r="BO609" s="43"/>
      <c r="BP609" s="115"/>
      <c r="BS609" s="50"/>
      <c r="BT609" s="115"/>
      <c r="BU609" s="222"/>
      <c r="BV609" s="223"/>
      <c r="BZ609" s="221"/>
      <c r="CC609" s="50"/>
      <c r="CD609" s="115"/>
      <c r="CE609" s="43"/>
      <c r="CF609" s="43"/>
      <c r="CG609" s="43"/>
      <c r="CH609" s="115"/>
      <c r="CK609" s="50"/>
      <c r="CL609" s="115"/>
      <c r="CM609" s="222"/>
      <c r="CN609" s="223"/>
      <c r="CR609" s="221"/>
      <c r="CU609" s="50"/>
      <c r="CV609" s="115"/>
      <c r="CW609" s="43"/>
      <c r="CX609" s="43"/>
      <c r="CY609" s="43"/>
      <c r="CZ609" s="115"/>
      <c r="DC609" s="50"/>
      <c r="DD609" s="115"/>
      <c r="DE609" s="222"/>
      <c r="DF609" s="223"/>
      <c r="DJ609" s="221"/>
      <c r="DM609" s="50"/>
      <c r="DN609" s="115"/>
      <c r="DO609" s="43"/>
      <c r="DP609" s="43"/>
      <c r="DQ609" s="43"/>
      <c r="DR609" s="115"/>
      <c r="DU609" s="50"/>
      <c r="DV609" s="115"/>
      <c r="DW609" s="222"/>
      <c r="DX609" s="223"/>
      <c r="EB609" s="221"/>
      <c r="EE609" s="50"/>
      <c r="EF609" s="115"/>
      <c r="EG609" s="43"/>
      <c r="EH609" s="43"/>
      <c r="EI609" s="43"/>
      <c r="EJ609" s="115"/>
      <c r="EM609" s="50"/>
      <c r="EN609" s="115"/>
      <c r="EO609" s="222"/>
      <c r="EP609" s="223"/>
      <c r="ET609" s="221"/>
      <c r="EW609" s="50"/>
      <c r="EX609" s="115"/>
      <c r="EY609" s="43"/>
      <c r="EZ609" s="43"/>
      <c r="FA609" s="43"/>
      <c r="FB609" s="115"/>
      <c r="FE609" s="50"/>
      <c r="FF609" s="115"/>
      <c r="FG609" s="222"/>
      <c r="FH609" s="223"/>
      <c r="FL609" s="221"/>
      <c r="FO609" s="50"/>
      <c r="FP609" s="115"/>
      <c r="FQ609" s="43"/>
      <c r="FR609" s="43"/>
      <c r="FS609" s="43"/>
      <c r="FT609" s="115"/>
      <c r="FW609" s="50"/>
      <c r="FX609" s="115"/>
      <c r="FY609" s="222"/>
      <c r="FZ609" s="223"/>
      <c r="GD609" s="221"/>
      <c r="GG609" s="50"/>
      <c r="GH609" s="115"/>
      <c r="GI609" s="43"/>
      <c r="GJ609" s="43"/>
      <c r="GK609" s="43"/>
      <c r="GL609" s="115"/>
      <c r="GO609" s="50"/>
      <c r="GP609" s="115"/>
      <c r="GQ609" s="222"/>
    </row>
    <row r="610">
      <c r="A610" s="218"/>
      <c r="B610" s="219"/>
      <c r="C610" s="15"/>
      <c r="D610" s="15"/>
      <c r="E610" s="15"/>
      <c r="F610" s="71"/>
      <c r="G610" s="15"/>
      <c r="H610" s="15"/>
      <c r="I610" s="28"/>
      <c r="J610" s="71"/>
      <c r="K610" s="35"/>
      <c r="L610" s="35"/>
      <c r="M610" s="35"/>
      <c r="N610" s="71"/>
      <c r="O610" s="15"/>
      <c r="P610" s="15"/>
      <c r="Q610" s="28"/>
      <c r="R610" s="71"/>
      <c r="S610" s="173"/>
      <c r="T610" s="219"/>
      <c r="U610" s="15"/>
      <c r="V610" s="15"/>
      <c r="W610" s="15"/>
      <c r="X610" s="165"/>
      <c r="Y610" s="15"/>
      <c r="Z610" s="15"/>
      <c r="AA610" s="28"/>
      <c r="AB610" s="71"/>
      <c r="AC610" s="35"/>
      <c r="AD610" s="35"/>
      <c r="AE610" s="35"/>
      <c r="AF610" s="71"/>
      <c r="AG610" s="15"/>
      <c r="AH610" s="15"/>
      <c r="AI610" s="15"/>
      <c r="AJ610" s="71"/>
      <c r="AK610" s="173"/>
      <c r="AL610" s="219"/>
      <c r="AM610" s="15"/>
      <c r="AN610" s="15"/>
      <c r="AO610" s="15"/>
      <c r="AP610" s="165"/>
      <c r="AQ610" s="15"/>
      <c r="AR610" s="15"/>
      <c r="AS610" s="28"/>
      <c r="AT610" s="71"/>
      <c r="AU610" s="35"/>
      <c r="AV610" s="35"/>
      <c r="AW610" s="35"/>
      <c r="AX610" s="71"/>
      <c r="AY610" s="15"/>
      <c r="AZ610" s="15"/>
      <c r="BA610" s="28"/>
      <c r="BB610" s="71"/>
      <c r="BC610" s="173"/>
      <c r="BD610" s="220"/>
      <c r="BH610" s="221"/>
      <c r="BK610" s="50"/>
      <c r="BL610" s="115"/>
      <c r="BM610" s="43"/>
      <c r="BN610" s="43"/>
      <c r="BO610" s="43"/>
      <c r="BP610" s="115"/>
      <c r="BS610" s="50"/>
      <c r="BT610" s="115"/>
      <c r="BU610" s="222"/>
      <c r="BV610" s="223"/>
      <c r="BZ610" s="221"/>
      <c r="CC610" s="50"/>
      <c r="CD610" s="115"/>
      <c r="CE610" s="43"/>
      <c r="CF610" s="43"/>
      <c r="CG610" s="43"/>
      <c r="CH610" s="115"/>
      <c r="CK610" s="50"/>
      <c r="CL610" s="115"/>
      <c r="CM610" s="222"/>
      <c r="CN610" s="223"/>
      <c r="CR610" s="221"/>
      <c r="CU610" s="50"/>
      <c r="CV610" s="115"/>
      <c r="CW610" s="43"/>
      <c r="CX610" s="43"/>
      <c r="CY610" s="43"/>
      <c r="CZ610" s="115"/>
      <c r="DC610" s="50"/>
      <c r="DD610" s="115"/>
      <c r="DE610" s="222"/>
      <c r="DF610" s="223"/>
      <c r="DJ610" s="221"/>
      <c r="DM610" s="50"/>
      <c r="DN610" s="115"/>
      <c r="DO610" s="43"/>
      <c r="DP610" s="43"/>
      <c r="DQ610" s="43"/>
      <c r="DR610" s="115"/>
      <c r="DU610" s="50"/>
      <c r="DV610" s="115"/>
      <c r="DW610" s="222"/>
      <c r="DX610" s="223"/>
      <c r="EB610" s="221"/>
      <c r="EE610" s="50"/>
      <c r="EF610" s="115"/>
      <c r="EG610" s="43"/>
      <c r="EH610" s="43"/>
      <c r="EI610" s="43"/>
      <c r="EJ610" s="115"/>
      <c r="EM610" s="50"/>
      <c r="EN610" s="115"/>
      <c r="EO610" s="222"/>
      <c r="EP610" s="223"/>
      <c r="ET610" s="221"/>
      <c r="EW610" s="50"/>
      <c r="EX610" s="115"/>
      <c r="EY610" s="43"/>
      <c r="EZ610" s="43"/>
      <c r="FA610" s="43"/>
      <c r="FB610" s="115"/>
      <c r="FE610" s="50"/>
      <c r="FF610" s="115"/>
      <c r="FG610" s="222"/>
      <c r="FH610" s="223"/>
      <c r="FL610" s="221"/>
      <c r="FO610" s="50"/>
      <c r="FP610" s="115"/>
      <c r="FQ610" s="43"/>
      <c r="FR610" s="43"/>
      <c r="FS610" s="43"/>
      <c r="FT610" s="115"/>
      <c r="FW610" s="50"/>
      <c r="FX610" s="115"/>
      <c r="FY610" s="222"/>
      <c r="FZ610" s="223"/>
      <c r="GD610" s="221"/>
      <c r="GG610" s="50"/>
      <c r="GH610" s="115"/>
      <c r="GI610" s="43"/>
      <c r="GJ610" s="43"/>
      <c r="GK610" s="43"/>
      <c r="GL610" s="115"/>
      <c r="GO610" s="50"/>
      <c r="GP610" s="115"/>
      <c r="GQ610" s="222"/>
    </row>
    <row r="611">
      <c r="A611" s="218"/>
      <c r="B611" s="219"/>
      <c r="C611" s="15"/>
      <c r="D611" s="15"/>
      <c r="E611" s="15"/>
      <c r="F611" s="71"/>
      <c r="G611" s="15"/>
      <c r="H611" s="15"/>
      <c r="I611" s="28"/>
      <c r="J611" s="71"/>
      <c r="K611" s="35"/>
      <c r="L611" s="35"/>
      <c r="M611" s="35"/>
      <c r="N611" s="71"/>
      <c r="O611" s="15"/>
      <c r="P611" s="15"/>
      <c r="Q611" s="28"/>
      <c r="R611" s="71"/>
      <c r="S611" s="173"/>
      <c r="T611" s="219"/>
      <c r="U611" s="15"/>
      <c r="V611" s="15"/>
      <c r="W611" s="15"/>
      <c r="X611" s="165"/>
      <c r="Y611" s="15"/>
      <c r="Z611" s="15"/>
      <c r="AA611" s="28"/>
      <c r="AB611" s="71"/>
      <c r="AC611" s="35"/>
      <c r="AD611" s="35"/>
      <c r="AE611" s="35"/>
      <c r="AF611" s="71"/>
      <c r="AG611" s="15"/>
      <c r="AH611" s="15"/>
      <c r="AI611" s="15"/>
      <c r="AJ611" s="71"/>
      <c r="AK611" s="173"/>
      <c r="AL611" s="219"/>
      <c r="AM611" s="15"/>
      <c r="AN611" s="15"/>
      <c r="AO611" s="15"/>
      <c r="AP611" s="165"/>
      <c r="AQ611" s="15"/>
      <c r="AR611" s="15"/>
      <c r="AS611" s="28"/>
      <c r="AT611" s="71"/>
      <c r="AU611" s="35"/>
      <c r="AV611" s="35"/>
      <c r="AW611" s="35"/>
      <c r="AX611" s="71"/>
      <c r="AY611" s="15"/>
      <c r="AZ611" s="15"/>
      <c r="BA611" s="28"/>
      <c r="BB611" s="71"/>
      <c r="BC611" s="173"/>
      <c r="BD611" s="220"/>
      <c r="BH611" s="221"/>
      <c r="BK611" s="50"/>
      <c r="BL611" s="115"/>
      <c r="BM611" s="43"/>
      <c r="BN611" s="43"/>
      <c r="BO611" s="43"/>
      <c r="BP611" s="115"/>
      <c r="BS611" s="50"/>
      <c r="BT611" s="115"/>
      <c r="BU611" s="222"/>
      <c r="BV611" s="223"/>
      <c r="BZ611" s="221"/>
      <c r="CC611" s="50"/>
      <c r="CD611" s="115"/>
      <c r="CE611" s="43"/>
      <c r="CF611" s="43"/>
      <c r="CG611" s="43"/>
      <c r="CH611" s="115"/>
      <c r="CK611" s="50"/>
      <c r="CL611" s="115"/>
      <c r="CM611" s="222"/>
      <c r="CN611" s="223"/>
      <c r="CR611" s="221"/>
      <c r="CU611" s="50"/>
      <c r="CV611" s="115"/>
      <c r="CW611" s="43"/>
      <c r="CX611" s="43"/>
      <c r="CY611" s="43"/>
      <c r="CZ611" s="115"/>
      <c r="DC611" s="50"/>
      <c r="DD611" s="115"/>
      <c r="DE611" s="222"/>
      <c r="DF611" s="223"/>
      <c r="DJ611" s="221"/>
      <c r="DM611" s="50"/>
      <c r="DN611" s="115"/>
      <c r="DO611" s="43"/>
      <c r="DP611" s="43"/>
      <c r="DQ611" s="43"/>
      <c r="DR611" s="115"/>
      <c r="DU611" s="50"/>
      <c r="DV611" s="115"/>
      <c r="DW611" s="222"/>
      <c r="DX611" s="223"/>
      <c r="EB611" s="221"/>
      <c r="EE611" s="50"/>
      <c r="EF611" s="115"/>
      <c r="EG611" s="43"/>
      <c r="EH611" s="43"/>
      <c r="EI611" s="43"/>
      <c r="EJ611" s="115"/>
      <c r="EM611" s="50"/>
      <c r="EN611" s="115"/>
      <c r="EO611" s="222"/>
      <c r="EP611" s="223"/>
      <c r="ET611" s="221"/>
      <c r="EW611" s="50"/>
      <c r="EX611" s="115"/>
      <c r="EY611" s="43"/>
      <c r="EZ611" s="43"/>
      <c r="FA611" s="43"/>
      <c r="FB611" s="115"/>
      <c r="FE611" s="50"/>
      <c r="FF611" s="115"/>
      <c r="FG611" s="222"/>
      <c r="FH611" s="223"/>
      <c r="FL611" s="221"/>
      <c r="FO611" s="50"/>
      <c r="FP611" s="115"/>
      <c r="FQ611" s="43"/>
      <c r="FR611" s="43"/>
      <c r="FS611" s="43"/>
      <c r="FT611" s="115"/>
      <c r="FW611" s="50"/>
      <c r="FX611" s="115"/>
      <c r="FY611" s="222"/>
      <c r="FZ611" s="223"/>
      <c r="GD611" s="221"/>
      <c r="GG611" s="50"/>
      <c r="GH611" s="115"/>
      <c r="GI611" s="43"/>
      <c r="GJ611" s="43"/>
      <c r="GK611" s="43"/>
      <c r="GL611" s="115"/>
      <c r="GO611" s="50"/>
      <c r="GP611" s="115"/>
      <c r="GQ611" s="222"/>
    </row>
    <row r="612">
      <c r="A612" s="218"/>
      <c r="B612" s="219"/>
      <c r="C612" s="15"/>
      <c r="D612" s="15"/>
      <c r="E612" s="15"/>
      <c r="F612" s="71"/>
      <c r="G612" s="15"/>
      <c r="H612" s="15"/>
      <c r="I612" s="28"/>
      <c r="J612" s="71"/>
      <c r="K612" s="35"/>
      <c r="L612" s="35"/>
      <c r="M612" s="35"/>
      <c r="N612" s="71"/>
      <c r="O612" s="15"/>
      <c r="P612" s="15"/>
      <c r="Q612" s="28"/>
      <c r="R612" s="71"/>
      <c r="S612" s="173"/>
      <c r="T612" s="219"/>
      <c r="U612" s="15"/>
      <c r="V612" s="15"/>
      <c r="W612" s="15"/>
      <c r="X612" s="165"/>
      <c r="Y612" s="15"/>
      <c r="Z612" s="15"/>
      <c r="AA612" s="28"/>
      <c r="AB612" s="71"/>
      <c r="AC612" s="35"/>
      <c r="AD612" s="35"/>
      <c r="AE612" s="35"/>
      <c r="AF612" s="71"/>
      <c r="AG612" s="15"/>
      <c r="AH612" s="15"/>
      <c r="AI612" s="15"/>
      <c r="AJ612" s="71"/>
      <c r="AK612" s="173"/>
      <c r="AL612" s="219"/>
      <c r="AM612" s="15"/>
      <c r="AN612" s="15"/>
      <c r="AO612" s="15"/>
      <c r="AP612" s="165"/>
      <c r="AQ612" s="15"/>
      <c r="AR612" s="15"/>
      <c r="AS612" s="28"/>
      <c r="AT612" s="71"/>
      <c r="AU612" s="35"/>
      <c r="AV612" s="35"/>
      <c r="AW612" s="35"/>
      <c r="AX612" s="71"/>
      <c r="AY612" s="15"/>
      <c r="AZ612" s="15"/>
      <c r="BA612" s="28"/>
      <c r="BB612" s="71"/>
      <c r="BC612" s="173"/>
      <c r="BD612" s="220"/>
      <c r="BH612" s="221"/>
      <c r="BK612" s="50"/>
      <c r="BL612" s="115"/>
      <c r="BM612" s="43"/>
      <c r="BN612" s="43"/>
      <c r="BO612" s="43"/>
      <c r="BP612" s="115"/>
      <c r="BS612" s="50"/>
      <c r="BT612" s="115"/>
      <c r="BU612" s="222"/>
      <c r="BV612" s="223"/>
      <c r="BZ612" s="221"/>
      <c r="CC612" s="50"/>
      <c r="CD612" s="115"/>
      <c r="CE612" s="43"/>
      <c r="CF612" s="43"/>
      <c r="CG612" s="43"/>
      <c r="CH612" s="115"/>
      <c r="CK612" s="50"/>
      <c r="CL612" s="115"/>
      <c r="CM612" s="222"/>
      <c r="CN612" s="223"/>
      <c r="CR612" s="221"/>
      <c r="CU612" s="50"/>
      <c r="CV612" s="115"/>
      <c r="CW612" s="43"/>
      <c r="CX612" s="43"/>
      <c r="CY612" s="43"/>
      <c r="CZ612" s="115"/>
      <c r="DC612" s="50"/>
      <c r="DD612" s="115"/>
      <c r="DE612" s="222"/>
      <c r="DF612" s="223"/>
      <c r="DJ612" s="221"/>
      <c r="DM612" s="50"/>
      <c r="DN612" s="115"/>
      <c r="DO612" s="43"/>
      <c r="DP612" s="43"/>
      <c r="DQ612" s="43"/>
      <c r="DR612" s="115"/>
      <c r="DU612" s="50"/>
      <c r="DV612" s="115"/>
      <c r="DW612" s="222"/>
      <c r="DX612" s="223"/>
      <c r="EB612" s="221"/>
      <c r="EE612" s="50"/>
      <c r="EF612" s="115"/>
      <c r="EG612" s="43"/>
      <c r="EH612" s="43"/>
      <c r="EI612" s="43"/>
      <c r="EJ612" s="115"/>
      <c r="EM612" s="50"/>
      <c r="EN612" s="115"/>
      <c r="EO612" s="222"/>
      <c r="EP612" s="223"/>
      <c r="ET612" s="221"/>
      <c r="EW612" s="50"/>
      <c r="EX612" s="115"/>
      <c r="EY612" s="43"/>
      <c r="EZ612" s="43"/>
      <c r="FA612" s="43"/>
      <c r="FB612" s="115"/>
      <c r="FE612" s="50"/>
      <c r="FF612" s="115"/>
      <c r="FG612" s="222"/>
      <c r="FH612" s="223"/>
      <c r="FL612" s="221"/>
      <c r="FO612" s="50"/>
      <c r="FP612" s="115"/>
      <c r="FQ612" s="43"/>
      <c r="FR612" s="43"/>
      <c r="FS612" s="43"/>
      <c r="FT612" s="115"/>
      <c r="FW612" s="50"/>
      <c r="FX612" s="115"/>
      <c r="FY612" s="222"/>
      <c r="FZ612" s="223"/>
      <c r="GD612" s="221"/>
      <c r="GG612" s="50"/>
      <c r="GH612" s="115"/>
      <c r="GI612" s="43"/>
      <c r="GJ612" s="43"/>
      <c r="GK612" s="43"/>
      <c r="GL612" s="115"/>
      <c r="GO612" s="50"/>
      <c r="GP612" s="115"/>
      <c r="GQ612" s="222"/>
    </row>
    <row r="613">
      <c r="A613" s="218"/>
      <c r="B613" s="219"/>
      <c r="C613" s="15"/>
      <c r="D613" s="15"/>
      <c r="E613" s="15"/>
      <c r="F613" s="71"/>
      <c r="G613" s="15"/>
      <c r="H613" s="15"/>
      <c r="I613" s="28"/>
      <c r="J613" s="71"/>
      <c r="K613" s="35"/>
      <c r="L613" s="35"/>
      <c r="M613" s="35"/>
      <c r="N613" s="71"/>
      <c r="O613" s="15"/>
      <c r="P613" s="15"/>
      <c r="Q613" s="28"/>
      <c r="R613" s="71"/>
      <c r="S613" s="173"/>
      <c r="T613" s="219"/>
      <c r="U613" s="15"/>
      <c r="V613" s="15"/>
      <c r="W613" s="15"/>
      <c r="X613" s="165"/>
      <c r="Y613" s="15"/>
      <c r="Z613" s="15"/>
      <c r="AA613" s="28"/>
      <c r="AB613" s="71"/>
      <c r="AC613" s="35"/>
      <c r="AD613" s="35"/>
      <c r="AE613" s="35"/>
      <c r="AF613" s="71"/>
      <c r="AG613" s="15"/>
      <c r="AH613" s="15"/>
      <c r="AI613" s="15"/>
      <c r="AJ613" s="71"/>
      <c r="AK613" s="173"/>
      <c r="AL613" s="219"/>
      <c r="AM613" s="15"/>
      <c r="AN613" s="15"/>
      <c r="AO613" s="15"/>
      <c r="AP613" s="165"/>
      <c r="AQ613" s="15"/>
      <c r="AR613" s="15"/>
      <c r="AS613" s="28"/>
      <c r="AT613" s="71"/>
      <c r="AU613" s="35"/>
      <c r="AV613" s="35"/>
      <c r="AW613" s="35"/>
      <c r="AX613" s="71"/>
      <c r="AY613" s="15"/>
      <c r="AZ613" s="15"/>
      <c r="BA613" s="28"/>
      <c r="BB613" s="71"/>
      <c r="BC613" s="173"/>
      <c r="BD613" s="220"/>
      <c r="BH613" s="221"/>
      <c r="BK613" s="50"/>
      <c r="BL613" s="115"/>
      <c r="BM613" s="43"/>
      <c r="BN613" s="43"/>
      <c r="BO613" s="43"/>
      <c r="BP613" s="115"/>
      <c r="BS613" s="50"/>
      <c r="BT613" s="115"/>
      <c r="BU613" s="222"/>
      <c r="BV613" s="223"/>
      <c r="BZ613" s="221"/>
      <c r="CC613" s="50"/>
      <c r="CD613" s="115"/>
      <c r="CE613" s="43"/>
      <c r="CF613" s="43"/>
      <c r="CG613" s="43"/>
      <c r="CH613" s="115"/>
      <c r="CK613" s="50"/>
      <c r="CL613" s="115"/>
      <c r="CM613" s="222"/>
      <c r="CN613" s="223"/>
      <c r="CR613" s="221"/>
      <c r="CU613" s="50"/>
      <c r="CV613" s="115"/>
      <c r="CW613" s="43"/>
      <c r="CX613" s="43"/>
      <c r="CY613" s="43"/>
      <c r="CZ613" s="115"/>
      <c r="DC613" s="50"/>
      <c r="DD613" s="115"/>
      <c r="DE613" s="222"/>
      <c r="DF613" s="223"/>
      <c r="DJ613" s="221"/>
      <c r="DM613" s="50"/>
      <c r="DN613" s="115"/>
      <c r="DO613" s="43"/>
      <c r="DP613" s="43"/>
      <c r="DQ613" s="43"/>
      <c r="DR613" s="115"/>
      <c r="DU613" s="50"/>
      <c r="DV613" s="115"/>
      <c r="DW613" s="222"/>
      <c r="DX613" s="223"/>
      <c r="EB613" s="221"/>
      <c r="EE613" s="50"/>
      <c r="EF613" s="115"/>
      <c r="EG613" s="43"/>
      <c r="EH613" s="43"/>
      <c r="EI613" s="43"/>
      <c r="EJ613" s="115"/>
      <c r="EM613" s="50"/>
      <c r="EN613" s="115"/>
      <c r="EO613" s="222"/>
      <c r="EP613" s="223"/>
      <c r="ET613" s="221"/>
      <c r="EW613" s="50"/>
      <c r="EX613" s="115"/>
      <c r="EY613" s="43"/>
      <c r="EZ613" s="43"/>
      <c r="FA613" s="43"/>
      <c r="FB613" s="115"/>
      <c r="FE613" s="50"/>
      <c r="FF613" s="115"/>
      <c r="FG613" s="222"/>
      <c r="FH613" s="223"/>
      <c r="FL613" s="221"/>
      <c r="FO613" s="50"/>
      <c r="FP613" s="115"/>
      <c r="FQ613" s="43"/>
      <c r="FR613" s="43"/>
      <c r="FS613" s="43"/>
      <c r="FT613" s="115"/>
      <c r="FW613" s="50"/>
      <c r="FX613" s="115"/>
      <c r="FY613" s="222"/>
      <c r="FZ613" s="223"/>
      <c r="GD613" s="221"/>
      <c r="GG613" s="50"/>
      <c r="GH613" s="115"/>
      <c r="GI613" s="43"/>
      <c r="GJ613" s="43"/>
      <c r="GK613" s="43"/>
      <c r="GL613" s="115"/>
      <c r="GO613" s="50"/>
      <c r="GP613" s="115"/>
      <c r="GQ613" s="222"/>
    </row>
    <row r="614">
      <c r="A614" s="218"/>
      <c r="B614" s="219"/>
      <c r="C614" s="15"/>
      <c r="D614" s="15"/>
      <c r="E614" s="15"/>
      <c r="F614" s="71"/>
      <c r="G614" s="15"/>
      <c r="H614" s="15"/>
      <c r="I614" s="28"/>
      <c r="J614" s="71"/>
      <c r="K614" s="35"/>
      <c r="L614" s="35"/>
      <c r="M614" s="35"/>
      <c r="N614" s="71"/>
      <c r="O614" s="15"/>
      <c r="P614" s="15"/>
      <c r="Q614" s="28"/>
      <c r="R614" s="71"/>
      <c r="S614" s="173"/>
      <c r="T614" s="219"/>
      <c r="U614" s="15"/>
      <c r="V614" s="15"/>
      <c r="W614" s="15"/>
      <c r="X614" s="165"/>
      <c r="Y614" s="15"/>
      <c r="Z614" s="15"/>
      <c r="AA614" s="28"/>
      <c r="AB614" s="71"/>
      <c r="AC614" s="35"/>
      <c r="AD614" s="35"/>
      <c r="AE614" s="35"/>
      <c r="AF614" s="71"/>
      <c r="AG614" s="15"/>
      <c r="AH614" s="15"/>
      <c r="AI614" s="15"/>
      <c r="AJ614" s="71"/>
      <c r="AK614" s="173"/>
      <c r="AL614" s="219"/>
      <c r="AM614" s="15"/>
      <c r="AN614" s="15"/>
      <c r="AO614" s="15"/>
      <c r="AP614" s="165"/>
      <c r="AQ614" s="15"/>
      <c r="AR614" s="15"/>
      <c r="AS614" s="28"/>
      <c r="AT614" s="71"/>
      <c r="AU614" s="35"/>
      <c r="AV614" s="35"/>
      <c r="AW614" s="35"/>
      <c r="AX614" s="71"/>
      <c r="AY614" s="15"/>
      <c r="AZ614" s="15"/>
      <c r="BA614" s="28"/>
      <c r="BB614" s="71"/>
      <c r="BC614" s="173"/>
      <c r="BD614" s="220"/>
      <c r="BH614" s="221"/>
      <c r="BK614" s="50"/>
      <c r="BL614" s="115"/>
      <c r="BM614" s="43"/>
      <c r="BN614" s="43"/>
      <c r="BO614" s="43"/>
      <c r="BP614" s="115"/>
      <c r="BS614" s="50"/>
      <c r="BT614" s="115"/>
      <c r="BU614" s="222"/>
      <c r="BV614" s="223"/>
      <c r="BZ614" s="221"/>
      <c r="CC614" s="50"/>
      <c r="CD614" s="115"/>
      <c r="CE614" s="43"/>
      <c r="CF614" s="43"/>
      <c r="CG614" s="43"/>
      <c r="CH614" s="115"/>
      <c r="CK614" s="50"/>
      <c r="CL614" s="115"/>
      <c r="CM614" s="222"/>
      <c r="CN614" s="223"/>
      <c r="CR614" s="221"/>
      <c r="CU614" s="50"/>
      <c r="CV614" s="115"/>
      <c r="CW614" s="43"/>
      <c r="CX614" s="43"/>
      <c r="CY614" s="43"/>
      <c r="CZ614" s="115"/>
      <c r="DC614" s="50"/>
      <c r="DD614" s="115"/>
      <c r="DE614" s="222"/>
      <c r="DF614" s="223"/>
      <c r="DJ614" s="221"/>
      <c r="DM614" s="50"/>
      <c r="DN614" s="115"/>
      <c r="DO614" s="43"/>
      <c r="DP614" s="43"/>
      <c r="DQ614" s="43"/>
      <c r="DR614" s="115"/>
      <c r="DU614" s="50"/>
      <c r="DV614" s="115"/>
      <c r="DW614" s="222"/>
      <c r="DX614" s="223"/>
      <c r="EB614" s="221"/>
      <c r="EE614" s="50"/>
      <c r="EF614" s="115"/>
      <c r="EG614" s="43"/>
      <c r="EH614" s="43"/>
      <c r="EI614" s="43"/>
      <c r="EJ614" s="115"/>
      <c r="EM614" s="50"/>
      <c r="EN614" s="115"/>
      <c r="EO614" s="222"/>
      <c r="EP614" s="223"/>
      <c r="ET614" s="221"/>
      <c r="EW614" s="50"/>
      <c r="EX614" s="115"/>
      <c r="EY614" s="43"/>
      <c r="EZ614" s="43"/>
      <c r="FA614" s="43"/>
      <c r="FB614" s="115"/>
      <c r="FE614" s="50"/>
      <c r="FF614" s="115"/>
      <c r="FG614" s="222"/>
      <c r="FH614" s="223"/>
      <c r="FL614" s="221"/>
      <c r="FO614" s="50"/>
      <c r="FP614" s="115"/>
      <c r="FQ614" s="43"/>
      <c r="FR614" s="43"/>
      <c r="FS614" s="43"/>
      <c r="FT614" s="115"/>
      <c r="FW614" s="50"/>
      <c r="FX614" s="115"/>
      <c r="FY614" s="222"/>
      <c r="FZ614" s="223"/>
      <c r="GD614" s="221"/>
      <c r="GG614" s="50"/>
      <c r="GH614" s="115"/>
      <c r="GI614" s="43"/>
      <c r="GJ614" s="43"/>
      <c r="GK614" s="43"/>
      <c r="GL614" s="115"/>
      <c r="GO614" s="50"/>
      <c r="GP614" s="115"/>
      <c r="GQ614" s="222"/>
    </row>
    <row r="615">
      <c r="A615" s="218"/>
      <c r="B615" s="219"/>
      <c r="C615" s="15"/>
      <c r="D615" s="15"/>
      <c r="E615" s="15"/>
      <c r="F615" s="71"/>
      <c r="G615" s="15"/>
      <c r="H615" s="15"/>
      <c r="I615" s="28"/>
      <c r="J615" s="71"/>
      <c r="K615" s="35"/>
      <c r="L615" s="35"/>
      <c r="M615" s="35"/>
      <c r="N615" s="71"/>
      <c r="O615" s="15"/>
      <c r="P615" s="15"/>
      <c r="Q615" s="28"/>
      <c r="R615" s="71"/>
      <c r="S615" s="173"/>
      <c r="T615" s="219"/>
      <c r="U615" s="15"/>
      <c r="V615" s="15"/>
      <c r="W615" s="15"/>
      <c r="X615" s="165"/>
      <c r="Y615" s="15"/>
      <c r="Z615" s="15"/>
      <c r="AA615" s="28"/>
      <c r="AB615" s="71"/>
      <c r="AC615" s="35"/>
      <c r="AD615" s="35"/>
      <c r="AE615" s="35"/>
      <c r="AF615" s="71"/>
      <c r="AG615" s="15"/>
      <c r="AH615" s="15"/>
      <c r="AI615" s="15"/>
      <c r="AJ615" s="71"/>
      <c r="AK615" s="173"/>
      <c r="AL615" s="219"/>
      <c r="AM615" s="15"/>
      <c r="AN615" s="15"/>
      <c r="AO615" s="15"/>
      <c r="AP615" s="165"/>
      <c r="AQ615" s="15"/>
      <c r="AR615" s="15"/>
      <c r="AS615" s="28"/>
      <c r="AT615" s="71"/>
      <c r="AU615" s="35"/>
      <c r="AV615" s="35"/>
      <c r="AW615" s="35"/>
      <c r="AX615" s="71"/>
      <c r="AY615" s="15"/>
      <c r="AZ615" s="15"/>
      <c r="BA615" s="28"/>
      <c r="BB615" s="71"/>
      <c r="BC615" s="173"/>
      <c r="BD615" s="220"/>
      <c r="BH615" s="221"/>
      <c r="BK615" s="50"/>
      <c r="BL615" s="115"/>
      <c r="BM615" s="43"/>
      <c r="BN615" s="43"/>
      <c r="BO615" s="43"/>
      <c r="BP615" s="115"/>
      <c r="BS615" s="50"/>
      <c r="BT615" s="115"/>
      <c r="BU615" s="222"/>
      <c r="BV615" s="223"/>
      <c r="BZ615" s="221"/>
      <c r="CC615" s="50"/>
      <c r="CD615" s="115"/>
      <c r="CE615" s="43"/>
      <c r="CF615" s="43"/>
      <c r="CG615" s="43"/>
      <c r="CH615" s="115"/>
      <c r="CK615" s="50"/>
      <c r="CL615" s="115"/>
      <c r="CM615" s="222"/>
      <c r="CN615" s="223"/>
      <c r="CR615" s="221"/>
      <c r="CU615" s="50"/>
      <c r="CV615" s="115"/>
      <c r="CW615" s="43"/>
      <c r="CX615" s="43"/>
      <c r="CY615" s="43"/>
      <c r="CZ615" s="115"/>
      <c r="DC615" s="50"/>
      <c r="DD615" s="115"/>
      <c r="DE615" s="222"/>
      <c r="DF615" s="223"/>
      <c r="DJ615" s="221"/>
      <c r="DM615" s="50"/>
      <c r="DN615" s="115"/>
      <c r="DO615" s="43"/>
      <c r="DP615" s="43"/>
      <c r="DQ615" s="43"/>
      <c r="DR615" s="115"/>
      <c r="DU615" s="50"/>
      <c r="DV615" s="115"/>
      <c r="DW615" s="222"/>
      <c r="DX615" s="223"/>
      <c r="EB615" s="221"/>
      <c r="EE615" s="50"/>
      <c r="EF615" s="115"/>
      <c r="EG615" s="43"/>
      <c r="EH615" s="43"/>
      <c r="EI615" s="43"/>
      <c r="EJ615" s="115"/>
      <c r="EM615" s="50"/>
      <c r="EN615" s="115"/>
      <c r="EO615" s="222"/>
      <c r="EP615" s="223"/>
      <c r="ET615" s="221"/>
      <c r="EW615" s="50"/>
      <c r="EX615" s="115"/>
      <c r="EY615" s="43"/>
      <c r="EZ615" s="43"/>
      <c r="FA615" s="43"/>
      <c r="FB615" s="115"/>
      <c r="FE615" s="50"/>
      <c r="FF615" s="115"/>
      <c r="FG615" s="222"/>
      <c r="FH615" s="223"/>
      <c r="FL615" s="221"/>
      <c r="FO615" s="50"/>
      <c r="FP615" s="115"/>
      <c r="FQ615" s="43"/>
      <c r="FR615" s="43"/>
      <c r="FS615" s="43"/>
      <c r="FT615" s="115"/>
      <c r="FW615" s="50"/>
      <c r="FX615" s="115"/>
      <c r="FY615" s="222"/>
      <c r="FZ615" s="223"/>
      <c r="GD615" s="221"/>
      <c r="GG615" s="50"/>
      <c r="GH615" s="115"/>
      <c r="GI615" s="43"/>
      <c r="GJ615" s="43"/>
      <c r="GK615" s="43"/>
      <c r="GL615" s="115"/>
      <c r="GO615" s="50"/>
      <c r="GP615" s="115"/>
      <c r="GQ615" s="222"/>
    </row>
    <row r="616">
      <c r="A616" s="218"/>
      <c r="B616" s="219"/>
      <c r="C616" s="15"/>
      <c r="D616" s="15"/>
      <c r="E616" s="15"/>
      <c r="F616" s="71"/>
      <c r="G616" s="15"/>
      <c r="H616" s="15"/>
      <c r="I616" s="28"/>
      <c r="J616" s="71"/>
      <c r="K616" s="35"/>
      <c r="L616" s="35"/>
      <c r="M616" s="35"/>
      <c r="N616" s="71"/>
      <c r="O616" s="15"/>
      <c r="P616" s="15"/>
      <c r="Q616" s="28"/>
      <c r="R616" s="71"/>
      <c r="S616" s="173"/>
      <c r="T616" s="219"/>
      <c r="U616" s="15"/>
      <c r="V616" s="15"/>
      <c r="W616" s="15"/>
      <c r="X616" s="165"/>
      <c r="Y616" s="15"/>
      <c r="Z616" s="15"/>
      <c r="AA616" s="28"/>
      <c r="AB616" s="71"/>
      <c r="AC616" s="35"/>
      <c r="AD616" s="35"/>
      <c r="AE616" s="35"/>
      <c r="AF616" s="71"/>
      <c r="AG616" s="15"/>
      <c r="AH616" s="15"/>
      <c r="AI616" s="15"/>
      <c r="AJ616" s="71"/>
      <c r="AK616" s="173"/>
      <c r="AL616" s="219"/>
      <c r="AM616" s="15"/>
      <c r="AN616" s="15"/>
      <c r="AO616" s="15"/>
      <c r="AP616" s="165"/>
      <c r="AQ616" s="15"/>
      <c r="AR616" s="15"/>
      <c r="AS616" s="28"/>
      <c r="AT616" s="71"/>
      <c r="AU616" s="35"/>
      <c r="AV616" s="35"/>
      <c r="AW616" s="35"/>
      <c r="AX616" s="71"/>
      <c r="AY616" s="15"/>
      <c r="AZ616" s="15"/>
      <c r="BA616" s="28"/>
      <c r="BB616" s="71"/>
      <c r="BC616" s="173"/>
      <c r="BD616" s="220"/>
      <c r="BH616" s="221"/>
      <c r="BK616" s="50"/>
      <c r="BL616" s="115"/>
      <c r="BM616" s="43"/>
      <c r="BN616" s="43"/>
      <c r="BO616" s="43"/>
      <c r="BP616" s="115"/>
      <c r="BS616" s="50"/>
      <c r="BT616" s="115"/>
      <c r="BU616" s="222"/>
      <c r="BV616" s="223"/>
      <c r="BZ616" s="221"/>
      <c r="CC616" s="50"/>
      <c r="CD616" s="115"/>
      <c r="CE616" s="43"/>
      <c r="CF616" s="43"/>
      <c r="CG616" s="43"/>
      <c r="CH616" s="115"/>
      <c r="CK616" s="50"/>
      <c r="CL616" s="115"/>
      <c r="CM616" s="222"/>
      <c r="CN616" s="223"/>
      <c r="CR616" s="221"/>
      <c r="CU616" s="50"/>
      <c r="CV616" s="115"/>
      <c r="CW616" s="43"/>
      <c r="CX616" s="43"/>
      <c r="CY616" s="43"/>
      <c r="CZ616" s="115"/>
      <c r="DC616" s="50"/>
      <c r="DD616" s="115"/>
      <c r="DE616" s="222"/>
      <c r="DF616" s="223"/>
      <c r="DJ616" s="221"/>
      <c r="DM616" s="50"/>
      <c r="DN616" s="115"/>
      <c r="DO616" s="43"/>
      <c r="DP616" s="43"/>
      <c r="DQ616" s="43"/>
      <c r="DR616" s="115"/>
      <c r="DU616" s="50"/>
      <c r="DV616" s="115"/>
      <c r="DW616" s="222"/>
      <c r="DX616" s="223"/>
      <c r="EB616" s="221"/>
      <c r="EE616" s="50"/>
      <c r="EF616" s="115"/>
      <c r="EG616" s="43"/>
      <c r="EH616" s="43"/>
      <c r="EI616" s="43"/>
      <c r="EJ616" s="115"/>
      <c r="EM616" s="50"/>
      <c r="EN616" s="115"/>
      <c r="EO616" s="222"/>
      <c r="EP616" s="223"/>
      <c r="ET616" s="221"/>
      <c r="EW616" s="50"/>
      <c r="EX616" s="115"/>
      <c r="EY616" s="43"/>
      <c r="EZ616" s="43"/>
      <c r="FA616" s="43"/>
      <c r="FB616" s="115"/>
      <c r="FE616" s="50"/>
      <c r="FF616" s="115"/>
      <c r="FG616" s="222"/>
      <c r="FH616" s="223"/>
      <c r="FL616" s="221"/>
      <c r="FO616" s="50"/>
      <c r="FP616" s="115"/>
      <c r="FQ616" s="43"/>
      <c r="FR616" s="43"/>
      <c r="FS616" s="43"/>
      <c r="FT616" s="115"/>
      <c r="FW616" s="50"/>
      <c r="FX616" s="115"/>
      <c r="FY616" s="222"/>
      <c r="FZ616" s="223"/>
      <c r="GD616" s="221"/>
      <c r="GG616" s="50"/>
      <c r="GH616" s="115"/>
      <c r="GI616" s="43"/>
      <c r="GJ616" s="43"/>
      <c r="GK616" s="43"/>
      <c r="GL616" s="115"/>
      <c r="GO616" s="50"/>
      <c r="GP616" s="115"/>
      <c r="GQ616" s="222"/>
    </row>
    <row r="617">
      <c r="A617" s="218"/>
      <c r="B617" s="219"/>
      <c r="C617" s="15"/>
      <c r="D617" s="15"/>
      <c r="E617" s="15"/>
      <c r="F617" s="71"/>
      <c r="G617" s="15"/>
      <c r="H617" s="15"/>
      <c r="I617" s="28"/>
      <c r="J617" s="71"/>
      <c r="K617" s="35"/>
      <c r="L617" s="35"/>
      <c r="M617" s="35"/>
      <c r="N617" s="71"/>
      <c r="O617" s="15"/>
      <c r="P617" s="15"/>
      <c r="Q617" s="28"/>
      <c r="R617" s="71"/>
      <c r="S617" s="173"/>
      <c r="T617" s="219"/>
      <c r="U617" s="15"/>
      <c r="V617" s="15"/>
      <c r="W617" s="15"/>
      <c r="X617" s="165"/>
      <c r="Y617" s="15"/>
      <c r="Z617" s="15"/>
      <c r="AA617" s="28"/>
      <c r="AB617" s="71"/>
      <c r="AC617" s="35"/>
      <c r="AD617" s="35"/>
      <c r="AE617" s="35"/>
      <c r="AF617" s="71"/>
      <c r="AG617" s="15"/>
      <c r="AH617" s="15"/>
      <c r="AI617" s="15"/>
      <c r="AJ617" s="71"/>
      <c r="AK617" s="173"/>
      <c r="AL617" s="219"/>
      <c r="AM617" s="15"/>
      <c r="AN617" s="15"/>
      <c r="AO617" s="15"/>
      <c r="AP617" s="165"/>
      <c r="AQ617" s="15"/>
      <c r="AR617" s="15"/>
      <c r="AS617" s="28"/>
      <c r="AT617" s="71"/>
      <c r="AU617" s="35"/>
      <c r="AV617" s="35"/>
      <c r="AW617" s="35"/>
      <c r="AX617" s="71"/>
      <c r="AY617" s="15"/>
      <c r="AZ617" s="15"/>
      <c r="BA617" s="28"/>
      <c r="BB617" s="71"/>
      <c r="BC617" s="173"/>
      <c r="BD617" s="220"/>
      <c r="BH617" s="221"/>
      <c r="BK617" s="50"/>
      <c r="BL617" s="115"/>
      <c r="BM617" s="43"/>
      <c r="BN617" s="43"/>
      <c r="BO617" s="43"/>
      <c r="BP617" s="115"/>
      <c r="BS617" s="50"/>
      <c r="BT617" s="115"/>
      <c r="BU617" s="222"/>
      <c r="BV617" s="223"/>
      <c r="BZ617" s="221"/>
      <c r="CC617" s="50"/>
      <c r="CD617" s="115"/>
      <c r="CE617" s="43"/>
      <c r="CF617" s="43"/>
      <c r="CG617" s="43"/>
      <c r="CH617" s="115"/>
      <c r="CK617" s="50"/>
      <c r="CL617" s="115"/>
      <c r="CM617" s="222"/>
      <c r="CN617" s="223"/>
      <c r="CR617" s="221"/>
      <c r="CU617" s="50"/>
      <c r="CV617" s="115"/>
      <c r="CW617" s="43"/>
      <c r="CX617" s="43"/>
      <c r="CY617" s="43"/>
      <c r="CZ617" s="115"/>
      <c r="DC617" s="50"/>
      <c r="DD617" s="115"/>
      <c r="DE617" s="222"/>
      <c r="DF617" s="223"/>
      <c r="DJ617" s="221"/>
      <c r="DM617" s="50"/>
      <c r="DN617" s="115"/>
      <c r="DO617" s="43"/>
      <c r="DP617" s="43"/>
      <c r="DQ617" s="43"/>
      <c r="DR617" s="115"/>
      <c r="DU617" s="50"/>
      <c r="DV617" s="115"/>
      <c r="DW617" s="222"/>
      <c r="DX617" s="223"/>
      <c r="EB617" s="221"/>
      <c r="EE617" s="50"/>
      <c r="EF617" s="115"/>
      <c r="EG617" s="43"/>
      <c r="EH617" s="43"/>
      <c r="EI617" s="43"/>
      <c r="EJ617" s="115"/>
      <c r="EM617" s="50"/>
      <c r="EN617" s="115"/>
      <c r="EO617" s="222"/>
      <c r="EP617" s="223"/>
      <c r="ET617" s="221"/>
      <c r="EW617" s="50"/>
      <c r="EX617" s="115"/>
      <c r="EY617" s="43"/>
      <c r="EZ617" s="43"/>
      <c r="FA617" s="43"/>
      <c r="FB617" s="115"/>
      <c r="FE617" s="50"/>
      <c r="FF617" s="115"/>
      <c r="FG617" s="222"/>
      <c r="FH617" s="223"/>
      <c r="FL617" s="221"/>
      <c r="FO617" s="50"/>
      <c r="FP617" s="115"/>
      <c r="FQ617" s="43"/>
      <c r="FR617" s="43"/>
      <c r="FS617" s="43"/>
      <c r="FT617" s="115"/>
      <c r="FW617" s="50"/>
      <c r="FX617" s="115"/>
      <c r="FY617" s="222"/>
      <c r="FZ617" s="223"/>
      <c r="GD617" s="221"/>
      <c r="GG617" s="50"/>
      <c r="GH617" s="115"/>
      <c r="GI617" s="43"/>
      <c r="GJ617" s="43"/>
      <c r="GK617" s="43"/>
      <c r="GL617" s="115"/>
      <c r="GO617" s="50"/>
      <c r="GP617" s="115"/>
      <c r="GQ617" s="222"/>
    </row>
    <row r="618">
      <c r="A618" s="218"/>
      <c r="B618" s="219"/>
      <c r="C618" s="15"/>
      <c r="D618" s="15"/>
      <c r="E618" s="15"/>
      <c r="F618" s="71"/>
      <c r="G618" s="15"/>
      <c r="H618" s="15"/>
      <c r="I618" s="28"/>
      <c r="J618" s="71"/>
      <c r="K618" s="35"/>
      <c r="L618" s="35"/>
      <c r="M618" s="35"/>
      <c r="N618" s="71"/>
      <c r="O618" s="15"/>
      <c r="P618" s="15"/>
      <c r="Q618" s="28"/>
      <c r="R618" s="71"/>
      <c r="S618" s="173"/>
      <c r="T618" s="219"/>
      <c r="U618" s="15"/>
      <c r="V618" s="15"/>
      <c r="W618" s="15"/>
      <c r="X618" s="165"/>
      <c r="Y618" s="15"/>
      <c r="Z618" s="15"/>
      <c r="AA618" s="28"/>
      <c r="AB618" s="71"/>
      <c r="AC618" s="35"/>
      <c r="AD618" s="35"/>
      <c r="AE618" s="35"/>
      <c r="AF618" s="71"/>
      <c r="AG618" s="15"/>
      <c r="AH618" s="15"/>
      <c r="AI618" s="15"/>
      <c r="AJ618" s="71"/>
      <c r="AK618" s="173"/>
      <c r="AL618" s="219"/>
      <c r="AM618" s="15"/>
      <c r="AN618" s="15"/>
      <c r="AO618" s="15"/>
      <c r="AP618" s="165"/>
      <c r="AQ618" s="15"/>
      <c r="AR618" s="15"/>
      <c r="AS618" s="28"/>
      <c r="AT618" s="71"/>
      <c r="AU618" s="35"/>
      <c r="AV618" s="35"/>
      <c r="AW618" s="35"/>
      <c r="AX618" s="71"/>
      <c r="AY618" s="15"/>
      <c r="AZ618" s="15"/>
      <c r="BA618" s="28"/>
      <c r="BB618" s="71"/>
      <c r="BC618" s="173"/>
      <c r="BD618" s="220"/>
      <c r="BH618" s="221"/>
      <c r="BK618" s="50"/>
      <c r="BL618" s="115"/>
      <c r="BM618" s="43"/>
      <c r="BN618" s="43"/>
      <c r="BO618" s="43"/>
      <c r="BP618" s="115"/>
      <c r="BS618" s="50"/>
      <c r="BT618" s="115"/>
      <c r="BU618" s="222"/>
      <c r="BV618" s="223"/>
      <c r="BZ618" s="221"/>
      <c r="CC618" s="50"/>
      <c r="CD618" s="115"/>
      <c r="CE618" s="43"/>
      <c r="CF618" s="43"/>
      <c r="CG618" s="43"/>
      <c r="CH618" s="115"/>
      <c r="CK618" s="50"/>
      <c r="CL618" s="115"/>
      <c r="CM618" s="222"/>
      <c r="CN618" s="223"/>
      <c r="CR618" s="221"/>
      <c r="CU618" s="50"/>
      <c r="CV618" s="115"/>
      <c r="CW618" s="43"/>
      <c r="CX618" s="43"/>
      <c r="CY618" s="43"/>
      <c r="CZ618" s="115"/>
      <c r="DC618" s="50"/>
      <c r="DD618" s="115"/>
      <c r="DE618" s="222"/>
      <c r="DF618" s="223"/>
      <c r="DJ618" s="221"/>
      <c r="DM618" s="50"/>
      <c r="DN618" s="115"/>
      <c r="DO618" s="43"/>
      <c r="DP618" s="43"/>
      <c r="DQ618" s="43"/>
      <c r="DR618" s="115"/>
      <c r="DU618" s="50"/>
      <c r="DV618" s="115"/>
      <c r="DW618" s="222"/>
      <c r="DX618" s="223"/>
      <c r="EB618" s="221"/>
      <c r="EE618" s="50"/>
      <c r="EF618" s="115"/>
      <c r="EG618" s="43"/>
      <c r="EH618" s="43"/>
      <c r="EI618" s="43"/>
      <c r="EJ618" s="115"/>
      <c r="EM618" s="50"/>
      <c r="EN618" s="115"/>
      <c r="EO618" s="222"/>
      <c r="EP618" s="223"/>
      <c r="ET618" s="221"/>
      <c r="EW618" s="50"/>
      <c r="EX618" s="115"/>
      <c r="EY618" s="43"/>
      <c r="EZ618" s="43"/>
      <c r="FA618" s="43"/>
      <c r="FB618" s="115"/>
      <c r="FE618" s="50"/>
      <c r="FF618" s="115"/>
      <c r="FG618" s="222"/>
      <c r="FH618" s="223"/>
      <c r="FL618" s="221"/>
      <c r="FO618" s="50"/>
      <c r="FP618" s="115"/>
      <c r="FQ618" s="43"/>
      <c r="FR618" s="43"/>
      <c r="FS618" s="43"/>
      <c r="FT618" s="115"/>
      <c r="FW618" s="50"/>
      <c r="FX618" s="115"/>
      <c r="FY618" s="222"/>
      <c r="FZ618" s="223"/>
      <c r="GD618" s="221"/>
      <c r="GG618" s="50"/>
      <c r="GH618" s="115"/>
      <c r="GI618" s="43"/>
      <c r="GJ618" s="43"/>
      <c r="GK618" s="43"/>
      <c r="GL618" s="115"/>
      <c r="GO618" s="50"/>
      <c r="GP618" s="115"/>
      <c r="GQ618" s="222"/>
    </row>
    <row r="619">
      <c r="A619" s="218"/>
      <c r="B619" s="219"/>
      <c r="C619" s="15"/>
      <c r="D619" s="15"/>
      <c r="E619" s="15"/>
      <c r="F619" s="71"/>
      <c r="G619" s="15"/>
      <c r="H619" s="15"/>
      <c r="I619" s="28"/>
      <c r="J619" s="71"/>
      <c r="K619" s="35"/>
      <c r="L619" s="35"/>
      <c r="M619" s="35"/>
      <c r="N619" s="71"/>
      <c r="O619" s="15"/>
      <c r="P619" s="15"/>
      <c r="Q619" s="28"/>
      <c r="R619" s="71"/>
      <c r="S619" s="173"/>
      <c r="T619" s="219"/>
      <c r="U619" s="15"/>
      <c r="V619" s="15"/>
      <c r="W619" s="15"/>
      <c r="X619" s="165"/>
      <c r="Y619" s="15"/>
      <c r="Z619" s="15"/>
      <c r="AA619" s="28"/>
      <c r="AB619" s="71"/>
      <c r="AC619" s="35"/>
      <c r="AD619" s="35"/>
      <c r="AE619" s="35"/>
      <c r="AF619" s="71"/>
      <c r="AG619" s="15"/>
      <c r="AH619" s="15"/>
      <c r="AI619" s="15"/>
      <c r="AJ619" s="71"/>
      <c r="AK619" s="173"/>
      <c r="AL619" s="219"/>
      <c r="AM619" s="15"/>
      <c r="AN619" s="15"/>
      <c r="AO619" s="15"/>
      <c r="AP619" s="165"/>
      <c r="AQ619" s="15"/>
      <c r="AR619" s="15"/>
      <c r="AS619" s="28"/>
      <c r="AT619" s="71"/>
      <c r="AU619" s="35"/>
      <c r="AV619" s="35"/>
      <c r="AW619" s="35"/>
      <c r="AX619" s="71"/>
      <c r="AY619" s="15"/>
      <c r="AZ619" s="15"/>
      <c r="BA619" s="28"/>
      <c r="BB619" s="71"/>
      <c r="BC619" s="173"/>
      <c r="BD619" s="220"/>
      <c r="BH619" s="221"/>
      <c r="BK619" s="50"/>
      <c r="BL619" s="115"/>
      <c r="BM619" s="43"/>
      <c r="BN619" s="43"/>
      <c r="BO619" s="43"/>
      <c r="BP619" s="115"/>
      <c r="BS619" s="50"/>
      <c r="BT619" s="115"/>
      <c r="BU619" s="222"/>
      <c r="BV619" s="223"/>
      <c r="BZ619" s="221"/>
      <c r="CC619" s="50"/>
      <c r="CD619" s="115"/>
      <c r="CE619" s="43"/>
      <c r="CF619" s="43"/>
      <c r="CG619" s="43"/>
      <c r="CH619" s="115"/>
      <c r="CK619" s="50"/>
      <c r="CL619" s="115"/>
      <c r="CM619" s="222"/>
      <c r="CN619" s="223"/>
      <c r="CR619" s="221"/>
      <c r="CU619" s="50"/>
      <c r="CV619" s="115"/>
      <c r="CW619" s="43"/>
      <c r="CX619" s="43"/>
      <c r="CY619" s="43"/>
      <c r="CZ619" s="115"/>
      <c r="DC619" s="50"/>
      <c r="DD619" s="115"/>
      <c r="DE619" s="222"/>
      <c r="DF619" s="223"/>
      <c r="DJ619" s="221"/>
      <c r="DM619" s="50"/>
      <c r="DN619" s="115"/>
      <c r="DO619" s="43"/>
      <c r="DP619" s="43"/>
      <c r="DQ619" s="43"/>
      <c r="DR619" s="115"/>
      <c r="DU619" s="50"/>
      <c r="DV619" s="115"/>
      <c r="DW619" s="222"/>
      <c r="DX619" s="223"/>
      <c r="EB619" s="221"/>
      <c r="EE619" s="50"/>
      <c r="EF619" s="115"/>
      <c r="EG619" s="43"/>
      <c r="EH619" s="43"/>
      <c r="EI619" s="43"/>
      <c r="EJ619" s="115"/>
      <c r="EM619" s="50"/>
      <c r="EN619" s="115"/>
      <c r="EO619" s="222"/>
      <c r="EP619" s="223"/>
      <c r="ET619" s="221"/>
      <c r="EW619" s="50"/>
      <c r="EX619" s="115"/>
      <c r="EY619" s="43"/>
      <c r="EZ619" s="43"/>
      <c r="FA619" s="43"/>
      <c r="FB619" s="115"/>
      <c r="FE619" s="50"/>
      <c r="FF619" s="115"/>
      <c r="FG619" s="222"/>
      <c r="FH619" s="223"/>
      <c r="FL619" s="221"/>
      <c r="FO619" s="50"/>
      <c r="FP619" s="115"/>
      <c r="FQ619" s="43"/>
      <c r="FR619" s="43"/>
      <c r="FS619" s="43"/>
      <c r="FT619" s="115"/>
      <c r="FW619" s="50"/>
      <c r="FX619" s="115"/>
      <c r="FY619" s="222"/>
      <c r="FZ619" s="223"/>
      <c r="GD619" s="221"/>
      <c r="GG619" s="50"/>
      <c r="GH619" s="115"/>
      <c r="GI619" s="43"/>
      <c r="GJ619" s="43"/>
      <c r="GK619" s="43"/>
      <c r="GL619" s="115"/>
      <c r="GO619" s="50"/>
      <c r="GP619" s="115"/>
      <c r="GQ619" s="222"/>
    </row>
    <row r="620">
      <c r="A620" s="218"/>
      <c r="B620" s="219"/>
      <c r="C620" s="15"/>
      <c r="D620" s="15"/>
      <c r="E620" s="15"/>
      <c r="F620" s="71"/>
      <c r="G620" s="15"/>
      <c r="H620" s="15"/>
      <c r="I620" s="28"/>
      <c r="J620" s="71"/>
      <c r="K620" s="35"/>
      <c r="L620" s="35"/>
      <c r="M620" s="35"/>
      <c r="N620" s="71"/>
      <c r="O620" s="15"/>
      <c r="P620" s="15"/>
      <c r="Q620" s="28"/>
      <c r="R620" s="71"/>
      <c r="S620" s="173"/>
      <c r="T620" s="219"/>
      <c r="U620" s="15"/>
      <c r="V620" s="15"/>
      <c r="W620" s="15"/>
      <c r="X620" s="165"/>
      <c r="Y620" s="15"/>
      <c r="Z620" s="15"/>
      <c r="AA620" s="28"/>
      <c r="AB620" s="71"/>
      <c r="AC620" s="35"/>
      <c r="AD620" s="35"/>
      <c r="AE620" s="35"/>
      <c r="AF620" s="71"/>
      <c r="AG620" s="15"/>
      <c r="AH620" s="15"/>
      <c r="AI620" s="15"/>
      <c r="AJ620" s="71"/>
      <c r="AK620" s="173"/>
      <c r="AL620" s="219"/>
      <c r="AM620" s="15"/>
      <c r="AN620" s="15"/>
      <c r="AO620" s="15"/>
      <c r="AP620" s="165"/>
      <c r="AQ620" s="15"/>
      <c r="AR620" s="15"/>
      <c r="AS620" s="28"/>
      <c r="AT620" s="71"/>
      <c r="AU620" s="35"/>
      <c r="AV620" s="35"/>
      <c r="AW620" s="35"/>
      <c r="AX620" s="71"/>
      <c r="AY620" s="15"/>
      <c r="AZ620" s="15"/>
      <c r="BA620" s="28"/>
      <c r="BB620" s="71"/>
      <c r="BC620" s="173"/>
      <c r="BD620" s="220"/>
      <c r="BH620" s="221"/>
      <c r="BK620" s="50"/>
      <c r="BL620" s="115"/>
      <c r="BM620" s="43"/>
      <c r="BN620" s="43"/>
      <c r="BO620" s="43"/>
      <c r="BP620" s="115"/>
      <c r="BS620" s="50"/>
      <c r="BT620" s="115"/>
      <c r="BU620" s="222"/>
      <c r="BV620" s="223"/>
      <c r="BZ620" s="221"/>
      <c r="CC620" s="50"/>
      <c r="CD620" s="115"/>
      <c r="CE620" s="43"/>
      <c r="CF620" s="43"/>
      <c r="CG620" s="43"/>
      <c r="CH620" s="115"/>
      <c r="CK620" s="50"/>
      <c r="CL620" s="115"/>
      <c r="CM620" s="222"/>
      <c r="CN620" s="223"/>
      <c r="CR620" s="221"/>
      <c r="CU620" s="50"/>
      <c r="CV620" s="115"/>
      <c r="CW620" s="43"/>
      <c r="CX620" s="43"/>
      <c r="CY620" s="43"/>
      <c r="CZ620" s="115"/>
      <c r="DC620" s="50"/>
      <c r="DD620" s="115"/>
      <c r="DE620" s="222"/>
      <c r="DF620" s="223"/>
      <c r="DJ620" s="221"/>
      <c r="DM620" s="50"/>
      <c r="DN620" s="115"/>
      <c r="DO620" s="43"/>
      <c r="DP620" s="43"/>
      <c r="DQ620" s="43"/>
      <c r="DR620" s="115"/>
      <c r="DU620" s="50"/>
      <c r="DV620" s="115"/>
      <c r="DW620" s="222"/>
      <c r="DX620" s="223"/>
      <c r="EB620" s="221"/>
      <c r="EE620" s="50"/>
      <c r="EF620" s="115"/>
      <c r="EG620" s="43"/>
      <c r="EH620" s="43"/>
      <c r="EI620" s="43"/>
      <c r="EJ620" s="115"/>
      <c r="EM620" s="50"/>
      <c r="EN620" s="115"/>
      <c r="EO620" s="222"/>
      <c r="EP620" s="223"/>
      <c r="ET620" s="221"/>
      <c r="EW620" s="50"/>
      <c r="EX620" s="115"/>
      <c r="EY620" s="43"/>
      <c r="EZ620" s="43"/>
      <c r="FA620" s="43"/>
      <c r="FB620" s="115"/>
      <c r="FE620" s="50"/>
      <c r="FF620" s="115"/>
      <c r="FG620" s="222"/>
      <c r="FH620" s="223"/>
      <c r="FL620" s="221"/>
      <c r="FO620" s="50"/>
      <c r="FP620" s="115"/>
      <c r="FQ620" s="43"/>
      <c r="FR620" s="43"/>
      <c r="FS620" s="43"/>
      <c r="FT620" s="115"/>
      <c r="FW620" s="50"/>
      <c r="FX620" s="115"/>
      <c r="FY620" s="222"/>
      <c r="FZ620" s="223"/>
      <c r="GD620" s="221"/>
      <c r="GG620" s="50"/>
      <c r="GH620" s="115"/>
      <c r="GI620" s="43"/>
      <c r="GJ620" s="43"/>
      <c r="GK620" s="43"/>
      <c r="GL620" s="115"/>
      <c r="GO620" s="50"/>
      <c r="GP620" s="115"/>
      <c r="GQ620" s="222"/>
    </row>
    <row r="621">
      <c r="A621" s="218"/>
      <c r="B621" s="219"/>
      <c r="C621" s="15"/>
      <c r="D621" s="15"/>
      <c r="E621" s="15"/>
      <c r="F621" s="71"/>
      <c r="G621" s="15"/>
      <c r="H621" s="15"/>
      <c r="I621" s="28"/>
      <c r="J621" s="71"/>
      <c r="K621" s="35"/>
      <c r="L621" s="35"/>
      <c r="M621" s="35"/>
      <c r="N621" s="71"/>
      <c r="O621" s="15"/>
      <c r="P621" s="15"/>
      <c r="Q621" s="28"/>
      <c r="R621" s="71"/>
      <c r="S621" s="173"/>
      <c r="T621" s="219"/>
      <c r="U621" s="15"/>
      <c r="V621" s="15"/>
      <c r="W621" s="15"/>
      <c r="X621" s="165"/>
      <c r="Y621" s="15"/>
      <c r="Z621" s="15"/>
      <c r="AA621" s="28"/>
      <c r="AB621" s="71"/>
      <c r="AC621" s="35"/>
      <c r="AD621" s="35"/>
      <c r="AE621" s="35"/>
      <c r="AF621" s="71"/>
      <c r="AG621" s="15"/>
      <c r="AH621" s="15"/>
      <c r="AI621" s="15"/>
      <c r="AJ621" s="71"/>
      <c r="AK621" s="173"/>
      <c r="AL621" s="219"/>
      <c r="AM621" s="15"/>
      <c r="AN621" s="15"/>
      <c r="AO621" s="15"/>
      <c r="AP621" s="165"/>
      <c r="AQ621" s="15"/>
      <c r="AR621" s="15"/>
      <c r="AS621" s="28"/>
      <c r="AT621" s="71"/>
      <c r="AU621" s="35"/>
      <c r="AV621" s="35"/>
      <c r="AW621" s="35"/>
      <c r="AX621" s="71"/>
      <c r="AY621" s="15"/>
      <c r="AZ621" s="15"/>
      <c r="BA621" s="28"/>
      <c r="BB621" s="71"/>
      <c r="BC621" s="173"/>
      <c r="BD621" s="220"/>
      <c r="BH621" s="221"/>
      <c r="BK621" s="50"/>
      <c r="BL621" s="115"/>
      <c r="BM621" s="43"/>
      <c r="BN621" s="43"/>
      <c r="BO621" s="43"/>
      <c r="BP621" s="115"/>
      <c r="BS621" s="50"/>
      <c r="BT621" s="115"/>
      <c r="BU621" s="222"/>
      <c r="BV621" s="223"/>
      <c r="BZ621" s="221"/>
      <c r="CC621" s="50"/>
      <c r="CD621" s="115"/>
      <c r="CE621" s="43"/>
      <c r="CF621" s="43"/>
      <c r="CG621" s="43"/>
      <c r="CH621" s="115"/>
      <c r="CK621" s="50"/>
      <c r="CL621" s="115"/>
      <c r="CM621" s="222"/>
      <c r="CN621" s="223"/>
      <c r="CR621" s="221"/>
      <c r="CU621" s="50"/>
      <c r="CV621" s="115"/>
      <c r="CW621" s="43"/>
      <c r="CX621" s="43"/>
      <c r="CY621" s="43"/>
      <c r="CZ621" s="115"/>
      <c r="DC621" s="50"/>
      <c r="DD621" s="115"/>
      <c r="DE621" s="222"/>
      <c r="DF621" s="223"/>
      <c r="DJ621" s="221"/>
      <c r="DM621" s="50"/>
      <c r="DN621" s="115"/>
      <c r="DO621" s="43"/>
      <c r="DP621" s="43"/>
      <c r="DQ621" s="43"/>
      <c r="DR621" s="115"/>
      <c r="DU621" s="50"/>
      <c r="DV621" s="115"/>
      <c r="DW621" s="222"/>
      <c r="DX621" s="223"/>
      <c r="EB621" s="221"/>
      <c r="EE621" s="50"/>
      <c r="EF621" s="115"/>
      <c r="EG621" s="43"/>
      <c r="EH621" s="43"/>
      <c r="EI621" s="43"/>
      <c r="EJ621" s="115"/>
      <c r="EM621" s="50"/>
      <c r="EN621" s="115"/>
      <c r="EO621" s="222"/>
      <c r="EP621" s="223"/>
      <c r="ET621" s="221"/>
      <c r="EW621" s="50"/>
      <c r="EX621" s="115"/>
      <c r="EY621" s="43"/>
      <c r="EZ621" s="43"/>
      <c r="FA621" s="43"/>
      <c r="FB621" s="115"/>
      <c r="FE621" s="50"/>
      <c r="FF621" s="115"/>
      <c r="FG621" s="222"/>
      <c r="FH621" s="223"/>
      <c r="FL621" s="221"/>
      <c r="FO621" s="50"/>
      <c r="FP621" s="115"/>
      <c r="FQ621" s="43"/>
      <c r="FR621" s="43"/>
      <c r="FS621" s="43"/>
      <c r="FT621" s="115"/>
      <c r="FW621" s="50"/>
      <c r="FX621" s="115"/>
      <c r="FY621" s="222"/>
      <c r="FZ621" s="223"/>
      <c r="GD621" s="221"/>
      <c r="GG621" s="50"/>
      <c r="GH621" s="115"/>
      <c r="GI621" s="43"/>
      <c r="GJ621" s="43"/>
      <c r="GK621" s="43"/>
      <c r="GL621" s="115"/>
      <c r="GO621" s="50"/>
      <c r="GP621" s="115"/>
      <c r="GQ621" s="222"/>
    </row>
    <row r="622">
      <c r="A622" s="218"/>
      <c r="B622" s="219"/>
      <c r="C622" s="15"/>
      <c r="D622" s="15"/>
      <c r="E622" s="15"/>
      <c r="F622" s="71"/>
      <c r="G622" s="15"/>
      <c r="H622" s="15"/>
      <c r="I622" s="28"/>
      <c r="J622" s="71"/>
      <c r="K622" s="35"/>
      <c r="L622" s="35"/>
      <c r="M622" s="35"/>
      <c r="N622" s="71"/>
      <c r="O622" s="15"/>
      <c r="P622" s="15"/>
      <c r="Q622" s="28"/>
      <c r="R622" s="71"/>
      <c r="S622" s="173"/>
      <c r="T622" s="219"/>
      <c r="U622" s="15"/>
      <c r="V622" s="15"/>
      <c r="W622" s="15"/>
      <c r="X622" s="165"/>
      <c r="Y622" s="15"/>
      <c r="Z622" s="15"/>
      <c r="AA622" s="28"/>
      <c r="AB622" s="71"/>
      <c r="AC622" s="35"/>
      <c r="AD622" s="35"/>
      <c r="AE622" s="35"/>
      <c r="AF622" s="71"/>
      <c r="AG622" s="15"/>
      <c r="AH622" s="15"/>
      <c r="AI622" s="15"/>
      <c r="AJ622" s="71"/>
      <c r="AK622" s="173"/>
      <c r="AL622" s="219"/>
      <c r="AM622" s="15"/>
      <c r="AN622" s="15"/>
      <c r="AO622" s="15"/>
      <c r="AP622" s="165"/>
      <c r="AQ622" s="15"/>
      <c r="AR622" s="15"/>
      <c r="AS622" s="28"/>
      <c r="AT622" s="71"/>
      <c r="AU622" s="35"/>
      <c r="AV622" s="35"/>
      <c r="AW622" s="35"/>
      <c r="AX622" s="71"/>
      <c r="AY622" s="15"/>
      <c r="AZ622" s="15"/>
      <c r="BA622" s="28"/>
      <c r="BB622" s="71"/>
      <c r="BC622" s="173"/>
      <c r="BD622" s="220"/>
      <c r="BH622" s="221"/>
      <c r="BK622" s="50"/>
      <c r="BL622" s="115"/>
      <c r="BM622" s="43"/>
      <c r="BN622" s="43"/>
      <c r="BO622" s="43"/>
      <c r="BP622" s="115"/>
      <c r="BS622" s="50"/>
      <c r="BT622" s="115"/>
      <c r="BU622" s="222"/>
      <c r="BV622" s="223"/>
      <c r="BZ622" s="221"/>
      <c r="CC622" s="50"/>
      <c r="CD622" s="115"/>
      <c r="CE622" s="43"/>
      <c r="CF622" s="43"/>
      <c r="CG622" s="43"/>
      <c r="CH622" s="115"/>
      <c r="CK622" s="50"/>
      <c r="CL622" s="115"/>
      <c r="CM622" s="222"/>
      <c r="CN622" s="223"/>
      <c r="CR622" s="221"/>
      <c r="CU622" s="50"/>
      <c r="CV622" s="115"/>
      <c r="CW622" s="43"/>
      <c r="CX622" s="43"/>
      <c r="CY622" s="43"/>
      <c r="CZ622" s="115"/>
      <c r="DC622" s="50"/>
      <c r="DD622" s="115"/>
      <c r="DE622" s="222"/>
      <c r="DF622" s="223"/>
      <c r="DJ622" s="221"/>
      <c r="DM622" s="50"/>
      <c r="DN622" s="115"/>
      <c r="DO622" s="43"/>
      <c r="DP622" s="43"/>
      <c r="DQ622" s="43"/>
      <c r="DR622" s="115"/>
      <c r="DU622" s="50"/>
      <c r="DV622" s="115"/>
      <c r="DW622" s="222"/>
      <c r="DX622" s="223"/>
      <c r="EB622" s="221"/>
      <c r="EE622" s="50"/>
      <c r="EF622" s="115"/>
      <c r="EG622" s="43"/>
      <c r="EH622" s="43"/>
      <c r="EI622" s="43"/>
      <c r="EJ622" s="115"/>
      <c r="EM622" s="50"/>
      <c r="EN622" s="115"/>
      <c r="EO622" s="222"/>
      <c r="EP622" s="223"/>
      <c r="ET622" s="221"/>
      <c r="EW622" s="50"/>
      <c r="EX622" s="115"/>
      <c r="EY622" s="43"/>
      <c r="EZ622" s="43"/>
      <c r="FA622" s="43"/>
      <c r="FB622" s="115"/>
      <c r="FE622" s="50"/>
      <c r="FF622" s="115"/>
      <c r="FG622" s="222"/>
      <c r="FH622" s="223"/>
      <c r="FL622" s="221"/>
      <c r="FO622" s="50"/>
      <c r="FP622" s="115"/>
      <c r="FQ622" s="43"/>
      <c r="FR622" s="43"/>
      <c r="FS622" s="43"/>
      <c r="FT622" s="115"/>
      <c r="FW622" s="50"/>
      <c r="FX622" s="115"/>
      <c r="FY622" s="222"/>
      <c r="FZ622" s="223"/>
      <c r="GD622" s="221"/>
      <c r="GG622" s="50"/>
      <c r="GH622" s="115"/>
      <c r="GI622" s="43"/>
      <c r="GJ622" s="43"/>
      <c r="GK622" s="43"/>
      <c r="GL622" s="115"/>
      <c r="GO622" s="50"/>
      <c r="GP622" s="115"/>
      <c r="GQ622" s="222"/>
    </row>
    <row r="623">
      <c r="A623" s="218"/>
      <c r="B623" s="219"/>
      <c r="C623" s="15"/>
      <c r="D623" s="15"/>
      <c r="E623" s="15"/>
      <c r="F623" s="71"/>
      <c r="G623" s="15"/>
      <c r="H623" s="15"/>
      <c r="I623" s="28"/>
      <c r="J623" s="71"/>
      <c r="K623" s="35"/>
      <c r="L623" s="35"/>
      <c r="M623" s="35"/>
      <c r="N623" s="71"/>
      <c r="O623" s="15"/>
      <c r="P623" s="15"/>
      <c r="Q623" s="28"/>
      <c r="R623" s="71"/>
      <c r="S623" s="173"/>
      <c r="T623" s="219"/>
      <c r="U623" s="15"/>
      <c r="V623" s="15"/>
      <c r="W623" s="15"/>
      <c r="X623" s="165"/>
      <c r="Y623" s="15"/>
      <c r="Z623" s="15"/>
      <c r="AA623" s="28"/>
      <c r="AB623" s="71"/>
      <c r="AC623" s="35"/>
      <c r="AD623" s="35"/>
      <c r="AE623" s="35"/>
      <c r="AF623" s="71"/>
      <c r="AG623" s="15"/>
      <c r="AH623" s="15"/>
      <c r="AI623" s="15"/>
      <c r="AJ623" s="71"/>
      <c r="AK623" s="173"/>
      <c r="AL623" s="219"/>
      <c r="AM623" s="15"/>
      <c r="AN623" s="15"/>
      <c r="AO623" s="15"/>
      <c r="AP623" s="165"/>
      <c r="AQ623" s="15"/>
      <c r="AR623" s="15"/>
      <c r="AS623" s="28"/>
      <c r="AT623" s="71"/>
      <c r="AU623" s="35"/>
      <c r="AV623" s="35"/>
      <c r="AW623" s="35"/>
      <c r="AX623" s="71"/>
      <c r="AY623" s="15"/>
      <c r="AZ623" s="15"/>
      <c r="BA623" s="28"/>
      <c r="BB623" s="71"/>
      <c r="BC623" s="173"/>
      <c r="BD623" s="220"/>
      <c r="BH623" s="221"/>
      <c r="BK623" s="50"/>
      <c r="BL623" s="115"/>
      <c r="BM623" s="43"/>
      <c r="BN623" s="43"/>
      <c r="BO623" s="43"/>
      <c r="BP623" s="115"/>
      <c r="BS623" s="50"/>
      <c r="BT623" s="115"/>
      <c r="BU623" s="222"/>
      <c r="BV623" s="223"/>
      <c r="BZ623" s="221"/>
      <c r="CC623" s="50"/>
      <c r="CD623" s="115"/>
      <c r="CE623" s="43"/>
      <c r="CF623" s="43"/>
      <c r="CG623" s="43"/>
      <c r="CH623" s="115"/>
      <c r="CK623" s="50"/>
      <c r="CL623" s="115"/>
      <c r="CM623" s="222"/>
      <c r="CN623" s="223"/>
      <c r="CR623" s="221"/>
      <c r="CU623" s="50"/>
      <c r="CV623" s="115"/>
      <c r="CW623" s="43"/>
      <c r="CX623" s="43"/>
      <c r="CY623" s="43"/>
      <c r="CZ623" s="115"/>
      <c r="DC623" s="50"/>
      <c r="DD623" s="115"/>
      <c r="DE623" s="222"/>
      <c r="DF623" s="223"/>
      <c r="DJ623" s="221"/>
      <c r="DM623" s="50"/>
      <c r="DN623" s="115"/>
      <c r="DO623" s="43"/>
      <c r="DP623" s="43"/>
      <c r="DQ623" s="43"/>
      <c r="DR623" s="115"/>
      <c r="DU623" s="50"/>
      <c r="DV623" s="115"/>
      <c r="DW623" s="222"/>
      <c r="DX623" s="223"/>
      <c r="EB623" s="221"/>
      <c r="EE623" s="50"/>
      <c r="EF623" s="115"/>
      <c r="EG623" s="43"/>
      <c r="EH623" s="43"/>
      <c r="EI623" s="43"/>
      <c r="EJ623" s="115"/>
      <c r="EM623" s="50"/>
      <c r="EN623" s="115"/>
      <c r="EO623" s="222"/>
      <c r="EP623" s="223"/>
      <c r="ET623" s="221"/>
      <c r="EW623" s="50"/>
      <c r="EX623" s="115"/>
      <c r="EY623" s="43"/>
      <c r="EZ623" s="43"/>
      <c r="FA623" s="43"/>
      <c r="FB623" s="115"/>
      <c r="FE623" s="50"/>
      <c r="FF623" s="115"/>
      <c r="FG623" s="222"/>
      <c r="FH623" s="223"/>
      <c r="FL623" s="221"/>
      <c r="FO623" s="50"/>
      <c r="FP623" s="115"/>
      <c r="FQ623" s="43"/>
      <c r="FR623" s="43"/>
      <c r="FS623" s="43"/>
      <c r="FT623" s="115"/>
      <c r="FW623" s="50"/>
      <c r="FX623" s="115"/>
      <c r="FY623" s="222"/>
      <c r="FZ623" s="223"/>
      <c r="GD623" s="221"/>
      <c r="GG623" s="50"/>
      <c r="GH623" s="115"/>
      <c r="GI623" s="43"/>
      <c r="GJ623" s="43"/>
      <c r="GK623" s="43"/>
      <c r="GL623" s="115"/>
      <c r="GO623" s="50"/>
      <c r="GP623" s="115"/>
      <c r="GQ623" s="222"/>
    </row>
    <row r="624">
      <c r="A624" s="218"/>
      <c r="B624" s="219"/>
      <c r="C624" s="15"/>
      <c r="D624" s="15"/>
      <c r="E624" s="15"/>
      <c r="F624" s="71"/>
      <c r="G624" s="15"/>
      <c r="H624" s="15"/>
      <c r="I624" s="28"/>
      <c r="J624" s="71"/>
      <c r="K624" s="35"/>
      <c r="L624" s="35"/>
      <c r="M624" s="35"/>
      <c r="N624" s="71"/>
      <c r="O624" s="15"/>
      <c r="P624" s="15"/>
      <c r="Q624" s="28"/>
      <c r="R624" s="71"/>
      <c r="S624" s="173"/>
      <c r="T624" s="219"/>
      <c r="U624" s="15"/>
      <c r="V624" s="15"/>
      <c r="W624" s="15"/>
      <c r="X624" s="165"/>
      <c r="Y624" s="15"/>
      <c r="Z624" s="15"/>
      <c r="AA624" s="28"/>
      <c r="AB624" s="71"/>
      <c r="AC624" s="35"/>
      <c r="AD624" s="35"/>
      <c r="AE624" s="35"/>
      <c r="AF624" s="71"/>
      <c r="AG624" s="15"/>
      <c r="AH624" s="15"/>
      <c r="AI624" s="15"/>
      <c r="AJ624" s="71"/>
      <c r="AK624" s="173"/>
      <c r="AL624" s="219"/>
      <c r="AM624" s="15"/>
      <c r="AN624" s="15"/>
      <c r="AO624" s="15"/>
      <c r="AP624" s="165"/>
      <c r="AQ624" s="15"/>
      <c r="AR624" s="15"/>
      <c r="AS624" s="28"/>
      <c r="AT624" s="71"/>
      <c r="AU624" s="35"/>
      <c r="AV624" s="35"/>
      <c r="AW624" s="35"/>
      <c r="AX624" s="71"/>
      <c r="AY624" s="15"/>
      <c r="AZ624" s="15"/>
      <c r="BA624" s="28"/>
      <c r="BB624" s="71"/>
      <c r="BC624" s="173"/>
      <c r="BD624" s="220"/>
      <c r="BH624" s="221"/>
      <c r="BK624" s="50"/>
      <c r="BL624" s="115"/>
      <c r="BM624" s="43"/>
      <c r="BN624" s="43"/>
      <c r="BO624" s="43"/>
      <c r="BP624" s="115"/>
      <c r="BS624" s="50"/>
      <c r="BT624" s="115"/>
      <c r="BU624" s="222"/>
      <c r="BV624" s="223"/>
      <c r="BZ624" s="221"/>
      <c r="CC624" s="50"/>
      <c r="CD624" s="115"/>
      <c r="CE624" s="43"/>
      <c r="CF624" s="43"/>
      <c r="CG624" s="43"/>
      <c r="CH624" s="115"/>
      <c r="CK624" s="50"/>
      <c r="CL624" s="115"/>
      <c r="CM624" s="222"/>
      <c r="CN624" s="223"/>
      <c r="CR624" s="221"/>
      <c r="CU624" s="50"/>
      <c r="CV624" s="115"/>
      <c r="CW624" s="43"/>
      <c r="CX624" s="43"/>
      <c r="CY624" s="43"/>
      <c r="CZ624" s="115"/>
      <c r="DC624" s="50"/>
      <c r="DD624" s="115"/>
      <c r="DE624" s="222"/>
      <c r="DF624" s="223"/>
      <c r="DJ624" s="221"/>
      <c r="DM624" s="50"/>
      <c r="DN624" s="115"/>
      <c r="DO624" s="43"/>
      <c r="DP624" s="43"/>
      <c r="DQ624" s="43"/>
      <c r="DR624" s="115"/>
      <c r="DU624" s="50"/>
      <c r="DV624" s="115"/>
      <c r="DW624" s="222"/>
      <c r="DX624" s="223"/>
      <c r="EB624" s="221"/>
      <c r="EE624" s="50"/>
      <c r="EF624" s="115"/>
      <c r="EG624" s="43"/>
      <c r="EH624" s="43"/>
      <c r="EI624" s="43"/>
      <c r="EJ624" s="115"/>
      <c r="EM624" s="50"/>
      <c r="EN624" s="115"/>
      <c r="EO624" s="222"/>
      <c r="EP624" s="223"/>
      <c r="ET624" s="221"/>
      <c r="EW624" s="50"/>
      <c r="EX624" s="115"/>
      <c r="EY624" s="43"/>
      <c r="EZ624" s="43"/>
      <c r="FA624" s="43"/>
      <c r="FB624" s="115"/>
      <c r="FE624" s="50"/>
      <c r="FF624" s="115"/>
      <c r="FG624" s="222"/>
      <c r="FH624" s="223"/>
      <c r="FL624" s="221"/>
      <c r="FO624" s="50"/>
      <c r="FP624" s="115"/>
      <c r="FQ624" s="43"/>
      <c r="FR624" s="43"/>
      <c r="FS624" s="43"/>
      <c r="FT624" s="115"/>
      <c r="FW624" s="50"/>
      <c r="FX624" s="115"/>
      <c r="FY624" s="222"/>
      <c r="FZ624" s="223"/>
      <c r="GD624" s="221"/>
      <c r="GG624" s="50"/>
      <c r="GH624" s="115"/>
      <c r="GI624" s="43"/>
      <c r="GJ624" s="43"/>
      <c r="GK624" s="43"/>
      <c r="GL624" s="115"/>
      <c r="GO624" s="50"/>
      <c r="GP624" s="115"/>
      <c r="GQ624" s="222"/>
    </row>
    <row r="625">
      <c r="A625" s="218"/>
      <c r="B625" s="219"/>
      <c r="C625" s="15"/>
      <c r="D625" s="15"/>
      <c r="E625" s="15"/>
      <c r="F625" s="71"/>
      <c r="G625" s="15"/>
      <c r="H625" s="15"/>
      <c r="I625" s="28"/>
      <c r="J625" s="71"/>
      <c r="K625" s="35"/>
      <c r="L625" s="35"/>
      <c r="M625" s="35"/>
      <c r="N625" s="71"/>
      <c r="O625" s="15"/>
      <c r="P625" s="15"/>
      <c r="Q625" s="28"/>
      <c r="R625" s="71"/>
      <c r="S625" s="173"/>
      <c r="T625" s="219"/>
      <c r="U625" s="15"/>
      <c r="V625" s="15"/>
      <c r="W625" s="15"/>
      <c r="X625" s="165"/>
      <c r="Y625" s="15"/>
      <c r="Z625" s="15"/>
      <c r="AA625" s="28"/>
      <c r="AB625" s="71"/>
      <c r="AC625" s="35"/>
      <c r="AD625" s="35"/>
      <c r="AE625" s="35"/>
      <c r="AF625" s="71"/>
      <c r="AG625" s="15"/>
      <c r="AH625" s="15"/>
      <c r="AI625" s="15"/>
      <c r="AJ625" s="71"/>
      <c r="AK625" s="173"/>
      <c r="AL625" s="219"/>
      <c r="AM625" s="15"/>
      <c r="AN625" s="15"/>
      <c r="AO625" s="15"/>
      <c r="AP625" s="165"/>
      <c r="AQ625" s="15"/>
      <c r="AR625" s="15"/>
      <c r="AS625" s="28"/>
      <c r="AT625" s="71"/>
      <c r="AU625" s="35"/>
      <c r="AV625" s="35"/>
      <c r="AW625" s="35"/>
      <c r="AX625" s="71"/>
      <c r="AY625" s="15"/>
      <c r="AZ625" s="15"/>
      <c r="BA625" s="28"/>
      <c r="BB625" s="71"/>
      <c r="BC625" s="173"/>
      <c r="BD625" s="220"/>
      <c r="BH625" s="221"/>
      <c r="BK625" s="50"/>
      <c r="BL625" s="115"/>
      <c r="BM625" s="43"/>
      <c r="BN625" s="43"/>
      <c r="BO625" s="43"/>
      <c r="BP625" s="115"/>
      <c r="BS625" s="50"/>
      <c r="BT625" s="115"/>
      <c r="BU625" s="222"/>
      <c r="BV625" s="223"/>
      <c r="BZ625" s="221"/>
      <c r="CC625" s="50"/>
      <c r="CD625" s="115"/>
      <c r="CE625" s="43"/>
      <c r="CF625" s="43"/>
      <c r="CG625" s="43"/>
      <c r="CH625" s="115"/>
      <c r="CK625" s="50"/>
      <c r="CL625" s="115"/>
      <c r="CM625" s="222"/>
      <c r="CN625" s="223"/>
      <c r="CR625" s="221"/>
      <c r="CU625" s="50"/>
      <c r="CV625" s="115"/>
      <c r="CW625" s="43"/>
      <c r="CX625" s="43"/>
      <c r="CY625" s="43"/>
      <c r="CZ625" s="115"/>
      <c r="DC625" s="50"/>
      <c r="DD625" s="115"/>
      <c r="DE625" s="222"/>
      <c r="DF625" s="223"/>
      <c r="DJ625" s="221"/>
      <c r="DM625" s="50"/>
      <c r="DN625" s="115"/>
      <c r="DO625" s="43"/>
      <c r="DP625" s="43"/>
      <c r="DQ625" s="43"/>
      <c r="DR625" s="115"/>
      <c r="DU625" s="50"/>
      <c r="DV625" s="115"/>
      <c r="DW625" s="222"/>
      <c r="DX625" s="223"/>
      <c r="EB625" s="221"/>
      <c r="EE625" s="50"/>
      <c r="EF625" s="115"/>
      <c r="EG625" s="43"/>
      <c r="EH625" s="43"/>
      <c r="EI625" s="43"/>
      <c r="EJ625" s="115"/>
      <c r="EM625" s="50"/>
      <c r="EN625" s="115"/>
      <c r="EO625" s="222"/>
      <c r="EP625" s="223"/>
      <c r="ET625" s="221"/>
      <c r="EW625" s="50"/>
      <c r="EX625" s="115"/>
      <c r="EY625" s="43"/>
      <c r="EZ625" s="43"/>
      <c r="FA625" s="43"/>
      <c r="FB625" s="115"/>
      <c r="FE625" s="50"/>
      <c r="FF625" s="115"/>
      <c r="FG625" s="222"/>
      <c r="FH625" s="223"/>
      <c r="FL625" s="221"/>
      <c r="FO625" s="50"/>
      <c r="FP625" s="115"/>
      <c r="FQ625" s="43"/>
      <c r="FR625" s="43"/>
      <c r="FS625" s="43"/>
      <c r="FT625" s="115"/>
      <c r="FW625" s="50"/>
      <c r="FX625" s="115"/>
      <c r="FY625" s="222"/>
      <c r="FZ625" s="223"/>
      <c r="GD625" s="221"/>
      <c r="GG625" s="50"/>
      <c r="GH625" s="115"/>
      <c r="GI625" s="43"/>
      <c r="GJ625" s="43"/>
      <c r="GK625" s="43"/>
      <c r="GL625" s="115"/>
      <c r="GO625" s="50"/>
      <c r="GP625" s="115"/>
      <c r="GQ625" s="222"/>
    </row>
    <row r="626">
      <c r="A626" s="218"/>
      <c r="B626" s="219"/>
      <c r="C626" s="15"/>
      <c r="D626" s="15"/>
      <c r="E626" s="15"/>
      <c r="F626" s="71"/>
      <c r="G626" s="15"/>
      <c r="H626" s="15"/>
      <c r="I626" s="28"/>
      <c r="J626" s="71"/>
      <c r="K626" s="35"/>
      <c r="L626" s="35"/>
      <c r="M626" s="35"/>
      <c r="N626" s="71"/>
      <c r="O626" s="15"/>
      <c r="P626" s="15"/>
      <c r="Q626" s="28"/>
      <c r="R626" s="71"/>
      <c r="S626" s="173"/>
      <c r="T626" s="219"/>
      <c r="U626" s="15"/>
      <c r="V626" s="15"/>
      <c r="W626" s="15"/>
      <c r="X626" s="165"/>
      <c r="Y626" s="15"/>
      <c r="Z626" s="15"/>
      <c r="AA626" s="28"/>
      <c r="AB626" s="71"/>
      <c r="AC626" s="35"/>
      <c r="AD626" s="35"/>
      <c r="AE626" s="35"/>
      <c r="AF626" s="71"/>
      <c r="AG626" s="15"/>
      <c r="AH626" s="15"/>
      <c r="AI626" s="15"/>
      <c r="AJ626" s="71"/>
      <c r="AK626" s="173"/>
      <c r="AL626" s="219"/>
      <c r="AM626" s="15"/>
      <c r="AN626" s="15"/>
      <c r="AO626" s="15"/>
      <c r="AP626" s="165"/>
      <c r="AQ626" s="15"/>
      <c r="AR626" s="15"/>
      <c r="AS626" s="28"/>
      <c r="AT626" s="71"/>
      <c r="AU626" s="35"/>
      <c r="AV626" s="35"/>
      <c r="AW626" s="35"/>
      <c r="AX626" s="71"/>
      <c r="AY626" s="15"/>
      <c r="AZ626" s="15"/>
      <c r="BA626" s="28"/>
      <c r="BB626" s="71"/>
      <c r="BC626" s="173"/>
      <c r="BD626" s="220"/>
      <c r="BH626" s="221"/>
      <c r="BK626" s="50"/>
      <c r="BL626" s="115"/>
      <c r="BM626" s="43"/>
      <c r="BN626" s="43"/>
      <c r="BO626" s="43"/>
      <c r="BP626" s="115"/>
      <c r="BS626" s="50"/>
      <c r="BT626" s="115"/>
      <c r="BU626" s="222"/>
      <c r="BV626" s="223"/>
      <c r="BZ626" s="221"/>
      <c r="CC626" s="50"/>
      <c r="CD626" s="115"/>
      <c r="CE626" s="43"/>
      <c r="CF626" s="43"/>
      <c r="CG626" s="43"/>
      <c r="CH626" s="115"/>
      <c r="CK626" s="50"/>
      <c r="CL626" s="115"/>
      <c r="CM626" s="222"/>
      <c r="CN626" s="223"/>
      <c r="CR626" s="221"/>
      <c r="CU626" s="50"/>
      <c r="CV626" s="115"/>
      <c r="CW626" s="43"/>
      <c r="CX626" s="43"/>
      <c r="CY626" s="43"/>
      <c r="CZ626" s="115"/>
      <c r="DC626" s="50"/>
      <c r="DD626" s="115"/>
      <c r="DE626" s="222"/>
      <c r="DF626" s="223"/>
      <c r="DJ626" s="221"/>
      <c r="DM626" s="50"/>
      <c r="DN626" s="115"/>
      <c r="DO626" s="43"/>
      <c r="DP626" s="43"/>
      <c r="DQ626" s="43"/>
      <c r="DR626" s="115"/>
      <c r="DU626" s="50"/>
      <c r="DV626" s="115"/>
      <c r="DW626" s="222"/>
      <c r="DX626" s="223"/>
      <c r="EB626" s="221"/>
      <c r="EE626" s="50"/>
      <c r="EF626" s="115"/>
      <c r="EG626" s="43"/>
      <c r="EH626" s="43"/>
      <c r="EI626" s="43"/>
      <c r="EJ626" s="115"/>
      <c r="EM626" s="50"/>
      <c r="EN626" s="115"/>
      <c r="EO626" s="222"/>
      <c r="EP626" s="223"/>
      <c r="ET626" s="221"/>
      <c r="EW626" s="50"/>
      <c r="EX626" s="115"/>
      <c r="EY626" s="43"/>
      <c r="EZ626" s="43"/>
      <c r="FA626" s="43"/>
      <c r="FB626" s="115"/>
      <c r="FE626" s="50"/>
      <c r="FF626" s="115"/>
      <c r="FG626" s="222"/>
      <c r="FH626" s="223"/>
      <c r="FL626" s="221"/>
      <c r="FO626" s="50"/>
      <c r="FP626" s="115"/>
      <c r="FQ626" s="43"/>
      <c r="FR626" s="43"/>
      <c r="FS626" s="43"/>
      <c r="FT626" s="115"/>
      <c r="FW626" s="50"/>
      <c r="FX626" s="115"/>
      <c r="FY626" s="222"/>
      <c r="FZ626" s="223"/>
      <c r="GD626" s="221"/>
      <c r="GG626" s="50"/>
      <c r="GH626" s="115"/>
      <c r="GI626" s="43"/>
      <c r="GJ626" s="43"/>
      <c r="GK626" s="43"/>
      <c r="GL626" s="115"/>
      <c r="GO626" s="50"/>
      <c r="GP626" s="115"/>
      <c r="GQ626" s="222"/>
    </row>
    <row r="627">
      <c r="A627" s="218"/>
      <c r="B627" s="219"/>
      <c r="C627" s="15"/>
      <c r="D627" s="15"/>
      <c r="E627" s="15"/>
      <c r="F627" s="71"/>
      <c r="G627" s="15"/>
      <c r="H627" s="15"/>
      <c r="I627" s="28"/>
      <c r="J627" s="71"/>
      <c r="K627" s="35"/>
      <c r="L627" s="35"/>
      <c r="M627" s="35"/>
      <c r="N627" s="71"/>
      <c r="O627" s="15"/>
      <c r="P627" s="15"/>
      <c r="Q627" s="28"/>
      <c r="R627" s="71"/>
      <c r="S627" s="173"/>
      <c r="T627" s="219"/>
      <c r="U627" s="15"/>
      <c r="V627" s="15"/>
      <c r="W627" s="15"/>
      <c r="X627" s="165"/>
      <c r="Y627" s="15"/>
      <c r="Z627" s="15"/>
      <c r="AA627" s="28"/>
      <c r="AB627" s="71"/>
      <c r="AC627" s="35"/>
      <c r="AD627" s="35"/>
      <c r="AE627" s="35"/>
      <c r="AF627" s="71"/>
      <c r="AG627" s="15"/>
      <c r="AH627" s="15"/>
      <c r="AI627" s="15"/>
      <c r="AJ627" s="71"/>
      <c r="AK627" s="173"/>
      <c r="AL627" s="219"/>
      <c r="AM627" s="15"/>
      <c r="AN627" s="15"/>
      <c r="AO627" s="15"/>
      <c r="AP627" s="165"/>
      <c r="AQ627" s="15"/>
      <c r="AR627" s="15"/>
      <c r="AS627" s="28"/>
      <c r="AT627" s="71"/>
      <c r="AU627" s="35"/>
      <c r="AV627" s="35"/>
      <c r="AW627" s="35"/>
      <c r="AX627" s="71"/>
      <c r="AY627" s="15"/>
      <c r="AZ627" s="15"/>
      <c r="BA627" s="28"/>
      <c r="BB627" s="71"/>
      <c r="BC627" s="173"/>
      <c r="BD627" s="220"/>
      <c r="BH627" s="221"/>
      <c r="BK627" s="50"/>
      <c r="BL627" s="115"/>
      <c r="BM627" s="43"/>
      <c r="BN627" s="43"/>
      <c r="BO627" s="43"/>
      <c r="BP627" s="115"/>
      <c r="BS627" s="50"/>
      <c r="BT627" s="115"/>
      <c r="BU627" s="222"/>
      <c r="BV627" s="223"/>
      <c r="BZ627" s="221"/>
      <c r="CC627" s="50"/>
      <c r="CD627" s="115"/>
      <c r="CE627" s="43"/>
      <c r="CF627" s="43"/>
      <c r="CG627" s="43"/>
      <c r="CH627" s="115"/>
      <c r="CK627" s="50"/>
      <c r="CL627" s="115"/>
      <c r="CM627" s="222"/>
      <c r="CN627" s="223"/>
      <c r="CR627" s="221"/>
      <c r="CU627" s="50"/>
      <c r="CV627" s="115"/>
      <c r="CW627" s="43"/>
      <c r="CX627" s="43"/>
      <c r="CY627" s="43"/>
      <c r="CZ627" s="115"/>
      <c r="DC627" s="50"/>
      <c r="DD627" s="115"/>
      <c r="DE627" s="222"/>
      <c r="DF627" s="223"/>
      <c r="DJ627" s="221"/>
      <c r="DM627" s="50"/>
      <c r="DN627" s="115"/>
      <c r="DO627" s="43"/>
      <c r="DP627" s="43"/>
      <c r="DQ627" s="43"/>
      <c r="DR627" s="115"/>
      <c r="DU627" s="50"/>
      <c r="DV627" s="115"/>
      <c r="DW627" s="222"/>
      <c r="DX627" s="223"/>
      <c r="EB627" s="221"/>
      <c r="EE627" s="50"/>
      <c r="EF627" s="115"/>
      <c r="EG627" s="43"/>
      <c r="EH627" s="43"/>
      <c r="EI627" s="43"/>
      <c r="EJ627" s="115"/>
      <c r="EM627" s="50"/>
      <c r="EN627" s="115"/>
      <c r="EO627" s="222"/>
      <c r="EP627" s="223"/>
      <c r="ET627" s="221"/>
      <c r="EW627" s="50"/>
      <c r="EX627" s="115"/>
      <c r="EY627" s="43"/>
      <c r="EZ627" s="43"/>
      <c r="FA627" s="43"/>
      <c r="FB627" s="115"/>
      <c r="FE627" s="50"/>
      <c r="FF627" s="115"/>
      <c r="FG627" s="222"/>
      <c r="FH627" s="223"/>
      <c r="FL627" s="221"/>
      <c r="FO627" s="50"/>
      <c r="FP627" s="115"/>
      <c r="FQ627" s="43"/>
      <c r="FR627" s="43"/>
      <c r="FS627" s="43"/>
      <c r="FT627" s="115"/>
      <c r="FW627" s="50"/>
      <c r="FX627" s="115"/>
      <c r="FY627" s="222"/>
      <c r="FZ627" s="223"/>
      <c r="GD627" s="221"/>
      <c r="GG627" s="50"/>
      <c r="GH627" s="115"/>
      <c r="GI627" s="43"/>
      <c r="GJ627" s="43"/>
      <c r="GK627" s="43"/>
      <c r="GL627" s="115"/>
      <c r="GO627" s="50"/>
      <c r="GP627" s="115"/>
      <c r="GQ627" s="222"/>
    </row>
    <row r="628">
      <c r="A628" s="218"/>
      <c r="B628" s="219"/>
      <c r="C628" s="15"/>
      <c r="D628" s="15"/>
      <c r="E628" s="15"/>
      <c r="F628" s="71"/>
      <c r="G628" s="15"/>
      <c r="H628" s="15"/>
      <c r="I628" s="28"/>
      <c r="J628" s="71"/>
      <c r="K628" s="35"/>
      <c r="L628" s="35"/>
      <c r="M628" s="35"/>
      <c r="N628" s="71"/>
      <c r="O628" s="15"/>
      <c r="P628" s="15"/>
      <c r="Q628" s="28"/>
      <c r="R628" s="71"/>
      <c r="S628" s="173"/>
      <c r="T628" s="219"/>
      <c r="U628" s="15"/>
      <c r="V628" s="15"/>
      <c r="W628" s="15"/>
      <c r="X628" s="165"/>
      <c r="Y628" s="15"/>
      <c r="Z628" s="15"/>
      <c r="AA628" s="28"/>
      <c r="AB628" s="71"/>
      <c r="AC628" s="35"/>
      <c r="AD628" s="35"/>
      <c r="AE628" s="35"/>
      <c r="AF628" s="71"/>
      <c r="AG628" s="15"/>
      <c r="AH628" s="15"/>
      <c r="AI628" s="15"/>
      <c r="AJ628" s="71"/>
      <c r="AK628" s="173"/>
      <c r="AL628" s="219"/>
      <c r="AM628" s="15"/>
      <c r="AN628" s="15"/>
      <c r="AO628" s="15"/>
      <c r="AP628" s="165"/>
      <c r="AQ628" s="15"/>
      <c r="AR628" s="15"/>
      <c r="AS628" s="28"/>
      <c r="AT628" s="71"/>
      <c r="AU628" s="35"/>
      <c r="AV628" s="35"/>
      <c r="AW628" s="35"/>
      <c r="AX628" s="71"/>
      <c r="AY628" s="15"/>
      <c r="AZ628" s="15"/>
      <c r="BA628" s="28"/>
      <c r="BB628" s="71"/>
      <c r="BC628" s="173"/>
      <c r="BD628" s="220"/>
      <c r="BH628" s="221"/>
      <c r="BK628" s="50"/>
      <c r="BL628" s="115"/>
      <c r="BM628" s="43"/>
      <c r="BN628" s="43"/>
      <c r="BO628" s="43"/>
      <c r="BP628" s="115"/>
      <c r="BS628" s="50"/>
      <c r="BT628" s="115"/>
      <c r="BU628" s="222"/>
      <c r="BV628" s="223"/>
      <c r="BZ628" s="221"/>
      <c r="CC628" s="50"/>
      <c r="CD628" s="115"/>
      <c r="CE628" s="43"/>
      <c r="CF628" s="43"/>
      <c r="CG628" s="43"/>
      <c r="CH628" s="115"/>
      <c r="CK628" s="50"/>
      <c r="CL628" s="115"/>
      <c r="CM628" s="222"/>
      <c r="CN628" s="223"/>
      <c r="CR628" s="221"/>
      <c r="CU628" s="50"/>
      <c r="CV628" s="115"/>
      <c r="CW628" s="43"/>
      <c r="CX628" s="43"/>
      <c r="CY628" s="43"/>
      <c r="CZ628" s="115"/>
      <c r="DC628" s="50"/>
      <c r="DD628" s="115"/>
      <c r="DE628" s="222"/>
      <c r="DF628" s="223"/>
      <c r="DJ628" s="221"/>
      <c r="DM628" s="50"/>
      <c r="DN628" s="115"/>
      <c r="DO628" s="43"/>
      <c r="DP628" s="43"/>
      <c r="DQ628" s="43"/>
      <c r="DR628" s="115"/>
      <c r="DU628" s="50"/>
      <c r="DV628" s="115"/>
      <c r="DW628" s="222"/>
      <c r="DX628" s="223"/>
      <c r="EB628" s="221"/>
      <c r="EE628" s="50"/>
      <c r="EF628" s="115"/>
      <c r="EG628" s="43"/>
      <c r="EH628" s="43"/>
      <c r="EI628" s="43"/>
      <c r="EJ628" s="115"/>
      <c r="EM628" s="50"/>
      <c r="EN628" s="115"/>
      <c r="EO628" s="222"/>
      <c r="EP628" s="223"/>
      <c r="ET628" s="221"/>
      <c r="EW628" s="50"/>
      <c r="EX628" s="115"/>
      <c r="EY628" s="43"/>
      <c r="EZ628" s="43"/>
      <c r="FA628" s="43"/>
      <c r="FB628" s="115"/>
      <c r="FE628" s="50"/>
      <c r="FF628" s="115"/>
      <c r="FG628" s="222"/>
      <c r="FH628" s="223"/>
      <c r="FL628" s="221"/>
      <c r="FO628" s="50"/>
      <c r="FP628" s="115"/>
      <c r="FQ628" s="43"/>
      <c r="FR628" s="43"/>
      <c r="FS628" s="43"/>
      <c r="FT628" s="115"/>
      <c r="FW628" s="50"/>
      <c r="FX628" s="115"/>
      <c r="FY628" s="222"/>
      <c r="FZ628" s="223"/>
      <c r="GD628" s="221"/>
      <c r="GG628" s="50"/>
      <c r="GH628" s="115"/>
      <c r="GI628" s="43"/>
      <c r="GJ628" s="43"/>
      <c r="GK628" s="43"/>
      <c r="GL628" s="115"/>
      <c r="GO628" s="50"/>
      <c r="GP628" s="115"/>
      <c r="GQ628" s="222"/>
    </row>
    <row r="629">
      <c r="A629" s="218"/>
      <c r="B629" s="219"/>
      <c r="C629" s="15"/>
      <c r="D629" s="15"/>
      <c r="E629" s="15"/>
      <c r="F629" s="71"/>
      <c r="G629" s="15"/>
      <c r="H629" s="15"/>
      <c r="I629" s="28"/>
      <c r="J629" s="71"/>
      <c r="K629" s="35"/>
      <c r="L629" s="35"/>
      <c r="M629" s="35"/>
      <c r="N629" s="71"/>
      <c r="O629" s="15"/>
      <c r="P629" s="15"/>
      <c r="Q629" s="28"/>
      <c r="R629" s="71"/>
      <c r="S629" s="173"/>
      <c r="T629" s="219"/>
      <c r="U629" s="15"/>
      <c r="V629" s="15"/>
      <c r="W629" s="15"/>
      <c r="X629" s="165"/>
      <c r="Y629" s="15"/>
      <c r="Z629" s="15"/>
      <c r="AA629" s="28"/>
      <c r="AB629" s="71"/>
      <c r="AC629" s="35"/>
      <c r="AD629" s="35"/>
      <c r="AE629" s="35"/>
      <c r="AF629" s="71"/>
      <c r="AG629" s="15"/>
      <c r="AH629" s="15"/>
      <c r="AI629" s="15"/>
      <c r="AJ629" s="71"/>
      <c r="AK629" s="173"/>
      <c r="AL629" s="219"/>
      <c r="AM629" s="15"/>
      <c r="AN629" s="15"/>
      <c r="AO629" s="15"/>
      <c r="AP629" s="165"/>
      <c r="AQ629" s="15"/>
      <c r="AR629" s="15"/>
      <c r="AS629" s="28"/>
      <c r="AT629" s="71"/>
      <c r="AU629" s="35"/>
      <c r="AV629" s="35"/>
      <c r="AW629" s="35"/>
      <c r="AX629" s="71"/>
      <c r="AY629" s="15"/>
      <c r="AZ629" s="15"/>
      <c r="BA629" s="28"/>
      <c r="BB629" s="71"/>
      <c r="BC629" s="173"/>
      <c r="BD629" s="220"/>
      <c r="BH629" s="221"/>
      <c r="BK629" s="50"/>
      <c r="BL629" s="115"/>
      <c r="BM629" s="43"/>
      <c r="BN629" s="43"/>
      <c r="BO629" s="43"/>
      <c r="BP629" s="115"/>
      <c r="BS629" s="50"/>
      <c r="BT629" s="115"/>
      <c r="BU629" s="222"/>
      <c r="BV629" s="223"/>
      <c r="BZ629" s="221"/>
      <c r="CC629" s="50"/>
      <c r="CD629" s="115"/>
      <c r="CE629" s="43"/>
      <c r="CF629" s="43"/>
      <c r="CG629" s="43"/>
      <c r="CH629" s="115"/>
      <c r="CK629" s="50"/>
      <c r="CL629" s="115"/>
      <c r="CM629" s="222"/>
      <c r="CN629" s="223"/>
      <c r="CR629" s="221"/>
      <c r="CU629" s="50"/>
      <c r="CV629" s="115"/>
      <c r="CW629" s="43"/>
      <c r="CX629" s="43"/>
      <c r="CY629" s="43"/>
      <c r="CZ629" s="115"/>
      <c r="DC629" s="50"/>
      <c r="DD629" s="115"/>
      <c r="DE629" s="222"/>
      <c r="DF629" s="223"/>
      <c r="DJ629" s="221"/>
      <c r="DM629" s="50"/>
      <c r="DN629" s="115"/>
      <c r="DO629" s="43"/>
      <c r="DP629" s="43"/>
      <c r="DQ629" s="43"/>
      <c r="DR629" s="115"/>
      <c r="DU629" s="50"/>
      <c r="DV629" s="115"/>
      <c r="DW629" s="222"/>
      <c r="DX629" s="223"/>
      <c r="EB629" s="221"/>
      <c r="EE629" s="50"/>
      <c r="EF629" s="115"/>
      <c r="EG629" s="43"/>
      <c r="EH629" s="43"/>
      <c r="EI629" s="43"/>
      <c r="EJ629" s="115"/>
      <c r="EM629" s="50"/>
      <c r="EN629" s="115"/>
      <c r="EO629" s="222"/>
      <c r="EP629" s="223"/>
      <c r="ET629" s="221"/>
      <c r="EW629" s="50"/>
      <c r="EX629" s="115"/>
      <c r="EY629" s="43"/>
      <c r="EZ629" s="43"/>
      <c r="FA629" s="43"/>
      <c r="FB629" s="115"/>
      <c r="FE629" s="50"/>
      <c r="FF629" s="115"/>
      <c r="FG629" s="222"/>
      <c r="FH629" s="223"/>
      <c r="FL629" s="221"/>
      <c r="FO629" s="50"/>
      <c r="FP629" s="115"/>
      <c r="FQ629" s="43"/>
      <c r="FR629" s="43"/>
      <c r="FS629" s="43"/>
      <c r="FT629" s="115"/>
      <c r="FW629" s="50"/>
      <c r="FX629" s="115"/>
      <c r="FY629" s="222"/>
      <c r="FZ629" s="223"/>
      <c r="GD629" s="221"/>
      <c r="GG629" s="50"/>
      <c r="GH629" s="115"/>
      <c r="GI629" s="43"/>
      <c r="GJ629" s="43"/>
      <c r="GK629" s="43"/>
      <c r="GL629" s="115"/>
      <c r="GO629" s="50"/>
      <c r="GP629" s="115"/>
      <c r="GQ629" s="222"/>
    </row>
    <row r="630">
      <c r="A630" s="218"/>
      <c r="B630" s="219"/>
      <c r="C630" s="15"/>
      <c r="D630" s="15"/>
      <c r="E630" s="15"/>
      <c r="F630" s="71"/>
      <c r="G630" s="15"/>
      <c r="H630" s="15"/>
      <c r="I630" s="28"/>
      <c r="J630" s="71"/>
      <c r="K630" s="35"/>
      <c r="L630" s="35"/>
      <c r="M630" s="35"/>
      <c r="N630" s="71"/>
      <c r="O630" s="15"/>
      <c r="P630" s="15"/>
      <c r="Q630" s="28"/>
      <c r="R630" s="71"/>
      <c r="S630" s="173"/>
      <c r="T630" s="219"/>
      <c r="U630" s="15"/>
      <c r="V630" s="15"/>
      <c r="W630" s="15"/>
      <c r="X630" s="165"/>
      <c r="Y630" s="15"/>
      <c r="Z630" s="15"/>
      <c r="AA630" s="28"/>
      <c r="AB630" s="71"/>
      <c r="AC630" s="35"/>
      <c r="AD630" s="35"/>
      <c r="AE630" s="35"/>
      <c r="AF630" s="71"/>
      <c r="AG630" s="15"/>
      <c r="AH630" s="15"/>
      <c r="AI630" s="15"/>
      <c r="AJ630" s="71"/>
      <c r="AK630" s="173"/>
      <c r="AL630" s="219"/>
      <c r="AM630" s="15"/>
      <c r="AN630" s="15"/>
      <c r="AO630" s="15"/>
      <c r="AP630" s="165"/>
      <c r="AQ630" s="15"/>
      <c r="AR630" s="15"/>
      <c r="AS630" s="28"/>
      <c r="AT630" s="71"/>
      <c r="AU630" s="35"/>
      <c r="AV630" s="35"/>
      <c r="AW630" s="35"/>
      <c r="AX630" s="71"/>
      <c r="AY630" s="15"/>
      <c r="AZ630" s="15"/>
      <c r="BA630" s="28"/>
      <c r="BB630" s="71"/>
      <c r="BC630" s="173"/>
      <c r="BD630" s="220"/>
      <c r="BH630" s="221"/>
      <c r="BK630" s="50"/>
      <c r="BL630" s="115"/>
      <c r="BM630" s="43"/>
      <c r="BN630" s="43"/>
      <c r="BO630" s="43"/>
      <c r="BP630" s="115"/>
      <c r="BS630" s="50"/>
      <c r="BT630" s="115"/>
      <c r="BU630" s="222"/>
      <c r="BV630" s="223"/>
      <c r="BZ630" s="221"/>
      <c r="CC630" s="50"/>
      <c r="CD630" s="115"/>
      <c r="CE630" s="43"/>
      <c r="CF630" s="43"/>
      <c r="CG630" s="43"/>
      <c r="CH630" s="115"/>
      <c r="CK630" s="50"/>
      <c r="CL630" s="115"/>
      <c r="CM630" s="222"/>
      <c r="CN630" s="223"/>
      <c r="CR630" s="221"/>
      <c r="CU630" s="50"/>
      <c r="CV630" s="115"/>
      <c r="CW630" s="43"/>
      <c r="CX630" s="43"/>
      <c r="CY630" s="43"/>
      <c r="CZ630" s="115"/>
      <c r="DC630" s="50"/>
      <c r="DD630" s="115"/>
      <c r="DE630" s="222"/>
      <c r="DF630" s="223"/>
      <c r="DJ630" s="221"/>
      <c r="DM630" s="50"/>
      <c r="DN630" s="115"/>
      <c r="DO630" s="43"/>
      <c r="DP630" s="43"/>
      <c r="DQ630" s="43"/>
      <c r="DR630" s="115"/>
      <c r="DU630" s="50"/>
      <c r="DV630" s="115"/>
      <c r="DW630" s="222"/>
      <c r="DX630" s="223"/>
      <c r="EB630" s="221"/>
      <c r="EE630" s="50"/>
      <c r="EF630" s="115"/>
      <c r="EG630" s="43"/>
      <c r="EH630" s="43"/>
      <c r="EI630" s="43"/>
      <c r="EJ630" s="115"/>
      <c r="EM630" s="50"/>
      <c r="EN630" s="115"/>
      <c r="EO630" s="222"/>
      <c r="EP630" s="223"/>
      <c r="ET630" s="221"/>
      <c r="EW630" s="50"/>
      <c r="EX630" s="115"/>
      <c r="EY630" s="43"/>
      <c r="EZ630" s="43"/>
      <c r="FA630" s="43"/>
      <c r="FB630" s="115"/>
      <c r="FE630" s="50"/>
      <c r="FF630" s="115"/>
      <c r="FG630" s="222"/>
      <c r="FH630" s="223"/>
      <c r="FL630" s="221"/>
      <c r="FO630" s="50"/>
      <c r="FP630" s="115"/>
      <c r="FQ630" s="43"/>
      <c r="FR630" s="43"/>
      <c r="FS630" s="43"/>
      <c r="FT630" s="115"/>
      <c r="FW630" s="50"/>
      <c r="FX630" s="115"/>
      <c r="FY630" s="222"/>
      <c r="FZ630" s="223"/>
      <c r="GD630" s="221"/>
      <c r="GG630" s="50"/>
      <c r="GH630" s="115"/>
      <c r="GI630" s="43"/>
      <c r="GJ630" s="43"/>
      <c r="GK630" s="43"/>
      <c r="GL630" s="115"/>
      <c r="GO630" s="50"/>
      <c r="GP630" s="115"/>
      <c r="GQ630" s="222"/>
    </row>
    <row r="631">
      <c r="A631" s="218"/>
      <c r="B631" s="219"/>
      <c r="C631" s="15"/>
      <c r="D631" s="15"/>
      <c r="E631" s="15"/>
      <c r="F631" s="71"/>
      <c r="G631" s="15"/>
      <c r="H631" s="15"/>
      <c r="I631" s="28"/>
      <c r="J631" s="71"/>
      <c r="K631" s="35"/>
      <c r="L631" s="35"/>
      <c r="M631" s="35"/>
      <c r="N631" s="71"/>
      <c r="O631" s="15"/>
      <c r="P631" s="15"/>
      <c r="Q631" s="28"/>
      <c r="R631" s="71"/>
      <c r="S631" s="173"/>
      <c r="T631" s="219"/>
      <c r="U631" s="15"/>
      <c r="V631" s="15"/>
      <c r="W631" s="15"/>
      <c r="X631" s="165"/>
      <c r="Y631" s="15"/>
      <c r="Z631" s="15"/>
      <c r="AA631" s="28"/>
      <c r="AB631" s="71"/>
      <c r="AC631" s="35"/>
      <c r="AD631" s="35"/>
      <c r="AE631" s="35"/>
      <c r="AF631" s="71"/>
      <c r="AG631" s="15"/>
      <c r="AH631" s="15"/>
      <c r="AI631" s="15"/>
      <c r="AJ631" s="71"/>
      <c r="AK631" s="173"/>
      <c r="AL631" s="219"/>
      <c r="AM631" s="15"/>
      <c r="AN631" s="15"/>
      <c r="AO631" s="15"/>
      <c r="AP631" s="165"/>
      <c r="AQ631" s="15"/>
      <c r="AR631" s="15"/>
      <c r="AS631" s="28"/>
      <c r="AT631" s="71"/>
      <c r="AU631" s="35"/>
      <c r="AV631" s="35"/>
      <c r="AW631" s="35"/>
      <c r="AX631" s="71"/>
      <c r="AY631" s="15"/>
      <c r="AZ631" s="15"/>
      <c r="BA631" s="28"/>
      <c r="BB631" s="71"/>
      <c r="BC631" s="173"/>
      <c r="BD631" s="220"/>
      <c r="BH631" s="221"/>
      <c r="BK631" s="50"/>
      <c r="BL631" s="115"/>
      <c r="BM631" s="43"/>
      <c r="BN631" s="43"/>
      <c r="BO631" s="43"/>
      <c r="BP631" s="115"/>
      <c r="BS631" s="50"/>
      <c r="BT631" s="115"/>
      <c r="BU631" s="222"/>
      <c r="BV631" s="223"/>
      <c r="BZ631" s="221"/>
      <c r="CC631" s="50"/>
      <c r="CD631" s="115"/>
      <c r="CE631" s="43"/>
      <c r="CF631" s="43"/>
      <c r="CG631" s="43"/>
      <c r="CH631" s="115"/>
      <c r="CK631" s="50"/>
      <c r="CL631" s="115"/>
      <c r="CM631" s="222"/>
      <c r="CN631" s="223"/>
      <c r="CR631" s="221"/>
      <c r="CU631" s="50"/>
      <c r="CV631" s="115"/>
      <c r="CW631" s="43"/>
      <c r="CX631" s="43"/>
      <c r="CY631" s="43"/>
      <c r="CZ631" s="115"/>
      <c r="DC631" s="50"/>
      <c r="DD631" s="115"/>
      <c r="DE631" s="222"/>
      <c r="DF631" s="223"/>
      <c r="DJ631" s="221"/>
      <c r="DM631" s="50"/>
      <c r="DN631" s="115"/>
      <c r="DO631" s="43"/>
      <c r="DP631" s="43"/>
      <c r="DQ631" s="43"/>
      <c r="DR631" s="115"/>
      <c r="DU631" s="50"/>
      <c r="DV631" s="115"/>
      <c r="DW631" s="222"/>
      <c r="DX631" s="223"/>
      <c r="EB631" s="221"/>
      <c r="EE631" s="50"/>
      <c r="EF631" s="115"/>
      <c r="EG631" s="43"/>
      <c r="EH631" s="43"/>
      <c r="EI631" s="43"/>
      <c r="EJ631" s="115"/>
      <c r="EM631" s="50"/>
      <c r="EN631" s="115"/>
      <c r="EO631" s="222"/>
      <c r="EP631" s="223"/>
      <c r="ET631" s="221"/>
      <c r="EW631" s="50"/>
      <c r="EX631" s="115"/>
      <c r="EY631" s="43"/>
      <c r="EZ631" s="43"/>
      <c r="FA631" s="43"/>
      <c r="FB631" s="115"/>
      <c r="FE631" s="50"/>
      <c r="FF631" s="115"/>
      <c r="FG631" s="222"/>
      <c r="FH631" s="223"/>
      <c r="FL631" s="221"/>
      <c r="FO631" s="50"/>
      <c r="FP631" s="115"/>
      <c r="FQ631" s="43"/>
      <c r="FR631" s="43"/>
      <c r="FS631" s="43"/>
      <c r="FT631" s="115"/>
      <c r="FW631" s="50"/>
      <c r="FX631" s="115"/>
      <c r="FY631" s="222"/>
      <c r="FZ631" s="223"/>
      <c r="GD631" s="221"/>
      <c r="GG631" s="50"/>
      <c r="GH631" s="115"/>
      <c r="GI631" s="43"/>
      <c r="GJ631" s="43"/>
      <c r="GK631" s="43"/>
      <c r="GL631" s="115"/>
      <c r="GO631" s="50"/>
      <c r="GP631" s="115"/>
      <c r="GQ631" s="222"/>
    </row>
    <row r="632">
      <c r="A632" s="218"/>
      <c r="B632" s="219"/>
      <c r="C632" s="15"/>
      <c r="D632" s="15"/>
      <c r="E632" s="15"/>
      <c r="F632" s="71"/>
      <c r="G632" s="15"/>
      <c r="H632" s="15"/>
      <c r="I632" s="28"/>
      <c r="J632" s="71"/>
      <c r="K632" s="35"/>
      <c r="L632" s="35"/>
      <c r="M632" s="35"/>
      <c r="N632" s="71"/>
      <c r="O632" s="15"/>
      <c r="P632" s="15"/>
      <c r="Q632" s="28"/>
      <c r="R632" s="71"/>
      <c r="S632" s="173"/>
      <c r="T632" s="219"/>
      <c r="U632" s="15"/>
      <c r="V632" s="15"/>
      <c r="W632" s="15"/>
      <c r="X632" s="165"/>
      <c r="Y632" s="15"/>
      <c r="Z632" s="15"/>
      <c r="AA632" s="28"/>
      <c r="AB632" s="71"/>
      <c r="AC632" s="35"/>
      <c r="AD632" s="35"/>
      <c r="AE632" s="35"/>
      <c r="AF632" s="71"/>
      <c r="AG632" s="15"/>
      <c r="AH632" s="15"/>
      <c r="AI632" s="15"/>
      <c r="AJ632" s="71"/>
      <c r="AK632" s="173"/>
      <c r="AL632" s="219"/>
      <c r="AM632" s="15"/>
      <c r="AN632" s="15"/>
      <c r="AO632" s="15"/>
      <c r="AP632" s="165"/>
      <c r="AQ632" s="15"/>
      <c r="AR632" s="15"/>
      <c r="AS632" s="28"/>
      <c r="AT632" s="71"/>
      <c r="AU632" s="35"/>
      <c r="AV632" s="35"/>
      <c r="AW632" s="35"/>
      <c r="AX632" s="71"/>
      <c r="AY632" s="15"/>
      <c r="AZ632" s="15"/>
      <c r="BA632" s="28"/>
      <c r="BB632" s="71"/>
      <c r="BC632" s="173"/>
      <c r="BD632" s="220"/>
      <c r="BH632" s="221"/>
      <c r="BK632" s="50"/>
      <c r="BL632" s="115"/>
      <c r="BM632" s="43"/>
      <c r="BN632" s="43"/>
      <c r="BO632" s="43"/>
      <c r="BP632" s="115"/>
      <c r="BS632" s="50"/>
      <c r="BT632" s="115"/>
      <c r="BU632" s="222"/>
      <c r="BV632" s="223"/>
      <c r="BZ632" s="221"/>
      <c r="CC632" s="50"/>
      <c r="CD632" s="115"/>
      <c r="CE632" s="43"/>
      <c r="CF632" s="43"/>
      <c r="CG632" s="43"/>
      <c r="CH632" s="115"/>
      <c r="CK632" s="50"/>
      <c r="CL632" s="115"/>
      <c r="CM632" s="222"/>
      <c r="CN632" s="223"/>
      <c r="CR632" s="221"/>
      <c r="CU632" s="50"/>
      <c r="CV632" s="115"/>
      <c r="CW632" s="43"/>
      <c r="CX632" s="43"/>
      <c r="CY632" s="43"/>
      <c r="CZ632" s="115"/>
      <c r="DC632" s="50"/>
      <c r="DD632" s="115"/>
      <c r="DE632" s="222"/>
      <c r="DF632" s="223"/>
      <c r="DJ632" s="221"/>
      <c r="DM632" s="50"/>
      <c r="DN632" s="115"/>
      <c r="DO632" s="43"/>
      <c r="DP632" s="43"/>
      <c r="DQ632" s="43"/>
      <c r="DR632" s="115"/>
      <c r="DU632" s="50"/>
      <c r="DV632" s="115"/>
      <c r="DW632" s="222"/>
      <c r="DX632" s="223"/>
      <c r="EB632" s="221"/>
      <c r="EE632" s="50"/>
      <c r="EF632" s="115"/>
      <c r="EG632" s="43"/>
      <c r="EH632" s="43"/>
      <c r="EI632" s="43"/>
      <c r="EJ632" s="115"/>
      <c r="EM632" s="50"/>
      <c r="EN632" s="115"/>
      <c r="EO632" s="222"/>
      <c r="EP632" s="223"/>
      <c r="ET632" s="221"/>
      <c r="EW632" s="50"/>
      <c r="EX632" s="115"/>
      <c r="EY632" s="43"/>
      <c r="EZ632" s="43"/>
      <c r="FA632" s="43"/>
      <c r="FB632" s="115"/>
      <c r="FE632" s="50"/>
      <c r="FF632" s="115"/>
      <c r="FG632" s="222"/>
      <c r="FH632" s="223"/>
      <c r="FL632" s="221"/>
      <c r="FO632" s="50"/>
      <c r="FP632" s="115"/>
      <c r="FQ632" s="43"/>
      <c r="FR632" s="43"/>
      <c r="FS632" s="43"/>
      <c r="FT632" s="115"/>
      <c r="FW632" s="50"/>
      <c r="FX632" s="115"/>
      <c r="FY632" s="222"/>
      <c r="FZ632" s="223"/>
      <c r="GD632" s="221"/>
      <c r="GG632" s="50"/>
      <c r="GH632" s="115"/>
      <c r="GI632" s="43"/>
      <c r="GJ632" s="43"/>
      <c r="GK632" s="43"/>
      <c r="GL632" s="115"/>
      <c r="GO632" s="50"/>
      <c r="GP632" s="115"/>
      <c r="GQ632" s="222"/>
    </row>
    <row r="633">
      <c r="A633" s="218"/>
      <c r="B633" s="219"/>
      <c r="C633" s="15"/>
      <c r="D633" s="15"/>
      <c r="E633" s="15"/>
      <c r="F633" s="71"/>
      <c r="G633" s="15"/>
      <c r="H633" s="15"/>
      <c r="I633" s="28"/>
      <c r="J633" s="71"/>
      <c r="K633" s="35"/>
      <c r="L633" s="35"/>
      <c r="M633" s="35"/>
      <c r="N633" s="71"/>
      <c r="O633" s="15"/>
      <c r="P633" s="15"/>
      <c r="Q633" s="28"/>
      <c r="R633" s="71"/>
      <c r="S633" s="173"/>
      <c r="T633" s="219"/>
      <c r="U633" s="15"/>
      <c r="V633" s="15"/>
      <c r="W633" s="15"/>
      <c r="X633" s="165"/>
      <c r="Y633" s="15"/>
      <c r="Z633" s="15"/>
      <c r="AA633" s="28"/>
      <c r="AB633" s="71"/>
      <c r="AC633" s="35"/>
      <c r="AD633" s="35"/>
      <c r="AE633" s="35"/>
      <c r="AF633" s="71"/>
      <c r="AG633" s="15"/>
      <c r="AH633" s="15"/>
      <c r="AI633" s="15"/>
      <c r="AJ633" s="71"/>
      <c r="AK633" s="173"/>
      <c r="AL633" s="219"/>
      <c r="AM633" s="15"/>
      <c r="AN633" s="15"/>
      <c r="AO633" s="15"/>
      <c r="AP633" s="165"/>
      <c r="AQ633" s="15"/>
      <c r="AR633" s="15"/>
      <c r="AS633" s="28"/>
      <c r="AT633" s="71"/>
      <c r="AU633" s="35"/>
      <c r="AV633" s="35"/>
      <c r="AW633" s="35"/>
      <c r="AX633" s="71"/>
      <c r="AY633" s="15"/>
      <c r="AZ633" s="15"/>
      <c r="BA633" s="28"/>
      <c r="BB633" s="71"/>
      <c r="BC633" s="173"/>
      <c r="BD633" s="220"/>
      <c r="BH633" s="221"/>
      <c r="BK633" s="50"/>
      <c r="BL633" s="115"/>
      <c r="BM633" s="43"/>
      <c r="BN633" s="43"/>
      <c r="BO633" s="43"/>
      <c r="BP633" s="115"/>
      <c r="BS633" s="50"/>
      <c r="BT633" s="115"/>
      <c r="BU633" s="222"/>
      <c r="BV633" s="223"/>
      <c r="BZ633" s="221"/>
      <c r="CC633" s="50"/>
      <c r="CD633" s="115"/>
      <c r="CE633" s="43"/>
      <c r="CF633" s="43"/>
      <c r="CG633" s="43"/>
      <c r="CH633" s="115"/>
      <c r="CK633" s="50"/>
      <c r="CL633" s="115"/>
      <c r="CM633" s="222"/>
      <c r="CN633" s="223"/>
      <c r="CR633" s="221"/>
      <c r="CU633" s="50"/>
      <c r="CV633" s="115"/>
      <c r="CW633" s="43"/>
      <c r="CX633" s="43"/>
      <c r="CY633" s="43"/>
      <c r="CZ633" s="115"/>
      <c r="DC633" s="50"/>
      <c r="DD633" s="115"/>
      <c r="DE633" s="222"/>
      <c r="DF633" s="223"/>
      <c r="DJ633" s="221"/>
      <c r="DM633" s="50"/>
      <c r="DN633" s="115"/>
      <c r="DO633" s="43"/>
      <c r="DP633" s="43"/>
      <c r="DQ633" s="43"/>
      <c r="DR633" s="115"/>
      <c r="DU633" s="50"/>
      <c r="DV633" s="115"/>
      <c r="DW633" s="222"/>
      <c r="DX633" s="223"/>
      <c r="EB633" s="221"/>
      <c r="EE633" s="50"/>
      <c r="EF633" s="115"/>
      <c r="EG633" s="43"/>
      <c r="EH633" s="43"/>
      <c r="EI633" s="43"/>
      <c r="EJ633" s="115"/>
      <c r="EM633" s="50"/>
      <c r="EN633" s="115"/>
      <c r="EO633" s="222"/>
      <c r="EP633" s="223"/>
      <c r="ET633" s="221"/>
      <c r="EW633" s="50"/>
      <c r="EX633" s="115"/>
      <c r="EY633" s="43"/>
      <c r="EZ633" s="43"/>
      <c r="FA633" s="43"/>
      <c r="FB633" s="115"/>
      <c r="FE633" s="50"/>
      <c r="FF633" s="115"/>
      <c r="FG633" s="222"/>
      <c r="FH633" s="223"/>
      <c r="FL633" s="221"/>
      <c r="FO633" s="50"/>
      <c r="FP633" s="115"/>
      <c r="FQ633" s="43"/>
      <c r="FR633" s="43"/>
      <c r="FS633" s="43"/>
      <c r="FT633" s="115"/>
      <c r="FW633" s="50"/>
      <c r="FX633" s="115"/>
      <c r="FY633" s="222"/>
      <c r="FZ633" s="223"/>
      <c r="GD633" s="221"/>
      <c r="GG633" s="50"/>
      <c r="GH633" s="115"/>
      <c r="GI633" s="43"/>
      <c r="GJ633" s="43"/>
      <c r="GK633" s="43"/>
      <c r="GL633" s="115"/>
      <c r="GO633" s="50"/>
      <c r="GP633" s="115"/>
      <c r="GQ633" s="222"/>
    </row>
    <row r="634">
      <c r="A634" s="218"/>
      <c r="B634" s="219"/>
      <c r="C634" s="15"/>
      <c r="D634" s="15"/>
      <c r="E634" s="15"/>
      <c r="F634" s="71"/>
      <c r="G634" s="15"/>
      <c r="H634" s="15"/>
      <c r="I634" s="28"/>
      <c r="J634" s="71"/>
      <c r="K634" s="35"/>
      <c r="L634" s="35"/>
      <c r="M634" s="35"/>
      <c r="N634" s="71"/>
      <c r="O634" s="15"/>
      <c r="P634" s="15"/>
      <c r="Q634" s="28"/>
      <c r="R634" s="71"/>
      <c r="S634" s="173"/>
      <c r="T634" s="219"/>
      <c r="U634" s="15"/>
      <c r="V634" s="15"/>
      <c r="W634" s="15"/>
      <c r="X634" s="165"/>
      <c r="Y634" s="15"/>
      <c r="Z634" s="15"/>
      <c r="AA634" s="28"/>
      <c r="AB634" s="71"/>
      <c r="AC634" s="35"/>
      <c r="AD634" s="35"/>
      <c r="AE634" s="35"/>
      <c r="AF634" s="71"/>
      <c r="AG634" s="15"/>
      <c r="AH634" s="15"/>
      <c r="AI634" s="15"/>
      <c r="AJ634" s="71"/>
      <c r="AK634" s="173"/>
      <c r="AL634" s="219"/>
      <c r="AM634" s="15"/>
      <c r="AN634" s="15"/>
      <c r="AO634" s="15"/>
      <c r="AP634" s="165"/>
      <c r="AQ634" s="15"/>
      <c r="AR634" s="15"/>
      <c r="AS634" s="28"/>
      <c r="AT634" s="71"/>
      <c r="AU634" s="35"/>
      <c r="AV634" s="35"/>
      <c r="AW634" s="35"/>
      <c r="AX634" s="71"/>
      <c r="AY634" s="15"/>
      <c r="AZ634" s="15"/>
      <c r="BA634" s="28"/>
      <c r="BB634" s="71"/>
      <c r="BC634" s="173"/>
      <c r="BD634" s="220"/>
      <c r="BH634" s="221"/>
      <c r="BK634" s="50"/>
      <c r="BL634" s="115"/>
      <c r="BM634" s="43"/>
      <c r="BN634" s="43"/>
      <c r="BO634" s="43"/>
      <c r="BP634" s="115"/>
      <c r="BS634" s="50"/>
      <c r="BT634" s="115"/>
      <c r="BU634" s="222"/>
      <c r="BV634" s="223"/>
      <c r="BZ634" s="221"/>
      <c r="CC634" s="50"/>
      <c r="CD634" s="115"/>
      <c r="CE634" s="43"/>
      <c r="CF634" s="43"/>
      <c r="CG634" s="43"/>
      <c r="CH634" s="115"/>
      <c r="CK634" s="50"/>
      <c r="CL634" s="115"/>
      <c r="CM634" s="222"/>
      <c r="CN634" s="223"/>
      <c r="CR634" s="221"/>
      <c r="CU634" s="50"/>
      <c r="CV634" s="115"/>
      <c r="CW634" s="43"/>
      <c r="CX634" s="43"/>
      <c r="CY634" s="43"/>
      <c r="CZ634" s="115"/>
      <c r="DC634" s="50"/>
      <c r="DD634" s="115"/>
      <c r="DE634" s="222"/>
      <c r="DF634" s="223"/>
      <c r="DJ634" s="221"/>
      <c r="DM634" s="50"/>
      <c r="DN634" s="115"/>
      <c r="DO634" s="43"/>
      <c r="DP634" s="43"/>
      <c r="DQ634" s="43"/>
      <c r="DR634" s="115"/>
      <c r="DU634" s="50"/>
      <c r="DV634" s="115"/>
      <c r="DW634" s="222"/>
      <c r="DX634" s="223"/>
      <c r="EB634" s="221"/>
      <c r="EE634" s="50"/>
      <c r="EF634" s="115"/>
      <c r="EG634" s="43"/>
      <c r="EH634" s="43"/>
      <c r="EI634" s="43"/>
      <c r="EJ634" s="115"/>
      <c r="EM634" s="50"/>
      <c r="EN634" s="115"/>
      <c r="EO634" s="222"/>
      <c r="EP634" s="223"/>
      <c r="ET634" s="221"/>
      <c r="EW634" s="50"/>
      <c r="EX634" s="115"/>
      <c r="EY634" s="43"/>
      <c r="EZ634" s="43"/>
      <c r="FA634" s="43"/>
      <c r="FB634" s="115"/>
      <c r="FE634" s="50"/>
      <c r="FF634" s="115"/>
      <c r="FG634" s="222"/>
      <c r="FH634" s="223"/>
      <c r="FL634" s="221"/>
      <c r="FO634" s="50"/>
      <c r="FP634" s="115"/>
      <c r="FQ634" s="43"/>
      <c r="FR634" s="43"/>
      <c r="FS634" s="43"/>
      <c r="FT634" s="115"/>
      <c r="FW634" s="50"/>
      <c r="FX634" s="115"/>
      <c r="FY634" s="222"/>
      <c r="FZ634" s="223"/>
      <c r="GD634" s="221"/>
      <c r="GG634" s="50"/>
      <c r="GH634" s="115"/>
      <c r="GI634" s="43"/>
      <c r="GJ634" s="43"/>
      <c r="GK634" s="43"/>
      <c r="GL634" s="115"/>
      <c r="GO634" s="50"/>
      <c r="GP634" s="115"/>
      <c r="GQ634" s="222"/>
    </row>
    <row r="635">
      <c r="A635" s="218"/>
      <c r="B635" s="219"/>
      <c r="C635" s="15"/>
      <c r="D635" s="15"/>
      <c r="E635" s="15"/>
      <c r="F635" s="71"/>
      <c r="G635" s="15"/>
      <c r="H635" s="15"/>
      <c r="I635" s="28"/>
      <c r="J635" s="71"/>
      <c r="K635" s="35"/>
      <c r="L635" s="35"/>
      <c r="M635" s="35"/>
      <c r="N635" s="71"/>
      <c r="O635" s="15"/>
      <c r="P635" s="15"/>
      <c r="Q635" s="28"/>
      <c r="R635" s="71"/>
      <c r="S635" s="173"/>
      <c r="T635" s="219"/>
      <c r="U635" s="15"/>
      <c r="V635" s="15"/>
      <c r="W635" s="15"/>
      <c r="X635" s="165"/>
      <c r="Y635" s="15"/>
      <c r="Z635" s="15"/>
      <c r="AA635" s="28"/>
      <c r="AB635" s="71"/>
      <c r="AC635" s="35"/>
      <c r="AD635" s="35"/>
      <c r="AE635" s="35"/>
      <c r="AF635" s="71"/>
      <c r="AG635" s="15"/>
      <c r="AH635" s="15"/>
      <c r="AI635" s="15"/>
      <c r="AJ635" s="71"/>
      <c r="AK635" s="173"/>
      <c r="AL635" s="219"/>
      <c r="AM635" s="15"/>
      <c r="AN635" s="15"/>
      <c r="AO635" s="15"/>
      <c r="AP635" s="165"/>
      <c r="AQ635" s="15"/>
      <c r="AR635" s="15"/>
      <c r="AS635" s="28"/>
      <c r="AT635" s="71"/>
      <c r="AU635" s="35"/>
      <c r="AV635" s="35"/>
      <c r="AW635" s="35"/>
      <c r="AX635" s="71"/>
      <c r="AY635" s="15"/>
      <c r="AZ635" s="15"/>
      <c r="BA635" s="28"/>
      <c r="BB635" s="71"/>
      <c r="BC635" s="173"/>
      <c r="BD635" s="220"/>
      <c r="BH635" s="221"/>
      <c r="BK635" s="50"/>
      <c r="BL635" s="115"/>
      <c r="BM635" s="43"/>
      <c r="BN635" s="43"/>
      <c r="BO635" s="43"/>
      <c r="BP635" s="115"/>
      <c r="BS635" s="50"/>
      <c r="BT635" s="115"/>
      <c r="BU635" s="222"/>
      <c r="BV635" s="223"/>
      <c r="BZ635" s="221"/>
      <c r="CC635" s="50"/>
      <c r="CD635" s="115"/>
      <c r="CE635" s="43"/>
      <c r="CF635" s="43"/>
      <c r="CG635" s="43"/>
      <c r="CH635" s="115"/>
      <c r="CK635" s="50"/>
      <c r="CL635" s="115"/>
      <c r="CM635" s="222"/>
      <c r="CN635" s="223"/>
      <c r="CR635" s="221"/>
      <c r="CU635" s="50"/>
      <c r="CV635" s="115"/>
      <c r="CW635" s="43"/>
      <c r="CX635" s="43"/>
      <c r="CY635" s="43"/>
      <c r="CZ635" s="115"/>
      <c r="DC635" s="50"/>
      <c r="DD635" s="115"/>
      <c r="DE635" s="222"/>
      <c r="DF635" s="223"/>
      <c r="DJ635" s="221"/>
      <c r="DM635" s="50"/>
      <c r="DN635" s="115"/>
      <c r="DO635" s="43"/>
      <c r="DP635" s="43"/>
      <c r="DQ635" s="43"/>
      <c r="DR635" s="115"/>
      <c r="DU635" s="50"/>
      <c r="DV635" s="115"/>
      <c r="DW635" s="222"/>
      <c r="DX635" s="223"/>
      <c r="EB635" s="221"/>
      <c r="EE635" s="50"/>
      <c r="EF635" s="115"/>
      <c r="EG635" s="43"/>
      <c r="EH635" s="43"/>
      <c r="EI635" s="43"/>
      <c r="EJ635" s="115"/>
      <c r="EM635" s="50"/>
      <c r="EN635" s="115"/>
      <c r="EO635" s="222"/>
      <c r="EP635" s="223"/>
      <c r="ET635" s="221"/>
      <c r="EW635" s="50"/>
      <c r="EX635" s="115"/>
      <c r="EY635" s="43"/>
      <c r="EZ635" s="43"/>
      <c r="FA635" s="43"/>
      <c r="FB635" s="115"/>
      <c r="FE635" s="50"/>
      <c r="FF635" s="115"/>
      <c r="FG635" s="222"/>
      <c r="FH635" s="223"/>
      <c r="FL635" s="221"/>
      <c r="FO635" s="50"/>
      <c r="FP635" s="115"/>
      <c r="FQ635" s="43"/>
      <c r="FR635" s="43"/>
      <c r="FS635" s="43"/>
      <c r="FT635" s="115"/>
      <c r="FW635" s="50"/>
      <c r="FX635" s="115"/>
      <c r="FY635" s="222"/>
      <c r="FZ635" s="223"/>
      <c r="GD635" s="221"/>
      <c r="GG635" s="50"/>
      <c r="GH635" s="115"/>
      <c r="GI635" s="43"/>
      <c r="GJ635" s="43"/>
      <c r="GK635" s="43"/>
      <c r="GL635" s="115"/>
      <c r="GO635" s="50"/>
      <c r="GP635" s="115"/>
      <c r="GQ635" s="222"/>
    </row>
    <row r="636">
      <c r="A636" s="218"/>
      <c r="B636" s="219"/>
      <c r="C636" s="15"/>
      <c r="D636" s="15"/>
      <c r="E636" s="15"/>
      <c r="F636" s="71"/>
      <c r="G636" s="15"/>
      <c r="H636" s="15"/>
      <c r="I636" s="28"/>
      <c r="J636" s="71"/>
      <c r="K636" s="35"/>
      <c r="L636" s="35"/>
      <c r="M636" s="35"/>
      <c r="N636" s="71"/>
      <c r="O636" s="15"/>
      <c r="P636" s="15"/>
      <c r="Q636" s="28"/>
      <c r="R636" s="71"/>
      <c r="S636" s="173"/>
      <c r="T636" s="219"/>
      <c r="U636" s="15"/>
      <c r="V636" s="15"/>
      <c r="W636" s="15"/>
      <c r="X636" s="165"/>
      <c r="Y636" s="15"/>
      <c r="Z636" s="15"/>
      <c r="AA636" s="28"/>
      <c r="AB636" s="71"/>
      <c r="AC636" s="35"/>
      <c r="AD636" s="35"/>
      <c r="AE636" s="35"/>
      <c r="AF636" s="71"/>
      <c r="AG636" s="15"/>
      <c r="AH636" s="15"/>
      <c r="AI636" s="15"/>
      <c r="AJ636" s="71"/>
      <c r="AK636" s="173"/>
      <c r="AL636" s="219"/>
      <c r="AM636" s="15"/>
      <c r="AN636" s="15"/>
      <c r="AO636" s="15"/>
      <c r="AP636" s="165"/>
      <c r="AQ636" s="15"/>
      <c r="AR636" s="15"/>
      <c r="AS636" s="28"/>
      <c r="AT636" s="71"/>
      <c r="AU636" s="35"/>
      <c r="AV636" s="35"/>
      <c r="AW636" s="35"/>
      <c r="AX636" s="71"/>
      <c r="AY636" s="15"/>
      <c r="AZ636" s="15"/>
      <c r="BA636" s="28"/>
      <c r="BB636" s="71"/>
      <c r="BC636" s="173"/>
      <c r="BD636" s="220"/>
      <c r="BH636" s="221"/>
      <c r="BK636" s="50"/>
      <c r="BL636" s="115"/>
      <c r="BM636" s="43"/>
      <c r="BN636" s="43"/>
      <c r="BO636" s="43"/>
      <c r="BP636" s="115"/>
      <c r="BS636" s="50"/>
      <c r="BT636" s="115"/>
      <c r="BU636" s="222"/>
      <c r="BV636" s="223"/>
      <c r="BZ636" s="221"/>
      <c r="CC636" s="50"/>
      <c r="CD636" s="115"/>
      <c r="CE636" s="43"/>
      <c r="CF636" s="43"/>
      <c r="CG636" s="43"/>
      <c r="CH636" s="115"/>
      <c r="CK636" s="50"/>
      <c r="CL636" s="115"/>
      <c r="CM636" s="222"/>
      <c r="CN636" s="223"/>
      <c r="CR636" s="221"/>
      <c r="CU636" s="50"/>
      <c r="CV636" s="115"/>
      <c r="CW636" s="43"/>
      <c r="CX636" s="43"/>
      <c r="CY636" s="43"/>
      <c r="CZ636" s="115"/>
      <c r="DC636" s="50"/>
      <c r="DD636" s="115"/>
      <c r="DE636" s="222"/>
      <c r="DF636" s="223"/>
      <c r="DJ636" s="221"/>
      <c r="DM636" s="50"/>
      <c r="DN636" s="115"/>
      <c r="DO636" s="43"/>
      <c r="DP636" s="43"/>
      <c r="DQ636" s="43"/>
      <c r="DR636" s="115"/>
      <c r="DU636" s="50"/>
      <c r="DV636" s="115"/>
      <c r="DW636" s="222"/>
      <c r="DX636" s="223"/>
      <c r="EB636" s="221"/>
      <c r="EE636" s="50"/>
      <c r="EF636" s="115"/>
      <c r="EG636" s="43"/>
      <c r="EH636" s="43"/>
      <c r="EI636" s="43"/>
      <c r="EJ636" s="115"/>
      <c r="EM636" s="50"/>
      <c r="EN636" s="115"/>
      <c r="EO636" s="222"/>
      <c r="EP636" s="223"/>
      <c r="ET636" s="221"/>
      <c r="EW636" s="50"/>
      <c r="EX636" s="115"/>
      <c r="EY636" s="43"/>
      <c r="EZ636" s="43"/>
      <c r="FA636" s="43"/>
      <c r="FB636" s="115"/>
      <c r="FE636" s="50"/>
      <c r="FF636" s="115"/>
      <c r="FG636" s="222"/>
      <c r="FH636" s="223"/>
      <c r="FL636" s="221"/>
      <c r="FO636" s="50"/>
      <c r="FP636" s="115"/>
      <c r="FQ636" s="43"/>
      <c r="FR636" s="43"/>
      <c r="FS636" s="43"/>
      <c r="FT636" s="115"/>
      <c r="FW636" s="50"/>
      <c r="FX636" s="115"/>
      <c r="FY636" s="222"/>
      <c r="FZ636" s="223"/>
      <c r="GD636" s="221"/>
      <c r="GG636" s="50"/>
      <c r="GH636" s="115"/>
      <c r="GI636" s="43"/>
      <c r="GJ636" s="43"/>
      <c r="GK636" s="43"/>
      <c r="GL636" s="115"/>
      <c r="GO636" s="50"/>
      <c r="GP636" s="115"/>
      <c r="GQ636" s="222"/>
    </row>
    <row r="637">
      <c r="A637" s="218"/>
      <c r="B637" s="219"/>
      <c r="C637" s="15"/>
      <c r="D637" s="15"/>
      <c r="E637" s="15"/>
      <c r="F637" s="71"/>
      <c r="G637" s="15"/>
      <c r="H637" s="15"/>
      <c r="I637" s="28"/>
      <c r="J637" s="71"/>
      <c r="K637" s="35"/>
      <c r="L637" s="35"/>
      <c r="M637" s="35"/>
      <c r="N637" s="71"/>
      <c r="O637" s="15"/>
      <c r="P637" s="15"/>
      <c r="Q637" s="28"/>
      <c r="R637" s="71"/>
      <c r="S637" s="173"/>
      <c r="T637" s="219"/>
      <c r="U637" s="15"/>
      <c r="V637" s="15"/>
      <c r="W637" s="15"/>
      <c r="X637" s="165"/>
      <c r="Y637" s="15"/>
      <c r="Z637" s="15"/>
      <c r="AA637" s="28"/>
      <c r="AB637" s="71"/>
      <c r="AC637" s="35"/>
      <c r="AD637" s="35"/>
      <c r="AE637" s="35"/>
      <c r="AF637" s="71"/>
      <c r="AG637" s="15"/>
      <c r="AH637" s="15"/>
      <c r="AI637" s="15"/>
      <c r="AJ637" s="71"/>
      <c r="AK637" s="173"/>
      <c r="AL637" s="219"/>
      <c r="AM637" s="15"/>
      <c r="AN637" s="15"/>
      <c r="AO637" s="15"/>
      <c r="AP637" s="165"/>
      <c r="AQ637" s="15"/>
      <c r="AR637" s="15"/>
      <c r="AS637" s="28"/>
      <c r="AT637" s="71"/>
      <c r="AU637" s="35"/>
      <c r="AV637" s="35"/>
      <c r="AW637" s="35"/>
      <c r="AX637" s="71"/>
      <c r="AY637" s="15"/>
      <c r="AZ637" s="15"/>
      <c r="BA637" s="28"/>
      <c r="BB637" s="71"/>
      <c r="BC637" s="173"/>
      <c r="BD637" s="220"/>
      <c r="BH637" s="221"/>
      <c r="BK637" s="50"/>
      <c r="BL637" s="115"/>
      <c r="BM637" s="43"/>
      <c r="BN637" s="43"/>
      <c r="BO637" s="43"/>
      <c r="BP637" s="115"/>
      <c r="BS637" s="50"/>
      <c r="BT637" s="115"/>
      <c r="BU637" s="222"/>
      <c r="BV637" s="223"/>
      <c r="BZ637" s="221"/>
      <c r="CC637" s="50"/>
      <c r="CD637" s="115"/>
      <c r="CE637" s="43"/>
      <c r="CF637" s="43"/>
      <c r="CG637" s="43"/>
      <c r="CH637" s="115"/>
      <c r="CK637" s="50"/>
      <c r="CL637" s="115"/>
      <c r="CM637" s="222"/>
      <c r="CN637" s="223"/>
      <c r="CR637" s="221"/>
      <c r="CU637" s="50"/>
      <c r="CV637" s="115"/>
      <c r="CW637" s="43"/>
      <c r="CX637" s="43"/>
      <c r="CY637" s="43"/>
      <c r="CZ637" s="115"/>
      <c r="DC637" s="50"/>
      <c r="DD637" s="115"/>
      <c r="DE637" s="222"/>
      <c r="DF637" s="223"/>
      <c r="DJ637" s="221"/>
      <c r="DM637" s="50"/>
      <c r="DN637" s="115"/>
      <c r="DO637" s="43"/>
      <c r="DP637" s="43"/>
      <c r="DQ637" s="43"/>
      <c r="DR637" s="115"/>
      <c r="DU637" s="50"/>
      <c r="DV637" s="115"/>
      <c r="DW637" s="222"/>
      <c r="DX637" s="223"/>
      <c r="EB637" s="221"/>
      <c r="EE637" s="50"/>
      <c r="EF637" s="115"/>
      <c r="EG637" s="43"/>
      <c r="EH637" s="43"/>
      <c r="EI637" s="43"/>
      <c r="EJ637" s="115"/>
      <c r="EM637" s="50"/>
      <c r="EN637" s="115"/>
      <c r="EO637" s="222"/>
      <c r="EP637" s="223"/>
      <c r="ET637" s="221"/>
      <c r="EW637" s="50"/>
      <c r="EX637" s="115"/>
      <c r="EY637" s="43"/>
      <c r="EZ637" s="43"/>
      <c r="FA637" s="43"/>
      <c r="FB637" s="115"/>
      <c r="FE637" s="50"/>
      <c r="FF637" s="115"/>
      <c r="FG637" s="222"/>
      <c r="FH637" s="223"/>
      <c r="FL637" s="221"/>
      <c r="FO637" s="50"/>
      <c r="FP637" s="115"/>
      <c r="FQ637" s="43"/>
      <c r="FR637" s="43"/>
      <c r="FS637" s="43"/>
      <c r="FT637" s="115"/>
      <c r="FW637" s="50"/>
      <c r="FX637" s="115"/>
      <c r="FY637" s="222"/>
      <c r="FZ637" s="223"/>
      <c r="GD637" s="221"/>
      <c r="GG637" s="50"/>
      <c r="GH637" s="115"/>
      <c r="GI637" s="43"/>
      <c r="GJ637" s="43"/>
      <c r="GK637" s="43"/>
      <c r="GL637" s="115"/>
      <c r="GO637" s="50"/>
      <c r="GP637" s="115"/>
      <c r="GQ637" s="222"/>
    </row>
    <row r="638">
      <c r="A638" s="218"/>
      <c r="B638" s="219"/>
      <c r="C638" s="15"/>
      <c r="D638" s="15"/>
      <c r="E638" s="15"/>
      <c r="F638" s="71"/>
      <c r="G638" s="15"/>
      <c r="H638" s="15"/>
      <c r="I638" s="28"/>
      <c r="J638" s="71"/>
      <c r="K638" s="35"/>
      <c r="L638" s="35"/>
      <c r="M638" s="35"/>
      <c r="N638" s="71"/>
      <c r="O638" s="15"/>
      <c r="P638" s="15"/>
      <c r="Q638" s="28"/>
      <c r="R638" s="71"/>
      <c r="S638" s="173"/>
      <c r="T638" s="219"/>
      <c r="U638" s="15"/>
      <c r="V638" s="15"/>
      <c r="W638" s="15"/>
      <c r="X638" s="165"/>
      <c r="Y638" s="15"/>
      <c r="Z638" s="15"/>
      <c r="AA638" s="28"/>
      <c r="AB638" s="71"/>
      <c r="AC638" s="35"/>
      <c r="AD638" s="35"/>
      <c r="AE638" s="35"/>
      <c r="AF638" s="71"/>
      <c r="AG638" s="15"/>
      <c r="AH638" s="15"/>
      <c r="AI638" s="15"/>
      <c r="AJ638" s="71"/>
      <c r="AK638" s="173"/>
      <c r="AL638" s="219"/>
      <c r="AM638" s="15"/>
      <c r="AN638" s="15"/>
      <c r="AO638" s="15"/>
      <c r="AP638" s="165"/>
      <c r="AQ638" s="15"/>
      <c r="AR638" s="15"/>
      <c r="AS638" s="28"/>
      <c r="AT638" s="71"/>
      <c r="AU638" s="35"/>
      <c r="AV638" s="35"/>
      <c r="AW638" s="35"/>
      <c r="AX638" s="71"/>
      <c r="AY638" s="15"/>
      <c r="AZ638" s="15"/>
      <c r="BA638" s="28"/>
      <c r="BB638" s="71"/>
      <c r="BC638" s="173"/>
      <c r="BD638" s="220"/>
      <c r="BH638" s="221"/>
      <c r="BK638" s="50"/>
      <c r="BL638" s="115"/>
      <c r="BM638" s="43"/>
      <c r="BN638" s="43"/>
      <c r="BO638" s="43"/>
      <c r="BP638" s="115"/>
      <c r="BS638" s="50"/>
      <c r="BT638" s="115"/>
      <c r="BU638" s="222"/>
      <c r="BV638" s="223"/>
      <c r="BZ638" s="221"/>
      <c r="CC638" s="50"/>
      <c r="CD638" s="115"/>
      <c r="CE638" s="43"/>
      <c r="CF638" s="43"/>
      <c r="CG638" s="43"/>
      <c r="CH638" s="115"/>
      <c r="CK638" s="50"/>
      <c r="CL638" s="115"/>
      <c r="CM638" s="222"/>
      <c r="CN638" s="223"/>
      <c r="CR638" s="221"/>
      <c r="CU638" s="50"/>
      <c r="CV638" s="115"/>
      <c r="CW638" s="43"/>
      <c r="CX638" s="43"/>
      <c r="CY638" s="43"/>
      <c r="CZ638" s="115"/>
      <c r="DC638" s="50"/>
      <c r="DD638" s="115"/>
      <c r="DE638" s="222"/>
      <c r="DF638" s="223"/>
      <c r="DJ638" s="221"/>
      <c r="DM638" s="50"/>
      <c r="DN638" s="115"/>
      <c r="DO638" s="43"/>
      <c r="DP638" s="43"/>
      <c r="DQ638" s="43"/>
      <c r="DR638" s="115"/>
      <c r="DU638" s="50"/>
      <c r="DV638" s="115"/>
      <c r="DW638" s="222"/>
      <c r="DX638" s="223"/>
      <c r="EB638" s="221"/>
      <c r="EE638" s="50"/>
      <c r="EF638" s="115"/>
      <c r="EG638" s="43"/>
      <c r="EH638" s="43"/>
      <c r="EI638" s="43"/>
      <c r="EJ638" s="115"/>
      <c r="EM638" s="50"/>
      <c r="EN638" s="115"/>
      <c r="EO638" s="222"/>
      <c r="EP638" s="223"/>
      <c r="ET638" s="221"/>
      <c r="EW638" s="50"/>
      <c r="EX638" s="115"/>
      <c r="EY638" s="43"/>
      <c r="EZ638" s="43"/>
      <c r="FA638" s="43"/>
      <c r="FB638" s="115"/>
      <c r="FE638" s="50"/>
      <c r="FF638" s="115"/>
      <c r="FG638" s="222"/>
      <c r="FH638" s="223"/>
      <c r="FL638" s="221"/>
      <c r="FO638" s="50"/>
      <c r="FP638" s="115"/>
      <c r="FQ638" s="43"/>
      <c r="FR638" s="43"/>
      <c r="FS638" s="43"/>
      <c r="FT638" s="115"/>
      <c r="FW638" s="50"/>
      <c r="FX638" s="115"/>
      <c r="FY638" s="222"/>
      <c r="FZ638" s="223"/>
      <c r="GD638" s="221"/>
      <c r="GG638" s="50"/>
      <c r="GH638" s="115"/>
      <c r="GI638" s="43"/>
      <c r="GJ638" s="43"/>
      <c r="GK638" s="43"/>
      <c r="GL638" s="115"/>
      <c r="GO638" s="50"/>
      <c r="GP638" s="115"/>
      <c r="GQ638" s="222"/>
    </row>
    <row r="639">
      <c r="A639" s="218"/>
      <c r="B639" s="219"/>
      <c r="C639" s="15"/>
      <c r="D639" s="15"/>
      <c r="E639" s="15"/>
      <c r="F639" s="71"/>
      <c r="G639" s="15"/>
      <c r="H639" s="15"/>
      <c r="I639" s="28"/>
      <c r="J639" s="71"/>
      <c r="K639" s="35"/>
      <c r="L639" s="35"/>
      <c r="M639" s="35"/>
      <c r="N639" s="71"/>
      <c r="O639" s="15"/>
      <c r="P639" s="15"/>
      <c r="Q639" s="28"/>
      <c r="R639" s="71"/>
      <c r="S639" s="173"/>
      <c r="T639" s="219"/>
      <c r="U639" s="15"/>
      <c r="V639" s="15"/>
      <c r="W639" s="15"/>
      <c r="X639" s="165"/>
      <c r="Y639" s="15"/>
      <c r="Z639" s="15"/>
      <c r="AA639" s="28"/>
      <c r="AB639" s="71"/>
      <c r="AC639" s="35"/>
      <c r="AD639" s="35"/>
      <c r="AE639" s="35"/>
      <c r="AF639" s="71"/>
      <c r="AG639" s="15"/>
      <c r="AH639" s="15"/>
      <c r="AI639" s="15"/>
      <c r="AJ639" s="71"/>
      <c r="AK639" s="173"/>
      <c r="AL639" s="219"/>
      <c r="AM639" s="15"/>
      <c r="AN639" s="15"/>
      <c r="AO639" s="15"/>
      <c r="AP639" s="165"/>
      <c r="AQ639" s="15"/>
      <c r="AR639" s="15"/>
      <c r="AS639" s="28"/>
      <c r="AT639" s="71"/>
      <c r="AU639" s="35"/>
      <c r="AV639" s="35"/>
      <c r="AW639" s="35"/>
      <c r="AX639" s="71"/>
      <c r="AY639" s="15"/>
      <c r="AZ639" s="15"/>
      <c r="BA639" s="28"/>
      <c r="BB639" s="71"/>
      <c r="BC639" s="173"/>
      <c r="BD639" s="220"/>
      <c r="BH639" s="221"/>
      <c r="BK639" s="50"/>
      <c r="BL639" s="115"/>
      <c r="BM639" s="43"/>
      <c r="BN639" s="43"/>
      <c r="BO639" s="43"/>
      <c r="BP639" s="115"/>
      <c r="BS639" s="50"/>
      <c r="BT639" s="115"/>
      <c r="BU639" s="222"/>
      <c r="BV639" s="223"/>
      <c r="BZ639" s="221"/>
      <c r="CC639" s="50"/>
      <c r="CD639" s="115"/>
      <c r="CE639" s="43"/>
      <c r="CF639" s="43"/>
      <c r="CG639" s="43"/>
      <c r="CH639" s="115"/>
      <c r="CK639" s="50"/>
      <c r="CL639" s="115"/>
      <c r="CM639" s="222"/>
      <c r="CN639" s="223"/>
      <c r="CR639" s="221"/>
      <c r="CU639" s="50"/>
      <c r="CV639" s="115"/>
      <c r="CW639" s="43"/>
      <c r="CX639" s="43"/>
      <c r="CY639" s="43"/>
      <c r="CZ639" s="115"/>
      <c r="DC639" s="50"/>
      <c r="DD639" s="115"/>
      <c r="DE639" s="222"/>
      <c r="DF639" s="223"/>
      <c r="DJ639" s="221"/>
      <c r="DM639" s="50"/>
      <c r="DN639" s="115"/>
      <c r="DO639" s="43"/>
      <c r="DP639" s="43"/>
      <c r="DQ639" s="43"/>
      <c r="DR639" s="115"/>
      <c r="DU639" s="50"/>
      <c r="DV639" s="115"/>
      <c r="DW639" s="222"/>
      <c r="DX639" s="223"/>
      <c r="EB639" s="221"/>
      <c r="EE639" s="50"/>
      <c r="EF639" s="115"/>
      <c r="EG639" s="43"/>
      <c r="EH639" s="43"/>
      <c r="EI639" s="43"/>
      <c r="EJ639" s="115"/>
      <c r="EM639" s="50"/>
      <c r="EN639" s="115"/>
      <c r="EO639" s="222"/>
      <c r="EP639" s="223"/>
      <c r="ET639" s="221"/>
      <c r="EW639" s="50"/>
      <c r="EX639" s="115"/>
      <c r="EY639" s="43"/>
      <c r="EZ639" s="43"/>
      <c r="FA639" s="43"/>
      <c r="FB639" s="115"/>
      <c r="FE639" s="50"/>
      <c r="FF639" s="115"/>
      <c r="FG639" s="222"/>
      <c r="FH639" s="223"/>
      <c r="FL639" s="221"/>
      <c r="FO639" s="50"/>
      <c r="FP639" s="115"/>
      <c r="FQ639" s="43"/>
      <c r="FR639" s="43"/>
      <c r="FS639" s="43"/>
      <c r="FT639" s="115"/>
      <c r="FW639" s="50"/>
      <c r="FX639" s="115"/>
      <c r="FY639" s="222"/>
      <c r="FZ639" s="223"/>
      <c r="GD639" s="221"/>
      <c r="GG639" s="50"/>
      <c r="GH639" s="115"/>
      <c r="GI639" s="43"/>
      <c r="GJ639" s="43"/>
      <c r="GK639" s="43"/>
      <c r="GL639" s="115"/>
      <c r="GO639" s="50"/>
      <c r="GP639" s="115"/>
      <c r="GQ639" s="222"/>
    </row>
    <row r="640">
      <c r="A640" s="218"/>
      <c r="B640" s="219"/>
      <c r="C640" s="15"/>
      <c r="D640" s="15"/>
      <c r="E640" s="15"/>
      <c r="F640" s="71"/>
      <c r="G640" s="15"/>
      <c r="H640" s="15"/>
      <c r="I640" s="28"/>
      <c r="J640" s="71"/>
      <c r="K640" s="35"/>
      <c r="L640" s="35"/>
      <c r="M640" s="35"/>
      <c r="N640" s="71"/>
      <c r="O640" s="15"/>
      <c r="P640" s="15"/>
      <c r="Q640" s="28"/>
      <c r="R640" s="71"/>
      <c r="S640" s="173"/>
      <c r="T640" s="219"/>
      <c r="U640" s="15"/>
      <c r="V640" s="15"/>
      <c r="W640" s="15"/>
      <c r="X640" s="165"/>
      <c r="Y640" s="15"/>
      <c r="Z640" s="15"/>
      <c r="AA640" s="28"/>
      <c r="AB640" s="71"/>
      <c r="AC640" s="35"/>
      <c r="AD640" s="35"/>
      <c r="AE640" s="35"/>
      <c r="AF640" s="71"/>
      <c r="AG640" s="15"/>
      <c r="AH640" s="15"/>
      <c r="AI640" s="15"/>
      <c r="AJ640" s="71"/>
      <c r="AK640" s="173"/>
      <c r="AL640" s="219"/>
      <c r="AM640" s="15"/>
      <c r="AN640" s="15"/>
      <c r="AO640" s="15"/>
      <c r="AP640" s="165"/>
      <c r="AQ640" s="15"/>
      <c r="AR640" s="15"/>
      <c r="AS640" s="28"/>
      <c r="AT640" s="71"/>
      <c r="AU640" s="35"/>
      <c r="AV640" s="35"/>
      <c r="AW640" s="35"/>
      <c r="AX640" s="71"/>
      <c r="AY640" s="15"/>
      <c r="AZ640" s="15"/>
      <c r="BA640" s="28"/>
      <c r="BB640" s="71"/>
      <c r="BC640" s="173"/>
      <c r="BD640" s="220"/>
      <c r="BH640" s="221"/>
      <c r="BK640" s="50"/>
      <c r="BL640" s="115"/>
      <c r="BM640" s="43"/>
      <c r="BN640" s="43"/>
      <c r="BO640" s="43"/>
      <c r="BP640" s="115"/>
      <c r="BS640" s="50"/>
      <c r="BT640" s="115"/>
      <c r="BU640" s="222"/>
      <c r="BV640" s="223"/>
      <c r="BZ640" s="221"/>
      <c r="CC640" s="50"/>
      <c r="CD640" s="115"/>
      <c r="CE640" s="43"/>
      <c r="CF640" s="43"/>
      <c r="CG640" s="43"/>
      <c r="CH640" s="115"/>
      <c r="CK640" s="50"/>
      <c r="CL640" s="115"/>
      <c r="CM640" s="222"/>
      <c r="CN640" s="223"/>
      <c r="CR640" s="221"/>
      <c r="CU640" s="50"/>
      <c r="CV640" s="115"/>
      <c r="CW640" s="43"/>
      <c r="CX640" s="43"/>
      <c r="CY640" s="43"/>
      <c r="CZ640" s="115"/>
      <c r="DC640" s="50"/>
      <c r="DD640" s="115"/>
      <c r="DE640" s="222"/>
      <c r="DF640" s="223"/>
      <c r="DJ640" s="221"/>
      <c r="DM640" s="50"/>
      <c r="DN640" s="115"/>
      <c r="DO640" s="43"/>
      <c r="DP640" s="43"/>
      <c r="DQ640" s="43"/>
      <c r="DR640" s="115"/>
      <c r="DU640" s="50"/>
      <c r="DV640" s="115"/>
      <c r="DW640" s="222"/>
      <c r="DX640" s="223"/>
      <c r="EB640" s="221"/>
      <c r="EE640" s="50"/>
      <c r="EF640" s="115"/>
      <c r="EG640" s="43"/>
      <c r="EH640" s="43"/>
      <c r="EI640" s="43"/>
      <c r="EJ640" s="115"/>
      <c r="EM640" s="50"/>
      <c r="EN640" s="115"/>
      <c r="EO640" s="222"/>
      <c r="EP640" s="223"/>
      <c r="ET640" s="221"/>
      <c r="EW640" s="50"/>
      <c r="EX640" s="115"/>
      <c r="EY640" s="43"/>
      <c r="EZ640" s="43"/>
      <c r="FA640" s="43"/>
      <c r="FB640" s="115"/>
      <c r="FE640" s="50"/>
      <c r="FF640" s="115"/>
      <c r="FG640" s="222"/>
      <c r="FH640" s="223"/>
      <c r="FL640" s="221"/>
      <c r="FO640" s="50"/>
      <c r="FP640" s="115"/>
      <c r="FQ640" s="43"/>
      <c r="FR640" s="43"/>
      <c r="FS640" s="43"/>
      <c r="FT640" s="115"/>
      <c r="FW640" s="50"/>
      <c r="FX640" s="115"/>
      <c r="FY640" s="222"/>
      <c r="FZ640" s="223"/>
      <c r="GD640" s="221"/>
      <c r="GG640" s="50"/>
      <c r="GH640" s="115"/>
      <c r="GI640" s="43"/>
      <c r="GJ640" s="43"/>
      <c r="GK640" s="43"/>
      <c r="GL640" s="115"/>
      <c r="GO640" s="50"/>
      <c r="GP640" s="115"/>
      <c r="GQ640" s="222"/>
    </row>
    <row r="641">
      <c r="A641" s="218"/>
      <c r="B641" s="219"/>
      <c r="C641" s="15"/>
      <c r="D641" s="15"/>
      <c r="E641" s="15"/>
      <c r="F641" s="71"/>
      <c r="G641" s="15"/>
      <c r="H641" s="15"/>
      <c r="I641" s="28"/>
      <c r="J641" s="71"/>
      <c r="K641" s="35"/>
      <c r="L641" s="35"/>
      <c r="M641" s="35"/>
      <c r="N641" s="71"/>
      <c r="O641" s="15"/>
      <c r="P641" s="15"/>
      <c r="Q641" s="28"/>
      <c r="R641" s="71"/>
      <c r="S641" s="173"/>
      <c r="T641" s="219"/>
      <c r="U641" s="15"/>
      <c r="V641" s="15"/>
      <c r="W641" s="15"/>
      <c r="X641" s="165"/>
      <c r="Y641" s="15"/>
      <c r="Z641" s="15"/>
      <c r="AA641" s="28"/>
      <c r="AB641" s="71"/>
      <c r="AC641" s="35"/>
      <c r="AD641" s="35"/>
      <c r="AE641" s="35"/>
      <c r="AF641" s="71"/>
      <c r="AG641" s="15"/>
      <c r="AH641" s="15"/>
      <c r="AI641" s="15"/>
      <c r="AJ641" s="71"/>
      <c r="AK641" s="173"/>
      <c r="AL641" s="219"/>
      <c r="AM641" s="15"/>
      <c r="AN641" s="15"/>
      <c r="AO641" s="15"/>
      <c r="AP641" s="165"/>
      <c r="AQ641" s="15"/>
      <c r="AR641" s="15"/>
      <c r="AS641" s="28"/>
      <c r="AT641" s="71"/>
      <c r="AU641" s="35"/>
      <c r="AV641" s="35"/>
      <c r="AW641" s="35"/>
      <c r="AX641" s="71"/>
      <c r="AY641" s="15"/>
      <c r="AZ641" s="15"/>
      <c r="BA641" s="28"/>
      <c r="BB641" s="71"/>
      <c r="BC641" s="173"/>
      <c r="BD641" s="220"/>
      <c r="BH641" s="221"/>
      <c r="BK641" s="50"/>
      <c r="BL641" s="115"/>
      <c r="BM641" s="43"/>
      <c r="BN641" s="43"/>
      <c r="BO641" s="43"/>
      <c r="BP641" s="115"/>
      <c r="BS641" s="50"/>
      <c r="BT641" s="115"/>
      <c r="BU641" s="222"/>
      <c r="BV641" s="223"/>
      <c r="BZ641" s="221"/>
      <c r="CC641" s="50"/>
      <c r="CD641" s="115"/>
      <c r="CE641" s="43"/>
      <c r="CF641" s="43"/>
      <c r="CG641" s="43"/>
      <c r="CH641" s="115"/>
      <c r="CK641" s="50"/>
      <c r="CL641" s="115"/>
      <c r="CM641" s="222"/>
      <c r="CN641" s="223"/>
      <c r="CR641" s="221"/>
      <c r="CU641" s="50"/>
      <c r="CV641" s="115"/>
      <c r="CW641" s="43"/>
      <c r="CX641" s="43"/>
      <c r="CY641" s="43"/>
      <c r="CZ641" s="115"/>
      <c r="DC641" s="50"/>
      <c r="DD641" s="115"/>
      <c r="DE641" s="222"/>
      <c r="DF641" s="223"/>
      <c r="DJ641" s="221"/>
      <c r="DM641" s="50"/>
      <c r="DN641" s="115"/>
      <c r="DO641" s="43"/>
      <c r="DP641" s="43"/>
      <c r="DQ641" s="43"/>
      <c r="DR641" s="115"/>
      <c r="DU641" s="50"/>
      <c r="DV641" s="115"/>
      <c r="DW641" s="222"/>
      <c r="DX641" s="223"/>
      <c r="EB641" s="221"/>
      <c r="EE641" s="50"/>
      <c r="EF641" s="115"/>
      <c r="EG641" s="43"/>
      <c r="EH641" s="43"/>
      <c r="EI641" s="43"/>
      <c r="EJ641" s="115"/>
      <c r="EM641" s="50"/>
      <c r="EN641" s="115"/>
      <c r="EO641" s="222"/>
      <c r="EP641" s="223"/>
      <c r="ET641" s="221"/>
      <c r="EW641" s="50"/>
      <c r="EX641" s="115"/>
      <c r="EY641" s="43"/>
      <c r="EZ641" s="43"/>
      <c r="FA641" s="43"/>
      <c r="FB641" s="115"/>
      <c r="FE641" s="50"/>
      <c r="FF641" s="115"/>
      <c r="FG641" s="222"/>
      <c r="FH641" s="223"/>
      <c r="FL641" s="221"/>
      <c r="FO641" s="50"/>
      <c r="FP641" s="115"/>
      <c r="FQ641" s="43"/>
      <c r="FR641" s="43"/>
      <c r="FS641" s="43"/>
      <c r="FT641" s="115"/>
      <c r="FW641" s="50"/>
      <c r="FX641" s="115"/>
      <c r="FY641" s="222"/>
      <c r="FZ641" s="223"/>
      <c r="GD641" s="221"/>
      <c r="GG641" s="50"/>
      <c r="GH641" s="115"/>
      <c r="GI641" s="43"/>
      <c r="GJ641" s="43"/>
      <c r="GK641" s="43"/>
      <c r="GL641" s="115"/>
      <c r="GO641" s="50"/>
      <c r="GP641" s="115"/>
      <c r="GQ641" s="222"/>
    </row>
    <row r="642">
      <c r="A642" s="218"/>
      <c r="B642" s="219"/>
      <c r="C642" s="15"/>
      <c r="D642" s="15"/>
      <c r="E642" s="15"/>
      <c r="F642" s="71"/>
      <c r="G642" s="15"/>
      <c r="H642" s="15"/>
      <c r="I642" s="28"/>
      <c r="J642" s="71"/>
      <c r="K642" s="35"/>
      <c r="L642" s="35"/>
      <c r="M642" s="35"/>
      <c r="N642" s="71"/>
      <c r="O642" s="15"/>
      <c r="P642" s="15"/>
      <c r="Q642" s="28"/>
      <c r="R642" s="71"/>
      <c r="S642" s="173"/>
      <c r="T642" s="219"/>
      <c r="U642" s="15"/>
      <c r="V642" s="15"/>
      <c r="W642" s="15"/>
      <c r="X642" s="165"/>
      <c r="Y642" s="15"/>
      <c r="Z642" s="15"/>
      <c r="AA642" s="28"/>
      <c r="AB642" s="71"/>
      <c r="AC642" s="35"/>
      <c r="AD642" s="35"/>
      <c r="AE642" s="35"/>
      <c r="AF642" s="71"/>
      <c r="AG642" s="15"/>
      <c r="AH642" s="15"/>
      <c r="AI642" s="15"/>
      <c r="AJ642" s="71"/>
      <c r="AK642" s="173"/>
      <c r="AL642" s="219"/>
      <c r="AM642" s="15"/>
      <c r="AN642" s="15"/>
      <c r="AO642" s="15"/>
      <c r="AP642" s="165"/>
      <c r="AQ642" s="15"/>
      <c r="AR642" s="15"/>
      <c r="AS642" s="28"/>
      <c r="AT642" s="71"/>
      <c r="AU642" s="35"/>
      <c r="AV642" s="35"/>
      <c r="AW642" s="35"/>
      <c r="AX642" s="71"/>
      <c r="AY642" s="15"/>
      <c r="AZ642" s="15"/>
      <c r="BA642" s="28"/>
      <c r="BB642" s="71"/>
      <c r="BC642" s="173"/>
      <c r="BD642" s="220"/>
      <c r="BH642" s="221"/>
      <c r="BK642" s="50"/>
      <c r="BL642" s="115"/>
      <c r="BM642" s="43"/>
      <c r="BN642" s="43"/>
      <c r="BO642" s="43"/>
      <c r="BP642" s="115"/>
      <c r="BS642" s="50"/>
      <c r="BT642" s="115"/>
      <c r="BU642" s="222"/>
      <c r="BV642" s="223"/>
      <c r="BZ642" s="221"/>
      <c r="CC642" s="50"/>
      <c r="CD642" s="115"/>
      <c r="CE642" s="43"/>
      <c r="CF642" s="43"/>
      <c r="CG642" s="43"/>
      <c r="CH642" s="115"/>
      <c r="CK642" s="50"/>
      <c r="CL642" s="115"/>
      <c r="CM642" s="222"/>
      <c r="CN642" s="223"/>
      <c r="CR642" s="221"/>
      <c r="CU642" s="50"/>
      <c r="CV642" s="115"/>
      <c r="CW642" s="43"/>
      <c r="CX642" s="43"/>
      <c r="CY642" s="43"/>
      <c r="CZ642" s="115"/>
      <c r="DC642" s="50"/>
      <c r="DD642" s="115"/>
      <c r="DE642" s="222"/>
      <c r="DF642" s="223"/>
      <c r="DJ642" s="221"/>
      <c r="DM642" s="50"/>
      <c r="DN642" s="115"/>
      <c r="DO642" s="43"/>
      <c r="DP642" s="43"/>
      <c r="DQ642" s="43"/>
      <c r="DR642" s="115"/>
      <c r="DU642" s="50"/>
      <c r="DV642" s="115"/>
      <c r="DW642" s="222"/>
      <c r="DX642" s="223"/>
      <c r="EB642" s="221"/>
      <c r="EE642" s="50"/>
      <c r="EF642" s="115"/>
      <c r="EG642" s="43"/>
      <c r="EH642" s="43"/>
      <c r="EI642" s="43"/>
      <c r="EJ642" s="115"/>
      <c r="EM642" s="50"/>
      <c r="EN642" s="115"/>
      <c r="EO642" s="222"/>
      <c r="EP642" s="223"/>
      <c r="ET642" s="221"/>
      <c r="EW642" s="50"/>
      <c r="EX642" s="115"/>
      <c r="EY642" s="43"/>
      <c r="EZ642" s="43"/>
      <c r="FA642" s="43"/>
      <c r="FB642" s="115"/>
      <c r="FE642" s="50"/>
      <c r="FF642" s="115"/>
      <c r="FG642" s="222"/>
      <c r="FH642" s="223"/>
      <c r="FL642" s="221"/>
      <c r="FO642" s="50"/>
      <c r="FP642" s="115"/>
      <c r="FQ642" s="43"/>
      <c r="FR642" s="43"/>
      <c r="FS642" s="43"/>
      <c r="FT642" s="115"/>
      <c r="FW642" s="50"/>
      <c r="FX642" s="115"/>
      <c r="FY642" s="222"/>
      <c r="FZ642" s="223"/>
      <c r="GD642" s="221"/>
      <c r="GG642" s="50"/>
      <c r="GH642" s="115"/>
      <c r="GI642" s="43"/>
      <c r="GJ642" s="43"/>
      <c r="GK642" s="43"/>
      <c r="GL642" s="115"/>
      <c r="GO642" s="50"/>
      <c r="GP642" s="115"/>
      <c r="GQ642" s="222"/>
    </row>
    <row r="643">
      <c r="A643" s="218"/>
      <c r="B643" s="219"/>
      <c r="C643" s="15"/>
      <c r="D643" s="15"/>
      <c r="E643" s="15"/>
      <c r="F643" s="71"/>
      <c r="G643" s="15"/>
      <c r="H643" s="15"/>
      <c r="I643" s="28"/>
      <c r="J643" s="71"/>
      <c r="K643" s="35"/>
      <c r="L643" s="35"/>
      <c r="M643" s="35"/>
      <c r="N643" s="71"/>
      <c r="O643" s="15"/>
      <c r="P643" s="15"/>
      <c r="Q643" s="28"/>
      <c r="R643" s="71"/>
      <c r="S643" s="173"/>
      <c r="T643" s="219"/>
      <c r="U643" s="15"/>
      <c r="V643" s="15"/>
      <c r="W643" s="15"/>
      <c r="X643" s="165"/>
      <c r="Y643" s="15"/>
      <c r="Z643" s="15"/>
      <c r="AA643" s="28"/>
      <c r="AB643" s="71"/>
      <c r="AC643" s="35"/>
      <c r="AD643" s="35"/>
      <c r="AE643" s="35"/>
      <c r="AF643" s="71"/>
      <c r="AG643" s="15"/>
      <c r="AH643" s="15"/>
      <c r="AI643" s="15"/>
      <c r="AJ643" s="71"/>
      <c r="AK643" s="173"/>
      <c r="AL643" s="219"/>
      <c r="AM643" s="15"/>
      <c r="AN643" s="15"/>
      <c r="AO643" s="15"/>
      <c r="AP643" s="165"/>
      <c r="AQ643" s="15"/>
      <c r="AR643" s="15"/>
      <c r="AS643" s="28"/>
      <c r="AT643" s="71"/>
      <c r="AU643" s="35"/>
      <c r="AV643" s="35"/>
      <c r="AW643" s="35"/>
      <c r="AX643" s="71"/>
      <c r="AY643" s="15"/>
      <c r="AZ643" s="15"/>
      <c r="BA643" s="28"/>
      <c r="BB643" s="71"/>
      <c r="BC643" s="173"/>
      <c r="BD643" s="220"/>
      <c r="BH643" s="221"/>
      <c r="BK643" s="50"/>
      <c r="BL643" s="115"/>
      <c r="BM643" s="43"/>
      <c r="BN643" s="43"/>
      <c r="BO643" s="43"/>
      <c r="BP643" s="115"/>
      <c r="BS643" s="50"/>
      <c r="BT643" s="115"/>
      <c r="BU643" s="222"/>
      <c r="BV643" s="223"/>
      <c r="BZ643" s="221"/>
      <c r="CC643" s="50"/>
      <c r="CD643" s="115"/>
      <c r="CE643" s="43"/>
      <c r="CF643" s="43"/>
      <c r="CG643" s="43"/>
      <c r="CH643" s="115"/>
      <c r="CK643" s="50"/>
      <c r="CL643" s="115"/>
      <c r="CM643" s="222"/>
      <c r="CN643" s="223"/>
      <c r="CR643" s="221"/>
      <c r="CU643" s="50"/>
      <c r="CV643" s="115"/>
      <c r="CW643" s="43"/>
      <c r="CX643" s="43"/>
      <c r="CY643" s="43"/>
      <c r="CZ643" s="115"/>
      <c r="DC643" s="50"/>
      <c r="DD643" s="115"/>
      <c r="DE643" s="222"/>
      <c r="DF643" s="223"/>
      <c r="DJ643" s="221"/>
      <c r="DM643" s="50"/>
      <c r="DN643" s="115"/>
      <c r="DO643" s="43"/>
      <c r="DP643" s="43"/>
      <c r="DQ643" s="43"/>
      <c r="DR643" s="115"/>
      <c r="DU643" s="50"/>
      <c r="DV643" s="115"/>
      <c r="DW643" s="222"/>
      <c r="DX643" s="223"/>
      <c r="EB643" s="221"/>
      <c r="EE643" s="50"/>
      <c r="EF643" s="115"/>
      <c r="EG643" s="43"/>
      <c r="EH643" s="43"/>
      <c r="EI643" s="43"/>
      <c r="EJ643" s="115"/>
      <c r="EM643" s="50"/>
      <c r="EN643" s="115"/>
      <c r="EO643" s="222"/>
      <c r="EP643" s="223"/>
      <c r="ET643" s="221"/>
      <c r="EW643" s="50"/>
      <c r="EX643" s="115"/>
      <c r="EY643" s="43"/>
      <c r="EZ643" s="43"/>
      <c r="FA643" s="43"/>
      <c r="FB643" s="115"/>
      <c r="FE643" s="50"/>
      <c r="FF643" s="115"/>
      <c r="FG643" s="222"/>
      <c r="FH643" s="223"/>
      <c r="FL643" s="221"/>
      <c r="FO643" s="50"/>
      <c r="FP643" s="115"/>
      <c r="FQ643" s="43"/>
      <c r="FR643" s="43"/>
      <c r="FS643" s="43"/>
      <c r="FT643" s="115"/>
      <c r="FW643" s="50"/>
      <c r="FX643" s="115"/>
      <c r="FY643" s="222"/>
      <c r="FZ643" s="223"/>
      <c r="GD643" s="221"/>
      <c r="GG643" s="50"/>
      <c r="GH643" s="115"/>
      <c r="GI643" s="43"/>
      <c r="GJ643" s="43"/>
      <c r="GK643" s="43"/>
      <c r="GL643" s="115"/>
      <c r="GO643" s="50"/>
      <c r="GP643" s="115"/>
      <c r="GQ643" s="222"/>
    </row>
    <row r="644">
      <c r="A644" s="218"/>
      <c r="B644" s="219"/>
      <c r="C644" s="15"/>
      <c r="D644" s="15"/>
      <c r="E644" s="15"/>
      <c r="F644" s="71"/>
      <c r="G644" s="15"/>
      <c r="H644" s="15"/>
      <c r="I644" s="28"/>
      <c r="J644" s="71"/>
      <c r="K644" s="35"/>
      <c r="L644" s="35"/>
      <c r="M644" s="35"/>
      <c r="N644" s="71"/>
      <c r="O644" s="15"/>
      <c r="P644" s="15"/>
      <c r="Q644" s="28"/>
      <c r="R644" s="71"/>
      <c r="S644" s="173"/>
      <c r="T644" s="219"/>
      <c r="U644" s="15"/>
      <c r="V644" s="15"/>
      <c r="W644" s="15"/>
      <c r="X644" s="165"/>
      <c r="Y644" s="15"/>
      <c r="Z644" s="15"/>
      <c r="AA644" s="28"/>
      <c r="AB644" s="71"/>
      <c r="AC644" s="35"/>
      <c r="AD644" s="35"/>
      <c r="AE644" s="35"/>
      <c r="AF644" s="71"/>
      <c r="AG644" s="15"/>
      <c r="AH644" s="15"/>
      <c r="AI644" s="15"/>
      <c r="AJ644" s="71"/>
      <c r="AK644" s="173"/>
      <c r="AL644" s="219"/>
      <c r="AM644" s="15"/>
      <c r="AN644" s="15"/>
      <c r="AO644" s="15"/>
      <c r="AP644" s="165"/>
      <c r="AQ644" s="15"/>
      <c r="AR644" s="15"/>
      <c r="AS644" s="28"/>
      <c r="AT644" s="71"/>
      <c r="AU644" s="35"/>
      <c r="AV644" s="35"/>
      <c r="AW644" s="35"/>
      <c r="AX644" s="71"/>
      <c r="AY644" s="15"/>
      <c r="AZ644" s="15"/>
      <c r="BA644" s="28"/>
      <c r="BB644" s="71"/>
      <c r="BC644" s="173"/>
      <c r="BD644" s="220"/>
      <c r="BH644" s="221"/>
      <c r="BK644" s="50"/>
      <c r="BL644" s="115"/>
      <c r="BM644" s="43"/>
      <c r="BN644" s="43"/>
      <c r="BO644" s="43"/>
      <c r="BP644" s="115"/>
      <c r="BS644" s="50"/>
      <c r="BT644" s="115"/>
      <c r="BU644" s="222"/>
      <c r="BV644" s="223"/>
      <c r="BZ644" s="221"/>
      <c r="CC644" s="50"/>
      <c r="CD644" s="115"/>
      <c r="CE644" s="43"/>
      <c r="CF644" s="43"/>
      <c r="CG644" s="43"/>
      <c r="CH644" s="115"/>
      <c r="CK644" s="50"/>
      <c r="CL644" s="115"/>
      <c r="CM644" s="222"/>
      <c r="CN644" s="223"/>
      <c r="CR644" s="221"/>
      <c r="CU644" s="50"/>
      <c r="CV644" s="115"/>
      <c r="CW644" s="43"/>
      <c r="CX644" s="43"/>
      <c r="CY644" s="43"/>
      <c r="CZ644" s="115"/>
      <c r="DC644" s="50"/>
      <c r="DD644" s="115"/>
      <c r="DE644" s="222"/>
      <c r="DF644" s="223"/>
      <c r="DJ644" s="221"/>
      <c r="DM644" s="50"/>
      <c r="DN644" s="115"/>
      <c r="DO644" s="43"/>
      <c r="DP644" s="43"/>
      <c r="DQ644" s="43"/>
      <c r="DR644" s="115"/>
      <c r="DU644" s="50"/>
      <c r="DV644" s="115"/>
      <c r="DW644" s="222"/>
      <c r="DX644" s="223"/>
      <c r="EB644" s="221"/>
      <c r="EE644" s="50"/>
      <c r="EF644" s="115"/>
      <c r="EG644" s="43"/>
      <c r="EH644" s="43"/>
      <c r="EI644" s="43"/>
      <c r="EJ644" s="115"/>
      <c r="EM644" s="50"/>
      <c r="EN644" s="115"/>
      <c r="EO644" s="222"/>
      <c r="EP644" s="223"/>
      <c r="ET644" s="221"/>
      <c r="EW644" s="50"/>
      <c r="EX644" s="115"/>
      <c r="EY644" s="43"/>
      <c r="EZ644" s="43"/>
      <c r="FA644" s="43"/>
      <c r="FB644" s="115"/>
      <c r="FE644" s="50"/>
      <c r="FF644" s="115"/>
      <c r="FG644" s="222"/>
      <c r="FH644" s="223"/>
      <c r="FL644" s="221"/>
      <c r="FO644" s="50"/>
      <c r="FP644" s="115"/>
      <c r="FQ644" s="43"/>
      <c r="FR644" s="43"/>
      <c r="FS644" s="43"/>
      <c r="FT644" s="115"/>
      <c r="FW644" s="50"/>
      <c r="FX644" s="115"/>
      <c r="FY644" s="222"/>
      <c r="FZ644" s="223"/>
      <c r="GD644" s="221"/>
      <c r="GG644" s="50"/>
      <c r="GH644" s="115"/>
      <c r="GI644" s="43"/>
      <c r="GJ644" s="43"/>
      <c r="GK644" s="43"/>
      <c r="GL644" s="115"/>
      <c r="GO644" s="50"/>
      <c r="GP644" s="115"/>
      <c r="GQ644" s="222"/>
    </row>
    <row r="645">
      <c r="A645" s="218"/>
      <c r="B645" s="219"/>
      <c r="C645" s="15"/>
      <c r="D645" s="15"/>
      <c r="E645" s="15"/>
      <c r="F645" s="71"/>
      <c r="G645" s="15"/>
      <c r="H645" s="15"/>
      <c r="I645" s="28"/>
      <c r="J645" s="71"/>
      <c r="K645" s="35"/>
      <c r="L645" s="35"/>
      <c r="M645" s="35"/>
      <c r="N645" s="71"/>
      <c r="O645" s="15"/>
      <c r="P645" s="15"/>
      <c r="Q645" s="28"/>
      <c r="R645" s="71"/>
      <c r="S645" s="173"/>
      <c r="T645" s="219"/>
      <c r="U645" s="15"/>
      <c r="V645" s="15"/>
      <c r="W645" s="15"/>
      <c r="X645" s="165"/>
      <c r="Y645" s="15"/>
      <c r="Z645" s="15"/>
      <c r="AA645" s="28"/>
      <c r="AB645" s="71"/>
      <c r="AC645" s="35"/>
      <c r="AD645" s="35"/>
      <c r="AE645" s="35"/>
      <c r="AF645" s="71"/>
      <c r="AG645" s="15"/>
      <c r="AH645" s="15"/>
      <c r="AI645" s="15"/>
      <c r="AJ645" s="71"/>
      <c r="AK645" s="173"/>
      <c r="AL645" s="219"/>
      <c r="AM645" s="15"/>
      <c r="AN645" s="15"/>
      <c r="AO645" s="15"/>
      <c r="AP645" s="165"/>
      <c r="AQ645" s="15"/>
      <c r="AR645" s="15"/>
      <c r="AS645" s="28"/>
      <c r="AT645" s="71"/>
      <c r="AU645" s="35"/>
      <c r="AV645" s="35"/>
      <c r="AW645" s="35"/>
      <c r="AX645" s="71"/>
      <c r="AY645" s="15"/>
      <c r="AZ645" s="15"/>
      <c r="BA645" s="28"/>
      <c r="BB645" s="71"/>
      <c r="BC645" s="173"/>
      <c r="BD645" s="220"/>
      <c r="BH645" s="221"/>
      <c r="BK645" s="50"/>
      <c r="BL645" s="115"/>
      <c r="BM645" s="43"/>
      <c r="BN645" s="43"/>
      <c r="BO645" s="43"/>
      <c r="BP645" s="115"/>
      <c r="BS645" s="50"/>
      <c r="BT645" s="115"/>
      <c r="BU645" s="222"/>
      <c r="BV645" s="223"/>
      <c r="BZ645" s="221"/>
      <c r="CC645" s="50"/>
      <c r="CD645" s="115"/>
      <c r="CE645" s="43"/>
      <c r="CF645" s="43"/>
      <c r="CG645" s="43"/>
      <c r="CH645" s="115"/>
      <c r="CK645" s="50"/>
      <c r="CL645" s="115"/>
      <c r="CM645" s="222"/>
      <c r="CN645" s="223"/>
      <c r="CR645" s="221"/>
      <c r="CU645" s="50"/>
      <c r="CV645" s="115"/>
      <c r="CW645" s="43"/>
      <c r="CX645" s="43"/>
      <c r="CY645" s="43"/>
      <c r="CZ645" s="115"/>
      <c r="DC645" s="50"/>
      <c r="DD645" s="115"/>
      <c r="DE645" s="222"/>
      <c r="DF645" s="223"/>
      <c r="DJ645" s="221"/>
      <c r="DM645" s="50"/>
      <c r="DN645" s="115"/>
      <c r="DO645" s="43"/>
      <c r="DP645" s="43"/>
      <c r="DQ645" s="43"/>
      <c r="DR645" s="115"/>
      <c r="DU645" s="50"/>
      <c r="DV645" s="115"/>
      <c r="DW645" s="222"/>
      <c r="DX645" s="223"/>
      <c r="EB645" s="221"/>
      <c r="EE645" s="50"/>
      <c r="EF645" s="115"/>
      <c r="EG645" s="43"/>
      <c r="EH645" s="43"/>
      <c r="EI645" s="43"/>
      <c r="EJ645" s="115"/>
      <c r="EM645" s="50"/>
      <c r="EN645" s="115"/>
      <c r="EO645" s="222"/>
      <c r="EP645" s="223"/>
      <c r="ET645" s="221"/>
      <c r="EW645" s="50"/>
      <c r="EX645" s="115"/>
      <c r="EY645" s="43"/>
      <c r="EZ645" s="43"/>
      <c r="FA645" s="43"/>
      <c r="FB645" s="115"/>
      <c r="FE645" s="50"/>
      <c r="FF645" s="115"/>
      <c r="FG645" s="222"/>
      <c r="FH645" s="223"/>
      <c r="FL645" s="221"/>
      <c r="FO645" s="50"/>
      <c r="FP645" s="115"/>
      <c r="FQ645" s="43"/>
      <c r="FR645" s="43"/>
      <c r="FS645" s="43"/>
      <c r="FT645" s="115"/>
      <c r="FW645" s="50"/>
      <c r="FX645" s="115"/>
      <c r="FY645" s="222"/>
      <c r="FZ645" s="223"/>
      <c r="GD645" s="221"/>
      <c r="GG645" s="50"/>
      <c r="GH645" s="115"/>
      <c r="GI645" s="43"/>
      <c r="GJ645" s="43"/>
      <c r="GK645" s="43"/>
      <c r="GL645" s="115"/>
      <c r="GO645" s="50"/>
      <c r="GP645" s="115"/>
      <c r="GQ645" s="222"/>
    </row>
    <row r="646">
      <c r="A646" s="218"/>
      <c r="B646" s="219"/>
      <c r="C646" s="15"/>
      <c r="D646" s="15"/>
      <c r="E646" s="15"/>
      <c r="F646" s="71"/>
      <c r="G646" s="15"/>
      <c r="H646" s="15"/>
      <c r="I646" s="28"/>
      <c r="J646" s="71"/>
      <c r="K646" s="35"/>
      <c r="L646" s="35"/>
      <c r="M646" s="35"/>
      <c r="N646" s="71"/>
      <c r="O646" s="15"/>
      <c r="P646" s="15"/>
      <c r="Q646" s="28"/>
      <c r="R646" s="71"/>
      <c r="S646" s="173"/>
      <c r="T646" s="219"/>
      <c r="U646" s="15"/>
      <c r="V646" s="15"/>
      <c r="W646" s="15"/>
      <c r="X646" s="165"/>
      <c r="Y646" s="15"/>
      <c r="Z646" s="15"/>
      <c r="AA646" s="28"/>
      <c r="AB646" s="71"/>
      <c r="AC646" s="35"/>
      <c r="AD646" s="35"/>
      <c r="AE646" s="35"/>
      <c r="AF646" s="71"/>
      <c r="AG646" s="15"/>
      <c r="AH646" s="15"/>
      <c r="AI646" s="15"/>
      <c r="AJ646" s="71"/>
      <c r="AK646" s="173"/>
      <c r="AL646" s="219"/>
      <c r="AM646" s="15"/>
      <c r="AN646" s="15"/>
      <c r="AO646" s="15"/>
      <c r="AP646" s="165"/>
      <c r="AQ646" s="15"/>
      <c r="AR646" s="15"/>
      <c r="AS646" s="28"/>
      <c r="AT646" s="71"/>
      <c r="AU646" s="35"/>
      <c r="AV646" s="35"/>
      <c r="AW646" s="35"/>
      <c r="AX646" s="71"/>
      <c r="AY646" s="15"/>
      <c r="AZ646" s="15"/>
      <c r="BA646" s="28"/>
      <c r="BB646" s="71"/>
      <c r="BC646" s="173"/>
      <c r="BD646" s="220"/>
      <c r="BH646" s="221"/>
      <c r="BK646" s="50"/>
      <c r="BL646" s="115"/>
      <c r="BM646" s="43"/>
      <c r="BN646" s="43"/>
      <c r="BO646" s="43"/>
      <c r="BP646" s="115"/>
      <c r="BS646" s="50"/>
      <c r="BT646" s="115"/>
      <c r="BU646" s="222"/>
      <c r="BV646" s="223"/>
      <c r="BZ646" s="221"/>
      <c r="CC646" s="50"/>
      <c r="CD646" s="115"/>
      <c r="CE646" s="43"/>
      <c r="CF646" s="43"/>
      <c r="CG646" s="43"/>
      <c r="CH646" s="115"/>
      <c r="CK646" s="50"/>
      <c r="CL646" s="115"/>
      <c r="CM646" s="222"/>
      <c r="CN646" s="223"/>
      <c r="CR646" s="221"/>
      <c r="CU646" s="50"/>
      <c r="CV646" s="115"/>
      <c r="CW646" s="43"/>
      <c r="CX646" s="43"/>
      <c r="CY646" s="43"/>
      <c r="CZ646" s="115"/>
      <c r="DC646" s="50"/>
      <c r="DD646" s="115"/>
      <c r="DE646" s="222"/>
      <c r="DF646" s="223"/>
      <c r="DJ646" s="221"/>
      <c r="DM646" s="50"/>
      <c r="DN646" s="115"/>
      <c r="DO646" s="43"/>
      <c r="DP646" s="43"/>
      <c r="DQ646" s="43"/>
      <c r="DR646" s="115"/>
      <c r="DU646" s="50"/>
      <c r="DV646" s="115"/>
      <c r="DW646" s="222"/>
      <c r="DX646" s="223"/>
      <c r="EB646" s="221"/>
      <c r="EE646" s="50"/>
      <c r="EF646" s="115"/>
      <c r="EG646" s="43"/>
      <c r="EH646" s="43"/>
      <c r="EI646" s="43"/>
      <c r="EJ646" s="115"/>
      <c r="EM646" s="50"/>
      <c r="EN646" s="115"/>
      <c r="EO646" s="222"/>
      <c r="EP646" s="223"/>
      <c r="ET646" s="221"/>
      <c r="EW646" s="50"/>
      <c r="EX646" s="115"/>
      <c r="EY646" s="43"/>
      <c r="EZ646" s="43"/>
      <c r="FA646" s="43"/>
      <c r="FB646" s="115"/>
      <c r="FE646" s="50"/>
      <c r="FF646" s="115"/>
      <c r="FG646" s="222"/>
      <c r="FH646" s="223"/>
      <c r="FL646" s="221"/>
      <c r="FO646" s="50"/>
      <c r="FP646" s="115"/>
      <c r="FQ646" s="43"/>
      <c r="FR646" s="43"/>
      <c r="FS646" s="43"/>
      <c r="FT646" s="115"/>
      <c r="FW646" s="50"/>
      <c r="FX646" s="115"/>
      <c r="FY646" s="222"/>
      <c r="FZ646" s="223"/>
      <c r="GD646" s="221"/>
      <c r="GG646" s="50"/>
      <c r="GH646" s="115"/>
      <c r="GI646" s="43"/>
      <c r="GJ646" s="43"/>
      <c r="GK646" s="43"/>
      <c r="GL646" s="115"/>
      <c r="GO646" s="50"/>
      <c r="GP646" s="115"/>
      <c r="GQ646" s="222"/>
    </row>
    <row r="647">
      <c r="A647" s="218"/>
      <c r="B647" s="219"/>
      <c r="C647" s="15"/>
      <c r="D647" s="15"/>
      <c r="E647" s="15"/>
      <c r="F647" s="71"/>
      <c r="G647" s="15"/>
      <c r="H647" s="15"/>
      <c r="I647" s="28"/>
      <c r="J647" s="71"/>
      <c r="K647" s="35"/>
      <c r="L647" s="35"/>
      <c r="M647" s="35"/>
      <c r="N647" s="71"/>
      <c r="O647" s="15"/>
      <c r="P647" s="15"/>
      <c r="Q647" s="28"/>
      <c r="R647" s="71"/>
      <c r="S647" s="173"/>
      <c r="T647" s="219"/>
      <c r="U647" s="15"/>
      <c r="V647" s="15"/>
      <c r="W647" s="15"/>
      <c r="X647" s="165"/>
      <c r="Y647" s="15"/>
      <c r="Z647" s="15"/>
      <c r="AA647" s="28"/>
      <c r="AB647" s="71"/>
      <c r="AC647" s="35"/>
      <c r="AD647" s="35"/>
      <c r="AE647" s="35"/>
      <c r="AF647" s="71"/>
      <c r="AG647" s="15"/>
      <c r="AH647" s="15"/>
      <c r="AI647" s="15"/>
      <c r="AJ647" s="71"/>
      <c r="AK647" s="173"/>
      <c r="AL647" s="219"/>
      <c r="AM647" s="15"/>
      <c r="AN647" s="15"/>
      <c r="AO647" s="15"/>
      <c r="AP647" s="165"/>
      <c r="AQ647" s="15"/>
      <c r="AR647" s="15"/>
      <c r="AS647" s="28"/>
      <c r="AT647" s="71"/>
      <c r="AU647" s="35"/>
      <c r="AV647" s="35"/>
      <c r="AW647" s="35"/>
      <c r="AX647" s="71"/>
      <c r="AY647" s="15"/>
      <c r="AZ647" s="15"/>
      <c r="BA647" s="28"/>
      <c r="BB647" s="71"/>
      <c r="BC647" s="173"/>
      <c r="BD647" s="220"/>
      <c r="BH647" s="221"/>
      <c r="BK647" s="50"/>
      <c r="BL647" s="115"/>
      <c r="BM647" s="43"/>
      <c r="BN647" s="43"/>
      <c r="BO647" s="43"/>
      <c r="BP647" s="115"/>
      <c r="BS647" s="50"/>
      <c r="BT647" s="115"/>
      <c r="BU647" s="222"/>
      <c r="BV647" s="223"/>
      <c r="BZ647" s="221"/>
      <c r="CC647" s="50"/>
      <c r="CD647" s="115"/>
      <c r="CE647" s="43"/>
      <c r="CF647" s="43"/>
      <c r="CG647" s="43"/>
      <c r="CH647" s="115"/>
      <c r="CK647" s="50"/>
      <c r="CL647" s="115"/>
      <c r="CM647" s="222"/>
      <c r="CN647" s="223"/>
      <c r="CR647" s="221"/>
      <c r="CU647" s="50"/>
      <c r="CV647" s="115"/>
      <c r="CW647" s="43"/>
      <c r="CX647" s="43"/>
      <c r="CY647" s="43"/>
      <c r="CZ647" s="115"/>
      <c r="DC647" s="50"/>
      <c r="DD647" s="115"/>
      <c r="DE647" s="222"/>
      <c r="DF647" s="223"/>
      <c r="DJ647" s="221"/>
      <c r="DM647" s="50"/>
      <c r="DN647" s="115"/>
      <c r="DO647" s="43"/>
      <c r="DP647" s="43"/>
      <c r="DQ647" s="43"/>
      <c r="DR647" s="115"/>
      <c r="DU647" s="50"/>
      <c r="DV647" s="115"/>
      <c r="DW647" s="222"/>
      <c r="DX647" s="223"/>
      <c r="EB647" s="221"/>
      <c r="EE647" s="50"/>
      <c r="EF647" s="115"/>
      <c r="EG647" s="43"/>
      <c r="EH647" s="43"/>
      <c r="EI647" s="43"/>
      <c r="EJ647" s="115"/>
      <c r="EM647" s="50"/>
      <c r="EN647" s="115"/>
      <c r="EO647" s="222"/>
      <c r="EP647" s="223"/>
      <c r="ET647" s="221"/>
      <c r="EW647" s="50"/>
      <c r="EX647" s="115"/>
      <c r="EY647" s="43"/>
      <c r="EZ647" s="43"/>
      <c r="FA647" s="43"/>
      <c r="FB647" s="115"/>
      <c r="FE647" s="50"/>
      <c r="FF647" s="115"/>
      <c r="FG647" s="222"/>
      <c r="FH647" s="223"/>
      <c r="FL647" s="221"/>
      <c r="FO647" s="50"/>
      <c r="FP647" s="115"/>
      <c r="FQ647" s="43"/>
      <c r="FR647" s="43"/>
      <c r="FS647" s="43"/>
      <c r="FT647" s="115"/>
      <c r="FW647" s="50"/>
      <c r="FX647" s="115"/>
      <c r="FY647" s="222"/>
      <c r="FZ647" s="223"/>
      <c r="GD647" s="221"/>
      <c r="GG647" s="50"/>
      <c r="GH647" s="115"/>
      <c r="GI647" s="43"/>
      <c r="GJ647" s="43"/>
      <c r="GK647" s="43"/>
      <c r="GL647" s="115"/>
      <c r="GO647" s="50"/>
      <c r="GP647" s="115"/>
      <c r="GQ647" s="222"/>
    </row>
    <row r="648">
      <c r="A648" s="218"/>
      <c r="B648" s="219"/>
      <c r="C648" s="15"/>
      <c r="D648" s="15"/>
      <c r="E648" s="15"/>
      <c r="F648" s="71"/>
      <c r="G648" s="15"/>
      <c r="H648" s="15"/>
      <c r="I648" s="28"/>
      <c r="J648" s="71"/>
      <c r="K648" s="35"/>
      <c r="L648" s="35"/>
      <c r="M648" s="35"/>
      <c r="N648" s="71"/>
      <c r="O648" s="15"/>
      <c r="P648" s="15"/>
      <c r="Q648" s="28"/>
      <c r="R648" s="71"/>
      <c r="S648" s="173"/>
      <c r="T648" s="219"/>
      <c r="U648" s="15"/>
      <c r="V648" s="15"/>
      <c r="W648" s="15"/>
      <c r="X648" s="165"/>
      <c r="Y648" s="15"/>
      <c r="Z648" s="15"/>
      <c r="AA648" s="28"/>
      <c r="AB648" s="71"/>
      <c r="AC648" s="35"/>
      <c r="AD648" s="35"/>
      <c r="AE648" s="35"/>
      <c r="AF648" s="71"/>
      <c r="AG648" s="15"/>
      <c r="AH648" s="15"/>
      <c r="AI648" s="15"/>
      <c r="AJ648" s="71"/>
      <c r="AK648" s="173"/>
      <c r="AL648" s="219"/>
      <c r="AM648" s="15"/>
      <c r="AN648" s="15"/>
      <c r="AO648" s="15"/>
      <c r="AP648" s="165"/>
      <c r="AQ648" s="15"/>
      <c r="AR648" s="15"/>
      <c r="AS648" s="28"/>
      <c r="AT648" s="71"/>
      <c r="AU648" s="35"/>
      <c r="AV648" s="35"/>
      <c r="AW648" s="35"/>
      <c r="AX648" s="71"/>
      <c r="AY648" s="15"/>
      <c r="AZ648" s="15"/>
      <c r="BA648" s="28"/>
      <c r="BB648" s="71"/>
      <c r="BC648" s="173"/>
      <c r="BD648" s="220"/>
      <c r="BH648" s="221"/>
      <c r="BK648" s="50"/>
      <c r="BL648" s="115"/>
      <c r="BM648" s="43"/>
      <c r="BN648" s="43"/>
      <c r="BO648" s="43"/>
      <c r="BP648" s="115"/>
      <c r="BS648" s="50"/>
      <c r="BT648" s="115"/>
      <c r="BU648" s="222"/>
      <c r="BV648" s="223"/>
      <c r="BZ648" s="221"/>
      <c r="CC648" s="50"/>
      <c r="CD648" s="115"/>
      <c r="CE648" s="43"/>
      <c r="CF648" s="43"/>
      <c r="CG648" s="43"/>
      <c r="CH648" s="115"/>
      <c r="CK648" s="50"/>
      <c r="CL648" s="115"/>
      <c r="CM648" s="222"/>
      <c r="CN648" s="223"/>
      <c r="CR648" s="221"/>
      <c r="CU648" s="50"/>
      <c r="CV648" s="115"/>
      <c r="CW648" s="43"/>
      <c r="CX648" s="43"/>
      <c r="CY648" s="43"/>
      <c r="CZ648" s="115"/>
      <c r="DC648" s="50"/>
      <c r="DD648" s="115"/>
      <c r="DE648" s="222"/>
      <c r="DF648" s="223"/>
      <c r="DJ648" s="221"/>
      <c r="DM648" s="50"/>
      <c r="DN648" s="115"/>
      <c r="DO648" s="43"/>
      <c r="DP648" s="43"/>
      <c r="DQ648" s="43"/>
      <c r="DR648" s="115"/>
      <c r="DU648" s="50"/>
      <c r="DV648" s="115"/>
      <c r="DW648" s="222"/>
      <c r="DX648" s="223"/>
      <c r="EB648" s="221"/>
      <c r="EE648" s="50"/>
      <c r="EF648" s="115"/>
      <c r="EG648" s="43"/>
      <c r="EH648" s="43"/>
      <c r="EI648" s="43"/>
      <c r="EJ648" s="115"/>
      <c r="EM648" s="50"/>
      <c r="EN648" s="115"/>
      <c r="EO648" s="222"/>
      <c r="EP648" s="223"/>
      <c r="ET648" s="221"/>
      <c r="EW648" s="50"/>
      <c r="EX648" s="115"/>
      <c r="EY648" s="43"/>
      <c r="EZ648" s="43"/>
      <c r="FA648" s="43"/>
      <c r="FB648" s="115"/>
      <c r="FE648" s="50"/>
      <c r="FF648" s="115"/>
      <c r="FG648" s="222"/>
      <c r="FH648" s="223"/>
      <c r="FL648" s="221"/>
      <c r="FO648" s="50"/>
      <c r="FP648" s="115"/>
      <c r="FQ648" s="43"/>
      <c r="FR648" s="43"/>
      <c r="FS648" s="43"/>
      <c r="FT648" s="115"/>
      <c r="FW648" s="50"/>
      <c r="FX648" s="115"/>
      <c r="FY648" s="222"/>
      <c r="FZ648" s="223"/>
      <c r="GD648" s="221"/>
      <c r="GG648" s="50"/>
      <c r="GH648" s="115"/>
      <c r="GI648" s="43"/>
      <c r="GJ648" s="43"/>
      <c r="GK648" s="43"/>
      <c r="GL648" s="115"/>
      <c r="GO648" s="50"/>
      <c r="GP648" s="115"/>
      <c r="GQ648" s="222"/>
    </row>
    <row r="649">
      <c r="A649" s="218"/>
      <c r="B649" s="219"/>
      <c r="C649" s="15"/>
      <c r="D649" s="15"/>
      <c r="E649" s="15"/>
      <c r="F649" s="71"/>
      <c r="G649" s="15"/>
      <c r="H649" s="15"/>
      <c r="I649" s="28"/>
      <c r="J649" s="71"/>
      <c r="K649" s="35"/>
      <c r="L649" s="35"/>
      <c r="M649" s="35"/>
      <c r="N649" s="71"/>
      <c r="O649" s="15"/>
      <c r="P649" s="15"/>
      <c r="Q649" s="28"/>
      <c r="R649" s="71"/>
      <c r="S649" s="173"/>
      <c r="T649" s="219"/>
      <c r="U649" s="15"/>
      <c r="V649" s="15"/>
      <c r="W649" s="15"/>
      <c r="X649" s="165"/>
      <c r="Y649" s="15"/>
      <c r="Z649" s="15"/>
      <c r="AA649" s="28"/>
      <c r="AB649" s="71"/>
      <c r="AC649" s="35"/>
      <c r="AD649" s="35"/>
      <c r="AE649" s="35"/>
      <c r="AF649" s="71"/>
      <c r="AG649" s="15"/>
      <c r="AH649" s="15"/>
      <c r="AI649" s="15"/>
      <c r="AJ649" s="71"/>
      <c r="AK649" s="173"/>
      <c r="AL649" s="219"/>
      <c r="AM649" s="15"/>
      <c r="AN649" s="15"/>
      <c r="AO649" s="15"/>
      <c r="AP649" s="165"/>
      <c r="AQ649" s="15"/>
      <c r="AR649" s="15"/>
      <c r="AS649" s="28"/>
      <c r="AT649" s="71"/>
      <c r="AU649" s="35"/>
      <c r="AV649" s="35"/>
      <c r="AW649" s="35"/>
      <c r="AX649" s="71"/>
      <c r="AY649" s="15"/>
      <c r="AZ649" s="15"/>
      <c r="BA649" s="28"/>
      <c r="BB649" s="71"/>
      <c r="BC649" s="173"/>
      <c r="BD649" s="220"/>
      <c r="BH649" s="221"/>
      <c r="BK649" s="50"/>
      <c r="BL649" s="115"/>
      <c r="BM649" s="43"/>
      <c r="BN649" s="43"/>
      <c r="BO649" s="43"/>
      <c r="BP649" s="115"/>
      <c r="BS649" s="50"/>
      <c r="BT649" s="115"/>
      <c r="BU649" s="222"/>
      <c r="BV649" s="223"/>
      <c r="BZ649" s="221"/>
      <c r="CC649" s="50"/>
      <c r="CD649" s="115"/>
      <c r="CE649" s="43"/>
      <c r="CF649" s="43"/>
      <c r="CG649" s="43"/>
      <c r="CH649" s="115"/>
      <c r="CK649" s="50"/>
      <c r="CL649" s="115"/>
      <c r="CM649" s="222"/>
      <c r="CN649" s="223"/>
      <c r="CR649" s="221"/>
      <c r="CU649" s="50"/>
      <c r="CV649" s="115"/>
      <c r="CW649" s="43"/>
      <c r="CX649" s="43"/>
      <c r="CY649" s="43"/>
      <c r="CZ649" s="115"/>
      <c r="DC649" s="50"/>
      <c r="DD649" s="115"/>
      <c r="DE649" s="222"/>
      <c r="DF649" s="223"/>
      <c r="DJ649" s="221"/>
      <c r="DM649" s="50"/>
      <c r="DN649" s="115"/>
      <c r="DO649" s="43"/>
      <c r="DP649" s="43"/>
      <c r="DQ649" s="43"/>
      <c r="DR649" s="115"/>
      <c r="DU649" s="50"/>
      <c r="DV649" s="115"/>
      <c r="DW649" s="222"/>
      <c r="DX649" s="223"/>
      <c r="EB649" s="221"/>
      <c r="EE649" s="50"/>
      <c r="EF649" s="115"/>
      <c r="EG649" s="43"/>
      <c r="EH649" s="43"/>
      <c r="EI649" s="43"/>
      <c r="EJ649" s="115"/>
      <c r="EM649" s="50"/>
      <c r="EN649" s="115"/>
      <c r="EO649" s="222"/>
      <c r="EP649" s="223"/>
      <c r="ET649" s="221"/>
      <c r="EW649" s="50"/>
      <c r="EX649" s="115"/>
      <c r="EY649" s="43"/>
      <c r="EZ649" s="43"/>
      <c r="FA649" s="43"/>
      <c r="FB649" s="115"/>
      <c r="FE649" s="50"/>
      <c r="FF649" s="115"/>
      <c r="FG649" s="222"/>
      <c r="FH649" s="223"/>
      <c r="FL649" s="221"/>
      <c r="FO649" s="50"/>
      <c r="FP649" s="115"/>
      <c r="FQ649" s="43"/>
      <c r="FR649" s="43"/>
      <c r="FS649" s="43"/>
      <c r="FT649" s="115"/>
      <c r="FW649" s="50"/>
      <c r="FX649" s="115"/>
      <c r="FY649" s="222"/>
      <c r="FZ649" s="223"/>
      <c r="GD649" s="221"/>
      <c r="GG649" s="50"/>
      <c r="GH649" s="115"/>
      <c r="GI649" s="43"/>
      <c r="GJ649" s="43"/>
      <c r="GK649" s="43"/>
      <c r="GL649" s="115"/>
      <c r="GO649" s="50"/>
      <c r="GP649" s="115"/>
      <c r="GQ649" s="222"/>
    </row>
    <row r="650">
      <c r="A650" s="218"/>
      <c r="B650" s="219"/>
      <c r="C650" s="15"/>
      <c r="D650" s="15"/>
      <c r="E650" s="15"/>
      <c r="F650" s="71"/>
      <c r="G650" s="15"/>
      <c r="H650" s="15"/>
      <c r="I650" s="28"/>
      <c r="J650" s="71"/>
      <c r="K650" s="35"/>
      <c r="L650" s="35"/>
      <c r="M650" s="35"/>
      <c r="N650" s="71"/>
      <c r="O650" s="15"/>
      <c r="P650" s="15"/>
      <c r="Q650" s="28"/>
      <c r="R650" s="71"/>
      <c r="S650" s="173"/>
      <c r="T650" s="219"/>
      <c r="U650" s="15"/>
      <c r="V650" s="15"/>
      <c r="W650" s="15"/>
      <c r="X650" s="165"/>
      <c r="Y650" s="15"/>
      <c r="Z650" s="15"/>
      <c r="AA650" s="28"/>
      <c r="AB650" s="71"/>
      <c r="AC650" s="35"/>
      <c r="AD650" s="35"/>
      <c r="AE650" s="35"/>
      <c r="AF650" s="71"/>
      <c r="AG650" s="15"/>
      <c r="AH650" s="15"/>
      <c r="AI650" s="15"/>
      <c r="AJ650" s="71"/>
      <c r="AK650" s="173"/>
      <c r="AL650" s="219"/>
      <c r="AM650" s="15"/>
      <c r="AN650" s="15"/>
      <c r="AO650" s="15"/>
      <c r="AP650" s="165"/>
      <c r="AQ650" s="15"/>
      <c r="AR650" s="15"/>
      <c r="AS650" s="28"/>
      <c r="AT650" s="71"/>
      <c r="AU650" s="35"/>
      <c r="AV650" s="35"/>
      <c r="AW650" s="35"/>
      <c r="AX650" s="71"/>
      <c r="AY650" s="15"/>
      <c r="AZ650" s="15"/>
      <c r="BA650" s="28"/>
      <c r="BB650" s="71"/>
      <c r="BC650" s="173"/>
      <c r="BD650" s="220"/>
      <c r="BH650" s="221"/>
      <c r="BK650" s="50"/>
      <c r="BL650" s="115"/>
      <c r="BM650" s="43"/>
      <c r="BN650" s="43"/>
      <c r="BO650" s="43"/>
      <c r="BP650" s="115"/>
      <c r="BS650" s="50"/>
      <c r="BT650" s="115"/>
      <c r="BU650" s="222"/>
      <c r="BV650" s="223"/>
      <c r="BZ650" s="221"/>
      <c r="CC650" s="50"/>
      <c r="CD650" s="115"/>
      <c r="CE650" s="43"/>
      <c r="CF650" s="43"/>
      <c r="CG650" s="43"/>
      <c r="CH650" s="115"/>
      <c r="CK650" s="50"/>
      <c r="CL650" s="115"/>
      <c r="CM650" s="222"/>
      <c r="CN650" s="223"/>
      <c r="CR650" s="221"/>
      <c r="CU650" s="50"/>
      <c r="CV650" s="115"/>
      <c r="CW650" s="43"/>
      <c r="CX650" s="43"/>
      <c r="CY650" s="43"/>
      <c r="CZ650" s="115"/>
      <c r="DC650" s="50"/>
      <c r="DD650" s="115"/>
      <c r="DE650" s="222"/>
      <c r="DF650" s="223"/>
      <c r="DJ650" s="221"/>
      <c r="DM650" s="50"/>
      <c r="DN650" s="115"/>
      <c r="DO650" s="43"/>
      <c r="DP650" s="43"/>
      <c r="DQ650" s="43"/>
      <c r="DR650" s="115"/>
      <c r="DU650" s="50"/>
      <c r="DV650" s="115"/>
      <c r="DW650" s="222"/>
      <c r="DX650" s="223"/>
      <c r="EB650" s="221"/>
      <c r="EE650" s="50"/>
      <c r="EF650" s="115"/>
      <c r="EG650" s="43"/>
      <c r="EH650" s="43"/>
      <c r="EI650" s="43"/>
      <c r="EJ650" s="115"/>
      <c r="EM650" s="50"/>
      <c r="EN650" s="115"/>
      <c r="EO650" s="222"/>
      <c r="EP650" s="223"/>
      <c r="ET650" s="221"/>
      <c r="EW650" s="50"/>
      <c r="EX650" s="115"/>
      <c r="EY650" s="43"/>
      <c r="EZ650" s="43"/>
      <c r="FA650" s="43"/>
      <c r="FB650" s="115"/>
      <c r="FE650" s="50"/>
      <c r="FF650" s="115"/>
      <c r="FG650" s="222"/>
      <c r="FH650" s="223"/>
      <c r="FL650" s="221"/>
      <c r="FO650" s="50"/>
      <c r="FP650" s="115"/>
      <c r="FQ650" s="43"/>
      <c r="FR650" s="43"/>
      <c r="FS650" s="43"/>
      <c r="FT650" s="115"/>
      <c r="FW650" s="50"/>
      <c r="FX650" s="115"/>
      <c r="FY650" s="222"/>
      <c r="FZ650" s="223"/>
      <c r="GD650" s="221"/>
      <c r="GG650" s="50"/>
      <c r="GH650" s="115"/>
      <c r="GI650" s="43"/>
      <c r="GJ650" s="43"/>
      <c r="GK650" s="43"/>
      <c r="GL650" s="115"/>
      <c r="GO650" s="50"/>
      <c r="GP650" s="115"/>
      <c r="GQ650" s="222"/>
    </row>
    <row r="651">
      <c r="A651" s="218"/>
      <c r="B651" s="219"/>
      <c r="C651" s="15"/>
      <c r="D651" s="15"/>
      <c r="E651" s="15"/>
      <c r="F651" s="71"/>
      <c r="G651" s="15"/>
      <c r="H651" s="15"/>
      <c r="I651" s="28"/>
      <c r="J651" s="71"/>
      <c r="K651" s="35"/>
      <c r="L651" s="35"/>
      <c r="M651" s="35"/>
      <c r="N651" s="71"/>
      <c r="O651" s="15"/>
      <c r="P651" s="15"/>
      <c r="Q651" s="28"/>
      <c r="R651" s="71"/>
      <c r="S651" s="173"/>
      <c r="T651" s="219"/>
      <c r="U651" s="15"/>
      <c r="V651" s="15"/>
      <c r="W651" s="15"/>
      <c r="X651" s="165"/>
      <c r="Y651" s="15"/>
      <c r="Z651" s="15"/>
      <c r="AA651" s="28"/>
      <c r="AB651" s="71"/>
      <c r="AC651" s="35"/>
      <c r="AD651" s="35"/>
      <c r="AE651" s="35"/>
      <c r="AF651" s="71"/>
      <c r="AG651" s="15"/>
      <c r="AH651" s="15"/>
      <c r="AI651" s="15"/>
      <c r="AJ651" s="71"/>
      <c r="AK651" s="173"/>
      <c r="AL651" s="219"/>
      <c r="AM651" s="15"/>
      <c r="AN651" s="15"/>
      <c r="AO651" s="15"/>
      <c r="AP651" s="165"/>
      <c r="AQ651" s="15"/>
      <c r="AR651" s="15"/>
      <c r="AS651" s="28"/>
      <c r="AT651" s="71"/>
      <c r="AU651" s="35"/>
      <c r="AV651" s="35"/>
      <c r="AW651" s="35"/>
      <c r="AX651" s="71"/>
      <c r="AY651" s="15"/>
      <c r="AZ651" s="15"/>
      <c r="BA651" s="28"/>
      <c r="BB651" s="71"/>
      <c r="BC651" s="173"/>
      <c r="BD651" s="220"/>
      <c r="BH651" s="221"/>
      <c r="BK651" s="50"/>
      <c r="BL651" s="115"/>
      <c r="BM651" s="43"/>
      <c r="BN651" s="43"/>
      <c r="BO651" s="43"/>
      <c r="BP651" s="115"/>
      <c r="BS651" s="50"/>
      <c r="BT651" s="115"/>
      <c r="BU651" s="222"/>
      <c r="BV651" s="223"/>
      <c r="BZ651" s="221"/>
      <c r="CC651" s="50"/>
      <c r="CD651" s="115"/>
      <c r="CE651" s="43"/>
      <c r="CF651" s="43"/>
      <c r="CG651" s="43"/>
      <c r="CH651" s="115"/>
      <c r="CK651" s="50"/>
      <c r="CL651" s="115"/>
      <c r="CM651" s="222"/>
      <c r="CN651" s="223"/>
      <c r="CR651" s="221"/>
      <c r="CU651" s="50"/>
      <c r="CV651" s="115"/>
      <c r="CW651" s="43"/>
      <c r="CX651" s="43"/>
      <c r="CY651" s="43"/>
      <c r="CZ651" s="115"/>
      <c r="DC651" s="50"/>
      <c r="DD651" s="115"/>
      <c r="DE651" s="222"/>
      <c r="DF651" s="223"/>
      <c r="DJ651" s="221"/>
      <c r="DM651" s="50"/>
      <c r="DN651" s="115"/>
      <c r="DO651" s="43"/>
      <c r="DP651" s="43"/>
      <c r="DQ651" s="43"/>
      <c r="DR651" s="115"/>
      <c r="DU651" s="50"/>
      <c r="DV651" s="115"/>
      <c r="DW651" s="222"/>
      <c r="DX651" s="223"/>
      <c r="EB651" s="221"/>
      <c r="EE651" s="50"/>
      <c r="EF651" s="115"/>
      <c r="EG651" s="43"/>
      <c r="EH651" s="43"/>
      <c r="EI651" s="43"/>
      <c r="EJ651" s="115"/>
      <c r="EM651" s="50"/>
      <c r="EN651" s="115"/>
      <c r="EO651" s="222"/>
      <c r="EP651" s="223"/>
      <c r="ET651" s="221"/>
      <c r="EW651" s="50"/>
      <c r="EX651" s="115"/>
      <c r="EY651" s="43"/>
      <c r="EZ651" s="43"/>
      <c r="FA651" s="43"/>
      <c r="FB651" s="115"/>
      <c r="FE651" s="50"/>
      <c r="FF651" s="115"/>
      <c r="FG651" s="222"/>
      <c r="FH651" s="223"/>
      <c r="FL651" s="221"/>
      <c r="FO651" s="50"/>
      <c r="FP651" s="115"/>
      <c r="FQ651" s="43"/>
      <c r="FR651" s="43"/>
      <c r="FS651" s="43"/>
      <c r="FT651" s="115"/>
      <c r="FW651" s="50"/>
      <c r="FX651" s="115"/>
      <c r="FY651" s="222"/>
      <c r="FZ651" s="223"/>
      <c r="GD651" s="221"/>
      <c r="GG651" s="50"/>
      <c r="GH651" s="115"/>
      <c r="GI651" s="43"/>
      <c r="GJ651" s="43"/>
      <c r="GK651" s="43"/>
      <c r="GL651" s="115"/>
      <c r="GO651" s="50"/>
      <c r="GP651" s="115"/>
      <c r="GQ651" s="222"/>
    </row>
    <row r="652">
      <c r="A652" s="218"/>
      <c r="B652" s="219"/>
      <c r="C652" s="15"/>
      <c r="D652" s="15"/>
      <c r="E652" s="15"/>
      <c r="F652" s="71"/>
      <c r="G652" s="15"/>
      <c r="H652" s="15"/>
      <c r="I652" s="28"/>
      <c r="J652" s="71"/>
      <c r="K652" s="35"/>
      <c r="L652" s="35"/>
      <c r="M652" s="35"/>
      <c r="N652" s="71"/>
      <c r="O652" s="15"/>
      <c r="P652" s="15"/>
      <c r="Q652" s="28"/>
      <c r="R652" s="71"/>
      <c r="S652" s="173"/>
      <c r="T652" s="219"/>
      <c r="U652" s="15"/>
      <c r="V652" s="15"/>
      <c r="W652" s="15"/>
      <c r="X652" s="165"/>
      <c r="Y652" s="15"/>
      <c r="Z652" s="15"/>
      <c r="AA652" s="28"/>
      <c r="AB652" s="71"/>
      <c r="AC652" s="35"/>
      <c r="AD652" s="35"/>
      <c r="AE652" s="35"/>
      <c r="AF652" s="71"/>
      <c r="AG652" s="15"/>
      <c r="AH652" s="15"/>
      <c r="AI652" s="15"/>
      <c r="AJ652" s="71"/>
      <c r="AK652" s="173"/>
      <c r="AL652" s="219"/>
      <c r="AM652" s="15"/>
      <c r="AN652" s="15"/>
      <c r="AO652" s="15"/>
      <c r="AP652" s="165"/>
      <c r="AQ652" s="15"/>
      <c r="AR652" s="15"/>
      <c r="AS652" s="28"/>
      <c r="AT652" s="71"/>
      <c r="AU652" s="35"/>
      <c r="AV652" s="35"/>
      <c r="AW652" s="35"/>
      <c r="AX652" s="71"/>
      <c r="AY652" s="15"/>
      <c r="AZ652" s="15"/>
      <c r="BA652" s="28"/>
      <c r="BB652" s="71"/>
      <c r="BC652" s="173"/>
      <c r="BD652" s="220"/>
      <c r="BH652" s="221"/>
      <c r="BK652" s="50"/>
      <c r="BL652" s="115"/>
      <c r="BM652" s="43"/>
      <c r="BN652" s="43"/>
      <c r="BO652" s="43"/>
      <c r="BP652" s="115"/>
      <c r="BS652" s="50"/>
      <c r="BT652" s="115"/>
      <c r="BU652" s="222"/>
      <c r="BV652" s="223"/>
      <c r="BZ652" s="221"/>
      <c r="CC652" s="50"/>
      <c r="CD652" s="115"/>
      <c r="CE652" s="43"/>
      <c r="CF652" s="43"/>
      <c r="CG652" s="43"/>
      <c r="CH652" s="115"/>
      <c r="CK652" s="50"/>
      <c r="CL652" s="115"/>
      <c r="CM652" s="222"/>
      <c r="CN652" s="223"/>
      <c r="CR652" s="221"/>
      <c r="CU652" s="50"/>
      <c r="CV652" s="115"/>
      <c r="CW652" s="43"/>
      <c r="CX652" s="43"/>
      <c r="CY652" s="43"/>
      <c r="CZ652" s="115"/>
      <c r="DC652" s="50"/>
      <c r="DD652" s="115"/>
      <c r="DE652" s="222"/>
      <c r="DF652" s="223"/>
      <c r="DJ652" s="221"/>
      <c r="DM652" s="50"/>
      <c r="DN652" s="115"/>
      <c r="DO652" s="43"/>
      <c r="DP652" s="43"/>
      <c r="DQ652" s="43"/>
      <c r="DR652" s="115"/>
      <c r="DU652" s="50"/>
      <c r="DV652" s="115"/>
      <c r="DW652" s="222"/>
      <c r="DX652" s="223"/>
      <c r="EB652" s="221"/>
      <c r="EE652" s="50"/>
      <c r="EF652" s="115"/>
      <c r="EG652" s="43"/>
      <c r="EH652" s="43"/>
      <c r="EI652" s="43"/>
      <c r="EJ652" s="115"/>
      <c r="EM652" s="50"/>
      <c r="EN652" s="115"/>
      <c r="EO652" s="222"/>
      <c r="EP652" s="223"/>
      <c r="ET652" s="221"/>
      <c r="EW652" s="50"/>
      <c r="EX652" s="115"/>
      <c r="EY652" s="43"/>
      <c r="EZ652" s="43"/>
      <c r="FA652" s="43"/>
      <c r="FB652" s="115"/>
      <c r="FE652" s="50"/>
      <c r="FF652" s="115"/>
      <c r="FG652" s="222"/>
      <c r="FH652" s="223"/>
      <c r="FL652" s="221"/>
      <c r="FO652" s="50"/>
      <c r="FP652" s="115"/>
      <c r="FQ652" s="43"/>
      <c r="FR652" s="43"/>
      <c r="FS652" s="43"/>
      <c r="FT652" s="115"/>
      <c r="FW652" s="50"/>
      <c r="FX652" s="115"/>
      <c r="FY652" s="222"/>
      <c r="FZ652" s="223"/>
      <c r="GD652" s="221"/>
      <c r="GG652" s="50"/>
      <c r="GH652" s="115"/>
      <c r="GI652" s="43"/>
      <c r="GJ652" s="43"/>
      <c r="GK652" s="43"/>
      <c r="GL652" s="115"/>
      <c r="GO652" s="50"/>
      <c r="GP652" s="115"/>
      <c r="GQ652" s="222"/>
    </row>
    <row r="653">
      <c r="A653" s="218"/>
      <c r="B653" s="219"/>
      <c r="C653" s="15"/>
      <c r="D653" s="15"/>
      <c r="E653" s="15"/>
      <c r="F653" s="71"/>
      <c r="G653" s="15"/>
      <c r="H653" s="15"/>
      <c r="I653" s="28"/>
      <c r="J653" s="71"/>
      <c r="K653" s="35"/>
      <c r="L653" s="35"/>
      <c r="M653" s="35"/>
      <c r="N653" s="71"/>
      <c r="O653" s="15"/>
      <c r="P653" s="15"/>
      <c r="Q653" s="28"/>
      <c r="R653" s="71"/>
      <c r="S653" s="173"/>
      <c r="T653" s="219"/>
      <c r="U653" s="15"/>
      <c r="V653" s="15"/>
      <c r="W653" s="15"/>
      <c r="X653" s="165"/>
      <c r="Y653" s="15"/>
      <c r="Z653" s="15"/>
      <c r="AA653" s="28"/>
      <c r="AB653" s="71"/>
      <c r="AC653" s="35"/>
      <c r="AD653" s="35"/>
      <c r="AE653" s="35"/>
      <c r="AF653" s="71"/>
      <c r="AG653" s="15"/>
      <c r="AH653" s="15"/>
      <c r="AI653" s="15"/>
      <c r="AJ653" s="71"/>
      <c r="AK653" s="173"/>
      <c r="AL653" s="219"/>
      <c r="AM653" s="15"/>
      <c r="AN653" s="15"/>
      <c r="AO653" s="15"/>
      <c r="AP653" s="165"/>
      <c r="AQ653" s="15"/>
      <c r="AR653" s="15"/>
      <c r="AS653" s="28"/>
      <c r="AT653" s="71"/>
      <c r="AU653" s="35"/>
      <c r="AV653" s="35"/>
      <c r="AW653" s="35"/>
      <c r="AX653" s="71"/>
      <c r="AY653" s="15"/>
      <c r="AZ653" s="15"/>
      <c r="BA653" s="28"/>
      <c r="BB653" s="71"/>
      <c r="BC653" s="173"/>
      <c r="BD653" s="220"/>
      <c r="BH653" s="221"/>
      <c r="BK653" s="50"/>
      <c r="BL653" s="115"/>
      <c r="BM653" s="43"/>
      <c r="BN653" s="43"/>
      <c r="BO653" s="43"/>
      <c r="BP653" s="115"/>
      <c r="BS653" s="50"/>
      <c r="BT653" s="115"/>
      <c r="BU653" s="222"/>
      <c r="BV653" s="223"/>
      <c r="BZ653" s="221"/>
      <c r="CC653" s="50"/>
      <c r="CD653" s="115"/>
      <c r="CE653" s="43"/>
      <c r="CF653" s="43"/>
      <c r="CG653" s="43"/>
      <c r="CH653" s="115"/>
      <c r="CK653" s="50"/>
      <c r="CL653" s="115"/>
      <c r="CM653" s="222"/>
      <c r="CN653" s="223"/>
      <c r="CR653" s="221"/>
      <c r="CU653" s="50"/>
      <c r="CV653" s="115"/>
      <c r="CW653" s="43"/>
      <c r="CX653" s="43"/>
      <c r="CY653" s="43"/>
      <c r="CZ653" s="115"/>
      <c r="DC653" s="50"/>
      <c r="DD653" s="115"/>
      <c r="DE653" s="222"/>
      <c r="DF653" s="223"/>
      <c r="DJ653" s="221"/>
      <c r="DM653" s="50"/>
      <c r="DN653" s="115"/>
      <c r="DO653" s="43"/>
      <c r="DP653" s="43"/>
      <c r="DQ653" s="43"/>
      <c r="DR653" s="115"/>
      <c r="DU653" s="50"/>
      <c r="DV653" s="115"/>
      <c r="DW653" s="222"/>
      <c r="DX653" s="223"/>
      <c r="EB653" s="221"/>
      <c r="EE653" s="50"/>
      <c r="EF653" s="115"/>
      <c r="EG653" s="43"/>
      <c r="EH653" s="43"/>
      <c r="EI653" s="43"/>
      <c r="EJ653" s="115"/>
      <c r="EM653" s="50"/>
      <c r="EN653" s="115"/>
      <c r="EO653" s="222"/>
      <c r="EP653" s="223"/>
      <c r="ET653" s="221"/>
      <c r="EW653" s="50"/>
      <c r="EX653" s="115"/>
      <c r="EY653" s="43"/>
      <c r="EZ653" s="43"/>
      <c r="FA653" s="43"/>
      <c r="FB653" s="115"/>
      <c r="FE653" s="50"/>
      <c r="FF653" s="115"/>
      <c r="FG653" s="222"/>
      <c r="FH653" s="223"/>
      <c r="FL653" s="221"/>
      <c r="FO653" s="50"/>
      <c r="FP653" s="115"/>
      <c r="FQ653" s="43"/>
      <c r="FR653" s="43"/>
      <c r="FS653" s="43"/>
      <c r="FT653" s="115"/>
      <c r="FW653" s="50"/>
      <c r="FX653" s="115"/>
      <c r="FY653" s="222"/>
      <c r="FZ653" s="223"/>
      <c r="GD653" s="221"/>
      <c r="GG653" s="50"/>
      <c r="GH653" s="115"/>
      <c r="GI653" s="43"/>
      <c r="GJ653" s="43"/>
      <c r="GK653" s="43"/>
      <c r="GL653" s="115"/>
      <c r="GO653" s="50"/>
      <c r="GP653" s="115"/>
      <c r="GQ653" s="222"/>
    </row>
    <row r="654">
      <c r="A654" s="218"/>
      <c r="B654" s="219"/>
      <c r="C654" s="15"/>
      <c r="D654" s="15"/>
      <c r="E654" s="15"/>
      <c r="F654" s="71"/>
      <c r="G654" s="15"/>
      <c r="H654" s="15"/>
      <c r="I654" s="28"/>
      <c r="J654" s="71"/>
      <c r="K654" s="35"/>
      <c r="L654" s="35"/>
      <c r="M654" s="35"/>
      <c r="N654" s="71"/>
      <c r="O654" s="15"/>
      <c r="P654" s="15"/>
      <c r="Q654" s="28"/>
      <c r="R654" s="71"/>
      <c r="S654" s="173"/>
      <c r="T654" s="219"/>
      <c r="U654" s="15"/>
      <c r="V654" s="15"/>
      <c r="W654" s="15"/>
      <c r="X654" s="165"/>
      <c r="Y654" s="15"/>
      <c r="Z654" s="15"/>
      <c r="AA654" s="28"/>
      <c r="AB654" s="71"/>
      <c r="AC654" s="35"/>
      <c r="AD654" s="35"/>
      <c r="AE654" s="35"/>
      <c r="AF654" s="71"/>
      <c r="AG654" s="15"/>
      <c r="AH654" s="15"/>
      <c r="AI654" s="15"/>
      <c r="AJ654" s="71"/>
      <c r="AK654" s="173"/>
      <c r="AL654" s="219"/>
      <c r="AM654" s="15"/>
      <c r="AN654" s="15"/>
      <c r="AO654" s="15"/>
      <c r="AP654" s="165"/>
      <c r="AQ654" s="15"/>
      <c r="AR654" s="15"/>
      <c r="AS654" s="28"/>
      <c r="AT654" s="71"/>
      <c r="AU654" s="35"/>
      <c r="AV654" s="35"/>
      <c r="AW654" s="35"/>
      <c r="AX654" s="71"/>
      <c r="AY654" s="15"/>
      <c r="AZ654" s="15"/>
      <c r="BA654" s="28"/>
      <c r="BB654" s="71"/>
      <c r="BC654" s="173"/>
      <c r="BD654" s="220"/>
      <c r="BH654" s="221"/>
      <c r="BK654" s="50"/>
      <c r="BL654" s="115"/>
      <c r="BM654" s="43"/>
      <c r="BN654" s="43"/>
      <c r="BO654" s="43"/>
      <c r="BP654" s="115"/>
      <c r="BS654" s="50"/>
      <c r="BT654" s="115"/>
      <c r="BU654" s="222"/>
      <c r="BV654" s="223"/>
      <c r="BZ654" s="221"/>
      <c r="CC654" s="50"/>
      <c r="CD654" s="115"/>
      <c r="CE654" s="43"/>
      <c r="CF654" s="43"/>
      <c r="CG654" s="43"/>
      <c r="CH654" s="115"/>
      <c r="CK654" s="50"/>
      <c r="CL654" s="115"/>
      <c r="CM654" s="222"/>
      <c r="CN654" s="223"/>
      <c r="CR654" s="221"/>
      <c r="CU654" s="50"/>
      <c r="CV654" s="115"/>
      <c r="CW654" s="43"/>
      <c r="CX654" s="43"/>
      <c r="CY654" s="43"/>
      <c r="CZ654" s="115"/>
      <c r="DC654" s="50"/>
      <c r="DD654" s="115"/>
      <c r="DE654" s="222"/>
      <c r="DF654" s="223"/>
      <c r="DJ654" s="221"/>
      <c r="DM654" s="50"/>
      <c r="DN654" s="115"/>
      <c r="DO654" s="43"/>
      <c r="DP654" s="43"/>
      <c r="DQ654" s="43"/>
      <c r="DR654" s="115"/>
      <c r="DU654" s="50"/>
      <c r="DV654" s="115"/>
      <c r="DW654" s="222"/>
      <c r="DX654" s="223"/>
      <c r="EB654" s="221"/>
      <c r="EE654" s="50"/>
      <c r="EF654" s="115"/>
      <c r="EG654" s="43"/>
      <c r="EH654" s="43"/>
      <c r="EI654" s="43"/>
      <c r="EJ654" s="115"/>
      <c r="EM654" s="50"/>
      <c r="EN654" s="115"/>
      <c r="EO654" s="222"/>
      <c r="EP654" s="223"/>
      <c r="ET654" s="221"/>
      <c r="EW654" s="50"/>
      <c r="EX654" s="115"/>
      <c r="EY654" s="43"/>
      <c r="EZ654" s="43"/>
      <c r="FA654" s="43"/>
      <c r="FB654" s="115"/>
      <c r="FE654" s="50"/>
      <c r="FF654" s="115"/>
      <c r="FG654" s="222"/>
      <c r="FH654" s="223"/>
      <c r="FL654" s="221"/>
      <c r="FO654" s="50"/>
      <c r="FP654" s="115"/>
      <c r="FQ654" s="43"/>
      <c r="FR654" s="43"/>
      <c r="FS654" s="43"/>
      <c r="FT654" s="115"/>
      <c r="FW654" s="50"/>
      <c r="FX654" s="115"/>
      <c r="FY654" s="222"/>
      <c r="FZ654" s="223"/>
      <c r="GD654" s="221"/>
      <c r="GG654" s="50"/>
      <c r="GH654" s="115"/>
      <c r="GI654" s="43"/>
      <c r="GJ654" s="43"/>
      <c r="GK654" s="43"/>
      <c r="GL654" s="115"/>
      <c r="GO654" s="50"/>
      <c r="GP654" s="115"/>
      <c r="GQ654" s="222"/>
    </row>
    <row r="655">
      <c r="A655" s="218"/>
      <c r="B655" s="219"/>
      <c r="C655" s="15"/>
      <c r="D655" s="15"/>
      <c r="E655" s="15"/>
      <c r="F655" s="71"/>
      <c r="G655" s="15"/>
      <c r="H655" s="15"/>
      <c r="I655" s="28"/>
      <c r="J655" s="71"/>
      <c r="K655" s="35"/>
      <c r="L655" s="35"/>
      <c r="M655" s="35"/>
      <c r="N655" s="71"/>
      <c r="O655" s="15"/>
      <c r="P655" s="15"/>
      <c r="Q655" s="28"/>
      <c r="R655" s="71"/>
      <c r="S655" s="173"/>
      <c r="T655" s="219"/>
      <c r="U655" s="15"/>
      <c r="V655" s="15"/>
      <c r="W655" s="15"/>
      <c r="X655" s="165"/>
      <c r="Y655" s="15"/>
      <c r="Z655" s="15"/>
      <c r="AA655" s="28"/>
      <c r="AB655" s="71"/>
      <c r="AC655" s="35"/>
      <c r="AD655" s="35"/>
      <c r="AE655" s="35"/>
      <c r="AF655" s="71"/>
      <c r="AG655" s="15"/>
      <c r="AH655" s="15"/>
      <c r="AI655" s="15"/>
      <c r="AJ655" s="71"/>
      <c r="AK655" s="173"/>
      <c r="AL655" s="219"/>
      <c r="AM655" s="15"/>
      <c r="AN655" s="15"/>
      <c r="AO655" s="15"/>
      <c r="AP655" s="165"/>
      <c r="AQ655" s="15"/>
      <c r="AR655" s="15"/>
      <c r="AS655" s="28"/>
      <c r="AT655" s="71"/>
      <c r="AU655" s="35"/>
      <c r="AV655" s="35"/>
      <c r="AW655" s="35"/>
      <c r="AX655" s="71"/>
      <c r="AY655" s="15"/>
      <c r="AZ655" s="15"/>
      <c r="BA655" s="28"/>
      <c r="BB655" s="71"/>
      <c r="BC655" s="173"/>
      <c r="BD655" s="220"/>
      <c r="BH655" s="221"/>
      <c r="BK655" s="50"/>
      <c r="BL655" s="115"/>
      <c r="BM655" s="43"/>
      <c r="BN655" s="43"/>
      <c r="BO655" s="43"/>
      <c r="BP655" s="115"/>
      <c r="BS655" s="50"/>
      <c r="BT655" s="115"/>
      <c r="BU655" s="222"/>
      <c r="BV655" s="223"/>
      <c r="BZ655" s="221"/>
      <c r="CC655" s="50"/>
      <c r="CD655" s="115"/>
      <c r="CE655" s="43"/>
      <c r="CF655" s="43"/>
      <c r="CG655" s="43"/>
      <c r="CH655" s="115"/>
      <c r="CK655" s="50"/>
      <c r="CL655" s="115"/>
      <c r="CM655" s="222"/>
      <c r="CN655" s="223"/>
      <c r="CR655" s="221"/>
      <c r="CU655" s="50"/>
      <c r="CV655" s="115"/>
      <c r="CW655" s="43"/>
      <c r="CX655" s="43"/>
      <c r="CY655" s="43"/>
      <c r="CZ655" s="115"/>
      <c r="DC655" s="50"/>
      <c r="DD655" s="115"/>
      <c r="DE655" s="222"/>
      <c r="DF655" s="223"/>
      <c r="DJ655" s="221"/>
      <c r="DM655" s="50"/>
      <c r="DN655" s="115"/>
      <c r="DO655" s="43"/>
      <c r="DP655" s="43"/>
      <c r="DQ655" s="43"/>
      <c r="DR655" s="115"/>
      <c r="DU655" s="50"/>
      <c r="DV655" s="115"/>
      <c r="DW655" s="222"/>
      <c r="DX655" s="223"/>
      <c r="EB655" s="221"/>
      <c r="EE655" s="50"/>
      <c r="EF655" s="115"/>
      <c r="EG655" s="43"/>
      <c r="EH655" s="43"/>
      <c r="EI655" s="43"/>
      <c r="EJ655" s="115"/>
      <c r="EM655" s="50"/>
      <c r="EN655" s="115"/>
      <c r="EO655" s="222"/>
      <c r="EP655" s="223"/>
      <c r="ET655" s="221"/>
      <c r="EW655" s="50"/>
      <c r="EX655" s="115"/>
      <c r="EY655" s="43"/>
      <c r="EZ655" s="43"/>
      <c r="FA655" s="43"/>
      <c r="FB655" s="115"/>
      <c r="FE655" s="50"/>
      <c r="FF655" s="115"/>
      <c r="FG655" s="222"/>
      <c r="FH655" s="223"/>
      <c r="FL655" s="221"/>
      <c r="FO655" s="50"/>
      <c r="FP655" s="115"/>
      <c r="FQ655" s="43"/>
      <c r="FR655" s="43"/>
      <c r="FS655" s="43"/>
      <c r="FT655" s="115"/>
      <c r="FW655" s="50"/>
      <c r="FX655" s="115"/>
      <c r="FY655" s="222"/>
      <c r="FZ655" s="223"/>
      <c r="GD655" s="221"/>
      <c r="GG655" s="50"/>
      <c r="GH655" s="115"/>
      <c r="GI655" s="43"/>
      <c r="GJ655" s="43"/>
      <c r="GK655" s="43"/>
      <c r="GL655" s="115"/>
      <c r="GO655" s="50"/>
      <c r="GP655" s="115"/>
      <c r="GQ655" s="222"/>
    </row>
    <row r="656">
      <c r="A656" s="218"/>
      <c r="B656" s="219"/>
      <c r="C656" s="15"/>
      <c r="D656" s="15"/>
      <c r="E656" s="15"/>
      <c r="F656" s="71"/>
      <c r="G656" s="15"/>
      <c r="H656" s="15"/>
      <c r="I656" s="28"/>
      <c r="J656" s="71"/>
      <c r="K656" s="35"/>
      <c r="L656" s="35"/>
      <c r="M656" s="35"/>
      <c r="N656" s="71"/>
      <c r="O656" s="15"/>
      <c r="P656" s="15"/>
      <c r="Q656" s="28"/>
      <c r="R656" s="71"/>
      <c r="S656" s="173"/>
      <c r="T656" s="219"/>
      <c r="U656" s="15"/>
      <c r="V656" s="15"/>
      <c r="W656" s="15"/>
      <c r="X656" s="165"/>
      <c r="Y656" s="15"/>
      <c r="Z656" s="15"/>
      <c r="AA656" s="28"/>
      <c r="AB656" s="71"/>
      <c r="AC656" s="35"/>
      <c r="AD656" s="35"/>
      <c r="AE656" s="35"/>
      <c r="AF656" s="71"/>
      <c r="AG656" s="15"/>
      <c r="AH656" s="15"/>
      <c r="AI656" s="15"/>
      <c r="AJ656" s="71"/>
      <c r="AK656" s="173"/>
      <c r="AL656" s="219"/>
      <c r="AM656" s="15"/>
      <c r="AN656" s="15"/>
      <c r="AO656" s="15"/>
      <c r="AP656" s="165"/>
      <c r="AQ656" s="15"/>
      <c r="AR656" s="15"/>
      <c r="AS656" s="28"/>
      <c r="AT656" s="71"/>
      <c r="AU656" s="35"/>
      <c r="AV656" s="35"/>
      <c r="AW656" s="35"/>
      <c r="AX656" s="71"/>
      <c r="AY656" s="15"/>
      <c r="AZ656" s="15"/>
      <c r="BA656" s="28"/>
      <c r="BB656" s="71"/>
      <c r="BC656" s="173"/>
      <c r="BD656" s="220"/>
      <c r="BH656" s="221"/>
      <c r="BK656" s="50"/>
      <c r="BL656" s="115"/>
      <c r="BM656" s="43"/>
      <c r="BN656" s="43"/>
      <c r="BO656" s="43"/>
      <c r="BP656" s="115"/>
      <c r="BS656" s="50"/>
      <c r="BT656" s="115"/>
      <c r="BU656" s="222"/>
      <c r="BV656" s="223"/>
      <c r="BZ656" s="221"/>
      <c r="CC656" s="50"/>
      <c r="CD656" s="115"/>
      <c r="CE656" s="43"/>
      <c r="CF656" s="43"/>
      <c r="CG656" s="43"/>
      <c r="CH656" s="115"/>
      <c r="CK656" s="50"/>
      <c r="CL656" s="115"/>
      <c r="CM656" s="222"/>
      <c r="CN656" s="223"/>
      <c r="CR656" s="221"/>
      <c r="CU656" s="50"/>
      <c r="CV656" s="115"/>
      <c r="CW656" s="43"/>
      <c r="CX656" s="43"/>
      <c r="CY656" s="43"/>
      <c r="CZ656" s="115"/>
      <c r="DC656" s="50"/>
      <c r="DD656" s="115"/>
      <c r="DE656" s="222"/>
      <c r="DF656" s="223"/>
      <c r="DJ656" s="221"/>
      <c r="DM656" s="50"/>
      <c r="DN656" s="115"/>
      <c r="DO656" s="43"/>
      <c r="DP656" s="43"/>
      <c r="DQ656" s="43"/>
      <c r="DR656" s="115"/>
      <c r="DU656" s="50"/>
      <c r="DV656" s="115"/>
      <c r="DW656" s="222"/>
      <c r="DX656" s="223"/>
      <c r="EB656" s="221"/>
      <c r="EE656" s="50"/>
      <c r="EF656" s="115"/>
      <c r="EG656" s="43"/>
      <c r="EH656" s="43"/>
      <c r="EI656" s="43"/>
      <c r="EJ656" s="115"/>
      <c r="EM656" s="50"/>
      <c r="EN656" s="115"/>
      <c r="EO656" s="222"/>
      <c r="EP656" s="223"/>
      <c r="ET656" s="221"/>
      <c r="EW656" s="50"/>
      <c r="EX656" s="115"/>
      <c r="EY656" s="43"/>
      <c r="EZ656" s="43"/>
      <c r="FA656" s="43"/>
      <c r="FB656" s="115"/>
      <c r="FE656" s="50"/>
      <c r="FF656" s="115"/>
      <c r="FG656" s="222"/>
      <c r="FH656" s="223"/>
      <c r="FL656" s="221"/>
      <c r="FO656" s="50"/>
      <c r="FP656" s="115"/>
      <c r="FQ656" s="43"/>
      <c r="FR656" s="43"/>
      <c r="FS656" s="43"/>
      <c r="FT656" s="115"/>
      <c r="FW656" s="50"/>
      <c r="FX656" s="115"/>
      <c r="FY656" s="222"/>
      <c r="FZ656" s="223"/>
      <c r="GD656" s="221"/>
      <c r="GG656" s="50"/>
      <c r="GH656" s="115"/>
      <c r="GI656" s="43"/>
      <c r="GJ656" s="43"/>
      <c r="GK656" s="43"/>
      <c r="GL656" s="115"/>
      <c r="GO656" s="50"/>
      <c r="GP656" s="115"/>
      <c r="GQ656" s="222"/>
    </row>
    <row r="657">
      <c r="A657" s="218"/>
      <c r="B657" s="219"/>
      <c r="C657" s="15"/>
      <c r="D657" s="15"/>
      <c r="E657" s="15"/>
      <c r="F657" s="71"/>
      <c r="G657" s="15"/>
      <c r="H657" s="15"/>
      <c r="I657" s="28"/>
      <c r="J657" s="71"/>
      <c r="K657" s="35"/>
      <c r="L657" s="35"/>
      <c r="M657" s="35"/>
      <c r="N657" s="71"/>
      <c r="O657" s="15"/>
      <c r="P657" s="15"/>
      <c r="Q657" s="28"/>
      <c r="R657" s="71"/>
      <c r="S657" s="173"/>
      <c r="T657" s="219"/>
      <c r="U657" s="15"/>
      <c r="V657" s="15"/>
      <c r="W657" s="15"/>
      <c r="X657" s="165"/>
      <c r="Y657" s="15"/>
      <c r="Z657" s="15"/>
      <c r="AA657" s="28"/>
      <c r="AB657" s="71"/>
      <c r="AC657" s="35"/>
      <c r="AD657" s="35"/>
      <c r="AE657" s="35"/>
      <c r="AF657" s="71"/>
      <c r="AG657" s="15"/>
      <c r="AH657" s="15"/>
      <c r="AI657" s="15"/>
      <c r="AJ657" s="71"/>
      <c r="AK657" s="173"/>
      <c r="AL657" s="219"/>
      <c r="AM657" s="15"/>
      <c r="AN657" s="15"/>
      <c r="AO657" s="15"/>
      <c r="AP657" s="165"/>
      <c r="AQ657" s="15"/>
      <c r="AR657" s="15"/>
      <c r="AS657" s="28"/>
      <c r="AT657" s="71"/>
      <c r="AU657" s="35"/>
      <c r="AV657" s="35"/>
      <c r="AW657" s="35"/>
      <c r="AX657" s="71"/>
      <c r="AY657" s="15"/>
      <c r="AZ657" s="15"/>
      <c r="BA657" s="28"/>
      <c r="BB657" s="71"/>
      <c r="BC657" s="173"/>
      <c r="BD657" s="220"/>
      <c r="BH657" s="221"/>
      <c r="BK657" s="50"/>
      <c r="BL657" s="115"/>
      <c r="BM657" s="43"/>
      <c r="BN657" s="43"/>
      <c r="BO657" s="43"/>
      <c r="BP657" s="115"/>
      <c r="BS657" s="50"/>
      <c r="BT657" s="115"/>
      <c r="BU657" s="222"/>
      <c r="BV657" s="223"/>
      <c r="BZ657" s="221"/>
      <c r="CC657" s="50"/>
      <c r="CD657" s="115"/>
      <c r="CE657" s="43"/>
      <c r="CF657" s="43"/>
      <c r="CG657" s="43"/>
      <c r="CH657" s="115"/>
      <c r="CK657" s="50"/>
      <c r="CL657" s="115"/>
      <c r="CM657" s="222"/>
      <c r="CN657" s="223"/>
      <c r="CR657" s="221"/>
      <c r="CU657" s="50"/>
      <c r="CV657" s="115"/>
      <c r="CW657" s="43"/>
      <c r="CX657" s="43"/>
      <c r="CY657" s="43"/>
      <c r="CZ657" s="115"/>
      <c r="DC657" s="50"/>
      <c r="DD657" s="115"/>
      <c r="DE657" s="222"/>
      <c r="DF657" s="223"/>
      <c r="DJ657" s="221"/>
      <c r="DM657" s="50"/>
      <c r="DN657" s="115"/>
      <c r="DO657" s="43"/>
      <c r="DP657" s="43"/>
      <c r="DQ657" s="43"/>
      <c r="DR657" s="115"/>
      <c r="DU657" s="50"/>
      <c r="DV657" s="115"/>
      <c r="DW657" s="222"/>
      <c r="DX657" s="223"/>
      <c r="EB657" s="221"/>
      <c r="EE657" s="50"/>
      <c r="EF657" s="115"/>
      <c r="EG657" s="43"/>
      <c r="EH657" s="43"/>
      <c r="EI657" s="43"/>
      <c r="EJ657" s="115"/>
      <c r="EM657" s="50"/>
      <c r="EN657" s="115"/>
      <c r="EO657" s="222"/>
      <c r="EP657" s="223"/>
      <c r="ET657" s="221"/>
      <c r="EW657" s="50"/>
      <c r="EX657" s="115"/>
      <c r="EY657" s="43"/>
      <c r="EZ657" s="43"/>
      <c r="FA657" s="43"/>
      <c r="FB657" s="115"/>
      <c r="FE657" s="50"/>
      <c r="FF657" s="115"/>
      <c r="FG657" s="222"/>
      <c r="FH657" s="223"/>
      <c r="FL657" s="221"/>
      <c r="FO657" s="50"/>
      <c r="FP657" s="115"/>
      <c r="FQ657" s="43"/>
      <c r="FR657" s="43"/>
      <c r="FS657" s="43"/>
      <c r="FT657" s="115"/>
      <c r="FW657" s="50"/>
      <c r="FX657" s="115"/>
      <c r="FY657" s="222"/>
      <c r="FZ657" s="223"/>
      <c r="GD657" s="221"/>
      <c r="GG657" s="50"/>
      <c r="GH657" s="115"/>
      <c r="GI657" s="43"/>
      <c r="GJ657" s="43"/>
      <c r="GK657" s="43"/>
      <c r="GL657" s="115"/>
      <c r="GO657" s="50"/>
      <c r="GP657" s="115"/>
      <c r="GQ657" s="222"/>
    </row>
    <row r="658">
      <c r="A658" s="218"/>
      <c r="B658" s="219"/>
      <c r="C658" s="15"/>
      <c r="D658" s="15"/>
      <c r="E658" s="15"/>
      <c r="F658" s="71"/>
      <c r="G658" s="15"/>
      <c r="H658" s="15"/>
      <c r="I658" s="28"/>
      <c r="J658" s="71"/>
      <c r="K658" s="35"/>
      <c r="L658" s="35"/>
      <c r="M658" s="35"/>
      <c r="N658" s="71"/>
      <c r="O658" s="15"/>
      <c r="P658" s="15"/>
      <c r="Q658" s="28"/>
      <c r="R658" s="71"/>
      <c r="S658" s="173"/>
      <c r="T658" s="219"/>
      <c r="U658" s="15"/>
      <c r="V658" s="15"/>
      <c r="W658" s="15"/>
      <c r="X658" s="165"/>
      <c r="Y658" s="15"/>
      <c r="Z658" s="15"/>
      <c r="AA658" s="28"/>
      <c r="AB658" s="71"/>
      <c r="AC658" s="35"/>
      <c r="AD658" s="35"/>
      <c r="AE658" s="35"/>
      <c r="AF658" s="71"/>
      <c r="AG658" s="15"/>
      <c r="AH658" s="15"/>
      <c r="AI658" s="15"/>
      <c r="AJ658" s="71"/>
      <c r="AK658" s="173"/>
      <c r="AL658" s="219"/>
      <c r="AM658" s="15"/>
      <c r="AN658" s="15"/>
      <c r="AO658" s="15"/>
      <c r="AP658" s="165"/>
      <c r="AQ658" s="15"/>
      <c r="AR658" s="15"/>
      <c r="AS658" s="28"/>
      <c r="AT658" s="71"/>
      <c r="AU658" s="35"/>
      <c r="AV658" s="35"/>
      <c r="AW658" s="35"/>
      <c r="AX658" s="71"/>
      <c r="AY658" s="15"/>
      <c r="AZ658" s="15"/>
      <c r="BA658" s="28"/>
      <c r="BB658" s="71"/>
      <c r="BC658" s="173"/>
      <c r="BD658" s="220"/>
      <c r="BH658" s="221"/>
      <c r="BK658" s="50"/>
      <c r="BL658" s="115"/>
      <c r="BM658" s="43"/>
      <c r="BN658" s="43"/>
      <c r="BO658" s="43"/>
      <c r="BP658" s="115"/>
      <c r="BS658" s="50"/>
      <c r="BT658" s="115"/>
      <c r="BU658" s="222"/>
      <c r="BV658" s="223"/>
      <c r="BZ658" s="221"/>
      <c r="CC658" s="50"/>
      <c r="CD658" s="115"/>
      <c r="CE658" s="43"/>
      <c r="CF658" s="43"/>
      <c r="CG658" s="43"/>
      <c r="CH658" s="115"/>
      <c r="CK658" s="50"/>
      <c r="CL658" s="115"/>
      <c r="CM658" s="222"/>
      <c r="CN658" s="223"/>
      <c r="CR658" s="221"/>
      <c r="CU658" s="50"/>
      <c r="CV658" s="115"/>
      <c r="CW658" s="43"/>
      <c r="CX658" s="43"/>
      <c r="CY658" s="43"/>
      <c r="CZ658" s="115"/>
      <c r="DC658" s="50"/>
      <c r="DD658" s="115"/>
      <c r="DE658" s="222"/>
      <c r="DF658" s="223"/>
      <c r="DJ658" s="221"/>
      <c r="DM658" s="50"/>
      <c r="DN658" s="115"/>
      <c r="DO658" s="43"/>
      <c r="DP658" s="43"/>
      <c r="DQ658" s="43"/>
      <c r="DR658" s="115"/>
      <c r="DU658" s="50"/>
      <c r="DV658" s="115"/>
      <c r="DW658" s="222"/>
      <c r="DX658" s="223"/>
      <c r="EB658" s="221"/>
      <c r="EE658" s="50"/>
      <c r="EF658" s="115"/>
      <c r="EG658" s="43"/>
      <c r="EH658" s="43"/>
      <c r="EI658" s="43"/>
      <c r="EJ658" s="115"/>
      <c r="EM658" s="50"/>
      <c r="EN658" s="115"/>
      <c r="EO658" s="222"/>
      <c r="EP658" s="223"/>
      <c r="ET658" s="221"/>
      <c r="EW658" s="50"/>
      <c r="EX658" s="115"/>
      <c r="EY658" s="43"/>
      <c r="EZ658" s="43"/>
      <c r="FA658" s="43"/>
      <c r="FB658" s="115"/>
      <c r="FE658" s="50"/>
      <c r="FF658" s="115"/>
      <c r="FG658" s="222"/>
      <c r="FH658" s="223"/>
      <c r="FL658" s="221"/>
      <c r="FO658" s="50"/>
      <c r="FP658" s="115"/>
      <c r="FQ658" s="43"/>
      <c r="FR658" s="43"/>
      <c r="FS658" s="43"/>
      <c r="FT658" s="115"/>
      <c r="FW658" s="50"/>
      <c r="FX658" s="115"/>
      <c r="FY658" s="222"/>
      <c r="FZ658" s="223"/>
      <c r="GD658" s="221"/>
      <c r="GG658" s="50"/>
      <c r="GH658" s="115"/>
      <c r="GI658" s="43"/>
      <c r="GJ658" s="43"/>
      <c r="GK658" s="43"/>
      <c r="GL658" s="115"/>
      <c r="GO658" s="50"/>
      <c r="GP658" s="115"/>
      <c r="GQ658" s="222"/>
    </row>
    <row r="659">
      <c r="A659" s="218"/>
      <c r="B659" s="219"/>
      <c r="C659" s="15"/>
      <c r="D659" s="15"/>
      <c r="E659" s="15"/>
      <c r="F659" s="71"/>
      <c r="G659" s="15"/>
      <c r="H659" s="15"/>
      <c r="I659" s="28"/>
      <c r="J659" s="71"/>
      <c r="K659" s="35"/>
      <c r="L659" s="35"/>
      <c r="M659" s="35"/>
      <c r="N659" s="71"/>
      <c r="O659" s="15"/>
      <c r="P659" s="15"/>
      <c r="Q659" s="28"/>
      <c r="R659" s="71"/>
      <c r="S659" s="173"/>
      <c r="T659" s="219"/>
      <c r="U659" s="15"/>
      <c r="V659" s="15"/>
      <c r="W659" s="15"/>
      <c r="X659" s="165"/>
      <c r="Y659" s="15"/>
      <c r="Z659" s="15"/>
      <c r="AA659" s="28"/>
      <c r="AB659" s="71"/>
      <c r="AC659" s="35"/>
      <c r="AD659" s="35"/>
      <c r="AE659" s="35"/>
      <c r="AF659" s="71"/>
      <c r="AG659" s="15"/>
      <c r="AH659" s="15"/>
      <c r="AI659" s="15"/>
      <c r="AJ659" s="71"/>
      <c r="AK659" s="173"/>
      <c r="AL659" s="219"/>
      <c r="AM659" s="15"/>
      <c r="AN659" s="15"/>
      <c r="AO659" s="15"/>
      <c r="AP659" s="165"/>
      <c r="AQ659" s="15"/>
      <c r="AR659" s="15"/>
      <c r="AS659" s="28"/>
      <c r="AT659" s="71"/>
      <c r="AU659" s="35"/>
      <c r="AV659" s="35"/>
      <c r="AW659" s="35"/>
      <c r="AX659" s="71"/>
      <c r="AY659" s="15"/>
      <c r="AZ659" s="15"/>
      <c r="BA659" s="28"/>
      <c r="BB659" s="71"/>
      <c r="BC659" s="173"/>
      <c r="BD659" s="220"/>
      <c r="BH659" s="221"/>
      <c r="BK659" s="50"/>
      <c r="BL659" s="115"/>
      <c r="BM659" s="43"/>
      <c r="BN659" s="43"/>
      <c r="BO659" s="43"/>
      <c r="BP659" s="115"/>
      <c r="BS659" s="50"/>
      <c r="BT659" s="115"/>
      <c r="BU659" s="222"/>
      <c r="BV659" s="223"/>
      <c r="BZ659" s="221"/>
      <c r="CC659" s="50"/>
      <c r="CD659" s="115"/>
      <c r="CE659" s="43"/>
      <c r="CF659" s="43"/>
      <c r="CG659" s="43"/>
      <c r="CH659" s="115"/>
      <c r="CK659" s="50"/>
      <c r="CL659" s="115"/>
      <c r="CM659" s="222"/>
      <c r="CN659" s="223"/>
      <c r="CR659" s="221"/>
      <c r="CU659" s="50"/>
      <c r="CV659" s="115"/>
      <c r="CW659" s="43"/>
      <c r="CX659" s="43"/>
      <c r="CY659" s="43"/>
      <c r="CZ659" s="115"/>
      <c r="DC659" s="50"/>
      <c r="DD659" s="115"/>
      <c r="DE659" s="222"/>
      <c r="DF659" s="223"/>
      <c r="DJ659" s="221"/>
      <c r="DM659" s="50"/>
      <c r="DN659" s="115"/>
      <c r="DO659" s="43"/>
      <c r="DP659" s="43"/>
      <c r="DQ659" s="43"/>
      <c r="DR659" s="115"/>
      <c r="DU659" s="50"/>
      <c r="DV659" s="115"/>
      <c r="DW659" s="222"/>
      <c r="DX659" s="223"/>
      <c r="EB659" s="221"/>
      <c r="EE659" s="50"/>
      <c r="EF659" s="115"/>
      <c r="EG659" s="43"/>
      <c r="EH659" s="43"/>
      <c r="EI659" s="43"/>
      <c r="EJ659" s="115"/>
      <c r="EM659" s="50"/>
      <c r="EN659" s="115"/>
      <c r="EO659" s="222"/>
      <c r="EP659" s="223"/>
      <c r="ET659" s="221"/>
      <c r="EW659" s="50"/>
      <c r="EX659" s="115"/>
      <c r="EY659" s="43"/>
      <c r="EZ659" s="43"/>
      <c r="FA659" s="43"/>
      <c r="FB659" s="115"/>
      <c r="FE659" s="50"/>
      <c r="FF659" s="115"/>
      <c r="FG659" s="222"/>
      <c r="FH659" s="223"/>
      <c r="FL659" s="221"/>
      <c r="FO659" s="50"/>
      <c r="FP659" s="115"/>
      <c r="FQ659" s="43"/>
      <c r="FR659" s="43"/>
      <c r="FS659" s="43"/>
      <c r="FT659" s="115"/>
      <c r="FW659" s="50"/>
      <c r="FX659" s="115"/>
      <c r="FY659" s="222"/>
      <c r="FZ659" s="223"/>
      <c r="GD659" s="221"/>
      <c r="GG659" s="50"/>
      <c r="GH659" s="115"/>
      <c r="GI659" s="43"/>
      <c r="GJ659" s="43"/>
      <c r="GK659" s="43"/>
      <c r="GL659" s="115"/>
      <c r="GO659" s="50"/>
      <c r="GP659" s="115"/>
      <c r="GQ659" s="222"/>
    </row>
    <row r="660">
      <c r="A660" s="218"/>
      <c r="B660" s="219"/>
      <c r="C660" s="15"/>
      <c r="D660" s="15"/>
      <c r="E660" s="15"/>
      <c r="F660" s="71"/>
      <c r="G660" s="15"/>
      <c r="H660" s="15"/>
      <c r="I660" s="28"/>
      <c r="J660" s="71"/>
      <c r="K660" s="35"/>
      <c r="L660" s="35"/>
      <c r="M660" s="35"/>
      <c r="N660" s="71"/>
      <c r="O660" s="15"/>
      <c r="P660" s="15"/>
      <c r="Q660" s="28"/>
      <c r="R660" s="71"/>
      <c r="S660" s="173"/>
      <c r="T660" s="219"/>
      <c r="U660" s="15"/>
      <c r="V660" s="15"/>
      <c r="W660" s="15"/>
      <c r="X660" s="165"/>
      <c r="Y660" s="15"/>
      <c r="Z660" s="15"/>
      <c r="AA660" s="28"/>
      <c r="AB660" s="71"/>
      <c r="AC660" s="35"/>
      <c r="AD660" s="35"/>
      <c r="AE660" s="35"/>
      <c r="AF660" s="71"/>
      <c r="AG660" s="15"/>
      <c r="AH660" s="15"/>
      <c r="AI660" s="15"/>
      <c r="AJ660" s="71"/>
      <c r="AK660" s="173"/>
      <c r="AL660" s="219"/>
      <c r="AM660" s="15"/>
      <c r="AN660" s="15"/>
      <c r="AO660" s="15"/>
      <c r="AP660" s="165"/>
      <c r="AQ660" s="15"/>
      <c r="AR660" s="15"/>
      <c r="AS660" s="28"/>
      <c r="AT660" s="71"/>
      <c r="AU660" s="35"/>
      <c r="AV660" s="35"/>
      <c r="AW660" s="35"/>
      <c r="AX660" s="71"/>
      <c r="AY660" s="15"/>
      <c r="AZ660" s="15"/>
      <c r="BA660" s="28"/>
      <c r="BB660" s="71"/>
      <c r="BC660" s="173"/>
      <c r="BD660" s="220"/>
      <c r="BH660" s="221"/>
      <c r="BK660" s="50"/>
      <c r="BL660" s="115"/>
      <c r="BM660" s="43"/>
      <c r="BN660" s="43"/>
      <c r="BO660" s="43"/>
      <c r="BP660" s="115"/>
      <c r="BS660" s="50"/>
      <c r="BT660" s="115"/>
      <c r="BU660" s="222"/>
      <c r="BV660" s="223"/>
      <c r="BZ660" s="221"/>
      <c r="CC660" s="50"/>
      <c r="CD660" s="115"/>
      <c r="CE660" s="43"/>
      <c r="CF660" s="43"/>
      <c r="CG660" s="43"/>
      <c r="CH660" s="115"/>
      <c r="CK660" s="50"/>
      <c r="CL660" s="115"/>
      <c r="CM660" s="222"/>
      <c r="CN660" s="223"/>
      <c r="CR660" s="221"/>
      <c r="CU660" s="50"/>
      <c r="CV660" s="115"/>
      <c r="CW660" s="43"/>
      <c r="CX660" s="43"/>
      <c r="CY660" s="43"/>
      <c r="CZ660" s="115"/>
      <c r="DC660" s="50"/>
      <c r="DD660" s="115"/>
      <c r="DE660" s="222"/>
      <c r="DF660" s="223"/>
      <c r="DJ660" s="221"/>
      <c r="DM660" s="50"/>
      <c r="DN660" s="115"/>
      <c r="DO660" s="43"/>
      <c r="DP660" s="43"/>
      <c r="DQ660" s="43"/>
      <c r="DR660" s="115"/>
      <c r="DU660" s="50"/>
      <c r="DV660" s="115"/>
      <c r="DW660" s="222"/>
      <c r="DX660" s="223"/>
      <c r="EB660" s="221"/>
      <c r="EE660" s="50"/>
      <c r="EF660" s="115"/>
      <c r="EG660" s="43"/>
      <c r="EH660" s="43"/>
      <c r="EI660" s="43"/>
      <c r="EJ660" s="115"/>
      <c r="EM660" s="50"/>
      <c r="EN660" s="115"/>
      <c r="EO660" s="222"/>
      <c r="EP660" s="223"/>
      <c r="ET660" s="221"/>
      <c r="EW660" s="50"/>
      <c r="EX660" s="115"/>
      <c r="EY660" s="43"/>
      <c r="EZ660" s="43"/>
      <c r="FA660" s="43"/>
      <c r="FB660" s="115"/>
      <c r="FE660" s="50"/>
      <c r="FF660" s="115"/>
      <c r="FG660" s="222"/>
      <c r="FH660" s="223"/>
      <c r="FL660" s="221"/>
      <c r="FO660" s="50"/>
      <c r="FP660" s="115"/>
      <c r="FQ660" s="43"/>
      <c r="FR660" s="43"/>
      <c r="FS660" s="43"/>
      <c r="FT660" s="115"/>
      <c r="FW660" s="50"/>
      <c r="FX660" s="115"/>
      <c r="FY660" s="222"/>
      <c r="FZ660" s="223"/>
      <c r="GD660" s="221"/>
      <c r="GG660" s="50"/>
      <c r="GH660" s="115"/>
      <c r="GI660" s="43"/>
      <c r="GJ660" s="43"/>
      <c r="GK660" s="43"/>
      <c r="GL660" s="115"/>
      <c r="GO660" s="50"/>
      <c r="GP660" s="115"/>
      <c r="GQ660" s="222"/>
    </row>
    <row r="661">
      <c r="A661" s="218"/>
      <c r="B661" s="219"/>
      <c r="C661" s="15"/>
      <c r="D661" s="15"/>
      <c r="E661" s="15"/>
      <c r="F661" s="71"/>
      <c r="G661" s="15"/>
      <c r="H661" s="15"/>
      <c r="I661" s="28"/>
      <c r="J661" s="71"/>
      <c r="K661" s="35"/>
      <c r="L661" s="35"/>
      <c r="M661" s="35"/>
      <c r="N661" s="71"/>
      <c r="O661" s="15"/>
      <c r="P661" s="15"/>
      <c r="Q661" s="28"/>
      <c r="R661" s="71"/>
      <c r="S661" s="173"/>
      <c r="T661" s="219"/>
      <c r="U661" s="15"/>
      <c r="V661" s="15"/>
      <c r="W661" s="15"/>
      <c r="X661" s="165"/>
      <c r="Y661" s="15"/>
      <c r="Z661" s="15"/>
      <c r="AA661" s="28"/>
      <c r="AB661" s="71"/>
      <c r="AC661" s="35"/>
      <c r="AD661" s="35"/>
      <c r="AE661" s="35"/>
      <c r="AF661" s="71"/>
      <c r="AG661" s="15"/>
      <c r="AH661" s="15"/>
      <c r="AI661" s="15"/>
      <c r="AJ661" s="71"/>
      <c r="AK661" s="173"/>
      <c r="AL661" s="219"/>
      <c r="AM661" s="15"/>
      <c r="AN661" s="15"/>
      <c r="AO661" s="15"/>
      <c r="AP661" s="165"/>
      <c r="AQ661" s="15"/>
      <c r="AR661" s="15"/>
      <c r="AS661" s="28"/>
      <c r="AT661" s="71"/>
      <c r="AU661" s="35"/>
      <c r="AV661" s="35"/>
      <c r="AW661" s="35"/>
      <c r="AX661" s="71"/>
      <c r="AY661" s="15"/>
      <c r="AZ661" s="15"/>
      <c r="BA661" s="28"/>
      <c r="BB661" s="71"/>
      <c r="BC661" s="173"/>
      <c r="BD661" s="220"/>
      <c r="BH661" s="221"/>
      <c r="BK661" s="50"/>
      <c r="BL661" s="115"/>
      <c r="BM661" s="43"/>
      <c r="BN661" s="43"/>
      <c r="BO661" s="43"/>
      <c r="BP661" s="115"/>
      <c r="BS661" s="50"/>
      <c r="BT661" s="115"/>
      <c r="BU661" s="222"/>
      <c r="BV661" s="223"/>
      <c r="BZ661" s="221"/>
      <c r="CC661" s="50"/>
      <c r="CD661" s="115"/>
      <c r="CE661" s="43"/>
      <c r="CF661" s="43"/>
      <c r="CG661" s="43"/>
      <c r="CH661" s="115"/>
      <c r="CK661" s="50"/>
      <c r="CL661" s="115"/>
      <c r="CM661" s="222"/>
      <c r="CN661" s="223"/>
      <c r="CR661" s="221"/>
      <c r="CU661" s="50"/>
      <c r="CV661" s="115"/>
      <c r="CW661" s="43"/>
      <c r="CX661" s="43"/>
      <c r="CY661" s="43"/>
      <c r="CZ661" s="115"/>
      <c r="DC661" s="50"/>
      <c r="DD661" s="115"/>
      <c r="DE661" s="222"/>
      <c r="DF661" s="223"/>
      <c r="DJ661" s="221"/>
      <c r="DM661" s="50"/>
      <c r="DN661" s="115"/>
      <c r="DO661" s="43"/>
      <c r="DP661" s="43"/>
      <c r="DQ661" s="43"/>
      <c r="DR661" s="115"/>
      <c r="DU661" s="50"/>
      <c r="DV661" s="115"/>
      <c r="DW661" s="222"/>
      <c r="DX661" s="223"/>
      <c r="EB661" s="221"/>
      <c r="EE661" s="50"/>
      <c r="EF661" s="115"/>
      <c r="EG661" s="43"/>
      <c r="EH661" s="43"/>
      <c r="EI661" s="43"/>
      <c r="EJ661" s="115"/>
      <c r="EM661" s="50"/>
      <c r="EN661" s="115"/>
      <c r="EO661" s="222"/>
      <c r="EP661" s="223"/>
      <c r="ET661" s="221"/>
      <c r="EW661" s="50"/>
      <c r="EX661" s="115"/>
      <c r="EY661" s="43"/>
      <c r="EZ661" s="43"/>
      <c r="FA661" s="43"/>
      <c r="FB661" s="115"/>
      <c r="FE661" s="50"/>
      <c r="FF661" s="115"/>
      <c r="FG661" s="222"/>
      <c r="FH661" s="223"/>
      <c r="FL661" s="221"/>
      <c r="FO661" s="50"/>
      <c r="FP661" s="115"/>
      <c r="FQ661" s="43"/>
      <c r="FR661" s="43"/>
      <c r="FS661" s="43"/>
      <c r="FT661" s="115"/>
      <c r="FW661" s="50"/>
      <c r="FX661" s="115"/>
      <c r="FY661" s="222"/>
      <c r="FZ661" s="223"/>
      <c r="GD661" s="221"/>
      <c r="GG661" s="50"/>
      <c r="GH661" s="115"/>
      <c r="GI661" s="43"/>
      <c r="GJ661" s="43"/>
      <c r="GK661" s="43"/>
      <c r="GL661" s="115"/>
      <c r="GO661" s="50"/>
      <c r="GP661" s="115"/>
      <c r="GQ661" s="222"/>
    </row>
    <row r="662">
      <c r="A662" s="218"/>
      <c r="B662" s="219"/>
      <c r="C662" s="15"/>
      <c r="D662" s="15"/>
      <c r="E662" s="15"/>
      <c r="F662" s="71"/>
      <c r="G662" s="15"/>
      <c r="H662" s="15"/>
      <c r="I662" s="28"/>
      <c r="J662" s="71"/>
      <c r="K662" s="35"/>
      <c r="L662" s="35"/>
      <c r="M662" s="35"/>
      <c r="N662" s="71"/>
      <c r="O662" s="15"/>
      <c r="P662" s="15"/>
      <c r="Q662" s="28"/>
      <c r="R662" s="71"/>
      <c r="S662" s="173"/>
      <c r="T662" s="219"/>
      <c r="U662" s="15"/>
      <c r="V662" s="15"/>
      <c r="W662" s="15"/>
      <c r="X662" s="165"/>
      <c r="Y662" s="15"/>
      <c r="Z662" s="15"/>
      <c r="AA662" s="28"/>
      <c r="AB662" s="71"/>
      <c r="AC662" s="35"/>
      <c r="AD662" s="35"/>
      <c r="AE662" s="35"/>
      <c r="AF662" s="71"/>
      <c r="AG662" s="15"/>
      <c r="AH662" s="15"/>
      <c r="AI662" s="15"/>
      <c r="AJ662" s="71"/>
      <c r="AK662" s="173"/>
      <c r="AL662" s="219"/>
      <c r="AM662" s="15"/>
      <c r="AN662" s="15"/>
      <c r="AO662" s="15"/>
      <c r="AP662" s="165"/>
      <c r="AQ662" s="15"/>
      <c r="AR662" s="15"/>
      <c r="AS662" s="28"/>
      <c r="AT662" s="71"/>
      <c r="AU662" s="35"/>
      <c r="AV662" s="35"/>
      <c r="AW662" s="35"/>
      <c r="AX662" s="71"/>
      <c r="AY662" s="15"/>
      <c r="AZ662" s="15"/>
      <c r="BA662" s="28"/>
      <c r="BB662" s="71"/>
      <c r="BC662" s="173"/>
      <c r="BD662" s="220"/>
      <c r="BH662" s="221"/>
      <c r="BK662" s="50"/>
      <c r="BL662" s="115"/>
      <c r="BM662" s="43"/>
      <c r="BN662" s="43"/>
      <c r="BO662" s="43"/>
      <c r="BP662" s="115"/>
      <c r="BS662" s="50"/>
      <c r="BT662" s="115"/>
      <c r="BU662" s="222"/>
      <c r="BV662" s="223"/>
      <c r="BZ662" s="221"/>
      <c r="CC662" s="50"/>
      <c r="CD662" s="115"/>
      <c r="CE662" s="43"/>
      <c r="CF662" s="43"/>
      <c r="CG662" s="43"/>
      <c r="CH662" s="115"/>
      <c r="CK662" s="50"/>
      <c r="CL662" s="115"/>
      <c r="CM662" s="222"/>
      <c r="CN662" s="223"/>
      <c r="CR662" s="221"/>
      <c r="CU662" s="50"/>
      <c r="CV662" s="115"/>
      <c r="CW662" s="43"/>
      <c r="CX662" s="43"/>
      <c r="CY662" s="43"/>
      <c r="CZ662" s="115"/>
      <c r="DC662" s="50"/>
      <c r="DD662" s="115"/>
      <c r="DE662" s="222"/>
      <c r="DF662" s="223"/>
      <c r="DJ662" s="221"/>
      <c r="DM662" s="50"/>
      <c r="DN662" s="115"/>
      <c r="DO662" s="43"/>
      <c r="DP662" s="43"/>
      <c r="DQ662" s="43"/>
      <c r="DR662" s="115"/>
      <c r="DU662" s="50"/>
      <c r="DV662" s="115"/>
      <c r="DW662" s="222"/>
      <c r="DX662" s="223"/>
      <c r="EB662" s="221"/>
      <c r="EE662" s="50"/>
      <c r="EF662" s="115"/>
      <c r="EG662" s="43"/>
      <c r="EH662" s="43"/>
      <c r="EI662" s="43"/>
      <c r="EJ662" s="115"/>
      <c r="EM662" s="50"/>
      <c r="EN662" s="115"/>
      <c r="EO662" s="222"/>
      <c r="EP662" s="223"/>
      <c r="ET662" s="221"/>
      <c r="EW662" s="50"/>
      <c r="EX662" s="115"/>
      <c r="EY662" s="43"/>
      <c r="EZ662" s="43"/>
      <c r="FA662" s="43"/>
      <c r="FB662" s="115"/>
      <c r="FE662" s="50"/>
      <c r="FF662" s="115"/>
      <c r="FG662" s="222"/>
      <c r="FH662" s="223"/>
      <c r="FL662" s="221"/>
      <c r="FO662" s="50"/>
      <c r="FP662" s="115"/>
      <c r="FQ662" s="43"/>
      <c r="FR662" s="43"/>
      <c r="FS662" s="43"/>
      <c r="FT662" s="115"/>
      <c r="FW662" s="50"/>
      <c r="FX662" s="115"/>
      <c r="FY662" s="222"/>
      <c r="FZ662" s="223"/>
      <c r="GD662" s="221"/>
      <c r="GG662" s="50"/>
      <c r="GH662" s="115"/>
      <c r="GI662" s="43"/>
      <c r="GJ662" s="43"/>
      <c r="GK662" s="43"/>
      <c r="GL662" s="115"/>
      <c r="GO662" s="50"/>
      <c r="GP662" s="115"/>
      <c r="GQ662" s="222"/>
    </row>
    <row r="663">
      <c r="A663" s="218"/>
      <c r="B663" s="219"/>
      <c r="C663" s="15"/>
      <c r="D663" s="15"/>
      <c r="E663" s="15"/>
      <c r="F663" s="71"/>
      <c r="G663" s="15"/>
      <c r="H663" s="15"/>
      <c r="I663" s="28"/>
      <c r="J663" s="71"/>
      <c r="K663" s="35"/>
      <c r="L663" s="35"/>
      <c r="M663" s="35"/>
      <c r="N663" s="71"/>
      <c r="O663" s="15"/>
      <c r="P663" s="15"/>
      <c r="Q663" s="28"/>
      <c r="R663" s="71"/>
      <c r="S663" s="173"/>
      <c r="T663" s="219"/>
      <c r="U663" s="15"/>
      <c r="V663" s="15"/>
      <c r="W663" s="15"/>
      <c r="X663" s="165"/>
      <c r="Y663" s="15"/>
      <c r="Z663" s="15"/>
      <c r="AA663" s="28"/>
      <c r="AB663" s="71"/>
      <c r="AC663" s="35"/>
      <c r="AD663" s="35"/>
      <c r="AE663" s="35"/>
      <c r="AF663" s="71"/>
      <c r="AG663" s="15"/>
      <c r="AH663" s="15"/>
      <c r="AI663" s="15"/>
      <c r="AJ663" s="71"/>
      <c r="AK663" s="173"/>
      <c r="AL663" s="219"/>
      <c r="AM663" s="15"/>
      <c r="AN663" s="15"/>
      <c r="AO663" s="15"/>
      <c r="AP663" s="165"/>
      <c r="AQ663" s="15"/>
      <c r="AR663" s="15"/>
      <c r="AS663" s="28"/>
      <c r="AT663" s="71"/>
      <c r="AU663" s="35"/>
      <c r="AV663" s="35"/>
      <c r="AW663" s="35"/>
      <c r="AX663" s="71"/>
      <c r="AY663" s="15"/>
      <c r="AZ663" s="15"/>
      <c r="BA663" s="28"/>
      <c r="BB663" s="71"/>
      <c r="BC663" s="173"/>
      <c r="BD663" s="220"/>
      <c r="BH663" s="221"/>
      <c r="BK663" s="50"/>
      <c r="BL663" s="115"/>
      <c r="BM663" s="43"/>
      <c r="BN663" s="43"/>
      <c r="BO663" s="43"/>
      <c r="BP663" s="115"/>
      <c r="BS663" s="50"/>
      <c r="BT663" s="115"/>
      <c r="BU663" s="222"/>
      <c r="BV663" s="223"/>
      <c r="BZ663" s="221"/>
      <c r="CC663" s="50"/>
      <c r="CD663" s="115"/>
      <c r="CE663" s="43"/>
      <c r="CF663" s="43"/>
      <c r="CG663" s="43"/>
      <c r="CH663" s="115"/>
      <c r="CK663" s="50"/>
      <c r="CL663" s="115"/>
      <c r="CM663" s="222"/>
      <c r="CN663" s="223"/>
      <c r="CR663" s="221"/>
      <c r="CU663" s="50"/>
      <c r="CV663" s="115"/>
      <c r="CW663" s="43"/>
      <c r="CX663" s="43"/>
      <c r="CY663" s="43"/>
      <c r="CZ663" s="115"/>
      <c r="DC663" s="50"/>
      <c r="DD663" s="115"/>
      <c r="DE663" s="222"/>
      <c r="DF663" s="223"/>
      <c r="DJ663" s="221"/>
      <c r="DM663" s="50"/>
      <c r="DN663" s="115"/>
      <c r="DO663" s="43"/>
      <c r="DP663" s="43"/>
      <c r="DQ663" s="43"/>
      <c r="DR663" s="115"/>
      <c r="DU663" s="50"/>
      <c r="DV663" s="115"/>
      <c r="DW663" s="222"/>
      <c r="DX663" s="223"/>
      <c r="EB663" s="221"/>
      <c r="EE663" s="50"/>
      <c r="EF663" s="115"/>
      <c r="EG663" s="43"/>
      <c r="EH663" s="43"/>
      <c r="EI663" s="43"/>
      <c r="EJ663" s="115"/>
      <c r="EM663" s="50"/>
      <c r="EN663" s="115"/>
      <c r="EO663" s="222"/>
      <c r="EP663" s="223"/>
      <c r="ET663" s="221"/>
      <c r="EW663" s="50"/>
      <c r="EX663" s="115"/>
      <c r="EY663" s="43"/>
      <c r="EZ663" s="43"/>
      <c r="FA663" s="43"/>
      <c r="FB663" s="115"/>
      <c r="FE663" s="50"/>
      <c r="FF663" s="115"/>
      <c r="FG663" s="222"/>
      <c r="FH663" s="223"/>
      <c r="FL663" s="221"/>
      <c r="FO663" s="50"/>
      <c r="FP663" s="115"/>
      <c r="FQ663" s="43"/>
      <c r="FR663" s="43"/>
      <c r="FS663" s="43"/>
      <c r="FT663" s="115"/>
      <c r="FW663" s="50"/>
      <c r="FX663" s="115"/>
      <c r="FY663" s="222"/>
      <c r="FZ663" s="223"/>
      <c r="GD663" s="221"/>
      <c r="GG663" s="50"/>
      <c r="GH663" s="115"/>
      <c r="GI663" s="43"/>
      <c r="GJ663" s="43"/>
      <c r="GK663" s="43"/>
      <c r="GL663" s="115"/>
      <c r="GO663" s="50"/>
      <c r="GP663" s="115"/>
      <c r="GQ663" s="222"/>
    </row>
    <row r="664">
      <c r="A664" s="218"/>
      <c r="B664" s="219"/>
      <c r="C664" s="15"/>
      <c r="D664" s="15"/>
      <c r="E664" s="15"/>
      <c r="F664" s="71"/>
      <c r="G664" s="15"/>
      <c r="H664" s="15"/>
      <c r="I664" s="28"/>
      <c r="J664" s="71"/>
      <c r="K664" s="35"/>
      <c r="L664" s="35"/>
      <c r="M664" s="35"/>
      <c r="N664" s="71"/>
      <c r="O664" s="15"/>
      <c r="P664" s="15"/>
      <c r="Q664" s="28"/>
      <c r="R664" s="71"/>
      <c r="S664" s="173"/>
      <c r="T664" s="219"/>
      <c r="U664" s="15"/>
      <c r="V664" s="15"/>
      <c r="W664" s="15"/>
      <c r="X664" s="165"/>
      <c r="Y664" s="15"/>
      <c r="Z664" s="15"/>
      <c r="AA664" s="28"/>
      <c r="AB664" s="71"/>
      <c r="AC664" s="35"/>
      <c r="AD664" s="35"/>
      <c r="AE664" s="35"/>
      <c r="AF664" s="71"/>
      <c r="AG664" s="15"/>
      <c r="AH664" s="15"/>
      <c r="AI664" s="15"/>
      <c r="AJ664" s="71"/>
      <c r="AK664" s="173"/>
      <c r="AL664" s="219"/>
      <c r="AM664" s="15"/>
      <c r="AN664" s="15"/>
      <c r="AO664" s="15"/>
      <c r="AP664" s="165"/>
      <c r="AQ664" s="15"/>
      <c r="AR664" s="15"/>
      <c r="AS664" s="28"/>
      <c r="AT664" s="71"/>
      <c r="AU664" s="35"/>
      <c r="AV664" s="35"/>
      <c r="AW664" s="35"/>
      <c r="AX664" s="71"/>
      <c r="AY664" s="15"/>
      <c r="AZ664" s="15"/>
      <c r="BA664" s="28"/>
      <c r="BB664" s="71"/>
      <c r="BC664" s="173"/>
      <c r="BD664" s="220"/>
      <c r="BH664" s="221"/>
      <c r="BK664" s="50"/>
      <c r="BL664" s="115"/>
      <c r="BM664" s="43"/>
      <c r="BN664" s="43"/>
      <c r="BO664" s="43"/>
      <c r="BP664" s="115"/>
      <c r="BS664" s="50"/>
      <c r="BT664" s="115"/>
      <c r="BU664" s="222"/>
      <c r="BV664" s="223"/>
      <c r="BZ664" s="221"/>
      <c r="CC664" s="50"/>
      <c r="CD664" s="115"/>
      <c r="CE664" s="43"/>
      <c r="CF664" s="43"/>
      <c r="CG664" s="43"/>
      <c r="CH664" s="115"/>
      <c r="CK664" s="50"/>
      <c r="CL664" s="115"/>
      <c r="CM664" s="222"/>
      <c r="CN664" s="223"/>
      <c r="CR664" s="221"/>
      <c r="CU664" s="50"/>
      <c r="CV664" s="115"/>
      <c r="CW664" s="43"/>
      <c r="CX664" s="43"/>
      <c r="CY664" s="43"/>
      <c r="CZ664" s="115"/>
      <c r="DC664" s="50"/>
      <c r="DD664" s="115"/>
      <c r="DE664" s="222"/>
      <c r="DF664" s="223"/>
      <c r="DJ664" s="221"/>
      <c r="DM664" s="50"/>
      <c r="DN664" s="115"/>
      <c r="DO664" s="43"/>
      <c r="DP664" s="43"/>
      <c r="DQ664" s="43"/>
      <c r="DR664" s="115"/>
      <c r="DU664" s="50"/>
      <c r="DV664" s="115"/>
      <c r="DW664" s="222"/>
      <c r="DX664" s="223"/>
      <c r="EB664" s="221"/>
      <c r="EE664" s="50"/>
      <c r="EF664" s="115"/>
      <c r="EG664" s="43"/>
      <c r="EH664" s="43"/>
      <c r="EI664" s="43"/>
      <c r="EJ664" s="115"/>
      <c r="EM664" s="50"/>
      <c r="EN664" s="115"/>
      <c r="EO664" s="222"/>
      <c r="EP664" s="223"/>
      <c r="ET664" s="221"/>
      <c r="EW664" s="50"/>
      <c r="EX664" s="115"/>
      <c r="EY664" s="43"/>
      <c r="EZ664" s="43"/>
      <c r="FA664" s="43"/>
      <c r="FB664" s="115"/>
      <c r="FE664" s="50"/>
      <c r="FF664" s="115"/>
      <c r="FG664" s="222"/>
      <c r="FH664" s="223"/>
      <c r="FL664" s="221"/>
      <c r="FO664" s="50"/>
      <c r="FP664" s="115"/>
      <c r="FQ664" s="43"/>
      <c r="FR664" s="43"/>
      <c r="FS664" s="43"/>
      <c r="FT664" s="115"/>
      <c r="FW664" s="50"/>
      <c r="FX664" s="115"/>
      <c r="FY664" s="222"/>
      <c r="FZ664" s="223"/>
      <c r="GD664" s="221"/>
      <c r="GG664" s="50"/>
      <c r="GH664" s="115"/>
      <c r="GI664" s="43"/>
      <c r="GJ664" s="43"/>
      <c r="GK664" s="43"/>
      <c r="GL664" s="115"/>
      <c r="GO664" s="50"/>
      <c r="GP664" s="115"/>
      <c r="GQ664" s="222"/>
    </row>
    <row r="665">
      <c r="A665" s="218"/>
      <c r="B665" s="219"/>
      <c r="C665" s="15"/>
      <c r="D665" s="15"/>
      <c r="E665" s="15"/>
      <c r="F665" s="71"/>
      <c r="G665" s="15"/>
      <c r="H665" s="15"/>
      <c r="I665" s="28"/>
      <c r="J665" s="71"/>
      <c r="K665" s="35"/>
      <c r="L665" s="35"/>
      <c r="M665" s="35"/>
      <c r="N665" s="71"/>
      <c r="O665" s="15"/>
      <c r="P665" s="15"/>
      <c r="Q665" s="28"/>
      <c r="R665" s="71"/>
      <c r="S665" s="173"/>
      <c r="T665" s="219"/>
      <c r="U665" s="15"/>
      <c r="V665" s="15"/>
      <c r="W665" s="15"/>
      <c r="X665" s="165"/>
      <c r="Y665" s="15"/>
      <c r="Z665" s="15"/>
      <c r="AA665" s="28"/>
      <c r="AB665" s="71"/>
      <c r="AC665" s="35"/>
      <c r="AD665" s="35"/>
      <c r="AE665" s="35"/>
      <c r="AF665" s="71"/>
      <c r="AG665" s="15"/>
      <c r="AH665" s="15"/>
      <c r="AI665" s="15"/>
      <c r="AJ665" s="71"/>
      <c r="AK665" s="173"/>
      <c r="AL665" s="219"/>
      <c r="AM665" s="15"/>
      <c r="AN665" s="15"/>
      <c r="AO665" s="15"/>
      <c r="AP665" s="165"/>
      <c r="AQ665" s="15"/>
      <c r="AR665" s="15"/>
      <c r="AS665" s="28"/>
      <c r="AT665" s="71"/>
      <c r="AU665" s="35"/>
      <c r="AV665" s="35"/>
      <c r="AW665" s="35"/>
      <c r="AX665" s="71"/>
      <c r="AY665" s="15"/>
      <c r="AZ665" s="15"/>
      <c r="BA665" s="28"/>
      <c r="BB665" s="71"/>
      <c r="BC665" s="173"/>
      <c r="BD665" s="220"/>
      <c r="BH665" s="221"/>
      <c r="BK665" s="50"/>
      <c r="BL665" s="115"/>
      <c r="BM665" s="43"/>
      <c r="BN665" s="43"/>
      <c r="BO665" s="43"/>
      <c r="BP665" s="115"/>
      <c r="BS665" s="50"/>
      <c r="BT665" s="115"/>
      <c r="BU665" s="222"/>
      <c r="BV665" s="223"/>
      <c r="BZ665" s="221"/>
      <c r="CC665" s="50"/>
      <c r="CD665" s="115"/>
      <c r="CE665" s="43"/>
      <c r="CF665" s="43"/>
      <c r="CG665" s="43"/>
      <c r="CH665" s="115"/>
      <c r="CK665" s="50"/>
      <c r="CL665" s="115"/>
      <c r="CM665" s="222"/>
      <c r="CN665" s="223"/>
      <c r="CR665" s="221"/>
      <c r="CU665" s="50"/>
      <c r="CV665" s="115"/>
      <c r="CW665" s="43"/>
      <c r="CX665" s="43"/>
      <c r="CY665" s="43"/>
      <c r="CZ665" s="115"/>
      <c r="DC665" s="50"/>
      <c r="DD665" s="115"/>
      <c r="DE665" s="222"/>
      <c r="DF665" s="223"/>
      <c r="DJ665" s="221"/>
      <c r="DM665" s="50"/>
      <c r="DN665" s="115"/>
      <c r="DO665" s="43"/>
      <c r="DP665" s="43"/>
      <c r="DQ665" s="43"/>
      <c r="DR665" s="115"/>
      <c r="DU665" s="50"/>
      <c r="DV665" s="115"/>
      <c r="DW665" s="222"/>
      <c r="DX665" s="223"/>
      <c r="EB665" s="221"/>
      <c r="EE665" s="50"/>
      <c r="EF665" s="115"/>
      <c r="EG665" s="43"/>
      <c r="EH665" s="43"/>
      <c r="EI665" s="43"/>
      <c r="EJ665" s="115"/>
      <c r="EM665" s="50"/>
      <c r="EN665" s="115"/>
      <c r="EO665" s="222"/>
      <c r="EP665" s="223"/>
      <c r="ET665" s="221"/>
      <c r="EW665" s="50"/>
      <c r="EX665" s="115"/>
      <c r="EY665" s="43"/>
      <c r="EZ665" s="43"/>
      <c r="FA665" s="43"/>
      <c r="FB665" s="115"/>
      <c r="FE665" s="50"/>
      <c r="FF665" s="115"/>
      <c r="FG665" s="222"/>
      <c r="FH665" s="223"/>
      <c r="FL665" s="221"/>
      <c r="FO665" s="50"/>
      <c r="FP665" s="115"/>
      <c r="FQ665" s="43"/>
      <c r="FR665" s="43"/>
      <c r="FS665" s="43"/>
      <c r="FT665" s="115"/>
      <c r="FW665" s="50"/>
      <c r="FX665" s="115"/>
      <c r="FY665" s="222"/>
      <c r="FZ665" s="223"/>
      <c r="GD665" s="221"/>
      <c r="GG665" s="50"/>
      <c r="GH665" s="115"/>
      <c r="GI665" s="43"/>
      <c r="GJ665" s="43"/>
      <c r="GK665" s="43"/>
      <c r="GL665" s="115"/>
      <c r="GO665" s="50"/>
      <c r="GP665" s="115"/>
      <c r="GQ665" s="222"/>
    </row>
    <row r="666">
      <c r="A666" s="218"/>
      <c r="B666" s="219"/>
      <c r="C666" s="15"/>
      <c r="D666" s="15"/>
      <c r="E666" s="15"/>
      <c r="F666" s="71"/>
      <c r="G666" s="15"/>
      <c r="H666" s="15"/>
      <c r="I666" s="28"/>
      <c r="J666" s="71"/>
      <c r="K666" s="35"/>
      <c r="L666" s="35"/>
      <c r="M666" s="35"/>
      <c r="N666" s="71"/>
      <c r="O666" s="15"/>
      <c r="P666" s="15"/>
      <c r="Q666" s="28"/>
      <c r="R666" s="71"/>
      <c r="S666" s="173"/>
      <c r="T666" s="219"/>
      <c r="U666" s="15"/>
      <c r="V666" s="15"/>
      <c r="W666" s="15"/>
      <c r="X666" s="165"/>
      <c r="Y666" s="15"/>
      <c r="Z666" s="15"/>
      <c r="AA666" s="28"/>
      <c r="AB666" s="71"/>
      <c r="AC666" s="35"/>
      <c r="AD666" s="35"/>
      <c r="AE666" s="35"/>
      <c r="AF666" s="71"/>
      <c r="AG666" s="15"/>
      <c r="AH666" s="15"/>
      <c r="AI666" s="15"/>
      <c r="AJ666" s="71"/>
      <c r="AK666" s="173"/>
      <c r="AL666" s="219"/>
      <c r="AM666" s="15"/>
      <c r="AN666" s="15"/>
      <c r="AO666" s="15"/>
      <c r="AP666" s="165"/>
      <c r="AQ666" s="15"/>
      <c r="AR666" s="15"/>
      <c r="AS666" s="28"/>
      <c r="AT666" s="71"/>
      <c r="AU666" s="35"/>
      <c r="AV666" s="35"/>
      <c r="AW666" s="35"/>
      <c r="AX666" s="71"/>
      <c r="AY666" s="15"/>
      <c r="AZ666" s="15"/>
      <c r="BA666" s="28"/>
      <c r="BB666" s="71"/>
      <c r="BC666" s="173"/>
      <c r="BD666" s="220"/>
      <c r="BH666" s="221"/>
      <c r="BK666" s="50"/>
      <c r="BL666" s="115"/>
      <c r="BM666" s="43"/>
      <c r="BN666" s="43"/>
      <c r="BO666" s="43"/>
      <c r="BP666" s="115"/>
      <c r="BS666" s="50"/>
      <c r="BT666" s="115"/>
      <c r="BU666" s="222"/>
      <c r="BV666" s="223"/>
      <c r="BZ666" s="221"/>
      <c r="CC666" s="50"/>
      <c r="CD666" s="115"/>
      <c r="CE666" s="43"/>
      <c r="CF666" s="43"/>
      <c r="CG666" s="43"/>
      <c r="CH666" s="115"/>
      <c r="CK666" s="50"/>
      <c r="CL666" s="115"/>
      <c r="CM666" s="222"/>
      <c r="CN666" s="223"/>
      <c r="CR666" s="221"/>
      <c r="CU666" s="50"/>
      <c r="CV666" s="115"/>
      <c r="CW666" s="43"/>
      <c r="CX666" s="43"/>
      <c r="CY666" s="43"/>
      <c r="CZ666" s="115"/>
      <c r="DC666" s="50"/>
      <c r="DD666" s="115"/>
      <c r="DE666" s="222"/>
      <c r="DF666" s="223"/>
      <c r="DJ666" s="221"/>
      <c r="DM666" s="50"/>
      <c r="DN666" s="115"/>
      <c r="DO666" s="43"/>
      <c r="DP666" s="43"/>
      <c r="DQ666" s="43"/>
      <c r="DR666" s="115"/>
      <c r="DU666" s="50"/>
      <c r="DV666" s="115"/>
      <c r="DW666" s="222"/>
      <c r="DX666" s="223"/>
      <c r="EB666" s="221"/>
      <c r="EE666" s="50"/>
      <c r="EF666" s="115"/>
      <c r="EG666" s="43"/>
      <c r="EH666" s="43"/>
      <c r="EI666" s="43"/>
      <c r="EJ666" s="115"/>
      <c r="EM666" s="50"/>
      <c r="EN666" s="115"/>
      <c r="EO666" s="222"/>
      <c r="EP666" s="223"/>
      <c r="ET666" s="221"/>
      <c r="EW666" s="50"/>
      <c r="EX666" s="115"/>
      <c r="EY666" s="43"/>
      <c r="EZ666" s="43"/>
      <c r="FA666" s="43"/>
      <c r="FB666" s="115"/>
      <c r="FE666" s="50"/>
      <c r="FF666" s="115"/>
      <c r="FG666" s="222"/>
      <c r="FH666" s="223"/>
      <c r="FL666" s="221"/>
      <c r="FO666" s="50"/>
      <c r="FP666" s="115"/>
      <c r="FQ666" s="43"/>
      <c r="FR666" s="43"/>
      <c r="FS666" s="43"/>
      <c r="FT666" s="115"/>
      <c r="FW666" s="50"/>
      <c r="FX666" s="115"/>
      <c r="FY666" s="222"/>
      <c r="FZ666" s="223"/>
      <c r="GD666" s="221"/>
      <c r="GG666" s="50"/>
      <c r="GH666" s="115"/>
      <c r="GI666" s="43"/>
      <c r="GJ666" s="43"/>
      <c r="GK666" s="43"/>
      <c r="GL666" s="115"/>
      <c r="GO666" s="50"/>
      <c r="GP666" s="115"/>
      <c r="GQ666" s="222"/>
    </row>
    <row r="667">
      <c r="A667" s="218"/>
      <c r="B667" s="219"/>
      <c r="C667" s="15"/>
      <c r="D667" s="15"/>
      <c r="E667" s="15"/>
      <c r="F667" s="71"/>
      <c r="G667" s="15"/>
      <c r="H667" s="15"/>
      <c r="I667" s="28"/>
      <c r="J667" s="71"/>
      <c r="K667" s="35"/>
      <c r="L667" s="35"/>
      <c r="M667" s="35"/>
      <c r="N667" s="71"/>
      <c r="O667" s="15"/>
      <c r="P667" s="15"/>
      <c r="Q667" s="28"/>
      <c r="R667" s="71"/>
      <c r="S667" s="173"/>
      <c r="T667" s="219"/>
      <c r="U667" s="15"/>
      <c r="V667" s="15"/>
      <c r="W667" s="15"/>
      <c r="X667" s="165"/>
      <c r="Y667" s="15"/>
      <c r="Z667" s="15"/>
      <c r="AA667" s="28"/>
      <c r="AB667" s="71"/>
      <c r="AC667" s="35"/>
      <c r="AD667" s="35"/>
      <c r="AE667" s="35"/>
      <c r="AF667" s="71"/>
      <c r="AG667" s="15"/>
      <c r="AH667" s="15"/>
      <c r="AI667" s="15"/>
      <c r="AJ667" s="71"/>
      <c r="AK667" s="173"/>
      <c r="AL667" s="219"/>
      <c r="AM667" s="15"/>
      <c r="AN667" s="15"/>
      <c r="AO667" s="15"/>
      <c r="AP667" s="165"/>
      <c r="AQ667" s="15"/>
      <c r="AR667" s="15"/>
      <c r="AS667" s="28"/>
      <c r="AT667" s="71"/>
      <c r="AU667" s="35"/>
      <c r="AV667" s="35"/>
      <c r="AW667" s="35"/>
      <c r="AX667" s="71"/>
      <c r="AY667" s="15"/>
      <c r="AZ667" s="15"/>
      <c r="BA667" s="28"/>
      <c r="BB667" s="71"/>
      <c r="BC667" s="173"/>
      <c r="BD667" s="220"/>
      <c r="BH667" s="221"/>
      <c r="BK667" s="50"/>
      <c r="BL667" s="115"/>
      <c r="BM667" s="43"/>
      <c r="BN667" s="43"/>
      <c r="BO667" s="43"/>
      <c r="BP667" s="115"/>
      <c r="BS667" s="50"/>
      <c r="BT667" s="115"/>
      <c r="BU667" s="222"/>
      <c r="BV667" s="223"/>
      <c r="BZ667" s="221"/>
      <c r="CC667" s="50"/>
      <c r="CD667" s="115"/>
      <c r="CE667" s="43"/>
      <c r="CF667" s="43"/>
      <c r="CG667" s="43"/>
      <c r="CH667" s="115"/>
      <c r="CK667" s="50"/>
      <c r="CL667" s="115"/>
      <c r="CM667" s="222"/>
      <c r="CN667" s="223"/>
      <c r="CR667" s="221"/>
      <c r="CU667" s="50"/>
      <c r="CV667" s="115"/>
      <c r="CW667" s="43"/>
      <c r="CX667" s="43"/>
      <c r="CY667" s="43"/>
      <c r="CZ667" s="115"/>
      <c r="DC667" s="50"/>
      <c r="DD667" s="115"/>
      <c r="DE667" s="222"/>
      <c r="DF667" s="223"/>
      <c r="DJ667" s="221"/>
      <c r="DM667" s="50"/>
      <c r="DN667" s="115"/>
      <c r="DO667" s="43"/>
      <c r="DP667" s="43"/>
      <c r="DQ667" s="43"/>
      <c r="DR667" s="115"/>
      <c r="DU667" s="50"/>
      <c r="DV667" s="115"/>
      <c r="DW667" s="222"/>
      <c r="DX667" s="223"/>
      <c r="EB667" s="221"/>
      <c r="EE667" s="50"/>
      <c r="EF667" s="115"/>
      <c r="EG667" s="43"/>
      <c r="EH667" s="43"/>
      <c r="EI667" s="43"/>
      <c r="EJ667" s="115"/>
      <c r="EM667" s="50"/>
      <c r="EN667" s="115"/>
      <c r="EO667" s="222"/>
      <c r="EP667" s="223"/>
      <c r="ET667" s="221"/>
      <c r="EW667" s="50"/>
      <c r="EX667" s="115"/>
      <c r="EY667" s="43"/>
      <c r="EZ667" s="43"/>
      <c r="FA667" s="43"/>
      <c r="FB667" s="115"/>
      <c r="FE667" s="50"/>
      <c r="FF667" s="115"/>
      <c r="FG667" s="222"/>
      <c r="FH667" s="223"/>
      <c r="FL667" s="221"/>
      <c r="FO667" s="50"/>
      <c r="FP667" s="115"/>
      <c r="FQ667" s="43"/>
      <c r="FR667" s="43"/>
      <c r="FS667" s="43"/>
      <c r="FT667" s="115"/>
      <c r="FW667" s="50"/>
      <c r="FX667" s="115"/>
      <c r="FY667" s="222"/>
      <c r="FZ667" s="223"/>
      <c r="GD667" s="221"/>
      <c r="GG667" s="50"/>
      <c r="GH667" s="115"/>
      <c r="GI667" s="43"/>
      <c r="GJ667" s="43"/>
      <c r="GK667" s="43"/>
      <c r="GL667" s="115"/>
      <c r="GO667" s="50"/>
      <c r="GP667" s="115"/>
      <c r="GQ667" s="222"/>
    </row>
    <row r="668">
      <c r="A668" s="218"/>
      <c r="B668" s="219"/>
      <c r="C668" s="15"/>
      <c r="D668" s="15"/>
      <c r="E668" s="15"/>
      <c r="F668" s="71"/>
      <c r="G668" s="15"/>
      <c r="H668" s="15"/>
      <c r="I668" s="28"/>
      <c r="J668" s="71"/>
      <c r="K668" s="35"/>
      <c r="L668" s="35"/>
      <c r="M668" s="35"/>
      <c r="N668" s="71"/>
      <c r="O668" s="15"/>
      <c r="P668" s="15"/>
      <c r="Q668" s="28"/>
      <c r="R668" s="71"/>
      <c r="S668" s="173"/>
      <c r="T668" s="219"/>
      <c r="U668" s="15"/>
      <c r="V668" s="15"/>
      <c r="W668" s="15"/>
      <c r="X668" s="165"/>
      <c r="Y668" s="15"/>
      <c r="Z668" s="15"/>
      <c r="AA668" s="28"/>
      <c r="AB668" s="71"/>
      <c r="AC668" s="35"/>
      <c r="AD668" s="35"/>
      <c r="AE668" s="35"/>
      <c r="AF668" s="71"/>
      <c r="AG668" s="15"/>
      <c r="AH668" s="15"/>
      <c r="AI668" s="15"/>
      <c r="AJ668" s="71"/>
      <c r="AK668" s="173"/>
      <c r="AL668" s="219"/>
      <c r="AM668" s="15"/>
      <c r="AN668" s="15"/>
      <c r="AO668" s="15"/>
      <c r="AP668" s="165"/>
      <c r="AQ668" s="15"/>
      <c r="AR668" s="15"/>
      <c r="AS668" s="28"/>
      <c r="AT668" s="71"/>
      <c r="AU668" s="35"/>
      <c r="AV668" s="35"/>
      <c r="AW668" s="35"/>
      <c r="AX668" s="71"/>
      <c r="AY668" s="15"/>
      <c r="AZ668" s="15"/>
      <c r="BA668" s="28"/>
      <c r="BB668" s="71"/>
      <c r="BC668" s="173"/>
      <c r="BD668" s="220"/>
      <c r="BH668" s="221"/>
      <c r="BK668" s="50"/>
      <c r="BL668" s="115"/>
      <c r="BM668" s="43"/>
      <c r="BN668" s="43"/>
      <c r="BO668" s="43"/>
      <c r="BP668" s="115"/>
      <c r="BS668" s="50"/>
      <c r="BT668" s="115"/>
      <c r="BU668" s="222"/>
      <c r="BV668" s="223"/>
      <c r="BZ668" s="221"/>
      <c r="CC668" s="50"/>
      <c r="CD668" s="115"/>
      <c r="CE668" s="43"/>
      <c r="CF668" s="43"/>
      <c r="CG668" s="43"/>
      <c r="CH668" s="115"/>
      <c r="CK668" s="50"/>
      <c r="CL668" s="115"/>
      <c r="CM668" s="222"/>
      <c r="CN668" s="223"/>
      <c r="CR668" s="221"/>
      <c r="CU668" s="50"/>
      <c r="CV668" s="115"/>
      <c r="CW668" s="43"/>
      <c r="CX668" s="43"/>
      <c r="CY668" s="43"/>
      <c r="CZ668" s="115"/>
      <c r="DC668" s="50"/>
      <c r="DD668" s="115"/>
      <c r="DE668" s="222"/>
      <c r="DF668" s="223"/>
      <c r="DJ668" s="221"/>
      <c r="DM668" s="50"/>
      <c r="DN668" s="115"/>
      <c r="DO668" s="43"/>
      <c r="DP668" s="43"/>
      <c r="DQ668" s="43"/>
      <c r="DR668" s="115"/>
      <c r="DU668" s="50"/>
      <c r="DV668" s="115"/>
      <c r="DW668" s="222"/>
      <c r="DX668" s="223"/>
      <c r="EB668" s="221"/>
      <c r="EE668" s="50"/>
      <c r="EF668" s="115"/>
      <c r="EG668" s="43"/>
      <c r="EH668" s="43"/>
      <c r="EI668" s="43"/>
      <c r="EJ668" s="115"/>
      <c r="EM668" s="50"/>
      <c r="EN668" s="115"/>
      <c r="EO668" s="222"/>
      <c r="EP668" s="223"/>
      <c r="ET668" s="221"/>
      <c r="EW668" s="50"/>
      <c r="EX668" s="115"/>
      <c r="EY668" s="43"/>
      <c r="EZ668" s="43"/>
      <c r="FA668" s="43"/>
      <c r="FB668" s="115"/>
      <c r="FE668" s="50"/>
      <c r="FF668" s="115"/>
      <c r="FG668" s="222"/>
      <c r="FH668" s="223"/>
      <c r="FL668" s="221"/>
      <c r="FO668" s="50"/>
      <c r="FP668" s="115"/>
      <c r="FQ668" s="43"/>
      <c r="FR668" s="43"/>
      <c r="FS668" s="43"/>
      <c r="FT668" s="115"/>
      <c r="FW668" s="50"/>
      <c r="FX668" s="115"/>
      <c r="FY668" s="222"/>
      <c r="FZ668" s="223"/>
      <c r="GD668" s="221"/>
      <c r="GG668" s="50"/>
      <c r="GH668" s="115"/>
      <c r="GI668" s="43"/>
      <c r="GJ668" s="43"/>
      <c r="GK668" s="43"/>
      <c r="GL668" s="115"/>
      <c r="GO668" s="50"/>
      <c r="GP668" s="115"/>
      <c r="GQ668" s="222"/>
    </row>
    <row r="669">
      <c r="A669" s="218"/>
      <c r="B669" s="219"/>
      <c r="C669" s="15"/>
      <c r="D669" s="15"/>
      <c r="E669" s="15"/>
      <c r="F669" s="71"/>
      <c r="G669" s="15"/>
      <c r="H669" s="15"/>
      <c r="I669" s="28"/>
      <c r="J669" s="71"/>
      <c r="K669" s="35"/>
      <c r="L669" s="35"/>
      <c r="M669" s="35"/>
      <c r="N669" s="71"/>
      <c r="O669" s="15"/>
      <c r="P669" s="15"/>
      <c r="Q669" s="28"/>
      <c r="R669" s="71"/>
      <c r="S669" s="173"/>
      <c r="T669" s="219"/>
      <c r="U669" s="15"/>
      <c r="V669" s="15"/>
      <c r="W669" s="15"/>
      <c r="X669" s="165"/>
      <c r="Y669" s="15"/>
      <c r="Z669" s="15"/>
      <c r="AA669" s="28"/>
      <c r="AB669" s="71"/>
      <c r="AC669" s="35"/>
      <c r="AD669" s="35"/>
      <c r="AE669" s="35"/>
      <c r="AF669" s="71"/>
      <c r="AG669" s="15"/>
      <c r="AH669" s="15"/>
      <c r="AI669" s="15"/>
      <c r="AJ669" s="71"/>
      <c r="AK669" s="173"/>
      <c r="AL669" s="219"/>
      <c r="AM669" s="15"/>
      <c r="AN669" s="15"/>
      <c r="AO669" s="15"/>
      <c r="AP669" s="165"/>
      <c r="AQ669" s="15"/>
      <c r="AR669" s="15"/>
      <c r="AS669" s="28"/>
      <c r="AT669" s="71"/>
      <c r="AU669" s="35"/>
      <c r="AV669" s="35"/>
      <c r="AW669" s="35"/>
      <c r="AX669" s="71"/>
      <c r="AY669" s="15"/>
      <c r="AZ669" s="15"/>
      <c r="BA669" s="28"/>
      <c r="BB669" s="71"/>
      <c r="BC669" s="173"/>
      <c r="BD669" s="220"/>
      <c r="BH669" s="221"/>
      <c r="BK669" s="50"/>
      <c r="BL669" s="115"/>
      <c r="BM669" s="43"/>
      <c r="BN669" s="43"/>
      <c r="BO669" s="43"/>
      <c r="BP669" s="115"/>
      <c r="BS669" s="50"/>
      <c r="BT669" s="115"/>
      <c r="BU669" s="222"/>
      <c r="BV669" s="223"/>
      <c r="BZ669" s="221"/>
      <c r="CC669" s="50"/>
      <c r="CD669" s="115"/>
      <c r="CE669" s="43"/>
      <c r="CF669" s="43"/>
      <c r="CG669" s="43"/>
      <c r="CH669" s="115"/>
      <c r="CK669" s="50"/>
      <c r="CL669" s="115"/>
      <c r="CM669" s="222"/>
      <c r="CN669" s="223"/>
      <c r="CR669" s="221"/>
      <c r="CU669" s="50"/>
      <c r="CV669" s="115"/>
      <c r="CW669" s="43"/>
      <c r="CX669" s="43"/>
      <c r="CY669" s="43"/>
      <c r="CZ669" s="115"/>
      <c r="DC669" s="50"/>
      <c r="DD669" s="115"/>
      <c r="DE669" s="222"/>
      <c r="DF669" s="223"/>
      <c r="DJ669" s="221"/>
      <c r="DM669" s="50"/>
      <c r="DN669" s="115"/>
      <c r="DO669" s="43"/>
      <c r="DP669" s="43"/>
      <c r="DQ669" s="43"/>
      <c r="DR669" s="115"/>
      <c r="DU669" s="50"/>
      <c r="DV669" s="115"/>
      <c r="DW669" s="222"/>
      <c r="DX669" s="223"/>
      <c r="EB669" s="221"/>
      <c r="EE669" s="50"/>
      <c r="EF669" s="115"/>
      <c r="EG669" s="43"/>
      <c r="EH669" s="43"/>
      <c r="EI669" s="43"/>
      <c r="EJ669" s="115"/>
      <c r="EM669" s="50"/>
      <c r="EN669" s="115"/>
      <c r="EO669" s="222"/>
      <c r="EP669" s="223"/>
      <c r="ET669" s="221"/>
      <c r="EW669" s="50"/>
      <c r="EX669" s="115"/>
      <c r="EY669" s="43"/>
      <c r="EZ669" s="43"/>
      <c r="FA669" s="43"/>
      <c r="FB669" s="115"/>
      <c r="FE669" s="50"/>
      <c r="FF669" s="115"/>
      <c r="FG669" s="222"/>
      <c r="FH669" s="223"/>
      <c r="FL669" s="221"/>
      <c r="FO669" s="50"/>
      <c r="FP669" s="115"/>
      <c r="FQ669" s="43"/>
      <c r="FR669" s="43"/>
      <c r="FS669" s="43"/>
      <c r="FT669" s="115"/>
      <c r="FW669" s="50"/>
      <c r="FX669" s="115"/>
      <c r="FY669" s="222"/>
      <c r="FZ669" s="223"/>
      <c r="GD669" s="221"/>
      <c r="GG669" s="50"/>
      <c r="GH669" s="115"/>
      <c r="GI669" s="43"/>
      <c r="GJ669" s="43"/>
      <c r="GK669" s="43"/>
      <c r="GL669" s="115"/>
      <c r="GO669" s="50"/>
      <c r="GP669" s="115"/>
      <c r="GQ669" s="222"/>
    </row>
    <row r="670">
      <c r="A670" s="218"/>
      <c r="B670" s="219"/>
      <c r="C670" s="15"/>
      <c r="D670" s="15"/>
      <c r="E670" s="15"/>
      <c r="F670" s="71"/>
      <c r="G670" s="15"/>
      <c r="H670" s="15"/>
      <c r="I670" s="28"/>
      <c r="J670" s="71"/>
      <c r="K670" s="35"/>
      <c r="L670" s="35"/>
      <c r="M670" s="35"/>
      <c r="N670" s="71"/>
      <c r="O670" s="15"/>
      <c r="P670" s="15"/>
      <c r="Q670" s="28"/>
      <c r="R670" s="71"/>
      <c r="S670" s="173"/>
      <c r="T670" s="219"/>
      <c r="U670" s="15"/>
      <c r="V670" s="15"/>
      <c r="W670" s="15"/>
      <c r="X670" s="165"/>
      <c r="Y670" s="15"/>
      <c r="Z670" s="15"/>
      <c r="AA670" s="28"/>
      <c r="AB670" s="71"/>
      <c r="AC670" s="35"/>
      <c r="AD670" s="35"/>
      <c r="AE670" s="35"/>
      <c r="AF670" s="71"/>
      <c r="AG670" s="15"/>
      <c r="AH670" s="15"/>
      <c r="AI670" s="15"/>
      <c r="AJ670" s="71"/>
      <c r="AK670" s="173"/>
      <c r="AL670" s="219"/>
      <c r="AM670" s="15"/>
      <c r="AN670" s="15"/>
      <c r="AO670" s="15"/>
      <c r="AP670" s="165"/>
      <c r="AQ670" s="15"/>
      <c r="AR670" s="15"/>
      <c r="AS670" s="28"/>
      <c r="AT670" s="71"/>
      <c r="AU670" s="35"/>
      <c r="AV670" s="35"/>
      <c r="AW670" s="35"/>
      <c r="AX670" s="71"/>
      <c r="AY670" s="15"/>
      <c r="AZ670" s="15"/>
      <c r="BA670" s="28"/>
      <c r="BB670" s="71"/>
      <c r="BC670" s="173"/>
      <c r="BD670" s="220"/>
      <c r="BH670" s="221"/>
      <c r="BK670" s="50"/>
      <c r="BL670" s="115"/>
      <c r="BM670" s="43"/>
      <c r="BN670" s="43"/>
      <c r="BO670" s="43"/>
      <c r="BP670" s="115"/>
      <c r="BS670" s="50"/>
      <c r="BT670" s="115"/>
      <c r="BU670" s="222"/>
      <c r="BV670" s="223"/>
      <c r="BZ670" s="221"/>
      <c r="CC670" s="50"/>
      <c r="CD670" s="115"/>
      <c r="CE670" s="43"/>
      <c r="CF670" s="43"/>
      <c r="CG670" s="43"/>
      <c r="CH670" s="115"/>
      <c r="CK670" s="50"/>
      <c r="CL670" s="115"/>
      <c r="CM670" s="222"/>
      <c r="CN670" s="223"/>
      <c r="CR670" s="221"/>
      <c r="CU670" s="50"/>
      <c r="CV670" s="115"/>
      <c r="CW670" s="43"/>
      <c r="CX670" s="43"/>
      <c r="CY670" s="43"/>
      <c r="CZ670" s="115"/>
      <c r="DC670" s="50"/>
      <c r="DD670" s="115"/>
      <c r="DE670" s="222"/>
      <c r="DF670" s="223"/>
      <c r="DJ670" s="221"/>
      <c r="DM670" s="50"/>
      <c r="DN670" s="115"/>
      <c r="DO670" s="43"/>
      <c r="DP670" s="43"/>
      <c r="DQ670" s="43"/>
      <c r="DR670" s="115"/>
      <c r="DU670" s="50"/>
      <c r="DV670" s="115"/>
      <c r="DW670" s="222"/>
      <c r="DX670" s="223"/>
      <c r="EB670" s="221"/>
      <c r="EE670" s="50"/>
      <c r="EF670" s="115"/>
      <c r="EG670" s="43"/>
      <c r="EH670" s="43"/>
      <c r="EI670" s="43"/>
      <c r="EJ670" s="115"/>
      <c r="EM670" s="50"/>
      <c r="EN670" s="115"/>
      <c r="EO670" s="222"/>
      <c r="EP670" s="223"/>
      <c r="ET670" s="221"/>
      <c r="EW670" s="50"/>
      <c r="EX670" s="115"/>
      <c r="EY670" s="43"/>
      <c r="EZ670" s="43"/>
      <c r="FA670" s="43"/>
      <c r="FB670" s="115"/>
      <c r="FE670" s="50"/>
      <c r="FF670" s="115"/>
      <c r="FG670" s="222"/>
      <c r="FH670" s="223"/>
      <c r="FL670" s="221"/>
      <c r="FO670" s="50"/>
      <c r="FP670" s="115"/>
      <c r="FQ670" s="43"/>
      <c r="FR670" s="43"/>
      <c r="FS670" s="43"/>
      <c r="FT670" s="115"/>
      <c r="FW670" s="50"/>
      <c r="FX670" s="115"/>
      <c r="FY670" s="222"/>
      <c r="FZ670" s="223"/>
      <c r="GD670" s="221"/>
      <c r="GG670" s="50"/>
      <c r="GH670" s="115"/>
      <c r="GI670" s="43"/>
      <c r="GJ670" s="43"/>
      <c r="GK670" s="43"/>
      <c r="GL670" s="115"/>
      <c r="GO670" s="50"/>
      <c r="GP670" s="115"/>
      <c r="GQ670" s="222"/>
    </row>
    <row r="671">
      <c r="A671" s="218"/>
      <c r="B671" s="219"/>
      <c r="C671" s="15"/>
      <c r="D671" s="15"/>
      <c r="E671" s="15"/>
      <c r="F671" s="71"/>
      <c r="G671" s="15"/>
      <c r="H671" s="15"/>
      <c r="I671" s="28"/>
      <c r="J671" s="71"/>
      <c r="K671" s="35"/>
      <c r="L671" s="35"/>
      <c r="M671" s="35"/>
      <c r="N671" s="71"/>
      <c r="O671" s="15"/>
      <c r="P671" s="15"/>
      <c r="Q671" s="28"/>
      <c r="R671" s="71"/>
      <c r="S671" s="173"/>
      <c r="T671" s="219"/>
      <c r="U671" s="15"/>
      <c r="V671" s="15"/>
      <c r="W671" s="15"/>
      <c r="X671" s="165"/>
      <c r="Y671" s="15"/>
      <c r="Z671" s="15"/>
      <c r="AA671" s="28"/>
      <c r="AB671" s="71"/>
      <c r="AC671" s="35"/>
      <c r="AD671" s="35"/>
      <c r="AE671" s="35"/>
      <c r="AF671" s="71"/>
      <c r="AG671" s="15"/>
      <c r="AH671" s="15"/>
      <c r="AI671" s="15"/>
      <c r="AJ671" s="71"/>
      <c r="AK671" s="173"/>
      <c r="AL671" s="219"/>
      <c r="AM671" s="15"/>
      <c r="AN671" s="15"/>
      <c r="AO671" s="15"/>
      <c r="AP671" s="165"/>
      <c r="AQ671" s="15"/>
      <c r="AR671" s="15"/>
      <c r="AS671" s="28"/>
      <c r="AT671" s="71"/>
      <c r="AU671" s="35"/>
      <c r="AV671" s="35"/>
      <c r="AW671" s="35"/>
      <c r="AX671" s="71"/>
      <c r="AY671" s="15"/>
      <c r="AZ671" s="15"/>
      <c r="BA671" s="28"/>
      <c r="BB671" s="71"/>
      <c r="BC671" s="173"/>
      <c r="BD671" s="220"/>
      <c r="BH671" s="221"/>
      <c r="BK671" s="50"/>
      <c r="BL671" s="115"/>
      <c r="BM671" s="43"/>
      <c r="BN671" s="43"/>
      <c r="BO671" s="43"/>
      <c r="BP671" s="115"/>
      <c r="BS671" s="50"/>
      <c r="BT671" s="115"/>
      <c r="BU671" s="222"/>
      <c r="BV671" s="223"/>
      <c r="BZ671" s="221"/>
      <c r="CC671" s="50"/>
      <c r="CD671" s="115"/>
      <c r="CE671" s="43"/>
      <c r="CF671" s="43"/>
      <c r="CG671" s="43"/>
      <c r="CH671" s="115"/>
      <c r="CK671" s="50"/>
      <c r="CL671" s="115"/>
      <c r="CM671" s="222"/>
      <c r="CN671" s="223"/>
      <c r="CR671" s="221"/>
      <c r="CU671" s="50"/>
      <c r="CV671" s="115"/>
      <c r="CW671" s="43"/>
      <c r="CX671" s="43"/>
      <c r="CY671" s="43"/>
      <c r="CZ671" s="115"/>
      <c r="DC671" s="50"/>
      <c r="DD671" s="115"/>
      <c r="DE671" s="222"/>
      <c r="DF671" s="223"/>
      <c r="DJ671" s="221"/>
      <c r="DM671" s="50"/>
      <c r="DN671" s="115"/>
      <c r="DO671" s="43"/>
      <c r="DP671" s="43"/>
      <c r="DQ671" s="43"/>
      <c r="DR671" s="115"/>
      <c r="DU671" s="50"/>
      <c r="DV671" s="115"/>
      <c r="DW671" s="222"/>
      <c r="DX671" s="223"/>
      <c r="EB671" s="221"/>
      <c r="EE671" s="50"/>
      <c r="EF671" s="115"/>
      <c r="EG671" s="43"/>
      <c r="EH671" s="43"/>
      <c r="EI671" s="43"/>
      <c r="EJ671" s="115"/>
      <c r="EM671" s="50"/>
      <c r="EN671" s="115"/>
      <c r="EO671" s="222"/>
      <c r="EP671" s="223"/>
      <c r="ET671" s="221"/>
      <c r="EW671" s="50"/>
      <c r="EX671" s="115"/>
      <c r="EY671" s="43"/>
      <c r="EZ671" s="43"/>
      <c r="FA671" s="43"/>
      <c r="FB671" s="115"/>
      <c r="FE671" s="50"/>
      <c r="FF671" s="115"/>
      <c r="FG671" s="222"/>
      <c r="FH671" s="223"/>
      <c r="FL671" s="221"/>
      <c r="FO671" s="50"/>
      <c r="FP671" s="115"/>
      <c r="FQ671" s="43"/>
      <c r="FR671" s="43"/>
      <c r="FS671" s="43"/>
      <c r="FT671" s="115"/>
      <c r="FW671" s="50"/>
      <c r="FX671" s="115"/>
      <c r="FY671" s="222"/>
      <c r="FZ671" s="223"/>
      <c r="GD671" s="221"/>
      <c r="GG671" s="50"/>
      <c r="GH671" s="115"/>
      <c r="GI671" s="43"/>
      <c r="GJ671" s="43"/>
      <c r="GK671" s="43"/>
      <c r="GL671" s="115"/>
      <c r="GO671" s="50"/>
      <c r="GP671" s="115"/>
      <c r="GQ671" s="222"/>
    </row>
    <row r="672">
      <c r="A672" s="218"/>
      <c r="B672" s="219"/>
      <c r="C672" s="15"/>
      <c r="D672" s="15"/>
      <c r="E672" s="15"/>
      <c r="F672" s="71"/>
      <c r="G672" s="15"/>
      <c r="H672" s="15"/>
      <c r="I672" s="28"/>
      <c r="J672" s="71"/>
      <c r="K672" s="35"/>
      <c r="L672" s="35"/>
      <c r="M672" s="35"/>
      <c r="N672" s="71"/>
      <c r="O672" s="15"/>
      <c r="P672" s="15"/>
      <c r="Q672" s="28"/>
      <c r="R672" s="71"/>
      <c r="S672" s="173"/>
      <c r="T672" s="219"/>
      <c r="U672" s="15"/>
      <c r="V672" s="15"/>
      <c r="W672" s="15"/>
      <c r="X672" s="165"/>
      <c r="Y672" s="15"/>
      <c r="Z672" s="15"/>
      <c r="AA672" s="28"/>
      <c r="AB672" s="71"/>
      <c r="AC672" s="35"/>
      <c r="AD672" s="35"/>
      <c r="AE672" s="35"/>
      <c r="AF672" s="71"/>
      <c r="AG672" s="15"/>
      <c r="AH672" s="15"/>
      <c r="AI672" s="15"/>
      <c r="AJ672" s="71"/>
      <c r="AK672" s="173"/>
      <c r="AL672" s="219"/>
      <c r="AM672" s="15"/>
      <c r="AN672" s="15"/>
      <c r="AO672" s="15"/>
      <c r="AP672" s="165"/>
      <c r="AQ672" s="15"/>
      <c r="AR672" s="15"/>
      <c r="AS672" s="28"/>
      <c r="AT672" s="71"/>
      <c r="AU672" s="35"/>
      <c r="AV672" s="35"/>
      <c r="AW672" s="35"/>
      <c r="AX672" s="71"/>
      <c r="AY672" s="15"/>
      <c r="AZ672" s="15"/>
      <c r="BA672" s="28"/>
      <c r="BB672" s="71"/>
      <c r="BC672" s="173"/>
      <c r="BD672" s="220"/>
      <c r="BH672" s="221"/>
      <c r="BK672" s="50"/>
      <c r="BL672" s="115"/>
      <c r="BM672" s="43"/>
      <c r="BN672" s="43"/>
      <c r="BO672" s="43"/>
      <c r="BP672" s="115"/>
      <c r="BS672" s="50"/>
      <c r="BT672" s="115"/>
      <c r="BU672" s="222"/>
      <c r="BV672" s="223"/>
      <c r="BZ672" s="221"/>
      <c r="CC672" s="50"/>
      <c r="CD672" s="115"/>
      <c r="CE672" s="43"/>
      <c r="CF672" s="43"/>
      <c r="CG672" s="43"/>
      <c r="CH672" s="115"/>
      <c r="CK672" s="50"/>
      <c r="CL672" s="115"/>
      <c r="CM672" s="222"/>
      <c r="CN672" s="223"/>
      <c r="CR672" s="221"/>
      <c r="CU672" s="50"/>
      <c r="CV672" s="115"/>
      <c r="CW672" s="43"/>
      <c r="CX672" s="43"/>
      <c r="CY672" s="43"/>
      <c r="CZ672" s="115"/>
      <c r="DC672" s="50"/>
      <c r="DD672" s="115"/>
      <c r="DE672" s="222"/>
      <c r="DF672" s="223"/>
      <c r="DJ672" s="221"/>
      <c r="DM672" s="50"/>
      <c r="DN672" s="115"/>
      <c r="DO672" s="43"/>
      <c r="DP672" s="43"/>
      <c r="DQ672" s="43"/>
      <c r="DR672" s="115"/>
      <c r="DU672" s="50"/>
      <c r="DV672" s="115"/>
      <c r="DW672" s="222"/>
      <c r="DX672" s="223"/>
      <c r="EB672" s="221"/>
      <c r="EE672" s="50"/>
      <c r="EF672" s="115"/>
      <c r="EG672" s="43"/>
      <c r="EH672" s="43"/>
      <c r="EI672" s="43"/>
      <c r="EJ672" s="115"/>
      <c r="EM672" s="50"/>
      <c r="EN672" s="115"/>
      <c r="EO672" s="222"/>
      <c r="EP672" s="223"/>
      <c r="ET672" s="221"/>
      <c r="EW672" s="50"/>
      <c r="EX672" s="115"/>
      <c r="EY672" s="43"/>
      <c r="EZ672" s="43"/>
      <c r="FA672" s="43"/>
      <c r="FB672" s="115"/>
      <c r="FE672" s="50"/>
      <c r="FF672" s="115"/>
      <c r="FG672" s="222"/>
      <c r="FH672" s="223"/>
      <c r="FL672" s="221"/>
      <c r="FO672" s="50"/>
      <c r="FP672" s="115"/>
      <c r="FQ672" s="43"/>
      <c r="FR672" s="43"/>
      <c r="FS672" s="43"/>
      <c r="FT672" s="115"/>
      <c r="FW672" s="50"/>
      <c r="FX672" s="115"/>
      <c r="FY672" s="222"/>
      <c r="FZ672" s="223"/>
      <c r="GD672" s="221"/>
      <c r="GG672" s="50"/>
      <c r="GH672" s="115"/>
      <c r="GI672" s="43"/>
      <c r="GJ672" s="43"/>
      <c r="GK672" s="43"/>
      <c r="GL672" s="115"/>
      <c r="GO672" s="50"/>
      <c r="GP672" s="115"/>
      <c r="GQ672" s="222"/>
    </row>
    <row r="673">
      <c r="A673" s="218"/>
      <c r="B673" s="219"/>
      <c r="C673" s="15"/>
      <c r="D673" s="15"/>
      <c r="E673" s="15"/>
      <c r="F673" s="71"/>
      <c r="G673" s="15"/>
      <c r="H673" s="15"/>
      <c r="I673" s="28"/>
      <c r="J673" s="71"/>
      <c r="K673" s="35"/>
      <c r="L673" s="35"/>
      <c r="M673" s="35"/>
      <c r="N673" s="71"/>
      <c r="O673" s="15"/>
      <c r="P673" s="15"/>
      <c r="Q673" s="28"/>
      <c r="R673" s="71"/>
      <c r="S673" s="173"/>
      <c r="T673" s="219"/>
      <c r="U673" s="15"/>
      <c r="V673" s="15"/>
      <c r="W673" s="15"/>
      <c r="X673" s="165"/>
      <c r="Y673" s="15"/>
      <c r="Z673" s="15"/>
      <c r="AA673" s="28"/>
      <c r="AB673" s="71"/>
      <c r="AC673" s="35"/>
      <c r="AD673" s="35"/>
      <c r="AE673" s="35"/>
      <c r="AF673" s="71"/>
      <c r="AG673" s="15"/>
      <c r="AH673" s="15"/>
      <c r="AI673" s="15"/>
      <c r="AJ673" s="71"/>
      <c r="AK673" s="173"/>
      <c r="AL673" s="219"/>
      <c r="AM673" s="15"/>
      <c r="AN673" s="15"/>
      <c r="AO673" s="15"/>
      <c r="AP673" s="165"/>
      <c r="AQ673" s="15"/>
      <c r="AR673" s="15"/>
      <c r="AS673" s="28"/>
      <c r="AT673" s="71"/>
      <c r="AU673" s="35"/>
      <c r="AV673" s="35"/>
      <c r="AW673" s="35"/>
      <c r="AX673" s="71"/>
      <c r="AY673" s="15"/>
      <c r="AZ673" s="15"/>
      <c r="BA673" s="28"/>
      <c r="BB673" s="71"/>
      <c r="BC673" s="173"/>
      <c r="BD673" s="220"/>
      <c r="BH673" s="221"/>
      <c r="BK673" s="50"/>
      <c r="BL673" s="115"/>
      <c r="BM673" s="43"/>
      <c r="BN673" s="43"/>
      <c r="BO673" s="43"/>
      <c r="BP673" s="115"/>
      <c r="BS673" s="50"/>
      <c r="BT673" s="115"/>
      <c r="BU673" s="222"/>
      <c r="BV673" s="223"/>
      <c r="BZ673" s="221"/>
      <c r="CC673" s="50"/>
      <c r="CD673" s="115"/>
      <c r="CE673" s="43"/>
      <c r="CF673" s="43"/>
      <c r="CG673" s="43"/>
      <c r="CH673" s="115"/>
      <c r="CK673" s="50"/>
      <c r="CL673" s="115"/>
      <c r="CM673" s="222"/>
      <c r="CN673" s="223"/>
      <c r="CR673" s="221"/>
      <c r="CU673" s="50"/>
      <c r="CV673" s="115"/>
      <c r="CW673" s="43"/>
      <c r="CX673" s="43"/>
      <c r="CY673" s="43"/>
      <c r="CZ673" s="115"/>
      <c r="DC673" s="50"/>
      <c r="DD673" s="115"/>
      <c r="DE673" s="222"/>
      <c r="DF673" s="223"/>
      <c r="DJ673" s="221"/>
      <c r="DM673" s="50"/>
      <c r="DN673" s="115"/>
      <c r="DO673" s="43"/>
      <c r="DP673" s="43"/>
      <c r="DQ673" s="43"/>
      <c r="DR673" s="115"/>
      <c r="DU673" s="50"/>
      <c r="DV673" s="115"/>
      <c r="DW673" s="222"/>
      <c r="DX673" s="223"/>
      <c r="EB673" s="221"/>
      <c r="EE673" s="50"/>
      <c r="EF673" s="115"/>
      <c r="EG673" s="43"/>
      <c r="EH673" s="43"/>
      <c r="EI673" s="43"/>
      <c r="EJ673" s="115"/>
      <c r="EM673" s="50"/>
      <c r="EN673" s="115"/>
      <c r="EO673" s="222"/>
      <c r="EP673" s="223"/>
      <c r="ET673" s="221"/>
      <c r="EW673" s="50"/>
      <c r="EX673" s="115"/>
      <c r="EY673" s="43"/>
      <c r="EZ673" s="43"/>
      <c r="FA673" s="43"/>
      <c r="FB673" s="115"/>
      <c r="FE673" s="50"/>
      <c r="FF673" s="115"/>
      <c r="FG673" s="222"/>
      <c r="FH673" s="223"/>
      <c r="FL673" s="221"/>
      <c r="FO673" s="50"/>
      <c r="FP673" s="115"/>
      <c r="FQ673" s="43"/>
      <c r="FR673" s="43"/>
      <c r="FS673" s="43"/>
      <c r="FT673" s="115"/>
      <c r="FW673" s="50"/>
      <c r="FX673" s="115"/>
      <c r="FY673" s="222"/>
      <c r="FZ673" s="223"/>
      <c r="GD673" s="221"/>
      <c r="GG673" s="50"/>
      <c r="GH673" s="115"/>
      <c r="GI673" s="43"/>
      <c r="GJ673" s="43"/>
      <c r="GK673" s="43"/>
      <c r="GL673" s="115"/>
      <c r="GO673" s="50"/>
      <c r="GP673" s="115"/>
      <c r="GQ673" s="222"/>
    </row>
    <row r="674">
      <c r="A674" s="218"/>
      <c r="B674" s="219"/>
      <c r="C674" s="15"/>
      <c r="D674" s="15"/>
      <c r="E674" s="15"/>
      <c r="F674" s="71"/>
      <c r="G674" s="15"/>
      <c r="H674" s="15"/>
      <c r="I674" s="28"/>
      <c r="J674" s="71"/>
      <c r="K674" s="35"/>
      <c r="L674" s="35"/>
      <c r="M674" s="35"/>
      <c r="N674" s="71"/>
      <c r="O674" s="15"/>
      <c r="P674" s="15"/>
      <c r="Q674" s="28"/>
      <c r="R674" s="71"/>
      <c r="S674" s="173"/>
      <c r="T674" s="219"/>
      <c r="U674" s="15"/>
      <c r="V674" s="15"/>
      <c r="W674" s="15"/>
      <c r="X674" s="165"/>
      <c r="Y674" s="15"/>
      <c r="Z674" s="15"/>
      <c r="AA674" s="28"/>
      <c r="AB674" s="71"/>
      <c r="AC674" s="35"/>
      <c r="AD674" s="35"/>
      <c r="AE674" s="35"/>
      <c r="AF674" s="71"/>
      <c r="AG674" s="15"/>
      <c r="AH674" s="15"/>
      <c r="AI674" s="15"/>
      <c r="AJ674" s="71"/>
      <c r="AK674" s="173"/>
      <c r="AL674" s="219"/>
      <c r="AM674" s="15"/>
      <c r="AN674" s="15"/>
      <c r="AO674" s="15"/>
      <c r="AP674" s="165"/>
      <c r="AQ674" s="15"/>
      <c r="AR674" s="15"/>
      <c r="AS674" s="28"/>
      <c r="AT674" s="71"/>
      <c r="AU674" s="35"/>
      <c r="AV674" s="35"/>
      <c r="AW674" s="35"/>
      <c r="AX674" s="71"/>
      <c r="AY674" s="15"/>
      <c r="AZ674" s="15"/>
      <c r="BA674" s="28"/>
      <c r="BB674" s="71"/>
      <c r="BC674" s="173"/>
      <c r="BD674" s="220"/>
      <c r="BH674" s="221"/>
      <c r="BK674" s="50"/>
      <c r="BL674" s="115"/>
      <c r="BM674" s="43"/>
      <c r="BN674" s="43"/>
      <c r="BO674" s="43"/>
      <c r="BP674" s="115"/>
      <c r="BS674" s="50"/>
      <c r="BT674" s="115"/>
      <c r="BU674" s="222"/>
      <c r="BV674" s="223"/>
      <c r="BZ674" s="221"/>
      <c r="CC674" s="50"/>
      <c r="CD674" s="115"/>
      <c r="CE674" s="43"/>
      <c r="CF674" s="43"/>
      <c r="CG674" s="43"/>
      <c r="CH674" s="115"/>
      <c r="CK674" s="50"/>
      <c r="CL674" s="115"/>
      <c r="CM674" s="222"/>
      <c r="CN674" s="223"/>
      <c r="CR674" s="221"/>
      <c r="CU674" s="50"/>
      <c r="CV674" s="115"/>
      <c r="CW674" s="43"/>
      <c r="CX674" s="43"/>
      <c r="CY674" s="43"/>
      <c r="CZ674" s="115"/>
      <c r="DC674" s="50"/>
      <c r="DD674" s="115"/>
      <c r="DE674" s="222"/>
      <c r="DF674" s="223"/>
      <c r="DJ674" s="221"/>
      <c r="DM674" s="50"/>
      <c r="DN674" s="115"/>
      <c r="DO674" s="43"/>
      <c r="DP674" s="43"/>
      <c r="DQ674" s="43"/>
      <c r="DR674" s="115"/>
      <c r="DU674" s="50"/>
      <c r="DV674" s="115"/>
      <c r="DW674" s="222"/>
      <c r="DX674" s="223"/>
      <c r="EB674" s="221"/>
      <c r="EE674" s="50"/>
      <c r="EF674" s="115"/>
      <c r="EG674" s="43"/>
      <c r="EH674" s="43"/>
      <c r="EI674" s="43"/>
      <c r="EJ674" s="115"/>
      <c r="EM674" s="50"/>
      <c r="EN674" s="115"/>
      <c r="EO674" s="222"/>
      <c r="EP674" s="223"/>
      <c r="ET674" s="221"/>
      <c r="EW674" s="50"/>
      <c r="EX674" s="115"/>
      <c r="EY674" s="43"/>
      <c r="EZ674" s="43"/>
      <c r="FA674" s="43"/>
      <c r="FB674" s="115"/>
      <c r="FE674" s="50"/>
      <c r="FF674" s="115"/>
      <c r="FG674" s="222"/>
      <c r="FH674" s="223"/>
      <c r="FL674" s="221"/>
      <c r="FO674" s="50"/>
      <c r="FP674" s="115"/>
      <c r="FQ674" s="43"/>
      <c r="FR674" s="43"/>
      <c r="FS674" s="43"/>
      <c r="FT674" s="115"/>
      <c r="FW674" s="50"/>
      <c r="FX674" s="115"/>
      <c r="FY674" s="222"/>
      <c r="FZ674" s="223"/>
      <c r="GD674" s="221"/>
      <c r="GG674" s="50"/>
      <c r="GH674" s="115"/>
      <c r="GI674" s="43"/>
      <c r="GJ674" s="43"/>
      <c r="GK674" s="43"/>
      <c r="GL674" s="115"/>
      <c r="GO674" s="50"/>
      <c r="GP674" s="115"/>
      <c r="GQ674" s="222"/>
    </row>
    <row r="675">
      <c r="A675" s="218"/>
      <c r="B675" s="219"/>
      <c r="C675" s="15"/>
      <c r="D675" s="15"/>
      <c r="E675" s="15"/>
      <c r="F675" s="71"/>
      <c r="G675" s="15"/>
      <c r="H675" s="15"/>
      <c r="I675" s="28"/>
      <c r="J675" s="71"/>
      <c r="K675" s="35"/>
      <c r="L675" s="35"/>
      <c r="M675" s="35"/>
      <c r="N675" s="71"/>
      <c r="O675" s="15"/>
      <c r="P675" s="15"/>
      <c r="Q675" s="28"/>
      <c r="R675" s="71"/>
      <c r="S675" s="173"/>
      <c r="T675" s="219"/>
      <c r="U675" s="15"/>
      <c r="V675" s="15"/>
      <c r="W675" s="15"/>
      <c r="X675" s="165"/>
      <c r="Y675" s="15"/>
      <c r="Z675" s="15"/>
      <c r="AA675" s="28"/>
      <c r="AB675" s="71"/>
      <c r="AC675" s="35"/>
      <c r="AD675" s="35"/>
      <c r="AE675" s="35"/>
      <c r="AF675" s="71"/>
      <c r="AG675" s="15"/>
      <c r="AH675" s="15"/>
      <c r="AI675" s="15"/>
      <c r="AJ675" s="71"/>
      <c r="AK675" s="173"/>
      <c r="AL675" s="219"/>
      <c r="AM675" s="15"/>
      <c r="AN675" s="15"/>
      <c r="AO675" s="15"/>
      <c r="AP675" s="165"/>
      <c r="AQ675" s="15"/>
      <c r="AR675" s="15"/>
      <c r="AS675" s="28"/>
      <c r="AT675" s="71"/>
      <c r="AU675" s="35"/>
      <c r="AV675" s="35"/>
      <c r="AW675" s="35"/>
      <c r="AX675" s="71"/>
      <c r="AY675" s="15"/>
      <c r="AZ675" s="15"/>
      <c r="BA675" s="28"/>
      <c r="BB675" s="71"/>
      <c r="BC675" s="173"/>
      <c r="BD675" s="220"/>
      <c r="BH675" s="221"/>
      <c r="BK675" s="50"/>
      <c r="BL675" s="115"/>
      <c r="BM675" s="43"/>
      <c r="BN675" s="43"/>
      <c r="BO675" s="43"/>
      <c r="BP675" s="115"/>
      <c r="BS675" s="50"/>
      <c r="BT675" s="115"/>
      <c r="BU675" s="222"/>
      <c r="BV675" s="223"/>
      <c r="BZ675" s="221"/>
      <c r="CC675" s="50"/>
      <c r="CD675" s="115"/>
      <c r="CE675" s="43"/>
      <c r="CF675" s="43"/>
      <c r="CG675" s="43"/>
      <c r="CH675" s="115"/>
      <c r="CK675" s="50"/>
      <c r="CL675" s="115"/>
      <c r="CM675" s="222"/>
      <c r="CN675" s="223"/>
      <c r="CR675" s="221"/>
      <c r="CU675" s="50"/>
      <c r="CV675" s="115"/>
      <c r="CW675" s="43"/>
      <c r="CX675" s="43"/>
      <c r="CY675" s="43"/>
      <c r="CZ675" s="115"/>
      <c r="DC675" s="50"/>
      <c r="DD675" s="115"/>
      <c r="DE675" s="222"/>
      <c r="DF675" s="223"/>
      <c r="DJ675" s="221"/>
      <c r="DM675" s="50"/>
      <c r="DN675" s="115"/>
      <c r="DO675" s="43"/>
      <c r="DP675" s="43"/>
      <c r="DQ675" s="43"/>
      <c r="DR675" s="115"/>
      <c r="DU675" s="50"/>
      <c r="DV675" s="115"/>
      <c r="DW675" s="222"/>
      <c r="DX675" s="223"/>
      <c r="EB675" s="221"/>
      <c r="EE675" s="50"/>
      <c r="EF675" s="115"/>
      <c r="EG675" s="43"/>
      <c r="EH675" s="43"/>
      <c r="EI675" s="43"/>
      <c r="EJ675" s="115"/>
      <c r="EM675" s="50"/>
      <c r="EN675" s="115"/>
      <c r="EO675" s="222"/>
      <c r="EP675" s="223"/>
      <c r="ET675" s="221"/>
      <c r="EW675" s="50"/>
      <c r="EX675" s="115"/>
      <c r="EY675" s="43"/>
      <c r="EZ675" s="43"/>
      <c r="FA675" s="43"/>
      <c r="FB675" s="115"/>
      <c r="FE675" s="50"/>
      <c r="FF675" s="115"/>
      <c r="FG675" s="222"/>
      <c r="FH675" s="223"/>
      <c r="FL675" s="221"/>
      <c r="FO675" s="50"/>
      <c r="FP675" s="115"/>
      <c r="FQ675" s="43"/>
      <c r="FR675" s="43"/>
      <c r="FS675" s="43"/>
      <c r="FT675" s="115"/>
      <c r="FW675" s="50"/>
      <c r="FX675" s="115"/>
      <c r="FY675" s="222"/>
      <c r="FZ675" s="223"/>
      <c r="GD675" s="221"/>
      <c r="GG675" s="50"/>
      <c r="GH675" s="115"/>
      <c r="GI675" s="43"/>
      <c r="GJ675" s="43"/>
      <c r="GK675" s="43"/>
      <c r="GL675" s="115"/>
      <c r="GO675" s="50"/>
      <c r="GP675" s="115"/>
      <c r="GQ675" s="222"/>
    </row>
    <row r="676">
      <c r="A676" s="218"/>
      <c r="B676" s="219"/>
      <c r="C676" s="15"/>
      <c r="D676" s="15"/>
      <c r="E676" s="15"/>
      <c r="F676" s="71"/>
      <c r="G676" s="15"/>
      <c r="H676" s="15"/>
      <c r="I676" s="28"/>
      <c r="J676" s="71"/>
      <c r="K676" s="35"/>
      <c r="L676" s="35"/>
      <c r="M676" s="35"/>
      <c r="N676" s="71"/>
      <c r="O676" s="15"/>
      <c r="P676" s="15"/>
      <c r="Q676" s="28"/>
      <c r="R676" s="71"/>
      <c r="S676" s="173"/>
      <c r="T676" s="219"/>
      <c r="U676" s="15"/>
      <c r="V676" s="15"/>
      <c r="W676" s="15"/>
      <c r="X676" s="165"/>
      <c r="Y676" s="15"/>
      <c r="Z676" s="15"/>
      <c r="AA676" s="28"/>
      <c r="AB676" s="71"/>
      <c r="AC676" s="35"/>
      <c r="AD676" s="35"/>
      <c r="AE676" s="35"/>
      <c r="AF676" s="71"/>
      <c r="AG676" s="15"/>
      <c r="AH676" s="15"/>
      <c r="AI676" s="15"/>
      <c r="AJ676" s="71"/>
      <c r="AK676" s="173"/>
      <c r="AL676" s="219"/>
      <c r="AM676" s="15"/>
      <c r="AN676" s="15"/>
      <c r="AO676" s="15"/>
      <c r="AP676" s="165"/>
      <c r="AQ676" s="15"/>
      <c r="AR676" s="15"/>
      <c r="AS676" s="28"/>
      <c r="AT676" s="71"/>
      <c r="AU676" s="35"/>
      <c r="AV676" s="35"/>
      <c r="AW676" s="35"/>
      <c r="AX676" s="71"/>
      <c r="AY676" s="15"/>
      <c r="AZ676" s="15"/>
      <c r="BA676" s="28"/>
      <c r="BB676" s="71"/>
      <c r="BC676" s="173"/>
      <c r="BD676" s="220"/>
      <c r="BH676" s="221"/>
      <c r="BK676" s="50"/>
      <c r="BL676" s="115"/>
      <c r="BM676" s="43"/>
      <c r="BN676" s="43"/>
      <c r="BO676" s="43"/>
      <c r="BP676" s="115"/>
      <c r="BS676" s="50"/>
      <c r="BT676" s="115"/>
      <c r="BU676" s="222"/>
      <c r="BV676" s="223"/>
      <c r="BZ676" s="221"/>
      <c r="CC676" s="50"/>
      <c r="CD676" s="115"/>
      <c r="CE676" s="43"/>
      <c r="CF676" s="43"/>
      <c r="CG676" s="43"/>
      <c r="CH676" s="115"/>
      <c r="CK676" s="50"/>
      <c r="CL676" s="115"/>
      <c r="CM676" s="222"/>
      <c r="CN676" s="223"/>
      <c r="CR676" s="221"/>
      <c r="CU676" s="50"/>
      <c r="CV676" s="115"/>
      <c r="CW676" s="43"/>
      <c r="CX676" s="43"/>
      <c r="CY676" s="43"/>
      <c r="CZ676" s="115"/>
      <c r="DC676" s="50"/>
      <c r="DD676" s="115"/>
      <c r="DE676" s="222"/>
      <c r="DF676" s="223"/>
      <c r="DJ676" s="221"/>
      <c r="DM676" s="50"/>
      <c r="DN676" s="115"/>
      <c r="DO676" s="43"/>
      <c r="DP676" s="43"/>
      <c r="DQ676" s="43"/>
      <c r="DR676" s="115"/>
      <c r="DU676" s="50"/>
      <c r="DV676" s="115"/>
      <c r="DW676" s="222"/>
      <c r="DX676" s="223"/>
      <c r="EB676" s="221"/>
      <c r="EE676" s="50"/>
      <c r="EF676" s="115"/>
      <c r="EG676" s="43"/>
      <c r="EH676" s="43"/>
      <c r="EI676" s="43"/>
      <c r="EJ676" s="115"/>
      <c r="EM676" s="50"/>
      <c r="EN676" s="115"/>
      <c r="EO676" s="222"/>
      <c r="EP676" s="223"/>
      <c r="ET676" s="221"/>
      <c r="EW676" s="50"/>
      <c r="EX676" s="115"/>
      <c r="EY676" s="43"/>
      <c r="EZ676" s="43"/>
      <c r="FA676" s="43"/>
      <c r="FB676" s="115"/>
      <c r="FE676" s="50"/>
      <c r="FF676" s="115"/>
      <c r="FG676" s="222"/>
      <c r="FH676" s="223"/>
      <c r="FL676" s="221"/>
      <c r="FO676" s="50"/>
      <c r="FP676" s="115"/>
      <c r="FQ676" s="43"/>
      <c r="FR676" s="43"/>
      <c r="FS676" s="43"/>
      <c r="FT676" s="115"/>
      <c r="FW676" s="50"/>
      <c r="FX676" s="115"/>
      <c r="FY676" s="222"/>
      <c r="FZ676" s="223"/>
      <c r="GD676" s="221"/>
      <c r="GG676" s="50"/>
      <c r="GH676" s="115"/>
      <c r="GI676" s="43"/>
      <c r="GJ676" s="43"/>
      <c r="GK676" s="43"/>
      <c r="GL676" s="115"/>
      <c r="GO676" s="50"/>
      <c r="GP676" s="115"/>
      <c r="GQ676" s="222"/>
    </row>
    <row r="677">
      <c r="A677" s="218"/>
      <c r="B677" s="219"/>
      <c r="C677" s="15"/>
      <c r="D677" s="15"/>
      <c r="E677" s="15"/>
      <c r="F677" s="71"/>
      <c r="G677" s="15"/>
      <c r="H677" s="15"/>
      <c r="I677" s="28"/>
      <c r="J677" s="71"/>
      <c r="K677" s="35"/>
      <c r="L677" s="35"/>
      <c r="M677" s="35"/>
      <c r="N677" s="71"/>
      <c r="O677" s="15"/>
      <c r="P677" s="15"/>
      <c r="Q677" s="28"/>
      <c r="R677" s="71"/>
      <c r="S677" s="173"/>
      <c r="T677" s="219"/>
      <c r="U677" s="15"/>
      <c r="V677" s="15"/>
      <c r="W677" s="15"/>
      <c r="X677" s="165"/>
      <c r="Y677" s="15"/>
      <c r="Z677" s="15"/>
      <c r="AA677" s="28"/>
      <c r="AB677" s="71"/>
      <c r="AC677" s="35"/>
      <c r="AD677" s="35"/>
      <c r="AE677" s="35"/>
      <c r="AF677" s="71"/>
      <c r="AG677" s="15"/>
      <c r="AH677" s="15"/>
      <c r="AI677" s="15"/>
      <c r="AJ677" s="71"/>
      <c r="AK677" s="173"/>
      <c r="AL677" s="219"/>
      <c r="AM677" s="15"/>
      <c r="AN677" s="15"/>
      <c r="AO677" s="15"/>
      <c r="AP677" s="165"/>
      <c r="AQ677" s="15"/>
      <c r="AR677" s="15"/>
      <c r="AS677" s="28"/>
      <c r="AT677" s="71"/>
      <c r="AU677" s="35"/>
      <c r="AV677" s="35"/>
      <c r="AW677" s="35"/>
      <c r="AX677" s="71"/>
      <c r="AY677" s="15"/>
      <c r="AZ677" s="15"/>
      <c r="BA677" s="28"/>
      <c r="BB677" s="71"/>
      <c r="BC677" s="173"/>
      <c r="BD677" s="220"/>
      <c r="BH677" s="221"/>
      <c r="BK677" s="50"/>
      <c r="BL677" s="115"/>
      <c r="BM677" s="43"/>
      <c r="BN677" s="43"/>
      <c r="BO677" s="43"/>
      <c r="BP677" s="115"/>
      <c r="BS677" s="50"/>
      <c r="BT677" s="115"/>
      <c r="BU677" s="222"/>
      <c r="BV677" s="223"/>
      <c r="BZ677" s="221"/>
      <c r="CC677" s="50"/>
      <c r="CD677" s="115"/>
      <c r="CE677" s="43"/>
      <c r="CF677" s="43"/>
      <c r="CG677" s="43"/>
      <c r="CH677" s="115"/>
      <c r="CK677" s="50"/>
      <c r="CL677" s="115"/>
      <c r="CM677" s="222"/>
      <c r="CN677" s="223"/>
      <c r="CR677" s="221"/>
      <c r="CU677" s="50"/>
      <c r="CV677" s="115"/>
      <c r="CW677" s="43"/>
      <c r="CX677" s="43"/>
      <c r="CY677" s="43"/>
      <c r="CZ677" s="115"/>
      <c r="DC677" s="50"/>
      <c r="DD677" s="115"/>
      <c r="DE677" s="222"/>
      <c r="DF677" s="223"/>
      <c r="DJ677" s="221"/>
      <c r="DM677" s="50"/>
      <c r="DN677" s="115"/>
      <c r="DO677" s="43"/>
      <c r="DP677" s="43"/>
      <c r="DQ677" s="43"/>
      <c r="DR677" s="115"/>
      <c r="DU677" s="50"/>
      <c r="DV677" s="115"/>
      <c r="DW677" s="222"/>
      <c r="DX677" s="223"/>
      <c r="EB677" s="221"/>
      <c r="EE677" s="50"/>
      <c r="EF677" s="115"/>
      <c r="EG677" s="43"/>
      <c r="EH677" s="43"/>
      <c r="EI677" s="43"/>
      <c r="EJ677" s="115"/>
      <c r="EM677" s="50"/>
      <c r="EN677" s="115"/>
      <c r="EO677" s="222"/>
      <c r="EP677" s="223"/>
      <c r="ET677" s="221"/>
      <c r="EW677" s="50"/>
      <c r="EX677" s="115"/>
      <c r="EY677" s="43"/>
      <c r="EZ677" s="43"/>
      <c r="FA677" s="43"/>
      <c r="FB677" s="115"/>
      <c r="FE677" s="50"/>
      <c r="FF677" s="115"/>
      <c r="FG677" s="222"/>
      <c r="FH677" s="223"/>
      <c r="FL677" s="221"/>
      <c r="FO677" s="50"/>
      <c r="FP677" s="115"/>
      <c r="FQ677" s="43"/>
      <c r="FR677" s="43"/>
      <c r="FS677" s="43"/>
      <c r="FT677" s="115"/>
      <c r="FW677" s="50"/>
      <c r="FX677" s="115"/>
      <c r="FY677" s="222"/>
      <c r="FZ677" s="223"/>
      <c r="GD677" s="221"/>
      <c r="GG677" s="50"/>
      <c r="GH677" s="115"/>
      <c r="GI677" s="43"/>
      <c r="GJ677" s="43"/>
      <c r="GK677" s="43"/>
      <c r="GL677" s="115"/>
      <c r="GO677" s="50"/>
      <c r="GP677" s="115"/>
      <c r="GQ677" s="222"/>
    </row>
    <row r="678">
      <c r="A678" s="218"/>
      <c r="B678" s="219"/>
      <c r="C678" s="15"/>
      <c r="D678" s="15"/>
      <c r="E678" s="15"/>
      <c r="F678" s="71"/>
      <c r="G678" s="15"/>
      <c r="H678" s="15"/>
      <c r="I678" s="28"/>
      <c r="J678" s="71"/>
      <c r="K678" s="35"/>
      <c r="L678" s="35"/>
      <c r="M678" s="35"/>
      <c r="N678" s="71"/>
      <c r="O678" s="15"/>
      <c r="P678" s="15"/>
      <c r="Q678" s="28"/>
      <c r="R678" s="71"/>
      <c r="S678" s="173"/>
      <c r="T678" s="219"/>
      <c r="U678" s="15"/>
      <c r="V678" s="15"/>
      <c r="W678" s="15"/>
      <c r="X678" s="165"/>
      <c r="Y678" s="15"/>
      <c r="Z678" s="15"/>
      <c r="AA678" s="28"/>
      <c r="AB678" s="71"/>
      <c r="AC678" s="35"/>
      <c r="AD678" s="35"/>
      <c r="AE678" s="35"/>
      <c r="AF678" s="71"/>
      <c r="AG678" s="15"/>
      <c r="AH678" s="15"/>
      <c r="AI678" s="15"/>
      <c r="AJ678" s="71"/>
      <c r="AK678" s="173"/>
      <c r="AL678" s="219"/>
      <c r="AM678" s="15"/>
      <c r="AN678" s="15"/>
      <c r="AO678" s="15"/>
      <c r="AP678" s="165"/>
      <c r="AQ678" s="15"/>
      <c r="AR678" s="15"/>
      <c r="AS678" s="28"/>
      <c r="AT678" s="71"/>
      <c r="AU678" s="35"/>
      <c r="AV678" s="35"/>
      <c r="AW678" s="35"/>
      <c r="AX678" s="71"/>
      <c r="AY678" s="15"/>
      <c r="AZ678" s="15"/>
      <c r="BA678" s="28"/>
      <c r="BB678" s="71"/>
      <c r="BC678" s="173"/>
      <c r="BD678" s="220"/>
      <c r="BH678" s="221"/>
      <c r="BK678" s="50"/>
      <c r="BL678" s="115"/>
      <c r="BM678" s="43"/>
      <c r="BN678" s="43"/>
      <c r="BO678" s="43"/>
      <c r="BP678" s="115"/>
      <c r="BS678" s="50"/>
      <c r="BT678" s="115"/>
      <c r="BU678" s="222"/>
      <c r="BV678" s="223"/>
      <c r="BZ678" s="221"/>
      <c r="CC678" s="50"/>
      <c r="CD678" s="115"/>
      <c r="CE678" s="43"/>
      <c r="CF678" s="43"/>
      <c r="CG678" s="43"/>
      <c r="CH678" s="115"/>
      <c r="CK678" s="50"/>
      <c r="CL678" s="115"/>
      <c r="CM678" s="222"/>
      <c r="CN678" s="223"/>
      <c r="CR678" s="221"/>
      <c r="CU678" s="50"/>
      <c r="CV678" s="115"/>
      <c r="CW678" s="43"/>
      <c r="CX678" s="43"/>
      <c r="CY678" s="43"/>
      <c r="CZ678" s="115"/>
      <c r="DC678" s="50"/>
      <c r="DD678" s="115"/>
      <c r="DE678" s="222"/>
      <c r="DF678" s="223"/>
      <c r="DJ678" s="221"/>
      <c r="DM678" s="50"/>
      <c r="DN678" s="115"/>
      <c r="DO678" s="43"/>
      <c r="DP678" s="43"/>
      <c r="DQ678" s="43"/>
      <c r="DR678" s="115"/>
      <c r="DU678" s="50"/>
      <c r="DV678" s="115"/>
      <c r="DW678" s="222"/>
      <c r="DX678" s="223"/>
      <c r="EB678" s="221"/>
      <c r="EE678" s="50"/>
      <c r="EF678" s="115"/>
      <c r="EG678" s="43"/>
      <c r="EH678" s="43"/>
      <c r="EI678" s="43"/>
      <c r="EJ678" s="115"/>
      <c r="EM678" s="50"/>
      <c r="EN678" s="115"/>
      <c r="EO678" s="222"/>
      <c r="EP678" s="223"/>
      <c r="ET678" s="221"/>
      <c r="EW678" s="50"/>
      <c r="EX678" s="115"/>
      <c r="EY678" s="43"/>
      <c r="EZ678" s="43"/>
      <c r="FA678" s="43"/>
      <c r="FB678" s="115"/>
      <c r="FE678" s="50"/>
      <c r="FF678" s="115"/>
      <c r="FG678" s="222"/>
      <c r="FH678" s="223"/>
      <c r="FL678" s="221"/>
      <c r="FO678" s="50"/>
      <c r="FP678" s="115"/>
      <c r="FQ678" s="43"/>
      <c r="FR678" s="43"/>
      <c r="FS678" s="43"/>
      <c r="FT678" s="115"/>
      <c r="FW678" s="50"/>
      <c r="FX678" s="115"/>
      <c r="FY678" s="222"/>
      <c r="FZ678" s="223"/>
      <c r="GD678" s="221"/>
      <c r="GG678" s="50"/>
      <c r="GH678" s="115"/>
      <c r="GI678" s="43"/>
      <c r="GJ678" s="43"/>
      <c r="GK678" s="43"/>
      <c r="GL678" s="115"/>
      <c r="GO678" s="50"/>
      <c r="GP678" s="115"/>
      <c r="GQ678" s="222"/>
    </row>
    <row r="679">
      <c r="A679" s="218"/>
      <c r="B679" s="219"/>
      <c r="C679" s="15"/>
      <c r="D679" s="15"/>
      <c r="E679" s="15"/>
      <c r="F679" s="71"/>
      <c r="G679" s="15"/>
      <c r="H679" s="15"/>
      <c r="I679" s="28"/>
      <c r="J679" s="71"/>
      <c r="K679" s="35"/>
      <c r="L679" s="35"/>
      <c r="M679" s="35"/>
      <c r="N679" s="71"/>
      <c r="O679" s="15"/>
      <c r="P679" s="15"/>
      <c r="Q679" s="28"/>
      <c r="R679" s="71"/>
      <c r="S679" s="173"/>
      <c r="T679" s="219"/>
      <c r="U679" s="15"/>
      <c r="V679" s="15"/>
      <c r="W679" s="15"/>
      <c r="X679" s="165"/>
      <c r="Y679" s="15"/>
      <c r="Z679" s="15"/>
      <c r="AA679" s="28"/>
      <c r="AB679" s="71"/>
      <c r="AC679" s="35"/>
      <c r="AD679" s="35"/>
      <c r="AE679" s="35"/>
      <c r="AF679" s="71"/>
      <c r="AG679" s="15"/>
      <c r="AH679" s="15"/>
      <c r="AI679" s="15"/>
      <c r="AJ679" s="71"/>
      <c r="AK679" s="173"/>
      <c r="AL679" s="219"/>
      <c r="AM679" s="15"/>
      <c r="AN679" s="15"/>
      <c r="AO679" s="15"/>
      <c r="AP679" s="165"/>
      <c r="AQ679" s="15"/>
      <c r="AR679" s="15"/>
      <c r="AS679" s="28"/>
      <c r="AT679" s="71"/>
      <c r="AU679" s="35"/>
      <c r="AV679" s="35"/>
      <c r="AW679" s="35"/>
      <c r="AX679" s="71"/>
      <c r="AY679" s="15"/>
      <c r="AZ679" s="15"/>
      <c r="BA679" s="28"/>
      <c r="BB679" s="71"/>
      <c r="BC679" s="173"/>
      <c r="BD679" s="220"/>
      <c r="BH679" s="221"/>
      <c r="BK679" s="50"/>
      <c r="BL679" s="115"/>
      <c r="BM679" s="43"/>
      <c r="BN679" s="43"/>
      <c r="BO679" s="43"/>
      <c r="BP679" s="115"/>
      <c r="BS679" s="50"/>
      <c r="BT679" s="115"/>
      <c r="BU679" s="222"/>
      <c r="BV679" s="223"/>
      <c r="BZ679" s="221"/>
      <c r="CC679" s="50"/>
      <c r="CD679" s="115"/>
      <c r="CE679" s="43"/>
      <c r="CF679" s="43"/>
      <c r="CG679" s="43"/>
      <c r="CH679" s="115"/>
      <c r="CK679" s="50"/>
      <c r="CL679" s="115"/>
      <c r="CM679" s="222"/>
      <c r="CN679" s="223"/>
      <c r="CR679" s="221"/>
      <c r="CU679" s="50"/>
      <c r="CV679" s="115"/>
      <c r="CW679" s="43"/>
      <c r="CX679" s="43"/>
      <c r="CY679" s="43"/>
      <c r="CZ679" s="115"/>
      <c r="DC679" s="50"/>
      <c r="DD679" s="115"/>
      <c r="DE679" s="222"/>
      <c r="DF679" s="223"/>
      <c r="DJ679" s="221"/>
      <c r="DM679" s="50"/>
      <c r="DN679" s="115"/>
      <c r="DO679" s="43"/>
      <c r="DP679" s="43"/>
      <c r="DQ679" s="43"/>
      <c r="DR679" s="115"/>
      <c r="DU679" s="50"/>
      <c r="DV679" s="115"/>
      <c r="DW679" s="222"/>
      <c r="DX679" s="223"/>
      <c r="EB679" s="221"/>
      <c r="EE679" s="50"/>
      <c r="EF679" s="115"/>
      <c r="EG679" s="43"/>
      <c r="EH679" s="43"/>
      <c r="EI679" s="43"/>
      <c r="EJ679" s="115"/>
      <c r="EM679" s="50"/>
      <c r="EN679" s="115"/>
      <c r="EO679" s="222"/>
      <c r="EP679" s="223"/>
      <c r="ET679" s="221"/>
      <c r="EW679" s="50"/>
      <c r="EX679" s="115"/>
      <c r="EY679" s="43"/>
      <c r="EZ679" s="43"/>
      <c r="FA679" s="43"/>
      <c r="FB679" s="115"/>
      <c r="FE679" s="50"/>
      <c r="FF679" s="115"/>
      <c r="FG679" s="222"/>
      <c r="FH679" s="223"/>
      <c r="FL679" s="221"/>
      <c r="FO679" s="50"/>
      <c r="FP679" s="115"/>
      <c r="FQ679" s="43"/>
      <c r="FR679" s="43"/>
      <c r="FS679" s="43"/>
      <c r="FT679" s="115"/>
      <c r="FW679" s="50"/>
      <c r="FX679" s="115"/>
      <c r="FY679" s="222"/>
      <c r="FZ679" s="223"/>
      <c r="GD679" s="221"/>
      <c r="GG679" s="50"/>
      <c r="GH679" s="115"/>
      <c r="GI679" s="43"/>
      <c r="GJ679" s="43"/>
      <c r="GK679" s="43"/>
      <c r="GL679" s="115"/>
      <c r="GO679" s="50"/>
      <c r="GP679" s="115"/>
      <c r="GQ679" s="222"/>
    </row>
    <row r="680">
      <c r="A680" s="218"/>
      <c r="B680" s="219"/>
      <c r="C680" s="15"/>
      <c r="D680" s="15"/>
      <c r="E680" s="15"/>
      <c r="F680" s="71"/>
      <c r="G680" s="15"/>
      <c r="H680" s="15"/>
      <c r="I680" s="28"/>
      <c r="J680" s="71"/>
      <c r="K680" s="35"/>
      <c r="L680" s="35"/>
      <c r="M680" s="35"/>
      <c r="N680" s="71"/>
      <c r="O680" s="15"/>
      <c r="P680" s="15"/>
      <c r="Q680" s="28"/>
      <c r="R680" s="71"/>
      <c r="S680" s="173"/>
      <c r="T680" s="219"/>
      <c r="U680" s="15"/>
      <c r="V680" s="15"/>
      <c r="W680" s="15"/>
      <c r="X680" s="165"/>
      <c r="Y680" s="15"/>
      <c r="Z680" s="15"/>
      <c r="AA680" s="28"/>
      <c r="AB680" s="71"/>
      <c r="AC680" s="35"/>
      <c r="AD680" s="35"/>
      <c r="AE680" s="35"/>
      <c r="AF680" s="71"/>
      <c r="AG680" s="15"/>
      <c r="AH680" s="15"/>
      <c r="AI680" s="15"/>
      <c r="AJ680" s="71"/>
      <c r="AK680" s="173"/>
      <c r="AL680" s="219"/>
      <c r="AM680" s="15"/>
      <c r="AN680" s="15"/>
      <c r="AO680" s="15"/>
      <c r="AP680" s="165"/>
      <c r="AQ680" s="15"/>
      <c r="AR680" s="15"/>
      <c r="AS680" s="28"/>
      <c r="AT680" s="71"/>
      <c r="AU680" s="35"/>
      <c r="AV680" s="35"/>
      <c r="AW680" s="35"/>
      <c r="AX680" s="71"/>
      <c r="AY680" s="15"/>
      <c r="AZ680" s="15"/>
      <c r="BA680" s="28"/>
      <c r="BB680" s="71"/>
      <c r="BC680" s="173"/>
      <c r="BD680" s="220"/>
      <c r="BH680" s="221"/>
      <c r="BK680" s="50"/>
      <c r="BL680" s="115"/>
      <c r="BM680" s="43"/>
      <c r="BN680" s="43"/>
      <c r="BO680" s="43"/>
      <c r="BP680" s="115"/>
      <c r="BS680" s="50"/>
      <c r="BT680" s="115"/>
      <c r="BU680" s="222"/>
      <c r="BV680" s="223"/>
      <c r="BZ680" s="221"/>
      <c r="CC680" s="50"/>
      <c r="CD680" s="115"/>
      <c r="CE680" s="43"/>
      <c r="CF680" s="43"/>
      <c r="CG680" s="43"/>
      <c r="CH680" s="115"/>
      <c r="CK680" s="50"/>
      <c r="CL680" s="115"/>
      <c r="CM680" s="222"/>
      <c r="CN680" s="223"/>
      <c r="CR680" s="221"/>
      <c r="CU680" s="50"/>
      <c r="CV680" s="115"/>
      <c r="CW680" s="43"/>
      <c r="CX680" s="43"/>
      <c r="CY680" s="43"/>
      <c r="CZ680" s="115"/>
      <c r="DC680" s="50"/>
      <c r="DD680" s="115"/>
      <c r="DE680" s="222"/>
      <c r="DF680" s="223"/>
      <c r="DJ680" s="221"/>
      <c r="DM680" s="50"/>
      <c r="DN680" s="115"/>
      <c r="DO680" s="43"/>
      <c r="DP680" s="43"/>
      <c r="DQ680" s="43"/>
      <c r="DR680" s="115"/>
      <c r="DU680" s="50"/>
      <c r="DV680" s="115"/>
      <c r="DW680" s="222"/>
      <c r="DX680" s="223"/>
      <c r="EB680" s="221"/>
      <c r="EE680" s="50"/>
      <c r="EF680" s="115"/>
      <c r="EG680" s="43"/>
      <c r="EH680" s="43"/>
      <c r="EI680" s="43"/>
      <c r="EJ680" s="115"/>
      <c r="EM680" s="50"/>
      <c r="EN680" s="115"/>
      <c r="EO680" s="222"/>
      <c r="EP680" s="223"/>
      <c r="ET680" s="221"/>
      <c r="EW680" s="50"/>
      <c r="EX680" s="115"/>
      <c r="EY680" s="43"/>
      <c r="EZ680" s="43"/>
      <c r="FA680" s="43"/>
      <c r="FB680" s="115"/>
      <c r="FE680" s="50"/>
      <c r="FF680" s="115"/>
      <c r="FG680" s="222"/>
      <c r="FH680" s="223"/>
      <c r="FL680" s="221"/>
      <c r="FO680" s="50"/>
      <c r="FP680" s="115"/>
      <c r="FQ680" s="43"/>
      <c r="FR680" s="43"/>
      <c r="FS680" s="43"/>
      <c r="FT680" s="115"/>
      <c r="FW680" s="50"/>
      <c r="FX680" s="115"/>
      <c r="FY680" s="222"/>
      <c r="FZ680" s="223"/>
      <c r="GD680" s="221"/>
      <c r="GG680" s="50"/>
      <c r="GH680" s="115"/>
      <c r="GI680" s="43"/>
      <c r="GJ680" s="43"/>
      <c r="GK680" s="43"/>
      <c r="GL680" s="115"/>
      <c r="GO680" s="50"/>
      <c r="GP680" s="115"/>
      <c r="GQ680" s="222"/>
    </row>
    <row r="681">
      <c r="A681" s="218"/>
      <c r="B681" s="219"/>
      <c r="C681" s="15"/>
      <c r="D681" s="15"/>
      <c r="E681" s="15"/>
      <c r="F681" s="71"/>
      <c r="G681" s="15"/>
      <c r="H681" s="15"/>
      <c r="I681" s="28"/>
      <c r="J681" s="71"/>
      <c r="K681" s="35"/>
      <c r="L681" s="35"/>
      <c r="M681" s="35"/>
      <c r="N681" s="71"/>
      <c r="O681" s="15"/>
      <c r="P681" s="15"/>
      <c r="Q681" s="28"/>
      <c r="R681" s="71"/>
      <c r="S681" s="173"/>
      <c r="T681" s="219"/>
      <c r="U681" s="15"/>
      <c r="V681" s="15"/>
      <c r="W681" s="15"/>
      <c r="X681" s="165"/>
      <c r="Y681" s="15"/>
      <c r="Z681" s="15"/>
      <c r="AA681" s="28"/>
      <c r="AB681" s="71"/>
      <c r="AC681" s="35"/>
      <c r="AD681" s="35"/>
      <c r="AE681" s="35"/>
      <c r="AF681" s="71"/>
      <c r="AG681" s="15"/>
      <c r="AH681" s="15"/>
      <c r="AI681" s="15"/>
      <c r="AJ681" s="71"/>
      <c r="AK681" s="173"/>
      <c r="AL681" s="219"/>
      <c r="AM681" s="15"/>
      <c r="AN681" s="15"/>
      <c r="AO681" s="15"/>
      <c r="AP681" s="165"/>
      <c r="AQ681" s="15"/>
      <c r="AR681" s="15"/>
      <c r="AS681" s="28"/>
      <c r="AT681" s="71"/>
      <c r="AU681" s="35"/>
      <c r="AV681" s="35"/>
      <c r="AW681" s="35"/>
      <c r="AX681" s="71"/>
      <c r="AY681" s="15"/>
      <c r="AZ681" s="15"/>
      <c r="BA681" s="28"/>
      <c r="BB681" s="71"/>
      <c r="BC681" s="173"/>
      <c r="BD681" s="220"/>
      <c r="BH681" s="221"/>
      <c r="BK681" s="50"/>
      <c r="BL681" s="115"/>
      <c r="BM681" s="43"/>
      <c r="BN681" s="43"/>
      <c r="BO681" s="43"/>
      <c r="BP681" s="115"/>
      <c r="BS681" s="50"/>
      <c r="BT681" s="115"/>
      <c r="BU681" s="222"/>
      <c r="BV681" s="223"/>
      <c r="BZ681" s="221"/>
      <c r="CC681" s="50"/>
      <c r="CD681" s="115"/>
      <c r="CE681" s="43"/>
      <c r="CF681" s="43"/>
      <c r="CG681" s="43"/>
      <c r="CH681" s="115"/>
      <c r="CK681" s="50"/>
      <c r="CL681" s="115"/>
      <c r="CM681" s="222"/>
      <c r="CN681" s="223"/>
      <c r="CR681" s="221"/>
      <c r="CU681" s="50"/>
      <c r="CV681" s="115"/>
      <c r="CW681" s="43"/>
      <c r="CX681" s="43"/>
      <c r="CY681" s="43"/>
      <c r="CZ681" s="115"/>
      <c r="DC681" s="50"/>
      <c r="DD681" s="115"/>
      <c r="DE681" s="222"/>
      <c r="DF681" s="223"/>
      <c r="DJ681" s="221"/>
      <c r="DM681" s="50"/>
      <c r="DN681" s="115"/>
      <c r="DO681" s="43"/>
      <c r="DP681" s="43"/>
      <c r="DQ681" s="43"/>
      <c r="DR681" s="115"/>
      <c r="DU681" s="50"/>
      <c r="DV681" s="115"/>
      <c r="DW681" s="222"/>
      <c r="DX681" s="223"/>
      <c r="EB681" s="221"/>
      <c r="EE681" s="50"/>
      <c r="EF681" s="115"/>
      <c r="EG681" s="43"/>
      <c r="EH681" s="43"/>
      <c r="EI681" s="43"/>
      <c r="EJ681" s="115"/>
      <c r="EM681" s="50"/>
      <c r="EN681" s="115"/>
      <c r="EO681" s="222"/>
      <c r="EP681" s="223"/>
      <c r="ET681" s="221"/>
      <c r="EW681" s="50"/>
      <c r="EX681" s="115"/>
      <c r="EY681" s="43"/>
      <c r="EZ681" s="43"/>
      <c r="FA681" s="43"/>
      <c r="FB681" s="115"/>
      <c r="FE681" s="50"/>
      <c r="FF681" s="115"/>
      <c r="FG681" s="222"/>
      <c r="FH681" s="223"/>
      <c r="FL681" s="221"/>
      <c r="FO681" s="50"/>
      <c r="FP681" s="115"/>
      <c r="FQ681" s="43"/>
      <c r="FR681" s="43"/>
      <c r="FS681" s="43"/>
      <c r="FT681" s="115"/>
      <c r="FW681" s="50"/>
      <c r="FX681" s="115"/>
      <c r="FY681" s="222"/>
      <c r="FZ681" s="223"/>
      <c r="GD681" s="221"/>
      <c r="GG681" s="50"/>
      <c r="GH681" s="115"/>
      <c r="GI681" s="43"/>
      <c r="GJ681" s="43"/>
      <c r="GK681" s="43"/>
      <c r="GL681" s="115"/>
      <c r="GO681" s="50"/>
      <c r="GP681" s="115"/>
      <c r="GQ681" s="222"/>
    </row>
    <row r="682">
      <c r="A682" s="218"/>
      <c r="B682" s="219"/>
      <c r="C682" s="15"/>
      <c r="D682" s="15"/>
      <c r="E682" s="15"/>
      <c r="F682" s="71"/>
      <c r="G682" s="15"/>
      <c r="H682" s="15"/>
      <c r="I682" s="28"/>
      <c r="J682" s="71"/>
      <c r="K682" s="35"/>
      <c r="L682" s="35"/>
      <c r="M682" s="35"/>
      <c r="N682" s="71"/>
      <c r="O682" s="15"/>
      <c r="P682" s="15"/>
      <c r="Q682" s="28"/>
      <c r="R682" s="71"/>
      <c r="S682" s="173"/>
      <c r="T682" s="219"/>
      <c r="U682" s="15"/>
      <c r="V682" s="15"/>
      <c r="W682" s="15"/>
      <c r="X682" s="165"/>
      <c r="Y682" s="15"/>
      <c r="Z682" s="15"/>
      <c r="AA682" s="28"/>
      <c r="AB682" s="71"/>
      <c r="AC682" s="35"/>
      <c r="AD682" s="35"/>
      <c r="AE682" s="35"/>
      <c r="AF682" s="71"/>
      <c r="AG682" s="15"/>
      <c r="AH682" s="15"/>
      <c r="AI682" s="15"/>
      <c r="AJ682" s="71"/>
      <c r="AK682" s="173"/>
      <c r="AL682" s="219"/>
      <c r="AM682" s="15"/>
      <c r="AN682" s="15"/>
      <c r="AO682" s="15"/>
      <c r="AP682" s="165"/>
      <c r="AQ682" s="15"/>
      <c r="AR682" s="15"/>
      <c r="AS682" s="28"/>
      <c r="AT682" s="71"/>
      <c r="AU682" s="35"/>
      <c r="AV682" s="35"/>
      <c r="AW682" s="35"/>
      <c r="AX682" s="71"/>
      <c r="AY682" s="15"/>
      <c r="AZ682" s="15"/>
      <c r="BA682" s="28"/>
      <c r="BB682" s="71"/>
      <c r="BC682" s="173"/>
      <c r="BD682" s="220"/>
      <c r="BH682" s="221"/>
      <c r="BK682" s="50"/>
      <c r="BL682" s="115"/>
      <c r="BM682" s="43"/>
      <c r="BN682" s="43"/>
      <c r="BO682" s="43"/>
      <c r="BP682" s="115"/>
      <c r="BS682" s="50"/>
      <c r="BT682" s="115"/>
      <c r="BU682" s="222"/>
      <c r="BV682" s="223"/>
      <c r="BZ682" s="221"/>
      <c r="CC682" s="50"/>
      <c r="CD682" s="115"/>
      <c r="CE682" s="43"/>
      <c r="CF682" s="43"/>
      <c r="CG682" s="43"/>
      <c r="CH682" s="115"/>
      <c r="CK682" s="50"/>
      <c r="CL682" s="115"/>
      <c r="CM682" s="222"/>
      <c r="CN682" s="223"/>
      <c r="CR682" s="221"/>
      <c r="CU682" s="50"/>
      <c r="CV682" s="115"/>
      <c r="CW682" s="43"/>
      <c r="CX682" s="43"/>
      <c r="CY682" s="43"/>
      <c r="CZ682" s="115"/>
      <c r="DC682" s="50"/>
      <c r="DD682" s="115"/>
      <c r="DE682" s="222"/>
      <c r="DF682" s="223"/>
      <c r="DJ682" s="221"/>
      <c r="DM682" s="50"/>
      <c r="DN682" s="115"/>
      <c r="DO682" s="43"/>
      <c r="DP682" s="43"/>
      <c r="DQ682" s="43"/>
      <c r="DR682" s="115"/>
      <c r="DU682" s="50"/>
      <c r="DV682" s="115"/>
      <c r="DW682" s="222"/>
      <c r="DX682" s="223"/>
      <c r="EB682" s="221"/>
      <c r="EE682" s="50"/>
      <c r="EF682" s="115"/>
      <c r="EG682" s="43"/>
      <c r="EH682" s="43"/>
      <c r="EI682" s="43"/>
      <c r="EJ682" s="115"/>
      <c r="EM682" s="50"/>
      <c r="EN682" s="115"/>
      <c r="EO682" s="222"/>
      <c r="EP682" s="223"/>
      <c r="ET682" s="221"/>
      <c r="EW682" s="50"/>
      <c r="EX682" s="115"/>
      <c r="EY682" s="43"/>
      <c r="EZ682" s="43"/>
      <c r="FA682" s="43"/>
      <c r="FB682" s="115"/>
      <c r="FE682" s="50"/>
      <c r="FF682" s="115"/>
      <c r="FG682" s="222"/>
      <c r="FH682" s="223"/>
      <c r="FL682" s="221"/>
      <c r="FO682" s="50"/>
      <c r="FP682" s="115"/>
      <c r="FQ682" s="43"/>
      <c r="FR682" s="43"/>
      <c r="FS682" s="43"/>
      <c r="FT682" s="115"/>
      <c r="FW682" s="50"/>
      <c r="FX682" s="115"/>
      <c r="FY682" s="222"/>
      <c r="FZ682" s="223"/>
      <c r="GD682" s="221"/>
      <c r="GG682" s="50"/>
      <c r="GH682" s="115"/>
      <c r="GI682" s="43"/>
      <c r="GJ682" s="43"/>
      <c r="GK682" s="43"/>
      <c r="GL682" s="115"/>
      <c r="GO682" s="50"/>
      <c r="GP682" s="115"/>
      <c r="GQ682" s="222"/>
    </row>
    <row r="683">
      <c r="A683" s="218"/>
      <c r="B683" s="219"/>
      <c r="C683" s="15"/>
      <c r="D683" s="15"/>
      <c r="E683" s="15"/>
      <c r="F683" s="71"/>
      <c r="G683" s="15"/>
      <c r="H683" s="15"/>
      <c r="I683" s="28"/>
      <c r="J683" s="71"/>
      <c r="K683" s="35"/>
      <c r="L683" s="35"/>
      <c r="M683" s="35"/>
      <c r="N683" s="71"/>
      <c r="O683" s="15"/>
      <c r="P683" s="15"/>
      <c r="Q683" s="28"/>
      <c r="R683" s="71"/>
      <c r="S683" s="173"/>
      <c r="T683" s="219"/>
      <c r="U683" s="15"/>
      <c r="V683" s="15"/>
      <c r="W683" s="15"/>
      <c r="X683" s="165"/>
      <c r="Y683" s="15"/>
      <c r="Z683" s="15"/>
      <c r="AA683" s="28"/>
      <c r="AB683" s="71"/>
      <c r="AC683" s="35"/>
      <c r="AD683" s="35"/>
      <c r="AE683" s="35"/>
      <c r="AF683" s="71"/>
      <c r="AG683" s="15"/>
      <c r="AH683" s="15"/>
      <c r="AI683" s="15"/>
      <c r="AJ683" s="71"/>
      <c r="AK683" s="173"/>
      <c r="AL683" s="219"/>
      <c r="AM683" s="15"/>
      <c r="AN683" s="15"/>
      <c r="AO683" s="15"/>
      <c r="AP683" s="165"/>
      <c r="AQ683" s="15"/>
      <c r="AR683" s="15"/>
      <c r="AS683" s="28"/>
      <c r="AT683" s="71"/>
      <c r="AU683" s="35"/>
      <c r="AV683" s="35"/>
      <c r="AW683" s="35"/>
      <c r="AX683" s="71"/>
      <c r="AY683" s="15"/>
      <c r="AZ683" s="15"/>
      <c r="BA683" s="28"/>
      <c r="BB683" s="71"/>
      <c r="BC683" s="173"/>
      <c r="BD683" s="220"/>
      <c r="BH683" s="221"/>
      <c r="BK683" s="50"/>
      <c r="BL683" s="115"/>
      <c r="BM683" s="43"/>
      <c r="BN683" s="43"/>
      <c r="BO683" s="43"/>
      <c r="BP683" s="115"/>
      <c r="BS683" s="50"/>
      <c r="BT683" s="115"/>
      <c r="BU683" s="222"/>
      <c r="BV683" s="223"/>
      <c r="BZ683" s="221"/>
      <c r="CC683" s="50"/>
      <c r="CD683" s="115"/>
      <c r="CE683" s="43"/>
      <c r="CF683" s="43"/>
      <c r="CG683" s="43"/>
      <c r="CH683" s="115"/>
      <c r="CK683" s="50"/>
      <c r="CL683" s="115"/>
      <c r="CM683" s="222"/>
      <c r="CN683" s="223"/>
      <c r="CR683" s="221"/>
      <c r="CU683" s="50"/>
      <c r="CV683" s="115"/>
      <c r="CW683" s="43"/>
      <c r="CX683" s="43"/>
      <c r="CY683" s="43"/>
      <c r="CZ683" s="115"/>
      <c r="DC683" s="50"/>
      <c r="DD683" s="115"/>
      <c r="DE683" s="222"/>
      <c r="DF683" s="223"/>
      <c r="DJ683" s="221"/>
      <c r="DM683" s="50"/>
      <c r="DN683" s="115"/>
      <c r="DO683" s="43"/>
      <c r="DP683" s="43"/>
      <c r="DQ683" s="43"/>
      <c r="DR683" s="115"/>
      <c r="DU683" s="50"/>
      <c r="DV683" s="115"/>
      <c r="DW683" s="222"/>
      <c r="DX683" s="223"/>
      <c r="EB683" s="221"/>
      <c r="EE683" s="50"/>
      <c r="EF683" s="115"/>
      <c r="EG683" s="43"/>
      <c r="EH683" s="43"/>
      <c r="EI683" s="43"/>
      <c r="EJ683" s="115"/>
      <c r="EM683" s="50"/>
      <c r="EN683" s="115"/>
      <c r="EO683" s="222"/>
      <c r="EP683" s="223"/>
      <c r="ET683" s="221"/>
      <c r="EW683" s="50"/>
      <c r="EX683" s="115"/>
      <c r="EY683" s="43"/>
      <c r="EZ683" s="43"/>
      <c r="FA683" s="43"/>
      <c r="FB683" s="115"/>
      <c r="FE683" s="50"/>
      <c r="FF683" s="115"/>
      <c r="FG683" s="222"/>
      <c r="FH683" s="223"/>
      <c r="FL683" s="221"/>
      <c r="FO683" s="50"/>
      <c r="FP683" s="115"/>
      <c r="FQ683" s="43"/>
      <c r="FR683" s="43"/>
      <c r="FS683" s="43"/>
      <c r="FT683" s="115"/>
      <c r="FW683" s="50"/>
      <c r="FX683" s="115"/>
      <c r="FY683" s="222"/>
      <c r="FZ683" s="223"/>
      <c r="GD683" s="221"/>
      <c r="GG683" s="50"/>
      <c r="GH683" s="115"/>
      <c r="GI683" s="43"/>
      <c r="GJ683" s="43"/>
      <c r="GK683" s="43"/>
      <c r="GL683" s="115"/>
      <c r="GO683" s="50"/>
      <c r="GP683" s="115"/>
      <c r="GQ683" s="222"/>
    </row>
    <row r="684">
      <c r="A684" s="218"/>
      <c r="B684" s="219"/>
      <c r="C684" s="15"/>
      <c r="D684" s="15"/>
      <c r="E684" s="15"/>
      <c r="F684" s="71"/>
      <c r="G684" s="15"/>
      <c r="H684" s="15"/>
      <c r="I684" s="28"/>
      <c r="J684" s="71"/>
      <c r="K684" s="35"/>
      <c r="L684" s="35"/>
      <c r="M684" s="35"/>
      <c r="N684" s="71"/>
      <c r="O684" s="15"/>
      <c r="P684" s="15"/>
      <c r="Q684" s="28"/>
      <c r="R684" s="71"/>
      <c r="S684" s="173"/>
      <c r="T684" s="219"/>
      <c r="U684" s="15"/>
      <c r="V684" s="15"/>
      <c r="W684" s="15"/>
      <c r="X684" s="165"/>
      <c r="Y684" s="15"/>
      <c r="Z684" s="15"/>
      <c r="AA684" s="28"/>
      <c r="AB684" s="71"/>
      <c r="AC684" s="35"/>
      <c r="AD684" s="35"/>
      <c r="AE684" s="35"/>
      <c r="AF684" s="71"/>
      <c r="AG684" s="15"/>
      <c r="AH684" s="15"/>
      <c r="AI684" s="15"/>
      <c r="AJ684" s="71"/>
      <c r="AK684" s="173"/>
      <c r="AL684" s="219"/>
      <c r="AM684" s="15"/>
      <c r="AN684" s="15"/>
      <c r="AO684" s="15"/>
      <c r="AP684" s="165"/>
      <c r="AQ684" s="15"/>
      <c r="AR684" s="15"/>
      <c r="AS684" s="28"/>
      <c r="AT684" s="71"/>
      <c r="AU684" s="35"/>
      <c r="AV684" s="35"/>
      <c r="AW684" s="35"/>
      <c r="AX684" s="71"/>
      <c r="AY684" s="15"/>
      <c r="AZ684" s="15"/>
      <c r="BA684" s="28"/>
      <c r="BB684" s="71"/>
      <c r="BC684" s="173"/>
      <c r="BD684" s="220"/>
      <c r="BH684" s="221"/>
      <c r="BK684" s="50"/>
      <c r="BL684" s="115"/>
      <c r="BM684" s="43"/>
      <c r="BN684" s="43"/>
      <c r="BO684" s="43"/>
      <c r="BP684" s="115"/>
      <c r="BS684" s="50"/>
      <c r="BT684" s="115"/>
      <c r="BU684" s="222"/>
      <c r="BV684" s="223"/>
      <c r="BZ684" s="221"/>
      <c r="CC684" s="50"/>
      <c r="CD684" s="115"/>
      <c r="CE684" s="43"/>
      <c r="CF684" s="43"/>
      <c r="CG684" s="43"/>
      <c r="CH684" s="115"/>
      <c r="CK684" s="50"/>
      <c r="CL684" s="115"/>
      <c r="CM684" s="222"/>
      <c r="CN684" s="223"/>
      <c r="CR684" s="221"/>
      <c r="CU684" s="50"/>
      <c r="CV684" s="115"/>
      <c r="CW684" s="43"/>
      <c r="CX684" s="43"/>
      <c r="CY684" s="43"/>
      <c r="CZ684" s="115"/>
      <c r="DC684" s="50"/>
      <c r="DD684" s="115"/>
      <c r="DE684" s="222"/>
      <c r="DF684" s="223"/>
      <c r="DJ684" s="221"/>
      <c r="DM684" s="50"/>
      <c r="DN684" s="115"/>
      <c r="DO684" s="43"/>
      <c r="DP684" s="43"/>
      <c r="DQ684" s="43"/>
      <c r="DR684" s="115"/>
      <c r="DU684" s="50"/>
      <c r="DV684" s="115"/>
      <c r="DW684" s="222"/>
      <c r="DX684" s="223"/>
      <c r="EB684" s="221"/>
      <c r="EE684" s="50"/>
      <c r="EF684" s="115"/>
      <c r="EG684" s="43"/>
      <c r="EH684" s="43"/>
      <c r="EI684" s="43"/>
      <c r="EJ684" s="115"/>
      <c r="EM684" s="50"/>
      <c r="EN684" s="115"/>
      <c r="EO684" s="222"/>
      <c r="EP684" s="223"/>
      <c r="ET684" s="221"/>
      <c r="EW684" s="50"/>
      <c r="EX684" s="115"/>
      <c r="EY684" s="43"/>
      <c r="EZ684" s="43"/>
      <c r="FA684" s="43"/>
      <c r="FB684" s="115"/>
      <c r="FE684" s="50"/>
      <c r="FF684" s="115"/>
      <c r="FG684" s="222"/>
      <c r="FH684" s="223"/>
      <c r="FL684" s="221"/>
      <c r="FO684" s="50"/>
      <c r="FP684" s="115"/>
      <c r="FQ684" s="43"/>
      <c r="FR684" s="43"/>
      <c r="FS684" s="43"/>
      <c r="FT684" s="115"/>
      <c r="FW684" s="50"/>
      <c r="FX684" s="115"/>
      <c r="FY684" s="222"/>
      <c r="FZ684" s="223"/>
      <c r="GD684" s="221"/>
      <c r="GG684" s="50"/>
      <c r="GH684" s="115"/>
      <c r="GI684" s="43"/>
      <c r="GJ684" s="43"/>
      <c r="GK684" s="43"/>
      <c r="GL684" s="115"/>
      <c r="GO684" s="50"/>
      <c r="GP684" s="115"/>
      <c r="GQ684" s="222"/>
    </row>
    <row r="685">
      <c r="A685" s="218"/>
      <c r="B685" s="219"/>
      <c r="C685" s="15"/>
      <c r="D685" s="15"/>
      <c r="E685" s="15"/>
      <c r="F685" s="71"/>
      <c r="G685" s="15"/>
      <c r="H685" s="15"/>
      <c r="I685" s="28"/>
      <c r="J685" s="71"/>
      <c r="K685" s="35"/>
      <c r="L685" s="35"/>
      <c r="M685" s="35"/>
      <c r="N685" s="71"/>
      <c r="O685" s="15"/>
      <c r="P685" s="15"/>
      <c r="Q685" s="28"/>
      <c r="R685" s="71"/>
      <c r="S685" s="173"/>
      <c r="T685" s="219"/>
      <c r="U685" s="15"/>
      <c r="V685" s="15"/>
      <c r="W685" s="15"/>
      <c r="X685" s="165"/>
      <c r="Y685" s="15"/>
      <c r="Z685" s="15"/>
      <c r="AA685" s="28"/>
      <c r="AB685" s="71"/>
      <c r="AC685" s="35"/>
      <c r="AD685" s="35"/>
      <c r="AE685" s="35"/>
      <c r="AF685" s="71"/>
      <c r="AG685" s="15"/>
      <c r="AH685" s="15"/>
      <c r="AI685" s="15"/>
      <c r="AJ685" s="71"/>
      <c r="AK685" s="173"/>
      <c r="AL685" s="219"/>
      <c r="AM685" s="15"/>
      <c r="AN685" s="15"/>
      <c r="AO685" s="15"/>
      <c r="AP685" s="165"/>
      <c r="AQ685" s="15"/>
      <c r="AR685" s="15"/>
      <c r="AS685" s="28"/>
      <c r="AT685" s="71"/>
      <c r="AU685" s="35"/>
      <c r="AV685" s="35"/>
      <c r="AW685" s="35"/>
      <c r="AX685" s="71"/>
      <c r="AY685" s="15"/>
      <c r="AZ685" s="15"/>
      <c r="BA685" s="28"/>
      <c r="BB685" s="71"/>
      <c r="BC685" s="173"/>
      <c r="BD685" s="220"/>
      <c r="BH685" s="221"/>
      <c r="BK685" s="50"/>
      <c r="BL685" s="115"/>
      <c r="BM685" s="43"/>
      <c r="BN685" s="43"/>
      <c r="BO685" s="43"/>
      <c r="BP685" s="115"/>
      <c r="BS685" s="50"/>
      <c r="BT685" s="115"/>
      <c r="BU685" s="222"/>
      <c r="BV685" s="223"/>
      <c r="BZ685" s="221"/>
      <c r="CC685" s="50"/>
      <c r="CD685" s="115"/>
      <c r="CE685" s="43"/>
      <c r="CF685" s="43"/>
      <c r="CG685" s="43"/>
      <c r="CH685" s="115"/>
      <c r="CK685" s="50"/>
      <c r="CL685" s="115"/>
      <c r="CM685" s="222"/>
      <c r="CN685" s="223"/>
      <c r="CR685" s="221"/>
      <c r="CU685" s="50"/>
      <c r="CV685" s="115"/>
      <c r="CW685" s="43"/>
      <c r="CX685" s="43"/>
      <c r="CY685" s="43"/>
      <c r="CZ685" s="115"/>
      <c r="DC685" s="50"/>
      <c r="DD685" s="115"/>
      <c r="DE685" s="222"/>
      <c r="DF685" s="223"/>
      <c r="DJ685" s="221"/>
      <c r="DM685" s="50"/>
      <c r="DN685" s="115"/>
      <c r="DO685" s="43"/>
      <c r="DP685" s="43"/>
      <c r="DQ685" s="43"/>
      <c r="DR685" s="115"/>
      <c r="DU685" s="50"/>
      <c r="DV685" s="115"/>
      <c r="DW685" s="222"/>
      <c r="DX685" s="223"/>
      <c r="EB685" s="221"/>
      <c r="EE685" s="50"/>
      <c r="EF685" s="115"/>
      <c r="EG685" s="43"/>
      <c r="EH685" s="43"/>
      <c r="EI685" s="43"/>
      <c r="EJ685" s="115"/>
      <c r="EM685" s="50"/>
      <c r="EN685" s="115"/>
      <c r="EO685" s="222"/>
      <c r="EP685" s="223"/>
      <c r="ET685" s="221"/>
      <c r="EW685" s="50"/>
      <c r="EX685" s="115"/>
      <c r="EY685" s="43"/>
      <c r="EZ685" s="43"/>
      <c r="FA685" s="43"/>
      <c r="FB685" s="115"/>
      <c r="FE685" s="50"/>
      <c r="FF685" s="115"/>
      <c r="FG685" s="222"/>
      <c r="FH685" s="223"/>
      <c r="FL685" s="221"/>
      <c r="FO685" s="50"/>
      <c r="FP685" s="115"/>
      <c r="FQ685" s="43"/>
      <c r="FR685" s="43"/>
      <c r="FS685" s="43"/>
      <c r="FT685" s="115"/>
      <c r="FW685" s="50"/>
      <c r="FX685" s="115"/>
      <c r="FY685" s="222"/>
      <c r="FZ685" s="223"/>
      <c r="GD685" s="221"/>
      <c r="GG685" s="50"/>
      <c r="GH685" s="115"/>
      <c r="GI685" s="43"/>
      <c r="GJ685" s="43"/>
      <c r="GK685" s="43"/>
      <c r="GL685" s="115"/>
      <c r="GO685" s="50"/>
      <c r="GP685" s="115"/>
      <c r="GQ685" s="222"/>
    </row>
    <row r="686">
      <c r="A686" s="218"/>
      <c r="B686" s="219"/>
      <c r="C686" s="15"/>
      <c r="D686" s="15"/>
      <c r="E686" s="15"/>
      <c r="F686" s="71"/>
      <c r="G686" s="15"/>
      <c r="H686" s="15"/>
      <c r="I686" s="28"/>
      <c r="J686" s="71"/>
      <c r="K686" s="35"/>
      <c r="L686" s="35"/>
      <c r="M686" s="35"/>
      <c r="N686" s="71"/>
      <c r="O686" s="15"/>
      <c r="P686" s="15"/>
      <c r="Q686" s="28"/>
      <c r="R686" s="71"/>
      <c r="S686" s="173"/>
      <c r="T686" s="219"/>
      <c r="U686" s="15"/>
      <c r="V686" s="15"/>
      <c r="W686" s="15"/>
      <c r="X686" s="165"/>
      <c r="Y686" s="15"/>
      <c r="Z686" s="15"/>
      <c r="AA686" s="28"/>
      <c r="AB686" s="71"/>
      <c r="AC686" s="35"/>
      <c r="AD686" s="35"/>
      <c r="AE686" s="35"/>
      <c r="AF686" s="71"/>
      <c r="AG686" s="15"/>
      <c r="AH686" s="15"/>
      <c r="AI686" s="15"/>
      <c r="AJ686" s="71"/>
      <c r="AK686" s="173"/>
      <c r="AL686" s="219"/>
      <c r="AM686" s="15"/>
      <c r="AN686" s="15"/>
      <c r="AO686" s="15"/>
      <c r="AP686" s="165"/>
      <c r="AQ686" s="15"/>
      <c r="AR686" s="15"/>
      <c r="AS686" s="28"/>
      <c r="AT686" s="71"/>
      <c r="AU686" s="35"/>
      <c r="AV686" s="35"/>
      <c r="AW686" s="35"/>
      <c r="AX686" s="71"/>
      <c r="AY686" s="15"/>
      <c r="AZ686" s="15"/>
      <c r="BA686" s="28"/>
      <c r="BB686" s="71"/>
      <c r="BC686" s="173"/>
      <c r="BD686" s="220"/>
      <c r="BH686" s="221"/>
      <c r="BK686" s="50"/>
      <c r="BL686" s="115"/>
      <c r="BM686" s="43"/>
      <c r="BN686" s="43"/>
      <c r="BO686" s="43"/>
      <c r="BP686" s="115"/>
      <c r="BS686" s="50"/>
      <c r="BT686" s="115"/>
      <c r="BU686" s="222"/>
      <c r="BV686" s="223"/>
      <c r="BZ686" s="221"/>
      <c r="CC686" s="50"/>
      <c r="CD686" s="115"/>
      <c r="CE686" s="43"/>
      <c r="CF686" s="43"/>
      <c r="CG686" s="43"/>
      <c r="CH686" s="115"/>
      <c r="CK686" s="50"/>
      <c r="CL686" s="115"/>
      <c r="CM686" s="222"/>
      <c r="CN686" s="223"/>
      <c r="CR686" s="221"/>
      <c r="CU686" s="50"/>
      <c r="CV686" s="115"/>
      <c r="CW686" s="43"/>
      <c r="CX686" s="43"/>
      <c r="CY686" s="43"/>
      <c r="CZ686" s="115"/>
      <c r="DC686" s="50"/>
      <c r="DD686" s="115"/>
      <c r="DE686" s="222"/>
      <c r="DF686" s="223"/>
      <c r="DJ686" s="221"/>
      <c r="DM686" s="50"/>
      <c r="DN686" s="115"/>
      <c r="DO686" s="43"/>
      <c r="DP686" s="43"/>
      <c r="DQ686" s="43"/>
      <c r="DR686" s="115"/>
      <c r="DU686" s="50"/>
      <c r="DV686" s="115"/>
      <c r="DW686" s="222"/>
      <c r="DX686" s="223"/>
      <c r="EB686" s="221"/>
      <c r="EE686" s="50"/>
      <c r="EF686" s="115"/>
      <c r="EG686" s="43"/>
      <c r="EH686" s="43"/>
      <c r="EI686" s="43"/>
      <c r="EJ686" s="115"/>
      <c r="EM686" s="50"/>
      <c r="EN686" s="115"/>
      <c r="EO686" s="222"/>
      <c r="EP686" s="223"/>
      <c r="ET686" s="221"/>
      <c r="EW686" s="50"/>
      <c r="EX686" s="115"/>
      <c r="EY686" s="43"/>
      <c r="EZ686" s="43"/>
      <c r="FA686" s="43"/>
      <c r="FB686" s="115"/>
      <c r="FE686" s="50"/>
      <c r="FF686" s="115"/>
      <c r="FG686" s="222"/>
      <c r="FH686" s="223"/>
      <c r="FL686" s="221"/>
      <c r="FO686" s="50"/>
      <c r="FP686" s="115"/>
      <c r="FQ686" s="43"/>
      <c r="FR686" s="43"/>
      <c r="FS686" s="43"/>
      <c r="FT686" s="115"/>
      <c r="FW686" s="50"/>
      <c r="FX686" s="115"/>
      <c r="FY686" s="222"/>
      <c r="FZ686" s="223"/>
      <c r="GD686" s="221"/>
      <c r="GG686" s="50"/>
      <c r="GH686" s="115"/>
      <c r="GI686" s="43"/>
      <c r="GJ686" s="43"/>
      <c r="GK686" s="43"/>
      <c r="GL686" s="115"/>
      <c r="GO686" s="50"/>
      <c r="GP686" s="115"/>
      <c r="GQ686" s="222"/>
    </row>
    <row r="687">
      <c r="A687" s="218"/>
      <c r="B687" s="219"/>
      <c r="C687" s="15"/>
      <c r="D687" s="15"/>
      <c r="E687" s="15"/>
      <c r="F687" s="71"/>
      <c r="G687" s="15"/>
      <c r="H687" s="15"/>
      <c r="I687" s="28"/>
      <c r="J687" s="71"/>
      <c r="K687" s="35"/>
      <c r="L687" s="35"/>
      <c r="M687" s="35"/>
      <c r="N687" s="71"/>
      <c r="O687" s="15"/>
      <c r="P687" s="15"/>
      <c r="Q687" s="28"/>
      <c r="R687" s="71"/>
      <c r="S687" s="173"/>
      <c r="T687" s="219"/>
      <c r="U687" s="15"/>
      <c r="V687" s="15"/>
      <c r="W687" s="15"/>
      <c r="X687" s="165"/>
      <c r="Y687" s="15"/>
      <c r="Z687" s="15"/>
      <c r="AA687" s="28"/>
      <c r="AB687" s="71"/>
      <c r="AC687" s="35"/>
      <c r="AD687" s="35"/>
      <c r="AE687" s="35"/>
      <c r="AF687" s="71"/>
      <c r="AG687" s="15"/>
      <c r="AH687" s="15"/>
      <c r="AI687" s="15"/>
      <c r="AJ687" s="71"/>
      <c r="AK687" s="173"/>
      <c r="AL687" s="219"/>
      <c r="AM687" s="15"/>
      <c r="AN687" s="15"/>
      <c r="AO687" s="15"/>
      <c r="AP687" s="165"/>
      <c r="AQ687" s="15"/>
      <c r="AR687" s="15"/>
      <c r="AS687" s="28"/>
      <c r="AT687" s="71"/>
      <c r="AU687" s="35"/>
      <c r="AV687" s="35"/>
      <c r="AW687" s="35"/>
      <c r="AX687" s="71"/>
      <c r="AY687" s="15"/>
      <c r="AZ687" s="15"/>
      <c r="BA687" s="28"/>
      <c r="BB687" s="71"/>
      <c r="BC687" s="173"/>
      <c r="BD687" s="220"/>
      <c r="BH687" s="221"/>
      <c r="BK687" s="50"/>
      <c r="BL687" s="115"/>
      <c r="BM687" s="43"/>
      <c r="BN687" s="43"/>
      <c r="BO687" s="43"/>
      <c r="BP687" s="115"/>
      <c r="BS687" s="50"/>
      <c r="BT687" s="115"/>
      <c r="BU687" s="222"/>
      <c r="BV687" s="223"/>
      <c r="BZ687" s="221"/>
      <c r="CC687" s="50"/>
      <c r="CD687" s="115"/>
      <c r="CE687" s="43"/>
      <c r="CF687" s="43"/>
      <c r="CG687" s="43"/>
      <c r="CH687" s="115"/>
      <c r="CK687" s="50"/>
      <c r="CL687" s="115"/>
      <c r="CM687" s="222"/>
      <c r="CN687" s="223"/>
      <c r="CR687" s="221"/>
      <c r="CU687" s="50"/>
      <c r="CV687" s="115"/>
      <c r="CW687" s="43"/>
      <c r="CX687" s="43"/>
      <c r="CY687" s="43"/>
      <c r="CZ687" s="115"/>
      <c r="DC687" s="50"/>
      <c r="DD687" s="115"/>
      <c r="DE687" s="222"/>
      <c r="DF687" s="223"/>
      <c r="DJ687" s="221"/>
      <c r="DM687" s="50"/>
      <c r="DN687" s="115"/>
      <c r="DO687" s="43"/>
      <c r="DP687" s="43"/>
      <c r="DQ687" s="43"/>
      <c r="DR687" s="115"/>
      <c r="DU687" s="50"/>
      <c r="DV687" s="115"/>
      <c r="DW687" s="222"/>
      <c r="DX687" s="223"/>
      <c r="EB687" s="221"/>
      <c r="EE687" s="50"/>
      <c r="EF687" s="115"/>
      <c r="EG687" s="43"/>
      <c r="EH687" s="43"/>
      <c r="EI687" s="43"/>
      <c r="EJ687" s="115"/>
      <c r="EM687" s="50"/>
      <c r="EN687" s="115"/>
      <c r="EO687" s="222"/>
      <c r="EP687" s="223"/>
      <c r="ET687" s="221"/>
      <c r="EW687" s="50"/>
      <c r="EX687" s="115"/>
      <c r="EY687" s="43"/>
      <c r="EZ687" s="43"/>
      <c r="FA687" s="43"/>
      <c r="FB687" s="115"/>
      <c r="FE687" s="50"/>
      <c r="FF687" s="115"/>
      <c r="FG687" s="222"/>
      <c r="FH687" s="223"/>
      <c r="FL687" s="221"/>
      <c r="FO687" s="50"/>
      <c r="FP687" s="115"/>
      <c r="FQ687" s="43"/>
      <c r="FR687" s="43"/>
      <c r="FS687" s="43"/>
      <c r="FT687" s="115"/>
      <c r="FW687" s="50"/>
      <c r="FX687" s="115"/>
      <c r="FY687" s="222"/>
      <c r="FZ687" s="223"/>
      <c r="GD687" s="221"/>
      <c r="GG687" s="50"/>
      <c r="GH687" s="115"/>
      <c r="GI687" s="43"/>
      <c r="GJ687" s="43"/>
      <c r="GK687" s="43"/>
      <c r="GL687" s="115"/>
      <c r="GO687" s="50"/>
      <c r="GP687" s="115"/>
      <c r="GQ687" s="222"/>
    </row>
    <row r="688">
      <c r="A688" s="218"/>
      <c r="B688" s="219"/>
      <c r="C688" s="15"/>
      <c r="D688" s="15"/>
      <c r="E688" s="15"/>
      <c r="F688" s="71"/>
      <c r="G688" s="15"/>
      <c r="H688" s="15"/>
      <c r="I688" s="28"/>
      <c r="J688" s="71"/>
      <c r="K688" s="35"/>
      <c r="L688" s="35"/>
      <c r="M688" s="35"/>
      <c r="N688" s="71"/>
      <c r="O688" s="15"/>
      <c r="P688" s="15"/>
      <c r="Q688" s="28"/>
      <c r="R688" s="71"/>
      <c r="S688" s="173"/>
      <c r="T688" s="219"/>
      <c r="U688" s="15"/>
      <c r="V688" s="15"/>
      <c r="W688" s="15"/>
      <c r="X688" s="165"/>
      <c r="Y688" s="15"/>
      <c r="Z688" s="15"/>
      <c r="AA688" s="28"/>
      <c r="AB688" s="71"/>
      <c r="AC688" s="35"/>
      <c r="AD688" s="35"/>
      <c r="AE688" s="35"/>
      <c r="AF688" s="71"/>
      <c r="AG688" s="15"/>
      <c r="AH688" s="15"/>
      <c r="AI688" s="15"/>
      <c r="AJ688" s="71"/>
      <c r="AK688" s="173"/>
      <c r="AL688" s="219"/>
      <c r="AM688" s="15"/>
      <c r="AN688" s="15"/>
      <c r="AO688" s="15"/>
      <c r="AP688" s="165"/>
      <c r="AQ688" s="15"/>
      <c r="AR688" s="15"/>
      <c r="AS688" s="28"/>
      <c r="AT688" s="71"/>
      <c r="AU688" s="35"/>
      <c r="AV688" s="35"/>
      <c r="AW688" s="35"/>
      <c r="AX688" s="71"/>
      <c r="AY688" s="15"/>
      <c r="AZ688" s="15"/>
      <c r="BA688" s="28"/>
      <c r="BB688" s="71"/>
      <c r="BC688" s="173"/>
      <c r="BD688" s="220"/>
      <c r="BH688" s="221"/>
      <c r="BK688" s="50"/>
      <c r="BL688" s="115"/>
      <c r="BM688" s="43"/>
      <c r="BN688" s="43"/>
      <c r="BO688" s="43"/>
      <c r="BP688" s="115"/>
      <c r="BS688" s="50"/>
      <c r="BT688" s="115"/>
      <c r="BU688" s="222"/>
      <c r="BV688" s="223"/>
      <c r="BZ688" s="221"/>
      <c r="CC688" s="50"/>
      <c r="CD688" s="115"/>
      <c r="CE688" s="43"/>
      <c r="CF688" s="43"/>
      <c r="CG688" s="43"/>
      <c r="CH688" s="115"/>
      <c r="CK688" s="50"/>
      <c r="CL688" s="115"/>
      <c r="CM688" s="222"/>
      <c r="CN688" s="223"/>
      <c r="CR688" s="221"/>
      <c r="CU688" s="50"/>
      <c r="CV688" s="115"/>
      <c r="CW688" s="43"/>
      <c r="CX688" s="43"/>
      <c r="CY688" s="43"/>
      <c r="CZ688" s="115"/>
      <c r="DC688" s="50"/>
      <c r="DD688" s="115"/>
      <c r="DE688" s="222"/>
      <c r="DF688" s="223"/>
      <c r="DJ688" s="221"/>
      <c r="DM688" s="50"/>
      <c r="DN688" s="115"/>
      <c r="DO688" s="43"/>
      <c r="DP688" s="43"/>
      <c r="DQ688" s="43"/>
      <c r="DR688" s="115"/>
      <c r="DU688" s="50"/>
      <c r="DV688" s="115"/>
      <c r="DW688" s="222"/>
      <c r="DX688" s="223"/>
      <c r="EB688" s="221"/>
      <c r="EE688" s="50"/>
      <c r="EF688" s="115"/>
      <c r="EG688" s="43"/>
      <c r="EH688" s="43"/>
      <c r="EI688" s="43"/>
      <c r="EJ688" s="115"/>
      <c r="EM688" s="50"/>
      <c r="EN688" s="115"/>
      <c r="EO688" s="222"/>
      <c r="EP688" s="223"/>
      <c r="ET688" s="221"/>
      <c r="EW688" s="50"/>
      <c r="EX688" s="115"/>
      <c r="EY688" s="43"/>
      <c r="EZ688" s="43"/>
      <c r="FA688" s="43"/>
      <c r="FB688" s="115"/>
      <c r="FE688" s="50"/>
      <c r="FF688" s="115"/>
      <c r="FG688" s="222"/>
      <c r="FH688" s="223"/>
      <c r="FL688" s="221"/>
      <c r="FO688" s="50"/>
      <c r="FP688" s="115"/>
      <c r="FQ688" s="43"/>
      <c r="FR688" s="43"/>
      <c r="FS688" s="43"/>
      <c r="FT688" s="115"/>
      <c r="FW688" s="50"/>
      <c r="FX688" s="115"/>
      <c r="FY688" s="222"/>
      <c r="FZ688" s="223"/>
      <c r="GD688" s="221"/>
      <c r="GG688" s="50"/>
      <c r="GH688" s="115"/>
      <c r="GI688" s="43"/>
      <c r="GJ688" s="43"/>
      <c r="GK688" s="43"/>
      <c r="GL688" s="115"/>
      <c r="GO688" s="50"/>
      <c r="GP688" s="115"/>
      <c r="GQ688" s="222"/>
    </row>
    <row r="689">
      <c r="A689" s="218"/>
      <c r="B689" s="219"/>
      <c r="C689" s="15"/>
      <c r="D689" s="15"/>
      <c r="E689" s="15"/>
      <c r="F689" s="71"/>
      <c r="G689" s="15"/>
      <c r="H689" s="15"/>
      <c r="I689" s="28"/>
      <c r="J689" s="71"/>
      <c r="K689" s="35"/>
      <c r="L689" s="35"/>
      <c r="M689" s="35"/>
      <c r="N689" s="71"/>
      <c r="O689" s="15"/>
      <c r="P689" s="15"/>
      <c r="Q689" s="28"/>
      <c r="R689" s="71"/>
      <c r="S689" s="173"/>
      <c r="T689" s="219"/>
      <c r="U689" s="15"/>
      <c r="V689" s="15"/>
      <c r="W689" s="15"/>
      <c r="X689" s="165"/>
      <c r="Y689" s="15"/>
      <c r="Z689" s="15"/>
      <c r="AA689" s="28"/>
      <c r="AB689" s="71"/>
      <c r="AC689" s="35"/>
      <c r="AD689" s="35"/>
      <c r="AE689" s="35"/>
      <c r="AF689" s="71"/>
      <c r="AG689" s="15"/>
      <c r="AH689" s="15"/>
      <c r="AI689" s="15"/>
      <c r="AJ689" s="71"/>
      <c r="AK689" s="173"/>
      <c r="AL689" s="219"/>
      <c r="AM689" s="15"/>
      <c r="AN689" s="15"/>
      <c r="AO689" s="15"/>
      <c r="AP689" s="165"/>
      <c r="AQ689" s="15"/>
      <c r="AR689" s="15"/>
      <c r="AS689" s="28"/>
      <c r="AT689" s="71"/>
      <c r="AU689" s="35"/>
      <c r="AV689" s="35"/>
      <c r="AW689" s="35"/>
      <c r="AX689" s="71"/>
      <c r="AY689" s="15"/>
      <c r="AZ689" s="15"/>
      <c r="BA689" s="28"/>
      <c r="BB689" s="71"/>
      <c r="BC689" s="173"/>
      <c r="BD689" s="220"/>
      <c r="BH689" s="221"/>
      <c r="BK689" s="50"/>
      <c r="BL689" s="115"/>
      <c r="BM689" s="43"/>
      <c r="BN689" s="43"/>
      <c r="BO689" s="43"/>
      <c r="BP689" s="115"/>
      <c r="BS689" s="50"/>
      <c r="BT689" s="115"/>
      <c r="BU689" s="222"/>
      <c r="BV689" s="223"/>
      <c r="BZ689" s="221"/>
      <c r="CC689" s="50"/>
      <c r="CD689" s="115"/>
      <c r="CE689" s="43"/>
      <c r="CF689" s="43"/>
      <c r="CG689" s="43"/>
      <c r="CH689" s="115"/>
      <c r="CK689" s="50"/>
      <c r="CL689" s="115"/>
      <c r="CM689" s="222"/>
      <c r="CN689" s="223"/>
      <c r="CR689" s="221"/>
      <c r="CU689" s="50"/>
      <c r="CV689" s="115"/>
      <c r="CW689" s="43"/>
      <c r="CX689" s="43"/>
      <c r="CY689" s="43"/>
      <c r="CZ689" s="115"/>
      <c r="DC689" s="50"/>
      <c r="DD689" s="115"/>
      <c r="DE689" s="222"/>
      <c r="DF689" s="223"/>
      <c r="DJ689" s="221"/>
      <c r="DM689" s="50"/>
      <c r="DN689" s="115"/>
      <c r="DO689" s="43"/>
      <c r="DP689" s="43"/>
      <c r="DQ689" s="43"/>
      <c r="DR689" s="115"/>
      <c r="DU689" s="50"/>
      <c r="DV689" s="115"/>
      <c r="DW689" s="222"/>
      <c r="DX689" s="223"/>
      <c r="EB689" s="221"/>
      <c r="EE689" s="50"/>
      <c r="EF689" s="115"/>
      <c r="EG689" s="43"/>
      <c r="EH689" s="43"/>
      <c r="EI689" s="43"/>
      <c r="EJ689" s="115"/>
      <c r="EM689" s="50"/>
      <c r="EN689" s="115"/>
      <c r="EO689" s="222"/>
      <c r="EP689" s="223"/>
      <c r="ET689" s="221"/>
      <c r="EW689" s="50"/>
      <c r="EX689" s="115"/>
      <c r="EY689" s="43"/>
      <c r="EZ689" s="43"/>
      <c r="FA689" s="43"/>
      <c r="FB689" s="115"/>
      <c r="FE689" s="50"/>
      <c r="FF689" s="115"/>
      <c r="FG689" s="222"/>
      <c r="FH689" s="223"/>
      <c r="FL689" s="221"/>
      <c r="FO689" s="50"/>
      <c r="FP689" s="115"/>
      <c r="FQ689" s="43"/>
      <c r="FR689" s="43"/>
      <c r="FS689" s="43"/>
      <c r="FT689" s="115"/>
      <c r="FW689" s="50"/>
      <c r="FX689" s="115"/>
      <c r="FY689" s="222"/>
      <c r="FZ689" s="223"/>
      <c r="GD689" s="221"/>
      <c r="GG689" s="50"/>
      <c r="GH689" s="115"/>
      <c r="GI689" s="43"/>
      <c r="GJ689" s="43"/>
      <c r="GK689" s="43"/>
      <c r="GL689" s="115"/>
      <c r="GO689" s="50"/>
      <c r="GP689" s="115"/>
      <c r="GQ689" s="222"/>
    </row>
    <row r="690">
      <c r="A690" s="218"/>
      <c r="B690" s="219"/>
      <c r="C690" s="15"/>
      <c r="D690" s="15"/>
      <c r="E690" s="15"/>
      <c r="F690" s="71"/>
      <c r="G690" s="15"/>
      <c r="H690" s="15"/>
      <c r="I690" s="28"/>
      <c r="J690" s="71"/>
      <c r="K690" s="35"/>
      <c r="L690" s="35"/>
      <c r="M690" s="35"/>
      <c r="N690" s="71"/>
      <c r="O690" s="15"/>
      <c r="P690" s="15"/>
      <c r="Q690" s="28"/>
      <c r="R690" s="71"/>
      <c r="S690" s="173"/>
      <c r="T690" s="219"/>
      <c r="U690" s="15"/>
      <c r="V690" s="15"/>
      <c r="W690" s="15"/>
      <c r="X690" s="165"/>
      <c r="Y690" s="15"/>
      <c r="Z690" s="15"/>
      <c r="AA690" s="28"/>
      <c r="AB690" s="71"/>
      <c r="AC690" s="35"/>
      <c r="AD690" s="35"/>
      <c r="AE690" s="35"/>
      <c r="AF690" s="71"/>
      <c r="AG690" s="15"/>
      <c r="AH690" s="15"/>
      <c r="AI690" s="15"/>
      <c r="AJ690" s="71"/>
      <c r="AK690" s="173"/>
      <c r="AL690" s="219"/>
      <c r="AM690" s="15"/>
      <c r="AN690" s="15"/>
      <c r="AO690" s="15"/>
      <c r="AP690" s="165"/>
      <c r="AQ690" s="15"/>
      <c r="AR690" s="15"/>
      <c r="AS690" s="28"/>
      <c r="AT690" s="71"/>
      <c r="AU690" s="35"/>
      <c r="AV690" s="35"/>
      <c r="AW690" s="35"/>
      <c r="AX690" s="71"/>
      <c r="AY690" s="15"/>
      <c r="AZ690" s="15"/>
      <c r="BA690" s="28"/>
      <c r="BB690" s="71"/>
      <c r="BC690" s="173"/>
      <c r="BD690" s="220"/>
      <c r="BH690" s="221"/>
      <c r="BK690" s="50"/>
      <c r="BL690" s="115"/>
      <c r="BM690" s="43"/>
      <c r="BN690" s="43"/>
      <c r="BO690" s="43"/>
      <c r="BP690" s="115"/>
      <c r="BS690" s="50"/>
      <c r="BT690" s="115"/>
      <c r="BU690" s="222"/>
      <c r="BV690" s="223"/>
      <c r="BZ690" s="221"/>
      <c r="CC690" s="50"/>
      <c r="CD690" s="115"/>
      <c r="CE690" s="43"/>
      <c r="CF690" s="43"/>
      <c r="CG690" s="43"/>
      <c r="CH690" s="115"/>
      <c r="CK690" s="50"/>
      <c r="CL690" s="115"/>
      <c r="CM690" s="222"/>
      <c r="CN690" s="223"/>
      <c r="CR690" s="221"/>
      <c r="CU690" s="50"/>
      <c r="CV690" s="115"/>
      <c r="CW690" s="43"/>
      <c r="CX690" s="43"/>
      <c r="CY690" s="43"/>
      <c r="CZ690" s="115"/>
      <c r="DC690" s="50"/>
      <c r="DD690" s="115"/>
      <c r="DE690" s="222"/>
      <c r="DF690" s="223"/>
      <c r="DJ690" s="221"/>
      <c r="DM690" s="50"/>
      <c r="DN690" s="115"/>
      <c r="DO690" s="43"/>
      <c r="DP690" s="43"/>
      <c r="DQ690" s="43"/>
      <c r="DR690" s="115"/>
      <c r="DU690" s="50"/>
      <c r="DV690" s="115"/>
      <c r="DW690" s="222"/>
      <c r="DX690" s="223"/>
      <c r="EB690" s="221"/>
      <c r="EE690" s="50"/>
      <c r="EF690" s="115"/>
      <c r="EG690" s="43"/>
      <c r="EH690" s="43"/>
      <c r="EI690" s="43"/>
      <c r="EJ690" s="115"/>
      <c r="EM690" s="50"/>
      <c r="EN690" s="115"/>
      <c r="EO690" s="222"/>
      <c r="EP690" s="223"/>
      <c r="ET690" s="221"/>
      <c r="EW690" s="50"/>
      <c r="EX690" s="115"/>
      <c r="EY690" s="43"/>
      <c r="EZ690" s="43"/>
      <c r="FA690" s="43"/>
      <c r="FB690" s="115"/>
      <c r="FE690" s="50"/>
      <c r="FF690" s="115"/>
      <c r="FG690" s="222"/>
      <c r="FH690" s="223"/>
      <c r="FL690" s="221"/>
      <c r="FO690" s="50"/>
      <c r="FP690" s="115"/>
      <c r="FQ690" s="43"/>
      <c r="FR690" s="43"/>
      <c r="FS690" s="43"/>
      <c r="FT690" s="115"/>
      <c r="FW690" s="50"/>
      <c r="FX690" s="115"/>
      <c r="FY690" s="222"/>
      <c r="FZ690" s="223"/>
      <c r="GD690" s="221"/>
      <c r="GG690" s="50"/>
      <c r="GH690" s="115"/>
      <c r="GI690" s="43"/>
      <c r="GJ690" s="43"/>
      <c r="GK690" s="43"/>
      <c r="GL690" s="115"/>
      <c r="GO690" s="50"/>
      <c r="GP690" s="115"/>
      <c r="GQ690" s="222"/>
    </row>
    <row r="691">
      <c r="A691" s="218"/>
      <c r="B691" s="219"/>
      <c r="C691" s="15"/>
      <c r="D691" s="15"/>
      <c r="E691" s="15"/>
      <c r="F691" s="71"/>
      <c r="G691" s="15"/>
      <c r="H691" s="15"/>
      <c r="I691" s="28"/>
      <c r="J691" s="71"/>
      <c r="K691" s="35"/>
      <c r="L691" s="35"/>
      <c r="M691" s="35"/>
      <c r="N691" s="71"/>
      <c r="O691" s="15"/>
      <c r="P691" s="15"/>
      <c r="Q691" s="28"/>
      <c r="R691" s="71"/>
      <c r="S691" s="173"/>
      <c r="T691" s="219"/>
      <c r="U691" s="15"/>
      <c r="V691" s="15"/>
      <c r="W691" s="15"/>
      <c r="X691" s="165"/>
      <c r="Y691" s="15"/>
      <c r="Z691" s="15"/>
      <c r="AA691" s="28"/>
      <c r="AB691" s="71"/>
      <c r="AC691" s="35"/>
      <c r="AD691" s="35"/>
      <c r="AE691" s="35"/>
      <c r="AF691" s="71"/>
      <c r="AG691" s="15"/>
      <c r="AH691" s="15"/>
      <c r="AI691" s="15"/>
      <c r="AJ691" s="71"/>
      <c r="AK691" s="173"/>
      <c r="AL691" s="219"/>
      <c r="AM691" s="15"/>
      <c r="AN691" s="15"/>
      <c r="AO691" s="15"/>
      <c r="AP691" s="165"/>
      <c r="AQ691" s="15"/>
      <c r="AR691" s="15"/>
      <c r="AS691" s="28"/>
      <c r="AT691" s="71"/>
      <c r="AU691" s="35"/>
      <c r="AV691" s="35"/>
      <c r="AW691" s="35"/>
      <c r="AX691" s="71"/>
      <c r="AY691" s="15"/>
      <c r="AZ691" s="15"/>
      <c r="BA691" s="28"/>
      <c r="BB691" s="71"/>
      <c r="BC691" s="173"/>
      <c r="BD691" s="220"/>
      <c r="BH691" s="221"/>
      <c r="BK691" s="50"/>
      <c r="BL691" s="115"/>
      <c r="BM691" s="43"/>
      <c r="BN691" s="43"/>
      <c r="BO691" s="43"/>
      <c r="BP691" s="115"/>
      <c r="BS691" s="50"/>
      <c r="BT691" s="115"/>
      <c r="BU691" s="222"/>
      <c r="BV691" s="223"/>
      <c r="BZ691" s="221"/>
      <c r="CC691" s="50"/>
      <c r="CD691" s="115"/>
      <c r="CE691" s="43"/>
      <c r="CF691" s="43"/>
      <c r="CG691" s="43"/>
      <c r="CH691" s="115"/>
      <c r="CK691" s="50"/>
      <c r="CL691" s="115"/>
      <c r="CM691" s="222"/>
      <c r="CN691" s="223"/>
      <c r="CR691" s="221"/>
      <c r="CU691" s="50"/>
      <c r="CV691" s="115"/>
      <c r="CW691" s="43"/>
      <c r="CX691" s="43"/>
      <c r="CY691" s="43"/>
      <c r="CZ691" s="115"/>
      <c r="DC691" s="50"/>
      <c r="DD691" s="115"/>
      <c r="DE691" s="222"/>
      <c r="DF691" s="223"/>
      <c r="DJ691" s="221"/>
      <c r="DM691" s="50"/>
      <c r="DN691" s="115"/>
      <c r="DO691" s="43"/>
      <c r="DP691" s="43"/>
      <c r="DQ691" s="43"/>
      <c r="DR691" s="115"/>
      <c r="DU691" s="50"/>
      <c r="DV691" s="115"/>
      <c r="DW691" s="222"/>
      <c r="DX691" s="223"/>
      <c r="EB691" s="221"/>
      <c r="EE691" s="50"/>
      <c r="EF691" s="115"/>
      <c r="EG691" s="43"/>
      <c r="EH691" s="43"/>
      <c r="EI691" s="43"/>
      <c r="EJ691" s="115"/>
      <c r="EM691" s="50"/>
      <c r="EN691" s="115"/>
      <c r="EO691" s="222"/>
      <c r="EP691" s="223"/>
      <c r="ET691" s="221"/>
      <c r="EW691" s="50"/>
      <c r="EX691" s="115"/>
      <c r="EY691" s="43"/>
      <c r="EZ691" s="43"/>
      <c r="FA691" s="43"/>
      <c r="FB691" s="115"/>
      <c r="FE691" s="50"/>
      <c r="FF691" s="115"/>
      <c r="FG691" s="222"/>
      <c r="FH691" s="223"/>
      <c r="FL691" s="221"/>
      <c r="FO691" s="50"/>
      <c r="FP691" s="115"/>
      <c r="FQ691" s="43"/>
      <c r="FR691" s="43"/>
      <c r="FS691" s="43"/>
      <c r="FT691" s="115"/>
      <c r="FW691" s="50"/>
      <c r="FX691" s="115"/>
      <c r="FY691" s="222"/>
      <c r="FZ691" s="223"/>
      <c r="GD691" s="221"/>
      <c r="GG691" s="50"/>
      <c r="GH691" s="115"/>
      <c r="GI691" s="43"/>
      <c r="GJ691" s="43"/>
      <c r="GK691" s="43"/>
      <c r="GL691" s="115"/>
      <c r="GO691" s="50"/>
      <c r="GP691" s="115"/>
      <c r="GQ691" s="222"/>
    </row>
    <row r="692">
      <c r="A692" s="218"/>
      <c r="B692" s="219"/>
      <c r="C692" s="15"/>
      <c r="D692" s="15"/>
      <c r="E692" s="15"/>
      <c r="F692" s="71"/>
      <c r="G692" s="15"/>
      <c r="H692" s="15"/>
      <c r="I692" s="28"/>
      <c r="J692" s="71"/>
      <c r="K692" s="35"/>
      <c r="L692" s="35"/>
      <c r="M692" s="35"/>
      <c r="N692" s="71"/>
      <c r="O692" s="15"/>
      <c r="P692" s="15"/>
      <c r="Q692" s="28"/>
      <c r="R692" s="71"/>
      <c r="S692" s="173"/>
      <c r="T692" s="219"/>
      <c r="U692" s="15"/>
      <c r="V692" s="15"/>
      <c r="W692" s="15"/>
      <c r="X692" s="165"/>
      <c r="Y692" s="15"/>
      <c r="Z692" s="15"/>
      <c r="AA692" s="28"/>
      <c r="AB692" s="71"/>
      <c r="AC692" s="35"/>
      <c r="AD692" s="35"/>
      <c r="AE692" s="35"/>
      <c r="AF692" s="71"/>
      <c r="AG692" s="15"/>
      <c r="AH692" s="15"/>
      <c r="AI692" s="15"/>
      <c r="AJ692" s="71"/>
      <c r="AK692" s="173"/>
      <c r="AL692" s="219"/>
      <c r="AM692" s="15"/>
      <c r="AN692" s="15"/>
      <c r="AO692" s="15"/>
      <c r="AP692" s="165"/>
      <c r="AQ692" s="15"/>
      <c r="AR692" s="15"/>
      <c r="AS692" s="28"/>
      <c r="AT692" s="71"/>
      <c r="AU692" s="35"/>
      <c r="AV692" s="35"/>
      <c r="AW692" s="35"/>
      <c r="AX692" s="71"/>
      <c r="AY692" s="15"/>
      <c r="AZ692" s="15"/>
      <c r="BA692" s="28"/>
      <c r="BB692" s="71"/>
      <c r="BC692" s="173"/>
      <c r="BD692" s="220"/>
      <c r="BH692" s="221"/>
      <c r="BK692" s="50"/>
      <c r="BL692" s="115"/>
      <c r="BM692" s="43"/>
      <c r="BN692" s="43"/>
      <c r="BO692" s="43"/>
      <c r="BP692" s="115"/>
      <c r="BS692" s="50"/>
      <c r="BT692" s="115"/>
      <c r="BU692" s="222"/>
      <c r="BV692" s="223"/>
      <c r="BZ692" s="221"/>
      <c r="CC692" s="50"/>
      <c r="CD692" s="115"/>
      <c r="CE692" s="43"/>
      <c r="CF692" s="43"/>
      <c r="CG692" s="43"/>
      <c r="CH692" s="115"/>
      <c r="CK692" s="50"/>
      <c r="CL692" s="115"/>
      <c r="CM692" s="222"/>
      <c r="CN692" s="223"/>
      <c r="CR692" s="221"/>
      <c r="CU692" s="50"/>
      <c r="CV692" s="115"/>
      <c r="CW692" s="43"/>
      <c r="CX692" s="43"/>
      <c r="CY692" s="43"/>
      <c r="CZ692" s="115"/>
      <c r="DC692" s="50"/>
      <c r="DD692" s="115"/>
      <c r="DE692" s="222"/>
      <c r="DF692" s="223"/>
      <c r="DJ692" s="221"/>
      <c r="DM692" s="50"/>
      <c r="DN692" s="115"/>
      <c r="DO692" s="43"/>
      <c r="DP692" s="43"/>
      <c r="DQ692" s="43"/>
      <c r="DR692" s="115"/>
      <c r="DU692" s="50"/>
      <c r="DV692" s="115"/>
      <c r="DW692" s="222"/>
      <c r="DX692" s="223"/>
      <c r="EB692" s="221"/>
      <c r="EE692" s="50"/>
      <c r="EF692" s="115"/>
      <c r="EG692" s="43"/>
      <c r="EH692" s="43"/>
      <c r="EI692" s="43"/>
      <c r="EJ692" s="115"/>
      <c r="EM692" s="50"/>
      <c r="EN692" s="115"/>
      <c r="EO692" s="222"/>
      <c r="EP692" s="223"/>
      <c r="ET692" s="221"/>
      <c r="EW692" s="50"/>
      <c r="EX692" s="115"/>
      <c r="EY692" s="43"/>
      <c r="EZ692" s="43"/>
      <c r="FA692" s="43"/>
      <c r="FB692" s="115"/>
      <c r="FE692" s="50"/>
      <c r="FF692" s="115"/>
      <c r="FG692" s="222"/>
      <c r="FH692" s="223"/>
      <c r="FL692" s="221"/>
      <c r="FO692" s="50"/>
      <c r="FP692" s="115"/>
      <c r="FQ692" s="43"/>
      <c r="FR692" s="43"/>
      <c r="FS692" s="43"/>
      <c r="FT692" s="115"/>
      <c r="FW692" s="50"/>
      <c r="FX692" s="115"/>
      <c r="FY692" s="222"/>
      <c r="FZ692" s="223"/>
      <c r="GD692" s="221"/>
      <c r="GG692" s="50"/>
      <c r="GH692" s="115"/>
      <c r="GI692" s="43"/>
      <c r="GJ692" s="43"/>
      <c r="GK692" s="43"/>
      <c r="GL692" s="115"/>
      <c r="GO692" s="50"/>
      <c r="GP692" s="115"/>
      <c r="GQ692" s="222"/>
    </row>
    <row r="693">
      <c r="A693" s="218"/>
      <c r="B693" s="219"/>
      <c r="C693" s="15"/>
      <c r="D693" s="15"/>
      <c r="E693" s="15"/>
      <c r="F693" s="71"/>
      <c r="G693" s="15"/>
      <c r="H693" s="15"/>
      <c r="I693" s="28"/>
      <c r="J693" s="71"/>
      <c r="K693" s="35"/>
      <c r="L693" s="35"/>
      <c r="M693" s="35"/>
      <c r="N693" s="71"/>
      <c r="O693" s="15"/>
      <c r="P693" s="15"/>
      <c r="Q693" s="28"/>
      <c r="R693" s="71"/>
      <c r="S693" s="173"/>
      <c r="T693" s="219"/>
      <c r="U693" s="15"/>
      <c r="V693" s="15"/>
      <c r="W693" s="15"/>
      <c r="X693" s="165"/>
      <c r="Y693" s="15"/>
      <c r="Z693" s="15"/>
      <c r="AA693" s="28"/>
      <c r="AB693" s="71"/>
      <c r="AC693" s="35"/>
      <c r="AD693" s="35"/>
      <c r="AE693" s="35"/>
      <c r="AF693" s="71"/>
      <c r="AG693" s="15"/>
      <c r="AH693" s="15"/>
      <c r="AI693" s="15"/>
      <c r="AJ693" s="71"/>
      <c r="AK693" s="173"/>
      <c r="AL693" s="219"/>
      <c r="AM693" s="15"/>
      <c r="AN693" s="15"/>
      <c r="AO693" s="15"/>
      <c r="AP693" s="165"/>
      <c r="AQ693" s="15"/>
      <c r="AR693" s="15"/>
      <c r="AS693" s="28"/>
      <c r="AT693" s="71"/>
      <c r="AU693" s="35"/>
      <c r="AV693" s="35"/>
      <c r="AW693" s="35"/>
      <c r="AX693" s="71"/>
      <c r="AY693" s="15"/>
      <c r="AZ693" s="15"/>
      <c r="BA693" s="28"/>
      <c r="BB693" s="71"/>
      <c r="BC693" s="173"/>
      <c r="BD693" s="220"/>
      <c r="BH693" s="221"/>
      <c r="BK693" s="50"/>
      <c r="BL693" s="115"/>
      <c r="BM693" s="43"/>
      <c r="BN693" s="43"/>
      <c r="BO693" s="43"/>
      <c r="BP693" s="115"/>
      <c r="BS693" s="50"/>
      <c r="BT693" s="115"/>
      <c r="BU693" s="222"/>
      <c r="BV693" s="223"/>
      <c r="BZ693" s="221"/>
      <c r="CC693" s="50"/>
      <c r="CD693" s="115"/>
      <c r="CE693" s="43"/>
      <c r="CF693" s="43"/>
      <c r="CG693" s="43"/>
      <c r="CH693" s="115"/>
      <c r="CK693" s="50"/>
      <c r="CL693" s="115"/>
      <c r="CM693" s="222"/>
      <c r="CN693" s="223"/>
      <c r="CR693" s="221"/>
      <c r="CU693" s="50"/>
      <c r="CV693" s="115"/>
      <c r="CW693" s="43"/>
      <c r="CX693" s="43"/>
      <c r="CY693" s="43"/>
      <c r="CZ693" s="115"/>
      <c r="DC693" s="50"/>
      <c r="DD693" s="115"/>
      <c r="DE693" s="222"/>
      <c r="DF693" s="223"/>
      <c r="DJ693" s="221"/>
      <c r="DM693" s="50"/>
      <c r="DN693" s="115"/>
      <c r="DO693" s="43"/>
      <c r="DP693" s="43"/>
      <c r="DQ693" s="43"/>
      <c r="DR693" s="115"/>
      <c r="DU693" s="50"/>
      <c r="DV693" s="115"/>
      <c r="DW693" s="222"/>
      <c r="DX693" s="223"/>
      <c r="EB693" s="221"/>
      <c r="EE693" s="50"/>
      <c r="EF693" s="115"/>
      <c r="EG693" s="43"/>
      <c r="EH693" s="43"/>
      <c r="EI693" s="43"/>
      <c r="EJ693" s="115"/>
      <c r="EM693" s="50"/>
      <c r="EN693" s="115"/>
      <c r="EO693" s="222"/>
      <c r="EP693" s="223"/>
      <c r="ET693" s="221"/>
      <c r="EW693" s="50"/>
      <c r="EX693" s="115"/>
      <c r="EY693" s="43"/>
      <c r="EZ693" s="43"/>
      <c r="FA693" s="43"/>
      <c r="FB693" s="115"/>
      <c r="FE693" s="50"/>
      <c r="FF693" s="115"/>
      <c r="FG693" s="222"/>
      <c r="FH693" s="223"/>
      <c r="FL693" s="221"/>
      <c r="FO693" s="50"/>
      <c r="FP693" s="115"/>
      <c r="FQ693" s="43"/>
      <c r="FR693" s="43"/>
      <c r="FS693" s="43"/>
      <c r="FT693" s="115"/>
      <c r="FW693" s="50"/>
      <c r="FX693" s="115"/>
      <c r="FY693" s="222"/>
      <c r="FZ693" s="223"/>
      <c r="GD693" s="221"/>
      <c r="GG693" s="50"/>
      <c r="GH693" s="115"/>
      <c r="GI693" s="43"/>
      <c r="GJ693" s="43"/>
      <c r="GK693" s="43"/>
      <c r="GL693" s="115"/>
      <c r="GO693" s="50"/>
      <c r="GP693" s="115"/>
      <c r="GQ693" s="222"/>
    </row>
    <row r="694">
      <c r="A694" s="218"/>
      <c r="B694" s="219"/>
      <c r="C694" s="15"/>
      <c r="D694" s="15"/>
      <c r="E694" s="15"/>
      <c r="F694" s="71"/>
      <c r="G694" s="15"/>
      <c r="H694" s="15"/>
      <c r="I694" s="28"/>
      <c r="J694" s="71"/>
      <c r="K694" s="35"/>
      <c r="L694" s="35"/>
      <c r="M694" s="35"/>
      <c r="N694" s="71"/>
      <c r="O694" s="15"/>
      <c r="P694" s="15"/>
      <c r="Q694" s="28"/>
      <c r="R694" s="71"/>
      <c r="S694" s="173"/>
      <c r="T694" s="219"/>
      <c r="U694" s="15"/>
      <c r="V694" s="15"/>
      <c r="W694" s="15"/>
      <c r="X694" s="165"/>
      <c r="Y694" s="15"/>
      <c r="Z694" s="15"/>
      <c r="AA694" s="28"/>
      <c r="AB694" s="71"/>
      <c r="AC694" s="35"/>
      <c r="AD694" s="35"/>
      <c r="AE694" s="35"/>
      <c r="AF694" s="71"/>
      <c r="AG694" s="15"/>
      <c r="AH694" s="15"/>
      <c r="AI694" s="15"/>
      <c r="AJ694" s="71"/>
      <c r="AK694" s="173"/>
      <c r="AL694" s="219"/>
      <c r="AM694" s="15"/>
      <c r="AN694" s="15"/>
      <c r="AO694" s="15"/>
      <c r="AP694" s="165"/>
      <c r="AQ694" s="15"/>
      <c r="AR694" s="15"/>
      <c r="AS694" s="28"/>
      <c r="AT694" s="71"/>
      <c r="AU694" s="35"/>
      <c r="AV694" s="35"/>
      <c r="AW694" s="35"/>
      <c r="AX694" s="71"/>
      <c r="AY694" s="15"/>
      <c r="AZ694" s="15"/>
      <c r="BA694" s="28"/>
      <c r="BB694" s="71"/>
      <c r="BC694" s="173"/>
      <c r="BD694" s="220"/>
      <c r="BH694" s="221"/>
      <c r="BK694" s="50"/>
      <c r="BL694" s="115"/>
      <c r="BM694" s="43"/>
      <c r="BN694" s="43"/>
      <c r="BO694" s="43"/>
      <c r="BP694" s="115"/>
      <c r="BS694" s="50"/>
      <c r="BT694" s="115"/>
      <c r="BU694" s="222"/>
      <c r="BV694" s="223"/>
      <c r="BZ694" s="221"/>
      <c r="CC694" s="50"/>
      <c r="CD694" s="115"/>
      <c r="CE694" s="43"/>
      <c r="CF694" s="43"/>
      <c r="CG694" s="43"/>
      <c r="CH694" s="115"/>
      <c r="CK694" s="50"/>
      <c r="CL694" s="115"/>
      <c r="CM694" s="222"/>
      <c r="CN694" s="223"/>
      <c r="CR694" s="221"/>
      <c r="CU694" s="50"/>
      <c r="CV694" s="115"/>
      <c r="CW694" s="43"/>
      <c r="CX694" s="43"/>
      <c r="CY694" s="43"/>
      <c r="CZ694" s="115"/>
      <c r="DC694" s="50"/>
      <c r="DD694" s="115"/>
      <c r="DE694" s="222"/>
      <c r="DF694" s="223"/>
      <c r="DJ694" s="221"/>
      <c r="DM694" s="50"/>
      <c r="DN694" s="115"/>
      <c r="DO694" s="43"/>
      <c r="DP694" s="43"/>
      <c r="DQ694" s="43"/>
      <c r="DR694" s="115"/>
      <c r="DU694" s="50"/>
      <c r="DV694" s="115"/>
      <c r="DW694" s="222"/>
      <c r="DX694" s="223"/>
      <c r="EB694" s="221"/>
      <c r="EE694" s="50"/>
      <c r="EF694" s="115"/>
      <c r="EG694" s="43"/>
      <c r="EH694" s="43"/>
      <c r="EI694" s="43"/>
      <c r="EJ694" s="115"/>
      <c r="EM694" s="50"/>
      <c r="EN694" s="115"/>
      <c r="EO694" s="222"/>
      <c r="EP694" s="223"/>
      <c r="ET694" s="221"/>
      <c r="EW694" s="50"/>
      <c r="EX694" s="115"/>
      <c r="EY694" s="43"/>
      <c r="EZ694" s="43"/>
      <c r="FA694" s="43"/>
      <c r="FB694" s="115"/>
      <c r="FE694" s="50"/>
      <c r="FF694" s="115"/>
      <c r="FG694" s="222"/>
      <c r="FH694" s="223"/>
      <c r="FL694" s="221"/>
      <c r="FO694" s="50"/>
      <c r="FP694" s="115"/>
      <c r="FQ694" s="43"/>
      <c r="FR694" s="43"/>
      <c r="FS694" s="43"/>
      <c r="FT694" s="115"/>
      <c r="FW694" s="50"/>
      <c r="FX694" s="115"/>
      <c r="FY694" s="222"/>
      <c r="FZ694" s="223"/>
      <c r="GD694" s="221"/>
      <c r="GG694" s="50"/>
      <c r="GH694" s="115"/>
      <c r="GI694" s="43"/>
      <c r="GJ694" s="43"/>
      <c r="GK694" s="43"/>
      <c r="GL694" s="115"/>
      <c r="GO694" s="50"/>
      <c r="GP694" s="115"/>
      <c r="GQ694" s="222"/>
    </row>
    <row r="695">
      <c r="A695" s="218"/>
      <c r="B695" s="219"/>
      <c r="C695" s="15"/>
      <c r="D695" s="15"/>
      <c r="E695" s="15"/>
      <c r="F695" s="71"/>
      <c r="G695" s="15"/>
      <c r="H695" s="15"/>
      <c r="I695" s="28"/>
      <c r="J695" s="71"/>
      <c r="K695" s="35"/>
      <c r="L695" s="35"/>
      <c r="M695" s="35"/>
      <c r="N695" s="71"/>
      <c r="O695" s="15"/>
      <c r="P695" s="15"/>
      <c r="Q695" s="28"/>
      <c r="R695" s="71"/>
      <c r="S695" s="173"/>
      <c r="T695" s="219"/>
      <c r="U695" s="15"/>
      <c r="V695" s="15"/>
      <c r="W695" s="15"/>
      <c r="X695" s="165"/>
      <c r="Y695" s="15"/>
      <c r="Z695" s="15"/>
      <c r="AA695" s="28"/>
      <c r="AB695" s="71"/>
      <c r="AC695" s="35"/>
      <c r="AD695" s="35"/>
      <c r="AE695" s="35"/>
      <c r="AF695" s="71"/>
      <c r="AG695" s="15"/>
      <c r="AH695" s="15"/>
      <c r="AI695" s="15"/>
      <c r="AJ695" s="71"/>
      <c r="AK695" s="173"/>
      <c r="AL695" s="219"/>
      <c r="AM695" s="15"/>
      <c r="AN695" s="15"/>
      <c r="AO695" s="15"/>
      <c r="AP695" s="165"/>
      <c r="AQ695" s="15"/>
      <c r="AR695" s="15"/>
      <c r="AS695" s="28"/>
      <c r="AT695" s="71"/>
      <c r="AU695" s="35"/>
      <c r="AV695" s="35"/>
      <c r="AW695" s="35"/>
      <c r="AX695" s="71"/>
      <c r="AY695" s="15"/>
      <c r="AZ695" s="15"/>
      <c r="BA695" s="28"/>
      <c r="BB695" s="71"/>
      <c r="BC695" s="173"/>
      <c r="BD695" s="220"/>
      <c r="BH695" s="221"/>
      <c r="BK695" s="50"/>
      <c r="BL695" s="115"/>
      <c r="BM695" s="43"/>
      <c r="BN695" s="43"/>
      <c r="BO695" s="43"/>
      <c r="BP695" s="115"/>
      <c r="BS695" s="50"/>
      <c r="BT695" s="115"/>
      <c r="BU695" s="222"/>
      <c r="BV695" s="223"/>
      <c r="BZ695" s="221"/>
      <c r="CC695" s="50"/>
      <c r="CD695" s="115"/>
      <c r="CE695" s="43"/>
      <c r="CF695" s="43"/>
      <c r="CG695" s="43"/>
      <c r="CH695" s="115"/>
      <c r="CK695" s="50"/>
      <c r="CL695" s="115"/>
      <c r="CM695" s="222"/>
      <c r="CN695" s="223"/>
      <c r="CR695" s="221"/>
      <c r="CU695" s="50"/>
      <c r="CV695" s="115"/>
      <c r="CW695" s="43"/>
      <c r="CX695" s="43"/>
      <c r="CY695" s="43"/>
      <c r="CZ695" s="115"/>
      <c r="DC695" s="50"/>
      <c r="DD695" s="115"/>
      <c r="DE695" s="222"/>
      <c r="DF695" s="223"/>
      <c r="DJ695" s="221"/>
      <c r="DM695" s="50"/>
      <c r="DN695" s="115"/>
      <c r="DO695" s="43"/>
      <c r="DP695" s="43"/>
      <c r="DQ695" s="43"/>
      <c r="DR695" s="115"/>
      <c r="DU695" s="50"/>
      <c r="DV695" s="115"/>
      <c r="DW695" s="222"/>
      <c r="DX695" s="223"/>
      <c r="EB695" s="221"/>
      <c r="EE695" s="50"/>
      <c r="EF695" s="115"/>
      <c r="EG695" s="43"/>
      <c r="EH695" s="43"/>
      <c r="EI695" s="43"/>
      <c r="EJ695" s="115"/>
      <c r="EM695" s="50"/>
      <c r="EN695" s="115"/>
      <c r="EO695" s="222"/>
      <c r="EP695" s="223"/>
      <c r="ET695" s="221"/>
      <c r="EW695" s="50"/>
      <c r="EX695" s="115"/>
      <c r="EY695" s="43"/>
      <c r="EZ695" s="43"/>
      <c r="FA695" s="43"/>
      <c r="FB695" s="115"/>
      <c r="FE695" s="50"/>
      <c r="FF695" s="115"/>
      <c r="FG695" s="222"/>
      <c r="FH695" s="223"/>
      <c r="FL695" s="221"/>
      <c r="FO695" s="50"/>
      <c r="FP695" s="115"/>
      <c r="FQ695" s="43"/>
      <c r="FR695" s="43"/>
      <c r="FS695" s="43"/>
      <c r="FT695" s="115"/>
      <c r="FW695" s="50"/>
      <c r="FX695" s="115"/>
      <c r="FY695" s="222"/>
      <c r="FZ695" s="223"/>
      <c r="GD695" s="221"/>
      <c r="GG695" s="50"/>
      <c r="GH695" s="115"/>
      <c r="GI695" s="43"/>
      <c r="GJ695" s="43"/>
      <c r="GK695" s="43"/>
      <c r="GL695" s="115"/>
      <c r="GO695" s="50"/>
      <c r="GP695" s="115"/>
      <c r="GQ695" s="222"/>
    </row>
    <row r="696">
      <c r="A696" s="218"/>
      <c r="B696" s="219"/>
      <c r="C696" s="15"/>
      <c r="D696" s="15"/>
      <c r="E696" s="15"/>
      <c r="F696" s="71"/>
      <c r="G696" s="15"/>
      <c r="H696" s="15"/>
      <c r="I696" s="28"/>
      <c r="J696" s="71"/>
      <c r="K696" s="35"/>
      <c r="L696" s="35"/>
      <c r="M696" s="35"/>
      <c r="N696" s="71"/>
      <c r="O696" s="15"/>
      <c r="P696" s="15"/>
      <c r="Q696" s="28"/>
      <c r="R696" s="71"/>
      <c r="S696" s="173"/>
      <c r="T696" s="219"/>
      <c r="U696" s="15"/>
      <c r="V696" s="15"/>
      <c r="W696" s="15"/>
      <c r="X696" s="165"/>
      <c r="Y696" s="15"/>
      <c r="Z696" s="15"/>
      <c r="AA696" s="28"/>
      <c r="AB696" s="71"/>
      <c r="AC696" s="35"/>
      <c r="AD696" s="35"/>
      <c r="AE696" s="35"/>
      <c r="AF696" s="71"/>
      <c r="AG696" s="15"/>
      <c r="AH696" s="15"/>
      <c r="AI696" s="15"/>
      <c r="AJ696" s="71"/>
      <c r="AK696" s="173"/>
      <c r="AL696" s="219"/>
      <c r="AM696" s="15"/>
      <c r="AN696" s="15"/>
      <c r="AO696" s="15"/>
      <c r="AP696" s="165"/>
      <c r="AQ696" s="15"/>
      <c r="AR696" s="15"/>
      <c r="AS696" s="28"/>
      <c r="AT696" s="71"/>
      <c r="AU696" s="35"/>
      <c r="AV696" s="35"/>
      <c r="AW696" s="35"/>
      <c r="AX696" s="71"/>
      <c r="AY696" s="15"/>
      <c r="AZ696" s="15"/>
      <c r="BA696" s="28"/>
      <c r="BB696" s="71"/>
      <c r="BC696" s="173"/>
      <c r="BD696" s="220"/>
      <c r="BH696" s="221"/>
      <c r="BK696" s="50"/>
      <c r="BL696" s="115"/>
      <c r="BM696" s="43"/>
      <c r="BN696" s="43"/>
      <c r="BO696" s="43"/>
      <c r="BP696" s="115"/>
      <c r="BS696" s="50"/>
      <c r="BT696" s="115"/>
      <c r="BU696" s="222"/>
      <c r="BV696" s="223"/>
      <c r="BZ696" s="221"/>
      <c r="CC696" s="50"/>
      <c r="CD696" s="115"/>
      <c r="CE696" s="43"/>
      <c r="CF696" s="43"/>
      <c r="CG696" s="43"/>
      <c r="CH696" s="115"/>
      <c r="CK696" s="50"/>
      <c r="CL696" s="115"/>
      <c r="CM696" s="222"/>
      <c r="CN696" s="223"/>
      <c r="CR696" s="221"/>
      <c r="CU696" s="50"/>
      <c r="CV696" s="115"/>
      <c r="CW696" s="43"/>
      <c r="CX696" s="43"/>
      <c r="CY696" s="43"/>
      <c r="CZ696" s="115"/>
      <c r="DC696" s="50"/>
      <c r="DD696" s="115"/>
      <c r="DE696" s="222"/>
      <c r="DF696" s="223"/>
      <c r="DJ696" s="221"/>
      <c r="DM696" s="50"/>
      <c r="DN696" s="115"/>
      <c r="DO696" s="43"/>
      <c r="DP696" s="43"/>
      <c r="DQ696" s="43"/>
      <c r="DR696" s="115"/>
      <c r="DU696" s="50"/>
      <c r="DV696" s="115"/>
      <c r="DW696" s="222"/>
      <c r="DX696" s="223"/>
      <c r="EB696" s="221"/>
      <c r="EE696" s="50"/>
      <c r="EF696" s="115"/>
      <c r="EG696" s="43"/>
      <c r="EH696" s="43"/>
      <c r="EI696" s="43"/>
      <c r="EJ696" s="115"/>
      <c r="EM696" s="50"/>
      <c r="EN696" s="115"/>
      <c r="EO696" s="222"/>
      <c r="EP696" s="223"/>
      <c r="ET696" s="221"/>
      <c r="EW696" s="50"/>
      <c r="EX696" s="115"/>
      <c r="EY696" s="43"/>
      <c r="EZ696" s="43"/>
      <c r="FA696" s="43"/>
      <c r="FB696" s="115"/>
      <c r="FE696" s="50"/>
      <c r="FF696" s="115"/>
      <c r="FG696" s="222"/>
      <c r="FH696" s="223"/>
      <c r="FL696" s="221"/>
      <c r="FO696" s="50"/>
      <c r="FP696" s="115"/>
      <c r="FQ696" s="43"/>
      <c r="FR696" s="43"/>
      <c r="FS696" s="43"/>
      <c r="FT696" s="115"/>
      <c r="FW696" s="50"/>
      <c r="FX696" s="115"/>
      <c r="FY696" s="222"/>
      <c r="FZ696" s="223"/>
      <c r="GD696" s="221"/>
      <c r="GG696" s="50"/>
      <c r="GH696" s="115"/>
      <c r="GI696" s="43"/>
      <c r="GJ696" s="43"/>
      <c r="GK696" s="43"/>
      <c r="GL696" s="115"/>
      <c r="GO696" s="50"/>
      <c r="GP696" s="115"/>
      <c r="GQ696" s="222"/>
    </row>
    <row r="697">
      <c r="A697" s="218"/>
      <c r="B697" s="219"/>
      <c r="C697" s="15"/>
      <c r="D697" s="15"/>
      <c r="E697" s="15"/>
      <c r="F697" s="71"/>
      <c r="G697" s="15"/>
      <c r="H697" s="15"/>
      <c r="I697" s="28"/>
      <c r="J697" s="71"/>
      <c r="K697" s="35"/>
      <c r="L697" s="35"/>
      <c r="M697" s="35"/>
      <c r="N697" s="71"/>
      <c r="O697" s="15"/>
      <c r="P697" s="15"/>
      <c r="Q697" s="28"/>
      <c r="R697" s="71"/>
      <c r="S697" s="173"/>
      <c r="T697" s="219"/>
      <c r="U697" s="15"/>
      <c r="V697" s="15"/>
      <c r="W697" s="15"/>
      <c r="X697" s="165"/>
      <c r="Y697" s="15"/>
      <c r="Z697" s="15"/>
      <c r="AA697" s="28"/>
      <c r="AB697" s="71"/>
      <c r="AC697" s="35"/>
      <c r="AD697" s="35"/>
      <c r="AE697" s="35"/>
      <c r="AF697" s="71"/>
      <c r="AG697" s="15"/>
      <c r="AH697" s="15"/>
      <c r="AI697" s="15"/>
      <c r="AJ697" s="71"/>
      <c r="AK697" s="173"/>
      <c r="AL697" s="219"/>
      <c r="AM697" s="15"/>
      <c r="AN697" s="15"/>
      <c r="AO697" s="15"/>
      <c r="AP697" s="165"/>
      <c r="AQ697" s="15"/>
      <c r="AR697" s="15"/>
      <c r="AS697" s="28"/>
      <c r="AT697" s="71"/>
      <c r="AU697" s="35"/>
      <c r="AV697" s="35"/>
      <c r="AW697" s="35"/>
      <c r="AX697" s="71"/>
      <c r="AY697" s="15"/>
      <c r="AZ697" s="15"/>
      <c r="BA697" s="28"/>
      <c r="BB697" s="71"/>
      <c r="BC697" s="173"/>
      <c r="BD697" s="220"/>
      <c r="BH697" s="221"/>
      <c r="BK697" s="50"/>
      <c r="BL697" s="115"/>
      <c r="BM697" s="43"/>
      <c r="BN697" s="43"/>
      <c r="BO697" s="43"/>
      <c r="BP697" s="115"/>
      <c r="BS697" s="50"/>
      <c r="BT697" s="115"/>
      <c r="BU697" s="222"/>
      <c r="BV697" s="223"/>
      <c r="BZ697" s="221"/>
      <c r="CC697" s="50"/>
      <c r="CD697" s="115"/>
      <c r="CE697" s="43"/>
      <c r="CF697" s="43"/>
      <c r="CG697" s="43"/>
      <c r="CH697" s="115"/>
      <c r="CK697" s="50"/>
      <c r="CL697" s="115"/>
      <c r="CM697" s="222"/>
      <c r="CN697" s="223"/>
      <c r="CR697" s="221"/>
      <c r="CU697" s="50"/>
      <c r="CV697" s="115"/>
      <c r="CW697" s="43"/>
      <c r="CX697" s="43"/>
      <c r="CY697" s="43"/>
      <c r="CZ697" s="115"/>
      <c r="DC697" s="50"/>
      <c r="DD697" s="115"/>
      <c r="DE697" s="222"/>
      <c r="DF697" s="223"/>
      <c r="DJ697" s="221"/>
      <c r="DM697" s="50"/>
      <c r="DN697" s="115"/>
      <c r="DO697" s="43"/>
      <c r="DP697" s="43"/>
      <c r="DQ697" s="43"/>
      <c r="DR697" s="115"/>
      <c r="DU697" s="50"/>
      <c r="DV697" s="115"/>
      <c r="DW697" s="222"/>
      <c r="DX697" s="223"/>
      <c r="EB697" s="221"/>
      <c r="EE697" s="50"/>
      <c r="EF697" s="115"/>
      <c r="EG697" s="43"/>
      <c r="EH697" s="43"/>
      <c r="EI697" s="43"/>
      <c r="EJ697" s="115"/>
      <c r="EM697" s="50"/>
      <c r="EN697" s="115"/>
      <c r="EO697" s="222"/>
      <c r="EP697" s="223"/>
      <c r="ET697" s="221"/>
      <c r="EW697" s="50"/>
      <c r="EX697" s="115"/>
      <c r="EY697" s="43"/>
      <c r="EZ697" s="43"/>
      <c r="FA697" s="43"/>
      <c r="FB697" s="115"/>
      <c r="FE697" s="50"/>
      <c r="FF697" s="115"/>
      <c r="FG697" s="222"/>
      <c r="FH697" s="223"/>
      <c r="FL697" s="221"/>
      <c r="FO697" s="50"/>
      <c r="FP697" s="115"/>
      <c r="FQ697" s="43"/>
      <c r="FR697" s="43"/>
      <c r="FS697" s="43"/>
      <c r="FT697" s="115"/>
      <c r="FW697" s="50"/>
      <c r="FX697" s="115"/>
      <c r="FY697" s="222"/>
      <c r="FZ697" s="223"/>
      <c r="GD697" s="221"/>
      <c r="GG697" s="50"/>
      <c r="GH697" s="115"/>
      <c r="GI697" s="43"/>
      <c r="GJ697" s="43"/>
      <c r="GK697" s="43"/>
      <c r="GL697" s="115"/>
      <c r="GO697" s="50"/>
      <c r="GP697" s="115"/>
      <c r="GQ697" s="222"/>
    </row>
    <row r="698">
      <c r="A698" s="218"/>
      <c r="B698" s="219"/>
      <c r="C698" s="15"/>
      <c r="D698" s="15"/>
      <c r="E698" s="15"/>
      <c r="F698" s="71"/>
      <c r="G698" s="15"/>
      <c r="H698" s="15"/>
      <c r="I698" s="28"/>
      <c r="J698" s="71"/>
      <c r="K698" s="35"/>
      <c r="L698" s="35"/>
      <c r="M698" s="35"/>
      <c r="N698" s="71"/>
      <c r="O698" s="15"/>
      <c r="P698" s="15"/>
      <c r="Q698" s="28"/>
      <c r="R698" s="71"/>
      <c r="S698" s="173"/>
      <c r="T698" s="219"/>
      <c r="U698" s="15"/>
      <c r="V698" s="15"/>
      <c r="W698" s="15"/>
      <c r="X698" s="165"/>
      <c r="Y698" s="15"/>
      <c r="Z698" s="15"/>
      <c r="AA698" s="28"/>
      <c r="AB698" s="71"/>
      <c r="AC698" s="35"/>
      <c r="AD698" s="35"/>
      <c r="AE698" s="35"/>
      <c r="AF698" s="71"/>
      <c r="AG698" s="15"/>
      <c r="AH698" s="15"/>
      <c r="AI698" s="15"/>
      <c r="AJ698" s="71"/>
      <c r="AK698" s="173"/>
      <c r="AL698" s="219"/>
      <c r="AM698" s="15"/>
      <c r="AN698" s="15"/>
      <c r="AO698" s="15"/>
      <c r="AP698" s="165"/>
      <c r="AQ698" s="15"/>
      <c r="AR698" s="15"/>
      <c r="AS698" s="28"/>
      <c r="AT698" s="71"/>
      <c r="AU698" s="35"/>
      <c r="AV698" s="35"/>
      <c r="AW698" s="35"/>
      <c r="AX698" s="71"/>
      <c r="AY698" s="15"/>
      <c r="AZ698" s="15"/>
      <c r="BA698" s="28"/>
      <c r="BB698" s="71"/>
      <c r="BC698" s="173"/>
      <c r="BD698" s="220"/>
      <c r="BH698" s="221"/>
      <c r="BK698" s="50"/>
      <c r="BL698" s="115"/>
      <c r="BM698" s="43"/>
      <c r="BN698" s="43"/>
      <c r="BO698" s="43"/>
      <c r="BP698" s="115"/>
      <c r="BS698" s="50"/>
      <c r="BT698" s="115"/>
      <c r="BU698" s="222"/>
      <c r="BV698" s="223"/>
      <c r="BZ698" s="221"/>
      <c r="CC698" s="50"/>
      <c r="CD698" s="115"/>
      <c r="CE698" s="43"/>
      <c r="CF698" s="43"/>
      <c r="CG698" s="43"/>
      <c r="CH698" s="115"/>
      <c r="CK698" s="50"/>
      <c r="CL698" s="115"/>
      <c r="CM698" s="222"/>
      <c r="CN698" s="223"/>
      <c r="CR698" s="221"/>
      <c r="CU698" s="50"/>
      <c r="CV698" s="115"/>
      <c r="CW698" s="43"/>
      <c r="CX698" s="43"/>
      <c r="CY698" s="43"/>
      <c r="CZ698" s="115"/>
      <c r="DC698" s="50"/>
      <c r="DD698" s="115"/>
      <c r="DE698" s="222"/>
      <c r="DF698" s="223"/>
      <c r="DJ698" s="221"/>
      <c r="DM698" s="50"/>
      <c r="DN698" s="115"/>
      <c r="DO698" s="43"/>
      <c r="DP698" s="43"/>
      <c r="DQ698" s="43"/>
      <c r="DR698" s="115"/>
      <c r="DU698" s="50"/>
      <c r="DV698" s="115"/>
      <c r="DW698" s="222"/>
      <c r="DX698" s="223"/>
      <c r="EB698" s="221"/>
      <c r="EE698" s="50"/>
      <c r="EF698" s="115"/>
      <c r="EG698" s="43"/>
      <c r="EH698" s="43"/>
      <c r="EI698" s="43"/>
      <c r="EJ698" s="115"/>
      <c r="EM698" s="50"/>
      <c r="EN698" s="115"/>
      <c r="EO698" s="222"/>
      <c r="EP698" s="223"/>
      <c r="ET698" s="221"/>
      <c r="EW698" s="50"/>
      <c r="EX698" s="115"/>
      <c r="EY698" s="43"/>
      <c r="EZ698" s="43"/>
      <c r="FA698" s="43"/>
      <c r="FB698" s="115"/>
      <c r="FE698" s="50"/>
      <c r="FF698" s="115"/>
      <c r="FG698" s="222"/>
      <c r="FH698" s="223"/>
      <c r="FL698" s="221"/>
      <c r="FO698" s="50"/>
      <c r="FP698" s="115"/>
      <c r="FQ698" s="43"/>
      <c r="FR698" s="43"/>
      <c r="FS698" s="43"/>
      <c r="FT698" s="115"/>
      <c r="FW698" s="50"/>
      <c r="FX698" s="115"/>
      <c r="FY698" s="222"/>
      <c r="FZ698" s="223"/>
      <c r="GD698" s="221"/>
      <c r="GG698" s="50"/>
      <c r="GH698" s="115"/>
      <c r="GI698" s="43"/>
      <c r="GJ698" s="43"/>
      <c r="GK698" s="43"/>
      <c r="GL698" s="115"/>
      <c r="GO698" s="50"/>
      <c r="GP698" s="115"/>
      <c r="GQ698" s="222"/>
    </row>
    <row r="699">
      <c r="A699" s="218"/>
      <c r="B699" s="219"/>
      <c r="C699" s="15"/>
      <c r="D699" s="15"/>
      <c r="E699" s="15"/>
      <c r="F699" s="71"/>
      <c r="G699" s="15"/>
      <c r="H699" s="15"/>
      <c r="I699" s="28"/>
      <c r="J699" s="71"/>
      <c r="K699" s="35"/>
      <c r="L699" s="35"/>
      <c r="M699" s="35"/>
      <c r="N699" s="71"/>
      <c r="O699" s="15"/>
      <c r="P699" s="15"/>
      <c r="Q699" s="28"/>
      <c r="R699" s="71"/>
      <c r="S699" s="173"/>
      <c r="T699" s="219"/>
      <c r="U699" s="15"/>
      <c r="V699" s="15"/>
      <c r="W699" s="15"/>
      <c r="X699" s="165"/>
      <c r="Y699" s="15"/>
      <c r="Z699" s="15"/>
      <c r="AA699" s="28"/>
      <c r="AB699" s="71"/>
      <c r="AC699" s="35"/>
      <c r="AD699" s="35"/>
      <c r="AE699" s="35"/>
      <c r="AF699" s="71"/>
      <c r="AG699" s="15"/>
      <c r="AH699" s="15"/>
      <c r="AI699" s="15"/>
      <c r="AJ699" s="71"/>
      <c r="AK699" s="173"/>
      <c r="AL699" s="219"/>
      <c r="AM699" s="15"/>
      <c r="AN699" s="15"/>
      <c r="AO699" s="15"/>
      <c r="AP699" s="165"/>
      <c r="AQ699" s="15"/>
      <c r="AR699" s="15"/>
      <c r="AS699" s="28"/>
      <c r="AT699" s="71"/>
      <c r="AU699" s="35"/>
      <c r="AV699" s="35"/>
      <c r="AW699" s="35"/>
      <c r="AX699" s="71"/>
      <c r="AY699" s="15"/>
      <c r="AZ699" s="15"/>
      <c r="BA699" s="28"/>
      <c r="BB699" s="71"/>
      <c r="BC699" s="173"/>
      <c r="BD699" s="220"/>
      <c r="BH699" s="221"/>
      <c r="BK699" s="50"/>
      <c r="BL699" s="115"/>
      <c r="BM699" s="43"/>
      <c r="BN699" s="43"/>
      <c r="BO699" s="43"/>
      <c r="BP699" s="115"/>
      <c r="BS699" s="50"/>
      <c r="BT699" s="115"/>
      <c r="BU699" s="222"/>
      <c r="BV699" s="223"/>
      <c r="BZ699" s="221"/>
      <c r="CC699" s="50"/>
      <c r="CD699" s="115"/>
      <c r="CE699" s="43"/>
      <c r="CF699" s="43"/>
      <c r="CG699" s="43"/>
      <c r="CH699" s="115"/>
      <c r="CK699" s="50"/>
      <c r="CL699" s="115"/>
      <c r="CM699" s="222"/>
      <c r="CN699" s="223"/>
      <c r="CR699" s="221"/>
      <c r="CU699" s="50"/>
      <c r="CV699" s="115"/>
      <c r="CW699" s="43"/>
      <c r="CX699" s="43"/>
      <c r="CY699" s="43"/>
      <c r="CZ699" s="115"/>
      <c r="DC699" s="50"/>
      <c r="DD699" s="115"/>
      <c r="DE699" s="222"/>
      <c r="DF699" s="223"/>
      <c r="DJ699" s="221"/>
      <c r="DM699" s="50"/>
      <c r="DN699" s="115"/>
      <c r="DO699" s="43"/>
      <c r="DP699" s="43"/>
      <c r="DQ699" s="43"/>
      <c r="DR699" s="115"/>
      <c r="DU699" s="50"/>
      <c r="DV699" s="115"/>
      <c r="DW699" s="222"/>
      <c r="DX699" s="223"/>
      <c r="EB699" s="221"/>
      <c r="EE699" s="50"/>
      <c r="EF699" s="115"/>
      <c r="EG699" s="43"/>
      <c r="EH699" s="43"/>
      <c r="EI699" s="43"/>
      <c r="EJ699" s="115"/>
      <c r="EM699" s="50"/>
      <c r="EN699" s="115"/>
      <c r="EO699" s="222"/>
      <c r="EP699" s="223"/>
      <c r="ET699" s="221"/>
      <c r="EW699" s="50"/>
      <c r="EX699" s="115"/>
      <c r="EY699" s="43"/>
      <c r="EZ699" s="43"/>
      <c r="FA699" s="43"/>
      <c r="FB699" s="115"/>
      <c r="FE699" s="50"/>
      <c r="FF699" s="115"/>
      <c r="FG699" s="222"/>
      <c r="FH699" s="223"/>
      <c r="FL699" s="221"/>
      <c r="FO699" s="50"/>
      <c r="FP699" s="115"/>
      <c r="FQ699" s="43"/>
      <c r="FR699" s="43"/>
      <c r="FS699" s="43"/>
      <c r="FT699" s="115"/>
      <c r="FW699" s="50"/>
      <c r="FX699" s="115"/>
      <c r="FY699" s="222"/>
      <c r="FZ699" s="223"/>
      <c r="GD699" s="221"/>
      <c r="GG699" s="50"/>
      <c r="GH699" s="115"/>
      <c r="GI699" s="43"/>
      <c r="GJ699" s="43"/>
      <c r="GK699" s="43"/>
      <c r="GL699" s="115"/>
      <c r="GO699" s="50"/>
      <c r="GP699" s="115"/>
      <c r="GQ699" s="222"/>
    </row>
    <row r="700">
      <c r="A700" s="218"/>
      <c r="B700" s="219"/>
      <c r="C700" s="15"/>
      <c r="D700" s="15"/>
      <c r="E700" s="15"/>
      <c r="F700" s="71"/>
      <c r="G700" s="15"/>
      <c r="H700" s="15"/>
      <c r="I700" s="28"/>
      <c r="J700" s="71"/>
      <c r="K700" s="35"/>
      <c r="L700" s="35"/>
      <c r="M700" s="35"/>
      <c r="N700" s="71"/>
      <c r="O700" s="15"/>
      <c r="P700" s="15"/>
      <c r="Q700" s="28"/>
      <c r="R700" s="71"/>
      <c r="S700" s="173"/>
      <c r="T700" s="219"/>
      <c r="U700" s="15"/>
      <c r="V700" s="15"/>
      <c r="W700" s="15"/>
      <c r="X700" s="165"/>
      <c r="Y700" s="15"/>
      <c r="Z700" s="15"/>
      <c r="AA700" s="28"/>
      <c r="AB700" s="71"/>
      <c r="AC700" s="35"/>
      <c r="AD700" s="35"/>
      <c r="AE700" s="35"/>
      <c r="AF700" s="71"/>
      <c r="AG700" s="15"/>
      <c r="AH700" s="15"/>
      <c r="AI700" s="15"/>
      <c r="AJ700" s="71"/>
      <c r="AK700" s="173"/>
      <c r="AL700" s="219"/>
      <c r="AM700" s="15"/>
      <c r="AN700" s="15"/>
      <c r="AO700" s="15"/>
      <c r="AP700" s="165"/>
      <c r="AQ700" s="15"/>
      <c r="AR700" s="15"/>
      <c r="AS700" s="28"/>
      <c r="AT700" s="71"/>
      <c r="AU700" s="35"/>
      <c r="AV700" s="35"/>
      <c r="AW700" s="35"/>
      <c r="AX700" s="71"/>
      <c r="AY700" s="15"/>
      <c r="AZ700" s="15"/>
      <c r="BA700" s="28"/>
      <c r="BB700" s="71"/>
      <c r="BC700" s="173"/>
      <c r="BD700" s="220"/>
      <c r="BH700" s="221"/>
      <c r="BK700" s="50"/>
      <c r="BL700" s="115"/>
      <c r="BM700" s="43"/>
      <c r="BN700" s="43"/>
      <c r="BO700" s="43"/>
      <c r="BP700" s="115"/>
      <c r="BS700" s="50"/>
      <c r="BT700" s="115"/>
      <c r="BU700" s="222"/>
      <c r="BV700" s="223"/>
      <c r="BZ700" s="221"/>
      <c r="CC700" s="50"/>
      <c r="CD700" s="115"/>
      <c r="CE700" s="43"/>
      <c r="CF700" s="43"/>
      <c r="CG700" s="43"/>
      <c r="CH700" s="115"/>
      <c r="CK700" s="50"/>
      <c r="CL700" s="115"/>
      <c r="CM700" s="222"/>
      <c r="CN700" s="223"/>
      <c r="CR700" s="221"/>
      <c r="CU700" s="50"/>
      <c r="CV700" s="115"/>
      <c r="CW700" s="43"/>
      <c r="CX700" s="43"/>
      <c r="CY700" s="43"/>
      <c r="CZ700" s="115"/>
      <c r="DC700" s="50"/>
      <c r="DD700" s="115"/>
      <c r="DE700" s="222"/>
      <c r="DF700" s="223"/>
      <c r="DJ700" s="221"/>
      <c r="DM700" s="50"/>
      <c r="DN700" s="115"/>
      <c r="DO700" s="43"/>
      <c r="DP700" s="43"/>
      <c r="DQ700" s="43"/>
      <c r="DR700" s="115"/>
      <c r="DU700" s="50"/>
      <c r="DV700" s="115"/>
      <c r="DW700" s="222"/>
      <c r="DX700" s="223"/>
      <c r="EB700" s="221"/>
      <c r="EE700" s="50"/>
      <c r="EF700" s="115"/>
      <c r="EG700" s="43"/>
      <c r="EH700" s="43"/>
      <c r="EI700" s="43"/>
      <c r="EJ700" s="115"/>
      <c r="EM700" s="50"/>
      <c r="EN700" s="115"/>
      <c r="EO700" s="222"/>
      <c r="EP700" s="223"/>
      <c r="ET700" s="221"/>
      <c r="EW700" s="50"/>
      <c r="EX700" s="115"/>
      <c r="EY700" s="43"/>
      <c r="EZ700" s="43"/>
      <c r="FA700" s="43"/>
      <c r="FB700" s="115"/>
      <c r="FE700" s="50"/>
      <c r="FF700" s="115"/>
      <c r="FG700" s="222"/>
      <c r="FH700" s="223"/>
      <c r="FL700" s="221"/>
      <c r="FO700" s="50"/>
      <c r="FP700" s="115"/>
      <c r="FQ700" s="43"/>
      <c r="FR700" s="43"/>
      <c r="FS700" s="43"/>
      <c r="FT700" s="115"/>
      <c r="FW700" s="50"/>
      <c r="FX700" s="115"/>
      <c r="FY700" s="222"/>
      <c r="FZ700" s="223"/>
      <c r="GD700" s="221"/>
      <c r="GG700" s="50"/>
      <c r="GH700" s="115"/>
      <c r="GI700" s="43"/>
      <c r="GJ700" s="43"/>
      <c r="GK700" s="43"/>
      <c r="GL700" s="115"/>
      <c r="GO700" s="50"/>
      <c r="GP700" s="115"/>
      <c r="GQ700" s="222"/>
    </row>
    <row r="701">
      <c r="A701" s="218"/>
      <c r="B701" s="219"/>
      <c r="C701" s="15"/>
      <c r="D701" s="15"/>
      <c r="E701" s="15"/>
      <c r="F701" s="71"/>
      <c r="G701" s="15"/>
      <c r="H701" s="15"/>
      <c r="I701" s="28"/>
      <c r="J701" s="71"/>
      <c r="K701" s="35"/>
      <c r="L701" s="35"/>
      <c r="M701" s="35"/>
      <c r="N701" s="71"/>
      <c r="O701" s="15"/>
      <c r="P701" s="15"/>
      <c r="Q701" s="28"/>
      <c r="R701" s="71"/>
      <c r="S701" s="173"/>
      <c r="T701" s="219"/>
      <c r="U701" s="15"/>
      <c r="V701" s="15"/>
      <c r="W701" s="15"/>
      <c r="X701" s="165"/>
      <c r="Y701" s="15"/>
      <c r="Z701" s="15"/>
      <c r="AA701" s="28"/>
      <c r="AB701" s="71"/>
      <c r="AC701" s="35"/>
      <c r="AD701" s="35"/>
      <c r="AE701" s="35"/>
      <c r="AF701" s="71"/>
      <c r="AG701" s="15"/>
      <c r="AH701" s="15"/>
      <c r="AI701" s="15"/>
      <c r="AJ701" s="71"/>
      <c r="AK701" s="173"/>
      <c r="AL701" s="219"/>
      <c r="AM701" s="15"/>
      <c r="AN701" s="15"/>
      <c r="AO701" s="15"/>
      <c r="AP701" s="165"/>
      <c r="AQ701" s="15"/>
      <c r="AR701" s="15"/>
      <c r="AS701" s="28"/>
      <c r="AT701" s="71"/>
      <c r="AU701" s="35"/>
      <c r="AV701" s="35"/>
      <c r="AW701" s="35"/>
      <c r="AX701" s="71"/>
      <c r="AY701" s="15"/>
      <c r="AZ701" s="15"/>
      <c r="BA701" s="28"/>
      <c r="BB701" s="71"/>
      <c r="BC701" s="173"/>
      <c r="BD701" s="220"/>
      <c r="BH701" s="221"/>
      <c r="BK701" s="50"/>
      <c r="BL701" s="115"/>
      <c r="BM701" s="43"/>
      <c r="BN701" s="43"/>
      <c r="BO701" s="43"/>
      <c r="BP701" s="115"/>
      <c r="BS701" s="50"/>
      <c r="BT701" s="115"/>
      <c r="BU701" s="222"/>
      <c r="BV701" s="223"/>
      <c r="BZ701" s="221"/>
      <c r="CC701" s="50"/>
      <c r="CD701" s="115"/>
      <c r="CE701" s="43"/>
      <c r="CF701" s="43"/>
      <c r="CG701" s="43"/>
      <c r="CH701" s="115"/>
      <c r="CK701" s="50"/>
      <c r="CL701" s="115"/>
      <c r="CM701" s="222"/>
      <c r="CN701" s="223"/>
      <c r="CR701" s="221"/>
      <c r="CU701" s="50"/>
      <c r="CV701" s="115"/>
      <c r="CW701" s="43"/>
      <c r="CX701" s="43"/>
      <c r="CY701" s="43"/>
      <c r="CZ701" s="115"/>
      <c r="DC701" s="50"/>
      <c r="DD701" s="115"/>
      <c r="DE701" s="222"/>
      <c r="DF701" s="223"/>
      <c r="DJ701" s="221"/>
      <c r="DM701" s="50"/>
      <c r="DN701" s="115"/>
      <c r="DO701" s="43"/>
      <c r="DP701" s="43"/>
      <c r="DQ701" s="43"/>
      <c r="DR701" s="115"/>
      <c r="DU701" s="50"/>
      <c r="DV701" s="115"/>
      <c r="DW701" s="222"/>
      <c r="DX701" s="223"/>
      <c r="EB701" s="221"/>
      <c r="EE701" s="50"/>
      <c r="EF701" s="115"/>
      <c r="EG701" s="43"/>
      <c r="EH701" s="43"/>
      <c r="EI701" s="43"/>
      <c r="EJ701" s="115"/>
      <c r="EM701" s="50"/>
      <c r="EN701" s="115"/>
      <c r="EO701" s="222"/>
      <c r="EP701" s="223"/>
      <c r="ET701" s="221"/>
      <c r="EW701" s="50"/>
      <c r="EX701" s="115"/>
      <c r="EY701" s="43"/>
      <c r="EZ701" s="43"/>
      <c r="FA701" s="43"/>
      <c r="FB701" s="115"/>
      <c r="FE701" s="50"/>
      <c r="FF701" s="115"/>
      <c r="FG701" s="222"/>
      <c r="FH701" s="223"/>
      <c r="FL701" s="221"/>
      <c r="FO701" s="50"/>
      <c r="FP701" s="115"/>
      <c r="FQ701" s="43"/>
      <c r="FR701" s="43"/>
      <c r="FS701" s="43"/>
      <c r="FT701" s="115"/>
      <c r="FW701" s="50"/>
      <c r="FX701" s="115"/>
      <c r="FY701" s="222"/>
      <c r="FZ701" s="223"/>
      <c r="GD701" s="221"/>
      <c r="GG701" s="50"/>
      <c r="GH701" s="115"/>
      <c r="GI701" s="43"/>
      <c r="GJ701" s="43"/>
      <c r="GK701" s="43"/>
      <c r="GL701" s="115"/>
      <c r="GO701" s="50"/>
      <c r="GP701" s="115"/>
      <c r="GQ701" s="222"/>
    </row>
    <row r="702">
      <c r="A702" s="218"/>
      <c r="B702" s="219"/>
      <c r="C702" s="15"/>
      <c r="D702" s="15"/>
      <c r="E702" s="15"/>
      <c r="F702" s="71"/>
      <c r="G702" s="15"/>
      <c r="H702" s="15"/>
      <c r="I702" s="28"/>
      <c r="J702" s="71"/>
      <c r="K702" s="35"/>
      <c r="L702" s="35"/>
      <c r="M702" s="35"/>
      <c r="N702" s="71"/>
      <c r="O702" s="15"/>
      <c r="P702" s="15"/>
      <c r="Q702" s="28"/>
      <c r="R702" s="71"/>
      <c r="S702" s="173"/>
      <c r="T702" s="219"/>
      <c r="U702" s="15"/>
      <c r="V702" s="15"/>
      <c r="W702" s="15"/>
      <c r="X702" s="165"/>
      <c r="Y702" s="15"/>
      <c r="Z702" s="15"/>
      <c r="AA702" s="28"/>
      <c r="AB702" s="71"/>
      <c r="AC702" s="35"/>
      <c r="AD702" s="35"/>
      <c r="AE702" s="35"/>
      <c r="AF702" s="71"/>
      <c r="AG702" s="15"/>
      <c r="AH702" s="15"/>
      <c r="AI702" s="15"/>
      <c r="AJ702" s="71"/>
      <c r="AK702" s="173"/>
      <c r="AL702" s="219"/>
      <c r="AM702" s="15"/>
      <c r="AN702" s="15"/>
      <c r="AO702" s="15"/>
      <c r="AP702" s="165"/>
      <c r="AQ702" s="15"/>
      <c r="AR702" s="15"/>
      <c r="AS702" s="28"/>
      <c r="AT702" s="71"/>
      <c r="AU702" s="35"/>
      <c r="AV702" s="35"/>
      <c r="AW702" s="35"/>
      <c r="AX702" s="71"/>
      <c r="AY702" s="15"/>
      <c r="AZ702" s="15"/>
      <c r="BA702" s="28"/>
      <c r="BB702" s="71"/>
      <c r="BC702" s="173"/>
      <c r="BD702" s="220"/>
      <c r="BH702" s="221"/>
      <c r="BK702" s="50"/>
      <c r="BL702" s="115"/>
      <c r="BM702" s="43"/>
      <c r="BN702" s="43"/>
      <c r="BO702" s="43"/>
      <c r="BP702" s="115"/>
      <c r="BS702" s="50"/>
      <c r="BT702" s="115"/>
      <c r="BU702" s="222"/>
      <c r="BV702" s="223"/>
      <c r="BZ702" s="221"/>
      <c r="CC702" s="50"/>
      <c r="CD702" s="115"/>
      <c r="CE702" s="43"/>
      <c r="CF702" s="43"/>
      <c r="CG702" s="43"/>
      <c r="CH702" s="115"/>
      <c r="CK702" s="50"/>
      <c r="CL702" s="115"/>
      <c r="CM702" s="222"/>
      <c r="CN702" s="223"/>
      <c r="CR702" s="221"/>
      <c r="CU702" s="50"/>
      <c r="CV702" s="115"/>
      <c r="CW702" s="43"/>
      <c r="CX702" s="43"/>
      <c r="CY702" s="43"/>
      <c r="CZ702" s="115"/>
      <c r="DC702" s="50"/>
      <c r="DD702" s="115"/>
      <c r="DE702" s="222"/>
      <c r="DF702" s="223"/>
      <c r="DJ702" s="221"/>
      <c r="DM702" s="50"/>
      <c r="DN702" s="115"/>
      <c r="DO702" s="43"/>
      <c r="DP702" s="43"/>
      <c r="DQ702" s="43"/>
      <c r="DR702" s="115"/>
      <c r="DU702" s="50"/>
      <c r="DV702" s="115"/>
      <c r="DW702" s="222"/>
      <c r="DX702" s="223"/>
      <c r="EB702" s="221"/>
      <c r="EE702" s="50"/>
      <c r="EF702" s="115"/>
      <c r="EG702" s="43"/>
      <c r="EH702" s="43"/>
      <c r="EI702" s="43"/>
      <c r="EJ702" s="115"/>
      <c r="EM702" s="50"/>
      <c r="EN702" s="115"/>
      <c r="EO702" s="222"/>
      <c r="EP702" s="223"/>
      <c r="ET702" s="221"/>
      <c r="EW702" s="50"/>
      <c r="EX702" s="115"/>
      <c r="EY702" s="43"/>
      <c r="EZ702" s="43"/>
      <c r="FA702" s="43"/>
      <c r="FB702" s="115"/>
      <c r="FE702" s="50"/>
      <c r="FF702" s="115"/>
      <c r="FG702" s="222"/>
      <c r="FH702" s="223"/>
      <c r="FL702" s="221"/>
      <c r="FO702" s="50"/>
      <c r="FP702" s="115"/>
      <c r="FQ702" s="43"/>
      <c r="FR702" s="43"/>
      <c r="FS702" s="43"/>
      <c r="FT702" s="115"/>
      <c r="FW702" s="50"/>
      <c r="FX702" s="115"/>
      <c r="FY702" s="222"/>
      <c r="FZ702" s="223"/>
      <c r="GD702" s="221"/>
      <c r="GG702" s="50"/>
      <c r="GH702" s="115"/>
      <c r="GI702" s="43"/>
      <c r="GJ702" s="43"/>
      <c r="GK702" s="43"/>
      <c r="GL702" s="115"/>
      <c r="GO702" s="50"/>
      <c r="GP702" s="115"/>
      <c r="GQ702" s="222"/>
    </row>
    <row r="703">
      <c r="A703" s="218"/>
      <c r="B703" s="219"/>
      <c r="C703" s="15"/>
      <c r="D703" s="15"/>
      <c r="E703" s="15"/>
      <c r="F703" s="71"/>
      <c r="G703" s="15"/>
      <c r="H703" s="15"/>
      <c r="I703" s="28"/>
      <c r="J703" s="71"/>
      <c r="K703" s="35"/>
      <c r="L703" s="35"/>
      <c r="M703" s="35"/>
      <c r="N703" s="71"/>
      <c r="O703" s="15"/>
      <c r="P703" s="15"/>
      <c r="Q703" s="28"/>
      <c r="R703" s="71"/>
      <c r="S703" s="173"/>
      <c r="T703" s="219"/>
      <c r="U703" s="15"/>
      <c r="V703" s="15"/>
      <c r="W703" s="15"/>
      <c r="X703" s="165"/>
      <c r="Y703" s="15"/>
      <c r="Z703" s="15"/>
      <c r="AA703" s="28"/>
      <c r="AB703" s="71"/>
      <c r="AC703" s="35"/>
      <c r="AD703" s="35"/>
      <c r="AE703" s="35"/>
      <c r="AF703" s="71"/>
      <c r="AG703" s="15"/>
      <c r="AH703" s="15"/>
      <c r="AI703" s="15"/>
      <c r="AJ703" s="71"/>
      <c r="AK703" s="173"/>
      <c r="AL703" s="219"/>
      <c r="AM703" s="15"/>
      <c r="AN703" s="15"/>
      <c r="AO703" s="15"/>
      <c r="AP703" s="165"/>
      <c r="AQ703" s="15"/>
      <c r="AR703" s="15"/>
      <c r="AS703" s="28"/>
      <c r="AT703" s="71"/>
      <c r="AU703" s="35"/>
      <c r="AV703" s="35"/>
      <c r="AW703" s="35"/>
      <c r="AX703" s="71"/>
      <c r="AY703" s="15"/>
      <c r="AZ703" s="15"/>
      <c r="BA703" s="28"/>
      <c r="BB703" s="71"/>
      <c r="BC703" s="173"/>
      <c r="BD703" s="220"/>
      <c r="BH703" s="221"/>
      <c r="BK703" s="50"/>
      <c r="BL703" s="115"/>
      <c r="BM703" s="43"/>
      <c r="BN703" s="43"/>
      <c r="BO703" s="43"/>
      <c r="BP703" s="115"/>
      <c r="BS703" s="50"/>
      <c r="BT703" s="115"/>
      <c r="BU703" s="222"/>
      <c r="BV703" s="223"/>
      <c r="BZ703" s="221"/>
      <c r="CC703" s="50"/>
      <c r="CD703" s="115"/>
      <c r="CE703" s="43"/>
      <c r="CF703" s="43"/>
      <c r="CG703" s="43"/>
      <c r="CH703" s="115"/>
      <c r="CK703" s="50"/>
      <c r="CL703" s="115"/>
      <c r="CM703" s="222"/>
      <c r="CN703" s="223"/>
      <c r="CR703" s="221"/>
      <c r="CU703" s="50"/>
      <c r="CV703" s="115"/>
      <c r="CW703" s="43"/>
      <c r="CX703" s="43"/>
      <c r="CY703" s="43"/>
      <c r="CZ703" s="115"/>
      <c r="DC703" s="50"/>
      <c r="DD703" s="115"/>
      <c r="DE703" s="222"/>
      <c r="DF703" s="223"/>
      <c r="DJ703" s="221"/>
      <c r="DM703" s="50"/>
      <c r="DN703" s="115"/>
      <c r="DO703" s="43"/>
      <c r="DP703" s="43"/>
      <c r="DQ703" s="43"/>
      <c r="DR703" s="115"/>
      <c r="DU703" s="50"/>
      <c r="DV703" s="115"/>
      <c r="DW703" s="222"/>
      <c r="DX703" s="223"/>
      <c r="EB703" s="221"/>
      <c r="EE703" s="50"/>
      <c r="EF703" s="115"/>
      <c r="EG703" s="43"/>
      <c r="EH703" s="43"/>
      <c r="EI703" s="43"/>
      <c r="EJ703" s="115"/>
      <c r="EM703" s="50"/>
      <c r="EN703" s="115"/>
      <c r="EO703" s="222"/>
      <c r="EP703" s="223"/>
      <c r="ET703" s="221"/>
      <c r="EW703" s="50"/>
      <c r="EX703" s="115"/>
      <c r="EY703" s="43"/>
      <c r="EZ703" s="43"/>
      <c r="FA703" s="43"/>
      <c r="FB703" s="115"/>
      <c r="FE703" s="50"/>
      <c r="FF703" s="115"/>
      <c r="FG703" s="222"/>
      <c r="FH703" s="223"/>
      <c r="FL703" s="221"/>
      <c r="FO703" s="50"/>
      <c r="FP703" s="115"/>
      <c r="FQ703" s="43"/>
      <c r="FR703" s="43"/>
      <c r="FS703" s="43"/>
      <c r="FT703" s="115"/>
      <c r="FW703" s="50"/>
      <c r="FX703" s="115"/>
      <c r="FY703" s="222"/>
      <c r="FZ703" s="223"/>
      <c r="GD703" s="221"/>
      <c r="GG703" s="50"/>
      <c r="GH703" s="115"/>
      <c r="GI703" s="43"/>
      <c r="GJ703" s="43"/>
      <c r="GK703" s="43"/>
      <c r="GL703" s="115"/>
      <c r="GO703" s="50"/>
      <c r="GP703" s="115"/>
      <c r="GQ703" s="222"/>
    </row>
    <row r="704">
      <c r="A704" s="218"/>
      <c r="B704" s="219"/>
      <c r="C704" s="15"/>
      <c r="D704" s="15"/>
      <c r="E704" s="15"/>
      <c r="F704" s="71"/>
      <c r="G704" s="15"/>
      <c r="H704" s="15"/>
      <c r="I704" s="28"/>
      <c r="J704" s="71"/>
      <c r="K704" s="35"/>
      <c r="L704" s="35"/>
      <c r="M704" s="35"/>
      <c r="N704" s="71"/>
      <c r="O704" s="15"/>
      <c r="P704" s="15"/>
      <c r="Q704" s="28"/>
      <c r="R704" s="71"/>
      <c r="S704" s="173"/>
      <c r="T704" s="219"/>
      <c r="U704" s="15"/>
      <c r="V704" s="15"/>
      <c r="W704" s="15"/>
      <c r="X704" s="165"/>
      <c r="Y704" s="15"/>
      <c r="Z704" s="15"/>
      <c r="AA704" s="28"/>
      <c r="AB704" s="71"/>
      <c r="AC704" s="35"/>
      <c r="AD704" s="35"/>
      <c r="AE704" s="35"/>
      <c r="AF704" s="71"/>
      <c r="AG704" s="15"/>
      <c r="AH704" s="15"/>
      <c r="AI704" s="15"/>
      <c r="AJ704" s="71"/>
      <c r="AK704" s="173"/>
      <c r="AL704" s="219"/>
      <c r="AM704" s="15"/>
      <c r="AN704" s="15"/>
      <c r="AO704" s="15"/>
      <c r="AP704" s="165"/>
      <c r="AQ704" s="15"/>
      <c r="AR704" s="15"/>
      <c r="AS704" s="28"/>
      <c r="AT704" s="71"/>
      <c r="AU704" s="35"/>
      <c r="AV704" s="35"/>
      <c r="AW704" s="35"/>
      <c r="AX704" s="71"/>
      <c r="AY704" s="15"/>
      <c r="AZ704" s="15"/>
      <c r="BA704" s="28"/>
      <c r="BB704" s="71"/>
      <c r="BC704" s="173"/>
      <c r="BD704" s="220"/>
      <c r="BH704" s="221"/>
      <c r="BK704" s="50"/>
      <c r="BL704" s="115"/>
      <c r="BM704" s="43"/>
      <c r="BN704" s="43"/>
      <c r="BO704" s="43"/>
      <c r="BP704" s="115"/>
      <c r="BS704" s="50"/>
      <c r="BT704" s="115"/>
      <c r="BU704" s="222"/>
      <c r="BV704" s="223"/>
      <c r="BZ704" s="221"/>
      <c r="CC704" s="50"/>
      <c r="CD704" s="115"/>
      <c r="CE704" s="43"/>
      <c r="CF704" s="43"/>
      <c r="CG704" s="43"/>
      <c r="CH704" s="115"/>
      <c r="CK704" s="50"/>
      <c r="CL704" s="115"/>
      <c r="CM704" s="222"/>
      <c r="CN704" s="223"/>
      <c r="CR704" s="221"/>
      <c r="CU704" s="50"/>
      <c r="CV704" s="115"/>
      <c r="CW704" s="43"/>
      <c r="CX704" s="43"/>
      <c r="CY704" s="43"/>
      <c r="CZ704" s="115"/>
      <c r="DC704" s="50"/>
      <c r="DD704" s="115"/>
      <c r="DE704" s="222"/>
      <c r="DF704" s="223"/>
      <c r="DJ704" s="221"/>
      <c r="DM704" s="50"/>
      <c r="DN704" s="115"/>
      <c r="DO704" s="43"/>
      <c r="DP704" s="43"/>
      <c r="DQ704" s="43"/>
      <c r="DR704" s="115"/>
      <c r="DU704" s="50"/>
      <c r="DV704" s="115"/>
      <c r="DW704" s="222"/>
      <c r="DX704" s="223"/>
      <c r="EB704" s="221"/>
      <c r="EE704" s="50"/>
      <c r="EF704" s="115"/>
      <c r="EG704" s="43"/>
      <c r="EH704" s="43"/>
      <c r="EI704" s="43"/>
      <c r="EJ704" s="115"/>
      <c r="EM704" s="50"/>
      <c r="EN704" s="115"/>
      <c r="EO704" s="222"/>
      <c r="EP704" s="223"/>
      <c r="ET704" s="221"/>
      <c r="EW704" s="50"/>
      <c r="EX704" s="115"/>
      <c r="EY704" s="43"/>
      <c r="EZ704" s="43"/>
      <c r="FA704" s="43"/>
      <c r="FB704" s="115"/>
      <c r="FE704" s="50"/>
      <c r="FF704" s="115"/>
      <c r="FG704" s="222"/>
      <c r="FH704" s="223"/>
      <c r="FL704" s="221"/>
      <c r="FO704" s="50"/>
      <c r="FP704" s="115"/>
      <c r="FQ704" s="43"/>
      <c r="FR704" s="43"/>
      <c r="FS704" s="43"/>
      <c r="FT704" s="115"/>
      <c r="FW704" s="50"/>
      <c r="FX704" s="115"/>
      <c r="FY704" s="222"/>
      <c r="FZ704" s="223"/>
      <c r="GD704" s="221"/>
      <c r="GG704" s="50"/>
      <c r="GH704" s="115"/>
      <c r="GI704" s="43"/>
      <c r="GJ704" s="43"/>
      <c r="GK704" s="43"/>
      <c r="GL704" s="115"/>
      <c r="GO704" s="50"/>
      <c r="GP704" s="115"/>
      <c r="GQ704" s="222"/>
    </row>
    <row r="705">
      <c r="A705" s="218"/>
      <c r="B705" s="219"/>
      <c r="C705" s="15"/>
      <c r="D705" s="15"/>
      <c r="E705" s="15"/>
      <c r="F705" s="71"/>
      <c r="G705" s="15"/>
      <c r="H705" s="15"/>
      <c r="I705" s="28"/>
      <c r="J705" s="71"/>
      <c r="K705" s="35"/>
      <c r="L705" s="35"/>
      <c r="M705" s="35"/>
      <c r="N705" s="71"/>
      <c r="O705" s="15"/>
      <c r="P705" s="15"/>
      <c r="Q705" s="28"/>
      <c r="R705" s="71"/>
      <c r="S705" s="173"/>
      <c r="T705" s="219"/>
      <c r="U705" s="15"/>
      <c r="V705" s="15"/>
      <c r="W705" s="15"/>
      <c r="X705" s="165"/>
      <c r="Y705" s="15"/>
      <c r="Z705" s="15"/>
      <c r="AA705" s="28"/>
      <c r="AB705" s="71"/>
      <c r="AC705" s="35"/>
      <c r="AD705" s="35"/>
      <c r="AE705" s="35"/>
      <c r="AF705" s="71"/>
      <c r="AG705" s="15"/>
      <c r="AH705" s="15"/>
      <c r="AI705" s="15"/>
      <c r="AJ705" s="71"/>
      <c r="AK705" s="173"/>
      <c r="AL705" s="219"/>
      <c r="AM705" s="15"/>
      <c r="AN705" s="15"/>
      <c r="AO705" s="15"/>
      <c r="AP705" s="165"/>
      <c r="AQ705" s="15"/>
      <c r="AR705" s="15"/>
      <c r="AS705" s="28"/>
      <c r="AT705" s="71"/>
      <c r="AU705" s="35"/>
      <c r="AV705" s="35"/>
      <c r="AW705" s="35"/>
      <c r="AX705" s="71"/>
      <c r="AY705" s="15"/>
      <c r="AZ705" s="15"/>
      <c r="BA705" s="28"/>
      <c r="BB705" s="71"/>
      <c r="BC705" s="173"/>
      <c r="BD705" s="220"/>
      <c r="BH705" s="221"/>
      <c r="BK705" s="50"/>
      <c r="BL705" s="115"/>
      <c r="BM705" s="43"/>
      <c r="BN705" s="43"/>
      <c r="BO705" s="43"/>
      <c r="BP705" s="115"/>
      <c r="BS705" s="50"/>
      <c r="BT705" s="115"/>
      <c r="BU705" s="222"/>
      <c r="BV705" s="223"/>
      <c r="BZ705" s="221"/>
      <c r="CC705" s="50"/>
      <c r="CD705" s="115"/>
      <c r="CE705" s="43"/>
      <c r="CF705" s="43"/>
      <c r="CG705" s="43"/>
      <c r="CH705" s="115"/>
      <c r="CK705" s="50"/>
      <c r="CL705" s="115"/>
      <c r="CM705" s="222"/>
      <c r="CN705" s="223"/>
      <c r="CR705" s="221"/>
      <c r="CU705" s="50"/>
      <c r="CV705" s="115"/>
      <c r="CW705" s="43"/>
      <c r="CX705" s="43"/>
      <c r="CY705" s="43"/>
      <c r="CZ705" s="115"/>
      <c r="DC705" s="50"/>
      <c r="DD705" s="115"/>
      <c r="DE705" s="222"/>
      <c r="DF705" s="223"/>
      <c r="DJ705" s="221"/>
      <c r="DM705" s="50"/>
      <c r="DN705" s="115"/>
      <c r="DO705" s="43"/>
      <c r="DP705" s="43"/>
      <c r="DQ705" s="43"/>
      <c r="DR705" s="115"/>
      <c r="DU705" s="50"/>
      <c r="DV705" s="115"/>
      <c r="DW705" s="222"/>
      <c r="DX705" s="223"/>
      <c r="EB705" s="221"/>
      <c r="EE705" s="50"/>
      <c r="EF705" s="115"/>
      <c r="EG705" s="43"/>
      <c r="EH705" s="43"/>
      <c r="EI705" s="43"/>
      <c r="EJ705" s="115"/>
      <c r="EM705" s="50"/>
      <c r="EN705" s="115"/>
      <c r="EO705" s="222"/>
      <c r="EP705" s="223"/>
      <c r="ET705" s="221"/>
      <c r="EW705" s="50"/>
      <c r="EX705" s="115"/>
      <c r="EY705" s="43"/>
      <c r="EZ705" s="43"/>
      <c r="FA705" s="43"/>
      <c r="FB705" s="115"/>
      <c r="FE705" s="50"/>
      <c r="FF705" s="115"/>
      <c r="FG705" s="222"/>
      <c r="FH705" s="223"/>
      <c r="FL705" s="221"/>
      <c r="FO705" s="50"/>
      <c r="FP705" s="115"/>
      <c r="FQ705" s="43"/>
      <c r="FR705" s="43"/>
      <c r="FS705" s="43"/>
      <c r="FT705" s="115"/>
      <c r="FW705" s="50"/>
      <c r="FX705" s="115"/>
      <c r="FY705" s="222"/>
      <c r="FZ705" s="223"/>
      <c r="GD705" s="221"/>
      <c r="GG705" s="50"/>
      <c r="GH705" s="115"/>
      <c r="GI705" s="43"/>
      <c r="GJ705" s="43"/>
      <c r="GK705" s="43"/>
      <c r="GL705" s="115"/>
      <c r="GO705" s="50"/>
      <c r="GP705" s="115"/>
      <c r="GQ705" s="222"/>
    </row>
    <row r="706">
      <c r="A706" s="218"/>
      <c r="B706" s="219"/>
      <c r="C706" s="15"/>
      <c r="D706" s="15"/>
      <c r="E706" s="15"/>
      <c r="F706" s="71"/>
      <c r="G706" s="15"/>
      <c r="H706" s="15"/>
      <c r="I706" s="28"/>
      <c r="J706" s="71"/>
      <c r="K706" s="35"/>
      <c r="L706" s="35"/>
      <c r="M706" s="35"/>
      <c r="N706" s="71"/>
      <c r="O706" s="15"/>
      <c r="P706" s="15"/>
      <c r="Q706" s="28"/>
      <c r="R706" s="71"/>
      <c r="S706" s="173"/>
      <c r="T706" s="219"/>
      <c r="U706" s="15"/>
      <c r="V706" s="15"/>
      <c r="W706" s="15"/>
      <c r="X706" s="165"/>
      <c r="Y706" s="15"/>
      <c r="Z706" s="15"/>
      <c r="AA706" s="28"/>
      <c r="AB706" s="71"/>
      <c r="AC706" s="35"/>
      <c r="AD706" s="35"/>
      <c r="AE706" s="35"/>
      <c r="AF706" s="71"/>
      <c r="AG706" s="15"/>
      <c r="AH706" s="15"/>
      <c r="AI706" s="15"/>
      <c r="AJ706" s="71"/>
      <c r="AK706" s="173"/>
      <c r="AL706" s="219"/>
      <c r="AM706" s="15"/>
      <c r="AN706" s="15"/>
      <c r="AO706" s="15"/>
      <c r="AP706" s="165"/>
      <c r="AQ706" s="15"/>
      <c r="AR706" s="15"/>
      <c r="AS706" s="28"/>
      <c r="AT706" s="71"/>
      <c r="AU706" s="35"/>
      <c r="AV706" s="35"/>
      <c r="AW706" s="35"/>
      <c r="AX706" s="71"/>
      <c r="AY706" s="15"/>
      <c r="AZ706" s="15"/>
      <c r="BA706" s="28"/>
      <c r="BB706" s="71"/>
      <c r="BC706" s="173"/>
      <c r="BD706" s="220"/>
      <c r="BH706" s="221"/>
      <c r="BK706" s="50"/>
      <c r="BL706" s="115"/>
      <c r="BM706" s="43"/>
      <c r="BN706" s="43"/>
      <c r="BO706" s="43"/>
      <c r="BP706" s="115"/>
      <c r="BS706" s="50"/>
      <c r="BT706" s="115"/>
      <c r="BU706" s="222"/>
      <c r="BV706" s="223"/>
      <c r="BZ706" s="221"/>
      <c r="CC706" s="50"/>
      <c r="CD706" s="115"/>
      <c r="CE706" s="43"/>
      <c r="CF706" s="43"/>
      <c r="CG706" s="43"/>
      <c r="CH706" s="115"/>
      <c r="CK706" s="50"/>
      <c r="CL706" s="115"/>
      <c r="CM706" s="222"/>
      <c r="CN706" s="223"/>
      <c r="CR706" s="221"/>
      <c r="CU706" s="50"/>
      <c r="CV706" s="115"/>
      <c r="CW706" s="43"/>
      <c r="CX706" s="43"/>
      <c r="CY706" s="43"/>
      <c r="CZ706" s="115"/>
      <c r="DC706" s="50"/>
      <c r="DD706" s="115"/>
      <c r="DE706" s="222"/>
      <c r="DF706" s="223"/>
      <c r="DJ706" s="221"/>
      <c r="DM706" s="50"/>
      <c r="DN706" s="115"/>
      <c r="DO706" s="43"/>
      <c r="DP706" s="43"/>
      <c r="DQ706" s="43"/>
      <c r="DR706" s="115"/>
      <c r="DU706" s="50"/>
      <c r="DV706" s="115"/>
      <c r="DW706" s="222"/>
      <c r="DX706" s="223"/>
      <c r="EB706" s="221"/>
      <c r="EE706" s="50"/>
      <c r="EF706" s="115"/>
      <c r="EG706" s="43"/>
      <c r="EH706" s="43"/>
      <c r="EI706" s="43"/>
      <c r="EJ706" s="115"/>
      <c r="EM706" s="50"/>
      <c r="EN706" s="115"/>
      <c r="EO706" s="222"/>
      <c r="EP706" s="223"/>
      <c r="ET706" s="221"/>
      <c r="EW706" s="50"/>
      <c r="EX706" s="115"/>
      <c r="EY706" s="43"/>
      <c r="EZ706" s="43"/>
      <c r="FA706" s="43"/>
      <c r="FB706" s="115"/>
      <c r="FE706" s="50"/>
      <c r="FF706" s="115"/>
      <c r="FG706" s="222"/>
      <c r="FH706" s="223"/>
      <c r="FL706" s="221"/>
      <c r="FO706" s="50"/>
      <c r="FP706" s="115"/>
      <c r="FQ706" s="43"/>
      <c r="FR706" s="43"/>
      <c r="FS706" s="43"/>
      <c r="FT706" s="115"/>
      <c r="FW706" s="50"/>
      <c r="FX706" s="115"/>
      <c r="FY706" s="222"/>
      <c r="FZ706" s="223"/>
      <c r="GD706" s="221"/>
      <c r="GG706" s="50"/>
      <c r="GH706" s="115"/>
      <c r="GI706" s="43"/>
      <c r="GJ706" s="43"/>
      <c r="GK706" s="43"/>
      <c r="GL706" s="115"/>
      <c r="GO706" s="50"/>
      <c r="GP706" s="115"/>
      <c r="GQ706" s="222"/>
    </row>
    <row r="707">
      <c r="A707" s="218"/>
      <c r="B707" s="219"/>
      <c r="C707" s="15"/>
      <c r="D707" s="15"/>
      <c r="E707" s="15"/>
      <c r="F707" s="71"/>
      <c r="G707" s="15"/>
      <c r="H707" s="15"/>
      <c r="I707" s="28"/>
      <c r="J707" s="71"/>
      <c r="K707" s="35"/>
      <c r="L707" s="35"/>
      <c r="M707" s="35"/>
      <c r="N707" s="71"/>
      <c r="O707" s="15"/>
      <c r="P707" s="15"/>
      <c r="Q707" s="28"/>
      <c r="R707" s="71"/>
      <c r="S707" s="173"/>
      <c r="T707" s="219"/>
      <c r="U707" s="15"/>
      <c r="V707" s="15"/>
      <c r="W707" s="15"/>
      <c r="X707" s="165"/>
      <c r="Y707" s="15"/>
      <c r="Z707" s="15"/>
      <c r="AA707" s="28"/>
      <c r="AB707" s="71"/>
      <c r="AC707" s="35"/>
      <c r="AD707" s="35"/>
      <c r="AE707" s="35"/>
      <c r="AF707" s="71"/>
      <c r="AG707" s="15"/>
      <c r="AH707" s="15"/>
      <c r="AI707" s="15"/>
      <c r="AJ707" s="71"/>
      <c r="AK707" s="173"/>
      <c r="AL707" s="219"/>
      <c r="AM707" s="15"/>
      <c r="AN707" s="15"/>
      <c r="AO707" s="15"/>
      <c r="AP707" s="165"/>
      <c r="AQ707" s="15"/>
      <c r="AR707" s="15"/>
      <c r="AS707" s="28"/>
      <c r="AT707" s="71"/>
      <c r="AU707" s="35"/>
      <c r="AV707" s="35"/>
      <c r="AW707" s="35"/>
      <c r="AX707" s="71"/>
      <c r="AY707" s="15"/>
      <c r="AZ707" s="15"/>
      <c r="BA707" s="28"/>
      <c r="BB707" s="71"/>
      <c r="BC707" s="173"/>
      <c r="BD707" s="220"/>
      <c r="BH707" s="221"/>
      <c r="BK707" s="50"/>
      <c r="BL707" s="115"/>
      <c r="BM707" s="43"/>
      <c r="BN707" s="43"/>
      <c r="BO707" s="43"/>
      <c r="BP707" s="115"/>
      <c r="BS707" s="50"/>
      <c r="BT707" s="115"/>
      <c r="BU707" s="222"/>
      <c r="BV707" s="223"/>
      <c r="BZ707" s="221"/>
      <c r="CC707" s="50"/>
      <c r="CD707" s="115"/>
      <c r="CE707" s="43"/>
      <c r="CF707" s="43"/>
      <c r="CG707" s="43"/>
      <c r="CH707" s="115"/>
      <c r="CK707" s="50"/>
      <c r="CL707" s="115"/>
      <c r="CM707" s="222"/>
      <c r="CN707" s="223"/>
      <c r="CR707" s="221"/>
      <c r="CU707" s="50"/>
      <c r="CV707" s="115"/>
      <c r="CW707" s="43"/>
      <c r="CX707" s="43"/>
      <c r="CY707" s="43"/>
      <c r="CZ707" s="115"/>
      <c r="DC707" s="50"/>
      <c r="DD707" s="115"/>
      <c r="DE707" s="222"/>
      <c r="DF707" s="223"/>
      <c r="DJ707" s="221"/>
      <c r="DM707" s="50"/>
      <c r="DN707" s="115"/>
      <c r="DO707" s="43"/>
      <c r="DP707" s="43"/>
      <c r="DQ707" s="43"/>
      <c r="DR707" s="115"/>
      <c r="DU707" s="50"/>
      <c r="DV707" s="115"/>
      <c r="DW707" s="222"/>
      <c r="DX707" s="223"/>
      <c r="EB707" s="221"/>
      <c r="EE707" s="50"/>
      <c r="EF707" s="115"/>
      <c r="EG707" s="43"/>
      <c r="EH707" s="43"/>
      <c r="EI707" s="43"/>
      <c r="EJ707" s="115"/>
      <c r="EM707" s="50"/>
      <c r="EN707" s="115"/>
      <c r="EO707" s="222"/>
      <c r="EP707" s="223"/>
      <c r="ET707" s="221"/>
      <c r="EW707" s="50"/>
      <c r="EX707" s="115"/>
      <c r="EY707" s="43"/>
      <c r="EZ707" s="43"/>
      <c r="FA707" s="43"/>
      <c r="FB707" s="115"/>
      <c r="FE707" s="50"/>
      <c r="FF707" s="115"/>
      <c r="FG707" s="222"/>
      <c r="FH707" s="223"/>
      <c r="FL707" s="221"/>
      <c r="FO707" s="50"/>
      <c r="FP707" s="115"/>
      <c r="FQ707" s="43"/>
      <c r="FR707" s="43"/>
      <c r="FS707" s="43"/>
      <c r="FT707" s="115"/>
      <c r="FW707" s="50"/>
      <c r="FX707" s="115"/>
      <c r="FY707" s="222"/>
      <c r="FZ707" s="223"/>
      <c r="GD707" s="221"/>
      <c r="GG707" s="50"/>
      <c r="GH707" s="115"/>
      <c r="GI707" s="43"/>
      <c r="GJ707" s="43"/>
      <c r="GK707" s="43"/>
      <c r="GL707" s="115"/>
      <c r="GO707" s="50"/>
      <c r="GP707" s="115"/>
      <c r="GQ707" s="222"/>
    </row>
    <row r="708">
      <c r="A708" s="218"/>
      <c r="B708" s="219"/>
      <c r="C708" s="15"/>
      <c r="D708" s="15"/>
      <c r="E708" s="15"/>
      <c r="F708" s="71"/>
      <c r="G708" s="15"/>
      <c r="H708" s="15"/>
      <c r="I708" s="28"/>
      <c r="J708" s="71"/>
      <c r="K708" s="35"/>
      <c r="L708" s="35"/>
      <c r="M708" s="35"/>
      <c r="N708" s="71"/>
      <c r="O708" s="15"/>
      <c r="P708" s="15"/>
      <c r="Q708" s="28"/>
      <c r="R708" s="71"/>
      <c r="S708" s="173"/>
      <c r="T708" s="219"/>
      <c r="U708" s="15"/>
      <c r="V708" s="15"/>
      <c r="W708" s="15"/>
      <c r="X708" s="165"/>
      <c r="Y708" s="15"/>
      <c r="Z708" s="15"/>
      <c r="AA708" s="28"/>
      <c r="AB708" s="71"/>
      <c r="AC708" s="35"/>
      <c r="AD708" s="35"/>
      <c r="AE708" s="35"/>
      <c r="AF708" s="71"/>
      <c r="AG708" s="15"/>
      <c r="AH708" s="15"/>
      <c r="AI708" s="15"/>
      <c r="AJ708" s="71"/>
      <c r="AK708" s="173"/>
      <c r="AL708" s="219"/>
      <c r="AM708" s="15"/>
      <c r="AN708" s="15"/>
      <c r="AO708" s="15"/>
      <c r="AP708" s="165"/>
      <c r="AQ708" s="15"/>
      <c r="AR708" s="15"/>
      <c r="AS708" s="28"/>
      <c r="AT708" s="71"/>
      <c r="AU708" s="35"/>
      <c r="AV708" s="35"/>
      <c r="AW708" s="35"/>
      <c r="AX708" s="71"/>
      <c r="AY708" s="15"/>
      <c r="AZ708" s="15"/>
      <c r="BA708" s="28"/>
      <c r="BB708" s="71"/>
      <c r="BC708" s="173"/>
      <c r="BD708" s="220"/>
      <c r="BH708" s="221"/>
      <c r="BK708" s="50"/>
      <c r="BL708" s="115"/>
      <c r="BM708" s="43"/>
      <c r="BN708" s="43"/>
      <c r="BO708" s="43"/>
      <c r="BP708" s="115"/>
      <c r="BS708" s="50"/>
      <c r="BT708" s="115"/>
      <c r="BU708" s="222"/>
      <c r="BV708" s="223"/>
      <c r="BZ708" s="221"/>
      <c r="CC708" s="50"/>
      <c r="CD708" s="115"/>
      <c r="CE708" s="43"/>
      <c r="CF708" s="43"/>
      <c r="CG708" s="43"/>
      <c r="CH708" s="115"/>
      <c r="CK708" s="50"/>
      <c r="CL708" s="115"/>
      <c r="CM708" s="222"/>
      <c r="CN708" s="223"/>
      <c r="CR708" s="221"/>
      <c r="CU708" s="50"/>
      <c r="CV708" s="115"/>
      <c r="CW708" s="43"/>
      <c r="CX708" s="43"/>
      <c r="CY708" s="43"/>
      <c r="CZ708" s="115"/>
      <c r="DC708" s="50"/>
      <c r="DD708" s="115"/>
      <c r="DE708" s="222"/>
      <c r="DF708" s="223"/>
      <c r="DJ708" s="221"/>
      <c r="DM708" s="50"/>
      <c r="DN708" s="115"/>
      <c r="DO708" s="43"/>
      <c r="DP708" s="43"/>
      <c r="DQ708" s="43"/>
      <c r="DR708" s="115"/>
      <c r="DU708" s="50"/>
      <c r="DV708" s="115"/>
      <c r="DW708" s="222"/>
      <c r="DX708" s="223"/>
      <c r="EB708" s="221"/>
      <c r="EE708" s="50"/>
      <c r="EF708" s="115"/>
      <c r="EG708" s="43"/>
      <c r="EH708" s="43"/>
      <c r="EI708" s="43"/>
      <c r="EJ708" s="115"/>
      <c r="EM708" s="50"/>
      <c r="EN708" s="115"/>
      <c r="EO708" s="222"/>
      <c r="EP708" s="223"/>
      <c r="ET708" s="221"/>
      <c r="EW708" s="50"/>
      <c r="EX708" s="115"/>
      <c r="EY708" s="43"/>
      <c r="EZ708" s="43"/>
      <c r="FA708" s="43"/>
      <c r="FB708" s="115"/>
      <c r="FE708" s="50"/>
      <c r="FF708" s="115"/>
      <c r="FG708" s="222"/>
      <c r="FH708" s="223"/>
      <c r="FL708" s="221"/>
      <c r="FO708" s="50"/>
      <c r="FP708" s="115"/>
      <c r="FQ708" s="43"/>
      <c r="FR708" s="43"/>
      <c r="FS708" s="43"/>
      <c r="FT708" s="115"/>
      <c r="FW708" s="50"/>
      <c r="FX708" s="115"/>
      <c r="FY708" s="222"/>
      <c r="FZ708" s="223"/>
      <c r="GD708" s="221"/>
      <c r="GG708" s="50"/>
      <c r="GH708" s="115"/>
      <c r="GI708" s="43"/>
      <c r="GJ708" s="43"/>
      <c r="GK708" s="43"/>
      <c r="GL708" s="115"/>
      <c r="GO708" s="50"/>
      <c r="GP708" s="115"/>
      <c r="GQ708" s="222"/>
    </row>
    <row r="709">
      <c r="A709" s="218"/>
      <c r="B709" s="219"/>
      <c r="C709" s="15"/>
      <c r="D709" s="15"/>
      <c r="E709" s="15"/>
      <c r="F709" s="71"/>
      <c r="G709" s="15"/>
      <c r="H709" s="15"/>
      <c r="I709" s="28"/>
      <c r="J709" s="71"/>
      <c r="K709" s="35"/>
      <c r="L709" s="35"/>
      <c r="M709" s="35"/>
      <c r="N709" s="71"/>
      <c r="O709" s="15"/>
      <c r="P709" s="15"/>
      <c r="Q709" s="28"/>
      <c r="R709" s="71"/>
      <c r="S709" s="173"/>
      <c r="T709" s="219"/>
      <c r="U709" s="15"/>
      <c r="V709" s="15"/>
      <c r="W709" s="15"/>
      <c r="X709" s="165"/>
      <c r="Y709" s="15"/>
      <c r="Z709" s="15"/>
      <c r="AA709" s="28"/>
      <c r="AB709" s="71"/>
      <c r="AC709" s="35"/>
      <c r="AD709" s="35"/>
      <c r="AE709" s="35"/>
      <c r="AF709" s="71"/>
      <c r="AG709" s="15"/>
      <c r="AH709" s="15"/>
      <c r="AI709" s="15"/>
      <c r="AJ709" s="71"/>
      <c r="AK709" s="173"/>
      <c r="AL709" s="219"/>
      <c r="AM709" s="15"/>
      <c r="AN709" s="15"/>
      <c r="AO709" s="15"/>
      <c r="AP709" s="165"/>
      <c r="AQ709" s="15"/>
      <c r="AR709" s="15"/>
      <c r="AS709" s="28"/>
      <c r="AT709" s="71"/>
      <c r="AU709" s="35"/>
      <c r="AV709" s="35"/>
      <c r="AW709" s="35"/>
      <c r="AX709" s="71"/>
      <c r="AY709" s="15"/>
      <c r="AZ709" s="15"/>
      <c r="BA709" s="28"/>
      <c r="BB709" s="71"/>
      <c r="BC709" s="173"/>
      <c r="BD709" s="220"/>
      <c r="BH709" s="221"/>
      <c r="BK709" s="50"/>
      <c r="BL709" s="115"/>
      <c r="BM709" s="43"/>
      <c r="BN709" s="43"/>
      <c r="BO709" s="43"/>
      <c r="BP709" s="115"/>
      <c r="BS709" s="50"/>
      <c r="BT709" s="115"/>
      <c r="BU709" s="222"/>
      <c r="BV709" s="223"/>
      <c r="BZ709" s="221"/>
      <c r="CC709" s="50"/>
      <c r="CD709" s="115"/>
      <c r="CE709" s="43"/>
      <c r="CF709" s="43"/>
      <c r="CG709" s="43"/>
      <c r="CH709" s="115"/>
      <c r="CK709" s="50"/>
      <c r="CL709" s="115"/>
      <c r="CM709" s="222"/>
      <c r="CN709" s="223"/>
      <c r="CR709" s="221"/>
      <c r="CU709" s="50"/>
      <c r="CV709" s="115"/>
      <c r="CW709" s="43"/>
      <c r="CX709" s="43"/>
      <c r="CY709" s="43"/>
      <c r="CZ709" s="115"/>
      <c r="DC709" s="50"/>
      <c r="DD709" s="115"/>
      <c r="DE709" s="222"/>
      <c r="DF709" s="223"/>
      <c r="DJ709" s="221"/>
      <c r="DM709" s="50"/>
      <c r="DN709" s="115"/>
      <c r="DO709" s="43"/>
      <c r="DP709" s="43"/>
      <c r="DQ709" s="43"/>
      <c r="DR709" s="115"/>
      <c r="DU709" s="50"/>
      <c r="DV709" s="115"/>
      <c r="DW709" s="222"/>
      <c r="DX709" s="223"/>
      <c r="EB709" s="221"/>
      <c r="EE709" s="50"/>
      <c r="EF709" s="115"/>
      <c r="EG709" s="43"/>
      <c r="EH709" s="43"/>
      <c r="EI709" s="43"/>
      <c r="EJ709" s="115"/>
      <c r="EM709" s="50"/>
      <c r="EN709" s="115"/>
      <c r="EO709" s="222"/>
      <c r="EP709" s="223"/>
      <c r="ET709" s="221"/>
      <c r="EW709" s="50"/>
      <c r="EX709" s="115"/>
      <c r="EY709" s="43"/>
      <c r="EZ709" s="43"/>
      <c r="FA709" s="43"/>
      <c r="FB709" s="115"/>
      <c r="FE709" s="50"/>
      <c r="FF709" s="115"/>
      <c r="FG709" s="222"/>
      <c r="FH709" s="223"/>
      <c r="FL709" s="221"/>
      <c r="FO709" s="50"/>
      <c r="FP709" s="115"/>
      <c r="FQ709" s="43"/>
      <c r="FR709" s="43"/>
      <c r="FS709" s="43"/>
      <c r="FT709" s="115"/>
      <c r="FW709" s="50"/>
      <c r="FX709" s="115"/>
      <c r="FY709" s="222"/>
      <c r="FZ709" s="223"/>
      <c r="GD709" s="221"/>
      <c r="GG709" s="50"/>
      <c r="GH709" s="115"/>
      <c r="GI709" s="43"/>
      <c r="GJ709" s="43"/>
      <c r="GK709" s="43"/>
      <c r="GL709" s="115"/>
      <c r="GO709" s="50"/>
      <c r="GP709" s="115"/>
      <c r="GQ709" s="222"/>
    </row>
    <row r="710">
      <c r="A710" s="218"/>
      <c r="B710" s="219"/>
      <c r="C710" s="15"/>
      <c r="D710" s="15"/>
      <c r="E710" s="15"/>
      <c r="F710" s="71"/>
      <c r="G710" s="15"/>
      <c r="H710" s="15"/>
      <c r="I710" s="28"/>
      <c r="J710" s="71"/>
      <c r="K710" s="35"/>
      <c r="L710" s="35"/>
      <c r="M710" s="35"/>
      <c r="N710" s="71"/>
      <c r="O710" s="15"/>
      <c r="P710" s="15"/>
      <c r="Q710" s="28"/>
      <c r="R710" s="71"/>
      <c r="S710" s="173"/>
      <c r="T710" s="219"/>
      <c r="U710" s="15"/>
      <c r="V710" s="15"/>
      <c r="W710" s="15"/>
      <c r="X710" s="165"/>
      <c r="Y710" s="15"/>
      <c r="Z710" s="15"/>
      <c r="AA710" s="28"/>
      <c r="AB710" s="71"/>
      <c r="AC710" s="35"/>
      <c r="AD710" s="35"/>
      <c r="AE710" s="35"/>
      <c r="AF710" s="71"/>
      <c r="AG710" s="15"/>
      <c r="AH710" s="15"/>
      <c r="AI710" s="15"/>
      <c r="AJ710" s="71"/>
      <c r="AK710" s="173"/>
      <c r="AL710" s="219"/>
      <c r="AM710" s="15"/>
      <c r="AN710" s="15"/>
      <c r="AO710" s="15"/>
      <c r="AP710" s="165"/>
      <c r="AQ710" s="15"/>
      <c r="AR710" s="15"/>
      <c r="AS710" s="28"/>
      <c r="AT710" s="71"/>
      <c r="AU710" s="35"/>
      <c r="AV710" s="35"/>
      <c r="AW710" s="35"/>
      <c r="AX710" s="71"/>
      <c r="AY710" s="15"/>
      <c r="AZ710" s="15"/>
      <c r="BA710" s="28"/>
      <c r="BB710" s="71"/>
      <c r="BC710" s="173"/>
      <c r="BD710" s="220"/>
      <c r="BH710" s="221"/>
      <c r="BK710" s="50"/>
      <c r="BL710" s="115"/>
      <c r="BM710" s="43"/>
      <c r="BN710" s="43"/>
      <c r="BO710" s="43"/>
      <c r="BP710" s="115"/>
      <c r="BS710" s="50"/>
      <c r="BT710" s="115"/>
      <c r="BU710" s="222"/>
      <c r="BV710" s="223"/>
      <c r="BZ710" s="221"/>
      <c r="CC710" s="50"/>
      <c r="CD710" s="115"/>
      <c r="CE710" s="43"/>
      <c r="CF710" s="43"/>
      <c r="CG710" s="43"/>
      <c r="CH710" s="115"/>
      <c r="CK710" s="50"/>
      <c r="CL710" s="115"/>
      <c r="CM710" s="222"/>
      <c r="CN710" s="223"/>
      <c r="CR710" s="221"/>
      <c r="CU710" s="50"/>
      <c r="CV710" s="115"/>
      <c r="CW710" s="43"/>
      <c r="CX710" s="43"/>
      <c r="CY710" s="43"/>
      <c r="CZ710" s="115"/>
      <c r="DC710" s="50"/>
      <c r="DD710" s="115"/>
      <c r="DE710" s="222"/>
      <c r="DF710" s="223"/>
      <c r="DJ710" s="221"/>
      <c r="DM710" s="50"/>
      <c r="DN710" s="115"/>
      <c r="DO710" s="43"/>
      <c r="DP710" s="43"/>
      <c r="DQ710" s="43"/>
      <c r="DR710" s="115"/>
      <c r="DU710" s="50"/>
      <c r="DV710" s="115"/>
      <c r="DW710" s="222"/>
      <c r="DX710" s="223"/>
      <c r="EB710" s="221"/>
      <c r="EE710" s="50"/>
      <c r="EF710" s="115"/>
      <c r="EG710" s="43"/>
      <c r="EH710" s="43"/>
      <c r="EI710" s="43"/>
      <c r="EJ710" s="115"/>
      <c r="EM710" s="50"/>
      <c r="EN710" s="115"/>
      <c r="EO710" s="222"/>
      <c r="EP710" s="223"/>
      <c r="ET710" s="221"/>
      <c r="EW710" s="50"/>
      <c r="EX710" s="115"/>
      <c r="EY710" s="43"/>
      <c r="EZ710" s="43"/>
      <c r="FA710" s="43"/>
      <c r="FB710" s="115"/>
      <c r="FE710" s="50"/>
      <c r="FF710" s="115"/>
      <c r="FG710" s="222"/>
      <c r="FH710" s="223"/>
      <c r="FL710" s="221"/>
      <c r="FO710" s="50"/>
      <c r="FP710" s="115"/>
      <c r="FQ710" s="43"/>
      <c r="FR710" s="43"/>
      <c r="FS710" s="43"/>
      <c r="FT710" s="115"/>
      <c r="FW710" s="50"/>
      <c r="FX710" s="115"/>
      <c r="FY710" s="222"/>
      <c r="FZ710" s="223"/>
      <c r="GD710" s="221"/>
      <c r="GG710" s="50"/>
      <c r="GH710" s="115"/>
      <c r="GI710" s="43"/>
      <c r="GJ710" s="43"/>
      <c r="GK710" s="43"/>
      <c r="GL710" s="115"/>
      <c r="GO710" s="50"/>
      <c r="GP710" s="115"/>
      <c r="GQ710" s="222"/>
    </row>
    <row r="711">
      <c r="A711" s="218"/>
      <c r="B711" s="219"/>
      <c r="C711" s="15"/>
      <c r="D711" s="15"/>
      <c r="E711" s="15"/>
      <c r="F711" s="71"/>
      <c r="G711" s="15"/>
      <c r="H711" s="15"/>
      <c r="I711" s="28"/>
      <c r="J711" s="71"/>
      <c r="K711" s="35"/>
      <c r="L711" s="35"/>
      <c r="M711" s="35"/>
      <c r="N711" s="71"/>
      <c r="O711" s="15"/>
      <c r="P711" s="15"/>
      <c r="Q711" s="28"/>
      <c r="R711" s="71"/>
      <c r="S711" s="173"/>
      <c r="T711" s="219"/>
      <c r="U711" s="15"/>
      <c r="V711" s="15"/>
      <c r="W711" s="15"/>
      <c r="X711" s="165"/>
      <c r="Y711" s="15"/>
      <c r="Z711" s="15"/>
      <c r="AA711" s="28"/>
      <c r="AB711" s="71"/>
      <c r="AC711" s="35"/>
      <c r="AD711" s="35"/>
      <c r="AE711" s="35"/>
      <c r="AF711" s="71"/>
      <c r="AG711" s="15"/>
      <c r="AH711" s="15"/>
      <c r="AI711" s="15"/>
      <c r="AJ711" s="71"/>
      <c r="AK711" s="173"/>
      <c r="AL711" s="219"/>
      <c r="AM711" s="15"/>
      <c r="AN711" s="15"/>
      <c r="AO711" s="15"/>
      <c r="AP711" s="165"/>
      <c r="AQ711" s="15"/>
      <c r="AR711" s="15"/>
      <c r="AS711" s="28"/>
      <c r="AT711" s="71"/>
      <c r="AU711" s="35"/>
      <c r="AV711" s="35"/>
      <c r="AW711" s="35"/>
      <c r="AX711" s="71"/>
      <c r="AY711" s="15"/>
      <c r="AZ711" s="15"/>
      <c r="BA711" s="28"/>
      <c r="BB711" s="71"/>
      <c r="BC711" s="173"/>
      <c r="BD711" s="220"/>
      <c r="BH711" s="221"/>
      <c r="BK711" s="50"/>
      <c r="BL711" s="115"/>
      <c r="BM711" s="43"/>
      <c r="BN711" s="43"/>
      <c r="BO711" s="43"/>
      <c r="BP711" s="115"/>
      <c r="BS711" s="50"/>
      <c r="BT711" s="115"/>
      <c r="BU711" s="222"/>
      <c r="BV711" s="223"/>
      <c r="BZ711" s="221"/>
      <c r="CC711" s="50"/>
      <c r="CD711" s="115"/>
      <c r="CE711" s="43"/>
      <c r="CF711" s="43"/>
      <c r="CG711" s="43"/>
      <c r="CH711" s="115"/>
      <c r="CK711" s="50"/>
      <c r="CL711" s="115"/>
      <c r="CM711" s="222"/>
      <c r="CN711" s="223"/>
      <c r="CR711" s="221"/>
      <c r="CU711" s="50"/>
      <c r="CV711" s="115"/>
      <c r="CW711" s="43"/>
      <c r="CX711" s="43"/>
      <c r="CY711" s="43"/>
      <c r="CZ711" s="115"/>
      <c r="DC711" s="50"/>
      <c r="DD711" s="115"/>
      <c r="DE711" s="222"/>
      <c r="DF711" s="223"/>
      <c r="DJ711" s="221"/>
      <c r="DM711" s="50"/>
      <c r="DN711" s="115"/>
      <c r="DO711" s="43"/>
      <c r="DP711" s="43"/>
      <c r="DQ711" s="43"/>
      <c r="DR711" s="115"/>
      <c r="DU711" s="50"/>
      <c r="DV711" s="115"/>
      <c r="DW711" s="222"/>
      <c r="DX711" s="223"/>
      <c r="EB711" s="221"/>
      <c r="EE711" s="50"/>
      <c r="EF711" s="115"/>
      <c r="EG711" s="43"/>
      <c r="EH711" s="43"/>
      <c r="EI711" s="43"/>
      <c r="EJ711" s="115"/>
      <c r="EM711" s="50"/>
      <c r="EN711" s="115"/>
      <c r="EO711" s="222"/>
      <c r="EP711" s="223"/>
      <c r="ET711" s="221"/>
      <c r="EW711" s="50"/>
      <c r="EX711" s="115"/>
      <c r="EY711" s="43"/>
      <c r="EZ711" s="43"/>
      <c r="FA711" s="43"/>
      <c r="FB711" s="115"/>
      <c r="FE711" s="50"/>
      <c r="FF711" s="115"/>
      <c r="FG711" s="222"/>
      <c r="FH711" s="223"/>
      <c r="FL711" s="221"/>
      <c r="FO711" s="50"/>
      <c r="FP711" s="115"/>
      <c r="FQ711" s="43"/>
      <c r="FR711" s="43"/>
      <c r="FS711" s="43"/>
      <c r="FT711" s="115"/>
      <c r="FW711" s="50"/>
      <c r="FX711" s="115"/>
      <c r="FY711" s="222"/>
      <c r="FZ711" s="223"/>
      <c r="GD711" s="221"/>
      <c r="GG711" s="50"/>
      <c r="GH711" s="115"/>
      <c r="GI711" s="43"/>
      <c r="GJ711" s="43"/>
      <c r="GK711" s="43"/>
      <c r="GL711" s="115"/>
      <c r="GO711" s="50"/>
      <c r="GP711" s="115"/>
      <c r="GQ711" s="222"/>
    </row>
    <row r="712">
      <c r="A712" s="218"/>
      <c r="B712" s="219"/>
      <c r="C712" s="15"/>
      <c r="D712" s="15"/>
      <c r="E712" s="15"/>
      <c r="F712" s="71"/>
      <c r="G712" s="15"/>
      <c r="H712" s="15"/>
      <c r="I712" s="28"/>
      <c r="J712" s="71"/>
      <c r="K712" s="35"/>
      <c r="L712" s="35"/>
      <c r="M712" s="35"/>
      <c r="N712" s="71"/>
      <c r="O712" s="15"/>
      <c r="P712" s="15"/>
      <c r="Q712" s="28"/>
      <c r="R712" s="71"/>
      <c r="S712" s="173"/>
      <c r="T712" s="219"/>
      <c r="U712" s="15"/>
      <c r="V712" s="15"/>
      <c r="W712" s="15"/>
      <c r="X712" s="165"/>
      <c r="Y712" s="15"/>
      <c r="Z712" s="15"/>
      <c r="AA712" s="28"/>
      <c r="AB712" s="71"/>
      <c r="AC712" s="35"/>
      <c r="AD712" s="35"/>
      <c r="AE712" s="35"/>
      <c r="AF712" s="71"/>
      <c r="AG712" s="15"/>
      <c r="AH712" s="15"/>
      <c r="AI712" s="15"/>
      <c r="AJ712" s="71"/>
      <c r="AK712" s="173"/>
      <c r="AL712" s="219"/>
      <c r="AM712" s="15"/>
      <c r="AN712" s="15"/>
      <c r="AO712" s="15"/>
      <c r="AP712" s="165"/>
      <c r="AQ712" s="15"/>
      <c r="AR712" s="15"/>
      <c r="AS712" s="28"/>
      <c r="AT712" s="71"/>
      <c r="AU712" s="35"/>
      <c r="AV712" s="35"/>
      <c r="AW712" s="35"/>
      <c r="AX712" s="71"/>
      <c r="AY712" s="15"/>
      <c r="AZ712" s="15"/>
      <c r="BA712" s="28"/>
      <c r="BB712" s="71"/>
      <c r="BC712" s="173"/>
      <c r="BD712" s="220"/>
      <c r="BH712" s="221"/>
      <c r="BK712" s="50"/>
      <c r="BL712" s="115"/>
      <c r="BM712" s="43"/>
      <c r="BN712" s="43"/>
      <c r="BO712" s="43"/>
      <c r="BP712" s="115"/>
      <c r="BS712" s="50"/>
      <c r="BT712" s="115"/>
      <c r="BU712" s="222"/>
      <c r="BV712" s="223"/>
      <c r="BZ712" s="221"/>
      <c r="CC712" s="50"/>
      <c r="CD712" s="115"/>
      <c r="CE712" s="43"/>
      <c r="CF712" s="43"/>
      <c r="CG712" s="43"/>
      <c r="CH712" s="115"/>
      <c r="CK712" s="50"/>
      <c r="CL712" s="115"/>
      <c r="CM712" s="222"/>
      <c r="CN712" s="223"/>
      <c r="CR712" s="221"/>
      <c r="CU712" s="50"/>
      <c r="CV712" s="115"/>
      <c r="CW712" s="43"/>
      <c r="CX712" s="43"/>
      <c r="CY712" s="43"/>
      <c r="CZ712" s="115"/>
      <c r="DC712" s="50"/>
      <c r="DD712" s="115"/>
      <c r="DE712" s="222"/>
      <c r="DF712" s="223"/>
      <c r="DJ712" s="221"/>
      <c r="DM712" s="50"/>
      <c r="DN712" s="115"/>
      <c r="DO712" s="43"/>
      <c r="DP712" s="43"/>
      <c r="DQ712" s="43"/>
      <c r="DR712" s="115"/>
      <c r="DU712" s="50"/>
      <c r="DV712" s="115"/>
      <c r="DW712" s="222"/>
      <c r="DX712" s="223"/>
      <c r="EB712" s="221"/>
      <c r="EE712" s="50"/>
      <c r="EF712" s="115"/>
      <c r="EG712" s="43"/>
      <c r="EH712" s="43"/>
      <c r="EI712" s="43"/>
      <c r="EJ712" s="115"/>
      <c r="EM712" s="50"/>
      <c r="EN712" s="115"/>
      <c r="EO712" s="222"/>
      <c r="EP712" s="223"/>
      <c r="ET712" s="221"/>
      <c r="EW712" s="50"/>
      <c r="EX712" s="115"/>
      <c r="EY712" s="43"/>
      <c r="EZ712" s="43"/>
      <c r="FA712" s="43"/>
      <c r="FB712" s="115"/>
      <c r="FE712" s="50"/>
      <c r="FF712" s="115"/>
      <c r="FG712" s="222"/>
      <c r="FH712" s="223"/>
      <c r="FL712" s="221"/>
      <c r="FO712" s="50"/>
      <c r="FP712" s="115"/>
      <c r="FQ712" s="43"/>
      <c r="FR712" s="43"/>
      <c r="FS712" s="43"/>
      <c r="FT712" s="115"/>
      <c r="FW712" s="50"/>
      <c r="FX712" s="115"/>
      <c r="FY712" s="222"/>
      <c r="FZ712" s="223"/>
      <c r="GD712" s="221"/>
      <c r="GG712" s="50"/>
      <c r="GH712" s="115"/>
      <c r="GI712" s="43"/>
      <c r="GJ712" s="43"/>
      <c r="GK712" s="43"/>
      <c r="GL712" s="115"/>
      <c r="GO712" s="50"/>
      <c r="GP712" s="115"/>
      <c r="GQ712" s="222"/>
    </row>
    <row r="713">
      <c r="A713" s="218"/>
      <c r="B713" s="219"/>
      <c r="C713" s="15"/>
      <c r="D713" s="15"/>
      <c r="E713" s="15"/>
      <c r="F713" s="71"/>
      <c r="G713" s="15"/>
      <c r="H713" s="15"/>
      <c r="I713" s="28"/>
      <c r="J713" s="71"/>
      <c r="K713" s="35"/>
      <c r="L713" s="35"/>
      <c r="M713" s="35"/>
      <c r="N713" s="71"/>
      <c r="O713" s="15"/>
      <c r="P713" s="15"/>
      <c r="Q713" s="28"/>
      <c r="R713" s="71"/>
      <c r="S713" s="173"/>
      <c r="T713" s="219"/>
      <c r="U713" s="15"/>
      <c r="V713" s="15"/>
      <c r="W713" s="15"/>
      <c r="X713" s="165"/>
      <c r="Y713" s="15"/>
      <c r="Z713" s="15"/>
      <c r="AA713" s="28"/>
      <c r="AB713" s="71"/>
      <c r="AC713" s="35"/>
      <c r="AD713" s="35"/>
      <c r="AE713" s="35"/>
      <c r="AF713" s="71"/>
      <c r="AG713" s="15"/>
      <c r="AH713" s="15"/>
      <c r="AI713" s="15"/>
      <c r="AJ713" s="71"/>
      <c r="AK713" s="173"/>
      <c r="AL713" s="219"/>
      <c r="AM713" s="15"/>
      <c r="AN713" s="15"/>
      <c r="AO713" s="15"/>
      <c r="AP713" s="165"/>
      <c r="AQ713" s="15"/>
      <c r="AR713" s="15"/>
      <c r="AS713" s="28"/>
      <c r="AT713" s="71"/>
      <c r="AU713" s="35"/>
      <c r="AV713" s="35"/>
      <c r="AW713" s="35"/>
      <c r="AX713" s="71"/>
      <c r="AY713" s="15"/>
      <c r="AZ713" s="15"/>
      <c r="BA713" s="28"/>
      <c r="BB713" s="71"/>
      <c r="BC713" s="173"/>
      <c r="BD713" s="220"/>
      <c r="BH713" s="221"/>
      <c r="BK713" s="50"/>
      <c r="BL713" s="115"/>
      <c r="BM713" s="43"/>
      <c r="BN713" s="43"/>
      <c r="BO713" s="43"/>
      <c r="BP713" s="115"/>
      <c r="BS713" s="50"/>
      <c r="BT713" s="115"/>
      <c r="BU713" s="222"/>
      <c r="BV713" s="223"/>
      <c r="BZ713" s="221"/>
      <c r="CC713" s="50"/>
      <c r="CD713" s="115"/>
      <c r="CE713" s="43"/>
      <c r="CF713" s="43"/>
      <c r="CG713" s="43"/>
      <c r="CH713" s="115"/>
      <c r="CK713" s="50"/>
      <c r="CL713" s="115"/>
      <c r="CM713" s="222"/>
      <c r="CN713" s="223"/>
      <c r="CR713" s="221"/>
      <c r="CU713" s="50"/>
      <c r="CV713" s="115"/>
      <c r="CW713" s="43"/>
      <c r="CX713" s="43"/>
      <c r="CY713" s="43"/>
      <c r="CZ713" s="115"/>
      <c r="DC713" s="50"/>
      <c r="DD713" s="115"/>
      <c r="DE713" s="222"/>
      <c r="DF713" s="223"/>
      <c r="DJ713" s="221"/>
      <c r="DM713" s="50"/>
      <c r="DN713" s="115"/>
      <c r="DO713" s="43"/>
      <c r="DP713" s="43"/>
      <c r="DQ713" s="43"/>
      <c r="DR713" s="115"/>
      <c r="DU713" s="50"/>
      <c r="DV713" s="115"/>
      <c r="DW713" s="222"/>
      <c r="DX713" s="223"/>
      <c r="EB713" s="221"/>
      <c r="EE713" s="50"/>
      <c r="EF713" s="115"/>
      <c r="EG713" s="43"/>
      <c r="EH713" s="43"/>
      <c r="EI713" s="43"/>
      <c r="EJ713" s="115"/>
      <c r="EM713" s="50"/>
      <c r="EN713" s="115"/>
      <c r="EO713" s="222"/>
      <c r="EP713" s="223"/>
      <c r="ET713" s="221"/>
      <c r="EW713" s="50"/>
      <c r="EX713" s="115"/>
      <c r="EY713" s="43"/>
      <c r="EZ713" s="43"/>
      <c r="FA713" s="43"/>
      <c r="FB713" s="115"/>
      <c r="FE713" s="50"/>
      <c r="FF713" s="115"/>
      <c r="FG713" s="222"/>
      <c r="FH713" s="223"/>
      <c r="FL713" s="221"/>
      <c r="FO713" s="50"/>
      <c r="FP713" s="115"/>
      <c r="FQ713" s="43"/>
      <c r="FR713" s="43"/>
      <c r="FS713" s="43"/>
      <c r="FT713" s="115"/>
      <c r="FW713" s="50"/>
      <c r="FX713" s="115"/>
      <c r="FY713" s="222"/>
      <c r="FZ713" s="223"/>
      <c r="GD713" s="221"/>
      <c r="GG713" s="50"/>
      <c r="GH713" s="115"/>
      <c r="GI713" s="43"/>
      <c r="GJ713" s="43"/>
      <c r="GK713" s="43"/>
      <c r="GL713" s="115"/>
      <c r="GO713" s="50"/>
      <c r="GP713" s="115"/>
      <c r="GQ713" s="222"/>
    </row>
    <row r="714">
      <c r="A714" s="218"/>
      <c r="B714" s="219"/>
      <c r="C714" s="15"/>
      <c r="D714" s="15"/>
      <c r="E714" s="15"/>
      <c r="F714" s="71"/>
      <c r="G714" s="15"/>
      <c r="H714" s="15"/>
      <c r="I714" s="28"/>
      <c r="J714" s="71"/>
      <c r="K714" s="35"/>
      <c r="L714" s="35"/>
      <c r="M714" s="35"/>
      <c r="N714" s="71"/>
      <c r="O714" s="15"/>
      <c r="P714" s="15"/>
      <c r="Q714" s="28"/>
      <c r="R714" s="71"/>
      <c r="S714" s="173"/>
      <c r="T714" s="219"/>
      <c r="U714" s="15"/>
      <c r="V714" s="15"/>
      <c r="W714" s="15"/>
      <c r="X714" s="165"/>
      <c r="Y714" s="15"/>
      <c r="Z714" s="15"/>
      <c r="AA714" s="28"/>
      <c r="AB714" s="71"/>
      <c r="AC714" s="35"/>
      <c r="AD714" s="35"/>
      <c r="AE714" s="35"/>
      <c r="AF714" s="71"/>
      <c r="AG714" s="15"/>
      <c r="AH714" s="15"/>
      <c r="AI714" s="15"/>
      <c r="AJ714" s="71"/>
      <c r="AK714" s="173"/>
      <c r="AL714" s="219"/>
      <c r="AM714" s="15"/>
      <c r="AN714" s="15"/>
      <c r="AO714" s="15"/>
      <c r="AP714" s="165"/>
      <c r="AQ714" s="15"/>
      <c r="AR714" s="15"/>
      <c r="AS714" s="28"/>
      <c r="AT714" s="71"/>
      <c r="AU714" s="35"/>
      <c r="AV714" s="35"/>
      <c r="AW714" s="35"/>
      <c r="AX714" s="71"/>
      <c r="AY714" s="15"/>
      <c r="AZ714" s="15"/>
      <c r="BA714" s="28"/>
      <c r="BB714" s="71"/>
      <c r="BC714" s="173"/>
      <c r="BD714" s="220"/>
      <c r="BH714" s="221"/>
      <c r="BK714" s="50"/>
      <c r="BL714" s="115"/>
      <c r="BM714" s="43"/>
      <c r="BN714" s="43"/>
      <c r="BO714" s="43"/>
      <c r="BP714" s="115"/>
      <c r="BS714" s="50"/>
      <c r="BT714" s="115"/>
      <c r="BU714" s="222"/>
      <c r="BV714" s="223"/>
      <c r="BZ714" s="221"/>
      <c r="CC714" s="50"/>
      <c r="CD714" s="115"/>
      <c r="CE714" s="43"/>
      <c r="CF714" s="43"/>
      <c r="CG714" s="43"/>
      <c r="CH714" s="115"/>
      <c r="CK714" s="50"/>
      <c r="CL714" s="115"/>
      <c r="CM714" s="222"/>
      <c r="CN714" s="223"/>
      <c r="CR714" s="221"/>
      <c r="CU714" s="50"/>
      <c r="CV714" s="115"/>
      <c r="CW714" s="43"/>
      <c r="CX714" s="43"/>
      <c r="CY714" s="43"/>
      <c r="CZ714" s="115"/>
      <c r="DC714" s="50"/>
      <c r="DD714" s="115"/>
      <c r="DE714" s="222"/>
      <c r="DF714" s="223"/>
      <c r="DJ714" s="221"/>
      <c r="DM714" s="50"/>
      <c r="DN714" s="115"/>
      <c r="DO714" s="43"/>
      <c r="DP714" s="43"/>
      <c r="DQ714" s="43"/>
      <c r="DR714" s="115"/>
      <c r="DU714" s="50"/>
      <c r="DV714" s="115"/>
      <c r="DW714" s="222"/>
      <c r="DX714" s="223"/>
      <c r="EB714" s="221"/>
      <c r="EE714" s="50"/>
      <c r="EF714" s="115"/>
      <c r="EG714" s="43"/>
      <c r="EH714" s="43"/>
      <c r="EI714" s="43"/>
      <c r="EJ714" s="115"/>
      <c r="EM714" s="50"/>
      <c r="EN714" s="115"/>
      <c r="EO714" s="222"/>
      <c r="EP714" s="223"/>
      <c r="ET714" s="221"/>
      <c r="EW714" s="50"/>
      <c r="EX714" s="115"/>
      <c r="EY714" s="43"/>
      <c r="EZ714" s="43"/>
      <c r="FA714" s="43"/>
      <c r="FB714" s="115"/>
      <c r="FE714" s="50"/>
      <c r="FF714" s="115"/>
      <c r="FG714" s="222"/>
      <c r="FH714" s="223"/>
      <c r="FL714" s="221"/>
      <c r="FO714" s="50"/>
      <c r="FP714" s="115"/>
      <c r="FQ714" s="43"/>
      <c r="FR714" s="43"/>
      <c r="FS714" s="43"/>
      <c r="FT714" s="115"/>
      <c r="FW714" s="50"/>
      <c r="FX714" s="115"/>
      <c r="FY714" s="222"/>
      <c r="FZ714" s="223"/>
      <c r="GD714" s="221"/>
      <c r="GG714" s="50"/>
      <c r="GH714" s="115"/>
      <c r="GI714" s="43"/>
      <c r="GJ714" s="43"/>
      <c r="GK714" s="43"/>
      <c r="GL714" s="115"/>
      <c r="GO714" s="50"/>
      <c r="GP714" s="115"/>
      <c r="GQ714" s="222"/>
    </row>
    <row r="715">
      <c r="A715" s="218"/>
      <c r="B715" s="219"/>
      <c r="C715" s="15"/>
      <c r="D715" s="15"/>
      <c r="E715" s="15"/>
      <c r="F715" s="71"/>
      <c r="G715" s="15"/>
      <c r="H715" s="15"/>
      <c r="I715" s="28"/>
      <c r="J715" s="71"/>
      <c r="K715" s="35"/>
      <c r="L715" s="35"/>
      <c r="M715" s="35"/>
      <c r="N715" s="71"/>
      <c r="O715" s="15"/>
      <c r="P715" s="15"/>
      <c r="Q715" s="28"/>
      <c r="R715" s="71"/>
      <c r="S715" s="173"/>
      <c r="T715" s="219"/>
      <c r="U715" s="15"/>
      <c r="V715" s="15"/>
      <c r="W715" s="15"/>
      <c r="X715" s="165"/>
      <c r="Y715" s="15"/>
      <c r="Z715" s="15"/>
      <c r="AA715" s="28"/>
      <c r="AB715" s="71"/>
      <c r="AC715" s="35"/>
      <c r="AD715" s="35"/>
      <c r="AE715" s="35"/>
      <c r="AF715" s="71"/>
      <c r="AG715" s="15"/>
      <c r="AH715" s="15"/>
      <c r="AI715" s="15"/>
      <c r="AJ715" s="71"/>
      <c r="AK715" s="173"/>
      <c r="AL715" s="219"/>
      <c r="AM715" s="15"/>
      <c r="AN715" s="15"/>
      <c r="AO715" s="15"/>
      <c r="AP715" s="165"/>
      <c r="AQ715" s="15"/>
      <c r="AR715" s="15"/>
      <c r="AS715" s="28"/>
      <c r="AT715" s="71"/>
      <c r="AU715" s="35"/>
      <c r="AV715" s="35"/>
      <c r="AW715" s="35"/>
      <c r="AX715" s="71"/>
      <c r="AY715" s="15"/>
      <c r="AZ715" s="15"/>
      <c r="BA715" s="28"/>
      <c r="BB715" s="71"/>
      <c r="BC715" s="173"/>
      <c r="BD715" s="220"/>
      <c r="BH715" s="221"/>
      <c r="BK715" s="50"/>
      <c r="BL715" s="115"/>
      <c r="BM715" s="43"/>
      <c r="BN715" s="43"/>
      <c r="BO715" s="43"/>
      <c r="BP715" s="115"/>
      <c r="BS715" s="50"/>
      <c r="BT715" s="115"/>
      <c r="BU715" s="222"/>
      <c r="BV715" s="223"/>
      <c r="BZ715" s="221"/>
      <c r="CC715" s="50"/>
      <c r="CD715" s="115"/>
      <c r="CE715" s="43"/>
      <c r="CF715" s="43"/>
      <c r="CG715" s="43"/>
      <c r="CH715" s="115"/>
      <c r="CK715" s="50"/>
      <c r="CL715" s="115"/>
      <c r="CM715" s="222"/>
      <c r="CN715" s="223"/>
      <c r="CR715" s="221"/>
      <c r="CU715" s="50"/>
      <c r="CV715" s="115"/>
      <c r="CW715" s="43"/>
      <c r="CX715" s="43"/>
      <c r="CY715" s="43"/>
      <c r="CZ715" s="115"/>
      <c r="DC715" s="50"/>
      <c r="DD715" s="115"/>
      <c r="DE715" s="222"/>
      <c r="DF715" s="223"/>
      <c r="DJ715" s="221"/>
      <c r="DM715" s="50"/>
      <c r="DN715" s="115"/>
      <c r="DO715" s="43"/>
      <c r="DP715" s="43"/>
      <c r="DQ715" s="43"/>
      <c r="DR715" s="115"/>
      <c r="DU715" s="50"/>
      <c r="DV715" s="115"/>
      <c r="DW715" s="222"/>
      <c r="DX715" s="223"/>
      <c r="EB715" s="221"/>
      <c r="EE715" s="50"/>
      <c r="EF715" s="115"/>
      <c r="EG715" s="43"/>
      <c r="EH715" s="43"/>
      <c r="EI715" s="43"/>
      <c r="EJ715" s="115"/>
      <c r="EM715" s="50"/>
      <c r="EN715" s="115"/>
      <c r="EO715" s="222"/>
      <c r="EP715" s="223"/>
      <c r="ET715" s="221"/>
      <c r="EW715" s="50"/>
      <c r="EX715" s="115"/>
      <c r="EY715" s="43"/>
      <c r="EZ715" s="43"/>
      <c r="FA715" s="43"/>
      <c r="FB715" s="115"/>
      <c r="FE715" s="50"/>
      <c r="FF715" s="115"/>
      <c r="FG715" s="222"/>
      <c r="FH715" s="223"/>
      <c r="FL715" s="221"/>
      <c r="FO715" s="50"/>
      <c r="FP715" s="115"/>
      <c r="FQ715" s="43"/>
      <c r="FR715" s="43"/>
      <c r="FS715" s="43"/>
      <c r="FT715" s="115"/>
      <c r="FW715" s="50"/>
      <c r="FX715" s="115"/>
      <c r="FY715" s="222"/>
      <c r="FZ715" s="223"/>
      <c r="GD715" s="221"/>
      <c r="GG715" s="50"/>
      <c r="GH715" s="115"/>
      <c r="GI715" s="43"/>
      <c r="GJ715" s="43"/>
      <c r="GK715" s="43"/>
      <c r="GL715" s="115"/>
      <c r="GO715" s="50"/>
      <c r="GP715" s="115"/>
      <c r="GQ715" s="222"/>
    </row>
    <row r="716">
      <c r="A716" s="218"/>
      <c r="B716" s="219"/>
      <c r="C716" s="15"/>
      <c r="D716" s="15"/>
      <c r="E716" s="15"/>
      <c r="F716" s="71"/>
      <c r="G716" s="15"/>
      <c r="H716" s="15"/>
      <c r="I716" s="28"/>
      <c r="J716" s="71"/>
      <c r="K716" s="35"/>
      <c r="L716" s="35"/>
      <c r="M716" s="35"/>
      <c r="N716" s="71"/>
      <c r="O716" s="15"/>
      <c r="P716" s="15"/>
      <c r="Q716" s="28"/>
      <c r="R716" s="71"/>
      <c r="S716" s="173"/>
      <c r="T716" s="219"/>
      <c r="U716" s="15"/>
      <c r="V716" s="15"/>
      <c r="W716" s="15"/>
      <c r="X716" s="165"/>
      <c r="Y716" s="15"/>
      <c r="Z716" s="15"/>
      <c r="AA716" s="28"/>
      <c r="AB716" s="71"/>
      <c r="AC716" s="35"/>
      <c r="AD716" s="35"/>
      <c r="AE716" s="35"/>
      <c r="AF716" s="71"/>
      <c r="AG716" s="15"/>
      <c r="AH716" s="15"/>
      <c r="AI716" s="15"/>
      <c r="AJ716" s="71"/>
      <c r="AK716" s="173"/>
      <c r="AL716" s="219"/>
      <c r="AM716" s="15"/>
      <c r="AN716" s="15"/>
      <c r="AO716" s="15"/>
      <c r="AP716" s="165"/>
      <c r="AQ716" s="15"/>
      <c r="AR716" s="15"/>
      <c r="AS716" s="28"/>
      <c r="AT716" s="71"/>
      <c r="AU716" s="35"/>
      <c r="AV716" s="35"/>
      <c r="AW716" s="35"/>
      <c r="AX716" s="71"/>
      <c r="AY716" s="15"/>
      <c r="AZ716" s="15"/>
      <c r="BA716" s="28"/>
      <c r="BB716" s="71"/>
      <c r="BC716" s="173"/>
      <c r="BD716" s="220"/>
      <c r="BH716" s="221"/>
      <c r="BK716" s="50"/>
      <c r="BL716" s="115"/>
      <c r="BM716" s="43"/>
      <c r="BN716" s="43"/>
      <c r="BO716" s="43"/>
      <c r="BP716" s="115"/>
      <c r="BS716" s="50"/>
      <c r="BT716" s="115"/>
      <c r="BU716" s="222"/>
      <c r="BV716" s="223"/>
      <c r="BZ716" s="221"/>
      <c r="CC716" s="50"/>
      <c r="CD716" s="115"/>
      <c r="CE716" s="43"/>
      <c r="CF716" s="43"/>
      <c r="CG716" s="43"/>
      <c r="CH716" s="115"/>
      <c r="CK716" s="50"/>
      <c r="CL716" s="115"/>
      <c r="CM716" s="222"/>
      <c r="CN716" s="223"/>
      <c r="CR716" s="221"/>
      <c r="CU716" s="50"/>
      <c r="CV716" s="115"/>
      <c r="CW716" s="43"/>
      <c r="CX716" s="43"/>
      <c r="CY716" s="43"/>
      <c r="CZ716" s="115"/>
      <c r="DC716" s="50"/>
      <c r="DD716" s="115"/>
      <c r="DE716" s="222"/>
      <c r="DF716" s="223"/>
      <c r="DJ716" s="221"/>
      <c r="DM716" s="50"/>
      <c r="DN716" s="115"/>
      <c r="DO716" s="43"/>
      <c r="DP716" s="43"/>
      <c r="DQ716" s="43"/>
      <c r="DR716" s="115"/>
      <c r="DU716" s="50"/>
      <c r="DV716" s="115"/>
      <c r="DW716" s="222"/>
      <c r="DX716" s="223"/>
      <c r="EB716" s="221"/>
      <c r="EE716" s="50"/>
      <c r="EF716" s="115"/>
      <c r="EG716" s="43"/>
      <c r="EH716" s="43"/>
      <c r="EI716" s="43"/>
      <c r="EJ716" s="115"/>
      <c r="EM716" s="50"/>
      <c r="EN716" s="115"/>
      <c r="EO716" s="222"/>
      <c r="EP716" s="223"/>
      <c r="ET716" s="221"/>
      <c r="EW716" s="50"/>
      <c r="EX716" s="115"/>
      <c r="EY716" s="43"/>
      <c r="EZ716" s="43"/>
      <c r="FA716" s="43"/>
      <c r="FB716" s="115"/>
      <c r="FE716" s="50"/>
      <c r="FF716" s="115"/>
      <c r="FG716" s="222"/>
      <c r="FH716" s="223"/>
      <c r="FL716" s="221"/>
      <c r="FO716" s="50"/>
      <c r="FP716" s="115"/>
      <c r="FQ716" s="43"/>
      <c r="FR716" s="43"/>
      <c r="FS716" s="43"/>
      <c r="FT716" s="115"/>
      <c r="FW716" s="50"/>
      <c r="FX716" s="115"/>
      <c r="FY716" s="222"/>
      <c r="FZ716" s="223"/>
      <c r="GD716" s="221"/>
      <c r="GG716" s="50"/>
      <c r="GH716" s="115"/>
      <c r="GI716" s="43"/>
      <c r="GJ716" s="43"/>
      <c r="GK716" s="43"/>
      <c r="GL716" s="115"/>
      <c r="GO716" s="50"/>
      <c r="GP716" s="115"/>
      <c r="GQ716" s="222"/>
    </row>
    <row r="717">
      <c r="A717" s="218"/>
      <c r="B717" s="219"/>
      <c r="C717" s="15"/>
      <c r="D717" s="15"/>
      <c r="E717" s="15"/>
      <c r="F717" s="71"/>
      <c r="G717" s="15"/>
      <c r="H717" s="15"/>
      <c r="I717" s="28"/>
      <c r="J717" s="71"/>
      <c r="K717" s="35"/>
      <c r="L717" s="35"/>
      <c r="M717" s="35"/>
      <c r="N717" s="71"/>
      <c r="O717" s="15"/>
      <c r="P717" s="15"/>
      <c r="Q717" s="28"/>
      <c r="R717" s="71"/>
      <c r="S717" s="173"/>
      <c r="T717" s="219"/>
      <c r="U717" s="15"/>
      <c r="V717" s="15"/>
      <c r="W717" s="15"/>
      <c r="X717" s="165"/>
      <c r="Y717" s="15"/>
      <c r="Z717" s="15"/>
      <c r="AA717" s="28"/>
      <c r="AB717" s="71"/>
      <c r="AC717" s="35"/>
      <c r="AD717" s="35"/>
      <c r="AE717" s="35"/>
      <c r="AF717" s="71"/>
      <c r="AG717" s="15"/>
      <c r="AH717" s="15"/>
      <c r="AI717" s="15"/>
      <c r="AJ717" s="71"/>
      <c r="AK717" s="173"/>
      <c r="AL717" s="219"/>
      <c r="AM717" s="15"/>
      <c r="AN717" s="15"/>
      <c r="AO717" s="15"/>
      <c r="AP717" s="165"/>
      <c r="AQ717" s="15"/>
      <c r="AR717" s="15"/>
      <c r="AS717" s="28"/>
      <c r="AT717" s="71"/>
      <c r="AU717" s="35"/>
      <c r="AV717" s="35"/>
      <c r="AW717" s="35"/>
      <c r="AX717" s="71"/>
      <c r="AY717" s="15"/>
      <c r="AZ717" s="15"/>
      <c r="BA717" s="28"/>
      <c r="BB717" s="71"/>
      <c r="BC717" s="173"/>
      <c r="BD717" s="220"/>
      <c r="BH717" s="221"/>
      <c r="BK717" s="50"/>
      <c r="BL717" s="115"/>
      <c r="BM717" s="43"/>
      <c r="BN717" s="43"/>
      <c r="BO717" s="43"/>
      <c r="BP717" s="115"/>
      <c r="BS717" s="50"/>
      <c r="BT717" s="115"/>
      <c r="BU717" s="222"/>
      <c r="BV717" s="223"/>
      <c r="BZ717" s="221"/>
      <c r="CC717" s="50"/>
      <c r="CD717" s="115"/>
      <c r="CE717" s="43"/>
      <c r="CF717" s="43"/>
      <c r="CG717" s="43"/>
      <c r="CH717" s="115"/>
      <c r="CK717" s="50"/>
      <c r="CL717" s="115"/>
      <c r="CM717" s="222"/>
      <c r="CN717" s="223"/>
      <c r="CR717" s="221"/>
      <c r="CU717" s="50"/>
      <c r="CV717" s="115"/>
      <c r="CW717" s="43"/>
      <c r="CX717" s="43"/>
      <c r="CY717" s="43"/>
      <c r="CZ717" s="115"/>
      <c r="DC717" s="50"/>
      <c r="DD717" s="115"/>
      <c r="DE717" s="222"/>
      <c r="DF717" s="223"/>
      <c r="DJ717" s="221"/>
      <c r="DM717" s="50"/>
      <c r="DN717" s="115"/>
      <c r="DO717" s="43"/>
      <c r="DP717" s="43"/>
      <c r="DQ717" s="43"/>
      <c r="DR717" s="115"/>
      <c r="DU717" s="50"/>
      <c r="DV717" s="115"/>
      <c r="DW717" s="222"/>
      <c r="DX717" s="223"/>
      <c r="EB717" s="221"/>
      <c r="EE717" s="50"/>
      <c r="EF717" s="115"/>
      <c r="EG717" s="43"/>
      <c r="EH717" s="43"/>
      <c r="EI717" s="43"/>
      <c r="EJ717" s="115"/>
      <c r="EM717" s="50"/>
      <c r="EN717" s="115"/>
      <c r="EO717" s="222"/>
      <c r="EP717" s="223"/>
      <c r="ET717" s="221"/>
      <c r="EW717" s="50"/>
      <c r="EX717" s="115"/>
      <c r="EY717" s="43"/>
      <c r="EZ717" s="43"/>
      <c r="FA717" s="43"/>
      <c r="FB717" s="115"/>
      <c r="FE717" s="50"/>
      <c r="FF717" s="115"/>
      <c r="FG717" s="222"/>
      <c r="FH717" s="223"/>
      <c r="FL717" s="221"/>
      <c r="FO717" s="50"/>
      <c r="FP717" s="115"/>
      <c r="FQ717" s="43"/>
      <c r="FR717" s="43"/>
      <c r="FS717" s="43"/>
      <c r="FT717" s="115"/>
      <c r="FW717" s="50"/>
      <c r="FX717" s="115"/>
      <c r="FY717" s="222"/>
      <c r="FZ717" s="223"/>
      <c r="GD717" s="221"/>
      <c r="GG717" s="50"/>
      <c r="GH717" s="115"/>
      <c r="GI717" s="43"/>
      <c r="GJ717" s="43"/>
      <c r="GK717" s="43"/>
      <c r="GL717" s="115"/>
      <c r="GO717" s="50"/>
      <c r="GP717" s="115"/>
      <c r="GQ717" s="222"/>
    </row>
    <row r="718">
      <c r="A718" s="218"/>
      <c r="B718" s="219"/>
      <c r="C718" s="15"/>
      <c r="D718" s="15"/>
      <c r="E718" s="15"/>
      <c r="F718" s="71"/>
      <c r="G718" s="15"/>
      <c r="H718" s="15"/>
      <c r="I718" s="28"/>
      <c r="J718" s="71"/>
      <c r="K718" s="35"/>
      <c r="L718" s="35"/>
      <c r="M718" s="35"/>
      <c r="N718" s="71"/>
      <c r="O718" s="15"/>
      <c r="P718" s="15"/>
      <c r="Q718" s="28"/>
      <c r="R718" s="71"/>
      <c r="S718" s="173"/>
      <c r="T718" s="219"/>
      <c r="U718" s="15"/>
      <c r="V718" s="15"/>
      <c r="W718" s="15"/>
      <c r="X718" s="165"/>
      <c r="Y718" s="15"/>
      <c r="Z718" s="15"/>
      <c r="AA718" s="28"/>
      <c r="AB718" s="71"/>
      <c r="AC718" s="35"/>
      <c r="AD718" s="35"/>
      <c r="AE718" s="35"/>
      <c r="AF718" s="71"/>
      <c r="AG718" s="15"/>
      <c r="AH718" s="15"/>
      <c r="AI718" s="15"/>
      <c r="AJ718" s="71"/>
      <c r="AK718" s="173"/>
      <c r="AL718" s="219"/>
      <c r="AM718" s="15"/>
      <c r="AN718" s="15"/>
      <c r="AO718" s="15"/>
      <c r="AP718" s="165"/>
      <c r="AQ718" s="15"/>
      <c r="AR718" s="15"/>
      <c r="AS718" s="28"/>
      <c r="AT718" s="71"/>
      <c r="AU718" s="35"/>
      <c r="AV718" s="35"/>
      <c r="AW718" s="35"/>
      <c r="AX718" s="71"/>
      <c r="AY718" s="15"/>
      <c r="AZ718" s="15"/>
      <c r="BA718" s="28"/>
      <c r="BB718" s="71"/>
      <c r="BC718" s="173"/>
      <c r="BD718" s="220"/>
      <c r="BH718" s="221"/>
      <c r="BK718" s="50"/>
      <c r="BL718" s="115"/>
      <c r="BM718" s="43"/>
      <c r="BN718" s="43"/>
      <c r="BO718" s="43"/>
      <c r="BP718" s="115"/>
      <c r="BS718" s="50"/>
      <c r="BT718" s="115"/>
      <c r="BU718" s="222"/>
      <c r="BV718" s="223"/>
      <c r="BZ718" s="221"/>
      <c r="CC718" s="50"/>
      <c r="CD718" s="115"/>
      <c r="CE718" s="43"/>
      <c r="CF718" s="43"/>
      <c r="CG718" s="43"/>
      <c r="CH718" s="115"/>
      <c r="CK718" s="50"/>
      <c r="CL718" s="115"/>
      <c r="CM718" s="222"/>
      <c r="CN718" s="223"/>
      <c r="CR718" s="221"/>
      <c r="CU718" s="50"/>
      <c r="CV718" s="115"/>
      <c r="CW718" s="43"/>
      <c r="CX718" s="43"/>
      <c r="CY718" s="43"/>
      <c r="CZ718" s="115"/>
      <c r="DC718" s="50"/>
      <c r="DD718" s="115"/>
      <c r="DE718" s="222"/>
      <c r="DF718" s="223"/>
      <c r="DJ718" s="221"/>
      <c r="DM718" s="50"/>
      <c r="DN718" s="115"/>
      <c r="DO718" s="43"/>
      <c r="DP718" s="43"/>
      <c r="DQ718" s="43"/>
      <c r="DR718" s="115"/>
      <c r="DU718" s="50"/>
      <c r="DV718" s="115"/>
      <c r="DW718" s="222"/>
      <c r="DX718" s="223"/>
      <c r="EB718" s="221"/>
      <c r="EE718" s="50"/>
      <c r="EF718" s="115"/>
      <c r="EG718" s="43"/>
      <c r="EH718" s="43"/>
      <c r="EI718" s="43"/>
      <c r="EJ718" s="115"/>
      <c r="EM718" s="50"/>
      <c r="EN718" s="115"/>
      <c r="EO718" s="222"/>
      <c r="EP718" s="223"/>
      <c r="ET718" s="221"/>
      <c r="EW718" s="50"/>
      <c r="EX718" s="115"/>
      <c r="EY718" s="43"/>
      <c r="EZ718" s="43"/>
      <c r="FA718" s="43"/>
      <c r="FB718" s="115"/>
      <c r="FE718" s="50"/>
      <c r="FF718" s="115"/>
      <c r="FG718" s="222"/>
      <c r="FH718" s="223"/>
      <c r="FL718" s="221"/>
      <c r="FO718" s="50"/>
      <c r="FP718" s="115"/>
      <c r="FQ718" s="43"/>
      <c r="FR718" s="43"/>
      <c r="FS718" s="43"/>
      <c r="FT718" s="115"/>
      <c r="FW718" s="50"/>
      <c r="FX718" s="115"/>
      <c r="FY718" s="222"/>
      <c r="FZ718" s="223"/>
      <c r="GD718" s="221"/>
      <c r="GG718" s="50"/>
      <c r="GH718" s="115"/>
      <c r="GI718" s="43"/>
      <c r="GJ718" s="43"/>
      <c r="GK718" s="43"/>
      <c r="GL718" s="115"/>
      <c r="GO718" s="50"/>
      <c r="GP718" s="115"/>
      <c r="GQ718" s="222"/>
    </row>
    <row r="719">
      <c r="A719" s="218"/>
      <c r="B719" s="219"/>
      <c r="C719" s="15"/>
      <c r="D719" s="15"/>
      <c r="E719" s="15"/>
      <c r="F719" s="71"/>
      <c r="G719" s="15"/>
      <c r="H719" s="15"/>
      <c r="I719" s="28"/>
      <c r="J719" s="71"/>
      <c r="K719" s="35"/>
      <c r="L719" s="35"/>
      <c r="M719" s="35"/>
      <c r="N719" s="71"/>
      <c r="O719" s="15"/>
      <c r="P719" s="15"/>
      <c r="Q719" s="28"/>
      <c r="R719" s="71"/>
      <c r="S719" s="173"/>
      <c r="T719" s="219"/>
      <c r="U719" s="15"/>
      <c r="V719" s="15"/>
      <c r="W719" s="15"/>
      <c r="X719" s="165"/>
      <c r="Y719" s="15"/>
      <c r="Z719" s="15"/>
      <c r="AA719" s="28"/>
      <c r="AB719" s="71"/>
      <c r="AC719" s="35"/>
      <c r="AD719" s="35"/>
      <c r="AE719" s="35"/>
      <c r="AF719" s="71"/>
      <c r="AG719" s="15"/>
      <c r="AH719" s="15"/>
      <c r="AI719" s="15"/>
      <c r="AJ719" s="71"/>
      <c r="AK719" s="173"/>
      <c r="AL719" s="219"/>
      <c r="AM719" s="15"/>
      <c r="AN719" s="15"/>
      <c r="AO719" s="15"/>
      <c r="AP719" s="165"/>
      <c r="AQ719" s="15"/>
      <c r="AR719" s="15"/>
      <c r="AS719" s="28"/>
      <c r="AT719" s="71"/>
      <c r="AU719" s="35"/>
      <c r="AV719" s="35"/>
      <c r="AW719" s="35"/>
      <c r="AX719" s="71"/>
      <c r="AY719" s="15"/>
      <c r="AZ719" s="15"/>
      <c r="BA719" s="28"/>
      <c r="BB719" s="71"/>
      <c r="BC719" s="173"/>
      <c r="BD719" s="220"/>
      <c r="BH719" s="221"/>
      <c r="BK719" s="50"/>
      <c r="BL719" s="115"/>
      <c r="BM719" s="43"/>
      <c r="BN719" s="43"/>
      <c r="BO719" s="43"/>
      <c r="BP719" s="115"/>
      <c r="BS719" s="50"/>
      <c r="BT719" s="115"/>
      <c r="BU719" s="222"/>
      <c r="BV719" s="223"/>
      <c r="BZ719" s="221"/>
      <c r="CC719" s="50"/>
      <c r="CD719" s="115"/>
      <c r="CE719" s="43"/>
      <c r="CF719" s="43"/>
      <c r="CG719" s="43"/>
      <c r="CH719" s="115"/>
      <c r="CK719" s="50"/>
      <c r="CL719" s="115"/>
      <c r="CM719" s="222"/>
      <c r="CN719" s="223"/>
      <c r="CR719" s="221"/>
      <c r="CU719" s="50"/>
      <c r="CV719" s="115"/>
      <c r="CW719" s="43"/>
      <c r="CX719" s="43"/>
      <c r="CY719" s="43"/>
      <c r="CZ719" s="115"/>
      <c r="DC719" s="50"/>
      <c r="DD719" s="115"/>
      <c r="DE719" s="222"/>
      <c r="DF719" s="223"/>
      <c r="DJ719" s="221"/>
      <c r="DM719" s="50"/>
      <c r="DN719" s="115"/>
      <c r="DO719" s="43"/>
      <c r="DP719" s="43"/>
      <c r="DQ719" s="43"/>
      <c r="DR719" s="115"/>
      <c r="DU719" s="50"/>
      <c r="DV719" s="115"/>
      <c r="DW719" s="222"/>
      <c r="DX719" s="223"/>
      <c r="EB719" s="221"/>
      <c r="EE719" s="50"/>
      <c r="EF719" s="115"/>
      <c r="EG719" s="43"/>
      <c r="EH719" s="43"/>
      <c r="EI719" s="43"/>
      <c r="EJ719" s="115"/>
      <c r="EM719" s="50"/>
      <c r="EN719" s="115"/>
      <c r="EO719" s="222"/>
      <c r="EP719" s="223"/>
      <c r="ET719" s="221"/>
      <c r="EW719" s="50"/>
      <c r="EX719" s="115"/>
      <c r="EY719" s="43"/>
      <c r="EZ719" s="43"/>
      <c r="FA719" s="43"/>
      <c r="FB719" s="115"/>
      <c r="FE719" s="50"/>
      <c r="FF719" s="115"/>
      <c r="FG719" s="222"/>
      <c r="FH719" s="223"/>
      <c r="FL719" s="221"/>
      <c r="FO719" s="50"/>
      <c r="FP719" s="115"/>
      <c r="FQ719" s="43"/>
      <c r="FR719" s="43"/>
      <c r="FS719" s="43"/>
      <c r="FT719" s="115"/>
      <c r="FW719" s="50"/>
      <c r="FX719" s="115"/>
      <c r="FY719" s="222"/>
      <c r="FZ719" s="223"/>
      <c r="GD719" s="221"/>
      <c r="GG719" s="50"/>
      <c r="GH719" s="115"/>
      <c r="GI719" s="43"/>
      <c r="GJ719" s="43"/>
      <c r="GK719" s="43"/>
      <c r="GL719" s="115"/>
      <c r="GO719" s="50"/>
      <c r="GP719" s="115"/>
      <c r="GQ719" s="222"/>
    </row>
    <row r="720">
      <c r="A720" s="218"/>
      <c r="B720" s="219"/>
      <c r="C720" s="15"/>
      <c r="D720" s="15"/>
      <c r="E720" s="15"/>
      <c r="F720" s="71"/>
      <c r="G720" s="15"/>
      <c r="H720" s="15"/>
      <c r="I720" s="28"/>
      <c r="J720" s="71"/>
      <c r="K720" s="35"/>
      <c r="L720" s="35"/>
      <c r="M720" s="35"/>
      <c r="N720" s="71"/>
      <c r="O720" s="15"/>
      <c r="P720" s="15"/>
      <c r="Q720" s="28"/>
      <c r="R720" s="71"/>
      <c r="S720" s="173"/>
      <c r="T720" s="219"/>
      <c r="U720" s="15"/>
      <c r="V720" s="15"/>
      <c r="W720" s="15"/>
      <c r="X720" s="165"/>
      <c r="Y720" s="15"/>
      <c r="Z720" s="15"/>
      <c r="AA720" s="28"/>
      <c r="AB720" s="71"/>
      <c r="AC720" s="35"/>
      <c r="AD720" s="35"/>
      <c r="AE720" s="35"/>
      <c r="AF720" s="71"/>
      <c r="AG720" s="15"/>
      <c r="AH720" s="15"/>
      <c r="AI720" s="15"/>
      <c r="AJ720" s="71"/>
      <c r="AK720" s="173"/>
      <c r="AL720" s="219"/>
      <c r="AM720" s="15"/>
      <c r="AN720" s="15"/>
      <c r="AO720" s="15"/>
      <c r="AP720" s="165"/>
      <c r="AQ720" s="15"/>
      <c r="AR720" s="15"/>
      <c r="AS720" s="28"/>
      <c r="AT720" s="71"/>
      <c r="AU720" s="35"/>
      <c r="AV720" s="35"/>
      <c r="AW720" s="35"/>
      <c r="AX720" s="71"/>
      <c r="AY720" s="15"/>
      <c r="AZ720" s="15"/>
      <c r="BA720" s="28"/>
      <c r="BB720" s="71"/>
      <c r="BC720" s="173"/>
      <c r="BD720" s="220"/>
      <c r="BH720" s="221"/>
      <c r="BK720" s="50"/>
      <c r="BL720" s="115"/>
      <c r="BM720" s="43"/>
      <c r="BN720" s="43"/>
      <c r="BO720" s="43"/>
      <c r="BP720" s="115"/>
      <c r="BS720" s="50"/>
      <c r="BT720" s="115"/>
      <c r="BU720" s="222"/>
      <c r="BV720" s="223"/>
      <c r="BZ720" s="221"/>
      <c r="CC720" s="50"/>
      <c r="CD720" s="115"/>
      <c r="CE720" s="43"/>
      <c r="CF720" s="43"/>
      <c r="CG720" s="43"/>
      <c r="CH720" s="115"/>
      <c r="CK720" s="50"/>
      <c r="CL720" s="115"/>
      <c r="CM720" s="222"/>
      <c r="CN720" s="223"/>
      <c r="CR720" s="221"/>
      <c r="CU720" s="50"/>
      <c r="CV720" s="115"/>
      <c r="CW720" s="43"/>
      <c r="CX720" s="43"/>
      <c r="CY720" s="43"/>
      <c r="CZ720" s="115"/>
      <c r="DC720" s="50"/>
      <c r="DD720" s="115"/>
      <c r="DE720" s="222"/>
      <c r="DF720" s="223"/>
      <c r="DJ720" s="221"/>
      <c r="DM720" s="50"/>
      <c r="DN720" s="115"/>
      <c r="DO720" s="43"/>
      <c r="DP720" s="43"/>
      <c r="DQ720" s="43"/>
      <c r="DR720" s="115"/>
      <c r="DU720" s="50"/>
      <c r="DV720" s="115"/>
      <c r="DW720" s="222"/>
      <c r="DX720" s="223"/>
      <c r="EB720" s="221"/>
      <c r="EE720" s="50"/>
      <c r="EF720" s="115"/>
      <c r="EG720" s="43"/>
      <c r="EH720" s="43"/>
      <c r="EI720" s="43"/>
      <c r="EJ720" s="115"/>
      <c r="EM720" s="50"/>
      <c r="EN720" s="115"/>
      <c r="EO720" s="222"/>
      <c r="EP720" s="223"/>
      <c r="ET720" s="221"/>
      <c r="EW720" s="50"/>
      <c r="EX720" s="115"/>
      <c r="EY720" s="43"/>
      <c r="EZ720" s="43"/>
      <c r="FA720" s="43"/>
      <c r="FB720" s="115"/>
      <c r="FE720" s="50"/>
      <c r="FF720" s="115"/>
      <c r="FG720" s="222"/>
      <c r="FH720" s="223"/>
      <c r="FL720" s="221"/>
      <c r="FO720" s="50"/>
      <c r="FP720" s="115"/>
      <c r="FQ720" s="43"/>
      <c r="FR720" s="43"/>
      <c r="FS720" s="43"/>
      <c r="FT720" s="115"/>
      <c r="FW720" s="50"/>
      <c r="FX720" s="115"/>
      <c r="FY720" s="222"/>
      <c r="FZ720" s="223"/>
      <c r="GD720" s="221"/>
      <c r="GG720" s="50"/>
      <c r="GH720" s="115"/>
      <c r="GI720" s="43"/>
      <c r="GJ720" s="43"/>
      <c r="GK720" s="43"/>
      <c r="GL720" s="115"/>
      <c r="GO720" s="50"/>
      <c r="GP720" s="115"/>
      <c r="GQ720" s="222"/>
    </row>
    <row r="721">
      <c r="A721" s="218"/>
      <c r="B721" s="219"/>
      <c r="C721" s="15"/>
      <c r="D721" s="15"/>
      <c r="E721" s="15"/>
      <c r="F721" s="71"/>
      <c r="G721" s="15"/>
      <c r="H721" s="15"/>
      <c r="I721" s="28"/>
      <c r="J721" s="71"/>
      <c r="K721" s="35"/>
      <c r="L721" s="35"/>
      <c r="M721" s="35"/>
      <c r="N721" s="71"/>
      <c r="O721" s="15"/>
      <c r="P721" s="15"/>
      <c r="Q721" s="28"/>
      <c r="R721" s="71"/>
      <c r="S721" s="173"/>
      <c r="T721" s="219"/>
      <c r="U721" s="15"/>
      <c r="V721" s="15"/>
      <c r="W721" s="15"/>
      <c r="X721" s="165"/>
      <c r="Y721" s="15"/>
      <c r="Z721" s="15"/>
      <c r="AA721" s="28"/>
      <c r="AB721" s="71"/>
      <c r="AC721" s="35"/>
      <c r="AD721" s="35"/>
      <c r="AE721" s="35"/>
      <c r="AF721" s="71"/>
      <c r="AG721" s="15"/>
      <c r="AH721" s="15"/>
      <c r="AI721" s="15"/>
      <c r="AJ721" s="71"/>
      <c r="AK721" s="173"/>
      <c r="AL721" s="219"/>
      <c r="AM721" s="15"/>
      <c r="AN721" s="15"/>
      <c r="AO721" s="15"/>
      <c r="AP721" s="165"/>
      <c r="AQ721" s="15"/>
      <c r="AR721" s="15"/>
      <c r="AS721" s="28"/>
      <c r="AT721" s="71"/>
      <c r="AU721" s="35"/>
      <c r="AV721" s="35"/>
      <c r="AW721" s="35"/>
      <c r="AX721" s="71"/>
      <c r="AY721" s="15"/>
      <c r="AZ721" s="15"/>
      <c r="BA721" s="28"/>
      <c r="BB721" s="71"/>
      <c r="BC721" s="173"/>
      <c r="BD721" s="220"/>
      <c r="BH721" s="221"/>
      <c r="BK721" s="50"/>
      <c r="BL721" s="115"/>
      <c r="BM721" s="43"/>
      <c r="BN721" s="43"/>
      <c r="BO721" s="43"/>
      <c r="BP721" s="115"/>
      <c r="BS721" s="50"/>
      <c r="BT721" s="115"/>
      <c r="BU721" s="222"/>
      <c r="BV721" s="223"/>
      <c r="BZ721" s="221"/>
      <c r="CC721" s="50"/>
      <c r="CD721" s="115"/>
      <c r="CE721" s="43"/>
      <c r="CF721" s="43"/>
      <c r="CG721" s="43"/>
      <c r="CH721" s="115"/>
      <c r="CK721" s="50"/>
      <c r="CL721" s="115"/>
      <c r="CM721" s="222"/>
      <c r="CN721" s="223"/>
      <c r="CR721" s="221"/>
      <c r="CU721" s="50"/>
      <c r="CV721" s="115"/>
      <c r="CW721" s="43"/>
      <c r="CX721" s="43"/>
      <c r="CY721" s="43"/>
      <c r="CZ721" s="115"/>
      <c r="DC721" s="50"/>
      <c r="DD721" s="115"/>
      <c r="DE721" s="222"/>
      <c r="DF721" s="223"/>
      <c r="DJ721" s="221"/>
      <c r="DM721" s="50"/>
      <c r="DN721" s="115"/>
      <c r="DO721" s="43"/>
      <c r="DP721" s="43"/>
      <c r="DQ721" s="43"/>
      <c r="DR721" s="115"/>
      <c r="DU721" s="50"/>
      <c r="DV721" s="115"/>
      <c r="DW721" s="222"/>
      <c r="DX721" s="223"/>
      <c r="EB721" s="221"/>
      <c r="EE721" s="50"/>
      <c r="EF721" s="115"/>
      <c r="EG721" s="43"/>
      <c r="EH721" s="43"/>
      <c r="EI721" s="43"/>
      <c r="EJ721" s="115"/>
      <c r="EM721" s="50"/>
      <c r="EN721" s="115"/>
      <c r="EO721" s="222"/>
      <c r="EP721" s="223"/>
      <c r="ET721" s="221"/>
      <c r="EW721" s="50"/>
      <c r="EX721" s="115"/>
      <c r="EY721" s="43"/>
      <c r="EZ721" s="43"/>
      <c r="FA721" s="43"/>
      <c r="FB721" s="115"/>
      <c r="FE721" s="50"/>
      <c r="FF721" s="115"/>
      <c r="FG721" s="222"/>
      <c r="FH721" s="223"/>
      <c r="FL721" s="221"/>
      <c r="FO721" s="50"/>
      <c r="FP721" s="115"/>
      <c r="FQ721" s="43"/>
      <c r="FR721" s="43"/>
      <c r="FS721" s="43"/>
      <c r="FT721" s="115"/>
      <c r="FW721" s="50"/>
      <c r="FX721" s="115"/>
      <c r="FY721" s="222"/>
      <c r="FZ721" s="223"/>
      <c r="GD721" s="221"/>
      <c r="GG721" s="50"/>
      <c r="GH721" s="115"/>
      <c r="GI721" s="43"/>
      <c r="GJ721" s="43"/>
      <c r="GK721" s="43"/>
      <c r="GL721" s="115"/>
      <c r="GO721" s="50"/>
      <c r="GP721" s="115"/>
      <c r="GQ721" s="222"/>
    </row>
    <row r="722">
      <c r="A722" s="218"/>
      <c r="B722" s="219"/>
      <c r="C722" s="15"/>
      <c r="D722" s="15"/>
      <c r="E722" s="15"/>
      <c r="F722" s="71"/>
      <c r="G722" s="15"/>
      <c r="H722" s="15"/>
      <c r="I722" s="28"/>
      <c r="J722" s="71"/>
      <c r="K722" s="35"/>
      <c r="L722" s="35"/>
      <c r="M722" s="35"/>
      <c r="N722" s="71"/>
      <c r="O722" s="15"/>
      <c r="P722" s="15"/>
      <c r="Q722" s="28"/>
      <c r="R722" s="71"/>
      <c r="S722" s="173"/>
      <c r="T722" s="219"/>
      <c r="U722" s="15"/>
      <c r="V722" s="15"/>
      <c r="W722" s="15"/>
      <c r="X722" s="165"/>
      <c r="Y722" s="15"/>
      <c r="Z722" s="15"/>
      <c r="AA722" s="28"/>
      <c r="AB722" s="71"/>
      <c r="AC722" s="35"/>
      <c r="AD722" s="35"/>
      <c r="AE722" s="35"/>
      <c r="AF722" s="71"/>
      <c r="AG722" s="15"/>
      <c r="AH722" s="15"/>
      <c r="AI722" s="15"/>
      <c r="AJ722" s="71"/>
      <c r="AK722" s="173"/>
      <c r="AL722" s="219"/>
      <c r="AM722" s="15"/>
      <c r="AN722" s="15"/>
      <c r="AO722" s="15"/>
      <c r="AP722" s="165"/>
      <c r="AQ722" s="15"/>
      <c r="AR722" s="15"/>
      <c r="AS722" s="28"/>
      <c r="AT722" s="71"/>
      <c r="AU722" s="35"/>
      <c r="AV722" s="35"/>
      <c r="AW722" s="35"/>
      <c r="AX722" s="71"/>
      <c r="AY722" s="15"/>
      <c r="AZ722" s="15"/>
      <c r="BA722" s="28"/>
      <c r="BB722" s="71"/>
      <c r="BC722" s="173"/>
      <c r="BD722" s="220"/>
      <c r="BH722" s="221"/>
      <c r="BK722" s="50"/>
      <c r="BL722" s="115"/>
      <c r="BM722" s="43"/>
      <c r="BN722" s="43"/>
      <c r="BO722" s="43"/>
      <c r="BP722" s="115"/>
      <c r="BS722" s="50"/>
      <c r="BT722" s="115"/>
      <c r="BU722" s="222"/>
      <c r="BV722" s="223"/>
      <c r="BZ722" s="221"/>
      <c r="CC722" s="50"/>
      <c r="CD722" s="115"/>
      <c r="CE722" s="43"/>
      <c r="CF722" s="43"/>
      <c r="CG722" s="43"/>
      <c r="CH722" s="115"/>
      <c r="CK722" s="50"/>
      <c r="CL722" s="115"/>
      <c r="CM722" s="222"/>
      <c r="CN722" s="223"/>
      <c r="CR722" s="221"/>
      <c r="CU722" s="50"/>
      <c r="CV722" s="115"/>
      <c r="CW722" s="43"/>
      <c r="CX722" s="43"/>
      <c r="CY722" s="43"/>
      <c r="CZ722" s="115"/>
      <c r="DC722" s="50"/>
      <c r="DD722" s="115"/>
      <c r="DE722" s="222"/>
      <c r="DF722" s="223"/>
      <c r="DJ722" s="221"/>
      <c r="DM722" s="50"/>
      <c r="DN722" s="115"/>
      <c r="DO722" s="43"/>
      <c r="DP722" s="43"/>
      <c r="DQ722" s="43"/>
      <c r="DR722" s="115"/>
      <c r="DU722" s="50"/>
      <c r="DV722" s="115"/>
      <c r="DW722" s="222"/>
      <c r="DX722" s="223"/>
      <c r="EB722" s="221"/>
      <c r="EE722" s="50"/>
      <c r="EF722" s="115"/>
      <c r="EG722" s="43"/>
      <c r="EH722" s="43"/>
      <c r="EI722" s="43"/>
      <c r="EJ722" s="115"/>
      <c r="EM722" s="50"/>
      <c r="EN722" s="115"/>
      <c r="EO722" s="222"/>
      <c r="EP722" s="223"/>
      <c r="ET722" s="221"/>
      <c r="EW722" s="50"/>
      <c r="EX722" s="115"/>
      <c r="EY722" s="43"/>
      <c r="EZ722" s="43"/>
      <c r="FA722" s="43"/>
      <c r="FB722" s="115"/>
      <c r="FE722" s="50"/>
      <c r="FF722" s="115"/>
      <c r="FG722" s="222"/>
      <c r="FH722" s="223"/>
      <c r="FL722" s="221"/>
      <c r="FO722" s="50"/>
      <c r="FP722" s="115"/>
      <c r="FQ722" s="43"/>
      <c r="FR722" s="43"/>
      <c r="FS722" s="43"/>
      <c r="FT722" s="115"/>
      <c r="FW722" s="50"/>
      <c r="FX722" s="115"/>
      <c r="FY722" s="222"/>
      <c r="FZ722" s="223"/>
      <c r="GD722" s="221"/>
      <c r="GG722" s="50"/>
      <c r="GH722" s="115"/>
      <c r="GI722" s="43"/>
      <c r="GJ722" s="43"/>
      <c r="GK722" s="43"/>
      <c r="GL722" s="115"/>
      <c r="GO722" s="50"/>
      <c r="GP722" s="115"/>
      <c r="GQ722" s="222"/>
    </row>
    <row r="723">
      <c r="A723" s="218"/>
      <c r="B723" s="219"/>
      <c r="C723" s="15"/>
      <c r="D723" s="15"/>
      <c r="E723" s="15"/>
      <c r="F723" s="71"/>
      <c r="G723" s="15"/>
      <c r="H723" s="15"/>
      <c r="I723" s="28"/>
      <c r="J723" s="71"/>
      <c r="K723" s="35"/>
      <c r="L723" s="35"/>
      <c r="M723" s="35"/>
      <c r="N723" s="71"/>
      <c r="O723" s="15"/>
      <c r="P723" s="15"/>
      <c r="Q723" s="28"/>
      <c r="R723" s="71"/>
      <c r="S723" s="173"/>
      <c r="T723" s="219"/>
      <c r="U723" s="15"/>
      <c r="V723" s="15"/>
      <c r="W723" s="15"/>
      <c r="X723" s="165"/>
      <c r="Y723" s="15"/>
      <c r="Z723" s="15"/>
      <c r="AA723" s="28"/>
      <c r="AB723" s="71"/>
      <c r="AC723" s="35"/>
      <c r="AD723" s="35"/>
      <c r="AE723" s="35"/>
      <c r="AF723" s="71"/>
      <c r="AG723" s="15"/>
      <c r="AH723" s="15"/>
      <c r="AI723" s="15"/>
      <c r="AJ723" s="71"/>
      <c r="AK723" s="173"/>
      <c r="AL723" s="219"/>
      <c r="AM723" s="15"/>
      <c r="AN723" s="15"/>
      <c r="AO723" s="15"/>
      <c r="AP723" s="165"/>
      <c r="AQ723" s="15"/>
      <c r="AR723" s="15"/>
      <c r="AS723" s="28"/>
      <c r="AT723" s="71"/>
      <c r="AU723" s="35"/>
      <c r="AV723" s="35"/>
      <c r="AW723" s="35"/>
      <c r="AX723" s="71"/>
      <c r="AY723" s="15"/>
      <c r="AZ723" s="15"/>
      <c r="BA723" s="28"/>
      <c r="BB723" s="71"/>
      <c r="BC723" s="173"/>
      <c r="BD723" s="220"/>
      <c r="BH723" s="221"/>
      <c r="BK723" s="50"/>
      <c r="BL723" s="115"/>
      <c r="BM723" s="43"/>
      <c r="BN723" s="43"/>
      <c r="BO723" s="43"/>
      <c r="BP723" s="115"/>
      <c r="BS723" s="50"/>
      <c r="BT723" s="115"/>
      <c r="BU723" s="222"/>
      <c r="BV723" s="223"/>
      <c r="BZ723" s="221"/>
      <c r="CC723" s="50"/>
      <c r="CD723" s="115"/>
      <c r="CE723" s="43"/>
      <c r="CF723" s="43"/>
      <c r="CG723" s="43"/>
      <c r="CH723" s="115"/>
      <c r="CK723" s="50"/>
      <c r="CL723" s="115"/>
      <c r="CM723" s="222"/>
      <c r="CN723" s="223"/>
      <c r="CR723" s="221"/>
      <c r="CU723" s="50"/>
      <c r="CV723" s="115"/>
      <c r="CW723" s="43"/>
      <c r="CX723" s="43"/>
      <c r="CY723" s="43"/>
      <c r="CZ723" s="115"/>
      <c r="DC723" s="50"/>
      <c r="DD723" s="115"/>
      <c r="DE723" s="222"/>
      <c r="DF723" s="223"/>
      <c r="DJ723" s="221"/>
      <c r="DM723" s="50"/>
      <c r="DN723" s="115"/>
      <c r="DO723" s="43"/>
      <c r="DP723" s="43"/>
      <c r="DQ723" s="43"/>
      <c r="DR723" s="115"/>
      <c r="DU723" s="50"/>
      <c r="DV723" s="115"/>
      <c r="DW723" s="222"/>
      <c r="DX723" s="223"/>
      <c r="EB723" s="221"/>
      <c r="EE723" s="50"/>
      <c r="EF723" s="115"/>
      <c r="EG723" s="43"/>
      <c r="EH723" s="43"/>
      <c r="EI723" s="43"/>
      <c r="EJ723" s="115"/>
      <c r="EM723" s="50"/>
      <c r="EN723" s="115"/>
      <c r="EO723" s="222"/>
      <c r="EP723" s="223"/>
      <c r="ET723" s="221"/>
      <c r="EW723" s="50"/>
      <c r="EX723" s="115"/>
      <c r="EY723" s="43"/>
      <c r="EZ723" s="43"/>
      <c r="FA723" s="43"/>
      <c r="FB723" s="115"/>
      <c r="FE723" s="50"/>
      <c r="FF723" s="115"/>
      <c r="FG723" s="222"/>
      <c r="FH723" s="223"/>
      <c r="FL723" s="221"/>
      <c r="FO723" s="50"/>
      <c r="FP723" s="115"/>
      <c r="FQ723" s="43"/>
      <c r="FR723" s="43"/>
      <c r="FS723" s="43"/>
      <c r="FT723" s="115"/>
      <c r="FW723" s="50"/>
      <c r="FX723" s="115"/>
      <c r="FY723" s="222"/>
      <c r="FZ723" s="223"/>
      <c r="GD723" s="221"/>
      <c r="GG723" s="50"/>
      <c r="GH723" s="115"/>
      <c r="GI723" s="43"/>
      <c r="GJ723" s="43"/>
      <c r="GK723" s="43"/>
      <c r="GL723" s="115"/>
      <c r="GO723" s="50"/>
      <c r="GP723" s="115"/>
      <c r="GQ723" s="222"/>
    </row>
    <row r="724">
      <c r="A724" s="218"/>
      <c r="B724" s="219"/>
      <c r="C724" s="15"/>
      <c r="D724" s="15"/>
      <c r="E724" s="15"/>
      <c r="F724" s="71"/>
      <c r="G724" s="15"/>
      <c r="H724" s="15"/>
      <c r="I724" s="28"/>
      <c r="J724" s="71"/>
      <c r="K724" s="35"/>
      <c r="L724" s="35"/>
      <c r="M724" s="35"/>
      <c r="N724" s="71"/>
      <c r="O724" s="15"/>
      <c r="P724" s="15"/>
      <c r="Q724" s="28"/>
      <c r="R724" s="71"/>
      <c r="S724" s="173"/>
      <c r="T724" s="219"/>
      <c r="U724" s="15"/>
      <c r="V724" s="15"/>
      <c r="W724" s="15"/>
      <c r="X724" s="165"/>
      <c r="Y724" s="15"/>
      <c r="Z724" s="15"/>
      <c r="AA724" s="28"/>
      <c r="AB724" s="71"/>
      <c r="AC724" s="35"/>
      <c r="AD724" s="35"/>
      <c r="AE724" s="35"/>
      <c r="AF724" s="71"/>
      <c r="AG724" s="15"/>
      <c r="AH724" s="15"/>
      <c r="AI724" s="15"/>
      <c r="AJ724" s="71"/>
      <c r="AK724" s="173"/>
      <c r="AL724" s="219"/>
      <c r="AM724" s="15"/>
      <c r="AN724" s="15"/>
      <c r="AO724" s="15"/>
      <c r="AP724" s="165"/>
      <c r="AQ724" s="15"/>
      <c r="AR724" s="15"/>
      <c r="AS724" s="28"/>
      <c r="AT724" s="71"/>
      <c r="AU724" s="35"/>
      <c r="AV724" s="35"/>
      <c r="AW724" s="35"/>
      <c r="AX724" s="71"/>
      <c r="AY724" s="15"/>
      <c r="AZ724" s="15"/>
      <c r="BA724" s="28"/>
      <c r="BB724" s="71"/>
      <c r="BC724" s="173"/>
      <c r="BD724" s="220"/>
      <c r="BH724" s="221"/>
      <c r="BK724" s="50"/>
      <c r="BL724" s="115"/>
      <c r="BM724" s="43"/>
      <c r="BN724" s="43"/>
      <c r="BO724" s="43"/>
      <c r="BP724" s="115"/>
      <c r="BS724" s="50"/>
      <c r="BT724" s="115"/>
      <c r="BU724" s="222"/>
      <c r="BV724" s="223"/>
      <c r="BZ724" s="221"/>
      <c r="CC724" s="50"/>
      <c r="CD724" s="115"/>
      <c r="CE724" s="43"/>
      <c r="CF724" s="43"/>
      <c r="CG724" s="43"/>
      <c r="CH724" s="115"/>
      <c r="CK724" s="50"/>
      <c r="CL724" s="115"/>
      <c r="CM724" s="222"/>
      <c r="CN724" s="223"/>
      <c r="CR724" s="221"/>
      <c r="CU724" s="50"/>
      <c r="CV724" s="115"/>
      <c r="CW724" s="43"/>
      <c r="CX724" s="43"/>
      <c r="CY724" s="43"/>
      <c r="CZ724" s="115"/>
      <c r="DC724" s="50"/>
      <c r="DD724" s="115"/>
      <c r="DE724" s="222"/>
      <c r="DF724" s="223"/>
      <c r="DJ724" s="221"/>
      <c r="DM724" s="50"/>
      <c r="DN724" s="115"/>
      <c r="DO724" s="43"/>
      <c r="DP724" s="43"/>
      <c r="DQ724" s="43"/>
      <c r="DR724" s="115"/>
      <c r="DU724" s="50"/>
      <c r="DV724" s="115"/>
      <c r="DW724" s="222"/>
      <c r="DX724" s="223"/>
      <c r="EB724" s="221"/>
      <c r="EE724" s="50"/>
      <c r="EF724" s="115"/>
      <c r="EG724" s="43"/>
      <c r="EH724" s="43"/>
      <c r="EI724" s="43"/>
      <c r="EJ724" s="115"/>
      <c r="EM724" s="50"/>
      <c r="EN724" s="115"/>
      <c r="EO724" s="222"/>
      <c r="EP724" s="223"/>
      <c r="ET724" s="221"/>
      <c r="EW724" s="50"/>
      <c r="EX724" s="115"/>
      <c r="EY724" s="43"/>
      <c r="EZ724" s="43"/>
      <c r="FA724" s="43"/>
      <c r="FB724" s="115"/>
      <c r="FE724" s="50"/>
      <c r="FF724" s="115"/>
      <c r="FG724" s="222"/>
      <c r="FH724" s="223"/>
      <c r="FL724" s="221"/>
      <c r="FO724" s="50"/>
      <c r="FP724" s="115"/>
      <c r="FQ724" s="43"/>
      <c r="FR724" s="43"/>
      <c r="FS724" s="43"/>
      <c r="FT724" s="115"/>
      <c r="FW724" s="50"/>
      <c r="FX724" s="115"/>
      <c r="FY724" s="222"/>
      <c r="FZ724" s="223"/>
      <c r="GD724" s="221"/>
      <c r="GG724" s="50"/>
      <c r="GH724" s="115"/>
      <c r="GI724" s="43"/>
      <c r="GJ724" s="43"/>
      <c r="GK724" s="43"/>
      <c r="GL724" s="115"/>
      <c r="GO724" s="50"/>
      <c r="GP724" s="115"/>
      <c r="GQ724" s="222"/>
    </row>
    <row r="725">
      <c r="A725" s="218"/>
      <c r="B725" s="219"/>
      <c r="C725" s="15"/>
      <c r="D725" s="15"/>
      <c r="E725" s="15"/>
      <c r="F725" s="71"/>
      <c r="G725" s="15"/>
      <c r="H725" s="15"/>
      <c r="I725" s="28"/>
      <c r="J725" s="71"/>
      <c r="K725" s="35"/>
      <c r="L725" s="35"/>
      <c r="M725" s="35"/>
      <c r="N725" s="71"/>
      <c r="O725" s="15"/>
      <c r="P725" s="15"/>
      <c r="Q725" s="28"/>
      <c r="R725" s="71"/>
      <c r="S725" s="173"/>
      <c r="T725" s="219"/>
      <c r="U725" s="15"/>
      <c r="V725" s="15"/>
      <c r="W725" s="15"/>
      <c r="X725" s="165"/>
      <c r="Y725" s="15"/>
      <c r="Z725" s="15"/>
      <c r="AA725" s="28"/>
      <c r="AB725" s="71"/>
      <c r="AC725" s="35"/>
      <c r="AD725" s="35"/>
      <c r="AE725" s="35"/>
      <c r="AF725" s="71"/>
      <c r="AG725" s="15"/>
      <c r="AH725" s="15"/>
      <c r="AI725" s="15"/>
      <c r="AJ725" s="71"/>
      <c r="AK725" s="173"/>
      <c r="AL725" s="219"/>
      <c r="AM725" s="15"/>
      <c r="AN725" s="15"/>
      <c r="AO725" s="15"/>
      <c r="AP725" s="165"/>
      <c r="AQ725" s="15"/>
      <c r="AR725" s="15"/>
      <c r="AS725" s="28"/>
      <c r="AT725" s="71"/>
      <c r="AU725" s="35"/>
      <c r="AV725" s="35"/>
      <c r="AW725" s="35"/>
      <c r="AX725" s="71"/>
      <c r="AY725" s="15"/>
      <c r="AZ725" s="15"/>
      <c r="BA725" s="28"/>
      <c r="BB725" s="71"/>
      <c r="BC725" s="173"/>
      <c r="BD725" s="220"/>
      <c r="BH725" s="221"/>
      <c r="BK725" s="50"/>
      <c r="BL725" s="115"/>
      <c r="BM725" s="43"/>
      <c r="BN725" s="43"/>
      <c r="BO725" s="43"/>
      <c r="BP725" s="115"/>
      <c r="BS725" s="50"/>
      <c r="BT725" s="115"/>
      <c r="BU725" s="222"/>
      <c r="BV725" s="223"/>
      <c r="BZ725" s="221"/>
      <c r="CC725" s="50"/>
      <c r="CD725" s="115"/>
      <c r="CE725" s="43"/>
      <c r="CF725" s="43"/>
      <c r="CG725" s="43"/>
      <c r="CH725" s="115"/>
      <c r="CK725" s="50"/>
      <c r="CL725" s="115"/>
      <c r="CM725" s="222"/>
      <c r="CN725" s="223"/>
      <c r="CR725" s="221"/>
      <c r="CU725" s="50"/>
      <c r="CV725" s="115"/>
      <c r="CW725" s="43"/>
      <c r="CX725" s="43"/>
      <c r="CY725" s="43"/>
      <c r="CZ725" s="115"/>
      <c r="DC725" s="50"/>
      <c r="DD725" s="115"/>
      <c r="DE725" s="222"/>
      <c r="DF725" s="223"/>
      <c r="DJ725" s="221"/>
      <c r="DM725" s="50"/>
      <c r="DN725" s="115"/>
      <c r="DO725" s="43"/>
      <c r="DP725" s="43"/>
      <c r="DQ725" s="43"/>
      <c r="DR725" s="115"/>
      <c r="DU725" s="50"/>
      <c r="DV725" s="115"/>
      <c r="DW725" s="222"/>
      <c r="DX725" s="223"/>
      <c r="EB725" s="221"/>
      <c r="EE725" s="50"/>
      <c r="EF725" s="115"/>
      <c r="EG725" s="43"/>
      <c r="EH725" s="43"/>
      <c r="EI725" s="43"/>
      <c r="EJ725" s="115"/>
      <c r="EM725" s="50"/>
      <c r="EN725" s="115"/>
      <c r="EO725" s="222"/>
      <c r="EP725" s="223"/>
      <c r="ET725" s="221"/>
      <c r="EW725" s="50"/>
      <c r="EX725" s="115"/>
      <c r="EY725" s="43"/>
      <c r="EZ725" s="43"/>
      <c r="FA725" s="43"/>
      <c r="FB725" s="115"/>
      <c r="FE725" s="50"/>
      <c r="FF725" s="115"/>
      <c r="FG725" s="222"/>
      <c r="FH725" s="223"/>
      <c r="FL725" s="221"/>
      <c r="FO725" s="50"/>
      <c r="FP725" s="115"/>
      <c r="FQ725" s="43"/>
      <c r="FR725" s="43"/>
      <c r="FS725" s="43"/>
      <c r="FT725" s="115"/>
      <c r="FW725" s="50"/>
      <c r="FX725" s="115"/>
      <c r="FY725" s="222"/>
      <c r="FZ725" s="223"/>
      <c r="GD725" s="221"/>
      <c r="GG725" s="50"/>
      <c r="GH725" s="115"/>
      <c r="GI725" s="43"/>
      <c r="GJ725" s="43"/>
      <c r="GK725" s="43"/>
      <c r="GL725" s="115"/>
      <c r="GO725" s="50"/>
      <c r="GP725" s="115"/>
      <c r="GQ725" s="222"/>
    </row>
    <row r="726">
      <c r="A726" s="218"/>
      <c r="B726" s="219"/>
      <c r="C726" s="15"/>
      <c r="D726" s="15"/>
      <c r="E726" s="15"/>
      <c r="F726" s="71"/>
      <c r="G726" s="15"/>
      <c r="H726" s="15"/>
      <c r="I726" s="28"/>
      <c r="J726" s="71"/>
      <c r="K726" s="35"/>
      <c r="L726" s="35"/>
      <c r="M726" s="35"/>
      <c r="N726" s="71"/>
      <c r="O726" s="15"/>
      <c r="P726" s="15"/>
      <c r="Q726" s="28"/>
      <c r="R726" s="71"/>
      <c r="S726" s="173"/>
      <c r="T726" s="219"/>
      <c r="U726" s="15"/>
      <c r="V726" s="15"/>
      <c r="W726" s="15"/>
      <c r="X726" s="165"/>
      <c r="Y726" s="15"/>
      <c r="Z726" s="15"/>
      <c r="AA726" s="28"/>
      <c r="AB726" s="71"/>
      <c r="AC726" s="35"/>
      <c r="AD726" s="35"/>
      <c r="AE726" s="35"/>
      <c r="AF726" s="71"/>
      <c r="AG726" s="15"/>
      <c r="AH726" s="15"/>
      <c r="AI726" s="15"/>
      <c r="AJ726" s="71"/>
      <c r="AK726" s="173"/>
      <c r="AL726" s="219"/>
      <c r="AM726" s="15"/>
      <c r="AN726" s="15"/>
      <c r="AO726" s="15"/>
      <c r="AP726" s="165"/>
      <c r="AQ726" s="15"/>
      <c r="AR726" s="15"/>
      <c r="AS726" s="28"/>
      <c r="AT726" s="71"/>
      <c r="AU726" s="35"/>
      <c r="AV726" s="35"/>
      <c r="AW726" s="35"/>
      <c r="AX726" s="71"/>
      <c r="AY726" s="15"/>
      <c r="AZ726" s="15"/>
      <c r="BA726" s="28"/>
      <c r="BB726" s="71"/>
      <c r="BC726" s="173"/>
      <c r="BD726" s="220"/>
      <c r="BH726" s="221"/>
      <c r="BK726" s="50"/>
      <c r="BL726" s="115"/>
      <c r="BM726" s="43"/>
      <c r="BN726" s="43"/>
      <c r="BO726" s="43"/>
      <c r="BP726" s="115"/>
      <c r="BS726" s="50"/>
      <c r="BT726" s="115"/>
      <c r="BU726" s="222"/>
      <c r="BV726" s="223"/>
      <c r="BZ726" s="221"/>
      <c r="CC726" s="50"/>
      <c r="CD726" s="115"/>
      <c r="CE726" s="43"/>
      <c r="CF726" s="43"/>
      <c r="CG726" s="43"/>
      <c r="CH726" s="115"/>
      <c r="CK726" s="50"/>
      <c r="CL726" s="115"/>
      <c r="CM726" s="222"/>
      <c r="CN726" s="223"/>
      <c r="CR726" s="221"/>
      <c r="CU726" s="50"/>
      <c r="CV726" s="115"/>
      <c r="CW726" s="43"/>
      <c r="CX726" s="43"/>
      <c r="CY726" s="43"/>
      <c r="CZ726" s="115"/>
      <c r="DC726" s="50"/>
      <c r="DD726" s="115"/>
      <c r="DE726" s="222"/>
      <c r="DF726" s="223"/>
      <c r="DJ726" s="221"/>
      <c r="DM726" s="50"/>
      <c r="DN726" s="115"/>
      <c r="DO726" s="43"/>
      <c r="DP726" s="43"/>
      <c r="DQ726" s="43"/>
      <c r="DR726" s="115"/>
      <c r="DU726" s="50"/>
      <c r="DV726" s="115"/>
      <c r="DW726" s="222"/>
      <c r="DX726" s="223"/>
      <c r="EB726" s="221"/>
      <c r="EE726" s="50"/>
      <c r="EF726" s="115"/>
      <c r="EG726" s="43"/>
      <c r="EH726" s="43"/>
      <c r="EI726" s="43"/>
      <c r="EJ726" s="115"/>
      <c r="EM726" s="50"/>
      <c r="EN726" s="115"/>
      <c r="EO726" s="222"/>
      <c r="EP726" s="223"/>
      <c r="ET726" s="221"/>
      <c r="EW726" s="50"/>
      <c r="EX726" s="115"/>
      <c r="EY726" s="43"/>
      <c r="EZ726" s="43"/>
      <c r="FA726" s="43"/>
      <c r="FB726" s="115"/>
      <c r="FE726" s="50"/>
      <c r="FF726" s="115"/>
      <c r="FG726" s="222"/>
      <c r="FH726" s="223"/>
      <c r="FL726" s="221"/>
      <c r="FO726" s="50"/>
      <c r="FP726" s="115"/>
      <c r="FQ726" s="43"/>
      <c r="FR726" s="43"/>
      <c r="FS726" s="43"/>
      <c r="FT726" s="115"/>
      <c r="FW726" s="50"/>
      <c r="FX726" s="115"/>
      <c r="FY726" s="222"/>
      <c r="FZ726" s="223"/>
      <c r="GD726" s="221"/>
      <c r="GG726" s="50"/>
      <c r="GH726" s="115"/>
      <c r="GI726" s="43"/>
      <c r="GJ726" s="43"/>
      <c r="GK726" s="43"/>
      <c r="GL726" s="115"/>
      <c r="GO726" s="50"/>
      <c r="GP726" s="115"/>
      <c r="GQ726" s="222"/>
    </row>
    <row r="727">
      <c r="A727" s="218"/>
      <c r="B727" s="219"/>
      <c r="C727" s="15"/>
      <c r="D727" s="15"/>
      <c r="E727" s="15"/>
      <c r="F727" s="71"/>
      <c r="G727" s="15"/>
      <c r="H727" s="15"/>
      <c r="I727" s="28"/>
      <c r="J727" s="71"/>
      <c r="K727" s="35"/>
      <c r="L727" s="35"/>
      <c r="M727" s="35"/>
      <c r="N727" s="71"/>
      <c r="O727" s="15"/>
      <c r="P727" s="15"/>
      <c r="Q727" s="28"/>
      <c r="R727" s="71"/>
      <c r="S727" s="173"/>
      <c r="T727" s="219"/>
      <c r="U727" s="15"/>
      <c r="V727" s="15"/>
      <c r="W727" s="15"/>
      <c r="X727" s="165"/>
      <c r="Y727" s="15"/>
      <c r="Z727" s="15"/>
      <c r="AA727" s="28"/>
      <c r="AB727" s="71"/>
      <c r="AC727" s="35"/>
      <c r="AD727" s="35"/>
      <c r="AE727" s="35"/>
      <c r="AF727" s="71"/>
      <c r="AG727" s="15"/>
      <c r="AH727" s="15"/>
      <c r="AI727" s="15"/>
      <c r="AJ727" s="71"/>
      <c r="AK727" s="173"/>
      <c r="AL727" s="219"/>
      <c r="AM727" s="15"/>
      <c r="AN727" s="15"/>
      <c r="AO727" s="15"/>
      <c r="AP727" s="165"/>
      <c r="AQ727" s="15"/>
      <c r="AR727" s="15"/>
      <c r="AS727" s="28"/>
      <c r="AT727" s="71"/>
      <c r="AU727" s="35"/>
      <c r="AV727" s="35"/>
      <c r="AW727" s="35"/>
      <c r="AX727" s="71"/>
      <c r="AY727" s="15"/>
      <c r="AZ727" s="15"/>
      <c r="BA727" s="28"/>
      <c r="BB727" s="71"/>
      <c r="BC727" s="173"/>
      <c r="BD727" s="220"/>
      <c r="BH727" s="221"/>
      <c r="BK727" s="50"/>
      <c r="BL727" s="115"/>
      <c r="BM727" s="43"/>
      <c r="BN727" s="43"/>
      <c r="BO727" s="43"/>
      <c r="BP727" s="115"/>
      <c r="BS727" s="50"/>
      <c r="BT727" s="115"/>
      <c r="BU727" s="222"/>
      <c r="BV727" s="223"/>
      <c r="BZ727" s="221"/>
      <c r="CC727" s="50"/>
      <c r="CD727" s="115"/>
      <c r="CE727" s="43"/>
      <c r="CF727" s="43"/>
      <c r="CG727" s="43"/>
      <c r="CH727" s="115"/>
      <c r="CK727" s="50"/>
      <c r="CL727" s="115"/>
      <c r="CM727" s="222"/>
      <c r="CN727" s="223"/>
      <c r="CR727" s="221"/>
      <c r="CU727" s="50"/>
      <c r="CV727" s="115"/>
      <c r="CW727" s="43"/>
      <c r="CX727" s="43"/>
      <c r="CY727" s="43"/>
      <c r="CZ727" s="115"/>
      <c r="DC727" s="50"/>
      <c r="DD727" s="115"/>
      <c r="DE727" s="222"/>
      <c r="DF727" s="223"/>
      <c r="DJ727" s="221"/>
      <c r="DM727" s="50"/>
      <c r="DN727" s="115"/>
      <c r="DO727" s="43"/>
      <c r="DP727" s="43"/>
      <c r="DQ727" s="43"/>
      <c r="DR727" s="115"/>
      <c r="DU727" s="50"/>
      <c r="DV727" s="115"/>
      <c r="DW727" s="222"/>
      <c r="DX727" s="223"/>
      <c r="EB727" s="221"/>
      <c r="EE727" s="50"/>
      <c r="EF727" s="115"/>
      <c r="EG727" s="43"/>
      <c r="EH727" s="43"/>
      <c r="EI727" s="43"/>
      <c r="EJ727" s="115"/>
      <c r="EM727" s="50"/>
      <c r="EN727" s="115"/>
      <c r="EO727" s="222"/>
      <c r="EP727" s="223"/>
      <c r="ET727" s="221"/>
      <c r="EW727" s="50"/>
      <c r="EX727" s="115"/>
      <c r="EY727" s="43"/>
      <c r="EZ727" s="43"/>
      <c r="FA727" s="43"/>
      <c r="FB727" s="115"/>
      <c r="FE727" s="50"/>
      <c r="FF727" s="115"/>
      <c r="FG727" s="222"/>
      <c r="FH727" s="223"/>
      <c r="FL727" s="221"/>
      <c r="FO727" s="50"/>
      <c r="FP727" s="115"/>
      <c r="FQ727" s="43"/>
      <c r="FR727" s="43"/>
      <c r="FS727" s="43"/>
      <c r="FT727" s="115"/>
      <c r="FW727" s="50"/>
      <c r="FX727" s="115"/>
      <c r="FY727" s="222"/>
      <c r="FZ727" s="223"/>
      <c r="GD727" s="221"/>
      <c r="GG727" s="50"/>
      <c r="GH727" s="115"/>
      <c r="GI727" s="43"/>
      <c r="GJ727" s="43"/>
      <c r="GK727" s="43"/>
      <c r="GL727" s="115"/>
      <c r="GO727" s="50"/>
      <c r="GP727" s="115"/>
      <c r="GQ727" s="222"/>
    </row>
    <row r="728">
      <c r="A728" s="218"/>
      <c r="B728" s="219"/>
      <c r="C728" s="15"/>
      <c r="D728" s="15"/>
      <c r="E728" s="15"/>
      <c r="F728" s="71"/>
      <c r="G728" s="15"/>
      <c r="H728" s="15"/>
      <c r="I728" s="28"/>
      <c r="J728" s="71"/>
      <c r="K728" s="35"/>
      <c r="L728" s="35"/>
      <c r="M728" s="35"/>
      <c r="N728" s="71"/>
      <c r="O728" s="15"/>
      <c r="P728" s="15"/>
      <c r="Q728" s="28"/>
      <c r="R728" s="71"/>
      <c r="S728" s="173"/>
      <c r="T728" s="219"/>
      <c r="U728" s="15"/>
      <c r="V728" s="15"/>
      <c r="W728" s="15"/>
      <c r="X728" s="165"/>
      <c r="Y728" s="15"/>
      <c r="Z728" s="15"/>
      <c r="AA728" s="28"/>
      <c r="AB728" s="71"/>
      <c r="AC728" s="35"/>
      <c r="AD728" s="35"/>
      <c r="AE728" s="35"/>
      <c r="AF728" s="71"/>
      <c r="AG728" s="15"/>
      <c r="AH728" s="15"/>
      <c r="AI728" s="15"/>
      <c r="AJ728" s="71"/>
      <c r="AK728" s="173"/>
      <c r="AL728" s="219"/>
      <c r="AM728" s="15"/>
      <c r="AN728" s="15"/>
      <c r="AO728" s="15"/>
      <c r="AP728" s="165"/>
      <c r="AQ728" s="15"/>
      <c r="AR728" s="15"/>
      <c r="AS728" s="28"/>
      <c r="AT728" s="71"/>
      <c r="AU728" s="35"/>
      <c r="AV728" s="35"/>
      <c r="AW728" s="35"/>
      <c r="AX728" s="71"/>
      <c r="AY728" s="15"/>
      <c r="AZ728" s="15"/>
      <c r="BA728" s="28"/>
      <c r="BB728" s="71"/>
      <c r="BC728" s="173"/>
      <c r="BD728" s="220"/>
      <c r="BH728" s="221"/>
      <c r="BK728" s="50"/>
      <c r="BL728" s="115"/>
      <c r="BM728" s="43"/>
      <c r="BN728" s="43"/>
      <c r="BO728" s="43"/>
      <c r="BP728" s="115"/>
      <c r="BS728" s="50"/>
      <c r="BT728" s="115"/>
      <c r="BU728" s="222"/>
      <c r="BV728" s="223"/>
      <c r="BZ728" s="221"/>
      <c r="CC728" s="50"/>
      <c r="CD728" s="115"/>
      <c r="CE728" s="43"/>
      <c r="CF728" s="43"/>
      <c r="CG728" s="43"/>
      <c r="CH728" s="115"/>
      <c r="CK728" s="50"/>
      <c r="CL728" s="115"/>
      <c r="CM728" s="222"/>
      <c r="CN728" s="223"/>
      <c r="CR728" s="221"/>
      <c r="CU728" s="50"/>
      <c r="CV728" s="115"/>
      <c r="CW728" s="43"/>
      <c r="CX728" s="43"/>
      <c r="CY728" s="43"/>
      <c r="CZ728" s="115"/>
      <c r="DC728" s="50"/>
      <c r="DD728" s="115"/>
      <c r="DE728" s="222"/>
      <c r="DF728" s="223"/>
      <c r="DJ728" s="221"/>
      <c r="DM728" s="50"/>
      <c r="DN728" s="115"/>
      <c r="DO728" s="43"/>
      <c r="DP728" s="43"/>
      <c r="DQ728" s="43"/>
      <c r="DR728" s="115"/>
      <c r="DU728" s="50"/>
      <c r="DV728" s="115"/>
      <c r="DW728" s="222"/>
      <c r="DX728" s="223"/>
      <c r="EB728" s="221"/>
      <c r="EE728" s="50"/>
      <c r="EF728" s="115"/>
      <c r="EG728" s="43"/>
      <c r="EH728" s="43"/>
      <c r="EI728" s="43"/>
      <c r="EJ728" s="115"/>
      <c r="EM728" s="50"/>
      <c r="EN728" s="115"/>
      <c r="EO728" s="222"/>
      <c r="EP728" s="223"/>
      <c r="ET728" s="221"/>
      <c r="EW728" s="50"/>
      <c r="EX728" s="115"/>
      <c r="EY728" s="43"/>
      <c r="EZ728" s="43"/>
      <c r="FA728" s="43"/>
      <c r="FB728" s="115"/>
      <c r="FE728" s="50"/>
      <c r="FF728" s="115"/>
      <c r="FG728" s="222"/>
      <c r="FH728" s="223"/>
      <c r="FL728" s="221"/>
      <c r="FO728" s="50"/>
      <c r="FP728" s="115"/>
      <c r="FQ728" s="43"/>
      <c r="FR728" s="43"/>
      <c r="FS728" s="43"/>
      <c r="FT728" s="115"/>
      <c r="FW728" s="50"/>
      <c r="FX728" s="115"/>
      <c r="FY728" s="222"/>
      <c r="FZ728" s="223"/>
      <c r="GD728" s="221"/>
      <c r="GG728" s="50"/>
      <c r="GH728" s="115"/>
      <c r="GI728" s="43"/>
      <c r="GJ728" s="43"/>
      <c r="GK728" s="43"/>
      <c r="GL728" s="115"/>
      <c r="GO728" s="50"/>
      <c r="GP728" s="115"/>
      <c r="GQ728" s="222"/>
    </row>
    <row r="729">
      <c r="A729" s="218"/>
      <c r="B729" s="219"/>
      <c r="C729" s="15"/>
      <c r="D729" s="15"/>
      <c r="E729" s="15"/>
      <c r="F729" s="71"/>
      <c r="G729" s="15"/>
      <c r="H729" s="15"/>
      <c r="I729" s="28"/>
      <c r="J729" s="71"/>
      <c r="K729" s="35"/>
      <c r="L729" s="35"/>
      <c r="M729" s="35"/>
      <c r="N729" s="71"/>
      <c r="O729" s="15"/>
      <c r="P729" s="15"/>
      <c r="Q729" s="28"/>
      <c r="R729" s="71"/>
      <c r="S729" s="173"/>
      <c r="T729" s="219"/>
      <c r="U729" s="15"/>
      <c r="V729" s="15"/>
      <c r="W729" s="15"/>
      <c r="X729" s="165"/>
      <c r="Y729" s="15"/>
      <c r="Z729" s="15"/>
      <c r="AA729" s="28"/>
      <c r="AB729" s="71"/>
      <c r="AC729" s="35"/>
      <c r="AD729" s="35"/>
      <c r="AE729" s="35"/>
      <c r="AF729" s="71"/>
      <c r="AG729" s="15"/>
      <c r="AH729" s="15"/>
      <c r="AI729" s="15"/>
      <c r="AJ729" s="71"/>
      <c r="AK729" s="173"/>
      <c r="AL729" s="219"/>
      <c r="AM729" s="15"/>
      <c r="AN729" s="15"/>
      <c r="AO729" s="15"/>
      <c r="AP729" s="165"/>
      <c r="AQ729" s="15"/>
      <c r="AR729" s="15"/>
      <c r="AS729" s="28"/>
      <c r="AT729" s="71"/>
      <c r="AU729" s="35"/>
      <c r="AV729" s="35"/>
      <c r="AW729" s="35"/>
      <c r="AX729" s="71"/>
      <c r="AY729" s="15"/>
      <c r="AZ729" s="15"/>
      <c r="BA729" s="28"/>
      <c r="BB729" s="71"/>
      <c r="BC729" s="173"/>
      <c r="BD729" s="220"/>
      <c r="BH729" s="221"/>
      <c r="BK729" s="50"/>
      <c r="BL729" s="115"/>
      <c r="BM729" s="43"/>
      <c r="BN729" s="43"/>
      <c r="BO729" s="43"/>
      <c r="BP729" s="115"/>
      <c r="BS729" s="50"/>
      <c r="BT729" s="115"/>
      <c r="BU729" s="222"/>
      <c r="BV729" s="223"/>
      <c r="BZ729" s="221"/>
      <c r="CC729" s="50"/>
      <c r="CD729" s="115"/>
      <c r="CE729" s="43"/>
      <c r="CF729" s="43"/>
      <c r="CG729" s="43"/>
      <c r="CH729" s="115"/>
      <c r="CK729" s="50"/>
      <c r="CL729" s="115"/>
      <c r="CM729" s="222"/>
      <c r="CN729" s="223"/>
      <c r="CR729" s="221"/>
      <c r="CU729" s="50"/>
      <c r="CV729" s="115"/>
      <c r="CW729" s="43"/>
      <c r="CX729" s="43"/>
      <c r="CY729" s="43"/>
      <c r="CZ729" s="115"/>
      <c r="DC729" s="50"/>
      <c r="DD729" s="115"/>
      <c r="DE729" s="222"/>
      <c r="DF729" s="223"/>
      <c r="DJ729" s="221"/>
      <c r="DM729" s="50"/>
      <c r="DN729" s="115"/>
      <c r="DO729" s="43"/>
      <c r="DP729" s="43"/>
      <c r="DQ729" s="43"/>
      <c r="DR729" s="115"/>
      <c r="DU729" s="50"/>
      <c r="DV729" s="115"/>
      <c r="DW729" s="222"/>
      <c r="DX729" s="223"/>
      <c r="EB729" s="221"/>
      <c r="EE729" s="50"/>
      <c r="EF729" s="115"/>
      <c r="EG729" s="43"/>
      <c r="EH729" s="43"/>
      <c r="EI729" s="43"/>
      <c r="EJ729" s="115"/>
      <c r="EM729" s="50"/>
      <c r="EN729" s="115"/>
      <c r="EO729" s="222"/>
      <c r="EP729" s="223"/>
      <c r="ET729" s="221"/>
      <c r="EW729" s="50"/>
      <c r="EX729" s="115"/>
      <c r="EY729" s="43"/>
      <c r="EZ729" s="43"/>
      <c r="FA729" s="43"/>
      <c r="FB729" s="115"/>
      <c r="FE729" s="50"/>
      <c r="FF729" s="115"/>
      <c r="FG729" s="222"/>
      <c r="FH729" s="223"/>
      <c r="FL729" s="221"/>
      <c r="FO729" s="50"/>
      <c r="FP729" s="115"/>
      <c r="FQ729" s="43"/>
      <c r="FR729" s="43"/>
      <c r="FS729" s="43"/>
      <c r="FT729" s="115"/>
      <c r="FW729" s="50"/>
      <c r="FX729" s="115"/>
      <c r="FY729" s="222"/>
      <c r="FZ729" s="223"/>
      <c r="GD729" s="221"/>
      <c r="GG729" s="50"/>
      <c r="GH729" s="115"/>
      <c r="GI729" s="43"/>
      <c r="GJ729" s="43"/>
      <c r="GK729" s="43"/>
      <c r="GL729" s="115"/>
      <c r="GO729" s="50"/>
      <c r="GP729" s="115"/>
      <c r="GQ729" s="222"/>
    </row>
    <row r="730">
      <c r="A730" s="218"/>
      <c r="B730" s="219"/>
      <c r="C730" s="15"/>
      <c r="D730" s="15"/>
      <c r="E730" s="15"/>
      <c r="F730" s="71"/>
      <c r="G730" s="15"/>
      <c r="H730" s="15"/>
      <c r="I730" s="28"/>
      <c r="J730" s="71"/>
      <c r="K730" s="35"/>
      <c r="L730" s="35"/>
      <c r="M730" s="35"/>
      <c r="N730" s="71"/>
      <c r="O730" s="15"/>
      <c r="P730" s="15"/>
      <c r="Q730" s="28"/>
      <c r="R730" s="71"/>
      <c r="S730" s="173"/>
      <c r="T730" s="219"/>
      <c r="U730" s="15"/>
      <c r="V730" s="15"/>
      <c r="W730" s="15"/>
      <c r="X730" s="165"/>
      <c r="Y730" s="15"/>
      <c r="Z730" s="15"/>
      <c r="AA730" s="28"/>
      <c r="AB730" s="71"/>
      <c r="AC730" s="35"/>
      <c r="AD730" s="35"/>
      <c r="AE730" s="35"/>
      <c r="AF730" s="71"/>
      <c r="AG730" s="15"/>
      <c r="AH730" s="15"/>
      <c r="AI730" s="15"/>
      <c r="AJ730" s="71"/>
      <c r="AK730" s="173"/>
      <c r="AL730" s="219"/>
      <c r="AM730" s="15"/>
      <c r="AN730" s="15"/>
      <c r="AO730" s="15"/>
      <c r="AP730" s="165"/>
      <c r="AQ730" s="15"/>
      <c r="AR730" s="15"/>
      <c r="AS730" s="28"/>
      <c r="AT730" s="71"/>
      <c r="AU730" s="35"/>
      <c r="AV730" s="35"/>
      <c r="AW730" s="35"/>
      <c r="AX730" s="71"/>
      <c r="AY730" s="15"/>
      <c r="AZ730" s="15"/>
      <c r="BA730" s="28"/>
      <c r="BB730" s="71"/>
      <c r="BC730" s="173"/>
      <c r="BD730" s="220"/>
      <c r="BH730" s="221"/>
      <c r="BK730" s="50"/>
      <c r="BL730" s="115"/>
      <c r="BM730" s="43"/>
      <c r="BN730" s="43"/>
      <c r="BO730" s="43"/>
      <c r="BP730" s="115"/>
      <c r="BS730" s="50"/>
      <c r="BT730" s="115"/>
      <c r="BU730" s="222"/>
      <c r="BV730" s="223"/>
      <c r="BZ730" s="221"/>
      <c r="CC730" s="50"/>
      <c r="CD730" s="115"/>
      <c r="CE730" s="43"/>
      <c r="CF730" s="43"/>
      <c r="CG730" s="43"/>
      <c r="CH730" s="115"/>
      <c r="CK730" s="50"/>
      <c r="CL730" s="115"/>
      <c r="CM730" s="222"/>
      <c r="CN730" s="223"/>
      <c r="CR730" s="221"/>
      <c r="CU730" s="50"/>
      <c r="CV730" s="115"/>
      <c r="CW730" s="43"/>
      <c r="CX730" s="43"/>
      <c r="CY730" s="43"/>
      <c r="CZ730" s="115"/>
      <c r="DC730" s="50"/>
      <c r="DD730" s="115"/>
      <c r="DE730" s="222"/>
      <c r="DF730" s="223"/>
      <c r="DJ730" s="221"/>
      <c r="DM730" s="50"/>
      <c r="DN730" s="115"/>
      <c r="DO730" s="43"/>
      <c r="DP730" s="43"/>
      <c r="DQ730" s="43"/>
      <c r="DR730" s="115"/>
      <c r="DU730" s="50"/>
      <c r="DV730" s="115"/>
      <c r="DW730" s="222"/>
      <c r="DX730" s="223"/>
      <c r="EB730" s="221"/>
      <c r="EE730" s="50"/>
      <c r="EF730" s="115"/>
      <c r="EG730" s="43"/>
      <c r="EH730" s="43"/>
      <c r="EI730" s="43"/>
      <c r="EJ730" s="115"/>
      <c r="EM730" s="50"/>
      <c r="EN730" s="115"/>
      <c r="EO730" s="222"/>
      <c r="EP730" s="223"/>
      <c r="ET730" s="221"/>
      <c r="EW730" s="50"/>
      <c r="EX730" s="115"/>
      <c r="EY730" s="43"/>
      <c r="EZ730" s="43"/>
      <c r="FA730" s="43"/>
      <c r="FB730" s="115"/>
      <c r="FE730" s="50"/>
      <c r="FF730" s="115"/>
      <c r="FG730" s="222"/>
      <c r="FH730" s="223"/>
      <c r="FL730" s="221"/>
      <c r="FO730" s="50"/>
      <c r="FP730" s="115"/>
      <c r="FQ730" s="43"/>
      <c r="FR730" s="43"/>
      <c r="FS730" s="43"/>
      <c r="FT730" s="115"/>
      <c r="FW730" s="50"/>
      <c r="FX730" s="115"/>
      <c r="FY730" s="222"/>
      <c r="FZ730" s="223"/>
      <c r="GD730" s="221"/>
      <c r="GG730" s="50"/>
      <c r="GH730" s="115"/>
      <c r="GI730" s="43"/>
      <c r="GJ730" s="43"/>
      <c r="GK730" s="43"/>
      <c r="GL730" s="115"/>
      <c r="GO730" s="50"/>
      <c r="GP730" s="115"/>
      <c r="GQ730" s="222"/>
    </row>
    <row r="731">
      <c r="A731" s="218"/>
      <c r="B731" s="219"/>
      <c r="C731" s="15"/>
      <c r="D731" s="15"/>
      <c r="E731" s="15"/>
      <c r="F731" s="71"/>
      <c r="G731" s="15"/>
      <c r="H731" s="15"/>
      <c r="I731" s="28"/>
      <c r="J731" s="71"/>
      <c r="K731" s="35"/>
      <c r="L731" s="35"/>
      <c r="M731" s="35"/>
      <c r="N731" s="71"/>
      <c r="O731" s="15"/>
      <c r="P731" s="15"/>
      <c r="Q731" s="28"/>
      <c r="R731" s="71"/>
      <c r="S731" s="173"/>
      <c r="T731" s="219"/>
      <c r="U731" s="15"/>
      <c r="V731" s="15"/>
      <c r="W731" s="15"/>
      <c r="X731" s="165"/>
      <c r="Y731" s="15"/>
      <c r="Z731" s="15"/>
      <c r="AA731" s="28"/>
      <c r="AB731" s="71"/>
      <c r="AC731" s="35"/>
      <c r="AD731" s="35"/>
      <c r="AE731" s="35"/>
      <c r="AF731" s="71"/>
      <c r="AG731" s="15"/>
      <c r="AH731" s="15"/>
      <c r="AI731" s="15"/>
      <c r="AJ731" s="71"/>
      <c r="AK731" s="173"/>
      <c r="AL731" s="219"/>
      <c r="AM731" s="15"/>
      <c r="AN731" s="15"/>
      <c r="AO731" s="15"/>
      <c r="AP731" s="165"/>
      <c r="AQ731" s="15"/>
      <c r="AR731" s="15"/>
      <c r="AS731" s="28"/>
      <c r="AT731" s="71"/>
      <c r="AU731" s="35"/>
      <c r="AV731" s="35"/>
      <c r="AW731" s="35"/>
      <c r="AX731" s="71"/>
      <c r="AY731" s="15"/>
      <c r="AZ731" s="15"/>
      <c r="BA731" s="28"/>
      <c r="BB731" s="71"/>
      <c r="BC731" s="173"/>
      <c r="BD731" s="220"/>
      <c r="BH731" s="221"/>
      <c r="BK731" s="50"/>
      <c r="BL731" s="115"/>
      <c r="BM731" s="43"/>
      <c r="BN731" s="43"/>
      <c r="BO731" s="43"/>
      <c r="BP731" s="115"/>
      <c r="BS731" s="50"/>
      <c r="BT731" s="115"/>
      <c r="BU731" s="222"/>
      <c r="BV731" s="223"/>
      <c r="BZ731" s="221"/>
      <c r="CC731" s="50"/>
      <c r="CD731" s="115"/>
      <c r="CE731" s="43"/>
      <c r="CF731" s="43"/>
      <c r="CG731" s="43"/>
      <c r="CH731" s="115"/>
      <c r="CK731" s="50"/>
      <c r="CL731" s="115"/>
      <c r="CM731" s="222"/>
      <c r="CN731" s="223"/>
      <c r="CR731" s="221"/>
      <c r="CU731" s="50"/>
      <c r="CV731" s="115"/>
      <c r="CW731" s="43"/>
      <c r="CX731" s="43"/>
      <c r="CY731" s="43"/>
      <c r="CZ731" s="115"/>
      <c r="DC731" s="50"/>
      <c r="DD731" s="115"/>
      <c r="DE731" s="222"/>
      <c r="DF731" s="223"/>
      <c r="DJ731" s="221"/>
      <c r="DM731" s="50"/>
      <c r="DN731" s="115"/>
      <c r="DO731" s="43"/>
      <c r="DP731" s="43"/>
      <c r="DQ731" s="43"/>
      <c r="DR731" s="115"/>
      <c r="DU731" s="50"/>
      <c r="DV731" s="115"/>
      <c r="DW731" s="222"/>
      <c r="DX731" s="223"/>
      <c r="EB731" s="221"/>
      <c r="EE731" s="50"/>
      <c r="EF731" s="115"/>
      <c r="EG731" s="43"/>
      <c r="EH731" s="43"/>
      <c r="EI731" s="43"/>
      <c r="EJ731" s="115"/>
      <c r="EM731" s="50"/>
      <c r="EN731" s="115"/>
      <c r="EO731" s="222"/>
      <c r="EP731" s="223"/>
      <c r="ET731" s="221"/>
      <c r="EW731" s="50"/>
      <c r="EX731" s="115"/>
      <c r="EY731" s="43"/>
      <c r="EZ731" s="43"/>
      <c r="FA731" s="43"/>
      <c r="FB731" s="115"/>
      <c r="FE731" s="50"/>
      <c r="FF731" s="115"/>
      <c r="FG731" s="222"/>
      <c r="FH731" s="223"/>
      <c r="FL731" s="221"/>
      <c r="FO731" s="50"/>
      <c r="FP731" s="115"/>
      <c r="FQ731" s="43"/>
      <c r="FR731" s="43"/>
      <c r="FS731" s="43"/>
      <c r="FT731" s="115"/>
      <c r="FW731" s="50"/>
      <c r="FX731" s="115"/>
      <c r="FY731" s="222"/>
      <c r="FZ731" s="223"/>
      <c r="GD731" s="221"/>
      <c r="GG731" s="50"/>
      <c r="GH731" s="115"/>
      <c r="GI731" s="43"/>
      <c r="GJ731" s="43"/>
      <c r="GK731" s="43"/>
      <c r="GL731" s="115"/>
      <c r="GO731" s="50"/>
      <c r="GP731" s="115"/>
      <c r="GQ731" s="222"/>
    </row>
    <row r="732">
      <c r="A732" s="218"/>
      <c r="B732" s="219"/>
      <c r="C732" s="15"/>
      <c r="D732" s="15"/>
      <c r="E732" s="15"/>
      <c r="F732" s="71"/>
      <c r="G732" s="15"/>
      <c r="H732" s="15"/>
      <c r="I732" s="28"/>
      <c r="J732" s="71"/>
      <c r="K732" s="35"/>
      <c r="L732" s="35"/>
      <c r="M732" s="35"/>
      <c r="N732" s="71"/>
      <c r="O732" s="15"/>
      <c r="P732" s="15"/>
      <c r="Q732" s="28"/>
      <c r="R732" s="71"/>
      <c r="S732" s="173"/>
      <c r="T732" s="219"/>
      <c r="U732" s="15"/>
      <c r="V732" s="15"/>
      <c r="W732" s="15"/>
      <c r="X732" s="165"/>
      <c r="Y732" s="15"/>
      <c r="Z732" s="15"/>
      <c r="AA732" s="28"/>
      <c r="AB732" s="71"/>
      <c r="AC732" s="35"/>
      <c r="AD732" s="35"/>
      <c r="AE732" s="35"/>
      <c r="AF732" s="71"/>
      <c r="AG732" s="15"/>
      <c r="AH732" s="15"/>
      <c r="AI732" s="15"/>
      <c r="AJ732" s="71"/>
      <c r="AK732" s="173"/>
      <c r="AL732" s="219"/>
      <c r="AM732" s="15"/>
      <c r="AN732" s="15"/>
      <c r="AO732" s="15"/>
      <c r="AP732" s="165"/>
      <c r="AQ732" s="15"/>
      <c r="AR732" s="15"/>
      <c r="AS732" s="28"/>
      <c r="AT732" s="71"/>
      <c r="AU732" s="35"/>
      <c r="AV732" s="35"/>
      <c r="AW732" s="35"/>
      <c r="AX732" s="71"/>
      <c r="AY732" s="15"/>
      <c r="AZ732" s="15"/>
      <c r="BA732" s="28"/>
      <c r="BB732" s="71"/>
      <c r="BC732" s="173"/>
      <c r="BD732" s="220"/>
      <c r="BH732" s="221"/>
      <c r="BK732" s="50"/>
      <c r="BL732" s="115"/>
      <c r="BM732" s="43"/>
      <c r="BN732" s="43"/>
      <c r="BO732" s="43"/>
      <c r="BP732" s="115"/>
      <c r="BS732" s="50"/>
      <c r="BT732" s="115"/>
      <c r="BU732" s="222"/>
      <c r="BV732" s="223"/>
      <c r="BZ732" s="221"/>
      <c r="CC732" s="50"/>
      <c r="CD732" s="115"/>
      <c r="CE732" s="43"/>
      <c r="CF732" s="43"/>
      <c r="CG732" s="43"/>
      <c r="CH732" s="115"/>
      <c r="CK732" s="50"/>
      <c r="CL732" s="115"/>
      <c r="CM732" s="222"/>
      <c r="CN732" s="223"/>
      <c r="CR732" s="221"/>
      <c r="CU732" s="50"/>
      <c r="CV732" s="115"/>
      <c r="CW732" s="43"/>
      <c r="CX732" s="43"/>
      <c r="CY732" s="43"/>
      <c r="CZ732" s="115"/>
      <c r="DC732" s="50"/>
      <c r="DD732" s="115"/>
      <c r="DE732" s="222"/>
      <c r="DF732" s="223"/>
      <c r="DJ732" s="221"/>
      <c r="DM732" s="50"/>
      <c r="DN732" s="115"/>
      <c r="DO732" s="43"/>
      <c r="DP732" s="43"/>
      <c r="DQ732" s="43"/>
      <c r="DR732" s="115"/>
      <c r="DU732" s="50"/>
      <c r="DV732" s="115"/>
      <c r="DW732" s="222"/>
      <c r="DX732" s="223"/>
      <c r="EB732" s="221"/>
      <c r="EE732" s="50"/>
      <c r="EF732" s="115"/>
      <c r="EG732" s="43"/>
      <c r="EH732" s="43"/>
      <c r="EI732" s="43"/>
      <c r="EJ732" s="115"/>
      <c r="EM732" s="50"/>
      <c r="EN732" s="115"/>
      <c r="EO732" s="222"/>
      <c r="EP732" s="223"/>
      <c r="ET732" s="221"/>
      <c r="EW732" s="50"/>
      <c r="EX732" s="115"/>
      <c r="EY732" s="43"/>
      <c r="EZ732" s="43"/>
      <c r="FA732" s="43"/>
      <c r="FB732" s="115"/>
      <c r="FE732" s="50"/>
      <c r="FF732" s="115"/>
      <c r="FG732" s="222"/>
      <c r="FH732" s="223"/>
      <c r="FL732" s="221"/>
      <c r="FO732" s="50"/>
      <c r="FP732" s="115"/>
      <c r="FQ732" s="43"/>
      <c r="FR732" s="43"/>
      <c r="FS732" s="43"/>
      <c r="FT732" s="115"/>
      <c r="FW732" s="50"/>
      <c r="FX732" s="115"/>
      <c r="FY732" s="222"/>
      <c r="FZ732" s="223"/>
      <c r="GD732" s="221"/>
      <c r="GG732" s="50"/>
      <c r="GH732" s="115"/>
      <c r="GI732" s="43"/>
      <c r="GJ732" s="43"/>
      <c r="GK732" s="43"/>
      <c r="GL732" s="115"/>
      <c r="GO732" s="50"/>
      <c r="GP732" s="115"/>
      <c r="GQ732" s="222"/>
    </row>
    <row r="733">
      <c r="A733" s="218"/>
      <c r="B733" s="219"/>
      <c r="C733" s="15"/>
      <c r="D733" s="15"/>
      <c r="E733" s="15"/>
      <c r="F733" s="71"/>
      <c r="G733" s="15"/>
      <c r="H733" s="15"/>
      <c r="I733" s="28"/>
      <c r="J733" s="71"/>
      <c r="K733" s="35"/>
      <c r="L733" s="35"/>
      <c r="M733" s="35"/>
      <c r="N733" s="71"/>
      <c r="O733" s="15"/>
      <c r="P733" s="15"/>
      <c r="Q733" s="28"/>
      <c r="R733" s="71"/>
      <c r="S733" s="173"/>
      <c r="T733" s="219"/>
      <c r="U733" s="15"/>
      <c r="V733" s="15"/>
      <c r="W733" s="15"/>
      <c r="X733" s="165"/>
      <c r="Y733" s="15"/>
      <c r="Z733" s="15"/>
      <c r="AA733" s="28"/>
      <c r="AB733" s="71"/>
      <c r="AC733" s="35"/>
      <c r="AD733" s="35"/>
      <c r="AE733" s="35"/>
      <c r="AF733" s="71"/>
      <c r="AG733" s="15"/>
      <c r="AH733" s="15"/>
      <c r="AI733" s="15"/>
      <c r="AJ733" s="71"/>
      <c r="AK733" s="173"/>
      <c r="AL733" s="219"/>
      <c r="AM733" s="15"/>
      <c r="AN733" s="15"/>
      <c r="AO733" s="15"/>
      <c r="AP733" s="165"/>
      <c r="AQ733" s="15"/>
      <c r="AR733" s="15"/>
      <c r="AS733" s="28"/>
      <c r="AT733" s="71"/>
      <c r="AU733" s="35"/>
      <c r="AV733" s="35"/>
      <c r="AW733" s="35"/>
      <c r="AX733" s="71"/>
      <c r="AY733" s="15"/>
      <c r="AZ733" s="15"/>
      <c r="BA733" s="28"/>
      <c r="BB733" s="71"/>
      <c r="BC733" s="173"/>
      <c r="BD733" s="220"/>
      <c r="BH733" s="221"/>
      <c r="BK733" s="50"/>
      <c r="BL733" s="115"/>
      <c r="BM733" s="43"/>
      <c r="BN733" s="43"/>
      <c r="BO733" s="43"/>
      <c r="BP733" s="115"/>
      <c r="BS733" s="50"/>
      <c r="BT733" s="115"/>
      <c r="BU733" s="222"/>
      <c r="BV733" s="223"/>
      <c r="BZ733" s="221"/>
      <c r="CC733" s="50"/>
      <c r="CD733" s="115"/>
      <c r="CE733" s="43"/>
      <c r="CF733" s="43"/>
      <c r="CG733" s="43"/>
      <c r="CH733" s="115"/>
      <c r="CK733" s="50"/>
      <c r="CL733" s="115"/>
      <c r="CM733" s="222"/>
      <c r="CN733" s="223"/>
      <c r="CR733" s="221"/>
      <c r="CU733" s="50"/>
      <c r="CV733" s="115"/>
      <c r="CW733" s="43"/>
      <c r="CX733" s="43"/>
      <c r="CY733" s="43"/>
      <c r="CZ733" s="115"/>
      <c r="DC733" s="50"/>
      <c r="DD733" s="115"/>
      <c r="DE733" s="222"/>
      <c r="DF733" s="223"/>
      <c r="DJ733" s="221"/>
      <c r="DM733" s="50"/>
      <c r="DN733" s="115"/>
      <c r="DO733" s="43"/>
      <c r="DP733" s="43"/>
      <c r="DQ733" s="43"/>
      <c r="DR733" s="115"/>
      <c r="DU733" s="50"/>
      <c r="DV733" s="115"/>
      <c r="DW733" s="222"/>
      <c r="DX733" s="223"/>
      <c r="EB733" s="221"/>
      <c r="EE733" s="50"/>
      <c r="EF733" s="115"/>
      <c r="EG733" s="43"/>
      <c r="EH733" s="43"/>
      <c r="EI733" s="43"/>
      <c r="EJ733" s="115"/>
      <c r="EM733" s="50"/>
      <c r="EN733" s="115"/>
      <c r="EO733" s="222"/>
      <c r="EP733" s="223"/>
      <c r="ET733" s="221"/>
      <c r="EW733" s="50"/>
      <c r="EX733" s="115"/>
      <c r="EY733" s="43"/>
      <c r="EZ733" s="43"/>
      <c r="FA733" s="43"/>
      <c r="FB733" s="115"/>
      <c r="FE733" s="50"/>
      <c r="FF733" s="115"/>
      <c r="FG733" s="222"/>
      <c r="FH733" s="223"/>
      <c r="FL733" s="221"/>
      <c r="FO733" s="50"/>
      <c r="FP733" s="115"/>
      <c r="FQ733" s="43"/>
      <c r="FR733" s="43"/>
      <c r="FS733" s="43"/>
      <c r="FT733" s="115"/>
      <c r="FW733" s="50"/>
      <c r="FX733" s="115"/>
      <c r="FY733" s="222"/>
      <c r="FZ733" s="223"/>
      <c r="GD733" s="221"/>
      <c r="GG733" s="50"/>
      <c r="GH733" s="115"/>
      <c r="GI733" s="43"/>
      <c r="GJ733" s="43"/>
      <c r="GK733" s="43"/>
      <c r="GL733" s="115"/>
      <c r="GO733" s="50"/>
      <c r="GP733" s="115"/>
      <c r="GQ733" s="222"/>
    </row>
    <row r="734">
      <c r="A734" s="218"/>
      <c r="B734" s="219"/>
      <c r="C734" s="15"/>
      <c r="D734" s="15"/>
      <c r="E734" s="15"/>
      <c r="F734" s="71"/>
      <c r="G734" s="15"/>
      <c r="H734" s="15"/>
      <c r="I734" s="28"/>
      <c r="J734" s="71"/>
      <c r="K734" s="35"/>
      <c r="L734" s="35"/>
      <c r="M734" s="35"/>
      <c r="N734" s="71"/>
      <c r="O734" s="15"/>
      <c r="P734" s="15"/>
      <c r="Q734" s="28"/>
      <c r="R734" s="71"/>
      <c r="S734" s="173"/>
      <c r="T734" s="219"/>
      <c r="U734" s="15"/>
      <c r="V734" s="15"/>
      <c r="W734" s="15"/>
      <c r="X734" s="165"/>
      <c r="Y734" s="15"/>
      <c r="Z734" s="15"/>
      <c r="AA734" s="28"/>
      <c r="AB734" s="71"/>
      <c r="AC734" s="35"/>
      <c r="AD734" s="35"/>
      <c r="AE734" s="35"/>
      <c r="AF734" s="71"/>
      <c r="AG734" s="15"/>
      <c r="AH734" s="15"/>
      <c r="AI734" s="15"/>
      <c r="AJ734" s="71"/>
      <c r="AK734" s="173"/>
      <c r="AL734" s="219"/>
      <c r="AM734" s="15"/>
      <c r="AN734" s="15"/>
      <c r="AO734" s="15"/>
      <c r="AP734" s="165"/>
      <c r="AQ734" s="15"/>
      <c r="AR734" s="15"/>
      <c r="AS734" s="28"/>
      <c r="AT734" s="71"/>
      <c r="AU734" s="35"/>
      <c r="AV734" s="35"/>
      <c r="AW734" s="35"/>
      <c r="AX734" s="71"/>
      <c r="AY734" s="15"/>
      <c r="AZ734" s="15"/>
      <c r="BA734" s="28"/>
      <c r="BB734" s="71"/>
      <c r="BC734" s="173"/>
      <c r="BD734" s="220"/>
      <c r="BH734" s="221"/>
      <c r="BK734" s="50"/>
      <c r="BL734" s="115"/>
      <c r="BM734" s="43"/>
      <c r="BN734" s="43"/>
      <c r="BO734" s="43"/>
      <c r="BP734" s="115"/>
      <c r="BS734" s="50"/>
      <c r="BT734" s="115"/>
      <c r="BU734" s="222"/>
      <c r="BV734" s="223"/>
      <c r="BZ734" s="221"/>
      <c r="CC734" s="50"/>
      <c r="CD734" s="115"/>
      <c r="CE734" s="43"/>
      <c r="CF734" s="43"/>
      <c r="CG734" s="43"/>
      <c r="CH734" s="115"/>
      <c r="CK734" s="50"/>
      <c r="CL734" s="115"/>
      <c r="CM734" s="222"/>
      <c r="CN734" s="223"/>
      <c r="CR734" s="221"/>
      <c r="CU734" s="50"/>
      <c r="CV734" s="115"/>
      <c r="CW734" s="43"/>
      <c r="CX734" s="43"/>
      <c r="CY734" s="43"/>
      <c r="CZ734" s="115"/>
      <c r="DC734" s="50"/>
      <c r="DD734" s="115"/>
      <c r="DE734" s="222"/>
      <c r="DF734" s="223"/>
      <c r="DJ734" s="221"/>
      <c r="DM734" s="50"/>
      <c r="DN734" s="115"/>
      <c r="DO734" s="43"/>
      <c r="DP734" s="43"/>
      <c r="DQ734" s="43"/>
      <c r="DR734" s="115"/>
      <c r="DU734" s="50"/>
      <c r="DV734" s="115"/>
      <c r="DW734" s="222"/>
      <c r="DX734" s="223"/>
      <c r="EB734" s="221"/>
      <c r="EE734" s="50"/>
      <c r="EF734" s="115"/>
      <c r="EG734" s="43"/>
      <c r="EH734" s="43"/>
      <c r="EI734" s="43"/>
      <c r="EJ734" s="115"/>
      <c r="EM734" s="50"/>
      <c r="EN734" s="115"/>
      <c r="EO734" s="222"/>
      <c r="EP734" s="223"/>
      <c r="ET734" s="221"/>
      <c r="EW734" s="50"/>
      <c r="EX734" s="115"/>
      <c r="EY734" s="43"/>
      <c r="EZ734" s="43"/>
      <c r="FA734" s="43"/>
      <c r="FB734" s="115"/>
      <c r="FE734" s="50"/>
      <c r="FF734" s="115"/>
      <c r="FG734" s="222"/>
      <c r="FH734" s="223"/>
      <c r="FL734" s="221"/>
      <c r="FO734" s="50"/>
      <c r="FP734" s="115"/>
      <c r="FQ734" s="43"/>
      <c r="FR734" s="43"/>
      <c r="FS734" s="43"/>
      <c r="FT734" s="115"/>
      <c r="FW734" s="50"/>
      <c r="FX734" s="115"/>
      <c r="FY734" s="222"/>
      <c r="FZ734" s="223"/>
      <c r="GD734" s="221"/>
      <c r="GG734" s="50"/>
      <c r="GH734" s="115"/>
      <c r="GI734" s="43"/>
      <c r="GJ734" s="43"/>
      <c r="GK734" s="43"/>
      <c r="GL734" s="115"/>
      <c r="GO734" s="50"/>
      <c r="GP734" s="115"/>
      <c r="GQ734" s="222"/>
    </row>
    <row r="735">
      <c r="A735" s="218"/>
      <c r="B735" s="219"/>
      <c r="C735" s="15"/>
      <c r="D735" s="15"/>
      <c r="E735" s="15"/>
      <c r="F735" s="71"/>
      <c r="G735" s="15"/>
      <c r="H735" s="15"/>
      <c r="I735" s="28"/>
      <c r="J735" s="71"/>
      <c r="K735" s="35"/>
      <c r="L735" s="35"/>
      <c r="M735" s="35"/>
      <c r="N735" s="71"/>
      <c r="O735" s="15"/>
      <c r="P735" s="15"/>
      <c r="Q735" s="28"/>
      <c r="R735" s="71"/>
      <c r="S735" s="173"/>
      <c r="T735" s="219"/>
      <c r="U735" s="15"/>
      <c r="V735" s="15"/>
      <c r="W735" s="15"/>
      <c r="X735" s="165"/>
      <c r="Y735" s="15"/>
      <c r="Z735" s="15"/>
      <c r="AA735" s="28"/>
      <c r="AB735" s="71"/>
      <c r="AC735" s="35"/>
      <c r="AD735" s="35"/>
      <c r="AE735" s="35"/>
      <c r="AF735" s="71"/>
      <c r="AG735" s="15"/>
      <c r="AH735" s="15"/>
      <c r="AI735" s="15"/>
      <c r="AJ735" s="71"/>
      <c r="AK735" s="173"/>
      <c r="AL735" s="219"/>
      <c r="AM735" s="15"/>
      <c r="AN735" s="15"/>
      <c r="AO735" s="15"/>
      <c r="AP735" s="165"/>
      <c r="AQ735" s="15"/>
      <c r="AR735" s="15"/>
      <c r="AS735" s="28"/>
      <c r="AT735" s="71"/>
      <c r="AU735" s="35"/>
      <c r="AV735" s="35"/>
      <c r="AW735" s="35"/>
      <c r="AX735" s="71"/>
      <c r="AY735" s="15"/>
      <c r="AZ735" s="15"/>
      <c r="BA735" s="28"/>
      <c r="BB735" s="71"/>
      <c r="BC735" s="173"/>
      <c r="BD735" s="220"/>
      <c r="BH735" s="221"/>
      <c r="BK735" s="50"/>
      <c r="BL735" s="115"/>
      <c r="BM735" s="43"/>
      <c r="BN735" s="43"/>
      <c r="BO735" s="43"/>
      <c r="BP735" s="115"/>
      <c r="BS735" s="50"/>
      <c r="BT735" s="115"/>
      <c r="BU735" s="222"/>
      <c r="BV735" s="223"/>
      <c r="BZ735" s="221"/>
      <c r="CC735" s="50"/>
      <c r="CD735" s="115"/>
      <c r="CE735" s="43"/>
      <c r="CF735" s="43"/>
      <c r="CG735" s="43"/>
      <c r="CH735" s="115"/>
      <c r="CK735" s="50"/>
      <c r="CL735" s="115"/>
      <c r="CM735" s="222"/>
      <c r="CN735" s="223"/>
      <c r="CR735" s="221"/>
      <c r="CU735" s="50"/>
      <c r="CV735" s="115"/>
      <c r="CW735" s="43"/>
      <c r="CX735" s="43"/>
      <c r="CY735" s="43"/>
      <c r="CZ735" s="115"/>
      <c r="DC735" s="50"/>
      <c r="DD735" s="115"/>
      <c r="DE735" s="222"/>
      <c r="DF735" s="223"/>
      <c r="DJ735" s="221"/>
      <c r="DM735" s="50"/>
      <c r="DN735" s="115"/>
      <c r="DO735" s="43"/>
      <c r="DP735" s="43"/>
      <c r="DQ735" s="43"/>
      <c r="DR735" s="115"/>
      <c r="DU735" s="50"/>
      <c r="DV735" s="115"/>
      <c r="DW735" s="222"/>
      <c r="DX735" s="223"/>
      <c r="EB735" s="221"/>
      <c r="EE735" s="50"/>
      <c r="EF735" s="115"/>
      <c r="EG735" s="43"/>
      <c r="EH735" s="43"/>
      <c r="EI735" s="43"/>
      <c r="EJ735" s="115"/>
      <c r="EM735" s="50"/>
      <c r="EN735" s="115"/>
      <c r="EO735" s="222"/>
      <c r="EP735" s="223"/>
      <c r="ET735" s="221"/>
      <c r="EW735" s="50"/>
      <c r="EX735" s="115"/>
      <c r="EY735" s="43"/>
      <c r="EZ735" s="43"/>
      <c r="FA735" s="43"/>
      <c r="FB735" s="115"/>
      <c r="FE735" s="50"/>
      <c r="FF735" s="115"/>
      <c r="FG735" s="222"/>
      <c r="FH735" s="223"/>
      <c r="FL735" s="221"/>
      <c r="FO735" s="50"/>
      <c r="FP735" s="115"/>
      <c r="FQ735" s="43"/>
      <c r="FR735" s="43"/>
      <c r="FS735" s="43"/>
      <c r="FT735" s="115"/>
      <c r="FW735" s="50"/>
      <c r="FX735" s="115"/>
      <c r="FY735" s="222"/>
      <c r="FZ735" s="223"/>
      <c r="GD735" s="221"/>
      <c r="GG735" s="50"/>
      <c r="GH735" s="115"/>
      <c r="GI735" s="43"/>
      <c r="GJ735" s="43"/>
      <c r="GK735" s="43"/>
      <c r="GL735" s="115"/>
      <c r="GO735" s="50"/>
      <c r="GP735" s="115"/>
      <c r="GQ735" s="222"/>
    </row>
    <row r="736">
      <c r="A736" s="218"/>
      <c r="B736" s="219"/>
      <c r="C736" s="15"/>
      <c r="D736" s="15"/>
      <c r="E736" s="15"/>
      <c r="F736" s="71"/>
      <c r="G736" s="15"/>
      <c r="H736" s="15"/>
      <c r="I736" s="28"/>
      <c r="J736" s="71"/>
      <c r="K736" s="35"/>
      <c r="L736" s="35"/>
      <c r="M736" s="35"/>
      <c r="N736" s="71"/>
      <c r="O736" s="15"/>
      <c r="P736" s="15"/>
      <c r="Q736" s="28"/>
      <c r="R736" s="71"/>
      <c r="S736" s="173"/>
      <c r="T736" s="219"/>
      <c r="U736" s="15"/>
      <c r="V736" s="15"/>
      <c r="W736" s="15"/>
      <c r="X736" s="165"/>
      <c r="Y736" s="15"/>
      <c r="Z736" s="15"/>
      <c r="AA736" s="28"/>
      <c r="AB736" s="71"/>
      <c r="AC736" s="35"/>
      <c r="AD736" s="35"/>
      <c r="AE736" s="35"/>
      <c r="AF736" s="71"/>
      <c r="AG736" s="15"/>
      <c r="AH736" s="15"/>
      <c r="AI736" s="15"/>
      <c r="AJ736" s="71"/>
      <c r="AK736" s="173"/>
      <c r="AL736" s="219"/>
      <c r="AM736" s="15"/>
      <c r="AN736" s="15"/>
      <c r="AO736" s="15"/>
      <c r="AP736" s="165"/>
      <c r="AQ736" s="15"/>
      <c r="AR736" s="15"/>
      <c r="AS736" s="28"/>
      <c r="AT736" s="71"/>
      <c r="AU736" s="35"/>
      <c r="AV736" s="35"/>
      <c r="AW736" s="35"/>
      <c r="AX736" s="71"/>
      <c r="AY736" s="15"/>
      <c r="AZ736" s="15"/>
      <c r="BA736" s="28"/>
      <c r="BB736" s="71"/>
      <c r="BC736" s="173"/>
      <c r="BD736" s="220"/>
      <c r="BH736" s="221"/>
      <c r="BK736" s="50"/>
      <c r="BL736" s="115"/>
      <c r="BM736" s="43"/>
      <c r="BN736" s="43"/>
      <c r="BO736" s="43"/>
      <c r="BP736" s="115"/>
      <c r="BS736" s="50"/>
      <c r="BT736" s="115"/>
      <c r="BU736" s="222"/>
      <c r="BV736" s="223"/>
      <c r="BZ736" s="221"/>
      <c r="CC736" s="50"/>
      <c r="CD736" s="115"/>
      <c r="CE736" s="43"/>
      <c r="CF736" s="43"/>
      <c r="CG736" s="43"/>
      <c r="CH736" s="115"/>
      <c r="CK736" s="50"/>
      <c r="CL736" s="115"/>
      <c r="CM736" s="222"/>
      <c r="CN736" s="223"/>
      <c r="CR736" s="221"/>
      <c r="CU736" s="50"/>
      <c r="CV736" s="115"/>
      <c r="CW736" s="43"/>
      <c r="CX736" s="43"/>
      <c r="CY736" s="43"/>
      <c r="CZ736" s="115"/>
      <c r="DC736" s="50"/>
      <c r="DD736" s="115"/>
      <c r="DE736" s="222"/>
      <c r="DF736" s="223"/>
      <c r="DJ736" s="221"/>
      <c r="DM736" s="50"/>
      <c r="DN736" s="115"/>
      <c r="DO736" s="43"/>
      <c r="DP736" s="43"/>
      <c r="DQ736" s="43"/>
      <c r="DR736" s="115"/>
      <c r="DU736" s="50"/>
      <c r="DV736" s="115"/>
      <c r="DW736" s="222"/>
      <c r="DX736" s="223"/>
      <c r="EB736" s="221"/>
      <c r="EE736" s="50"/>
      <c r="EF736" s="115"/>
      <c r="EG736" s="43"/>
      <c r="EH736" s="43"/>
      <c r="EI736" s="43"/>
      <c r="EJ736" s="115"/>
      <c r="EM736" s="50"/>
      <c r="EN736" s="115"/>
      <c r="EO736" s="222"/>
      <c r="EP736" s="223"/>
      <c r="ET736" s="221"/>
      <c r="EW736" s="50"/>
      <c r="EX736" s="115"/>
      <c r="EY736" s="43"/>
      <c r="EZ736" s="43"/>
      <c r="FA736" s="43"/>
      <c r="FB736" s="115"/>
      <c r="FE736" s="50"/>
      <c r="FF736" s="115"/>
      <c r="FG736" s="222"/>
      <c r="FH736" s="223"/>
      <c r="FL736" s="221"/>
      <c r="FO736" s="50"/>
      <c r="FP736" s="115"/>
      <c r="FQ736" s="43"/>
      <c r="FR736" s="43"/>
      <c r="FS736" s="43"/>
      <c r="FT736" s="115"/>
      <c r="FW736" s="50"/>
      <c r="FX736" s="115"/>
      <c r="FY736" s="222"/>
      <c r="FZ736" s="223"/>
      <c r="GD736" s="221"/>
      <c r="GG736" s="50"/>
      <c r="GH736" s="115"/>
      <c r="GI736" s="43"/>
      <c r="GJ736" s="43"/>
      <c r="GK736" s="43"/>
      <c r="GL736" s="115"/>
      <c r="GO736" s="50"/>
      <c r="GP736" s="115"/>
      <c r="GQ736" s="222"/>
    </row>
    <row r="737">
      <c r="A737" s="218"/>
      <c r="B737" s="219"/>
      <c r="C737" s="15"/>
      <c r="D737" s="15"/>
      <c r="E737" s="15"/>
      <c r="F737" s="71"/>
      <c r="G737" s="15"/>
      <c r="H737" s="15"/>
      <c r="I737" s="28"/>
      <c r="J737" s="71"/>
      <c r="K737" s="35"/>
      <c r="L737" s="35"/>
      <c r="M737" s="35"/>
      <c r="N737" s="71"/>
      <c r="O737" s="15"/>
      <c r="P737" s="15"/>
      <c r="Q737" s="28"/>
      <c r="R737" s="71"/>
      <c r="S737" s="173"/>
      <c r="T737" s="219"/>
      <c r="U737" s="15"/>
      <c r="V737" s="15"/>
      <c r="W737" s="15"/>
      <c r="X737" s="165"/>
      <c r="Y737" s="15"/>
      <c r="Z737" s="15"/>
      <c r="AA737" s="28"/>
      <c r="AB737" s="71"/>
      <c r="AC737" s="35"/>
      <c r="AD737" s="35"/>
      <c r="AE737" s="35"/>
      <c r="AF737" s="71"/>
      <c r="AG737" s="15"/>
      <c r="AH737" s="15"/>
      <c r="AI737" s="15"/>
      <c r="AJ737" s="71"/>
      <c r="AK737" s="173"/>
      <c r="AL737" s="219"/>
      <c r="AM737" s="15"/>
      <c r="AN737" s="15"/>
      <c r="AO737" s="15"/>
      <c r="AP737" s="165"/>
      <c r="AQ737" s="15"/>
      <c r="AR737" s="15"/>
      <c r="AS737" s="28"/>
      <c r="AT737" s="71"/>
      <c r="AU737" s="35"/>
      <c r="AV737" s="35"/>
      <c r="AW737" s="35"/>
      <c r="AX737" s="71"/>
      <c r="AY737" s="15"/>
      <c r="AZ737" s="15"/>
      <c r="BA737" s="28"/>
      <c r="BB737" s="71"/>
      <c r="BC737" s="173"/>
      <c r="BD737" s="220"/>
      <c r="BH737" s="221"/>
      <c r="BK737" s="50"/>
      <c r="BL737" s="115"/>
      <c r="BM737" s="43"/>
      <c r="BN737" s="43"/>
      <c r="BO737" s="43"/>
      <c r="BP737" s="115"/>
      <c r="BS737" s="50"/>
      <c r="BT737" s="115"/>
      <c r="BU737" s="222"/>
      <c r="BV737" s="223"/>
      <c r="BZ737" s="221"/>
      <c r="CC737" s="50"/>
      <c r="CD737" s="115"/>
      <c r="CE737" s="43"/>
      <c r="CF737" s="43"/>
      <c r="CG737" s="43"/>
      <c r="CH737" s="115"/>
      <c r="CK737" s="50"/>
      <c r="CL737" s="115"/>
      <c r="CM737" s="222"/>
      <c r="CN737" s="223"/>
      <c r="CR737" s="221"/>
      <c r="CU737" s="50"/>
      <c r="CV737" s="115"/>
      <c r="CW737" s="43"/>
      <c r="CX737" s="43"/>
      <c r="CY737" s="43"/>
      <c r="CZ737" s="115"/>
      <c r="DC737" s="50"/>
      <c r="DD737" s="115"/>
      <c r="DE737" s="222"/>
      <c r="DF737" s="223"/>
      <c r="DJ737" s="221"/>
      <c r="DM737" s="50"/>
      <c r="DN737" s="115"/>
      <c r="DO737" s="43"/>
      <c r="DP737" s="43"/>
      <c r="DQ737" s="43"/>
      <c r="DR737" s="115"/>
      <c r="DU737" s="50"/>
      <c r="DV737" s="115"/>
      <c r="DW737" s="222"/>
      <c r="DX737" s="223"/>
      <c r="EB737" s="221"/>
      <c r="EE737" s="50"/>
      <c r="EF737" s="115"/>
      <c r="EG737" s="43"/>
      <c r="EH737" s="43"/>
      <c r="EI737" s="43"/>
      <c r="EJ737" s="115"/>
      <c r="EM737" s="50"/>
      <c r="EN737" s="115"/>
      <c r="EO737" s="222"/>
      <c r="EP737" s="223"/>
      <c r="ET737" s="221"/>
      <c r="EW737" s="50"/>
      <c r="EX737" s="115"/>
      <c r="EY737" s="43"/>
      <c r="EZ737" s="43"/>
      <c r="FA737" s="43"/>
      <c r="FB737" s="115"/>
      <c r="FE737" s="50"/>
      <c r="FF737" s="115"/>
      <c r="FG737" s="222"/>
      <c r="FH737" s="223"/>
      <c r="FL737" s="221"/>
      <c r="FO737" s="50"/>
      <c r="FP737" s="115"/>
      <c r="FQ737" s="43"/>
      <c r="FR737" s="43"/>
      <c r="FS737" s="43"/>
      <c r="FT737" s="115"/>
      <c r="FW737" s="50"/>
      <c r="FX737" s="115"/>
      <c r="FY737" s="222"/>
      <c r="FZ737" s="223"/>
      <c r="GD737" s="221"/>
      <c r="GG737" s="50"/>
      <c r="GH737" s="115"/>
      <c r="GI737" s="43"/>
      <c r="GJ737" s="43"/>
      <c r="GK737" s="43"/>
      <c r="GL737" s="115"/>
      <c r="GO737" s="50"/>
      <c r="GP737" s="115"/>
      <c r="GQ737" s="222"/>
    </row>
    <row r="738">
      <c r="A738" s="218"/>
      <c r="B738" s="219"/>
      <c r="C738" s="15"/>
      <c r="D738" s="15"/>
      <c r="E738" s="15"/>
      <c r="F738" s="71"/>
      <c r="G738" s="15"/>
      <c r="H738" s="15"/>
      <c r="I738" s="28"/>
      <c r="J738" s="71"/>
      <c r="K738" s="35"/>
      <c r="L738" s="35"/>
      <c r="M738" s="35"/>
      <c r="N738" s="71"/>
      <c r="O738" s="15"/>
      <c r="P738" s="15"/>
      <c r="Q738" s="28"/>
      <c r="R738" s="71"/>
      <c r="S738" s="173"/>
      <c r="T738" s="219"/>
      <c r="U738" s="15"/>
      <c r="V738" s="15"/>
      <c r="W738" s="15"/>
      <c r="X738" s="165"/>
      <c r="Y738" s="15"/>
      <c r="Z738" s="15"/>
      <c r="AA738" s="28"/>
      <c r="AB738" s="71"/>
      <c r="AC738" s="35"/>
      <c r="AD738" s="35"/>
      <c r="AE738" s="35"/>
      <c r="AF738" s="71"/>
      <c r="AG738" s="15"/>
      <c r="AH738" s="15"/>
      <c r="AI738" s="15"/>
      <c r="AJ738" s="71"/>
      <c r="AK738" s="173"/>
      <c r="AL738" s="219"/>
      <c r="AM738" s="15"/>
      <c r="AN738" s="15"/>
      <c r="AO738" s="15"/>
      <c r="AP738" s="165"/>
      <c r="AQ738" s="15"/>
      <c r="AR738" s="15"/>
      <c r="AS738" s="28"/>
      <c r="AT738" s="71"/>
      <c r="AU738" s="35"/>
      <c r="AV738" s="35"/>
      <c r="AW738" s="35"/>
      <c r="AX738" s="71"/>
      <c r="AY738" s="15"/>
      <c r="AZ738" s="15"/>
      <c r="BA738" s="28"/>
      <c r="BB738" s="71"/>
      <c r="BC738" s="173"/>
      <c r="BD738" s="220"/>
      <c r="BH738" s="221"/>
      <c r="BK738" s="50"/>
      <c r="BL738" s="115"/>
      <c r="BM738" s="43"/>
      <c r="BN738" s="43"/>
      <c r="BO738" s="43"/>
      <c r="BP738" s="115"/>
      <c r="BS738" s="50"/>
      <c r="BT738" s="115"/>
      <c r="BU738" s="222"/>
      <c r="BV738" s="223"/>
      <c r="BZ738" s="221"/>
      <c r="CC738" s="50"/>
      <c r="CD738" s="115"/>
      <c r="CE738" s="43"/>
      <c r="CF738" s="43"/>
      <c r="CG738" s="43"/>
      <c r="CH738" s="115"/>
      <c r="CK738" s="50"/>
      <c r="CL738" s="115"/>
      <c r="CM738" s="222"/>
      <c r="CN738" s="223"/>
      <c r="CR738" s="221"/>
      <c r="CU738" s="50"/>
      <c r="CV738" s="115"/>
      <c r="CW738" s="43"/>
      <c r="CX738" s="43"/>
      <c r="CY738" s="43"/>
      <c r="CZ738" s="115"/>
      <c r="DC738" s="50"/>
      <c r="DD738" s="115"/>
      <c r="DE738" s="222"/>
      <c r="DF738" s="223"/>
      <c r="DJ738" s="221"/>
      <c r="DM738" s="50"/>
      <c r="DN738" s="115"/>
      <c r="DO738" s="43"/>
      <c r="DP738" s="43"/>
      <c r="DQ738" s="43"/>
      <c r="DR738" s="115"/>
      <c r="DU738" s="50"/>
      <c r="DV738" s="115"/>
      <c r="DW738" s="222"/>
      <c r="DX738" s="223"/>
      <c r="EB738" s="221"/>
      <c r="EE738" s="50"/>
      <c r="EF738" s="115"/>
      <c r="EG738" s="43"/>
      <c r="EH738" s="43"/>
      <c r="EI738" s="43"/>
      <c r="EJ738" s="115"/>
      <c r="EM738" s="50"/>
      <c r="EN738" s="115"/>
      <c r="EO738" s="222"/>
      <c r="EP738" s="223"/>
      <c r="ET738" s="221"/>
      <c r="EW738" s="50"/>
      <c r="EX738" s="115"/>
      <c r="EY738" s="43"/>
      <c r="EZ738" s="43"/>
      <c r="FA738" s="43"/>
      <c r="FB738" s="115"/>
      <c r="FE738" s="50"/>
      <c r="FF738" s="115"/>
      <c r="FG738" s="222"/>
      <c r="FH738" s="223"/>
      <c r="FL738" s="221"/>
      <c r="FO738" s="50"/>
      <c r="FP738" s="115"/>
      <c r="FQ738" s="43"/>
      <c r="FR738" s="43"/>
      <c r="FS738" s="43"/>
      <c r="FT738" s="115"/>
      <c r="FW738" s="50"/>
      <c r="FX738" s="115"/>
      <c r="FY738" s="222"/>
      <c r="FZ738" s="223"/>
      <c r="GD738" s="221"/>
      <c r="GG738" s="50"/>
      <c r="GH738" s="115"/>
      <c r="GI738" s="43"/>
      <c r="GJ738" s="43"/>
      <c r="GK738" s="43"/>
      <c r="GL738" s="115"/>
      <c r="GO738" s="50"/>
      <c r="GP738" s="115"/>
      <c r="GQ738" s="222"/>
    </row>
    <row r="739">
      <c r="A739" s="218"/>
      <c r="B739" s="219"/>
      <c r="C739" s="15"/>
      <c r="D739" s="15"/>
      <c r="E739" s="15"/>
      <c r="F739" s="71"/>
      <c r="G739" s="15"/>
      <c r="H739" s="15"/>
      <c r="I739" s="28"/>
      <c r="J739" s="71"/>
      <c r="K739" s="35"/>
      <c r="L739" s="35"/>
      <c r="M739" s="35"/>
      <c r="N739" s="71"/>
      <c r="O739" s="15"/>
      <c r="P739" s="15"/>
      <c r="Q739" s="28"/>
      <c r="R739" s="71"/>
      <c r="S739" s="173"/>
      <c r="T739" s="219"/>
      <c r="U739" s="15"/>
      <c r="V739" s="15"/>
      <c r="W739" s="15"/>
      <c r="X739" s="165"/>
      <c r="Y739" s="15"/>
      <c r="Z739" s="15"/>
      <c r="AA739" s="28"/>
      <c r="AB739" s="71"/>
      <c r="AC739" s="35"/>
      <c r="AD739" s="35"/>
      <c r="AE739" s="35"/>
      <c r="AF739" s="71"/>
      <c r="AG739" s="15"/>
      <c r="AH739" s="15"/>
      <c r="AI739" s="15"/>
      <c r="AJ739" s="71"/>
      <c r="AK739" s="173"/>
      <c r="AL739" s="219"/>
      <c r="AM739" s="15"/>
      <c r="AN739" s="15"/>
      <c r="AO739" s="15"/>
      <c r="AP739" s="165"/>
      <c r="AQ739" s="15"/>
      <c r="AR739" s="15"/>
      <c r="AS739" s="28"/>
      <c r="AT739" s="71"/>
      <c r="AU739" s="35"/>
      <c r="AV739" s="35"/>
      <c r="AW739" s="35"/>
      <c r="AX739" s="71"/>
      <c r="AY739" s="15"/>
      <c r="AZ739" s="15"/>
      <c r="BA739" s="28"/>
      <c r="BB739" s="71"/>
      <c r="BC739" s="173"/>
      <c r="BD739" s="220"/>
      <c r="BH739" s="221"/>
      <c r="BK739" s="50"/>
      <c r="BL739" s="115"/>
      <c r="BM739" s="43"/>
      <c r="BN739" s="43"/>
      <c r="BO739" s="43"/>
      <c r="BP739" s="115"/>
      <c r="BS739" s="50"/>
      <c r="BT739" s="115"/>
      <c r="BU739" s="222"/>
      <c r="BV739" s="223"/>
      <c r="BZ739" s="221"/>
      <c r="CC739" s="50"/>
      <c r="CD739" s="115"/>
      <c r="CE739" s="43"/>
      <c r="CF739" s="43"/>
      <c r="CG739" s="43"/>
      <c r="CH739" s="115"/>
      <c r="CK739" s="50"/>
      <c r="CL739" s="115"/>
      <c r="CM739" s="222"/>
      <c r="CN739" s="223"/>
      <c r="CR739" s="221"/>
      <c r="CU739" s="50"/>
      <c r="CV739" s="115"/>
      <c r="CW739" s="43"/>
      <c r="CX739" s="43"/>
      <c r="CY739" s="43"/>
      <c r="CZ739" s="115"/>
      <c r="DC739" s="50"/>
      <c r="DD739" s="115"/>
      <c r="DE739" s="222"/>
      <c r="DF739" s="223"/>
      <c r="DJ739" s="221"/>
      <c r="DM739" s="50"/>
      <c r="DN739" s="115"/>
      <c r="DO739" s="43"/>
      <c r="DP739" s="43"/>
      <c r="DQ739" s="43"/>
      <c r="DR739" s="115"/>
      <c r="DU739" s="50"/>
      <c r="DV739" s="115"/>
      <c r="DW739" s="222"/>
      <c r="DX739" s="223"/>
      <c r="EB739" s="221"/>
      <c r="EE739" s="50"/>
      <c r="EF739" s="115"/>
      <c r="EG739" s="43"/>
      <c r="EH739" s="43"/>
      <c r="EI739" s="43"/>
      <c r="EJ739" s="115"/>
      <c r="EM739" s="50"/>
      <c r="EN739" s="115"/>
      <c r="EO739" s="222"/>
      <c r="EP739" s="223"/>
      <c r="ET739" s="221"/>
      <c r="EW739" s="50"/>
      <c r="EX739" s="115"/>
      <c r="EY739" s="43"/>
      <c r="EZ739" s="43"/>
      <c r="FA739" s="43"/>
      <c r="FB739" s="115"/>
      <c r="FE739" s="50"/>
      <c r="FF739" s="115"/>
      <c r="FG739" s="222"/>
      <c r="FH739" s="223"/>
      <c r="FL739" s="221"/>
      <c r="FO739" s="50"/>
      <c r="FP739" s="115"/>
      <c r="FQ739" s="43"/>
      <c r="FR739" s="43"/>
      <c r="FS739" s="43"/>
      <c r="FT739" s="115"/>
      <c r="FW739" s="50"/>
      <c r="FX739" s="115"/>
      <c r="FY739" s="222"/>
      <c r="FZ739" s="223"/>
      <c r="GD739" s="221"/>
      <c r="GG739" s="50"/>
      <c r="GH739" s="115"/>
      <c r="GI739" s="43"/>
      <c r="GJ739" s="43"/>
      <c r="GK739" s="43"/>
      <c r="GL739" s="115"/>
      <c r="GO739" s="50"/>
      <c r="GP739" s="115"/>
      <c r="GQ739" s="222"/>
    </row>
    <row r="740">
      <c r="A740" s="218"/>
      <c r="B740" s="219"/>
      <c r="C740" s="15"/>
      <c r="D740" s="15"/>
      <c r="E740" s="15"/>
      <c r="F740" s="71"/>
      <c r="G740" s="15"/>
      <c r="H740" s="15"/>
      <c r="I740" s="28"/>
      <c r="J740" s="71"/>
      <c r="K740" s="35"/>
      <c r="L740" s="35"/>
      <c r="M740" s="35"/>
      <c r="N740" s="71"/>
      <c r="O740" s="15"/>
      <c r="P740" s="15"/>
      <c r="Q740" s="28"/>
      <c r="R740" s="71"/>
      <c r="S740" s="173"/>
      <c r="T740" s="219"/>
      <c r="U740" s="15"/>
      <c r="V740" s="15"/>
      <c r="W740" s="15"/>
      <c r="X740" s="165"/>
      <c r="Y740" s="15"/>
      <c r="Z740" s="15"/>
      <c r="AA740" s="28"/>
      <c r="AB740" s="71"/>
      <c r="AC740" s="35"/>
      <c r="AD740" s="35"/>
      <c r="AE740" s="35"/>
      <c r="AF740" s="71"/>
      <c r="AG740" s="15"/>
      <c r="AH740" s="15"/>
      <c r="AI740" s="15"/>
      <c r="AJ740" s="71"/>
      <c r="AK740" s="173"/>
      <c r="AL740" s="219"/>
      <c r="AM740" s="15"/>
      <c r="AN740" s="15"/>
      <c r="AO740" s="15"/>
      <c r="AP740" s="165"/>
      <c r="AQ740" s="15"/>
      <c r="AR740" s="15"/>
      <c r="AS740" s="28"/>
      <c r="AT740" s="71"/>
      <c r="AU740" s="35"/>
      <c r="AV740" s="35"/>
      <c r="AW740" s="35"/>
      <c r="AX740" s="71"/>
      <c r="AY740" s="15"/>
      <c r="AZ740" s="15"/>
      <c r="BA740" s="28"/>
      <c r="BB740" s="71"/>
      <c r="BC740" s="173"/>
      <c r="BD740" s="220"/>
      <c r="BH740" s="221"/>
      <c r="BK740" s="50"/>
      <c r="BL740" s="115"/>
      <c r="BM740" s="43"/>
      <c r="BN740" s="43"/>
      <c r="BO740" s="43"/>
      <c r="BP740" s="115"/>
      <c r="BS740" s="50"/>
      <c r="BT740" s="115"/>
      <c r="BU740" s="222"/>
      <c r="BV740" s="223"/>
      <c r="BZ740" s="221"/>
      <c r="CC740" s="50"/>
      <c r="CD740" s="115"/>
      <c r="CE740" s="43"/>
      <c r="CF740" s="43"/>
      <c r="CG740" s="43"/>
      <c r="CH740" s="115"/>
      <c r="CK740" s="50"/>
      <c r="CL740" s="115"/>
      <c r="CM740" s="222"/>
      <c r="CN740" s="223"/>
      <c r="CR740" s="221"/>
      <c r="CU740" s="50"/>
      <c r="CV740" s="115"/>
      <c r="CW740" s="43"/>
      <c r="CX740" s="43"/>
      <c r="CY740" s="43"/>
      <c r="CZ740" s="115"/>
      <c r="DC740" s="50"/>
      <c r="DD740" s="115"/>
      <c r="DE740" s="222"/>
      <c r="DF740" s="223"/>
      <c r="DJ740" s="221"/>
      <c r="DM740" s="50"/>
      <c r="DN740" s="115"/>
      <c r="DO740" s="43"/>
      <c r="DP740" s="43"/>
      <c r="DQ740" s="43"/>
      <c r="DR740" s="115"/>
      <c r="DU740" s="50"/>
      <c r="DV740" s="115"/>
      <c r="DW740" s="222"/>
      <c r="DX740" s="223"/>
      <c r="EB740" s="221"/>
      <c r="EE740" s="50"/>
      <c r="EF740" s="115"/>
      <c r="EG740" s="43"/>
      <c r="EH740" s="43"/>
      <c r="EI740" s="43"/>
      <c r="EJ740" s="115"/>
      <c r="EM740" s="50"/>
      <c r="EN740" s="115"/>
      <c r="EO740" s="222"/>
      <c r="EP740" s="223"/>
      <c r="ET740" s="221"/>
      <c r="EW740" s="50"/>
      <c r="EX740" s="115"/>
      <c r="EY740" s="43"/>
      <c r="EZ740" s="43"/>
      <c r="FA740" s="43"/>
      <c r="FB740" s="115"/>
      <c r="FE740" s="50"/>
      <c r="FF740" s="115"/>
      <c r="FG740" s="222"/>
      <c r="FH740" s="223"/>
      <c r="FL740" s="221"/>
      <c r="FO740" s="50"/>
      <c r="FP740" s="115"/>
      <c r="FQ740" s="43"/>
      <c r="FR740" s="43"/>
      <c r="FS740" s="43"/>
      <c r="FT740" s="115"/>
      <c r="FW740" s="50"/>
      <c r="FX740" s="115"/>
      <c r="FY740" s="222"/>
      <c r="FZ740" s="223"/>
      <c r="GD740" s="221"/>
      <c r="GG740" s="50"/>
      <c r="GH740" s="115"/>
      <c r="GI740" s="43"/>
      <c r="GJ740" s="43"/>
      <c r="GK740" s="43"/>
      <c r="GL740" s="115"/>
      <c r="GO740" s="50"/>
      <c r="GP740" s="115"/>
      <c r="GQ740" s="222"/>
    </row>
    <row r="741">
      <c r="A741" s="218"/>
      <c r="B741" s="219"/>
      <c r="C741" s="15"/>
      <c r="D741" s="15"/>
      <c r="E741" s="15"/>
      <c r="F741" s="71"/>
      <c r="G741" s="15"/>
      <c r="H741" s="15"/>
      <c r="I741" s="28"/>
      <c r="J741" s="71"/>
      <c r="K741" s="35"/>
      <c r="L741" s="35"/>
      <c r="M741" s="35"/>
      <c r="N741" s="71"/>
      <c r="O741" s="15"/>
      <c r="P741" s="15"/>
      <c r="Q741" s="28"/>
      <c r="R741" s="71"/>
      <c r="S741" s="173"/>
      <c r="T741" s="219"/>
      <c r="U741" s="15"/>
      <c r="V741" s="15"/>
      <c r="W741" s="15"/>
      <c r="X741" s="165"/>
      <c r="Y741" s="15"/>
      <c r="Z741" s="15"/>
      <c r="AA741" s="28"/>
      <c r="AB741" s="71"/>
      <c r="AC741" s="35"/>
      <c r="AD741" s="35"/>
      <c r="AE741" s="35"/>
      <c r="AF741" s="71"/>
      <c r="AG741" s="15"/>
      <c r="AH741" s="15"/>
      <c r="AI741" s="15"/>
      <c r="AJ741" s="71"/>
      <c r="AK741" s="173"/>
      <c r="AL741" s="219"/>
      <c r="AM741" s="15"/>
      <c r="AN741" s="15"/>
      <c r="AO741" s="15"/>
      <c r="AP741" s="165"/>
      <c r="AQ741" s="15"/>
      <c r="AR741" s="15"/>
      <c r="AS741" s="28"/>
      <c r="AT741" s="71"/>
      <c r="AU741" s="35"/>
      <c r="AV741" s="35"/>
      <c r="AW741" s="35"/>
      <c r="AX741" s="71"/>
      <c r="AY741" s="15"/>
      <c r="AZ741" s="15"/>
      <c r="BA741" s="28"/>
      <c r="BB741" s="71"/>
      <c r="BC741" s="173"/>
      <c r="BD741" s="220"/>
      <c r="BH741" s="221"/>
      <c r="BK741" s="50"/>
      <c r="BL741" s="115"/>
      <c r="BM741" s="43"/>
      <c r="BN741" s="43"/>
      <c r="BO741" s="43"/>
      <c r="BP741" s="115"/>
      <c r="BS741" s="50"/>
      <c r="BT741" s="115"/>
      <c r="BU741" s="222"/>
      <c r="BV741" s="223"/>
      <c r="BZ741" s="221"/>
      <c r="CC741" s="50"/>
      <c r="CD741" s="115"/>
      <c r="CE741" s="43"/>
      <c r="CF741" s="43"/>
      <c r="CG741" s="43"/>
      <c r="CH741" s="115"/>
      <c r="CK741" s="50"/>
      <c r="CL741" s="115"/>
      <c r="CM741" s="222"/>
      <c r="CN741" s="223"/>
      <c r="CR741" s="221"/>
      <c r="CU741" s="50"/>
      <c r="CV741" s="115"/>
      <c r="CW741" s="43"/>
      <c r="CX741" s="43"/>
      <c r="CY741" s="43"/>
      <c r="CZ741" s="115"/>
      <c r="DC741" s="50"/>
      <c r="DD741" s="115"/>
      <c r="DE741" s="222"/>
      <c r="DF741" s="223"/>
      <c r="DJ741" s="221"/>
      <c r="DM741" s="50"/>
      <c r="DN741" s="115"/>
      <c r="DO741" s="43"/>
      <c r="DP741" s="43"/>
      <c r="DQ741" s="43"/>
      <c r="DR741" s="115"/>
      <c r="DU741" s="50"/>
      <c r="DV741" s="115"/>
      <c r="DW741" s="222"/>
      <c r="DX741" s="223"/>
      <c r="EB741" s="221"/>
      <c r="EE741" s="50"/>
      <c r="EF741" s="115"/>
      <c r="EG741" s="43"/>
      <c r="EH741" s="43"/>
      <c r="EI741" s="43"/>
      <c r="EJ741" s="115"/>
      <c r="EM741" s="50"/>
      <c r="EN741" s="115"/>
      <c r="EO741" s="222"/>
      <c r="EP741" s="223"/>
      <c r="ET741" s="221"/>
      <c r="EW741" s="50"/>
      <c r="EX741" s="115"/>
      <c r="EY741" s="43"/>
      <c r="EZ741" s="43"/>
      <c r="FA741" s="43"/>
      <c r="FB741" s="115"/>
      <c r="FE741" s="50"/>
      <c r="FF741" s="115"/>
      <c r="FG741" s="222"/>
      <c r="FH741" s="223"/>
      <c r="FL741" s="221"/>
      <c r="FO741" s="50"/>
      <c r="FP741" s="115"/>
      <c r="FQ741" s="43"/>
      <c r="FR741" s="43"/>
      <c r="FS741" s="43"/>
      <c r="FT741" s="115"/>
      <c r="FW741" s="50"/>
      <c r="FX741" s="115"/>
      <c r="FY741" s="222"/>
      <c r="FZ741" s="223"/>
      <c r="GD741" s="221"/>
      <c r="GG741" s="50"/>
      <c r="GH741" s="115"/>
      <c r="GI741" s="43"/>
      <c r="GJ741" s="43"/>
      <c r="GK741" s="43"/>
      <c r="GL741" s="115"/>
      <c r="GO741" s="50"/>
      <c r="GP741" s="115"/>
      <c r="GQ741" s="222"/>
    </row>
    <row r="742">
      <c r="A742" s="218"/>
      <c r="B742" s="219"/>
      <c r="C742" s="15"/>
      <c r="D742" s="15"/>
      <c r="E742" s="15"/>
      <c r="F742" s="71"/>
      <c r="G742" s="15"/>
      <c r="H742" s="15"/>
      <c r="I742" s="28"/>
      <c r="J742" s="71"/>
      <c r="K742" s="35"/>
      <c r="L742" s="35"/>
      <c r="M742" s="35"/>
      <c r="N742" s="71"/>
      <c r="O742" s="15"/>
      <c r="P742" s="15"/>
      <c r="Q742" s="28"/>
      <c r="R742" s="71"/>
      <c r="S742" s="173"/>
      <c r="T742" s="219"/>
      <c r="U742" s="15"/>
      <c r="V742" s="15"/>
      <c r="W742" s="15"/>
      <c r="X742" s="165"/>
      <c r="Y742" s="15"/>
      <c r="Z742" s="15"/>
      <c r="AA742" s="28"/>
      <c r="AB742" s="71"/>
      <c r="AC742" s="35"/>
      <c r="AD742" s="35"/>
      <c r="AE742" s="35"/>
      <c r="AF742" s="71"/>
      <c r="AG742" s="15"/>
      <c r="AH742" s="15"/>
      <c r="AI742" s="15"/>
      <c r="AJ742" s="71"/>
      <c r="AK742" s="173"/>
      <c r="AL742" s="219"/>
      <c r="AM742" s="15"/>
      <c r="AN742" s="15"/>
      <c r="AO742" s="15"/>
      <c r="AP742" s="165"/>
      <c r="AQ742" s="15"/>
      <c r="AR742" s="15"/>
      <c r="AS742" s="28"/>
      <c r="AT742" s="71"/>
      <c r="AU742" s="35"/>
      <c r="AV742" s="35"/>
      <c r="AW742" s="35"/>
      <c r="AX742" s="71"/>
      <c r="AY742" s="15"/>
      <c r="AZ742" s="15"/>
      <c r="BA742" s="28"/>
      <c r="BB742" s="71"/>
      <c r="BC742" s="173"/>
      <c r="BD742" s="220"/>
      <c r="BH742" s="221"/>
      <c r="BK742" s="50"/>
      <c r="BL742" s="115"/>
      <c r="BM742" s="43"/>
      <c r="BN742" s="43"/>
      <c r="BO742" s="43"/>
      <c r="BP742" s="115"/>
      <c r="BS742" s="50"/>
      <c r="BT742" s="115"/>
      <c r="BU742" s="222"/>
      <c r="BV742" s="223"/>
      <c r="BZ742" s="221"/>
      <c r="CC742" s="50"/>
      <c r="CD742" s="115"/>
      <c r="CE742" s="43"/>
      <c r="CF742" s="43"/>
      <c r="CG742" s="43"/>
      <c r="CH742" s="115"/>
      <c r="CK742" s="50"/>
      <c r="CL742" s="115"/>
      <c r="CM742" s="222"/>
      <c r="CN742" s="223"/>
      <c r="CR742" s="221"/>
      <c r="CU742" s="50"/>
      <c r="CV742" s="115"/>
      <c r="CW742" s="43"/>
      <c r="CX742" s="43"/>
      <c r="CY742" s="43"/>
      <c r="CZ742" s="115"/>
      <c r="DC742" s="50"/>
      <c r="DD742" s="115"/>
      <c r="DE742" s="222"/>
      <c r="DF742" s="223"/>
      <c r="DJ742" s="221"/>
      <c r="DM742" s="50"/>
      <c r="DN742" s="115"/>
      <c r="DO742" s="43"/>
      <c r="DP742" s="43"/>
      <c r="DQ742" s="43"/>
      <c r="DR742" s="115"/>
      <c r="DU742" s="50"/>
      <c r="DV742" s="115"/>
      <c r="DW742" s="222"/>
      <c r="DX742" s="223"/>
      <c r="EB742" s="221"/>
      <c r="EE742" s="50"/>
      <c r="EF742" s="115"/>
      <c r="EG742" s="43"/>
      <c r="EH742" s="43"/>
      <c r="EI742" s="43"/>
      <c r="EJ742" s="115"/>
      <c r="EM742" s="50"/>
      <c r="EN742" s="115"/>
      <c r="EO742" s="222"/>
      <c r="EP742" s="223"/>
      <c r="ET742" s="221"/>
      <c r="EW742" s="50"/>
      <c r="EX742" s="115"/>
      <c r="EY742" s="43"/>
      <c r="EZ742" s="43"/>
      <c r="FA742" s="43"/>
      <c r="FB742" s="115"/>
      <c r="FE742" s="50"/>
      <c r="FF742" s="115"/>
      <c r="FG742" s="222"/>
      <c r="FH742" s="223"/>
      <c r="FL742" s="221"/>
      <c r="FO742" s="50"/>
      <c r="FP742" s="115"/>
      <c r="FQ742" s="43"/>
      <c r="FR742" s="43"/>
      <c r="FS742" s="43"/>
      <c r="FT742" s="115"/>
      <c r="FW742" s="50"/>
      <c r="FX742" s="115"/>
      <c r="FY742" s="222"/>
      <c r="FZ742" s="223"/>
      <c r="GD742" s="221"/>
      <c r="GG742" s="50"/>
      <c r="GH742" s="115"/>
      <c r="GI742" s="43"/>
      <c r="GJ742" s="43"/>
      <c r="GK742" s="43"/>
      <c r="GL742" s="115"/>
      <c r="GO742" s="50"/>
      <c r="GP742" s="115"/>
      <c r="GQ742" s="222"/>
    </row>
    <row r="743">
      <c r="A743" s="218"/>
      <c r="B743" s="219"/>
      <c r="C743" s="15"/>
      <c r="D743" s="15"/>
      <c r="E743" s="15"/>
      <c r="F743" s="71"/>
      <c r="G743" s="15"/>
      <c r="H743" s="15"/>
      <c r="I743" s="28"/>
      <c r="J743" s="71"/>
      <c r="K743" s="35"/>
      <c r="L743" s="35"/>
      <c r="M743" s="35"/>
      <c r="N743" s="71"/>
      <c r="O743" s="15"/>
      <c r="P743" s="15"/>
      <c r="Q743" s="28"/>
      <c r="R743" s="71"/>
      <c r="S743" s="173"/>
      <c r="T743" s="219"/>
      <c r="U743" s="15"/>
      <c r="V743" s="15"/>
      <c r="W743" s="15"/>
      <c r="X743" s="165"/>
      <c r="Y743" s="15"/>
      <c r="Z743" s="15"/>
      <c r="AA743" s="28"/>
      <c r="AB743" s="71"/>
      <c r="AC743" s="35"/>
      <c r="AD743" s="35"/>
      <c r="AE743" s="35"/>
      <c r="AF743" s="71"/>
      <c r="AG743" s="15"/>
      <c r="AH743" s="15"/>
      <c r="AI743" s="15"/>
      <c r="AJ743" s="71"/>
      <c r="AK743" s="173"/>
      <c r="AL743" s="219"/>
      <c r="AM743" s="15"/>
      <c r="AN743" s="15"/>
      <c r="AO743" s="15"/>
      <c r="AP743" s="165"/>
      <c r="AQ743" s="15"/>
      <c r="AR743" s="15"/>
      <c r="AS743" s="28"/>
      <c r="AT743" s="71"/>
      <c r="AU743" s="35"/>
      <c r="AV743" s="35"/>
      <c r="AW743" s="35"/>
      <c r="AX743" s="71"/>
      <c r="AY743" s="15"/>
      <c r="AZ743" s="15"/>
      <c r="BA743" s="28"/>
      <c r="BB743" s="71"/>
      <c r="BC743" s="173"/>
      <c r="BD743" s="220"/>
      <c r="BH743" s="221"/>
      <c r="BK743" s="50"/>
      <c r="BL743" s="115"/>
      <c r="BM743" s="43"/>
      <c r="BN743" s="43"/>
      <c r="BO743" s="43"/>
      <c r="BP743" s="115"/>
      <c r="BS743" s="50"/>
      <c r="BT743" s="115"/>
      <c r="BU743" s="222"/>
      <c r="BV743" s="223"/>
      <c r="BZ743" s="221"/>
      <c r="CC743" s="50"/>
      <c r="CD743" s="115"/>
      <c r="CE743" s="43"/>
      <c r="CF743" s="43"/>
      <c r="CG743" s="43"/>
      <c r="CH743" s="115"/>
      <c r="CK743" s="50"/>
      <c r="CL743" s="115"/>
      <c r="CM743" s="222"/>
      <c r="CN743" s="223"/>
      <c r="CR743" s="221"/>
      <c r="CU743" s="50"/>
      <c r="CV743" s="115"/>
      <c r="CW743" s="43"/>
      <c r="CX743" s="43"/>
      <c r="CY743" s="43"/>
      <c r="CZ743" s="115"/>
      <c r="DC743" s="50"/>
      <c r="DD743" s="115"/>
      <c r="DE743" s="222"/>
      <c r="DF743" s="223"/>
      <c r="DJ743" s="221"/>
      <c r="DM743" s="50"/>
      <c r="DN743" s="115"/>
      <c r="DO743" s="43"/>
      <c r="DP743" s="43"/>
      <c r="DQ743" s="43"/>
      <c r="DR743" s="115"/>
      <c r="DU743" s="50"/>
      <c r="DV743" s="115"/>
      <c r="DW743" s="222"/>
      <c r="DX743" s="223"/>
      <c r="EB743" s="221"/>
      <c r="EE743" s="50"/>
      <c r="EF743" s="115"/>
      <c r="EG743" s="43"/>
      <c r="EH743" s="43"/>
      <c r="EI743" s="43"/>
      <c r="EJ743" s="115"/>
      <c r="EM743" s="50"/>
      <c r="EN743" s="115"/>
      <c r="EO743" s="222"/>
      <c r="EP743" s="223"/>
      <c r="ET743" s="221"/>
      <c r="EW743" s="50"/>
      <c r="EX743" s="115"/>
      <c r="EY743" s="43"/>
      <c r="EZ743" s="43"/>
      <c r="FA743" s="43"/>
      <c r="FB743" s="115"/>
      <c r="FE743" s="50"/>
      <c r="FF743" s="115"/>
      <c r="FG743" s="222"/>
      <c r="FH743" s="223"/>
      <c r="FL743" s="221"/>
      <c r="FO743" s="50"/>
      <c r="FP743" s="115"/>
      <c r="FQ743" s="43"/>
      <c r="FR743" s="43"/>
      <c r="FS743" s="43"/>
      <c r="FT743" s="115"/>
      <c r="FW743" s="50"/>
      <c r="FX743" s="115"/>
      <c r="FY743" s="222"/>
      <c r="FZ743" s="223"/>
      <c r="GD743" s="221"/>
      <c r="GG743" s="50"/>
      <c r="GH743" s="115"/>
      <c r="GI743" s="43"/>
      <c r="GJ743" s="43"/>
      <c r="GK743" s="43"/>
      <c r="GL743" s="115"/>
      <c r="GO743" s="50"/>
      <c r="GP743" s="115"/>
      <c r="GQ743" s="222"/>
    </row>
    <row r="744">
      <c r="A744" s="218"/>
      <c r="B744" s="219"/>
      <c r="C744" s="15"/>
      <c r="D744" s="15"/>
      <c r="E744" s="15"/>
      <c r="F744" s="71"/>
      <c r="G744" s="15"/>
      <c r="H744" s="15"/>
      <c r="I744" s="28"/>
      <c r="J744" s="71"/>
      <c r="K744" s="35"/>
      <c r="L744" s="35"/>
      <c r="M744" s="35"/>
      <c r="N744" s="71"/>
      <c r="O744" s="15"/>
      <c r="P744" s="15"/>
      <c r="Q744" s="28"/>
      <c r="R744" s="71"/>
      <c r="S744" s="173"/>
      <c r="T744" s="219"/>
      <c r="U744" s="15"/>
      <c r="V744" s="15"/>
      <c r="W744" s="15"/>
      <c r="X744" s="165"/>
      <c r="Y744" s="15"/>
      <c r="Z744" s="15"/>
      <c r="AA744" s="28"/>
      <c r="AB744" s="71"/>
      <c r="AC744" s="35"/>
      <c r="AD744" s="35"/>
      <c r="AE744" s="35"/>
      <c r="AF744" s="71"/>
      <c r="AG744" s="15"/>
      <c r="AH744" s="15"/>
      <c r="AI744" s="15"/>
      <c r="AJ744" s="71"/>
      <c r="AK744" s="173"/>
      <c r="AL744" s="219"/>
      <c r="AM744" s="15"/>
      <c r="AN744" s="15"/>
      <c r="AO744" s="15"/>
      <c r="AP744" s="165"/>
      <c r="AQ744" s="15"/>
      <c r="AR744" s="15"/>
      <c r="AS744" s="28"/>
      <c r="AT744" s="71"/>
      <c r="AU744" s="35"/>
      <c r="AV744" s="35"/>
      <c r="AW744" s="35"/>
      <c r="AX744" s="71"/>
      <c r="AY744" s="15"/>
      <c r="AZ744" s="15"/>
      <c r="BA744" s="28"/>
      <c r="BB744" s="71"/>
      <c r="BC744" s="173"/>
      <c r="BD744" s="220"/>
      <c r="BH744" s="221"/>
      <c r="BK744" s="50"/>
      <c r="BL744" s="115"/>
      <c r="BM744" s="43"/>
      <c r="BN744" s="43"/>
      <c r="BO744" s="43"/>
      <c r="BP744" s="115"/>
      <c r="BS744" s="50"/>
      <c r="BT744" s="115"/>
      <c r="BU744" s="222"/>
      <c r="BV744" s="223"/>
      <c r="BZ744" s="221"/>
      <c r="CC744" s="50"/>
      <c r="CD744" s="115"/>
      <c r="CE744" s="43"/>
      <c r="CF744" s="43"/>
      <c r="CG744" s="43"/>
      <c r="CH744" s="115"/>
      <c r="CK744" s="50"/>
      <c r="CL744" s="115"/>
      <c r="CM744" s="222"/>
      <c r="CN744" s="223"/>
      <c r="CR744" s="221"/>
      <c r="CU744" s="50"/>
      <c r="CV744" s="115"/>
      <c r="CW744" s="43"/>
      <c r="CX744" s="43"/>
      <c r="CY744" s="43"/>
      <c r="CZ744" s="115"/>
      <c r="DC744" s="50"/>
      <c r="DD744" s="115"/>
      <c r="DE744" s="222"/>
      <c r="DF744" s="223"/>
      <c r="DJ744" s="221"/>
      <c r="DM744" s="50"/>
      <c r="DN744" s="115"/>
      <c r="DO744" s="43"/>
      <c r="DP744" s="43"/>
      <c r="DQ744" s="43"/>
      <c r="DR744" s="115"/>
      <c r="DU744" s="50"/>
      <c r="DV744" s="115"/>
      <c r="DW744" s="222"/>
      <c r="DX744" s="223"/>
      <c r="EB744" s="221"/>
      <c r="EE744" s="50"/>
      <c r="EF744" s="115"/>
      <c r="EG744" s="43"/>
      <c r="EH744" s="43"/>
      <c r="EI744" s="43"/>
      <c r="EJ744" s="115"/>
      <c r="EM744" s="50"/>
      <c r="EN744" s="115"/>
      <c r="EO744" s="222"/>
      <c r="EP744" s="223"/>
      <c r="ET744" s="221"/>
      <c r="EW744" s="50"/>
      <c r="EX744" s="115"/>
      <c r="EY744" s="43"/>
      <c r="EZ744" s="43"/>
      <c r="FA744" s="43"/>
      <c r="FB744" s="115"/>
      <c r="FE744" s="50"/>
      <c r="FF744" s="115"/>
      <c r="FG744" s="222"/>
      <c r="FH744" s="223"/>
      <c r="FL744" s="221"/>
      <c r="FO744" s="50"/>
      <c r="FP744" s="115"/>
      <c r="FQ744" s="43"/>
      <c r="FR744" s="43"/>
      <c r="FS744" s="43"/>
      <c r="FT744" s="115"/>
      <c r="FW744" s="50"/>
      <c r="FX744" s="115"/>
      <c r="FY744" s="222"/>
      <c r="FZ744" s="223"/>
      <c r="GD744" s="221"/>
      <c r="GG744" s="50"/>
      <c r="GH744" s="115"/>
      <c r="GI744" s="43"/>
      <c r="GJ744" s="43"/>
      <c r="GK744" s="43"/>
      <c r="GL744" s="115"/>
      <c r="GO744" s="50"/>
      <c r="GP744" s="115"/>
      <c r="GQ744" s="222"/>
    </row>
    <row r="745">
      <c r="A745" s="218"/>
      <c r="B745" s="219"/>
      <c r="C745" s="15"/>
      <c r="D745" s="15"/>
      <c r="E745" s="15"/>
      <c r="F745" s="71"/>
      <c r="G745" s="15"/>
      <c r="H745" s="15"/>
      <c r="I745" s="28"/>
      <c r="J745" s="71"/>
      <c r="K745" s="35"/>
      <c r="L745" s="35"/>
      <c r="M745" s="35"/>
      <c r="N745" s="71"/>
      <c r="O745" s="15"/>
      <c r="P745" s="15"/>
      <c r="Q745" s="28"/>
      <c r="R745" s="71"/>
      <c r="S745" s="173"/>
      <c r="T745" s="219"/>
      <c r="U745" s="15"/>
      <c r="V745" s="15"/>
      <c r="W745" s="15"/>
      <c r="X745" s="165"/>
      <c r="Y745" s="15"/>
      <c r="Z745" s="15"/>
      <c r="AA745" s="28"/>
      <c r="AB745" s="71"/>
      <c r="AC745" s="35"/>
      <c r="AD745" s="35"/>
      <c r="AE745" s="35"/>
      <c r="AF745" s="71"/>
      <c r="AG745" s="15"/>
      <c r="AH745" s="15"/>
      <c r="AI745" s="15"/>
      <c r="AJ745" s="71"/>
      <c r="AK745" s="173"/>
      <c r="AL745" s="219"/>
      <c r="AM745" s="15"/>
      <c r="AN745" s="15"/>
      <c r="AO745" s="15"/>
      <c r="AP745" s="165"/>
      <c r="AQ745" s="15"/>
      <c r="AR745" s="15"/>
      <c r="AS745" s="28"/>
      <c r="AT745" s="71"/>
      <c r="AU745" s="35"/>
      <c r="AV745" s="35"/>
      <c r="AW745" s="35"/>
      <c r="AX745" s="71"/>
      <c r="AY745" s="15"/>
      <c r="AZ745" s="15"/>
      <c r="BA745" s="28"/>
      <c r="BB745" s="71"/>
      <c r="BC745" s="173"/>
      <c r="BD745" s="220"/>
      <c r="BH745" s="221"/>
      <c r="BK745" s="50"/>
      <c r="BL745" s="115"/>
      <c r="BM745" s="43"/>
      <c r="BN745" s="43"/>
      <c r="BO745" s="43"/>
      <c r="BP745" s="115"/>
      <c r="BS745" s="50"/>
      <c r="BT745" s="115"/>
      <c r="BU745" s="222"/>
      <c r="BV745" s="223"/>
      <c r="BZ745" s="221"/>
      <c r="CC745" s="50"/>
      <c r="CD745" s="115"/>
      <c r="CE745" s="43"/>
      <c r="CF745" s="43"/>
      <c r="CG745" s="43"/>
      <c r="CH745" s="115"/>
      <c r="CK745" s="50"/>
      <c r="CL745" s="115"/>
      <c r="CM745" s="222"/>
      <c r="CN745" s="223"/>
      <c r="CR745" s="221"/>
      <c r="CU745" s="50"/>
      <c r="CV745" s="115"/>
      <c r="CW745" s="43"/>
      <c r="CX745" s="43"/>
      <c r="CY745" s="43"/>
      <c r="CZ745" s="115"/>
      <c r="DC745" s="50"/>
      <c r="DD745" s="115"/>
      <c r="DE745" s="222"/>
      <c r="DF745" s="223"/>
      <c r="DJ745" s="221"/>
      <c r="DM745" s="50"/>
      <c r="DN745" s="115"/>
      <c r="DO745" s="43"/>
      <c r="DP745" s="43"/>
      <c r="DQ745" s="43"/>
      <c r="DR745" s="115"/>
      <c r="DU745" s="50"/>
      <c r="DV745" s="115"/>
      <c r="DW745" s="222"/>
      <c r="DX745" s="223"/>
      <c r="EB745" s="221"/>
      <c r="EE745" s="50"/>
      <c r="EF745" s="115"/>
      <c r="EG745" s="43"/>
      <c r="EH745" s="43"/>
      <c r="EI745" s="43"/>
      <c r="EJ745" s="115"/>
      <c r="EM745" s="50"/>
      <c r="EN745" s="115"/>
      <c r="EO745" s="222"/>
      <c r="EP745" s="223"/>
      <c r="ET745" s="221"/>
      <c r="EW745" s="50"/>
      <c r="EX745" s="115"/>
      <c r="EY745" s="43"/>
      <c r="EZ745" s="43"/>
      <c r="FA745" s="43"/>
      <c r="FB745" s="115"/>
      <c r="FE745" s="50"/>
      <c r="FF745" s="115"/>
      <c r="FG745" s="222"/>
      <c r="FH745" s="223"/>
      <c r="FL745" s="221"/>
      <c r="FO745" s="50"/>
      <c r="FP745" s="115"/>
      <c r="FQ745" s="43"/>
      <c r="FR745" s="43"/>
      <c r="FS745" s="43"/>
      <c r="FT745" s="115"/>
      <c r="FW745" s="50"/>
      <c r="FX745" s="115"/>
      <c r="FY745" s="222"/>
      <c r="FZ745" s="223"/>
      <c r="GD745" s="221"/>
      <c r="GG745" s="50"/>
      <c r="GH745" s="115"/>
      <c r="GI745" s="43"/>
      <c r="GJ745" s="43"/>
      <c r="GK745" s="43"/>
      <c r="GL745" s="115"/>
      <c r="GO745" s="50"/>
      <c r="GP745" s="115"/>
      <c r="GQ745" s="222"/>
    </row>
    <row r="746">
      <c r="A746" s="218"/>
      <c r="B746" s="219"/>
      <c r="C746" s="15"/>
      <c r="D746" s="15"/>
      <c r="E746" s="15"/>
      <c r="F746" s="71"/>
      <c r="G746" s="15"/>
      <c r="H746" s="15"/>
      <c r="I746" s="28"/>
      <c r="J746" s="71"/>
      <c r="K746" s="35"/>
      <c r="L746" s="35"/>
      <c r="M746" s="35"/>
      <c r="N746" s="71"/>
      <c r="O746" s="15"/>
      <c r="P746" s="15"/>
      <c r="Q746" s="28"/>
      <c r="R746" s="71"/>
      <c r="S746" s="173"/>
      <c r="T746" s="219"/>
      <c r="U746" s="15"/>
      <c r="V746" s="15"/>
      <c r="W746" s="15"/>
      <c r="X746" s="165"/>
      <c r="Y746" s="15"/>
      <c r="Z746" s="15"/>
      <c r="AA746" s="28"/>
      <c r="AB746" s="71"/>
      <c r="AC746" s="35"/>
      <c r="AD746" s="35"/>
      <c r="AE746" s="35"/>
      <c r="AF746" s="71"/>
      <c r="AG746" s="15"/>
      <c r="AH746" s="15"/>
      <c r="AI746" s="15"/>
      <c r="AJ746" s="71"/>
      <c r="AK746" s="173"/>
      <c r="AL746" s="219"/>
      <c r="AM746" s="15"/>
      <c r="AN746" s="15"/>
      <c r="AO746" s="15"/>
      <c r="AP746" s="165"/>
      <c r="AQ746" s="15"/>
      <c r="AR746" s="15"/>
      <c r="AS746" s="28"/>
      <c r="AT746" s="71"/>
      <c r="AU746" s="35"/>
      <c r="AV746" s="35"/>
      <c r="AW746" s="35"/>
      <c r="AX746" s="71"/>
      <c r="AY746" s="15"/>
      <c r="AZ746" s="15"/>
      <c r="BA746" s="28"/>
      <c r="BB746" s="71"/>
      <c r="BC746" s="173"/>
      <c r="BD746" s="220"/>
      <c r="BH746" s="221"/>
      <c r="BK746" s="50"/>
      <c r="BL746" s="115"/>
      <c r="BM746" s="43"/>
      <c r="BN746" s="43"/>
      <c r="BO746" s="43"/>
      <c r="BP746" s="115"/>
      <c r="BS746" s="50"/>
      <c r="BT746" s="115"/>
      <c r="BU746" s="222"/>
      <c r="BV746" s="223"/>
      <c r="BZ746" s="221"/>
      <c r="CC746" s="50"/>
      <c r="CD746" s="115"/>
      <c r="CE746" s="43"/>
      <c r="CF746" s="43"/>
      <c r="CG746" s="43"/>
      <c r="CH746" s="115"/>
      <c r="CK746" s="50"/>
      <c r="CL746" s="115"/>
      <c r="CM746" s="222"/>
      <c r="CN746" s="223"/>
      <c r="CR746" s="221"/>
      <c r="CU746" s="50"/>
      <c r="CV746" s="115"/>
      <c r="CW746" s="43"/>
      <c r="CX746" s="43"/>
      <c r="CY746" s="43"/>
      <c r="CZ746" s="115"/>
      <c r="DC746" s="50"/>
      <c r="DD746" s="115"/>
      <c r="DE746" s="222"/>
      <c r="DF746" s="223"/>
      <c r="DJ746" s="221"/>
      <c r="DM746" s="50"/>
      <c r="DN746" s="115"/>
      <c r="DO746" s="43"/>
      <c r="DP746" s="43"/>
      <c r="DQ746" s="43"/>
      <c r="DR746" s="115"/>
      <c r="DU746" s="50"/>
      <c r="DV746" s="115"/>
      <c r="DW746" s="222"/>
      <c r="DX746" s="223"/>
      <c r="EB746" s="221"/>
      <c r="EE746" s="50"/>
      <c r="EF746" s="115"/>
      <c r="EG746" s="43"/>
      <c r="EH746" s="43"/>
      <c r="EI746" s="43"/>
      <c r="EJ746" s="115"/>
      <c r="EM746" s="50"/>
      <c r="EN746" s="115"/>
      <c r="EO746" s="222"/>
      <c r="EP746" s="223"/>
      <c r="ET746" s="221"/>
      <c r="EW746" s="50"/>
      <c r="EX746" s="115"/>
      <c r="EY746" s="43"/>
      <c r="EZ746" s="43"/>
      <c r="FA746" s="43"/>
      <c r="FB746" s="115"/>
      <c r="FE746" s="50"/>
      <c r="FF746" s="115"/>
      <c r="FG746" s="222"/>
      <c r="FH746" s="223"/>
      <c r="FL746" s="221"/>
      <c r="FO746" s="50"/>
      <c r="FP746" s="115"/>
      <c r="FQ746" s="43"/>
      <c r="FR746" s="43"/>
      <c r="FS746" s="43"/>
      <c r="FT746" s="115"/>
      <c r="FW746" s="50"/>
      <c r="FX746" s="115"/>
      <c r="FY746" s="222"/>
      <c r="FZ746" s="223"/>
      <c r="GD746" s="221"/>
      <c r="GG746" s="50"/>
      <c r="GH746" s="115"/>
      <c r="GI746" s="43"/>
      <c r="GJ746" s="43"/>
      <c r="GK746" s="43"/>
      <c r="GL746" s="115"/>
      <c r="GO746" s="50"/>
      <c r="GP746" s="115"/>
      <c r="GQ746" s="222"/>
    </row>
    <row r="747">
      <c r="A747" s="218"/>
      <c r="B747" s="219"/>
      <c r="C747" s="15"/>
      <c r="D747" s="15"/>
      <c r="E747" s="15"/>
      <c r="F747" s="71"/>
      <c r="G747" s="15"/>
      <c r="H747" s="15"/>
      <c r="I747" s="28"/>
      <c r="J747" s="71"/>
      <c r="K747" s="35"/>
      <c r="L747" s="35"/>
      <c r="M747" s="35"/>
      <c r="N747" s="71"/>
      <c r="O747" s="15"/>
      <c r="P747" s="15"/>
      <c r="Q747" s="28"/>
      <c r="R747" s="71"/>
      <c r="S747" s="173"/>
      <c r="T747" s="219"/>
      <c r="U747" s="15"/>
      <c r="V747" s="15"/>
      <c r="W747" s="15"/>
      <c r="X747" s="165"/>
      <c r="Y747" s="15"/>
      <c r="Z747" s="15"/>
      <c r="AA747" s="28"/>
      <c r="AB747" s="71"/>
      <c r="AC747" s="35"/>
      <c r="AD747" s="35"/>
      <c r="AE747" s="35"/>
      <c r="AF747" s="71"/>
      <c r="AG747" s="15"/>
      <c r="AH747" s="15"/>
      <c r="AI747" s="15"/>
      <c r="AJ747" s="71"/>
      <c r="AK747" s="173"/>
      <c r="AL747" s="219"/>
      <c r="AM747" s="15"/>
      <c r="AN747" s="15"/>
      <c r="AO747" s="15"/>
      <c r="AP747" s="165"/>
      <c r="AQ747" s="15"/>
      <c r="AR747" s="15"/>
      <c r="AS747" s="28"/>
      <c r="AT747" s="71"/>
      <c r="AU747" s="35"/>
      <c r="AV747" s="35"/>
      <c r="AW747" s="35"/>
      <c r="AX747" s="71"/>
      <c r="AY747" s="15"/>
      <c r="AZ747" s="15"/>
      <c r="BA747" s="28"/>
      <c r="BB747" s="71"/>
      <c r="BC747" s="173"/>
      <c r="BD747" s="220"/>
      <c r="BH747" s="221"/>
      <c r="BK747" s="50"/>
      <c r="BL747" s="115"/>
      <c r="BM747" s="43"/>
      <c r="BN747" s="43"/>
      <c r="BO747" s="43"/>
      <c r="BP747" s="115"/>
      <c r="BS747" s="50"/>
      <c r="BT747" s="115"/>
      <c r="BU747" s="222"/>
      <c r="BV747" s="223"/>
      <c r="BZ747" s="221"/>
      <c r="CC747" s="50"/>
      <c r="CD747" s="115"/>
      <c r="CE747" s="43"/>
      <c r="CF747" s="43"/>
      <c r="CG747" s="43"/>
      <c r="CH747" s="115"/>
      <c r="CK747" s="50"/>
      <c r="CL747" s="115"/>
      <c r="CM747" s="222"/>
      <c r="CN747" s="223"/>
      <c r="CR747" s="221"/>
      <c r="CU747" s="50"/>
      <c r="CV747" s="115"/>
      <c r="CW747" s="43"/>
      <c r="CX747" s="43"/>
      <c r="CY747" s="43"/>
      <c r="CZ747" s="115"/>
      <c r="DC747" s="50"/>
      <c r="DD747" s="115"/>
      <c r="DE747" s="222"/>
      <c r="DF747" s="223"/>
      <c r="DJ747" s="221"/>
      <c r="DM747" s="50"/>
      <c r="DN747" s="115"/>
      <c r="DO747" s="43"/>
      <c r="DP747" s="43"/>
      <c r="DQ747" s="43"/>
      <c r="DR747" s="115"/>
      <c r="DU747" s="50"/>
      <c r="DV747" s="115"/>
      <c r="DW747" s="222"/>
      <c r="DX747" s="223"/>
      <c r="EB747" s="221"/>
      <c r="EE747" s="50"/>
      <c r="EF747" s="115"/>
      <c r="EG747" s="43"/>
      <c r="EH747" s="43"/>
      <c r="EI747" s="43"/>
      <c r="EJ747" s="115"/>
      <c r="EM747" s="50"/>
      <c r="EN747" s="115"/>
      <c r="EO747" s="222"/>
      <c r="EP747" s="223"/>
      <c r="ET747" s="221"/>
      <c r="EW747" s="50"/>
      <c r="EX747" s="115"/>
      <c r="EY747" s="43"/>
      <c r="EZ747" s="43"/>
      <c r="FA747" s="43"/>
      <c r="FB747" s="115"/>
      <c r="FE747" s="50"/>
      <c r="FF747" s="115"/>
      <c r="FG747" s="222"/>
      <c r="FH747" s="223"/>
      <c r="FL747" s="221"/>
      <c r="FO747" s="50"/>
      <c r="FP747" s="115"/>
      <c r="FQ747" s="43"/>
      <c r="FR747" s="43"/>
      <c r="FS747" s="43"/>
      <c r="FT747" s="115"/>
      <c r="FW747" s="50"/>
      <c r="FX747" s="115"/>
      <c r="FY747" s="222"/>
      <c r="FZ747" s="223"/>
      <c r="GD747" s="221"/>
      <c r="GG747" s="50"/>
      <c r="GH747" s="115"/>
      <c r="GI747" s="43"/>
      <c r="GJ747" s="43"/>
      <c r="GK747" s="43"/>
      <c r="GL747" s="115"/>
      <c r="GO747" s="50"/>
      <c r="GP747" s="115"/>
      <c r="GQ747" s="222"/>
    </row>
    <row r="748">
      <c r="A748" s="218"/>
      <c r="B748" s="219"/>
      <c r="C748" s="15"/>
      <c r="D748" s="15"/>
      <c r="E748" s="15"/>
      <c r="F748" s="71"/>
      <c r="G748" s="15"/>
      <c r="H748" s="15"/>
      <c r="I748" s="28"/>
      <c r="J748" s="71"/>
      <c r="K748" s="35"/>
      <c r="L748" s="35"/>
      <c r="M748" s="35"/>
      <c r="N748" s="71"/>
      <c r="O748" s="15"/>
      <c r="P748" s="15"/>
      <c r="Q748" s="28"/>
      <c r="R748" s="71"/>
      <c r="S748" s="173"/>
      <c r="T748" s="219"/>
      <c r="U748" s="15"/>
      <c r="V748" s="15"/>
      <c r="W748" s="15"/>
      <c r="X748" s="165"/>
      <c r="Y748" s="15"/>
      <c r="Z748" s="15"/>
      <c r="AA748" s="28"/>
      <c r="AB748" s="71"/>
      <c r="AC748" s="35"/>
      <c r="AD748" s="35"/>
      <c r="AE748" s="35"/>
      <c r="AF748" s="71"/>
      <c r="AG748" s="15"/>
      <c r="AH748" s="15"/>
      <c r="AI748" s="15"/>
      <c r="AJ748" s="71"/>
      <c r="AK748" s="173"/>
      <c r="AL748" s="219"/>
      <c r="AM748" s="15"/>
      <c r="AN748" s="15"/>
      <c r="AO748" s="15"/>
      <c r="AP748" s="165"/>
      <c r="AQ748" s="15"/>
      <c r="AR748" s="15"/>
      <c r="AS748" s="28"/>
      <c r="AT748" s="71"/>
      <c r="AU748" s="35"/>
      <c r="AV748" s="35"/>
      <c r="AW748" s="35"/>
      <c r="AX748" s="71"/>
      <c r="AY748" s="15"/>
      <c r="AZ748" s="15"/>
      <c r="BA748" s="28"/>
      <c r="BB748" s="71"/>
      <c r="BC748" s="173"/>
      <c r="BD748" s="220"/>
      <c r="BH748" s="221"/>
      <c r="BK748" s="50"/>
      <c r="BL748" s="115"/>
      <c r="BM748" s="43"/>
      <c r="BN748" s="43"/>
      <c r="BO748" s="43"/>
      <c r="BP748" s="115"/>
      <c r="BS748" s="50"/>
      <c r="BT748" s="115"/>
      <c r="BU748" s="222"/>
      <c r="BV748" s="223"/>
      <c r="BZ748" s="221"/>
      <c r="CC748" s="50"/>
      <c r="CD748" s="115"/>
      <c r="CE748" s="43"/>
      <c r="CF748" s="43"/>
      <c r="CG748" s="43"/>
      <c r="CH748" s="115"/>
      <c r="CK748" s="50"/>
      <c r="CL748" s="115"/>
      <c r="CM748" s="222"/>
      <c r="CN748" s="223"/>
      <c r="CR748" s="221"/>
      <c r="CU748" s="50"/>
      <c r="CV748" s="115"/>
      <c r="CW748" s="43"/>
      <c r="CX748" s="43"/>
      <c r="CY748" s="43"/>
      <c r="CZ748" s="115"/>
      <c r="DC748" s="50"/>
      <c r="DD748" s="115"/>
      <c r="DE748" s="222"/>
      <c r="DF748" s="223"/>
      <c r="DJ748" s="221"/>
      <c r="DM748" s="50"/>
      <c r="DN748" s="115"/>
      <c r="DO748" s="43"/>
      <c r="DP748" s="43"/>
      <c r="DQ748" s="43"/>
      <c r="DR748" s="115"/>
      <c r="DU748" s="50"/>
      <c r="DV748" s="115"/>
      <c r="DW748" s="222"/>
      <c r="DX748" s="223"/>
      <c r="EB748" s="221"/>
      <c r="EE748" s="50"/>
      <c r="EF748" s="115"/>
      <c r="EG748" s="43"/>
      <c r="EH748" s="43"/>
      <c r="EI748" s="43"/>
      <c r="EJ748" s="115"/>
      <c r="EM748" s="50"/>
      <c r="EN748" s="115"/>
      <c r="EO748" s="222"/>
      <c r="EP748" s="223"/>
      <c r="ET748" s="221"/>
      <c r="EW748" s="50"/>
      <c r="EX748" s="115"/>
      <c r="EY748" s="43"/>
      <c r="EZ748" s="43"/>
      <c r="FA748" s="43"/>
      <c r="FB748" s="115"/>
      <c r="FE748" s="50"/>
      <c r="FF748" s="115"/>
      <c r="FG748" s="222"/>
      <c r="FH748" s="223"/>
      <c r="FL748" s="221"/>
      <c r="FO748" s="50"/>
      <c r="FP748" s="115"/>
      <c r="FQ748" s="43"/>
      <c r="FR748" s="43"/>
      <c r="FS748" s="43"/>
      <c r="FT748" s="115"/>
      <c r="FW748" s="50"/>
      <c r="FX748" s="115"/>
      <c r="FY748" s="222"/>
      <c r="FZ748" s="223"/>
      <c r="GD748" s="221"/>
      <c r="GG748" s="50"/>
      <c r="GH748" s="115"/>
      <c r="GI748" s="43"/>
      <c r="GJ748" s="43"/>
      <c r="GK748" s="43"/>
      <c r="GL748" s="115"/>
      <c r="GO748" s="50"/>
      <c r="GP748" s="115"/>
      <c r="GQ748" s="222"/>
    </row>
    <row r="749">
      <c r="A749" s="218"/>
      <c r="B749" s="219"/>
      <c r="C749" s="15"/>
      <c r="D749" s="15"/>
      <c r="E749" s="15"/>
      <c r="F749" s="71"/>
      <c r="G749" s="15"/>
      <c r="H749" s="15"/>
      <c r="I749" s="28"/>
      <c r="J749" s="71"/>
      <c r="K749" s="35"/>
      <c r="L749" s="35"/>
      <c r="M749" s="35"/>
      <c r="N749" s="71"/>
      <c r="O749" s="15"/>
      <c r="P749" s="15"/>
      <c r="Q749" s="28"/>
      <c r="R749" s="71"/>
      <c r="S749" s="173"/>
      <c r="T749" s="219"/>
      <c r="U749" s="15"/>
      <c r="V749" s="15"/>
      <c r="W749" s="15"/>
      <c r="X749" s="165"/>
      <c r="Y749" s="15"/>
      <c r="Z749" s="15"/>
      <c r="AA749" s="28"/>
      <c r="AB749" s="71"/>
      <c r="AC749" s="35"/>
      <c r="AD749" s="35"/>
      <c r="AE749" s="35"/>
      <c r="AF749" s="71"/>
      <c r="AG749" s="15"/>
      <c r="AH749" s="15"/>
      <c r="AI749" s="15"/>
      <c r="AJ749" s="71"/>
      <c r="AK749" s="173"/>
      <c r="AL749" s="219"/>
      <c r="AM749" s="15"/>
      <c r="AN749" s="15"/>
      <c r="AO749" s="15"/>
      <c r="AP749" s="165"/>
      <c r="AQ749" s="15"/>
      <c r="AR749" s="15"/>
      <c r="AS749" s="28"/>
      <c r="AT749" s="71"/>
      <c r="AU749" s="35"/>
      <c r="AV749" s="35"/>
      <c r="AW749" s="35"/>
      <c r="AX749" s="71"/>
      <c r="AY749" s="15"/>
      <c r="AZ749" s="15"/>
      <c r="BA749" s="28"/>
      <c r="BB749" s="71"/>
      <c r="BC749" s="173"/>
      <c r="BD749" s="220"/>
      <c r="BH749" s="221"/>
      <c r="BK749" s="50"/>
      <c r="BL749" s="115"/>
      <c r="BM749" s="43"/>
      <c r="BN749" s="43"/>
      <c r="BO749" s="43"/>
      <c r="BP749" s="115"/>
      <c r="BS749" s="50"/>
      <c r="BT749" s="115"/>
      <c r="BU749" s="222"/>
      <c r="BV749" s="223"/>
      <c r="BZ749" s="221"/>
      <c r="CC749" s="50"/>
      <c r="CD749" s="115"/>
      <c r="CE749" s="43"/>
      <c r="CF749" s="43"/>
      <c r="CG749" s="43"/>
      <c r="CH749" s="115"/>
      <c r="CK749" s="50"/>
      <c r="CL749" s="115"/>
      <c r="CM749" s="222"/>
      <c r="CN749" s="223"/>
      <c r="CR749" s="221"/>
      <c r="CU749" s="50"/>
      <c r="CV749" s="115"/>
      <c r="CW749" s="43"/>
      <c r="CX749" s="43"/>
      <c r="CY749" s="43"/>
      <c r="CZ749" s="115"/>
      <c r="DC749" s="50"/>
      <c r="DD749" s="115"/>
      <c r="DE749" s="222"/>
      <c r="DF749" s="223"/>
      <c r="DJ749" s="221"/>
      <c r="DM749" s="50"/>
      <c r="DN749" s="115"/>
      <c r="DO749" s="43"/>
      <c r="DP749" s="43"/>
      <c r="DQ749" s="43"/>
      <c r="DR749" s="115"/>
      <c r="DU749" s="50"/>
      <c r="DV749" s="115"/>
      <c r="DW749" s="222"/>
      <c r="DX749" s="223"/>
      <c r="EB749" s="221"/>
      <c r="EE749" s="50"/>
      <c r="EF749" s="115"/>
      <c r="EG749" s="43"/>
      <c r="EH749" s="43"/>
      <c r="EI749" s="43"/>
      <c r="EJ749" s="115"/>
      <c r="EM749" s="50"/>
      <c r="EN749" s="115"/>
      <c r="EO749" s="222"/>
      <c r="EP749" s="223"/>
      <c r="ET749" s="221"/>
      <c r="EW749" s="50"/>
      <c r="EX749" s="115"/>
      <c r="EY749" s="43"/>
      <c r="EZ749" s="43"/>
      <c r="FA749" s="43"/>
      <c r="FB749" s="115"/>
      <c r="FE749" s="50"/>
      <c r="FF749" s="115"/>
      <c r="FG749" s="222"/>
      <c r="FH749" s="223"/>
      <c r="FL749" s="221"/>
      <c r="FO749" s="50"/>
      <c r="FP749" s="115"/>
      <c r="FQ749" s="43"/>
      <c r="FR749" s="43"/>
      <c r="FS749" s="43"/>
      <c r="FT749" s="115"/>
      <c r="FW749" s="50"/>
      <c r="FX749" s="115"/>
      <c r="FY749" s="222"/>
      <c r="FZ749" s="223"/>
      <c r="GD749" s="221"/>
      <c r="GG749" s="50"/>
      <c r="GH749" s="115"/>
      <c r="GI749" s="43"/>
      <c r="GJ749" s="43"/>
      <c r="GK749" s="43"/>
      <c r="GL749" s="115"/>
      <c r="GO749" s="50"/>
      <c r="GP749" s="115"/>
      <c r="GQ749" s="222"/>
    </row>
    <row r="750">
      <c r="A750" s="218"/>
      <c r="B750" s="219"/>
      <c r="C750" s="15"/>
      <c r="D750" s="15"/>
      <c r="E750" s="15"/>
      <c r="F750" s="71"/>
      <c r="G750" s="15"/>
      <c r="H750" s="15"/>
      <c r="I750" s="28"/>
      <c r="J750" s="71"/>
      <c r="K750" s="35"/>
      <c r="L750" s="35"/>
      <c r="M750" s="35"/>
      <c r="N750" s="71"/>
      <c r="O750" s="15"/>
      <c r="P750" s="15"/>
      <c r="Q750" s="28"/>
      <c r="R750" s="71"/>
      <c r="S750" s="173"/>
      <c r="T750" s="219"/>
      <c r="U750" s="15"/>
      <c r="V750" s="15"/>
      <c r="W750" s="15"/>
      <c r="X750" s="165"/>
      <c r="Y750" s="15"/>
      <c r="Z750" s="15"/>
      <c r="AA750" s="28"/>
      <c r="AB750" s="71"/>
      <c r="AC750" s="35"/>
      <c r="AD750" s="35"/>
      <c r="AE750" s="35"/>
      <c r="AF750" s="71"/>
      <c r="AG750" s="15"/>
      <c r="AH750" s="15"/>
      <c r="AI750" s="15"/>
      <c r="AJ750" s="71"/>
      <c r="AK750" s="173"/>
      <c r="AL750" s="219"/>
      <c r="AM750" s="15"/>
      <c r="AN750" s="15"/>
      <c r="AO750" s="15"/>
      <c r="AP750" s="165"/>
      <c r="AQ750" s="15"/>
      <c r="AR750" s="15"/>
      <c r="AS750" s="28"/>
      <c r="AT750" s="71"/>
      <c r="AU750" s="35"/>
      <c r="AV750" s="35"/>
      <c r="AW750" s="35"/>
      <c r="AX750" s="71"/>
      <c r="AY750" s="15"/>
      <c r="AZ750" s="15"/>
      <c r="BA750" s="28"/>
      <c r="BB750" s="71"/>
      <c r="BC750" s="173"/>
      <c r="BD750" s="220"/>
      <c r="BH750" s="221"/>
      <c r="BK750" s="50"/>
      <c r="BL750" s="115"/>
      <c r="BM750" s="43"/>
      <c r="BN750" s="43"/>
      <c r="BO750" s="43"/>
      <c r="BP750" s="115"/>
      <c r="BS750" s="50"/>
      <c r="BT750" s="115"/>
      <c r="BU750" s="222"/>
      <c r="BV750" s="223"/>
      <c r="BZ750" s="221"/>
      <c r="CC750" s="50"/>
      <c r="CD750" s="115"/>
      <c r="CE750" s="43"/>
      <c r="CF750" s="43"/>
      <c r="CG750" s="43"/>
      <c r="CH750" s="115"/>
      <c r="CK750" s="50"/>
      <c r="CL750" s="115"/>
      <c r="CM750" s="222"/>
      <c r="CN750" s="223"/>
      <c r="CR750" s="221"/>
      <c r="CU750" s="50"/>
      <c r="CV750" s="115"/>
      <c r="CW750" s="43"/>
      <c r="CX750" s="43"/>
      <c r="CY750" s="43"/>
      <c r="CZ750" s="115"/>
      <c r="DC750" s="50"/>
      <c r="DD750" s="115"/>
      <c r="DE750" s="222"/>
      <c r="DF750" s="223"/>
      <c r="DJ750" s="221"/>
      <c r="DM750" s="50"/>
      <c r="DN750" s="115"/>
      <c r="DO750" s="43"/>
      <c r="DP750" s="43"/>
      <c r="DQ750" s="43"/>
      <c r="DR750" s="115"/>
      <c r="DU750" s="50"/>
      <c r="DV750" s="115"/>
      <c r="DW750" s="222"/>
      <c r="DX750" s="223"/>
      <c r="EB750" s="221"/>
      <c r="EE750" s="50"/>
      <c r="EF750" s="115"/>
      <c r="EG750" s="43"/>
      <c r="EH750" s="43"/>
      <c r="EI750" s="43"/>
      <c r="EJ750" s="115"/>
      <c r="EM750" s="50"/>
      <c r="EN750" s="115"/>
      <c r="EO750" s="222"/>
      <c r="EP750" s="223"/>
      <c r="ET750" s="221"/>
      <c r="EW750" s="50"/>
      <c r="EX750" s="115"/>
      <c r="EY750" s="43"/>
      <c r="EZ750" s="43"/>
      <c r="FA750" s="43"/>
      <c r="FB750" s="115"/>
      <c r="FE750" s="50"/>
      <c r="FF750" s="115"/>
      <c r="FG750" s="222"/>
      <c r="FH750" s="223"/>
      <c r="FL750" s="221"/>
      <c r="FO750" s="50"/>
      <c r="FP750" s="115"/>
      <c r="FQ750" s="43"/>
      <c r="FR750" s="43"/>
      <c r="FS750" s="43"/>
      <c r="FT750" s="115"/>
      <c r="FW750" s="50"/>
      <c r="FX750" s="115"/>
      <c r="FY750" s="222"/>
      <c r="FZ750" s="223"/>
      <c r="GD750" s="221"/>
      <c r="GG750" s="50"/>
      <c r="GH750" s="115"/>
      <c r="GI750" s="43"/>
      <c r="GJ750" s="43"/>
      <c r="GK750" s="43"/>
      <c r="GL750" s="115"/>
      <c r="GO750" s="50"/>
      <c r="GP750" s="115"/>
      <c r="GQ750" s="222"/>
    </row>
    <row r="751">
      <c r="A751" s="218"/>
      <c r="B751" s="219"/>
      <c r="C751" s="15"/>
      <c r="D751" s="15"/>
      <c r="E751" s="15"/>
      <c r="F751" s="71"/>
      <c r="G751" s="15"/>
      <c r="H751" s="15"/>
      <c r="I751" s="28"/>
      <c r="J751" s="71"/>
      <c r="K751" s="35"/>
      <c r="L751" s="35"/>
      <c r="M751" s="35"/>
      <c r="N751" s="71"/>
      <c r="O751" s="15"/>
      <c r="P751" s="15"/>
      <c r="Q751" s="28"/>
      <c r="R751" s="71"/>
      <c r="S751" s="173"/>
      <c r="T751" s="219"/>
      <c r="U751" s="15"/>
      <c r="V751" s="15"/>
      <c r="W751" s="15"/>
      <c r="X751" s="165"/>
      <c r="Y751" s="15"/>
      <c r="Z751" s="15"/>
      <c r="AA751" s="28"/>
      <c r="AB751" s="71"/>
      <c r="AC751" s="35"/>
      <c r="AD751" s="35"/>
      <c r="AE751" s="35"/>
      <c r="AF751" s="71"/>
      <c r="AG751" s="15"/>
      <c r="AH751" s="15"/>
      <c r="AI751" s="15"/>
      <c r="AJ751" s="71"/>
      <c r="AK751" s="173"/>
      <c r="AL751" s="219"/>
      <c r="AM751" s="15"/>
      <c r="AN751" s="15"/>
      <c r="AO751" s="15"/>
      <c r="AP751" s="165"/>
      <c r="AQ751" s="15"/>
      <c r="AR751" s="15"/>
      <c r="AS751" s="28"/>
      <c r="AT751" s="71"/>
      <c r="AU751" s="35"/>
      <c r="AV751" s="35"/>
      <c r="AW751" s="35"/>
      <c r="AX751" s="71"/>
      <c r="AY751" s="15"/>
      <c r="AZ751" s="15"/>
      <c r="BA751" s="28"/>
      <c r="BB751" s="71"/>
      <c r="BC751" s="173"/>
      <c r="BD751" s="220"/>
      <c r="BH751" s="221"/>
      <c r="BK751" s="50"/>
      <c r="BL751" s="115"/>
      <c r="BM751" s="43"/>
      <c r="BN751" s="43"/>
      <c r="BO751" s="43"/>
      <c r="BP751" s="115"/>
      <c r="BS751" s="50"/>
      <c r="BT751" s="115"/>
      <c r="BU751" s="222"/>
      <c r="BV751" s="223"/>
      <c r="BZ751" s="221"/>
      <c r="CC751" s="50"/>
      <c r="CD751" s="115"/>
      <c r="CE751" s="43"/>
      <c r="CF751" s="43"/>
      <c r="CG751" s="43"/>
      <c r="CH751" s="115"/>
      <c r="CK751" s="50"/>
      <c r="CL751" s="115"/>
      <c r="CM751" s="222"/>
      <c r="CN751" s="223"/>
      <c r="CR751" s="221"/>
      <c r="CU751" s="50"/>
      <c r="CV751" s="115"/>
      <c r="CW751" s="43"/>
      <c r="CX751" s="43"/>
      <c r="CY751" s="43"/>
      <c r="CZ751" s="115"/>
      <c r="DC751" s="50"/>
      <c r="DD751" s="115"/>
      <c r="DE751" s="222"/>
      <c r="DF751" s="223"/>
      <c r="DJ751" s="221"/>
      <c r="DM751" s="50"/>
      <c r="DN751" s="115"/>
      <c r="DO751" s="43"/>
      <c r="DP751" s="43"/>
      <c r="DQ751" s="43"/>
      <c r="DR751" s="115"/>
      <c r="DU751" s="50"/>
      <c r="DV751" s="115"/>
      <c r="DW751" s="222"/>
      <c r="DX751" s="223"/>
      <c r="EB751" s="221"/>
      <c r="EE751" s="50"/>
      <c r="EF751" s="115"/>
      <c r="EG751" s="43"/>
      <c r="EH751" s="43"/>
      <c r="EI751" s="43"/>
      <c r="EJ751" s="115"/>
      <c r="EM751" s="50"/>
      <c r="EN751" s="115"/>
      <c r="EO751" s="222"/>
      <c r="EP751" s="223"/>
      <c r="ET751" s="221"/>
      <c r="EW751" s="50"/>
      <c r="EX751" s="115"/>
      <c r="EY751" s="43"/>
      <c r="EZ751" s="43"/>
      <c r="FA751" s="43"/>
      <c r="FB751" s="115"/>
      <c r="FE751" s="50"/>
      <c r="FF751" s="115"/>
      <c r="FG751" s="222"/>
      <c r="FH751" s="223"/>
      <c r="FL751" s="221"/>
      <c r="FO751" s="50"/>
      <c r="FP751" s="115"/>
      <c r="FQ751" s="43"/>
      <c r="FR751" s="43"/>
      <c r="FS751" s="43"/>
      <c r="FT751" s="115"/>
      <c r="FW751" s="50"/>
      <c r="FX751" s="115"/>
      <c r="FY751" s="222"/>
      <c r="FZ751" s="223"/>
      <c r="GD751" s="221"/>
      <c r="GG751" s="50"/>
      <c r="GH751" s="115"/>
      <c r="GI751" s="43"/>
      <c r="GJ751" s="43"/>
      <c r="GK751" s="43"/>
      <c r="GL751" s="115"/>
      <c r="GO751" s="50"/>
      <c r="GP751" s="115"/>
      <c r="GQ751" s="222"/>
    </row>
    <row r="752">
      <c r="A752" s="218"/>
      <c r="B752" s="219"/>
      <c r="C752" s="15"/>
      <c r="D752" s="15"/>
      <c r="E752" s="15"/>
      <c r="F752" s="71"/>
      <c r="G752" s="15"/>
      <c r="H752" s="15"/>
      <c r="I752" s="28"/>
      <c r="J752" s="71"/>
      <c r="K752" s="35"/>
      <c r="L752" s="35"/>
      <c r="M752" s="35"/>
      <c r="N752" s="71"/>
      <c r="O752" s="15"/>
      <c r="P752" s="15"/>
      <c r="Q752" s="28"/>
      <c r="R752" s="71"/>
      <c r="S752" s="173"/>
      <c r="T752" s="219"/>
      <c r="U752" s="15"/>
      <c r="V752" s="15"/>
      <c r="W752" s="15"/>
      <c r="X752" s="165"/>
      <c r="Y752" s="15"/>
      <c r="Z752" s="15"/>
      <c r="AA752" s="28"/>
      <c r="AB752" s="71"/>
      <c r="AC752" s="35"/>
      <c r="AD752" s="35"/>
      <c r="AE752" s="35"/>
      <c r="AF752" s="71"/>
      <c r="AG752" s="15"/>
      <c r="AH752" s="15"/>
      <c r="AI752" s="15"/>
      <c r="AJ752" s="71"/>
      <c r="AK752" s="173"/>
      <c r="AL752" s="219"/>
      <c r="AM752" s="15"/>
      <c r="AN752" s="15"/>
      <c r="AO752" s="15"/>
      <c r="AP752" s="165"/>
      <c r="AQ752" s="15"/>
      <c r="AR752" s="15"/>
      <c r="AS752" s="28"/>
      <c r="AT752" s="71"/>
      <c r="AU752" s="35"/>
      <c r="AV752" s="35"/>
      <c r="AW752" s="35"/>
      <c r="AX752" s="71"/>
      <c r="AY752" s="15"/>
      <c r="AZ752" s="15"/>
      <c r="BA752" s="28"/>
      <c r="BB752" s="71"/>
      <c r="BC752" s="173"/>
      <c r="BD752" s="220"/>
      <c r="BH752" s="221"/>
      <c r="BK752" s="50"/>
      <c r="BL752" s="115"/>
      <c r="BM752" s="43"/>
      <c r="BN752" s="43"/>
      <c r="BO752" s="43"/>
      <c r="BP752" s="115"/>
      <c r="BS752" s="50"/>
      <c r="BT752" s="115"/>
      <c r="BU752" s="222"/>
      <c r="BV752" s="223"/>
      <c r="BZ752" s="221"/>
      <c r="CC752" s="50"/>
      <c r="CD752" s="115"/>
      <c r="CE752" s="43"/>
      <c r="CF752" s="43"/>
      <c r="CG752" s="43"/>
      <c r="CH752" s="115"/>
      <c r="CK752" s="50"/>
      <c r="CL752" s="115"/>
      <c r="CM752" s="222"/>
      <c r="CN752" s="223"/>
      <c r="CR752" s="221"/>
      <c r="CU752" s="50"/>
      <c r="CV752" s="115"/>
      <c r="CW752" s="43"/>
      <c r="CX752" s="43"/>
      <c r="CY752" s="43"/>
      <c r="CZ752" s="115"/>
      <c r="DC752" s="50"/>
      <c r="DD752" s="115"/>
      <c r="DE752" s="222"/>
      <c r="DF752" s="223"/>
      <c r="DJ752" s="221"/>
      <c r="DM752" s="50"/>
      <c r="DN752" s="115"/>
      <c r="DO752" s="43"/>
      <c r="DP752" s="43"/>
      <c r="DQ752" s="43"/>
      <c r="DR752" s="115"/>
      <c r="DU752" s="50"/>
      <c r="DV752" s="115"/>
      <c r="DW752" s="222"/>
      <c r="DX752" s="223"/>
      <c r="EB752" s="221"/>
      <c r="EE752" s="50"/>
      <c r="EF752" s="115"/>
      <c r="EG752" s="43"/>
      <c r="EH752" s="43"/>
      <c r="EI752" s="43"/>
      <c r="EJ752" s="115"/>
      <c r="EM752" s="50"/>
      <c r="EN752" s="115"/>
      <c r="EO752" s="222"/>
      <c r="EP752" s="223"/>
      <c r="ET752" s="221"/>
      <c r="EW752" s="50"/>
      <c r="EX752" s="115"/>
      <c r="EY752" s="43"/>
      <c r="EZ752" s="43"/>
      <c r="FA752" s="43"/>
      <c r="FB752" s="115"/>
      <c r="FE752" s="50"/>
      <c r="FF752" s="115"/>
      <c r="FG752" s="222"/>
      <c r="FH752" s="223"/>
      <c r="FL752" s="221"/>
      <c r="FO752" s="50"/>
      <c r="FP752" s="115"/>
      <c r="FQ752" s="43"/>
      <c r="FR752" s="43"/>
      <c r="FS752" s="43"/>
      <c r="FT752" s="115"/>
      <c r="FW752" s="50"/>
      <c r="FX752" s="115"/>
      <c r="FY752" s="222"/>
      <c r="FZ752" s="223"/>
      <c r="GD752" s="221"/>
      <c r="GG752" s="50"/>
      <c r="GH752" s="115"/>
      <c r="GI752" s="43"/>
      <c r="GJ752" s="43"/>
      <c r="GK752" s="43"/>
      <c r="GL752" s="115"/>
      <c r="GO752" s="50"/>
      <c r="GP752" s="115"/>
      <c r="GQ752" s="222"/>
    </row>
    <row r="753">
      <c r="A753" s="218"/>
      <c r="B753" s="219"/>
      <c r="C753" s="15"/>
      <c r="D753" s="15"/>
      <c r="E753" s="15"/>
      <c r="F753" s="71"/>
      <c r="G753" s="15"/>
      <c r="H753" s="15"/>
      <c r="I753" s="28"/>
      <c r="J753" s="71"/>
      <c r="K753" s="35"/>
      <c r="L753" s="35"/>
      <c r="M753" s="35"/>
      <c r="N753" s="71"/>
      <c r="O753" s="15"/>
      <c r="P753" s="15"/>
      <c r="Q753" s="28"/>
      <c r="R753" s="71"/>
      <c r="S753" s="173"/>
      <c r="T753" s="219"/>
      <c r="U753" s="15"/>
      <c r="V753" s="15"/>
      <c r="W753" s="15"/>
      <c r="X753" s="165"/>
      <c r="Y753" s="15"/>
      <c r="Z753" s="15"/>
      <c r="AA753" s="28"/>
      <c r="AB753" s="71"/>
      <c r="AC753" s="35"/>
      <c r="AD753" s="35"/>
      <c r="AE753" s="35"/>
      <c r="AF753" s="71"/>
      <c r="AG753" s="15"/>
      <c r="AH753" s="15"/>
      <c r="AI753" s="15"/>
      <c r="AJ753" s="71"/>
      <c r="AK753" s="173"/>
      <c r="AL753" s="219"/>
      <c r="AM753" s="15"/>
      <c r="AN753" s="15"/>
      <c r="AO753" s="15"/>
      <c r="AP753" s="165"/>
      <c r="AQ753" s="15"/>
      <c r="AR753" s="15"/>
      <c r="AS753" s="28"/>
      <c r="AT753" s="71"/>
      <c r="AU753" s="35"/>
      <c r="AV753" s="35"/>
      <c r="AW753" s="35"/>
      <c r="AX753" s="71"/>
      <c r="AY753" s="15"/>
      <c r="AZ753" s="15"/>
      <c r="BA753" s="28"/>
      <c r="BB753" s="71"/>
      <c r="BC753" s="173"/>
      <c r="BD753" s="220"/>
      <c r="BH753" s="221"/>
      <c r="BK753" s="50"/>
      <c r="BL753" s="115"/>
      <c r="BM753" s="43"/>
      <c r="BN753" s="43"/>
      <c r="BO753" s="43"/>
      <c r="BP753" s="115"/>
      <c r="BS753" s="50"/>
      <c r="BT753" s="115"/>
      <c r="BU753" s="222"/>
      <c r="BV753" s="223"/>
      <c r="BZ753" s="221"/>
      <c r="CC753" s="50"/>
      <c r="CD753" s="115"/>
      <c r="CE753" s="43"/>
      <c r="CF753" s="43"/>
      <c r="CG753" s="43"/>
      <c r="CH753" s="115"/>
      <c r="CK753" s="50"/>
      <c r="CL753" s="115"/>
      <c r="CM753" s="222"/>
      <c r="CN753" s="223"/>
      <c r="CR753" s="221"/>
      <c r="CU753" s="50"/>
      <c r="CV753" s="115"/>
      <c r="CW753" s="43"/>
      <c r="CX753" s="43"/>
      <c r="CY753" s="43"/>
      <c r="CZ753" s="115"/>
      <c r="DC753" s="50"/>
      <c r="DD753" s="115"/>
      <c r="DE753" s="222"/>
      <c r="DF753" s="223"/>
      <c r="DJ753" s="221"/>
      <c r="DM753" s="50"/>
      <c r="DN753" s="115"/>
      <c r="DO753" s="43"/>
      <c r="DP753" s="43"/>
      <c r="DQ753" s="43"/>
      <c r="DR753" s="115"/>
      <c r="DU753" s="50"/>
      <c r="DV753" s="115"/>
      <c r="DW753" s="222"/>
      <c r="DX753" s="223"/>
      <c r="EB753" s="221"/>
      <c r="EE753" s="50"/>
      <c r="EF753" s="115"/>
      <c r="EG753" s="43"/>
      <c r="EH753" s="43"/>
      <c r="EI753" s="43"/>
      <c r="EJ753" s="115"/>
      <c r="EM753" s="50"/>
      <c r="EN753" s="115"/>
      <c r="EO753" s="222"/>
      <c r="EP753" s="223"/>
      <c r="ET753" s="221"/>
      <c r="EW753" s="50"/>
      <c r="EX753" s="115"/>
      <c r="EY753" s="43"/>
      <c r="EZ753" s="43"/>
      <c r="FA753" s="43"/>
      <c r="FB753" s="115"/>
      <c r="FE753" s="50"/>
      <c r="FF753" s="115"/>
      <c r="FG753" s="222"/>
      <c r="FH753" s="223"/>
      <c r="FL753" s="221"/>
      <c r="FO753" s="50"/>
      <c r="FP753" s="115"/>
      <c r="FQ753" s="43"/>
      <c r="FR753" s="43"/>
      <c r="FS753" s="43"/>
      <c r="FT753" s="115"/>
      <c r="FW753" s="50"/>
      <c r="FX753" s="115"/>
      <c r="FY753" s="222"/>
      <c r="FZ753" s="223"/>
      <c r="GD753" s="221"/>
      <c r="GG753" s="50"/>
      <c r="GH753" s="115"/>
      <c r="GI753" s="43"/>
      <c r="GJ753" s="43"/>
      <c r="GK753" s="43"/>
      <c r="GL753" s="115"/>
      <c r="GO753" s="50"/>
      <c r="GP753" s="115"/>
      <c r="GQ753" s="222"/>
    </row>
    <row r="754">
      <c r="A754" s="218"/>
      <c r="B754" s="219"/>
      <c r="C754" s="15"/>
      <c r="D754" s="15"/>
      <c r="E754" s="15"/>
      <c r="F754" s="71"/>
      <c r="G754" s="15"/>
      <c r="H754" s="15"/>
      <c r="I754" s="28"/>
      <c r="J754" s="71"/>
      <c r="K754" s="35"/>
      <c r="L754" s="35"/>
      <c r="M754" s="35"/>
      <c r="N754" s="71"/>
      <c r="O754" s="15"/>
      <c r="P754" s="15"/>
      <c r="Q754" s="28"/>
      <c r="R754" s="71"/>
      <c r="S754" s="173"/>
      <c r="T754" s="219"/>
      <c r="U754" s="15"/>
      <c r="V754" s="15"/>
      <c r="W754" s="15"/>
      <c r="X754" s="165"/>
      <c r="Y754" s="15"/>
      <c r="Z754" s="15"/>
      <c r="AA754" s="28"/>
      <c r="AB754" s="71"/>
      <c r="AC754" s="35"/>
      <c r="AD754" s="35"/>
      <c r="AE754" s="35"/>
      <c r="AF754" s="71"/>
      <c r="AG754" s="15"/>
      <c r="AH754" s="15"/>
      <c r="AI754" s="15"/>
      <c r="AJ754" s="71"/>
      <c r="AK754" s="173"/>
      <c r="AL754" s="219"/>
      <c r="AM754" s="15"/>
      <c r="AN754" s="15"/>
      <c r="AO754" s="15"/>
      <c r="AP754" s="165"/>
      <c r="AQ754" s="15"/>
      <c r="AR754" s="15"/>
      <c r="AS754" s="28"/>
      <c r="AT754" s="71"/>
      <c r="AU754" s="35"/>
      <c r="AV754" s="35"/>
      <c r="AW754" s="35"/>
      <c r="AX754" s="71"/>
      <c r="AY754" s="15"/>
      <c r="AZ754" s="15"/>
      <c r="BA754" s="28"/>
      <c r="BB754" s="71"/>
      <c r="BC754" s="173"/>
      <c r="BD754" s="220"/>
      <c r="BH754" s="221"/>
      <c r="BK754" s="50"/>
      <c r="BL754" s="115"/>
      <c r="BM754" s="43"/>
      <c r="BN754" s="43"/>
      <c r="BO754" s="43"/>
      <c r="BP754" s="115"/>
      <c r="BS754" s="50"/>
      <c r="BT754" s="115"/>
      <c r="BU754" s="222"/>
      <c r="BV754" s="223"/>
      <c r="BZ754" s="221"/>
      <c r="CC754" s="50"/>
      <c r="CD754" s="115"/>
      <c r="CE754" s="43"/>
      <c r="CF754" s="43"/>
      <c r="CG754" s="43"/>
      <c r="CH754" s="115"/>
      <c r="CK754" s="50"/>
      <c r="CL754" s="115"/>
      <c r="CM754" s="222"/>
      <c r="CN754" s="223"/>
      <c r="CR754" s="221"/>
      <c r="CU754" s="50"/>
      <c r="CV754" s="115"/>
      <c r="CW754" s="43"/>
      <c r="CX754" s="43"/>
      <c r="CY754" s="43"/>
      <c r="CZ754" s="115"/>
      <c r="DC754" s="50"/>
      <c r="DD754" s="115"/>
      <c r="DE754" s="222"/>
      <c r="DF754" s="223"/>
      <c r="DJ754" s="221"/>
      <c r="DM754" s="50"/>
      <c r="DN754" s="115"/>
      <c r="DO754" s="43"/>
      <c r="DP754" s="43"/>
      <c r="DQ754" s="43"/>
      <c r="DR754" s="115"/>
      <c r="DU754" s="50"/>
      <c r="DV754" s="115"/>
      <c r="DW754" s="222"/>
      <c r="DX754" s="223"/>
      <c r="EB754" s="221"/>
      <c r="EE754" s="50"/>
      <c r="EF754" s="115"/>
      <c r="EG754" s="43"/>
      <c r="EH754" s="43"/>
      <c r="EI754" s="43"/>
      <c r="EJ754" s="115"/>
      <c r="EM754" s="50"/>
      <c r="EN754" s="115"/>
      <c r="EO754" s="222"/>
      <c r="EP754" s="223"/>
      <c r="ET754" s="221"/>
      <c r="EW754" s="50"/>
      <c r="EX754" s="115"/>
      <c r="EY754" s="43"/>
      <c r="EZ754" s="43"/>
      <c r="FA754" s="43"/>
      <c r="FB754" s="115"/>
      <c r="FE754" s="50"/>
      <c r="FF754" s="115"/>
      <c r="FG754" s="222"/>
      <c r="FH754" s="223"/>
      <c r="FL754" s="221"/>
      <c r="FO754" s="50"/>
      <c r="FP754" s="115"/>
      <c r="FQ754" s="43"/>
      <c r="FR754" s="43"/>
      <c r="FS754" s="43"/>
      <c r="FT754" s="115"/>
      <c r="FW754" s="50"/>
      <c r="FX754" s="115"/>
      <c r="FY754" s="222"/>
      <c r="FZ754" s="223"/>
      <c r="GD754" s="221"/>
      <c r="GG754" s="50"/>
      <c r="GH754" s="115"/>
      <c r="GI754" s="43"/>
      <c r="GJ754" s="43"/>
      <c r="GK754" s="43"/>
      <c r="GL754" s="115"/>
      <c r="GO754" s="50"/>
      <c r="GP754" s="115"/>
      <c r="GQ754" s="222"/>
    </row>
    <row r="755">
      <c r="A755" s="218"/>
      <c r="B755" s="219"/>
      <c r="C755" s="15"/>
      <c r="D755" s="15"/>
      <c r="E755" s="15"/>
      <c r="F755" s="71"/>
      <c r="G755" s="15"/>
      <c r="H755" s="15"/>
      <c r="I755" s="28"/>
      <c r="J755" s="71"/>
      <c r="K755" s="35"/>
      <c r="L755" s="35"/>
      <c r="M755" s="35"/>
      <c r="N755" s="71"/>
      <c r="O755" s="15"/>
      <c r="P755" s="15"/>
      <c r="Q755" s="28"/>
      <c r="R755" s="71"/>
      <c r="S755" s="173"/>
      <c r="T755" s="219"/>
      <c r="U755" s="15"/>
      <c r="V755" s="15"/>
      <c r="W755" s="15"/>
      <c r="X755" s="165"/>
      <c r="Y755" s="15"/>
      <c r="Z755" s="15"/>
      <c r="AA755" s="28"/>
      <c r="AB755" s="71"/>
      <c r="AC755" s="35"/>
      <c r="AD755" s="35"/>
      <c r="AE755" s="35"/>
      <c r="AF755" s="71"/>
      <c r="AG755" s="15"/>
      <c r="AH755" s="15"/>
      <c r="AI755" s="15"/>
      <c r="AJ755" s="71"/>
      <c r="AK755" s="173"/>
      <c r="AL755" s="219"/>
      <c r="AM755" s="15"/>
      <c r="AN755" s="15"/>
      <c r="AO755" s="15"/>
      <c r="AP755" s="165"/>
      <c r="AQ755" s="15"/>
      <c r="AR755" s="15"/>
      <c r="AS755" s="28"/>
      <c r="AT755" s="71"/>
      <c r="AU755" s="35"/>
      <c r="AV755" s="35"/>
      <c r="AW755" s="35"/>
      <c r="AX755" s="71"/>
      <c r="AY755" s="15"/>
      <c r="AZ755" s="15"/>
      <c r="BA755" s="28"/>
      <c r="BB755" s="71"/>
      <c r="BC755" s="173"/>
      <c r="BD755" s="220"/>
      <c r="BH755" s="221"/>
      <c r="BK755" s="50"/>
      <c r="BL755" s="115"/>
      <c r="BM755" s="43"/>
      <c r="BN755" s="43"/>
      <c r="BO755" s="43"/>
      <c r="BP755" s="115"/>
      <c r="BS755" s="50"/>
      <c r="BT755" s="115"/>
      <c r="BU755" s="222"/>
      <c r="BV755" s="223"/>
      <c r="BZ755" s="221"/>
      <c r="CC755" s="50"/>
      <c r="CD755" s="115"/>
      <c r="CE755" s="43"/>
      <c r="CF755" s="43"/>
      <c r="CG755" s="43"/>
      <c r="CH755" s="115"/>
      <c r="CK755" s="50"/>
      <c r="CL755" s="115"/>
      <c r="CM755" s="222"/>
      <c r="CN755" s="223"/>
      <c r="CR755" s="221"/>
      <c r="CU755" s="50"/>
      <c r="CV755" s="115"/>
      <c r="CW755" s="43"/>
      <c r="CX755" s="43"/>
      <c r="CY755" s="43"/>
      <c r="CZ755" s="115"/>
      <c r="DC755" s="50"/>
      <c r="DD755" s="115"/>
      <c r="DE755" s="222"/>
      <c r="DF755" s="223"/>
      <c r="DJ755" s="221"/>
      <c r="DM755" s="50"/>
      <c r="DN755" s="115"/>
      <c r="DO755" s="43"/>
      <c r="DP755" s="43"/>
      <c r="DQ755" s="43"/>
      <c r="DR755" s="115"/>
      <c r="DU755" s="50"/>
      <c r="DV755" s="115"/>
      <c r="DW755" s="222"/>
      <c r="DX755" s="223"/>
      <c r="EB755" s="221"/>
      <c r="EE755" s="50"/>
      <c r="EF755" s="115"/>
      <c r="EG755" s="43"/>
      <c r="EH755" s="43"/>
      <c r="EI755" s="43"/>
      <c r="EJ755" s="115"/>
      <c r="EM755" s="50"/>
      <c r="EN755" s="115"/>
      <c r="EO755" s="222"/>
      <c r="EP755" s="223"/>
      <c r="ET755" s="221"/>
      <c r="EW755" s="50"/>
      <c r="EX755" s="115"/>
      <c r="EY755" s="43"/>
      <c r="EZ755" s="43"/>
      <c r="FA755" s="43"/>
      <c r="FB755" s="115"/>
      <c r="FE755" s="50"/>
      <c r="FF755" s="115"/>
      <c r="FG755" s="222"/>
      <c r="FH755" s="223"/>
      <c r="FL755" s="221"/>
      <c r="FO755" s="50"/>
      <c r="FP755" s="115"/>
      <c r="FQ755" s="43"/>
      <c r="FR755" s="43"/>
      <c r="FS755" s="43"/>
      <c r="FT755" s="115"/>
      <c r="FW755" s="50"/>
      <c r="FX755" s="115"/>
      <c r="FY755" s="222"/>
      <c r="FZ755" s="223"/>
      <c r="GD755" s="221"/>
      <c r="GG755" s="50"/>
      <c r="GH755" s="115"/>
      <c r="GI755" s="43"/>
      <c r="GJ755" s="43"/>
      <c r="GK755" s="43"/>
      <c r="GL755" s="115"/>
      <c r="GO755" s="50"/>
      <c r="GP755" s="115"/>
      <c r="GQ755" s="222"/>
    </row>
    <row r="756">
      <c r="A756" s="218"/>
      <c r="B756" s="219"/>
      <c r="C756" s="15"/>
      <c r="D756" s="15"/>
      <c r="E756" s="15"/>
      <c r="F756" s="71"/>
      <c r="G756" s="15"/>
      <c r="H756" s="15"/>
      <c r="I756" s="28"/>
      <c r="J756" s="71"/>
      <c r="K756" s="35"/>
      <c r="L756" s="35"/>
      <c r="M756" s="35"/>
      <c r="N756" s="71"/>
      <c r="O756" s="15"/>
      <c r="P756" s="15"/>
      <c r="Q756" s="28"/>
      <c r="R756" s="71"/>
      <c r="S756" s="173"/>
      <c r="T756" s="219"/>
      <c r="U756" s="15"/>
      <c r="V756" s="15"/>
      <c r="W756" s="15"/>
      <c r="X756" s="165"/>
      <c r="Y756" s="15"/>
      <c r="Z756" s="15"/>
      <c r="AA756" s="28"/>
      <c r="AB756" s="71"/>
      <c r="AC756" s="35"/>
      <c r="AD756" s="35"/>
      <c r="AE756" s="35"/>
      <c r="AF756" s="71"/>
      <c r="AG756" s="15"/>
      <c r="AH756" s="15"/>
      <c r="AI756" s="15"/>
      <c r="AJ756" s="71"/>
      <c r="AK756" s="173"/>
      <c r="AL756" s="219"/>
      <c r="AM756" s="15"/>
      <c r="AN756" s="15"/>
      <c r="AO756" s="15"/>
      <c r="AP756" s="165"/>
      <c r="AQ756" s="15"/>
      <c r="AR756" s="15"/>
      <c r="AS756" s="28"/>
      <c r="AT756" s="71"/>
      <c r="AU756" s="35"/>
      <c r="AV756" s="35"/>
      <c r="AW756" s="35"/>
      <c r="AX756" s="71"/>
      <c r="AY756" s="15"/>
      <c r="AZ756" s="15"/>
      <c r="BA756" s="28"/>
      <c r="BB756" s="71"/>
      <c r="BC756" s="173"/>
      <c r="BD756" s="220"/>
      <c r="BH756" s="221"/>
      <c r="BK756" s="50"/>
      <c r="BL756" s="115"/>
      <c r="BM756" s="43"/>
      <c r="BN756" s="43"/>
      <c r="BO756" s="43"/>
      <c r="BP756" s="115"/>
      <c r="BS756" s="50"/>
      <c r="BT756" s="115"/>
      <c r="BU756" s="222"/>
      <c r="BV756" s="223"/>
      <c r="BZ756" s="221"/>
      <c r="CC756" s="50"/>
      <c r="CD756" s="115"/>
      <c r="CE756" s="43"/>
      <c r="CF756" s="43"/>
      <c r="CG756" s="43"/>
      <c r="CH756" s="115"/>
      <c r="CK756" s="50"/>
      <c r="CL756" s="115"/>
      <c r="CM756" s="222"/>
      <c r="CN756" s="223"/>
      <c r="CR756" s="221"/>
      <c r="CU756" s="50"/>
      <c r="CV756" s="115"/>
      <c r="CW756" s="43"/>
      <c r="CX756" s="43"/>
      <c r="CY756" s="43"/>
      <c r="CZ756" s="115"/>
      <c r="DC756" s="50"/>
      <c r="DD756" s="115"/>
      <c r="DE756" s="222"/>
      <c r="DF756" s="223"/>
      <c r="DJ756" s="221"/>
      <c r="DM756" s="50"/>
      <c r="DN756" s="115"/>
      <c r="DO756" s="43"/>
      <c r="DP756" s="43"/>
      <c r="DQ756" s="43"/>
      <c r="DR756" s="115"/>
      <c r="DU756" s="50"/>
      <c r="DV756" s="115"/>
      <c r="DW756" s="222"/>
      <c r="DX756" s="223"/>
      <c r="EB756" s="221"/>
      <c r="EE756" s="50"/>
      <c r="EF756" s="115"/>
      <c r="EG756" s="43"/>
      <c r="EH756" s="43"/>
      <c r="EI756" s="43"/>
      <c r="EJ756" s="115"/>
      <c r="EM756" s="50"/>
      <c r="EN756" s="115"/>
      <c r="EO756" s="222"/>
      <c r="EP756" s="223"/>
      <c r="ET756" s="221"/>
      <c r="EW756" s="50"/>
      <c r="EX756" s="115"/>
      <c r="EY756" s="43"/>
      <c r="EZ756" s="43"/>
      <c r="FA756" s="43"/>
      <c r="FB756" s="115"/>
      <c r="FE756" s="50"/>
      <c r="FF756" s="115"/>
      <c r="FG756" s="222"/>
      <c r="FH756" s="223"/>
      <c r="FL756" s="221"/>
      <c r="FO756" s="50"/>
      <c r="FP756" s="115"/>
      <c r="FQ756" s="43"/>
      <c r="FR756" s="43"/>
      <c r="FS756" s="43"/>
      <c r="FT756" s="115"/>
      <c r="FW756" s="50"/>
      <c r="FX756" s="115"/>
      <c r="FY756" s="222"/>
      <c r="FZ756" s="223"/>
      <c r="GD756" s="221"/>
      <c r="GG756" s="50"/>
      <c r="GH756" s="115"/>
      <c r="GI756" s="43"/>
      <c r="GJ756" s="43"/>
      <c r="GK756" s="43"/>
      <c r="GL756" s="115"/>
      <c r="GO756" s="50"/>
      <c r="GP756" s="115"/>
      <c r="GQ756" s="222"/>
    </row>
    <row r="757">
      <c r="A757" s="218"/>
      <c r="B757" s="219"/>
      <c r="C757" s="15"/>
      <c r="D757" s="15"/>
      <c r="E757" s="15"/>
      <c r="F757" s="71"/>
      <c r="G757" s="15"/>
      <c r="H757" s="15"/>
      <c r="I757" s="28"/>
      <c r="J757" s="71"/>
      <c r="K757" s="35"/>
      <c r="L757" s="35"/>
      <c r="M757" s="35"/>
      <c r="N757" s="71"/>
      <c r="O757" s="15"/>
      <c r="P757" s="15"/>
      <c r="Q757" s="28"/>
      <c r="R757" s="71"/>
      <c r="S757" s="173"/>
      <c r="T757" s="219"/>
      <c r="U757" s="15"/>
      <c r="V757" s="15"/>
      <c r="W757" s="15"/>
      <c r="X757" s="165"/>
      <c r="Y757" s="15"/>
      <c r="Z757" s="15"/>
      <c r="AA757" s="28"/>
      <c r="AB757" s="71"/>
      <c r="AC757" s="35"/>
      <c r="AD757" s="35"/>
      <c r="AE757" s="35"/>
      <c r="AF757" s="71"/>
      <c r="AG757" s="15"/>
      <c r="AH757" s="15"/>
      <c r="AI757" s="15"/>
      <c r="AJ757" s="71"/>
      <c r="AK757" s="173"/>
      <c r="AL757" s="219"/>
      <c r="AM757" s="15"/>
      <c r="AN757" s="15"/>
      <c r="AO757" s="15"/>
      <c r="AP757" s="165"/>
      <c r="AQ757" s="15"/>
      <c r="AR757" s="15"/>
      <c r="AS757" s="28"/>
      <c r="AT757" s="71"/>
      <c r="AU757" s="35"/>
      <c r="AV757" s="35"/>
      <c r="AW757" s="35"/>
      <c r="AX757" s="71"/>
      <c r="AY757" s="15"/>
      <c r="AZ757" s="15"/>
      <c r="BA757" s="28"/>
      <c r="BB757" s="71"/>
      <c r="BC757" s="173"/>
      <c r="BD757" s="220"/>
      <c r="BH757" s="221"/>
      <c r="BK757" s="50"/>
      <c r="BL757" s="115"/>
      <c r="BM757" s="43"/>
      <c r="BN757" s="43"/>
      <c r="BO757" s="43"/>
      <c r="BP757" s="115"/>
      <c r="BS757" s="50"/>
      <c r="BT757" s="115"/>
      <c r="BU757" s="222"/>
      <c r="BV757" s="223"/>
      <c r="BZ757" s="221"/>
      <c r="CC757" s="50"/>
      <c r="CD757" s="115"/>
      <c r="CE757" s="43"/>
      <c r="CF757" s="43"/>
      <c r="CG757" s="43"/>
      <c r="CH757" s="115"/>
      <c r="CK757" s="50"/>
      <c r="CL757" s="115"/>
      <c r="CM757" s="222"/>
      <c r="CN757" s="223"/>
      <c r="CR757" s="221"/>
      <c r="CU757" s="50"/>
      <c r="CV757" s="115"/>
      <c r="CW757" s="43"/>
      <c r="CX757" s="43"/>
      <c r="CY757" s="43"/>
      <c r="CZ757" s="115"/>
      <c r="DC757" s="50"/>
      <c r="DD757" s="115"/>
      <c r="DE757" s="222"/>
      <c r="DF757" s="223"/>
      <c r="DJ757" s="221"/>
      <c r="DM757" s="50"/>
      <c r="DN757" s="115"/>
      <c r="DO757" s="43"/>
      <c r="DP757" s="43"/>
      <c r="DQ757" s="43"/>
      <c r="DR757" s="115"/>
      <c r="DU757" s="50"/>
      <c r="DV757" s="115"/>
      <c r="DW757" s="222"/>
      <c r="DX757" s="223"/>
      <c r="EB757" s="221"/>
      <c r="EE757" s="50"/>
      <c r="EF757" s="115"/>
      <c r="EG757" s="43"/>
      <c r="EH757" s="43"/>
      <c r="EI757" s="43"/>
      <c r="EJ757" s="115"/>
      <c r="EM757" s="50"/>
      <c r="EN757" s="115"/>
      <c r="EO757" s="222"/>
      <c r="EP757" s="223"/>
      <c r="ET757" s="221"/>
      <c r="EW757" s="50"/>
      <c r="EX757" s="115"/>
      <c r="EY757" s="43"/>
      <c r="EZ757" s="43"/>
      <c r="FA757" s="43"/>
      <c r="FB757" s="115"/>
      <c r="FE757" s="50"/>
      <c r="FF757" s="115"/>
      <c r="FG757" s="222"/>
      <c r="FH757" s="223"/>
      <c r="FL757" s="221"/>
      <c r="FO757" s="50"/>
      <c r="FP757" s="115"/>
      <c r="FQ757" s="43"/>
      <c r="FR757" s="43"/>
      <c r="FS757" s="43"/>
      <c r="FT757" s="115"/>
      <c r="FW757" s="50"/>
      <c r="FX757" s="115"/>
      <c r="FY757" s="222"/>
      <c r="FZ757" s="223"/>
      <c r="GD757" s="221"/>
      <c r="GG757" s="50"/>
      <c r="GH757" s="115"/>
      <c r="GI757" s="43"/>
      <c r="GJ757" s="43"/>
      <c r="GK757" s="43"/>
      <c r="GL757" s="115"/>
      <c r="GO757" s="50"/>
      <c r="GP757" s="115"/>
      <c r="GQ757" s="222"/>
    </row>
    <row r="758">
      <c r="A758" s="218"/>
      <c r="B758" s="219"/>
      <c r="C758" s="15"/>
      <c r="D758" s="15"/>
      <c r="E758" s="15"/>
      <c r="F758" s="71"/>
      <c r="G758" s="15"/>
      <c r="H758" s="15"/>
      <c r="I758" s="28"/>
      <c r="J758" s="71"/>
      <c r="K758" s="35"/>
      <c r="L758" s="35"/>
      <c r="M758" s="35"/>
      <c r="N758" s="71"/>
      <c r="O758" s="15"/>
      <c r="P758" s="15"/>
      <c r="Q758" s="28"/>
      <c r="R758" s="71"/>
      <c r="S758" s="173"/>
      <c r="T758" s="219"/>
      <c r="U758" s="15"/>
      <c r="V758" s="15"/>
      <c r="W758" s="15"/>
      <c r="X758" s="165"/>
      <c r="Y758" s="15"/>
      <c r="Z758" s="15"/>
      <c r="AA758" s="28"/>
      <c r="AB758" s="71"/>
      <c r="AC758" s="35"/>
      <c r="AD758" s="35"/>
      <c r="AE758" s="35"/>
      <c r="AF758" s="71"/>
      <c r="AG758" s="15"/>
      <c r="AH758" s="15"/>
      <c r="AI758" s="15"/>
      <c r="AJ758" s="71"/>
      <c r="AK758" s="173"/>
      <c r="AL758" s="219"/>
      <c r="AM758" s="15"/>
      <c r="AN758" s="15"/>
      <c r="AO758" s="15"/>
      <c r="AP758" s="165"/>
      <c r="AQ758" s="15"/>
      <c r="AR758" s="15"/>
      <c r="AS758" s="28"/>
      <c r="AT758" s="71"/>
      <c r="AU758" s="35"/>
      <c r="AV758" s="35"/>
      <c r="AW758" s="35"/>
      <c r="AX758" s="71"/>
      <c r="AY758" s="15"/>
      <c r="AZ758" s="15"/>
      <c r="BA758" s="28"/>
      <c r="BB758" s="71"/>
      <c r="BC758" s="173"/>
      <c r="BD758" s="220"/>
      <c r="BH758" s="221"/>
      <c r="BK758" s="50"/>
      <c r="BL758" s="115"/>
      <c r="BM758" s="43"/>
      <c r="BN758" s="43"/>
      <c r="BO758" s="43"/>
      <c r="BP758" s="115"/>
      <c r="BS758" s="50"/>
      <c r="BT758" s="115"/>
      <c r="BU758" s="222"/>
      <c r="BV758" s="223"/>
      <c r="BZ758" s="221"/>
      <c r="CC758" s="50"/>
      <c r="CD758" s="115"/>
      <c r="CE758" s="43"/>
      <c r="CF758" s="43"/>
      <c r="CG758" s="43"/>
      <c r="CH758" s="115"/>
      <c r="CK758" s="50"/>
      <c r="CL758" s="115"/>
      <c r="CM758" s="222"/>
      <c r="CN758" s="223"/>
      <c r="CR758" s="221"/>
      <c r="CU758" s="50"/>
      <c r="CV758" s="115"/>
      <c r="CW758" s="43"/>
      <c r="CX758" s="43"/>
      <c r="CY758" s="43"/>
      <c r="CZ758" s="115"/>
      <c r="DC758" s="50"/>
      <c r="DD758" s="115"/>
      <c r="DE758" s="222"/>
      <c r="DF758" s="223"/>
      <c r="DJ758" s="221"/>
      <c r="DM758" s="50"/>
      <c r="DN758" s="115"/>
      <c r="DO758" s="43"/>
      <c r="DP758" s="43"/>
      <c r="DQ758" s="43"/>
      <c r="DR758" s="115"/>
      <c r="DU758" s="50"/>
      <c r="DV758" s="115"/>
      <c r="DW758" s="222"/>
      <c r="DX758" s="223"/>
      <c r="EB758" s="221"/>
      <c r="EE758" s="50"/>
      <c r="EF758" s="115"/>
      <c r="EG758" s="43"/>
      <c r="EH758" s="43"/>
      <c r="EI758" s="43"/>
      <c r="EJ758" s="115"/>
      <c r="EM758" s="50"/>
      <c r="EN758" s="115"/>
      <c r="EO758" s="222"/>
      <c r="EP758" s="223"/>
      <c r="ET758" s="221"/>
      <c r="EW758" s="50"/>
      <c r="EX758" s="115"/>
      <c r="EY758" s="43"/>
      <c r="EZ758" s="43"/>
      <c r="FA758" s="43"/>
      <c r="FB758" s="115"/>
      <c r="FE758" s="50"/>
      <c r="FF758" s="115"/>
      <c r="FG758" s="222"/>
      <c r="FH758" s="223"/>
      <c r="FL758" s="221"/>
      <c r="FO758" s="50"/>
      <c r="FP758" s="115"/>
      <c r="FQ758" s="43"/>
      <c r="FR758" s="43"/>
      <c r="FS758" s="43"/>
      <c r="FT758" s="115"/>
      <c r="FW758" s="50"/>
      <c r="FX758" s="115"/>
      <c r="FY758" s="222"/>
      <c r="FZ758" s="223"/>
      <c r="GD758" s="221"/>
      <c r="GG758" s="50"/>
      <c r="GH758" s="115"/>
      <c r="GI758" s="43"/>
      <c r="GJ758" s="43"/>
      <c r="GK758" s="43"/>
      <c r="GL758" s="115"/>
      <c r="GO758" s="50"/>
      <c r="GP758" s="115"/>
      <c r="GQ758" s="222"/>
    </row>
    <row r="759">
      <c r="A759" s="218"/>
      <c r="B759" s="219"/>
      <c r="C759" s="15"/>
      <c r="D759" s="15"/>
      <c r="E759" s="15"/>
      <c r="F759" s="71"/>
      <c r="G759" s="15"/>
      <c r="H759" s="15"/>
      <c r="I759" s="28"/>
      <c r="J759" s="71"/>
      <c r="K759" s="35"/>
      <c r="L759" s="35"/>
      <c r="M759" s="35"/>
      <c r="N759" s="71"/>
      <c r="O759" s="15"/>
      <c r="P759" s="15"/>
      <c r="Q759" s="28"/>
      <c r="R759" s="71"/>
      <c r="S759" s="173"/>
      <c r="T759" s="219"/>
      <c r="U759" s="15"/>
      <c r="V759" s="15"/>
      <c r="W759" s="15"/>
      <c r="X759" s="165"/>
      <c r="Y759" s="15"/>
      <c r="Z759" s="15"/>
      <c r="AA759" s="28"/>
      <c r="AB759" s="71"/>
      <c r="AC759" s="35"/>
      <c r="AD759" s="35"/>
      <c r="AE759" s="35"/>
      <c r="AF759" s="71"/>
      <c r="AG759" s="15"/>
      <c r="AH759" s="15"/>
      <c r="AI759" s="15"/>
      <c r="AJ759" s="71"/>
      <c r="AK759" s="173"/>
      <c r="AL759" s="219"/>
      <c r="AM759" s="15"/>
      <c r="AN759" s="15"/>
      <c r="AO759" s="15"/>
      <c r="AP759" s="165"/>
      <c r="AQ759" s="15"/>
      <c r="AR759" s="15"/>
      <c r="AS759" s="28"/>
      <c r="AT759" s="71"/>
      <c r="AU759" s="35"/>
      <c r="AV759" s="35"/>
      <c r="AW759" s="35"/>
      <c r="AX759" s="71"/>
      <c r="AY759" s="15"/>
      <c r="AZ759" s="15"/>
      <c r="BA759" s="28"/>
      <c r="BB759" s="71"/>
      <c r="BC759" s="173"/>
      <c r="BD759" s="220"/>
      <c r="BH759" s="221"/>
      <c r="BK759" s="50"/>
      <c r="BL759" s="115"/>
      <c r="BM759" s="43"/>
      <c r="BN759" s="43"/>
      <c r="BO759" s="43"/>
      <c r="BP759" s="115"/>
      <c r="BS759" s="50"/>
      <c r="BT759" s="115"/>
      <c r="BU759" s="222"/>
      <c r="BV759" s="223"/>
      <c r="BZ759" s="221"/>
      <c r="CC759" s="50"/>
      <c r="CD759" s="115"/>
      <c r="CE759" s="43"/>
      <c r="CF759" s="43"/>
      <c r="CG759" s="43"/>
      <c r="CH759" s="115"/>
      <c r="CK759" s="50"/>
      <c r="CL759" s="115"/>
      <c r="CM759" s="222"/>
      <c r="CN759" s="223"/>
      <c r="CR759" s="221"/>
      <c r="CU759" s="50"/>
      <c r="CV759" s="115"/>
      <c r="CW759" s="43"/>
      <c r="CX759" s="43"/>
      <c r="CY759" s="43"/>
      <c r="CZ759" s="115"/>
      <c r="DC759" s="50"/>
      <c r="DD759" s="115"/>
      <c r="DE759" s="222"/>
      <c r="DF759" s="223"/>
      <c r="DJ759" s="221"/>
      <c r="DM759" s="50"/>
      <c r="DN759" s="115"/>
      <c r="DO759" s="43"/>
      <c r="DP759" s="43"/>
      <c r="DQ759" s="43"/>
      <c r="DR759" s="115"/>
      <c r="DU759" s="50"/>
      <c r="DV759" s="115"/>
      <c r="DW759" s="222"/>
      <c r="DX759" s="223"/>
      <c r="EB759" s="221"/>
      <c r="EE759" s="50"/>
      <c r="EF759" s="115"/>
      <c r="EG759" s="43"/>
      <c r="EH759" s="43"/>
      <c r="EI759" s="43"/>
      <c r="EJ759" s="115"/>
      <c r="EM759" s="50"/>
      <c r="EN759" s="115"/>
      <c r="EO759" s="222"/>
      <c r="EP759" s="223"/>
      <c r="ET759" s="221"/>
      <c r="EW759" s="50"/>
      <c r="EX759" s="115"/>
      <c r="EY759" s="43"/>
      <c r="EZ759" s="43"/>
      <c r="FA759" s="43"/>
      <c r="FB759" s="115"/>
      <c r="FE759" s="50"/>
      <c r="FF759" s="115"/>
      <c r="FG759" s="222"/>
      <c r="FH759" s="223"/>
      <c r="FL759" s="221"/>
      <c r="FO759" s="50"/>
      <c r="FP759" s="115"/>
      <c r="FQ759" s="43"/>
      <c r="FR759" s="43"/>
      <c r="FS759" s="43"/>
      <c r="FT759" s="115"/>
      <c r="FW759" s="50"/>
      <c r="FX759" s="115"/>
      <c r="FY759" s="222"/>
      <c r="FZ759" s="223"/>
      <c r="GD759" s="221"/>
      <c r="GG759" s="50"/>
      <c r="GH759" s="115"/>
      <c r="GI759" s="43"/>
      <c r="GJ759" s="43"/>
      <c r="GK759" s="43"/>
      <c r="GL759" s="115"/>
      <c r="GO759" s="50"/>
      <c r="GP759" s="115"/>
      <c r="GQ759" s="222"/>
    </row>
    <row r="760">
      <c r="A760" s="218"/>
      <c r="B760" s="219"/>
      <c r="C760" s="15"/>
      <c r="D760" s="15"/>
      <c r="E760" s="15"/>
      <c r="F760" s="71"/>
      <c r="G760" s="15"/>
      <c r="H760" s="15"/>
      <c r="I760" s="28"/>
      <c r="J760" s="71"/>
      <c r="K760" s="35"/>
      <c r="L760" s="35"/>
      <c r="M760" s="35"/>
      <c r="N760" s="71"/>
      <c r="O760" s="15"/>
      <c r="P760" s="15"/>
      <c r="Q760" s="28"/>
      <c r="R760" s="71"/>
      <c r="S760" s="173"/>
      <c r="T760" s="219"/>
      <c r="U760" s="15"/>
      <c r="V760" s="15"/>
      <c r="W760" s="15"/>
      <c r="X760" s="165"/>
      <c r="Y760" s="15"/>
      <c r="Z760" s="15"/>
      <c r="AA760" s="28"/>
      <c r="AB760" s="71"/>
      <c r="AC760" s="35"/>
      <c r="AD760" s="35"/>
      <c r="AE760" s="35"/>
      <c r="AF760" s="71"/>
      <c r="AG760" s="15"/>
      <c r="AH760" s="15"/>
      <c r="AI760" s="15"/>
      <c r="AJ760" s="71"/>
      <c r="AK760" s="173"/>
      <c r="AL760" s="219"/>
      <c r="AM760" s="15"/>
      <c r="AN760" s="15"/>
      <c r="AO760" s="15"/>
      <c r="AP760" s="165"/>
      <c r="AQ760" s="15"/>
      <c r="AR760" s="15"/>
      <c r="AS760" s="28"/>
      <c r="AT760" s="71"/>
      <c r="AU760" s="35"/>
      <c r="AV760" s="35"/>
      <c r="AW760" s="35"/>
      <c r="AX760" s="71"/>
      <c r="AY760" s="15"/>
      <c r="AZ760" s="15"/>
      <c r="BA760" s="28"/>
      <c r="BB760" s="71"/>
      <c r="BC760" s="173"/>
      <c r="BD760" s="220"/>
      <c r="BH760" s="221"/>
      <c r="BK760" s="50"/>
      <c r="BL760" s="115"/>
      <c r="BM760" s="43"/>
      <c r="BN760" s="43"/>
      <c r="BO760" s="43"/>
      <c r="BP760" s="115"/>
      <c r="BS760" s="50"/>
      <c r="BT760" s="115"/>
      <c r="BU760" s="222"/>
      <c r="BV760" s="223"/>
      <c r="BZ760" s="221"/>
      <c r="CC760" s="50"/>
      <c r="CD760" s="115"/>
      <c r="CE760" s="43"/>
      <c r="CF760" s="43"/>
      <c r="CG760" s="43"/>
      <c r="CH760" s="115"/>
      <c r="CK760" s="50"/>
      <c r="CL760" s="115"/>
      <c r="CM760" s="222"/>
      <c r="CN760" s="223"/>
      <c r="CR760" s="221"/>
      <c r="CU760" s="50"/>
      <c r="CV760" s="115"/>
      <c r="CW760" s="43"/>
      <c r="CX760" s="43"/>
      <c r="CY760" s="43"/>
      <c r="CZ760" s="115"/>
      <c r="DC760" s="50"/>
      <c r="DD760" s="115"/>
      <c r="DE760" s="222"/>
      <c r="DF760" s="223"/>
      <c r="DJ760" s="221"/>
      <c r="DM760" s="50"/>
      <c r="DN760" s="115"/>
      <c r="DO760" s="43"/>
      <c r="DP760" s="43"/>
      <c r="DQ760" s="43"/>
      <c r="DR760" s="115"/>
      <c r="DU760" s="50"/>
      <c r="DV760" s="115"/>
      <c r="DW760" s="222"/>
      <c r="DX760" s="223"/>
      <c r="EB760" s="221"/>
      <c r="EE760" s="50"/>
      <c r="EF760" s="115"/>
      <c r="EG760" s="43"/>
      <c r="EH760" s="43"/>
      <c r="EI760" s="43"/>
      <c r="EJ760" s="115"/>
      <c r="EM760" s="50"/>
      <c r="EN760" s="115"/>
      <c r="EO760" s="222"/>
      <c r="EP760" s="223"/>
      <c r="ET760" s="221"/>
      <c r="EW760" s="50"/>
      <c r="EX760" s="115"/>
      <c r="EY760" s="43"/>
      <c r="EZ760" s="43"/>
      <c r="FA760" s="43"/>
      <c r="FB760" s="115"/>
      <c r="FE760" s="50"/>
      <c r="FF760" s="115"/>
      <c r="FG760" s="222"/>
      <c r="FH760" s="223"/>
      <c r="FL760" s="221"/>
      <c r="FO760" s="50"/>
      <c r="FP760" s="115"/>
      <c r="FQ760" s="43"/>
      <c r="FR760" s="43"/>
      <c r="FS760" s="43"/>
      <c r="FT760" s="115"/>
      <c r="FW760" s="50"/>
      <c r="FX760" s="115"/>
      <c r="FY760" s="222"/>
      <c r="FZ760" s="223"/>
      <c r="GD760" s="221"/>
      <c r="GG760" s="50"/>
      <c r="GH760" s="115"/>
      <c r="GI760" s="43"/>
      <c r="GJ760" s="43"/>
      <c r="GK760" s="43"/>
      <c r="GL760" s="115"/>
      <c r="GO760" s="50"/>
      <c r="GP760" s="115"/>
      <c r="GQ760" s="222"/>
    </row>
    <row r="761">
      <c r="A761" s="218"/>
      <c r="B761" s="219"/>
      <c r="C761" s="15"/>
      <c r="D761" s="15"/>
      <c r="E761" s="15"/>
      <c r="F761" s="71"/>
      <c r="G761" s="15"/>
      <c r="H761" s="15"/>
      <c r="I761" s="28"/>
      <c r="J761" s="71"/>
      <c r="K761" s="35"/>
      <c r="L761" s="35"/>
      <c r="M761" s="35"/>
      <c r="N761" s="71"/>
      <c r="O761" s="15"/>
      <c r="P761" s="15"/>
      <c r="Q761" s="28"/>
      <c r="R761" s="71"/>
      <c r="S761" s="173"/>
      <c r="T761" s="219"/>
      <c r="U761" s="15"/>
      <c r="V761" s="15"/>
      <c r="W761" s="15"/>
      <c r="X761" s="165"/>
      <c r="Y761" s="15"/>
      <c r="Z761" s="15"/>
      <c r="AA761" s="28"/>
      <c r="AB761" s="71"/>
      <c r="AC761" s="35"/>
      <c r="AD761" s="35"/>
      <c r="AE761" s="35"/>
      <c r="AF761" s="71"/>
      <c r="AG761" s="15"/>
      <c r="AH761" s="15"/>
      <c r="AI761" s="15"/>
      <c r="AJ761" s="71"/>
      <c r="AK761" s="173"/>
      <c r="AL761" s="219"/>
      <c r="AM761" s="15"/>
      <c r="AN761" s="15"/>
      <c r="AO761" s="15"/>
      <c r="AP761" s="165"/>
      <c r="AQ761" s="15"/>
      <c r="AR761" s="15"/>
      <c r="AS761" s="28"/>
      <c r="AT761" s="71"/>
      <c r="AU761" s="35"/>
      <c r="AV761" s="35"/>
      <c r="AW761" s="35"/>
      <c r="AX761" s="71"/>
      <c r="AY761" s="15"/>
      <c r="AZ761" s="15"/>
      <c r="BA761" s="28"/>
      <c r="BB761" s="71"/>
      <c r="BC761" s="173"/>
      <c r="BD761" s="220"/>
      <c r="BH761" s="221"/>
      <c r="BK761" s="50"/>
      <c r="BL761" s="115"/>
      <c r="BM761" s="43"/>
      <c r="BN761" s="43"/>
      <c r="BO761" s="43"/>
      <c r="BP761" s="115"/>
      <c r="BS761" s="50"/>
      <c r="BT761" s="115"/>
      <c r="BU761" s="222"/>
      <c r="BV761" s="223"/>
      <c r="BZ761" s="221"/>
      <c r="CC761" s="50"/>
      <c r="CD761" s="115"/>
      <c r="CE761" s="43"/>
      <c r="CF761" s="43"/>
      <c r="CG761" s="43"/>
      <c r="CH761" s="115"/>
      <c r="CK761" s="50"/>
      <c r="CL761" s="115"/>
      <c r="CM761" s="222"/>
      <c r="CN761" s="223"/>
      <c r="CR761" s="221"/>
      <c r="CU761" s="50"/>
      <c r="CV761" s="115"/>
      <c r="CW761" s="43"/>
      <c r="CX761" s="43"/>
      <c r="CY761" s="43"/>
      <c r="CZ761" s="115"/>
      <c r="DC761" s="50"/>
      <c r="DD761" s="115"/>
      <c r="DE761" s="222"/>
      <c r="DF761" s="223"/>
      <c r="DJ761" s="221"/>
      <c r="DM761" s="50"/>
      <c r="DN761" s="115"/>
      <c r="DO761" s="43"/>
      <c r="DP761" s="43"/>
      <c r="DQ761" s="43"/>
      <c r="DR761" s="115"/>
      <c r="DU761" s="50"/>
      <c r="DV761" s="115"/>
      <c r="DW761" s="222"/>
      <c r="DX761" s="223"/>
      <c r="EB761" s="221"/>
      <c r="EE761" s="50"/>
      <c r="EF761" s="115"/>
      <c r="EG761" s="43"/>
      <c r="EH761" s="43"/>
      <c r="EI761" s="43"/>
      <c r="EJ761" s="115"/>
      <c r="EM761" s="50"/>
      <c r="EN761" s="115"/>
      <c r="EO761" s="222"/>
      <c r="EP761" s="223"/>
      <c r="ET761" s="221"/>
      <c r="EW761" s="50"/>
      <c r="EX761" s="115"/>
      <c r="EY761" s="43"/>
      <c r="EZ761" s="43"/>
      <c r="FA761" s="43"/>
      <c r="FB761" s="115"/>
      <c r="FE761" s="50"/>
      <c r="FF761" s="115"/>
      <c r="FG761" s="222"/>
      <c r="FH761" s="223"/>
      <c r="FL761" s="221"/>
      <c r="FO761" s="50"/>
      <c r="FP761" s="115"/>
      <c r="FQ761" s="43"/>
      <c r="FR761" s="43"/>
      <c r="FS761" s="43"/>
      <c r="FT761" s="115"/>
      <c r="FW761" s="50"/>
      <c r="FX761" s="115"/>
      <c r="FY761" s="222"/>
      <c r="FZ761" s="223"/>
      <c r="GD761" s="221"/>
      <c r="GG761" s="50"/>
      <c r="GH761" s="115"/>
      <c r="GI761" s="43"/>
      <c r="GJ761" s="43"/>
      <c r="GK761" s="43"/>
      <c r="GL761" s="115"/>
      <c r="GO761" s="50"/>
      <c r="GP761" s="115"/>
      <c r="GQ761" s="222"/>
    </row>
    <row r="762">
      <c r="A762" s="218"/>
      <c r="B762" s="219"/>
      <c r="C762" s="15"/>
      <c r="D762" s="15"/>
      <c r="E762" s="15"/>
      <c r="F762" s="71"/>
      <c r="G762" s="15"/>
      <c r="H762" s="15"/>
      <c r="I762" s="28"/>
      <c r="J762" s="71"/>
      <c r="K762" s="35"/>
      <c r="L762" s="35"/>
      <c r="M762" s="35"/>
      <c r="N762" s="71"/>
      <c r="O762" s="15"/>
      <c r="P762" s="15"/>
      <c r="Q762" s="28"/>
      <c r="R762" s="71"/>
      <c r="S762" s="173"/>
      <c r="T762" s="219"/>
      <c r="U762" s="15"/>
      <c r="V762" s="15"/>
      <c r="W762" s="15"/>
      <c r="X762" s="165"/>
      <c r="Y762" s="15"/>
      <c r="Z762" s="15"/>
      <c r="AA762" s="28"/>
      <c r="AB762" s="71"/>
      <c r="AC762" s="35"/>
      <c r="AD762" s="35"/>
      <c r="AE762" s="35"/>
      <c r="AF762" s="71"/>
      <c r="AG762" s="15"/>
      <c r="AH762" s="15"/>
      <c r="AI762" s="15"/>
      <c r="AJ762" s="71"/>
      <c r="AK762" s="173"/>
      <c r="AL762" s="219"/>
      <c r="AM762" s="15"/>
      <c r="AN762" s="15"/>
      <c r="AO762" s="15"/>
      <c r="AP762" s="165"/>
      <c r="AQ762" s="15"/>
      <c r="AR762" s="15"/>
      <c r="AS762" s="28"/>
      <c r="AT762" s="71"/>
      <c r="AU762" s="35"/>
      <c r="AV762" s="35"/>
      <c r="AW762" s="35"/>
      <c r="AX762" s="71"/>
      <c r="AY762" s="15"/>
      <c r="AZ762" s="15"/>
      <c r="BA762" s="28"/>
      <c r="BB762" s="71"/>
      <c r="BC762" s="173"/>
      <c r="BD762" s="220"/>
      <c r="BH762" s="221"/>
      <c r="BK762" s="50"/>
      <c r="BL762" s="115"/>
      <c r="BM762" s="43"/>
      <c r="BN762" s="43"/>
      <c r="BO762" s="43"/>
      <c r="BP762" s="115"/>
      <c r="BS762" s="50"/>
      <c r="BT762" s="115"/>
      <c r="BU762" s="222"/>
      <c r="BV762" s="223"/>
      <c r="BZ762" s="221"/>
      <c r="CC762" s="50"/>
      <c r="CD762" s="115"/>
      <c r="CE762" s="43"/>
      <c r="CF762" s="43"/>
      <c r="CG762" s="43"/>
      <c r="CH762" s="115"/>
      <c r="CK762" s="50"/>
      <c r="CL762" s="115"/>
      <c r="CM762" s="222"/>
      <c r="CN762" s="223"/>
      <c r="CR762" s="221"/>
      <c r="CU762" s="50"/>
      <c r="CV762" s="115"/>
      <c r="CW762" s="43"/>
      <c r="CX762" s="43"/>
      <c r="CY762" s="43"/>
      <c r="CZ762" s="115"/>
      <c r="DC762" s="50"/>
      <c r="DD762" s="115"/>
      <c r="DE762" s="222"/>
      <c r="DF762" s="223"/>
      <c r="DJ762" s="221"/>
      <c r="DM762" s="50"/>
      <c r="DN762" s="115"/>
      <c r="DO762" s="43"/>
      <c r="DP762" s="43"/>
      <c r="DQ762" s="43"/>
      <c r="DR762" s="115"/>
      <c r="DU762" s="50"/>
      <c r="DV762" s="115"/>
      <c r="DW762" s="222"/>
      <c r="DX762" s="223"/>
      <c r="EB762" s="221"/>
      <c r="EE762" s="50"/>
      <c r="EF762" s="115"/>
      <c r="EG762" s="43"/>
      <c r="EH762" s="43"/>
      <c r="EI762" s="43"/>
      <c r="EJ762" s="115"/>
      <c r="EM762" s="50"/>
      <c r="EN762" s="115"/>
      <c r="EO762" s="222"/>
      <c r="EP762" s="223"/>
      <c r="ET762" s="221"/>
      <c r="EW762" s="50"/>
      <c r="EX762" s="115"/>
      <c r="EY762" s="43"/>
      <c r="EZ762" s="43"/>
      <c r="FA762" s="43"/>
      <c r="FB762" s="115"/>
      <c r="FE762" s="50"/>
      <c r="FF762" s="115"/>
      <c r="FG762" s="222"/>
      <c r="FH762" s="223"/>
      <c r="FL762" s="221"/>
      <c r="FO762" s="50"/>
      <c r="FP762" s="115"/>
      <c r="FQ762" s="43"/>
      <c r="FR762" s="43"/>
      <c r="FS762" s="43"/>
      <c r="FT762" s="115"/>
      <c r="FW762" s="50"/>
      <c r="FX762" s="115"/>
      <c r="FY762" s="222"/>
      <c r="FZ762" s="223"/>
      <c r="GD762" s="221"/>
      <c r="GG762" s="50"/>
      <c r="GH762" s="115"/>
      <c r="GI762" s="43"/>
      <c r="GJ762" s="43"/>
      <c r="GK762" s="43"/>
      <c r="GL762" s="115"/>
      <c r="GO762" s="50"/>
      <c r="GP762" s="115"/>
      <c r="GQ762" s="222"/>
    </row>
    <row r="763">
      <c r="A763" s="218"/>
      <c r="B763" s="219"/>
      <c r="C763" s="15"/>
      <c r="D763" s="15"/>
      <c r="E763" s="15"/>
      <c r="F763" s="71"/>
      <c r="G763" s="15"/>
      <c r="H763" s="15"/>
      <c r="I763" s="28"/>
      <c r="J763" s="71"/>
      <c r="K763" s="35"/>
      <c r="L763" s="35"/>
      <c r="M763" s="35"/>
      <c r="N763" s="71"/>
      <c r="O763" s="15"/>
      <c r="P763" s="15"/>
      <c r="Q763" s="28"/>
      <c r="R763" s="71"/>
      <c r="S763" s="173"/>
      <c r="T763" s="219"/>
      <c r="U763" s="15"/>
      <c r="V763" s="15"/>
      <c r="W763" s="15"/>
      <c r="X763" s="165"/>
      <c r="Y763" s="15"/>
      <c r="Z763" s="15"/>
      <c r="AA763" s="28"/>
      <c r="AB763" s="71"/>
      <c r="AC763" s="35"/>
      <c r="AD763" s="35"/>
      <c r="AE763" s="35"/>
      <c r="AF763" s="71"/>
      <c r="AG763" s="15"/>
      <c r="AH763" s="15"/>
      <c r="AI763" s="15"/>
      <c r="AJ763" s="71"/>
      <c r="AK763" s="173"/>
      <c r="AL763" s="219"/>
      <c r="AM763" s="15"/>
      <c r="AN763" s="15"/>
      <c r="AO763" s="15"/>
      <c r="AP763" s="165"/>
      <c r="AQ763" s="15"/>
      <c r="AR763" s="15"/>
      <c r="AS763" s="28"/>
      <c r="AT763" s="71"/>
      <c r="AU763" s="35"/>
      <c r="AV763" s="35"/>
      <c r="AW763" s="35"/>
      <c r="AX763" s="71"/>
      <c r="AY763" s="15"/>
      <c r="AZ763" s="15"/>
      <c r="BA763" s="28"/>
      <c r="BB763" s="71"/>
      <c r="BC763" s="173"/>
      <c r="BD763" s="220"/>
      <c r="BH763" s="221"/>
      <c r="BK763" s="50"/>
      <c r="BL763" s="115"/>
      <c r="BM763" s="43"/>
      <c r="BN763" s="43"/>
      <c r="BO763" s="43"/>
      <c r="BP763" s="115"/>
      <c r="BS763" s="50"/>
      <c r="BT763" s="115"/>
      <c r="BU763" s="222"/>
      <c r="BV763" s="223"/>
      <c r="BZ763" s="221"/>
      <c r="CC763" s="50"/>
      <c r="CD763" s="115"/>
      <c r="CE763" s="43"/>
      <c r="CF763" s="43"/>
      <c r="CG763" s="43"/>
      <c r="CH763" s="115"/>
      <c r="CK763" s="50"/>
      <c r="CL763" s="115"/>
      <c r="CM763" s="222"/>
      <c r="CN763" s="223"/>
      <c r="CR763" s="221"/>
      <c r="CU763" s="50"/>
      <c r="CV763" s="115"/>
      <c r="CW763" s="43"/>
      <c r="CX763" s="43"/>
      <c r="CY763" s="43"/>
      <c r="CZ763" s="115"/>
      <c r="DC763" s="50"/>
      <c r="DD763" s="115"/>
      <c r="DE763" s="222"/>
      <c r="DF763" s="223"/>
      <c r="DJ763" s="221"/>
      <c r="DM763" s="50"/>
      <c r="DN763" s="115"/>
      <c r="DO763" s="43"/>
      <c r="DP763" s="43"/>
      <c r="DQ763" s="43"/>
      <c r="DR763" s="115"/>
      <c r="DU763" s="50"/>
      <c r="DV763" s="115"/>
      <c r="DW763" s="222"/>
      <c r="DX763" s="223"/>
      <c r="EB763" s="221"/>
      <c r="EE763" s="50"/>
      <c r="EF763" s="115"/>
      <c r="EG763" s="43"/>
      <c r="EH763" s="43"/>
      <c r="EI763" s="43"/>
      <c r="EJ763" s="115"/>
      <c r="EM763" s="50"/>
      <c r="EN763" s="115"/>
      <c r="EO763" s="222"/>
      <c r="EP763" s="223"/>
      <c r="ET763" s="221"/>
      <c r="EW763" s="50"/>
      <c r="EX763" s="115"/>
      <c r="EY763" s="43"/>
      <c r="EZ763" s="43"/>
      <c r="FA763" s="43"/>
      <c r="FB763" s="115"/>
      <c r="FE763" s="50"/>
      <c r="FF763" s="115"/>
      <c r="FG763" s="222"/>
      <c r="FH763" s="223"/>
      <c r="FL763" s="221"/>
      <c r="FO763" s="50"/>
      <c r="FP763" s="115"/>
      <c r="FQ763" s="43"/>
      <c r="FR763" s="43"/>
      <c r="FS763" s="43"/>
      <c r="FT763" s="115"/>
      <c r="FW763" s="50"/>
      <c r="FX763" s="115"/>
      <c r="FY763" s="222"/>
      <c r="FZ763" s="223"/>
      <c r="GD763" s="221"/>
      <c r="GG763" s="50"/>
      <c r="GH763" s="115"/>
      <c r="GI763" s="43"/>
      <c r="GJ763" s="43"/>
      <c r="GK763" s="43"/>
      <c r="GL763" s="115"/>
      <c r="GO763" s="50"/>
      <c r="GP763" s="115"/>
      <c r="GQ763" s="222"/>
    </row>
    <row r="764">
      <c r="A764" s="218"/>
      <c r="B764" s="219"/>
      <c r="C764" s="15"/>
      <c r="D764" s="15"/>
      <c r="E764" s="15"/>
      <c r="F764" s="71"/>
      <c r="G764" s="15"/>
      <c r="H764" s="15"/>
      <c r="I764" s="28"/>
      <c r="J764" s="71"/>
      <c r="K764" s="35"/>
      <c r="L764" s="35"/>
      <c r="M764" s="35"/>
      <c r="N764" s="71"/>
      <c r="O764" s="15"/>
      <c r="P764" s="15"/>
      <c r="Q764" s="28"/>
      <c r="R764" s="71"/>
      <c r="S764" s="173"/>
      <c r="T764" s="219"/>
      <c r="U764" s="15"/>
      <c r="V764" s="15"/>
      <c r="W764" s="15"/>
      <c r="X764" s="165"/>
      <c r="Y764" s="15"/>
      <c r="Z764" s="15"/>
      <c r="AA764" s="28"/>
      <c r="AB764" s="71"/>
      <c r="AC764" s="35"/>
      <c r="AD764" s="35"/>
      <c r="AE764" s="35"/>
      <c r="AF764" s="71"/>
      <c r="AG764" s="15"/>
      <c r="AH764" s="15"/>
      <c r="AI764" s="15"/>
      <c r="AJ764" s="71"/>
      <c r="AK764" s="173"/>
      <c r="AL764" s="219"/>
      <c r="AM764" s="15"/>
      <c r="AN764" s="15"/>
      <c r="AO764" s="15"/>
      <c r="AP764" s="165"/>
      <c r="AQ764" s="15"/>
      <c r="AR764" s="15"/>
      <c r="AS764" s="28"/>
      <c r="AT764" s="71"/>
      <c r="AU764" s="35"/>
      <c r="AV764" s="35"/>
      <c r="AW764" s="35"/>
      <c r="AX764" s="71"/>
      <c r="AY764" s="15"/>
      <c r="AZ764" s="15"/>
      <c r="BA764" s="28"/>
      <c r="BB764" s="71"/>
      <c r="BC764" s="173"/>
      <c r="BD764" s="220"/>
      <c r="BH764" s="221"/>
      <c r="BK764" s="50"/>
      <c r="BL764" s="115"/>
      <c r="BM764" s="43"/>
      <c r="BN764" s="43"/>
      <c r="BO764" s="43"/>
      <c r="BP764" s="115"/>
      <c r="BS764" s="50"/>
      <c r="BT764" s="115"/>
      <c r="BU764" s="222"/>
      <c r="BV764" s="223"/>
      <c r="BZ764" s="221"/>
      <c r="CC764" s="50"/>
      <c r="CD764" s="115"/>
      <c r="CE764" s="43"/>
      <c r="CF764" s="43"/>
      <c r="CG764" s="43"/>
      <c r="CH764" s="115"/>
      <c r="CK764" s="50"/>
      <c r="CL764" s="115"/>
      <c r="CM764" s="222"/>
      <c r="CN764" s="223"/>
      <c r="CR764" s="221"/>
      <c r="CU764" s="50"/>
      <c r="CV764" s="115"/>
      <c r="CW764" s="43"/>
      <c r="CX764" s="43"/>
      <c r="CY764" s="43"/>
      <c r="CZ764" s="115"/>
      <c r="DC764" s="50"/>
      <c r="DD764" s="115"/>
      <c r="DE764" s="222"/>
      <c r="DF764" s="223"/>
      <c r="DJ764" s="221"/>
      <c r="DM764" s="50"/>
      <c r="DN764" s="115"/>
      <c r="DO764" s="43"/>
      <c r="DP764" s="43"/>
      <c r="DQ764" s="43"/>
      <c r="DR764" s="115"/>
      <c r="DU764" s="50"/>
      <c r="DV764" s="115"/>
      <c r="DW764" s="222"/>
      <c r="DX764" s="223"/>
      <c r="EB764" s="221"/>
      <c r="EE764" s="50"/>
      <c r="EF764" s="115"/>
      <c r="EG764" s="43"/>
      <c r="EH764" s="43"/>
      <c r="EI764" s="43"/>
      <c r="EJ764" s="115"/>
      <c r="EM764" s="50"/>
      <c r="EN764" s="115"/>
      <c r="EO764" s="222"/>
      <c r="EP764" s="223"/>
      <c r="ET764" s="221"/>
      <c r="EW764" s="50"/>
      <c r="EX764" s="115"/>
      <c r="EY764" s="43"/>
      <c r="EZ764" s="43"/>
      <c r="FA764" s="43"/>
      <c r="FB764" s="115"/>
      <c r="FE764" s="50"/>
      <c r="FF764" s="115"/>
      <c r="FG764" s="222"/>
      <c r="FH764" s="223"/>
      <c r="FL764" s="221"/>
      <c r="FO764" s="50"/>
      <c r="FP764" s="115"/>
      <c r="FQ764" s="43"/>
      <c r="FR764" s="43"/>
      <c r="FS764" s="43"/>
      <c r="FT764" s="115"/>
      <c r="FW764" s="50"/>
      <c r="FX764" s="115"/>
      <c r="FY764" s="222"/>
      <c r="FZ764" s="223"/>
      <c r="GD764" s="221"/>
      <c r="GG764" s="50"/>
      <c r="GH764" s="115"/>
      <c r="GI764" s="43"/>
      <c r="GJ764" s="43"/>
      <c r="GK764" s="43"/>
      <c r="GL764" s="115"/>
      <c r="GO764" s="50"/>
      <c r="GP764" s="115"/>
      <c r="GQ764" s="222"/>
    </row>
    <row r="765">
      <c r="A765" s="218"/>
      <c r="B765" s="219"/>
      <c r="C765" s="15"/>
      <c r="D765" s="15"/>
      <c r="E765" s="15"/>
      <c r="F765" s="71"/>
      <c r="G765" s="15"/>
      <c r="H765" s="15"/>
      <c r="I765" s="28"/>
      <c r="J765" s="71"/>
      <c r="K765" s="35"/>
      <c r="L765" s="35"/>
      <c r="M765" s="35"/>
      <c r="N765" s="71"/>
      <c r="O765" s="15"/>
      <c r="P765" s="15"/>
      <c r="Q765" s="28"/>
      <c r="R765" s="71"/>
      <c r="S765" s="173"/>
      <c r="T765" s="219"/>
      <c r="U765" s="15"/>
      <c r="V765" s="15"/>
      <c r="W765" s="15"/>
      <c r="X765" s="165"/>
      <c r="Y765" s="15"/>
      <c r="Z765" s="15"/>
      <c r="AA765" s="28"/>
      <c r="AB765" s="71"/>
      <c r="AC765" s="35"/>
      <c r="AD765" s="35"/>
      <c r="AE765" s="35"/>
      <c r="AF765" s="71"/>
      <c r="AG765" s="15"/>
      <c r="AH765" s="15"/>
      <c r="AI765" s="15"/>
      <c r="AJ765" s="71"/>
      <c r="AK765" s="173"/>
      <c r="AL765" s="219"/>
      <c r="AM765" s="15"/>
      <c r="AN765" s="15"/>
      <c r="AO765" s="15"/>
      <c r="AP765" s="165"/>
      <c r="AQ765" s="15"/>
      <c r="AR765" s="15"/>
      <c r="AS765" s="28"/>
      <c r="AT765" s="71"/>
      <c r="AU765" s="35"/>
      <c r="AV765" s="35"/>
      <c r="AW765" s="35"/>
      <c r="AX765" s="71"/>
      <c r="AY765" s="15"/>
      <c r="AZ765" s="15"/>
      <c r="BA765" s="28"/>
      <c r="BB765" s="71"/>
      <c r="BC765" s="173"/>
      <c r="BD765" s="220"/>
      <c r="BH765" s="221"/>
      <c r="BK765" s="50"/>
      <c r="BL765" s="115"/>
      <c r="BM765" s="43"/>
      <c r="BN765" s="43"/>
      <c r="BO765" s="43"/>
      <c r="BP765" s="115"/>
      <c r="BS765" s="50"/>
      <c r="BT765" s="115"/>
      <c r="BU765" s="222"/>
      <c r="BV765" s="223"/>
      <c r="BZ765" s="221"/>
      <c r="CC765" s="50"/>
      <c r="CD765" s="115"/>
      <c r="CE765" s="43"/>
      <c r="CF765" s="43"/>
      <c r="CG765" s="43"/>
      <c r="CH765" s="115"/>
      <c r="CK765" s="50"/>
      <c r="CL765" s="115"/>
      <c r="CM765" s="222"/>
      <c r="CN765" s="223"/>
      <c r="CR765" s="221"/>
      <c r="CU765" s="50"/>
      <c r="CV765" s="115"/>
      <c r="CW765" s="43"/>
      <c r="CX765" s="43"/>
      <c r="CY765" s="43"/>
      <c r="CZ765" s="115"/>
      <c r="DC765" s="50"/>
      <c r="DD765" s="115"/>
      <c r="DE765" s="222"/>
      <c r="DF765" s="223"/>
      <c r="DJ765" s="221"/>
      <c r="DM765" s="50"/>
      <c r="DN765" s="115"/>
      <c r="DO765" s="43"/>
      <c r="DP765" s="43"/>
      <c r="DQ765" s="43"/>
      <c r="DR765" s="115"/>
      <c r="DU765" s="50"/>
      <c r="DV765" s="115"/>
      <c r="DW765" s="222"/>
      <c r="DX765" s="223"/>
      <c r="EB765" s="221"/>
      <c r="EE765" s="50"/>
      <c r="EF765" s="115"/>
      <c r="EG765" s="43"/>
      <c r="EH765" s="43"/>
      <c r="EI765" s="43"/>
      <c r="EJ765" s="115"/>
      <c r="EM765" s="50"/>
      <c r="EN765" s="115"/>
      <c r="EO765" s="222"/>
      <c r="EP765" s="223"/>
      <c r="ET765" s="221"/>
      <c r="EW765" s="50"/>
      <c r="EX765" s="115"/>
      <c r="EY765" s="43"/>
      <c r="EZ765" s="43"/>
      <c r="FA765" s="43"/>
      <c r="FB765" s="115"/>
      <c r="FE765" s="50"/>
      <c r="FF765" s="115"/>
      <c r="FG765" s="222"/>
      <c r="FH765" s="223"/>
      <c r="FL765" s="221"/>
      <c r="FO765" s="50"/>
      <c r="FP765" s="115"/>
      <c r="FQ765" s="43"/>
      <c r="FR765" s="43"/>
      <c r="FS765" s="43"/>
      <c r="FT765" s="115"/>
      <c r="FW765" s="50"/>
      <c r="FX765" s="115"/>
      <c r="FY765" s="222"/>
      <c r="FZ765" s="223"/>
      <c r="GD765" s="221"/>
      <c r="GG765" s="50"/>
      <c r="GH765" s="115"/>
      <c r="GI765" s="43"/>
      <c r="GJ765" s="43"/>
      <c r="GK765" s="43"/>
      <c r="GL765" s="115"/>
      <c r="GO765" s="50"/>
      <c r="GP765" s="115"/>
      <c r="GQ765" s="222"/>
    </row>
    <row r="766">
      <c r="A766" s="218"/>
      <c r="B766" s="219"/>
      <c r="C766" s="15"/>
      <c r="D766" s="15"/>
      <c r="E766" s="15"/>
      <c r="F766" s="71"/>
      <c r="G766" s="15"/>
      <c r="H766" s="15"/>
      <c r="I766" s="28"/>
      <c r="J766" s="71"/>
      <c r="K766" s="35"/>
      <c r="L766" s="35"/>
      <c r="M766" s="35"/>
      <c r="N766" s="71"/>
      <c r="O766" s="15"/>
      <c r="P766" s="15"/>
      <c r="Q766" s="28"/>
      <c r="R766" s="71"/>
      <c r="S766" s="173"/>
      <c r="T766" s="219"/>
      <c r="U766" s="15"/>
      <c r="V766" s="15"/>
      <c r="W766" s="15"/>
      <c r="X766" s="165"/>
      <c r="Y766" s="15"/>
      <c r="Z766" s="15"/>
      <c r="AA766" s="28"/>
      <c r="AB766" s="71"/>
      <c r="AC766" s="35"/>
      <c r="AD766" s="35"/>
      <c r="AE766" s="35"/>
      <c r="AF766" s="71"/>
      <c r="AG766" s="15"/>
      <c r="AH766" s="15"/>
      <c r="AI766" s="15"/>
      <c r="AJ766" s="71"/>
      <c r="AK766" s="173"/>
      <c r="AL766" s="219"/>
      <c r="AM766" s="15"/>
      <c r="AN766" s="15"/>
      <c r="AO766" s="15"/>
      <c r="AP766" s="165"/>
      <c r="AQ766" s="15"/>
      <c r="AR766" s="15"/>
      <c r="AS766" s="28"/>
      <c r="AT766" s="71"/>
      <c r="AU766" s="35"/>
      <c r="AV766" s="35"/>
      <c r="AW766" s="35"/>
      <c r="AX766" s="71"/>
      <c r="AY766" s="15"/>
      <c r="AZ766" s="15"/>
      <c r="BA766" s="28"/>
      <c r="BB766" s="71"/>
      <c r="BC766" s="173"/>
      <c r="BD766" s="220"/>
      <c r="BH766" s="221"/>
      <c r="BK766" s="50"/>
      <c r="BL766" s="115"/>
      <c r="BM766" s="43"/>
      <c r="BN766" s="43"/>
      <c r="BO766" s="43"/>
      <c r="BP766" s="115"/>
      <c r="BS766" s="50"/>
      <c r="BT766" s="115"/>
      <c r="BU766" s="222"/>
      <c r="BV766" s="223"/>
      <c r="BZ766" s="221"/>
      <c r="CC766" s="50"/>
      <c r="CD766" s="115"/>
      <c r="CE766" s="43"/>
      <c r="CF766" s="43"/>
      <c r="CG766" s="43"/>
      <c r="CH766" s="115"/>
      <c r="CK766" s="50"/>
      <c r="CL766" s="115"/>
      <c r="CM766" s="222"/>
      <c r="CN766" s="223"/>
      <c r="CR766" s="221"/>
      <c r="CU766" s="50"/>
      <c r="CV766" s="115"/>
      <c r="CW766" s="43"/>
      <c r="CX766" s="43"/>
      <c r="CY766" s="43"/>
      <c r="CZ766" s="115"/>
      <c r="DC766" s="50"/>
      <c r="DD766" s="115"/>
      <c r="DE766" s="222"/>
      <c r="DF766" s="223"/>
      <c r="DJ766" s="221"/>
      <c r="DM766" s="50"/>
      <c r="DN766" s="115"/>
      <c r="DO766" s="43"/>
      <c r="DP766" s="43"/>
      <c r="DQ766" s="43"/>
      <c r="DR766" s="115"/>
      <c r="DU766" s="50"/>
      <c r="DV766" s="115"/>
      <c r="DW766" s="222"/>
      <c r="DX766" s="223"/>
      <c r="EB766" s="221"/>
      <c r="EE766" s="50"/>
      <c r="EF766" s="115"/>
      <c r="EG766" s="43"/>
      <c r="EH766" s="43"/>
      <c r="EI766" s="43"/>
      <c r="EJ766" s="115"/>
      <c r="EM766" s="50"/>
      <c r="EN766" s="115"/>
      <c r="EO766" s="222"/>
      <c r="EP766" s="223"/>
      <c r="ET766" s="221"/>
      <c r="EW766" s="50"/>
      <c r="EX766" s="115"/>
      <c r="EY766" s="43"/>
      <c r="EZ766" s="43"/>
      <c r="FA766" s="43"/>
      <c r="FB766" s="115"/>
      <c r="FE766" s="50"/>
      <c r="FF766" s="115"/>
      <c r="FG766" s="222"/>
      <c r="FH766" s="223"/>
      <c r="FL766" s="221"/>
      <c r="FO766" s="50"/>
      <c r="FP766" s="115"/>
      <c r="FQ766" s="43"/>
      <c r="FR766" s="43"/>
      <c r="FS766" s="43"/>
      <c r="FT766" s="115"/>
      <c r="FW766" s="50"/>
      <c r="FX766" s="115"/>
      <c r="FY766" s="222"/>
      <c r="FZ766" s="223"/>
      <c r="GD766" s="221"/>
      <c r="GG766" s="50"/>
      <c r="GH766" s="115"/>
      <c r="GI766" s="43"/>
      <c r="GJ766" s="43"/>
      <c r="GK766" s="43"/>
      <c r="GL766" s="115"/>
      <c r="GO766" s="50"/>
      <c r="GP766" s="115"/>
      <c r="GQ766" s="222"/>
    </row>
    <row r="767">
      <c r="A767" s="218"/>
      <c r="B767" s="219"/>
      <c r="C767" s="15"/>
      <c r="D767" s="15"/>
      <c r="E767" s="15"/>
      <c r="F767" s="71"/>
      <c r="G767" s="15"/>
      <c r="H767" s="15"/>
      <c r="I767" s="28"/>
      <c r="J767" s="71"/>
      <c r="K767" s="35"/>
      <c r="L767" s="35"/>
      <c r="M767" s="35"/>
      <c r="N767" s="71"/>
      <c r="O767" s="15"/>
      <c r="P767" s="15"/>
      <c r="Q767" s="28"/>
      <c r="R767" s="71"/>
      <c r="S767" s="173"/>
      <c r="T767" s="219"/>
      <c r="U767" s="15"/>
      <c r="V767" s="15"/>
      <c r="W767" s="15"/>
      <c r="X767" s="165"/>
      <c r="Y767" s="15"/>
      <c r="Z767" s="15"/>
      <c r="AA767" s="28"/>
      <c r="AB767" s="71"/>
      <c r="AC767" s="35"/>
      <c r="AD767" s="35"/>
      <c r="AE767" s="35"/>
      <c r="AF767" s="71"/>
      <c r="AG767" s="15"/>
      <c r="AH767" s="15"/>
      <c r="AI767" s="15"/>
      <c r="AJ767" s="71"/>
      <c r="AK767" s="173"/>
      <c r="AL767" s="219"/>
      <c r="AM767" s="15"/>
      <c r="AN767" s="15"/>
      <c r="AO767" s="15"/>
      <c r="AP767" s="165"/>
      <c r="AQ767" s="15"/>
      <c r="AR767" s="15"/>
      <c r="AS767" s="28"/>
      <c r="AT767" s="71"/>
      <c r="AU767" s="35"/>
      <c r="AV767" s="35"/>
      <c r="AW767" s="35"/>
      <c r="AX767" s="71"/>
      <c r="AY767" s="15"/>
      <c r="AZ767" s="15"/>
      <c r="BA767" s="28"/>
      <c r="BB767" s="71"/>
      <c r="BC767" s="173"/>
      <c r="BD767" s="220"/>
      <c r="BH767" s="221"/>
      <c r="BK767" s="50"/>
      <c r="BL767" s="115"/>
      <c r="BM767" s="43"/>
      <c r="BN767" s="43"/>
      <c r="BO767" s="43"/>
      <c r="BP767" s="115"/>
      <c r="BS767" s="50"/>
      <c r="BT767" s="115"/>
      <c r="BU767" s="222"/>
      <c r="BV767" s="223"/>
      <c r="BZ767" s="221"/>
      <c r="CC767" s="50"/>
      <c r="CD767" s="115"/>
      <c r="CE767" s="43"/>
      <c r="CF767" s="43"/>
      <c r="CG767" s="43"/>
      <c r="CH767" s="115"/>
      <c r="CK767" s="50"/>
      <c r="CL767" s="115"/>
      <c r="CM767" s="222"/>
      <c r="CN767" s="223"/>
      <c r="CR767" s="221"/>
      <c r="CU767" s="50"/>
      <c r="CV767" s="115"/>
      <c r="CW767" s="43"/>
      <c r="CX767" s="43"/>
      <c r="CY767" s="43"/>
      <c r="CZ767" s="115"/>
      <c r="DC767" s="50"/>
      <c r="DD767" s="115"/>
      <c r="DE767" s="222"/>
      <c r="DF767" s="223"/>
      <c r="DJ767" s="221"/>
      <c r="DM767" s="50"/>
      <c r="DN767" s="115"/>
      <c r="DO767" s="43"/>
      <c r="DP767" s="43"/>
      <c r="DQ767" s="43"/>
      <c r="DR767" s="115"/>
      <c r="DU767" s="50"/>
      <c r="DV767" s="115"/>
      <c r="DW767" s="222"/>
      <c r="DX767" s="223"/>
      <c r="EB767" s="221"/>
      <c r="EE767" s="50"/>
      <c r="EF767" s="115"/>
      <c r="EG767" s="43"/>
      <c r="EH767" s="43"/>
      <c r="EI767" s="43"/>
      <c r="EJ767" s="115"/>
      <c r="EM767" s="50"/>
      <c r="EN767" s="115"/>
      <c r="EO767" s="222"/>
      <c r="EP767" s="223"/>
      <c r="ET767" s="221"/>
      <c r="EW767" s="50"/>
      <c r="EX767" s="115"/>
      <c r="EY767" s="43"/>
      <c r="EZ767" s="43"/>
      <c r="FA767" s="43"/>
      <c r="FB767" s="115"/>
      <c r="FE767" s="50"/>
      <c r="FF767" s="115"/>
      <c r="FG767" s="222"/>
      <c r="FH767" s="223"/>
      <c r="FL767" s="221"/>
      <c r="FO767" s="50"/>
      <c r="FP767" s="115"/>
      <c r="FQ767" s="43"/>
      <c r="FR767" s="43"/>
      <c r="FS767" s="43"/>
      <c r="FT767" s="115"/>
      <c r="FW767" s="50"/>
      <c r="FX767" s="115"/>
      <c r="FY767" s="222"/>
      <c r="FZ767" s="223"/>
      <c r="GD767" s="221"/>
      <c r="GG767" s="50"/>
      <c r="GH767" s="115"/>
      <c r="GI767" s="43"/>
      <c r="GJ767" s="43"/>
      <c r="GK767" s="43"/>
      <c r="GL767" s="115"/>
      <c r="GO767" s="50"/>
      <c r="GP767" s="115"/>
      <c r="GQ767" s="222"/>
    </row>
    <row r="768">
      <c r="A768" s="218"/>
      <c r="B768" s="219"/>
      <c r="C768" s="15"/>
      <c r="D768" s="15"/>
      <c r="E768" s="15"/>
      <c r="F768" s="71"/>
      <c r="G768" s="15"/>
      <c r="H768" s="15"/>
      <c r="I768" s="28"/>
      <c r="J768" s="71"/>
      <c r="K768" s="35"/>
      <c r="L768" s="35"/>
      <c r="M768" s="35"/>
      <c r="N768" s="71"/>
      <c r="O768" s="15"/>
      <c r="P768" s="15"/>
      <c r="Q768" s="28"/>
      <c r="R768" s="71"/>
      <c r="S768" s="173"/>
      <c r="T768" s="219"/>
      <c r="U768" s="15"/>
      <c r="V768" s="15"/>
      <c r="W768" s="15"/>
      <c r="X768" s="165"/>
      <c r="Y768" s="15"/>
      <c r="Z768" s="15"/>
      <c r="AA768" s="28"/>
      <c r="AB768" s="71"/>
      <c r="AC768" s="35"/>
      <c r="AD768" s="35"/>
      <c r="AE768" s="35"/>
      <c r="AF768" s="71"/>
      <c r="AG768" s="15"/>
      <c r="AH768" s="15"/>
      <c r="AI768" s="15"/>
      <c r="AJ768" s="71"/>
      <c r="AK768" s="173"/>
      <c r="AL768" s="219"/>
      <c r="AM768" s="15"/>
      <c r="AN768" s="15"/>
      <c r="AO768" s="15"/>
      <c r="AP768" s="165"/>
      <c r="AQ768" s="15"/>
      <c r="AR768" s="15"/>
      <c r="AS768" s="28"/>
      <c r="AT768" s="71"/>
      <c r="AU768" s="35"/>
      <c r="AV768" s="35"/>
      <c r="AW768" s="35"/>
      <c r="AX768" s="71"/>
      <c r="AY768" s="15"/>
      <c r="AZ768" s="15"/>
      <c r="BA768" s="28"/>
      <c r="BB768" s="71"/>
      <c r="BC768" s="173"/>
      <c r="BD768" s="220"/>
      <c r="BH768" s="221"/>
      <c r="BK768" s="50"/>
      <c r="BL768" s="115"/>
      <c r="BM768" s="43"/>
      <c r="BN768" s="43"/>
      <c r="BO768" s="43"/>
      <c r="BP768" s="115"/>
      <c r="BS768" s="50"/>
      <c r="BT768" s="115"/>
      <c r="BU768" s="222"/>
      <c r="BV768" s="223"/>
      <c r="BZ768" s="221"/>
      <c r="CC768" s="50"/>
      <c r="CD768" s="115"/>
      <c r="CE768" s="43"/>
      <c r="CF768" s="43"/>
      <c r="CG768" s="43"/>
      <c r="CH768" s="115"/>
      <c r="CK768" s="50"/>
      <c r="CL768" s="115"/>
      <c r="CM768" s="222"/>
      <c r="CN768" s="223"/>
      <c r="CR768" s="221"/>
      <c r="CU768" s="50"/>
      <c r="CV768" s="115"/>
      <c r="CW768" s="43"/>
      <c r="CX768" s="43"/>
      <c r="CY768" s="43"/>
      <c r="CZ768" s="115"/>
      <c r="DC768" s="50"/>
      <c r="DD768" s="115"/>
      <c r="DE768" s="222"/>
      <c r="DF768" s="223"/>
      <c r="DJ768" s="221"/>
      <c r="DM768" s="50"/>
      <c r="DN768" s="115"/>
      <c r="DO768" s="43"/>
      <c r="DP768" s="43"/>
      <c r="DQ768" s="43"/>
      <c r="DR768" s="115"/>
      <c r="DU768" s="50"/>
      <c r="DV768" s="115"/>
      <c r="DW768" s="222"/>
      <c r="DX768" s="223"/>
      <c r="EB768" s="221"/>
      <c r="EE768" s="50"/>
      <c r="EF768" s="115"/>
      <c r="EG768" s="43"/>
      <c r="EH768" s="43"/>
      <c r="EI768" s="43"/>
      <c r="EJ768" s="115"/>
      <c r="EM768" s="50"/>
      <c r="EN768" s="115"/>
      <c r="EO768" s="222"/>
      <c r="EP768" s="223"/>
      <c r="ET768" s="221"/>
      <c r="EW768" s="50"/>
      <c r="EX768" s="115"/>
      <c r="EY768" s="43"/>
      <c r="EZ768" s="43"/>
      <c r="FA768" s="43"/>
      <c r="FB768" s="115"/>
      <c r="FE768" s="50"/>
      <c r="FF768" s="115"/>
      <c r="FG768" s="222"/>
      <c r="FH768" s="223"/>
      <c r="FL768" s="221"/>
      <c r="FO768" s="50"/>
      <c r="FP768" s="115"/>
      <c r="FQ768" s="43"/>
      <c r="FR768" s="43"/>
      <c r="FS768" s="43"/>
      <c r="FT768" s="115"/>
      <c r="FW768" s="50"/>
      <c r="FX768" s="115"/>
      <c r="FY768" s="222"/>
      <c r="FZ768" s="223"/>
      <c r="GD768" s="221"/>
      <c r="GG768" s="50"/>
      <c r="GH768" s="115"/>
      <c r="GI768" s="43"/>
      <c r="GJ768" s="43"/>
      <c r="GK768" s="43"/>
      <c r="GL768" s="115"/>
      <c r="GO768" s="50"/>
      <c r="GP768" s="115"/>
      <c r="GQ768" s="222"/>
    </row>
    <row r="769">
      <c r="A769" s="218"/>
      <c r="B769" s="219"/>
      <c r="C769" s="15"/>
      <c r="D769" s="15"/>
      <c r="E769" s="15"/>
      <c r="F769" s="71"/>
      <c r="G769" s="15"/>
      <c r="H769" s="15"/>
      <c r="I769" s="28"/>
      <c r="J769" s="71"/>
      <c r="K769" s="35"/>
      <c r="L769" s="35"/>
      <c r="M769" s="35"/>
      <c r="N769" s="71"/>
      <c r="O769" s="15"/>
      <c r="P769" s="15"/>
      <c r="Q769" s="28"/>
      <c r="R769" s="71"/>
      <c r="S769" s="173"/>
      <c r="T769" s="219"/>
      <c r="U769" s="15"/>
      <c r="V769" s="15"/>
      <c r="W769" s="15"/>
      <c r="X769" s="165"/>
      <c r="Y769" s="15"/>
      <c r="Z769" s="15"/>
      <c r="AA769" s="28"/>
      <c r="AB769" s="71"/>
      <c r="AC769" s="35"/>
      <c r="AD769" s="35"/>
      <c r="AE769" s="35"/>
      <c r="AF769" s="71"/>
      <c r="AG769" s="15"/>
      <c r="AH769" s="15"/>
      <c r="AI769" s="15"/>
      <c r="AJ769" s="71"/>
      <c r="AK769" s="173"/>
      <c r="AL769" s="219"/>
      <c r="AM769" s="15"/>
      <c r="AN769" s="15"/>
      <c r="AO769" s="15"/>
      <c r="AP769" s="165"/>
      <c r="AQ769" s="15"/>
      <c r="AR769" s="15"/>
      <c r="AS769" s="28"/>
      <c r="AT769" s="71"/>
      <c r="AU769" s="35"/>
      <c r="AV769" s="35"/>
      <c r="AW769" s="35"/>
      <c r="AX769" s="71"/>
      <c r="AY769" s="15"/>
      <c r="AZ769" s="15"/>
      <c r="BA769" s="28"/>
      <c r="BB769" s="71"/>
      <c r="BC769" s="173"/>
      <c r="BD769" s="220"/>
      <c r="BH769" s="221"/>
      <c r="BK769" s="50"/>
      <c r="BL769" s="115"/>
      <c r="BM769" s="43"/>
      <c r="BN769" s="43"/>
      <c r="BO769" s="43"/>
      <c r="BP769" s="115"/>
      <c r="BS769" s="50"/>
      <c r="BT769" s="115"/>
      <c r="BU769" s="222"/>
      <c r="BV769" s="223"/>
      <c r="BZ769" s="221"/>
      <c r="CC769" s="50"/>
      <c r="CD769" s="115"/>
      <c r="CE769" s="43"/>
      <c r="CF769" s="43"/>
      <c r="CG769" s="43"/>
      <c r="CH769" s="115"/>
      <c r="CK769" s="50"/>
      <c r="CL769" s="115"/>
      <c r="CM769" s="222"/>
      <c r="CN769" s="223"/>
      <c r="CR769" s="221"/>
      <c r="CU769" s="50"/>
      <c r="CV769" s="115"/>
      <c r="CW769" s="43"/>
      <c r="CX769" s="43"/>
      <c r="CY769" s="43"/>
      <c r="CZ769" s="115"/>
      <c r="DC769" s="50"/>
      <c r="DD769" s="115"/>
      <c r="DE769" s="222"/>
      <c r="DF769" s="223"/>
      <c r="DJ769" s="221"/>
      <c r="DM769" s="50"/>
      <c r="DN769" s="115"/>
      <c r="DO769" s="43"/>
      <c r="DP769" s="43"/>
      <c r="DQ769" s="43"/>
      <c r="DR769" s="115"/>
      <c r="DU769" s="50"/>
      <c r="DV769" s="115"/>
      <c r="DW769" s="222"/>
      <c r="DX769" s="223"/>
      <c r="EB769" s="221"/>
      <c r="EE769" s="50"/>
      <c r="EF769" s="115"/>
      <c r="EG769" s="43"/>
      <c r="EH769" s="43"/>
      <c r="EI769" s="43"/>
      <c r="EJ769" s="115"/>
      <c r="EM769" s="50"/>
      <c r="EN769" s="115"/>
      <c r="EO769" s="222"/>
      <c r="EP769" s="223"/>
      <c r="ET769" s="221"/>
      <c r="EW769" s="50"/>
      <c r="EX769" s="115"/>
      <c r="EY769" s="43"/>
      <c r="EZ769" s="43"/>
      <c r="FA769" s="43"/>
      <c r="FB769" s="115"/>
      <c r="FE769" s="50"/>
      <c r="FF769" s="115"/>
      <c r="FG769" s="222"/>
      <c r="FH769" s="223"/>
      <c r="FL769" s="221"/>
      <c r="FO769" s="50"/>
      <c r="FP769" s="115"/>
      <c r="FQ769" s="43"/>
      <c r="FR769" s="43"/>
      <c r="FS769" s="43"/>
      <c r="FT769" s="115"/>
      <c r="FW769" s="50"/>
      <c r="FX769" s="115"/>
      <c r="FY769" s="222"/>
      <c r="FZ769" s="223"/>
      <c r="GD769" s="221"/>
      <c r="GG769" s="50"/>
      <c r="GH769" s="115"/>
      <c r="GI769" s="43"/>
      <c r="GJ769" s="43"/>
      <c r="GK769" s="43"/>
      <c r="GL769" s="115"/>
      <c r="GO769" s="50"/>
      <c r="GP769" s="115"/>
      <c r="GQ769" s="222"/>
    </row>
    <row r="770">
      <c r="A770" s="218"/>
      <c r="B770" s="219"/>
      <c r="C770" s="15"/>
      <c r="D770" s="15"/>
      <c r="E770" s="15"/>
      <c r="F770" s="71"/>
      <c r="G770" s="15"/>
      <c r="H770" s="15"/>
      <c r="I770" s="28"/>
      <c r="J770" s="71"/>
      <c r="K770" s="35"/>
      <c r="L770" s="35"/>
      <c r="M770" s="35"/>
      <c r="N770" s="71"/>
      <c r="O770" s="15"/>
      <c r="P770" s="15"/>
      <c r="Q770" s="28"/>
      <c r="R770" s="71"/>
      <c r="S770" s="173"/>
      <c r="T770" s="219"/>
      <c r="U770" s="15"/>
      <c r="V770" s="15"/>
      <c r="W770" s="15"/>
      <c r="X770" s="165"/>
      <c r="Y770" s="15"/>
      <c r="Z770" s="15"/>
      <c r="AA770" s="28"/>
      <c r="AB770" s="71"/>
      <c r="AC770" s="35"/>
      <c r="AD770" s="35"/>
      <c r="AE770" s="35"/>
      <c r="AF770" s="71"/>
      <c r="AG770" s="15"/>
      <c r="AH770" s="15"/>
      <c r="AI770" s="15"/>
      <c r="AJ770" s="71"/>
      <c r="AK770" s="173"/>
      <c r="AL770" s="219"/>
      <c r="AM770" s="15"/>
      <c r="AN770" s="15"/>
      <c r="AO770" s="15"/>
      <c r="AP770" s="165"/>
      <c r="AQ770" s="15"/>
      <c r="AR770" s="15"/>
      <c r="AS770" s="28"/>
      <c r="AT770" s="71"/>
      <c r="AU770" s="35"/>
      <c r="AV770" s="35"/>
      <c r="AW770" s="35"/>
      <c r="AX770" s="71"/>
      <c r="AY770" s="15"/>
      <c r="AZ770" s="15"/>
      <c r="BA770" s="28"/>
      <c r="BB770" s="71"/>
      <c r="BC770" s="173"/>
      <c r="BD770" s="220"/>
      <c r="BH770" s="221"/>
      <c r="BK770" s="50"/>
      <c r="BL770" s="115"/>
      <c r="BM770" s="43"/>
      <c r="BN770" s="43"/>
      <c r="BO770" s="43"/>
      <c r="BP770" s="115"/>
      <c r="BS770" s="50"/>
      <c r="BT770" s="115"/>
      <c r="BU770" s="222"/>
      <c r="BV770" s="223"/>
      <c r="BZ770" s="221"/>
      <c r="CC770" s="50"/>
      <c r="CD770" s="115"/>
      <c r="CE770" s="43"/>
      <c r="CF770" s="43"/>
      <c r="CG770" s="43"/>
      <c r="CH770" s="115"/>
      <c r="CK770" s="50"/>
      <c r="CL770" s="115"/>
      <c r="CM770" s="222"/>
      <c r="CN770" s="223"/>
      <c r="CR770" s="221"/>
      <c r="CU770" s="50"/>
      <c r="CV770" s="115"/>
      <c r="CW770" s="43"/>
      <c r="CX770" s="43"/>
      <c r="CY770" s="43"/>
      <c r="CZ770" s="115"/>
      <c r="DC770" s="50"/>
      <c r="DD770" s="115"/>
      <c r="DE770" s="222"/>
      <c r="DF770" s="223"/>
      <c r="DJ770" s="221"/>
      <c r="DM770" s="50"/>
      <c r="DN770" s="115"/>
      <c r="DO770" s="43"/>
      <c r="DP770" s="43"/>
      <c r="DQ770" s="43"/>
      <c r="DR770" s="115"/>
      <c r="DU770" s="50"/>
      <c r="DV770" s="115"/>
      <c r="DW770" s="222"/>
      <c r="DX770" s="223"/>
      <c r="EB770" s="221"/>
      <c r="EE770" s="50"/>
      <c r="EF770" s="115"/>
      <c r="EG770" s="43"/>
      <c r="EH770" s="43"/>
      <c r="EI770" s="43"/>
      <c r="EJ770" s="115"/>
      <c r="EM770" s="50"/>
      <c r="EN770" s="115"/>
      <c r="EO770" s="222"/>
      <c r="EP770" s="223"/>
      <c r="ET770" s="221"/>
      <c r="EW770" s="50"/>
      <c r="EX770" s="115"/>
      <c r="EY770" s="43"/>
      <c r="EZ770" s="43"/>
      <c r="FA770" s="43"/>
      <c r="FB770" s="115"/>
      <c r="FE770" s="50"/>
      <c r="FF770" s="115"/>
      <c r="FG770" s="222"/>
      <c r="FH770" s="223"/>
      <c r="FL770" s="221"/>
      <c r="FO770" s="50"/>
      <c r="FP770" s="115"/>
      <c r="FQ770" s="43"/>
      <c r="FR770" s="43"/>
      <c r="FS770" s="43"/>
      <c r="FT770" s="115"/>
      <c r="FW770" s="50"/>
      <c r="FX770" s="115"/>
      <c r="FY770" s="222"/>
      <c r="FZ770" s="223"/>
      <c r="GD770" s="221"/>
      <c r="GG770" s="50"/>
      <c r="GH770" s="115"/>
      <c r="GI770" s="43"/>
      <c r="GJ770" s="43"/>
      <c r="GK770" s="43"/>
      <c r="GL770" s="115"/>
      <c r="GO770" s="50"/>
      <c r="GP770" s="115"/>
      <c r="GQ770" s="222"/>
    </row>
    <row r="771">
      <c r="A771" s="218"/>
      <c r="B771" s="219"/>
      <c r="C771" s="15"/>
      <c r="D771" s="15"/>
      <c r="E771" s="15"/>
      <c r="F771" s="71"/>
      <c r="G771" s="15"/>
      <c r="H771" s="15"/>
      <c r="I771" s="28"/>
      <c r="J771" s="71"/>
      <c r="K771" s="35"/>
      <c r="L771" s="35"/>
      <c r="M771" s="35"/>
      <c r="N771" s="71"/>
      <c r="O771" s="15"/>
      <c r="P771" s="15"/>
      <c r="Q771" s="28"/>
      <c r="R771" s="71"/>
      <c r="S771" s="173"/>
      <c r="T771" s="219"/>
      <c r="U771" s="15"/>
      <c r="V771" s="15"/>
      <c r="W771" s="15"/>
      <c r="X771" s="165"/>
      <c r="Y771" s="15"/>
      <c r="Z771" s="15"/>
      <c r="AA771" s="28"/>
      <c r="AB771" s="71"/>
      <c r="AC771" s="35"/>
      <c r="AD771" s="35"/>
      <c r="AE771" s="35"/>
      <c r="AF771" s="71"/>
      <c r="AG771" s="15"/>
      <c r="AH771" s="15"/>
      <c r="AI771" s="15"/>
      <c r="AJ771" s="71"/>
      <c r="AK771" s="173"/>
      <c r="AL771" s="219"/>
      <c r="AM771" s="15"/>
      <c r="AN771" s="15"/>
      <c r="AO771" s="15"/>
      <c r="AP771" s="165"/>
      <c r="AQ771" s="15"/>
      <c r="AR771" s="15"/>
      <c r="AS771" s="28"/>
      <c r="AT771" s="71"/>
      <c r="AU771" s="35"/>
      <c r="AV771" s="35"/>
      <c r="AW771" s="35"/>
      <c r="AX771" s="71"/>
      <c r="AY771" s="15"/>
      <c r="AZ771" s="15"/>
      <c r="BA771" s="28"/>
      <c r="BB771" s="71"/>
      <c r="BC771" s="173"/>
      <c r="BD771" s="220"/>
      <c r="BH771" s="221"/>
      <c r="BK771" s="50"/>
      <c r="BL771" s="115"/>
      <c r="BM771" s="43"/>
      <c r="BN771" s="43"/>
      <c r="BO771" s="43"/>
      <c r="BP771" s="115"/>
      <c r="BS771" s="50"/>
      <c r="BT771" s="115"/>
      <c r="BU771" s="222"/>
      <c r="BV771" s="223"/>
      <c r="BZ771" s="221"/>
      <c r="CC771" s="50"/>
      <c r="CD771" s="115"/>
      <c r="CE771" s="43"/>
      <c r="CF771" s="43"/>
      <c r="CG771" s="43"/>
      <c r="CH771" s="115"/>
      <c r="CK771" s="50"/>
      <c r="CL771" s="115"/>
      <c r="CM771" s="222"/>
      <c r="CN771" s="223"/>
      <c r="CR771" s="221"/>
      <c r="CU771" s="50"/>
      <c r="CV771" s="115"/>
      <c r="CW771" s="43"/>
      <c r="CX771" s="43"/>
      <c r="CY771" s="43"/>
      <c r="CZ771" s="115"/>
      <c r="DC771" s="50"/>
      <c r="DD771" s="115"/>
      <c r="DE771" s="222"/>
      <c r="DF771" s="223"/>
      <c r="DJ771" s="221"/>
      <c r="DM771" s="50"/>
      <c r="DN771" s="115"/>
      <c r="DO771" s="43"/>
      <c r="DP771" s="43"/>
      <c r="DQ771" s="43"/>
      <c r="DR771" s="115"/>
      <c r="DU771" s="50"/>
      <c r="DV771" s="115"/>
      <c r="DW771" s="222"/>
      <c r="DX771" s="223"/>
      <c r="EB771" s="221"/>
      <c r="EE771" s="50"/>
      <c r="EF771" s="115"/>
      <c r="EG771" s="43"/>
      <c r="EH771" s="43"/>
      <c r="EI771" s="43"/>
      <c r="EJ771" s="115"/>
      <c r="EM771" s="50"/>
      <c r="EN771" s="115"/>
      <c r="EO771" s="222"/>
      <c r="EP771" s="223"/>
      <c r="ET771" s="221"/>
      <c r="EW771" s="50"/>
      <c r="EX771" s="115"/>
      <c r="EY771" s="43"/>
      <c r="EZ771" s="43"/>
      <c r="FA771" s="43"/>
      <c r="FB771" s="115"/>
      <c r="FE771" s="50"/>
      <c r="FF771" s="115"/>
      <c r="FG771" s="222"/>
      <c r="FH771" s="223"/>
      <c r="FL771" s="221"/>
      <c r="FO771" s="50"/>
      <c r="FP771" s="115"/>
      <c r="FQ771" s="43"/>
      <c r="FR771" s="43"/>
      <c r="FS771" s="43"/>
      <c r="FT771" s="115"/>
      <c r="FW771" s="50"/>
      <c r="FX771" s="115"/>
      <c r="FY771" s="222"/>
      <c r="FZ771" s="223"/>
      <c r="GD771" s="221"/>
      <c r="GG771" s="50"/>
      <c r="GH771" s="115"/>
      <c r="GI771" s="43"/>
      <c r="GJ771" s="43"/>
      <c r="GK771" s="43"/>
      <c r="GL771" s="115"/>
      <c r="GO771" s="50"/>
      <c r="GP771" s="115"/>
      <c r="GQ771" s="222"/>
    </row>
    <row r="772">
      <c r="A772" s="218"/>
      <c r="B772" s="219"/>
      <c r="C772" s="15"/>
      <c r="D772" s="15"/>
      <c r="E772" s="15"/>
      <c r="F772" s="71"/>
      <c r="G772" s="15"/>
      <c r="H772" s="15"/>
      <c r="I772" s="28"/>
      <c r="J772" s="71"/>
      <c r="K772" s="35"/>
      <c r="L772" s="35"/>
      <c r="M772" s="35"/>
      <c r="N772" s="71"/>
      <c r="O772" s="15"/>
      <c r="P772" s="15"/>
      <c r="Q772" s="28"/>
      <c r="R772" s="71"/>
      <c r="S772" s="173"/>
      <c r="T772" s="219"/>
      <c r="U772" s="15"/>
      <c r="V772" s="15"/>
      <c r="W772" s="15"/>
      <c r="X772" s="165"/>
      <c r="Y772" s="15"/>
      <c r="Z772" s="15"/>
      <c r="AA772" s="28"/>
      <c r="AB772" s="71"/>
      <c r="AC772" s="35"/>
      <c r="AD772" s="35"/>
      <c r="AE772" s="35"/>
      <c r="AF772" s="71"/>
      <c r="AG772" s="15"/>
      <c r="AH772" s="15"/>
      <c r="AI772" s="15"/>
      <c r="AJ772" s="71"/>
      <c r="AK772" s="173"/>
      <c r="AL772" s="219"/>
      <c r="AM772" s="15"/>
      <c r="AN772" s="15"/>
      <c r="AO772" s="15"/>
      <c r="AP772" s="165"/>
      <c r="AQ772" s="15"/>
      <c r="AR772" s="15"/>
      <c r="AS772" s="28"/>
      <c r="AT772" s="71"/>
      <c r="AU772" s="35"/>
      <c r="AV772" s="35"/>
      <c r="AW772" s="35"/>
      <c r="AX772" s="71"/>
      <c r="AY772" s="15"/>
      <c r="AZ772" s="15"/>
      <c r="BA772" s="28"/>
      <c r="BB772" s="71"/>
      <c r="BC772" s="173"/>
      <c r="BD772" s="220"/>
      <c r="BH772" s="221"/>
      <c r="BK772" s="50"/>
      <c r="BL772" s="115"/>
      <c r="BM772" s="43"/>
      <c r="BN772" s="43"/>
      <c r="BO772" s="43"/>
      <c r="BP772" s="115"/>
      <c r="BS772" s="50"/>
      <c r="BT772" s="115"/>
      <c r="BU772" s="222"/>
      <c r="BV772" s="223"/>
      <c r="BZ772" s="221"/>
      <c r="CC772" s="50"/>
      <c r="CD772" s="115"/>
      <c r="CE772" s="43"/>
      <c r="CF772" s="43"/>
      <c r="CG772" s="43"/>
      <c r="CH772" s="115"/>
      <c r="CK772" s="50"/>
      <c r="CL772" s="115"/>
      <c r="CM772" s="222"/>
      <c r="CN772" s="223"/>
      <c r="CR772" s="221"/>
      <c r="CU772" s="50"/>
      <c r="CV772" s="115"/>
      <c r="CW772" s="43"/>
      <c r="CX772" s="43"/>
      <c r="CY772" s="43"/>
      <c r="CZ772" s="115"/>
      <c r="DC772" s="50"/>
      <c r="DD772" s="115"/>
      <c r="DE772" s="222"/>
      <c r="DF772" s="223"/>
      <c r="DJ772" s="221"/>
      <c r="DM772" s="50"/>
      <c r="DN772" s="115"/>
      <c r="DO772" s="43"/>
      <c r="DP772" s="43"/>
      <c r="DQ772" s="43"/>
      <c r="DR772" s="115"/>
      <c r="DU772" s="50"/>
      <c r="DV772" s="115"/>
      <c r="DW772" s="222"/>
      <c r="DX772" s="223"/>
      <c r="EB772" s="221"/>
      <c r="EE772" s="50"/>
      <c r="EF772" s="115"/>
      <c r="EG772" s="43"/>
      <c r="EH772" s="43"/>
      <c r="EI772" s="43"/>
      <c r="EJ772" s="115"/>
      <c r="EM772" s="50"/>
      <c r="EN772" s="115"/>
      <c r="EO772" s="222"/>
      <c r="EP772" s="223"/>
      <c r="ET772" s="221"/>
      <c r="EW772" s="50"/>
      <c r="EX772" s="115"/>
      <c r="EY772" s="43"/>
      <c r="EZ772" s="43"/>
      <c r="FA772" s="43"/>
      <c r="FB772" s="115"/>
      <c r="FE772" s="50"/>
      <c r="FF772" s="115"/>
      <c r="FG772" s="222"/>
      <c r="FH772" s="223"/>
      <c r="FL772" s="221"/>
      <c r="FO772" s="50"/>
      <c r="FP772" s="115"/>
      <c r="FQ772" s="43"/>
      <c r="FR772" s="43"/>
      <c r="FS772" s="43"/>
      <c r="FT772" s="115"/>
      <c r="FW772" s="50"/>
      <c r="FX772" s="115"/>
      <c r="FY772" s="222"/>
      <c r="FZ772" s="223"/>
      <c r="GD772" s="221"/>
      <c r="GG772" s="50"/>
      <c r="GH772" s="115"/>
      <c r="GI772" s="43"/>
      <c r="GJ772" s="43"/>
      <c r="GK772" s="43"/>
      <c r="GL772" s="115"/>
      <c r="GO772" s="50"/>
      <c r="GP772" s="115"/>
      <c r="GQ772" s="222"/>
    </row>
    <row r="773">
      <c r="A773" s="218"/>
      <c r="B773" s="219"/>
      <c r="C773" s="15"/>
      <c r="D773" s="15"/>
      <c r="E773" s="15"/>
      <c r="F773" s="71"/>
      <c r="G773" s="15"/>
      <c r="H773" s="15"/>
      <c r="I773" s="28"/>
      <c r="J773" s="71"/>
      <c r="K773" s="35"/>
      <c r="L773" s="35"/>
      <c r="M773" s="35"/>
      <c r="N773" s="71"/>
      <c r="O773" s="15"/>
      <c r="P773" s="15"/>
      <c r="Q773" s="28"/>
      <c r="R773" s="71"/>
      <c r="S773" s="173"/>
      <c r="T773" s="219"/>
      <c r="U773" s="15"/>
      <c r="V773" s="15"/>
      <c r="W773" s="15"/>
      <c r="X773" s="165"/>
      <c r="Y773" s="15"/>
      <c r="Z773" s="15"/>
      <c r="AA773" s="28"/>
      <c r="AB773" s="71"/>
      <c r="AC773" s="35"/>
      <c r="AD773" s="35"/>
      <c r="AE773" s="35"/>
      <c r="AF773" s="71"/>
      <c r="AG773" s="15"/>
      <c r="AH773" s="15"/>
      <c r="AI773" s="15"/>
      <c r="AJ773" s="71"/>
      <c r="AK773" s="173"/>
      <c r="AL773" s="219"/>
      <c r="AM773" s="15"/>
      <c r="AN773" s="15"/>
      <c r="AO773" s="15"/>
      <c r="AP773" s="165"/>
      <c r="AQ773" s="15"/>
      <c r="AR773" s="15"/>
      <c r="AS773" s="28"/>
      <c r="AT773" s="71"/>
      <c r="AU773" s="35"/>
      <c r="AV773" s="35"/>
      <c r="AW773" s="35"/>
      <c r="AX773" s="71"/>
      <c r="AY773" s="15"/>
      <c r="AZ773" s="15"/>
      <c r="BA773" s="28"/>
      <c r="BB773" s="71"/>
      <c r="BC773" s="173"/>
      <c r="BD773" s="220"/>
      <c r="BH773" s="221"/>
      <c r="BK773" s="50"/>
      <c r="BL773" s="115"/>
      <c r="BM773" s="43"/>
      <c r="BN773" s="43"/>
      <c r="BO773" s="43"/>
      <c r="BP773" s="115"/>
      <c r="BS773" s="50"/>
      <c r="BT773" s="115"/>
      <c r="BU773" s="222"/>
      <c r="BV773" s="223"/>
      <c r="BZ773" s="221"/>
      <c r="CC773" s="50"/>
      <c r="CD773" s="115"/>
      <c r="CE773" s="43"/>
      <c r="CF773" s="43"/>
      <c r="CG773" s="43"/>
      <c r="CH773" s="115"/>
      <c r="CK773" s="50"/>
      <c r="CL773" s="115"/>
      <c r="CM773" s="222"/>
      <c r="CN773" s="223"/>
      <c r="CR773" s="221"/>
      <c r="CU773" s="50"/>
      <c r="CV773" s="115"/>
      <c r="CW773" s="43"/>
      <c r="CX773" s="43"/>
      <c r="CY773" s="43"/>
      <c r="CZ773" s="115"/>
      <c r="DC773" s="50"/>
      <c r="DD773" s="115"/>
      <c r="DE773" s="222"/>
      <c r="DF773" s="223"/>
      <c r="DJ773" s="221"/>
      <c r="DM773" s="50"/>
      <c r="DN773" s="115"/>
      <c r="DO773" s="43"/>
      <c r="DP773" s="43"/>
      <c r="DQ773" s="43"/>
      <c r="DR773" s="115"/>
      <c r="DU773" s="50"/>
      <c r="DV773" s="115"/>
      <c r="DW773" s="222"/>
      <c r="DX773" s="223"/>
      <c r="EB773" s="221"/>
      <c r="EE773" s="50"/>
      <c r="EF773" s="115"/>
      <c r="EG773" s="43"/>
      <c r="EH773" s="43"/>
      <c r="EI773" s="43"/>
      <c r="EJ773" s="115"/>
      <c r="EM773" s="50"/>
      <c r="EN773" s="115"/>
      <c r="EO773" s="222"/>
      <c r="EP773" s="223"/>
      <c r="ET773" s="221"/>
      <c r="EW773" s="50"/>
      <c r="EX773" s="115"/>
      <c r="EY773" s="43"/>
      <c r="EZ773" s="43"/>
      <c r="FA773" s="43"/>
      <c r="FB773" s="115"/>
      <c r="FE773" s="50"/>
      <c r="FF773" s="115"/>
      <c r="FG773" s="222"/>
      <c r="FH773" s="223"/>
      <c r="FL773" s="221"/>
      <c r="FO773" s="50"/>
      <c r="FP773" s="115"/>
      <c r="FQ773" s="43"/>
      <c r="FR773" s="43"/>
      <c r="FS773" s="43"/>
      <c r="FT773" s="115"/>
      <c r="FW773" s="50"/>
      <c r="FX773" s="115"/>
      <c r="FY773" s="222"/>
      <c r="FZ773" s="223"/>
      <c r="GD773" s="221"/>
      <c r="GG773" s="50"/>
      <c r="GH773" s="115"/>
      <c r="GI773" s="43"/>
      <c r="GJ773" s="43"/>
      <c r="GK773" s="43"/>
      <c r="GL773" s="115"/>
      <c r="GO773" s="50"/>
      <c r="GP773" s="115"/>
      <c r="GQ773" s="222"/>
    </row>
    <row r="774">
      <c r="A774" s="218"/>
      <c r="B774" s="219"/>
      <c r="C774" s="15"/>
      <c r="D774" s="15"/>
      <c r="E774" s="15"/>
      <c r="F774" s="71"/>
      <c r="G774" s="15"/>
      <c r="H774" s="15"/>
      <c r="I774" s="28"/>
      <c r="J774" s="71"/>
      <c r="K774" s="35"/>
      <c r="L774" s="35"/>
      <c r="M774" s="35"/>
      <c r="N774" s="71"/>
      <c r="O774" s="15"/>
      <c r="P774" s="15"/>
      <c r="Q774" s="28"/>
      <c r="R774" s="71"/>
      <c r="S774" s="173"/>
      <c r="T774" s="219"/>
      <c r="U774" s="15"/>
      <c r="V774" s="15"/>
      <c r="W774" s="15"/>
      <c r="X774" s="165"/>
      <c r="Y774" s="15"/>
      <c r="Z774" s="15"/>
      <c r="AA774" s="28"/>
      <c r="AB774" s="71"/>
      <c r="AC774" s="35"/>
      <c r="AD774" s="35"/>
      <c r="AE774" s="35"/>
      <c r="AF774" s="71"/>
      <c r="AG774" s="15"/>
      <c r="AH774" s="15"/>
      <c r="AI774" s="15"/>
      <c r="AJ774" s="71"/>
      <c r="AK774" s="173"/>
      <c r="AL774" s="219"/>
      <c r="AM774" s="15"/>
      <c r="AN774" s="15"/>
      <c r="AO774" s="15"/>
      <c r="AP774" s="165"/>
      <c r="AQ774" s="15"/>
      <c r="AR774" s="15"/>
      <c r="AS774" s="28"/>
      <c r="AT774" s="71"/>
      <c r="AU774" s="35"/>
      <c r="AV774" s="35"/>
      <c r="AW774" s="35"/>
      <c r="AX774" s="71"/>
      <c r="AY774" s="15"/>
      <c r="AZ774" s="15"/>
      <c r="BA774" s="28"/>
      <c r="BB774" s="71"/>
      <c r="BC774" s="173"/>
      <c r="BD774" s="220"/>
      <c r="BH774" s="221"/>
      <c r="BK774" s="50"/>
      <c r="BL774" s="115"/>
      <c r="BM774" s="43"/>
      <c r="BN774" s="43"/>
      <c r="BO774" s="43"/>
      <c r="BP774" s="115"/>
      <c r="BS774" s="50"/>
      <c r="BT774" s="115"/>
      <c r="BU774" s="222"/>
      <c r="BV774" s="223"/>
      <c r="BZ774" s="221"/>
      <c r="CC774" s="50"/>
      <c r="CD774" s="115"/>
      <c r="CE774" s="43"/>
      <c r="CF774" s="43"/>
      <c r="CG774" s="43"/>
      <c r="CH774" s="115"/>
      <c r="CK774" s="50"/>
      <c r="CL774" s="115"/>
      <c r="CM774" s="222"/>
      <c r="CN774" s="223"/>
      <c r="CR774" s="221"/>
      <c r="CU774" s="50"/>
      <c r="CV774" s="115"/>
      <c r="CW774" s="43"/>
      <c r="CX774" s="43"/>
      <c r="CY774" s="43"/>
      <c r="CZ774" s="115"/>
      <c r="DC774" s="50"/>
      <c r="DD774" s="115"/>
      <c r="DE774" s="222"/>
      <c r="DF774" s="223"/>
      <c r="DJ774" s="221"/>
      <c r="DM774" s="50"/>
      <c r="DN774" s="115"/>
      <c r="DO774" s="43"/>
      <c r="DP774" s="43"/>
      <c r="DQ774" s="43"/>
      <c r="DR774" s="115"/>
      <c r="DU774" s="50"/>
      <c r="DV774" s="115"/>
      <c r="DW774" s="222"/>
      <c r="DX774" s="223"/>
      <c r="EB774" s="221"/>
      <c r="EE774" s="50"/>
      <c r="EF774" s="115"/>
      <c r="EG774" s="43"/>
      <c r="EH774" s="43"/>
      <c r="EI774" s="43"/>
      <c r="EJ774" s="115"/>
      <c r="EM774" s="50"/>
      <c r="EN774" s="115"/>
      <c r="EO774" s="222"/>
      <c r="EP774" s="223"/>
      <c r="ET774" s="221"/>
      <c r="EW774" s="50"/>
      <c r="EX774" s="115"/>
      <c r="EY774" s="43"/>
      <c r="EZ774" s="43"/>
      <c r="FA774" s="43"/>
      <c r="FB774" s="115"/>
      <c r="FE774" s="50"/>
      <c r="FF774" s="115"/>
      <c r="FG774" s="222"/>
      <c r="FH774" s="223"/>
      <c r="FL774" s="221"/>
      <c r="FO774" s="50"/>
      <c r="FP774" s="115"/>
      <c r="FQ774" s="43"/>
      <c r="FR774" s="43"/>
      <c r="FS774" s="43"/>
      <c r="FT774" s="115"/>
      <c r="FW774" s="50"/>
      <c r="FX774" s="115"/>
      <c r="FY774" s="222"/>
      <c r="FZ774" s="223"/>
      <c r="GD774" s="221"/>
      <c r="GG774" s="50"/>
      <c r="GH774" s="115"/>
      <c r="GI774" s="43"/>
      <c r="GJ774" s="43"/>
      <c r="GK774" s="43"/>
      <c r="GL774" s="115"/>
      <c r="GO774" s="50"/>
      <c r="GP774" s="115"/>
      <c r="GQ774" s="222"/>
    </row>
    <row r="775">
      <c r="A775" s="218"/>
      <c r="B775" s="219"/>
      <c r="C775" s="15"/>
      <c r="D775" s="15"/>
      <c r="E775" s="15"/>
      <c r="F775" s="71"/>
      <c r="G775" s="15"/>
      <c r="H775" s="15"/>
      <c r="I775" s="28"/>
      <c r="J775" s="71"/>
      <c r="K775" s="35"/>
      <c r="L775" s="35"/>
      <c r="M775" s="35"/>
      <c r="N775" s="71"/>
      <c r="O775" s="15"/>
      <c r="P775" s="15"/>
      <c r="Q775" s="28"/>
      <c r="R775" s="71"/>
      <c r="S775" s="173"/>
      <c r="T775" s="219"/>
      <c r="U775" s="15"/>
      <c r="V775" s="15"/>
      <c r="W775" s="15"/>
      <c r="X775" s="165"/>
      <c r="Y775" s="15"/>
      <c r="Z775" s="15"/>
      <c r="AA775" s="28"/>
      <c r="AB775" s="71"/>
      <c r="AC775" s="35"/>
      <c r="AD775" s="35"/>
      <c r="AE775" s="35"/>
      <c r="AF775" s="71"/>
      <c r="AG775" s="15"/>
      <c r="AH775" s="15"/>
      <c r="AI775" s="15"/>
      <c r="AJ775" s="71"/>
      <c r="AK775" s="173"/>
      <c r="AL775" s="219"/>
      <c r="AM775" s="15"/>
      <c r="AN775" s="15"/>
      <c r="AO775" s="15"/>
      <c r="AP775" s="165"/>
      <c r="AQ775" s="15"/>
      <c r="AR775" s="15"/>
      <c r="AS775" s="28"/>
      <c r="AT775" s="71"/>
      <c r="AU775" s="35"/>
      <c r="AV775" s="35"/>
      <c r="AW775" s="35"/>
      <c r="AX775" s="71"/>
      <c r="AY775" s="15"/>
      <c r="AZ775" s="15"/>
      <c r="BA775" s="28"/>
      <c r="BB775" s="71"/>
      <c r="BC775" s="173"/>
      <c r="BD775" s="220"/>
      <c r="BH775" s="221"/>
      <c r="BK775" s="50"/>
      <c r="BL775" s="115"/>
      <c r="BM775" s="43"/>
      <c r="BN775" s="43"/>
      <c r="BO775" s="43"/>
      <c r="BP775" s="115"/>
      <c r="BS775" s="50"/>
      <c r="BT775" s="115"/>
      <c r="BU775" s="222"/>
      <c r="BV775" s="223"/>
      <c r="BZ775" s="221"/>
      <c r="CC775" s="50"/>
      <c r="CD775" s="115"/>
      <c r="CE775" s="43"/>
      <c r="CF775" s="43"/>
      <c r="CG775" s="43"/>
      <c r="CH775" s="115"/>
      <c r="CK775" s="50"/>
      <c r="CL775" s="115"/>
      <c r="CM775" s="222"/>
      <c r="CN775" s="223"/>
      <c r="CR775" s="221"/>
      <c r="CU775" s="50"/>
      <c r="CV775" s="115"/>
      <c r="CW775" s="43"/>
      <c r="CX775" s="43"/>
      <c r="CY775" s="43"/>
      <c r="CZ775" s="115"/>
      <c r="DC775" s="50"/>
      <c r="DD775" s="115"/>
      <c r="DE775" s="222"/>
      <c r="DF775" s="223"/>
      <c r="DJ775" s="221"/>
      <c r="DM775" s="50"/>
      <c r="DN775" s="115"/>
      <c r="DO775" s="43"/>
      <c r="DP775" s="43"/>
      <c r="DQ775" s="43"/>
      <c r="DR775" s="115"/>
      <c r="DU775" s="50"/>
      <c r="DV775" s="115"/>
      <c r="DW775" s="222"/>
      <c r="DX775" s="223"/>
      <c r="EB775" s="221"/>
      <c r="EE775" s="50"/>
      <c r="EF775" s="115"/>
      <c r="EG775" s="43"/>
      <c r="EH775" s="43"/>
      <c r="EI775" s="43"/>
      <c r="EJ775" s="115"/>
      <c r="EM775" s="50"/>
      <c r="EN775" s="115"/>
      <c r="EO775" s="222"/>
      <c r="EP775" s="223"/>
      <c r="ET775" s="221"/>
      <c r="EW775" s="50"/>
      <c r="EX775" s="115"/>
      <c r="EY775" s="43"/>
      <c r="EZ775" s="43"/>
      <c r="FA775" s="43"/>
      <c r="FB775" s="115"/>
      <c r="FE775" s="50"/>
      <c r="FF775" s="115"/>
      <c r="FG775" s="222"/>
      <c r="FH775" s="223"/>
      <c r="FL775" s="221"/>
      <c r="FO775" s="50"/>
      <c r="FP775" s="115"/>
      <c r="FQ775" s="43"/>
      <c r="FR775" s="43"/>
      <c r="FS775" s="43"/>
      <c r="FT775" s="115"/>
      <c r="FW775" s="50"/>
      <c r="FX775" s="115"/>
      <c r="FY775" s="222"/>
      <c r="FZ775" s="223"/>
      <c r="GD775" s="221"/>
      <c r="GG775" s="50"/>
      <c r="GH775" s="115"/>
      <c r="GI775" s="43"/>
      <c r="GJ775" s="43"/>
      <c r="GK775" s="43"/>
      <c r="GL775" s="115"/>
      <c r="GO775" s="50"/>
      <c r="GP775" s="115"/>
      <c r="GQ775" s="222"/>
    </row>
    <row r="776">
      <c r="A776" s="218"/>
      <c r="B776" s="219"/>
      <c r="C776" s="15"/>
      <c r="D776" s="15"/>
      <c r="E776" s="15"/>
      <c r="F776" s="71"/>
      <c r="G776" s="15"/>
      <c r="H776" s="15"/>
      <c r="I776" s="28"/>
      <c r="J776" s="71"/>
      <c r="K776" s="35"/>
      <c r="L776" s="35"/>
      <c r="M776" s="35"/>
      <c r="N776" s="71"/>
      <c r="O776" s="15"/>
      <c r="P776" s="15"/>
      <c r="Q776" s="28"/>
      <c r="R776" s="71"/>
      <c r="S776" s="173"/>
      <c r="T776" s="219"/>
      <c r="U776" s="15"/>
      <c r="V776" s="15"/>
      <c r="W776" s="15"/>
      <c r="X776" s="165"/>
      <c r="Y776" s="15"/>
      <c r="Z776" s="15"/>
      <c r="AA776" s="28"/>
      <c r="AB776" s="71"/>
      <c r="AC776" s="35"/>
      <c r="AD776" s="35"/>
      <c r="AE776" s="35"/>
      <c r="AF776" s="71"/>
      <c r="AG776" s="15"/>
      <c r="AH776" s="15"/>
      <c r="AI776" s="15"/>
      <c r="AJ776" s="71"/>
      <c r="AK776" s="173"/>
      <c r="AL776" s="219"/>
      <c r="AM776" s="15"/>
      <c r="AN776" s="15"/>
      <c r="AO776" s="15"/>
      <c r="AP776" s="165"/>
      <c r="AQ776" s="15"/>
      <c r="AR776" s="15"/>
      <c r="AS776" s="28"/>
      <c r="AT776" s="71"/>
      <c r="AU776" s="35"/>
      <c r="AV776" s="35"/>
      <c r="AW776" s="35"/>
      <c r="AX776" s="71"/>
      <c r="AY776" s="15"/>
      <c r="AZ776" s="15"/>
      <c r="BA776" s="28"/>
      <c r="BB776" s="71"/>
      <c r="BC776" s="173"/>
      <c r="BD776" s="220"/>
      <c r="BH776" s="221"/>
      <c r="BK776" s="50"/>
      <c r="BL776" s="115"/>
      <c r="BM776" s="43"/>
      <c r="BN776" s="43"/>
      <c r="BO776" s="43"/>
      <c r="BP776" s="115"/>
      <c r="BS776" s="50"/>
      <c r="BT776" s="115"/>
      <c r="BU776" s="222"/>
      <c r="BV776" s="223"/>
      <c r="BZ776" s="221"/>
      <c r="CC776" s="50"/>
      <c r="CD776" s="115"/>
      <c r="CE776" s="43"/>
      <c r="CF776" s="43"/>
      <c r="CG776" s="43"/>
      <c r="CH776" s="115"/>
      <c r="CK776" s="50"/>
      <c r="CL776" s="115"/>
      <c r="CM776" s="222"/>
      <c r="CN776" s="223"/>
      <c r="CR776" s="221"/>
      <c r="CU776" s="50"/>
      <c r="CV776" s="115"/>
      <c r="CW776" s="43"/>
      <c r="CX776" s="43"/>
      <c r="CY776" s="43"/>
      <c r="CZ776" s="115"/>
      <c r="DC776" s="50"/>
      <c r="DD776" s="115"/>
      <c r="DE776" s="222"/>
      <c r="DF776" s="223"/>
      <c r="DJ776" s="221"/>
      <c r="DM776" s="50"/>
      <c r="DN776" s="115"/>
      <c r="DO776" s="43"/>
      <c r="DP776" s="43"/>
      <c r="DQ776" s="43"/>
      <c r="DR776" s="115"/>
      <c r="DU776" s="50"/>
      <c r="DV776" s="115"/>
      <c r="DW776" s="222"/>
      <c r="DX776" s="223"/>
      <c r="EB776" s="221"/>
      <c r="EE776" s="50"/>
      <c r="EF776" s="115"/>
      <c r="EG776" s="43"/>
      <c r="EH776" s="43"/>
      <c r="EI776" s="43"/>
      <c r="EJ776" s="115"/>
      <c r="EM776" s="50"/>
      <c r="EN776" s="115"/>
      <c r="EO776" s="222"/>
      <c r="EP776" s="223"/>
      <c r="ET776" s="221"/>
      <c r="EW776" s="50"/>
      <c r="EX776" s="115"/>
      <c r="EY776" s="43"/>
      <c r="EZ776" s="43"/>
      <c r="FA776" s="43"/>
      <c r="FB776" s="115"/>
      <c r="FE776" s="50"/>
      <c r="FF776" s="115"/>
      <c r="FG776" s="222"/>
      <c r="FH776" s="223"/>
      <c r="FL776" s="221"/>
      <c r="FO776" s="50"/>
      <c r="FP776" s="115"/>
      <c r="FQ776" s="43"/>
      <c r="FR776" s="43"/>
      <c r="FS776" s="43"/>
      <c r="FT776" s="115"/>
      <c r="FW776" s="50"/>
      <c r="FX776" s="115"/>
      <c r="FY776" s="222"/>
      <c r="FZ776" s="223"/>
      <c r="GD776" s="221"/>
      <c r="GG776" s="50"/>
      <c r="GH776" s="115"/>
      <c r="GI776" s="43"/>
      <c r="GJ776" s="43"/>
      <c r="GK776" s="43"/>
      <c r="GL776" s="115"/>
      <c r="GO776" s="50"/>
      <c r="GP776" s="115"/>
      <c r="GQ776" s="222"/>
    </row>
    <row r="777">
      <c r="A777" s="218"/>
      <c r="B777" s="219"/>
      <c r="C777" s="15"/>
      <c r="D777" s="15"/>
      <c r="E777" s="15"/>
      <c r="F777" s="71"/>
      <c r="G777" s="15"/>
      <c r="H777" s="15"/>
      <c r="I777" s="28"/>
      <c r="J777" s="71"/>
      <c r="K777" s="35"/>
      <c r="L777" s="35"/>
      <c r="M777" s="35"/>
      <c r="N777" s="71"/>
      <c r="O777" s="15"/>
      <c r="P777" s="15"/>
      <c r="Q777" s="28"/>
      <c r="R777" s="71"/>
      <c r="S777" s="173"/>
      <c r="T777" s="219"/>
      <c r="U777" s="15"/>
      <c r="V777" s="15"/>
      <c r="W777" s="15"/>
      <c r="X777" s="165"/>
      <c r="Y777" s="15"/>
      <c r="Z777" s="15"/>
      <c r="AA777" s="28"/>
      <c r="AB777" s="71"/>
      <c r="AC777" s="35"/>
      <c r="AD777" s="35"/>
      <c r="AE777" s="35"/>
      <c r="AF777" s="71"/>
      <c r="AG777" s="15"/>
      <c r="AH777" s="15"/>
      <c r="AI777" s="15"/>
      <c r="AJ777" s="71"/>
      <c r="AK777" s="173"/>
      <c r="AL777" s="219"/>
      <c r="AM777" s="15"/>
      <c r="AN777" s="15"/>
      <c r="AO777" s="15"/>
      <c r="AP777" s="165"/>
      <c r="AQ777" s="15"/>
      <c r="AR777" s="15"/>
      <c r="AS777" s="28"/>
      <c r="AT777" s="71"/>
      <c r="AU777" s="35"/>
      <c r="AV777" s="35"/>
      <c r="AW777" s="35"/>
      <c r="AX777" s="71"/>
      <c r="AY777" s="15"/>
      <c r="AZ777" s="15"/>
      <c r="BA777" s="28"/>
      <c r="BB777" s="71"/>
      <c r="BC777" s="173"/>
      <c r="BD777" s="220"/>
      <c r="BH777" s="221"/>
      <c r="BK777" s="50"/>
      <c r="BL777" s="115"/>
      <c r="BM777" s="43"/>
      <c r="BN777" s="43"/>
      <c r="BO777" s="43"/>
      <c r="BP777" s="115"/>
      <c r="BS777" s="50"/>
      <c r="BT777" s="115"/>
      <c r="BU777" s="222"/>
      <c r="BV777" s="223"/>
      <c r="BZ777" s="221"/>
      <c r="CC777" s="50"/>
      <c r="CD777" s="115"/>
      <c r="CE777" s="43"/>
      <c r="CF777" s="43"/>
      <c r="CG777" s="43"/>
      <c r="CH777" s="115"/>
      <c r="CK777" s="50"/>
      <c r="CL777" s="115"/>
      <c r="CM777" s="222"/>
      <c r="CN777" s="223"/>
      <c r="CR777" s="221"/>
      <c r="CU777" s="50"/>
      <c r="CV777" s="115"/>
      <c r="CW777" s="43"/>
      <c r="CX777" s="43"/>
      <c r="CY777" s="43"/>
      <c r="CZ777" s="115"/>
      <c r="DC777" s="50"/>
      <c r="DD777" s="115"/>
      <c r="DE777" s="222"/>
      <c r="DF777" s="223"/>
      <c r="DJ777" s="221"/>
      <c r="DM777" s="50"/>
      <c r="DN777" s="115"/>
      <c r="DO777" s="43"/>
      <c r="DP777" s="43"/>
      <c r="DQ777" s="43"/>
      <c r="DR777" s="115"/>
      <c r="DU777" s="50"/>
      <c r="DV777" s="115"/>
      <c r="DW777" s="222"/>
      <c r="DX777" s="223"/>
      <c r="EB777" s="221"/>
      <c r="EE777" s="50"/>
      <c r="EF777" s="115"/>
      <c r="EG777" s="43"/>
      <c r="EH777" s="43"/>
      <c r="EI777" s="43"/>
      <c r="EJ777" s="115"/>
      <c r="EM777" s="50"/>
      <c r="EN777" s="115"/>
      <c r="EO777" s="222"/>
      <c r="EP777" s="223"/>
      <c r="ET777" s="221"/>
      <c r="EW777" s="50"/>
      <c r="EX777" s="115"/>
      <c r="EY777" s="43"/>
      <c r="EZ777" s="43"/>
      <c r="FA777" s="43"/>
      <c r="FB777" s="115"/>
      <c r="FE777" s="50"/>
      <c r="FF777" s="115"/>
      <c r="FG777" s="222"/>
      <c r="FH777" s="223"/>
      <c r="FL777" s="221"/>
      <c r="FO777" s="50"/>
      <c r="FP777" s="115"/>
      <c r="FQ777" s="43"/>
      <c r="FR777" s="43"/>
      <c r="FS777" s="43"/>
      <c r="FT777" s="115"/>
      <c r="FW777" s="50"/>
      <c r="FX777" s="115"/>
      <c r="FY777" s="222"/>
      <c r="FZ777" s="223"/>
      <c r="GD777" s="221"/>
      <c r="GG777" s="50"/>
      <c r="GH777" s="115"/>
      <c r="GI777" s="43"/>
      <c r="GJ777" s="43"/>
      <c r="GK777" s="43"/>
      <c r="GL777" s="115"/>
      <c r="GO777" s="50"/>
      <c r="GP777" s="115"/>
      <c r="GQ777" s="222"/>
    </row>
    <row r="778">
      <c r="A778" s="218"/>
      <c r="B778" s="219"/>
      <c r="C778" s="15"/>
      <c r="D778" s="15"/>
      <c r="E778" s="15"/>
      <c r="F778" s="71"/>
      <c r="G778" s="15"/>
      <c r="H778" s="15"/>
      <c r="I778" s="28"/>
      <c r="J778" s="71"/>
      <c r="K778" s="35"/>
      <c r="L778" s="35"/>
      <c r="M778" s="35"/>
      <c r="N778" s="71"/>
      <c r="O778" s="15"/>
      <c r="P778" s="15"/>
      <c r="Q778" s="28"/>
      <c r="R778" s="71"/>
      <c r="S778" s="173"/>
      <c r="T778" s="219"/>
      <c r="U778" s="15"/>
      <c r="V778" s="15"/>
      <c r="W778" s="15"/>
      <c r="X778" s="165"/>
      <c r="Y778" s="15"/>
      <c r="Z778" s="15"/>
      <c r="AA778" s="28"/>
      <c r="AB778" s="71"/>
      <c r="AC778" s="35"/>
      <c r="AD778" s="35"/>
      <c r="AE778" s="35"/>
      <c r="AF778" s="71"/>
      <c r="AG778" s="15"/>
      <c r="AH778" s="15"/>
      <c r="AI778" s="15"/>
      <c r="AJ778" s="71"/>
      <c r="AK778" s="173"/>
      <c r="AL778" s="219"/>
      <c r="AM778" s="15"/>
      <c r="AN778" s="15"/>
      <c r="AO778" s="15"/>
      <c r="AP778" s="165"/>
      <c r="AQ778" s="15"/>
      <c r="AR778" s="15"/>
      <c r="AS778" s="28"/>
      <c r="AT778" s="71"/>
      <c r="AU778" s="35"/>
      <c r="AV778" s="35"/>
      <c r="AW778" s="35"/>
      <c r="AX778" s="71"/>
      <c r="AY778" s="15"/>
      <c r="AZ778" s="15"/>
      <c r="BA778" s="28"/>
      <c r="BB778" s="71"/>
      <c r="BC778" s="173"/>
      <c r="BD778" s="220"/>
      <c r="BH778" s="221"/>
      <c r="BK778" s="50"/>
      <c r="BL778" s="115"/>
      <c r="BM778" s="43"/>
      <c r="BN778" s="43"/>
      <c r="BO778" s="43"/>
      <c r="BP778" s="115"/>
      <c r="BS778" s="50"/>
      <c r="BT778" s="115"/>
      <c r="BU778" s="222"/>
      <c r="BV778" s="223"/>
      <c r="BZ778" s="221"/>
      <c r="CC778" s="50"/>
      <c r="CD778" s="115"/>
      <c r="CE778" s="43"/>
      <c r="CF778" s="43"/>
      <c r="CG778" s="43"/>
      <c r="CH778" s="115"/>
      <c r="CK778" s="50"/>
      <c r="CL778" s="115"/>
      <c r="CM778" s="222"/>
      <c r="CN778" s="223"/>
      <c r="CR778" s="221"/>
      <c r="CU778" s="50"/>
      <c r="CV778" s="115"/>
      <c r="CW778" s="43"/>
      <c r="CX778" s="43"/>
      <c r="CY778" s="43"/>
      <c r="CZ778" s="115"/>
      <c r="DC778" s="50"/>
      <c r="DD778" s="115"/>
      <c r="DE778" s="222"/>
      <c r="DF778" s="223"/>
      <c r="DJ778" s="221"/>
      <c r="DM778" s="50"/>
      <c r="DN778" s="115"/>
      <c r="DO778" s="43"/>
      <c r="DP778" s="43"/>
      <c r="DQ778" s="43"/>
      <c r="DR778" s="115"/>
      <c r="DU778" s="50"/>
      <c r="DV778" s="115"/>
      <c r="DW778" s="222"/>
      <c r="DX778" s="223"/>
      <c r="EB778" s="221"/>
      <c r="EE778" s="50"/>
      <c r="EF778" s="115"/>
      <c r="EG778" s="43"/>
      <c r="EH778" s="43"/>
      <c r="EI778" s="43"/>
      <c r="EJ778" s="115"/>
      <c r="EM778" s="50"/>
      <c r="EN778" s="115"/>
      <c r="EO778" s="222"/>
      <c r="EP778" s="223"/>
      <c r="ET778" s="221"/>
      <c r="EW778" s="50"/>
      <c r="EX778" s="115"/>
      <c r="EY778" s="43"/>
      <c r="EZ778" s="43"/>
      <c r="FA778" s="43"/>
      <c r="FB778" s="115"/>
      <c r="FE778" s="50"/>
      <c r="FF778" s="115"/>
      <c r="FG778" s="222"/>
      <c r="FH778" s="223"/>
      <c r="FL778" s="221"/>
      <c r="FO778" s="50"/>
      <c r="FP778" s="115"/>
      <c r="FQ778" s="43"/>
      <c r="FR778" s="43"/>
      <c r="FS778" s="43"/>
      <c r="FT778" s="115"/>
      <c r="FW778" s="50"/>
      <c r="FX778" s="115"/>
      <c r="FY778" s="222"/>
      <c r="FZ778" s="223"/>
      <c r="GD778" s="221"/>
      <c r="GG778" s="50"/>
      <c r="GH778" s="115"/>
      <c r="GI778" s="43"/>
      <c r="GJ778" s="43"/>
      <c r="GK778" s="43"/>
      <c r="GL778" s="115"/>
      <c r="GO778" s="50"/>
      <c r="GP778" s="115"/>
      <c r="GQ778" s="222"/>
    </row>
    <row r="779">
      <c r="A779" s="218"/>
      <c r="B779" s="219"/>
      <c r="C779" s="15"/>
      <c r="D779" s="15"/>
      <c r="E779" s="15"/>
      <c r="F779" s="71"/>
      <c r="G779" s="15"/>
      <c r="H779" s="15"/>
      <c r="I779" s="28"/>
      <c r="J779" s="71"/>
      <c r="K779" s="35"/>
      <c r="L779" s="35"/>
      <c r="M779" s="35"/>
      <c r="N779" s="71"/>
      <c r="O779" s="15"/>
      <c r="P779" s="15"/>
      <c r="Q779" s="28"/>
      <c r="R779" s="71"/>
      <c r="S779" s="173"/>
      <c r="T779" s="219"/>
      <c r="U779" s="15"/>
      <c r="V779" s="15"/>
      <c r="W779" s="15"/>
      <c r="X779" s="165"/>
      <c r="Y779" s="15"/>
      <c r="Z779" s="15"/>
      <c r="AA779" s="28"/>
      <c r="AB779" s="71"/>
      <c r="AC779" s="35"/>
      <c r="AD779" s="35"/>
      <c r="AE779" s="35"/>
      <c r="AF779" s="71"/>
      <c r="AG779" s="15"/>
      <c r="AH779" s="15"/>
      <c r="AI779" s="15"/>
      <c r="AJ779" s="71"/>
      <c r="AK779" s="173"/>
      <c r="AL779" s="219"/>
      <c r="AM779" s="15"/>
      <c r="AN779" s="15"/>
      <c r="AO779" s="15"/>
      <c r="AP779" s="165"/>
      <c r="AQ779" s="15"/>
      <c r="AR779" s="15"/>
      <c r="AS779" s="28"/>
      <c r="AT779" s="71"/>
      <c r="AU779" s="35"/>
      <c r="AV779" s="35"/>
      <c r="AW779" s="35"/>
      <c r="AX779" s="71"/>
      <c r="AY779" s="15"/>
      <c r="AZ779" s="15"/>
      <c r="BA779" s="28"/>
      <c r="BB779" s="71"/>
      <c r="BC779" s="173"/>
      <c r="BD779" s="220"/>
      <c r="BH779" s="221"/>
      <c r="BK779" s="50"/>
      <c r="BL779" s="115"/>
      <c r="BM779" s="43"/>
      <c r="BN779" s="43"/>
      <c r="BO779" s="43"/>
      <c r="BP779" s="115"/>
      <c r="BS779" s="50"/>
      <c r="BT779" s="115"/>
      <c r="BU779" s="222"/>
      <c r="BV779" s="223"/>
      <c r="BZ779" s="221"/>
      <c r="CC779" s="50"/>
      <c r="CD779" s="115"/>
      <c r="CE779" s="43"/>
      <c r="CF779" s="43"/>
      <c r="CG779" s="43"/>
      <c r="CH779" s="115"/>
      <c r="CK779" s="50"/>
      <c r="CL779" s="115"/>
      <c r="CM779" s="222"/>
      <c r="CN779" s="223"/>
      <c r="CR779" s="221"/>
      <c r="CU779" s="50"/>
      <c r="CV779" s="115"/>
      <c r="CW779" s="43"/>
      <c r="CX779" s="43"/>
      <c r="CY779" s="43"/>
      <c r="CZ779" s="115"/>
      <c r="DC779" s="50"/>
      <c r="DD779" s="115"/>
      <c r="DE779" s="222"/>
      <c r="DF779" s="223"/>
      <c r="DJ779" s="221"/>
      <c r="DM779" s="50"/>
      <c r="DN779" s="115"/>
      <c r="DO779" s="43"/>
      <c r="DP779" s="43"/>
      <c r="DQ779" s="43"/>
      <c r="DR779" s="115"/>
      <c r="DU779" s="50"/>
      <c r="DV779" s="115"/>
      <c r="DW779" s="222"/>
      <c r="DX779" s="223"/>
      <c r="EB779" s="221"/>
      <c r="EE779" s="50"/>
      <c r="EF779" s="115"/>
      <c r="EG779" s="43"/>
      <c r="EH779" s="43"/>
      <c r="EI779" s="43"/>
      <c r="EJ779" s="115"/>
      <c r="EM779" s="50"/>
      <c r="EN779" s="115"/>
      <c r="EO779" s="222"/>
      <c r="EP779" s="223"/>
      <c r="ET779" s="221"/>
      <c r="EW779" s="50"/>
      <c r="EX779" s="115"/>
      <c r="EY779" s="43"/>
      <c r="EZ779" s="43"/>
      <c r="FA779" s="43"/>
      <c r="FB779" s="115"/>
      <c r="FE779" s="50"/>
      <c r="FF779" s="115"/>
      <c r="FG779" s="222"/>
      <c r="FH779" s="223"/>
      <c r="FL779" s="221"/>
      <c r="FO779" s="50"/>
      <c r="FP779" s="115"/>
      <c r="FQ779" s="43"/>
      <c r="FR779" s="43"/>
      <c r="FS779" s="43"/>
      <c r="FT779" s="115"/>
      <c r="FW779" s="50"/>
      <c r="FX779" s="115"/>
      <c r="FY779" s="222"/>
      <c r="FZ779" s="223"/>
      <c r="GD779" s="221"/>
      <c r="GG779" s="50"/>
      <c r="GH779" s="115"/>
      <c r="GI779" s="43"/>
      <c r="GJ779" s="43"/>
      <c r="GK779" s="43"/>
      <c r="GL779" s="115"/>
      <c r="GO779" s="50"/>
      <c r="GP779" s="115"/>
      <c r="GQ779" s="222"/>
    </row>
    <row r="780">
      <c r="A780" s="218"/>
      <c r="B780" s="219"/>
      <c r="C780" s="15"/>
      <c r="D780" s="15"/>
      <c r="E780" s="15"/>
      <c r="F780" s="71"/>
      <c r="G780" s="15"/>
      <c r="H780" s="15"/>
      <c r="I780" s="28"/>
      <c r="J780" s="71"/>
      <c r="K780" s="35"/>
      <c r="L780" s="35"/>
      <c r="M780" s="35"/>
      <c r="N780" s="71"/>
      <c r="O780" s="15"/>
      <c r="P780" s="15"/>
      <c r="Q780" s="28"/>
      <c r="R780" s="71"/>
      <c r="S780" s="173"/>
      <c r="T780" s="219"/>
      <c r="U780" s="15"/>
      <c r="V780" s="15"/>
      <c r="W780" s="15"/>
      <c r="X780" s="165"/>
      <c r="Y780" s="15"/>
      <c r="Z780" s="15"/>
      <c r="AA780" s="28"/>
      <c r="AB780" s="71"/>
      <c r="AC780" s="35"/>
      <c r="AD780" s="35"/>
      <c r="AE780" s="35"/>
      <c r="AF780" s="71"/>
      <c r="AG780" s="15"/>
      <c r="AH780" s="15"/>
      <c r="AI780" s="15"/>
      <c r="AJ780" s="71"/>
      <c r="AK780" s="173"/>
      <c r="AL780" s="219"/>
      <c r="AM780" s="15"/>
      <c r="AN780" s="15"/>
      <c r="AO780" s="15"/>
      <c r="AP780" s="165"/>
      <c r="AQ780" s="15"/>
      <c r="AR780" s="15"/>
      <c r="AS780" s="28"/>
      <c r="AT780" s="71"/>
      <c r="AU780" s="35"/>
      <c r="AV780" s="35"/>
      <c r="AW780" s="35"/>
      <c r="AX780" s="71"/>
      <c r="AY780" s="15"/>
      <c r="AZ780" s="15"/>
      <c r="BA780" s="28"/>
      <c r="BB780" s="71"/>
      <c r="BC780" s="173"/>
      <c r="BD780" s="220"/>
      <c r="BH780" s="221"/>
      <c r="BK780" s="50"/>
      <c r="BL780" s="115"/>
      <c r="BM780" s="43"/>
      <c r="BN780" s="43"/>
      <c r="BO780" s="43"/>
      <c r="BP780" s="115"/>
      <c r="BS780" s="50"/>
      <c r="BT780" s="115"/>
      <c r="BU780" s="222"/>
      <c r="BV780" s="223"/>
      <c r="BZ780" s="221"/>
      <c r="CC780" s="50"/>
      <c r="CD780" s="115"/>
      <c r="CE780" s="43"/>
      <c r="CF780" s="43"/>
      <c r="CG780" s="43"/>
      <c r="CH780" s="115"/>
      <c r="CK780" s="50"/>
      <c r="CL780" s="115"/>
      <c r="CM780" s="222"/>
      <c r="CN780" s="223"/>
      <c r="CR780" s="221"/>
      <c r="CU780" s="50"/>
      <c r="CV780" s="115"/>
      <c r="CW780" s="43"/>
      <c r="CX780" s="43"/>
      <c r="CY780" s="43"/>
      <c r="CZ780" s="115"/>
      <c r="DC780" s="50"/>
      <c r="DD780" s="115"/>
      <c r="DE780" s="222"/>
      <c r="DF780" s="223"/>
      <c r="DJ780" s="221"/>
      <c r="DM780" s="50"/>
      <c r="DN780" s="115"/>
      <c r="DO780" s="43"/>
      <c r="DP780" s="43"/>
      <c r="DQ780" s="43"/>
      <c r="DR780" s="115"/>
      <c r="DU780" s="50"/>
      <c r="DV780" s="115"/>
      <c r="DW780" s="222"/>
      <c r="DX780" s="223"/>
      <c r="EB780" s="221"/>
      <c r="EE780" s="50"/>
      <c r="EF780" s="115"/>
      <c r="EG780" s="43"/>
      <c r="EH780" s="43"/>
      <c r="EI780" s="43"/>
      <c r="EJ780" s="115"/>
      <c r="EM780" s="50"/>
      <c r="EN780" s="115"/>
      <c r="EO780" s="222"/>
      <c r="EP780" s="223"/>
      <c r="ET780" s="221"/>
      <c r="EW780" s="50"/>
      <c r="EX780" s="115"/>
      <c r="EY780" s="43"/>
      <c r="EZ780" s="43"/>
      <c r="FA780" s="43"/>
      <c r="FB780" s="115"/>
      <c r="FE780" s="50"/>
      <c r="FF780" s="115"/>
      <c r="FG780" s="222"/>
      <c r="FH780" s="223"/>
      <c r="FL780" s="221"/>
      <c r="FO780" s="50"/>
      <c r="FP780" s="115"/>
      <c r="FQ780" s="43"/>
      <c r="FR780" s="43"/>
      <c r="FS780" s="43"/>
      <c r="FT780" s="115"/>
      <c r="FW780" s="50"/>
      <c r="FX780" s="115"/>
      <c r="FY780" s="222"/>
      <c r="FZ780" s="223"/>
      <c r="GD780" s="221"/>
      <c r="GG780" s="50"/>
      <c r="GH780" s="115"/>
      <c r="GI780" s="43"/>
      <c r="GJ780" s="43"/>
      <c r="GK780" s="43"/>
      <c r="GL780" s="115"/>
      <c r="GO780" s="50"/>
      <c r="GP780" s="115"/>
      <c r="GQ780" s="222"/>
    </row>
    <row r="781">
      <c r="A781" s="218"/>
      <c r="B781" s="219"/>
      <c r="C781" s="15"/>
      <c r="D781" s="15"/>
      <c r="E781" s="15"/>
      <c r="F781" s="71"/>
      <c r="G781" s="15"/>
      <c r="H781" s="15"/>
      <c r="I781" s="28"/>
      <c r="J781" s="71"/>
      <c r="K781" s="35"/>
      <c r="L781" s="35"/>
      <c r="M781" s="35"/>
      <c r="N781" s="71"/>
      <c r="O781" s="15"/>
      <c r="P781" s="15"/>
      <c r="Q781" s="28"/>
      <c r="R781" s="71"/>
      <c r="S781" s="173"/>
      <c r="T781" s="219"/>
      <c r="U781" s="15"/>
      <c r="V781" s="15"/>
      <c r="W781" s="15"/>
      <c r="X781" s="165"/>
      <c r="Y781" s="15"/>
      <c r="Z781" s="15"/>
      <c r="AA781" s="28"/>
      <c r="AB781" s="71"/>
      <c r="AC781" s="35"/>
      <c r="AD781" s="35"/>
      <c r="AE781" s="35"/>
      <c r="AF781" s="71"/>
      <c r="AG781" s="15"/>
      <c r="AH781" s="15"/>
      <c r="AI781" s="15"/>
      <c r="AJ781" s="71"/>
      <c r="AK781" s="173"/>
      <c r="AL781" s="219"/>
      <c r="AM781" s="15"/>
      <c r="AN781" s="15"/>
      <c r="AO781" s="15"/>
      <c r="AP781" s="165"/>
      <c r="AQ781" s="15"/>
      <c r="AR781" s="15"/>
      <c r="AS781" s="28"/>
      <c r="AT781" s="71"/>
      <c r="AU781" s="35"/>
      <c r="AV781" s="35"/>
      <c r="AW781" s="35"/>
      <c r="AX781" s="71"/>
      <c r="AY781" s="15"/>
      <c r="AZ781" s="15"/>
      <c r="BA781" s="28"/>
      <c r="BB781" s="71"/>
      <c r="BC781" s="173"/>
      <c r="BD781" s="220"/>
      <c r="BH781" s="221"/>
      <c r="BK781" s="50"/>
      <c r="BL781" s="115"/>
      <c r="BM781" s="43"/>
      <c r="BN781" s="43"/>
      <c r="BO781" s="43"/>
      <c r="BP781" s="115"/>
      <c r="BS781" s="50"/>
      <c r="BT781" s="115"/>
      <c r="BU781" s="222"/>
      <c r="BV781" s="223"/>
      <c r="BZ781" s="221"/>
      <c r="CC781" s="50"/>
      <c r="CD781" s="115"/>
      <c r="CE781" s="43"/>
      <c r="CF781" s="43"/>
      <c r="CG781" s="43"/>
      <c r="CH781" s="115"/>
      <c r="CK781" s="50"/>
      <c r="CL781" s="115"/>
      <c r="CM781" s="222"/>
      <c r="CN781" s="223"/>
      <c r="CR781" s="221"/>
      <c r="CU781" s="50"/>
      <c r="CV781" s="115"/>
      <c r="CW781" s="43"/>
      <c r="CX781" s="43"/>
      <c r="CY781" s="43"/>
      <c r="CZ781" s="115"/>
      <c r="DC781" s="50"/>
      <c r="DD781" s="115"/>
      <c r="DE781" s="222"/>
      <c r="DF781" s="223"/>
      <c r="DJ781" s="221"/>
      <c r="DM781" s="50"/>
      <c r="DN781" s="115"/>
      <c r="DO781" s="43"/>
      <c r="DP781" s="43"/>
      <c r="DQ781" s="43"/>
      <c r="DR781" s="115"/>
      <c r="DU781" s="50"/>
      <c r="DV781" s="115"/>
      <c r="DW781" s="222"/>
      <c r="DX781" s="223"/>
      <c r="EB781" s="221"/>
      <c r="EE781" s="50"/>
      <c r="EF781" s="115"/>
      <c r="EG781" s="43"/>
      <c r="EH781" s="43"/>
      <c r="EI781" s="43"/>
      <c r="EJ781" s="115"/>
      <c r="EM781" s="50"/>
      <c r="EN781" s="115"/>
      <c r="EO781" s="222"/>
      <c r="EP781" s="223"/>
      <c r="ET781" s="221"/>
      <c r="EW781" s="50"/>
      <c r="EX781" s="115"/>
      <c r="EY781" s="43"/>
      <c r="EZ781" s="43"/>
      <c r="FA781" s="43"/>
      <c r="FB781" s="115"/>
      <c r="FE781" s="50"/>
      <c r="FF781" s="115"/>
      <c r="FG781" s="222"/>
      <c r="FH781" s="223"/>
      <c r="FL781" s="221"/>
      <c r="FO781" s="50"/>
      <c r="FP781" s="115"/>
      <c r="FQ781" s="43"/>
      <c r="FR781" s="43"/>
      <c r="FS781" s="43"/>
      <c r="FT781" s="115"/>
      <c r="FW781" s="50"/>
      <c r="FX781" s="115"/>
      <c r="FY781" s="222"/>
      <c r="FZ781" s="223"/>
      <c r="GD781" s="221"/>
      <c r="GG781" s="50"/>
      <c r="GH781" s="115"/>
      <c r="GI781" s="43"/>
      <c r="GJ781" s="43"/>
      <c r="GK781" s="43"/>
      <c r="GL781" s="115"/>
      <c r="GO781" s="50"/>
      <c r="GP781" s="115"/>
      <c r="GQ781" s="222"/>
    </row>
    <row r="782">
      <c r="A782" s="218"/>
      <c r="B782" s="219"/>
      <c r="C782" s="15"/>
      <c r="D782" s="15"/>
      <c r="E782" s="15"/>
      <c r="F782" s="71"/>
      <c r="G782" s="15"/>
      <c r="H782" s="15"/>
      <c r="I782" s="28"/>
      <c r="J782" s="71"/>
      <c r="K782" s="35"/>
      <c r="L782" s="35"/>
      <c r="M782" s="35"/>
      <c r="N782" s="71"/>
      <c r="O782" s="15"/>
      <c r="P782" s="15"/>
      <c r="Q782" s="28"/>
      <c r="R782" s="71"/>
      <c r="S782" s="173"/>
      <c r="T782" s="219"/>
      <c r="U782" s="15"/>
      <c r="V782" s="15"/>
      <c r="W782" s="15"/>
      <c r="X782" s="165"/>
      <c r="Y782" s="15"/>
      <c r="Z782" s="15"/>
      <c r="AA782" s="28"/>
      <c r="AB782" s="71"/>
      <c r="AC782" s="35"/>
      <c r="AD782" s="35"/>
      <c r="AE782" s="35"/>
      <c r="AF782" s="71"/>
      <c r="AG782" s="15"/>
      <c r="AH782" s="15"/>
      <c r="AI782" s="15"/>
      <c r="AJ782" s="71"/>
      <c r="AK782" s="173"/>
      <c r="AL782" s="219"/>
      <c r="AM782" s="15"/>
      <c r="AN782" s="15"/>
      <c r="AO782" s="15"/>
      <c r="AP782" s="165"/>
      <c r="AQ782" s="15"/>
      <c r="AR782" s="15"/>
      <c r="AS782" s="28"/>
      <c r="AT782" s="71"/>
      <c r="AU782" s="35"/>
      <c r="AV782" s="35"/>
      <c r="AW782" s="35"/>
      <c r="AX782" s="71"/>
      <c r="AY782" s="15"/>
      <c r="AZ782" s="15"/>
      <c r="BA782" s="28"/>
      <c r="BB782" s="71"/>
      <c r="BC782" s="173"/>
      <c r="BD782" s="220"/>
      <c r="BH782" s="221"/>
      <c r="BK782" s="50"/>
      <c r="BL782" s="115"/>
      <c r="BM782" s="43"/>
      <c r="BN782" s="43"/>
      <c r="BO782" s="43"/>
      <c r="BP782" s="115"/>
      <c r="BS782" s="50"/>
      <c r="BT782" s="115"/>
      <c r="BU782" s="222"/>
      <c r="BV782" s="223"/>
      <c r="BZ782" s="221"/>
      <c r="CC782" s="50"/>
      <c r="CD782" s="115"/>
      <c r="CE782" s="43"/>
      <c r="CF782" s="43"/>
      <c r="CG782" s="43"/>
      <c r="CH782" s="115"/>
      <c r="CK782" s="50"/>
      <c r="CL782" s="115"/>
      <c r="CM782" s="222"/>
      <c r="CN782" s="223"/>
      <c r="CR782" s="221"/>
      <c r="CU782" s="50"/>
      <c r="CV782" s="115"/>
      <c r="CW782" s="43"/>
      <c r="CX782" s="43"/>
      <c r="CY782" s="43"/>
      <c r="CZ782" s="115"/>
      <c r="DC782" s="50"/>
      <c r="DD782" s="115"/>
      <c r="DE782" s="222"/>
      <c r="DF782" s="223"/>
      <c r="DJ782" s="221"/>
      <c r="DM782" s="50"/>
      <c r="DN782" s="115"/>
      <c r="DO782" s="43"/>
      <c r="DP782" s="43"/>
      <c r="DQ782" s="43"/>
      <c r="DR782" s="115"/>
      <c r="DU782" s="50"/>
      <c r="DV782" s="115"/>
      <c r="DW782" s="222"/>
      <c r="DX782" s="223"/>
      <c r="EB782" s="221"/>
      <c r="EE782" s="50"/>
      <c r="EF782" s="115"/>
      <c r="EG782" s="43"/>
      <c r="EH782" s="43"/>
      <c r="EI782" s="43"/>
      <c r="EJ782" s="115"/>
      <c r="EM782" s="50"/>
      <c r="EN782" s="115"/>
      <c r="EO782" s="222"/>
      <c r="EP782" s="223"/>
      <c r="ET782" s="221"/>
      <c r="EW782" s="50"/>
      <c r="EX782" s="115"/>
      <c r="EY782" s="43"/>
      <c r="EZ782" s="43"/>
      <c r="FA782" s="43"/>
      <c r="FB782" s="115"/>
      <c r="FE782" s="50"/>
      <c r="FF782" s="115"/>
      <c r="FG782" s="222"/>
      <c r="FH782" s="223"/>
      <c r="FL782" s="221"/>
      <c r="FO782" s="50"/>
      <c r="FP782" s="115"/>
      <c r="FQ782" s="43"/>
      <c r="FR782" s="43"/>
      <c r="FS782" s="43"/>
      <c r="FT782" s="115"/>
      <c r="FW782" s="50"/>
      <c r="FX782" s="115"/>
      <c r="FY782" s="222"/>
      <c r="FZ782" s="223"/>
      <c r="GD782" s="221"/>
      <c r="GG782" s="50"/>
      <c r="GH782" s="115"/>
      <c r="GI782" s="43"/>
      <c r="GJ782" s="43"/>
      <c r="GK782" s="43"/>
      <c r="GL782" s="115"/>
      <c r="GO782" s="50"/>
      <c r="GP782" s="115"/>
      <c r="GQ782" s="222"/>
    </row>
    <row r="783">
      <c r="A783" s="218"/>
      <c r="B783" s="219"/>
      <c r="C783" s="15"/>
      <c r="D783" s="15"/>
      <c r="E783" s="15"/>
      <c r="F783" s="71"/>
      <c r="G783" s="15"/>
      <c r="H783" s="15"/>
      <c r="I783" s="28"/>
      <c r="J783" s="71"/>
      <c r="K783" s="35"/>
      <c r="L783" s="35"/>
      <c r="M783" s="35"/>
      <c r="N783" s="71"/>
      <c r="O783" s="15"/>
      <c r="P783" s="15"/>
      <c r="Q783" s="28"/>
      <c r="R783" s="71"/>
      <c r="S783" s="173"/>
      <c r="T783" s="219"/>
      <c r="U783" s="15"/>
      <c r="V783" s="15"/>
      <c r="W783" s="15"/>
      <c r="X783" s="165"/>
      <c r="Y783" s="15"/>
      <c r="Z783" s="15"/>
      <c r="AA783" s="28"/>
      <c r="AB783" s="71"/>
      <c r="AC783" s="35"/>
      <c r="AD783" s="35"/>
      <c r="AE783" s="35"/>
      <c r="AF783" s="71"/>
      <c r="AG783" s="15"/>
      <c r="AH783" s="15"/>
      <c r="AI783" s="15"/>
      <c r="AJ783" s="71"/>
      <c r="AK783" s="173"/>
      <c r="AL783" s="219"/>
      <c r="AM783" s="15"/>
      <c r="AN783" s="15"/>
      <c r="AO783" s="15"/>
      <c r="AP783" s="165"/>
      <c r="AQ783" s="15"/>
      <c r="AR783" s="15"/>
      <c r="AS783" s="28"/>
      <c r="AT783" s="71"/>
      <c r="AU783" s="35"/>
      <c r="AV783" s="35"/>
      <c r="AW783" s="35"/>
      <c r="AX783" s="71"/>
      <c r="AY783" s="15"/>
      <c r="AZ783" s="15"/>
      <c r="BA783" s="28"/>
      <c r="BB783" s="71"/>
      <c r="BC783" s="173"/>
      <c r="BD783" s="220"/>
      <c r="BH783" s="221"/>
      <c r="BK783" s="50"/>
      <c r="BL783" s="115"/>
      <c r="BM783" s="43"/>
      <c r="BN783" s="43"/>
      <c r="BO783" s="43"/>
      <c r="BP783" s="115"/>
      <c r="BS783" s="50"/>
      <c r="BT783" s="115"/>
      <c r="BU783" s="222"/>
      <c r="BV783" s="223"/>
      <c r="BZ783" s="221"/>
      <c r="CC783" s="50"/>
      <c r="CD783" s="115"/>
      <c r="CE783" s="43"/>
      <c r="CF783" s="43"/>
      <c r="CG783" s="43"/>
      <c r="CH783" s="115"/>
      <c r="CK783" s="50"/>
      <c r="CL783" s="115"/>
      <c r="CM783" s="222"/>
      <c r="CN783" s="223"/>
      <c r="CR783" s="221"/>
      <c r="CU783" s="50"/>
      <c r="CV783" s="115"/>
      <c r="CW783" s="43"/>
      <c r="CX783" s="43"/>
      <c r="CY783" s="43"/>
      <c r="CZ783" s="115"/>
      <c r="DC783" s="50"/>
      <c r="DD783" s="115"/>
      <c r="DE783" s="222"/>
      <c r="DF783" s="223"/>
      <c r="DJ783" s="221"/>
      <c r="DM783" s="50"/>
      <c r="DN783" s="115"/>
      <c r="DO783" s="43"/>
      <c r="DP783" s="43"/>
      <c r="DQ783" s="43"/>
      <c r="DR783" s="115"/>
      <c r="DU783" s="50"/>
      <c r="DV783" s="115"/>
      <c r="DW783" s="222"/>
      <c r="DX783" s="223"/>
      <c r="EB783" s="221"/>
      <c r="EE783" s="50"/>
      <c r="EF783" s="115"/>
      <c r="EG783" s="43"/>
      <c r="EH783" s="43"/>
      <c r="EI783" s="43"/>
      <c r="EJ783" s="115"/>
      <c r="EM783" s="50"/>
      <c r="EN783" s="115"/>
      <c r="EO783" s="222"/>
      <c r="EP783" s="223"/>
      <c r="ET783" s="221"/>
      <c r="EW783" s="50"/>
      <c r="EX783" s="115"/>
      <c r="EY783" s="43"/>
      <c r="EZ783" s="43"/>
      <c r="FA783" s="43"/>
      <c r="FB783" s="115"/>
      <c r="FE783" s="50"/>
      <c r="FF783" s="115"/>
      <c r="FG783" s="222"/>
      <c r="FH783" s="223"/>
      <c r="FL783" s="221"/>
      <c r="FO783" s="50"/>
      <c r="FP783" s="115"/>
      <c r="FQ783" s="43"/>
      <c r="FR783" s="43"/>
      <c r="FS783" s="43"/>
      <c r="FT783" s="115"/>
      <c r="FW783" s="50"/>
      <c r="FX783" s="115"/>
      <c r="FY783" s="222"/>
      <c r="FZ783" s="223"/>
      <c r="GD783" s="221"/>
      <c r="GG783" s="50"/>
      <c r="GH783" s="115"/>
      <c r="GI783" s="43"/>
      <c r="GJ783" s="43"/>
      <c r="GK783" s="43"/>
      <c r="GL783" s="115"/>
      <c r="GO783" s="50"/>
      <c r="GP783" s="115"/>
      <c r="GQ783" s="222"/>
    </row>
    <row r="784">
      <c r="A784" s="218"/>
      <c r="B784" s="219"/>
      <c r="C784" s="15"/>
      <c r="D784" s="15"/>
      <c r="E784" s="15"/>
      <c r="F784" s="71"/>
      <c r="G784" s="15"/>
      <c r="H784" s="15"/>
      <c r="I784" s="28"/>
      <c r="J784" s="71"/>
      <c r="K784" s="35"/>
      <c r="L784" s="35"/>
      <c r="M784" s="35"/>
      <c r="N784" s="71"/>
      <c r="O784" s="15"/>
      <c r="P784" s="15"/>
      <c r="Q784" s="28"/>
      <c r="R784" s="71"/>
      <c r="S784" s="173"/>
      <c r="T784" s="219"/>
      <c r="U784" s="15"/>
      <c r="V784" s="15"/>
      <c r="W784" s="15"/>
      <c r="X784" s="165"/>
      <c r="Y784" s="15"/>
      <c r="Z784" s="15"/>
      <c r="AA784" s="28"/>
      <c r="AB784" s="71"/>
      <c r="AC784" s="35"/>
      <c r="AD784" s="35"/>
      <c r="AE784" s="35"/>
      <c r="AF784" s="71"/>
      <c r="AG784" s="15"/>
      <c r="AH784" s="15"/>
      <c r="AI784" s="15"/>
      <c r="AJ784" s="71"/>
      <c r="AK784" s="173"/>
      <c r="AL784" s="219"/>
      <c r="AM784" s="15"/>
      <c r="AN784" s="15"/>
      <c r="AO784" s="15"/>
      <c r="AP784" s="165"/>
      <c r="AQ784" s="15"/>
      <c r="AR784" s="15"/>
      <c r="AS784" s="28"/>
      <c r="AT784" s="71"/>
      <c r="AU784" s="35"/>
      <c r="AV784" s="35"/>
      <c r="AW784" s="35"/>
      <c r="AX784" s="71"/>
      <c r="AY784" s="15"/>
      <c r="AZ784" s="15"/>
      <c r="BA784" s="28"/>
      <c r="BB784" s="71"/>
      <c r="BC784" s="173"/>
      <c r="BD784" s="220"/>
      <c r="BH784" s="221"/>
      <c r="BK784" s="50"/>
      <c r="BL784" s="115"/>
      <c r="BM784" s="43"/>
      <c r="BN784" s="43"/>
      <c r="BO784" s="43"/>
      <c r="BP784" s="115"/>
      <c r="BS784" s="50"/>
      <c r="BT784" s="115"/>
      <c r="BU784" s="222"/>
      <c r="BV784" s="223"/>
      <c r="BZ784" s="221"/>
      <c r="CC784" s="50"/>
      <c r="CD784" s="115"/>
      <c r="CE784" s="43"/>
      <c r="CF784" s="43"/>
      <c r="CG784" s="43"/>
      <c r="CH784" s="115"/>
      <c r="CK784" s="50"/>
      <c r="CL784" s="115"/>
      <c r="CM784" s="222"/>
      <c r="CN784" s="223"/>
      <c r="CR784" s="221"/>
      <c r="CU784" s="50"/>
      <c r="CV784" s="115"/>
      <c r="CW784" s="43"/>
      <c r="CX784" s="43"/>
      <c r="CY784" s="43"/>
      <c r="CZ784" s="115"/>
      <c r="DC784" s="50"/>
      <c r="DD784" s="115"/>
      <c r="DE784" s="222"/>
      <c r="DF784" s="223"/>
      <c r="DJ784" s="221"/>
      <c r="DM784" s="50"/>
      <c r="DN784" s="115"/>
      <c r="DO784" s="43"/>
      <c r="DP784" s="43"/>
      <c r="DQ784" s="43"/>
      <c r="DR784" s="115"/>
      <c r="DU784" s="50"/>
      <c r="DV784" s="115"/>
      <c r="DW784" s="222"/>
      <c r="DX784" s="223"/>
      <c r="EB784" s="221"/>
      <c r="EE784" s="50"/>
      <c r="EF784" s="115"/>
      <c r="EG784" s="43"/>
      <c r="EH784" s="43"/>
      <c r="EI784" s="43"/>
      <c r="EJ784" s="115"/>
      <c r="EM784" s="50"/>
      <c r="EN784" s="115"/>
      <c r="EO784" s="222"/>
      <c r="EP784" s="223"/>
      <c r="ET784" s="221"/>
      <c r="EW784" s="50"/>
      <c r="EX784" s="115"/>
      <c r="EY784" s="43"/>
      <c r="EZ784" s="43"/>
      <c r="FA784" s="43"/>
      <c r="FB784" s="115"/>
      <c r="FE784" s="50"/>
      <c r="FF784" s="115"/>
      <c r="FG784" s="222"/>
      <c r="FH784" s="223"/>
      <c r="FL784" s="221"/>
      <c r="FO784" s="50"/>
      <c r="FP784" s="115"/>
      <c r="FQ784" s="43"/>
      <c r="FR784" s="43"/>
      <c r="FS784" s="43"/>
      <c r="FT784" s="115"/>
      <c r="FW784" s="50"/>
      <c r="FX784" s="115"/>
      <c r="FY784" s="222"/>
      <c r="FZ784" s="223"/>
      <c r="GD784" s="221"/>
      <c r="GG784" s="50"/>
      <c r="GH784" s="115"/>
      <c r="GI784" s="43"/>
      <c r="GJ784" s="43"/>
      <c r="GK784" s="43"/>
      <c r="GL784" s="115"/>
      <c r="GO784" s="50"/>
      <c r="GP784" s="115"/>
      <c r="GQ784" s="222"/>
    </row>
    <row r="785">
      <c r="A785" s="218"/>
      <c r="B785" s="219"/>
      <c r="C785" s="15"/>
      <c r="D785" s="15"/>
      <c r="E785" s="15"/>
      <c r="F785" s="71"/>
      <c r="G785" s="15"/>
      <c r="H785" s="15"/>
      <c r="I785" s="28"/>
      <c r="J785" s="71"/>
      <c r="K785" s="35"/>
      <c r="L785" s="35"/>
      <c r="M785" s="35"/>
      <c r="N785" s="71"/>
      <c r="O785" s="15"/>
      <c r="P785" s="15"/>
      <c r="Q785" s="28"/>
      <c r="R785" s="71"/>
      <c r="S785" s="173"/>
      <c r="T785" s="219"/>
      <c r="U785" s="15"/>
      <c r="V785" s="15"/>
      <c r="W785" s="15"/>
      <c r="X785" s="165"/>
      <c r="Y785" s="15"/>
      <c r="Z785" s="15"/>
      <c r="AA785" s="28"/>
      <c r="AB785" s="71"/>
      <c r="AC785" s="35"/>
      <c r="AD785" s="35"/>
      <c r="AE785" s="35"/>
      <c r="AF785" s="71"/>
      <c r="AG785" s="15"/>
      <c r="AH785" s="15"/>
      <c r="AI785" s="15"/>
      <c r="AJ785" s="71"/>
      <c r="AK785" s="173"/>
      <c r="AL785" s="219"/>
      <c r="AM785" s="15"/>
      <c r="AN785" s="15"/>
      <c r="AO785" s="15"/>
      <c r="AP785" s="165"/>
      <c r="AQ785" s="15"/>
      <c r="AR785" s="15"/>
      <c r="AS785" s="28"/>
      <c r="AT785" s="71"/>
      <c r="AU785" s="35"/>
      <c r="AV785" s="35"/>
      <c r="AW785" s="35"/>
      <c r="AX785" s="71"/>
      <c r="AY785" s="15"/>
      <c r="AZ785" s="15"/>
      <c r="BA785" s="28"/>
      <c r="BB785" s="71"/>
      <c r="BC785" s="173"/>
      <c r="BD785" s="220"/>
      <c r="BH785" s="221"/>
      <c r="BK785" s="50"/>
      <c r="BL785" s="115"/>
      <c r="BM785" s="43"/>
      <c r="BN785" s="43"/>
      <c r="BO785" s="43"/>
      <c r="BP785" s="115"/>
      <c r="BS785" s="50"/>
      <c r="BT785" s="115"/>
      <c r="BU785" s="222"/>
      <c r="BV785" s="223"/>
      <c r="BZ785" s="221"/>
      <c r="CC785" s="50"/>
      <c r="CD785" s="115"/>
      <c r="CE785" s="43"/>
      <c r="CF785" s="43"/>
      <c r="CG785" s="43"/>
      <c r="CH785" s="115"/>
      <c r="CK785" s="50"/>
      <c r="CL785" s="115"/>
      <c r="CM785" s="222"/>
      <c r="CN785" s="223"/>
      <c r="CR785" s="221"/>
      <c r="CU785" s="50"/>
      <c r="CV785" s="115"/>
      <c r="CW785" s="43"/>
      <c r="CX785" s="43"/>
      <c r="CY785" s="43"/>
      <c r="CZ785" s="115"/>
      <c r="DC785" s="50"/>
      <c r="DD785" s="115"/>
      <c r="DE785" s="222"/>
      <c r="DF785" s="223"/>
      <c r="DJ785" s="221"/>
      <c r="DM785" s="50"/>
      <c r="DN785" s="115"/>
      <c r="DO785" s="43"/>
      <c r="DP785" s="43"/>
      <c r="DQ785" s="43"/>
      <c r="DR785" s="115"/>
      <c r="DU785" s="50"/>
      <c r="DV785" s="115"/>
      <c r="DW785" s="222"/>
      <c r="DX785" s="223"/>
      <c r="EB785" s="221"/>
      <c r="EE785" s="50"/>
      <c r="EF785" s="115"/>
      <c r="EG785" s="43"/>
      <c r="EH785" s="43"/>
      <c r="EI785" s="43"/>
      <c r="EJ785" s="115"/>
      <c r="EM785" s="50"/>
      <c r="EN785" s="115"/>
      <c r="EO785" s="222"/>
      <c r="EP785" s="223"/>
      <c r="ET785" s="221"/>
      <c r="EW785" s="50"/>
      <c r="EX785" s="115"/>
      <c r="EY785" s="43"/>
      <c r="EZ785" s="43"/>
      <c r="FA785" s="43"/>
      <c r="FB785" s="115"/>
      <c r="FE785" s="50"/>
      <c r="FF785" s="115"/>
      <c r="FG785" s="222"/>
      <c r="FH785" s="223"/>
      <c r="FL785" s="221"/>
      <c r="FO785" s="50"/>
      <c r="FP785" s="115"/>
      <c r="FQ785" s="43"/>
      <c r="FR785" s="43"/>
      <c r="FS785" s="43"/>
      <c r="FT785" s="115"/>
      <c r="FW785" s="50"/>
      <c r="FX785" s="115"/>
      <c r="FY785" s="222"/>
      <c r="FZ785" s="223"/>
      <c r="GD785" s="221"/>
      <c r="GG785" s="50"/>
      <c r="GH785" s="115"/>
      <c r="GI785" s="43"/>
      <c r="GJ785" s="43"/>
      <c r="GK785" s="43"/>
      <c r="GL785" s="115"/>
      <c r="GO785" s="50"/>
      <c r="GP785" s="115"/>
      <c r="GQ785" s="222"/>
    </row>
    <row r="786">
      <c r="A786" s="218"/>
      <c r="B786" s="219"/>
      <c r="C786" s="15"/>
      <c r="D786" s="15"/>
      <c r="E786" s="15"/>
      <c r="F786" s="71"/>
      <c r="G786" s="15"/>
      <c r="H786" s="15"/>
      <c r="I786" s="28"/>
      <c r="J786" s="71"/>
      <c r="K786" s="35"/>
      <c r="L786" s="35"/>
      <c r="M786" s="35"/>
      <c r="N786" s="71"/>
      <c r="O786" s="15"/>
      <c r="P786" s="15"/>
      <c r="Q786" s="28"/>
      <c r="R786" s="71"/>
      <c r="S786" s="173"/>
      <c r="T786" s="219"/>
      <c r="U786" s="15"/>
      <c r="V786" s="15"/>
      <c r="W786" s="15"/>
      <c r="X786" s="165"/>
      <c r="Y786" s="15"/>
      <c r="Z786" s="15"/>
      <c r="AA786" s="28"/>
      <c r="AB786" s="71"/>
      <c r="AC786" s="35"/>
      <c r="AD786" s="35"/>
      <c r="AE786" s="35"/>
      <c r="AF786" s="71"/>
      <c r="AG786" s="15"/>
      <c r="AH786" s="15"/>
      <c r="AI786" s="15"/>
      <c r="AJ786" s="71"/>
      <c r="AK786" s="173"/>
      <c r="AL786" s="219"/>
      <c r="AM786" s="15"/>
      <c r="AN786" s="15"/>
      <c r="AO786" s="15"/>
      <c r="AP786" s="165"/>
      <c r="AQ786" s="15"/>
      <c r="AR786" s="15"/>
      <c r="AS786" s="28"/>
      <c r="AT786" s="71"/>
      <c r="AU786" s="35"/>
      <c r="AV786" s="35"/>
      <c r="AW786" s="35"/>
      <c r="AX786" s="71"/>
      <c r="AY786" s="15"/>
      <c r="AZ786" s="15"/>
      <c r="BA786" s="28"/>
      <c r="BB786" s="71"/>
      <c r="BC786" s="173"/>
      <c r="BD786" s="220"/>
      <c r="BH786" s="221"/>
      <c r="BK786" s="50"/>
      <c r="BL786" s="115"/>
      <c r="BM786" s="43"/>
      <c r="BN786" s="43"/>
      <c r="BO786" s="43"/>
      <c r="BP786" s="115"/>
      <c r="BS786" s="50"/>
      <c r="BT786" s="115"/>
      <c r="BU786" s="222"/>
      <c r="BV786" s="223"/>
      <c r="BZ786" s="221"/>
      <c r="CC786" s="50"/>
      <c r="CD786" s="115"/>
      <c r="CE786" s="43"/>
      <c r="CF786" s="43"/>
      <c r="CG786" s="43"/>
      <c r="CH786" s="115"/>
      <c r="CK786" s="50"/>
      <c r="CL786" s="115"/>
      <c r="CM786" s="222"/>
      <c r="CN786" s="223"/>
      <c r="CR786" s="221"/>
      <c r="CU786" s="50"/>
      <c r="CV786" s="115"/>
      <c r="CW786" s="43"/>
      <c r="CX786" s="43"/>
      <c r="CY786" s="43"/>
      <c r="CZ786" s="115"/>
      <c r="DC786" s="50"/>
      <c r="DD786" s="115"/>
      <c r="DE786" s="222"/>
      <c r="DF786" s="223"/>
      <c r="DJ786" s="221"/>
      <c r="DM786" s="50"/>
      <c r="DN786" s="115"/>
      <c r="DO786" s="43"/>
      <c r="DP786" s="43"/>
      <c r="DQ786" s="43"/>
      <c r="DR786" s="115"/>
      <c r="DU786" s="50"/>
      <c r="DV786" s="115"/>
      <c r="DW786" s="222"/>
      <c r="DX786" s="223"/>
      <c r="EB786" s="221"/>
      <c r="EE786" s="50"/>
      <c r="EF786" s="115"/>
      <c r="EG786" s="43"/>
      <c r="EH786" s="43"/>
      <c r="EI786" s="43"/>
      <c r="EJ786" s="115"/>
      <c r="EM786" s="50"/>
      <c r="EN786" s="115"/>
      <c r="EO786" s="222"/>
      <c r="EP786" s="223"/>
      <c r="ET786" s="221"/>
      <c r="EW786" s="50"/>
      <c r="EX786" s="115"/>
      <c r="EY786" s="43"/>
      <c r="EZ786" s="43"/>
      <c r="FA786" s="43"/>
      <c r="FB786" s="115"/>
      <c r="FE786" s="50"/>
      <c r="FF786" s="115"/>
      <c r="FG786" s="222"/>
      <c r="FH786" s="223"/>
      <c r="FL786" s="221"/>
      <c r="FO786" s="50"/>
      <c r="FP786" s="115"/>
      <c r="FQ786" s="43"/>
      <c r="FR786" s="43"/>
      <c r="FS786" s="43"/>
      <c r="FT786" s="115"/>
      <c r="FW786" s="50"/>
      <c r="FX786" s="115"/>
      <c r="FY786" s="222"/>
      <c r="FZ786" s="223"/>
      <c r="GD786" s="221"/>
      <c r="GG786" s="50"/>
      <c r="GH786" s="115"/>
      <c r="GI786" s="43"/>
      <c r="GJ786" s="43"/>
      <c r="GK786" s="43"/>
      <c r="GL786" s="115"/>
      <c r="GO786" s="50"/>
      <c r="GP786" s="115"/>
      <c r="GQ786" s="222"/>
    </row>
    <row r="787">
      <c r="A787" s="218"/>
      <c r="B787" s="219"/>
      <c r="C787" s="15"/>
      <c r="D787" s="15"/>
      <c r="E787" s="15"/>
      <c r="F787" s="71"/>
      <c r="G787" s="15"/>
      <c r="H787" s="15"/>
      <c r="I787" s="28"/>
      <c r="J787" s="71"/>
      <c r="K787" s="35"/>
      <c r="L787" s="35"/>
      <c r="M787" s="35"/>
      <c r="N787" s="71"/>
      <c r="O787" s="15"/>
      <c r="P787" s="15"/>
      <c r="Q787" s="28"/>
      <c r="R787" s="71"/>
      <c r="S787" s="173"/>
      <c r="T787" s="219"/>
      <c r="U787" s="15"/>
      <c r="V787" s="15"/>
      <c r="W787" s="15"/>
      <c r="X787" s="165"/>
      <c r="Y787" s="15"/>
      <c r="Z787" s="15"/>
      <c r="AA787" s="28"/>
      <c r="AB787" s="71"/>
      <c r="AC787" s="35"/>
      <c r="AD787" s="35"/>
      <c r="AE787" s="35"/>
      <c r="AF787" s="71"/>
      <c r="AG787" s="15"/>
      <c r="AH787" s="15"/>
      <c r="AI787" s="15"/>
      <c r="AJ787" s="71"/>
      <c r="AK787" s="173"/>
      <c r="AL787" s="219"/>
      <c r="AM787" s="15"/>
      <c r="AN787" s="15"/>
      <c r="AO787" s="15"/>
      <c r="AP787" s="165"/>
      <c r="AQ787" s="15"/>
      <c r="AR787" s="15"/>
      <c r="AS787" s="28"/>
      <c r="AT787" s="71"/>
      <c r="AU787" s="35"/>
      <c r="AV787" s="35"/>
      <c r="AW787" s="35"/>
      <c r="AX787" s="71"/>
      <c r="AY787" s="15"/>
      <c r="AZ787" s="15"/>
      <c r="BA787" s="28"/>
      <c r="BB787" s="71"/>
      <c r="BC787" s="173"/>
      <c r="BD787" s="220"/>
      <c r="BH787" s="221"/>
      <c r="BK787" s="50"/>
      <c r="BL787" s="115"/>
      <c r="BM787" s="43"/>
      <c r="BN787" s="43"/>
      <c r="BO787" s="43"/>
      <c r="BP787" s="115"/>
      <c r="BS787" s="50"/>
      <c r="BT787" s="115"/>
      <c r="BU787" s="222"/>
      <c r="BV787" s="223"/>
      <c r="BZ787" s="221"/>
      <c r="CC787" s="50"/>
      <c r="CD787" s="115"/>
      <c r="CE787" s="43"/>
      <c r="CF787" s="43"/>
      <c r="CG787" s="43"/>
      <c r="CH787" s="115"/>
      <c r="CK787" s="50"/>
      <c r="CL787" s="115"/>
      <c r="CM787" s="222"/>
      <c r="CN787" s="223"/>
      <c r="CR787" s="221"/>
      <c r="CU787" s="50"/>
      <c r="CV787" s="115"/>
      <c r="CW787" s="43"/>
      <c r="CX787" s="43"/>
      <c r="CY787" s="43"/>
      <c r="CZ787" s="115"/>
      <c r="DC787" s="50"/>
      <c r="DD787" s="115"/>
      <c r="DE787" s="222"/>
      <c r="DF787" s="223"/>
      <c r="DJ787" s="221"/>
      <c r="DM787" s="50"/>
      <c r="DN787" s="115"/>
      <c r="DO787" s="43"/>
      <c r="DP787" s="43"/>
      <c r="DQ787" s="43"/>
      <c r="DR787" s="115"/>
      <c r="DU787" s="50"/>
      <c r="DV787" s="115"/>
      <c r="DW787" s="222"/>
      <c r="DX787" s="223"/>
      <c r="EB787" s="221"/>
      <c r="EE787" s="50"/>
      <c r="EF787" s="115"/>
      <c r="EG787" s="43"/>
      <c r="EH787" s="43"/>
      <c r="EI787" s="43"/>
      <c r="EJ787" s="115"/>
      <c r="EM787" s="50"/>
      <c r="EN787" s="115"/>
      <c r="EO787" s="222"/>
      <c r="EP787" s="223"/>
      <c r="ET787" s="221"/>
      <c r="EW787" s="50"/>
      <c r="EX787" s="115"/>
      <c r="EY787" s="43"/>
      <c r="EZ787" s="43"/>
      <c r="FA787" s="43"/>
      <c r="FB787" s="115"/>
      <c r="FE787" s="50"/>
      <c r="FF787" s="115"/>
      <c r="FG787" s="222"/>
      <c r="FH787" s="223"/>
      <c r="FL787" s="221"/>
      <c r="FO787" s="50"/>
      <c r="FP787" s="115"/>
      <c r="FQ787" s="43"/>
      <c r="FR787" s="43"/>
      <c r="FS787" s="43"/>
      <c r="FT787" s="115"/>
      <c r="FW787" s="50"/>
      <c r="FX787" s="115"/>
      <c r="FY787" s="222"/>
      <c r="FZ787" s="223"/>
      <c r="GD787" s="221"/>
      <c r="GG787" s="50"/>
      <c r="GH787" s="115"/>
      <c r="GI787" s="43"/>
      <c r="GJ787" s="43"/>
      <c r="GK787" s="43"/>
      <c r="GL787" s="115"/>
      <c r="GO787" s="50"/>
      <c r="GP787" s="115"/>
      <c r="GQ787" s="222"/>
    </row>
    <row r="788">
      <c r="A788" s="218"/>
      <c r="B788" s="219"/>
      <c r="C788" s="15"/>
      <c r="D788" s="15"/>
      <c r="E788" s="15"/>
      <c r="F788" s="71"/>
      <c r="G788" s="15"/>
      <c r="H788" s="15"/>
      <c r="I788" s="28"/>
      <c r="J788" s="71"/>
      <c r="K788" s="35"/>
      <c r="L788" s="35"/>
      <c r="M788" s="35"/>
      <c r="N788" s="71"/>
      <c r="O788" s="15"/>
      <c r="P788" s="15"/>
      <c r="Q788" s="28"/>
      <c r="R788" s="71"/>
      <c r="S788" s="173"/>
      <c r="T788" s="219"/>
      <c r="U788" s="15"/>
      <c r="V788" s="15"/>
      <c r="W788" s="15"/>
      <c r="X788" s="165"/>
      <c r="Y788" s="15"/>
      <c r="Z788" s="15"/>
      <c r="AA788" s="28"/>
      <c r="AB788" s="71"/>
      <c r="AC788" s="35"/>
      <c r="AD788" s="35"/>
      <c r="AE788" s="35"/>
      <c r="AF788" s="71"/>
      <c r="AG788" s="15"/>
      <c r="AH788" s="15"/>
      <c r="AI788" s="15"/>
      <c r="AJ788" s="71"/>
      <c r="AK788" s="173"/>
      <c r="AL788" s="219"/>
      <c r="AM788" s="15"/>
      <c r="AN788" s="15"/>
      <c r="AO788" s="15"/>
      <c r="AP788" s="165"/>
      <c r="AQ788" s="15"/>
      <c r="AR788" s="15"/>
      <c r="AS788" s="28"/>
      <c r="AT788" s="71"/>
      <c r="AU788" s="35"/>
      <c r="AV788" s="35"/>
      <c r="AW788" s="35"/>
      <c r="AX788" s="71"/>
      <c r="AY788" s="15"/>
      <c r="AZ788" s="15"/>
      <c r="BA788" s="28"/>
      <c r="BB788" s="71"/>
      <c r="BC788" s="173"/>
      <c r="BD788" s="220"/>
      <c r="BH788" s="221"/>
      <c r="BK788" s="50"/>
      <c r="BL788" s="115"/>
      <c r="BM788" s="43"/>
      <c r="BN788" s="43"/>
      <c r="BO788" s="43"/>
      <c r="BP788" s="115"/>
      <c r="BS788" s="50"/>
      <c r="BT788" s="115"/>
      <c r="BU788" s="222"/>
      <c r="BV788" s="223"/>
      <c r="BZ788" s="221"/>
      <c r="CC788" s="50"/>
      <c r="CD788" s="115"/>
      <c r="CE788" s="43"/>
      <c r="CF788" s="43"/>
      <c r="CG788" s="43"/>
      <c r="CH788" s="115"/>
      <c r="CK788" s="50"/>
      <c r="CL788" s="115"/>
      <c r="CM788" s="222"/>
      <c r="CN788" s="223"/>
      <c r="CR788" s="221"/>
      <c r="CU788" s="50"/>
      <c r="CV788" s="115"/>
      <c r="CW788" s="43"/>
      <c r="CX788" s="43"/>
      <c r="CY788" s="43"/>
      <c r="CZ788" s="115"/>
      <c r="DC788" s="50"/>
      <c r="DD788" s="115"/>
      <c r="DE788" s="222"/>
      <c r="DF788" s="223"/>
      <c r="DJ788" s="221"/>
      <c r="DM788" s="50"/>
      <c r="DN788" s="115"/>
      <c r="DO788" s="43"/>
      <c r="DP788" s="43"/>
      <c r="DQ788" s="43"/>
      <c r="DR788" s="115"/>
      <c r="DU788" s="50"/>
      <c r="DV788" s="115"/>
      <c r="DW788" s="222"/>
      <c r="DX788" s="223"/>
      <c r="EB788" s="221"/>
      <c r="EE788" s="50"/>
      <c r="EF788" s="115"/>
      <c r="EG788" s="43"/>
      <c r="EH788" s="43"/>
      <c r="EI788" s="43"/>
      <c r="EJ788" s="115"/>
      <c r="EM788" s="50"/>
      <c r="EN788" s="115"/>
      <c r="EO788" s="222"/>
      <c r="EP788" s="223"/>
      <c r="ET788" s="221"/>
      <c r="EW788" s="50"/>
      <c r="EX788" s="115"/>
      <c r="EY788" s="43"/>
      <c r="EZ788" s="43"/>
      <c r="FA788" s="43"/>
      <c r="FB788" s="115"/>
      <c r="FE788" s="50"/>
      <c r="FF788" s="115"/>
      <c r="FG788" s="222"/>
      <c r="FH788" s="223"/>
      <c r="FL788" s="221"/>
      <c r="FO788" s="50"/>
      <c r="FP788" s="115"/>
      <c r="FQ788" s="43"/>
      <c r="FR788" s="43"/>
      <c r="FS788" s="43"/>
      <c r="FT788" s="115"/>
      <c r="FW788" s="50"/>
      <c r="FX788" s="115"/>
      <c r="FY788" s="222"/>
      <c r="FZ788" s="223"/>
      <c r="GD788" s="221"/>
      <c r="GG788" s="50"/>
      <c r="GH788" s="115"/>
      <c r="GI788" s="43"/>
      <c r="GJ788" s="43"/>
      <c r="GK788" s="43"/>
      <c r="GL788" s="115"/>
      <c r="GO788" s="50"/>
      <c r="GP788" s="115"/>
      <c r="GQ788" s="222"/>
    </row>
    <row r="789">
      <c r="A789" s="218"/>
      <c r="B789" s="219"/>
      <c r="C789" s="15"/>
      <c r="D789" s="15"/>
      <c r="E789" s="15"/>
      <c r="F789" s="71"/>
      <c r="G789" s="15"/>
      <c r="H789" s="15"/>
      <c r="I789" s="28"/>
      <c r="J789" s="71"/>
      <c r="K789" s="35"/>
      <c r="L789" s="35"/>
      <c r="M789" s="35"/>
      <c r="N789" s="71"/>
      <c r="O789" s="15"/>
      <c r="P789" s="15"/>
      <c r="Q789" s="28"/>
      <c r="R789" s="71"/>
      <c r="S789" s="173"/>
      <c r="T789" s="219"/>
      <c r="U789" s="15"/>
      <c r="V789" s="15"/>
      <c r="W789" s="15"/>
      <c r="X789" s="165"/>
      <c r="Y789" s="15"/>
      <c r="Z789" s="15"/>
      <c r="AA789" s="28"/>
      <c r="AB789" s="71"/>
      <c r="AC789" s="35"/>
      <c r="AD789" s="35"/>
      <c r="AE789" s="35"/>
      <c r="AF789" s="71"/>
      <c r="AG789" s="15"/>
      <c r="AH789" s="15"/>
      <c r="AI789" s="15"/>
      <c r="AJ789" s="71"/>
      <c r="AK789" s="173"/>
      <c r="AL789" s="219"/>
      <c r="AM789" s="15"/>
      <c r="AN789" s="15"/>
      <c r="AO789" s="15"/>
      <c r="AP789" s="165"/>
      <c r="AQ789" s="15"/>
      <c r="AR789" s="15"/>
      <c r="AS789" s="28"/>
      <c r="AT789" s="71"/>
      <c r="AU789" s="35"/>
      <c r="AV789" s="35"/>
      <c r="AW789" s="35"/>
      <c r="AX789" s="71"/>
      <c r="AY789" s="15"/>
      <c r="AZ789" s="15"/>
      <c r="BA789" s="28"/>
      <c r="BB789" s="71"/>
      <c r="BC789" s="173"/>
      <c r="BD789" s="220"/>
      <c r="BH789" s="221"/>
      <c r="BK789" s="50"/>
      <c r="BL789" s="115"/>
      <c r="BM789" s="43"/>
      <c r="BN789" s="43"/>
      <c r="BO789" s="43"/>
      <c r="BP789" s="115"/>
      <c r="BS789" s="50"/>
      <c r="BT789" s="115"/>
      <c r="BU789" s="222"/>
      <c r="BV789" s="223"/>
      <c r="BZ789" s="221"/>
      <c r="CC789" s="50"/>
      <c r="CD789" s="115"/>
      <c r="CE789" s="43"/>
      <c r="CF789" s="43"/>
      <c r="CG789" s="43"/>
      <c r="CH789" s="115"/>
      <c r="CK789" s="50"/>
      <c r="CL789" s="115"/>
      <c r="CM789" s="222"/>
      <c r="CN789" s="223"/>
      <c r="CR789" s="221"/>
      <c r="CU789" s="50"/>
      <c r="CV789" s="115"/>
      <c r="CW789" s="43"/>
      <c r="CX789" s="43"/>
      <c r="CY789" s="43"/>
      <c r="CZ789" s="115"/>
      <c r="DC789" s="50"/>
      <c r="DD789" s="115"/>
      <c r="DE789" s="222"/>
      <c r="DF789" s="223"/>
      <c r="DJ789" s="221"/>
      <c r="DM789" s="50"/>
      <c r="DN789" s="115"/>
      <c r="DO789" s="43"/>
      <c r="DP789" s="43"/>
      <c r="DQ789" s="43"/>
      <c r="DR789" s="115"/>
      <c r="DU789" s="50"/>
      <c r="DV789" s="115"/>
      <c r="DW789" s="222"/>
      <c r="DX789" s="223"/>
      <c r="EB789" s="221"/>
      <c r="EE789" s="50"/>
      <c r="EF789" s="115"/>
      <c r="EG789" s="43"/>
      <c r="EH789" s="43"/>
      <c r="EI789" s="43"/>
      <c r="EJ789" s="115"/>
      <c r="EM789" s="50"/>
      <c r="EN789" s="115"/>
      <c r="EO789" s="222"/>
      <c r="EP789" s="223"/>
      <c r="ET789" s="221"/>
      <c r="EW789" s="50"/>
      <c r="EX789" s="115"/>
      <c r="EY789" s="43"/>
      <c r="EZ789" s="43"/>
      <c r="FA789" s="43"/>
      <c r="FB789" s="115"/>
      <c r="FE789" s="50"/>
      <c r="FF789" s="115"/>
      <c r="FG789" s="222"/>
      <c r="FH789" s="223"/>
      <c r="FL789" s="221"/>
      <c r="FO789" s="50"/>
      <c r="FP789" s="115"/>
      <c r="FQ789" s="43"/>
      <c r="FR789" s="43"/>
      <c r="FS789" s="43"/>
      <c r="FT789" s="115"/>
      <c r="FW789" s="50"/>
      <c r="FX789" s="115"/>
      <c r="FY789" s="222"/>
      <c r="FZ789" s="223"/>
      <c r="GD789" s="221"/>
      <c r="GG789" s="50"/>
      <c r="GH789" s="115"/>
      <c r="GI789" s="43"/>
      <c r="GJ789" s="43"/>
      <c r="GK789" s="43"/>
      <c r="GL789" s="115"/>
      <c r="GO789" s="50"/>
      <c r="GP789" s="115"/>
      <c r="GQ789" s="222"/>
    </row>
    <row r="790">
      <c r="A790" s="218"/>
      <c r="B790" s="219"/>
      <c r="C790" s="15"/>
      <c r="D790" s="15"/>
      <c r="E790" s="15"/>
      <c r="F790" s="71"/>
      <c r="G790" s="15"/>
      <c r="H790" s="15"/>
      <c r="I790" s="28"/>
      <c r="J790" s="71"/>
      <c r="K790" s="35"/>
      <c r="L790" s="35"/>
      <c r="M790" s="35"/>
      <c r="N790" s="71"/>
      <c r="O790" s="15"/>
      <c r="P790" s="15"/>
      <c r="Q790" s="28"/>
      <c r="R790" s="71"/>
      <c r="S790" s="173"/>
      <c r="T790" s="219"/>
      <c r="U790" s="15"/>
      <c r="V790" s="15"/>
      <c r="W790" s="15"/>
      <c r="X790" s="165"/>
      <c r="Y790" s="15"/>
      <c r="Z790" s="15"/>
      <c r="AA790" s="28"/>
      <c r="AB790" s="71"/>
      <c r="AC790" s="35"/>
      <c r="AD790" s="35"/>
      <c r="AE790" s="35"/>
      <c r="AF790" s="71"/>
      <c r="AG790" s="15"/>
      <c r="AH790" s="15"/>
      <c r="AI790" s="15"/>
      <c r="AJ790" s="71"/>
      <c r="AK790" s="173"/>
      <c r="AL790" s="219"/>
      <c r="AM790" s="15"/>
      <c r="AN790" s="15"/>
      <c r="AO790" s="15"/>
      <c r="AP790" s="165"/>
      <c r="AQ790" s="15"/>
      <c r="AR790" s="15"/>
      <c r="AS790" s="28"/>
      <c r="AT790" s="71"/>
      <c r="AU790" s="35"/>
      <c r="AV790" s="35"/>
      <c r="AW790" s="35"/>
      <c r="AX790" s="71"/>
      <c r="AY790" s="15"/>
      <c r="AZ790" s="15"/>
      <c r="BA790" s="28"/>
      <c r="BB790" s="71"/>
      <c r="BC790" s="173"/>
      <c r="BD790" s="220"/>
      <c r="BH790" s="221"/>
      <c r="BK790" s="50"/>
      <c r="BL790" s="115"/>
      <c r="BM790" s="43"/>
      <c r="BN790" s="43"/>
      <c r="BO790" s="43"/>
      <c r="BP790" s="115"/>
      <c r="BS790" s="50"/>
      <c r="BT790" s="115"/>
      <c r="BU790" s="222"/>
      <c r="BV790" s="223"/>
      <c r="BZ790" s="221"/>
      <c r="CC790" s="50"/>
      <c r="CD790" s="115"/>
      <c r="CE790" s="43"/>
      <c r="CF790" s="43"/>
      <c r="CG790" s="43"/>
      <c r="CH790" s="115"/>
      <c r="CK790" s="50"/>
      <c r="CL790" s="115"/>
      <c r="CM790" s="222"/>
      <c r="CN790" s="223"/>
      <c r="CR790" s="221"/>
      <c r="CU790" s="50"/>
      <c r="CV790" s="115"/>
      <c r="CW790" s="43"/>
      <c r="CX790" s="43"/>
      <c r="CY790" s="43"/>
      <c r="CZ790" s="115"/>
      <c r="DC790" s="50"/>
      <c r="DD790" s="115"/>
      <c r="DE790" s="222"/>
      <c r="DF790" s="223"/>
      <c r="DJ790" s="221"/>
      <c r="DM790" s="50"/>
      <c r="DN790" s="115"/>
      <c r="DO790" s="43"/>
      <c r="DP790" s="43"/>
      <c r="DQ790" s="43"/>
      <c r="DR790" s="115"/>
      <c r="DU790" s="50"/>
      <c r="DV790" s="115"/>
      <c r="DW790" s="222"/>
      <c r="DX790" s="223"/>
      <c r="EB790" s="221"/>
      <c r="EE790" s="50"/>
      <c r="EF790" s="115"/>
      <c r="EG790" s="43"/>
      <c r="EH790" s="43"/>
      <c r="EI790" s="43"/>
      <c r="EJ790" s="115"/>
      <c r="EM790" s="50"/>
      <c r="EN790" s="115"/>
      <c r="EO790" s="222"/>
      <c r="EP790" s="223"/>
      <c r="ET790" s="221"/>
      <c r="EW790" s="50"/>
      <c r="EX790" s="115"/>
      <c r="EY790" s="43"/>
      <c r="EZ790" s="43"/>
      <c r="FA790" s="43"/>
      <c r="FB790" s="115"/>
      <c r="FE790" s="50"/>
      <c r="FF790" s="115"/>
      <c r="FG790" s="222"/>
      <c r="FH790" s="223"/>
      <c r="FL790" s="221"/>
      <c r="FO790" s="50"/>
      <c r="FP790" s="115"/>
      <c r="FQ790" s="43"/>
      <c r="FR790" s="43"/>
      <c r="FS790" s="43"/>
      <c r="FT790" s="115"/>
      <c r="FW790" s="50"/>
      <c r="FX790" s="115"/>
      <c r="FY790" s="222"/>
      <c r="FZ790" s="223"/>
      <c r="GD790" s="221"/>
      <c r="GG790" s="50"/>
      <c r="GH790" s="115"/>
      <c r="GI790" s="43"/>
      <c r="GJ790" s="43"/>
      <c r="GK790" s="43"/>
      <c r="GL790" s="115"/>
      <c r="GO790" s="50"/>
      <c r="GP790" s="115"/>
      <c r="GQ790" s="222"/>
    </row>
    <row r="791">
      <c r="A791" s="218"/>
      <c r="B791" s="219"/>
      <c r="C791" s="15"/>
      <c r="D791" s="15"/>
      <c r="E791" s="15"/>
      <c r="F791" s="71"/>
      <c r="G791" s="15"/>
      <c r="H791" s="15"/>
      <c r="I791" s="28"/>
      <c r="J791" s="71"/>
      <c r="K791" s="35"/>
      <c r="L791" s="35"/>
      <c r="M791" s="35"/>
      <c r="N791" s="71"/>
      <c r="O791" s="15"/>
      <c r="P791" s="15"/>
      <c r="Q791" s="28"/>
      <c r="R791" s="71"/>
      <c r="S791" s="173"/>
      <c r="T791" s="219"/>
      <c r="U791" s="15"/>
      <c r="V791" s="15"/>
      <c r="W791" s="15"/>
      <c r="X791" s="165"/>
      <c r="Y791" s="15"/>
      <c r="Z791" s="15"/>
      <c r="AA791" s="28"/>
      <c r="AB791" s="71"/>
      <c r="AC791" s="35"/>
      <c r="AD791" s="35"/>
      <c r="AE791" s="35"/>
      <c r="AF791" s="71"/>
      <c r="AG791" s="15"/>
      <c r="AH791" s="15"/>
      <c r="AI791" s="15"/>
      <c r="AJ791" s="71"/>
      <c r="AK791" s="173"/>
      <c r="AL791" s="219"/>
      <c r="AM791" s="15"/>
      <c r="AN791" s="15"/>
      <c r="AO791" s="15"/>
      <c r="AP791" s="165"/>
      <c r="AQ791" s="15"/>
      <c r="AR791" s="15"/>
      <c r="AS791" s="28"/>
      <c r="AT791" s="71"/>
      <c r="AU791" s="35"/>
      <c r="AV791" s="35"/>
      <c r="AW791" s="35"/>
      <c r="AX791" s="71"/>
      <c r="AY791" s="15"/>
      <c r="AZ791" s="15"/>
      <c r="BA791" s="28"/>
      <c r="BB791" s="71"/>
      <c r="BC791" s="173"/>
      <c r="BD791" s="220"/>
      <c r="BH791" s="221"/>
      <c r="BK791" s="50"/>
      <c r="BL791" s="115"/>
      <c r="BM791" s="43"/>
      <c r="BN791" s="43"/>
      <c r="BO791" s="43"/>
      <c r="BP791" s="115"/>
      <c r="BS791" s="50"/>
      <c r="BT791" s="115"/>
      <c r="BU791" s="222"/>
      <c r="BV791" s="223"/>
      <c r="BZ791" s="221"/>
      <c r="CC791" s="50"/>
      <c r="CD791" s="115"/>
      <c r="CE791" s="43"/>
      <c r="CF791" s="43"/>
      <c r="CG791" s="43"/>
      <c r="CH791" s="115"/>
      <c r="CK791" s="50"/>
      <c r="CL791" s="115"/>
      <c r="CM791" s="222"/>
      <c r="CN791" s="223"/>
      <c r="CR791" s="221"/>
      <c r="CU791" s="50"/>
      <c r="CV791" s="115"/>
      <c r="CW791" s="43"/>
      <c r="CX791" s="43"/>
      <c r="CY791" s="43"/>
      <c r="CZ791" s="115"/>
      <c r="DC791" s="50"/>
      <c r="DD791" s="115"/>
      <c r="DE791" s="222"/>
      <c r="DF791" s="223"/>
      <c r="DJ791" s="221"/>
      <c r="DM791" s="50"/>
      <c r="DN791" s="115"/>
      <c r="DO791" s="43"/>
      <c r="DP791" s="43"/>
      <c r="DQ791" s="43"/>
      <c r="DR791" s="115"/>
      <c r="DU791" s="50"/>
      <c r="DV791" s="115"/>
      <c r="DW791" s="222"/>
      <c r="DX791" s="223"/>
      <c r="EB791" s="221"/>
      <c r="EE791" s="50"/>
      <c r="EF791" s="115"/>
      <c r="EG791" s="43"/>
      <c r="EH791" s="43"/>
      <c r="EI791" s="43"/>
      <c r="EJ791" s="115"/>
      <c r="EM791" s="50"/>
      <c r="EN791" s="115"/>
      <c r="EO791" s="222"/>
      <c r="EP791" s="223"/>
      <c r="ET791" s="221"/>
      <c r="EW791" s="50"/>
      <c r="EX791" s="115"/>
      <c r="EY791" s="43"/>
      <c r="EZ791" s="43"/>
      <c r="FA791" s="43"/>
      <c r="FB791" s="115"/>
      <c r="FE791" s="50"/>
      <c r="FF791" s="115"/>
      <c r="FG791" s="222"/>
      <c r="FH791" s="223"/>
      <c r="FL791" s="221"/>
      <c r="FO791" s="50"/>
      <c r="FP791" s="115"/>
      <c r="FQ791" s="43"/>
      <c r="FR791" s="43"/>
      <c r="FS791" s="43"/>
      <c r="FT791" s="115"/>
      <c r="FW791" s="50"/>
      <c r="FX791" s="115"/>
      <c r="FY791" s="222"/>
      <c r="FZ791" s="223"/>
      <c r="GD791" s="221"/>
      <c r="GG791" s="50"/>
      <c r="GH791" s="115"/>
      <c r="GI791" s="43"/>
      <c r="GJ791" s="43"/>
      <c r="GK791" s="43"/>
      <c r="GL791" s="115"/>
      <c r="GO791" s="50"/>
      <c r="GP791" s="115"/>
      <c r="GQ791" s="222"/>
    </row>
    <row r="792">
      <c r="A792" s="218"/>
      <c r="B792" s="219"/>
      <c r="C792" s="15"/>
      <c r="D792" s="15"/>
      <c r="E792" s="15"/>
      <c r="F792" s="71"/>
      <c r="G792" s="15"/>
      <c r="H792" s="15"/>
      <c r="I792" s="28"/>
      <c r="J792" s="71"/>
      <c r="K792" s="35"/>
      <c r="L792" s="35"/>
      <c r="M792" s="35"/>
      <c r="N792" s="71"/>
      <c r="O792" s="15"/>
      <c r="P792" s="15"/>
      <c r="Q792" s="28"/>
      <c r="R792" s="71"/>
      <c r="S792" s="173"/>
      <c r="T792" s="219"/>
      <c r="U792" s="15"/>
      <c r="V792" s="15"/>
      <c r="W792" s="15"/>
      <c r="X792" s="165"/>
      <c r="Y792" s="15"/>
      <c r="Z792" s="15"/>
      <c r="AA792" s="28"/>
      <c r="AB792" s="71"/>
      <c r="AC792" s="35"/>
      <c r="AD792" s="35"/>
      <c r="AE792" s="35"/>
      <c r="AF792" s="71"/>
      <c r="AG792" s="15"/>
      <c r="AH792" s="15"/>
      <c r="AI792" s="15"/>
      <c r="AJ792" s="71"/>
      <c r="AK792" s="173"/>
      <c r="AL792" s="219"/>
      <c r="AM792" s="15"/>
      <c r="AN792" s="15"/>
      <c r="AO792" s="15"/>
      <c r="AP792" s="165"/>
      <c r="AQ792" s="15"/>
      <c r="AR792" s="15"/>
      <c r="AS792" s="28"/>
      <c r="AT792" s="71"/>
      <c r="AU792" s="35"/>
      <c r="AV792" s="35"/>
      <c r="AW792" s="35"/>
      <c r="AX792" s="71"/>
      <c r="AY792" s="15"/>
      <c r="AZ792" s="15"/>
      <c r="BA792" s="28"/>
      <c r="BB792" s="71"/>
      <c r="BC792" s="173"/>
      <c r="BD792" s="220"/>
      <c r="BH792" s="221"/>
      <c r="BK792" s="50"/>
      <c r="BL792" s="115"/>
      <c r="BM792" s="43"/>
      <c r="BN792" s="43"/>
      <c r="BO792" s="43"/>
      <c r="BP792" s="115"/>
      <c r="BS792" s="50"/>
      <c r="BT792" s="115"/>
      <c r="BU792" s="222"/>
      <c r="BV792" s="223"/>
      <c r="BZ792" s="221"/>
      <c r="CC792" s="50"/>
      <c r="CD792" s="115"/>
      <c r="CE792" s="43"/>
      <c r="CF792" s="43"/>
      <c r="CG792" s="43"/>
      <c r="CH792" s="115"/>
      <c r="CK792" s="50"/>
      <c r="CL792" s="115"/>
      <c r="CM792" s="222"/>
      <c r="CN792" s="223"/>
      <c r="CR792" s="221"/>
      <c r="CU792" s="50"/>
      <c r="CV792" s="115"/>
      <c r="CW792" s="43"/>
      <c r="CX792" s="43"/>
      <c r="CY792" s="43"/>
      <c r="CZ792" s="115"/>
      <c r="DC792" s="50"/>
      <c r="DD792" s="115"/>
      <c r="DE792" s="222"/>
      <c r="DF792" s="223"/>
      <c r="DJ792" s="221"/>
      <c r="DM792" s="50"/>
      <c r="DN792" s="115"/>
      <c r="DO792" s="43"/>
      <c r="DP792" s="43"/>
      <c r="DQ792" s="43"/>
      <c r="DR792" s="115"/>
      <c r="DU792" s="50"/>
      <c r="DV792" s="115"/>
      <c r="DW792" s="222"/>
      <c r="DX792" s="223"/>
      <c r="EB792" s="221"/>
      <c r="EE792" s="50"/>
      <c r="EF792" s="115"/>
      <c r="EG792" s="43"/>
      <c r="EH792" s="43"/>
      <c r="EI792" s="43"/>
      <c r="EJ792" s="115"/>
      <c r="EM792" s="50"/>
      <c r="EN792" s="115"/>
      <c r="EO792" s="222"/>
      <c r="EP792" s="223"/>
      <c r="ET792" s="221"/>
      <c r="EW792" s="50"/>
      <c r="EX792" s="115"/>
      <c r="EY792" s="43"/>
      <c r="EZ792" s="43"/>
      <c r="FA792" s="43"/>
      <c r="FB792" s="115"/>
      <c r="FE792" s="50"/>
      <c r="FF792" s="115"/>
      <c r="FG792" s="222"/>
      <c r="FH792" s="223"/>
      <c r="FL792" s="221"/>
      <c r="FO792" s="50"/>
      <c r="FP792" s="115"/>
      <c r="FQ792" s="43"/>
      <c r="FR792" s="43"/>
      <c r="FS792" s="43"/>
      <c r="FT792" s="115"/>
      <c r="FW792" s="50"/>
      <c r="FX792" s="115"/>
      <c r="FY792" s="222"/>
      <c r="FZ792" s="223"/>
      <c r="GD792" s="221"/>
      <c r="GG792" s="50"/>
      <c r="GH792" s="115"/>
      <c r="GI792" s="43"/>
      <c r="GJ792" s="43"/>
      <c r="GK792" s="43"/>
      <c r="GL792" s="115"/>
      <c r="GO792" s="50"/>
      <c r="GP792" s="115"/>
      <c r="GQ792" s="222"/>
    </row>
    <row r="793">
      <c r="A793" s="218"/>
      <c r="B793" s="219"/>
      <c r="C793" s="15"/>
      <c r="D793" s="15"/>
      <c r="E793" s="15"/>
      <c r="F793" s="71"/>
      <c r="G793" s="15"/>
      <c r="H793" s="15"/>
      <c r="I793" s="28"/>
      <c r="J793" s="71"/>
      <c r="K793" s="35"/>
      <c r="L793" s="35"/>
      <c r="M793" s="35"/>
      <c r="N793" s="71"/>
      <c r="O793" s="15"/>
      <c r="P793" s="15"/>
      <c r="Q793" s="28"/>
      <c r="R793" s="71"/>
      <c r="S793" s="173"/>
      <c r="T793" s="219"/>
      <c r="U793" s="15"/>
      <c r="V793" s="15"/>
      <c r="W793" s="15"/>
      <c r="X793" s="165"/>
      <c r="Y793" s="15"/>
      <c r="Z793" s="15"/>
      <c r="AA793" s="28"/>
      <c r="AB793" s="71"/>
      <c r="AC793" s="35"/>
      <c r="AD793" s="35"/>
      <c r="AE793" s="35"/>
      <c r="AF793" s="71"/>
      <c r="AG793" s="15"/>
      <c r="AH793" s="15"/>
      <c r="AI793" s="15"/>
      <c r="AJ793" s="71"/>
      <c r="AK793" s="173"/>
      <c r="AL793" s="219"/>
      <c r="AM793" s="15"/>
      <c r="AN793" s="15"/>
      <c r="AO793" s="15"/>
      <c r="AP793" s="165"/>
      <c r="AQ793" s="15"/>
      <c r="AR793" s="15"/>
      <c r="AS793" s="28"/>
      <c r="AT793" s="71"/>
      <c r="AU793" s="35"/>
      <c r="AV793" s="35"/>
      <c r="AW793" s="35"/>
      <c r="AX793" s="71"/>
      <c r="AY793" s="15"/>
      <c r="AZ793" s="15"/>
      <c r="BA793" s="28"/>
      <c r="BB793" s="71"/>
      <c r="BC793" s="173"/>
      <c r="BD793" s="220"/>
      <c r="BH793" s="221"/>
      <c r="BK793" s="50"/>
      <c r="BL793" s="115"/>
      <c r="BM793" s="43"/>
      <c r="BN793" s="43"/>
      <c r="BO793" s="43"/>
      <c r="BP793" s="115"/>
      <c r="BS793" s="50"/>
      <c r="BT793" s="115"/>
      <c r="BU793" s="222"/>
      <c r="BV793" s="223"/>
      <c r="BZ793" s="221"/>
      <c r="CC793" s="50"/>
      <c r="CD793" s="115"/>
      <c r="CE793" s="43"/>
      <c r="CF793" s="43"/>
      <c r="CG793" s="43"/>
      <c r="CH793" s="115"/>
      <c r="CK793" s="50"/>
      <c r="CL793" s="115"/>
      <c r="CM793" s="222"/>
      <c r="CN793" s="223"/>
      <c r="CR793" s="221"/>
      <c r="CU793" s="50"/>
      <c r="CV793" s="115"/>
      <c r="CW793" s="43"/>
      <c r="CX793" s="43"/>
      <c r="CY793" s="43"/>
      <c r="CZ793" s="115"/>
      <c r="DC793" s="50"/>
      <c r="DD793" s="115"/>
      <c r="DE793" s="222"/>
      <c r="DF793" s="223"/>
      <c r="DJ793" s="221"/>
      <c r="DM793" s="50"/>
      <c r="DN793" s="115"/>
      <c r="DO793" s="43"/>
      <c r="DP793" s="43"/>
      <c r="DQ793" s="43"/>
      <c r="DR793" s="115"/>
      <c r="DU793" s="50"/>
      <c r="DV793" s="115"/>
      <c r="DW793" s="222"/>
      <c r="DX793" s="223"/>
      <c r="EB793" s="221"/>
      <c r="EE793" s="50"/>
      <c r="EF793" s="115"/>
      <c r="EG793" s="43"/>
      <c r="EH793" s="43"/>
      <c r="EI793" s="43"/>
      <c r="EJ793" s="115"/>
      <c r="EM793" s="50"/>
      <c r="EN793" s="115"/>
      <c r="EO793" s="222"/>
      <c r="EP793" s="223"/>
      <c r="ET793" s="221"/>
      <c r="EW793" s="50"/>
      <c r="EX793" s="115"/>
      <c r="EY793" s="43"/>
      <c r="EZ793" s="43"/>
      <c r="FA793" s="43"/>
      <c r="FB793" s="115"/>
      <c r="FE793" s="50"/>
      <c r="FF793" s="115"/>
      <c r="FG793" s="222"/>
      <c r="FH793" s="223"/>
      <c r="FL793" s="221"/>
      <c r="FO793" s="50"/>
      <c r="FP793" s="115"/>
      <c r="FQ793" s="43"/>
      <c r="FR793" s="43"/>
      <c r="FS793" s="43"/>
      <c r="FT793" s="115"/>
      <c r="FW793" s="50"/>
      <c r="FX793" s="115"/>
      <c r="FY793" s="222"/>
      <c r="FZ793" s="223"/>
      <c r="GD793" s="221"/>
      <c r="GG793" s="50"/>
      <c r="GH793" s="115"/>
      <c r="GI793" s="43"/>
      <c r="GJ793" s="43"/>
      <c r="GK793" s="43"/>
      <c r="GL793" s="115"/>
      <c r="GO793" s="50"/>
      <c r="GP793" s="115"/>
      <c r="GQ793" s="222"/>
    </row>
    <row r="794">
      <c r="A794" s="218"/>
      <c r="B794" s="219"/>
      <c r="C794" s="15"/>
      <c r="D794" s="15"/>
      <c r="E794" s="15"/>
      <c r="F794" s="71"/>
      <c r="G794" s="15"/>
      <c r="H794" s="15"/>
      <c r="I794" s="28"/>
      <c r="J794" s="71"/>
      <c r="K794" s="35"/>
      <c r="L794" s="35"/>
      <c r="M794" s="35"/>
      <c r="N794" s="71"/>
      <c r="O794" s="15"/>
      <c r="P794" s="15"/>
      <c r="Q794" s="28"/>
      <c r="R794" s="71"/>
      <c r="S794" s="173"/>
      <c r="T794" s="219"/>
      <c r="U794" s="15"/>
      <c r="V794" s="15"/>
      <c r="W794" s="15"/>
      <c r="X794" s="165"/>
      <c r="Y794" s="15"/>
      <c r="Z794" s="15"/>
      <c r="AA794" s="28"/>
      <c r="AB794" s="71"/>
      <c r="AC794" s="35"/>
      <c r="AD794" s="35"/>
      <c r="AE794" s="35"/>
      <c r="AF794" s="71"/>
      <c r="AG794" s="15"/>
      <c r="AH794" s="15"/>
      <c r="AI794" s="15"/>
      <c r="AJ794" s="71"/>
      <c r="AK794" s="173"/>
      <c r="AL794" s="219"/>
      <c r="AM794" s="15"/>
      <c r="AN794" s="15"/>
      <c r="AO794" s="15"/>
      <c r="AP794" s="165"/>
      <c r="AQ794" s="15"/>
      <c r="AR794" s="15"/>
      <c r="AS794" s="28"/>
      <c r="AT794" s="71"/>
      <c r="AU794" s="35"/>
      <c r="AV794" s="35"/>
      <c r="AW794" s="35"/>
      <c r="AX794" s="71"/>
      <c r="AY794" s="15"/>
      <c r="AZ794" s="15"/>
      <c r="BA794" s="28"/>
      <c r="BB794" s="71"/>
      <c r="BC794" s="173"/>
      <c r="BD794" s="220"/>
      <c r="BH794" s="221"/>
      <c r="BK794" s="50"/>
      <c r="BL794" s="115"/>
      <c r="BM794" s="43"/>
      <c r="BN794" s="43"/>
      <c r="BO794" s="43"/>
      <c r="BP794" s="115"/>
      <c r="BS794" s="50"/>
      <c r="BT794" s="115"/>
      <c r="BU794" s="222"/>
      <c r="BV794" s="223"/>
      <c r="BZ794" s="221"/>
      <c r="CC794" s="50"/>
      <c r="CD794" s="115"/>
      <c r="CE794" s="43"/>
      <c r="CF794" s="43"/>
      <c r="CG794" s="43"/>
      <c r="CH794" s="115"/>
      <c r="CK794" s="50"/>
      <c r="CL794" s="115"/>
      <c r="CM794" s="222"/>
      <c r="CN794" s="223"/>
      <c r="CR794" s="221"/>
      <c r="CU794" s="50"/>
      <c r="CV794" s="115"/>
      <c r="CW794" s="43"/>
      <c r="CX794" s="43"/>
      <c r="CY794" s="43"/>
      <c r="CZ794" s="115"/>
      <c r="DC794" s="50"/>
      <c r="DD794" s="115"/>
      <c r="DE794" s="222"/>
      <c r="DF794" s="223"/>
      <c r="DJ794" s="221"/>
      <c r="DM794" s="50"/>
      <c r="DN794" s="115"/>
      <c r="DO794" s="43"/>
      <c r="DP794" s="43"/>
      <c r="DQ794" s="43"/>
      <c r="DR794" s="115"/>
      <c r="DU794" s="50"/>
      <c r="DV794" s="115"/>
      <c r="DW794" s="222"/>
      <c r="DX794" s="223"/>
      <c r="EB794" s="221"/>
      <c r="EE794" s="50"/>
      <c r="EF794" s="115"/>
      <c r="EG794" s="43"/>
      <c r="EH794" s="43"/>
      <c r="EI794" s="43"/>
      <c r="EJ794" s="115"/>
      <c r="EM794" s="50"/>
      <c r="EN794" s="115"/>
      <c r="EO794" s="222"/>
      <c r="EP794" s="223"/>
      <c r="ET794" s="221"/>
      <c r="EW794" s="50"/>
      <c r="EX794" s="115"/>
      <c r="EY794" s="43"/>
      <c r="EZ794" s="43"/>
      <c r="FA794" s="43"/>
      <c r="FB794" s="115"/>
      <c r="FE794" s="50"/>
      <c r="FF794" s="115"/>
      <c r="FG794" s="222"/>
      <c r="FH794" s="223"/>
      <c r="FL794" s="221"/>
      <c r="FO794" s="50"/>
      <c r="FP794" s="115"/>
      <c r="FQ794" s="43"/>
      <c r="FR794" s="43"/>
      <c r="FS794" s="43"/>
      <c r="FT794" s="115"/>
      <c r="FW794" s="50"/>
      <c r="FX794" s="115"/>
      <c r="FY794" s="222"/>
      <c r="FZ794" s="223"/>
      <c r="GD794" s="221"/>
      <c r="GG794" s="50"/>
      <c r="GH794" s="115"/>
      <c r="GI794" s="43"/>
      <c r="GJ794" s="43"/>
      <c r="GK794" s="43"/>
      <c r="GL794" s="115"/>
      <c r="GO794" s="50"/>
      <c r="GP794" s="115"/>
      <c r="GQ794" s="222"/>
    </row>
    <row r="795">
      <c r="A795" s="218"/>
      <c r="B795" s="219"/>
      <c r="C795" s="15"/>
      <c r="D795" s="15"/>
      <c r="E795" s="15"/>
      <c r="F795" s="71"/>
      <c r="G795" s="15"/>
      <c r="H795" s="15"/>
      <c r="I795" s="28"/>
      <c r="J795" s="71"/>
      <c r="K795" s="35"/>
      <c r="L795" s="35"/>
      <c r="M795" s="35"/>
      <c r="N795" s="71"/>
      <c r="O795" s="15"/>
      <c r="P795" s="15"/>
      <c r="Q795" s="28"/>
      <c r="R795" s="71"/>
      <c r="S795" s="173"/>
      <c r="T795" s="219"/>
      <c r="U795" s="15"/>
      <c r="V795" s="15"/>
      <c r="W795" s="15"/>
      <c r="X795" s="165"/>
      <c r="Y795" s="15"/>
      <c r="Z795" s="15"/>
      <c r="AA795" s="28"/>
      <c r="AB795" s="71"/>
      <c r="AC795" s="35"/>
      <c r="AD795" s="35"/>
      <c r="AE795" s="35"/>
      <c r="AF795" s="71"/>
      <c r="AG795" s="15"/>
      <c r="AH795" s="15"/>
      <c r="AI795" s="15"/>
      <c r="AJ795" s="71"/>
      <c r="AK795" s="173"/>
      <c r="AL795" s="219"/>
      <c r="AM795" s="15"/>
      <c r="AN795" s="15"/>
      <c r="AO795" s="15"/>
      <c r="AP795" s="165"/>
      <c r="AQ795" s="15"/>
      <c r="AR795" s="15"/>
      <c r="AS795" s="28"/>
      <c r="AT795" s="71"/>
      <c r="AU795" s="35"/>
      <c r="AV795" s="35"/>
      <c r="AW795" s="35"/>
      <c r="AX795" s="71"/>
      <c r="AY795" s="15"/>
      <c r="AZ795" s="15"/>
      <c r="BA795" s="28"/>
      <c r="BB795" s="71"/>
      <c r="BC795" s="173"/>
      <c r="BD795" s="220"/>
      <c r="BH795" s="221"/>
      <c r="BK795" s="50"/>
      <c r="BL795" s="115"/>
      <c r="BM795" s="43"/>
      <c r="BN795" s="43"/>
      <c r="BO795" s="43"/>
      <c r="BP795" s="115"/>
      <c r="BS795" s="50"/>
      <c r="BT795" s="115"/>
      <c r="BU795" s="222"/>
      <c r="BV795" s="223"/>
      <c r="BZ795" s="221"/>
      <c r="CC795" s="50"/>
      <c r="CD795" s="115"/>
      <c r="CE795" s="43"/>
      <c r="CF795" s="43"/>
      <c r="CG795" s="43"/>
      <c r="CH795" s="115"/>
      <c r="CK795" s="50"/>
      <c r="CL795" s="115"/>
      <c r="CM795" s="222"/>
      <c r="CN795" s="223"/>
      <c r="CR795" s="221"/>
      <c r="CU795" s="50"/>
      <c r="CV795" s="115"/>
      <c r="CW795" s="43"/>
      <c r="CX795" s="43"/>
      <c r="CY795" s="43"/>
      <c r="CZ795" s="115"/>
      <c r="DC795" s="50"/>
      <c r="DD795" s="115"/>
      <c r="DE795" s="222"/>
      <c r="DF795" s="223"/>
      <c r="DJ795" s="221"/>
      <c r="DM795" s="50"/>
      <c r="DN795" s="115"/>
      <c r="DO795" s="43"/>
      <c r="DP795" s="43"/>
      <c r="DQ795" s="43"/>
      <c r="DR795" s="115"/>
      <c r="DU795" s="50"/>
      <c r="DV795" s="115"/>
      <c r="DW795" s="222"/>
      <c r="DX795" s="223"/>
      <c r="EB795" s="221"/>
      <c r="EE795" s="50"/>
      <c r="EF795" s="115"/>
      <c r="EG795" s="43"/>
      <c r="EH795" s="43"/>
      <c r="EI795" s="43"/>
      <c r="EJ795" s="115"/>
      <c r="EM795" s="50"/>
      <c r="EN795" s="115"/>
      <c r="EO795" s="222"/>
      <c r="EP795" s="223"/>
      <c r="ET795" s="221"/>
      <c r="EW795" s="50"/>
      <c r="EX795" s="115"/>
      <c r="EY795" s="43"/>
      <c r="EZ795" s="43"/>
      <c r="FA795" s="43"/>
      <c r="FB795" s="115"/>
      <c r="FE795" s="50"/>
      <c r="FF795" s="115"/>
      <c r="FG795" s="222"/>
      <c r="FH795" s="223"/>
      <c r="FL795" s="221"/>
      <c r="FO795" s="50"/>
      <c r="FP795" s="115"/>
      <c r="FQ795" s="43"/>
      <c r="FR795" s="43"/>
      <c r="FS795" s="43"/>
      <c r="FT795" s="115"/>
      <c r="FW795" s="50"/>
      <c r="FX795" s="115"/>
      <c r="FY795" s="222"/>
      <c r="FZ795" s="223"/>
      <c r="GD795" s="221"/>
      <c r="GG795" s="50"/>
      <c r="GH795" s="115"/>
      <c r="GI795" s="43"/>
      <c r="GJ795" s="43"/>
      <c r="GK795" s="43"/>
      <c r="GL795" s="115"/>
      <c r="GO795" s="50"/>
      <c r="GP795" s="115"/>
      <c r="GQ795" s="222"/>
    </row>
    <row r="796">
      <c r="A796" s="218"/>
      <c r="B796" s="219"/>
      <c r="C796" s="15"/>
      <c r="D796" s="15"/>
      <c r="E796" s="15"/>
      <c r="F796" s="71"/>
      <c r="G796" s="15"/>
      <c r="H796" s="15"/>
      <c r="I796" s="28"/>
      <c r="J796" s="71"/>
      <c r="K796" s="35"/>
      <c r="L796" s="35"/>
      <c r="M796" s="35"/>
      <c r="N796" s="71"/>
      <c r="O796" s="15"/>
      <c r="P796" s="15"/>
      <c r="Q796" s="28"/>
      <c r="R796" s="71"/>
      <c r="S796" s="173"/>
      <c r="T796" s="219"/>
      <c r="U796" s="15"/>
      <c r="V796" s="15"/>
      <c r="W796" s="15"/>
      <c r="X796" s="165"/>
      <c r="Y796" s="15"/>
      <c r="Z796" s="15"/>
      <c r="AA796" s="28"/>
      <c r="AB796" s="71"/>
      <c r="AC796" s="35"/>
      <c r="AD796" s="35"/>
      <c r="AE796" s="35"/>
      <c r="AF796" s="71"/>
      <c r="AG796" s="15"/>
      <c r="AH796" s="15"/>
      <c r="AI796" s="15"/>
      <c r="AJ796" s="71"/>
      <c r="AK796" s="173"/>
      <c r="AL796" s="219"/>
      <c r="AM796" s="15"/>
      <c r="AN796" s="15"/>
      <c r="AO796" s="15"/>
      <c r="AP796" s="165"/>
      <c r="AQ796" s="15"/>
      <c r="AR796" s="15"/>
      <c r="AS796" s="28"/>
      <c r="AT796" s="71"/>
      <c r="AU796" s="35"/>
      <c r="AV796" s="35"/>
      <c r="AW796" s="35"/>
      <c r="AX796" s="71"/>
      <c r="AY796" s="15"/>
      <c r="AZ796" s="15"/>
      <c r="BA796" s="28"/>
      <c r="BB796" s="71"/>
      <c r="BC796" s="173"/>
      <c r="BD796" s="220"/>
      <c r="BH796" s="221"/>
      <c r="BK796" s="50"/>
      <c r="BL796" s="115"/>
      <c r="BM796" s="43"/>
      <c r="BN796" s="43"/>
      <c r="BO796" s="43"/>
      <c r="BP796" s="115"/>
      <c r="BS796" s="50"/>
      <c r="BT796" s="115"/>
      <c r="BU796" s="222"/>
      <c r="BV796" s="223"/>
      <c r="BZ796" s="221"/>
      <c r="CC796" s="50"/>
      <c r="CD796" s="115"/>
      <c r="CE796" s="43"/>
      <c r="CF796" s="43"/>
      <c r="CG796" s="43"/>
      <c r="CH796" s="115"/>
      <c r="CK796" s="50"/>
      <c r="CL796" s="115"/>
      <c r="CM796" s="222"/>
      <c r="CN796" s="223"/>
      <c r="CR796" s="221"/>
      <c r="CU796" s="50"/>
      <c r="CV796" s="115"/>
      <c r="CW796" s="43"/>
      <c r="CX796" s="43"/>
      <c r="CY796" s="43"/>
      <c r="CZ796" s="115"/>
      <c r="DC796" s="50"/>
      <c r="DD796" s="115"/>
      <c r="DE796" s="222"/>
      <c r="DF796" s="223"/>
      <c r="DJ796" s="221"/>
      <c r="DM796" s="50"/>
      <c r="DN796" s="115"/>
      <c r="DO796" s="43"/>
      <c r="DP796" s="43"/>
      <c r="DQ796" s="43"/>
      <c r="DR796" s="115"/>
      <c r="DU796" s="50"/>
      <c r="DV796" s="115"/>
      <c r="DW796" s="222"/>
      <c r="DX796" s="223"/>
      <c r="EB796" s="221"/>
      <c r="EE796" s="50"/>
      <c r="EF796" s="115"/>
      <c r="EG796" s="43"/>
      <c r="EH796" s="43"/>
      <c r="EI796" s="43"/>
      <c r="EJ796" s="115"/>
      <c r="EM796" s="50"/>
      <c r="EN796" s="115"/>
      <c r="EO796" s="222"/>
      <c r="EP796" s="223"/>
      <c r="ET796" s="221"/>
      <c r="EW796" s="50"/>
      <c r="EX796" s="115"/>
      <c r="EY796" s="43"/>
      <c r="EZ796" s="43"/>
      <c r="FA796" s="43"/>
      <c r="FB796" s="115"/>
      <c r="FE796" s="50"/>
      <c r="FF796" s="115"/>
      <c r="FG796" s="222"/>
      <c r="FH796" s="223"/>
      <c r="FL796" s="221"/>
      <c r="FO796" s="50"/>
      <c r="FP796" s="115"/>
      <c r="FQ796" s="43"/>
      <c r="FR796" s="43"/>
      <c r="FS796" s="43"/>
      <c r="FT796" s="115"/>
      <c r="FW796" s="50"/>
      <c r="FX796" s="115"/>
      <c r="FY796" s="222"/>
      <c r="FZ796" s="223"/>
      <c r="GD796" s="221"/>
      <c r="GG796" s="50"/>
      <c r="GH796" s="115"/>
      <c r="GI796" s="43"/>
      <c r="GJ796" s="43"/>
      <c r="GK796" s="43"/>
      <c r="GL796" s="115"/>
      <c r="GO796" s="50"/>
      <c r="GP796" s="115"/>
      <c r="GQ796" s="222"/>
    </row>
    <row r="797">
      <c r="A797" s="218"/>
      <c r="B797" s="219"/>
      <c r="C797" s="15"/>
      <c r="D797" s="15"/>
      <c r="E797" s="15"/>
      <c r="F797" s="71"/>
      <c r="G797" s="15"/>
      <c r="H797" s="15"/>
      <c r="I797" s="28"/>
      <c r="J797" s="71"/>
      <c r="K797" s="35"/>
      <c r="L797" s="35"/>
      <c r="M797" s="35"/>
      <c r="N797" s="71"/>
      <c r="O797" s="15"/>
      <c r="P797" s="15"/>
      <c r="Q797" s="28"/>
      <c r="R797" s="71"/>
      <c r="S797" s="173"/>
      <c r="T797" s="219"/>
      <c r="U797" s="15"/>
      <c r="V797" s="15"/>
      <c r="W797" s="15"/>
      <c r="X797" s="165"/>
      <c r="Y797" s="15"/>
      <c r="Z797" s="15"/>
      <c r="AA797" s="28"/>
      <c r="AB797" s="71"/>
      <c r="AC797" s="35"/>
      <c r="AD797" s="35"/>
      <c r="AE797" s="35"/>
      <c r="AF797" s="71"/>
      <c r="AG797" s="15"/>
      <c r="AH797" s="15"/>
      <c r="AI797" s="15"/>
      <c r="AJ797" s="71"/>
      <c r="AK797" s="173"/>
      <c r="AL797" s="219"/>
      <c r="AM797" s="15"/>
      <c r="AN797" s="15"/>
      <c r="AO797" s="15"/>
      <c r="AP797" s="165"/>
      <c r="AQ797" s="15"/>
      <c r="AR797" s="15"/>
      <c r="AS797" s="28"/>
      <c r="AT797" s="71"/>
      <c r="AU797" s="35"/>
      <c r="AV797" s="35"/>
      <c r="AW797" s="35"/>
      <c r="AX797" s="71"/>
      <c r="AY797" s="15"/>
      <c r="AZ797" s="15"/>
      <c r="BA797" s="28"/>
      <c r="BB797" s="71"/>
      <c r="BC797" s="173"/>
      <c r="BD797" s="220"/>
      <c r="BH797" s="221"/>
      <c r="BK797" s="50"/>
      <c r="BL797" s="115"/>
      <c r="BM797" s="43"/>
      <c r="BN797" s="43"/>
      <c r="BO797" s="43"/>
      <c r="BP797" s="115"/>
      <c r="BS797" s="50"/>
      <c r="BT797" s="115"/>
      <c r="BU797" s="222"/>
      <c r="BV797" s="223"/>
      <c r="BZ797" s="221"/>
      <c r="CC797" s="50"/>
      <c r="CD797" s="115"/>
      <c r="CE797" s="43"/>
      <c r="CF797" s="43"/>
      <c r="CG797" s="43"/>
      <c r="CH797" s="115"/>
      <c r="CK797" s="50"/>
      <c r="CL797" s="115"/>
      <c r="CM797" s="222"/>
      <c r="CN797" s="223"/>
      <c r="CR797" s="221"/>
      <c r="CU797" s="50"/>
      <c r="CV797" s="115"/>
      <c r="CW797" s="43"/>
      <c r="CX797" s="43"/>
      <c r="CY797" s="43"/>
      <c r="CZ797" s="115"/>
      <c r="DC797" s="50"/>
      <c r="DD797" s="115"/>
      <c r="DE797" s="222"/>
      <c r="DF797" s="223"/>
      <c r="DJ797" s="221"/>
      <c r="DM797" s="50"/>
      <c r="DN797" s="115"/>
      <c r="DO797" s="43"/>
      <c r="DP797" s="43"/>
      <c r="DQ797" s="43"/>
      <c r="DR797" s="115"/>
      <c r="DU797" s="50"/>
      <c r="DV797" s="115"/>
      <c r="DW797" s="222"/>
      <c r="DX797" s="223"/>
      <c r="EB797" s="221"/>
      <c r="EE797" s="50"/>
      <c r="EF797" s="115"/>
      <c r="EG797" s="43"/>
      <c r="EH797" s="43"/>
      <c r="EI797" s="43"/>
      <c r="EJ797" s="115"/>
      <c r="EM797" s="50"/>
      <c r="EN797" s="115"/>
      <c r="EO797" s="222"/>
      <c r="EP797" s="223"/>
      <c r="ET797" s="221"/>
      <c r="EW797" s="50"/>
      <c r="EX797" s="115"/>
      <c r="EY797" s="43"/>
      <c r="EZ797" s="43"/>
      <c r="FA797" s="43"/>
      <c r="FB797" s="115"/>
      <c r="FE797" s="50"/>
      <c r="FF797" s="115"/>
      <c r="FG797" s="222"/>
      <c r="FH797" s="223"/>
      <c r="FL797" s="221"/>
      <c r="FO797" s="50"/>
      <c r="FP797" s="115"/>
      <c r="FQ797" s="43"/>
      <c r="FR797" s="43"/>
      <c r="FS797" s="43"/>
      <c r="FT797" s="115"/>
      <c r="FW797" s="50"/>
      <c r="FX797" s="115"/>
      <c r="FY797" s="222"/>
      <c r="FZ797" s="223"/>
      <c r="GD797" s="221"/>
      <c r="GG797" s="50"/>
      <c r="GH797" s="115"/>
      <c r="GI797" s="43"/>
      <c r="GJ797" s="43"/>
      <c r="GK797" s="43"/>
      <c r="GL797" s="115"/>
      <c r="GO797" s="50"/>
      <c r="GP797" s="115"/>
      <c r="GQ797" s="222"/>
    </row>
    <row r="798">
      <c r="A798" s="218"/>
      <c r="B798" s="219"/>
      <c r="C798" s="15"/>
      <c r="D798" s="15"/>
      <c r="E798" s="15"/>
      <c r="F798" s="71"/>
      <c r="G798" s="15"/>
      <c r="H798" s="15"/>
      <c r="I798" s="28"/>
      <c r="J798" s="71"/>
      <c r="K798" s="35"/>
      <c r="L798" s="35"/>
      <c r="M798" s="35"/>
      <c r="N798" s="71"/>
      <c r="O798" s="15"/>
      <c r="P798" s="15"/>
      <c r="Q798" s="28"/>
      <c r="R798" s="71"/>
      <c r="S798" s="173"/>
      <c r="T798" s="219"/>
      <c r="U798" s="15"/>
      <c r="V798" s="15"/>
      <c r="W798" s="15"/>
      <c r="X798" s="165"/>
      <c r="Y798" s="15"/>
      <c r="Z798" s="15"/>
      <c r="AA798" s="28"/>
      <c r="AB798" s="71"/>
      <c r="AC798" s="35"/>
      <c r="AD798" s="35"/>
      <c r="AE798" s="35"/>
      <c r="AF798" s="71"/>
      <c r="AG798" s="15"/>
      <c r="AH798" s="15"/>
      <c r="AI798" s="15"/>
      <c r="AJ798" s="71"/>
      <c r="AK798" s="173"/>
      <c r="AL798" s="219"/>
      <c r="AM798" s="15"/>
      <c r="AN798" s="15"/>
      <c r="AO798" s="15"/>
      <c r="AP798" s="165"/>
      <c r="AQ798" s="15"/>
      <c r="AR798" s="15"/>
      <c r="AS798" s="28"/>
      <c r="AT798" s="71"/>
      <c r="AU798" s="35"/>
      <c r="AV798" s="35"/>
      <c r="AW798" s="35"/>
      <c r="AX798" s="71"/>
      <c r="AY798" s="15"/>
      <c r="AZ798" s="15"/>
      <c r="BA798" s="28"/>
      <c r="BB798" s="71"/>
      <c r="BC798" s="173"/>
      <c r="BD798" s="220"/>
      <c r="BH798" s="221"/>
      <c r="BK798" s="50"/>
      <c r="BL798" s="115"/>
      <c r="BM798" s="43"/>
      <c r="BN798" s="43"/>
      <c r="BO798" s="43"/>
      <c r="BP798" s="115"/>
      <c r="BS798" s="50"/>
      <c r="BT798" s="115"/>
      <c r="BU798" s="222"/>
      <c r="BV798" s="223"/>
      <c r="BZ798" s="221"/>
      <c r="CC798" s="50"/>
      <c r="CD798" s="115"/>
      <c r="CE798" s="43"/>
      <c r="CF798" s="43"/>
      <c r="CG798" s="43"/>
      <c r="CH798" s="115"/>
      <c r="CK798" s="50"/>
      <c r="CL798" s="115"/>
      <c r="CM798" s="222"/>
      <c r="CN798" s="223"/>
      <c r="CR798" s="221"/>
      <c r="CU798" s="50"/>
      <c r="CV798" s="115"/>
      <c r="CW798" s="43"/>
      <c r="CX798" s="43"/>
      <c r="CY798" s="43"/>
      <c r="CZ798" s="115"/>
      <c r="DC798" s="50"/>
      <c r="DD798" s="115"/>
      <c r="DE798" s="222"/>
      <c r="DF798" s="223"/>
      <c r="DJ798" s="221"/>
      <c r="DM798" s="50"/>
      <c r="DN798" s="115"/>
      <c r="DO798" s="43"/>
      <c r="DP798" s="43"/>
      <c r="DQ798" s="43"/>
      <c r="DR798" s="115"/>
      <c r="DU798" s="50"/>
      <c r="DV798" s="115"/>
      <c r="DW798" s="222"/>
      <c r="DX798" s="223"/>
      <c r="EB798" s="221"/>
      <c r="EE798" s="50"/>
      <c r="EF798" s="115"/>
      <c r="EG798" s="43"/>
      <c r="EH798" s="43"/>
      <c r="EI798" s="43"/>
      <c r="EJ798" s="115"/>
      <c r="EM798" s="50"/>
      <c r="EN798" s="115"/>
      <c r="EO798" s="222"/>
      <c r="EP798" s="223"/>
      <c r="ET798" s="221"/>
      <c r="EW798" s="50"/>
      <c r="EX798" s="115"/>
      <c r="EY798" s="43"/>
      <c r="EZ798" s="43"/>
      <c r="FA798" s="43"/>
      <c r="FB798" s="115"/>
      <c r="FE798" s="50"/>
      <c r="FF798" s="115"/>
      <c r="FG798" s="222"/>
      <c r="FH798" s="223"/>
      <c r="FL798" s="221"/>
      <c r="FO798" s="50"/>
      <c r="FP798" s="115"/>
      <c r="FQ798" s="43"/>
      <c r="FR798" s="43"/>
      <c r="FS798" s="43"/>
      <c r="FT798" s="115"/>
      <c r="FW798" s="50"/>
      <c r="FX798" s="115"/>
      <c r="FY798" s="222"/>
      <c r="FZ798" s="223"/>
      <c r="GD798" s="221"/>
      <c r="GG798" s="50"/>
      <c r="GH798" s="115"/>
      <c r="GI798" s="43"/>
      <c r="GJ798" s="43"/>
      <c r="GK798" s="43"/>
      <c r="GL798" s="115"/>
      <c r="GO798" s="50"/>
      <c r="GP798" s="115"/>
      <c r="GQ798" s="222"/>
    </row>
    <row r="799">
      <c r="A799" s="218"/>
      <c r="B799" s="219"/>
      <c r="C799" s="15"/>
      <c r="D799" s="15"/>
      <c r="E799" s="15"/>
      <c r="F799" s="71"/>
      <c r="G799" s="15"/>
      <c r="H799" s="15"/>
      <c r="I799" s="28"/>
      <c r="J799" s="71"/>
      <c r="K799" s="35"/>
      <c r="L799" s="35"/>
      <c r="M799" s="35"/>
      <c r="N799" s="71"/>
      <c r="O799" s="15"/>
      <c r="P799" s="15"/>
      <c r="Q799" s="28"/>
      <c r="R799" s="71"/>
      <c r="S799" s="173"/>
      <c r="T799" s="219"/>
      <c r="U799" s="15"/>
      <c r="V799" s="15"/>
      <c r="W799" s="15"/>
      <c r="X799" s="165"/>
      <c r="Y799" s="15"/>
      <c r="Z799" s="15"/>
      <c r="AA799" s="28"/>
      <c r="AB799" s="71"/>
      <c r="AC799" s="35"/>
      <c r="AD799" s="35"/>
      <c r="AE799" s="35"/>
      <c r="AF799" s="71"/>
      <c r="AG799" s="15"/>
      <c r="AH799" s="15"/>
      <c r="AI799" s="15"/>
      <c r="AJ799" s="71"/>
      <c r="AK799" s="173"/>
      <c r="AL799" s="219"/>
      <c r="AM799" s="15"/>
      <c r="AN799" s="15"/>
      <c r="AO799" s="15"/>
      <c r="AP799" s="165"/>
      <c r="AQ799" s="15"/>
      <c r="AR799" s="15"/>
      <c r="AS799" s="28"/>
      <c r="AT799" s="71"/>
      <c r="AU799" s="35"/>
      <c r="AV799" s="35"/>
      <c r="AW799" s="35"/>
      <c r="AX799" s="71"/>
      <c r="AY799" s="15"/>
      <c r="AZ799" s="15"/>
      <c r="BA799" s="28"/>
      <c r="BB799" s="71"/>
      <c r="BC799" s="173"/>
      <c r="BD799" s="220"/>
      <c r="BH799" s="221"/>
      <c r="BK799" s="50"/>
      <c r="BL799" s="115"/>
      <c r="BM799" s="43"/>
      <c r="BN799" s="43"/>
      <c r="BO799" s="43"/>
      <c r="BP799" s="115"/>
      <c r="BS799" s="50"/>
      <c r="BT799" s="115"/>
      <c r="BU799" s="222"/>
      <c r="BV799" s="223"/>
      <c r="BZ799" s="221"/>
      <c r="CC799" s="50"/>
      <c r="CD799" s="115"/>
      <c r="CE799" s="43"/>
      <c r="CF799" s="43"/>
      <c r="CG799" s="43"/>
      <c r="CH799" s="115"/>
      <c r="CK799" s="50"/>
      <c r="CL799" s="115"/>
      <c r="CM799" s="222"/>
      <c r="CN799" s="223"/>
      <c r="CR799" s="221"/>
      <c r="CU799" s="50"/>
      <c r="CV799" s="115"/>
      <c r="CW799" s="43"/>
      <c r="CX799" s="43"/>
      <c r="CY799" s="43"/>
      <c r="CZ799" s="115"/>
      <c r="DC799" s="50"/>
      <c r="DD799" s="115"/>
      <c r="DE799" s="222"/>
      <c r="DF799" s="223"/>
      <c r="DJ799" s="221"/>
      <c r="DM799" s="50"/>
      <c r="DN799" s="115"/>
      <c r="DO799" s="43"/>
      <c r="DP799" s="43"/>
      <c r="DQ799" s="43"/>
      <c r="DR799" s="115"/>
      <c r="DU799" s="50"/>
      <c r="DV799" s="115"/>
      <c r="DW799" s="222"/>
      <c r="DX799" s="223"/>
      <c r="EB799" s="221"/>
      <c r="EE799" s="50"/>
      <c r="EF799" s="115"/>
      <c r="EG799" s="43"/>
      <c r="EH799" s="43"/>
      <c r="EI799" s="43"/>
      <c r="EJ799" s="115"/>
      <c r="EM799" s="50"/>
      <c r="EN799" s="115"/>
      <c r="EO799" s="222"/>
      <c r="EP799" s="223"/>
      <c r="ET799" s="221"/>
      <c r="EW799" s="50"/>
      <c r="EX799" s="115"/>
      <c r="EY799" s="43"/>
      <c r="EZ799" s="43"/>
      <c r="FA799" s="43"/>
      <c r="FB799" s="115"/>
      <c r="FE799" s="50"/>
      <c r="FF799" s="115"/>
      <c r="FG799" s="222"/>
      <c r="FH799" s="223"/>
      <c r="FL799" s="221"/>
      <c r="FO799" s="50"/>
      <c r="FP799" s="115"/>
      <c r="FQ799" s="43"/>
      <c r="FR799" s="43"/>
      <c r="FS799" s="43"/>
      <c r="FT799" s="115"/>
      <c r="FW799" s="50"/>
      <c r="FX799" s="115"/>
      <c r="FY799" s="222"/>
      <c r="FZ799" s="223"/>
      <c r="GD799" s="221"/>
      <c r="GG799" s="50"/>
      <c r="GH799" s="115"/>
      <c r="GI799" s="43"/>
      <c r="GJ799" s="43"/>
      <c r="GK799" s="43"/>
      <c r="GL799" s="115"/>
      <c r="GO799" s="50"/>
      <c r="GP799" s="115"/>
      <c r="GQ799" s="222"/>
    </row>
    <row r="800">
      <c r="A800" s="218"/>
      <c r="B800" s="219"/>
      <c r="C800" s="15"/>
      <c r="D800" s="15"/>
      <c r="E800" s="15"/>
      <c r="F800" s="71"/>
      <c r="G800" s="15"/>
      <c r="H800" s="15"/>
      <c r="I800" s="28"/>
      <c r="J800" s="71"/>
      <c r="K800" s="35"/>
      <c r="L800" s="35"/>
      <c r="M800" s="35"/>
      <c r="N800" s="71"/>
      <c r="O800" s="15"/>
      <c r="P800" s="15"/>
      <c r="Q800" s="28"/>
      <c r="R800" s="71"/>
      <c r="S800" s="173"/>
      <c r="T800" s="219"/>
      <c r="U800" s="15"/>
      <c r="V800" s="15"/>
      <c r="W800" s="15"/>
      <c r="X800" s="165"/>
      <c r="Y800" s="15"/>
      <c r="Z800" s="15"/>
      <c r="AA800" s="28"/>
      <c r="AB800" s="71"/>
      <c r="AC800" s="35"/>
      <c r="AD800" s="35"/>
      <c r="AE800" s="35"/>
      <c r="AF800" s="71"/>
      <c r="AG800" s="15"/>
      <c r="AH800" s="15"/>
      <c r="AI800" s="15"/>
      <c r="AJ800" s="71"/>
      <c r="AK800" s="173"/>
      <c r="AL800" s="219"/>
      <c r="AM800" s="15"/>
      <c r="AN800" s="15"/>
      <c r="AO800" s="15"/>
      <c r="AP800" s="165"/>
      <c r="AQ800" s="15"/>
      <c r="AR800" s="15"/>
      <c r="AS800" s="28"/>
      <c r="AT800" s="71"/>
      <c r="AU800" s="35"/>
      <c r="AV800" s="35"/>
      <c r="AW800" s="35"/>
      <c r="AX800" s="71"/>
      <c r="AY800" s="15"/>
      <c r="AZ800" s="15"/>
      <c r="BA800" s="28"/>
      <c r="BB800" s="71"/>
      <c r="BC800" s="173"/>
      <c r="BD800" s="220"/>
      <c r="BH800" s="221"/>
      <c r="BK800" s="50"/>
      <c r="BL800" s="115"/>
      <c r="BM800" s="43"/>
      <c r="BN800" s="43"/>
      <c r="BO800" s="43"/>
      <c r="BP800" s="115"/>
      <c r="BS800" s="50"/>
      <c r="BT800" s="115"/>
      <c r="BU800" s="222"/>
      <c r="BV800" s="223"/>
      <c r="BZ800" s="221"/>
      <c r="CC800" s="50"/>
      <c r="CD800" s="115"/>
      <c r="CE800" s="43"/>
      <c r="CF800" s="43"/>
      <c r="CG800" s="43"/>
      <c r="CH800" s="115"/>
      <c r="CK800" s="50"/>
      <c r="CL800" s="115"/>
      <c r="CM800" s="222"/>
      <c r="CN800" s="223"/>
      <c r="CR800" s="221"/>
      <c r="CU800" s="50"/>
      <c r="CV800" s="115"/>
      <c r="CW800" s="43"/>
      <c r="CX800" s="43"/>
      <c r="CY800" s="43"/>
      <c r="CZ800" s="115"/>
      <c r="DC800" s="50"/>
      <c r="DD800" s="115"/>
      <c r="DE800" s="222"/>
      <c r="DF800" s="223"/>
      <c r="DJ800" s="221"/>
      <c r="DM800" s="50"/>
      <c r="DN800" s="115"/>
      <c r="DO800" s="43"/>
      <c r="DP800" s="43"/>
      <c r="DQ800" s="43"/>
      <c r="DR800" s="115"/>
      <c r="DU800" s="50"/>
      <c r="DV800" s="115"/>
      <c r="DW800" s="222"/>
      <c r="DX800" s="223"/>
      <c r="EB800" s="221"/>
      <c r="EE800" s="50"/>
      <c r="EF800" s="115"/>
      <c r="EG800" s="43"/>
      <c r="EH800" s="43"/>
      <c r="EI800" s="43"/>
      <c r="EJ800" s="115"/>
      <c r="EM800" s="50"/>
      <c r="EN800" s="115"/>
      <c r="EO800" s="222"/>
      <c r="EP800" s="223"/>
      <c r="ET800" s="221"/>
      <c r="EW800" s="50"/>
      <c r="EX800" s="115"/>
      <c r="EY800" s="43"/>
      <c r="EZ800" s="43"/>
      <c r="FA800" s="43"/>
      <c r="FB800" s="115"/>
      <c r="FE800" s="50"/>
      <c r="FF800" s="115"/>
      <c r="FG800" s="222"/>
      <c r="FH800" s="223"/>
      <c r="FL800" s="221"/>
      <c r="FO800" s="50"/>
      <c r="FP800" s="115"/>
      <c r="FQ800" s="43"/>
      <c r="FR800" s="43"/>
      <c r="FS800" s="43"/>
      <c r="FT800" s="115"/>
      <c r="FW800" s="50"/>
      <c r="FX800" s="115"/>
      <c r="FY800" s="222"/>
      <c r="FZ800" s="223"/>
      <c r="GD800" s="221"/>
      <c r="GG800" s="50"/>
      <c r="GH800" s="115"/>
      <c r="GI800" s="43"/>
      <c r="GJ800" s="43"/>
      <c r="GK800" s="43"/>
      <c r="GL800" s="115"/>
      <c r="GO800" s="50"/>
      <c r="GP800" s="115"/>
      <c r="GQ800" s="222"/>
    </row>
    <row r="801">
      <c r="A801" s="218"/>
      <c r="B801" s="219"/>
      <c r="C801" s="15"/>
      <c r="D801" s="15"/>
      <c r="E801" s="15"/>
      <c r="F801" s="71"/>
      <c r="G801" s="15"/>
      <c r="H801" s="15"/>
      <c r="I801" s="28"/>
      <c r="J801" s="71"/>
      <c r="K801" s="35"/>
      <c r="L801" s="35"/>
      <c r="M801" s="35"/>
      <c r="N801" s="71"/>
      <c r="O801" s="15"/>
      <c r="P801" s="15"/>
      <c r="Q801" s="28"/>
      <c r="R801" s="71"/>
      <c r="S801" s="173"/>
      <c r="T801" s="219"/>
      <c r="U801" s="15"/>
      <c r="V801" s="15"/>
      <c r="W801" s="15"/>
      <c r="X801" s="165"/>
      <c r="Y801" s="15"/>
      <c r="Z801" s="15"/>
      <c r="AA801" s="28"/>
      <c r="AB801" s="71"/>
      <c r="AC801" s="35"/>
      <c r="AD801" s="35"/>
      <c r="AE801" s="35"/>
      <c r="AF801" s="71"/>
      <c r="AG801" s="15"/>
      <c r="AH801" s="15"/>
      <c r="AI801" s="15"/>
      <c r="AJ801" s="71"/>
      <c r="AK801" s="173"/>
      <c r="AL801" s="219"/>
      <c r="AM801" s="15"/>
      <c r="AN801" s="15"/>
      <c r="AO801" s="15"/>
      <c r="AP801" s="165"/>
      <c r="AQ801" s="15"/>
      <c r="AR801" s="15"/>
      <c r="AS801" s="28"/>
      <c r="AT801" s="71"/>
      <c r="AU801" s="35"/>
      <c r="AV801" s="35"/>
      <c r="AW801" s="35"/>
      <c r="AX801" s="71"/>
      <c r="AY801" s="15"/>
      <c r="AZ801" s="15"/>
      <c r="BA801" s="28"/>
      <c r="BB801" s="71"/>
      <c r="BC801" s="173"/>
      <c r="BD801" s="220"/>
      <c r="BH801" s="221"/>
      <c r="BK801" s="50"/>
      <c r="BL801" s="115"/>
      <c r="BM801" s="43"/>
      <c r="BN801" s="43"/>
      <c r="BO801" s="43"/>
      <c r="BP801" s="115"/>
      <c r="BS801" s="50"/>
      <c r="BT801" s="115"/>
      <c r="BU801" s="222"/>
      <c r="BV801" s="223"/>
      <c r="BZ801" s="221"/>
      <c r="CC801" s="50"/>
      <c r="CD801" s="115"/>
      <c r="CE801" s="43"/>
      <c r="CF801" s="43"/>
      <c r="CG801" s="43"/>
      <c r="CH801" s="115"/>
      <c r="CK801" s="50"/>
      <c r="CL801" s="115"/>
      <c r="CM801" s="222"/>
      <c r="CN801" s="223"/>
      <c r="CR801" s="221"/>
      <c r="CU801" s="50"/>
      <c r="CV801" s="115"/>
      <c r="CW801" s="43"/>
      <c r="CX801" s="43"/>
      <c r="CY801" s="43"/>
      <c r="CZ801" s="115"/>
      <c r="DC801" s="50"/>
      <c r="DD801" s="115"/>
      <c r="DE801" s="222"/>
      <c r="DF801" s="223"/>
      <c r="DJ801" s="221"/>
      <c r="DM801" s="50"/>
      <c r="DN801" s="115"/>
      <c r="DO801" s="43"/>
      <c r="DP801" s="43"/>
      <c r="DQ801" s="43"/>
      <c r="DR801" s="115"/>
      <c r="DU801" s="50"/>
      <c r="DV801" s="115"/>
      <c r="DW801" s="222"/>
      <c r="DX801" s="223"/>
      <c r="EB801" s="221"/>
      <c r="EE801" s="50"/>
      <c r="EF801" s="115"/>
      <c r="EG801" s="43"/>
      <c r="EH801" s="43"/>
      <c r="EI801" s="43"/>
      <c r="EJ801" s="115"/>
      <c r="EM801" s="50"/>
      <c r="EN801" s="115"/>
      <c r="EO801" s="222"/>
      <c r="EP801" s="223"/>
      <c r="ET801" s="221"/>
      <c r="EW801" s="50"/>
      <c r="EX801" s="115"/>
      <c r="EY801" s="43"/>
      <c r="EZ801" s="43"/>
      <c r="FA801" s="43"/>
      <c r="FB801" s="115"/>
      <c r="FE801" s="50"/>
      <c r="FF801" s="115"/>
      <c r="FG801" s="222"/>
      <c r="FH801" s="223"/>
      <c r="FL801" s="221"/>
      <c r="FO801" s="50"/>
      <c r="FP801" s="115"/>
      <c r="FQ801" s="43"/>
      <c r="FR801" s="43"/>
      <c r="FS801" s="43"/>
      <c r="FT801" s="115"/>
      <c r="FW801" s="50"/>
      <c r="FX801" s="115"/>
      <c r="FY801" s="222"/>
      <c r="FZ801" s="223"/>
      <c r="GD801" s="221"/>
      <c r="GG801" s="50"/>
      <c r="GH801" s="115"/>
      <c r="GI801" s="43"/>
      <c r="GJ801" s="43"/>
      <c r="GK801" s="43"/>
      <c r="GL801" s="115"/>
      <c r="GO801" s="50"/>
      <c r="GP801" s="115"/>
      <c r="GQ801" s="222"/>
    </row>
    <row r="802">
      <c r="A802" s="218"/>
      <c r="B802" s="219"/>
      <c r="C802" s="15"/>
      <c r="D802" s="15"/>
      <c r="E802" s="15"/>
      <c r="F802" s="71"/>
      <c r="G802" s="15"/>
      <c r="H802" s="15"/>
      <c r="I802" s="28"/>
      <c r="J802" s="71"/>
      <c r="K802" s="35"/>
      <c r="L802" s="35"/>
      <c r="M802" s="35"/>
      <c r="N802" s="71"/>
      <c r="O802" s="15"/>
      <c r="P802" s="15"/>
      <c r="Q802" s="28"/>
      <c r="R802" s="71"/>
      <c r="S802" s="173"/>
      <c r="T802" s="219"/>
      <c r="U802" s="15"/>
      <c r="V802" s="15"/>
      <c r="W802" s="15"/>
      <c r="X802" s="165"/>
      <c r="Y802" s="15"/>
      <c r="Z802" s="15"/>
      <c r="AA802" s="28"/>
      <c r="AB802" s="71"/>
      <c r="AC802" s="35"/>
      <c r="AD802" s="35"/>
      <c r="AE802" s="35"/>
      <c r="AF802" s="71"/>
      <c r="AG802" s="15"/>
      <c r="AH802" s="15"/>
      <c r="AI802" s="15"/>
      <c r="AJ802" s="71"/>
      <c r="AK802" s="173"/>
      <c r="AL802" s="219"/>
      <c r="AM802" s="15"/>
      <c r="AN802" s="15"/>
      <c r="AO802" s="15"/>
      <c r="AP802" s="165"/>
      <c r="AQ802" s="15"/>
      <c r="AR802" s="15"/>
      <c r="AS802" s="28"/>
      <c r="AT802" s="71"/>
      <c r="AU802" s="35"/>
      <c r="AV802" s="35"/>
      <c r="AW802" s="35"/>
      <c r="AX802" s="71"/>
      <c r="AY802" s="15"/>
      <c r="AZ802" s="15"/>
      <c r="BA802" s="28"/>
      <c r="BB802" s="71"/>
      <c r="BC802" s="173"/>
      <c r="BD802" s="220"/>
      <c r="BH802" s="221"/>
      <c r="BK802" s="50"/>
      <c r="BL802" s="115"/>
      <c r="BM802" s="43"/>
      <c r="BN802" s="43"/>
      <c r="BO802" s="43"/>
      <c r="BP802" s="115"/>
      <c r="BS802" s="50"/>
      <c r="BT802" s="115"/>
      <c r="BU802" s="222"/>
      <c r="BV802" s="223"/>
      <c r="BZ802" s="221"/>
      <c r="CC802" s="50"/>
      <c r="CD802" s="115"/>
      <c r="CE802" s="43"/>
      <c r="CF802" s="43"/>
      <c r="CG802" s="43"/>
      <c r="CH802" s="115"/>
      <c r="CK802" s="50"/>
      <c r="CL802" s="115"/>
      <c r="CM802" s="222"/>
      <c r="CN802" s="223"/>
      <c r="CR802" s="221"/>
      <c r="CU802" s="50"/>
      <c r="CV802" s="115"/>
      <c r="CW802" s="43"/>
      <c r="CX802" s="43"/>
      <c r="CY802" s="43"/>
      <c r="CZ802" s="115"/>
      <c r="DC802" s="50"/>
      <c r="DD802" s="115"/>
      <c r="DE802" s="222"/>
      <c r="DF802" s="223"/>
      <c r="DJ802" s="221"/>
      <c r="DM802" s="50"/>
      <c r="DN802" s="115"/>
      <c r="DO802" s="43"/>
      <c r="DP802" s="43"/>
      <c r="DQ802" s="43"/>
      <c r="DR802" s="115"/>
      <c r="DU802" s="50"/>
      <c r="DV802" s="115"/>
      <c r="DW802" s="222"/>
      <c r="DX802" s="223"/>
      <c r="EB802" s="221"/>
      <c r="EE802" s="50"/>
      <c r="EF802" s="115"/>
      <c r="EG802" s="43"/>
      <c r="EH802" s="43"/>
      <c r="EI802" s="43"/>
      <c r="EJ802" s="115"/>
      <c r="EM802" s="50"/>
      <c r="EN802" s="115"/>
      <c r="EO802" s="222"/>
      <c r="EP802" s="223"/>
      <c r="ET802" s="221"/>
      <c r="EW802" s="50"/>
      <c r="EX802" s="115"/>
      <c r="EY802" s="43"/>
      <c r="EZ802" s="43"/>
      <c r="FA802" s="43"/>
      <c r="FB802" s="115"/>
      <c r="FE802" s="50"/>
      <c r="FF802" s="115"/>
      <c r="FG802" s="222"/>
      <c r="FH802" s="223"/>
      <c r="FL802" s="221"/>
      <c r="FO802" s="50"/>
      <c r="FP802" s="115"/>
      <c r="FQ802" s="43"/>
      <c r="FR802" s="43"/>
      <c r="FS802" s="43"/>
      <c r="FT802" s="115"/>
      <c r="FW802" s="50"/>
      <c r="FX802" s="115"/>
      <c r="FY802" s="222"/>
      <c r="FZ802" s="223"/>
      <c r="GD802" s="221"/>
      <c r="GG802" s="50"/>
      <c r="GH802" s="115"/>
      <c r="GI802" s="43"/>
      <c r="GJ802" s="43"/>
      <c r="GK802" s="43"/>
      <c r="GL802" s="115"/>
      <c r="GO802" s="50"/>
      <c r="GP802" s="115"/>
      <c r="GQ802" s="222"/>
    </row>
    <row r="803">
      <c r="A803" s="218"/>
      <c r="B803" s="219"/>
      <c r="C803" s="15"/>
      <c r="D803" s="15"/>
      <c r="E803" s="15"/>
      <c r="F803" s="71"/>
      <c r="G803" s="15"/>
      <c r="H803" s="15"/>
      <c r="I803" s="28"/>
      <c r="J803" s="71"/>
      <c r="K803" s="35"/>
      <c r="L803" s="35"/>
      <c r="M803" s="35"/>
      <c r="N803" s="71"/>
      <c r="O803" s="15"/>
      <c r="P803" s="15"/>
      <c r="Q803" s="28"/>
      <c r="R803" s="71"/>
      <c r="S803" s="173"/>
      <c r="T803" s="219"/>
      <c r="U803" s="15"/>
      <c r="V803" s="15"/>
      <c r="W803" s="15"/>
      <c r="X803" s="165"/>
      <c r="Y803" s="15"/>
      <c r="Z803" s="15"/>
      <c r="AA803" s="28"/>
      <c r="AB803" s="71"/>
      <c r="AC803" s="35"/>
      <c r="AD803" s="35"/>
      <c r="AE803" s="35"/>
      <c r="AF803" s="71"/>
      <c r="AG803" s="15"/>
      <c r="AH803" s="15"/>
      <c r="AI803" s="15"/>
      <c r="AJ803" s="71"/>
      <c r="AK803" s="173"/>
      <c r="AL803" s="219"/>
      <c r="AM803" s="15"/>
      <c r="AN803" s="15"/>
      <c r="AO803" s="15"/>
      <c r="AP803" s="165"/>
      <c r="AQ803" s="15"/>
      <c r="AR803" s="15"/>
      <c r="AS803" s="28"/>
      <c r="AT803" s="71"/>
      <c r="AU803" s="35"/>
      <c r="AV803" s="35"/>
      <c r="AW803" s="35"/>
      <c r="AX803" s="71"/>
      <c r="AY803" s="15"/>
      <c r="AZ803" s="15"/>
      <c r="BA803" s="28"/>
      <c r="BB803" s="71"/>
      <c r="BC803" s="173"/>
      <c r="BD803" s="220"/>
      <c r="BH803" s="221"/>
      <c r="BK803" s="50"/>
      <c r="BL803" s="115"/>
      <c r="BM803" s="43"/>
      <c r="BN803" s="43"/>
      <c r="BO803" s="43"/>
      <c r="BP803" s="115"/>
      <c r="BS803" s="50"/>
      <c r="BT803" s="115"/>
      <c r="BU803" s="222"/>
      <c r="BV803" s="223"/>
      <c r="BZ803" s="221"/>
      <c r="CC803" s="50"/>
      <c r="CD803" s="115"/>
      <c r="CE803" s="43"/>
      <c r="CF803" s="43"/>
      <c r="CG803" s="43"/>
      <c r="CH803" s="115"/>
      <c r="CK803" s="50"/>
      <c r="CL803" s="115"/>
      <c r="CM803" s="222"/>
      <c r="CN803" s="223"/>
      <c r="CR803" s="221"/>
      <c r="CU803" s="50"/>
      <c r="CV803" s="115"/>
      <c r="CW803" s="43"/>
      <c r="CX803" s="43"/>
      <c r="CY803" s="43"/>
      <c r="CZ803" s="115"/>
      <c r="DC803" s="50"/>
      <c r="DD803" s="115"/>
      <c r="DE803" s="222"/>
      <c r="DF803" s="223"/>
      <c r="DJ803" s="221"/>
      <c r="DM803" s="50"/>
      <c r="DN803" s="115"/>
      <c r="DO803" s="43"/>
      <c r="DP803" s="43"/>
      <c r="DQ803" s="43"/>
      <c r="DR803" s="115"/>
      <c r="DU803" s="50"/>
      <c r="DV803" s="115"/>
      <c r="DW803" s="222"/>
      <c r="DX803" s="223"/>
      <c r="EB803" s="221"/>
      <c r="EE803" s="50"/>
      <c r="EF803" s="115"/>
      <c r="EG803" s="43"/>
      <c r="EH803" s="43"/>
      <c r="EI803" s="43"/>
      <c r="EJ803" s="115"/>
      <c r="EM803" s="50"/>
      <c r="EN803" s="115"/>
      <c r="EO803" s="222"/>
      <c r="EP803" s="223"/>
      <c r="ET803" s="221"/>
      <c r="EW803" s="50"/>
      <c r="EX803" s="115"/>
      <c r="EY803" s="43"/>
      <c r="EZ803" s="43"/>
      <c r="FA803" s="43"/>
      <c r="FB803" s="115"/>
      <c r="FE803" s="50"/>
      <c r="FF803" s="115"/>
      <c r="FG803" s="222"/>
      <c r="FH803" s="223"/>
      <c r="FL803" s="221"/>
      <c r="FO803" s="50"/>
      <c r="FP803" s="115"/>
      <c r="FQ803" s="43"/>
      <c r="FR803" s="43"/>
      <c r="FS803" s="43"/>
      <c r="FT803" s="115"/>
      <c r="FW803" s="50"/>
      <c r="FX803" s="115"/>
      <c r="FY803" s="222"/>
      <c r="FZ803" s="223"/>
      <c r="GD803" s="221"/>
      <c r="GG803" s="50"/>
      <c r="GH803" s="115"/>
      <c r="GI803" s="43"/>
      <c r="GJ803" s="43"/>
      <c r="GK803" s="43"/>
      <c r="GL803" s="115"/>
      <c r="GO803" s="50"/>
      <c r="GP803" s="115"/>
      <c r="GQ803" s="222"/>
    </row>
    <row r="804">
      <c r="A804" s="218"/>
      <c r="B804" s="219"/>
      <c r="C804" s="15"/>
      <c r="D804" s="15"/>
      <c r="E804" s="15"/>
      <c r="F804" s="71"/>
      <c r="G804" s="15"/>
      <c r="H804" s="15"/>
      <c r="I804" s="28"/>
      <c r="J804" s="71"/>
      <c r="K804" s="35"/>
      <c r="L804" s="35"/>
      <c r="M804" s="35"/>
      <c r="N804" s="71"/>
      <c r="O804" s="15"/>
      <c r="P804" s="15"/>
      <c r="Q804" s="28"/>
      <c r="R804" s="71"/>
      <c r="S804" s="173"/>
      <c r="T804" s="219"/>
      <c r="U804" s="15"/>
      <c r="V804" s="15"/>
      <c r="W804" s="15"/>
      <c r="X804" s="165"/>
      <c r="Y804" s="15"/>
      <c r="Z804" s="15"/>
      <c r="AA804" s="28"/>
      <c r="AB804" s="71"/>
      <c r="AC804" s="35"/>
      <c r="AD804" s="35"/>
      <c r="AE804" s="35"/>
      <c r="AF804" s="71"/>
      <c r="AG804" s="15"/>
      <c r="AH804" s="15"/>
      <c r="AI804" s="15"/>
      <c r="AJ804" s="71"/>
      <c r="AK804" s="173"/>
      <c r="AL804" s="219"/>
      <c r="AM804" s="15"/>
      <c r="AN804" s="15"/>
      <c r="AO804" s="15"/>
      <c r="AP804" s="165"/>
      <c r="AQ804" s="15"/>
      <c r="AR804" s="15"/>
      <c r="AS804" s="28"/>
      <c r="AT804" s="71"/>
      <c r="AU804" s="35"/>
      <c r="AV804" s="35"/>
      <c r="AW804" s="35"/>
      <c r="AX804" s="71"/>
      <c r="AY804" s="15"/>
      <c r="AZ804" s="15"/>
      <c r="BA804" s="28"/>
      <c r="BB804" s="71"/>
      <c r="BC804" s="173"/>
      <c r="BD804" s="220"/>
      <c r="BH804" s="221"/>
      <c r="BK804" s="50"/>
      <c r="BL804" s="115"/>
      <c r="BM804" s="43"/>
      <c r="BN804" s="43"/>
      <c r="BO804" s="43"/>
      <c r="BP804" s="115"/>
      <c r="BS804" s="50"/>
      <c r="BT804" s="115"/>
      <c r="BU804" s="222"/>
      <c r="BV804" s="223"/>
      <c r="BZ804" s="221"/>
      <c r="CC804" s="50"/>
      <c r="CD804" s="115"/>
      <c r="CE804" s="43"/>
      <c r="CF804" s="43"/>
      <c r="CG804" s="43"/>
      <c r="CH804" s="115"/>
      <c r="CK804" s="50"/>
      <c r="CL804" s="115"/>
      <c r="CM804" s="222"/>
      <c r="CN804" s="223"/>
      <c r="CR804" s="221"/>
      <c r="CU804" s="50"/>
      <c r="CV804" s="115"/>
      <c r="CW804" s="43"/>
      <c r="CX804" s="43"/>
      <c r="CY804" s="43"/>
      <c r="CZ804" s="115"/>
      <c r="DC804" s="50"/>
      <c r="DD804" s="115"/>
      <c r="DE804" s="222"/>
      <c r="DF804" s="223"/>
      <c r="DJ804" s="221"/>
      <c r="DM804" s="50"/>
      <c r="DN804" s="115"/>
      <c r="DO804" s="43"/>
      <c r="DP804" s="43"/>
      <c r="DQ804" s="43"/>
      <c r="DR804" s="115"/>
      <c r="DU804" s="50"/>
      <c r="DV804" s="115"/>
      <c r="DW804" s="222"/>
      <c r="DX804" s="223"/>
      <c r="EB804" s="221"/>
      <c r="EE804" s="50"/>
      <c r="EF804" s="115"/>
      <c r="EG804" s="43"/>
      <c r="EH804" s="43"/>
      <c r="EI804" s="43"/>
      <c r="EJ804" s="115"/>
      <c r="EM804" s="50"/>
      <c r="EN804" s="115"/>
      <c r="EO804" s="222"/>
      <c r="EP804" s="223"/>
      <c r="ET804" s="221"/>
      <c r="EW804" s="50"/>
      <c r="EX804" s="115"/>
      <c r="EY804" s="43"/>
      <c r="EZ804" s="43"/>
      <c r="FA804" s="43"/>
      <c r="FB804" s="115"/>
      <c r="FE804" s="50"/>
      <c r="FF804" s="115"/>
      <c r="FG804" s="222"/>
      <c r="FH804" s="223"/>
      <c r="FL804" s="221"/>
      <c r="FO804" s="50"/>
      <c r="FP804" s="115"/>
      <c r="FQ804" s="43"/>
      <c r="FR804" s="43"/>
      <c r="FS804" s="43"/>
      <c r="FT804" s="115"/>
      <c r="FW804" s="50"/>
      <c r="FX804" s="115"/>
      <c r="FY804" s="222"/>
      <c r="FZ804" s="223"/>
      <c r="GD804" s="221"/>
      <c r="GG804" s="50"/>
      <c r="GH804" s="115"/>
      <c r="GI804" s="43"/>
      <c r="GJ804" s="43"/>
      <c r="GK804" s="43"/>
      <c r="GL804" s="115"/>
      <c r="GO804" s="50"/>
      <c r="GP804" s="115"/>
      <c r="GQ804" s="222"/>
    </row>
    <row r="805">
      <c r="A805" s="218"/>
      <c r="B805" s="219"/>
      <c r="C805" s="15"/>
      <c r="D805" s="15"/>
      <c r="E805" s="15"/>
      <c r="F805" s="71"/>
      <c r="G805" s="15"/>
      <c r="H805" s="15"/>
      <c r="I805" s="28"/>
      <c r="J805" s="71"/>
      <c r="K805" s="35"/>
      <c r="L805" s="35"/>
      <c r="M805" s="35"/>
      <c r="N805" s="71"/>
      <c r="O805" s="15"/>
      <c r="P805" s="15"/>
      <c r="Q805" s="28"/>
      <c r="R805" s="71"/>
      <c r="S805" s="173"/>
      <c r="T805" s="219"/>
      <c r="U805" s="15"/>
      <c r="V805" s="15"/>
      <c r="W805" s="15"/>
      <c r="X805" s="165"/>
      <c r="Y805" s="15"/>
      <c r="Z805" s="15"/>
      <c r="AA805" s="28"/>
      <c r="AB805" s="71"/>
      <c r="AC805" s="35"/>
      <c r="AD805" s="35"/>
      <c r="AE805" s="35"/>
      <c r="AF805" s="71"/>
      <c r="AG805" s="15"/>
      <c r="AH805" s="15"/>
      <c r="AI805" s="15"/>
      <c r="AJ805" s="71"/>
      <c r="AK805" s="173"/>
      <c r="AL805" s="219"/>
      <c r="AM805" s="15"/>
      <c r="AN805" s="15"/>
      <c r="AO805" s="15"/>
      <c r="AP805" s="165"/>
      <c r="AQ805" s="15"/>
      <c r="AR805" s="15"/>
      <c r="AS805" s="28"/>
      <c r="AT805" s="71"/>
      <c r="AU805" s="35"/>
      <c r="AV805" s="35"/>
      <c r="AW805" s="35"/>
      <c r="AX805" s="71"/>
      <c r="AY805" s="15"/>
      <c r="AZ805" s="15"/>
      <c r="BA805" s="28"/>
      <c r="BB805" s="71"/>
      <c r="BC805" s="173"/>
      <c r="BD805" s="220"/>
      <c r="BH805" s="221"/>
      <c r="BK805" s="50"/>
      <c r="BL805" s="115"/>
      <c r="BM805" s="43"/>
      <c r="BN805" s="43"/>
      <c r="BO805" s="43"/>
      <c r="BP805" s="115"/>
      <c r="BS805" s="50"/>
      <c r="BT805" s="115"/>
      <c r="BU805" s="222"/>
      <c r="BV805" s="223"/>
      <c r="BZ805" s="221"/>
      <c r="CC805" s="50"/>
      <c r="CD805" s="115"/>
      <c r="CE805" s="43"/>
      <c r="CF805" s="43"/>
      <c r="CG805" s="43"/>
      <c r="CH805" s="115"/>
      <c r="CK805" s="50"/>
      <c r="CL805" s="115"/>
      <c r="CM805" s="222"/>
      <c r="CN805" s="223"/>
      <c r="CR805" s="221"/>
      <c r="CU805" s="50"/>
      <c r="CV805" s="115"/>
      <c r="CW805" s="43"/>
      <c r="CX805" s="43"/>
      <c r="CY805" s="43"/>
      <c r="CZ805" s="115"/>
      <c r="DC805" s="50"/>
      <c r="DD805" s="115"/>
      <c r="DE805" s="222"/>
      <c r="DF805" s="223"/>
      <c r="DJ805" s="221"/>
      <c r="DM805" s="50"/>
      <c r="DN805" s="115"/>
      <c r="DO805" s="43"/>
      <c r="DP805" s="43"/>
      <c r="DQ805" s="43"/>
      <c r="DR805" s="115"/>
      <c r="DU805" s="50"/>
      <c r="DV805" s="115"/>
      <c r="DW805" s="222"/>
      <c r="DX805" s="223"/>
      <c r="EB805" s="221"/>
      <c r="EE805" s="50"/>
      <c r="EF805" s="115"/>
      <c r="EG805" s="43"/>
      <c r="EH805" s="43"/>
      <c r="EI805" s="43"/>
      <c r="EJ805" s="115"/>
      <c r="EM805" s="50"/>
      <c r="EN805" s="115"/>
      <c r="EO805" s="222"/>
      <c r="EP805" s="223"/>
      <c r="ET805" s="221"/>
      <c r="EW805" s="50"/>
      <c r="EX805" s="115"/>
      <c r="EY805" s="43"/>
      <c r="EZ805" s="43"/>
      <c r="FA805" s="43"/>
      <c r="FB805" s="115"/>
      <c r="FE805" s="50"/>
      <c r="FF805" s="115"/>
      <c r="FG805" s="222"/>
      <c r="FH805" s="223"/>
      <c r="FL805" s="221"/>
      <c r="FO805" s="50"/>
      <c r="FP805" s="115"/>
      <c r="FQ805" s="43"/>
      <c r="FR805" s="43"/>
      <c r="FS805" s="43"/>
      <c r="FT805" s="115"/>
      <c r="FW805" s="50"/>
      <c r="FX805" s="115"/>
      <c r="FY805" s="222"/>
      <c r="FZ805" s="223"/>
      <c r="GD805" s="221"/>
      <c r="GG805" s="50"/>
      <c r="GH805" s="115"/>
      <c r="GI805" s="43"/>
      <c r="GJ805" s="43"/>
      <c r="GK805" s="43"/>
      <c r="GL805" s="115"/>
      <c r="GO805" s="50"/>
      <c r="GP805" s="115"/>
      <c r="GQ805" s="222"/>
    </row>
    <row r="806">
      <c r="A806" s="218"/>
      <c r="B806" s="219"/>
      <c r="C806" s="15"/>
      <c r="D806" s="15"/>
      <c r="E806" s="15"/>
      <c r="F806" s="71"/>
      <c r="G806" s="15"/>
      <c r="H806" s="15"/>
      <c r="I806" s="28"/>
      <c r="J806" s="71"/>
      <c r="K806" s="35"/>
      <c r="L806" s="35"/>
      <c r="M806" s="35"/>
      <c r="N806" s="71"/>
      <c r="O806" s="15"/>
      <c r="P806" s="15"/>
      <c r="Q806" s="28"/>
      <c r="R806" s="71"/>
      <c r="S806" s="173"/>
      <c r="T806" s="219"/>
      <c r="U806" s="15"/>
      <c r="V806" s="15"/>
      <c r="W806" s="15"/>
      <c r="X806" s="165"/>
      <c r="Y806" s="15"/>
      <c r="Z806" s="15"/>
      <c r="AA806" s="28"/>
      <c r="AB806" s="71"/>
      <c r="AC806" s="35"/>
      <c r="AD806" s="35"/>
      <c r="AE806" s="35"/>
      <c r="AF806" s="71"/>
      <c r="AG806" s="15"/>
      <c r="AH806" s="15"/>
      <c r="AI806" s="15"/>
      <c r="AJ806" s="71"/>
      <c r="AK806" s="173"/>
      <c r="AL806" s="219"/>
      <c r="AM806" s="15"/>
      <c r="AN806" s="15"/>
      <c r="AO806" s="15"/>
      <c r="AP806" s="165"/>
      <c r="AQ806" s="15"/>
      <c r="AR806" s="15"/>
      <c r="AS806" s="28"/>
      <c r="AT806" s="71"/>
      <c r="AU806" s="35"/>
      <c r="AV806" s="35"/>
      <c r="AW806" s="35"/>
      <c r="AX806" s="71"/>
      <c r="AY806" s="15"/>
      <c r="AZ806" s="15"/>
      <c r="BA806" s="28"/>
      <c r="BB806" s="71"/>
      <c r="BC806" s="173"/>
      <c r="BD806" s="220"/>
      <c r="BH806" s="221"/>
      <c r="BK806" s="50"/>
      <c r="BL806" s="115"/>
      <c r="BM806" s="43"/>
      <c r="BN806" s="43"/>
      <c r="BO806" s="43"/>
      <c r="BP806" s="115"/>
      <c r="BS806" s="50"/>
      <c r="BT806" s="115"/>
      <c r="BU806" s="222"/>
      <c r="BV806" s="223"/>
      <c r="BZ806" s="221"/>
      <c r="CC806" s="50"/>
      <c r="CD806" s="115"/>
      <c r="CE806" s="43"/>
      <c r="CF806" s="43"/>
      <c r="CG806" s="43"/>
      <c r="CH806" s="115"/>
      <c r="CK806" s="50"/>
      <c r="CL806" s="115"/>
      <c r="CM806" s="222"/>
      <c r="CN806" s="223"/>
      <c r="CR806" s="221"/>
      <c r="CU806" s="50"/>
      <c r="CV806" s="115"/>
      <c r="CW806" s="43"/>
      <c r="CX806" s="43"/>
      <c r="CY806" s="43"/>
      <c r="CZ806" s="115"/>
      <c r="DC806" s="50"/>
      <c r="DD806" s="115"/>
      <c r="DE806" s="222"/>
      <c r="DF806" s="223"/>
      <c r="DJ806" s="221"/>
      <c r="DM806" s="50"/>
      <c r="DN806" s="115"/>
      <c r="DO806" s="43"/>
      <c r="DP806" s="43"/>
      <c r="DQ806" s="43"/>
      <c r="DR806" s="115"/>
      <c r="DU806" s="50"/>
      <c r="DV806" s="115"/>
      <c r="DW806" s="222"/>
      <c r="DX806" s="223"/>
      <c r="EB806" s="221"/>
      <c r="EE806" s="50"/>
      <c r="EF806" s="115"/>
      <c r="EG806" s="43"/>
      <c r="EH806" s="43"/>
      <c r="EI806" s="43"/>
      <c r="EJ806" s="115"/>
      <c r="EM806" s="50"/>
      <c r="EN806" s="115"/>
      <c r="EO806" s="222"/>
      <c r="EP806" s="223"/>
      <c r="ET806" s="221"/>
      <c r="EW806" s="50"/>
      <c r="EX806" s="115"/>
      <c r="EY806" s="43"/>
      <c r="EZ806" s="43"/>
      <c r="FA806" s="43"/>
      <c r="FB806" s="115"/>
      <c r="FE806" s="50"/>
      <c r="FF806" s="115"/>
      <c r="FG806" s="222"/>
      <c r="FH806" s="223"/>
      <c r="FL806" s="221"/>
      <c r="FO806" s="50"/>
      <c r="FP806" s="115"/>
      <c r="FQ806" s="43"/>
      <c r="FR806" s="43"/>
      <c r="FS806" s="43"/>
      <c r="FT806" s="115"/>
      <c r="FW806" s="50"/>
      <c r="FX806" s="115"/>
      <c r="FY806" s="222"/>
      <c r="FZ806" s="223"/>
      <c r="GD806" s="221"/>
      <c r="GG806" s="50"/>
      <c r="GH806" s="115"/>
      <c r="GI806" s="43"/>
      <c r="GJ806" s="43"/>
      <c r="GK806" s="43"/>
      <c r="GL806" s="115"/>
      <c r="GO806" s="50"/>
      <c r="GP806" s="115"/>
      <c r="GQ806" s="222"/>
    </row>
    <row r="807">
      <c r="A807" s="218"/>
      <c r="B807" s="219"/>
      <c r="C807" s="15"/>
      <c r="D807" s="15"/>
      <c r="E807" s="15"/>
      <c r="F807" s="71"/>
      <c r="G807" s="15"/>
      <c r="H807" s="15"/>
      <c r="I807" s="28"/>
      <c r="J807" s="71"/>
      <c r="K807" s="35"/>
      <c r="L807" s="35"/>
      <c r="M807" s="35"/>
      <c r="N807" s="71"/>
      <c r="O807" s="15"/>
      <c r="P807" s="15"/>
      <c r="Q807" s="28"/>
      <c r="R807" s="71"/>
      <c r="S807" s="173"/>
      <c r="T807" s="219"/>
      <c r="U807" s="15"/>
      <c r="V807" s="15"/>
      <c r="W807" s="15"/>
      <c r="X807" s="165"/>
      <c r="Y807" s="15"/>
      <c r="Z807" s="15"/>
      <c r="AA807" s="28"/>
      <c r="AB807" s="71"/>
      <c r="AC807" s="35"/>
      <c r="AD807" s="35"/>
      <c r="AE807" s="35"/>
      <c r="AF807" s="71"/>
      <c r="AG807" s="15"/>
      <c r="AH807" s="15"/>
      <c r="AI807" s="15"/>
      <c r="AJ807" s="71"/>
      <c r="AK807" s="173"/>
      <c r="AL807" s="219"/>
      <c r="AM807" s="15"/>
      <c r="AN807" s="15"/>
      <c r="AO807" s="15"/>
      <c r="AP807" s="165"/>
      <c r="AQ807" s="15"/>
      <c r="AR807" s="15"/>
      <c r="AS807" s="28"/>
      <c r="AT807" s="71"/>
      <c r="AU807" s="35"/>
      <c r="AV807" s="35"/>
      <c r="AW807" s="35"/>
      <c r="AX807" s="71"/>
      <c r="AY807" s="15"/>
      <c r="AZ807" s="15"/>
      <c r="BA807" s="28"/>
      <c r="BB807" s="71"/>
      <c r="BC807" s="173"/>
      <c r="BD807" s="220"/>
      <c r="BH807" s="221"/>
      <c r="BK807" s="50"/>
      <c r="BL807" s="115"/>
      <c r="BM807" s="43"/>
      <c r="BN807" s="43"/>
      <c r="BO807" s="43"/>
      <c r="BP807" s="115"/>
      <c r="BS807" s="50"/>
      <c r="BT807" s="115"/>
      <c r="BU807" s="222"/>
      <c r="BV807" s="223"/>
      <c r="BZ807" s="221"/>
      <c r="CC807" s="50"/>
      <c r="CD807" s="115"/>
      <c r="CE807" s="43"/>
      <c r="CF807" s="43"/>
      <c r="CG807" s="43"/>
      <c r="CH807" s="115"/>
      <c r="CK807" s="50"/>
      <c r="CL807" s="115"/>
      <c r="CM807" s="222"/>
      <c r="CN807" s="223"/>
      <c r="CR807" s="221"/>
      <c r="CU807" s="50"/>
      <c r="CV807" s="115"/>
      <c r="CW807" s="43"/>
      <c r="CX807" s="43"/>
      <c r="CY807" s="43"/>
      <c r="CZ807" s="115"/>
      <c r="DC807" s="50"/>
      <c r="DD807" s="115"/>
      <c r="DE807" s="222"/>
      <c r="DF807" s="223"/>
      <c r="DJ807" s="221"/>
      <c r="DM807" s="50"/>
      <c r="DN807" s="115"/>
      <c r="DO807" s="43"/>
      <c r="DP807" s="43"/>
      <c r="DQ807" s="43"/>
      <c r="DR807" s="115"/>
      <c r="DU807" s="50"/>
      <c r="DV807" s="115"/>
      <c r="DW807" s="222"/>
      <c r="DX807" s="223"/>
      <c r="EB807" s="221"/>
      <c r="EE807" s="50"/>
      <c r="EF807" s="115"/>
      <c r="EG807" s="43"/>
      <c r="EH807" s="43"/>
      <c r="EI807" s="43"/>
      <c r="EJ807" s="115"/>
      <c r="EM807" s="50"/>
      <c r="EN807" s="115"/>
      <c r="EO807" s="222"/>
      <c r="EP807" s="223"/>
      <c r="ET807" s="221"/>
      <c r="EW807" s="50"/>
      <c r="EX807" s="115"/>
      <c r="EY807" s="43"/>
      <c r="EZ807" s="43"/>
      <c r="FA807" s="43"/>
      <c r="FB807" s="115"/>
      <c r="FE807" s="50"/>
      <c r="FF807" s="115"/>
      <c r="FG807" s="222"/>
      <c r="FH807" s="223"/>
      <c r="FL807" s="221"/>
      <c r="FO807" s="50"/>
      <c r="FP807" s="115"/>
      <c r="FQ807" s="43"/>
      <c r="FR807" s="43"/>
      <c r="FS807" s="43"/>
      <c r="FT807" s="115"/>
      <c r="FW807" s="50"/>
      <c r="FX807" s="115"/>
      <c r="FY807" s="222"/>
      <c r="FZ807" s="223"/>
      <c r="GD807" s="221"/>
      <c r="GG807" s="50"/>
      <c r="GH807" s="115"/>
      <c r="GI807" s="43"/>
      <c r="GJ807" s="43"/>
      <c r="GK807" s="43"/>
      <c r="GL807" s="115"/>
      <c r="GO807" s="50"/>
      <c r="GP807" s="115"/>
      <c r="GQ807" s="222"/>
    </row>
    <row r="808">
      <c r="A808" s="218"/>
      <c r="B808" s="219"/>
      <c r="C808" s="15"/>
      <c r="D808" s="15"/>
      <c r="E808" s="15"/>
      <c r="F808" s="71"/>
      <c r="G808" s="15"/>
      <c r="H808" s="15"/>
      <c r="I808" s="28"/>
      <c r="J808" s="71"/>
      <c r="K808" s="35"/>
      <c r="L808" s="35"/>
      <c r="M808" s="35"/>
      <c r="N808" s="71"/>
      <c r="O808" s="15"/>
      <c r="P808" s="15"/>
      <c r="Q808" s="28"/>
      <c r="R808" s="71"/>
      <c r="S808" s="173"/>
      <c r="T808" s="219"/>
      <c r="U808" s="15"/>
      <c r="V808" s="15"/>
      <c r="W808" s="15"/>
      <c r="X808" s="165"/>
      <c r="Y808" s="15"/>
      <c r="Z808" s="15"/>
      <c r="AA808" s="28"/>
      <c r="AB808" s="71"/>
      <c r="AC808" s="35"/>
      <c r="AD808" s="35"/>
      <c r="AE808" s="35"/>
      <c r="AF808" s="71"/>
      <c r="AG808" s="15"/>
      <c r="AH808" s="15"/>
      <c r="AI808" s="15"/>
      <c r="AJ808" s="71"/>
      <c r="AK808" s="173"/>
      <c r="AL808" s="219"/>
      <c r="AM808" s="15"/>
      <c r="AN808" s="15"/>
      <c r="AO808" s="15"/>
      <c r="AP808" s="165"/>
      <c r="AQ808" s="15"/>
      <c r="AR808" s="15"/>
      <c r="AS808" s="28"/>
      <c r="AT808" s="71"/>
      <c r="AU808" s="35"/>
      <c r="AV808" s="35"/>
      <c r="AW808" s="35"/>
      <c r="AX808" s="71"/>
      <c r="AY808" s="15"/>
      <c r="AZ808" s="15"/>
      <c r="BA808" s="28"/>
      <c r="BB808" s="71"/>
      <c r="BC808" s="173"/>
      <c r="BD808" s="220"/>
      <c r="BH808" s="221"/>
      <c r="BK808" s="50"/>
      <c r="BL808" s="115"/>
      <c r="BM808" s="43"/>
      <c r="BN808" s="43"/>
      <c r="BO808" s="43"/>
      <c r="BP808" s="115"/>
      <c r="BS808" s="50"/>
      <c r="BT808" s="115"/>
      <c r="BU808" s="222"/>
      <c r="BV808" s="223"/>
      <c r="BZ808" s="221"/>
      <c r="CC808" s="50"/>
      <c r="CD808" s="115"/>
      <c r="CE808" s="43"/>
      <c r="CF808" s="43"/>
      <c r="CG808" s="43"/>
      <c r="CH808" s="115"/>
      <c r="CK808" s="50"/>
      <c r="CL808" s="115"/>
      <c r="CM808" s="222"/>
      <c r="CN808" s="223"/>
      <c r="CR808" s="221"/>
      <c r="CU808" s="50"/>
      <c r="CV808" s="115"/>
      <c r="CW808" s="43"/>
      <c r="CX808" s="43"/>
      <c r="CY808" s="43"/>
      <c r="CZ808" s="115"/>
      <c r="DC808" s="50"/>
      <c r="DD808" s="115"/>
      <c r="DE808" s="222"/>
      <c r="DF808" s="223"/>
      <c r="DJ808" s="221"/>
      <c r="DM808" s="50"/>
      <c r="DN808" s="115"/>
      <c r="DO808" s="43"/>
      <c r="DP808" s="43"/>
      <c r="DQ808" s="43"/>
      <c r="DR808" s="115"/>
      <c r="DU808" s="50"/>
      <c r="DV808" s="115"/>
      <c r="DW808" s="222"/>
      <c r="DX808" s="223"/>
      <c r="EB808" s="221"/>
      <c r="EE808" s="50"/>
      <c r="EF808" s="115"/>
      <c r="EG808" s="43"/>
      <c r="EH808" s="43"/>
      <c r="EI808" s="43"/>
      <c r="EJ808" s="115"/>
      <c r="EM808" s="50"/>
      <c r="EN808" s="115"/>
      <c r="EO808" s="222"/>
      <c r="EP808" s="223"/>
      <c r="ET808" s="221"/>
      <c r="EW808" s="50"/>
      <c r="EX808" s="115"/>
      <c r="EY808" s="43"/>
      <c r="EZ808" s="43"/>
      <c r="FA808" s="43"/>
      <c r="FB808" s="115"/>
      <c r="FE808" s="50"/>
      <c r="FF808" s="115"/>
      <c r="FG808" s="222"/>
      <c r="FH808" s="223"/>
      <c r="FL808" s="221"/>
      <c r="FO808" s="50"/>
      <c r="FP808" s="115"/>
      <c r="FQ808" s="43"/>
      <c r="FR808" s="43"/>
      <c r="FS808" s="43"/>
      <c r="FT808" s="115"/>
      <c r="FW808" s="50"/>
      <c r="FX808" s="115"/>
      <c r="FY808" s="222"/>
      <c r="FZ808" s="223"/>
      <c r="GD808" s="221"/>
      <c r="GG808" s="50"/>
      <c r="GH808" s="115"/>
      <c r="GI808" s="43"/>
      <c r="GJ808" s="43"/>
      <c r="GK808" s="43"/>
      <c r="GL808" s="115"/>
      <c r="GO808" s="50"/>
      <c r="GP808" s="115"/>
      <c r="GQ808" s="222"/>
    </row>
    <row r="809">
      <c r="A809" s="218"/>
      <c r="B809" s="219"/>
      <c r="C809" s="15"/>
      <c r="D809" s="15"/>
      <c r="E809" s="15"/>
      <c r="F809" s="71"/>
      <c r="G809" s="15"/>
      <c r="H809" s="15"/>
      <c r="I809" s="28"/>
      <c r="J809" s="71"/>
      <c r="K809" s="35"/>
      <c r="L809" s="35"/>
      <c r="M809" s="35"/>
      <c r="N809" s="71"/>
      <c r="O809" s="15"/>
      <c r="P809" s="15"/>
      <c r="Q809" s="28"/>
      <c r="R809" s="71"/>
      <c r="S809" s="173"/>
      <c r="T809" s="219"/>
      <c r="U809" s="15"/>
      <c r="V809" s="15"/>
      <c r="W809" s="15"/>
      <c r="X809" s="165"/>
      <c r="Y809" s="15"/>
      <c r="Z809" s="15"/>
      <c r="AA809" s="28"/>
      <c r="AB809" s="71"/>
      <c r="AC809" s="35"/>
      <c r="AD809" s="35"/>
      <c r="AE809" s="35"/>
      <c r="AF809" s="71"/>
      <c r="AG809" s="15"/>
      <c r="AH809" s="15"/>
      <c r="AI809" s="15"/>
      <c r="AJ809" s="71"/>
      <c r="AK809" s="173"/>
      <c r="AL809" s="219"/>
      <c r="AM809" s="15"/>
      <c r="AN809" s="15"/>
      <c r="AO809" s="15"/>
      <c r="AP809" s="165"/>
      <c r="AQ809" s="15"/>
      <c r="AR809" s="15"/>
      <c r="AS809" s="28"/>
      <c r="AT809" s="71"/>
      <c r="AU809" s="35"/>
      <c r="AV809" s="35"/>
      <c r="AW809" s="35"/>
      <c r="AX809" s="71"/>
      <c r="AY809" s="15"/>
      <c r="AZ809" s="15"/>
      <c r="BA809" s="28"/>
      <c r="BB809" s="71"/>
      <c r="BC809" s="173"/>
      <c r="BD809" s="220"/>
      <c r="BH809" s="221"/>
      <c r="BK809" s="50"/>
      <c r="BL809" s="115"/>
      <c r="BM809" s="43"/>
      <c r="BN809" s="43"/>
      <c r="BO809" s="43"/>
      <c r="BP809" s="115"/>
      <c r="BS809" s="50"/>
      <c r="BT809" s="115"/>
      <c r="BU809" s="222"/>
      <c r="BV809" s="223"/>
      <c r="BZ809" s="221"/>
      <c r="CC809" s="50"/>
      <c r="CD809" s="115"/>
      <c r="CE809" s="43"/>
      <c r="CF809" s="43"/>
      <c r="CG809" s="43"/>
      <c r="CH809" s="115"/>
      <c r="CK809" s="50"/>
      <c r="CL809" s="115"/>
      <c r="CM809" s="222"/>
      <c r="CN809" s="223"/>
      <c r="CR809" s="221"/>
      <c r="CU809" s="50"/>
      <c r="CV809" s="115"/>
      <c r="CW809" s="43"/>
      <c r="CX809" s="43"/>
      <c r="CY809" s="43"/>
      <c r="CZ809" s="115"/>
      <c r="DC809" s="50"/>
      <c r="DD809" s="115"/>
      <c r="DE809" s="222"/>
      <c r="DF809" s="223"/>
      <c r="DJ809" s="221"/>
      <c r="DM809" s="50"/>
      <c r="DN809" s="115"/>
      <c r="DO809" s="43"/>
      <c r="DP809" s="43"/>
      <c r="DQ809" s="43"/>
      <c r="DR809" s="115"/>
      <c r="DU809" s="50"/>
      <c r="DV809" s="115"/>
      <c r="DW809" s="222"/>
      <c r="DX809" s="223"/>
      <c r="EB809" s="221"/>
      <c r="EE809" s="50"/>
      <c r="EF809" s="115"/>
      <c r="EG809" s="43"/>
      <c r="EH809" s="43"/>
      <c r="EI809" s="43"/>
      <c r="EJ809" s="115"/>
      <c r="EM809" s="50"/>
      <c r="EN809" s="115"/>
      <c r="EO809" s="222"/>
      <c r="EP809" s="223"/>
      <c r="ET809" s="221"/>
      <c r="EW809" s="50"/>
      <c r="EX809" s="115"/>
      <c r="EY809" s="43"/>
      <c r="EZ809" s="43"/>
      <c r="FA809" s="43"/>
      <c r="FB809" s="115"/>
      <c r="FE809" s="50"/>
      <c r="FF809" s="115"/>
      <c r="FG809" s="222"/>
      <c r="FH809" s="223"/>
      <c r="FL809" s="221"/>
      <c r="FO809" s="50"/>
      <c r="FP809" s="115"/>
      <c r="FQ809" s="43"/>
      <c r="FR809" s="43"/>
      <c r="FS809" s="43"/>
      <c r="FT809" s="115"/>
      <c r="FW809" s="50"/>
      <c r="FX809" s="115"/>
      <c r="FY809" s="222"/>
      <c r="FZ809" s="223"/>
      <c r="GD809" s="221"/>
      <c r="GG809" s="50"/>
      <c r="GH809" s="115"/>
      <c r="GI809" s="43"/>
      <c r="GJ809" s="43"/>
      <c r="GK809" s="43"/>
      <c r="GL809" s="115"/>
      <c r="GO809" s="50"/>
      <c r="GP809" s="115"/>
      <c r="GQ809" s="222"/>
    </row>
    <row r="810">
      <c r="A810" s="218"/>
      <c r="B810" s="219"/>
      <c r="C810" s="15"/>
      <c r="D810" s="15"/>
      <c r="E810" s="15"/>
      <c r="F810" s="71"/>
      <c r="G810" s="15"/>
      <c r="H810" s="15"/>
      <c r="I810" s="28"/>
      <c r="J810" s="71"/>
      <c r="K810" s="35"/>
      <c r="L810" s="35"/>
      <c r="M810" s="35"/>
      <c r="N810" s="71"/>
      <c r="O810" s="15"/>
      <c r="P810" s="15"/>
      <c r="Q810" s="28"/>
      <c r="R810" s="71"/>
      <c r="S810" s="173"/>
      <c r="T810" s="219"/>
      <c r="U810" s="15"/>
      <c r="V810" s="15"/>
      <c r="W810" s="15"/>
      <c r="X810" s="165"/>
      <c r="Y810" s="15"/>
      <c r="Z810" s="15"/>
      <c r="AA810" s="28"/>
      <c r="AB810" s="71"/>
      <c r="AC810" s="35"/>
      <c r="AD810" s="35"/>
      <c r="AE810" s="35"/>
      <c r="AF810" s="71"/>
      <c r="AG810" s="15"/>
      <c r="AH810" s="15"/>
      <c r="AI810" s="15"/>
      <c r="AJ810" s="71"/>
      <c r="AK810" s="173"/>
      <c r="AL810" s="219"/>
      <c r="AM810" s="15"/>
      <c r="AN810" s="15"/>
      <c r="AO810" s="15"/>
      <c r="AP810" s="165"/>
      <c r="AQ810" s="15"/>
      <c r="AR810" s="15"/>
      <c r="AS810" s="28"/>
      <c r="AT810" s="71"/>
      <c r="AU810" s="35"/>
      <c r="AV810" s="35"/>
      <c r="AW810" s="35"/>
      <c r="AX810" s="71"/>
      <c r="AY810" s="15"/>
      <c r="AZ810" s="15"/>
      <c r="BA810" s="28"/>
      <c r="BB810" s="71"/>
      <c r="BC810" s="173"/>
      <c r="BD810" s="220"/>
      <c r="BH810" s="221"/>
      <c r="BK810" s="50"/>
      <c r="BL810" s="115"/>
      <c r="BM810" s="43"/>
      <c r="BN810" s="43"/>
      <c r="BO810" s="43"/>
      <c r="BP810" s="115"/>
      <c r="BS810" s="50"/>
      <c r="BT810" s="115"/>
      <c r="BU810" s="222"/>
      <c r="BV810" s="223"/>
      <c r="BZ810" s="221"/>
      <c r="CC810" s="50"/>
      <c r="CD810" s="115"/>
      <c r="CE810" s="43"/>
      <c r="CF810" s="43"/>
      <c r="CG810" s="43"/>
      <c r="CH810" s="115"/>
      <c r="CK810" s="50"/>
      <c r="CL810" s="115"/>
      <c r="CM810" s="222"/>
      <c r="CN810" s="223"/>
      <c r="CR810" s="221"/>
      <c r="CU810" s="50"/>
      <c r="CV810" s="115"/>
      <c r="CW810" s="43"/>
      <c r="CX810" s="43"/>
      <c r="CY810" s="43"/>
      <c r="CZ810" s="115"/>
      <c r="DC810" s="50"/>
      <c r="DD810" s="115"/>
      <c r="DE810" s="222"/>
      <c r="DF810" s="223"/>
      <c r="DJ810" s="221"/>
      <c r="DM810" s="50"/>
      <c r="DN810" s="115"/>
      <c r="DO810" s="43"/>
      <c r="DP810" s="43"/>
      <c r="DQ810" s="43"/>
      <c r="DR810" s="115"/>
      <c r="DU810" s="50"/>
      <c r="DV810" s="115"/>
      <c r="DW810" s="222"/>
      <c r="DX810" s="223"/>
      <c r="EB810" s="221"/>
      <c r="EE810" s="50"/>
      <c r="EF810" s="115"/>
      <c r="EG810" s="43"/>
      <c r="EH810" s="43"/>
      <c r="EI810" s="43"/>
      <c r="EJ810" s="115"/>
      <c r="EM810" s="50"/>
      <c r="EN810" s="115"/>
      <c r="EO810" s="222"/>
      <c r="EP810" s="223"/>
      <c r="ET810" s="221"/>
      <c r="EW810" s="50"/>
      <c r="EX810" s="115"/>
      <c r="EY810" s="43"/>
      <c r="EZ810" s="43"/>
      <c r="FA810" s="43"/>
      <c r="FB810" s="115"/>
      <c r="FE810" s="50"/>
      <c r="FF810" s="115"/>
      <c r="FG810" s="222"/>
      <c r="FH810" s="223"/>
      <c r="FL810" s="221"/>
      <c r="FO810" s="50"/>
      <c r="FP810" s="115"/>
      <c r="FQ810" s="43"/>
      <c r="FR810" s="43"/>
      <c r="FS810" s="43"/>
      <c r="FT810" s="115"/>
      <c r="FW810" s="50"/>
      <c r="FX810" s="115"/>
      <c r="FY810" s="222"/>
      <c r="FZ810" s="223"/>
      <c r="GD810" s="221"/>
      <c r="GG810" s="50"/>
      <c r="GH810" s="115"/>
      <c r="GI810" s="43"/>
      <c r="GJ810" s="43"/>
      <c r="GK810" s="43"/>
      <c r="GL810" s="115"/>
      <c r="GO810" s="50"/>
      <c r="GP810" s="115"/>
      <c r="GQ810" s="222"/>
    </row>
    <row r="811">
      <c r="A811" s="218"/>
      <c r="B811" s="219"/>
      <c r="C811" s="15"/>
      <c r="D811" s="15"/>
      <c r="E811" s="15"/>
      <c r="F811" s="71"/>
      <c r="G811" s="15"/>
      <c r="H811" s="15"/>
      <c r="I811" s="28"/>
      <c r="J811" s="71"/>
      <c r="K811" s="35"/>
      <c r="L811" s="35"/>
      <c r="M811" s="35"/>
      <c r="N811" s="71"/>
      <c r="O811" s="15"/>
      <c r="P811" s="15"/>
      <c r="Q811" s="28"/>
      <c r="R811" s="71"/>
      <c r="S811" s="173"/>
      <c r="T811" s="219"/>
      <c r="U811" s="15"/>
      <c r="V811" s="15"/>
      <c r="W811" s="15"/>
      <c r="X811" s="165"/>
      <c r="Y811" s="15"/>
      <c r="Z811" s="15"/>
      <c r="AA811" s="28"/>
      <c r="AB811" s="71"/>
      <c r="AC811" s="35"/>
      <c r="AD811" s="35"/>
      <c r="AE811" s="35"/>
      <c r="AF811" s="71"/>
      <c r="AG811" s="15"/>
      <c r="AH811" s="15"/>
      <c r="AI811" s="15"/>
      <c r="AJ811" s="71"/>
      <c r="AK811" s="173"/>
      <c r="AL811" s="219"/>
      <c r="AM811" s="15"/>
      <c r="AN811" s="15"/>
      <c r="AO811" s="15"/>
      <c r="AP811" s="165"/>
      <c r="AQ811" s="15"/>
      <c r="AR811" s="15"/>
      <c r="AS811" s="28"/>
      <c r="AT811" s="71"/>
      <c r="AU811" s="35"/>
      <c r="AV811" s="35"/>
      <c r="AW811" s="35"/>
      <c r="AX811" s="71"/>
      <c r="AY811" s="15"/>
      <c r="AZ811" s="15"/>
      <c r="BA811" s="28"/>
      <c r="BB811" s="71"/>
      <c r="BC811" s="173"/>
      <c r="BD811" s="220"/>
      <c r="BH811" s="221"/>
      <c r="BK811" s="50"/>
      <c r="BL811" s="115"/>
      <c r="BM811" s="43"/>
      <c r="BN811" s="43"/>
      <c r="BO811" s="43"/>
      <c r="BP811" s="115"/>
      <c r="BS811" s="50"/>
      <c r="BT811" s="115"/>
      <c r="BU811" s="222"/>
      <c r="BV811" s="223"/>
      <c r="BZ811" s="221"/>
      <c r="CC811" s="50"/>
      <c r="CD811" s="115"/>
      <c r="CE811" s="43"/>
      <c r="CF811" s="43"/>
      <c r="CG811" s="43"/>
      <c r="CH811" s="115"/>
      <c r="CK811" s="50"/>
      <c r="CL811" s="115"/>
      <c r="CM811" s="222"/>
      <c r="CN811" s="223"/>
      <c r="CR811" s="221"/>
      <c r="CU811" s="50"/>
      <c r="CV811" s="115"/>
      <c r="CW811" s="43"/>
      <c r="CX811" s="43"/>
      <c r="CY811" s="43"/>
      <c r="CZ811" s="115"/>
      <c r="DC811" s="50"/>
      <c r="DD811" s="115"/>
      <c r="DE811" s="222"/>
      <c r="DF811" s="223"/>
      <c r="DJ811" s="221"/>
      <c r="DM811" s="50"/>
      <c r="DN811" s="115"/>
      <c r="DO811" s="43"/>
      <c r="DP811" s="43"/>
      <c r="DQ811" s="43"/>
      <c r="DR811" s="115"/>
      <c r="DU811" s="50"/>
      <c r="DV811" s="115"/>
      <c r="DW811" s="222"/>
      <c r="DX811" s="223"/>
      <c r="EB811" s="221"/>
      <c r="EE811" s="50"/>
      <c r="EF811" s="115"/>
      <c r="EG811" s="43"/>
      <c r="EH811" s="43"/>
      <c r="EI811" s="43"/>
      <c r="EJ811" s="115"/>
      <c r="EM811" s="50"/>
      <c r="EN811" s="115"/>
      <c r="EO811" s="222"/>
      <c r="EP811" s="223"/>
      <c r="ET811" s="221"/>
      <c r="EW811" s="50"/>
      <c r="EX811" s="115"/>
      <c r="EY811" s="43"/>
      <c r="EZ811" s="43"/>
      <c r="FA811" s="43"/>
      <c r="FB811" s="115"/>
      <c r="FE811" s="50"/>
      <c r="FF811" s="115"/>
      <c r="FG811" s="222"/>
      <c r="FH811" s="223"/>
      <c r="FL811" s="221"/>
      <c r="FO811" s="50"/>
      <c r="FP811" s="115"/>
      <c r="FQ811" s="43"/>
      <c r="FR811" s="43"/>
      <c r="FS811" s="43"/>
      <c r="FT811" s="115"/>
      <c r="FW811" s="50"/>
      <c r="FX811" s="115"/>
      <c r="FY811" s="222"/>
      <c r="FZ811" s="223"/>
      <c r="GD811" s="221"/>
      <c r="GG811" s="50"/>
      <c r="GH811" s="115"/>
      <c r="GI811" s="43"/>
      <c r="GJ811" s="43"/>
      <c r="GK811" s="43"/>
      <c r="GL811" s="115"/>
      <c r="GO811" s="50"/>
      <c r="GP811" s="115"/>
      <c r="GQ811" s="222"/>
    </row>
    <row r="812">
      <c r="A812" s="218"/>
      <c r="B812" s="219"/>
      <c r="C812" s="15"/>
      <c r="D812" s="15"/>
      <c r="E812" s="15"/>
      <c r="F812" s="71"/>
      <c r="G812" s="15"/>
      <c r="H812" s="15"/>
      <c r="I812" s="28"/>
      <c r="J812" s="71"/>
      <c r="K812" s="35"/>
      <c r="L812" s="35"/>
      <c r="M812" s="35"/>
      <c r="N812" s="71"/>
      <c r="O812" s="15"/>
      <c r="P812" s="15"/>
      <c r="Q812" s="28"/>
      <c r="R812" s="71"/>
      <c r="S812" s="173"/>
      <c r="T812" s="219"/>
      <c r="U812" s="15"/>
      <c r="V812" s="15"/>
      <c r="W812" s="15"/>
      <c r="X812" s="165"/>
      <c r="Y812" s="15"/>
      <c r="Z812" s="15"/>
      <c r="AA812" s="28"/>
      <c r="AB812" s="71"/>
      <c r="AC812" s="35"/>
      <c r="AD812" s="35"/>
      <c r="AE812" s="35"/>
      <c r="AF812" s="71"/>
      <c r="AG812" s="15"/>
      <c r="AH812" s="15"/>
      <c r="AI812" s="15"/>
      <c r="AJ812" s="71"/>
      <c r="AK812" s="173"/>
      <c r="AL812" s="219"/>
      <c r="AM812" s="15"/>
      <c r="AN812" s="15"/>
      <c r="AO812" s="15"/>
      <c r="AP812" s="165"/>
      <c r="AQ812" s="15"/>
      <c r="AR812" s="15"/>
      <c r="AS812" s="28"/>
      <c r="AT812" s="71"/>
      <c r="AU812" s="35"/>
      <c r="AV812" s="35"/>
      <c r="AW812" s="35"/>
      <c r="AX812" s="71"/>
      <c r="AY812" s="15"/>
      <c r="AZ812" s="15"/>
      <c r="BA812" s="28"/>
      <c r="BB812" s="71"/>
      <c r="BC812" s="173"/>
      <c r="BD812" s="220"/>
      <c r="BH812" s="221"/>
      <c r="BK812" s="50"/>
      <c r="BL812" s="115"/>
      <c r="BM812" s="43"/>
      <c r="BN812" s="43"/>
      <c r="BO812" s="43"/>
      <c r="BP812" s="115"/>
      <c r="BS812" s="50"/>
      <c r="BT812" s="115"/>
      <c r="BU812" s="222"/>
      <c r="BV812" s="223"/>
      <c r="BZ812" s="221"/>
      <c r="CC812" s="50"/>
      <c r="CD812" s="115"/>
      <c r="CE812" s="43"/>
      <c r="CF812" s="43"/>
      <c r="CG812" s="43"/>
      <c r="CH812" s="115"/>
      <c r="CK812" s="50"/>
      <c r="CL812" s="115"/>
      <c r="CM812" s="222"/>
      <c r="CN812" s="223"/>
      <c r="CR812" s="221"/>
      <c r="CU812" s="50"/>
      <c r="CV812" s="115"/>
      <c r="CW812" s="43"/>
      <c r="CX812" s="43"/>
      <c r="CY812" s="43"/>
      <c r="CZ812" s="115"/>
      <c r="DC812" s="50"/>
      <c r="DD812" s="115"/>
      <c r="DE812" s="222"/>
      <c r="DF812" s="223"/>
      <c r="DJ812" s="221"/>
      <c r="DM812" s="50"/>
      <c r="DN812" s="115"/>
      <c r="DO812" s="43"/>
      <c r="DP812" s="43"/>
      <c r="DQ812" s="43"/>
      <c r="DR812" s="115"/>
      <c r="DU812" s="50"/>
      <c r="DV812" s="115"/>
      <c r="DW812" s="222"/>
      <c r="DX812" s="223"/>
      <c r="EB812" s="221"/>
      <c r="EE812" s="50"/>
      <c r="EF812" s="115"/>
      <c r="EG812" s="43"/>
      <c r="EH812" s="43"/>
      <c r="EI812" s="43"/>
      <c r="EJ812" s="115"/>
      <c r="EM812" s="50"/>
      <c r="EN812" s="115"/>
      <c r="EO812" s="222"/>
      <c r="EP812" s="223"/>
      <c r="ET812" s="221"/>
      <c r="EW812" s="50"/>
      <c r="EX812" s="115"/>
      <c r="EY812" s="43"/>
      <c r="EZ812" s="43"/>
      <c r="FA812" s="43"/>
      <c r="FB812" s="115"/>
      <c r="FE812" s="50"/>
      <c r="FF812" s="115"/>
      <c r="FG812" s="222"/>
      <c r="FH812" s="223"/>
      <c r="FL812" s="221"/>
      <c r="FO812" s="50"/>
      <c r="FP812" s="115"/>
      <c r="FQ812" s="43"/>
      <c r="FR812" s="43"/>
      <c r="FS812" s="43"/>
      <c r="FT812" s="115"/>
      <c r="FW812" s="50"/>
      <c r="FX812" s="115"/>
      <c r="FY812" s="222"/>
      <c r="FZ812" s="223"/>
      <c r="GD812" s="221"/>
      <c r="GG812" s="50"/>
      <c r="GH812" s="115"/>
      <c r="GI812" s="43"/>
      <c r="GJ812" s="43"/>
      <c r="GK812" s="43"/>
      <c r="GL812" s="115"/>
      <c r="GO812" s="50"/>
      <c r="GP812" s="115"/>
      <c r="GQ812" s="222"/>
    </row>
    <row r="813">
      <c r="A813" s="218"/>
      <c r="B813" s="219"/>
      <c r="C813" s="15"/>
      <c r="D813" s="15"/>
      <c r="E813" s="15"/>
      <c r="F813" s="71"/>
      <c r="G813" s="15"/>
      <c r="H813" s="15"/>
      <c r="I813" s="28"/>
      <c r="J813" s="71"/>
      <c r="K813" s="35"/>
      <c r="L813" s="35"/>
      <c r="M813" s="35"/>
      <c r="N813" s="71"/>
      <c r="O813" s="15"/>
      <c r="P813" s="15"/>
      <c r="Q813" s="28"/>
      <c r="R813" s="71"/>
      <c r="S813" s="173"/>
      <c r="T813" s="219"/>
      <c r="U813" s="15"/>
      <c r="V813" s="15"/>
      <c r="W813" s="15"/>
      <c r="X813" s="165"/>
      <c r="Y813" s="15"/>
      <c r="Z813" s="15"/>
      <c r="AA813" s="28"/>
      <c r="AB813" s="71"/>
      <c r="AC813" s="35"/>
      <c r="AD813" s="35"/>
      <c r="AE813" s="35"/>
      <c r="AF813" s="71"/>
      <c r="AG813" s="15"/>
      <c r="AH813" s="15"/>
      <c r="AI813" s="15"/>
      <c r="AJ813" s="71"/>
      <c r="AK813" s="173"/>
      <c r="AL813" s="219"/>
      <c r="AM813" s="15"/>
      <c r="AN813" s="15"/>
      <c r="AO813" s="15"/>
      <c r="AP813" s="165"/>
      <c r="AQ813" s="15"/>
      <c r="AR813" s="15"/>
      <c r="AS813" s="28"/>
      <c r="AT813" s="71"/>
      <c r="AU813" s="35"/>
      <c r="AV813" s="35"/>
      <c r="AW813" s="35"/>
      <c r="AX813" s="71"/>
      <c r="AY813" s="15"/>
      <c r="AZ813" s="15"/>
      <c r="BA813" s="28"/>
      <c r="BB813" s="71"/>
      <c r="BC813" s="173"/>
      <c r="BD813" s="220"/>
      <c r="BH813" s="221"/>
      <c r="BK813" s="50"/>
      <c r="BL813" s="115"/>
      <c r="BM813" s="43"/>
      <c r="BN813" s="43"/>
      <c r="BO813" s="43"/>
      <c r="BP813" s="115"/>
      <c r="BS813" s="50"/>
      <c r="BT813" s="115"/>
      <c r="BU813" s="222"/>
      <c r="BV813" s="223"/>
      <c r="BZ813" s="221"/>
      <c r="CC813" s="50"/>
      <c r="CD813" s="115"/>
      <c r="CE813" s="43"/>
      <c r="CF813" s="43"/>
      <c r="CG813" s="43"/>
      <c r="CH813" s="115"/>
      <c r="CK813" s="50"/>
      <c r="CL813" s="115"/>
      <c r="CM813" s="222"/>
      <c r="CN813" s="223"/>
      <c r="CR813" s="221"/>
      <c r="CU813" s="50"/>
      <c r="CV813" s="115"/>
      <c r="CW813" s="43"/>
      <c r="CX813" s="43"/>
      <c r="CY813" s="43"/>
      <c r="CZ813" s="115"/>
      <c r="DC813" s="50"/>
      <c r="DD813" s="115"/>
      <c r="DE813" s="222"/>
      <c r="DF813" s="223"/>
      <c r="DJ813" s="221"/>
      <c r="DM813" s="50"/>
      <c r="DN813" s="115"/>
      <c r="DO813" s="43"/>
      <c r="DP813" s="43"/>
      <c r="DQ813" s="43"/>
      <c r="DR813" s="115"/>
      <c r="DU813" s="50"/>
      <c r="DV813" s="115"/>
      <c r="DW813" s="222"/>
      <c r="DX813" s="223"/>
      <c r="EB813" s="221"/>
      <c r="EE813" s="50"/>
      <c r="EF813" s="115"/>
      <c r="EG813" s="43"/>
      <c r="EH813" s="43"/>
      <c r="EI813" s="43"/>
      <c r="EJ813" s="115"/>
      <c r="EM813" s="50"/>
      <c r="EN813" s="115"/>
      <c r="EO813" s="222"/>
      <c r="EP813" s="223"/>
      <c r="ET813" s="221"/>
      <c r="EW813" s="50"/>
      <c r="EX813" s="115"/>
      <c r="EY813" s="43"/>
      <c r="EZ813" s="43"/>
      <c r="FA813" s="43"/>
      <c r="FB813" s="115"/>
      <c r="FE813" s="50"/>
      <c r="FF813" s="115"/>
      <c r="FG813" s="222"/>
      <c r="FH813" s="223"/>
      <c r="FL813" s="221"/>
      <c r="FO813" s="50"/>
      <c r="FP813" s="115"/>
      <c r="FQ813" s="43"/>
      <c r="FR813" s="43"/>
      <c r="FS813" s="43"/>
      <c r="FT813" s="115"/>
      <c r="FW813" s="50"/>
      <c r="FX813" s="115"/>
      <c r="FY813" s="222"/>
      <c r="FZ813" s="223"/>
      <c r="GD813" s="221"/>
      <c r="GG813" s="50"/>
      <c r="GH813" s="115"/>
      <c r="GI813" s="43"/>
      <c r="GJ813" s="43"/>
      <c r="GK813" s="43"/>
      <c r="GL813" s="115"/>
      <c r="GO813" s="50"/>
      <c r="GP813" s="115"/>
      <c r="GQ813" s="222"/>
    </row>
    <row r="814">
      <c r="A814" s="218"/>
      <c r="B814" s="219"/>
      <c r="C814" s="15"/>
      <c r="D814" s="15"/>
      <c r="E814" s="15"/>
      <c r="F814" s="71"/>
      <c r="G814" s="15"/>
      <c r="H814" s="15"/>
      <c r="I814" s="28"/>
      <c r="J814" s="71"/>
      <c r="K814" s="35"/>
      <c r="L814" s="35"/>
      <c r="M814" s="35"/>
      <c r="N814" s="71"/>
      <c r="O814" s="15"/>
      <c r="P814" s="15"/>
      <c r="Q814" s="28"/>
      <c r="R814" s="71"/>
      <c r="S814" s="173"/>
      <c r="T814" s="219"/>
      <c r="U814" s="15"/>
      <c r="V814" s="15"/>
      <c r="W814" s="15"/>
      <c r="X814" s="165"/>
      <c r="Y814" s="15"/>
      <c r="Z814" s="15"/>
      <c r="AA814" s="28"/>
      <c r="AB814" s="71"/>
      <c r="AC814" s="35"/>
      <c r="AD814" s="35"/>
      <c r="AE814" s="35"/>
      <c r="AF814" s="71"/>
      <c r="AG814" s="15"/>
      <c r="AH814" s="15"/>
      <c r="AI814" s="15"/>
      <c r="AJ814" s="71"/>
      <c r="AK814" s="173"/>
      <c r="AL814" s="219"/>
      <c r="AM814" s="15"/>
      <c r="AN814" s="15"/>
      <c r="AO814" s="15"/>
      <c r="AP814" s="165"/>
      <c r="AQ814" s="15"/>
      <c r="AR814" s="15"/>
      <c r="AS814" s="28"/>
      <c r="AT814" s="71"/>
      <c r="AU814" s="35"/>
      <c r="AV814" s="35"/>
      <c r="AW814" s="35"/>
      <c r="AX814" s="71"/>
      <c r="AY814" s="15"/>
      <c r="AZ814" s="15"/>
      <c r="BA814" s="28"/>
      <c r="BB814" s="71"/>
      <c r="BC814" s="173"/>
      <c r="BD814" s="220"/>
      <c r="BH814" s="221"/>
      <c r="BK814" s="50"/>
      <c r="BL814" s="115"/>
      <c r="BM814" s="43"/>
      <c r="BN814" s="43"/>
      <c r="BO814" s="43"/>
      <c r="BP814" s="115"/>
      <c r="BS814" s="50"/>
      <c r="BT814" s="115"/>
      <c r="BU814" s="222"/>
      <c r="BV814" s="223"/>
      <c r="BZ814" s="221"/>
      <c r="CC814" s="50"/>
      <c r="CD814" s="115"/>
      <c r="CE814" s="43"/>
      <c r="CF814" s="43"/>
      <c r="CG814" s="43"/>
      <c r="CH814" s="115"/>
      <c r="CK814" s="50"/>
      <c r="CL814" s="115"/>
      <c r="CM814" s="222"/>
      <c r="CN814" s="223"/>
      <c r="CR814" s="221"/>
      <c r="CU814" s="50"/>
      <c r="CV814" s="115"/>
      <c r="CW814" s="43"/>
      <c r="CX814" s="43"/>
      <c r="CY814" s="43"/>
      <c r="CZ814" s="115"/>
      <c r="DC814" s="50"/>
      <c r="DD814" s="115"/>
      <c r="DE814" s="222"/>
      <c r="DF814" s="223"/>
      <c r="DJ814" s="221"/>
      <c r="DM814" s="50"/>
      <c r="DN814" s="115"/>
      <c r="DO814" s="43"/>
      <c r="DP814" s="43"/>
      <c r="DQ814" s="43"/>
      <c r="DR814" s="115"/>
      <c r="DU814" s="50"/>
      <c r="DV814" s="115"/>
      <c r="DW814" s="222"/>
      <c r="DX814" s="223"/>
      <c r="EB814" s="221"/>
      <c r="EE814" s="50"/>
      <c r="EF814" s="115"/>
      <c r="EG814" s="43"/>
      <c r="EH814" s="43"/>
      <c r="EI814" s="43"/>
      <c r="EJ814" s="115"/>
      <c r="EM814" s="50"/>
      <c r="EN814" s="115"/>
      <c r="EO814" s="222"/>
      <c r="EP814" s="223"/>
      <c r="ET814" s="221"/>
      <c r="EW814" s="50"/>
      <c r="EX814" s="115"/>
      <c r="EY814" s="43"/>
      <c r="EZ814" s="43"/>
      <c r="FA814" s="43"/>
      <c r="FB814" s="115"/>
      <c r="FE814" s="50"/>
      <c r="FF814" s="115"/>
      <c r="FG814" s="222"/>
      <c r="FH814" s="223"/>
      <c r="FL814" s="221"/>
      <c r="FO814" s="50"/>
      <c r="FP814" s="115"/>
      <c r="FQ814" s="43"/>
      <c r="FR814" s="43"/>
      <c r="FS814" s="43"/>
      <c r="FT814" s="115"/>
      <c r="FW814" s="50"/>
      <c r="FX814" s="115"/>
      <c r="FY814" s="222"/>
      <c r="FZ814" s="223"/>
      <c r="GD814" s="221"/>
      <c r="GG814" s="50"/>
      <c r="GH814" s="115"/>
      <c r="GI814" s="43"/>
      <c r="GJ814" s="43"/>
      <c r="GK814" s="43"/>
      <c r="GL814" s="115"/>
      <c r="GO814" s="50"/>
      <c r="GP814" s="115"/>
      <c r="GQ814" s="222"/>
    </row>
    <row r="815">
      <c r="A815" s="218"/>
      <c r="B815" s="219"/>
      <c r="C815" s="15"/>
      <c r="D815" s="15"/>
      <c r="E815" s="15"/>
      <c r="F815" s="71"/>
      <c r="G815" s="15"/>
      <c r="H815" s="15"/>
      <c r="I815" s="28"/>
      <c r="J815" s="71"/>
      <c r="K815" s="35"/>
      <c r="L815" s="35"/>
      <c r="M815" s="35"/>
      <c r="N815" s="71"/>
      <c r="O815" s="15"/>
      <c r="P815" s="15"/>
      <c r="Q815" s="28"/>
      <c r="R815" s="71"/>
      <c r="S815" s="173"/>
      <c r="T815" s="219"/>
      <c r="U815" s="15"/>
      <c r="V815" s="15"/>
      <c r="W815" s="15"/>
      <c r="X815" s="165"/>
      <c r="Y815" s="15"/>
      <c r="Z815" s="15"/>
      <c r="AA815" s="28"/>
      <c r="AB815" s="71"/>
      <c r="AC815" s="35"/>
      <c r="AD815" s="35"/>
      <c r="AE815" s="35"/>
      <c r="AF815" s="71"/>
      <c r="AG815" s="15"/>
      <c r="AH815" s="15"/>
      <c r="AI815" s="15"/>
      <c r="AJ815" s="71"/>
      <c r="AK815" s="173"/>
      <c r="AL815" s="219"/>
      <c r="AM815" s="15"/>
      <c r="AN815" s="15"/>
      <c r="AO815" s="15"/>
      <c r="AP815" s="165"/>
      <c r="AQ815" s="15"/>
      <c r="AR815" s="15"/>
      <c r="AS815" s="28"/>
      <c r="AT815" s="71"/>
      <c r="AU815" s="35"/>
      <c r="AV815" s="35"/>
      <c r="AW815" s="35"/>
      <c r="AX815" s="71"/>
      <c r="AY815" s="15"/>
      <c r="AZ815" s="15"/>
      <c r="BA815" s="28"/>
      <c r="BB815" s="71"/>
      <c r="BC815" s="173"/>
      <c r="BD815" s="220"/>
      <c r="BH815" s="221"/>
      <c r="BK815" s="50"/>
      <c r="BL815" s="115"/>
      <c r="BM815" s="43"/>
      <c r="BN815" s="43"/>
      <c r="BO815" s="43"/>
      <c r="BP815" s="115"/>
      <c r="BS815" s="50"/>
      <c r="BT815" s="115"/>
      <c r="BU815" s="222"/>
      <c r="BV815" s="223"/>
      <c r="BZ815" s="221"/>
      <c r="CC815" s="50"/>
      <c r="CD815" s="115"/>
      <c r="CE815" s="43"/>
      <c r="CF815" s="43"/>
      <c r="CG815" s="43"/>
      <c r="CH815" s="115"/>
      <c r="CK815" s="50"/>
      <c r="CL815" s="115"/>
      <c r="CM815" s="222"/>
      <c r="CN815" s="223"/>
      <c r="CR815" s="221"/>
      <c r="CU815" s="50"/>
      <c r="CV815" s="115"/>
      <c r="CW815" s="43"/>
      <c r="CX815" s="43"/>
      <c r="CY815" s="43"/>
      <c r="CZ815" s="115"/>
      <c r="DC815" s="50"/>
      <c r="DD815" s="115"/>
      <c r="DE815" s="222"/>
      <c r="DF815" s="223"/>
      <c r="DJ815" s="221"/>
      <c r="DM815" s="50"/>
      <c r="DN815" s="115"/>
      <c r="DO815" s="43"/>
      <c r="DP815" s="43"/>
      <c r="DQ815" s="43"/>
      <c r="DR815" s="115"/>
      <c r="DU815" s="50"/>
      <c r="DV815" s="115"/>
      <c r="DW815" s="222"/>
      <c r="DX815" s="223"/>
      <c r="EB815" s="221"/>
      <c r="EE815" s="50"/>
      <c r="EF815" s="115"/>
      <c r="EG815" s="43"/>
      <c r="EH815" s="43"/>
      <c r="EI815" s="43"/>
      <c r="EJ815" s="115"/>
      <c r="EM815" s="50"/>
      <c r="EN815" s="115"/>
      <c r="EO815" s="222"/>
      <c r="EP815" s="223"/>
      <c r="ET815" s="221"/>
      <c r="EW815" s="50"/>
      <c r="EX815" s="115"/>
      <c r="EY815" s="43"/>
      <c r="EZ815" s="43"/>
      <c r="FA815" s="43"/>
      <c r="FB815" s="115"/>
      <c r="FE815" s="50"/>
      <c r="FF815" s="115"/>
      <c r="FG815" s="222"/>
      <c r="FH815" s="223"/>
      <c r="FL815" s="221"/>
      <c r="FO815" s="50"/>
      <c r="FP815" s="115"/>
      <c r="FQ815" s="43"/>
      <c r="FR815" s="43"/>
      <c r="FS815" s="43"/>
      <c r="FT815" s="115"/>
      <c r="FW815" s="50"/>
      <c r="FX815" s="115"/>
      <c r="FY815" s="222"/>
      <c r="FZ815" s="223"/>
      <c r="GD815" s="221"/>
      <c r="GG815" s="50"/>
      <c r="GH815" s="115"/>
      <c r="GI815" s="43"/>
      <c r="GJ815" s="43"/>
      <c r="GK815" s="43"/>
      <c r="GL815" s="115"/>
      <c r="GO815" s="50"/>
      <c r="GP815" s="115"/>
      <c r="GQ815" s="222"/>
    </row>
    <row r="816">
      <c r="A816" s="218"/>
      <c r="B816" s="219"/>
      <c r="C816" s="15"/>
      <c r="D816" s="15"/>
      <c r="E816" s="15"/>
      <c r="F816" s="71"/>
      <c r="G816" s="15"/>
      <c r="H816" s="15"/>
      <c r="I816" s="28"/>
      <c r="J816" s="71"/>
      <c r="K816" s="35"/>
      <c r="L816" s="35"/>
      <c r="M816" s="35"/>
      <c r="N816" s="71"/>
      <c r="O816" s="15"/>
      <c r="P816" s="15"/>
      <c r="Q816" s="28"/>
      <c r="R816" s="71"/>
      <c r="S816" s="173"/>
      <c r="T816" s="219"/>
      <c r="U816" s="15"/>
      <c r="V816" s="15"/>
      <c r="W816" s="15"/>
      <c r="X816" s="165"/>
      <c r="Y816" s="15"/>
      <c r="Z816" s="15"/>
      <c r="AA816" s="28"/>
      <c r="AB816" s="71"/>
      <c r="AC816" s="35"/>
      <c r="AD816" s="35"/>
      <c r="AE816" s="35"/>
      <c r="AF816" s="71"/>
      <c r="AG816" s="15"/>
      <c r="AH816" s="15"/>
      <c r="AI816" s="15"/>
      <c r="AJ816" s="71"/>
      <c r="AK816" s="173"/>
      <c r="AL816" s="219"/>
      <c r="AM816" s="15"/>
      <c r="AN816" s="15"/>
      <c r="AO816" s="15"/>
      <c r="AP816" s="165"/>
      <c r="AQ816" s="15"/>
      <c r="AR816" s="15"/>
      <c r="AS816" s="28"/>
      <c r="AT816" s="71"/>
      <c r="AU816" s="35"/>
      <c r="AV816" s="35"/>
      <c r="AW816" s="35"/>
      <c r="AX816" s="71"/>
      <c r="AY816" s="15"/>
      <c r="AZ816" s="15"/>
      <c r="BA816" s="28"/>
      <c r="BB816" s="71"/>
      <c r="BC816" s="173"/>
      <c r="BD816" s="220"/>
      <c r="BH816" s="221"/>
      <c r="BK816" s="50"/>
      <c r="BL816" s="115"/>
      <c r="BM816" s="43"/>
      <c r="BN816" s="43"/>
      <c r="BO816" s="43"/>
      <c r="BP816" s="115"/>
      <c r="BS816" s="50"/>
      <c r="BT816" s="115"/>
      <c r="BU816" s="222"/>
      <c r="BV816" s="223"/>
      <c r="BZ816" s="221"/>
      <c r="CC816" s="50"/>
      <c r="CD816" s="115"/>
      <c r="CE816" s="43"/>
      <c r="CF816" s="43"/>
      <c r="CG816" s="43"/>
      <c r="CH816" s="115"/>
      <c r="CK816" s="50"/>
      <c r="CL816" s="115"/>
      <c r="CM816" s="222"/>
      <c r="CN816" s="223"/>
      <c r="CR816" s="221"/>
      <c r="CU816" s="50"/>
      <c r="CV816" s="115"/>
      <c r="CW816" s="43"/>
      <c r="CX816" s="43"/>
      <c r="CY816" s="43"/>
      <c r="CZ816" s="115"/>
      <c r="DC816" s="50"/>
      <c r="DD816" s="115"/>
      <c r="DE816" s="222"/>
      <c r="DF816" s="223"/>
      <c r="DJ816" s="221"/>
      <c r="DM816" s="50"/>
      <c r="DN816" s="115"/>
      <c r="DO816" s="43"/>
      <c r="DP816" s="43"/>
      <c r="DQ816" s="43"/>
      <c r="DR816" s="115"/>
      <c r="DU816" s="50"/>
      <c r="DV816" s="115"/>
      <c r="DW816" s="222"/>
      <c r="DX816" s="223"/>
      <c r="EB816" s="221"/>
      <c r="EE816" s="50"/>
      <c r="EF816" s="115"/>
      <c r="EG816" s="43"/>
      <c r="EH816" s="43"/>
      <c r="EI816" s="43"/>
      <c r="EJ816" s="115"/>
      <c r="EM816" s="50"/>
      <c r="EN816" s="115"/>
      <c r="EO816" s="222"/>
      <c r="EP816" s="223"/>
      <c r="ET816" s="221"/>
      <c r="EW816" s="50"/>
      <c r="EX816" s="115"/>
      <c r="EY816" s="43"/>
      <c r="EZ816" s="43"/>
      <c r="FA816" s="43"/>
      <c r="FB816" s="115"/>
      <c r="FE816" s="50"/>
      <c r="FF816" s="115"/>
      <c r="FG816" s="222"/>
      <c r="FH816" s="223"/>
      <c r="FL816" s="221"/>
      <c r="FO816" s="50"/>
      <c r="FP816" s="115"/>
      <c r="FQ816" s="43"/>
      <c r="FR816" s="43"/>
      <c r="FS816" s="43"/>
      <c r="FT816" s="115"/>
      <c r="FW816" s="50"/>
      <c r="FX816" s="115"/>
      <c r="FY816" s="222"/>
      <c r="FZ816" s="223"/>
      <c r="GD816" s="221"/>
      <c r="GG816" s="50"/>
      <c r="GH816" s="115"/>
      <c r="GI816" s="43"/>
      <c r="GJ816" s="43"/>
      <c r="GK816" s="43"/>
      <c r="GL816" s="115"/>
      <c r="GO816" s="50"/>
      <c r="GP816" s="115"/>
      <c r="GQ816" s="222"/>
    </row>
    <row r="817">
      <c r="A817" s="218"/>
      <c r="B817" s="219"/>
      <c r="C817" s="15"/>
      <c r="D817" s="15"/>
      <c r="E817" s="15"/>
      <c r="F817" s="71"/>
      <c r="G817" s="15"/>
      <c r="H817" s="15"/>
      <c r="I817" s="28"/>
      <c r="J817" s="71"/>
      <c r="K817" s="35"/>
      <c r="L817" s="35"/>
      <c r="M817" s="35"/>
      <c r="N817" s="71"/>
      <c r="O817" s="15"/>
      <c r="P817" s="15"/>
      <c r="Q817" s="28"/>
      <c r="R817" s="71"/>
      <c r="S817" s="173"/>
      <c r="T817" s="219"/>
      <c r="U817" s="15"/>
      <c r="V817" s="15"/>
      <c r="W817" s="15"/>
      <c r="X817" s="165"/>
      <c r="Y817" s="15"/>
      <c r="Z817" s="15"/>
      <c r="AA817" s="28"/>
      <c r="AB817" s="71"/>
      <c r="AC817" s="35"/>
      <c r="AD817" s="35"/>
      <c r="AE817" s="35"/>
      <c r="AF817" s="71"/>
      <c r="AG817" s="15"/>
      <c r="AH817" s="15"/>
      <c r="AI817" s="15"/>
      <c r="AJ817" s="71"/>
      <c r="AK817" s="173"/>
      <c r="AL817" s="219"/>
      <c r="AM817" s="15"/>
      <c r="AN817" s="15"/>
      <c r="AO817" s="15"/>
      <c r="AP817" s="165"/>
      <c r="AQ817" s="15"/>
      <c r="AR817" s="15"/>
      <c r="AS817" s="28"/>
      <c r="AT817" s="71"/>
      <c r="AU817" s="35"/>
      <c r="AV817" s="35"/>
      <c r="AW817" s="35"/>
      <c r="AX817" s="71"/>
      <c r="AY817" s="15"/>
      <c r="AZ817" s="15"/>
      <c r="BA817" s="28"/>
      <c r="BB817" s="71"/>
      <c r="BC817" s="173"/>
      <c r="BD817" s="220"/>
      <c r="BH817" s="221"/>
      <c r="BK817" s="50"/>
      <c r="BL817" s="115"/>
      <c r="BM817" s="43"/>
      <c r="BN817" s="43"/>
      <c r="BO817" s="43"/>
      <c r="BP817" s="115"/>
      <c r="BS817" s="50"/>
      <c r="BT817" s="115"/>
      <c r="BU817" s="222"/>
      <c r="BV817" s="223"/>
      <c r="BZ817" s="221"/>
      <c r="CC817" s="50"/>
      <c r="CD817" s="115"/>
      <c r="CE817" s="43"/>
      <c r="CF817" s="43"/>
      <c r="CG817" s="43"/>
      <c r="CH817" s="115"/>
      <c r="CK817" s="50"/>
      <c r="CL817" s="115"/>
      <c r="CM817" s="222"/>
      <c r="CN817" s="223"/>
      <c r="CR817" s="221"/>
      <c r="CU817" s="50"/>
      <c r="CV817" s="115"/>
      <c r="CW817" s="43"/>
      <c r="CX817" s="43"/>
      <c r="CY817" s="43"/>
      <c r="CZ817" s="115"/>
      <c r="DC817" s="50"/>
      <c r="DD817" s="115"/>
      <c r="DE817" s="222"/>
      <c r="DF817" s="223"/>
      <c r="DJ817" s="221"/>
      <c r="DM817" s="50"/>
      <c r="DN817" s="115"/>
      <c r="DO817" s="43"/>
      <c r="DP817" s="43"/>
      <c r="DQ817" s="43"/>
      <c r="DR817" s="115"/>
      <c r="DU817" s="50"/>
      <c r="DV817" s="115"/>
      <c r="DW817" s="222"/>
      <c r="DX817" s="223"/>
      <c r="EB817" s="221"/>
      <c r="EE817" s="50"/>
      <c r="EF817" s="115"/>
      <c r="EG817" s="43"/>
      <c r="EH817" s="43"/>
      <c r="EI817" s="43"/>
      <c r="EJ817" s="115"/>
      <c r="EM817" s="50"/>
      <c r="EN817" s="115"/>
      <c r="EO817" s="222"/>
      <c r="EP817" s="223"/>
      <c r="ET817" s="221"/>
      <c r="EW817" s="50"/>
      <c r="EX817" s="115"/>
      <c r="EY817" s="43"/>
      <c r="EZ817" s="43"/>
      <c r="FA817" s="43"/>
      <c r="FB817" s="115"/>
      <c r="FE817" s="50"/>
      <c r="FF817" s="115"/>
      <c r="FG817" s="222"/>
      <c r="FH817" s="223"/>
      <c r="FL817" s="221"/>
      <c r="FO817" s="50"/>
      <c r="FP817" s="115"/>
      <c r="FQ817" s="43"/>
      <c r="FR817" s="43"/>
      <c r="FS817" s="43"/>
      <c r="FT817" s="115"/>
      <c r="FW817" s="50"/>
      <c r="FX817" s="115"/>
      <c r="FY817" s="222"/>
      <c r="FZ817" s="223"/>
      <c r="GD817" s="221"/>
      <c r="GG817" s="50"/>
      <c r="GH817" s="115"/>
      <c r="GI817" s="43"/>
      <c r="GJ817" s="43"/>
      <c r="GK817" s="43"/>
      <c r="GL817" s="115"/>
      <c r="GO817" s="50"/>
      <c r="GP817" s="115"/>
      <c r="GQ817" s="222"/>
    </row>
    <row r="818">
      <c r="A818" s="218"/>
      <c r="B818" s="219"/>
      <c r="C818" s="15"/>
      <c r="D818" s="15"/>
      <c r="E818" s="15"/>
      <c r="F818" s="71"/>
      <c r="G818" s="15"/>
      <c r="H818" s="15"/>
      <c r="I818" s="28"/>
      <c r="J818" s="71"/>
      <c r="K818" s="35"/>
      <c r="L818" s="35"/>
      <c r="M818" s="35"/>
      <c r="N818" s="71"/>
      <c r="O818" s="15"/>
      <c r="P818" s="15"/>
      <c r="Q818" s="28"/>
      <c r="R818" s="71"/>
      <c r="S818" s="173"/>
      <c r="T818" s="219"/>
      <c r="U818" s="15"/>
      <c r="V818" s="15"/>
      <c r="W818" s="15"/>
      <c r="X818" s="165"/>
      <c r="Y818" s="15"/>
      <c r="Z818" s="15"/>
      <c r="AA818" s="28"/>
      <c r="AB818" s="71"/>
      <c r="AC818" s="35"/>
      <c r="AD818" s="35"/>
      <c r="AE818" s="35"/>
      <c r="AF818" s="71"/>
      <c r="AG818" s="15"/>
      <c r="AH818" s="15"/>
      <c r="AI818" s="15"/>
      <c r="AJ818" s="71"/>
      <c r="AK818" s="173"/>
      <c r="AL818" s="219"/>
      <c r="AM818" s="15"/>
      <c r="AN818" s="15"/>
      <c r="AO818" s="15"/>
      <c r="AP818" s="165"/>
      <c r="AQ818" s="15"/>
      <c r="AR818" s="15"/>
      <c r="AS818" s="28"/>
      <c r="AT818" s="71"/>
      <c r="AU818" s="35"/>
      <c r="AV818" s="35"/>
      <c r="AW818" s="35"/>
      <c r="AX818" s="71"/>
      <c r="AY818" s="15"/>
      <c r="AZ818" s="15"/>
      <c r="BA818" s="28"/>
      <c r="BB818" s="71"/>
      <c r="BC818" s="173"/>
      <c r="BD818" s="220"/>
      <c r="BH818" s="221"/>
      <c r="BK818" s="50"/>
      <c r="BL818" s="115"/>
      <c r="BM818" s="43"/>
      <c r="BN818" s="43"/>
      <c r="BO818" s="43"/>
      <c r="BP818" s="115"/>
      <c r="BS818" s="50"/>
      <c r="BT818" s="115"/>
      <c r="BU818" s="222"/>
      <c r="BV818" s="223"/>
      <c r="BZ818" s="221"/>
      <c r="CC818" s="50"/>
      <c r="CD818" s="115"/>
      <c r="CE818" s="43"/>
      <c r="CF818" s="43"/>
      <c r="CG818" s="43"/>
      <c r="CH818" s="115"/>
      <c r="CK818" s="50"/>
      <c r="CL818" s="115"/>
      <c r="CM818" s="222"/>
      <c r="CN818" s="223"/>
      <c r="CR818" s="221"/>
      <c r="CU818" s="50"/>
      <c r="CV818" s="115"/>
      <c r="CW818" s="43"/>
      <c r="CX818" s="43"/>
      <c r="CY818" s="43"/>
      <c r="CZ818" s="115"/>
      <c r="DC818" s="50"/>
      <c r="DD818" s="115"/>
      <c r="DE818" s="222"/>
      <c r="DF818" s="223"/>
      <c r="DJ818" s="221"/>
      <c r="DM818" s="50"/>
      <c r="DN818" s="115"/>
      <c r="DO818" s="43"/>
      <c r="DP818" s="43"/>
      <c r="DQ818" s="43"/>
      <c r="DR818" s="115"/>
      <c r="DU818" s="50"/>
      <c r="DV818" s="115"/>
      <c r="DW818" s="222"/>
      <c r="DX818" s="223"/>
      <c r="EB818" s="221"/>
      <c r="EE818" s="50"/>
      <c r="EF818" s="115"/>
      <c r="EG818" s="43"/>
      <c r="EH818" s="43"/>
      <c r="EI818" s="43"/>
      <c r="EJ818" s="115"/>
      <c r="EM818" s="50"/>
      <c r="EN818" s="115"/>
      <c r="EO818" s="222"/>
      <c r="EP818" s="223"/>
      <c r="ET818" s="221"/>
      <c r="EW818" s="50"/>
      <c r="EX818" s="115"/>
      <c r="EY818" s="43"/>
      <c r="EZ818" s="43"/>
      <c r="FA818" s="43"/>
      <c r="FB818" s="115"/>
      <c r="FE818" s="50"/>
      <c r="FF818" s="115"/>
      <c r="FG818" s="222"/>
      <c r="FH818" s="223"/>
      <c r="FL818" s="221"/>
      <c r="FO818" s="50"/>
      <c r="FP818" s="115"/>
      <c r="FQ818" s="43"/>
      <c r="FR818" s="43"/>
      <c r="FS818" s="43"/>
      <c r="FT818" s="115"/>
      <c r="FW818" s="50"/>
      <c r="FX818" s="115"/>
      <c r="FY818" s="222"/>
      <c r="FZ818" s="223"/>
      <c r="GD818" s="221"/>
      <c r="GG818" s="50"/>
      <c r="GH818" s="115"/>
      <c r="GI818" s="43"/>
      <c r="GJ818" s="43"/>
      <c r="GK818" s="43"/>
      <c r="GL818" s="115"/>
      <c r="GO818" s="50"/>
      <c r="GP818" s="115"/>
      <c r="GQ818" s="222"/>
    </row>
    <row r="819">
      <c r="A819" s="218"/>
      <c r="B819" s="219"/>
      <c r="C819" s="15"/>
      <c r="D819" s="15"/>
      <c r="E819" s="15"/>
      <c r="F819" s="71"/>
      <c r="G819" s="15"/>
      <c r="H819" s="15"/>
      <c r="I819" s="28"/>
      <c r="J819" s="71"/>
      <c r="K819" s="35"/>
      <c r="L819" s="35"/>
      <c r="M819" s="35"/>
      <c r="N819" s="71"/>
      <c r="O819" s="15"/>
      <c r="P819" s="15"/>
      <c r="Q819" s="28"/>
      <c r="R819" s="71"/>
      <c r="S819" s="173"/>
      <c r="T819" s="219"/>
      <c r="U819" s="15"/>
      <c r="V819" s="15"/>
      <c r="W819" s="15"/>
      <c r="X819" s="165"/>
      <c r="Y819" s="15"/>
      <c r="Z819" s="15"/>
      <c r="AA819" s="28"/>
      <c r="AB819" s="71"/>
      <c r="AC819" s="35"/>
      <c r="AD819" s="35"/>
      <c r="AE819" s="35"/>
      <c r="AF819" s="71"/>
      <c r="AG819" s="15"/>
      <c r="AH819" s="15"/>
      <c r="AI819" s="15"/>
      <c r="AJ819" s="71"/>
      <c r="AK819" s="173"/>
      <c r="AL819" s="219"/>
      <c r="AM819" s="15"/>
      <c r="AN819" s="15"/>
      <c r="AO819" s="15"/>
      <c r="AP819" s="165"/>
      <c r="AQ819" s="15"/>
      <c r="AR819" s="15"/>
      <c r="AS819" s="28"/>
      <c r="AT819" s="71"/>
      <c r="AU819" s="35"/>
      <c r="AV819" s="35"/>
      <c r="AW819" s="35"/>
      <c r="AX819" s="71"/>
      <c r="AY819" s="15"/>
      <c r="AZ819" s="15"/>
      <c r="BA819" s="28"/>
      <c r="BB819" s="71"/>
      <c r="BC819" s="173"/>
      <c r="BD819" s="220"/>
      <c r="BH819" s="221"/>
      <c r="BK819" s="50"/>
      <c r="BL819" s="115"/>
      <c r="BM819" s="43"/>
      <c r="BN819" s="43"/>
      <c r="BO819" s="43"/>
      <c r="BP819" s="115"/>
      <c r="BS819" s="50"/>
      <c r="BT819" s="115"/>
      <c r="BU819" s="222"/>
      <c r="BV819" s="223"/>
      <c r="BZ819" s="221"/>
      <c r="CC819" s="50"/>
      <c r="CD819" s="115"/>
      <c r="CE819" s="43"/>
      <c r="CF819" s="43"/>
      <c r="CG819" s="43"/>
      <c r="CH819" s="115"/>
      <c r="CK819" s="50"/>
      <c r="CL819" s="115"/>
      <c r="CM819" s="222"/>
      <c r="CN819" s="223"/>
      <c r="CR819" s="221"/>
      <c r="CU819" s="50"/>
      <c r="CV819" s="115"/>
      <c r="CW819" s="43"/>
      <c r="CX819" s="43"/>
      <c r="CY819" s="43"/>
      <c r="CZ819" s="115"/>
      <c r="DC819" s="50"/>
      <c r="DD819" s="115"/>
      <c r="DE819" s="222"/>
      <c r="DF819" s="223"/>
      <c r="DJ819" s="221"/>
      <c r="DM819" s="50"/>
      <c r="DN819" s="115"/>
      <c r="DO819" s="43"/>
      <c r="DP819" s="43"/>
      <c r="DQ819" s="43"/>
      <c r="DR819" s="115"/>
      <c r="DU819" s="50"/>
      <c r="DV819" s="115"/>
      <c r="DW819" s="222"/>
      <c r="DX819" s="223"/>
      <c r="EB819" s="221"/>
      <c r="EE819" s="50"/>
      <c r="EF819" s="115"/>
      <c r="EG819" s="43"/>
      <c r="EH819" s="43"/>
      <c r="EI819" s="43"/>
      <c r="EJ819" s="115"/>
      <c r="EM819" s="50"/>
      <c r="EN819" s="115"/>
      <c r="EO819" s="222"/>
      <c r="EP819" s="223"/>
      <c r="ET819" s="221"/>
      <c r="EW819" s="50"/>
      <c r="EX819" s="115"/>
      <c r="EY819" s="43"/>
      <c r="EZ819" s="43"/>
      <c r="FA819" s="43"/>
      <c r="FB819" s="115"/>
      <c r="FE819" s="50"/>
      <c r="FF819" s="115"/>
      <c r="FG819" s="222"/>
      <c r="FH819" s="223"/>
      <c r="FL819" s="221"/>
      <c r="FO819" s="50"/>
      <c r="FP819" s="115"/>
      <c r="FQ819" s="43"/>
      <c r="FR819" s="43"/>
      <c r="FS819" s="43"/>
      <c r="FT819" s="115"/>
      <c r="FW819" s="50"/>
      <c r="FX819" s="115"/>
      <c r="FY819" s="222"/>
      <c r="FZ819" s="223"/>
      <c r="GD819" s="221"/>
      <c r="GG819" s="50"/>
      <c r="GH819" s="115"/>
      <c r="GI819" s="43"/>
      <c r="GJ819" s="43"/>
      <c r="GK819" s="43"/>
      <c r="GL819" s="115"/>
      <c r="GO819" s="50"/>
      <c r="GP819" s="115"/>
      <c r="GQ819" s="222"/>
    </row>
    <row r="820">
      <c r="A820" s="218"/>
      <c r="B820" s="219"/>
      <c r="C820" s="15"/>
      <c r="D820" s="15"/>
      <c r="E820" s="15"/>
      <c r="F820" s="71"/>
      <c r="G820" s="15"/>
      <c r="H820" s="15"/>
      <c r="I820" s="28"/>
      <c r="J820" s="71"/>
      <c r="K820" s="35"/>
      <c r="L820" s="35"/>
      <c r="M820" s="35"/>
      <c r="N820" s="71"/>
      <c r="O820" s="15"/>
      <c r="P820" s="15"/>
      <c r="Q820" s="28"/>
      <c r="R820" s="71"/>
      <c r="S820" s="173"/>
      <c r="T820" s="219"/>
      <c r="U820" s="15"/>
      <c r="V820" s="15"/>
      <c r="W820" s="15"/>
      <c r="X820" s="165"/>
      <c r="Y820" s="15"/>
      <c r="Z820" s="15"/>
      <c r="AA820" s="28"/>
      <c r="AB820" s="71"/>
      <c r="AC820" s="35"/>
      <c r="AD820" s="35"/>
      <c r="AE820" s="35"/>
      <c r="AF820" s="71"/>
      <c r="AG820" s="15"/>
      <c r="AH820" s="15"/>
      <c r="AI820" s="15"/>
      <c r="AJ820" s="71"/>
      <c r="AK820" s="173"/>
      <c r="AL820" s="219"/>
      <c r="AM820" s="15"/>
      <c r="AN820" s="15"/>
      <c r="AO820" s="15"/>
      <c r="AP820" s="165"/>
      <c r="AQ820" s="15"/>
      <c r="AR820" s="15"/>
      <c r="AS820" s="28"/>
      <c r="AT820" s="71"/>
      <c r="AU820" s="35"/>
      <c r="AV820" s="35"/>
      <c r="AW820" s="35"/>
      <c r="AX820" s="71"/>
      <c r="AY820" s="15"/>
      <c r="AZ820" s="15"/>
      <c r="BA820" s="28"/>
      <c r="BB820" s="71"/>
      <c r="BC820" s="173"/>
      <c r="BD820" s="220"/>
      <c r="BH820" s="221"/>
      <c r="BK820" s="50"/>
      <c r="BL820" s="115"/>
      <c r="BM820" s="43"/>
      <c r="BN820" s="43"/>
      <c r="BO820" s="43"/>
      <c r="BP820" s="115"/>
      <c r="BS820" s="50"/>
      <c r="BT820" s="115"/>
      <c r="BU820" s="222"/>
      <c r="BV820" s="223"/>
      <c r="BZ820" s="221"/>
      <c r="CC820" s="50"/>
      <c r="CD820" s="115"/>
      <c r="CE820" s="43"/>
      <c r="CF820" s="43"/>
      <c r="CG820" s="43"/>
      <c r="CH820" s="115"/>
      <c r="CK820" s="50"/>
      <c r="CL820" s="115"/>
      <c r="CM820" s="222"/>
      <c r="CN820" s="223"/>
      <c r="CR820" s="221"/>
      <c r="CU820" s="50"/>
      <c r="CV820" s="115"/>
      <c r="CW820" s="43"/>
      <c r="CX820" s="43"/>
      <c r="CY820" s="43"/>
      <c r="CZ820" s="115"/>
      <c r="DC820" s="50"/>
      <c r="DD820" s="115"/>
      <c r="DE820" s="222"/>
      <c r="DF820" s="223"/>
      <c r="DJ820" s="221"/>
      <c r="DM820" s="50"/>
      <c r="DN820" s="115"/>
      <c r="DO820" s="43"/>
      <c r="DP820" s="43"/>
      <c r="DQ820" s="43"/>
      <c r="DR820" s="115"/>
      <c r="DU820" s="50"/>
      <c r="DV820" s="115"/>
      <c r="DW820" s="222"/>
      <c r="DX820" s="223"/>
      <c r="EB820" s="221"/>
      <c r="EE820" s="50"/>
      <c r="EF820" s="115"/>
      <c r="EG820" s="43"/>
      <c r="EH820" s="43"/>
      <c r="EI820" s="43"/>
      <c r="EJ820" s="115"/>
      <c r="EM820" s="50"/>
      <c r="EN820" s="115"/>
      <c r="EO820" s="222"/>
      <c r="EP820" s="223"/>
      <c r="ET820" s="221"/>
      <c r="EW820" s="50"/>
      <c r="EX820" s="115"/>
      <c r="EY820" s="43"/>
      <c r="EZ820" s="43"/>
      <c r="FA820" s="43"/>
      <c r="FB820" s="115"/>
      <c r="FE820" s="50"/>
      <c r="FF820" s="115"/>
      <c r="FG820" s="222"/>
      <c r="FH820" s="223"/>
      <c r="FL820" s="221"/>
      <c r="FO820" s="50"/>
      <c r="FP820" s="115"/>
      <c r="FQ820" s="43"/>
      <c r="FR820" s="43"/>
      <c r="FS820" s="43"/>
      <c r="FT820" s="115"/>
      <c r="FW820" s="50"/>
      <c r="FX820" s="115"/>
      <c r="FY820" s="222"/>
      <c r="FZ820" s="223"/>
      <c r="GD820" s="221"/>
      <c r="GG820" s="50"/>
      <c r="GH820" s="115"/>
      <c r="GI820" s="43"/>
      <c r="GJ820" s="43"/>
      <c r="GK820" s="43"/>
      <c r="GL820" s="115"/>
      <c r="GO820" s="50"/>
      <c r="GP820" s="115"/>
      <c r="GQ820" s="222"/>
    </row>
    <row r="821">
      <c r="A821" s="218"/>
      <c r="B821" s="219"/>
      <c r="C821" s="15"/>
      <c r="D821" s="15"/>
      <c r="E821" s="15"/>
      <c r="F821" s="71"/>
      <c r="G821" s="15"/>
      <c r="H821" s="15"/>
      <c r="I821" s="28"/>
      <c r="J821" s="71"/>
      <c r="K821" s="35"/>
      <c r="L821" s="35"/>
      <c r="M821" s="35"/>
      <c r="N821" s="71"/>
      <c r="O821" s="15"/>
      <c r="P821" s="15"/>
      <c r="Q821" s="28"/>
      <c r="R821" s="71"/>
      <c r="S821" s="173"/>
      <c r="T821" s="219"/>
      <c r="U821" s="15"/>
      <c r="V821" s="15"/>
      <c r="W821" s="15"/>
      <c r="X821" s="165"/>
      <c r="Y821" s="15"/>
      <c r="Z821" s="15"/>
      <c r="AA821" s="28"/>
      <c r="AB821" s="71"/>
      <c r="AC821" s="35"/>
      <c r="AD821" s="35"/>
      <c r="AE821" s="35"/>
      <c r="AF821" s="71"/>
      <c r="AG821" s="15"/>
      <c r="AH821" s="15"/>
      <c r="AI821" s="15"/>
      <c r="AJ821" s="71"/>
      <c r="AK821" s="173"/>
      <c r="AL821" s="219"/>
      <c r="AM821" s="15"/>
      <c r="AN821" s="15"/>
      <c r="AO821" s="15"/>
      <c r="AP821" s="165"/>
      <c r="AQ821" s="15"/>
      <c r="AR821" s="15"/>
      <c r="AS821" s="28"/>
      <c r="AT821" s="71"/>
      <c r="AU821" s="35"/>
      <c r="AV821" s="35"/>
      <c r="AW821" s="35"/>
      <c r="AX821" s="71"/>
      <c r="AY821" s="15"/>
      <c r="AZ821" s="15"/>
      <c r="BA821" s="28"/>
      <c r="BB821" s="71"/>
      <c r="BC821" s="173"/>
      <c r="BD821" s="220"/>
      <c r="BH821" s="221"/>
      <c r="BK821" s="50"/>
      <c r="BL821" s="115"/>
      <c r="BM821" s="43"/>
      <c r="BN821" s="43"/>
      <c r="BO821" s="43"/>
      <c r="BP821" s="115"/>
      <c r="BS821" s="50"/>
      <c r="BT821" s="115"/>
      <c r="BU821" s="222"/>
      <c r="BV821" s="223"/>
      <c r="BZ821" s="221"/>
      <c r="CC821" s="50"/>
      <c r="CD821" s="115"/>
      <c r="CE821" s="43"/>
      <c r="CF821" s="43"/>
      <c r="CG821" s="43"/>
      <c r="CH821" s="115"/>
      <c r="CK821" s="50"/>
      <c r="CL821" s="115"/>
      <c r="CM821" s="222"/>
      <c r="CN821" s="223"/>
      <c r="CR821" s="221"/>
      <c r="CU821" s="50"/>
      <c r="CV821" s="115"/>
      <c r="CW821" s="43"/>
      <c r="CX821" s="43"/>
      <c r="CY821" s="43"/>
      <c r="CZ821" s="115"/>
      <c r="DC821" s="50"/>
      <c r="DD821" s="115"/>
      <c r="DE821" s="222"/>
      <c r="DF821" s="223"/>
      <c r="DJ821" s="221"/>
      <c r="DM821" s="50"/>
      <c r="DN821" s="115"/>
      <c r="DO821" s="43"/>
      <c r="DP821" s="43"/>
      <c r="DQ821" s="43"/>
      <c r="DR821" s="115"/>
      <c r="DU821" s="50"/>
      <c r="DV821" s="115"/>
      <c r="DW821" s="222"/>
      <c r="DX821" s="223"/>
      <c r="EB821" s="221"/>
      <c r="EE821" s="50"/>
      <c r="EF821" s="115"/>
      <c r="EG821" s="43"/>
      <c r="EH821" s="43"/>
      <c r="EI821" s="43"/>
      <c r="EJ821" s="115"/>
      <c r="EM821" s="50"/>
      <c r="EN821" s="115"/>
      <c r="EO821" s="222"/>
      <c r="EP821" s="223"/>
      <c r="ET821" s="221"/>
      <c r="EW821" s="50"/>
      <c r="EX821" s="115"/>
      <c r="EY821" s="43"/>
      <c r="EZ821" s="43"/>
      <c r="FA821" s="43"/>
      <c r="FB821" s="115"/>
      <c r="FE821" s="50"/>
      <c r="FF821" s="115"/>
      <c r="FG821" s="222"/>
      <c r="FH821" s="223"/>
      <c r="FL821" s="221"/>
      <c r="FO821" s="50"/>
      <c r="FP821" s="115"/>
      <c r="FQ821" s="43"/>
      <c r="FR821" s="43"/>
      <c r="FS821" s="43"/>
      <c r="FT821" s="115"/>
      <c r="FW821" s="50"/>
      <c r="FX821" s="115"/>
      <c r="FY821" s="222"/>
      <c r="FZ821" s="223"/>
      <c r="GD821" s="221"/>
      <c r="GG821" s="50"/>
      <c r="GH821" s="115"/>
      <c r="GI821" s="43"/>
      <c r="GJ821" s="43"/>
      <c r="GK821" s="43"/>
      <c r="GL821" s="115"/>
      <c r="GO821" s="50"/>
      <c r="GP821" s="115"/>
      <c r="GQ821" s="222"/>
    </row>
    <row r="822">
      <c r="A822" s="218"/>
      <c r="B822" s="219"/>
      <c r="C822" s="15"/>
      <c r="D822" s="15"/>
      <c r="E822" s="15"/>
      <c r="F822" s="71"/>
      <c r="G822" s="15"/>
      <c r="H822" s="15"/>
      <c r="I822" s="28"/>
      <c r="J822" s="71"/>
      <c r="K822" s="35"/>
      <c r="L822" s="35"/>
      <c r="M822" s="35"/>
      <c r="N822" s="71"/>
      <c r="O822" s="15"/>
      <c r="P822" s="15"/>
      <c r="Q822" s="28"/>
      <c r="R822" s="71"/>
      <c r="S822" s="173"/>
      <c r="T822" s="219"/>
      <c r="U822" s="15"/>
      <c r="V822" s="15"/>
      <c r="W822" s="15"/>
      <c r="X822" s="165"/>
      <c r="Y822" s="15"/>
      <c r="Z822" s="15"/>
      <c r="AA822" s="28"/>
      <c r="AB822" s="71"/>
      <c r="AC822" s="35"/>
      <c r="AD822" s="35"/>
      <c r="AE822" s="35"/>
      <c r="AF822" s="71"/>
      <c r="AG822" s="15"/>
      <c r="AH822" s="15"/>
      <c r="AI822" s="15"/>
      <c r="AJ822" s="71"/>
      <c r="AK822" s="173"/>
      <c r="AL822" s="219"/>
      <c r="AM822" s="15"/>
      <c r="AN822" s="15"/>
      <c r="AO822" s="15"/>
      <c r="AP822" s="165"/>
      <c r="AQ822" s="15"/>
      <c r="AR822" s="15"/>
      <c r="AS822" s="28"/>
      <c r="AT822" s="71"/>
      <c r="AU822" s="35"/>
      <c r="AV822" s="35"/>
      <c r="AW822" s="35"/>
      <c r="AX822" s="71"/>
      <c r="AY822" s="15"/>
      <c r="AZ822" s="15"/>
      <c r="BA822" s="28"/>
      <c r="BB822" s="71"/>
      <c r="BC822" s="173"/>
      <c r="BD822" s="220"/>
      <c r="BH822" s="221"/>
      <c r="BK822" s="50"/>
      <c r="BL822" s="115"/>
      <c r="BM822" s="43"/>
      <c r="BN822" s="43"/>
      <c r="BO822" s="43"/>
      <c r="BP822" s="115"/>
      <c r="BS822" s="50"/>
      <c r="BT822" s="115"/>
      <c r="BU822" s="222"/>
      <c r="BV822" s="223"/>
      <c r="BZ822" s="221"/>
      <c r="CC822" s="50"/>
      <c r="CD822" s="115"/>
      <c r="CE822" s="43"/>
      <c r="CF822" s="43"/>
      <c r="CG822" s="43"/>
      <c r="CH822" s="115"/>
      <c r="CK822" s="50"/>
      <c r="CL822" s="115"/>
      <c r="CM822" s="222"/>
      <c r="CN822" s="223"/>
      <c r="CR822" s="221"/>
      <c r="CU822" s="50"/>
      <c r="CV822" s="115"/>
      <c r="CW822" s="43"/>
      <c r="CX822" s="43"/>
      <c r="CY822" s="43"/>
      <c r="CZ822" s="115"/>
      <c r="DC822" s="50"/>
      <c r="DD822" s="115"/>
      <c r="DE822" s="222"/>
      <c r="DF822" s="223"/>
      <c r="DJ822" s="221"/>
      <c r="DM822" s="50"/>
      <c r="DN822" s="115"/>
      <c r="DO822" s="43"/>
      <c r="DP822" s="43"/>
      <c r="DQ822" s="43"/>
      <c r="DR822" s="115"/>
      <c r="DU822" s="50"/>
      <c r="DV822" s="115"/>
      <c r="DW822" s="222"/>
      <c r="DX822" s="223"/>
      <c r="EB822" s="221"/>
      <c r="EE822" s="50"/>
      <c r="EF822" s="115"/>
      <c r="EG822" s="43"/>
      <c r="EH822" s="43"/>
      <c r="EI822" s="43"/>
      <c r="EJ822" s="115"/>
      <c r="EM822" s="50"/>
      <c r="EN822" s="115"/>
      <c r="EO822" s="222"/>
      <c r="EP822" s="223"/>
      <c r="ET822" s="221"/>
      <c r="EW822" s="50"/>
      <c r="EX822" s="115"/>
      <c r="EY822" s="43"/>
      <c r="EZ822" s="43"/>
      <c r="FA822" s="43"/>
      <c r="FB822" s="115"/>
      <c r="FE822" s="50"/>
      <c r="FF822" s="115"/>
      <c r="FG822" s="222"/>
      <c r="FH822" s="223"/>
      <c r="FL822" s="221"/>
      <c r="FO822" s="50"/>
      <c r="FP822" s="115"/>
      <c r="FQ822" s="43"/>
      <c r="FR822" s="43"/>
      <c r="FS822" s="43"/>
      <c r="FT822" s="115"/>
      <c r="FW822" s="50"/>
      <c r="FX822" s="115"/>
      <c r="FY822" s="222"/>
      <c r="FZ822" s="223"/>
      <c r="GD822" s="221"/>
      <c r="GG822" s="50"/>
      <c r="GH822" s="115"/>
      <c r="GI822" s="43"/>
      <c r="GJ822" s="43"/>
      <c r="GK822" s="43"/>
      <c r="GL822" s="115"/>
      <c r="GO822" s="50"/>
      <c r="GP822" s="115"/>
      <c r="GQ822" s="222"/>
    </row>
    <row r="823">
      <c r="A823" s="218"/>
      <c r="B823" s="219"/>
      <c r="C823" s="15"/>
      <c r="D823" s="15"/>
      <c r="E823" s="15"/>
      <c r="F823" s="71"/>
      <c r="G823" s="15"/>
      <c r="H823" s="15"/>
      <c r="I823" s="28"/>
      <c r="J823" s="71"/>
      <c r="K823" s="35"/>
      <c r="L823" s="35"/>
      <c r="M823" s="35"/>
      <c r="N823" s="71"/>
      <c r="O823" s="15"/>
      <c r="P823" s="15"/>
      <c r="Q823" s="28"/>
      <c r="R823" s="71"/>
      <c r="S823" s="173"/>
      <c r="T823" s="219"/>
      <c r="U823" s="15"/>
      <c r="V823" s="15"/>
      <c r="W823" s="15"/>
      <c r="X823" s="165"/>
      <c r="Y823" s="15"/>
      <c r="Z823" s="15"/>
      <c r="AA823" s="28"/>
      <c r="AB823" s="71"/>
      <c r="AC823" s="35"/>
      <c r="AD823" s="35"/>
      <c r="AE823" s="35"/>
      <c r="AF823" s="71"/>
      <c r="AG823" s="15"/>
      <c r="AH823" s="15"/>
      <c r="AI823" s="15"/>
      <c r="AJ823" s="71"/>
      <c r="AK823" s="173"/>
      <c r="AL823" s="219"/>
      <c r="AM823" s="15"/>
      <c r="AN823" s="15"/>
      <c r="AO823" s="15"/>
      <c r="AP823" s="165"/>
      <c r="AQ823" s="15"/>
      <c r="AR823" s="15"/>
      <c r="AS823" s="28"/>
      <c r="AT823" s="71"/>
      <c r="AU823" s="35"/>
      <c r="AV823" s="35"/>
      <c r="AW823" s="35"/>
      <c r="AX823" s="71"/>
      <c r="AY823" s="15"/>
      <c r="AZ823" s="15"/>
      <c r="BA823" s="28"/>
      <c r="BB823" s="71"/>
      <c r="BC823" s="173"/>
      <c r="BD823" s="220"/>
      <c r="BH823" s="221"/>
      <c r="BK823" s="50"/>
      <c r="BL823" s="115"/>
      <c r="BM823" s="43"/>
      <c r="BN823" s="43"/>
      <c r="BO823" s="43"/>
      <c r="BP823" s="115"/>
      <c r="BS823" s="50"/>
      <c r="BT823" s="115"/>
      <c r="BU823" s="222"/>
      <c r="BV823" s="223"/>
      <c r="BZ823" s="221"/>
      <c r="CC823" s="50"/>
      <c r="CD823" s="115"/>
      <c r="CE823" s="43"/>
      <c r="CF823" s="43"/>
      <c r="CG823" s="43"/>
      <c r="CH823" s="115"/>
      <c r="CK823" s="50"/>
      <c r="CL823" s="115"/>
      <c r="CM823" s="222"/>
      <c r="CN823" s="223"/>
      <c r="CR823" s="221"/>
      <c r="CU823" s="50"/>
      <c r="CV823" s="115"/>
      <c r="CW823" s="43"/>
      <c r="CX823" s="43"/>
      <c r="CY823" s="43"/>
      <c r="CZ823" s="115"/>
      <c r="DC823" s="50"/>
      <c r="DD823" s="115"/>
      <c r="DE823" s="222"/>
      <c r="DF823" s="223"/>
      <c r="DJ823" s="221"/>
      <c r="DM823" s="50"/>
      <c r="DN823" s="115"/>
      <c r="DO823" s="43"/>
      <c r="DP823" s="43"/>
      <c r="DQ823" s="43"/>
      <c r="DR823" s="115"/>
      <c r="DU823" s="50"/>
      <c r="DV823" s="115"/>
      <c r="DW823" s="222"/>
      <c r="DX823" s="223"/>
      <c r="EB823" s="221"/>
      <c r="EE823" s="50"/>
      <c r="EF823" s="115"/>
      <c r="EG823" s="43"/>
      <c r="EH823" s="43"/>
      <c r="EI823" s="43"/>
      <c r="EJ823" s="115"/>
      <c r="EM823" s="50"/>
      <c r="EN823" s="115"/>
      <c r="EO823" s="222"/>
      <c r="EP823" s="223"/>
      <c r="ET823" s="221"/>
      <c r="EW823" s="50"/>
      <c r="EX823" s="115"/>
      <c r="EY823" s="43"/>
      <c r="EZ823" s="43"/>
      <c r="FA823" s="43"/>
      <c r="FB823" s="115"/>
      <c r="FE823" s="50"/>
      <c r="FF823" s="115"/>
      <c r="FG823" s="222"/>
      <c r="FH823" s="223"/>
      <c r="FL823" s="221"/>
      <c r="FO823" s="50"/>
      <c r="FP823" s="115"/>
      <c r="FQ823" s="43"/>
      <c r="FR823" s="43"/>
      <c r="FS823" s="43"/>
      <c r="FT823" s="115"/>
      <c r="FW823" s="50"/>
      <c r="FX823" s="115"/>
      <c r="FY823" s="222"/>
      <c r="FZ823" s="223"/>
      <c r="GD823" s="221"/>
      <c r="GG823" s="50"/>
      <c r="GH823" s="115"/>
      <c r="GI823" s="43"/>
      <c r="GJ823" s="43"/>
      <c r="GK823" s="43"/>
      <c r="GL823" s="115"/>
      <c r="GO823" s="50"/>
      <c r="GP823" s="115"/>
      <c r="GQ823" s="222"/>
    </row>
    <row r="824">
      <c r="A824" s="218"/>
      <c r="B824" s="219"/>
      <c r="C824" s="15"/>
      <c r="D824" s="15"/>
      <c r="E824" s="15"/>
      <c r="F824" s="71"/>
      <c r="G824" s="15"/>
      <c r="H824" s="15"/>
      <c r="I824" s="28"/>
      <c r="J824" s="71"/>
      <c r="K824" s="35"/>
      <c r="L824" s="35"/>
      <c r="M824" s="35"/>
      <c r="N824" s="71"/>
      <c r="O824" s="15"/>
      <c r="P824" s="15"/>
      <c r="Q824" s="28"/>
      <c r="R824" s="71"/>
      <c r="S824" s="173"/>
      <c r="T824" s="219"/>
      <c r="U824" s="15"/>
      <c r="V824" s="15"/>
      <c r="W824" s="15"/>
      <c r="X824" s="165"/>
      <c r="Y824" s="15"/>
      <c r="Z824" s="15"/>
      <c r="AA824" s="28"/>
      <c r="AB824" s="71"/>
      <c r="AC824" s="35"/>
      <c r="AD824" s="35"/>
      <c r="AE824" s="35"/>
      <c r="AF824" s="71"/>
      <c r="AG824" s="15"/>
      <c r="AH824" s="15"/>
      <c r="AI824" s="15"/>
      <c r="AJ824" s="71"/>
      <c r="AK824" s="173"/>
      <c r="AL824" s="219"/>
      <c r="AM824" s="15"/>
      <c r="AN824" s="15"/>
      <c r="AO824" s="15"/>
      <c r="AP824" s="165"/>
      <c r="AQ824" s="15"/>
      <c r="AR824" s="15"/>
      <c r="AS824" s="28"/>
      <c r="AT824" s="71"/>
      <c r="AU824" s="35"/>
      <c r="AV824" s="35"/>
      <c r="AW824" s="35"/>
      <c r="AX824" s="71"/>
      <c r="AY824" s="15"/>
      <c r="AZ824" s="15"/>
      <c r="BA824" s="28"/>
      <c r="BB824" s="71"/>
      <c r="BC824" s="173"/>
      <c r="BD824" s="220"/>
      <c r="BH824" s="221"/>
      <c r="BK824" s="50"/>
      <c r="BL824" s="115"/>
      <c r="BM824" s="43"/>
      <c r="BN824" s="43"/>
      <c r="BO824" s="43"/>
      <c r="BP824" s="115"/>
      <c r="BS824" s="50"/>
      <c r="BT824" s="115"/>
      <c r="BU824" s="222"/>
      <c r="BV824" s="223"/>
      <c r="BZ824" s="221"/>
      <c r="CC824" s="50"/>
      <c r="CD824" s="115"/>
      <c r="CE824" s="43"/>
      <c r="CF824" s="43"/>
      <c r="CG824" s="43"/>
      <c r="CH824" s="115"/>
      <c r="CK824" s="50"/>
      <c r="CL824" s="115"/>
      <c r="CM824" s="222"/>
      <c r="CN824" s="223"/>
      <c r="CR824" s="221"/>
      <c r="CU824" s="50"/>
      <c r="CV824" s="115"/>
      <c r="CW824" s="43"/>
      <c r="CX824" s="43"/>
      <c r="CY824" s="43"/>
      <c r="CZ824" s="115"/>
      <c r="DC824" s="50"/>
      <c r="DD824" s="115"/>
      <c r="DE824" s="222"/>
      <c r="DF824" s="223"/>
      <c r="DJ824" s="221"/>
      <c r="DM824" s="50"/>
      <c r="DN824" s="115"/>
      <c r="DO824" s="43"/>
      <c r="DP824" s="43"/>
      <c r="DQ824" s="43"/>
      <c r="DR824" s="115"/>
      <c r="DU824" s="50"/>
      <c r="DV824" s="115"/>
      <c r="DW824" s="222"/>
      <c r="DX824" s="223"/>
      <c r="EB824" s="221"/>
      <c r="EE824" s="50"/>
      <c r="EF824" s="115"/>
      <c r="EG824" s="43"/>
      <c r="EH824" s="43"/>
      <c r="EI824" s="43"/>
      <c r="EJ824" s="115"/>
      <c r="EM824" s="50"/>
      <c r="EN824" s="115"/>
      <c r="EO824" s="222"/>
      <c r="EP824" s="223"/>
      <c r="ET824" s="221"/>
      <c r="EW824" s="50"/>
      <c r="EX824" s="115"/>
      <c r="EY824" s="43"/>
      <c r="EZ824" s="43"/>
      <c r="FA824" s="43"/>
      <c r="FB824" s="115"/>
      <c r="FE824" s="50"/>
      <c r="FF824" s="115"/>
      <c r="FG824" s="222"/>
      <c r="FH824" s="223"/>
      <c r="FL824" s="221"/>
      <c r="FO824" s="50"/>
      <c r="FP824" s="115"/>
      <c r="FQ824" s="43"/>
      <c r="FR824" s="43"/>
      <c r="FS824" s="43"/>
      <c r="FT824" s="115"/>
      <c r="FW824" s="50"/>
      <c r="FX824" s="115"/>
      <c r="FY824" s="222"/>
      <c r="FZ824" s="223"/>
      <c r="GD824" s="221"/>
      <c r="GG824" s="50"/>
      <c r="GH824" s="115"/>
      <c r="GI824" s="43"/>
      <c r="GJ824" s="43"/>
      <c r="GK824" s="43"/>
      <c r="GL824" s="115"/>
      <c r="GO824" s="50"/>
      <c r="GP824" s="115"/>
      <c r="GQ824" s="222"/>
    </row>
    <row r="825">
      <c r="A825" s="218"/>
      <c r="B825" s="219"/>
      <c r="C825" s="15"/>
      <c r="D825" s="15"/>
      <c r="E825" s="15"/>
      <c r="F825" s="71"/>
      <c r="G825" s="15"/>
      <c r="H825" s="15"/>
      <c r="I825" s="28"/>
      <c r="J825" s="71"/>
      <c r="K825" s="35"/>
      <c r="L825" s="35"/>
      <c r="M825" s="35"/>
      <c r="N825" s="71"/>
      <c r="O825" s="15"/>
      <c r="P825" s="15"/>
      <c r="Q825" s="28"/>
      <c r="R825" s="71"/>
      <c r="S825" s="173"/>
      <c r="T825" s="219"/>
      <c r="U825" s="15"/>
      <c r="V825" s="15"/>
      <c r="W825" s="15"/>
      <c r="X825" s="165"/>
      <c r="Y825" s="15"/>
      <c r="Z825" s="15"/>
      <c r="AA825" s="28"/>
      <c r="AB825" s="71"/>
      <c r="AC825" s="35"/>
      <c r="AD825" s="35"/>
      <c r="AE825" s="35"/>
      <c r="AF825" s="71"/>
      <c r="AG825" s="15"/>
      <c r="AH825" s="15"/>
      <c r="AI825" s="15"/>
      <c r="AJ825" s="71"/>
      <c r="AK825" s="173"/>
      <c r="AL825" s="219"/>
      <c r="AM825" s="15"/>
      <c r="AN825" s="15"/>
      <c r="AO825" s="15"/>
      <c r="AP825" s="165"/>
      <c r="AQ825" s="15"/>
      <c r="AR825" s="15"/>
      <c r="AS825" s="28"/>
      <c r="AT825" s="71"/>
      <c r="AU825" s="35"/>
      <c r="AV825" s="35"/>
      <c r="AW825" s="35"/>
      <c r="AX825" s="71"/>
      <c r="AY825" s="15"/>
      <c r="AZ825" s="15"/>
      <c r="BA825" s="28"/>
      <c r="BB825" s="71"/>
      <c r="BC825" s="173"/>
      <c r="BD825" s="220"/>
      <c r="BH825" s="221"/>
      <c r="BK825" s="50"/>
      <c r="BL825" s="115"/>
      <c r="BM825" s="43"/>
      <c r="BN825" s="43"/>
      <c r="BO825" s="43"/>
      <c r="BP825" s="115"/>
      <c r="BS825" s="50"/>
      <c r="BT825" s="115"/>
      <c r="BU825" s="222"/>
      <c r="BV825" s="223"/>
      <c r="BZ825" s="221"/>
      <c r="CC825" s="50"/>
      <c r="CD825" s="115"/>
      <c r="CE825" s="43"/>
      <c r="CF825" s="43"/>
      <c r="CG825" s="43"/>
      <c r="CH825" s="115"/>
      <c r="CK825" s="50"/>
      <c r="CL825" s="115"/>
      <c r="CM825" s="222"/>
      <c r="CN825" s="223"/>
      <c r="CR825" s="221"/>
      <c r="CU825" s="50"/>
      <c r="CV825" s="115"/>
      <c r="CW825" s="43"/>
      <c r="CX825" s="43"/>
      <c r="CY825" s="43"/>
      <c r="CZ825" s="115"/>
      <c r="DC825" s="50"/>
      <c r="DD825" s="115"/>
      <c r="DE825" s="222"/>
      <c r="DF825" s="223"/>
      <c r="DJ825" s="221"/>
      <c r="DM825" s="50"/>
      <c r="DN825" s="115"/>
      <c r="DO825" s="43"/>
      <c r="DP825" s="43"/>
      <c r="DQ825" s="43"/>
      <c r="DR825" s="115"/>
      <c r="DU825" s="50"/>
      <c r="DV825" s="115"/>
      <c r="DW825" s="222"/>
      <c r="DX825" s="223"/>
      <c r="EB825" s="221"/>
      <c r="EE825" s="50"/>
      <c r="EF825" s="115"/>
      <c r="EG825" s="43"/>
      <c r="EH825" s="43"/>
      <c r="EI825" s="43"/>
      <c r="EJ825" s="115"/>
      <c r="EM825" s="50"/>
      <c r="EN825" s="115"/>
      <c r="EO825" s="222"/>
      <c r="EP825" s="223"/>
      <c r="ET825" s="221"/>
      <c r="EW825" s="50"/>
      <c r="EX825" s="115"/>
      <c r="EY825" s="43"/>
      <c r="EZ825" s="43"/>
      <c r="FA825" s="43"/>
      <c r="FB825" s="115"/>
      <c r="FE825" s="50"/>
      <c r="FF825" s="115"/>
      <c r="FG825" s="222"/>
      <c r="FH825" s="223"/>
      <c r="FL825" s="221"/>
      <c r="FO825" s="50"/>
      <c r="FP825" s="115"/>
      <c r="FQ825" s="43"/>
      <c r="FR825" s="43"/>
      <c r="FS825" s="43"/>
      <c r="FT825" s="115"/>
      <c r="FW825" s="50"/>
      <c r="FX825" s="115"/>
      <c r="FY825" s="222"/>
      <c r="FZ825" s="223"/>
      <c r="GD825" s="221"/>
      <c r="GG825" s="50"/>
      <c r="GH825" s="115"/>
      <c r="GI825" s="43"/>
      <c r="GJ825" s="43"/>
      <c r="GK825" s="43"/>
      <c r="GL825" s="115"/>
      <c r="GO825" s="50"/>
      <c r="GP825" s="115"/>
      <c r="GQ825" s="222"/>
    </row>
    <row r="826">
      <c r="A826" s="218"/>
      <c r="B826" s="219"/>
      <c r="C826" s="15"/>
      <c r="D826" s="15"/>
      <c r="E826" s="15"/>
      <c r="F826" s="71"/>
      <c r="G826" s="15"/>
      <c r="H826" s="15"/>
      <c r="I826" s="28"/>
      <c r="J826" s="71"/>
      <c r="K826" s="35"/>
      <c r="L826" s="35"/>
      <c r="M826" s="35"/>
      <c r="N826" s="71"/>
      <c r="O826" s="15"/>
      <c r="P826" s="15"/>
      <c r="Q826" s="28"/>
      <c r="R826" s="71"/>
      <c r="S826" s="173"/>
      <c r="T826" s="219"/>
      <c r="U826" s="15"/>
      <c r="V826" s="15"/>
      <c r="W826" s="15"/>
      <c r="X826" s="165"/>
      <c r="Y826" s="15"/>
      <c r="Z826" s="15"/>
      <c r="AA826" s="28"/>
      <c r="AB826" s="71"/>
      <c r="AC826" s="35"/>
      <c r="AD826" s="35"/>
      <c r="AE826" s="35"/>
      <c r="AF826" s="71"/>
      <c r="AG826" s="15"/>
      <c r="AH826" s="15"/>
      <c r="AI826" s="15"/>
      <c r="AJ826" s="71"/>
      <c r="AK826" s="173"/>
      <c r="AL826" s="219"/>
      <c r="AM826" s="15"/>
      <c r="AN826" s="15"/>
      <c r="AO826" s="15"/>
      <c r="AP826" s="165"/>
      <c r="AQ826" s="15"/>
      <c r="AR826" s="15"/>
      <c r="AS826" s="28"/>
      <c r="AT826" s="71"/>
      <c r="AU826" s="35"/>
      <c r="AV826" s="35"/>
      <c r="AW826" s="35"/>
      <c r="AX826" s="71"/>
      <c r="AY826" s="15"/>
      <c r="AZ826" s="15"/>
      <c r="BA826" s="28"/>
      <c r="BB826" s="71"/>
      <c r="BC826" s="173"/>
      <c r="BD826" s="220"/>
      <c r="BH826" s="221"/>
      <c r="BK826" s="50"/>
      <c r="BL826" s="115"/>
      <c r="BM826" s="43"/>
      <c r="BN826" s="43"/>
      <c r="BO826" s="43"/>
      <c r="BP826" s="115"/>
      <c r="BS826" s="50"/>
      <c r="BT826" s="115"/>
      <c r="BU826" s="222"/>
      <c r="BV826" s="223"/>
      <c r="BZ826" s="221"/>
      <c r="CC826" s="50"/>
      <c r="CD826" s="115"/>
      <c r="CE826" s="43"/>
      <c r="CF826" s="43"/>
      <c r="CG826" s="43"/>
      <c r="CH826" s="115"/>
      <c r="CK826" s="50"/>
      <c r="CL826" s="115"/>
      <c r="CM826" s="222"/>
      <c r="CN826" s="223"/>
      <c r="CR826" s="221"/>
      <c r="CU826" s="50"/>
      <c r="CV826" s="115"/>
      <c r="CW826" s="43"/>
      <c r="CX826" s="43"/>
      <c r="CY826" s="43"/>
      <c r="CZ826" s="115"/>
      <c r="DC826" s="50"/>
      <c r="DD826" s="115"/>
      <c r="DE826" s="222"/>
      <c r="DF826" s="223"/>
      <c r="DJ826" s="221"/>
      <c r="DM826" s="50"/>
      <c r="DN826" s="115"/>
      <c r="DO826" s="43"/>
      <c r="DP826" s="43"/>
      <c r="DQ826" s="43"/>
      <c r="DR826" s="115"/>
      <c r="DU826" s="50"/>
      <c r="DV826" s="115"/>
      <c r="DW826" s="222"/>
      <c r="DX826" s="223"/>
      <c r="EB826" s="221"/>
      <c r="EE826" s="50"/>
      <c r="EF826" s="115"/>
      <c r="EG826" s="43"/>
      <c r="EH826" s="43"/>
      <c r="EI826" s="43"/>
      <c r="EJ826" s="115"/>
      <c r="EM826" s="50"/>
      <c r="EN826" s="115"/>
      <c r="EO826" s="222"/>
      <c r="EP826" s="223"/>
      <c r="ET826" s="221"/>
      <c r="EW826" s="50"/>
      <c r="EX826" s="115"/>
      <c r="EY826" s="43"/>
      <c r="EZ826" s="43"/>
      <c r="FA826" s="43"/>
      <c r="FB826" s="115"/>
      <c r="FE826" s="50"/>
      <c r="FF826" s="115"/>
      <c r="FG826" s="222"/>
      <c r="FH826" s="223"/>
      <c r="FL826" s="221"/>
      <c r="FO826" s="50"/>
      <c r="FP826" s="115"/>
      <c r="FQ826" s="43"/>
      <c r="FR826" s="43"/>
      <c r="FS826" s="43"/>
      <c r="FT826" s="115"/>
      <c r="FW826" s="50"/>
      <c r="FX826" s="115"/>
      <c r="FY826" s="222"/>
      <c r="FZ826" s="223"/>
      <c r="GD826" s="221"/>
      <c r="GG826" s="50"/>
      <c r="GH826" s="115"/>
      <c r="GI826" s="43"/>
      <c r="GJ826" s="43"/>
      <c r="GK826" s="43"/>
      <c r="GL826" s="115"/>
      <c r="GO826" s="50"/>
      <c r="GP826" s="115"/>
      <c r="GQ826" s="222"/>
    </row>
    <row r="827">
      <c r="A827" s="218"/>
      <c r="B827" s="219"/>
      <c r="C827" s="15"/>
      <c r="D827" s="15"/>
      <c r="E827" s="15"/>
      <c r="F827" s="71"/>
      <c r="G827" s="15"/>
      <c r="H827" s="15"/>
      <c r="I827" s="28"/>
      <c r="J827" s="71"/>
      <c r="K827" s="35"/>
      <c r="L827" s="35"/>
      <c r="M827" s="35"/>
      <c r="N827" s="71"/>
      <c r="O827" s="15"/>
      <c r="P827" s="15"/>
      <c r="Q827" s="28"/>
      <c r="R827" s="71"/>
      <c r="S827" s="173"/>
      <c r="T827" s="219"/>
      <c r="U827" s="15"/>
      <c r="V827" s="15"/>
      <c r="W827" s="15"/>
      <c r="X827" s="165"/>
      <c r="Y827" s="15"/>
      <c r="Z827" s="15"/>
      <c r="AA827" s="28"/>
      <c r="AB827" s="71"/>
      <c r="AC827" s="35"/>
      <c r="AD827" s="35"/>
      <c r="AE827" s="35"/>
      <c r="AF827" s="71"/>
      <c r="AG827" s="15"/>
      <c r="AH827" s="15"/>
      <c r="AI827" s="15"/>
      <c r="AJ827" s="71"/>
      <c r="AK827" s="173"/>
      <c r="AL827" s="219"/>
      <c r="AM827" s="15"/>
      <c r="AN827" s="15"/>
      <c r="AO827" s="15"/>
      <c r="AP827" s="165"/>
      <c r="AQ827" s="15"/>
      <c r="AR827" s="15"/>
      <c r="AS827" s="28"/>
      <c r="AT827" s="71"/>
      <c r="AU827" s="35"/>
      <c r="AV827" s="35"/>
      <c r="AW827" s="35"/>
      <c r="AX827" s="71"/>
      <c r="AY827" s="15"/>
      <c r="AZ827" s="15"/>
      <c r="BA827" s="28"/>
      <c r="BB827" s="71"/>
      <c r="BC827" s="173"/>
      <c r="BD827" s="220"/>
      <c r="BH827" s="221"/>
      <c r="BK827" s="50"/>
      <c r="BL827" s="115"/>
      <c r="BM827" s="43"/>
      <c r="BN827" s="43"/>
      <c r="BO827" s="43"/>
      <c r="BP827" s="115"/>
      <c r="BS827" s="50"/>
      <c r="BT827" s="115"/>
      <c r="BU827" s="222"/>
      <c r="BV827" s="223"/>
      <c r="BZ827" s="221"/>
      <c r="CC827" s="50"/>
      <c r="CD827" s="115"/>
      <c r="CE827" s="43"/>
      <c r="CF827" s="43"/>
      <c r="CG827" s="43"/>
      <c r="CH827" s="115"/>
      <c r="CK827" s="50"/>
      <c r="CL827" s="115"/>
      <c r="CM827" s="222"/>
      <c r="CN827" s="223"/>
      <c r="CR827" s="221"/>
      <c r="CU827" s="50"/>
      <c r="CV827" s="115"/>
      <c r="CW827" s="43"/>
      <c r="CX827" s="43"/>
      <c r="CY827" s="43"/>
      <c r="CZ827" s="115"/>
      <c r="DC827" s="50"/>
      <c r="DD827" s="115"/>
      <c r="DE827" s="222"/>
      <c r="DF827" s="223"/>
      <c r="DJ827" s="221"/>
      <c r="DM827" s="50"/>
      <c r="DN827" s="115"/>
      <c r="DO827" s="43"/>
      <c r="DP827" s="43"/>
      <c r="DQ827" s="43"/>
      <c r="DR827" s="115"/>
      <c r="DU827" s="50"/>
      <c r="DV827" s="115"/>
      <c r="DW827" s="222"/>
      <c r="DX827" s="223"/>
      <c r="EB827" s="221"/>
      <c r="EE827" s="50"/>
      <c r="EF827" s="115"/>
      <c r="EG827" s="43"/>
      <c r="EH827" s="43"/>
      <c r="EI827" s="43"/>
      <c r="EJ827" s="115"/>
      <c r="EM827" s="50"/>
      <c r="EN827" s="115"/>
      <c r="EO827" s="222"/>
      <c r="EP827" s="223"/>
      <c r="ET827" s="221"/>
      <c r="EW827" s="50"/>
      <c r="EX827" s="115"/>
      <c r="EY827" s="43"/>
      <c r="EZ827" s="43"/>
      <c r="FA827" s="43"/>
      <c r="FB827" s="115"/>
      <c r="FE827" s="50"/>
      <c r="FF827" s="115"/>
      <c r="FG827" s="222"/>
      <c r="FH827" s="223"/>
      <c r="FL827" s="221"/>
      <c r="FO827" s="50"/>
      <c r="FP827" s="115"/>
      <c r="FQ827" s="43"/>
      <c r="FR827" s="43"/>
      <c r="FS827" s="43"/>
      <c r="FT827" s="115"/>
      <c r="FW827" s="50"/>
      <c r="FX827" s="115"/>
      <c r="FY827" s="222"/>
      <c r="FZ827" s="223"/>
      <c r="GD827" s="221"/>
      <c r="GG827" s="50"/>
      <c r="GH827" s="115"/>
      <c r="GI827" s="43"/>
      <c r="GJ827" s="43"/>
      <c r="GK827" s="43"/>
      <c r="GL827" s="115"/>
      <c r="GO827" s="50"/>
      <c r="GP827" s="115"/>
      <c r="GQ827" s="222"/>
    </row>
    <row r="828">
      <c r="A828" s="218"/>
      <c r="B828" s="219"/>
      <c r="C828" s="15"/>
      <c r="D828" s="15"/>
      <c r="E828" s="15"/>
      <c r="F828" s="71"/>
      <c r="G828" s="15"/>
      <c r="H828" s="15"/>
      <c r="I828" s="28"/>
      <c r="J828" s="71"/>
      <c r="K828" s="35"/>
      <c r="L828" s="35"/>
      <c r="M828" s="35"/>
      <c r="N828" s="71"/>
      <c r="O828" s="15"/>
      <c r="P828" s="15"/>
      <c r="Q828" s="28"/>
      <c r="R828" s="71"/>
      <c r="S828" s="173"/>
      <c r="T828" s="219"/>
      <c r="U828" s="15"/>
      <c r="V828" s="15"/>
      <c r="W828" s="15"/>
      <c r="X828" s="165"/>
      <c r="Y828" s="15"/>
      <c r="Z828" s="15"/>
      <c r="AA828" s="28"/>
      <c r="AB828" s="71"/>
      <c r="AC828" s="35"/>
      <c r="AD828" s="35"/>
      <c r="AE828" s="35"/>
      <c r="AF828" s="71"/>
      <c r="AG828" s="15"/>
      <c r="AH828" s="15"/>
      <c r="AI828" s="15"/>
      <c r="AJ828" s="71"/>
      <c r="AK828" s="173"/>
      <c r="AL828" s="219"/>
      <c r="AM828" s="15"/>
      <c r="AN828" s="15"/>
      <c r="AO828" s="15"/>
      <c r="AP828" s="165"/>
      <c r="AQ828" s="15"/>
      <c r="AR828" s="15"/>
      <c r="AS828" s="28"/>
      <c r="AT828" s="71"/>
      <c r="AU828" s="35"/>
      <c r="AV828" s="35"/>
      <c r="AW828" s="35"/>
      <c r="AX828" s="71"/>
      <c r="AY828" s="15"/>
      <c r="AZ828" s="15"/>
      <c r="BA828" s="28"/>
      <c r="BB828" s="71"/>
      <c r="BC828" s="173"/>
      <c r="BD828" s="220"/>
      <c r="BH828" s="221"/>
      <c r="BK828" s="50"/>
      <c r="BL828" s="115"/>
      <c r="BM828" s="43"/>
      <c r="BN828" s="43"/>
      <c r="BO828" s="43"/>
      <c r="BP828" s="115"/>
      <c r="BS828" s="50"/>
      <c r="BT828" s="115"/>
      <c r="BU828" s="222"/>
      <c r="BV828" s="223"/>
      <c r="BZ828" s="221"/>
      <c r="CC828" s="50"/>
      <c r="CD828" s="115"/>
      <c r="CE828" s="43"/>
      <c r="CF828" s="43"/>
      <c r="CG828" s="43"/>
      <c r="CH828" s="115"/>
      <c r="CK828" s="50"/>
      <c r="CL828" s="115"/>
      <c r="CM828" s="222"/>
      <c r="CN828" s="223"/>
      <c r="CR828" s="221"/>
      <c r="CU828" s="50"/>
      <c r="CV828" s="115"/>
      <c r="CW828" s="43"/>
      <c r="CX828" s="43"/>
      <c r="CY828" s="43"/>
      <c r="CZ828" s="115"/>
      <c r="DC828" s="50"/>
      <c r="DD828" s="115"/>
      <c r="DE828" s="222"/>
      <c r="DF828" s="223"/>
      <c r="DJ828" s="221"/>
      <c r="DM828" s="50"/>
      <c r="DN828" s="115"/>
      <c r="DO828" s="43"/>
      <c r="DP828" s="43"/>
      <c r="DQ828" s="43"/>
      <c r="DR828" s="115"/>
      <c r="DU828" s="50"/>
      <c r="DV828" s="115"/>
      <c r="DW828" s="222"/>
      <c r="DX828" s="223"/>
      <c r="EB828" s="221"/>
      <c r="EE828" s="50"/>
      <c r="EF828" s="115"/>
      <c r="EG828" s="43"/>
      <c r="EH828" s="43"/>
      <c r="EI828" s="43"/>
      <c r="EJ828" s="115"/>
      <c r="EM828" s="50"/>
      <c r="EN828" s="115"/>
      <c r="EO828" s="222"/>
      <c r="EP828" s="223"/>
      <c r="ET828" s="221"/>
      <c r="EW828" s="50"/>
      <c r="EX828" s="115"/>
      <c r="EY828" s="43"/>
      <c r="EZ828" s="43"/>
      <c r="FA828" s="43"/>
      <c r="FB828" s="115"/>
      <c r="FE828" s="50"/>
      <c r="FF828" s="115"/>
      <c r="FG828" s="222"/>
      <c r="FH828" s="223"/>
      <c r="FL828" s="221"/>
      <c r="FO828" s="50"/>
      <c r="FP828" s="115"/>
      <c r="FQ828" s="43"/>
      <c r="FR828" s="43"/>
      <c r="FS828" s="43"/>
      <c r="FT828" s="115"/>
      <c r="FW828" s="50"/>
      <c r="FX828" s="115"/>
      <c r="FY828" s="222"/>
      <c r="FZ828" s="223"/>
      <c r="GD828" s="221"/>
      <c r="GG828" s="50"/>
      <c r="GH828" s="115"/>
      <c r="GI828" s="43"/>
      <c r="GJ828" s="43"/>
      <c r="GK828" s="43"/>
      <c r="GL828" s="115"/>
      <c r="GO828" s="50"/>
      <c r="GP828" s="115"/>
      <c r="GQ828" s="222"/>
    </row>
    <row r="829">
      <c r="A829" s="218"/>
      <c r="B829" s="219"/>
      <c r="C829" s="15"/>
      <c r="D829" s="15"/>
      <c r="E829" s="15"/>
      <c r="F829" s="71"/>
      <c r="G829" s="15"/>
      <c r="H829" s="15"/>
      <c r="I829" s="28"/>
      <c r="J829" s="71"/>
      <c r="K829" s="35"/>
      <c r="L829" s="35"/>
      <c r="M829" s="35"/>
      <c r="N829" s="71"/>
      <c r="O829" s="15"/>
      <c r="P829" s="15"/>
      <c r="Q829" s="28"/>
      <c r="R829" s="71"/>
      <c r="S829" s="173"/>
      <c r="T829" s="219"/>
      <c r="U829" s="15"/>
      <c r="V829" s="15"/>
      <c r="W829" s="15"/>
      <c r="X829" s="165"/>
      <c r="Y829" s="15"/>
      <c r="Z829" s="15"/>
      <c r="AA829" s="28"/>
      <c r="AB829" s="71"/>
      <c r="AC829" s="35"/>
      <c r="AD829" s="35"/>
      <c r="AE829" s="35"/>
      <c r="AF829" s="71"/>
      <c r="AG829" s="15"/>
      <c r="AH829" s="15"/>
      <c r="AI829" s="15"/>
      <c r="AJ829" s="71"/>
      <c r="AK829" s="173"/>
      <c r="AL829" s="219"/>
      <c r="AM829" s="15"/>
      <c r="AN829" s="15"/>
      <c r="AO829" s="15"/>
      <c r="AP829" s="165"/>
      <c r="AQ829" s="15"/>
      <c r="AR829" s="15"/>
      <c r="AS829" s="28"/>
      <c r="AT829" s="71"/>
      <c r="AU829" s="35"/>
      <c r="AV829" s="35"/>
      <c r="AW829" s="35"/>
      <c r="AX829" s="71"/>
      <c r="AY829" s="15"/>
      <c r="AZ829" s="15"/>
      <c r="BA829" s="28"/>
      <c r="BB829" s="71"/>
      <c r="BC829" s="173"/>
      <c r="BD829" s="220"/>
      <c r="BH829" s="221"/>
      <c r="BK829" s="50"/>
      <c r="BL829" s="115"/>
      <c r="BM829" s="43"/>
      <c r="BN829" s="43"/>
      <c r="BO829" s="43"/>
      <c r="BP829" s="115"/>
      <c r="BS829" s="50"/>
      <c r="BT829" s="115"/>
      <c r="BU829" s="222"/>
      <c r="BV829" s="223"/>
      <c r="BZ829" s="221"/>
      <c r="CC829" s="50"/>
      <c r="CD829" s="115"/>
      <c r="CE829" s="43"/>
      <c r="CF829" s="43"/>
      <c r="CG829" s="43"/>
      <c r="CH829" s="115"/>
      <c r="CK829" s="50"/>
      <c r="CL829" s="115"/>
      <c r="CM829" s="222"/>
      <c r="CN829" s="223"/>
      <c r="CR829" s="221"/>
      <c r="CU829" s="50"/>
      <c r="CV829" s="115"/>
      <c r="CW829" s="43"/>
      <c r="CX829" s="43"/>
      <c r="CY829" s="43"/>
      <c r="CZ829" s="115"/>
      <c r="DC829" s="50"/>
      <c r="DD829" s="115"/>
      <c r="DE829" s="222"/>
      <c r="DF829" s="223"/>
      <c r="DJ829" s="221"/>
      <c r="DM829" s="50"/>
      <c r="DN829" s="115"/>
      <c r="DO829" s="43"/>
      <c r="DP829" s="43"/>
      <c r="DQ829" s="43"/>
      <c r="DR829" s="115"/>
      <c r="DU829" s="50"/>
      <c r="DV829" s="115"/>
      <c r="DW829" s="222"/>
      <c r="DX829" s="223"/>
      <c r="EB829" s="221"/>
      <c r="EE829" s="50"/>
      <c r="EF829" s="115"/>
      <c r="EG829" s="43"/>
      <c r="EH829" s="43"/>
      <c r="EI829" s="43"/>
      <c r="EJ829" s="115"/>
      <c r="EM829" s="50"/>
      <c r="EN829" s="115"/>
      <c r="EO829" s="222"/>
      <c r="EP829" s="223"/>
      <c r="ET829" s="221"/>
      <c r="EW829" s="50"/>
      <c r="EX829" s="115"/>
      <c r="EY829" s="43"/>
      <c r="EZ829" s="43"/>
      <c r="FA829" s="43"/>
      <c r="FB829" s="115"/>
      <c r="FE829" s="50"/>
      <c r="FF829" s="115"/>
      <c r="FG829" s="222"/>
      <c r="FH829" s="223"/>
      <c r="FL829" s="221"/>
      <c r="FO829" s="50"/>
      <c r="FP829" s="115"/>
      <c r="FQ829" s="43"/>
      <c r="FR829" s="43"/>
      <c r="FS829" s="43"/>
      <c r="FT829" s="115"/>
      <c r="FW829" s="50"/>
      <c r="FX829" s="115"/>
      <c r="FY829" s="222"/>
      <c r="FZ829" s="223"/>
      <c r="GD829" s="221"/>
      <c r="GG829" s="50"/>
      <c r="GH829" s="115"/>
      <c r="GI829" s="43"/>
      <c r="GJ829" s="43"/>
      <c r="GK829" s="43"/>
      <c r="GL829" s="115"/>
      <c r="GO829" s="50"/>
      <c r="GP829" s="115"/>
      <c r="GQ829" s="222"/>
    </row>
    <row r="830">
      <c r="A830" s="218"/>
      <c r="B830" s="219"/>
      <c r="C830" s="15"/>
      <c r="D830" s="15"/>
      <c r="E830" s="15"/>
      <c r="F830" s="71"/>
      <c r="G830" s="15"/>
      <c r="H830" s="15"/>
      <c r="I830" s="28"/>
      <c r="J830" s="71"/>
      <c r="K830" s="35"/>
      <c r="L830" s="35"/>
      <c r="M830" s="35"/>
      <c r="N830" s="71"/>
      <c r="O830" s="15"/>
      <c r="P830" s="15"/>
      <c r="Q830" s="28"/>
      <c r="R830" s="71"/>
      <c r="S830" s="173"/>
      <c r="T830" s="219"/>
      <c r="U830" s="15"/>
      <c r="V830" s="15"/>
      <c r="W830" s="15"/>
      <c r="X830" s="165"/>
      <c r="Y830" s="15"/>
      <c r="Z830" s="15"/>
      <c r="AA830" s="28"/>
      <c r="AB830" s="71"/>
      <c r="AC830" s="35"/>
      <c r="AD830" s="35"/>
      <c r="AE830" s="35"/>
      <c r="AF830" s="71"/>
      <c r="AG830" s="15"/>
      <c r="AH830" s="15"/>
      <c r="AI830" s="15"/>
      <c r="AJ830" s="71"/>
      <c r="AK830" s="173"/>
      <c r="AL830" s="219"/>
      <c r="AM830" s="15"/>
      <c r="AN830" s="15"/>
      <c r="AO830" s="15"/>
      <c r="AP830" s="165"/>
      <c r="AQ830" s="15"/>
      <c r="AR830" s="15"/>
      <c r="AS830" s="28"/>
      <c r="AT830" s="71"/>
      <c r="AU830" s="35"/>
      <c r="AV830" s="35"/>
      <c r="AW830" s="35"/>
      <c r="AX830" s="71"/>
      <c r="AY830" s="15"/>
      <c r="AZ830" s="15"/>
      <c r="BA830" s="28"/>
      <c r="BB830" s="71"/>
      <c r="BC830" s="173"/>
      <c r="BD830" s="220"/>
      <c r="BH830" s="221"/>
      <c r="BK830" s="50"/>
      <c r="BL830" s="115"/>
      <c r="BM830" s="43"/>
      <c r="BN830" s="43"/>
      <c r="BO830" s="43"/>
      <c r="BP830" s="115"/>
      <c r="BS830" s="50"/>
      <c r="BT830" s="115"/>
      <c r="BU830" s="222"/>
      <c r="BV830" s="223"/>
      <c r="BZ830" s="221"/>
      <c r="CC830" s="50"/>
      <c r="CD830" s="115"/>
      <c r="CE830" s="43"/>
      <c r="CF830" s="43"/>
      <c r="CG830" s="43"/>
      <c r="CH830" s="115"/>
      <c r="CK830" s="50"/>
      <c r="CL830" s="115"/>
      <c r="CM830" s="222"/>
      <c r="CN830" s="223"/>
      <c r="CR830" s="221"/>
      <c r="CU830" s="50"/>
      <c r="CV830" s="115"/>
      <c r="CW830" s="43"/>
      <c r="CX830" s="43"/>
      <c r="CY830" s="43"/>
      <c r="CZ830" s="115"/>
      <c r="DC830" s="50"/>
      <c r="DD830" s="115"/>
      <c r="DE830" s="222"/>
      <c r="DF830" s="223"/>
      <c r="DJ830" s="221"/>
      <c r="DM830" s="50"/>
      <c r="DN830" s="115"/>
      <c r="DO830" s="43"/>
      <c r="DP830" s="43"/>
      <c r="DQ830" s="43"/>
      <c r="DR830" s="115"/>
      <c r="DU830" s="50"/>
      <c r="DV830" s="115"/>
      <c r="DW830" s="222"/>
      <c r="DX830" s="223"/>
      <c r="EB830" s="221"/>
      <c r="EE830" s="50"/>
      <c r="EF830" s="115"/>
      <c r="EG830" s="43"/>
      <c r="EH830" s="43"/>
      <c r="EI830" s="43"/>
      <c r="EJ830" s="115"/>
      <c r="EM830" s="50"/>
      <c r="EN830" s="115"/>
      <c r="EO830" s="222"/>
      <c r="EP830" s="223"/>
      <c r="ET830" s="221"/>
      <c r="EW830" s="50"/>
      <c r="EX830" s="115"/>
      <c r="EY830" s="43"/>
      <c r="EZ830" s="43"/>
      <c r="FA830" s="43"/>
      <c r="FB830" s="115"/>
      <c r="FE830" s="50"/>
      <c r="FF830" s="115"/>
      <c r="FG830" s="222"/>
      <c r="FH830" s="223"/>
      <c r="FL830" s="221"/>
      <c r="FO830" s="50"/>
      <c r="FP830" s="115"/>
      <c r="FQ830" s="43"/>
      <c r="FR830" s="43"/>
      <c r="FS830" s="43"/>
      <c r="FT830" s="115"/>
      <c r="FW830" s="50"/>
      <c r="FX830" s="115"/>
      <c r="FY830" s="222"/>
      <c r="FZ830" s="223"/>
      <c r="GD830" s="221"/>
      <c r="GG830" s="50"/>
      <c r="GH830" s="115"/>
      <c r="GI830" s="43"/>
      <c r="GJ830" s="43"/>
      <c r="GK830" s="43"/>
      <c r="GL830" s="115"/>
      <c r="GO830" s="50"/>
      <c r="GP830" s="115"/>
      <c r="GQ830" s="222"/>
    </row>
    <row r="831">
      <c r="A831" s="218"/>
      <c r="B831" s="219"/>
      <c r="C831" s="15"/>
      <c r="D831" s="15"/>
      <c r="E831" s="15"/>
      <c r="F831" s="71"/>
      <c r="G831" s="15"/>
      <c r="H831" s="15"/>
      <c r="I831" s="28"/>
      <c r="J831" s="71"/>
      <c r="K831" s="35"/>
      <c r="L831" s="35"/>
      <c r="M831" s="35"/>
      <c r="N831" s="71"/>
      <c r="O831" s="15"/>
      <c r="P831" s="15"/>
      <c r="Q831" s="28"/>
      <c r="R831" s="71"/>
      <c r="S831" s="173"/>
      <c r="T831" s="219"/>
      <c r="U831" s="15"/>
      <c r="V831" s="15"/>
      <c r="W831" s="15"/>
      <c r="X831" s="165"/>
      <c r="Y831" s="15"/>
      <c r="Z831" s="15"/>
      <c r="AA831" s="28"/>
      <c r="AB831" s="71"/>
      <c r="AC831" s="35"/>
      <c r="AD831" s="35"/>
      <c r="AE831" s="35"/>
      <c r="AF831" s="71"/>
      <c r="AG831" s="15"/>
      <c r="AH831" s="15"/>
      <c r="AI831" s="15"/>
      <c r="AJ831" s="71"/>
      <c r="AK831" s="173"/>
      <c r="AL831" s="219"/>
      <c r="AM831" s="15"/>
      <c r="AN831" s="15"/>
      <c r="AO831" s="15"/>
      <c r="AP831" s="165"/>
      <c r="AQ831" s="15"/>
      <c r="AR831" s="15"/>
      <c r="AS831" s="28"/>
      <c r="AT831" s="71"/>
      <c r="AU831" s="35"/>
      <c r="AV831" s="35"/>
      <c r="AW831" s="35"/>
      <c r="AX831" s="71"/>
      <c r="AY831" s="15"/>
      <c r="AZ831" s="15"/>
      <c r="BA831" s="28"/>
      <c r="BB831" s="71"/>
      <c r="BC831" s="173"/>
      <c r="BD831" s="220"/>
      <c r="BH831" s="221"/>
      <c r="BK831" s="50"/>
      <c r="BL831" s="115"/>
      <c r="BM831" s="43"/>
      <c r="BN831" s="43"/>
      <c r="BO831" s="43"/>
      <c r="BP831" s="115"/>
      <c r="BS831" s="50"/>
      <c r="BT831" s="115"/>
      <c r="BU831" s="222"/>
      <c r="BV831" s="223"/>
      <c r="BZ831" s="221"/>
      <c r="CC831" s="50"/>
      <c r="CD831" s="115"/>
      <c r="CE831" s="43"/>
      <c r="CF831" s="43"/>
      <c r="CG831" s="43"/>
      <c r="CH831" s="115"/>
      <c r="CK831" s="50"/>
      <c r="CL831" s="115"/>
      <c r="CM831" s="222"/>
      <c r="CN831" s="223"/>
      <c r="CR831" s="221"/>
      <c r="CU831" s="50"/>
      <c r="CV831" s="115"/>
      <c r="CW831" s="43"/>
      <c r="CX831" s="43"/>
      <c r="CY831" s="43"/>
      <c r="CZ831" s="115"/>
      <c r="DC831" s="50"/>
      <c r="DD831" s="115"/>
      <c r="DE831" s="222"/>
      <c r="DF831" s="223"/>
      <c r="DJ831" s="221"/>
      <c r="DM831" s="50"/>
      <c r="DN831" s="115"/>
      <c r="DO831" s="43"/>
      <c r="DP831" s="43"/>
      <c r="DQ831" s="43"/>
      <c r="DR831" s="115"/>
      <c r="DU831" s="50"/>
      <c r="DV831" s="115"/>
      <c r="DW831" s="222"/>
      <c r="DX831" s="223"/>
      <c r="EB831" s="221"/>
      <c r="EE831" s="50"/>
      <c r="EF831" s="115"/>
      <c r="EG831" s="43"/>
      <c r="EH831" s="43"/>
      <c r="EI831" s="43"/>
      <c r="EJ831" s="115"/>
      <c r="EM831" s="50"/>
      <c r="EN831" s="115"/>
      <c r="EO831" s="222"/>
      <c r="EP831" s="223"/>
      <c r="ET831" s="221"/>
      <c r="EW831" s="50"/>
      <c r="EX831" s="115"/>
      <c r="EY831" s="43"/>
      <c r="EZ831" s="43"/>
      <c r="FA831" s="43"/>
      <c r="FB831" s="115"/>
      <c r="FE831" s="50"/>
      <c r="FF831" s="115"/>
      <c r="FG831" s="222"/>
      <c r="FH831" s="223"/>
      <c r="FL831" s="221"/>
      <c r="FO831" s="50"/>
      <c r="FP831" s="115"/>
      <c r="FQ831" s="43"/>
      <c r="FR831" s="43"/>
      <c r="FS831" s="43"/>
      <c r="FT831" s="115"/>
      <c r="FW831" s="50"/>
      <c r="FX831" s="115"/>
      <c r="FY831" s="222"/>
      <c r="FZ831" s="223"/>
      <c r="GD831" s="221"/>
      <c r="GG831" s="50"/>
      <c r="GH831" s="115"/>
      <c r="GI831" s="43"/>
      <c r="GJ831" s="43"/>
      <c r="GK831" s="43"/>
      <c r="GL831" s="115"/>
      <c r="GO831" s="50"/>
      <c r="GP831" s="115"/>
      <c r="GQ831" s="222"/>
    </row>
    <row r="832">
      <c r="A832" s="218"/>
      <c r="B832" s="219"/>
      <c r="C832" s="15"/>
      <c r="D832" s="15"/>
      <c r="E832" s="15"/>
      <c r="F832" s="71"/>
      <c r="G832" s="15"/>
      <c r="H832" s="15"/>
      <c r="I832" s="28"/>
      <c r="J832" s="71"/>
      <c r="K832" s="35"/>
      <c r="L832" s="35"/>
      <c r="M832" s="35"/>
      <c r="N832" s="71"/>
      <c r="O832" s="15"/>
      <c r="P832" s="15"/>
      <c r="Q832" s="28"/>
      <c r="R832" s="71"/>
      <c r="S832" s="173"/>
      <c r="T832" s="219"/>
      <c r="U832" s="15"/>
      <c r="V832" s="15"/>
      <c r="W832" s="15"/>
      <c r="X832" s="165"/>
      <c r="Y832" s="15"/>
      <c r="Z832" s="15"/>
      <c r="AA832" s="28"/>
      <c r="AB832" s="71"/>
      <c r="AC832" s="35"/>
      <c r="AD832" s="35"/>
      <c r="AE832" s="35"/>
      <c r="AF832" s="71"/>
      <c r="AG832" s="15"/>
      <c r="AH832" s="15"/>
      <c r="AI832" s="15"/>
      <c r="AJ832" s="71"/>
      <c r="AK832" s="173"/>
      <c r="AL832" s="219"/>
      <c r="AM832" s="15"/>
      <c r="AN832" s="15"/>
      <c r="AO832" s="15"/>
      <c r="AP832" s="165"/>
      <c r="AQ832" s="15"/>
      <c r="AR832" s="15"/>
      <c r="AS832" s="28"/>
      <c r="AT832" s="71"/>
      <c r="AU832" s="35"/>
      <c r="AV832" s="35"/>
      <c r="AW832" s="35"/>
      <c r="AX832" s="71"/>
      <c r="AY832" s="15"/>
      <c r="AZ832" s="15"/>
      <c r="BA832" s="28"/>
      <c r="BB832" s="71"/>
      <c r="BC832" s="173"/>
      <c r="BD832" s="220"/>
      <c r="BH832" s="221"/>
      <c r="BK832" s="50"/>
      <c r="BL832" s="115"/>
      <c r="BM832" s="43"/>
      <c r="BN832" s="43"/>
      <c r="BO832" s="43"/>
      <c r="BP832" s="115"/>
      <c r="BS832" s="50"/>
      <c r="BT832" s="115"/>
      <c r="BU832" s="222"/>
      <c r="BV832" s="223"/>
      <c r="BZ832" s="221"/>
      <c r="CC832" s="50"/>
      <c r="CD832" s="115"/>
      <c r="CE832" s="43"/>
      <c r="CF832" s="43"/>
      <c r="CG832" s="43"/>
      <c r="CH832" s="115"/>
      <c r="CK832" s="50"/>
      <c r="CL832" s="115"/>
      <c r="CM832" s="222"/>
      <c r="CN832" s="223"/>
      <c r="CR832" s="221"/>
      <c r="CU832" s="50"/>
      <c r="CV832" s="115"/>
      <c r="CW832" s="43"/>
      <c r="CX832" s="43"/>
      <c r="CY832" s="43"/>
      <c r="CZ832" s="115"/>
      <c r="DC832" s="50"/>
      <c r="DD832" s="115"/>
      <c r="DE832" s="222"/>
      <c r="DF832" s="223"/>
      <c r="DJ832" s="221"/>
      <c r="DM832" s="50"/>
      <c r="DN832" s="115"/>
      <c r="DO832" s="43"/>
      <c r="DP832" s="43"/>
      <c r="DQ832" s="43"/>
      <c r="DR832" s="115"/>
      <c r="DU832" s="50"/>
      <c r="DV832" s="115"/>
      <c r="DW832" s="222"/>
      <c r="DX832" s="223"/>
      <c r="EB832" s="221"/>
      <c r="EE832" s="50"/>
      <c r="EF832" s="115"/>
      <c r="EG832" s="43"/>
      <c r="EH832" s="43"/>
      <c r="EI832" s="43"/>
      <c r="EJ832" s="115"/>
      <c r="EM832" s="50"/>
      <c r="EN832" s="115"/>
      <c r="EO832" s="222"/>
      <c r="EP832" s="223"/>
      <c r="ET832" s="221"/>
      <c r="EW832" s="50"/>
      <c r="EX832" s="115"/>
      <c r="EY832" s="43"/>
      <c r="EZ832" s="43"/>
      <c r="FA832" s="43"/>
      <c r="FB832" s="115"/>
      <c r="FE832" s="50"/>
      <c r="FF832" s="115"/>
      <c r="FG832" s="222"/>
      <c r="FH832" s="223"/>
      <c r="FL832" s="221"/>
      <c r="FO832" s="50"/>
      <c r="FP832" s="115"/>
      <c r="FQ832" s="43"/>
      <c r="FR832" s="43"/>
      <c r="FS832" s="43"/>
      <c r="FT832" s="115"/>
      <c r="FW832" s="50"/>
      <c r="FX832" s="115"/>
      <c r="FY832" s="222"/>
      <c r="FZ832" s="223"/>
      <c r="GD832" s="221"/>
      <c r="GG832" s="50"/>
      <c r="GH832" s="115"/>
      <c r="GI832" s="43"/>
      <c r="GJ832" s="43"/>
      <c r="GK832" s="43"/>
      <c r="GL832" s="115"/>
      <c r="GO832" s="50"/>
      <c r="GP832" s="115"/>
      <c r="GQ832" s="222"/>
    </row>
    <row r="833">
      <c r="A833" s="218"/>
      <c r="B833" s="219"/>
      <c r="C833" s="15"/>
      <c r="D833" s="15"/>
      <c r="E833" s="15"/>
      <c r="F833" s="71"/>
      <c r="G833" s="15"/>
      <c r="H833" s="15"/>
      <c r="I833" s="28"/>
      <c r="J833" s="71"/>
      <c r="K833" s="35"/>
      <c r="L833" s="35"/>
      <c r="M833" s="35"/>
      <c r="N833" s="71"/>
      <c r="O833" s="15"/>
      <c r="P833" s="15"/>
      <c r="Q833" s="28"/>
      <c r="R833" s="71"/>
      <c r="S833" s="173"/>
      <c r="T833" s="219"/>
      <c r="U833" s="15"/>
      <c r="V833" s="15"/>
      <c r="W833" s="15"/>
      <c r="X833" s="165"/>
      <c r="Y833" s="15"/>
      <c r="Z833" s="15"/>
      <c r="AA833" s="28"/>
      <c r="AB833" s="71"/>
      <c r="AC833" s="35"/>
      <c r="AD833" s="35"/>
      <c r="AE833" s="35"/>
      <c r="AF833" s="71"/>
      <c r="AG833" s="15"/>
      <c r="AH833" s="15"/>
      <c r="AI833" s="15"/>
      <c r="AJ833" s="71"/>
      <c r="AK833" s="173"/>
      <c r="AL833" s="219"/>
      <c r="AM833" s="15"/>
      <c r="AN833" s="15"/>
      <c r="AO833" s="15"/>
      <c r="AP833" s="165"/>
      <c r="AQ833" s="15"/>
      <c r="AR833" s="15"/>
      <c r="AS833" s="28"/>
      <c r="AT833" s="71"/>
      <c r="AU833" s="35"/>
      <c r="AV833" s="35"/>
      <c r="AW833" s="35"/>
      <c r="AX833" s="71"/>
      <c r="AY833" s="15"/>
      <c r="AZ833" s="15"/>
      <c r="BA833" s="28"/>
      <c r="BB833" s="71"/>
      <c r="BC833" s="173"/>
      <c r="BD833" s="220"/>
      <c r="BH833" s="221"/>
      <c r="BK833" s="50"/>
      <c r="BL833" s="115"/>
      <c r="BM833" s="43"/>
      <c r="BN833" s="43"/>
      <c r="BO833" s="43"/>
      <c r="BP833" s="115"/>
      <c r="BS833" s="50"/>
      <c r="BT833" s="115"/>
      <c r="BU833" s="222"/>
      <c r="BV833" s="223"/>
      <c r="BZ833" s="221"/>
      <c r="CC833" s="50"/>
      <c r="CD833" s="115"/>
      <c r="CE833" s="43"/>
      <c r="CF833" s="43"/>
      <c r="CG833" s="43"/>
      <c r="CH833" s="115"/>
      <c r="CK833" s="50"/>
      <c r="CL833" s="115"/>
      <c r="CM833" s="222"/>
      <c r="CN833" s="223"/>
      <c r="CR833" s="221"/>
      <c r="CU833" s="50"/>
      <c r="CV833" s="115"/>
      <c r="CW833" s="43"/>
      <c r="CX833" s="43"/>
      <c r="CY833" s="43"/>
      <c r="CZ833" s="115"/>
      <c r="DC833" s="50"/>
      <c r="DD833" s="115"/>
      <c r="DE833" s="222"/>
      <c r="DF833" s="223"/>
      <c r="DJ833" s="221"/>
      <c r="DM833" s="50"/>
      <c r="DN833" s="115"/>
      <c r="DO833" s="43"/>
      <c r="DP833" s="43"/>
      <c r="DQ833" s="43"/>
      <c r="DR833" s="115"/>
      <c r="DU833" s="50"/>
      <c r="DV833" s="115"/>
      <c r="DW833" s="222"/>
      <c r="DX833" s="223"/>
      <c r="EB833" s="221"/>
      <c r="EE833" s="50"/>
      <c r="EF833" s="115"/>
      <c r="EG833" s="43"/>
      <c r="EH833" s="43"/>
      <c r="EI833" s="43"/>
      <c r="EJ833" s="115"/>
      <c r="EM833" s="50"/>
      <c r="EN833" s="115"/>
      <c r="EO833" s="222"/>
      <c r="EP833" s="223"/>
      <c r="ET833" s="221"/>
      <c r="EW833" s="50"/>
      <c r="EX833" s="115"/>
      <c r="EY833" s="43"/>
      <c r="EZ833" s="43"/>
      <c r="FA833" s="43"/>
      <c r="FB833" s="115"/>
      <c r="FE833" s="50"/>
      <c r="FF833" s="115"/>
      <c r="FG833" s="222"/>
      <c r="FH833" s="223"/>
      <c r="FL833" s="221"/>
      <c r="FO833" s="50"/>
      <c r="FP833" s="115"/>
      <c r="FQ833" s="43"/>
      <c r="FR833" s="43"/>
      <c r="FS833" s="43"/>
      <c r="FT833" s="115"/>
      <c r="FW833" s="50"/>
      <c r="FX833" s="115"/>
      <c r="FY833" s="222"/>
      <c r="FZ833" s="223"/>
      <c r="GD833" s="221"/>
      <c r="GG833" s="50"/>
      <c r="GH833" s="115"/>
      <c r="GI833" s="43"/>
      <c r="GJ833" s="43"/>
      <c r="GK833" s="43"/>
      <c r="GL833" s="115"/>
      <c r="GO833" s="50"/>
      <c r="GP833" s="115"/>
      <c r="GQ833" s="222"/>
    </row>
    <row r="834">
      <c r="A834" s="218"/>
      <c r="B834" s="219"/>
      <c r="C834" s="15"/>
      <c r="D834" s="15"/>
      <c r="E834" s="15"/>
      <c r="F834" s="71"/>
      <c r="G834" s="15"/>
      <c r="H834" s="15"/>
      <c r="I834" s="28"/>
      <c r="J834" s="71"/>
      <c r="K834" s="35"/>
      <c r="L834" s="35"/>
      <c r="M834" s="35"/>
      <c r="N834" s="71"/>
      <c r="O834" s="15"/>
      <c r="P834" s="15"/>
      <c r="Q834" s="28"/>
      <c r="R834" s="71"/>
      <c r="S834" s="173"/>
      <c r="T834" s="219"/>
      <c r="U834" s="15"/>
      <c r="V834" s="15"/>
      <c r="W834" s="15"/>
      <c r="X834" s="165"/>
      <c r="Y834" s="15"/>
      <c r="Z834" s="15"/>
      <c r="AA834" s="28"/>
      <c r="AB834" s="71"/>
      <c r="AC834" s="35"/>
      <c r="AD834" s="35"/>
      <c r="AE834" s="35"/>
      <c r="AF834" s="71"/>
      <c r="AG834" s="15"/>
      <c r="AH834" s="15"/>
      <c r="AI834" s="15"/>
      <c r="AJ834" s="71"/>
      <c r="AK834" s="173"/>
      <c r="AL834" s="219"/>
      <c r="AM834" s="15"/>
      <c r="AN834" s="15"/>
      <c r="AO834" s="15"/>
      <c r="AP834" s="165"/>
      <c r="AQ834" s="15"/>
      <c r="AR834" s="15"/>
      <c r="AS834" s="28"/>
      <c r="AT834" s="71"/>
      <c r="AU834" s="35"/>
      <c r="AV834" s="35"/>
      <c r="AW834" s="35"/>
      <c r="AX834" s="71"/>
      <c r="AY834" s="15"/>
      <c r="AZ834" s="15"/>
      <c r="BA834" s="28"/>
      <c r="BB834" s="71"/>
      <c r="BC834" s="173"/>
      <c r="BD834" s="220"/>
      <c r="BH834" s="221"/>
      <c r="BK834" s="50"/>
      <c r="BL834" s="115"/>
      <c r="BM834" s="43"/>
      <c r="BN834" s="43"/>
      <c r="BO834" s="43"/>
      <c r="BP834" s="115"/>
      <c r="BS834" s="50"/>
      <c r="BT834" s="115"/>
      <c r="BU834" s="222"/>
      <c r="BV834" s="223"/>
      <c r="BZ834" s="221"/>
      <c r="CC834" s="50"/>
      <c r="CD834" s="115"/>
      <c r="CE834" s="43"/>
      <c r="CF834" s="43"/>
      <c r="CG834" s="43"/>
      <c r="CH834" s="115"/>
      <c r="CK834" s="50"/>
      <c r="CL834" s="115"/>
      <c r="CM834" s="222"/>
      <c r="CN834" s="223"/>
      <c r="CR834" s="221"/>
      <c r="CU834" s="50"/>
      <c r="CV834" s="115"/>
      <c r="CW834" s="43"/>
      <c r="CX834" s="43"/>
      <c r="CY834" s="43"/>
      <c r="CZ834" s="115"/>
      <c r="DC834" s="50"/>
      <c r="DD834" s="115"/>
      <c r="DE834" s="222"/>
      <c r="DF834" s="223"/>
      <c r="DJ834" s="221"/>
      <c r="DM834" s="50"/>
      <c r="DN834" s="115"/>
      <c r="DO834" s="43"/>
      <c r="DP834" s="43"/>
      <c r="DQ834" s="43"/>
      <c r="DR834" s="115"/>
      <c r="DU834" s="50"/>
      <c r="DV834" s="115"/>
      <c r="DW834" s="222"/>
      <c r="DX834" s="223"/>
      <c r="EB834" s="221"/>
      <c r="EE834" s="50"/>
      <c r="EF834" s="115"/>
      <c r="EG834" s="43"/>
      <c r="EH834" s="43"/>
      <c r="EI834" s="43"/>
      <c r="EJ834" s="115"/>
      <c r="EM834" s="50"/>
      <c r="EN834" s="115"/>
      <c r="EO834" s="222"/>
      <c r="EP834" s="223"/>
      <c r="ET834" s="221"/>
      <c r="EW834" s="50"/>
      <c r="EX834" s="115"/>
      <c r="EY834" s="43"/>
      <c r="EZ834" s="43"/>
      <c r="FA834" s="43"/>
      <c r="FB834" s="115"/>
      <c r="FE834" s="50"/>
      <c r="FF834" s="115"/>
      <c r="FG834" s="222"/>
      <c r="FH834" s="223"/>
      <c r="FL834" s="221"/>
      <c r="FO834" s="50"/>
      <c r="FP834" s="115"/>
      <c r="FQ834" s="43"/>
      <c r="FR834" s="43"/>
      <c r="FS834" s="43"/>
      <c r="FT834" s="115"/>
      <c r="FW834" s="50"/>
      <c r="FX834" s="115"/>
      <c r="FY834" s="222"/>
      <c r="FZ834" s="223"/>
      <c r="GD834" s="221"/>
      <c r="GG834" s="50"/>
      <c r="GH834" s="115"/>
      <c r="GI834" s="43"/>
      <c r="GJ834" s="43"/>
      <c r="GK834" s="43"/>
      <c r="GL834" s="115"/>
      <c r="GO834" s="50"/>
      <c r="GP834" s="115"/>
      <c r="GQ834" s="222"/>
    </row>
    <row r="835">
      <c r="A835" s="218"/>
      <c r="B835" s="219"/>
      <c r="C835" s="15"/>
      <c r="D835" s="15"/>
      <c r="E835" s="15"/>
      <c r="F835" s="71"/>
      <c r="G835" s="15"/>
      <c r="H835" s="15"/>
      <c r="I835" s="28"/>
      <c r="J835" s="71"/>
      <c r="K835" s="35"/>
      <c r="L835" s="35"/>
      <c r="M835" s="35"/>
      <c r="N835" s="71"/>
      <c r="O835" s="15"/>
      <c r="P835" s="15"/>
      <c r="Q835" s="28"/>
      <c r="R835" s="71"/>
      <c r="S835" s="173"/>
      <c r="T835" s="219"/>
      <c r="U835" s="15"/>
      <c r="V835" s="15"/>
      <c r="W835" s="15"/>
      <c r="X835" s="165"/>
      <c r="Y835" s="15"/>
      <c r="Z835" s="15"/>
      <c r="AA835" s="28"/>
      <c r="AB835" s="71"/>
      <c r="AC835" s="35"/>
      <c r="AD835" s="35"/>
      <c r="AE835" s="35"/>
      <c r="AF835" s="71"/>
      <c r="AG835" s="15"/>
      <c r="AH835" s="15"/>
      <c r="AI835" s="15"/>
      <c r="AJ835" s="71"/>
      <c r="AK835" s="173"/>
      <c r="AL835" s="219"/>
      <c r="AM835" s="15"/>
      <c r="AN835" s="15"/>
      <c r="AO835" s="15"/>
      <c r="AP835" s="165"/>
      <c r="AQ835" s="15"/>
      <c r="AR835" s="15"/>
      <c r="AS835" s="28"/>
      <c r="AT835" s="71"/>
      <c r="AU835" s="35"/>
      <c r="AV835" s="35"/>
      <c r="AW835" s="35"/>
      <c r="AX835" s="71"/>
      <c r="AY835" s="15"/>
      <c r="AZ835" s="15"/>
      <c r="BA835" s="28"/>
      <c r="BB835" s="71"/>
      <c r="BC835" s="173"/>
      <c r="BD835" s="220"/>
      <c r="BH835" s="221"/>
      <c r="BK835" s="50"/>
      <c r="BL835" s="115"/>
      <c r="BM835" s="43"/>
      <c r="BN835" s="43"/>
      <c r="BO835" s="43"/>
      <c r="BP835" s="115"/>
      <c r="BS835" s="50"/>
      <c r="BT835" s="115"/>
      <c r="BU835" s="222"/>
      <c r="BV835" s="223"/>
      <c r="BZ835" s="221"/>
      <c r="CC835" s="50"/>
      <c r="CD835" s="115"/>
      <c r="CE835" s="43"/>
      <c r="CF835" s="43"/>
      <c r="CG835" s="43"/>
      <c r="CH835" s="115"/>
      <c r="CK835" s="50"/>
      <c r="CL835" s="115"/>
      <c r="CM835" s="222"/>
      <c r="CN835" s="223"/>
      <c r="CR835" s="221"/>
      <c r="CU835" s="50"/>
      <c r="CV835" s="115"/>
      <c r="CW835" s="43"/>
      <c r="CX835" s="43"/>
      <c r="CY835" s="43"/>
      <c r="CZ835" s="115"/>
      <c r="DC835" s="50"/>
      <c r="DD835" s="115"/>
      <c r="DE835" s="222"/>
      <c r="DF835" s="223"/>
      <c r="DJ835" s="221"/>
      <c r="DM835" s="50"/>
      <c r="DN835" s="115"/>
      <c r="DO835" s="43"/>
      <c r="DP835" s="43"/>
      <c r="DQ835" s="43"/>
      <c r="DR835" s="115"/>
      <c r="DU835" s="50"/>
      <c r="DV835" s="115"/>
      <c r="DW835" s="222"/>
      <c r="DX835" s="223"/>
      <c r="EB835" s="221"/>
      <c r="EE835" s="50"/>
      <c r="EF835" s="115"/>
      <c r="EG835" s="43"/>
      <c r="EH835" s="43"/>
      <c r="EI835" s="43"/>
      <c r="EJ835" s="115"/>
      <c r="EM835" s="50"/>
      <c r="EN835" s="115"/>
      <c r="EO835" s="222"/>
      <c r="EP835" s="223"/>
      <c r="ET835" s="221"/>
      <c r="EW835" s="50"/>
      <c r="EX835" s="115"/>
      <c r="EY835" s="43"/>
      <c r="EZ835" s="43"/>
      <c r="FA835" s="43"/>
      <c r="FB835" s="115"/>
      <c r="FE835" s="50"/>
      <c r="FF835" s="115"/>
      <c r="FG835" s="222"/>
      <c r="FH835" s="223"/>
      <c r="FL835" s="221"/>
      <c r="FO835" s="50"/>
      <c r="FP835" s="115"/>
      <c r="FQ835" s="43"/>
      <c r="FR835" s="43"/>
      <c r="FS835" s="43"/>
      <c r="FT835" s="115"/>
      <c r="FW835" s="50"/>
      <c r="FX835" s="115"/>
      <c r="FY835" s="222"/>
      <c r="FZ835" s="223"/>
      <c r="GD835" s="221"/>
      <c r="GG835" s="50"/>
      <c r="GH835" s="115"/>
      <c r="GI835" s="43"/>
      <c r="GJ835" s="43"/>
      <c r="GK835" s="43"/>
      <c r="GL835" s="115"/>
      <c r="GO835" s="50"/>
      <c r="GP835" s="115"/>
      <c r="GQ835" s="222"/>
    </row>
    <row r="836">
      <c r="A836" s="218"/>
      <c r="B836" s="219"/>
      <c r="C836" s="15"/>
      <c r="D836" s="15"/>
      <c r="E836" s="15"/>
      <c r="F836" s="71"/>
      <c r="G836" s="15"/>
      <c r="H836" s="15"/>
      <c r="I836" s="28"/>
      <c r="J836" s="71"/>
      <c r="K836" s="35"/>
      <c r="L836" s="35"/>
      <c r="M836" s="35"/>
      <c r="N836" s="71"/>
      <c r="O836" s="15"/>
      <c r="P836" s="15"/>
      <c r="Q836" s="28"/>
      <c r="R836" s="71"/>
      <c r="S836" s="173"/>
      <c r="T836" s="219"/>
      <c r="U836" s="15"/>
      <c r="V836" s="15"/>
      <c r="W836" s="15"/>
      <c r="X836" s="165"/>
      <c r="Y836" s="15"/>
      <c r="Z836" s="15"/>
      <c r="AA836" s="28"/>
      <c r="AB836" s="71"/>
      <c r="AC836" s="35"/>
      <c r="AD836" s="35"/>
      <c r="AE836" s="35"/>
      <c r="AF836" s="71"/>
      <c r="AG836" s="15"/>
      <c r="AH836" s="15"/>
      <c r="AI836" s="15"/>
      <c r="AJ836" s="71"/>
      <c r="AK836" s="173"/>
      <c r="AL836" s="219"/>
      <c r="AM836" s="15"/>
      <c r="AN836" s="15"/>
      <c r="AO836" s="15"/>
      <c r="AP836" s="165"/>
      <c r="AQ836" s="15"/>
      <c r="AR836" s="15"/>
      <c r="AS836" s="28"/>
      <c r="AT836" s="71"/>
      <c r="AU836" s="35"/>
      <c r="AV836" s="35"/>
      <c r="AW836" s="35"/>
      <c r="AX836" s="71"/>
      <c r="AY836" s="15"/>
      <c r="AZ836" s="15"/>
      <c r="BA836" s="28"/>
      <c r="BB836" s="71"/>
      <c r="BC836" s="173"/>
      <c r="BD836" s="220"/>
      <c r="BH836" s="221"/>
      <c r="BK836" s="50"/>
      <c r="BL836" s="115"/>
      <c r="BM836" s="43"/>
      <c r="BN836" s="43"/>
      <c r="BO836" s="43"/>
      <c r="BP836" s="115"/>
      <c r="BS836" s="50"/>
      <c r="BT836" s="115"/>
      <c r="BU836" s="222"/>
      <c r="BV836" s="223"/>
      <c r="BZ836" s="221"/>
      <c r="CC836" s="50"/>
      <c r="CD836" s="115"/>
      <c r="CE836" s="43"/>
      <c r="CF836" s="43"/>
      <c r="CG836" s="43"/>
      <c r="CH836" s="115"/>
      <c r="CK836" s="50"/>
      <c r="CL836" s="115"/>
      <c r="CM836" s="222"/>
      <c r="CN836" s="223"/>
      <c r="CR836" s="221"/>
      <c r="CU836" s="50"/>
      <c r="CV836" s="115"/>
      <c r="CW836" s="43"/>
      <c r="CX836" s="43"/>
      <c r="CY836" s="43"/>
      <c r="CZ836" s="115"/>
      <c r="DC836" s="50"/>
      <c r="DD836" s="115"/>
      <c r="DE836" s="222"/>
      <c r="DF836" s="223"/>
      <c r="DJ836" s="221"/>
      <c r="DM836" s="50"/>
      <c r="DN836" s="115"/>
      <c r="DO836" s="43"/>
      <c r="DP836" s="43"/>
      <c r="DQ836" s="43"/>
      <c r="DR836" s="115"/>
      <c r="DU836" s="50"/>
      <c r="DV836" s="115"/>
      <c r="DW836" s="222"/>
      <c r="DX836" s="223"/>
      <c r="EB836" s="221"/>
      <c r="EE836" s="50"/>
      <c r="EF836" s="115"/>
      <c r="EG836" s="43"/>
      <c r="EH836" s="43"/>
      <c r="EI836" s="43"/>
      <c r="EJ836" s="115"/>
      <c r="EM836" s="50"/>
      <c r="EN836" s="115"/>
      <c r="EO836" s="222"/>
      <c r="EP836" s="223"/>
      <c r="ET836" s="221"/>
      <c r="EW836" s="50"/>
      <c r="EX836" s="115"/>
      <c r="EY836" s="43"/>
      <c r="EZ836" s="43"/>
      <c r="FA836" s="43"/>
      <c r="FB836" s="115"/>
      <c r="FE836" s="50"/>
      <c r="FF836" s="115"/>
      <c r="FG836" s="222"/>
      <c r="FH836" s="223"/>
      <c r="FL836" s="221"/>
      <c r="FO836" s="50"/>
      <c r="FP836" s="115"/>
      <c r="FQ836" s="43"/>
      <c r="FR836" s="43"/>
      <c r="FS836" s="43"/>
      <c r="FT836" s="115"/>
      <c r="FW836" s="50"/>
      <c r="FX836" s="115"/>
      <c r="FY836" s="222"/>
      <c r="FZ836" s="223"/>
      <c r="GD836" s="221"/>
      <c r="GG836" s="50"/>
      <c r="GH836" s="115"/>
      <c r="GI836" s="43"/>
      <c r="GJ836" s="43"/>
      <c r="GK836" s="43"/>
      <c r="GL836" s="115"/>
      <c r="GO836" s="50"/>
      <c r="GP836" s="115"/>
      <c r="GQ836" s="222"/>
    </row>
    <row r="837">
      <c r="A837" s="218"/>
      <c r="B837" s="219"/>
      <c r="C837" s="15"/>
      <c r="D837" s="15"/>
      <c r="E837" s="15"/>
      <c r="F837" s="71"/>
      <c r="G837" s="15"/>
      <c r="H837" s="15"/>
      <c r="I837" s="28"/>
      <c r="J837" s="71"/>
      <c r="K837" s="35"/>
      <c r="L837" s="35"/>
      <c r="M837" s="35"/>
      <c r="N837" s="71"/>
      <c r="O837" s="15"/>
      <c r="P837" s="15"/>
      <c r="Q837" s="28"/>
      <c r="R837" s="71"/>
      <c r="S837" s="173"/>
      <c r="T837" s="219"/>
      <c r="U837" s="15"/>
      <c r="V837" s="15"/>
      <c r="W837" s="15"/>
      <c r="X837" s="165"/>
      <c r="Y837" s="15"/>
      <c r="Z837" s="15"/>
      <c r="AA837" s="28"/>
      <c r="AB837" s="71"/>
      <c r="AC837" s="35"/>
      <c r="AD837" s="35"/>
      <c r="AE837" s="35"/>
      <c r="AF837" s="71"/>
      <c r="AG837" s="15"/>
      <c r="AH837" s="15"/>
      <c r="AI837" s="15"/>
      <c r="AJ837" s="71"/>
      <c r="AK837" s="173"/>
      <c r="AL837" s="219"/>
      <c r="AM837" s="15"/>
      <c r="AN837" s="15"/>
      <c r="AO837" s="15"/>
      <c r="AP837" s="165"/>
      <c r="AQ837" s="15"/>
      <c r="AR837" s="15"/>
      <c r="AS837" s="28"/>
      <c r="AT837" s="71"/>
      <c r="AU837" s="35"/>
      <c r="AV837" s="35"/>
      <c r="AW837" s="35"/>
      <c r="AX837" s="71"/>
      <c r="AY837" s="15"/>
      <c r="AZ837" s="15"/>
      <c r="BA837" s="28"/>
      <c r="BB837" s="71"/>
      <c r="BC837" s="173"/>
      <c r="BD837" s="220"/>
      <c r="BH837" s="221"/>
      <c r="BK837" s="50"/>
      <c r="BL837" s="115"/>
      <c r="BM837" s="43"/>
      <c r="BN837" s="43"/>
      <c r="BO837" s="43"/>
      <c r="BP837" s="115"/>
      <c r="BS837" s="50"/>
      <c r="BT837" s="115"/>
      <c r="BU837" s="222"/>
      <c r="BV837" s="223"/>
      <c r="BZ837" s="221"/>
      <c r="CC837" s="50"/>
      <c r="CD837" s="115"/>
      <c r="CE837" s="43"/>
      <c r="CF837" s="43"/>
      <c r="CG837" s="43"/>
      <c r="CH837" s="115"/>
      <c r="CK837" s="50"/>
      <c r="CL837" s="115"/>
      <c r="CM837" s="222"/>
      <c r="CN837" s="223"/>
      <c r="CR837" s="221"/>
      <c r="CU837" s="50"/>
      <c r="CV837" s="115"/>
      <c r="CW837" s="43"/>
      <c r="CX837" s="43"/>
      <c r="CY837" s="43"/>
      <c r="CZ837" s="115"/>
      <c r="DC837" s="50"/>
      <c r="DD837" s="115"/>
      <c r="DE837" s="222"/>
      <c r="DF837" s="223"/>
      <c r="DJ837" s="221"/>
      <c r="DM837" s="50"/>
      <c r="DN837" s="115"/>
      <c r="DO837" s="43"/>
      <c r="DP837" s="43"/>
      <c r="DQ837" s="43"/>
      <c r="DR837" s="115"/>
      <c r="DU837" s="50"/>
      <c r="DV837" s="115"/>
      <c r="DW837" s="222"/>
      <c r="DX837" s="223"/>
      <c r="EB837" s="221"/>
      <c r="EE837" s="50"/>
      <c r="EF837" s="115"/>
      <c r="EG837" s="43"/>
      <c r="EH837" s="43"/>
      <c r="EI837" s="43"/>
      <c r="EJ837" s="115"/>
      <c r="EM837" s="50"/>
      <c r="EN837" s="115"/>
      <c r="EO837" s="222"/>
      <c r="EP837" s="223"/>
      <c r="ET837" s="221"/>
      <c r="EW837" s="50"/>
      <c r="EX837" s="115"/>
      <c r="EY837" s="43"/>
      <c r="EZ837" s="43"/>
      <c r="FA837" s="43"/>
      <c r="FB837" s="115"/>
      <c r="FE837" s="50"/>
      <c r="FF837" s="115"/>
      <c r="FG837" s="222"/>
      <c r="FH837" s="223"/>
      <c r="FL837" s="221"/>
      <c r="FO837" s="50"/>
      <c r="FP837" s="115"/>
      <c r="FQ837" s="43"/>
      <c r="FR837" s="43"/>
      <c r="FS837" s="43"/>
      <c r="FT837" s="115"/>
      <c r="FW837" s="50"/>
      <c r="FX837" s="115"/>
      <c r="FY837" s="222"/>
      <c r="FZ837" s="223"/>
      <c r="GD837" s="221"/>
      <c r="GG837" s="50"/>
      <c r="GH837" s="115"/>
      <c r="GI837" s="43"/>
      <c r="GJ837" s="43"/>
      <c r="GK837" s="43"/>
      <c r="GL837" s="115"/>
      <c r="GO837" s="50"/>
      <c r="GP837" s="115"/>
      <c r="GQ837" s="222"/>
    </row>
    <row r="838">
      <c r="A838" s="218"/>
      <c r="B838" s="219"/>
      <c r="C838" s="15"/>
      <c r="D838" s="15"/>
      <c r="E838" s="15"/>
      <c r="F838" s="71"/>
      <c r="G838" s="15"/>
      <c r="H838" s="15"/>
      <c r="I838" s="28"/>
      <c r="J838" s="71"/>
      <c r="K838" s="35"/>
      <c r="L838" s="35"/>
      <c r="M838" s="35"/>
      <c r="N838" s="71"/>
      <c r="O838" s="15"/>
      <c r="P838" s="15"/>
      <c r="Q838" s="28"/>
      <c r="R838" s="71"/>
      <c r="S838" s="173"/>
      <c r="T838" s="219"/>
      <c r="U838" s="15"/>
      <c r="V838" s="15"/>
      <c r="W838" s="15"/>
      <c r="X838" s="165"/>
      <c r="Y838" s="15"/>
      <c r="Z838" s="15"/>
      <c r="AA838" s="28"/>
      <c r="AB838" s="71"/>
      <c r="AC838" s="35"/>
      <c r="AD838" s="35"/>
      <c r="AE838" s="35"/>
      <c r="AF838" s="71"/>
      <c r="AG838" s="15"/>
      <c r="AH838" s="15"/>
      <c r="AI838" s="15"/>
      <c r="AJ838" s="71"/>
      <c r="AK838" s="173"/>
      <c r="AL838" s="219"/>
      <c r="AM838" s="15"/>
      <c r="AN838" s="15"/>
      <c r="AO838" s="15"/>
      <c r="AP838" s="165"/>
      <c r="AQ838" s="15"/>
      <c r="AR838" s="15"/>
      <c r="AS838" s="28"/>
      <c r="AT838" s="71"/>
      <c r="AU838" s="35"/>
      <c r="AV838" s="35"/>
      <c r="AW838" s="35"/>
      <c r="AX838" s="71"/>
      <c r="AY838" s="15"/>
      <c r="AZ838" s="15"/>
      <c r="BA838" s="28"/>
      <c r="BB838" s="71"/>
      <c r="BC838" s="173"/>
      <c r="BD838" s="220"/>
      <c r="BH838" s="221"/>
      <c r="BK838" s="50"/>
      <c r="BL838" s="115"/>
      <c r="BM838" s="43"/>
      <c r="BN838" s="43"/>
      <c r="BO838" s="43"/>
      <c r="BP838" s="115"/>
      <c r="BS838" s="50"/>
      <c r="BT838" s="115"/>
      <c r="BU838" s="222"/>
      <c r="BV838" s="223"/>
      <c r="BZ838" s="221"/>
      <c r="CC838" s="50"/>
      <c r="CD838" s="115"/>
      <c r="CE838" s="43"/>
      <c r="CF838" s="43"/>
      <c r="CG838" s="43"/>
      <c r="CH838" s="115"/>
      <c r="CK838" s="50"/>
      <c r="CL838" s="115"/>
      <c r="CM838" s="222"/>
      <c r="CN838" s="223"/>
      <c r="CR838" s="221"/>
      <c r="CU838" s="50"/>
      <c r="CV838" s="115"/>
      <c r="CW838" s="43"/>
      <c r="CX838" s="43"/>
      <c r="CY838" s="43"/>
      <c r="CZ838" s="115"/>
      <c r="DC838" s="50"/>
      <c r="DD838" s="115"/>
      <c r="DE838" s="222"/>
      <c r="DF838" s="223"/>
      <c r="DJ838" s="221"/>
      <c r="DM838" s="50"/>
      <c r="DN838" s="115"/>
      <c r="DO838" s="43"/>
      <c r="DP838" s="43"/>
      <c r="DQ838" s="43"/>
      <c r="DR838" s="115"/>
      <c r="DU838" s="50"/>
      <c r="DV838" s="115"/>
      <c r="DW838" s="222"/>
      <c r="DX838" s="223"/>
      <c r="EB838" s="221"/>
      <c r="EE838" s="50"/>
      <c r="EF838" s="115"/>
      <c r="EG838" s="43"/>
      <c r="EH838" s="43"/>
      <c r="EI838" s="43"/>
      <c r="EJ838" s="115"/>
      <c r="EM838" s="50"/>
      <c r="EN838" s="115"/>
      <c r="EO838" s="222"/>
      <c r="EP838" s="223"/>
      <c r="ET838" s="221"/>
      <c r="EW838" s="50"/>
      <c r="EX838" s="115"/>
      <c r="EY838" s="43"/>
      <c r="EZ838" s="43"/>
      <c r="FA838" s="43"/>
      <c r="FB838" s="115"/>
      <c r="FE838" s="50"/>
      <c r="FF838" s="115"/>
      <c r="FG838" s="222"/>
      <c r="FH838" s="223"/>
      <c r="FL838" s="221"/>
      <c r="FO838" s="50"/>
      <c r="FP838" s="115"/>
      <c r="FQ838" s="43"/>
      <c r="FR838" s="43"/>
      <c r="FS838" s="43"/>
      <c r="FT838" s="115"/>
      <c r="FW838" s="50"/>
      <c r="FX838" s="115"/>
      <c r="FY838" s="222"/>
      <c r="FZ838" s="223"/>
      <c r="GD838" s="221"/>
      <c r="GG838" s="50"/>
      <c r="GH838" s="115"/>
      <c r="GI838" s="43"/>
      <c r="GJ838" s="43"/>
      <c r="GK838" s="43"/>
      <c r="GL838" s="115"/>
      <c r="GO838" s="50"/>
      <c r="GP838" s="115"/>
      <c r="GQ838" s="222"/>
    </row>
    <row r="839">
      <c r="A839" s="218"/>
      <c r="B839" s="219"/>
      <c r="C839" s="15"/>
      <c r="D839" s="15"/>
      <c r="E839" s="15"/>
      <c r="F839" s="71"/>
      <c r="G839" s="15"/>
      <c r="H839" s="15"/>
      <c r="I839" s="28"/>
      <c r="J839" s="71"/>
      <c r="K839" s="35"/>
      <c r="L839" s="35"/>
      <c r="M839" s="35"/>
      <c r="N839" s="71"/>
      <c r="O839" s="15"/>
      <c r="P839" s="15"/>
      <c r="Q839" s="28"/>
      <c r="R839" s="71"/>
      <c r="S839" s="173"/>
      <c r="T839" s="219"/>
      <c r="U839" s="15"/>
      <c r="V839" s="15"/>
      <c r="W839" s="15"/>
      <c r="X839" s="165"/>
      <c r="Y839" s="15"/>
      <c r="Z839" s="15"/>
      <c r="AA839" s="28"/>
      <c r="AB839" s="71"/>
      <c r="AC839" s="35"/>
      <c r="AD839" s="35"/>
      <c r="AE839" s="35"/>
      <c r="AF839" s="71"/>
      <c r="AG839" s="15"/>
      <c r="AH839" s="15"/>
      <c r="AI839" s="15"/>
      <c r="AJ839" s="71"/>
      <c r="AK839" s="173"/>
      <c r="AL839" s="219"/>
      <c r="AM839" s="15"/>
      <c r="AN839" s="15"/>
      <c r="AO839" s="15"/>
      <c r="AP839" s="165"/>
      <c r="AQ839" s="15"/>
      <c r="AR839" s="15"/>
      <c r="AS839" s="28"/>
      <c r="AT839" s="71"/>
      <c r="AU839" s="35"/>
      <c r="AV839" s="35"/>
      <c r="AW839" s="35"/>
      <c r="AX839" s="71"/>
      <c r="AY839" s="15"/>
      <c r="AZ839" s="15"/>
      <c r="BA839" s="28"/>
      <c r="BB839" s="71"/>
      <c r="BC839" s="173"/>
      <c r="BD839" s="220"/>
      <c r="BH839" s="221"/>
      <c r="BK839" s="50"/>
      <c r="BL839" s="115"/>
      <c r="BM839" s="43"/>
      <c r="BN839" s="43"/>
      <c r="BO839" s="43"/>
      <c r="BP839" s="115"/>
      <c r="BS839" s="50"/>
      <c r="BT839" s="115"/>
      <c r="BU839" s="222"/>
      <c r="BV839" s="223"/>
      <c r="BZ839" s="221"/>
      <c r="CC839" s="50"/>
      <c r="CD839" s="115"/>
      <c r="CE839" s="43"/>
      <c r="CF839" s="43"/>
      <c r="CG839" s="43"/>
      <c r="CH839" s="115"/>
      <c r="CK839" s="50"/>
      <c r="CL839" s="115"/>
      <c r="CM839" s="222"/>
      <c r="CN839" s="223"/>
      <c r="CR839" s="221"/>
      <c r="CU839" s="50"/>
      <c r="CV839" s="115"/>
      <c r="CW839" s="43"/>
      <c r="CX839" s="43"/>
      <c r="CY839" s="43"/>
      <c r="CZ839" s="115"/>
      <c r="DC839" s="50"/>
      <c r="DD839" s="115"/>
      <c r="DE839" s="222"/>
      <c r="DF839" s="223"/>
      <c r="DJ839" s="221"/>
      <c r="DM839" s="50"/>
      <c r="DN839" s="115"/>
      <c r="DO839" s="43"/>
      <c r="DP839" s="43"/>
      <c r="DQ839" s="43"/>
      <c r="DR839" s="115"/>
      <c r="DU839" s="50"/>
      <c r="DV839" s="115"/>
      <c r="DW839" s="222"/>
      <c r="DX839" s="223"/>
      <c r="EB839" s="221"/>
      <c r="EE839" s="50"/>
      <c r="EF839" s="115"/>
      <c r="EG839" s="43"/>
      <c r="EH839" s="43"/>
      <c r="EI839" s="43"/>
      <c r="EJ839" s="115"/>
      <c r="EM839" s="50"/>
      <c r="EN839" s="115"/>
      <c r="EO839" s="222"/>
      <c r="EP839" s="223"/>
      <c r="ET839" s="221"/>
      <c r="EW839" s="50"/>
      <c r="EX839" s="115"/>
      <c r="EY839" s="43"/>
      <c r="EZ839" s="43"/>
      <c r="FA839" s="43"/>
      <c r="FB839" s="115"/>
      <c r="FE839" s="50"/>
      <c r="FF839" s="115"/>
      <c r="FG839" s="222"/>
      <c r="FH839" s="223"/>
      <c r="FL839" s="221"/>
      <c r="FO839" s="50"/>
      <c r="FP839" s="115"/>
      <c r="FQ839" s="43"/>
      <c r="FR839" s="43"/>
      <c r="FS839" s="43"/>
      <c r="FT839" s="115"/>
      <c r="FW839" s="50"/>
      <c r="FX839" s="115"/>
      <c r="FY839" s="222"/>
      <c r="FZ839" s="223"/>
      <c r="GD839" s="221"/>
      <c r="GG839" s="50"/>
      <c r="GH839" s="115"/>
      <c r="GI839" s="43"/>
      <c r="GJ839" s="43"/>
      <c r="GK839" s="43"/>
      <c r="GL839" s="115"/>
      <c r="GO839" s="50"/>
      <c r="GP839" s="115"/>
      <c r="GQ839" s="222"/>
    </row>
    <row r="840">
      <c r="A840" s="218"/>
      <c r="B840" s="219"/>
      <c r="C840" s="15"/>
      <c r="D840" s="15"/>
      <c r="E840" s="15"/>
      <c r="F840" s="71"/>
      <c r="G840" s="15"/>
      <c r="H840" s="15"/>
      <c r="I840" s="28"/>
      <c r="J840" s="71"/>
      <c r="K840" s="35"/>
      <c r="L840" s="35"/>
      <c r="M840" s="35"/>
      <c r="N840" s="71"/>
      <c r="O840" s="15"/>
      <c r="P840" s="15"/>
      <c r="Q840" s="28"/>
      <c r="R840" s="71"/>
      <c r="S840" s="173"/>
      <c r="T840" s="219"/>
      <c r="U840" s="15"/>
      <c r="V840" s="15"/>
      <c r="W840" s="15"/>
      <c r="X840" s="165"/>
      <c r="Y840" s="15"/>
      <c r="Z840" s="15"/>
      <c r="AA840" s="28"/>
      <c r="AB840" s="71"/>
      <c r="AC840" s="35"/>
      <c r="AD840" s="35"/>
      <c r="AE840" s="35"/>
      <c r="AF840" s="71"/>
      <c r="AG840" s="15"/>
      <c r="AH840" s="15"/>
      <c r="AI840" s="15"/>
      <c r="AJ840" s="71"/>
      <c r="AK840" s="173"/>
      <c r="AL840" s="219"/>
      <c r="AM840" s="15"/>
      <c r="AN840" s="15"/>
      <c r="AO840" s="15"/>
      <c r="AP840" s="165"/>
      <c r="AQ840" s="15"/>
      <c r="AR840" s="15"/>
      <c r="AS840" s="28"/>
      <c r="AT840" s="71"/>
      <c r="AU840" s="35"/>
      <c r="AV840" s="35"/>
      <c r="AW840" s="35"/>
      <c r="AX840" s="71"/>
      <c r="AY840" s="15"/>
      <c r="AZ840" s="15"/>
      <c r="BA840" s="28"/>
      <c r="BB840" s="71"/>
      <c r="BC840" s="173"/>
      <c r="BD840" s="220"/>
      <c r="BH840" s="221"/>
      <c r="BK840" s="50"/>
      <c r="BL840" s="115"/>
      <c r="BM840" s="43"/>
      <c r="BN840" s="43"/>
      <c r="BO840" s="43"/>
      <c r="BP840" s="115"/>
      <c r="BS840" s="50"/>
      <c r="BT840" s="115"/>
      <c r="BU840" s="222"/>
      <c r="BV840" s="223"/>
      <c r="BZ840" s="221"/>
      <c r="CC840" s="50"/>
      <c r="CD840" s="115"/>
      <c r="CE840" s="43"/>
      <c r="CF840" s="43"/>
      <c r="CG840" s="43"/>
      <c r="CH840" s="115"/>
      <c r="CK840" s="50"/>
      <c r="CL840" s="115"/>
      <c r="CM840" s="222"/>
      <c r="CN840" s="223"/>
      <c r="CR840" s="221"/>
      <c r="CU840" s="50"/>
      <c r="CV840" s="115"/>
      <c r="CW840" s="43"/>
      <c r="CX840" s="43"/>
      <c r="CY840" s="43"/>
      <c r="CZ840" s="115"/>
      <c r="DC840" s="50"/>
      <c r="DD840" s="115"/>
      <c r="DE840" s="222"/>
      <c r="DF840" s="223"/>
      <c r="DJ840" s="221"/>
      <c r="DM840" s="50"/>
      <c r="DN840" s="115"/>
      <c r="DO840" s="43"/>
      <c r="DP840" s="43"/>
      <c r="DQ840" s="43"/>
      <c r="DR840" s="115"/>
      <c r="DU840" s="50"/>
      <c r="DV840" s="115"/>
      <c r="DW840" s="222"/>
      <c r="DX840" s="223"/>
      <c r="EB840" s="221"/>
      <c r="EE840" s="50"/>
      <c r="EF840" s="115"/>
      <c r="EG840" s="43"/>
      <c r="EH840" s="43"/>
      <c r="EI840" s="43"/>
      <c r="EJ840" s="115"/>
      <c r="EM840" s="50"/>
      <c r="EN840" s="115"/>
      <c r="EO840" s="222"/>
      <c r="EP840" s="223"/>
      <c r="ET840" s="221"/>
      <c r="EW840" s="50"/>
      <c r="EX840" s="115"/>
      <c r="EY840" s="43"/>
      <c r="EZ840" s="43"/>
      <c r="FA840" s="43"/>
      <c r="FB840" s="115"/>
      <c r="FE840" s="50"/>
      <c r="FF840" s="115"/>
      <c r="FG840" s="222"/>
      <c r="FH840" s="223"/>
      <c r="FL840" s="221"/>
      <c r="FO840" s="50"/>
      <c r="FP840" s="115"/>
      <c r="FQ840" s="43"/>
      <c r="FR840" s="43"/>
      <c r="FS840" s="43"/>
      <c r="FT840" s="115"/>
      <c r="FW840" s="50"/>
      <c r="FX840" s="115"/>
      <c r="FY840" s="222"/>
      <c r="FZ840" s="223"/>
      <c r="GD840" s="221"/>
      <c r="GG840" s="50"/>
      <c r="GH840" s="115"/>
      <c r="GI840" s="43"/>
      <c r="GJ840" s="43"/>
      <c r="GK840" s="43"/>
      <c r="GL840" s="115"/>
      <c r="GO840" s="50"/>
      <c r="GP840" s="115"/>
      <c r="GQ840" s="222"/>
    </row>
    <row r="841">
      <c r="A841" s="218"/>
      <c r="B841" s="219"/>
      <c r="C841" s="15"/>
      <c r="D841" s="15"/>
      <c r="E841" s="15"/>
      <c r="F841" s="71"/>
      <c r="G841" s="15"/>
      <c r="H841" s="15"/>
      <c r="I841" s="28"/>
      <c r="J841" s="71"/>
      <c r="K841" s="35"/>
      <c r="L841" s="35"/>
      <c r="M841" s="35"/>
      <c r="N841" s="71"/>
      <c r="O841" s="15"/>
      <c r="P841" s="15"/>
      <c r="Q841" s="28"/>
      <c r="R841" s="71"/>
      <c r="S841" s="173"/>
      <c r="T841" s="219"/>
      <c r="U841" s="15"/>
      <c r="V841" s="15"/>
      <c r="W841" s="15"/>
      <c r="X841" s="165"/>
      <c r="Y841" s="15"/>
      <c r="Z841" s="15"/>
      <c r="AA841" s="28"/>
      <c r="AB841" s="71"/>
      <c r="AC841" s="35"/>
      <c r="AD841" s="35"/>
      <c r="AE841" s="35"/>
      <c r="AF841" s="71"/>
      <c r="AG841" s="15"/>
      <c r="AH841" s="15"/>
      <c r="AI841" s="15"/>
      <c r="AJ841" s="71"/>
      <c r="AK841" s="173"/>
      <c r="AL841" s="219"/>
      <c r="AM841" s="15"/>
      <c r="AN841" s="15"/>
      <c r="AO841" s="15"/>
      <c r="AP841" s="165"/>
      <c r="AQ841" s="15"/>
      <c r="AR841" s="15"/>
      <c r="AS841" s="28"/>
      <c r="AT841" s="71"/>
      <c r="AU841" s="35"/>
      <c r="AV841" s="35"/>
      <c r="AW841" s="35"/>
      <c r="AX841" s="71"/>
      <c r="AY841" s="15"/>
      <c r="AZ841" s="15"/>
      <c r="BA841" s="28"/>
      <c r="BB841" s="71"/>
      <c r="BC841" s="173"/>
      <c r="BD841" s="220"/>
      <c r="BH841" s="221"/>
      <c r="BK841" s="50"/>
      <c r="BL841" s="115"/>
      <c r="BM841" s="43"/>
      <c r="BN841" s="43"/>
      <c r="BO841" s="43"/>
      <c r="BP841" s="115"/>
      <c r="BS841" s="50"/>
      <c r="BT841" s="115"/>
      <c r="BU841" s="222"/>
      <c r="BV841" s="223"/>
      <c r="BZ841" s="221"/>
      <c r="CC841" s="50"/>
      <c r="CD841" s="115"/>
      <c r="CE841" s="43"/>
      <c r="CF841" s="43"/>
      <c r="CG841" s="43"/>
      <c r="CH841" s="115"/>
      <c r="CK841" s="50"/>
      <c r="CL841" s="115"/>
      <c r="CM841" s="222"/>
      <c r="CN841" s="223"/>
      <c r="CR841" s="221"/>
      <c r="CU841" s="50"/>
      <c r="CV841" s="115"/>
      <c r="CW841" s="43"/>
      <c r="CX841" s="43"/>
      <c r="CY841" s="43"/>
      <c r="CZ841" s="115"/>
      <c r="DC841" s="50"/>
      <c r="DD841" s="115"/>
      <c r="DE841" s="222"/>
      <c r="DF841" s="223"/>
      <c r="DJ841" s="221"/>
      <c r="DM841" s="50"/>
      <c r="DN841" s="115"/>
      <c r="DO841" s="43"/>
      <c r="DP841" s="43"/>
      <c r="DQ841" s="43"/>
      <c r="DR841" s="115"/>
      <c r="DU841" s="50"/>
      <c r="DV841" s="115"/>
      <c r="DW841" s="222"/>
      <c r="DX841" s="223"/>
      <c r="EB841" s="221"/>
      <c r="EE841" s="50"/>
      <c r="EF841" s="115"/>
      <c r="EG841" s="43"/>
      <c r="EH841" s="43"/>
      <c r="EI841" s="43"/>
      <c r="EJ841" s="115"/>
      <c r="EM841" s="50"/>
      <c r="EN841" s="115"/>
      <c r="EO841" s="222"/>
      <c r="EP841" s="223"/>
      <c r="ET841" s="221"/>
      <c r="EW841" s="50"/>
      <c r="EX841" s="115"/>
      <c r="EY841" s="43"/>
      <c r="EZ841" s="43"/>
      <c r="FA841" s="43"/>
      <c r="FB841" s="115"/>
      <c r="FE841" s="50"/>
      <c r="FF841" s="115"/>
      <c r="FG841" s="222"/>
      <c r="FH841" s="223"/>
      <c r="FL841" s="221"/>
      <c r="FO841" s="50"/>
      <c r="FP841" s="115"/>
      <c r="FQ841" s="43"/>
      <c r="FR841" s="43"/>
      <c r="FS841" s="43"/>
      <c r="FT841" s="115"/>
      <c r="FW841" s="50"/>
      <c r="FX841" s="115"/>
      <c r="FY841" s="222"/>
      <c r="FZ841" s="223"/>
      <c r="GD841" s="221"/>
      <c r="GG841" s="50"/>
      <c r="GH841" s="115"/>
      <c r="GI841" s="43"/>
      <c r="GJ841" s="43"/>
      <c r="GK841" s="43"/>
      <c r="GL841" s="115"/>
      <c r="GO841" s="50"/>
      <c r="GP841" s="115"/>
      <c r="GQ841" s="222"/>
    </row>
    <row r="842">
      <c r="A842" s="218"/>
      <c r="B842" s="219"/>
      <c r="C842" s="15"/>
      <c r="D842" s="15"/>
      <c r="E842" s="15"/>
      <c r="F842" s="71"/>
      <c r="G842" s="15"/>
      <c r="H842" s="15"/>
      <c r="I842" s="28"/>
      <c r="J842" s="71"/>
      <c r="K842" s="35"/>
      <c r="L842" s="35"/>
      <c r="M842" s="35"/>
      <c r="N842" s="71"/>
      <c r="O842" s="15"/>
      <c r="P842" s="15"/>
      <c r="Q842" s="28"/>
      <c r="R842" s="71"/>
      <c r="S842" s="173"/>
      <c r="T842" s="219"/>
      <c r="U842" s="15"/>
      <c r="V842" s="15"/>
      <c r="W842" s="15"/>
      <c r="X842" s="165"/>
      <c r="Y842" s="15"/>
      <c r="Z842" s="15"/>
      <c r="AA842" s="28"/>
      <c r="AB842" s="71"/>
      <c r="AC842" s="35"/>
      <c r="AD842" s="35"/>
      <c r="AE842" s="35"/>
      <c r="AF842" s="71"/>
      <c r="AG842" s="15"/>
      <c r="AH842" s="15"/>
      <c r="AI842" s="15"/>
      <c r="AJ842" s="71"/>
      <c r="AK842" s="173"/>
      <c r="AL842" s="219"/>
      <c r="AM842" s="15"/>
      <c r="AN842" s="15"/>
      <c r="AO842" s="15"/>
      <c r="AP842" s="165"/>
      <c r="AQ842" s="15"/>
      <c r="AR842" s="15"/>
      <c r="AS842" s="28"/>
      <c r="AT842" s="71"/>
      <c r="AU842" s="35"/>
      <c r="AV842" s="35"/>
      <c r="AW842" s="35"/>
      <c r="AX842" s="71"/>
      <c r="AY842" s="15"/>
      <c r="AZ842" s="15"/>
      <c r="BA842" s="28"/>
      <c r="BB842" s="71"/>
      <c r="BC842" s="173"/>
      <c r="BD842" s="220"/>
      <c r="BH842" s="221"/>
      <c r="BK842" s="50"/>
      <c r="BL842" s="115"/>
      <c r="BM842" s="43"/>
      <c r="BN842" s="43"/>
      <c r="BO842" s="43"/>
      <c r="BP842" s="115"/>
      <c r="BS842" s="50"/>
      <c r="BT842" s="115"/>
      <c r="BU842" s="222"/>
      <c r="BV842" s="223"/>
      <c r="BZ842" s="221"/>
      <c r="CC842" s="50"/>
      <c r="CD842" s="115"/>
      <c r="CE842" s="43"/>
      <c r="CF842" s="43"/>
      <c r="CG842" s="43"/>
      <c r="CH842" s="115"/>
      <c r="CK842" s="50"/>
      <c r="CL842" s="115"/>
      <c r="CM842" s="222"/>
      <c r="CN842" s="223"/>
      <c r="CR842" s="221"/>
      <c r="CU842" s="50"/>
      <c r="CV842" s="115"/>
      <c r="CW842" s="43"/>
      <c r="CX842" s="43"/>
      <c r="CY842" s="43"/>
      <c r="CZ842" s="115"/>
      <c r="DC842" s="50"/>
      <c r="DD842" s="115"/>
      <c r="DE842" s="222"/>
      <c r="DF842" s="223"/>
      <c r="DJ842" s="221"/>
      <c r="DM842" s="50"/>
      <c r="DN842" s="115"/>
      <c r="DO842" s="43"/>
      <c r="DP842" s="43"/>
      <c r="DQ842" s="43"/>
      <c r="DR842" s="115"/>
      <c r="DU842" s="50"/>
      <c r="DV842" s="115"/>
      <c r="DW842" s="222"/>
      <c r="DX842" s="223"/>
      <c r="EB842" s="221"/>
      <c r="EE842" s="50"/>
      <c r="EF842" s="115"/>
      <c r="EG842" s="43"/>
      <c r="EH842" s="43"/>
      <c r="EI842" s="43"/>
      <c r="EJ842" s="115"/>
      <c r="EM842" s="50"/>
      <c r="EN842" s="115"/>
      <c r="EO842" s="222"/>
      <c r="EP842" s="223"/>
      <c r="ET842" s="221"/>
      <c r="EW842" s="50"/>
      <c r="EX842" s="115"/>
      <c r="EY842" s="43"/>
      <c r="EZ842" s="43"/>
      <c r="FA842" s="43"/>
      <c r="FB842" s="115"/>
      <c r="FE842" s="50"/>
      <c r="FF842" s="115"/>
      <c r="FG842" s="222"/>
      <c r="FH842" s="223"/>
      <c r="FL842" s="221"/>
      <c r="FO842" s="50"/>
      <c r="FP842" s="115"/>
      <c r="FQ842" s="43"/>
      <c r="FR842" s="43"/>
      <c r="FS842" s="43"/>
      <c r="FT842" s="115"/>
      <c r="FW842" s="50"/>
      <c r="FX842" s="115"/>
      <c r="FY842" s="222"/>
      <c r="FZ842" s="223"/>
      <c r="GD842" s="221"/>
      <c r="GG842" s="50"/>
      <c r="GH842" s="115"/>
      <c r="GI842" s="43"/>
      <c r="GJ842" s="43"/>
      <c r="GK842" s="43"/>
      <c r="GL842" s="115"/>
      <c r="GO842" s="50"/>
      <c r="GP842" s="115"/>
      <c r="GQ842" s="222"/>
    </row>
    <row r="843">
      <c r="A843" s="218"/>
      <c r="B843" s="219"/>
      <c r="C843" s="15"/>
      <c r="D843" s="15"/>
      <c r="E843" s="15"/>
      <c r="F843" s="71"/>
      <c r="G843" s="15"/>
      <c r="H843" s="15"/>
      <c r="I843" s="28"/>
      <c r="J843" s="71"/>
      <c r="K843" s="35"/>
      <c r="L843" s="35"/>
      <c r="M843" s="35"/>
      <c r="N843" s="71"/>
      <c r="O843" s="15"/>
      <c r="P843" s="15"/>
      <c r="Q843" s="28"/>
      <c r="R843" s="71"/>
      <c r="S843" s="173"/>
      <c r="T843" s="219"/>
      <c r="U843" s="15"/>
      <c r="V843" s="15"/>
      <c r="W843" s="15"/>
      <c r="X843" s="165"/>
      <c r="Y843" s="15"/>
      <c r="Z843" s="15"/>
      <c r="AA843" s="28"/>
      <c r="AB843" s="71"/>
      <c r="AC843" s="35"/>
      <c r="AD843" s="35"/>
      <c r="AE843" s="35"/>
      <c r="AF843" s="71"/>
      <c r="AG843" s="15"/>
      <c r="AH843" s="15"/>
      <c r="AI843" s="15"/>
      <c r="AJ843" s="71"/>
      <c r="AK843" s="173"/>
      <c r="AL843" s="219"/>
      <c r="AM843" s="15"/>
      <c r="AN843" s="15"/>
      <c r="AO843" s="15"/>
      <c r="AP843" s="165"/>
      <c r="AQ843" s="15"/>
      <c r="AR843" s="15"/>
      <c r="AS843" s="28"/>
      <c r="AT843" s="71"/>
      <c r="AU843" s="35"/>
      <c r="AV843" s="35"/>
      <c r="AW843" s="35"/>
      <c r="AX843" s="71"/>
      <c r="AY843" s="15"/>
      <c r="AZ843" s="15"/>
      <c r="BA843" s="28"/>
      <c r="BB843" s="71"/>
      <c r="BC843" s="173"/>
      <c r="BD843" s="220"/>
      <c r="BH843" s="221"/>
      <c r="BK843" s="50"/>
      <c r="BL843" s="115"/>
      <c r="BM843" s="43"/>
      <c r="BN843" s="43"/>
      <c r="BO843" s="43"/>
      <c r="BP843" s="115"/>
      <c r="BS843" s="50"/>
      <c r="BT843" s="115"/>
      <c r="BU843" s="222"/>
      <c r="BV843" s="223"/>
      <c r="BZ843" s="221"/>
      <c r="CC843" s="50"/>
      <c r="CD843" s="115"/>
      <c r="CE843" s="43"/>
      <c r="CF843" s="43"/>
      <c r="CG843" s="43"/>
      <c r="CH843" s="115"/>
      <c r="CK843" s="50"/>
      <c r="CL843" s="115"/>
      <c r="CM843" s="222"/>
      <c r="CN843" s="223"/>
      <c r="CR843" s="221"/>
      <c r="CU843" s="50"/>
      <c r="CV843" s="115"/>
      <c r="CW843" s="43"/>
      <c r="CX843" s="43"/>
      <c r="CY843" s="43"/>
      <c r="CZ843" s="115"/>
      <c r="DC843" s="50"/>
      <c r="DD843" s="115"/>
      <c r="DE843" s="222"/>
      <c r="DF843" s="223"/>
      <c r="DJ843" s="221"/>
      <c r="DM843" s="50"/>
      <c r="DN843" s="115"/>
      <c r="DO843" s="43"/>
      <c r="DP843" s="43"/>
      <c r="DQ843" s="43"/>
      <c r="DR843" s="115"/>
      <c r="DU843" s="50"/>
      <c r="DV843" s="115"/>
      <c r="DW843" s="222"/>
      <c r="DX843" s="223"/>
      <c r="EB843" s="221"/>
      <c r="EE843" s="50"/>
      <c r="EF843" s="115"/>
      <c r="EG843" s="43"/>
      <c r="EH843" s="43"/>
      <c r="EI843" s="43"/>
      <c r="EJ843" s="115"/>
      <c r="EM843" s="50"/>
      <c r="EN843" s="115"/>
      <c r="EO843" s="222"/>
      <c r="EP843" s="223"/>
      <c r="ET843" s="221"/>
      <c r="EW843" s="50"/>
      <c r="EX843" s="115"/>
      <c r="EY843" s="43"/>
      <c r="EZ843" s="43"/>
      <c r="FA843" s="43"/>
      <c r="FB843" s="115"/>
      <c r="FE843" s="50"/>
      <c r="FF843" s="115"/>
      <c r="FG843" s="222"/>
      <c r="FH843" s="223"/>
      <c r="FL843" s="221"/>
      <c r="FO843" s="50"/>
      <c r="FP843" s="115"/>
      <c r="FQ843" s="43"/>
      <c r="FR843" s="43"/>
      <c r="FS843" s="43"/>
      <c r="FT843" s="115"/>
      <c r="FW843" s="50"/>
      <c r="FX843" s="115"/>
      <c r="FY843" s="222"/>
      <c r="FZ843" s="223"/>
      <c r="GD843" s="221"/>
      <c r="GG843" s="50"/>
      <c r="GH843" s="115"/>
      <c r="GI843" s="43"/>
      <c r="GJ843" s="43"/>
      <c r="GK843" s="43"/>
      <c r="GL843" s="115"/>
      <c r="GO843" s="50"/>
      <c r="GP843" s="115"/>
      <c r="GQ843" s="222"/>
    </row>
    <row r="844">
      <c r="A844" s="218"/>
      <c r="B844" s="219"/>
      <c r="C844" s="15"/>
      <c r="D844" s="15"/>
      <c r="E844" s="15"/>
      <c r="F844" s="71"/>
      <c r="G844" s="15"/>
      <c r="H844" s="15"/>
      <c r="I844" s="28"/>
      <c r="J844" s="71"/>
      <c r="K844" s="35"/>
      <c r="L844" s="35"/>
      <c r="M844" s="35"/>
      <c r="N844" s="71"/>
      <c r="O844" s="15"/>
      <c r="P844" s="15"/>
      <c r="Q844" s="28"/>
      <c r="R844" s="71"/>
      <c r="S844" s="173"/>
      <c r="T844" s="219"/>
      <c r="U844" s="15"/>
      <c r="V844" s="15"/>
      <c r="W844" s="15"/>
      <c r="X844" s="165"/>
      <c r="Y844" s="15"/>
      <c r="Z844" s="15"/>
      <c r="AA844" s="28"/>
      <c r="AB844" s="71"/>
      <c r="AC844" s="35"/>
      <c r="AD844" s="35"/>
      <c r="AE844" s="35"/>
      <c r="AF844" s="71"/>
      <c r="AG844" s="15"/>
      <c r="AH844" s="15"/>
      <c r="AI844" s="15"/>
      <c r="AJ844" s="71"/>
      <c r="AK844" s="173"/>
      <c r="AL844" s="219"/>
      <c r="AM844" s="15"/>
      <c r="AN844" s="15"/>
      <c r="AO844" s="15"/>
      <c r="AP844" s="165"/>
      <c r="AQ844" s="15"/>
      <c r="AR844" s="15"/>
      <c r="AS844" s="28"/>
      <c r="AT844" s="71"/>
      <c r="AU844" s="35"/>
      <c r="AV844" s="35"/>
      <c r="AW844" s="35"/>
      <c r="AX844" s="71"/>
      <c r="AY844" s="15"/>
      <c r="AZ844" s="15"/>
      <c r="BA844" s="28"/>
      <c r="BB844" s="71"/>
      <c r="BC844" s="173"/>
      <c r="BD844" s="220"/>
      <c r="BH844" s="221"/>
      <c r="BK844" s="50"/>
      <c r="BL844" s="115"/>
      <c r="BM844" s="43"/>
      <c r="BN844" s="43"/>
      <c r="BO844" s="43"/>
      <c r="BP844" s="115"/>
      <c r="BS844" s="50"/>
      <c r="BT844" s="115"/>
      <c r="BU844" s="222"/>
      <c r="BV844" s="223"/>
      <c r="BZ844" s="221"/>
      <c r="CC844" s="50"/>
      <c r="CD844" s="115"/>
      <c r="CE844" s="43"/>
      <c r="CF844" s="43"/>
      <c r="CG844" s="43"/>
      <c r="CH844" s="115"/>
      <c r="CK844" s="50"/>
      <c r="CL844" s="115"/>
      <c r="CM844" s="222"/>
      <c r="CN844" s="223"/>
      <c r="CR844" s="221"/>
      <c r="CU844" s="50"/>
      <c r="CV844" s="115"/>
      <c r="CW844" s="43"/>
      <c r="CX844" s="43"/>
      <c r="CY844" s="43"/>
      <c r="CZ844" s="115"/>
      <c r="DC844" s="50"/>
      <c r="DD844" s="115"/>
      <c r="DE844" s="222"/>
      <c r="DF844" s="223"/>
      <c r="DJ844" s="221"/>
      <c r="DM844" s="50"/>
      <c r="DN844" s="115"/>
      <c r="DO844" s="43"/>
      <c r="DP844" s="43"/>
      <c r="DQ844" s="43"/>
      <c r="DR844" s="115"/>
      <c r="DU844" s="50"/>
      <c r="DV844" s="115"/>
      <c r="DW844" s="222"/>
      <c r="DX844" s="223"/>
      <c r="EB844" s="221"/>
      <c r="EE844" s="50"/>
      <c r="EF844" s="115"/>
      <c r="EG844" s="43"/>
      <c r="EH844" s="43"/>
      <c r="EI844" s="43"/>
      <c r="EJ844" s="115"/>
      <c r="EM844" s="50"/>
      <c r="EN844" s="115"/>
      <c r="EO844" s="222"/>
      <c r="EP844" s="223"/>
      <c r="ET844" s="221"/>
      <c r="EW844" s="50"/>
      <c r="EX844" s="115"/>
      <c r="EY844" s="43"/>
      <c r="EZ844" s="43"/>
      <c r="FA844" s="43"/>
      <c r="FB844" s="115"/>
      <c r="FE844" s="50"/>
      <c r="FF844" s="115"/>
      <c r="FG844" s="222"/>
      <c r="FH844" s="223"/>
      <c r="FL844" s="221"/>
      <c r="FO844" s="50"/>
      <c r="FP844" s="115"/>
      <c r="FQ844" s="43"/>
      <c r="FR844" s="43"/>
      <c r="FS844" s="43"/>
      <c r="FT844" s="115"/>
      <c r="FW844" s="50"/>
      <c r="FX844" s="115"/>
      <c r="FY844" s="222"/>
      <c r="FZ844" s="223"/>
      <c r="GD844" s="221"/>
      <c r="GG844" s="50"/>
      <c r="GH844" s="115"/>
      <c r="GI844" s="43"/>
      <c r="GJ844" s="43"/>
      <c r="GK844" s="43"/>
      <c r="GL844" s="115"/>
      <c r="GO844" s="50"/>
      <c r="GP844" s="115"/>
      <c r="GQ844" s="222"/>
    </row>
    <row r="845">
      <c r="A845" s="218"/>
      <c r="B845" s="219"/>
      <c r="C845" s="15"/>
      <c r="D845" s="15"/>
      <c r="E845" s="15"/>
      <c r="F845" s="71"/>
      <c r="G845" s="15"/>
      <c r="H845" s="15"/>
      <c r="I845" s="28"/>
      <c r="J845" s="71"/>
      <c r="K845" s="35"/>
      <c r="L845" s="35"/>
      <c r="M845" s="35"/>
      <c r="N845" s="71"/>
      <c r="O845" s="15"/>
      <c r="P845" s="15"/>
      <c r="Q845" s="28"/>
      <c r="R845" s="71"/>
      <c r="S845" s="173"/>
      <c r="T845" s="219"/>
      <c r="U845" s="15"/>
      <c r="V845" s="15"/>
      <c r="W845" s="15"/>
      <c r="X845" s="165"/>
      <c r="Y845" s="15"/>
      <c r="Z845" s="15"/>
      <c r="AA845" s="28"/>
      <c r="AB845" s="71"/>
      <c r="AC845" s="35"/>
      <c r="AD845" s="35"/>
      <c r="AE845" s="35"/>
      <c r="AF845" s="71"/>
      <c r="AG845" s="15"/>
      <c r="AH845" s="15"/>
      <c r="AI845" s="15"/>
      <c r="AJ845" s="71"/>
      <c r="AK845" s="173"/>
      <c r="AL845" s="219"/>
      <c r="AM845" s="15"/>
      <c r="AN845" s="15"/>
      <c r="AO845" s="15"/>
      <c r="AP845" s="165"/>
      <c r="AQ845" s="15"/>
      <c r="AR845" s="15"/>
      <c r="AS845" s="28"/>
      <c r="AT845" s="71"/>
      <c r="AU845" s="35"/>
      <c r="AV845" s="35"/>
      <c r="AW845" s="35"/>
      <c r="AX845" s="71"/>
      <c r="AY845" s="15"/>
      <c r="AZ845" s="15"/>
      <c r="BA845" s="28"/>
      <c r="BB845" s="71"/>
      <c r="BC845" s="173"/>
      <c r="BD845" s="220"/>
      <c r="BH845" s="221"/>
      <c r="BK845" s="50"/>
      <c r="BL845" s="115"/>
      <c r="BM845" s="43"/>
      <c r="BN845" s="43"/>
      <c r="BO845" s="43"/>
      <c r="BP845" s="115"/>
      <c r="BS845" s="50"/>
      <c r="BT845" s="115"/>
      <c r="BU845" s="222"/>
      <c r="BV845" s="223"/>
      <c r="BZ845" s="221"/>
      <c r="CC845" s="50"/>
      <c r="CD845" s="115"/>
      <c r="CE845" s="43"/>
      <c r="CF845" s="43"/>
      <c r="CG845" s="43"/>
      <c r="CH845" s="115"/>
      <c r="CK845" s="50"/>
      <c r="CL845" s="115"/>
      <c r="CM845" s="222"/>
      <c r="CN845" s="223"/>
      <c r="CR845" s="221"/>
      <c r="CU845" s="50"/>
      <c r="CV845" s="115"/>
      <c r="CW845" s="43"/>
      <c r="CX845" s="43"/>
      <c r="CY845" s="43"/>
      <c r="CZ845" s="115"/>
      <c r="DC845" s="50"/>
      <c r="DD845" s="115"/>
      <c r="DE845" s="222"/>
      <c r="DF845" s="223"/>
      <c r="DJ845" s="221"/>
      <c r="DM845" s="50"/>
      <c r="DN845" s="115"/>
      <c r="DO845" s="43"/>
      <c r="DP845" s="43"/>
      <c r="DQ845" s="43"/>
      <c r="DR845" s="115"/>
      <c r="DU845" s="50"/>
      <c r="DV845" s="115"/>
      <c r="DW845" s="222"/>
      <c r="DX845" s="223"/>
      <c r="EB845" s="221"/>
      <c r="EE845" s="50"/>
      <c r="EF845" s="115"/>
      <c r="EG845" s="43"/>
      <c r="EH845" s="43"/>
      <c r="EI845" s="43"/>
      <c r="EJ845" s="115"/>
      <c r="EM845" s="50"/>
      <c r="EN845" s="115"/>
      <c r="EO845" s="222"/>
      <c r="EP845" s="223"/>
      <c r="ET845" s="221"/>
      <c r="EW845" s="50"/>
      <c r="EX845" s="115"/>
      <c r="EY845" s="43"/>
      <c r="EZ845" s="43"/>
      <c r="FA845" s="43"/>
      <c r="FB845" s="115"/>
      <c r="FE845" s="50"/>
      <c r="FF845" s="115"/>
      <c r="FG845" s="222"/>
      <c r="FH845" s="223"/>
      <c r="FL845" s="221"/>
      <c r="FO845" s="50"/>
      <c r="FP845" s="115"/>
      <c r="FQ845" s="43"/>
      <c r="FR845" s="43"/>
      <c r="FS845" s="43"/>
      <c r="FT845" s="115"/>
      <c r="FW845" s="50"/>
      <c r="FX845" s="115"/>
      <c r="FY845" s="222"/>
      <c r="FZ845" s="223"/>
      <c r="GD845" s="221"/>
      <c r="GG845" s="50"/>
      <c r="GH845" s="115"/>
      <c r="GI845" s="43"/>
      <c r="GJ845" s="43"/>
      <c r="GK845" s="43"/>
      <c r="GL845" s="115"/>
      <c r="GO845" s="50"/>
      <c r="GP845" s="115"/>
      <c r="GQ845" s="222"/>
    </row>
    <row r="846">
      <c r="A846" s="218"/>
      <c r="B846" s="219"/>
      <c r="C846" s="15"/>
      <c r="D846" s="15"/>
      <c r="E846" s="15"/>
      <c r="F846" s="71"/>
      <c r="G846" s="15"/>
      <c r="H846" s="15"/>
      <c r="I846" s="28"/>
      <c r="J846" s="71"/>
      <c r="K846" s="35"/>
      <c r="L846" s="35"/>
      <c r="M846" s="35"/>
      <c r="N846" s="71"/>
      <c r="O846" s="15"/>
      <c r="P846" s="15"/>
      <c r="Q846" s="28"/>
      <c r="R846" s="71"/>
      <c r="S846" s="173"/>
      <c r="T846" s="219"/>
      <c r="U846" s="15"/>
      <c r="V846" s="15"/>
      <c r="W846" s="15"/>
      <c r="X846" s="165"/>
      <c r="Y846" s="15"/>
      <c r="Z846" s="15"/>
      <c r="AA846" s="28"/>
      <c r="AB846" s="71"/>
      <c r="AC846" s="35"/>
      <c r="AD846" s="35"/>
      <c r="AE846" s="35"/>
      <c r="AF846" s="71"/>
      <c r="AG846" s="15"/>
      <c r="AH846" s="15"/>
      <c r="AI846" s="15"/>
      <c r="AJ846" s="71"/>
      <c r="AK846" s="173"/>
      <c r="AL846" s="219"/>
      <c r="AM846" s="15"/>
      <c r="AN846" s="15"/>
      <c r="AO846" s="15"/>
      <c r="AP846" s="165"/>
      <c r="AQ846" s="15"/>
      <c r="AR846" s="15"/>
      <c r="AS846" s="28"/>
      <c r="AT846" s="71"/>
      <c r="AU846" s="35"/>
      <c r="AV846" s="35"/>
      <c r="AW846" s="35"/>
      <c r="AX846" s="71"/>
      <c r="AY846" s="15"/>
      <c r="AZ846" s="15"/>
      <c r="BA846" s="28"/>
      <c r="BB846" s="71"/>
      <c r="BC846" s="173"/>
      <c r="BD846" s="220"/>
      <c r="BH846" s="221"/>
      <c r="BK846" s="50"/>
      <c r="BL846" s="115"/>
      <c r="BM846" s="43"/>
      <c r="BN846" s="43"/>
      <c r="BO846" s="43"/>
      <c r="BP846" s="115"/>
      <c r="BS846" s="50"/>
      <c r="BT846" s="115"/>
      <c r="BU846" s="222"/>
      <c r="BV846" s="223"/>
      <c r="BZ846" s="221"/>
      <c r="CC846" s="50"/>
      <c r="CD846" s="115"/>
      <c r="CE846" s="43"/>
      <c r="CF846" s="43"/>
      <c r="CG846" s="43"/>
      <c r="CH846" s="115"/>
      <c r="CK846" s="50"/>
      <c r="CL846" s="115"/>
      <c r="CM846" s="222"/>
      <c r="CN846" s="223"/>
      <c r="CR846" s="221"/>
      <c r="CU846" s="50"/>
      <c r="CV846" s="115"/>
      <c r="CW846" s="43"/>
      <c r="CX846" s="43"/>
      <c r="CY846" s="43"/>
      <c r="CZ846" s="115"/>
      <c r="DC846" s="50"/>
      <c r="DD846" s="115"/>
      <c r="DE846" s="222"/>
      <c r="DF846" s="223"/>
      <c r="DJ846" s="221"/>
      <c r="DM846" s="50"/>
      <c r="DN846" s="115"/>
      <c r="DO846" s="43"/>
      <c r="DP846" s="43"/>
      <c r="DQ846" s="43"/>
      <c r="DR846" s="115"/>
      <c r="DU846" s="50"/>
      <c r="DV846" s="115"/>
      <c r="DW846" s="222"/>
      <c r="DX846" s="223"/>
      <c r="EB846" s="221"/>
      <c r="EE846" s="50"/>
      <c r="EF846" s="115"/>
      <c r="EG846" s="43"/>
      <c r="EH846" s="43"/>
      <c r="EI846" s="43"/>
      <c r="EJ846" s="115"/>
      <c r="EM846" s="50"/>
      <c r="EN846" s="115"/>
      <c r="EO846" s="222"/>
      <c r="EP846" s="223"/>
      <c r="ET846" s="221"/>
      <c r="EW846" s="50"/>
      <c r="EX846" s="115"/>
      <c r="EY846" s="43"/>
      <c r="EZ846" s="43"/>
      <c r="FA846" s="43"/>
      <c r="FB846" s="115"/>
      <c r="FE846" s="50"/>
      <c r="FF846" s="115"/>
      <c r="FG846" s="222"/>
      <c r="FH846" s="223"/>
      <c r="FL846" s="221"/>
      <c r="FO846" s="50"/>
      <c r="FP846" s="115"/>
      <c r="FQ846" s="43"/>
      <c r="FR846" s="43"/>
      <c r="FS846" s="43"/>
      <c r="FT846" s="115"/>
      <c r="FW846" s="50"/>
      <c r="FX846" s="115"/>
      <c r="FY846" s="222"/>
      <c r="FZ846" s="223"/>
      <c r="GD846" s="221"/>
      <c r="GG846" s="50"/>
      <c r="GH846" s="115"/>
      <c r="GI846" s="43"/>
      <c r="GJ846" s="43"/>
      <c r="GK846" s="43"/>
      <c r="GL846" s="115"/>
      <c r="GO846" s="50"/>
      <c r="GP846" s="115"/>
      <c r="GQ846" s="222"/>
    </row>
    <row r="847">
      <c r="A847" s="218"/>
      <c r="B847" s="219"/>
      <c r="C847" s="15"/>
      <c r="D847" s="15"/>
      <c r="E847" s="15"/>
      <c r="F847" s="71"/>
      <c r="G847" s="15"/>
      <c r="H847" s="15"/>
      <c r="I847" s="28"/>
      <c r="J847" s="71"/>
      <c r="K847" s="35"/>
      <c r="L847" s="35"/>
      <c r="M847" s="35"/>
      <c r="N847" s="71"/>
      <c r="O847" s="15"/>
      <c r="P847" s="15"/>
      <c r="Q847" s="28"/>
      <c r="R847" s="71"/>
      <c r="S847" s="173"/>
      <c r="T847" s="219"/>
      <c r="U847" s="15"/>
      <c r="V847" s="15"/>
      <c r="W847" s="15"/>
      <c r="X847" s="165"/>
      <c r="Y847" s="15"/>
      <c r="Z847" s="15"/>
      <c r="AA847" s="28"/>
      <c r="AB847" s="71"/>
      <c r="AC847" s="35"/>
      <c r="AD847" s="35"/>
      <c r="AE847" s="35"/>
      <c r="AF847" s="71"/>
      <c r="AG847" s="15"/>
      <c r="AH847" s="15"/>
      <c r="AI847" s="15"/>
      <c r="AJ847" s="71"/>
      <c r="AK847" s="173"/>
      <c r="AL847" s="219"/>
      <c r="AM847" s="15"/>
      <c r="AN847" s="15"/>
      <c r="AO847" s="15"/>
      <c r="AP847" s="165"/>
      <c r="AQ847" s="15"/>
      <c r="AR847" s="15"/>
      <c r="AS847" s="28"/>
      <c r="AT847" s="71"/>
      <c r="AU847" s="35"/>
      <c r="AV847" s="35"/>
      <c r="AW847" s="35"/>
      <c r="AX847" s="71"/>
      <c r="AY847" s="15"/>
      <c r="AZ847" s="15"/>
      <c r="BA847" s="28"/>
      <c r="BB847" s="71"/>
      <c r="BC847" s="173"/>
      <c r="BD847" s="220"/>
      <c r="BH847" s="221"/>
      <c r="BK847" s="50"/>
      <c r="BL847" s="115"/>
      <c r="BM847" s="43"/>
      <c r="BN847" s="43"/>
      <c r="BO847" s="43"/>
      <c r="BP847" s="115"/>
      <c r="BS847" s="50"/>
      <c r="BT847" s="115"/>
      <c r="BU847" s="222"/>
      <c r="BV847" s="223"/>
      <c r="BZ847" s="221"/>
      <c r="CC847" s="50"/>
      <c r="CD847" s="115"/>
      <c r="CE847" s="43"/>
      <c r="CF847" s="43"/>
      <c r="CG847" s="43"/>
      <c r="CH847" s="115"/>
      <c r="CK847" s="50"/>
      <c r="CL847" s="115"/>
      <c r="CM847" s="222"/>
      <c r="CN847" s="223"/>
      <c r="CR847" s="221"/>
      <c r="CU847" s="50"/>
      <c r="CV847" s="115"/>
      <c r="CW847" s="43"/>
      <c r="CX847" s="43"/>
      <c r="CY847" s="43"/>
      <c r="CZ847" s="115"/>
      <c r="DC847" s="50"/>
      <c r="DD847" s="115"/>
      <c r="DE847" s="222"/>
      <c r="DF847" s="223"/>
      <c r="DJ847" s="221"/>
      <c r="DM847" s="50"/>
      <c r="DN847" s="115"/>
      <c r="DO847" s="43"/>
      <c r="DP847" s="43"/>
      <c r="DQ847" s="43"/>
      <c r="DR847" s="115"/>
      <c r="DU847" s="50"/>
      <c r="DV847" s="115"/>
      <c r="DW847" s="222"/>
      <c r="DX847" s="223"/>
      <c r="EB847" s="221"/>
      <c r="EE847" s="50"/>
      <c r="EF847" s="115"/>
      <c r="EG847" s="43"/>
      <c r="EH847" s="43"/>
      <c r="EI847" s="43"/>
      <c r="EJ847" s="115"/>
      <c r="EM847" s="50"/>
      <c r="EN847" s="115"/>
      <c r="EO847" s="222"/>
      <c r="EP847" s="223"/>
      <c r="ET847" s="221"/>
      <c r="EW847" s="50"/>
      <c r="EX847" s="115"/>
      <c r="EY847" s="43"/>
      <c r="EZ847" s="43"/>
      <c r="FA847" s="43"/>
      <c r="FB847" s="115"/>
      <c r="FE847" s="50"/>
      <c r="FF847" s="115"/>
      <c r="FG847" s="222"/>
      <c r="FH847" s="223"/>
      <c r="FL847" s="221"/>
      <c r="FO847" s="50"/>
      <c r="FP847" s="115"/>
      <c r="FQ847" s="43"/>
      <c r="FR847" s="43"/>
      <c r="FS847" s="43"/>
      <c r="FT847" s="115"/>
      <c r="FW847" s="50"/>
      <c r="FX847" s="115"/>
      <c r="FY847" s="222"/>
      <c r="FZ847" s="223"/>
      <c r="GD847" s="221"/>
      <c r="GG847" s="50"/>
      <c r="GH847" s="115"/>
      <c r="GI847" s="43"/>
      <c r="GJ847" s="43"/>
      <c r="GK847" s="43"/>
      <c r="GL847" s="115"/>
      <c r="GO847" s="50"/>
      <c r="GP847" s="115"/>
      <c r="GQ847" s="222"/>
    </row>
    <row r="848">
      <c r="A848" s="218"/>
      <c r="B848" s="219"/>
      <c r="C848" s="15"/>
      <c r="D848" s="15"/>
      <c r="E848" s="15"/>
      <c r="F848" s="71"/>
      <c r="G848" s="15"/>
      <c r="H848" s="15"/>
      <c r="I848" s="28"/>
      <c r="J848" s="71"/>
      <c r="K848" s="35"/>
      <c r="L848" s="35"/>
      <c r="M848" s="35"/>
      <c r="N848" s="71"/>
      <c r="O848" s="15"/>
      <c r="P848" s="15"/>
      <c r="Q848" s="28"/>
      <c r="R848" s="71"/>
      <c r="S848" s="173"/>
      <c r="T848" s="219"/>
      <c r="U848" s="15"/>
      <c r="V848" s="15"/>
      <c r="W848" s="15"/>
      <c r="X848" s="165"/>
      <c r="Y848" s="15"/>
      <c r="Z848" s="15"/>
      <c r="AA848" s="28"/>
      <c r="AB848" s="71"/>
      <c r="AC848" s="35"/>
      <c r="AD848" s="35"/>
      <c r="AE848" s="35"/>
      <c r="AF848" s="71"/>
      <c r="AG848" s="15"/>
      <c r="AH848" s="15"/>
      <c r="AI848" s="15"/>
      <c r="AJ848" s="71"/>
      <c r="AK848" s="173"/>
      <c r="AL848" s="219"/>
      <c r="AM848" s="15"/>
      <c r="AN848" s="15"/>
      <c r="AO848" s="15"/>
      <c r="AP848" s="165"/>
      <c r="AQ848" s="15"/>
      <c r="AR848" s="15"/>
      <c r="AS848" s="28"/>
      <c r="AT848" s="71"/>
      <c r="AU848" s="35"/>
      <c r="AV848" s="35"/>
      <c r="AW848" s="35"/>
      <c r="AX848" s="71"/>
      <c r="AY848" s="15"/>
      <c r="AZ848" s="15"/>
      <c r="BA848" s="28"/>
      <c r="BB848" s="71"/>
      <c r="BC848" s="173"/>
      <c r="BD848" s="220"/>
      <c r="BH848" s="221"/>
      <c r="BK848" s="50"/>
      <c r="BL848" s="115"/>
      <c r="BM848" s="43"/>
      <c r="BN848" s="43"/>
      <c r="BO848" s="43"/>
      <c r="BP848" s="115"/>
      <c r="BS848" s="50"/>
      <c r="BT848" s="115"/>
      <c r="BU848" s="222"/>
      <c r="BV848" s="223"/>
      <c r="BZ848" s="221"/>
      <c r="CC848" s="50"/>
      <c r="CD848" s="115"/>
      <c r="CE848" s="43"/>
      <c r="CF848" s="43"/>
      <c r="CG848" s="43"/>
      <c r="CH848" s="115"/>
      <c r="CK848" s="50"/>
      <c r="CL848" s="115"/>
      <c r="CM848" s="222"/>
      <c r="CN848" s="223"/>
      <c r="CR848" s="221"/>
      <c r="CU848" s="50"/>
      <c r="CV848" s="115"/>
      <c r="CW848" s="43"/>
      <c r="CX848" s="43"/>
      <c r="CY848" s="43"/>
      <c r="CZ848" s="115"/>
      <c r="DC848" s="50"/>
      <c r="DD848" s="115"/>
      <c r="DE848" s="222"/>
      <c r="DF848" s="223"/>
      <c r="DJ848" s="221"/>
      <c r="DM848" s="50"/>
      <c r="DN848" s="115"/>
      <c r="DO848" s="43"/>
      <c r="DP848" s="43"/>
      <c r="DQ848" s="43"/>
      <c r="DR848" s="115"/>
      <c r="DU848" s="50"/>
      <c r="DV848" s="115"/>
      <c r="DW848" s="222"/>
      <c r="DX848" s="223"/>
      <c r="EB848" s="221"/>
      <c r="EE848" s="50"/>
      <c r="EF848" s="115"/>
      <c r="EG848" s="43"/>
      <c r="EH848" s="43"/>
      <c r="EI848" s="43"/>
      <c r="EJ848" s="115"/>
      <c r="EM848" s="50"/>
      <c r="EN848" s="115"/>
      <c r="EO848" s="222"/>
      <c r="EP848" s="223"/>
      <c r="ET848" s="221"/>
      <c r="EW848" s="50"/>
      <c r="EX848" s="115"/>
      <c r="EY848" s="43"/>
      <c r="EZ848" s="43"/>
      <c r="FA848" s="43"/>
      <c r="FB848" s="115"/>
      <c r="FE848" s="50"/>
      <c r="FF848" s="115"/>
      <c r="FG848" s="222"/>
      <c r="FH848" s="223"/>
      <c r="FL848" s="221"/>
      <c r="FO848" s="50"/>
      <c r="FP848" s="115"/>
      <c r="FQ848" s="43"/>
      <c r="FR848" s="43"/>
      <c r="FS848" s="43"/>
      <c r="FT848" s="115"/>
      <c r="FW848" s="50"/>
      <c r="FX848" s="115"/>
      <c r="FY848" s="222"/>
      <c r="FZ848" s="223"/>
      <c r="GD848" s="221"/>
      <c r="GG848" s="50"/>
      <c r="GH848" s="115"/>
      <c r="GI848" s="43"/>
      <c r="GJ848" s="43"/>
      <c r="GK848" s="43"/>
      <c r="GL848" s="115"/>
      <c r="GO848" s="50"/>
      <c r="GP848" s="115"/>
      <c r="GQ848" s="222"/>
    </row>
    <row r="849">
      <c r="A849" s="218"/>
      <c r="B849" s="219"/>
      <c r="C849" s="15"/>
      <c r="D849" s="15"/>
      <c r="E849" s="15"/>
      <c r="F849" s="71"/>
      <c r="G849" s="15"/>
      <c r="H849" s="15"/>
      <c r="I849" s="28"/>
      <c r="J849" s="71"/>
      <c r="K849" s="35"/>
      <c r="L849" s="35"/>
      <c r="M849" s="35"/>
      <c r="N849" s="71"/>
      <c r="O849" s="15"/>
      <c r="P849" s="15"/>
      <c r="Q849" s="28"/>
      <c r="R849" s="71"/>
      <c r="S849" s="173"/>
      <c r="T849" s="219"/>
      <c r="U849" s="15"/>
      <c r="V849" s="15"/>
      <c r="W849" s="15"/>
      <c r="X849" s="165"/>
      <c r="Y849" s="15"/>
      <c r="Z849" s="15"/>
      <c r="AA849" s="28"/>
      <c r="AB849" s="71"/>
      <c r="AC849" s="35"/>
      <c r="AD849" s="35"/>
      <c r="AE849" s="35"/>
      <c r="AF849" s="71"/>
      <c r="AG849" s="15"/>
      <c r="AH849" s="15"/>
      <c r="AI849" s="15"/>
      <c r="AJ849" s="71"/>
      <c r="AK849" s="173"/>
      <c r="AL849" s="219"/>
      <c r="AM849" s="15"/>
      <c r="AN849" s="15"/>
      <c r="AO849" s="15"/>
      <c r="AP849" s="165"/>
      <c r="AQ849" s="15"/>
      <c r="AR849" s="15"/>
      <c r="AS849" s="28"/>
      <c r="AT849" s="71"/>
      <c r="AU849" s="35"/>
      <c r="AV849" s="35"/>
      <c r="AW849" s="35"/>
      <c r="AX849" s="71"/>
      <c r="AY849" s="15"/>
      <c r="AZ849" s="15"/>
      <c r="BA849" s="28"/>
      <c r="BB849" s="71"/>
      <c r="BC849" s="173"/>
      <c r="BD849" s="220"/>
      <c r="BH849" s="221"/>
      <c r="BK849" s="50"/>
      <c r="BL849" s="115"/>
      <c r="BM849" s="43"/>
      <c r="BN849" s="43"/>
      <c r="BO849" s="43"/>
      <c r="BP849" s="115"/>
      <c r="BS849" s="50"/>
      <c r="BT849" s="115"/>
      <c r="BU849" s="222"/>
      <c r="BV849" s="223"/>
      <c r="BZ849" s="221"/>
      <c r="CC849" s="50"/>
      <c r="CD849" s="115"/>
      <c r="CE849" s="43"/>
      <c r="CF849" s="43"/>
      <c r="CG849" s="43"/>
      <c r="CH849" s="115"/>
      <c r="CK849" s="50"/>
      <c r="CL849" s="115"/>
      <c r="CM849" s="222"/>
      <c r="CN849" s="223"/>
      <c r="CR849" s="221"/>
      <c r="CU849" s="50"/>
      <c r="CV849" s="115"/>
      <c r="CW849" s="43"/>
      <c r="CX849" s="43"/>
      <c r="CY849" s="43"/>
      <c r="CZ849" s="115"/>
      <c r="DC849" s="50"/>
      <c r="DD849" s="115"/>
      <c r="DE849" s="222"/>
      <c r="DF849" s="223"/>
      <c r="DJ849" s="221"/>
      <c r="DM849" s="50"/>
      <c r="DN849" s="115"/>
      <c r="DO849" s="43"/>
      <c r="DP849" s="43"/>
      <c r="DQ849" s="43"/>
      <c r="DR849" s="115"/>
      <c r="DU849" s="50"/>
      <c r="DV849" s="115"/>
      <c r="DW849" s="222"/>
      <c r="DX849" s="223"/>
      <c r="EB849" s="221"/>
      <c r="EE849" s="50"/>
      <c r="EF849" s="115"/>
      <c r="EG849" s="43"/>
      <c r="EH849" s="43"/>
      <c r="EI849" s="43"/>
      <c r="EJ849" s="115"/>
      <c r="EM849" s="50"/>
      <c r="EN849" s="115"/>
      <c r="EO849" s="222"/>
      <c r="EP849" s="223"/>
      <c r="ET849" s="221"/>
      <c r="EW849" s="50"/>
      <c r="EX849" s="115"/>
      <c r="EY849" s="43"/>
      <c r="EZ849" s="43"/>
      <c r="FA849" s="43"/>
      <c r="FB849" s="115"/>
      <c r="FE849" s="50"/>
      <c r="FF849" s="115"/>
      <c r="FG849" s="222"/>
      <c r="FH849" s="223"/>
      <c r="FL849" s="221"/>
      <c r="FO849" s="50"/>
      <c r="FP849" s="115"/>
      <c r="FQ849" s="43"/>
      <c r="FR849" s="43"/>
      <c r="FS849" s="43"/>
      <c r="FT849" s="115"/>
      <c r="FW849" s="50"/>
      <c r="FX849" s="115"/>
      <c r="FY849" s="222"/>
      <c r="FZ849" s="223"/>
      <c r="GD849" s="221"/>
      <c r="GG849" s="50"/>
      <c r="GH849" s="115"/>
      <c r="GI849" s="43"/>
      <c r="GJ849" s="43"/>
      <c r="GK849" s="43"/>
      <c r="GL849" s="115"/>
      <c r="GO849" s="50"/>
      <c r="GP849" s="115"/>
      <c r="GQ849" s="222"/>
    </row>
    <row r="850">
      <c r="A850" s="218"/>
      <c r="B850" s="219"/>
      <c r="C850" s="15"/>
      <c r="D850" s="15"/>
      <c r="E850" s="15"/>
      <c r="F850" s="71"/>
      <c r="G850" s="15"/>
      <c r="H850" s="15"/>
      <c r="I850" s="28"/>
      <c r="J850" s="71"/>
      <c r="K850" s="35"/>
      <c r="L850" s="35"/>
      <c r="M850" s="35"/>
      <c r="N850" s="71"/>
      <c r="O850" s="15"/>
      <c r="P850" s="15"/>
      <c r="Q850" s="28"/>
      <c r="R850" s="71"/>
      <c r="S850" s="173"/>
      <c r="T850" s="219"/>
      <c r="U850" s="15"/>
      <c r="V850" s="15"/>
      <c r="W850" s="15"/>
      <c r="X850" s="165"/>
      <c r="Y850" s="15"/>
      <c r="Z850" s="15"/>
      <c r="AA850" s="28"/>
      <c r="AB850" s="71"/>
      <c r="AC850" s="35"/>
      <c r="AD850" s="35"/>
      <c r="AE850" s="35"/>
      <c r="AF850" s="71"/>
      <c r="AG850" s="15"/>
      <c r="AH850" s="15"/>
      <c r="AI850" s="15"/>
      <c r="AJ850" s="71"/>
      <c r="AK850" s="173"/>
      <c r="AL850" s="219"/>
      <c r="AM850" s="15"/>
      <c r="AN850" s="15"/>
      <c r="AO850" s="15"/>
      <c r="AP850" s="165"/>
      <c r="AQ850" s="15"/>
      <c r="AR850" s="15"/>
      <c r="AS850" s="28"/>
      <c r="AT850" s="71"/>
      <c r="AU850" s="35"/>
      <c r="AV850" s="35"/>
      <c r="AW850" s="35"/>
      <c r="AX850" s="71"/>
      <c r="AY850" s="15"/>
      <c r="AZ850" s="15"/>
      <c r="BA850" s="28"/>
      <c r="BB850" s="71"/>
      <c r="BC850" s="173"/>
      <c r="BD850" s="220"/>
      <c r="BH850" s="221"/>
      <c r="BK850" s="50"/>
      <c r="BL850" s="115"/>
      <c r="BM850" s="43"/>
      <c r="BN850" s="43"/>
      <c r="BO850" s="43"/>
      <c r="BP850" s="115"/>
      <c r="BS850" s="50"/>
      <c r="BT850" s="115"/>
      <c r="BU850" s="222"/>
      <c r="BV850" s="223"/>
      <c r="BZ850" s="221"/>
      <c r="CC850" s="50"/>
      <c r="CD850" s="115"/>
      <c r="CE850" s="43"/>
      <c r="CF850" s="43"/>
      <c r="CG850" s="43"/>
      <c r="CH850" s="115"/>
      <c r="CK850" s="50"/>
      <c r="CL850" s="115"/>
      <c r="CM850" s="222"/>
      <c r="CN850" s="223"/>
      <c r="CR850" s="221"/>
      <c r="CU850" s="50"/>
      <c r="CV850" s="115"/>
      <c r="CW850" s="43"/>
      <c r="CX850" s="43"/>
      <c r="CY850" s="43"/>
      <c r="CZ850" s="115"/>
      <c r="DC850" s="50"/>
      <c r="DD850" s="115"/>
      <c r="DE850" s="222"/>
      <c r="DF850" s="223"/>
      <c r="DJ850" s="221"/>
      <c r="DM850" s="50"/>
      <c r="DN850" s="115"/>
      <c r="DO850" s="43"/>
      <c r="DP850" s="43"/>
      <c r="DQ850" s="43"/>
      <c r="DR850" s="115"/>
      <c r="DU850" s="50"/>
      <c r="DV850" s="115"/>
      <c r="DW850" s="222"/>
      <c r="DX850" s="223"/>
      <c r="EB850" s="221"/>
      <c r="EE850" s="50"/>
      <c r="EF850" s="115"/>
      <c r="EG850" s="43"/>
      <c r="EH850" s="43"/>
      <c r="EI850" s="43"/>
      <c r="EJ850" s="115"/>
      <c r="EM850" s="50"/>
      <c r="EN850" s="115"/>
      <c r="EO850" s="222"/>
      <c r="EP850" s="223"/>
      <c r="ET850" s="221"/>
      <c r="EW850" s="50"/>
      <c r="EX850" s="115"/>
      <c r="EY850" s="43"/>
      <c r="EZ850" s="43"/>
      <c r="FA850" s="43"/>
      <c r="FB850" s="115"/>
      <c r="FE850" s="50"/>
      <c r="FF850" s="115"/>
      <c r="FG850" s="222"/>
      <c r="FH850" s="223"/>
      <c r="FL850" s="221"/>
      <c r="FO850" s="50"/>
      <c r="FP850" s="115"/>
      <c r="FQ850" s="43"/>
      <c r="FR850" s="43"/>
      <c r="FS850" s="43"/>
      <c r="FT850" s="115"/>
      <c r="FW850" s="50"/>
      <c r="FX850" s="115"/>
      <c r="FY850" s="222"/>
      <c r="FZ850" s="223"/>
      <c r="GD850" s="221"/>
      <c r="GG850" s="50"/>
      <c r="GH850" s="115"/>
      <c r="GI850" s="43"/>
      <c r="GJ850" s="43"/>
      <c r="GK850" s="43"/>
      <c r="GL850" s="115"/>
      <c r="GO850" s="50"/>
      <c r="GP850" s="115"/>
      <c r="GQ850" s="222"/>
    </row>
    <row r="851">
      <c r="A851" s="218"/>
      <c r="B851" s="219"/>
      <c r="C851" s="15"/>
      <c r="D851" s="15"/>
      <c r="E851" s="15"/>
      <c r="F851" s="71"/>
      <c r="G851" s="15"/>
      <c r="H851" s="15"/>
      <c r="I851" s="28"/>
      <c r="J851" s="71"/>
      <c r="K851" s="35"/>
      <c r="L851" s="35"/>
      <c r="M851" s="35"/>
      <c r="N851" s="71"/>
      <c r="O851" s="15"/>
      <c r="P851" s="15"/>
      <c r="Q851" s="28"/>
      <c r="R851" s="71"/>
      <c r="S851" s="173"/>
      <c r="T851" s="219"/>
      <c r="U851" s="15"/>
      <c r="V851" s="15"/>
      <c r="W851" s="15"/>
      <c r="X851" s="165"/>
      <c r="Y851" s="15"/>
      <c r="Z851" s="15"/>
      <c r="AA851" s="28"/>
      <c r="AB851" s="71"/>
      <c r="AC851" s="35"/>
      <c r="AD851" s="35"/>
      <c r="AE851" s="35"/>
      <c r="AF851" s="71"/>
      <c r="AG851" s="15"/>
      <c r="AH851" s="15"/>
      <c r="AI851" s="15"/>
      <c r="AJ851" s="71"/>
      <c r="AK851" s="173"/>
      <c r="AL851" s="219"/>
      <c r="AM851" s="15"/>
      <c r="AN851" s="15"/>
      <c r="AO851" s="15"/>
      <c r="AP851" s="165"/>
      <c r="AQ851" s="15"/>
      <c r="AR851" s="15"/>
      <c r="AS851" s="28"/>
      <c r="AT851" s="71"/>
      <c r="AU851" s="35"/>
      <c r="AV851" s="35"/>
      <c r="AW851" s="35"/>
      <c r="AX851" s="71"/>
      <c r="AY851" s="15"/>
      <c r="AZ851" s="15"/>
      <c r="BA851" s="28"/>
      <c r="BB851" s="71"/>
      <c r="BC851" s="173"/>
      <c r="BD851" s="220"/>
      <c r="BH851" s="221"/>
      <c r="BK851" s="50"/>
      <c r="BL851" s="115"/>
      <c r="BM851" s="43"/>
      <c r="BN851" s="43"/>
      <c r="BO851" s="43"/>
      <c r="BP851" s="115"/>
      <c r="BS851" s="50"/>
      <c r="BT851" s="115"/>
      <c r="BU851" s="222"/>
      <c r="BV851" s="223"/>
      <c r="BZ851" s="221"/>
      <c r="CC851" s="50"/>
      <c r="CD851" s="115"/>
      <c r="CE851" s="43"/>
      <c r="CF851" s="43"/>
      <c r="CG851" s="43"/>
      <c r="CH851" s="115"/>
      <c r="CK851" s="50"/>
      <c r="CL851" s="115"/>
      <c r="CM851" s="222"/>
      <c r="CN851" s="223"/>
      <c r="CR851" s="221"/>
      <c r="CU851" s="50"/>
      <c r="CV851" s="115"/>
      <c r="CW851" s="43"/>
      <c r="CX851" s="43"/>
      <c r="CY851" s="43"/>
      <c r="CZ851" s="115"/>
      <c r="DC851" s="50"/>
      <c r="DD851" s="115"/>
      <c r="DE851" s="222"/>
      <c r="DF851" s="223"/>
      <c r="DJ851" s="221"/>
      <c r="DM851" s="50"/>
      <c r="DN851" s="115"/>
      <c r="DO851" s="43"/>
      <c r="DP851" s="43"/>
      <c r="DQ851" s="43"/>
      <c r="DR851" s="115"/>
      <c r="DU851" s="50"/>
      <c r="DV851" s="115"/>
      <c r="DW851" s="222"/>
      <c r="DX851" s="223"/>
      <c r="EB851" s="221"/>
      <c r="EE851" s="50"/>
      <c r="EF851" s="115"/>
      <c r="EG851" s="43"/>
      <c r="EH851" s="43"/>
      <c r="EI851" s="43"/>
      <c r="EJ851" s="115"/>
      <c r="EM851" s="50"/>
      <c r="EN851" s="115"/>
      <c r="EO851" s="222"/>
      <c r="EP851" s="223"/>
      <c r="ET851" s="221"/>
      <c r="EW851" s="50"/>
      <c r="EX851" s="115"/>
      <c r="EY851" s="43"/>
      <c r="EZ851" s="43"/>
      <c r="FA851" s="43"/>
      <c r="FB851" s="115"/>
      <c r="FE851" s="50"/>
      <c r="FF851" s="115"/>
      <c r="FG851" s="222"/>
      <c r="FH851" s="223"/>
      <c r="FL851" s="221"/>
      <c r="FO851" s="50"/>
      <c r="FP851" s="115"/>
      <c r="FQ851" s="43"/>
      <c r="FR851" s="43"/>
      <c r="FS851" s="43"/>
      <c r="FT851" s="115"/>
      <c r="FW851" s="50"/>
      <c r="FX851" s="115"/>
      <c r="FY851" s="222"/>
      <c r="FZ851" s="223"/>
      <c r="GD851" s="221"/>
      <c r="GG851" s="50"/>
      <c r="GH851" s="115"/>
      <c r="GI851" s="43"/>
      <c r="GJ851" s="43"/>
      <c r="GK851" s="43"/>
      <c r="GL851" s="115"/>
      <c r="GO851" s="50"/>
      <c r="GP851" s="115"/>
      <c r="GQ851" s="222"/>
    </row>
    <row r="852">
      <c r="A852" s="218"/>
      <c r="B852" s="219"/>
      <c r="C852" s="15"/>
      <c r="D852" s="15"/>
      <c r="E852" s="15"/>
      <c r="F852" s="71"/>
      <c r="G852" s="15"/>
      <c r="H852" s="15"/>
      <c r="I852" s="28"/>
      <c r="J852" s="71"/>
      <c r="K852" s="35"/>
      <c r="L852" s="35"/>
      <c r="M852" s="35"/>
      <c r="N852" s="71"/>
      <c r="O852" s="15"/>
      <c r="P852" s="15"/>
      <c r="Q852" s="28"/>
      <c r="R852" s="71"/>
      <c r="S852" s="173"/>
      <c r="T852" s="219"/>
      <c r="U852" s="15"/>
      <c r="V852" s="15"/>
      <c r="W852" s="15"/>
      <c r="X852" s="165"/>
      <c r="Y852" s="15"/>
      <c r="Z852" s="15"/>
      <c r="AA852" s="28"/>
      <c r="AB852" s="71"/>
      <c r="AC852" s="35"/>
      <c r="AD852" s="35"/>
      <c r="AE852" s="35"/>
      <c r="AF852" s="71"/>
      <c r="AG852" s="15"/>
      <c r="AH852" s="15"/>
      <c r="AI852" s="15"/>
      <c r="AJ852" s="71"/>
      <c r="AK852" s="173"/>
      <c r="AL852" s="219"/>
      <c r="AM852" s="15"/>
      <c r="AN852" s="15"/>
      <c r="AO852" s="15"/>
      <c r="AP852" s="165"/>
      <c r="AQ852" s="15"/>
      <c r="AR852" s="15"/>
      <c r="AS852" s="28"/>
      <c r="AT852" s="71"/>
      <c r="AU852" s="35"/>
      <c r="AV852" s="35"/>
      <c r="AW852" s="35"/>
      <c r="AX852" s="71"/>
      <c r="AY852" s="15"/>
      <c r="AZ852" s="15"/>
      <c r="BA852" s="28"/>
      <c r="BB852" s="71"/>
      <c r="BC852" s="173"/>
      <c r="BD852" s="220"/>
      <c r="BH852" s="221"/>
      <c r="BK852" s="50"/>
      <c r="BL852" s="115"/>
      <c r="BM852" s="43"/>
      <c r="BN852" s="43"/>
      <c r="BO852" s="43"/>
      <c r="BP852" s="115"/>
      <c r="BS852" s="50"/>
      <c r="BT852" s="115"/>
      <c r="BU852" s="222"/>
      <c r="BV852" s="223"/>
      <c r="BZ852" s="221"/>
      <c r="CC852" s="50"/>
      <c r="CD852" s="115"/>
      <c r="CE852" s="43"/>
      <c r="CF852" s="43"/>
      <c r="CG852" s="43"/>
      <c r="CH852" s="115"/>
      <c r="CK852" s="50"/>
      <c r="CL852" s="115"/>
      <c r="CM852" s="222"/>
      <c r="CN852" s="223"/>
      <c r="CR852" s="221"/>
      <c r="CU852" s="50"/>
      <c r="CV852" s="115"/>
      <c r="CW852" s="43"/>
      <c r="CX852" s="43"/>
      <c r="CY852" s="43"/>
      <c r="CZ852" s="115"/>
      <c r="DC852" s="50"/>
      <c r="DD852" s="115"/>
      <c r="DE852" s="222"/>
      <c r="DF852" s="223"/>
      <c r="DJ852" s="221"/>
      <c r="DM852" s="50"/>
      <c r="DN852" s="115"/>
      <c r="DO852" s="43"/>
      <c r="DP852" s="43"/>
      <c r="DQ852" s="43"/>
      <c r="DR852" s="115"/>
      <c r="DU852" s="50"/>
      <c r="DV852" s="115"/>
      <c r="DW852" s="222"/>
      <c r="DX852" s="223"/>
      <c r="EB852" s="221"/>
      <c r="EE852" s="50"/>
      <c r="EF852" s="115"/>
      <c r="EG852" s="43"/>
      <c r="EH852" s="43"/>
      <c r="EI852" s="43"/>
      <c r="EJ852" s="115"/>
      <c r="EM852" s="50"/>
      <c r="EN852" s="115"/>
      <c r="EO852" s="222"/>
      <c r="EP852" s="223"/>
      <c r="ET852" s="221"/>
      <c r="EW852" s="50"/>
      <c r="EX852" s="115"/>
      <c r="EY852" s="43"/>
      <c r="EZ852" s="43"/>
      <c r="FA852" s="43"/>
      <c r="FB852" s="115"/>
      <c r="FE852" s="50"/>
      <c r="FF852" s="115"/>
      <c r="FG852" s="222"/>
      <c r="FH852" s="223"/>
      <c r="FL852" s="221"/>
      <c r="FO852" s="50"/>
      <c r="FP852" s="115"/>
      <c r="FQ852" s="43"/>
      <c r="FR852" s="43"/>
      <c r="FS852" s="43"/>
      <c r="FT852" s="115"/>
      <c r="FW852" s="50"/>
      <c r="FX852" s="115"/>
      <c r="FY852" s="222"/>
      <c r="FZ852" s="223"/>
      <c r="GD852" s="221"/>
      <c r="GG852" s="50"/>
      <c r="GH852" s="115"/>
      <c r="GI852" s="43"/>
      <c r="GJ852" s="43"/>
      <c r="GK852" s="43"/>
      <c r="GL852" s="115"/>
      <c r="GO852" s="50"/>
      <c r="GP852" s="115"/>
      <c r="GQ852" s="222"/>
    </row>
    <row r="853">
      <c r="A853" s="218"/>
      <c r="B853" s="219"/>
      <c r="C853" s="15"/>
      <c r="D853" s="15"/>
      <c r="E853" s="15"/>
      <c r="F853" s="71"/>
      <c r="G853" s="15"/>
      <c r="H853" s="15"/>
      <c r="I853" s="28"/>
      <c r="J853" s="71"/>
      <c r="K853" s="35"/>
      <c r="L853" s="35"/>
      <c r="M853" s="35"/>
      <c r="N853" s="71"/>
      <c r="O853" s="15"/>
      <c r="P853" s="15"/>
      <c r="Q853" s="28"/>
      <c r="R853" s="71"/>
      <c r="S853" s="173"/>
      <c r="T853" s="219"/>
      <c r="U853" s="15"/>
      <c r="V853" s="15"/>
      <c r="W853" s="15"/>
      <c r="X853" s="165"/>
      <c r="Y853" s="15"/>
      <c r="Z853" s="15"/>
      <c r="AA853" s="28"/>
      <c r="AB853" s="71"/>
      <c r="AC853" s="35"/>
      <c r="AD853" s="35"/>
      <c r="AE853" s="35"/>
      <c r="AF853" s="71"/>
      <c r="AG853" s="15"/>
      <c r="AH853" s="15"/>
      <c r="AI853" s="15"/>
      <c r="AJ853" s="71"/>
      <c r="AK853" s="173"/>
      <c r="AL853" s="219"/>
      <c r="AM853" s="15"/>
      <c r="AN853" s="15"/>
      <c r="AO853" s="15"/>
      <c r="AP853" s="165"/>
      <c r="AQ853" s="15"/>
      <c r="AR853" s="15"/>
      <c r="AS853" s="28"/>
      <c r="AT853" s="71"/>
      <c r="AU853" s="35"/>
      <c r="AV853" s="35"/>
      <c r="AW853" s="35"/>
      <c r="AX853" s="71"/>
      <c r="AY853" s="15"/>
      <c r="AZ853" s="15"/>
      <c r="BA853" s="28"/>
      <c r="BB853" s="71"/>
      <c r="BC853" s="173"/>
      <c r="BD853" s="220"/>
      <c r="BH853" s="221"/>
      <c r="BK853" s="50"/>
      <c r="BL853" s="115"/>
      <c r="BM853" s="43"/>
      <c r="BN853" s="43"/>
      <c r="BO853" s="43"/>
      <c r="BP853" s="115"/>
      <c r="BS853" s="50"/>
      <c r="BT853" s="115"/>
      <c r="BU853" s="222"/>
      <c r="BV853" s="223"/>
      <c r="BZ853" s="221"/>
      <c r="CC853" s="50"/>
      <c r="CD853" s="115"/>
      <c r="CE853" s="43"/>
      <c r="CF853" s="43"/>
      <c r="CG853" s="43"/>
      <c r="CH853" s="115"/>
      <c r="CK853" s="50"/>
      <c r="CL853" s="115"/>
      <c r="CM853" s="222"/>
      <c r="CN853" s="223"/>
      <c r="CR853" s="221"/>
      <c r="CU853" s="50"/>
      <c r="CV853" s="115"/>
      <c r="CW853" s="43"/>
      <c r="CX853" s="43"/>
      <c r="CY853" s="43"/>
      <c r="CZ853" s="115"/>
      <c r="DC853" s="50"/>
      <c r="DD853" s="115"/>
      <c r="DE853" s="222"/>
      <c r="DF853" s="223"/>
      <c r="DJ853" s="221"/>
      <c r="DM853" s="50"/>
      <c r="DN853" s="115"/>
      <c r="DO853" s="43"/>
      <c r="DP853" s="43"/>
      <c r="DQ853" s="43"/>
      <c r="DR853" s="115"/>
      <c r="DU853" s="50"/>
      <c r="DV853" s="115"/>
      <c r="DW853" s="222"/>
      <c r="DX853" s="223"/>
      <c r="EB853" s="221"/>
      <c r="EE853" s="50"/>
      <c r="EF853" s="115"/>
      <c r="EG853" s="43"/>
      <c r="EH853" s="43"/>
      <c r="EI853" s="43"/>
      <c r="EJ853" s="115"/>
      <c r="EM853" s="50"/>
      <c r="EN853" s="115"/>
      <c r="EO853" s="222"/>
      <c r="EP853" s="223"/>
      <c r="ET853" s="221"/>
      <c r="EW853" s="50"/>
      <c r="EX853" s="115"/>
      <c r="EY853" s="43"/>
      <c r="EZ853" s="43"/>
      <c r="FA853" s="43"/>
      <c r="FB853" s="115"/>
      <c r="FE853" s="50"/>
      <c r="FF853" s="115"/>
      <c r="FG853" s="222"/>
      <c r="FH853" s="223"/>
      <c r="FL853" s="221"/>
      <c r="FO853" s="50"/>
      <c r="FP853" s="115"/>
      <c r="FQ853" s="43"/>
      <c r="FR853" s="43"/>
      <c r="FS853" s="43"/>
      <c r="FT853" s="115"/>
      <c r="FW853" s="50"/>
      <c r="FX853" s="115"/>
      <c r="FY853" s="222"/>
      <c r="FZ853" s="223"/>
      <c r="GD853" s="221"/>
      <c r="GG853" s="50"/>
      <c r="GH853" s="115"/>
      <c r="GI853" s="43"/>
      <c r="GJ853" s="43"/>
      <c r="GK853" s="43"/>
      <c r="GL853" s="115"/>
      <c r="GO853" s="50"/>
      <c r="GP853" s="115"/>
      <c r="GQ853" s="222"/>
    </row>
    <row r="854">
      <c r="A854" s="218"/>
      <c r="B854" s="219"/>
      <c r="C854" s="15"/>
      <c r="D854" s="15"/>
      <c r="E854" s="15"/>
      <c r="F854" s="71"/>
      <c r="G854" s="15"/>
      <c r="H854" s="15"/>
      <c r="I854" s="28"/>
      <c r="J854" s="71"/>
      <c r="K854" s="35"/>
      <c r="L854" s="35"/>
      <c r="M854" s="35"/>
      <c r="N854" s="71"/>
      <c r="O854" s="15"/>
      <c r="P854" s="15"/>
      <c r="Q854" s="28"/>
      <c r="R854" s="71"/>
      <c r="S854" s="173"/>
      <c r="T854" s="219"/>
      <c r="U854" s="15"/>
      <c r="V854" s="15"/>
      <c r="W854" s="15"/>
      <c r="X854" s="165"/>
      <c r="Y854" s="15"/>
      <c r="Z854" s="15"/>
      <c r="AA854" s="28"/>
      <c r="AB854" s="71"/>
      <c r="AC854" s="35"/>
      <c r="AD854" s="35"/>
      <c r="AE854" s="35"/>
      <c r="AF854" s="71"/>
      <c r="AG854" s="15"/>
      <c r="AH854" s="15"/>
      <c r="AI854" s="15"/>
      <c r="AJ854" s="71"/>
      <c r="AK854" s="173"/>
      <c r="AL854" s="219"/>
      <c r="AM854" s="15"/>
      <c r="AN854" s="15"/>
      <c r="AO854" s="15"/>
      <c r="AP854" s="165"/>
      <c r="AQ854" s="15"/>
      <c r="AR854" s="15"/>
      <c r="AS854" s="28"/>
      <c r="AT854" s="71"/>
      <c r="AU854" s="35"/>
      <c r="AV854" s="35"/>
      <c r="AW854" s="35"/>
      <c r="AX854" s="71"/>
      <c r="AY854" s="15"/>
      <c r="AZ854" s="15"/>
      <c r="BA854" s="28"/>
      <c r="BB854" s="71"/>
      <c r="BC854" s="173"/>
      <c r="BD854" s="220"/>
      <c r="BH854" s="221"/>
      <c r="BK854" s="50"/>
      <c r="BL854" s="115"/>
      <c r="BM854" s="43"/>
      <c r="BN854" s="43"/>
      <c r="BO854" s="43"/>
      <c r="BP854" s="115"/>
      <c r="BS854" s="50"/>
      <c r="BT854" s="115"/>
      <c r="BU854" s="222"/>
      <c r="BV854" s="223"/>
      <c r="BZ854" s="221"/>
      <c r="CC854" s="50"/>
      <c r="CD854" s="115"/>
      <c r="CE854" s="43"/>
      <c r="CF854" s="43"/>
      <c r="CG854" s="43"/>
      <c r="CH854" s="115"/>
      <c r="CK854" s="50"/>
      <c r="CL854" s="115"/>
      <c r="CM854" s="222"/>
      <c r="CN854" s="223"/>
      <c r="CR854" s="221"/>
      <c r="CU854" s="50"/>
      <c r="CV854" s="115"/>
      <c r="CW854" s="43"/>
      <c r="CX854" s="43"/>
      <c r="CY854" s="43"/>
      <c r="CZ854" s="115"/>
      <c r="DC854" s="50"/>
      <c r="DD854" s="115"/>
      <c r="DE854" s="222"/>
      <c r="DF854" s="223"/>
      <c r="DJ854" s="221"/>
      <c r="DM854" s="50"/>
      <c r="DN854" s="115"/>
      <c r="DO854" s="43"/>
      <c r="DP854" s="43"/>
      <c r="DQ854" s="43"/>
      <c r="DR854" s="115"/>
      <c r="DU854" s="50"/>
      <c r="DV854" s="115"/>
      <c r="DW854" s="222"/>
      <c r="DX854" s="223"/>
      <c r="EB854" s="221"/>
      <c r="EE854" s="50"/>
      <c r="EF854" s="115"/>
      <c r="EG854" s="43"/>
      <c r="EH854" s="43"/>
      <c r="EI854" s="43"/>
      <c r="EJ854" s="115"/>
      <c r="EM854" s="50"/>
      <c r="EN854" s="115"/>
      <c r="EO854" s="222"/>
      <c r="EP854" s="223"/>
      <c r="ET854" s="221"/>
      <c r="EW854" s="50"/>
      <c r="EX854" s="115"/>
      <c r="EY854" s="43"/>
      <c r="EZ854" s="43"/>
      <c r="FA854" s="43"/>
      <c r="FB854" s="115"/>
      <c r="FE854" s="50"/>
      <c r="FF854" s="115"/>
      <c r="FG854" s="222"/>
      <c r="FH854" s="223"/>
      <c r="FL854" s="221"/>
      <c r="FO854" s="50"/>
      <c r="FP854" s="115"/>
      <c r="FQ854" s="43"/>
      <c r="FR854" s="43"/>
      <c r="FS854" s="43"/>
      <c r="FT854" s="115"/>
      <c r="FW854" s="50"/>
      <c r="FX854" s="115"/>
      <c r="FY854" s="222"/>
      <c r="FZ854" s="223"/>
      <c r="GD854" s="221"/>
      <c r="GG854" s="50"/>
      <c r="GH854" s="115"/>
      <c r="GI854" s="43"/>
      <c r="GJ854" s="43"/>
      <c r="GK854" s="43"/>
      <c r="GL854" s="115"/>
      <c r="GO854" s="50"/>
      <c r="GP854" s="115"/>
      <c r="GQ854" s="222"/>
    </row>
    <row r="855">
      <c r="A855" s="218"/>
      <c r="B855" s="219"/>
      <c r="C855" s="15"/>
      <c r="D855" s="15"/>
      <c r="E855" s="15"/>
      <c r="F855" s="71"/>
      <c r="G855" s="15"/>
      <c r="H855" s="15"/>
      <c r="I855" s="28"/>
      <c r="J855" s="71"/>
      <c r="K855" s="35"/>
      <c r="L855" s="35"/>
      <c r="M855" s="35"/>
      <c r="N855" s="71"/>
      <c r="O855" s="15"/>
      <c r="P855" s="15"/>
      <c r="Q855" s="28"/>
      <c r="R855" s="71"/>
      <c r="S855" s="173"/>
      <c r="T855" s="219"/>
      <c r="U855" s="15"/>
      <c r="V855" s="15"/>
      <c r="W855" s="15"/>
      <c r="X855" s="165"/>
      <c r="Y855" s="15"/>
      <c r="Z855" s="15"/>
      <c r="AA855" s="28"/>
      <c r="AB855" s="71"/>
      <c r="AC855" s="35"/>
      <c r="AD855" s="35"/>
      <c r="AE855" s="35"/>
      <c r="AF855" s="71"/>
      <c r="AG855" s="15"/>
      <c r="AH855" s="15"/>
      <c r="AI855" s="15"/>
      <c r="AJ855" s="71"/>
      <c r="AK855" s="173"/>
      <c r="AL855" s="219"/>
      <c r="AM855" s="15"/>
      <c r="AN855" s="15"/>
      <c r="AO855" s="15"/>
      <c r="AP855" s="165"/>
      <c r="AQ855" s="15"/>
      <c r="AR855" s="15"/>
      <c r="AS855" s="28"/>
      <c r="AT855" s="71"/>
      <c r="AU855" s="35"/>
      <c r="AV855" s="35"/>
      <c r="AW855" s="35"/>
      <c r="AX855" s="71"/>
      <c r="AY855" s="15"/>
      <c r="AZ855" s="15"/>
      <c r="BA855" s="28"/>
      <c r="BB855" s="71"/>
      <c r="BC855" s="173"/>
      <c r="BD855" s="220"/>
      <c r="BH855" s="221"/>
      <c r="BK855" s="50"/>
      <c r="BL855" s="115"/>
      <c r="BM855" s="43"/>
      <c r="BN855" s="43"/>
      <c r="BO855" s="43"/>
      <c r="BP855" s="115"/>
      <c r="BS855" s="50"/>
      <c r="BT855" s="115"/>
      <c r="BU855" s="222"/>
      <c r="BV855" s="223"/>
      <c r="BZ855" s="221"/>
      <c r="CC855" s="50"/>
      <c r="CD855" s="115"/>
      <c r="CE855" s="43"/>
      <c r="CF855" s="43"/>
      <c r="CG855" s="43"/>
      <c r="CH855" s="115"/>
      <c r="CK855" s="50"/>
      <c r="CL855" s="115"/>
      <c r="CM855" s="222"/>
      <c r="CN855" s="223"/>
      <c r="CR855" s="221"/>
      <c r="CU855" s="50"/>
      <c r="CV855" s="115"/>
      <c r="CW855" s="43"/>
      <c r="CX855" s="43"/>
      <c r="CY855" s="43"/>
      <c r="CZ855" s="115"/>
      <c r="DC855" s="50"/>
      <c r="DD855" s="115"/>
      <c r="DE855" s="222"/>
      <c r="DF855" s="223"/>
      <c r="DJ855" s="221"/>
      <c r="DM855" s="50"/>
      <c r="DN855" s="115"/>
      <c r="DO855" s="43"/>
      <c r="DP855" s="43"/>
      <c r="DQ855" s="43"/>
      <c r="DR855" s="115"/>
      <c r="DU855" s="50"/>
      <c r="DV855" s="115"/>
      <c r="DW855" s="222"/>
      <c r="DX855" s="223"/>
      <c r="EB855" s="221"/>
      <c r="EE855" s="50"/>
      <c r="EF855" s="115"/>
      <c r="EG855" s="43"/>
      <c r="EH855" s="43"/>
      <c r="EI855" s="43"/>
      <c r="EJ855" s="115"/>
      <c r="EM855" s="50"/>
      <c r="EN855" s="115"/>
      <c r="EO855" s="222"/>
      <c r="EP855" s="223"/>
      <c r="ET855" s="221"/>
      <c r="EW855" s="50"/>
      <c r="EX855" s="115"/>
      <c r="EY855" s="43"/>
      <c r="EZ855" s="43"/>
      <c r="FA855" s="43"/>
      <c r="FB855" s="115"/>
      <c r="FE855" s="50"/>
      <c r="FF855" s="115"/>
      <c r="FG855" s="222"/>
      <c r="FH855" s="223"/>
      <c r="FL855" s="221"/>
      <c r="FO855" s="50"/>
      <c r="FP855" s="115"/>
      <c r="FQ855" s="43"/>
      <c r="FR855" s="43"/>
      <c r="FS855" s="43"/>
      <c r="FT855" s="115"/>
      <c r="FW855" s="50"/>
      <c r="FX855" s="115"/>
      <c r="FY855" s="222"/>
      <c r="FZ855" s="223"/>
      <c r="GD855" s="221"/>
      <c r="GG855" s="50"/>
      <c r="GH855" s="115"/>
      <c r="GI855" s="43"/>
      <c r="GJ855" s="43"/>
      <c r="GK855" s="43"/>
      <c r="GL855" s="115"/>
      <c r="GO855" s="50"/>
      <c r="GP855" s="115"/>
      <c r="GQ855" s="222"/>
    </row>
    <row r="856">
      <c r="A856" s="218"/>
      <c r="B856" s="219"/>
      <c r="C856" s="15"/>
      <c r="D856" s="15"/>
      <c r="E856" s="15"/>
      <c r="F856" s="71"/>
      <c r="G856" s="15"/>
      <c r="H856" s="15"/>
      <c r="I856" s="28"/>
      <c r="J856" s="71"/>
      <c r="K856" s="35"/>
      <c r="L856" s="35"/>
      <c r="M856" s="35"/>
      <c r="N856" s="71"/>
      <c r="O856" s="15"/>
      <c r="P856" s="15"/>
      <c r="Q856" s="28"/>
      <c r="R856" s="71"/>
      <c r="S856" s="173"/>
      <c r="T856" s="219"/>
      <c r="U856" s="15"/>
      <c r="V856" s="15"/>
      <c r="W856" s="15"/>
      <c r="X856" s="165"/>
      <c r="Y856" s="15"/>
      <c r="Z856" s="15"/>
      <c r="AA856" s="28"/>
      <c r="AB856" s="71"/>
      <c r="AC856" s="35"/>
      <c r="AD856" s="35"/>
      <c r="AE856" s="35"/>
      <c r="AF856" s="71"/>
      <c r="AG856" s="15"/>
      <c r="AH856" s="15"/>
      <c r="AI856" s="15"/>
      <c r="AJ856" s="71"/>
      <c r="AK856" s="173"/>
      <c r="AL856" s="219"/>
      <c r="AM856" s="15"/>
      <c r="AN856" s="15"/>
      <c r="AO856" s="15"/>
      <c r="AP856" s="165"/>
      <c r="AQ856" s="15"/>
      <c r="AR856" s="15"/>
      <c r="AS856" s="28"/>
      <c r="AT856" s="71"/>
      <c r="AU856" s="35"/>
      <c r="AV856" s="35"/>
      <c r="AW856" s="35"/>
      <c r="AX856" s="71"/>
      <c r="AY856" s="15"/>
      <c r="AZ856" s="15"/>
      <c r="BA856" s="28"/>
      <c r="BB856" s="71"/>
      <c r="BC856" s="173"/>
      <c r="BD856" s="220"/>
      <c r="BH856" s="221"/>
      <c r="BK856" s="50"/>
      <c r="BL856" s="115"/>
      <c r="BM856" s="43"/>
      <c r="BN856" s="43"/>
      <c r="BO856" s="43"/>
      <c r="BP856" s="115"/>
      <c r="BS856" s="50"/>
      <c r="BT856" s="115"/>
      <c r="BU856" s="222"/>
      <c r="BV856" s="223"/>
      <c r="BZ856" s="221"/>
      <c r="CC856" s="50"/>
      <c r="CD856" s="115"/>
      <c r="CE856" s="43"/>
      <c r="CF856" s="43"/>
      <c r="CG856" s="43"/>
      <c r="CH856" s="115"/>
      <c r="CK856" s="50"/>
      <c r="CL856" s="115"/>
      <c r="CM856" s="222"/>
      <c r="CN856" s="223"/>
      <c r="CR856" s="221"/>
      <c r="CU856" s="50"/>
      <c r="CV856" s="115"/>
      <c r="CW856" s="43"/>
      <c r="CX856" s="43"/>
      <c r="CY856" s="43"/>
      <c r="CZ856" s="115"/>
      <c r="DC856" s="50"/>
      <c r="DD856" s="115"/>
      <c r="DE856" s="222"/>
      <c r="DF856" s="223"/>
      <c r="DJ856" s="221"/>
      <c r="DM856" s="50"/>
      <c r="DN856" s="115"/>
      <c r="DO856" s="43"/>
      <c r="DP856" s="43"/>
      <c r="DQ856" s="43"/>
      <c r="DR856" s="115"/>
      <c r="DU856" s="50"/>
      <c r="DV856" s="115"/>
      <c r="DW856" s="222"/>
      <c r="DX856" s="223"/>
      <c r="EB856" s="221"/>
      <c r="EE856" s="50"/>
      <c r="EF856" s="115"/>
      <c r="EG856" s="43"/>
      <c r="EH856" s="43"/>
      <c r="EI856" s="43"/>
      <c r="EJ856" s="115"/>
      <c r="EM856" s="50"/>
      <c r="EN856" s="115"/>
      <c r="EO856" s="222"/>
      <c r="EP856" s="223"/>
      <c r="ET856" s="221"/>
      <c r="EW856" s="50"/>
      <c r="EX856" s="115"/>
      <c r="EY856" s="43"/>
      <c r="EZ856" s="43"/>
      <c r="FA856" s="43"/>
      <c r="FB856" s="115"/>
      <c r="FE856" s="50"/>
      <c r="FF856" s="115"/>
      <c r="FG856" s="222"/>
      <c r="FH856" s="223"/>
      <c r="FL856" s="221"/>
      <c r="FO856" s="50"/>
      <c r="FP856" s="115"/>
      <c r="FQ856" s="43"/>
      <c r="FR856" s="43"/>
      <c r="FS856" s="43"/>
      <c r="FT856" s="115"/>
      <c r="FW856" s="50"/>
      <c r="FX856" s="115"/>
      <c r="FY856" s="222"/>
      <c r="FZ856" s="223"/>
      <c r="GD856" s="221"/>
      <c r="GG856" s="50"/>
      <c r="GH856" s="115"/>
      <c r="GI856" s="43"/>
      <c r="GJ856" s="43"/>
      <c r="GK856" s="43"/>
      <c r="GL856" s="115"/>
      <c r="GO856" s="50"/>
      <c r="GP856" s="115"/>
      <c r="GQ856" s="222"/>
    </row>
    <row r="857">
      <c r="A857" s="218"/>
      <c r="B857" s="219"/>
      <c r="C857" s="15"/>
      <c r="D857" s="15"/>
      <c r="E857" s="15"/>
      <c r="F857" s="71"/>
      <c r="G857" s="15"/>
      <c r="H857" s="15"/>
      <c r="I857" s="28"/>
      <c r="J857" s="71"/>
      <c r="K857" s="35"/>
      <c r="L857" s="35"/>
      <c r="M857" s="35"/>
      <c r="N857" s="71"/>
      <c r="O857" s="15"/>
      <c r="P857" s="15"/>
      <c r="Q857" s="28"/>
      <c r="R857" s="71"/>
      <c r="S857" s="173"/>
      <c r="T857" s="219"/>
      <c r="U857" s="15"/>
      <c r="V857" s="15"/>
      <c r="W857" s="15"/>
      <c r="X857" s="165"/>
      <c r="Y857" s="15"/>
      <c r="Z857" s="15"/>
      <c r="AA857" s="28"/>
      <c r="AB857" s="71"/>
      <c r="AC857" s="35"/>
      <c r="AD857" s="35"/>
      <c r="AE857" s="35"/>
      <c r="AF857" s="71"/>
      <c r="AG857" s="15"/>
      <c r="AH857" s="15"/>
      <c r="AI857" s="15"/>
      <c r="AJ857" s="71"/>
      <c r="AK857" s="173"/>
      <c r="AL857" s="219"/>
      <c r="AM857" s="15"/>
      <c r="AN857" s="15"/>
      <c r="AO857" s="15"/>
      <c r="AP857" s="165"/>
      <c r="AQ857" s="15"/>
      <c r="AR857" s="15"/>
      <c r="AS857" s="28"/>
      <c r="AT857" s="71"/>
      <c r="AU857" s="35"/>
      <c r="AV857" s="35"/>
      <c r="AW857" s="35"/>
      <c r="AX857" s="71"/>
      <c r="AY857" s="15"/>
      <c r="AZ857" s="15"/>
      <c r="BA857" s="28"/>
      <c r="BB857" s="71"/>
      <c r="BC857" s="173"/>
      <c r="BD857" s="220"/>
      <c r="BH857" s="221"/>
      <c r="BK857" s="50"/>
      <c r="BL857" s="115"/>
      <c r="BM857" s="43"/>
      <c r="BN857" s="43"/>
      <c r="BO857" s="43"/>
      <c r="BP857" s="115"/>
      <c r="BS857" s="50"/>
      <c r="BT857" s="115"/>
      <c r="BU857" s="222"/>
      <c r="BV857" s="223"/>
      <c r="BZ857" s="221"/>
      <c r="CC857" s="50"/>
      <c r="CD857" s="115"/>
      <c r="CE857" s="43"/>
      <c r="CF857" s="43"/>
      <c r="CG857" s="43"/>
      <c r="CH857" s="115"/>
      <c r="CK857" s="50"/>
      <c r="CL857" s="115"/>
      <c r="CM857" s="222"/>
      <c r="CN857" s="223"/>
      <c r="CR857" s="221"/>
      <c r="CU857" s="50"/>
      <c r="CV857" s="115"/>
      <c r="CW857" s="43"/>
      <c r="CX857" s="43"/>
      <c r="CY857" s="43"/>
      <c r="CZ857" s="115"/>
      <c r="DC857" s="50"/>
      <c r="DD857" s="115"/>
      <c r="DE857" s="222"/>
      <c r="DF857" s="223"/>
      <c r="DJ857" s="221"/>
      <c r="DM857" s="50"/>
      <c r="DN857" s="115"/>
      <c r="DO857" s="43"/>
      <c r="DP857" s="43"/>
      <c r="DQ857" s="43"/>
      <c r="DR857" s="115"/>
      <c r="DU857" s="50"/>
      <c r="DV857" s="115"/>
      <c r="DW857" s="222"/>
      <c r="DX857" s="223"/>
      <c r="EB857" s="221"/>
      <c r="EE857" s="50"/>
      <c r="EF857" s="115"/>
      <c r="EG857" s="43"/>
      <c r="EH857" s="43"/>
      <c r="EI857" s="43"/>
      <c r="EJ857" s="115"/>
      <c r="EM857" s="50"/>
      <c r="EN857" s="115"/>
      <c r="EO857" s="222"/>
      <c r="EP857" s="223"/>
      <c r="ET857" s="221"/>
      <c r="EW857" s="50"/>
      <c r="EX857" s="115"/>
      <c r="EY857" s="43"/>
      <c r="EZ857" s="43"/>
      <c r="FA857" s="43"/>
      <c r="FB857" s="115"/>
      <c r="FE857" s="50"/>
      <c r="FF857" s="115"/>
      <c r="FG857" s="222"/>
      <c r="FH857" s="223"/>
      <c r="FL857" s="221"/>
      <c r="FO857" s="50"/>
      <c r="FP857" s="115"/>
      <c r="FQ857" s="43"/>
      <c r="FR857" s="43"/>
      <c r="FS857" s="43"/>
      <c r="FT857" s="115"/>
      <c r="FW857" s="50"/>
      <c r="FX857" s="115"/>
      <c r="FY857" s="222"/>
      <c r="FZ857" s="223"/>
      <c r="GD857" s="221"/>
      <c r="GG857" s="50"/>
      <c r="GH857" s="115"/>
      <c r="GI857" s="43"/>
      <c r="GJ857" s="43"/>
      <c r="GK857" s="43"/>
      <c r="GL857" s="115"/>
      <c r="GO857" s="50"/>
      <c r="GP857" s="115"/>
      <c r="GQ857" s="222"/>
    </row>
    <row r="858">
      <c r="A858" s="218"/>
      <c r="B858" s="219"/>
      <c r="C858" s="15"/>
      <c r="D858" s="15"/>
      <c r="E858" s="15"/>
      <c r="F858" s="71"/>
      <c r="G858" s="15"/>
      <c r="H858" s="15"/>
      <c r="I858" s="28"/>
      <c r="J858" s="71"/>
      <c r="K858" s="35"/>
      <c r="L858" s="35"/>
      <c r="M858" s="35"/>
      <c r="N858" s="71"/>
      <c r="O858" s="15"/>
      <c r="P858" s="15"/>
      <c r="Q858" s="28"/>
      <c r="R858" s="71"/>
      <c r="S858" s="173"/>
      <c r="T858" s="219"/>
      <c r="U858" s="15"/>
      <c r="V858" s="15"/>
      <c r="W858" s="15"/>
      <c r="X858" s="165"/>
      <c r="Y858" s="15"/>
      <c r="Z858" s="15"/>
      <c r="AA858" s="28"/>
      <c r="AB858" s="71"/>
      <c r="AC858" s="35"/>
      <c r="AD858" s="35"/>
      <c r="AE858" s="35"/>
      <c r="AF858" s="71"/>
      <c r="AG858" s="15"/>
      <c r="AH858" s="15"/>
      <c r="AI858" s="15"/>
      <c r="AJ858" s="71"/>
      <c r="AK858" s="173"/>
      <c r="AL858" s="219"/>
      <c r="AM858" s="15"/>
      <c r="AN858" s="15"/>
      <c r="AO858" s="15"/>
      <c r="AP858" s="165"/>
      <c r="AQ858" s="15"/>
      <c r="AR858" s="15"/>
      <c r="AS858" s="28"/>
      <c r="AT858" s="71"/>
      <c r="AU858" s="35"/>
      <c r="AV858" s="35"/>
      <c r="AW858" s="35"/>
      <c r="AX858" s="71"/>
      <c r="AY858" s="15"/>
      <c r="AZ858" s="15"/>
      <c r="BA858" s="28"/>
      <c r="BB858" s="71"/>
      <c r="BC858" s="173"/>
      <c r="BD858" s="220"/>
      <c r="BH858" s="221"/>
      <c r="BK858" s="50"/>
      <c r="BL858" s="115"/>
      <c r="BM858" s="43"/>
      <c r="BN858" s="43"/>
      <c r="BO858" s="43"/>
      <c r="BP858" s="115"/>
      <c r="BS858" s="50"/>
      <c r="BT858" s="115"/>
      <c r="BU858" s="222"/>
      <c r="BV858" s="223"/>
      <c r="BZ858" s="221"/>
      <c r="CC858" s="50"/>
      <c r="CD858" s="115"/>
      <c r="CE858" s="43"/>
      <c r="CF858" s="43"/>
      <c r="CG858" s="43"/>
      <c r="CH858" s="115"/>
      <c r="CK858" s="50"/>
      <c r="CL858" s="115"/>
      <c r="CM858" s="222"/>
      <c r="CN858" s="223"/>
      <c r="CR858" s="221"/>
      <c r="CU858" s="50"/>
      <c r="CV858" s="115"/>
      <c r="CW858" s="43"/>
      <c r="CX858" s="43"/>
      <c r="CY858" s="43"/>
      <c r="CZ858" s="115"/>
      <c r="DC858" s="50"/>
      <c r="DD858" s="115"/>
      <c r="DE858" s="222"/>
      <c r="DF858" s="223"/>
      <c r="DJ858" s="221"/>
      <c r="DM858" s="50"/>
      <c r="DN858" s="115"/>
      <c r="DO858" s="43"/>
      <c r="DP858" s="43"/>
      <c r="DQ858" s="43"/>
      <c r="DR858" s="115"/>
      <c r="DU858" s="50"/>
      <c r="DV858" s="115"/>
      <c r="DW858" s="222"/>
      <c r="DX858" s="223"/>
      <c r="EB858" s="221"/>
      <c r="EE858" s="50"/>
      <c r="EF858" s="115"/>
      <c r="EG858" s="43"/>
      <c r="EH858" s="43"/>
      <c r="EI858" s="43"/>
      <c r="EJ858" s="115"/>
      <c r="EM858" s="50"/>
      <c r="EN858" s="115"/>
      <c r="EO858" s="222"/>
      <c r="EP858" s="223"/>
      <c r="ET858" s="221"/>
      <c r="EW858" s="50"/>
      <c r="EX858" s="115"/>
      <c r="EY858" s="43"/>
      <c r="EZ858" s="43"/>
      <c r="FA858" s="43"/>
      <c r="FB858" s="115"/>
      <c r="FE858" s="50"/>
      <c r="FF858" s="115"/>
      <c r="FG858" s="222"/>
      <c r="FH858" s="223"/>
      <c r="FL858" s="221"/>
      <c r="FO858" s="50"/>
      <c r="FP858" s="115"/>
      <c r="FQ858" s="43"/>
      <c r="FR858" s="43"/>
      <c r="FS858" s="43"/>
      <c r="FT858" s="115"/>
      <c r="FW858" s="50"/>
      <c r="FX858" s="115"/>
      <c r="FY858" s="222"/>
      <c r="FZ858" s="223"/>
      <c r="GD858" s="221"/>
      <c r="GG858" s="50"/>
      <c r="GH858" s="115"/>
      <c r="GI858" s="43"/>
      <c r="GJ858" s="43"/>
      <c r="GK858" s="43"/>
      <c r="GL858" s="115"/>
      <c r="GO858" s="50"/>
      <c r="GP858" s="115"/>
      <c r="GQ858" s="222"/>
    </row>
    <row r="859">
      <c r="A859" s="218"/>
      <c r="B859" s="219"/>
      <c r="C859" s="15"/>
      <c r="D859" s="15"/>
      <c r="E859" s="15"/>
      <c r="F859" s="71"/>
      <c r="G859" s="15"/>
      <c r="H859" s="15"/>
      <c r="I859" s="28"/>
      <c r="J859" s="71"/>
      <c r="K859" s="35"/>
      <c r="L859" s="35"/>
      <c r="M859" s="35"/>
      <c r="N859" s="71"/>
      <c r="O859" s="15"/>
      <c r="P859" s="15"/>
      <c r="Q859" s="28"/>
      <c r="R859" s="71"/>
      <c r="S859" s="173"/>
      <c r="T859" s="219"/>
      <c r="U859" s="15"/>
      <c r="V859" s="15"/>
      <c r="W859" s="15"/>
      <c r="X859" s="165"/>
      <c r="Y859" s="15"/>
      <c r="Z859" s="15"/>
      <c r="AA859" s="28"/>
      <c r="AB859" s="71"/>
      <c r="AC859" s="35"/>
      <c r="AD859" s="35"/>
      <c r="AE859" s="35"/>
      <c r="AF859" s="71"/>
      <c r="AG859" s="15"/>
      <c r="AH859" s="15"/>
      <c r="AI859" s="15"/>
      <c r="AJ859" s="71"/>
      <c r="AK859" s="173"/>
      <c r="AL859" s="219"/>
      <c r="AM859" s="15"/>
      <c r="AN859" s="15"/>
      <c r="AO859" s="15"/>
      <c r="AP859" s="165"/>
      <c r="AQ859" s="15"/>
      <c r="AR859" s="15"/>
      <c r="AS859" s="28"/>
      <c r="AT859" s="71"/>
      <c r="AU859" s="35"/>
      <c r="AV859" s="35"/>
      <c r="AW859" s="35"/>
      <c r="AX859" s="71"/>
      <c r="AY859" s="15"/>
      <c r="AZ859" s="15"/>
      <c r="BA859" s="28"/>
      <c r="BB859" s="71"/>
      <c r="BC859" s="173"/>
      <c r="BD859" s="220"/>
      <c r="BH859" s="221"/>
      <c r="BK859" s="50"/>
      <c r="BL859" s="115"/>
      <c r="BM859" s="43"/>
      <c r="BN859" s="43"/>
      <c r="BO859" s="43"/>
      <c r="BP859" s="115"/>
      <c r="BS859" s="50"/>
      <c r="BT859" s="115"/>
      <c r="BU859" s="222"/>
      <c r="BV859" s="223"/>
      <c r="BZ859" s="221"/>
      <c r="CC859" s="50"/>
      <c r="CD859" s="115"/>
      <c r="CE859" s="43"/>
      <c r="CF859" s="43"/>
      <c r="CG859" s="43"/>
      <c r="CH859" s="115"/>
      <c r="CK859" s="50"/>
      <c r="CL859" s="115"/>
      <c r="CM859" s="222"/>
      <c r="CN859" s="223"/>
      <c r="CR859" s="221"/>
      <c r="CU859" s="50"/>
      <c r="CV859" s="115"/>
      <c r="CW859" s="43"/>
      <c r="CX859" s="43"/>
      <c r="CY859" s="43"/>
      <c r="CZ859" s="115"/>
      <c r="DC859" s="50"/>
      <c r="DD859" s="115"/>
      <c r="DE859" s="222"/>
      <c r="DF859" s="223"/>
      <c r="DJ859" s="221"/>
      <c r="DM859" s="50"/>
      <c r="DN859" s="115"/>
      <c r="DO859" s="43"/>
      <c r="DP859" s="43"/>
      <c r="DQ859" s="43"/>
      <c r="DR859" s="115"/>
      <c r="DU859" s="50"/>
      <c r="DV859" s="115"/>
      <c r="DW859" s="222"/>
      <c r="DX859" s="223"/>
      <c r="EB859" s="221"/>
      <c r="EE859" s="50"/>
      <c r="EF859" s="115"/>
      <c r="EG859" s="43"/>
      <c r="EH859" s="43"/>
      <c r="EI859" s="43"/>
      <c r="EJ859" s="115"/>
      <c r="EM859" s="50"/>
      <c r="EN859" s="115"/>
      <c r="EO859" s="222"/>
      <c r="EP859" s="223"/>
      <c r="ET859" s="221"/>
      <c r="EW859" s="50"/>
      <c r="EX859" s="115"/>
      <c r="EY859" s="43"/>
      <c r="EZ859" s="43"/>
      <c r="FA859" s="43"/>
      <c r="FB859" s="115"/>
      <c r="FE859" s="50"/>
      <c r="FF859" s="115"/>
      <c r="FG859" s="222"/>
      <c r="FH859" s="223"/>
      <c r="FL859" s="221"/>
      <c r="FO859" s="50"/>
      <c r="FP859" s="115"/>
      <c r="FQ859" s="43"/>
      <c r="FR859" s="43"/>
      <c r="FS859" s="43"/>
      <c r="FT859" s="115"/>
      <c r="FW859" s="50"/>
      <c r="FX859" s="115"/>
      <c r="FY859" s="222"/>
      <c r="FZ859" s="223"/>
      <c r="GD859" s="221"/>
      <c r="GG859" s="50"/>
      <c r="GH859" s="115"/>
      <c r="GI859" s="43"/>
      <c r="GJ859" s="43"/>
      <c r="GK859" s="43"/>
      <c r="GL859" s="115"/>
      <c r="GO859" s="50"/>
      <c r="GP859" s="115"/>
      <c r="GQ859" s="222"/>
    </row>
    <row r="860">
      <c r="A860" s="218"/>
      <c r="B860" s="219"/>
      <c r="C860" s="15"/>
      <c r="D860" s="15"/>
      <c r="E860" s="15"/>
      <c r="F860" s="71"/>
      <c r="G860" s="15"/>
      <c r="H860" s="15"/>
      <c r="I860" s="28"/>
      <c r="J860" s="71"/>
      <c r="K860" s="35"/>
      <c r="L860" s="35"/>
      <c r="M860" s="35"/>
      <c r="N860" s="71"/>
      <c r="O860" s="15"/>
      <c r="P860" s="15"/>
      <c r="Q860" s="28"/>
      <c r="R860" s="71"/>
      <c r="S860" s="173"/>
      <c r="T860" s="219"/>
      <c r="U860" s="15"/>
      <c r="V860" s="15"/>
      <c r="W860" s="15"/>
      <c r="X860" s="165"/>
      <c r="Y860" s="15"/>
      <c r="Z860" s="15"/>
      <c r="AA860" s="28"/>
      <c r="AB860" s="71"/>
      <c r="AC860" s="35"/>
      <c r="AD860" s="35"/>
      <c r="AE860" s="35"/>
      <c r="AF860" s="71"/>
      <c r="AG860" s="15"/>
      <c r="AH860" s="15"/>
      <c r="AI860" s="15"/>
      <c r="AJ860" s="71"/>
      <c r="AK860" s="173"/>
      <c r="AL860" s="219"/>
      <c r="AM860" s="15"/>
      <c r="AN860" s="15"/>
      <c r="AO860" s="15"/>
      <c r="AP860" s="165"/>
      <c r="AQ860" s="15"/>
      <c r="AR860" s="15"/>
      <c r="AS860" s="28"/>
      <c r="AT860" s="71"/>
      <c r="AU860" s="35"/>
      <c r="AV860" s="35"/>
      <c r="AW860" s="35"/>
      <c r="AX860" s="71"/>
      <c r="AY860" s="15"/>
      <c r="AZ860" s="15"/>
      <c r="BA860" s="28"/>
      <c r="BB860" s="71"/>
      <c r="BC860" s="173"/>
      <c r="BD860" s="220"/>
      <c r="BH860" s="221"/>
      <c r="BK860" s="50"/>
      <c r="BL860" s="115"/>
      <c r="BM860" s="43"/>
      <c r="BN860" s="43"/>
      <c r="BO860" s="43"/>
      <c r="BP860" s="115"/>
      <c r="BS860" s="50"/>
      <c r="BT860" s="115"/>
      <c r="BU860" s="222"/>
      <c r="BV860" s="223"/>
      <c r="BZ860" s="221"/>
      <c r="CC860" s="50"/>
      <c r="CD860" s="115"/>
      <c r="CE860" s="43"/>
      <c r="CF860" s="43"/>
      <c r="CG860" s="43"/>
      <c r="CH860" s="115"/>
      <c r="CK860" s="50"/>
      <c r="CL860" s="115"/>
      <c r="CM860" s="222"/>
      <c r="CN860" s="223"/>
      <c r="CR860" s="221"/>
      <c r="CU860" s="50"/>
      <c r="CV860" s="115"/>
      <c r="CW860" s="43"/>
      <c r="CX860" s="43"/>
      <c r="CY860" s="43"/>
      <c r="CZ860" s="115"/>
      <c r="DC860" s="50"/>
      <c r="DD860" s="115"/>
      <c r="DE860" s="222"/>
      <c r="DF860" s="223"/>
      <c r="DJ860" s="221"/>
      <c r="DM860" s="50"/>
      <c r="DN860" s="115"/>
      <c r="DO860" s="43"/>
      <c r="DP860" s="43"/>
      <c r="DQ860" s="43"/>
      <c r="DR860" s="115"/>
      <c r="DU860" s="50"/>
      <c r="DV860" s="115"/>
      <c r="DW860" s="222"/>
      <c r="DX860" s="223"/>
      <c r="EB860" s="221"/>
      <c r="EE860" s="50"/>
      <c r="EF860" s="115"/>
      <c r="EG860" s="43"/>
      <c r="EH860" s="43"/>
      <c r="EI860" s="43"/>
      <c r="EJ860" s="115"/>
      <c r="EM860" s="50"/>
      <c r="EN860" s="115"/>
      <c r="EO860" s="222"/>
      <c r="EP860" s="223"/>
      <c r="ET860" s="221"/>
      <c r="EW860" s="50"/>
      <c r="EX860" s="115"/>
      <c r="EY860" s="43"/>
      <c r="EZ860" s="43"/>
      <c r="FA860" s="43"/>
      <c r="FB860" s="115"/>
      <c r="FE860" s="50"/>
      <c r="FF860" s="115"/>
      <c r="FG860" s="222"/>
      <c r="FH860" s="223"/>
      <c r="FL860" s="221"/>
      <c r="FO860" s="50"/>
      <c r="FP860" s="115"/>
      <c r="FQ860" s="43"/>
      <c r="FR860" s="43"/>
      <c r="FS860" s="43"/>
      <c r="FT860" s="115"/>
      <c r="FW860" s="50"/>
      <c r="FX860" s="115"/>
      <c r="FY860" s="222"/>
      <c r="FZ860" s="223"/>
      <c r="GD860" s="221"/>
      <c r="GG860" s="50"/>
      <c r="GH860" s="115"/>
      <c r="GI860" s="43"/>
      <c r="GJ860" s="43"/>
      <c r="GK860" s="43"/>
      <c r="GL860" s="115"/>
      <c r="GO860" s="50"/>
      <c r="GP860" s="115"/>
      <c r="GQ860" s="222"/>
    </row>
    <row r="861">
      <c r="A861" s="218"/>
      <c r="B861" s="219"/>
      <c r="C861" s="15"/>
      <c r="D861" s="15"/>
      <c r="E861" s="15"/>
      <c r="F861" s="71"/>
      <c r="G861" s="15"/>
      <c r="H861" s="15"/>
      <c r="I861" s="28"/>
      <c r="J861" s="71"/>
      <c r="K861" s="35"/>
      <c r="L861" s="35"/>
      <c r="M861" s="35"/>
      <c r="N861" s="71"/>
      <c r="O861" s="15"/>
      <c r="P861" s="15"/>
      <c r="Q861" s="28"/>
      <c r="R861" s="71"/>
      <c r="S861" s="173"/>
      <c r="T861" s="219"/>
      <c r="U861" s="15"/>
      <c r="V861" s="15"/>
      <c r="W861" s="15"/>
      <c r="X861" s="165"/>
      <c r="Y861" s="15"/>
      <c r="Z861" s="15"/>
      <c r="AA861" s="28"/>
      <c r="AB861" s="71"/>
      <c r="AC861" s="35"/>
      <c r="AD861" s="35"/>
      <c r="AE861" s="35"/>
      <c r="AF861" s="71"/>
      <c r="AG861" s="15"/>
      <c r="AH861" s="15"/>
      <c r="AI861" s="15"/>
      <c r="AJ861" s="71"/>
      <c r="AK861" s="173"/>
      <c r="AL861" s="219"/>
      <c r="AM861" s="15"/>
      <c r="AN861" s="15"/>
      <c r="AO861" s="15"/>
      <c r="AP861" s="165"/>
      <c r="AQ861" s="15"/>
      <c r="AR861" s="15"/>
      <c r="AS861" s="28"/>
      <c r="AT861" s="71"/>
      <c r="AU861" s="35"/>
      <c r="AV861" s="35"/>
      <c r="AW861" s="35"/>
      <c r="AX861" s="71"/>
      <c r="AY861" s="15"/>
      <c r="AZ861" s="15"/>
      <c r="BA861" s="28"/>
      <c r="BB861" s="71"/>
      <c r="BC861" s="173"/>
      <c r="BD861" s="220"/>
      <c r="BH861" s="221"/>
      <c r="BK861" s="50"/>
      <c r="BL861" s="115"/>
      <c r="BM861" s="43"/>
      <c r="BN861" s="43"/>
      <c r="BO861" s="43"/>
      <c r="BP861" s="115"/>
      <c r="BS861" s="50"/>
      <c r="BT861" s="115"/>
      <c r="BU861" s="222"/>
      <c r="BV861" s="223"/>
      <c r="BZ861" s="221"/>
      <c r="CC861" s="50"/>
      <c r="CD861" s="115"/>
      <c r="CE861" s="43"/>
      <c r="CF861" s="43"/>
      <c r="CG861" s="43"/>
      <c r="CH861" s="115"/>
      <c r="CK861" s="50"/>
      <c r="CL861" s="115"/>
      <c r="CM861" s="222"/>
      <c r="CN861" s="223"/>
      <c r="CR861" s="221"/>
      <c r="CU861" s="50"/>
      <c r="CV861" s="115"/>
      <c r="CW861" s="43"/>
      <c r="CX861" s="43"/>
      <c r="CY861" s="43"/>
      <c r="CZ861" s="115"/>
      <c r="DC861" s="50"/>
      <c r="DD861" s="115"/>
      <c r="DE861" s="222"/>
      <c r="DF861" s="223"/>
      <c r="DJ861" s="221"/>
      <c r="DM861" s="50"/>
      <c r="DN861" s="115"/>
      <c r="DO861" s="43"/>
      <c r="DP861" s="43"/>
      <c r="DQ861" s="43"/>
      <c r="DR861" s="115"/>
      <c r="DU861" s="50"/>
      <c r="DV861" s="115"/>
      <c r="DW861" s="222"/>
      <c r="DX861" s="223"/>
      <c r="EB861" s="221"/>
      <c r="EE861" s="50"/>
      <c r="EF861" s="115"/>
      <c r="EG861" s="43"/>
      <c r="EH861" s="43"/>
      <c r="EI861" s="43"/>
      <c r="EJ861" s="115"/>
      <c r="EM861" s="50"/>
      <c r="EN861" s="115"/>
      <c r="EO861" s="222"/>
      <c r="EP861" s="223"/>
      <c r="ET861" s="221"/>
      <c r="EW861" s="50"/>
      <c r="EX861" s="115"/>
      <c r="EY861" s="43"/>
      <c r="EZ861" s="43"/>
      <c r="FA861" s="43"/>
      <c r="FB861" s="115"/>
      <c r="FE861" s="50"/>
      <c r="FF861" s="115"/>
      <c r="FG861" s="222"/>
      <c r="FH861" s="223"/>
      <c r="FL861" s="221"/>
      <c r="FO861" s="50"/>
      <c r="FP861" s="115"/>
      <c r="FQ861" s="43"/>
      <c r="FR861" s="43"/>
      <c r="FS861" s="43"/>
      <c r="FT861" s="115"/>
      <c r="FW861" s="50"/>
      <c r="FX861" s="115"/>
      <c r="FY861" s="222"/>
      <c r="FZ861" s="223"/>
      <c r="GD861" s="221"/>
      <c r="GG861" s="50"/>
      <c r="GH861" s="115"/>
      <c r="GI861" s="43"/>
      <c r="GJ861" s="43"/>
      <c r="GK861" s="43"/>
      <c r="GL861" s="115"/>
      <c r="GO861" s="50"/>
      <c r="GP861" s="115"/>
      <c r="GQ861" s="222"/>
    </row>
    <row r="862">
      <c r="A862" s="218"/>
      <c r="B862" s="219"/>
      <c r="C862" s="15"/>
      <c r="D862" s="15"/>
      <c r="E862" s="15"/>
      <c r="F862" s="71"/>
      <c r="G862" s="15"/>
      <c r="H862" s="15"/>
      <c r="I862" s="28"/>
      <c r="J862" s="71"/>
      <c r="K862" s="35"/>
      <c r="L862" s="35"/>
      <c r="M862" s="35"/>
      <c r="N862" s="71"/>
      <c r="O862" s="15"/>
      <c r="P862" s="15"/>
      <c r="Q862" s="28"/>
      <c r="R862" s="71"/>
      <c r="S862" s="173"/>
      <c r="T862" s="219"/>
      <c r="U862" s="15"/>
      <c r="V862" s="15"/>
      <c r="W862" s="15"/>
      <c r="X862" s="165"/>
      <c r="Y862" s="15"/>
      <c r="Z862" s="15"/>
      <c r="AA862" s="28"/>
      <c r="AB862" s="71"/>
      <c r="AC862" s="35"/>
      <c r="AD862" s="35"/>
      <c r="AE862" s="35"/>
      <c r="AF862" s="71"/>
      <c r="AG862" s="15"/>
      <c r="AH862" s="15"/>
      <c r="AI862" s="15"/>
      <c r="AJ862" s="71"/>
      <c r="AK862" s="173"/>
      <c r="AL862" s="219"/>
      <c r="AM862" s="15"/>
      <c r="AN862" s="15"/>
      <c r="AO862" s="15"/>
      <c r="AP862" s="165"/>
      <c r="AQ862" s="15"/>
      <c r="AR862" s="15"/>
      <c r="AS862" s="28"/>
      <c r="AT862" s="71"/>
      <c r="AU862" s="35"/>
      <c r="AV862" s="35"/>
      <c r="AW862" s="35"/>
      <c r="AX862" s="71"/>
      <c r="AY862" s="15"/>
      <c r="AZ862" s="15"/>
      <c r="BA862" s="28"/>
      <c r="BB862" s="71"/>
      <c r="BC862" s="173"/>
      <c r="BD862" s="220"/>
      <c r="BH862" s="221"/>
      <c r="BK862" s="50"/>
      <c r="BL862" s="115"/>
      <c r="BM862" s="43"/>
      <c r="BN862" s="43"/>
      <c r="BO862" s="43"/>
      <c r="BP862" s="115"/>
      <c r="BS862" s="50"/>
      <c r="BT862" s="115"/>
      <c r="BU862" s="222"/>
      <c r="BV862" s="223"/>
      <c r="BZ862" s="221"/>
      <c r="CC862" s="50"/>
      <c r="CD862" s="115"/>
      <c r="CE862" s="43"/>
      <c r="CF862" s="43"/>
      <c r="CG862" s="43"/>
      <c r="CH862" s="115"/>
      <c r="CK862" s="50"/>
      <c r="CL862" s="115"/>
      <c r="CM862" s="222"/>
      <c r="CN862" s="223"/>
      <c r="CR862" s="221"/>
      <c r="CU862" s="50"/>
      <c r="CV862" s="115"/>
      <c r="CW862" s="43"/>
      <c r="CX862" s="43"/>
      <c r="CY862" s="43"/>
      <c r="CZ862" s="115"/>
      <c r="DC862" s="50"/>
      <c r="DD862" s="115"/>
      <c r="DE862" s="222"/>
      <c r="DF862" s="223"/>
      <c r="DJ862" s="221"/>
      <c r="DM862" s="50"/>
      <c r="DN862" s="115"/>
      <c r="DO862" s="43"/>
      <c r="DP862" s="43"/>
      <c r="DQ862" s="43"/>
      <c r="DR862" s="115"/>
      <c r="DU862" s="50"/>
      <c r="DV862" s="115"/>
      <c r="DW862" s="222"/>
      <c r="DX862" s="223"/>
      <c r="EB862" s="221"/>
      <c r="EE862" s="50"/>
      <c r="EF862" s="115"/>
      <c r="EG862" s="43"/>
      <c r="EH862" s="43"/>
      <c r="EI862" s="43"/>
      <c r="EJ862" s="115"/>
      <c r="EM862" s="50"/>
      <c r="EN862" s="115"/>
      <c r="EO862" s="222"/>
      <c r="EP862" s="223"/>
      <c r="ET862" s="221"/>
      <c r="EW862" s="50"/>
      <c r="EX862" s="115"/>
      <c r="EY862" s="43"/>
      <c r="EZ862" s="43"/>
      <c r="FA862" s="43"/>
      <c r="FB862" s="115"/>
      <c r="FE862" s="50"/>
      <c r="FF862" s="115"/>
      <c r="FG862" s="222"/>
      <c r="FH862" s="223"/>
      <c r="FL862" s="221"/>
      <c r="FO862" s="50"/>
      <c r="FP862" s="115"/>
      <c r="FQ862" s="43"/>
      <c r="FR862" s="43"/>
      <c r="FS862" s="43"/>
      <c r="FT862" s="115"/>
      <c r="FW862" s="50"/>
      <c r="FX862" s="115"/>
      <c r="FY862" s="222"/>
      <c r="FZ862" s="223"/>
      <c r="GD862" s="221"/>
      <c r="GG862" s="50"/>
      <c r="GH862" s="115"/>
      <c r="GI862" s="43"/>
      <c r="GJ862" s="43"/>
      <c r="GK862" s="43"/>
      <c r="GL862" s="115"/>
      <c r="GO862" s="50"/>
      <c r="GP862" s="115"/>
      <c r="GQ862" s="222"/>
    </row>
    <row r="863">
      <c r="A863" s="218"/>
      <c r="B863" s="219"/>
      <c r="C863" s="15"/>
      <c r="D863" s="15"/>
      <c r="E863" s="15"/>
      <c r="F863" s="71"/>
      <c r="G863" s="15"/>
      <c r="H863" s="15"/>
      <c r="I863" s="28"/>
      <c r="J863" s="71"/>
      <c r="K863" s="35"/>
      <c r="L863" s="35"/>
      <c r="M863" s="35"/>
      <c r="N863" s="71"/>
      <c r="O863" s="15"/>
      <c r="P863" s="15"/>
      <c r="Q863" s="28"/>
      <c r="R863" s="71"/>
      <c r="S863" s="173"/>
      <c r="T863" s="219"/>
      <c r="U863" s="15"/>
      <c r="V863" s="15"/>
      <c r="W863" s="15"/>
      <c r="X863" s="165"/>
      <c r="Y863" s="15"/>
      <c r="Z863" s="15"/>
      <c r="AA863" s="28"/>
      <c r="AB863" s="71"/>
      <c r="AC863" s="35"/>
      <c r="AD863" s="35"/>
      <c r="AE863" s="35"/>
      <c r="AF863" s="71"/>
      <c r="AG863" s="15"/>
      <c r="AH863" s="15"/>
      <c r="AI863" s="15"/>
      <c r="AJ863" s="71"/>
      <c r="AK863" s="173"/>
      <c r="AL863" s="219"/>
      <c r="AM863" s="15"/>
      <c r="AN863" s="15"/>
      <c r="AO863" s="15"/>
      <c r="AP863" s="165"/>
      <c r="AQ863" s="15"/>
      <c r="AR863" s="15"/>
      <c r="AS863" s="28"/>
      <c r="AT863" s="71"/>
      <c r="AU863" s="35"/>
      <c r="AV863" s="35"/>
      <c r="AW863" s="35"/>
      <c r="AX863" s="71"/>
      <c r="AY863" s="15"/>
      <c r="AZ863" s="15"/>
      <c r="BA863" s="28"/>
      <c r="BB863" s="71"/>
      <c r="BC863" s="173"/>
      <c r="BD863" s="220"/>
      <c r="BH863" s="221"/>
      <c r="BK863" s="50"/>
      <c r="BL863" s="115"/>
      <c r="BM863" s="43"/>
      <c r="BN863" s="43"/>
      <c r="BO863" s="43"/>
      <c r="BP863" s="115"/>
      <c r="BS863" s="50"/>
      <c r="BT863" s="115"/>
      <c r="BU863" s="222"/>
      <c r="BV863" s="223"/>
      <c r="BZ863" s="221"/>
      <c r="CC863" s="50"/>
      <c r="CD863" s="115"/>
      <c r="CE863" s="43"/>
      <c r="CF863" s="43"/>
      <c r="CG863" s="43"/>
      <c r="CH863" s="115"/>
      <c r="CK863" s="50"/>
      <c r="CL863" s="115"/>
      <c r="CM863" s="222"/>
      <c r="CN863" s="223"/>
      <c r="CR863" s="221"/>
      <c r="CU863" s="50"/>
      <c r="CV863" s="115"/>
      <c r="CW863" s="43"/>
      <c r="CX863" s="43"/>
      <c r="CY863" s="43"/>
      <c r="CZ863" s="115"/>
      <c r="DC863" s="50"/>
      <c r="DD863" s="115"/>
      <c r="DE863" s="222"/>
      <c r="DF863" s="223"/>
      <c r="DJ863" s="221"/>
      <c r="DM863" s="50"/>
      <c r="DN863" s="115"/>
      <c r="DO863" s="43"/>
      <c r="DP863" s="43"/>
      <c r="DQ863" s="43"/>
      <c r="DR863" s="115"/>
      <c r="DU863" s="50"/>
      <c r="DV863" s="115"/>
      <c r="DW863" s="222"/>
      <c r="DX863" s="223"/>
      <c r="EB863" s="221"/>
      <c r="EE863" s="50"/>
      <c r="EF863" s="115"/>
      <c r="EG863" s="43"/>
      <c r="EH863" s="43"/>
      <c r="EI863" s="43"/>
      <c r="EJ863" s="115"/>
      <c r="EM863" s="50"/>
      <c r="EN863" s="115"/>
      <c r="EO863" s="222"/>
      <c r="EP863" s="223"/>
      <c r="ET863" s="221"/>
      <c r="EW863" s="50"/>
      <c r="EX863" s="115"/>
      <c r="EY863" s="43"/>
      <c r="EZ863" s="43"/>
      <c r="FA863" s="43"/>
      <c r="FB863" s="115"/>
      <c r="FE863" s="50"/>
      <c r="FF863" s="115"/>
      <c r="FG863" s="222"/>
      <c r="FH863" s="223"/>
      <c r="FL863" s="221"/>
      <c r="FO863" s="50"/>
      <c r="FP863" s="115"/>
      <c r="FQ863" s="43"/>
      <c r="FR863" s="43"/>
      <c r="FS863" s="43"/>
      <c r="FT863" s="115"/>
      <c r="FW863" s="50"/>
      <c r="FX863" s="115"/>
      <c r="FY863" s="222"/>
      <c r="FZ863" s="223"/>
      <c r="GD863" s="221"/>
      <c r="GG863" s="50"/>
      <c r="GH863" s="115"/>
      <c r="GI863" s="43"/>
      <c r="GJ863" s="43"/>
      <c r="GK863" s="43"/>
      <c r="GL863" s="115"/>
      <c r="GO863" s="50"/>
      <c r="GP863" s="115"/>
      <c r="GQ863" s="222"/>
    </row>
    <row r="864">
      <c r="A864" s="218"/>
      <c r="B864" s="219"/>
      <c r="C864" s="15"/>
      <c r="D864" s="15"/>
      <c r="E864" s="15"/>
      <c r="F864" s="71"/>
      <c r="G864" s="15"/>
      <c r="H864" s="15"/>
      <c r="I864" s="28"/>
      <c r="J864" s="71"/>
      <c r="K864" s="35"/>
      <c r="L864" s="35"/>
      <c r="M864" s="35"/>
      <c r="N864" s="71"/>
      <c r="O864" s="15"/>
      <c r="P864" s="15"/>
      <c r="Q864" s="28"/>
      <c r="R864" s="71"/>
      <c r="S864" s="173"/>
      <c r="T864" s="219"/>
      <c r="U864" s="15"/>
      <c r="V864" s="15"/>
      <c r="W864" s="15"/>
      <c r="X864" s="165"/>
      <c r="Y864" s="15"/>
      <c r="Z864" s="15"/>
      <c r="AA864" s="28"/>
      <c r="AB864" s="71"/>
      <c r="AC864" s="35"/>
      <c r="AD864" s="35"/>
      <c r="AE864" s="35"/>
      <c r="AF864" s="71"/>
      <c r="AG864" s="15"/>
      <c r="AH864" s="15"/>
      <c r="AI864" s="15"/>
      <c r="AJ864" s="71"/>
      <c r="AK864" s="173"/>
      <c r="AL864" s="219"/>
      <c r="AM864" s="15"/>
      <c r="AN864" s="15"/>
      <c r="AO864" s="15"/>
      <c r="AP864" s="165"/>
      <c r="AQ864" s="15"/>
      <c r="AR864" s="15"/>
      <c r="AS864" s="28"/>
      <c r="AT864" s="71"/>
      <c r="AU864" s="35"/>
      <c r="AV864" s="35"/>
      <c r="AW864" s="35"/>
      <c r="AX864" s="71"/>
      <c r="AY864" s="15"/>
      <c r="AZ864" s="15"/>
      <c r="BA864" s="28"/>
      <c r="BB864" s="71"/>
      <c r="BC864" s="173"/>
      <c r="BD864" s="220"/>
      <c r="BH864" s="221"/>
      <c r="BK864" s="50"/>
      <c r="BL864" s="115"/>
      <c r="BM864" s="43"/>
      <c r="BN864" s="43"/>
      <c r="BO864" s="43"/>
      <c r="BP864" s="115"/>
      <c r="BS864" s="50"/>
      <c r="BT864" s="115"/>
      <c r="BU864" s="222"/>
      <c r="BV864" s="223"/>
      <c r="BZ864" s="221"/>
      <c r="CC864" s="50"/>
      <c r="CD864" s="115"/>
      <c r="CE864" s="43"/>
      <c r="CF864" s="43"/>
      <c r="CG864" s="43"/>
      <c r="CH864" s="115"/>
      <c r="CK864" s="50"/>
      <c r="CL864" s="115"/>
      <c r="CM864" s="222"/>
      <c r="CN864" s="223"/>
      <c r="CR864" s="221"/>
      <c r="CU864" s="50"/>
      <c r="CV864" s="115"/>
      <c r="CW864" s="43"/>
      <c r="CX864" s="43"/>
      <c r="CY864" s="43"/>
      <c r="CZ864" s="115"/>
      <c r="DC864" s="50"/>
      <c r="DD864" s="115"/>
      <c r="DE864" s="222"/>
      <c r="DF864" s="223"/>
      <c r="DJ864" s="221"/>
      <c r="DM864" s="50"/>
      <c r="DN864" s="115"/>
      <c r="DO864" s="43"/>
      <c r="DP864" s="43"/>
      <c r="DQ864" s="43"/>
      <c r="DR864" s="115"/>
      <c r="DU864" s="50"/>
      <c r="DV864" s="115"/>
      <c r="DW864" s="222"/>
      <c r="DX864" s="223"/>
      <c r="EB864" s="221"/>
      <c r="EE864" s="50"/>
      <c r="EF864" s="115"/>
      <c r="EG864" s="43"/>
      <c r="EH864" s="43"/>
      <c r="EI864" s="43"/>
      <c r="EJ864" s="115"/>
      <c r="EM864" s="50"/>
      <c r="EN864" s="115"/>
      <c r="EO864" s="222"/>
      <c r="EP864" s="223"/>
      <c r="ET864" s="221"/>
      <c r="EW864" s="50"/>
      <c r="EX864" s="115"/>
      <c r="EY864" s="43"/>
      <c r="EZ864" s="43"/>
      <c r="FA864" s="43"/>
      <c r="FB864" s="115"/>
      <c r="FE864" s="50"/>
      <c r="FF864" s="115"/>
      <c r="FG864" s="222"/>
      <c r="FH864" s="223"/>
      <c r="FL864" s="221"/>
      <c r="FO864" s="50"/>
      <c r="FP864" s="115"/>
      <c r="FQ864" s="43"/>
      <c r="FR864" s="43"/>
      <c r="FS864" s="43"/>
      <c r="FT864" s="115"/>
      <c r="FW864" s="50"/>
      <c r="FX864" s="115"/>
      <c r="FY864" s="222"/>
      <c r="FZ864" s="223"/>
      <c r="GD864" s="221"/>
      <c r="GG864" s="50"/>
      <c r="GH864" s="115"/>
      <c r="GI864" s="43"/>
      <c r="GJ864" s="43"/>
      <c r="GK864" s="43"/>
      <c r="GL864" s="115"/>
      <c r="GO864" s="50"/>
      <c r="GP864" s="115"/>
      <c r="GQ864" s="222"/>
    </row>
    <row r="865">
      <c r="A865" s="218"/>
      <c r="B865" s="219"/>
      <c r="C865" s="15"/>
      <c r="D865" s="15"/>
      <c r="E865" s="15"/>
      <c r="F865" s="71"/>
      <c r="G865" s="15"/>
      <c r="H865" s="15"/>
      <c r="I865" s="28"/>
      <c r="J865" s="71"/>
      <c r="K865" s="35"/>
      <c r="L865" s="35"/>
      <c r="M865" s="35"/>
      <c r="N865" s="71"/>
      <c r="O865" s="15"/>
      <c r="P865" s="15"/>
      <c r="Q865" s="28"/>
      <c r="R865" s="71"/>
      <c r="S865" s="173"/>
      <c r="T865" s="219"/>
      <c r="U865" s="15"/>
      <c r="V865" s="15"/>
      <c r="W865" s="15"/>
      <c r="X865" s="165"/>
      <c r="Y865" s="15"/>
      <c r="Z865" s="15"/>
      <c r="AA865" s="28"/>
      <c r="AB865" s="71"/>
      <c r="AC865" s="35"/>
      <c r="AD865" s="35"/>
      <c r="AE865" s="35"/>
      <c r="AF865" s="71"/>
      <c r="AG865" s="15"/>
      <c r="AH865" s="15"/>
      <c r="AI865" s="15"/>
      <c r="AJ865" s="71"/>
      <c r="AK865" s="173"/>
      <c r="AL865" s="219"/>
      <c r="AM865" s="15"/>
      <c r="AN865" s="15"/>
      <c r="AO865" s="15"/>
      <c r="AP865" s="165"/>
      <c r="AQ865" s="15"/>
      <c r="AR865" s="15"/>
      <c r="AS865" s="28"/>
      <c r="AT865" s="71"/>
      <c r="AU865" s="35"/>
      <c r="AV865" s="35"/>
      <c r="AW865" s="35"/>
      <c r="AX865" s="71"/>
      <c r="AY865" s="15"/>
      <c r="AZ865" s="15"/>
      <c r="BA865" s="28"/>
      <c r="BB865" s="71"/>
      <c r="BC865" s="173"/>
      <c r="BD865" s="220"/>
      <c r="BH865" s="221"/>
      <c r="BK865" s="50"/>
      <c r="BL865" s="115"/>
      <c r="BM865" s="43"/>
      <c r="BN865" s="43"/>
      <c r="BO865" s="43"/>
      <c r="BP865" s="115"/>
      <c r="BS865" s="50"/>
      <c r="BT865" s="115"/>
      <c r="BU865" s="222"/>
      <c r="BV865" s="223"/>
      <c r="BZ865" s="221"/>
      <c r="CC865" s="50"/>
      <c r="CD865" s="115"/>
      <c r="CE865" s="43"/>
      <c r="CF865" s="43"/>
      <c r="CG865" s="43"/>
      <c r="CH865" s="115"/>
      <c r="CK865" s="50"/>
      <c r="CL865" s="115"/>
      <c r="CM865" s="222"/>
      <c r="CN865" s="223"/>
      <c r="CR865" s="221"/>
      <c r="CU865" s="50"/>
      <c r="CV865" s="115"/>
      <c r="CW865" s="43"/>
      <c r="CX865" s="43"/>
      <c r="CY865" s="43"/>
      <c r="CZ865" s="115"/>
      <c r="DC865" s="50"/>
      <c r="DD865" s="115"/>
      <c r="DE865" s="222"/>
      <c r="DF865" s="223"/>
      <c r="DJ865" s="221"/>
      <c r="DM865" s="50"/>
      <c r="DN865" s="115"/>
      <c r="DO865" s="43"/>
      <c r="DP865" s="43"/>
      <c r="DQ865" s="43"/>
      <c r="DR865" s="115"/>
      <c r="DU865" s="50"/>
      <c r="DV865" s="115"/>
      <c r="DW865" s="222"/>
      <c r="DX865" s="223"/>
      <c r="EB865" s="221"/>
      <c r="EE865" s="50"/>
      <c r="EF865" s="115"/>
      <c r="EG865" s="43"/>
      <c r="EH865" s="43"/>
      <c r="EI865" s="43"/>
      <c r="EJ865" s="115"/>
      <c r="EM865" s="50"/>
      <c r="EN865" s="115"/>
      <c r="EO865" s="222"/>
      <c r="EP865" s="223"/>
      <c r="ET865" s="221"/>
      <c r="EW865" s="50"/>
      <c r="EX865" s="115"/>
      <c r="EY865" s="43"/>
      <c r="EZ865" s="43"/>
      <c r="FA865" s="43"/>
      <c r="FB865" s="115"/>
      <c r="FE865" s="50"/>
      <c r="FF865" s="115"/>
      <c r="FG865" s="222"/>
      <c r="FH865" s="223"/>
      <c r="FL865" s="221"/>
      <c r="FO865" s="50"/>
      <c r="FP865" s="115"/>
      <c r="FQ865" s="43"/>
      <c r="FR865" s="43"/>
      <c r="FS865" s="43"/>
      <c r="FT865" s="115"/>
      <c r="FW865" s="50"/>
      <c r="FX865" s="115"/>
      <c r="FY865" s="222"/>
      <c r="FZ865" s="223"/>
      <c r="GD865" s="221"/>
      <c r="GG865" s="50"/>
      <c r="GH865" s="115"/>
      <c r="GI865" s="43"/>
      <c r="GJ865" s="43"/>
      <c r="GK865" s="43"/>
      <c r="GL865" s="115"/>
      <c r="GO865" s="50"/>
      <c r="GP865" s="115"/>
      <c r="GQ865" s="222"/>
    </row>
    <row r="866">
      <c r="A866" s="218"/>
      <c r="B866" s="219"/>
      <c r="C866" s="15"/>
      <c r="D866" s="15"/>
      <c r="E866" s="15"/>
      <c r="F866" s="71"/>
      <c r="G866" s="15"/>
      <c r="H866" s="15"/>
      <c r="I866" s="28"/>
      <c r="J866" s="71"/>
      <c r="K866" s="35"/>
      <c r="L866" s="35"/>
      <c r="M866" s="35"/>
      <c r="N866" s="71"/>
      <c r="O866" s="15"/>
      <c r="P866" s="15"/>
      <c r="Q866" s="28"/>
      <c r="R866" s="71"/>
      <c r="S866" s="173"/>
      <c r="T866" s="219"/>
      <c r="U866" s="15"/>
      <c r="V866" s="15"/>
      <c r="W866" s="15"/>
      <c r="X866" s="165"/>
      <c r="Y866" s="15"/>
      <c r="Z866" s="15"/>
      <c r="AA866" s="28"/>
      <c r="AB866" s="71"/>
      <c r="AC866" s="35"/>
      <c r="AD866" s="35"/>
      <c r="AE866" s="35"/>
      <c r="AF866" s="71"/>
      <c r="AG866" s="15"/>
      <c r="AH866" s="15"/>
      <c r="AI866" s="15"/>
      <c r="AJ866" s="71"/>
      <c r="AK866" s="173"/>
      <c r="AL866" s="219"/>
      <c r="AM866" s="15"/>
      <c r="AN866" s="15"/>
      <c r="AO866" s="15"/>
      <c r="AP866" s="165"/>
      <c r="AQ866" s="15"/>
      <c r="AR866" s="15"/>
      <c r="AS866" s="28"/>
      <c r="AT866" s="71"/>
      <c r="AU866" s="35"/>
      <c r="AV866" s="35"/>
      <c r="AW866" s="35"/>
      <c r="AX866" s="71"/>
      <c r="AY866" s="15"/>
      <c r="AZ866" s="15"/>
      <c r="BA866" s="28"/>
      <c r="BB866" s="71"/>
      <c r="BC866" s="173"/>
      <c r="BD866" s="220"/>
      <c r="BH866" s="221"/>
      <c r="BK866" s="50"/>
      <c r="BL866" s="115"/>
      <c r="BM866" s="43"/>
      <c r="BN866" s="43"/>
      <c r="BO866" s="43"/>
      <c r="BP866" s="115"/>
      <c r="BS866" s="50"/>
      <c r="BT866" s="115"/>
      <c r="BU866" s="222"/>
      <c r="BV866" s="223"/>
      <c r="BZ866" s="221"/>
      <c r="CC866" s="50"/>
      <c r="CD866" s="115"/>
      <c r="CE866" s="43"/>
      <c r="CF866" s="43"/>
      <c r="CG866" s="43"/>
      <c r="CH866" s="115"/>
      <c r="CK866" s="50"/>
      <c r="CL866" s="115"/>
      <c r="CM866" s="222"/>
      <c r="CN866" s="223"/>
      <c r="CR866" s="221"/>
      <c r="CU866" s="50"/>
      <c r="CV866" s="115"/>
      <c r="CW866" s="43"/>
      <c r="CX866" s="43"/>
      <c r="CY866" s="43"/>
      <c r="CZ866" s="115"/>
      <c r="DC866" s="50"/>
      <c r="DD866" s="115"/>
      <c r="DE866" s="222"/>
      <c r="DF866" s="223"/>
      <c r="DJ866" s="221"/>
      <c r="DM866" s="50"/>
      <c r="DN866" s="115"/>
      <c r="DO866" s="43"/>
      <c r="DP866" s="43"/>
      <c r="DQ866" s="43"/>
      <c r="DR866" s="115"/>
      <c r="DU866" s="50"/>
      <c r="DV866" s="115"/>
      <c r="DW866" s="222"/>
      <c r="DX866" s="223"/>
      <c r="EB866" s="221"/>
      <c r="EE866" s="50"/>
      <c r="EF866" s="115"/>
      <c r="EG866" s="43"/>
      <c r="EH866" s="43"/>
      <c r="EI866" s="43"/>
      <c r="EJ866" s="115"/>
      <c r="EM866" s="50"/>
      <c r="EN866" s="115"/>
      <c r="EO866" s="222"/>
      <c r="EP866" s="223"/>
      <c r="ET866" s="221"/>
      <c r="EW866" s="50"/>
      <c r="EX866" s="115"/>
      <c r="EY866" s="43"/>
      <c r="EZ866" s="43"/>
      <c r="FA866" s="43"/>
      <c r="FB866" s="115"/>
      <c r="FE866" s="50"/>
      <c r="FF866" s="115"/>
      <c r="FG866" s="222"/>
      <c r="FH866" s="223"/>
      <c r="FL866" s="221"/>
      <c r="FO866" s="50"/>
      <c r="FP866" s="115"/>
      <c r="FQ866" s="43"/>
      <c r="FR866" s="43"/>
      <c r="FS866" s="43"/>
      <c r="FT866" s="115"/>
      <c r="FW866" s="50"/>
      <c r="FX866" s="115"/>
      <c r="FY866" s="222"/>
      <c r="FZ866" s="223"/>
      <c r="GD866" s="221"/>
      <c r="GG866" s="50"/>
      <c r="GH866" s="115"/>
      <c r="GI866" s="43"/>
      <c r="GJ866" s="43"/>
      <c r="GK866" s="43"/>
      <c r="GL866" s="115"/>
      <c r="GO866" s="50"/>
      <c r="GP866" s="115"/>
      <c r="GQ866" s="222"/>
    </row>
    <row r="867">
      <c r="A867" s="218"/>
      <c r="B867" s="219"/>
      <c r="C867" s="15"/>
      <c r="D867" s="15"/>
      <c r="E867" s="15"/>
      <c r="F867" s="71"/>
      <c r="G867" s="15"/>
      <c r="H867" s="15"/>
      <c r="I867" s="28"/>
      <c r="J867" s="71"/>
      <c r="K867" s="35"/>
      <c r="L867" s="35"/>
      <c r="M867" s="35"/>
      <c r="N867" s="71"/>
      <c r="O867" s="15"/>
      <c r="P867" s="15"/>
      <c r="Q867" s="28"/>
      <c r="R867" s="71"/>
      <c r="S867" s="173"/>
      <c r="T867" s="219"/>
      <c r="U867" s="15"/>
      <c r="V867" s="15"/>
      <c r="W867" s="15"/>
      <c r="X867" s="165"/>
      <c r="Y867" s="15"/>
      <c r="Z867" s="15"/>
      <c r="AA867" s="28"/>
      <c r="AB867" s="71"/>
      <c r="AC867" s="35"/>
      <c r="AD867" s="35"/>
      <c r="AE867" s="35"/>
      <c r="AF867" s="71"/>
      <c r="AG867" s="15"/>
      <c r="AH867" s="15"/>
      <c r="AI867" s="15"/>
      <c r="AJ867" s="71"/>
      <c r="AK867" s="173"/>
      <c r="AL867" s="219"/>
      <c r="AM867" s="15"/>
      <c r="AN867" s="15"/>
      <c r="AO867" s="15"/>
      <c r="AP867" s="165"/>
      <c r="AQ867" s="15"/>
      <c r="AR867" s="15"/>
      <c r="AS867" s="28"/>
      <c r="AT867" s="71"/>
      <c r="AU867" s="35"/>
      <c r="AV867" s="35"/>
      <c r="AW867" s="35"/>
      <c r="AX867" s="71"/>
      <c r="AY867" s="15"/>
      <c r="AZ867" s="15"/>
      <c r="BA867" s="28"/>
      <c r="BB867" s="71"/>
      <c r="BC867" s="173"/>
      <c r="BD867" s="220"/>
      <c r="BH867" s="221"/>
      <c r="BK867" s="50"/>
      <c r="BL867" s="115"/>
      <c r="BM867" s="43"/>
      <c r="BN867" s="43"/>
      <c r="BO867" s="43"/>
      <c r="BP867" s="115"/>
      <c r="BS867" s="50"/>
      <c r="BT867" s="115"/>
      <c r="BU867" s="222"/>
      <c r="BV867" s="223"/>
      <c r="BZ867" s="221"/>
      <c r="CC867" s="50"/>
      <c r="CD867" s="115"/>
      <c r="CE867" s="43"/>
      <c r="CF867" s="43"/>
      <c r="CG867" s="43"/>
      <c r="CH867" s="115"/>
      <c r="CK867" s="50"/>
      <c r="CL867" s="115"/>
      <c r="CM867" s="222"/>
      <c r="CN867" s="223"/>
      <c r="CR867" s="221"/>
      <c r="CU867" s="50"/>
      <c r="CV867" s="115"/>
      <c r="CW867" s="43"/>
      <c r="CX867" s="43"/>
      <c r="CY867" s="43"/>
      <c r="CZ867" s="115"/>
      <c r="DC867" s="50"/>
      <c r="DD867" s="115"/>
      <c r="DE867" s="222"/>
      <c r="DF867" s="223"/>
      <c r="DJ867" s="221"/>
      <c r="DM867" s="50"/>
      <c r="DN867" s="115"/>
      <c r="DO867" s="43"/>
      <c r="DP867" s="43"/>
      <c r="DQ867" s="43"/>
      <c r="DR867" s="115"/>
      <c r="DU867" s="50"/>
      <c r="DV867" s="115"/>
      <c r="DW867" s="222"/>
      <c r="DX867" s="223"/>
      <c r="EB867" s="221"/>
      <c r="EE867" s="50"/>
      <c r="EF867" s="115"/>
      <c r="EG867" s="43"/>
      <c r="EH867" s="43"/>
      <c r="EI867" s="43"/>
      <c r="EJ867" s="115"/>
      <c r="EM867" s="50"/>
      <c r="EN867" s="115"/>
      <c r="EO867" s="222"/>
      <c r="EP867" s="223"/>
      <c r="ET867" s="221"/>
      <c r="EW867" s="50"/>
      <c r="EX867" s="115"/>
      <c r="EY867" s="43"/>
      <c r="EZ867" s="43"/>
      <c r="FA867" s="43"/>
      <c r="FB867" s="115"/>
      <c r="FE867" s="50"/>
      <c r="FF867" s="115"/>
      <c r="FG867" s="222"/>
      <c r="FH867" s="223"/>
      <c r="FL867" s="221"/>
      <c r="FO867" s="50"/>
      <c r="FP867" s="115"/>
      <c r="FQ867" s="43"/>
      <c r="FR867" s="43"/>
      <c r="FS867" s="43"/>
      <c r="FT867" s="115"/>
      <c r="FW867" s="50"/>
      <c r="FX867" s="115"/>
      <c r="FY867" s="222"/>
      <c r="FZ867" s="223"/>
      <c r="GD867" s="221"/>
      <c r="GG867" s="50"/>
      <c r="GH867" s="115"/>
      <c r="GI867" s="43"/>
      <c r="GJ867" s="43"/>
      <c r="GK867" s="43"/>
      <c r="GL867" s="115"/>
      <c r="GO867" s="50"/>
      <c r="GP867" s="115"/>
      <c r="GQ867" s="222"/>
    </row>
    <row r="868">
      <c r="A868" s="218"/>
      <c r="B868" s="219"/>
      <c r="C868" s="15"/>
      <c r="D868" s="15"/>
      <c r="E868" s="15"/>
      <c r="F868" s="71"/>
      <c r="G868" s="15"/>
      <c r="H868" s="15"/>
      <c r="I868" s="28"/>
      <c r="J868" s="71"/>
      <c r="K868" s="35"/>
      <c r="L868" s="35"/>
      <c r="M868" s="35"/>
      <c r="N868" s="71"/>
      <c r="O868" s="15"/>
      <c r="P868" s="15"/>
      <c r="Q868" s="28"/>
      <c r="R868" s="71"/>
      <c r="S868" s="173"/>
      <c r="T868" s="219"/>
      <c r="U868" s="15"/>
      <c r="V868" s="15"/>
      <c r="W868" s="15"/>
      <c r="X868" s="165"/>
      <c r="Y868" s="15"/>
      <c r="Z868" s="15"/>
      <c r="AA868" s="28"/>
      <c r="AB868" s="71"/>
      <c r="AC868" s="35"/>
      <c r="AD868" s="35"/>
      <c r="AE868" s="35"/>
      <c r="AF868" s="71"/>
      <c r="AG868" s="15"/>
      <c r="AH868" s="15"/>
      <c r="AI868" s="15"/>
      <c r="AJ868" s="71"/>
      <c r="AK868" s="173"/>
      <c r="AL868" s="219"/>
      <c r="AM868" s="15"/>
      <c r="AN868" s="15"/>
      <c r="AO868" s="15"/>
      <c r="AP868" s="165"/>
      <c r="AQ868" s="15"/>
      <c r="AR868" s="15"/>
      <c r="AS868" s="28"/>
      <c r="AT868" s="71"/>
      <c r="AU868" s="35"/>
      <c r="AV868" s="35"/>
      <c r="AW868" s="35"/>
      <c r="AX868" s="71"/>
      <c r="AY868" s="15"/>
      <c r="AZ868" s="15"/>
      <c r="BA868" s="28"/>
      <c r="BB868" s="71"/>
      <c r="BC868" s="173"/>
      <c r="BD868" s="220"/>
      <c r="BH868" s="221"/>
      <c r="BK868" s="50"/>
      <c r="BL868" s="115"/>
      <c r="BM868" s="43"/>
      <c r="BN868" s="43"/>
      <c r="BO868" s="43"/>
      <c r="BP868" s="115"/>
      <c r="BS868" s="50"/>
      <c r="BT868" s="115"/>
      <c r="BU868" s="222"/>
      <c r="BV868" s="223"/>
      <c r="BZ868" s="221"/>
      <c r="CC868" s="50"/>
      <c r="CD868" s="115"/>
      <c r="CE868" s="43"/>
      <c r="CF868" s="43"/>
      <c r="CG868" s="43"/>
      <c r="CH868" s="115"/>
      <c r="CK868" s="50"/>
      <c r="CL868" s="115"/>
      <c r="CM868" s="222"/>
      <c r="CN868" s="223"/>
      <c r="CR868" s="221"/>
      <c r="CU868" s="50"/>
      <c r="CV868" s="115"/>
      <c r="CW868" s="43"/>
      <c r="CX868" s="43"/>
      <c r="CY868" s="43"/>
      <c r="CZ868" s="115"/>
      <c r="DC868" s="50"/>
      <c r="DD868" s="115"/>
      <c r="DE868" s="222"/>
      <c r="DF868" s="223"/>
      <c r="DJ868" s="221"/>
      <c r="DM868" s="50"/>
      <c r="DN868" s="115"/>
      <c r="DO868" s="43"/>
      <c r="DP868" s="43"/>
      <c r="DQ868" s="43"/>
      <c r="DR868" s="115"/>
      <c r="DU868" s="50"/>
      <c r="DV868" s="115"/>
      <c r="DW868" s="222"/>
      <c r="DX868" s="223"/>
      <c r="EB868" s="221"/>
      <c r="EE868" s="50"/>
      <c r="EF868" s="115"/>
      <c r="EG868" s="43"/>
      <c r="EH868" s="43"/>
      <c r="EI868" s="43"/>
      <c r="EJ868" s="115"/>
      <c r="EM868" s="50"/>
      <c r="EN868" s="115"/>
      <c r="EO868" s="222"/>
      <c r="EP868" s="223"/>
      <c r="ET868" s="221"/>
      <c r="EW868" s="50"/>
      <c r="EX868" s="115"/>
      <c r="EY868" s="43"/>
      <c r="EZ868" s="43"/>
      <c r="FA868" s="43"/>
      <c r="FB868" s="115"/>
      <c r="FE868" s="50"/>
      <c r="FF868" s="115"/>
      <c r="FG868" s="222"/>
      <c r="FH868" s="223"/>
      <c r="FL868" s="221"/>
      <c r="FO868" s="50"/>
      <c r="FP868" s="115"/>
      <c r="FQ868" s="43"/>
      <c r="FR868" s="43"/>
      <c r="FS868" s="43"/>
      <c r="FT868" s="115"/>
      <c r="FW868" s="50"/>
      <c r="FX868" s="115"/>
      <c r="FY868" s="222"/>
      <c r="FZ868" s="223"/>
      <c r="GD868" s="221"/>
      <c r="GG868" s="50"/>
      <c r="GH868" s="115"/>
      <c r="GI868" s="43"/>
      <c r="GJ868" s="43"/>
      <c r="GK868" s="43"/>
      <c r="GL868" s="115"/>
      <c r="GO868" s="50"/>
      <c r="GP868" s="115"/>
      <c r="GQ868" s="222"/>
    </row>
    <row r="869">
      <c r="A869" s="218"/>
      <c r="B869" s="219"/>
      <c r="C869" s="15"/>
      <c r="D869" s="15"/>
      <c r="E869" s="15"/>
      <c r="F869" s="71"/>
      <c r="G869" s="15"/>
      <c r="H869" s="15"/>
      <c r="I869" s="28"/>
      <c r="J869" s="71"/>
      <c r="K869" s="35"/>
      <c r="L869" s="35"/>
      <c r="M869" s="35"/>
      <c r="N869" s="71"/>
      <c r="O869" s="15"/>
      <c r="P869" s="15"/>
      <c r="Q869" s="28"/>
      <c r="R869" s="71"/>
      <c r="S869" s="173"/>
      <c r="T869" s="219"/>
      <c r="U869" s="15"/>
      <c r="V869" s="15"/>
      <c r="W869" s="15"/>
      <c r="X869" s="165"/>
      <c r="Y869" s="15"/>
      <c r="Z869" s="15"/>
      <c r="AA869" s="28"/>
      <c r="AB869" s="71"/>
      <c r="AC869" s="35"/>
      <c r="AD869" s="35"/>
      <c r="AE869" s="35"/>
      <c r="AF869" s="71"/>
      <c r="AG869" s="15"/>
      <c r="AH869" s="15"/>
      <c r="AI869" s="15"/>
      <c r="AJ869" s="71"/>
      <c r="AK869" s="173"/>
      <c r="AL869" s="219"/>
      <c r="AM869" s="15"/>
      <c r="AN869" s="15"/>
      <c r="AO869" s="15"/>
      <c r="AP869" s="165"/>
      <c r="AQ869" s="15"/>
      <c r="AR869" s="15"/>
      <c r="AS869" s="28"/>
      <c r="AT869" s="71"/>
      <c r="AU869" s="35"/>
      <c r="AV869" s="35"/>
      <c r="AW869" s="35"/>
      <c r="AX869" s="71"/>
      <c r="AY869" s="15"/>
      <c r="AZ869" s="15"/>
      <c r="BA869" s="28"/>
      <c r="BB869" s="71"/>
      <c r="BC869" s="173"/>
      <c r="BD869" s="220"/>
      <c r="BH869" s="221"/>
      <c r="BK869" s="50"/>
      <c r="BL869" s="115"/>
      <c r="BM869" s="43"/>
      <c r="BN869" s="43"/>
      <c r="BO869" s="43"/>
      <c r="BP869" s="115"/>
      <c r="BS869" s="50"/>
      <c r="BT869" s="115"/>
      <c r="BU869" s="222"/>
      <c r="BV869" s="223"/>
      <c r="BZ869" s="221"/>
      <c r="CC869" s="50"/>
      <c r="CD869" s="115"/>
      <c r="CE869" s="43"/>
      <c r="CF869" s="43"/>
      <c r="CG869" s="43"/>
      <c r="CH869" s="115"/>
      <c r="CK869" s="50"/>
      <c r="CL869" s="115"/>
      <c r="CM869" s="222"/>
      <c r="CN869" s="223"/>
      <c r="CR869" s="221"/>
      <c r="CU869" s="50"/>
      <c r="CV869" s="115"/>
      <c r="CW869" s="43"/>
      <c r="CX869" s="43"/>
      <c r="CY869" s="43"/>
      <c r="CZ869" s="115"/>
      <c r="DC869" s="50"/>
      <c r="DD869" s="115"/>
      <c r="DE869" s="222"/>
      <c r="DF869" s="223"/>
      <c r="DJ869" s="221"/>
      <c r="DM869" s="50"/>
      <c r="DN869" s="115"/>
      <c r="DO869" s="43"/>
      <c r="DP869" s="43"/>
      <c r="DQ869" s="43"/>
      <c r="DR869" s="115"/>
      <c r="DU869" s="50"/>
      <c r="DV869" s="115"/>
      <c r="DW869" s="222"/>
      <c r="DX869" s="223"/>
      <c r="EB869" s="221"/>
      <c r="EE869" s="50"/>
      <c r="EF869" s="115"/>
      <c r="EG869" s="43"/>
      <c r="EH869" s="43"/>
      <c r="EI869" s="43"/>
      <c r="EJ869" s="115"/>
      <c r="EM869" s="50"/>
      <c r="EN869" s="115"/>
      <c r="EO869" s="222"/>
      <c r="EP869" s="223"/>
      <c r="ET869" s="221"/>
      <c r="EW869" s="50"/>
      <c r="EX869" s="115"/>
      <c r="EY869" s="43"/>
      <c r="EZ869" s="43"/>
      <c r="FA869" s="43"/>
      <c r="FB869" s="115"/>
      <c r="FE869" s="50"/>
      <c r="FF869" s="115"/>
      <c r="FG869" s="222"/>
      <c r="FH869" s="223"/>
      <c r="FL869" s="221"/>
      <c r="FO869" s="50"/>
      <c r="FP869" s="115"/>
      <c r="FQ869" s="43"/>
      <c r="FR869" s="43"/>
      <c r="FS869" s="43"/>
      <c r="FT869" s="115"/>
      <c r="FW869" s="50"/>
      <c r="FX869" s="115"/>
      <c r="FY869" s="222"/>
      <c r="FZ869" s="223"/>
      <c r="GD869" s="221"/>
      <c r="GG869" s="50"/>
      <c r="GH869" s="115"/>
      <c r="GI869" s="43"/>
      <c r="GJ869" s="43"/>
      <c r="GK869" s="43"/>
      <c r="GL869" s="115"/>
      <c r="GO869" s="50"/>
      <c r="GP869" s="115"/>
      <c r="GQ869" s="222"/>
    </row>
    <row r="870">
      <c r="A870" s="218"/>
      <c r="B870" s="219"/>
      <c r="C870" s="15"/>
      <c r="D870" s="15"/>
      <c r="E870" s="15"/>
      <c r="F870" s="71"/>
      <c r="G870" s="15"/>
      <c r="H870" s="15"/>
      <c r="I870" s="28"/>
      <c r="J870" s="71"/>
      <c r="K870" s="35"/>
      <c r="L870" s="35"/>
      <c r="M870" s="35"/>
      <c r="N870" s="71"/>
      <c r="O870" s="15"/>
      <c r="P870" s="15"/>
      <c r="Q870" s="28"/>
      <c r="R870" s="71"/>
      <c r="S870" s="173"/>
      <c r="T870" s="219"/>
      <c r="U870" s="15"/>
      <c r="V870" s="15"/>
      <c r="W870" s="15"/>
      <c r="X870" s="165"/>
      <c r="Y870" s="15"/>
      <c r="Z870" s="15"/>
      <c r="AA870" s="28"/>
      <c r="AB870" s="71"/>
      <c r="AC870" s="35"/>
      <c r="AD870" s="35"/>
      <c r="AE870" s="35"/>
      <c r="AF870" s="71"/>
      <c r="AG870" s="15"/>
      <c r="AH870" s="15"/>
      <c r="AI870" s="15"/>
      <c r="AJ870" s="71"/>
      <c r="AK870" s="173"/>
      <c r="AL870" s="219"/>
      <c r="AM870" s="15"/>
      <c r="AN870" s="15"/>
      <c r="AO870" s="15"/>
      <c r="AP870" s="165"/>
      <c r="AQ870" s="15"/>
      <c r="AR870" s="15"/>
      <c r="AS870" s="28"/>
      <c r="AT870" s="71"/>
      <c r="AU870" s="35"/>
      <c r="AV870" s="35"/>
      <c r="AW870" s="35"/>
      <c r="AX870" s="71"/>
      <c r="AY870" s="15"/>
      <c r="AZ870" s="15"/>
      <c r="BA870" s="28"/>
      <c r="BB870" s="71"/>
      <c r="BC870" s="173"/>
      <c r="BD870" s="220"/>
      <c r="BH870" s="221"/>
      <c r="BK870" s="50"/>
      <c r="BL870" s="115"/>
      <c r="BM870" s="43"/>
      <c r="BN870" s="43"/>
      <c r="BO870" s="43"/>
      <c r="BP870" s="115"/>
      <c r="BS870" s="50"/>
      <c r="BT870" s="115"/>
      <c r="BU870" s="222"/>
      <c r="BV870" s="223"/>
      <c r="BZ870" s="221"/>
      <c r="CC870" s="50"/>
      <c r="CD870" s="115"/>
      <c r="CE870" s="43"/>
      <c r="CF870" s="43"/>
      <c r="CG870" s="43"/>
      <c r="CH870" s="115"/>
      <c r="CK870" s="50"/>
      <c r="CL870" s="115"/>
      <c r="CM870" s="222"/>
      <c r="CN870" s="223"/>
      <c r="CR870" s="221"/>
      <c r="CU870" s="50"/>
      <c r="CV870" s="115"/>
      <c r="CW870" s="43"/>
      <c r="CX870" s="43"/>
      <c r="CY870" s="43"/>
      <c r="CZ870" s="115"/>
      <c r="DC870" s="50"/>
      <c r="DD870" s="115"/>
      <c r="DE870" s="222"/>
      <c r="DF870" s="223"/>
      <c r="DJ870" s="221"/>
      <c r="DM870" s="50"/>
      <c r="DN870" s="115"/>
      <c r="DO870" s="43"/>
      <c r="DP870" s="43"/>
      <c r="DQ870" s="43"/>
      <c r="DR870" s="115"/>
      <c r="DU870" s="50"/>
      <c r="DV870" s="115"/>
      <c r="DW870" s="222"/>
      <c r="DX870" s="223"/>
      <c r="EB870" s="221"/>
      <c r="EE870" s="50"/>
      <c r="EF870" s="115"/>
      <c r="EG870" s="43"/>
      <c r="EH870" s="43"/>
      <c r="EI870" s="43"/>
      <c r="EJ870" s="115"/>
      <c r="EM870" s="50"/>
      <c r="EN870" s="115"/>
      <c r="EO870" s="222"/>
      <c r="EP870" s="223"/>
      <c r="ET870" s="221"/>
      <c r="EW870" s="50"/>
      <c r="EX870" s="115"/>
      <c r="EY870" s="43"/>
      <c r="EZ870" s="43"/>
      <c r="FA870" s="43"/>
      <c r="FB870" s="115"/>
      <c r="FE870" s="50"/>
      <c r="FF870" s="115"/>
      <c r="FG870" s="222"/>
      <c r="FH870" s="223"/>
      <c r="FL870" s="221"/>
      <c r="FO870" s="50"/>
      <c r="FP870" s="115"/>
      <c r="FQ870" s="43"/>
      <c r="FR870" s="43"/>
      <c r="FS870" s="43"/>
      <c r="FT870" s="115"/>
      <c r="FW870" s="50"/>
      <c r="FX870" s="115"/>
      <c r="FY870" s="222"/>
      <c r="FZ870" s="223"/>
      <c r="GD870" s="221"/>
      <c r="GG870" s="50"/>
      <c r="GH870" s="115"/>
      <c r="GI870" s="43"/>
      <c r="GJ870" s="43"/>
      <c r="GK870" s="43"/>
      <c r="GL870" s="115"/>
      <c r="GO870" s="50"/>
      <c r="GP870" s="115"/>
      <c r="GQ870" s="222"/>
    </row>
    <row r="871">
      <c r="A871" s="218"/>
      <c r="B871" s="219"/>
      <c r="C871" s="15"/>
      <c r="D871" s="15"/>
      <c r="E871" s="15"/>
      <c r="F871" s="71"/>
      <c r="G871" s="15"/>
      <c r="H871" s="15"/>
      <c r="I871" s="28"/>
      <c r="J871" s="71"/>
      <c r="K871" s="35"/>
      <c r="L871" s="35"/>
      <c r="M871" s="35"/>
      <c r="N871" s="71"/>
      <c r="O871" s="15"/>
      <c r="P871" s="15"/>
      <c r="Q871" s="28"/>
      <c r="R871" s="71"/>
      <c r="S871" s="173"/>
      <c r="T871" s="219"/>
      <c r="U871" s="15"/>
      <c r="V871" s="15"/>
      <c r="W871" s="15"/>
      <c r="X871" s="165"/>
      <c r="Y871" s="15"/>
      <c r="Z871" s="15"/>
      <c r="AA871" s="28"/>
      <c r="AB871" s="71"/>
      <c r="AC871" s="35"/>
      <c r="AD871" s="35"/>
      <c r="AE871" s="35"/>
      <c r="AF871" s="71"/>
      <c r="AG871" s="15"/>
      <c r="AH871" s="15"/>
      <c r="AI871" s="15"/>
      <c r="AJ871" s="71"/>
      <c r="AK871" s="173"/>
      <c r="AL871" s="219"/>
      <c r="AM871" s="15"/>
      <c r="AN871" s="15"/>
      <c r="AO871" s="15"/>
      <c r="AP871" s="165"/>
      <c r="AQ871" s="15"/>
      <c r="AR871" s="15"/>
      <c r="AS871" s="28"/>
      <c r="AT871" s="71"/>
      <c r="AU871" s="35"/>
      <c r="AV871" s="35"/>
      <c r="AW871" s="35"/>
      <c r="AX871" s="71"/>
      <c r="AY871" s="15"/>
      <c r="AZ871" s="15"/>
      <c r="BA871" s="28"/>
      <c r="BB871" s="71"/>
      <c r="BC871" s="173"/>
      <c r="BD871" s="220"/>
      <c r="BH871" s="221"/>
      <c r="BK871" s="50"/>
      <c r="BL871" s="115"/>
      <c r="BM871" s="43"/>
      <c r="BN871" s="43"/>
      <c r="BO871" s="43"/>
      <c r="BP871" s="115"/>
      <c r="BS871" s="50"/>
      <c r="BT871" s="115"/>
      <c r="BU871" s="222"/>
      <c r="BV871" s="223"/>
      <c r="BZ871" s="221"/>
      <c r="CC871" s="50"/>
      <c r="CD871" s="115"/>
      <c r="CE871" s="43"/>
      <c r="CF871" s="43"/>
      <c r="CG871" s="43"/>
      <c r="CH871" s="115"/>
      <c r="CK871" s="50"/>
      <c r="CL871" s="115"/>
      <c r="CM871" s="222"/>
      <c r="CN871" s="223"/>
      <c r="CR871" s="221"/>
      <c r="CU871" s="50"/>
      <c r="CV871" s="115"/>
      <c r="CW871" s="43"/>
      <c r="CX871" s="43"/>
      <c r="CY871" s="43"/>
      <c r="CZ871" s="115"/>
      <c r="DC871" s="50"/>
      <c r="DD871" s="115"/>
      <c r="DE871" s="222"/>
      <c r="DF871" s="223"/>
      <c r="DJ871" s="221"/>
      <c r="DM871" s="50"/>
      <c r="DN871" s="115"/>
      <c r="DO871" s="43"/>
      <c r="DP871" s="43"/>
      <c r="DQ871" s="43"/>
      <c r="DR871" s="115"/>
      <c r="DU871" s="50"/>
      <c r="DV871" s="115"/>
      <c r="DW871" s="222"/>
      <c r="DX871" s="223"/>
      <c r="EB871" s="221"/>
      <c r="EE871" s="50"/>
      <c r="EF871" s="115"/>
      <c r="EG871" s="43"/>
      <c r="EH871" s="43"/>
      <c r="EI871" s="43"/>
      <c r="EJ871" s="115"/>
      <c r="EM871" s="50"/>
      <c r="EN871" s="115"/>
      <c r="EO871" s="222"/>
      <c r="EP871" s="223"/>
      <c r="ET871" s="221"/>
      <c r="EW871" s="50"/>
      <c r="EX871" s="115"/>
      <c r="EY871" s="43"/>
      <c r="EZ871" s="43"/>
      <c r="FA871" s="43"/>
      <c r="FB871" s="115"/>
      <c r="FE871" s="50"/>
      <c r="FF871" s="115"/>
      <c r="FG871" s="222"/>
      <c r="FH871" s="223"/>
      <c r="FL871" s="221"/>
      <c r="FO871" s="50"/>
      <c r="FP871" s="115"/>
      <c r="FQ871" s="43"/>
      <c r="FR871" s="43"/>
      <c r="FS871" s="43"/>
      <c r="FT871" s="115"/>
      <c r="FW871" s="50"/>
      <c r="FX871" s="115"/>
      <c r="FY871" s="222"/>
      <c r="FZ871" s="223"/>
      <c r="GD871" s="221"/>
      <c r="GG871" s="50"/>
      <c r="GH871" s="115"/>
      <c r="GI871" s="43"/>
      <c r="GJ871" s="43"/>
      <c r="GK871" s="43"/>
      <c r="GL871" s="115"/>
      <c r="GO871" s="50"/>
      <c r="GP871" s="115"/>
      <c r="GQ871" s="222"/>
    </row>
    <row r="872">
      <c r="A872" s="218"/>
      <c r="B872" s="219"/>
      <c r="C872" s="15"/>
      <c r="D872" s="15"/>
      <c r="E872" s="15"/>
      <c r="F872" s="71"/>
      <c r="G872" s="15"/>
      <c r="H872" s="15"/>
      <c r="I872" s="28"/>
      <c r="J872" s="71"/>
      <c r="K872" s="35"/>
      <c r="L872" s="35"/>
      <c r="M872" s="35"/>
      <c r="N872" s="71"/>
      <c r="O872" s="15"/>
      <c r="P872" s="15"/>
      <c r="Q872" s="28"/>
      <c r="R872" s="71"/>
      <c r="S872" s="173"/>
      <c r="T872" s="219"/>
      <c r="U872" s="15"/>
      <c r="V872" s="15"/>
      <c r="W872" s="15"/>
      <c r="X872" s="165"/>
      <c r="Y872" s="15"/>
      <c r="Z872" s="15"/>
      <c r="AA872" s="28"/>
      <c r="AB872" s="71"/>
      <c r="AC872" s="35"/>
      <c r="AD872" s="35"/>
      <c r="AE872" s="35"/>
      <c r="AF872" s="71"/>
      <c r="AG872" s="15"/>
      <c r="AH872" s="15"/>
      <c r="AI872" s="15"/>
      <c r="AJ872" s="71"/>
      <c r="AK872" s="173"/>
      <c r="AL872" s="219"/>
      <c r="AM872" s="15"/>
      <c r="AN872" s="15"/>
      <c r="AO872" s="15"/>
      <c r="AP872" s="165"/>
      <c r="AQ872" s="15"/>
      <c r="AR872" s="15"/>
      <c r="AS872" s="28"/>
      <c r="AT872" s="71"/>
      <c r="AU872" s="35"/>
      <c r="AV872" s="35"/>
      <c r="AW872" s="35"/>
      <c r="AX872" s="71"/>
      <c r="AY872" s="15"/>
      <c r="AZ872" s="15"/>
      <c r="BA872" s="28"/>
      <c r="BB872" s="71"/>
      <c r="BC872" s="173"/>
      <c r="BD872" s="220"/>
      <c r="BH872" s="221"/>
      <c r="BK872" s="50"/>
      <c r="BL872" s="115"/>
      <c r="BM872" s="43"/>
      <c r="BN872" s="43"/>
      <c r="BO872" s="43"/>
      <c r="BP872" s="115"/>
      <c r="BS872" s="50"/>
      <c r="BT872" s="115"/>
      <c r="BU872" s="222"/>
      <c r="BV872" s="223"/>
      <c r="BZ872" s="221"/>
      <c r="CC872" s="50"/>
      <c r="CD872" s="115"/>
      <c r="CE872" s="43"/>
      <c r="CF872" s="43"/>
      <c r="CG872" s="43"/>
      <c r="CH872" s="115"/>
      <c r="CK872" s="50"/>
      <c r="CL872" s="115"/>
      <c r="CM872" s="222"/>
      <c r="CN872" s="223"/>
      <c r="CR872" s="221"/>
      <c r="CU872" s="50"/>
      <c r="CV872" s="115"/>
      <c r="CW872" s="43"/>
      <c r="CX872" s="43"/>
      <c r="CY872" s="43"/>
      <c r="CZ872" s="115"/>
      <c r="DC872" s="50"/>
      <c r="DD872" s="115"/>
      <c r="DE872" s="222"/>
      <c r="DF872" s="223"/>
      <c r="DJ872" s="221"/>
      <c r="DM872" s="50"/>
      <c r="DN872" s="115"/>
      <c r="DO872" s="43"/>
      <c r="DP872" s="43"/>
      <c r="DQ872" s="43"/>
      <c r="DR872" s="115"/>
      <c r="DU872" s="50"/>
      <c r="DV872" s="115"/>
      <c r="DW872" s="222"/>
      <c r="DX872" s="223"/>
      <c r="EB872" s="221"/>
      <c r="EE872" s="50"/>
      <c r="EF872" s="115"/>
      <c r="EG872" s="43"/>
      <c r="EH872" s="43"/>
      <c r="EI872" s="43"/>
      <c r="EJ872" s="115"/>
      <c r="EM872" s="50"/>
      <c r="EN872" s="115"/>
      <c r="EO872" s="222"/>
      <c r="EP872" s="223"/>
      <c r="ET872" s="221"/>
      <c r="EW872" s="50"/>
      <c r="EX872" s="115"/>
      <c r="EY872" s="43"/>
      <c r="EZ872" s="43"/>
      <c r="FA872" s="43"/>
      <c r="FB872" s="115"/>
      <c r="FE872" s="50"/>
      <c r="FF872" s="115"/>
      <c r="FG872" s="222"/>
      <c r="FH872" s="223"/>
      <c r="FL872" s="221"/>
      <c r="FO872" s="50"/>
      <c r="FP872" s="115"/>
      <c r="FQ872" s="43"/>
      <c r="FR872" s="43"/>
      <c r="FS872" s="43"/>
      <c r="FT872" s="115"/>
      <c r="FW872" s="50"/>
      <c r="FX872" s="115"/>
      <c r="FY872" s="222"/>
      <c r="FZ872" s="223"/>
      <c r="GD872" s="221"/>
      <c r="GG872" s="50"/>
      <c r="GH872" s="115"/>
      <c r="GI872" s="43"/>
      <c r="GJ872" s="43"/>
      <c r="GK872" s="43"/>
      <c r="GL872" s="115"/>
      <c r="GO872" s="50"/>
      <c r="GP872" s="115"/>
      <c r="GQ872" s="222"/>
    </row>
    <row r="873">
      <c r="A873" s="218"/>
      <c r="B873" s="219"/>
      <c r="C873" s="15"/>
      <c r="D873" s="15"/>
      <c r="E873" s="15"/>
      <c r="F873" s="71"/>
      <c r="G873" s="15"/>
      <c r="H873" s="15"/>
      <c r="I873" s="28"/>
      <c r="J873" s="71"/>
      <c r="K873" s="35"/>
      <c r="L873" s="35"/>
      <c r="M873" s="35"/>
      <c r="N873" s="71"/>
      <c r="O873" s="15"/>
      <c r="P873" s="15"/>
      <c r="Q873" s="28"/>
      <c r="R873" s="71"/>
      <c r="S873" s="173"/>
      <c r="T873" s="219"/>
      <c r="U873" s="15"/>
      <c r="V873" s="15"/>
      <c r="W873" s="15"/>
      <c r="X873" s="165"/>
      <c r="Y873" s="15"/>
      <c r="Z873" s="15"/>
      <c r="AA873" s="28"/>
      <c r="AB873" s="71"/>
      <c r="AC873" s="35"/>
      <c r="AD873" s="35"/>
      <c r="AE873" s="35"/>
      <c r="AF873" s="71"/>
      <c r="AG873" s="15"/>
      <c r="AH873" s="15"/>
      <c r="AI873" s="15"/>
      <c r="AJ873" s="71"/>
      <c r="AK873" s="173"/>
      <c r="AL873" s="219"/>
      <c r="AM873" s="15"/>
      <c r="AN873" s="15"/>
      <c r="AO873" s="15"/>
      <c r="AP873" s="165"/>
      <c r="AQ873" s="15"/>
      <c r="AR873" s="15"/>
      <c r="AS873" s="28"/>
      <c r="AT873" s="71"/>
      <c r="AU873" s="35"/>
      <c r="AV873" s="35"/>
      <c r="AW873" s="35"/>
      <c r="AX873" s="71"/>
      <c r="AY873" s="15"/>
      <c r="AZ873" s="15"/>
      <c r="BA873" s="28"/>
      <c r="BB873" s="71"/>
      <c r="BC873" s="173"/>
      <c r="BD873" s="220"/>
      <c r="BH873" s="221"/>
      <c r="BK873" s="50"/>
      <c r="BL873" s="115"/>
      <c r="BM873" s="43"/>
      <c r="BN873" s="43"/>
      <c r="BO873" s="43"/>
      <c r="BP873" s="115"/>
      <c r="BS873" s="50"/>
      <c r="BT873" s="115"/>
      <c r="BU873" s="222"/>
      <c r="BV873" s="223"/>
      <c r="BZ873" s="221"/>
      <c r="CC873" s="50"/>
      <c r="CD873" s="115"/>
      <c r="CE873" s="43"/>
      <c r="CF873" s="43"/>
      <c r="CG873" s="43"/>
      <c r="CH873" s="115"/>
      <c r="CK873" s="50"/>
      <c r="CL873" s="115"/>
      <c r="CM873" s="222"/>
      <c r="CN873" s="223"/>
      <c r="CR873" s="221"/>
      <c r="CU873" s="50"/>
      <c r="CV873" s="115"/>
      <c r="CW873" s="43"/>
      <c r="CX873" s="43"/>
      <c r="CY873" s="43"/>
      <c r="CZ873" s="115"/>
      <c r="DC873" s="50"/>
      <c r="DD873" s="115"/>
      <c r="DE873" s="222"/>
      <c r="DF873" s="223"/>
      <c r="DJ873" s="221"/>
      <c r="DM873" s="50"/>
      <c r="DN873" s="115"/>
      <c r="DO873" s="43"/>
      <c r="DP873" s="43"/>
      <c r="DQ873" s="43"/>
      <c r="DR873" s="115"/>
      <c r="DU873" s="50"/>
      <c r="DV873" s="115"/>
      <c r="DW873" s="222"/>
      <c r="DX873" s="223"/>
      <c r="EB873" s="221"/>
      <c r="EE873" s="50"/>
      <c r="EF873" s="115"/>
      <c r="EG873" s="43"/>
      <c r="EH873" s="43"/>
      <c r="EI873" s="43"/>
      <c r="EJ873" s="115"/>
      <c r="EM873" s="50"/>
      <c r="EN873" s="115"/>
      <c r="EO873" s="222"/>
      <c r="EP873" s="223"/>
      <c r="ET873" s="221"/>
      <c r="EW873" s="50"/>
      <c r="EX873" s="115"/>
      <c r="EY873" s="43"/>
      <c r="EZ873" s="43"/>
      <c r="FA873" s="43"/>
      <c r="FB873" s="115"/>
      <c r="FE873" s="50"/>
      <c r="FF873" s="115"/>
      <c r="FG873" s="222"/>
      <c r="FH873" s="223"/>
      <c r="FL873" s="221"/>
      <c r="FO873" s="50"/>
      <c r="FP873" s="115"/>
      <c r="FQ873" s="43"/>
      <c r="FR873" s="43"/>
      <c r="FS873" s="43"/>
      <c r="FT873" s="115"/>
      <c r="FW873" s="50"/>
      <c r="FX873" s="115"/>
      <c r="FY873" s="222"/>
      <c r="FZ873" s="223"/>
      <c r="GD873" s="221"/>
      <c r="GG873" s="50"/>
      <c r="GH873" s="115"/>
      <c r="GI873" s="43"/>
      <c r="GJ873" s="43"/>
      <c r="GK873" s="43"/>
      <c r="GL873" s="115"/>
      <c r="GO873" s="50"/>
      <c r="GP873" s="115"/>
      <c r="GQ873" s="222"/>
    </row>
    <row r="874">
      <c r="A874" s="218"/>
      <c r="B874" s="219"/>
      <c r="C874" s="15"/>
      <c r="D874" s="15"/>
      <c r="E874" s="15"/>
      <c r="F874" s="71"/>
      <c r="G874" s="15"/>
      <c r="H874" s="15"/>
      <c r="I874" s="28"/>
      <c r="J874" s="71"/>
      <c r="K874" s="35"/>
      <c r="L874" s="35"/>
      <c r="M874" s="35"/>
      <c r="N874" s="71"/>
      <c r="O874" s="15"/>
      <c r="P874" s="15"/>
      <c r="Q874" s="28"/>
      <c r="R874" s="71"/>
      <c r="S874" s="173"/>
      <c r="T874" s="219"/>
      <c r="U874" s="15"/>
      <c r="V874" s="15"/>
      <c r="W874" s="15"/>
      <c r="X874" s="165"/>
      <c r="Y874" s="15"/>
      <c r="Z874" s="15"/>
      <c r="AA874" s="28"/>
      <c r="AB874" s="71"/>
      <c r="AC874" s="35"/>
      <c r="AD874" s="35"/>
      <c r="AE874" s="35"/>
      <c r="AF874" s="71"/>
      <c r="AG874" s="15"/>
      <c r="AH874" s="15"/>
      <c r="AI874" s="15"/>
      <c r="AJ874" s="71"/>
      <c r="AK874" s="173"/>
      <c r="AL874" s="219"/>
      <c r="AM874" s="15"/>
      <c r="AN874" s="15"/>
      <c r="AO874" s="15"/>
      <c r="AP874" s="165"/>
      <c r="AQ874" s="15"/>
      <c r="AR874" s="15"/>
      <c r="AS874" s="28"/>
      <c r="AT874" s="71"/>
      <c r="AU874" s="35"/>
      <c r="AV874" s="35"/>
      <c r="AW874" s="35"/>
      <c r="AX874" s="71"/>
      <c r="AY874" s="15"/>
      <c r="AZ874" s="15"/>
      <c r="BA874" s="28"/>
      <c r="BB874" s="71"/>
      <c r="BC874" s="173"/>
      <c r="BD874" s="220"/>
      <c r="BH874" s="221"/>
      <c r="BK874" s="50"/>
      <c r="BL874" s="115"/>
      <c r="BM874" s="43"/>
      <c r="BN874" s="43"/>
      <c r="BO874" s="43"/>
      <c r="BP874" s="115"/>
      <c r="BS874" s="50"/>
      <c r="BT874" s="115"/>
      <c r="BU874" s="222"/>
      <c r="BV874" s="223"/>
      <c r="BZ874" s="221"/>
      <c r="CC874" s="50"/>
      <c r="CD874" s="115"/>
      <c r="CE874" s="43"/>
      <c r="CF874" s="43"/>
      <c r="CG874" s="43"/>
      <c r="CH874" s="115"/>
      <c r="CK874" s="50"/>
      <c r="CL874" s="115"/>
      <c r="CM874" s="222"/>
      <c r="CN874" s="223"/>
      <c r="CR874" s="221"/>
      <c r="CU874" s="50"/>
      <c r="CV874" s="115"/>
      <c r="CW874" s="43"/>
      <c r="CX874" s="43"/>
      <c r="CY874" s="43"/>
      <c r="CZ874" s="115"/>
      <c r="DC874" s="50"/>
      <c r="DD874" s="115"/>
      <c r="DE874" s="222"/>
      <c r="DF874" s="223"/>
      <c r="DJ874" s="221"/>
      <c r="DM874" s="50"/>
      <c r="DN874" s="115"/>
      <c r="DO874" s="43"/>
      <c r="DP874" s="43"/>
      <c r="DQ874" s="43"/>
      <c r="DR874" s="115"/>
      <c r="DU874" s="50"/>
      <c r="DV874" s="115"/>
      <c r="DW874" s="222"/>
      <c r="DX874" s="223"/>
      <c r="EB874" s="221"/>
      <c r="EE874" s="50"/>
      <c r="EF874" s="115"/>
      <c r="EG874" s="43"/>
      <c r="EH874" s="43"/>
      <c r="EI874" s="43"/>
      <c r="EJ874" s="115"/>
      <c r="EM874" s="50"/>
      <c r="EN874" s="115"/>
      <c r="EO874" s="222"/>
      <c r="EP874" s="223"/>
      <c r="ET874" s="221"/>
      <c r="EW874" s="50"/>
      <c r="EX874" s="115"/>
      <c r="EY874" s="43"/>
      <c r="EZ874" s="43"/>
      <c r="FA874" s="43"/>
      <c r="FB874" s="115"/>
      <c r="FE874" s="50"/>
      <c r="FF874" s="115"/>
      <c r="FG874" s="222"/>
      <c r="FH874" s="223"/>
      <c r="FL874" s="221"/>
      <c r="FO874" s="50"/>
      <c r="FP874" s="115"/>
      <c r="FQ874" s="43"/>
      <c r="FR874" s="43"/>
      <c r="FS874" s="43"/>
      <c r="FT874" s="115"/>
      <c r="FW874" s="50"/>
      <c r="FX874" s="115"/>
      <c r="FY874" s="222"/>
      <c r="FZ874" s="223"/>
      <c r="GD874" s="221"/>
      <c r="GG874" s="50"/>
      <c r="GH874" s="115"/>
      <c r="GI874" s="43"/>
      <c r="GJ874" s="43"/>
      <c r="GK874" s="43"/>
      <c r="GL874" s="115"/>
      <c r="GO874" s="50"/>
      <c r="GP874" s="115"/>
      <c r="GQ874" s="222"/>
    </row>
    <row r="875">
      <c r="A875" s="218"/>
      <c r="B875" s="219"/>
      <c r="C875" s="15"/>
      <c r="D875" s="15"/>
      <c r="E875" s="15"/>
      <c r="F875" s="71"/>
      <c r="G875" s="15"/>
      <c r="H875" s="15"/>
      <c r="I875" s="28"/>
      <c r="J875" s="71"/>
      <c r="K875" s="35"/>
      <c r="L875" s="35"/>
      <c r="M875" s="35"/>
      <c r="N875" s="71"/>
      <c r="O875" s="15"/>
      <c r="P875" s="15"/>
      <c r="Q875" s="28"/>
      <c r="R875" s="71"/>
      <c r="S875" s="173"/>
      <c r="T875" s="219"/>
      <c r="U875" s="15"/>
      <c r="V875" s="15"/>
      <c r="W875" s="15"/>
      <c r="X875" s="165"/>
      <c r="Y875" s="15"/>
      <c r="Z875" s="15"/>
      <c r="AA875" s="28"/>
      <c r="AB875" s="71"/>
      <c r="AC875" s="35"/>
      <c r="AD875" s="35"/>
      <c r="AE875" s="35"/>
      <c r="AF875" s="71"/>
      <c r="AG875" s="15"/>
      <c r="AH875" s="15"/>
      <c r="AI875" s="15"/>
      <c r="AJ875" s="71"/>
      <c r="AK875" s="173"/>
      <c r="AL875" s="219"/>
      <c r="AM875" s="15"/>
      <c r="AN875" s="15"/>
      <c r="AO875" s="15"/>
      <c r="AP875" s="165"/>
      <c r="AQ875" s="15"/>
      <c r="AR875" s="15"/>
      <c r="AS875" s="28"/>
      <c r="AT875" s="71"/>
      <c r="AU875" s="35"/>
      <c r="AV875" s="35"/>
      <c r="AW875" s="35"/>
      <c r="AX875" s="71"/>
      <c r="AY875" s="15"/>
      <c r="AZ875" s="15"/>
      <c r="BA875" s="28"/>
      <c r="BB875" s="71"/>
      <c r="BC875" s="173"/>
      <c r="BD875" s="220"/>
      <c r="BH875" s="221"/>
      <c r="BK875" s="50"/>
      <c r="BL875" s="115"/>
      <c r="BM875" s="43"/>
      <c r="BN875" s="43"/>
      <c r="BO875" s="43"/>
      <c r="BP875" s="115"/>
      <c r="BS875" s="50"/>
      <c r="BT875" s="115"/>
      <c r="BU875" s="222"/>
      <c r="BV875" s="223"/>
      <c r="BZ875" s="221"/>
      <c r="CC875" s="50"/>
      <c r="CD875" s="115"/>
      <c r="CE875" s="43"/>
      <c r="CF875" s="43"/>
      <c r="CG875" s="43"/>
      <c r="CH875" s="115"/>
      <c r="CK875" s="50"/>
      <c r="CL875" s="115"/>
      <c r="CM875" s="222"/>
      <c r="CN875" s="223"/>
      <c r="CR875" s="221"/>
      <c r="CU875" s="50"/>
      <c r="CV875" s="115"/>
      <c r="CW875" s="43"/>
      <c r="CX875" s="43"/>
      <c r="CY875" s="43"/>
      <c r="CZ875" s="115"/>
      <c r="DC875" s="50"/>
      <c r="DD875" s="115"/>
      <c r="DE875" s="222"/>
      <c r="DF875" s="223"/>
      <c r="DJ875" s="221"/>
      <c r="DM875" s="50"/>
      <c r="DN875" s="115"/>
      <c r="DO875" s="43"/>
      <c r="DP875" s="43"/>
      <c r="DQ875" s="43"/>
      <c r="DR875" s="115"/>
      <c r="DU875" s="50"/>
      <c r="DV875" s="115"/>
      <c r="DW875" s="222"/>
      <c r="DX875" s="223"/>
      <c r="EB875" s="221"/>
      <c r="EE875" s="50"/>
      <c r="EF875" s="115"/>
      <c r="EG875" s="43"/>
      <c r="EH875" s="43"/>
      <c r="EI875" s="43"/>
      <c r="EJ875" s="115"/>
      <c r="EM875" s="50"/>
      <c r="EN875" s="115"/>
      <c r="EO875" s="222"/>
      <c r="EP875" s="223"/>
      <c r="ET875" s="221"/>
      <c r="EW875" s="50"/>
      <c r="EX875" s="115"/>
      <c r="EY875" s="43"/>
      <c r="EZ875" s="43"/>
      <c r="FA875" s="43"/>
      <c r="FB875" s="115"/>
      <c r="FE875" s="50"/>
      <c r="FF875" s="115"/>
      <c r="FG875" s="222"/>
      <c r="FH875" s="223"/>
      <c r="FL875" s="221"/>
      <c r="FO875" s="50"/>
      <c r="FP875" s="115"/>
      <c r="FQ875" s="43"/>
      <c r="FR875" s="43"/>
      <c r="FS875" s="43"/>
      <c r="FT875" s="115"/>
      <c r="FW875" s="50"/>
      <c r="FX875" s="115"/>
      <c r="FY875" s="222"/>
      <c r="FZ875" s="223"/>
      <c r="GD875" s="221"/>
      <c r="GG875" s="50"/>
      <c r="GH875" s="115"/>
      <c r="GI875" s="43"/>
      <c r="GJ875" s="43"/>
      <c r="GK875" s="43"/>
      <c r="GL875" s="115"/>
      <c r="GO875" s="50"/>
      <c r="GP875" s="115"/>
      <c r="GQ875" s="222"/>
    </row>
    <row r="876">
      <c r="A876" s="218"/>
      <c r="B876" s="219"/>
      <c r="C876" s="15"/>
      <c r="D876" s="15"/>
      <c r="E876" s="15"/>
      <c r="F876" s="71"/>
      <c r="G876" s="15"/>
      <c r="H876" s="15"/>
      <c r="I876" s="28"/>
      <c r="J876" s="71"/>
      <c r="K876" s="35"/>
      <c r="L876" s="35"/>
      <c r="M876" s="35"/>
      <c r="N876" s="71"/>
      <c r="O876" s="15"/>
      <c r="P876" s="15"/>
      <c r="Q876" s="28"/>
      <c r="R876" s="71"/>
      <c r="S876" s="173"/>
      <c r="T876" s="219"/>
      <c r="U876" s="15"/>
      <c r="V876" s="15"/>
      <c r="W876" s="15"/>
      <c r="X876" s="165"/>
      <c r="Y876" s="15"/>
      <c r="Z876" s="15"/>
      <c r="AA876" s="28"/>
      <c r="AB876" s="71"/>
      <c r="AC876" s="35"/>
      <c r="AD876" s="35"/>
      <c r="AE876" s="35"/>
      <c r="AF876" s="71"/>
      <c r="AG876" s="15"/>
      <c r="AH876" s="15"/>
      <c r="AI876" s="15"/>
      <c r="AJ876" s="71"/>
      <c r="AK876" s="173"/>
      <c r="AL876" s="219"/>
      <c r="AM876" s="15"/>
      <c r="AN876" s="15"/>
      <c r="AO876" s="15"/>
      <c r="AP876" s="165"/>
      <c r="AQ876" s="15"/>
      <c r="AR876" s="15"/>
      <c r="AS876" s="28"/>
      <c r="AT876" s="71"/>
      <c r="AU876" s="35"/>
      <c r="AV876" s="35"/>
      <c r="AW876" s="35"/>
      <c r="AX876" s="71"/>
      <c r="AY876" s="15"/>
      <c r="AZ876" s="15"/>
      <c r="BA876" s="28"/>
      <c r="BB876" s="71"/>
      <c r="BC876" s="173"/>
      <c r="BD876" s="220"/>
      <c r="BH876" s="221"/>
      <c r="BK876" s="50"/>
      <c r="BL876" s="115"/>
      <c r="BM876" s="43"/>
      <c r="BN876" s="43"/>
      <c r="BO876" s="43"/>
      <c r="BP876" s="115"/>
      <c r="BS876" s="50"/>
      <c r="BT876" s="115"/>
      <c r="BU876" s="222"/>
      <c r="BV876" s="223"/>
      <c r="BZ876" s="221"/>
      <c r="CC876" s="50"/>
      <c r="CD876" s="115"/>
      <c r="CE876" s="43"/>
      <c r="CF876" s="43"/>
      <c r="CG876" s="43"/>
      <c r="CH876" s="115"/>
      <c r="CK876" s="50"/>
      <c r="CL876" s="115"/>
      <c r="CM876" s="222"/>
      <c r="CN876" s="223"/>
      <c r="CR876" s="221"/>
      <c r="CU876" s="50"/>
      <c r="CV876" s="115"/>
      <c r="CW876" s="43"/>
      <c r="CX876" s="43"/>
      <c r="CY876" s="43"/>
      <c r="CZ876" s="115"/>
      <c r="DC876" s="50"/>
      <c r="DD876" s="115"/>
      <c r="DE876" s="222"/>
      <c r="DF876" s="223"/>
      <c r="DJ876" s="221"/>
      <c r="DM876" s="50"/>
      <c r="DN876" s="115"/>
      <c r="DO876" s="43"/>
      <c r="DP876" s="43"/>
      <c r="DQ876" s="43"/>
      <c r="DR876" s="115"/>
      <c r="DU876" s="50"/>
      <c r="DV876" s="115"/>
      <c r="DW876" s="222"/>
      <c r="DX876" s="223"/>
      <c r="EB876" s="221"/>
      <c r="EE876" s="50"/>
      <c r="EF876" s="115"/>
      <c r="EG876" s="43"/>
      <c r="EH876" s="43"/>
      <c r="EI876" s="43"/>
      <c r="EJ876" s="115"/>
      <c r="EM876" s="50"/>
      <c r="EN876" s="115"/>
      <c r="EO876" s="222"/>
      <c r="EP876" s="223"/>
      <c r="ET876" s="221"/>
      <c r="EW876" s="50"/>
      <c r="EX876" s="115"/>
      <c r="EY876" s="43"/>
      <c r="EZ876" s="43"/>
      <c r="FA876" s="43"/>
      <c r="FB876" s="115"/>
      <c r="FE876" s="50"/>
      <c r="FF876" s="115"/>
      <c r="FG876" s="222"/>
      <c r="FH876" s="223"/>
      <c r="FL876" s="221"/>
      <c r="FO876" s="50"/>
      <c r="FP876" s="115"/>
      <c r="FQ876" s="43"/>
      <c r="FR876" s="43"/>
      <c r="FS876" s="43"/>
      <c r="FT876" s="115"/>
      <c r="FW876" s="50"/>
      <c r="FX876" s="115"/>
      <c r="FY876" s="222"/>
      <c r="FZ876" s="223"/>
      <c r="GD876" s="221"/>
      <c r="GG876" s="50"/>
      <c r="GH876" s="115"/>
      <c r="GI876" s="43"/>
      <c r="GJ876" s="43"/>
      <c r="GK876" s="43"/>
      <c r="GL876" s="115"/>
      <c r="GO876" s="50"/>
      <c r="GP876" s="115"/>
      <c r="GQ876" s="222"/>
    </row>
    <row r="877">
      <c r="A877" s="218"/>
      <c r="B877" s="219"/>
      <c r="C877" s="15"/>
      <c r="D877" s="15"/>
      <c r="E877" s="15"/>
      <c r="F877" s="71"/>
      <c r="G877" s="15"/>
      <c r="H877" s="15"/>
      <c r="I877" s="28"/>
      <c r="J877" s="71"/>
      <c r="K877" s="35"/>
      <c r="L877" s="35"/>
      <c r="M877" s="35"/>
      <c r="N877" s="71"/>
      <c r="O877" s="15"/>
      <c r="P877" s="15"/>
      <c r="Q877" s="28"/>
      <c r="R877" s="71"/>
      <c r="S877" s="173"/>
      <c r="T877" s="219"/>
      <c r="U877" s="15"/>
      <c r="V877" s="15"/>
      <c r="W877" s="15"/>
      <c r="X877" s="165"/>
      <c r="Y877" s="15"/>
      <c r="Z877" s="15"/>
      <c r="AA877" s="28"/>
      <c r="AB877" s="71"/>
      <c r="AC877" s="35"/>
      <c r="AD877" s="35"/>
      <c r="AE877" s="35"/>
      <c r="AF877" s="71"/>
      <c r="AG877" s="15"/>
      <c r="AH877" s="15"/>
      <c r="AI877" s="15"/>
      <c r="AJ877" s="71"/>
      <c r="AK877" s="173"/>
      <c r="AL877" s="219"/>
      <c r="AM877" s="15"/>
      <c r="AN877" s="15"/>
      <c r="AO877" s="15"/>
      <c r="AP877" s="165"/>
      <c r="AQ877" s="15"/>
      <c r="AR877" s="15"/>
      <c r="AS877" s="28"/>
      <c r="AT877" s="71"/>
      <c r="AU877" s="35"/>
      <c r="AV877" s="35"/>
      <c r="AW877" s="35"/>
      <c r="AX877" s="71"/>
      <c r="AY877" s="15"/>
      <c r="AZ877" s="15"/>
      <c r="BA877" s="28"/>
      <c r="BB877" s="71"/>
      <c r="BC877" s="173"/>
      <c r="BD877" s="220"/>
      <c r="BH877" s="221"/>
      <c r="BK877" s="50"/>
      <c r="BL877" s="115"/>
      <c r="BM877" s="43"/>
      <c r="BN877" s="43"/>
      <c r="BO877" s="43"/>
      <c r="BP877" s="115"/>
      <c r="BS877" s="50"/>
      <c r="BT877" s="115"/>
      <c r="BU877" s="222"/>
      <c r="BV877" s="223"/>
      <c r="BZ877" s="221"/>
      <c r="CC877" s="50"/>
      <c r="CD877" s="115"/>
      <c r="CE877" s="43"/>
      <c r="CF877" s="43"/>
      <c r="CG877" s="43"/>
      <c r="CH877" s="115"/>
      <c r="CK877" s="50"/>
      <c r="CL877" s="115"/>
      <c r="CM877" s="222"/>
      <c r="CN877" s="223"/>
      <c r="CR877" s="221"/>
      <c r="CU877" s="50"/>
      <c r="CV877" s="115"/>
      <c r="CW877" s="43"/>
      <c r="CX877" s="43"/>
      <c r="CY877" s="43"/>
      <c r="CZ877" s="115"/>
      <c r="DC877" s="50"/>
      <c r="DD877" s="115"/>
      <c r="DE877" s="222"/>
      <c r="DF877" s="223"/>
      <c r="DJ877" s="221"/>
      <c r="DM877" s="50"/>
      <c r="DN877" s="115"/>
      <c r="DO877" s="43"/>
      <c r="DP877" s="43"/>
      <c r="DQ877" s="43"/>
      <c r="DR877" s="115"/>
      <c r="DU877" s="50"/>
      <c r="DV877" s="115"/>
      <c r="DW877" s="222"/>
      <c r="DX877" s="223"/>
      <c r="EB877" s="221"/>
      <c r="EE877" s="50"/>
      <c r="EF877" s="115"/>
      <c r="EG877" s="43"/>
      <c r="EH877" s="43"/>
      <c r="EI877" s="43"/>
      <c r="EJ877" s="115"/>
      <c r="EM877" s="50"/>
      <c r="EN877" s="115"/>
      <c r="EO877" s="222"/>
      <c r="EP877" s="223"/>
      <c r="ET877" s="221"/>
      <c r="EW877" s="50"/>
      <c r="EX877" s="115"/>
      <c r="EY877" s="43"/>
      <c r="EZ877" s="43"/>
      <c r="FA877" s="43"/>
      <c r="FB877" s="115"/>
      <c r="FE877" s="50"/>
      <c r="FF877" s="115"/>
      <c r="FG877" s="222"/>
      <c r="FH877" s="223"/>
      <c r="FL877" s="221"/>
      <c r="FO877" s="50"/>
      <c r="FP877" s="115"/>
      <c r="FQ877" s="43"/>
      <c r="FR877" s="43"/>
      <c r="FS877" s="43"/>
      <c r="FT877" s="115"/>
      <c r="FW877" s="50"/>
      <c r="FX877" s="115"/>
      <c r="FY877" s="222"/>
      <c r="FZ877" s="223"/>
      <c r="GD877" s="221"/>
      <c r="GG877" s="50"/>
      <c r="GH877" s="115"/>
      <c r="GI877" s="43"/>
      <c r="GJ877" s="43"/>
      <c r="GK877" s="43"/>
      <c r="GL877" s="115"/>
      <c r="GO877" s="50"/>
      <c r="GP877" s="115"/>
      <c r="GQ877" s="222"/>
    </row>
    <row r="878">
      <c r="A878" s="218"/>
      <c r="B878" s="219"/>
      <c r="C878" s="15"/>
      <c r="D878" s="15"/>
      <c r="E878" s="15"/>
      <c r="F878" s="71"/>
      <c r="G878" s="15"/>
      <c r="H878" s="15"/>
      <c r="I878" s="28"/>
      <c r="J878" s="71"/>
      <c r="K878" s="35"/>
      <c r="L878" s="35"/>
      <c r="M878" s="35"/>
      <c r="N878" s="71"/>
      <c r="O878" s="15"/>
      <c r="P878" s="15"/>
      <c r="Q878" s="28"/>
      <c r="R878" s="71"/>
      <c r="S878" s="173"/>
      <c r="T878" s="219"/>
      <c r="U878" s="15"/>
      <c r="V878" s="15"/>
      <c r="W878" s="15"/>
      <c r="X878" s="165"/>
      <c r="Y878" s="15"/>
      <c r="Z878" s="15"/>
      <c r="AA878" s="28"/>
      <c r="AB878" s="71"/>
      <c r="AC878" s="35"/>
      <c r="AD878" s="35"/>
      <c r="AE878" s="35"/>
      <c r="AF878" s="71"/>
      <c r="AG878" s="15"/>
      <c r="AH878" s="15"/>
      <c r="AI878" s="15"/>
      <c r="AJ878" s="71"/>
      <c r="AK878" s="173"/>
      <c r="AL878" s="219"/>
      <c r="AM878" s="15"/>
      <c r="AN878" s="15"/>
      <c r="AO878" s="15"/>
      <c r="AP878" s="165"/>
      <c r="AQ878" s="15"/>
      <c r="AR878" s="15"/>
      <c r="AS878" s="28"/>
      <c r="AT878" s="71"/>
      <c r="AU878" s="35"/>
      <c r="AV878" s="35"/>
      <c r="AW878" s="35"/>
      <c r="AX878" s="71"/>
      <c r="AY878" s="15"/>
      <c r="AZ878" s="15"/>
      <c r="BA878" s="28"/>
      <c r="BB878" s="71"/>
      <c r="BC878" s="173"/>
      <c r="BD878" s="220"/>
      <c r="BH878" s="221"/>
      <c r="BK878" s="50"/>
      <c r="BL878" s="115"/>
      <c r="BM878" s="43"/>
      <c r="BN878" s="43"/>
      <c r="BO878" s="43"/>
      <c r="BP878" s="115"/>
      <c r="BS878" s="50"/>
      <c r="BT878" s="115"/>
      <c r="BU878" s="222"/>
      <c r="BV878" s="223"/>
      <c r="BZ878" s="221"/>
      <c r="CC878" s="50"/>
      <c r="CD878" s="115"/>
      <c r="CE878" s="43"/>
      <c r="CF878" s="43"/>
      <c r="CG878" s="43"/>
      <c r="CH878" s="115"/>
      <c r="CK878" s="50"/>
      <c r="CL878" s="115"/>
      <c r="CM878" s="222"/>
      <c r="CN878" s="223"/>
      <c r="CR878" s="221"/>
      <c r="CU878" s="50"/>
      <c r="CV878" s="115"/>
      <c r="CW878" s="43"/>
      <c r="CX878" s="43"/>
      <c r="CY878" s="43"/>
      <c r="CZ878" s="115"/>
      <c r="DC878" s="50"/>
      <c r="DD878" s="115"/>
      <c r="DE878" s="222"/>
      <c r="DF878" s="223"/>
      <c r="DJ878" s="221"/>
      <c r="DM878" s="50"/>
      <c r="DN878" s="115"/>
      <c r="DO878" s="43"/>
      <c r="DP878" s="43"/>
      <c r="DQ878" s="43"/>
      <c r="DR878" s="115"/>
      <c r="DU878" s="50"/>
      <c r="DV878" s="115"/>
      <c r="DW878" s="222"/>
      <c r="DX878" s="223"/>
      <c r="EB878" s="221"/>
      <c r="EE878" s="50"/>
      <c r="EF878" s="115"/>
      <c r="EG878" s="43"/>
      <c r="EH878" s="43"/>
      <c r="EI878" s="43"/>
      <c r="EJ878" s="115"/>
      <c r="EM878" s="50"/>
      <c r="EN878" s="115"/>
      <c r="EO878" s="222"/>
      <c r="EP878" s="223"/>
      <c r="ET878" s="221"/>
      <c r="EW878" s="50"/>
      <c r="EX878" s="115"/>
      <c r="EY878" s="43"/>
      <c r="EZ878" s="43"/>
      <c r="FA878" s="43"/>
      <c r="FB878" s="115"/>
      <c r="FE878" s="50"/>
      <c r="FF878" s="115"/>
      <c r="FG878" s="222"/>
      <c r="FH878" s="223"/>
      <c r="FL878" s="221"/>
      <c r="FO878" s="50"/>
      <c r="FP878" s="115"/>
      <c r="FQ878" s="43"/>
      <c r="FR878" s="43"/>
      <c r="FS878" s="43"/>
      <c r="FT878" s="115"/>
      <c r="FW878" s="50"/>
      <c r="FX878" s="115"/>
      <c r="FY878" s="222"/>
      <c r="FZ878" s="223"/>
      <c r="GD878" s="221"/>
      <c r="GG878" s="50"/>
      <c r="GH878" s="115"/>
      <c r="GI878" s="43"/>
      <c r="GJ878" s="43"/>
      <c r="GK878" s="43"/>
      <c r="GL878" s="115"/>
      <c r="GO878" s="50"/>
      <c r="GP878" s="115"/>
      <c r="GQ878" s="222"/>
    </row>
    <row r="879">
      <c r="A879" s="218"/>
      <c r="B879" s="219"/>
      <c r="C879" s="15"/>
      <c r="D879" s="15"/>
      <c r="E879" s="15"/>
      <c r="F879" s="71"/>
      <c r="G879" s="15"/>
      <c r="H879" s="15"/>
      <c r="I879" s="28"/>
      <c r="J879" s="71"/>
      <c r="K879" s="35"/>
      <c r="L879" s="35"/>
      <c r="M879" s="35"/>
      <c r="N879" s="71"/>
      <c r="O879" s="15"/>
      <c r="P879" s="15"/>
      <c r="Q879" s="28"/>
      <c r="R879" s="71"/>
      <c r="S879" s="173"/>
      <c r="T879" s="219"/>
      <c r="U879" s="15"/>
      <c r="V879" s="15"/>
      <c r="W879" s="15"/>
      <c r="X879" s="165"/>
      <c r="Y879" s="15"/>
      <c r="Z879" s="15"/>
      <c r="AA879" s="28"/>
      <c r="AB879" s="71"/>
      <c r="AC879" s="35"/>
      <c r="AD879" s="35"/>
      <c r="AE879" s="35"/>
      <c r="AF879" s="71"/>
      <c r="AG879" s="15"/>
      <c r="AH879" s="15"/>
      <c r="AI879" s="15"/>
      <c r="AJ879" s="71"/>
      <c r="AK879" s="173"/>
      <c r="AL879" s="219"/>
      <c r="AM879" s="15"/>
      <c r="AN879" s="15"/>
      <c r="AO879" s="15"/>
      <c r="AP879" s="165"/>
      <c r="AQ879" s="15"/>
      <c r="AR879" s="15"/>
      <c r="AS879" s="28"/>
      <c r="AT879" s="71"/>
      <c r="AU879" s="35"/>
      <c r="AV879" s="35"/>
      <c r="AW879" s="35"/>
      <c r="AX879" s="71"/>
      <c r="AY879" s="15"/>
      <c r="AZ879" s="15"/>
      <c r="BA879" s="28"/>
      <c r="BB879" s="71"/>
      <c r="BC879" s="173"/>
      <c r="BD879" s="220"/>
      <c r="BH879" s="221"/>
      <c r="BK879" s="50"/>
      <c r="BL879" s="115"/>
      <c r="BM879" s="43"/>
      <c r="BN879" s="43"/>
      <c r="BO879" s="43"/>
      <c r="BP879" s="115"/>
      <c r="BS879" s="50"/>
      <c r="BT879" s="115"/>
      <c r="BU879" s="222"/>
      <c r="BV879" s="223"/>
      <c r="BZ879" s="221"/>
      <c r="CC879" s="50"/>
      <c r="CD879" s="115"/>
      <c r="CE879" s="43"/>
      <c r="CF879" s="43"/>
      <c r="CG879" s="43"/>
      <c r="CH879" s="115"/>
      <c r="CK879" s="50"/>
      <c r="CL879" s="115"/>
      <c r="CM879" s="222"/>
      <c r="CN879" s="223"/>
      <c r="CR879" s="221"/>
      <c r="CU879" s="50"/>
      <c r="CV879" s="115"/>
      <c r="CW879" s="43"/>
      <c r="CX879" s="43"/>
      <c r="CY879" s="43"/>
      <c r="CZ879" s="115"/>
      <c r="DC879" s="50"/>
      <c r="DD879" s="115"/>
      <c r="DE879" s="222"/>
      <c r="DF879" s="223"/>
      <c r="DJ879" s="221"/>
      <c r="DM879" s="50"/>
      <c r="DN879" s="115"/>
      <c r="DO879" s="43"/>
      <c r="DP879" s="43"/>
      <c r="DQ879" s="43"/>
      <c r="DR879" s="115"/>
      <c r="DU879" s="50"/>
      <c r="DV879" s="115"/>
      <c r="DW879" s="222"/>
      <c r="DX879" s="223"/>
      <c r="EB879" s="221"/>
      <c r="EE879" s="50"/>
      <c r="EF879" s="115"/>
      <c r="EG879" s="43"/>
      <c r="EH879" s="43"/>
      <c r="EI879" s="43"/>
      <c r="EJ879" s="115"/>
      <c r="EM879" s="50"/>
      <c r="EN879" s="115"/>
      <c r="EO879" s="222"/>
      <c r="EP879" s="223"/>
      <c r="ET879" s="221"/>
      <c r="EW879" s="50"/>
      <c r="EX879" s="115"/>
      <c r="EY879" s="43"/>
      <c r="EZ879" s="43"/>
      <c r="FA879" s="43"/>
      <c r="FB879" s="115"/>
      <c r="FE879" s="50"/>
      <c r="FF879" s="115"/>
      <c r="FG879" s="222"/>
      <c r="FH879" s="223"/>
      <c r="FL879" s="221"/>
      <c r="FO879" s="50"/>
      <c r="FP879" s="115"/>
      <c r="FQ879" s="43"/>
      <c r="FR879" s="43"/>
      <c r="FS879" s="43"/>
      <c r="FT879" s="115"/>
      <c r="FW879" s="50"/>
      <c r="FX879" s="115"/>
      <c r="FY879" s="222"/>
      <c r="FZ879" s="223"/>
      <c r="GD879" s="221"/>
      <c r="GG879" s="50"/>
      <c r="GH879" s="115"/>
      <c r="GI879" s="43"/>
      <c r="GJ879" s="43"/>
      <c r="GK879" s="43"/>
      <c r="GL879" s="115"/>
      <c r="GO879" s="50"/>
      <c r="GP879" s="115"/>
      <c r="GQ879" s="222"/>
    </row>
    <row r="880">
      <c r="A880" s="218"/>
      <c r="B880" s="219"/>
      <c r="C880" s="15"/>
      <c r="D880" s="15"/>
      <c r="E880" s="15"/>
      <c r="F880" s="71"/>
      <c r="G880" s="15"/>
      <c r="H880" s="15"/>
      <c r="I880" s="28"/>
      <c r="J880" s="71"/>
      <c r="K880" s="35"/>
      <c r="L880" s="35"/>
      <c r="M880" s="35"/>
      <c r="N880" s="71"/>
      <c r="O880" s="15"/>
      <c r="P880" s="15"/>
      <c r="Q880" s="28"/>
      <c r="R880" s="71"/>
      <c r="S880" s="173"/>
      <c r="T880" s="219"/>
      <c r="U880" s="15"/>
      <c r="V880" s="15"/>
      <c r="W880" s="15"/>
      <c r="X880" s="165"/>
      <c r="Y880" s="15"/>
      <c r="Z880" s="15"/>
      <c r="AA880" s="28"/>
      <c r="AB880" s="71"/>
      <c r="AC880" s="35"/>
      <c r="AD880" s="35"/>
      <c r="AE880" s="35"/>
      <c r="AF880" s="71"/>
      <c r="AG880" s="15"/>
      <c r="AH880" s="15"/>
      <c r="AI880" s="15"/>
      <c r="AJ880" s="71"/>
      <c r="AK880" s="173"/>
      <c r="AL880" s="219"/>
      <c r="AM880" s="15"/>
      <c r="AN880" s="15"/>
      <c r="AO880" s="15"/>
      <c r="AP880" s="165"/>
      <c r="AQ880" s="15"/>
      <c r="AR880" s="15"/>
      <c r="AS880" s="28"/>
      <c r="AT880" s="71"/>
      <c r="AU880" s="35"/>
      <c r="AV880" s="35"/>
      <c r="AW880" s="35"/>
      <c r="AX880" s="71"/>
      <c r="AY880" s="15"/>
      <c r="AZ880" s="15"/>
      <c r="BA880" s="28"/>
      <c r="BB880" s="71"/>
      <c r="BC880" s="173"/>
      <c r="BD880" s="220"/>
      <c r="BH880" s="221"/>
      <c r="BK880" s="50"/>
      <c r="BL880" s="115"/>
      <c r="BM880" s="43"/>
      <c r="BN880" s="43"/>
      <c r="BO880" s="43"/>
      <c r="BP880" s="115"/>
      <c r="BS880" s="50"/>
      <c r="BT880" s="115"/>
      <c r="BU880" s="222"/>
      <c r="BV880" s="223"/>
      <c r="BZ880" s="221"/>
      <c r="CC880" s="50"/>
      <c r="CD880" s="115"/>
      <c r="CE880" s="43"/>
      <c r="CF880" s="43"/>
      <c r="CG880" s="43"/>
      <c r="CH880" s="115"/>
      <c r="CK880" s="50"/>
      <c r="CL880" s="115"/>
      <c r="CM880" s="222"/>
      <c r="CN880" s="223"/>
      <c r="CR880" s="221"/>
      <c r="CU880" s="50"/>
      <c r="CV880" s="115"/>
      <c r="CW880" s="43"/>
      <c r="CX880" s="43"/>
      <c r="CY880" s="43"/>
      <c r="CZ880" s="115"/>
      <c r="DC880" s="50"/>
      <c r="DD880" s="115"/>
      <c r="DE880" s="222"/>
      <c r="DF880" s="223"/>
      <c r="DJ880" s="221"/>
      <c r="DM880" s="50"/>
      <c r="DN880" s="115"/>
      <c r="DO880" s="43"/>
      <c r="DP880" s="43"/>
      <c r="DQ880" s="43"/>
      <c r="DR880" s="115"/>
      <c r="DU880" s="50"/>
      <c r="DV880" s="115"/>
      <c r="DW880" s="222"/>
      <c r="DX880" s="223"/>
      <c r="EB880" s="221"/>
      <c r="EE880" s="50"/>
      <c r="EF880" s="115"/>
      <c r="EG880" s="43"/>
      <c r="EH880" s="43"/>
      <c r="EI880" s="43"/>
      <c r="EJ880" s="115"/>
      <c r="EM880" s="50"/>
      <c r="EN880" s="115"/>
      <c r="EO880" s="222"/>
      <c r="EP880" s="223"/>
      <c r="ET880" s="221"/>
      <c r="EW880" s="50"/>
      <c r="EX880" s="115"/>
      <c r="EY880" s="43"/>
      <c r="EZ880" s="43"/>
      <c r="FA880" s="43"/>
      <c r="FB880" s="115"/>
      <c r="FE880" s="50"/>
      <c r="FF880" s="115"/>
      <c r="FG880" s="222"/>
      <c r="FH880" s="223"/>
      <c r="FL880" s="221"/>
      <c r="FO880" s="50"/>
      <c r="FP880" s="115"/>
      <c r="FQ880" s="43"/>
      <c r="FR880" s="43"/>
      <c r="FS880" s="43"/>
      <c r="FT880" s="115"/>
      <c r="FW880" s="50"/>
      <c r="FX880" s="115"/>
      <c r="FY880" s="222"/>
      <c r="FZ880" s="223"/>
      <c r="GD880" s="221"/>
      <c r="GG880" s="50"/>
      <c r="GH880" s="115"/>
      <c r="GI880" s="43"/>
      <c r="GJ880" s="43"/>
      <c r="GK880" s="43"/>
      <c r="GL880" s="115"/>
      <c r="GO880" s="50"/>
      <c r="GP880" s="115"/>
      <c r="GQ880" s="222"/>
    </row>
    <row r="881">
      <c r="A881" s="218"/>
      <c r="B881" s="219"/>
      <c r="C881" s="15"/>
      <c r="D881" s="15"/>
      <c r="E881" s="15"/>
      <c r="F881" s="71"/>
      <c r="G881" s="15"/>
      <c r="H881" s="15"/>
      <c r="I881" s="28"/>
      <c r="J881" s="71"/>
      <c r="K881" s="35"/>
      <c r="L881" s="35"/>
      <c r="M881" s="35"/>
      <c r="N881" s="71"/>
      <c r="O881" s="15"/>
      <c r="P881" s="15"/>
      <c r="Q881" s="28"/>
      <c r="R881" s="71"/>
      <c r="S881" s="173"/>
      <c r="T881" s="219"/>
      <c r="U881" s="15"/>
      <c r="V881" s="15"/>
      <c r="W881" s="15"/>
      <c r="X881" s="165"/>
      <c r="Y881" s="15"/>
      <c r="Z881" s="15"/>
      <c r="AA881" s="28"/>
      <c r="AB881" s="71"/>
      <c r="AC881" s="35"/>
      <c r="AD881" s="35"/>
      <c r="AE881" s="35"/>
      <c r="AF881" s="71"/>
      <c r="AG881" s="15"/>
      <c r="AH881" s="15"/>
      <c r="AI881" s="15"/>
      <c r="AJ881" s="71"/>
      <c r="AK881" s="173"/>
      <c r="AL881" s="219"/>
      <c r="AM881" s="15"/>
      <c r="AN881" s="15"/>
      <c r="AO881" s="15"/>
      <c r="AP881" s="165"/>
      <c r="AQ881" s="15"/>
      <c r="AR881" s="15"/>
      <c r="AS881" s="28"/>
      <c r="AT881" s="71"/>
      <c r="AU881" s="35"/>
      <c r="AV881" s="35"/>
      <c r="AW881" s="35"/>
      <c r="AX881" s="71"/>
      <c r="AY881" s="15"/>
      <c r="AZ881" s="15"/>
      <c r="BA881" s="28"/>
      <c r="BB881" s="71"/>
      <c r="BC881" s="173"/>
      <c r="BD881" s="220"/>
      <c r="BH881" s="221"/>
      <c r="BK881" s="50"/>
      <c r="BL881" s="115"/>
      <c r="BM881" s="43"/>
      <c r="BN881" s="43"/>
      <c r="BO881" s="43"/>
      <c r="BP881" s="115"/>
      <c r="BS881" s="50"/>
      <c r="BT881" s="115"/>
      <c r="BU881" s="222"/>
      <c r="BV881" s="223"/>
      <c r="BZ881" s="221"/>
      <c r="CC881" s="50"/>
      <c r="CD881" s="115"/>
      <c r="CE881" s="43"/>
      <c r="CF881" s="43"/>
      <c r="CG881" s="43"/>
      <c r="CH881" s="115"/>
      <c r="CK881" s="50"/>
      <c r="CL881" s="115"/>
      <c r="CM881" s="222"/>
      <c r="CN881" s="223"/>
      <c r="CR881" s="221"/>
      <c r="CU881" s="50"/>
      <c r="CV881" s="115"/>
      <c r="CW881" s="43"/>
      <c r="CX881" s="43"/>
      <c r="CY881" s="43"/>
      <c r="CZ881" s="115"/>
      <c r="DC881" s="50"/>
      <c r="DD881" s="115"/>
      <c r="DE881" s="222"/>
      <c r="DF881" s="223"/>
      <c r="DJ881" s="221"/>
      <c r="DM881" s="50"/>
      <c r="DN881" s="115"/>
      <c r="DO881" s="43"/>
      <c r="DP881" s="43"/>
      <c r="DQ881" s="43"/>
      <c r="DR881" s="115"/>
      <c r="DU881" s="50"/>
      <c r="DV881" s="115"/>
      <c r="DW881" s="222"/>
      <c r="DX881" s="223"/>
      <c r="EB881" s="221"/>
      <c r="EE881" s="50"/>
      <c r="EF881" s="115"/>
      <c r="EG881" s="43"/>
      <c r="EH881" s="43"/>
      <c r="EI881" s="43"/>
      <c r="EJ881" s="115"/>
      <c r="EM881" s="50"/>
      <c r="EN881" s="115"/>
      <c r="EO881" s="222"/>
      <c r="EP881" s="223"/>
      <c r="ET881" s="221"/>
      <c r="EW881" s="50"/>
      <c r="EX881" s="115"/>
      <c r="EY881" s="43"/>
      <c r="EZ881" s="43"/>
      <c r="FA881" s="43"/>
      <c r="FB881" s="115"/>
      <c r="FE881" s="50"/>
      <c r="FF881" s="115"/>
      <c r="FG881" s="222"/>
      <c r="FH881" s="223"/>
      <c r="FL881" s="221"/>
      <c r="FO881" s="50"/>
      <c r="FP881" s="115"/>
      <c r="FQ881" s="43"/>
      <c r="FR881" s="43"/>
      <c r="FS881" s="43"/>
      <c r="FT881" s="115"/>
      <c r="FW881" s="50"/>
      <c r="FX881" s="115"/>
      <c r="FY881" s="222"/>
      <c r="FZ881" s="223"/>
      <c r="GD881" s="221"/>
      <c r="GG881" s="50"/>
      <c r="GH881" s="115"/>
      <c r="GI881" s="43"/>
      <c r="GJ881" s="43"/>
      <c r="GK881" s="43"/>
      <c r="GL881" s="115"/>
      <c r="GO881" s="50"/>
      <c r="GP881" s="115"/>
      <c r="GQ881" s="222"/>
    </row>
    <row r="882">
      <c r="A882" s="218"/>
      <c r="B882" s="219"/>
      <c r="C882" s="15"/>
      <c r="D882" s="15"/>
      <c r="E882" s="15"/>
      <c r="F882" s="71"/>
      <c r="G882" s="15"/>
      <c r="H882" s="15"/>
      <c r="I882" s="28"/>
      <c r="J882" s="71"/>
      <c r="K882" s="35"/>
      <c r="L882" s="35"/>
      <c r="M882" s="35"/>
      <c r="N882" s="71"/>
      <c r="O882" s="15"/>
      <c r="P882" s="15"/>
      <c r="Q882" s="28"/>
      <c r="R882" s="71"/>
      <c r="S882" s="173"/>
      <c r="T882" s="219"/>
      <c r="U882" s="15"/>
      <c r="V882" s="15"/>
      <c r="W882" s="15"/>
      <c r="X882" s="165"/>
      <c r="Y882" s="15"/>
      <c r="Z882" s="15"/>
      <c r="AA882" s="28"/>
      <c r="AB882" s="71"/>
      <c r="AC882" s="35"/>
      <c r="AD882" s="35"/>
      <c r="AE882" s="35"/>
      <c r="AF882" s="71"/>
      <c r="AG882" s="15"/>
      <c r="AH882" s="15"/>
      <c r="AI882" s="15"/>
      <c r="AJ882" s="71"/>
      <c r="AK882" s="173"/>
      <c r="AL882" s="219"/>
      <c r="AM882" s="15"/>
      <c r="AN882" s="15"/>
      <c r="AO882" s="15"/>
      <c r="AP882" s="165"/>
      <c r="AQ882" s="15"/>
      <c r="AR882" s="15"/>
      <c r="AS882" s="28"/>
      <c r="AT882" s="71"/>
      <c r="AU882" s="35"/>
      <c r="AV882" s="35"/>
      <c r="AW882" s="35"/>
      <c r="AX882" s="71"/>
      <c r="AY882" s="15"/>
      <c r="AZ882" s="15"/>
      <c r="BA882" s="28"/>
      <c r="BB882" s="71"/>
      <c r="BC882" s="173"/>
      <c r="BD882" s="220"/>
      <c r="BH882" s="221"/>
      <c r="BK882" s="50"/>
      <c r="BL882" s="115"/>
      <c r="BM882" s="43"/>
      <c r="BN882" s="43"/>
      <c r="BO882" s="43"/>
      <c r="BP882" s="115"/>
      <c r="BS882" s="50"/>
      <c r="BT882" s="115"/>
      <c r="BU882" s="222"/>
      <c r="BV882" s="223"/>
      <c r="BZ882" s="221"/>
      <c r="CC882" s="50"/>
      <c r="CD882" s="115"/>
      <c r="CE882" s="43"/>
      <c r="CF882" s="43"/>
      <c r="CG882" s="43"/>
      <c r="CH882" s="115"/>
      <c r="CK882" s="50"/>
      <c r="CL882" s="115"/>
      <c r="CM882" s="222"/>
      <c r="CN882" s="223"/>
      <c r="CR882" s="221"/>
      <c r="CU882" s="50"/>
      <c r="CV882" s="115"/>
      <c r="CW882" s="43"/>
      <c r="CX882" s="43"/>
      <c r="CY882" s="43"/>
      <c r="CZ882" s="115"/>
      <c r="DC882" s="50"/>
      <c r="DD882" s="115"/>
      <c r="DE882" s="222"/>
      <c r="DF882" s="223"/>
      <c r="DJ882" s="221"/>
      <c r="DM882" s="50"/>
      <c r="DN882" s="115"/>
      <c r="DO882" s="43"/>
      <c r="DP882" s="43"/>
      <c r="DQ882" s="43"/>
      <c r="DR882" s="115"/>
      <c r="DU882" s="50"/>
      <c r="DV882" s="115"/>
      <c r="DW882" s="222"/>
      <c r="DX882" s="223"/>
      <c r="EB882" s="221"/>
      <c r="EE882" s="50"/>
      <c r="EF882" s="115"/>
      <c r="EG882" s="43"/>
      <c r="EH882" s="43"/>
      <c r="EI882" s="43"/>
      <c r="EJ882" s="115"/>
      <c r="EM882" s="50"/>
      <c r="EN882" s="115"/>
      <c r="EO882" s="222"/>
      <c r="EP882" s="223"/>
      <c r="ET882" s="221"/>
      <c r="EW882" s="50"/>
      <c r="EX882" s="115"/>
      <c r="EY882" s="43"/>
      <c r="EZ882" s="43"/>
      <c r="FA882" s="43"/>
      <c r="FB882" s="115"/>
      <c r="FE882" s="50"/>
      <c r="FF882" s="115"/>
      <c r="FG882" s="222"/>
      <c r="FH882" s="223"/>
      <c r="FL882" s="221"/>
      <c r="FO882" s="50"/>
      <c r="FP882" s="115"/>
      <c r="FQ882" s="43"/>
      <c r="FR882" s="43"/>
      <c r="FS882" s="43"/>
      <c r="FT882" s="115"/>
      <c r="FW882" s="50"/>
      <c r="FX882" s="115"/>
      <c r="FY882" s="222"/>
      <c r="FZ882" s="223"/>
      <c r="GD882" s="221"/>
      <c r="GG882" s="50"/>
      <c r="GH882" s="115"/>
      <c r="GI882" s="43"/>
      <c r="GJ882" s="43"/>
      <c r="GK882" s="43"/>
      <c r="GL882" s="115"/>
      <c r="GO882" s="50"/>
      <c r="GP882" s="115"/>
      <c r="GQ882" s="222"/>
    </row>
    <row r="883">
      <c r="A883" s="218"/>
      <c r="B883" s="219"/>
      <c r="C883" s="15"/>
      <c r="D883" s="15"/>
      <c r="E883" s="15"/>
      <c r="F883" s="71"/>
      <c r="G883" s="15"/>
      <c r="H883" s="15"/>
      <c r="I883" s="28"/>
      <c r="J883" s="71"/>
      <c r="K883" s="35"/>
      <c r="L883" s="35"/>
      <c r="M883" s="35"/>
      <c r="N883" s="71"/>
      <c r="O883" s="15"/>
      <c r="P883" s="15"/>
      <c r="Q883" s="28"/>
      <c r="R883" s="71"/>
      <c r="S883" s="173"/>
      <c r="T883" s="219"/>
      <c r="U883" s="15"/>
      <c r="V883" s="15"/>
      <c r="W883" s="15"/>
      <c r="X883" s="165"/>
      <c r="Y883" s="15"/>
      <c r="Z883" s="15"/>
      <c r="AA883" s="28"/>
      <c r="AB883" s="71"/>
      <c r="AC883" s="35"/>
      <c r="AD883" s="35"/>
      <c r="AE883" s="35"/>
      <c r="AF883" s="71"/>
      <c r="AG883" s="15"/>
      <c r="AH883" s="15"/>
      <c r="AI883" s="15"/>
      <c r="AJ883" s="71"/>
      <c r="AK883" s="173"/>
      <c r="AL883" s="219"/>
      <c r="AM883" s="15"/>
      <c r="AN883" s="15"/>
      <c r="AO883" s="15"/>
      <c r="AP883" s="165"/>
      <c r="AQ883" s="15"/>
      <c r="AR883" s="15"/>
      <c r="AS883" s="28"/>
      <c r="AT883" s="71"/>
      <c r="AU883" s="35"/>
      <c r="AV883" s="35"/>
      <c r="AW883" s="35"/>
      <c r="AX883" s="71"/>
      <c r="AY883" s="15"/>
      <c r="AZ883" s="15"/>
      <c r="BA883" s="28"/>
      <c r="BB883" s="71"/>
      <c r="BC883" s="173"/>
      <c r="BD883" s="220"/>
      <c r="BH883" s="221"/>
      <c r="BK883" s="50"/>
      <c r="BL883" s="115"/>
      <c r="BM883" s="43"/>
      <c r="BN883" s="43"/>
      <c r="BO883" s="43"/>
      <c r="BP883" s="115"/>
      <c r="BS883" s="50"/>
      <c r="BT883" s="115"/>
      <c r="BU883" s="222"/>
      <c r="BV883" s="223"/>
      <c r="BZ883" s="221"/>
      <c r="CC883" s="50"/>
      <c r="CD883" s="115"/>
      <c r="CE883" s="43"/>
      <c r="CF883" s="43"/>
      <c r="CG883" s="43"/>
      <c r="CH883" s="115"/>
      <c r="CK883" s="50"/>
      <c r="CL883" s="115"/>
      <c r="CM883" s="222"/>
      <c r="CN883" s="223"/>
      <c r="CR883" s="221"/>
      <c r="CU883" s="50"/>
      <c r="CV883" s="115"/>
      <c r="CW883" s="43"/>
      <c r="CX883" s="43"/>
      <c r="CY883" s="43"/>
      <c r="CZ883" s="115"/>
      <c r="DC883" s="50"/>
      <c r="DD883" s="115"/>
      <c r="DE883" s="222"/>
      <c r="DF883" s="223"/>
      <c r="DJ883" s="221"/>
      <c r="DM883" s="50"/>
      <c r="DN883" s="115"/>
      <c r="DO883" s="43"/>
      <c r="DP883" s="43"/>
      <c r="DQ883" s="43"/>
      <c r="DR883" s="115"/>
      <c r="DU883" s="50"/>
      <c r="DV883" s="115"/>
      <c r="DW883" s="222"/>
      <c r="DX883" s="223"/>
      <c r="EB883" s="221"/>
      <c r="EE883" s="50"/>
      <c r="EF883" s="115"/>
      <c r="EG883" s="43"/>
      <c r="EH883" s="43"/>
      <c r="EI883" s="43"/>
      <c r="EJ883" s="115"/>
      <c r="EM883" s="50"/>
      <c r="EN883" s="115"/>
      <c r="EO883" s="222"/>
      <c r="EP883" s="223"/>
      <c r="ET883" s="221"/>
      <c r="EW883" s="50"/>
      <c r="EX883" s="115"/>
      <c r="EY883" s="43"/>
      <c r="EZ883" s="43"/>
      <c r="FA883" s="43"/>
      <c r="FB883" s="115"/>
      <c r="FE883" s="50"/>
      <c r="FF883" s="115"/>
      <c r="FG883" s="222"/>
      <c r="FH883" s="223"/>
      <c r="FL883" s="221"/>
      <c r="FO883" s="50"/>
      <c r="FP883" s="115"/>
      <c r="FQ883" s="43"/>
      <c r="FR883" s="43"/>
      <c r="FS883" s="43"/>
      <c r="FT883" s="115"/>
      <c r="FW883" s="50"/>
      <c r="FX883" s="115"/>
      <c r="FY883" s="222"/>
      <c r="FZ883" s="223"/>
      <c r="GD883" s="221"/>
      <c r="GG883" s="50"/>
      <c r="GH883" s="115"/>
      <c r="GI883" s="43"/>
      <c r="GJ883" s="43"/>
      <c r="GK883" s="43"/>
      <c r="GL883" s="115"/>
      <c r="GO883" s="50"/>
      <c r="GP883" s="115"/>
      <c r="GQ883" s="222"/>
    </row>
    <row r="884">
      <c r="A884" s="218"/>
      <c r="B884" s="219"/>
      <c r="C884" s="15"/>
      <c r="D884" s="15"/>
      <c r="E884" s="15"/>
      <c r="F884" s="71"/>
      <c r="G884" s="15"/>
      <c r="H884" s="15"/>
      <c r="I884" s="28"/>
      <c r="J884" s="71"/>
      <c r="K884" s="35"/>
      <c r="L884" s="35"/>
      <c r="M884" s="35"/>
      <c r="N884" s="71"/>
      <c r="O884" s="15"/>
      <c r="P884" s="15"/>
      <c r="Q884" s="28"/>
      <c r="R884" s="71"/>
      <c r="S884" s="173"/>
      <c r="T884" s="219"/>
      <c r="U884" s="15"/>
      <c r="V884" s="15"/>
      <c r="W884" s="15"/>
      <c r="X884" s="165"/>
      <c r="Y884" s="15"/>
      <c r="Z884" s="15"/>
      <c r="AA884" s="28"/>
      <c r="AB884" s="71"/>
      <c r="AC884" s="35"/>
      <c r="AD884" s="35"/>
      <c r="AE884" s="35"/>
      <c r="AF884" s="71"/>
      <c r="AG884" s="15"/>
      <c r="AH884" s="15"/>
      <c r="AI884" s="15"/>
      <c r="AJ884" s="71"/>
      <c r="AK884" s="173"/>
      <c r="AL884" s="219"/>
      <c r="AM884" s="15"/>
      <c r="AN884" s="15"/>
      <c r="AO884" s="15"/>
      <c r="AP884" s="165"/>
      <c r="AQ884" s="15"/>
      <c r="AR884" s="15"/>
      <c r="AS884" s="28"/>
      <c r="AT884" s="71"/>
      <c r="AU884" s="35"/>
      <c r="AV884" s="35"/>
      <c r="AW884" s="35"/>
      <c r="AX884" s="71"/>
      <c r="AY884" s="15"/>
      <c r="AZ884" s="15"/>
      <c r="BA884" s="28"/>
      <c r="BB884" s="71"/>
      <c r="BC884" s="173"/>
      <c r="BD884" s="220"/>
      <c r="BH884" s="221"/>
      <c r="BK884" s="50"/>
      <c r="BL884" s="115"/>
      <c r="BM884" s="43"/>
      <c r="BN884" s="43"/>
      <c r="BO884" s="43"/>
      <c r="BP884" s="115"/>
      <c r="BS884" s="50"/>
      <c r="BT884" s="115"/>
      <c r="BU884" s="222"/>
      <c r="BV884" s="223"/>
      <c r="BZ884" s="221"/>
      <c r="CC884" s="50"/>
      <c r="CD884" s="115"/>
      <c r="CE884" s="43"/>
      <c r="CF884" s="43"/>
      <c r="CG884" s="43"/>
      <c r="CH884" s="115"/>
      <c r="CK884" s="50"/>
      <c r="CL884" s="115"/>
      <c r="CM884" s="222"/>
      <c r="CN884" s="223"/>
      <c r="CR884" s="221"/>
      <c r="CU884" s="50"/>
      <c r="CV884" s="115"/>
      <c r="CW884" s="43"/>
      <c r="CX884" s="43"/>
      <c r="CY884" s="43"/>
      <c r="CZ884" s="115"/>
      <c r="DC884" s="50"/>
      <c r="DD884" s="115"/>
      <c r="DE884" s="222"/>
      <c r="DF884" s="223"/>
      <c r="DJ884" s="221"/>
      <c r="DM884" s="50"/>
      <c r="DN884" s="115"/>
      <c r="DO884" s="43"/>
      <c r="DP884" s="43"/>
      <c r="DQ884" s="43"/>
      <c r="DR884" s="115"/>
      <c r="DU884" s="50"/>
      <c r="DV884" s="115"/>
      <c r="DW884" s="222"/>
      <c r="DX884" s="223"/>
      <c r="EB884" s="221"/>
      <c r="EE884" s="50"/>
      <c r="EF884" s="115"/>
      <c r="EG884" s="43"/>
      <c r="EH884" s="43"/>
      <c r="EI884" s="43"/>
      <c r="EJ884" s="115"/>
      <c r="EM884" s="50"/>
      <c r="EN884" s="115"/>
      <c r="EO884" s="222"/>
      <c r="EP884" s="223"/>
      <c r="ET884" s="221"/>
      <c r="EW884" s="50"/>
      <c r="EX884" s="115"/>
      <c r="EY884" s="43"/>
      <c r="EZ884" s="43"/>
      <c r="FA884" s="43"/>
      <c r="FB884" s="115"/>
      <c r="FE884" s="50"/>
      <c r="FF884" s="115"/>
      <c r="FG884" s="222"/>
      <c r="FH884" s="223"/>
      <c r="FL884" s="221"/>
      <c r="FO884" s="50"/>
      <c r="FP884" s="115"/>
      <c r="FQ884" s="43"/>
      <c r="FR884" s="43"/>
      <c r="FS884" s="43"/>
      <c r="FT884" s="115"/>
      <c r="FW884" s="50"/>
      <c r="FX884" s="115"/>
      <c r="FY884" s="222"/>
      <c r="FZ884" s="223"/>
      <c r="GD884" s="221"/>
      <c r="GG884" s="50"/>
      <c r="GH884" s="115"/>
      <c r="GI884" s="43"/>
      <c r="GJ884" s="43"/>
      <c r="GK884" s="43"/>
      <c r="GL884" s="115"/>
      <c r="GO884" s="50"/>
      <c r="GP884" s="115"/>
      <c r="GQ884" s="222"/>
    </row>
    <row r="885">
      <c r="A885" s="218"/>
      <c r="B885" s="219"/>
      <c r="C885" s="15"/>
      <c r="D885" s="15"/>
      <c r="E885" s="15"/>
      <c r="F885" s="71"/>
      <c r="G885" s="15"/>
      <c r="H885" s="15"/>
      <c r="I885" s="28"/>
      <c r="J885" s="71"/>
      <c r="K885" s="35"/>
      <c r="L885" s="35"/>
      <c r="M885" s="35"/>
      <c r="N885" s="71"/>
      <c r="O885" s="15"/>
      <c r="P885" s="15"/>
      <c r="Q885" s="28"/>
      <c r="R885" s="71"/>
      <c r="S885" s="173"/>
      <c r="T885" s="219"/>
      <c r="U885" s="15"/>
      <c r="V885" s="15"/>
      <c r="W885" s="15"/>
      <c r="X885" s="165"/>
      <c r="Y885" s="15"/>
      <c r="Z885" s="15"/>
      <c r="AA885" s="28"/>
      <c r="AB885" s="71"/>
      <c r="AC885" s="35"/>
      <c r="AD885" s="35"/>
      <c r="AE885" s="35"/>
      <c r="AF885" s="71"/>
      <c r="AG885" s="15"/>
      <c r="AH885" s="15"/>
      <c r="AI885" s="15"/>
      <c r="AJ885" s="71"/>
      <c r="AK885" s="173"/>
      <c r="AL885" s="219"/>
      <c r="AM885" s="15"/>
      <c r="AN885" s="15"/>
      <c r="AO885" s="15"/>
      <c r="AP885" s="165"/>
      <c r="AQ885" s="15"/>
      <c r="AR885" s="15"/>
      <c r="AS885" s="28"/>
      <c r="AT885" s="71"/>
      <c r="AU885" s="35"/>
      <c r="AV885" s="35"/>
      <c r="AW885" s="35"/>
      <c r="AX885" s="71"/>
      <c r="AY885" s="15"/>
      <c r="AZ885" s="15"/>
      <c r="BA885" s="28"/>
      <c r="BB885" s="71"/>
      <c r="BC885" s="173"/>
      <c r="BD885" s="220"/>
      <c r="BH885" s="221"/>
      <c r="BK885" s="50"/>
      <c r="BL885" s="115"/>
      <c r="BM885" s="43"/>
      <c r="BN885" s="43"/>
      <c r="BO885" s="43"/>
      <c r="BP885" s="115"/>
      <c r="BS885" s="50"/>
      <c r="BT885" s="115"/>
      <c r="BU885" s="222"/>
      <c r="BV885" s="223"/>
      <c r="BZ885" s="221"/>
      <c r="CC885" s="50"/>
      <c r="CD885" s="115"/>
      <c r="CE885" s="43"/>
      <c r="CF885" s="43"/>
      <c r="CG885" s="43"/>
      <c r="CH885" s="115"/>
      <c r="CK885" s="50"/>
      <c r="CL885" s="115"/>
      <c r="CM885" s="222"/>
      <c r="CN885" s="223"/>
      <c r="CR885" s="221"/>
      <c r="CU885" s="50"/>
      <c r="CV885" s="115"/>
      <c r="CW885" s="43"/>
      <c r="CX885" s="43"/>
      <c r="CY885" s="43"/>
      <c r="CZ885" s="115"/>
      <c r="DC885" s="50"/>
      <c r="DD885" s="115"/>
      <c r="DE885" s="222"/>
      <c r="DF885" s="223"/>
      <c r="DJ885" s="221"/>
      <c r="DM885" s="50"/>
      <c r="DN885" s="115"/>
      <c r="DO885" s="43"/>
      <c r="DP885" s="43"/>
      <c r="DQ885" s="43"/>
      <c r="DR885" s="115"/>
      <c r="DU885" s="50"/>
      <c r="DV885" s="115"/>
      <c r="DW885" s="222"/>
      <c r="DX885" s="223"/>
      <c r="EB885" s="221"/>
      <c r="EE885" s="50"/>
      <c r="EF885" s="115"/>
      <c r="EG885" s="43"/>
      <c r="EH885" s="43"/>
      <c r="EI885" s="43"/>
      <c r="EJ885" s="115"/>
      <c r="EM885" s="50"/>
      <c r="EN885" s="115"/>
      <c r="EO885" s="222"/>
      <c r="EP885" s="223"/>
      <c r="ET885" s="221"/>
      <c r="EW885" s="50"/>
      <c r="EX885" s="115"/>
      <c r="EY885" s="43"/>
      <c r="EZ885" s="43"/>
      <c r="FA885" s="43"/>
      <c r="FB885" s="115"/>
      <c r="FE885" s="50"/>
      <c r="FF885" s="115"/>
      <c r="FG885" s="222"/>
      <c r="FH885" s="223"/>
      <c r="FL885" s="221"/>
      <c r="FO885" s="50"/>
      <c r="FP885" s="115"/>
      <c r="FQ885" s="43"/>
      <c r="FR885" s="43"/>
      <c r="FS885" s="43"/>
      <c r="FT885" s="115"/>
      <c r="FW885" s="50"/>
      <c r="FX885" s="115"/>
      <c r="FY885" s="222"/>
      <c r="FZ885" s="223"/>
      <c r="GD885" s="221"/>
      <c r="GG885" s="50"/>
      <c r="GH885" s="115"/>
      <c r="GI885" s="43"/>
      <c r="GJ885" s="43"/>
      <c r="GK885" s="43"/>
      <c r="GL885" s="115"/>
      <c r="GO885" s="50"/>
      <c r="GP885" s="115"/>
      <c r="GQ885" s="222"/>
    </row>
    <row r="886">
      <c r="A886" s="218"/>
      <c r="B886" s="219"/>
      <c r="C886" s="15"/>
      <c r="D886" s="15"/>
      <c r="E886" s="15"/>
      <c r="F886" s="71"/>
      <c r="G886" s="15"/>
      <c r="H886" s="15"/>
      <c r="I886" s="28"/>
      <c r="J886" s="71"/>
      <c r="K886" s="35"/>
      <c r="L886" s="35"/>
      <c r="M886" s="35"/>
      <c r="N886" s="71"/>
      <c r="O886" s="15"/>
      <c r="P886" s="15"/>
      <c r="Q886" s="28"/>
      <c r="R886" s="71"/>
      <c r="S886" s="173"/>
      <c r="T886" s="219"/>
      <c r="U886" s="15"/>
      <c r="V886" s="15"/>
      <c r="W886" s="15"/>
      <c r="X886" s="165"/>
      <c r="Y886" s="15"/>
      <c r="Z886" s="15"/>
      <c r="AA886" s="28"/>
      <c r="AB886" s="71"/>
      <c r="AC886" s="35"/>
      <c r="AD886" s="35"/>
      <c r="AE886" s="35"/>
      <c r="AF886" s="71"/>
      <c r="AG886" s="15"/>
      <c r="AH886" s="15"/>
      <c r="AI886" s="15"/>
      <c r="AJ886" s="71"/>
      <c r="AK886" s="173"/>
      <c r="AL886" s="219"/>
      <c r="AM886" s="15"/>
      <c r="AN886" s="15"/>
      <c r="AO886" s="15"/>
      <c r="AP886" s="165"/>
      <c r="AQ886" s="15"/>
      <c r="AR886" s="15"/>
      <c r="AS886" s="28"/>
      <c r="AT886" s="71"/>
      <c r="AU886" s="35"/>
      <c r="AV886" s="35"/>
      <c r="AW886" s="35"/>
      <c r="AX886" s="71"/>
      <c r="AY886" s="15"/>
      <c r="AZ886" s="15"/>
      <c r="BA886" s="28"/>
      <c r="BB886" s="71"/>
      <c r="BC886" s="173"/>
      <c r="BD886" s="220"/>
      <c r="BH886" s="221"/>
      <c r="BK886" s="50"/>
      <c r="BL886" s="115"/>
      <c r="BM886" s="43"/>
      <c r="BN886" s="43"/>
      <c r="BO886" s="43"/>
      <c r="BP886" s="115"/>
      <c r="BS886" s="50"/>
      <c r="BT886" s="115"/>
      <c r="BU886" s="222"/>
      <c r="BV886" s="223"/>
      <c r="BZ886" s="221"/>
      <c r="CC886" s="50"/>
      <c r="CD886" s="115"/>
      <c r="CE886" s="43"/>
      <c r="CF886" s="43"/>
      <c r="CG886" s="43"/>
      <c r="CH886" s="115"/>
      <c r="CK886" s="50"/>
      <c r="CL886" s="115"/>
      <c r="CM886" s="222"/>
      <c r="CN886" s="223"/>
      <c r="CR886" s="221"/>
      <c r="CU886" s="50"/>
      <c r="CV886" s="115"/>
      <c r="CW886" s="43"/>
      <c r="CX886" s="43"/>
      <c r="CY886" s="43"/>
      <c r="CZ886" s="115"/>
      <c r="DC886" s="50"/>
      <c r="DD886" s="115"/>
      <c r="DE886" s="222"/>
      <c r="DF886" s="223"/>
      <c r="DJ886" s="221"/>
      <c r="DM886" s="50"/>
      <c r="DN886" s="115"/>
      <c r="DO886" s="43"/>
      <c r="DP886" s="43"/>
      <c r="DQ886" s="43"/>
      <c r="DR886" s="115"/>
      <c r="DU886" s="50"/>
      <c r="DV886" s="115"/>
      <c r="DW886" s="222"/>
      <c r="DX886" s="223"/>
      <c r="EB886" s="221"/>
      <c r="EE886" s="50"/>
      <c r="EF886" s="115"/>
      <c r="EG886" s="43"/>
      <c r="EH886" s="43"/>
      <c r="EI886" s="43"/>
      <c r="EJ886" s="115"/>
      <c r="EM886" s="50"/>
      <c r="EN886" s="115"/>
      <c r="EO886" s="222"/>
      <c r="EP886" s="223"/>
      <c r="ET886" s="221"/>
      <c r="EW886" s="50"/>
      <c r="EX886" s="115"/>
      <c r="EY886" s="43"/>
      <c r="EZ886" s="43"/>
      <c r="FA886" s="43"/>
      <c r="FB886" s="115"/>
      <c r="FE886" s="50"/>
      <c r="FF886" s="115"/>
      <c r="FG886" s="222"/>
      <c r="FH886" s="223"/>
      <c r="FL886" s="221"/>
      <c r="FO886" s="50"/>
      <c r="FP886" s="115"/>
      <c r="FQ886" s="43"/>
      <c r="FR886" s="43"/>
      <c r="FS886" s="43"/>
      <c r="FT886" s="115"/>
      <c r="FW886" s="50"/>
      <c r="FX886" s="115"/>
      <c r="FY886" s="222"/>
      <c r="FZ886" s="223"/>
      <c r="GD886" s="221"/>
      <c r="GG886" s="50"/>
      <c r="GH886" s="115"/>
      <c r="GI886" s="43"/>
      <c r="GJ886" s="43"/>
      <c r="GK886" s="43"/>
      <c r="GL886" s="115"/>
      <c r="GO886" s="50"/>
      <c r="GP886" s="115"/>
      <c r="GQ886" s="222"/>
    </row>
    <row r="887">
      <c r="A887" s="218"/>
      <c r="B887" s="219"/>
      <c r="C887" s="15"/>
      <c r="D887" s="15"/>
      <c r="E887" s="15"/>
      <c r="F887" s="71"/>
      <c r="G887" s="15"/>
      <c r="H887" s="15"/>
      <c r="I887" s="28"/>
      <c r="J887" s="71"/>
      <c r="K887" s="35"/>
      <c r="L887" s="35"/>
      <c r="M887" s="35"/>
      <c r="N887" s="71"/>
      <c r="O887" s="15"/>
      <c r="P887" s="15"/>
      <c r="Q887" s="28"/>
      <c r="R887" s="71"/>
      <c r="S887" s="173"/>
      <c r="T887" s="219"/>
      <c r="U887" s="15"/>
      <c r="V887" s="15"/>
      <c r="W887" s="15"/>
      <c r="X887" s="165"/>
      <c r="Y887" s="15"/>
      <c r="Z887" s="15"/>
      <c r="AA887" s="28"/>
      <c r="AB887" s="71"/>
      <c r="AC887" s="35"/>
      <c r="AD887" s="35"/>
      <c r="AE887" s="35"/>
      <c r="AF887" s="71"/>
      <c r="AG887" s="15"/>
      <c r="AH887" s="15"/>
      <c r="AI887" s="15"/>
      <c r="AJ887" s="71"/>
      <c r="AK887" s="173"/>
      <c r="AL887" s="219"/>
      <c r="AM887" s="15"/>
      <c r="AN887" s="15"/>
      <c r="AO887" s="15"/>
      <c r="AP887" s="165"/>
      <c r="AQ887" s="15"/>
      <c r="AR887" s="15"/>
      <c r="AS887" s="28"/>
      <c r="AT887" s="71"/>
      <c r="AU887" s="35"/>
      <c r="AV887" s="35"/>
      <c r="AW887" s="35"/>
      <c r="AX887" s="71"/>
      <c r="AY887" s="15"/>
      <c r="AZ887" s="15"/>
      <c r="BA887" s="28"/>
      <c r="BB887" s="71"/>
      <c r="BC887" s="173"/>
      <c r="BD887" s="220"/>
      <c r="BH887" s="221"/>
      <c r="BK887" s="50"/>
      <c r="BL887" s="115"/>
      <c r="BM887" s="43"/>
      <c r="BN887" s="43"/>
      <c r="BO887" s="43"/>
      <c r="BP887" s="115"/>
      <c r="BS887" s="50"/>
      <c r="BT887" s="115"/>
      <c r="BU887" s="222"/>
      <c r="BV887" s="223"/>
      <c r="BZ887" s="221"/>
      <c r="CC887" s="50"/>
      <c r="CD887" s="115"/>
      <c r="CE887" s="43"/>
      <c r="CF887" s="43"/>
      <c r="CG887" s="43"/>
      <c r="CH887" s="115"/>
      <c r="CK887" s="50"/>
      <c r="CL887" s="115"/>
      <c r="CM887" s="222"/>
      <c r="CN887" s="223"/>
      <c r="CR887" s="221"/>
      <c r="CU887" s="50"/>
      <c r="CV887" s="115"/>
      <c r="CW887" s="43"/>
      <c r="CX887" s="43"/>
      <c r="CY887" s="43"/>
      <c r="CZ887" s="115"/>
      <c r="DC887" s="50"/>
      <c r="DD887" s="115"/>
      <c r="DE887" s="222"/>
      <c r="DF887" s="223"/>
      <c r="DJ887" s="221"/>
      <c r="DM887" s="50"/>
      <c r="DN887" s="115"/>
      <c r="DO887" s="43"/>
      <c r="DP887" s="43"/>
      <c r="DQ887" s="43"/>
      <c r="DR887" s="115"/>
      <c r="DU887" s="50"/>
      <c r="DV887" s="115"/>
      <c r="DW887" s="222"/>
      <c r="DX887" s="223"/>
      <c r="EB887" s="221"/>
      <c r="EE887" s="50"/>
      <c r="EF887" s="115"/>
      <c r="EG887" s="43"/>
      <c r="EH887" s="43"/>
      <c r="EI887" s="43"/>
      <c r="EJ887" s="115"/>
      <c r="EM887" s="50"/>
      <c r="EN887" s="115"/>
      <c r="EO887" s="222"/>
      <c r="EP887" s="223"/>
      <c r="ET887" s="221"/>
      <c r="EW887" s="50"/>
      <c r="EX887" s="115"/>
      <c r="EY887" s="43"/>
      <c r="EZ887" s="43"/>
      <c r="FA887" s="43"/>
      <c r="FB887" s="115"/>
      <c r="FE887" s="50"/>
      <c r="FF887" s="115"/>
      <c r="FG887" s="222"/>
      <c r="FH887" s="223"/>
      <c r="FL887" s="221"/>
      <c r="FO887" s="50"/>
      <c r="FP887" s="115"/>
      <c r="FQ887" s="43"/>
      <c r="FR887" s="43"/>
      <c r="FS887" s="43"/>
      <c r="FT887" s="115"/>
      <c r="FW887" s="50"/>
      <c r="FX887" s="115"/>
      <c r="FY887" s="222"/>
      <c r="FZ887" s="223"/>
      <c r="GD887" s="221"/>
      <c r="GG887" s="50"/>
      <c r="GH887" s="115"/>
      <c r="GI887" s="43"/>
      <c r="GJ887" s="43"/>
      <c r="GK887" s="43"/>
      <c r="GL887" s="115"/>
      <c r="GO887" s="50"/>
      <c r="GP887" s="115"/>
      <c r="GQ887" s="222"/>
    </row>
    <row r="888">
      <c r="A888" s="218"/>
      <c r="B888" s="219"/>
      <c r="C888" s="15"/>
      <c r="D888" s="15"/>
      <c r="E888" s="15"/>
      <c r="F888" s="71"/>
      <c r="G888" s="15"/>
      <c r="H888" s="15"/>
      <c r="I888" s="28"/>
      <c r="J888" s="71"/>
      <c r="K888" s="35"/>
      <c r="L888" s="35"/>
      <c r="M888" s="35"/>
      <c r="N888" s="71"/>
      <c r="O888" s="15"/>
      <c r="P888" s="15"/>
      <c r="Q888" s="28"/>
      <c r="R888" s="71"/>
      <c r="S888" s="173"/>
      <c r="T888" s="219"/>
      <c r="U888" s="15"/>
      <c r="V888" s="15"/>
      <c r="W888" s="15"/>
      <c r="X888" s="165"/>
      <c r="Y888" s="15"/>
      <c r="Z888" s="15"/>
      <c r="AA888" s="28"/>
      <c r="AB888" s="71"/>
      <c r="AC888" s="35"/>
      <c r="AD888" s="35"/>
      <c r="AE888" s="35"/>
      <c r="AF888" s="71"/>
      <c r="AG888" s="15"/>
      <c r="AH888" s="15"/>
      <c r="AI888" s="15"/>
      <c r="AJ888" s="71"/>
      <c r="AK888" s="173"/>
      <c r="AL888" s="219"/>
      <c r="AM888" s="15"/>
      <c r="AN888" s="15"/>
      <c r="AO888" s="15"/>
      <c r="AP888" s="165"/>
      <c r="AQ888" s="15"/>
      <c r="AR888" s="15"/>
      <c r="AS888" s="28"/>
      <c r="AT888" s="71"/>
      <c r="AU888" s="35"/>
      <c r="AV888" s="35"/>
      <c r="AW888" s="35"/>
      <c r="AX888" s="71"/>
      <c r="AY888" s="15"/>
      <c r="AZ888" s="15"/>
      <c r="BA888" s="28"/>
      <c r="BB888" s="71"/>
      <c r="BC888" s="173"/>
      <c r="BD888" s="220"/>
      <c r="BH888" s="221"/>
      <c r="BK888" s="50"/>
      <c r="BL888" s="115"/>
      <c r="BM888" s="43"/>
      <c r="BN888" s="43"/>
      <c r="BO888" s="43"/>
      <c r="BP888" s="115"/>
      <c r="BS888" s="50"/>
      <c r="BT888" s="115"/>
      <c r="BU888" s="222"/>
      <c r="BV888" s="223"/>
      <c r="BZ888" s="221"/>
      <c r="CC888" s="50"/>
      <c r="CD888" s="115"/>
      <c r="CE888" s="43"/>
      <c r="CF888" s="43"/>
      <c r="CG888" s="43"/>
      <c r="CH888" s="115"/>
      <c r="CK888" s="50"/>
      <c r="CL888" s="115"/>
      <c r="CM888" s="222"/>
      <c r="CN888" s="223"/>
      <c r="CR888" s="221"/>
      <c r="CU888" s="50"/>
      <c r="CV888" s="115"/>
      <c r="CW888" s="43"/>
      <c r="CX888" s="43"/>
      <c r="CY888" s="43"/>
      <c r="CZ888" s="115"/>
      <c r="DC888" s="50"/>
      <c r="DD888" s="115"/>
      <c r="DE888" s="222"/>
      <c r="DF888" s="223"/>
      <c r="DJ888" s="221"/>
      <c r="DM888" s="50"/>
      <c r="DN888" s="115"/>
      <c r="DO888" s="43"/>
      <c r="DP888" s="43"/>
      <c r="DQ888" s="43"/>
      <c r="DR888" s="115"/>
      <c r="DU888" s="50"/>
      <c r="DV888" s="115"/>
      <c r="DW888" s="222"/>
      <c r="DX888" s="223"/>
      <c r="EB888" s="221"/>
      <c r="EE888" s="50"/>
      <c r="EF888" s="115"/>
      <c r="EG888" s="43"/>
      <c r="EH888" s="43"/>
      <c r="EI888" s="43"/>
      <c r="EJ888" s="115"/>
      <c r="EM888" s="50"/>
      <c r="EN888" s="115"/>
      <c r="EO888" s="222"/>
      <c r="EP888" s="223"/>
      <c r="ET888" s="221"/>
      <c r="EW888" s="50"/>
      <c r="EX888" s="115"/>
      <c r="EY888" s="43"/>
      <c r="EZ888" s="43"/>
      <c r="FA888" s="43"/>
      <c r="FB888" s="115"/>
      <c r="FE888" s="50"/>
      <c r="FF888" s="115"/>
      <c r="FG888" s="222"/>
      <c r="FH888" s="223"/>
      <c r="FL888" s="221"/>
      <c r="FO888" s="50"/>
      <c r="FP888" s="115"/>
      <c r="FQ888" s="43"/>
      <c r="FR888" s="43"/>
      <c r="FS888" s="43"/>
      <c r="FT888" s="115"/>
      <c r="FW888" s="50"/>
      <c r="FX888" s="115"/>
      <c r="FY888" s="222"/>
      <c r="FZ888" s="223"/>
      <c r="GD888" s="221"/>
      <c r="GG888" s="50"/>
      <c r="GH888" s="115"/>
      <c r="GI888" s="43"/>
      <c r="GJ888" s="43"/>
      <c r="GK888" s="43"/>
      <c r="GL888" s="115"/>
      <c r="GO888" s="50"/>
      <c r="GP888" s="115"/>
      <c r="GQ888" s="222"/>
    </row>
    <row r="889">
      <c r="A889" s="218"/>
      <c r="B889" s="219"/>
      <c r="C889" s="15"/>
      <c r="D889" s="15"/>
      <c r="E889" s="15"/>
      <c r="F889" s="71"/>
      <c r="G889" s="15"/>
      <c r="H889" s="15"/>
      <c r="I889" s="28"/>
      <c r="J889" s="71"/>
      <c r="K889" s="35"/>
      <c r="L889" s="35"/>
      <c r="M889" s="35"/>
      <c r="N889" s="71"/>
      <c r="O889" s="15"/>
      <c r="P889" s="15"/>
      <c r="Q889" s="28"/>
      <c r="R889" s="71"/>
      <c r="S889" s="173"/>
      <c r="T889" s="219"/>
      <c r="U889" s="15"/>
      <c r="V889" s="15"/>
      <c r="W889" s="15"/>
      <c r="X889" s="165"/>
      <c r="Y889" s="15"/>
      <c r="Z889" s="15"/>
      <c r="AA889" s="28"/>
      <c r="AB889" s="71"/>
      <c r="AC889" s="35"/>
      <c r="AD889" s="35"/>
      <c r="AE889" s="35"/>
      <c r="AF889" s="71"/>
      <c r="AG889" s="15"/>
      <c r="AH889" s="15"/>
      <c r="AI889" s="15"/>
      <c r="AJ889" s="71"/>
      <c r="AK889" s="173"/>
      <c r="AL889" s="219"/>
      <c r="AM889" s="15"/>
      <c r="AN889" s="15"/>
      <c r="AO889" s="15"/>
      <c r="AP889" s="165"/>
      <c r="AQ889" s="15"/>
      <c r="AR889" s="15"/>
      <c r="AS889" s="28"/>
      <c r="AT889" s="71"/>
      <c r="AU889" s="35"/>
      <c r="AV889" s="35"/>
      <c r="AW889" s="35"/>
      <c r="AX889" s="71"/>
      <c r="AY889" s="15"/>
      <c r="AZ889" s="15"/>
      <c r="BA889" s="28"/>
      <c r="BB889" s="71"/>
      <c r="BC889" s="173"/>
      <c r="BD889" s="220"/>
      <c r="BH889" s="221"/>
      <c r="BK889" s="50"/>
      <c r="BL889" s="115"/>
      <c r="BM889" s="43"/>
      <c r="BN889" s="43"/>
      <c r="BO889" s="43"/>
      <c r="BP889" s="115"/>
      <c r="BS889" s="50"/>
      <c r="BT889" s="115"/>
      <c r="BU889" s="222"/>
      <c r="BV889" s="223"/>
      <c r="BZ889" s="221"/>
      <c r="CC889" s="50"/>
      <c r="CD889" s="115"/>
      <c r="CE889" s="43"/>
      <c r="CF889" s="43"/>
      <c r="CG889" s="43"/>
      <c r="CH889" s="115"/>
      <c r="CK889" s="50"/>
      <c r="CL889" s="115"/>
      <c r="CM889" s="222"/>
      <c r="CN889" s="223"/>
      <c r="CR889" s="221"/>
      <c r="CU889" s="50"/>
      <c r="CV889" s="115"/>
      <c r="CW889" s="43"/>
      <c r="CX889" s="43"/>
      <c r="CY889" s="43"/>
      <c r="CZ889" s="115"/>
      <c r="DC889" s="50"/>
      <c r="DD889" s="115"/>
      <c r="DE889" s="222"/>
      <c r="DF889" s="223"/>
      <c r="DJ889" s="221"/>
      <c r="DM889" s="50"/>
      <c r="DN889" s="115"/>
      <c r="DO889" s="43"/>
      <c r="DP889" s="43"/>
      <c r="DQ889" s="43"/>
      <c r="DR889" s="115"/>
      <c r="DU889" s="50"/>
      <c r="DV889" s="115"/>
      <c r="DW889" s="222"/>
      <c r="DX889" s="223"/>
      <c r="EB889" s="221"/>
      <c r="EE889" s="50"/>
      <c r="EF889" s="115"/>
      <c r="EG889" s="43"/>
      <c r="EH889" s="43"/>
      <c r="EI889" s="43"/>
      <c r="EJ889" s="115"/>
      <c r="EM889" s="50"/>
      <c r="EN889" s="115"/>
      <c r="EO889" s="222"/>
      <c r="EP889" s="223"/>
      <c r="ET889" s="221"/>
      <c r="EW889" s="50"/>
      <c r="EX889" s="115"/>
      <c r="EY889" s="43"/>
      <c r="EZ889" s="43"/>
      <c r="FA889" s="43"/>
      <c r="FB889" s="115"/>
      <c r="FE889" s="50"/>
      <c r="FF889" s="115"/>
      <c r="FG889" s="222"/>
      <c r="FH889" s="223"/>
      <c r="FL889" s="221"/>
      <c r="FO889" s="50"/>
      <c r="FP889" s="115"/>
      <c r="FQ889" s="43"/>
      <c r="FR889" s="43"/>
      <c r="FS889" s="43"/>
      <c r="FT889" s="115"/>
      <c r="FW889" s="50"/>
      <c r="FX889" s="115"/>
      <c r="FY889" s="222"/>
      <c r="FZ889" s="223"/>
      <c r="GD889" s="221"/>
      <c r="GG889" s="50"/>
      <c r="GH889" s="115"/>
      <c r="GI889" s="43"/>
      <c r="GJ889" s="43"/>
      <c r="GK889" s="43"/>
      <c r="GL889" s="115"/>
      <c r="GO889" s="50"/>
      <c r="GP889" s="115"/>
      <c r="GQ889" s="222"/>
    </row>
    <row r="890">
      <c r="A890" s="218"/>
      <c r="B890" s="219"/>
      <c r="C890" s="15"/>
      <c r="D890" s="15"/>
      <c r="E890" s="15"/>
      <c r="F890" s="71"/>
      <c r="G890" s="15"/>
      <c r="H890" s="15"/>
      <c r="I890" s="28"/>
      <c r="J890" s="71"/>
      <c r="K890" s="35"/>
      <c r="L890" s="35"/>
      <c r="M890" s="35"/>
      <c r="N890" s="71"/>
      <c r="O890" s="15"/>
      <c r="P890" s="15"/>
      <c r="Q890" s="28"/>
      <c r="R890" s="71"/>
      <c r="S890" s="173"/>
      <c r="T890" s="219"/>
      <c r="U890" s="15"/>
      <c r="V890" s="15"/>
      <c r="W890" s="15"/>
      <c r="X890" s="165"/>
      <c r="Y890" s="15"/>
      <c r="Z890" s="15"/>
      <c r="AA890" s="28"/>
      <c r="AB890" s="71"/>
      <c r="AC890" s="35"/>
      <c r="AD890" s="35"/>
      <c r="AE890" s="35"/>
      <c r="AF890" s="71"/>
      <c r="AG890" s="15"/>
      <c r="AH890" s="15"/>
      <c r="AI890" s="15"/>
      <c r="AJ890" s="71"/>
      <c r="AK890" s="173"/>
      <c r="AL890" s="219"/>
      <c r="AM890" s="15"/>
      <c r="AN890" s="15"/>
      <c r="AO890" s="15"/>
      <c r="AP890" s="165"/>
      <c r="AQ890" s="15"/>
      <c r="AR890" s="15"/>
      <c r="AS890" s="28"/>
      <c r="AT890" s="71"/>
      <c r="AU890" s="35"/>
      <c r="AV890" s="35"/>
      <c r="AW890" s="35"/>
      <c r="AX890" s="71"/>
      <c r="AY890" s="15"/>
      <c r="AZ890" s="15"/>
      <c r="BA890" s="28"/>
      <c r="BB890" s="71"/>
      <c r="BC890" s="173"/>
      <c r="BD890" s="220"/>
      <c r="BH890" s="221"/>
      <c r="BK890" s="50"/>
      <c r="BL890" s="115"/>
      <c r="BM890" s="43"/>
      <c r="BN890" s="43"/>
      <c r="BO890" s="43"/>
      <c r="BP890" s="115"/>
      <c r="BS890" s="50"/>
      <c r="BT890" s="115"/>
      <c r="BU890" s="222"/>
      <c r="BV890" s="223"/>
      <c r="BZ890" s="221"/>
      <c r="CC890" s="50"/>
      <c r="CD890" s="115"/>
      <c r="CE890" s="43"/>
      <c r="CF890" s="43"/>
      <c r="CG890" s="43"/>
      <c r="CH890" s="115"/>
      <c r="CK890" s="50"/>
      <c r="CL890" s="115"/>
      <c r="CM890" s="222"/>
      <c r="CN890" s="223"/>
      <c r="CR890" s="221"/>
      <c r="CU890" s="50"/>
      <c r="CV890" s="115"/>
      <c r="CW890" s="43"/>
      <c r="CX890" s="43"/>
      <c r="CY890" s="43"/>
      <c r="CZ890" s="115"/>
      <c r="DC890" s="50"/>
      <c r="DD890" s="115"/>
      <c r="DE890" s="222"/>
      <c r="DF890" s="223"/>
      <c r="DJ890" s="221"/>
      <c r="DM890" s="50"/>
      <c r="DN890" s="115"/>
      <c r="DO890" s="43"/>
      <c r="DP890" s="43"/>
      <c r="DQ890" s="43"/>
      <c r="DR890" s="115"/>
      <c r="DU890" s="50"/>
      <c r="DV890" s="115"/>
      <c r="DW890" s="222"/>
      <c r="DX890" s="223"/>
      <c r="EB890" s="221"/>
      <c r="EE890" s="50"/>
      <c r="EF890" s="115"/>
      <c r="EG890" s="43"/>
      <c r="EH890" s="43"/>
      <c r="EI890" s="43"/>
      <c r="EJ890" s="115"/>
      <c r="EM890" s="50"/>
      <c r="EN890" s="115"/>
      <c r="EO890" s="222"/>
      <c r="EP890" s="223"/>
      <c r="ET890" s="221"/>
      <c r="EW890" s="50"/>
      <c r="EX890" s="115"/>
      <c r="EY890" s="43"/>
      <c r="EZ890" s="43"/>
      <c r="FA890" s="43"/>
      <c r="FB890" s="115"/>
      <c r="FE890" s="50"/>
      <c r="FF890" s="115"/>
      <c r="FG890" s="222"/>
      <c r="FH890" s="223"/>
      <c r="FL890" s="221"/>
      <c r="FO890" s="50"/>
      <c r="FP890" s="115"/>
      <c r="FQ890" s="43"/>
      <c r="FR890" s="43"/>
      <c r="FS890" s="43"/>
      <c r="FT890" s="115"/>
      <c r="FW890" s="50"/>
      <c r="FX890" s="115"/>
      <c r="FY890" s="222"/>
      <c r="FZ890" s="223"/>
      <c r="GD890" s="221"/>
      <c r="GG890" s="50"/>
      <c r="GH890" s="115"/>
      <c r="GI890" s="43"/>
      <c r="GJ890" s="43"/>
      <c r="GK890" s="43"/>
      <c r="GL890" s="115"/>
      <c r="GO890" s="50"/>
      <c r="GP890" s="115"/>
      <c r="GQ890" s="222"/>
    </row>
    <row r="891">
      <c r="A891" s="218"/>
      <c r="B891" s="219"/>
      <c r="C891" s="15"/>
      <c r="D891" s="15"/>
      <c r="E891" s="15"/>
      <c r="F891" s="71"/>
      <c r="G891" s="15"/>
      <c r="H891" s="15"/>
      <c r="I891" s="28"/>
      <c r="J891" s="71"/>
      <c r="K891" s="35"/>
      <c r="L891" s="35"/>
      <c r="M891" s="35"/>
      <c r="N891" s="71"/>
      <c r="O891" s="15"/>
      <c r="P891" s="15"/>
      <c r="Q891" s="28"/>
      <c r="R891" s="71"/>
      <c r="S891" s="173"/>
      <c r="T891" s="219"/>
      <c r="U891" s="15"/>
      <c r="V891" s="15"/>
      <c r="W891" s="15"/>
      <c r="X891" s="165"/>
      <c r="Y891" s="15"/>
      <c r="Z891" s="15"/>
      <c r="AA891" s="28"/>
      <c r="AB891" s="71"/>
      <c r="AC891" s="35"/>
      <c r="AD891" s="35"/>
      <c r="AE891" s="35"/>
      <c r="AF891" s="71"/>
      <c r="AG891" s="15"/>
      <c r="AH891" s="15"/>
      <c r="AI891" s="15"/>
      <c r="AJ891" s="71"/>
      <c r="AK891" s="173"/>
      <c r="AL891" s="219"/>
      <c r="AM891" s="15"/>
      <c r="AN891" s="15"/>
      <c r="AO891" s="15"/>
      <c r="AP891" s="165"/>
      <c r="AQ891" s="15"/>
      <c r="AR891" s="15"/>
      <c r="AS891" s="28"/>
      <c r="AT891" s="71"/>
      <c r="AU891" s="35"/>
      <c r="AV891" s="35"/>
      <c r="AW891" s="35"/>
      <c r="AX891" s="71"/>
      <c r="AY891" s="15"/>
      <c r="AZ891" s="15"/>
      <c r="BA891" s="28"/>
      <c r="BB891" s="71"/>
      <c r="BC891" s="173"/>
      <c r="BD891" s="220"/>
      <c r="BH891" s="221"/>
      <c r="BK891" s="50"/>
      <c r="BL891" s="115"/>
      <c r="BM891" s="43"/>
      <c r="BN891" s="43"/>
      <c r="BO891" s="43"/>
      <c r="BP891" s="115"/>
      <c r="BS891" s="50"/>
      <c r="BT891" s="115"/>
      <c r="BU891" s="222"/>
      <c r="BV891" s="223"/>
      <c r="BZ891" s="221"/>
      <c r="CC891" s="50"/>
      <c r="CD891" s="115"/>
      <c r="CE891" s="43"/>
      <c r="CF891" s="43"/>
      <c r="CG891" s="43"/>
      <c r="CH891" s="115"/>
      <c r="CK891" s="50"/>
      <c r="CL891" s="115"/>
      <c r="CM891" s="222"/>
      <c r="CN891" s="223"/>
      <c r="CR891" s="221"/>
      <c r="CU891" s="50"/>
      <c r="CV891" s="115"/>
      <c r="CW891" s="43"/>
      <c r="CX891" s="43"/>
      <c r="CY891" s="43"/>
      <c r="CZ891" s="115"/>
      <c r="DC891" s="50"/>
      <c r="DD891" s="115"/>
      <c r="DE891" s="222"/>
      <c r="DF891" s="223"/>
      <c r="DJ891" s="221"/>
      <c r="DM891" s="50"/>
      <c r="DN891" s="115"/>
      <c r="DO891" s="43"/>
      <c r="DP891" s="43"/>
      <c r="DQ891" s="43"/>
      <c r="DR891" s="115"/>
      <c r="DU891" s="50"/>
      <c r="DV891" s="115"/>
      <c r="DW891" s="222"/>
      <c r="DX891" s="223"/>
      <c r="EB891" s="221"/>
      <c r="EE891" s="50"/>
      <c r="EF891" s="115"/>
      <c r="EG891" s="43"/>
      <c r="EH891" s="43"/>
      <c r="EI891" s="43"/>
      <c r="EJ891" s="115"/>
      <c r="EM891" s="50"/>
      <c r="EN891" s="115"/>
      <c r="EO891" s="222"/>
      <c r="EP891" s="223"/>
      <c r="ET891" s="221"/>
      <c r="EW891" s="50"/>
      <c r="EX891" s="115"/>
      <c r="EY891" s="43"/>
      <c r="EZ891" s="43"/>
      <c r="FA891" s="43"/>
      <c r="FB891" s="115"/>
      <c r="FE891" s="50"/>
      <c r="FF891" s="115"/>
      <c r="FG891" s="222"/>
      <c r="FH891" s="223"/>
      <c r="FL891" s="221"/>
      <c r="FO891" s="50"/>
      <c r="FP891" s="115"/>
      <c r="FQ891" s="43"/>
      <c r="FR891" s="43"/>
      <c r="FS891" s="43"/>
      <c r="FT891" s="115"/>
      <c r="FW891" s="50"/>
      <c r="FX891" s="115"/>
      <c r="FY891" s="222"/>
      <c r="FZ891" s="223"/>
      <c r="GD891" s="221"/>
      <c r="GG891" s="50"/>
      <c r="GH891" s="115"/>
      <c r="GI891" s="43"/>
      <c r="GJ891" s="43"/>
      <c r="GK891" s="43"/>
      <c r="GL891" s="115"/>
      <c r="GO891" s="50"/>
      <c r="GP891" s="115"/>
      <c r="GQ891" s="222"/>
    </row>
    <row r="892">
      <c r="A892" s="218"/>
      <c r="B892" s="219"/>
      <c r="C892" s="15"/>
      <c r="D892" s="15"/>
      <c r="E892" s="15"/>
      <c r="F892" s="71"/>
      <c r="G892" s="15"/>
      <c r="H892" s="15"/>
      <c r="I892" s="28"/>
      <c r="J892" s="71"/>
      <c r="K892" s="35"/>
      <c r="L892" s="35"/>
      <c r="M892" s="35"/>
      <c r="N892" s="71"/>
      <c r="O892" s="15"/>
      <c r="P892" s="15"/>
      <c r="Q892" s="28"/>
      <c r="R892" s="71"/>
      <c r="S892" s="173"/>
      <c r="T892" s="219"/>
      <c r="U892" s="15"/>
      <c r="V892" s="15"/>
      <c r="W892" s="15"/>
      <c r="X892" s="165"/>
      <c r="Y892" s="15"/>
      <c r="Z892" s="15"/>
      <c r="AA892" s="28"/>
      <c r="AB892" s="71"/>
      <c r="AC892" s="35"/>
      <c r="AD892" s="35"/>
      <c r="AE892" s="35"/>
      <c r="AF892" s="71"/>
      <c r="AG892" s="15"/>
      <c r="AH892" s="15"/>
      <c r="AI892" s="15"/>
      <c r="AJ892" s="71"/>
      <c r="AK892" s="173"/>
      <c r="AL892" s="219"/>
      <c r="AM892" s="15"/>
      <c r="AN892" s="15"/>
      <c r="AO892" s="15"/>
      <c r="AP892" s="165"/>
      <c r="AQ892" s="15"/>
      <c r="AR892" s="15"/>
      <c r="AS892" s="28"/>
      <c r="AT892" s="71"/>
      <c r="AU892" s="35"/>
      <c r="AV892" s="35"/>
      <c r="AW892" s="35"/>
      <c r="AX892" s="71"/>
      <c r="AY892" s="15"/>
      <c r="AZ892" s="15"/>
      <c r="BA892" s="28"/>
      <c r="BB892" s="71"/>
      <c r="BC892" s="173"/>
      <c r="BD892" s="220"/>
      <c r="BH892" s="221"/>
      <c r="BK892" s="50"/>
      <c r="BL892" s="115"/>
      <c r="BM892" s="43"/>
      <c r="BN892" s="43"/>
      <c r="BO892" s="43"/>
      <c r="BP892" s="115"/>
      <c r="BS892" s="50"/>
      <c r="BT892" s="115"/>
      <c r="BU892" s="222"/>
      <c r="BV892" s="223"/>
      <c r="BZ892" s="221"/>
      <c r="CC892" s="50"/>
      <c r="CD892" s="115"/>
      <c r="CE892" s="43"/>
      <c r="CF892" s="43"/>
      <c r="CG892" s="43"/>
      <c r="CH892" s="115"/>
      <c r="CK892" s="50"/>
      <c r="CL892" s="115"/>
      <c r="CM892" s="222"/>
      <c r="CN892" s="223"/>
      <c r="CR892" s="221"/>
      <c r="CU892" s="50"/>
      <c r="CV892" s="115"/>
      <c r="CW892" s="43"/>
      <c r="CX892" s="43"/>
      <c r="CY892" s="43"/>
      <c r="CZ892" s="115"/>
      <c r="DC892" s="50"/>
      <c r="DD892" s="115"/>
      <c r="DE892" s="222"/>
      <c r="DF892" s="223"/>
      <c r="DJ892" s="221"/>
      <c r="DM892" s="50"/>
      <c r="DN892" s="115"/>
      <c r="DO892" s="43"/>
      <c r="DP892" s="43"/>
      <c r="DQ892" s="43"/>
      <c r="DR892" s="115"/>
      <c r="DU892" s="50"/>
      <c r="DV892" s="115"/>
      <c r="DW892" s="222"/>
      <c r="DX892" s="223"/>
      <c r="EB892" s="221"/>
      <c r="EE892" s="50"/>
      <c r="EF892" s="115"/>
      <c r="EG892" s="43"/>
      <c r="EH892" s="43"/>
      <c r="EI892" s="43"/>
      <c r="EJ892" s="115"/>
      <c r="EM892" s="50"/>
      <c r="EN892" s="115"/>
      <c r="EO892" s="222"/>
      <c r="EP892" s="223"/>
      <c r="ET892" s="221"/>
      <c r="EW892" s="50"/>
      <c r="EX892" s="115"/>
      <c r="EY892" s="43"/>
      <c r="EZ892" s="43"/>
      <c r="FA892" s="43"/>
      <c r="FB892" s="115"/>
      <c r="FE892" s="50"/>
      <c r="FF892" s="115"/>
      <c r="FG892" s="222"/>
      <c r="FH892" s="223"/>
      <c r="FL892" s="221"/>
      <c r="FO892" s="50"/>
      <c r="FP892" s="115"/>
      <c r="FQ892" s="43"/>
      <c r="FR892" s="43"/>
      <c r="FS892" s="43"/>
      <c r="FT892" s="115"/>
      <c r="FW892" s="50"/>
      <c r="FX892" s="115"/>
      <c r="FY892" s="222"/>
      <c r="FZ892" s="223"/>
      <c r="GD892" s="221"/>
      <c r="GG892" s="50"/>
      <c r="GH892" s="115"/>
      <c r="GI892" s="43"/>
      <c r="GJ892" s="43"/>
      <c r="GK892" s="43"/>
      <c r="GL892" s="115"/>
      <c r="GO892" s="50"/>
      <c r="GP892" s="115"/>
      <c r="GQ892" s="222"/>
    </row>
    <row r="893">
      <c r="A893" s="218"/>
      <c r="B893" s="219"/>
      <c r="C893" s="15"/>
      <c r="D893" s="15"/>
      <c r="E893" s="15"/>
      <c r="F893" s="71"/>
      <c r="G893" s="15"/>
      <c r="H893" s="15"/>
      <c r="I893" s="28"/>
      <c r="J893" s="71"/>
      <c r="K893" s="35"/>
      <c r="L893" s="35"/>
      <c r="M893" s="35"/>
      <c r="N893" s="71"/>
      <c r="O893" s="15"/>
      <c r="P893" s="15"/>
      <c r="Q893" s="28"/>
      <c r="R893" s="71"/>
      <c r="S893" s="173"/>
      <c r="T893" s="219"/>
      <c r="U893" s="15"/>
      <c r="V893" s="15"/>
      <c r="W893" s="15"/>
      <c r="X893" s="165"/>
      <c r="Y893" s="15"/>
      <c r="Z893" s="15"/>
      <c r="AA893" s="28"/>
      <c r="AB893" s="71"/>
      <c r="AC893" s="35"/>
      <c r="AD893" s="35"/>
      <c r="AE893" s="35"/>
      <c r="AF893" s="71"/>
      <c r="AG893" s="15"/>
      <c r="AH893" s="15"/>
      <c r="AI893" s="15"/>
      <c r="AJ893" s="71"/>
      <c r="AK893" s="173"/>
      <c r="AL893" s="219"/>
      <c r="AM893" s="15"/>
      <c r="AN893" s="15"/>
      <c r="AO893" s="15"/>
      <c r="AP893" s="165"/>
      <c r="AQ893" s="15"/>
      <c r="AR893" s="15"/>
      <c r="AS893" s="28"/>
      <c r="AT893" s="71"/>
      <c r="AU893" s="35"/>
      <c r="AV893" s="35"/>
      <c r="AW893" s="35"/>
      <c r="AX893" s="71"/>
      <c r="AY893" s="15"/>
      <c r="AZ893" s="15"/>
      <c r="BA893" s="28"/>
      <c r="BB893" s="71"/>
      <c r="BC893" s="173"/>
      <c r="BD893" s="220"/>
      <c r="BH893" s="221"/>
      <c r="BK893" s="50"/>
      <c r="BL893" s="115"/>
      <c r="BM893" s="43"/>
      <c r="BN893" s="43"/>
      <c r="BO893" s="43"/>
      <c r="BP893" s="115"/>
      <c r="BS893" s="50"/>
      <c r="BT893" s="115"/>
      <c r="BU893" s="222"/>
      <c r="BV893" s="223"/>
      <c r="BZ893" s="221"/>
      <c r="CC893" s="50"/>
      <c r="CD893" s="115"/>
      <c r="CE893" s="43"/>
      <c r="CF893" s="43"/>
      <c r="CG893" s="43"/>
      <c r="CH893" s="115"/>
      <c r="CK893" s="50"/>
      <c r="CL893" s="115"/>
      <c r="CM893" s="222"/>
      <c r="CN893" s="223"/>
      <c r="CR893" s="221"/>
      <c r="CU893" s="50"/>
      <c r="CV893" s="115"/>
      <c r="CW893" s="43"/>
      <c r="CX893" s="43"/>
      <c r="CY893" s="43"/>
      <c r="CZ893" s="115"/>
      <c r="DC893" s="50"/>
      <c r="DD893" s="115"/>
      <c r="DE893" s="222"/>
      <c r="DF893" s="223"/>
      <c r="DJ893" s="221"/>
      <c r="DM893" s="50"/>
      <c r="DN893" s="115"/>
      <c r="DO893" s="43"/>
      <c r="DP893" s="43"/>
      <c r="DQ893" s="43"/>
      <c r="DR893" s="115"/>
      <c r="DU893" s="50"/>
      <c r="DV893" s="115"/>
      <c r="DW893" s="222"/>
      <c r="DX893" s="223"/>
      <c r="EB893" s="221"/>
      <c r="EE893" s="50"/>
      <c r="EF893" s="115"/>
      <c r="EG893" s="43"/>
      <c r="EH893" s="43"/>
      <c r="EI893" s="43"/>
      <c r="EJ893" s="115"/>
      <c r="EM893" s="50"/>
      <c r="EN893" s="115"/>
      <c r="EO893" s="222"/>
      <c r="EP893" s="223"/>
      <c r="ET893" s="221"/>
      <c r="EW893" s="50"/>
      <c r="EX893" s="115"/>
      <c r="EY893" s="43"/>
      <c r="EZ893" s="43"/>
      <c r="FA893" s="43"/>
      <c r="FB893" s="115"/>
      <c r="FE893" s="50"/>
      <c r="FF893" s="115"/>
      <c r="FG893" s="222"/>
      <c r="FH893" s="223"/>
      <c r="FL893" s="221"/>
      <c r="FO893" s="50"/>
      <c r="FP893" s="115"/>
      <c r="FQ893" s="43"/>
      <c r="FR893" s="43"/>
      <c r="FS893" s="43"/>
      <c r="FT893" s="115"/>
      <c r="FW893" s="50"/>
      <c r="FX893" s="115"/>
      <c r="FY893" s="222"/>
      <c r="FZ893" s="223"/>
      <c r="GD893" s="221"/>
      <c r="GG893" s="50"/>
      <c r="GH893" s="115"/>
      <c r="GI893" s="43"/>
      <c r="GJ893" s="43"/>
      <c r="GK893" s="43"/>
      <c r="GL893" s="115"/>
      <c r="GO893" s="50"/>
      <c r="GP893" s="115"/>
      <c r="GQ893" s="222"/>
    </row>
    <row r="894">
      <c r="A894" s="218"/>
      <c r="B894" s="219"/>
      <c r="C894" s="15"/>
      <c r="D894" s="15"/>
      <c r="E894" s="15"/>
      <c r="F894" s="71"/>
      <c r="G894" s="15"/>
      <c r="H894" s="15"/>
      <c r="I894" s="28"/>
      <c r="J894" s="71"/>
      <c r="K894" s="35"/>
      <c r="L894" s="35"/>
      <c r="M894" s="35"/>
      <c r="N894" s="71"/>
      <c r="O894" s="15"/>
      <c r="P894" s="15"/>
      <c r="Q894" s="28"/>
      <c r="R894" s="71"/>
      <c r="S894" s="173"/>
      <c r="T894" s="219"/>
      <c r="U894" s="15"/>
      <c r="V894" s="15"/>
      <c r="W894" s="15"/>
      <c r="X894" s="165"/>
      <c r="Y894" s="15"/>
      <c r="Z894" s="15"/>
      <c r="AA894" s="28"/>
      <c r="AB894" s="71"/>
      <c r="AC894" s="35"/>
      <c r="AD894" s="35"/>
      <c r="AE894" s="35"/>
      <c r="AF894" s="71"/>
      <c r="AG894" s="15"/>
      <c r="AH894" s="15"/>
      <c r="AI894" s="15"/>
      <c r="AJ894" s="71"/>
      <c r="AK894" s="173"/>
      <c r="AL894" s="219"/>
      <c r="AM894" s="15"/>
      <c r="AN894" s="15"/>
      <c r="AO894" s="15"/>
      <c r="AP894" s="165"/>
      <c r="AQ894" s="15"/>
      <c r="AR894" s="15"/>
      <c r="AS894" s="28"/>
      <c r="AT894" s="71"/>
      <c r="AU894" s="35"/>
      <c r="AV894" s="35"/>
      <c r="AW894" s="35"/>
      <c r="AX894" s="71"/>
      <c r="AY894" s="15"/>
      <c r="AZ894" s="15"/>
      <c r="BA894" s="28"/>
      <c r="BB894" s="71"/>
      <c r="BC894" s="173"/>
      <c r="BD894" s="220"/>
      <c r="BH894" s="221"/>
      <c r="BK894" s="50"/>
      <c r="BL894" s="115"/>
      <c r="BM894" s="43"/>
      <c r="BN894" s="43"/>
      <c r="BO894" s="43"/>
      <c r="BP894" s="115"/>
      <c r="BS894" s="50"/>
      <c r="BT894" s="115"/>
      <c r="BU894" s="222"/>
      <c r="BV894" s="223"/>
      <c r="BZ894" s="221"/>
      <c r="CC894" s="50"/>
      <c r="CD894" s="115"/>
      <c r="CE894" s="43"/>
      <c r="CF894" s="43"/>
      <c r="CG894" s="43"/>
      <c r="CH894" s="115"/>
      <c r="CK894" s="50"/>
      <c r="CL894" s="115"/>
      <c r="CM894" s="222"/>
      <c r="CN894" s="223"/>
      <c r="CR894" s="221"/>
      <c r="CU894" s="50"/>
      <c r="CV894" s="115"/>
      <c r="CW894" s="43"/>
      <c r="CX894" s="43"/>
      <c r="CY894" s="43"/>
      <c r="CZ894" s="115"/>
      <c r="DC894" s="50"/>
      <c r="DD894" s="115"/>
      <c r="DE894" s="222"/>
      <c r="DF894" s="223"/>
      <c r="DJ894" s="221"/>
      <c r="DM894" s="50"/>
      <c r="DN894" s="115"/>
      <c r="DO894" s="43"/>
      <c r="DP894" s="43"/>
      <c r="DQ894" s="43"/>
      <c r="DR894" s="115"/>
      <c r="DU894" s="50"/>
      <c r="DV894" s="115"/>
      <c r="DW894" s="222"/>
      <c r="DX894" s="223"/>
      <c r="EB894" s="221"/>
      <c r="EE894" s="50"/>
      <c r="EF894" s="115"/>
      <c r="EG894" s="43"/>
      <c r="EH894" s="43"/>
      <c r="EI894" s="43"/>
      <c r="EJ894" s="115"/>
      <c r="EM894" s="50"/>
      <c r="EN894" s="115"/>
      <c r="EO894" s="222"/>
      <c r="EP894" s="223"/>
      <c r="ET894" s="221"/>
      <c r="EW894" s="50"/>
      <c r="EX894" s="115"/>
      <c r="EY894" s="43"/>
      <c r="EZ894" s="43"/>
      <c r="FA894" s="43"/>
      <c r="FB894" s="115"/>
      <c r="FE894" s="50"/>
      <c r="FF894" s="115"/>
      <c r="FG894" s="222"/>
      <c r="FH894" s="223"/>
      <c r="FL894" s="221"/>
      <c r="FO894" s="50"/>
      <c r="FP894" s="115"/>
      <c r="FQ894" s="43"/>
      <c r="FR894" s="43"/>
      <c r="FS894" s="43"/>
      <c r="FT894" s="115"/>
      <c r="FW894" s="50"/>
      <c r="FX894" s="115"/>
      <c r="FY894" s="222"/>
      <c r="FZ894" s="223"/>
      <c r="GD894" s="221"/>
      <c r="GG894" s="50"/>
      <c r="GH894" s="115"/>
      <c r="GI894" s="43"/>
      <c r="GJ894" s="43"/>
      <c r="GK894" s="43"/>
      <c r="GL894" s="115"/>
      <c r="GO894" s="50"/>
      <c r="GP894" s="115"/>
      <c r="GQ894" s="222"/>
    </row>
    <row r="895">
      <c r="A895" s="218"/>
      <c r="B895" s="219"/>
      <c r="C895" s="15"/>
      <c r="D895" s="15"/>
      <c r="E895" s="15"/>
      <c r="F895" s="71"/>
      <c r="G895" s="15"/>
      <c r="H895" s="15"/>
      <c r="I895" s="28"/>
      <c r="J895" s="71"/>
      <c r="K895" s="35"/>
      <c r="L895" s="35"/>
      <c r="M895" s="35"/>
      <c r="N895" s="71"/>
      <c r="O895" s="15"/>
      <c r="P895" s="15"/>
      <c r="Q895" s="28"/>
      <c r="R895" s="71"/>
      <c r="S895" s="173"/>
      <c r="T895" s="219"/>
      <c r="U895" s="15"/>
      <c r="V895" s="15"/>
      <c r="W895" s="15"/>
      <c r="X895" s="165"/>
      <c r="Y895" s="15"/>
      <c r="Z895" s="15"/>
      <c r="AA895" s="28"/>
      <c r="AB895" s="71"/>
      <c r="AC895" s="35"/>
      <c r="AD895" s="35"/>
      <c r="AE895" s="35"/>
      <c r="AF895" s="71"/>
      <c r="AG895" s="15"/>
      <c r="AH895" s="15"/>
      <c r="AI895" s="15"/>
      <c r="AJ895" s="71"/>
      <c r="AK895" s="173"/>
      <c r="AL895" s="219"/>
      <c r="AM895" s="15"/>
      <c r="AN895" s="15"/>
      <c r="AO895" s="15"/>
      <c r="AP895" s="165"/>
      <c r="AQ895" s="15"/>
      <c r="AR895" s="15"/>
      <c r="AS895" s="28"/>
      <c r="AT895" s="71"/>
      <c r="AU895" s="35"/>
      <c r="AV895" s="35"/>
      <c r="AW895" s="35"/>
      <c r="AX895" s="71"/>
      <c r="AY895" s="15"/>
      <c r="AZ895" s="15"/>
      <c r="BA895" s="28"/>
      <c r="BB895" s="71"/>
      <c r="BC895" s="173"/>
      <c r="BD895" s="220"/>
      <c r="BH895" s="221"/>
      <c r="BK895" s="50"/>
      <c r="BL895" s="115"/>
      <c r="BM895" s="43"/>
      <c r="BN895" s="43"/>
      <c r="BO895" s="43"/>
      <c r="BP895" s="115"/>
      <c r="BS895" s="50"/>
      <c r="BT895" s="115"/>
      <c r="BU895" s="222"/>
      <c r="BV895" s="223"/>
      <c r="BZ895" s="221"/>
      <c r="CC895" s="50"/>
      <c r="CD895" s="115"/>
      <c r="CE895" s="43"/>
      <c r="CF895" s="43"/>
      <c r="CG895" s="43"/>
      <c r="CH895" s="115"/>
      <c r="CK895" s="50"/>
      <c r="CL895" s="115"/>
      <c r="CM895" s="222"/>
      <c r="CN895" s="223"/>
      <c r="CR895" s="221"/>
      <c r="CU895" s="50"/>
      <c r="CV895" s="115"/>
      <c r="CW895" s="43"/>
      <c r="CX895" s="43"/>
      <c r="CY895" s="43"/>
      <c r="CZ895" s="115"/>
      <c r="DC895" s="50"/>
      <c r="DD895" s="115"/>
      <c r="DE895" s="222"/>
      <c r="DF895" s="223"/>
      <c r="DJ895" s="221"/>
      <c r="DM895" s="50"/>
      <c r="DN895" s="115"/>
      <c r="DO895" s="43"/>
      <c r="DP895" s="43"/>
      <c r="DQ895" s="43"/>
      <c r="DR895" s="115"/>
      <c r="DU895" s="50"/>
      <c r="DV895" s="115"/>
      <c r="DW895" s="222"/>
      <c r="DX895" s="223"/>
      <c r="EB895" s="221"/>
      <c r="EE895" s="50"/>
      <c r="EF895" s="115"/>
      <c r="EG895" s="43"/>
      <c r="EH895" s="43"/>
      <c r="EI895" s="43"/>
      <c r="EJ895" s="115"/>
      <c r="EM895" s="50"/>
      <c r="EN895" s="115"/>
      <c r="EO895" s="222"/>
      <c r="EP895" s="223"/>
      <c r="ET895" s="221"/>
      <c r="EW895" s="50"/>
      <c r="EX895" s="115"/>
      <c r="EY895" s="43"/>
      <c r="EZ895" s="43"/>
      <c r="FA895" s="43"/>
      <c r="FB895" s="115"/>
      <c r="FE895" s="50"/>
      <c r="FF895" s="115"/>
      <c r="FG895" s="222"/>
      <c r="FH895" s="223"/>
      <c r="FL895" s="221"/>
      <c r="FO895" s="50"/>
      <c r="FP895" s="115"/>
      <c r="FQ895" s="43"/>
      <c r="FR895" s="43"/>
      <c r="FS895" s="43"/>
      <c r="FT895" s="115"/>
      <c r="FW895" s="50"/>
      <c r="FX895" s="115"/>
      <c r="FY895" s="222"/>
      <c r="FZ895" s="223"/>
      <c r="GD895" s="221"/>
      <c r="GG895" s="50"/>
      <c r="GH895" s="115"/>
      <c r="GI895" s="43"/>
      <c r="GJ895" s="43"/>
      <c r="GK895" s="43"/>
      <c r="GL895" s="115"/>
      <c r="GO895" s="50"/>
      <c r="GP895" s="115"/>
      <c r="GQ895" s="222"/>
    </row>
    <row r="896">
      <c r="A896" s="218"/>
      <c r="B896" s="219"/>
      <c r="C896" s="15"/>
      <c r="D896" s="15"/>
      <c r="E896" s="15"/>
      <c r="F896" s="71"/>
      <c r="G896" s="15"/>
      <c r="H896" s="15"/>
      <c r="I896" s="28"/>
      <c r="J896" s="71"/>
      <c r="K896" s="35"/>
      <c r="L896" s="35"/>
      <c r="M896" s="35"/>
      <c r="N896" s="71"/>
      <c r="O896" s="15"/>
      <c r="P896" s="15"/>
      <c r="Q896" s="28"/>
      <c r="R896" s="71"/>
      <c r="S896" s="173"/>
      <c r="T896" s="219"/>
      <c r="U896" s="15"/>
      <c r="V896" s="15"/>
      <c r="W896" s="15"/>
      <c r="X896" s="165"/>
      <c r="Y896" s="15"/>
      <c r="Z896" s="15"/>
      <c r="AA896" s="28"/>
      <c r="AB896" s="71"/>
      <c r="AC896" s="35"/>
      <c r="AD896" s="35"/>
      <c r="AE896" s="35"/>
      <c r="AF896" s="71"/>
      <c r="AG896" s="15"/>
      <c r="AH896" s="15"/>
      <c r="AI896" s="15"/>
      <c r="AJ896" s="71"/>
      <c r="AK896" s="173"/>
      <c r="AL896" s="219"/>
      <c r="AM896" s="15"/>
      <c r="AN896" s="15"/>
      <c r="AO896" s="15"/>
      <c r="AP896" s="165"/>
      <c r="AQ896" s="15"/>
      <c r="AR896" s="15"/>
      <c r="AS896" s="28"/>
      <c r="AT896" s="71"/>
      <c r="AU896" s="35"/>
      <c r="AV896" s="35"/>
      <c r="AW896" s="35"/>
      <c r="AX896" s="71"/>
      <c r="AY896" s="15"/>
      <c r="AZ896" s="15"/>
      <c r="BA896" s="28"/>
      <c r="BB896" s="71"/>
      <c r="BC896" s="173"/>
      <c r="BD896" s="220"/>
      <c r="BH896" s="221"/>
      <c r="BK896" s="50"/>
      <c r="BL896" s="115"/>
      <c r="BM896" s="43"/>
      <c r="BN896" s="43"/>
      <c r="BO896" s="43"/>
      <c r="BP896" s="115"/>
      <c r="BS896" s="50"/>
      <c r="BT896" s="115"/>
      <c r="BU896" s="222"/>
      <c r="BV896" s="223"/>
      <c r="BZ896" s="221"/>
      <c r="CC896" s="50"/>
      <c r="CD896" s="115"/>
      <c r="CE896" s="43"/>
      <c r="CF896" s="43"/>
      <c r="CG896" s="43"/>
      <c r="CH896" s="115"/>
      <c r="CK896" s="50"/>
      <c r="CL896" s="115"/>
      <c r="CM896" s="222"/>
      <c r="CN896" s="223"/>
      <c r="CR896" s="221"/>
      <c r="CU896" s="50"/>
      <c r="CV896" s="115"/>
      <c r="CW896" s="43"/>
      <c r="CX896" s="43"/>
      <c r="CY896" s="43"/>
      <c r="CZ896" s="115"/>
      <c r="DC896" s="50"/>
      <c r="DD896" s="115"/>
      <c r="DE896" s="222"/>
      <c r="DF896" s="223"/>
      <c r="DJ896" s="221"/>
      <c r="DM896" s="50"/>
      <c r="DN896" s="115"/>
      <c r="DO896" s="43"/>
      <c r="DP896" s="43"/>
      <c r="DQ896" s="43"/>
      <c r="DR896" s="115"/>
      <c r="DU896" s="50"/>
      <c r="DV896" s="115"/>
      <c r="DW896" s="222"/>
      <c r="DX896" s="223"/>
      <c r="EB896" s="221"/>
      <c r="EE896" s="50"/>
      <c r="EF896" s="115"/>
      <c r="EG896" s="43"/>
      <c r="EH896" s="43"/>
      <c r="EI896" s="43"/>
      <c r="EJ896" s="115"/>
      <c r="EM896" s="50"/>
      <c r="EN896" s="115"/>
      <c r="EO896" s="222"/>
      <c r="EP896" s="223"/>
      <c r="ET896" s="221"/>
      <c r="EW896" s="50"/>
      <c r="EX896" s="115"/>
      <c r="EY896" s="43"/>
      <c r="EZ896" s="43"/>
      <c r="FA896" s="43"/>
      <c r="FB896" s="115"/>
      <c r="FE896" s="50"/>
      <c r="FF896" s="115"/>
      <c r="FG896" s="222"/>
      <c r="FH896" s="223"/>
      <c r="FL896" s="221"/>
      <c r="FO896" s="50"/>
      <c r="FP896" s="115"/>
      <c r="FQ896" s="43"/>
      <c r="FR896" s="43"/>
      <c r="FS896" s="43"/>
      <c r="FT896" s="115"/>
      <c r="FW896" s="50"/>
      <c r="FX896" s="115"/>
      <c r="FY896" s="222"/>
      <c r="FZ896" s="223"/>
      <c r="GD896" s="221"/>
      <c r="GG896" s="50"/>
      <c r="GH896" s="115"/>
      <c r="GI896" s="43"/>
      <c r="GJ896" s="43"/>
      <c r="GK896" s="43"/>
      <c r="GL896" s="115"/>
      <c r="GO896" s="50"/>
      <c r="GP896" s="115"/>
      <c r="GQ896" s="222"/>
    </row>
    <row r="897">
      <c r="A897" s="218"/>
      <c r="B897" s="219"/>
      <c r="C897" s="15"/>
      <c r="D897" s="15"/>
      <c r="E897" s="15"/>
      <c r="F897" s="71"/>
      <c r="G897" s="15"/>
      <c r="H897" s="15"/>
      <c r="I897" s="28"/>
      <c r="J897" s="71"/>
      <c r="K897" s="35"/>
      <c r="L897" s="35"/>
      <c r="M897" s="35"/>
      <c r="N897" s="71"/>
      <c r="O897" s="15"/>
      <c r="P897" s="15"/>
      <c r="Q897" s="28"/>
      <c r="R897" s="71"/>
      <c r="S897" s="173"/>
      <c r="T897" s="219"/>
      <c r="U897" s="15"/>
      <c r="V897" s="15"/>
      <c r="W897" s="15"/>
      <c r="X897" s="165"/>
      <c r="Y897" s="15"/>
      <c r="Z897" s="15"/>
      <c r="AA897" s="28"/>
      <c r="AB897" s="71"/>
      <c r="AC897" s="35"/>
      <c r="AD897" s="35"/>
      <c r="AE897" s="35"/>
      <c r="AF897" s="71"/>
      <c r="AG897" s="15"/>
      <c r="AH897" s="15"/>
      <c r="AI897" s="15"/>
      <c r="AJ897" s="71"/>
      <c r="AK897" s="173"/>
      <c r="AL897" s="219"/>
      <c r="AM897" s="15"/>
      <c r="AN897" s="15"/>
      <c r="AO897" s="15"/>
      <c r="AP897" s="165"/>
      <c r="AQ897" s="15"/>
      <c r="AR897" s="15"/>
      <c r="AS897" s="28"/>
      <c r="AT897" s="71"/>
      <c r="AU897" s="35"/>
      <c r="AV897" s="35"/>
      <c r="AW897" s="35"/>
      <c r="AX897" s="71"/>
      <c r="AY897" s="15"/>
      <c r="AZ897" s="15"/>
      <c r="BA897" s="28"/>
      <c r="BB897" s="71"/>
      <c r="BC897" s="173"/>
      <c r="BD897" s="220"/>
      <c r="BH897" s="221"/>
      <c r="BK897" s="50"/>
      <c r="BL897" s="115"/>
      <c r="BM897" s="43"/>
      <c r="BN897" s="43"/>
      <c r="BO897" s="43"/>
      <c r="BP897" s="115"/>
      <c r="BS897" s="50"/>
      <c r="BT897" s="115"/>
      <c r="BU897" s="222"/>
      <c r="BV897" s="223"/>
      <c r="BZ897" s="221"/>
      <c r="CC897" s="50"/>
      <c r="CD897" s="115"/>
      <c r="CE897" s="43"/>
      <c r="CF897" s="43"/>
      <c r="CG897" s="43"/>
      <c r="CH897" s="115"/>
      <c r="CK897" s="50"/>
      <c r="CL897" s="115"/>
      <c r="CM897" s="222"/>
      <c r="CN897" s="223"/>
      <c r="CR897" s="221"/>
      <c r="CU897" s="50"/>
      <c r="CV897" s="115"/>
      <c r="CW897" s="43"/>
      <c r="CX897" s="43"/>
      <c r="CY897" s="43"/>
      <c r="CZ897" s="115"/>
      <c r="DC897" s="50"/>
      <c r="DD897" s="115"/>
      <c r="DE897" s="222"/>
      <c r="DF897" s="223"/>
      <c r="DJ897" s="221"/>
      <c r="DM897" s="50"/>
      <c r="DN897" s="115"/>
      <c r="DO897" s="43"/>
      <c r="DP897" s="43"/>
      <c r="DQ897" s="43"/>
      <c r="DR897" s="115"/>
      <c r="DU897" s="50"/>
      <c r="DV897" s="115"/>
      <c r="DW897" s="222"/>
      <c r="DX897" s="223"/>
      <c r="EB897" s="221"/>
      <c r="EE897" s="50"/>
      <c r="EF897" s="115"/>
      <c r="EG897" s="43"/>
      <c r="EH897" s="43"/>
      <c r="EI897" s="43"/>
      <c r="EJ897" s="115"/>
      <c r="EM897" s="50"/>
      <c r="EN897" s="115"/>
      <c r="EO897" s="222"/>
      <c r="EP897" s="223"/>
      <c r="ET897" s="221"/>
      <c r="EW897" s="50"/>
      <c r="EX897" s="115"/>
      <c r="EY897" s="43"/>
      <c r="EZ897" s="43"/>
      <c r="FA897" s="43"/>
      <c r="FB897" s="115"/>
      <c r="FE897" s="50"/>
      <c r="FF897" s="115"/>
      <c r="FG897" s="222"/>
      <c r="FH897" s="223"/>
      <c r="FL897" s="221"/>
      <c r="FO897" s="50"/>
      <c r="FP897" s="115"/>
      <c r="FQ897" s="43"/>
      <c r="FR897" s="43"/>
      <c r="FS897" s="43"/>
      <c r="FT897" s="115"/>
      <c r="FW897" s="50"/>
      <c r="FX897" s="115"/>
      <c r="FY897" s="222"/>
      <c r="FZ897" s="223"/>
      <c r="GD897" s="221"/>
      <c r="GG897" s="50"/>
      <c r="GH897" s="115"/>
      <c r="GI897" s="43"/>
      <c r="GJ897" s="43"/>
      <c r="GK897" s="43"/>
      <c r="GL897" s="115"/>
      <c r="GO897" s="50"/>
      <c r="GP897" s="115"/>
      <c r="GQ897" s="222"/>
    </row>
    <row r="898">
      <c r="A898" s="218"/>
      <c r="B898" s="219"/>
      <c r="C898" s="15"/>
      <c r="D898" s="15"/>
      <c r="E898" s="15"/>
      <c r="F898" s="71"/>
      <c r="G898" s="15"/>
      <c r="H898" s="15"/>
      <c r="I898" s="28"/>
      <c r="J898" s="71"/>
      <c r="K898" s="35"/>
      <c r="L898" s="35"/>
      <c r="M898" s="35"/>
      <c r="N898" s="71"/>
      <c r="O898" s="15"/>
      <c r="P898" s="15"/>
      <c r="Q898" s="28"/>
      <c r="R898" s="71"/>
      <c r="S898" s="173"/>
      <c r="T898" s="219"/>
      <c r="U898" s="15"/>
      <c r="V898" s="15"/>
      <c r="W898" s="15"/>
      <c r="X898" s="165"/>
      <c r="Y898" s="15"/>
      <c r="Z898" s="15"/>
      <c r="AA898" s="28"/>
      <c r="AB898" s="71"/>
      <c r="AC898" s="35"/>
      <c r="AD898" s="35"/>
      <c r="AE898" s="35"/>
      <c r="AF898" s="71"/>
      <c r="AG898" s="15"/>
      <c r="AH898" s="15"/>
      <c r="AI898" s="15"/>
      <c r="AJ898" s="71"/>
      <c r="AK898" s="173"/>
      <c r="AL898" s="219"/>
      <c r="AM898" s="15"/>
      <c r="AN898" s="15"/>
      <c r="AO898" s="15"/>
      <c r="AP898" s="165"/>
      <c r="AQ898" s="15"/>
      <c r="AR898" s="15"/>
      <c r="AS898" s="28"/>
      <c r="AT898" s="71"/>
      <c r="AU898" s="35"/>
      <c r="AV898" s="35"/>
      <c r="AW898" s="35"/>
      <c r="AX898" s="71"/>
      <c r="AY898" s="15"/>
      <c r="AZ898" s="15"/>
      <c r="BA898" s="28"/>
      <c r="BB898" s="71"/>
      <c r="BC898" s="173"/>
      <c r="BD898" s="220"/>
      <c r="BH898" s="221"/>
      <c r="BK898" s="50"/>
      <c r="BL898" s="115"/>
      <c r="BM898" s="43"/>
      <c r="BN898" s="43"/>
      <c r="BO898" s="43"/>
      <c r="BP898" s="115"/>
      <c r="BS898" s="50"/>
      <c r="BT898" s="115"/>
      <c r="BU898" s="222"/>
      <c r="BV898" s="223"/>
      <c r="BZ898" s="221"/>
      <c r="CC898" s="50"/>
      <c r="CD898" s="115"/>
      <c r="CE898" s="43"/>
      <c r="CF898" s="43"/>
      <c r="CG898" s="43"/>
      <c r="CH898" s="115"/>
      <c r="CK898" s="50"/>
      <c r="CL898" s="115"/>
      <c r="CM898" s="222"/>
      <c r="CN898" s="223"/>
      <c r="CR898" s="221"/>
      <c r="CU898" s="50"/>
      <c r="CV898" s="115"/>
      <c r="CW898" s="43"/>
      <c r="CX898" s="43"/>
      <c r="CY898" s="43"/>
      <c r="CZ898" s="115"/>
      <c r="DC898" s="50"/>
      <c r="DD898" s="115"/>
      <c r="DE898" s="222"/>
      <c r="DF898" s="223"/>
      <c r="DJ898" s="221"/>
      <c r="DM898" s="50"/>
      <c r="DN898" s="115"/>
      <c r="DO898" s="43"/>
      <c r="DP898" s="43"/>
      <c r="DQ898" s="43"/>
      <c r="DR898" s="115"/>
      <c r="DU898" s="50"/>
      <c r="DV898" s="115"/>
      <c r="DW898" s="222"/>
      <c r="DX898" s="223"/>
      <c r="EB898" s="221"/>
      <c r="EE898" s="50"/>
      <c r="EF898" s="115"/>
      <c r="EG898" s="43"/>
      <c r="EH898" s="43"/>
      <c r="EI898" s="43"/>
      <c r="EJ898" s="115"/>
      <c r="EM898" s="50"/>
      <c r="EN898" s="115"/>
      <c r="EO898" s="222"/>
      <c r="EP898" s="223"/>
      <c r="ET898" s="221"/>
      <c r="EW898" s="50"/>
      <c r="EX898" s="115"/>
      <c r="EY898" s="43"/>
      <c r="EZ898" s="43"/>
      <c r="FA898" s="43"/>
      <c r="FB898" s="115"/>
      <c r="FE898" s="50"/>
      <c r="FF898" s="115"/>
      <c r="FG898" s="222"/>
      <c r="FH898" s="223"/>
      <c r="FL898" s="221"/>
      <c r="FO898" s="50"/>
      <c r="FP898" s="115"/>
      <c r="FQ898" s="43"/>
      <c r="FR898" s="43"/>
      <c r="FS898" s="43"/>
      <c r="FT898" s="115"/>
      <c r="FW898" s="50"/>
      <c r="FX898" s="115"/>
      <c r="FY898" s="222"/>
      <c r="FZ898" s="223"/>
      <c r="GD898" s="221"/>
      <c r="GG898" s="50"/>
      <c r="GH898" s="115"/>
      <c r="GI898" s="43"/>
      <c r="GJ898" s="43"/>
      <c r="GK898" s="43"/>
      <c r="GL898" s="115"/>
      <c r="GO898" s="50"/>
      <c r="GP898" s="115"/>
      <c r="GQ898" s="222"/>
    </row>
    <row r="899">
      <c r="A899" s="218"/>
      <c r="B899" s="219"/>
      <c r="C899" s="15"/>
      <c r="D899" s="15"/>
      <c r="E899" s="15"/>
      <c r="F899" s="71"/>
      <c r="G899" s="15"/>
      <c r="H899" s="15"/>
      <c r="I899" s="28"/>
      <c r="J899" s="71"/>
      <c r="K899" s="35"/>
      <c r="L899" s="35"/>
      <c r="M899" s="35"/>
      <c r="N899" s="71"/>
      <c r="O899" s="15"/>
      <c r="P899" s="15"/>
      <c r="Q899" s="28"/>
      <c r="R899" s="71"/>
      <c r="S899" s="173"/>
      <c r="T899" s="219"/>
      <c r="U899" s="15"/>
      <c r="V899" s="15"/>
      <c r="W899" s="15"/>
      <c r="X899" s="165"/>
      <c r="Y899" s="15"/>
      <c r="Z899" s="15"/>
      <c r="AA899" s="28"/>
      <c r="AB899" s="71"/>
      <c r="AC899" s="35"/>
      <c r="AD899" s="35"/>
      <c r="AE899" s="35"/>
      <c r="AF899" s="71"/>
      <c r="AG899" s="15"/>
      <c r="AH899" s="15"/>
      <c r="AI899" s="15"/>
      <c r="AJ899" s="71"/>
      <c r="AK899" s="173"/>
      <c r="AL899" s="219"/>
      <c r="AM899" s="15"/>
      <c r="AN899" s="15"/>
      <c r="AO899" s="15"/>
      <c r="AP899" s="165"/>
      <c r="AQ899" s="15"/>
      <c r="AR899" s="15"/>
      <c r="AS899" s="28"/>
      <c r="AT899" s="71"/>
      <c r="AU899" s="35"/>
      <c r="AV899" s="35"/>
      <c r="AW899" s="35"/>
      <c r="AX899" s="71"/>
      <c r="AY899" s="15"/>
      <c r="AZ899" s="15"/>
      <c r="BA899" s="28"/>
      <c r="BB899" s="71"/>
      <c r="BC899" s="173"/>
      <c r="BD899" s="220"/>
      <c r="BH899" s="221"/>
      <c r="BK899" s="50"/>
      <c r="BL899" s="115"/>
      <c r="BM899" s="43"/>
      <c r="BN899" s="43"/>
      <c r="BO899" s="43"/>
      <c r="BP899" s="115"/>
      <c r="BS899" s="50"/>
      <c r="BT899" s="115"/>
      <c r="BU899" s="222"/>
      <c r="BV899" s="223"/>
      <c r="BZ899" s="221"/>
      <c r="CC899" s="50"/>
      <c r="CD899" s="115"/>
      <c r="CE899" s="43"/>
      <c r="CF899" s="43"/>
      <c r="CG899" s="43"/>
      <c r="CH899" s="115"/>
      <c r="CK899" s="50"/>
      <c r="CL899" s="115"/>
      <c r="CM899" s="222"/>
      <c r="CN899" s="223"/>
      <c r="CR899" s="221"/>
      <c r="CU899" s="50"/>
      <c r="CV899" s="115"/>
      <c r="CW899" s="43"/>
      <c r="CX899" s="43"/>
      <c r="CY899" s="43"/>
      <c r="CZ899" s="115"/>
      <c r="DC899" s="50"/>
      <c r="DD899" s="115"/>
      <c r="DE899" s="222"/>
      <c r="DF899" s="223"/>
      <c r="DJ899" s="221"/>
      <c r="DM899" s="50"/>
      <c r="DN899" s="115"/>
      <c r="DO899" s="43"/>
      <c r="DP899" s="43"/>
      <c r="DQ899" s="43"/>
      <c r="DR899" s="115"/>
      <c r="DU899" s="50"/>
      <c r="DV899" s="115"/>
      <c r="DW899" s="222"/>
      <c r="DX899" s="223"/>
      <c r="EB899" s="221"/>
      <c r="EE899" s="50"/>
      <c r="EF899" s="115"/>
      <c r="EG899" s="43"/>
      <c r="EH899" s="43"/>
      <c r="EI899" s="43"/>
      <c r="EJ899" s="115"/>
      <c r="EM899" s="50"/>
      <c r="EN899" s="115"/>
      <c r="EO899" s="222"/>
      <c r="EP899" s="223"/>
      <c r="ET899" s="221"/>
      <c r="EW899" s="50"/>
      <c r="EX899" s="115"/>
      <c r="EY899" s="43"/>
      <c r="EZ899" s="43"/>
      <c r="FA899" s="43"/>
      <c r="FB899" s="115"/>
      <c r="FE899" s="50"/>
      <c r="FF899" s="115"/>
      <c r="FG899" s="222"/>
      <c r="FH899" s="223"/>
      <c r="FL899" s="221"/>
      <c r="FO899" s="50"/>
      <c r="FP899" s="115"/>
      <c r="FQ899" s="43"/>
      <c r="FR899" s="43"/>
      <c r="FS899" s="43"/>
      <c r="FT899" s="115"/>
      <c r="FW899" s="50"/>
      <c r="FX899" s="115"/>
      <c r="FY899" s="222"/>
      <c r="FZ899" s="223"/>
      <c r="GD899" s="221"/>
      <c r="GG899" s="50"/>
      <c r="GH899" s="115"/>
      <c r="GI899" s="43"/>
      <c r="GJ899" s="43"/>
      <c r="GK899" s="43"/>
      <c r="GL899" s="115"/>
      <c r="GO899" s="50"/>
      <c r="GP899" s="115"/>
      <c r="GQ899" s="222"/>
    </row>
    <row r="900">
      <c r="A900" s="218"/>
      <c r="B900" s="219"/>
      <c r="C900" s="15"/>
      <c r="D900" s="15"/>
      <c r="E900" s="15"/>
      <c r="F900" s="71"/>
      <c r="G900" s="15"/>
      <c r="H900" s="15"/>
      <c r="I900" s="28"/>
      <c r="J900" s="71"/>
      <c r="K900" s="35"/>
      <c r="L900" s="35"/>
      <c r="M900" s="35"/>
      <c r="N900" s="71"/>
      <c r="O900" s="15"/>
      <c r="P900" s="15"/>
      <c r="Q900" s="28"/>
      <c r="R900" s="71"/>
      <c r="S900" s="173"/>
      <c r="T900" s="219"/>
      <c r="U900" s="15"/>
      <c r="V900" s="15"/>
      <c r="W900" s="15"/>
      <c r="X900" s="165"/>
      <c r="Y900" s="15"/>
      <c r="Z900" s="15"/>
      <c r="AA900" s="28"/>
      <c r="AB900" s="71"/>
      <c r="AC900" s="35"/>
      <c r="AD900" s="35"/>
      <c r="AE900" s="35"/>
      <c r="AF900" s="71"/>
      <c r="AG900" s="15"/>
      <c r="AH900" s="15"/>
      <c r="AI900" s="15"/>
      <c r="AJ900" s="71"/>
      <c r="AK900" s="173"/>
      <c r="AL900" s="219"/>
      <c r="AM900" s="15"/>
      <c r="AN900" s="15"/>
      <c r="AO900" s="15"/>
      <c r="AP900" s="165"/>
      <c r="AQ900" s="15"/>
      <c r="AR900" s="15"/>
      <c r="AS900" s="28"/>
      <c r="AT900" s="71"/>
      <c r="AU900" s="35"/>
      <c r="AV900" s="35"/>
      <c r="AW900" s="35"/>
      <c r="AX900" s="71"/>
      <c r="AY900" s="15"/>
      <c r="AZ900" s="15"/>
      <c r="BA900" s="28"/>
      <c r="BB900" s="71"/>
      <c r="BC900" s="173"/>
      <c r="BD900" s="220"/>
      <c r="BH900" s="221"/>
      <c r="BK900" s="50"/>
      <c r="BL900" s="115"/>
      <c r="BM900" s="43"/>
      <c r="BN900" s="43"/>
      <c r="BO900" s="43"/>
      <c r="BP900" s="115"/>
      <c r="BS900" s="50"/>
      <c r="BT900" s="115"/>
      <c r="BU900" s="222"/>
      <c r="BV900" s="223"/>
      <c r="BZ900" s="221"/>
      <c r="CC900" s="50"/>
      <c r="CD900" s="115"/>
      <c r="CE900" s="43"/>
      <c r="CF900" s="43"/>
      <c r="CG900" s="43"/>
      <c r="CH900" s="115"/>
      <c r="CK900" s="50"/>
      <c r="CL900" s="115"/>
      <c r="CM900" s="222"/>
      <c r="CN900" s="223"/>
      <c r="CR900" s="221"/>
      <c r="CU900" s="50"/>
      <c r="CV900" s="115"/>
      <c r="CW900" s="43"/>
      <c r="CX900" s="43"/>
      <c r="CY900" s="43"/>
      <c r="CZ900" s="115"/>
      <c r="DC900" s="50"/>
      <c r="DD900" s="115"/>
      <c r="DE900" s="222"/>
      <c r="DF900" s="223"/>
      <c r="DJ900" s="221"/>
      <c r="DM900" s="50"/>
      <c r="DN900" s="115"/>
      <c r="DO900" s="43"/>
      <c r="DP900" s="43"/>
      <c r="DQ900" s="43"/>
      <c r="DR900" s="115"/>
      <c r="DU900" s="50"/>
      <c r="DV900" s="115"/>
      <c r="DW900" s="222"/>
      <c r="DX900" s="223"/>
      <c r="EB900" s="221"/>
      <c r="EE900" s="50"/>
      <c r="EF900" s="115"/>
      <c r="EG900" s="43"/>
      <c r="EH900" s="43"/>
      <c r="EI900" s="43"/>
      <c r="EJ900" s="115"/>
      <c r="EM900" s="50"/>
      <c r="EN900" s="115"/>
      <c r="EO900" s="222"/>
      <c r="EP900" s="223"/>
      <c r="ET900" s="221"/>
      <c r="EW900" s="50"/>
      <c r="EX900" s="115"/>
      <c r="EY900" s="43"/>
      <c r="EZ900" s="43"/>
      <c r="FA900" s="43"/>
      <c r="FB900" s="115"/>
      <c r="FE900" s="50"/>
      <c r="FF900" s="115"/>
      <c r="FG900" s="222"/>
      <c r="FH900" s="223"/>
      <c r="FL900" s="221"/>
      <c r="FO900" s="50"/>
      <c r="FP900" s="115"/>
      <c r="FQ900" s="43"/>
      <c r="FR900" s="43"/>
      <c r="FS900" s="43"/>
      <c r="FT900" s="115"/>
      <c r="FW900" s="50"/>
      <c r="FX900" s="115"/>
      <c r="FY900" s="222"/>
      <c r="FZ900" s="223"/>
      <c r="GD900" s="221"/>
      <c r="GG900" s="50"/>
      <c r="GH900" s="115"/>
      <c r="GI900" s="43"/>
      <c r="GJ900" s="43"/>
      <c r="GK900" s="43"/>
      <c r="GL900" s="115"/>
      <c r="GO900" s="50"/>
      <c r="GP900" s="115"/>
      <c r="GQ900" s="222"/>
    </row>
    <row r="901">
      <c r="A901" s="218"/>
      <c r="B901" s="219"/>
      <c r="C901" s="15"/>
      <c r="D901" s="15"/>
      <c r="E901" s="15"/>
      <c r="F901" s="71"/>
      <c r="G901" s="15"/>
      <c r="H901" s="15"/>
      <c r="I901" s="28"/>
      <c r="J901" s="71"/>
      <c r="K901" s="35"/>
      <c r="L901" s="35"/>
      <c r="M901" s="35"/>
      <c r="N901" s="71"/>
      <c r="O901" s="15"/>
      <c r="P901" s="15"/>
      <c r="Q901" s="28"/>
      <c r="R901" s="71"/>
      <c r="S901" s="173"/>
      <c r="T901" s="219"/>
      <c r="U901" s="15"/>
      <c r="V901" s="15"/>
      <c r="W901" s="15"/>
      <c r="X901" s="165"/>
      <c r="Y901" s="15"/>
      <c r="Z901" s="15"/>
      <c r="AA901" s="28"/>
      <c r="AB901" s="71"/>
      <c r="AC901" s="35"/>
      <c r="AD901" s="35"/>
      <c r="AE901" s="35"/>
      <c r="AF901" s="71"/>
      <c r="AG901" s="15"/>
      <c r="AH901" s="15"/>
      <c r="AI901" s="15"/>
      <c r="AJ901" s="71"/>
      <c r="AK901" s="173"/>
      <c r="AL901" s="219"/>
      <c r="AM901" s="15"/>
      <c r="AN901" s="15"/>
      <c r="AO901" s="15"/>
      <c r="AP901" s="165"/>
      <c r="AQ901" s="15"/>
      <c r="AR901" s="15"/>
      <c r="AS901" s="28"/>
      <c r="AT901" s="71"/>
      <c r="AU901" s="35"/>
      <c r="AV901" s="35"/>
      <c r="AW901" s="35"/>
      <c r="AX901" s="71"/>
      <c r="AY901" s="15"/>
      <c r="AZ901" s="15"/>
      <c r="BA901" s="28"/>
      <c r="BB901" s="71"/>
      <c r="BC901" s="173"/>
      <c r="BD901" s="220"/>
      <c r="BH901" s="221"/>
      <c r="BK901" s="50"/>
      <c r="BL901" s="115"/>
      <c r="BM901" s="43"/>
      <c r="BN901" s="43"/>
      <c r="BO901" s="43"/>
      <c r="BP901" s="115"/>
      <c r="BS901" s="50"/>
      <c r="BT901" s="115"/>
      <c r="BU901" s="222"/>
      <c r="BV901" s="223"/>
      <c r="BZ901" s="221"/>
      <c r="CC901" s="50"/>
      <c r="CD901" s="115"/>
      <c r="CE901" s="43"/>
      <c r="CF901" s="43"/>
      <c r="CG901" s="43"/>
      <c r="CH901" s="115"/>
      <c r="CK901" s="50"/>
      <c r="CL901" s="115"/>
      <c r="CM901" s="222"/>
      <c r="CN901" s="223"/>
      <c r="CR901" s="221"/>
      <c r="CU901" s="50"/>
      <c r="CV901" s="115"/>
      <c r="CW901" s="43"/>
      <c r="CX901" s="43"/>
      <c r="CY901" s="43"/>
      <c r="CZ901" s="115"/>
      <c r="DC901" s="50"/>
      <c r="DD901" s="115"/>
      <c r="DE901" s="222"/>
      <c r="DF901" s="223"/>
      <c r="DJ901" s="221"/>
      <c r="DM901" s="50"/>
      <c r="DN901" s="115"/>
      <c r="DO901" s="43"/>
      <c r="DP901" s="43"/>
      <c r="DQ901" s="43"/>
      <c r="DR901" s="115"/>
      <c r="DU901" s="50"/>
      <c r="DV901" s="115"/>
      <c r="DW901" s="222"/>
      <c r="DX901" s="223"/>
      <c r="EB901" s="221"/>
      <c r="EE901" s="50"/>
      <c r="EF901" s="115"/>
      <c r="EG901" s="43"/>
      <c r="EH901" s="43"/>
      <c r="EI901" s="43"/>
      <c r="EJ901" s="115"/>
      <c r="EM901" s="50"/>
      <c r="EN901" s="115"/>
      <c r="EO901" s="222"/>
      <c r="EP901" s="223"/>
      <c r="ET901" s="221"/>
      <c r="EW901" s="50"/>
      <c r="EX901" s="115"/>
      <c r="EY901" s="43"/>
      <c r="EZ901" s="43"/>
      <c r="FA901" s="43"/>
      <c r="FB901" s="115"/>
      <c r="FE901" s="50"/>
      <c r="FF901" s="115"/>
      <c r="FG901" s="222"/>
      <c r="FH901" s="223"/>
      <c r="FL901" s="221"/>
      <c r="FO901" s="50"/>
      <c r="FP901" s="115"/>
      <c r="FQ901" s="43"/>
      <c r="FR901" s="43"/>
      <c r="FS901" s="43"/>
      <c r="FT901" s="115"/>
      <c r="FW901" s="50"/>
      <c r="FX901" s="115"/>
      <c r="FY901" s="222"/>
      <c r="FZ901" s="223"/>
      <c r="GD901" s="221"/>
      <c r="GG901" s="50"/>
      <c r="GH901" s="115"/>
      <c r="GI901" s="43"/>
      <c r="GJ901" s="43"/>
      <c r="GK901" s="43"/>
      <c r="GL901" s="115"/>
      <c r="GO901" s="50"/>
      <c r="GP901" s="115"/>
      <c r="GQ901" s="222"/>
    </row>
    <row r="902">
      <c r="A902" s="218"/>
      <c r="B902" s="219"/>
      <c r="C902" s="15"/>
      <c r="D902" s="15"/>
      <c r="E902" s="15"/>
      <c r="F902" s="71"/>
      <c r="G902" s="15"/>
      <c r="H902" s="15"/>
      <c r="I902" s="28"/>
      <c r="J902" s="71"/>
      <c r="K902" s="35"/>
      <c r="L902" s="35"/>
      <c r="M902" s="35"/>
      <c r="N902" s="71"/>
      <c r="O902" s="15"/>
      <c r="P902" s="15"/>
      <c r="Q902" s="28"/>
      <c r="R902" s="71"/>
      <c r="S902" s="173"/>
      <c r="T902" s="219"/>
      <c r="U902" s="15"/>
      <c r="V902" s="15"/>
      <c r="W902" s="15"/>
      <c r="X902" s="165"/>
      <c r="Y902" s="15"/>
      <c r="Z902" s="15"/>
      <c r="AA902" s="28"/>
      <c r="AB902" s="71"/>
      <c r="AC902" s="35"/>
      <c r="AD902" s="35"/>
      <c r="AE902" s="35"/>
      <c r="AF902" s="71"/>
      <c r="AG902" s="15"/>
      <c r="AH902" s="15"/>
      <c r="AI902" s="15"/>
      <c r="AJ902" s="71"/>
      <c r="AK902" s="173"/>
      <c r="AL902" s="219"/>
      <c r="AM902" s="15"/>
      <c r="AN902" s="15"/>
      <c r="AO902" s="15"/>
      <c r="AP902" s="165"/>
      <c r="AQ902" s="15"/>
      <c r="AR902" s="15"/>
      <c r="AS902" s="28"/>
      <c r="AT902" s="71"/>
      <c r="AU902" s="35"/>
      <c r="AV902" s="35"/>
      <c r="AW902" s="35"/>
      <c r="AX902" s="71"/>
      <c r="AY902" s="15"/>
      <c r="AZ902" s="15"/>
      <c r="BA902" s="28"/>
      <c r="BB902" s="71"/>
      <c r="BC902" s="173"/>
      <c r="BD902" s="220"/>
      <c r="BH902" s="221"/>
      <c r="BK902" s="50"/>
      <c r="BL902" s="115"/>
      <c r="BM902" s="43"/>
      <c r="BN902" s="43"/>
      <c r="BO902" s="43"/>
      <c r="BP902" s="115"/>
      <c r="BS902" s="50"/>
      <c r="BT902" s="115"/>
      <c r="BU902" s="222"/>
      <c r="BV902" s="223"/>
      <c r="BZ902" s="221"/>
      <c r="CC902" s="50"/>
      <c r="CD902" s="115"/>
      <c r="CE902" s="43"/>
      <c r="CF902" s="43"/>
      <c r="CG902" s="43"/>
      <c r="CH902" s="115"/>
      <c r="CK902" s="50"/>
      <c r="CL902" s="115"/>
      <c r="CM902" s="222"/>
      <c r="CN902" s="223"/>
      <c r="CR902" s="221"/>
      <c r="CU902" s="50"/>
      <c r="CV902" s="115"/>
      <c r="CW902" s="43"/>
      <c r="CX902" s="43"/>
      <c r="CY902" s="43"/>
      <c r="CZ902" s="115"/>
      <c r="DC902" s="50"/>
      <c r="DD902" s="115"/>
      <c r="DE902" s="222"/>
      <c r="DF902" s="223"/>
      <c r="DJ902" s="221"/>
      <c r="DM902" s="50"/>
      <c r="DN902" s="115"/>
      <c r="DO902" s="43"/>
      <c r="DP902" s="43"/>
      <c r="DQ902" s="43"/>
      <c r="DR902" s="115"/>
      <c r="DU902" s="50"/>
      <c r="DV902" s="115"/>
      <c r="DW902" s="222"/>
      <c r="DX902" s="223"/>
      <c r="EB902" s="221"/>
      <c r="EE902" s="50"/>
      <c r="EF902" s="115"/>
      <c r="EG902" s="43"/>
      <c r="EH902" s="43"/>
      <c r="EI902" s="43"/>
      <c r="EJ902" s="115"/>
      <c r="EM902" s="50"/>
      <c r="EN902" s="115"/>
      <c r="EO902" s="222"/>
      <c r="EP902" s="223"/>
      <c r="ET902" s="221"/>
      <c r="EW902" s="50"/>
      <c r="EX902" s="115"/>
      <c r="EY902" s="43"/>
      <c r="EZ902" s="43"/>
      <c r="FA902" s="43"/>
      <c r="FB902" s="115"/>
      <c r="FE902" s="50"/>
      <c r="FF902" s="115"/>
      <c r="FG902" s="222"/>
      <c r="FH902" s="223"/>
      <c r="FL902" s="221"/>
      <c r="FO902" s="50"/>
      <c r="FP902" s="115"/>
      <c r="FQ902" s="43"/>
      <c r="FR902" s="43"/>
      <c r="FS902" s="43"/>
      <c r="FT902" s="115"/>
      <c r="FW902" s="50"/>
      <c r="FX902" s="115"/>
      <c r="FY902" s="222"/>
      <c r="FZ902" s="223"/>
      <c r="GD902" s="221"/>
      <c r="GG902" s="50"/>
      <c r="GH902" s="115"/>
      <c r="GI902" s="43"/>
      <c r="GJ902" s="43"/>
      <c r="GK902" s="43"/>
      <c r="GL902" s="115"/>
      <c r="GO902" s="50"/>
      <c r="GP902" s="115"/>
      <c r="GQ902" s="222"/>
    </row>
    <row r="903">
      <c r="A903" s="218"/>
      <c r="B903" s="219"/>
      <c r="C903" s="15"/>
      <c r="D903" s="15"/>
      <c r="E903" s="15"/>
      <c r="F903" s="71"/>
      <c r="G903" s="15"/>
      <c r="H903" s="15"/>
      <c r="I903" s="28"/>
      <c r="J903" s="71"/>
      <c r="K903" s="35"/>
      <c r="L903" s="35"/>
      <c r="M903" s="35"/>
      <c r="N903" s="71"/>
      <c r="O903" s="15"/>
      <c r="P903" s="15"/>
      <c r="Q903" s="28"/>
      <c r="R903" s="71"/>
      <c r="S903" s="173"/>
      <c r="T903" s="219"/>
      <c r="U903" s="15"/>
      <c r="V903" s="15"/>
      <c r="W903" s="15"/>
      <c r="X903" s="165"/>
      <c r="Y903" s="15"/>
      <c r="Z903" s="15"/>
      <c r="AA903" s="28"/>
      <c r="AB903" s="71"/>
      <c r="AC903" s="35"/>
      <c r="AD903" s="35"/>
      <c r="AE903" s="35"/>
      <c r="AF903" s="71"/>
      <c r="AG903" s="15"/>
      <c r="AH903" s="15"/>
      <c r="AI903" s="15"/>
      <c r="AJ903" s="71"/>
      <c r="AK903" s="173"/>
      <c r="AL903" s="219"/>
      <c r="AM903" s="15"/>
      <c r="AN903" s="15"/>
      <c r="AO903" s="15"/>
      <c r="AP903" s="165"/>
      <c r="AQ903" s="15"/>
      <c r="AR903" s="15"/>
      <c r="AS903" s="28"/>
      <c r="AT903" s="71"/>
      <c r="AU903" s="35"/>
      <c r="AV903" s="35"/>
      <c r="AW903" s="35"/>
      <c r="AX903" s="71"/>
      <c r="AY903" s="15"/>
      <c r="AZ903" s="15"/>
      <c r="BA903" s="28"/>
      <c r="BB903" s="71"/>
      <c r="BC903" s="173"/>
      <c r="BD903" s="220"/>
      <c r="BH903" s="221"/>
      <c r="BK903" s="50"/>
      <c r="BL903" s="115"/>
      <c r="BM903" s="43"/>
      <c r="BN903" s="43"/>
      <c r="BO903" s="43"/>
      <c r="BP903" s="115"/>
      <c r="BS903" s="50"/>
      <c r="BT903" s="115"/>
      <c r="BU903" s="222"/>
      <c r="BV903" s="223"/>
      <c r="BZ903" s="221"/>
      <c r="CC903" s="50"/>
      <c r="CD903" s="115"/>
      <c r="CE903" s="43"/>
      <c r="CF903" s="43"/>
      <c r="CG903" s="43"/>
      <c r="CH903" s="115"/>
      <c r="CK903" s="50"/>
      <c r="CL903" s="115"/>
      <c r="CM903" s="222"/>
      <c r="CN903" s="223"/>
      <c r="CR903" s="221"/>
      <c r="CU903" s="50"/>
      <c r="CV903" s="115"/>
      <c r="CW903" s="43"/>
      <c r="CX903" s="43"/>
      <c r="CY903" s="43"/>
      <c r="CZ903" s="115"/>
      <c r="DC903" s="50"/>
      <c r="DD903" s="115"/>
      <c r="DE903" s="222"/>
      <c r="DF903" s="223"/>
      <c r="DJ903" s="221"/>
      <c r="DM903" s="50"/>
      <c r="DN903" s="115"/>
      <c r="DO903" s="43"/>
      <c r="DP903" s="43"/>
      <c r="DQ903" s="43"/>
      <c r="DR903" s="115"/>
      <c r="DU903" s="50"/>
      <c r="DV903" s="115"/>
      <c r="DW903" s="222"/>
      <c r="DX903" s="223"/>
      <c r="EB903" s="221"/>
      <c r="EE903" s="50"/>
      <c r="EF903" s="115"/>
      <c r="EG903" s="43"/>
      <c r="EH903" s="43"/>
      <c r="EI903" s="43"/>
      <c r="EJ903" s="115"/>
      <c r="EM903" s="50"/>
      <c r="EN903" s="115"/>
      <c r="EO903" s="222"/>
      <c r="EP903" s="223"/>
      <c r="ET903" s="221"/>
      <c r="EW903" s="50"/>
      <c r="EX903" s="115"/>
      <c r="EY903" s="43"/>
      <c r="EZ903" s="43"/>
      <c r="FA903" s="43"/>
      <c r="FB903" s="115"/>
      <c r="FE903" s="50"/>
      <c r="FF903" s="115"/>
      <c r="FG903" s="222"/>
      <c r="FH903" s="223"/>
      <c r="FL903" s="221"/>
      <c r="FO903" s="50"/>
      <c r="FP903" s="115"/>
      <c r="FQ903" s="43"/>
      <c r="FR903" s="43"/>
      <c r="FS903" s="43"/>
      <c r="FT903" s="115"/>
      <c r="FW903" s="50"/>
      <c r="FX903" s="115"/>
      <c r="FY903" s="222"/>
      <c r="FZ903" s="223"/>
      <c r="GD903" s="221"/>
      <c r="GG903" s="50"/>
      <c r="GH903" s="115"/>
      <c r="GI903" s="43"/>
      <c r="GJ903" s="43"/>
      <c r="GK903" s="43"/>
      <c r="GL903" s="115"/>
      <c r="GO903" s="50"/>
      <c r="GP903" s="115"/>
      <c r="GQ903" s="222"/>
    </row>
    <row r="904">
      <c r="A904" s="218"/>
      <c r="B904" s="219"/>
      <c r="C904" s="15"/>
      <c r="D904" s="15"/>
      <c r="E904" s="15"/>
      <c r="F904" s="71"/>
      <c r="G904" s="15"/>
      <c r="H904" s="15"/>
      <c r="I904" s="28"/>
      <c r="J904" s="71"/>
      <c r="K904" s="35"/>
      <c r="L904" s="35"/>
      <c r="M904" s="35"/>
      <c r="N904" s="71"/>
      <c r="O904" s="15"/>
      <c r="P904" s="15"/>
      <c r="Q904" s="28"/>
      <c r="R904" s="71"/>
      <c r="S904" s="173"/>
      <c r="T904" s="219"/>
      <c r="U904" s="15"/>
      <c r="V904" s="15"/>
      <c r="W904" s="15"/>
      <c r="X904" s="165"/>
      <c r="Y904" s="15"/>
      <c r="Z904" s="15"/>
      <c r="AA904" s="28"/>
      <c r="AB904" s="71"/>
      <c r="AC904" s="35"/>
      <c r="AD904" s="35"/>
      <c r="AE904" s="35"/>
      <c r="AF904" s="71"/>
      <c r="AG904" s="15"/>
      <c r="AH904" s="15"/>
      <c r="AI904" s="15"/>
      <c r="AJ904" s="71"/>
      <c r="AK904" s="173"/>
      <c r="AL904" s="219"/>
      <c r="AM904" s="15"/>
      <c r="AN904" s="15"/>
      <c r="AO904" s="15"/>
      <c r="AP904" s="165"/>
      <c r="AQ904" s="15"/>
      <c r="AR904" s="15"/>
      <c r="AS904" s="28"/>
      <c r="AT904" s="71"/>
      <c r="AU904" s="35"/>
      <c r="AV904" s="35"/>
      <c r="AW904" s="35"/>
      <c r="AX904" s="71"/>
      <c r="AY904" s="15"/>
      <c r="AZ904" s="15"/>
      <c r="BA904" s="28"/>
      <c r="BB904" s="71"/>
      <c r="BC904" s="173"/>
      <c r="BD904" s="220"/>
      <c r="BH904" s="221"/>
      <c r="BK904" s="50"/>
      <c r="BL904" s="115"/>
      <c r="BM904" s="43"/>
      <c r="BN904" s="43"/>
      <c r="BO904" s="43"/>
      <c r="BP904" s="115"/>
      <c r="BS904" s="50"/>
      <c r="BT904" s="115"/>
      <c r="BU904" s="222"/>
      <c r="BV904" s="223"/>
      <c r="BZ904" s="221"/>
      <c r="CC904" s="50"/>
      <c r="CD904" s="115"/>
      <c r="CE904" s="43"/>
      <c r="CF904" s="43"/>
      <c r="CG904" s="43"/>
      <c r="CH904" s="115"/>
      <c r="CK904" s="50"/>
      <c r="CL904" s="115"/>
      <c r="CM904" s="222"/>
      <c r="CN904" s="223"/>
      <c r="CR904" s="221"/>
      <c r="CU904" s="50"/>
      <c r="CV904" s="115"/>
      <c r="CW904" s="43"/>
      <c r="CX904" s="43"/>
      <c r="CY904" s="43"/>
      <c r="CZ904" s="115"/>
      <c r="DC904" s="50"/>
      <c r="DD904" s="115"/>
      <c r="DE904" s="222"/>
      <c r="DF904" s="223"/>
      <c r="DJ904" s="221"/>
      <c r="DM904" s="50"/>
      <c r="DN904" s="115"/>
      <c r="DO904" s="43"/>
      <c r="DP904" s="43"/>
      <c r="DQ904" s="43"/>
      <c r="DR904" s="115"/>
      <c r="DU904" s="50"/>
      <c r="DV904" s="115"/>
      <c r="DW904" s="222"/>
      <c r="DX904" s="223"/>
      <c r="EB904" s="221"/>
      <c r="EE904" s="50"/>
      <c r="EF904" s="115"/>
      <c r="EG904" s="43"/>
      <c r="EH904" s="43"/>
      <c r="EI904" s="43"/>
      <c r="EJ904" s="115"/>
      <c r="EM904" s="50"/>
      <c r="EN904" s="115"/>
      <c r="EO904" s="222"/>
      <c r="EP904" s="223"/>
      <c r="ET904" s="221"/>
      <c r="EW904" s="50"/>
      <c r="EX904" s="115"/>
      <c r="EY904" s="43"/>
      <c r="EZ904" s="43"/>
      <c r="FA904" s="43"/>
      <c r="FB904" s="115"/>
      <c r="FE904" s="50"/>
      <c r="FF904" s="115"/>
      <c r="FG904" s="222"/>
      <c r="FH904" s="223"/>
      <c r="FL904" s="221"/>
      <c r="FO904" s="50"/>
      <c r="FP904" s="115"/>
      <c r="FQ904" s="43"/>
      <c r="FR904" s="43"/>
      <c r="FS904" s="43"/>
      <c r="FT904" s="115"/>
      <c r="FW904" s="50"/>
      <c r="FX904" s="115"/>
      <c r="FY904" s="222"/>
      <c r="FZ904" s="223"/>
      <c r="GD904" s="221"/>
      <c r="GG904" s="50"/>
      <c r="GH904" s="115"/>
      <c r="GI904" s="43"/>
      <c r="GJ904" s="43"/>
      <c r="GK904" s="43"/>
      <c r="GL904" s="115"/>
      <c r="GO904" s="50"/>
      <c r="GP904" s="115"/>
      <c r="GQ904" s="222"/>
    </row>
    <row r="905">
      <c r="A905" s="218"/>
      <c r="B905" s="219"/>
      <c r="C905" s="15"/>
      <c r="D905" s="15"/>
      <c r="E905" s="15"/>
      <c r="F905" s="71"/>
      <c r="G905" s="15"/>
      <c r="H905" s="15"/>
      <c r="I905" s="28"/>
      <c r="J905" s="71"/>
      <c r="K905" s="35"/>
      <c r="L905" s="35"/>
      <c r="M905" s="35"/>
      <c r="N905" s="71"/>
      <c r="O905" s="15"/>
      <c r="P905" s="15"/>
      <c r="Q905" s="28"/>
      <c r="R905" s="71"/>
      <c r="S905" s="173"/>
      <c r="T905" s="219"/>
      <c r="U905" s="15"/>
      <c r="V905" s="15"/>
      <c r="W905" s="15"/>
      <c r="X905" s="165"/>
      <c r="Y905" s="15"/>
      <c r="Z905" s="15"/>
      <c r="AA905" s="28"/>
      <c r="AB905" s="71"/>
      <c r="AC905" s="35"/>
      <c r="AD905" s="35"/>
      <c r="AE905" s="35"/>
      <c r="AF905" s="71"/>
      <c r="AG905" s="15"/>
      <c r="AH905" s="15"/>
      <c r="AI905" s="15"/>
      <c r="AJ905" s="71"/>
      <c r="AK905" s="173"/>
      <c r="AL905" s="219"/>
      <c r="AM905" s="15"/>
      <c r="AN905" s="15"/>
      <c r="AO905" s="15"/>
      <c r="AP905" s="165"/>
      <c r="AQ905" s="15"/>
      <c r="AR905" s="15"/>
      <c r="AS905" s="28"/>
      <c r="AT905" s="71"/>
      <c r="AU905" s="35"/>
      <c r="AV905" s="35"/>
      <c r="AW905" s="35"/>
      <c r="AX905" s="71"/>
      <c r="AY905" s="15"/>
      <c r="AZ905" s="15"/>
      <c r="BA905" s="28"/>
      <c r="BB905" s="71"/>
      <c r="BC905" s="173"/>
      <c r="BD905" s="220"/>
      <c r="BH905" s="221"/>
      <c r="BK905" s="50"/>
      <c r="BL905" s="115"/>
      <c r="BM905" s="43"/>
      <c r="BN905" s="43"/>
      <c r="BO905" s="43"/>
      <c r="BP905" s="115"/>
      <c r="BS905" s="50"/>
      <c r="BT905" s="115"/>
      <c r="BU905" s="222"/>
      <c r="BV905" s="223"/>
      <c r="BZ905" s="221"/>
      <c r="CC905" s="50"/>
      <c r="CD905" s="115"/>
      <c r="CE905" s="43"/>
      <c r="CF905" s="43"/>
      <c r="CG905" s="43"/>
      <c r="CH905" s="115"/>
      <c r="CK905" s="50"/>
      <c r="CL905" s="115"/>
      <c r="CM905" s="222"/>
      <c r="CN905" s="223"/>
      <c r="CR905" s="221"/>
      <c r="CU905" s="50"/>
      <c r="CV905" s="115"/>
      <c r="CW905" s="43"/>
      <c r="CX905" s="43"/>
      <c r="CY905" s="43"/>
      <c r="CZ905" s="115"/>
      <c r="DC905" s="50"/>
      <c r="DD905" s="115"/>
      <c r="DE905" s="222"/>
      <c r="DF905" s="223"/>
      <c r="DJ905" s="221"/>
      <c r="DM905" s="50"/>
      <c r="DN905" s="115"/>
      <c r="DO905" s="43"/>
      <c r="DP905" s="43"/>
      <c r="DQ905" s="43"/>
      <c r="DR905" s="115"/>
      <c r="DU905" s="50"/>
      <c r="DV905" s="115"/>
      <c r="DW905" s="222"/>
      <c r="DX905" s="223"/>
      <c r="EB905" s="221"/>
      <c r="EE905" s="50"/>
      <c r="EF905" s="115"/>
      <c r="EG905" s="43"/>
      <c r="EH905" s="43"/>
      <c r="EI905" s="43"/>
      <c r="EJ905" s="115"/>
      <c r="EM905" s="50"/>
      <c r="EN905" s="115"/>
      <c r="EO905" s="222"/>
      <c r="EP905" s="223"/>
      <c r="ET905" s="221"/>
      <c r="EW905" s="50"/>
      <c r="EX905" s="115"/>
      <c r="EY905" s="43"/>
      <c r="EZ905" s="43"/>
      <c r="FA905" s="43"/>
      <c r="FB905" s="115"/>
      <c r="FE905" s="50"/>
      <c r="FF905" s="115"/>
      <c r="FG905" s="222"/>
      <c r="FH905" s="223"/>
      <c r="FL905" s="221"/>
      <c r="FO905" s="50"/>
      <c r="FP905" s="115"/>
      <c r="FQ905" s="43"/>
      <c r="FR905" s="43"/>
      <c r="FS905" s="43"/>
      <c r="FT905" s="115"/>
      <c r="FW905" s="50"/>
      <c r="FX905" s="115"/>
      <c r="FY905" s="222"/>
      <c r="FZ905" s="223"/>
      <c r="GD905" s="221"/>
      <c r="GG905" s="50"/>
      <c r="GH905" s="115"/>
      <c r="GI905" s="43"/>
      <c r="GJ905" s="43"/>
      <c r="GK905" s="43"/>
      <c r="GL905" s="115"/>
      <c r="GO905" s="50"/>
      <c r="GP905" s="115"/>
      <c r="GQ905" s="222"/>
    </row>
    <row r="906">
      <c r="A906" s="218"/>
      <c r="B906" s="219"/>
      <c r="C906" s="15"/>
      <c r="D906" s="15"/>
      <c r="E906" s="15"/>
      <c r="F906" s="71"/>
      <c r="G906" s="15"/>
      <c r="H906" s="15"/>
      <c r="I906" s="28"/>
      <c r="J906" s="71"/>
      <c r="K906" s="35"/>
      <c r="L906" s="35"/>
      <c r="M906" s="35"/>
      <c r="N906" s="71"/>
      <c r="O906" s="15"/>
      <c r="P906" s="15"/>
      <c r="Q906" s="28"/>
      <c r="R906" s="71"/>
      <c r="S906" s="173"/>
      <c r="T906" s="219"/>
      <c r="U906" s="15"/>
      <c r="V906" s="15"/>
      <c r="W906" s="15"/>
      <c r="X906" s="165"/>
      <c r="Y906" s="15"/>
      <c r="Z906" s="15"/>
      <c r="AA906" s="28"/>
      <c r="AB906" s="71"/>
      <c r="AC906" s="35"/>
      <c r="AD906" s="35"/>
      <c r="AE906" s="35"/>
      <c r="AF906" s="71"/>
      <c r="AG906" s="15"/>
      <c r="AH906" s="15"/>
      <c r="AI906" s="15"/>
      <c r="AJ906" s="71"/>
      <c r="AK906" s="173"/>
      <c r="AL906" s="219"/>
      <c r="AM906" s="15"/>
      <c r="AN906" s="15"/>
      <c r="AO906" s="15"/>
      <c r="AP906" s="165"/>
      <c r="AQ906" s="15"/>
      <c r="AR906" s="15"/>
      <c r="AS906" s="28"/>
      <c r="AT906" s="71"/>
      <c r="AU906" s="35"/>
      <c r="AV906" s="35"/>
      <c r="AW906" s="35"/>
      <c r="AX906" s="71"/>
      <c r="AY906" s="15"/>
      <c r="AZ906" s="15"/>
      <c r="BA906" s="28"/>
      <c r="BB906" s="71"/>
      <c r="BC906" s="173"/>
      <c r="BD906" s="220"/>
      <c r="BH906" s="221"/>
      <c r="BK906" s="50"/>
      <c r="BL906" s="115"/>
      <c r="BM906" s="43"/>
      <c r="BN906" s="43"/>
      <c r="BO906" s="43"/>
      <c r="BP906" s="115"/>
      <c r="BS906" s="50"/>
      <c r="BT906" s="115"/>
      <c r="BU906" s="222"/>
      <c r="BV906" s="223"/>
      <c r="BZ906" s="221"/>
      <c r="CC906" s="50"/>
      <c r="CD906" s="115"/>
      <c r="CE906" s="43"/>
      <c r="CF906" s="43"/>
      <c r="CG906" s="43"/>
      <c r="CH906" s="115"/>
      <c r="CK906" s="50"/>
      <c r="CL906" s="115"/>
      <c r="CM906" s="222"/>
      <c r="CN906" s="223"/>
      <c r="CR906" s="221"/>
      <c r="CU906" s="50"/>
      <c r="CV906" s="115"/>
      <c r="CW906" s="43"/>
      <c r="CX906" s="43"/>
      <c r="CY906" s="43"/>
      <c r="CZ906" s="115"/>
      <c r="DC906" s="50"/>
      <c r="DD906" s="115"/>
      <c r="DE906" s="222"/>
      <c r="DF906" s="223"/>
      <c r="DJ906" s="221"/>
      <c r="DM906" s="50"/>
      <c r="DN906" s="115"/>
      <c r="DO906" s="43"/>
      <c r="DP906" s="43"/>
      <c r="DQ906" s="43"/>
      <c r="DR906" s="115"/>
      <c r="DU906" s="50"/>
      <c r="DV906" s="115"/>
      <c r="DW906" s="222"/>
      <c r="DX906" s="223"/>
      <c r="EB906" s="221"/>
      <c r="EE906" s="50"/>
      <c r="EF906" s="115"/>
      <c r="EG906" s="43"/>
      <c r="EH906" s="43"/>
      <c r="EI906" s="43"/>
      <c r="EJ906" s="115"/>
      <c r="EM906" s="50"/>
      <c r="EN906" s="115"/>
      <c r="EO906" s="222"/>
      <c r="EP906" s="223"/>
      <c r="ET906" s="221"/>
      <c r="EW906" s="50"/>
      <c r="EX906" s="115"/>
      <c r="EY906" s="43"/>
      <c r="EZ906" s="43"/>
      <c r="FA906" s="43"/>
      <c r="FB906" s="115"/>
      <c r="FE906" s="50"/>
      <c r="FF906" s="115"/>
      <c r="FG906" s="222"/>
      <c r="FH906" s="223"/>
      <c r="FL906" s="221"/>
      <c r="FO906" s="50"/>
      <c r="FP906" s="115"/>
      <c r="FQ906" s="43"/>
      <c r="FR906" s="43"/>
      <c r="FS906" s="43"/>
      <c r="FT906" s="115"/>
      <c r="FW906" s="50"/>
      <c r="FX906" s="115"/>
      <c r="FY906" s="222"/>
      <c r="FZ906" s="223"/>
      <c r="GD906" s="221"/>
      <c r="GG906" s="50"/>
      <c r="GH906" s="115"/>
      <c r="GI906" s="43"/>
      <c r="GJ906" s="43"/>
      <c r="GK906" s="43"/>
      <c r="GL906" s="115"/>
      <c r="GO906" s="50"/>
      <c r="GP906" s="115"/>
      <c r="GQ906" s="222"/>
    </row>
    <row r="907">
      <c r="A907" s="218"/>
      <c r="B907" s="219"/>
      <c r="C907" s="15"/>
      <c r="D907" s="15"/>
      <c r="E907" s="15"/>
      <c r="F907" s="71"/>
      <c r="G907" s="15"/>
      <c r="H907" s="15"/>
      <c r="I907" s="28"/>
      <c r="J907" s="71"/>
      <c r="K907" s="35"/>
      <c r="L907" s="35"/>
      <c r="M907" s="35"/>
      <c r="N907" s="71"/>
      <c r="O907" s="15"/>
      <c r="P907" s="15"/>
      <c r="Q907" s="28"/>
      <c r="R907" s="71"/>
      <c r="S907" s="173"/>
      <c r="T907" s="219"/>
      <c r="U907" s="15"/>
      <c r="V907" s="15"/>
      <c r="W907" s="15"/>
      <c r="X907" s="165"/>
      <c r="Y907" s="15"/>
      <c r="Z907" s="15"/>
      <c r="AA907" s="28"/>
      <c r="AB907" s="71"/>
      <c r="AC907" s="35"/>
      <c r="AD907" s="35"/>
      <c r="AE907" s="35"/>
      <c r="AF907" s="71"/>
      <c r="AG907" s="15"/>
      <c r="AH907" s="15"/>
      <c r="AI907" s="15"/>
      <c r="AJ907" s="71"/>
      <c r="AK907" s="173"/>
      <c r="AL907" s="219"/>
      <c r="AM907" s="15"/>
      <c r="AN907" s="15"/>
      <c r="AO907" s="15"/>
      <c r="AP907" s="165"/>
      <c r="AQ907" s="15"/>
      <c r="AR907" s="15"/>
      <c r="AS907" s="28"/>
      <c r="AT907" s="71"/>
      <c r="AU907" s="35"/>
      <c r="AV907" s="35"/>
      <c r="AW907" s="35"/>
      <c r="AX907" s="71"/>
      <c r="AY907" s="15"/>
      <c r="AZ907" s="15"/>
      <c r="BA907" s="28"/>
      <c r="BB907" s="71"/>
      <c r="BC907" s="173"/>
      <c r="BD907" s="220"/>
      <c r="BH907" s="221"/>
      <c r="BK907" s="50"/>
      <c r="BL907" s="115"/>
      <c r="BM907" s="43"/>
      <c r="BN907" s="43"/>
      <c r="BO907" s="43"/>
      <c r="BP907" s="115"/>
      <c r="BS907" s="50"/>
      <c r="BT907" s="115"/>
      <c r="BU907" s="222"/>
      <c r="BV907" s="223"/>
      <c r="BZ907" s="221"/>
      <c r="CC907" s="50"/>
      <c r="CD907" s="115"/>
      <c r="CE907" s="43"/>
      <c r="CF907" s="43"/>
      <c r="CG907" s="43"/>
      <c r="CH907" s="115"/>
      <c r="CK907" s="50"/>
      <c r="CL907" s="115"/>
      <c r="CM907" s="222"/>
      <c r="CN907" s="223"/>
      <c r="CR907" s="221"/>
      <c r="CU907" s="50"/>
      <c r="CV907" s="115"/>
      <c r="CW907" s="43"/>
      <c r="CX907" s="43"/>
      <c r="CY907" s="43"/>
      <c r="CZ907" s="115"/>
      <c r="DC907" s="50"/>
      <c r="DD907" s="115"/>
      <c r="DE907" s="222"/>
      <c r="DF907" s="223"/>
      <c r="DJ907" s="221"/>
      <c r="DM907" s="50"/>
      <c r="DN907" s="115"/>
      <c r="DO907" s="43"/>
      <c r="DP907" s="43"/>
      <c r="DQ907" s="43"/>
      <c r="DR907" s="115"/>
      <c r="DU907" s="50"/>
      <c r="DV907" s="115"/>
      <c r="DW907" s="222"/>
      <c r="DX907" s="223"/>
      <c r="EB907" s="221"/>
      <c r="EE907" s="50"/>
      <c r="EF907" s="115"/>
      <c r="EG907" s="43"/>
      <c r="EH907" s="43"/>
      <c r="EI907" s="43"/>
      <c r="EJ907" s="115"/>
      <c r="EM907" s="50"/>
      <c r="EN907" s="115"/>
      <c r="EO907" s="222"/>
      <c r="EP907" s="223"/>
      <c r="ET907" s="221"/>
      <c r="EW907" s="50"/>
      <c r="EX907" s="115"/>
      <c r="EY907" s="43"/>
      <c r="EZ907" s="43"/>
      <c r="FA907" s="43"/>
      <c r="FB907" s="115"/>
      <c r="FE907" s="50"/>
      <c r="FF907" s="115"/>
      <c r="FG907" s="222"/>
      <c r="FH907" s="223"/>
      <c r="FL907" s="221"/>
      <c r="FO907" s="50"/>
      <c r="FP907" s="115"/>
      <c r="FQ907" s="43"/>
      <c r="FR907" s="43"/>
      <c r="FS907" s="43"/>
      <c r="FT907" s="115"/>
      <c r="FW907" s="50"/>
      <c r="FX907" s="115"/>
      <c r="FY907" s="222"/>
      <c r="FZ907" s="223"/>
      <c r="GD907" s="221"/>
      <c r="GG907" s="50"/>
      <c r="GH907" s="115"/>
      <c r="GI907" s="43"/>
      <c r="GJ907" s="43"/>
      <c r="GK907" s="43"/>
      <c r="GL907" s="115"/>
      <c r="GO907" s="50"/>
      <c r="GP907" s="115"/>
      <c r="GQ907" s="222"/>
    </row>
    <row r="908">
      <c r="A908" s="218"/>
      <c r="B908" s="219"/>
      <c r="C908" s="15"/>
      <c r="D908" s="15"/>
      <c r="E908" s="15"/>
      <c r="F908" s="71"/>
      <c r="G908" s="15"/>
      <c r="H908" s="15"/>
      <c r="I908" s="28"/>
      <c r="J908" s="71"/>
      <c r="K908" s="35"/>
      <c r="L908" s="35"/>
      <c r="M908" s="35"/>
      <c r="N908" s="71"/>
      <c r="O908" s="15"/>
      <c r="P908" s="15"/>
      <c r="Q908" s="28"/>
      <c r="R908" s="71"/>
      <c r="S908" s="173"/>
      <c r="T908" s="219"/>
      <c r="U908" s="15"/>
      <c r="V908" s="15"/>
      <c r="W908" s="15"/>
      <c r="X908" s="165"/>
      <c r="Y908" s="15"/>
      <c r="Z908" s="15"/>
      <c r="AA908" s="28"/>
      <c r="AB908" s="71"/>
      <c r="AC908" s="35"/>
      <c r="AD908" s="35"/>
      <c r="AE908" s="35"/>
      <c r="AF908" s="71"/>
      <c r="AG908" s="15"/>
      <c r="AH908" s="15"/>
      <c r="AI908" s="15"/>
      <c r="AJ908" s="71"/>
      <c r="AK908" s="173"/>
      <c r="AL908" s="219"/>
      <c r="AM908" s="15"/>
      <c r="AN908" s="15"/>
      <c r="AO908" s="15"/>
      <c r="AP908" s="165"/>
      <c r="AQ908" s="15"/>
      <c r="AR908" s="15"/>
      <c r="AS908" s="28"/>
      <c r="AT908" s="71"/>
      <c r="AU908" s="35"/>
      <c r="AV908" s="35"/>
      <c r="AW908" s="35"/>
      <c r="AX908" s="71"/>
      <c r="AY908" s="15"/>
      <c r="AZ908" s="15"/>
      <c r="BA908" s="28"/>
      <c r="BB908" s="71"/>
      <c r="BC908" s="173"/>
      <c r="BD908" s="220"/>
      <c r="BH908" s="221"/>
      <c r="BK908" s="50"/>
      <c r="BL908" s="115"/>
      <c r="BM908" s="43"/>
      <c r="BN908" s="43"/>
      <c r="BO908" s="43"/>
      <c r="BP908" s="115"/>
      <c r="BS908" s="50"/>
      <c r="BT908" s="115"/>
      <c r="BU908" s="222"/>
      <c r="BV908" s="223"/>
      <c r="BZ908" s="221"/>
      <c r="CC908" s="50"/>
      <c r="CD908" s="115"/>
      <c r="CE908" s="43"/>
      <c r="CF908" s="43"/>
      <c r="CG908" s="43"/>
      <c r="CH908" s="115"/>
      <c r="CK908" s="50"/>
      <c r="CL908" s="115"/>
      <c r="CM908" s="222"/>
      <c r="CN908" s="223"/>
      <c r="CR908" s="221"/>
      <c r="CU908" s="50"/>
      <c r="CV908" s="115"/>
      <c r="CW908" s="43"/>
      <c r="CX908" s="43"/>
      <c r="CY908" s="43"/>
      <c r="CZ908" s="115"/>
      <c r="DC908" s="50"/>
      <c r="DD908" s="115"/>
      <c r="DE908" s="222"/>
      <c r="DF908" s="223"/>
      <c r="DJ908" s="221"/>
      <c r="DM908" s="50"/>
      <c r="DN908" s="115"/>
      <c r="DO908" s="43"/>
      <c r="DP908" s="43"/>
      <c r="DQ908" s="43"/>
      <c r="DR908" s="115"/>
      <c r="DU908" s="50"/>
      <c r="DV908" s="115"/>
      <c r="DW908" s="222"/>
      <c r="DX908" s="223"/>
      <c r="EB908" s="221"/>
      <c r="EE908" s="50"/>
      <c r="EF908" s="115"/>
      <c r="EG908" s="43"/>
      <c r="EH908" s="43"/>
      <c r="EI908" s="43"/>
      <c r="EJ908" s="115"/>
      <c r="EM908" s="50"/>
      <c r="EN908" s="115"/>
      <c r="EO908" s="222"/>
      <c r="EP908" s="223"/>
      <c r="ET908" s="221"/>
      <c r="EW908" s="50"/>
      <c r="EX908" s="115"/>
      <c r="EY908" s="43"/>
      <c r="EZ908" s="43"/>
      <c r="FA908" s="43"/>
      <c r="FB908" s="115"/>
      <c r="FE908" s="50"/>
      <c r="FF908" s="115"/>
      <c r="FG908" s="222"/>
      <c r="FH908" s="223"/>
      <c r="FL908" s="221"/>
      <c r="FO908" s="50"/>
      <c r="FP908" s="115"/>
      <c r="FQ908" s="43"/>
      <c r="FR908" s="43"/>
      <c r="FS908" s="43"/>
      <c r="FT908" s="115"/>
      <c r="FW908" s="50"/>
      <c r="FX908" s="115"/>
      <c r="FY908" s="222"/>
      <c r="FZ908" s="223"/>
      <c r="GD908" s="221"/>
      <c r="GG908" s="50"/>
      <c r="GH908" s="115"/>
      <c r="GI908" s="43"/>
      <c r="GJ908" s="43"/>
      <c r="GK908" s="43"/>
      <c r="GL908" s="115"/>
      <c r="GO908" s="50"/>
      <c r="GP908" s="115"/>
      <c r="GQ908" s="222"/>
    </row>
    <row r="909">
      <c r="A909" s="218"/>
      <c r="B909" s="219"/>
      <c r="C909" s="15"/>
      <c r="D909" s="15"/>
      <c r="E909" s="15"/>
      <c r="F909" s="71"/>
      <c r="G909" s="15"/>
      <c r="H909" s="15"/>
      <c r="I909" s="28"/>
      <c r="J909" s="71"/>
      <c r="K909" s="35"/>
      <c r="L909" s="35"/>
      <c r="M909" s="35"/>
      <c r="N909" s="71"/>
      <c r="O909" s="15"/>
      <c r="P909" s="15"/>
      <c r="Q909" s="28"/>
      <c r="R909" s="71"/>
      <c r="S909" s="173"/>
      <c r="T909" s="219"/>
      <c r="U909" s="15"/>
      <c r="V909" s="15"/>
      <c r="W909" s="15"/>
      <c r="X909" s="165"/>
      <c r="Y909" s="15"/>
      <c r="Z909" s="15"/>
      <c r="AA909" s="28"/>
      <c r="AB909" s="71"/>
      <c r="AC909" s="35"/>
      <c r="AD909" s="35"/>
      <c r="AE909" s="35"/>
      <c r="AF909" s="71"/>
      <c r="AG909" s="15"/>
      <c r="AH909" s="15"/>
      <c r="AI909" s="15"/>
      <c r="AJ909" s="71"/>
      <c r="AK909" s="173"/>
      <c r="AL909" s="219"/>
      <c r="AM909" s="15"/>
      <c r="AN909" s="15"/>
      <c r="AO909" s="15"/>
      <c r="AP909" s="165"/>
      <c r="AQ909" s="15"/>
      <c r="AR909" s="15"/>
      <c r="AS909" s="28"/>
      <c r="AT909" s="71"/>
      <c r="AU909" s="35"/>
      <c r="AV909" s="35"/>
      <c r="AW909" s="35"/>
      <c r="AX909" s="71"/>
      <c r="AY909" s="15"/>
      <c r="AZ909" s="15"/>
      <c r="BA909" s="28"/>
      <c r="BB909" s="71"/>
      <c r="BC909" s="173"/>
      <c r="BD909" s="220"/>
      <c r="BH909" s="221"/>
      <c r="BK909" s="50"/>
      <c r="BL909" s="115"/>
      <c r="BM909" s="43"/>
      <c r="BN909" s="43"/>
      <c r="BO909" s="43"/>
      <c r="BP909" s="115"/>
      <c r="BS909" s="50"/>
      <c r="BT909" s="115"/>
      <c r="BU909" s="222"/>
      <c r="BV909" s="223"/>
      <c r="BZ909" s="221"/>
      <c r="CC909" s="50"/>
      <c r="CD909" s="115"/>
      <c r="CE909" s="43"/>
      <c r="CF909" s="43"/>
      <c r="CG909" s="43"/>
      <c r="CH909" s="115"/>
      <c r="CK909" s="50"/>
      <c r="CL909" s="115"/>
      <c r="CM909" s="222"/>
      <c r="CN909" s="223"/>
      <c r="CR909" s="221"/>
      <c r="CU909" s="50"/>
      <c r="CV909" s="115"/>
      <c r="CW909" s="43"/>
      <c r="CX909" s="43"/>
      <c r="CY909" s="43"/>
      <c r="CZ909" s="115"/>
      <c r="DC909" s="50"/>
      <c r="DD909" s="115"/>
      <c r="DE909" s="222"/>
      <c r="DF909" s="223"/>
      <c r="DJ909" s="221"/>
      <c r="DM909" s="50"/>
      <c r="DN909" s="115"/>
      <c r="DO909" s="43"/>
      <c r="DP909" s="43"/>
      <c r="DQ909" s="43"/>
      <c r="DR909" s="115"/>
      <c r="DU909" s="50"/>
      <c r="DV909" s="115"/>
      <c r="DW909" s="222"/>
      <c r="DX909" s="223"/>
      <c r="EB909" s="221"/>
      <c r="EE909" s="50"/>
      <c r="EF909" s="115"/>
      <c r="EG909" s="43"/>
      <c r="EH909" s="43"/>
      <c r="EI909" s="43"/>
      <c r="EJ909" s="115"/>
      <c r="EM909" s="50"/>
      <c r="EN909" s="115"/>
      <c r="EO909" s="222"/>
      <c r="EP909" s="223"/>
      <c r="ET909" s="221"/>
      <c r="EW909" s="50"/>
      <c r="EX909" s="115"/>
      <c r="EY909" s="43"/>
      <c r="EZ909" s="43"/>
      <c r="FA909" s="43"/>
      <c r="FB909" s="115"/>
      <c r="FE909" s="50"/>
      <c r="FF909" s="115"/>
      <c r="FG909" s="222"/>
      <c r="FH909" s="223"/>
      <c r="FL909" s="221"/>
      <c r="FO909" s="50"/>
      <c r="FP909" s="115"/>
      <c r="FQ909" s="43"/>
      <c r="FR909" s="43"/>
      <c r="FS909" s="43"/>
      <c r="FT909" s="115"/>
      <c r="FW909" s="50"/>
      <c r="FX909" s="115"/>
      <c r="FY909" s="222"/>
      <c r="FZ909" s="223"/>
      <c r="GD909" s="221"/>
      <c r="GG909" s="50"/>
      <c r="GH909" s="115"/>
      <c r="GI909" s="43"/>
      <c r="GJ909" s="43"/>
      <c r="GK909" s="43"/>
      <c r="GL909" s="115"/>
      <c r="GO909" s="50"/>
      <c r="GP909" s="115"/>
      <c r="GQ909" s="222"/>
    </row>
    <row r="910">
      <c r="A910" s="218"/>
      <c r="B910" s="219"/>
      <c r="C910" s="15"/>
      <c r="D910" s="15"/>
      <c r="E910" s="15"/>
      <c r="F910" s="71"/>
      <c r="G910" s="15"/>
      <c r="H910" s="15"/>
      <c r="I910" s="28"/>
      <c r="J910" s="71"/>
      <c r="K910" s="35"/>
      <c r="L910" s="35"/>
      <c r="M910" s="35"/>
      <c r="N910" s="71"/>
      <c r="O910" s="15"/>
      <c r="P910" s="15"/>
      <c r="Q910" s="28"/>
      <c r="R910" s="71"/>
      <c r="S910" s="173"/>
      <c r="T910" s="219"/>
      <c r="U910" s="15"/>
      <c r="V910" s="15"/>
      <c r="W910" s="15"/>
      <c r="X910" s="165"/>
      <c r="Y910" s="15"/>
      <c r="Z910" s="15"/>
      <c r="AA910" s="28"/>
      <c r="AB910" s="71"/>
      <c r="AC910" s="35"/>
      <c r="AD910" s="35"/>
      <c r="AE910" s="35"/>
      <c r="AF910" s="71"/>
      <c r="AG910" s="15"/>
      <c r="AH910" s="15"/>
      <c r="AI910" s="15"/>
      <c r="AJ910" s="71"/>
      <c r="AK910" s="173"/>
      <c r="AL910" s="219"/>
      <c r="AM910" s="15"/>
      <c r="AN910" s="15"/>
      <c r="AO910" s="15"/>
      <c r="AP910" s="165"/>
      <c r="AQ910" s="15"/>
      <c r="AR910" s="15"/>
      <c r="AS910" s="28"/>
      <c r="AT910" s="71"/>
      <c r="AU910" s="35"/>
      <c r="AV910" s="35"/>
      <c r="AW910" s="35"/>
      <c r="AX910" s="71"/>
      <c r="AY910" s="15"/>
      <c r="AZ910" s="15"/>
      <c r="BA910" s="28"/>
      <c r="BB910" s="71"/>
      <c r="BC910" s="173"/>
      <c r="BD910" s="220"/>
      <c r="BH910" s="221"/>
      <c r="BK910" s="50"/>
      <c r="BL910" s="115"/>
      <c r="BM910" s="43"/>
      <c r="BN910" s="43"/>
      <c r="BO910" s="43"/>
      <c r="BP910" s="115"/>
      <c r="BS910" s="50"/>
      <c r="BT910" s="115"/>
      <c r="BU910" s="222"/>
      <c r="BV910" s="223"/>
      <c r="BZ910" s="221"/>
      <c r="CC910" s="50"/>
      <c r="CD910" s="115"/>
      <c r="CE910" s="43"/>
      <c r="CF910" s="43"/>
      <c r="CG910" s="43"/>
      <c r="CH910" s="115"/>
      <c r="CK910" s="50"/>
      <c r="CL910" s="115"/>
      <c r="CM910" s="222"/>
      <c r="CN910" s="223"/>
      <c r="CR910" s="221"/>
      <c r="CU910" s="50"/>
      <c r="CV910" s="115"/>
      <c r="CW910" s="43"/>
      <c r="CX910" s="43"/>
      <c r="CY910" s="43"/>
      <c r="CZ910" s="115"/>
      <c r="DC910" s="50"/>
      <c r="DD910" s="115"/>
      <c r="DE910" s="222"/>
      <c r="DF910" s="223"/>
      <c r="DJ910" s="221"/>
      <c r="DM910" s="50"/>
      <c r="DN910" s="115"/>
      <c r="DO910" s="43"/>
      <c r="DP910" s="43"/>
      <c r="DQ910" s="43"/>
      <c r="DR910" s="115"/>
      <c r="DU910" s="50"/>
      <c r="DV910" s="115"/>
      <c r="DW910" s="222"/>
      <c r="DX910" s="223"/>
      <c r="EB910" s="221"/>
      <c r="EE910" s="50"/>
      <c r="EF910" s="115"/>
      <c r="EG910" s="43"/>
      <c r="EH910" s="43"/>
      <c r="EI910" s="43"/>
      <c r="EJ910" s="115"/>
      <c r="EM910" s="50"/>
      <c r="EN910" s="115"/>
      <c r="EO910" s="222"/>
      <c r="EP910" s="223"/>
      <c r="ET910" s="221"/>
      <c r="EW910" s="50"/>
      <c r="EX910" s="115"/>
      <c r="EY910" s="43"/>
      <c r="EZ910" s="43"/>
      <c r="FA910" s="43"/>
      <c r="FB910" s="115"/>
      <c r="FE910" s="50"/>
      <c r="FF910" s="115"/>
      <c r="FG910" s="222"/>
      <c r="FH910" s="223"/>
      <c r="FL910" s="221"/>
      <c r="FO910" s="50"/>
      <c r="FP910" s="115"/>
      <c r="FQ910" s="43"/>
      <c r="FR910" s="43"/>
      <c r="FS910" s="43"/>
      <c r="FT910" s="115"/>
      <c r="FW910" s="50"/>
      <c r="FX910" s="115"/>
      <c r="FY910" s="222"/>
      <c r="FZ910" s="223"/>
      <c r="GD910" s="221"/>
      <c r="GG910" s="50"/>
      <c r="GH910" s="115"/>
      <c r="GI910" s="43"/>
      <c r="GJ910" s="43"/>
      <c r="GK910" s="43"/>
      <c r="GL910" s="115"/>
      <c r="GO910" s="50"/>
      <c r="GP910" s="115"/>
      <c r="GQ910" s="222"/>
    </row>
    <row r="911">
      <c r="A911" s="218"/>
      <c r="B911" s="219"/>
      <c r="C911" s="15"/>
      <c r="D911" s="15"/>
      <c r="E911" s="15"/>
      <c r="F911" s="71"/>
      <c r="G911" s="15"/>
      <c r="H911" s="15"/>
      <c r="I911" s="28"/>
      <c r="J911" s="71"/>
      <c r="K911" s="35"/>
      <c r="L911" s="35"/>
      <c r="M911" s="35"/>
      <c r="N911" s="71"/>
      <c r="O911" s="15"/>
      <c r="P911" s="15"/>
      <c r="Q911" s="28"/>
      <c r="R911" s="71"/>
      <c r="S911" s="173"/>
      <c r="T911" s="219"/>
      <c r="U911" s="15"/>
      <c r="V911" s="15"/>
      <c r="W911" s="15"/>
      <c r="X911" s="165"/>
      <c r="Y911" s="15"/>
      <c r="Z911" s="15"/>
      <c r="AA911" s="28"/>
      <c r="AB911" s="71"/>
      <c r="AC911" s="35"/>
      <c r="AD911" s="35"/>
      <c r="AE911" s="35"/>
      <c r="AF911" s="71"/>
      <c r="AG911" s="15"/>
      <c r="AH911" s="15"/>
      <c r="AI911" s="15"/>
      <c r="AJ911" s="71"/>
      <c r="AK911" s="173"/>
      <c r="AL911" s="219"/>
      <c r="AM911" s="15"/>
      <c r="AN911" s="15"/>
      <c r="AO911" s="15"/>
      <c r="AP911" s="165"/>
      <c r="AQ911" s="15"/>
      <c r="AR911" s="15"/>
      <c r="AS911" s="28"/>
      <c r="AT911" s="71"/>
      <c r="AU911" s="35"/>
      <c r="AV911" s="35"/>
      <c r="AW911" s="35"/>
      <c r="AX911" s="71"/>
      <c r="AY911" s="15"/>
      <c r="AZ911" s="15"/>
      <c r="BA911" s="28"/>
      <c r="BB911" s="71"/>
      <c r="BC911" s="173"/>
      <c r="BD911" s="220"/>
      <c r="BH911" s="221"/>
      <c r="BK911" s="50"/>
      <c r="BL911" s="115"/>
      <c r="BM911" s="43"/>
      <c r="BN911" s="43"/>
      <c r="BO911" s="43"/>
      <c r="BP911" s="115"/>
      <c r="BS911" s="50"/>
      <c r="BT911" s="115"/>
      <c r="BU911" s="222"/>
      <c r="BV911" s="223"/>
      <c r="BZ911" s="221"/>
      <c r="CC911" s="50"/>
      <c r="CD911" s="115"/>
      <c r="CE911" s="43"/>
      <c r="CF911" s="43"/>
      <c r="CG911" s="43"/>
      <c r="CH911" s="115"/>
      <c r="CK911" s="50"/>
      <c r="CL911" s="115"/>
      <c r="CM911" s="222"/>
      <c r="CN911" s="223"/>
      <c r="CR911" s="221"/>
      <c r="CU911" s="50"/>
      <c r="CV911" s="115"/>
      <c r="CW911" s="43"/>
      <c r="CX911" s="43"/>
      <c r="CY911" s="43"/>
      <c r="CZ911" s="115"/>
      <c r="DC911" s="50"/>
      <c r="DD911" s="115"/>
      <c r="DE911" s="222"/>
      <c r="DF911" s="223"/>
      <c r="DJ911" s="221"/>
      <c r="DM911" s="50"/>
      <c r="DN911" s="115"/>
      <c r="DO911" s="43"/>
      <c r="DP911" s="43"/>
      <c r="DQ911" s="43"/>
      <c r="DR911" s="115"/>
      <c r="DU911" s="50"/>
      <c r="DV911" s="115"/>
      <c r="DW911" s="222"/>
      <c r="DX911" s="223"/>
      <c r="EB911" s="221"/>
      <c r="EE911" s="50"/>
      <c r="EF911" s="115"/>
      <c r="EG911" s="43"/>
      <c r="EH911" s="43"/>
      <c r="EI911" s="43"/>
      <c r="EJ911" s="115"/>
      <c r="EM911" s="50"/>
      <c r="EN911" s="115"/>
      <c r="EO911" s="222"/>
      <c r="EP911" s="223"/>
      <c r="ET911" s="221"/>
      <c r="EW911" s="50"/>
      <c r="EX911" s="115"/>
      <c r="EY911" s="43"/>
      <c r="EZ911" s="43"/>
      <c r="FA911" s="43"/>
      <c r="FB911" s="115"/>
      <c r="FE911" s="50"/>
      <c r="FF911" s="115"/>
      <c r="FG911" s="222"/>
      <c r="FH911" s="223"/>
      <c r="FL911" s="221"/>
      <c r="FO911" s="50"/>
      <c r="FP911" s="115"/>
      <c r="FQ911" s="43"/>
      <c r="FR911" s="43"/>
      <c r="FS911" s="43"/>
      <c r="FT911" s="115"/>
      <c r="FW911" s="50"/>
      <c r="FX911" s="115"/>
      <c r="FY911" s="222"/>
      <c r="FZ911" s="223"/>
      <c r="GD911" s="221"/>
      <c r="GG911" s="50"/>
      <c r="GH911" s="115"/>
      <c r="GI911" s="43"/>
      <c r="GJ911" s="43"/>
      <c r="GK911" s="43"/>
      <c r="GL911" s="115"/>
      <c r="GO911" s="50"/>
      <c r="GP911" s="115"/>
      <c r="GQ911" s="222"/>
    </row>
    <row r="912">
      <c r="A912" s="218"/>
      <c r="B912" s="219"/>
      <c r="C912" s="15"/>
      <c r="D912" s="15"/>
      <c r="E912" s="15"/>
      <c r="F912" s="71"/>
      <c r="G912" s="15"/>
      <c r="H912" s="15"/>
      <c r="I912" s="28"/>
      <c r="J912" s="71"/>
      <c r="K912" s="35"/>
      <c r="L912" s="35"/>
      <c r="M912" s="35"/>
      <c r="N912" s="71"/>
      <c r="O912" s="15"/>
      <c r="P912" s="15"/>
      <c r="Q912" s="28"/>
      <c r="R912" s="71"/>
      <c r="S912" s="173"/>
      <c r="T912" s="219"/>
      <c r="U912" s="15"/>
      <c r="V912" s="15"/>
      <c r="W912" s="15"/>
      <c r="X912" s="165"/>
      <c r="Y912" s="15"/>
      <c r="Z912" s="15"/>
      <c r="AA912" s="28"/>
      <c r="AB912" s="71"/>
      <c r="AC912" s="35"/>
      <c r="AD912" s="35"/>
      <c r="AE912" s="35"/>
      <c r="AF912" s="71"/>
      <c r="AG912" s="15"/>
      <c r="AH912" s="15"/>
      <c r="AI912" s="15"/>
      <c r="AJ912" s="71"/>
      <c r="AK912" s="173"/>
      <c r="AL912" s="219"/>
      <c r="AM912" s="15"/>
      <c r="AN912" s="15"/>
      <c r="AO912" s="15"/>
      <c r="AP912" s="165"/>
      <c r="AQ912" s="15"/>
      <c r="AR912" s="15"/>
      <c r="AS912" s="28"/>
      <c r="AT912" s="71"/>
      <c r="AU912" s="35"/>
      <c r="AV912" s="35"/>
      <c r="AW912" s="35"/>
      <c r="AX912" s="71"/>
      <c r="AY912" s="15"/>
      <c r="AZ912" s="15"/>
      <c r="BA912" s="28"/>
      <c r="BB912" s="71"/>
      <c r="BC912" s="173"/>
      <c r="BD912" s="220"/>
      <c r="BH912" s="221"/>
      <c r="BK912" s="50"/>
      <c r="BL912" s="115"/>
      <c r="BM912" s="43"/>
      <c r="BN912" s="43"/>
      <c r="BO912" s="43"/>
      <c r="BP912" s="115"/>
      <c r="BS912" s="50"/>
      <c r="BT912" s="115"/>
      <c r="BU912" s="222"/>
      <c r="BV912" s="223"/>
      <c r="BZ912" s="221"/>
      <c r="CC912" s="50"/>
      <c r="CD912" s="115"/>
      <c r="CE912" s="43"/>
      <c r="CF912" s="43"/>
      <c r="CG912" s="43"/>
      <c r="CH912" s="115"/>
      <c r="CK912" s="50"/>
      <c r="CL912" s="115"/>
      <c r="CM912" s="222"/>
      <c r="CN912" s="223"/>
      <c r="CR912" s="221"/>
      <c r="CU912" s="50"/>
      <c r="CV912" s="115"/>
      <c r="CW912" s="43"/>
      <c r="CX912" s="43"/>
      <c r="CY912" s="43"/>
      <c r="CZ912" s="115"/>
      <c r="DC912" s="50"/>
      <c r="DD912" s="115"/>
      <c r="DE912" s="222"/>
      <c r="DF912" s="223"/>
      <c r="DJ912" s="221"/>
      <c r="DM912" s="50"/>
      <c r="DN912" s="115"/>
      <c r="DO912" s="43"/>
      <c r="DP912" s="43"/>
      <c r="DQ912" s="43"/>
      <c r="DR912" s="115"/>
      <c r="DU912" s="50"/>
      <c r="DV912" s="115"/>
      <c r="DW912" s="222"/>
      <c r="DX912" s="223"/>
      <c r="EB912" s="221"/>
      <c r="EE912" s="50"/>
      <c r="EF912" s="115"/>
      <c r="EG912" s="43"/>
      <c r="EH912" s="43"/>
      <c r="EI912" s="43"/>
      <c r="EJ912" s="115"/>
      <c r="EM912" s="50"/>
      <c r="EN912" s="115"/>
      <c r="EO912" s="222"/>
      <c r="EP912" s="223"/>
      <c r="ET912" s="221"/>
      <c r="EW912" s="50"/>
      <c r="EX912" s="115"/>
      <c r="EY912" s="43"/>
      <c r="EZ912" s="43"/>
      <c r="FA912" s="43"/>
      <c r="FB912" s="115"/>
      <c r="FE912" s="50"/>
      <c r="FF912" s="115"/>
      <c r="FG912" s="222"/>
      <c r="FH912" s="223"/>
      <c r="FL912" s="221"/>
      <c r="FO912" s="50"/>
      <c r="FP912" s="115"/>
      <c r="FQ912" s="43"/>
      <c r="FR912" s="43"/>
      <c r="FS912" s="43"/>
      <c r="FT912" s="115"/>
      <c r="FW912" s="50"/>
      <c r="FX912" s="115"/>
      <c r="FY912" s="222"/>
      <c r="FZ912" s="223"/>
      <c r="GD912" s="221"/>
      <c r="GG912" s="50"/>
      <c r="GH912" s="115"/>
      <c r="GI912" s="43"/>
      <c r="GJ912" s="43"/>
      <c r="GK912" s="43"/>
      <c r="GL912" s="115"/>
      <c r="GO912" s="50"/>
      <c r="GP912" s="115"/>
      <c r="GQ912" s="222"/>
    </row>
    <row r="913">
      <c r="A913" s="218"/>
      <c r="B913" s="219"/>
      <c r="C913" s="15"/>
      <c r="D913" s="15"/>
      <c r="E913" s="15"/>
      <c r="F913" s="71"/>
      <c r="G913" s="15"/>
      <c r="H913" s="15"/>
      <c r="I913" s="28"/>
      <c r="J913" s="71"/>
      <c r="K913" s="35"/>
      <c r="L913" s="35"/>
      <c r="M913" s="35"/>
      <c r="N913" s="71"/>
      <c r="O913" s="15"/>
      <c r="P913" s="15"/>
      <c r="Q913" s="28"/>
      <c r="R913" s="71"/>
      <c r="S913" s="173"/>
      <c r="T913" s="219"/>
      <c r="U913" s="15"/>
      <c r="V913" s="15"/>
      <c r="W913" s="15"/>
      <c r="X913" s="165"/>
      <c r="Y913" s="15"/>
      <c r="Z913" s="15"/>
      <c r="AA913" s="28"/>
      <c r="AB913" s="71"/>
      <c r="AC913" s="35"/>
      <c r="AD913" s="35"/>
      <c r="AE913" s="35"/>
      <c r="AF913" s="71"/>
      <c r="AG913" s="15"/>
      <c r="AH913" s="15"/>
      <c r="AI913" s="15"/>
      <c r="AJ913" s="71"/>
      <c r="AK913" s="173"/>
      <c r="AL913" s="219"/>
      <c r="AM913" s="15"/>
      <c r="AN913" s="15"/>
      <c r="AO913" s="15"/>
      <c r="AP913" s="165"/>
      <c r="AQ913" s="15"/>
      <c r="AR913" s="15"/>
      <c r="AS913" s="28"/>
      <c r="AT913" s="71"/>
      <c r="AU913" s="35"/>
      <c r="AV913" s="35"/>
      <c r="AW913" s="35"/>
      <c r="AX913" s="71"/>
      <c r="AY913" s="15"/>
      <c r="AZ913" s="15"/>
      <c r="BA913" s="28"/>
      <c r="BB913" s="71"/>
      <c r="BC913" s="173"/>
      <c r="BD913" s="220"/>
      <c r="BH913" s="221"/>
      <c r="BK913" s="50"/>
      <c r="BL913" s="115"/>
      <c r="BM913" s="43"/>
      <c r="BN913" s="43"/>
      <c r="BO913" s="43"/>
      <c r="BP913" s="115"/>
      <c r="BS913" s="50"/>
      <c r="BT913" s="115"/>
      <c r="BU913" s="222"/>
      <c r="BV913" s="223"/>
      <c r="BZ913" s="221"/>
      <c r="CC913" s="50"/>
      <c r="CD913" s="115"/>
      <c r="CE913" s="43"/>
      <c r="CF913" s="43"/>
      <c r="CG913" s="43"/>
      <c r="CH913" s="115"/>
      <c r="CK913" s="50"/>
      <c r="CL913" s="115"/>
      <c r="CM913" s="222"/>
      <c r="CN913" s="223"/>
      <c r="CR913" s="221"/>
      <c r="CU913" s="50"/>
      <c r="CV913" s="115"/>
      <c r="CW913" s="43"/>
      <c r="CX913" s="43"/>
      <c r="CY913" s="43"/>
      <c r="CZ913" s="115"/>
      <c r="DC913" s="50"/>
      <c r="DD913" s="115"/>
      <c r="DE913" s="222"/>
      <c r="DF913" s="223"/>
      <c r="DJ913" s="221"/>
      <c r="DM913" s="50"/>
      <c r="DN913" s="115"/>
      <c r="DO913" s="43"/>
      <c r="DP913" s="43"/>
      <c r="DQ913" s="43"/>
      <c r="DR913" s="115"/>
      <c r="DU913" s="50"/>
      <c r="DV913" s="115"/>
      <c r="DW913" s="222"/>
      <c r="DX913" s="223"/>
      <c r="EB913" s="221"/>
      <c r="EE913" s="50"/>
      <c r="EF913" s="115"/>
      <c r="EG913" s="43"/>
      <c r="EH913" s="43"/>
      <c r="EI913" s="43"/>
      <c r="EJ913" s="115"/>
      <c r="EM913" s="50"/>
      <c r="EN913" s="115"/>
      <c r="EO913" s="222"/>
      <c r="EP913" s="223"/>
      <c r="ET913" s="221"/>
      <c r="EW913" s="50"/>
      <c r="EX913" s="115"/>
      <c r="EY913" s="43"/>
      <c r="EZ913" s="43"/>
      <c r="FA913" s="43"/>
      <c r="FB913" s="115"/>
      <c r="FE913" s="50"/>
      <c r="FF913" s="115"/>
      <c r="FG913" s="222"/>
      <c r="FH913" s="223"/>
      <c r="FL913" s="221"/>
      <c r="FO913" s="50"/>
      <c r="FP913" s="115"/>
      <c r="FQ913" s="43"/>
      <c r="FR913" s="43"/>
      <c r="FS913" s="43"/>
      <c r="FT913" s="115"/>
      <c r="FW913" s="50"/>
      <c r="FX913" s="115"/>
      <c r="FY913" s="222"/>
      <c r="FZ913" s="223"/>
      <c r="GD913" s="221"/>
      <c r="GG913" s="50"/>
      <c r="GH913" s="115"/>
      <c r="GI913" s="43"/>
      <c r="GJ913" s="43"/>
      <c r="GK913" s="43"/>
      <c r="GL913" s="115"/>
      <c r="GO913" s="50"/>
      <c r="GP913" s="115"/>
      <c r="GQ913" s="222"/>
    </row>
    <row r="914">
      <c r="A914" s="218"/>
      <c r="B914" s="219"/>
      <c r="C914" s="15"/>
      <c r="D914" s="15"/>
      <c r="E914" s="15"/>
      <c r="F914" s="71"/>
      <c r="G914" s="15"/>
      <c r="H914" s="15"/>
      <c r="I914" s="28"/>
      <c r="J914" s="71"/>
      <c r="K914" s="35"/>
      <c r="L914" s="35"/>
      <c r="M914" s="35"/>
      <c r="N914" s="71"/>
      <c r="O914" s="15"/>
      <c r="P914" s="15"/>
      <c r="Q914" s="28"/>
      <c r="R914" s="71"/>
      <c r="S914" s="173"/>
      <c r="T914" s="219"/>
      <c r="U914" s="15"/>
      <c r="V914" s="15"/>
      <c r="W914" s="15"/>
      <c r="X914" s="165"/>
      <c r="Y914" s="15"/>
      <c r="Z914" s="15"/>
      <c r="AA914" s="28"/>
      <c r="AB914" s="71"/>
      <c r="AC914" s="35"/>
      <c r="AD914" s="35"/>
      <c r="AE914" s="35"/>
      <c r="AF914" s="71"/>
      <c r="AG914" s="15"/>
      <c r="AH914" s="15"/>
      <c r="AI914" s="15"/>
      <c r="AJ914" s="71"/>
      <c r="AK914" s="173"/>
      <c r="AL914" s="219"/>
      <c r="AM914" s="15"/>
      <c r="AN914" s="15"/>
      <c r="AO914" s="15"/>
      <c r="AP914" s="165"/>
      <c r="AQ914" s="15"/>
      <c r="AR914" s="15"/>
      <c r="AS914" s="28"/>
      <c r="AT914" s="71"/>
      <c r="AU914" s="35"/>
      <c r="AV914" s="35"/>
      <c r="AW914" s="35"/>
      <c r="AX914" s="71"/>
      <c r="AY914" s="15"/>
      <c r="AZ914" s="15"/>
      <c r="BA914" s="28"/>
      <c r="BB914" s="71"/>
      <c r="BC914" s="173"/>
      <c r="BD914" s="220"/>
      <c r="BH914" s="221"/>
      <c r="BK914" s="50"/>
      <c r="BL914" s="115"/>
      <c r="BM914" s="43"/>
      <c r="BN914" s="43"/>
      <c r="BO914" s="43"/>
      <c r="BP914" s="115"/>
      <c r="BS914" s="50"/>
      <c r="BT914" s="115"/>
      <c r="BU914" s="222"/>
      <c r="BV914" s="223"/>
      <c r="BZ914" s="221"/>
      <c r="CC914" s="50"/>
      <c r="CD914" s="115"/>
      <c r="CE914" s="43"/>
      <c r="CF914" s="43"/>
      <c r="CG914" s="43"/>
      <c r="CH914" s="115"/>
      <c r="CK914" s="50"/>
      <c r="CL914" s="115"/>
      <c r="CM914" s="222"/>
      <c r="CN914" s="223"/>
      <c r="CR914" s="221"/>
      <c r="CU914" s="50"/>
      <c r="CV914" s="115"/>
      <c r="CW914" s="43"/>
      <c r="CX914" s="43"/>
      <c r="CY914" s="43"/>
      <c r="CZ914" s="115"/>
      <c r="DC914" s="50"/>
      <c r="DD914" s="115"/>
      <c r="DE914" s="222"/>
      <c r="DF914" s="223"/>
      <c r="DJ914" s="221"/>
      <c r="DM914" s="50"/>
      <c r="DN914" s="115"/>
      <c r="DO914" s="43"/>
      <c r="DP914" s="43"/>
      <c r="DQ914" s="43"/>
      <c r="DR914" s="115"/>
      <c r="DU914" s="50"/>
      <c r="DV914" s="115"/>
      <c r="DW914" s="222"/>
      <c r="DX914" s="223"/>
      <c r="EB914" s="221"/>
      <c r="EE914" s="50"/>
      <c r="EF914" s="115"/>
      <c r="EG914" s="43"/>
      <c r="EH914" s="43"/>
      <c r="EI914" s="43"/>
      <c r="EJ914" s="115"/>
      <c r="EM914" s="50"/>
      <c r="EN914" s="115"/>
      <c r="EO914" s="222"/>
      <c r="EP914" s="223"/>
      <c r="ET914" s="221"/>
      <c r="EW914" s="50"/>
      <c r="EX914" s="115"/>
      <c r="EY914" s="43"/>
      <c r="EZ914" s="43"/>
      <c r="FA914" s="43"/>
      <c r="FB914" s="115"/>
      <c r="FE914" s="50"/>
      <c r="FF914" s="115"/>
      <c r="FG914" s="222"/>
      <c r="FH914" s="223"/>
      <c r="FL914" s="221"/>
      <c r="FO914" s="50"/>
      <c r="FP914" s="115"/>
      <c r="FQ914" s="43"/>
      <c r="FR914" s="43"/>
      <c r="FS914" s="43"/>
      <c r="FT914" s="115"/>
      <c r="FW914" s="50"/>
      <c r="FX914" s="115"/>
      <c r="FY914" s="222"/>
      <c r="FZ914" s="223"/>
      <c r="GD914" s="221"/>
      <c r="GG914" s="50"/>
      <c r="GH914" s="115"/>
      <c r="GI914" s="43"/>
      <c r="GJ914" s="43"/>
      <c r="GK914" s="43"/>
      <c r="GL914" s="115"/>
      <c r="GO914" s="50"/>
      <c r="GP914" s="115"/>
      <c r="GQ914" s="222"/>
    </row>
    <row r="915">
      <c r="A915" s="218"/>
      <c r="B915" s="219"/>
      <c r="C915" s="15"/>
      <c r="D915" s="15"/>
      <c r="E915" s="15"/>
      <c r="F915" s="71"/>
      <c r="G915" s="15"/>
      <c r="H915" s="15"/>
      <c r="I915" s="28"/>
      <c r="J915" s="71"/>
      <c r="K915" s="35"/>
      <c r="L915" s="35"/>
      <c r="M915" s="35"/>
      <c r="N915" s="71"/>
      <c r="O915" s="15"/>
      <c r="P915" s="15"/>
      <c r="Q915" s="28"/>
      <c r="R915" s="71"/>
      <c r="S915" s="173"/>
      <c r="T915" s="219"/>
      <c r="U915" s="15"/>
      <c r="V915" s="15"/>
      <c r="W915" s="15"/>
      <c r="X915" s="165"/>
      <c r="Y915" s="15"/>
      <c r="Z915" s="15"/>
      <c r="AA915" s="28"/>
      <c r="AB915" s="71"/>
      <c r="AC915" s="35"/>
      <c r="AD915" s="35"/>
      <c r="AE915" s="35"/>
      <c r="AF915" s="71"/>
      <c r="AG915" s="15"/>
      <c r="AH915" s="15"/>
      <c r="AI915" s="15"/>
      <c r="AJ915" s="71"/>
      <c r="AK915" s="173"/>
      <c r="AL915" s="219"/>
      <c r="AM915" s="15"/>
      <c r="AN915" s="15"/>
      <c r="AO915" s="15"/>
      <c r="AP915" s="165"/>
      <c r="AQ915" s="15"/>
      <c r="AR915" s="15"/>
      <c r="AS915" s="28"/>
      <c r="AT915" s="71"/>
      <c r="AU915" s="35"/>
      <c r="AV915" s="35"/>
      <c r="AW915" s="35"/>
      <c r="AX915" s="71"/>
      <c r="AY915" s="15"/>
      <c r="AZ915" s="15"/>
      <c r="BA915" s="28"/>
      <c r="BB915" s="71"/>
      <c r="BC915" s="173"/>
      <c r="BD915" s="220"/>
      <c r="BH915" s="221"/>
      <c r="BK915" s="50"/>
      <c r="BL915" s="115"/>
      <c r="BM915" s="43"/>
      <c r="BN915" s="43"/>
      <c r="BO915" s="43"/>
      <c r="BP915" s="115"/>
      <c r="BS915" s="50"/>
      <c r="BT915" s="115"/>
      <c r="BU915" s="222"/>
      <c r="BV915" s="223"/>
      <c r="BZ915" s="221"/>
      <c r="CC915" s="50"/>
      <c r="CD915" s="115"/>
      <c r="CE915" s="43"/>
      <c r="CF915" s="43"/>
      <c r="CG915" s="43"/>
      <c r="CH915" s="115"/>
      <c r="CK915" s="50"/>
      <c r="CL915" s="115"/>
      <c r="CM915" s="222"/>
      <c r="CN915" s="223"/>
      <c r="CR915" s="221"/>
      <c r="CU915" s="50"/>
      <c r="CV915" s="115"/>
      <c r="CW915" s="43"/>
      <c r="CX915" s="43"/>
      <c r="CY915" s="43"/>
      <c r="CZ915" s="115"/>
      <c r="DC915" s="50"/>
      <c r="DD915" s="115"/>
      <c r="DE915" s="222"/>
      <c r="DF915" s="223"/>
      <c r="DJ915" s="221"/>
      <c r="DM915" s="50"/>
      <c r="DN915" s="115"/>
      <c r="DO915" s="43"/>
      <c r="DP915" s="43"/>
      <c r="DQ915" s="43"/>
      <c r="DR915" s="115"/>
      <c r="DU915" s="50"/>
      <c r="DV915" s="115"/>
      <c r="DW915" s="222"/>
      <c r="DX915" s="223"/>
      <c r="EB915" s="221"/>
      <c r="EE915" s="50"/>
      <c r="EF915" s="115"/>
      <c r="EG915" s="43"/>
      <c r="EH915" s="43"/>
      <c r="EI915" s="43"/>
      <c r="EJ915" s="115"/>
      <c r="EM915" s="50"/>
      <c r="EN915" s="115"/>
      <c r="EO915" s="222"/>
      <c r="EP915" s="223"/>
      <c r="ET915" s="221"/>
      <c r="EW915" s="50"/>
      <c r="EX915" s="115"/>
      <c r="EY915" s="43"/>
      <c r="EZ915" s="43"/>
      <c r="FA915" s="43"/>
      <c r="FB915" s="115"/>
      <c r="FE915" s="50"/>
      <c r="FF915" s="115"/>
      <c r="FG915" s="222"/>
      <c r="FH915" s="223"/>
      <c r="FL915" s="221"/>
      <c r="FO915" s="50"/>
      <c r="FP915" s="115"/>
      <c r="FQ915" s="43"/>
      <c r="FR915" s="43"/>
      <c r="FS915" s="43"/>
      <c r="FT915" s="115"/>
      <c r="FW915" s="50"/>
      <c r="FX915" s="115"/>
      <c r="FY915" s="222"/>
      <c r="FZ915" s="223"/>
      <c r="GD915" s="221"/>
      <c r="GG915" s="50"/>
      <c r="GH915" s="115"/>
      <c r="GI915" s="43"/>
      <c r="GJ915" s="43"/>
      <c r="GK915" s="43"/>
      <c r="GL915" s="115"/>
      <c r="GO915" s="50"/>
      <c r="GP915" s="115"/>
      <c r="GQ915" s="222"/>
    </row>
    <row r="916">
      <c r="A916" s="218"/>
      <c r="B916" s="219"/>
      <c r="C916" s="15"/>
      <c r="D916" s="15"/>
      <c r="E916" s="15"/>
      <c r="F916" s="71"/>
      <c r="G916" s="15"/>
      <c r="H916" s="15"/>
      <c r="I916" s="28"/>
      <c r="J916" s="71"/>
      <c r="K916" s="35"/>
      <c r="L916" s="35"/>
      <c r="M916" s="35"/>
      <c r="N916" s="71"/>
      <c r="O916" s="15"/>
      <c r="P916" s="15"/>
      <c r="Q916" s="28"/>
      <c r="R916" s="71"/>
      <c r="S916" s="173"/>
      <c r="T916" s="219"/>
      <c r="U916" s="15"/>
      <c r="V916" s="15"/>
      <c r="W916" s="15"/>
      <c r="X916" s="165"/>
      <c r="Y916" s="15"/>
      <c r="Z916" s="15"/>
      <c r="AA916" s="28"/>
      <c r="AB916" s="71"/>
      <c r="AC916" s="35"/>
      <c r="AD916" s="35"/>
      <c r="AE916" s="35"/>
      <c r="AF916" s="71"/>
      <c r="AG916" s="15"/>
      <c r="AH916" s="15"/>
      <c r="AI916" s="15"/>
      <c r="AJ916" s="71"/>
      <c r="AK916" s="173"/>
      <c r="AL916" s="219"/>
      <c r="AM916" s="15"/>
      <c r="AN916" s="15"/>
      <c r="AO916" s="15"/>
      <c r="AP916" s="165"/>
      <c r="AQ916" s="15"/>
      <c r="AR916" s="15"/>
      <c r="AS916" s="28"/>
      <c r="AT916" s="71"/>
      <c r="AU916" s="35"/>
      <c r="AV916" s="35"/>
      <c r="AW916" s="35"/>
      <c r="AX916" s="71"/>
      <c r="AY916" s="15"/>
      <c r="AZ916" s="15"/>
      <c r="BA916" s="28"/>
      <c r="BB916" s="71"/>
      <c r="BC916" s="173"/>
      <c r="BD916" s="220"/>
      <c r="BH916" s="221"/>
      <c r="BK916" s="50"/>
      <c r="BL916" s="115"/>
      <c r="BM916" s="43"/>
      <c r="BN916" s="43"/>
      <c r="BO916" s="43"/>
      <c r="BP916" s="115"/>
      <c r="BS916" s="50"/>
      <c r="BT916" s="115"/>
      <c r="BU916" s="222"/>
      <c r="BV916" s="223"/>
      <c r="BZ916" s="221"/>
      <c r="CC916" s="50"/>
      <c r="CD916" s="115"/>
      <c r="CE916" s="43"/>
      <c r="CF916" s="43"/>
      <c r="CG916" s="43"/>
      <c r="CH916" s="115"/>
      <c r="CK916" s="50"/>
      <c r="CL916" s="115"/>
      <c r="CM916" s="222"/>
      <c r="CN916" s="223"/>
      <c r="CR916" s="221"/>
      <c r="CU916" s="50"/>
      <c r="CV916" s="115"/>
      <c r="CW916" s="43"/>
      <c r="CX916" s="43"/>
      <c r="CY916" s="43"/>
      <c r="CZ916" s="115"/>
      <c r="DC916" s="50"/>
      <c r="DD916" s="115"/>
      <c r="DE916" s="222"/>
      <c r="DF916" s="223"/>
      <c r="DJ916" s="221"/>
      <c r="DM916" s="50"/>
      <c r="DN916" s="115"/>
      <c r="DO916" s="43"/>
      <c r="DP916" s="43"/>
      <c r="DQ916" s="43"/>
      <c r="DR916" s="115"/>
      <c r="DU916" s="50"/>
      <c r="DV916" s="115"/>
      <c r="DW916" s="222"/>
      <c r="DX916" s="223"/>
      <c r="EB916" s="221"/>
      <c r="EE916" s="50"/>
      <c r="EF916" s="115"/>
      <c r="EG916" s="43"/>
      <c r="EH916" s="43"/>
      <c r="EI916" s="43"/>
      <c r="EJ916" s="115"/>
      <c r="EM916" s="50"/>
      <c r="EN916" s="115"/>
      <c r="EO916" s="222"/>
      <c r="EP916" s="223"/>
      <c r="ET916" s="221"/>
      <c r="EW916" s="50"/>
      <c r="EX916" s="115"/>
      <c r="EY916" s="43"/>
      <c r="EZ916" s="43"/>
      <c r="FA916" s="43"/>
      <c r="FB916" s="115"/>
      <c r="FE916" s="50"/>
      <c r="FF916" s="115"/>
      <c r="FG916" s="222"/>
      <c r="FH916" s="223"/>
      <c r="FL916" s="221"/>
      <c r="FO916" s="50"/>
      <c r="FP916" s="115"/>
      <c r="FQ916" s="43"/>
      <c r="FR916" s="43"/>
      <c r="FS916" s="43"/>
      <c r="FT916" s="115"/>
      <c r="FW916" s="50"/>
      <c r="FX916" s="115"/>
      <c r="FY916" s="222"/>
      <c r="FZ916" s="223"/>
      <c r="GD916" s="221"/>
      <c r="GG916" s="50"/>
      <c r="GH916" s="115"/>
      <c r="GI916" s="43"/>
      <c r="GJ916" s="43"/>
      <c r="GK916" s="43"/>
      <c r="GL916" s="115"/>
      <c r="GO916" s="50"/>
      <c r="GP916" s="115"/>
      <c r="GQ916" s="222"/>
    </row>
    <row r="917">
      <c r="A917" s="218"/>
      <c r="B917" s="219"/>
      <c r="C917" s="15"/>
      <c r="D917" s="15"/>
      <c r="E917" s="15"/>
      <c r="F917" s="71"/>
      <c r="G917" s="15"/>
      <c r="H917" s="15"/>
      <c r="I917" s="28"/>
      <c r="J917" s="71"/>
      <c r="K917" s="35"/>
      <c r="L917" s="35"/>
      <c r="M917" s="35"/>
      <c r="N917" s="71"/>
      <c r="O917" s="15"/>
      <c r="P917" s="15"/>
      <c r="Q917" s="28"/>
      <c r="R917" s="71"/>
      <c r="S917" s="173"/>
      <c r="T917" s="219"/>
      <c r="U917" s="15"/>
      <c r="V917" s="15"/>
      <c r="W917" s="15"/>
      <c r="X917" s="165"/>
      <c r="Y917" s="15"/>
      <c r="Z917" s="15"/>
      <c r="AA917" s="28"/>
      <c r="AB917" s="71"/>
      <c r="AC917" s="35"/>
      <c r="AD917" s="35"/>
      <c r="AE917" s="35"/>
      <c r="AF917" s="71"/>
      <c r="AG917" s="15"/>
      <c r="AH917" s="15"/>
      <c r="AI917" s="15"/>
      <c r="AJ917" s="71"/>
      <c r="AK917" s="173"/>
      <c r="AL917" s="219"/>
      <c r="AM917" s="15"/>
      <c r="AN917" s="15"/>
      <c r="AO917" s="15"/>
      <c r="AP917" s="165"/>
      <c r="AQ917" s="15"/>
      <c r="AR917" s="15"/>
      <c r="AS917" s="28"/>
      <c r="AT917" s="71"/>
      <c r="AU917" s="35"/>
      <c r="AV917" s="35"/>
      <c r="AW917" s="35"/>
      <c r="AX917" s="71"/>
      <c r="AY917" s="15"/>
      <c r="AZ917" s="15"/>
      <c r="BA917" s="28"/>
      <c r="BB917" s="71"/>
      <c r="BC917" s="173"/>
      <c r="BD917" s="220"/>
      <c r="BH917" s="221"/>
      <c r="BK917" s="50"/>
      <c r="BL917" s="115"/>
      <c r="BM917" s="43"/>
      <c r="BN917" s="43"/>
      <c r="BO917" s="43"/>
      <c r="BP917" s="115"/>
      <c r="BS917" s="50"/>
      <c r="BT917" s="115"/>
      <c r="BU917" s="222"/>
      <c r="BV917" s="223"/>
      <c r="BZ917" s="221"/>
      <c r="CC917" s="50"/>
      <c r="CD917" s="115"/>
      <c r="CE917" s="43"/>
      <c r="CF917" s="43"/>
      <c r="CG917" s="43"/>
      <c r="CH917" s="115"/>
      <c r="CK917" s="50"/>
      <c r="CL917" s="115"/>
      <c r="CM917" s="222"/>
      <c r="CN917" s="223"/>
      <c r="CR917" s="221"/>
      <c r="CU917" s="50"/>
      <c r="CV917" s="115"/>
      <c r="CW917" s="43"/>
      <c r="CX917" s="43"/>
      <c r="CY917" s="43"/>
      <c r="CZ917" s="115"/>
      <c r="DC917" s="50"/>
      <c r="DD917" s="115"/>
      <c r="DE917" s="222"/>
      <c r="DF917" s="223"/>
      <c r="DJ917" s="221"/>
      <c r="DM917" s="50"/>
      <c r="DN917" s="115"/>
      <c r="DO917" s="43"/>
      <c r="DP917" s="43"/>
      <c r="DQ917" s="43"/>
      <c r="DR917" s="115"/>
      <c r="DU917" s="50"/>
      <c r="DV917" s="115"/>
      <c r="DW917" s="222"/>
      <c r="DX917" s="223"/>
      <c r="EB917" s="221"/>
      <c r="EE917" s="50"/>
      <c r="EF917" s="115"/>
      <c r="EG917" s="43"/>
      <c r="EH917" s="43"/>
      <c r="EI917" s="43"/>
      <c r="EJ917" s="115"/>
      <c r="EM917" s="50"/>
      <c r="EN917" s="115"/>
      <c r="EO917" s="222"/>
      <c r="EP917" s="223"/>
      <c r="ET917" s="221"/>
      <c r="EW917" s="50"/>
      <c r="EX917" s="115"/>
      <c r="EY917" s="43"/>
      <c r="EZ917" s="43"/>
      <c r="FA917" s="43"/>
      <c r="FB917" s="115"/>
      <c r="FE917" s="50"/>
      <c r="FF917" s="115"/>
      <c r="FG917" s="222"/>
      <c r="FH917" s="223"/>
      <c r="FL917" s="221"/>
      <c r="FO917" s="50"/>
      <c r="FP917" s="115"/>
      <c r="FQ917" s="43"/>
      <c r="FR917" s="43"/>
      <c r="FS917" s="43"/>
      <c r="FT917" s="115"/>
      <c r="FW917" s="50"/>
      <c r="FX917" s="115"/>
      <c r="FY917" s="222"/>
      <c r="FZ917" s="223"/>
      <c r="GD917" s="221"/>
      <c r="GG917" s="50"/>
      <c r="GH917" s="115"/>
      <c r="GI917" s="43"/>
      <c r="GJ917" s="43"/>
      <c r="GK917" s="43"/>
      <c r="GL917" s="115"/>
      <c r="GO917" s="50"/>
      <c r="GP917" s="115"/>
      <c r="GQ917" s="222"/>
    </row>
    <row r="918">
      <c r="A918" s="218"/>
      <c r="B918" s="219"/>
      <c r="C918" s="15"/>
      <c r="D918" s="15"/>
      <c r="E918" s="15"/>
      <c r="F918" s="71"/>
      <c r="G918" s="15"/>
      <c r="H918" s="15"/>
      <c r="I918" s="28"/>
      <c r="J918" s="71"/>
      <c r="K918" s="35"/>
      <c r="L918" s="35"/>
      <c r="M918" s="35"/>
      <c r="N918" s="71"/>
      <c r="O918" s="15"/>
      <c r="P918" s="15"/>
      <c r="Q918" s="28"/>
      <c r="R918" s="71"/>
      <c r="S918" s="173"/>
      <c r="T918" s="219"/>
      <c r="U918" s="15"/>
      <c r="V918" s="15"/>
      <c r="W918" s="15"/>
      <c r="X918" s="165"/>
      <c r="Y918" s="15"/>
      <c r="Z918" s="15"/>
      <c r="AA918" s="28"/>
      <c r="AB918" s="71"/>
      <c r="AC918" s="35"/>
      <c r="AD918" s="35"/>
      <c r="AE918" s="35"/>
      <c r="AF918" s="71"/>
      <c r="AG918" s="15"/>
      <c r="AH918" s="15"/>
      <c r="AI918" s="15"/>
      <c r="AJ918" s="71"/>
      <c r="AK918" s="173"/>
      <c r="AL918" s="219"/>
      <c r="AM918" s="15"/>
      <c r="AN918" s="15"/>
      <c r="AO918" s="15"/>
      <c r="AP918" s="165"/>
      <c r="AQ918" s="15"/>
      <c r="AR918" s="15"/>
      <c r="AS918" s="28"/>
      <c r="AT918" s="71"/>
      <c r="AU918" s="35"/>
      <c r="AV918" s="35"/>
      <c r="AW918" s="35"/>
      <c r="AX918" s="71"/>
      <c r="AY918" s="15"/>
      <c r="AZ918" s="15"/>
      <c r="BA918" s="28"/>
      <c r="BB918" s="71"/>
      <c r="BC918" s="173"/>
      <c r="BD918" s="220"/>
      <c r="BH918" s="221"/>
      <c r="BK918" s="50"/>
      <c r="BL918" s="115"/>
      <c r="BM918" s="43"/>
      <c r="BN918" s="43"/>
      <c r="BO918" s="43"/>
      <c r="BP918" s="115"/>
      <c r="BS918" s="50"/>
      <c r="BT918" s="115"/>
      <c r="BU918" s="222"/>
      <c r="BV918" s="223"/>
      <c r="BZ918" s="221"/>
      <c r="CC918" s="50"/>
      <c r="CD918" s="115"/>
      <c r="CE918" s="43"/>
      <c r="CF918" s="43"/>
      <c r="CG918" s="43"/>
      <c r="CH918" s="115"/>
      <c r="CK918" s="50"/>
      <c r="CL918" s="115"/>
      <c r="CM918" s="222"/>
      <c r="CN918" s="223"/>
      <c r="CR918" s="221"/>
      <c r="CU918" s="50"/>
      <c r="CV918" s="115"/>
      <c r="CW918" s="43"/>
      <c r="CX918" s="43"/>
      <c r="CY918" s="43"/>
      <c r="CZ918" s="115"/>
      <c r="DC918" s="50"/>
      <c r="DD918" s="115"/>
      <c r="DE918" s="222"/>
      <c r="DF918" s="223"/>
      <c r="DJ918" s="221"/>
      <c r="DM918" s="50"/>
      <c r="DN918" s="115"/>
      <c r="DO918" s="43"/>
      <c r="DP918" s="43"/>
      <c r="DQ918" s="43"/>
      <c r="DR918" s="115"/>
      <c r="DU918" s="50"/>
      <c r="DV918" s="115"/>
      <c r="DW918" s="222"/>
      <c r="DX918" s="223"/>
      <c r="EB918" s="221"/>
      <c r="EE918" s="50"/>
      <c r="EF918" s="115"/>
      <c r="EG918" s="43"/>
      <c r="EH918" s="43"/>
      <c r="EI918" s="43"/>
      <c r="EJ918" s="115"/>
      <c r="EM918" s="50"/>
      <c r="EN918" s="115"/>
      <c r="EO918" s="222"/>
      <c r="EP918" s="223"/>
      <c r="ET918" s="221"/>
      <c r="EW918" s="50"/>
      <c r="EX918" s="115"/>
      <c r="EY918" s="43"/>
      <c r="EZ918" s="43"/>
      <c r="FA918" s="43"/>
      <c r="FB918" s="115"/>
      <c r="FE918" s="50"/>
      <c r="FF918" s="115"/>
      <c r="FG918" s="222"/>
      <c r="FH918" s="223"/>
      <c r="FL918" s="221"/>
      <c r="FO918" s="50"/>
      <c r="FP918" s="115"/>
      <c r="FQ918" s="43"/>
      <c r="FR918" s="43"/>
      <c r="FS918" s="43"/>
      <c r="FT918" s="115"/>
      <c r="FW918" s="50"/>
      <c r="FX918" s="115"/>
      <c r="FY918" s="222"/>
      <c r="FZ918" s="223"/>
      <c r="GD918" s="221"/>
      <c r="GG918" s="50"/>
      <c r="GH918" s="115"/>
      <c r="GI918" s="43"/>
      <c r="GJ918" s="43"/>
      <c r="GK918" s="43"/>
      <c r="GL918" s="115"/>
      <c r="GO918" s="50"/>
      <c r="GP918" s="115"/>
      <c r="GQ918" s="222"/>
    </row>
    <row r="919">
      <c r="A919" s="218"/>
      <c r="B919" s="219"/>
      <c r="C919" s="15"/>
      <c r="D919" s="15"/>
      <c r="E919" s="15"/>
      <c r="F919" s="71"/>
      <c r="G919" s="15"/>
      <c r="H919" s="15"/>
      <c r="I919" s="28"/>
      <c r="J919" s="71"/>
      <c r="K919" s="35"/>
      <c r="L919" s="35"/>
      <c r="M919" s="35"/>
      <c r="N919" s="71"/>
      <c r="O919" s="15"/>
      <c r="P919" s="15"/>
      <c r="Q919" s="28"/>
      <c r="R919" s="71"/>
      <c r="S919" s="173"/>
      <c r="T919" s="219"/>
      <c r="U919" s="15"/>
      <c r="V919" s="15"/>
      <c r="W919" s="15"/>
      <c r="X919" s="165"/>
      <c r="Y919" s="15"/>
      <c r="Z919" s="15"/>
      <c r="AA919" s="28"/>
      <c r="AB919" s="71"/>
      <c r="AC919" s="35"/>
      <c r="AD919" s="35"/>
      <c r="AE919" s="35"/>
      <c r="AF919" s="71"/>
      <c r="AG919" s="15"/>
      <c r="AH919" s="15"/>
      <c r="AI919" s="15"/>
      <c r="AJ919" s="71"/>
      <c r="AK919" s="173"/>
      <c r="AL919" s="219"/>
      <c r="AM919" s="15"/>
      <c r="AN919" s="15"/>
      <c r="AO919" s="15"/>
      <c r="AP919" s="165"/>
      <c r="AQ919" s="15"/>
      <c r="AR919" s="15"/>
      <c r="AS919" s="28"/>
      <c r="AT919" s="71"/>
      <c r="AU919" s="35"/>
      <c r="AV919" s="35"/>
      <c r="AW919" s="35"/>
      <c r="AX919" s="71"/>
      <c r="AY919" s="15"/>
      <c r="AZ919" s="15"/>
      <c r="BA919" s="28"/>
      <c r="BB919" s="71"/>
      <c r="BC919" s="173"/>
      <c r="BD919" s="220"/>
      <c r="BH919" s="221"/>
      <c r="BK919" s="50"/>
      <c r="BL919" s="115"/>
      <c r="BM919" s="43"/>
      <c r="BN919" s="43"/>
      <c r="BO919" s="43"/>
      <c r="BP919" s="115"/>
      <c r="BS919" s="50"/>
      <c r="BT919" s="115"/>
      <c r="BU919" s="222"/>
      <c r="BV919" s="223"/>
      <c r="BZ919" s="221"/>
      <c r="CC919" s="50"/>
      <c r="CD919" s="115"/>
      <c r="CE919" s="43"/>
      <c r="CF919" s="43"/>
      <c r="CG919" s="43"/>
      <c r="CH919" s="115"/>
      <c r="CK919" s="50"/>
      <c r="CL919" s="115"/>
      <c r="CM919" s="222"/>
      <c r="CN919" s="223"/>
      <c r="CR919" s="221"/>
      <c r="CU919" s="50"/>
      <c r="CV919" s="115"/>
      <c r="CW919" s="43"/>
      <c r="CX919" s="43"/>
      <c r="CY919" s="43"/>
      <c r="CZ919" s="115"/>
      <c r="DC919" s="50"/>
      <c r="DD919" s="115"/>
      <c r="DE919" s="222"/>
      <c r="DF919" s="223"/>
      <c r="DJ919" s="221"/>
      <c r="DM919" s="50"/>
      <c r="DN919" s="115"/>
      <c r="DO919" s="43"/>
      <c r="DP919" s="43"/>
      <c r="DQ919" s="43"/>
      <c r="DR919" s="115"/>
      <c r="DU919" s="50"/>
      <c r="DV919" s="115"/>
      <c r="DW919" s="222"/>
      <c r="DX919" s="223"/>
      <c r="EB919" s="221"/>
      <c r="EE919" s="50"/>
      <c r="EF919" s="115"/>
      <c r="EG919" s="43"/>
      <c r="EH919" s="43"/>
      <c r="EI919" s="43"/>
      <c r="EJ919" s="115"/>
      <c r="EM919" s="50"/>
      <c r="EN919" s="115"/>
      <c r="EO919" s="222"/>
      <c r="EP919" s="223"/>
      <c r="ET919" s="221"/>
      <c r="EW919" s="50"/>
      <c r="EX919" s="115"/>
      <c r="EY919" s="43"/>
      <c r="EZ919" s="43"/>
      <c r="FA919" s="43"/>
      <c r="FB919" s="115"/>
      <c r="FE919" s="50"/>
      <c r="FF919" s="115"/>
      <c r="FG919" s="222"/>
      <c r="FH919" s="223"/>
      <c r="FL919" s="221"/>
      <c r="FO919" s="50"/>
      <c r="FP919" s="115"/>
      <c r="FQ919" s="43"/>
      <c r="FR919" s="43"/>
      <c r="FS919" s="43"/>
      <c r="FT919" s="115"/>
      <c r="FW919" s="50"/>
      <c r="FX919" s="115"/>
      <c r="FY919" s="222"/>
      <c r="FZ919" s="223"/>
      <c r="GD919" s="221"/>
      <c r="GG919" s="50"/>
      <c r="GH919" s="115"/>
      <c r="GI919" s="43"/>
      <c r="GJ919" s="43"/>
      <c r="GK919" s="43"/>
      <c r="GL919" s="115"/>
      <c r="GO919" s="50"/>
      <c r="GP919" s="115"/>
      <c r="GQ919" s="222"/>
    </row>
    <row r="920">
      <c r="A920" s="218"/>
      <c r="B920" s="219"/>
      <c r="C920" s="15"/>
      <c r="D920" s="15"/>
      <c r="E920" s="15"/>
      <c r="F920" s="71"/>
      <c r="G920" s="15"/>
      <c r="H920" s="15"/>
      <c r="I920" s="28"/>
      <c r="J920" s="71"/>
      <c r="K920" s="35"/>
      <c r="L920" s="35"/>
      <c r="M920" s="35"/>
      <c r="N920" s="71"/>
      <c r="O920" s="15"/>
      <c r="P920" s="15"/>
      <c r="Q920" s="28"/>
      <c r="R920" s="71"/>
      <c r="S920" s="173"/>
      <c r="T920" s="219"/>
      <c r="U920" s="15"/>
      <c r="V920" s="15"/>
      <c r="W920" s="15"/>
      <c r="X920" s="165"/>
      <c r="Y920" s="15"/>
      <c r="Z920" s="15"/>
      <c r="AA920" s="28"/>
      <c r="AB920" s="71"/>
      <c r="AC920" s="35"/>
      <c r="AD920" s="35"/>
      <c r="AE920" s="35"/>
      <c r="AF920" s="71"/>
      <c r="AG920" s="15"/>
      <c r="AH920" s="15"/>
      <c r="AI920" s="15"/>
      <c r="AJ920" s="71"/>
      <c r="AK920" s="173"/>
      <c r="AL920" s="219"/>
      <c r="AM920" s="15"/>
      <c r="AN920" s="15"/>
      <c r="AO920" s="15"/>
      <c r="AP920" s="165"/>
      <c r="AQ920" s="15"/>
      <c r="AR920" s="15"/>
      <c r="AS920" s="28"/>
      <c r="AT920" s="71"/>
      <c r="AU920" s="35"/>
      <c r="AV920" s="35"/>
      <c r="AW920" s="35"/>
      <c r="AX920" s="71"/>
      <c r="AY920" s="15"/>
      <c r="AZ920" s="15"/>
      <c r="BA920" s="28"/>
      <c r="BB920" s="71"/>
      <c r="BC920" s="173"/>
      <c r="BD920" s="220"/>
      <c r="BH920" s="221"/>
      <c r="BK920" s="50"/>
      <c r="BL920" s="115"/>
      <c r="BM920" s="43"/>
      <c r="BN920" s="43"/>
      <c r="BO920" s="43"/>
      <c r="BP920" s="115"/>
      <c r="BS920" s="50"/>
      <c r="BT920" s="115"/>
      <c r="BU920" s="222"/>
      <c r="BV920" s="223"/>
      <c r="BZ920" s="221"/>
      <c r="CC920" s="50"/>
      <c r="CD920" s="115"/>
      <c r="CE920" s="43"/>
      <c r="CF920" s="43"/>
      <c r="CG920" s="43"/>
      <c r="CH920" s="115"/>
      <c r="CK920" s="50"/>
      <c r="CL920" s="115"/>
      <c r="CM920" s="222"/>
      <c r="CN920" s="223"/>
      <c r="CR920" s="221"/>
      <c r="CU920" s="50"/>
      <c r="CV920" s="115"/>
      <c r="CW920" s="43"/>
      <c r="CX920" s="43"/>
      <c r="CY920" s="43"/>
      <c r="CZ920" s="115"/>
      <c r="DC920" s="50"/>
      <c r="DD920" s="115"/>
      <c r="DE920" s="222"/>
      <c r="DF920" s="223"/>
      <c r="DJ920" s="221"/>
      <c r="DM920" s="50"/>
      <c r="DN920" s="115"/>
      <c r="DO920" s="43"/>
      <c r="DP920" s="43"/>
      <c r="DQ920" s="43"/>
      <c r="DR920" s="115"/>
      <c r="DU920" s="50"/>
      <c r="DV920" s="115"/>
      <c r="DW920" s="222"/>
      <c r="DX920" s="223"/>
      <c r="EB920" s="221"/>
      <c r="EE920" s="50"/>
      <c r="EF920" s="115"/>
      <c r="EG920" s="43"/>
      <c r="EH920" s="43"/>
      <c r="EI920" s="43"/>
      <c r="EJ920" s="115"/>
      <c r="EM920" s="50"/>
      <c r="EN920" s="115"/>
      <c r="EO920" s="222"/>
      <c r="EP920" s="223"/>
      <c r="ET920" s="221"/>
      <c r="EW920" s="50"/>
      <c r="EX920" s="115"/>
      <c r="EY920" s="43"/>
      <c r="EZ920" s="43"/>
      <c r="FA920" s="43"/>
      <c r="FB920" s="115"/>
      <c r="FE920" s="50"/>
      <c r="FF920" s="115"/>
      <c r="FG920" s="222"/>
      <c r="FH920" s="223"/>
      <c r="FL920" s="221"/>
      <c r="FO920" s="50"/>
      <c r="FP920" s="115"/>
      <c r="FQ920" s="43"/>
      <c r="FR920" s="43"/>
      <c r="FS920" s="43"/>
      <c r="FT920" s="115"/>
      <c r="FW920" s="50"/>
      <c r="FX920" s="115"/>
      <c r="FY920" s="222"/>
      <c r="FZ920" s="223"/>
      <c r="GD920" s="221"/>
      <c r="GG920" s="50"/>
      <c r="GH920" s="115"/>
      <c r="GI920" s="43"/>
      <c r="GJ920" s="43"/>
      <c r="GK920" s="43"/>
      <c r="GL920" s="115"/>
      <c r="GO920" s="50"/>
      <c r="GP920" s="115"/>
      <c r="GQ920" s="222"/>
    </row>
    <row r="921">
      <c r="A921" s="218"/>
      <c r="B921" s="219"/>
      <c r="C921" s="15"/>
      <c r="D921" s="15"/>
      <c r="E921" s="15"/>
      <c r="F921" s="71"/>
      <c r="G921" s="15"/>
      <c r="H921" s="15"/>
      <c r="I921" s="28"/>
      <c r="J921" s="71"/>
      <c r="K921" s="35"/>
      <c r="L921" s="35"/>
      <c r="M921" s="35"/>
      <c r="N921" s="71"/>
      <c r="O921" s="15"/>
      <c r="P921" s="15"/>
      <c r="Q921" s="28"/>
      <c r="R921" s="71"/>
      <c r="S921" s="173"/>
      <c r="T921" s="219"/>
      <c r="U921" s="15"/>
      <c r="V921" s="15"/>
      <c r="W921" s="15"/>
      <c r="X921" s="165"/>
      <c r="Y921" s="15"/>
      <c r="Z921" s="15"/>
      <c r="AA921" s="28"/>
      <c r="AB921" s="71"/>
      <c r="AC921" s="35"/>
      <c r="AD921" s="35"/>
      <c r="AE921" s="35"/>
      <c r="AF921" s="71"/>
      <c r="AG921" s="15"/>
      <c r="AH921" s="15"/>
      <c r="AI921" s="15"/>
      <c r="AJ921" s="71"/>
      <c r="AK921" s="173"/>
      <c r="AL921" s="219"/>
      <c r="AM921" s="15"/>
      <c r="AN921" s="15"/>
      <c r="AO921" s="15"/>
      <c r="AP921" s="165"/>
      <c r="AQ921" s="15"/>
      <c r="AR921" s="15"/>
      <c r="AS921" s="28"/>
      <c r="AT921" s="71"/>
      <c r="AU921" s="35"/>
      <c r="AV921" s="35"/>
      <c r="AW921" s="35"/>
      <c r="AX921" s="71"/>
      <c r="AY921" s="15"/>
      <c r="AZ921" s="15"/>
      <c r="BA921" s="28"/>
      <c r="BB921" s="71"/>
      <c r="BC921" s="173"/>
      <c r="BD921" s="220"/>
      <c r="BH921" s="221"/>
      <c r="BK921" s="50"/>
      <c r="BL921" s="115"/>
      <c r="BM921" s="43"/>
      <c r="BN921" s="43"/>
      <c r="BO921" s="43"/>
      <c r="BP921" s="115"/>
      <c r="BS921" s="50"/>
      <c r="BT921" s="115"/>
      <c r="BU921" s="222"/>
      <c r="BV921" s="223"/>
      <c r="BZ921" s="221"/>
      <c r="CC921" s="50"/>
      <c r="CD921" s="115"/>
      <c r="CE921" s="43"/>
      <c r="CF921" s="43"/>
      <c r="CG921" s="43"/>
      <c r="CH921" s="115"/>
      <c r="CK921" s="50"/>
      <c r="CL921" s="115"/>
      <c r="CM921" s="222"/>
      <c r="CN921" s="223"/>
      <c r="CR921" s="221"/>
      <c r="CU921" s="50"/>
      <c r="CV921" s="115"/>
      <c r="CW921" s="43"/>
      <c r="CX921" s="43"/>
      <c r="CY921" s="43"/>
      <c r="CZ921" s="115"/>
      <c r="DC921" s="50"/>
      <c r="DD921" s="115"/>
      <c r="DE921" s="222"/>
      <c r="DF921" s="223"/>
      <c r="DJ921" s="221"/>
      <c r="DM921" s="50"/>
      <c r="DN921" s="115"/>
      <c r="DO921" s="43"/>
      <c r="DP921" s="43"/>
      <c r="DQ921" s="43"/>
      <c r="DR921" s="115"/>
      <c r="DU921" s="50"/>
      <c r="DV921" s="115"/>
      <c r="DW921" s="222"/>
      <c r="DX921" s="223"/>
      <c r="EB921" s="221"/>
      <c r="EE921" s="50"/>
      <c r="EF921" s="115"/>
      <c r="EG921" s="43"/>
      <c r="EH921" s="43"/>
      <c r="EI921" s="43"/>
      <c r="EJ921" s="115"/>
      <c r="EM921" s="50"/>
      <c r="EN921" s="115"/>
      <c r="EO921" s="222"/>
      <c r="EP921" s="223"/>
      <c r="ET921" s="221"/>
      <c r="EW921" s="50"/>
      <c r="EX921" s="115"/>
      <c r="EY921" s="43"/>
      <c r="EZ921" s="43"/>
      <c r="FA921" s="43"/>
      <c r="FB921" s="115"/>
      <c r="FE921" s="50"/>
      <c r="FF921" s="115"/>
      <c r="FG921" s="222"/>
      <c r="FH921" s="223"/>
      <c r="FL921" s="221"/>
      <c r="FO921" s="50"/>
      <c r="FP921" s="115"/>
      <c r="FQ921" s="43"/>
      <c r="FR921" s="43"/>
      <c r="FS921" s="43"/>
      <c r="FT921" s="115"/>
      <c r="FW921" s="50"/>
      <c r="FX921" s="115"/>
      <c r="FY921" s="222"/>
      <c r="FZ921" s="223"/>
      <c r="GD921" s="221"/>
      <c r="GG921" s="50"/>
      <c r="GH921" s="115"/>
      <c r="GI921" s="43"/>
      <c r="GJ921" s="43"/>
      <c r="GK921" s="43"/>
      <c r="GL921" s="115"/>
      <c r="GO921" s="50"/>
      <c r="GP921" s="115"/>
      <c r="GQ921" s="222"/>
    </row>
    <row r="922">
      <c r="A922" s="218"/>
      <c r="B922" s="219"/>
      <c r="C922" s="15"/>
      <c r="D922" s="15"/>
      <c r="E922" s="15"/>
      <c r="F922" s="71"/>
      <c r="G922" s="15"/>
      <c r="H922" s="15"/>
      <c r="I922" s="28"/>
      <c r="J922" s="71"/>
      <c r="K922" s="35"/>
      <c r="L922" s="35"/>
      <c r="M922" s="35"/>
      <c r="N922" s="71"/>
      <c r="O922" s="15"/>
      <c r="P922" s="15"/>
      <c r="Q922" s="28"/>
      <c r="R922" s="71"/>
      <c r="S922" s="173"/>
      <c r="T922" s="219"/>
      <c r="U922" s="15"/>
      <c r="V922" s="15"/>
      <c r="W922" s="15"/>
      <c r="X922" s="165"/>
      <c r="Y922" s="15"/>
      <c r="Z922" s="15"/>
      <c r="AA922" s="28"/>
      <c r="AB922" s="71"/>
      <c r="AC922" s="35"/>
      <c r="AD922" s="35"/>
      <c r="AE922" s="35"/>
      <c r="AF922" s="71"/>
      <c r="AG922" s="15"/>
      <c r="AH922" s="15"/>
      <c r="AI922" s="15"/>
      <c r="AJ922" s="71"/>
      <c r="AK922" s="173"/>
      <c r="AL922" s="219"/>
      <c r="AM922" s="15"/>
      <c r="AN922" s="15"/>
      <c r="AO922" s="15"/>
      <c r="AP922" s="165"/>
      <c r="AQ922" s="15"/>
      <c r="AR922" s="15"/>
      <c r="AS922" s="28"/>
      <c r="AT922" s="71"/>
      <c r="AU922" s="35"/>
      <c r="AV922" s="35"/>
      <c r="AW922" s="35"/>
      <c r="AX922" s="71"/>
      <c r="AY922" s="15"/>
      <c r="AZ922" s="15"/>
      <c r="BA922" s="28"/>
      <c r="BB922" s="71"/>
      <c r="BC922" s="173"/>
      <c r="BD922" s="220"/>
      <c r="BH922" s="221"/>
      <c r="BK922" s="50"/>
      <c r="BL922" s="115"/>
      <c r="BM922" s="43"/>
      <c r="BN922" s="43"/>
      <c r="BO922" s="43"/>
      <c r="BP922" s="115"/>
      <c r="BS922" s="50"/>
      <c r="BT922" s="115"/>
      <c r="BU922" s="222"/>
      <c r="BV922" s="223"/>
      <c r="BZ922" s="221"/>
      <c r="CC922" s="50"/>
      <c r="CD922" s="115"/>
      <c r="CE922" s="43"/>
      <c r="CF922" s="43"/>
      <c r="CG922" s="43"/>
      <c r="CH922" s="115"/>
      <c r="CK922" s="50"/>
      <c r="CL922" s="115"/>
      <c r="CM922" s="222"/>
      <c r="CN922" s="223"/>
      <c r="CR922" s="221"/>
      <c r="CU922" s="50"/>
      <c r="CV922" s="115"/>
      <c r="CW922" s="43"/>
      <c r="CX922" s="43"/>
      <c r="CY922" s="43"/>
      <c r="CZ922" s="115"/>
      <c r="DC922" s="50"/>
      <c r="DD922" s="115"/>
      <c r="DE922" s="222"/>
      <c r="DF922" s="223"/>
      <c r="DJ922" s="221"/>
      <c r="DM922" s="50"/>
      <c r="DN922" s="115"/>
      <c r="DO922" s="43"/>
      <c r="DP922" s="43"/>
      <c r="DQ922" s="43"/>
      <c r="DR922" s="115"/>
      <c r="DU922" s="50"/>
      <c r="DV922" s="115"/>
      <c r="DW922" s="222"/>
      <c r="DX922" s="223"/>
      <c r="EB922" s="221"/>
      <c r="EE922" s="50"/>
      <c r="EF922" s="115"/>
      <c r="EG922" s="43"/>
      <c r="EH922" s="43"/>
      <c r="EI922" s="43"/>
      <c r="EJ922" s="115"/>
      <c r="EM922" s="50"/>
      <c r="EN922" s="115"/>
      <c r="EO922" s="222"/>
      <c r="EP922" s="223"/>
      <c r="ET922" s="221"/>
      <c r="EW922" s="50"/>
      <c r="EX922" s="115"/>
      <c r="EY922" s="43"/>
      <c r="EZ922" s="43"/>
      <c r="FA922" s="43"/>
      <c r="FB922" s="115"/>
      <c r="FE922" s="50"/>
      <c r="FF922" s="115"/>
      <c r="FG922" s="222"/>
      <c r="FH922" s="223"/>
      <c r="FL922" s="221"/>
      <c r="FO922" s="50"/>
      <c r="FP922" s="115"/>
      <c r="FQ922" s="43"/>
      <c r="FR922" s="43"/>
      <c r="FS922" s="43"/>
      <c r="FT922" s="115"/>
      <c r="FW922" s="50"/>
      <c r="FX922" s="115"/>
      <c r="FY922" s="222"/>
      <c r="FZ922" s="223"/>
      <c r="GD922" s="221"/>
      <c r="GG922" s="50"/>
      <c r="GH922" s="115"/>
      <c r="GI922" s="43"/>
      <c r="GJ922" s="43"/>
      <c r="GK922" s="43"/>
      <c r="GL922" s="115"/>
      <c r="GO922" s="50"/>
      <c r="GP922" s="115"/>
      <c r="GQ922" s="222"/>
    </row>
    <row r="923">
      <c r="A923" s="218"/>
      <c r="B923" s="219"/>
      <c r="C923" s="15"/>
      <c r="D923" s="15"/>
      <c r="E923" s="15"/>
      <c r="F923" s="71"/>
      <c r="G923" s="15"/>
      <c r="H923" s="15"/>
      <c r="I923" s="28"/>
      <c r="J923" s="71"/>
      <c r="K923" s="35"/>
      <c r="L923" s="35"/>
      <c r="M923" s="35"/>
      <c r="N923" s="71"/>
      <c r="O923" s="15"/>
      <c r="P923" s="15"/>
      <c r="Q923" s="28"/>
      <c r="R923" s="71"/>
      <c r="S923" s="173"/>
      <c r="T923" s="219"/>
      <c r="U923" s="15"/>
      <c r="V923" s="15"/>
      <c r="W923" s="15"/>
      <c r="X923" s="165"/>
      <c r="Y923" s="15"/>
      <c r="Z923" s="15"/>
      <c r="AA923" s="28"/>
      <c r="AB923" s="71"/>
      <c r="AC923" s="35"/>
      <c r="AD923" s="35"/>
      <c r="AE923" s="35"/>
      <c r="AF923" s="71"/>
      <c r="AG923" s="15"/>
      <c r="AH923" s="15"/>
      <c r="AI923" s="15"/>
      <c r="AJ923" s="71"/>
      <c r="AK923" s="173"/>
      <c r="AL923" s="219"/>
      <c r="AM923" s="15"/>
      <c r="AN923" s="15"/>
      <c r="AO923" s="15"/>
      <c r="AP923" s="165"/>
      <c r="AQ923" s="15"/>
      <c r="AR923" s="15"/>
      <c r="AS923" s="28"/>
      <c r="AT923" s="71"/>
      <c r="AU923" s="35"/>
      <c r="AV923" s="35"/>
      <c r="AW923" s="35"/>
      <c r="AX923" s="71"/>
      <c r="AY923" s="15"/>
      <c r="AZ923" s="15"/>
      <c r="BA923" s="28"/>
      <c r="BB923" s="71"/>
      <c r="BC923" s="173"/>
      <c r="BD923" s="220"/>
      <c r="BH923" s="221"/>
      <c r="BK923" s="50"/>
      <c r="BL923" s="115"/>
      <c r="BM923" s="43"/>
      <c r="BN923" s="43"/>
      <c r="BO923" s="43"/>
      <c r="BP923" s="115"/>
      <c r="BS923" s="50"/>
      <c r="BT923" s="115"/>
      <c r="BU923" s="222"/>
      <c r="BV923" s="223"/>
      <c r="BZ923" s="221"/>
      <c r="CC923" s="50"/>
      <c r="CD923" s="115"/>
      <c r="CE923" s="43"/>
      <c r="CF923" s="43"/>
      <c r="CG923" s="43"/>
      <c r="CH923" s="115"/>
      <c r="CK923" s="50"/>
      <c r="CL923" s="115"/>
      <c r="CM923" s="222"/>
      <c r="CN923" s="223"/>
      <c r="CR923" s="221"/>
      <c r="CU923" s="50"/>
      <c r="CV923" s="115"/>
      <c r="CW923" s="43"/>
      <c r="CX923" s="43"/>
      <c r="CY923" s="43"/>
      <c r="CZ923" s="115"/>
      <c r="DC923" s="50"/>
      <c r="DD923" s="115"/>
      <c r="DE923" s="222"/>
      <c r="DF923" s="223"/>
      <c r="DJ923" s="221"/>
      <c r="DM923" s="50"/>
      <c r="DN923" s="115"/>
      <c r="DO923" s="43"/>
      <c r="DP923" s="43"/>
      <c r="DQ923" s="43"/>
      <c r="DR923" s="115"/>
      <c r="DU923" s="50"/>
      <c r="DV923" s="115"/>
      <c r="DW923" s="222"/>
      <c r="DX923" s="223"/>
      <c r="EB923" s="221"/>
      <c r="EE923" s="50"/>
      <c r="EF923" s="115"/>
      <c r="EG923" s="43"/>
      <c r="EH923" s="43"/>
      <c r="EI923" s="43"/>
      <c r="EJ923" s="115"/>
      <c r="EM923" s="50"/>
      <c r="EN923" s="115"/>
      <c r="EO923" s="222"/>
      <c r="EP923" s="223"/>
      <c r="ET923" s="221"/>
      <c r="EW923" s="50"/>
      <c r="EX923" s="115"/>
      <c r="EY923" s="43"/>
      <c r="EZ923" s="43"/>
      <c r="FA923" s="43"/>
      <c r="FB923" s="115"/>
      <c r="FE923" s="50"/>
      <c r="FF923" s="115"/>
      <c r="FG923" s="222"/>
      <c r="FH923" s="223"/>
      <c r="FL923" s="221"/>
      <c r="FO923" s="50"/>
      <c r="FP923" s="115"/>
      <c r="FQ923" s="43"/>
      <c r="FR923" s="43"/>
      <c r="FS923" s="43"/>
      <c r="FT923" s="115"/>
      <c r="FW923" s="50"/>
      <c r="FX923" s="115"/>
      <c r="FY923" s="222"/>
      <c r="FZ923" s="223"/>
      <c r="GD923" s="221"/>
      <c r="GG923" s="50"/>
      <c r="GH923" s="115"/>
      <c r="GI923" s="43"/>
      <c r="GJ923" s="43"/>
      <c r="GK923" s="43"/>
      <c r="GL923" s="115"/>
      <c r="GO923" s="50"/>
      <c r="GP923" s="115"/>
      <c r="GQ923" s="222"/>
    </row>
    <row r="924">
      <c r="A924" s="218"/>
      <c r="B924" s="219"/>
      <c r="C924" s="15"/>
      <c r="D924" s="15"/>
      <c r="E924" s="15"/>
      <c r="F924" s="71"/>
      <c r="G924" s="15"/>
      <c r="H924" s="15"/>
      <c r="I924" s="28"/>
      <c r="J924" s="71"/>
      <c r="K924" s="35"/>
      <c r="L924" s="35"/>
      <c r="M924" s="35"/>
      <c r="N924" s="71"/>
      <c r="O924" s="15"/>
      <c r="P924" s="15"/>
      <c r="Q924" s="28"/>
      <c r="R924" s="71"/>
      <c r="S924" s="173"/>
      <c r="T924" s="219"/>
      <c r="U924" s="15"/>
      <c r="V924" s="15"/>
      <c r="W924" s="15"/>
      <c r="X924" s="165"/>
      <c r="Y924" s="15"/>
      <c r="Z924" s="15"/>
      <c r="AA924" s="28"/>
      <c r="AB924" s="71"/>
      <c r="AC924" s="35"/>
      <c r="AD924" s="35"/>
      <c r="AE924" s="35"/>
      <c r="AF924" s="71"/>
      <c r="AG924" s="15"/>
      <c r="AH924" s="15"/>
      <c r="AI924" s="15"/>
      <c r="AJ924" s="71"/>
      <c r="AK924" s="173"/>
      <c r="AL924" s="219"/>
      <c r="AM924" s="15"/>
      <c r="AN924" s="15"/>
      <c r="AO924" s="15"/>
      <c r="AP924" s="165"/>
      <c r="AQ924" s="15"/>
      <c r="AR924" s="15"/>
      <c r="AS924" s="28"/>
      <c r="AT924" s="71"/>
      <c r="AU924" s="35"/>
      <c r="AV924" s="35"/>
      <c r="AW924" s="35"/>
      <c r="AX924" s="71"/>
      <c r="AY924" s="15"/>
      <c r="AZ924" s="15"/>
      <c r="BA924" s="28"/>
      <c r="BB924" s="71"/>
      <c r="BC924" s="173"/>
      <c r="BD924" s="220"/>
      <c r="BH924" s="221"/>
      <c r="BK924" s="50"/>
      <c r="BL924" s="115"/>
      <c r="BM924" s="43"/>
      <c r="BN924" s="43"/>
      <c r="BO924" s="43"/>
      <c r="BP924" s="115"/>
      <c r="BS924" s="50"/>
      <c r="BT924" s="115"/>
      <c r="BU924" s="222"/>
      <c r="BV924" s="223"/>
      <c r="BZ924" s="221"/>
      <c r="CC924" s="50"/>
      <c r="CD924" s="115"/>
      <c r="CE924" s="43"/>
      <c r="CF924" s="43"/>
      <c r="CG924" s="43"/>
      <c r="CH924" s="115"/>
      <c r="CK924" s="50"/>
      <c r="CL924" s="115"/>
      <c r="CM924" s="222"/>
      <c r="CN924" s="223"/>
      <c r="CR924" s="221"/>
      <c r="CU924" s="50"/>
      <c r="CV924" s="115"/>
      <c r="CW924" s="43"/>
      <c r="CX924" s="43"/>
      <c r="CY924" s="43"/>
      <c r="CZ924" s="115"/>
      <c r="DC924" s="50"/>
      <c r="DD924" s="115"/>
      <c r="DE924" s="222"/>
      <c r="DF924" s="223"/>
      <c r="DJ924" s="221"/>
      <c r="DM924" s="50"/>
      <c r="DN924" s="115"/>
      <c r="DO924" s="43"/>
      <c r="DP924" s="43"/>
      <c r="DQ924" s="43"/>
      <c r="DR924" s="115"/>
      <c r="DU924" s="50"/>
      <c r="DV924" s="115"/>
      <c r="DW924" s="222"/>
      <c r="DX924" s="223"/>
      <c r="EB924" s="221"/>
      <c r="EE924" s="50"/>
      <c r="EF924" s="115"/>
      <c r="EG924" s="43"/>
      <c r="EH924" s="43"/>
      <c r="EI924" s="43"/>
      <c r="EJ924" s="115"/>
      <c r="EM924" s="50"/>
      <c r="EN924" s="115"/>
      <c r="EO924" s="222"/>
      <c r="EP924" s="223"/>
      <c r="ET924" s="221"/>
      <c r="EW924" s="50"/>
      <c r="EX924" s="115"/>
      <c r="EY924" s="43"/>
      <c r="EZ924" s="43"/>
      <c r="FA924" s="43"/>
      <c r="FB924" s="115"/>
      <c r="FE924" s="50"/>
      <c r="FF924" s="115"/>
      <c r="FG924" s="222"/>
      <c r="FH924" s="223"/>
      <c r="FL924" s="221"/>
      <c r="FO924" s="50"/>
      <c r="FP924" s="115"/>
      <c r="FQ924" s="43"/>
      <c r="FR924" s="43"/>
      <c r="FS924" s="43"/>
      <c r="FT924" s="115"/>
      <c r="FW924" s="50"/>
      <c r="FX924" s="115"/>
      <c r="FY924" s="222"/>
      <c r="FZ924" s="223"/>
      <c r="GD924" s="221"/>
      <c r="GG924" s="50"/>
      <c r="GH924" s="115"/>
      <c r="GI924" s="43"/>
      <c r="GJ924" s="43"/>
      <c r="GK924" s="43"/>
      <c r="GL924" s="115"/>
      <c r="GO924" s="50"/>
      <c r="GP924" s="115"/>
      <c r="GQ924" s="222"/>
    </row>
    <row r="925">
      <c r="A925" s="218"/>
      <c r="B925" s="219"/>
      <c r="C925" s="15"/>
      <c r="D925" s="15"/>
      <c r="E925" s="15"/>
      <c r="F925" s="71"/>
      <c r="G925" s="15"/>
      <c r="H925" s="15"/>
      <c r="I925" s="28"/>
      <c r="J925" s="71"/>
      <c r="K925" s="35"/>
      <c r="L925" s="35"/>
      <c r="M925" s="35"/>
      <c r="N925" s="71"/>
      <c r="O925" s="15"/>
      <c r="P925" s="15"/>
      <c r="Q925" s="28"/>
      <c r="R925" s="71"/>
      <c r="S925" s="173"/>
      <c r="T925" s="219"/>
      <c r="U925" s="15"/>
      <c r="V925" s="15"/>
      <c r="W925" s="15"/>
      <c r="X925" s="165"/>
      <c r="Y925" s="15"/>
      <c r="Z925" s="15"/>
      <c r="AA925" s="28"/>
      <c r="AB925" s="71"/>
      <c r="AC925" s="35"/>
      <c r="AD925" s="35"/>
      <c r="AE925" s="35"/>
      <c r="AF925" s="71"/>
      <c r="AG925" s="15"/>
      <c r="AH925" s="15"/>
      <c r="AI925" s="15"/>
      <c r="AJ925" s="71"/>
      <c r="AK925" s="173"/>
      <c r="AL925" s="219"/>
      <c r="AM925" s="15"/>
      <c r="AN925" s="15"/>
      <c r="AO925" s="15"/>
      <c r="AP925" s="165"/>
      <c r="AQ925" s="15"/>
      <c r="AR925" s="15"/>
      <c r="AS925" s="28"/>
      <c r="AT925" s="71"/>
      <c r="AU925" s="35"/>
      <c r="AV925" s="35"/>
      <c r="AW925" s="35"/>
      <c r="AX925" s="71"/>
      <c r="AY925" s="15"/>
      <c r="AZ925" s="15"/>
      <c r="BA925" s="28"/>
      <c r="BB925" s="71"/>
      <c r="BC925" s="173"/>
      <c r="BD925" s="220"/>
      <c r="BH925" s="221"/>
      <c r="BK925" s="50"/>
      <c r="BL925" s="115"/>
      <c r="BM925" s="43"/>
      <c r="BN925" s="43"/>
      <c r="BO925" s="43"/>
      <c r="BP925" s="115"/>
      <c r="BS925" s="50"/>
      <c r="BT925" s="115"/>
      <c r="BU925" s="222"/>
      <c r="BV925" s="223"/>
      <c r="BZ925" s="221"/>
      <c r="CC925" s="50"/>
      <c r="CD925" s="115"/>
      <c r="CE925" s="43"/>
      <c r="CF925" s="43"/>
      <c r="CG925" s="43"/>
      <c r="CH925" s="115"/>
      <c r="CK925" s="50"/>
      <c r="CL925" s="115"/>
      <c r="CM925" s="222"/>
      <c r="CN925" s="223"/>
      <c r="CR925" s="221"/>
      <c r="CU925" s="50"/>
      <c r="CV925" s="115"/>
      <c r="CW925" s="43"/>
      <c r="CX925" s="43"/>
      <c r="CY925" s="43"/>
      <c r="CZ925" s="115"/>
      <c r="DC925" s="50"/>
      <c r="DD925" s="115"/>
      <c r="DE925" s="222"/>
      <c r="DF925" s="223"/>
      <c r="DJ925" s="221"/>
      <c r="DM925" s="50"/>
      <c r="DN925" s="115"/>
      <c r="DO925" s="43"/>
      <c r="DP925" s="43"/>
      <c r="DQ925" s="43"/>
      <c r="DR925" s="115"/>
      <c r="DU925" s="50"/>
      <c r="DV925" s="115"/>
      <c r="DW925" s="222"/>
      <c r="DX925" s="223"/>
      <c r="EB925" s="221"/>
      <c r="EE925" s="50"/>
      <c r="EF925" s="115"/>
      <c r="EG925" s="43"/>
      <c r="EH925" s="43"/>
      <c r="EI925" s="43"/>
      <c r="EJ925" s="115"/>
      <c r="EM925" s="50"/>
      <c r="EN925" s="115"/>
      <c r="EO925" s="222"/>
      <c r="EP925" s="223"/>
      <c r="ET925" s="221"/>
      <c r="EW925" s="50"/>
      <c r="EX925" s="115"/>
      <c r="EY925" s="43"/>
      <c r="EZ925" s="43"/>
      <c r="FA925" s="43"/>
      <c r="FB925" s="115"/>
      <c r="FE925" s="50"/>
      <c r="FF925" s="115"/>
      <c r="FG925" s="222"/>
      <c r="FH925" s="223"/>
      <c r="FL925" s="221"/>
      <c r="FO925" s="50"/>
      <c r="FP925" s="115"/>
      <c r="FQ925" s="43"/>
      <c r="FR925" s="43"/>
      <c r="FS925" s="43"/>
      <c r="FT925" s="115"/>
      <c r="FW925" s="50"/>
      <c r="FX925" s="115"/>
      <c r="FY925" s="222"/>
      <c r="FZ925" s="223"/>
      <c r="GD925" s="221"/>
      <c r="GG925" s="50"/>
      <c r="GH925" s="115"/>
      <c r="GI925" s="43"/>
      <c r="GJ925" s="43"/>
      <c r="GK925" s="43"/>
      <c r="GL925" s="115"/>
      <c r="GO925" s="50"/>
      <c r="GP925" s="115"/>
      <c r="GQ925" s="222"/>
    </row>
    <row r="926">
      <c r="A926" s="218"/>
      <c r="B926" s="219"/>
      <c r="C926" s="15"/>
      <c r="D926" s="15"/>
      <c r="E926" s="15"/>
      <c r="F926" s="71"/>
      <c r="G926" s="15"/>
      <c r="H926" s="15"/>
      <c r="I926" s="28"/>
      <c r="J926" s="71"/>
      <c r="K926" s="35"/>
      <c r="L926" s="35"/>
      <c r="M926" s="35"/>
      <c r="N926" s="71"/>
      <c r="O926" s="15"/>
      <c r="P926" s="15"/>
      <c r="Q926" s="28"/>
      <c r="R926" s="71"/>
      <c r="S926" s="173"/>
      <c r="T926" s="219"/>
      <c r="U926" s="15"/>
      <c r="V926" s="15"/>
      <c r="W926" s="15"/>
      <c r="X926" s="165"/>
      <c r="Y926" s="15"/>
      <c r="Z926" s="15"/>
      <c r="AA926" s="28"/>
      <c r="AB926" s="71"/>
      <c r="AC926" s="35"/>
      <c r="AD926" s="35"/>
      <c r="AE926" s="35"/>
      <c r="AF926" s="71"/>
      <c r="AG926" s="15"/>
      <c r="AH926" s="15"/>
      <c r="AI926" s="15"/>
      <c r="AJ926" s="71"/>
      <c r="AK926" s="173"/>
      <c r="AL926" s="219"/>
      <c r="AM926" s="15"/>
      <c r="AN926" s="15"/>
      <c r="AO926" s="15"/>
      <c r="AP926" s="165"/>
      <c r="AQ926" s="15"/>
      <c r="AR926" s="15"/>
      <c r="AS926" s="28"/>
      <c r="AT926" s="71"/>
      <c r="AU926" s="35"/>
      <c r="AV926" s="35"/>
      <c r="AW926" s="35"/>
      <c r="AX926" s="71"/>
      <c r="AY926" s="15"/>
      <c r="AZ926" s="15"/>
      <c r="BA926" s="28"/>
      <c r="BB926" s="71"/>
      <c r="BC926" s="173"/>
      <c r="BD926" s="220"/>
      <c r="BH926" s="221"/>
      <c r="BK926" s="50"/>
      <c r="BL926" s="115"/>
      <c r="BM926" s="43"/>
      <c r="BN926" s="43"/>
      <c r="BO926" s="43"/>
      <c r="BP926" s="115"/>
      <c r="BS926" s="50"/>
      <c r="BT926" s="115"/>
      <c r="BU926" s="222"/>
      <c r="BV926" s="223"/>
      <c r="BZ926" s="221"/>
      <c r="CC926" s="50"/>
      <c r="CD926" s="115"/>
      <c r="CE926" s="43"/>
      <c r="CF926" s="43"/>
      <c r="CG926" s="43"/>
      <c r="CH926" s="115"/>
      <c r="CK926" s="50"/>
      <c r="CL926" s="115"/>
      <c r="CM926" s="222"/>
      <c r="CN926" s="223"/>
      <c r="CR926" s="221"/>
      <c r="CU926" s="50"/>
      <c r="CV926" s="115"/>
      <c r="CW926" s="43"/>
      <c r="CX926" s="43"/>
      <c r="CY926" s="43"/>
      <c r="CZ926" s="115"/>
      <c r="DC926" s="50"/>
      <c r="DD926" s="115"/>
      <c r="DE926" s="222"/>
      <c r="DF926" s="223"/>
      <c r="DJ926" s="221"/>
      <c r="DM926" s="50"/>
      <c r="DN926" s="115"/>
      <c r="DO926" s="43"/>
      <c r="DP926" s="43"/>
      <c r="DQ926" s="43"/>
      <c r="DR926" s="115"/>
      <c r="DU926" s="50"/>
      <c r="DV926" s="115"/>
      <c r="DW926" s="222"/>
      <c r="DX926" s="223"/>
      <c r="EB926" s="221"/>
      <c r="EE926" s="50"/>
      <c r="EF926" s="115"/>
      <c r="EG926" s="43"/>
      <c r="EH926" s="43"/>
      <c r="EI926" s="43"/>
      <c r="EJ926" s="115"/>
      <c r="EM926" s="50"/>
      <c r="EN926" s="115"/>
      <c r="EO926" s="222"/>
      <c r="EP926" s="223"/>
      <c r="ET926" s="221"/>
      <c r="EW926" s="50"/>
      <c r="EX926" s="115"/>
      <c r="EY926" s="43"/>
      <c r="EZ926" s="43"/>
      <c r="FA926" s="43"/>
      <c r="FB926" s="115"/>
      <c r="FE926" s="50"/>
      <c r="FF926" s="115"/>
      <c r="FG926" s="222"/>
      <c r="FH926" s="223"/>
      <c r="FL926" s="221"/>
      <c r="FO926" s="50"/>
      <c r="FP926" s="115"/>
      <c r="FQ926" s="43"/>
      <c r="FR926" s="43"/>
      <c r="FS926" s="43"/>
      <c r="FT926" s="115"/>
      <c r="FW926" s="50"/>
      <c r="FX926" s="115"/>
      <c r="FY926" s="222"/>
      <c r="FZ926" s="223"/>
      <c r="GD926" s="221"/>
      <c r="GG926" s="50"/>
      <c r="GH926" s="115"/>
      <c r="GI926" s="43"/>
      <c r="GJ926" s="43"/>
      <c r="GK926" s="43"/>
      <c r="GL926" s="115"/>
      <c r="GO926" s="50"/>
      <c r="GP926" s="115"/>
      <c r="GQ926" s="222"/>
    </row>
    <row r="927">
      <c r="A927" s="218"/>
      <c r="B927" s="219"/>
      <c r="C927" s="15"/>
      <c r="D927" s="15"/>
      <c r="E927" s="15"/>
      <c r="F927" s="71"/>
      <c r="G927" s="15"/>
      <c r="H927" s="15"/>
      <c r="I927" s="28"/>
      <c r="J927" s="71"/>
      <c r="K927" s="35"/>
      <c r="L927" s="35"/>
      <c r="M927" s="35"/>
      <c r="N927" s="71"/>
      <c r="O927" s="15"/>
      <c r="P927" s="15"/>
      <c r="Q927" s="28"/>
      <c r="R927" s="71"/>
      <c r="S927" s="173"/>
      <c r="T927" s="219"/>
      <c r="U927" s="15"/>
      <c r="V927" s="15"/>
      <c r="W927" s="15"/>
      <c r="X927" s="165"/>
      <c r="Y927" s="15"/>
      <c r="Z927" s="15"/>
      <c r="AA927" s="28"/>
      <c r="AB927" s="71"/>
      <c r="AC927" s="35"/>
      <c r="AD927" s="35"/>
      <c r="AE927" s="35"/>
      <c r="AF927" s="71"/>
      <c r="AG927" s="15"/>
      <c r="AH927" s="15"/>
      <c r="AI927" s="15"/>
      <c r="AJ927" s="71"/>
      <c r="AK927" s="173"/>
      <c r="AL927" s="219"/>
      <c r="AM927" s="15"/>
      <c r="AN927" s="15"/>
      <c r="AO927" s="15"/>
      <c r="AP927" s="165"/>
      <c r="AQ927" s="15"/>
      <c r="AR927" s="15"/>
      <c r="AS927" s="28"/>
      <c r="AT927" s="71"/>
      <c r="AU927" s="35"/>
      <c r="AV927" s="35"/>
      <c r="AW927" s="35"/>
      <c r="AX927" s="71"/>
      <c r="AY927" s="15"/>
      <c r="AZ927" s="15"/>
      <c r="BA927" s="28"/>
      <c r="BB927" s="71"/>
      <c r="BC927" s="173"/>
      <c r="BD927" s="220"/>
      <c r="BH927" s="221"/>
      <c r="BK927" s="50"/>
      <c r="BL927" s="115"/>
      <c r="BM927" s="43"/>
      <c r="BN927" s="43"/>
      <c r="BO927" s="43"/>
      <c r="BP927" s="115"/>
      <c r="BS927" s="50"/>
      <c r="BT927" s="115"/>
      <c r="BU927" s="222"/>
      <c r="BV927" s="223"/>
      <c r="BZ927" s="221"/>
      <c r="CC927" s="50"/>
      <c r="CD927" s="115"/>
      <c r="CE927" s="43"/>
      <c r="CF927" s="43"/>
      <c r="CG927" s="43"/>
      <c r="CH927" s="115"/>
      <c r="CK927" s="50"/>
      <c r="CL927" s="115"/>
      <c r="CM927" s="222"/>
      <c r="CN927" s="223"/>
      <c r="CR927" s="221"/>
      <c r="CU927" s="50"/>
      <c r="CV927" s="115"/>
      <c r="CW927" s="43"/>
      <c r="CX927" s="43"/>
      <c r="CY927" s="43"/>
      <c r="CZ927" s="115"/>
      <c r="DC927" s="50"/>
      <c r="DD927" s="115"/>
      <c r="DE927" s="222"/>
      <c r="DF927" s="223"/>
      <c r="DJ927" s="221"/>
      <c r="DM927" s="50"/>
      <c r="DN927" s="115"/>
      <c r="DO927" s="43"/>
      <c r="DP927" s="43"/>
      <c r="DQ927" s="43"/>
      <c r="DR927" s="115"/>
      <c r="DU927" s="50"/>
      <c r="DV927" s="115"/>
      <c r="DW927" s="222"/>
      <c r="DX927" s="223"/>
      <c r="EB927" s="221"/>
      <c r="EE927" s="50"/>
      <c r="EF927" s="115"/>
      <c r="EG927" s="43"/>
      <c r="EH927" s="43"/>
      <c r="EI927" s="43"/>
      <c r="EJ927" s="115"/>
      <c r="EM927" s="50"/>
      <c r="EN927" s="115"/>
      <c r="EO927" s="222"/>
      <c r="EP927" s="223"/>
      <c r="ET927" s="221"/>
      <c r="EW927" s="50"/>
      <c r="EX927" s="115"/>
      <c r="EY927" s="43"/>
      <c r="EZ927" s="43"/>
      <c r="FA927" s="43"/>
      <c r="FB927" s="115"/>
      <c r="FE927" s="50"/>
      <c r="FF927" s="115"/>
      <c r="FG927" s="222"/>
      <c r="FH927" s="223"/>
      <c r="FL927" s="221"/>
      <c r="FO927" s="50"/>
      <c r="FP927" s="115"/>
      <c r="FQ927" s="43"/>
      <c r="FR927" s="43"/>
      <c r="FS927" s="43"/>
      <c r="FT927" s="115"/>
      <c r="FW927" s="50"/>
      <c r="FX927" s="115"/>
      <c r="FY927" s="222"/>
      <c r="FZ927" s="223"/>
      <c r="GD927" s="221"/>
      <c r="GG927" s="50"/>
      <c r="GH927" s="115"/>
      <c r="GI927" s="43"/>
      <c r="GJ927" s="43"/>
      <c r="GK927" s="43"/>
      <c r="GL927" s="115"/>
      <c r="GO927" s="50"/>
      <c r="GP927" s="115"/>
      <c r="GQ927" s="222"/>
    </row>
    <row r="928">
      <c r="A928" s="218"/>
      <c r="B928" s="219"/>
      <c r="C928" s="15"/>
      <c r="D928" s="15"/>
      <c r="E928" s="15"/>
      <c r="F928" s="71"/>
      <c r="G928" s="15"/>
      <c r="H928" s="15"/>
      <c r="I928" s="28"/>
      <c r="J928" s="71"/>
      <c r="K928" s="35"/>
      <c r="L928" s="35"/>
      <c r="M928" s="35"/>
      <c r="N928" s="71"/>
      <c r="O928" s="15"/>
      <c r="P928" s="15"/>
      <c r="Q928" s="28"/>
      <c r="R928" s="71"/>
      <c r="S928" s="173"/>
      <c r="T928" s="219"/>
      <c r="U928" s="15"/>
      <c r="V928" s="15"/>
      <c r="W928" s="15"/>
      <c r="X928" s="165"/>
      <c r="Y928" s="15"/>
      <c r="Z928" s="15"/>
      <c r="AA928" s="28"/>
      <c r="AB928" s="71"/>
      <c r="AC928" s="35"/>
      <c r="AD928" s="35"/>
      <c r="AE928" s="35"/>
      <c r="AF928" s="71"/>
      <c r="AG928" s="15"/>
      <c r="AH928" s="15"/>
      <c r="AI928" s="15"/>
      <c r="AJ928" s="71"/>
      <c r="AK928" s="173"/>
      <c r="AL928" s="219"/>
      <c r="AM928" s="15"/>
      <c r="AN928" s="15"/>
      <c r="AO928" s="15"/>
      <c r="AP928" s="165"/>
      <c r="AQ928" s="15"/>
      <c r="AR928" s="15"/>
      <c r="AS928" s="28"/>
      <c r="AT928" s="71"/>
      <c r="AU928" s="35"/>
      <c r="AV928" s="35"/>
      <c r="AW928" s="35"/>
      <c r="AX928" s="71"/>
      <c r="AY928" s="15"/>
      <c r="AZ928" s="15"/>
      <c r="BA928" s="28"/>
      <c r="BB928" s="71"/>
      <c r="BC928" s="173"/>
      <c r="BD928" s="220"/>
      <c r="BH928" s="221"/>
      <c r="BK928" s="50"/>
      <c r="BL928" s="115"/>
      <c r="BM928" s="43"/>
      <c r="BN928" s="43"/>
      <c r="BO928" s="43"/>
      <c r="BP928" s="115"/>
      <c r="BS928" s="50"/>
      <c r="BT928" s="115"/>
      <c r="BU928" s="222"/>
      <c r="BV928" s="223"/>
      <c r="BZ928" s="221"/>
      <c r="CC928" s="50"/>
      <c r="CD928" s="115"/>
      <c r="CE928" s="43"/>
      <c r="CF928" s="43"/>
      <c r="CG928" s="43"/>
      <c r="CH928" s="115"/>
      <c r="CK928" s="50"/>
      <c r="CL928" s="115"/>
      <c r="CM928" s="222"/>
      <c r="CN928" s="223"/>
      <c r="CR928" s="221"/>
      <c r="CU928" s="50"/>
      <c r="CV928" s="115"/>
      <c r="CW928" s="43"/>
      <c r="CX928" s="43"/>
      <c r="CY928" s="43"/>
      <c r="CZ928" s="115"/>
      <c r="DC928" s="50"/>
      <c r="DD928" s="115"/>
      <c r="DE928" s="222"/>
      <c r="DF928" s="223"/>
      <c r="DJ928" s="221"/>
      <c r="DM928" s="50"/>
      <c r="DN928" s="115"/>
      <c r="DO928" s="43"/>
      <c r="DP928" s="43"/>
      <c r="DQ928" s="43"/>
      <c r="DR928" s="115"/>
      <c r="DU928" s="50"/>
      <c r="DV928" s="115"/>
      <c r="DW928" s="222"/>
      <c r="DX928" s="223"/>
      <c r="EB928" s="221"/>
      <c r="EE928" s="50"/>
      <c r="EF928" s="115"/>
      <c r="EG928" s="43"/>
      <c r="EH928" s="43"/>
      <c r="EI928" s="43"/>
      <c r="EJ928" s="115"/>
      <c r="EM928" s="50"/>
      <c r="EN928" s="115"/>
      <c r="EO928" s="222"/>
      <c r="EP928" s="223"/>
      <c r="ET928" s="221"/>
      <c r="EW928" s="50"/>
      <c r="EX928" s="115"/>
      <c r="EY928" s="43"/>
      <c r="EZ928" s="43"/>
      <c r="FA928" s="43"/>
      <c r="FB928" s="115"/>
      <c r="FE928" s="50"/>
      <c r="FF928" s="115"/>
      <c r="FG928" s="222"/>
      <c r="FH928" s="223"/>
      <c r="FL928" s="221"/>
      <c r="FO928" s="50"/>
      <c r="FP928" s="115"/>
      <c r="FQ928" s="43"/>
      <c r="FR928" s="43"/>
      <c r="FS928" s="43"/>
      <c r="FT928" s="115"/>
      <c r="FW928" s="50"/>
      <c r="FX928" s="115"/>
      <c r="FY928" s="222"/>
      <c r="FZ928" s="223"/>
      <c r="GD928" s="221"/>
      <c r="GG928" s="50"/>
      <c r="GH928" s="115"/>
      <c r="GI928" s="43"/>
      <c r="GJ928" s="43"/>
      <c r="GK928" s="43"/>
      <c r="GL928" s="115"/>
      <c r="GO928" s="50"/>
      <c r="GP928" s="115"/>
      <c r="GQ928" s="222"/>
    </row>
    <row r="929">
      <c r="A929" s="218"/>
      <c r="B929" s="219"/>
      <c r="C929" s="15"/>
      <c r="D929" s="15"/>
      <c r="E929" s="15"/>
      <c r="F929" s="71"/>
      <c r="G929" s="15"/>
      <c r="H929" s="15"/>
      <c r="I929" s="28"/>
      <c r="J929" s="71"/>
      <c r="K929" s="35"/>
      <c r="L929" s="35"/>
      <c r="M929" s="35"/>
      <c r="N929" s="71"/>
      <c r="O929" s="15"/>
      <c r="P929" s="15"/>
      <c r="Q929" s="28"/>
      <c r="R929" s="71"/>
      <c r="S929" s="173"/>
      <c r="T929" s="219"/>
      <c r="U929" s="15"/>
      <c r="V929" s="15"/>
      <c r="W929" s="15"/>
      <c r="X929" s="165"/>
      <c r="Y929" s="15"/>
      <c r="Z929" s="15"/>
      <c r="AA929" s="28"/>
      <c r="AB929" s="71"/>
      <c r="AC929" s="35"/>
      <c r="AD929" s="35"/>
      <c r="AE929" s="35"/>
      <c r="AF929" s="71"/>
      <c r="AG929" s="15"/>
      <c r="AH929" s="15"/>
      <c r="AI929" s="15"/>
      <c r="AJ929" s="71"/>
      <c r="AK929" s="173"/>
      <c r="AL929" s="219"/>
      <c r="AM929" s="15"/>
      <c r="AN929" s="15"/>
      <c r="AO929" s="15"/>
      <c r="AP929" s="165"/>
      <c r="AQ929" s="15"/>
      <c r="AR929" s="15"/>
      <c r="AS929" s="28"/>
      <c r="AT929" s="71"/>
      <c r="AU929" s="35"/>
      <c r="AV929" s="35"/>
      <c r="AW929" s="35"/>
      <c r="AX929" s="71"/>
      <c r="AY929" s="15"/>
      <c r="AZ929" s="15"/>
      <c r="BA929" s="28"/>
      <c r="BB929" s="71"/>
      <c r="BC929" s="173"/>
      <c r="BD929" s="220"/>
      <c r="BH929" s="221"/>
      <c r="BK929" s="50"/>
      <c r="BL929" s="115"/>
      <c r="BM929" s="43"/>
      <c r="BN929" s="43"/>
      <c r="BO929" s="43"/>
      <c r="BP929" s="115"/>
      <c r="BS929" s="50"/>
      <c r="BT929" s="115"/>
      <c r="BU929" s="222"/>
      <c r="BV929" s="223"/>
      <c r="BZ929" s="221"/>
      <c r="CC929" s="50"/>
      <c r="CD929" s="115"/>
      <c r="CE929" s="43"/>
      <c r="CF929" s="43"/>
      <c r="CG929" s="43"/>
      <c r="CH929" s="115"/>
      <c r="CK929" s="50"/>
      <c r="CL929" s="115"/>
      <c r="CM929" s="222"/>
      <c r="CN929" s="223"/>
      <c r="CR929" s="221"/>
      <c r="CU929" s="50"/>
      <c r="CV929" s="115"/>
      <c r="CW929" s="43"/>
      <c r="CX929" s="43"/>
      <c r="CY929" s="43"/>
      <c r="CZ929" s="115"/>
      <c r="DC929" s="50"/>
      <c r="DD929" s="115"/>
      <c r="DE929" s="222"/>
      <c r="DF929" s="223"/>
      <c r="DJ929" s="221"/>
      <c r="DM929" s="50"/>
      <c r="DN929" s="115"/>
      <c r="DO929" s="43"/>
      <c r="DP929" s="43"/>
      <c r="DQ929" s="43"/>
      <c r="DR929" s="115"/>
      <c r="DU929" s="50"/>
      <c r="DV929" s="115"/>
      <c r="DW929" s="222"/>
      <c r="DX929" s="223"/>
      <c r="EB929" s="221"/>
      <c r="EE929" s="50"/>
      <c r="EF929" s="115"/>
      <c r="EG929" s="43"/>
      <c r="EH929" s="43"/>
      <c r="EI929" s="43"/>
      <c r="EJ929" s="115"/>
      <c r="EM929" s="50"/>
      <c r="EN929" s="115"/>
      <c r="EO929" s="222"/>
      <c r="EP929" s="223"/>
      <c r="ET929" s="221"/>
      <c r="EW929" s="50"/>
      <c r="EX929" s="115"/>
      <c r="EY929" s="43"/>
      <c r="EZ929" s="43"/>
      <c r="FA929" s="43"/>
      <c r="FB929" s="115"/>
      <c r="FE929" s="50"/>
      <c r="FF929" s="115"/>
      <c r="FG929" s="222"/>
      <c r="FH929" s="223"/>
      <c r="FL929" s="221"/>
      <c r="FO929" s="50"/>
      <c r="FP929" s="115"/>
      <c r="FQ929" s="43"/>
      <c r="FR929" s="43"/>
      <c r="FS929" s="43"/>
      <c r="FT929" s="115"/>
      <c r="FW929" s="50"/>
      <c r="FX929" s="115"/>
      <c r="FY929" s="222"/>
      <c r="FZ929" s="223"/>
      <c r="GD929" s="221"/>
      <c r="GG929" s="50"/>
      <c r="GH929" s="115"/>
      <c r="GI929" s="43"/>
      <c r="GJ929" s="43"/>
      <c r="GK929" s="43"/>
      <c r="GL929" s="115"/>
      <c r="GO929" s="50"/>
      <c r="GP929" s="115"/>
      <c r="GQ929" s="222"/>
    </row>
    <row r="930">
      <c r="A930" s="218"/>
      <c r="B930" s="219"/>
      <c r="C930" s="15"/>
      <c r="D930" s="15"/>
      <c r="E930" s="15"/>
      <c r="F930" s="71"/>
      <c r="G930" s="15"/>
      <c r="H930" s="15"/>
      <c r="I930" s="28"/>
      <c r="J930" s="71"/>
      <c r="K930" s="35"/>
      <c r="L930" s="35"/>
      <c r="M930" s="35"/>
      <c r="N930" s="71"/>
      <c r="O930" s="15"/>
      <c r="P930" s="15"/>
      <c r="Q930" s="28"/>
      <c r="R930" s="71"/>
      <c r="S930" s="173"/>
      <c r="T930" s="219"/>
      <c r="U930" s="15"/>
      <c r="V930" s="15"/>
      <c r="W930" s="15"/>
      <c r="X930" s="165"/>
      <c r="Y930" s="15"/>
      <c r="Z930" s="15"/>
      <c r="AA930" s="28"/>
      <c r="AB930" s="71"/>
      <c r="AC930" s="35"/>
      <c r="AD930" s="35"/>
      <c r="AE930" s="35"/>
      <c r="AF930" s="71"/>
      <c r="AG930" s="15"/>
      <c r="AH930" s="15"/>
      <c r="AI930" s="15"/>
      <c r="AJ930" s="71"/>
      <c r="AK930" s="173"/>
      <c r="AL930" s="219"/>
      <c r="AM930" s="15"/>
      <c r="AN930" s="15"/>
      <c r="AO930" s="15"/>
      <c r="AP930" s="165"/>
      <c r="AQ930" s="15"/>
      <c r="AR930" s="15"/>
      <c r="AS930" s="28"/>
      <c r="AT930" s="71"/>
      <c r="AU930" s="35"/>
      <c r="AV930" s="35"/>
      <c r="AW930" s="35"/>
      <c r="AX930" s="71"/>
      <c r="AY930" s="15"/>
      <c r="AZ930" s="15"/>
      <c r="BA930" s="28"/>
      <c r="BB930" s="71"/>
      <c r="BC930" s="173"/>
      <c r="BD930" s="220"/>
      <c r="BH930" s="221"/>
      <c r="BK930" s="50"/>
      <c r="BL930" s="115"/>
      <c r="BM930" s="43"/>
      <c r="BN930" s="43"/>
      <c r="BO930" s="43"/>
      <c r="BP930" s="115"/>
      <c r="BS930" s="50"/>
      <c r="BT930" s="115"/>
      <c r="BU930" s="222"/>
      <c r="BV930" s="223"/>
      <c r="BZ930" s="221"/>
      <c r="CC930" s="50"/>
      <c r="CD930" s="115"/>
      <c r="CE930" s="43"/>
      <c r="CF930" s="43"/>
      <c r="CG930" s="43"/>
      <c r="CH930" s="115"/>
      <c r="CK930" s="50"/>
      <c r="CL930" s="115"/>
      <c r="CM930" s="222"/>
      <c r="CN930" s="223"/>
      <c r="CR930" s="221"/>
      <c r="CU930" s="50"/>
      <c r="CV930" s="115"/>
      <c r="CW930" s="43"/>
      <c r="CX930" s="43"/>
      <c r="CY930" s="43"/>
      <c r="CZ930" s="115"/>
      <c r="DC930" s="50"/>
      <c r="DD930" s="115"/>
      <c r="DE930" s="222"/>
      <c r="DF930" s="223"/>
      <c r="DJ930" s="221"/>
      <c r="DM930" s="50"/>
      <c r="DN930" s="115"/>
      <c r="DO930" s="43"/>
      <c r="DP930" s="43"/>
      <c r="DQ930" s="43"/>
      <c r="DR930" s="115"/>
      <c r="DU930" s="50"/>
      <c r="DV930" s="115"/>
      <c r="DW930" s="222"/>
      <c r="DX930" s="223"/>
      <c r="EB930" s="221"/>
      <c r="EE930" s="50"/>
      <c r="EF930" s="115"/>
      <c r="EG930" s="43"/>
      <c r="EH930" s="43"/>
      <c r="EI930" s="43"/>
      <c r="EJ930" s="115"/>
      <c r="EM930" s="50"/>
      <c r="EN930" s="115"/>
      <c r="EO930" s="222"/>
      <c r="EP930" s="223"/>
      <c r="ET930" s="221"/>
      <c r="EW930" s="50"/>
      <c r="EX930" s="115"/>
      <c r="EY930" s="43"/>
      <c r="EZ930" s="43"/>
      <c r="FA930" s="43"/>
      <c r="FB930" s="115"/>
      <c r="FE930" s="50"/>
      <c r="FF930" s="115"/>
      <c r="FG930" s="222"/>
      <c r="FH930" s="223"/>
      <c r="FL930" s="221"/>
      <c r="FO930" s="50"/>
      <c r="FP930" s="115"/>
      <c r="FQ930" s="43"/>
      <c r="FR930" s="43"/>
      <c r="FS930" s="43"/>
      <c r="FT930" s="115"/>
      <c r="FW930" s="50"/>
      <c r="FX930" s="115"/>
      <c r="FY930" s="222"/>
      <c r="FZ930" s="223"/>
      <c r="GD930" s="221"/>
      <c r="GG930" s="50"/>
      <c r="GH930" s="115"/>
      <c r="GI930" s="43"/>
      <c r="GJ930" s="43"/>
      <c r="GK930" s="43"/>
      <c r="GL930" s="115"/>
      <c r="GO930" s="50"/>
      <c r="GP930" s="115"/>
      <c r="GQ930" s="222"/>
    </row>
    <row r="931">
      <c r="A931" s="218"/>
      <c r="B931" s="219"/>
      <c r="C931" s="15"/>
      <c r="D931" s="15"/>
      <c r="E931" s="15"/>
      <c r="F931" s="71"/>
      <c r="G931" s="15"/>
      <c r="H931" s="15"/>
      <c r="I931" s="28"/>
      <c r="J931" s="71"/>
      <c r="K931" s="35"/>
      <c r="L931" s="35"/>
      <c r="M931" s="35"/>
      <c r="N931" s="71"/>
      <c r="O931" s="15"/>
      <c r="P931" s="15"/>
      <c r="Q931" s="28"/>
      <c r="R931" s="71"/>
      <c r="S931" s="173"/>
      <c r="T931" s="219"/>
      <c r="U931" s="15"/>
      <c r="V931" s="15"/>
      <c r="W931" s="15"/>
      <c r="X931" s="165"/>
      <c r="Y931" s="15"/>
      <c r="Z931" s="15"/>
      <c r="AA931" s="28"/>
      <c r="AB931" s="71"/>
      <c r="AC931" s="35"/>
      <c r="AD931" s="35"/>
      <c r="AE931" s="35"/>
      <c r="AF931" s="71"/>
      <c r="AG931" s="15"/>
      <c r="AH931" s="15"/>
      <c r="AI931" s="15"/>
      <c r="AJ931" s="71"/>
      <c r="AK931" s="173"/>
      <c r="AL931" s="219"/>
      <c r="AM931" s="15"/>
      <c r="AN931" s="15"/>
      <c r="AO931" s="15"/>
      <c r="AP931" s="165"/>
      <c r="AQ931" s="15"/>
      <c r="AR931" s="15"/>
      <c r="AS931" s="28"/>
      <c r="AT931" s="71"/>
      <c r="AU931" s="35"/>
      <c r="AV931" s="35"/>
      <c r="AW931" s="35"/>
      <c r="AX931" s="71"/>
      <c r="AY931" s="15"/>
      <c r="AZ931" s="15"/>
      <c r="BA931" s="28"/>
      <c r="BB931" s="71"/>
      <c r="BC931" s="173"/>
      <c r="BD931" s="220"/>
      <c r="BH931" s="221"/>
      <c r="BK931" s="50"/>
      <c r="BL931" s="115"/>
      <c r="BM931" s="43"/>
      <c r="BN931" s="43"/>
      <c r="BO931" s="43"/>
      <c r="BP931" s="115"/>
      <c r="BS931" s="50"/>
      <c r="BT931" s="115"/>
      <c r="BU931" s="222"/>
      <c r="BV931" s="223"/>
      <c r="BZ931" s="221"/>
      <c r="CC931" s="50"/>
      <c r="CD931" s="115"/>
      <c r="CE931" s="43"/>
      <c r="CF931" s="43"/>
      <c r="CG931" s="43"/>
      <c r="CH931" s="115"/>
      <c r="CK931" s="50"/>
      <c r="CL931" s="115"/>
      <c r="CM931" s="222"/>
      <c r="CN931" s="223"/>
      <c r="CR931" s="221"/>
      <c r="CU931" s="50"/>
      <c r="CV931" s="115"/>
      <c r="CW931" s="43"/>
      <c r="CX931" s="43"/>
      <c r="CY931" s="43"/>
      <c r="CZ931" s="115"/>
      <c r="DC931" s="50"/>
      <c r="DD931" s="115"/>
      <c r="DE931" s="222"/>
      <c r="DF931" s="223"/>
      <c r="DJ931" s="221"/>
      <c r="DM931" s="50"/>
      <c r="DN931" s="115"/>
      <c r="DO931" s="43"/>
      <c r="DP931" s="43"/>
      <c r="DQ931" s="43"/>
      <c r="DR931" s="115"/>
      <c r="DU931" s="50"/>
      <c r="DV931" s="115"/>
      <c r="DW931" s="222"/>
      <c r="DX931" s="223"/>
      <c r="EB931" s="221"/>
      <c r="EE931" s="50"/>
      <c r="EF931" s="115"/>
      <c r="EG931" s="43"/>
      <c r="EH931" s="43"/>
      <c r="EI931" s="43"/>
      <c r="EJ931" s="115"/>
      <c r="EM931" s="50"/>
      <c r="EN931" s="115"/>
      <c r="EO931" s="222"/>
      <c r="EP931" s="223"/>
      <c r="ET931" s="221"/>
      <c r="EW931" s="50"/>
      <c r="EX931" s="115"/>
      <c r="EY931" s="43"/>
      <c r="EZ931" s="43"/>
      <c r="FA931" s="43"/>
      <c r="FB931" s="115"/>
      <c r="FE931" s="50"/>
      <c r="FF931" s="115"/>
      <c r="FG931" s="222"/>
      <c r="FH931" s="223"/>
      <c r="FL931" s="221"/>
      <c r="FO931" s="50"/>
      <c r="FP931" s="115"/>
      <c r="FQ931" s="43"/>
      <c r="FR931" s="43"/>
      <c r="FS931" s="43"/>
      <c r="FT931" s="115"/>
      <c r="FW931" s="50"/>
      <c r="FX931" s="115"/>
      <c r="FY931" s="222"/>
      <c r="FZ931" s="223"/>
      <c r="GD931" s="221"/>
      <c r="GG931" s="50"/>
      <c r="GH931" s="115"/>
      <c r="GI931" s="43"/>
      <c r="GJ931" s="43"/>
      <c r="GK931" s="43"/>
      <c r="GL931" s="115"/>
      <c r="GO931" s="50"/>
      <c r="GP931" s="115"/>
      <c r="GQ931" s="222"/>
    </row>
    <row r="932">
      <c r="A932" s="218"/>
      <c r="B932" s="219"/>
      <c r="C932" s="15"/>
      <c r="D932" s="15"/>
      <c r="E932" s="15"/>
      <c r="F932" s="71"/>
      <c r="G932" s="15"/>
      <c r="H932" s="15"/>
      <c r="I932" s="28"/>
      <c r="J932" s="71"/>
      <c r="K932" s="35"/>
      <c r="L932" s="35"/>
      <c r="M932" s="35"/>
      <c r="N932" s="71"/>
      <c r="O932" s="15"/>
      <c r="P932" s="15"/>
      <c r="Q932" s="28"/>
      <c r="R932" s="71"/>
      <c r="S932" s="173"/>
      <c r="T932" s="219"/>
      <c r="U932" s="15"/>
      <c r="V932" s="15"/>
      <c r="W932" s="15"/>
      <c r="X932" s="165"/>
      <c r="Y932" s="15"/>
      <c r="Z932" s="15"/>
      <c r="AA932" s="28"/>
      <c r="AB932" s="71"/>
      <c r="AC932" s="35"/>
      <c r="AD932" s="35"/>
      <c r="AE932" s="35"/>
      <c r="AF932" s="71"/>
      <c r="AG932" s="15"/>
      <c r="AH932" s="15"/>
      <c r="AI932" s="15"/>
      <c r="AJ932" s="71"/>
      <c r="AK932" s="173"/>
      <c r="AL932" s="219"/>
      <c r="AM932" s="15"/>
      <c r="AN932" s="15"/>
      <c r="AO932" s="15"/>
      <c r="AP932" s="165"/>
      <c r="AQ932" s="15"/>
      <c r="AR932" s="15"/>
      <c r="AS932" s="28"/>
      <c r="AT932" s="71"/>
      <c r="AU932" s="35"/>
      <c r="AV932" s="35"/>
      <c r="AW932" s="35"/>
      <c r="AX932" s="71"/>
      <c r="AY932" s="15"/>
      <c r="AZ932" s="15"/>
      <c r="BA932" s="28"/>
      <c r="BB932" s="71"/>
      <c r="BC932" s="173"/>
      <c r="BD932" s="220"/>
      <c r="BH932" s="221"/>
      <c r="BK932" s="50"/>
      <c r="BL932" s="115"/>
      <c r="BM932" s="43"/>
      <c r="BN932" s="43"/>
      <c r="BO932" s="43"/>
      <c r="BP932" s="115"/>
      <c r="BS932" s="50"/>
      <c r="BT932" s="115"/>
      <c r="BU932" s="222"/>
      <c r="BV932" s="223"/>
      <c r="BZ932" s="221"/>
      <c r="CC932" s="50"/>
      <c r="CD932" s="115"/>
      <c r="CE932" s="43"/>
      <c r="CF932" s="43"/>
      <c r="CG932" s="43"/>
      <c r="CH932" s="115"/>
      <c r="CK932" s="50"/>
      <c r="CL932" s="115"/>
      <c r="CM932" s="222"/>
      <c r="CN932" s="223"/>
      <c r="CR932" s="221"/>
      <c r="CU932" s="50"/>
      <c r="CV932" s="115"/>
      <c r="CW932" s="43"/>
      <c r="CX932" s="43"/>
      <c r="CY932" s="43"/>
      <c r="CZ932" s="115"/>
      <c r="DC932" s="50"/>
      <c r="DD932" s="115"/>
      <c r="DE932" s="222"/>
      <c r="DF932" s="223"/>
      <c r="DJ932" s="221"/>
      <c r="DM932" s="50"/>
      <c r="DN932" s="115"/>
      <c r="DO932" s="43"/>
      <c r="DP932" s="43"/>
      <c r="DQ932" s="43"/>
      <c r="DR932" s="115"/>
      <c r="DU932" s="50"/>
      <c r="DV932" s="115"/>
      <c r="DW932" s="222"/>
      <c r="DX932" s="223"/>
      <c r="EB932" s="221"/>
      <c r="EE932" s="50"/>
      <c r="EF932" s="115"/>
      <c r="EG932" s="43"/>
      <c r="EH932" s="43"/>
      <c r="EI932" s="43"/>
      <c r="EJ932" s="115"/>
      <c r="EM932" s="50"/>
      <c r="EN932" s="115"/>
      <c r="EO932" s="222"/>
      <c r="EP932" s="223"/>
      <c r="ET932" s="221"/>
      <c r="EW932" s="50"/>
      <c r="EX932" s="115"/>
      <c r="EY932" s="43"/>
      <c r="EZ932" s="43"/>
      <c r="FA932" s="43"/>
      <c r="FB932" s="115"/>
      <c r="FE932" s="50"/>
      <c r="FF932" s="115"/>
      <c r="FG932" s="222"/>
      <c r="FH932" s="223"/>
      <c r="FL932" s="221"/>
      <c r="FO932" s="50"/>
      <c r="FP932" s="115"/>
      <c r="FQ932" s="43"/>
      <c r="FR932" s="43"/>
      <c r="FS932" s="43"/>
      <c r="FT932" s="115"/>
      <c r="FW932" s="50"/>
      <c r="FX932" s="115"/>
      <c r="FY932" s="222"/>
      <c r="FZ932" s="223"/>
      <c r="GD932" s="221"/>
      <c r="GG932" s="50"/>
      <c r="GH932" s="115"/>
      <c r="GI932" s="43"/>
      <c r="GJ932" s="43"/>
      <c r="GK932" s="43"/>
      <c r="GL932" s="115"/>
      <c r="GO932" s="50"/>
      <c r="GP932" s="115"/>
      <c r="GQ932" s="222"/>
    </row>
    <row r="933">
      <c r="A933" s="218"/>
      <c r="B933" s="219"/>
      <c r="C933" s="15"/>
      <c r="D933" s="15"/>
      <c r="E933" s="15"/>
      <c r="F933" s="71"/>
      <c r="G933" s="15"/>
      <c r="H933" s="15"/>
      <c r="I933" s="28"/>
      <c r="J933" s="71"/>
      <c r="K933" s="35"/>
      <c r="L933" s="35"/>
      <c r="M933" s="35"/>
      <c r="N933" s="71"/>
      <c r="O933" s="15"/>
      <c r="P933" s="15"/>
      <c r="Q933" s="28"/>
      <c r="R933" s="71"/>
      <c r="S933" s="173"/>
      <c r="T933" s="219"/>
      <c r="U933" s="15"/>
      <c r="V933" s="15"/>
      <c r="W933" s="15"/>
      <c r="X933" s="165"/>
      <c r="Y933" s="15"/>
      <c r="Z933" s="15"/>
      <c r="AA933" s="28"/>
      <c r="AB933" s="71"/>
      <c r="AC933" s="35"/>
      <c r="AD933" s="35"/>
      <c r="AE933" s="35"/>
      <c r="AF933" s="71"/>
      <c r="AG933" s="15"/>
      <c r="AH933" s="15"/>
      <c r="AI933" s="15"/>
      <c r="AJ933" s="71"/>
      <c r="AK933" s="173"/>
      <c r="AL933" s="219"/>
      <c r="AM933" s="15"/>
      <c r="AN933" s="15"/>
      <c r="AO933" s="15"/>
      <c r="AP933" s="165"/>
      <c r="AQ933" s="15"/>
      <c r="AR933" s="15"/>
      <c r="AS933" s="28"/>
      <c r="AT933" s="71"/>
      <c r="AU933" s="35"/>
      <c r="AV933" s="35"/>
      <c r="AW933" s="35"/>
      <c r="AX933" s="71"/>
      <c r="AY933" s="15"/>
      <c r="AZ933" s="15"/>
      <c r="BA933" s="28"/>
      <c r="BB933" s="71"/>
      <c r="BC933" s="173"/>
      <c r="BD933" s="220"/>
      <c r="BH933" s="221"/>
      <c r="BK933" s="50"/>
      <c r="BL933" s="115"/>
      <c r="BM933" s="43"/>
      <c r="BN933" s="43"/>
      <c r="BO933" s="43"/>
      <c r="BP933" s="115"/>
      <c r="BS933" s="50"/>
      <c r="BT933" s="115"/>
      <c r="BU933" s="222"/>
      <c r="BV933" s="223"/>
      <c r="BZ933" s="221"/>
      <c r="CC933" s="50"/>
      <c r="CD933" s="115"/>
      <c r="CE933" s="43"/>
      <c r="CF933" s="43"/>
      <c r="CG933" s="43"/>
      <c r="CH933" s="115"/>
      <c r="CK933" s="50"/>
      <c r="CL933" s="115"/>
      <c r="CM933" s="222"/>
      <c r="CN933" s="223"/>
      <c r="CR933" s="221"/>
      <c r="CU933" s="50"/>
      <c r="CV933" s="115"/>
      <c r="CW933" s="43"/>
      <c r="CX933" s="43"/>
      <c r="CY933" s="43"/>
      <c r="CZ933" s="115"/>
      <c r="DC933" s="50"/>
      <c r="DD933" s="115"/>
      <c r="DE933" s="222"/>
      <c r="DF933" s="223"/>
      <c r="DJ933" s="221"/>
      <c r="DM933" s="50"/>
      <c r="DN933" s="115"/>
      <c r="DO933" s="43"/>
      <c r="DP933" s="43"/>
      <c r="DQ933" s="43"/>
      <c r="DR933" s="115"/>
      <c r="DU933" s="50"/>
      <c r="DV933" s="115"/>
      <c r="DW933" s="222"/>
      <c r="DX933" s="223"/>
      <c r="EB933" s="221"/>
      <c r="EE933" s="50"/>
      <c r="EF933" s="115"/>
      <c r="EG933" s="43"/>
      <c r="EH933" s="43"/>
      <c r="EI933" s="43"/>
      <c r="EJ933" s="115"/>
      <c r="EM933" s="50"/>
      <c r="EN933" s="115"/>
      <c r="EO933" s="222"/>
      <c r="EP933" s="223"/>
      <c r="ET933" s="221"/>
      <c r="EW933" s="50"/>
      <c r="EX933" s="115"/>
      <c r="EY933" s="43"/>
      <c r="EZ933" s="43"/>
      <c r="FA933" s="43"/>
      <c r="FB933" s="115"/>
      <c r="FE933" s="50"/>
      <c r="FF933" s="115"/>
      <c r="FG933" s="222"/>
      <c r="FH933" s="223"/>
      <c r="FL933" s="221"/>
      <c r="FO933" s="50"/>
      <c r="FP933" s="115"/>
      <c r="FQ933" s="43"/>
      <c r="FR933" s="43"/>
      <c r="FS933" s="43"/>
      <c r="FT933" s="115"/>
      <c r="FW933" s="50"/>
      <c r="FX933" s="115"/>
      <c r="FY933" s="222"/>
      <c r="FZ933" s="223"/>
      <c r="GD933" s="221"/>
      <c r="GG933" s="50"/>
      <c r="GH933" s="115"/>
      <c r="GI933" s="43"/>
      <c r="GJ933" s="43"/>
      <c r="GK933" s="43"/>
      <c r="GL933" s="115"/>
      <c r="GO933" s="50"/>
      <c r="GP933" s="115"/>
      <c r="GQ933" s="222"/>
    </row>
    <row r="934">
      <c r="A934" s="218"/>
      <c r="B934" s="219"/>
      <c r="C934" s="15"/>
      <c r="D934" s="15"/>
      <c r="E934" s="15"/>
      <c r="F934" s="71"/>
      <c r="G934" s="15"/>
      <c r="H934" s="15"/>
      <c r="I934" s="28"/>
      <c r="J934" s="71"/>
      <c r="K934" s="35"/>
      <c r="L934" s="35"/>
      <c r="M934" s="35"/>
      <c r="N934" s="71"/>
      <c r="O934" s="15"/>
      <c r="P934" s="15"/>
      <c r="Q934" s="28"/>
      <c r="R934" s="71"/>
      <c r="S934" s="173"/>
      <c r="T934" s="219"/>
      <c r="U934" s="15"/>
      <c r="V934" s="15"/>
      <c r="W934" s="15"/>
      <c r="X934" s="165"/>
      <c r="Y934" s="15"/>
      <c r="Z934" s="15"/>
      <c r="AA934" s="28"/>
      <c r="AB934" s="71"/>
      <c r="AC934" s="35"/>
      <c r="AD934" s="35"/>
      <c r="AE934" s="35"/>
      <c r="AF934" s="71"/>
      <c r="AG934" s="15"/>
      <c r="AH934" s="15"/>
      <c r="AI934" s="15"/>
      <c r="AJ934" s="71"/>
      <c r="AK934" s="173"/>
      <c r="AL934" s="219"/>
      <c r="AM934" s="15"/>
      <c r="AN934" s="15"/>
      <c r="AO934" s="15"/>
      <c r="AP934" s="165"/>
      <c r="AQ934" s="15"/>
      <c r="AR934" s="15"/>
      <c r="AS934" s="28"/>
      <c r="AT934" s="71"/>
      <c r="AU934" s="35"/>
      <c r="AV934" s="35"/>
      <c r="AW934" s="35"/>
      <c r="AX934" s="71"/>
      <c r="AY934" s="15"/>
      <c r="AZ934" s="15"/>
      <c r="BA934" s="28"/>
      <c r="BB934" s="71"/>
      <c r="BC934" s="173"/>
      <c r="BD934" s="220"/>
      <c r="BH934" s="221"/>
      <c r="BK934" s="50"/>
      <c r="BL934" s="115"/>
      <c r="BM934" s="43"/>
      <c r="BN934" s="43"/>
      <c r="BO934" s="43"/>
      <c r="BP934" s="115"/>
      <c r="BS934" s="50"/>
      <c r="BT934" s="115"/>
      <c r="BU934" s="222"/>
      <c r="BV934" s="223"/>
      <c r="BZ934" s="221"/>
      <c r="CC934" s="50"/>
      <c r="CD934" s="115"/>
      <c r="CE934" s="43"/>
      <c r="CF934" s="43"/>
      <c r="CG934" s="43"/>
      <c r="CH934" s="115"/>
      <c r="CK934" s="50"/>
      <c r="CL934" s="115"/>
      <c r="CM934" s="222"/>
      <c r="CN934" s="223"/>
      <c r="CR934" s="221"/>
      <c r="CU934" s="50"/>
      <c r="CV934" s="115"/>
      <c r="CW934" s="43"/>
      <c r="CX934" s="43"/>
      <c r="CY934" s="43"/>
      <c r="CZ934" s="115"/>
      <c r="DC934" s="50"/>
      <c r="DD934" s="115"/>
      <c r="DE934" s="222"/>
      <c r="DF934" s="223"/>
      <c r="DJ934" s="221"/>
      <c r="DM934" s="50"/>
      <c r="DN934" s="115"/>
      <c r="DO934" s="43"/>
      <c r="DP934" s="43"/>
      <c r="DQ934" s="43"/>
      <c r="DR934" s="115"/>
      <c r="DU934" s="50"/>
      <c r="DV934" s="115"/>
      <c r="DW934" s="222"/>
      <c r="DX934" s="223"/>
      <c r="EB934" s="221"/>
      <c r="EE934" s="50"/>
      <c r="EF934" s="115"/>
      <c r="EG934" s="43"/>
      <c r="EH934" s="43"/>
      <c r="EI934" s="43"/>
      <c r="EJ934" s="115"/>
      <c r="EM934" s="50"/>
      <c r="EN934" s="115"/>
      <c r="EO934" s="222"/>
      <c r="EP934" s="223"/>
      <c r="ET934" s="221"/>
      <c r="EW934" s="50"/>
      <c r="EX934" s="115"/>
      <c r="EY934" s="43"/>
      <c r="EZ934" s="43"/>
      <c r="FA934" s="43"/>
      <c r="FB934" s="115"/>
      <c r="FE934" s="50"/>
      <c r="FF934" s="115"/>
      <c r="FG934" s="222"/>
      <c r="FH934" s="223"/>
      <c r="FL934" s="221"/>
      <c r="FO934" s="50"/>
      <c r="FP934" s="115"/>
      <c r="FQ934" s="43"/>
      <c r="FR934" s="43"/>
      <c r="FS934" s="43"/>
      <c r="FT934" s="115"/>
      <c r="FW934" s="50"/>
      <c r="FX934" s="115"/>
      <c r="FY934" s="222"/>
      <c r="FZ934" s="223"/>
      <c r="GD934" s="221"/>
      <c r="GG934" s="50"/>
      <c r="GH934" s="115"/>
      <c r="GI934" s="43"/>
      <c r="GJ934" s="43"/>
      <c r="GK934" s="43"/>
      <c r="GL934" s="115"/>
      <c r="GO934" s="50"/>
      <c r="GP934" s="115"/>
      <c r="GQ934" s="222"/>
    </row>
    <row r="935">
      <c r="A935" s="218"/>
      <c r="B935" s="219"/>
      <c r="C935" s="15"/>
      <c r="D935" s="15"/>
      <c r="E935" s="15"/>
      <c r="F935" s="71"/>
      <c r="G935" s="15"/>
      <c r="H935" s="15"/>
      <c r="I935" s="28"/>
      <c r="J935" s="71"/>
      <c r="K935" s="35"/>
      <c r="L935" s="35"/>
      <c r="M935" s="35"/>
      <c r="N935" s="71"/>
      <c r="O935" s="15"/>
      <c r="P935" s="15"/>
      <c r="Q935" s="28"/>
      <c r="R935" s="71"/>
      <c r="S935" s="173"/>
      <c r="T935" s="219"/>
      <c r="U935" s="15"/>
      <c r="V935" s="15"/>
      <c r="W935" s="15"/>
      <c r="X935" s="165"/>
      <c r="Y935" s="15"/>
      <c r="Z935" s="15"/>
      <c r="AA935" s="28"/>
      <c r="AB935" s="71"/>
      <c r="AC935" s="35"/>
      <c r="AD935" s="35"/>
      <c r="AE935" s="35"/>
      <c r="AF935" s="71"/>
      <c r="AG935" s="15"/>
      <c r="AH935" s="15"/>
      <c r="AI935" s="15"/>
      <c r="AJ935" s="71"/>
      <c r="AK935" s="173"/>
      <c r="AL935" s="219"/>
      <c r="AM935" s="15"/>
      <c r="AN935" s="15"/>
      <c r="AO935" s="15"/>
      <c r="AP935" s="165"/>
      <c r="AQ935" s="15"/>
      <c r="AR935" s="15"/>
      <c r="AS935" s="28"/>
      <c r="AT935" s="71"/>
      <c r="AU935" s="35"/>
      <c r="AV935" s="35"/>
      <c r="AW935" s="35"/>
      <c r="AX935" s="71"/>
      <c r="AY935" s="15"/>
      <c r="AZ935" s="15"/>
      <c r="BA935" s="28"/>
      <c r="BB935" s="71"/>
      <c r="BC935" s="173"/>
      <c r="BD935" s="220"/>
      <c r="BH935" s="221"/>
      <c r="BK935" s="50"/>
      <c r="BL935" s="115"/>
      <c r="BM935" s="43"/>
      <c r="BN935" s="43"/>
      <c r="BO935" s="43"/>
      <c r="BP935" s="115"/>
      <c r="BS935" s="50"/>
      <c r="BT935" s="115"/>
      <c r="BU935" s="222"/>
      <c r="BV935" s="223"/>
      <c r="BZ935" s="221"/>
      <c r="CC935" s="50"/>
      <c r="CD935" s="115"/>
      <c r="CE935" s="43"/>
      <c r="CF935" s="43"/>
      <c r="CG935" s="43"/>
      <c r="CH935" s="115"/>
      <c r="CK935" s="50"/>
      <c r="CL935" s="115"/>
      <c r="CM935" s="222"/>
      <c r="CN935" s="223"/>
      <c r="CR935" s="221"/>
      <c r="CU935" s="50"/>
      <c r="CV935" s="115"/>
      <c r="CW935" s="43"/>
      <c r="CX935" s="43"/>
      <c r="CY935" s="43"/>
      <c r="CZ935" s="115"/>
      <c r="DC935" s="50"/>
      <c r="DD935" s="115"/>
      <c r="DE935" s="222"/>
      <c r="DF935" s="223"/>
      <c r="DJ935" s="221"/>
      <c r="DM935" s="50"/>
      <c r="DN935" s="115"/>
      <c r="DO935" s="43"/>
      <c r="DP935" s="43"/>
      <c r="DQ935" s="43"/>
      <c r="DR935" s="115"/>
      <c r="DU935" s="50"/>
      <c r="DV935" s="115"/>
      <c r="DW935" s="222"/>
      <c r="DX935" s="223"/>
      <c r="EB935" s="221"/>
      <c r="EE935" s="50"/>
      <c r="EF935" s="115"/>
      <c r="EG935" s="43"/>
      <c r="EH935" s="43"/>
      <c r="EI935" s="43"/>
      <c r="EJ935" s="115"/>
      <c r="EM935" s="50"/>
      <c r="EN935" s="115"/>
      <c r="EO935" s="222"/>
      <c r="EP935" s="223"/>
      <c r="ET935" s="221"/>
      <c r="EW935" s="50"/>
      <c r="EX935" s="115"/>
      <c r="EY935" s="43"/>
      <c r="EZ935" s="43"/>
      <c r="FA935" s="43"/>
      <c r="FB935" s="115"/>
      <c r="FE935" s="50"/>
      <c r="FF935" s="115"/>
      <c r="FG935" s="222"/>
      <c r="FH935" s="223"/>
      <c r="FL935" s="221"/>
      <c r="FO935" s="50"/>
      <c r="FP935" s="115"/>
      <c r="FQ935" s="43"/>
      <c r="FR935" s="43"/>
      <c r="FS935" s="43"/>
      <c r="FT935" s="115"/>
      <c r="FW935" s="50"/>
      <c r="FX935" s="115"/>
      <c r="FY935" s="222"/>
      <c r="FZ935" s="223"/>
      <c r="GD935" s="221"/>
      <c r="GG935" s="50"/>
      <c r="GH935" s="115"/>
      <c r="GI935" s="43"/>
      <c r="GJ935" s="43"/>
      <c r="GK935" s="43"/>
      <c r="GL935" s="115"/>
      <c r="GO935" s="50"/>
      <c r="GP935" s="115"/>
      <c r="GQ935" s="222"/>
    </row>
    <row r="936">
      <c r="A936" s="218"/>
      <c r="B936" s="219"/>
      <c r="C936" s="15"/>
      <c r="D936" s="15"/>
      <c r="E936" s="15"/>
      <c r="F936" s="71"/>
      <c r="G936" s="15"/>
      <c r="H936" s="15"/>
      <c r="I936" s="28"/>
      <c r="J936" s="71"/>
      <c r="K936" s="35"/>
      <c r="L936" s="35"/>
      <c r="M936" s="35"/>
      <c r="N936" s="71"/>
      <c r="O936" s="15"/>
      <c r="P936" s="15"/>
      <c r="Q936" s="28"/>
      <c r="R936" s="71"/>
      <c r="S936" s="173"/>
      <c r="T936" s="219"/>
      <c r="U936" s="15"/>
      <c r="V936" s="15"/>
      <c r="W936" s="15"/>
      <c r="X936" s="165"/>
      <c r="Y936" s="15"/>
      <c r="Z936" s="15"/>
      <c r="AA936" s="28"/>
      <c r="AB936" s="71"/>
      <c r="AC936" s="35"/>
      <c r="AD936" s="35"/>
      <c r="AE936" s="35"/>
      <c r="AF936" s="71"/>
      <c r="AG936" s="15"/>
      <c r="AH936" s="15"/>
      <c r="AI936" s="15"/>
      <c r="AJ936" s="71"/>
      <c r="AK936" s="173"/>
      <c r="AL936" s="219"/>
      <c r="AM936" s="15"/>
      <c r="AN936" s="15"/>
      <c r="AO936" s="15"/>
      <c r="AP936" s="165"/>
      <c r="AQ936" s="15"/>
      <c r="AR936" s="15"/>
      <c r="AS936" s="28"/>
      <c r="AT936" s="71"/>
      <c r="AU936" s="35"/>
      <c r="AV936" s="35"/>
      <c r="AW936" s="35"/>
      <c r="AX936" s="71"/>
      <c r="AY936" s="15"/>
      <c r="AZ936" s="15"/>
      <c r="BA936" s="28"/>
      <c r="BB936" s="71"/>
      <c r="BC936" s="173"/>
      <c r="BD936" s="220"/>
      <c r="BH936" s="221"/>
      <c r="BK936" s="50"/>
      <c r="BL936" s="115"/>
      <c r="BM936" s="43"/>
      <c r="BN936" s="43"/>
      <c r="BO936" s="43"/>
      <c r="BP936" s="115"/>
      <c r="BS936" s="50"/>
      <c r="BT936" s="115"/>
      <c r="BU936" s="222"/>
      <c r="BV936" s="223"/>
      <c r="BZ936" s="221"/>
      <c r="CC936" s="50"/>
      <c r="CD936" s="115"/>
      <c r="CE936" s="43"/>
      <c r="CF936" s="43"/>
      <c r="CG936" s="43"/>
      <c r="CH936" s="115"/>
      <c r="CK936" s="50"/>
      <c r="CL936" s="115"/>
      <c r="CM936" s="222"/>
      <c r="CN936" s="223"/>
      <c r="CR936" s="221"/>
      <c r="CU936" s="50"/>
      <c r="CV936" s="115"/>
      <c r="CW936" s="43"/>
      <c r="CX936" s="43"/>
      <c r="CY936" s="43"/>
      <c r="CZ936" s="115"/>
      <c r="DC936" s="50"/>
      <c r="DD936" s="115"/>
      <c r="DE936" s="222"/>
      <c r="DF936" s="223"/>
      <c r="DJ936" s="221"/>
      <c r="DM936" s="50"/>
      <c r="DN936" s="115"/>
      <c r="DO936" s="43"/>
      <c r="DP936" s="43"/>
      <c r="DQ936" s="43"/>
      <c r="DR936" s="115"/>
      <c r="DU936" s="50"/>
      <c r="DV936" s="115"/>
      <c r="DW936" s="222"/>
      <c r="DX936" s="223"/>
      <c r="EB936" s="221"/>
      <c r="EE936" s="50"/>
      <c r="EF936" s="115"/>
      <c r="EG936" s="43"/>
      <c r="EH936" s="43"/>
      <c r="EI936" s="43"/>
      <c r="EJ936" s="115"/>
      <c r="EM936" s="50"/>
      <c r="EN936" s="115"/>
      <c r="EO936" s="222"/>
      <c r="EP936" s="223"/>
      <c r="ET936" s="221"/>
      <c r="EW936" s="50"/>
      <c r="EX936" s="115"/>
      <c r="EY936" s="43"/>
      <c r="EZ936" s="43"/>
      <c r="FA936" s="43"/>
      <c r="FB936" s="115"/>
      <c r="FE936" s="50"/>
      <c r="FF936" s="115"/>
      <c r="FG936" s="222"/>
      <c r="FH936" s="223"/>
      <c r="FL936" s="221"/>
      <c r="FO936" s="50"/>
      <c r="FP936" s="115"/>
      <c r="FQ936" s="43"/>
      <c r="FR936" s="43"/>
      <c r="FS936" s="43"/>
      <c r="FT936" s="115"/>
      <c r="FW936" s="50"/>
      <c r="FX936" s="115"/>
      <c r="FY936" s="222"/>
      <c r="FZ936" s="223"/>
      <c r="GD936" s="221"/>
      <c r="GG936" s="50"/>
      <c r="GH936" s="115"/>
      <c r="GI936" s="43"/>
      <c r="GJ936" s="43"/>
      <c r="GK936" s="43"/>
      <c r="GL936" s="115"/>
      <c r="GO936" s="50"/>
      <c r="GP936" s="115"/>
      <c r="GQ936" s="222"/>
    </row>
    <row r="937">
      <c r="A937" s="218"/>
      <c r="B937" s="219"/>
      <c r="C937" s="15"/>
      <c r="D937" s="15"/>
      <c r="E937" s="15"/>
      <c r="F937" s="71"/>
      <c r="G937" s="15"/>
      <c r="H937" s="15"/>
      <c r="I937" s="28"/>
      <c r="J937" s="71"/>
      <c r="K937" s="35"/>
      <c r="L937" s="35"/>
      <c r="M937" s="35"/>
      <c r="N937" s="71"/>
      <c r="O937" s="15"/>
      <c r="P937" s="15"/>
      <c r="Q937" s="28"/>
      <c r="R937" s="71"/>
      <c r="S937" s="173"/>
      <c r="T937" s="219"/>
      <c r="U937" s="15"/>
      <c r="V937" s="15"/>
      <c r="W937" s="15"/>
      <c r="X937" s="165"/>
      <c r="Y937" s="15"/>
      <c r="Z937" s="15"/>
      <c r="AA937" s="28"/>
      <c r="AB937" s="71"/>
      <c r="AC937" s="35"/>
      <c r="AD937" s="35"/>
      <c r="AE937" s="35"/>
      <c r="AF937" s="71"/>
      <c r="AG937" s="15"/>
      <c r="AH937" s="15"/>
      <c r="AI937" s="15"/>
      <c r="AJ937" s="71"/>
      <c r="AK937" s="173"/>
      <c r="AL937" s="219"/>
      <c r="AM937" s="15"/>
      <c r="AN937" s="15"/>
      <c r="AO937" s="15"/>
      <c r="AP937" s="165"/>
      <c r="AQ937" s="15"/>
      <c r="AR937" s="15"/>
      <c r="AS937" s="28"/>
      <c r="AT937" s="71"/>
      <c r="AU937" s="35"/>
      <c r="AV937" s="35"/>
      <c r="AW937" s="35"/>
      <c r="AX937" s="71"/>
      <c r="AY937" s="15"/>
      <c r="AZ937" s="15"/>
      <c r="BA937" s="28"/>
      <c r="BB937" s="71"/>
      <c r="BC937" s="173"/>
      <c r="BD937" s="220"/>
      <c r="BH937" s="221"/>
      <c r="BK937" s="50"/>
      <c r="BL937" s="115"/>
      <c r="BM937" s="43"/>
      <c r="BN937" s="43"/>
      <c r="BO937" s="43"/>
      <c r="BP937" s="115"/>
      <c r="BS937" s="50"/>
      <c r="BT937" s="115"/>
      <c r="BU937" s="222"/>
      <c r="BV937" s="223"/>
      <c r="BZ937" s="221"/>
      <c r="CC937" s="50"/>
      <c r="CD937" s="115"/>
      <c r="CE937" s="43"/>
      <c r="CF937" s="43"/>
      <c r="CG937" s="43"/>
      <c r="CH937" s="115"/>
      <c r="CK937" s="50"/>
      <c r="CL937" s="115"/>
      <c r="CM937" s="222"/>
      <c r="CN937" s="223"/>
      <c r="CR937" s="221"/>
      <c r="CU937" s="50"/>
      <c r="CV937" s="115"/>
      <c r="CW937" s="43"/>
      <c r="CX937" s="43"/>
      <c r="CY937" s="43"/>
      <c r="CZ937" s="115"/>
      <c r="DC937" s="50"/>
      <c r="DD937" s="115"/>
      <c r="DE937" s="222"/>
      <c r="DF937" s="223"/>
      <c r="DJ937" s="221"/>
      <c r="DM937" s="50"/>
      <c r="DN937" s="115"/>
      <c r="DO937" s="43"/>
      <c r="DP937" s="43"/>
      <c r="DQ937" s="43"/>
      <c r="DR937" s="115"/>
      <c r="DU937" s="50"/>
      <c r="DV937" s="115"/>
      <c r="DW937" s="222"/>
      <c r="DX937" s="223"/>
      <c r="EB937" s="221"/>
      <c r="EE937" s="50"/>
      <c r="EF937" s="115"/>
      <c r="EG937" s="43"/>
      <c r="EH937" s="43"/>
      <c r="EI937" s="43"/>
      <c r="EJ937" s="115"/>
      <c r="EM937" s="50"/>
      <c r="EN937" s="115"/>
      <c r="EO937" s="222"/>
      <c r="EP937" s="223"/>
      <c r="ET937" s="221"/>
      <c r="EW937" s="50"/>
      <c r="EX937" s="115"/>
      <c r="EY937" s="43"/>
      <c r="EZ937" s="43"/>
      <c r="FA937" s="43"/>
      <c r="FB937" s="115"/>
      <c r="FE937" s="50"/>
      <c r="FF937" s="115"/>
      <c r="FG937" s="222"/>
      <c r="FH937" s="223"/>
      <c r="FL937" s="221"/>
      <c r="FO937" s="50"/>
      <c r="FP937" s="115"/>
      <c r="FQ937" s="43"/>
      <c r="FR937" s="43"/>
      <c r="FS937" s="43"/>
      <c r="FT937" s="115"/>
      <c r="FW937" s="50"/>
      <c r="FX937" s="115"/>
      <c r="FY937" s="222"/>
      <c r="FZ937" s="223"/>
      <c r="GD937" s="221"/>
      <c r="GG937" s="50"/>
      <c r="GH937" s="115"/>
      <c r="GI937" s="43"/>
      <c r="GJ937" s="43"/>
      <c r="GK937" s="43"/>
      <c r="GL937" s="115"/>
      <c r="GO937" s="50"/>
      <c r="GP937" s="115"/>
      <c r="GQ937" s="222"/>
    </row>
    <row r="938">
      <c r="A938" s="218"/>
      <c r="B938" s="219"/>
      <c r="C938" s="15"/>
      <c r="D938" s="15"/>
      <c r="E938" s="15"/>
      <c r="F938" s="71"/>
      <c r="G938" s="15"/>
      <c r="H938" s="15"/>
      <c r="I938" s="28"/>
      <c r="J938" s="71"/>
      <c r="K938" s="35"/>
      <c r="L938" s="35"/>
      <c r="M938" s="35"/>
      <c r="N938" s="71"/>
      <c r="O938" s="15"/>
      <c r="P938" s="15"/>
      <c r="Q938" s="28"/>
      <c r="R938" s="71"/>
      <c r="S938" s="173"/>
      <c r="T938" s="219"/>
      <c r="U938" s="15"/>
      <c r="V938" s="15"/>
      <c r="W938" s="15"/>
      <c r="X938" s="165"/>
      <c r="Y938" s="15"/>
      <c r="Z938" s="15"/>
      <c r="AA938" s="28"/>
      <c r="AB938" s="71"/>
      <c r="AC938" s="35"/>
      <c r="AD938" s="35"/>
      <c r="AE938" s="35"/>
      <c r="AF938" s="71"/>
      <c r="AG938" s="15"/>
      <c r="AH938" s="15"/>
      <c r="AI938" s="15"/>
      <c r="AJ938" s="71"/>
      <c r="AK938" s="173"/>
      <c r="AL938" s="219"/>
      <c r="AM938" s="15"/>
      <c r="AN938" s="15"/>
      <c r="AO938" s="15"/>
      <c r="AP938" s="165"/>
      <c r="AQ938" s="15"/>
      <c r="AR938" s="15"/>
      <c r="AS938" s="28"/>
      <c r="AT938" s="71"/>
      <c r="AU938" s="35"/>
      <c r="AV938" s="35"/>
      <c r="AW938" s="35"/>
      <c r="AX938" s="71"/>
      <c r="AY938" s="15"/>
      <c r="AZ938" s="15"/>
      <c r="BA938" s="28"/>
      <c r="BB938" s="71"/>
      <c r="BC938" s="173"/>
      <c r="BD938" s="220"/>
      <c r="BH938" s="221"/>
      <c r="BK938" s="50"/>
      <c r="BL938" s="115"/>
      <c r="BM938" s="43"/>
      <c r="BN938" s="43"/>
      <c r="BO938" s="43"/>
      <c r="BP938" s="115"/>
      <c r="BS938" s="50"/>
      <c r="BT938" s="115"/>
      <c r="BU938" s="222"/>
      <c r="BV938" s="223"/>
      <c r="BZ938" s="221"/>
      <c r="CC938" s="50"/>
      <c r="CD938" s="115"/>
      <c r="CE938" s="43"/>
      <c r="CF938" s="43"/>
      <c r="CG938" s="43"/>
      <c r="CH938" s="115"/>
      <c r="CK938" s="50"/>
      <c r="CL938" s="115"/>
      <c r="CM938" s="222"/>
      <c r="CN938" s="223"/>
      <c r="CR938" s="221"/>
      <c r="CU938" s="50"/>
      <c r="CV938" s="115"/>
      <c r="CW938" s="43"/>
      <c r="CX938" s="43"/>
      <c r="CY938" s="43"/>
      <c r="CZ938" s="115"/>
      <c r="DC938" s="50"/>
      <c r="DD938" s="115"/>
      <c r="DE938" s="222"/>
      <c r="DF938" s="223"/>
      <c r="DJ938" s="221"/>
      <c r="DM938" s="50"/>
      <c r="DN938" s="115"/>
      <c r="DO938" s="43"/>
      <c r="DP938" s="43"/>
      <c r="DQ938" s="43"/>
      <c r="DR938" s="115"/>
      <c r="DU938" s="50"/>
      <c r="DV938" s="115"/>
      <c r="DW938" s="222"/>
      <c r="DX938" s="223"/>
      <c r="EB938" s="221"/>
      <c r="EE938" s="50"/>
      <c r="EF938" s="115"/>
      <c r="EG938" s="43"/>
      <c r="EH938" s="43"/>
      <c r="EI938" s="43"/>
      <c r="EJ938" s="115"/>
      <c r="EM938" s="50"/>
      <c r="EN938" s="115"/>
      <c r="EO938" s="222"/>
      <c r="EP938" s="223"/>
      <c r="ET938" s="221"/>
      <c r="EW938" s="50"/>
      <c r="EX938" s="115"/>
      <c r="EY938" s="43"/>
      <c r="EZ938" s="43"/>
      <c r="FA938" s="43"/>
      <c r="FB938" s="115"/>
      <c r="FE938" s="50"/>
      <c r="FF938" s="115"/>
      <c r="FG938" s="222"/>
      <c r="FH938" s="223"/>
      <c r="FL938" s="221"/>
      <c r="FO938" s="50"/>
      <c r="FP938" s="115"/>
      <c r="FQ938" s="43"/>
      <c r="FR938" s="43"/>
      <c r="FS938" s="43"/>
      <c r="FT938" s="115"/>
      <c r="FW938" s="50"/>
      <c r="FX938" s="115"/>
      <c r="FY938" s="222"/>
      <c r="FZ938" s="223"/>
      <c r="GD938" s="221"/>
      <c r="GG938" s="50"/>
      <c r="GH938" s="115"/>
      <c r="GI938" s="43"/>
      <c r="GJ938" s="43"/>
      <c r="GK938" s="43"/>
      <c r="GL938" s="115"/>
      <c r="GO938" s="50"/>
      <c r="GP938" s="115"/>
      <c r="GQ938" s="222"/>
    </row>
    <row r="939">
      <c r="A939" s="218"/>
      <c r="B939" s="219"/>
      <c r="C939" s="15"/>
      <c r="D939" s="15"/>
      <c r="E939" s="15"/>
      <c r="F939" s="71"/>
      <c r="G939" s="15"/>
      <c r="H939" s="15"/>
      <c r="I939" s="28"/>
      <c r="J939" s="71"/>
      <c r="K939" s="35"/>
      <c r="L939" s="35"/>
      <c r="M939" s="35"/>
      <c r="N939" s="71"/>
      <c r="O939" s="15"/>
      <c r="P939" s="15"/>
      <c r="Q939" s="28"/>
      <c r="R939" s="71"/>
      <c r="S939" s="173"/>
      <c r="T939" s="219"/>
      <c r="U939" s="15"/>
      <c r="V939" s="15"/>
      <c r="W939" s="15"/>
      <c r="X939" s="165"/>
      <c r="Y939" s="15"/>
      <c r="Z939" s="15"/>
      <c r="AA939" s="28"/>
      <c r="AB939" s="71"/>
      <c r="AC939" s="35"/>
      <c r="AD939" s="35"/>
      <c r="AE939" s="35"/>
      <c r="AF939" s="71"/>
      <c r="AG939" s="15"/>
      <c r="AH939" s="15"/>
      <c r="AI939" s="15"/>
      <c r="AJ939" s="71"/>
      <c r="AK939" s="173"/>
      <c r="AL939" s="219"/>
      <c r="AM939" s="15"/>
      <c r="AN939" s="15"/>
      <c r="AO939" s="15"/>
      <c r="AP939" s="165"/>
      <c r="AQ939" s="15"/>
      <c r="AR939" s="15"/>
      <c r="AS939" s="28"/>
      <c r="AT939" s="71"/>
      <c r="AU939" s="35"/>
      <c r="AV939" s="35"/>
      <c r="AW939" s="35"/>
      <c r="AX939" s="71"/>
      <c r="AY939" s="15"/>
      <c r="AZ939" s="15"/>
      <c r="BA939" s="28"/>
      <c r="BB939" s="71"/>
      <c r="BC939" s="173"/>
      <c r="BD939" s="220"/>
      <c r="BH939" s="221"/>
      <c r="BK939" s="50"/>
      <c r="BL939" s="115"/>
      <c r="BM939" s="43"/>
      <c r="BN939" s="43"/>
      <c r="BO939" s="43"/>
      <c r="BP939" s="115"/>
      <c r="BS939" s="50"/>
      <c r="BT939" s="115"/>
      <c r="BU939" s="222"/>
      <c r="BV939" s="223"/>
      <c r="BZ939" s="221"/>
      <c r="CC939" s="50"/>
      <c r="CD939" s="115"/>
      <c r="CE939" s="43"/>
      <c r="CF939" s="43"/>
      <c r="CG939" s="43"/>
      <c r="CH939" s="115"/>
      <c r="CK939" s="50"/>
      <c r="CL939" s="115"/>
      <c r="CM939" s="222"/>
      <c r="CN939" s="223"/>
      <c r="CR939" s="221"/>
      <c r="CU939" s="50"/>
      <c r="CV939" s="115"/>
      <c r="CW939" s="43"/>
      <c r="CX939" s="43"/>
      <c r="CY939" s="43"/>
      <c r="CZ939" s="115"/>
      <c r="DC939" s="50"/>
      <c r="DD939" s="115"/>
      <c r="DE939" s="222"/>
      <c r="DF939" s="223"/>
      <c r="DJ939" s="221"/>
      <c r="DM939" s="50"/>
      <c r="DN939" s="115"/>
      <c r="DO939" s="43"/>
      <c r="DP939" s="43"/>
      <c r="DQ939" s="43"/>
      <c r="DR939" s="115"/>
      <c r="DU939" s="50"/>
      <c r="DV939" s="115"/>
      <c r="DW939" s="222"/>
      <c r="DX939" s="223"/>
      <c r="EB939" s="221"/>
      <c r="EE939" s="50"/>
      <c r="EF939" s="115"/>
      <c r="EG939" s="43"/>
      <c r="EH939" s="43"/>
      <c r="EI939" s="43"/>
      <c r="EJ939" s="115"/>
      <c r="EM939" s="50"/>
      <c r="EN939" s="115"/>
      <c r="EO939" s="222"/>
      <c r="EP939" s="223"/>
      <c r="ET939" s="221"/>
      <c r="EW939" s="50"/>
      <c r="EX939" s="115"/>
      <c r="EY939" s="43"/>
      <c r="EZ939" s="43"/>
      <c r="FA939" s="43"/>
      <c r="FB939" s="115"/>
      <c r="FE939" s="50"/>
      <c r="FF939" s="115"/>
      <c r="FG939" s="222"/>
      <c r="FH939" s="223"/>
      <c r="FL939" s="221"/>
      <c r="FO939" s="50"/>
      <c r="FP939" s="115"/>
      <c r="FQ939" s="43"/>
      <c r="FR939" s="43"/>
      <c r="FS939" s="43"/>
      <c r="FT939" s="115"/>
      <c r="FW939" s="50"/>
      <c r="FX939" s="115"/>
      <c r="FY939" s="222"/>
      <c r="FZ939" s="223"/>
      <c r="GD939" s="221"/>
      <c r="GG939" s="50"/>
      <c r="GH939" s="115"/>
      <c r="GI939" s="43"/>
      <c r="GJ939" s="43"/>
      <c r="GK939" s="43"/>
      <c r="GL939" s="115"/>
      <c r="GO939" s="50"/>
      <c r="GP939" s="115"/>
      <c r="GQ939" s="222"/>
    </row>
    <row r="940">
      <c r="A940" s="218"/>
      <c r="B940" s="219"/>
      <c r="C940" s="15"/>
      <c r="D940" s="15"/>
      <c r="E940" s="15"/>
      <c r="F940" s="71"/>
      <c r="G940" s="15"/>
      <c r="H940" s="15"/>
      <c r="I940" s="28"/>
      <c r="J940" s="71"/>
      <c r="K940" s="35"/>
      <c r="L940" s="35"/>
      <c r="M940" s="35"/>
      <c r="N940" s="71"/>
      <c r="O940" s="15"/>
      <c r="P940" s="15"/>
      <c r="Q940" s="28"/>
      <c r="R940" s="71"/>
      <c r="S940" s="173"/>
      <c r="T940" s="219"/>
      <c r="U940" s="15"/>
      <c r="V940" s="15"/>
      <c r="W940" s="15"/>
      <c r="X940" s="165"/>
      <c r="Y940" s="15"/>
      <c r="Z940" s="15"/>
      <c r="AA940" s="28"/>
      <c r="AB940" s="71"/>
      <c r="AC940" s="35"/>
      <c r="AD940" s="35"/>
      <c r="AE940" s="35"/>
      <c r="AF940" s="71"/>
      <c r="AG940" s="15"/>
      <c r="AH940" s="15"/>
      <c r="AI940" s="15"/>
      <c r="AJ940" s="71"/>
      <c r="AK940" s="173"/>
      <c r="AL940" s="219"/>
      <c r="AM940" s="15"/>
      <c r="AN940" s="15"/>
      <c r="AO940" s="15"/>
      <c r="AP940" s="165"/>
      <c r="AQ940" s="15"/>
      <c r="AR940" s="15"/>
      <c r="AS940" s="28"/>
      <c r="AT940" s="71"/>
      <c r="AU940" s="35"/>
      <c r="AV940" s="35"/>
      <c r="AW940" s="35"/>
      <c r="AX940" s="71"/>
      <c r="AY940" s="15"/>
      <c r="AZ940" s="15"/>
      <c r="BA940" s="28"/>
      <c r="BB940" s="71"/>
      <c r="BC940" s="173"/>
      <c r="BD940" s="220"/>
      <c r="BH940" s="221"/>
      <c r="BK940" s="50"/>
      <c r="BL940" s="115"/>
      <c r="BM940" s="43"/>
      <c r="BN940" s="43"/>
      <c r="BO940" s="43"/>
      <c r="BP940" s="115"/>
      <c r="BS940" s="50"/>
      <c r="BT940" s="115"/>
      <c r="BU940" s="222"/>
      <c r="BV940" s="223"/>
      <c r="BZ940" s="221"/>
      <c r="CC940" s="50"/>
      <c r="CD940" s="115"/>
      <c r="CE940" s="43"/>
      <c r="CF940" s="43"/>
      <c r="CG940" s="43"/>
      <c r="CH940" s="115"/>
      <c r="CK940" s="50"/>
      <c r="CL940" s="115"/>
      <c r="CM940" s="222"/>
      <c r="CN940" s="223"/>
      <c r="CR940" s="221"/>
      <c r="CU940" s="50"/>
      <c r="CV940" s="115"/>
      <c r="CW940" s="43"/>
      <c r="CX940" s="43"/>
      <c r="CY940" s="43"/>
      <c r="CZ940" s="115"/>
      <c r="DC940" s="50"/>
      <c r="DD940" s="115"/>
      <c r="DE940" s="222"/>
      <c r="DF940" s="223"/>
      <c r="DJ940" s="221"/>
      <c r="DM940" s="50"/>
      <c r="DN940" s="115"/>
      <c r="DO940" s="43"/>
      <c r="DP940" s="43"/>
      <c r="DQ940" s="43"/>
      <c r="DR940" s="115"/>
      <c r="DU940" s="50"/>
      <c r="DV940" s="115"/>
      <c r="DW940" s="222"/>
      <c r="DX940" s="223"/>
      <c r="EB940" s="221"/>
      <c r="EE940" s="50"/>
      <c r="EF940" s="115"/>
      <c r="EG940" s="43"/>
      <c r="EH940" s="43"/>
      <c r="EI940" s="43"/>
      <c r="EJ940" s="115"/>
      <c r="EM940" s="50"/>
      <c r="EN940" s="115"/>
      <c r="EO940" s="222"/>
      <c r="EP940" s="223"/>
      <c r="ET940" s="221"/>
      <c r="EW940" s="50"/>
      <c r="EX940" s="115"/>
      <c r="EY940" s="43"/>
      <c r="EZ940" s="43"/>
      <c r="FA940" s="43"/>
      <c r="FB940" s="115"/>
      <c r="FE940" s="50"/>
      <c r="FF940" s="115"/>
      <c r="FG940" s="222"/>
      <c r="FH940" s="223"/>
      <c r="FL940" s="221"/>
      <c r="FO940" s="50"/>
      <c r="FP940" s="115"/>
      <c r="FQ940" s="43"/>
      <c r="FR940" s="43"/>
      <c r="FS940" s="43"/>
      <c r="FT940" s="115"/>
      <c r="FW940" s="50"/>
      <c r="FX940" s="115"/>
      <c r="FY940" s="222"/>
      <c r="FZ940" s="223"/>
      <c r="GD940" s="221"/>
      <c r="GG940" s="50"/>
      <c r="GH940" s="115"/>
      <c r="GI940" s="43"/>
      <c r="GJ940" s="43"/>
      <c r="GK940" s="43"/>
      <c r="GL940" s="115"/>
      <c r="GO940" s="50"/>
      <c r="GP940" s="115"/>
      <c r="GQ940" s="222"/>
    </row>
    <row r="941">
      <c r="A941" s="218"/>
      <c r="B941" s="219"/>
      <c r="C941" s="15"/>
      <c r="D941" s="15"/>
      <c r="E941" s="15"/>
      <c r="F941" s="71"/>
      <c r="G941" s="15"/>
      <c r="H941" s="15"/>
      <c r="I941" s="28"/>
      <c r="J941" s="71"/>
      <c r="K941" s="35"/>
      <c r="L941" s="35"/>
      <c r="M941" s="35"/>
      <c r="N941" s="71"/>
      <c r="O941" s="15"/>
      <c r="P941" s="15"/>
      <c r="Q941" s="28"/>
      <c r="R941" s="71"/>
      <c r="S941" s="173"/>
      <c r="T941" s="219"/>
      <c r="U941" s="15"/>
      <c r="V941" s="15"/>
      <c r="W941" s="15"/>
      <c r="X941" s="165"/>
      <c r="Y941" s="15"/>
      <c r="Z941" s="15"/>
      <c r="AA941" s="28"/>
      <c r="AB941" s="71"/>
      <c r="AC941" s="35"/>
      <c r="AD941" s="35"/>
      <c r="AE941" s="35"/>
      <c r="AF941" s="71"/>
      <c r="AG941" s="15"/>
      <c r="AH941" s="15"/>
      <c r="AI941" s="15"/>
      <c r="AJ941" s="71"/>
      <c r="AK941" s="173"/>
      <c r="AL941" s="219"/>
      <c r="AM941" s="15"/>
      <c r="AN941" s="15"/>
      <c r="AO941" s="15"/>
      <c r="AP941" s="165"/>
      <c r="AQ941" s="15"/>
      <c r="AR941" s="15"/>
      <c r="AS941" s="28"/>
      <c r="AT941" s="71"/>
      <c r="AU941" s="35"/>
      <c r="AV941" s="35"/>
      <c r="AW941" s="35"/>
      <c r="AX941" s="71"/>
      <c r="AY941" s="15"/>
      <c r="AZ941" s="15"/>
      <c r="BA941" s="28"/>
      <c r="BB941" s="71"/>
      <c r="BC941" s="173"/>
      <c r="BD941" s="220"/>
      <c r="BH941" s="221"/>
      <c r="BK941" s="50"/>
      <c r="BL941" s="115"/>
      <c r="BM941" s="43"/>
      <c r="BN941" s="43"/>
      <c r="BO941" s="43"/>
      <c r="BP941" s="115"/>
      <c r="BS941" s="50"/>
      <c r="BT941" s="115"/>
      <c r="BU941" s="222"/>
      <c r="BV941" s="223"/>
      <c r="BZ941" s="221"/>
      <c r="CC941" s="50"/>
      <c r="CD941" s="115"/>
      <c r="CE941" s="43"/>
      <c r="CF941" s="43"/>
      <c r="CG941" s="43"/>
      <c r="CH941" s="115"/>
      <c r="CK941" s="50"/>
      <c r="CL941" s="115"/>
      <c r="CM941" s="222"/>
      <c r="CN941" s="223"/>
      <c r="CR941" s="221"/>
      <c r="CU941" s="50"/>
      <c r="CV941" s="115"/>
      <c r="CW941" s="43"/>
      <c r="CX941" s="43"/>
      <c r="CY941" s="43"/>
      <c r="CZ941" s="115"/>
      <c r="DC941" s="50"/>
      <c r="DD941" s="115"/>
      <c r="DE941" s="222"/>
      <c r="DF941" s="223"/>
      <c r="DJ941" s="221"/>
      <c r="DM941" s="50"/>
      <c r="DN941" s="115"/>
      <c r="DO941" s="43"/>
      <c r="DP941" s="43"/>
      <c r="DQ941" s="43"/>
      <c r="DR941" s="115"/>
      <c r="DU941" s="50"/>
      <c r="DV941" s="115"/>
      <c r="DW941" s="222"/>
      <c r="DX941" s="223"/>
      <c r="EB941" s="221"/>
      <c r="EE941" s="50"/>
      <c r="EF941" s="115"/>
      <c r="EG941" s="43"/>
      <c r="EH941" s="43"/>
      <c r="EI941" s="43"/>
      <c r="EJ941" s="115"/>
      <c r="EM941" s="50"/>
      <c r="EN941" s="115"/>
      <c r="EO941" s="222"/>
      <c r="EP941" s="223"/>
      <c r="ET941" s="221"/>
      <c r="EW941" s="50"/>
      <c r="EX941" s="115"/>
      <c r="EY941" s="43"/>
      <c r="EZ941" s="43"/>
      <c r="FA941" s="43"/>
      <c r="FB941" s="115"/>
      <c r="FE941" s="50"/>
      <c r="FF941" s="115"/>
      <c r="FG941" s="222"/>
      <c r="FH941" s="223"/>
      <c r="FL941" s="221"/>
      <c r="FO941" s="50"/>
      <c r="FP941" s="115"/>
      <c r="FQ941" s="43"/>
      <c r="FR941" s="43"/>
      <c r="FS941" s="43"/>
      <c r="FT941" s="115"/>
      <c r="FW941" s="50"/>
      <c r="FX941" s="115"/>
      <c r="FY941" s="222"/>
      <c r="FZ941" s="223"/>
      <c r="GD941" s="221"/>
      <c r="GG941" s="50"/>
      <c r="GH941" s="115"/>
      <c r="GI941" s="43"/>
      <c r="GJ941" s="43"/>
      <c r="GK941" s="43"/>
      <c r="GL941" s="115"/>
      <c r="GO941" s="50"/>
      <c r="GP941" s="115"/>
      <c r="GQ941" s="222"/>
    </row>
    <row r="942">
      <c r="A942" s="218"/>
      <c r="B942" s="219"/>
      <c r="C942" s="15"/>
      <c r="D942" s="15"/>
      <c r="E942" s="15"/>
      <c r="F942" s="71"/>
      <c r="G942" s="15"/>
      <c r="H942" s="15"/>
      <c r="I942" s="28"/>
      <c r="J942" s="71"/>
      <c r="K942" s="35"/>
      <c r="L942" s="35"/>
      <c r="M942" s="35"/>
      <c r="N942" s="71"/>
      <c r="O942" s="15"/>
      <c r="P942" s="15"/>
      <c r="Q942" s="28"/>
      <c r="R942" s="71"/>
      <c r="S942" s="173"/>
      <c r="T942" s="219"/>
      <c r="U942" s="15"/>
      <c r="V942" s="15"/>
      <c r="W942" s="15"/>
      <c r="X942" s="165"/>
      <c r="Y942" s="15"/>
      <c r="Z942" s="15"/>
      <c r="AA942" s="28"/>
      <c r="AB942" s="71"/>
      <c r="AC942" s="35"/>
      <c r="AD942" s="35"/>
      <c r="AE942" s="35"/>
      <c r="AF942" s="71"/>
      <c r="AG942" s="15"/>
      <c r="AH942" s="15"/>
      <c r="AI942" s="15"/>
      <c r="AJ942" s="71"/>
      <c r="AK942" s="173"/>
      <c r="AL942" s="219"/>
      <c r="AM942" s="15"/>
      <c r="AN942" s="15"/>
      <c r="AO942" s="15"/>
      <c r="AP942" s="165"/>
      <c r="AQ942" s="15"/>
      <c r="AR942" s="15"/>
      <c r="AS942" s="28"/>
      <c r="AT942" s="71"/>
      <c r="AU942" s="35"/>
      <c r="AV942" s="35"/>
      <c r="AW942" s="35"/>
      <c r="AX942" s="71"/>
      <c r="AY942" s="15"/>
      <c r="AZ942" s="15"/>
      <c r="BA942" s="28"/>
      <c r="BB942" s="71"/>
      <c r="BC942" s="173"/>
      <c r="BD942" s="220"/>
      <c r="BH942" s="221"/>
      <c r="BK942" s="50"/>
      <c r="BL942" s="115"/>
      <c r="BM942" s="43"/>
      <c r="BN942" s="43"/>
      <c r="BO942" s="43"/>
      <c r="BP942" s="115"/>
      <c r="BS942" s="50"/>
      <c r="BT942" s="115"/>
      <c r="BU942" s="222"/>
      <c r="BV942" s="223"/>
      <c r="BZ942" s="221"/>
      <c r="CC942" s="50"/>
      <c r="CD942" s="115"/>
      <c r="CE942" s="43"/>
      <c r="CF942" s="43"/>
      <c r="CG942" s="43"/>
      <c r="CH942" s="115"/>
      <c r="CK942" s="50"/>
      <c r="CL942" s="115"/>
      <c r="CM942" s="222"/>
      <c r="CN942" s="223"/>
      <c r="CR942" s="221"/>
      <c r="CU942" s="50"/>
      <c r="CV942" s="115"/>
      <c r="CW942" s="43"/>
      <c r="CX942" s="43"/>
      <c r="CY942" s="43"/>
      <c r="CZ942" s="115"/>
      <c r="DC942" s="50"/>
      <c r="DD942" s="115"/>
      <c r="DE942" s="222"/>
      <c r="DF942" s="223"/>
      <c r="DJ942" s="221"/>
      <c r="DM942" s="50"/>
      <c r="DN942" s="115"/>
      <c r="DO942" s="43"/>
      <c r="DP942" s="43"/>
      <c r="DQ942" s="43"/>
      <c r="DR942" s="115"/>
      <c r="DU942" s="50"/>
      <c r="DV942" s="115"/>
      <c r="DW942" s="222"/>
      <c r="DX942" s="223"/>
      <c r="EB942" s="221"/>
      <c r="EE942" s="50"/>
      <c r="EF942" s="115"/>
      <c r="EG942" s="43"/>
      <c r="EH942" s="43"/>
      <c r="EI942" s="43"/>
      <c r="EJ942" s="115"/>
      <c r="EM942" s="50"/>
      <c r="EN942" s="115"/>
      <c r="EO942" s="222"/>
      <c r="EP942" s="223"/>
      <c r="ET942" s="221"/>
      <c r="EW942" s="50"/>
      <c r="EX942" s="115"/>
      <c r="EY942" s="43"/>
      <c r="EZ942" s="43"/>
      <c r="FA942" s="43"/>
      <c r="FB942" s="115"/>
      <c r="FE942" s="50"/>
      <c r="FF942" s="115"/>
      <c r="FG942" s="222"/>
      <c r="FH942" s="223"/>
      <c r="FL942" s="221"/>
      <c r="FO942" s="50"/>
      <c r="FP942" s="115"/>
      <c r="FQ942" s="43"/>
      <c r="FR942" s="43"/>
      <c r="FS942" s="43"/>
      <c r="FT942" s="115"/>
      <c r="FW942" s="50"/>
      <c r="FX942" s="115"/>
      <c r="FY942" s="222"/>
      <c r="FZ942" s="223"/>
      <c r="GD942" s="221"/>
      <c r="GG942" s="50"/>
      <c r="GH942" s="115"/>
      <c r="GI942" s="43"/>
      <c r="GJ942" s="43"/>
      <c r="GK942" s="43"/>
      <c r="GL942" s="115"/>
      <c r="GO942" s="50"/>
      <c r="GP942" s="115"/>
      <c r="GQ942" s="222"/>
    </row>
    <row r="943">
      <c r="A943" s="218"/>
      <c r="B943" s="219"/>
      <c r="C943" s="15"/>
      <c r="D943" s="15"/>
      <c r="E943" s="15"/>
      <c r="F943" s="71"/>
      <c r="G943" s="15"/>
      <c r="H943" s="15"/>
      <c r="I943" s="28"/>
      <c r="J943" s="71"/>
      <c r="K943" s="35"/>
      <c r="L943" s="35"/>
      <c r="M943" s="35"/>
      <c r="N943" s="71"/>
      <c r="O943" s="15"/>
      <c r="P943" s="15"/>
      <c r="Q943" s="28"/>
      <c r="R943" s="71"/>
      <c r="S943" s="173"/>
      <c r="T943" s="219"/>
      <c r="U943" s="15"/>
      <c r="V943" s="15"/>
      <c r="W943" s="15"/>
      <c r="X943" s="165"/>
      <c r="Y943" s="15"/>
      <c r="Z943" s="15"/>
      <c r="AA943" s="28"/>
      <c r="AB943" s="71"/>
      <c r="AC943" s="35"/>
      <c r="AD943" s="35"/>
      <c r="AE943" s="35"/>
      <c r="AF943" s="71"/>
      <c r="AG943" s="15"/>
      <c r="AH943" s="15"/>
      <c r="AI943" s="15"/>
      <c r="AJ943" s="71"/>
      <c r="AK943" s="173"/>
      <c r="AL943" s="219"/>
      <c r="AM943" s="15"/>
      <c r="AN943" s="15"/>
      <c r="AO943" s="15"/>
      <c r="AP943" s="165"/>
      <c r="AQ943" s="15"/>
      <c r="AR943" s="15"/>
      <c r="AS943" s="28"/>
      <c r="AT943" s="71"/>
      <c r="AU943" s="35"/>
      <c r="AV943" s="35"/>
      <c r="AW943" s="35"/>
      <c r="AX943" s="71"/>
      <c r="AY943" s="15"/>
      <c r="AZ943" s="15"/>
      <c r="BA943" s="28"/>
      <c r="BB943" s="71"/>
      <c r="BC943" s="173"/>
      <c r="BD943" s="220"/>
      <c r="BH943" s="221"/>
      <c r="BK943" s="50"/>
      <c r="BL943" s="115"/>
      <c r="BM943" s="43"/>
      <c r="BN943" s="43"/>
      <c r="BO943" s="43"/>
      <c r="BP943" s="115"/>
      <c r="BS943" s="50"/>
      <c r="BT943" s="115"/>
      <c r="BU943" s="222"/>
      <c r="BV943" s="223"/>
      <c r="BZ943" s="221"/>
      <c r="CC943" s="50"/>
      <c r="CD943" s="115"/>
      <c r="CE943" s="43"/>
      <c r="CF943" s="43"/>
      <c r="CG943" s="43"/>
      <c r="CH943" s="115"/>
      <c r="CK943" s="50"/>
      <c r="CL943" s="115"/>
      <c r="CM943" s="222"/>
      <c r="CN943" s="223"/>
      <c r="CR943" s="221"/>
      <c r="CU943" s="50"/>
      <c r="CV943" s="115"/>
      <c r="CW943" s="43"/>
      <c r="CX943" s="43"/>
      <c r="CY943" s="43"/>
      <c r="CZ943" s="115"/>
      <c r="DC943" s="50"/>
      <c r="DD943" s="115"/>
      <c r="DE943" s="222"/>
      <c r="DF943" s="223"/>
      <c r="DJ943" s="221"/>
      <c r="DM943" s="50"/>
      <c r="DN943" s="115"/>
      <c r="DO943" s="43"/>
      <c r="DP943" s="43"/>
      <c r="DQ943" s="43"/>
      <c r="DR943" s="115"/>
      <c r="DU943" s="50"/>
      <c r="DV943" s="115"/>
      <c r="DW943" s="222"/>
      <c r="DX943" s="223"/>
      <c r="EB943" s="221"/>
      <c r="EE943" s="50"/>
      <c r="EF943" s="115"/>
      <c r="EG943" s="43"/>
      <c r="EH943" s="43"/>
      <c r="EI943" s="43"/>
      <c r="EJ943" s="115"/>
      <c r="EM943" s="50"/>
      <c r="EN943" s="115"/>
      <c r="EO943" s="222"/>
      <c r="EP943" s="223"/>
      <c r="ET943" s="221"/>
      <c r="EW943" s="50"/>
      <c r="EX943" s="115"/>
      <c r="EY943" s="43"/>
      <c r="EZ943" s="43"/>
      <c r="FA943" s="43"/>
      <c r="FB943" s="115"/>
      <c r="FE943" s="50"/>
      <c r="FF943" s="115"/>
      <c r="FG943" s="222"/>
      <c r="FH943" s="223"/>
      <c r="FL943" s="221"/>
      <c r="FO943" s="50"/>
      <c r="FP943" s="115"/>
      <c r="FQ943" s="43"/>
      <c r="FR943" s="43"/>
      <c r="FS943" s="43"/>
      <c r="FT943" s="115"/>
      <c r="FW943" s="50"/>
      <c r="FX943" s="115"/>
      <c r="FY943" s="222"/>
      <c r="FZ943" s="223"/>
      <c r="GD943" s="221"/>
      <c r="GG943" s="50"/>
      <c r="GH943" s="115"/>
      <c r="GI943" s="43"/>
      <c r="GJ943" s="43"/>
      <c r="GK943" s="43"/>
      <c r="GL943" s="115"/>
      <c r="GO943" s="50"/>
      <c r="GP943" s="115"/>
      <c r="GQ943" s="222"/>
    </row>
    <row r="944">
      <c r="A944" s="218"/>
      <c r="B944" s="219"/>
      <c r="C944" s="15"/>
      <c r="D944" s="15"/>
      <c r="E944" s="15"/>
      <c r="F944" s="71"/>
      <c r="G944" s="15"/>
      <c r="H944" s="15"/>
      <c r="I944" s="28"/>
      <c r="J944" s="71"/>
      <c r="K944" s="35"/>
      <c r="L944" s="35"/>
      <c r="M944" s="35"/>
      <c r="N944" s="71"/>
      <c r="O944" s="15"/>
      <c r="P944" s="15"/>
      <c r="Q944" s="28"/>
      <c r="R944" s="71"/>
      <c r="S944" s="173"/>
      <c r="T944" s="219"/>
      <c r="U944" s="15"/>
      <c r="V944" s="15"/>
      <c r="W944" s="15"/>
      <c r="X944" s="165"/>
      <c r="Y944" s="15"/>
      <c r="Z944" s="15"/>
      <c r="AA944" s="28"/>
      <c r="AB944" s="71"/>
      <c r="AC944" s="35"/>
      <c r="AD944" s="35"/>
      <c r="AE944" s="35"/>
      <c r="AF944" s="71"/>
      <c r="AG944" s="15"/>
      <c r="AH944" s="15"/>
      <c r="AI944" s="15"/>
      <c r="AJ944" s="71"/>
      <c r="AK944" s="173"/>
      <c r="AL944" s="219"/>
      <c r="AM944" s="15"/>
      <c r="AN944" s="15"/>
      <c r="AO944" s="15"/>
      <c r="AP944" s="165"/>
      <c r="AQ944" s="15"/>
      <c r="AR944" s="15"/>
      <c r="AS944" s="28"/>
      <c r="AT944" s="71"/>
      <c r="AU944" s="35"/>
      <c r="AV944" s="35"/>
      <c r="AW944" s="35"/>
      <c r="AX944" s="71"/>
      <c r="AY944" s="15"/>
      <c r="AZ944" s="15"/>
      <c r="BA944" s="28"/>
      <c r="BB944" s="71"/>
      <c r="BC944" s="173"/>
      <c r="BD944" s="220"/>
      <c r="BH944" s="221"/>
      <c r="BK944" s="50"/>
      <c r="BL944" s="115"/>
      <c r="BM944" s="43"/>
      <c r="BN944" s="43"/>
      <c r="BO944" s="43"/>
      <c r="BP944" s="115"/>
      <c r="BS944" s="50"/>
      <c r="BT944" s="115"/>
      <c r="BU944" s="222"/>
      <c r="BV944" s="223"/>
      <c r="BZ944" s="221"/>
      <c r="CC944" s="50"/>
      <c r="CD944" s="115"/>
      <c r="CE944" s="43"/>
      <c r="CF944" s="43"/>
      <c r="CG944" s="43"/>
      <c r="CH944" s="115"/>
      <c r="CK944" s="50"/>
      <c r="CL944" s="115"/>
      <c r="CM944" s="222"/>
      <c r="CN944" s="223"/>
      <c r="CR944" s="221"/>
      <c r="CU944" s="50"/>
      <c r="CV944" s="115"/>
      <c r="CW944" s="43"/>
      <c r="CX944" s="43"/>
      <c r="CY944" s="43"/>
      <c r="CZ944" s="115"/>
      <c r="DC944" s="50"/>
      <c r="DD944" s="115"/>
      <c r="DE944" s="222"/>
      <c r="DF944" s="223"/>
      <c r="DJ944" s="221"/>
      <c r="DM944" s="50"/>
      <c r="DN944" s="115"/>
      <c r="DO944" s="43"/>
      <c r="DP944" s="43"/>
      <c r="DQ944" s="43"/>
      <c r="DR944" s="115"/>
      <c r="DU944" s="50"/>
      <c r="DV944" s="115"/>
      <c r="DW944" s="222"/>
      <c r="DX944" s="223"/>
      <c r="EB944" s="221"/>
      <c r="EE944" s="50"/>
      <c r="EF944" s="115"/>
      <c r="EG944" s="43"/>
      <c r="EH944" s="43"/>
      <c r="EI944" s="43"/>
      <c r="EJ944" s="115"/>
      <c r="EM944" s="50"/>
      <c r="EN944" s="115"/>
      <c r="EO944" s="222"/>
      <c r="EP944" s="223"/>
      <c r="ET944" s="221"/>
      <c r="EW944" s="50"/>
      <c r="EX944" s="115"/>
      <c r="EY944" s="43"/>
      <c r="EZ944" s="43"/>
      <c r="FA944" s="43"/>
      <c r="FB944" s="115"/>
      <c r="FE944" s="50"/>
      <c r="FF944" s="115"/>
      <c r="FG944" s="222"/>
      <c r="FH944" s="223"/>
      <c r="FL944" s="221"/>
      <c r="FO944" s="50"/>
      <c r="FP944" s="115"/>
      <c r="FQ944" s="43"/>
      <c r="FR944" s="43"/>
      <c r="FS944" s="43"/>
      <c r="FT944" s="115"/>
      <c r="FW944" s="50"/>
      <c r="FX944" s="115"/>
      <c r="FY944" s="222"/>
      <c r="FZ944" s="223"/>
      <c r="GD944" s="221"/>
      <c r="GG944" s="50"/>
      <c r="GH944" s="115"/>
      <c r="GI944" s="43"/>
      <c r="GJ944" s="43"/>
      <c r="GK944" s="43"/>
      <c r="GL944" s="115"/>
      <c r="GO944" s="50"/>
      <c r="GP944" s="115"/>
      <c r="GQ944" s="222"/>
    </row>
    <row r="945">
      <c r="A945" s="218"/>
      <c r="B945" s="219"/>
      <c r="C945" s="15"/>
      <c r="D945" s="15"/>
      <c r="E945" s="15"/>
      <c r="F945" s="71"/>
      <c r="G945" s="15"/>
      <c r="H945" s="15"/>
      <c r="I945" s="28"/>
      <c r="J945" s="71"/>
      <c r="K945" s="35"/>
      <c r="L945" s="35"/>
      <c r="M945" s="35"/>
      <c r="N945" s="71"/>
      <c r="O945" s="15"/>
      <c r="P945" s="15"/>
      <c r="Q945" s="28"/>
      <c r="R945" s="71"/>
      <c r="S945" s="173"/>
      <c r="T945" s="219"/>
      <c r="U945" s="15"/>
      <c r="V945" s="15"/>
      <c r="W945" s="15"/>
      <c r="X945" s="165"/>
      <c r="Y945" s="15"/>
      <c r="Z945" s="15"/>
      <c r="AA945" s="28"/>
      <c r="AB945" s="71"/>
      <c r="AC945" s="35"/>
      <c r="AD945" s="35"/>
      <c r="AE945" s="35"/>
      <c r="AF945" s="71"/>
      <c r="AG945" s="15"/>
      <c r="AH945" s="15"/>
      <c r="AI945" s="15"/>
      <c r="AJ945" s="71"/>
      <c r="AK945" s="173"/>
      <c r="AL945" s="219"/>
      <c r="AM945" s="15"/>
      <c r="AN945" s="15"/>
      <c r="AO945" s="15"/>
      <c r="AP945" s="165"/>
      <c r="AQ945" s="15"/>
      <c r="AR945" s="15"/>
      <c r="AS945" s="28"/>
      <c r="AT945" s="71"/>
      <c r="AU945" s="35"/>
      <c r="AV945" s="35"/>
      <c r="AW945" s="35"/>
      <c r="AX945" s="71"/>
      <c r="AY945" s="15"/>
      <c r="AZ945" s="15"/>
      <c r="BA945" s="28"/>
      <c r="BB945" s="71"/>
      <c r="BC945" s="173"/>
      <c r="BD945" s="220"/>
      <c r="BH945" s="221"/>
      <c r="BK945" s="50"/>
      <c r="BL945" s="115"/>
      <c r="BM945" s="43"/>
      <c r="BN945" s="43"/>
      <c r="BO945" s="43"/>
      <c r="BP945" s="115"/>
      <c r="BS945" s="50"/>
      <c r="BT945" s="115"/>
      <c r="BU945" s="222"/>
      <c r="BV945" s="223"/>
      <c r="BZ945" s="221"/>
      <c r="CC945" s="50"/>
      <c r="CD945" s="115"/>
      <c r="CE945" s="43"/>
      <c r="CF945" s="43"/>
      <c r="CG945" s="43"/>
      <c r="CH945" s="115"/>
      <c r="CK945" s="50"/>
      <c r="CL945" s="115"/>
      <c r="CM945" s="222"/>
      <c r="CN945" s="223"/>
      <c r="CR945" s="221"/>
      <c r="CU945" s="50"/>
      <c r="CV945" s="115"/>
      <c r="CW945" s="43"/>
      <c r="CX945" s="43"/>
      <c r="CY945" s="43"/>
      <c r="CZ945" s="115"/>
      <c r="DC945" s="50"/>
      <c r="DD945" s="115"/>
      <c r="DE945" s="222"/>
      <c r="DF945" s="223"/>
      <c r="DJ945" s="221"/>
      <c r="DM945" s="50"/>
      <c r="DN945" s="115"/>
      <c r="DO945" s="43"/>
      <c r="DP945" s="43"/>
      <c r="DQ945" s="43"/>
      <c r="DR945" s="115"/>
      <c r="DU945" s="50"/>
      <c r="DV945" s="115"/>
      <c r="DW945" s="222"/>
      <c r="DX945" s="223"/>
      <c r="EB945" s="221"/>
      <c r="EE945" s="50"/>
      <c r="EF945" s="115"/>
      <c r="EG945" s="43"/>
      <c r="EH945" s="43"/>
      <c r="EI945" s="43"/>
      <c r="EJ945" s="115"/>
      <c r="EM945" s="50"/>
      <c r="EN945" s="115"/>
      <c r="EO945" s="222"/>
      <c r="EP945" s="223"/>
      <c r="ET945" s="221"/>
      <c r="EW945" s="50"/>
      <c r="EX945" s="115"/>
      <c r="EY945" s="43"/>
      <c r="EZ945" s="43"/>
      <c r="FA945" s="43"/>
      <c r="FB945" s="115"/>
      <c r="FE945" s="50"/>
      <c r="FF945" s="115"/>
      <c r="FG945" s="222"/>
      <c r="FH945" s="223"/>
      <c r="FL945" s="221"/>
      <c r="FO945" s="50"/>
      <c r="FP945" s="115"/>
      <c r="FQ945" s="43"/>
      <c r="FR945" s="43"/>
      <c r="FS945" s="43"/>
      <c r="FT945" s="115"/>
      <c r="FW945" s="50"/>
      <c r="FX945" s="115"/>
      <c r="FY945" s="222"/>
      <c r="FZ945" s="223"/>
      <c r="GD945" s="221"/>
      <c r="GG945" s="50"/>
      <c r="GH945" s="115"/>
      <c r="GI945" s="43"/>
      <c r="GJ945" s="43"/>
      <c r="GK945" s="43"/>
      <c r="GL945" s="115"/>
      <c r="GO945" s="50"/>
      <c r="GP945" s="115"/>
      <c r="GQ945" s="222"/>
    </row>
    <row r="946">
      <c r="A946" s="218"/>
      <c r="B946" s="219"/>
      <c r="C946" s="15"/>
      <c r="D946" s="15"/>
      <c r="E946" s="15"/>
      <c r="F946" s="71"/>
      <c r="G946" s="15"/>
      <c r="H946" s="15"/>
      <c r="I946" s="28"/>
      <c r="J946" s="71"/>
      <c r="K946" s="35"/>
      <c r="L946" s="35"/>
      <c r="M946" s="35"/>
      <c r="N946" s="71"/>
      <c r="O946" s="15"/>
      <c r="P946" s="15"/>
      <c r="Q946" s="28"/>
      <c r="R946" s="71"/>
      <c r="S946" s="173"/>
      <c r="T946" s="219"/>
      <c r="U946" s="15"/>
      <c r="V946" s="15"/>
      <c r="W946" s="15"/>
      <c r="X946" s="165"/>
      <c r="Y946" s="15"/>
      <c r="Z946" s="15"/>
      <c r="AA946" s="28"/>
      <c r="AB946" s="71"/>
      <c r="AC946" s="35"/>
      <c r="AD946" s="35"/>
      <c r="AE946" s="35"/>
      <c r="AF946" s="71"/>
      <c r="AG946" s="15"/>
      <c r="AH946" s="15"/>
      <c r="AI946" s="15"/>
      <c r="AJ946" s="71"/>
      <c r="AK946" s="173"/>
      <c r="AL946" s="219"/>
      <c r="AM946" s="15"/>
      <c r="AN946" s="15"/>
      <c r="AO946" s="15"/>
      <c r="AP946" s="165"/>
      <c r="AQ946" s="15"/>
      <c r="AR946" s="15"/>
      <c r="AS946" s="28"/>
      <c r="AT946" s="71"/>
      <c r="AU946" s="35"/>
      <c r="AV946" s="35"/>
      <c r="AW946" s="35"/>
      <c r="AX946" s="71"/>
      <c r="AY946" s="15"/>
      <c r="AZ946" s="15"/>
      <c r="BA946" s="28"/>
      <c r="BB946" s="71"/>
      <c r="BC946" s="173"/>
      <c r="BD946" s="220"/>
      <c r="BH946" s="221"/>
      <c r="BK946" s="50"/>
      <c r="BL946" s="115"/>
      <c r="BM946" s="43"/>
      <c r="BN946" s="43"/>
      <c r="BO946" s="43"/>
      <c r="BP946" s="115"/>
      <c r="BS946" s="50"/>
      <c r="BT946" s="115"/>
      <c r="BU946" s="222"/>
      <c r="BV946" s="223"/>
      <c r="BZ946" s="221"/>
      <c r="CC946" s="50"/>
      <c r="CD946" s="115"/>
      <c r="CE946" s="43"/>
      <c r="CF946" s="43"/>
      <c r="CG946" s="43"/>
      <c r="CH946" s="115"/>
      <c r="CK946" s="50"/>
      <c r="CL946" s="115"/>
      <c r="CM946" s="222"/>
      <c r="CN946" s="223"/>
      <c r="CR946" s="221"/>
      <c r="CU946" s="50"/>
      <c r="CV946" s="115"/>
      <c r="CW946" s="43"/>
      <c r="CX946" s="43"/>
      <c r="CY946" s="43"/>
      <c r="CZ946" s="115"/>
      <c r="DC946" s="50"/>
      <c r="DD946" s="115"/>
      <c r="DE946" s="222"/>
      <c r="DF946" s="223"/>
      <c r="DJ946" s="221"/>
      <c r="DM946" s="50"/>
      <c r="DN946" s="115"/>
      <c r="DO946" s="43"/>
      <c r="DP946" s="43"/>
      <c r="DQ946" s="43"/>
      <c r="DR946" s="115"/>
      <c r="DU946" s="50"/>
      <c r="DV946" s="115"/>
      <c r="DW946" s="222"/>
      <c r="DX946" s="223"/>
      <c r="EB946" s="221"/>
      <c r="EE946" s="50"/>
      <c r="EF946" s="115"/>
      <c r="EG946" s="43"/>
      <c r="EH946" s="43"/>
      <c r="EI946" s="43"/>
      <c r="EJ946" s="115"/>
      <c r="EM946" s="50"/>
      <c r="EN946" s="115"/>
      <c r="EO946" s="222"/>
      <c r="EP946" s="223"/>
      <c r="ET946" s="221"/>
      <c r="EW946" s="50"/>
      <c r="EX946" s="115"/>
      <c r="EY946" s="43"/>
      <c r="EZ946" s="43"/>
      <c r="FA946" s="43"/>
      <c r="FB946" s="115"/>
      <c r="FE946" s="50"/>
      <c r="FF946" s="115"/>
      <c r="FG946" s="222"/>
      <c r="FH946" s="223"/>
      <c r="FL946" s="221"/>
      <c r="FO946" s="50"/>
      <c r="FP946" s="115"/>
      <c r="FQ946" s="43"/>
      <c r="FR946" s="43"/>
      <c r="FS946" s="43"/>
      <c r="FT946" s="115"/>
      <c r="FW946" s="50"/>
      <c r="FX946" s="115"/>
      <c r="FY946" s="222"/>
      <c r="FZ946" s="223"/>
      <c r="GD946" s="221"/>
      <c r="GG946" s="50"/>
      <c r="GH946" s="115"/>
      <c r="GI946" s="43"/>
      <c r="GJ946" s="43"/>
      <c r="GK946" s="43"/>
      <c r="GL946" s="115"/>
      <c r="GO946" s="50"/>
      <c r="GP946" s="115"/>
      <c r="GQ946" s="222"/>
    </row>
    <row r="947">
      <c r="A947" s="218"/>
      <c r="B947" s="219"/>
      <c r="C947" s="15"/>
      <c r="D947" s="15"/>
      <c r="E947" s="15"/>
      <c r="F947" s="71"/>
      <c r="G947" s="15"/>
      <c r="H947" s="15"/>
      <c r="I947" s="28"/>
      <c r="J947" s="71"/>
      <c r="K947" s="35"/>
      <c r="L947" s="35"/>
      <c r="M947" s="35"/>
      <c r="N947" s="71"/>
      <c r="O947" s="15"/>
      <c r="P947" s="15"/>
      <c r="Q947" s="28"/>
      <c r="R947" s="71"/>
      <c r="S947" s="173"/>
      <c r="T947" s="219"/>
      <c r="U947" s="15"/>
      <c r="V947" s="15"/>
      <c r="W947" s="15"/>
      <c r="X947" s="165"/>
      <c r="Y947" s="15"/>
      <c r="Z947" s="15"/>
      <c r="AA947" s="28"/>
      <c r="AB947" s="71"/>
      <c r="AC947" s="35"/>
      <c r="AD947" s="35"/>
      <c r="AE947" s="35"/>
      <c r="AF947" s="71"/>
      <c r="AG947" s="15"/>
      <c r="AH947" s="15"/>
      <c r="AI947" s="15"/>
      <c r="AJ947" s="71"/>
      <c r="AK947" s="173"/>
      <c r="AL947" s="219"/>
      <c r="AM947" s="15"/>
      <c r="AN947" s="15"/>
      <c r="AO947" s="15"/>
      <c r="AP947" s="165"/>
      <c r="AQ947" s="15"/>
      <c r="AR947" s="15"/>
      <c r="AS947" s="28"/>
      <c r="AT947" s="71"/>
      <c r="AU947" s="35"/>
      <c r="AV947" s="35"/>
      <c r="AW947" s="35"/>
      <c r="AX947" s="71"/>
      <c r="AY947" s="15"/>
      <c r="AZ947" s="15"/>
      <c r="BA947" s="28"/>
      <c r="BB947" s="71"/>
      <c r="BC947" s="173"/>
      <c r="BD947" s="220"/>
      <c r="BH947" s="221"/>
      <c r="BK947" s="50"/>
      <c r="BL947" s="115"/>
      <c r="BM947" s="43"/>
      <c r="BN947" s="43"/>
      <c r="BO947" s="43"/>
      <c r="BP947" s="115"/>
      <c r="BS947" s="50"/>
      <c r="BT947" s="115"/>
      <c r="BU947" s="222"/>
      <c r="BV947" s="223"/>
      <c r="BZ947" s="221"/>
      <c r="CC947" s="50"/>
      <c r="CD947" s="115"/>
      <c r="CE947" s="43"/>
      <c r="CF947" s="43"/>
      <c r="CG947" s="43"/>
      <c r="CH947" s="115"/>
      <c r="CK947" s="50"/>
      <c r="CL947" s="115"/>
      <c r="CM947" s="222"/>
      <c r="CN947" s="223"/>
      <c r="CR947" s="221"/>
      <c r="CU947" s="50"/>
      <c r="CV947" s="115"/>
      <c r="CW947" s="43"/>
      <c r="CX947" s="43"/>
      <c r="CY947" s="43"/>
      <c r="CZ947" s="115"/>
      <c r="DC947" s="50"/>
      <c r="DD947" s="115"/>
      <c r="DE947" s="222"/>
      <c r="DF947" s="223"/>
      <c r="DJ947" s="221"/>
      <c r="DM947" s="50"/>
      <c r="DN947" s="115"/>
      <c r="DO947" s="43"/>
      <c r="DP947" s="43"/>
      <c r="DQ947" s="43"/>
      <c r="DR947" s="115"/>
      <c r="DU947" s="50"/>
      <c r="DV947" s="115"/>
      <c r="DW947" s="222"/>
      <c r="DX947" s="223"/>
      <c r="EB947" s="221"/>
      <c r="EE947" s="50"/>
      <c r="EF947" s="115"/>
      <c r="EG947" s="43"/>
      <c r="EH947" s="43"/>
      <c r="EI947" s="43"/>
      <c r="EJ947" s="115"/>
      <c r="EM947" s="50"/>
      <c r="EN947" s="115"/>
      <c r="EO947" s="222"/>
      <c r="EP947" s="223"/>
      <c r="ET947" s="221"/>
      <c r="EW947" s="50"/>
      <c r="EX947" s="115"/>
      <c r="EY947" s="43"/>
      <c r="EZ947" s="43"/>
      <c r="FA947" s="43"/>
      <c r="FB947" s="115"/>
      <c r="FE947" s="50"/>
      <c r="FF947" s="115"/>
      <c r="FG947" s="222"/>
      <c r="FH947" s="223"/>
      <c r="FL947" s="221"/>
      <c r="FO947" s="50"/>
      <c r="FP947" s="115"/>
      <c r="FQ947" s="43"/>
      <c r="FR947" s="43"/>
      <c r="FS947" s="43"/>
      <c r="FT947" s="115"/>
      <c r="FW947" s="50"/>
      <c r="FX947" s="115"/>
      <c r="FY947" s="222"/>
      <c r="FZ947" s="223"/>
      <c r="GD947" s="221"/>
      <c r="GG947" s="50"/>
      <c r="GH947" s="115"/>
      <c r="GI947" s="43"/>
      <c r="GJ947" s="43"/>
      <c r="GK947" s="43"/>
      <c r="GL947" s="115"/>
      <c r="GO947" s="50"/>
      <c r="GP947" s="115"/>
      <c r="GQ947" s="222"/>
    </row>
    <row r="948">
      <c r="A948" s="218"/>
      <c r="B948" s="219"/>
      <c r="C948" s="15"/>
      <c r="D948" s="15"/>
      <c r="E948" s="15"/>
      <c r="F948" s="71"/>
      <c r="G948" s="15"/>
      <c r="H948" s="15"/>
      <c r="I948" s="28"/>
      <c r="J948" s="71"/>
      <c r="K948" s="35"/>
      <c r="L948" s="35"/>
      <c r="M948" s="35"/>
      <c r="N948" s="71"/>
      <c r="O948" s="15"/>
      <c r="P948" s="15"/>
      <c r="Q948" s="28"/>
      <c r="R948" s="71"/>
      <c r="S948" s="173"/>
      <c r="T948" s="219"/>
      <c r="U948" s="15"/>
      <c r="V948" s="15"/>
      <c r="W948" s="15"/>
      <c r="X948" s="165"/>
      <c r="Y948" s="15"/>
      <c r="Z948" s="15"/>
      <c r="AA948" s="28"/>
      <c r="AB948" s="71"/>
      <c r="AC948" s="35"/>
      <c r="AD948" s="35"/>
      <c r="AE948" s="35"/>
      <c r="AF948" s="71"/>
      <c r="AG948" s="15"/>
      <c r="AH948" s="15"/>
      <c r="AI948" s="15"/>
      <c r="AJ948" s="71"/>
      <c r="AK948" s="173"/>
      <c r="AL948" s="219"/>
      <c r="AM948" s="15"/>
      <c r="AN948" s="15"/>
      <c r="AO948" s="15"/>
      <c r="AP948" s="165"/>
      <c r="AQ948" s="15"/>
      <c r="AR948" s="15"/>
      <c r="AS948" s="28"/>
      <c r="AT948" s="71"/>
      <c r="AU948" s="35"/>
      <c r="AV948" s="35"/>
      <c r="AW948" s="35"/>
      <c r="AX948" s="71"/>
      <c r="AY948" s="15"/>
      <c r="AZ948" s="15"/>
      <c r="BA948" s="28"/>
      <c r="BB948" s="71"/>
      <c r="BC948" s="173"/>
      <c r="BD948" s="220"/>
      <c r="BH948" s="221"/>
      <c r="BK948" s="50"/>
      <c r="BL948" s="115"/>
      <c r="BM948" s="43"/>
      <c r="BN948" s="43"/>
      <c r="BO948" s="43"/>
      <c r="BP948" s="115"/>
      <c r="BS948" s="50"/>
      <c r="BT948" s="115"/>
      <c r="BU948" s="222"/>
      <c r="BV948" s="223"/>
      <c r="BZ948" s="221"/>
      <c r="CC948" s="50"/>
      <c r="CD948" s="115"/>
      <c r="CE948" s="43"/>
      <c r="CF948" s="43"/>
      <c r="CG948" s="43"/>
      <c r="CH948" s="115"/>
      <c r="CK948" s="50"/>
      <c r="CL948" s="115"/>
      <c r="CM948" s="222"/>
      <c r="CN948" s="223"/>
      <c r="CR948" s="221"/>
      <c r="CU948" s="50"/>
      <c r="CV948" s="115"/>
      <c r="CW948" s="43"/>
      <c r="CX948" s="43"/>
      <c r="CY948" s="43"/>
      <c r="CZ948" s="115"/>
      <c r="DC948" s="50"/>
      <c r="DD948" s="115"/>
      <c r="DE948" s="222"/>
      <c r="DF948" s="223"/>
      <c r="DJ948" s="221"/>
      <c r="DM948" s="50"/>
      <c r="DN948" s="115"/>
      <c r="DO948" s="43"/>
      <c r="DP948" s="43"/>
      <c r="DQ948" s="43"/>
      <c r="DR948" s="115"/>
      <c r="DU948" s="50"/>
      <c r="DV948" s="115"/>
      <c r="DW948" s="222"/>
      <c r="DX948" s="223"/>
      <c r="EB948" s="221"/>
      <c r="EE948" s="50"/>
      <c r="EF948" s="115"/>
      <c r="EG948" s="43"/>
      <c r="EH948" s="43"/>
      <c r="EI948" s="43"/>
      <c r="EJ948" s="115"/>
      <c r="EM948" s="50"/>
      <c r="EN948" s="115"/>
      <c r="EO948" s="222"/>
      <c r="EP948" s="223"/>
      <c r="ET948" s="221"/>
      <c r="EW948" s="50"/>
      <c r="EX948" s="115"/>
      <c r="EY948" s="43"/>
      <c r="EZ948" s="43"/>
      <c r="FA948" s="43"/>
      <c r="FB948" s="115"/>
      <c r="FE948" s="50"/>
      <c r="FF948" s="115"/>
      <c r="FG948" s="222"/>
      <c r="FH948" s="223"/>
      <c r="FL948" s="221"/>
      <c r="FO948" s="50"/>
      <c r="FP948" s="115"/>
      <c r="FQ948" s="43"/>
      <c r="FR948" s="43"/>
      <c r="FS948" s="43"/>
      <c r="FT948" s="115"/>
      <c r="FW948" s="50"/>
      <c r="FX948" s="115"/>
      <c r="FY948" s="222"/>
      <c r="FZ948" s="223"/>
      <c r="GD948" s="221"/>
      <c r="GG948" s="50"/>
      <c r="GH948" s="115"/>
      <c r="GI948" s="43"/>
      <c r="GJ948" s="43"/>
      <c r="GK948" s="43"/>
      <c r="GL948" s="115"/>
      <c r="GO948" s="50"/>
      <c r="GP948" s="115"/>
      <c r="GQ948" s="222"/>
    </row>
    <row r="949">
      <c r="A949" s="218"/>
      <c r="B949" s="219"/>
      <c r="C949" s="15"/>
      <c r="D949" s="15"/>
      <c r="E949" s="15"/>
      <c r="F949" s="71"/>
      <c r="G949" s="15"/>
      <c r="H949" s="15"/>
      <c r="I949" s="28"/>
      <c r="J949" s="71"/>
      <c r="K949" s="35"/>
      <c r="L949" s="35"/>
      <c r="M949" s="35"/>
      <c r="N949" s="71"/>
      <c r="O949" s="15"/>
      <c r="P949" s="15"/>
      <c r="Q949" s="28"/>
      <c r="R949" s="71"/>
      <c r="S949" s="173"/>
      <c r="T949" s="219"/>
      <c r="U949" s="15"/>
      <c r="V949" s="15"/>
      <c r="W949" s="15"/>
      <c r="X949" s="165"/>
      <c r="Y949" s="15"/>
      <c r="Z949" s="15"/>
      <c r="AA949" s="28"/>
      <c r="AB949" s="71"/>
      <c r="AC949" s="35"/>
      <c r="AD949" s="35"/>
      <c r="AE949" s="35"/>
      <c r="AF949" s="71"/>
      <c r="AG949" s="15"/>
      <c r="AH949" s="15"/>
      <c r="AI949" s="15"/>
      <c r="AJ949" s="71"/>
      <c r="AK949" s="173"/>
      <c r="AL949" s="219"/>
      <c r="AM949" s="15"/>
      <c r="AN949" s="15"/>
      <c r="AO949" s="15"/>
      <c r="AP949" s="165"/>
      <c r="AQ949" s="15"/>
      <c r="AR949" s="15"/>
      <c r="AS949" s="28"/>
      <c r="AT949" s="71"/>
      <c r="AU949" s="35"/>
      <c r="AV949" s="35"/>
      <c r="AW949" s="35"/>
      <c r="AX949" s="71"/>
      <c r="AY949" s="15"/>
      <c r="AZ949" s="15"/>
      <c r="BA949" s="28"/>
      <c r="BB949" s="71"/>
      <c r="BC949" s="173"/>
      <c r="BD949" s="220"/>
      <c r="BH949" s="221"/>
      <c r="BK949" s="50"/>
      <c r="BL949" s="115"/>
      <c r="BM949" s="43"/>
      <c r="BN949" s="43"/>
      <c r="BO949" s="43"/>
      <c r="BP949" s="115"/>
      <c r="BS949" s="50"/>
      <c r="BT949" s="115"/>
      <c r="BU949" s="222"/>
      <c r="BV949" s="223"/>
      <c r="BZ949" s="221"/>
      <c r="CC949" s="50"/>
      <c r="CD949" s="115"/>
      <c r="CE949" s="43"/>
      <c r="CF949" s="43"/>
      <c r="CG949" s="43"/>
      <c r="CH949" s="115"/>
      <c r="CK949" s="50"/>
      <c r="CL949" s="115"/>
      <c r="CM949" s="222"/>
      <c r="CN949" s="223"/>
      <c r="CR949" s="221"/>
      <c r="CU949" s="50"/>
      <c r="CV949" s="115"/>
      <c r="CW949" s="43"/>
      <c r="CX949" s="43"/>
      <c r="CY949" s="43"/>
      <c r="CZ949" s="115"/>
      <c r="DC949" s="50"/>
      <c r="DD949" s="115"/>
      <c r="DE949" s="222"/>
      <c r="DF949" s="223"/>
      <c r="DJ949" s="221"/>
      <c r="DM949" s="50"/>
      <c r="DN949" s="115"/>
      <c r="DO949" s="43"/>
      <c r="DP949" s="43"/>
      <c r="DQ949" s="43"/>
      <c r="DR949" s="115"/>
      <c r="DU949" s="50"/>
      <c r="DV949" s="115"/>
      <c r="DW949" s="222"/>
      <c r="DX949" s="223"/>
      <c r="EB949" s="221"/>
      <c r="EE949" s="50"/>
      <c r="EF949" s="115"/>
      <c r="EG949" s="43"/>
      <c r="EH949" s="43"/>
      <c r="EI949" s="43"/>
      <c r="EJ949" s="115"/>
      <c r="EM949" s="50"/>
      <c r="EN949" s="115"/>
      <c r="EO949" s="222"/>
      <c r="EP949" s="223"/>
      <c r="ET949" s="221"/>
      <c r="EW949" s="50"/>
      <c r="EX949" s="115"/>
      <c r="EY949" s="43"/>
      <c r="EZ949" s="43"/>
      <c r="FA949" s="43"/>
      <c r="FB949" s="115"/>
      <c r="FE949" s="50"/>
      <c r="FF949" s="115"/>
      <c r="FG949" s="222"/>
      <c r="FH949" s="223"/>
      <c r="FL949" s="221"/>
      <c r="FO949" s="50"/>
      <c r="FP949" s="115"/>
      <c r="FQ949" s="43"/>
      <c r="FR949" s="43"/>
      <c r="FS949" s="43"/>
      <c r="FT949" s="115"/>
      <c r="FW949" s="50"/>
      <c r="FX949" s="115"/>
      <c r="FY949" s="222"/>
      <c r="FZ949" s="223"/>
      <c r="GD949" s="221"/>
      <c r="GG949" s="50"/>
      <c r="GH949" s="115"/>
      <c r="GI949" s="43"/>
      <c r="GJ949" s="43"/>
      <c r="GK949" s="43"/>
      <c r="GL949" s="115"/>
      <c r="GO949" s="50"/>
      <c r="GP949" s="115"/>
      <c r="GQ949" s="222"/>
    </row>
    <row r="950">
      <c r="A950" s="218"/>
      <c r="B950" s="219"/>
      <c r="C950" s="15"/>
      <c r="D950" s="15"/>
      <c r="E950" s="15"/>
      <c r="F950" s="71"/>
      <c r="G950" s="15"/>
      <c r="H950" s="15"/>
      <c r="I950" s="28"/>
      <c r="J950" s="71"/>
      <c r="K950" s="35"/>
      <c r="L950" s="35"/>
      <c r="M950" s="35"/>
      <c r="N950" s="71"/>
      <c r="O950" s="15"/>
      <c r="P950" s="15"/>
      <c r="Q950" s="28"/>
      <c r="R950" s="71"/>
      <c r="S950" s="173"/>
      <c r="T950" s="219"/>
      <c r="U950" s="15"/>
      <c r="V950" s="15"/>
      <c r="W950" s="15"/>
      <c r="X950" s="165"/>
      <c r="Y950" s="15"/>
      <c r="Z950" s="15"/>
      <c r="AA950" s="28"/>
      <c r="AB950" s="71"/>
      <c r="AC950" s="35"/>
      <c r="AD950" s="35"/>
      <c r="AE950" s="35"/>
      <c r="AF950" s="71"/>
      <c r="AG950" s="15"/>
      <c r="AH950" s="15"/>
      <c r="AI950" s="15"/>
      <c r="AJ950" s="71"/>
      <c r="AK950" s="173"/>
      <c r="AL950" s="219"/>
      <c r="AM950" s="15"/>
      <c r="AN950" s="15"/>
      <c r="AO950" s="15"/>
      <c r="AP950" s="165"/>
      <c r="AQ950" s="15"/>
      <c r="AR950" s="15"/>
      <c r="AS950" s="28"/>
      <c r="AT950" s="71"/>
      <c r="AU950" s="35"/>
      <c r="AV950" s="35"/>
      <c r="AW950" s="35"/>
      <c r="AX950" s="71"/>
      <c r="AY950" s="15"/>
      <c r="AZ950" s="15"/>
      <c r="BA950" s="28"/>
      <c r="BB950" s="71"/>
      <c r="BC950" s="173"/>
      <c r="BD950" s="220"/>
      <c r="BH950" s="221"/>
      <c r="BK950" s="50"/>
      <c r="BL950" s="115"/>
      <c r="BM950" s="43"/>
      <c r="BN950" s="43"/>
      <c r="BO950" s="43"/>
      <c r="BP950" s="115"/>
      <c r="BS950" s="50"/>
      <c r="BT950" s="115"/>
      <c r="BU950" s="222"/>
      <c r="BV950" s="223"/>
      <c r="BZ950" s="221"/>
      <c r="CC950" s="50"/>
      <c r="CD950" s="115"/>
      <c r="CE950" s="43"/>
      <c r="CF950" s="43"/>
      <c r="CG950" s="43"/>
      <c r="CH950" s="115"/>
      <c r="CK950" s="50"/>
      <c r="CL950" s="115"/>
      <c r="CM950" s="222"/>
      <c r="CN950" s="223"/>
      <c r="CR950" s="221"/>
      <c r="CU950" s="50"/>
      <c r="CV950" s="115"/>
      <c r="CW950" s="43"/>
      <c r="CX950" s="43"/>
      <c r="CY950" s="43"/>
      <c r="CZ950" s="115"/>
      <c r="DC950" s="50"/>
      <c r="DD950" s="115"/>
      <c r="DE950" s="222"/>
      <c r="DF950" s="223"/>
      <c r="DJ950" s="221"/>
      <c r="DM950" s="50"/>
      <c r="DN950" s="115"/>
      <c r="DO950" s="43"/>
      <c r="DP950" s="43"/>
      <c r="DQ950" s="43"/>
      <c r="DR950" s="115"/>
      <c r="DU950" s="50"/>
      <c r="DV950" s="115"/>
      <c r="DW950" s="222"/>
      <c r="DX950" s="223"/>
      <c r="EB950" s="221"/>
      <c r="EE950" s="50"/>
      <c r="EF950" s="115"/>
      <c r="EG950" s="43"/>
      <c r="EH950" s="43"/>
      <c r="EI950" s="43"/>
      <c r="EJ950" s="115"/>
      <c r="EM950" s="50"/>
      <c r="EN950" s="115"/>
      <c r="EO950" s="222"/>
      <c r="EP950" s="223"/>
      <c r="ET950" s="221"/>
      <c r="EW950" s="50"/>
      <c r="EX950" s="115"/>
      <c r="EY950" s="43"/>
      <c r="EZ950" s="43"/>
      <c r="FA950" s="43"/>
      <c r="FB950" s="115"/>
      <c r="FE950" s="50"/>
      <c r="FF950" s="115"/>
      <c r="FG950" s="222"/>
      <c r="FH950" s="223"/>
      <c r="FL950" s="221"/>
      <c r="FO950" s="50"/>
      <c r="FP950" s="115"/>
      <c r="FQ950" s="43"/>
      <c r="FR950" s="43"/>
      <c r="FS950" s="43"/>
      <c r="FT950" s="115"/>
      <c r="FW950" s="50"/>
      <c r="FX950" s="115"/>
      <c r="FY950" s="222"/>
      <c r="FZ950" s="223"/>
      <c r="GD950" s="221"/>
      <c r="GG950" s="50"/>
      <c r="GH950" s="115"/>
      <c r="GI950" s="43"/>
      <c r="GJ950" s="43"/>
      <c r="GK950" s="43"/>
      <c r="GL950" s="115"/>
      <c r="GO950" s="50"/>
      <c r="GP950" s="115"/>
      <c r="GQ950" s="222"/>
    </row>
    <row r="951">
      <c r="A951" s="218"/>
      <c r="B951" s="219"/>
      <c r="C951" s="15"/>
      <c r="D951" s="15"/>
      <c r="E951" s="15"/>
      <c r="F951" s="71"/>
      <c r="G951" s="15"/>
      <c r="H951" s="15"/>
      <c r="I951" s="28"/>
      <c r="J951" s="71"/>
      <c r="K951" s="35"/>
      <c r="L951" s="35"/>
      <c r="M951" s="35"/>
      <c r="N951" s="71"/>
      <c r="O951" s="15"/>
      <c r="P951" s="15"/>
      <c r="Q951" s="28"/>
      <c r="R951" s="71"/>
      <c r="S951" s="173"/>
      <c r="T951" s="219"/>
      <c r="U951" s="15"/>
      <c r="V951" s="15"/>
      <c r="W951" s="15"/>
      <c r="X951" s="165"/>
      <c r="Y951" s="15"/>
      <c r="Z951" s="15"/>
      <c r="AA951" s="28"/>
      <c r="AB951" s="71"/>
      <c r="AC951" s="35"/>
      <c r="AD951" s="35"/>
      <c r="AE951" s="35"/>
      <c r="AF951" s="71"/>
      <c r="AG951" s="15"/>
      <c r="AH951" s="15"/>
      <c r="AI951" s="15"/>
      <c r="AJ951" s="71"/>
      <c r="AK951" s="173"/>
      <c r="AL951" s="219"/>
      <c r="AM951" s="15"/>
      <c r="AN951" s="15"/>
      <c r="AO951" s="15"/>
      <c r="AP951" s="165"/>
      <c r="AQ951" s="15"/>
      <c r="AR951" s="15"/>
      <c r="AS951" s="28"/>
      <c r="AT951" s="71"/>
      <c r="AU951" s="35"/>
      <c r="AV951" s="35"/>
      <c r="AW951" s="35"/>
      <c r="AX951" s="71"/>
      <c r="AY951" s="15"/>
      <c r="AZ951" s="15"/>
      <c r="BA951" s="28"/>
      <c r="BB951" s="71"/>
      <c r="BC951" s="173"/>
      <c r="BD951" s="220"/>
      <c r="BH951" s="221"/>
      <c r="BK951" s="50"/>
      <c r="BL951" s="115"/>
      <c r="BM951" s="43"/>
      <c r="BN951" s="43"/>
      <c r="BO951" s="43"/>
      <c r="BP951" s="115"/>
      <c r="BS951" s="50"/>
      <c r="BT951" s="115"/>
      <c r="BU951" s="222"/>
      <c r="BV951" s="223"/>
      <c r="BZ951" s="221"/>
      <c r="CC951" s="50"/>
      <c r="CD951" s="115"/>
      <c r="CE951" s="43"/>
      <c r="CF951" s="43"/>
      <c r="CG951" s="43"/>
      <c r="CH951" s="115"/>
      <c r="CK951" s="50"/>
      <c r="CL951" s="115"/>
      <c r="CM951" s="222"/>
      <c r="CN951" s="223"/>
      <c r="CR951" s="221"/>
      <c r="CU951" s="50"/>
      <c r="CV951" s="115"/>
      <c r="CW951" s="43"/>
      <c r="CX951" s="43"/>
      <c r="CY951" s="43"/>
      <c r="CZ951" s="115"/>
      <c r="DC951" s="50"/>
      <c r="DD951" s="115"/>
      <c r="DE951" s="222"/>
      <c r="DF951" s="223"/>
      <c r="DJ951" s="221"/>
      <c r="DM951" s="50"/>
      <c r="DN951" s="115"/>
      <c r="DO951" s="43"/>
      <c r="DP951" s="43"/>
      <c r="DQ951" s="43"/>
      <c r="DR951" s="115"/>
      <c r="DU951" s="50"/>
      <c r="DV951" s="115"/>
      <c r="DW951" s="222"/>
      <c r="DX951" s="223"/>
      <c r="EB951" s="221"/>
      <c r="EE951" s="50"/>
      <c r="EF951" s="115"/>
      <c r="EG951" s="43"/>
      <c r="EH951" s="43"/>
      <c r="EI951" s="43"/>
      <c r="EJ951" s="115"/>
      <c r="EM951" s="50"/>
      <c r="EN951" s="115"/>
      <c r="EO951" s="222"/>
      <c r="EP951" s="223"/>
      <c r="ET951" s="221"/>
      <c r="EW951" s="50"/>
      <c r="EX951" s="115"/>
      <c r="EY951" s="43"/>
      <c r="EZ951" s="43"/>
      <c r="FA951" s="43"/>
      <c r="FB951" s="115"/>
      <c r="FE951" s="50"/>
      <c r="FF951" s="115"/>
      <c r="FG951" s="222"/>
      <c r="FH951" s="223"/>
      <c r="FL951" s="221"/>
      <c r="FO951" s="50"/>
      <c r="FP951" s="115"/>
      <c r="FQ951" s="43"/>
      <c r="FR951" s="43"/>
      <c r="FS951" s="43"/>
      <c r="FT951" s="115"/>
      <c r="FW951" s="50"/>
      <c r="FX951" s="115"/>
      <c r="FY951" s="222"/>
      <c r="FZ951" s="223"/>
      <c r="GD951" s="221"/>
      <c r="GG951" s="50"/>
      <c r="GH951" s="115"/>
      <c r="GI951" s="43"/>
      <c r="GJ951" s="43"/>
      <c r="GK951" s="43"/>
      <c r="GL951" s="115"/>
      <c r="GO951" s="50"/>
      <c r="GP951" s="115"/>
      <c r="GQ951" s="222"/>
    </row>
    <row r="952">
      <c r="A952" s="218"/>
      <c r="B952" s="219"/>
      <c r="C952" s="15"/>
      <c r="D952" s="15"/>
      <c r="E952" s="15"/>
      <c r="F952" s="71"/>
      <c r="G952" s="15"/>
      <c r="H952" s="15"/>
      <c r="I952" s="28"/>
      <c r="J952" s="71"/>
      <c r="K952" s="35"/>
      <c r="L952" s="35"/>
      <c r="M952" s="35"/>
      <c r="N952" s="71"/>
      <c r="O952" s="15"/>
      <c r="P952" s="15"/>
      <c r="Q952" s="28"/>
      <c r="R952" s="71"/>
      <c r="S952" s="173"/>
      <c r="T952" s="219"/>
      <c r="U952" s="15"/>
      <c r="V952" s="15"/>
      <c r="W952" s="15"/>
      <c r="X952" s="165"/>
      <c r="Y952" s="15"/>
      <c r="Z952" s="15"/>
      <c r="AA952" s="28"/>
      <c r="AB952" s="71"/>
      <c r="AC952" s="35"/>
      <c r="AD952" s="35"/>
      <c r="AE952" s="35"/>
      <c r="AF952" s="71"/>
      <c r="AG952" s="15"/>
      <c r="AH952" s="15"/>
      <c r="AI952" s="15"/>
      <c r="AJ952" s="71"/>
      <c r="AK952" s="173"/>
      <c r="AL952" s="219"/>
      <c r="AM952" s="15"/>
      <c r="AN952" s="15"/>
      <c r="AO952" s="15"/>
      <c r="AP952" s="165"/>
      <c r="AQ952" s="15"/>
      <c r="AR952" s="15"/>
      <c r="AS952" s="28"/>
      <c r="AT952" s="71"/>
      <c r="AU952" s="35"/>
      <c r="AV952" s="35"/>
      <c r="AW952" s="35"/>
      <c r="AX952" s="71"/>
      <c r="AY952" s="15"/>
      <c r="AZ952" s="15"/>
      <c r="BA952" s="28"/>
      <c r="BB952" s="71"/>
      <c r="BC952" s="173"/>
      <c r="BD952" s="220"/>
      <c r="BH952" s="221"/>
      <c r="BK952" s="50"/>
      <c r="BL952" s="115"/>
      <c r="BM952" s="43"/>
      <c r="BN952" s="43"/>
      <c r="BO952" s="43"/>
      <c r="BP952" s="115"/>
      <c r="BS952" s="50"/>
      <c r="BT952" s="115"/>
      <c r="BU952" s="222"/>
      <c r="BV952" s="223"/>
      <c r="BZ952" s="221"/>
      <c r="CC952" s="50"/>
      <c r="CD952" s="115"/>
      <c r="CE952" s="43"/>
      <c r="CF952" s="43"/>
      <c r="CG952" s="43"/>
      <c r="CH952" s="115"/>
      <c r="CK952" s="50"/>
      <c r="CL952" s="115"/>
      <c r="CM952" s="222"/>
      <c r="CN952" s="223"/>
      <c r="CR952" s="221"/>
      <c r="CU952" s="50"/>
      <c r="CV952" s="115"/>
      <c r="CW952" s="43"/>
      <c r="CX952" s="43"/>
      <c r="CY952" s="43"/>
      <c r="CZ952" s="115"/>
      <c r="DC952" s="50"/>
      <c r="DD952" s="115"/>
      <c r="DE952" s="222"/>
      <c r="DF952" s="223"/>
      <c r="DJ952" s="221"/>
      <c r="DM952" s="50"/>
      <c r="DN952" s="115"/>
      <c r="DO952" s="43"/>
      <c r="DP952" s="43"/>
      <c r="DQ952" s="43"/>
      <c r="DR952" s="115"/>
      <c r="DU952" s="50"/>
      <c r="DV952" s="115"/>
      <c r="DW952" s="222"/>
      <c r="DX952" s="223"/>
      <c r="EB952" s="221"/>
      <c r="EE952" s="50"/>
      <c r="EF952" s="115"/>
      <c r="EG952" s="43"/>
      <c r="EH952" s="43"/>
      <c r="EI952" s="43"/>
      <c r="EJ952" s="115"/>
      <c r="EM952" s="50"/>
      <c r="EN952" s="115"/>
      <c r="EO952" s="222"/>
      <c r="EP952" s="223"/>
      <c r="ET952" s="221"/>
      <c r="EW952" s="50"/>
      <c r="EX952" s="115"/>
      <c r="EY952" s="43"/>
      <c r="EZ952" s="43"/>
      <c r="FA952" s="43"/>
      <c r="FB952" s="115"/>
      <c r="FE952" s="50"/>
      <c r="FF952" s="115"/>
      <c r="FG952" s="222"/>
      <c r="FH952" s="223"/>
      <c r="FL952" s="221"/>
      <c r="FO952" s="50"/>
      <c r="FP952" s="115"/>
      <c r="FQ952" s="43"/>
      <c r="FR952" s="43"/>
      <c r="FS952" s="43"/>
      <c r="FT952" s="115"/>
      <c r="FW952" s="50"/>
      <c r="FX952" s="115"/>
      <c r="FY952" s="222"/>
      <c r="FZ952" s="223"/>
      <c r="GD952" s="221"/>
      <c r="GG952" s="50"/>
      <c r="GH952" s="115"/>
      <c r="GI952" s="43"/>
      <c r="GJ952" s="43"/>
      <c r="GK952" s="43"/>
      <c r="GL952" s="115"/>
      <c r="GO952" s="50"/>
      <c r="GP952" s="115"/>
      <c r="GQ952" s="222"/>
    </row>
    <row r="953">
      <c r="A953" s="218"/>
      <c r="B953" s="219"/>
      <c r="C953" s="15"/>
      <c r="D953" s="15"/>
      <c r="E953" s="15"/>
      <c r="F953" s="71"/>
      <c r="G953" s="15"/>
      <c r="H953" s="15"/>
      <c r="I953" s="28"/>
      <c r="J953" s="71"/>
      <c r="K953" s="35"/>
      <c r="L953" s="35"/>
      <c r="M953" s="35"/>
      <c r="N953" s="71"/>
      <c r="O953" s="15"/>
      <c r="P953" s="15"/>
      <c r="Q953" s="28"/>
      <c r="R953" s="71"/>
      <c r="S953" s="173"/>
      <c r="T953" s="219"/>
      <c r="U953" s="15"/>
      <c r="V953" s="15"/>
      <c r="W953" s="15"/>
      <c r="X953" s="165"/>
      <c r="Y953" s="15"/>
      <c r="Z953" s="15"/>
      <c r="AA953" s="28"/>
      <c r="AB953" s="71"/>
      <c r="AC953" s="35"/>
      <c r="AD953" s="35"/>
      <c r="AE953" s="35"/>
      <c r="AF953" s="71"/>
      <c r="AG953" s="15"/>
      <c r="AH953" s="15"/>
      <c r="AI953" s="15"/>
      <c r="AJ953" s="71"/>
      <c r="AK953" s="173"/>
      <c r="AL953" s="219"/>
      <c r="AM953" s="15"/>
      <c r="AN953" s="15"/>
      <c r="AO953" s="15"/>
      <c r="AP953" s="165"/>
      <c r="AQ953" s="15"/>
      <c r="AR953" s="15"/>
      <c r="AS953" s="28"/>
      <c r="AT953" s="71"/>
      <c r="AU953" s="35"/>
      <c r="AV953" s="35"/>
      <c r="AW953" s="35"/>
      <c r="AX953" s="71"/>
      <c r="AY953" s="15"/>
      <c r="AZ953" s="15"/>
      <c r="BA953" s="28"/>
      <c r="BB953" s="71"/>
      <c r="BC953" s="173"/>
      <c r="BD953" s="220"/>
      <c r="BH953" s="221"/>
      <c r="BK953" s="50"/>
      <c r="BL953" s="115"/>
      <c r="BM953" s="43"/>
      <c r="BN953" s="43"/>
      <c r="BO953" s="43"/>
      <c r="BP953" s="115"/>
      <c r="BS953" s="50"/>
      <c r="BT953" s="115"/>
      <c r="BU953" s="222"/>
      <c r="BV953" s="223"/>
      <c r="BZ953" s="221"/>
      <c r="CC953" s="50"/>
      <c r="CD953" s="115"/>
      <c r="CE953" s="43"/>
      <c r="CF953" s="43"/>
      <c r="CG953" s="43"/>
      <c r="CH953" s="115"/>
      <c r="CK953" s="50"/>
      <c r="CL953" s="115"/>
      <c r="CM953" s="222"/>
      <c r="CN953" s="223"/>
      <c r="CR953" s="221"/>
      <c r="CU953" s="50"/>
      <c r="CV953" s="115"/>
      <c r="CW953" s="43"/>
      <c r="CX953" s="43"/>
      <c r="CY953" s="43"/>
      <c r="CZ953" s="115"/>
      <c r="DC953" s="50"/>
      <c r="DD953" s="115"/>
      <c r="DE953" s="222"/>
      <c r="DF953" s="223"/>
      <c r="DJ953" s="221"/>
      <c r="DM953" s="50"/>
      <c r="DN953" s="115"/>
      <c r="DO953" s="43"/>
      <c r="DP953" s="43"/>
      <c r="DQ953" s="43"/>
      <c r="DR953" s="115"/>
      <c r="DU953" s="50"/>
      <c r="DV953" s="115"/>
      <c r="DW953" s="222"/>
      <c r="DX953" s="223"/>
      <c r="EB953" s="221"/>
      <c r="EE953" s="50"/>
      <c r="EF953" s="115"/>
      <c r="EG953" s="43"/>
      <c r="EH953" s="43"/>
      <c r="EI953" s="43"/>
      <c r="EJ953" s="115"/>
      <c r="EM953" s="50"/>
      <c r="EN953" s="115"/>
      <c r="EO953" s="222"/>
      <c r="EP953" s="223"/>
      <c r="ET953" s="221"/>
      <c r="EW953" s="50"/>
      <c r="EX953" s="115"/>
      <c r="EY953" s="43"/>
      <c r="EZ953" s="43"/>
      <c r="FA953" s="43"/>
      <c r="FB953" s="115"/>
      <c r="FE953" s="50"/>
      <c r="FF953" s="115"/>
      <c r="FG953" s="222"/>
      <c r="FH953" s="223"/>
      <c r="FL953" s="221"/>
      <c r="FO953" s="50"/>
      <c r="FP953" s="115"/>
      <c r="FQ953" s="43"/>
      <c r="FR953" s="43"/>
      <c r="FS953" s="43"/>
      <c r="FT953" s="115"/>
      <c r="FW953" s="50"/>
      <c r="FX953" s="115"/>
      <c r="FY953" s="222"/>
      <c r="FZ953" s="223"/>
      <c r="GD953" s="221"/>
      <c r="GG953" s="50"/>
      <c r="GH953" s="115"/>
      <c r="GI953" s="43"/>
      <c r="GJ953" s="43"/>
      <c r="GK953" s="43"/>
      <c r="GL953" s="115"/>
      <c r="GO953" s="50"/>
      <c r="GP953" s="115"/>
      <c r="GQ953" s="222"/>
    </row>
    <row r="954">
      <c r="A954" s="218"/>
      <c r="B954" s="219"/>
      <c r="C954" s="15"/>
      <c r="D954" s="15"/>
      <c r="E954" s="15"/>
      <c r="F954" s="71"/>
      <c r="G954" s="15"/>
      <c r="H954" s="15"/>
      <c r="I954" s="28"/>
      <c r="J954" s="71"/>
      <c r="K954" s="35"/>
      <c r="L954" s="35"/>
      <c r="M954" s="35"/>
      <c r="N954" s="71"/>
      <c r="O954" s="15"/>
      <c r="P954" s="15"/>
      <c r="Q954" s="28"/>
      <c r="R954" s="71"/>
      <c r="S954" s="173"/>
      <c r="T954" s="219"/>
      <c r="U954" s="15"/>
      <c r="V954" s="15"/>
      <c r="W954" s="15"/>
      <c r="X954" s="165"/>
      <c r="Y954" s="15"/>
      <c r="Z954" s="15"/>
      <c r="AA954" s="28"/>
      <c r="AB954" s="71"/>
      <c r="AC954" s="35"/>
      <c r="AD954" s="35"/>
      <c r="AE954" s="35"/>
      <c r="AF954" s="71"/>
      <c r="AG954" s="15"/>
      <c r="AH954" s="15"/>
      <c r="AI954" s="15"/>
      <c r="AJ954" s="71"/>
      <c r="AK954" s="173"/>
      <c r="AL954" s="219"/>
      <c r="AM954" s="15"/>
      <c r="AN954" s="15"/>
      <c r="AO954" s="15"/>
      <c r="AP954" s="165"/>
      <c r="AQ954" s="15"/>
      <c r="AR954" s="15"/>
      <c r="AS954" s="28"/>
      <c r="AT954" s="71"/>
      <c r="AU954" s="35"/>
      <c r="AV954" s="35"/>
      <c r="AW954" s="35"/>
      <c r="AX954" s="71"/>
      <c r="AY954" s="15"/>
      <c r="AZ954" s="15"/>
      <c r="BA954" s="28"/>
      <c r="BB954" s="71"/>
      <c r="BC954" s="173"/>
      <c r="BD954" s="220"/>
      <c r="BH954" s="221"/>
      <c r="BK954" s="50"/>
      <c r="BL954" s="115"/>
      <c r="BM954" s="43"/>
      <c r="BN954" s="43"/>
      <c r="BO954" s="43"/>
      <c r="BP954" s="115"/>
      <c r="BS954" s="50"/>
      <c r="BT954" s="115"/>
      <c r="BU954" s="222"/>
      <c r="BV954" s="223"/>
      <c r="BZ954" s="221"/>
      <c r="CC954" s="50"/>
      <c r="CD954" s="115"/>
      <c r="CE954" s="43"/>
      <c r="CF954" s="43"/>
      <c r="CG954" s="43"/>
      <c r="CH954" s="115"/>
      <c r="CK954" s="50"/>
      <c r="CL954" s="115"/>
      <c r="CM954" s="222"/>
      <c r="CN954" s="223"/>
      <c r="CR954" s="221"/>
      <c r="CU954" s="50"/>
      <c r="CV954" s="115"/>
      <c r="CW954" s="43"/>
      <c r="CX954" s="43"/>
      <c r="CY954" s="43"/>
      <c r="CZ954" s="115"/>
      <c r="DC954" s="50"/>
      <c r="DD954" s="115"/>
      <c r="DE954" s="222"/>
      <c r="DF954" s="223"/>
      <c r="DJ954" s="221"/>
      <c r="DM954" s="50"/>
      <c r="DN954" s="115"/>
      <c r="DO954" s="43"/>
      <c r="DP954" s="43"/>
      <c r="DQ954" s="43"/>
      <c r="DR954" s="115"/>
      <c r="DU954" s="50"/>
      <c r="DV954" s="115"/>
      <c r="DW954" s="222"/>
      <c r="DX954" s="223"/>
      <c r="EB954" s="221"/>
      <c r="EE954" s="50"/>
      <c r="EF954" s="115"/>
      <c r="EG954" s="43"/>
      <c r="EH954" s="43"/>
      <c r="EI954" s="43"/>
      <c r="EJ954" s="115"/>
      <c r="EM954" s="50"/>
      <c r="EN954" s="115"/>
      <c r="EO954" s="222"/>
      <c r="EP954" s="223"/>
      <c r="ET954" s="221"/>
      <c r="EW954" s="50"/>
      <c r="EX954" s="115"/>
      <c r="EY954" s="43"/>
      <c r="EZ954" s="43"/>
      <c r="FA954" s="43"/>
      <c r="FB954" s="115"/>
      <c r="FE954" s="50"/>
      <c r="FF954" s="115"/>
      <c r="FG954" s="222"/>
      <c r="FH954" s="223"/>
      <c r="FL954" s="221"/>
      <c r="FO954" s="50"/>
      <c r="FP954" s="115"/>
      <c r="FQ954" s="43"/>
      <c r="FR954" s="43"/>
      <c r="FS954" s="43"/>
      <c r="FT954" s="115"/>
      <c r="FW954" s="50"/>
      <c r="FX954" s="115"/>
      <c r="FY954" s="222"/>
      <c r="FZ954" s="223"/>
      <c r="GD954" s="221"/>
      <c r="GG954" s="50"/>
      <c r="GH954" s="115"/>
      <c r="GI954" s="43"/>
      <c r="GJ954" s="43"/>
      <c r="GK954" s="43"/>
      <c r="GL954" s="115"/>
      <c r="GO954" s="50"/>
      <c r="GP954" s="115"/>
      <c r="GQ954" s="222"/>
    </row>
    <row r="955">
      <c r="A955" s="218"/>
      <c r="B955" s="219"/>
      <c r="C955" s="15"/>
      <c r="D955" s="15"/>
      <c r="E955" s="15"/>
      <c r="F955" s="71"/>
      <c r="G955" s="15"/>
      <c r="H955" s="15"/>
      <c r="I955" s="28"/>
      <c r="J955" s="71"/>
      <c r="K955" s="35"/>
      <c r="L955" s="35"/>
      <c r="M955" s="35"/>
      <c r="N955" s="71"/>
      <c r="O955" s="15"/>
      <c r="P955" s="15"/>
      <c r="Q955" s="28"/>
      <c r="R955" s="71"/>
      <c r="S955" s="173"/>
      <c r="T955" s="219"/>
      <c r="U955" s="15"/>
      <c r="V955" s="15"/>
      <c r="W955" s="15"/>
      <c r="X955" s="165"/>
      <c r="Y955" s="15"/>
      <c r="Z955" s="15"/>
      <c r="AA955" s="28"/>
      <c r="AB955" s="71"/>
      <c r="AC955" s="35"/>
      <c r="AD955" s="35"/>
      <c r="AE955" s="35"/>
      <c r="AF955" s="71"/>
      <c r="AG955" s="15"/>
      <c r="AH955" s="15"/>
      <c r="AI955" s="15"/>
      <c r="AJ955" s="71"/>
      <c r="AK955" s="173"/>
      <c r="AL955" s="219"/>
      <c r="AM955" s="15"/>
      <c r="AN955" s="15"/>
      <c r="AO955" s="15"/>
      <c r="AP955" s="165"/>
      <c r="AQ955" s="15"/>
      <c r="AR955" s="15"/>
      <c r="AS955" s="28"/>
      <c r="AT955" s="71"/>
      <c r="AU955" s="35"/>
      <c r="AV955" s="35"/>
      <c r="AW955" s="35"/>
      <c r="AX955" s="71"/>
      <c r="AY955" s="15"/>
      <c r="AZ955" s="15"/>
      <c r="BA955" s="28"/>
      <c r="BB955" s="71"/>
      <c r="BC955" s="173"/>
      <c r="BD955" s="220"/>
      <c r="BH955" s="221"/>
      <c r="BK955" s="50"/>
      <c r="BL955" s="115"/>
      <c r="BM955" s="43"/>
      <c r="BN955" s="43"/>
      <c r="BO955" s="43"/>
      <c r="BP955" s="115"/>
      <c r="BS955" s="50"/>
      <c r="BT955" s="115"/>
      <c r="BU955" s="222"/>
      <c r="BV955" s="223"/>
      <c r="BZ955" s="221"/>
      <c r="CC955" s="50"/>
      <c r="CD955" s="115"/>
      <c r="CE955" s="43"/>
      <c r="CF955" s="43"/>
      <c r="CG955" s="43"/>
      <c r="CH955" s="115"/>
      <c r="CK955" s="50"/>
      <c r="CL955" s="115"/>
      <c r="CM955" s="222"/>
      <c r="CN955" s="223"/>
      <c r="CR955" s="221"/>
      <c r="CU955" s="50"/>
      <c r="CV955" s="115"/>
      <c r="CW955" s="43"/>
      <c r="CX955" s="43"/>
      <c r="CY955" s="43"/>
      <c r="CZ955" s="115"/>
      <c r="DC955" s="50"/>
      <c r="DD955" s="115"/>
      <c r="DE955" s="222"/>
      <c r="DF955" s="223"/>
      <c r="DJ955" s="221"/>
      <c r="DM955" s="50"/>
      <c r="DN955" s="115"/>
      <c r="DO955" s="43"/>
      <c r="DP955" s="43"/>
      <c r="DQ955" s="43"/>
      <c r="DR955" s="115"/>
      <c r="DU955" s="50"/>
      <c r="DV955" s="115"/>
      <c r="DW955" s="222"/>
      <c r="DX955" s="223"/>
      <c r="EB955" s="221"/>
      <c r="EE955" s="50"/>
      <c r="EF955" s="115"/>
      <c r="EG955" s="43"/>
      <c r="EH955" s="43"/>
      <c r="EI955" s="43"/>
      <c r="EJ955" s="115"/>
      <c r="EM955" s="50"/>
      <c r="EN955" s="115"/>
      <c r="EO955" s="222"/>
      <c r="EP955" s="223"/>
      <c r="ET955" s="221"/>
      <c r="EW955" s="50"/>
      <c r="EX955" s="115"/>
      <c r="EY955" s="43"/>
      <c r="EZ955" s="43"/>
      <c r="FA955" s="43"/>
      <c r="FB955" s="115"/>
      <c r="FE955" s="50"/>
      <c r="FF955" s="115"/>
      <c r="FG955" s="222"/>
      <c r="FH955" s="223"/>
      <c r="FL955" s="221"/>
      <c r="FO955" s="50"/>
      <c r="FP955" s="115"/>
      <c r="FQ955" s="43"/>
      <c r="FR955" s="43"/>
      <c r="FS955" s="43"/>
      <c r="FT955" s="115"/>
      <c r="FW955" s="50"/>
      <c r="FX955" s="115"/>
      <c r="FY955" s="222"/>
      <c r="FZ955" s="223"/>
      <c r="GD955" s="221"/>
      <c r="GG955" s="50"/>
      <c r="GH955" s="115"/>
      <c r="GI955" s="43"/>
      <c r="GJ955" s="43"/>
      <c r="GK955" s="43"/>
      <c r="GL955" s="115"/>
      <c r="GO955" s="50"/>
      <c r="GP955" s="115"/>
      <c r="GQ955" s="222"/>
    </row>
    <row r="956">
      <c r="A956" s="218"/>
      <c r="B956" s="219"/>
      <c r="C956" s="15"/>
      <c r="D956" s="15"/>
      <c r="E956" s="15"/>
      <c r="F956" s="71"/>
      <c r="G956" s="15"/>
      <c r="H956" s="15"/>
      <c r="I956" s="28"/>
      <c r="J956" s="71"/>
      <c r="K956" s="35"/>
      <c r="L956" s="35"/>
      <c r="M956" s="35"/>
      <c r="N956" s="71"/>
      <c r="O956" s="15"/>
      <c r="P956" s="15"/>
      <c r="Q956" s="28"/>
      <c r="R956" s="71"/>
      <c r="S956" s="173"/>
      <c r="T956" s="219"/>
      <c r="U956" s="15"/>
      <c r="V956" s="15"/>
      <c r="W956" s="15"/>
      <c r="X956" s="165"/>
      <c r="Y956" s="15"/>
      <c r="Z956" s="15"/>
      <c r="AA956" s="28"/>
      <c r="AB956" s="71"/>
      <c r="AC956" s="35"/>
      <c r="AD956" s="35"/>
      <c r="AE956" s="35"/>
      <c r="AF956" s="71"/>
      <c r="AG956" s="15"/>
      <c r="AH956" s="15"/>
      <c r="AI956" s="15"/>
      <c r="AJ956" s="71"/>
      <c r="AK956" s="173"/>
      <c r="AL956" s="219"/>
      <c r="AM956" s="15"/>
      <c r="AN956" s="15"/>
      <c r="AO956" s="15"/>
      <c r="AP956" s="165"/>
      <c r="AQ956" s="15"/>
      <c r="AR956" s="15"/>
      <c r="AS956" s="28"/>
      <c r="AT956" s="71"/>
      <c r="AU956" s="35"/>
      <c r="AV956" s="35"/>
      <c r="AW956" s="35"/>
      <c r="AX956" s="71"/>
      <c r="AY956" s="15"/>
      <c r="AZ956" s="15"/>
      <c r="BA956" s="28"/>
      <c r="BB956" s="71"/>
      <c r="BC956" s="173"/>
      <c r="BD956" s="220"/>
      <c r="BH956" s="221"/>
      <c r="BK956" s="50"/>
      <c r="BL956" s="115"/>
      <c r="BM956" s="43"/>
      <c r="BN956" s="43"/>
      <c r="BO956" s="43"/>
      <c r="BP956" s="115"/>
      <c r="BS956" s="50"/>
      <c r="BT956" s="115"/>
      <c r="BU956" s="222"/>
      <c r="BV956" s="223"/>
      <c r="BZ956" s="221"/>
      <c r="CC956" s="50"/>
      <c r="CD956" s="115"/>
      <c r="CE956" s="43"/>
      <c r="CF956" s="43"/>
      <c r="CG956" s="43"/>
      <c r="CH956" s="115"/>
      <c r="CK956" s="50"/>
      <c r="CL956" s="115"/>
      <c r="CM956" s="222"/>
      <c r="CN956" s="223"/>
      <c r="CR956" s="221"/>
      <c r="CU956" s="50"/>
      <c r="CV956" s="115"/>
      <c r="CW956" s="43"/>
      <c r="CX956" s="43"/>
      <c r="CY956" s="43"/>
      <c r="CZ956" s="115"/>
      <c r="DC956" s="50"/>
      <c r="DD956" s="115"/>
      <c r="DE956" s="222"/>
      <c r="DF956" s="223"/>
      <c r="DJ956" s="221"/>
      <c r="DM956" s="50"/>
      <c r="DN956" s="115"/>
      <c r="DO956" s="43"/>
      <c r="DP956" s="43"/>
      <c r="DQ956" s="43"/>
      <c r="DR956" s="115"/>
      <c r="DU956" s="50"/>
      <c r="DV956" s="115"/>
      <c r="DW956" s="222"/>
      <c r="DX956" s="223"/>
      <c r="EB956" s="221"/>
      <c r="EE956" s="50"/>
      <c r="EF956" s="115"/>
      <c r="EG956" s="43"/>
      <c r="EH956" s="43"/>
      <c r="EI956" s="43"/>
      <c r="EJ956" s="115"/>
      <c r="EM956" s="50"/>
      <c r="EN956" s="115"/>
      <c r="EO956" s="222"/>
      <c r="EP956" s="223"/>
      <c r="ET956" s="221"/>
      <c r="EW956" s="50"/>
      <c r="EX956" s="115"/>
      <c r="EY956" s="43"/>
      <c r="EZ956" s="43"/>
      <c r="FA956" s="43"/>
      <c r="FB956" s="115"/>
      <c r="FE956" s="50"/>
      <c r="FF956" s="115"/>
      <c r="FG956" s="222"/>
      <c r="FH956" s="223"/>
      <c r="FL956" s="221"/>
      <c r="FO956" s="50"/>
      <c r="FP956" s="115"/>
      <c r="FQ956" s="43"/>
      <c r="FR956" s="43"/>
      <c r="FS956" s="43"/>
      <c r="FT956" s="115"/>
      <c r="FW956" s="50"/>
      <c r="FX956" s="115"/>
      <c r="FY956" s="222"/>
      <c r="FZ956" s="223"/>
      <c r="GD956" s="221"/>
      <c r="GG956" s="50"/>
      <c r="GH956" s="115"/>
      <c r="GI956" s="43"/>
      <c r="GJ956" s="43"/>
      <c r="GK956" s="43"/>
      <c r="GL956" s="115"/>
      <c r="GO956" s="50"/>
      <c r="GP956" s="115"/>
      <c r="GQ956" s="222"/>
    </row>
    <row r="957">
      <c r="A957" s="218"/>
      <c r="B957" s="219"/>
      <c r="C957" s="15"/>
      <c r="D957" s="15"/>
      <c r="E957" s="15"/>
      <c r="F957" s="71"/>
      <c r="G957" s="15"/>
      <c r="H957" s="15"/>
      <c r="I957" s="28"/>
      <c r="J957" s="71"/>
      <c r="K957" s="35"/>
      <c r="L957" s="35"/>
      <c r="M957" s="35"/>
      <c r="N957" s="71"/>
      <c r="O957" s="15"/>
      <c r="P957" s="15"/>
      <c r="Q957" s="28"/>
      <c r="R957" s="71"/>
      <c r="S957" s="173"/>
      <c r="T957" s="219"/>
      <c r="U957" s="15"/>
      <c r="V957" s="15"/>
      <c r="W957" s="15"/>
      <c r="X957" s="165"/>
      <c r="Y957" s="15"/>
      <c r="Z957" s="15"/>
      <c r="AA957" s="28"/>
      <c r="AB957" s="71"/>
      <c r="AC957" s="35"/>
      <c r="AD957" s="35"/>
      <c r="AE957" s="35"/>
      <c r="AF957" s="71"/>
      <c r="AG957" s="15"/>
      <c r="AH957" s="15"/>
      <c r="AI957" s="15"/>
      <c r="AJ957" s="71"/>
      <c r="AK957" s="173"/>
      <c r="AL957" s="219"/>
      <c r="AM957" s="15"/>
      <c r="AN957" s="15"/>
      <c r="AO957" s="15"/>
      <c r="AP957" s="165"/>
      <c r="AQ957" s="15"/>
      <c r="AR957" s="15"/>
      <c r="AS957" s="28"/>
      <c r="AT957" s="71"/>
      <c r="AU957" s="35"/>
      <c r="AV957" s="35"/>
      <c r="AW957" s="35"/>
      <c r="AX957" s="71"/>
      <c r="AY957" s="15"/>
      <c r="AZ957" s="15"/>
      <c r="BA957" s="28"/>
      <c r="BB957" s="71"/>
      <c r="BC957" s="173"/>
      <c r="BD957" s="220"/>
      <c r="BH957" s="221"/>
      <c r="BK957" s="50"/>
      <c r="BL957" s="115"/>
      <c r="BM957" s="43"/>
      <c r="BN957" s="43"/>
      <c r="BO957" s="43"/>
      <c r="BP957" s="115"/>
      <c r="BS957" s="50"/>
      <c r="BT957" s="115"/>
      <c r="BU957" s="222"/>
      <c r="BV957" s="223"/>
      <c r="BZ957" s="221"/>
      <c r="CC957" s="50"/>
      <c r="CD957" s="115"/>
      <c r="CE957" s="43"/>
      <c r="CF957" s="43"/>
      <c r="CG957" s="43"/>
      <c r="CH957" s="115"/>
      <c r="CK957" s="50"/>
      <c r="CL957" s="115"/>
      <c r="CM957" s="222"/>
      <c r="CN957" s="223"/>
      <c r="CR957" s="221"/>
      <c r="CU957" s="50"/>
      <c r="CV957" s="115"/>
      <c r="CW957" s="43"/>
      <c r="CX957" s="43"/>
      <c r="CY957" s="43"/>
      <c r="CZ957" s="115"/>
      <c r="DC957" s="50"/>
      <c r="DD957" s="115"/>
      <c r="DE957" s="222"/>
      <c r="DF957" s="223"/>
      <c r="DJ957" s="221"/>
      <c r="DM957" s="50"/>
      <c r="DN957" s="115"/>
      <c r="DO957" s="43"/>
      <c r="DP957" s="43"/>
      <c r="DQ957" s="43"/>
      <c r="DR957" s="115"/>
      <c r="DU957" s="50"/>
      <c r="DV957" s="115"/>
      <c r="DW957" s="222"/>
      <c r="DX957" s="223"/>
      <c r="EB957" s="221"/>
      <c r="EE957" s="50"/>
      <c r="EF957" s="115"/>
      <c r="EG957" s="43"/>
      <c r="EH957" s="43"/>
      <c r="EI957" s="43"/>
      <c r="EJ957" s="115"/>
      <c r="EM957" s="50"/>
      <c r="EN957" s="115"/>
      <c r="EO957" s="222"/>
      <c r="EP957" s="223"/>
      <c r="ET957" s="221"/>
      <c r="EW957" s="50"/>
      <c r="EX957" s="115"/>
      <c r="EY957" s="43"/>
      <c r="EZ957" s="43"/>
      <c r="FA957" s="43"/>
      <c r="FB957" s="115"/>
      <c r="FE957" s="50"/>
      <c r="FF957" s="115"/>
      <c r="FG957" s="222"/>
      <c r="FH957" s="223"/>
      <c r="FL957" s="221"/>
      <c r="FO957" s="50"/>
      <c r="FP957" s="115"/>
      <c r="FQ957" s="43"/>
      <c r="FR957" s="43"/>
      <c r="FS957" s="43"/>
      <c r="FT957" s="115"/>
      <c r="FW957" s="50"/>
      <c r="FX957" s="115"/>
      <c r="FY957" s="222"/>
      <c r="FZ957" s="223"/>
      <c r="GD957" s="221"/>
      <c r="GG957" s="50"/>
      <c r="GH957" s="115"/>
      <c r="GI957" s="43"/>
      <c r="GJ957" s="43"/>
      <c r="GK957" s="43"/>
      <c r="GL957" s="115"/>
      <c r="GO957" s="50"/>
      <c r="GP957" s="115"/>
      <c r="GQ957" s="222"/>
    </row>
    <row r="958">
      <c r="A958" s="218"/>
      <c r="B958" s="219"/>
      <c r="C958" s="15"/>
      <c r="D958" s="15"/>
      <c r="E958" s="15"/>
      <c r="F958" s="71"/>
      <c r="G958" s="15"/>
      <c r="H958" s="15"/>
      <c r="I958" s="28"/>
      <c r="J958" s="71"/>
      <c r="K958" s="35"/>
      <c r="L958" s="35"/>
      <c r="M958" s="35"/>
      <c r="N958" s="71"/>
      <c r="O958" s="15"/>
      <c r="P958" s="15"/>
      <c r="Q958" s="28"/>
      <c r="R958" s="71"/>
      <c r="S958" s="173"/>
      <c r="T958" s="219"/>
      <c r="U958" s="15"/>
      <c r="V958" s="15"/>
      <c r="W958" s="15"/>
      <c r="X958" s="165"/>
      <c r="Y958" s="15"/>
      <c r="Z958" s="15"/>
      <c r="AA958" s="28"/>
      <c r="AB958" s="71"/>
      <c r="AC958" s="35"/>
      <c r="AD958" s="35"/>
      <c r="AE958" s="35"/>
      <c r="AF958" s="71"/>
      <c r="AG958" s="15"/>
      <c r="AH958" s="15"/>
      <c r="AI958" s="15"/>
      <c r="AJ958" s="71"/>
      <c r="AK958" s="173"/>
      <c r="AL958" s="219"/>
      <c r="AM958" s="15"/>
      <c r="AN958" s="15"/>
      <c r="AO958" s="15"/>
      <c r="AP958" s="165"/>
      <c r="AQ958" s="15"/>
      <c r="AR958" s="15"/>
      <c r="AS958" s="28"/>
      <c r="AT958" s="71"/>
      <c r="AU958" s="35"/>
      <c r="AV958" s="35"/>
      <c r="AW958" s="35"/>
      <c r="AX958" s="71"/>
      <c r="AY958" s="15"/>
      <c r="AZ958" s="15"/>
      <c r="BA958" s="28"/>
      <c r="BB958" s="71"/>
      <c r="BC958" s="173"/>
      <c r="BD958" s="220"/>
      <c r="BH958" s="221"/>
      <c r="BK958" s="50"/>
      <c r="BL958" s="115"/>
      <c r="BM958" s="43"/>
      <c r="BN958" s="43"/>
      <c r="BO958" s="43"/>
      <c r="BP958" s="115"/>
      <c r="BS958" s="50"/>
      <c r="BT958" s="115"/>
      <c r="BU958" s="222"/>
      <c r="BV958" s="223"/>
      <c r="BZ958" s="221"/>
      <c r="CC958" s="50"/>
      <c r="CD958" s="115"/>
      <c r="CE958" s="43"/>
      <c r="CF958" s="43"/>
      <c r="CG958" s="43"/>
      <c r="CH958" s="115"/>
      <c r="CK958" s="50"/>
      <c r="CL958" s="115"/>
      <c r="CM958" s="222"/>
      <c r="CN958" s="223"/>
      <c r="CR958" s="221"/>
      <c r="CU958" s="50"/>
      <c r="CV958" s="115"/>
      <c r="CW958" s="43"/>
      <c r="CX958" s="43"/>
      <c r="CY958" s="43"/>
      <c r="CZ958" s="115"/>
      <c r="DC958" s="50"/>
      <c r="DD958" s="115"/>
      <c r="DE958" s="222"/>
      <c r="DF958" s="223"/>
      <c r="DJ958" s="221"/>
      <c r="DM958" s="50"/>
      <c r="DN958" s="115"/>
      <c r="DO958" s="43"/>
      <c r="DP958" s="43"/>
      <c r="DQ958" s="43"/>
      <c r="DR958" s="115"/>
      <c r="DU958" s="50"/>
      <c r="DV958" s="115"/>
      <c r="DW958" s="222"/>
      <c r="DX958" s="223"/>
      <c r="EB958" s="221"/>
      <c r="EE958" s="50"/>
      <c r="EF958" s="115"/>
      <c r="EG958" s="43"/>
      <c r="EH958" s="43"/>
      <c r="EI958" s="43"/>
      <c r="EJ958" s="115"/>
      <c r="EM958" s="50"/>
      <c r="EN958" s="115"/>
      <c r="EO958" s="222"/>
      <c r="EP958" s="223"/>
      <c r="ET958" s="221"/>
      <c r="EW958" s="50"/>
      <c r="EX958" s="115"/>
      <c r="EY958" s="43"/>
      <c r="EZ958" s="43"/>
      <c r="FA958" s="43"/>
      <c r="FB958" s="115"/>
      <c r="FE958" s="50"/>
      <c r="FF958" s="115"/>
      <c r="FG958" s="222"/>
      <c r="FH958" s="223"/>
      <c r="FL958" s="221"/>
      <c r="FO958" s="50"/>
      <c r="FP958" s="115"/>
      <c r="FQ958" s="43"/>
      <c r="FR958" s="43"/>
      <c r="FS958" s="43"/>
      <c r="FT958" s="115"/>
      <c r="FW958" s="50"/>
      <c r="FX958" s="115"/>
      <c r="FY958" s="222"/>
      <c r="FZ958" s="223"/>
      <c r="GD958" s="221"/>
      <c r="GG958" s="50"/>
      <c r="GH958" s="115"/>
      <c r="GI958" s="43"/>
      <c r="GJ958" s="43"/>
      <c r="GK958" s="43"/>
      <c r="GL958" s="115"/>
      <c r="GO958" s="50"/>
      <c r="GP958" s="115"/>
      <c r="GQ958" s="222"/>
    </row>
    <row r="959">
      <c r="A959" s="218"/>
      <c r="B959" s="219"/>
      <c r="C959" s="15"/>
      <c r="D959" s="15"/>
      <c r="E959" s="15"/>
      <c r="F959" s="71"/>
      <c r="G959" s="15"/>
      <c r="H959" s="15"/>
      <c r="I959" s="28"/>
      <c r="J959" s="71"/>
      <c r="K959" s="35"/>
      <c r="L959" s="35"/>
      <c r="M959" s="35"/>
      <c r="N959" s="71"/>
      <c r="O959" s="15"/>
      <c r="P959" s="15"/>
      <c r="Q959" s="28"/>
      <c r="R959" s="71"/>
      <c r="S959" s="173"/>
      <c r="T959" s="219"/>
      <c r="U959" s="15"/>
      <c r="V959" s="15"/>
      <c r="W959" s="15"/>
      <c r="X959" s="165"/>
      <c r="Y959" s="15"/>
      <c r="Z959" s="15"/>
      <c r="AA959" s="28"/>
      <c r="AB959" s="71"/>
      <c r="AC959" s="35"/>
      <c r="AD959" s="35"/>
      <c r="AE959" s="35"/>
      <c r="AF959" s="71"/>
      <c r="AG959" s="15"/>
      <c r="AH959" s="15"/>
      <c r="AI959" s="15"/>
      <c r="AJ959" s="71"/>
      <c r="AK959" s="173"/>
      <c r="AL959" s="219"/>
      <c r="AM959" s="15"/>
      <c r="AN959" s="15"/>
      <c r="AO959" s="15"/>
      <c r="AP959" s="165"/>
      <c r="AQ959" s="15"/>
      <c r="AR959" s="15"/>
      <c r="AS959" s="28"/>
      <c r="AT959" s="71"/>
      <c r="AU959" s="35"/>
      <c r="AV959" s="35"/>
      <c r="AW959" s="35"/>
      <c r="AX959" s="71"/>
      <c r="AY959" s="15"/>
      <c r="AZ959" s="15"/>
      <c r="BA959" s="28"/>
      <c r="BB959" s="71"/>
      <c r="BC959" s="173"/>
      <c r="BD959" s="220"/>
      <c r="BH959" s="221"/>
      <c r="BK959" s="50"/>
      <c r="BL959" s="115"/>
      <c r="BM959" s="43"/>
      <c r="BN959" s="43"/>
      <c r="BO959" s="43"/>
      <c r="BP959" s="115"/>
      <c r="BS959" s="50"/>
      <c r="BT959" s="115"/>
      <c r="BU959" s="222"/>
      <c r="BV959" s="223"/>
      <c r="BZ959" s="221"/>
      <c r="CC959" s="50"/>
      <c r="CD959" s="115"/>
      <c r="CE959" s="43"/>
      <c r="CF959" s="43"/>
      <c r="CG959" s="43"/>
      <c r="CH959" s="115"/>
      <c r="CK959" s="50"/>
      <c r="CL959" s="115"/>
      <c r="CM959" s="222"/>
      <c r="CN959" s="223"/>
      <c r="CR959" s="221"/>
      <c r="CU959" s="50"/>
      <c r="CV959" s="115"/>
      <c r="CW959" s="43"/>
      <c r="CX959" s="43"/>
      <c r="CY959" s="43"/>
      <c r="CZ959" s="115"/>
      <c r="DC959" s="50"/>
      <c r="DD959" s="115"/>
      <c r="DE959" s="222"/>
      <c r="DF959" s="223"/>
      <c r="DJ959" s="221"/>
      <c r="DM959" s="50"/>
      <c r="DN959" s="115"/>
      <c r="DO959" s="43"/>
      <c r="DP959" s="43"/>
      <c r="DQ959" s="43"/>
      <c r="DR959" s="115"/>
      <c r="DU959" s="50"/>
      <c r="DV959" s="115"/>
      <c r="DW959" s="222"/>
      <c r="DX959" s="223"/>
      <c r="EB959" s="221"/>
      <c r="EE959" s="50"/>
      <c r="EF959" s="115"/>
      <c r="EG959" s="43"/>
      <c r="EH959" s="43"/>
      <c r="EI959" s="43"/>
      <c r="EJ959" s="115"/>
      <c r="EM959" s="50"/>
      <c r="EN959" s="115"/>
      <c r="EO959" s="222"/>
      <c r="EP959" s="223"/>
      <c r="ET959" s="221"/>
      <c r="EW959" s="50"/>
      <c r="EX959" s="115"/>
      <c r="EY959" s="43"/>
      <c r="EZ959" s="43"/>
      <c r="FA959" s="43"/>
      <c r="FB959" s="115"/>
      <c r="FE959" s="50"/>
      <c r="FF959" s="115"/>
      <c r="FG959" s="222"/>
      <c r="FH959" s="223"/>
      <c r="FL959" s="221"/>
      <c r="FO959" s="50"/>
      <c r="FP959" s="115"/>
      <c r="FQ959" s="43"/>
      <c r="FR959" s="43"/>
      <c r="FS959" s="43"/>
      <c r="FT959" s="115"/>
      <c r="FW959" s="50"/>
      <c r="FX959" s="115"/>
      <c r="FY959" s="222"/>
      <c r="FZ959" s="223"/>
      <c r="GD959" s="221"/>
      <c r="GG959" s="50"/>
      <c r="GH959" s="115"/>
      <c r="GI959" s="43"/>
      <c r="GJ959" s="43"/>
      <c r="GK959" s="43"/>
      <c r="GL959" s="115"/>
      <c r="GO959" s="50"/>
      <c r="GP959" s="115"/>
      <c r="GQ959" s="222"/>
    </row>
    <row r="960">
      <c r="A960" s="218"/>
      <c r="B960" s="219"/>
      <c r="C960" s="15"/>
      <c r="D960" s="15"/>
      <c r="E960" s="15"/>
      <c r="F960" s="71"/>
      <c r="G960" s="15"/>
      <c r="H960" s="15"/>
      <c r="I960" s="28"/>
      <c r="J960" s="71"/>
      <c r="K960" s="35"/>
      <c r="L960" s="35"/>
      <c r="M960" s="35"/>
      <c r="N960" s="71"/>
      <c r="O960" s="15"/>
      <c r="P960" s="15"/>
      <c r="Q960" s="28"/>
      <c r="R960" s="71"/>
      <c r="S960" s="173"/>
      <c r="T960" s="219"/>
      <c r="U960" s="15"/>
      <c r="V960" s="15"/>
      <c r="W960" s="15"/>
      <c r="X960" s="165"/>
      <c r="Y960" s="15"/>
      <c r="Z960" s="15"/>
      <c r="AA960" s="28"/>
      <c r="AB960" s="71"/>
      <c r="AC960" s="35"/>
      <c r="AD960" s="35"/>
      <c r="AE960" s="35"/>
      <c r="AF960" s="71"/>
      <c r="AG960" s="15"/>
      <c r="AH960" s="15"/>
      <c r="AI960" s="15"/>
      <c r="AJ960" s="71"/>
      <c r="AK960" s="173"/>
      <c r="AL960" s="219"/>
      <c r="AM960" s="15"/>
      <c r="AN960" s="15"/>
      <c r="AO960" s="15"/>
      <c r="AP960" s="165"/>
      <c r="AQ960" s="15"/>
      <c r="AR960" s="15"/>
      <c r="AS960" s="28"/>
      <c r="AT960" s="71"/>
      <c r="AU960" s="35"/>
      <c r="AV960" s="35"/>
      <c r="AW960" s="35"/>
      <c r="AX960" s="71"/>
      <c r="AY960" s="15"/>
      <c r="AZ960" s="15"/>
      <c r="BA960" s="28"/>
      <c r="BB960" s="71"/>
      <c r="BC960" s="173"/>
      <c r="BD960" s="220"/>
      <c r="BH960" s="221"/>
      <c r="BK960" s="50"/>
      <c r="BL960" s="115"/>
      <c r="BM960" s="43"/>
      <c r="BN960" s="43"/>
      <c r="BO960" s="43"/>
      <c r="BP960" s="115"/>
      <c r="BS960" s="50"/>
      <c r="BT960" s="115"/>
      <c r="BU960" s="222"/>
      <c r="BV960" s="223"/>
      <c r="BZ960" s="221"/>
      <c r="CC960" s="50"/>
      <c r="CD960" s="115"/>
      <c r="CE960" s="43"/>
      <c r="CF960" s="43"/>
      <c r="CG960" s="43"/>
      <c r="CH960" s="115"/>
      <c r="CK960" s="50"/>
      <c r="CL960" s="115"/>
      <c r="CM960" s="222"/>
      <c r="CN960" s="223"/>
      <c r="CR960" s="221"/>
      <c r="CU960" s="50"/>
      <c r="CV960" s="115"/>
      <c r="CW960" s="43"/>
      <c r="CX960" s="43"/>
      <c r="CY960" s="43"/>
      <c r="CZ960" s="115"/>
      <c r="DC960" s="50"/>
      <c r="DD960" s="115"/>
      <c r="DE960" s="222"/>
      <c r="DF960" s="223"/>
      <c r="DJ960" s="221"/>
      <c r="DM960" s="50"/>
      <c r="DN960" s="115"/>
      <c r="DO960" s="43"/>
      <c r="DP960" s="43"/>
      <c r="DQ960" s="43"/>
      <c r="DR960" s="115"/>
      <c r="DU960" s="50"/>
      <c r="DV960" s="115"/>
      <c r="DW960" s="222"/>
      <c r="DX960" s="223"/>
      <c r="EB960" s="221"/>
      <c r="EE960" s="50"/>
      <c r="EF960" s="115"/>
      <c r="EG960" s="43"/>
      <c r="EH960" s="43"/>
      <c r="EI960" s="43"/>
      <c r="EJ960" s="115"/>
      <c r="EM960" s="50"/>
      <c r="EN960" s="115"/>
      <c r="EO960" s="222"/>
      <c r="EP960" s="223"/>
      <c r="ET960" s="221"/>
      <c r="EW960" s="50"/>
      <c r="EX960" s="115"/>
      <c r="EY960" s="43"/>
      <c r="EZ960" s="43"/>
      <c r="FA960" s="43"/>
      <c r="FB960" s="115"/>
      <c r="FE960" s="50"/>
      <c r="FF960" s="115"/>
      <c r="FG960" s="222"/>
      <c r="FH960" s="223"/>
      <c r="FL960" s="221"/>
      <c r="FO960" s="50"/>
      <c r="FP960" s="115"/>
      <c r="FQ960" s="43"/>
      <c r="FR960" s="43"/>
      <c r="FS960" s="43"/>
      <c r="FT960" s="115"/>
      <c r="FW960" s="50"/>
      <c r="FX960" s="115"/>
      <c r="FY960" s="222"/>
      <c r="FZ960" s="223"/>
      <c r="GD960" s="221"/>
      <c r="GG960" s="50"/>
      <c r="GH960" s="115"/>
      <c r="GI960" s="43"/>
      <c r="GJ960" s="43"/>
      <c r="GK960" s="43"/>
      <c r="GL960" s="115"/>
      <c r="GO960" s="50"/>
      <c r="GP960" s="115"/>
      <c r="GQ960" s="222"/>
    </row>
    <row r="961">
      <c r="A961" s="218"/>
      <c r="B961" s="219"/>
      <c r="C961" s="15"/>
      <c r="D961" s="15"/>
      <c r="E961" s="15"/>
      <c r="F961" s="71"/>
      <c r="G961" s="15"/>
      <c r="H961" s="15"/>
      <c r="I961" s="28"/>
      <c r="J961" s="71"/>
      <c r="K961" s="35"/>
      <c r="L961" s="35"/>
      <c r="M961" s="35"/>
      <c r="N961" s="71"/>
      <c r="O961" s="15"/>
      <c r="P961" s="15"/>
      <c r="Q961" s="28"/>
      <c r="R961" s="71"/>
      <c r="S961" s="173"/>
      <c r="T961" s="219"/>
      <c r="U961" s="15"/>
      <c r="V961" s="15"/>
      <c r="W961" s="15"/>
      <c r="X961" s="165"/>
      <c r="Y961" s="15"/>
      <c r="Z961" s="15"/>
      <c r="AA961" s="28"/>
      <c r="AB961" s="71"/>
      <c r="AC961" s="35"/>
      <c r="AD961" s="35"/>
      <c r="AE961" s="35"/>
      <c r="AF961" s="71"/>
      <c r="AG961" s="15"/>
      <c r="AH961" s="15"/>
      <c r="AI961" s="15"/>
      <c r="AJ961" s="71"/>
      <c r="AK961" s="173"/>
      <c r="AL961" s="219"/>
      <c r="AM961" s="15"/>
      <c r="AN961" s="15"/>
      <c r="AO961" s="15"/>
      <c r="AP961" s="165"/>
      <c r="AQ961" s="15"/>
      <c r="AR961" s="15"/>
      <c r="AS961" s="28"/>
      <c r="AT961" s="71"/>
      <c r="AU961" s="35"/>
      <c r="AV961" s="35"/>
      <c r="AW961" s="35"/>
      <c r="AX961" s="71"/>
      <c r="AY961" s="15"/>
      <c r="AZ961" s="15"/>
      <c r="BA961" s="28"/>
      <c r="BB961" s="71"/>
      <c r="BC961" s="173"/>
      <c r="BD961" s="220"/>
      <c r="BH961" s="221"/>
      <c r="BK961" s="50"/>
      <c r="BL961" s="115"/>
      <c r="BM961" s="43"/>
      <c r="BN961" s="43"/>
      <c r="BO961" s="43"/>
      <c r="BP961" s="115"/>
      <c r="BS961" s="50"/>
      <c r="BT961" s="115"/>
      <c r="BU961" s="222"/>
      <c r="BV961" s="223"/>
      <c r="BZ961" s="221"/>
      <c r="CC961" s="50"/>
      <c r="CD961" s="115"/>
      <c r="CE961" s="43"/>
      <c r="CF961" s="43"/>
      <c r="CG961" s="43"/>
      <c r="CH961" s="115"/>
      <c r="CK961" s="50"/>
      <c r="CL961" s="115"/>
      <c r="CM961" s="222"/>
      <c r="CN961" s="223"/>
      <c r="CR961" s="221"/>
      <c r="CU961" s="50"/>
      <c r="CV961" s="115"/>
      <c r="CW961" s="43"/>
      <c r="CX961" s="43"/>
      <c r="CY961" s="43"/>
      <c r="CZ961" s="115"/>
      <c r="DC961" s="50"/>
      <c r="DD961" s="115"/>
      <c r="DE961" s="222"/>
      <c r="DF961" s="223"/>
      <c r="DJ961" s="221"/>
      <c r="DM961" s="50"/>
      <c r="DN961" s="115"/>
      <c r="DO961" s="43"/>
      <c r="DP961" s="43"/>
      <c r="DQ961" s="43"/>
      <c r="DR961" s="115"/>
      <c r="DU961" s="50"/>
      <c r="DV961" s="115"/>
      <c r="DW961" s="222"/>
      <c r="DX961" s="223"/>
      <c r="EB961" s="221"/>
      <c r="EE961" s="50"/>
      <c r="EF961" s="115"/>
      <c r="EG961" s="43"/>
      <c r="EH961" s="43"/>
      <c r="EI961" s="43"/>
      <c r="EJ961" s="115"/>
      <c r="EM961" s="50"/>
      <c r="EN961" s="115"/>
      <c r="EO961" s="222"/>
      <c r="EP961" s="223"/>
      <c r="ET961" s="221"/>
      <c r="EW961" s="50"/>
      <c r="EX961" s="115"/>
      <c r="EY961" s="43"/>
      <c r="EZ961" s="43"/>
      <c r="FA961" s="43"/>
      <c r="FB961" s="115"/>
      <c r="FE961" s="50"/>
      <c r="FF961" s="115"/>
      <c r="FG961" s="222"/>
      <c r="FH961" s="223"/>
      <c r="FL961" s="221"/>
      <c r="FO961" s="50"/>
      <c r="FP961" s="115"/>
      <c r="FQ961" s="43"/>
      <c r="FR961" s="43"/>
      <c r="FS961" s="43"/>
      <c r="FT961" s="115"/>
      <c r="FW961" s="50"/>
      <c r="FX961" s="115"/>
      <c r="FY961" s="222"/>
      <c r="FZ961" s="223"/>
      <c r="GD961" s="221"/>
      <c r="GG961" s="50"/>
      <c r="GH961" s="115"/>
      <c r="GI961" s="43"/>
      <c r="GJ961" s="43"/>
      <c r="GK961" s="43"/>
      <c r="GL961" s="115"/>
      <c r="GO961" s="50"/>
      <c r="GP961" s="115"/>
      <c r="GQ961" s="222"/>
    </row>
    <row r="962">
      <c r="A962" s="218"/>
      <c r="B962" s="219"/>
      <c r="C962" s="15"/>
      <c r="D962" s="15"/>
      <c r="E962" s="15"/>
      <c r="F962" s="71"/>
      <c r="G962" s="15"/>
      <c r="H962" s="15"/>
      <c r="I962" s="28"/>
      <c r="J962" s="71"/>
      <c r="K962" s="35"/>
      <c r="L962" s="35"/>
      <c r="M962" s="35"/>
      <c r="N962" s="71"/>
      <c r="O962" s="15"/>
      <c r="P962" s="15"/>
      <c r="Q962" s="28"/>
      <c r="R962" s="71"/>
      <c r="S962" s="173"/>
      <c r="T962" s="219"/>
      <c r="U962" s="15"/>
      <c r="V962" s="15"/>
      <c r="W962" s="15"/>
      <c r="X962" s="165"/>
      <c r="Y962" s="15"/>
      <c r="Z962" s="15"/>
      <c r="AA962" s="28"/>
      <c r="AB962" s="71"/>
      <c r="AC962" s="35"/>
      <c r="AD962" s="35"/>
      <c r="AE962" s="35"/>
      <c r="AF962" s="71"/>
      <c r="AG962" s="15"/>
      <c r="AH962" s="15"/>
      <c r="AI962" s="15"/>
      <c r="AJ962" s="71"/>
      <c r="AK962" s="173"/>
      <c r="AL962" s="219"/>
      <c r="AM962" s="15"/>
      <c r="AN962" s="15"/>
      <c r="AO962" s="15"/>
      <c r="AP962" s="165"/>
      <c r="AQ962" s="15"/>
      <c r="AR962" s="15"/>
      <c r="AS962" s="28"/>
      <c r="AT962" s="71"/>
      <c r="AU962" s="35"/>
      <c r="AV962" s="35"/>
      <c r="AW962" s="35"/>
      <c r="AX962" s="71"/>
      <c r="AY962" s="15"/>
      <c r="AZ962" s="15"/>
      <c r="BA962" s="28"/>
      <c r="BB962" s="71"/>
      <c r="BC962" s="173"/>
      <c r="BD962" s="220"/>
      <c r="BH962" s="221"/>
      <c r="BK962" s="50"/>
      <c r="BL962" s="115"/>
      <c r="BM962" s="43"/>
      <c r="BN962" s="43"/>
      <c r="BO962" s="43"/>
      <c r="BP962" s="115"/>
      <c r="BS962" s="50"/>
      <c r="BT962" s="115"/>
      <c r="BU962" s="222"/>
      <c r="BV962" s="223"/>
      <c r="BZ962" s="221"/>
      <c r="CC962" s="50"/>
      <c r="CD962" s="115"/>
      <c r="CE962" s="43"/>
      <c r="CF962" s="43"/>
      <c r="CG962" s="43"/>
      <c r="CH962" s="115"/>
      <c r="CK962" s="50"/>
      <c r="CL962" s="115"/>
      <c r="CM962" s="222"/>
      <c r="CN962" s="223"/>
      <c r="CR962" s="221"/>
      <c r="CU962" s="50"/>
      <c r="CV962" s="115"/>
      <c r="CW962" s="43"/>
      <c r="CX962" s="43"/>
      <c r="CY962" s="43"/>
      <c r="CZ962" s="115"/>
      <c r="DC962" s="50"/>
      <c r="DD962" s="115"/>
      <c r="DE962" s="222"/>
      <c r="DF962" s="223"/>
      <c r="DJ962" s="221"/>
      <c r="DM962" s="50"/>
      <c r="DN962" s="115"/>
      <c r="DO962" s="43"/>
      <c r="DP962" s="43"/>
      <c r="DQ962" s="43"/>
      <c r="DR962" s="115"/>
      <c r="DU962" s="50"/>
      <c r="DV962" s="115"/>
      <c r="DW962" s="222"/>
      <c r="DX962" s="223"/>
      <c r="EB962" s="221"/>
      <c r="EE962" s="50"/>
      <c r="EF962" s="115"/>
      <c r="EG962" s="43"/>
      <c r="EH962" s="43"/>
      <c r="EI962" s="43"/>
      <c r="EJ962" s="115"/>
      <c r="EM962" s="50"/>
      <c r="EN962" s="115"/>
      <c r="EO962" s="222"/>
      <c r="EP962" s="223"/>
      <c r="ET962" s="221"/>
      <c r="EW962" s="50"/>
      <c r="EX962" s="115"/>
      <c r="EY962" s="43"/>
      <c r="EZ962" s="43"/>
      <c r="FA962" s="43"/>
      <c r="FB962" s="115"/>
      <c r="FE962" s="50"/>
      <c r="FF962" s="115"/>
      <c r="FG962" s="222"/>
      <c r="FH962" s="223"/>
      <c r="FL962" s="221"/>
      <c r="FO962" s="50"/>
      <c r="FP962" s="115"/>
      <c r="FQ962" s="43"/>
      <c r="FR962" s="43"/>
      <c r="FS962" s="43"/>
      <c r="FT962" s="115"/>
      <c r="FW962" s="50"/>
      <c r="FX962" s="115"/>
      <c r="FY962" s="222"/>
      <c r="FZ962" s="223"/>
      <c r="GD962" s="221"/>
      <c r="GG962" s="50"/>
      <c r="GH962" s="115"/>
      <c r="GI962" s="43"/>
      <c r="GJ962" s="43"/>
      <c r="GK962" s="43"/>
      <c r="GL962" s="115"/>
      <c r="GO962" s="50"/>
      <c r="GP962" s="115"/>
      <c r="GQ962" s="222"/>
    </row>
    <row r="963">
      <c r="A963" s="218"/>
      <c r="B963" s="219"/>
      <c r="C963" s="15"/>
      <c r="D963" s="15"/>
      <c r="E963" s="15"/>
      <c r="F963" s="71"/>
      <c r="G963" s="15"/>
      <c r="H963" s="15"/>
      <c r="I963" s="28"/>
      <c r="J963" s="71"/>
      <c r="K963" s="35"/>
      <c r="L963" s="35"/>
      <c r="M963" s="35"/>
      <c r="N963" s="71"/>
      <c r="O963" s="15"/>
      <c r="P963" s="15"/>
      <c r="Q963" s="28"/>
      <c r="R963" s="71"/>
      <c r="S963" s="173"/>
      <c r="T963" s="219"/>
      <c r="U963" s="15"/>
      <c r="V963" s="15"/>
      <c r="W963" s="15"/>
      <c r="X963" s="165"/>
      <c r="Y963" s="15"/>
      <c r="Z963" s="15"/>
      <c r="AA963" s="28"/>
      <c r="AB963" s="71"/>
      <c r="AC963" s="35"/>
      <c r="AD963" s="35"/>
      <c r="AE963" s="35"/>
      <c r="AF963" s="71"/>
      <c r="AG963" s="15"/>
      <c r="AH963" s="15"/>
      <c r="AI963" s="15"/>
      <c r="AJ963" s="71"/>
      <c r="AK963" s="173"/>
      <c r="AL963" s="219"/>
      <c r="AM963" s="15"/>
      <c r="AN963" s="15"/>
      <c r="AO963" s="15"/>
      <c r="AP963" s="165"/>
      <c r="AQ963" s="15"/>
      <c r="AR963" s="15"/>
      <c r="AS963" s="28"/>
      <c r="AT963" s="71"/>
      <c r="AU963" s="35"/>
      <c r="AV963" s="35"/>
      <c r="AW963" s="35"/>
      <c r="AX963" s="71"/>
      <c r="AY963" s="15"/>
      <c r="AZ963" s="15"/>
      <c r="BA963" s="28"/>
      <c r="BB963" s="71"/>
      <c r="BC963" s="173"/>
      <c r="BD963" s="220"/>
      <c r="BH963" s="221"/>
      <c r="BK963" s="50"/>
      <c r="BL963" s="115"/>
      <c r="BM963" s="43"/>
      <c r="BN963" s="43"/>
      <c r="BO963" s="43"/>
      <c r="BP963" s="115"/>
      <c r="BS963" s="50"/>
      <c r="BT963" s="115"/>
      <c r="BU963" s="222"/>
      <c r="BV963" s="223"/>
      <c r="BZ963" s="221"/>
      <c r="CC963" s="50"/>
      <c r="CD963" s="115"/>
      <c r="CE963" s="43"/>
      <c r="CF963" s="43"/>
      <c r="CG963" s="43"/>
      <c r="CH963" s="115"/>
      <c r="CK963" s="50"/>
      <c r="CL963" s="115"/>
      <c r="CM963" s="222"/>
      <c r="CN963" s="223"/>
      <c r="CR963" s="221"/>
      <c r="CU963" s="50"/>
      <c r="CV963" s="115"/>
      <c r="CW963" s="43"/>
      <c r="CX963" s="43"/>
      <c r="CY963" s="43"/>
      <c r="CZ963" s="115"/>
      <c r="DC963" s="50"/>
      <c r="DD963" s="115"/>
      <c r="DE963" s="222"/>
      <c r="DF963" s="223"/>
      <c r="DJ963" s="221"/>
      <c r="DM963" s="50"/>
      <c r="DN963" s="115"/>
      <c r="DO963" s="43"/>
      <c r="DP963" s="43"/>
      <c r="DQ963" s="43"/>
      <c r="DR963" s="115"/>
      <c r="DU963" s="50"/>
      <c r="DV963" s="115"/>
      <c r="DW963" s="222"/>
      <c r="DX963" s="223"/>
      <c r="EB963" s="221"/>
      <c r="EE963" s="50"/>
      <c r="EF963" s="115"/>
      <c r="EG963" s="43"/>
      <c r="EH963" s="43"/>
      <c r="EI963" s="43"/>
      <c r="EJ963" s="115"/>
      <c r="EM963" s="50"/>
      <c r="EN963" s="115"/>
      <c r="EO963" s="222"/>
      <c r="EP963" s="223"/>
      <c r="ET963" s="221"/>
      <c r="EW963" s="50"/>
      <c r="EX963" s="115"/>
      <c r="EY963" s="43"/>
      <c r="EZ963" s="43"/>
      <c r="FA963" s="43"/>
      <c r="FB963" s="115"/>
      <c r="FE963" s="50"/>
      <c r="FF963" s="115"/>
      <c r="FG963" s="222"/>
      <c r="FH963" s="223"/>
      <c r="FL963" s="221"/>
      <c r="FO963" s="50"/>
      <c r="FP963" s="115"/>
      <c r="FQ963" s="43"/>
      <c r="FR963" s="43"/>
      <c r="FS963" s="43"/>
      <c r="FT963" s="115"/>
      <c r="FW963" s="50"/>
      <c r="FX963" s="115"/>
      <c r="FY963" s="222"/>
      <c r="FZ963" s="223"/>
      <c r="GD963" s="221"/>
      <c r="GG963" s="50"/>
      <c r="GH963" s="115"/>
      <c r="GI963" s="43"/>
      <c r="GJ963" s="43"/>
      <c r="GK963" s="43"/>
      <c r="GL963" s="115"/>
      <c r="GO963" s="50"/>
      <c r="GP963" s="115"/>
      <c r="GQ963" s="222"/>
    </row>
    <row r="964">
      <c r="A964" s="218"/>
      <c r="B964" s="219"/>
      <c r="C964" s="15"/>
      <c r="D964" s="15"/>
      <c r="E964" s="15"/>
      <c r="F964" s="71"/>
      <c r="G964" s="15"/>
      <c r="H964" s="15"/>
      <c r="I964" s="28"/>
      <c r="J964" s="71"/>
      <c r="K964" s="35"/>
      <c r="L964" s="35"/>
      <c r="M964" s="35"/>
      <c r="N964" s="71"/>
      <c r="O964" s="15"/>
      <c r="P964" s="15"/>
      <c r="Q964" s="28"/>
      <c r="R964" s="71"/>
      <c r="S964" s="173"/>
      <c r="T964" s="219"/>
      <c r="U964" s="15"/>
      <c r="V964" s="15"/>
      <c r="W964" s="15"/>
      <c r="X964" s="165"/>
      <c r="Y964" s="15"/>
      <c r="Z964" s="15"/>
      <c r="AA964" s="28"/>
      <c r="AB964" s="71"/>
      <c r="AC964" s="35"/>
      <c r="AD964" s="35"/>
      <c r="AE964" s="35"/>
      <c r="AF964" s="71"/>
      <c r="AG964" s="15"/>
      <c r="AH964" s="15"/>
      <c r="AI964" s="15"/>
      <c r="AJ964" s="71"/>
      <c r="AK964" s="173"/>
      <c r="AL964" s="219"/>
      <c r="AM964" s="15"/>
      <c r="AN964" s="15"/>
      <c r="AO964" s="15"/>
      <c r="AP964" s="165"/>
      <c r="AQ964" s="15"/>
      <c r="AR964" s="15"/>
      <c r="AS964" s="28"/>
      <c r="AT964" s="71"/>
      <c r="AU964" s="35"/>
      <c r="AV964" s="35"/>
      <c r="AW964" s="35"/>
      <c r="AX964" s="71"/>
      <c r="AY964" s="15"/>
      <c r="AZ964" s="15"/>
      <c r="BA964" s="28"/>
      <c r="BB964" s="71"/>
      <c r="BC964" s="173"/>
      <c r="BD964" s="220"/>
      <c r="BH964" s="221"/>
      <c r="BK964" s="50"/>
      <c r="BL964" s="115"/>
      <c r="BM964" s="43"/>
      <c r="BN964" s="43"/>
      <c r="BO964" s="43"/>
      <c r="BP964" s="115"/>
      <c r="BS964" s="50"/>
      <c r="BT964" s="115"/>
      <c r="BU964" s="222"/>
      <c r="BV964" s="223"/>
      <c r="BZ964" s="221"/>
      <c r="CC964" s="50"/>
      <c r="CD964" s="115"/>
      <c r="CE964" s="43"/>
      <c r="CF964" s="43"/>
      <c r="CG964" s="43"/>
      <c r="CH964" s="115"/>
      <c r="CK964" s="50"/>
      <c r="CL964" s="115"/>
      <c r="CM964" s="222"/>
      <c r="CN964" s="223"/>
      <c r="CR964" s="221"/>
      <c r="CU964" s="50"/>
      <c r="CV964" s="115"/>
      <c r="CW964" s="43"/>
      <c r="CX964" s="43"/>
      <c r="CY964" s="43"/>
      <c r="CZ964" s="115"/>
      <c r="DC964" s="50"/>
      <c r="DD964" s="115"/>
      <c r="DE964" s="222"/>
      <c r="DF964" s="223"/>
      <c r="DJ964" s="221"/>
      <c r="DM964" s="50"/>
      <c r="DN964" s="115"/>
      <c r="DO964" s="43"/>
      <c r="DP964" s="43"/>
      <c r="DQ964" s="43"/>
      <c r="DR964" s="115"/>
      <c r="DU964" s="50"/>
      <c r="DV964" s="115"/>
      <c r="DW964" s="222"/>
      <c r="DX964" s="223"/>
      <c r="EB964" s="221"/>
      <c r="EE964" s="50"/>
      <c r="EF964" s="115"/>
      <c r="EG964" s="43"/>
      <c r="EH964" s="43"/>
      <c r="EI964" s="43"/>
      <c r="EJ964" s="115"/>
      <c r="EM964" s="50"/>
      <c r="EN964" s="115"/>
      <c r="EO964" s="222"/>
      <c r="EP964" s="223"/>
      <c r="ET964" s="221"/>
      <c r="EW964" s="50"/>
      <c r="EX964" s="115"/>
      <c r="EY964" s="43"/>
      <c r="EZ964" s="43"/>
      <c r="FA964" s="43"/>
      <c r="FB964" s="115"/>
      <c r="FE964" s="50"/>
      <c r="FF964" s="115"/>
      <c r="FG964" s="222"/>
      <c r="FH964" s="223"/>
      <c r="FL964" s="221"/>
      <c r="FO964" s="50"/>
      <c r="FP964" s="115"/>
      <c r="FQ964" s="43"/>
      <c r="FR964" s="43"/>
      <c r="FS964" s="43"/>
      <c r="FT964" s="115"/>
      <c r="FW964" s="50"/>
      <c r="FX964" s="115"/>
      <c r="FY964" s="222"/>
      <c r="FZ964" s="223"/>
      <c r="GD964" s="221"/>
      <c r="GG964" s="50"/>
      <c r="GH964" s="115"/>
      <c r="GI964" s="43"/>
      <c r="GJ964" s="43"/>
      <c r="GK964" s="43"/>
      <c r="GL964" s="115"/>
      <c r="GO964" s="50"/>
      <c r="GP964" s="115"/>
      <c r="GQ964" s="222"/>
    </row>
    <row r="965">
      <c r="A965" s="218"/>
      <c r="B965" s="219"/>
      <c r="C965" s="15"/>
      <c r="D965" s="15"/>
      <c r="E965" s="15"/>
      <c r="F965" s="71"/>
      <c r="G965" s="15"/>
      <c r="H965" s="15"/>
      <c r="I965" s="28"/>
      <c r="J965" s="71"/>
      <c r="K965" s="35"/>
      <c r="L965" s="35"/>
      <c r="M965" s="35"/>
      <c r="N965" s="71"/>
      <c r="O965" s="15"/>
      <c r="P965" s="15"/>
      <c r="Q965" s="28"/>
      <c r="R965" s="71"/>
      <c r="S965" s="173"/>
      <c r="T965" s="219"/>
      <c r="U965" s="15"/>
      <c r="V965" s="15"/>
      <c r="W965" s="15"/>
      <c r="X965" s="165"/>
      <c r="Y965" s="15"/>
      <c r="Z965" s="15"/>
      <c r="AA965" s="28"/>
      <c r="AB965" s="71"/>
      <c r="AC965" s="35"/>
      <c r="AD965" s="35"/>
      <c r="AE965" s="35"/>
      <c r="AF965" s="71"/>
      <c r="AG965" s="15"/>
      <c r="AH965" s="15"/>
      <c r="AI965" s="15"/>
      <c r="AJ965" s="71"/>
      <c r="AK965" s="173"/>
      <c r="AL965" s="219"/>
      <c r="AM965" s="15"/>
      <c r="AN965" s="15"/>
      <c r="AO965" s="15"/>
      <c r="AP965" s="165"/>
      <c r="AQ965" s="15"/>
      <c r="AR965" s="15"/>
      <c r="AS965" s="28"/>
      <c r="AT965" s="71"/>
      <c r="AU965" s="35"/>
      <c r="AV965" s="35"/>
      <c r="AW965" s="35"/>
      <c r="AX965" s="71"/>
      <c r="AY965" s="15"/>
      <c r="AZ965" s="15"/>
      <c r="BA965" s="28"/>
      <c r="BB965" s="71"/>
      <c r="BC965" s="173"/>
      <c r="BD965" s="220"/>
      <c r="BH965" s="221"/>
      <c r="BK965" s="50"/>
      <c r="BL965" s="115"/>
      <c r="BM965" s="43"/>
      <c r="BN965" s="43"/>
      <c r="BO965" s="43"/>
      <c r="BP965" s="115"/>
      <c r="BS965" s="50"/>
      <c r="BT965" s="115"/>
      <c r="BU965" s="222"/>
      <c r="BV965" s="223"/>
      <c r="BZ965" s="221"/>
      <c r="CC965" s="50"/>
      <c r="CD965" s="115"/>
      <c r="CE965" s="43"/>
      <c r="CF965" s="43"/>
      <c r="CG965" s="43"/>
      <c r="CH965" s="115"/>
      <c r="CK965" s="50"/>
      <c r="CL965" s="115"/>
      <c r="CM965" s="222"/>
      <c r="CN965" s="223"/>
      <c r="CR965" s="221"/>
      <c r="CU965" s="50"/>
      <c r="CV965" s="115"/>
      <c r="CW965" s="43"/>
      <c r="CX965" s="43"/>
      <c r="CY965" s="43"/>
      <c r="CZ965" s="115"/>
      <c r="DC965" s="50"/>
      <c r="DD965" s="115"/>
      <c r="DE965" s="222"/>
      <c r="DF965" s="223"/>
      <c r="DJ965" s="221"/>
      <c r="DM965" s="50"/>
      <c r="DN965" s="115"/>
      <c r="DO965" s="43"/>
      <c r="DP965" s="43"/>
      <c r="DQ965" s="43"/>
      <c r="DR965" s="115"/>
      <c r="DU965" s="50"/>
      <c r="DV965" s="115"/>
      <c r="DW965" s="222"/>
      <c r="DX965" s="223"/>
      <c r="EB965" s="221"/>
      <c r="EE965" s="50"/>
      <c r="EF965" s="115"/>
      <c r="EG965" s="43"/>
      <c r="EH965" s="43"/>
      <c r="EI965" s="43"/>
      <c r="EJ965" s="115"/>
      <c r="EM965" s="50"/>
      <c r="EN965" s="115"/>
      <c r="EO965" s="222"/>
      <c r="EP965" s="223"/>
      <c r="ET965" s="221"/>
      <c r="EW965" s="50"/>
      <c r="EX965" s="115"/>
      <c r="EY965" s="43"/>
      <c r="EZ965" s="43"/>
      <c r="FA965" s="43"/>
      <c r="FB965" s="115"/>
      <c r="FE965" s="50"/>
      <c r="FF965" s="115"/>
      <c r="FG965" s="222"/>
      <c r="FH965" s="223"/>
      <c r="FL965" s="221"/>
      <c r="FO965" s="50"/>
      <c r="FP965" s="115"/>
      <c r="FQ965" s="43"/>
      <c r="FR965" s="43"/>
      <c r="FS965" s="43"/>
      <c r="FT965" s="115"/>
      <c r="FW965" s="50"/>
      <c r="FX965" s="115"/>
      <c r="FY965" s="222"/>
      <c r="FZ965" s="223"/>
      <c r="GD965" s="221"/>
      <c r="GG965" s="50"/>
      <c r="GH965" s="115"/>
      <c r="GI965" s="43"/>
      <c r="GJ965" s="43"/>
      <c r="GK965" s="43"/>
      <c r="GL965" s="115"/>
      <c r="GO965" s="50"/>
      <c r="GP965" s="115"/>
      <c r="GQ965" s="222"/>
    </row>
    <row r="966">
      <c r="A966" s="218"/>
      <c r="B966" s="219"/>
      <c r="C966" s="15"/>
      <c r="D966" s="15"/>
      <c r="E966" s="15"/>
      <c r="F966" s="71"/>
      <c r="G966" s="15"/>
      <c r="H966" s="15"/>
      <c r="I966" s="28"/>
      <c r="J966" s="71"/>
      <c r="K966" s="35"/>
      <c r="L966" s="35"/>
      <c r="M966" s="35"/>
      <c r="N966" s="71"/>
      <c r="O966" s="15"/>
      <c r="P966" s="15"/>
      <c r="Q966" s="28"/>
      <c r="R966" s="71"/>
      <c r="S966" s="173"/>
      <c r="T966" s="219"/>
      <c r="U966" s="15"/>
      <c r="V966" s="15"/>
      <c r="W966" s="15"/>
      <c r="X966" s="165"/>
      <c r="Y966" s="15"/>
      <c r="Z966" s="15"/>
      <c r="AA966" s="28"/>
      <c r="AB966" s="71"/>
      <c r="AC966" s="35"/>
      <c r="AD966" s="35"/>
      <c r="AE966" s="35"/>
      <c r="AF966" s="71"/>
      <c r="AG966" s="15"/>
      <c r="AH966" s="15"/>
      <c r="AI966" s="15"/>
      <c r="AJ966" s="71"/>
      <c r="AK966" s="173"/>
      <c r="AL966" s="219"/>
      <c r="AM966" s="15"/>
      <c r="AN966" s="15"/>
      <c r="AO966" s="15"/>
      <c r="AP966" s="165"/>
      <c r="AQ966" s="15"/>
      <c r="AR966" s="15"/>
      <c r="AS966" s="28"/>
      <c r="AT966" s="71"/>
      <c r="AU966" s="35"/>
      <c r="AV966" s="35"/>
      <c r="AW966" s="35"/>
      <c r="AX966" s="71"/>
      <c r="AY966" s="15"/>
      <c r="AZ966" s="15"/>
      <c r="BA966" s="28"/>
      <c r="BB966" s="71"/>
      <c r="BC966" s="173"/>
      <c r="BD966" s="220"/>
      <c r="BH966" s="221"/>
      <c r="BK966" s="50"/>
      <c r="BL966" s="115"/>
      <c r="BM966" s="43"/>
      <c r="BN966" s="43"/>
      <c r="BO966" s="43"/>
      <c r="BP966" s="115"/>
      <c r="BS966" s="50"/>
      <c r="BT966" s="115"/>
      <c r="BU966" s="222"/>
      <c r="BV966" s="223"/>
      <c r="BZ966" s="221"/>
      <c r="CC966" s="50"/>
      <c r="CD966" s="115"/>
      <c r="CE966" s="43"/>
      <c r="CF966" s="43"/>
      <c r="CG966" s="43"/>
      <c r="CH966" s="115"/>
      <c r="CK966" s="50"/>
      <c r="CL966" s="115"/>
      <c r="CM966" s="222"/>
      <c r="CN966" s="223"/>
      <c r="CR966" s="221"/>
      <c r="CU966" s="50"/>
      <c r="CV966" s="115"/>
      <c r="CW966" s="43"/>
      <c r="CX966" s="43"/>
      <c r="CY966" s="43"/>
      <c r="CZ966" s="115"/>
      <c r="DC966" s="50"/>
      <c r="DD966" s="115"/>
      <c r="DE966" s="222"/>
      <c r="DF966" s="223"/>
      <c r="DJ966" s="221"/>
      <c r="DM966" s="50"/>
      <c r="DN966" s="115"/>
      <c r="DO966" s="43"/>
      <c r="DP966" s="43"/>
      <c r="DQ966" s="43"/>
      <c r="DR966" s="115"/>
      <c r="DU966" s="50"/>
      <c r="DV966" s="115"/>
      <c r="DW966" s="222"/>
      <c r="DX966" s="223"/>
      <c r="EB966" s="221"/>
      <c r="EE966" s="50"/>
      <c r="EF966" s="115"/>
      <c r="EG966" s="43"/>
      <c r="EH966" s="43"/>
      <c r="EI966" s="43"/>
      <c r="EJ966" s="115"/>
      <c r="EM966" s="50"/>
      <c r="EN966" s="115"/>
      <c r="EO966" s="222"/>
      <c r="EP966" s="223"/>
      <c r="ET966" s="221"/>
      <c r="EW966" s="50"/>
      <c r="EX966" s="115"/>
      <c r="EY966" s="43"/>
      <c r="EZ966" s="43"/>
      <c r="FA966" s="43"/>
      <c r="FB966" s="115"/>
      <c r="FE966" s="50"/>
      <c r="FF966" s="115"/>
      <c r="FG966" s="222"/>
      <c r="FH966" s="223"/>
      <c r="FL966" s="221"/>
      <c r="FO966" s="50"/>
      <c r="FP966" s="115"/>
      <c r="FQ966" s="43"/>
      <c r="FR966" s="43"/>
      <c r="FS966" s="43"/>
      <c r="FT966" s="115"/>
      <c r="FW966" s="50"/>
      <c r="FX966" s="115"/>
      <c r="FY966" s="222"/>
      <c r="FZ966" s="223"/>
      <c r="GD966" s="221"/>
      <c r="GG966" s="50"/>
      <c r="GH966" s="115"/>
      <c r="GI966" s="43"/>
      <c r="GJ966" s="43"/>
      <c r="GK966" s="43"/>
      <c r="GL966" s="115"/>
      <c r="GO966" s="50"/>
      <c r="GP966" s="115"/>
      <c r="GQ966" s="222"/>
    </row>
    <row r="967">
      <c r="A967" s="218"/>
      <c r="B967" s="219"/>
      <c r="C967" s="15"/>
      <c r="D967" s="15"/>
      <c r="E967" s="15"/>
      <c r="F967" s="71"/>
      <c r="G967" s="15"/>
      <c r="H967" s="15"/>
      <c r="I967" s="28"/>
      <c r="J967" s="71"/>
      <c r="K967" s="35"/>
      <c r="L967" s="35"/>
      <c r="M967" s="35"/>
      <c r="N967" s="71"/>
      <c r="O967" s="15"/>
      <c r="P967" s="15"/>
      <c r="Q967" s="28"/>
      <c r="R967" s="71"/>
      <c r="S967" s="173"/>
      <c r="T967" s="219"/>
      <c r="U967" s="15"/>
      <c r="V967" s="15"/>
      <c r="W967" s="15"/>
      <c r="X967" s="165"/>
      <c r="Y967" s="15"/>
      <c r="Z967" s="15"/>
      <c r="AA967" s="28"/>
      <c r="AB967" s="71"/>
      <c r="AC967" s="35"/>
      <c r="AD967" s="35"/>
      <c r="AE967" s="35"/>
      <c r="AF967" s="71"/>
      <c r="AG967" s="15"/>
      <c r="AH967" s="15"/>
      <c r="AI967" s="15"/>
      <c r="AJ967" s="71"/>
      <c r="AK967" s="173"/>
      <c r="AL967" s="219"/>
      <c r="AM967" s="15"/>
      <c r="AN967" s="15"/>
      <c r="AO967" s="15"/>
      <c r="AP967" s="165"/>
      <c r="AQ967" s="15"/>
      <c r="AR967" s="15"/>
      <c r="AS967" s="28"/>
      <c r="AT967" s="71"/>
      <c r="AU967" s="35"/>
      <c r="AV967" s="35"/>
      <c r="AW967" s="35"/>
      <c r="AX967" s="71"/>
      <c r="AY967" s="15"/>
      <c r="AZ967" s="15"/>
      <c r="BA967" s="28"/>
      <c r="BB967" s="71"/>
      <c r="BC967" s="173"/>
      <c r="BD967" s="220"/>
      <c r="BH967" s="221"/>
      <c r="BK967" s="50"/>
      <c r="BL967" s="115"/>
      <c r="BM967" s="43"/>
      <c r="BN967" s="43"/>
      <c r="BO967" s="43"/>
      <c r="BP967" s="115"/>
      <c r="BS967" s="50"/>
      <c r="BT967" s="115"/>
      <c r="BU967" s="222"/>
      <c r="BV967" s="223"/>
      <c r="BZ967" s="221"/>
      <c r="CC967" s="50"/>
      <c r="CD967" s="115"/>
      <c r="CE967" s="43"/>
      <c r="CF967" s="43"/>
      <c r="CG967" s="43"/>
      <c r="CH967" s="115"/>
      <c r="CK967" s="50"/>
      <c r="CL967" s="115"/>
      <c r="CM967" s="222"/>
      <c r="CN967" s="223"/>
      <c r="CR967" s="221"/>
      <c r="CU967" s="50"/>
      <c r="CV967" s="115"/>
      <c r="CW967" s="43"/>
      <c r="CX967" s="43"/>
      <c r="CY967" s="43"/>
      <c r="CZ967" s="115"/>
      <c r="DC967" s="50"/>
      <c r="DD967" s="115"/>
      <c r="DE967" s="222"/>
      <c r="DF967" s="223"/>
      <c r="DJ967" s="221"/>
      <c r="DM967" s="50"/>
      <c r="DN967" s="115"/>
      <c r="DO967" s="43"/>
      <c r="DP967" s="43"/>
      <c r="DQ967" s="43"/>
      <c r="DR967" s="115"/>
      <c r="DU967" s="50"/>
      <c r="DV967" s="115"/>
      <c r="DW967" s="222"/>
      <c r="DX967" s="223"/>
      <c r="EB967" s="221"/>
      <c r="EE967" s="50"/>
      <c r="EF967" s="115"/>
      <c r="EG967" s="43"/>
      <c r="EH967" s="43"/>
      <c r="EI967" s="43"/>
      <c r="EJ967" s="115"/>
      <c r="EM967" s="50"/>
      <c r="EN967" s="115"/>
      <c r="EO967" s="222"/>
      <c r="EP967" s="223"/>
      <c r="ET967" s="221"/>
      <c r="EW967" s="50"/>
      <c r="EX967" s="115"/>
      <c r="EY967" s="43"/>
      <c r="EZ967" s="43"/>
      <c r="FA967" s="43"/>
      <c r="FB967" s="115"/>
      <c r="FE967" s="50"/>
      <c r="FF967" s="115"/>
      <c r="FG967" s="222"/>
      <c r="FH967" s="223"/>
      <c r="FL967" s="221"/>
      <c r="FO967" s="50"/>
      <c r="FP967" s="115"/>
      <c r="FQ967" s="43"/>
      <c r="FR967" s="43"/>
      <c r="FS967" s="43"/>
      <c r="FT967" s="115"/>
      <c r="FW967" s="50"/>
      <c r="FX967" s="115"/>
      <c r="FY967" s="222"/>
      <c r="FZ967" s="223"/>
      <c r="GD967" s="221"/>
      <c r="GG967" s="50"/>
      <c r="GH967" s="115"/>
      <c r="GI967" s="43"/>
      <c r="GJ967" s="43"/>
      <c r="GK967" s="43"/>
      <c r="GL967" s="115"/>
      <c r="GO967" s="50"/>
      <c r="GP967" s="115"/>
      <c r="GQ967" s="222"/>
    </row>
    <row r="968">
      <c r="A968" s="218"/>
      <c r="B968" s="219"/>
      <c r="C968" s="15"/>
      <c r="D968" s="15"/>
      <c r="E968" s="15"/>
      <c r="F968" s="71"/>
      <c r="G968" s="15"/>
      <c r="H968" s="15"/>
      <c r="I968" s="28"/>
      <c r="J968" s="71"/>
      <c r="K968" s="35"/>
      <c r="L968" s="35"/>
      <c r="M968" s="35"/>
      <c r="N968" s="71"/>
      <c r="O968" s="15"/>
      <c r="P968" s="15"/>
      <c r="Q968" s="28"/>
      <c r="R968" s="71"/>
      <c r="S968" s="173"/>
      <c r="T968" s="219"/>
      <c r="U968" s="15"/>
      <c r="V968" s="15"/>
      <c r="W968" s="15"/>
      <c r="X968" s="165"/>
      <c r="Y968" s="15"/>
      <c r="Z968" s="15"/>
      <c r="AA968" s="28"/>
      <c r="AB968" s="71"/>
      <c r="AC968" s="35"/>
      <c r="AD968" s="35"/>
      <c r="AE968" s="35"/>
      <c r="AF968" s="71"/>
      <c r="AG968" s="15"/>
      <c r="AH968" s="15"/>
      <c r="AI968" s="15"/>
      <c r="AJ968" s="71"/>
      <c r="AK968" s="173"/>
      <c r="AL968" s="219"/>
      <c r="AM968" s="15"/>
      <c r="AN968" s="15"/>
      <c r="AO968" s="15"/>
      <c r="AP968" s="165"/>
      <c r="AQ968" s="15"/>
      <c r="AR968" s="15"/>
      <c r="AS968" s="28"/>
      <c r="AT968" s="71"/>
      <c r="AU968" s="35"/>
      <c r="AV968" s="35"/>
      <c r="AW968" s="35"/>
      <c r="AX968" s="71"/>
      <c r="AY968" s="15"/>
      <c r="AZ968" s="15"/>
      <c r="BA968" s="28"/>
      <c r="BB968" s="71"/>
      <c r="BC968" s="173"/>
      <c r="BD968" s="220"/>
      <c r="BH968" s="221"/>
      <c r="BK968" s="50"/>
      <c r="BL968" s="115"/>
      <c r="BM968" s="43"/>
      <c r="BN968" s="43"/>
      <c r="BO968" s="43"/>
      <c r="BP968" s="115"/>
      <c r="BS968" s="50"/>
      <c r="BT968" s="115"/>
      <c r="BU968" s="222"/>
      <c r="BV968" s="223"/>
      <c r="BZ968" s="221"/>
      <c r="CC968" s="50"/>
      <c r="CD968" s="115"/>
      <c r="CE968" s="43"/>
      <c r="CF968" s="43"/>
      <c r="CG968" s="43"/>
      <c r="CH968" s="115"/>
      <c r="CK968" s="50"/>
      <c r="CL968" s="115"/>
      <c r="CM968" s="222"/>
      <c r="CN968" s="223"/>
      <c r="CR968" s="221"/>
      <c r="CU968" s="50"/>
      <c r="CV968" s="115"/>
      <c r="CW968" s="43"/>
      <c r="CX968" s="43"/>
      <c r="CY968" s="43"/>
      <c r="CZ968" s="115"/>
      <c r="DC968" s="50"/>
      <c r="DD968" s="115"/>
      <c r="DE968" s="222"/>
      <c r="DF968" s="223"/>
      <c r="DJ968" s="221"/>
      <c r="DM968" s="50"/>
      <c r="DN968" s="115"/>
      <c r="DO968" s="43"/>
      <c r="DP968" s="43"/>
      <c r="DQ968" s="43"/>
      <c r="DR968" s="115"/>
      <c r="DU968" s="50"/>
      <c r="DV968" s="115"/>
      <c r="DW968" s="222"/>
      <c r="DX968" s="223"/>
      <c r="EB968" s="221"/>
      <c r="EE968" s="50"/>
      <c r="EF968" s="115"/>
      <c r="EG968" s="43"/>
      <c r="EH968" s="43"/>
      <c r="EI968" s="43"/>
      <c r="EJ968" s="115"/>
      <c r="EM968" s="50"/>
      <c r="EN968" s="115"/>
      <c r="EO968" s="222"/>
      <c r="EP968" s="223"/>
      <c r="ET968" s="221"/>
      <c r="EW968" s="50"/>
      <c r="EX968" s="115"/>
      <c r="EY968" s="43"/>
      <c r="EZ968" s="43"/>
      <c r="FA968" s="43"/>
      <c r="FB968" s="115"/>
      <c r="FE968" s="50"/>
      <c r="FF968" s="115"/>
      <c r="FG968" s="222"/>
      <c r="FH968" s="223"/>
      <c r="FL968" s="221"/>
      <c r="FO968" s="50"/>
      <c r="FP968" s="115"/>
      <c r="FQ968" s="43"/>
      <c r="FR968" s="43"/>
      <c r="FS968" s="43"/>
      <c r="FT968" s="115"/>
      <c r="FW968" s="50"/>
      <c r="FX968" s="115"/>
      <c r="FY968" s="222"/>
      <c r="FZ968" s="223"/>
      <c r="GD968" s="221"/>
      <c r="GG968" s="50"/>
      <c r="GH968" s="115"/>
      <c r="GI968" s="43"/>
      <c r="GJ968" s="43"/>
      <c r="GK968" s="43"/>
      <c r="GL968" s="115"/>
      <c r="GO968" s="50"/>
      <c r="GP968" s="115"/>
      <c r="GQ968" s="222"/>
    </row>
    <row r="969">
      <c r="A969" s="218"/>
      <c r="B969" s="219"/>
      <c r="C969" s="15"/>
      <c r="D969" s="15"/>
      <c r="E969" s="15"/>
      <c r="F969" s="71"/>
      <c r="G969" s="15"/>
      <c r="H969" s="15"/>
      <c r="I969" s="28"/>
      <c r="J969" s="71"/>
      <c r="K969" s="35"/>
      <c r="L969" s="35"/>
      <c r="M969" s="35"/>
      <c r="N969" s="71"/>
      <c r="O969" s="15"/>
      <c r="P969" s="15"/>
      <c r="Q969" s="28"/>
      <c r="R969" s="71"/>
      <c r="S969" s="173"/>
      <c r="T969" s="219"/>
      <c r="U969" s="15"/>
      <c r="V969" s="15"/>
      <c r="W969" s="15"/>
      <c r="X969" s="165"/>
      <c r="Y969" s="15"/>
      <c r="Z969" s="15"/>
      <c r="AA969" s="28"/>
      <c r="AB969" s="71"/>
      <c r="AC969" s="35"/>
      <c r="AD969" s="35"/>
      <c r="AE969" s="35"/>
      <c r="AF969" s="71"/>
      <c r="AG969" s="15"/>
      <c r="AH969" s="15"/>
      <c r="AI969" s="15"/>
      <c r="AJ969" s="71"/>
      <c r="AK969" s="173"/>
      <c r="AL969" s="219"/>
      <c r="AM969" s="15"/>
      <c r="AN969" s="15"/>
      <c r="AO969" s="15"/>
      <c r="AP969" s="165"/>
      <c r="AQ969" s="15"/>
      <c r="AR969" s="15"/>
      <c r="AS969" s="28"/>
      <c r="AT969" s="71"/>
      <c r="AU969" s="35"/>
      <c r="AV969" s="35"/>
      <c r="AW969" s="35"/>
      <c r="AX969" s="71"/>
      <c r="AY969" s="15"/>
      <c r="AZ969" s="15"/>
      <c r="BA969" s="28"/>
      <c r="BB969" s="71"/>
      <c r="BC969" s="173"/>
      <c r="BD969" s="220"/>
      <c r="BH969" s="221"/>
      <c r="BK969" s="50"/>
      <c r="BL969" s="115"/>
      <c r="BM969" s="43"/>
      <c r="BN969" s="43"/>
      <c r="BO969" s="43"/>
      <c r="BP969" s="115"/>
      <c r="BS969" s="50"/>
      <c r="BT969" s="115"/>
      <c r="BU969" s="222"/>
      <c r="BV969" s="223"/>
      <c r="BZ969" s="221"/>
      <c r="CC969" s="50"/>
      <c r="CD969" s="115"/>
      <c r="CE969" s="43"/>
      <c r="CF969" s="43"/>
      <c r="CG969" s="43"/>
      <c r="CH969" s="115"/>
      <c r="CK969" s="50"/>
      <c r="CL969" s="115"/>
      <c r="CM969" s="222"/>
      <c r="CN969" s="223"/>
      <c r="CR969" s="221"/>
      <c r="CU969" s="50"/>
      <c r="CV969" s="115"/>
      <c r="CW969" s="43"/>
      <c r="CX969" s="43"/>
      <c r="CY969" s="43"/>
      <c r="CZ969" s="115"/>
      <c r="DC969" s="50"/>
      <c r="DD969" s="115"/>
      <c r="DE969" s="222"/>
      <c r="DF969" s="223"/>
      <c r="DJ969" s="221"/>
      <c r="DM969" s="50"/>
      <c r="DN969" s="115"/>
      <c r="DO969" s="43"/>
      <c r="DP969" s="43"/>
      <c r="DQ969" s="43"/>
      <c r="DR969" s="115"/>
      <c r="DU969" s="50"/>
      <c r="DV969" s="115"/>
      <c r="DW969" s="222"/>
      <c r="DX969" s="223"/>
      <c r="EB969" s="221"/>
      <c r="EE969" s="50"/>
      <c r="EF969" s="115"/>
      <c r="EG969" s="43"/>
      <c r="EH969" s="43"/>
      <c r="EI969" s="43"/>
      <c r="EJ969" s="115"/>
      <c r="EM969" s="50"/>
      <c r="EN969" s="115"/>
      <c r="EO969" s="222"/>
      <c r="EP969" s="223"/>
      <c r="ET969" s="221"/>
      <c r="EW969" s="50"/>
      <c r="EX969" s="115"/>
      <c r="EY969" s="43"/>
      <c r="EZ969" s="43"/>
      <c r="FA969" s="43"/>
      <c r="FB969" s="115"/>
      <c r="FE969" s="50"/>
      <c r="FF969" s="115"/>
      <c r="FG969" s="222"/>
      <c r="FH969" s="223"/>
      <c r="FL969" s="221"/>
      <c r="FO969" s="50"/>
      <c r="FP969" s="115"/>
      <c r="FQ969" s="43"/>
      <c r="FR969" s="43"/>
      <c r="FS969" s="43"/>
      <c r="FT969" s="115"/>
      <c r="FW969" s="50"/>
      <c r="FX969" s="115"/>
      <c r="FY969" s="222"/>
      <c r="FZ969" s="223"/>
      <c r="GD969" s="221"/>
      <c r="GG969" s="50"/>
      <c r="GH969" s="115"/>
      <c r="GI969" s="43"/>
      <c r="GJ969" s="43"/>
      <c r="GK969" s="43"/>
      <c r="GL969" s="115"/>
      <c r="GO969" s="50"/>
      <c r="GP969" s="115"/>
      <c r="GQ969" s="222"/>
    </row>
    <row r="970">
      <c r="A970" s="218"/>
      <c r="B970" s="219"/>
      <c r="C970" s="15"/>
      <c r="D970" s="15"/>
      <c r="E970" s="15"/>
      <c r="F970" s="71"/>
      <c r="G970" s="15"/>
      <c r="H970" s="15"/>
      <c r="I970" s="28"/>
      <c r="J970" s="71"/>
      <c r="K970" s="35"/>
      <c r="L970" s="35"/>
      <c r="M970" s="35"/>
      <c r="N970" s="71"/>
      <c r="O970" s="15"/>
      <c r="P970" s="15"/>
      <c r="Q970" s="28"/>
      <c r="R970" s="71"/>
      <c r="S970" s="173"/>
      <c r="T970" s="219"/>
      <c r="U970" s="15"/>
      <c r="V970" s="15"/>
      <c r="W970" s="15"/>
      <c r="X970" s="165"/>
      <c r="Y970" s="15"/>
      <c r="Z970" s="15"/>
      <c r="AA970" s="28"/>
      <c r="AB970" s="71"/>
      <c r="AC970" s="35"/>
      <c r="AD970" s="35"/>
      <c r="AE970" s="35"/>
      <c r="AF970" s="71"/>
      <c r="AG970" s="15"/>
      <c r="AH970" s="15"/>
      <c r="AI970" s="15"/>
      <c r="AJ970" s="71"/>
      <c r="AK970" s="173"/>
      <c r="AL970" s="219"/>
      <c r="AM970" s="15"/>
      <c r="AN970" s="15"/>
      <c r="AO970" s="15"/>
      <c r="AP970" s="165"/>
      <c r="AQ970" s="15"/>
      <c r="AR970" s="15"/>
      <c r="AS970" s="28"/>
      <c r="AT970" s="71"/>
      <c r="AU970" s="35"/>
      <c r="AV970" s="35"/>
      <c r="AW970" s="35"/>
      <c r="AX970" s="71"/>
      <c r="AY970" s="15"/>
      <c r="AZ970" s="15"/>
      <c r="BA970" s="28"/>
      <c r="BB970" s="71"/>
      <c r="BC970" s="173"/>
      <c r="BD970" s="220"/>
      <c r="BH970" s="221"/>
      <c r="BK970" s="50"/>
      <c r="BL970" s="115"/>
      <c r="BM970" s="43"/>
      <c r="BN970" s="43"/>
      <c r="BO970" s="43"/>
      <c r="BP970" s="115"/>
      <c r="BS970" s="50"/>
      <c r="BT970" s="115"/>
      <c r="BU970" s="222"/>
      <c r="BV970" s="223"/>
      <c r="BZ970" s="221"/>
      <c r="CC970" s="50"/>
      <c r="CD970" s="115"/>
      <c r="CE970" s="43"/>
      <c r="CF970" s="43"/>
      <c r="CG970" s="43"/>
      <c r="CH970" s="115"/>
      <c r="CK970" s="50"/>
      <c r="CL970" s="115"/>
      <c r="CM970" s="222"/>
      <c r="CN970" s="223"/>
      <c r="CR970" s="221"/>
      <c r="CU970" s="50"/>
      <c r="CV970" s="115"/>
      <c r="CW970" s="43"/>
      <c r="CX970" s="43"/>
      <c r="CY970" s="43"/>
      <c r="CZ970" s="115"/>
      <c r="DC970" s="50"/>
      <c r="DD970" s="115"/>
      <c r="DE970" s="222"/>
      <c r="DF970" s="223"/>
      <c r="DJ970" s="221"/>
      <c r="DM970" s="50"/>
      <c r="DN970" s="115"/>
      <c r="DO970" s="43"/>
      <c r="DP970" s="43"/>
      <c r="DQ970" s="43"/>
      <c r="DR970" s="115"/>
      <c r="DU970" s="50"/>
      <c r="DV970" s="115"/>
      <c r="DW970" s="222"/>
      <c r="DX970" s="223"/>
      <c r="EB970" s="221"/>
      <c r="EE970" s="50"/>
      <c r="EF970" s="115"/>
      <c r="EG970" s="43"/>
      <c r="EH970" s="43"/>
      <c r="EI970" s="43"/>
      <c r="EJ970" s="115"/>
      <c r="EM970" s="50"/>
      <c r="EN970" s="115"/>
      <c r="EO970" s="222"/>
      <c r="EP970" s="223"/>
      <c r="ET970" s="221"/>
      <c r="EW970" s="50"/>
      <c r="EX970" s="115"/>
      <c r="EY970" s="43"/>
      <c r="EZ970" s="43"/>
      <c r="FA970" s="43"/>
      <c r="FB970" s="115"/>
      <c r="FE970" s="50"/>
      <c r="FF970" s="115"/>
      <c r="FG970" s="222"/>
      <c r="FH970" s="223"/>
      <c r="FL970" s="221"/>
      <c r="FO970" s="50"/>
      <c r="FP970" s="115"/>
      <c r="FQ970" s="43"/>
      <c r="FR970" s="43"/>
      <c r="FS970" s="43"/>
      <c r="FT970" s="115"/>
      <c r="FW970" s="50"/>
      <c r="FX970" s="115"/>
      <c r="FY970" s="222"/>
      <c r="FZ970" s="223"/>
      <c r="GD970" s="221"/>
      <c r="GG970" s="50"/>
      <c r="GH970" s="115"/>
      <c r="GI970" s="43"/>
      <c r="GJ970" s="43"/>
      <c r="GK970" s="43"/>
      <c r="GL970" s="115"/>
      <c r="GO970" s="50"/>
      <c r="GP970" s="115"/>
      <c r="GQ970" s="222"/>
    </row>
    <row r="971">
      <c r="A971" s="218"/>
      <c r="B971" s="219"/>
      <c r="C971" s="15"/>
      <c r="D971" s="15"/>
      <c r="E971" s="15"/>
      <c r="F971" s="71"/>
      <c r="G971" s="15"/>
      <c r="H971" s="15"/>
      <c r="I971" s="28"/>
      <c r="J971" s="71"/>
      <c r="K971" s="35"/>
      <c r="L971" s="35"/>
      <c r="M971" s="35"/>
      <c r="N971" s="71"/>
      <c r="O971" s="15"/>
      <c r="P971" s="15"/>
      <c r="Q971" s="28"/>
      <c r="R971" s="71"/>
      <c r="S971" s="173"/>
      <c r="T971" s="219"/>
      <c r="U971" s="15"/>
      <c r="V971" s="15"/>
      <c r="W971" s="15"/>
      <c r="X971" s="165"/>
      <c r="Y971" s="15"/>
      <c r="Z971" s="15"/>
      <c r="AA971" s="28"/>
      <c r="AB971" s="71"/>
      <c r="AC971" s="35"/>
      <c r="AD971" s="35"/>
      <c r="AE971" s="35"/>
      <c r="AF971" s="71"/>
      <c r="AG971" s="15"/>
      <c r="AH971" s="15"/>
      <c r="AI971" s="15"/>
      <c r="AJ971" s="71"/>
      <c r="AK971" s="173"/>
      <c r="AL971" s="219"/>
      <c r="AM971" s="15"/>
      <c r="AN971" s="15"/>
      <c r="AO971" s="15"/>
      <c r="AP971" s="165"/>
      <c r="AQ971" s="15"/>
      <c r="AR971" s="15"/>
      <c r="AS971" s="28"/>
      <c r="AT971" s="71"/>
      <c r="AU971" s="35"/>
      <c r="AV971" s="35"/>
      <c r="AW971" s="35"/>
      <c r="AX971" s="71"/>
      <c r="AY971" s="15"/>
      <c r="AZ971" s="15"/>
      <c r="BA971" s="28"/>
      <c r="BB971" s="71"/>
      <c r="BC971" s="173"/>
      <c r="BD971" s="220"/>
      <c r="BH971" s="221"/>
      <c r="BK971" s="50"/>
      <c r="BL971" s="115"/>
      <c r="BM971" s="43"/>
      <c r="BN971" s="43"/>
      <c r="BO971" s="43"/>
      <c r="BP971" s="115"/>
      <c r="BS971" s="50"/>
      <c r="BT971" s="115"/>
      <c r="BU971" s="222"/>
      <c r="BV971" s="223"/>
      <c r="BZ971" s="221"/>
      <c r="CC971" s="50"/>
      <c r="CD971" s="115"/>
      <c r="CE971" s="43"/>
      <c r="CF971" s="43"/>
      <c r="CG971" s="43"/>
      <c r="CH971" s="115"/>
      <c r="CK971" s="50"/>
      <c r="CL971" s="115"/>
      <c r="CM971" s="222"/>
      <c r="CN971" s="223"/>
      <c r="CR971" s="221"/>
      <c r="CU971" s="50"/>
      <c r="CV971" s="115"/>
      <c r="CW971" s="43"/>
      <c r="CX971" s="43"/>
      <c r="CY971" s="43"/>
      <c r="CZ971" s="115"/>
      <c r="DC971" s="50"/>
      <c r="DD971" s="115"/>
      <c r="DE971" s="222"/>
      <c r="DF971" s="223"/>
      <c r="DJ971" s="221"/>
      <c r="DM971" s="50"/>
      <c r="DN971" s="115"/>
      <c r="DO971" s="43"/>
      <c r="DP971" s="43"/>
      <c r="DQ971" s="43"/>
      <c r="DR971" s="115"/>
      <c r="DU971" s="50"/>
      <c r="DV971" s="115"/>
      <c r="DW971" s="222"/>
      <c r="DX971" s="223"/>
      <c r="EB971" s="221"/>
      <c r="EE971" s="50"/>
      <c r="EF971" s="115"/>
      <c r="EG971" s="43"/>
      <c r="EH971" s="43"/>
      <c r="EI971" s="43"/>
      <c r="EJ971" s="115"/>
      <c r="EM971" s="50"/>
      <c r="EN971" s="115"/>
      <c r="EO971" s="222"/>
      <c r="EP971" s="223"/>
      <c r="ET971" s="221"/>
      <c r="EW971" s="50"/>
      <c r="EX971" s="115"/>
      <c r="EY971" s="43"/>
      <c r="EZ971" s="43"/>
      <c r="FA971" s="43"/>
      <c r="FB971" s="115"/>
      <c r="FE971" s="50"/>
      <c r="FF971" s="115"/>
      <c r="FG971" s="222"/>
      <c r="FH971" s="223"/>
      <c r="FL971" s="221"/>
      <c r="FO971" s="50"/>
      <c r="FP971" s="115"/>
      <c r="FQ971" s="43"/>
      <c r="FR971" s="43"/>
      <c r="FS971" s="43"/>
      <c r="FT971" s="115"/>
      <c r="FW971" s="50"/>
      <c r="FX971" s="115"/>
      <c r="FY971" s="222"/>
      <c r="FZ971" s="223"/>
      <c r="GD971" s="221"/>
      <c r="GG971" s="50"/>
      <c r="GH971" s="115"/>
      <c r="GI971" s="43"/>
      <c r="GJ971" s="43"/>
      <c r="GK971" s="43"/>
      <c r="GL971" s="115"/>
      <c r="GO971" s="50"/>
      <c r="GP971" s="115"/>
      <c r="GQ971" s="222"/>
    </row>
    <row r="972">
      <c r="A972" s="218"/>
      <c r="B972" s="219"/>
      <c r="C972" s="15"/>
      <c r="D972" s="15"/>
      <c r="E972" s="15"/>
      <c r="F972" s="71"/>
      <c r="G972" s="15"/>
      <c r="H972" s="15"/>
      <c r="I972" s="28"/>
      <c r="J972" s="71"/>
      <c r="K972" s="35"/>
      <c r="L972" s="35"/>
      <c r="M972" s="35"/>
      <c r="N972" s="71"/>
      <c r="O972" s="15"/>
      <c r="P972" s="15"/>
      <c r="Q972" s="28"/>
      <c r="R972" s="71"/>
      <c r="S972" s="173"/>
      <c r="T972" s="219"/>
      <c r="U972" s="15"/>
      <c r="V972" s="15"/>
      <c r="W972" s="15"/>
      <c r="X972" s="165"/>
      <c r="Y972" s="15"/>
      <c r="Z972" s="15"/>
      <c r="AA972" s="28"/>
      <c r="AB972" s="71"/>
      <c r="AC972" s="35"/>
      <c r="AD972" s="35"/>
      <c r="AE972" s="35"/>
      <c r="AF972" s="71"/>
      <c r="AG972" s="15"/>
      <c r="AH972" s="15"/>
      <c r="AI972" s="15"/>
      <c r="AJ972" s="71"/>
      <c r="AK972" s="173"/>
      <c r="AL972" s="219"/>
      <c r="AM972" s="15"/>
      <c r="AN972" s="15"/>
      <c r="AO972" s="15"/>
      <c r="AP972" s="165"/>
      <c r="AQ972" s="15"/>
      <c r="AR972" s="15"/>
      <c r="AS972" s="28"/>
      <c r="AT972" s="71"/>
      <c r="AU972" s="35"/>
      <c r="AV972" s="35"/>
      <c r="AW972" s="35"/>
      <c r="AX972" s="71"/>
      <c r="AY972" s="15"/>
      <c r="AZ972" s="15"/>
      <c r="BA972" s="28"/>
      <c r="BB972" s="71"/>
      <c r="BC972" s="173"/>
      <c r="BD972" s="220"/>
      <c r="BH972" s="221"/>
      <c r="BK972" s="50"/>
      <c r="BL972" s="115"/>
      <c r="BM972" s="43"/>
      <c r="BN972" s="43"/>
      <c r="BO972" s="43"/>
      <c r="BP972" s="115"/>
      <c r="BS972" s="50"/>
      <c r="BT972" s="115"/>
      <c r="BU972" s="222"/>
      <c r="BV972" s="223"/>
      <c r="BZ972" s="221"/>
      <c r="CC972" s="50"/>
      <c r="CD972" s="115"/>
      <c r="CE972" s="43"/>
      <c r="CF972" s="43"/>
      <c r="CG972" s="43"/>
      <c r="CH972" s="115"/>
      <c r="CK972" s="50"/>
      <c r="CL972" s="115"/>
      <c r="CM972" s="222"/>
      <c r="CN972" s="223"/>
      <c r="CR972" s="221"/>
      <c r="CU972" s="50"/>
      <c r="CV972" s="115"/>
      <c r="CW972" s="43"/>
      <c r="CX972" s="43"/>
      <c r="CY972" s="43"/>
      <c r="CZ972" s="115"/>
      <c r="DC972" s="50"/>
      <c r="DD972" s="115"/>
      <c r="DE972" s="222"/>
      <c r="DF972" s="223"/>
      <c r="DJ972" s="221"/>
      <c r="DM972" s="50"/>
      <c r="DN972" s="115"/>
      <c r="DO972" s="43"/>
      <c r="DP972" s="43"/>
      <c r="DQ972" s="43"/>
      <c r="DR972" s="115"/>
      <c r="DU972" s="50"/>
      <c r="DV972" s="115"/>
      <c r="DW972" s="222"/>
      <c r="DX972" s="223"/>
      <c r="EB972" s="221"/>
      <c r="EE972" s="50"/>
      <c r="EF972" s="115"/>
      <c r="EG972" s="43"/>
      <c r="EH972" s="43"/>
      <c r="EI972" s="43"/>
      <c r="EJ972" s="115"/>
      <c r="EM972" s="50"/>
      <c r="EN972" s="115"/>
      <c r="EO972" s="222"/>
      <c r="EP972" s="223"/>
      <c r="ET972" s="221"/>
      <c r="EW972" s="50"/>
      <c r="EX972" s="115"/>
      <c r="EY972" s="43"/>
      <c r="EZ972" s="43"/>
      <c r="FA972" s="43"/>
      <c r="FB972" s="115"/>
      <c r="FE972" s="50"/>
      <c r="FF972" s="115"/>
      <c r="FG972" s="222"/>
      <c r="FH972" s="223"/>
      <c r="FL972" s="221"/>
      <c r="FO972" s="50"/>
      <c r="FP972" s="115"/>
      <c r="FQ972" s="43"/>
      <c r="FR972" s="43"/>
      <c r="FS972" s="43"/>
      <c r="FT972" s="115"/>
      <c r="FW972" s="50"/>
      <c r="FX972" s="115"/>
      <c r="FY972" s="222"/>
      <c r="FZ972" s="223"/>
      <c r="GD972" s="221"/>
      <c r="GG972" s="50"/>
      <c r="GH972" s="115"/>
      <c r="GI972" s="43"/>
      <c r="GJ972" s="43"/>
      <c r="GK972" s="43"/>
      <c r="GL972" s="115"/>
      <c r="GO972" s="50"/>
      <c r="GP972" s="115"/>
      <c r="GQ972" s="222"/>
    </row>
    <row r="973">
      <c r="A973" s="218"/>
      <c r="B973" s="219"/>
      <c r="C973" s="15"/>
      <c r="D973" s="15"/>
      <c r="E973" s="15"/>
      <c r="F973" s="71"/>
      <c r="G973" s="15"/>
      <c r="H973" s="15"/>
      <c r="I973" s="28"/>
      <c r="J973" s="71"/>
      <c r="K973" s="35"/>
      <c r="L973" s="35"/>
      <c r="M973" s="35"/>
      <c r="N973" s="71"/>
      <c r="O973" s="15"/>
      <c r="P973" s="15"/>
      <c r="Q973" s="28"/>
      <c r="R973" s="71"/>
      <c r="S973" s="173"/>
      <c r="T973" s="219"/>
      <c r="U973" s="15"/>
      <c r="V973" s="15"/>
      <c r="W973" s="15"/>
      <c r="X973" s="165"/>
      <c r="Y973" s="15"/>
      <c r="Z973" s="15"/>
      <c r="AA973" s="28"/>
      <c r="AB973" s="71"/>
      <c r="AC973" s="35"/>
      <c r="AD973" s="35"/>
      <c r="AE973" s="35"/>
      <c r="AF973" s="71"/>
      <c r="AG973" s="15"/>
      <c r="AH973" s="15"/>
      <c r="AI973" s="15"/>
      <c r="AJ973" s="71"/>
      <c r="AK973" s="173"/>
      <c r="AL973" s="219"/>
      <c r="AM973" s="15"/>
      <c r="AN973" s="15"/>
      <c r="AO973" s="15"/>
      <c r="AP973" s="165"/>
      <c r="AQ973" s="15"/>
      <c r="AR973" s="15"/>
      <c r="AS973" s="28"/>
      <c r="AT973" s="71"/>
      <c r="AU973" s="35"/>
      <c r="AV973" s="35"/>
      <c r="AW973" s="35"/>
      <c r="AX973" s="71"/>
      <c r="AY973" s="15"/>
      <c r="AZ973" s="15"/>
      <c r="BA973" s="28"/>
      <c r="BB973" s="71"/>
      <c r="BC973" s="173"/>
      <c r="BD973" s="220"/>
      <c r="BH973" s="221"/>
      <c r="BK973" s="50"/>
      <c r="BL973" s="115"/>
      <c r="BM973" s="43"/>
      <c r="BN973" s="43"/>
      <c r="BO973" s="43"/>
      <c r="BP973" s="115"/>
      <c r="BS973" s="50"/>
      <c r="BT973" s="115"/>
      <c r="BU973" s="222"/>
      <c r="BV973" s="223"/>
      <c r="BZ973" s="221"/>
      <c r="CC973" s="50"/>
      <c r="CD973" s="115"/>
      <c r="CE973" s="43"/>
      <c r="CF973" s="43"/>
      <c r="CG973" s="43"/>
      <c r="CH973" s="115"/>
      <c r="CK973" s="50"/>
      <c r="CL973" s="115"/>
      <c r="CM973" s="222"/>
      <c r="CN973" s="223"/>
      <c r="CR973" s="221"/>
      <c r="CU973" s="50"/>
      <c r="CV973" s="115"/>
      <c r="CW973" s="43"/>
      <c r="CX973" s="43"/>
      <c r="CY973" s="43"/>
      <c r="CZ973" s="115"/>
      <c r="DC973" s="50"/>
      <c r="DD973" s="115"/>
      <c r="DE973" s="222"/>
      <c r="DF973" s="223"/>
      <c r="DJ973" s="221"/>
      <c r="DM973" s="50"/>
      <c r="DN973" s="115"/>
      <c r="DO973" s="43"/>
      <c r="DP973" s="43"/>
      <c r="DQ973" s="43"/>
      <c r="DR973" s="115"/>
      <c r="DU973" s="50"/>
      <c r="DV973" s="115"/>
      <c r="DW973" s="222"/>
      <c r="DX973" s="223"/>
      <c r="EB973" s="221"/>
      <c r="EE973" s="50"/>
      <c r="EF973" s="115"/>
      <c r="EG973" s="43"/>
      <c r="EH973" s="43"/>
      <c r="EI973" s="43"/>
      <c r="EJ973" s="115"/>
      <c r="EM973" s="50"/>
      <c r="EN973" s="115"/>
      <c r="EO973" s="222"/>
      <c r="EP973" s="223"/>
      <c r="ET973" s="221"/>
      <c r="EW973" s="50"/>
      <c r="EX973" s="115"/>
      <c r="EY973" s="43"/>
      <c r="EZ973" s="43"/>
      <c r="FA973" s="43"/>
      <c r="FB973" s="115"/>
      <c r="FE973" s="50"/>
      <c r="FF973" s="115"/>
      <c r="FG973" s="222"/>
      <c r="FH973" s="223"/>
      <c r="FL973" s="221"/>
      <c r="FO973" s="50"/>
      <c r="FP973" s="115"/>
      <c r="FQ973" s="43"/>
      <c r="FR973" s="43"/>
      <c r="FS973" s="43"/>
      <c r="FT973" s="115"/>
      <c r="FW973" s="50"/>
      <c r="FX973" s="115"/>
      <c r="FY973" s="222"/>
      <c r="FZ973" s="223"/>
      <c r="GD973" s="221"/>
      <c r="GG973" s="50"/>
      <c r="GH973" s="115"/>
      <c r="GI973" s="43"/>
      <c r="GJ973" s="43"/>
      <c r="GK973" s="43"/>
      <c r="GL973" s="115"/>
      <c r="GO973" s="50"/>
      <c r="GP973" s="115"/>
      <c r="GQ973" s="222"/>
    </row>
    <row r="974">
      <c r="A974" s="218"/>
      <c r="B974" s="219"/>
      <c r="C974" s="15"/>
      <c r="D974" s="15"/>
      <c r="E974" s="15"/>
      <c r="F974" s="71"/>
      <c r="G974" s="15"/>
      <c r="H974" s="15"/>
      <c r="I974" s="28"/>
      <c r="J974" s="71"/>
      <c r="K974" s="35"/>
      <c r="L974" s="35"/>
      <c r="M974" s="35"/>
      <c r="N974" s="71"/>
      <c r="O974" s="15"/>
      <c r="P974" s="15"/>
      <c r="Q974" s="28"/>
      <c r="R974" s="71"/>
      <c r="S974" s="173"/>
      <c r="T974" s="219"/>
      <c r="U974" s="15"/>
      <c r="V974" s="15"/>
      <c r="W974" s="15"/>
      <c r="X974" s="165"/>
      <c r="Y974" s="15"/>
      <c r="Z974" s="15"/>
      <c r="AA974" s="28"/>
      <c r="AB974" s="71"/>
      <c r="AC974" s="35"/>
      <c r="AD974" s="35"/>
      <c r="AE974" s="35"/>
      <c r="AF974" s="71"/>
      <c r="AG974" s="15"/>
      <c r="AH974" s="15"/>
      <c r="AI974" s="15"/>
      <c r="AJ974" s="71"/>
      <c r="AK974" s="173"/>
      <c r="AL974" s="219"/>
      <c r="AM974" s="15"/>
      <c r="AN974" s="15"/>
      <c r="AO974" s="15"/>
      <c r="AP974" s="165"/>
      <c r="AQ974" s="15"/>
      <c r="AR974" s="15"/>
      <c r="AS974" s="28"/>
      <c r="AT974" s="71"/>
      <c r="AU974" s="35"/>
      <c r="AV974" s="35"/>
      <c r="AW974" s="35"/>
      <c r="AX974" s="71"/>
      <c r="AY974" s="15"/>
      <c r="AZ974" s="15"/>
      <c r="BA974" s="28"/>
      <c r="BB974" s="71"/>
      <c r="BC974" s="173"/>
      <c r="BD974" s="220"/>
      <c r="BH974" s="221"/>
      <c r="BK974" s="50"/>
      <c r="BL974" s="115"/>
      <c r="BM974" s="43"/>
      <c r="BN974" s="43"/>
      <c r="BO974" s="43"/>
      <c r="BP974" s="115"/>
      <c r="BS974" s="50"/>
      <c r="BT974" s="115"/>
      <c r="BU974" s="222"/>
      <c r="BV974" s="223"/>
      <c r="BZ974" s="221"/>
      <c r="CC974" s="50"/>
      <c r="CD974" s="115"/>
      <c r="CE974" s="43"/>
      <c r="CF974" s="43"/>
      <c r="CG974" s="43"/>
      <c r="CH974" s="115"/>
      <c r="CK974" s="50"/>
      <c r="CL974" s="115"/>
      <c r="CM974" s="222"/>
      <c r="CN974" s="223"/>
      <c r="CR974" s="221"/>
      <c r="CU974" s="50"/>
      <c r="CV974" s="115"/>
      <c r="CW974" s="43"/>
      <c r="CX974" s="43"/>
      <c r="CY974" s="43"/>
      <c r="CZ974" s="115"/>
      <c r="DC974" s="50"/>
      <c r="DD974" s="115"/>
      <c r="DE974" s="222"/>
      <c r="DF974" s="223"/>
      <c r="DJ974" s="221"/>
      <c r="DM974" s="50"/>
      <c r="DN974" s="115"/>
      <c r="DO974" s="43"/>
      <c r="DP974" s="43"/>
      <c r="DQ974" s="43"/>
      <c r="DR974" s="115"/>
      <c r="DU974" s="50"/>
      <c r="DV974" s="115"/>
      <c r="DW974" s="222"/>
      <c r="DX974" s="223"/>
      <c r="EB974" s="221"/>
      <c r="EE974" s="50"/>
      <c r="EF974" s="115"/>
      <c r="EG974" s="43"/>
      <c r="EH974" s="43"/>
      <c r="EI974" s="43"/>
      <c r="EJ974" s="115"/>
      <c r="EM974" s="50"/>
      <c r="EN974" s="115"/>
      <c r="EO974" s="222"/>
      <c r="EP974" s="223"/>
      <c r="ET974" s="221"/>
      <c r="EW974" s="50"/>
      <c r="EX974" s="115"/>
      <c r="EY974" s="43"/>
      <c r="EZ974" s="43"/>
      <c r="FA974" s="43"/>
      <c r="FB974" s="115"/>
      <c r="FE974" s="50"/>
      <c r="FF974" s="115"/>
      <c r="FG974" s="222"/>
      <c r="FH974" s="223"/>
      <c r="FL974" s="221"/>
      <c r="FO974" s="50"/>
      <c r="FP974" s="115"/>
      <c r="FQ974" s="43"/>
      <c r="FR974" s="43"/>
      <c r="FS974" s="43"/>
      <c r="FT974" s="115"/>
      <c r="FW974" s="50"/>
      <c r="FX974" s="115"/>
      <c r="FY974" s="222"/>
      <c r="FZ974" s="223"/>
      <c r="GD974" s="221"/>
      <c r="GG974" s="50"/>
      <c r="GH974" s="115"/>
      <c r="GI974" s="43"/>
      <c r="GJ974" s="43"/>
      <c r="GK974" s="43"/>
      <c r="GL974" s="115"/>
      <c r="GO974" s="50"/>
      <c r="GP974" s="115"/>
      <c r="GQ974" s="222"/>
    </row>
    <row r="975">
      <c r="A975" s="218"/>
      <c r="B975" s="219"/>
      <c r="C975" s="15"/>
      <c r="D975" s="15"/>
      <c r="E975" s="15"/>
      <c r="F975" s="71"/>
      <c r="G975" s="15"/>
      <c r="H975" s="15"/>
      <c r="I975" s="28"/>
      <c r="J975" s="71"/>
      <c r="K975" s="35"/>
      <c r="L975" s="35"/>
      <c r="M975" s="35"/>
      <c r="N975" s="71"/>
      <c r="O975" s="15"/>
      <c r="P975" s="15"/>
      <c r="Q975" s="28"/>
      <c r="R975" s="71"/>
      <c r="S975" s="173"/>
      <c r="T975" s="219"/>
      <c r="U975" s="15"/>
      <c r="V975" s="15"/>
      <c r="W975" s="15"/>
      <c r="X975" s="165"/>
      <c r="Y975" s="15"/>
      <c r="Z975" s="15"/>
      <c r="AA975" s="28"/>
      <c r="AB975" s="71"/>
      <c r="AC975" s="35"/>
      <c r="AD975" s="35"/>
      <c r="AE975" s="35"/>
      <c r="AF975" s="71"/>
      <c r="AG975" s="15"/>
      <c r="AH975" s="15"/>
      <c r="AI975" s="15"/>
      <c r="AJ975" s="71"/>
      <c r="AK975" s="173"/>
      <c r="AL975" s="219"/>
      <c r="AM975" s="15"/>
      <c r="AN975" s="15"/>
      <c r="AO975" s="15"/>
      <c r="AP975" s="165"/>
      <c r="AQ975" s="15"/>
      <c r="AR975" s="15"/>
      <c r="AS975" s="28"/>
      <c r="AT975" s="71"/>
      <c r="AU975" s="35"/>
      <c r="AV975" s="35"/>
      <c r="AW975" s="35"/>
      <c r="AX975" s="71"/>
      <c r="AY975" s="15"/>
      <c r="AZ975" s="15"/>
      <c r="BA975" s="28"/>
      <c r="BB975" s="71"/>
      <c r="BC975" s="173"/>
      <c r="BD975" s="220"/>
      <c r="BH975" s="221"/>
      <c r="BK975" s="50"/>
      <c r="BL975" s="115"/>
      <c r="BM975" s="43"/>
      <c r="BN975" s="43"/>
      <c r="BO975" s="43"/>
      <c r="BP975" s="115"/>
      <c r="BS975" s="50"/>
      <c r="BT975" s="115"/>
      <c r="BU975" s="222"/>
      <c r="BV975" s="223"/>
      <c r="BZ975" s="221"/>
      <c r="CC975" s="50"/>
      <c r="CD975" s="115"/>
      <c r="CE975" s="43"/>
      <c r="CF975" s="43"/>
      <c r="CG975" s="43"/>
      <c r="CH975" s="115"/>
      <c r="CK975" s="50"/>
      <c r="CL975" s="115"/>
      <c r="CM975" s="222"/>
      <c r="CN975" s="223"/>
      <c r="CR975" s="221"/>
      <c r="CU975" s="50"/>
      <c r="CV975" s="115"/>
      <c r="CW975" s="43"/>
      <c r="CX975" s="43"/>
      <c r="CY975" s="43"/>
      <c r="CZ975" s="115"/>
      <c r="DC975" s="50"/>
      <c r="DD975" s="115"/>
      <c r="DE975" s="222"/>
      <c r="DF975" s="223"/>
      <c r="DJ975" s="221"/>
      <c r="DM975" s="50"/>
      <c r="DN975" s="115"/>
      <c r="DO975" s="43"/>
      <c r="DP975" s="43"/>
      <c r="DQ975" s="43"/>
      <c r="DR975" s="115"/>
      <c r="DU975" s="50"/>
      <c r="DV975" s="115"/>
      <c r="DW975" s="222"/>
      <c r="DX975" s="223"/>
      <c r="EB975" s="221"/>
      <c r="EE975" s="50"/>
      <c r="EF975" s="115"/>
      <c r="EG975" s="43"/>
      <c r="EH975" s="43"/>
      <c r="EI975" s="43"/>
      <c r="EJ975" s="115"/>
      <c r="EM975" s="50"/>
      <c r="EN975" s="115"/>
      <c r="EO975" s="222"/>
      <c r="EP975" s="223"/>
      <c r="ET975" s="221"/>
      <c r="EW975" s="50"/>
      <c r="EX975" s="115"/>
      <c r="EY975" s="43"/>
      <c r="EZ975" s="43"/>
      <c r="FA975" s="43"/>
      <c r="FB975" s="115"/>
      <c r="FE975" s="50"/>
      <c r="FF975" s="115"/>
      <c r="FG975" s="222"/>
      <c r="FH975" s="223"/>
      <c r="FL975" s="221"/>
      <c r="FO975" s="50"/>
      <c r="FP975" s="115"/>
      <c r="FQ975" s="43"/>
      <c r="FR975" s="43"/>
      <c r="FS975" s="43"/>
      <c r="FT975" s="115"/>
      <c r="FW975" s="50"/>
      <c r="FX975" s="115"/>
      <c r="FY975" s="222"/>
      <c r="FZ975" s="223"/>
      <c r="GD975" s="221"/>
      <c r="GG975" s="50"/>
      <c r="GH975" s="115"/>
      <c r="GI975" s="43"/>
      <c r="GJ975" s="43"/>
      <c r="GK975" s="43"/>
      <c r="GL975" s="115"/>
      <c r="GO975" s="50"/>
      <c r="GP975" s="115"/>
      <c r="GQ975" s="222"/>
    </row>
    <row r="976">
      <c r="A976" s="218"/>
      <c r="B976" s="219"/>
      <c r="C976" s="15"/>
      <c r="D976" s="15"/>
      <c r="E976" s="15"/>
      <c r="F976" s="71"/>
      <c r="G976" s="15"/>
      <c r="H976" s="15"/>
      <c r="I976" s="28"/>
      <c r="J976" s="71"/>
      <c r="K976" s="35"/>
      <c r="L976" s="35"/>
      <c r="M976" s="35"/>
      <c r="N976" s="71"/>
      <c r="O976" s="15"/>
      <c r="P976" s="15"/>
      <c r="Q976" s="28"/>
      <c r="R976" s="71"/>
      <c r="S976" s="173"/>
      <c r="T976" s="219"/>
      <c r="U976" s="15"/>
      <c r="V976" s="15"/>
      <c r="W976" s="15"/>
      <c r="X976" s="165"/>
      <c r="Y976" s="15"/>
      <c r="Z976" s="15"/>
      <c r="AA976" s="28"/>
      <c r="AB976" s="71"/>
      <c r="AC976" s="35"/>
      <c r="AD976" s="35"/>
      <c r="AE976" s="35"/>
      <c r="AF976" s="71"/>
      <c r="AG976" s="15"/>
      <c r="AH976" s="15"/>
      <c r="AI976" s="15"/>
      <c r="AJ976" s="71"/>
      <c r="AK976" s="173"/>
      <c r="AL976" s="219"/>
      <c r="AM976" s="15"/>
      <c r="AN976" s="15"/>
      <c r="AO976" s="15"/>
      <c r="AP976" s="165"/>
      <c r="AQ976" s="15"/>
      <c r="AR976" s="15"/>
      <c r="AS976" s="28"/>
      <c r="AT976" s="71"/>
      <c r="AU976" s="35"/>
      <c r="AV976" s="35"/>
      <c r="AW976" s="35"/>
      <c r="AX976" s="71"/>
      <c r="AY976" s="15"/>
      <c r="AZ976" s="15"/>
      <c r="BA976" s="28"/>
      <c r="BB976" s="71"/>
      <c r="BC976" s="173"/>
      <c r="BD976" s="220"/>
      <c r="BH976" s="221"/>
      <c r="BK976" s="50"/>
      <c r="BL976" s="115"/>
      <c r="BM976" s="43"/>
      <c r="BN976" s="43"/>
      <c r="BO976" s="43"/>
      <c r="BP976" s="115"/>
      <c r="BS976" s="50"/>
      <c r="BT976" s="115"/>
      <c r="BU976" s="222"/>
      <c r="BV976" s="223"/>
      <c r="BZ976" s="221"/>
      <c r="CC976" s="50"/>
      <c r="CD976" s="115"/>
      <c r="CE976" s="43"/>
      <c r="CF976" s="43"/>
      <c r="CG976" s="43"/>
      <c r="CH976" s="115"/>
      <c r="CK976" s="50"/>
      <c r="CL976" s="115"/>
      <c r="CM976" s="222"/>
      <c r="CN976" s="223"/>
      <c r="CR976" s="221"/>
      <c r="CU976" s="50"/>
      <c r="CV976" s="115"/>
      <c r="CW976" s="43"/>
      <c r="CX976" s="43"/>
      <c r="CY976" s="43"/>
      <c r="CZ976" s="115"/>
      <c r="DC976" s="50"/>
      <c r="DD976" s="115"/>
      <c r="DE976" s="222"/>
      <c r="DF976" s="223"/>
      <c r="DJ976" s="221"/>
      <c r="DM976" s="50"/>
      <c r="DN976" s="115"/>
      <c r="DO976" s="43"/>
      <c r="DP976" s="43"/>
      <c r="DQ976" s="43"/>
      <c r="DR976" s="115"/>
      <c r="DU976" s="50"/>
      <c r="DV976" s="115"/>
      <c r="DW976" s="222"/>
      <c r="DX976" s="223"/>
      <c r="EB976" s="221"/>
      <c r="EE976" s="50"/>
      <c r="EF976" s="115"/>
      <c r="EG976" s="43"/>
      <c r="EH976" s="43"/>
      <c r="EI976" s="43"/>
      <c r="EJ976" s="115"/>
      <c r="EM976" s="50"/>
      <c r="EN976" s="115"/>
      <c r="EO976" s="222"/>
      <c r="EP976" s="223"/>
      <c r="ET976" s="221"/>
      <c r="EW976" s="50"/>
      <c r="EX976" s="115"/>
      <c r="EY976" s="43"/>
      <c r="EZ976" s="43"/>
      <c r="FA976" s="43"/>
      <c r="FB976" s="115"/>
      <c r="FE976" s="50"/>
      <c r="FF976" s="115"/>
      <c r="FG976" s="222"/>
      <c r="FH976" s="223"/>
      <c r="FL976" s="221"/>
      <c r="FO976" s="50"/>
      <c r="FP976" s="115"/>
      <c r="FQ976" s="43"/>
      <c r="FR976" s="43"/>
      <c r="FS976" s="43"/>
      <c r="FT976" s="115"/>
      <c r="FW976" s="50"/>
      <c r="FX976" s="115"/>
      <c r="FY976" s="222"/>
      <c r="FZ976" s="223"/>
      <c r="GD976" s="221"/>
      <c r="GG976" s="50"/>
      <c r="GH976" s="115"/>
      <c r="GI976" s="43"/>
      <c r="GJ976" s="43"/>
      <c r="GK976" s="43"/>
      <c r="GL976" s="115"/>
      <c r="GO976" s="50"/>
      <c r="GP976" s="115"/>
      <c r="GQ976" s="222"/>
    </row>
    <row r="977">
      <c r="A977" s="218"/>
      <c r="B977" s="219"/>
      <c r="C977" s="15"/>
      <c r="D977" s="15"/>
      <c r="E977" s="15"/>
      <c r="F977" s="71"/>
      <c r="G977" s="15"/>
      <c r="H977" s="15"/>
      <c r="I977" s="28"/>
      <c r="J977" s="71"/>
      <c r="K977" s="35"/>
      <c r="L977" s="35"/>
      <c r="M977" s="35"/>
      <c r="N977" s="71"/>
      <c r="O977" s="15"/>
      <c r="P977" s="15"/>
      <c r="Q977" s="28"/>
      <c r="R977" s="71"/>
      <c r="S977" s="173"/>
      <c r="T977" s="219"/>
      <c r="U977" s="15"/>
      <c r="V977" s="15"/>
      <c r="W977" s="15"/>
      <c r="X977" s="165"/>
      <c r="Y977" s="15"/>
      <c r="Z977" s="15"/>
      <c r="AA977" s="28"/>
      <c r="AB977" s="71"/>
      <c r="AC977" s="35"/>
      <c r="AD977" s="35"/>
      <c r="AE977" s="35"/>
      <c r="AF977" s="71"/>
      <c r="AG977" s="15"/>
      <c r="AH977" s="15"/>
      <c r="AI977" s="15"/>
      <c r="AJ977" s="71"/>
      <c r="AK977" s="173"/>
      <c r="AL977" s="219"/>
      <c r="AM977" s="15"/>
      <c r="AN977" s="15"/>
      <c r="AO977" s="15"/>
      <c r="AP977" s="165"/>
      <c r="AQ977" s="15"/>
      <c r="AR977" s="15"/>
      <c r="AS977" s="28"/>
      <c r="AT977" s="71"/>
      <c r="AU977" s="35"/>
      <c r="AV977" s="35"/>
      <c r="AW977" s="35"/>
      <c r="AX977" s="71"/>
      <c r="AY977" s="15"/>
      <c r="AZ977" s="15"/>
      <c r="BA977" s="28"/>
      <c r="BB977" s="71"/>
      <c r="BC977" s="173"/>
      <c r="BD977" s="220"/>
      <c r="BH977" s="221"/>
      <c r="BK977" s="50"/>
      <c r="BL977" s="115"/>
      <c r="BM977" s="43"/>
      <c r="BN977" s="43"/>
      <c r="BO977" s="43"/>
      <c r="BP977" s="115"/>
      <c r="BS977" s="50"/>
      <c r="BT977" s="115"/>
      <c r="BU977" s="222"/>
      <c r="BV977" s="223"/>
      <c r="BZ977" s="221"/>
      <c r="CC977" s="50"/>
      <c r="CD977" s="115"/>
      <c r="CE977" s="43"/>
      <c r="CF977" s="43"/>
      <c r="CG977" s="43"/>
      <c r="CH977" s="115"/>
      <c r="CK977" s="50"/>
      <c r="CL977" s="115"/>
      <c r="CM977" s="222"/>
      <c r="CN977" s="223"/>
      <c r="CR977" s="221"/>
      <c r="CU977" s="50"/>
      <c r="CV977" s="115"/>
      <c r="CW977" s="43"/>
      <c r="CX977" s="43"/>
      <c r="CY977" s="43"/>
      <c r="CZ977" s="115"/>
      <c r="DC977" s="50"/>
      <c r="DD977" s="115"/>
      <c r="DE977" s="222"/>
      <c r="DF977" s="223"/>
      <c r="DJ977" s="221"/>
      <c r="DM977" s="50"/>
      <c r="DN977" s="115"/>
      <c r="DO977" s="43"/>
      <c r="DP977" s="43"/>
      <c r="DQ977" s="43"/>
      <c r="DR977" s="115"/>
      <c r="DU977" s="50"/>
      <c r="DV977" s="115"/>
      <c r="DW977" s="222"/>
      <c r="DX977" s="223"/>
      <c r="EB977" s="221"/>
      <c r="EE977" s="50"/>
      <c r="EF977" s="115"/>
      <c r="EG977" s="43"/>
      <c r="EH977" s="43"/>
      <c r="EI977" s="43"/>
      <c r="EJ977" s="115"/>
      <c r="EM977" s="50"/>
      <c r="EN977" s="115"/>
      <c r="EO977" s="222"/>
      <c r="EP977" s="223"/>
      <c r="ET977" s="221"/>
      <c r="EW977" s="50"/>
      <c r="EX977" s="115"/>
      <c r="EY977" s="43"/>
      <c r="EZ977" s="43"/>
      <c r="FA977" s="43"/>
      <c r="FB977" s="115"/>
      <c r="FE977" s="50"/>
      <c r="FF977" s="115"/>
      <c r="FG977" s="222"/>
      <c r="FH977" s="223"/>
      <c r="FL977" s="221"/>
      <c r="FO977" s="50"/>
      <c r="FP977" s="115"/>
      <c r="FQ977" s="43"/>
      <c r="FR977" s="43"/>
      <c r="FS977" s="43"/>
      <c r="FT977" s="115"/>
      <c r="FW977" s="50"/>
      <c r="FX977" s="115"/>
      <c r="FY977" s="222"/>
      <c r="FZ977" s="223"/>
      <c r="GD977" s="221"/>
      <c r="GG977" s="50"/>
      <c r="GH977" s="115"/>
      <c r="GI977" s="43"/>
      <c r="GJ977" s="43"/>
      <c r="GK977" s="43"/>
      <c r="GL977" s="115"/>
      <c r="GO977" s="50"/>
      <c r="GP977" s="115"/>
      <c r="GQ977" s="222"/>
    </row>
    <row r="978">
      <c r="A978" s="218"/>
      <c r="B978" s="219"/>
      <c r="C978" s="15"/>
      <c r="D978" s="15"/>
      <c r="E978" s="15"/>
      <c r="F978" s="71"/>
      <c r="G978" s="15"/>
      <c r="H978" s="15"/>
      <c r="I978" s="28"/>
      <c r="J978" s="71"/>
      <c r="K978" s="35"/>
      <c r="L978" s="35"/>
      <c r="M978" s="35"/>
      <c r="N978" s="71"/>
      <c r="O978" s="15"/>
      <c r="P978" s="15"/>
      <c r="Q978" s="28"/>
      <c r="R978" s="71"/>
      <c r="S978" s="173"/>
      <c r="T978" s="219"/>
      <c r="U978" s="15"/>
      <c r="V978" s="15"/>
      <c r="W978" s="15"/>
      <c r="X978" s="165"/>
      <c r="Y978" s="15"/>
      <c r="Z978" s="15"/>
      <c r="AA978" s="28"/>
      <c r="AB978" s="71"/>
      <c r="AC978" s="35"/>
      <c r="AD978" s="35"/>
      <c r="AE978" s="35"/>
      <c r="AF978" s="71"/>
      <c r="AG978" s="15"/>
      <c r="AH978" s="15"/>
      <c r="AI978" s="15"/>
      <c r="AJ978" s="71"/>
      <c r="AK978" s="173"/>
      <c r="AL978" s="219"/>
      <c r="AM978" s="15"/>
      <c r="AN978" s="15"/>
      <c r="AO978" s="15"/>
      <c r="AP978" s="165"/>
      <c r="AQ978" s="15"/>
      <c r="AR978" s="15"/>
      <c r="AS978" s="28"/>
      <c r="AT978" s="71"/>
      <c r="AU978" s="35"/>
      <c r="AV978" s="35"/>
      <c r="AW978" s="35"/>
      <c r="AX978" s="71"/>
      <c r="AY978" s="15"/>
      <c r="AZ978" s="15"/>
      <c r="BA978" s="28"/>
      <c r="BB978" s="71"/>
      <c r="BC978" s="173"/>
      <c r="BD978" s="220"/>
      <c r="BH978" s="221"/>
      <c r="BK978" s="50"/>
      <c r="BL978" s="115"/>
      <c r="BM978" s="43"/>
      <c r="BN978" s="43"/>
      <c r="BO978" s="43"/>
      <c r="BP978" s="115"/>
      <c r="BS978" s="50"/>
      <c r="BT978" s="115"/>
      <c r="BU978" s="222"/>
      <c r="BV978" s="223"/>
      <c r="BZ978" s="221"/>
      <c r="CC978" s="50"/>
      <c r="CD978" s="115"/>
      <c r="CE978" s="43"/>
      <c r="CF978" s="43"/>
      <c r="CG978" s="43"/>
      <c r="CH978" s="115"/>
      <c r="CK978" s="50"/>
      <c r="CL978" s="115"/>
      <c r="CM978" s="222"/>
      <c r="CN978" s="223"/>
      <c r="CR978" s="221"/>
      <c r="CU978" s="50"/>
      <c r="CV978" s="115"/>
      <c r="CW978" s="43"/>
      <c r="CX978" s="43"/>
      <c r="CY978" s="43"/>
      <c r="CZ978" s="115"/>
      <c r="DC978" s="50"/>
      <c r="DD978" s="115"/>
      <c r="DE978" s="222"/>
      <c r="DF978" s="223"/>
      <c r="DJ978" s="221"/>
      <c r="DM978" s="50"/>
      <c r="DN978" s="115"/>
      <c r="DO978" s="43"/>
      <c r="DP978" s="43"/>
      <c r="DQ978" s="43"/>
      <c r="DR978" s="115"/>
      <c r="DU978" s="50"/>
      <c r="DV978" s="115"/>
      <c r="DW978" s="222"/>
      <c r="DX978" s="223"/>
      <c r="EB978" s="221"/>
      <c r="EE978" s="50"/>
      <c r="EF978" s="115"/>
      <c r="EG978" s="43"/>
      <c r="EH978" s="43"/>
      <c r="EI978" s="43"/>
      <c r="EJ978" s="115"/>
      <c r="EM978" s="50"/>
      <c r="EN978" s="115"/>
      <c r="EO978" s="222"/>
      <c r="EP978" s="223"/>
      <c r="ET978" s="221"/>
      <c r="EW978" s="50"/>
      <c r="EX978" s="115"/>
      <c r="EY978" s="43"/>
      <c r="EZ978" s="43"/>
      <c r="FA978" s="43"/>
      <c r="FB978" s="115"/>
      <c r="FE978" s="50"/>
      <c r="FF978" s="115"/>
      <c r="FG978" s="222"/>
      <c r="FH978" s="223"/>
      <c r="FL978" s="221"/>
      <c r="FO978" s="50"/>
      <c r="FP978" s="115"/>
      <c r="FQ978" s="43"/>
      <c r="FR978" s="43"/>
      <c r="FS978" s="43"/>
      <c r="FT978" s="115"/>
      <c r="FW978" s="50"/>
      <c r="FX978" s="115"/>
      <c r="FY978" s="222"/>
      <c r="FZ978" s="223"/>
      <c r="GD978" s="221"/>
      <c r="GG978" s="50"/>
      <c r="GH978" s="115"/>
      <c r="GI978" s="43"/>
      <c r="GJ978" s="43"/>
      <c r="GK978" s="43"/>
      <c r="GL978" s="115"/>
      <c r="GO978" s="50"/>
      <c r="GP978" s="115"/>
      <c r="GQ978" s="222"/>
    </row>
    <row r="979">
      <c r="A979" s="218"/>
      <c r="B979" s="219"/>
      <c r="C979" s="15"/>
      <c r="D979" s="15"/>
      <c r="E979" s="15"/>
      <c r="F979" s="71"/>
      <c r="G979" s="15"/>
      <c r="H979" s="15"/>
      <c r="I979" s="28"/>
      <c r="J979" s="71"/>
      <c r="K979" s="35"/>
      <c r="L979" s="35"/>
      <c r="M979" s="35"/>
      <c r="N979" s="71"/>
      <c r="O979" s="15"/>
      <c r="P979" s="15"/>
      <c r="Q979" s="28"/>
      <c r="R979" s="71"/>
      <c r="S979" s="173"/>
      <c r="T979" s="219"/>
      <c r="U979" s="15"/>
      <c r="V979" s="15"/>
      <c r="W979" s="15"/>
      <c r="X979" s="165"/>
      <c r="Y979" s="15"/>
      <c r="Z979" s="15"/>
      <c r="AA979" s="28"/>
      <c r="AB979" s="71"/>
      <c r="AC979" s="35"/>
      <c r="AD979" s="35"/>
      <c r="AE979" s="35"/>
      <c r="AF979" s="71"/>
      <c r="AG979" s="15"/>
      <c r="AH979" s="15"/>
      <c r="AI979" s="15"/>
      <c r="AJ979" s="71"/>
      <c r="AK979" s="173"/>
      <c r="AL979" s="219"/>
      <c r="AM979" s="15"/>
      <c r="AN979" s="15"/>
      <c r="AO979" s="15"/>
      <c r="AP979" s="165"/>
      <c r="AQ979" s="15"/>
      <c r="AR979" s="15"/>
      <c r="AS979" s="28"/>
      <c r="AT979" s="71"/>
      <c r="AU979" s="35"/>
      <c r="AV979" s="35"/>
      <c r="AW979" s="35"/>
      <c r="AX979" s="71"/>
      <c r="AY979" s="15"/>
      <c r="AZ979" s="15"/>
      <c r="BA979" s="28"/>
      <c r="BB979" s="71"/>
      <c r="BC979" s="173"/>
      <c r="BD979" s="220"/>
      <c r="BH979" s="221"/>
      <c r="BK979" s="50"/>
      <c r="BL979" s="115"/>
      <c r="BM979" s="43"/>
      <c r="BN979" s="43"/>
      <c r="BO979" s="43"/>
      <c r="BP979" s="115"/>
      <c r="BS979" s="50"/>
      <c r="BT979" s="115"/>
      <c r="BU979" s="222"/>
      <c r="BV979" s="223"/>
      <c r="BZ979" s="221"/>
      <c r="CC979" s="50"/>
      <c r="CD979" s="115"/>
      <c r="CE979" s="43"/>
      <c r="CF979" s="43"/>
      <c r="CG979" s="43"/>
      <c r="CH979" s="115"/>
      <c r="CK979" s="50"/>
      <c r="CL979" s="115"/>
      <c r="CM979" s="222"/>
      <c r="CN979" s="223"/>
      <c r="CR979" s="221"/>
      <c r="CU979" s="50"/>
      <c r="CV979" s="115"/>
      <c r="CW979" s="43"/>
      <c r="CX979" s="43"/>
      <c r="CY979" s="43"/>
      <c r="CZ979" s="115"/>
      <c r="DC979" s="50"/>
      <c r="DD979" s="115"/>
      <c r="DE979" s="222"/>
      <c r="DF979" s="223"/>
      <c r="DJ979" s="221"/>
      <c r="DM979" s="50"/>
      <c r="DN979" s="115"/>
      <c r="DO979" s="43"/>
      <c r="DP979" s="43"/>
      <c r="DQ979" s="43"/>
      <c r="DR979" s="115"/>
      <c r="DU979" s="50"/>
      <c r="DV979" s="115"/>
      <c r="DW979" s="222"/>
      <c r="DX979" s="223"/>
      <c r="EB979" s="221"/>
      <c r="EE979" s="50"/>
      <c r="EF979" s="115"/>
      <c r="EG979" s="43"/>
      <c r="EH979" s="43"/>
      <c r="EI979" s="43"/>
      <c r="EJ979" s="115"/>
      <c r="EM979" s="50"/>
      <c r="EN979" s="115"/>
      <c r="EO979" s="222"/>
      <c r="EP979" s="223"/>
      <c r="ET979" s="221"/>
      <c r="EW979" s="50"/>
      <c r="EX979" s="115"/>
      <c r="EY979" s="43"/>
      <c r="EZ979" s="43"/>
      <c r="FA979" s="43"/>
      <c r="FB979" s="115"/>
      <c r="FE979" s="50"/>
      <c r="FF979" s="115"/>
      <c r="FG979" s="222"/>
      <c r="FH979" s="223"/>
      <c r="FL979" s="221"/>
      <c r="FO979" s="50"/>
      <c r="FP979" s="115"/>
      <c r="FQ979" s="43"/>
      <c r="FR979" s="43"/>
      <c r="FS979" s="43"/>
      <c r="FT979" s="115"/>
      <c r="FW979" s="50"/>
      <c r="FX979" s="115"/>
      <c r="FY979" s="222"/>
      <c r="FZ979" s="223"/>
      <c r="GD979" s="221"/>
      <c r="GG979" s="50"/>
      <c r="GH979" s="115"/>
      <c r="GI979" s="43"/>
      <c r="GJ979" s="43"/>
      <c r="GK979" s="43"/>
      <c r="GL979" s="115"/>
      <c r="GO979" s="50"/>
      <c r="GP979" s="115"/>
      <c r="GQ979" s="222"/>
    </row>
    <row r="980">
      <c r="A980" s="218"/>
      <c r="B980" s="219"/>
      <c r="C980" s="15"/>
      <c r="D980" s="15"/>
      <c r="E980" s="15"/>
      <c r="F980" s="71"/>
      <c r="G980" s="15"/>
      <c r="H980" s="15"/>
      <c r="I980" s="28"/>
      <c r="J980" s="71"/>
      <c r="K980" s="35"/>
      <c r="L980" s="35"/>
      <c r="M980" s="35"/>
      <c r="N980" s="71"/>
      <c r="O980" s="15"/>
      <c r="P980" s="15"/>
      <c r="Q980" s="28"/>
      <c r="R980" s="71"/>
      <c r="S980" s="173"/>
      <c r="T980" s="219"/>
      <c r="U980" s="15"/>
      <c r="V980" s="15"/>
      <c r="W980" s="15"/>
      <c r="X980" s="165"/>
      <c r="Y980" s="15"/>
      <c r="Z980" s="15"/>
      <c r="AA980" s="28"/>
      <c r="AB980" s="71"/>
      <c r="AC980" s="35"/>
      <c r="AD980" s="35"/>
      <c r="AE980" s="35"/>
      <c r="AF980" s="71"/>
      <c r="AG980" s="15"/>
      <c r="AH980" s="15"/>
      <c r="AI980" s="15"/>
      <c r="AJ980" s="71"/>
      <c r="AK980" s="173"/>
      <c r="AL980" s="219"/>
      <c r="AM980" s="15"/>
      <c r="AN980" s="15"/>
      <c r="AO980" s="15"/>
      <c r="AP980" s="165"/>
      <c r="AQ980" s="15"/>
      <c r="AR980" s="15"/>
      <c r="AS980" s="28"/>
      <c r="AT980" s="71"/>
      <c r="AU980" s="35"/>
      <c r="AV980" s="35"/>
      <c r="AW980" s="35"/>
      <c r="AX980" s="71"/>
      <c r="AY980" s="15"/>
      <c r="AZ980" s="15"/>
      <c r="BA980" s="28"/>
      <c r="BB980" s="71"/>
      <c r="BC980" s="173"/>
      <c r="BD980" s="220"/>
      <c r="BH980" s="221"/>
      <c r="BK980" s="50"/>
      <c r="BL980" s="115"/>
      <c r="BM980" s="43"/>
      <c r="BN980" s="43"/>
      <c r="BO980" s="43"/>
      <c r="BP980" s="115"/>
      <c r="BS980" s="50"/>
      <c r="BT980" s="115"/>
      <c r="BU980" s="222"/>
      <c r="BV980" s="223"/>
      <c r="BZ980" s="221"/>
      <c r="CC980" s="50"/>
      <c r="CD980" s="115"/>
      <c r="CE980" s="43"/>
      <c r="CF980" s="43"/>
      <c r="CG980" s="43"/>
      <c r="CH980" s="115"/>
      <c r="CK980" s="50"/>
      <c r="CL980" s="115"/>
      <c r="CM980" s="222"/>
      <c r="CN980" s="223"/>
      <c r="CR980" s="221"/>
      <c r="CU980" s="50"/>
      <c r="CV980" s="115"/>
      <c r="CW980" s="43"/>
      <c r="CX980" s="43"/>
      <c r="CY980" s="43"/>
      <c r="CZ980" s="115"/>
      <c r="DC980" s="50"/>
      <c r="DD980" s="115"/>
      <c r="DE980" s="222"/>
      <c r="DF980" s="223"/>
      <c r="DJ980" s="221"/>
      <c r="DM980" s="50"/>
      <c r="DN980" s="115"/>
      <c r="DO980" s="43"/>
      <c r="DP980" s="43"/>
      <c r="DQ980" s="43"/>
      <c r="DR980" s="115"/>
      <c r="DU980" s="50"/>
      <c r="DV980" s="115"/>
      <c r="DW980" s="222"/>
      <c r="DX980" s="223"/>
      <c r="EB980" s="221"/>
      <c r="EE980" s="50"/>
      <c r="EF980" s="115"/>
      <c r="EG980" s="43"/>
      <c r="EH980" s="43"/>
      <c r="EI980" s="43"/>
      <c r="EJ980" s="115"/>
      <c r="EM980" s="50"/>
      <c r="EN980" s="115"/>
      <c r="EO980" s="222"/>
      <c r="EP980" s="223"/>
      <c r="ET980" s="221"/>
      <c r="EW980" s="50"/>
      <c r="EX980" s="115"/>
      <c r="EY980" s="43"/>
      <c r="EZ980" s="43"/>
      <c r="FA980" s="43"/>
      <c r="FB980" s="115"/>
      <c r="FE980" s="50"/>
      <c r="FF980" s="115"/>
      <c r="FG980" s="222"/>
      <c r="FH980" s="223"/>
      <c r="FL980" s="221"/>
      <c r="FO980" s="50"/>
      <c r="FP980" s="115"/>
      <c r="FQ980" s="43"/>
      <c r="FR980" s="43"/>
      <c r="FS980" s="43"/>
      <c r="FT980" s="115"/>
      <c r="FW980" s="50"/>
      <c r="FX980" s="115"/>
      <c r="FY980" s="222"/>
      <c r="FZ980" s="223"/>
      <c r="GD980" s="221"/>
      <c r="GG980" s="50"/>
      <c r="GH980" s="115"/>
      <c r="GI980" s="43"/>
      <c r="GJ980" s="43"/>
      <c r="GK980" s="43"/>
      <c r="GL980" s="115"/>
      <c r="GO980" s="50"/>
      <c r="GP980" s="115"/>
      <c r="GQ980" s="222"/>
    </row>
    <row r="981">
      <c r="A981" s="218"/>
      <c r="B981" s="219"/>
      <c r="C981" s="15"/>
      <c r="D981" s="15"/>
      <c r="E981" s="15"/>
      <c r="F981" s="71"/>
      <c r="G981" s="15"/>
      <c r="H981" s="15"/>
      <c r="I981" s="28"/>
      <c r="J981" s="71"/>
      <c r="K981" s="35"/>
      <c r="L981" s="35"/>
      <c r="M981" s="35"/>
      <c r="N981" s="71"/>
      <c r="O981" s="15"/>
      <c r="P981" s="15"/>
      <c r="Q981" s="28"/>
      <c r="R981" s="71"/>
      <c r="S981" s="173"/>
      <c r="T981" s="219"/>
      <c r="U981" s="15"/>
      <c r="V981" s="15"/>
      <c r="W981" s="15"/>
      <c r="X981" s="165"/>
      <c r="Y981" s="15"/>
      <c r="Z981" s="15"/>
      <c r="AA981" s="28"/>
      <c r="AB981" s="71"/>
      <c r="AC981" s="35"/>
      <c r="AD981" s="35"/>
      <c r="AE981" s="35"/>
      <c r="AF981" s="71"/>
      <c r="AG981" s="15"/>
      <c r="AH981" s="15"/>
      <c r="AI981" s="15"/>
      <c r="AJ981" s="71"/>
      <c r="AK981" s="173"/>
      <c r="AL981" s="219"/>
      <c r="AM981" s="15"/>
      <c r="AN981" s="15"/>
      <c r="AO981" s="15"/>
      <c r="AP981" s="165"/>
      <c r="AQ981" s="15"/>
      <c r="AR981" s="15"/>
      <c r="AS981" s="28"/>
      <c r="AT981" s="71"/>
      <c r="AU981" s="35"/>
      <c r="AV981" s="35"/>
      <c r="AW981" s="35"/>
      <c r="AX981" s="71"/>
      <c r="AY981" s="15"/>
      <c r="AZ981" s="15"/>
      <c r="BA981" s="28"/>
      <c r="BB981" s="71"/>
      <c r="BC981" s="173"/>
      <c r="BD981" s="220"/>
      <c r="BH981" s="221"/>
      <c r="BK981" s="50"/>
      <c r="BL981" s="115"/>
      <c r="BM981" s="43"/>
      <c r="BN981" s="43"/>
      <c r="BO981" s="43"/>
      <c r="BP981" s="115"/>
      <c r="BS981" s="50"/>
      <c r="BT981" s="115"/>
      <c r="BU981" s="222"/>
      <c r="BV981" s="223"/>
      <c r="BZ981" s="221"/>
      <c r="CC981" s="50"/>
      <c r="CD981" s="115"/>
      <c r="CE981" s="43"/>
      <c r="CF981" s="43"/>
      <c r="CG981" s="43"/>
      <c r="CH981" s="115"/>
      <c r="CK981" s="50"/>
      <c r="CL981" s="115"/>
      <c r="CM981" s="222"/>
      <c r="CN981" s="223"/>
      <c r="CR981" s="221"/>
      <c r="CU981" s="50"/>
      <c r="CV981" s="115"/>
      <c r="CW981" s="43"/>
      <c r="CX981" s="43"/>
      <c r="CY981" s="43"/>
      <c r="CZ981" s="115"/>
      <c r="DC981" s="50"/>
      <c r="DD981" s="115"/>
      <c r="DE981" s="222"/>
      <c r="DF981" s="223"/>
      <c r="DJ981" s="221"/>
      <c r="DM981" s="50"/>
      <c r="DN981" s="115"/>
      <c r="DO981" s="43"/>
      <c r="DP981" s="43"/>
      <c r="DQ981" s="43"/>
      <c r="DR981" s="115"/>
      <c r="DU981" s="50"/>
      <c r="DV981" s="115"/>
      <c r="DW981" s="222"/>
      <c r="DX981" s="223"/>
      <c r="EB981" s="221"/>
      <c r="EE981" s="50"/>
      <c r="EF981" s="115"/>
      <c r="EG981" s="43"/>
      <c r="EH981" s="43"/>
      <c r="EI981" s="43"/>
      <c r="EJ981" s="115"/>
      <c r="EM981" s="50"/>
      <c r="EN981" s="115"/>
      <c r="EO981" s="222"/>
      <c r="EP981" s="223"/>
      <c r="ET981" s="221"/>
      <c r="EW981" s="50"/>
      <c r="EX981" s="115"/>
      <c r="EY981" s="43"/>
      <c r="EZ981" s="43"/>
      <c r="FA981" s="43"/>
      <c r="FB981" s="115"/>
      <c r="FE981" s="50"/>
      <c r="FF981" s="115"/>
      <c r="FG981" s="222"/>
      <c r="FH981" s="223"/>
      <c r="FL981" s="221"/>
      <c r="FO981" s="50"/>
      <c r="FP981" s="115"/>
      <c r="FQ981" s="43"/>
      <c r="FR981" s="43"/>
      <c r="FS981" s="43"/>
      <c r="FT981" s="115"/>
      <c r="FW981" s="50"/>
      <c r="FX981" s="115"/>
      <c r="FY981" s="222"/>
      <c r="FZ981" s="223"/>
      <c r="GD981" s="221"/>
      <c r="GG981" s="50"/>
      <c r="GH981" s="115"/>
      <c r="GI981" s="43"/>
      <c r="GJ981" s="43"/>
      <c r="GK981" s="43"/>
      <c r="GL981" s="115"/>
      <c r="GO981" s="50"/>
      <c r="GP981" s="115"/>
      <c r="GQ981" s="222"/>
    </row>
    <row r="982">
      <c r="A982" s="218"/>
      <c r="B982" s="219"/>
      <c r="C982" s="15"/>
      <c r="D982" s="15"/>
      <c r="E982" s="15"/>
      <c r="F982" s="71"/>
      <c r="G982" s="15"/>
      <c r="H982" s="15"/>
      <c r="I982" s="28"/>
      <c r="J982" s="71"/>
      <c r="K982" s="35"/>
      <c r="L982" s="35"/>
      <c r="M982" s="35"/>
      <c r="N982" s="71"/>
      <c r="O982" s="15"/>
      <c r="P982" s="15"/>
      <c r="Q982" s="28"/>
      <c r="R982" s="71"/>
      <c r="S982" s="173"/>
      <c r="T982" s="219"/>
      <c r="U982" s="15"/>
      <c r="V982" s="15"/>
      <c r="W982" s="15"/>
      <c r="X982" s="165"/>
      <c r="Y982" s="15"/>
      <c r="Z982" s="15"/>
      <c r="AA982" s="28"/>
      <c r="AB982" s="71"/>
      <c r="AC982" s="35"/>
      <c r="AD982" s="35"/>
      <c r="AE982" s="35"/>
      <c r="AF982" s="71"/>
      <c r="AG982" s="15"/>
      <c r="AH982" s="15"/>
      <c r="AI982" s="15"/>
      <c r="AJ982" s="71"/>
      <c r="AK982" s="173"/>
      <c r="AL982" s="219"/>
      <c r="AM982" s="15"/>
      <c r="AN982" s="15"/>
      <c r="AO982" s="15"/>
      <c r="AP982" s="165"/>
      <c r="AQ982" s="15"/>
      <c r="AR982" s="15"/>
      <c r="AS982" s="28"/>
      <c r="AT982" s="71"/>
      <c r="AU982" s="35"/>
      <c r="AV982" s="35"/>
      <c r="AW982" s="35"/>
      <c r="AX982" s="71"/>
      <c r="AY982" s="15"/>
      <c r="AZ982" s="15"/>
      <c r="BA982" s="28"/>
      <c r="BB982" s="71"/>
      <c r="BC982" s="173"/>
      <c r="BD982" s="220"/>
      <c r="BH982" s="221"/>
      <c r="BK982" s="50"/>
      <c r="BL982" s="115"/>
      <c r="BM982" s="43"/>
      <c r="BN982" s="43"/>
      <c r="BO982" s="43"/>
      <c r="BP982" s="115"/>
      <c r="BS982" s="50"/>
      <c r="BT982" s="115"/>
      <c r="BU982" s="222"/>
      <c r="BV982" s="223"/>
      <c r="BZ982" s="221"/>
      <c r="CC982" s="50"/>
      <c r="CD982" s="115"/>
      <c r="CE982" s="43"/>
      <c r="CF982" s="43"/>
      <c r="CG982" s="43"/>
      <c r="CH982" s="115"/>
      <c r="CK982" s="50"/>
      <c r="CL982" s="115"/>
      <c r="CM982" s="222"/>
      <c r="CN982" s="223"/>
      <c r="CR982" s="221"/>
      <c r="CU982" s="50"/>
      <c r="CV982" s="115"/>
      <c r="CW982" s="43"/>
      <c r="CX982" s="43"/>
      <c r="CY982" s="43"/>
      <c r="CZ982" s="115"/>
      <c r="DC982" s="50"/>
      <c r="DD982" s="115"/>
      <c r="DE982" s="222"/>
      <c r="DF982" s="223"/>
      <c r="DJ982" s="221"/>
      <c r="DM982" s="50"/>
      <c r="DN982" s="115"/>
      <c r="DO982" s="43"/>
      <c r="DP982" s="43"/>
      <c r="DQ982" s="43"/>
      <c r="DR982" s="115"/>
      <c r="DU982" s="50"/>
      <c r="DV982" s="115"/>
      <c r="DW982" s="222"/>
      <c r="DX982" s="223"/>
      <c r="EB982" s="221"/>
      <c r="EE982" s="50"/>
      <c r="EF982" s="115"/>
      <c r="EG982" s="43"/>
      <c r="EH982" s="43"/>
      <c r="EI982" s="43"/>
      <c r="EJ982" s="115"/>
      <c r="EM982" s="50"/>
      <c r="EN982" s="115"/>
      <c r="EO982" s="222"/>
      <c r="EP982" s="223"/>
      <c r="ET982" s="221"/>
      <c r="EW982" s="50"/>
      <c r="EX982" s="115"/>
      <c r="EY982" s="43"/>
      <c r="EZ982" s="43"/>
      <c r="FA982" s="43"/>
      <c r="FB982" s="115"/>
      <c r="FE982" s="50"/>
      <c r="FF982" s="115"/>
      <c r="FG982" s="222"/>
      <c r="FH982" s="223"/>
      <c r="FL982" s="221"/>
      <c r="FO982" s="50"/>
      <c r="FP982" s="115"/>
      <c r="FQ982" s="43"/>
      <c r="FR982" s="43"/>
      <c r="FS982" s="43"/>
      <c r="FT982" s="115"/>
      <c r="FW982" s="50"/>
      <c r="FX982" s="115"/>
      <c r="FY982" s="222"/>
      <c r="FZ982" s="223"/>
      <c r="GD982" s="221"/>
      <c r="GG982" s="50"/>
      <c r="GH982" s="115"/>
      <c r="GI982" s="43"/>
      <c r="GJ982" s="43"/>
      <c r="GK982" s="43"/>
      <c r="GL982" s="115"/>
      <c r="GO982" s="50"/>
      <c r="GP982" s="115"/>
      <c r="GQ982" s="222"/>
    </row>
    <row r="983">
      <c r="A983" s="218"/>
      <c r="B983" s="219"/>
      <c r="C983" s="15"/>
      <c r="D983" s="15"/>
      <c r="E983" s="15"/>
      <c r="F983" s="71"/>
      <c r="G983" s="15"/>
      <c r="H983" s="15"/>
      <c r="I983" s="28"/>
      <c r="J983" s="71"/>
      <c r="K983" s="35"/>
      <c r="L983" s="35"/>
      <c r="M983" s="35"/>
      <c r="N983" s="71"/>
      <c r="O983" s="15"/>
      <c r="P983" s="15"/>
      <c r="Q983" s="28"/>
      <c r="R983" s="71"/>
      <c r="S983" s="173"/>
      <c r="T983" s="219"/>
      <c r="U983" s="15"/>
      <c r="V983" s="15"/>
      <c r="W983" s="15"/>
      <c r="X983" s="165"/>
      <c r="Y983" s="15"/>
      <c r="Z983" s="15"/>
      <c r="AA983" s="28"/>
      <c r="AB983" s="71"/>
      <c r="AC983" s="35"/>
      <c r="AD983" s="35"/>
      <c r="AE983" s="35"/>
      <c r="AF983" s="71"/>
      <c r="AG983" s="15"/>
      <c r="AH983" s="15"/>
      <c r="AI983" s="15"/>
      <c r="AJ983" s="71"/>
      <c r="AK983" s="173"/>
      <c r="AL983" s="219"/>
      <c r="AM983" s="15"/>
      <c r="AN983" s="15"/>
      <c r="AO983" s="15"/>
      <c r="AP983" s="165"/>
      <c r="AQ983" s="15"/>
      <c r="AR983" s="15"/>
      <c r="AS983" s="28"/>
      <c r="AT983" s="71"/>
      <c r="AU983" s="35"/>
      <c r="AV983" s="35"/>
      <c r="AW983" s="35"/>
      <c r="AX983" s="71"/>
      <c r="AY983" s="15"/>
      <c r="AZ983" s="15"/>
      <c r="BA983" s="28"/>
      <c r="BB983" s="71"/>
      <c r="BC983" s="173"/>
      <c r="BD983" s="220"/>
      <c r="BH983" s="221"/>
      <c r="BK983" s="50"/>
      <c r="BL983" s="115"/>
      <c r="BM983" s="43"/>
      <c r="BN983" s="43"/>
      <c r="BO983" s="43"/>
      <c r="BP983" s="115"/>
      <c r="BS983" s="50"/>
      <c r="BT983" s="115"/>
      <c r="BU983" s="222"/>
      <c r="BV983" s="223"/>
      <c r="BZ983" s="221"/>
      <c r="CC983" s="50"/>
      <c r="CD983" s="115"/>
      <c r="CE983" s="43"/>
      <c r="CF983" s="43"/>
      <c r="CG983" s="43"/>
      <c r="CH983" s="115"/>
      <c r="CK983" s="50"/>
      <c r="CL983" s="115"/>
      <c r="CM983" s="222"/>
      <c r="CN983" s="223"/>
      <c r="CR983" s="221"/>
      <c r="CU983" s="50"/>
      <c r="CV983" s="115"/>
      <c r="CW983" s="43"/>
      <c r="CX983" s="43"/>
      <c r="CY983" s="43"/>
      <c r="CZ983" s="115"/>
      <c r="DC983" s="50"/>
      <c r="DD983" s="115"/>
      <c r="DE983" s="222"/>
      <c r="DF983" s="223"/>
      <c r="DJ983" s="221"/>
      <c r="DM983" s="50"/>
      <c r="DN983" s="115"/>
      <c r="DO983" s="43"/>
      <c r="DP983" s="43"/>
      <c r="DQ983" s="43"/>
      <c r="DR983" s="115"/>
      <c r="DU983" s="50"/>
      <c r="DV983" s="115"/>
      <c r="DW983" s="222"/>
      <c r="DX983" s="223"/>
      <c r="EB983" s="221"/>
      <c r="EE983" s="50"/>
      <c r="EF983" s="115"/>
      <c r="EG983" s="43"/>
      <c r="EH983" s="43"/>
      <c r="EI983" s="43"/>
      <c r="EJ983" s="115"/>
      <c r="EM983" s="50"/>
      <c r="EN983" s="115"/>
      <c r="EO983" s="222"/>
      <c r="EP983" s="223"/>
      <c r="ET983" s="221"/>
      <c r="EW983" s="50"/>
      <c r="EX983" s="115"/>
      <c r="EY983" s="43"/>
      <c r="EZ983" s="43"/>
      <c r="FA983" s="43"/>
      <c r="FB983" s="115"/>
      <c r="FE983" s="50"/>
      <c r="FF983" s="115"/>
      <c r="FG983" s="222"/>
      <c r="FH983" s="223"/>
      <c r="FL983" s="221"/>
      <c r="FO983" s="50"/>
      <c r="FP983" s="115"/>
      <c r="FQ983" s="43"/>
      <c r="FR983" s="43"/>
      <c r="FS983" s="43"/>
      <c r="FT983" s="115"/>
      <c r="FW983" s="50"/>
      <c r="FX983" s="115"/>
      <c r="FY983" s="222"/>
      <c r="FZ983" s="223"/>
      <c r="GD983" s="221"/>
      <c r="GG983" s="50"/>
      <c r="GH983" s="115"/>
      <c r="GI983" s="43"/>
      <c r="GJ983" s="43"/>
      <c r="GK983" s="43"/>
      <c r="GL983" s="115"/>
      <c r="GO983" s="50"/>
      <c r="GP983" s="115"/>
      <c r="GQ983" s="222"/>
    </row>
    <row r="984">
      <c r="A984" s="218"/>
      <c r="B984" s="219"/>
      <c r="C984" s="15"/>
      <c r="D984" s="15"/>
      <c r="E984" s="15"/>
      <c r="F984" s="71"/>
      <c r="G984" s="15"/>
      <c r="H984" s="15"/>
      <c r="I984" s="28"/>
      <c r="J984" s="71"/>
      <c r="K984" s="35"/>
      <c r="L984" s="35"/>
      <c r="M984" s="35"/>
      <c r="N984" s="71"/>
      <c r="O984" s="15"/>
      <c r="P984" s="15"/>
      <c r="Q984" s="28"/>
      <c r="R984" s="71"/>
      <c r="S984" s="173"/>
      <c r="T984" s="219"/>
      <c r="U984" s="15"/>
      <c r="V984" s="15"/>
      <c r="W984" s="15"/>
      <c r="X984" s="165"/>
      <c r="Y984" s="15"/>
      <c r="Z984" s="15"/>
      <c r="AA984" s="28"/>
      <c r="AB984" s="71"/>
      <c r="AC984" s="35"/>
      <c r="AD984" s="35"/>
      <c r="AE984" s="35"/>
      <c r="AF984" s="71"/>
      <c r="AG984" s="15"/>
      <c r="AH984" s="15"/>
      <c r="AI984" s="15"/>
      <c r="AJ984" s="71"/>
      <c r="AK984" s="173"/>
      <c r="AL984" s="219"/>
      <c r="AM984" s="15"/>
      <c r="AN984" s="15"/>
      <c r="AO984" s="15"/>
      <c r="AP984" s="165"/>
      <c r="AQ984" s="15"/>
      <c r="AR984" s="15"/>
      <c r="AS984" s="28"/>
      <c r="AT984" s="71"/>
      <c r="AU984" s="35"/>
      <c r="AV984" s="35"/>
      <c r="AW984" s="35"/>
      <c r="AX984" s="71"/>
      <c r="AY984" s="15"/>
      <c r="AZ984" s="15"/>
      <c r="BA984" s="28"/>
      <c r="BB984" s="71"/>
      <c r="BC984" s="173"/>
      <c r="BD984" s="220"/>
      <c r="BH984" s="221"/>
      <c r="BK984" s="50"/>
      <c r="BL984" s="115"/>
      <c r="BM984" s="43"/>
      <c r="BN984" s="43"/>
      <c r="BO984" s="43"/>
      <c r="BP984" s="115"/>
      <c r="BS984" s="50"/>
      <c r="BT984" s="115"/>
      <c r="BU984" s="222"/>
      <c r="BV984" s="223"/>
      <c r="BZ984" s="221"/>
      <c r="CC984" s="50"/>
      <c r="CD984" s="115"/>
      <c r="CE984" s="43"/>
      <c r="CF984" s="43"/>
      <c r="CG984" s="43"/>
      <c r="CH984" s="115"/>
      <c r="CK984" s="50"/>
      <c r="CL984" s="115"/>
      <c r="CM984" s="222"/>
      <c r="CN984" s="223"/>
      <c r="CR984" s="221"/>
      <c r="CU984" s="50"/>
      <c r="CV984" s="115"/>
      <c r="CW984" s="43"/>
      <c r="CX984" s="43"/>
      <c r="CY984" s="43"/>
      <c r="CZ984" s="115"/>
      <c r="DC984" s="50"/>
      <c r="DD984" s="115"/>
      <c r="DE984" s="222"/>
      <c r="DF984" s="223"/>
      <c r="DJ984" s="221"/>
      <c r="DM984" s="50"/>
      <c r="DN984" s="115"/>
      <c r="DO984" s="43"/>
      <c r="DP984" s="43"/>
      <c r="DQ984" s="43"/>
      <c r="DR984" s="115"/>
      <c r="DU984" s="50"/>
      <c r="DV984" s="115"/>
      <c r="DW984" s="222"/>
      <c r="DX984" s="223"/>
      <c r="EB984" s="221"/>
      <c r="EE984" s="50"/>
      <c r="EF984" s="115"/>
      <c r="EG984" s="43"/>
      <c r="EH984" s="43"/>
      <c r="EI984" s="43"/>
      <c r="EJ984" s="115"/>
      <c r="EM984" s="50"/>
      <c r="EN984" s="115"/>
      <c r="EO984" s="222"/>
      <c r="EP984" s="223"/>
      <c r="ET984" s="221"/>
      <c r="EW984" s="50"/>
      <c r="EX984" s="115"/>
      <c r="EY984" s="43"/>
      <c r="EZ984" s="43"/>
      <c r="FA984" s="43"/>
      <c r="FB984" s="115"/>
      <c r="FE984" s="50"/>
      <c r="FF984" s="115"/>
      <c r="FG984" s="222"/>
      <c r="FH984" s="223"/>
      <c r="FL984" s="221"/>
      <c r="FO984" s="50"/>
      <c r="FP984" s="115"/>
      <c r="FQ984" s="43"/>
      <c r="FR984" s="43"/>
      <c r="FS984" s="43"/>
      <c r="FT984" s="115"/>
      <c r="FW984" s="50"/>
      <c r="FX984" s="115"/>
      <c r="FY984" s="222"/>
      <c r="FZ984" s="223"/>
      <c r="GD984" s="221"/>
      <c r="GG984" s="50"/>
      <c r="GH984" s="115"/>
      <c r="GI984" s="43"/>
      <c r="GJ984" s="43"/>
      <c r="GK984" s="43"/>
      <c r="GL984" s="115"/>
      <c r="GO984" s="50"/>
      <c r="GP984" s="115"/>
      <c r="GQ984" s="222"/>
    </row>
    <row r="985">
      <c r="A985" s="218"/>
      <c r="B985" s="219"/>
      <c r="C985" s="15"/>
      <c r="D985" s="15"/>
      <c r="E985" s="15"/>
      <c r="F985" s="71"/>
      <c r="G985" s="15"/>
      <c r="H985" s="15"/>
      <c r="I985" s="28"/>
      <c r="J985" s="71"/>
      <c r="K985" s="35"/>
      <c r="L985" s="35"/>
      <c r="M985" s="35"/>
      <c r="N985" s="71"/>
      <c r="O985" s="15"/>
      <c r="P985" s="15"/>
      <c r="Q985" s="28"/>
      <c r="R985" s="71"/>
      <c r="S985" s="173"/>
      <c r="T985" s="219"/>
      <c r="U985" s="15"/>
      <c r="V985" s="15"/>
      <c r="W985" s="15"/>
      <c r="X985" s="165"/>
      <c r="Y985" s="15"/>
      <c r="Z985" s="15"/>
      <c r="AA985" s="28"/>
      <c r="AB985" s="71"/>
      <c r="AC985" s="35"/>
      <c r="AD985" s="35"/>
      <c r="AE985" s="35"/>
      <c r="AF985" s="71"/>
      <c r="AG985" s="15"/>
      <c r="AH985" s="15"/>
      <c r="AI985" s="15"/>
      <c r="AJ985" s="71"/>
      <c r="AK985" s="173"/>
      <c r="AL985" s="219"/>
      <c r="AM985" s="15"/>
      <c r="AN985" s="15"/>
      <c r="AO985" s="15"/>
      <c r="AP985" s="165"/>
      <c r="AQ985" s="15"/>
      <c r="AR985" s="15"/>
      <c r="AS985" s="28"/>
      <c r="AT985" s="71"/>
      <c r="AU985" s="35"/>
      <c r="AV985" s="35"/>
      <c r="AW985" s="35"/>
      <c r="AX985" s="71"/>
      <c r="AY985" s="15"/>
      <c r="AZ985" s="15"/>
      <c r="BA985" s="28"/>
      <c r="BB985" s="71"/>
      <c r="BC985" s="173"/>
      <c r="BD985" s="220"/>
      <c r="BH985" s="221"/>
      <c r="BK985" s="50"/>
      <c r="BL985" s="115"/>
      <c r="BM985" s="43"/>
      <c r="BN985" s="43"/>
      <c r="BO985" s="43"/>
      <c r="BP985" s="115"/>
      <c r="BS985" s="50"/>
      <c r="BT985" s="115"/>
      <c r="BU985" s="222"/>
      <c r="BV985" s="223"/>
      <c r="BZ985" s="221"/>
      <c r="CC985" s="50"/>
      <c r="CD985" s="115"/>
      <c r="CE985" s="43"/>
      <c r="CF985" s="43"/>
      <c r="CG985" s="43"/>
      <c r="CH985" s="115"/>
      <c r="CK985" s="50"/>
      <c r="CL985" s="115"/>
      <c r="CM985" s="222"/>
      <c r="CN985" s="223"/>
      <c r="CR985" s="221"/>
      <c r="CU985" s="50"/>
      <c r="CV985" s="115"/>
      <c r="CW985" s="43"/>
      <c r="CX985" s="43"/>
      <c r="CY985" s="43"/>
      <c r="CZ985" s="115"/>
      <c r="DC985" s="50"/>
      <c r="DD985" s="115"/>
      <c r="DE985" s="222"/>
      <c r="DF985" s="223"/>
      <c r="DJ985" s="221"/>
      <c r="DM985" s="50"/>
      <c r="DN985" s="115"/>
      <c r="DO985" s="43"/>
      <c r="DP985" s="43"/>
      <c r="DQ985" s="43"/>
      <c r="DR985" s="115"/>
      <c r="DU985" s="50"/>
      <c r="DV985" s="115"/>
      <c r="DW985" s="222"/>
      <c r="DX985" s="223"/>
      <c r="EB985" s="221"/>
      <c r="EE985" s="50"/>
      <c r="EF985" s="115"/>
      <c r="EG985" s="43"/>
      <c r="EH985" s="43"/>
      <c r="EI985" s="43"/>
      <c r="EJ985" s="115"/>
      <c r="EM985" s="50"/>
      <c r="EN985" s="115"/>
      <c r="EO985" s="222"/>
      <c r="EP985" s="223"/>
      <c r="ET985" s="221"/>
      <c r="EW985" s="50"/>
      <c r="EX985" s="115"/>
      <c r="EY985" s="43"/>
      <c r="EZ985" s="43"/>
      <c r="FA985" s="43"/>
      <c r="FB985" s="115"/>
      <c r="FE985" s="50"/>
      <c r="FF985" s="115"/>
      <c r="FG985" s="222"/>
      <c r="FH985" s="223"/>
      <c r="FL985" s="221"/>
      <c r="FO985" s="50"/>
      <c r="FP985" s="115"/>
      <c r="FQ985" s="43"/>
      <c r="FR985" s="43"/>
      <c r="FS985" s="43"/>
      <c r="FT985" s="115"/>
      <c r="FW985" s="50"/>
      <c r="FX985" s="115"/>
      <c r="FY985" s="222"/>
      <c r="FZ985" s="223"/>
      <c r="GD985" s="221"/>
      <c r="GG985" s="50"/>
      <c r="GH985" s="115"/>
      <c r="GI985" s="43"/>
      <c r="GJ985" s="43"/>
      <c r="GK985" s="43"/>
      <c r="GL985" s="115"/>
      <c r="GO985" s="50"/>
      <c r="GP985" s="115"/>
      <c r="GQ985" s="222"/>
    </row>
    <row r="986">
      <c r="A986" s="218"/>
      <c r="B986" s="219"/>
      <c r="C986" s="15"/>
      <c r="D986" s="15"/>
      <c r="E986" s="15"/>
      <c r="F986" s="71"/>
      <c r="G986" s="15"/>
      <c r="H986" s="15"/>
      <c r="I986" s="28"/>
      <c r="J986" s="71"/>
      <c r="K986" s="35"/>
      <c r="L986" s="35"/>
      <c r="M986" s="35"/>
      <c r="N986" s="71"/>
      <c r="O986" s="15"/>
      <c r="P986" s="15"/>
      <c r="Q986" s="28"/>
      <c r="R986" s="71"/>
      <c r="S986" s="173"/>
      <c r="T986" s="219"/>
      <c r="U986" s="15"/>
      <c r="V986" s="15"/>
      <c r="W986" s="15"/>
      <c r="X986" s="165"/>
      <c r="Y986" s="15"/>
      <c r="Z986" s="15"/>
      <c r="AA986" s="28"/>
      <c r="AB986" s="71"/>
      <c r="AC986" s="35"/>
      <c r="AD986" s="35"/>
      <c r="AE986" s="35"/>
      <c r="AF986" s="71"/>
      <c r="AG986" s="15"/>
      <c r="AH986" s="15"/>
      <c r="AI986" s="15"/>
      <c r="AJ986" s="71"/>
      <c r="AK986" s="173"/>
      <c r="AL986" s="219"/>
      <c r="AM986" s="15"/>
      <c r="AN986" s="15"/>
      <c r="AO986" s="15"/>
      <c r="AP986" s="165"/>
      <c r="AQ986" s="15"/>
      <c r="AR986" s="15"/>
      <c r="AS986" s="28"/>
      <c r="AT986" s="71"/>
      <c r="AU986" s="35"/>
      <c r="AV986" s="35"/>
      <c r="AW986" s="35"/>
      <c r="AX986" s="71"/>
      <c r="AY986" s="15"/>
      <c r="AZ986" s="15"/>
      <c r="BA986" s="28"/>
      <c r="BB986" s="71"/>
      <c r="BC986" s="173"/>
      <c r="BD986" s="220"/>
      <c r="BH986" s="221"/>
      <c r="BK986" s="50"/>
      <c r="BL986" s="115"/>
      <c r="BM986" s="43"/>
      <c r="BN986" s="43"/>
      <c r="BO986" s="43"/>
      <c r="BP986" s="115"/>
      <c r="BS986" s="50"/>
      <c r="BT986" s="115"/>
      <c r="BU986" s="222"/>
      <c r="BV986" s="223"/>
      <c r="BZ986" s="221"/>
      <c r="CC986" s="50"/>
      <c r="CD986" s="115"/>
      <c r="CE986" s="43"/>
      <c r="CF986" s="43"/>
      <c r="CG986" s="43"/>
      <c r="CH986" s="115"/>
      <c r="CK986" s="50"/>
      <c r="CL986" s="115"/>
      <c r="CM986" s="222"/>
      <c r="CN986" s="223"/>
      <c r="CR986" s="221"/>
      <c r="CU986" s="50"/>
      <c r="CV986" s="115"/>
      <c r="CW986" s="43"/>
      <c r="CX986" s="43"/>
      <c r="CY986" s="43"/>
      <c r="CZ986" s="115"/>
      <c r="DC986" s="50"/>
      <c r="DD986" s="115"/>
      <c r="DE986" s="222"/>
      <c r="DF986" s="223"/>
      <c r="DJ986" s="221"/>
      <c r="DM986" s="50"/>
      <c r="DN986" s="115"/>
      <c r="DO986" s="43"/>
      <c r="DP986" s="43"/>
      <c r="DQ986" s="43"/>
      <c r="DR986" s="115"/>
      <c r="DU986" s="50"/>
      <c r="DV986" s="115"/>
      <c r="DW986" s="222"/>
      <c r="DX986" s="223"/>
      <c r="EB986" s="221"/>
      <c r="EE986" s="50"/>
      <c r="EF986" s="115"/>
      <c r="EG986" s="43"/>
      <c r="EH986" s="43"/>
      <c r="EI986" s="43"/>
      <c r="EJ986" s="115"/>
      <c r="EM986" s="50"/>
      <c r="EN986" s="115"/>
      <c r="EO986" s="222"/>
      <c r="EP986" s="223"/>
      <c r="ET986" s="221"/>
      <c r="EW986" s="50"/>
      <c r="EX986" s="115"/>
      <c r="EY986" s="43"/>
      <c r="EZ986" s="43"/>
      <c r="FA986" s="43"/>
      <c r="FB986" s="115"/>
      <c r="FE986" s="50"/>
      <c r="FF986" s="115"/>
      <c r="FG986" s="222"/>
      <c r="FH986" s="223"/>
      <c r="FL986" s="221"/>
      <c r="FO986" s="50"/>
      <c r="FP986" s="115"/>
      <c r="FQ986" s="43"/>
      <c r="FR986" s="43"/>
      <c r="FS986" s="43"/>
      <c r="FT986" s="115"/>
      <c r="FW986" s="50"/>
      <c r="FX986" s="115"/>
      <c r="FY986" s="222"/>
      <c r="FZ986" s="223"/>
      <c r="GD986" s="221"/>
      <c r="GG986" s="50"/>
      <c r="GH986" s="115"/>
      <c r="GI986" s="43"/>
      <c r="GJ986" s="43"/>
      <c r="GK986" s="43"/>
      <c r="GL986" s="115"/>
      <c r="GO986" s="50"/>
      <c r="GP986" s="115"/>
      <c r="GQ986" s="222"/>
    </row>
    <row r="987">
      <c r="A987" s="218"/>
      <c r="B987" s="219"/>
      <c r="C987" s="15"/>
      <c r="D987" s="15"/>
      <c r="E987" s="15"/>
      <c r="F987" s="71"/>
      <c r="G987" s="15"/>
      <c r="H987" s="15"/>
      <c r="I987" s="28"/>
      <c r="J987" s="71"/>
      <c r="K987" s="35"/>
      <c r="L987" s="35"/>
      <c r="M987" s="35"/>
      <c r="N987" s="71"/>
      <c r="O987" s="15"/>
      <c r="P987" s="15"/>
      <c r="Q987" s="28"/>
      <c r="R987" s="71"/>
      <c r="S987" s="173"/>
      <c r="T987" s="219"/>
      <c r="U987" s="15"/>
      <c r="V987" s="15"/>
      <c r="W987" s="15"/>
      <c r="X987" s="165"/>
      <c r="Y987" s="15"/>
      <c r="Z987" s="15"/>
      <c r="AA987" s="28"/>
      <c r="AB987" s="71"/>
      <c r="AC987" s="35"/>
      <c r="AD987" s="35"/>
      <c r="AE987" s="35"/>
      <c r="AF987" s="71"/>
      <c r="AG987" s="15"/>
      <c r="AH987" s="15"/>
      <c r="AI987" s="15"/>
      <c r="AJ987" s="71"/>
      <c r="AK987" s="173"/>
      <c r="AL987" s="219"/>
      <c r="AM987" s="15"/>
      <c r="AN987" s="15"/>
      <c r="AO987" s="15"/>
      <c r="AP987" s="165"/>
      <c r="AQ987" s="15"/>
      <c r="AR987" s="15"/>
      <c r="AS987" s="28"/>
      <c r="AT987" s="71"/>
      <c r="AU987" s="35"/>
      <c r="AV987" s="35"/>
      <c r="AW987" s="35"/>
      <c r="AX987" s="71"/>
      <c r="AY987" s="15"/>
      <c r="AZ987" s="15"/>
      <c r="BA987" s="28"/>
      <c r="BB987" s="71"/>
      <c r="BC987" s="173"/>
      <c r="BD987" s="220"/>
      <c r="BH987" s="221"/>
      <c r="BK987" s="50"/>
      <c r="BL987" s="115"/>
      <c r="BM987" s="43"/>
      <c r="BN987" s="43"/>
      <c r="BO987" s="43"/>
      <c r="BP987" s="115"/>
      <c r="BS987" s="50"/>
      <c r="BT987" s="115"/>
      <c r="BU987" s="222"/>
      <c r="BV987" s="223"/>
      <c r="BZ987" s="221"/>
      <c r="CC987" s="50"/>
      <c r="CD987" s="115"/>
      <c r="CE987" s="43"/>
      <c r="CF987" s="43"/>
      <c r="CG987" s="43"/>
      <c r="CH987" s="115"/>
      <c r="CK987" s="50"/>
      <c r="CL987" s="115"/>
      <c r="CM987" s="222"/>
      <c r="CN987" s="223"/>
      <c r="CR987" s="221"/>
      <c r="CU987" s="50"/>
      <c r="CV987" s="115"/>
      <c r="CW987" s="43"/>
      <c r="CX987" s="43"/>
      <c r="CY987" s="43"/>
      <c r="CZ987" s="115"/>
      <c r="DC987" s="50"/>
      <c r="DD987" s="115"/>
      <c r="DE987" s="222"/>
      <c r="DF987" s="223"/>
      <c r="DJ987" s="221"/>
      <c r="DM987" s="50"/>
      <c r="DN987" s="115"/>
      <c r="DO987" s="43"/>
      <c r="DP987" s="43"/>
      <c r="DQ987" s="43"/>
      <c r="DR987" s="115"/>
      <c r="DU987" s="50"/>
      <c r="DV987" s="115"/>
      <c r="DW987" s="222"/>
      <c r="DX987" s="223"/>
      <c r="EB987" s="221"/>
      <c r="EE987" s="50"/>
      <c r="EF987" s="115"/>
      <c r="EG987" s="43"/>
      <c r="EH987" s="43"/>
      <c r="EI987" s="43"/>
      <c r="EJ987" s="115"/>
      <c r="EM987" s="50"/>
      <c r="EN987" s="115"/>
      <c r="EO987" s="222"/>
      <c r="EP987" s="223"/>
      <c r="ET987" s="221"/>
      <c r="EW987" s="50"/>
      <c r="EX987" s="115"/>
      <c r="EY987" s="43"/>
      <c r="EZ987" s="43"/>
      <c r="FA987" s="43"/>
      <c r="FB987" s="115"/>
      <c r="FE987" s="50"/>
      <c r="FF987" s="115"/>
      <c r="FG987" s="222"/>
      <c r="FH987" s="223"/>
      <c r="FL987" s="221"/>
      <c r="FO987" s="50"/>
      <c r="FP987" s="115"/>
      <c r="FQ987" s="43"/>
      <c r="FR987" s="43"/>
      <c r="FS987" s="43"/>
      <c r="FT987" s="115"/>
      <c r="FW987" s="50"/>
      <c r="FX987" s="115"/>
      <c r="FY987" s="222"/>
      <c r="FZ987" s="223"/>
      <c r="GD987" s="221"/>
      <c r="GG987" s="50"/>
      <c r="GH987" s="115"/>
      <c r="GI987" s="43"/>
      <c r="GJ987" s="43"/>
      <c r="GK987" s="43"/>
      <c r="GL987" s="115"/>
      <c r="GO987" s="50"/>
      <c r="GP987" s="115"/>
      <c r="GQ987" s="222"/>
    </row>
    <row r="988">
      <c r="A988" s="218"/>
      <c r="B988" s="219"/>
      <c r="C988" s="15"/>
      <c r="D988" s="15"/>
      <c r="E988" s="15"/>
      <c r="F988" s="71"/>
      <c r="G988" s="15"/>
      <c r="H988" s="15"/>
      <c r="I988" s="28"/>
      <c r="J988" s="71"/>
      <c r="K988" s="35"/>
      <c r="L988" s="35"/>
      <c r="M988" s="35"/>
      <c r="N988" s="71"/>
      <c r="O988" s="15"/>
      <c r="P988" s="15"/>
      <c r="Q988" s="28"/>
      <c r="R988" s="71"/>
      <c r="S988" s="173"/>
      <c r="T988" s="219"/>
      <c r="U988" s="15"/>
      <c r="V988" s="15"/>
      <c r="W988" s="15"/>
      <c r="X988" s="165"/>
      <c r="Y988" s="15"/>
      <c r="Z988" s="15"/>
      <c r="AA988" s="28"/>
      <c r="AB988" s="71"/>
      <c r="AC988" s="35"/>
      <c r="AD988" s="35"/>
      <c r="AE988" s="35"/>
      <c r="AF988" s="71"/>
      <c r="AG988" s="15"/>
      <c r="AH988" s="15"/>
      <c r="AI988" s="15"/>
      <c r="AJ988" s="71"/>
      <c r="AK988" s="173"/>
      <c r="AL988" s="219"/>
      <c r="AM988" s="15"/>
      <c r="AN988" s="15"/>
      <c r="AO988" s="15"/>
      <c r="AP988" s="165"/>
      <c r="AQ988" s="15"/>
      <c r="AR988" s="15"/>
      <c r="AS988" s="28"/>
      <c r="AT988" s="71"/>
      <c r="AU988" s="35"/>
      <c r="AV988" s="35"/>
      <c r="AW988" s="35"/>
      <c r="AX988" s="71"/>
      <c r="AY988" s="15"/>
      <c r="AZ988" s="15"/>
      <c r="BA988" s="28"/>
      <c r="BB988" s="71"/>
      <c r="BC988" s="173"/>
      <c r="BD988" s="220"/>
      <c r="BH988" s="221"/>
      <c r="BK988" s="50"/>
      <c r="BL988" s="115"/>
      <c r="BM988" s="43"/>
      <c r="BN988" s="43"/>
      <c r="BO988" s="43"/>
      <c r="BP988" s="115"/>
      <c r="BS988" s="50"/>
      <c r="BT988" s="115"/>
      <c r="BU988" s="222"/>
      <c r="BV988" s="223"/>
      <c r="BZ988" s="221"/>
      <c r="CC988" s="50"/>
      <c r="CD988" s="115"/>
      <c r="CE988" s="43"/>
      <c r="CF988" s="43"/>
      <c r="CG988" s="43"/>
      <c r="CH988" s="115"/>
      <c r="CK988" s="50"/>
      <c r="CL988" s="115"/>
      <c r="CM988" s="222"/>
      <c r="CN988" s="223"/>
      <c r="CR988" s="221"/>
      <c r="CU988" s="50"/>
      <c r="CV988" s="115"/>
      <c r="CW988" s="43"/>
      <c r="CX988" s="43"/>
      <c r="CY988" s="43"/>
      <c r="CZ988" s="115"/>
      <c r="DC988" s="50"/>
      <c r="DD988" s="115"/>
      <c r="DE988" s="222"/>
      <c r="DF988" s="223"/>
      <c r="DJ988" s="221"/>
      <c r="DM988" s="50"/>
      <c r="DN988" s="115"/>
      <c r="DO988" s="43"/>
      <c r="DP988" s="43"/>
      <c r="DQ988" s="43"/>
      <c r="DR988" s="115"/>
      <c r="DU988" s="50"/>
      <c r="DV988" s="115"/>
      <c r="DW988" s="222"/>
      <c r="DX988" s="223"/>
      <c r="EB988" s="221"/>
      <c r="EE988" s="50"/>
      <c r="EF988" s="115"/>
      <c r="EG988" s="43"/>
      <c r="EH988" s="43"/>
      <c r="EI988" s="43"/>
      <c r="EJ988" s="115"/>
      <c r="EM988" s="50"/>
      <c r="EN988" s="115"/>
      <c r="EO988" s="222"/>
      <c r="EP988" s="223"/>
      <c r="ET988" s="221"/>
      <c r="EW988" s="50"/>
      <c r="EX988" s="115"/>
      <c r="EY988" s="43"/>
      <c r="EZ988" s="43"/>
      <c r="FA988" s="43"/>
      <c r="FB988" s="115"/>
      <c r="FE988" s="50"/>
      <c r="FF988" s="115"/>
      <c r="FG988" s="222"/>
      <c r="FH988" s="223"/>
      <c r="FL988" s="221"/>
      <c r="FO988" s="50"/>
      <c r="FP988" s="115"/>
      <c r="FQ988" s="43"/>
      <c r="FR988" s="43"/>
      <c r="FS988" s="43"/>
      <c r="FT988" s="115"/>
      <c r="FW988" s="50"/>
      <c r="FX988" s="115"/>
      <c r="FY988" s="222"/>
      <c r="FZ988" s="223"/>
      <c r="GD988" s="221"/>
      <c r="GG988" s="50"/>
      <c r="GH988" s="115"/>
      <c r="GI988" s="43"/>
      <c r="GJ988" s="43"/>
      <c r="GK988" s="43"/>
      <c r="GL988" s="115"/>
      <c r="GO988" s="50"/>
      <c r="GP988" s="115"/>
      <c r="GQ988" s="222"/>
    </row>
    <row r="989">
      <c r="A989" s="218"/>
      <c r="B989" s="219"/>
      <c r="C989" s="15"/>
      <c r="D989" s="15"/>
      <c r="E989" s="15"/>
      <c r="F989" s="71"/>
      <c r="G989" s="15"/>
      <c r="H989" s="15"/>
      <c r="I989" s="28"/>
      <c r="J989" s="71"/>
      <c r="K989" s="35"/>
      <c r="L989" s="35"/>
      <c r="M989" s="35"/>
      <c r="N989" s="71"/>
      <c r="O989" s="15"/>
      <c r="P989" s="15"/>
      <c r="Q989" s="28"/>
      <c r="R989" s="71"/>
      <c r="S989" s="173"/>
      <c r="T989" s="219"/>
      <c r="U989" s="15"/>
      <c r="V989" s="15"/>
      <c r="W989" s="15"/>
      <c r="X989" s="165"/>
      <c r="Y989" s="15"/>
      <c r="Z989" s="15"/>
      <c r="AA989" s="28"/>
      <c r="AB989" s="71"/>
      <c r="AC989" s="35"/>
      <c r="AD989" s="35"/>
      <c r="AE989" s="35"/>
      <c r="AF989" s="71"/>
      <c r="AG989" s="15"/>
      <c r="AH989" s="15"/>
      <c r="AI989" s="15"/>
      <c r="AJ989" s="71"/>
      <c r="AK989" s="173"/>
      <c r="AL989" s="219"/>
      <c r="AM989" s="15"/>
      <c r="AN989" s="15"/>
      <c r="AO989" s="15"/>
      <c r="AP989" s="165"/>
      <c r="AQ989" s="15"/>
      <c r="AR989" s="15"/>
      <c r="AS989" s="28"/>
      <c r="AT989" s="71"/>
      <c r="AU989" s="35"/>
      <c r="AV989" s="35"/>
      <c r="AW989" s="35"/>
      <c r="AX989" s="71"/>
      <c r="AY989" s="15"/>
      <c r="AZ989" s="15"/>
      <c r="BA989" s="28"/>
      <c r="BB989" s="71"/>
      <c r="BC989" s="173"/>
      <c r="BD989" s="220"/>
      <c r="BH989" s="221"/>
      <c r="BK989" s="50"/>
      <c r="BL989" s="115"/>
      <c r="BM989" s="43"/>
      <c r="BN989" s="43"/>
      <c r="BO989" s="43"/>
      <c r="BP989" s="115"/>
      <c r="BS989" s="50"/>
      <c r="BT989" s="115"/>
      <c r="BU989" s="222"/>
      <c r="BV989" s="223"/>
      <c r="BZ989" s="221"/>
      <c r="CC989" s="50"/>
      <c r="CD989" s="115"/>
      <c r="CE989" s="43"/>
      <c r="CF989" s="43"/>
      <c r="CG989" s="43"/>
      <c r="CH989" s="115"/>
      <c r="CK989" s="50"/>
      <c r="CL989" s="115"/>
      <c r="CM989" s="222"/>
      <c r="CN989" s="223"/>
      <c r="CR989" s="221"/>
      <c r="CU989" s="50"/>
      <c r="CV989" s="115"/>
      <c r="CW989" s="43"/>
      <c r="CX989" s="43"/>
      <c r="CY989" s="43"/>
      <c r="CZ989" s="115"/>
      <c r="DC989" s="50"/>
      <c r="DD989" s="115"/>
      <c r="DE989" s="222"/>
      <c r="DF989" s="223"/>
      <c r="DJ989" s="221"/>
      <c r="DM989" s="50"/>
      <c r="DN989" s="115"/>
      <c r="DO989" s="43"/>
      <c r="DP989" s="43"/>
      <c r="DQ989" s="43"/>
      <c r="DR989" s="115"/>
      <c r="DU989" s="50"/>
      <c r="DV989" s="115"/>
      <c r="DW989" s="222"/>
      <c r="DX989" s="223"/>
      <c r="EB989" s="221"/>
      <c r="EE989" s="50"/>
      <c r="EF989" s="115"/>
      <c r="EG989" s="43"/>
      <c r="EH989" s="43"/>
      <c r="EI989" s="43"/>
      <c r="EJ989" s="115"/>
      <c r="EM989" s="50"/>
      <c r="EN989" s="115"/>
      <c r="EO989" s="222"/>
      <c r="EP989" s="223"/>
      <c r="ET989" s="221"/>
      <c r="EW989" s="50"/>
      <c r="EX989" s="115"/>
      <c r="EY989" s="43"/>
      <c r="EZ989" s="43"/>
      <c r="FA989" s="43"/>
      <c r="FB989" s="115"/>
      <c r="FE989" s="50"/>
      <c r="FF989" s="115"/>
      <c r="FG989" s="222"/>
      <c r="FH989" s="223"/>
      <c r="FL989" s="221"/>
      <c r="FO989" s="50"/>
      <c r="FP989" s="115"/>
      <c r="FQ989" s="43"/>
      <c r="FR989" s="43"/>
      <c r="FS989" s="43"/>
      <c r="FT989" s="115"/>
      <c r="FW989" s="50"/>
      <c r="FX989" s="115"/>
      <c r="FY989" s="222"/>
      <c r="FZ989" s="223"/>
      <c r="GD989" s="221"/>
      <c r="GG989" s="50"/>
      <c r="GH989" s="115"/>
      <c r="GI989" s="43"/>
      <c r="GJ989" s="43"/>
      <c r="GK989" s="43"/>
      <c r="GL989" s="115"/>
      <c r="GO989" s="50"/>
      <c r="GP989" s="115"/>
      <c r="GQ989" s="222"/>
    </row>
    <row r="990">
      <c r="A990" s="218"/>
      <c r="B990" s="219"/>
      <c r="C990" s="15"/>
      <c r="D990" s="15"/>
      <c r="E990" s="15"/>
      <c r="F990" s="71"/>
      <c r="G990" s="15"/>
      <c r="H990" s="15"/>
      <c r="I990" s="28"/>
      <c r="J990" s="71"/>
      <c r="K990" s="35"/>
      <c r="L990" s="35"/>
      <c r="M990" s="35"/>
      <c r="N990" s="71"/>
      <c r="O990" s="15"/>
      <c r="P990" s="15"/>
      <c r="Q990" s="28"/>
      <c r="R990" s="71"/>
      <c r="S990" s="173"/>
      <c r="T990" s="219"/>
      <c r="U990" s="15"/>
      <c r="V990" s="15"/>
      <c r="W990" s="15"/>
      <c r="X990" s="165"/>
      <c r="Y990" s="15"/>
      <c r="Z990" s="15"/>
      <c r="AA990" s="28"/>
      <c r="AB990" s="71"/>
      <c r="AC990" s="35"/>
      <c r="AD990" s="35"/>
      <c r="AE990" s="35"/>
      <c r="AF990" s="71"/>
      <c r="AG990" s="15"/>
      <c r="AH990" s="15"/>
      <c r="AI990" s="15"/>
      <c r="AJ990" s="71"/>
      <c r="AK990" s="173"/>
      <c r="AL990" s="219"/>
      <c r="AM990" s="15"/>
      <c r="AN990" s="15"/>
      <c r="AO990" s="15"/>
      <c r="AP990" s="165"/>
      <c r="AQ990" s="15"/>
      <c r="AR990" s="15"/>
      <c r="AS990" s="28"/>
      <c r="AT990" s="71"/>
      <c r="AU990" s="35"/>
      <c r="AV990" s="35"/>
      <c r="AW990" s="35"/>
      <c r="AX990" s="71"/>
      <c r="AY990" s="15"/>
      <c r="AZ990" s="15"/>
      <c r="BA990" s="28"/>
      <c r="BB990" s="71"/>
      <c r="BC990" s="173"/>
      <c r="BD990" s="220"/>
      <c r="BH990" s="221"/>
      <c r="BK990" s="50"/>
      <c r="BL990" s="115"/>
      <c r="BM990" s="43"/>
      <c r="BN990" s="43"/>
      <c r="BO990" s="43"/>
      <c r="BP990" s="115"/>
      <c r="BS990" s="50"/>
      <c r="BT990" s="115"/>
      <c r="BU990" s="222"/>
      <c r="BV990" s="223"/>
      <c r="BZ990" s="221"/>
      <c r="CC990" s="50"/>
      <c r="CD990" s="115"/>
      <c r="CE990" s="43"/>
      <c r="CF990" s="43"/>
      <c r="CG990" s="43"/>
      <c r="CH990" s="115"/>
      <c r="CK990" s="50"/>
      <c r="CL990" s="115"/>
      <c r="CM990" s="222"/>
      <c r="CN990" s="223"/>
      <c r="CR990" s="221"/>
      <c r="CU990" s="50"/>
      <c r="CV990" s="115"/>
      <c r="CW990" s="43"/>
      <c r="CX990" s="43"/>
      <c r="CY990" s="43"/>
      <c r="CZ990" s="115"/>
      <c r="DC990" s="50"/>
      <c r="DD990" s="115"/>
      <c r="DE990" s="222"/>
      <c r="DF990" s="223"/>
      <c r="DJ990" s="221"/>
      <c r="DM990" s="50"/>
      <c r="DN990" s="115"/>
      <c r="DO990" s="43"/>
      <c r="DP990" s="43"/>
      <c r="DQ990" s="43"/>
      <c r="DR990" s="115"/>
      <c r="DU990" s="50"/>
      <c r="DV990" s="115"/>
      <c r="DW990" s="222"/>
      <c r="DX990" s="223"/>
      <c r="EB990" s="221"/>
      <c r="EE990" s="50"/>
      <c r="EF990" s="115"/>
      <c r="EG990" s="43"/>
      <c r="EH990" s="43"/>
      <c r="EI990" s="43"/>
      <c r="EJ990" s="115"/>
      <c r="EM990" s="50"/>
      <c r="EN990" s="115"/>
      <c r="EO990" s="222"/>
      <c r="EP990" s="223"/>
      <c r="ET990" s="221"/>
      <c r="EW990" s="50"/>
      <c r="EX990" s="115"/>
      <c r="EY990" s="43"/>
      <c r="EZ990" s="43"/>
      <c r="FA990" s="43"/>
      <c r="FB990" s="115"/>
      <c r="FE990" s="50"/>
      <c r="FF990" s="115"/>
      <c r="FG990" s="222"/>
      <c r="FH990" s="223"/>
      <c r="FL990" s="221"/>
      <c r="FO990" s="50"/>
      <c r="FP990" s="115"/>
      <c r="FQ990" s="43"/>
      <c r="FR990" s="43"/>
      <c r="FS990" s="43"/>
      <c r="FT990" s="115"/>
      <c r="FW990" s="50"/>
      <c r="FX990" s="115"/>
      <c r="FY990" s="222"/>
      <c r="FZ990" s="223"/>
      <c r="GD990" s="221"/>
      <c r="GG990" s="50"/>
      <c r="GH990" s="115"/>
      <c r="GI990" s="43"/>
      <c r="GJ990" s="43"/>
      <c r="GK990" s="43"/>
      <c r="GL990" s="115"/>
      <c r="GO990" s="50"/>
      <c r="GP990" s="115"/>
      <c r="GQ990" s="222"/>
    </row>
    <row r="991">
      <c r="A991" s="218"/>
      <c r="B991" s="219"/>
      <c r="C991" s="15"/>
      <c r="D991" s="15"/>
      <c r="E991" s="15"/>
      <c r="F991" s="71"/>
      <c r="G991" s="15"/>
      <c r="H991" s="15"/>
      <c r="I991" s="28"/>
      <c r="J991" s="71"/>
      <c r="K991" s="35"/>
      <c r="L991" s="35"/>
      <c r="M991" s="35"/>
      <c r="N991" s="71"/>
      <c r="O991" s="15"/>
      <c r="P991" s="15"/>
      <c r="Q991" s="28"/>
      <c r="R991" s="71"/>
      <c r="S991" s="173"/>
      <c r="T991" s="219"/>
      <c r="U991" s="15"/>
      <c r="V991" s="15"/>
      <c r="W991" s="15"/>
      <c r="X991" s="165"/>
      <c r="Y991" s="15"/>
      <c r="Z991" s="15"/>
      <c r="AA991" s="28"/>
      <c r="AB991" s="71"/>
      <c r="AC991" s="35"/>
      <c r="AD991" s="35"/>
      <c r="AE991" s="35"/>
      <c r="AF991" s="71"/>
      <c r="AG991" s="15"/>
      <c r="AH991" s="15"/>
      <c r="AI991" s="15"/>
      <c r="AJ991" s="71"/>
      <c r="AK991" s="173"/>
      <c r="AL991" s="219"/>
      <c r="AM991" s="15"/>
      <c r="AN991" s="15"/>
      <c r="AO991" s="15"/>
      <c r="AP991" s="165"/>
      <c r="AQ991" s="15"/>
      <c r="AR991" s="15"/>
      <c r="AS991" s="28"/>
      <c r="AT991" s="71"/>
      <c r="AU991" s="35"/>
      <c r="AV991" s="35"/>
      <c r="AW991" s="35"/>
      <c r="AX991" s="71"/>
      <c r="AY991" s="15"/>
      <c r="AZ991" s="15"/>
      <c r="BA991" s="28"/>
      <c r="BB991" s="71"/>
      <c r="BC991" s="173"/>
      <c r="BD991" s="220"/>
      <c r="BH991" s="221"/>
      <c r="BK991" s="50"/>
      <c r="BL991" s="115"/>
      <c r="BM991" s="43"/>
      <c r="BN991" s="43"/>
      <c r="BO991" s="43"/>
      <c r="BP991" s="115"/>
      <c r="BS991" s="50"/>
      <c r="BT991" s="115"/>
      <c r="BU991" s="222"/>
      <c r="BV991" s="223"/>
      <c r="BZ991" s="221"/>
      <c r="CC991" s="50"/>
      <c r="CD991" s="115"/>
      <c r="CE991" s="43"/>
      <c r="CF991" s="43"/>
      <c r="CG991" s="43"/>
      <c r="CH991" s="115"/>
      <c r="CK991" s="50"/>
      <c r="CL991" s="115"/>
      <c r="CM991" s="222"/>
      <c r="CN991" s="223"/>
      <c r="CR991" s="221"/>
      <c r="CU991" s="50"/>
      <c r="CV991" s="115"/>
      <c r="CW991" s="43"/>
      <c r="CX991" s="43"/>
      <c r="CY991" s="43"/>
      <c r="CZ991" s="115"/>
      <c r="DC991" s="50"/>
      <c r="DD991" s="115"/>
      <c r="DE991" s="222"/>
      <c r="DF991" s="223"/>
      <c r="DJ991" s="221"/>
      <c r="DM991" s="50"/>
      <c r="DN991" s="115"/>
      <c r="DO991" s="43"/>
      <c r="DP991" s="43"/>
      <c r="DQ991" s="43"/>
      <c r="DR991" s="115"/>
      <c r="DU991" s="50"/>
      <c r="DV991" s="115"/>
      <c r="DW991" s="222"/>
      <c r="DX991" s="223"/>
      <c r="EB991" s="221"/>
      <c r="EE991" s="50"/>
      <c r="EF991" s="115"/>
      <c r="EG991" s="43"/>
      <c r="EH991" s="43"/>
      <c r="EI991" s="43"/>
      <c r="EJ991" s="115"/>
      <c r="EM991" s="50"/>
      <c r="EN991" s="115"/>
      <c r="EO991" s="222"/>
      <c r="EP991" s="223"/>
      <c r="ET991" s="221"/>
      <c r="EW991" s="50"/>
      <c r="EX991" s="115"/>
      <c r="EY991" s="43"/>
      <c r="EZ991" s="43"/>
      <c r="FA991" s="43"/>
      <c r="FB991" s="115"/>
      <c r="FE991" s="50"/>
      <c r="FF991" s="115"/>
      <c r="FG991" s="222"/>
      <c r="FH991" s="223"/>
      <c r="FL991" s="221"/>
      <c r="FO991" s="50"/>
      <c r="FP991" s="115"/>
      <c r="FQ991" s="43"/>
      <c r="FR991" s="43"/>
      <c r="FS991" s="43"/>
      <c r="FT991" s="115"/>
      <c r="FW991" s="50"/>
      <c r="FX991" s="115"/>
      <c r="FY991" s="222"/>
      <c r="FZ991" s="223"/>
      <c r="GD991" s="221"/>
      <c r="GG991" s="50"/>
      <c r="GH991" s="115"/>
      <c r="GI991" s="43"/>
      <c r="GJ991" s="43"/>
      <c r="GK991" s="43"/>
      <c r="GL991" s="115"/>
      <c r="GO991" s="50"/>
      <c r="GP991" s="115"/>
      <c r="GQ991" s="222"/>
    </row>
    <row r="992">
      <c r="A992" s="218"/>
      <c r="B992" s="219"/>
      <c r="C992" s="15"/>
      <c r="D992" s="15"/>
      <c r="E992" s="15"/>
      <c r="F992" s="71"/>
      <c r="G992" s="15"/>
      <c r="H992" s="15"/>
      <c r="I992" s="28"/>
      <c r="J992" s="71"/>
      <c r="K992" s="35"/>
      <c r="L992" s="35"/>
      <c r="M992" s="35"/>
      <c r="N992" s="71"/>
      <c r="O992" s="15"/>
      <c r="P992" s="15"/>
      <c r="Q992" s="28"/>
      <c r="R992" s="71"/>
      <c r="S992" s="173"/>
      <c r="T992" s="219"/>
      <c r="U992" s="15"/>
      <c r="V992" s="15"/>
      <c r="W992" s="15"/>
      <c r="X992" s="165"/>
      <c r="Y992" s="15"/>
      <c r="Z992" s="15"/>
      <c r="AA992" s="28"/>
      <c r="AB992" s="71"/>
      <c r="AC992" s="35"/>
      <c r="AD992" s="35"/>
      <c r="AE992" s="35"/>
      <c r="AF992" s="71"/>
      <c r="AG992" s="15"/>
      <c r="AH992" s="15"/>
      <c r="AI992" s="15"/>
      <c r="AJ992" s="71"/>
      <c r="AK992" s="173"/>
      <c r="AL992" s="219"/>
      <c r="AM992" s="15"/>
      <c r="AN992" s="15"/>
      <c r="AO992" s="15"/>
      <c r="AP992" s="165"/>
      <c r="AQ992" s="15"/>
      <c r="AR992" s="15"/>
      <c r="AS992" s="28"/>
      <c r="AT992" s="71"/>
      <c r="AU992" s="35"/>
      <c r="AV992" s="35"/>
      <c r="AW992" s="35"/>
      <c r="AX992" s="71"/>
      <c r="AY992" s="15"/>
      <c r="AZ992" s="15"/>
      <c r="BA992" s="28"/>
      <c r="BB992" s="71"/>
      <c r="BC992" s="173"/>
      <c r="BD992" s="220"/>
      <c r="BH992" s="221"/>
      <c r="BK992" s="50"/>
      <c r="BL992" s="115"/>
      <c r="BM992" s="43"/>
      <c r="BN992" s="43"/>
      <c r="BO992" s="43"/>
      <c r="BP992" s="115"/>
      <c r="BS992" s="50"/>
      <c r="BT992" s="115"/>
      <c r="BU992" s="222"/>
      <c r="BV992" s="223"/>
      <c r="BZ992" s="221"/>
      <c r="CC992" s="50"/>
      <c r="CD992" s="115"/>
      <c r="CE992" s="43"/>
      <c r="CF992" s="43"/>
      <c r="CG992" s="43"/>
      <c r="CH992" s="115"/>
      <c r="CK992" s="50"/>
      <c r="CL992" s="115"/>
      <c r="CM992" s="222"/>
      <c r="CN992" s="223"/>
      <c r="CR992" s="221"/>
      <c r="CU992" s="50"/>
      <c r="CV992" s="115"/>
      <c r="CW992" s="43"/>
      <c r="CX992" s="43"/>
      <c r="CY992" s="43"/>
      <c r="CZ992" s="115"/>
      <c r="DC992" s="50"/>
      <c r="DD992" s="115"/>
      <c r="DE992" s="222"/>
      <c r="DF992" s="223"/>
      <c r="DJ992" s="221"/>
      <c r="DM992" s="50"/>
      <c r="DN992" s="115"/>
      <c r="DO992" s="43"/>
      <c r="DP992" s="43"/>
      <c r="DQ992" s="43"/>
      <c r="DR992" s="115"/>
      <c r="DU992" s="50"/>
      <c r="DV992" s="115"/>
      <c r="DW992" s="222"/>
      <c r="DX992" s="223"/>
      <c r="EB992" s="221"/>
      <c r="EE992" s="50"/>
      <c r="EF992" s="115"/>
      <c r="EG992" s="43"/>
      <c r="EH992" s="43"/>
      <c r="EI992" s="43"/>
      <c r="EJ992" s="115"/>
      <c r="EM992" s="50"/>
      <c r="EN992" s="115"/>
      <c r="EO992" s="222"/>
      <c r="EP992" s="223"/>
      <c r="ET992" s="221"/>
      <c r="EW992" s="50"/>
      <c r="EX992" s="115"/>
      <c r="EY992" s="43"/>
      <c r="EZ992" s="43"/>
      <c r="FA992" s="43"/>
      <c r="FB992" s="115"/>
      <c r="FE992" s="50"/>
      <c r="FF992" s="115"/>
      <c r="FG992" s="222"/>
      <c r="FH992" s="223"/>
      <c r="FL992" s="221"/>
      <c r="FO992" s="50"/>
      <c r="FP992" s="115"/>
      <c r="FQ992" s="43"/>
      <c r="FR992" s="43"/>
      <c r="FS992" s="43"/>
      <c r="FT992" s="115"/>
      <c r="FW992" s="50"/>
      <c r="FX992" s="115"/>
      <c r="FY992" s="222"/>
      <c r="FZ992" s="223"/>
      <c r="GD992" s="221"/>
      <c r="GG992" s="50"/>
      <c r="GH992" s="115"/>
      <c r="GI992" s="43"/>
      <c r="GJ992" s="43"/>
      <c r="GK992" s="43"/>
      <c r="GL992" s="115"/>
      <c r="GO992" s="50"/>
      <c r="GP992" s="115"/>
      <c r="GQ992" s="222"/>
    </row>
    <row r="993">
      <c r="A993" s="218"/>
      <c r="B993" s="219"/>
      <c r="C993" s="15"/>
      <c r="D993" s="15"/>
      <c r="E993" s="15"/>
      <c r="F993" s="71"/>
      <c r="G993" s="15"/>
      <c r="H993" s="15"/>
      <c r="I993" s="28"/>
      <c r="J993" s="71"/>
      <c r="K993" s="35"/>
      <c r="L993" s="35"/>
      <c r="M993" s="35"/>
      <c r="N993" s="71"/>
      <c r="O993" s="15"/>
      <c r="P993" s="15"/>
      <c r="Q993" s="28"/>
      <c r="R993" s="71"/>
      <c r="S993" s="173"/>
      <c r="T993" s="219"/>
      <c r="U993" s="15"/>
      <c r="V993" s="15"/>
      <c r="W993" s="15"/>
      <c r="X993" s="165"/>
      <c r="Y993" s="15"/>
      <c r="Z993" s="15"/>
      <c r="AA993" s="28"/>
      <c r="AB993" s="71"/>
      <c r="AC993" s="35"/>
      <c r="AD993" s="35"/>
      <c r="AE993" s="35"/>
      <c r="AF993" s="71"/>
      <c r="AG993" s="15"/>
      <c r="AH993" s="15"/>
      <c r="AI993" s="15"/>
      <c r="AJ993" s="71"/>
      <c r="AK993" s="173"/>
      <c r="AL993" s="219"/>
      <c r="AM993" s="15"/>
      <c r="AN993" s="15"/>
      <c r="AO993" s="15"/>
      <c r="AP993" s="165"/>
      <c r="AQ993" s="15"/>
      <c r="AR993" s="15"/>
      <c r="AS993" s="28"/>
      <c r="AT993" s="71"/>
      <c r="AU993" s="35"/>
      <c r="AV993" s="35"/>
      <c r="AW993" s="35"/>
      <c r="AX993" s="71"/>
      <c r="AY993" s="15"/>
      <c r="AZ993" s="15"/>
      <c r="BA993" s="28"/>
      <c r="BB993" s="71"/>
      <c r="BC993" s="173"/>
      <c r="BD993" s="220"/>
      <c r="BH993" s="221"/>
      <c r="BK993" s="50"/>
      <c r="BL993" s="115"/>
      <c r="BM993" s="43"/>
      <c r="BN993" s="43"/>
      <c r="BO993" s="43"/>
      <c r="BP993" s="115"/>
      <c r="BS993" s="50"/>
      <c r="BT993" s="115"/>
      <c r="BU993" s="222"/>
      <c r="BV993" s="223"/>
      <c r="BZ993" s="221"/>
      <c r="CC993" s="50"/>
      <c r="CD993" s="115"/>
      <c r="CE993" s="43"/>
      <c r="CF993" s="43"/>
      <c r="CG993" s="43"/>
      <c r="CH993" s="115"/>
      <c r="CK993" s="50"/>
      <c r="CL993" s="115"/>
      <c r="CM993" s="222"/>
      <c r="CN993" s="223"/>
      <c r="CR993" s="221"/>
      <c r="CU993" s="50"/>
      <c r="CV993" s="115"/>
      <c r="CW993" s="43"/>
      <c r="CX993" s="43"/>
      <c r="CY993" s="43"/>
      <c r="CZ993" s="115"/>
      <c r="DC993" s="50"/>
      <c r="DD993" s="115"/>
      <c r="DE993" s="222"/>
      <c r="DF993" s="223"/>
      <c r="DJ993" s="221"/>
      <c r="DM993" s="50"/>
      <c r="DN993" s="115"/>
      <c r="DO993" s="43"/>
      <c r="DP993" s="43"/>
      <c r="DQ993" s="43"/>
      <c r="DR993" s="115"/>
      <c r="DU993" s="50"/>
      <c r="DV993" s="115"/>
      <c r="DW993" s="222"/>
      <c r="DX993" s="223"/>
      <c r="EB993" s="221"/>
      <c r="EE993" s="50"/>
      <c r="EF993" s="115"/>
      <c r="EG993" s="43"/>
      <c r="EH993" s="43"/>
      <c r="EI993" s="43"/>
      <c r="EJ993" s="115"/>
      <c r="EM993" s="50"/>
      <c r="EN993" s="115"/>
      <c r="EO993" s="222"/>
      <c r="EP993" s="223"/>
      <c r="ET993" s="221"/>
      <c r="EW993" s="50"/>
      <c r="EX993" s="115"/>
      <c r="EY993" s="43"/>
      <c r="EZ993" s="43"/>
      <c r="FA993" s="43"/>
      <c r="FB993" s="115"/>
      <c r="FE993" s="50"/>
      <c r="FF993" s="115"/>
      <c r="FG993" s="222"/>
      <c r="FH993" s="223"/>
      <c r="FL993" s="221"/>
      <c r="FO993" s="50"/>
      <c r="FP993" s="115"/>
      <c r="FQ993" s="43"/>
      <c r="FR993" s="43"/>
      <c r="FS993" s="43"/>
      <c r="FT993" s="115"/>
      <c r="FW993" s="50"/>
      <c r="FX993" s="115"/>
      <c r="FY993" s="222"/>
      <c r="FZ993" s="223"/>
      <c r="GD993" s="221"/>
      <c r="GG993" s="50"/>
      <c r="GH993" s="115"/>
      <c r="GI993" s="43"/>
      <c r="GJ993" s="43"/>
      <c r="GK993" s="43"/>
      <c r="GL993" s="115"/>
      <c r="GO993" s="50"/>
      <c r="GP993" s="115"/>
      <c r="GQ993" s="222"/>
    </row>
    <row r="994">
      <c r="A994" s="218"/>
      <c r="B994" s="219"/>
      <c r="C994" s="15"/>
      <c r="D994" s="15"/>
      <c r="E994" s="15"/>
      <c r="F994" s="71"/>
      <c r="G994" s="15"/>
      <c r="H994" s="15"/>
      <c r="I994" s="28"/>
      <c r="J994" s="71"/>
      <c r="K994" s="35"/>
      <c r="L994" s="35"/>
      <c r="M994" s="35"/>
      <c r="N994" s="71"/>
      <c r="O994" s="15"/>
      <c r="P994" s="15"/>
      <c r="Q994" s="28"/>
      <c r="R994" s="71"/>
      <c r="S994" s="173"/>
      <c r="T994" s="219"/>
      <c r="U994" s="15"/>
      <c r="V994" s="15"/>
      <c r="W994" s="15"/>
      <c r="X994" s="165"/>
      <c r="Y994" s="15"/>
      <c r="Z994" s="15"/>
      <c r="AA994" s="28"/>
      <c r="AB994" s="71"/>
      <c r="AC994" s="35"/>
      <c r="AD994" s="35"/>
      <c r="AE994" s="35"/>
      <c r="AF994" s="71"/>
      <c r="AG994" s="15"/>
      <c r="AH994" s="15"/>
      <c r="AI994" s="15"/>
      <c r="AJ994" s="71"/>
      <c r="AK994" s="173"/>
      <c r="AL994" s="219"/>
      <c r="AM994" s="15"/>
      <c r="AN994" s="15"/>
      <c r="AO994" s="15"/>
      <c r="AP994" s="165"/>
      <c r="AQ994" s="15"/>
      <c r="AR994" s="15"/>
      <c r="AS994" s="28"/>
      <c r="AT994" s="71"/>
      <c r="AU994" s="35"/>
      <c r="AV994" s="35"/>
      <c r="AW994" s="35"/>
      <c r="AX994" s="71"/>
      <c r="AY994" s="15"/>
      <c r="AZ994" s="15"/>
      <c r="BA994" s="28"/>
      <c r="BB994" s="71"/>
      <c r="BC994" s="173"/>
      <c r="BD994" s="220"/>
      <c r="BH994" s="221"/>
      <c r="BK994" s="50"/>
      <c r="BL994" s="115"/>
      <c r="BM994" s="43"/>
      <c r="BN994" s="43"/>
      <c r="BO994" s="43"/>
      <c r="BP994" s="115"/>
      <c r="BS994" s="50"/>
      <c r="BT994" s="115"/>
      <c r="BU994" s="222"/>
      <c r="BV994" s="223"/>
      <c r="BZ994" s="221"/>
      <c r="CC994" s="50"/>
      <c r="CD994" s="115"/>
      <c r="CE994" s="43"/>
      <c r="CF994" s="43"/>
      <c r="CG994" s="43"/>
      <c r="CH994" s="115"/>
      <c r="CK994" s="50"/>
      <c r="CL994" s="115"/>
      <c r="CM994" s="222"/>
      <c r="CN994" s="223"/>
      <c r="CR994" s="221"/>
      <c r="CU994" s="50"/>
      <c r="CV994" s="115"/>
      <c r="CW994" s="43"/>
      <c r="CX994" s="43"/>
      <c r="CY994" s="43"/>
      <c r="CZ994" s="115"/>
      <c r="DC994" s="50"/>
      <c r="DD994" s="115"/>
      <c r="DE994" s="222"/>
      <c r="DF994" s="223"/>
      <c r="DJ994" s="221"/>
      <c r="DM994" s="50"/>
      <c r="DN994" s="115"/>
      <c r="DO994" s="43"/>
      <c r="DP994" s="43"/>
      <c r="DQ994" s="43"/>
      <c r="DR994" s="115"/>
      <c r="DU994" s="50"/>
      <c r="DV994" s="115"/>
      <c r="DW994" s="222"/>
      <c r="DX994" s="223"/>
      <c r="EB994" s="221"/>
      <c r="EE994" s="50"/>
      <c r="EF994" s="115"/>
      <c r="EG994" s="43"/>
      <c r="EH994" s="43"/>
      <c r="EI994" s="43"/>
      <c r="EJ994" s="115"/>
      <c r="EM994" s="50"/>
      <c r="EN994" s="115"/>
      <c r="EO994" s="222"/>
      <c r="EP994" s="223"/>
      <c r="ET994" s="221"/>
      <c r="EW994" s="50"/>
      <c r="EX994" s="115"/>
      <c r="EY994" s="43"/>
      <c r="EZ994" s="43"/>
      <c r="FA994" s="43"/>
      <c r="FB994" s="115"/>
      <c r="FE994" s="50"/>
      <c r="FF994" s="115"/>
      <c r="FG994" s="222"/>
      <c r="FH994" s="223"/>
      <c r="FL994" s="221"/>
      <c r="FO994" s="50"/>
      <c r="FP994" s="115"/>
      <c r="FQ994" s="43"/>
      <c r="FR994" s="43"/>
      <c r="FS994" s="43"/>
      <c r="FT994" s="115"/>
      <c r="FW994" s="50"/>
      <c r="FX994" s="115"/>
      <c r="FY994" s="222"/>
      <c r="FZ994" s="223"/>
      <c r="GD994" s="221"/>
      <c r="GG994" s="50"/>
      <c r="GH994" s="115"/>
      <c r="GI994" s="43"/>
      <c r="GJ994" s="43"/>
      <c r="GK994" s="43"/>
      <c r="GL994" s="115"/>
      <c r="GO994" s="50"/>
      <c r="GP994" s="115"/>
      <c r="GQ994" s="222"/>
    </row>
    <row r="995">
      <c r="A995" s="218"/>
      <c r="B995" s="219"/>
      <c r="C995" s="15"/>
      <c r="D995" s="15"/>
      <c r="E995" s="15"/>
      <c r="F995" s="71"/>
      <c r="G995" s="15"/>
      <c r="H995" s="15"/>
      <c r="I995" s="28"/>
      <c r="J995" s="71"/>
      <c r="K995" s="35"/>
      <c r="L995" s="35"/>
      <c r="M995" s="35"/>
      <c r="N995" s="71"/>
      <c r="O995" s="15"/>
      <c r="P995" s="15"/>
      <c r="Q995" s="28"/>
      <c r="R995" s="71"/>
      <c r="S995" s="173"/>
      <c r="T995" s="219"/>
      <c r="U995" s="15"/>
      <c r="V995" s="15"/>
      <c r="W995" s="15"/>
      <c r="X995" s="165"/>
      <c r="Y995" s="15"/>
      <c r="Z995" s="15"/>
      <c r="AA995" s="28"/>
      <c r="AB995" s="71"/>
      <c r="AC995" s="35"/>
      <c r="AD995" s="35"/>
      <c r="AE995" s="35"/>
      <c r="AF995" s="71"/>
      <c r="AG995" s="15"/>
      <c r="AH995" s="15"/>
      <c r="AI995" s="15"/>
      <c r="AJ995" s="71"/>
      <c r="AK995" s="173"/>
      <c r="AL995" s="219"/>
      <c r="AM995" s="15"/>
      <c r="AN995" s="15"/>
      <c r="AO995" s="15"/>
      <c r="AP995" s="165"/>
      <c r="AQ995" s="15"/>
      <c r="AR995" s="15"/>
      <c r="AS995" s="28"/>
      <c r="AT995" s="71"/>
      <c r="AU995" s="35"/>
      <c r="AV995" s="35"/>
      <c r="AW995" s="35"/>
      <c r="AX995" s="71"/>
      <c r="AY995" s="15"/>
      <c r="AZ995" s="15"/>
      <c r="BA995" s="28"/>
      <c r="BB995" s="71"/>
      <c r="BC995" s="173"/>
      <c r="BD995" s="220"/>
      <c r="BH995" s="221"/>
      <c r="BK995" s="50"/>
      <c r="BL995" s="115"/>
      <c r="BM995" s="43"/>
      <c r="BN995" s="43"/>
      <c r="BO995" s="43"/>
      <c r="BP995" s="115"/>
      <c r="BS995" s="50"/>
      <c r="BT995" s="115"/>
      <c r="BU995" s="222"/>
      <c r="BV995" s="223"/>
      <c r="BZ995" s="221"/>
      <c r="CC995" s="50"/>
      <c r="CD995" s="115"/>
      <c r="CE995" s="43"/>
      <c r="CF995" s="43"/>
      <c r="CG995" s="43"/>
      <c r="CH995" s="115"/>
      <c r="CK995" s="50"/>
      <c r="CL995" s="115"/>
      <c r="CM995" s="222"/>
      <c r="CN995" s="223"/>
      <c r="CR995" s="221"/>
      <c r="CU995" s="50"/>
      <c r="CV995" s="115"/>
      <c r="CW995" s="43"/>
      <c r="CX995" s="43"/>
      <c r="CY995" s="43"/>
      <c r="CZ995" s="115"/>
      <c r="DC995" s="50"/>
      <c r="DD995" s="115"/>
      <c r="DE995" s="222"/>
      <c r="DF995" s="223"/>
      <c r="DJ995" s="221"/>
      <c r="DM995" s="50"/>
      <c r="DN995" s="115"/>
      <c r="DO995" s="43"/>
      <c r="DP995" s="43"/>
      <c r="DQ995" s="43"/>
      <c r="DR995" s="115"/>
      <c r="DU995" s="50"/>
      <c r="DV995" s="115"/>
      <c r="DW995" s="222"/>
      <c r="DX995" s="223"/>
      <c r="EB995" s="221"/>
      <c r="EE995" s="50"/>
      <c r="EF995" s="115"/>
      <c r="EG995" s="43"/>
      <c r="EH995" s="43"/>
      <c r="EI995" s="43"/>
      <c r="EJ995" s="115"/>
      <c r="EM995" s="50"/>
      <c r="EN995" s="115"/>
      <c r="EO995" s="222"/>
      <c r="EP995" s="223"/>
      <c r="ET995" s="221"/>
      <c r="EW995" s="50"/>
      <c r="EX995" s="115"/>
      <c r="EY995" s="43"/>
      <c r="EZ995" s="43"/>
      <c r="FA995" s="43"/>
      <c r="FB995" s="115"/>
      <c r="FE995" s="50"/>
      <c r="FF995" s="115"/>
      <c r="FG995" s="222"/>
      <c r="FH995" s="223"/>
      <c r="FL995" s="221"/>
      <c r="FO995" s="50"/>
      <c r="FP995" s="115"/>
      <c r="FQ995" s="43"/>
      <c r="FR995" s="43"/>
      <c r="FS995" s="43"/>
      <c r="FT995" s="115"/>
      <c r="FW995" s="50"/>
      <c r="FX995" s="115"/>
      <c r="FY995" s="222"/>
      <c r="FZ995" s="223"/>
      <c r="GD995" s="221"/>
      <c r="GG995" s="50"/>
      <c r="GH995" s="115"/>
      <c r="GI995" s="43"/>
      <c r="GJ995" s="43"/>
      <c r="GK995" s="43"/>
      <c r="GL995" s="115"/>
      <c r="GO995" s="50"/>
      <c r="GP995" s="115"/>
      <c r="GQ995" s="222"/>
    </row>
    <row r="996">
      <c r="A996" s="218"/>
      <c r="B996" s="219"/>
      <c r="C996" s="15"/>
      <c r="D996" s="15"/>
      <c r="E996" s="15"/>
      <c r="F996" s="71"/>
      <c r="G996" s="15"/>
      <c r="H996" s="15"/>
      <c r="I996" s="28"/>
      <c r="J996" s="71"/>
      <c r="K996" s="35"/>
      <c r="L996" s="35"/>
      <c r="M996" s="35"/>
      <c r="N996" s="71"/>
      <c r="O996" s="15"/>
      <c r="P996" s="15"/>
      <c r="Q996" s="28"/>
      <c r="R996" s="71"/>
      <c r="S996" s="173"/>
      <c r="T996" s="219"/>
      <c r="U996" s="15"/>
      <c r="V996" s="15"/>
      <c r="W996" s="15"/>
      <c r="X996" s="165"/>
      <c r="Y996" s="15"/>
      <c r="Z996" s="15"/>
      <c r="AA996" s="28"/>
      <c r="AB996" s="71"/>
      <c r="AC996" s="35"/>
      <c r="AD996" s="35"/>
      <c r="AE996" s="35"/>
      <c r="AF996" s="71"/>
      <c r="AG996" s="15"/>
      <c r="AH996" s="15"/>
      <c r="AI996" s="15"/>
      <c r="AJ996" s="71"/>
      <c r="AK996" s="173"/>
      <c r="AL996" s="219"/>
      <c r="AM996" s="15"/>
      <c r="AN996" s="15"/>
      <c r="AO996" s="15"/>
      <c r="AP996" s="165"/>
      <c r="AQ996" s="15"/>
      <c r="AR996" s="15"/>
      <c r="AS996" s="28"/>
      <c r="AT996" s="71"/>
      <c r="AU996" s="35"/>
      <c r="AV996" s="35"/>
      <c r="AW996" s="35"/>
      <c r="AX996" s="71"/>
      <c r="AY996" s="15"/>
      <c r="AZ996" s="15"/>
      <c r="BA996" s="28"/>
      <c r="BB996" s="71"/>
      <c r="BC996" s="173"/>
      <c r="BD996" s="220"/>
      <c r="BH996" s="221"/>
      <c r="BK996" s="50"/>
      <c r="BL996" s="115"/>
      <c r="BM996" s="43"/>
      <c r="BN996" s="43"/>
      <c r="BO996" s="43"/>
      <c r="BP996" s="115"/>
      <c r="BS996" s="50"/>
      <c r="BT996" s="115"/>
      <c r="BU996" s="222"/>
      <c r="BV996" s="223"/>
      <c r="BZ996" s="221"/>
      <c r="CC996" s="50"/>
      <c r="CD996" s="115"/>
      <c r="CE996" s="43"/>
      <c r="CF996" s="43"/>
      <c r="CG996" s="43"/>
      <c r="CH996" s="115"/>
      <c r="CK996" s="50"/>
      <c r="CL996" s="115"/>
      <c r="CM996" s="222"/>
      <c r="CN996" s="223"/>
      <c r="CR996" s="221"/>
      <c r="CU996" s="50"/>
      <c r="CV996" s="115"/>
      <c r="CW996" s="43"/>
      <c r="CX996" s="43"/>
      <c r="CY996" s="43"/>
      <c r="CZ996" s="115"/>
      <c r="DC996" s="50"/>
      <c r="DD996" s="115"/>
      <c r="DE996" s="222"/>
      <c r="DF996" s="223"/>
      <c r="DJ996" s="221"/>
      <c r="DM996" s="50"/>
      <c r="DN996" s="115"/>
      <c r="DO996" s="43"/>
      <c r="DP996" s="43"/>
      <c r="DQ996" s="43"/>
      <c r="DR996" s="115"/>
      <c r="DU996" s="50"/>
      <c r="DV996" s="115"/>
      <c r="DW996" s="222"/>
      <c r="DX996" s="223"/>
      <c r="EB996" s="221"/>
      <c r="EE996" s="50"/>
      <c r="EF996" s="115"/>
      <c r="EG996" s="43"/>
      <c r="EH996" s="43"/>
      <c r="EI996" s="43"/>
      <c r="EJ996" s="115"/>
      <c r="EM996" s="50"/>
      <c r="EN996" s="115"/>
      <c r="EO996" s="222"/>
      <c r="EP996" s="223"/>
      <c r="ET996" s="221"/>
      <c r="EW996" s="50"/>
      <c r="EX996" s="115"/>
      <c r="EY996" s="43"/>
      <c r="EZ996" s="43"/>
      <c r="FA996" s="43"/>
      <c r="FB996" s="115"/>
      <c r="FE996" s="50"/>
      <c r="FF996" s="115"/>
      <c r="FG996" s="222"/>
      <c r="FH996" s="223"/>
      <c r="FL996" s="221"/>
      <c r="FO996" s="50"/>
      <c r="FP996" s="115"/>
      <c r="FQ996" s="43"/>
      <c r="FR996" s="43"/>
      <c r="FS996" s="43"/>
      <c r="FT996" s="115"/>
      <c r="FW996" s="50"/>
      <c r="FX996" s="115"/>
      <c r="FY996" s="222"/>
      <c r="FZ996" s="223"/>
      <c r="GD996" s="221"/>
      <c r="GG996" s="50"/>
      <c r="GH996" s="115"/>
      <c r="GI996" s="43"/>
      <c r="GJ996" s="43"/>
      <c r="GK996" s="43"/>
      <c r="GL996" s="115"/>
      <c r="GO996" s="50"/>
      <c r="GP996" s="115"/>
      <c r="GQ996" s="222"/>
    </row>
    <row r="997">
      <c r="A997" s="218"/>
      <c r="B997" s="219"/>
      <c r="C997" s="15"/>
      <c r="D997" s="15"/>
      <c r="E997" s="15"/>
      <c r="F997" s="71"/>
      <c r="G997" s="15"/>
      <c r="H997" s="15"/>
      <c r="I997" s="28"/>
      <c r="J997" s="71"/>
      <c r="K997" s="35"/>
      <c r="L997" s="35"/>
      <c r="M997" s="35"/>
      <c r="N997" s="71"/>
      <c r="O997" s="15"/>
      <c r="P997" s="15"/>
      <c r="Q997" s="28"/>
      <c r="R997" s="71"/>
      <c r="S997" s="173"/>
      <c r="T997" s="219"/>
      <c r="U997" s="15"/>
      <c r="V997" s="15"/>
      <c r="W997" s="15"/>
      <c r="X997" s="165"/>
      <c r="Y997" s="15"/>
      <c r="Z997" s="15"/>
      <c r="AA997" s="28"/>
      <c r="AB997" s="71"/>
      <c r="AC997" s="35"/>
      <c r="AD997" s="35"/>
      <c r="AE997" s="35"/>
      <c r="AF997" s="71"/>
      <c r="AG997" s="15"/>
      <c r="AH997" s="15"/>
      <c r="AI997" s="15"/>
      <c r="AJ997" s="71"/>
      <c r="AK997" s="173"/>
      <c r="AL997" s="219"/>
      <c r="AM997" s="15"/>
      <c r="AN997" s="15"/>
      <c r="AO997" s="15"/>
      <c r="AP997" s="165"/>
      <c r="AQ997" s="15"/>
      <c r="AR997" s="15"/>
      <c r="AS997" s="28"/>
      <c r="AT997" s="71"/>
      <c r="AU997" s="35"/>
      <c r="AV997" s="35"/>
      <c r="AW997" s="35"/>
      <c r="AX997" s="71"/>
      <c r="AY997" s="15"/>
      <c r="AZ997" s="15"/>
      <c r="BA997" s="28"/>
      <c r="BB997" s="71"/>
      <c r="BC997" s="173"/>
      <c r="BD997" s="220"/>
      <c r="BH997" s="221"/>
      <c r="BK997" s="50"/>
      <c r="BL997" s="115"/>
      <c r="BM997" s="43"/>
      <c r="BN997" s="43"/>
      <c r="BO997" s="43"/>
      <c r="BP997" s="115"/>
      <c r="BS997" s="50"/>
      <c r="BT997" s="115"/>
      <c r="BU997" s="222"/>
      <c r="BV997" s="223"/>
      <c r="BZ997" s="221"/>
      <c r="CC997" s="50"/>
      <c r="CD997" s="115"/>
      <c r="CE997" s="43"/>
      <c r="CF997" s="43"/>
      <c r="CG997" s="43"/>
      <c r="CH997" s="115"/>
      <c r="CK997" s="50"/>
      <c r="CL997" s="115"/>
      <c r="CM997" s="222"/>
      <c r="CN997" s="223"/>
      <c r="CR997" s="221"/>
      <c r="CU997" s="50"/>
      <c r="CV997" s="115"/>
      <c r="CW997" s="43"/>
      <c r="CX997" s="43"/>
      <c r="CY997" s="43"/>
      <c r="CZ997" s="115"/>
      <c r="DC997" s="50"/>
      <c r="DD997" s="115"/>
      <c r="DE997" s="222"/>
      <c r="DF997" s="223"/>
      <c r="DJ997" s="221"/>
      <c r="DM997" s="50"/>
      <c r="DN997" s="115"/>
      <c r="DO997" s="43"/>
      <c r="DP997" s="43"/>
      <c r="DQ997" s="43"/>
      <c r="DR997" s="115"/>
      <c r="DU997" s="50"/>
      <c r="DV997" s="115"/>
      <c r="DW997" s="222"/>
      <c r="DX997" s="223"/>
      <c r="EB997" s="221"/>
      <c r="EE997" s="50"/>
      <c r="EF997" s="115"/>
      <c r="EG997" s="43"/>
      <c r="EH997" s="43"/>
      <c r="EI997" s="43"/>
      <c r="EJ997" s="115"/>
      <c r="EM997" s="50"/>
      <c r="EN997" s="115"/>
      <c r="EO997" s="222"/>
      <c r="EP997" s="223"/>
      <c r="ET997" s="221"/>
      <c r="EW997" s="50"/>
      <c r="EX997" s="115"/>
      <c r="EY997" s="43"/>
      <c r="EZ997" s="43"/>
      <c r="FA997" s="43"/>
      <c r="FB997" s="115"/>
      <c r="FE997" s="50"/>
      <c r="FF997" s="115"/>
      <c r="FG997" s="222"/>
      <c r="FH997" s="223"/>
      <c r="FL997" s="221"/>
      <c r="FO997" s="50"/>
      <c r="FP997" s="115"/>
      <c r="FQ997" s="43"/>
      <c r="FR997" s="43"/>
      <c r="FS997" s="43"/>
      <c r="FT997" s="115"/>
      <c r="FW997" s="50"/>
      <c r="FX997" s="115"/>
      <c r="FY997" s="222"/>
      <c r="FZ997" s="223"/>
      <c r="GD997" s="221"/>
      <c r="GG997" s="50"/>
      <c r="GH997" s="115"/>
      <c r="GI997" s="43"/>
      <c r="GJ997" s="43"/>
      <c r="GK997" s="43"/>
      <c r="GL997" s="115"/>
      <c r="GO997" s="50"/>
      <c r="GP997" s="115"/>
      <c r="GQ997" s="222"/>
    </row>
    <row r="998">
      <c r="A998" s="218"/>
      <c r="B998" s="219"/>
      <c r="C998" s="15"/>
      <c r="D998" s="15"/>
      <c r="E998" s="15"/>
      <c r="F998" s="71"/>
      <c r="G998" s="15"/>
      <c r="H998" s="15"/>
      <c r="I998" s="28"/>
      <c r="J998" s="71"/>
      <c r="K998" s="35"/>
      <c r="L998" s="35"/>
      <c r="M998" s="35"/>
      <c r="N998" s="71"/>
      <c r="O998" s="15"/>
      <c r="P998" s="15"/>
      <c r="Q998" s="28"/>
      <c r="R998" s="71"/>
      <c r="S998" s="173"/>
      <c r="T998" s="219"/>
      <c r="U998" s="15"/>
      <c r="V998" s="15"/>
      <c r="W998" s="15"/>
      <c r="X998" s="165"/>
      <c r="Y998" s="15"/>
      <c r="Z998" s="15"/>
      <c r="AA998" s="28"/>
      <c r="AB998" s="71"/>
      <c r="AC998" s="35"/>
      <c r="AD998" s="35"/>
      <c r="AE998" s="35"/>
      <c r="AF998" s="71"/>
      <c r="AG998" s="15"/>
      <c r="AH998" s="15"/>
      <c r="AI998" s="15"/>
      <c r="AJ998" s="71"/>
      <c r="AK998" s="173"/>
      <c r="AL998" s="219"/>
      <c r="AM998" s="15"/>
      <c r="AN998" s="15"/>
      <c r="AO998" s="15"/>
      <c r="AP998" s="165"/>
      <c r="AQ998" s="15"/>
      <c r="AR998" s="15"/>
      <c r="AS998" s="28"/>
      <c r="AT998" s="71"/>
      <c r="AU998" s="35"/>
      <c r="AV998" s="35"/>
      <c r="AW998" s="35"/>
      <c r="AX998" s="71"/>
      <c r="AY998" s="15"/>
      <c r="AZ998" s="15"/>
      <c r="BA998" s="28"/>
      <c r="BB998" s="71"/>
      <c r="BC998" s="173"/>
      <c r="BD998" s="220"/>
      <c r="BH998" s="221"/>
      <c r="BK998" s="50"/>
      <c r="BL998" s="115"/>
      <c r="BM998" s="43"/>
      <c r="BN998" s="43"/>
      <c r="BO998" s="43"/>
      <c r="BP998" s="115"/>
      <c r="BS998" s="50"/>
      <c r="BT998" s="115"/>
      <c r="BU998" s="222"/>
      <c r="BV998" s="223"/>
      <c r="BZ998" s="221"/>
      <c r="CC998" s="50"/>
      <c r="CD998" s="115"/>
      <c r="CE998" s="43"/>
      <c r="CF998" s="43"/>
      <c r="CG998" s="43"/>
      <c r="CH998" s="115"/>
      <c r="CK998" s="50"/>
      <c r="CL998" s="115"/>
      <c r="CM998" s="222"/>
      <c r="CN998" s="223"/>
      <c r="CR998" s="221"/>
      <c r="CU998" s="50"/>
      <c r="CV998" s="115"/>
      <c r="CW998" s="43"/>
      <c r="CX998" s="43"/>
      <c r="CY998" s="43"/>
      <c r="CZ998" s="115"/>
      <c r="DC998" s="50"/>
      <c r="DD998" s="115"/>
      <c r="DE998" s="222"/>
      <c r="DF998" s="223"/>
      <c r="DJ998" s="221"/>
      <c r="DM998" s="50"/>
      <c r="DN998" s="115"/>
      <c r="DO998" s="43"/>
      <c r="DP998" s="43"/>
      <c r="DQ998" s="43"/>
      <c r="DR998" s="115"/>
      <c r="DU998" s="50"/>
      <c r="DV998" s="115"/>
      <c r="DW998" s="222"/>
      <c r="DX998" s="223"/>
      <c r="EB998" s="221"/>
      <c r="EE998" s="50"/>
      <c r="EF998" s="115"/>
      <c r="EG998" s="43"/>
      <c r="EH998" s="43"/>
      <c r="EI998" s="43"/>
      <c r="EJ998" s="115"/>
      <c r="EM998" s="50"/>
      <c r="EN998" s="115"/>
      <c r="EO998" s="222"/>
      <c r="EP998" s="223"/>
      <c r="ET998" s="221"/>
      <c r="EW998" s="50"/>
      <c r="EX998" s="115"/>
      <c r="EY998" s="43"/>
      <c r="EZ998" s="43"/>
      <c r="FA998" s="43"/>
      <c r="FB998" s="115"/>
      <c r="FE998" s="50"/>
      <c r="FF998" s="115"/>
      <c r="FG998" s="222"/>
      <c r="FH998" s="223"/>
      <c r="FL998" s="221"/>
      <c r="FO998" s="50"/>
      <c r="FP998" s="115"/>
      <c r="FQ998" s="43"/>
      <c r="FR998" s="43"/>
      <c r="FS998" s="43"/>
      <c r="FT998" s="115"/>
      <c r="FW998" s="50"/>
      <c r="FX998" s="115"/>
      <c r="FY998" s="222"/>
      <c r="FZ998" s="223"/>
      <c r="GD998" s="221"/>
      <c r="GG998" s="50"/>
      <c r="GH998" s="115"/>
      <c r="GI998" s="43"/>
      <c r="GJ998" s="43"/>
      <c r="GK998" s="43"/>
      <c r="GL998" s="115"/>
      <c r="GO998" s="50"/>
      <c r="GP998" s="115"/>
      <c r="GQ998" s="222"/>
    </row>
    <row r="999">
      <c r="A999" s="218"/>
      <c r="B999" s="219"/>
      <c r="C999" s="15"/>
      <c r="D999" s="15"/>
      <c r="E999" s="15"/>
      <c r="F999" s="71"/>
      <c r="G999" s="15"/>
      <c r="H999" s="15"/>
      <c r="I999" s="28"/>
      <c r="J999" s="71"/>
      <c r="K999" s="35"/>
      <c r="L999" s="35"/>
      <c r="M999" s="35"/>
      <c r="N999" s="71"/>
      <c r="O999" s="15"/>
      <c r="P999" s="15"/>
      <c r="Q999" s="28"/>
      <c r="R999" s="71"/>
      <c r="S999" s="173"/>
      <c r="T999" s="219"/>
      <c r="U999" s="15"/>
      <c r="V999" s="15"/>
      <c r="W999" s="15"/>
      <c r="X999" s="165"/>
      <c r="Y999" s="15"/>
      <c r="Z999" s="15"/>
      <c r="AA999" s="28"/>
      <c r="AB999" s="71"/>
      <c r="AC999" s="35"/>
      <c r="AD999" s="35"/>
      <c r="AE999" s="35"/>
      <c r="AF999" s="71"/>
      <c r="AG999" s="15"/>
      <c r="AH999" s="15"/>
      <c r="AI999" s="15"/>
      <c r="AJ999" s="71"/>
      <c r="AK999" s="173"/>
      <c r="AL999" s="219"/>
      <c r="AM999" s="15"/>
      <c r="AN999" s="15"/>
      <c r="AO999" s="15"/>
      <c r="AP999" s="165"/>
      <c r="AQ999" s="15"/>
      <c r="AR999" s="15"/>
      <c r="AS999" s="28"/>
      <c r="AT999" s="71"/>
      <c r="AU999" s="35"/>
      <c r="AV999" s="35"/>
      <c r="AW999" s="35"/>
      <c r="AX999" s="71"/>
      <c r="AY999" s="15"/>
      <c r="AZ999" s="15"/>
      <c r="BA999" s="28"/>
      <c r="BB999" s="71"/>
      <c r="BC999" s="173"/>
      <c r="BD999" s="220"/>
      <c r="BH999" s="221"/>
      <c r="BK999" s="50"/>
      <c r="BL999" s="115"/>
      <c r="BM999" s="43"/>
      <c r="BN999" s="43"/>
      <c r="BO999" s="43"/>
      <c r="BP999" s="115"/>
      <c r="BS999" s="50"/>
      <c r="BT999" s="115"/>
      <c r="BU999" s="222"/>
      <c r="BV999" s="223"/>
      <c r="BZ999" s="221"/>
      <c r="CC999" s="50"/>
      <c r="CD999" s="115"/>
      <c r="CE999" s="43"/>
      <c r="CF999" s="43"/>
      <c r="CG999" s="43"/>
      <c r="CH999" s="115"/>
      <c r="CK999" s="50"/>
      <c r="CL999" s="115"/>
      <c r="CM999" s="222"/>
      <c r="CN999" s="223"/>
      <c r="CR999" s="221"/>
      <c r="CU999" s="50"/>
      <c r="CV999" s="115"/>
      <c r="CW999" s="43"/>
      <c r="CX999" s="43"/>
      <c r="CY999" s="43"/>
      <c r="CZ999" s="115"/>
      <c r="DC999" s="50"/>
      <c r="DD999" s="115"/>
      <c r="DE999" s="222"/>
      <c r="DF999" s="223"/>
      <c r="DJ999" s="221"/>
      <c r="DM999" s="50"/>
      <c r="DN999" s="115"/>
      <c r="DO999" s="43"/>
      <c r="DP999" s="43"/>
      <c r="DQ999" s="43"/>
      <c r="DR999" s="115"/>
      <c r="DU999" s="50"/>
      <c r="DV999" s="115"/>
      <c r="DW999" s="222"/>
      <c r="DX999" s="223"/>
      <c r="EB999" s="221"/>
      <c r="EE999" s="50"/>
      <c r="EF999" s="115"/>
      <c r="EG999" s="43"/>
      <c r="EH999" s="43"/>
      <c r="EI999" s="43"/>
      <c r="EJ999" s="115"/>
      <c r="EM999" s="50"/>
      <c r="EN999" s="115"/>
      <c r="EO999" s="222"/>
      <c r="EP999" s="223"/>
      <c r="ET999" s="221"/>
      <c r="EW999" s="50"/>
      <c r="EX999" s="115"/>
      <c r="EY999" s="43"/>
      <c r="EZ999" s="43"/>
      <c r="FA999" s="43"/>
      <c r="FB999" s="115"/>
      <c r="FE999" s="50"/>
      <c r="FF999" s="115"/>
      <c r="FG999" s="222"/>
      <c r="FH999" s="223"/>
      <c r="FL999" s="221"/>
      <c r="FO999" s="50"/>
      <c r="FP999" s="115"/>
      <c r="FQ999" s="43"/>
      <c r="FR999" s="43"/>
      <c r="FS999" s="43"/>
      <c r="FT999" s="115"/>
      <c r="FW999" s="50"/>
      <c r="FX999" s="115"/>
      <c r="FY999" s="222"/>
      <c r="FZ999" s="223"/>
      <c r="GD999" s="221"/>
      <c r="GG999" s="50"/>
      <c r="GH999" s="115"/>
      <c r="GI999" s="43"/>
      <c r="GJ999" s="43"/>
      <c r="GK999" s="43"/>
      <c r="GL999" s="115"/>
      <c r="GO999" s="50"/>
      <c r="GP999" s="115"/>
      <c r="GQ999" s="222"/>
    </row>
    <row r="1000">
      <c r="A1000" s="218"/>
      <c r="B1000" s="219"/>
      <c r="C1000" s="15"/>
      <c r="D1000" s="15"/>
      <c r="E1000" s="15"/>
      <c r="F1000" s="71"/>
      <c r="G1000" s="15"/>
      <c r="H1000" s="15"/>
      <c r="I1000" s="28"/>
      <c r="J1000" s="71"/>
      <c r="K1000" s="35"/>
      <c r="L1000" s="35"/>
      <c r="M1000" s="35"/>
      <c r="N1000" s="71"/>
      <c r="O1000" s="15"/>
      <c r="P1000" s="15"/>
      <c r="Q1000" s="28"/>
      <c r="R1000" s="71"/>
      <c r="S1000" s="173"/>
      <c r="T1000" s="219"/>
      <c r="U1000" s="15"/>
      <c r="V1000" s="15"/>
      <c r="W1000" s="15"/>
      <c r="X1000" s="165"/>
      <c r="Y1000" s="15"/>
      <c r="Z1000" s="15"/>
      <c r="AA1000" s="28"/>
      <c r="AB1000" s="71"/>
      <c r="AC1000" s="35"/>
      <c r="AD1000" s="35"/>
      <c r="AE1000" s="35"/>
      <c r="AF1000" s="71"/>
      <c r="AG1000" s="15"/>
      <c r="AH1000" s="15"/>
      <c r="AI1000" s="15"/>
      <c r="AJ1000" s="71"/>
      <c r="AK1000" s="173"/>
      <c r="AL1000" s="219"/>
      <c r="AM1000" s="15"/>
      <c r="AN1000" s="15"/>
      <c r="AO1000" s="15"/>
      <c r="AP1000" s="165"/>
      <c r="AQ1000" s="15"/>
      <c r="AR1000" s="15"/>
      <c r="AS1000" s="28"/>
      <c r="AT1000" s="71"/>
      <c r="AU1000" s="35"/>
      <c r="AV1000" s="35"/>
      <c r="AW1000" s="35"/>
      <c r="AX1000" s="71"/>
      <c r="AY1000" s="15"/>
      <c r="AZ1000" s="15"/>
      <c r="BA1000" s="28"/>
      <c r="BB1000" s="71"/>
      <c r="BC1000" s="173"/>
      <c r="BD1000" s="138"/>
      <c r="BH1000" s="221"/>
      <c r="BK1000" s="50"/>
      <c r="BL1000" s="115"/>
      <c r="BM1000" s="43"/>
      <c r="BN1000" s="43"/>
      <c r="BO1000" s="43"/>
      <c r="BP1000" s="115"/>
      <c r="BS1000" s="50"/>
      <c r="BT1000" s="115"/>
      <c r="BU1000" s="222"/>
      <c r="BV1000" s="223"/>
      <c r="BZ1000" s="221"/>
      <c r="CC1000" s="50"/>
      <c r="CD1000" s="115"/>
      <c r="CE1000" s="43"/>
      <c r="CF1000" s="43"/>
      <c r="CG1000" s="43"/>
      <c r="CH1000" s="115"/>
      <c r="CK1000" s="50"/>
      <c r="CL1000" s="115"/>
      <c r="CM1000" s="222"/>
      <c r="CN1000" s="223"/>
      <c r="CR1000" s="221"/>
      <c r="CU1000" s="50"/>
      <c r="CV1000" s="115"/>
      <c r="CW1000" s="43"/>
      <c r="CX1000" s="43"/>
      <c r="CY1000" s="43"/>
      <c r="CZ1000" s="115"/>
      <c r="DC1000" s="50"/>
      <c r="DD1000" s="115"/>
      <c r="DE1000" s="222"/>
      <c r="DF1000" s="223"/>
      <c r="DJ1000" s="221"/>
      <c r="DM1000" s="50"/>
      <c r="DN1000" s="115"/>
      <c r="DO1000" s="43"/>
      <c r="DP1000" s="43"/>
      <c r="DQ1000" s="43"/>
      <c r="DR1000" s="115"/>
      <c r="DU1000" s="50"/>
      <c r="DV1000" s="115"/>
      <c r="DW1000" s="222"/>
      <c r="DX1000" s="223"/>
      <c r="EB1000" s="221"/>
      <c r="EE1000" s="50"/>
      <c r="EF1000" s="115"/>
      <c r="EG1000" s="43"/>
      <c r="EH1000" s="43"/>
      <c r="EI1000" s="43"/>
      <c r="EJ1000" s="115"/>
      <c r="EM1000" s="50"/>
      <c r="EN1000" s="115"/>
      <c r="EO1000" s="222"/>
      <c r="EP1000" s="223"/>
      <c r="ET1000" s="221"/>
      <c r="EW1000" s="50"/>
      <c r="EX1000" s="115"/>
      <c r="EY1000" s="43"/>
      <c r="EZ1000" s="43"/>
      <c r="FA1000" s="43"/>
      <c r="FB1000" s="115"/>
      <c r="FE1000" s="50"/>
      <c r="FF1000" s="115"/>
      <c r="FG1000" s="222"/>
      <c r="FH1000" s="223"/>
      <c r="FL1000" s="221"/>
      <c r="FO1000" s="50"/>
      <c r="FP1000" s="115"/>
      <c r="FQ1000" s="43"/>
      <c r="FR1000" s="43"/>
      <c r="FS1000" s="43"/>
      <c r="FT1000" s="115"/>
      <c r="FW1000" s="50"/>
      <c r="FX1000" s="115"/>
      <c r="FY1000" s="222"/>
      <c r="FZ1000" s="223"/>
      <c r="GD1000" s="221"/>
      <c r="GG1000" s="50"/>
      <c r="GH1000" s="115"/>
      <c r="GI1000" s="43"/>
      <c r="GJ1000" s="43"/>
      <c r="GK1000" s="43"/>
      <c r="GL1000" s="115"/>
      <c r="GO1000" s="50"/>
      <c r="GP1000" s="115"/>
      <c r="GQ1000" s="222"/>
    </row>
  </sheetData>
  <mergeCells count="11">
    <mergeCell ref="DX1:EO1"/>
    <mergeCell ref="EP1:FG1"/>
    <mergeCell ref="FH1:FY1"/>
    <mergeCell ref="FZ1:GQ1"/>
    <mergeCell ref="B1:S1"/>
    <mergeCell ref="T1:AK1"/>
    <mergeCell ref="AL1:BC1"/>
    <mergeCell ref="BD1:BU1"/>
    <mergeCell ref="BV1:CM1"/>
    <mergeCell ref="CN1:DE1"/>
    <mergeCell ref="DF1:DW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3" t="s">
        <v>210</v>
      </c>
      <c r="B1" s="3" t="s">
        <v>1</v>
      </c>
      <c r="C1" s="3" t="s">
        <v>190</v>
      </c>
      <c r="D1" s="107" t="s">
        <v>194</v>
      </c>
      <c r="E1" s="3" t="s">
        <v>195</v>
      </c>
      <c r="F1" s="3" t="s">
        <v>197</v>
      </c>
      <c r="G1" s="2" t="s">
        <v>742</v>
      </c>
      <c r="H1" s="3" t="s">
        <v>192</v>
      </c>
      <c r="I1" s="3" t="s">
        <v>193</v>
      </c>
      <c r="J1" s="3" t="s">
        <v>212</v>
      </c>
      <c r="K1" s="3" t="s">
        <v>213</v>
      </c>
      <c r="L1" s="108" t="s">
        <v>731</v>
      </c>
      <c r="M1" s="108" t="s">
        <v>200</v>
      </c>
      <c r="N1" s="3" t="s">
        <v>201</v>
      </c>
      <c r="O1" s="3" t="s">
        <v>202</v>
      </c>
      <c r="P1" s="3" t="s">
        <v>203</v>
      </c>
      <c r="Q1" s="3" t="s">
        <v>204</v>
      </c>
      <c r="R1" s="3" t="s">
        <v>214</v>
      </c>
      <c r="S1" s="3" t="s">
        <v>205</v>
      </c>
      <c r="T1" s="78" t="s">
        <v>206</v>
      </c>
      <c r="U1" s="4" t="s">
        <v>224</v>
      </c>
      <c r="V1" s="4" t="s">
        <v>743</v>
      </c>
    </row>
    <row r="2">
      <c r="A2" s="114">
        <v>44998.0</v>
      </c>
      <c r="B2" s="2">
        <v>1.0</v>
      </c>
      <c r="C2" s="2" t="s">
        <v>744</v>
      </c>
      <c r="D2" s="2">
        <v>170.0</v>
      </c>
      <c r="E2" s="2">
        <v>754.0</v>
      </c>
      <c r="F2" s="2" t="s">
        <v>50</v>
      </c>
      <c r="G2" s="17">
        <f t="array" ref="G2">IFERROR(E2*INDEX(PRECIOS!$B$2:$E$44,MATCH(F2,PRECIOS!$B$2:$B$44,0),4),"")</f>
        <v>1054.092</v>
      </c>
      <c r="H2" s="2">
        <v>2.71</v>
      </c>
      <c r="I2" s="2">
        <f t="shared" ref="I2:I378" si="1">IFERROR(H2-INDEX($H$2:$H996,MATCH(1,(C2=$C$2:$C996)*((A2-7)=$A$2:$A996),0),1),0)</f>
        <v>0</v>
      </c>
      <c r="J2" s="15">
        <f>IFERROR(LOOKUP(H2,Masterline!$A$2:$A$34,Masterline!$D$2:$D$34)-(H2-INT(H2))*LOOKUP(H2,Masterline!$A$2:$A$34,Masterline!$E$2:$E$34),"")</f>
        <v>10.0536</v>
      </c>
      <c r="K2" s="71">
        <f t="shared" ref="K2:K378" si="2">IFERROR((D2*100/J2)*1000/H2,"")</f>
        <v>623961.8376</v>
      </c>
      <c r="L2" s="35">
        <f t="array" ref="L2">IFERROR(INDEX(GrowthFormulas!$B$2:$B$122,$A2-VLOOKUP(C2,'SIEMB. SEMACU'!$B$2:$E$100,4,FALSE),1),"")</f>
        <v>0.9899998</v>
      </c>
      <c r="M2" s="118">
        <f>IFERROR(K2/VLOOKUP(C2,'SIEMB. SEMACU'!$B$2:$C$100,2,FALSE),"")</f>
        <v>0.3899761485</v>
      </c>
      <c r="N2" s="61">
        <v>0.95</v>
      </c>
      <c r="O2" s="71" t="str">
        <f>IFERROR(N2*VLOOKUP(C2,'SIEMB. SEMACU'!$B$2:$D$100,3,FALSE),"")</f>
        <v/>
      </c>
      <c r="P2" s="2">
        <v>1.5</v>
      </c>
      <c r="Q2" s="2">
        <f t="shared" ref="Q2:Q378" si="3">P2+H2</f>
        <v>4.21</v>
      </c>
      <c r="R2" s="15">
        <f>IFERROR(LOOKUP(Q2,Masterline!$A$2:$A$34,Masterline!$D$2:$D$34)-(Q2-INT(Q2))*LOOKUP(Q2,Masterline!$A$2:$A$34,Masterline!$E$2:$E$34),"")</f>
        <v>8.30328</v>
      </c>
      <c r="S2" s="71">
        <f>IFERROR((Q2)*VLOOKUP(C2,'SIEMB. SEMACU'!$B$2:$C$100,2,FALSE)*(N2-0.0033333*7)*((J2+R2)/2/100)/1000,"")</f>
        <v>572.9208166</v>
      </c>
      <c r="T2" s="173">
        <f t="shared" ref="T2:T378" si="4">(S2-D2)/4</f>
        <v>100.7302042</v>
      </c>
      <c r="U2" s="14">
        <f t="shared" ref="U2:U378" si="5">K2*H2</f>
        <v>1690936.58</v>
      </c>
      <c r="V2" s="14">
        <f t="shared" ref="V2:V256" si="6">K2/M2*N2*H2</f>
        <v>4119200</v>
      </c>
    </row>
    <row r="3">
      <c r="A3" s="114">
        <v>45005.0</v>
      </c>
      <c r="B3" s="2">
        <v>1.0</v>
      </c>
      <c r="C3" s="2" t="s">
        <v>744</v>
      </c>
      <c r="D3" s="2">
        <v>200.0</v>
      </c>
      <c r="E3" s="2">
        <v>1375.0</v>
      </c>
      <c r="F3" s="2" t="s">
        <v>50</v>
      </c>
      <c r="G3" s="17">
        <f t="array" ref="G3">IFERROR(E3*INDEX(PRECIOS!$B$2:$E$44,MATCH(F3,PRECIOS!$B$2:$B$44,0),4),"")</f>
        <v>1922.25</v>
      </c>
      <c r="H3" s="2">
        <v>4.31</v>
      </c>
      <c r="I3" s="2">
        <f t="shared" si="1"/>
        <v>1.6</v>
      </c>
      <c r="J3" s="15">
        <f>IFERROR(LOOKUP(H3,Masterline!$A$2:$A$34,Masterline!$D$2:$D$34)-(H3-INT(H3))*LOOKUP(H3,Masterline!$A$2:$A$34,Masterline!$E$2:$E$34),"")</f>
        <v>8.20008</v>
      </c>
      <c r="K3" s="71">
        <f t="shared" si="2"/>
        <v>565893.4095</v>
      </c>
      <c r="L3" s="35">
        <f t="array" ref="L3">IFERROR(INDEX(GrowthFormulas!$B$2:$B$122,$A3-VLOOKUP(C3,'SIEMB. SEMACU'!$B$2:$E$100,4,FALSE),1),"")</f>
        <v>0.966666</v>
      </c>
      <c r="M3" s="207">
        <f>IFERROR(K3/VLOOKUP(C3,'SIEMB. SEMACU'!$B$2:$C$100,2,FALSE),"")</f>
        <v>0.353683381</v>
      </c>
      <c r="N3" s="23">
        <v>0.9</v>
      </c>
      <c r="O3" s="71" t="str">
        <f>IFERROR(N3*VLOOKUP(C3,'SIEMB. SEMACU'!$B$2:$D$100,3,FALSE),"")</f>
        <v/>
      </c>
      <c r="P3" s="2">
        <v>2.0</v>
      </c>
      <c r="Q3" s="2">
        <f t="shared" si="3"/>
        <v>6.31</v>
      </c>
      <c r="R3" s="15">
        <f>IFERROR(LOOKUP(Q3,Masterline!$A$2:$A$34,Masterline!$D$2:$D$34)-(Q3-INT(Q3))*LOOKUP(Q3,Masterline!$A$2:$A$34,Masterline!$E$2:$E$34),"")</f>
        <v>6.70572</v>
      </c>
      <c r="S3" s="71">
        <f>IFERROR((Q3)*VLOOKUP(C3,'SIEMB. SEMACU'!$B$2:$C$100,2,FALSE)*(N3-0.0033333*7)*((J3+R3)/2/100)/1000,"")</f>
        <v>659.6434362</v>
      </c>
      <c r="T3" s="173">
        <f t="shared" si="4"/>
        <v>114.9108591</v>
      </c>
      <c r="U3" s="14">
        <f t="shared" si="5"/>
        <v>2439000.595</v>
      </c>
      <c r="V3" s="14">
        <f t="shared" si="6"/>
        <v>6206400</v>
      </c>
    </row>
    <row r="4">
      <c r="A4" s="114">
        <v>45012.0</v>
      </c>
      <c r="B4" s="2">
        <v>1.0</v>
      </c>
      <c r="C4" s="2" t="s">
        <v>744</v>
      </c>
      <c r="D4" s="2">
        <v>350.0</v>
      </c>
      <c r="E4" s="2">
        <v>2075.0</v>
      </c>
      <c r="F4" s="2" t="s">
        <v>31</v>
      </c>
      <c r="G4" s="17">
        <f t="array" ref="G4">IFERROR(E4*INDEX(PRECIOS!$B$2:$E$44,MATCH(F4,PRECIOS!$B$2:$B$44,0),4),"")</f>
        <v>2548.359375</v>
      </c>
      <c r="H4" s="2">
        <v>6.46</v>
      </c>
      <c r="I4" s="2">
        <f t="shared" si="1"/>
        <v>2.15</v>
      </c>
      <c r="J4" s="15">
        <f>IFERROR(LOOKUP(H4,Masterline!$A$2:$A$34,Masterline!$D$2:$D$34)-(H4-INT(H4))*LOOKUP(H4,Masterline!$A$2:$A$34,Masterline!$E$2:$E$34),"")</f>
        <v>6.61752</v>
      </c>
      <c r="K4" s="71">
        <f t="shared" si="2"/>
        <v>818729.1699</v>
      </c>
      <c r="L4" s="35">
        <f t="array" ref="L4">IFERROR(INDEX(GrowthFormulas!$B$2:$B$122,$A4-VLOOKUP(C4,'SIEMB. SEMACU'!$B$2:$E$100,4,FALSE),1),"")</f>
        <v>0.9433322</v>
      </c>
      <c r="M4" s="207">
        <f>IFERROR(K4/VLOOKUP(C4,'SIEMB. SEMACU'!$B$2:$C$100,2,FALSE),"")</f>
        <v>0.5117057312</v>
      </c>
      <c r="N4" s="23">
        <v>0.85</v>
      </c>
      <c r="O4" s="71" t="str">
        <f>IFERROR(N4*VLOOKUP(C4,'SIEMB. SEMACU'!$B$2:$D$100,3,FALSE),"")</f>
        <v/>
      </c>
      <c r="P4" s="2">
        <v>2.0</v>
      </c>
      <c r="Q4" s="2">
        <f t="shared" si="3"/>
        <v>8.46</v>
      </c>
      <c r="R4" s="15">
        <f>IFERROR(LOOKUP(Q4,Masterline!$A$2:$A$34,Masterline!$D$2:$D$34)-(Q4-INT(Q4))*LOOKUP(Q4,Masterline!$A$2:$A$34,Masterline!$E$2:$E$34),"")</f>
        <v>5.47152</v>
      </c>
      <c r="S4" s="71">
        <f>IFERROR((Q4)*VLOOKUP(C4,'SIEMB. SEMACU'!$B$2:$C$100,2,FALSE)*(N4-0.0033333*7)*((J4+R4)/2/100)/1000,"")</f>
        <v>676.3674721</v>
      </c>
      <c r="T4" s="173">
        <f t="shared" si="4"/>
        <v>81.59186802</v>
      </c>
      <c r="U4" s="14">
        <f t="shared" si="5"/>
        <v>5288990.438</v>
      </c>
      <c r="V4" s="14">
        <f t="shared" si="6"/>
        <v>8785600</v>
      </c>
    </row>
    <row r="5">
      <c r="A5" s="114">
        <v>45019.0</v>
      </c>
      <c r="B5" s="2">
        <v>1.0</v>
      </c>
      <c r="C5" s="2" t="s">
        <v>744</v>
      </c>
      <c r="D5" s="2">
        <v>450.0</v>
      </c>
      <c r="E5" s="2">
        <v>2600.0</v>
      </c>
      <c r="F5" s="2" t="s">
        <v>31</v>
      </c>
      <c r="G5" s="17">
        <f t="array" ref="G5">IFERROR(E5*INDEX(PRECIOS!$B$2:$E$44,MATCH(F5,PRECIOS!$B$2:$B$44,0),4),"")</f>
        <v>3193.125</v>
      </c>
      <c r="H5" s="2">
        <v>8.66</v>
      </c>
      <c r="I5" s="2">
        <f t="shared" si="1"/>
        <v>2.2</v>
      </c>
      <c r="J5" s="15">
        <f>IFERROR(LOOKUP(H5,Masterline!$A$2:$A$34,Masterline!$D$2:$D$34)-(H5-INT(H5))*LOOKUP(H5,Masterline!$A$2:$A$34,Masterline!$E$2:$E$34),"")</f>
        <v>5.41392</v>
      </c>
      <c r="K5" s="71">
        <f t="shared" si="2"/>
        <v>959804.5132</v>
      </c>
      <c r="L5" s="35">
        <f t="array" ref="L5">IFERROR(INDEX(GrowthFormulas!$B$2:$B$122,$A5-VLOOKUP(C5,'SIEMB. SEMACU'!$B$2:$E$100,4,FALSE),1),"")</f>
        <v>0.9199984</v>
      </c>
      <c r="M5" s="207">
        <f>IFERROR(K5/VLOOKUP(C5,'SIEMB. SEMACU'!$B$2:$C$100,2,FALSE),"")</f>
        <v>0.5998778207</v>
      </c>
      <c r="N5" s="23">
        <v>0.85</v>
      </c>
      <c r="O5" s="71" t="str">
        <f>IFERROR(N5*VLOOKUP(C5,'SIEMB. SEMACU'!$B$2:$D$100,3,FALSE),"")</f>
        <v/>
      </c>
      <c r="P5" s="2">
        <v>2.0</v>
      </c>
      <c r="Q5" s="2">
        <f t="shared" si="3"/>
        <v>10.66</v>
      </c>
      <c r="R5" s="15">
        <f>IFERROR(LOOKUP(Q5,Masterline!$A$2:$A$34,Masterline!$D$2:$D$34)-(Q5-INT(Q5))*LOOKUP(Q5,Masterline!$A$2:$A$34,Masterline!$E$2:$E$34),"")</f>
        <v>4.69344</v>
      </c>
      <c r="S5" s="71">
        <f>IFERROR((Q5)*VLOOKUP(C5,'SIEMB. SEMACU'!$B$2:$C$100,2,FALSE)*(N5-0.0033333*7)*((J5+R5)/2/100)/1000,"")</f>
        <v>712.5502141</v>
      </c>
      <c r="T5" s="173">
        <f t="shared" si="4"/>
        <v>65.63755351</v>
      </c>
      <c r="U5" s="14">
        <f t="shared" si="5"/>
        <v>8311907.084</v>
      </c>
      <c r="V5" s="14">
        <f t="shared" si="6"/>
        <v>11777600</v>
      </c>
    </row>
    <row r="6">
      <c r="A6" s="114">
        <v>45026.0</v>
      </c>
      <c r="B6" s="2">
        <v>1.0</v>
      </c>
      <c r="C6" s="2" t="s">
        <v>744</v>
      </c>
      <c r="D6" s="2">
        <v>500.0</v>
      </c>
      <c r="E6" s="2">
        <v>2950.0</v>
      </c>
      <c r="F6" s="2" t="s">
        <v>31</v>
      </c>
      <c r="G6" s="17">
        <f t="array" ref="G6">IFERROR(E6*INDEX(PRECIOS!$B$2:$E$44,MATCH(F6,PRECIOS!$B$2:$B$44,0),4),"")</f>
        <v>3622.96875</v>
      </c>
      <c r="H6" s="2">
        <v>10.69</v>
      </c>
      <c r="I6" s="2">
        <f t="shared" si="1"/>
        <v>2.03</v>
      </c>
      <c r="J6" s="15">
        <f>IFERROR(LOOKUP(H6,Masterline!$A$2:$A$34,Masterline!$D$2:$D$34)-(H6-INT(H6))*LOOKUP(H6,Masterline!$A$2:$A$34,Masterline!$E$2:$E$34),"")</f>
        <v>4.68696</v>
      </c>
      <c r="K6" s="71">
        <f t="shared" si="2"/>
        <v>997932.2365</v>
      </c>
      <c r="L6" s="35">
        <f t="array" ref="L6">IFERROR(INDEX(GrowthFormulas!$B$2:$B$122,$A6-VLOOKUP(C6,'SIEMB. SEMACU'!$B$2:$E$100,4,FALSE),1),"")</f>
        <v>0.8966646</v>
      </c>
      <c r="M6" s="207">
        <f>IFERROR(K6/VLOOKUP(C6,'SIEMB. SEMACU'!$B$2:$C$100,2,FALSE),"")</f>
        <v>0.6237076478</v>
      </c>
      <c r="N6" s="23">
        <v>0.85</v>
      </c>
      <c r="O6" s="71" t="str">
        <f>IFERROR(N6*VLOOKUP(C6,'SIEMB. SEMACU'!$B$2:$D$100,3,FALSE),"")</f>
        <v/>
      </c>
      <c r="P6" s="2">
        <v>2.0</v>
      </c>
      <c r="Q6" s="2">
        <f t="shared" si="3"/>
        <v>12.69</v>
      </c>
      <c r="R6" s="15">
        <f>IFERROR(LOOKUP(Q6,Masterline!$A$2:$A$34,Masterline!$D$2:$D$34)-(Q6-INT(Q6))*LOOKUP(Q6,Masterline!$A$2:$A$34,Masterline!$E$2:$E$34),"")</f>
        <v>4.30464</v>
      </c>
      <c r="S6" s="71">
        <f>IFERROR((Q6)*VLOOKUP(C6,'SIEMB. SEMACU'!$B$2:$C$100,2,FALSE)*(N6-0.0033333*7)*((J6+R6)/2/100)/1000,"")</f>
        <v>754.6040581</v>
      </c>
      <c r="T6" s="173">
        <f t="shared" si="4"/>
        <v>63.65101453</v>
      </c>
      <c r="U6" s="14">
        <f t="shared" si="5"/>
        <v>10667895.61</v>
      </c>
      <c r="V6" s="14">
        <f t="shared" si="6"/>
        <v>14538400</v>
      </c>
    </row>
    <row r="7">
      <c r="A7" s="114">
        <v>45033.0</v>
      </c>
      <c r="B7" s="2">
        <v>1.0</v>
      </c>
      <c r="C7" s="2" t="s">
        <v>744</v>
      </c>
      <c r="D7" s="2">
        <v>550.0</v>
      </c>
      <c r="E7" s="2">
        <v>3025.0</v>
      </c>
      <c r="F7" s="2" t="s">
        <v>31</v>
      </c>
      <c r="G7" s="17">
        <f t="array" ref="G7">IFERROR(E7*INDEX(PRECIOS!$B$2:$E$44,MATCH(F7,PRECIOS!$B$2:$B$44,0),4),"")</f>
        <v>3715.078125</v>
      </c>
      <c r="H7" s="2">
        <v>12.55</v>
      </c>
      <c r="I7" s="2">
        <f t="shared" si="1"/>
        <v>1.86</v>
      </c>
      <c r="J7" s="15">
        <f>IFERROR(LOOKUP(H7,Masterline!$A$2:$A$34,Masterline!$D$2:$D$34)-(H7-INT(H7))*LOOKUP(H7,Masterline!$A$2:$A$34,Masterline!$E$2:$E$34),"")</f>
        <v>4.3248</v>
      </c>
      <c r="K7" s="71">
        <f t="shared" si="2"/>
        <v>1013334.748</v>
      </c>
      <c r="L7" s="35">
        <f t="array" ref="L7">IFERROR(INDEX(GrowthFormulas!$B$2:$B$122,$A7-VLOOKUP(C7,'SIEMB. SEMACU'!$B$2:$E$100,4,FALSE),1),"")</f>
        <v>0.8733308</v>
      </c>
      <c r="M7" s="207">
        <f>IFERROR(K7/VLOOKUP(C7,'SIEMB. SEMACU'!$B$2:$C$100,2,FALSE),"")</f>
        <v>0.6333342177</v>
      </c>
      <c r="N7" s="23">
        <v>0.85</v>
      </c>
      <c r="O7" s="71" t="str">
        <f>IFERROR(N7*VLOOKUP(C7,'SIEMB. SEMACU'!$B$2:$D$100,3,FALSE),"")</f>
        <v/>
      </c>
      <c r="P7" s="2">
        <v>2.0</v>
      </c>
      <c r="Q7" s="2">
        <f t="shared" si="3"/>
        <v>14.55</v>
      </c>
      <c r="R7" s="15">
        <f>IFERROR(LOOKUP(Q7,Masterline!$A$2:$A$34,Masterline!$D$2:$D$34)-(Q7-INT(Q7))*LOOKUP(Q7,Masterline!$A$2:$A$34,Masterline!$E$2:$E$34),"")</f>
        <v>4.0008</v>
      </c>
      <c r="S7" s="71">
        <f>IFERROR((Q7)*VLOOKUP(C7,'SIEMB. SEMACU'!$B$2:$C$100,2,FALSE)*(N7-0.0033333*7)*((J7+R7)/2/100)/1000,"")</f>
        <v>801.1227605</v>
      </c>
      <c r="T7" s="173">
        <f t="shared" si="4"/>
        <v>62.78069013</v>
      </c>
      <c r="U7" s="14">
        <f t="shared" si="5"/>
        <v>12717351.09</v>
      </c>
      <c r="V7" s="14">
        <f t="shared" si="6"/>
        <v>17068000</v>
      </c>
    </row>
    <row r="8">
      <c r="A8" s="114">
        <v>45040.0</v>
      </c>
      <c r="B8" s="2">
        <v>1.0</v>
      </c>
      <c r="C8" s="2" t="s">
        <v>744</v>
      </c>
      <c r="D8" s="2">
        <v>500.0</v>
      </c>
      <c r="E8" s="2">
        <v>3100.0</v>
      </c>
      <c r="F8" s="2" t="s">
        <v>20</v>
      </c>
      <c r="G8" s="17">
        <f t="array" ref="G8">IFERROR(E8*INDEX(PRECIOS!$B$2:$E$44,MATCH(F8,PRECIOS!$B$2:$B$44,0),4),"")</f>
        <v>3732.8712</v>
      </c>
      <c r="H8" s="2">
        <v>14.25</v>
      </c>
      <c r="I8" s="2">
        <f t="shared" si="1"/>
        <v>1.7</v>
      </c>
      <c r="J8" s="15">
        <f>IFERROR(LOOKUP(H8,Masterline!$A$2:$A$34,Masterline!$D$2:$D$34)-(H8-INT(H8))*LOOKUP(H8,Masterline!$A$2:$A$34,Masterline!$E$2:$E$34),"")</f>
        <v>4.044</v>
      </c>
      <c r="K8" s="71">
        <f t="shared" si="2"/>
        <v>867648.8452</v>
      </c>
      <c r="L8" s="35">
        <f t="array" ref="L8">IFERROR(INDEX(GrowthFormulas!$B$2:$B$122,$A8-VLOOKUP(C8,'SIEMB. SEMACU'!$B$2:$E$100,4,FALSE),1),"")</f>
        <v>0.849997</v>
      </c>
      <c r="M8" s="207">
        <f>IFERROR(K8/VLOOKUP(C8,'SIEMB. SEMACU'!$B$2:$C$100,2,FALSE),"")</f>
        <v>0.5422805282</v>
      </c>
      <c r="N8" s="23">
        <v>0.8</v>
      </c>
      <c r="O8" s="71" t="str">
        <f>IFERROR(N8*VLOOKUP(C8,'SIEMB. SEMACU'!$B$2:$D$100,3,FALSE),"")</f>
        <v/>
      </c>
      <c r="P8" s="2">
        <v>2.0</v>
      </c>
      <c r="Q8" s="2">
        <f t="shared" si="3"/>
        <v>16.25</v>
      </c>
      <c r="R8" s="15">
        <f>IFERROR(LOOKUP(Q8,Masterline!$A$2:$A$34,Masterline!$D$2:$D$34)-(Q8-INT(Q8))*LOOKUP(Q8,Masterline!$A$2:$A$34,Masterline!$E$2:$E$34),"")</f>
        <v>3.759</v>
      </c>
      <c r="S8" s="71">
        <f>IFERROR((Q8)*VLOOKUP(C8,'SIEMB. SEMACU'!$B$2:$C$100,2,FALSE)*(N8-0.0033333*7)*((J8+R8)/2/100)/1000,"")</f>
        <v>787.8431367</v>
      </c>
      <c r="T8" s="173">
        <f t="shared" si="4"/>
        <v>71.96078417</v>
      </c>
      <c r="U8" s="14">
        <f t="shared" si="5"/>
        <v>12363996.04</v>
      </c>
      <c r="V8" s="14">
        <f t="shared" si="6"/>
        <v>18240000</v>
      </c>
    </row>
    <row r="9">
      <c r="A9" s="114">
        <v>45047.0</v>
      </c>
      <c r="B9" s="2">
        <v>1.0</v>
      </c>
      <c r="C9" s="2" t="s">
        <v>744</v>
      </c>
      <c r="D9" s="2">
        <v>550.0</v>
      </c>
      <c r="E9" s="2">
        <v>3250.0</v>
      </c>
      <c r="F9" s="2" t="s">
        <v>20</v>
      </c>
      <c r="G9" s="17">
        <f t="array" ref="G9">IFERROR(E9*INDEX(PRECIOS!$B$2:$E$44,MATCH(F9,PRECIOS!$B$2:$B$44,0),4),"")</f>
        <v>3913.494</v>
      </c>
      <c r="H9" s="2">
        <v>16.4</v>
      </c>
      <c r="I9" s="2">
        <f t="shared" si="1"/>
        <v>2.15</v>
      </c>
      <c r="J9" s="15">
        <f>IFERROR(LOOKUP(H9,Masterline!$A$2:$A$34,Masterline!$D$2:$D$34)-(H9-INT(H9))*LOOKUP(H9,Masterline!$A$2:$A$34,Masterline!$E$2:$E$34),"")</f>
        <v>3.7392</v>
      </c>
      <c r="K9" s="71">
        <f t="shared" si="2"/>
        <v>896891.992</v>
      </c>
      <c r="L9" s="35">
        <f t="array" ref="L9">IFERROR(INDEX(GrowthFormulas!$B$2:$B$122,$A9-VLOOKUP(C9,'SIEMB. SEMACU'!$B$2:$E$100,4,FALSE),1),"")</f>
        <v>0.8266632</v>
      </c>
      <c r="M9" s="207">
        <f>IFERROR(K9/VLOOKUP(C9,'SIEMB. SEMACU'!$B$2:$C$100,2,FALSE),"")</f>
        <v>0.560557495</v>
      </c>
      <c r="N9" s="23">
        <v>0.75</v>
      </c>
      <c r="O9" s="71" t="str">
        <f>IFERROR(N9*VLOOKUP(C9,'SIEMB. SEMACU'!$B$2:$D$100,3,FALSE),"")</f>
        <v/>
      </c>
      <c r="P9" s="2">
        <v>2.0</v>
      </c>
      <c r="Q9" s="2">
        <f t="shared" si="3"/>
        <v>18.4</v>
      </c>
      <c r="R9" s="15">
        <f>IFERROR(LOOKUP(Q9,Masterline!$A$2:$A$34,Masterline!$D$2:$D$34)-(Q9-INT(Q9))*LOOKUP(Q9,Masterline!$A$2:$A$34,Masterline!$E$2:$E$34),"")</f>
        <v>3.4848</v>
      </c>
      <c r="S9" s="71">
        <f>IFERROR((Q9)*VLOOKUP(C9,'SIEMB. SEMACU'!$B$2:$C$100,2,FALSE)*(N9-0.0033333*7)*((J9+R9)/2/100)/1000,"")</f>
        <v>772.7178161</v>
      </c>
      <c r="T9" s="173">
        <f t="shared" si="4"/>
        <v>55.67945403</v>
      </c>
      <c r="U9" s="14">
        <f t="shared" si="5"/>
        <v>14709028.67</v>
      </c>
      <c r="V9" s="14">
        <f t="shared" si="6"/>
        <v>19680000</v>
      </c>
    </row>
    <row r="10">
      <c r="A10" s="114">
        <v>45054.0</v>
      </c>
      <c r="B10" s="2">
        <v>1.0</v>
      </c>
      <c r="C10" s="2" t="s">
        <v>744</v>
      </c>
      <c r="D10" s="2">
        <v>550.0</v>
      </c>
      <c r="E10" s="2">
        <v>3250.0</v>
      </c>
      <c r="F10" s="2" t="s">
        <v>54</v>
      </c>
      <c r="G10" s="17">
        <f t="array" ref="G10">IFERROR(E10*INDEX(PRECIOS!$B$2:$E$44,MATCH(F10,PRECIOS!$B$2:$B$44,0),4),"")</f>
        <v>3185</v>
      </c>
      <c r="H10" s="2">
        <v>18.28</v>
      </c>
      <c r="I10" s="2">
        <f t="shared" si="1"/>
        <v>1.88</v>
      </c>
      <c r="J10" s="15">
        <f>IFERROR(LOOKUP(H10,Masterline!$A$2:$A$34,Masterline!$D$2:$D$34)-(H10-INT(H10))*LOOKUP(H10,Masterline!$A$2:$A$34,Masterline!$E$2:$E$34),"")</f>
        <v>3.49776</v>
      </c>
      <c r="K10" s="71">
        <f t="shared" si="2"/>
        <v>860194.1629</v>
      </c>
      <c r="L10" s="35">
        <f t="array" ref="L10">IFERROR(INDEX(GrowthFormulas!$B$2:$B$122,$A10-VLOOKUP(C10,'SIEMB. SEMACU'!$B$2:$E$100,4,FALSE),1),"")</f>
        <v>0.8033294</v>
      </c>
      <c r="M10" s="207">
        <f>IFERROR(K10/VLOOKUP(C10,'SIEMB. SEMACU'!$B$2:$C$100,2,FALSE),"")</f>
        <v>0.5376213518</v>
      </c>
      <c r="N10" s="23">
        <v>0.7</v>
      </c>
      <c r="O10" s="71" t="str">
        <f>IFERROR(N10*VLOOKUP(C10,'SIEMB. SEMACU'!$B$2:$D$100,3,FALSE),"")</f>
        <v/>
      </c>
      <c r="P10" s="2">
        <v>2.0</v>
      </c>
      <c r="Q10" s="2">
        <f t="shared" si="3"/>
        <v>20.28</v>
      </c>
      <c r="R10" s="15">
        <f>IFERROR(LOOKUP(Q10,Masterline!$A$2:$A$34,Masterline!$D$2:$D$34)-(Q10-INT(Q10))*LOOKUP(Q10,Masterline!$A$2:$A$34,Masterline!$E$2:$E$34),"")</f>
        <v>3.27312</v>
      </c>
      <c r="S10" s="71">
        <f>IFERROR((Q10)*VLOOKUP(C10,'SIEMB. SEMACU'!$B$2:$C$100,2,FALSE)*(N10-0.0033333*7)*((J10+R10)/2/100)/1000,"")</f>
        <v>743.3237128</v>
      </c>
      <c r="T10" s="173">
        <f t="shared" si="4"/>
        <v>48.33092821</v>
      </c>
      <c r="U10" s="14">
        <f t="shared" si="5"/>
        <v>15724349.3</v>
      </c>
      <c r="V10" s="14">
        <f t="shared" si="6"/>
        <v>20473600</v>
      </c>
    </row>
    <row r="11">
      <c r="A11" s="114">
        <v>45061.0</v>
      </c>
      <c r="B11" s="2">
        <v>1.0</v>
      </c>
      <c r="C11" s="2" t="s">
        <v>744</v>
      </c>
      <c r="D11" s="2">
        <v>550.0</v>
      </c>
      <c r="E11" s="2">
        <v>3250.0</v>
      </c>
      <c r="F11" s="2" t="s">
        <v>54</v>
      </c>
      <c r="G11" s="17">
        <f t="array" ref="G11">IFERROR(E11*INDEX(PRECIOS!$B$2:$E$44,MATCH(F11,PRECIOS!$B$2:$B$44,0),4),"")</f>
        <v>3185</v>
      </c>
      <c r="H11" s="2">
        <v>20.5</v>
      </c>
      <c r="I11" s="2">
        <f t="shared" si="1"/>
        <v>2.22</v>
      </c>
      <c r="J11" s="15">
        <f>IFERROR(LOOKUP(H11,Masterline!$A$2:$A$34,Masterline!$D$2:$D$34)-(H11-INT(H11))*LOOKUP(H11,Masterline!$A$2:$A$34,Masterline!$E$2:$E$34),"")</f>
        <v>3.252</v>
      </c>
      <c r="K11" s="71">
        <f t="shared" si="2"/>
        <v>825008.2501</v>
      </c>
      <c r="L11" s="35">
        <f t="array" ref="L11">IFERROR(INDEX(GrowthFormulas!$B$2:$B$122,$A11-VLOOKUP(C11,'SIEMB. SEMACU'!$B$2:$E$100,4,FALSE),1),"")</f>
        <v>0.7799956</v>
      </c>
      <c r="M11" s="207">
        <f>IFERROR(K11/VLOOKUP(C11,'SIEMB. SEMACU'!$B$2:$C$100,2,FALSE),"")</f>
        <v>0.5156301563</v>
      </c>
      <c r="N11" s="23">
        <v>0.65</v>
      </c>
      <c r="O11" s="71" t="str">
        <f>IFERROR(N11*VLOOKUP(C11,'SIEMB. SEMACU'!$B$2:$D$100,3,FALSE),"")</f>
        <v/>
      </c>
      <c r="P11" s="2">
        <v>2.0</v>
      </c>
      <c r="Q11" s="2">
        <f t="shared" si="3"/>
        <v>22.5</v>
      </c>
      <c r="R11" s="15">
        <f>IFERROR(LOOKUP(Q11,Masterline!$A$2:$A$34,Masterline!$D$2:$D$34)-(Q11-INT(Q11))*LOOKUP(Q11,Masterline!$A$2:$A$34,Masterline!$E$2:$E$34),"")</f>
        <v>3.21</v>
      </c>
      <c r="S11" s="71">
        <f>IFERROR((Q11)*VLOOKUP(C11,'SIEMB. SEMACU'!$B$2:$C$100,2,FALSE)*(N11-0.0033333*7)*((J11+R11)/2/100)/1000,"")</f>
        <v>728.9138714</v>
      </c>
      <c r="T11" s="173">
        <f t="shared" si="4"/>
        <v>44.72846785</v>
      </c>
      <c r="U11" s="14">
        <f t="shared" si="5"/>
        <v>16912669.13</v>
      </c>
      <c r="V11" s="14">
        <f t="shared" si="6"/>
        <v>21320000</v>
      </c>
    </row>
    <row r="12">
      <c r="A12" s="114">
        <v>45068.0</v>
      </c>
      <c r="B12" s="2">
        <v>1.0</v>
      </c>
      <c r="C12" s="2" t="s">
        <v>744</v>
      </c>
      <c r="D12" s="2">
        <v>550.0</v>
      </c>
      <c r="E12" s="2">
        <v>3150.0</v>
      </c>
      <c r="F12" s="2" t="s">
        <v>54</v>
      </c>
      <c r="G12" s="17">
        <f t="array" ref="G12">IFERROR(E12*INDEX(PRECIOS!$B$2:$E$44,MATCH(F12,PRECIOS!$B$2:$B$44,0),4),"")</f>
        <v>3087</v>
      </c>
      <c r="H12" s="2">
        <v>21.98</v>
      </c>
      <c r="I12" s="2">
        <f t="shared" si="1"/>
        <v>1.48</v>
      </c>
      <c r="J12" s="15">
        <f>IFERROR(LOOKUP(H12,Masterline!$A$2:$A$34,Masterline!$D$2:$D$34)-(H12-INT(H12))*LOOKUP(H12,Masterline!$A$2:$A$34,Masterline!$E$2:$E$34),"")</f>
        <v>3.26544</v>
      </c>
      <c r="K12" s="71">
        <f t="shared" si="2"/>
        <v>766290.2382</v>
      </c>
      <c r="L12" s="35">
        <f t="array" ref="L12">IFERROR(INDEX(GrowthFormulas!$B$2:$B$122,$A12-VLOOKUP(C12,'SIEMB. SEMACU'!$B$2:$E$100,4,FALSE),1),"")</f>
        <v>0.7566618</v>
      </c>
      <c r="M12" s="207">
        <f>IFERROR(K12/VLOOKUP(C12,'SIEMB. SEMACU'!$B$2:$C$100,2,FALSE),"")</f>
        <v>0.4789313988</v>
      </c>
      <c r="N12" s="23">
        <v>0.62</v>
      </c>
      <c r="O12" s="71" t="str">
        <f>IFERROR(N12*VLOOKUP(C12,'SIEMB. SEMACU'!$B$2:$D$100,3,FALSE),"")</f>
        <v/>
      </c>
      <c r="P12" s="2">
        <v>2.0</v>
      </c>
      <c r="Q12" s="2">
        <f t="shared" si="3"/>
        <v>23.98</v>
      </c>
      <c r="R12" s="15">
        <f>IFERROR(LOOKUP(Q12,Masterline!$A$2:$A$34,Masterline!$D$2:$D$34)-(Q12-INT(Q12))*LOOKUP(Q12,Masterline!$A$2:$A$34,Masterline!$E$2:$E$34),"")</f>
        <v>3.19368</v>
      </c>
      <c r="S12" s="71">
        <f>IFERROR((Q12)*VLOOKUP(C12,'SIEMB. SEMACU'!$B$2:$C$100,2,FALSE)*(N12-0.0033333*7)*((J12+R12)/2/100)/1000,"")</f>
        <v>739.3404457</v>
      </c>
      <c r="T12" s="173">
        <f t="shared" si="4"/>
        <v>47.33511142</v>
      </c>
      <c r="U12" s="14">
        <f t="shared" si="5"/>
        <v>16843059.43</v>
      </c>
      <c r="V12" s="14">
        <f t="shared" si="6"/>
        <v>21804160</v>
      </c>
    </row>
    <row r="13">
      <c r="A13" s="114">
        <v>45075.0</v>
      </c>
      <c r="B13" s="2">
        <v>1.0</v>
      </c>
      <c r="C13" s="2" t="s">
        <v>744</v>
      </c>
      <c r="D13" s="2">
        <v>550.0</v>
      </c>
      <c r="E13" s="2">
        <v>3275.0</v>
      </c>
      <c r="F13" s="2" t="s">
        <v>54</v>
      </c>
      <c r="G13" s="17">
        <f t="array" ref="G13">IFERROR(E13*INDEX(PRECIOS!$B$2:$E$44,MATCH(F13,PRECIOS!$B$2:$B$44,0),4),"")</f>
        <v>3209.5</v>
      </c>
      <c r="H13" s="2">
        <v>24.05</v>
      </c>
      <c r="I13" s="2">
        <f t="shared" si="1"/>
        <v>2.07</v>
      </c>
      <c r="J13" s="15">
        <f>IFERROR(LOOKUP(H13,Masterline!$A$2:$A$34,Masterline!$D$2:$D$34)-(H13-INT(H13))*LOOKUP(H13,Masterline!$A$2:$A$34,Masterline!$E$2:$E$34),"")</f>
        <v>3.1764</v>
      </c>
      <c r="K13" s="71">
        <f t="shared" si="2"/>
        <v>719966.7192</v>
      </c>
      <c r="L13" s="35">
        <f t="array" ref="L13">IFERROR(INDEX(GrowthFormulas!$B$2:$B$122,$A13-VLOOKUP(C13,'SIEMB. SEMACU'!$B$2:$E$100,4,FALSE),1),"")</f>
        <v>0.733328</v>
      </c>
      <c r="M13" s="207">
        <f>IFERROR(K13/VLOOKUP(C13,'SIEMB. SEMACU'!$B$2:$C$100,2,FALSE),"")</f>
        <v>0.4499791995</v>
      </c>
      <c r="N13" s="23">
        <v>0.56</v>
      </c>
      <c r="O13" s="71" t="str">
        <f>IFERROR(N13*VLOOKUP(C13,'SIEMB. SEMACU'!$B$2:$D$100,3,FALSE),"")</f>
        <v/>
      </c>
      <c r="P13" s="2">
        <v>2.0</v>
      </c>
      <c r="Q13" s="2">
        <f t="shared" si="3"/>
        <v>26.05</v>
      </c>
      <c r="R13" s="15">
        <f>IFERROR(LOOKUP(Q13,Masterline!$A$2:$A$34,Masterline!$D$2:$D$34)-(Q13-INT(Q13))*LOOKUP(Q13,Masterline!$A$2:$A$34,Masterline!$E$2:$E$34),"")</f>
        <v>3.0672</v>
      </c>
      <c r="S13" s="71">
        <f>IFERROR((Q13)*VLOOKUP(C13,'SIEMB. SEMACU'!$B$2:$C$100,2,FALSE)*(N13-0.0033333*7)*((J13+R13)/2/100)/1000,"")</f>
        <v>698.2928524</v>
      </c>
      <c r="T13" s="173">
        <f t="shared" si="4"/>
        <v>37.0732131</v>
      </c>
      <c r="U13" s="14">
        <f t="shared" si="5"/>
        <v>17315199.6</v>
      </c>
      <c r="V13" s="14">
        <f t="shared" si="6"/>
        <v>21548800</v>
      </c>
    </row>
    <row r="14">
      <c r="A14" s="114">
        <v>45082.0</v>
      </c>
      <c r="B14" s="2">
        <v>1.0</v>
      </c>
      <c r="C14" s="2" t="s">
        <v>744</v>
      </c>
      <c r="D14" s="2">
        <v>575.0</v>
      </c>
      <c r="E14" s="2">
        <v>3275.0</v>
      </c>
      <c r="F14" s="2" t="s">
        <v>54</v>
      </c>
      <c r="G14" s="17">
        <f t="array" ref="G14">IFERROR(E14*INDEX(PRECIOS!$B$2:$E$44,MATCH(F14,PRECIOS!$B$2:$B$44,0),4),"")</f>
        <v>3209.5</v>
      </c>
      <c r="H14" s="2">
        <v>26.7</v>
      </c>
      <c r="I14" s="2">
        <f t="shared" si="1"/>
        <v>2.65</v>
      </c>
      <c r="J14" s="15">
        <f>IFERROR(LOOKUP(H14,Masterline!$A$2:$A$34,Masterline!$D$2:$D$34)-(H14-INT(H14))*LOOKUP(H14,Masterline!$A$2:$A$34,Masterline!$E$2:$E$34),"")</f>
        <v>3.0048</v>
      </c>
      <c r="K14" s="71">
        <f t="shared" si="2"/>
        <v>716705.9546</v>
      </c>
      <c r="L14" s="35">
        <f t="array" ref="L14">IFERROR(INDEX(GrowthFormulas!$B$2:$B$122,$A14-VLOOKUP(C14,'SIEMB. SEMACU'!$B$2:$E$100,4,FALSE),1),"")</f>
        <v>0.7099942</v>
      </c>
      <c r="M14" s="207">
        <f>IFERROR(K14/VLOOKUP(C14,'SIEMB. SEMACU'!$B$2:$C$100,2,FALSE),"")</f>
        <v>0.4479412216</v>
      </c>
      <c r="N14" s="23">
        <v>0.54</v>
      </c>
      <c r="O14" s="71" t="str">
        <f>IFERROR(N14*VLOOKUP(C14,'SIEMB. SEMACU'!$B$2:$D$100,3,FALSE),"")</f>
        <v/>
      </c>
      <c r="P14" s="2">
        <v>2.0</v>
      </c>
      <c r="Q14" s="2">
        <f t="shared" si="3"/>
        <v>28.7</v>
      </c>
      <c r="R14" s="15">
        <f>IFERROR(LOOKUP(Q14,Masterline!$A$2:$A$34,Masterline!$D$2:$D$34)-(Q14-INT(Q14))*LOOKUP(Q14,Masterline!$A$2:$A$34,Masterline!$E$2:$E$34),"")</f>
        <v>2.8044</v>
      </c>
      <c r="S14" s="71">
        <f>IFERROR((Q14)*VLOOKUP(C14,'SIEMB. SEMACU'!$B$2:$C$100,2,FALSE)*(N14-0.0033333*7)*((J14+R14)/2/100)/1000,"")</f>
        <v>689.1263432</v>
      </c>
      <c r="T14" s="173">
        <f t="shared" si="4"/>
        <v>28.5315858</v>
      </c>
      <c r="U14" s="14">
        <f t="shared" si="5"/>
        <v>19136048.99</v>
      </c>
      <c r="V14" s="14">
        <f t="shared" si="6"/>
        <v>23068800</v>
      </c>
    </row>
    <row r="15">
      <c r="A15" s="114">
        <v>45089.0</v>
      </c>
      <c r="B15" s="2">
        <v>1.0</v>
      </c>
      <c r="C15" s="2"/>
      <c r="D15" s="2"/>
      <c r="E15" s="2"/>
      <c r="F15" s="2"/>
      <c r="G15" s="17" t="str">
        <f t="array" ref="G15">IFERROR(E15*INDEX(PRECIOS!$B$2:$E$44,MATCH(F15,PRECIOS!$B$2:$B$44,0),4),"")</f>
        <v/>
      </c>
      <c r="H15" s="2"/>
      <c r="I15" s="2">
        <f t="shared" si="1"/>
        <v>0</v>
      </c>
      <c r="J15" s="15" t="str">
        <f>IFERROR(LOOKUP(H15,Masterline!$A$2:$A$34,Masterline!$D$2:$D$34)-(H15-INT(H15))*LOOKUP(H15,Masterline!$A$2:$A$34,Masterline!$E$2:$E$34),"")</f>
        <v/>
      </c>
      <c r="K15" s="71" t="str">
        <f t="shared" si="2"/>
        <v/>
      </c>
      <c r="L15" s="35" t="str">
        <f t="array" ref="L15">IFERROR(INDEX(GrowthFormulas!$B$2:$B$122,$A15-VLOOKUP(C15,'SIEMB. SEMACU'!$B$2:$E$100,4,FALSE),1),"")</f>
        <v/>
      </c>
      <c r="M15" s="207" t="str">
        <f>IFERROR(K15/VLOOKUP(C15,'SIEMB. SEMACU'!$B$2:$C$100,2,FALSE),"")</f>
        <v/>
      </c>
      <c r="N15" s="23"/>
      <c r="O15" s="71" t="str">
        <f>IFERROR(N15*VLOOKUP(C15,'SIEMB. SEMACU'!$B$2:$D$100,3,FALSE),"")</f>
        <v/>
      </c>
      <c r="P15" s="2"/>
      <c r="Q15" s="2">
        <f t="shared" si="3"/>
        <v>0</v>
      </c>
      <c r="R15" s="15" t="str">
        <f>IFERROR(LOOKUP(Q15,Masterline!$A$2:$A$34,Masterline!$D$2:$D$34)-(Q15-INT(Q15))*LOOKUP(Q15,Masterline!$A$2:$A$34,Masterline!$E$2:$E$34),"")</f>
        <v/>
      </c>
      <c r="S15" s="71" t="str">
        <f>IFERROR((Q15)*VLOOKUP(C15,'SIEMB. SEMACU'!$B$2:$C$100,2,FALSE)*(N15-0.0033333*7)*((J15+R15)/2/100)/1000,"")</f>
        <v/>
      </c>
      <c r="T15" s="173">
        <f t="shared" si="4"/>
        <v>0</v>
      </c>
      <c r="U15" s="14">
        <f t="shared" si="5"/>
        <v>0</v>
      </c>
      <c r="V15" s="14" t="str">
        <f t="shared" si="6"/>
        <v>#DIV/0!</v>
      </c>
    </row>
    <row r="16">
      <c r="A16" s="114">
        <v>44998.0</v>
      </c>
      <c r="B16" s="2">
        <v>2.0</v>
      </c>
      <c r="C16" s="2" t="s">
        <v>745</v>
      </c>
      <c r="D16" s="2">
        <v>100.0</v>
      </c>
      <c r="E16" s="2">
        <v>590.0</v>
      </c>
      <c r="F16" s="2" t="s">
        <v>50</v>
      </c>
      <c r="G16" s="17">
        <f t="array" ref="G16">IFERROR(E16*INDEX(PRECIOS!$B$2:$E$44,MATCH(F16,PRECIOS!$B$2:$B$44,0),4),"")</f>
        <v>824.82</v>
      </c>
      <c r="H16" s="2">
        <v>1.95</v>
      </c>
      <c r="I16" s="2">
        <f t="shared" si="1"/>
        <v>0</v>
      </c>
      <c r="J16" s="15">
        <f>IFERROR(LOOKUP(H16,Masterline!$A$2:$A$34,Masterline!$D$2:$D$34)-(H16-INT(H16))*LOOKUP(H16,Masterline!$A$2:$A$34,Masterline!$E$2:$E$34),"")</f>
        <v>12.3336</v>
      </c>
      <c r="K16" s="28">
        <f t="shared" si="2"/>
        <v>415791.4257</v>
      </c>
      <c r="L16" s="35">
        <f t="array" ref="L16">IFERROR(INDEX(GrowthFormulas!$B$2:$B$122,$A16-VLOOKUP(C16,'SIEMB. SEMACU'!$B$2:$E$100,4,FALSE),1),"")</f>
        <v>0.983333</v>
      </c>
      <c r="M16" s="35">
        <f>IFERROR(K16/VLOOKUP(C16,'SIEMB. SEMACU'!$B$2:$C$100,2,FALSE),"")</f>
        <v>0.4157914257</v>
      </c>
      <c r="N16" s="23">
        <v>0.95</v>
      </c>
      <c r="O16" s="71" t="str">
        <f>IFERROR(N16*VLOOKUP(C16,'SIEMB. SEMACU'!$B$2:$D$100,3,FALSE),"")</f>
        <v/>
      </c>
      <c r="P16" s="2">
        <v>1.5</v>
      </c>
      <c r="Q16" s="2">
        <f t="shared" si="3"/>
        <v>3.45</v>
      </c>
      <c r="R16" s="15">
        <f>IFERROR(LOOKUP(Q16,Masterline!$A$2:$A$34,Masterline!$D$2:$D$34)-(Q16-INT(Q16))*LOOKUP(Q16,Masterline!$A$2:$A$34,Masterline!$E$2:$E$34),"")</f>
        <v>9.1326</v>
      </c>
      <c r="S16" s="71">
        <f>IFERROR((Q16)*VLOOKUP(C16,'SIEMB. SEMACU'!$B$2:$C$100,2,FALSE)*(N16-0.0033333*7)*((J16+R16)/2/100)/1000,"")</f>
        <v>343.1372934</v>
      </c>
      <c r="T16" s="173">
        <f t="shared" si="4"/>
        <v>60.78432335</v>
      </c>
      <c r="U16" s="14">
        <f t="shared" si="5"/>
        <v>810793.2801</v>
      </c>
      <c r="V16" s="14">
        <f t="shared" si="6"/>
        <v>1852500</v>
      </c>
    </row>
    <row r="17">
      <c r="A17" s="114">
        <v>45005.0</v>
      </c>
      <c r="B17" s="2">
        <v>2.0</v>
      </c>
      <c r="C17" s="2" t="s">
        <v>745</v>
      </c>
      <c r="D17" s="2">
        <v>150.0</v>
      </c>
      <c r="E17" s="2">
        <v>825.0</v>
      </c>
      <c r="F17" s="2" t="s">
        <v>50</v>
      </c>
      <c r="G17" s="17">
        <f t="array" ref="G17">IFERROR(E17*INDEX(PRECIOS!$B$2:$E$44,MATCH(F17,PRECIOS!$B$2:$B$44,0),4),"")</f>
        <v>1153.35</v>
      </c>
      <c r="H17" s="2">
        <v>4.05</v>
      </c>
      <c r="I17" s="2">
        <f t="shared" si="1"/>
        <v>2.1</v>
      </c>
      <c r="J17" s="15">
        <f>IFERROR(LOOKUP(H17,Masterline!$A$2:$A$34,Masterline!$D$2:$D$34)-(H17-INT(H17))*LOOKUP(H17,Masterline!$A$2:$A$34,Masterline!$E$2:$E$34),"")</f>
        <v>8.4684</v>
      </c>
      <c r="K17" s="28">
        <f t="shared" si="2"/>
        <v>437355.7819</v>
      </c>
      <c r="L17" s="35">
        <f t="array" ref="L17">IFERROR(INDEX(GrowthFormulas!$B$2:$B$122,$A17-VLOOKUP(C17,'SIEMB. SEMACU'!$B$2:$E$100,4,FALSE),1),"")</f>
        <v>0.9599992</v>
      </c>
      <c r="M17" s="35">
        <f>IFERROR(K17/VLOOKUP(C17,'SIEMB. SEMACU'!$B$2:$C$100,2,FALSE),"")</f>
        <v>0.4373557819</v>
      </c>
      <c r="N17" s="23">
        <v>0.9</v>
      </c>
      <c r="O17" s="71" t="str">
        <f>IFERROR(N17*VLOOKUP(C17,'SIEMB. SEMACU'!$B$2:$D$100,3,FALSE),"")</f>
        <v/>
      </c>
      <c r="P17" s="2">
        <v>2.0</v>
      </c>
      <c r="Q17" s="2">
        <f t="shared" si="3"/>
        <v>6.05</v>
      </c>
      <c r="R17" s="15">
        <f>IFERROR(LOOKUP(Q17,Masterline!$A$2:$A$34,Masterline!$D$2:$D$34)-(Q17-INT(Q17))*LOOKUP(Q17,Masterline!$A$2:$A$34,Masterline!$E$2:$E$34),"")</f>
        <v>6.8586</v>
      </c>
      <c r="S17" s="71">
        <f>IFERROR((Q17)*VLOOKUP(C17,'SIEMB. SEMACU'!$B$2:$C$100,2,FALSE)*(N17-0.0033333*7)*((J17+R17)/2/100)/1000,"")</f>
        <v>406.4593757</v>
      </c>
      <c r="T17" s="173">
        <f t="shared" si="4"/>
        <v>64.11484392</v>
      </c>
      <c r="U17" s="14">
        <f t="shared" si="5"/>
        <v>1771290.917</v>
      </c>
      <c r="V17" s="14">
        <f t="shared" si="6"/>
        <v>3645000</v>
      </c>
    </row>
    <row r="18">
      <c r="A18" s="114">
        <v>45012.0</v>
      </c>
      <c r="B18" s="2">
        <v>2.0</v>
      </c>
      <c r="C18" s="2" t="s">
        <v>745</v>
      </c>
      <c r="D18" s="2">
        <v>200.0</v>
      </c>
      <c r="E18" s="2">
        <v>1275.0</v>
      </c>
      <c r="F18" s="2" t="s">
        <v>31</v>
      </c>
      <c r="G18" s="17">
        <f t="array" ref="G18">IFERROR(E18*INDEX(PRECIOS!$B$2:$E$44,MATCH(F18,PRECIOS!$B$2:$B$44,0),4),"")</f>
        <v>1565.859375</v>
      </c>
      <c r="H18" s="2">
        <v>6.3</v>
      </c>
      <c r="I18" s="2">
        <f t="shared" si="1"/>
        <v>2.25</v>
      </c>
      <c r="J18" s="15">
        <f>IFERROR(LOOKUP(H18,Masterline!$A$2:$A$34,Masterline!$D$2:$D$34)-(H18-INT(H18))*LOOKUP(H18,Masterline!$A$2:$A$34,Masterline!$E$2:$E$34),"")</f>
        <v>6.7116</v>
      </c>
      <c r="K18" s="28">
        <f t="shared" si="2"/>
        <v>473002.4397</v>
      </c>
      <c r="L18" s="35">
        <f t="array" ref="L18">IFERROR(INDEX(GrowthFormulas!$B$2:$B$122,$A18-VLOOKUP(C18,'SIEMB. SEMACU'!$B$2:$E$100,4,FALSE),1),"")</f>
        <v>0.9366654</v>
      </c>
      <c r="M18" s="35">
        <f>IFERROR(K18/VLOOKUP(C18,'SIEMB. SEMACU'!$B$2:$C$100,2,FALSE),"")</f>
        <v>0.4730024397</v>
      </c>
      <c r="N18" s="23">
        <v>0.85</v>
      </c>
      <c r="O18" s="71" t="str">
        <f>IFERROR(N18*VLOOKUP(C18,'SIEMB. SEMACU'!$B$2:$D$100,3,FALSE),"")</f>
        <v/>
      </c>
      <c r="P18" s="2">
        <v>2.0</v>
      </c>
      <c r="Q18" s="2">
        <f t="shared" si="3"/>
        <v>8.3</v>
      </c>
      <c r="R18" s="15">
        <f>IFERROR(LOOKUP(Q18,Masterline!$A$2:$A$34,Masterline!$D$2:$D$34)-(Q18-INT(Q18))*LOOKUP(Q18,Masterline!$A$2:$A$34,Masterline!$E$2:$E$34),"")</f>
        <v>5.5176</v>
      </c>
      <c r="S18" s="71">
        <f>IFERROR((Q18)*VLOOKUP(C18,'SIEMB. SEMACU'!$B$2:$C$100,2,FALSE)*(N18-0.0033333*7)*((J18+R18)/2/100)/1000,"")</f>
        <v>419.5432064</v>
      </c>
      <c r="T18" s="173">
        <f t="shared" si="4"/>
        <v>54.8858016</v>
      </c>
      <c r="U18" s="14">
        <f t="shared" si="5"/>
        <v>2979915.37</v>
      </c>
      <c r="V18" s="14">
        <f t="shared" si="6"/>
        <v>5355000</v>
      </c>
    </row>
    <row r="19">
      <c r="A19" s="114">
        <v>45019.0</v>
      </c>
      <c r="B19" s="2">
        <v>2.0</v>
      </c>
      <c r="C19" s="2" t="s">
        <v>745</v>
      </c>
      <c r="D19" s="2">
        <v>275.0</v>
      </c>
      <c r="E19" s="2">
        <v>1425.0</v>
      </c>
      <c r="F19" s="2" t="s">
        <v>31</v>
      </c>
      <c r="G19" s="17">
        <f t="array" ref="G19">IFERROR(E19*INDEX(PRECIOS!$B$2:$E$44,MATCH(F19,PRECIOS!$B$2:$B$44,0),4),"")</f>
        <v>1750.078125</v>
      </c>
      <c r="H19" s="2">
        <v>8.6</v>
      </c>
      <c r="I19" s="2">
        <f t="shared" si="1"/>
        <v>2.3</v>
      </c>
      <c r="J19" s="15">
        <f>IFERROR(LOOKUP(H19,Masterline!$A$2:$A$34,Masterline!$D$2:$D$34)-(H19-INT(H19))*LOOKUP(H19,Masterline!$A$2:$A$34,Masterline!$E$2:$E$34),"")</f>
        <v>5.4312</v>
      </c>
      <c r="K19" s="28">
        <f t="shared" si="2"/>
        <v>588760.2037</v>
      </c>
      <c r="L19" s="35">
        <f t="array" ref="L19">IFERROR(INDEX(GrowthFormulas!$B$2:$B$122,$A19-VLOOKUP(C19,'SIEMB. SEMACU'!$B$2:$E$100,4,FALSE),1),"")</f>
        <v>0.9133316</v>
      </c>
      <c r="M19" s="35">
        <f>IFERROR(K19/VLOOKUP(C19,'SIEMB. SEMACU'!$B$2:$C$100,2,FALSE),"")</f>
        <v>0.5887602037</v>
      </c>
      <c r="N19" s="23">
        <v>0.75</v>
      </c>
      <c r="O19" s="71" t="str">
        <f>IFERROR(N19*VLOOKUP(C19,'SIEMB. SEMACU'!$B$2:$D$100,3,FALSE),"")</f>
        <v/>
      </c>
      <c r="P19" s="2">
        <v>2.0</v>
      </c>
      <c r="Q19" s="2">
        <f t="shared" si="3"/>
        <v>10.6</v>
      </c>
      <c r="R19" s="15">
        <f>IFERROR(LOOKUP(Q19,Masterline!$A$2:$A$34,Masterline!$D$2:$D$34)-(Q19-INT(Q19))*LOOKUP(Q19,Masterline!$A$2:$A$34,Masterline!$E$2:$E$34),"")</f>
        <v>4.7064</v>
      </c>
      <c r="S19" s="71">
        <f>IFERROR((Q19)*VLOOKUP(C19,'SIEMB. SEMACU'!$B$2:$C$100,2,FALSE)*(N19-0.0033333*7)*((J19+R19)/2/100)/1000,"")</f>
        <v>390.4328934</v>
      </c>
      <c r="T19" s="173">
        <f t="shared" si="4"/>
        <v>28.85822334</v>
      </c>
      <c r="U19" s="14">
        <f t="shared" si="5"/>
        <v>5063337.752</v>
      </c>
      <c r="V19" s="14">
        <f t="shared" si="6"/>
        <v>6450000</v>
      </c>
    </row>
    <row r="20">
      <c r="A20" s="114">
        <v>45026.0</v>
      </c>
      <c r="B20" s="2">
        <v>2.0</v>
      </c>
      <c r="C20" s="2" t="s">
        <v>745</v>
      </c>
      <c r="D20" s="2">
        <v>300.0</v>
      </c>
      <c r="E20" s="2">
        <v>1775.0</v>
      </c>
      <c r="F20" s="2" t="s">
        <v>31</v>
      </c>
      <c r="G20" s="17">
        <f t="array" ref="G20">IFERROR(E20*INDEX(PRECIOS!$B$2:$E$44,MATCH(F20,PRECIOS!$B$2:$B$44,0),4),"")</f>
        <v>2179.921875</v>
      </c>
      <c r="H20" s="2">
        <v>10.61</v>
      </c>
      <c r="I20" s="2">
        <f t="shared" si="1"/>
        <v>2.01</v>
      </c>
      <c r="J20" s="15">
        <f>IFERROR(LOOKUP(H20,Masterline!$A$2:$A$34,Masterline!$D$2:$D$34)-(H20-INT(H20))*LOOKUP(H20,Masterline!$A$2:$A$34,Masterline!$E$2:$E$34),"")</f>
        <v>4.70424</v>
      </c>
      <c r="K20" s="28">
        <f t="shared" si="2"/>
        <v>601058.0256</v>
      </c>
      <c r="L20" s="35">
        <f t="array" ref="L20">IFERROR(INDEX(GrowthFormulas!$B$2:$B$122,$A20-VLOOKUP(C20,'SIEMB. SEMACU'!$B$2:$E$100,4,FALSE),1),"")</f>
        <v>0.8899978</v>
      </c>
      <c r="M20" s="35">
        <f>IFERROR(K20/VLOOKUP(C20,'SIEMB. SEMACU'!$B$2:$C$100,2,FALSE),"")</f>
        <v>0.6010580256</v>
      </c>
      <c r="N20" s="23">
        <v>0.75</v>
      </c>
      <c r="O20" s="71" t="str">
        <f>IFERROR(N20*VLOOKUP(C20,'SIEMB. SEMACU'!$B$2:$D$100,3,FALSE),"")</f>
        <v/>
      </c>
      <c r="P20" s="2">
        <v>2.0</v>
      </c>
      <c r="Q20" s="2">
        <f t="shared" si="3"/>
        <v>12.61</v>
      </c>
      <c r="R20" s="15">
        <f>IFERROR(LOOKUP(Q20,Masterline!$A$2:$A$34,Masterline!$D$2:$D$34)-(Q20-INT(Q20))*LOOKUP(Q20,Masterline!$A$2:$A$34,Masterline!$E$2:$E$34),"")</f>
        <v>4.31616</v>
      </c>
      <c r="S20" s="71">
        <f>IFERROR((Q20)*VLOOKUP(C20,'SIEMB. SEMACU'!$B$2:$C$100,2,FALSE)*(N20-0.0033333*7)*((J20+R20)/2/100)/1000,"")</f>
        <v>413.2817859</v>
      </c>
      <c r="T20" s="173">
        <f t="shared" si="4"/>
        <v>28.32044648</v>
      </c>
      <c r="U20" s="14">
        <f t="shared" si="5"/>
        <v>6377225.652</v>
      </c>
      <c r="V20" s="14">
        <f t="shared" si="6"/>
        <v>7957500</v>
      </c>
    </row>
    <row r="21">
      <c r="A21" s="114">
        <v>45033.0</v>
      </c>
      <c r="B21" s="2">
        <v>2.0</v>
      </c>
      <c r="C21" s="2" t="s">
        <v>745</v>
      </c>
      <c r="D21" s="2">
        <v>325.0</v>
      </c>
      <c r="E21" s="2">
        <v>1800.0</v>
      </c>
      <c r="F21" s="2" t="s">
        <v>31</v>
      </c>
      <c r="G21" s="17">
        <f t="array" ref="G21">IFERROR(E21*INDEX(PRECIOS!$B$2:$E$44,MATCH(F21,PRECIOS!$B$2:$B$44,0),4),"")</f>
        <v>2210.625</v>
      </c>
      <c r="H21" s="2">
        <v>12.5</v>
      </c>
      <c r="I21" s="2">
        <f t="shared" si="1"/>
        <v>1.89</v>
      </c>
      <c r="J21" s="15">
        <f>IFERROR(LOOKUP(H21,Masterline!$A$2:$A$34,Masterline!$D$2:$D$34)-(H21-INT(H21))*LOOKUP(H21,Masterline!$A$2:$A$34,Masterline!$E$2:$E$34),"")</f>
        <v>4.332</v>
      </c>
      <c r="K21" s="28">
        <f t="shared" si="2"/>
        <v>600184.6722</v>
      </c>
      <c r="L21" s="35">
        <f t="array" ref="L21">IFERROR(INDEX(GrowthFormulas!$B$2:$B$122,$A21-VLOOKUP(C21,'SIEMB. SEMACU'!$B$2:$E$100,4,FALSE),1),"")</f>
        <v>0.866664</v>
      </c>
      <c r="M21" s="35">
        <f>IFERROR(K21/VLOOKUP(C21,'SIEMB. SEMACU'!$B$2:$C$100,2,FALSE),"")</f>
        <v>0.6001846722</v>
      </c>
      <c r="N21" s="23">
        <v>0.75</v>
      </c>
      <c r="O21" s="71" t="str">
        <f>IFERROR(N21*VLOOKUP(C21,'SIEMB. SEMACU'!$B$2:$D$100,3,FALSE),"")</f>
        <v/>
      </c>
      <c r="P21" s="2">
        <v>2.0</v>
      </c>
      <c r="Q21" s="2">
        <f t="shared" si="3"/>
        <v>14.5</v>
      </c>
      <c r="R21" s="15">
        <f>IFERROR(LOOKUP(Q21,Masterline!$A$2:$A$34,Masterline!$D$2:$D$34)-(Q21-INT(Q21))*LOOKUP(Q21,Masterline!$A$2:$A$34,Masterline!$E$2:$E$34),"")</f>
        <v>4.008</v>
      </c>
      <c r="S21" s="71">
        <f>IFERROR((Q21)*VLOOKUP(C21,'SIEMB. SEMACU'!$B$2:$C$100,2,FALSE)*(N21-0.0033333*7)*((J21+R21)/2/100)/1000,"")</f>
        <v>439.3791411</v>
      </c>
      <c r="T21" s="173">
        <f t="shared" si="4"/>
        <v>28.59478527</v>
      </c>
      <c r="U21" s="14">
        <f t="shared" si="5"/>
        <v>7502308.403</v>
      </c>
      <c r="V21" s="14">
        <f t="shared" si="6"/>
        <v>9375000</v>
      </c>
    </row>
    <row r="22">
      <c r="A22" s="114">
        <v>45040.0</v>
      </c>
      <c r="B22" s="2">
        <v>2.0</v>
      </c>
      <c r="C22" s="2" t="s">
        <v>745</v>
      </c>
      <c r="D22" s="2">
        <v>325.0</v>
      </c>
      <c r="E22" s="2">
        <v>1925.0</v>
      </c>
      <c r="F22" s="2" t="s">
        <v>20</v>
      </c>
      <c r="G22" s="17">
        <f t="array" ref="G22">IFERROR(E22*INDEX(PRECIOS!$B$2:$E$44,MATCH(F22,PRECIOS!$B$2:$B$44,0),4),"")</f>
        <v>2317.9926</v>
      </c>
      <c r="H22" s="2">
        <v>14.6</v>
      </c>
      <c r="I22" s="2">
        <f t="shared" si="1"/>
        <v>2.1</v>
      </c>
      <c r="J22" s="15">
        <f>IFERROR(LOOKUP(H22,Masterline!$A$2:$A$34,Masterline!$D$2:$D$34)-(H22-INT(H22))*LOOKUP(H22,Masterline!$A$2:$A$34,Masterline!$E$2:$E$34),"")</f>
        <v>3.9936</v>
      </c>
      <c r="K22" s="28">
        <f t="shared" si="2"/>
        <v>557398.6872</v>
      </c>
      <c r="L22" s="35">
        <f t="array" ref="L22">IFERROR(INDEX(GrowthFormulas!$B$2:$B$122,$A22-VLOOKUP(C22,'SIEMB. SEMACU'!$B$2:$E$100,4,FALSE),1),"")</f>
        <v>0.8433302</v>
      </c>
      <c r="M22" s="35">
        <f>IFERROR(K22/VLOOKUP(C22,'SIEMB. SEMACU'!$B$2:$C$100,2,FALSE),"")</f>
        <v>0.5573986872</v>
      </c>
      <c r="N22" s="23">
        <v>0.7</v>
      </c>
      <c r="O22" s="71" t="str">
        <f>IFERROR(N22*VLOOKUP(C22,'SIEMB. SEMACU'!$B$2:$D$100,3,FALSE),"")</f>
        <v/>
      </c>
      <c r="P22" s="2">
        <v>2.0</v>
      </c>
      <c r="Q22" s="2">
        <f t="shared" si="3"/>
        <v>16.6</v>
      </c>
      <c r="R22" s="15">
        <f>IFERROR(LOOKUP(Q22,Masterline!$A$2:$A$34,Masterline!$D$2:$D$34)-(Q22-INT(Q22))*LOOKUP(Q22,Masterline!$A$2:$A$34,Masterline!$E$2:$E$34),"")</f>
        <v>3.7128</v>
      </c>
      <c r="S22" s="71">
        <f>IFERROR((Q22)*VLOOKUP(C22,'SIEMB. SEMACU'!$B$2:$C$100,2,FALSE)*(N22-0.0033333*7)*((J22+R22)/2/100)/1000,"")</f>
        <v>432.8172612</v>
      </c>
      <c r="T22" s="173">
        <f t="shared" si="4"/>
        <v>26.95431531</v>
      </c>
      <c r="U22" s="14">
        <f t="shared" si="5"/>
        <v>8138020.833</v>
      </c>
      <c r="V22" s="14">
        <f t="shared" si="6"/>
        <v>10220000</v>
      </c>
    </row>
    <row r="23">
      <c r="A23" s="114">
        <v>45047.0</v>
      </c>
      <c r="B23" s="2">
        <v>2.0</v>
      </c>
      <c r="C23" s="2" t="s">
        <v>745</v>
      </c>
      <c r="D23" s="2">
        <v>325.0</v>
      </c>
      <c r="E23" s="2">
        <v>1900.0</v>
      </c>
      <c r="F23" s="2" t="s">
        <v>20</v>
      </c>
      <c r="G23" s="17">
        <f t="array" ref="G23">IFERROR(E23*INDEX(PRECIOS!$B$2:$E$44,MATCH(F23,PRECIOS!$B$2:$B$44,0),4),"")</f>
        <v>2287.8888</v>
      </c>
      <c r="H23" s="2">
        <v>16.7</v>
      </c>
      <c r="I23" s="2">
        <f t="shared" si="1"/>
        <v>2.1</v>
      </c>
      <c r="J23" s="15">
        <f>IFERROR(LOOKUP(H23,Masterline!$A$2:$A$34,Masterline!$D$2:$D$34)-(H23-INT(H23))*LOOKUP(H23,Masterline!$A$2:$A$34,Masterline!$E$2:$E$34),"")</f>
        <v>3.6996</v>
      </c>
      <c r="K23" s="28">
        <f t="shared" si="2"/>
        <v>526031.9452</v>
      </c>
      <c r="L23" s="35">
        <f t="array" ref="L23">IFERROR(INDEX(GrowthFormulas!$B$2:$B$122,$A23-VLOOKUP(C23,'SIEMB. SEMACU'!$B$2:$E$100,4,FALSE),1),"")</f>
        <v>0.8199964</v>
      </c>
      <c r="M23" s="35">
        <f>IFERROR(K23/VLOOKUP(C23,'SIEMB. SEMACU'!$B$2:$C$100,2,FALSE),"")</f>
        <v>0.5260319452</v>
      </c>
      <c r="N23" s="23">
        <v>0.65</v>
      </c>
      <c r="O23" s="71" t="str">
        <f>IFERROR(N23*VLOOKUP(C23,'SIEMB. SEMACU'!$B$2:$D$100,3,FALSE),"")</f>
        <v/>
      </c>
      <c r="P23" s="2">
        <v>2.0</v>
      </c>
      <c r="Q23" s="2">
        <f t="shared" si="3"/>
        <v>18.7</v>
      </c>
      <c r="R23" s="15">
        <f>IFERROR(LOOKUP(Q23,Masterline!$A$2:$A$34,Masterline!$D$2:$D$34)-(Q23-INT(Q23))*LOOKUP(Q23,Masterline!$A$2:$A$34,Masterline!$E$2:$E$34),"")</f>
        <v>3.4524</v>
      </c>
      <c r="S23" s="71">
        <f>IFERROR((Q23)*VLOOKUP(C23,'SIEMB. SEMACU'!$B$2:$C$100,2,FALSE)*(N23-0.0033333*7)*((J23+R23)/2/100)/1000,"")</f>
        <v>419.059676</v>
      </c>
      <c r="T23" s="173">
        <f t="shared" si="4"/>
        <v>23.51491901</v>
      </c>
      <c r="U23" s="14">
        <f t="shared" si="5"/>
        <v>8784733.485</v>
      </c>
      <c r="V23" s="14">
        <f t="shared" si="6"/>
        <v>10855000</v>
      </c>
    </row>
    <row r="24">
      <c r="A24" s="114">
        <v>45054.0</v>
      </c>
      <c r="B24" s="2">
        <v>2.0</v>
      </c>
      <c r="C24" s="2" t="s">
        <v>745</v>
      </c>
      <c r="D24" s="2">
        <v>325.0</v>
      </c>
      <c r="E24" s="2">
        <v>1900.0</v>
      </c>
      <c r="F24" s="2" t="s">
        <v>54</v>
      </c>
      <c r="G24" s="17">
        <f t="array" ref="G24">IFERROR(E24*INDEX(PRECIOS!$B$2:$E$44,MATCH(F24,PRECIOS!$B$2:$B$44,0),4),"")</f>
        <v>1862</v>
      </c>
      <c r="H24" s="2">
        <v>18.54</v>
      </c>
      <c r="I24" s="2">
        <f t="shared" si="1"/>
        <v>1.84</v>
      </c>
      <c r="J24" s="15">
        <f>IFERROR(LOOKUP(H24,Masterline!$A$2:$A$34,Masterline!$D$2:$D$34)-(H24-INT(H24))*LOOKUP(H24,Masterline!$A$2:$A$34,Masterline!$E$2:$E$34),"")</f>
        <v>3.46968</v>
      </c>
      <c r="K24" s="28">
        <f t="shared" si="2"/>
        <v>505224.2739</v>
      </c>
      <c r="L24" s="35">
        <f t="array" ref="L24">IFERROR(INDEX(GrowthFormulas!$B$2:$B$122,$A24-VLOOKUP(C24,'SIEMB. SEMACU'!$B$2:$E$100,4,FALSE),1),"")</f>
        <v>0.7966626</v>
      </c>
      <c r="M24" s="35">
        <f>IFERROR(K24/VLOOKUP(C24,'SIEMB. SEMACU'!$B$2:$C$100,2,FALSE),"")</f>
        <v>0.5052242739</v>
      </c>
      <c r="N24" s="23">
        <v>0.62</v>
      </c>
      <c r="O24" s="71" t="str">
        <f>IFERROR(N24*VLOOKUP(C24,'SIEMB. SEMACU'!$B$2:$D$100,3,FALSE),"")</f>
        <v/>
      </c>
      <c r="P24" s="2">
        <v>2.0</v>
      </c>
      <c r="Q24" s="2">
        <f t="shared" si="3"/>
        <v>20.54</v>
      </c>
      <c r="R24" s="15">
        <f>IFERROR(LOOKUP(Q24,Masterline!$A$2:$A$34,Masterline!$D$2:$D$34)-(Q24-INT(Q24))*LOOKUP(Q24,Masterline!$A$2:$A$34,Masterline!$E$2:$E$34),"")</f>
        <v>3.24816</v>
      </c>
      <c r="S24" s="71">
        <f>IFERROR((Q24)*VLOOKUP(C24,'SIEMB. SEMACU'!$B$2:$C$100,2,FALSE)*(N24-0.0033333*7)*((J24+R24)/2/100)/1000,"")</f>
        <v>411.6537212</v>
      </c>
      <c r="T24" s="173">
        <f t="shared" si="4"/>
        <v>21.66343031</v>
      </c>
      <c r="U24" s="14">
        <f t="shared" si="5"/>
        <v>9366858.039</v>
      </c>
      <c r="V24" s="14">
        <f t="shared" si="6"/>
        <v>11494800</v>
      </c>
    </row>
    <row r="25">
      <c r="A25" s="114">
        <v>45061.0</v>
      </c>
      <c r="B25" s="2">
        <v>2.0</v>
      </c>
      <c r="C25" s="2" t="s">
        <v>745</v>
      </c>
      <c r="D25" s="2">
        <v>325.0</v>
      </c>
      <c r="E25" s="2">
        <v>1925.0</v>
      </c>
      <c r="F25" s="2" t="s">
        <v>54</v>
      </c>
      <c r="G25" s="17">
        <f t="array" ref="G25">IFERROR(E25*INDEX(PRECIOS!$B$2:$E$44,MATCH(F25,PRECIOS!$B$2:$B$44,0),4),"")</f>
        <v>1886.5</v>
      </c>
      <c r="H25" s="2">
        <v>20.45</v>
      </c>
      <c r="I25" s="2">
        <f t="shared" si="1"/>
        <v>1.91</v>
      </c>
      <c r="J25" s="15">
        <f>IFERROR(LOOKUP(H25,Masterline!$A$2:$A$34,Masterline!$D$2:$D$34)-(H25-INT(H25))*LOOKUP(H25,Masterline!$A$2:$A$34,Masterline!$E$2:$E$34),"")</f>
        <v>3.2568</v>
      </c>
      <c r="K25" s="28">
        <f t="shared" si="2"/>
        <v>487976.5579</v>
      </c>
      <c r="L25" s="35">
        <f t="array" ref="L25">IFERROR(INDEX(GrowthFormulas!$B$2:$B$122,$A25-VLOOKUP(C25,'SIEMB. SEMACU'!$B$2:$E$100,4,FALSE),1),"")</f>
        <v>0.7733288</v>
      </c>
      <c r="M25" s="35">
        <f>IFERROR(K25/VLOOKUP(C25,'SIEMB. SEMACU'!$B$2:$C$100,2,FALSE),"")</f>
        <v>0.4879765579</v>
      </c>
      <c r="N25" s="23">
        <v>0.6</v>
      </c>
      <c r="O25" s="71" t="str">
        <f>IFERROR(N25*VLOOKUP(C25,'SIEMB. SEMACU'!$B$2:$D$100,3,FALSE),"")</f>
        <v/>
      </c>
      <c r="P25" s="2">
        <v>2.0</v>
      </c>
      <c r="Q25" s="2">
        <f t="shared" si="3"/>
        <v>22.45</v>
      </c>
      <c r="R25" s="15">
        <f>IFERROR(LOOKUP(Q25,Masterline!$A$2:$A$34,Masterline!$D$2:$D$34)-(Q25-INT(Q25))*LOOKUP(Q25,Masterline!$A$2:$A$34,Masterline!$E$2:$E$34),"")</f>
        <v>3.2142</v>
      </c>
      <c r="S25" s="71">
        <f>IFERROR((Q25)*VLOOKUP(C25,'SIEMB. SEMACU'!$B$2:$C$100,2,FALSE)*(N25-0.0033333*7)*((J25+R25)/2/100)/1000,"")</f>
        <v>418.873392</v>
      </c>
      <c r="T25" s="173">
        <f t="shared" si="4"/>
        <v>23.468348</v>
      </c>
      <c r="U25" s="14">
        <f t="shared" si="5"/>
        <v>9979120.609</v>
      </c>
      <c r="V25" s="14">
        <f t="shared" si="6"/>
        <v>12270000</v>
      </c>
    </row>
    <row r="26">
      <c r="A26" s="114">
        <v>45068.0</v>
      </c>
      <c r="B26" s="2">
        <v>2.0</v>
      </c>
      <c r="C26" s="2" t="s">
        <v>745</v>
      </c>
      <c r="D26" s="2">
        <v>325.0</v>
      </c>
      <c r="E26" s="2">
        <v>1875.0</v>
      </c>
      <c r="F26" s="2" t="s">
        <v>54</v>
      </c>
      <c r="G26" s="17">
        <f t="array" ref="G26">IFERROR(E26*INDEX(PRECIOS!$B$2:$E$44,MATCH(F26,PRECIOS!$B$2:$B$44,0),4),"")</f>
        <v>1837.5</v>
      </c>
      <c r="H26" s="2">
        <v>22.05</v>
      </c>
      <c r="I26" s="2">
        <f t="shared" si="1"/>
        <v>1.6</v>
      </c>
      <c r="J26" s="15">
        <f>IFERROR(LOOKUP(H26,Masterline!$A$2:$A$34,Masterline!$D$2:$D$34)-(H26-INT(H26))*LOOKUP(H26,Masterline!$A$2:$A$34,Masterline!$E$2:$E$34),"")</f>
        <v>3.2478</v>
      </c>
      <c r="K26" s="28">
        <f t="shared" si="2"/>
        <v>453821.9418</v>
      </c>
      <c r="L26" s="35">
        <f t="array" ref="L26">IFERROR(INDEX(GrowthFormulas!$B$2:$B$122,$A26-VLOOKUP(C26,'SIEMB. SEMACU'!$B$2:$E$100,4,FALSE),1),"")</f>
        <v>0.749995</v>
      </c>
      <c r="M26" s="35">
        <f>IFERROR(K26/VLOOKUP(C26,'SIEMB. SEMACU'!$B$2:$C$100,2,FALSE),"")</f>
        <v>0.4538219418</v>
      </c>
      <c r="N26" s="23">
        <v>0.55</v>
      </c>
      <c r="O26" s="71" t="str">
        <f>IFERROR(N26*VLOOKUP(C26,'SIEMB. SEMACU'!$B$2:$D$100,3,FALSE),"")</f>
        <v/>
      </c>
      <c r="P26" s="2">
        <v>2.0</v>
      </c>
      <c r="Q26" s="2">
        <f t="shared" si="3"/>
        <v>24.05</v>
      </c>
      <c r="R26" s="15">
        <f>IFERROR(LOOKUP(Q26,Masterline!$A$2:$A$34,Masterline!$D$2:$D$34)-(Q26-INT(Q26))*LOOKUP(Q26,Masterline!$A$2:$A$34,Masterline!$E$2:$E$34),"")</f>
        <v>3.1764</v>
      </c>
      <c r="S26" s="71">
        <f>IFERROR((Q26)*VLOOKUP(C26,'SIEMB. SEMACU'!$B$2:$C$100,2,FALSE)*(N26-0.0033333*7)*((J26+R26)/2/100)/1000,"")</f>
        <v>406.8554733</v>
      </c>
      <c r="T26" s="173">
        <f t="shared" si="4"/>
        <v>20.46386831</v>
      </c>
      <c r="U26" s="14">
        <f t="shared" si="5"/>
        <v>10006773.82</v>
      </c>
      <c r="V26" s="14">
        <f t="shared" si="6"/>
        <v>12127500</v>
      </c>
    </row>
    <row r="27">
      <c r="A27" s="114">
        <v>45075.0</v>
      </c>
      <c r="B27" s="2">
        <v>2.0</v>
      </c>
      <c r="C27" s="2" t="s">
        <v>745</v>
      </c>
      <c r="D27" s="2">
        <v>325.0</v>
      </c>
      <c r="E27" s="2">
        <v>1950.0</v>
      </c>
      <c r="F27" s="2" t="s">
        <v>54</v>
      </c>
      <c r="G27" s="17">
        <f t="array" ref="G27">IFERROR(E27*INDEX(PRECIOS!$B$2:$E$44,MATCH(F27,PRECIOS!$B$2:$B$44,0),4),"")</f>
        <v>1911</v>
      </c>
      <c r="H27" s="2">
        <v>24.2</v>
      </c>
      <c r="I27" s="2">
        <f t="shared" si="1"/>
        <v>2.15</v>
      </c>
      <c r="J27" s="15">
        <f>IFERROR(LOOKUP(H27,Masterline!$A$2:$A$34,Masterline!$D$2:$D$34)-(H27-INT(H27))*LOOKUP(H27,Masterline!$A$2:$A$34,Masterline!$E$2:$E$34),"")</f>
        <v>3.1656</v>
      </c>
      <c r="K27" s="28">
        <f t="shared" si="2"/>
        <v>424240.3357</v>
      </c>
      <c r="L27" s="35">
        <f t="array" ref="L27">IFERROR(INDEX(GrowthFormulas!$B$2:$B$122,$A27-VLOOKUP(C27,'SIEMB. SEMACU'!$B$2:$E$100,4,FALSE),1),"")</f>
        <v>0.7266612</v>
      </c>
      <c r="M27" s="35">
        <f>IFERROR(K27/VLOOKUP(C27,'SIEMB. SEMACU'!$B$2:$C$100,2,FALSE),"")</f>
        <v>0.4242403357</v>
      </c>
      <c r="N27" s="23">
        <v>0.52</v>
      </c>
      <c r="O27" s="71" t="str">
        <f>IFERROR(N27*VLOOKUP(C27,'SIEMB. SEMACU'!$B$2:$D$100,3,FALSE),"")</f>
        <v/>
      </c>
      <c r="P27" s="2">
        <v>2.0</v>
      </c>
      <c r="Q27" s="2">
        <f t="shared" si="3"/>
        <v>26.2</v>
      </c>
      <c r="R27" s="15">
        <f>IFERROR(LOOKUP(Q27,Masterline!$A$2:$A$34,Masterline!$D$2:$D$34)-(Q27-INT(Q27))*LOOKUP(Q27,Masterline!$A$2:$A$34,Masterline!$E$2:$E$34),"")</f>
        <v>3.0528</v>
      </c>
      <c r="S27" s="71">
        <f>IFERROR((Q27)*VLOOKUP(C27,'SIEMB. SEMACU'!$B$2:$C$100,2,FALSE)*(N27-0.0033333*7)*((J27+R27)/2/100)/1000,"")</f>
        <v>404.5900221</v>
      </c>
      <c r="T27" s="173">
        <f t="shared" si="4"/>
        <v>19.89750552</v>
      </c>
      <c r="U27" s="14">
        <f t="shared" si="5"/>
        <v>10266616.12</v>
      </c>
      <c r="V27" s="14">
        <f t="shared" si="6"/>
        <v>12584000</v>
      </c>
    </row>
    <row r="28">
      <c r="A28" s="114">
        <v>45082.0</v>
      </c>
      <c r="B28" s="2">
        <v>2.0</v>
      </c>
      <c r="C28" s="2" t="s">
        <v>745</v>
      </c>
      <c r="D28" s="2">
        <v>325.0</v>
      </c>
      <c r="E28" s="2">
        <v>1800.0</v>
      </c>
      <c r="F28" s="2" t="s">
        <v>54</v>
      </c>
      <c r="G28" s="17">
        <f t="array" ref="G28">IFERROR(E28*INDEX(PRECIOS!$B$2:$E$44,MATCH(F28,PRECIOS!$B$2:$B$44,0),4),"")</f>
        <v>1764</v>
      </c>
      <c r="H28" s="2">
        <v>25.9</v>
      </c>
      <c r="I28" s="2">
        <f t="shared" si="1"/>
        <v>1.7</v>
      </c>
      <c r="J28" s="15">
        <f>IFERROR(LOOKUP(H28,Masterline!$A$2:$A$34,Masterline!$D$2:$D$34)-(H28-INT(H28))*LOOKUP(H28,Masterline!$A$2:$A$34,Masterline!$E$2:$E$34),"")</f>
        <v>3.0948</v>
      </c>
      <c r="K28" s="28">
        <f t="shared" si="2"/>
        <v>405462.794</v>
      </c>
      <c r="L28" s="35">
        <f t="array" ref="L28">IFERROR(INDEX(GrowthFormulas!$B$2:$B$122,$A28-VLOOKUP(C28,'SIEMB. SEMACU'!$B$2:$E$100,4,FALSE),1),"")</f>
        <v>0.7033274</v>
      </c>
      <c r="M28" s="35">
        <f>IFERROR(K28/VLOOKUP(C28,'SIEMB. SEMACU'!$B$2:$C$100,2,FALSE),"")</f>
        <v>0.405462794</v>
      </c>
      <c r="N28" s="23">
        <v>0.5</v>
      </c>
      <c r="O28" s="71" t="str">
        <f>IFERROR(N28*VLOOKUP(C28,'SIEMB. SEMACU'!$B$2:$D$100,3,FALSE),"")</f>
        <v/>
      </c>
      <c r="P28" s="2">
        <v>2.0</v>
      </c>
      <c r="Q28" s="2">
        <f t="shared" si="3"/>
        <v>27.9</v>
      </c>
      <c r="R28" s="15">
        <f>IFERROR(LOOKUP(Q28,Masterline!$A$2:$A$34,Masterline!$D$2:$D$34)-(Q28-INT(Q28))*LOOKUP(Q28,Masterline!$A$2:$A$34,Masterline!$E$2:$E$34),"")</f>
        <v>2.8992</v>
      </c>
      <c r="S28" s="71">
        <f>IFERROR((Q28)*VLOOKUP(C28,'SIEMB. SEMACU'!$B$2:$C$100,2,FALSE)*(N28-0.0033333*7)*((J28+R28)/2/100)/1000,"")</f>
        <v>398.5712251</v>
      </c>
      <c r="T28" s="173">
        <f t="shared" si="4"/>
        <v>18.39280628</v>
      </c>
      <c r="U28" s="14">
        <f t="shared" si="5"/>
        <v>10501486.36</v>
      </c>
      <c r="V28" s="14">
        <f t="shared" si="6"/>
        <v>12950000</v>
      </c>
    </row>
    <row r="29">
      <c r="A29" s="114">
        <v>45089.0</v>
      </c>
      <c r="B29" s="2">
        <v>2.0</v>
      </c>
      <c r="C29" s="2"/>
      <c r="D29" s="2"/>
      <c r="E29" s="2"/>
      <c r="F29" s="2"/>
      <c r="G29" s="17" t="str">
        <f t="array" ref="G29">IFERROR(E29*INDEX(PRECIOS!$B$2:$E$44,MATCH(F29,PRECIOS!$B$2:$B$44,0),4),"")</f>
        <v/>
      </c>
      <c r="H29" s="2"/>
      <c r="I29" s="2">
        <f t="shared" si="1"/>
        <v>0</v>
      </c>
      <c r="J29" s="15" t="str">
        <f>IFERROR(LOOKUP(H29,Masterline!$A$2:$A$34,Masterline!$D$2:$D$34)-(H29-INT(H29))*LOOKUP(H29,Masterline!$A$2:$A$34,Masterline!$E$2:$E$34),"")</f>
        <v/>
      </c>
      <c r="K29" s="28" t="str">
        <f t="shared" si="2"/>
        <v/>
      </c>
      <c r="L29" s="35" t="str">
        <f t="array" ref="L29">IFERROR(INDEX(GrowthFormulas!$B$2:$B$122,$A29-VLOOKUP(C29,'SIEMB. SEMACU'!$B$2:$E$100,4,FALSE),1),"")</f>
        <v/>
      </c>
      <c r="M29" s="35" t="str">
        <f>IFERROR(K29/VLOOKUP(C29,'SIEMB. SEMACU'!$B$2:$C$100,2,FALSE),"")</f>
        <v/>
      </c>
      <c r="N29" s="23"/>
      <c r="O29" s="71" t="str">
        <f>IFERROR(N29*VLOOKUP(C29,'SIEMB. SEMACU'!$B$2:$D$100,3,FALSE),"")</f>
        <v/>
      </c>
      <c r="P29" s="2"/>
      <c r="Q29" s="2">
        <f t="shared" si="3"/>
        <v>0</v>
      </c>
      <c r="R29" s="15" t="str">
        <f>IFERROR(LOOKUP(Q29,Masterline!$A$2:$A$34,Masterline!$D$2:$D$34)-(Q29-INT(Q29))*LOOKUP(Q29,Masterline!$A$2:$A$34,Masterline!$E$2:$E$34),"")</f>
        <v/>
      </c>
      <c r="S29" s="71" t="str">
        <f>IFERROR((Q29)*VLOOKUP(C29,'SIEMB. SEMACU'!$B$2:$C$100,2,FALSE)*(N29-0.0033333*7)*((J29+R29)/2/100)/1000,"")</f>
        <v/>
      </c>
      <c r="T29" s="173">
        <f t="shared" si="4"/>
        <v>0</v>
      </c>
      <c r="U29" s="14">
        <f t="shared" si="5"/>
        <v>0</v>
      </c>
      <c r="V29" s="14" t="str">
        <f t="shared" si="6"/>
        <v>#DIV/0!</v>
      </c>
    </row>
    <row r="30">
      <c r="A30" s="114">
        <v>44998.0</v>
      </c>
      <c r="B30" s="2">
        <v>3.0</v>
      </c>
      <c r="C30" s="2" t="s">
        <v>747</v>
      </c>
      <c r="D30" s="2">
        <v>50.0</v>
      </c>
      <c r="E30" s="2">
        <v>200.0</v>
      </c>
      <c r="F30" s="2" t="s">
        <v>50</v>
      </c>
      <c r="G30" s="17">
        <f t="array" ref="G30">IFERROR(E30*INDEX(PRECIOS!$B$2:$E$44,MATCH(F30,PRECIOS!$B$2:$B$44,0),4),"")</f>
        <v>279.6</v>
      </c>
      <c r="H30" s="2">
        <v>1.7</v>
      </c>
      <c r="I30" s="2">
        <f t="shared" si="1"/>
        <v>0</v>
      </c>
      <c r="J30" s="15">
        <f>IFERROR(LOOKUP(H30,Masterline!$A$2:$A$34,Masterline!$D$2:$D$34)-(H30-INT(H30))*LOOKUP(H30,Masterline!$A$2:$A$34,Masterline!$E$2:$E$34),"")</f>
        <v>12.8016</v>
      </c>
      <c r="K30" s="28">
        <f t="shared" si="2"/>
        <v>229750.6929</v>
      </c>
      <c r="L30" s="35">
        <f t="array" ref="L30">IFERROR(INDEX(GrowthFormulas!$B$2:$B$122,$A30-VLOOKUP(C30,'SIEMB. SEMACU'!$B$2:$E$100,4,FALSE),1),"")</f>
        <v>0.9899998</v>
      </c>
      <c r="M30" s="35">
        <f>IFERROR(K30/VLOOKUP(C30,'SIEMB. SEMACU'!$B$2:$C$100,2,FALSE),"")</f>
        <v>0.33737253</v>
      </c>
      <c r="N30" s="23">
        <v>0.95</v>
      </c>
      <c r="O30" s="71" t="str">
        <f>IFERROR(N30*VLOOKUP(C30,'SIEMB. SEMACU'!$B$2:$D$100,3,FALSE),"")</f>
        <v/>
      </c>
      <c r="P30" s="2">
        <v>1.5</v>
      </c>
      <c r="Q30" s="2">
        <f t="shared" si="3"/>
        <v>3.2</v>
      </c>
      <c r="R30" s="15">
        <f>IFERROR(LOOKUP(Q30,Masterline!$A$2:$A$34,Masterline!$D$2:$D$34)-(Q30-INT(Q30))*LOOKUP(Q30,Masterline!$A$2:$A$34,Masterline!$E$2:$E$34),"")</f>
        <v>9.4056</v>
      </c>
      <c r="S30" s="71">
        <f>IFERROR((Q30)*VLOOKUP(C30,'SIEMB. SEMACU'!$B$2:$C$100,2,FALSE)*(N30-0.0033333*7)*((J30+R30)/2/100)/1000,"")</f>
        <v>224.2252666</v>
      </c>
      <c r="T30" s="173">
        <f t="shared" si="4"/>
        <v>43.55631664</v>
      </c>
      <c r="U30" s="14">
        <f t="shared" si="5"/>
        <v>390576.178</v>
      </c>
      <c r="V30" s="14">
        <f t="shared" si="6"/>
        <v>1099815</v>
      </c>
    </row>
    <row r="31">
      <c r="A31" s="114">
        <v>45005.0</v>
      </c>
      <c r="B31" s="2">
        <v>3.0</v>
      </c>
      <c r="C31" s="2" t="s">
        <v>747</v>
      </c>
      <c r="D31" s="2">
        <v>88.0</v>
      </c>
      <c r="E31" s="2">
        <v>448.0</v>
      </c>
      <c r="F31" s="2" t="s">
        <v>50</v>
      </c>
      <c r="G31" s="17">
        <f t="array" ref="G31">IFERROR(E31*INDEX(PRECIOS!$B$2:$E$44,MATCH(F31,PRECIOS!$B$2:$B$44,0),4),"")</f>
        <v>626.304</v>
      </c>
      <c r="H31" s="2">
        <v>3.3</v>
      </c>
      <c r="I31" s="2">
        <f t="shared" si="1"/>
        <v>1.6</v>
      </c>
      <c r="J31" s="15">
        <f>IFERROR(LOOKUP(H31,Masterline!$A$2:$A$34,Masterline!$D$2:$D$34)-(H31-INT(H31))*LOOKUP(H31,Masterline!$A$2:$A$34,Masterline!$E$2:$E$34),"")</f>
        <v>9.2964</v>
      </c>
      <c r="K31" s="28">
        <f t="shared" si="2"/>
        <v>286849.3897</v>
      </c>
      <c r="L31" s="35">
        <f t="array" ref="L31">IFERROR(INDEX(GrowthFormulas!$B$2:$B$122,$A31-VLOOKUP(C31,'SIEMB. SEMACU'!$B$2:$E$100,4,FALSE),1),"")</f>
        <v>0.966666</v>
      </c>
      <c r="M31" s="35">
        <f>IFERROR(K31/VLOOKUP(C31,'SIEMB. SEMACU'!$B$2:$C$100,2,FALSE),"")</f>
        <v>0.4212178997</v>
      </c>
      <c r="N31" s="23">
        <v>0.9</v>
      </c>
      <c r="O31" s="71" t="str">
        <f>IFERROR(N31*VLOOKUP(C31,'SIEMB. SEMACU'!$B$2:$D$100,3,FALSE),"")</f>
        <v/>
      </c>
      <c r="P31" s="2">
        <v>2.0</v>
      </c>
      <c r="Q31" s="2">
        <f t="shared" si="3"/>
        <v>5.3</v>
      </c>
      <c r="R31" s="15">
        <f>IFERROR(LOOKUP(Q31,Masterline!$A$2:$A$34,Masterline!$D$2:$D$34)-(Q31-INT(Q31))*LOOKUP(Q31,Masterline!$A$2:$A$34,Masterline!$E$2:$E$34),"")</f>
        <v>7.3032</v>
      </c>
      <c r="S31" s="71">
        <f>IFERROR((Q31)*VLOOKUP(C31,'SIEMB. SEMACU'!$B$2:$C$100,2,FALSE)*(N31-0.0033333*7)*((J31+R31)/2/100)/1000,"")</f>
        <v>262.6184406</v>
      </c>
      <c r="T31" s="173">
        <f t="shared" si="4"/>
        <v>43.65461015</v>
      </c>
      <c r="U31" s="14">
        <f t="shared" si="5"/>
        <v>946602.9861</v>
      </c>
      <c r="V31" s="14">
        <f t="shared" si="6"/>
        <v>2022570</v>
      </c>
    </row>
    <row r="32">
      <c r="A32" s="114">
        <v>45012.0</v>
      </c>
      <c r="B32" s="2">
        <v>3.0</v>
      </c>
      <c r="C32" s="2" t="s">
        <v>747</v>
      </c>
      <c r="D32" s="2">
        <v>125.0</v>
      </c>
      <c r="E32" s="2">
        <v>725.0</v>
      </c>
      <c r="F32" s="2" t="s">
        <v>31</v>
      </c>
      <c r="G32" s="17">
        <f t="array" ref="G32">IFERROR(E32*INDEX(PRECIOS!$B$2:$E$44,MATCH(F32,PRECIOS!$B$2:$B$44,0),4),"")</f>
        <v>890.390625</v>
      </c>
      <c r="H32" s="2">
        <v>5.35</v>
      </c>
      <c r="I32" s="2">
        <f t="shared" si="1"/>
        <v>2.05</v>
      </c>
      <c r="J32" s="15">
        <f>IFERROR(LOOKUP(H32,Masterline!$A$2:$A$34,Masterline!$D$2:$D$34)-(H32-INT(H32))*LOOKUP(H32,Masterline!$A$2:$A$34,Masterline!$E$2:$E$34),"")</f>
        <v>7.2744</v>
      </c>
      <c r="K32" s="28">
        <f t="shared" si="2"/>
        <v>321187.809</v>
      </c>
      <c r="L32" s="35">
        <f t="array" ref="L32">IFERROR(INDEX(GrowthFormulas!$B$2:$B$122,$A32-VLOOKUP(C32,'SIEMB. SEMACU'!$B$2:$E$100,4,FALSE),1),"")</f>
        <v>0.9433322</v>
      </c>
      <c r="M32" s="35">
        <f>IFERROR(K32/VLOOKUP(C32,'SIEMB. SEMACU'!$B$2:$C$100,2,FALSE),"")</f>
        <v>0.471641423</v>
      </c>
      <c r="N32" s="23">
        <v>0.85</v>
      </c>
      <c r="O32" s="71" t="str">
        <f>IFERROR(N32*VLOOKUP(C32,'SIEMB. SEMACU'!$B$2:$D$100,3,FALSE),"")</f>
        <v/>
      </c>
      <c r="P32" s="2">
        <v>2.0</v>
      </c>
      <c r="Q32" s="2">
        <f t="shared" si="3"/>
        <v>7.35</v>
      </c>
      <c r="R32" s="15">
        <f>IFERROR(LOOKUP(Q32,Masterline!$A$2:$A$34,Masterline!$D$2:$D$34)-(Q32-INT(Q32))*LOOKUP(Q32,Masterline!$A$2:$A$34,Masterline!$E$2:$E$34),"")</f>
        <v>6.1296</v>
      </c>
      <c r="S32" s="71">
        <f>IFERROR((Q32)*VLOOKUP(C32,'SIEMB. SEMACU'!$B$2:$C$100,2,FALSE)*(N32-0.0033333*7)*((J32+R32)/2/100)/1000,"")</f>
        <v>277.3124854</v>
      </c>
      <c r="T32" s="173">
        <f t="shared" si="4"/>
        <v>38.07812135</v>
      </c>
      <c r="U32" s="14">
        <f t="shared" si="5"/>
        <v>1718354.778</v>
      </c>
      <c r="V32" s="14">
        <f t="shared" si="6"/>
        <v>3096847.5</v>
      </c>
    </row>
    <row r="33">
      <c r="A33" s="114">
        <v>45019.0</v>
      </c>
      <c r="B33" s="2">
        <v>3.0</v>
      </c>
      <c r="C33" s="2" t="s">
        <v>747</v>
      </c>
      <c r="D33" s="2">
        <v>175.0</v>
      </c>
      <c r="E33" s="2">
        <v>975.0</v>
      </c>
      <c r="F33" s="2" t="s">
        <v>31</v>
      </c>
      <c r="G33" s="17">
        <f t="array" ref="G33">IFERROR(E33*INDEX(PRECIOS!$B$2:$E$44,MATCH(F33,PRECIOS!$B$2:$B$44,0),4),"")</f>
        <v>1197.421875</v>
      </c>
      <c r="H33" s="2">
        <v>7.45</v>
      </c>
      <c r="I33" s="2">
        <f t="shared" si="1"/>
        <v>2.1</v>
      </c>
      <c r="J33" s="15">
        <f>IFERROR(LOOKUP(H33,Masterline!$A$2:$A$34,Masterline!$D$2:$D$34)-(H33-INT(H33))*LOOKUP(H33,Masterline!$A$2:$A$34,Masterline!$E$2:$E$34),"")</f>
        <v>6.0672</v>
      </c>
      <c r="K33" s="28">
        <f t="shared" si="2"/>
        <v>387162.6596</v>
      </c>
      <c r="L33" s="35">
        <f t="array" ref="L33">IFERROR(INDEX(GrowthFormulas!$B$2:$B$122,$A33-VLOOKUP(C33,'SIEMB. SEMACU'!$B$2:$E$100,4,FALSE),1),"")</f>
        <v>0.9199984</v>
      </c>
      <c r="M33" s="35">
        <f>IFERROR(K33/VLOOKUP(C33,'SIEMB. SEMACU'!$B$2:$C$100,2,FALSE),"")</f>
        <v>0.5685207924</v>
      </c>
      <c r="N33" s="23">
        <v>0.85</v>
      </c>
      <c r="O33" s="71" t="str">
        <f>IFERROR(N33*VLOOKUP(C33,'SIEMB. SEMACU'!$B$2:$D$100,3,FALSE),"")</f>
        <v/>
      </c>
      <c r="P33" s="2">
        <v>2.0</v>
      </c>
      <c r="Q33" s="2">
        <f t="shared" si="3"/>
        <v>9.45</v>
      </c>
      <c r="R33" s="15">
        <f>IFERROR(LOOKUP(Q33,Masterline!$A$2:$A$34,Masterline!$D$2:$D$34)-(Q33-INT(Q33))*LOOKUP(Q33,Masterline!$A$2:$A$34,Masterline!$E$2:$E$34),"")</f>
        <v>5.1744</v>
      </c>
      <c r="S33" s="71">
        <f>IFERROR((Q33)*VLOOKUP(C33,'SIEMB. SEMACU'!$B$2:$C$100,2,FALSE)*(N33-0.0033333*7)*((J33+R33)/2/100)/1000,"")</f>
        <v>299.0250706</v>
      </c>
      <c r="T33" s="173">
        <f t="shared" si="4"/>
        <v>31.00626764</v>
      </c>
      <c r="U33" s="14">
        <f t="shared" si="5"/>
        <v>2884361.814</v>
      </c>
      <c r="V33" s="14">
        <f t="shared" si="6"/>
        <v>4312432.5</v>
      </c>
    </row>
    <row r="34">
      <c r="A34" s="114">
        <v>45026.0</v>
      </c>
      <c r="B34" s="2">
        <v>3.0</v>
      </c>
      <c r="C34" s="2" t="s">
        <v>747</v>
      </c>
      <c r="D34" s="2">
        <v>225.0</v>
      </c>
      <c r="E34" s="2">
        <v>1325.0</v>
      </c>
      <c r="F34" s="2" t="s">
        <v>31</v>
      </c>
      <c r="G34" s="17">
        <f t="array" ref="G34">IFERROR(E34*INDEX(PRECIOS!$B$2:$E$44,MATCH(F34,PRECIOS!$B$2:$B$44,0),4),"")</f>
        <v>1627.265625</v>
      </c>
      <c r="H34" s="2">
        <v>9.65</v>
      </c>
      <c r="I34" s="2">
        <f t="shared" si="1"/>
        <v>2.2</v>
      </c>
      <c r="J34" s="15">
        <f>IFERROR(LOOKUP(H34,Masterline!$A$2:$A$34,Masterline!$D$2:$D$34)-(H34-INT(H34))*LOOKUP(H34,Masterline!$A$2:$A$34,Masterline!$E$2:$E$34),"")</f>
        <v>5.1168</v>
      </c>
      <c r="K34" s="28">
        <f t="shared" si="2"/>
        <v>455676.6373</v>
      </c>
      <c r="L34" s="35">
        <f t="array" ref="L34">IFERROR(INDEX(GrowthFormulas!$B$2:$B$122,$A34-VLOOKUP(C34,'SIEMB. SEMACU'!$B$2:$E$100,4,FALSE),1),"")</f>
        <v>0.8966646</v>
      </c>
      <c r="M34" s="35">
        <f>IFERROR(K34/VLOOKUP(C34,'SIEMB. SEMACU'!$B$2:$C$100,2,FALSE),"")</f>
        <v>0.6691286891</v>
      </c>
      <c r="N34" s="23">
        <v>0.85</v>
      </c>
      <c r="O34" s="71" t="str">
        <f>IFERROR(N34*VLOOKUP(C34,'SIEMB. SEMACU'!$B$2:$D$100,3,FALSE),"")</f>
        <v/>
      </c>
      <c r="P34" s="2">
        <v>2.0</v>
      </c>
      <c r="Q34" s="2">
        <f t="shared" si="3"/>
        <v>11.65</v>
      </c>
      <c r="R34" s="15">
        <f>IFERROR(LOOKUP(Q34,Masterline!$A$2:$A$34,Masterline!$D$2:$D$34)-(Q34-INT(Q34))*LOOKUP(Q34,Masterline!$A$2:$A$34,Masterline!$E$2:$E$34),"")</f>
        <v>4.4832</v>
      </c>
      <c r="S34" s="71">
        <f>IFERROR((Q34)*VLOOKUP(C34,'SIEMB. SEMACU'!$B$2:$C$100,2,FALSE)*(N34-0.0033333*7)*((J34+R34)/2/100)/1000,"")</f>
        <v>314.8073209</v>
      </c>
      <c r="T34" s="173">
        <f t="shared" si="4"/>
        <v>22.45183021</v>
      </c>
      <c r="U34" s="14">
        <f t="shared" si="5"/>
        <v>4397279.55</v>
      </c>
      <c r="V34" s="14">
        <f t="shared" si="6"/>
        <v>5585902.5</v>
      </c>
    </row>
    <row r="35">
      <c r="A35" s="114">
        <v>45033.0</v>
      </c>
      <c r="B35" s="2">
        <v>3.0</v>
      </c>
      <c r="C35" s="2" t="s">
        <v>747</v>
      </c>
      <c r="D35" s="2">
        <v>250.0</v>
      </c>
      <c r="E35" s="2">
        <v>1400.0</v>
      </c>
      <c r="F35" s="2" t="s">
        <v>31</v>
      </c>
      <c r="G35" s="17">
        <f t="array" ref="G35">IFERROR(E35*INDEX(PRECIOS!$B$2:$E$44,MATCH(F35,PRECIOS!$B$2:$B$44,0),4),"")</f>
        <v>1719.375</v>
      </c>
      <c r="H35" s="2">
        <v>11.67</v>
      </c>
      <c r="I35" s="2">
        <f t="shared" si="1"/>
        <v>2.02</v>
      </c>
      <c r="J35" s="15">
        <f>IFERROR(LOOKUP(H35,Masterline!$A$2:$A$34,Masterline!$D$2:$D$34)-(H35-INT(H35))*LOOKUP(H35,Masterline!$A$2:$A$34,Masterline!$E$2:$E$34),"")</f>
        <v>4.47936</v>
      </c>
      <c r="K35" s="28">
        <f t="shared" si="2"/>
        <v>478248.0249</v>
      </c>
      <c r="L35" s="35">
        <f t="array" ref="L35">IFERROR(INDEX(GrowthFormulas!$B$2:$B$122,$A35-VLOOKUP(C35,'SIEMB. SEMACU'!$B$2:$E$100,4,FALSE),1),"")</f>
        <v>0.8733308</v>
      </c>
      <c r="M35" s="35">
        <f>IFERROR(K35/VLOOKUP(C35,'SIEMB. SEMACU'!$B$2:$C$100,2,FALSE),"")</f>
        <v>0.7022731643</v>
      </c>
      <c r="N35" s="23">
        <v>0.85</v>
      </c>
      <c r="O35" s="71" t="str">
        <f>IFERROR(N35*VLOOKUP(C35,'SIEMB. SEMACU'!$B$2:$D$100,3,FALSE),"")</f>
        <v/>
      </c>
      <c r="P35" s="2">
        <v>2.0</v>
      </c>
      <c r="Q35" s="2">
        <f t="shared" si="3"/>
        <v>13.67</v>
      </c>
      <c r="R35" s="15">
        <f>IFERROR(LOOKUP(Q35,Masterline!$A$2:$A$34,Masterline!$D$2:$D$34)-(Q35-INT(Q35))*LOOKUP(Q35,Masterline!$A$2:$A$34,Masterline!$E$2:$E$34),"")</f>
        <v>4.14348</v>
      </c>
      <c r="S35" s="71">
        <f>IFERROR((Q35)*VLOOKUP(C35,'SIEMB. SEMACU'!$B$2:$C$100,2,FALSE)*(N35-0.0033333*7)*((J35+R35)/2/100)/1000,"")</f>
        <v>331.792456</v>
      </c>
      <c r="T35" s="173">
        <f t="shared" si="4"/>
        <v>20.448114</v>
      </c>
      <c r="U35" s="14">
        <f t="shared" si="5"/>
        <v>5581154.451</v>
      </c>
      <c r="V35" s="14">
        <f t="shared" si="6"/>
        <v>6755179.5</v>
      </c>
    </row>
    <row r="36">
      <c r="A36" s="114">
        <v>45040.0</v>
      </c>
      <c r="B36" s="2">
        <v>3.0</v>
      </c>
      <c r="C36" s="2" t="s">
        <v>747</v>
      </c>
      <c r="D36" s="2">
        <v>250.0</v>
      </c>
      <c r="E36" s="2">
        <v>1475.0</v>
      </c>
      <c r="F36" s="2" t="s">
        <v>20</v>
      </c>
      <c r="G36" s="17">
        <f t="array" ref="G36">IFERROR(E36*INDEX(PRECIOS!$B$2:$E$44,MATCH(F36,PRECIOS!$B$2:$B$44,0),4),"")</f>
        <v>1776.1242</v>
      </c>
      <c r="H36" s="2">
        <v>13.8</v>
      </c>
      <c r="I36" s="2">
        <f t="shared" si="1"/>
        <v>2.13</v>
      </c>
      <c r="J36" s="15">
        <f>IFERROR(LOOKUP(H36,Masterline!$A$2:$A$34,Masterline!$D$2:$D$34)-(H36-INT(H36))*LOOKUP(H36,Masterline!$A$2:$A$34,Masterline!$E$2:$E$34),"")</f>
        <v>4.1232</v>
      </c>
      <c r="K36" s="28">
        <f t="shared" si="2"/>
        <v>439366.0756</v>
      </c>
      <c r="L36" s="35">
        <f t="array" ref="L36">IFERROR(INDEX(GrowthFormulas!$B$2:$B$122,$A36-VLOOKUP(C36,'SIEMB. SEMACU'!$B$2:$E$100,4,FALSE),1),"")</f>
        <v>0.849997</v>
      </c>
      <c r="M36" s="35">
        <f>IFERROR(K36/VLOOKUP(C36,'SIEMB. SEMACU'!$B$2:$C$100,2,FALSE),"")</f>
        <v>0.6451777909</v>
      </c>
      <c r="N36" s="23">
        <v>0.83</v>
      </c>
      <c r="O36" s="71" t="str">
        <f>IFERROR(N36*VLOOKUP(C36,'SIEMB. SEMACU'!$B$2:$D$100,3,FALSE),"")</f>
        <v/>
      </c>
      <c r="P36" s="2">
        <v>2.0</v>
      </c>
      <c r="Q36" s="2">
        <f t="shared" si="3"/>
        <v>15.8</v>
      </c>
      <c r="R36" s="15">
        <f>IFERROR(LOOKUP(Q36,Masterline!$A$2:$A$34,Masterline!$D$2:$D$34)-(Q36-INT(Q36))*LOOKUP(Q36,Masterline!$A$2:$A$34,Masterline!$E$2:$E$34),"")</f>
        <v>3.828</v>
      </c>
      <c r="S36" s="71">
        <f>IFERROR((Q36)*VLOOKUP(C36,'SIEMB. SEMACU'!$B$2:$C$100,2,FALSE)*(N36-0.0033333*7)*((J36+R36)/2/100)/1000,"")</f>
        <v>345.0651642</v>
      </c>
      <c r="T36" s="173">
        <f t="shared" si="4"/>
        <v>23.76629106</v>
      </c>
      <c r="U36" s="14">
        <f t="shared" si="5"/>
        <v>6063251.843</v>
      </c>
      <c r="V36" s="14">
        <f t="shared" si="6"/>
        <v>7800174</v>
      </c>
    </row>
    <row r="37">
      <c r="A37" s="114">
        <v>45047.0</v>
      </c>
      <c r="B37" s="2">
        <v>3.0</v>
      </c>
      <c r="C37" s="2" t="s">
        <v>747</v>
      </c>
      <c r="D37" s="2">
        <v>275.0</v>
      </c>
      <c r="E37" s="2">
        <v>1575.0</v>
      </c>
      <c r="F37" s="2" t="s">
        <v>20</v>
      </c>
      <c r="G37" s="17">
        <f t="array" ref="G37">IFERROR(E37*INDEX(PRECIOS!$B$2:$E$44,MATCH(F37,PRECIOS!$B$2:$B$44,0),4),"")</f>
        <v>1896.5394</v>
      </c>
      <c r="H37" s="2">
        <v>16.05</v>
      </c>
      <c r="I37" s="2">
        <f t="shared" si="1"/>
        <v>2.25</v>
      </c>
      <c r="J37" s="15">
        <f>IFERROR(LOOKUP(H37,Masterline!$A$2:$A$34,Masterline!$D$2:$D$34)-(H37-INT(H37))*LOOKUP(H37,Masterline!$A$2:$A$34,Masterline!$E$2:$E$34),"")</f>
        <v>3.7854</v>
      </c>
      <c r="K37" s="28">
        <f t="shared" si="2"/>
        <v>452632.6514</v>
      </c>
      <c r="L37" s="35">
        <f t="array" ref="L37">IFERROR(INDEX(GrowthFormulas!$B$2:$B$122,$A37-VLOOKUP(C37,'SIEMB. SEMACU'!$B$2:$E$100,4,FALSE),1),"")</f>
        <v>0.8266632</v>
      </c>
      <c r="M37" s="35">
        <f>IFERROR(K37/VLOOKUP(C37,'SIEMB. SEMACU'!$B$2:$C$100,2,FALSE),"")</f>
        <v>0.6646588126</v>
      </c>
      <c r="N37" s="23">
        <v>0.8</v>
      </c>
      <c r="O37" s="71" t="str">
        <f>IFERROR(N37*VLOOKUP(C37,'SIEMB. SEMACU'!$B$2:$D$100,3,FALSE),"")</f>
        <v/>
      </c>
      <c r="P37" s="2">
        <v>2.0</v>
      </c>
      <c r="Q37" s="2">
        <f t="shared" si="3"/>
        <v>18.05</v>
      </c>
      <c r="R37" s="15">
        <f>IFERROR(LOOKUP(Q37,Masterline!$A$2:$A$34,Masterline!$D$2:$D$34)-(Q37-INT(Q37))*LOOKUP(Q37,Masterline!$A$2:$A$34,Masterline!$E$2:$E$34),"")</f>
        <v>3.5226</v>
      </c>
      <c r="S37" s="71">
        <f>IFERROR((Q37)*VLOOKUP(C37,'SIEMB. SEMACU'!$B$2:$C$100,2,FALSE)*(N37-0.0033333*7)*((J37+R37)/2/100)/1000,"")</f>
        <v>348.8411086</v>
      </c>
      <c r="T37" s="173">
        <f t="shared" si="4"/>
        <v>18.46027714</v>
      </c>
      <c r="U37" s="14">
        <f t="shared" si="5"/>
        <v>7264754.055</v>
      </c>
      <c r="V37" s="14">
        <f t="shared" si="6"/>
        <v>8744040</v>
      </c>
    </row>
    <row r="38">
      <c r="A38" s="114">
        <v>45054.0</v>
      </c>
      <c r="B38" s="2">
        <v>3.0</v>
      </c>
      <c r="C38" s="2" t="s">
        <v>747</v>
      </c>
      <c r="D38" s="2">
        <v>250.0</v>
      </c>
      <c r="E38" s="2">
        <v>1550.0</v>
      </c>
      <c r="F38" s="2" t="s">
        <v>54</v>
      </c>
      <c r="G38" s="17">
        <f t="array" ref="G38">IFERROR(E38*INDEX(PRECIOS!$B$2:$E$44,MATCH(F38,PRECIOS!$B$2:$B$44,0),4),"")</f>
        <v>1519</v>
      </c>
      <c r="H38" s="2">
        <v>18.1</v>
      </c>
      <c r="I38" s="2">
        <f t="shared" si="1"/>
        <v>2.05</v>
      </c>
      <c r="J38" s="15">
        <f>IFERROR(LOOKUP(H38,Masterline!$A$2:$A$34,Masterline!$D$2:$D$34)-(H38-INT(H38))*LOOKUP(H38,Masterline!$A$2:$A$34,Masterline!$E$2:$E$34),"")</f>
        <v>3.5172</v>
      </c>
      <c r="K38" s="28">
        <f t="shared" si="2"/>
        <v>392703.1359</v>
      </c>
      <c r="L38" s="35">
        <f t="array" ref="L38">IFERROR(INDEX(GrowthFormulas!$B$2:$B$122,$A38-VLOOKUP(C38,'SIEMB. SEMACU'!$B$2:$E$100,4,FALSE),1),"")</f>
        <v>0.8033294</v>
      </c>
      <c r="M38" s="35">
        <f>IFERROR(K38/VLOOKUP(C38,'SIEMB. SEMACU'!$B$2:$C$100,2,FALSE),"")</f>
        <v>0.5766565872</v>
      </c>
      <c r="N38" s="23">
        <v>0.75</v>
      </c>
      <c r="O38" s="71" t="str">
        <f>IFERROR(N38*VLOOKUP(C38,'SIEMB. SEMACU'!$B$2:$D$100,3,FALSE),"")</f>
        <v/>
      </c>
      <c r="P38" s="2">
        <v>2.0</v>
      </c>
      <c r="Q38" s="2">
        <f t="shared" si="3"/>
        <v>20.1</v>
      </c>
      <c r="R38" s="15">
        <f>IFERROR(LOOKUP(Q38,Masterline!$A$2:$A$34,Masterline!$D$2:$D$34)-(Q38-INT(Q38))*LOOKUP(Q38,Masterline!$A$2:$A$34,Masterline!$E$2:$E$34),"")</f>
        <v>3.2904</v>
      </c>
      <c r="S38" s="71">
        <f>IFERROR((Q38)*VLOOKUP(C38,'SIEMB. SEMACU'!$B$2:$C$100,2,FALSE)*(N38-0.0033333*7)*((J38+R38)/2/100)/1000,"")</f>
        <v>338.5654068</v>
      </c>
      <c r="T38" s="173">
        <f t="shared" si="4"/>
        <v>22.1413517</v>
      </c>
      <c r="U38" s="14">
        <f t="shared" si="5"/>
        <v>7107926.76</v>
      </c>
      <c r="V38" s="14">
        <f t="shared" si="6"/>
        <v>9244575</v>
      </c>
    </row>
    <row r="39">
      <c r="A39" s="114">
        <v>45061.0</v>
      </c>
      <c r="B39" s="2">
        <v>3.0</v>
      </c>
      <c r="C39" s="2" t="s">
        <v>747</v>
      </c>
      <c r="D39" s="2">
        <v>250.0</v>
      </c>
      <c r="E39" s="2">
        <v>1475.0</v>
      </c>
      <c r="F39" s="2" t="s">
        <v>54</v>
      </c>
      <c r="G39" s="17">
        <f t="array" ref="G39">IFERROR(E39*INDEX(PRECIOS!$B$2:$E$44,MATCH(F39,PRECIOS!$B$2:$B$44,0),4),"")</f>
        <v>1445.5</v>
      </c>
      <c r="H39" s="2">
        <v>20.4</v>
      </c>
      <c r="I39" s="2">
        <f t="shared" si="1"/>
        <v>2.3</v>
      </c>
      <c r="J39" s="15">
        <f>IFERROR(LOOKUP(H39,Masterline!$A$2:$A$34,Masterline!$D$2:$D$34)-(H39-INT(H39))*LOOKUP(H39,Masterline!$A$2:$A$34,Masterline!$E$2:$E$34),"")</f>
        <v>3.2616</v>
      </c>
      <c r="K39" s="28">
        <f t="shared" si="2"/>
        <v>375732.8293</v>
      </c>
      <c r="L39" s="35">
        <f t="array" ref="L39">IFERROR(INDEX(GrowthFormulas!$B$2:$B$122,$A39-VLOOKUP(C39,'SIEMB. SEMACU'!$B$2:$E$100,4,FALSE),1),"")</f>
        <v>0.7799956</v>
      </c>
      <c r="M39" s="35">
        <f>IFERROR(K39/VLOOKUP(C39,'SIEMB. SEMACU'!$B$2:$C$100,2,FALSE),"")</f>
        <v>0.5517369006</v>
      </c>
      <c r="N39" s="23">
        <v>0.72</v>
      </c>
      <c r="O39" s="71" t="str">
        <f>IFERROR(N39*VLOOKUP(C39,'SIEMB. SEMACU'!$B$2:$D$100,3,FALSE),"")</f>
        <v/>
      </c>
      <c r="P39" s="2">
        <v>2.0</v>
      </c>
      <c r="Q39" s="2">
        <f t="shared" si="3"/>
        <v>22.4</v>
      </c>
      <c r="R39" s="15">
        <f>IFERROR(LOOKUP(Q39,Masterline!$A$2:$A$34,Masterline!$D$2:$D$34)-(Q39-INT(Q39))*LOOKUP(Q39,Masterline!$A$2:$A$34,Masterline!$E$2:$E$34),"")</f>
        <v>3.2184</v>
      </c>
      <c r="S39" s="71">
        <f>IFERROR((Q39)*VLOOKUP(C39,'SIEMB. SEMACU'!$B$2:$C$100,2,FALSE)*(N39-0.0033333*7)*((J39+R39)/2/100)/1000,"")</f>
        <v>344.3224321</v>
      </c>
      <c r="T39" s="173">
        <f t="shared" si="4"/>
        <v>23.58060803</v>
      </c>
      <c r="U39" s="14">
        <f t="shared" si="5"/>
        <v>7664949.718</v>
      </c>
      <c r="V39" s="14">
        <f t="shared" si="6"/>
        <v>10002528</v>
      </c>
    </row>
    <row r="40">
      <c r="A40" s="114">
        <v>45068.0</v>
      </c>
      <c r="B40" s="2">
        <v>3.0</v>
      </c>
      <c r="C40" s="2" t="s">
        <v>747</v>
      </c>
      <c r="D40" s="2">
        <v>225.0</v>
      </c>
      <c r="E40" s="2">
        <v>1350.0</v>
      </c>
      <c r="F40" s="2" t="s">
        <v>54</v>
      </c>
      <c r="G40" s="17">
        <f t="array" ref="G40">IFERROR(E40*INDEX(PRECIOS!$B$2:$E$44,MATCH(F40,PRECIOS!$B$2:$B$44,0),4),"")</f>
        <v>1323</v>
      </c>
      <c r="H40" s="2">
        <v>22.6</v>
      </c>
      <c r="I40" s="2">
        <f t="shared" si="1"/>
        <v>2.2</v>
      </c>
      <c r="J40" s="15">
        <f>IFERROR(LOOKUP(H40,Masterline!$A$2:$A$34,Masterline!$D$2:$D$34)-(H40-INT(H40))*LOOKUP(H40,Masterline!$A$2:$A$34,Masterline!$E$2:$E$34),"")</f>
        <v>3.2016</v>
      </c>
      <c r="K40" s="28">
        <f t="shared" si="2"/>
        <v>310961.7757</v>
      </c>
      <c r="L40" s="35">
        <f t="array" ref="L40">IFERROR(INDEX(GrowthFormulas!$B$2:$B$122,$A40-VLOOKUP(C40,'SIEMB. SEMACU'!$B$2:$E$100,4,FALSE),1),"")</f>
        <v>0.7566618</v>
      </c>
      <c r="M40" s="35">
        <f>IFERROR(K40/VLOOKUP(C40,'SIEMB. SEMACU'!$B$2:$C$100,2,FALSE),"")</f>
        <v>0.4566252214</v>
      </c>
      <c r="N40" s="23">
        <v>0.68</v>
      </c>
      <c r="O40" s="71" t="str">
        <f>IFERROR(N40*VLOOKUP(C40,'SIEMB. SEMACU'!$B$2:$D$100,3,FALSE),"")</f>
        <v/>
      </c>
      <c r="P40" s="2">
        <v>2.0</v>
      </c>
      <c r="Q40" s="2">
        <f t="shared" si="3"/>
        <v>24.6</v>
      </c>
      <c r="R40" s="15">
        <f>IFERROR(LOOKUP(Q40,Masterline!$A$2:$A$34,Masterline!$D$2:$D$34)-(Q40-INT(Q40))*LOOKUP(Q40,Masterline!$A$2:$A$34,Masterline!$E$2:$E$34),"")</f>
        <v>3.1368</v>
      </c>
      <c r="S40" s="71">
        <f>IFERROR((Q40)*VLOOKUP(C40,'SIEMB. SEMACU'!$B$2:$C$100,2,FALSE)*(N40-0.0033333*7)*((J40+R40)/2/100)/1000,"")</f>
        <v>348.6398227</v>
      </c>
      <c r="T40" s="173">
        <f t="shared" si="4"/>
        <v>30.90995567</v>
      </c>
      <c r="U40" s="14">
        <f t="shared" si="5"/>
        <v>7027736.132</v>
      </c>
      <c r="V40" s="14">
        <f t="shared" si="6"/>
        <v>10465608</v>
      </c>
    </row>
    <row r="41">
      <c r="A41" s="114">
        <v>45075.0</v>
      </c>
      <c r="B41" s="2">
        <v>3.0</v>
      </c>
      <c r="C41" s="2" t="s">
        <v>747</v>
      </c>
      <c r="D41" s="2">
        <v>250.0</v>
      </c>
      <c r="E41" s="2">
        <v>1525.0</v>
      </c>
      <c r="F41" s="2" t="s">
        <v>54</v>
      </c>
      <c r="G41" s="17">
        <f t="array" ref="G41">IFERROR(E41*INDEX(PRECIOS!$B$2:$E$44,MATCH(F41,PRECIOS!$B$2:$B$44,0),4),"")</f>
        <v>1494.5</v>
      </c>
      <c r="H41" s="2">
        <v>24.65</v>
      </c>
      <c r="I41" s="2">
        <f t="shared" si="1"/>
        <v>2.05</v>
      </c>
      <c r="J41" s="15">
        <f>IFERROR(LOOKUP(H41,Masterline!$A$2:$A$34,Masterline!$D$2:$D$34)-(H41-INT(H41))*LOOKUP(H41,Masterline!$A$2:$A$34,Masterline!$E$2:$E$34),"")</f>
        <v>3.1332</v>
      </c>
      <c r="K41" s="28">
        <f t="shared" si="2"/>
        <v>323694.2369</v>
      </c>
      <c r="L41" s="35">
        <f t="array" ref="L41">IFERROR(INDEX(GrowthFormulas!$B$2:$B$122,$A41-VLOOKUP(C41,'SIEMB. SEMACU'!$B$2:$E$100,4,FALSE),1),"")</f>
        <v>0.733328</v>
      </c>
      <c r="M41" s="35">
        <f>IFERROR(K41/VLOOKUP(C41,'SIEMB. SEMACU'!$B$2:$C$100,2,FALSE),"")</f>
        <v>0.4753219337</v>
      </c>
      <c r="N41" s="23">
        <v>0.6</v>
      </c>
      <c r="O41" s="71" t="str">
        <f>IFERROR(N41*VLOOKUP(C41,'SIEMB. SEMACU'!$B$2:$D$100,3,FALSE),"")</f>
        <v/>
      </c>
      <c r="P41" s="2">
        <v>2.0</v>
      </c>
      <c r="Q41" s="2">
        <f t="shared" si="3"/>
        <v>26.65</v>
      </c>
      <c r="R41" s="15">
        <f>IFERROR(LOOKUP(Q41,Masterline!$A$2:$A$34,Masterline!$D$2:$D$34)-(Q41-INT(Q41))*LOOKUP(Q41,Masterline!$A$2:$A$34,Masterline!$E$2:$E$34),"")</f>
        <v>3.0096</v>
      </c>
      <c r="S41" s="71">
        <f>IFERROR((Q41)*VLOOKUP(C41,'SIEMB. SEMACU'!$B$2:$C$100,2,FALSE)*(N41-0.0033333*7)*((J41+R41)/2/100)/1000,"")</f>
        <v>321.4443002</v>
      </c>
      <c r="T41" s="173">
        <f t="shared" si="4"/>
        <v>17.86107505</v>
      </c>
      <c r="U41" s="14">
        <f t="shared" si="5"/>
        <v>7979062.939</v>
      </c>
      <c r="V41" s="14">
        <f t="shared" si="6"/>
        <v>10071990</v>
      </c>
    </row>
    <row r="42">
      <c r="A42" s="114">
        <v>45082.0</v>
      </c>
      <c r="B42" s="2">
        <v>3.0</v>
      </c>
      <c r="C42" s="2" t="s">
        <v>747</v>
      </c>
      <c r="D42" s="2">
        <v>250.0</v>
      </c>
      <c r="E42" s="2">
        <v>650.0</v>
      </c>
      <c r="F42" s="2" t="s">
        <v>54</v>
      </c>
      <c r="G42" s="17">
        <f t="array" ref="G42">IFERROR(E42*INDEX(PRECIOS!$B$2:$E$44,MATCH(F42,PRECIOS!$B$2:$B$44,0),4),"")</f>
        <v>637</v>
      </c>
      <c r="H42" s="2">
        <v>24.65</v>
      </c>
      <c r="I42" s="2">
        <f t="shared" si="1"/>
        <v>0</v>
      </c>
      <c r="J42" s="15">
        <f>IFERROR(LOOKUP(H42,Masterline!$A$2:$A$34,Masterline!$D$2:$D$34)-(H42-INT(H42))*LOOKUP(H42,Masterline!$A$2:$A$34,Masterline!$E$2:$E$34),"")</f>
        <v>3.1332</v>
      </c>
      <c r="K42" s="28">
        <f t="shared" si="2"/>
        <v>323694.2369</v>
      </c>
      <c r="L42" s="35">
        <f t="array" ref="L42">IFERROR(INDEX(GrowthFormulas!$B$2:$B$122,$A42-VLOOKUP(C42,'SIEMB. SEMACU'!$B$2:$E$100,4,FALSE),1),"")</f>
        <v>0.7099942</v>
      </c>
      <c r="M42" s="35">
        <f>IFERROR(K42/VLOOKUP(C42,'SIEMB. SEMACU'!$B$2:$C$100,2,FALSE),"")</f>
        <v>0.4753219337</v>
      </c>
      <c r="N42" s="23">
        <v>0.6</v>
      </c>
      <c r="O42" s="71" t="str">
        <f>IFERROR(N42*VLOOKUP(C42,'SIEMB. SEMACU'!$B$2:$D$100,3,FALSE),"")</f>
        <v/>
      </c>
      <c r="P42" s="2"/>
      <c r="Q42" s="2">
        <f t="shared" si="3"/>
        <v>24.65</v>
      </c>
      <c r="R42" s="15">
        <f>IFERROR(LOOKUP(Q42,Masterline!$A$2:$A$34,Masterline!$D$2:$D$34)-(Q42-INT(Q42))*LOOKUP(Q42,Masterline!$A$2:$A$34,Masterline!$E$2:$E$34),"")</f>
        <v>3.1332</v>
      </c>
      <c r="S42" s="71">
        <f>IFERROR((Q42)*VLOOKUP(C42,'SIEMB. SEMACU'!$B$2:$C$100,2,FALSE)*(N42-0.0033333*7)*((J42+R42)/2/100)/1000,"")</f>
        <v>303.3033293</v>
      </c>
      <c r="T42" s="173">
        <f t="shared" si="4"/>
        <v>13.32583233</v>
      </c>
      <c r="U42" s="14">
        <f t="shared" si="5"/>
        <v>7979062.939</v>
      </c>
      <c r="V42" s="14">
        <f t="shared" si="6"/>
        <v>10071990</v>
      </c>
    </row>
    <row r="43">
      <c r="A43" s="114">
        <v>45089.0</v>
      </c>
      <c r="B43" s="2">
        <v>3.0</v>
      </c>
      <c r="C43" s="2"/>
      <c r="D43" s="2"/>
      <c r="E43" s="2"/>
      <c r="F43" s="2"/>
      <c r="G43" s="17" t="str">
        <f t="array" ref="G43">IFERROR(E43*INDEX(PRECIOS!$B$2:$E$44,MATCH(F43,PRECIOS!$B$2:$B$44,0),4),"")</f>
        <v/>
      </c>
      <c r="H43" s="2"/>
      <c r="I43" s="2">
        <f t="shared" si="1"/>
        <v>0</v>
      </c>
      <c r="J43" s="15" t="str">
        <f>IFERROR(LOOKUP(H43,Masterline!$A$2:$A$34,Masterline!$D$2:$D$34)-(H43-INT(H43))*LOOKUP(H43,Masterline!$A$2:$A$34,Masterline!$E$2:$E$34),"")</f>
        <v/>
      </c>
      <c r="K43" s="28" t="str">
        <f t="shared" si="2"/>
        <v/>
      </c>
      <c r="L43" s="35" t="str">
        <f t="array" ref="L43">IFERROR(INDEX(GrowthFormulas!$B$2:$B$122,$A43-VLOOKUP(C43,'SIEMB. SEMACU'!$B$2:$E$100,4,FALSE),1),"")</f>
        <v/>
      </c>
      <c r="M43" s="35" t="str">
        <f>IFERROR(K43/VLOOKUP(C43,'SIEMB. SEMACU'!$B$2:$C$100,2,FALSE),"")</f>
        <v/>
      </c>
      <c r="N43" s="23"/>
      <c r="O43" s="71" t="str">
        <f>IFERROR(N43*VLOOKUP(C43,'SIEMB. SEMACU'!$B$2:$D$100,3,FALSE),"")</f>
        <v/>
      </c>
      <c r="P43" s="2"/>
      <c r="Q43" s="2">
        <f t="shared" si="3"/>
        <v>0</v>
      </c>
      <c r="R43" s="15" t="str">
        <f>IFERROR(LOOKUP(Q43,Masterline!$A$2:$A$34,Masterline!$D$2:$D$34)-(Q43-INT(Q43))*LOOKUP(Q43,Masterline!$A$2:$A$34,Masterline!$E$2:$E$34),"")</f>
        <v/>
      </c>
      <c r="S43" s="71" t="str">
        <f>IFERROR((Q43)*VLOOKUP(C43,'SIEMB. SEMACU'!$B$2:$C$100,2,FALSE)*(N43-0.0033333*7)*((J43+R43)/2/100)/1000,"")</f>
        <v/>
      </c>
      <c r="T43" s="173">
        <f t="shared" si="4"/>
        <v>0</v>
      </c>
      <c r="U43" s="14">
        <f t="shared" si="5"/>
        <v>0</v>
      </c>
      <c r="V43" s="14" t="str">
        <f t="shared" si="6"/>
        <v>#DIV/0!</v>
      </c>
    </row>
    <row r="44">
      <c r="A44" s="114">
        <v>44998.0</v>
      </c>
      <c r="B44" s="2">
        <v>4.0</v>
      </c>
      <c r="C44" s="2" t="s">
        <v>748</v>
      </c>
      <c r="D44" s="2">
        <v>50.0</v>
      </c>
      <c r="E44" s="2">
        <v>200.0</v>
      </c>
      <c r="F44" s="2" t="s">
        <v>50</v>
      </c>
      <c r="G44" s="17">
        <f t="array" ref="G44">IFERROR(E44*INDEX(PRECIOS!$B$2:$E$44,MATCH(F44,PRECIOS!$B$2:$B$44,0),4),"")</f>
        <v>279.6</v>
      </c>
      <c r="H44" s="2">
        <v>1.56</v>
      </c>
      <c r="I44" s="2">
        <f t="shared" si="1"/>
        <v>0</v>
      </c>
      <c r="J44" s="15">
        <f>IFERROR(LOOKUP(H44,Masterline!$A$2:$A$34,Masterline!$D$2:$D$34)-(H44-INT(H44))*LOOKUP(H44,Masterline!$A$2:$A$34,Masterline!$E$2:$E$34),"")</f>
        <v>13.06368</v>
      </c>
      <c r="K44" s="28">
        <f t="shared" si="2"/>
        <v>245346.5031</v>
      </c>
      <c r="L44" s="35">
        <f t="array" ref="L44">IFERROR(INDEX(GrowthFormulas!$B$2:$B$122,$A44-VLOOKUP(C44,'SIEMB. SEMACU'!$B$2:$E$100,4,FALSE),1),"")</f>
        <v>0.9899998</v>
      </c>
      <c r="M44" s="35">
        <f>IFERROR(K44/VLOOKUP(C44,'SIEMB. SEMACU'!$B$2:$C$100,2,FALSE),"")</f>
        <v>0.3656430746</v>
      </c>
      <c r="N44" s="23">
        <v>0.95</v>
      </c>
      <c r="O44" s="71" t="str">
        <f>IFERROR(N44*VLOOKUP(C44,'SIEMB. SEMACU'!$B$2:$D$100,3,FALSE),"")</f>
        <v/>
      </c>
      <c r="P44" s="2">
        <v>1.5</v>
      </c>
      <c r="Q44" s="2">
        <f t="shared" si="3"/>
        <v>3.06</v>
      </c>
      <c r="R44" s="15">
        <f>IFERROR(LOOKUP(Q44,Masterline!$A$2:$A$34,Masterline!$D$2:$D$34)-(Q44-INT(Q44))*LOOKUP(Q44,Masterline!$A$2:$A$34,Masterline!$E$2:$E$34),"")</f>
        <v>9.55848</v>
      </c>
      <c r="S44" s="71">
        <f>IFERROR((Q44)*VLOOKUP(C44,'SIEMB. SEMACU'!$B$2:$C$100,2,FALSE)*(N44-0.0033333*7)*((J44+R44)/2/100)/1000,"")</f>
        <v>215.2145708</v>
      </c>
      <c r="T44" s="173">
        <f t="shared" si="4"/>
        <v>41.30364269</v>
      </c>
      <c r="U44" s="14">
        <f t="shared" si="5"/>
        <v>382740.5448</v>
      </c>
      <c r="V44" s="14">
        <f t="shared" si="6"/>
        <v>994422</v>
      </c>
    </row>
    <row r="45">
      <c r="A45" s="114">
        <v>45005.0</v>
      </c>
      <c r="B45" s="2">
        <v>4.0</v>
      </c>
      <c r="C45" s="2" t="s">
        <v>748</v>
      </c>
      <c r="D45" s="2">
        <v>87.0</v>
      </c>
      <c r="E45" s="2">
        <v>442.0</v>
      </c>
      <c r="F45" s="2" t="s">
        <v>50</v>
      </c>
      <c r="G45" s="17">
        <f t="array" ref="G45">IFERROR(E45*INDEX(PRECIOS!$B$2:$E$44,MATCH(F45,PRECIOS!$B$2:$B$44,0),4),"")</f>
        <v>617.916</v>
      </c>
      <c r="H45" s="2">
        <v>2.66</v>
      </c>
      <c r="I45" s="2">
        <f t="shared" si="1"/>
        <v>1.1</v>
      </c>
      <c r="J45" s="15">
        <f>IFERROR(LOOKUP(H45,Masterline!$A$2:$A$34,Masterline!$D$2:$D$34)-(H45-INT(H45))*LOOKUP(H45,Masterline!$A$2:$A$34,Masterline!$E$2:$E$34),"")</f>
        <v>10.1256</v>
      </c>
      <c r="K45" s="28">
        <f t="shared" si="2"/>
        <v>323010.6553</v>
      </c>
      <c r="L45" s="35">
        <f t="array" ref="L45">IFERROR(INDEX(GrowthFormulas!$B$2:$B$122,$A45-VLOOKUP(C45,'SIEMB. SEMACU'!$B$2:$E$100,4,FALSE),1),"")</f>
        <v>0.966666</v>
      </c>
      <c r="M45" s="35">
        <f>IFERROR(K45/VLOOKUP(C45,'SIEMB. SEMACU'!$B$2:$C$100,2,FALSE),"")</f>
        <v>0.4813869677</v>
      </c>
      <c r="N45" s="23">
        <v>0.9</v>
      </c>
      <c r="O45" s="71" t="str">
        <f>IFERROR(N45*VLOOKUP(C45,'SIEMB. SEMACU'!$B$2:$D$100,3,FALSE),"")</f>
        <v/>
      </c>
      <c r="P45" s="2">
        <v>2.0</v>
      </c>
      <c r="Q45" s="2">
        <f t="shared" si="3"/>
        <v>4.66</v>
      </c>
      <c r="R45" s="15">
        <f>IFERROR(LOOKUP(Q45,Masterline!$A$2:$A$34,Masterline!$D$2:$D$34)-(Q45-INT(Q45))*LOOKUP(Q45,Masterline!$A$2:$A$34,Masterline!$E$2:$E$34),"")</f>
        <v>7.83888</v>
      </c>
      <c r="S45" s="71">
        <f>IFERROR((Q45)*VLOOKUP(C45,'SIEMB. SEMACU'!$B$2:$C$100,2,FALSE)*(N45-0.0033333*7)*((J45+R45)/2/100)/1000,"")</f>
        <v>246.2224799</v>
      </c>
      <c r="T45" s="173">
        <f t="shared" si="4"/>
        <v>39.80561998</v>
      </c>
      <c r="U45" s="14">
        <f t="shared" si="5"/>
        <v>859208.3432</v>
      </c>
      <c r="V45" s="14">
        <f t="shared" si="6"/>
        <v>1606374</v>
      </c>
    </row>
    <row r="46">
      <c r="A46" s="114">
        <v>45012.0</v>
      </c>
      <c r="B46" s="2">
        <v>4.0</v>
      </c>
      <c r="C46" s="2" t="s">
        <v>748</v>
      </c>
      <c r="D46" s="2">
        <v>125.0</v>
      </c>
      <c r="E46" s="2">
        <v>725.0</v>
      </c>
      <c r="F46" s="2" t="s">
        <v>31</v>
      </c>
      <c r="G46" s="17">
        <f t="array" ref="G46">IFERROR(E46*INDEX(PRECIOS!$B$2:$E$44,MATCH(F46,PRECIOS!$B$2:$B$44,0),4),"")</f>
        <v>890.390625</v>
      </c>
      <c r="H46" s="2">
        <v>4.55</v>
      </c>
      <c r="I46" s="2">
        <f t="shared" si="1"/>
        <v>1.89</v>
      </c>
      <c r="J46" s="15">
        <f>IFERROR(LOOKUP(H46,Masterline!$A$2:$A$34,Masterline!$D$2:$D$34)-(H46-INT(H46))*LOOKUP(H46,Masterline!$A$2:$A$34,Masterline!$E$2:$E$34),"")</f>
        <v>7.9524</v>
      </c>
      <c r="K46" s="28">
        <f t="shared" si="2"/>
        <v>345462.0929</v>
      </c>
      <c r="L46" s="35">
        <f t="array" ref="L46">IFERROR(INDEX(GrowthFormulas!$B$2:$B$122,$A46-VLOOKUP(C46,'SIEMB. SEMACU'!$B$2:$E$100,4,FALSE),1),"")</f>
        <v>0.9433322</v>
      </c>
      <c r="M46" s="35">
        <f>IFERROR(K46/VLOOKUP(C46,'SIEMB. SEMACU'!$B$2:$C$100,2,FALSE),"")</f>
        <v>0.5148466362</v>
      </c>
      <c r="N46" s="23">
        <v>0.85</v>
      </c>
      <c r="O46" s="71" t="str">
        <f>IFERROR(N46*VLOOKUP(C46,'SIEMB. SEMACU'!$B$2:$D$100,3,FALSE),"")</f>
        <v/>
      </c>
      <c r="P46" s="2">
        <v>2.0</v>
      </c>
      <c r="Q46" s="2">
        <f t="shared" si="3"/>
        <v>6.55</v>
      </c>
      <c r="R46" s="15">
        <f>IFERROR(LOOKUP(Q46,Masterline!$A$2:$A$34,Masterline!$D$2:$D$34)-(Q46-INT(Q46))*LOOKUP(Q46,Masterline!$A$2:$A$34,Masterline!$E$2:$E$34),"")</f>
        <v>6.5646</v>
      </c>
      <c r="S46" s="71">
        <f>IFERROR((Q46)*VLOOKUP(C46,'SIEMB. SEMACU'!$B$2:$C$100,2,FALSE)*(N46-0.0033333*7)*((J46+R46)/2/100)/1000,"")</f>
        <v>263.7188966</v>
      </c>
      <c r="T46" s="173">
        <f t="shared" si="4"/>
        <v>34.67972415</v>
      </c>
      <c r="U46" s="14">
        <f t="shared" si="5"/>
        <v>1571852.523</v>
      </c>
      <c r="V46" s="14">
        <f t="shared" si="6"/>
        <v>2595092.5</v>
      </c>
    </row>
    <row r="47">
      <c r="A47" s="114">
        <v>45019.0</v>
      </c>
      <c r="B47" s="2">
        <v>4.0</v>
      </c>
      <c r="C47" s="2" t="s">
        <v>748</v>
      </c>
      <c r="D47" s="2">
        <v>150.0</v>
      </c>
      <c r="E47" s="2">
        <v>900.0</v>
      </c>
      <c r="F47" s="2" t="s">
        <v>31</v>
      </c>
      <c r="G47" s="17">
        <f t="array" ref="G47">IFERROR(E47*INDEX(PRECIOS!$B$2:$E$44,MATCH(F47,PRECIOS!$B$2:$B$44,0),4),"")</f>
        <v>1105.3125</v>
      </c>
      <c r="H47" s="2">
        <v>6.85</v>
      </c>
      <c r="I47" s="2">
        <f t="shared" si="1"/>
        <v>2.3</v>
      </c>
      <c r="J47" s="15">
        <f>IFERROR(LOOKUP(H47,Masterline!$A$2:$A$34,Masterline!$D$2:$D$34)-(H47-INT(H47))*LOOKUP(H47,Masterline!$A$2:$A$34,Masterline!$E$2:$E$34),"")</f>
        <v>6.3882</v>
      </c>
      <c r="K47" s="28">
        <f t="shared" si="2"/>
        <v>342785.2951</v>
      </c>
      <c r="L47" s="35">
        <f t="array" ref="L47">IFERROR(INDEX(GrowthFormulas!$B$2:$B$122,$A47-VLOOKUP(C47,'SIEMB. SEMACU'!$B$2:$E$100,4,FALSE),1),"")</f>
        <v>0.9199984</v>
      </c>
      <c r="M47" s="35">
        <f>IFERROR(K47/VLOOKUP(C47,'SIEMB. SEMACU'!$B$2:$C$100,2,FALSE),"")</f>
        <v>0.5108573697</v>
      </c>
      <c r="N47" s="23">
        <v>0.85</v>
      </c>
      <c r="O47" s="71" t="str">
        <f>IFERROR(N47*VLOOKUP(C47,'SIEMB. SEMACU'!$B$2:$D$100,3,FALSE),"")</f>
        <v/>
      </c>
      <c r="P47" s="2">
        <v>2.0</v>
      </c>
      <c r="Q47" s="2">
        <f t="shared" si="3"/>
        <v>8.85</v>
      </c>
      <c r="R47" s="15">
        <f>IFERROR(LOOKUP(Q47,Masterline!$A$2:$A$34,Masterline!$D$2:$D$34)-(Q47-INT(Q47))*LOOKUP(Q47,Masterline!$A$2:$A$34,Masterline!$E$2:$E$34),"")</f>
        <v>5.3592</v>
      </c>
      <c r="S47" s="71">
        <f>IFERROR((Q47)*VLOOKUP(C47,'SIEMB. SEMACU'!$B$2:$C$100,2,FALSE)*(N47-0.0033333*7)*((J47+R47)/2/100)/1000,"")</f>
        <v>288.3421289</v>
      </c>
      <c r="T47" s="173">
        <f t="shared" si="4"/>
        <v>34.58553223</v>
      </c>
      <c r="U47" s="14">
        <f t="shared" si="5"/>
        <v>2348079.271</v>
      </c>
      <c r="V47" s="14">
        <f t="shared" si="6"/>
        <v>3906897.5</v>
      </c>
    </row>
    <row r="48">
      <c r="A48" s="114">
        <v>45026.0</v>
      </c>
      <c r="B48" s="2">
        <v>4.0</v>
      </c>
      <c r="C48" s="2" t="s">
        <v>748</v>
      </c>
      <c r="D48" s="2">
        <v>175.0</v>
      </c>
      <c r="E48" s="2">
        <v>1025.0</v>
      </c>
      <c r="F48" s="2" t="s">
        <v>31</v>
      </c>
      <c r="G48" s="17">
        <f t="array" ref="G48">IFERROR(E48*INDEX(PRECIOS!$B$2:$E$44,MATCH(F48,PRECIOS!$B$2:$B$44,0),4),"")</f>
        <v>1258.828125</v>
      </c>
      <c r="H48" s="2">
        <v>8.85</v>
      </c>
      <c r="I48" s="2">
        <f t="shared" si="1"/>
        <v>2</v>
      </c>
      <c r="J48" s="15">
        <f>IFERROR(LOOKUP(H48,Masterline!$A$2:$A$34,Masterline!$D$2:$D$34)-(H48-INT(H48))*LOOKUP(H48,Masterline!$A$2:$A$34,Masterline!$E$2:$E$34),"")</f>
        <v>5.3592</v>
      </c>
      <c r="K48" s="28">
        <f t="shared" si="2"/>
        <v>368973.1919</v>
      </c>
      <c r="L48" s="35">
        <f t="array" ref="L48">IFERROR(INDEX(GrowthFormulas!$B$2:$B$122,$A48-VLOOKUP(C48,'SIEMB. SEMACU'!$B$2:$E$100,4,FALSE),1),"")</f>
        <v>0.8966646</v>
      </c>
      <c r="M48" s="35">
        <f>IFERROR(K48/VLOOKUP(C48,'SIEMB. SEMACU'!$B$2:$C$100,2,FALSE),"")</f>
        <v>0.5498855319</v>
      </c>
      <c r="N48" s="23">
        <v>0.85</v>
      </c>
      <c r="O48" s="71" t="str">
        <f>IFERROR(N48*VLOOKUP(C48,'SIEMB. SEMACU'!$B$2:$D$100,3,FALSE),"")</f>
        <v/>
      </c>
      <c r="P48" s="2">
        <v>2.0</v>
      </c>
      <c r="Q48" s="2">
        <f t="shared" si="3"/>
        <v>10.85</v>
      </c>
      <c r="R48" s="15">
        <f>IFERROR(LOOKUP(Q48,Masterline!$A$2:$A$34,Masterline!$D$2:$D$34)-(Q48-INT(Q48))*LOOKUP(Q48,Masterline!$A$2:$A$34,Masterline!$E$2:$E$34),"")</f>
        <v>4.6524</v>
      </c>
      <c r="S48" s="71">
        <f>IFERROR((Q48)*VLOOKUP(C48,'SIEMB. SEMACU'!$B$2:$C$100,2,FALSE)*(N48-0.0033333*7)*((J48+R48)/2/100)/1000,"")</f>
        <v>301.2702869</v>
      </c>
      <c r="T48" s="173">
        <f t="shared" si="4"/>
        <v>31.56757172</v>
      </c>
      <c r="U48" s="14">
        <f t="shared" si="5"/>
        <v>3265412.748</v>
      </c>
      <c r="V48" s="14">
        <f t="shared" si="6"/>
        <v>5047597.5</v>
      </c>
    </row>
    <row r="49">
      <c r="A49" s="114">
        <v>45033.0</v>
      </c>
      <c r="B49" s="2">
        <v>4.0</v>
      </c>
      <c r="C49" s="2" t="s">
        <v>748</v>
      </c>
      <c r="D49" s="2">
        <v>225.0</v>
      </c>
      <c r="E49" s="2">
        <v>1150.0</v>
      </c>
      <c r="F49" s="2" t="s">
        <v>31</v>
      </c>
      <c r="G49" s="17">
        <f t="array" ref="G49">IFERROR(E49*INDEX(PRECIOS!$B$2:$E$44,MATCH(F49,PRECIOS!$B$2:$B$44,0),4),"")</f>
        <v>1412.34375</v>
      </c>
      <c r="H49" s="2">
        <v>10.45</v>
      </c>
      <c r="I49" s="2">
        <f t="shared" si="1"/>
        <v>1.6</v>
      </c>
      <c r="J49" s="15">
        <f>IFERROR(LOOKUP(H49,Masterline!$A$2:$A$34,Masterline!$D$2:$D$34)-(H49-INT(H49))*LOOKUP(H49,Masterline!$A$2:$A$34,Masterline!$E$2:$E$34),"")</f>
        <v>4.7388</v>
      </c>
      <c r="K49" s="28">
        <f t="shared" si="2"/>
        <v>454357.6534</v>
      </c>
      <c r="L49" s="35">
        <f t="array" ref="L49">IFERROR(INDEX(GrowthFormulas!$B$2:$B$122,$A49-VLOOKUP(C49,'SIEMB. SEMACU'!$B$2:$E$100,4,FALSE),1),"")</f>
        <v>0.8733308</v>
      </c>
      <c r="M49" s="35">
        <f>IFERROR(K49/VLOOKUP(C49,'SIEMB. SEMACU'!$B$2:$C$100,2,FALSE),"")</f>
        <v>0.6771351019</v>
      </c>
      <c r="N49" s="23">
        <v>0.85</v>
      </c>
      <c r="O49" s="71" t="str">
        <f>IFERROR(N49*VLOOKUP(C49,'SIEMB. SEMACU'!$B$2:$D$100,3,FALSE),"")</f>
        <v/>
      </c>
      <c r="P49" s="2">
        <v>2.0</v>
      </c>
      <c r="Q49" s="2">
        <f t="shared" si="3"/>
        <v>12.45</v>
      </c>
      <c r="R49" s="15">
        <f>IFERROR(LOOKUP(Q49,Masterline!$A$2:$A$34,Masterline!$D$2:$D$34)-(Q49-INT(Q49))*LOOKUP(Q49,Masterline!$A$2:$A$34,Masterline!$E$2:$E$34),"")</f>
        <v>4.3392</v>
      </c>
      <c r="S49" s="71">
        <f>IFERROR((Q49)*VLOOKUP(C49,'SIEMB. SEMACU'!$B$2:$C$100,2,FALSE)*(N49-0.0033333*7)*((J49+R49)/2/100)/1000,"")</f>
        <v>313.460342</v>
      </c>
      <c r="T49" s="173">
        <f t="shared" si="4"/>
        <v>22.11508549</v>
      </c>
      <c r="U49" s="14">
        <f t="shared" si="5"/>
        <v>4748037.478</v>
      </c>
      <c r="V49" s="14">
        <f t="shared" si="6"/>
        <v>5960157.5</v>
      </c>
    </row>
    <row r="50">
      <c r="A50" s="114">
        <v>45040.0</v>
      </c>
      <c r="B50" s="2">
        <v>4.0</v>
      </c>
      <c r="C50" s="2" t="s">
        <v>748</v>
      </c>
      <c r="D50" s="2">
        <v>225.0</v>
      </c>
      <c r="E50" s="2">
        <v>1325.0</v>
      </c>
      <c r="F50" s="2" t="s">
        <v>20</v>
      </c>
      <c r="G50" s="17">
        <f t="array" ref="G50">IFERROR(E50*INDEX(PRECIOS!$B$2:$E$44,MATCH(F50,PRECIOS!$B$2:$B$44,0),4),"")</f>
        <v>1595.5014</v>
      </c>
      <c r="H50" s="2">
        <v>12.2</v>
      </c>
      <c r="I50" s="2">
        <f t="shared" si="1"/>
        <v>1.75</v>
      </c>
      <c r="J50" s="15">
        <f>IFERROR(LOOKUP(H50,Masterline!$A$2:$A$34,Masterline!$D$2:$D$34)-(H50-INT(H50))*LOOKUP(H50,Masterline!$A$2:$A$34,Masterline!$E$2:$E$34),"")</f>
        <v>4.3752</v>
      </c>
      <c r="K50" s="28">
        <f t="shared" si="2"/>
        <v>421526.3977</v>
      </c>
      <c r="L50" s="35">
        <f t="array" ref="L50">IFERROR(INDEX(GrowthFormulas!$B$2:$B$122,$A50-VLOOKUP(C50,'SIEMB. SEMACU'!$B$2:$E$100,4,FALSE),1),"")</f>
        <v>0.849997</v>
      </c>
      <c r="M50" s="35">
        <f>IFERROR(K50/VLOOKUP(C50,'SIEMB. SEMACU'!$B$2:$C$100,2,FALSE),"")</f>
        <v>0.6282062558</v>
      </c>
      <c r="N50" s="23">
        <v>0.85</v>
      </c>
      <c r="O50" s="71" t="str">
        <f>IFERROR(N50*VLOOKUP(C50,'SIEMB. SEMACU'!$B$2:$D$100,3,FALSE),"")</f>
        <v/>
      </c>
      <c r="P50" s="2">
        <v>2.0</v>
      </c>
      <c r="Q50" s="2">
        <f t="shared" si="3"/>
        <v>14.2</v>
      </c>
      <c r="R50" s="15">
        <f>IFERROR(LOOKUP(Q50,Masterline!$A$2:$A$34,Masterline!$D$2:$D$34)-(Q50-INT(Q50))*LOOKUP(Q50,Masterline!$A$2:$A$34,Masterline!$E$2:$E$34),"")</f>
        <v>4.0512</v>
      </c>
      <c r="S50" s="71">
        <f>IFERROR((Q50)*VLOOKUP(C50,'SIEMB. SEMACU'!$B$2:$C$100,2,FALSE)*(N50-0.0033333*7)*((J50+R50)/2/100)/1000,"")</f>
        <v>331.8589149</v>
      </c>
      <c r="T50" s="173">
        <f t="shared" si="4"/>
        <v>26.71472871</v>
      </c>
      <c r="U50" s="14">
        <f t="shared" si="5"/>
        <v>5142622.052</v>
      </c>
      <c r="V50" s="14">
        <f t="shared" si="6"/>
        <v>6958270</v>
      </c>
    </row>
    <row r="51">
      <c r="A51" s="114">
        <v>45047.0</v>
      </c>
      <c r="B51" s="2">
        <v>4.0</v>
      </c>
      <c r="C51" s="2" t="s">
        <v>748</v>
      </c>
      <c r="D51" s="2">
        <v>250.0</v>
      </c>
      <c r="E51" s="2">
        <v>1425.0</v>
      </c>
      <c r="F51" s="2" t="s">
        <v>20</v>
      </c>
      <c r="G51" s="17">
        <f t="array" ref="G51">IFERROR(E51*INDEX(PRECIOS!$B$2:$E$44,MATCH(F51,PRECIOS!$B$2:$B$44,0),4),"")</f>
        <v>1715.9166</v>
      </c>
      <c r="H51" s="2">
        <v>14.04</v>
      </c>
      <c r="I51" s="2">
        <f t="shared" si="1"/>
        <v>1.84</v>
      </c>
      <c r="J51" s="15">
        <f>IFERROR(LOOKUP(H51,Masterline!$A$2:$A$34,Masterline!$D$2:$D$34)-(H51-INT(H51))*LOOKUP(H51,Masterline!$A$2:$A$34,Masterline!$E$2:$E$34),"")</f>
        <v>4.07424</v>
      </c>
      <c r="K51" s="28">
        <f t="shared" si="2"/>
        <v>437045.1374</v>
      </c>
      <c r="L51" s="35">
        <f t="array" ref="L51">IFERROR(INDEX(GrowthFormulas!$B$2:$B$122,$A51-VLOOKUP(C51,'SIEMB. SEMACU'!$B$2:$E$100,4,FALSE),1),"")</f>
        <v>0.8266632</v>
      </c>
      <c r="M51" s="35">
        <f>IFERROR(K51/VLOOKUP(C51,'SIEMB. SEMACU'!$B$2:$C$100,2,FALSE),"")</f>
        <v>0.6513340349</v>
      </c>
      <c r="N51" s="23">
        <v>0.8</v>
      </c>
      <c r="O51" s="71" t="str">
        <f>IFERROR(N51*VLOOKUP(C51,'SIEMB. SEMACU'!$B$2:$D$100,3,FALSE),"")</f>
        <v/>
      </c>
      <c r="P51" s="2">
        <v>2.0</v>
      </c>
      <c r="Q51" s="2">
        <f t="shared" si="3"/>
        <v>16.04</v>
      </c>
      <c r="R51" s="15">
        <f>IFERROR(LOOKUP(Q51,Masterline!$A$2:$A$34,Masterline!$D$2:$D$34)-(Q51-INT(Q51))*LOOKUP(Q51,Masterline!$A$2:$A$34,Masterline!$E$2:$E$34),"")</f>
        <v>3.78672</v>
      </c>
      <c r="S51" s="71">
        <f>IFERROR((Q51)*VLOOKUP(C51,'SIEMB. SEMACU'!$B$2:$C$100,2,FALSE)*(N51-0.0033333*7)*((J51+R51)/2/100)/1000,"")</f>
        <v>328.5543879</v>
      </c>
      <c r="T51" s="173">
        <f t="shared" si="4"/>
        <v>19.63859697</v>
      </c>
      <c r="U51" s="14">
        <f t="shared" si="5"/>
        <v>6136113.729</v>
      </c>
      <c r="V51" s="14">
        <f t="shared" si="6"/>
        <v>7536672</v>
      </c>
    </row>
    <row r="52">
      <c r="A52" s="114">
        <v>45054.0</v>
      </c>
      <c r="B52" s="2">
        <v>4.0</v>
      </c>
      <c r="C52" s="2" t="s">
        <v>748</v>
      </c>
      <c r="D52" s="2">
        <v>250.0</v>
      </c>
      <c r="E52" s="2">
        <v>1550.0</v>
      </c>
      <c r="F52" s="2" t="s">
        <v>54</v>
      </c>
      <c r="G52" s="17">
        <f t="array" ref="G52">IFERROR(E52*INDEX(PRECIOS!$B$2:$E$44,MATCH(F52,PRECIOS!$B$2:$B$44,0),4),"")</f>
        <v>1519</v>
      </c>
      <c r="H52" s="2">
        <v>16.1</v>
      </c>
      <c r="I52" s="2">
        <f t="shared" si="1"/>
        <v>2.06</v>
      </c>
      <c r="J52" s="15">
        <f>IFERROR(LOOKUP(H52,Masterline!$A$2:$A$34,Masterline!$D$2:$D$34)-(H52-INT(H52))*LOOKUP(H52,Masterline!$A$2:$A$34,Masterline!$E$2:$E$34),"")</f>
        <v>3.7788</v>
      </c>
      <c r="K52" s="28">
        <f t="shared" si="2"/>
        <v>410922.7879</v>
      </c>
      <c r="L52" s="35">
        <f t="array" ref="L52">IFERROR(INDEX(GrowthFormulas!$B$2:$B$122,$A52-VLOOKUP(C52,'SIEMB. SEMACU'!$B$2:$E$100,4,FALSE),1),"")</f>
        <v>0.8033294</v>
      </c>
      <c r="M52" s="35">
        <f>IFERROR(K52/VLOOKUP(C52,'SIEMB. SEMACU'!$B$2:$C$100,2,FALSE),"")</f>
        <v>0.6124035588</v>
      </c>
      <c r="N52" s="23">
        <v>0.75</v>
      </c>
      <c r="O52" s="71" t="str">
        <f>IFERROR(N52*VLOOKUP(C52,'SIEMB. SEMACU'!$B$2:$D$100,3,FALSE),"")</f>
        <v/>
      </c>
      <c r="P52" s="2">
        <v>2.0</v>
      </c>
      <c r="Q52" s="2">
        <f t="shared" si="3"/>
        <v>18.1</v>
      </c>
      <c r="R52" s="15">
        <f>IFERROR(LOOKUP(Q52,Masterline!$A$2:$A$34,Masterline!$D$2:$D$34)-(Q52-INT(Q52))*LOOKUP(Q52,Masterline!$A$2:$A$34,Masterline!$E$2:$E$34),"")</f>
        <v>3.5172</v>
      </c>
      <c r="S52" s="71">
        <f>IFERROR((Q52)*VLOOKUP(C52,'SIEMB. SEMACU'!$B$2:$C$100,2,FALSE)*(N52-0.0033333*7)*((J52+R52)/2/100)/1000,"")</f>
        <v>321.9521303</v>
      </c>
      <c r="T52" s="173">
        <f t="shared" si="4"/>
        <v>17.98803256</v>
      </c>
      <c r="U52" s="14">
        <f t="shared" si="5"/>
        <v>6615856.886</v>
      </c>
      <c r="V52" s="14">
        <f t="shared" si="6"/>
        <v>8102325</v>
      </c>
    </row>
    <row r="53">
      <c r="A53" s="114">
        <v>45061.0</v>
      </c>
      <c r="B53" s="2">
        <v>4.0</v>
      </c>
      <c r="C53" s="2" t="s">
        <v>748</v>
      </c>
      <c r="D53" s="2">
        <v>250.0</v>
      </c>
      <c r="E53" s="2">
        <v>1475.0</v>
      </c>
      <c r="F53" s="2" t="s">
        <v>54</v>
      </c>
      <c r="G53" s="17">
        <f t="array" ref="G53">IFERROR(E53*INDEX(PRECIOS!$B$2:$E$44,MATCH(F53,PRECIOS!$B$2:$B$44,0),4),"")</f>
        <v>1445.5</v>
      </c>
      <c r="H53" s="2">
        <v>18.06</v>
      </c>
      <c r="I53" s="2">
        <f t="shared" si="1"/>
        <v>1.96</v>
      </c>
      <c r="J53" s="15">
        <f>IFERROR(LOOKUP(H53,Masterline!$A$2:$A$34,Masterline!$D$2:$D$34)-(H53-INT(H53))*LOOKUP(H53,Masterline!$A$2:$A$34,Masterline!$E$2:$E$34),"")</f>
        <v>3.52152</v>
      </c>
      <c r="K53" s="28">
        <f t="shared" si="2"/>
        <v>393090.0975</v>
      </c>
      <c r="L53" s="35">
        <f t="array" ref="L53">IFERROR(INDEX(GrowthFormulas!$B$2:$B$122,$A53-VLOOKUP(C53,'SIEMB. SEMACU'!$B$2:$E$100,4,FALSE),1),"")</f>
        <v>0.7799956</v>
      </c>
      <c r="M53" s="35">
        <f>IFERROR(K53/VLOOKUP(C53,'SIEMB. SEMACU'!$B$2:$C$100,2,FALSE),"")</f>
        <v>0.585827269</v>
      </c>
      <c r="N53" s="23">
        <v>0.73</v>
      </c>
      <c r="O53" s="71" t="str">
        <f>IFERROR(N53*VLOOKUP(C53,'SIEMB. SEMACU'!$B$2:$D$100,3,FALSE),"")</f>
        <v/>
      </c>
      <c r="P53" s="2">
        <v>2.0</v>
      </c>
      <c r="Q53" s="2">
        <f t="shared" si="3"/>
        <v>20.06</v>
      </c>
      <c r="R53" s="15">
        <f>IFERROR(LOOKUP(Q53,Masterline!$A$2:$A$34,Masterline!$D$2:$D$34)-(Q53-INT(Q53))*LOOKUP(Q53,Masterline!$A$2:$A$34,Masterline!$E$2:$E$34),"")</f>
        <v>3.29424</v>
      </c>
      <c r="S53" s="71">
        <f>IFERROR((Q53)*VLOOKUP(C53,'SIEMB. SEMACU'!$B$2:$C$100,2,FALSE)*(N53-0.0033333*7)*((J53+R53)/2/100)/1000,"")</f>
        <v>324.1548264</v>
      </c>
      <c r="T53" s="173">
        <f t="shared" si="4"/>
        <v>18.53870659</v>
      </c>
      <c r="U53" s="14">
        <f t="shared" si="5"/>
        <v>7099207.161</v>
      </c>
      <c r="V53" s="14">
        <f t="shared" si="6"/>
        <v>8846329.8</v>
      </c>
    </row>
    <row r="54">
      <c r="A54" s="114">
        <v>45068.0</v>
      </c>
      <c r="B54" s="2">
        <v>4.0</v>
      </c>
      <c r="C54" s="2" t="s">
        <v>748</v>
      </c>
      <c r="D54" s="2">
        <v>250.0</v>
      </c>
      <c r="E54" s="2">
        <v>1375.0</v>
      </c>
      <c r="F54" s="2" t="s">
        <v>54</v>
      </c>
      <c r="G54" s="17">
        <f t="array" ref="G54">IFERROR(E54*INDEX(PRECIOS!$B$2:$E$44,MATCH(F54,PRECIOS!$B$2:$B$44,0),4),"")</f>
        <v>1347.5</v>
      </c>
      <c r="H54" s="2">
        <v>19.6</v>
      </c>
      <c r="I54" s="2">
        <f t="shared" si="1"/>
        <v>1.54</v>
      </c>
      <c r="J54" s="15">
        <f>IFERROR(LOOKUP(H54,Masterline!$A$2:$A$34,Masterline!$D$2:$D$34)-(H54-INT(H54))*LOOKUP(H54,Masterline!$A$2:$A$34,Masterline!$E$2:$E$34),"")</f>
        <v>3.3504</v>
      </c>
      <c r="K54" s="28">
        <f t="shared" si="2"/>
        <v>380703.8575</v>
      </c>
      <c r="L54" s="35">
        <f t="array" ref="L54">IFERROR(INDEX(GrowthFormulas!$B$2:$B$122,$A54-VLOOKUP(C54,'SIEMB. SEMACU'!$B$2:$E$100,4,FALSE),1),"")</f>
        <v>0.7566618</v>
      </c>
      <c r="M54" s="35">
        <f>IFERROR(K54/VLOOKUP(C54,'SIEMB. SEMACU'!$B$2:$C$100,2,FALSE),"")</f>
        <v>0.5673678949</v>
      </c>
      <c r="N54" s="23">
        <v>0.7</v>
      </c>
      <c r="O54" s="71" t="str">
        <f>IFERROR(N54*VLOOKUP(C54,'SIEMB. SEMACU'!$B$2:$D$100,3,FALSE),"")</f>
        <v/>
      </c>
      <c r="P54" s="2">
        <v>2.0</v>
      </c>
      <c r="Q54" s="2">
        <f t="shared" si="3"/>
        <v>21.6</v>
      </c>
      <c r="R54" s="15">
        <f>IFERROR(LOOKUP(Q54,Masterline!$A$2:$A$34,Masterline!$D$2:$D$34)-(Q54-INT(Q54))*LOOKUP(Q54,Masterline!$A$2:$A$34,Masterline!$E$2:$E$34),"")</f>
        <v>3.2928</v>
      </c>
      <c r="S54" s="71">
        <f>IFERROR((Q54)*VLOOKUP(C54,'SIEMB. SEMACU'!$B$2:$C$100,2,FALSE)*(N54-0.0033333*7)*((J54+R54)/2/100)/1000,"")</f>
        <v>325.7605849</v>
      </c>
      <c r="T54" s="173">
        <f t="shared" si="4"/>
        <v>18.94014623</v>
      </c>
      <c r="U54" s="14">
        <f t="shared" si="5"/>
        <v>7461795.606</v>
      </c>
      <c r="V54" s="14">
        <f t="shared" si="6"/>
        <v>9206120</v>
      </c>
    </row>
    <row r="55">
      <c r="A55" s="114">
        <v>45075.0</v>
      </c>
      <c r="B55" s="2">
        <v>4.0</v>
      </c>
      <c r="C55" s="2" t="s">
        <v>748</v>
      </c>
      <c r="D55" s="2">
        <v>250.0</v>
      </c>
      <c r="E55" s="2">
        <v>1725.0</v>
      </c>
      <c r="F55" s="2" t="s">
        <v>54</v>
      </c>
      <c r="G55" s="17">
        <f t="array" ref="G55">IFERROR(E55*INDEX(PRECIOS!$B$2:$E$44,MATCH(F55,PRECIOS!$B$2:$B$44,0),4),"")</f>
        <v>1690.5</v>
      </c>
      <c r="H55" s="2">
        <v>21.95</v>
      </c>
      <c r="I55" s="2">
        <f t="shared" si="1"/>
        <v>2.35</v>
      </c>
      <c r="J55" s="15">
        <f>IFERROR(LOOKUP(H55,Masterline!$A$2:$A$34,Masterline!$D$2:$D$34)-(H55-INT(H55))*LOOKUP(H55,Masterline!$A$2:$A$34,Masterline!$E$2:$E$34),"")</f>
        <v>3.2676</v>
      </c>
      <c r="K55" s="28">
        <f t="shared" si="2"/>
        <v>348559.2374</v>
      </c>
      <c r="L55" s="35">
        <f t="array" ref="L55">IFERROR(INDEX(GrowthFormulas!$B$2:$B$122,$A55-VLOOKUP(C55,'SIEMB. SEMACU'!$B$2:$E$100,4,FALSE),1),"")</f>
        <v>0.733328</v>
      </c>
      <c r="M55" s="35">
        <f>IFERROR(K55/VLOOKUP(C55,'SIEMB. SEMACU'!$B$2:$C$100,2,FALSE),"")</f>
        <v>0.5194623508</v>
      </c>
      <c r="N55" s="23">
        <v>0.64</v>
      </c>
      <c r="O55" s="71" t="str">
        <f>IFERROR(N55*VLOOKUP(C55,'SIEMB. SEMACU'!$B$2:$D$100,3,FALSE),"")</f>
        <v/>
      </c>
      <c r="P55" s="2">
        <v>2.0</v>
      </c>
      <c r="Q55" s="2">
        <f t="shared" si="3"/>
        <v>23.95</v>
      </c>
      <c r="R55" s="15">
        <f>IFERROR(LOOKUP(Q55,Masterline!$A$2:$A$34,Masterline!$D$2:$D$34)-(Q55-INT(Q55))*LOOKUP(Q55,Masterline!$A$2:$A$34,Masterline!$E$2:$E$34),"")</f>
        <v>3.1962</v>
      </c>
      <c r="S55" s="71">
        <f>IFERROR((Q55)*VLOOKUP(C55,'SIEMB. SEMACU'!$B$2:$C$100,2,FALSE)*(N55-0.0033333*7)*((J55+R55)/2/100)/1000,"")</f>
        <v>320.2849932</v>
      </c>
      <c r="T55" s="173">
        <f t="shared" si="4"/>
        <v>17.5712483</v>
      </c>
      <c r="U55" s="14">
        <f t="shared" si="5"/>
        <v>7650875.26</v>
      </c>
      <c r="V55" s="14">
        <f t="shared" si="6"/>
        <v>9426208</v>
      </c>
    </row>
    <row r="56">
      <c r="A56" s="114">
        <v>45082.0</v>
      </c>
      <c r="B56" s="2">
        <v>4.0</v>
      </c>
      <c r="C56" s="2" t="s">
        <v>748</v>
      </c>
      <c r="D56" s="2">
        <v>250.0</v>
      </c>
      <c r="E56" s="2">
        <v>500.0</v>
      </c>
      <c r="F56" s="2" t="s">
        <v>54</v>
      </c>
      <c r="G56" s="17">
        <f t="array" ref="G56">IFERROR(E56*INDEX(PRECIOS!$B$2:$E$44,MATCH(F56,PRECIOS!$B$2:$B$44,0),4),"")</f>
        <v>490</v>
      </c>
      <c r="H56" s="2">
        <v>21.95</v>
      </c>
      <c r="I56" s="2">
        <f t="shared" si="1"/>
        <v>0</v>
      </c>
      <c r="J56" s="15">
        <f>IFERROR(LOOKUP(H56,Masterline!$A$2:$A$34,Masterline!$D$2:$D$34)-(H56-INT(H56))*LOOKUP(H56,Masterline!$A$2:$A$34,Masterline!$E$2:$E$34),"")</f>
        <v>3.2676</v>
      </c>
      <c r="K56" s="28">
        <f t="shared" si="2"/>
        <v>348559.2374</v>
      </c>
      <c r="L56" s="35">
        <f t="array" ref="L56">IFERROR(INDEX(GrowthFormulas!$B$2:$B$122,$A56-VLOOKUP(C56,'SIEMB. SEMACU'!$B$2:$E$100,4,FALSE),1),"")</f>
        <v>0.7099942</v>
      </c>
      <c r="M56" s="35">
        <f>IFERROR(K56/VLOOKUP(C56,'SIEMB. SEMACU'!$B$2:$C$100,2,FALSE),"")</f>
        <v>0.5194623508</v>
      </c>
      <c r="N56" s="23">
        <v>0.62</v>
      </c>
      <c r="O56" s="71" t="str">
        <f>IFERROR(N56*VLOOKUP(C56,'SIEMB. SEMACU'!$B$2:$D$100,3,FALSE),"")</f>
        <v/>
      </c>
      <c r="P56" s="2"/>
      <c r="Q56" s="2">
        <f t="shared" si="3"/>
        <v>21.95</v>
      </c>
      <c r="R56" s="15">
        <f>IFERROR(LOOKUP(Q56,Masterline!$A$2:$A$34,Masterline!$D$2:$D$34)-(Q56-INT(Q56))*LOOKUP(Q56,Masterline!$A$2:$A$34,Masterline!$E$2:$E$34),"")</f>
        <v>3.2676</v>
      </c>
      <c r="S56" s="71">
        <f>IFERROR((Q56)*VLOOKUP(C56,'SIEMB. SEMACU'!$B$2:$C$100,2,FALSE)*(N56-0.0033333*7)*((J56+R56)/2/100)/1000,"")</f>
        <v>287.1559888</v>
      </c>
      <c r="T56" s="173">
        <f t="shared" si="4"/>
        <v>9.28899721</v>
      </c>
      <c r="U56" s="14">
        <f t="shared" si="5"/>
        <v>7650875.26</v>
      </c>
      <c r="V56" s="14">
        <f t="shared" si="6"/>
        <v>9131639</v>
      </c>
    </row>
    <row r="57">
      <c r="A57" s="114">
        <v>45089.0</v>
      </c>
      <c r="B57" s="2">
        <v>4.0</v>
      </c>
      <c r="C57" s="2"/>
      <c r="D57" s="2"/>
      <c r="E57" s="2"/>
      <c r="F57" s="2"/>
      <c r="G57" s="17" t="str">
        <f t="array" ref="G57">IFERROR(E57*INDEX(PRECIOS!$B$2:$E$44,MATCH(F57,PRECIOS!$B$2:$B$44,0),4),"")</f>
        <v/>
      </c>
      <c r="H57" s="2"/>
      <c r="I57" s="2">
        <f t="shared" si="1"/>
        <v>0</v>
      </c>
      <c r="J57" s="15" t="str">
        <f>IFERROR(LOOKUP(H57,Masterline!$A$2:$A$34,Masterline!$D$2:$D$34)-(H57-INT(H57))*LOOKUP(H57,Masterline!$A$2:$A$34,Masterline!$E$2:$E$34),"")</f>
        <v/>
      </c>
      <c r="K57" s="28" t="str">
        <f t="shared" si="2"/>
        <v/>
      </c>
      <c r="L57" s="35" t="str">
        <f t="array" ref="L57">IFERROR(INDEX(GrowthFormulas!$B$2:$B$122,$A57-VLOOKUP(C57,'SIEMB. SEMACU'!$B$2:$E$100,4,FALSE),1),"")</f>
        <v/>
      </c>
      <c r="M57" s="35" t="str">
        <f>IFERROR(K57/VLOOKUP(C57,'SIEMB. SEMACU'!$B$2:$C$100,2,FALSE),"")</f>
        <v/>
      </c>
      <c r="N57" s="23"/>
      <c r="O57" s="71" t="str">
        <f>IFERROR(N57*VLOOKUP(C57,'SIEMB. SEMACU'!$B$2:$D$100,3,FALSE),"")</f>
        <v/>
      </c>
      <c r="P57" s="2"/>
      <c r="Q57" s="2">
        <f t="shared" si="3"/>
        <v>0</v>
      </c>
      <c r="R57" s="15" t="str">
        <f>IFERROR(LOOKUP(Q57,Masterline!$A$2:$A$34,Masterline!$D$2:$D$34)-(Q57-INT(Q57))*LOOKUP(Q57,Masterline!$A$2:$A$34,Masterline!$E$2:$E$34),"")</f>
        <v/>
      </c>
      <c r="S57" s="71" t="str">
        <f>IFERROR((Q57)*VLOOKUP(C57,'SIEMB. SEMACU'!$B$2:$C$100,2,FALSE)*(N57-0.0033333*7)*((J57+R57)/2/100)/1000,"")</f>
        <v/>
      </c>
      <c r="T57" s="173">
        <f t="shared" si="4"/>
        <v>0</v>
      </c>
      <c r="U57" s="14">
        <f t="shared" si="5"/>
        <v>0</v>
      </c>
      <c r="V57" s="14" t="str">
        <f t="shared" si="6"/>
        <v>#DIV/0!</v>
      </c>
    </row>
    <row r="58">
      <c r="A58" s="114">
        <v>44998.0</v>
      </c>
      <c r="B58" s="2">
        <v>6.0</v>
      </c>
      <c r="C58" s="2"/>
      <c r="D58" s="2"/>
      <c r="E58" s="2"/>
      <c r="F58" s="2"/>
      <c r="G58" s="17" t="str">
        <f t="array" ref="G58">IFERROR(E58*INDEX(PRECIOS!$B$2:$E$44,MATCH(F58,PRECIOS!$B$2:$B$44,0),4),"")</f>
        <v/>
      </c>
      <c r="H58" s="2"/>
      <c r="I58" s="2">
        <f t="shared" si="1"/>
        <v>0</v>
      </c>
      <c r="J58" s="15" t="str">
        <f>IFERROR(LOOKUP(H58,Masterline!$A$2:$A$34,Masterline!$D$2:$D$34)-(H58-INT(H58))*LOOKUP(H58,Masterline!$A$2:$A$34,Masterline!$E$2:$E$34),"")</f>
        <v/>
      </c>
      <c r="K58" s="28" t="str">
        <f t="shared" si="2"/>
        <v/>
      </c>
      <c r="L58" s="35" t="str">
        <f t="array" ref="L58">IFERROR(INDEX(GrowthFormulas!$B$2:$B$122,$A58-VLOOKUP(C58,'SIEMB. SEMACU'!$B$2:$E$100,4,FALSE),1),"")</f>
        <v/>
      </c>
      <c r="M58" s="118" t="str">
        <f>IFERROR(K58/VLOOKUP(C58,'SIEMB. SEMACU'!$B$2:$C$100,2,FALSE),"")</f>
        <v/>
      </c>
      <c r="N58" s="23"/>
      <c r="O58" s="71" t="str">
        <f>IFERROR(N58*VLOOKUP(C58,'SIEMB. SEMACU'!$B$2:$D$100,3,FALSE),"")</f>
        <v/>
      </c>
      <c r="P58" s="2"/>
      <c r="Q58" s="2">
        <f t="shared" si="3"/>
        <v>0</v>
      </c>
      <c r="R58" s="15" t="str">
        <f>IFERROR(LOOKUP(Q58,Masterline!$A$2:$A$34,Masterline!$D$2:$D$34)-(Q58-INT(Q58))*LOOKUP(Q58,Masterline!$A$2:$A$34,Masterline!$E$2:$E$34),"")</f>
        <v/>
      </c>
      <c r="S58" s="71" t="str">
        <f>IFERROR((Q58)*VLOOKUP(C58,'SIEMB. SEMACU'!$B$2:$C$100,2,FALSE)*(N58-0.0033333*7)*((J58+R58)/2/100)/1000,"")</f>
        <v/>
      </c>
      <c r="T58" s="173">
        <f t="shared" si="4"/>
        <v>0</v>
      </c>
      <c r="U58" s="14">
        <f t="shared" si="5"/>
        <v>0</v>
      </c>
      <c r="V58" s="14" t="str">
        <f t="shared" si="6"/>
        <v>#DIV/0!</v>
      </c>
    </row>
    <row r="59">
      <c r="A59" s="114">
        <v>45005.0</v>
      </c>
      <c r="B59" s="2">
        <v>6.0</v>
      </c>
      <c r="C59" s="2"/>
      <c r="D59" s="2"/>
      <c r="E59" s="2"/>
      <c r="F59" s="2"/>
      <c r="G59" s="17" t="str">
        <f t="array" ref="G59">IFERROR(E59*INDEX(PRECIOS!$B$2:$E$44,MATCH(F59,PRECIOS!$B$2:$B$44,0),4),"")</f>
        <v/>
      </c>
      <c r="H59" s="2"/>
      <c r="I59" s="2">
        <f t="shared" si="1"/>
        <v>0</v>
      </c>
      <c r="J59" s="15" t="str">
        <f>IFERROR(LOOKUP(H59,Masterline!$A$2:$A$34,Masterline!$D$2:$D$34)-(H59-INT(H59))*LOOKUP(H59,Masterline!$A$2:$A$34,Masterline!$E$2:$E$34),"")</f>
        <v/>
      </c>
      <c r="K59" s="28" t="str">
        <f t="shared" si="2"/>
        <v/>
      </c>
      <c r="L59" s="35" t="str">
        <f t="array" ref="L59">IFERROR(INDEX(GrowthFormulas!$B$2:$B$122,$A59-VLOOKUP(C59,'SIEMB. SEMACU'!$B$2:$E$100,4,FALSE),1),"")</f>
        <v/>
      </c>
      <c r="M59" s="207" t="str">
        <f>IFERROR(K59/VLOOKUP(C59,'SIEMB. SEMACU'!$B$2:$C$100,2,FALSE),"")</f>
        <v/>
      </c>
      <c r="N59" s="23"/>
      <c r="O59" s="71" t="str">
        <f>IFERROR(N59*VLOOKUP(C59,'SIEMB. SEMACU'!$B$2:$D$100,3,FALSE),"")</f>
        <v/>
      </c>
      <c r="P59" s="2"/>
      <c r="Q59" s="2">
        <f t="shared" si="3"/>
        <v>0</v>
      </c>
      <c r="R59" s="15" t="str">
        <f>IFERROR(LOOKUP(Q59,Masterline!$A$2:$A$34,Masterline!$D$2:$D$34)-(Q59-INT(Q59))*LOOKUP(Q59,Masterline!$A$2:$A$34,Masterline!$E$2:$E$34),"")</f>
        <v/>
      </c>
      <c r="S59" s="71" t="str">
        <f>IFERROR((Q59)*VLOOKUP(C59,'SIEMB. SEMACU'!$B$2:$C$100,2,FALSE)*(N59-0.0033333*7)*((J59+R59)/2/100)/1000,"")</f>
        <v/>
      </c>
      <c r="T59" s="173">
        <f t="shared" si="4"/>
        <v>0</v>
      </c>
      <c r="U59" s="14">
        <f t="shared" si="5"/>
        <v>0</v>
      </c>
      <c r="V59" s="14" t="str">
        <f t="shared" si="6"/>
        <v>#DIV/0!</v>
      </c>
    </row>
    <row r="60">
      <c r="A60" s="114">
        <v>45012.0</v>
      </c>
      <c r="B60" s="2">
        <v>6.0</v>
      </c>
      <c r="C60" s="2"/>
      <c r="D60" s="2"/>
      <c r="E60" s="2"/>
      <c r="F60" s="2"/>
      <c r="G60" s="17" t="str">
        <f t="array" ref="G60">IFERROR(E60*INDEX(PRECIOS!$B$2:$E$44,MATCH(F60,PRECIOS!$B$2:$B$44,0),4),"")</f>
        <v/>
      </c>
      <c r="H60" s="2"/>
      <c r="I60" s="2">
        <f t="shared" si="1"/>
        <v>0</v>
      </c>
      <c r="J60" s="15" t="str">
        <f>IFERROR(LOOKUP(H60,Masterline!$A$2:$A$34,Masterline!$D$2:$D$34)-(H60-INT(H60))*LOOKUP(H60,Masterline!$A$2:$A$34,Masterline!$E$2:$E$34),"")</f>
        <v/>
      </c>
      <c r="K60" s="28" t="str">
        <f t="shared" si="2"/>
        <v/>
      </c>
      <c r="L60" s="35" t="str">
        <f t="array" ref="L60">IFERROR(INDEX(GrowthFormulas!$B$2:$B$122,$A60-VLOOKUP(C60,'SIEMB. SEMACU'!$B$2:$E$100,4,FALSE),1),"")</f>
        <v/>
      </c>
      <c r="M60" s="207" t="str">
        <f>IFERROR(K60/VLOOKUP(C60,'SIEMB. SEMACU'!$B$2:$C$100,2,FALSE),"")</f>
        <v/>
      </c>
      <c r="N60" s="23"/>
      <c r="O60" s="71" t="str">
        <f>IFERROR(N60*VLOOKUP(C60,'SIEMB. SEMACU'!$B$2:$D$100,3,FALSE),"")</f>
        <v/>
      </c>
      <c r="P60" s="2"/>
      <c r="Q60" s="2">
        <f t="shared" si="3"/>
        <v>0</v>
      </c>
      <c r="R60" s="15" t="str">
        <f>IFERROR(LOOKUP(Q60,Masterline!$A$2:$A$34,Masterline!$D$2:$D$34)-(Q60-INT(Q60))*LOOKUP(Q60,Masterline!$A$2:$A$34,Masterline!$E$2:$E$34),"")</f>
        <v/>
      </c>
      <c r="S60" s="71" t="str">
        <f>IFERROR((Q60)*VLOOKUP(C60,'SIEMB. SEMACU'!$B$2:$C$100,2,FALSE)*(N60-0.0033333*7)*((J60+R60)/2/100)/1000,"")</f>
        <v/>
      </c>
      <c r="T60" s="173">
        <f t="shared" si="4"/>
        <v>0</v>
      </c>
      <c r="U60" s="14">
        <f t="shared" si="5"/>
        <v>0</v>
      </c>
      <c r="V60" s="14" t="str">
        <f t="shared" si="6"/>
        <v>#DIV/0!</v>
      </c>
    </row>
    <row r="61">
      <c r="A61" s="114">
        <v>45019.0</v>
      </c>
      <c r="B61" s="2">
        <v>6.0</v>
      </c>
      <c r="C61" s="2"/>
      <c r="D61" s="2"/>
      <c r="E61" s="2"/>
      <c r="F61" s="2"/>
      <c r="G61" s="17" t="str">
        <f t="array" ref="G61">IFERROR(E61*INDEX(PRECIOS!$B$2:$E$44,MATCH(F61,PRECIOS!$B$2:$B$44,0),4),"")</f>
        <v/>
      </c>
      <c r="H61" s="2"/>
      <c r="I61" s="2">
        <f t="shared" si="1"/>
        <v>0</v>
      </c>
      <c r="J61" s="15" t="str">
        <f>IFERROR(LOOKUP(H61,Masterline!$A$2:$A$34,Masterline!$D$2:$D$34)-(H61-INT(H61))*LOOKUP(H61,Masterline!$A$2:$A$34,Masterline!$E$2:$E$34),"")</f>
        <v/>
      </c>
      <c r="K61" s="28" t="str">
        <f t="shared" si="2"/>
        <v/>
      </c>
      <c r="L61" s="35" t="str">
        <f t="array" ref="L61">IFERROR(INDEX(GrowthFormulas!$B$2:$B$122,$A61-VLOOKUP(C61,'SIEMB. SEMACU'!$B$2:$E$100,4,FALSE),1),"")</f>
        <v/>
      </c>
      <c r="M61" s="207" t="str">
        <f>IFERROR(K61/VLOOKUP(C61,'SIEMB. SEMACU'!$B$2:$C$100,2,FALSE),"")</f>
        <v/>
      </c>
      <c r="N61" s="23"/>
      <c r="O61" s="71" t="str">
        <f>IFERROR(N61*VLOOKUP(C61,'SIEMB. SEMACU'!$B$2:$D$100,3,FALSE),"")</f>
        <v/>
      </c>
      <c r="P61" s="2"/>
      <c r="Q61" s="2">
        <f t="shared" si="3"/>
        <v>0</v>
      </c>
      <c r="R61" s="15" t="str">
        <f>IFERROR(LOOKUP(Q61,Masterline!$A$2:$A$34,Masterline!$D$2:$D$34)-(Q61-INT(Q61))*LOOKUP(Q61,Masterline!$A$2:$A$34,Masterline!$E$2:$E$34),"")</f>
        <v/>
      </c>
      <c r="S61" s="71" t="str">
        <f>IFERROR((Q61)*VLOOKUP(C61,'SIEMB. SEMACU'!$B$2:$C$100,2,FALSE)*(N61-0.0033333*7)*((J61+R61)/2/100)/1000,"")</f>
        <v/>
      </c>
      <c r="T61" s="173">
        <f t="shared" si="4"/>
        <v>0</v>
      </c>
      <c r="U61" s="14">
        <f t="shared" si="5"/>
        <v>0</v>
      </c>
      <c r="V61" s="14" t="str">
        <f t="shared" si="6"/>
        <v>#DIV/0!</v>
      </c>
    </row>
    <row r="62">
      <c r="A62" s="114">
        <v>45026.0</v>
      </c>
      <c r="B62" s="2">
        <v>6.0</v>
      </c>
      <c r="C62" s="2"/>
      <c r="D62" s="2"/>
      <c r="E62" s="2"/>
      <c r="F62" s="2"/>
      <c r="G62" s="17" t="str">
        <f t="array" ref="G62">IFERROR(E62*INDEX(PRECIOS!$B$2:$E$44,MATCH(F62,PRECIOS!$B$2:$B$44,0),4),"")</f>
        <v/>
      </c>
      <c r="H62" s="2"/>
      <c r="I62" s="2">
        <f t="shared" si="1"/>
        <v>0</v>
      </c>
      <c r="J62" s="15" t="str">
        <f>IFERROR(LOOKUP(H62,Masterline!$A$2:$A$34,Masterline!$D$2:$D$34)-(H62-INT(H62))*LOOKUP(H62,Masterline!$A$2:$A$34,Masterline!$E$2:$E$34),"")</f>
        <v/>
      </c>
      <c r="K62" s="28" t="str">
        <f t="shared" si="2"/>
        <v/>
      </c>
      <c r="L62" s="35" t="str">
        <f t="array" ref="L62">IFERROR(INDEX(GrowthFormulas!$B$2:$B$122,$A62-VLOOKUP(C62,'SIEMB. SEMACU'!$B$2:$E$100,4,FALSE),1),"")</f>
        <v/>
      </c>
      <c r="M62" s="207" t="str">
        <f>IFERROR(K62/VLOOKUP(C62,'SIEMB. SEMACU'!$B$2:$C$100,2,FALSE),"")</f>
        <v/>
      </c>
      <c r="N62" s="23"/>
      <c r="O62" s="71" t="str">
        <f>IFERROR(N62*VLOOKUP(C62,'SIEMB. SEMACU'!$B$2:$D$100,3,FALSE),"")</f>
        <v/>
      </c>
      <c r="P62" s="2"/>
      <c r="Q62" s="2">
        <f t="shared" si="3"/>
        <v>0</v>
      </c>
      <c r="R62" s="15" t="str">
        <f>IFERROR(LOOKUP(Q62,Masterline!$A$2:$A$34,Masterline!$D$2:$D$34)-(Q62-INT(Q62))*LOOKUP(Q62,Masterline!$A$2:$A$34,Masterline!$E$2:$E$34),"")</f>
        <v/>
      </c>
      <c r="S62" s="71" t="str">
        <f>IFERROR((Q62)*VLOOKUP(C62,'SIEMB. SEMACU'!$B$2:$C$100,2,FALSE)*(N62-0.0033333*7)*((J62+R62)/2/100)/1000,"")</f>
        <v/>
      </c>
      <c r="T62" s="173">
        <f t="shared" si="4"/>
        <v>0</v>
      </c>
      <c r="U62" s="14">
        <f t="shared" si="5"/>
        <v>0</v>
      </c>
      <c r="V62" s="14" t="str">
        <f t="shared" si="6"/>
        <v>#DIV/0!</v>
      </c>
    </row>
    <row r="63">
      <c r="A63" s="114">
        <v>45033.0</v>
      </c>
      <c r="B63" s="2">
        <v>6.0</v>
      </c>
      <c r="C63" s="2"/>
      <c r="D63" s="2"/>
      <c r="E63" s="2"/>
      <c r="F63" s="2"/>
      <c r="G63" s="17" t="str">
        <f t="array" ref="G63">IFERROR(E63*INDEX(PRECIOS!$B$2:$E$44,MATCH(F63,PRECIOS!$B$2:$B$44,0),4),"")</f>
        <v/>
      </c>
      <c r="H63" s="2"/>
      <c r="I63" s="2">
        <f t="shared" si="1"/>
        <v>0</v>
      </c>
      <c r="J63" s="15" t="str">
        <f>IFERROR(LOOKUP(H63,Masterline!$A$2:$A$34,Masterline!$D$2:$D$34)-(H63-INT(H63))*LOOKUP(H63,Masterline!$A$2:$A$34,Masterline!$E$2:$E$34),"")</f>
        <v/>
      </c>
      <c r="K63" s="28" t="str">
        <f t="shared" si="2"/>
        <v/>
      </c>
      <c r="L63" s="35" t="str">
        <f t="array" ref="L63">IFERROR(INDEX(GrowthFormulas!$B$2:$B$122,$A63-VLOOKUP(C63,'SIEMB. SEMACU'!$B$2:$E$100,4,FALSE),1),"")</f>
        <v/>
      </c>
      <c r="M63" s="207" t="str">
        <f>IFERROR(K63/VLOOKUP(C63,'SIEMB. SEMACU'!$B$2:$C$100,2,FALSE),"")</f>
        <v/>
      </c>
      <c r="N63" s="23"/>
      <c r="O63" s="71" t="str">
        <f>IFERROR(N63*VLOOKUP(C63,'SIEMB. SEMACU'!$B$2:$D$100,3,FALSE),"")</f>
        <v/>
      </c>
      <c r="P63" s="2"/>
      <c r="Q63" s="2">
        <f t="shared" si="3"/>
        <v>0</v>
      </c>
      <c r="R63" s="15" t="str">
        <f>IFERROR(LOOKUP(Q63,Masterline!$A$2:$A$34,Masterline!$D$2:$D$34)-(Q63-INT(Q63))*LOOKUP(Q63,Masterline!$A$2:$A$34,Masterline!$E$2:$E$34),"")</f>
        <v/>
      </c>
      <c r="S63" s="71" t="str">
        <f>IFERROR((Q63)*VLOOKUP(C63,'SIEMB. SEMACU'!$B$2:$C$100,2,FALSE)*(N63-0.0033333*7)*((J63+R63)/2/100)/1000,"")</f>
        <v/>
      </c>
      <c r="T63" s="173">
        <f t="shared" si="4"/>
        <v>0</v>
      </c>
      <c r="U63" s="14">
        <f t="shared" si="5"/>
        <v>0</v>
      </c>
      <c r="V63" s="14" t="str">
        <f t="shared" si="6"/>
        <v>#DIV/0!</v>
      </c>
    </row>
    <row r="64">
      <c r="A64" s="114">
        <v>45040.0</v>
      </c>
      <c r="B64" s="2">
        <v>6.0</v>
      </c>
      <c r="C64" s="2"/>
      <c r="D64" s="2"/>
      <c r="E64" s="2"/>
      <c r="F64" s="2"/>
      <c r="G64" s="17" t="str">
        <f t="array" ref="G64">IFERROR(E64*INDEX(PRECIOS!$B$2:$E$44,MATCH(F64,PRECIOS!$B$2:$B$44,0),4),"")</f>
        <v/>
      </c>
      <c r="H64" s="2"/>
      <c r="I64" s="2">
        <f t="shared" si="1"/>
        <v>0</v>
      </c>
      <c r="J64" s="15" t="str">
        <f>IFERROR(LOOKUP(H64,Masterline!$A$2:$A$34,Masterline!$D$2:$D$34)-(H64-INT(H64))*LOOKUP(H64,Masterline!$A$2:$A$34,Masterline!$E$2:$E$34),"")</f>
        <v/>
      </c>
      <c r="K64" s="28" t="str">
        <f t="shared" si="2"/>
        <v/>
      </c>
      <c r="L64" s="35" t="str">
        <f t="array" ref="L64">IFERROR(INDEX(GrowthFormulas!$B$2:$B$122,$A64-VLOOKUP(C64,'SIEMB. SEMACU'!$B$2:$E$100,4,FALSE),1),"")</f>
        <v/>
      </c>
      <c r="M64" s="207" t="str">
        <f>IFERROR(K64/VLOOKUP(C64,'SIEMB. SEMACU'!$B$2:$C$100,2,FALSE),"")</f>
        <v/>
      </c>
      <c r="N64" s="23"/>
      <c r="O64" s="71" t="str">
        <f>IFERROR(N64*VLOOKUP(C64,'SIEMB. SEMACU'!$B$2:$D$100,3,FALSE),"")</f>
        <v/>
      </c>
      <c r="P64" s="2"/>
      <c r="Q64" s="2">
        <f t="shared" si="3"/>
        <v>0</v>
      </c>
      <c r="R64" s="15" t="str">
        <f>IFERROR(LOOKUP(Q64,Masterline!$A$2:$A$34,Masterline!$D$2:$D$34)-(Q64-INT(Q64))*LOOKUP(Q64,Masterline!$A$2:$A$34,Masterline!$E$2:$E$34),"")</f>
        <v/>
      </c>
      <c r="S64" s="71" t="str">
        <f>IFERROR((Q64)*VLOOKUP(C64,'SIEMB. SEMACU'!$B$2:$C$100,2,FALSE)*(N64-0.0033333*7)*((J64+R64)/2/100)/1000,"")</f>
        <v/>
      </c>
      <c r="T64" s="173">
        <f t="shared" si="4"/>
        <v>0</v>
      </c>
      <c r="U64" s="14">
        <f t="shared" si="5"/>
        <v>0</v>
      </c>
      <c r="V64" s="14" t="str">
        <f t="shared" si="6"/>
        <v>#DIV/0!</v>
      </c>
    </row>
    <row r="65">
      <c r="A65" s="114">
        <v>45047.0</v>
      </c>
      <c r="B65" s="2">
        <v>6.0</v>
      </c>
      <c r="C65" s="2"/>
      <c r="D65" s="2"/>
      <c r="E65" s="2"/>
      <c r="F65" s="2"/>
      <c r="G65" s="17" t="str">
        <f t="array" ref="G65">IFERROR(E65*INDEX(PRECIOS!$B$2:$E$44,MATCH(F65,PRECIOS!$B$2:$B$44,0),4),"")</f>
        <v/>
      </c>
      <c r="H65" s="2"/>
      <c r="I65" s="2">
        <f t="shared" si="1"/>
        <v>0</v>
      </c>
      <c r="J65" s="15" t="str">
        <f>IFERROR(LOOKUP(H65,Masterline!$A$2:$A$34,Masterline!$D$2:$D$34)-(H65-INT(H65))*LOOKUP(H65,Masterline!$A$2:$A$34,Masterline!$E$2:$E$34),"")</f>
        <v/>
      </c>
      <c r="K65" s="28" t="str">
        <f t="shared" si="2"/>
        <v/>
      </c>
      <c r="L65" s="35" t="str">
        <f t="array" ref="L65">IFERROR(INDEX(GrowthFormulas!$B$2:$B$122,$A65-VLOOKUP(C65,'SIEMB. SEMACU'!$B$2:$E$100,4,FALSE),1),"")</f>
        <v/>
      </c>
      <c r="M65" s="207" t="str">
        <f>IFERROR(K65/VLOOKUP(C65,'SIEMB. SEMACU'!$B$2:$C$100,2,FALSE),"")</f>
        <v/>
      </c>
      <c r="N65" s="23"/>
      <c r="O65" s="71" t="str">
        <f>IFERROR(N65*VLOOKUP(C65,'SIEMB. SEMACU'!$B$2:$D$100,3,FALSE),"")</f>
        <v/>
      </c>
      <c r="P65" s="2"/>
      <c r="Q65" s="2">
        <f t="shared" si="3"/>
        <v>0</v>
      </c>
      <c r="R65" s="15" t="str">
        <f>IFERROR(LOOKUP(Q65,Masterline!$A$2:$A$34,Masterline!$D$2:$D$34)-(Q65-INT(Q65))*LOOKUP(Q65,Masterline!$A$2:$A$34,Masterline!$E$2:$E$34),"")</f>
        <v/>
      </c>
      <c r="S65" s="71" t="str">
        <f>IFERROR((Q65)*VLOOKUP(C65,'SIEMB. SEMACU'!$B$2:$C$100,2,FALSE)*(N65-0.0033333*7)*((J65+R65)/2/100)/1000,"")</f>
        <v/>
      </c>
      <c r="T65" s="173">
        <f t="shared" si="4"/>
        <v>0</v>
      </c>
      <c r="U65" s="14">
        <f t="shared" si="5"/>
        <v>0</v>
      </c>
      <c r="V65" s="14" t="str">
        <f t="shared" si="6"/>
        <v>#DIV/0!</v>
      </c>
    </row>
    <row r="66">
      <c r="A66" s="114">
        <v>45054.0</v>
      </c>
      <c r="B66" s="2">
        <v>6.0</v>
      </c>
      <c r="C66" s="2"/>
      <c r="D66" s="2"/>
      <c r="E66" s="2"/>
      <c r="F66" s="2"/>
      <c r="G66" s="17" t="str">
        <f t="array" ref="G66">IFERROR(E66*INDEX(PRECIOS!$B$2:$E$44,MATCH(F66,PRECIOS!$B$2:$B$44,0),4),"")</f>
        <v/>
      </c>
      <c r="H66" s="2"/>
      <c r="I66" s="2">
        <f t="shared" si="1"/>
        <v>0</v>
      </c>
      <c r="J66" s="15" t="str">
        <f>IFERROR(LOOKUP(H66,Masterline!$A$2:$A$34,Masterline!$D$2:$D$34)-(H66-INT(H66))*LOOKUP(H66,Masterline!$A$2:$A$34,Masterline!$E$2:$E$34),"")</f>
        <v/>
      </c>
      <c r="K66" s="28" t="str">
        <f t="shared" si="2"/>
        <v/>
      </c>
      <c r="L66" s="35" t="str">
        <f t="array" ref="L66">IFERROR(INDEX(GrowthFormulas!$B$2:$B$122,$A66-VLOOKUP(C66,'SIEMB. SEMACU'!$B$2:$E$100,4,FALSE),1),"")</f>
        <v/>
      </c>
      <c r="M66" s="207" t="str">
        <f>IFERROR(K66/VLOOKUP(C66,'SIEMB. SEMACU'!$B$2:$C$100,2,FALSE),"")</f>
        <v/>
      </c>
      <c r="N66" s="23"/>
      <c r="O66" s="71" t="str">
        <f>IFERROR(N66*VLOOKUP(C66,'SIEMB. SEMACU'!$B$2:$D$100,3,FALSE),"")</f>
        <v/>
      </c>
      <c r="P66" s="2"/>
      <c r="Q66" s="2">
        <f t="shared" si="3"/>
        <v>0</v>
      </c>
      <c r="R66" s="15" t="str">
        <f>IFERROR(LOOKUP(Q66,Masterline!$A$2:$A$34,Masterline!$D$2:$D$34)-(Q66-INT(Q66))*LOOKUP(Q66,Masterline!$A$2:$A$34,Masterline!$E$2:$E$34),"")</f>
        <v/>
      </c>
      <c r="S66" s="71" t="str">
        <f>IFERROR((Q66)*VLOOKUP(C66,'SIEMB. SEMACU'!$B$2:$C$100,2,FALSE)*(N66-0.0033333*7)*((J66+R66)/2/100)/1000,"")</f>
        <v/>
      </c>
      <c r="T66" s="173">
        <f t="shared" si="4"/>
        <v>0</v>
      </c>
      <c r="U66" s="14">
        <f t="shared" si="5"/>
        <v>0</v>
      </c>
      <c r="V66" s="14" t="str">
        <f t="shared" si="6"/>
        <v>#DIV/0!</v>
      </c>
    </row>
    <row r="67">
      <c r="A67" s="114">
        <v>45061.0</v>
      </c>
      <c r="B67" s="2">
        <v>6.0</v>
      </c>
      <c r="C67" s="2" t="s">
        <v>749</v>
      </c>
      <c r="D67" s="2">
        <v>75.0</v>
      </c>
      <c r="E67" s="2">
        <v>375.0</v>
      </c>
      <c r="F67" s="2" t="s">
        <v>56</v>
      </c>
      <c r="G67" s="17">
        <f t="array" ref="G67">IFERROR(E67*INDEX(PRECIOS!$B$2:$E$44,MATCH(F67,PRECIOS!$B$2:$B$44,0),4),"")</f>
        <v>504</v>
      </c>
      <c r="H67" s="2">
        <v>2.72</v>
      </c>
      <c r="I67" s="2">
        <f t="shared" si="1"/>
        <v>0</v>
      </c>
      <c r="J67" s="15">
        <f>IFERROR(LOOKUP(H67,Masterline!$A$2:$A$34,Masterline!$D$2:$D$34)-(H67-INT(H67))*LOOKUP(H67,Masterline!$A$2:$A$34,Masterline!$E$2:$E$34),"")</f>
        <v>10.0392</v>
      </c>
      <c r="K67" s="28">
        <f t="shared" si="2"/>
        <v>274658.6323</v>
      </c>
      <c r="L67" s="35">
        <f t="array" ref="L67">IFERROR(INDEX(GrowthFormulas!$B$2:$B$122,$A67-VLOOKUP(C67,'SIEMB. SEMACU'!$B$2:$E$100,4,FALSE),1),"")</f>
        <v>0.983333</v>
      </c>
      <c r="M67" s="207">
        <f>IFERROR(K67/VLOOKUP(C67,'SIEMB. SEMACU'!$B$2:$C$100,2,FALSE),"")</f>
        <v>0.3390847312</v>
      </c>
      <c r="N67" s="23">
        <v>0.85</v>
      </c>
      <c r="O67" s="71" t="str">
        <f>IFERROR(N67*VLOOKUP(C67,'SIEMB. SEMACU'!$B$2:$D$100,3,FALSE),"")</f>
        <v/>
      </c>
      <c r="P67" s="2">
        <v>2.0</v>
      </c>
      <c r="Q67" s="2">
        <f t="shared" si="3"/>
        <v>4.72</v>
      </c>
      <c r="R67" s="15">
        <f>IFERROR(LOOKUP(Q67,Masterline!$A$2:$A$34,Masterline!$D$2:$D$34)-(Q67-INT(Q67))*LOOKUP(Q67,Masterline!$A$2:$A$34,Masterline!$E$2:$E$34),"")</f>
        <v>7.77696</v>
      </c>
      <c r="S67" s="71">
        <f>IFERROR((Q67)*VLOOKUP(C67,'SIEMB. SEMACU'!$B$2:$C$100,2,FALSE)*(N67-0.0033333*7)*((J67+R67)/2/100)/1000,"")</f>
        <v>281.5410168</v>
      </c>
      <c r="T67" s="173">
        <f t="shared" si="4"/>
        <v>51.63525421</v>
      </c>
      <c r="U67" s="14">
        <f t="shared" si="5"/>
        <v>747071.4798</v>
      </c>
      <c r="V67" s="14">
        <f t="shared" si="6"/>
        <v>1872720</v>
      </c>
    </row>
    <row r="68">
      <c r="A68" s="114">
        <v>45068.0</v>
      </c>
      <c r="B68" s="2">
        <v>6.0</v>
      </c>
      <c r="C68" s="2" t="s">
        <v>749</v>
      </c>
      <c r="D68" s="2">
        <v>175.0</v>
      </c>
      <c r="E68" s="2">
        <v>1075.0</v>
      </c>
      <c r="F68" s="2" t="s">
        <v>56</v>
      </c>
      <c r="G68" s="17">
        <f t="array" ref="G68">IFERROR(E68*INDEX(PRECIOS!$B$2:$E$44,MATCH(F68,PRECIOS!$B$2:$B$44,0),4),"")</f>
        <v>1444.8</v>
      </c>
      <c r="H68" s="2">
        <v>4.8</v>
      </c>
      <c r="I68" s="2">
        <f t="shared" si="1"/>
        <v>2.08</v>
      </c>
      <c r="J68" s="15">
        <f>IFERROR(LOOKUP(H68,Masterline!$A$2:$A$34,Masterline!$D$2:$D$34)-(H68-INT(H68))*LOOKUP(H68,Masterline!$A$2:$A$34,Masterline!$E$2:$E$34),"")</f>
        <v>7.6944</v>
      </c>
      <c r="K68" s="28">
        <f t="shared" si="2"/>
        <v>473829.4517</v>
      </c>
      <c r="L68" s="35">
        <f t="array" ref="L68">IFERROR(INDEX(GrowthFormulas!$B$2:$B$122,$A68-VLOOKUP(C68,'SIEMB. SEMACU'!$B$2:$E$100,4,FALSE),1),"")</f>
        <v>0.9599992</v>
      </c>
      <c r="M68" s="207">
        <f>IFERROR(K68/VLOOKUP(C68,'SIEMB. SEMACU'!$B$2:$C$100,2,FALSE),"")</f>
        <v>0.5849746318</v>
      </c>
      <c r="N68" s="23">
        <v>0.85</v>
      </c>
      <c r="O68" s="71" t="str">
        <f>IFERROR(N68*VLOOKUP(C68,'SIEMB. SEMACU'!$B$2:$D$100,3,FALSE),"")</f>
        <v/>
      </c>
      <c r="P68" s="2">
        <v>2.0</v>
      </c>
      <c r="Q68" s="2">
        <f t="shared" si="3"/>
        <v>6.8</v>
      </c>
      <c r="R68" s="15">
        <f>IFERROR(LOOKUP(Q68,Masterline!$A$2:$A$34,Masterline!$D$2:$D$34)-(Q68-INT(Q68))*LOOKUP(Q68,Masterline!$A$2:$A$34,Masterline!$E$2:$E$34),"")</f>
        <v>6.4176</v>
      </c>
      <c r="S68" s="71">
        <f>IFERROR((Q68)*VLOOKUP(C68,'SIEMB. SEMACU'!$B$2:$C$100,2,FALSE)*(N68-0.0033333*7)*((J68+R68)/2/100)/1000,"")</f>
        <v>321.2795275</v>
      </c>
      <c r="T68" s="173">
        <f t="shared" si="4"/>
        <v>36.56988187</v>
      </c>
      <c r="U68" s="14">
        <f t="shared" si="5"/>
        <v>2274381.368</v>
      </c>
      <c r="V68" s="14">
        <f t="shared" si="6"/>
        <v>3304800</v>
      </c>
    </row>
    <row r="69">
      <c r="A69" s="114">
        <v>45075.0</v>
      </c>
      <c r="B69" s="2">
        <v>6.0</v>
      </c>
      <c r="C69" s="2" t="s">
        <v>749</v>
      </c>
      <c r="D69" s="2">
        <v>175.0</v>
      </c>
      <c r="E69" s="2">
        <v>750.0</v>
      </c>
      <c r="F69" s="2" t="s">
        <v>54</v>
      </c>
      <c r="G69" s="17">
        <f t="array" ref="G69">IFERROR(E69*INDEX(PRECIOS!$B$2:$E$44,MATCH(F69,PRECIOS!$B$2:$B$44,0),4),"")</f>
        <v>735</v>
      </c>
      <c r="H69" s="2">
        <v>6.62</v>
      </c>
      <c r="I69" s="2">
        <f t="shared" si="1"/>
        <v>1.82</v>
      </c>
      <c r="J69" s="15">
        <f>IFERROR(LOOKUP(H69,Masterline!$A$2:$A$34,Masterline!$D$2:$D$34)-(H69-INT(H69))*LOOKUP(H69,Masterline!$A$2:$A$34,Masterline!$E$2:$E$34),"")</f>
        <v>6.52344</v>
      </c>
      <c r="K69" s="28">
        <f t="shared" si="2"/>
        <v>405231.6771</v>
      </c>
      <c r="L69" s="35">
        <f t="array" ref="L69">IFERROR(INDEX(GrowthFormulas!$B$2:$B$122,$A69-VLOOKUP(C69,'SIEMB. SEMACU'!$B$2:$E$100,4,FALSE),1),"")</f>
        <v>0.9366654</v>
      </c>
      <c r="M69" s="207">
        <f>IFERROR(K69/VLOOKUP(C69,'SIEMB. SEMACU'!$B$2:$C$100,2,FALSE),"")</f>
        <v>0.5002860211</v>
      </c>
      <c r="N69" s="23">
        <v>0.85</v>
      </c>
      <c r="O69" s="71" t="str">
        <f>IFERROR(N69*VLOOKUP(C69,'SIEMB. SEMACU'!$B$2:$D$100,3,FALSE),"")</f>
        <v/>
      </c>
      <c r="P69" s="2">
        <v>2.5</v>
      </c>
      <c r="Q69" s="2">
        <f t="shared" si="3"/>
        <v>9.12</v>
      </c>
      <c r="R69" s="15">
        <f>IFERROR(LOOKUP(Q69,Masterline!$A$2:$A$34,Masterline!$D$2:$D$34)-(Q69-INT(Q69))*LOOKUP(Q69,Masterline!$A$2:$A$34,Masterline!$E$2:$E$34),"")</f>
        <v>5.26944</v>
      </c>
      <c r="S69" s="71">
        <f>IFERROR((Q69)*VLOOKUP(C69,'SIEMB. SEMACU'!$B$2:$C$100,2,FALSE)*(N69-0.0033333*7)*((J69+R69)/2/100)/1000,"")</f>
        <v>360.0810693</v>
      </c>
      <c r="T69" s="173">
        <f t="shared" si="4"/>
        <v>46.27026732</v>
      </c>
      <c r="U69" s="14">
        <f t="shared" si="5"/>
        <v>2682633.702</v>
      </c>
      <c r="V69" s="14">
        <f t="shared" si="6"/>
        <v>4557870</v>
      </c>
    </row>
    <row r="70">
      <c r="A70" s="114">
        <v>45082.0</v>
      </c>
      <c r="B70" s="2">
        <v>6.0</v>
      </c>
      <c r="C70" s="2" t="s">
        <v>749</v>
      </c>
      <c r="D70" s="2">
        <v>275.0</v>
      </c>
      <c r="E70" s="2">
        <v>1150.0</v>
      </c>
      <c r="F70" s="2" t="s">
        <v>54</v>
      </c>
      <c r="G70" s="17">
        <f t="array" ref="G70">IFERROR(E70*INDEX(PRECIOS!$B$2:$E$44,MATCH(F70,PRECIOS!$B$2:$B$44,0),4),"")</f>
        <v>1127</v>
      </c>
      <c r="H70" s="2">
        <v>9.05</v>
      </c>
      <c r="I70" s="2">
        <f t="shared" si="1"/>
        <v>2.43</v>
      </c>
      <c r="J70" s="15">
        <f>IFERROR(LOOKUP(H70,Masterline!$A$2:$A$34,Masterline!$D$2:$D$34)-(H70-INT(H70))*LOOKUP(H70,Masterline!$A$2:$A$34,Masterline!$E$2:$E$34),"")</f>
        <v>5.2896</v>
      </c>
      <c r="K70" s="28">
        <f t="shared" si="2"/>
        <v>574461.9694</v>
      </c>
      <c r="L70" s="35">
        <f t="array" ref="L70">IFERROR(INDEX(GrowthFormulas!$B$2:$B$122,$A70-VLOOKUP(C70,'SIEMB. SEMACU'!$B$2:$E$100,4,FALSE),1),"")</f>
        <v>0.9133316</v>
      </c>
      <c r="M70" s="207">
        <f>IFERROR(K70/VLOOKUP(C70,'SIEMB. SEMACU'!$B$2:$C$100,2,FALSE),"")</f>
        <v>0.7092123079</v>
      </c>
      <c r="N70" s="23">
        <v>0.87</v>
      </c>
      <c r="O70" s="71" t="str">
        <f>IFERROR(N70*VLOOKUP(C70,'SIEMB. SEMACU'!$B$2:$D$100,3,FALSE),"")</f>
        <v/>
      </c>
      <c r="P70" s="2">
        <v>2.5</v>
      </c>
      <c r="Q70" s="2">
        <f t="shared" si="3"/>
        <v>11.55</v>
      </c>
      <c r="R70" s="15">
        <f>IFERROR(LOOKUP(Q70,Masterline!$A$2:$A$34,Masterline!$D$2:$D$34)-(Q70-INT(Q70))*LOOKUP(Q70,Masterline!$A$2:$A$34,Masterline!$E$2:$E$34),"")</f>
        <v>4.5024</v>
      </c>
      <c r="S70" s="71">
        <f>IFERROR((Q70)*VLOOKUP(C70,'SIEMB. SEMACU'!$B$2:$C$100,2,FALSE)*(N70-0.0033333*7)*((J70+R70)/2/100)/1000,"")</f>
        <v>387.8117773</v>
      </c>
      <c r="T70" s="173">
        <f t="shared" si="4"/>
        <v>28.20294432</v>
      </c>
      <c r="U70" s="14">
        <f t="shared" si="5"/>
        <v>5198880.823</v>
      </c>
      <c r="V70" s="14">
        <f t="shared" si="6"/>
        <v>6377535</v>
      </c>
    </row>
    <row r="71">
      <c r="A71" s="114">
        <v>45089.0</v>
      </c>
      <c r="B71" s="2">
        <v>6.0</v>
      </c>
      <c r="C71" s="2" t="s">
        <v>749</v>
      </c>
      <c r="D71" s="2">
        <v>300.0</v>
      </c>
      <c r="E71" s="2">
        <v>1950.0</v>
      </c>
      <c r="F71" s="2" t="s">
        <v>54</v>
      </c>
      <c r="G71" s="17">
        <f t="array" ref="G71">IFERROR(E71*INDEX(PRECIOS!$B$2:$E$44,MATCH(F71,PRECIOS!$B$2:$B$44,0),4),"")</f>
        <v>1911</v>
      </c>
      <c r="H71" s="2">
        <v>10.5</v>
      </c>
      <c r="I71" s="2">
        <f t="shared" si="1"/>
        <v>1.45</v>
      </c>
      <c r="J71" s="15">
        <f>IFERROR(LOOKUP(H71,Masterline!$A$2:$A$34,Masterline!$D$2:$D$34)-(H71-INT(H71))*LOOKUP(H71,Masterline!$A$2:$A$34,Masterline!$E$2:$E$34),"")</f>
        <v>4.728</v>
      </c>
      <c r="K71" s="28">
        <f t="shared" si="2"/>
        <v>604302.6348</v>
      </c>
      <c r="L71" s="35">
        <f t="array" ref="L71">IFERROR(INDEX(GrowthFormulas!$B$2:$B$122,$A71-VLOOKUP(C71,'SIEMB. SEMACU'!$B$2:$E$100,4,FALSE),1),"")</f>
        <v>0.8899978</v>
      </c>
      <c r="M71" s="207">
        <f>IFERROR(K71/VLOOKUP(C71,'SIEMB. SEMACU'!$B$2:$C$100,2,FALSE),"")</f>
        <v>0.7460526355</v>
      </c>
      <c r="N71" s="23">
        <v>0.87</v>
      </c>
      <c r="O71" s="71" t="str">
        <f>IFERROR(N71*VLOOKUP(C71,'SIEMB. SEMACU'!$B$2:$D$100,3,FALSE),"")</f>
        <v/>
      </c>
      <c r="P71" s="2">
        <v>2.5</v>
      </c>
      <c r="Q71" s="2">
        <f t="shared" si="3"/>
        <v>13</v>
      </c>
      <c r="R71" s="15">
        <f>IFERROR(LOOKUP(Q71,Masterline!$A$2:$A$34,Masterline!$D$2:$D$34)-(Q71-INT(Q71))*LOOKUP(Q71,Masterline!$A$2:$A$34,Masterline!$E$2:$E$34),"")</f>
        <v>4.248</v>
      </c>
      <c r="S71" s="71">
        <f>IFERROR((Q71)*VLOOKUP(C71,'SIEMB. SEMACU'!$B$2:$C$100,2,FALSE)*(N71-0.0033333*7)*((J71+R71)/2/100)/1000,"")</f>
        <v>400.1232623</v>
      </c>
      <c r="T71" s="173">
        <f t="shared" si="4"/>
        <v>25.03081557</v>
      </c>
      <c r="U71" s="14">
        <f t="shared" si="5"/>
        <v>6345177.665</v>
      </c>
      <c r="V71" s="14">
        <f t="shared" si="6"/>
        <v>7399350</v>
      </c>
    </row>
    <row r="72">
      <c r="A72" s="114">
        <v>44998.0</v>
      </c>
      <c r="B72" s="2">
        <v>7.0</v>
      </c>
      <c r="C72" s="2"/>
      <c r="D72" s="2"/>
      <c r="E72" s="2"/>
      <c r="F72" s="2"/>
      <c r="G72" s="17" t="str">
        <f t="array" ref="G72">IFERROR(E72*INDEX(PRECIOS!$B$2:$E$44,MATCH(F72,PRECIOS!$B$2:$B$44,0),4),"")</f>
        <v/>
      </c>
      <c r="H72" s="2"/>
      <c r="I72" s="2">
        <f t="shared" si="1"/>
        <v>0</v>
      </c>
      <c r="J72" s="15" t="str">
        <f>IFERROR(LOOKUP(H72,Masterline!$A$2:$A$34,Masterline!$D$2:$D$34)-(H72-INT(H72))*LOOKUP(H72,Masterline!$A$2:$A$34,Masterline!$E$2:$E$34),"")</f>
        <v/>
      </c>
      <c r="K72" s="28" t="str">
        <f t="shared" si="2"/>
        <v/>
      </c>
      <c r="L72" s="35" t="str">
        <f t="array" ref="L72">IFERROR(INDEX(GrowthFormulas!$B$2:$B$122,$A72-VLOOKUP(C72,'SIEMB. SEMACU'!$B$2:$E$100,4,FALSE),1),"")</f>
        <v/>
      </c>
      <c r="M72" s="118" t="str">
        <f>IFERROR(K72/VLOOKUP(C72,'SIEMB. SEMACU'!$B$2:$C$100,2,FALSE),"")</f>
        <v/>
      </c>
      <c r="N72" s="23"/>
      <c r="O72" s="71" t="str">
        <f>IFERROR(N72*VLOOKUP(C72,'SIEMB. SEMACU'!$B$2:$D$100,3,FALSE),"")</f>
        <v/>
      </c>
      <c r="P72" s="2"/>
      <c r="Q72" s="2">
        <f t="shared" si="3"/>
        <v>0</v>
      </c>
      <c r="R72" s="15" t="str">
        <f>IFERROR(LOOKUP(Q72,Masterline!$A$2:$A$34,Masterline!$D$2:$D$34)-(Q72-INT(Q72))*LOOKUP(Q72,Masterline!$A$2:$A$34,Masterline!$E$2:$E$34),"")</f>
        <v/>
      </c>
      <c r="S72" s="71" t="str">
        <f>IFERROR((Q72)*VLOOKUP(C72,'SIEMB. SEMACU'!$B$2:$C$100,2,FALSE)*(N72-0.0033333*7)*((J72+R72)/2/100)/1000,"")</f>
        <v/>
      </c>
      <c r="T72" s="173">
        <f t="shared" si="4"/>
        <v>0</v>
      </c>
      <c r="U72" s="14">
        <f t="shared" si="5"/>
        <v>0</v>
      </c>
      <c r="V72" s="14" t="str">
        <f t="shared" si="6"/>
        <v>#DIV/0!</v>
      </c>
    </row>
    <row r="73">
      <c r="A73" s="114">
        <v>45005.0</v>
      </c>
      <c r="B73" s="2">
        <v>7.0</v>
      </c>
      <c r="C73" s="2"/>
      <c r="D73" s="2"/>
      <c r="E73" s="2"/>
      <c r="F73" s="2"/>
      <c r="G73" s="17" t="str">
        <f t="array" ref="G73">IFERROR(E73*INDEX(PRECIOS!$B$2:$E$44,MATCH(F73,PRECIOS!$B$2:$B$44,0),4),"")</f>
        <v/>
      </c>
      <c r="H73" s="2"/>
      <c r="I73" s="2">
        <f t="shared" si="1"/>
        <v>0</v>
      </c>
      <c r="J73" s="15" t="str">
        <f>IFERROR(LOOKUP(H73,Masterline!$A$2:$A$34,Masterline!$D$2:$D$34)-(H73-INT(H73))*LOOKUP(H73,Masterline!$A$2:$A$34,Masterline!$E$2:$E$34),"")</f>
        <v/>
      </c>
      <c r="K73" s="28" t="str">
        <f t="shared" si="2"/>
        <v/>
      </c>
      <c r="L73" s="35" t="str">
        <f t="array" ref="L73">IFERROR(INDEX(GrowthFormulas!$B$2:$B$122,$A73-VLOOKUP(C73,'SIEMB. SEMACU'!$B$2:$E$100,4,FALSE),1),"")</f>
        <v/>
      </c>
      <c r="M73" s="207" t="str">
        <f>IFERROR(K73/VLOOKUP(C73,'SIEMB. SEMACU'!$B$2:$C$100,2,FALSE),"")</f>
        <v/>
      </c>
      <c r="N73" s="23"/>
      <c r="O73" s="71" t="str">
        <f>IFERROR(N73*VLOOKUP(C73,'SIEMB. SEMACU'!$B$2:$D$100,3,FALSE),"")</f>
        <v/>
      </c>
      <c r="P73" s="2"/>
      <c r="Q73" s="2">
        <f t="shared" si="3"/>
        <v>0</v>
      </c>
      <c r="R73" s="15" t="str">
        <f>IFERROR(LOOKUP(Q73,Masterline!$A$2:$A$34,Masterline!$D$2:$D$34)-(Q73-INT(Q73))*LOOKUP(Q73,Masterline!$A$2:$A$34,Masterline!$E$2:$E$34),"")</f>
        <v/>
      </c>
      <c r="S73" s="71" t="str">
        <f>IFERROR((Q73)*VLOOKUP(C73,'SIEMB. SEMACU'!$B$2:$C$100,2,FALSE)*(N73-0.0033333*7)*((J73+R73)/2/100)/1000,"")</f>
        <v/>
      </c>
      <c r="T73" s="173">
        <f t="shared" si="4"/>
        <v>0</v>
      </c>
      <c r="U73" s="14">
        <f t="shared" si="5"/>
        <v>0</v>
      </c>
      <c r="V73" s="14" t="str">
        <f t="shared" si="6"/>
        <v>#DIV/0!</v>
      </c>
    </row>
    <row r="74">
      <c r="A74" s="114">
        <v>45012.0</v>
      </c>
      <c r="B74" s="2">
        <v>7.0</v>
      </c>
      <c r="C74" s="2"/>
      <c r="D74" s="2"/>
      <c r="E74" s="2"/>
      <c r="F74" s="2"/>
      <c r="G74" s="17" t="str">
        <f t="array" ref="G74">IFERROR(E74*INDEX(PRECIOS!$B$2:$E$44,MATCH(F74,PRECIOS!$B$2:$B$44,0),4),"")</f>
        <v/>
      </c>
      <c r="H74" s="2"/>
      <c r="I74" s="2">
        <f t="shared" si="1"/>
        <v>0</v>
      </c>
      <c r="J74" s="15" t="str">
        <f>IFERROR(LOOKUP(H74,Masterline!$A$2:$A$34,Masterline!$D$2:$D$34)-(H74-INT(H74))*LOOKUP(H74,Masterline!$A$2:$A$34,Masterline!$E$2:$E$34),"")</f>
        <v/>
      </c>
      <c r="K74" s="28" t="str">
        <f t="shared" si="2"/>
        <v/>
      </c>
      <c r="L74" s="35" t="str">
        <f t="array" ref="L74">IFERROR(INDEX(GrowthFormulas!$B$2:$B$122,$A74-VLOOKUP(C74,'SIEMB. SEMACU'!$B$2:$E$100,4,FALSE),1),"")</f>
        <v/>
      </c>
      <c r="M74" s="207" t="str">
        <f>IFERROR(K74/VLOOKUP(C74,'SIEMB. SEMACU'!$B$2:$C$100,2,FALSE),"")</f>
        <v/>
      </c>
      <c r="N74" s="23"/>
      <c r="O74" s="71" t="str">
        <f>IFERROR(N74*VLOOKUP(C74,'SIEMB. SEMACU'!$B$2:$D$100,3,FALSE),"")</f>
        <v/>
      </c>
      <c r="P74" s="2"/>
      <c r="Q74" s="2">
        <f t="shared" si="3"/>
        <v>0</v>
      </c>
      <c r="R74" s="15" t="str">
        <f>IFERROR(LOOKUP(Q74,Masterline!$A$2:$A$34,Masterline!$D$2:$D$34)-(Q74-INT(Q74))*LOOKUP(Q74,Masterline!$A$2:$A$34,Masterline!$E$2:$E$34),"")</f>
        <v/>
      </c>
      <c r="S74" s="71" t="str">
        <f>IFERROR((Q74)*VLOOKUP(C74,'SIEMB. SEMACU'!$B$2:$C$100,2,FALSE)*(N74-0.0033333*7)*((J74+R74)/2/100)/1000,"")</f>
        <v/>
      </c>
      <c r="T74" s="173">
        <f t="shared" si="4"/>
        <v>0</v>
      </c>
      <c r="U74" s="14">
        <f t="shared" si="5"/>
        <v>0</v>
      </c>
      <c r="V74" s="14" t="str">
        <f t="shared" si="6"/>
        <v>#DIV/0!</v>
      </c>
    </row>
    <row r="75">
      <c r="A75" s="114">
        <v>45019.0</v>
      </c>
      <c r="B75" s="2">
        <v>7.0</v>
      </c>
      <c r="C75" s="2"/>
      <c r="D75" s="2"/>
      <c r="E75" s="2"/>
      <c r="F75" s="2"/>
      <c r="G75" s="17" t="str">
        <f t="array" ref="G75">IFERROR(E75*INDEX(PRECIOS!$B$2:$E$44,MATCH(F75,PRECIOS!$B$2:$B$44,0),4),"")</f>
        <v/>
      </c>
      <c r="H75" s="2"/>
      <c r="I75" s="2">
        <f t="shared" si="1"/>
        <v>0</v>
      </c>
      <c r="J75" s="15" t="str">
        <f>IFERROR(LOOKUP(H75,Masterline!$A$2:$A$34,Masterline!$D$2:$D$34)-(H75-INT(H75))*LOOKUP(H75,Masterline!$A$2:$A$34,Masterline!$E$2:$E$34),"")</f>
        <v/>
      </c>
      <c r="K75" s="28" t="str">
        <f t="shared" si="2"/>
        <v/>
      </c>
      <c r="L75" s="35" t="str">
        <f t="array" ref="L75">IFERROR(INDEX(GrowthFormulas!$B$2:$B$122,$A75-VLOOKUP(C75,'SIEMB. SEMACU'!$B$2:$E$100,4,FALSE),1),"")</f>
        <v/>
      </c>
      <c r="M75" s="207" t="str">
        <f>IFERROR(K75/VLOOKUP(C75,'SIEMB. SEMACU'!$B$2:$C$100,2,FALSE),"")</f>
        <v/>
      </c>
      <c r="N75" s="23"/>
      <c r="O75" s="71" t="str">
        <f>IFERROR(N75*VLOOKUP(C75,'SIEMB. SEMACU'!$B$2:$D$100,3,FALSE),"")</f>
        <v/>
      </c>
      <c r="P75" s="2"/>
      <c r="Q75" s="2">
        <f t="shared" si="3"/>
        <v>0</v>
      </c>
      <c r="R75" s="15" t="str">
        <f>IFERROR(LOOKUP(Q75,Masterline!$A$2:$A$34,Masterline!$D$2:$D$34)-(Q75-INT(Q75))*LOOKUP(Q75,Masterline!$A$2:$A$34,Masterline!$E$2:$E$34),"")</f>
        <v/>
      </c>
      <c r="S75" s="71" t="str">
        <f>IFERROR((Q75)*VLOOKUP(C75,'SIEMB. SEMACU'!$B$2:$C$100,2,FALSE)*(N75-0.0033333*7)*((J75+R75)/2/100)/1000,"")</f>
        <v/>
      </c>
      <c r="T75" s="173">
        <f t="shared" si="4"/>
        <v>0</v>
      </c>
      <c r="U75" s="14">
        <f t="shared" si="5"/>
        <v>0</v>
      </c>
      <c r="V75" s="14" t="str">
        <f t="shared" si="6"/>
        <v>#DIV/0!</v>
      </c>
    </row>
    <row r="76">
      <c r="A76" s="114">
        <v>45026.0</v>
      </c>
      <c r="B76" s="2">
        <v>7.0</v>
      </c>
      <c r="C76" s="2"/>
      <c r="D76" s="2"/>
      <c r="E76" s="2"/>
      <c r="F76" s="2"/>
      <c r="G76" s="17" t="str">
        <f t="array" ref="G76">IFERROR(E76*INDEX(PRECIOS!$B$2:$E$44,MATCH(F76,PRECIOS!$B$2:$B$44,0),4),"")</f>
        <v/>
      </c>
      <c r="H76" s="2"/>
      <c r="I76" s="2">
        <f t="shared" si="1"/>
        <v>0</v>
      </c>
      <c r="J76" s="15" t="str">
        <f>IFERROR(LOOKUP(H76,Masterline!$A$2:$A$34,Masterline!$D$2:$D$34)-(H76-INT(H76))*LOOKUP(H76,Masterline!$A$2:$A$34,Masterline!$E$2:$E$34),"")</f>
        <v/>
      </c>
      <c r="K76" s="28" t="str">
        <f t="shared" si="2"/>
        <v/>
      </c>
      <c r="L76" s="35" t="str">
        <f t="array" ref="L76">IFERROR(INDEX(GrowthFormulas!$B$2:$B$122,$A76-VLOOKUP(C76,'SIEMB. SEMACU'!$B$2:$E$100,4,FALSE),1),"")</f>
        <v/>
      </c>
      <c r="M76" s="207" t="str">
        <f>IFERROR(K76/VLOOKUP(C76,'SIEMB. SEMACU'!$B$2:$C$100,2,FALSE),"")</f>
        <v/>
      </c>
      <c r="N76" s="23"/>
      <c r="O76" s="71" t="str">
        <f>IFERROR(N76*VLOOKUP(C76,'SIEMB. SEMACU'!$B$2:$D$100,3,FALSE),"")</f>
        <v/>
      </c>
      <c r="P76" s="2"/>
      <c r="Q76" s="2">
        <f t="shared" si="3"/>
        <v>0</v>
      </c>
      <c r="R76" s="15" t="str">
        <f>IFERROR(LOOKUP(Q76,Masterline!$A$2:$A$34,Masterline!$D$2:$D$34)-(Q76-INT(Q76))*LOOKUP(Q76,Masterline!$A$2:$A$34,Masterline!$E$2:$E$34),"")</f>
        <v/>
      </c>
      <c r="S76" s="71" t="str">
        <f>IFERROR((Q76)*VLOOKUP(C76,'SIEMB. SEMACU'!$B$2:$C$100,2,FALSE)*(N76-0.0033333*7)*((J76+R76)/2/100)/1000,"")</f>
        <v/>
      </c>
      <c r="T76" s="173">
        <f t="shared" si="4"/>
        <v>0</v>
      </c>
      <c r="U76" s="14">
        <f t="shared" si="5"/>
        <v>0</v>
      </c>
      <c r="V76" s="14" t="str">
        <f t="shared" si="6"/>
        <v>#DIV/0!</v>
      </c>
    </row>
    <row r="77">
      <c r="A77" s="114">
        <v>45033.0</v>
      </c>
      <c r="B77" s="2">
        <v>7.0</v>
      </c>
      <c r="C77" s="2"/>
      <c r="D77" s="2"/>
      <c r="E77" s="2"/>
      <c r="F77" s="2"/>
      <c r="G77" s="17" t="str">
        <f t="array" ref="G77">IFERROR(E77*INDEX(PRECIOS!$B$2:$E$44,MATCH(F77,PRECIOS!$B$2:$B$44,0),4),"")</f>
        <v/>
      </c>
      <c r="H77" s="2"/>
      <c r="I77" s="2">
        <f t="shared" si="1"/>
        <v>0</v>
      </c>
      <c r="J77" s="15" t="str">
        <f>IFERROR(LOOKUP(H77,Masterline!$A$2:$A$34,Masterline!$D$2:$D$34)-(H77-INT(H77))*LOOKUP(H77,Masterline!$A$2:$A$34,Masterline!$E$2:$E$34),"")</f>
        <v/>
      </c>
      <c r="K77" s="28" t="str">
        <f t="shared" si="2"/>
        <v/>
      </c>
      <c r="L77" s="35" t="str">
        <f t="array" ref="L77">IFERROR(INDEX(GrowthFormulas!$B$2:$B$122,$A77-VLOOKUP(C77,'SIEMB. SEMACU'!$B$2:$E$100,4,FALSE),1),"")</f>
        <v/>
      </c>
      <c r="M77" s="207" t="str">
        <f>IFERROR(K77/VLOOKUP(C77,'SIEMB. SEMACU'!$B$2:$C$100,2,FALSE),"")</f>
        <v/>
      </c>
      <c r="N77" s="23"/>
      <c r="O77" s="71" t="str">
        <f>IFERROR(N77*VLOOKUP(C77,'SIEMB. SEMACU'!$B$2:$D$100,3,FALSE),"")</f>
        <v/>
      </c>
      <c r="P77" s="2"/>
      <c r="Q77" s="2">
        <f t="shared" si="3"/>
        <v>0</v>
      </c>
      <c r="R77" s="15" t="str">
        <f>IFERROR(LOOKUP(Q77,Masterline!$A$2:$A$34,Masterline!$D$2:$D$34)-(Q77-INT(Q77))*LOOKUP(Q77,Masterline!$A$2:$A$34,Masterline!$E$2:$E$34),"")</f>
        <v/>
      </c>
      <c r="S77" s="71" t="str">
        <f>IFERROR((Q77)*VLOOKUP(C77,'SIEMB. SEMACU'!$B$2:$C$100,2,FALSE)*(N77-0.0033333*7)*((J77+R77)/2/100)/1000,"")</f>
        <v/>
      </c>
      <c r="T77" s="173">
        <f t="shared" si="4"/>
        <v>0</v>
      </c>
      <c r="U77" s="14">
        <f t="shared" si="5"/>
        <v>0</v>
      </c>
      <c r="V77" s="14" t="str">
        <f t="shared" si="6"/>
        <v>#DIV/0!</v>
      </c>
    </row>
    <row r="78">
      <c r="A78" s="114">
        <v>45040.0</v>
      </c>
      <c r="B78" s="2">
        <v>7.0</v>
      </c>
      <c r="C78" s="2"/>
      <c r="D78" s="2"/>
      <c r="E78" s="2"/>
      <c r="F78" s="2"/>
      <c r="G78" s="17" t="str">
        <f t="array" ref="G78">IFERROR(E78*INDEX(PRECIOS!$B$2:$E$44,MATCH(F78,PRECIOS!$B$2:$B$44,0),4),"")</f>
        <v/>
      </c>
      <c r="H78" s="2"/>
      <c r="I78" s="2">
        <f t="shared" si="1"/>
        <v>0</v>
      </c>
      <c r="J78" s="15" t="str">
        <f>IFERROR(LOOKUP(H78,Masterline!$A$2:$A$34,Masterline!$D$2:$D$34)-(H78-INT(H78))*LOOKUP(H78,Masterline!$A$2:$A$34,Masterline!$E$2:$E$34),"")</f>
        <v/>
      </c>
      <c r="K78" s="28" t="str">
        <f t="shared" si="2"/>
        <v/>
      </c>
      <c r="L78" s="35" t="str">
        <f t="array" ref="L78">IFERROR(INDEX(GrowthFormulas!$B$2:$B$122,$A78-VLOOKUP(C78,'SIEMB. SEMACU'!$B$2:$E$100,4,FALSE),1),"")</f>
        <v/>
      </c>
      <c r="M78" s="207" t="str">
        <f>IFERROR(K78/VLOOKUP(C78,'SIEMB. SEMACU'!$B$2:$C$100,2,FALSE),"")</f>
        <v/>
      </c>
      <c r="N78" s="23"/>
      <c r="O78" s="71" t="str">
        <f>IFERROR(N78*VLOOKUP(C78,'SIEMB. SEMACU'!$B$2:$D$100,3,FALSE),"")</f>
        <v/>
      </c>
      <c r="P78" s="2"/>
      <c r="Q78" s="2">
        <f t="shared" si="3"/>
        <v>0</v>
      </c>
      <c r="R78" s="15" t="str">
        <f>IFERROR(LOOKUP(Q78,Masterline!$A$2:$A$34,Masterline!$D$2:$D$34)-(Q78-INT(Q78))*LOOKUP(Q78,Masterline!$A$2:$A$34,Masterline!$E$2:$E$34),"")</f>
        <v/>
      </c>
      <c r="S78" s="71" t="str">
        <f>IFERROR((Q78)*VLOOKUP(C78,'SIEMB. SEMACU'!$B$2:$C$100,2,FALSE)*(N78-0.0033333*7)*((J78+R78)/2/100)/1000,"")</f>
        <v/>
      </c>
      <c r="T78" s="173">
        <f t="shared" si="4"/>
        <v>0</v>
      </c>
      <c r="U78" s="14">
        <f t="shared" si="5"/>
        <v>0</v>
      </c>
      <c r="V78" s="14" t="str">
        <f t="shared" si="6"/>
        <v>#DIV/0!</v>
      </c>
    </row>
    <row r="79">
      <c r="A79" s="114">
        <v>45047.0</v>
      </c>
      <c r="B79" s="2">
        <v>7.0</v>
      </c>
      <c r="C79" s="2"/>
      <c r="D79" s="2"/>
      <c r="E79" s="2"/>
      <c r="F79" s="2"/>
      <c r="G79" s="17" t="str">
        <f t="array" ref="G79">IFERROR(E79*INDEX(PRECIOS!$B$2:$E$44,MATCH(F79,PRECIOS!$B$2:$B$44,0),4),"")</f>
        <v/>
      </c>
      <c r="H79" s="2"/>
      <c r="I79" s="2">
        <f t="shared" si="1"/>
        <v>0</v>
      </c>
      <c r="J79" s="15" t="str">
        <f>IFERROR(LOOKUP(H79,Masterline!$A$2:$A$34,Masterline!$D$2:$D$34)-(H79-INT(H79))*LOOKUP(H79,Masterline!$A$2:$A$34,Masterline!$E$2:$E$34),"")</f>
        <v/>
      </c>
      <c r="K79" s="28" t="str">
        <f t="shared" si="2"/>
        <v/>
      </c>
      <c r="L79" s="35" t="str">
        <f t="array" ref="L79">IFERROR(INDEX(GrowthFormulas!$B$2:$B$122,$A79-VLOOKUP(C79,'SIEMB. SEMACU'!$B$2:$E$100,4,FALSE),1),"")</f>
        <v/>
      </c>
      <c r="M79" s="207" t="str">
        <f>IFERROR(K79/VLOOKUP(C79,'SIEMB. SEMACU'!$B$2:$C$100,2,FALSE),"")</f>
        <v/>
      </c>
      <c r="N79" s="23"/>
      <c r="O79" s="71" t="str">
        <f>IFERROR(N79*VLOOKUP(C79,'SIEMB. SEMACU'!$B$2:$D$100,3,FALSE),"")</f>
        <v/>
      </c>
      <c r="P79" s="2"/>
      <c r="Q79" s="2">
        <f t="shared" si="3"/>
        <v>0</v>
      </c>
      <c r="R79" s="15" t="str">
        <f>IFERROR(LOOKUP(Q79,Masterline!$A$2:$A$34,Masterline!$D$2:$D$34)-(Q79-INT(Q79))*LOOKUP(Q79,Masterline!$A$2:$A$34,Masterline!$E$2:$E$34),"")</f>
        <v/>
      </c>
      <c r="S79" s="71" t="str">
        <f>IFERROR((Q79)*VLOOKUP(C79,'SIEMB. SEMACU'!$B$2:$C$100,2,FALSE)*(N79-0.0033333*7)*((J79+R79)/2/100)/1000,"")</f>
        <v/>
      </c>
      <c r="T79" s="173">
        <f t="shared" si="4"/>
        <v>0</v>
      </c>
      <c r="U79" s="14">
        <f t="shared" si="5"/>
        <v>0</v>
      </c>
      <c r="V79" s="14" t="str">
        <f t="shared" si="6"/>
        <v>#DIV/0!</v>
      </c>
    </row>
    <row r="80">
      <c r="A80" s="114">
        <v>45054.0</v>
      </c>
      <c r="B80" s="2">
        <v>7.0</v>
      </c>
      <c r="C80" s="2"/>
      <c r="D80" s="2"/>
      <c r="E80" s="2"/>
      <c r="F80" s="2"/>
      <c r="G80" s="17" t="str">
        <f t="array" ref="G80">IFERROR(E80*INDEX(PRECIOS!$B$2:$E$44,MATCH(F80,PRECIOS!$B$2:$B$44,0),4),"")</f>
        <v/>
      </c>
      <c r="H80" s="2"/>
      <c r="I80" s="2">
        <f t="shared" si="1"/>
        <v>0</v>
      </c>
      <c r="J80" s="15" t="str">
        <f>IFERROR(LOOKUP(H80,Masterline!$A$2:$A$34,Masterline!$D$2:$D$34)-(H80-INT(H80))*LOOKUP(H80,Masterline!$A$2:$A$34,Masterline!$E$2:$E$34),"")</f>
        <v/>
      </c>
      <c r="K80" s="28" t="str">
        <f t="shared" si="2"/>
        <v/>
      </c>
      <c r="L80" s="35" t="str">
        <f t="array" ref="L80">IFERROR(INDEX(GrowthFormulas!$B$2:$B$122,$A80-VLOOKUP(C80,'SIEMB. SEMACU'!$B$2:$E$100,4,FALSE),1),"")</f>
        <v/>
      </c>
      <c r="M80" s="207" t="str">
        <f>IFERROR(K80/VLOOKUP(C80,'SIEMB. SEMACU'!$B$2:$C$100,2,FALSE),"")</f>
        <v/>
      </c>
      <c r="N80" s="23"/>
      <c r="O80" s="71" t="str">
        <f>IFERROR(N80*VLOOKUP(C80,'SIEMB. SEMACU'!$B$2:$D$100,3,FALSE),"")</f>
        <v/>
      </c>
      <c r="P80" s="2"/>
      <c r="Q80" s="2">
        <f t="shared" si="3"/>
        <v>0</v>
      </c>
      <c r="R80" s="15" t="str">
        <f>IFERROR(LOOKUP(Q80,Masterline!$A$2:$A$34,Masterline!$D$2:$D$34)-(Q80-INT(Q80))*LOOKUP(Q80,Masterline!$A$2:$A$34,Masterline!$E$2:$E$34),"")</f>
        <v/>
      </c>
      <c r="S80" s="71" t="str">
        <f>IFERROR((Q80)*VLOOKUP(C80,'SIEMB. SEMACU'!$B$2:$C$100,2,FALSE)*(N80-0.0033333*7)*((J80+R80)/2/100)/1000,"")</f>
        <v/>
      </c>
      <c r="T80" s="173">
        <f t="shared" si="4"/>
        <v>0</v>
      </c>
      <c r="U80" s="14">
        <f t="shared" si="5"/>
        <v>0</v>
      </c>
      <c r="V80" s="14" t="str">
        <f t="shared" si="6"/>
        <v>#DIV/0!</v>
      </c>
    </row>
    <row r="81">
      <c r="A81" s="114">
        <v>45061.0</v>
      </c>
      <c r="B81" s="2">
        <v>7.0</v>
      </c>
      <c r="C81" s="2" t="s">
        <v>750</v>
      </c>
      <c r="D81" s="2">
        <v>75.0</v>
      </c>
      <c r="E81" s="2">
        <v>375.0</v>
      </c>
      <c r="F81" s="2" t="s">
        <v>56</v>
      </c>
      <c r="G81" s="17">
        <f t="array" ref="G81">IFERROR(E81*INDEX(PRECIOS!$B$2:$E$44,MATCH(F81,PRECIOS!$B$2:$B$44,0),4),"")</f>
        <v>504</v>
      </c>
      <c r="H81" s="2">
        <v>2.46</v>
      </c>
      <c r="I81" s="2">
        <f t="shared" si="1"/>
        <v>0</v>
      </c>
      <c r="J81" s="15">
        <f>IFERROR(LOOKUP(H81,Masterline!$A$2:$A$34,Masterline!$D$2:$D$34)-(H81-INT(H81))*LOOKUP(H81,Masterline!$A$2:$A$34,Masterline!$E$2:$E$34),"")</f>
        <v>10.4136</v>
      </c>
      <c r="K81" s="28">
        <f t="shared" si="2"/>
        <v>292769.1181</v>
      </c>
      <c r="L81" s="35">
        <f t="array" ref="L81">IFERROR(INDEX(GrowthFormulas!$B$2:$B$122,$A81-VLOOKUP(C81,'SIEMB. SEMACU'!$B$2:$E$100,4,FALSE),1),"")</f>
        <v>0.983333</v>
      </c>
      <c r="M81" s="207">
        <f>IFERROR(K81/VLOOKUP(C81,'SIEMB. SEMACU'!$B$2:$C$100,2,FALSE),"")</f>
        <v>0.3252990201</v>
      </c>
      <c r="N81" s="23">
        <v>0.85</v>
      </c>
      <c r="O81" s="71" t="str">
        <f>IFERROR(N81*VLOOKUP(C81,'SIEMB. SEMACU'!$B$2:$D$100,3,FALSE),"")</f>
        <v/>
      </c>
      <c r="P81" s="2">
        <v>2.0</v>
      </c>
      <c r="Q81" s="2">
        <f t="shared" si="3"/>
        <v>4.46</v>
      </c>
      <c r="R81" s="15">
        <f>IFERROR(LOOKUP(Q81,Masterline!$A$2:$A$34,Masterline!$D$2:$D$34)-(Q81-INT(Q81))*LOOKUP(Q81,Masterline!$A$2:$A$34,Masterline!$E$2:$E$34),"")</f>
        <v>8.04528</v>
      </c>
      <c r="S81" s="71">
        <f>IFERROR((Q81)*VLOOKUP(C81,'SIEMB. SEMACU'!$B$2:$C$100,2,FALSE)*(N81-0.0033333*7)*((J81+R81)/2/100)/1000,"")</f>
        <v>306.2550563</v>
      </c>
      <c r="T81" s="173">
        <f t="shared" si="4"/>
        <v>57.81376407</v>
      </c>
      <c r="U81" s="14">
        <f t="shared" si="5"/>
        <v>720212.0304</v>
      </c>
      <c r="V81" s="14">
        <f t="shared" si="6"/>
        <v>1881900</v>
      </c>
    </row>
    <row r="82">
      <c r="A82" s="114">
        <v>45068.0</v>
      </c>
      <c r="B82" s="2">
        <v>7.0</v>
      </c>
      <c r="C82" s="2" t="s">
        <v>750</v>
      </c>
      <c r="D82" s="2">
        <v>200.0</v>
      </c>
      <c r="E82" s="2">
        <v>1100.0</v>
      </c>
      <c r="F82" s="2" t="s">
        <v>56</v>
      </c>
      <c r="G82" s="17">
        <f t="array" ref="G82">IFERROR(E82*INDEX(PRECIOS!$B$2:$E$44,MATCH(F82,PRECIOS!$B$2:$B$44,0),4),"")</f>
        <v>1478.4</v>
      </c>
      <c r="H82" s="2">
        <v>4.1</v>
      </c>
      <c r="I82" s="2">
        <f t="shared" si="1"/>
        <v>1.64</v>
      </c>
      <c r="J82" s="15">
        <f>IFERROR(LOOKUP(H82,Masterline!$A$2:$A$34,Masterline!$D$2:$D$34)-(H82-INT(H82))*LOOKUP(H82,Masterline!$A$2:$A$34,Masterline!$E$2:$E$34),"")</f>
        <v>8.4168</v>
      </c>
      <c r="K82" s="28">
        <f t="shared" si="2"/>
        <v>579560.971</v>
      </c>
      <c r="L82" s="35">
        <f t="array" ref="L82">IFERROR(INDEX(GrowthFormulas!$B$2:$B$122,$A82-VLOOKUP(C82,'SIEMB. SEMACU'!$B$2:$E$100,4,FALSE),1),"")</f>
        <v>0.9599992</v>
      </c>
      <c r="M82" s="207">
        <f>IFERROR(K82/VLOOKUP(C82,'SIEMB. SEMACU'!$B$2:$C$100,2,FALSE),"")</f>
        <v>0.6439566344</v>
      </c>
      <c r="N82" s="23">
        <v>0.85</v>
      </c>
      <c r="O82" s="71" t="str">
        <f>IFERROR(N82*VLOOKUP(C82,'SIEMB. SEMACU'!$B$2:$D$100,3,FALSE),"")</f>
        <v/>
      </c>
      <c r="P82" s="2">
        <v>2.0</v>
      </c>
      <c r="Q82" s="2">
        <f t="shared" si="3"/>
        <v>6.1</v>
      </c>
      <c r="R82" s="15">
        <f>IFERROR(LOOKUP(Q82,Masterline!$A$2:$A$34,Masterline!$D$2:$D$34)-(Q82-INT(Q82))*LOOKUP(Q82,Masterline!$A$2:$A$34,Masterline!$E$2:$E$34),"")</f>
        <v>6.8292</v>
      </c>
      <c r="S82" s="71">
        <f>IFERROR((Q82)*VLOOKUP(C82,'SIEMB. SEMACU'!$B$2:$C$100,2,FALSE)*(N82-0.0033333*7)*((J82+R82)/2/100)/1000,"")</f>
        <v>345.9623297</v>
      </c>
      <c r="T82" s="173">
        <f t="shared" si="4"/>
        <v>36.49058241</v>
      </c>
      <c r="U82" s="14">
        <f t="shared" si="5"/>
        <v>2376199.981</v>
      </c>
      <c r="V82" s="14">
        <f t="shared" si="6"/>
        <v>3136500</v>
      </c>
    </row>
    <row r="83">
      <c r="A83" s="114">
        <v>45075.0</v>
      </c>
      <c r="B83" s="2">
        <v>7.0</v>
      </c>
      <c r="C83" s="2" t="s">
        <v>750</v>
      </c>
      <c r="D83" s="2">
        <v>250.0</v>
      </c>
      <c r="E83" s="2">
        <v>1525.0</v>
      </c>
      <c r="F83" s="2" t="s">
        <v>54</v>
      </c>
      <c r="G83" s="17">
        <f t="array" ref="G83">IFERROR(E83*INDEX(PRECIOS!$B$2:$E$44,MATCH(F83,PRECIOS!$B$2:$B$44,0),4),"")</f>
        <v>1494.5</v>
      </c>
      <c r="H83" s="2">
        <v>6.6</v>
      </c>
      <c r="I83" s="2">
        <f t="shared" si="1"/>
        <v>2.5</v>
      </c>
      <c r="J83" s="15">
        <f>IFERROR(LOOKUP(H83,Masterline!$A$2:$A$34,Masterline!$D$2:$D$34)-(H83-INT(H83))*LOOKUP(H83,Masterline!$A$2:$A$34,Masterline!$E$2:$E$34),"")</f>
        <v>6.5352</v>
      </c>
      <c r="K83" s="28">
        <f t="shared" si="2"/>
        <v>579611.7621</v>
      </c>
      <c r="L83" s="35">
        <f t="array" ref="L83">IFERROR(INDEX(GrowthFormulas!$B$2:$B$122,$A83-VLOOKUP(C83,'SIEMB. SEMACU'!$B$2:$E$100,4,FALSE),1),"")</f>
        <v>0.9366654</v>
      </c>
      <c r="M83" s="207">
        <f>IFERROR(K83/VLOOKUP(C83,'SIEMB. SEMACU'!$B$2:$C$100,2,FALSE),"")</f>
        <v>0.644013069</v>
      </c>
      <c r="N83" s="23">
        <v>0.85</v>
      </c>
      <c r="O83" s="71" t="str">
        <f>IFERROR(N83*VLOOKUP(C83,'SIEMB. SEMACU'!$B$2:$D$100,3,FALSE),"")</f>
        <v/>
      </c>
      <c r="P83" s="2">
        <v>2.5</v>
      </c>
      <c r="Q83" s="2">
        <f t="shared" si="3"/>
        <v>9.1</v>
      </c>
      <c r="R83" s="15">
        <f>IFERROR(LOOKUP(Q83,Masterline!$A$2:$A$34,Masterline!$D$2:$D$34)-(Q83-INT(Q83))*LOOKUP(Q83,Masterline!$A$2:$A$34,Masterline!$E$2:$E$34),"")</f>
        <v>5.2752</v>
      </c>
      <c r="S83" s="71">
        <f>IFERROR((Q83)*VLOOKUP(C83,'SIEMB. SEMACU'!$B$2:$C$100,2,FALSE)*(N83-0.0033333*7)*((J83+R83)/2/100)/1000,"")</f>
        <v>399.8057736</v>
      </c>
      <c r="T83" s="173">
        <f t="shared" si="4"/>
        <v>37.45144341</v>
      </c>
      <c r="U83" s="14">
        <f t="shared" si="5"/>
        <v>3825437.63</v>
      </c>
      <c r="V83" s="14">
        <f t="shared" si="6"/>
        <v>5049000</v>
      </c>
    </row>
    <row r="84">
      <c r="A84" s="114">
        <v>45082.0</v>
      </c>
      <c r="B84" s="2">
        <v>7.0</v>
      </c>
      <c r="C84" s="2" t="s">
        <v>750</v>
      </c>
      <c r="D84" s="2">
        <v>325.0</v>
      </c>
      <c r="E84" s="2">
        <v>1925.0</v>
      </c>
      <c r="F84" s="2" t="s">
        <v>54</v>
      </c>
      <c r="G84" s="17">
        <f t="array" ref="G84">IFERROR(E84*INDEX(PRECIOS!$B$2:$E$44,MATCH(F84,PRECIOS!$B$2:$B$44,0),4),"")</f>
        <v>1886.5</v>
      </c>
      <c r="H84" s="2">
        <v>9.75</v>
      </c>
      <c r="I84" s="2">
        <f t="shared" si="1"/>
        <v>3.15</v>
      </c>
      <c r="J84" s="15">
        <f>IFERROR(LOOKUP(H84,Masterline!$A$2:$A$34,Masterline!$D$2:$D$34)-(H84-INT(H84))*LOOKUP(H84,Masterline!$A$2:$A$34,Masterline!$E$2:$E$34),"")</f>
        <v>5.088</v>
      </c>
      <c r="K84" s="28">
        <f t="shared" si="2"/>
        <v>655136.2683</v>
      </c>
      <c r="L84" s="35">
        <f t="array" ref="L84">IFERROR(INDEX(GrowthFormulas!$B$2:$B$122,$A84-VLOOKUP(C84,'SIEMB. SEMACU'!$B$2:$E$100,4,FALSE),1),"")</f>
        <v>0.9133316</v>
      </c>
      <c r="M84" s="207">
        <f>IFERROR(K84/VLOOKUP(C84,'SIEMB. SEMACU'!$B$2:$C$100,2,FALSE),"")</f>
        <v>0.727929187</v>
      </c>
      <c r="N84" s="23">
        <v>0.87</v>
      </c>
      <c r="O84" s="71" t="str">
        <f>IFERROR(N84*VLOOKUP(C84,'SIEMB. SEMACU'!$B$2:$D$100,3,FALSE),"")</f>
        <v/>
      </c>
      <c r="P84" s="2">
        <v>2.5</v>
      </c>
      <c r="Q84" s="2">
        <f t="shared" si="3"/>
        <v>12.25</v>
      </c>
      <c r="R84" s="15">
        <f>IFERROR(LOOKUP(Q84,Masterline!$A$2:$A$34,Masterline!$D$2:$D$34)-(Q84-INT(Q84))*LOOKUP(Q84,Masterline!$A$2:$A$34,Masterline!$E$2:$E$34),"")</f>
        <v>4.368</v>
      </c>
      <c r="S84" s="71">
        <f>IFERROR((Q84)*VLOOKUP(C84,'SIEMB. SEMACU'!$B$2:$C$100,2,FALSE)*(N84-0.0033333*7)*((J84+R84)/2/100)/1000,"")</f>
        <v>441.3352816</v>
      </c>
      <c r="T84" s="173">
        <f t="shared" si="4"/>
        <v>29.08382041</v>
      </c>
      <c r="U84" s="14">
        <f t="shared" si="5"/>
        <v>6387578.616</v>
      </c>
      <c r="V84" s="14">
        <f t="shared" si="6"/>
        <v>7634250</v>
      </c>
    </row>
    <row r="85">
      <c r="A85" s="114">
        <v>45089.0</v>
      </c>
      <c r="B85" s="2">
        <v>7.0</v>
      </c>
      <c r="C85" s="2" t="s">
        <v>750</v>
      </c>
      <c r="D85" s="2">
        <v>375.0</v>
      </c>
      <c r="E85" s="2">
        <v>2350.0</v>
      </c>
      <c r="F85" s="2" t="s">
        <v>54</v>
      </c>
      <c r="G85" s="17">
        <f t="array" ref="G85">IFERROR(E85*INDEX(PRECIOS!$B$2:$E$44,MATCH(F85,PRECIOS!$B$2:$B$44,0),4),"")</f>
        <v>2303</v>
      </c>
      <c r="H85" s="2">
        <v>11.25</v>
      </c>
      <c r="I85" s="2">
        <f t="shared" si="1"/>
        <v>1.5</v>
      </c>
      <c r="J85" s="15">
        <f>IFERROR(LOOKUP(H85,Masterline!$A$2:$A$34,Masterline!$D$2:$D$34)-(H85-INT(H85))*LOOKUP(H85,Masterline!$A$2:$A$34,Masterline!$E$2:$E$34),"")</f>
        <v>4.56</v>
      </c>
      <c r="K85" s="28">
        <f t="shared" si="2"/>
        <v>730994.152</v>
      </c>
      <c r="L85" s="35">
        <f t="array" ref="L85">IFERROR(INDEX(GrowthFormulas!$B$2:$B$122,$A85-VLOOKUP(C85,'SIEMB. SEMACU'!$B$2:$E$100,4,FALSE),1),"")</f>
        <v>0.8899978</v>
      </c>
      <c r="M85" s="207">
        <f>IFERROR(K85/VLOOKUP(C85,'SIEMB. SEMACU'!$B$2:$C$100,2,FALSE),"")</f>
        <v>0.8122157245</v>
      </c>
      <c r="N85" s="23">
        <v>0.9</v>
      </c>
      <c r="O85" s="71" t="str">
        <f>IFERROR(N85*VLOOKUP(C85,'SIEMB. SEMACU'!$B$2:$D$100,3,FALSE),"")</f>
        <v/>
      </c>
      <c r="P85" s="2">
        <v>2.5</v>
      </c>
      <c r="Q85" s="2">
        <f t="shared" si="3"/>
        <v>13.75</v>
      </c>
      <c r="R85" s="15">
        <f>IFERROR(LOOKUP(Q85,Masterline!$A$2:$A$34,Masterline!$D$2:$D$34)-(Q85-INT(Q85))*LOOKUP(Q85,Masterline!$A$2:$A$34,Masterline!$E$2:$E$34),"")</f>
        <v>4.131</v>
      </c>
      <c r="S85" s="71">
        <f>IFERROR((Q85)*VLOOKUP(C85,'SIEMB. SEMACU'!$B$2:$C$100,2,FALSE)*(N85-0.0033333*7)*((J85+R85)/2/100)/1000,"")</f>
        <v>471.4325567</v>
      </c>
      <c r="T85" s="173">
        <f t="shared" si="4"/>
        <v>24.10813918</v>
      </c>
      <c r="U85" s="14">
        <f t="shared" si="5"/>
        <v>8223684.211</v>
      </c>
      <c r="V85" s="14">
        <f t="shared" si="6"/>
        <v>9112500</v>
      </c>
    </row>
    <row r="86">
      <c r="A86" s="114">
        <v>44998.0</v>
      </c>
      <c r="B86" s="2">
        <v>8.0</v>
      </c>
      <c r="C86" s="2"/>
      <c r="D86" s="2"/>
      <c r="E86" s="2"/>
      <c r="F86" s="2"/>
      <c r="G86" s="17" t="str">
        <f t="array" ref="G86">IFERROR(E86*INDEX(PRECIOS!$B$2:$E$44,MATCH(F86,PRECIOS!$B$2:$B$44,0),4),"")</f>
        <v/>
      </c>
      <c r="H86" s="2"/>
      <c r="I86" s="2">
        <f t="shared" si="1"/>
        <v>0</v>
      </c>
      <c r="J86" s="15" t="str">
        <f>IFERROR(LOOKUP(H86,Masterline!$A$2:$A$34,Masterline!$D$2:$D$34)-(H86-INT(H86))*LOOKUP(H86,Masterline!$A$2:$A$34,Masterline!$E$2:$E$34),"")</f>
        <v/>
      </c>
      <c r="K86" s="28" t="str">
        <f t="shared" si="2"/>
        <v/>
      </c>
      <c r="L86" s="35" t="str">
        <f t="array" ref="L86">IFERROR(INDEX(GrowthFormulas!$B$2:$B$122,$A86-VLOOKUP(C86,'SIEMB. SEMACU'!$B$2:$E$100,4,FALSE),1),"")</f>
        <v/>
      </c>
      <c r="M86" s="118" t="str">
        <f>IFERROR(K86/VLOOKUP(C86,'SIEMB. SEMACU'!$B$2:$C$100,2,FALSE),"")</f>
        <v/>
      </c>
      <c r="N86" s="23"/>
      <c r="O86" s="71" t="str">
        <f>IFERROR(N86*VLOOKUP(C86,'SIEMB. SEMACU'!$B$2:$D$100,3,FALSE),"")</f>
        <v/>
      </c>
      <c r="P86" s="2"/>
      <c r="Q86" s="2">
        <f t="shared" si="3"/>
        <v>0</v>
      </c>
      <c r="R86" s="15" t="str">
        <f>IFERROR(LOOKUP(Q86,Masterline!$A$2:$A$34,Masterline!$D$2:$D$34)-(Q86-INT(Q86))*LOOKUP(Q86,Masterline!$A$2:$A$34,Masterline!$E$2:$E$34),"")</f>
        <v/>
      </c>
      <c r="S86" s="71" t="str">
        <f>IFERROR((Q86)*VLOOKUP(C86,'SIEMB. SEMACU'!$B$2:$C$100,2,FALSE)*(N86-0.0033333*7)*((J86+R86)/2/100)/1000,"")</f>
        <v/>
      </c>
      <c r="T86" s="173">
        <f t="shared" si="4"/>
        <v>0</v>
      </c>
      <c r="U86" s="14">
        <f t="shared" si="5"/>
        <v>0</v>
      </c>
      <c r="V86" s="14" t="str">
        <f t="shared" si="6"/>
        <v>#DIV/0!</v>
      </c>
    </row>
    <row r="87">
      <c r="A87" s="114">
        <v>45005.0</v>
      </c>
      <c r="B87" s="2">
        <v>8.0</v>
      </c>
      <c r="C87" s="2"/>
      <c r="D87" s="2"/>
      <c r="E87" s="2"/>
      <c r="F87" s="2"/>
      <c r="G87" s="17" t="str">
        <f t="array" ref="G87">IFERROR(E87*INDEX(PRECIOS!$B$2:$E$44,MATCH(F87,PRECIOS!$B$2:$B$44,0),4),"")</f>
        <v/>
      </c>
      <c r="H87" s="2"/>
      <c r="I87" s="2">
        <f t="shared" si="1"/>
        <v>0</v>
      </c>
      <c r="J87" s="15" t="str">
        <f>IFERROR(LOOKUP(H87,Masterline!$A$2:$A$34,Masterline!$D$2:$D$34)-(H87-INT(H87))*LOOKUP(H87,Masterline!$A$2:$A$34,Masterline!$E$2:$E$34),"")</f>
        <v/>
      </c>
      <c r="K87" s="28" t="str">
        <f t="shared" si="2"/>
        <v/>
      </c>
      <c r="L87" s="35" t="str">
        <f t="array" ref="L87">IFERROR(INDEX(GrowthFormulas!$B$2:$B$122,$A87-VLOOKUP(C87,'SIEMB. SEMACU'!$B$2:$E$100,4,FALSE),1),"")</f>
        <v/>
      </c>
      <c r="M87" s="207" t="str">
        <f>IFERROR(K87/VLOOKUP(C87,'SIEMB. SEMACU'!$B$2:$C$100,2,FALSE),"")</f>
        <v/>
      </c>
      <c r="N87" s="23"/>
      <c r="O87" s="71" t="str">
        <f>IFERROR(N87*VLOOKUP(C87,'SIEMB. SEMACU'!$B$2:$D$100,3,FALSE),"")</f>
        <v/>
      </c>
      <c r="P87" s="2"/>
      <c r="Q87" s="2">
        <f t="shared" si="3"/>
        <v>0</v>
      </c>
      <c r="R87" s="15" t="str">
        <f>IFERROR(LOOKUP(Q87,Masterline!$A$2:$A$34,Masterline!$D$2:$D$34)-(Q87-INT(Q87))*LOOKUP(Q87,Masterline!$A$2:$A$34,Masterline!$E$2:$E$34),"")</f>
        <v/>
      </c>
      <c r="S87" s="71" t="str">
        <f>IFERROR((Q87)*VLOOKUP(C87,'SIEMB. SEMACU'!$B$2:$C$100,2,FALSE)*(N87-0.0033333*7)*((J87+R87)/2/100)/1000,"")</f>
        <v/>
      </c>
      <c r="T87" s="173">
        <f t="shared" si="4"/>
        <v>0</v>
      </c>
      <c r="U87" s="14">
        <f t="shared" si="5"/>
        <v>0</v>
      </c>
      <c r="V87" s="14" t="str">
        <f t="shared" si="6"/>
        <v>#DIV/0!</v>
      </c>
    </row>
    <row r="88">
      <c r="A88" s="114">
        <v>45012.0</v>
      </c>
      <c r="B88" s="2">
        <v>8.0</v>
      </c>
      <c r="C88" s="2"/>
      <c r="D88" s="2"/>
      <c r="E88" s="2"/>
      <c r="F88" s="2"/>
      <c r="G88" s="17" t="str">
        <f t="array" ref="G88">IFERROR(E88*INDEX(PRECIOS!$B$2:$E$44,MATCH(F88,PRECIOS!$B$2:$B$44,0),4),"")</f>
        <v/>
      </c>
      <c r="H88" s="2"/>
      <c r="I88" s="2">
        <f t="shared" si="1"/>
        <v>0</v>
      </c>
      <c r="J88" s="15" t="str">
        <f>IFERROR(LOOKUP(H88,Masterline!$A$2:$A$34,Masterline!$D$2:$D$34)-(H88-INT(H88))*LOOKUP(H88,Masterline!$A$2:$A$34,Masterline!$E$2:$E$34),"")</f>
        <v/>
      </c>
      <c r="K88" s="28" t="str">
        <f t="shared" si="2"/>
        <v/>
      </c>
      <c r="L88" s="35" t="str">
        <f t="array" ref="L88">IFERROR(INDEX(GrowthFormulas!$B$2:$B$122,$A88-VLOOKUP(C88,'SIEMB. SEMACU'!$B$2:$E$100,4,FALSE),1),"")</f>
        <v/>
      </c>
      <c r="M88" s="207" t="str">
        <f>IFERROR(K88/VLOOKUP(C88,'SIEMB. SEMACU'!$B$2:$C$100,2,FALSE),"")</f>
        <v/>
      </c>
      <c r="N88" s="23"/>
      <c r="O88" s="71" t="str">
        <f>IFERROR(N88*VLOOKUP(C88,'SIEMB. SEMACU'!$B$2:$D$100,3,FALSE),"")</f>
        <v/>
      </c>
      <c r="P88" s="2"/>
      <c r="Q88" s="2">
        <f t="shared" si="3"/>
        <v>0</v>
      </c>
      <c r="R88" s="15" t="str">
        <f>IFERROR(LOOKUP(Q88,Masterline!$A$2:$A$34,Masterline!$D$2:$D$34)-(Q88-INT(Q88))*LOOKUP(Q88,Masterline!$A$2:$A$34,Masterline!$E$2:$E$34),"")</f>
        <v/>
      </c>
      <c r="S88" s="71" t="str">
        <f>IFERROR((Q88)*VLOOKUP(C88,'SIEMB. SEMACU'!$B$2:$C$100,2,FALSE)*(N88-0.0033333*7)*((J88+R88)/2/100)/1000,"")</f>
        <v/>
      </c>
      <c r="T88" s="173">
        <f t="shared" si="4"/>
        <v>0</v>
      </c>
      <c r="U88" s="14">
        <f t="shared" si="5"/>
        <v>0</v>
      </c>
      <c r="V88" s="14" t="str">
        <f t="shared" si="6"/>
        <v>#DIV/0!</v>
      </c>
    </row>
    <row r="89">
      <c r="A89" s="114">
        <v>45019.0</v>
      </c>
      <c r="B89" s="2">
        <v>8.0</v>
      </c>
      <c r="C89" s="2"/>
      <c r="D89" s="2"/>
      <c r="E89" s="2"/>
      <c r="F89" s="2"/>
      <c r="G89" s="17" t="str">
        <f t="array" ref="G89">IFERROR(E89*INDEX(PRECIOS!$B$2:$E$44,MATCH(F89,PRECIOS!$B$2:$B$44,0),4),"")</f>
        <v/>
      </c>
      <c r="H89" s="2"/>
      <c r="I89" s="2">
        <f t="shared" si="1"/>
        <v>0</v>
      </c>
      <c r="J89" s="15" t="str">
        <f>IFERROR(LOOKUP(H89,Masterline!$A$2:$A$34,Masterline!$D$2:$D$34)-(H89-INT(H89))*LOOKUP(H89,Masterline!$A$2:$A$34,Masterline!$E$2:$E$34),"")</f>
        <v/>
      </c>
      <c r="K89" s="28" t="str">
        <f t="shared" si="2"/>
        <v/>
      </c>
      <c r="L89" s="35" t="str">
        <f t="array" ref="L89">IFERROR(INDEX(GrowthFormulas!$B$2:$B$122,$A89-VLOOKUP(C89,'SIEMB. SEMACU'!$B$2:$E$100,4,FALSE),1),"")</f>
        <v/>
      </c>
      <c r="M89" s="207" t="str">
        <f>IFERROR(K89/VLOOKUP(C89,'SIEMB. SEMACU'!$B$2:$C$100,2,FALSE),"")</f>
        <v/>
      </c>
      <c r="N89" s="23"/>
      <c r="O89" s="71" t="str">
        <f>IFERROR(N89*VLOOKUP(C89,'SIEMB. SEMACU'!$B$2:$D$100,3,FALSE),"")</f>
        <v/>
      </c>
      <c r="P89" s="2"/>
      <c r="Q89" s="2">
        <f t="shared" si="3"/>
        <v>0</v>
      </c>
      <c r="R89" s="15" t="str">
        <f>IFERROR(LOOKUP(Q89,Masterline!$A$2:$A$34,Masterline!$D$2:$D$34)-(Q89-INT(Q89))*LOOKUP(Q89,Masterline!$A$2:$A$34,Masterline!$E$2:$E$34),"")</f>
        <v/>
      </c>
      <c r="S89" s="71" t="str">
        <f>IFERROR((Q89)*VLOOKUP(C89,'SIEMB. SEMACU'!$B$2:$C$100,2,FALSE)*(N89-0.0033333*7)*((J89+R89)/2/100)/1000,"")</f>
        <v/>
      </c>
      <c r="T89" s="173">
        <f t="shared" si="4"/>
        <v>0</v>
      </c>
      <c r="U89" s="14">
        <f t="shared" si="5"/>
        <v>0</v>
      </c>
      <c r="V89" s="14" t="str">
        <f t="shared" si="6"/>
        <v>#DIV/0!</v>
      </c>
    </row>
    <row r="90">
      <c r="A90" s="114">
        <v>45026.0</v>
      </c>
      <c r="B90" s="2">
        <v>8.0</v>
      </c>
      <c r="C90" s="2"/>
      <c r="D90" s="2"/>
      <c r="E90" s="2"/>
      <c r="F90" s="2"/>
      <c r="G90" s="17" t="str">
        <f t="array" ref="G90">IFERROR(E90*INDEX(PRECIOS!$B$2:$E$44,MATCH(F90,PRECIOS!$B$2:$B$44,0),4),"")</f>
        <v/>
      </c>
      <c r="H90" s="2"/>
      <c r="I90" s="2">
        <f t="shared" si="1"/>
        <v>0</v>
      </c>
      <c r="J90" s="15" t="str">
        <f>IFERROR(LOOKUP(H90,Masterline!$A$2:$A$34,Masterline!$D$2:$D$34)-(H90-INT(H90))*LOOKUP(H90,Masterline!$A$2:$A$34,Masterline!$E$2:$E$34),"")</f>
        <v/>
      </c>
      <c r="K90" s="28" t="str">
        <f t="shared" si="2"/>
        <v/>
      </c>
      <c r="L90" s="35" t="str">
        <f t="array" ref="L90">IFERROR(INDEX(GrowthFormulas!$B$2:$B$122,$A90-VLOOKUP(C90,'SIEMB. SEMACU'!$B$2:$E$100,4,FALSE),1),"")</f>
        <v/>
      </c>
      <c r="M90" s="207" t="str">
        <f>IFERROR(K90/VLOOKUP(C90,'SIEMB. SEMACU'!$B$2:$C$100,2,FALSE),"")</f>
        <v/>
      </c>
      <c r="N90" s="23"/>
      <c r="O90" s="71" t="str">
        <f>IFERROR(N90*VLOOKUP(C90,'SIEMB. SEMACU'!$B$2:$D$100,3,FALSE),"")</f>
        <v/>
      </c>
      <c r="P90" s="2"/>
      <c r="Q90" s="2">
        <f t="shared" si="3"/>
        <v>0</v>
      </c>
      <c r="R90" s="15" t="str">
        <f>IFERROR(LOOKUP(Q90,Masterline!$A$2:$A$34,Masterline!$D$2:$D$34)-(Q90-INT(Q90))*LOOKUP(Q90,Masterline!$A$2:$A$34,Masterline!$E$2:$E$34),"")</f>
        <v/>
      </c>
      <c r="S90" s="71" t="str">
        <f>IFERROR((Q90)*VLOOKUP(C90,'SIEMB. SEMACU'!$B$2:$C$100,2,FALSE)*(N90-0.0033333*7)*((J90+R90)/2/100)/1000,"")</f>
        <v/>
      </c>
      <c r="T90" s="173">
        <f t="shared" si="4"/>
        <v>0</v>
      </c>
      <c r="U90" s="14">
        <f t="shared" si="5"/>
        <v>0</v>
      </c>
      <c r="V90" s="14" t="str">
        <f t="shared" si="6"/>
        <v>#DIV/0!</v>
      </c>
    </row>
    <row r="91">
      <c r="A91" s="114">
        <v>45033.0</v>
      </c>
      <c r="B91" s="2">
        <v>8.0</v>
      </c>
      <c r="C91" s="2"/>
      <c r="D91" s="2"/>
      <c r="E91" s="2"/>
      <c r="F91" s="2"/>
      <c r="G91" s="17" t="str">
        <f t="array" ref="G91">IFERROR(E91*INDEX(PRECIOS!$B$2:$E$44,MATCH(F91,PRECIOS!$B$2:$B$44,0),4),"")</f>
        <v/>
      </c>
      <c r="H91" s="2"/>
      <c r="I91" s="2">
        <f t="shared" si="1"/>
        <v>0</v>
      </c>
      <c r="J91" s="15" t="str">
        <f>IFERROR(LOOKUP(H91,Masterline!$A$2:$A$34,Masterline!$D$2:$D$34)-(H91-INT(H91))*LOOKUP(H91,Masterline!$A$2:$A$34,Masterline!$E$2:$E$34),"")</f>
        <v/>
      </c>
      <c r="K91" s="28" t="str">
        <f t="shared" si="2"/>
        <v/>
      </c>
      <c r="L91" s="35" t="str">
        <f t="array" ref="L91">IFERROR(INDEX(GrowthFormulas!$B$2:$B$122,$A91-VLOOKUP(C91,'SIEMB. SEMACU'!$B$2:$E$100,4,FALSE),1),"")</f>
        <v/>
      </c>
      <c r="M91" s="207" t="str">
        <f>IFERROR(K91/VLOOKUP(C91,'SIEMB. SEMACU'!$B$2:$C$100,2,FALSE),"")</f>
        <v/>
      </c>
      <c r="N91" s="23"/>
      <c r="O91" s="71" t="str">
        <f>IFERROR(N91*VLOOKUP(C91,'SIEMB. SEMACU'!$B$2:$D$100,3,FALSE),"")</f>
        <v/>
      </c>
      <c r="P91" s="2"/>
      <c r="Q91" s="2">
        <f t="shared" si="3"/>
        <v>0</v>
      </c>
      <c r="R91" s="15" t="str">
        <f>IFERROR(LOOKUP(Q91,Masterline!$A$2:$A$34,Masterline!$D$2:$D$34)-(Q91-INT(Q91))*LOOKUP(Q91,Masterline!$A$2:$A$34,Masterline!$E$2:$E$34),"")</f>
        <v/>
      </c>
      <c r="S91" s="71" t="str">
        <f>IFERROR((Q91)*VLOOKUP(C91,'SIEMB. SEMACU'!$B$2:$C$100,2,FALSE)*(N91-0.0033333*7)*((J91+R91)/2/100)/1000,"")</f>
        <v/>
      </c>
      <c r="T91" s="173">
        <f t="shared" si="4"/>
        <v>0</v>
      </c>
      <c r="U91" s="14">
        <f t="shared" si="5"/>
        <v>0</v>
      </c>
      <c r="V91" s="14" t="str">
        <f t="shared" si="6"/>
        <v>#DIV/0!</v>
      </c>
    </row>
    <row r="92">
      <c r="A92" s="114">
        <v>45040.0</v>
      </c>
      <c r="B92" s="2">
        <v>8.0</v>
      </c>
      <c r="C92" s="2"/>
      <c r="D92" s="2"/>
      <c r="E92" s="2"/>
      <c r="F92" s="2"/>
      <c r="G92" s="17" t="str">
        <f t="array" ref="G92">IFERROR(E92*INDEX(PRECIOS!$B$2:$E$44,MATCH(F92,PRECIOS!$B$2:$B$44,0),4),"")</f>
        <v/>
      </c>
      <c r="H92" s="2"/>
      <c r="I92" s="2">
        <f t="shared" si="1"/>
        <v>0</v>
      </c>
      <c r="J92" s="15" t="str">
        <f>IFERROR(LOOKUP(H92,Masterline!$A$2:$A$34,Masterline!$D$2:$D$34)-(H92-INT(H92))*LOOKUP(H92,Masterline!$A$2:$A$34,Masterline!$E$2:$E$34),"")</f>
        <v/>
      </c>
      <c r="K92" s="28" t="str">
        <f t="shared" si="2"/>
        <v/>
      </c>
      <c r="L92" s="35" t="str">
        <f t="array" ref="L92">IFERROR(INDEX(GrowthFormulas!$B$2:$B$122,$A92-VLOOKUP(C92,'SIEMB. SEMACU'!$B$2:$E$100,4,FALSE),1),"")</f>
        <v/>
      </c>
      <c r="M92" s="207" t="str">
        <f>IFERROR(K92/VLOOKUP(C92,'SIEMB. SEMACU'!$B$2:$C$100,2,FALSE),"")</f>
        <v/>
      </c>
      <c r="N92" s="23"/>
      <c r="O92" s="71" t="str">
        <f>IFERROR(N92*VLOOKUP(C92,'SIEMB. SEMACU'!$B$2:$D$100,3,FALSE),"")</f>
        <v/>
      </c>
      <c r="P92" s="2"/>
      <c r="Q92" s="2">
        <f t="shared" si="3"/>
        <v>0</v>
      </c>
      <c r="R92" s="15" t="str">
        <f>IFERROR(LOOKUP(Q92,Masterline!$A$2:$A$34,Masterline!$D$2:$D$34)-(Q92-INT(Q92))*LOOKUP(Q92,Masterline!$A$2:$A$34,Masterline!$E$2:$E$34),"")</f>
        <v/>
      </c>
      <c r="S92" s="71" t="str">
        <f>IFERROR((Q92)*VLOOKUP(C92,'SIEMB. SEMACU'!$B$2:$C$100,2,FALSE)*(N92-0.0033333*7)*((J92+R92)/2/100)/1000,"")</f>
        <v/>
      </c>
      <c r="T92" s="173">
        <f t="shared" si="4"/>
        <v>0</v>
      </c>
      <c r="U92" s="14">
        <f t="shared" si="5"/>
        <v>0</v>
      </c>
      <c r="V92" s="14" t="str">
        <f t="shared" si="6"/>
        <v>#DIV/0!</v>
      </c>
    </row>
    <row r="93">
      <c r="A93" s="114">
        <v>45047.0</v>
      </c>
      <c r="B93" s="2">
        <v>8.0</v>
      </c>
      <c r="C93" s="2"/>
      <c r="D93" s="2"/>
      <c r="E93" s="2"/>
      <c r="F93" s="2"/>
      <c r="G93" s="17" t="str">
        <f t="array" ref="G93">IFERROR(E93*INDEX(PRECIOS!$B$2:$E$44,MATCH(F93,PRECIOS!$B$2:$B$44,0),4),"")</f>
        <v/>
      </c>
      <c r="H93" s="2"/>
      <c r="I93" s="2">
        <f t="shared" si="1"/>
        <v>0</v>
      </c>
      <c r="J93" s="15" t="str">
        <f>IFERROR(LOOKUP(H93,Masterline!$A$2:$A$34,Masterline!$D$2:$D$34)-(H93-INT(H93))*LOOKUP(H93,Masterline!$A$2:$A$34,Masterline!$E$2:$E$34),"")</f>
        <v/>
      </c>
      <c r="K93" s="28" t="str">
        <f t="shared" si="2"/>
        <v/>
      </c>
      <c r="L93" s="35" t="str">
        <f t="array" ref="L93">IFERROR(INDEX(GrowthFormulas!$B$2:$B$122,$A93-VLOOKUP(C93,'SIEMB. SEMACU'!$B$2:$E$100,4,FALSE),1),"")</f>
        <v/>
      </c>
      <c r="M93" s="207" t="str">
        <f>IFERROR(K93/VLOOKUP(C93,'SIEMB. SEMACU'!$B$2:$C$100,2,FALSE),"")</f>
        <v/>
      </c>
      <c r="N93" s="23"/>
      <c r="O93" s="71" t="str">
        <f>IFERROR(N93*VLOOKUP(C93,'SIEMB. SEMACU'!$B$2:$D$100,3,FALSE),"")</f>
        <v/>
      </c>
      <c r="P93" s="2"/>
      <c r="Q93" s="2">
        <f t="shared" si="3"/>
        <v>0</v>
      </c>
      <c r="R93" s="15" t="str">
        <f>IFERROR(LOOKUP(Q93,Masterline!$A$2:$A$34,Masterline!$D$2:$D$34)-(Q93-INT(Q93))*LOOKUP(Q93,Masterline!$A$2:$A$34,Masterline!$E$2:$E$34),"")</f>
        <v/>
      </c>
      <c r="S93" s="71" t="str">
        <f>IFERROR((Q93)*VLOOKUP(C93,'SIEMB. SEMACU'!$B$2:$C$100,2,FALSE)*(N93-0.0033333*7)*((J93+R93)/2/100)/1000,"")</f>
        <v/>
      </c>
      <c r="T93" s="173">
        <f t="shared" si="4"/>
        <v>0</v>
      </c>
      <c r="U93" s="14">
        <f t="shared" si="5"/>
        <v>0</v>
      </c>
      <c r="V93" s="14" t="str">
        <f t="shared" si="6"/>
        <v>#DIV/0!</v>
      </c>
    </row>
    <row r="94">
      <c r="A94" s="114">
        <v>45054.0</v>
      </c>
      <c r="B94" s="2">
        <v>8.0</v>
      </c>
      <c r="C94" s="2"/>
      <c r="D94" s="2"/>
      <c r="E94" s="2"/>
      <c r="F94" s="2"/>
      <c r="G94" s="17" t="str">
        <f t="array" ref="G94">IFERROR(E94*INDEX(PRECIOS!$B$2:$E$44,MATCH(F94,PRECIOS!$B$2:$B$44,0),4),"")</f>
        <v/>
      </c>
      <c r="H94" s="2"/>
      <c r="I94" s="2">
        <f t="shared" si="1"/>
        <v>0</v>
      </c>
      <c r="J94" s="15" t="str">
        <f>IFERROR(LOOKUP(H94,Masterline!$A$2:$A$34,Masterline!$D$2:$D$34)-(H94-INT(H94))*LOOKUP(H94,Masterline!$A$2:$A$34,Masterline!$E$2:$E$34),"")</f>
        <v/>
      </c>
      <c r="K94" s="28" t="str">
        <f t="shared" si="2"/>
        <v/>
      </c>
      <c r="L94" s="35" t="str">
        <f t="array" ref="L94">IFERROR(INDEX(GrowthFormulas!$B$2:$B$122,$A94-VLOOKUP(C94,'SIEMB. SEMACU'!$B$2:$E$100,4,FALSE),1),"")</f>
        <v/>
      </c>
      <c r="M94" s="207" t="str">
        <f>IFERROR(K94/VLOOKUP(C94,'SIEMB. SEMACU'!$B$2:$C$100,2,FALSE),"")</f>
        <v/>
      </c>
      <c r="N94" s="23"/>
      <c r="O94" s="71" t="str">
        <f>IFERROR(N94*VLOOKUP(C94,'SIEMB. SEMACU'!$B$2:$D$100,3,FALSE),"")</f>
        <v/>
      </c>
      <c r="P94" s="2"/>
      <c r="Q94" s="2">
        <f t="shared" si="3"/>
        <v>0</v>
      </c>
      <c r="R94" s="15" t="str">
        <f>IFERROR(LOOKUP(Q94,Masterline!$A$2:$A$34,Masterline!$D$2:$D$34)-(Q94-INT(Q94))*LOOKUP(Q94,Masterline!$A$2:$A$34,Masterline!$E$2:$E$34),"")</f>
        <v/>
      </c>
      <c r="S94" s="71" t="str">
        <f>IFERROR((Q94)*VLOOKUP(C94,'SIEMB. SEMACU'!$B$2:$C$100,2,FALSE)*(N94-0.0033333*7)*((J94+R94)/2/100)/1000,"")</f>
        <v/>
      </c>
      <c r="T94" s="173">
        <f t="shared" si="4"/>
        <v>0</v>
      </c>
      <c r="U94" s="14">
        <f t="shared" si="5"/>
        <v>0</v>
      </c>
      <c r="V94" s="14" t="str">
        <f t="shared" si="6"/>
        <v>#DIV/0!</v>
      </c>
    </row>
    <row r="95">
      <c r="A95" s="114">
        <v>45061.0</v>
      </c>
      <c r="B95" s="2">
        <v>8.0</v>
      </c>
      <c r="C95" s="2" t="s">
        <v>751</v>
      </c>
      <c r="D95" s="2">
        <v>75.0</v>
      </c>
      <c r="E95" s="2">
        <v>375.0</v>
      </c>
      <c r="F95" s="2" t="s">
        <v>56</v>
      </c>
      <c r="G95" s="17">
        <f t="array" ref="G95">IFERROR(E95*INDEX(PRECIOS!$B$2:$E$44,MATCH(F95,PRECIOS!$B$2:$B$44,0),4),"")</f>
        <v>504</v>
      </c>
      <c r="H95" s="2">
        <v>2.72</v>
      </c>
      <c r="I95" s="2">
        <f t="shared" si="1"/>
        <v>0</v>
      </c>
      <c r="J95" s="15">
        <f>IFERROR(LOOKUP(H95,Masterline!$A$2:$A$34,Masterline!$D$2:$D$34)-(H95-INT(H95))*LOOKUP(H95,Masterline!$A$2:$A$34,Masterline!$E$2:$E$34),"")</f>
        <v>10.0392</v>
      </c>
      <c r="K95" s="28">
        <f t="shared" si="2"/>
        <v>274658.6323</v>
      </c>
      <c r="L95" s="35">
        <f t="array" ref="L95">IFERROR(INDEX(GrowthFormulas!$B$2:$B$122,$A95-VLOOKUP(C95,'SIEMB. SEMACU'!$B$2:$E$100,4,FALSE),1),"")</f>
        <v>0.983333</v>
      </c>
      <c r="M95" s="207">
        <f>IFERROR(K95/VLOOKUP(C95,'SIEMB. SEMACU'!$B$2:$C$100,2,FALSE),"")</f>
        <v>0.2991924099</v>
      </c>
      <c r="N95" s="23">
        <v>0.85</v>
      </c>
      <c r="O95" s="71" t="str">
        <f>IFERROR(N95*VLOOKUP(C95,'SIEMB. SEMACU'!$B$2:$D$100,3,FALSE),"")</f>
        <v/>
      </c>
      <c r="P95" s="2">
        <v>2.0</v>
      </c>
      <c r="Q95" s="2">
        <f t="shared" si="3"/>
        <v>4.72</v>
      </c>
      <c r="R95" s="15">
        <f>IFERROR(LOOKUP(Q95,Masterline!$A$2:$A$34,Masterline!$D$2:$D$34)-(Q95-INT(Q95))*LOOKUP(Q95,Masterline!$A$2:$A$34,Masterline!$E$2:$E$34),"")</f>
        <v>7.77696</v>
      </c>
      <c r="S95" s="71">
        <f>IFERROR((Q95)*VLOOKUP(C95,'SIEMB. SEMACU'!$B$2:$C$100,2,FALSE)*(N95-0.0033333*7)*((J95+R95)/2/100)/1000,"")</f>
        <v>319.0798191</v>
      </c>
      <c r="T95" s="173">
        <f t="shared" si="4"/>
        <v>61.01995477</v>
      </c>
      <c r="U95" s="14">
        <f t="shared" si="5"/>
        <v>747071.4798</v>
      </c>
      <c r="V95" s="14">
        <f t="shared" si="6"/>
        <v>2122416</v>
      </c>
    </row>
    <row r="96">
      <c r="A96" s="114">
        <v>45068.0</v>
      </c>
      <c r="B96" s="2">
        <v>8.0</v>
      </c>
      <c r="C96" s="2" t="s">
        <v>751</v>
      </c>
      <c r="D96" s="2">
        <v>225.0</v>
      </c>
      <c r="E96" s="2">
        <v>1175.0</v>
      </c>
      <c r="F96" s="2" t="s">
        <v>56</v>
      </c>
      <c r="G96" s="17">
        <f t="array" ref="G96">IFERROR(E96*INDEX(PRECIOS!$B$2:$E$44,MATCH(F96,PRECIOS!$B$2:$B$44,0),4),"")</f>
        <v>1579.2</v>
      </c>
      <c r="H96" s="2">
        <v>4.52</v>
      </c>
      <c r="I96" s="2">
        <f t="shared" si="1"/>
        <v>1.8</v>
      </c>
      <c r="J96" s="15">
        <f>IFERROR(LOOKUP(H96,Masterline!$A$2:$A$34,Masterline!$D$2:$D$34)-(H96-INT(H96))*LOOKUP(H96,Masterline!$A$2:$A$34,Masterline!$E$2:$E$34),"")</f>
        <v>7.98336</v>
      </c>
      <c r="K96" s="28">
        <f t="shared" si="2"/>
        <v>623531.4587</v>
      </c>
      <c r="L96" s="35">
        <f t="array" ref="L96">IFERROR(INDEX(GrowthFormulas!$B$2:$B$122,$A96-VLOOKUP(C96,'SIEMB. SEMACU'!$B$2:$E$100,4,FALSE),1),"")</f>
        <v>0.9599992</v>
      </c>
      <c r="M96" s="207">
        <f>IFERROR(K96/VLOOKUP(C96,'SIEMB. SEMACU'!$B$2:$C$100,2,FALSE),"")</f>
        <v>0.6792281685</v>
      </c>
      <c r="N96" s="23">
        <v>0.9</v>
      </c>
      <c r="O96" s="71" t="str">
        <f>IFERROR(N96*VLOOKUP(C96,'SIEMB. SEMACU'!$B$2:$D$100,3,FALSE),"")</f>
        <v/>
      </c>
      <c r="P96" s="2">
        <v>2.25</v>
      </c>
      <c r="Q96" s="2">
        <f t="shared" si="3"/>
        <v>6.77</v>
      </c>
      <c r="R96" s="15">
        <f>IFERROR(LOOKUP(Q96,Masterline!$A$2:$A$34,Masterline!$D$2:$D$34)-(Q96-INT(Q96))*LOOKUP(Q96,Masterline!$A$2:$A$34,Masterline!$E$2:$E$34),"")</f>
        <v>6.43524</v>
      </c>
      <c r="S96" s="71">
        <f>IFERROR((Q96)*VLOOKUP(C96,'SIEMB. SEMACU'!$B$2:$C$100,2,FALSE)*(N96-0.0033333*7)*((J96+R96)/2/100)/1000,"")</f>
        <v>392.7887653</v>
      </c>
      <c r="T96" s="173">
        <f t="shared" si="4"/>
        <v>41.94719132</v>
      </c>
      <c r="U96" s="14">
        <f t="shared" si="5"/>
        <v>2818362.193</v>
      </c>
      <c r="V96" s="14">
        <f t="shared" si="6"/>
        <v>3734424</v>
      </c>
    </row>
    <row r="97">
      <c r="A97" s="114">
        <v>45075.0</v>
      </c>
      <c r="B97" s="2">
        <v>8.0</v>
      </c>
      <c r="C97" s="2" t="s">
        <v>751</v>
      </c>
      <c r="D97" s="2">
        <v>275.0</v>
      </c>
      <c r="E97" s="2">
        <v>1700.0</v>
      </c>
      <c r="F97" s="2" t="s">
        <v>54</v>
      </c>
      <c r="G97" s="17">
        <f t="array" ref="G97">IFERROR(E97*INDEX(PRECIOS!$B$2:$E$44,MATCH(F97,PRECIOS!$B$2:$B$44,0),4),"")</f>
        <v>1666</v>
      </c>
      <c r="H97" s="2">
        <v>6.3</v>
      </c>
      <c r="I97" s="2">
        <f t="shared" si="1"/>
        <v>1.78</v>
      </c>
      <c r="J97" s="15">
        <f>IFERROR(LOOKUP(H97,Masterline!$A$2:$A$34,Masterline!$D$2:$D$34)-(H97-INT(H97))*LOOKUP(H97,Masterline!$A$2:$A$34,Masterline!$E$2:$E$34),"")</f>
        <v>6.7116</v>
      </c>
      <c r="K97" s="28">
        <f t="shared" si="2"/>
        <v>650378.3547</v>
      </c>
      <c r="L97" s="35">
        <f t="array" ref="L97">IFERROR(INDEX(GrowthFormulas!$B$2:$B$122,$A97-VLOOKUP(C97,'SIEMB. SEMACU'!$B$2:$E$100,4,FALSE),1),"")</f>
        <v>0.9366654</v>
      </c>
      <c r="M97" s="207">
        <f>IFERROR(K97/VLOOKUP(C97,'SIEMB. SEMACU'!$B$2:$C$100,2,FALSE),"")</f>
        <v>0.7084731532</v>
      </c>
      <c r="N97" s="23">
        <v>0.9</v>
      </c>
      <c r="O97" s="71" t="str">
        <f>IFERROR(N97*VLOOKUP(C97,'SIEMB. SEMACU'!$B$2:$D$100,3,FALSE),"")</f>
        <v/>
      </c>
      <c r="P97" s="2">
        <v>2.5</v>
      </c>
      <c r="Q97" s="2">
        <f t="shared" si="3"/>
        <v>8.8</v>
      </c>
      <c r="R97" s="15">
        <f>IFERROR(LOOKUP(Q97,Masterline!$A$2:$A$34,Masterline!$D$2:$D$34)-(Q97-INT(Q97))*LOOKUP(Q97,Masterline!$A$2:$A$34,Masterline!$E$2:$E$34),"")</f>
        <v>5.3736</v>
      </c>
      <c r="S97" s="71">
        <f>IFERROR((Q97)*VLOOKUP(C97,'SIEMB. SEMACU'!$B$2:$C$100,2,FALSE)*(N97-0.0033333*7)*((J97+R97)/2/100)/1000,"")</f>
        <v>427.9409132</v>
      </c>
      <c r="T97" s="173">
        <f t="shared" si="4"/>
        <v>38.23522829</v>
      </c>
      <c r="U97" s="14">
        <f t="shared" si="5"/>
        <v>4097383.634</v>
      </c>
      <c r="V97" s="14">
        <f t="shared" si="6"/>
        <v>5205060</v>
      </c>
    </row>
    <row r="98">
      <c r="A98" s="114">
        <v>45082.0</v>
      </c>
      <c r="B98" s="2">
        <v>8.0</v>
      </c>
      <c r="C98" s="2" t="s">
        <v>751</v>
      </c>
      <c r="D98" s="2">
        <v>362.5</v>
      </c>
      <c r="E98" s="2">
        <v>2250.0</v>
      </c>
      <c r="F98" s="2" t="s">
        <v>54</v>
      </c>
      <c r="G98" s="17">
        <f t="array" ref="G98">IFERROR(E98*INDEX(PRECIOS!$B$2:$E$44,MATCH(F98,PRECIOS!$B$2:$B$44,0),4),"")</f>
        <v>2205</v>
      </c>
      <c r="H98" s="2">
        <v>8.55</v>
      </c>
      <c r="I98" s="2">
        <f t="shared" si="1"/>
        <v>2.25</v>
      </c>
      <c r="J98" s="15">
        <f>IFERROR(LOOKUP(H98,Masterline!$A$2:$A$34,Masterline!$D$2:$D$34)-(H98-INT(H98))*LOOKUP(H98,Masterline!$A$2:$A$34,Masterline!$E$2:$E$34),"")</f>
        <v>5.4456</v>
      </c>
      <c r="K98" s="28">
        <f t="shared" si="2"/>
        <v>778567.2987</v>
      </c>
      <c r="L98" s="35">
        <f t="array" ref="L98">IFERROR(INDEX(GrowthFormulas!$B$2:$B$122,$A98-VLOOKUP(C98,'SIEMB. SEMACU'!$B$2:$E$100,4,FALSE),1),"")</f>
        <v>0.9133316</v>
      </c>
      <c r="M98" s="207">
        <f>IFERROR(K98/VLOOKUP(C98,'SIEMB. SEMACU'!$B$2:$C$100,2,FALSE),"")</f>
        <v>0.8481125258</v>
      </c>
      <c r="N98" s="23">
        <v>0.96</v>
      </c>
      <c r="O98" s="71" t="str">
        <f>IFERROR(N98*VLOOKUP(C98,'SIEMB. SEMACU'!$B$2:$D$100,3,FALSE),"")</f>
        <v/>
      </c>
      <c r="P98" s="2">
        <v>2.5</v>
      </c>
      <c r="Q98" s="2">
        <f t="shared" si="3"/>
        <v>11.05</v>
      </c>
      <c r="R98" s="15">
        <f>IFERROR(LOOKUP(Q98,Masterline!$A$2:$A$34,Masterline!$D$2:$D$34)-(Q98-INT(Q98))*LOOKUP(Q98,Masterline!$A$2:$A$34,Masterline!$E$2:$E$34),"")</f>
        <v>4.5984</v>
      </c>
      <c r="S98" s="71">
        <f>IFERROR((Q98)*VLOOKUP(C98,'SIEMB. SEMACU'!$B$2:$C$100,2,FALSE)*(N98-0.0033333*7)*((J98+R98)/2/100)/1000,"")</f>
        <v>477.1630885</v>
      </c>
      <c r="T98" s="173">
        <f t="shared" si="4"/>
        <v>28.66577213</v>
      </c>
      <c r="U98" s="14">
        <f t="shared" si="5"/>
        <v>6656750.404</v>
      </c>
      <c r="V98" s="14">
        <f t="shared" si="6"/>
        <v>7534944</v>
      </c>
    </row>
    <row r="99">
      <c r="A99" s="114">
        <v>45089.0</v>
      </c>
      <c r="B99" s="2">
        <v>8.0</v>
      </c>
      <c r="C99" s="2" t="s">
        <v>751</v>
      </c>
      <c r="D99" s="2">
        <v>400.0</v>
      </c>
      <c r="E99" s="2">
        <v>2075.0</v>
      </c>
      <c r="F99" s="2" t="s">
        <v>54</v>
      </c>
      <c r="G99" s="17">
        <f t="array" ref="G99">IFERROR(E99*INDEX(PRECIOS!$B$2:$E$44,MATCH(F99,PRECIOS!$B$2:$B$44,0),4),"")</f>
        <v>2033.5</v>
      </c>
      <c r="H99" s="2">
        <v>10.35</v>
      </c>
      <c r="I99" s="2">
        <f t="shared" si="1"/>
        <v>1.8</v>
      </c>
      <c r="J99" s="15">
        <f>IFERROR(LOOKUP(H99,Masterline!$A$2:$A$34,Masterline!$D$2:$D$34)-(H99-INT(H99))*LOOKUP(H99,Masterline!$A$2:$A$34,Masterline!$E$2:$E$34),"")</f>
        <v>4.7604</v>
      </c>
      <c r="K99" s="28">
        <f t="shared" si="2"/>
        <v>811850.7477</v>
      </c>
      <c r="L99" s="35">
        <f t="array" ref="L99">IFERROR(INDEX(GrowthFormulas!$B$2:$B$122,$A99-VLOOKUP(C99,'SIEMB. SEMACU'!$B$2:$E$100,4,FALSE),1),"")</f>
        <v>0.8899978</v>
      </c>
      <c r="M99" s="207">
        <f>IFERROR(K99/VLOOKUP(C99,'SIEMB. SEMACU'!$B$2:$C$100,2,FALSE),"")</f>
        <v>0.8843690062</v>
      </c>
      <c r="N99" s="23">
        <v>1.0</v>
      </c>
      <c r="O99" s="71" t="str">
        <f>IFERROR(N99*VLOOKUP(C99,'SIEMB. SEMACU'!$B$2:$D$100,3,FALSE),"")</f>
        <v/>
      </c>
      <c r="P99" s="2">
        <v>2.5</v>
      </c>
      <c r="Q99" s="2">
        <f t="shared" si="3"/>
        <v>12.85</v>
      </c>
      <c r="R99" s="15">
        <f>IFERROR(LOOKUP(Q99,Masterline!$A$2:$A$34,Masterline!$D$2:$D$34)-(Q99-INT(Q99))*LOOKUP(Q99,Masterline!$A$2:$A$34,Masterline!$E$2:$E$34),"")</f>
        <v>4.2816</v>
      </c>
      <c r="S99" s="71">
        <f>IFERROR((Q99)*VLOOKUP(C99,'SIEMB. SEMACU'!$B$2:$C$100,2,FALSE)*(N99-0.0033333*7)*((J99+R99)/2/100)/1000,"")</f>
        <v>520.8669306</v>
      </c>
      <c r="T99" s="173">
        <f t="shared" si="4"/>
        <v>30.21673264</v>
      </c>
      <c r="U99" s="14">
        <f t="shared" si="5"/>
        <v>8402655.239</v>
      </c>
      <c r="V99" s="14">
        <f t="shared" si="6"/>
        <v>9501300</v>
      </c>
    </row>
    <row r="100">
      <c r="A100" s="114">
        <v>44998.0</v>
      </c>
      <c r="B100" s="2">
        <v>9.0</v>
      </c>
      <c r="C100" s="2"/>
      <c r="D100" s="2"/>
      <c r="E100" s="2"/>
      <c r="F100" s="2"/>
      <c r="G100" s="17" t="str">
        <f t="array" ref="G100">IFERROR(E100*INDEX(PRECIOS!$B$2:$E$44,MATCH(F100,PRECIOS!$B$2:$B$44,0),4),"")</f>
        <v/>
      </c>
      <c r="H100" s="2"/>
      <c r="I100" s="2">
        <f t="shared" si="1"/>
        <v>0</v>
      </c>
      <c r="J100" s="15" t="str">
        <f>IFERROR(LOOKUP(H100,Masterline!$A$2:$A$34,Masterline!$D$2:$D$34)-(H100-INT(H100))*LOOKUP(H100,Masterline!$A$2:$A$34,Masterline!$E$2:$E$34),"")</f>
        <v/>
      </c>
      <c r="K100" s="28" t="str">
        <f t="shared" si="2"/>
        <v/>
      </c>
      <c r="L100" s="35" t="str">
        <f t="array" ref="L100">IFERROR(INDEX(GrowthFormulas!$B$2:$B$122,$A100-VLOOKUP(C100,'SIEMB. SEMACU'!$B$2:$E$100,4,FALSE),1),"")</f>
        <v/>
      </c>
      <c r="M100" s="118" t="str">
        <f>IFERROR(K100/VLOOKUP(C100,'SIEMB. SEMACU'!$B$2:$C$100,2,FALSE),"")</f>
        <v/>
      </c>
      <c r="N100" s="23"/>
      <c r="O100" s="71" t="str">
        <f>IFERROR(N100*VLOOKUP(C100,'SIEMB. SEMACU'!$B$2:$D$100,3,FALSE),"")</f>
        <v/>
      </c>
      <c r="P100" s="2"/>
      <c r="Q100" s="2">
        <f t="shared" si="3"/>
        <v>0</v>
      </c>
      <c r="R100" s="15" t="str">
        <f>IFERROR(LOOKUP(Q100,Masterline!$A$2:$A$34,Masterline!$D$2:$D$34)-(Q100-INT(Q100))*LOOKUP(Q100,Masterline!$A$2:$A$34,Masterline!$E$2:$E$34),"")</f>
        <v/>
      </c>
      <c r="S100" s="71" t="str">
        <f>IFERROR((Q100)*VLOOKUP(C100,'SIEMB. SEMACU'!$B$2:$C$100,2,FALSE)*(N100-0.0033333*7)*((J100+R100)/2/100)/1000,"")</f>
        <v/>
      </c>
      <c r="T100" s="173">
        <f t="shared" si="4"/>
        <v>0</v>
      </c>
      <c r="U100" s="14">
        <f t="shared" si="5"/>
        <v>0</v>
      </c>
      <c r="V100" s="14" t="str">
        <f t="shared" si="6"/>
        <v>#DIV/0!</v>
      </c>
    </row>
    <row r="101">
      <c r="A101" s="114">
        <v>45005.0</v>
      </c>
      <c r="B101" s="2">
        <v>9.0</v>
      </c>
      <c r="C101" s="2"/>
      <c r="D101" s="2"/>
      <c r="E101" s="2"/>
      <c r="F101" s="2"/>
      <c r="G101" s="17" t="str">
        <f t="array" ref="G101">IFERROR(E101*INDEX(PRECIOS!$B$2:$E$44,MATCH(F101,PRECIOS!$B$2:$B$44,0),4),"")</f>
        <v/>
      </c>
      <c r="H101" s="2"/>
      <c r="I101" s="2">
        <f t="shared" si="1"/>
        <v>0</v>
      </c>
      <c r="J101" s="15" t="str">
        <f>IFERROR(LOOKUP(H101,Masterline!$A$2:$A$34,Masterline!$D$2:$D$34)-(H101-INT(H101))*LOOKUP(H101,Masterline!$A$2:$A$34,Masterline!$E$2:$E$34),"")</f>
        <v/>
      </c>
      <c r="K101" s="28" t="str">
        <f t="shared" si="2"/>
        <v/>
      </c>
      <c r="L101" s="35" t="str">
        <f t="array" ref="L101">IFERROR(INDEX(GrowthFormulas!$B$2:$B$122,$A101-VLOOKUP(C101,'SIEMB. SEMACU'!$B$2:$E$100,4,FALSE),1),"")</f>
        <v/>
      </c>
      <c r="M101" s="207" t="str">
        <f>IFERROR(K101/VLOOKUP(C101,'SIEMB. SEMACU'!$B$2:$C$100,2,FALSE),"")</f>
        <v/>
      </c>
      <c r="N101" s="23"/>
      <c r="O101" s="71" t="str">
        <f>IFERROR(N101*VLOOKUP(C101,'SIEMB. SEMACU'!$B$2:$D$100,3,FALSE),"")</f>
        <v/>
      </c>
      <c r="P101" s="2"/>
      <c r="Q101" s="2">
        <f t="shared" si="3"/>
        <v>0</v>
      </c>
      <c r="R101" s="15" t="str">
        <f>IFERROR(LOOKUP(Q101,Masterline!$A$2:$A$34,Masterline!$D$2:$D$34)-(Q101-INT(Q101))*LOOKUP(Q101,Masterline!$A$2:$A$34,Masterline!$E$2:$E$34),"")</f>
        <v/>
      </c>
      <c r="S101" s="71" t="str">
        <f>IFERROR((Q101)*VLOOKUP(C101,'SIEMB. SEMACU'!$B$2:$C$100,2,FALSE)*(N101-0.0033333*7)*((J101+R101)/2/100)/1000,"")</f>
        <v/>
      </c>
      <c r="T101" s="173">
        <f t="shared" si="4"/>
        <v>0</v>
      </c>
      <c r="U101" s="14">
        <f t="shared" si="5"/>
        <v>0</v>
      </c>
      <c r="V101" s="14" t="str">
        <f t="shared" si="6"/>
        <v>#DIV/0!</v>
      </c>
    </row>
    <row r="102">
      <c r="A102" s="114">
        <v>45012.0</v>
      </c>
      <c r="B102" s="2">
        <v>9.0</v>
      </c>
      <c r="C102" s="2"/>
      <c r="D102" s="2"/>
      <c r="E102" s="2"/>
      <c r="F102" s="2"/>
      <c r="G102" s="17" t="str">
        <f t="array" ref="G102">IFERROR(E102*INDEX(PRECIOS!$B$2:$E$44,MATCH(F102,PRECIOS!$B$2:$B$44,0),4),"")</f>
        <v/>
      </c>
      <c r="H102" s="2"/>
      <c r="I102" s="2">
        <f t="shared" si="1"/>
        <v>0</v>
      </c>
      <c r="J102" s="15" t="str">
        <f>IFERROR(LOOKUP(H102,Masterline!$A$2:$A$34,Masterline!$D$2:$D$34)-(H102-INT(H102))*LOOKUP(H102,Masterline!$A$2:$A$34,Masterline!$E$2:$E$34),"")</f>
        <v/>
      </c>
      <c r="K102" s="28" t="str">
        <f t="shared" si="2"/>
        <v/>
      </c>
      <c r="L102" s="35" t="str">
        <f t="array" ref="L102">IFERROR(INDEX(GrowthFormulas!$B$2:$B$122,$A102-VLOOKUP(C102,'SIEMB. SEMACU'!$B$2:$E$100,4,FALSE),1),"")</f>
        <v/>
      </c>
      <c r="M102" s="207" t="str">
        <f>IFERROR(K102/VLOOKUP(C102,'SIEMB. SEMACU'!$B$2:$C$100,2,FALSE),"")</f>
        <v/>
      </c>
      <c r="N102" s="23"/>
      <c r="O102" s="71" t="str">
        <f>IFERROR(N102*VLOOKUP(C102,'SIEMB. SEMACU'!$B$2:$D$100,3,FALSE),"")</f>
        <v/>
      </c>
      <c r="P102" s="2"/>
      <c r="Q102" s="2">
        <f t="shared" si="3"/>
        <v>0</v>
      </c>
      <c r="R102" s="15" t="str">
        <f>IFERROR(LOOKUP(Q102,Masterline!$A$2:$A$34,Masterline!$D$2:$D$34)-(Q102-INT(Q102))*LOOKUP(Q102,Masterline!$A$2:$A$34,Masterline!$E$2:$E$34),"")</f>
        <v/>
      </c>
      <c r="S102" s="71" t="str">
        <f>IFERROR((Q102)*VLOOKUP(C102,'SIEMB. SEMACU'!$B$2:$C$100,2,FALSE)*(N102-0.0033333*7)*((J102+R102)/2/100)/1000,"")</f>
        <v/>
      </c>
      <c r="T102" s="173">
        <f t="shared" si="4"/>
        <v>0</v>
      </c>
      <c r="U102" s="14">
        <f t="shared" si="5"/>
        <v>0</v>
      </c>
      <c r="V102" s="14" t="str">
        <f t="shared" si="6"/>
        <v>#DIV/0!</v>
      </c>
    </row>
    <row r="103">
      <c r="A103" s="114">
        <v>45019.0</v>
      </c>
      <c r="B103" s="2">
        <v>9.0</v>
      </c>
      <c r="C103" s="2"/>
      <c r="D103" s="2"/>
      <c r="E103" s="2"/>
      <c r="F103" s="2"/>
      <c r="G103" s="17" t="str">
        <f t="array" ref="G103">IFERROR(E103*INDEX(PRECIOS!$B$2:$E$44,MATCH(F103,PRECIOS!$B$2:$B$44,0),4),"")</f>
        <v/>
      </c>
      <c r="H103" s="2"/>
      <c r="I103" s="2">
        <f t="shared" si="1"/>
        <v>0</v>
      </c>
      <c r="J103" s="15" t="str">
        <f>IFERROR(LOOKUP(H103,Masterline!$A$2:$A$34,Masterline!$D$2:$D$34)-(H103-INT(H103))*LOOKUP(H103,Masterline!$A$2:$A$34,Masterline!$E$2:$E$34),"")</f>
        <v/>
      </c>
      <c r="K103" s="28" t="str">
        <f t="shared" si="2"/>
        <v/>
      </c>
      <c r="L103" s="35" t="str">
        <f t="array" ref="L103">IFERROR(INDEX(GrowthFormulas!$B$2:$B$122,$A103-VLOOKUP(C103,'SIEMB. SEMACU'!$B$2:$E$100,4,FALSE),1),"")</f>
        <v/>
      </c>
      <c r="M103" s="207" t="str">
        <f>IFERROR(K103/VLOOKUP(C103,'SIEMB. SEMACU'!$B$2:$C$100,2,FALSE),"")</f>
        <v/>
      </c>
      <c r="N103" s="23"/>
      <c r="O103" s="71" t="str">
        <f>IFERROR(N103*VLOOKUP(C103,'SIEMB. SEMACU'!$B$2:$D$100,3,FALSE),"")</f>
        <v/>
      </c>
      <c r="P103" s="2"/>
      <c r="Q103" s="2">
        <f t="shared" si="3"/>
        <v>0</v>
      </c>
      <c r="R103" s="15" t="str">
        <f>IFERROR(LOOKUP(Q103,Masterline!$A$2:$A$34,Masterline!$D$2:$D$34)-(Q103-INT(Q103))*LOOKUP(Q103,Masterline!$A$2:$A$34,Masterline!$E$2:$E$34),"")</f>
        <v/>
      </c>
      <c r="S103" s="71" t="str">
        <f>IFERROR((Q103)*VLOOKUP(C103,'SIEMB. SEMACU'!$B$2:$C$100,2,FALSE)*(N103-0.0033333*7)*((J103+R103)/2/100)/1000,"")</f>
        <v/>
      </c>
      <c r="T103" s="173">
        <f t="shared" si="4"/>
        <v>0</v>
      </c>
      <c r="U103" s="14">
        <f t="shared" si="5"/>
        <v>0</v>
      </c>
      <c r="V103" s="14" t="str">
        <f t="shared" si="6"/>
        <v>#DIV/0!</v>
      </c>
    </row>
    <row r="104">
      <c r="A104" s="114">
        <v>45026.0</v>
      </c>
      <c r="B104" s="2">
        <v>9.0</v>
      </c>
      <c r="C104" s="2"/>
      <c r="D104" s="2"/>
      <c r="E104" s="2"/>
      <c r="F104" s="2"/>
      <c r="G104" s="17" t="str">
        <f t="array" ref="G104">IFERROR(E104*INDEX(PRECIOS!$B$2:$E$44,MATCH(F104,PRECIOS!$B$2:$B$44,0),4),"")</f>
        <v/>
      </c>
      <c r="H104" s="2"/>
      <c r="I104" s="2">
        <f t="shared" si="1"/>
        <v>0</v>
      </c>
      <c r="J104" s="15" t="str">
        <f>IFERROR(LOOKUP(H104,Masterline!$A$2:$A$34,Masterline!$D$2:$D$34)-(H104-INT(H104))*LOOKUP(H104,Masterline!$A$2:$A$34,Masterline!$E$2:$E$34),"")</f>
        <v/>
      </c>
      <c r="K104" s="28" t="str">
        <f t="shared" si="2"/>
        <v/>
      </c>
      <c r="L104" s="35" t="str">
        <f t="array" ref="L104">IFERROR(INDEX(GrowthFormulas!$B$2:$B$122,$A104-VLOOKUP(C104,'SIEMB. SEMACU'!$B$2:$E$100,4,FALSE),1),"")</f>
        <v/>
      </c>
      <c r="M104" s="207" t="str">
        <f>IFERROR(K104/VLOOKUP(C104,'SIEMB. SEMACU'!$B$2:$C$100,2,FALSE),"")</f>
        <v/>
      </c>
      <c r="N104" s="23"/>
      <c r="O104" s="71" t="str">
        <f>IFERROR(N104*VLOOKUP(C104,'SIEMB. SEMACU'!$B$2:$D$100,3,FALSE),"")</f>
        <v/>
      </c>
      <c r="P104" s="2"/>
      <c r="Q104" s="2">
        <f t="shared" si="3"/>
        <v>0</v>
      </c>
      <c r="R104" s="15" t="str">
        <f>IFERROR(LOOKUP(Q104,Masterline!$A$2:$A$34,Masterline!$D$2:$D$34)-(Q104-INT(Q104))*LOOKUP(Q104,Masterline!$A$2:$A$34,Masterline!$E$2:$E$34),"")</f>
        <v/>
      </c>
      <c r="S104" s="71" t="str">
        <f>IFERROR((Q104)*VLOOKUP(C104,'SIEMB. SEMACU'!$B$2:$C$100,2,FALSE)*(N104-0.0033333*7)*((J104+R104)/2/100)/1000,"")</f>
        <v/>
      </c>
      <c r="T104" s="173">
        <f t="shared" si="4"/>
        <v>0</v>
      </c>
      <c r="U104" s="14">
        <f t="shared" si="5"/>
        <v>0</v>
      </c>
      <c r="V104" s="14" t="str">
        <f t="shared" si="6"/>
        <v>#DIV/0!</v>
      </c>
    </row>
    <row r="105">
      <c r="A105" s="114">
        <v>45033.0</v>
      </c>
      <c r="B105" s="2">
        <v>9.0</v>
      </c>
      <c r="C105" s="2"/>
      <c r="D105" s="2"/>
      <c r="E105" s="2"/>
      <c r="F105" s="2"/>
      <c r="G105" s="17" t="str">
        <f t="array" ref="G105">IFERROR(E105*INDEX(PRECIOS!$B$2:$E$44,MATCH(F105,PRECIOS!$B$2:$B$44,0),4),"")</f>
        <v/>
      </c>
      <c r="H105" s="2"/>
      <c r="I105" s="2">
        <f t="shared" si="1"/>
        <v>0</v>
      </c>
      <c r="J105" s="15" t="str">
        <f>IFERROR(LOOKUP(H105,Masterline!$A$2:$A$34,Masterline!$D$2:$D$34)-(H105-INT(H105))*LOOKUP(H105,Masterline!$A$2:$A$34,Masterline!$E$2:$E$34),"")</f>
        <v/>
      </c>
      <c r="K105" s="28" t="str">
        <f t="shared" si="2"/>
        <v/>
      </c>
      <c r="L105" s="35" t="str">
        <f t="array" ref="L105">IFERROR(INDEX(GrowthFormulas!$B$2:$B$122,$A105-VLOOKUP(C105,'SIEMB. SEMACU'!$B$2:$E$100,4,FALSE),1),"")</f>
        <v/>
      </c>
      <c r="M105" s="207" t="str">
        <f>IFERROR(K105/VLOOKUP(C105,'SIEMB. SEMACU'!$B$2:$C$100,2,FALSE),"")</f>
        <v/>
      </c>
      <c r="N105" s="23"/>
      <c r="O105" s="71" t="str">
        <f>IFERROR(N105*VLOOKUP(C105,'SIEMB. SEMACU'!$B$2:$D$100,3,FALSE),"")</f>
        <v/>
      </c>
      <c r="P105" s="2"/>
      <c r="Q105" s="2">
        <f t="shared" si="3"/>
        <v>0</v>
      </c>
      <c r="R105" s="15" t="str">
        <f>IFERROR(LOOKUP(Q105,Masterline!$A$2:$A$34,Masterline!$D$2:$D$34)-(Q105-INT(Q105))*LOOKUP(Q105,Masterline!$A$2:$A$34,Masterline!$E$2:$E$34),"")</f>
        <v/>
      </c>
      <c r="S105" s="71" t="str">
        <f>IFERROR((Q105)*VLOOKUP(C105,'SIEMB. SEMACU'!$B$2:$C$100,2,FALSE)*(N105-0.0033333*7)*((J105+R105)/2/100)/1000,"")</f>
        <v/>
      </c>
      <c r="T105" s="173">
        <f t="shared" si="4"/>
        <v>0</v>
      </c>
      <c r="U105" s="14">
        <f t="shared" si="5"/>
        <v>0</v>
      </c>
      <c r="V105" s="14" t="str">
        <f t="shared" si="6"/>
        <v>#DIV/0!</v>
      </c>
    </row>
    <row r="106">
      <c r="A106" s="114">
        <v>45040.0</v>
      </c>
      <c r="B106" s="2">
        <v>9.0</v>
      </c>
      <c r="C106" s="2"/>
      <c r="D106" s="2"/>
      <c r="E106" s="2"/>
      <c r="F106" s="2"/>
      <c r="G106" s="17" t="str">
        <f t="array" ref="G106">IFERROR(E106*INDEX(PRECIOS!$B$2:$E$44,MATCH(F106,PRECIOS!$B$2:$B$44,0),4),"")</f>
        <v/>
      </c>
      <c r="H106" s="2"/>
      <c r="I106" s="2">
        <f t="shared" si="1"/>
        <v>0</v>
      </c>
      <c r="J106" s="15" t="str">
        <f>IFERROR(LOOKUP(H106,Masterline!$A$2:$A$34,Masterline!$D$2:$D$34)-(H106-INT(H106))*LOOKUP(H106,Masterline!$A$2:$A$34,Masterline!$E$2:$E$34),"")</f>
        <v/>
      </c>
      <c r="K106" s="28" t="str">
        <f t="shared" si="2"/>
        <v/>
      </c>
      <c r="L106" s="35" t="str">
        <f t="array" ref="L106">IFERROR(INDEX(GrowthFormulas!$B$2:$B$122,$A106-VLOOKUP(C106,'SIEMB. SEMACU'!$B$2:$E$100,4,FALSE),1),"")</f>
        <v/>
      </c>
      <c r="M106" s="207" t="str">
        <f>IFERROR(K106/VLOOKUP(C106,'SIEMB. SEMACU'!$B$2:$C$100,2,FALSE),"")</f>
        <v/>
      </c>
      <c r="N106" s="23"/>
      <c r="O106" s="71" t="str">
        <f>IFERROR(N106*VLOOKUP(C106,'SIEMB. SEMACU'!$B$2:$D$100,3,FALSE),"")</f>
        <v/>
      </c>
      <c r="P106" s="2"/>
      <c r="Q106" s="2">
        <f t="shared" si="3"/>
        <v>0</v>
      </c>
      <c r="R106" s="15" t="str">
        <f>IFERROR(LOOKUP(Q106,Masterline!$A$2:$A$34,Masterline!$D$2:$D$34)-(Q106-INT(Q106))*LOOKUP(Q106,Masterline!$A$2:$A$34,Masterline!$E$2:$E$34),"")</f>
        <v/>
      </c>
      <c r="S106" s="71" t="str">
        <f>IFERROR((Q106)*VLOOKUP(C106,'SIEMB. SEMACU'!$B$2:$C$100,2,FALSE)*(N106-0.0033333*7)*((J106+R106)/2/100)/1000,"")</f>
        <v/>
      </c>
      <c r="T106" s="173">
        <f t="shared" si="4"/>
        <v>0</v>
      </c>
      <c r="U106" s="14">
        <f t="shared" si="5"/>
        <v>0</v>
      </c>
      <c r="V106" s="14" t="str">
        <f t="shared" si="6"/>
        <v>#DIV/0!</v>
      </c>
    </row>
    <row r="107">
      <c r="A107" s="114">
        <v>45047.0</v>
      </c>
      <c r="B107" s="2">
        <v>9.0</v>
      </c>
      <c r="C107" s="2"/>
      <c r="D107" s="2"/>
      <c r="E107" s="2"/>
      <c r="F107" s="2"/>
      <c r="G107" s="17" t="str">
        <f t="array" ref="G107">IFERROR(E107*INDEX(PRECIOS!$B$2:$E$44,MATCH(F107,PRECIOS!$B$2:$B$44,0),4),"")</f>
        <v/>
      </c>
      <c r="H107" s="2"/>
      <c r="I107" s="2">
        <f t="shared" si="1"/>
        <v>0</v>
      </c>
      <c r="J107" s="15" t="str">
        <f>IFERROR(LOOKUP(H107,Masterline!$A$2:$A$34,Masterline!$D$2:$D$34)-(H107-INT(H107))*LOOKUP(H107,Masterline!$A$2:$A$34,Masterline!$E$2:$E$34),"")</f>
        <v/>
      </c>
      <c r="K107" s="28" t="str">
        <f t="shared" si="2"/>
        <v/>
      </c>
      <c r="L107" s="35" t="str">
        <f t="array" ref="L107">IFERROR(INDEX(GrowthFormulas!$B$2:$B$122,$A107-VLOOKUP(C107,'SIEMB. SEMACU'!$B$2:$E$100,4,FALSE),1),"")</f>
        <v/>
      </c>
      <c r="M107" s="207" t="str">
        <f>IFERROR(K107/VLOOKUP(C107,'SIEMB. SEMACU'!$B$2:$C$100,2,FALSE),"")</f>
        <v/>
      </c>
      <c r="N107" s="23"/>
      <c r="O107" s="71" t="str">
        <f>IFERROR(N107*VLOOKUP(C107,'SIEMB. SEMACU'!$B$2:$D$100,3,FALSE),"")</f>
        <v/>
      </c>
      <c r="P107" s="2"/>
      <c r="Q107" s="2">
        <f t="shared" si="3"/>
        <v>0</v>
      </c>
      <c r="R107" s="15" t="str">
        <f>IFERROR(LOOKUP(Q107,Masterline!$A$2:$A$34,Masterline!$D$2:$D$34)-(Q107-INT(Q107))*LOOKUP(Q107,Masterline!$A$2:$A$34,Masterline!$E$2:$E$34),"")</f>
        <v/>
      </c>
      <c r="S107" s="71" t="str">
        <f>IFERROR((Q107)*VLOOKUP(C107,'SIEMB. SEMACU'!$B$2:$C$100,2,FALSE)*(N107-0.0033333*7)*((J107+R107)/2/100)/1000,"")</f>
        <v/>
      </c>
      <c r="T107" s="173">
        <f t="shared" si="4"/>
        <v>0</v>
      </c>
      <c r="U107" s="14">
        <f t="shared" si="5"/>
        <v>0</v>
      </c>
      <c r="V107" s="14" t="str">
        <f t="shared" si="6"/>
        <v>#DIV/0!</v>
      </c>
    </row>
    <row r="108">
      <c r="A108" s="114">
        <v>45054.0</v>
      </c>
      <c r="B108" s="2">
        <v>9.0</v>
      </c>
      <c r="C108" s="2" t="s">
        <v>752</v>
      </c>
      <c r="D108" s="2">
        <v>75.0</v>
      </c>
      <c r="E108" s="2">
        <v>150.0</v>
      </c>
      <c r="F108" s="2" t="s">
        <v>56</v>
      </c>
      <c r="G108" s="17">
        <f t="array" ref="G108">IFERROR(E108*INDEX(PRECIOS!$B$2:$E$44,MATCH(F108,PRECIOS!$B$2:$B$44,0),4),"")</f>
        <v>201.6</v>
      </c>
      <c r="H108" s="2">
        <v>0.6</v>
      </c>
      <c r="I108" s="2">
        <f t="shared" si="1"/>
        <v>0</v>
      </c>
      <c r="J108" s="15">
        <f>IFERROR(LOOKUP(H108,Masterline!$A$2:$A$34,Masterline!$D$2:$D$34)-(H108-INT(H108))*LOOKUP(H108,Masterline!$A$2:$A$34,Masterline!$E$2:$E$34),"")</f>
        <v>15.1272</v>
      </c>
      <c r="K108" s="28">
        <f t="shared" si="2"/>
        <v>826326.0881</v>
      </c>
      <c r="L108" s="35">
        <f t="array" ref="L108">IFERROR(INDEX(GrowthFormulas!$B$2:$B$122,$A108-VLOOKUP(C108,'SIEMB. SEMACU'!$B$2:$E$100,4,FALSE),1),"")</f>
        <v>0.9966666</v>
      </c>
      <c r="M108" s="207">
        <f>IFERROR(K108/VLOOKUP(C108,'SIEMB. SEMACU'!$B$2:$C$100,2,FALSE),"")</f>
        <v>0.6801037762</v>
      </c>
      <c r="N108" s="23">
        <v>0.95</v>
      </c>
      <c r="O108" s="71" t="str">
        <f>IFERROR(N108*VLOOKUP(C108,'SIEMB. SEMACU'!$B$2:$D$100,3,FALSE),"")</f>
        <v/>
      </c>
      <c r="P108" s="2">
        <v>1.5</v>
      </c>
      <c r="Q108" s="2">
        <f t="shared" si="3"/>
        <v>2.1</v>
      </c>
      <c r="R108" s="15">
        <f>IFERROR(LOOKUP(Q108,Masterline!$A$2:$A$34,Masterline!$D$2:$D$34)-(Q108-INT(Q108))*LOOKUP(Q108,Masterline!$A$2:$A$34,Masterline!$E$2:$E$34),"")</f>
        <v>10.932</v>
      </c>
      <c r="S108" s="71">
        <f>IFERROR((Q108)*VLOOKUP(C108,'SIEMB. SEMACU'!$B$2:$C$100,2,FALSE)*(N108-0.0033333*7)*((J108+R108)/2/100)/1000,"")</f>
        <v>308.070637</v>
      </c>
      <c r="T108" s="173">
        <f t="shared" si="4"/>
        <v>58.26765925</v>
      </c>
      <c r="U108" s="14">
        <f t="shared" si="5"/>
        <v>495795.6529</v>
      </c>
      <c r="V108" s="14">
        <f t="shared" si="6"/>
        <v>692550</v>
      </c>
    </row>
    <row r="109">
      <c r="A109" s="114">
        <v>45061.0</v>
      </c>
      <c r="B109" s="2">
        <v>9.0</v>
      </c>
      <c r="C109" s="2" t="s">
        <v>752</v>
      </c>
      <c r="D109" s="2">
        <v>150.0</v>
      </c>
      <c r="E109" s="2">
        <v>825.0</v>
      </c>
      <c r="F109" s="2" t="s">
        <v>56</v>
      </c>
      <c r="G109" s="17">
        <f t="array" ref="G109">IFERROR(E109*INDEX(PRECIOS!$B$2:$E$44,MATCH(F109,PRECIOS!$B$2:$B$44,0),4),"")</f>
        <v>1108.8</v>
      </c>
      <c r="H109" s="2">
        <v>2.38</v>
      </c>
      <c r="I109" s="2">
        <f t="shared" si="1"/>
        <v>1.78</v>
      </c>
      <c r="J109" s="15">
        <f>IFERROR(LOOKUP(H109,Masterline!$A$2:$A$34,Masterline!$D$2:$D$34)-(H109-INT(H109))*LOOKUP(H109,Masterline!$A$2:$A$34,Masterline!$E$2:$E$34),"")</f>
        <v>10.5288</v>
      </c>
      <c r="K109" s="28">
        <f t="shared" si="2"/>
        <v>598598.2266</v>
      </c>
      <c r="L109" s="35">
        <f t="array" ref="L109">IFERROR(INDEX(GrowthFormulas!$B$2:$B$122,$A109-VLOOKUP(C109,'SIEMB. SEMACU'!$B$2:$E$100,4,FALSE),1),"")</f>
        <v>0.9733328</v>
      </c>
      <c r="M109" s="207">
        <f>IFERROR(K109/VLOOKUP(C109,'SIEMB. SEMACU'!$B$2:$C$100,2,FALSE),"")</f>
        <v>0.4926734375</v>
      </c>
      <c r="N109" s="23">
        <v>0.9</v>
      </c>
      <c r="O109" s="71" t="str">
        <f>IFERROR(N109*VLOOKUP(C109,'SIEMB. SEMACU'!$B$2:$D$100,3,FALSE),"")</f>
        <v/>
      </c>
      <c r="P109" s="2">
        <v>2.0</v>
      </c>
      <c r="Q109" s="2">
        <f t="shared" si="3"/>
        <v>4.38</v>
      </c>
      <c r="R109" s="15">
        <f>IFERROR(LOOKUP(Q109,Masterline!$A$2:$A$34,Masterline!$D$2:$D$34)-(Q109-INT(Q109))*LOOKUP(Q109,Masterline!$A$2:$A$34,Masterline!$E$2:$E$34),"")</f>
        <v>8.12784</v>
      </c>
      <c r="S109" s="71">
        <f>IFERROR((Q109)*VLOOKUP(C109,'SIEMB. SEMACU'!$B$2:$C$100,2,FALSE)*(N109-0.0033333*7)*((J109+R109)/2/100)/1000,"")</f>
        <v>435.1995459</v>
      </c>
      <c r="T109" s="173">
        <f t="shared" si="4"/>
        <v>71.29988648</v>
      </c>
      <c r="U109" s="14">
        <f t="shared" si="5"/>
        <v>1424663.779</v>
      </c>
      <c r="V109" s="14">
        <f t="shared" si="6"/>
        <v>2602530</v>
      </c>
    </row>
    <row r="110">
      <c r="A110" s="114">
        <v>45068.0</v>
      </c>
      <c r="B110" s="2">
        <v>9.0</v>
      </c>
      <c r="C110" s="2" t="s">
        <v>752</v>
      </c>
      <c r="D110" s="2">
        <v>300.0</v>
      </c>
      <c r="E110" s="2">
        <v>1575.0</v>
      </c>
      <c r="F110" s="2" t="s">
        <v>56</v>
      </c>
      <c r="G110" s="17">
        <f t="array" ref="G110">IFERROR(E110*INDEX(PRECIOS!$B$2:$E$44,MATCH(F110,PRECIOS!$B$2:$B$44,0),4),"")</f>
        <v>2116.8</v>
      </c>
      <c r="H110" s="2">
        <v>4.55</v>
      </c>
      <c r="I110" s="2">
        <f t="shared" si="1"/>
        <v>2.17</v>
      </c>
      <c r="J110" s="15">
        <f>IFERROR(LOOKUP(H110,Masterline!$A$2:$A$34,Masterline!$D$2:$D$34)-(H110-INT(H110))*LOOKUP(H110,Masterline!$A$2:$A$34,Masterline!$E$2:$E$34),"")</f>
        <v>7.9524</v>
      </c>
      <c r="K110" s="28">
        <f t="shared" si="2"/>
        <v>829109.0229</v>
      </c>
      <c r="L110" s="35">
        <f t="array" ref="L110">IFERROR(INDEX(GrowthFormulas!$B$2:$B$122,$A110-VLOOKUP(C110,'SIEMB. SEMACU'!$B$2:$E$100,4,FALSE),1),"")</f>
        <v>0.949999</v>
      </c>
      <c r="M110" s="207">
        <f>IFERROR(K110/VLOOKUP(C110,'SIEMB. SEMACU'!$B$2:$C$100,2,FALSE),"")</f>
        <v>0.6823942575</v>
      </c>
      <c r="N110" s="23">
        <v>0.9</v>
      </c>
      <c r="O110" s="71" t="str">
        <f>IFERROR(N110*VLOOKUP(C110,'SIEMB. SEMACU'!$B$2:$D$100,3,FALSE),"")</f>
        <v/>
      </c>
      <c r="P110" s="2">
        <v>2.25</v>
      </c>
      <c r="Q110" s="2">
        <f t="shared" si="3"/>
        <v>6.8</v>
      </c>
      <c r="R110" s="15">
        <f>IFERROR(LOOKUP(Q110,Masterline!$A$2:$A$34,Masterline!$D$2:$D$34)-(Q110-INT(Q110))*LOOKUP(Q110,Masterline!$A$2:$A$34,Masterline!$E$2:$E$34),"")</f>
        <v>6.4176</v>
      </c>
      <c r="S110" s="71">
        <f>IFERROR((Q110)*VLOOKUP(C110,'SIEMB. SEMACU'!$B$2:$C$100,2,FALSE)*(N110-0.0033333*7)*((J110+R110)/2/100)/1000,"")</f>
        <v>520.4111255</v>
      </c>
      <c r="T110" s="173">
        <f t="shared" si="4"/>
        <v>55.10278138</v>
      </c>
      <c r="U110" s="14">
        <f t="shared" si="5"/>
        <v>3772446.054</v>
      </c>
      <c r="V110" s="14">
        <f t="shared" si="6"/>
        <v>4975425</v>
      </c>
    </row>
    <row r="111">
      <c r="A111" s="114">
        <v>45075.0</v>
      </c>
      <c r="B111" s="2">
        <v>9.0</v>
      </c>
      <c r="C111" s="2" t="s">
        <v>752</v>
      </c>
      <c r="D111" s="2">
        <v>425.0</v>
      </c>
      <c r="E111" s="2">
        <v>2575.0</v>
      </c>
      <c r="F111" s="2" t="s">
        <v>54</v>
      </c>
      <c r="G111" s="17">
        <f t="array" ref="G111">IFERROR(E111*INDEX(PRECIOS!$B$2:$E$44,MATCH(F111,PRECIOS!$B$2:$B$44,0),4),"")</f>
        <v>2523.5</v>
      </c>
      <c r="H111" s="2">
        <v>6.9</v>
      </c>
      <c r="I111" s="2">
        <f t="shared" si="1"/>
        <v>2.35</v>
      </c>
      <c r="J111" s="15">
        <f>IFERROR(LOOKUP(H111,Masterline!$A$2:$A$34,Masterline!$D$2:$D$34)-(H111-INT(H111))*LOOKUP(H111,Masterline!$A$2:$A$34,Masterline!$E$2:$E$34),"")</f>
        <v>6.3588</v>
      </c>
      <c r="K111" s="28">
        <f t="shared" si="2"/>
        <v>968645.0729</v>
      </c>
      <c r="L111" s="35">
        <f t="array" ref="L111">IFERROR(INDEX(GrowthFormulas!$B$2:$B$122,$A111-VLOOKUP(C111,'SIEMB. SEMACU'!$B$2:$E$100,4,FALSE),1),"")</f>
        <v>0.9266652</v>
      </c>
      <c r="M111" s="207">
        <f>IFERROR(K111/VLOOKUP(C111,'SIEMB. SEMACU'!$B$2:$C$100,2,FALSE),"")</f>
        <v>0.7972387432</v>
      </c>
      <c r="N111" s="23">
        <v>0.95</v>
      </c>
      <c r="O111" s="71" t="str">
        <f>IFERROR(N111*VLOOKUP(C111,'SIEMB. SEMACU'!$B$2:$D$100,3,FALSE),"")</f>
        <v/>
      </c>
      <c r="P111" s="2">
        <v>2.5</v>
      </c>
      <c r="Q111" s="2">
        <f t="shared" si="3"/>
        <v>9.4</v>
      </c>
      <c r="R111" s="15">
        <f>IFERROR(LOOKUP(Q111,Masterline!$A$2:$A$34,Masterline!$D$2:$D$34)-(Q111-INT(Q111))*LOOKUP(Q111,Masterline!$A$2:$A$34,Masterline!$E$2:$E$34),"")</f>
        <v>5.1888</v>
      </c>
      <c r="S111" s="71">
        <f>IFERROR((Q111)*VLOOKUP(C111,'SIEMB. SEMACU'!$B$2:$C$100,2,FALSE)*(N111-0.0033333*7)*((J111+R111)/2/100)/1000,"")</f>
        <v>611.0679673</v>
      </c>
      <c r="T111" s="173">
        <f t="shared" si="4"/>
        <v>46.51699184</v>
      </c>
      <c r="U111" s="14">
        <f t="shared" si="5"/>
        <v>6683651.003</v>
      </c>
      <c r="V111" s="14">
        <f t="shared" si="6"/>
        <v>7964325</v>
      </c>
    </row>
    <row r="112">
      <c r="A112" s="114">
        <v>45082.0</v>
      </c>
      <c r="B112" s="2">
        <v>9.0</v>
      </c>
      <c r="C112" s="2" t="s">
        <v>752</v>
      </c>
      <c r="D112" s="2">
        <v>525.0</v>
      </c>
      <c r="E112" s="2">
        <v>3275.0</v>
      </c>
      <c r="F112" s="2" t="s">
        <v>54</v>
      </c>
      <c r="G112" s="17">
        <f t="array" ref="G112">IFERROR(E112*INDEX(PRECIOS!$B$2:$E$44,MATCH(F112,PRECIOS!$B$2:$B$44,0),4),"")</f>
        <v>3209.5</v>
      </c>
      <c r="H112" s="2">
        <v>10.05</v>
      </c>
      <c r="I112" s="2">
        <f t="shared" si="1"/>
        <v>3.15</v>
      </c>
      <c r="J112" s="15">
        <f>IFERROR(LOOKUP(H112,Masterline!$A$2:$A$34,Masterline!$D$2:$D$34)-(H112-INT(H112))*LOOKUP(H112,Masterline!$A$2:$A$34,Masterline!$E$2:$E$34),"")</f>
        <v>4.8252</v>
      </c>
      <c r="K112" s="28">
        <f t="shared" si="2"/>
        <v>1082624.678</v>
      </c>
      <c r="L112" s="35">
        <f t="array" ref="L112">IFERROR(INDEX(GrowthFormulas!$B$2:$B$122,$A112-VLOOKUP(C112,'SIEMB. SEMACU'!$B$2:$E$100,4,FALSE),1),"")</f>
        <v>0.9033314</v>
      </c>
      <c r="M112" s="207">
        <f>IFERROR(K112/VLOOKUP(C112,'SIEMB. SEMACU'!$B$2:$C$100,2,FALSE),"")</f>
        <v>0.8910491178</v>
      </c>
      <c r="N112" s="23">
        <v>1.0</v>
      </c>
      <c r="O112" s="71" t="str">
        <f>IFERROR(N112*VLOOKUP(C112,'SIEMB. SEMACU'!$B$2:$D$100,3,FALSE),"")</f>
        <v/>
      </c>
      <c r="P112" s="2">
        <v>2.5</v>
      </c>
      <c r="Q112" s="2">
        <f t="shared" si="3"/>
        <v>12.55</v>
      </c>
      <c r="R112" s="15">
        <f>IFERROR(LOOKUP(Q112,Masterline!$A$2:$A$34,Masterline!$D$2:$D$34)-(Q112-INT(Q112))*LOOKUP(Q112,Masterline!$A$2:$A$34,Masterline!$E$2:$E$34),"")</f>
        <v>4.3248</v>
      </c>
      <c r="S112" s="71">
        <f>IFERROR((Q112)*VLOOKUP(C112,'SIEMB. SEMACU'!$B$2:$C$100,2,FALSE)*(N112-0.0033333*7)*((J112+R112)/2/100)/1000,"")</f>
        <v>681.3300934</v>
      </c>
      <c r="T112" s="173">
        <f t="shared" si="4"/>
        <v>39.08252335</v>
      </c>
      <c r="U112" s="14">
        <f t="shared" si="5"/>
        <v>10880378.02</v>
      </c>
      <c r="V112" s="14">
        <f t="shared" si="6"/>
        <v>12210750</v>
      </c>
    </row>
    <row r="113">
      <c r="A113" s="114">
        <v>45089.0</v>
      </c>
      <c r="B113" s="2">
        <v>9.0</v>
      </c>
      <c r="C113" s="2" t="s">
        <v>752</v>
      </c>
      <c r="D113" s="2">
        <v>625.0</v>
      </c>
      <c r="E113" s="2">
        <v>3900.0</v>
      </c>
      <c r="F113" s="2" t="s">
        <v>54</v>
      </c>
      <c r="G113" s="17">
        <f t="array" ref="G113">IFERROR(E113*INDEX(PRECIOS!$B$2:$E$44,MATCH(F113,PRECIOS!$B$2:$B$44,0),4),"")</f>
        <v>3822</v>
      </c>
      <c r="H113" s="2">
        <v>12.03</v>
      </c>
      <c r="I113" s="2">
        <f t="shared" si="1"/>
        <v>1.98</v>
      </c>
      <c r="J113" s="15">
        <f>IFERROR(LOOKUP(H113,Masterline!$A$2:$A$34,Masterline!$D$2:$D$34)-(H113-INT(H113))*LOOKUP(H113,Masterline!$A$2:$A$34,Masterline!$E$2:$E$34),"")</f>
        <v>4.39968</v>
      </c>
      <c r="K113" s="28">
        <f t="shared" si="2"/>
        <v>1180846.1</v>
      </c>
      <c r="L113" s="35">
        <f t="array" ref="L113">IFERROR(INDEX(GrowthFormulas!$B$2:$B$122,$A113-VLOOKUP(C113,'SIEMB. SEMACU'!$B$2:$E$100,4,FALSE),1),"")</f>
        <v>0.8799976</v>
      </c>
      <c r="M113" s="207">
        <f>IFERROR(K113/VLOOKUP(C113,'SIEMB. SEMACU'!$B$2:$C$100,2,FALSE),"")</f>
        <v>0.9718897945</v>
      </c>
      <c r="N113" s="23">
        <v>1.05</v>
      </c>
      <c r="O113" s="71" t="str">
        <f>IFERROR(N113*VLOOKUP(C113,'SIEMB. SEMACU'!$B$2:$D$100,3,FALSE),"")</f>
        <v/>
      </c>
      <c r="P113" s="2">
        <v>2.5</v>
      </c>
      <c r="Q113" s="2">
        <f t="shared" si="3"/>
        <v>14.53</v>
      </c>
      <c r="R113" s="15">
        <f>IFERROR(LOOKUP(Q113,Masterline!$A$2:$A$34,Masterline!$D$2:$D$34)-(Q113-INT(Q113))*LOOKUP(Q113,Masterline!$A$2:$A$34,Masterline!$E$2:$E$34),"")</f>
        <v>4.00368</v>
      </c>
      <c r="S113" s="71">
        <f>IFERROR((Q113)*VLOOKUP(C113,'SIEMB. SEMACU'!$B$2:$C$100,2,FALSE)*(N113-0.0033333*7)*((J113+R113)/2/100)/1000,"")</f>
        <v>761.5429924</v>
      </c>
      <c r="T113" s="173">
        <f t="shared" si="4"/>
        <v>34.1357481</v>
      </c>
      <c r="U113" s="14">
        <f t="shared" si="5"/>
        <v>14205578.59</v>
      </c>
      <c r="V113" s="14">
        <f t="shared" si="6"/>
        <v>15347272.5</v>
      </c>
    </row>
    <row r="114">
      <c r="A114" s="114">
        <v>44998.0</v>
      </c>
      <c r="B114" s="2">
        <v>10.0</v>
      </c>
      <c r="C114" s="2"/>
      <c r="D114" s="2"/>
      <c r="E114" s="2"/>
      <c r="F114" s="2"/>
      <c r="G114" s="17" t="str">
        <f t="array" ref="G114">IFERROR(E114*INDEX(PRECIOS!$B$2:$E$44,MATCH(F114,PRECIOS!$B$2:$B$44,0),4),"")</f>
        <v/>
      </c>
      <c r="H114" s="2"/>
      <c r="I114" s="2">
        <f t="shared" si="1"/>
        <v>0</v>
      </c>
      <c r="J114" s="15" t="str">
        <f>IFERROR(LOOKUP(H114,Masterline!$A$2:$A$34,Masterline!$D$2:$D$34)-(H114-INT(H114))*LOOKUP(H114,Masterline!$A$2:$A$34,Masterline!$E$2:$E$34),"")</f>
        <v/>
      </c>
      <c r="K114" s="28" t="str">
        <f t="shared" si="2"/>
        <v/>
      </c>
      <c r="L114" s="35" t="str">
        <f t="array" ref="L114">IFERROR(INDEX(GrowthFormulas!$B$2:$B$122,$A114-VLOOKUP(C114,'SIEMB. SEMACU'!$B$2:$E$100,4,FALSE),1),"")</f>
        <v/>
      </c>
      <c r="M114" s="118" t="str">
        <f>IFERROR(K114/VLOOKUP(C114,'SIEMB. SEMACU'!$B$2:$C$100,2,FALSE),"")</f>
        <v/>
      </c>
      <c r="N114" s="23"/>
      <c r="O114" s="71" t="str">
        <f>IFERROR(N114*VLOOKUP(C114,'SIEMB. SEMACU'!$B$2:$D$100,3,FALSE),"")</f>
        <v/>
      </c>
      <c r="P114" s="2"/>
      <c r="Q114" s="2">
        <f t="shared" si="3"/>
        <v>0</v>
      </c>
      <c r="R114" s="15" t="str">
        <f>IFERROR(LOOKUP(Q114,Masterline!$A$2:$A$34,Masterline!$D$2:$D$34)-(Q114-INT(Q114))*LOOKUP(Q114,Masterline!$A$2:$A$34,Masterline!$E$2:$E$34),"")</f>
        <v/>
      </c>
      <c r="S114" s="71" t="str">
        <f>IFERROR((Q114)*VLOOKUP(C114,'SIEMB. SEMACU'!$B$2:$C$100,2,FALSE)*(N114-0.0033333*7)*((J114+R114)/2/100)/1000,"")</f>
        <v/>
      </c>
      <c r="T114" s="173">
        <f t="shared" si="4"/>
        <v>0</v>
      </c>
      <c r="U114" s="14">
        <f t="shared" si="5"/>
        <v>0</v>
      </c>
      <c r="V114" s="14" t="str">
        <f t="shared" si="6"/>
        <v>#DIV/0!</v>
      </c>
    </row>
    <row r="115">
      <c r="A115" s="114">
        <v>45005.0</v>
      </c>
      <c r="B115" s="2">
        <v>10.0</v>
      </c>
      <c r="C115" s="2"/>
      <c r="D115" s="2"/>
      <c r="E115" s="2"/>
      <c r="F115" s="2"/>
      <c r="G115" s="17" t="str">
        <f t="array" ref="G115">IFERROR(E115*INDEX(PRECIOS!$B$2:$E$44,MATCH(F115,PRECIOS!$B$2:$B$44,0),4),"")</f>
        <v/>
      </c>
      <c r="H115" s="2"/>
      <c r="I115" s="2">
        <f t="shared" si="1"/>
        <v>0</v>
      </c>
      <c r="J115" s="15" t="str">
        <f>IFERROR(LOOKUP(H115,Masterline!$A$2:$A$34,Masterline!$D$2:$D$34)-(H115-INT(H115))*LOOKUP(H115,Masterline!$A$2:$A$34,Masterline!$E$2:$E$34),"")</f>
        <v/>
      </c>
      <c r="K115" s="28" t="str">
        <f t="shared" si="2"/>
        <v/>
      </c>
      <c r="L115" s="35" t="str">
        <f t="array" ref="L115">IFERROR(INDEX(GrowthFormulas!$B$2:$B$122,$A115-VLOOKUP(C115,'SIEMB. SEMACU'!$B$2:$E$100,4,FALSE),1),"")</f>
        <v/>
      </c>
      <c r="M115" s="207" t="str">
        <f>IFERROR(K115/VLOOKUP(C115,'SIEMB. SEMACU'!$B$2:$C$100,2,FALSE),"")</f>
        <v/>
      </c>
      <c r="N115" s="23"/>
      <c r="O115" s="71" t="str">
        <f>IFERROR(N115*VLOOKUP(C115,'SIEMB. SEMACU'!$B$2:$D$100,3,FALSE),"")</f>
        <v/>
      </c>
      <c r="P115" s="2"/>
      <c r="Q115" s="2">
        <f t="shared" si="3"/>
        <v>0</v>
      </c>
      <c r="R115" s="15" t="str">
        <f>IFERROR(LOOKUP(Q115,Masterline!$A$2:$A$34,Masterline!$D$2:$D$34)-(Q115-INT(Q115))*LOOKUP(Q115,Masterline!$A$2:$A$34,Masterline!$E$2:$E$34),"")</f>
        <v/>
      </c>
      <c r="S115" s="71" t="str">
        <f>IFERROR((Q115)*VLOOKUP(C115,'SIEMB. SEMACU'!$B$2:$C$100,2,FALSE)*(N115-0.0033333*7)*((J115+R115)/2/100)/1000,"")</f>
        <v/>
      </c>
      <c r="T115" s="173">
        <f t="shared" si="4"/>
        <v>0</v>
      </c>
      <c r="U115" s="14">
        <f t="shared" si="5"/>
        <v>0</v>
      </c>
      <c r="V115" s="14" t="str">
        <f t="shared" si="6"/>
        <v>#DIV/0!</v>
      </c>
    </row>
    <row r="116">
      <c r="A116" s="114">
        <v>45012.0</v>
      </c>
      <c r="B116" s="2">
        <v>10.0</v>
      </c>
      <c r="C116" s="2"/>
      <c r="D116" s="2"/>
      <c r="E116" s="2"/>
      <c r="F116" s="2"/>
      <c r="G116" s="17" t="str">
        <f t="array" ref="G116">IFERROR(E116*INDEX(PRECIOS!$B$2:$E$44,MATCH(F116,PRECIOS!$B$2:$B$44,0),4),"")</f>
        <v/>
      </c>
      <c r="H116" s="2"/>
      <c r="I116" s="2">
        <f t="shared" si="1"/>
        <v>0</v>
      </c>
      <c r="J116" s="15" t="str">
        <f>IFERROR(LOOKUP(H116,Masterline!$A$2:$A$34,Masterline!$D$2:$D$34)-(H116-INT(H116))*LOOKUP(H116,Masterline!$A$2:$A$34,Masterline!$E$2:$E$34),"")</f>
        <v/>
      </c>
      <c r="K116" s="28" t="str">
        <f t="shared" si="2"/>
        <v/>
      </c>
      <c r="L116" s="35" t="str">
        <f t="array" ref="L116">IFERROR(INDEX(GrowthFormulas!$B$2:$B$122,$A116-VLOOKUP(C116,'SIEMB. SEMACU'!$B$2:$E$100,4,FALSE),1),"")</f>
        <v/>
      </c>
      <c r="M116" s="207" t="str">
        <f>IFERROR(K116/VLOOKUP(C116,'SIEMB. SEMACU'!$B$2:$C$100,2,FALSE),"")</f>
        <v/>
      </c>
      <c r="N116" s="23"/>
      <c r="O116" s="71" t="str">
        <f>IFERROR(N116*VLOOKUP(C116,'SIEMB. SEMACU'!$B$2:$D$100,3,FALSE),"")</f>
        <v/>
      </c>
      <c r="P116" s="2"/>
      <c r="Q116" s="2">
        <f t="shared" si="3"/>
        <v>0</v>
      </c>
      <c r="R116" s="15" t="str">
        <f>IFERROR(LOOKUP(Q116,Masterline!$A$2:$A$34,Masterline!$D$2:$D$34)-(Q116-INT(Q116))*LOOKUP(Q116,Masterline!$A$2:$A$34,Masterline!$E$2:$E$34),"")</f>
        <v/>
      </c>
      <c r="S116" s="71" t="str">
        <f>IFERROR((Q116)*VLOOKUP(C116,'SIEMB. SEMACU'!$B$2:$C$100,2,FALSE)*(N116-0.0033333*7)*((J116+R116)/2/100)/1000,"")</f>
        <v/>
      </c>
      <c r="T116" s="173">
        <f t="shared" si="4"/>
        <v>0</v>
      </c>
      <c r="U116" s="14">
        <f t="shared" si="5"/>
        <v>0</v>
      </c>
      <c r="V116" s="14" t="str">
        <f t="shared" si="6"/>
        <v>#DIV/0!</v>
      </c>
    </row>
    <row r="117">
      <c r="A117" s="114">
        <v>45019.0</v>
      </c>
      <c r="B117" s="2">
        <v>10.0</v>
      </c>
      <c r="C117" s="2"/>
      <c r="D117" s="2"/>
      <c r="E117" s="2"/>
      <c r="F117" s="2"/>
      <c r="G117" s="17" t="str">
        <f t="array" ref="G117">IFERROR(E117*INDEX(PRECIOS!$B$2:$E$44,MATCH(F117,PRECIOS!$B$2:$B$44,0),4),"")</f>
        <v/>
      </c>
      <c r="H117" s="2"/>
      <c r="I117" s="2">
        <f t="shared" si="1"/>
        <v>0</v>
      </c>
      <c r="J117" s="15" t="str">
        <f>IFERROR(LOOKUP(H117,Masterline!$A$2:$A$34,Masterline!$D$2:$D$34)-(H117-INT(H117))*LOOKUP(H117,Masterline!$A$2:$A$34,Masterline!$E$2:$E$34),"")</f>
        <v/>
      </c>
      <c r="K117" s="28" t="str">
        <f t="shared" si="2"/>
        <v/>
      </c>
      <c r="L117" s="35" t="str">
        <f t="array" ref="L117">IFERROR(INDEX(GrowthFormulas!$B$2:$B$122,$A117-VLOOKUP(C117,'SIEMB. SEMACU'!$B$2:$E$100,4,FALSE),1),"")</f>
        <v/>
      </c>
      <c r="M117" s="207" t="str">
        <f>IFERROR(K117/VLOOKUP(C117,'SIEMB. SEMACU'!$B$2:$C$100,2,FALSE),"")</f>
        <v/>
      </c>
      <c r="N117" s="23"/>
      <c r="O117" s="71" t="str">
        <f>IFERROR(N117*VLOOKUP(C117,'SIEMB. SEMACU'!$B$2:$D$100,3,FALSE),"")</f>
        <v/>
      </c>
      <c r="P117" s="2"/>
      <c r="Q117" s="2">
        <f t="shared" si="3"/>
        <v>0</v>
      </c>
      <c r="R117" s="15" t="str">
        <f>IFERROR(LOOKUP(Q117,Masterline!$A$2:$A$34,Masterline!$D$2:$D$34)-(Q117-INT(Q117))*LOOKUP(Q117,Masterline!$A$2:$A$34,Masterline!$E$2:$E$34),"")</f>
        <v/>
      </c>
      <c r="S117" s="71" t="str">
        <f>IFERROR((Q117)*VLOOKUP(C117,'SIEMB. SEMACU'!$B$2:$C$100,2,FALSE)*(N117-0.0033333*7)*((J117+R117)/2/100)/1000,"")</f>
        <v/>
      </c>
      <c r="T117" s="173">
        <f t="shared" si="4"/>
        <v>0</v>
      </c>
      <c r="U117" s="14">
        <f t="shared" si="5"/>
        <v>0</v>
      </c>
      <c r="V117" s="14" t="str">
        <f t="shared" si="6"/>
        <v>#DIV/0!</v>
      </c>
    </row>
    <row r="118">
      <c r="A118" s="114">
        <v>45026.0</v>
      </c>
      <c r="B118" s="2">
        <v>10.0</v>
      </c>
      <c r="C118" s="2"/>
      <c r="D118" s="2"/>
      <c r="E118" s="2"/>
      <c r="F118" s="2"/>
      <c r="G118" s="17" t="str">
        <f t="array" ref="G118">IFERROR(E118*INDEX(PRECIOS!$B$2:$E$44,MATCH(F118,PRECIOS!$B$2:$B$44,0),4),"")</f>
        <v/>
      </c>
      <c r="H118" s="2"/>
      <c r="I118" s="2">
        <f t="shared" si="1"/>
        <v>0</v>
      </c>
      <c r="J118" s="15" t="str">
        <f>IFERROR(LOOKUP(H118,Masterline!$A$2:$A$34,Masterline!$D$2:$D$34)-(H118-INT(H118))*LOOKUP(H118,Masterline!$A$2:$A$34,Masterline!$E$2:$E$34),"")</f>
        <v/>
      </c>
      <c r="K118" s="28" t="str">
        <f t="shared" si="2"/>
        <v/>
      </c>
      <c r="L118" s="35" t="str">
        <f t="array" ref="L118">IFERROR(INDEX(GrowthFormulas!$B$2:$B$122,$A118-VLOOKUP(C118,'SIEMB. SEMACU'!$B$2:$E$100,4,FALSE),1),"")</f>
        <v/>
      </c>
      <c r="M118" s="207" t="str">
        <f>IFERROR(K118/VLOOKUP(C118,'SIEMB. SEMACU'!$B$2:$C$100,2,FALSE),"")</f>
        <v/>
      </c>
      <c r="N118" s="23"/>
      <c r="O118" s="71" t="str">
        <f>IFERROR(N118*VLOOKUP(C118,'SIEMB. SEMACU'!$B$2:$D$100,3,FALSE),"")</f>
        <v/>
      </c>
      <c r="P118" s="2"/>
      <c r="Q118" s="2">
        <f t="shared" si="3"/>
        <v>0</v>
      </c>
      <c r="R118" s="15" t="str">
        <f>IFERROR(LOOKUP(Q118,Masterline!$A$2:$A$34,Masterline!$D$2:$D$34)-(Q118-INT(Q118))*LOOKUP(Q118,Masterline!$A$2:$A$34,Masterline!$E$2:$E$34),"")</f>
        <v/>
      </c>
      <c r="S118" s="71" t="str">
        <f>IFERROR((Q118)*VLOOKUP(C118,'SIEMB. SEMACU'!$B$2:$C$100,2,FALSE)*(N118-0.0033333*7)*((J118+R118)/2/100)/1000,"")</f>
        <v/>
      </c>
      <c r="T118" s="173">
        <f t="shared" si="4"/>
        <v>0</v>
      </c>
      <c r="U118" s="14">
        <f t="shared" si="5"/>
        <v>0</v>
      </c>
      <c r="V118" s="14" t="str">
        <f t="shared" si="6"/>
        <v>#DIV/0!</v>
      </c>
    </row>
    <row r="119">
      <c r="A119" s="114">
        <v>45033.0</v>
      </c>
      <c r="B119" s="2">
        <v>10.0</v>
      </c>
      <c r="C119" s="2"/>
      <c r="D119" s="2"/>
      <c r="E119" s="2"/>
      <c r="F119" s="2"/>
      <c r="G119" s="17" t="str">
        <f t="array" ref="G119">IFERROR(E119*INDEX(PRECIOS!$B$2:$E$44,MATCH(F119,PRECIOS!$B$2:$B$44,0),4),"")</f>
        <v/>
      </c>
      <c r="H119" s="2"/>
      <c r="I119" s="2">
        <f t="shared" si="1"/>
        <v>0</v>
      </c>
      <c r="J119" s="15" t="str">
        <f>IFERROR(LOOKUP(H119,Masterline!$A$2:$A$34,Masterline!$D$2:$D$34)-(H119-INT(H119))*LOOKUP(H119,Masterline!$A$2:$A$34,Masterline!$E$2:$E$34),"")</f>
        <v/>
      </c>
      <c r="K119" s="28" t="str">
        <f t="shared" si="2"/>
        <v/>
      </c>
      <c r="L119" s="35" t="str">
        <f t="array" ref="L119">IFERROR(INDEX(GrowthFormulas!$B$2:$B$122,$A119-VLOOKUP(C119,'SIEMB. SEMACU'!$B$2:$E$100,4,FALSE),1),"")</f>
        <v/>
      </c>
      <c r="M119" s="207" t="str">
        <f>IFERROR(K119/VLOOKUP(C119,'SIEMB. SEMACU'!$B$2:$C$100,2,FALSE),"")</f>
        <v/>
      </c>
      <c r="N119" s="23"/>
      <c r="O119" s="71" t="str">
        <f>IFERROR(N119*VLOOKUP(C119,'SIEMB. SEMACU'!$B$2:$D$100,3,FALSE),"")</f>
        <v/>
      </c>
      <c r="P119" s="2"/>
      <c r="Q119" s="2">
        <f t="shared" si="3"/>
        <v>0</v>
      </c>
      <c r="R119" s="15" t="str">
        <f>IFERROR(LOOKUP(Q119,Masterline!$A$2:$A$34,Masterline!$D$2:$D$34)-(Q119-INT(Q119))*LOOKUP(Q119,Masterline!$A$2:$A$34,Masterline!$E$2:$E$34),"")</f>
        <v/>
      </c>
      <c r="S119" s="71" t="str">
        <f>IFERROR((Q119)*VLOOKUP(C119,'SIEMB. SEMACU'!$B$2:$C$100,2,FALSE)*(N119-0.0033333*7)*((J119+R119)/2/100)/1000,"")</f>
        <v/>
      </c>
      <c r="T119" s="173">
        <f t="shared" si="4"/>
        <v>0</v>
      </c>
      <c r="U119" s="14">
        <f t="shared" si="5"/>
        <v>0</v>
      </c>
      <c r="V119" s="14" t="str">
        <f t="shared" si="6"/>
        <v>#DIV/0!</v>
      </c>
    </row>
    <row r="120">
      <c r="A120" s="114">
        <v>45040.0</v>
      </c>
      <c r="B120" s="2">
        <v>10.0</v>
      </c>
      <c r="C120" s="2"/>
      <c r="D120" s="2"/>
      <c r="E120" s="2"/>
      <c r="F120" s="2"/>
      <c r="G120" s="17" t="str">
        <f t="array" ref="G120">IFERROR(E120*INDEX(PRECIOS!$B$2:$E$44,MATCH(F120,PRECIOS!$B$2:$B$44,0),4),"")</f>
        <v/>
      </c>
      <c r="H120" s="2"/>
      <c r="I120" s="2">
        <f t="shared" si="1"/>
        <v>0</v>
      </c>
      <c r="J120" s="15" t="str">
        <f>IFERROR(LOOKUP(H120,Masterline!$A$2:$A$34,Masterline!$D$2:$D$34)-(H120-INT(H120))*LOOKUP(H120,Masterline!$A$2:$A$34,Masterline!$E$2:$E$34),"")</f>
        <v/>
      </c>
      <c r="K120" s="28" t="str">
        <f t="shared" si="2"/>
        <v/>
      </c>
      <c r="L120" s="35" t="str">
        <f t="array" ref="L120">IFERROR(INDEX(GrowthFormulas!$B$2:$B$122,$A120-VLOOKUP(C120,'SIEMB. SEMACU'!$B$2:$E$100,4,FALSE),1),"")</f>
        <v/>
      </c>
      <c r="M120" s="207" t="str">
        <f>IFERROR(K120/VLOOKUP(C120,'SIEMB. SEMACU'!$B$2:$C$100,2,FALSE),"")</f>
        <v/>
      </c>
      <c r="N120" s="23"/>
      <c r="O120" s="71" t="str">
        <f>IFERROR(N120*VLOOKUP(C120,'SIEMB. SEMACU'!$B$2:$D$100,3,FALSE),"")</f>
        <v/>
      </c>
      <c r="P120" s="2"/>
      <c r="Q120" s="2">
        <f t="shared" si="3"/>
        <v>0</v>
      </c>
      <c r="R120" s="15" t="str">
        <f>IFERROR(LOOKUP(Q120,Masterline!$A$2:$A$34,Masterline!$D$2:$D$34)-(Q120-INT(Q120))*LOOKUP(Q120,Masterline!$A$2:$A$34,Masterline!$E$2:$E$34),"")</f>
        <v/>
      </c>
      <c r="S120" s="71" t="str">
        <f>IFERROR((Q120)*VLOOKUP(C120,'SIEMB. SEMACU'!$B$2:$C$100,2,FALSE)*(N120-0.0033333*7)*((J120+R120)/2/100)/1000,"")</f>
        <v/>
      </c>
      <c r="T120" s="173">
        <f t="shared" si="4"/>
        <v>0</v>
      </c>
      <c r="U120" s="14">
        <f t="shared" si="5"/>
        <v>0</v>
      </c>
      <c r="V120" s="14" t="str">
        <f t="shared" si="6"/>
        <v>#DIV/0!</v>
      </c>
    </row>
    <row r="121">
      <c r="A121" s="114">
        <v>45047.0</v>
      </c>
      <c r="B121" s="2">
        <v>10.0</v>
      </c>
      <c r="C121" s="2"/>
      <c r="D121" s="2"/>
      <c r="E121" s="2"/>
      <c r="F121" s="2"/>
      <c r="G121" s="17" t="str">
        <f t="array" ref="G121">IFERROR(E121*INDEX(PRECIOS!$B$2:$E$44,MATCH(F121,PRECIOS!$B$2:$B$44,0),4),"")</f>
        <v/>
      </c>
      <c r="H121" s="2"/>
      <c r="I121" s="2">
        <f t="shared" si="1"/>
        <v>0</v>
      </c>
      <c r="J121" s="15" t="str">
        <f>IFERROR(LOOKUP(H121,Masterline!$A$2:$A$34,Masterline!$D$2:$D$34)-(H121-INT(H121))*LOOKUP(H121,Masterline!$A$2:$A$34,Masterline!$E$2:$E$34),"")</f>
        <v/>
      </c>
      <c r="K121" s="28" t="str">
        <f t="shared" si="2"/>
        <v/>
      </c>
      <c r="L121" s="35" t="str">
        <f t="array" ref="L121">IFERROR(INDEX(GrowthFormulas!$B$2:$B$122,$A121-VLOOKUP(C121,'SIEMB. SEMACU'!$B$2:$E$100,4,FALSE),1),"")</f>
        <v/>
      </c>
      <c r="M121" s="207" t="str">
        <f>IFERROR(K121/VLOOKUP(C121,'SIEMB. SEMACU'!$B$2:$C$100,2,FALSE),"")</f>
        <v/>
      </c>
      <c r="N121" s="23"/>
      <c r="O121" s="71" t="str">
        <f>IFERROR(N121*VLOOKUP(C121,'SIEMB. SEMACU'!$B$2:$D$100,3,FALSE),"")</f>
        <v/>
      </c>
      <c r="P121" s="2"/>
      <c r="Q121" s="2">
        <f t="shared" si="3"/>
        <v>0</v>
      </c>
      <c r="R121" s="15" t="str">
        <f>IFERROR(LOOKUP(Q121,Masterline!$A$2:$A$34,Masterline!$D$2:$D$34)-(Q121-INT(Q121))*LOOKUP(Q121,Masterline!$A$2:$A$34,Masterline!$E$2:$E$34),"")</f>
        <v/>
      </c>
      <c r="S121" s="71" t="str">
        <f>IFERROR((Q121)*VLOOKUP(C121,'SIEMB. SEMACU'!$B$2:$C$100,2,FALSE)*(N121-0.0033333*7)*((J121+R121)/2/100)/1000,"")</f>
        <v/>
      </c>
      <c r="T121" s="173">
        <f t="shared" si="4"/>
        <v>0</v>
      </c>
      <c r="U121" s="14">
        <f t="shared" si="5"/>
        <v>0</v>
      </c>
      <c r="V121" s="14" t="str">
        <f t="shared" si="6"/>
        <v>#DIV/0!</v>
      </c>
    </row>
    <row r="122">
      <c r="A122" s="114">
        <v>45054.0</v>
      </c>
      <c r="B122" s="2">
        <v>10.0</v>
      </c>
      <c r="C122" s="2" t="s">
        <v>753</v>
      </c>
      <c r="D122" s="2">
        <v>50.0</v>
      </c>
      <c r="E122" s="2">
        <v>100.0</v>
      </c>
      <c r="F122" s="2" t="s">
        <v>56</v>
      </c>
      <c r="G122" s="17">
        <f t="array" ref="G122">IFERROR(E122*INDEX(PRECIOS!$B$2:$E$44,MATCH(F122,PRECIOS!$B$2:$B$44,0),4),"")</f>
        <v>134.4</v>
      </c>
      <c r="H122" s="2">
        <v>0.7</v>
      </c>
      <c r="I122" s="2">
        <f t="shared" si="1"/>
        <v>0</v>
      </c>
      <c r="J122" s="15">
        <f>IFERROR(LOOKUP(H122,Masterline!$A$2:$A$34,Masterline!$D$2:$D$34)-(H122-INT(H122))*LOOKUP(H122,Masterline!$A$2:$A$34,Masterline!$E$2:$E$34),"")</f>
        <v>14.8764</v>
      </c>
      <c r="K122" s="28">
        <f t="shared" si="2"/>
        <v>480146.8865</v>
      </c>
      <c r="L122" s="35">
        <f t="array" ref="L122">IFERROR(INDEX(GrowthFormulas!$B$2:$B$122,$A122-VLOOKUP(C122,'SIEMB. SEMACU'!$B$2:$E$100,4,FALSE),1),"")</f>
        <v>0.9966666</v>
      </c>
      <c r="M122" s="207">
        <f>IFERROR(K122/VLOOKUP(C122,'SIEMB. SEMACU'!$B$2:$C$100,2,FALSE),"")</f>
        <v>0.4639100353</v>
      </c>
      <c r="N122" s="23">
        <v>0.85</v>
      </c>
      <c r="O122" s="71" t="str">
        <f>IFERROR(N122*VLOOKUP(C122,'SIEMB. SEMACU'!$B$2:$D$100,3,FALSE),"")</f>
        <v/>
      </c>
      <c r="P122" s="2">
        <v>1.5</v>
      </c>
      <c r="Q122" s="2">
        <f t="shared" si="3"/>
        <v>2.2</v>
      </c>
      <c r="R122" s="15">
        <f>IFERROR(LOOKUP(Q122,Masterline!$A$2:$A$34,Masterline!$D$2:$D$34)-(Q122-INT(Q122))*LOOKUP(Q122,Masterline!$A$2:$A$34,Masterline!$E$2:$E$34),"")</f>
        <v>10.788</v>
      </c>
      <c r="S122" s="71">
        <f>IFERROR((Q122)*VLOOKUP(C122,'SIEMB. SEMACU'!$B$2:$C$100,2,FALSE)*(N122-0.0033333*7)*((J122+R122)/2/100)/1000,"")</f>
        <v>241.5431352</v>
      </c>
      <c r="T122" s="173">
        <f t="shared" si="4"/>
        <v>47.8857838</v>
      </c>
      <c r="U122" s="14">
        <f t="shared" si="5"/>
        <v>336102.8206</v>
      </c>
      <c r="V122" s="14">
        <f t="shared" si="6"/>
        <v>615825</v>
      </c>
    </row>
    <row r="123">
      <c r="A123" s="114">
        <v>45061.0</v>
      </c>
      <c r="B123" s="2">
        <v>10.0</v>
      </c>
      <c r="C123" s="2" t="s">
        <v>753</v>
      </c>
      <c r="D123" s="2">
        <v>100.0</v>
      </c>
      <c r="E123" s="2">
        <v>575.0</v>
      </c>
      <c r="F123" s="2" t="s">
        <v>56</v>
      </c>
      <c r="G123" s="17">
        <f t="array" ref="G123">IFERROR(E123*INDEX(PRECIOS!$B$2:$E$44,MATCH(F123,PRECIOS!$B$2:$B$44,0),4),"")</f>
        <v>772.8</v>
      </c>
      <c r="H123" s="2">
        <v>2.7</v>
      </c>
      <c r="I123" s="2">
        <f t="shared" si="1"/>
        <v>2</v>
      </c>
      <c r="J123" s="15">
        <f>IFERROR(LOOKUP(H123,Masterline!$A$2:$A$34,Masterline!$D$2:$D$34)-(H123-INT(H123))*LOOKUP(H123,Masterline!$A$2:$A$34,Masterline!$E$2:$E$34),"")</f>
        <v>10.068</v>
      </c>
      <c r="K123" s="28">
        <f t="shared" si="2"/>
        <v>367868.8621</v>
      </c>
      <c r="L123" s="35">
        <f t="array" ref="L123">IFERROR(INDEX(GrowthFormulas!$B$2:$B$122,$A123-VLOOKUP(C123,'SIEMB. SEMACU'!$B$2:$E$100,4,FALSE),1),"")</f>
        <v>0.9733328</v>
      </c>
      <c r="M123" s="207">
        <f>IFERROR(K123/VLOOKUP(C123,'SIEMB. SEMACU'!$B$2:$C$100,2,FALSE),"")</f>
        <v>0.3554288523</v>
      </c>
      <c r="N123" s="23">
        <v>0.85</v>
      </c>
      <c r="O123" s="71" t="str">
        <f>IFERROR(N123*VLOOKUP(C123,'SIEMB. SEMACU'!$B$2:$D$100,3,FALSE),"")</f>
        <v/>
      </c>
      <c r="P123" s="2">
        <v>2.0</v>
      </c>
      <c r="Q123" s="2">
        <f t="shared" si="3"/>
        <v>4.7</v>
      </c>
      <c r="R123" s="15">
        <f>IFERROR(LOOKUP(Q123,Masterline!$A$2:$A$34,Masterline!$D$2:$D$34)-(Q123-INT(Q123))*LOOKUP(Q123,Masterline!$A$2:$A$34,Masterline!$E$2:$E$34),"")</f>
        <v>7.7976</v>
      </c>
      <c r="S123" s="71">
        <f>IFERROR((Q123)*VLOOKUP(C123,'SIEMB. SEMACU'!$B$2:$C$100,2,FALSE)*(N123-0.0033333*7)*((J123+R123)/2/100)/1000,"")</f>
        <v>359.2165744</v>
      </c>
      <c r="T123" s="173">
        <f t="shared" si="4"/>
        <v>64.80414359</v>
      </c>
      <c r="U123" s="14">
        <f t="shared" si="5"/>
        <v>993245.9277</v>
      </c>
      <c r="V123" s="14">
        <f t="shared" si="6"/>
        <v>2375325</v>
      </c>
    </row>
    <row r="124">
      <c r="A124" s="114">
        <v>45068.0</v>
      </c>
      <c r="B124" s="2">
        <v>10.0</v>
      </c>
      <c r="C124" s="2" t="s">
        <v>753</v>
      </c>
      <c r="D124" s="2">
        <v>200.0</v>
      </c>
      <c r="E124" s="2">
        <v>1225.0</v>
      </c>
      <c r="F124" s="2" t="s">
        <v>56</v>
      </c>
      <c r="G124" s="17">
        <f t="array" ref="G124">IFERROR(E124*INDEX(PRECIOS!$B$2:$E$44,MATCH(F124,PRECIOS!$B$2:$B$44,0),4),"")</f>
        <v>1646.4</v>
      </c>
      <c r="H124" s="2">
        <v>4.4</v>
      </c>
      <c r="I124" s="2">
        <f t="shared" si="1"/>
        <v>1.7</v>
      </c>
      <c r="J124" s="15">
        <f>IFERROR(LOOKUP(H124,Masterline!$A$2:$A$34,Masterline!$D$2:$D$34)-(H124-INT(H124))*LOOKUP(H124,Masterline!$A$2:$A$34,Masterline!$E$2:$E$34),"")</f>
        <v>8.1072</v>
      </c>
      <c r="K124" s="28">
        <f t="shared" si="2"/>
        <v>560668.8555</v>
      </c>
      <c r="L124" s="35">
        <f t="array" ref="L124">IFERROR(INDEX(GrowthFormulas!$B$2:$B$122,$A124-VLOOKUP(C124,'SIEMB. SEMACU'!$B$2:$E$100,4,FALSE),1),"")</f>
        <v>0.949999</v>
      </c>
      <c r="M124" s="207">
        <f>IFERROR(K124/VLOOKUP(C124,'SIEMB. SEMACU'!$B$2:$C$100,2,FALSE),"")</f>
        <v>0.5417090391</v>
      </c>
      <c r="N124" s="23">
        <v>0.85</v>
      </c>
      <c r="O124" s="71" t="str">
        <f>IFERROR(N124*VLOOKUP(C124,'SIEMB. SEMACU'!$B$2:$D$100,3,FALSE),"")</f>
        <v/>
      </c>
      <c r="P124" s="2">
        <v>2.25</v>
      </c>
      <c r="Q124" s="2">
        <f t="shared" si="3"/>
        <v>6.65</v>
      </c>
      <c r="R124" s="15">
        <f>IFERROR(LOOKUP(Q124,Masterline!$A$2:$A$34,Masterline!$D$2:$D$34)-(Q124-INT(Q124))*LOOKUP(Q124,Masterline!$A$2:$A$34,Masterline!$E$2:$E$34),"")</f>
        <v>6.5058</v>
      </c>
      <c r="S124" s="71">
        <f>IFERROR((Q124)*VLOOKUP(C124,'SIEMB. SEMACU'!$B$2:$C$100,2,FALSE)*(N124-0.0033333*7)*((J124+R124)/2/100)/1000,"")</f>
        <v>415.7209704</v>
      </c>
      <c r="T124" s="173">
        <f t="shared" si="4"/>
        <v>53.93024261</v>
      </c>
      <c r="U124" s="14">
        <f t="shared" si="5"/>
        <v>2466942.964</v>
      </c>
      <c r="V124" s="14">
        <f t="shared" si="6"/>
        <v>3870900</v>
      </c>
    </row>
    <row r="125">
      <c r="A125" s="114">
        <v>45075.0</v>
      </c>
      <c r="B125" s="2">
        <v>10.0</v>
      </c>
      <c r="C125" s="2" t="s">
        <v>753</v>
      </c>
      <c r="D125" s="2">
        <v>275.0</v>
      </c>
      <c r="E125" s="2">
        <v>1725.0</v>
      </c>
      <c r="F125" s="2" t="s">
        <v>54</v>
      </c>
      <c r="G125" s="17">
        <f t="array" ref="G125">IFERROR(E125*INDEX(PRECIOS!$B$2:$E$44,MATCH(F125,PRECIOS!$B$2:$B$44,0),4),"")</f>
        <v>1690.5</v>
      </c>
      <c r="H125" s="2">
        <v>6.5</v>
      </c>
      <c r="I125" s="2">
        <f t="shared" si="1"/>
        <v>2.1</v>
      </c>
      <c r="J125" s="15">
        <f>IFERROR(LOOKUP(H125,Masterline!$A$2:$A$34,Masterline!$D$2:$D$34)-(H125-INT(H125))*LOOKUP(H125,Masterline!$A$2:$A$34,Masterline!$E$2:$E$34),"")</f>
        <v>6.594</v>
      </c>
      <c r="K125" s="28">
        <f t="shared" si="2"/>
        <v>641608.9219</v>
      </c>
      <c r="L125" s="35">
        <f t="array" ref="L125">IFERROR(INDEX(GrowthFormulas!$B$2:$B$122,$A125-VLOOKUP(C125,'SIEMB. SEMACU'!$B$2:$E$100,4,FALSE),1),"")</f>
        <v>0.9266652</v>
      </c>
      <c r="M125" s="207">
        <f>IFERROR(K125/VLOOKUP(C125,'SIEMB. SEMACU'!$B$2:$C$100,2,FALSE),"")</f>
        <v>0.6199120018</v>
      </c>
      <c r="N125" s="23">
        <v>0.85</v>
      </c>
      <c r="O125" s="71" t="str">
        <f>IFERROR(N125*VLOOKUP(C125,'SIEMB. SEMACU'!$B$2:$D$100,3,FALSE),"")</f>
        <v/>
      </c>
      <c r="P125" s="2">
        <v>2.5</v>
      </c>
      <c r="Q125" s="2">
        <f t="shared" si="3"/>
        <v>9</v>
      </c>
      <c r="R125" s="15">
        <f>IFERROR(LOOKUP(Q125,Masterline!$A$2:$A$34,Masterline!$D$2:$D$34)-(Q125-INT(Q125))*LOOKUP(Q125,Masterline!$A$2:$A$34,Masterline!$E$2:$E$34),"")</f>
        <v>5.304</v>
      </c>
      <c r="S125" s="71">
        <f>IFERROR((Q125)*VLOOKUP(C125,'SIEMB. SEMACU'!$B$2:$C$100,2,FALSE)*(N125-0.0033333*7)*((J125+R125)/2/100)/1000,"")</f>
        <v>458.0969253</v>
      </c>
      <c r="T125" s="173">
        <f t="shared" si="4"/>
        <v>45.77423133</v>
      </c>
      <c r="U125" s="14">
        <f t="shared" si="5"/>
        <v>4170457.992</v>
      </c>
      <c r="V125" s="14">
        <f t="shared" si="6"/>
        <v>5718375</v>
      </c>
    </row>
    <row r="126">
      <c r="A126" s="114">
        <v>45082.0</v>
      </c>
      <c r="B126" s="2">
        <v>10.0</v>
      </c>
      <c r="C126" s="2" t="s">
        <v>753</v>
      </c>
      <c r="D126" s="2">
        <v>375.0</v>
      </c>
      <c r="E126" s="2">
        <v>2200.0</v>
      </c>
      <c r="F126" s="2" t="s">
        <v>54</v>
      </c>
      <c r="G126" s="17">
        <f t="array" ref="G126">IFERROR(E126*INDEX(PRECIOS!$B$2:$E$44,MATCH(F126,PRECIOS!$B$2:$B$44,0),4),"")</f>
        <v>2156</v>
      </c>
      <c r="H126" s="2">
        <v>9.2</v>
      </c>
      <c r="I126" s="2">
        <f t="shared" si="1"/>
        <v>2.7</v>
      </c>
      <c r="J126" s="15">
        <f>IFERROR(LOOKUP(H126,Masterline!$A$2:$A$34,Masterline!$D$2:$D$34)-(H126-INT(H126))*LOOKUP(H126,Masterline!$A$2:$A$34,Masterline!$E$2:$E$34),"")</f>
        <v>5.2464</v>
      </c>
      <c r="K126" s="28">
        <f t="shared" si="2"/>
        <v>776930.2677</v>
      </c>
      <c r="L126" s="35">
        <f t="array" ref="L126">IFERROR(INDEX(GrowthFormulas!$B$2:$B$122,$A126-VLOOKUP(C126,'SIEMB. SEMACU'!$B$2:$E$100,4,FALSE),1),"")</f>
        <v>0.9033314</v>
      </c>
      <c r="M126" s="207">
        <f>IFERROR(K126/VLOOKUP(C126,'SIEMB. SEMACU'!$B$2:$C$100,2,FALSE),"")</f>
        <v>0.7506572635</v>
      </c>
      <c r="N126" s="23">
        <v>0.9</v>
      </c>
      <c r="O126" s="71" t="str">
        <f>IFERROR(N126*VLOOKUP(C126,'SIEMB. SEMACU'!$B$2:$D$100,3,FALSE),"")</f>
        <v/>
      </c>
      <c r="P126" s="2">
        <v>2.5</v>
      </c>
      <c r="Q126" s="2">
        <f t="shared" si="3"/>
        <v>11.7</v>
      </c>
      <c r="R126" s="15">
        <f>IFERROR(LOOKUP(Q126,Masterline!$A$2:$A$34,Masterline!$D$2:$D$34)-(Q126-INT(Q126))*LOOKUP(Q126,Masterline!$A$2:$A$34,Masterline!$E$2:$E$34),"")</f>
        <v>4.4736</v>
      </c>
      <c r="S126" s="71">
        <f>IFERROR((Q126)*VLOOKUP(C126,'SIEMB. SEMACU'!$B$2:$C$100,2,FALSE)*(N126-0.0033333*7)*((J126+R126)/2/100)/1000,"")</f>
        <v>515.9374943</v>
      </c>
      <c r="T126" s="173">
        <f t="shared" si="4"/>
        <v>35.23437358</v>
      </c>
      <c r="U126" s="14">
        <f t="shared" si="5"/>
        <v>7147758.463</v>
      </c>
      <c r="V126" s="14">
        <f t="shared" si="6"/>
        <v>8569800</v>
      </c>
    </row>
    <row r="127">
      <c r="A127" s="114">
        <v>45089.0</v>
      </c>
      <c r="B127" s="2">
        <v>10.0</v>
      </c>
      <c r="C127" s="2" t="s">
        <v>753</v>
      </c>
      <c r="D127" s="2">
        <v>400.0</v>
      </c>
      <c r="E127" s="2">
        <v>2250.0</v>
      </c>
      <c r="F127" s="2" t="s">
        <v>71</v>
      </c>
      <c r="G127" s="17">
        <f t="array" ref="G127">IFERROR(E127*INDEX(PRECIOS!$B$2:$E$44,MATCH(F127,PRECIOS!$B$2:$B$44,0),4),"")</f>
        <v>1971</v>
      </c>
      <c r="H127" s="2">
        <v>11.3</v>
      </c>
      <c r="I127" s="2">
        <f t="shared" si="1"/>
        <v>2.1</v>
      </c>
      <c r="J127" s="15">
        <f>IFERROR(LOOKUP(H127,Masterline!$A$2:$A$34,Masterline!$D$2:$D$34)-(H127-INT(H127))*LOOKUP(H127,Masterline!$A$2:$A$34,Masterline!$E$2:$E$34),"")</f>
        <v>4.5504</v>
      </c>
      <c r="K127" s="28">
        <f t="shared" si="2"/>
        <v>777914.6908</v>
      </c>
      <c r="L127" s="35">
        <f t="array" ref="L127">IFERROR(INDEX(GrowthFormulas!$B$2:$B$122,$A127-VLOOKUP(C127,'SIEMB. SEMACU'!$B$2:$E$100,4,FALSE),1),"")</f>
        <v>0.8799976</v>
      </c>
      <c r="M127" s="207">
        <f>IFERROR(K127/VLOOKUP(C127,'SIEMB. SEMACU'!$B$2:$C$100,2,FALSE),"")</f>
        <v>0.7516083969</v>
      </c>
      <c r="N127" s="23">
        <v>0.88</v>
      </c>
      <c r="O127" s="71" t="str">
        <f>IFERROR(N127*VLOOKUP(C127,'SIEMB. SEMACU'!$B$2:$D$100,3,FALSE),"")</f>
        <v/>
      </c>
      <c r="P127" s="2">
        <v>2.5</v>
      </c>
      <c r="Q127" s="2">
        <f t="shared" si="3"/>
        <v>13.8</v>
      </c>
      <c r="R127" s="15">
        <f>IFERROR(LOOKUP(Q127,Masterline!$A$2:$A$34,Masterline!$D$2:$D$34)-(Q127-INT(Q127))*LOOKUP(Q127,Masterline!$A$2:$A$34,Masterline!$E$2:$E$34),"")</f>
        <v>4.1232</v>
      </c>
      <c r="S127" s="71">
        <f>IFERROR((Q127)*VLOOKUP(C127,'SIEMB. SEMACU'!$B$2:$C$100,2,FALSE)*(N127-0.0033333*7)*((J127+R127)/2/100)/1000,"")</f>
        <v>530.6410179</v>
      </c>
      <c r="T127" s="173">
        <f t="shared" si="4"/>
        <v>32.66025447</v>
      </c>
      <c r="U127" s="14">
        <f t="shared" si="5"/>
        <v>8790436.006</v>
      </c>
      <c r="V127" s="14">
        <f t="shared" si="6"/>
        <v>10292040</v>
      </c>
    </row>
    <row r="128">
      <c r="A128" s="114">
        <v>44998.0</v>
      </c>
      <c r="B128" s="2">
        <v>11.0</v>
      </c>
      <c r="C128" s="2" t="s">
        <v>754</v>
      </c>
      <c r="D128" s="2">
        <v>80.0</v>
      </c>
      <c r="E128" s="2">
        <v>452.0</v>
      </c>
      <c r="F128" s="2" t="s">
        <v>50</v>
      </c>
      <c r="G128" s="17">
        <f t="array" ref="G128">IFERROR(E128*INDEX(PRECIOS!$B$2:$E$44,MATCH(F128,PRECIOS!$B$2:$B$44,0),4),"")</f>
        <v>631.896</v>
      </c>
      <c r="H128" s="2">
        <v>2.6</v>
      </c>
      <c r="I128" s="2">
        <f t="shared" si="1"/>
        <v>0</v>
      </c>
      <c r="J128" s="15">
        <f>IFERROR(LOOKUP(H128,Masterline!$A$2:$A$34,Masterline!$D$2:$D$34)-(H128-INT(H128))*LOOKUP(H128,Masterline!$A$2:$A$34,Masterline!$E$2:$E$34),"")</f>
        <v>10.212</v>
      </c>
      <c r="K128" s="28">
        <f t="shared" si="2"/>
        <v>301304.6491</v>
      </c>
      <c r="L128" s="35">
        <f t="array" ref="L128">IFERROR(INDEX(GrowthFormulas!$B$2:$B$122,$A128-VLOOKUP(C128,'SIEMB. SEMACU'!$B$2:$E$100,4,FALSE),1),"")</f>
        <v>0.983333</v>
      </c>
      <c r="M128" s="118">
        <f>IFERROR(K128/VLOOKUP(C128,'SIEMB. SEMACU'!$B$2:$C$100,2,FALSE),"")</f>
        <v>0.3949091829</v>
      </c>
      <c r="N128" s="23">
        <v>0.95</v>
      </c>
      <c r="O128" s="71" t="str">
        <f>IFERROR(N128*VLOOKUP(C128,'SIEMB. SEMACU'!$B$2:$D$100,3,FALSE),"")</f>
        <v/>
      </c>
      <c r="P128" s="2">
        <v>1.5</v>
      </c>
      <c r="Q128" s="2">
        <f t="shared" si="3"/>
        <v>4.1</v>
      </c>
      <c r="R128" s="15">
        <f>IFERROR(LOOKUP(Q128,Masterline!$A$2:$A$34,Masterline!$D$2:$D$34)-(Q128-INT(Q128))*LOOKUP(Q128,Masterline!$A$2:$A$34,Masterline!$E$2:$E$34),"")</f>
        <v>8.4168</v>
      </c>
      <c r="S128" s="71">
        <f>IFERROR((Q128)*VLOOKUP(C128,'SIEMB. SEMACU'!$B$2:$C$100,2,FALSE)*(N128-0.0033333*7)*((J128+R128)/2/100)/1000,"")</f>
        <v>270.0044936</v>
      </c>
      <c r="T128" s="173">
        <f t="shared" si="4"/>
        <v>47.50112339</v>
      </c>
      <c r="U128" s="14">
        <f t="shared" si="5"/>
        <v>783392.0877</v>
      </c>
      <c r="V128" s="14">
        <f t="shared" si="6"/>
        <v>1884540.84</v>
      </c>
    </row>
    <row r="129">
      <c r="A129" s="114">
        <v>45005.0</v>
      </c>
      <c r="B129" s="2">
        <v>11.0</v>
      </c>
      <c r="C129" s="2" t="s">
        <v>754</v>
      </c>
      <c r="D129" s="2">
        <v>150.0</v>
      </c>
      <c r="E129" s="2">
        <v>805.0</v>
      </c>
      <c r="F129" s="2" t="s">
        <v>50</v>
      </c>
      <c r="G129" s="17">
        <f t="array" ref="G129">IFERROR(E129*INDEX(PRECIOS!$B$2:$E$44,MATCH(F129,PRECIOS!$B$2:$B$44,0),4),"")</f>
        <v>1125.39</v>
      </c>
      <c r="H129" s="2">
        <v>4.5</v>
      </c>
      <c r="I129" s="2">
        <f t="shared" si="1"/>
        <v>1.9</v>
      </c>
      <c r="J129" s="15">
        <f>IFERROR(LOOKUP(H129,Masterline!$A$2:$A$34,Masterline!$D$2:$D$34)-(H129-INT(H129))*LOOKUP(H129,Masterline!$A$2:$A$34,Masterline!$E$2:$E$34),"")</f>
        <v>8.004</v>
      </c>
      <c r="K129" s="28">
        <f t="shared" si="2"/>
        <v>416458.4374</v>
      </c>
      <c r="L129" s="35">
        <f t="array" ref="L129">IFERROR(INDEX(GrowthFormulas!$B$2:$B$122,$A129-VLOOKUP(C129,'SIEMB. SEMACU'!$B$2:$E$100,4,FALSE),1),"")</f>
        <v>0.9599992</v>
      </c>
      <c r="M129" s="207">
        <f>IFERROR(K129/VLOOKUP(C129,'SIEMB. SEMACU'!$B$2:$C$100,2,FALSE),"")</f>
        <v>0.5458371178</v>
      </c>
      <c r="N129" s="23">
        <v>0.9</v>
      </c>
      <c r="O129" s="71" t="str">
        <f>IFERROR(N129*VLOOKUP(C129,'SIEMB. SEMACU'!$B$2:$D$100,3,FALSE),"")</f>
        <v/>
      </c>
      <c r="P129" s="2">
        <v>2.0</v>
      </c>
      <c r="Q129" s="2">
        <f t="shared" si="3"/>
        <v>6.5</v>
      </c>
      <c r="R129" s="15">
        <f>IFERROR(LOOKUP(Q129,Masterline!$A$2:$A$34,Masterline!$D$2:$D$34)-(Q129-INT(Q129))*LOOKUP(Q129,Masterline!$A$2:$A$34,Masterline!$E$2:$E$34),"")</f>
        <v>6.594</v>
      </c>
      <c r="S129" s="71">
        <f>IFERROR((Q129)*VLOOKUP(C129,'SIEMB. SEMACU'!$B$2:$C$100,2,FALSE)*(N129-0.0033333*7)*((J129+R129)/2/100)/1000,"")</f>
        <v>317.3364287</v>
      </c>
      <c r="T129" s="173">
        <f t="shared" si="4"/>
        <v>41.83410718</v>
      </c>
      <c r="U129" s="14">
        <f t="shared" si="5"/>
        <v>1874062.969</v>
      </c>
      <c r="V129" s="14">
        <f t="shared" si="6"/>
        <v>3090036.6</v>
      </c>
    </row>
    <row r="130">
      <c r="A130" s="114">
        <v>45012.0</v>
      </c>
      <c r="B130" s="2">
        <v>11.0</v>
      </c>
      <c r="C130" s="2" t="s">
        <v>754</v>
      </c>
      <c r="D130" s="2">
        <v>200.0</v>
      </c>
      <c r="E130" s="2">
        <v>1300.0</v>
      </c>
      <c r="F130" s="2" t="s">
        <v>31</v>
      </c>
      <c r="G130" s="17">
        <f t="array" ref="G130">IFERROR(E130*INDEX(PRECIOS!$B$2:$E$44,MATCH(F130,PRECIOS!$B$2:$B$44,0),4),"")</f>
        <v>1596.5625</v>
      </c>
      <c r="H130" s="2">
        <v>5.9</v>
      </c>
      <c r="I130" s="2">
        <f t="shared" si="1"/>
        <v>1.4</v>
      </c>
      <c r="J130" s="15">
        <f>IFERROR(LOOKUP(H130,Masterline!$A$2:$A$34,Masterline!$D$2:$D$34)-(H130-INT(H130))*LOOKUP(H130,Masterline!$A$2:$A$34,Masterline!$E$2:$E$34),"")</f>
        <v>6.9576</v>
      </c>
      <c r="K130" s="28">
        <f t="shared" si="2"/>
        <v>487212.6176</v>
      </c>
      <c r="L130" s="35">
        <f t="array" ref="L130">IFERROR(INDEX(GrowthFormulas!$B$2:$B$122,$A130-VLOOKUP(C130,'SIEMB. SEMACU'!$B$2:$E$100,4,FALSE),1),"")</f>
        <v>0.9366654</v>
      </c>
      <c r="M130" s="207">
        <f>IFERROR(K130/VLOOKUP(C130,'SIEMB. SEMACU'!$B$2:$C$100,2,FALSE),"")</f>
        <v>0.6385720808</v>
      </c>
      <c r="N130" s="23">
        <v>0.85</v>
      </c>
      <c r="O130" s="71" t="str">
        <f>IFERROR(N130*VLOOKUP(C130,'SIEMB. SEMACU'!$B$2:$D$100,3,FALSE),"")</f>
        <v/>
      </c>
      <c r="P130" s="2">
        <v>2.0</v>
      </c>
      <c r="Q130" s="2">
        <f t="shared" si="3"/>
        <v>7.9</v>
      </c>
      <c r="R130" s="15">
        <f>IFERROR(LOOKUP(Q130,Masterline!$A$2:$A$34,Masterline!$D$2:$D$34)-(Q130-INT(Q130))*LOOKUP(Q130,Masterline!$A$2:$A$34,Masterline!$E$2:$E$34),"")</f>
        <v>5.7864</v>
      </c>
      <c r="S130" s="71">
        <f>IFERROR((Q130)*VLOOKUP(C130,'SIEMB. SEMACU'!$B$2:$C$100,2,FALSE)*(N130-0.0033333*7)*((J130+R130)/2/100)/1000,"")</f>
        <v>317.4987409</v>
      </c>
      <c r="T130" s="173">
        <f t="shared" si="4"/>
        <v>29.37468523</v>
      </c>
      <c r="U130" s="14">
        <f t="shared" si="5"/>
        <v>2874554.444</v>
      </c>
      <c r="V130" s="14">
        <f t="shared" si="6"/>
        <v>3826304.58</v>
      </c>
    </row>
    <row r="131">
      <c r="A131" s="114">
        <v>45019.0</v>
      </c>
      <c r="B131" s="2">
        <v>11.0</v>
      </c>
      <c r="C131" s="2" t="s">
        <v>754</v>
      </c>
      <c r="D131" s="2">
        <v>250.0</v>
      </c>
      <c r="E131" s="2">
        <v>1375.0</v>
      </c>
      <c r="F131" s="2" t="s">
        <v>31</v>
      </c>
      <c r="G131" s="17">
        <f t="array" ref="G131">IFERROR(E131*INDEX(PRECIOS!$B$2:$E$44,MATCH(F131,PRECIOS!$B$2:$B$44,0),4),"")</f>
        <v>1688.671875</v>
      </c>
      <c r="H131" s="2">
        <v>7.9</v>
      </c>
      <c r="I131" s="2">
        <f t="shared" si="1"/>
        <v>2</v>
      </c>
      <c r="J131" s="15">
        <f>IFERROR(LOOKUP(H131,Masterline!$A$2:$A$34,Masterline!$D$2:$D$34)-(H131-INT(H131))*LOOKUP(H131,Masterline!$A$2:$A$34,Masterline!$E$2:$E$34),"")</f>
        <v>5.7864</v>
      </c>
      <c r="K131" s="28">
        <f t="shared" si="2"/>
        <v>546895.6453</v>
      </c>
      <c r="L131" s="35">
        <f t="array" ref="L131">IFERROR(INDEX(GrowthFormulas!$B$2:$B$122,$A131-VLOOKUP(C131,'SIEMB. SEMACU'!$B$2:$E$100,4,FALSE),1),"")</f>
        <v>0.9133316</v>
      </c>
      <c r="M131" s="207">
        <f>IFERROR(K131/VLOOKUP(C131,'SIEMB. SEMACU'!$B$2:$C$100,2,FALSE),"")</f>
        <v>0.7167964818</v>
      </c>
      <c r="N131" s="23">
        <v>0.85</v>
      </c>
      <c r="O131" s="71" t="str">
        <f>IFERROR(N131*VLOOKUP(C131,'SIEMB. SEMACU'!$B$2:$D$100,3,FALSE),"")</f>
        <v/>
      </c>
      <c r="P131" s="2">
        <v>2.0</v>
      </c>
      <c r="Q131" s="2">
        <f t="shared" si="3"/>
        <v>9.9</v>
      </c>
      <c r="R131" s="15">
        <f>IFERROR(LOOKUP(Q131,Masterline!$A$2:$A$34,Masterline!$D$2:$D$34)-(Q131-INT(Q131))*LOOKUP(Q131,Masterline!$A$2:$A$34,Masterline!$E$2:$E$34),"")</f>
        <v>5.0448</v>
      </c>
      <c r="S131" s="71">
        <f>IFERROR((Q131)*VLOOKUP(C131,'SIEMB. SEMACU'!$B$2:$C$100,2,FALSE)*(N131-0.0033333*7)*((J131+R131)/2/100)/1000,"")</f>
        <v>338.1589786</v>
      </c>
      <c r="T131" s="173">
        <f t="shared" si="4"/>
        <v>22.03974466</v>
      </c>
      <c r="U131" s="14">
        <f t="shared" si="5"/>
        <v>4320475.598</v>
      </c>
      <c r="V131" s="14">
        <f t="shared" si="6"/>
        <v>5123356.98</v>
      </c>
    </row>
    <row r="132">
      <c r="A132" s="114">
        <v>45026.0</v>
      </c>
      <c r="B132" s="2">
        <v>11.0</v>
      </c>
      <c r="C132" s="2" t="s">
        <v>754</v>
      </c>
      <c r="D132" s="2">
        <v>250.0</v>
      </c>
      <c r="E132" s="2">
        <v>1500.0</v>
      </c>
      <c r="F132" s="2" t="s">
        <v>31</v>
      </c>
      <c r="G132" s="17">
        <f t="array" ref="G132">IFERROR(E132*INDEX(PRECIOS!$B$2:$E$44,MATCH(F132,PRECIOS!$B$2:$B$44,0),4),"")</f>
        <v>1842.1875</v>
      </c>
      <c r="H132" s="2">
        <v>10.7</v>
      </c>
      <c r="I132" s="2">
        <f t="shared" si="1"/>
        <v>2.8</v>
      </c>
      <c r="J132" s="15">
        <f>IFERROR(LOOKUP(H132,Masterline!$A$2:$A$34,Masterline!$D$2:$D$34)-(H132-INT(H132))*LOOKUP(H132,Masterline!$A$2:$A$34,Masterline!$E$2:$E$34),"")</f>
        <v>4.6848</v>
      </c>
      <c r="K132" s="28">
        <f t="shared" si="2"/>
        <v>498729.6359</v>
      </c>
      <c r="L132" s="35">
        <f t="array" ref="L132">IFERROR(INDEX(GrowthFormulas!$B$2:$B$122,$A132-VLOOKUP(C132,'SIEMB. SEMACU'!$B$2:$E$100,4,FALSE),1),"")</f>
        <v>0.8899978</v>
      </c>
      <c r="M132" s="207">
        <f>IFERROR(K132/VLOOKUP(C132,'SIEMB. SEMACU'!$B$2:$C$100,2,FALSE),"")</f>
        <v>0.653667023</v>
      </c>
      <c r="N132" s="23">
        <v>0.85</v>
      </c>
      <c r="O132" s="71" t="str">
        <f>IFERROR(N132*VLOOKUP(C132,'SIEMB. SEMACU'!$B$2:$D$100,3,FALSE),"")</f>
        <v/>
      </c>
      <c r="P132" s="2">
        <v>2.0</v>
      </c>
      <c r="Q132" s="2">
        <f t="shared" si="3"/>
        <v>12.7</v>
      </c>
      <c r="R132" s="15">
        <f>IFERROR(LOOKUP(Q132,Masterline!$A$2:$A$34,Masterline!$D$2:$D$34)-(Q132-INT(Q132))*LOOKUP(Q132,Masterline!$A$2:$A$34,Masterline!$E$2:$E$34),"")</f>
        <v>4.3032</v>
      </c>
      <c r="S132" s="71">
        <f>IFERROR((Q132)*VLOOKUP(C132,'SIEMB. SEMACU'!$B$2:$C$100,2,FALSE)*(N132-0.0033333*7)*((J132+R132)/2/100)/1000,"")</f>
        <v>359.977982</v>
      </c>
      <c r="T132" s="173">
        <f t="shared" si="4"/>
        <v>27.49449549</v>
      </c>
      <c r="U132" s="14">
        <f t="shared" si="5"/>
        <v>5336407.104</v>
      </c>
      <c r="V132" s="14">
        <f t="shared" si="6"/>
        <v>6939230.34</v>
      </c>
    </row>
    <row r="133">
      <c r="A133" s="114">
        <v>45033.0</v>
      </c>
      <c r="B133" s="2">
        <v>11.0</v>
      </c>
      <c r="C133" s="2" t="s">
        <v>754</v>
      </c>
      <c r="D133" s="2">
        <v>275.0</v>
      </c>
      <c r="E133" s="2">
        <v>1550.0</v>
      </c>
      <c r="F133" s="2" t="s">
        <v>31</v>
      </c>
      <c r="G133" s="17">
        <f t="array" ref="G133">IFERROR(E133*INDEX(PRECIOS!$B$2:$E$44,MATCH(F133,PRECIOS!$B$2:$B$44,0),4),"")</f>
        <v>1903.59375</v>
      </c>
      <c r="H133" s="2">
        <v>12.45</v>
      </c>
      <c r="I133" s="2">
        <f t="shared" si="1"/>
        <v>1.75</v>
      </c>
      <c r="J133" s="15">
        <f>IFERROR(LOOKUP(H133,Masterline!$A$2:$A$34,Masterline!$D$2:$D$34)-(H133-INT(H133))*LOOKUP(H133,Masterline!$A$2:$A$34,Masterline!$E$2:$E$34),"")</f>
        <v>4.3392</v>
      </c>
      <c r="K133" s="28">
        <f t="shared" si="2"/>
        <v>509042.068</v>
      </c>
      <c r="L133" s="35">
        <f t="array" ref="L133">IFERROR(INDEX(GrowthFormulas!$B$2:$B$122,$A133-VLOOKUP(C133,'SIEMB. SEMACU'!$B$2:$E$100,4,FALSE),1),"")</f>
        <v>0.866664</v>
      </c>
      <c r="M133" s="207">
        <f>IFERROR(K133/VLOOKUP(C133,'SIEMB. SEMACU'!$B$2:$C$100,2,FALSE),"")</f>
        <v>0.6671831574</v>
      </c>
      <c r="N133" s="23">
        <v>0.85</v>
      </c>
      <c r="O133" s="71" t="str">
        <f>IFERROR(N133*VLOOKUP(C133,'SIEMB. SEMACU'!$B$2:$D$100,3,FALSE),"")</f>
        <v/>
      </c>
      <c r="P133" s="2">
        <v>2.0</v>
      </c>
      <c r="Q133" s="2">
        <f t="shared" si="3"/>
        <v>14.45</v>
      </c>
      <c r="R133" s="15">
        <f>IFERROR(LOOKUP(Q133,Masterline!$A$2:$A$34,Masterline!$D$2:$D$34)-(Q133-INT(Q133))*LOOKUP(Q133,Masterline!$A$2:$A$34,Masterline!$E$2:$E$34),"")</f>
        <v>4.0152</v>
      </c>
      <c r="S133" s="71">
        <f>IFERROR((Q133)*VLOOKUP(C133,'SIEMB. SEMACU'!$B$2:$C$100,2,FALSE)*(N133-0.0033333*7)*((J133+R133)/2/100)/1000,"")</f>
        <v>380.70823</v>
      </c>
      <c r="T133" s="173">
        <f t="shared" si="4"/>
        <v>26.42705751</v>
      </c>
      <c r="U133" s="14">
        <f t="shared" si="5"/>
        <v>6337573.746</v>
      </c>
      <c r="V133" s="14">
        <f t="shared" si="6"/>
        <v>8074151.19</v>
      </c>
    </row>
    <row r="134">
      <c r="A134" s="114">
        <v>45040.0</v>
      </c>
      <c r="B134" s="2">
        <v>11.0</v>
      </c>
      <c r="C134" s="2" t="s">
        <v>754</v>
      </c>
      <c r="D134" s="2">
        <v>275.0</v>
      </c>
      <c r="E134" s="2">
        <v>1625.0</v>
      </c>
      <c r="F134" s="2" t="s">
        <v>20</v>
      </c>
      <c r="G134" s="17">
        <f t="array" ref="G134">IFERROR(E134*INDEX(PRECIOS!$B$2:$E$44,MATCH(F134,PRECIOS!$B$2:$B$44,0),4),"")</f>
        <v>1956.747</v>
      </c>
      <c r="H134" s="2">
        <v>14.1</v>
      </c>
      <c r="I134" s="2">
        <f t="shared" si="1"/>
        <v>1.65</v>
      </c>
      <c r="J134" s="15">
        <f>IFERROR(LOOKUP(H134,Masterline!$A$2:$A$34,Masterline!$D$2:$D$34)-(H134-INT(H134))*LOOKUP(H134,Masterline!$A$2:$A$34,Masterline!$E$2:$E$34),"")</f>
        <v>4.0656</v>
      </c>
      <c r="K134" s="28">
        <f t="shared" si="2"/>
        <v>479721.2244</v>
      </c>
      <c r="L134" s="35">
        <f t="array" ref="L134">IFERROR(INDEX(GrowthFormulas!$B$2:$B$122,$A134-VLOOKUP(C134,'SIEMB. SEMACU'!$B$2:$E$100,4,FALSE),1),"")</f>
        <v>0.8433302</v>
      </c>
      <c r="M134" s="207">
        <f>IFERROR(K134/VLOOKUP(C134,'SIEMB. SEMACU'!$B$2:$C$100,2,FALSE),"")</f>
        <v>0.6287533807</v>
      </c>
      <c r="N134" s="23">
        <v>0.85</v>
      </c>
      <c r="O134" s="71" t="str">
        <f>IFERROR(N134*VLOOKUP(C134,'SIEMB. SEMACU'!$B$2:$D$100,3,FALSE),"")</f>
        <v/>
      </c>
      <c r="P134" s="2">
        <v>2.0</v>
      </c>
      <c r="Q134" s="2">
        <f t="shared" si="3"/>
        <v>16.1</v>
      </c>
      <c r="R134" s="15">
        <f>IFERROR(LOOKUP(Q134,Masterline!$A$2:$A$34,Masterline!$D$2:$D$34)-(Q134-INT(Q134))*LOOKUP(Q134,Masterline!$A$2:$A$34,Masterline!$E$2:$E$34),"")</f>
        <v>3.7788</v>
      </c>
      <c r="S134" s="71">
        <f>IFERROR((Q134)*VLOOKUP(C134,'SIEMB. SEMACU'!$B$2:$C$100,2,FALSE)*(N134-0.0033333*7)*((J134+R134)/2/100)/1000,"")</f>
        <v>398.2857426</v>
      </c>
      <c r="T134" s="173">
        <f t="shared" si="4"/>
        <v>30.82143566</v>
      </c>
      <c r="U134" s="14">
        <f t="shared" si="5"/>
        <v>6764069.264</v>
      </c>
      <c r="V134" s="14">
        <f t="shared" si="6"/>
        <v>9144219.42</v>
      </c>
    </row>
    <row r="135">
      <c r="A135" s="114">
        <v>45047.0</v>
      </c>
      <c r="B135" s="2">
        <v>11.0</v>
      </c>
      <c r="C135" s="2" t="s">
        <v>754</v>
      </c>
      <c r="D135" s="2">
        <v>300.0</v>
      </c>
      <c r="E135" s="2">
        <v>1725.0</v>
      </c>
      <c r="F135" s="2" t="s">
        <v>20</v>
      </c>
      <c r="G135" s="17">
        <f t="array" ref="G135">IFERROR(E135*INDEX(PRECIOS!$B$2:$E$44,MATCH(F135,PRECIOS!$B$2:$B$44,0),4),"")</f>
        <v>2077.1622</v>
      </c>
      <c r="H135" s="2">
        <v>15.88</v>
      </c>
      <c r="I135" s="2">
        <f t="shared" si="1"/>
        <v>1.78</v>
      </c>
      <c r="J135" s="15">
        <f>IFERROR(LOOKUP(H135,Masterline!$A$2:$A$34,Masterline!$D$2:$D$34)-(H135-INT(H135))*LOOKUP(H135,Masterline!$A$2:$A$34,Masterline!$E$2:$E$34),"")</f>
        <v>3.8184</v>
      </c>
      <c r="K135" s="28">
        <f t="shared" si="2"/>
        <v>494754.0241</v>
      </c>
      <c r="L135" s="35">
        <f t="array" ref="L135">IFERROR(INDEX(GrowthFormulas!$B$2:$B$122,$A135-VLOOKUP(C135,'SIEMB. SEMACU'!$B$2:$E$100,4,FALSE),1),"")</f>
        <v>0.8199964</v>
      </c>
      <c r="M135" s="207">
        <f>IFERROR(K135/VLOOKUP(C135,'SIEMB. SEMACU'!$B$2:$C$100,2,FALSE),"")</f>
        <v>0.6484563315</v>
      </c>
      <c r="N135" s="23">
        <v>0.85</v>
      </c>
      <c r="O135" s="71" t="str">
        <f>IFERROR(N135*VLOOKUP(C135,'SIEMB. SEMACU'!$B$2:$D$100,3,FALSE),"")</f>
        <v/>
      </c>
      <c r="P135" s="2">
        <v>2.0</v>
      </c>
      <c r="Q135" s="2">
        <f t="shared" si="3"/>
        <v>17.88</v>
      </c>
      <c r="R135" s="15">
        <f>IFERROR(LOOKUP(Q135,Masterline!$A$2:$A$34,Masterline!$D$2:$D$34)-(Q135-INT(Q135))*LOOKUP(Q135,Masterline!$A$2:$A$34,Masterline!$E$2:$E$34),"")</f>
        <v>3.55296</v>
      </c>
      <c r="S135" s="71">
        <f>IFERROR((Q135)*VLOOKUP(C135,'SIEMB. SEMACU'!$B$2:$C$100,2,FALSE)*(N135-0.0033333*7)*((J135+R135)/2/100)/1000,"")</f>
        <v>415.6466546</v>
      </c>
      <c r="T135" s="173">
        <f t="shared" si="4"/>
        <v>28.91166365</v>
      </c>
      <c r="U135" s="14">
        <f t="shared" si="5"/>
        <v>7856693.903</v>
      </c>
      <c r="V135" s="14">
        <f t="shared" si="6"/>
        <v>10298596.06</v>
      </c>
    </row>
    <row r="136">
      <c r="A136" s="114">
        <v>45054.0</v>
      </c>
      <c r="B136" s="2">
        <v>11.0</v>
      </c>
      <c r="C136" s="2" t="s">
        <v>754</v>
      </c>
      <c r="D136" s="2">
        <v>300.0</v>
      </c>
      <c r="E136" s="2">
        <v>1700.0</v>
      </c>
      <c r="F136" s="2" t="s">
        <v>54</v>
      </c>
      <c r="G136" s="17">
        <f t="array" ref="G136">IFERROR(E136*INDEX(PRECIOS!$B$2:$E$44,MATCH(F136,PRECIOS!$B$2:$B$44,0),4),"")</f>
        <v>1666</v>
      </c>
      <c r="H136" s="2">
        <v>17.6</v>
      </c>
      <c r="I136" s="2">
        <f t="shared" si="1"/>
        <v>1.72</v>
      </c>
      <c r="J136" s="15">
        <f>IFERROR(LOOKUP(H136,Masterline!$A$2:$A$34,Masterline!$D$2:$D$34)-(H136-INT(H136))*LOOKUP(H136,Masterline!$A$2:$A$34,Masterline!$E$2:$E$34),"")</f>
        <v>3.5832</v>
      </c>
      <c r="K136" s="28">
        <f t="shared" si="2"/>
        <v>475704.8042</v>
      </c>
      <c r="L136" s="35">
        <f t="array" ref="L136">IFERROR(INDEX(GrowthFormulas!$B$2:$B$122,$A136-VLOOKUP(C136,'SIEMB. SEMACU'!$B$2:$E$100,4,FALSE),1),"")</f>
        <v>0.7966626</v>
      </c>
      <c r="M136" s="207">
        <f>IFERROR(K136/VLOOKUP(C136,'SIEMB. SEMACU'!$B$2:$C$100,2,FALSE),"")</f>
        <v>0.6234892031</v>
      </c>
      <c r="N136" s="23">
        <v>0.82</v>
      </c>
      <c r="O136" s="71" t="str">
        <f>IFERROR(N136*VLOOKUP(C136,'SIEMB. SEMACU'!$B$2:$D$100,3,FALSE),"")</f>
        <v/>
      </c>
      <c r="P136" s="2">
        <v>2.0</v>
      </c>
      <c r="Q136" s="2">
        <f t="shared" si="3"/>
        <v>19.6</v>
      </c>
      <c r="R136" s="15">
        <f>IFERROR(LOOKUP(Q136,Masterline!$A$2:$A$34,Masterline!$D$2:$D$34)-(Q136-INT(Q136))*LOOKUP(Q136,Masterline!$A$2:$A$34,Masterline!$E$2:$E$34),"")</f>
        <v>3.3504</v>
      </c>
      <c r="S136" s="71">
        <f>IFERROR((Q136)*VLOOKUP(C136,'SIEMB. SEMACU'!$B$2:$C$100,2,FALSE)*(N136-0.0033333*7)*((J136+R136)/2/100)/1000,"")</f>
        <v>413.0191922</v>
      </c>
      <c r="T136" s="173">
        <f t="shared" si="4"/>
        <v>28.25479805</v>
      </c>
      <c r="U136" s="14">
        <f t="shared" si="5"/>
        <v>8372404.555</v>
      </c>
      <c r="V136" s="14">
        <f t="shared" si="6"/>
        <v>11011211.9</v>
      </c>
    </row>
    <row r="137">
      <c r="A137" s="114">
        <v>45061.0</v>
      </c>
      <c r="B137" s="2">
        <v>11.0</v>
      </c>
      <c r="C137" s="2" t="s">
        <v>754</v>
      </c>
      <c r="D137" s="2">
        <v>300.0</v>
      </c>
      <c r="E137" s="2">
        <v>1775.0</v>
      </c>
      <c r="F137" s="2" t="s">
        <v>54</v>
      </c>
      <c r="G137" s="17">
        <f t="array" ref="G137">IFERROR(E137*INDEX(PRECIOS!$B$2:$E$44,MATCH(F137,PRECIOS!$B$2:$B$44,0),4),"")</f>
        <v>1739.5</v>
      </c>
      <c r="H137" s="2">
        <v>19.3</v>
      </c>
      <c r="I137" s="2">
        <f t="shared" si="1"/>
        <v>1.7</v>
      </c>
      <c r="J137" s="15">
        <f>IFERROR(LOOKUP(H137,Masterline!$A$2:$A$34,Masterline!$D$2:$D$34)-(H137-INT(H137))*LOOKUP(H137,Masterline!$A$2:$A$34,Masterline!$E$2:$E$34),"")</f>
        <v>3.3792</v>
      </c>
      <c r="K137" s="28">
        <f t="shared" si="2"/>
        <v>459991.7569</v>
      </c>
      <c r="L137" s="35">
        <f t="array" ref="L137">IFERROR(INDEX(GrowthFormulas!$B$2:$B$122,$A137-VLOOKUP(C137,'SIEMB. SEMACU'!$B$2:$E$100,4,FALSE),1),"")</f>
        <v>0.7733288</v>
      </c>
      <c r="M137" s="207">
        <f>IFERROR(K137/VLOOKUP(C137,'SIEMB. SEMACU'!$B$2:$C$100,2,FALSE),"")</f>
        <v>0.6028946763</v>
      </c>
      <c r="N137" s="23">
        <v>0.77</v>
      </c>
      <c r="O137" s="71" t="str">
        <f>IFERROR(N137*VLOOKUP(C137,'SIEMB. SEMACU'!$B$2:$D$100,3,FALSE),"")</f>
        <v/>
      </c>
      <c r="P137" s="2">
        <v>2.0</v>
      </c>
      <c r="Q137" s="2">
        <f t="shared" si="3"/>
        <v>21.3</v>
      </c>
      <c r="R137" s="15">
        <f>IFERROR(LOOKUP(Q137,Masterline!$A$2:$A$34,Masterline!$D$2:$D$34)-(Q137-INT(Q137))*LOOKUP(Q137,Masterline!$A$2:$A$34,Masterline!$E$2:$E$34),"")</f>
        <v>3.3144</v>
      </c>
      <c r="S137" s="71">
        <f>IFERROR((Q137)*VLOOKUP(C137,'SIEMB. SEMACU'!$B$2:$C$100,2,FALSE)*(N137-0.0033333*7)*((J137+R137)/2/100)/1000,"")</f>
        <v>406.1111031</v>
      </c>
      <c r="T137" s="173">
        <f t="shared" si="4"/>
        <v>26.52777579</v>
      </c>
      <c r="U137" s="14">
        <f t="shared" si="5"/>
        <v>8877840.909</v>
      </c>
      <c r="V137" s="14">
        <f t="shared" si="6"/>
        <v>11338526.89</v>
      </c>
    </row>
    <row r="138">
      <c r="A138" s="114">
        <v>45068.0</v>
      </c>
      <c r="B138" s="2">
        <v>11.0</v>
      </c>
      <c r="C138" s="2" t="s">
        <v>754</v>
      </c>
      <c r="D138" s="2">
        <v>300.0</v>
      </c>
      <c r="E138" s="2">
        <v>1775.0</v>
      </c>
      <c r="F138" s="2" t="s">
        <v>54</v>
      </c>
      <c r="G138" s="17">
        <f t="array" ref="G138">IFERROR(E138*INDEX(PRECIOS!$B$2:$E$44,MATCH(F138,PRECIOS!$B$2:$B$44,0),4),"")</f>
        <v>1739.5</v>
      </c>
      <c r="H138" s="2">
        <v>21.15</v>
      </c>
      <c r="I138" s="2">
        <f t="shared" si="1"/>
        <v>1.85</v>
      </c>
      <c r="J138" s="15">
        <f>IFERROR(LOOKUP(H138,Masterline!$A$2:$A$34,Masterline!$D$2:$D$34)-(H138-INT(H138))*LOOKUP(H138,Masterline!$A$2:$A$34,Masterline!$E$2:$E$34),"")</f>
        <v>3.3252</v>
      </c>
      <c r="K138" s="28">
        <f t="shared" si="2"/>
        <v>426572.7524</v>
      </c>
      <c r="L138" s="35">
        <f t="array" ref="L138">IFERROR(INDEX(GrowthFormulas!$B$2:$B$122,$A138-VLOOKUP(C138,'SIEMB. SEMACU'!$B$2:$E$100,4,FALSE),1),"")</f>
        <v>0.749995</v>
      </c>
      <c r="M138" s="207">
        <f>IFERROR(K138/VLOOKUP(C138,'SIEMB. SEMACU'!$B$2:$C$100,2,FALSE),"")</f>
        <v>0.5590935872</v>
      </c>
      <c r="N138" s="23">
        <v>0.72</v>
      </c>
      <c r="O138" s="71" t="str">
        <f>IFERROR(N138*VLOOKUP(C138,'SIEMB. SEMACU'!$B$2:$D$100,3,FALSE),"")</f>
        <v/>
      </c>
      <c r="P138" s="2">
        <v>2.0</v>
      </c>
      <c r="Q138" s="2">
        <f t="shared" si="3"/>
        <v>23.15</v>
      </c>
      <c r="R138" s="15">
        <f>IFERROR(LOOKUP(Q138,Masterline!$A$2:$A$34,Masterline!$D$2:$D$34)-(Q138-INT(Q138))*LOOKUP(Q138,Masterline!$A$2:$A$34,Masterline!$E$2:$E$34),"")</f>
        <v>3.2634</v>
      </c>
      <c r="S138" s="71">
        <f>IFERROR((Q138)*VLOOKUP(C138,'SIEMB. SEMACU'!$B$2:$C$100,2,FALSE)*(N138-0.0033333*7)*((J138+R138)/2/100)/1000,"")</f>
        <v>405.3665593</v>
      </c>
      <c r="T138" s="173">
        <f t="shared" si="4"/>
        <v>26.34163982</v>
      </c>
      <c r="U138" s="14">
        <f t="shared" si="5"/>
        <v>9022013.713</v>
      </c>
      <c r="V138" s="14">
        <f t="shared" si="6"/>
        <v>11618537.62</v>
      </c>
    </row>
    <row r="139">
      <c r="A139" s="114">
        <v>45075.0</v>
      </c>
      <c r="B139" s="2">
        <v>11.0</v>
      </c>
      <c r="C139" s="2" t="s">
        <v>754</v>
      </c>
      <c r="D139" s="2">
        <v>325.0</v>
      </c>
      <c r="E139" s="2">
        <v>1875.0</v>
      </c>
      <c r="F139" s="2" t="s">
        <v>54</v>
      </c>
      <c r="G139" s="17">
        <f t="array" ref="G139">IFERROR(E139*INDEX(PRECIOS!$B$2:$E$44,MATCH(F139,PRECIOS!$B$2:$B$44,0),4),"")</f>
        <v>1837.5</v>
      </c>
      <c r="H139" s="2">
        <v>23.35</v>
      </c>
      <c r="I139" s="2">
        <f t="shared" si="1"/>
        <v>2.2</v>
      </c>
      <c r="J139" s="15">
        <f>IFERROR(LOOKUP(H139,Masterline!$A$2:$A$34,Masterline!$D$2:$D$34)-(H139-INT(H139))*LOOKUP(H139,Masterline!$A$2:$A$34,Masterline!$E$2:$E$34),"")</f>
        <v>3.2466</v>
      </c>
      <c r="K139" s="28">
        <f t="shared" si="2"/>
        <v>428714.0255</v>
      </c>
      <c r="L139" s="35">
        <f t="array" ref="L139">IFERROR(INDEX(GrowthFormulas!$B$2:$B$122,$A139-VLOOKUP(C139,'SIEMB. SEMACU'!$B$2:$E$100,4,FALSE),1),"")</f>
        <v>0.7266612</v>
      </c>
      <c r="M139" s="207">
        <f>IFERROR(K139/VLOOKUP(C139,'SIEMB. SEMACU'!$B$2:$C$100,2,FALSE),"")</f>
        <v>0.5619000769</v>
      </c>
      <c r="N139" s="23">
        <v>0.68</v>
      </c>
      <c r="O139" s="71" t="str">
        <f>IFERROR(N139*VLOOKUP(C139,'SIEMB. SEMACU'!$B$2:$D$100,3,FALSE),"")</f>
        <v/>
      </c>
      <c r="P139" s="2">
        <v>2.0</v>
      </c>
      <c r="Q139" s="2">
        <f t="shared" si="3"/>
        <v>25.35</v>
      </c>
      <c r="R139" s="15">
        <f>IFERROR(LOOKUP(Q139,Masterline!$A$2:$A$34,Masterline!$D$2:$D$34)-(Q139-INT(Q139))*LOOKUP(Q139,Masterline!$A$2:$A$34,Masterline!$E$2:$E$34),"")</f>
        <v>3.1542</v>
      </c>
      <c r="S139" s="71">
        <f>IFERROR((Q139)*VLOOKUP(C139,'SIEMB. SEMACU'!$B$2:$C$100,2,FALSE)*(N139-0.0033333*7)*((J139+R139)/2/100)/1000,"")</f>
        <v>406.4769764</v>
      </c>
      <c r="T139" s="173">
        <f t="shared" si="4"/>
        <v>20.36924411</v>
      </c>
      <c r="U139" s="14">
        <f t="shared" si="5"/>
        <v>10010472.49</v>
      </c>
      <c r="V139" s="14">
        <f t="shared" si="6"/>
        <v>12114469.42</v>
      </c>
    </row>
    <row r="140">
      <c r="A140" s="114">
        <v>45082.0</v>
      </c>
      <c r="B140" s="2">
        <v>11.0</v>
      </c>
      <c r="C140" s="2" t="s">
        <v>754</v>
      </c>
      <c r="D140" s="2">
        <v>300.0</v>
      </c>
      <c r="E140" s="2">
        <v>1450.0</v>
      </c>
      <c r="F140" s="2" t="s">
        <v>54</v>
      </c>
      <c r="G140" s="17">
        <f t="array" ref="G140">IFERROR(E140*INDEX(PRECIOS!$B$2:$E$44,MATCH(F140,PRECIOS!$B$2:$B$44,0),4),"")</f>
        <v>1421</v>
      </c>
      <c r="H140" s="2">
        <v>25.0</v>
      </c>
      <c r="I140" s="2">
        <f t="shared" si="1"/>
        <v>1.65</v>
      </c>
      <c r="J140" s="15">
        <f>IFERROR(LOOKUP(H140,Masterline!$A$2:$A$34,Masterline!$D$2:$D$34)-(H140-INT(H140))*LOOKUP(H140,Masterline!$A$2:$A$34,Masterline!$E$2:$E$34),"")</f>
        <v>3.192</v>
      </c>
      <c r="K140" s="28">
        <f t="shared" si="2"/>
        <v>375939.8496</v>
      </c>
      <c r="L140" s="35">
        <f t="array" ref="L140">IFERROR(INDEX(GrowthFormulas!$B$2:$B$122,$A140-VLOOKUP(C140,'SIEMB. SEMACU'!$B$2:$E$100,4,FALSE),1),"")</f>
        <v>0.7033274</v>
      </c>
      <c r="M140" s="207">
        <f>IFERROR(K140/VLOOKUP(C140,'SIEMB. SEMACU'!$B$2:$C$100,2,FALSE),"")</f>
        <v>0.4927308599</v>
      </c>
      <c r="N140" s="23">
        <v>0.65</v>
      </c>
      <c r="O140" s="71" t="str">
        <f>IFERROR(N140*VLOOKUP(C140,'SIEMB. SEMACU'!$B$2:$D$100,3,FALSE),"")</f>
        <v/>
      </c>
      <c r="P140" s="2"/>
      <c r="Q140" s="2">
        <f t="shared" si="3"/>
        <v>25</v>
      </c>
      <c r="R140" s="15">
        <f>IFERROR(LOOKUP(Q140,Masterline!$A$2:$A$34,Masterline!$D$2:$D$34)-(Q140-INT(Q140))*LOOKUP(Q140,Masterline!$A$2:$A$34,Masterline!$E$2:$E$34),"")</f>
        <v>3.192</v>
      </c>
      <c r="S140" s="71">
        <f>IFERROR((Q140)*VLOOKUP(C140,'SIEMB. SEMACU'!$B$2:$C$100,2,FALSE)*(N140-0.0033333*7)*((J140+R140)/2/100)/1000,"")</f>
        <v>381.5471798</v>
      </c>
      <c r="T140" s="173">
        <f t="shared" si="4"/>
        <v>20.38679496</v>
      </c>
      <c r="U140" s="14">
        <f t="shared" si="5"/>
        <v>9398496.241</v>
      </c>
      <c r="V140" s="14">
        <f t="shared" si="6"/>
        <v>12398295</v>
      </c>
    </row>
    <row r="141">
      <c r="A141" s="114">
        <v>45089.0</v>
      </c>
      <c r="B141" s="2">
        <v>11.0</v>
      </c>
      <c r="C141" s="2"/>
      <c r="D141" s="2"/>
      <c r="E141" s="2"/>
      <c r="F141" s="2"/>
      <c r="G141" s="17" t="str">
        <f t="array" ref="G141">IFERROR(E141*INDEX(PRECIOS!$B$2:$E$44,MATCH(F141,PRECIOS!$B$2:$B$44,0),4),"")</f>
        <v/>
      </c>
      <c r="H141" s="2"/>
      <c r="I141" s="2">
        <f t="shared" si="1"/>
        <v>0</v>
      </c>
      <c r="J141" s="15" t="str">
        <f>IFERROR(LOOKUP(H141,Masterline!$A$2:$A$34,Masterline!$D$2:$D$34)-(H141-INT(H141))*LOOKUP(H141,Masterline!$A$2:$A$34,Masterline!$E$2:$E$34),"")</f>
        <v/>
      </c>
      <c r="K141" s="28" t="str">
        <f t="shared" si="2"/>
        <v/>
      </c>
      <c r="L141" s="35" t="str">
        <f t="array" ref="L141">IFERROR(INDEX(GrowthFormulas!$B$2:$B$122,$A141-VLOOKUP(C141,'SIEMB. SEMACU'!$B$2:$E$100,4,FALSE),1),"")</f>
        <v/>
      </c>
      <c r="M141" s="207" t="str">
        <f>IFERROR(K141/VLOOKUP(C141,'SIEMB. SEMACU'!$B$2:$C$100,2,FALSE),"")</f>
        <v/>
      </c>
      <c r="N141" s="23"/>
      <c r="O141" s="71" t="str">
        <f>IFERROR(N141*VLOOKUP(C141,'SIEMB. SEMACU'!$B$2:$D$100,3,FALSE),"")</f>
        <v/>
      </c>
      <c r="P141" s="2"/>
      <c r="Q141" s="2">
        <f t="shared" si="3"/>
        <v>0</v>
      </c>
      <c r="R141" s="15" t="str">
        <f>IFERROR(LOOKUP(Q141,Masterline!$A$2:$A$34,Masterline!$D$2:$D$34)-(Q141-INT(Q141))*LOOKUP(Q141,Masterline!$A$2:$A$34,Masterline!$E$2:$E$34),"")</f>
        <v/>
      </c>
      <c r="S141" s="71" t="str">
        <f>IFERROR((Q141)*VLOOKUP(C141,'SIEMB. SEMACU'!$B$2:$C$100,2,FALSE)*(N141-0.0033333*7)*((J141+R141)/2/100)/1000,"")</f>
        <v/>
      </c>
      <c r="T141" s="173">
        <f t="shared" si="4"/>
        <v>0</v>
      </c>
      <c r="U141" s="14">
        <f t="shared" si="5"/>
        <v>0</v>
      </c>
      <c r="V141" s="14" t="str">
        <f t="shared" si="6"/>
        <v>#DIV/0!</v>
      </c>
    </row>
    <row r="142">
      <c r="A142" s="114">
        <v>44998.0</v>
      </c>
      <c r="B142" s="208" t="s">
        <v>12</v>
      </c>
      <c r="C142" s="2"/>
      <c r="D142" s="2"/>
      <c r="E142" s="2"/>
      <c r="F142" s="2"/>
      <c r="G142" s="17" t="str">
        <f t="array" ref="G142">IFERROR(E142*INDEX(PRECIOS!$B$2:$E$44,MATCH(F142,PRECIOS!$B$2:$B$44,0),4),"")</f>
        <v/>
      </c>
      <c r="H142" s="2"/>
      <c r="I142" s="2">
        <f t="shared" si="1"/>
        <v>0</v>
      </c>
      <c r="J142" s="15" t="str">
        <f>IFERROR(LOOKUP(H142,Masterline!$A$2:$A$34,Masterline!$D$2:$D$34)-(H142-INT(H142))*LOOKUP(H142,Masterline!$A$2:$A$34,Masterline!$E$2:$E$34),"")</f>
        <v/>
      </c>
      <c r="K142" s="28" t="str">
        <f t="shared" si="2"/>
        <v/>
      </c>
      <c r="L142" s="35" t="str">
        <f t="array" ref="L142">IFERROR(INDEX(GrowthFormulas!$B$2:$B$122,$A142-VLOOKUP(C142,'SIEMB. SEMACU'!$B$2:$E$100,4,FALSE),1),"")</f>
        <v/>
      </c>
      <c r="M142" s="118" t="str">
        <f>IFERROR(K142/VLOOKUP(C142,'SIEMB. SEMACU'!$B$2:$C$100,2,FALSE),"")</f>
        <v/>
      </c>
      <c r="N142" s="23"/>
      <c r="O142" s="71" t="str">
        <f>IFERROR(N142*VLOOKUP(C142,'SIEMB. SEMACU'!$B$2:$D$100,3,FALSE),"")</f>
        <v/>
      </c>
      <c r="P142" s="2"/>
      <c r="Q142" s="2">
        <f t="shared" si="3"/>
        <v>0</v>
      </c>
      <c r="R142" s="15" t="str">
        <f>IFERROR(LOOKUP(Q142,Masterline!$A$2:$A$34,Masterline!$D$2:$D$34)-(Q142-INT(Q142))*LOOKUP(Q142,Masterline!$A$2:$A$34,Masterline!$E$2:$E$34),"")</f>
        <v/>
      </c>
      <c r="S142" s="71" t="str">
        <f>IFERROR((Q142)*VLOOKUP(C142,'SIEMB. SEMACU'!$B$2:$C$100,2,FALSE)*(N142-0.0033333*7)*((J142+R142)/2/100)/1000,"")</f>
        <v/>
      </c>
      <c r="T142" s="173">
        <f t="shared" si="4"/>
        <v>0</v>
      </c>
      <c r="U142" s="14">
        <f t="shared" si="5"/>
        <v>0</v>
      </c>
      <c r="V142" s="14" t="str">
        <f t="shared" si="6"/>
        <v>#DIV/0!</v>
      </c>
    </row>
    <row r="143">
      <c r="A143" s="114">
        <v>45005.0</v>
      </c>
      <c r="B143" s="208" t="s">
        <v>12</v>
      </c>
      <c r="C143" s="2"/>
      <c r="D143" s="2"/>
      <c r="E143" s="2"/>
      <c r="F143" s="2"/>
      <c r="G143" s="17" t="str">
        <f t="array" ref="G143">IFERROR(E143*INDEX(PRECIOS!$B$2:$E$44,MATCH(F143,PRECIOS!$B$2:$B$44,0),4),"")</f>
        <v/>
      </c>
      <c r="H143" s="2"/>
      <c r="I143" s="2">
        <f t="shared" si="1"/>
        <v>0</v>
      </c>
      <c r="J143" s="15" t="str">
        <f>IFERROR(LOOKUP(H143,Masterline!$A$2:$A$34,Masterline!$D$2:$D$34)-(H143-INT(H143))*LOOKUP(H143,Masterline!$A$2:$A$34,Masterline!$E$2:$E$34),"")</f>
        <v/>
      </c>
      <c r="K143" s="28" t="str">
        <f t="shared" si="2"/>
        <v/>
      </c>
      <c r="L143" s="35" t="str">
        <f t="array" ref="L143">IFERROR(INDEX(GrowthFormulas!$B$2:$B$122,$A143-VLOOKUP(C143,'SIEMB. SEMACU'!$B$2:$E$100,4,FALSE),1),"")</f>
        <v/>
      </c>
      <c r="M143" s="207" t="str">
        <f>IFERROR(K143/VLOOKUP(C143,'SIEMB. SEMACU'!$B$2:$C$100,2,FALSE),"")</f>
        <v/>
      </c>
      <c r="N143" s="23"/>
      <c r="O143" s="71" t="str">
        <f>IFERROR(N143*VLOOKUP(C143,'SIEMB. SEMACU'!$B$2:$D$100,3,FALSE),"")</f>
        <v/>
      </c>
      <c r="P143" s="2"/>
      <c r="Q143" s="2">
        <f t="shared" si="3"/>
        <v>0</v>
      </c>
      <c r="R143" s="15" t="str">
        <f>IFERROR(LOOKUP(Q143,Masterline!$A$2:$A$34,Masterline!$D$2:$D$34)-(Q143-INT(Q143))*LOOKUP(Q143,Masterline!$A$2:$A$34,Masterline!$E$2:$E$34),"")</f>
        <v/>
      </c>
      <c r="S143" s="71" t="str">
        <f>IFERROR((Q143)*VLOOKUP(C143,'SIEMB. SEMACU'!$B$2:$C$100,2,FALSE)*(N143-0.0033333*7)*((J143+R143)/2/100)/1000,"")</f>
        <v/>
      </c>
      <c r="T143" s="173">
        <f t="shared" si="4"/>
        <v>0</v>
      </c>
      <c r="U143" s="14">
        <f t="shared" si="5"/>
        <v>0</v>
      </c>
      <c r="V143" s="14" t="str">
        <f t="shared" si="6"/>
        <v>#DIV/0!</v>
      </c>
    </row>
    <row r="144">
      <c r="A144" s="114">
        <v>45012.0</v>
      </c>
      <c r="B144" s="208" t="s">
        <v>12</v>
      </c>
      <c r="C144" s="2"/>
      <c r="D144" s="2"/>
      <c r="E144" s="2"/>
      <c r="F144" s="2"/>
      <c r="G144" s="17" t="str">
        <f t="array" ref="G144">IFERROR(E144*INDEX(PRECIOS!$B$2:$E$44,MATCH(F144,PRECIOS!$B$2:$B$44,0),4),"")</f>
        <v/>
      </c>
      <c r="H144" s="2"/>
      <c r="I144" s="2">
        <f t="shared" si="1"/>
        <v>0</v>
      </c>
      <c r="J144" s="15" t="str">
        <f>IFERROR(LOOKUP(H144,Masterline!$A$2:$A$34,Masterline!$D$2:$D$34)-(H144-INT(H144))*LOOKUP(H144,Masterline!$A$2:$A$34,Masterline!$E$2:$E$34),"")</f>
        <v/>
      </c>
      <c r="K144" s="28" t="str">
        <f t="shared" si="2"/>
        <v/>
      </c>
      <c r="L144" s="35" t="str">
        <f t="array" ref="L144">IFERROR(INDEX(GrowthFormulas!$B$2:$B$122,$A144-VLOOKUP(C144,'SIEMB. SEMACU'!$B$2:$E$100,4,FALSE),1),"")</f>
        <v/>
      </c>
      <c r="M144" s="207" t="str">
        <f>IFERROR(K144/VLOOKUP(C144,'SIEMB. SEMACU'!$B$2:$C$100,2,FALSE),"")</f>
        <v/>
      </c>
      <c r="N144" s="23"/>
      <c r="O144" s="71" t="str">
        <f>IFERROR(N144*VLOOKUP(C144,'SIEMB. SEMACU'!$B$2:$D$100,3,FALSE),"")</f>
        <v/>
      </c>
      <c r="P144" s="2"/>
      <c r="Q144" s="2">
        <f t="shared" si="3"/>
        <v>0</v>
      </c>
      <c r="R144" s="15" t="str">
        <f>IFERROR(LOOKUP(Q144,Masterline!$A$2:$A$34,Masterline!$D$2:$D$34)-(Q144-INT(Q144))*LOOKUP(Q144,Masterline!$A$2:$A$34,Masterline!$E$2:$E$34),"")</f>
        <v/>
      </c>
      <c r="S144" s="71" t="str">
        <f>IFERROR((Q144)*VLOOKUP(C144,'SIEMB. SEMACU'!$B$2:$C$100,2,FALSE)*(N144-0.0033333*7)*((J144+R144)/2/100)/1000,"")</f>
        <v/>
      </c>
      <c r="T144" s="173">
        <f t="shared" si="4"/>
        <v>0</v>
      </c>
      <c r="U144" s="14">
        <f t="shared" si="5"/>
        <v>0</v>
      </c>
      <c r="V144" s="14" t="str">
        <f t="shared" si="6"/>
        <v>#DIV/0!</v>
      </c>
    </row>
    <row r="145">
      <c r="A145" s="114">
        <v>45019.0</v>
      </c>
      <c r="B145" s="208" t="s">
        <v>12</v>
      </c>
      <c r="C145" s="2"/>
      <c r="D145" s="2"/>
      <c r="E145" s="2"/>
      <c r="F145" s="2"/>
      <c r="G145" s="17" t="str">
        <f t="array" ref="G145">IFERROR(E145*INDEX(PRECIOS!$B$2:$E$44,MATCH(F145,PRECIOS!$B$2:$B$44,0),4),"")</f>
        <v/>
      </c>
      <c r="H145" s="2"/>
      <c r="I145" s="2">
        <f t="shared" si="1"/>
        <v>0</v>
      </c>
      <c r="J145" s="15" t="str">
        <f>IFERROR(LOOKUP(H145,Masterline!$A$2:$A$34,Masterline!$D$2:$D$34)-(H145-INT(H145))*LOOKUP(H145,Masterline!$A$2:$A$34,Masterline!$E$2:$E$34),"")</f>
        <v/>
      </c>
      <c r="K145" s="28" t="str">
        <f t="shared" si="2"/>
        <v/>
      </c>
      <c r="L145" s="35" t="str">
        <f t="array" ref="L145">IFERROR(INDEX(GrowthFormulas!$B$2:$B$122,$A145-VLOOKUP(C145,'SIEMB. SEMACU'!$B$2:$E$100,4,FALSE),1),"")</f>
        <v/>
      </c>
      <c r="M145" s="207" t="str">
        <f>IFERROR(K145/VLOOKUP(C145,'SIEMB. SEMACU'!$B$2:$C$100,2,FALSE),"")</f>
        <v/>
      </c>
      <c r="N145" s="23"/>
      <c r="O145" s="71" t="str">
        <f>IFERROR(N145*VLOOKUP(C145,'SIEMB. SEMACU'!$B$2:$D$100,3,FALSE),"")</f>
        <v/>
      </c>
      <c r="P145" s="2"/>
      <c r="Q145" s="2">
        <f t="shared" si="3"/>
        <v>0</v>
      </c>
      <c r="R145" s="15" t="str">
        <f>IFERROR(LOOKUP(Q145,Masterline!$A$2:$A$34,Masterline!$D$2:$D$34)-(Q145-INT(Q145))*LOOKUP(Q145,Masterline!$A$2:$A$34,Masterline!$E$2:$E$34),"")</f>
        <v/>
      </c>
      <c r="S145" s="71" t="str">
        <f>IFERROR((Q145)*VLOOKUP(C145,'SIEMB. SEMACU'!$B$2:$C$100,2,FALSE)*(N145-0.0033333*7)*((J145+R145)/2/100)/1000,"")</f>
        <v/>
      </c>
      <c r="T145" s="173">
        <f t="shared" si="4"/>
        <v>0</v>
      </c>
      <c r="U145" s="14">
        <f t="shared" si="5"/>
        <v>0</v>
      </c>
      <c r="V145" s="14" t="str">
        <f t="shared" si="6"/>
        <v>#DIV/0!</v>
      </c>
    </row>
    <row r="146">
      <c r="A146" s="114">
        <v>45026.0</v>
      </c>
      <c r="B146" s="208" t="s">
        <v>12</v>
      </c>
      <c r="C146" s="2"/>
      <c r="D146" s="2"/>
      <c r="E146" s="2"/>
      <c r="F146" s="2"/>
      <c r="G146" s="17" t="str">
        <f t="array" ref="G146">IFERROR(E146*INDEX(PRECIOS!$B$2:$E$44,MATCH(F146,PRECIOS!$B$2:$B$44,0),4),"")</f>
        <v/>
      </c>
      <c r="H146" s="2"/>
      <c r="I146" s="2">
        <f t="shared" si="1"/>
        <v>0</v>
      </c>
      <c r="J146" s="15" t="str">
        <f>IFERROR(LOOKUP(H146,Masterline!$A$2:$A$34,Masterline!$D$2:$D$34)-(H146-INT(H146))*LOOKUP(H146,Masterline!$A$2:$A$34,Masterline!$E$2:$E$34),"")</f>
        <v/>
      </c>
      <c r="K146" s="28" t="str">
        <f t="shared" si="2"/>
        <v/>
      </c>
      <c r="L146" s="35" t="str">
        <f t="array" ref="L146">IFERROR(INDEX(GrowthFormulas!$B$2:$B$122,$A146-VLOOKUP(C146,'SIEMB. SEMACU'!$B$2:$E$100,4,FALSE),1),"")</f>
        <v/>
      </c>
      <c r="M146" s="207" t="str">
        <f>IFERROR(K146/VLOOKUP(C146,'SIEMB. SEMACU'!$B$2:$C$100,2,FALSE),"")</f>
        <v/>
      </c>
      <c r="N146" s="23"/>
      <c r="O146" s="71" t="str">
        <f>IFERROR(N146*VLOOKUP(C146,'SIEMB. SEMACU'!$B$2:$D$100,3,FALSE),"")</f>
        <v/>
      </c>
      <c r="P146" s="2"/>
      <c r="Q146" s="2">
        <f t="shared" si="3"/>
        <v>0</v>
      </c>
      <c r="R146" s="15" t="str">
        <f>IFERROR(LOOKUP(Q146,Masterline!$A$2:$A$34,Masterline!$D$2:$D$34)-(Q146-INT(Q146))*LOOKUP(Q146,Masterline!$A$2:$A$34,Masterline!$E$2:$E$34),"")</f>
        <v/>
      </c>
      <c r="S146" s="71" t="str">
        <f>IFERROR((Q146)*VLOOKUP(C146,'SIEMB. SEMACU'!$B$2:$C$100,2,FALSE)*(N146-0.0033333*7)*((J146+R146)/2/100)/1000,"")</f>
        <v/>
      </c>
      <c r="T146" s="173">
        <f t="shared" si="4"/>
        <v>0</v>
      </c>
      <c r="U146" s="14">
        <f t="shared" si="5"/>
        <v>0</v>
      </c>
      <c r="V146" s="14" t="str">
        <f t="shared" si="6"/>
        <v>#DIV/0!</v>
      </c>
    </row>
    <row r="147">
      <c r="A147" s="114">
        <v>45033.0</v>
      </c>
      <c r="B147" s="208" t="s">
        <v>12</v>
      </c>
      <c r="C147" s="2"/>
      <c r="D147" s="2"/>
      <c r="E147" s="2"/>
      <c r="F147" s="2"/>
      <c r="G147" s="17" t="str">
        <f t="array" ref="G147">IFERROR(E147*INDEX(PRECIOS!$B$2:$E$44,MATCH(F147,PRECIOS!$B$2:$B$44,0),4),"")</f>
        <v/>
      </c>
      <c r="H147" s="2"/>
      <c r="I147" s="2">
        <f t="shared" si="1"/>
        <v>0</v>
      </c>
      <c r="J147" s="15" t="str">
        <f>IFERROR(LOOKUP(H147,Masterline!$A$2:$A$34,Masterline!$D$2:$D$34)-(H147-INT(H147))*LOOKUP(H147,Masterline!$A$2:$A$34,Masterline!$E$2:$E$34),"")</f>
        <v/>
      </c>
      <c r="K147" s="28" t="str">
        <f t="shared" si="2"/>
        <v/>
      </c>
      <c r="L147" s="35" t="str">
        <f t="array" ref="L147">IFERROR(INDEX(GrowthFormulas!$B$2:$B$122,$A147-VLOOKUP(C147,'SIEMB. SEMACU'!$B$2:$E$100,4,FALSE),1),"")</f>
        <v/>
      </c>
      <c r="M147" s="207" t="str">
        <f>IFERROR(K147/VLOOKUP(C147,'SIEMB. SEMACU'!$B$2:$C$100,2,FALSE),"")</f>
        <v/>
      </c>
      <c r="N147" s="23"/>
      <c r="O147" s="71" t="str">
        <f>IFERROR(N147*VLOOKUP(C147,'SIEMB. SEMACU'!$B$2:$D$100,3,FALSE),"")</f>
        <v/>
      </c>
      <c r="P147" s="2"/>
      <c r="Q147" s="2">
        <f t="shared" si="3"/>
        <v>0</v>
      </c>
      <c r="R147" s="15" t="str">
        <f>IFERROR(LOOKUP(Q147,Masterline!$A$2:$A$34,Masterline!$D$2:$D$34)-(Q147-INT(Q147))*LOOKUP(Q147,Masterline!$A$2:$A$34,Masterline!$E$2:$E$34),"")</f>
        <v/>
      </c>
      <c r="S147" s="71" t="str">
        <f>IFERROR((Q147)*VLOOKUP(C147,'SIEMB. SEMACU'!$B$2:$C$100,2,FALSE)*(N147-0.0033333*7)*((J147+R147)/2/100)/1000,"")</f>
        <v/>
      </c>
      <c r="T147" s="173">
        <f t="shared" si="4"/>
        <v>0</v>
      </c>
      <c r="U147" s="14">
        <f t="shared" si="5"/>
        <v>0</v>
      </c>
      <c r="V147" s="14" t="str">
        <f t="shared" si="6"/>
        <v>#DIV/0!</v>
      </c>
    </row>
    <row r="148">
      <c r="A148" s="114">
        <v>45040.0</v>
      </c>
      <c r="B148" s="208" t="s">
        <v>12</v>
      </c>
      <c r="C148" s="2"/>
      <c r="D148" s="2"/>
      <c r="E148" s="2"/>
      <c r="F148" s="2"/>
      <c r="G148" s="17" t="str">
        <f t="array" ref="G148">IFERROR(E148*INDEX(PRECIOS!$B$2:$E$44,MATCH(F148,PRECIOS!$B$2:$B$44,0),4),"")</f>
        <v/>
      </c>
      <c r="H148" s="2"/>
      <c r="I148" s="2">
        <f t="shared" si="1"/>
        <v>0</v>
      </c>
      <c r="J148" s="15" t="str">
        <f>IFERROR(LOOKUP(H148,Masterline!$A$2:$A$34,Masterline!$D$2:$D$34)-(H148-INT(H148))*LOOKUP(H148,Masterline!$A$2:$A$34,Masterline!$E$2:$E$34),"")</f>
        <v/>
      </c>
      <c r="K148" s="28" t="str">
        <f t="shared" si="2"/>
        <v/>
      </c>
      <c r="L148" s="35" t="str">
        <f t="array" ref="L148">IFERROR(INDEX(GrowthFormulas!$B$2:$B$122,$A148-VLOOKUP(C148,'SIEMB. SEMACU'!$B$2:$E$100,4,FALSE),1),"")</f>
        <v/>
      </c>
      <c r="M148" s="207" t="str">
        <f>IFERROR(K148/VLOOKUP(C148,'SIEMB. SEMACU'!$B$2:$C$100,2,FALSE),"")</f>
        <v/>
      </c>
      <c r="N148" s="23"/>
      <c r="O148" s="71" t="str">
        <f>IFERROR(N148*VLOOKUP(C148,'SIEMB. SEMACU'!$B$2:$D$100,3,FALSE),"")</f>
        <v/>
      </c>
      <c r="P148" s="2"/>
      <c r="Q148" s="2">
        <f t="shared" si="3"/>
        <v>0</v>
      </c>
      <c r="R148" s="15" t="str">
        <f>IFERROR(LOOKUP(Q148,Masterline!$A$2:$A$34,Masterline!$D$2:$D$34)-(Q148-INT(Q148))*LOOKUP(Q148,Masterline!$A$2:$A$34,Masterline!$E$2:$E$34),"")</f>
        <v/>
      </c>
      <c r="S148" s="71" t="str">
        <f>IFERROR((Q148)*VLOOKUP(C148,'SIEMB. SEMACU'!$B$2:$C$100,2,FALSE)*(N148-0.0033333*7)*((J148+R148)/2/100)/1000,"")</f>
        <v/>
      </c>
      <c r="T148" s="173">
        <f t="shared" si="4"/>
        <v>0</v>
      </c>
      <c r="U148" s="14">
        <f t="shared" si="5"/>
        <v>0</v>
      </c>
      <c r="V148" s="14" t="str">
        <f t="shared" si="6"/>
        <v>#DIV/0!</v>
      </c>
    </row>
    <row r="149">
      <c r="A149" s="114">
        <v>45047.0</v>
      </c>
      <c r="B149" s="208" t="s">
        <v>12</v>
      </c>
      <c r="C149" s="2"/>
      <c r="D149" s="2"/>
      <c r="E149" s="2"/>
      <c r="F149" s="2"/>
      <c r="G149" s="17" t="str">
        <f t="array" ref="G149">IFERROR(E149*INDEX(PRECIOS!$B$2:$E$44,MATCH(F149,PRECIOS!$B$2:$B$44,0),4),"")</f>
        <v/>
      </c>
      <c r="H149" s="2"/>
      <c r="I149" s="2">
        <f t="shared" si="1"/>
        <v>0</v>
      </c>
      <c r="J149" s="15" t="str">
        <f>IFERROR(LOOKUP(H149,Masterline!$A$2:$A$34,Masterline!$D$2:$D$34)-(H149-INT(H149))*LOOKUP(H149,Masterline!$A$2:$A$34,Masterline!$E$2:$E$34),"")</f>
        <v/>
      </c>
      <c r="K149" s="28" t="str">
        <f t="shared" si="2"/>
        <v/>
      </c>
      <c r="L149" s="35" t="str">
        <f t="array" ref="L149">IFERROR(INDEX(GrowthFormulas!$B$2:$B$122,$A149-VLOOKUP(C149,'SIEMB. SEMACU'!$B$2:$E$100,4,FALSE),1),"")</f>
        <v/>
      </c>
      <c r="M149" s="207" t="str">
        <f>IFERROR(K149/VLOOKUP(C149,'SIEMB. SEMACU'!$B$2:$C$100,2,FALSE),"")</f>
        <v/>
      </c>
      <c r="N149" s="23"/>
      <c r="O149" s="71" t="str">
        <f>IFERROR(N149*VLOOKUP(C149,'SIEMB. SEMACU'!$B$2:$D$100,3,FALSE),"")</f>
        <v/>
      </c>
      <c r="P149" s="2"/>
      <c r="Q149" s="2">
        <f t="shared" si="3"/>
        <v>0</v>
      </c>
      <c r="R149" s="15" t="str">
        <f>IFERROR(LOOKUP(Q149,Masterline!$A$2:$A$34,Masterline!$D$2:$D$34)-(Q149-INT(Q149))*LOOKUP(Q149,Masterline!$A$2:$A$34,Masterline!$E$2:$E$34),"")</f>
        <v/>
      </c>
      <c r="S149" s="71" t="str">
        <f>IFERROR((Q149)*VLOOKUP(C149,'SIEMB. SEMACU'!$B$2:$C$100,2,FALSE)*(N149-0.0033333*7)*((J149+R149)/2/100)/1000,"")</f>
        <v/>
      </c>
      <c r="T149" s="173">
        <f t="shared" si="4"/>
        <v>0</v>
      </c>
      <c r="U149" s="14">
        <f t="shared" si="5"/>
        <v>0</v>
      </c>
      <c r="V149" s="14" t="str">
        <f t="shared" si="6"/>
        <v>#DIV/0!</v>
      </c>
    </row>
    <row r="150">
      <c r="A150" s="114">
        <v>45054.0</v>
      </c>
      <c r="B150" s="208" t="s">
        <v>12</v>
      </c>
      <c r="C150" s="2"/>
      <c r="D150" s="2"/>
      <c r="E150" s="2"/>
      <c r="F150" s="2"/>
      <c r="G150" s="17" t="str">
        <f t="array" ref="G150">IFERROR(E150*INDEX(PRECIOS!$B$2:$E$44,MATCH(F150,PRECIOS!$B$2:$B$44,0),4),"")</f>
        <v/>
      </c>
      <c r="H150" s="2"/>
      <c r="I150" s="2">
        <f t="shared" si="1"/>
        <v>0</v>
      </c>
      <c r="J150" s="15" t="str">
        <f>IFERROR(LOOKUP(H150,Masterline!$A$2:$A$34,Masterline!$D$2:$D$34)-(H150-INT(H150))*LOOKUP(H150,Masterline!$A$2:$A$34,Masterline!$E$2:$E$34),"")</f>
        <v/>
      </c>
      <c r="K150" s="28" t="str">
        <f t="shared" si="2"/>
        <v/>
      </c>
      <c r="L150" s="35" t="str">
        <f t="array" ref="L150">IFERROR(INDEX(GrowthFormulas!$B$2:$B$122,$A150-VLOOKUP(C150,'SIEMB. SEMACU'!$B$2:$E$100,4,FALSE),1),"")</f>
        <v/>
      </c>
      <c r="M150" s="207" t="str">
        <f>IFERROR(K150/VLOOKUP(C150,'SIEMB. SEMACU'!$B$2:$C$100,2,FALSE),"")</f>
        <v/>
      </c>
      <c r="N150" s="23"/>
      <c r="O150" s="71" t="str">
        <f>IFERROR(N150*VLOOKUP(C150,'SIEMB. SEMACU'!$B$2:$D$100,3,FALSE),"")</f>
        <v/>
      </c>
      <c r="P150" s="2"/>
      <c r="Q150" s="2">
        <f t="shared" si="3"/>
        <v>0</v>
      </c>
      <c r="R150" s="15" t="str">
        <f>IFERROR(LOOKUP(Q150,Masterline!$A$2:$A$34,Masterline!$D$2:$D$34)-(Q150-INT(Q150))*LOOKUP(Q150,Masterline!$A$2:$A$34,Masterline!$E$2:$E$34),"")</f>
        <v/>
      </c>
      <c r="S150" s="71" t="str">
        <f>IFERROR((Q150)*VLOOKUP(C150,'SIEMB. SEMACU'!$B$2:$C$100,2,FALSE)*(N150-0.0033333*7)*((J150+R150)/2/100)/1000,"")</f>
        <v/>
      </c>
      <c r="T150" s="173">
        <f t="shared" si="4"/>
        <v>0</v>
      </c>
      <c r="U150" s="14">
        <f t="shared" si="5"/>
        <v>0</v>
      </c>
      <c r="V150" s="14" t="str">
        <f t="shared" si="6"/>
        <v>#DIV/0!</v>
      </c>
    </row>
    <row r="151">
      <c r="A151" s="114">
        <v>45061.0</v>
      </c>
      <c r="B151" s="208" t="s">
        <v>12</v>
      </c>
      <c r="C151" s="2" t="s">
        <v>755</v>
      </c>
      <c r="D151" s="2">
        <v>25.0</v>
      </c>
      <c r="E151" s="2">
        <v>88.0</v>
      </c>
      <c r="F151" s="2" t="s">
        <v>50</v>
      </c>
      <c r="G151" s="17">
        <f t="array" ref="G151">IFERROR(E151*INDEX(PRECIOS!$B$2:$E$44,MATCH(F151,PRECIOS!$B$2:$B$44,0),4),"")</f>
        <v>123.024</v>
      </c>
      <c r="H151" s="2">
        <v>1.5</v>
      </c>
      <c r="I151" s="2">
        <f t="shared" si="1"/>
        <v>0</v>
      </c>
      <c r="J151" s="15">
        <f>IFERROR(LOOKUP(H151,Masterline!$A$2:$A$34,Masterline!$D$2:$D$34)-(H151-INT(H151))*LOOKUP(H151,Masterline!$A$2:$A$34,Masterline!$E$2:$E$34),"")</f>
        <v>13.176</v>
      </c>
      <c r="K151" s="28">
        <f t="shared" si="2"/>
        <v>126492.6128</v>
      </c>
      <c r="L151" s="35">
        <f t="array" ref="L151">IFERROR(INDEX(GrowthFormulas!$B$2:$B$122,$A151-VLOOKUP(C151,'SIEMB. SEMACU'!$B$2:$E$100,4,FALSE),1),"")</f>
        <v>0.9866664</v>
      </c>
      <c r="M151" s="207">
        <f>IFERROR(K151/VLOOKUP(C151,'SIEMB. SEMACU'!$B$2:$C$100,2,FALSE),"")</f>
        <v>0.2529852257</v>
      </c>
      <c r="N151" s="23">
        <v>0.95</v>
      </c>
      <c r="O151" s="71" t="str">
        <f>IFERROR(N151*VLOOKUP(C151,'SIEMB. SEMACU'!$B$2:$D$100,3,FALSE),"")</f>
        <v/>
      </c>
      <c r="P151" s="2">
        <v>1.5</v>
      </c>
      <c r="Q151" s="2">
        <f t="shared" si="3"/>
        <v>3</v>
      </c>
      <c r="R151" s="15">
        <f>IFERROR(LOOKUP(Q151,Masterline!$A$2:$A$34,Masterline!$D$2:$D$34)-(Q151-INT(Q151))*LOOKUP(Q151,Masterline!$A$2:$A$34,Masterline!$E$2:$E$34),"")</f>
        <v>9.624</v>
      </c>
      <c r="S151" s="71">
        <f>IFERROR((Q151)*VLOOKUP(C151,'SIEMB. SEMACU'!$B$2:$C$100,2,FALSE)*(N151-0.0033333*7)*((J151+R151)/2/100)/1000,"")</f>
        <v>158.4600399</v>
      </c>
      <c r="T151" s="173">
        <f t="shared" si="4"/>
        <v>33.36500998</v>
      </c>
      <c r="U151" s="14">
        <f t="shared" si="5"/>
        <v>189738.9192</v>
      </c>
      <c r="V151" s="14">
        <f t="shared" si="6"/>
        <v>712500</v>
      </c>
    </row>
    <row r="152">
      <c r="A152" s="114">
        <v>45068.0</v>
      </c>
      <c r="B152" s="208" t="s">
        <v>12</v>
      </c>
      <c r="C152" s="2" t="s">
        <v>755</v>
      </c>
      <c r="D152" s="2">
        <v>75.0</v>
      </c>
      <c r="E152" s="2">
        <v>350.0</v>
      </c>
      <c r="F152" s="2" t="s">
        <v>56</v>
      </c>
      <c r="G152" s="17">
        <f t="array" ref="G152">IFERROR(E152*INDEX(PRECIOS!$B$2:$E$44,MATCH(F152,PRECIOS!$B$2:$B$44,0),4),"")</f>
        <v>470.4</v>
      </c>
      <c r="H152" s="2">
        <v>2.8</v>
      </c>
      <c r="I152" s="2">
        <f t="shared" si="1"/>
        <v>1.3</v>
      </c>
      <c r="J152" s="15">
        <f>IFERROR(LOOKUP(H152,Masterline!$A$2:$A$34,Masterline!$D$2:$D$34)-(H152-INT(H152))*LOOKUP(H152,Masterline!$A$2:$A$34,Masterline!$E$2:$E$34),"")</f>
        <v>9.924</v>
      </c>
      <c r="K152" s="28">
        <f t="shared" si="2"/>
        <v>269908.4471</v>
      </c>
      <c r="L152" s="35">
        <f t="array" ref="L152">IFERROR(INDEX(GrowthFormulas!$B$2:$B$122,$A152-VLOOKUP(C152,'SIEMB. SEMACU'!$B$2:$E$100,4,FALSE),1),"")</f>
        <v>0.9633326</v>
      </c>
      <c r="M152" s="207">
        <f>IFERROR(K152/VLOOKUP(C152,'SIEMB. SEMACU'!$B$2:$C$100,2,FALSE),"")</f>
        <v>0.5398168941</v>
      </c>
      <c r="N152" s="23">
        <v>0.85</v>
      </c>
      <c r="O152" s="71" t="str">
        <f>IFERROR(N152*VLOOKUP(C152,'SIEMB. SEMACU'!$B$2:$D$100,3,FALSE),"")</f>
        <v/>
      </c>
      <c r="P152" s="2">
        <v>2.0</v>
      </c>
      <c r="Q152" s="2">
        <f t="shared" si="3"/>
        <v>4.8</v>
      </c>
      <c r="R152" s="15">
        <f>IFERROR(LOOKUP(Q152,Masterline!$A$2:$A$34,Masterline!$D$2:$D$34)-(Q152-INT(Q152))*LOOKUP(Q152,Masterline!$A$2:$A$34,Masterline!$E$2:$E$34),"")</f>
        <v>7.6944</v>
      </c>
      <c r="S152" s="71">
        <f>IFERROR((Q152)*VLOOKUP(C152,'SIEMB. SEMACU'!$B$2:$C$100,2,FALSE)*(N152-0.0033333*7)*((J152+R152)/2/100)/1000,"")</f>
        <v>174.7745773</v>
      </c>
      <c r="T152" s="173">
        <f t="shared" si="4"/>
        <v>24.94364433</v>
      </c>
      <c r="U152" s="14">
        <f t="shared" si="5"/>
        <v>755743.6518</v>
      </c>
      <c r="V152" s="14">
        <f t="shared" si="6"/>
        <v>1190000</v>
      </c>
    </row>
    <row r="153">
      <c r="A153" s="114">
        <v>45075.0</v>
      </c>
      <c r="B153" s="208" t="s">
        <v>12</v>
      </c>
      <c r="C153" s="2" t="s">
        <v>755</v>
      </c>
      <c r="D153" s="2">
        <v>100.0</v>
      </c>
      <c r="E153" s="2">
        <v>700.0</v>
      </c>
      <c r="F153" s="2" t="s">
        <v>56</v>
      </c>
      <c r="G153" s="17">
        <f t="array" ref="G153">IFERROR(E153*INDEX(PRECIOS!$B$2:$E$44,MATCH(F153,PRECIOS!$B$2:$B$44,0),4),"")</f>
        <v>940.8</v>
      </c>
      <c r="H153" s="2">
        <v>4.67</v>
      </c>
      <c r="I153" s="2">
        <f t="shared" si="1"/>
        <v>1.87</v>
      </c>
      <c r="J153" s="15">
        <f>IFERROR(LOOKUP(H153,Masterline!$A$2:$A$34,Masterline!$D$2:$D$34)-(H153-INT(H153))*LOOKUP(H153,Masterline!$A$2:$A$34,Masterline!$E$2:$E$34),"")</f>
        <v>7.82856</v>
      </c>
      <c r="K153" s="28">
        <f t="shared" si="2"/>
        <v>273527.6504</v>
      </c>
      <c r="L153" s="35">
        <f t="array" ref="L153">IFERROR(INDEX(GrowthFormulas!$B$2:$B$122,$A153-VLOOKUP(C153,'SIEMB. SEMACU'!$B$2:$E$100,4,FALSE),1),"")</f>
        <v>0.9399988</v>
      </c>
      <c r="M153" s="207">
        <f>IFERROR(K153/VLOOKUP(C153,'SIEMB. SEMACU'!$B$2:$C$100,2,FALSE),"")</f>
        <v>0.5470553009</v>
      </c>
      <c r="N153" s="23">
        <v>0.85</v>
      </c>
      <c r="O153" s="71" t="str">
        <f>IFERROR(N153*VLOOKUP(C153,'SIEMB. SEMACU'!$B$2:$D$100,3,FALSE),"")</f>
        <v/>
      </c>
      <c r="P153" s="2">
        <v>2.5</v>
      </c>
      <c r="Q153" s="2">
        <f t="shared" si="3"/>
        <v>7.17</v>
      </c>
      <c r="R153" s="15">
        <f>IFERROR(LOOKUP(Q153,Masterline!$A$2:$A$34,Masterline!$D$2:$D$34)-(Q153-INT(Q153))*LOOKUP(Q153,Masterline!$A$2:$A$34,Masterline!$E$2:$E$34),"")</f>
        <v>6.24192</v>
      </c>
      <c r="S153" s="71">
        <f>IFERROR((Q153)*VLOOKUP(C153,'SIEMB. SEMACU'!$B$2:$C$100,2,FALSE)*(N153-0.0033333*7)*((J153+R153)/2/100)/1000,"")</f>
        <v>208.4964315</v>
      </c>
      <c r="T153" s="173">
        <f t="shared" si="4"/>
        <v>27.12410787</v>
      </c>
      <c r="U153" s="14">
        <f t="shared" si="5"/>
        <v>1277374.128</v>
      </c>
      <c r="V153" s="14">
        <f t="shared" si="6"/>
        <v>1984750</v>
      </c>
    </row>
    <row r="154">
      <c r="A154" s="114">
        <v>45082.0</v>
      </c>
      <c r="B154" s="208" t="s">
        <v>12</v>
      </c>
      <c r="C154" s="2" t="s">
        <v>755</v>
      </c>
      <c r="D154" s="2">
        <v>125.0</v>
      </c>
      <c r="E154" s="2">
        <v>750.0</v>
      </c>
      <c r="F154" s="2" t="s">
        <v>54</v>
      </c>
      <c r="G154" s="17">
        <f t="array" ref="G154">IFERROR(E154*INDEX(PRECIOS!$B$2:$E$44,MATCH(F154,PRECIOS!$B$2:$B$44,0),4),"")</f>
        <v>735</v>
      </c>
      <c r="H154" s="2">
        <v>6.45</v>
      </c>
      <c r="I154" s="2">
        <f t="shared" si="1"/>
        <v>1.78</v>
      </c>
      <c r="J154" s="15">
        <f>IFERROR(LOOKUP(H154,Masterline!$A$2:$A$34,Masterline!$D$2:$D$34)-(H154-INT(H154))*LOOKUP(H154,Masterline!$A$2:$A$34,Masterline!$E$2:$E$34),"")</f>
        <v>6.6234</v>
      </c>
      <c r="K154" s="28">
        <f t="shared" si="2"/>
        <v>292596.6265</v>
      </c>
      <c r="L154" s="35">
        <f t="array" ref="L154">IFERROR(INDEX(GrowthFormulas!$B$2:$B$122,$A154-VLOOKUP(C154,'SIEMB. SEMACU'!$B$2:$E$100,4,FALSE),1),"")</f>
        <v>0.916665</v>
      </c>
      <c r="M154" s="207">
        <f>IFERROR(K154/VLOOKUP(C154,'SIEMB. SEMACU'!$B$2:$C$100,2,FALSE),"")</f>
        <v>0.585193253</v>
      </c>
      <c r="N154" s="23">
        <v>0.9</v>
      </c>
      <c r="O154" s="71" t="str">
        <f>IFERROR(N154*VLOOKUP(C154,'SIEMB. SEMACU'!$B$2:$D$100,3,FALSE),"")</f>
        <v/>
      </c>
      <c r="P154" s="2">
        <v>2.5</v>
      </c>
      <c r="Q154" s="2">
        <f t="shared" si="3"/>
        <v>8.95</v>
      </c>
      <c r="R154" s="15">
        <f>IFERROR(LOOKUP(Q154,Masterline!$A$2:$A$34,Masterline!$D$2:$D$34)-(Q154-INT(Q154))*LOOKUP(Q154,Masterline!$A$2:$A$34,Masterline!$E$2:$E$34),"")</f>
        <v>5.3304</v>
      </c>
      <c r="S154" s="71">
        <f>IFERROR((Q154)*VLOOKUP(C154,'SIEMB. SEMACU'!$B$2:$C$100,2,FALSE)*(N154-0.0033333*7)*((J154+R154)/2/100)/1000,"")</f>
        <v>234.4788302</v>
      </c>
      <c r="T154" s="173">
        <f t="shared" si="4"/>
        <v>27.36970754</v>
      </c>
      <c r="U154" s="14">
        <f t="shared" si="5"/>
        <v>1887248.241</v>
      </c>
      <c r="V154" s="14">
        <f t="shared" si="6"/>
        <v>2902500</v>
      </c>
    </row>
    <row r="155">
      <c r="A155" s="114">
        <v>45089.0</v>
      </c>
      <c r="B155" s="208" t="s">
        <v>12</v>
      </c>
      <c r="C155" s="2" t="s">
        <v>755</v>
      </c>
      <c r="D155" s="2">
        <v>175.0</v>
      </c>
      <c r="E155" s="2">
        <v>1050.0</v>
      </c>
      <c r="F155" s="2" t="s">
        <v>54</v>
      </c>
      <c r="G155" s="17">
        <f t="array" ref="G155">IFERROR(E155*INDEX(PRECIOS!$B$2:$E$44,MATCH(F155,PRECIOS!$B$2:$B$44,0),4),"")</f>
        <v>1029</v>
      </c>
      <c r="H155" s="2">
        <v>8.02</v>
      </c>
      <c r="I155" s="2">
        <f t="shared" si="1"/>
        <v>1.57</v>
      </c>
      <c r="J155" s="15">
        <f>IFERROR(LOOKUP(H155,Masterline!$A$2:$A$34,Masterline!$D$2:$D$34)-(H155-INT(H155))*LOOKUP(H155,Masterline!$A$2:$A$34,Masterline!$E$2:$E$34),"")</f>
        <v>5.59824</v>
      </c>
      <c r="K155" s="28">
        <f t="shared" si="2"/>
        <v>389773.373</v>
      </c>
      <c r="L155" s="35">
        <f t="array" ref="L155">IFERROR(INDEX(GrowthFormulas!$B$2:$B$122,$A155-VLOOKUP(C155,'SIEMB. SEMACU'!$B$2:$E$100,4,FALSE),1),"")</f>
        <v>0.8933312</v>
      </c>
      <c r="M155" s="207">
        <f>IFERROR(K155/VLOOKUP(C155,'SIEMB. SEMACU'!$B$2:$C$100,2,FALSE),"")</f>
        <v>0.779546746</v>
      </c>
      <c r="N155" s="23">
        <v>0.9</v>
      </c>
      <c r="O155" s="71" t="str">
        <f>IFERROR(N155*VLOOKUP(C155,'SIEMB. SEMACU'!$B$2:$D$100,3,FALSE),"")</f>
        <v/>
      </c>
      <c r="P155" s="2">
        <v>2.5</v>
      </c>
      <c r="Q155" s="2">
        <f t="shared" si="3"/>
        <v>10.52</v>
      </c>
      <c r="R155" s="15">
        <f>IFERROR(LOOKUP(Q155,Masterline!$A$2:$A$34,Masterline!$D$2:$D$34)-(Q155-INT(Q155))*LOOKUP(Q155,Masterline!$A$2:$A$34,Masterline!$E$2:$E$34),"")</f>
        <v>4.72368</v>
      </c>
      <c r="S155" s="71">
        <f>IFERROR((Q155)*VLOOKUP(C155,'SIEMB. SEMACU'!$B$2:$C$100,2,FALSE)*(N155-0.0033333*7)*((J155+R155)/2/100)/1000,"")</f>
        <v>237.9856915</v>
      </c>
      <c r="T155" s="173">
        <f t="shared" si="4"/>
        <v>15.74642288</v>
      </c>
      <c r="U155" s="14">
        <f t="shared" si="5"/>
        <v>3125982.452</v>
      </c>
      <c r="V155" s="14">
        <f t="shared" si="6"/>
        <v>3609000</v>
      </c>
    </row>
    <row r="156">
      <c r="A156" s="114">
        <v>45096.0</v>
      </c>
      <c r="B156" s="2">
        <v>6.0</v>
      </c>
      <c r="C156" s="2" t="s">
        <v>749</v>
      </c>
      <c r="D156" s="2">
        <v>350.0</v>
      </c>
      <c r="E156" s="2">
        <v>2050.0</v>
      </c>
      <c r="F156" s="2" t="s">
        <v>54</v>
      </c>
      <c r="G156" s="17">
        <f t="array" ref="G156">IFERROR(E156*INDEX(PRECIOS!$B$2:$E$44,MATCH(F156,PRECIOS!$B$2:$B$44,0),4),"")</f>
        <v>2009</v>
      </c>
      <c r="H156" s="2">
        <v>12.56</v>
      </c>
      <c r="I156" s="2">
        <f t="shared" si="1"/>
        <v>2.06</v>
      </c>
      <c r="J156" s="15">
        <f>IFERROR(LOOKUP(H156,Masterline!$A$2:$A$34,Masterline!$D$2:$D$34)-(H156-INT(H156))*LOOKUP(H156,Masterline!$A$2:$A$34,Masterline!$E$2:$E$34),"")</f>
        <v>4.32336</v>
      </c>
      <c r="K156" s="28">
        <f t="shared" si="2"/>
        <v>644550.5819</v>
      </c>
      <c r="L156" s="35">
        <f t="array" ref="L156">IFERROR(INDEX(GrowthFormulas!$B$2:$B$122,$A156-VLOOKUP(C156,'SIEMB. SEMACU'!$B$2:$E$100,4,FALSE),1),"")</f>
        <v>0.866664</v>
      </c>
      <c r="M156" s="209">
        <f>IFERROR(K156/VLOOKUP(C156,'SIEMB. SEMACU'!$B$2:$C$100,2,FALSE),"")</f>
        <v>0.7957414592</v>
      </c>
      <c r="N156" s="23">
        <v>0.95</v>
      </c>
      <c r="O156" s="71" t="str">
        <f>IFERROR(N156*VLOOKUP(C156,'SIEMB. SEMACU'!$B$2:$D$100,3,FALSE),"")</f>
        <v/>
      </c>
      <c r="P156" s="2">
        <v>2.2</v>
      </c>
      <c r="Q156" s="2">
        <f t="shared" si="3"/>
        <v>14.76</v>
      </c>
      <c r="R156" s="15">
        <f>IFERROR(LOOKUP(Q156,Masterline!$A$2:$A$34,Masterline!$D$2:$D$34)-(Q156-INT(Q156))*LOOKUP(Q156,Masterline!$A$2:$A$34,Masterline!$E$2:$E$34),"")</f>
        <v>3.97056</v>
      </c>
      <c r="S156" s="71">
        <f>IFERROR((Q156)*VLOOKUP(C156,'SIEMB. SEMACU'!$B$2:$C$100,2,FALSE)*(N156-0.0033333*7)*((J156+R156)/2/100)/1000,"")</f>
        <v>459.4358425</v>
      </c>
      <c r="T156" s="173">
        <f t="shared" si="4"/>
        <v>27.35896062</v>
      </c>
      <c r="U156" s="14">
        <f t="shared" si="5"/>
        <v>8095555.309</v>
      </c>
      <c r="V156" s="14">
        <f t="shared" si="6"/>
        <v>9664920</v>
      </c>
    </row>
    <row r="157">
      <c r="A157" s="114">
        <v>45103.0</v>
      </c>
      <c r="B157" s="2">
        <v>6.0</v>
      </c>
      <c r="C157" s="2" t="s">
        <v>749</v>
      </c>
      <c r="D157" s="2">
        <v>350.0</v>
      </c>
      <c r="E157" s="2">
        <v>2250.0</v>
      </c>
      <c r="F157" s="2" t="s">
        <v>54</v>
      </c>
      <c r="G157" s="17">
        <f t="array" ref="G157">IFERROR(E157*INDEX(PRECIOS!$B$2:$E$44,MATCH(F157,PRECIOS!$B$2:$B$44,0),4),"")</f>
        <v>2205</v>
      </c>
      <c r="H157" s="2">
        <v>14.61</v>
      </c>
      <c r="I157" s="2">
        <f t="shared" si="1"/>
        <v>2.05</v>
      </c>
      <c r="J157" s="15">
        <f>IFERROR(LOOKUP(H157,Masterline!$A$2:$A$34,Masterline!$D$2:$D$34)-(H157-INT(H157))*LOOKUP(H157,Masterline!$A$2:$A$34,Masterline!$E$2:$E$34),"")</f>
        <v>3.99216</v>
      </c>
      <c r="K157" s="28">
        <f t="shared" si="2"/>
        <v>600081.0185</v>
      </c>
      <c r="L157" s="35">
        <f t="array" ref="L157">IFERROR(INDEX(GrowthFormulas!$B$2:$B$122,$A157-VLOOKUP(C157,'SIEMB. SEMACU'!$B$2:$E$100,4,FALSE),1),"")</f>
        <v>0.8433302</v>
      </c>
      <c r="M157" s="209">
        <f>IFERROR(K157/VLOOKUP(C157,'SIEMB. SEMACU'!$B$2:$C$100,2,FALSE),"")</f>
        <v>0.7408407636</v>
      </c>
      <c r="N157" s="23">
        <v>0.9</v>
      </c>
      <c r="O157" s="71" t="str">
        <f>IFERROR(N157*VLOOKUP(C157,'SIEMB. SEMACU'!$B$2:$D$100,3,FALSE),"")</f>
        <v/>
      </c>
      <c r="P157" s="2">
        <v>2.2</v>
      </c>
      <c r="Q157" s="2">
        <f t="shared" si="3"/>
        <v>16.81</v>
      </c>
      <c r="R157" s="15">
        <f>IFERROR(LOOKUP(Q157,Masterline!$A$2:$A$34,Masterline!$D$2:$D$34)-(Q157-INT(Q157))*LOOKUP(Q157,Masterline!$A$2:$A$34,Masterline!$E$2:$E$34),"")</f>
        <v>3.68508</v>
      </c>
      <c r="S157" s="71">
        <f>IFERROR((Q157)*VLOOKUP(C157,'SIEMB. SEMACU'!$B$2:$C$100,2,FALSE)*(N157-0.0033333*7)*((J157+R157)/2/100)/1000,"")</f>
        <v>458.2077848</v>
      </c>
      <c r="T157" s="173">
        <f t="shared" si="4"/>
        <v>27.05194619</v>
      </c>
      <c r="U157" s="14">
        <f t="shared" si="5"/>
        <v>8767183.68</v>
      </c>
      <c r="V157" s="14">
        <f t="shared" si="6"/>
        <v>10650690</v>
      </c>
    </row>
    <row r="158">
      <c r="A158" s="114">
        <v>45096.0</v>
      </c>
      <c r="B158" s="2">
        <v>7.0</v>
      </c>
      <c r="C158" s="2" t="s">
        <v>750</v>
      </c>
      <c r="D158" s="2">
        <v>425.0</v>
      </c>
      <c r="E158" s="2">
        <v>2500.0</v>
      </c>
      <c r="F158" s="2" t="s">
        <v>54</v>
      </c>
      <c r="G158" s="17">
        <f t="array" ref="G158">IFERROR(E158*INDEX(PRECIOS!$B$2:$E$44,MATCH(F158,PRECIOS!$B$2:$B$44,0),4),"")</f>
        <v>2450</v>
      </c>
      <c r="H158" s="2">
        <v>12.95</v>
      </c>
      <c r="I158" s="2">
        <f t="shared" si="1"/>
        <v>1.7</v>
      </c>
      <c r="J158" s="15">
        <f>IFERROR(LOOKUP(H158,Masterline!$A$2:$A$34,Masterline!$D$2:$D$34)-(H158-INT(H158))*LOOKUP(H158,Masterline!$A$2:$A$34,Masterline!$E$2:$E$34),"")</f>
        <v>4.2672</v>
      </c>
      <c r="K158" s="28">
        <f t="shared" si="2"/>
        <v>769088.2269</v>
      </c>
      <c r="L158" s="35">
        <f t="array" ref="L158">IFERROR(INDEX(GrowthFormulas!$B$2:$B$122,$A158-VLOOKUP(C158,'SIEMB. SEMACU'!$B$2:$E$100,4,FALSE),1),"")</f>
        <v>0.866664</v>
      </c>
      <c r="M158" s="209">
        <f>IFERROR(K158/VLOOKUP(C158,'SIEMB. SEMACU'!$B$2:$C$100,2,FALSE),"")</f>
        <v>0.8545424743</v>
      </c>
      <c r="N158" s="23">
        <v>1.0</v>
      </c>
      <c r="O158" s="71" t="str">
        <f>IFERROR(N158*VLOOKUP(C158,'SIEMB. SEMACU'!$B$2:$D$100,3,FALSE),"")</f>
        <v/>
      </c>
      <c r="P158" s="2">
        <v>2.1</v>
      </c>
      <c r="Q158" s="2">
        <f t="shared" si="3"/>
        <v>15.05</v>
      </c>
      <c r="R158" s="15">
        <f>IFERROR(LOOKUP(Q158,Masterline!$A$2:$A$34,Masterline!$D$2:$D$34)-(Q158-INT(Q158))*LOOKUP(Q158,Masterline!$A$2:$A$34,Masterline!$E$2:$E$34),"")</f>
        <v>3.918</v>
      </c>
      <c r="S158" s="71">
        <f>IFERROR((Q158)*VLOOKUP(C158,'SIEMB. SEMACU'!$B$2:$C$100,2,FALSE)*(N158-0.0033333*7)*((J158+R158)/2/100)/1000,"")</f>
        <v>541.408137</v>
      </c>
      <c r="T158" s="173">
        <f t="shared" si="4"/>
        <v>29.10203426</v>
      </c>
      <c r="U158" s="14">
        <f t="shared" si="5"/>
        <v>9959692.538</v>
      </c>
      <c r="V158" s="14">
        <f t="shared" si="6"/>
        <v>11655000</v>
      </c>
    </row>
    <row r="159">
      <c r="A159" s="114">
        <v>45103.0</v>
      </c>
      <c r="B159" s="2">
        <v>7.0</v>
      </c>
      <c r="C159" s="2" t="s">
        <v>750</v>
      </c>
      <c r="D159" s="2">
        <v>420.0</v>
      </c>
      <c r="E159" s="2">
        <v>3075.0</v>
      </c>
      <c r="F159" s="2" t="s">
        <v>54</v>
      </c>
      <c r="G159" s="17">
        <f t="array" ref="G159">IFERROR(E159*INDEX(PRECIOS!$B$2:$E$44,MATCH(F159,PRECIOS!$B$2:$B$44,0),4),"")</f>
        <v>3013.5</v>
      </c>
      <c r="H159" s="2">
        <v>14.92</v>
      </c>
      <c r="I159" s="2">
        <f t="shared" si="1"/>
        <v>1.97</v>
      </c>
      <c r="J159" s="15">
        <f>IFERROR(LOOKUP(H159,Masterline!$A$2:$A$34,Masterline!$D$2:$D$34)-(H159-INT(H159))*LOOKUP(H159,Masterline!$A$2:$A$34,Masterline!$E$2:$E$34),"")</f>
        <v>3.94752</v>
      </c>
      <c r="K159" s="28">
        <f t="shared" si="2"/>
        <v>713109.3458</v>
      </c>
      <c r="L159" s="35">
        <f t="array" ref="L159">IFERROR(INDEX(GrowthFormulas!$B$2:$B$122,$A159-VLOOKUP(C159,'SIEMB. SEMACU'!$B$2:$E$100,4,FALSE),1),"")</f>
        <v>0.8433302</v>
      </c>
      <c r="M159" s="209">
        <f>IFERROR(K159/VLOOKUP(C159,'SIEMB. SEMACU'!$B$2:$C$100,2,FALSE),"")</f>
        <v>0.7923437176</v>
      </c>
      <c r="N159" s="23">
        <v>0.95</v>
      </c>
      <c r="O159" s="71" t="str">
        <f>IFERROR(N159*VLOOKUP(C159,'SIEMB. SEMACU'!$B$2:$D$100,3,FALSE),"")</f>
        <v/>
      </c>
      <c r="P159" s="2">
        <v>2.1</v>
      </c>
      <c r="Q159" s="2">
        <f t="shared" si="3"/>
        <v>17.02</v>
      </c>
      <c r="R159" s="15">
        <f>IFERROR(LOOKUP(Q159,Masterline!$A$2:$A$34,Masterline!$D$2:$D$34)-(Q159-INT(Q159))*LOOKUP(Q159,Masterline!$A$2:$A$34,Masterline!$E$2:$E$34),"")</f>
        <v>3.64584</v>
      </c>
      <c r="S159" s="71">
        <f>IFERROR((Q159)*VLOOKUP(C159,'SIEMB. SEMACU'!$B$2:$C$100,2,FALSE)*(N159-0.0033333*7)*((J159+R159)/2/100)/1000,"")</f>
        <v>538.9267123</v>
      </c>
      <c r="T159" s="173">
        <f t="shared" si="4"/>
        <v>29.73167808</v>
      </c>
      <c r="U159" s="14">
        <f t="shared" si="5"/>
        <v>10639591.44</v>
      </c>
      <c r="V159" s="14">
        <f t="shared" si="6"/>
        <v>12756600</v>
      </c>
    </row>
    <row r="160">
      <c r="A160" s="114">
        <v>45096.0</v>
      </c>
      <c r="B160" s="2">
        <v>8.0</v>
      </c>
      <c r="C160" s="2" t="s">
        <v>751</v>
      </c>
      <c r="D160" s="2">
        <v>425.0</v>
      </c>
      <c r="E160" s="2">
        <v>2525.0</v>
      </c>
      <c r="F160" s="2" t="s">
        <v>54</v>
      </c>
      <c r="G160" s="17">
        <f t="array" ref="G160">IFERROR(E160*INDEX(PRECIOS!$B$2:$E$44,MATCH(F160,PRECIOS!$B$2:$B$44,0),4),"")</f>
        <v>2474.5</v>
      </c>
      <c r="H160" s="2">
        <v>12.43</v>
      </c>
      <c r="I160" s="2">
        <f t="shared" si="1"/>
        <v>2.08</v>
      </c>
      <c r="J160" s="15">
        <f>IFERROR(LOOKUP(H160,Masterline!$A$2:$A$34,Masterline!$D$2:$D$34)-(H160-INT(H160))*LOOKUP(H160,Masterline!$A$2:$A$34,Masterline!$E$2:$E$34),"")</f>
        <v>4.34208</v>
      </c>
      <c r="K160" s="28">
        <f t="shared" si="2"/>
        <v>787444.5483</v>
      </c>
      <c r="L160" s="35">
        <f t="array" ref="L160">IFERROR(INDEX(GrowthFormulas!$B$2:$B$122,$A160-VLOOKUP(C160,'SIEMB. SEMACU'!$B$2:$E$100,4,FALSE),1),"")</f>
        <v>0.866664</v>
      </c>
      <c r="M160" s="209">
        <f>IFERROR(K160/VLOOKUP(C160,'SIEMB. SEMACU'!$B$2:$C$100,2,FALSE),"")</f>
        <v>0.8577827324</v>
      </c>
      <c r="N160" s="23">
        <v>1.0</v>
      </c>
      <c r="O160" s="71" t="str">
        <f>IFERROR(N160*VLOOKUP(C160,'SIEMB. SEMACU'!$B$2:$D$100,3,FALSE),"")</f>
        <v/>
      </c>
      <c r="P160" s="2">
        <v>2.1</v>
      </c>
      <c r="Q160" s="2">
        <f t="shared" si="3"/>
        <v>14.53</v>
      </c>
      <c r="R160" s="15">
        <f>IFERROR(LOOKUP(Q160,Masterline!$A$2:$A$34,Masterline!$D$2:$D$34)-(Q160-INT(Q160))*LOOKUP(Q160,Masterline!$A$2:$A$34,Masterline!$E$2:$E$34),"")</f>
        <v>4.00368</v>
      </c>
      <c r="S160" s="71">
        <f>IFERROR((Q160)*VLOOKUP(C160,'SIEMB. SEMACU'!$B$2:$C$100,2,FALSE)*(N160-0.0033333*7)*((J160+R160)/2/100)/1000,"")</f>
        <v>543.6140349</v>
      </c>
      <c r="T160" s="173">
        <f t="shared" si="4"/>
        <v>29.65350873</v>
      </c>
      <c r="U160" s="14">
        <f t="shared" si="5"/>
        <v>9787935.736</v>
      </c>
      <c r="V160" s="14">
        <f t="shared" si="6"/>
        <v>11410740</v>
      </c>
    </row>
    <row r="161">
      <c r="A161" s="114">
        <v>45103.0</v>
      </c>
      <c r="B161" s="2">
        <v>8.0</v>
      </c>
      <c r="C161" s="2" t="s">
        <v>751</v>
      </c>
      <c r="D161" s="2">
        <v>414.0</v>
      </c>
      <c r="E161" s="2">
        <v>2750.0</v>
      </c>
      <c r="F161" s="2" t="s">
        <v>54</v>
      </c>
      <c r="G161" s="17">
        <f t="array" ref="G161">IFERROR(E161*INDEX(PRECIOS!$B$2:$E$44,MATCH(F161,PRECIOS!$B$2:$B$44,0),4),"")</f>
        <v>2695</v>
      </c>
      <c r="H161" s="2">
        <v>14.6</v>
      </c>
      <c r="I161" s="2">
        <f t="shared" si="1"/>
        <v>2.17</v>
      </c>
      <c r="J161" s="15">
        <f>IFERROR(LOOKUP(H161,Masterline!$A$2:$A$34,Masterline!$D$2:$D$34)-(H161-INT(H161))*LOOKUP(H161,Masterline!$A$2:$A$34,Masterline!$E$2:$E$34),"")</f>
        <v>3.9936</v>
      </c>
      <c r="K161" s="28">
        <f t="shared" si="2"/>
        <v>710040.1739</v>
      </c>
      <c r="L161" s="35">
        <f t="array" ref="L161">IFERROR(INDEX(GrowthFormulas!$B$2:$B$122,$A161-VLOOKUP(C161,'SIEMB. SEMACU'!$B$2:$E$100,4,FALSE),1),"")</f>
        <v>0.8433302</v>
      </c>
      <c r="M161" s="209">
        <f>IFERROR(K161/VLOOKUP(C161,'SIEMB. SEMACU'!$B$2:$C$100,2,FALSE),"")</f>
        <v>0.7734642417</v>
      </c>
      <c r="N161" s="23">
        <v>0.93</v>
      </c>
      <c r="O161" s="71" t="str">
        <f>IFERROR(N161*VLOOKUP(C161,'SIEMB. SEMACU'!$B$2:$D$100,3,FALSE),"")</f>
        <v/>
      </c>
      <c r="P161" s="2">
        <v>2.1</v>
      </c>
      <c r="Q161" s="2">
        <f t="shared" si="3"/>
        <v>16.7</v>
      </c>
      <c r="R161" s="15">
        <f>IFERROR(LOOKUP(Q161,Masterline!$A$2:$A$34,Masterline!$D$2:$D$34)-(Q161-INT(Q161))*LOOKUP(Q161,Masterline!$A$2:$A$34,Masterline!$E$2:$E$34),"")</f>
        <v>3.6996</v>
      </c>
      <c r="S161" s="71">
        <f>IFERROR((Q161)*VLOOKUP(C161,'SIEMB. SEMACU'!$B$2:$C$100,2,FALSE)*(N161-0.0033333*7)*((J161+R161)/2/100)/1000,"")</f>
        <v>534.6676903</v>
      </c>
      <c r="T161" s="173">
        <f t="shared" si="4"/>
        <v>30.16692258</v>
      </c>
      <c r="U161" s="14">
        <f t="shared" si="5"/>
        <v>10366586.54</v>
      </c>
      <c r="V161" s="14">
        <f t="shared" si="6"/>
        <v>12464604</v>
      </c>
    </row>
    <row r="162">
      <c r="A162" s="114">
        <v>45096.0</v>
      </c>
      <c r="B162" s="2">
        <v>9.0</v>
      </c>
      <c r="C162" s="2" t="s">
        <v>752</v>
      </c>
      <c r="D162" s="2">
        <v>675.0</v>
      </c>
      <c r="E162" s="2">
        <v>3900.0</v>
      </c>
      <c r="F162" s="2" t="s">
        <v>54</v>
      </c>
      <c r="G162" s="17">
        <f t="array" ref="G162">IFERROR(E162*INDEX(PRECIOS!$B$2:$E$44,MATCH(F162,PRECIOS!$B$2:$B$44,0),4),"")</f>
        <v>3822</v>
      </c>
      <c r="H162" s="2">
        <v>14.1</v>
      </c>
      <c r="I162" s="2">
        <f t="shared" si="1"/>
        <v>2.07</v>
      </c>
      <c r="J162" s="15">
        <f>IFERROR(LOOKUP(H162,Masterline!$A$2:$A$34,Masterline!$D$2:$D$34)-(H162-INT(H162))*LOOKUP(H162,Masterline!$A$2:$A$34,Masterline!$E$2:$E$34),"")</f>
        <v>4.0656</v>
      </c>
      <c r="K162" s="28">
        <f t="shared" si="2"/>
        <v>1177497.551</v>
      </c>
      <c r="L162" s="35">
        <f t="array" ref="L162">IFERROR(INDEX(GrowthFormulas!$B$2:$B$122,$A162-VLOOKUP(C162,'SIEMB. SEMACU'!$B$2:$E$100,4,FALSE),1),"")</f>
        <v>0.8566638</v>
      </c>
      <c r="M162" s="209">
        <f>IFERROR(K162/VLOOKUP(C162,'SIEMB. SEMACU'!$B$2:$C$100,2,FALSE),"")</f>
        <v>0.9691337867</v>
      </c>
      <c r="N162" s="23">
        <v>1.1</v>
      </c>
      <c r="O162" s="71" t="str">
        <f>IFERROR(N162*VLOOKUP(C162,'SIEMB. SEMACU'!$B$2:$D$100,3,FALSE),"")</f>
        <v/>
      </c>
      <c r="P162" s="2">
        <v>2.1</v>
      </c>
      <c r="Q162" s="2">
        <f t="shared" si="3"/>
        <v>16.2</v>
      </c>
      <c r="R162" s="15">
        <f>IFERROR(LOOKUP(Q162,Masterline!$A$2:$A$34,Masterline!$D$2:$D$34)-(Q162-INT(Q162))*LOOKUP(Q162,Masterline!$A$2:$A$34,Masterline!$E$2:$E$34),"")</f>
        <v>3.7656</v>
      </c>
      <c r="S162" s="71">
        <f>IFERROR((Q162)*VLOOKUP(C162,'SIEMB. SEMACU'!$B$2:$C$100,2,FALSE)*(N162-0.0033333*7)*((J162+R162)/2/100)/1000,"")</f>
        <v>829.7953065</v>
      </c>
      <c r="T162" s="173">
        <f t="shared" si="4"/>
        <v>38.69882663</v>
      </c>
      <c r="U162" s="14">
        <f t="shared" si="5"/>
        <v>16602715.47</v>
      </c>
      <c r="V162" s="14">
        <f t="shared" si="6"/>
        <v>18844650</v>
      </c>
    </row>
    <row r="163">
      <c r="A163" s="114">
        <v>45103.0</v>
      </c>
      <c r="B163" s="2">
        <v>9.0</v>
      </c>
      <c r="C163" s="2" t="s">
        <v>752</v>
      </c>
      <c r="D163" s="2">
        <v>664.0</v>
      </c>
      <c r="E163" s="2">
        <v>4775.0</v>
      </c>
      <c r="F163" s="2" t="s">
        <v>54</v>
      </c>
      <c r="G163" s="17">
        <f t="array" ref="G163">IFERROR(E163*INDEX(PRECIOS!$B$2:$E$44,MATCH(F163,PRECIOS!$B$2:$B$44,0),4),"")</f>
        <v>4679.5</v>
      </c>
      <c r="H163" s="2">
        <v>16.4</v>
      </c>
      <c r="I163" s="2">
        <f t="shared" si="1"/>
        <v>2.3</v>
      </c>
      <c r="J163" s="15">
        <f>IFERROR(LOOKUP(H163,Masterline!$A$2:$A$34,Masterline!$D$2:$D$34)-(H163-INT(H163))*LOOKUP(H163,Masterline!$A$2:$A$34,Masterline!$E$2:$E$34),"")</f>
        <v>3.7392</v>
      </c>
      <c r="K163" s="28">
        <f t="shared" si="2"/>
        <v>1082793.241</v>
      </c>
      <c r="L163" s="35">
        <f t="array" ref="L163">IFERROR(INDEX(GrowthFormulas!$B$2:$B$122,$A163-VLOOKUP(C163,'SIEMB. SEMACU'!$B$2:$E$100,4,FALSE),1),"")</f>
        <v>0.83333</v>
      </c>
      <c r="M163" s="209">
        <f>IFERROR(K163/VLOOKUP(C163,'SIEMB. SEMACU'!$B$2:$C$100,2,FALSE),"")</f>
        <v>0.8911878529</v>
      </c>
      <c r="N163" s="23">
        <v>1.04</v>
      </c>
      <c r="O163" s="71" t="str">
        <f>IFERROR(N163*VLOOKUP(C163,'SIEMB. SEMACU'!$B$2:$D$100,3,FALSE),"")</f>
        <v/>
      </c>
      <c r="P163" s="2">
        <v>2.1</v>
      </c>
      <c r="Q163" s="2">
        <f t="shared" si="3"/>
        <v>18.5</v>
      </c>
      <c r="R163" s="15">
        <f>IFERROR(LOOKUP(Q163,Masterline!$A$2:$A$34,Masterline!$D$2:$D$34)-(Q163-INT(Q163))*LOOKUP(Q163,Masterline!$A$2:$A$34,Masterline!$E$2:$E$34),"")</f>
        <v>3.474</v>
      </c>
      <c r="S163" s="71">
        <f>IFERROR((Q163)*VLOOKUP(C163,'SIEMB. SEMACU'!$B$2:$C$100,2,FALSE)*(N163-0.0033333*7)*((J163+R163)/2/100)/1000,"")</f>
        <v>824.1849294</v>
      </c>
      <c r="T163" s="173">
        <f t="shared" si="4"/>
        <v>40.04623235</v>
      </c>
      <c r="U163" s="14">
        <f t="shared" si="5"/>
        <v>17757809.16</v>
      </c>
      <c r="V163" s="14">
        <f t="shared" si="6"/>
        <v>20723040</v>
      </c>
    </row>
    <row r="164">
      <c r="A164" s="114">
        <v>45096.0</v>
      </c>
      <c r="B164" s="2">
        <v>10.0</v>
      </c>
      <c r="C164" s="2" t="s">
        <v>753</v>
      </c>
      <c r="D164" s="2">
        <v>425.0</v>
      </c>
      <c r="E164" s="2">
        <v>2525.0</v>
      </c>
      <c r="F164" s="2" t="s">
        <v>71</v>
      </c>
      <c r="G164" s="17">
        <f t="array" ref="G164">IFERROR(E164*INDEX(PRECIOS!$B$2:$E$44,MATCH(F164,PRECIOS!$B$2:$B$44,0),4),"")</f>
        <v>2211.9</v>
      </c>
      <c r="H164" s="2">
        <v>13.75</v>
      </c>
      <c r="I164" s="2">
        <f t="shared" si="1"/>
        <v>2.45</v>
      </c>
      <c r="J164" s="15">
        <f>IFERROR(LOOKUP(H164,Masterline!$A$2:$A$34,Masterline!$D$2:$D$34)-(H164-INT(H164))*LOOKUP(H164,Masterline!$A$2:$A$34,Masterline!$E$2:$E$34),"")</f>
        <v>4.131</v>
      </c>
      <c r="K164" s="28">
        <f t="shared" si="2"/>
        <v>748222.9704</v>
      </c>
      <c r="L164" s="35">
        <f t="array" ref="L164">IFERROR(INDEX(GrowthFormulas!$B$2:$B$122,$A164-VLOOKUP(C164,'SIEMB. SEMACU'!$B$2:$E$100,4,FALSE),1),"")</f>
        <v>0.8566638</v>
      </c>
      <c r="M164" s="209">
        <f>IFERROR(K164/VLOOKUP(C164,'SIEMB. SEMACU'!$B$2:$C$100,2,FALSE),"")</f>
        <v>0.7229207444</v>
      </c>
      <c r="N164" s="23">
        <v>0.86</v>
      </c>
      <c r="O164" s="71" t="str">
        <f>IFERROR(N164*VLOOKUP(C164,'SIEMB. SEMACU'!$B$2:$D$100,3,FALSE),"")</f>
        <v/>
      </c>
      <c r="P164" s="2">
        <v>2.1</v>
      </c>
      <c r="Q164" s="2">
        <f t="shared" si="3"/>
        <v>15.85</v>
      </c>
      <c r="R164" s="15">
        <f>IFERROR(LOOKUP(Q164,Masterline!$A$2:$A$34,Masterline!$D$2:$D$34)-(Q164-INT(Q164))*LOOKUP(Q164,Masterline!$A$2:$A$34,Masterline!$E$2:$E$34),"")</f>
        <v>3.822</v>
      </c>
      <c r="S164" s="71">
        <f>IFERROR((Q164)*VLOOKUP(C164,'SIEMB. SEMACU'!$B$2:$C$100,2,FALSE)*(N164-0.0033333*7)*((J164+R164)/2/100)/1000,"")</f>
        <v>545.7870049</v>
      </c>
      <c r="T164" s="173">
        <f t="shared" si="4"/>
        <v>30.19675124</v>
      </c>
      <c r="U164" s="14">
        <f t="shared" si="5"/>
        <v>10288065.84</v>
      </c>
      <c r="V164" s="14">
        <f t="shared" si="6"/>
        <v>12238875</v>
      </c>
    </row>
    <row r="165">
      <c r="A165" s="114">
        <v>45103.0</v>
      </c>
      <c r="B165" s="2">
        <v>10.0</v>
      </c>
      <c r="C165" s="2" t="s">
        <v>753</v>
      </c>
      <c r="D165" s="2">
        <v>412.5</v>
      </c>
      <c r="E165" s="2">
        <v>2950.0</v>
      </c>
      <c r="F165" s="2" t="s">
        <v>71</v>
      </c>
      <c r="G165" s="17">
        <f t="array" ref="G165">IFERROR(E165*INDEX(PRECIOS!$B$2:$E$44,MATCH(F165,PRECIOS!$B$2:$B$44,0),4),"")</f>
        <v>2584.2</v>
      </c>
      <c r="H165" s="2">
        <v>16.2</v>
      </c>
      <c r="I165" s="2">
        <f t="shared" si="1"/>
        <v>2.45</v>
      </c>
      <c r="J165" s="15">
        <f>IFERROR(LOOKUP(H165,Masterline!$A$2:$A$34,Masterline!$D$2:$D$34)-(H165-INT(H165))*LOOKUP(H165,Masterline!$A$2:$A$34,Masterline!$E$2:$E$34),"")</f>
        <v>3.7656</v>
      </c>
      <c r="K165" s="28">
        <f t="shared" si="2"/>
        <v>676199.3564</v>
      </c>
      <c r="L165" s="35">
        <f t="array" ref="L165">IFERROR(INDEX(GrowthFormulas!$B$2:$B$122,$A165-VLOOKUP(C165,'SIEMB. SEMACU'!$B$2:$E$100,4,FALSE),1),"")</f>
        <v>0.83333</v>
      </c>
      <c r="M165" s="209">
        <f>IFERROR(K165/VLOOKUP(C165,'SIEMB. SEMACU'!$B$2:$C$100,2,FALSE),"")</f>
        <v>0.6533327115</v>
      </c>
      <c r="N165" s="23">
        <v>0.8</v>
      </c>
      <c r="O165" s="71" t="str">
        <f>IFERROR(N165*VLOOKUP(C165,'SIEMB. SEMACU'!$B$2:$D$100,3,FALSE),"")</f>
        <v/>
      </c>
      <c r="P165" s="2">
        <v>2.1</v>
      </c>
      <c r="Q165" s="2">
        <f t="shared" si="3"/>
        <v>18.3</v>
      </c>
      <c r="R165" s="15">
        <f>IFERROR(LOOKUP(Q165,Masterline!$A$2:$A$34,Masterline!$D$2:$D$34)-(Q165-INT(Q165))*LOOKUP(Q165,Masterline!$A$2:$A$34,Masterline!$E$2:$E$34),"")</f>
        <v>3.4956</v>
      </c>
      <c r="S165" s="71">
        <f>IFERROR((Q165)*VLOOKUP(C165,'SIEMB. SEMACU'!$B$2:$C$100,2,FALSE)*(N165-0.0033333*7)*((J165+R165)/2/100)/1000,"")</f>
        <v>534.0779397</v>
      </c>
      <c r="T165" s="173">
        <f t="shared" si="4"/>
        <v>30.39448492</v>
      </c>
      <c r="U165" s="14">
        <f t="shared" si="5"/>
        <v>10954429.57</v>
      </c>
      <c r="V165" s="14">
        <f t="shared" si="6"/>
        <v>13413600</v>
      </c>
    </row>
    <row r="166">
      <c r="A166" s="114">
        <v>45096.0</v>
      </c>
      <c r="B166" s="208" t="s">
        <v>12</v>
      </c>
      <c r="C166" s="2" t="s">
        <v>755</v>
      </c>
      <c r="D166" s="2">
        <v>250.0</v>
      </c>
      <c r="E166" s="2">
        <v>1600.0</v>
      </c>
      <c r="F166" s="2" t="s">
        <v>54</v>
      </c>
      <c r="G166" s="17">
        <f t="array" ref="G166">IFERROR(E166*INDEX(PRECIOS!$B$2:$E$44,MATCH(F166,PRECIOS!$B$2:$B$44,0),4),"")</f>
        <v>1568</v>
      </c>
      <c r="H166" s="2">
        <v>9.5</v>
      </c>
      <c r="I166" s="2">
        <f t="shared" si="1"/>
        <v>1.48</v>
      </c>
      <c r="J166" s="15">
        <f>IFERROR(LOOKUP(H166,Masterline!$A$2:$A$34,Masterline!$D$2:$D$34)-(H166-INT(H166))*LOOKUP(H166,Masterline!$A$2:$A$34,Masterline!$E$2:$E$34),"")</f>
        <v>5.16</v>
      </c>
      <c r="K166" s="28">
        <f t="shared" si="2"/>
        <v>509995.92</v>
      </c>
      <c r="L166" s="35">
        <f t="array" ref="L166">IFERROR(INDEX(GrowthFormulas!$B$2:$B$122,$A166-VLOOKUP(C166,'SIEMB. SEMACU'!$B$2:$E$100,4,FALSE),1),"")</f>
        <v>0.8699974</v>
      </c>
      <c r="M166" s="209">
        <f>IFERROR(K166/VLOOKUP(C166,'SIEMB. SEMACU'!$B$2:$C$100,2,FALSE),"")</f>
        <v>1.01999184</v>
      </c>
      <c r="N166" s="23">
        <v>1.2</v>
      </c>
      <c r="O166" s="71" t="str">
        <f>IFERROR(N166*VLOOKUP(C166,'SIEMB. SEMACU'!$B$2:$D$100,3,FALSE),"")</f>
        <v/>
      </c>
      <c r="P166" s="2">
        <v>2.0</v>
      </c>
      <c r="Q166" s="2">
        <f t="shared" si="3"/>
        <v>11.5</v>
      </c>
      <c r="R166" s="15">
        <f>IFERROR(LOOKUP(Q166,Masterline!$A$2:$A$34,Masterline!$D$2:$D$34)-(Q166-INT(Q166))*LOOKUP(Q166,Masterline!$A$2:$A$34,Masterline!$E$2:$E$34),"")</f>
        <v>4.512</v>
      </c>
      <c r="S166" s="71">
        <f>IFERROR((Q166)*VLOOKUP(C166,'SIEMB. SEMACU'!$B$2:$C$100,2,FALSE)*(N166-0.0033333*7)*((J166+R166)/2/100)/1000,"")</f>
        <v>327.1957649</v>
      </c>
      <c r="T166" s="173">
        <f t="shared" si="4"/>
        <v>19.29894122</v>
      </c>
      <c r="U166" s="14">
        <f t="shared" si="5"/>
        <v>4844961.24</v>
      </c>
      <c r="V166" s="14">
        <f t="shared" si="6"/>
        <v>5700000</v>
      </c>
    </row>
    <row r="167">
      <c r="A167" s="114">
        <v>45103.0</v>
      </c>
      <c r="B167" s="208" t="s">
        <v>12</v>
      </c>
      <c r="C167" s="2" t="s">
        <v>755</v>
      </c>
      <c r="D167" s="2">
        <v>275.0</v>
      </c>
      <c r="E167" s="2">
        <v>1900.0</v>
      </c>
      <c r="F167" s="2" t="s">
        <v>54</v>
      </c>
      <c r="G167" s="17">
        <f t="array" ref="G167">IFERROR(E167*INDEX(PRECIOS!$B$2:$E$44,MATCH(F167,PRECIOS!$B$2:$B$44,0),4),"")</f>
        <v>1862</v>
      </c>
      <c r="H167" s="2">
        <v>12.2</v>
      </c>
      <c r="I167" s="2">
        <f t="shared" si="1"/>
        <v>2.7</v>
      </c>
      <c r="J167" s="15">
        <f>IFERROR(LOOKUP(H167,Masterline!$A$2:$A$34,Masterline!$D$2:$D$34)-(H167-INT(H167))*LOOKUP(H167,Masterline!$A$2:$A$34,Masterline!$E$2:$E$34),"")</f>
        <v>4.3752</v>
      </c>
      <c r="K167" s="28">
        <f t="shared" si="2"/>
        <v>515198.9305</v>
      </c>
      <c r="L167" s="35">
        <f t="array" ref="L167">IFERROR(INDEX(GrowthFormulas!$B$2:$B$122,$A167-VLOOKUP(C167,'SIEMB. SEMACU'!$B$2:$E$100,4,FALSE),1),"")</f>
        <v>0.8466636</v>
      </c>
      <c r="M167" s="209">
        <f>IFERROR(K167/VLOOKUP(C167,'SIEMB. SEMACU'!$B$2:$C$100,2,FALSE),"")</f>
        <v>1.030397861</v>
      </c>
      <c r="N167" s="23">
        <v>1.2</v>
      </c>
      <c r="O167" s="71" t="str">
        <f>IFERROR(N167*VLOOKUP(C167,'SIEMB. SEMACU'!$B$2:$D$100,3,FALSE),"")</f>
        <v/>
      </c>
      <c r="P167" s="2">
        <v>2.2</v>
      </c>
      <c r="Q167" s="2">
        <f t="shared" si="3"/>
        <v>14.4</v>
      </c>
      <c r="R167" s="15">
        <f>IFERROR(LOOKUP(Q167,Masterline!$A$2:$A$34,Masterline!$D$2:$D$34)-(Q167-INT(Q167))*LOOKUP(Q167,Masterline!$A$2:$A$34,Masterline!$E$2:$E$34),"")</f>
        <v>4.0224</v>
      </c>
      <c r="S167" s="71">
        <f>IFERROR((Q167)*VLOOKUP(C167,'SIEMB. SEMACU'!$B$2:$C$100,2,FALSE)*(N167-0.0033333*7)*((J167+R167)/2/100)/1000,"")</f>
        <v>355.7224065</v>
      </c>
      <c r="T167" s="173">
        <f t="shared" si="4"/>
        <v>20.18060163</v>
      </c>
      <c r="U167" s="14">
        <f t="shared" si="5"/>
        <v>6285426.952</v>
      </c>
      <c r="V167" s="14">
        <f t="shared" si="6"/>
        <v>7320000</v>
      </c>
    </row>
    <row r="168">
      <c r="A168" s="114">
        <v>44942.0</v>
      </c>
      <c r="B168" s="2">
        <v>6.0</v>
      </c>
      <c r="C168" s="2" t="s">
        <v>756</v>
      </c>
      <c r="D168" s="2">
        <v>50.0</v>
      </c>
      <c r="E168" s="2">
        <v>200.0</v>
      </c>
      <c r="F168" s="2" t="s">
        <v>50</v>
      </c>
      <c r="G168" s="17">
        <f t="array" ref="G168">IFERROR(E168*INDEX(PRECIOS!$B$2:$E$44,MATCH(F168,PRECIOS!$B$2:$B$44,0),4),"")</f>
        <v>279.6</v>
      </c>
      <c r="H168" s="2">
        <v>0.9</v>
      </c>
      <c r="I168" s="2">
        <f t="shared" si="1"/>
        <v>0</v>
      </c>
      <c r="J168" s="15">
        <f>IFERROR(LOOKUP(H168,Masterline!$A$2:$A$34,Masterline!$D$2:$D$34)-(H168-INT(H168))*LOOKUP(H168,Masterline!$A$2:$A$34,Masterline!$E$2:$E$34),"")</f>
        <v>14.3748</v>
      </c>
      <c r="K168" s="28">
        <f t="shared" si="2"/>
        <v>386478.807</v>
      </c>
      <c r="L168" s="35">
        <f t="array" ref="L168">IFERROR(INDEX(GrowthFormulas!$B$2:$B$122,$A168-VLOOKUP(C168,'SIEMB. SEMACU'!$B$2:$E$100,4,FALSE),1),"")</f>
        <v>0.9899998</v>
      </c>
      <c r="M168" s="207">
        <f>IFERROR(K168/VLOOKUP(C168,'SIEMB. SEMACU'!$B$2:$C$100,2,FALSE),"")</f>
        <v>0.4068197969</v>
      </c>
      <c r="N168" s="23">
        <v>0.75</v>
      </c>
      <c r="O168" s="71" t="str">
        <f>IFERROR(N168*VLOOKUP(C168,'SIEMB. SEMACU'!$B$2:$D$100,3,FALSE),"")</f>
        <v/>
      </c>
      <c r="P168" s="2">
        <v>1.5</v>
      </c>
      <c r="Q168" s="2">
        <f t="shared" si="3"/>
        <v>2.4</v>
      </c>
      <c r="R168" s="15">
        <f>IFERROR(LOOKUP(Q168,Masterline!$A$2:$A$34,Masterline!$D$2:$D$34)-(Q168-INT(Q168))*LOOKUP(Q168,Masterline!$A$2:$A$34,Masterline!$E$2:$E$34),"")</f>
        <v>10.5</v>
      </c>
      <c r="S168" s="71">
        <f>IFERROR((Q168)*VLOOKUP(C168,'SIEMB. SEMACU'!$B$2:$C$100,2,FALSE)*(N168-0.0033333*7)*((J168+R168)/2/100)/1000,"")</f>
        <v>206.0629094</v>
      </c>
      <c r="T168" s="173">
        <f t="shared" si="4"/>
        <v>39.01572734</v>
      </c>
      <c r="U168" s="14">
        <f t="shared" si="5"/>
        <v>347830.9263</v>
      </c>
      <c r="V168" s="14">
        <f t="shared" si="6"/>
        <v>641250</v>
      </c>
    </row>
    <row r="169">
      <c r="A169" s="114">
        <v>44949.0</v>
      </c>
      <c r="B169" s="2">
        <v>6.0</v>
      </c>
      <c r="C169" s="2" t="s">
        <v>756</v>
      </c>
      <c r="D169" s="2">
        <v>125.0</v>
      </c>
      <c r="E169" s="2">
        <v>700.0</v>
      </c>
      <c r="F169" s="2" t="s">
        <v>50</v>
      </c>
      <c r="G169" s="17">
        <f t="array" ref="G169">IFERROR(E169*INDEX(PRECIOS!$B$2:$E$44,MATCH(F169,PRECIOS!$B$2:$B$44,0),4),"")</f>
        <v>978.6</v>
      </c>
      <c r="H169" s="2">
        <v>3.25</v>
      </c>
      <c r="I169" s="2">
        <f t="shared" si="1"/>
        <v>2.35</v>
      </c>
      <c r="J169" s="15">
        <f>IFERROR(LOOKUP(H169,Masterline!$A$2:$A$34,Masterline!$D$2:$D$34)-(H169-INT(H169))*LOOKUP(H169,Masterline!$A$2:$A$34,Masterline!$E$2:$E$34),"")</f>
        <v>9.351</v>
      </c>
      <c r="K169" s="28">
        <f t="shared" si="2"/>
        <v>411309.3622</v>
      </c>
      <c r="L169" s="35">
        <f t="array" ref="L169">IFERROR(INDEX(GrowthFormulas!$B$2:$B$122,$A169-VLOOKUP(C169,'SIEMB. SEMACU'!$B$2:$E$100,4,FALSE),1),"")</f>
        <v>0.966666</v>
      </c>
      <c r="M169" s="207">
        <f>IFERROR(K169/VLOOKUP(C169,'SIEMB. SEMACU'!$B$2:$C$100,2,FALSE),"")</f>
        <v>0.4329572234</v>
      </c>
      <c r="N169" s="23">
        <v>0.75</v>
      </c>
      <c r="O169" s="71" t="str">
        <f>IFERROR(N169*VLOOKUP(C169,'SIEMB. SEMACU'!$B$2:$D$100,3,FALSE),"")</f>
        <v/>
      </c>
      <c r="P169" s="2">
        <v>2.0</v>
      </c>
      <c r="Q169" s="2">
        <f t="shared" si="3"/>
        <v>5.25</v>
      </c>
      <c r="R169" s="15">
        <f>IFERROR(LOOKUP(Q169,Masterline!$A$2:$A$34,Masterline!$D$2:$D$34)-(Q169-INT(Q169))*LOOKUP(Q169,Masterline!$A$2:$A$34,Masterline!$E$2:$E$34),"")</f>
        <v>7.332</v>
      </c>
      <c r="S169" s="71">
        <f>IFERROR((Q169)*VLOOKUP(C169,'SIEMB. SEMACU'!$B$2:$C$100,2,FALSE)*(N169-0.0033333*7)*((J169+R169)/2/100)/1000,"")</f>
        <v>302.3169108</v>
      </c>
      <c r="T169" s="173">
        <f t="shared" si="4"/>
        <v>44.32922771</v>
      </c>
      <c r="U169" s="14">
        <f t="shared" si="5"/>
        <v>1336755.427</v>
      </c>
      <c r="V169" s="14">
        <f t="shared" si="6"/>
        <v>2315625</v>
      </c>
    </row>
    <row r="170">
      <c r="A170" s="114">
        <v>44956.0</v>
      </c>
      <c r="B170" s="2">
        <v>6.0</v>
      </c>
      <c r="C170" s="2" t="s">
        <v>756</v>
      </c>
      <c r="D170" s="2">
        <v>175.0</v>
      </c>
      <c r="E170" s="2">
        <v>925.0</v>
      </c>
      <c r="F170" s="2" t="s">
        <v>31</v>
      </c>
      <c r="G170" s="17">
        <f t="array" ref="G170">IFERROR(E170*INDEX(PRECIOS!$B$2:$E$44,MATCH(F170,PRECIOS!$B$2:$B$44,0),4),"")</f>
        <v>1136.015625</v>
      </c>
      <c r="H170" s="2">
        <v>5.25</v>
      </c>
      <c r="I170" s="2">
        <f t="shared" si="1"/>
        <v>2</v>
      </c>
      <c r="J170" s="15">
        <f>IFERROR(LOOKUP(H170,Masterline!$A$2:$A$34,Masterline!$D$2:$D$34)-(H170-INT(H170))*LOOKUP(H170,Masterline!$A$2:$A$34,Masterline!$E$2:$E$34),"")</f>
        <v>7.332</v>
      </c>
      <c r="K170" s="28">
        <f t="shared" si="2"/>
        <v>454628.1142</v>
      </c>
      <c r="L170" s="35">
        <f t="array" ref="L170">IFERROR(INDEX(GrowthFormulas!$B$2:$B$122,$A170-VLOOKUP(C170,'SIEMB. SEMACU'!$B$2:$E$100,4,FALSE),1),"")</f>
        <v>0.9433322</v>
      </c>
      <c r="M170" s="207">
        <f>IFERROR(K170/VLOOKUP(C170,'SIEMB. SEMACU'!$B$2:$C$100,2,FALSE),"")</f>
        <v>0.4785559097</v>
      </c>
      <c r="N170" s="23">
        <v>0.7</v>
      </c>
      <c r="O170" s="71" t="str">
        <f>IFERROR(N170*VLOOKUP(C170,'SIEMB. SEMACU'!$B$2:$D$100,3,FALSE),"")</f>
        <v/>
      </c>
      <c r="P170" s="2">
        <v>2.0</v>
      </c>
      <c r="Q170" s="2">
        <f t="shared" si="3"/>
        <v>7.25</v>
      </c>
      <c r="R170" s="15">
        <f>IFERROR(LOOKUP(Q170,Masterline!$A$2:$A$34,Masterline!$D$2:$D$34)-(Q170-INT(Q170))*LOOKUP(Q170,Masterline!$A$2:$A$34,Masterline!$E$2:$E$34),"")</f>
        <v>6.192</v>
      </c>
      <c r="S170" s="71">
        <f>IFERROR((Q170)*VLOOKUP(C170,'SIEMB. SEMACU'!$B$2:$C$100,2,FALSE)*(N170-0.0033333*7)*((J170+R170)/2/100)/1000,"")</f>
        <v>315.1459362</v>
      </c>
      <c r="T170" s="173">
        <f t="shared" si="4"/>
        <v>35.03648404</v>
      </c>
      <c r="U170" s="14">
        <f t="shared" si="5"/>
        <v>2386797.6</v>
      </c>
      <c r="V170" s="14">
        <f t="shared" si="6"/>
        <v>3491250</v>
      </c>
    </row>
    <row r="171">
      <c r="A171" s="114">
        <v>44963.0</v>
      </c>
      <c r="B171" s="2">
        <v>6.0</v>
      </c>
      <c r="C171" s="2" t="s">
        <v>756</v>
      </c>
      <c r="D171" s="2">
        <v>250.0</v>
      </c>
      <c r="E171" s="2">
        <v>1425.0</v>
      </c>
      <c r="F171" s="2" t="s">
        <v>31</v>
      </c>
      <c r="G171" s="17">
        <f t="array" ref="G171">IFERROR(E171*INDEX(PRECIOS!$B$2:$E$44,MATCH(F171,PRECIOS!$B$2:$B$44,0),4),"")</f>
        <v>1750.078125</v>
      </c>
      <c r="H171" s="2">
        <v>7.45</v>
      </c>
      <c r="I171" s="2">
        <f t="shared" si="1"/>
        <v>2.2</v>
      </c>
      <c r="J171" s="15">
        <f>IFERROR(LOOKUP(H171,Masterline!$A$2:$A$34,Masterline!$D$2:$D$34)-(H171-INT(H171))*LOOKUP(H171,Masterline!$A$2:$A$34,Masterline!$E$2:$E$34),"")</f>
        <v>6.0672</v>
      </c>
      <c r="K171" s="28">
        <f t="shared" si="2"/>
        <v>553089.5138</v>
      </c>
      <c r="L171" s="35">
        <f t="array" ref="L171">IFERROR(INDEX(GrowthFormulas!$B$2:$B$122,$A171-VLOOKUP(C171,'SIEMB. SEMACU'!$B$2:$E$100,4,FALSE),1),"")</f>
        <v>0.9199984</v>
      </c>
      <c r="M171" s="207">
        <f>IFERROR(K171/VLOOKUP(C171,'SIEMB. SEMACU'!$B$2:$C$100,2,FALSE),"")</f>
        <v>0.5821994882</v>
      </c>
      <c r="N171" s="23">
        <v>0.7</v>
      </c>
      <c r="O171" s="71" t="str">
        <f>IFERROR(N171*VLOOKUP(C171,'SIEMB. SEMACU'!$B$2:$D$100,3,FALSE),"")</f>
        <v/>
      </c>
      <c r="P171" s="2">
        <v>2.0</v>
      </c>
      <c r="Q171" s="2">
        <f t="shared" si="3"/>
        <v>9.45</v>
      </c>
      <c r="R171" s="15">
        <f>IFERROR(LOOKUP(Q171,Masterline!$A$2:$A$34,Masterline!$D$2:$D$34)-(Q171-INT(Q171))*LOOKUP(Q171,Masterline!$A$2:$A$34,Masterline!$E$2:$E$34),"")</f>
        <v>5.1744</v>
      </c>
      <c r="S171" s="71">
        <f>IFERROR((Q171)*VLOOKUP(C171,'SIEMB. SEMACU'!$B$2:$C$100,2,FALSE)*(N171-0.0033333*7)*((J171+R171)/2/100)/1000,"")</f>
        <v>341.4510709</v>
      </c>
      <c r="T171" s="173">
        <f t="shared" si="4"/>
        <v>22.86276774</v>
      </c>
      <c r="U171" s="14">
        <f t="shared" si="5"/>
        <v>4120516.878</v>
      </c>
      <c r="V171" s="14">
        <f t="shared" si="6"/>
        <v>4954250</v>
      </c>
    </row>
    <row r="172">
      <c r="A172" s="114">
        <v>44970.0</v>
      </c>
      <c r="B172" s="2">
        <v>6.0</v>
      </c>
      <c r="C172" s="2" t="s">
        <v>756</v>
      </c>
      <c r="D172" s="2">
        <v>300.0</v>
      </c>
      <c r="E172" s="2">
        <v>1700.0</v>
      </c>
      <c r="F172" s="2" t="s">
        <v>31</v>
      </c>
      <c r="G172" s="17">
        <f t="array" ref="G172">IFERROR(E172*INDEX(PRECIOS!$B$2:$E$44,MATCH(F172,PRECIOS!$B$2:$B$44,0),4),"")</f>
        <v>2087.8125</v>
      </c>
      <c r="H172" s="2">
        <v>9.45</v>
      </c>
      <c r="I172" s="2">
        <f t="shared" si="1"/>
        <v>2</v>
      </c>
      <c r="J172" s="15">
        <f>IFERROR(LOOKUP(H172,Masterline!$A$2:$A$34,Masterline!$D$2:$D$34)-(H172-INT(H172))*LOOKUP(H172,Masterline!$A$2:$A$34,Masterline!$E$2:$E$34),"")</f>
        <v>5.1744</v>
      </c>
      <c r="K172" s="28">
        <f t="shared" si="2"/>
        <v>613521.0217</v>
      </c>
      <c r="L172" s="35">
        <f t="array" ref="L172">IFERROR(INDEX(GrowthFormulas!$B$2:$B$122,$A172-VLOOKUP(C172,'SIEMB. SEMACU'!$B$2:$E$100,4,FALSE),1),"")</f>
        <v>0.8966646</v>
      </c>
      <c r="M172" s="207">
        <f>IFERROR(K172/VLOOKUP(C172,'SIEMB. SEMACU'!$B$2:$C$100,2,FALSE),"")</f>
        <v>0.6458116018</v>
      </c>
      <c r="N172" s="23">
        <v>0.75</v>
      </c>
      <c r="O172" s="71" t="str">
        <f>IFERROR(N172*VLOOKUP(C172,'SIEMB. SEMACU'!$B$2:$D$100,3,FALSE),"")</f>
        <v/>
      </c>
      <c r="P172" s="2">
        <v>2.0</v>
      </c>
      <c r="Q172" s="2">
        <f t="shared" si="3"/>
        <v>11.45</v>
      </c>
      <c r="R172" s="15">
        <f>IFERROR(LOOKUP(Q172,Masterline!$A$2:$A$34,Masterline!$D$2:$D$34)-(Q172-INT(Q172))*LOOKUP(Q172,Masterline!$A$2:$A$34,Masterline!$E$2:$E$34),"")</f>
        <v>4.5216</v>
      </c>
      <c r="S172" s="71">
        <f>IFERROR((Q172)*VLOOKUP(C172,'SIEMB. SEMACU'!$B$2:$C$100,2,FALSE)*(N172-0.0033333*7)*((J172+R172)/2/100)/1000,"")</f>
        <v>383.201395</v>
      </c>
      <c r="T172" s="173">
        <f t="shared" si="4"/>
        <v>20.80034876</v>
      </c>
      <c r="U172" s="14">
        <f t="shared" si="5"/>
        <v>5797773.655</v>
      </c>
      <c r="V172" s="14">
        <f t="shared" si="6"/>
        <v>6733125</v>
      </c>
    </row>
    <row r="173">
      <c r="A173" s="114">
        <v>44977.0</v>
      </c>
      <c r="B173" s="2">
        <v>6.0</v>
      </c>
      <c r="C173" s="2" t="s">
        <v>756</v>
      </c>
      <c r="D173" s="2">
        <v>325.0</v>
      </c>
      <c r="E173" s="2">
        <v>1575.0</v>
      </c>
      <c r="F173" s="2" t="s">
        <v>31</v>
      </c>
      <c r="G173" s="17">
        <f t="array" ref="G173">IFERROR(E173*INDEX(PRECIOS!$B$2:$E$44,MATCH(F173,PRECIOS!$B$2:$B$44,0),4),"")</f>
        <v>1934.296875</v>
      </c>
      <c r="H173" s="2">
        <v>10.95</v>
      </c>
      <c r="I173" s="2">
        <f t="shared" si="1"/>
        <v>1.5</v>
      </c>
      <c r="J173" s="15">
        <f>IFERROR(LOOKUP(H173,Masterline!$A$2:$A$34,Masterline!$D$2:$D$34)-(H173-INT(H173))*LOOKUP(H173,Masterline!$A$2:$A$34,Masterline!$E$2:$E$34),"")</f>
        <v>4.6308</v>
      </c>
      <c r="K173" s="28">
        <f t="shared" si="2"/>
        <v>640933.8623</v>
      </c>
      <c r="L173" s="35">
        <f t="array" ref="L173">IFERROR(INDEX(GrowthFormulas!$B$2:$B$122,$A173-VLOOKUP(C173,'SIEMB. SEMACU'!$B$2:$E$100,4,FALSE),1),"")</f>
        <v>0.8733308</v>
      </c>
      <c r="M173" s="207">
        <f>IFERROR(K173/VLOOKUP(C173,'SIEMB. SEMACU'!$B$2:$C$100,2,FALSE),"")</f>
        <v>0.6746672235</v>
      </c>
      <c r="N173" s="23">
        <v>0.8</v>
      </c>
      <c r="O173" s="71" t="str">
        <f>IFERROR(N173*VLOOKUP(C173,'SIEMB. SEMACU'!$B$2:$D$100,3,FALSE),"")</f>
        <v/>
      </c>
      <c r="P173" s="2">
        <v>2.0</v>
      </c>
      <c r="Q173" s="2">
        <f t="shared" si="3"/>
        <v>12.95</v>
      </c>
      <c r="R173" s="15">
        <f>IFERROR(LOOKUP(Q173,Masterline!$A$2:$A$34,Masterline!$D$2:$D$34)-(Q173-INT(Q173))*LOOKUP(Q173,Masterline!$A$2:$A$34,Masterline!$E$2:$E$34),"")</f>
        <v>4.2672</v>
      </c>
      <c r="S173" s="71">
        <f>IFERROR((Q173)*VLOOKUP(C173,'SIEMB. SEMACU'!$B$2:$C$100,2,FALSE)*(N173-0.0033333*7)*((J173+R173)/2/100)/1000,"")</f>
        <v>425.0994825</v>
      </c>
      <c r="T173" s="173">
        <f t="shared" si="4"/>
        <v>25.02487062</v>
      </c>
      <c r="U173" s="14">
        <f t="shared" si="5"/>
        <v>7018225.793</v>
      </c>
      <c r="V173" s="14">
        <f t="shared" si="6"/>
        <v>8322000</v>
      </c>
    </row>
    <row r="174">
      <c r="A174" s="114">
        <v>44984.0</v>
      </c>
      <c r="B174" s="2">
        <v>6.0</v>
      </c>
      <c r="C174" s="2" t="s">
        <v>756</v>
      </c>
      <c r="D174" s="9">
        <v>350.0</v>
      </c>
      <c r="E174" s="2">
        <v>2025.0</v>
      </c>
      <c r="F174" s="2" t="s">
        <v>31</v>
      </c>
      <c r="G174" s="17">
        <f t="array" ref="G174">IFERROR(E174*INDEX(PRECIOS!$B$2:$E$44,MATCH(F174,PRECIOS!$B$2:$B$44,0),4),"")</f>
        <v>2486.953125</v>
      </c>
      <c r="H174" s="2">
        <v>12.38</v>
      </c>
      <c r="I174" s="2">
        <f t="shared" si="1"/>
        <v>1.43</v>
      </c>
      <c r="J174" s="15">
        <f>IFERROR(LOOKUP(H174,Masterline!$A$2:$A$34,Masterline!$D$2:$D$34)-(H174-INT(H174))*LOOKUP(H174,Masterline!$A$2:$A$34,Masterline!$E$2:$E$34),"")</f>
        <v>4.34928</v>
      </c>
      <c r="K174" s="28">
        <f t="shared" si="2"/>
        <v>650024.958</v>
      </c>
      <c r="L174" s="35">
        <f t="array" ref="L174">IFERROR(INDEX(GrowthFormulas!$B$2:$B$122,$A174-VLOOKUP(C174,'SIEMB. SEMACU'!$B$2:$E$100,4,FALSE),1),"")</f>
        <v>0.849997</v>
      </c>
      <c r="M174" s="207">
        <f>IFERROR(K174/VLOOKUP(C174,'SIEMB. SEMACU'!$B$2:$C$100,2,FALSE),"")</f>
        <v>0.6842367979</v>
      </c>
      <c r="N174" s="23">
        <v>0.8</v>
      </c>
      <c r="O174" s="71" t="str">
        <f>IFERROR(N174*VLOOKUP(C174,'SIEMB. SEMACU'!$B$2:$D$100,3,FALSE),"")</f>
        <v/>
      </c>
      <c r="P174" s="2">
        <v>2.0</v>
      </c>
      <c r="Q174" s="2">
        <f t="shared" si="3"/>
        <v>14.38</v>
      </c>
      <c r="R174" s="15">
        <f>IFERROR(LOOKUP(Q174,Masterline!$A$2:$A$34,Masterline!$D$2:$D$34)-(Q174-INT(Q174))*LOOKUP(Q174,Masterline!$A$2:$A$34,Masterline!$E$2:$E$34),"")</f>
        <v>4.02528</v>
      </c>
      <c r="S174" s="71">
        <f>IFERROR((Q174)*VLOOKUP(C174,'SIEMB. SEMACU'!$B$2:$C$100,2,FALSE)*(N174-0.0033333*7)*((J174+R174)/2/100)/1000,"")</f>
        <v>444.272356</v>
      </c>
      <c r="T174" s="173">
        <f t="shared" si="4"/>
        <v>23.56808899</v>
      </c>
      <c r="U174" s="14">
        <f t="shared" si="5"/>
        <v>8047308.98</v>
      </c>
      <c r="V174" s="14">
        <f t="shared" si="6"/>
        <v>9408800</v>
      </c>
    </row>
    <row r="175">
      <c r="A175" s="114">
        <v>44991.0</v>
      </c>
      <c r="B175" s="2">
        <v>6.0</v>
      </c>
      <c r="C175" s="2" t="s">
        <v>756</v>
      </c>
      <c r="D175" s="2">
        <v>350.0</v>
      </c>
      <c r="E175" s="2">
        <v>2800.0</v>
      </c>
      <c r="F175" s="2" t="s">
        <v>31</v>
      </c>
      <c r="G175" s="17">
        <f t="array" ref="G175">IFERROR(E175*INDEX(PRECIOS!$B$2:$E$44,MATCH(F175,PRECIOS!$B$2:$B$44,0),4),"")</f>
        <v>3438.75</v>
      </c>
      <c r="H175" s="2">
        <v>14.38</v>
      </c>
      <c r="I175" s="2">
        <f t="shared" si="1"/>
        <v>2</v>
      </c>
      <c r="J175" s="15">
        <f>IFERROR(LOOKUP(H175,Masterline!$A$2:$A$34,Masterline!$D$2:$D$34)-(H175-INT(H175))*LOOKUP(H175,Masterline!$A$2:$A$34,Masterline!$E$2:$E$34),"")</f>
        <v>4.02528</v>
      </c>
      <c r="K175" s="28">
        <f t="shared" si="2"/>
        <v>604662.5383</v>
      </c>
      <c r="L175" s="35">
        <f t="array" ref="L175">IFERROR(INDEX(GrowthFormulas!$B$2:$B$122,$A175-VLOOKUP(C175,'SIEMB. SEMACU'!$B$2:$E$100,4,FALSE),1),"")</f>
        <v>0.8266632</v>
      </c>
      <c r="M175" s="207">
        <f>IFERROR(K175/VLOOKUP(C175,'SIEMB. SEMACU'!$B$2:$C$100,2,FALSE),"")</f>
        <v>0.6364868824</v>
      </c>
      <c r="N175" s="23">
        <v>0.77</v>
      </c>
      <c r="O175" s="71" t="str">
        <f>IFERROR(N175*VLOOKUP(C175,'SIEMB. SEMACU'!$B$2:$D$100,3,FALSE),"")</f>
        <v/>
      </c>
      <c r="P175" s="2">
        <v>2.0</v>
      </c>
      <c r="Q175" s="2">
        <f t="shared" si="3"/>
        <v>16.38</v>
      </c>
      <c r="R175" s="15">
        <f>IFERROR(LOOKUP(Q175,Masterline!$A$2:$A$34,Masterline!$D$2:$D$34)-(Q175-INT(Q175))*LOOKUP(Q175,Masterline!$A$2:$A$34,Masterline!$E$2:$E$34),"")</f>
        <v>3.74184</v>
      </c>
      <c r="S175" s="71">
        <f>IFERROR((Q175)*VLOOKUP(C175,'SIEMB. SEMACU'!$B$2:$C$100,2,FALSE)*(N175-0.0033333*7)*((J175+R175)/2/100)/1000,"")</f>
        <v>451.2263171</v>
      </c>
      <c r="T175" s="173">
        <f t="shared" si="4"/>
        <v>25.30657928</v>
      </c>
      <c r="U175" s="14">
        <f t="shared" si="5"/>
        <v>8695047.301</v>
      </c>
      <c r="V175" s="14">
        <f t="shared" si="6"/>
        <v>10518970</v>
      </c>
    </row>
    <row r="176">
      <c r="A176" s="114">
        <v>44998.0</v>
      </c>
      <c r="B176" s="2">
        <v>6.0</v>
      </c>
      <c r="C176" s="2" t="s">
        <v>756</v>
      </c>
      <c r="D176" s="2">
        <v>350.0</v>
      </c>
      <c r="E176" s="2">
        <v>1975.0</v>
      </c>
      <c r="F176" s="2" t="s">
        <v>20</v>
      </c>
      <c r="G176" s="17">
        <f t="array" ref="G176">IFERROR(E176*INDEX(PRECIOS!$B$2:$E$44,MATCH(F176,PRECIOS!$B$2:$B$44,0),4),"")</f>
        <v>2378.2002</v>
      </c>
      <c r="H176" s="2">
        <v>16.58</v>
      </c>
      <c r="I176" s="2">
        <f t="shared" si="1"/>
        <v>2.2</v>
      </c>
      <c r="J176" s="15">
        <f>IFERROR(LOOKUP(H176,Masterline!$A$2:$A$34,Masterline!$D$2:$D$34)-(H176-INT(H176))*LOOKUP(H176,Masterline!$A$2:$A$34,Masterline!$E$2:$E$34),"")</f>
        <v>3.71544</v>
      </c>
      <c r="K176" s="28">
        <f t="shared" si="2"/>
        <v>568163.4156</v>
      </c>
      <c r="L176" s="35">
        <f t="array" ref="L176">IFERROR(INDEX(GrowthFormulas!$B$2:$B$122,$A176-VLOOKUP(C176,'SIEMB. SEMACU'!$B$2:$E$100,4,FALSE),1),"")</f>
        <v>0.8033294</v>
      </c>
      <c r="M176" s="207">
        <f>IFERROR(K176/VLOOKUP(C176,'SIEMB. SEMACU'!$B$2:$C$100,2,FALSE),"")</f>
        <v>0.5980667533</v>
      </c>
      <c r="N176" s="23">
        <v>0.73</v>
      </c>
      <c r="O176" s="71" t="str">
        <f>IFERROR(N176*VLOOKUP(C176,'SIEMB. SEMACU'!$B$2:$D$100,3,FALSE),"")</f>
        <v/>
      </c>
      <c r="P176" s="2">
        <v>2.0</v>
      </c>
      <c r="Q176" s="2">
        <f t="shared" si="3"/>
        <v>18.58</v>
      </c>
      <c r="R176" s="15">
        <f>IFERROR(LOOKUP(Q176,Masterline!$A$2:$A$34,Masterline!$D$2:$D$34)-(Q176-INT(Q176))*LOOKUP(Q176,Masterline!$A$2:$A$34,Masterline!$E$2:$E$34),"")</f>
        <v>3.46536</v>
      </c>
      <c r="S176" s="71">
        <f>IFERROR((Q176)*VLOOKUP(C176,'SIEMB. SEMACU'!$B$2:$C$100,2,FALSE)*(N176-0.0033333*7)*((J176+R176)/2/100)/1000,"")</f>
        <v>447.844144</v>
      </c>
      <c r="T176" s="173">
        <f t="shared" si="4"/>
        <v>24.46103601</v>
      </c>
      <c r="U176" s="14">
        <f t="shared" si="5"/>
        <v>9420149.43</v>
      </c>
      <c r="V176" s="14">
        <f t="shared" si="6"/>
        <v>11498230</v>
      </c>
    </row>
    <row r="177">
      <c r="A177" s="114">
        <v>45005.0</v>
      </c>
      <c r="B177" s="2">
        <v>6.0</v>
      </c>
      <c r="C177" s="2" t="s">
        <v>756</v>
      </c>
      <c r="D177" s="2">
        <v>350.0</v>
      </c>
      <c r="E177" s="2">
        <v>1675.0</v>
      </c>
      <c r="F177" s="2" t="s">
        <v>20</v>
      </c>
      <c r="G177" s="17">
        <f t="array" ref="G177">IFERROR(E177*INDEX(PRECIOS!$B$2:$E$44,MATCH(F177,PRECIOS!$B$2:$B$44,0),4),"")</f>
        <v>2016.9546</v>
      </c>
      <c r="H177" s="2">
        <v>17.67</v>
      </c>
      <c r="I177" s="2">
        <f t="shared" si="1"/>
        <v>1.09</v>
      </c>
      <c r="J177" s="15">
        <f>IFERROR(LOOKUP(H177,Masterline!$A$2:$A$34,Masterline!$D$2:$D$34)-(H177-INT(H177))*LOOKUP(H177,Masterline!$A$2:$A$34,Masterline!$E$2:$E$34),"")</f>
        <v>3.57564</v>
      </c>
      <c r="K177" s="28">
        <f t="shared" si="2"/>
        <v>553959.1087</v>
      </c>
      <c r="L177" s="35">
        <f t="array" ref="L177">IFERROR(INDEX(GrowthFormulas!$B$2:$B$122,$A177-VLOOKUP(C177,'SIEMB. SEMACU'!$B$2:$E$100,4,FALSE),1),"")</f>
        <v>0.7799956</v>
      </c>
      <c r="M177" s="207">
        <f>IFERROR(K177/VLOOKUP(C177,'SIEMB. SEMACU'!$B$2:$C$100,2,FALSE),"")</f>
        <v>0.5831148513</v>
      </c>
      <c r="N177" s="23">
        <v>0.7</v>
      </c>
      <c r="O177" s="71" t="str">
        <f>IFERROR(N177*VLOOKUP(C177,'SIEMB. SEMACU'!$B$2:$D$100,3,FALSE),"")</f>
        <v/>
      </c>
      <c r="P177" s="2">
        <v>2.0</v>
      </c>
      <c r="Q177" s="2">
        <f t="shared" si="3"/>
        <v>19.67</v>
      </c>
      <c r="R177" s="15">
        <f>IFERROR(LOOKUP(Q177,Masterline!$A$2:$A$34,Masterline!$D$2:$D$34)-(Q177-INT(Q177))*LOOKUP(Q177,Masterline!$A$2:$A$34,Masterline!$E$2:$E$34),"")</f>
        <v>3.34368</v>
      </c>
      <c r="S177" s="71">
        <f>IFERROR((Q177)*VLOOKUP(C177,'SIEMB. SEMACU'!$B$2:$C$100,2,FALSE)*(N177-0.0033333*7)*((J177+R177)/2/100)/1000,"")</f>
        <v>437.4579551</v>
      </c>
      <c r="T177" s="173">
        <f t="shared" si="4"/>
        <v>21.86448878</v>
      </c>
      <c r="U177" s="14">
        <f t="shared" si="5"/>
        <v>9788457.451</v>
      </c>
      <c r="V177" s="14">
        <f t="shared" si="6"/>
        <v>11750550</v>
      </c>
    </row>
    <row r="178">
      <c r="A178" s="114">
        <v>45012.0</v>
      </c>
      <c r="B178" s="2">
        <v>6.0</v>
      </c>
      <c r="C178" s="2" t="s">
        <v>756</v>
      </c>
      <c r="D178" s="2">
        <v>350.0</v>
      </c>
      <c r="E178" s="2">
        <v>450.0</v>
      </c>
      <c r="F178" s="2" t="s">
        <v>20</v>
      </c>
      <c r="G178" s="17">
        <f t="array" ref="G178">IFERROR(E178*INDEX(PRECIOS!$B$2:$E$44,MATCH(F178,PRECIOS!$B$2:$B$44,0),4),"")</f>
        <v>541.8684</v>
      </c>
      <c r="H178" s="2">
        <v>18.2</v>
      </c>
      <c r="I178" s="2">
        <f t="shared" si="1"/>
        <v>0.53</v>
      </c>
      <c r="J178" s="15">
        <f>IFERROR(LOOKUP(H178,Masterline!$A$2:$A$34,Masterline!$D$2:$D$34)-(H178-INT(H178))*LOOKUP(H178,Masterline!$A$2:$A$34,Masterline!$E$2:$E$34),"")</f>
        <v>3.5064</v>
      </c>
      <c r="K178" s="28">
        <f t="shared" si="2"/>
        <v>548447.6737</v>
      </c>
      <c r="L178" s="35">
        <f t="array" ref="L178">IFERROR(INDEX(GrowthFormulas!$B$2:$B$122,$A178-VLOOKUP(C178,'SIEMB. SEMACU'!$B$2:$E$100,4,FALSE),1),"")</f>
        <v>0.7566618</v>
      </c>
      <c r="M178" s="207">
        <f>IFERROR(K178/VLOOKUP(C178,'SIEMB. SEMACU'!$B$2:$C$100,2,FALSE),"")</f>
        <v>0.5773133407</v>
      </c>
      <c r="N178" s="23"/>
      <c r="O178" s="71" t="str">
        <f>IFERROR(N178*VLOOKUP(C178,'SIEMB. SEMACU'!$B$2:$D$100,3,FALSE),"")</f>
        <v/>
      </c>
      <c r="P178" s="2"/>
      <c r="Q178" s="2">
        <f t="shared" si="3"/>
        <v>18.2</v>
      </c>
      <c r="R178" s="15">
        <f>IFERROR(LOOKUP(Q178,Masterline!$A$2:$A$34,Masterline!$D$2:$D$34)-(Q178-INT(Q178))*LOOKUP(Q178,Masterline!$A$2:$A$34,Masterline!$E$2:$E$34),"")</f>
        <v>3.5064</v>
      </c>
      <c r="S178" s="71">
        <f>IFERROR((Q178)*VLOOKUP(C178,'SIEMB. SEMACU'!$B$2:$C$100,2,FALSE)*(N178-0.0033333*7)*((J178+R178)/2/100)/1000,"")</f>
        <v>-14.14584494</v>
      </c>
      <c r="T178" s="173">
        <f t="shared" si="4"/>
        <v>-91.03646124</v>
      </c>
      <c r="U178" s="14">
        <f t="shared" si="5"/>
        <v>9981747.661</v>
      </c>
      <c r="V178" s="14">
        <f t="shared" si="6"/>
        <v>0</v>
      </c>
    </row>
    <row r="179">
      <c r="A179" s="114">
        <v>44942.0</v>
      </c>
      <c r="B179" s="2">
        <v>7.0</v>
      </c>
      <c r="C179" s="2" t="s">
        <v>757</v>
      </c>
      <c r="D179" s="2">
        <v>75.0</v>
      </c>
      <c r="E179" s="2">
        <v>275.0</v>
      </c>
      <c r="F179" s="2" t="s">
        <v>50</v>
      </c>
      <c r="G179" s="17">
        <f t="array" ref="G179">IFERROR(E179*INDEX(PRECIOS!$B$2:$E$44,MATCH(F179,PRECIOS!$B$2:$B$44,0),4),"")</f>
        <v>384.45</v>
      </c>
      <c r="H179" s="2">
        <v>0.9</v>
      </c>
      <c r="I179" s="2">
        <f t="shared" si="1"/>
        <v>0</v>
      </c>
      <c r="J179" s="15">
        <f>IFERROR(LOOKUP(H179,Masterline!$A$2:$A$34,Masterline!$D$2:$D$34)-(H179-INT(H179))*LOOKUP(H179,Masterline!$A$2:$A$34,Masterline!$E$2:$E$34),"")</f>
        <v>14.3748</v>
      </c>
      <c r="K179" s="28">
        <f t="shared" si="2"/>
        <v>579718.2106</v>
      </c>
      <c r="L179" s="35">
        <f t="array" ref="L179">IFERROR(INDEX(GrowthFormulas!$B$2:$B$122,$A179-VLOOKUP(C179,'SIEMB. SEMACU'!$B$2:$E$100,4,FALSE),1),"")</f>
        <v>0.9899998</v>
      </c>
      <c r="M179" s="207">
        <f>IFERROR(K179/VLOOKUP(C179,'SIEMB. SEMACU'!$B$2:$C$100,2,FALSE),"")</f>
        <v>0.5797182106</v>
      </c>
      <c r="N179" s="23">
        <v>0.85</v>
      </c>
      <c r="O179" s="71" t="str">
        <f>IFERROR(N179*VLOOKUP(C179,'SIEMB. SEMACU'!$B$2:$D$100,3,FALSE),"")</f>
        <v/>
      </c>
      <c r="P179" s="2">
        <v>2.0</v>
      </c>
      <c r="Q179" s="2">
        <f t="shared" si="3"/>
        <v>2.9</v>
      </c>
      <c r="R179" s="15">
        <f>IFERROR(LOOKUP(Q179,Masterline!$A$2:$A$34,Masterline!$D$2:$D$34)-(Q179-INT(Q179))*LOOKUP(Q179,Masterline!$A$2:$A$34,Masterline!$E$2:$E$34),"")</f>
        <v>9.78</v>
      </c>
      <c r="S179" s="71">
        <f>IFERROR((Q179)*VLOOKUP(C179,'SIEMB. SEMACU'!$B$2:$C$100,2,FALSE)*(N179-0.0033333*7)*((J179+R179)/2/100)/1000,"")</f>
        <v>289.5356177</v>
      </c>
      <c r="T179" s="173">
        <f t="shared" si="4"/>
        <v>53.63390443</v>
      </c>
      <c r="U179" s="14">
        <f t="shared" si="5"/>
        <v>521746.3895</v>
      </c>
      <c r="V179" s="14">
        <f t="shared" si="6"/>
        <v>765000</v>
      </c>
    </row>
    <row r="180">
      <c r="A180" s="114">
        <v>44949.0</v>
      </c>
      <c r="B180" s="2">
        <v>7.0</v>
      </c>
      <c r="C180" s="2" t="s">
        <v>757</v>
      </c>
      <c r="D180" s="2">
        <v>150.0</v>
      </c>
      <c r="E180" s="2">
        <v>750.0</v>
      </c>
      <c r="F180" s="2" t="s">
        <v>50</v>
      </c>
      <c r="G180" s="17">
        <f t="array" ref="G180">IFERROR(E180*INDEX(PRECIOS!$B$2:$E$44,MATCH(F180,PRECIOS!$B$2:$B$44,0),4),"")</f>
        <v>1048.5</v>
      </c>
      <c r="H180" s="2">
        <v>3.3</v>
      </c>
      <c r="I180" s="2">
        <f t="shared" si="1"/>
        <v>2.4</v>
      </c>
      <c r="J180" s="15">
        <f>IFERROR(LOOKUP(H180,Masterline!$A$2:$A$34,Masterline!$D$2:$D$34)-(H180-INT(H180))*LOOKUP(H180,Masterline!$A$2:$A$34,Masterline!$E$2:$E$34),"")</f>
        <v>9.2964</v>
      </c>
      <c r="K180" s="28">
        <f t="shared" si="2"/>
        <v>488947.8234</v>
      </c>
      <c r="L180" s="35">
        <f t="array" ref="L180">IFERROR(INDEX(GrowthFormulas!$B$2:$B$122,$A180-VLOOKUP(C180,'SIEMB. SEMACU'!$B$2:$E$100,4,FALSE),1),"")</f>
        <v>0.966666</v>
      </c>
      <c r="M180" s="207">
        <f>IFERROR(K180/VLOOKUP(C180,'SIEMB. SEMACU'!$B$2:$C$100,2,FALSE),"")</f>
        <v>0.4889478234</v>
      </c>
      <c r="N180" s="23">
        <v>0.75</v>
      </c>
      <c r="O180" s="71" t="str">
        <f>IFERROR(N180*VLOOKUP(C180,'SIEMB. SEMACU'!$B$2:$D$100,3,FALSE),"")</f>
        <v/>
      </c>
      <c r="P180" s="2">
        <v>2.0</v>
      </c>
      <c r="Q180" s="2">
        <f t="shared" si="3"/>
        <v>5.3</v>
      </c>
      <c r="R180" s="15">
        <f>IFERROR(LOOKUP(Q180,Masterline!$A$2:$A$34,Masterline!$D$2:$D$34)-(Q180-INT(Q180))*LOOKUP(Q180,Masterline!$A$2:$A$34,Masterline!$E$2:$E$34),"")</f>
        <v>7.3032</v>
      </c>
      <c r="S180" s="71">
        <f>IFERROR((Q180)*VLOOKUP(C180,'SIEMB. SEMACU'!$B$2:$C$100,2,FALSE)*(N180-0.0033333*7)*((J180+R180)/2/100)/1000,"")</f>
        <v>319.6530666</v>
      </c>
      <c r="T180" s="173">
        <f t="shared" si="4"/>
        <v>42.41326666</v>
      </c>
      <c r="U180" s="14">
        <f t="shared" si="5"/>
        <v>1613527.817</v>
      </c>
      <c r="V180" s="14">
        <f t="shared" si="6"/>
        <v>2475000</v>
      </c>
    </row>
    <row r="181">
      <c r="A181" s="114">
        <v>44956.0</v>
      </c>
      <c r="B181" s="2">
        <v>7.0</v>
      </c>
      <c r="C181" s="2" t="s">
        <v>757</v>
      </c>
      <c r="D181" s="2">
        <v>150.0</v>
      </c>
      <c r="E181" s="2">
        <v>775.0</v>
      </c>
      <c r="F181" s="2" t="s">
        <v>31</v>
      </c>
      <c r="G181" s="17">
        <f t="array" ref="G181">IFERROR(E181*INDEX(PRECIOS!$B$2:$E$44,MATCH(F181,PRECIOS!$B$2:$B$44,0),4),"")</f>
        <v>951.796875</v>
      </c>
      <c r="H181" s="2">
        <v>5.3</v>
      </c>
      <c r="I181" s="2">
        <f t="shared" si="1"/>
        <v>2</v>
      </c>
      <c r="J181" s="15">
        <f>IFERROR(LOOKUP(H181,Masterline!$A$2:$A$34,Masterline!$D$2:$D$34)-(H181-INT(H181))*LOOKUP(H181,Masterline!$A$2:$A$34,Masterline!$E$2:$E$34),"")</f>
        <v>7.3032</v>
      </c>
      <c r="K181" s="28">
        <f t="shared" si="2"/>
        <v>387527.2044</v>
      </c>
      <c r="L181" s="35">
        <f t="array" ref="L181">IFERROR(INDEX(GrowthFormulas!$B$2:$B$122,$A181-VLOOKUP(C181,'SIEMB. SEMACU'!$B$2:$E$100,4,FALSE),1),"")</f>
        <v>0.9433322</v>
      </c>
      <c r="M181" s="207">
        <f>IFERROR(K181/VLOOKUP(C181,'SIEMB. SEMACU'!$B$2:$C$100,2,FALSE),"")</f>
        <v>0.3875272044</v>
      </c>
      <c r="N181" s="23">
        <v>0.65</v>
      </c>
      <c r="O181" s="71" t="str">
        <f>IFERROR(N181*VLOOKUP(C181,'SIEMB. SEMACU'!$B$2:$D$100,3,FALSE),"")</f>
        <v/>
      </c>
      <c r="P181" s="2">
        <v>2.0</v>
      </c>
      <c r="Q181" s="2">
        <f t="shared" si="3"/>
        <v>7.3</v>
      </c>
      <c r="R181" s="15">
        <f>IFERROR(LOOKUP(Q181,Masterline!$A$2:$A$34,Masterline!$D$2:$D$34)-(Q181-INT(Q181))*LOOKUP(Q181,Masterline!$A$2:$A$34,Masterline!$E$2:$E$34),"")</f>
        <v>6.1608</v>
      </c>
      <c r="S181" s="71">
        <f>IFERROR((Q181)*VLOOKUP(C181,'SIEMB. SEMACU'!$B$2:$C$100,2,FALSE)*(N181-0.0033333*7)*((J181+R181)/2/100)/1000,"")</f>
        <v>307.9666747</v>
      </c>
      <c r="T181" s="173">
        <f t="shared" si="4"/>
        <v>39.49166867</v>
      </c>
      <c r="U181" s="14">
        <f t="shared" si="5"/>
        <v>2053894.183</v>
      </c>
      <c r="V181" s="14">
        <f t="shared" si="6"/>
        <v>3445000</v>
      </c>
    </row>
    <row r="182">
      <c r="A182" s="114">
        <v>44963.0</v>
      </c>
      <c r="B182" s="2">
        <v>7.0</v>
      </c>
      <c r="C182" s="2" t="s">
        <v>757</v>
      </c>
      <c r="D182" s="2">
        <v>225.0</v>
      </c>
      <c r="E182" s="2">
        <v>1150.0</v>
      </c>
      <c r="F182" s="2" t="s">
        <v>31</v>
      </c>
      <c r="G182" s="17">
        <f t="array" ref="G182">IFERROR(E182*INDEX(PRECIOS!$B$2:$E$44,MATCH(F182,PRECIOS!$B$2:$B$44,0),4),"")</f>
        <v>1412.34375</v>
      </c>
      <c r="H182" s="2">
        <v>7.3</v>
      </c>
      <c r="I182" s="2">
        <f t="shared" si="1"/>
        <v>2</v>
      </c>
      <c r="J182" s="15">
        <f>IFERROR(LOOKUP(H182,Masterline!$A$2:$A$34,Masterline!$D$2:$D$34)-(H182-INT(H182))*LOOKUP(H182,Masterline!$A$2:$A$34,Masterline!$E$2:$E$34),"")</f>
        <v>6.1608</v>
      </c>
      <c r="K182" s="28">
        <f t="shared" si="2"/>
        <v>500290.8357</v>
      </c>
      <c r="L182" s="35">
        <f t="array" ref="L182">IFERROR(INDEX(GrowthFormulas!$B$2:$B$122,$A182-VLOOKUP(C182,'SIEMB. SEMACU'!$B$2:$E$100,4,FALSE),1),"")</f>
        <v>0.9199984</v>
      </c>
      <c r="M182" s="207">
        <f>IFERROR(K182/VLOOKUP(C182,'SIEMB. SEMACU'!$B$2:$C$100,2,FALSE),"")</f>
        <v>0.5002908357</v>
      </c>
      <c r="N182" s="23">
        <v>0.65</v>
      </c>
      <c r="O182" s="71" t="str">
        <f>IFERROR(N182*VLOOKUP(C182,'SIEMB. SEMACU'!$B$2:$D$100,3,FALSE),"")</f>
        <v/>
      </c>
      <c r="P182" s="2">
        <v>2.0</v>
      </c>
      <c r="Q182" s="2">
        <f t="shared" si="3"/>
        <v>9.3</v>
      </c>
      <c r="R182" s="15">
        <f>IFERROR(LOOKUP(Q182,Masterline!$A$2:$A$34,Masterline!$D$2:$D$34)-(Q182-INT(Q182))*LOOKUP(Q182,Masterline!$A$2:$A$34,Masterline!$E$2:$E$34),"")</f>
        <v>5.2176</v>
      </c>
      <c r="S182" s="71">
        <f>IFERROR((Q182)*VLOOKUP(C182,'SIEMB. SEMACU'!$B$2:$C$100,2,FALSE)*(N182-0.0033333*7)*((J182+R182)/2/100)/1000,"")</f>
        <v>331.5666995</v>
      </c>
      <c r="T182" s="173">
        <f t="shared" si="4"/>
        <v>26.64167486</v>
      </c>
      <c r="U182" s="14">
        <f t="shared" si="5"/>
        <v>3652123.101</v>
      </c>
      <c r="V182" s="14">
        <f t="shared" si="6"/>
        <v>4745000</v>
      </c>
    </row>
    <row r="183">
      <c r="A183" s="114">
        <v>44970.0</v>
      </c>
      <c r="B183" s="2">
        <v>7.0</v>
      </c>
      <c r="C183" s="2" t="s">
        <v>757</v>
      </c>
      <c r="D183" s="2">
        <v>250.0</v>
      </c>
      <c r="E183" s="2">
        <v>1350.0</v>
      </c>
      <c r="F183" s="2" t="s">
        <v>31</v>
      </c>
      <c r="G183" s="17">
        <f t="array" ref="G183">IFERROR(E183*INDEX(PRECIOS!$B$2:$E$44,MATCH(F183,PRECIOS!$B$2:$B$44,0),4),"")</f>
        <v>1657.96875</v>
      </c>
      <c r="H183" s="2">
        <v>9.3</v>
      </c>
      <c r="I183" s="2">
        <f t="shared" si="1"/>
        <v>2</v>
      </c>
      <c r="J183" s="15">
        <f>IFERROR(LOOKUP(H183,Masterline!$A$2:$A$34,Masterline!$D$2:$D$34)-(H183-INT(H183))*LOOKUP(H183,Masterline!$A$2:$A$34,Masterline!$E$2:$E$34),"")</f>
        <v>5.2176</v>
      </c>
      <c r="K183" s="28">
        <f t="shared" si="2"/>
        <v>515212.3664</v>
      </c>
      <c r="L183" s="35">
        <f t="array" ref="L183">IFERROR(INDEX(GrowthFormulas!$B$2:$B$122,$A183-VLOOKUP(C183,'SIEMB. SEMACU'!$B$2:$E$100,4,FALSE),1),"")</f>
        <v>0.8966646</v>
      </c>
      <c r="M183" s="207">
        <f>IFERROR(K183/VLOOKUP(C183,'SIEMB. SEMACU'!$B$2:$C$100,2,FALSE),"")</f>
        <v>0.5152123664</v>
      </c>
      <c r="N183" s="23">
        <v>0.65</v>
      </c>
      <c r="O183" s="71" t="str">
        <f>IFERROR(N183*VLOOKUP(C183,'SIEMB. SEMACU'!$B$2:$D$100,3,FALSE),"")</f>
        <v/>
      </c>
      <c r="P183" s="2">
        <v>2.0</v>
      </c>
      <c r="Q183" s="2">
        <f t="shared" si="3"/>
        <v>11.3</v>
      </c>
      <c r="R183" s="15">
        <f>IFERROR(LOOKUP(Q183,Masterline!$A$2:$A$34,Masterline!$D$2:$D$34)-(Q183-INT(Q183))*LOOKUP(Q183,Masterline!$A$2:$A$34,Masterline!$E$2:$E$34),"")</f>
        <v>4.5504</v>
      </c>
      <c r="S183" s="71">
        <f>IFERROR((Q183)*VLOOKUP(C183,'SIEMB. SEMACU'!$B$2:$C$100,2,FALSE)*(N183-0.0033333*7)*((J183+R183)/2/100)/1000,"")</f>
        <v>345.8524488</v>
      </c>
      <c r="T183" s="173">
        <f t="shared" si="4"/>
        <v>23.96311219</v>
      </c>
      <c r="U183" s="14">
        <f t="shared" si="5"/>
        <v>4791475.008</v>
      </c>
      <c r="V183" s="14">
        <f t="shared" si="6"/>
        <v>6045000</v>
      </c>
    </row>
    <row r="184">
      <c r="A184" s="114">
        <v>44977.0</v>
      </c>
      <c r="B184" s="2">
        <v>7.0</v>
      </c>
      <c r="C184" s="2" t="s">
        <v>757</v>
      </c>
      <c r="D184" s="2">
        <v>275.0</v>
      </c>
      <c r="E184" s="2">
        <v>1375.0</v>
      </c>
      <c r="F184" s="2" t="s">
        <v>31</v>
      </c>
      <c r="G184" s="17">
        <f t="array" ref="G184">IFERROR(E184*INDEX(PRECIOS!$B$2:$E$44,MATCH(F184,PRECIOS!$B$2:$B$44,0),4),"")</f>
        <v>1688.671875</v>
      </c>
      <c r="H184" s="2">
        <v>10.67</v>
      </c>
      <c r="I184" s="2">
        <f t="shared" si="1"/>
        <v>1.37</v>
      </c>
      <c r="J184" s="15">
        <f>IFERROR(LOOKUP(H184,Masterline!$A$2:$A$34,Masterline!$D$2:$D$34)-(H184-INT(H184))*LOOKUP(H184,Masterline!$A$2:$A$34,Masterline!$E$2:$E$34),"")</f>
        <v>4.69128</v>
      </c>
      <c r="K184" s="28">
        <f t="shared" si="2"/>
        <v>549385.1545</v>
      </c>
      <c r="L184" s="35">
        <f t="array" ref="L184">IFERROR(INDEX(GrowthFormulas!$B$2:$B$122,$A184-VLOOKUP(C184,'SIEMB. SEMACU'!$B$2:$E$100,4,FALSE),1),"")</f>
        <v>0.8733308</v>
      </c>
      <c r="M184" s="207">
        <f>IFERROR(K184/VLOOKUP(C184,'SIEMB. SEMACU'!$B$2:$C$100,2,FALSE),"")</f>
        <v>0.5493851545</v>
      </c>
      <c r="N184" s="23">
        <v>0.65</v>
      </c>
      <c r="O184" s="71" t="str">
        <f>IFERROR(N184*VLOOKUP(C184,'SIEMB. SEMACU'!$B$2:$D$100,3,FALSE),"")</f>
        <v/>
      </c>
      <c r="P184" s="2">
        <v>2.0</v>
      </c>
      <c r="Q184" s="2">
        <f t="shared" si="3"/>
        <v>12.67</v>
      </c>
      <c r="R184" s="15">
        <f>IFERROR(LOOKUP(Q184,Masterline!$A$2:$A$34,Masterline!$D$2:$D$34)-(Q184-INT(Q184))*LOOKUP(Q184,Masterline!$A$2:$A$34,Masterline!$E$2:$E$34),"")</f>
        <v>4.30752</v>
      </c>
      <c r="S184" s="71">
        <f>IFERROR((Q184)*VLOOKUP(C184,'SIEMB. SEMACU'!$B$2:$C$100,2,FALSE)*(N184-0.0033333*7)*((J184+R184)/2/100)/1000,"")</f>
        <v>357.2464938</v>
      </c>
      <c r="T184" s="173">
        <f t="shared" si="4"/>
        <v>20.56162345</v>
      </c>
      <c r="U184" s="14">
        <f t="shared" si="5"/>
        <v>5861939.599</v>
      </c>
      <c r="V184" s="14">
        <f t="shared" si="6"/>
        <v>6935500</v>
      </c>
    </row>
    <row r="185">
      <c r="A185" s="114">
        <v>44984.0</v>
      </c>
      <c r="B185" s="2">
        <v>7.0</v>
      </c>
      <c r="C185" s="2" t="s">
        <v>757</v>
      </c>
      <c r="D185" s="2">
        <v>325.0</v>
      </c>
      <c r="E185" s="2">
        <v>1875.0</v>
      </c>
      <c r="F185" s="2" t="s">
        <v>31</v>
      </c>
      <c r="G185" s="17">
        <f t="array" ref="G185">IFERROR(E185*INDEX(PRECIOS!$B$2:$E$44,MATCH(F185,PRECIOS!$B$2:$B$44,0),4),"")</f>
        <v>2302.734375</v>
      </c>
      <c r="H185" s="2">
        <v>11.86</v>
      </c>
      <c r="I185" s="2">
        <f t="shared" si="1"/>
        <v>1.19</v>
      </c>
      <c r="J185" s="15">
        <f>IFERROR(LOOKUP(H185,Masterline!$A$2:$A$34,Masterline!$D$2:$D$34)-(H185-INT(H185))*LOOKUP(H185,Masterline!$A$2:$A$34,Masterline!$E$2:$E$34),"")</f>
        <v>4.44288</v>
      </c>
      <c r="K185" s="28">
        <f t="shared" si="2"/>
        <v>616785.4053</v>
      </c>
      <c r="L185" s="35">
        <f t="array" ref="L185">IFERROR(INDEX(GrowthFormulas!$B$2:$B$122,$A185-VLOOKUP(C185,'SIEMB. SEMACU'!$B$2:$E$100,4,FALSE),1),"")</f>
        <v>0.849997</v>
      </c>
      <c r="M185" s="207">
        <f>IFERROR(K185/VLOOKUP(C185,'SIEMB. SEMACU'!$B$2:$C$100,2,FALSE),"")</f>
        <v>0.6167854053</v>
      </c>
      <c r="N185" s="23">
        <v>0.75</v>
      </c>
      <c r="O185" s="71" t="str">
        <f>IFERROR(N185*VLOOKUP(C185,'SIEMB. SEMACU'!$B$2:$D$100,3,FALSE),"")</f>
        <v/>
      </c>
      <c r="P185" s="2">
        <v>2.0</v>
      </c>
      <c r="Q185" s="2">
        <f t="shared" si="3"/>
        <v>13.86</v>
      </c>
      <c r="R185" s="15">
        <f>IFERROR(LOOKUP(Q185,Masterline!$A$2:$A$34,Masterline!$D$2:$D$34)-(Q185-INT(Q185))*LOOKUP(Q185,Masterline!$A$2:$A$34,Masterline!$E$2:$E$34),"")</f>
        <v>4.11384</v>
      </c>
      <c r="S185" s="71">
        <f>IFERROR((Q185)*VLOOKUP(C185,'SIEMB. SEMACU'!$B$2:$C$100,2,FALSE)*(N185-0.0033333*7)*((J185+R185)/2/100)/1000,"")</f>
        <v>430.8994441</v>
      </c>
      <c r="T185" s="173">
        <f t="shared" si="4"/>
        <v>26.47486103</v>
      </c>
      <c r="U185" s="14">
        <f t="shared" si="5"/>
        <v>7315074.906</v>
      </c>
      <c r="V185" s="14">
        <f t="shared" si="6"/>
        <v>8895000</v>
      </c>
    </row>
    <row r="186">
      <c r="A186" s="114">
        <v>44991.0</v>
      </c>
      <c r="B186" s="2">
        <v>7.0</v>
      </c>
      <c r="C186" s="2" t="s">
        <v>757</v>
      </c>
      <c r="D186" s="2">
        <v>350.0</v>
      </c>
      <c r="E186" s="2">
        <v>2700.0</v>
      </c>
      <c r="F186" s="2" t="s">
        <v>31</v>
      </c>
      <c r="G186" s="17">
        <f t="array" ref="G186">IFERROR(E186*INDEX(PRECIOS!$B$2:$E$44,MATCH(F186,PRECIOS!$B$2:$B$44,0),4),"")</f>
        <v>3315.9375</v>
      </c>
      <c r="H186" s="2">
        <v>14.06</v>
      </c>
      <c r="I186" s="2">
        <f t="shared" si="1"/>
        <v>2.2</v>
      </c>
      <c r="J186" s="15">
        <f>IFERROR(LOOKUP(H186,Masterline!$A$2:$A$34,Masterline!$D$2:$D$34)-(H186-INT(H186))*LOOKUP(H186,Masterline!$A$2:$A$34,Masterline!$E$2:$E$34),"")</f>
        <v>4.07136</v>
      </c>
      <c r="K186" s="28">
        <f t="shared" si="2"/>
        <v>611425.0365</v>
      </c>
      <c r="L186" s="35">
        <f t="array" ref="L186">IFERROR(INDEX(GrowthFormulas!$B$2:$B$122,$A186-VLOOKUP(C186,'SIEMB. SEMACU'!$B$2:$E$100,4,FALSE),1),"")</f>
        <v>0.8266632</v>
      </c>
      <c r="M186" s="207">
        <f>IFERROR(K186/VLOOKUP(C186,'SIEMB. SEMACU'!$B$2:$C$100,2,FALSE),"")</f>
        <v>0.6114250365</v>
      </c>
      <c r="N186" s="23">
        <v>0.73</v>
      </c>
      <c r="O186" s="71" t="str">
        <f>IFERROR(N186*VLOOKUP(C186,'SIEMB. SEMACU'!$B$2:$D$100,3,FALSE),"")</f>
        <v/>
      </c>
      <c r="P186" s="2">
        <v>2.0</v>
      </c>
      <c r="Q186" s="2">
        <f t="shared" si="3"/>
        <v>16.06</v>
      </c>
      <c r="R186" s="15">
        <f>IFERROR(LOOKUP(Q186,Masterline!$A$2:$A$34,Masterline!$D$2:$D$34)-(Q186-INT(Q186))*LOOKUP(Q186,Masterline!$A$2:$A$34,Masterline!$E$2:$E$34),"")</f>
        <v>3.78408</v>
      </c>
      <c r="S186" s="71">
        <f>IFERROR((Q186)*VLOOKUP(C186,'SIEMB. SEMACU'!$B$2:$C$100,2,FALSE)*(N186-0.0033333*7)*((J186+R186)/2/100)/1000,"")</f>
        <v>445.7597085</v>
      </c>
      <c r="T186" s="173">
        <f t="shared" si="4"/>
        <v>23.93992712</v>
      </c>
      <c r="U186" s="14">
        <f t="shared" si="5"/>
        <v>8596636.014</v>
      </c>
      <c r="V186" s="14">
        <f t="shared" si="6"/>
        <v>10263800</v>
      </c>
    </row>
    <row r="187">
      <c r="A187" s="114">
        <v>44998.0</v>
      </c>
      <c r="B187" s="2">
        <v>7.0</v>
      </c>
      <c r="C187" s="2" t="s">
        <v>757</v>
      </c>
      <c r="D187" s="2">
        <v>350.0</v>
      </c>
      <c r="E187" s="2">
        <v>1975.0</v>
      </c>
      <c r="F187" s="2" t="s">
        <v>20</v>
      </c>
      <c r="G187" s="17">
        <f t="array" ref="G187">IFERROR(E187*INDEX(PRECIOS!$B$2:$E$44,MATCH(F187,PRECIOS!$B$2:$B$44,0),4),"")</f>
        <v>2378.2002</v>
      </c>
      <c r="H187" s="2">
        <v>16.36</v>
      </c>
      <c r="I187" s="2">
        <f t="shared" si="1"/>
        <v>2.3</v>
      </c>
      <c r="J187" s="15">
        <f>IFERROR(LOOKUP(H187,Masterline!$A$2:$A$34,Masterline!$D$2:$D$34)-(H187-INT(H187))*LOOKUP(H187,Masterline!$A$2:$A$34,Masterline!$E$2:$E$34),"")</f>
        <v>3.74448</v>
      </c>
      <c r="K187" s="28">
        <f t="shared" si="2"/>
        <v>571338.1573</v>
      </c>
      <c r="L187" s="35">
        <f t="array" ref="L187">IFERROR(INDEX(GrowthFormulas!$B$2:$B$122,$A187-VLOOKUP(C187,'SIEMB. SEMACU'!$B$2:$E$100,4,FALSE),1),"")</f>
        <v>0.8033294</v>
      </c>
      <c r="M187" s="207">
        <f>IFERROR(K187/VLOOKUP(C187,'SIEMB. SEMACU'!$B$2:$C$100,2,FALSE),"")</f>
        <v>0.5713381573</v>
      </c>
      <c r="N187" s="23">
        <v>0.7</v>
      </c>
      <c r="O187" s="71" t="str">
        <f>IFERROR(N187*VLOOKUP(C187,'SIEMB. SEMACU'!$B$2:$D$100,3,FALSE),"")</f>
        <v/>
      </c>
      <c r="P187" s="2">
        <v>2.0</v>
      </c>
      <c r="Q187" s="2">
        <f t="shared" si="3"/>
        <v>18.36</v>
      </c>
      <c r="R187" s="15">
        <f>IFERROR(LOOKUP(Q187,Masterline!$A$2:$A$34,Masterline!$D$2:$D$34)-(Q187-INT(Q187))*LOOKUP(Q187,Masterline!$A$2:$A$34,Masterline!$E$2:$E$34),"")</f>
        <v>3.48912</v>
      </c>
      <c r="S187" s="71">
        <f>IFERROR((Q187)*VLOOKUP(C187,'SIEMB. SEMACU'!$B$2:$C$100,2,FALSE)*(N187-0.0033333*7)*((J187+R187)/2/100)/1000,"")</f>
        <v>449.3369197</v>
      </c>
      <c r="T187" s="173">
        <f t="shared" si="4"/>
        <v>24.83422994</v>
      </c>
      <c r="U187" s="14">
        <f t="shared" si="5"/>
        <v>9347092.253</v>
      </c>
      <c r="V187" s="14">
        <f t="shared" si="6"/>
        <v>11452000</v>
      </c>
    </row>
    <row r="188">
      <c r="A188" s="114">
        <v>45005.0</v>
      </c>
      <c r="B188" s="2">
        <v>7.0</v>
      </c>
      <c r="C188" s="2" t="s">
        <v>757</v>
      </c>
      <c r="D188" s="2">
        <v>325.0</v>
      </c>
      <c r="E188" s="2">
        <v>1575.0</v>
      </c>
      <c r="F188" s="2" t="s">
        <v>20</v>
      </c>
      <c r="G188" s="17">
        <f t="array" ref="G188">IFERROR(E188*INDEX(PRECIOS!$B$2:$E$44,MATCH(F188,PRECIOS!$B$2:$B$44,0),4),"")</f>
        <v>1896.5394</v>
      </c>
      <c r="H188" s="2">
        <v>17.9</v>
      </c>
      <c r="I188" s="2">
        <f t="shared" si="1"/>
        <v>1.54</v>
      </c>
      <c r="J188" s="15">
        <f>IFERROR(LOOKUP(H188,Masterline!$A$2:$A$34,Masterline!$D$2:$D$34)-(H188-INT(H188))*LOOKUP(H188,Masterline!$A$2:$A$34,Masterline!$E$2:$E$34),"")</f>
        <v>3.5508</v>
      </c>
      <c r="K188" s="28">
        <f t="shared" si="2"/>
        <v>511333.3497</v>
      </c>
      <c r="L188" s="35">
        <f t="array" ref="L188">IFERROR(INDEX(GrowthFormulas!$B$2:$B$122,$A188-VLOOKUP(C188,'SIEMB. SEMACU'!$B$2:$E$100,4,FALSE),1),"")</f>
        <v>0.7799956</v>
      </c>
      <c r="M188" s="207">
        <f>IFERROR(K188/VLOOKUP(C188,'SIEMB. SEMACU'!$B$2:$C$100,2,FALSE),"")</f>
        <v>0.5113333497</v>
      </c>
      <c r="N188" s="23">
        <v>0.63</v>
      </c>
      <c r="O188" s="71" t="str">
        <f>IFERROR(N188*VLOOKUP(C188,'SIEMB. SEMACU'!$B$2:$D$100,3,FALSE),"")</f>
        <v/>
      </c>
      <c r="P188" s="2">
        <v>2.0</v>
      </c>
      <c r="Q188" s="2">
        <f t="shared" si="3"/>
        <v>19.9</v>
      </c>
      <c r="R188" s="15">
        <f>IFERROR(LOOKUP(Q188,Masterline!$A$2:$A$34,Masterline!$D$2:$D$34)-(Q188-INT(Q188))*LOOKUP(Q188,Masterline!$A$2:$A$34,Masterline!$E$2:$E$34),"")</f>
        <v>3.3216</v>
      </c>
      <c r="S188" s="71">
        <f>IFERROR((Q188)*VLOOKUP(C188,'SIEMB. SEMACU'!$B$2:$C$100,2,FALSE)*(N188-0.0033333*7)*((J188+R188)/2/100)/1000,"")</f>
        <v>414.8411316</v>
      </c>
      <c r="T188" s="173">
        <f t="shared" si="4"/>
        <v>22.46028289</v>
      </c>
      <c r="U188" s="14">
        <f t="shared" si="5"/>
        <v>9152866.96</v>
      </c>
      <c r="V188" s="14">
        <f t="shared" si="6"/>
        <v>11277000</v>
      </c>
    </row>
    <row r="189">
      <c r="A189" s="114">
        <v>45012.0</v>
      </c>
      <c r="B189" s="2">
        <v>7.0</v>
      </c>
      <c r="C189" s="2" t="s">
        <v>757</v>
      </c>
      <c r="D189" s="2">
        <v>325.0</v>
      </c>
      <c r="E189" s="2">
        <v>750.0</v>
      </c>
      <c r="F189" s="2" t="s">
        <v>20</v>
      </c>
      <c r="G189" s="17">
        <f t="array" ref="G189">IFERROR(E189*INDEX(PRECIOS!$B$2:$E$44,MATCH(F189,PRECIOS!$B$2:$B$44,0),4),"")</f>
        <v>903.114</v>
      </c>
      <c r="H189" s="2">
        <v>18.5</v>
      </c>
      <c r="I189" s="2">
        <f t="shared" si="1"/>
        <v>0.6</v>
      </c>
      <c r="J189" s="15">
        <f>IFERROR(LOOKUP(H189,Masterline!$A$2:$A$34,Masterline!$D$2:$D$34)-(H189-INT(H189))*LOOKUP(H189,Masterline!$A$2:$A$34,Masterline!$E$2:$E$34),"")</f>
        <v>3.474</v>
      </c>
      <c r="K189" s="28">
        <f t="shared" si="2"/>
        <v>505687.0342</v>
      </c>
      <c r="L189" s="35">
        <f t="array" ref="L189">IFERROR(INDEX(GrowthFormulas!$B$2:$B$122,$A189-VLOOKUP(C189,'SIEMB. SEMACU'!$B$2:$E$100,4,FALSE),1),"")</f>
        <v>0.7566618</v>
      </c>
      <c r="M189" s="207">
        <f>IFERROR(K189/VLOOKUP(C189,'SIEMB. SEMACU'!$B$2:$C$100,2,FALSE),"")</f>
        <v>0.5056870342</v>
      </c>
      <c r="N189" s="23"/>
      <c r="O189" s="71" t="str">
        <f>IFERROR(N189*VLOOKUP(C189,'SIEMB. SEMACU'!$B$2:$D$100,3,FALSE),"")</f>
        <v/>
      </c>
      <c r="P189" s="2"/>
      <c r="Q189" s="2">
        <f t="shared" si="3"/>
        <v>18.5</v>
      </c>
      <c r="R189" s="15">
        <f>IFERROR(LOOKUP(Q189,Masterline!$A$2:$A$34,Masterline!$D$2:$D$34)-(Q189-INT(Q189))*LOOKUP(Q189,Masterline!$A$2:$A$34,Masterline!$E$2:$E$34),"")</f>
        <v>3.474</v>
      </c>
      <c r="S189" s="71">
        <f>IFERROR((Q189)*VLOOKUP(C189,'SIEMB. SEMACU'!$B$2:$C$100,2,FALSE)*(N189-0.0033333*7)*((J189+R189)/2/100)/1000,"")</f>
        <v>-14.99595004</v>
      </c>
      <c r="T189" s="173">
        <f t="shared" si="4"/>
        <v>-84.99898751</v>
      </c>
      <c r="U189" s="14">
        <f t="shared" si="5"/>
        <v>9355210.132</v>
      </c>
      <c r="V189" s="14">
        <f t="shared" si="6"/>
        <v>0</v>
      </c>
    </row>
    <row r="190">
      <c r="A190" s="114">
        <v>44942.0</v>
      </c>
      <c r="B190" s="2">
        <v>8.0</v>
      </c>
      <c r="C190" s="2" t="s">
        <v>758</v>
      </c>
      <c r="D190" s="2">
        <v>75.0</v>
      </c>
      <c r="E190" s="2">
        <v>275.0</v>
      </c>
      <c r="F190" s="2" t="s">
        <v>50</v>
      </c>
      <c r="G190" s="17">
        <f t="array" ref="G190">IFERROR(E190*INDEX(PRECIOS!$B$2:$E$44,MATCH(F190,PRECIOS!$B$2:$B$44,0),4),"")</f>
        <v>384.45</v>
      </c>
      <c r="H190" s="2">
        <v>0.91</v>
      </c>
      <c r="I190" s="2">
        <f t="shared" si="1"/>
        <v>0</v>
      </c>
      <c r="J190" s="15">
        <f>IFERROR(LOOKUP(H190,Masterline!$A$2:$A$34,Masterline!$D$2:$D$34)-(H190-INT(H190))*LOOKUP(H190,Masterline!$A$2:$A$34,Masterline!$E$2:$E$34),"")</f>
        <v>14.34972</v>
      </c>
      <c r="K190" s="28">
        <f t="shared" si="2"/>
        <v>574349.7603</v>
      </c>
      <c r="L190" s="35">
        <f t="array" ref="L190">IFERROR(INDEX(GrowthFormulas!$B$2:$B$122,$A190-VLOOKUP(C190,'SIEMB. SEMACU'!$B$2:$E$100,4,FALSE),1),"")</f>
        <v>0.9899998</v>
      </c>
      <c r="M190" s="207">
        <f>IFERROR(K190/VLOOKUP(C190,'SIEMB. SEMACU'!$B$2:$C$100,2,FALSE),"")</f>
        <v>0.5743497603</v>
      </c>
      <c r="N190" s="23">
        <v>0.85</v>
      </c>
      <c r="O190" s="71" t="str">
        <f>IFERROR(N190*VLOOKUP(C190,'SIEMB. SEMACU'!$B$2:$D$100,3,FALSE),"")</f>
        <v/>
      </c>
      <c r="P190" s="2">
        <v>2.0</v>
      </c>
      <c r="Q190" s="2">
        <f t="shared" si="3"/>
        <v>2.91</v>
      </c>
      <c r="R190" s="15">
        <f>IFERROR(LOOKUP(Q190,Masterline!$A$2:$A$34,Masterline!$D$2:$D$34)-(Q190-INT(Q190))*LOOKUP(Q190,Masterline!$A$2:$A$34,Masterline!$E$2:$E$34),"")</f>
        <v>9.7656</v>
      </c>
      <c r="S190" s="71">
        <f>IFERROR((Q190)*VLOOKUP(C190,'SIEMB. SEMACU'!$B$2:$C$100,2,FALSE)*(N190-0.0033333*7)*((J190+R190)/2/100)/1000,"")</f>
        <v>290.0591508</v>
      </c>
      <c r="T190" s="173">
        <f t="shared" si="4"/>
        <v>53.76478771</v>
      </c>
      <c r="U190" s="14">
        <f t="shared" si="5"/>
        <v>522658.2818</v>
      </c>
      <c r="V190" s="14">
        <f t="shared" si="6"/>
        <v>773500</v>
      </c>
    </row>
    <row r="191">
      <c r="A191" s="114">
        <v>44949.0</v>
      </c>
      <c r="B191" s="2">
        <v>8.0</v>
      </c>
      <c r="C191" s="2" t="s">
        <v>758</v>
      </c>
      <c r="D191" s="2">
        <v>150.0</v>
      </c>
      <c r="E191" s="2">
        <v>750.0</v>
      </c>
      <c r="F191" s="2" t="s">
        <v>50</v>
      </c>
      <c r="G191" s="17">
        <f t="array" ref="G191">IFERROR(E191*INDEX(PRECIOS!$B$2:$E$44,MATCH(F191,PRECIOS!$B$2:$B$44,0),4),"")</f>
        <v>1048.5</v>
      </c>
      <c r="H191" s="2">
        <v>2.97</v>
      </c>
      <c r="I191" s="2">
        <f t="shared" si="1"/>
        <v>2.06</v>
      </c>
      <c r="J191" s="15">
        <f>IFERROR(LOOKUP(H191,Masterline!$A$2:$A$34,Masterline!$D$2:$D$34)-(H191-INT(H191))*LOOKUP(H191,Masterline!$A$2:$A$34,Masterline!$E$2:$E$34),"")</f>
        <v>9.6792</v>
      </c>
      <c r="K191" s="28">
        <f t="shared" si="2"/>
        <v>521789.5126</v>
      </c>
      <c r="L191" s="35">
        <f t="array" ref="L191">IFERROR(INDEX(GrowthFormulas!$B$2:$B$122,$A191-VLOOKUP(C191,'SIEMB. SEMACU'!$B$2:$E$100,4,FALSE),1),"")</f>
        <v>0.966666</v>
      </c>
      <c r="M191" s="207">
        <f>IFERROR(K191/VLOOKUP(C191,'SIEMB. SEMACU'!$B$2:$C$100,2,FALSE),"")</f>
        <v>0.5217895126</v>
      </c>
      <c r="N191" s="23">
        <v>0.75</v>
      </c>
      <c r="O191" s="71" t="str">
        <f>IFERROR(N191*VLOOKUP(C191,'SIEMB. SEMACU'!$B$2:$D$100,3,FALSE),"")</f>
        <v/>
      </c>
      <c r="P191" s="2">
        <v>2.0</v>
      </c>
      <c r="Q191" s="2">
        <f t="shared" si="3"/>
        <v>4.97</v>
      </c>
      <c r="R191" s="15">
        <f>IFERROR(LOOKUP(Q191,Masterline!$A$2:$A$34,Masterline!$D$2:$D$34)-(Q191-INT(Q191))*LOOKUP(Q191,Masterline!$A$2:$A$34,Masterline!$E$2:$E$34),"")</f>
        <v>7.51896</v>
      </c>
      <c r="S191" s="71">
        <f>IFERROR((Q191)*VLOOKUP(C191,'SIEMB. SEMACU'!$B$2:$C$100,2,FALSE)*(N191-0.0033333*7)*((J191+R191)/2/100)/1000,"")</f>
        <v>310.5587403</v>
      </c>
      <c r="T191" s="173">
        <f t="shared" si="4"/>
        <v>40.13968507</v>
      </c>
      <c r="U191" s="14">
        <f t="shared" si="5"/>
        <v>1549714.852</v>
      </c>
      <c r="V191" s="14">
        <f t="shared" si="6"/>
        <v>2227500</v>
      </c>
    </row>
    <row r="192">
      <c r="A192" s="114">
        <v>44956.0</v>
      </c>
      <c r="B192" s="2">
        <v>8.0</v>
      </c>
      <c r="C192" s="2" t="s">
        <v>758</v>
      </c>
      <c r="D192" s="2">
        <v>200.0</v>
      </c>
      <c r="E192" s="2">
        <v>975.0</v>
      </c>
      <c r="F192" s="2" t="s">
        <v>31</v>
      </c>
      <c r="G192" s="17">
        <f t="array" ref="G192">IFERROR(E192*INDEX(PRECIOS!$B$2:$E$44,MATCH(F192,PRECIOS!$B$2:$B$44,0),4),"")</f>
        <v>1197.421875</v>
      </c>
      <c r="H192" s="2">
        <v>4.98</v>
      </c>
      <c r="I192" s="2">
        <f t="shared" si="1"/>
        <v>2.01</v>
      </c>
      <c r="J192" s="15">
        <f>IFERROR(LOOKUP(H192,Masterline!$A$2:$A$34,Masterline!$D$2:$D$34)-(H192-INT(H192))*LOOKUP(H192,Masterline!$A$2:$A$34,Masterline!$E$2:$E$34),"")</f>
        <v>7.50864</v>
      </c>
      <c r="K192" s="28">
        <f t="shared" si="2"/>
        <v>534859.0766</v>
      </c>
      <c r="L192" s="35">
        <f t="array" ref="L192">IFERROR(INDEX(GrowthFormulas!$B$2:$B$122,$A192-VLOOKUP(C192,'SIEMB. SEMACU'!$B$2:$E$100,4,FALSE),1),"")</f>
        <v>0.9433322</v>
      </c>
      <c r="M192" s="207">
        <f>IFERROR(K192/VLOOKUP(C192,'SIEMB. SEMACU'!$B$2:$C$100,2,FALSE),"")</f>
        <v>0.5348590766</v>
      </c>
      <c r="N192" s="23">
        <v>0.7</v>
      </c>
      <c r="O192" s="71" t="str">
        <f>IFERROR(N192*VLOOKUP(C192,'SIEMB. SEMACU'!$B$2:$D$100,3,FALSE),"")</f>
        <v/>
      </c>
      <c r="P192" s="2">
        <v>2.0</v>
      </c>
      <c r="Q192" s="2">
        <f t="shared" si="3"/>
        <v>6.98</v>
      </c>
      <c r="R192" s="15">
        <f>IFERROR(LOOKUP(Q192,Masterline!$A$2:$A$34,Masterline!$D$2:$D$34)-(Q192-INT(Q192))*LOOKUP(Q192,Masterline!$A$2:$A$34,Masterline!$E$2:$E$34),"")</f>
        <v>6.31176</v>
      </c>
      <c r="S192" s="71">
        <f>IFERROR((Q192)*VLOOKUP(C192,'SIEMB. SEMACU'!$B$2:$C$100,2,FALSE)*(N192-0.0033333*7)*((J192+R192)/2/100)/1000,"")</f>
        <v>326.3780721</v>
      </c>
      <c r="T192" s="173">
        <f t="shared" si="4"/>
        <v>31.59451804</v>
      </c>
      <c r="U192" s="14">
        <f t="shared" si="5"/>
        <v>2663598.202</v>
      </c>
      <c r="V192" s="14">
        <f t="shared" si="6"/>
        <v>3486000</v>
      </c>
    </row>
    <row r="193">
      <c r="A193" s="114">
        <v>44963.0</v>
      </c>
      <c r="B193" s="2">
        <v>8.0</v>
      </c>
      <c r="C193" s="2" t="s">
        <v>758</v>
      </c>
      <c r="D193" s="2">
        <v>275.0</v>
      </c>
      <c r="E193" s="2">
        <v>1475.0</v>
      </c>
      <c r="F193" s="2" t="s">
        <v>31</v>
      </c>
      <c r="G193" s="17">
        <f t="array" ref="G193">IFERROR(E193*INDEX(PRECIOS!$B$2:$E$44,MATCH(F193,PRECIOS!$B$2:$B$44,0),4),"")</f>
        <v>1811.484375</v>
      </c>
      <c r="H193" s="2">
        <v>7.08</v>
      </c>
      <c r="I193" s="2">
        <f t="shared" si="1"/>
        <v>2.1</v>
      </c>
      <c r="J193" s="15">
        <f>IFERROR(LOOKUP(H193,Masterline!$A$2:$A$34,Masterline!$D$2:$D$34)-(H193-INT(H193))*LOOKUP(H193,Masterline!$A$2:$A$34,Masterline!$E$2:$E$34),"")</f>
        <v>6.29808</v>
      </c>
      <c r="K193" s="28">
        <f t="shared" si="2"/>
        <v>616724.5876</v>
      </c>
      <c r="L193" s="35">
        <f t="array" ref="L193">IFERROR(INDEX(GrowthFormulas!$B$2:$B$122,$A193-VLOOKUP(C193,'SIEMB. SEMACU'!$B$2:$E$100,4,FALSE),1),"")</f>
        <v>0.9199984</v>
      </c>
      <c r="M193" s="207">
        <f>IFERROR(K193/VLOOKUP(C193,'SIEMB. SEMACU'!$B$2:$C$100,2,FALSE),"")</f>
        <v>0.6167245876</v>
      </c>
      <c r="N193" s="23">
        <v>0.75</v>
      </c>
      <c r="O193" s="71" t="str">
        <f>IFERROR(N193*VLOOKUP(C193,'SIEMB. SEMACU'!$B$2:$D$100,3,FALSE),"")</f>
        <v/>
      </c>
      <c r="P193" s="2">
        <v>2.0</v>
      </c>
      <c r="Q193" s="2">
        <f t="shared" si="3"/>
        <v>9.08</v>
      </c>
      <c r="R193" s="15">
        <f>IFERROR(LOOKUP(Q193,Masterline!$A$2:$A$34,Masterline!$D$2:$D$34)-(Q193-INT(Q193))*LOOKUP(Q193,Masterline!$A$2:$A$34,Masterline!$E$2:$E$34),"")</f>
        <v>5.28096</v>
      </c>
      <c r="S193" s="71">
        <f>IFERROR((Q193)*VLOOKUP(C193,'SIEMB. SEMACU'!$B$2:$C$100,2,FALSE)*(N193-0.0033333*7)*((J193+R193)/2/100)/1000,"")</f>
        <v>382.0003716</v>
      </c>
      <c r="T193" s="173">
        <f t="shared" si="4"/>
        <v>26.75009291</v>
      </c>
      <c r="U193" s="14">
        <f t="shared" si="5"/>
        <v>4366410.081</v>
      </c>
      <c r="V193" s="14">
        <f t="shared" si="6"/>
        <v>5310000</v>
      </c>
    </row>
    <row r="194">
      <c r="A194" s="114">
        <v>44970.0</v>
      </c>
      <c r="B194" s="2">
        <v>8.0</v>
      </c>
      <c r="C194" s="2" t="s">
        <v>758</v>
      </c>
      <c r="D194" s="2">
        <v>325.0</v>
      </c>
      <c r="E194" s="2">
        <v>1800.0</v>
      </c>
      <c r="F194" s="2" t="s">
        <v>31</v>
      </c>
      <c r="G194" s="17">
        <f t="array" ref="G194">IFERROR(E194*INDEX(PRECIOS!$B$2:$E$44,MATCH(F194,PRECIOS!$B$2:$B$44,0),4),"")</f>
        <v>2210.625</v>
      </c>
      <c r="H194" s="2">
        <v>9.18</v>
      </c>
      <c r="I194" s="2">
        <f t="shared" si="1"/>
        <v>2.1</v>
      </c>
      <c r="J194" s="15">
        <f>IFERROR(LOOKUP(H194,Masterline!$A$2:$A$34,Masterline!$D$2:$D$34)-(H194-INT(H194))*LOOKUP(H194,Masterline!$A$2:$A$34,Masterline!$E$2:$E$34),"")</f>
        <v>5.25216</v>
      </c>
      <c r="K194" s="28">
        <f t="shared" si="2"/>
        <v>674066.4814</v>
      </c>
      <c r="L194" s="35">
        <f t="array" ref="L194">IFERROR(INDEX(GrowthFormulas!$B$2:$B$122,$A194-VLOOKUP(C194,'SIEMB. SEMACU'!$B$2:$E$100,4,FALSE),1),"")</f>
        <v>0.8966646</v>
      </c>
      <c r="M194" s="207">
        <f>IFERROR(K194/VLOOKUP(C194,'SIEMB. SEMACU'!$B$2:$C$100,2,FALSE),"")</f>
        <v>0.6740664814</v>
      </c>
      <c r="N194" s="23">
        <v>0.8</v>
      </c>
      <c r="O194" s="71" t="str">
        <f>IFERROR(N194*VLOOKUP(C194,'SIEMB. SEMACU'!$B$2:$D$100,3,FALSE),"")</f>
        <v/>
      </c>
      <c r="P194" s="2">
        <v>2.0</v>
      </c>
      <c r="Q194" s="2">
        <f t="shared" si="3"/>
        <v>11.18</v>
      </c>
      <c r="R194" s="15">
        <f>IFERROR(LOOKUP(Q194,Masterline!$A$2:$A$34,Masterline!$D$2:$D$34)-(Q194-INT(Q194))*LOOKUP(Q194,Masterline!$A$2:$A$34,Masterline!$E$2:$E$34),"")</f>
        <v>4.57344</v>
      </c>
      <c r="S194" s="71">
        <f>IFERROR((Q194)*VLOOKUP(C194,'SIEMB. SEMACU'!$B$2:$C$100,2,FALSE)*(N194-0.0033333*7)*((J194+R194)/2/100)/1000,"")</f>
        <v>426.5851026</v>
      </c>
      <c r="T194" s="173">
        <f t="shared" si="4"/>
        <v>25.39627564</v>
      </c>
      <c r="U194" s="14">
        <f t="shared" si="5"/>
        <v>6187930.299</v>
      </c>
      <c r="V194" s="14">
        <f t="shared" si="6"/>
        <v>7344000</v>
      </c>
    </row>
    <row r="195">
      <c r="A195" s="114">
        <v>44977.0</v>
      </c>
      <c r="B195" s="2">
        <v>8.0</v>
      </c>
      <c r="C195" s="2" t="s">
        <v>758</v>
      </c>
      <c r="D195" s="2">
        <v>325.0</v>
      </c>
      <c r="E195" s="2">
        <v>1625.0</v>
      </c>
      <c r="F195" s="2" t="s">
        <v>31</v>
      </c>
      <c r="G195" s="17">
        <f t="array" ref="G195">IFERROR(E195*INDEX(PRECIOS!$B$2:$E$44,MATCH(F195,PRECIOS!$B$2:$B$44,0),4),"")</f>
        <v>1995.703125</v>
      </c>
      <c r="H195" s="2">
        <v>10.35</v>
      </c>
      <c r="I195" s="2">
        <f t="shared" si="1"/>
        <v>1.17</v>
      </c>
      <c r="J195" s="15">
        <f>IFERROR(LOOKUP(H195,Masterline!$A$2:$A$34,Masterline!$D$2:$D$34)-(H195-INT(H195))*LOOKUP(H195,Masterline!$A$2:$A$34,Masterline!$E$2:$E$34),"")</f>
        <v>4.7604</v>
      </c>
      <c r="K195" s="28">
        <f t="shared" si="2"/>
        <v>659628.7325</v>
      </c>
      <c r="L195" s="35">
        <f t="array" ref="L195">IFERROR(INDEX(GrowthFormulas!$B$2:$B$122,$A195-VLOOKUP(C195,'SIEMB. SEMACU'!$B$2:$E$100,4,FALSE),1),"")</f>
        <v>0.8733308</v>
      </c>
      <c r="M195" s="207">
        <f>IFERROR(K195/VLOOKUP(C195,'SIEMB. SEMACU'!$B$2:$C$100,2,FALSE),"")</f>
        <v>0.6596287325</v>
      </c>
      <c r="N195" s="23">
        <v>0.8</v>
      </c>
      <c r="O195" s="71" t="str">
        <f>IFERROR(N195*VLOOKUP(C195,'SIEMB. SEMACU'!$B$2:$D$100,3,FALSE),"")</f>
        <v/>
      </c>
      <c r="P195" s="2">
        <v>2.0</v>
      </c>
      <c r="Q195" s="2">
        <f t="shared" si="3"/>
        <v>12.35</v>
      </c>
      <c r="R195" s="15">
        <f>IFERROR(LOOKUP(Q195,Masterline!$A$2:$A$34,Masterline!$D$2:$D$34)-(Q195-INT(Q195))*LOOKUP(Q195,Masterline!$A$2:$A$34,Masterline!$E$2:$E$34),"")</f>
        <v>4.3536</v>
      </c>
      <c r="S195" s="71">
        <f>IFERROR((Q195)*VLOOKUP(C195,'SIEMB. SEMACU'!$B$2:$C$100,2,FALSE)*(N195-0.0033333*7)*((J195+R195)/2/100)/1000,"")</f>
        <v>437.0999763</v>
      </c>
      <c r="T195" s="173">
        <f t="shared" si="4"/>
        <v>28.02499408</v>
      </c>
      <c r="U195" s="14">
        <f t="shared" si="5"/>
        <v>6827157.382</v>
      </c>
      <c r="V195" s="14">
        <f t="shared" si="6"/>
        <v>8280000</v>
      </c>
    </row>
    <row r="196">
      <c r="A196" s="114">
        <v>44984.0</v>
      </c>
      <c r="B196" s="2">
        <v>8.0</v>
      </c>
      <c r="C196" s="2" t="s">
        <v>758</v>
      </c>
      <c r="D196" s="2">
        <v>375.0</v>
      </c>
      <c r="E196" s="2">
        <v>2100.0</v>
      </c>
      <c r="F196" s="2" t="s">
        <v>31</v>
      </c>
      <c r="G196" s="17">
        <f t="array" ref="G196">IFERROR(E196*INDEX(PRECIOS!$B$2:$E$44,MATCH(F196,PRECIOS!$B$2:$B$44,0),4),"")</f>
        <v>2579.0625</v>
      </c>
      <c r="H196" s="2">
        <v>11.96</v>
      </c>
      <c r="I196" s="2">
        <f t="shared" si="1"/>
        <v>1.61</v>
      </c>
      <c r="J196" s="15">
        <f>IFERROR(LOOKUP(H196,Masterline!$A$2:$A$34,Masterline!$D$2:$D$34)-(H196-INT(H196))*LOOKUP(H196,Masterline!$A$2:$A$34,Masterline!$E$2:$E$34),"")</f>
        <v>4.42368</v>
      </c>
      <c r="K196" s="28">
        <f t="shared" si="2"/>
        <v>708788.0464</v>
      </c>
      <c r="L196" s="35">
        <f t="array" ref="L196">IFERROR(INDEX(GrowthFormulas!$B$2:$B$122,$A196-VLOOKUP(C196,'SIEMB. SEMACU'!$B$2:$E$100,4,FALSE),1),"")</f>
        <v>0.849997</v>
      </c>
      <c r="M196" s="207">
        <f>IFERROR(K196/VLOOKUP(C196,'SIEMB. SEMACU'!$B$2:$C$100,2,FALSE),"")</f>
        <v>0.7087880464</v>
      </c>
      <c r="N196" s="23">
        <v>0.85</v>
      </c>
      <c r="O196" s="71" t="str">
        <f>IFERROR(N196*VLOOKUP(C196,'SIEMB. SEMACU'!$B$2:$D$100,3,FALSE),"")</f>
        <v/>
      </c>
      <c r="P196" s="2">
        <v>2.0</v>
      </c>
      <c r="Q196" s="2">
        <f t="shared" si="3"/>
        <v>13.96</v>
      </c>
      <c r="R196" s="15">
        <f>IFERROR(LOOKUP(Q196,Masterline!$A$2:$A$34,Masterline!$D$2:$D$34)-(Q196-INT(Q196))*LOOKUP(Q196,Masterline!$A$2:$A$34,Masterline!$E$2:$E$34),"")</f>
        <v>4.09824</v>
      </c>
      <c r="S196" s="71">
        <f>IFERROR((Q196)*VLOOKUP(C196,'SIEMB. SEMACU'!$B$2:$C$100,2,FALSE)*(N196-0.0033333*7)*((J196+R196)/2/100)/1000,"")</f>
        <v>491.7262854</v>
      </c>
      <c r="T196" s="173">
        <f t="shared" si="4"/>
        <v>29.18157134</v>
      </c>
      <c r="U196" s="14">
        <f t="shared" si="5"/>
        <v>8477105.035</v>
      </c>
      <c r="V196" s="14">
        <f t="shared" si="6"/>
        <v>10166000</v>
      </c>
    </row>
    <row r="197">
      <c r="A197" s="114">
        <v>44991.0</v>
      </c>
      <c r="B197" s="2">
        <v>8.0</v>
      </c>
      <c r="C197" s="2" t="s">
        <v>758</v>
      </c>
      <c r="D197" s="2">
        <v>350.0</v>
      </c>
      <c r="E197" s="2">
        <v>2800.0</v>
      </c>
      <c r="F197" s="2" t="s">
        <v>31</v>
      </c>
      <c r="G197" s="17">
        <f t="array" ref="G197">IFERROR(E197*INDEX(PRECIOS!$B$2:$E$44,MATCH(F197,PRECIOS!$B$2:$B$44,0),4),"")</f>
        <v>3438.75</v>
      </c>
      <c r="H197" s="2">
        <v>14.16</v>
      </c>
      <c r="I197" s="2">
        <f t="shared" si="1"/>
        <v>2.2</v>
      </c>
      <c r="J197" s="15">
        <f>IFERROR(LOOKUP(H197,Masterline!$A$2:$A$34,Masterline!$D$2:$D$34)-(H197-INT(H197))*LOOKUP(H197,Masterline!$A$2:$A$34,Masterline!$E$2:$E$34),"")</f>
        <v>4.05696</v>
      </c>
      <c r="K197" s="28">
        <f t="shared" si="2"/>
        <v>609261.9628</v>
      </c>
      <c r="L197" s="35">
        <f t="array" ref="L197">IFERROR(INDEX(GrowthFormulas!$B$2:$B$122,$A197-VLOOKUP(C197,'SIEMB. SEMACU'!$B$2:$E$100,4,FALSE),1),"")</f>
        <v>0.8266632</v>
      </c>
      <c r="M197" s="207">
        <f>IFERROR(K197/VLOOKUP(C197,'SIEMB. SEMACU'!$B$2:$C$100,2,FALSE),"")</f>
        <v>0.6092619628</v>
      </c>
      <c r="N197" s="23">
        <v>0.75</v>
      </c>
      <c r="O197" s="71" t="str">
        <f>IFERROR(N197*VLOOKUP(C197,'SIEMB. SEMACU'!$B$2:$D$100,3,FALSE),"")</f>
        <v/>
      </c>
      <c r="P197" s="2">
        <v>2.0</v>
      </c>
      <c r="Q197" s="2">
        <f t="shared" si="3"/>
        <v>16.16</v>
      </c>
      <c r="R197" s="15">
        <f>IFERROR(LOOKUP(Q197,Masterline!$A$2:$A$34,Masterline!$D$2:$D$34)-(Q197-INT(Q197))*LOOKUP(Q197,Masterline!$A$2:$A$34,Masterline!$E$2:$E$34),"")</f>
        <v>3.77088</v>
      </c>
      <c r="S197" s="71">
        <f>IFERROR((Q197)*VLOOKUP(C197,'SIEMB. SEMACU'!$B$2:$C$100,2,FALSE)*(N197-0.0033333*7)*((J197+R197)/2/100)/1000,"")</f>
        <v>459.6091639</v>
      </c>
      <c r="T197" s="173">
        <f t="shared" si="4"/>
        <v>27.40229098</v>
      </c>
      <c r="U197" s="14">
        <f t="shared" si="5"/>
        <v>8627149.393</v>
      </c>
      <c r="V197" s="14">
        <f t="shared" si="6"/>
        <v>10620000</v>
      </c>
    </row>
    <row r="198">
      <c r="A198" s="114">
        <v>44998.0</v>
      </c>
      <c r="B198" s="2">
        <v>8.0</v>
      </c>
      <c r="C198" s="2" t="s">
        <v>758</v>
      </c>
      <c r="D198" s="2">
        <v>350.0</v>
      </c>
      <c r="E198" s="2">
        <v>1950.0</v>
      </c>
      <c r="F198" s="2" t="s">
        <v>20</v>
      </c>
      <c r="G198" s="17">
        <f t="array" ref="G198">IFERROR(E198*INDEX(PRECIOS!$B$2:$E$44,MATCH(F198,PRECIOS!$B$2:$B$44,0),4),"")</f>
        <v>2348.0964</v>
      </c>
      <c r="H198" s="2">
        <v>16.26</v>
      </c>
      <c r="I198" s="2">
        <f t="shared" si="1"/>
        <v>2.1</v>
      </c>
      <c r="J198" s="15">
        <f>IFERROR(LOOKUP(H198,Masterline!$A$2:$A$34,Masterline!$D$2:$D$34)-(H198-INT(H198))*LOOKUP(H198,Masterline!$A$2:$A$34,Masterline!$E$2:$E$34),"")</f>
        <v>3.75768</v>
      </c>
      <c r="K198" s="28">
        <f t="shared" si="2"/>
        <v>572832.5789</v>
      </c>
      <c r="L198" s="35">
        <f t="array" ref="L198">IFERROR(INDEX(GrowthFormulas!$B$2:$B$122,$A198-VLOOKUP(C198,'SIEMB. SEMACU'!$B$2:$E$100,4,FALSE),1),"")</f>
        <v>0.8033294</v>
      </c>
      <c r="M198" s="207">
        <f>IFERROR(K198/VLOOKUP(C198,'SIEMB. SEMACU'!$B$2:$C$100,2,FALSE),"")</f>
        <v>0.5728325789</v>
      </c>
      <c r="N198" s="23">
        <v>0.7</v>
      </c>
      <c r="O198" s="71" t="str">
        <f>IFERROR(N198*VLOOKUP(C198,'SIEMB. SEMACU'!$B$2:$D$100,3,FALSE),"")</f>
        <v/>
      </c>
      <c r="P198" s="2">
        <v>2.0</v>
      </c>
      <c r="Q198" s="2">
        <f t="shared" si="3"/>
        <v>18.26</v>
      </c>
      <c r="R198" s="15">
        <f>IFERROR(LOOKUP(Q198,Masterline!$A$2:$A$34,Masterline!$D$2:$D$34)-(Q198-INT(Q198))*LOOKUP(Q198,Masterline!$A$2:$A$34,Masterline!$E$2:$E$34),"")</f>
        <v>3.49992</v>
      </c>
      <c r="S198" s="71">
        <f>IFERROR((Q198)*VLOOKUP(C198,'SIEMB. SEMACU'!$B$2:$C$100,2,FALSE)*(N198-0.0033333*7)*((J198+R198)/2/100)/1000,"")</f>
        <v>448.3722634</v>
      </c>
      <c r="T198" s="173">
        <f t="shared" si="4"/>
        <v>24.59306585</v>
      </c>
      <c r="U198" s="14">
        <f t="shared" si="5"/>
        <v>9314257.733</v>
      </c>
      <c r="V198" s="14">
        <f t="shared" si="6"/>
        <v>11382000</v>
      </c>
    </row>
    <row r="199">
      <c r="A199" s="114">
        <v>45005.0</v>
      </c>
      <c r="B199" s="2">
        <v>8.0</v>
      </c>
      <c r="C199" s="2" t="s">
        <v>758</v>
      </c>
      <c r="D199" s="2">
        <v>350.0</v>
      </c>
      <c r="E199" s="2">
        <v>1675.0</v>
      </c>
      <c r="F199" s="2" t="s">
        <v>20</v>
      </c>
      <c r="G199" s="17">
        <f t="array" ref="G199">IFERROR(E199*INDEX(PRECIOS!$B$2:$E$44,MATCH(F199,PRECIOS!$B$2:$B$44,0),4),"")</f>
        <v>2016.9546</v>
      </c>
      <c r="H199" s="2">
        <v>18.21</v>
      </c>
      <c r="I199" s="2">
        <f t="shared" si="1"/>
        <v>1.95</v>
      </c>
      <c r="J199" s="15">
        <f>IFERROR(LOOKUP(H199,Masterline!$A$2:$A$34,Masterline!$D$2:$D$34)-(H199-INT(H199))*LOOKUP(H199,Masterline!$A$2:$A$34,Masterline!$E$2:$E$34),"")</f>
        <v>3.50532</v>
      </c>
      <c r="K199" s="28">
        <f t="shared" si="2"/>
        <v>548315.38</v>
      </c>
      <c r="L199" s="35">
        <f t="array" ref="L199">IFERROR(INDEX(GrowthFormulas!$B$2:$B$122,$A199-VLOOKUP(C199,'SIEMB. SEMACU'!$B$2:$E$100,4,FALSE),1),"")</f>
        <v>0.7799956</v>
      </c>
      <c r="M199" s="207">
        <f>IFERROR(K199/VLOOKUP(C199,'SIEMB. SEMACU'!$B$2:$C$100,2,FALSE),"")</f>
        <v>0.54831538</v>
      </c>
      <c r="N199" s="23">
        <v>0.66</v>
      </c>
      <c r="O199" s="71" t="str">
        <f>IFERROR(N199*VLOOKUP(C199,'SIEMB. SEMACU'!$B$2:$D$100,3,FALSE),"")</f>
        <v/>
      </c>
      <c r="P199" s="2">
        <v>2.0</v>
      </c>
      <c r="Q199" s="2">
        <f t="shared" si="3"/>
        <v>20.21</v>
      </c>
      <c r="R199" s="15">
        <f>IFERROR(LOOKUP(Q199,Masterline!$A$2:$A$34,Masterline!$D$2:$D$34)-(Q199-INT(Q199))*LOOKUP(Q199,Masterline!$A$2:$A$34,Masterline!$E$2:$E$34),"")</f>
        <v>3.27984</v>
      </c>
      <c r="S199" s="71">
        <f>IFERROR((Q199)*VLOOKUP(C199,'SIEMB. SEMACU'!$B$2:$C$100,2,FALSE)*(N199-0.0033333*7)*((J199+R199)/2/100)/1000,"")</f>
        <v>436.5245594</v>
      </c>
      <c r="T199" s="173">
        <f t="shared" si="4"/>
        <v>21.63113986</v>
      </c>
      <c r="U199" s="14">
        <f t="shared" si="5"/>
        <v>9984823.069</v>
      </c>
      <c r="V199" s="14">
        <f t="shared" si="6"/>
        <v>12018600</v>
      </c>
    </row>
    <row r="200">
      <c r="A200" s="114">
        <v>45012.0</v>
      </c>
      <c r="B200" s="2">
        <v>8.0</v>
      </c>
      <c r="C200" s="2" t="s">
        <v>758</v>
      </c>
      <c r="D200" s="2"/>
      <c r="E200" s="2"/>
      <c r="F200" s="2"/>
      <c r="G200" s="17" t="str">
        <f t="array" ref="G200">IFERROR(E200*INDEX(PRECIOS!$B$2:$E$44,MATCH(F200,PRECIOS!$B$2:$B$44,0),4),"")</f>
        <v/>
      </c>
      <c r="H200" s="2"/>
      <c r="I200" s="2">
        <f t="shared" si="1"/>
        <v>-18.21</v>
      </c>
      <c r="J200" s="15" t="str">
        <f>IFERROR(LOOKUP(H200,Masterline!$A$2:$A$34,Masterline!$D$2:$D$34)-(H200-INT(H200))*LOOKUP(H200,Masterline!$A$2:$A$34,Masterline!$E$2:$E$34),"")</f>
        <v/>
      </c>
      <c r="K200" s="28" t="str">
        <f t="shared" si="2"/>
        <v/>
      </c>
      <c r="L200" s="35">
        <f t="array" ref="L200">IFERROR(INDEX(GrowthFormulas!$B$2:$B$122,$A200-VLOOKUP(C200,'SIEMB. SEMACU'!$B$2:$E$100,4,FALSE),1),"")</f>
        <v>0.7566618</v>
      </c>
      <c r="M200" s="207">
        <f>IFERROR(K200/VLOOKUP(C200,'SIEMB. SEMACU'!$B$2:$C$100,2,FALSE),"")</f>
        <v>0</v>
      </c>
      <c r="N200" s="23"/>
      <c r="O200" s="71" t="str">
        <f>IFERROR(N200*VLOOKUP(C200,'SIEMB. SEMACU'!$B$2:$D$100,3,FALSE),"")</f>
        <v/>
      </c>
      <c r="P200" s="2"/>
      <c r="Q200" s="2">
        <f t="shared" si="3"/>
        <v>0</v>
      </c>
      <c r="R200" s="15" t="str">
        <f>IFERROR(LOOKUP(Q200,Masterline!$A$2:$A$34,Masterline!$D$2:$D$34)-(Q200-INT(Q200))*LOOKUP(Q200,Masterline!$A$2:$A$34,Masterline!$E$2:$E$34),"")</f>
        <v/>
      </c>
      <c r="S200" s="71">
        <f>IFERROR((Q200)*VLOOKUP(C200,'SIEMB. SEMACU'!$B$2:$C$100,2,FALSE)*(N200-0.0033333*7)*((J200+R200)/2/100)/1000,"")</f>
        <v>0</v>
      </c>
      <c r="T200" s="173">
        <f t="shared" si="4"/>
        <v>0</v>
      </c>
      <c r="U200" s="14">
        <f t="shared" si="5"/>
        <v>0</v>
      </c>
      <c r="V200" s="14" t="str">
        <f t="shared" si="6"/>
        <v>#DIV/0!</v>
      </c>
    </row>
    <row r="201">
      <c r="A201" s="114">
        <v>44942.0</v>
      </c>
      <c r="B201" s="2">
        <v>9.0</v>
      </c>
      <c r="C201" s="2" t="s">
        <v>759</v>
      </c>
      <c r="D201" s="2">
        <v>100.0</v>
      </c>
      <c r="E201" s="2">
        <v>400.0</v>
      </c>
      <c r="F201" s="2" t="s">
        <v>50</v>
      </c>
      <c r="G201" s="17">
        <f t="array" ref="G201">IFERROR(E201*INDEX(PRECIOS!$B$2:$E$44,MATCH(F201,PRECIOS!$B$2:$B$44,0),4),"")</f>
        <v>559.2</v>
      </c>
      <c r="H201" s="2">
        <v>0.95</v>
      </c>
      <c r="I201" s="2">
        <f t="shared" si="1"/>
        <v>0</v>
      </c>
      <c r="J201" s="15">
        <f>IFERROR(LOOKUP(H201,Masterline!$A$2:$A$34,Masterline!$D$2:$D$34)-(H201-INT(H201))*LOOKUP(H201,Masterline!$A$2:$A$34,Masterline!$E$2:$E$34),"")</f>
        <v>14.2494</v>
      </c>
      <c r="K201" s="28">
        <f t="shared" si="2"/>
        <v>738719.9313</v>
      </c>
      <c r="L201" s="35">
        <f t="array" ref="L201">IFERROR(INDEX(GrowthFormulas!$B$2:$B$122,$A201-VLOOKUP(C201,'SIEMB. SEMACU'!$B$2:$E$100,4,FALSE),1),"")</f>
        <v>0.9899998</v>
      </c>
      <c r="M201" s="207">
        <f>IFERROR(K201/VLOOKUP(C201,'SIEMB. SEMACU'!$B$2:$C$100,2,FALSE),"")</f>
        <v>0.568246101</v>
      </c>
      <c r="N201" s="23">
        <v>0.85</v>
      </c>
      <c r="O201" s="71" t="str">
        <f>IFERROR(N201*VLOOKUP(C201,'SIEMB. SEMACU'!$B$2:$D$100,3,FALSE),"")</f>
        <v/>
      </c>
      <c r="P201" s="2">
        <v>2.0</v>
      </c>
      <c r="Q201" s="2">
        <f t="shared" si="3"/>
        <v>2.95</v>
      </c>
      <c r="R201" s="15">
        <f>IFERROR(LOOKUP(Q201,Masterline!$A$2:$A$34,Masterline!$D$2:$D$34)-(Q201-INT(Q201))*LOOKUP(Q201,Masterline!$A$2:$A$34,Masterline!$E$2:$E$34),"")</f>
        <v>9.708</v>
      </c>
      <c r="S201" s="71">
        <f>IFERROR((Q201)*VLOOKUP(C201,'SIEMB. SEMACU'!$B$2:$C$100,2,FALSE)*(N201-0.0033333*7)*((J201+R201)/2/100)/1000,"")</f>
        <v>379.7568404</v>
      </c>
      <c r="T201" s="173">
        <f t="shared" si="4"/>
        <v>69.9392101</v>
      </c>
      <c r="U201" s="14">
        <f t="shared" si="5"/>
        <v>701783.9348</v>
      </c>
      <c r="V201" s="14">
        <f t="shared" si="6"/>
        <v>1049750</v>
      </c>
    </row>
    <row r="202">
      <c r="A202" s="114">
        <v>44949.0</v>
      </c>
      <c r="B202" s="2">
        <v>9.0</v>
      </c>
      <c r="C202" s="2" t="s">
        <v>759</v>
      </c>
      <c r="D202" s="2">
        <v>175.0</v>
      </c>
      <c r="E202" s="2">
        <v>925.0</v>
      </c>
      <c r="F202" s="2" t="s">
        <v>50</v>
      </c>
      <c r="G202" s="17">
        <f t="array" ref="G202">IFERROR(E202*INDEX(PRECIOS!$B$2:$E$44,MATCH(F202,PRECIOS!$B$2:$B$44,0),4),"")</f>
        <v>1293.15</v>
      </c>
      <c r="H202" s="2">
        <v>2.95</v>
      </c>
      <c r="I202" s="2">
        <f t="shared" si="1"/>
        <v>2</v>
      </c>
      <c r="J202" s="15">
        <f>IFERROR(LOOKUP(H202,Masterline!$A$2:$A$34,Masterline!$D$2:$D$34)-(H202-INT(H202))*LOOKUP(H202,Masterline!$A$2:$A$34,Masterline!$E$2:$E$34),"")</f>
        <v>9.708</v>
      </c>
      <c r="K202" s="28">
        <f t="shared" si="2"/>
        <v>611063.39</v>
      </c>
      <c r="L202" s="35">
        <f t="array" ref="L202">IFERROR(INDEX(GrowthFormulas!$B$2:$B$122,$A202-VLOOKUP(C202,'SIEMB. SEMACU'!$B$2:$E$100,4,FALSE),1),"")</f>
        <v>0.966666</v>
      </c>
      <c r="M202" s="207">
        <f>IFERROR(K202/VLOOKUP(C202,'SIEMB. SEMACU'!$B$2:$C$100,2,FALSE),"")</f>
        <v>0.4700487615</v>
      </c>
      <c r="N202" s="23">
        <v>0.75</v>
      </c>
      <c r="O202" s="71" t="str">
        <f>IFERROR(N202*VLOOKUP(C202,'SIEMB. SEMACU'!$B$2:$D$100,3,FALSE),"")</f>
        <v/>
      </c>
      <c r="P202" s="2">
        <v>2.0</v>
      </c>
      <c r="Q202" s="2">
        <f t="shared" si="3"/>
        <v>4.95</v>
      </c>
      <c r="R202" s="15">
        <f>IFERROR(LOOKUP(Q202,Masterline!$A$2:$A$34,Masterline!$D$2:$D$34)-(Q202-INT(Q202))*LOOKUP(Q202,Masterline!$A$2:$A$34,Masterline!$E$2:$E$34),"")</f>
        <v>7.5396</v>
      </c>
      <c r="S202" s="71">
        <f>IFERROR((Q202)*VLOOKUP(C202,'SIEMB. SEMACU'!$B$2:$C$100,2,FALSE)*(N202-0.0033333*7)*((J202+R202)/2/100)/1000,"")</f>
        <v>403.2576413</v>
      </c>
      <c r="T202" s="173">
        <f t="shared" si="4"/>
        <v>57.06441032</v>
      </c>
      <c r="U202" s="14">
        <f t="shared" si="5"/>
        <v>1802637</v>
      </c>
      <c r="V202" s="14">
        <f t="shared" si="6"/>
        <v>2876250</v>
      </c>
    </row>
    <row r="203">
      <c r="A203" s="114">
        <v>44956.0</v>
      </c>
      <c r="B203" s="2">
        <v>9.0</v>
      </c>
      <c r="C203" s="2" t="s">
        <v>759</v>
      </c>
      <c r="D203" s="2">
        <v>250.0</v>
      </c>
      <c r="E203" s="2">
        <v>1250.0</v>
      </c>
      <c r="F203" s="2" t="s">
        <v>31</v>
      </c>
      <c r="G203" s="17">
        <f t="array" ref="G203">IFERROR(E203*INDEX(PRECIOS!$B$2:$E$44,MATCH(F203,PRECIOS!$B$2:$B$44,0),4),"")</f>
        <v>1535.15625</v>
      </c>
      <c r="H203" s="2">
        <v>5.05</v>
      </c>
      <c r="I203" s="2">
        <f t="shared" si="1"/>
        <v>2.1</v>
      </c>
      <c r="J203" s="15">
        <f>IFERROR(LOOKUP(H203,Masterline!$A$2:$A$34,Masterline!$D$2:$D$34)-(H203-INT(H203))*LOOKUP(H203,Masterline!$A$2:$A$34,Masterline!$E$2:$E$34),"")</f>
        <v>7.4472</v>
      </c>
      <c r="K203" s="28">
        <f t="shared" si="2"/>
        <v>664745.8172</v>
      </c>
      <c r="L203" s="35">
        <f t="array" ref="L203">IFERROR(INDEX(GrowthFormulas!$B$2:$B$122,$A203-VLOOKUP(C203,'SIEMB. SEMACU'!$B$2:$E$100,4,FALSE),1),"")</f>
        <v>0.9433322</v>
      </c>
      <c r="M203" s="207">
        <f>IFERROR(K203/VLOOKUP(C203,'SIEMB. SEMACU'!$B$2:$C$100,2,FALSE),"")</f>
        <v>0.5113429363</v>
      </c>
      <c r="N203" s="23">
        <v>0.67</v>
      </c>
      <c r="O203" s="71" t="str">
        <f>IFERROR(N203*VLOOKUP(C203,'SIEMB. SEMACU'!$B$2:$D$100,3,FALSE),"")</f>
        <v/>
      </c>
      <c r="P203" s="2">
        <v>2.0</v>
      </c>
      <c r="Q203" s="2">
        <f t="shared" si="3"/>
        <v>7.05</v>
      </c>
      <c r="R203" s="15">
        <f>IFERROR(LOOKUP(Q203,Masterline!$A$2:$A$34,Masterline!$D$2:$D$34)-(Q203-INT(Q203))*LOOKUP(Q203,Masterline!$A$2:$A$34,Masterline!$E$2:$E$34),"")</f>
        <v>6.3168</v>
      </c>
      <c r="S203" s="71">
        <f>IFERROR((Q203)*VLOOKUP(C203,'SIEMB. SEMACU'!$B$2:$C$100,2,FALSE)*(N203-0.0033333*7)*((J203+R203)/2/100)/1000,"")</f>
        <v>407.8756412</v>
      </c>
      <c r="T203" s="173">
        <f t="shared" si="4"/>
        <v>39.46891029</v>
      </c>
      <c r="U203" s="14">
        <f t="shared" si="5"/>
        <v>3356966.377</v>
      </c>
      <c r="V203" s="14">
        <f t="shared" si="6"/>
        <v>4398550</v>
      </c>
    </row>
    <row r="204">
      <c r="A204" s="114">
        <v>44963.0</v>
      </c>
      <c r="B204" s="2">
        <v>9.0</v>
      </c>
      <c r="C204" s="2" t="s">
        <v>759</v>
      </c>
      <c r="D204" s="2">
        <v>375.0</v>
      </c>
      <c r="E204" s="2">
        <v>1950.0</v>
      </c>
      <c r="F204" s="2" t="s">
        <v>31</v>
      </c>
      <c r="G204" s="17">
        <f t="array" ref="G204">IFERROR(E204*INDEX(PRECIOS!$B$2:$E$44,MATCH(F204,PRECIOS!$B$2:$B$44,0),4),"")</f>
        <v>2394.84375</v>
      </c>
      <c r="H204" s="2">
        <v>7.03</v>
      </c>
      <c r="I204" s="2">
        <f t="shared" si="1"/>
        <v>1.98</v>
      </c>
      <c r="J204" s="15">
        <f>IFERROR(LOOKUP(H204,Masterline!$A$2:$A$34,Masterline!$D$2:$D$34)-(H204-INT(H204))*LOOKUP(H204,Masterline!$A$2:$A$34,Masterline!$E$2:$E$34),"")</f>
        <v>6.32928</v>
      </c>
      <c r="K204" s="28">
        <f t="shared" si="2"/>
        <v>842794.3858</v>
      </c>
      <c r="L204" s="35">
        <f t="array" ref="L204">IFERROR(INDEX(GrowthFormulas!$B$2:$B$122,$A204-VLOOKUP(C204,'SIEMB. SEMACU'!$B$2:$E$100,4,FALSE),1),"")</f>
        <v>0.9199984</v>
      </c>
      <c r="M204" s="207">
        <f>IFERROR(K204/VLOOKUP(C204,'SIEMB. SEMACU'!$B$2:$C$100,2,FALSE),"")</f>
        <v>0.6483033737</v>
      </c>
      <c r="N204" s="23">
        <v>0.75</v>
      </c>
      <c r="O204" s="71" t="str">
        <f>IFERROR(N204*VLOOKUP(C204,'SIEMB. SEMACU'!$B$2:$D$100,3,FALSE),"")</f>
        <v/>
      </c>
      <c r="P204" s="2">
        <v>2.0</v>
      </c>
      <c r="Q204" s="2">
        <f t="shared" si="3"/>
        <v>9.03</v>
      </c>
      <c r="R204" s="15">
        <f>IFERROR(LOOKUP(Q204,Masterline!$A$2:$A$34,Masterline!$D$2:$D$34)-(Q204-INT(Q204))*LOOKUP(Q204,Masterline!$A$2:$A$34,Masterline!$E$2:$E$34),"")</f>
        <v>5.29536</v>
      </c>
      <c r="S204" s="71">
        <f>IFERROR((Q204)*VLOOKUP(C204,'SIEMB. SEMACU'!$B$2:$C$100,2,FALSE)*(N204-0.0033333*7)*((J204+R204)/2/100)/1000,"")</f>
        <v>495.8108171</v>
      </c>
      <c r="T204" s="173">
        <f t="shared" si="4"/>
        <v>30.20270427</v>
      </c>
      <c r="U204" s="14">
        <f t="shared" si="5"/>
        <v>5924844.532</v>
      </c>
      <c r="V204" s="14">
        <f t="shared" si="6"/>
        <v>6854250</v>
      </c>
    </row>
    <row r="205">
      <c r="A205" s="114">
        <v>44970.0</v>
      </c>
      <c r="B205" s="2">
        <v>9.0</v>
      </c>
      <c r="C205" s="2" t="s">
        <v>759</v>
      </c>
      <c r="D205" s="2">
        <v>425.0</v>
      </c>
      <c r="E205" s="2">
        <v>2475.0</v>
      </c>
      <c r="F205" s="2" t="s">
        <v>31</v>
      </c>
      <c r="G205" s="17">
        <f t="array" ref="G205">IFERROR(E205*INDEX(PRECIOS!$B$2:$E$44,MATCH(F205,PRECIOS!$B$2:$B$44,0),4),"")</f>
        <v>3039.609375</v>
      </c>
      <c r="H205" s="2">
        <v>9.03</v>
      </c>
      <c r="I205" s="2">
        <f t="shared" si="1"/>
        <v>2</v>
      </c>
      <c r="J205" s="15">
        <f>IFERROR(LOOKUP(H205,Masterline!$A$2:$A$34,Masterline!$D$2:$D$34)-(H205-INT(H205))*LOOKUP(H205,Masterline!$A$2:$A$34,Masterline!$E$2:$E$34),"")</f>
        <v>5.29536</v>
      </c>
      <c r="K205" s="28">
        <f t="shared" si="2"/>
        <v>888803.363</v>
      </c>
      <c r="L205" s="35">
        <f t="array" ref="L205">IFERROR(INDEX(GrowthFormulas!$B$2:$B$122,$A205-VLOOKUP(C205,'SIEMB. SEMACU'!$B$2:$E$100,4,FALSE),1),"")</f>
        <v>0.8966646</v>
      </c>
      <c r="M205" s="207">
        <f>IFERROR(K205/VLOOKUP(C205,'SIEMB. SEMACU'!$B$2:$C$100,2,FALSE),"")</f>
        <v>0.6836948946</v>
      </c>
      <c r="N205" s="23">
        <v>0.8</v>
      </c>
      <c r="O205" s="71" t="str">
        <f>IFERROR(N205*VLOOKUP(C205,'SIEMB. SEMACU'!$B$2:$D$100,3,FALSE),"")</f>
        <v/>
      </c>
      <c r="P205" s="2">
        <v>2.0</v>
      </c>
      <c r="Q205" s="2">
        <f t="shared" si="3"/>
        <v>11.03</v>
      </c>
      <c r="R205" s="15">
        <f>IFERROR(LOOKUP(Q205,Masterline!$A$2:$A$34,Masterline!$D$2:$D$34)-(Q205-INT(Q205))*LOOKUP(Q205,Masterline!$A$2:$A$34,Masterline!$E$2:$E$34),"")</f>
        <v>4.60224</v>
      </c>
      <c r="S205" s="71">
        <f>IFERROR((Q205)*VLOOKUP(C205,'SIEMB. SEMACU'!$B$2:$C$100,2,FALSE)*(N205-0.0033333*7)*((J205+R205)/2/100)/1000,"")</f>
        <v>551.1293811</v>
      </c>
      <c r="T205" s="173">
        <f t="shared" si="4"/>
        <v>31.53234527</v>
      </c>
      <c r="U205" s="14">
        <f t="shared" si="5"/>
        <v>8025894.368</v>
      </c>
      <c r="V205" s="14">
        <f t="shared" si="6"/>
        <v>9391200</v>
      </c>
    </row>
    <row r="206">
      <c r="A206" s="114">
        <v>44977.0</v>
      </c>
      <c r="B206" s="2">
        <v>9.0</v>
      </c>
      <c r="C206" s="2" t="s">
        <v>759</v>
      </c>
      <c r="D206" s="2">
        <v>450.0</v>
      </c>
      <c r="E206" s="2">
        <v>2250.0</v>
      </c>
      <c r="F206" s="2" t="s">
        <v>31</v>
      </c>
      <c r="G206" s="17">
        <f t="array" ref="G206">IFERROR(E206*INDEX(PRECIOS!$B$2:$E$44,MATCH(F206,PRECIOS!$B$2:$B$44,0),4),"")</f>
        <v>2763.28125</v>
      </c>
      <c r="H206" s="2">
        <v>10.58</v>
      </c>
      <c r="I206" s="2">
        <f t="shared" si="1"/>
        <v>1.55</v>
      </c>
      <c r="J206" s="15">
        <f>IFERROR(LOOKUP(H206,Masterline!$A$2:$A$34,Masterline!$D$2:$D$34)-(H206-INT(H206))*LOOKUP(H206,Masterline!$A$2:$A$34,Masterline!$E$2:$E$34),"")</f>
        <v>4.71072</v>
      </c>
      <c r="K206" s="28">
        <f t="shared" si="2"/>
        <v>902899.7963</v>
      </c>
      <c r="L206" s="35">
        <f t="array" ref="L206">IFERROR(INDEX(GrowthFormulas!$B$2:$B$122,$A206-VLOOKUP(C206,'SIEMB. SEMACU'!$B$2:$E$100,4,FALSE),1),"")</f>
        <v>0.8733308</v>
      </c>
      <c r="M206" s="207">
        <f>IFERROR(K206/VLOOKUP(C206,'SIEMB. SEMACU'!$B$2:$C$100,2,FALSE),"")</f>
        <v>0.6945383049</v>
      </c>
      <c r="N206" s="23">
        <v>0.82</v>
      </c>
      <c r="O206" s="71" t="str">
        <f>IFERROR(N206*VLOOKUP(C206,'SIEMB. SEMACU'!$B$2:$D$100,3,FALSE),"")</f>
        <v/>
      </c>
      <c r="P206" s="2">
        <v>2.0</v>
      </c>
      <c r="Q206" s="2">
        <f t="shared" si="3"/>
        <v>12.58</v>
      </c>
      <c r="R206" s="15">
        <f>IFERROR(LOOKUP(Q206,Masterline!$A$2:$A$34,Masterline!$D$2:$D$34)-(Q206-INT(Q206))*LOOKUP(Q206,Masterline!$A$2:$A$34,Masterline!$E$2:$E$34),"")</f>
        <v>4.32048</v>
      </c>
      <c r="S206" s="71">
        <f>IFERROR((Q206)*VLOOKUP(C206,'SIEMB. SEMACU'!$B$2:$C$100,2,FALSE)*(N206-0.0033333*7)*((J206+R206)/2/100)/1000,"")</f>
        <v>588.3235474</v>
      </c>
      <c r="T206" s="173">
        <f t="shared" si="4"/>
        <v>34.58088686</v>
      </c>
      <c r="U206" s="14">
        <f t="shared" si="5"/>
        <v>9552679.845</v>
      </c>
      <c r="V206" s="14">
        <f t="shared" si="6"/>
        <v>11278280</v>
      </c>
    </row>
    <row r="207">
      <c r="A207" s="114">
        <v>44984.0</v>
      </c>
      <c r="B207" s="2">
        <v>9.0</v>
      </c>
      <c r="C207" s="2" t="s">
        <v>759</v>
      </c>
      <c r="D207" s="2">
        <v>500.0</v>
      </c>
      <c r="E207" s="2">
        <v>2875.0</v>
      </c>
      <c r="F207" s="2" t="s">
        <v>31</v>
      </c>
      <c r="G207" s="17">
        <f t="array" ref="G207">IFERROR(E207*INDEX(PRECIOS!$B$2:$E$44,MATCH(F207,PRECIOS!$B$2:$B$44,0),4),"")</f>
        <v>3530.859375</v>
      </c>
      <c r="H207" s="2">
        <v>12.14</v>
      </c>
      <c r="I207" s="2">
        <f t="shared" si="1"/>
        <v>1.56</v>
      </c>
      <c r="J207" s="15">
        <f>IFERROR(LOOKUP(H207,Masterline!$A$2:$A$34,Masterline!$D$2:$D$34)-(H207-INT(H207))*LOOKUP(H207,Masterline!$A$2:$A$34,Masterline!$E$2:$E$34),"")</f>
        <v>4.38384</v>
      </c>
      <c r="K207" s="28">
        <f t="shared" si="2"/>
        <v>939499.6498</v>
      </c>
      <c r="L207" s="35">
        <f t="array" ref="L207">IFERROR(INDEX(GrowthFormulas!$B$2:$B$122,$A207-VLOOKUP(C207,'SIEMB. SEMACU'!$B$2:$E$100,4,FALSE),1),"")</f>
        <v>0.849997</v>
      </c>
      <c r="M207" s="207">
        <f>IFERROR(K207/VLOOKUP(C207,'SIEMB. SEMACU'!$B$2:$C$100,2,FALSE),"")</f>
        <v>0.7226920383</v>
      </c>
      <c r="N207" s="23">
        <v>0.85</v>
      </c>
      <c r="O207" s="71" t="str">
        <f>IFERROR(N207*VLOOKUP(C207,'SIEMB. SEMACU'!$B$2:$D$100,3,FALSE),"")</f>
        <v/>
      </c>
      <c r="P207" s="2">
        <v>2.0</v>
      </c>
      <c r="Q207" s="2">
        <f t="shared" si="3"/>
        <v>14.14</v>
      </c>
      <c r="R207" s="15">
        <f>IFERROR(LOOKUP(Q207,Masterline!$A$2:$A$34,Masterline!$D$2:$D$34)-(Q207-INT(Q207))*LOOKUP(Q207,Masterline!$A$2:$A$34,Masterline!$E$2:$E$34),"")</f>
        <v>4.05984</v>
      </c>
      <c r="S207" s="71">
        <f>IFERROR((Q207)*VLOOKUP(C207,'SIEMB. SEMACU'!$B$2:$C$100,2,FALSE)*(N207-0.0033333*7)*((J207+R207)/2/100)/1000,"")</f>
        <v>641.5419809</v>
      </c>
      <c r="T207" s="173">
        <f t="shared" si="4"/>
        <v>35.38549522</v>
      </c>
      <c r="U207" s="14">
        <f t="shared" si="5"/>
        <v>11405525.75</v>
      </c>
      <c r="V207" s="14">
        <f t="shared" si="6"/>
        <v>13414700</v>
      </c>
    </row>
    <row r="208">
      <c r="A208" s="114">
        <v>44991.0</v>
      </c>
      <c r="B208" s="2">
        <v>9.0</v>
      </c>
      <c r="C208" s="2" t="s">
        <v>759</v>
      </c>
      <c r="D208" s="2">
        <v>550.0</v>
      </c>
      <c r="E208" s="2">
        <v>4250.0</v>
      </c>
      <c r="F208" s="2" t="s">
        <v>31</v>
      </c>
      <c r="G208" s="17">
        <f t="array" ref="G208">IFERROR(E208*INDEX(PRECIOS!$B$2:$E$44,MATCH(F208,PRECIOS!$B$2:$B$44,0),4),"")</f>
        <v>5219.53125</v>
      </c>
      <c r="H208" s="2">
        <v>14.14</v>
      </c>
      <c r="I208" s="2">
        <f t="shared" si="1"/>
        <v>2</v>
      </c>
      <c r="J208" s="15">
        <f>IFERROR(LOOKUP(H208,Masterline!$A$2:$A$34,Masterline!$D$2:$D$34)-(H208-INT(H208))*LOOKUP(H208,Masterline!$A$2:$A$34,Masterline!$E$2:$E$34),"")</f>
        <v>4.05984</v>
      </c>
      <c r="K208" s="28">
        <f t="shared" si="2"/>
        <v>958085.7082</v>
      </c>
      <c r="L208" s="35">
        <f t="array" ref="L208">IFERROR(INDEX(GrowthFormulas!$B$2:$B$122,$A208-VLOOKUP(C208,'SIEMB. SEMACU'!$B$2:$E$100,4,FALSE),1),"")</f>
        <v>0.8266632</v>
      </c>
      <c r="M208" s="207">
        <f>IFERROR(K208/VLOOKUP(C208,'SIEMB. SEMACU'!$B$2:$C$100,2,FALSE),"")</f>
        <v>0.7369890063</v>
      </c>
      <c r="N208" s="23">
        <v>0.85</v>
      </c>
      <c r="O208" s="71" t="str">
        <f>IFERROR(N208*VLOOKUP(C208,'SIEMB. SEMACU'!$B$2:$D$100,3,FALSE),"")</f>
        <v/>
      </c>
      <c r="P208" s="2">
        <v>2.0</v>
      </c>
      <c r="Q208" s="2">
        <f t="shared" si="3"/>
        <v>16.14</v>
      </c>
      <c r="R208" s="15">
        <f>IFERROR(LOOKUP(Q208,Masterline!$A$2:$A$34,Masterline!$D$2:$D$34)-(Q208-INT(Q208))*LOOKUP(Q208,Masterline!$A$2:$A$34,Masterline!$E$2:$E$34),"")</f>
        <v>3.77352</v>
      </c>
      <c r="S208" s="71">
        <f>IFERROR((Q208)*VLOOKUP(C208,'SIEMB. SEMACU'!$B$2:$C$100,2,FALSE)*(N208-0.0033333*7)*((J208+R208)/2/100)/1000,"")</f>
        <v>679.3530378</v>
      </c>
      <c r="T208" s="173">
        <f t="shared" si="4"/>
        <v>32.33825944</v>
      </c>
      <c r="U208" s="14">
        <f t="shared" si="5"/>
        <v>13547331.91</v>
      </c>
      <c r="V208" s="14">
        <f t="shared" si="6"/>
        <v>15624700</v>
      </c>
    </row>
    <row r="209">
      <c r="A209" s="114">
        <v>44998.0</v>
      </c>
      <c r="B209" s="2">
        <v>9.0</v>
      </c>
      <c r="C209" s="2" t="s">
        <v>759</v>
      </c>
      <c r="D209" s="2">
        <v>550.0</v>
      </c>
      <c r="E209" s="2">
        <v>3100.0</v>
      </c>
      <c r="F209" s="2" t="s">
        <v>20</v>
      </c>
      <c r="G209" s="17">
        <f t="array" ref="G209">IFERROR(E209*INDEX(PRECIOS!$B$2:$E$44,MATCH(F209,PRECIOS!$B$2:$B$44,0),4),"")</f>
        <v>3732.8712</v>
      </c>
      <c r="H209" s="2">
        <v>16.54</v>
      </c>
      <c r="I209" s="2">
        <f t="shared" si="1"/>
        <v>2.4</v>
      </c>
      <c r="J209" s="15">
        <f>IFERROR(LOOKUP(H209,Masterline!$A$2:$A$34,Masterline!$D$2:$D$34)-(H209-INT(H209))*LOOKUP(H209,Masterline!$A$2:$A$34,Masterline!$E$2:$E$34),"")</f>
        <v>3.72072</v>
      </c>
      <c r="K209" s="28">
        <f t="shared" si="2"/>
        <v>893717.3632</v>
      </c>
      <c r="L209" s="35">
        <f t="array" ref="L209">IFERROR(INDEX(GrowthFormulas!$B$2:$B$122,$A209-VLOOKUP(C209,'SIEMB. SEMACU'!$B$2:$E$100,4,FALSE),1),"")</f>
        <v>0.8033294</v>
      </c>
      <c r="M209" s="207">
        <f>IFERROR(K209/VLOOKUP(C209,'SIEMB. SEMACU'!$B$2:$C$100,2,FALSE),"")</f>
        <v>0.6874748948</v>
      </c>
      <c r="N209" s="23">
        <v>0.82</v>
      </c>
      <c r="O209" s="71" t="str">
        <f>IFERROR(N209*VLOOKUP(C209,'SIEMB. SEMACU'!$B$2:$D$100,3,FALSE),"")</f>
        <v/>
      </c>
      <c r="P209" s="2">
        <v>2.0</v>
      </c>
      <c r="Q209" s="2">
        <f t="shared" si="3"/>
        <v>18.54</v>
      </c>
      <c r="R209" s="15">
        <f>IFERROR(LOOKUP(Q209,Masterline!$A$2:$A$34,Masterline!$D$2:$D$34)-(Q209-INT(Q209))*LOOKUP(Q209,Masterline!$A$2:$A$34,Masterline!$E$2:$E$34),"")</f>
        <v>3.46968</v>
      </c>
      <c r="S209" s="71">
        <f>IFERROR((Q209)*VLOOKUP(C209,'SIEMB. SEMACU'!$B$2:$C$100,2,FALSE)*(N209-0.0033333*7)*((J209+R209)/2/100)/1000,"")</f>
        <v>690.3239017</v>
      </c>
      <c r="T209" s="173">
        <f t="shared" si="4"/>
        <v>35.08097543</v>
      </c>
      <c r="U209" s="14">
        <f t="shared" si="5"/>
        <v>14782085.19</v>
      </c>
      <c r="V209" s="14">
        <f t="shared" si="6"/>
        <v>17631640</v>
      </c>
    </row>
    <row r="210">
      <c r="A210" s="114">
        <v>45005.0</v>
      </c>
      <c r="B210" s="2">
        <v>9.0</v>
      </c>
      <c r="C210" s="2" t="s">
        <v>759</v>
      </c>
      <c r="D210" s="2">
        <v>550.0</v>
      </c>
      <c r="E210" s="2">
        <v>2700.0</v>
      </c>
      <c r="F210" s="2" t="s">
        <v>20</v>
      </c>
      <c r="G210" s="17">
        <f t="array" ref="G210">IFERROR(E210*INDEX(PRECIOS!$B$2:$E$44,MATCH(F210,PRECIOS!$B$2:$B$44,0),4),"")</f>
        <v>3251.2104</v>
      </c>
      <c r="H210" s="2">
        <v>18.77</v>
      </c>
      <c r="I210" s="2">
        <f t="shared" si="1"/>
        <v>2.23</v>
      </c>
      <c r="J210" s="15">
        <f>IFERROR(LOOKUP(H210,Masterline!$A$2:$A$34,Masterline!$D$2:$D$34)-(H210-INT(H210))*LOOKUP(H210,Masterline!$A$2:$A$34,Masterline!$E$2:$E$34),"")</f>
        <v>3.44484</v>
      </c>
      <c r="K210" s="28">
        <f t="shared" si="2"/>
        <v>850607.8013</v>
      </c>
      <c r="L210" s="35">
        <f t="array" ref="L210">IFERROR(INDEX(GrowthFormulas!$B$2:$B$122,$A210-VLOOKUP(C210,'SIEMB. SEMACU'!$B$2:$E$100,4,FALSE),1),"")</f>
        <v>0.7799956</v>
      </c>
      <c r="M210" s="207">
        <f>IFERROR(K210/VLOOKUP(C210,'SIEMB. SEMACU'!$B$2:$C$100,2,FALSE),"")</f>
        <v>0.6543136933</v>
      </c>
      <c r="N210" s="23">
        <v>0.8</v>
      </c>
      <c r="O210" s="71" t="str">
        <f>IFERROR(N210*VLOOKUP(C210,'SIEMB. SEMACU'!$B$2:$D$100,3,FALSE),"")</f>
        <v/>
      </c>
      <c r="P210" s="2">
        <v>2.0</v>
      </c>
      <c r="Q210" s="2">
        <f t="shared" si="3"/>
        <v>20.77</v>
      </c>
      <c r="R210" s="15">
        <f>IFERROR(LOOKUP(Q210,Masterline!$A$2:$A$34,Masterline!$D$2:$D$34)-(Q210-INT(Q210))*LOOKUP(Q210,Masterline!$A$2:$A$34,Masterline!$E$2:$E$34),"")</f>
        <v>3.22608</v>
      </c>
      <c r="S210" s="71">
        <f>IFERROR((Q210)*VLOOKUP(C210,'SIEMB. SEMACU'!$B$2:$C$100,2,FALSE)*(N210-0.0033333*7)*((J210+R210)/2/100)/1000,"")</f>
        <v>699.4720775</v>
      </c>
      <c r="T210" s="173">
        <f t="shared" si="4"/>
        <v>37.36801939</v>
      </c>
      <c r="U210" s="14">
        <f t="shared" si="5"/>
        <v>15965908.43</v>
      </c>
      <c r="V210" s="14">
        <f t="shared" si="6"/>
        <v>19520800</v>
      </c>
    </row>
    <row r="211">
      <c r="A211" s="114">
        <v>45012.0</v>
      </c>
      <c r="B211" s="2">
        <v>9.0</v>
      </c>
      <c r="C211" s="2" t="s">
        <v>759</v>
      </c>
      <c r="D211" s="2">
        <v>550.0</v>
      </c>
      <c r="E211" s="2">
        <v>1450.0</v>
      </c>
      <c r="F211" s="2" t="s">
        <v>20</v>
      </c>
      <c r="G211" s="17">
        <f t="array" ref="G211">IFERROR(E211*INDEX(PRECIOS!$B$2:$E$44,MATCH(F211,PRECIOS!$B$2:$B$44,0),4),"")</f>
        <v>1746.0204</v>
      </c>
      <c r="H211" s="2">
        <v>20.2</v>
      </c>
      <c r="I211" s="2">
        <f t="shared" si="1"/>
        <v>1.43</v>
      </c>
      <c r="J211" s="15">
        <f>IFERROR(LOOKUP(H211,Masterline!$A$2:$A$34,Masterline!$D$2:$D$34)-(H211-INT(H211))*LOOKUP(H211,Masterline!$A$2:$A$34,Masterline!$E$2:$E$34),"")</f>
        <v>3.2808</v>
      </c>
      <c r="K211" s="28">
        <f t="shared" si="2"/>
        <v>829911.0818</v>
      </c>
      <c r="L211" s="35">
        <f t="array" ref="L211">IFERROR(INDEX(GrowthFormulas!$B$2:$B$122,$A211-VLOOKUP(C211,'SIEMB. SEMACU'!$B$2:$E$100,4,FALSE),1),"")</f>
        <v>0.7566618</v>
      </c>
      <c r="M211" s="207">
        <f>IFERROR(K211/VLOOKUP(C211,'SIEMB. SEMACU'!$B$2:$C$100,2,FALSE),"")</f>
        <v>0.6383931399</v>
      </c>
      <c r="N211" s="23"/>
      <c r="O211" s="71" t="str">
        <f>IFERROR(N211*VLOOKUP(C211,'SIEMB. SEMACU'!$B$2:$D$100,3,FALSE),"")</f>
        <v/>
      </c>
      <c r="P211" s="2"/>
      <c r="Q211" s="2">
        <f t="shared" si="3"/>
        <v>20.2</v>
      </c>
      <c r="R211" s="15">
        <f>IFERROR(LOOKUP(Q211,Masterline!$A$2:$A$34,Masterline!$D$2:$D$34)-(Q211-INT(Q211))*LOOKUP(Q211,Masterline!$A$2:$A$34,Masterline!$E$2:$E$34),"")</f>
        <v>3.2808</v>
      </c>
      <c r="S211" s="71">
        <f>IFERROR((Q211)*VLOOKUP(C211,'SIEMB. SEMACU'!$B$2:$C$100,2,FALSE)*(N211-0.0033333*7)*((J211+R211)/2/100)/1000,"")</f>
        <v>-20.10235417</v>
      </c>
      <c r="T211" s="173">
        <f t="shared" si="4"/>
        <v>-142.5255885</v>
      </c>
      <c r="U211" s="14">
        <f t="shared" si="5"/>
        <v>16764203.85</v>
      </c>
      <c r="V211" s="14">
        <f t="shared" si="6"/>
        <v>0</v>
      </c>
    </row>
    <row r="212">
      <c r="A212" s="114">
        <v>44942.0</v>
      </c>
      <c r="B212" s="2">
        <v>10.0</v>
      </c>
      <c r="C212" s="2" t="s">
        <v>760</v>
      </c>
      <c r="D212" s="2">
        <v>100.0</v>
      </c>
      <c r="E212" s="2">
        <v>400.0</v>
      </c>
      <c r="F212" s="2" t="s">
        <v>50</v>
      </c>
      <c r="G212" s="17">
        <f t="array" ref="G212">IFERROR(E212*INDEX(PRECIOS!$B$2:$E$44,MATCH(F212,PRECIOS!$B$2:$B$44,0),4),"")</f>
        <v>559.2</v>
      </c>
      <c r="H212" s="2">
        <v>0.95</v>
      </c>
      <c r="I212" s="2">
        <f t="shared" si="1"/>
        <v>0</v>
      </c>
      <c r="J212" s="15">
        <f>IFERROR(LOOKUP(H212,Masterline!$A$2:$A$34,Masterline!$D$2:$D$34)-(H212-INT(H212))*LOOKUP(H212,Masterline!$A$2:$A$34,Masterline!$E$2:$E$34),"")</f>
        <v>14.2494</v>
      </c>
      <c r="K212" s="28">
        <f t="shared" si="2"/>
        <v>738719.9313</v>
      </c>
      <c r="L212" s="35">
        <f t="array" ref="L212">IFERROR(INDEX(GrowthFormulas!$B$2:$B$122,$A212-VLOOKUP(C212,'SIEMB. SEMACU'!$B$2:$E$100,4,FALSE),1),"")</f>
        <v>0.9899998</v>
      </c>
      <c r="M212" s="207">
        <f>IFERROR(K212/VLOOKUP(C212,'SIEMB. SEMACU'!$B$2:$C$100,2,FALSE),"")</f>
        <v>0.6715635739</v>
      </c>
      <c r="N212" s="23">
        <v>0.85</v>
      </c>
      <c r="O212" s="71" t="str">
        <f>IFERROR(N212*VLOOKUP(C212,'SIEMB. SEMACU'!$B$2:$D$100,3,FALSE),"")</f>
        <v/>
      </c>
      <c r="P212" s="2">
        <v>2.0</v>
      </c>
      <c r="Q212" s="2">
        <f t="shared" si="3"/>
        <v>2.95</v>
      </c>
      <c r="R212" s="15">
        <f>IFERROR(LOOKUP(Q212,Masterline!$A$2:$A$34,Masterline!$D$2:$D$34)-(Q212-INT(Q212))*LOOKUP(Q212,Masterline!$A$2:$A$34,Masterline!$E$2:$E$34),"")</f>
        <v>9.708</v>
      </c>
      <c r="S212" s="71">
        <f>IFERROR((Q212)*VLOOKUP(C212,'SIEMB. SEMACU'!$B$2:$C$100,2,FALSE)*(N212-0.0033333*7)*((J212+R212)/2/100)/1000,"")</f>
        <v>321.3327111</v>
      </c>
      <c r="T212" s="173">
        <f t="shared" si="4"/>
        <v>55.33317777</v>
      </c>
      <c r="U212" s="14">
        <f t="shared" si="5"/>
        <v>701783.9348</v>
      </c>
      <c r="V212" s="14">
        <f t="shared" si="6"/>
        <v>888250</v>
      </c>
    </row>
    <row r="213">
      <c r="A213" s="114">
        <v>44949.0</v>
      </c>
      <c r="B213" s="2">
        <v>10.0</v>
      </c>
      <c r="C213" s="2" t="s">
        <v>760</v>
      </c>
      <c r="D213" s="2">
        <v>150.0</v>
      </c>
      <c r="E213" s="2">
        <v>800.0</v>
      </c>
      <c r="F213" s="2" t="s">
        <v>50</v>
      </c>
      <c r="G213" s="17">
        <f t="array" ref="G213">IFERROR(E213*INDEX(PRECIOS!$B$2:$E$44,MATCH(F213,PRECIOS!$B$2:$B$44,0),4),"")</f>
        <v>1118.4</v>
      </c>
      <c r="H213" s="2">
        <v>3.33</v>
      </c>
      <c r="I213" s="2">
        <f t="shared" si="1"/>
        <v>2.38</v>
      </c>
      <c r="J213" s="15">
        <f>IFERROR(LOOKUP(H213,Masterline!$A$2:$A$34,Masterline!$D$2:$D$34)-(H213-INT(H213))*LOOKUP(H213,Masterline!$A$2:$A$34,Masterline!$E$2:$E$34),"")</f>
        <v>9.26364</v>
      </c>
      <c r="K213" s="28">
        <f t="shared" si="2"/>
        <v>486256.4288</v>
      </c>
      <c r="L213" s="35">
        <f t="array" ref="L213">IFERROR(INDEX(GrowthFormulas!$B$2:$B$122,$A213-VLOOKUP(C213,'SIEMB. SEMACU'!$B$2:$E$100,4,FALSE),1),"")</f>
        <v>0.966666</v>
      </c>
      <c r="M213" s="207">
        <f>IFERROR(K213/VLOOKUP(C213,'SIEMB. SEMACU'!$B$2:$C$100,2,FALSE),"")</f>
        <v>0.4420512989</v>
      </c>
      <c r="N213" s="23">
        <v>0.75</v>
      </c>
      <c r="O213" s="71" t="str">
        <f>IFERROR(N213*VLOOKUP(C213,'SIEMB. SEMACU'!$B$2:$D$100,3,FALSE),"")</f>
        <v/>
      </c>
      <c r="P213" s="2">
        <v>2.0</v>
      </c>
      <c r="Q213" s="2">
        <f t="shared" si="3"/>
        <v>5.33</v>
      </c>
      <c r="R213" s="15">
        <f>IFERROR(LOOKUP(Q213,Masterline!$A$2:$A$34,Masterline!$D$2:$D$34)-(Q213-INT(Q213))*LOOKUP(Q213,Masterline!$A$2:$A$34,Masterline!$E$2:$E$34),"")</f>
        <v>7.28592</v>
      </c>
      <c r="S213" s="71">
        <f>IFERROR((Q213)*VLOOKUP(C213,'SIEMB. SEMACU'!$B$2:$C$100,2,FALSE)*(N213-0.0033333*7)*((J213+R213)/2/100)/1000,"")</f>
        <v>352.5427019</v>
      </c>
      <c r="T213" s="173">
        <f t="shared" si="4"/>
        <v>50.63567547</v>
      </c>
      <c r="U213" s="14">
        <f t="shared" si="5"/>
        <v>1619233.908</v>
      </c>
      <c r="V213" s="14">
        <f t="shared" si="6"/>
        <v>2747250</v>
      </c>
    </row>
    <row r="214">
      <c r="A214" s="114">
        <v>44956.0</v>
      </c>
      <c r="B214" s="2">
        <v>10.0</v>
      </c>
      <c r="C214" s="2" t="s">
        <v>760</v>
      </c>
      <c r="D214" s="2">
        <v>225.0</v>
      </c>
      <c r="E214" s="2">
        <v>1100.0</v>
      </c>
      <c r="F214" s="2" t="s">
        <v>31</v>
      </c>
      <c r="G214" s="17">
        <f t="array" ref="G214">IFERROR(E214*INDEX(PRECIOS!$B$2:$E$44,MATCH(F214,PRECIOS!$B$2:$B$44,0),4),"")</f>
        <v>1350.9375</v>
      </c>
      <c r="H214" s="2">
        <v>5.35</v>
      </c>
      <c r="I214" s="2">
        <f t="shared" si="1"/>
        <v>2.02</v>
      </c>
      <c r="J214" s="15">
        <f>IFERROR(LOOKUP(H214,Masterline!$A$2:$A$34,Masterline!$D$2:$D$34)-(H214-INT(H214))*LOOKUP(H214,Masterline!$A$2:$A$34,Masterline!$E$2:$E$34),"")</f>
        <v>7.2744</v>
      </c>
      <c r="K214" s="28">
        <f t="shared" si="2"/>
        <v>578138.0563</v>
      </c>
      <c r="L214" s="35">
        <f t="array" ref="L214">IFERROR(INDEX(GrowthFormulas!$B$2:$B$122,$A214-VLOOKUP(C214,'SIEMB. SEMACU'!$B$2:$E$100,4,FALSE),1),"")</f>
        <v>0.9433322</v>
      </c>
      <c r="M214" s="207">
        <f>IFERROR(K214/VLOOKUP(C214,'SIEMB. SEMACU'!$B$2:$C$100,2,FALSE),"")</f>
        <v>0.5255800512</v>
      </c>
      <c r="N214" s="23">
        <v>0.7</v>
      </c>
      <c r="O214" s="71" t="str">
        <f>IFERROR(N214*VLOOKUP(C214,'SIEMB. SEMACU'!$B$2:$D$100,3,FALSE),"")</f>
        <v/>
      </c>
      <c r="P214" s="2">
        <v>2.0</v>
      </c>
      <c r="Q214" s="2">
        <f t="shared" si="3"/>
        <v>7.35</v>
      </c>
      <c r="R214" s="15">
        <f>IFERROR(LOOKUP(Q214,Masterline!$A$2:$A$34,Masterline!$D$2:$D$34)-(Q214-INT(Q214))*LOOKUP(Q214,Masterline!$A$2:$A$34,Masterline!$E$2:$E$34),"")</f>
        <v>6.1296</v>
      </c>
      <c r="S214" s="71">
        <f>IFERROR((Q214)*VLOOKUP(C214,'SIEMB. SEMACU'!$B$2:$C$100,2,FALSE)*(N214-0.0033333*7)*((J214+R214)/2/100)/1000,"")</f>
        <v>366.6564934</v>
      </c>
      <c r="T214" s="173">
        <f t="shared" si="4"/>
        <v>35.41412336</v>
      </c>
      <c r="U214" s="14">
        <f t="shared" si="5"/>
        <v>3093038.601</v>
      </c>
      <c r="V214" s="14">
        <f t="shared" si="6"/>
        <v>4119500</v>
      </c>
    </row>
    <row r="215">
      <c r="A215" s="114">
        <v>44963.0</v>
      </c>
      <c r="B215" s="2">
        <v>10.0</v>
      </c>
      <c r="C215" s="2" t="s">
        <v>760</v>
      </c>
      <c r="D215" s="2">
        <v>300.0</v>
      </c>
      <c r="E215" s="2">
        <v>1650.0</v>
      </c>
      <c r="F215" s="2" t="s">
        <v>31</v>
      </c>
      <c r="G215" s="17">
        <f t="array" ref="G215">IFERROR(E215*INDEX(PRECIOS!$B$2:$E$44,MATCH(F215,PRECIOS!$B$2:$B$44,0),4),"")</f>
        <v>2026.40625</v>
      </c>
      <c r="H215" s="2">
        <v>7.45</v>
      </c>
      <c r="I215" s="2">
        <f t="shared" si="1"/>
        <v>2.1</v>
      </c>
      <c r="J215" s="15">
        <f>IFERROR(LOOKUP(H215,Masterline!$A$2:$A$34,Masterline!$D$2:$D$34)-(H215-INT(H215))*LOOKUP(H215,Masterline!$A$2:$A$34,Masterline!$E$2:$E$34),"")</f>
        <v>6.0672</v>
      </c>
      <c r="K215" s="28">
        <f t="shared" si="2"/>
        <v>663707.4165</v>
      </c>
      <c r="L215" s="35">
        <f t="array" ref="L215">IFERROR(INDEX(GrowthFormulas!$B$2:$B$122,$A215-VLOOKUP(C215,'SIEMB. SEMACU'!$B$2:$E$100,4,FALSE),1),"")</f>
        <v>0.9199984</v>
      </c>
      <c r="M215" s="207">
        <f>IFERROR(K215/VLOOKUP(C215,'SIEMB. SEMACU'!$B$2:$C$100,2,FALSE),"")</f>
        <v>0.6033703787</v>
      </c>
      <c r="N215" s="23">
        <v>0.73</v>
      </c>
      <c r="O215" s="71" t="str">
        <f>IFERROR(N215*VLOOKUP(C215,'SIEMB. SEMACU'!$B$2:$D$100,3,FALSE),"")</f>
        <v/>
      </c>
      <c r="P215" s="2">
        <v>2.0</v>
      </c>
      <c r="Q215" s="2">
        <f t="shared" si="3"/>
        <v>9.45</v>
      </c>
      <c r="R215" s="15">
        <f>IFERROR(LOOKUP(Q215,Masterline!$A$2:$A$34,Masterline!$D$2:$D$34)-(Q215-INT(Q215))*LOOKUP(Q215,Masterline!$A$2:$A$34,Masterline!$E$2:$E$34),"")</f>
        <v>5.1744</v>
      </c>
      <c r="S215" s="71">
        <f>IFERROR((Q215)*VLOOKUP(C215,'SIEMB. SEMACU'!$B$2:$C$100,2,FALSE)*(N215-0.0033333*7)*((J215+R215)/2/100)/1000,"")</f>
        <v>412.8928627</v>
      </c>
      <c r="T215" s="173">
        <f t="shared" si="4"/>
        <v>28.22321568</v>
      </c>
      <c r="U215" s="14">
        <f t="shared" si="5"/>
        <v>4944620.253</v>
      </c>
      <c r="V215" s="14">
        <f t="shared" si="6"/>
        <v>5982350</v>
      </c>
    </row>
    <row r="216">
      <c r="A216" s="114">
        <v>44970.0</v>
      </c>
      <c r="B216" s="2">
        <v>10.0</v>
      </c>
      <c r="C216" s="2" t="s">
        <v>760</v>
      </c>
      <c r="D216" s="2">
        <v>350.0</v>
      </c>
      <c r="E216" s="2">
        <v>1825.0</v>
      </c>
      <c r="F216" s="2" t="s">
        <v>31</v>
      </c>
      <c r="G216" s="17">
        <f t="array" ref="G216">IFERROR(E216*INDEX(PRECIOS!$B$2:$E$44,MATCH(F216,PRECIOS!$B$2:$B$44,0),4),"")</f>
        <v>2241.328125</v>
      </c>
      <c r="H216" s="2">
        <v>9.55</v>
      </c>
      <c r="I216" s="2">
        <f t="shared" si="1"/>
        <v>2.1</v>
      </c>
      <c r="J216" s="15">
        <f>IFERROR(LOOKUP(H216,Masterline!$A$2:$A$34,Masterline!$D$2:$D$34)-(H216-INT(H216))*LOOKUP(H216,Masterline!$A$2:$A$34,Masterline!$E$2:$E$34),"")</f>
        <v>5.1456</v>
      </c>
      <c r="K216" s="28">
        <f t="shared" si="2"/>
        <v>712243.755</v>
      </c>
      <c r="L216" s="35">
        <f t="array" ref="L216">IFERROR(INDEX(GrowthFormulas!$B$2:$B$122,$A216-VLOOKUP(C216,'SIEMB. SEMACU'!$B$2:$E$100,4,FALSE),1),"")</f>
        <v>0.8966646</v>
      </c>
      <c r="M216" s="207">
        <f>IFERROR(K216/VLOOKUP(C216,'SIEMB. SEMACU'!$B$2:$C$100,2,FALSE),"")</f>
        <v>0.6474943228</v>
      </c>
      <c r="N216" s="23">
        <v>0.75</v>
      </c>
      <c r="O216" s="71" t="str">
        <f>IFERROR(N216*VLOOKUP(C216,'SIEMB. SEMACU'!$B$2:$D$100,3,FALSE),"")</f>
        <v/>
      </c>
      <c r="P216" s="2">
        <v>2.0</v>
      </c>
      <c r="Q216" s="2">
        <f t="shared" si="3"/>
        <v>11.55</v>
      </c>
      <c r="R216" s="15">
        <f>IFERROR(LOOKUP(Q216,Masterline!$A$2:$A$34,Masterline!$D$2:$D$34)-(Q216-INT(Q216))*LOOKUP(Q216,Masterline!$A$2:$A$34,Masterline!$E$2:$E$34),"")</f>
        <v>4.5024</v>
      </c>
      <c r="S216" s="71">
        <f>IFERROR((Q216)*VLOOKUP(C216,'SIEMB. SEMACU'!$B$2:$C$100,2,FALSE)*(N216-0.0033333*7)*((J216+R216)/2/100)/1000,"")</f>
        <v>445.366295</v>
      </c>
      <c r="T216" s="173">
        <f t="shared" si="4"/>
        <v>23.84157375</v>
      </c>
      <c r="U216" s="14">
        <f t="shared" si="5"/>
        <v>6801927.861</v>
      </c>
      <c r="V216" s="14">
        <f t="shared" si="6"/>
        <v>7878750</v>
      </c>
    </row>
    <row r="217">
      <c r="A217" s="114">
        <v>44977.0</v>
      </c>
      <c r="B217" s="2">
        <v>10.0</v>
      </c>
      <c r="C217" s="2" t="s">
        <v>760</v>
      </c>
      <c r="D217" s="2">
        <v>325.0</v>
      </c>
      <c r="E217" s="2">
        <v>1600.0</v>
      </c>
      <c r="F217" s="2" t="s">
        <v>31</v>
      </c>
      <c r="G217" s="17">
        <f t="array" ref="G217">IFERROR(E217*INDEX(PRECIOS!$B$2:$E$44,MATCH(F217,PRECIOS!$B$2:$B$44,0),4),"")</f>
        <v>1965</v>
      </c>
      <c r="H217" s="2">
        <v>11.5</v>
      </c>
      <c r="I217" s="2">
        <f t="shared" si="1"/>
        <v>1.95</v>
      </c>
      <c r="J217" s="15">
        <f>IFERROR(LOOKUP(H217,Masterline!$A$2:$A$34,Masterline!$D$2:$D$34)-(H217-INT(H217))*LOOKUP(H217,Masterline!$A$2:$A$34,Masterline!$E$2:$E$34),"")</f>
        <v>4.512</v>
      </c>
      <c r="K217" s="28">
        <f t="shared" si="2"/>
        <v>626349.0595</v>
      </c>
      <c r="L217" s="35">
        <f t="array" ref="L217">IFERROR(INDEX(GrowthFormulas!$B$2:$B$122,$A217-VLOOKUP(C217,'SIEMB. SEMACU'!$B$2:$E$100,4,FALSE),1),"")</f>
        <v>0.8733308</v>
      </c>
      <c r="M217" s="207">
        <f>IFERROR(K217/VLOOKUP(C217,'SIEMB. SEMACU'!$B$2:$C$100,2,FALSE),"")</f>
        <v>0.5694082359</v>
      </c>
      <c r="N217" s="23">
        <v>0.72</v>
      </c>
      <c r="O217" s="71" t="str">
        <f>IFERROR(N217*VLOOKUP(C217,'SIEMB. SEMACU'!$B$2:$D$100,3,FALSE),"")</f>
        <v/>
      </c>
      <c r="P217" s="2">
        <v>2.0</v>
      </c>
      <c r="Q217" s="2">
        <f t="shared" si="3"/>
        <v>13.5</v>
      </c>
      <c r="R217" s="15">
        <f>IFERROR(LOOKUP(Q217,Masterline!$A$2:$A$34,Masterline!$D$2:$D$34)-(Q217-INT(Q217))*LOOKUP(Q217,Masterline!$A$2:$A$34,Masterline!$E$2:$E$34),"")</f>
        <v>4.17</v>
      </c>
      <c r="S217" s="71">
        <f>IFERROR((Q217)*VLOOKUP(C217,'SIEMB. SEMACU'!$B$2:$C$100,2,FALSE)*(N217-0.0033333*7)*((J217+R217)/2/100)/1000,"")</f>
        <v>449.0983054</v>
      </c>
      <c r="T217" s="173">
        <f t="shared" si="4"/>
        <v>31.02457635</v>
      </c>
      <c r="U217" s="14">
        <f t="shared" si="5"/>
        <v>7203014.184</v>
      </c>
      <c r="V217" s="14">
        <f t="shared" si="6"/>
        <v>9108000</v>
      </c>
    </row>
    <row r="218">
      <c r="A218" s="114">
        <v>44984.0</v>
      </c>
      <c r="B218" s="2">
        <v>10.0</v>
      </c>
      <c r="C218" s="2" t="s">
        <v>760</v>
      </c>
      <c r="D218" s="2">
        <v>325.0</v>
      </c>
      <c r="E218" s="2">
        <v>1950.0</v>
      </c>
      <c r="F218" s="2" t="s">
        <v>31</v>
      </c>
      <c r="G218" s="17">
        <f t="array" ref="G218">IFERROR(E218*INDEX(PRECIOS!$B$2:$E$44,MATCH(F218,PRECIOS!$B$2:$B$44,0),4),"")</f>
        <v>2394.84375</v>
      </c>
      <c r="H218" s="2">
        <v>13.85</v>
      </c>
      <c r="I218" s="2">
        <f t="shared" si="1"/>
        <v>2.35</v>
      </c>
      <c r="J218" s="15">
        <f>IFERROR(LOOKUP(H218,Masterline!$A$2:$A$34,Masterline!$D$2:$D$34)-(H218-INT(H218))*LOOKUP(H218,Masterline!$A$2:$A$34,Masterline!$E$2:$E$34),"")</f>
        <v>4.1154</v>
      </c>
      <c r="K218" s="28">
        <f t="shared" si="2"/>
        <v>570192.5444</v>
      </c>
      <c r="L218" s="35">
        <f t="array" ref="L218">IFERROR(INDEX(GrowthFormulas!$B$2:$B$122,$A218-VLOOKUP(C218,'SIEMB. SEMACU'!$B$2:$E$100,4,FALSE),1),"")</f>
        <v>0.849997</v>
      </c>
      <c r="M218" s="207">
        <f>IFERROR(K218/VLOOKUP(C218,'SIEMB. SEMACU'!$B$2:$C$100,2,FALSE),"")</f>
        <v>0.5183568585</v>
      </c>
      <c r="N218" s="23">
        <v>0.68</v>
      </c>
      <c r="O218" s="71" t="str">
        <f>IFERROR(N218*VLOOKUP(C218,'SIEMB. SEMACU'!$B$2:$D$100,3,FALSE),"")</f>
        <v/>
      </c>
      <c r="P218" s="2">
        <v>2.0</v>
      </c>
      <c r="Q218" s="2">
        <f t="shared" si="3"/>
        <v>15.85</v>
      </c>
      <c r="R218" s="15">
        <f>IFERROR(LOOKUP(Q218,Masterline!$A$2:$A$34,Masterline!$D$2:$D$34)-(Q218-INT(Q218))*LOOKUP(Q218,Masterline!$A$2:$A$34,Masterline!$E$2:$E$34),"")</f>
        <v>3.822</v>
      </c>
      <c r="S218" s="71">
        <f>IFERROR((Q218)*VLOOKUP(C218,'SIEMB. SEMACU'!$B$2:$C$100,2,FALSE)*(N218-0.0033333*7)*((J218+R218)/2/100)/1000,"")</f>
        <v>454.375963</v>
      </c>
      <c r="T218" s="173">
        <f t="shared" si="4"/>
        <v>32.34399075</v>
      </c>
      <c r="U218" s="14">
        <f t="shared" si="5"/>
        <v>7897166.74</v>
      </c>
      <c r="V218" s="14">
        <f t="shared" si="6"/>
        <v>10359800</v>
      </c>
    </row>
    <row r="219">
      <c r="A219" s="114">
        <v>44991.0</v>
      </c>
      <c r="B219" s="2">
        <v>10.0</v>
      </c>
      <c r="C219" s="2" t="s">
        <v>760</v>
      </c>
      <c r="D219" s="2">
        <v>350.0</v>
      </c>
      <c r="E219" s="2">
        <v>2725.0</v>
      </c>
      <c r="F219" s="2" t="s">
        <v>20</v>
      </c>
      <c r="G219" s="17">
        <f t="array" ref="G219">IFERROR(E219*INDEX(PRECIOS!$B$2:$E$44,MATCH(F219,PRECIOS!$B$2:$B$44,0),4),"")</f>
        <v>3281.3142</v>
      </c>
      <c r="H219" s="2">
        <v>16.15</v>
      </c>
      <c r="I219" s="2">
        <f t="shared" si="1"/>
        <v>2.3</v>
      </c>
      <c r="J219" s="15">
        <f>IFERROR(LOOKUP(H219,Masterline!$A$2:$A$34,Masterline!$D$2:$D$34)-(H219-INT(H219))*LOOKUP(H219,Masterline!$A$2:$A$34,Masterline!$E$2:$E$34),"")</f>
        <v>3.7722</v>
      </c>
      <c r="K219" s="28">
        <f t="shared" si="2"/>
        <v>574514.2523</v>
      </c>
      <c r="L219" s="35">
        <f t="array" ref="L219">IFERROR(INDEX(GrowthFormulas!$B$2:$B$122,$A219-VLOOKUP(C219,'SIEMB. SEMACU'!$B$2:$E$100,4,FALSE),1),"")</f>
        <v>0.8266632</v>
      </c>
      <c r="M219" s="207">
        <f>IFERROR(K219/VLOOKUP(C219,'SIEMB. SEMACU'!$B$2:$C$100,2,FALSE),"")</f>
        <v>0.5222856839</v>
      </c>
      <c r="N219" s="23">
        <v>0.65</v>
      </c>
      <c r="O219" s="71" t="str">
        <f>IFERROR(N219*VLOOKUP(C219,'SIEMB. SEMACU'!$B$2:$D$100,3,FALSE),"")</f>
        <v/>
      </c>
      <c r="P219" s="2">
        <v>2.0</v>
      </c>
      <c r="Q219" s="2">
        <f t="shared" si="3"/>
        <v>18.15</v>
      </c>
      <c r="R219" s="15">
        <f>IFERROR(LOOKUP(Q219,Masterline!$A$2:$A$34,Masterline!$D$2:$D$34)-(Q219-INT(Q219))*LOOKUP(Q219,Masterline!$A$2:$A$34,Masterline!$E$2:$E$34),"")</f>
        <v>3.5118</v>
      </c>
      <c r="S219" s="71">
        <f>IFERROR((Q219)*VLOOKUP(C219,'SIEMB. SEMACU'!$B$2:$C$100,2,FALSE)*(N219-0.0033333*7)*((J219+R219)/2/100)/1000,"")</f>
        <v>455.6653577</v>
      </c>
      <c r="T219" s="173">
        <f t="shared" si="4"/>
        <v>26.41633942</v>
      </c>
      <c r="U219" s="14">
        <f t="shared" si="5"/>
        <v>9278405.175</v>
      </c>
      <c r="V219" s="14">
        <f t="shared" si="6"/>
        <v>11547250</v>
      </c>
    </row>
    <row r="220">
      <c r="A220" s="114">
        <v>44998.0</v>
      </c>
      <c r="B220" s="2">
        <v>10.0</v>
      </c>
      <c r="C220" s="2" t="s">
        <v>760</v>
      </c>
      <c r="D220" s="2">
        <v>350.0</v>
      </c>
      <c r="E220" s="2">
        <v>1975.0</v>
      </c>
      <c r="F220" s="2" t="s">
        <v>20</v>
      </c>
      <c r="G220" s="17">
        <f t="array" ref="G220">IFERROR(E220*INDEX(PRECIOS!$B$2:$E$44,MATCH(F220,PRECIOS!$B$2:$B$44,0),4),"")</f>
        <v>2378.2002</v>
      </c>
      <c r="H220" s="2">
        <v>18.65</v>
      </c>
      <c r="I220" s="2">
        <f t="shared" si="1"/>
        <v>2.5</v>
      </c>
      <c r="J220" s="15">
        <f>IFERROR(LOOKUP(H220,Masterline!$A$2:$A$34,Masterline!$D$2:$D$34)-(H220-INT(H220))*LOOKUP(H220,Masterline!$A$2:$A$34,Masterline!$E$2:$E$34),"")</f>
        <v>3.4578</v>
      </c>
      <c r="K220" s="28">
        <f t="shared" si="2"/>
        <v>542736.8857</v>
      </c>
      <c r="L220" s="35">
        <f t="array" ref="L220">IFERROR(INDEX(GrowthFormulas!$B$2:$B$122,$A220-VLOOKUP(C220,'SIEMB. SEMACU'!$B$2:$E$100,4,FALSE),1),"")</f>
        <v>0.8033294</v>
      </c>
      <c r="M220" s="207">
        <f>IFERROR(K220/VLOOKUP(C220,'SIEMB. SEMACU'!$B$2:$C$100,2,FALSE),"")</f>
        <v>0.4933971688</v>
      </c>
      <c r="N220" s="23">
        <v>0.62</v>
      </c>
      <c r="O220" s="71" t="str">
        <f>IFERROR(N220*VLOOKUP(C220,'SIEMB. SEMACU'!$B$2:$D$100,3,FALSE),"")</f>
        <v/>
      </c>
      <c r="P220" s="2">
        <v>2.0</v>
      </c>
      <c r="Q220" s="2">
        <f t="shared" si="3"/>
        <v>20.65</v>
      </c>
      <c r="R220" s="15">
        <f>IFERROR(LOOKUP(Q220,Masterline!$A$2:$A$34,Masterline!$D$2:$D$34)-(Q220-INT(Q220))*LOOKUP(Q220,Masterline!$A$2:$A$34,Masterline!$E$2:$E$34),"")</f>
        <v>3.2376</v>
      </c>
      <c r="S220" s="71">
        <f>IFERROR((Q220)*VLOOKUP(C220,'SIEMB. SEMACU'!$B$2:$C$100,2,FALSE)*(N220-0.0033333*7)*((J220+R220)/2/100)/1000,"")</f>
        <v>453.7234436</v>
      </c>
      <c r="T220" s="173">
        <f t="shared" si="4"/>
        <v>25.9308609</v>
      </c>
      <c r="U220" s="14">
        <f t="shared" si="5"/>
        <v>10122042.92</v>
      </c>
      <c r="V220" s="14">
        <f t="shared" si="6"/>
        <v>12719300</v>
      </c>
    </row>
    <row r="221">
      <c r="A221" s="114">
        <v>45005.0</v>
      </c>
      <c r="B221" s="2">
        <v>10.0</v>
      </c>
      <c r="C221" s="2" t="s">
        <v>760</v>
      </c>
      <c r="D221" s="2">
        <v>325.0</v>
      </c>
      <c r="E221" s="2">
        <v>1650.0</v>
      </c>
      <c r="F221" s="2" t="s">
        <v>20</v>
      </c>
      <c r="G221" s="17">
        <f t="array" ref="G221">IFERROR(E221*INDEX(PRECIOS!$B$2:$E$44,MATCH(F221,PRECIOS!$B$2:$B$44,0),4),"")</f>
        <v>1986.8508</v>
      </c>
      <c r="H221" s="2">
        <v>20.85</v>
      </c>
      <c r="I221" s="2">
        <f t="shared" si="1"/>
        <v>2.2</v>
      </c>
      <c r="J221" s="15">
        <f>IFERROR(LOOKUP(H221,Masterline!$A$2:$A$34,Masterline!$D$2:$D$34)-(H221-INT(H221))*LOOKUP(H221,Masterline!$A$2:$A$34,Masterline!$E$2:$E$34),"")</f>
        <v>3.2184</v>
      </c>
      <c r="K221" s="28">
        <f t="shared" si="2"/>
        <v>484325.4405</v>
      </c>
      <c r="L221" s="35">
        <f t="array" ref="L221">IFERROR(INDEX(GrowthFormulas!$B$2:$B$122,$A221-VLOOKUP(C221,'SIEMB. SEMACU'!$B$2:$E$100,4,FALSE),1),"")</f>
        <v>0.7799956</v>
      </c>
      <c r="M221" s="207">
        <f>IFERROR(K221/VLOOKUP(C221,'SIEMB. SEMACU'!$B$2:$C$100,2,FALSE),"")</f>
        <v>0.440295855</v>
      </c>
      <c r="N221" s="23">
        <v>0.57</v>
      </c>
      <c r="O221" s="71" t="str">
        <f>IFERROR(N221*VLOOKUP(C221,'SIEMB. SEMACU'!$B$2:$D$100,3,FALSE),"")</f>
        <v/>
      </c>
      <c r="P221" s="2">
        <v>2.0</v>
      </c>
      <c r="Q221" s="2">
        <f t="shared" si="3"/>
        <v>22.85</v>
      </c>
      <c r="R221" s="15">
        <f>IFERROR(LOOKUP(Q221,Masterline!$A$2:$A$34,Masterline!$D$2:$D$34)-(Q221-INT(Q221))*LOOKUP(Q221,Masterline!$A$2:$A$34,Masterline!$E$2:$E$34),"")</f>
        <v>3.1806</v>
      </c>
      <c r="S221" s="71">
        <f>IFERROR((Q221)*VLOOKUP(C221,'SIEMB. SEMACU'!$B$2:$C$100,2,FALSE)*(N221-0.0033333*7)*((J221+R221)/2/100)/1000,"")</f>
        <v>439.6264186</v>
      </c>
      <c r="T221" s="173">
        <f t="shared" si="4"/>
        <v>28.65660466</v>
      </c>
      <c r="U221" s="14">
        <f t="shared" si="5"/>
        <v>10098185.43</v>
      </c>
      <c r="V221" s="14">
        <f t="shared" si="6"/>
        <v>13072950</v>
      </c>
    </row>
    <row r="222">
      <c r="A222" s="114">
        <v>45012.0</v>
      </c>
      <c r="B222" s="2">
        <v>10.0</v>
      </c>
      <c r="C222" s="2" t="s">
        <v>760</v>
      </c>
      <c r="D222" s="2">
        <v>325.0</v>
      </c>
      <c r="E222" s="2">
        <v>650.0</v>
      </c>
      <c r="F222" s="2" t="s">
        <v>20</v>
      </c>
      <c r="G222" s="17">
        <f t="array" ref="G222">IFERROR(E222*INDEX(PRECIOS!$B$2:$E$44,MATCH(F222,PRECIOS!$B$2:$B$44,0),4),"")</f>
        <v>782.6988</v>
      </c>
      <c r="H222" s="2">
        <v>22.1</v>
      </c>
      <c r="I222" s="2">
        <f t="shared" si="1"/>
        <v>1.25</v>
      </c>
      <c r="J222" s="15">
        <f>IFERROR(LOOKUP(H222,Masterline!$A$2:$A$34,Masterline!$D$2:$D$34)-(H222-INT(H222))*LOOKUP(H222,Masterline!$A$2:$A$34,Masterline!$E$2:$E$34),"")</f>
        <v>3.2436</v>
      </c>
      <c r="K222" s="28">
        <f t="shared" si="2"/>
        <v>453381.5006</v>
      </c>
      <c r="L222" s="35">
        <f t="array" ref="L222">IFERROR(INDEX(GrowthFormulas!$B$2:$B$122,$A222-VLOOKUP(C222,'SIEMB. SEMACU'!$B$2:$E$100,4,FALSE),1),"")</f>
        <v>0.7566618</v>
      </c>
      <c r="M222" s="207">
        <f>IFERROR(K222/VLOOKUP(C222,'SIEMB. SEMACU'!$B$2:$C$100,2,FALSE),"")</f>
        <v>0.4121650005</v>
      </c>
      <c r="N222" s="23"/>
      <c r="O222" s="71" t="str">
        <f>IFERROR(N222*VLOOKUP(C222,'SIEMB. SEMACU'!$B$2:$D$100,3,FALSE),"")</f>
        <v/>
      </c>
      <c r="P222" s="2"/>
      <c r="Q222" s="2">
        <f t="shared" si="3"/>
        <v>22.1</v>
      </c>
      <c r="R222" s="15">
        <f>IFERROR(LOOKUP(Q222,Masterline!$A$2:$A$34,Masterline!$D$2:$D$34)-(Q222-INT(Q222))*LOOKUP(Q222,Masterline!$A$2:$A$34,Masterline!$E$2:$E$34),"")</f>
        <v>3.2436</v>
      </c>
      <c r="S222" s="71">
        <f>IFERROR((Q222)*VLOOKUP(C222,'SIEMB. SEMACU'!$B$2:$C$100,2,FALSE)*(N222-0.0033333*7)*((J222+R222)/2/100)/1000,"")</f>
        <v>-18.39859641</v>
      </c>
      <c r="T222" s="173">
        <f t="shared" si="4"/>
        <v>-85.8496491</v>
      </c>
      <c r="U222" s="14">
        <f t="shared" si="5"/>
        <v>10019731.16</v>
      </c>
      <c r="V222" s="14">
        <f t="shared" si="6"/>
        <v>0</v>
      </c>
    </row>
    <row r="223">
      <c r="A223" s="114">
        <v>45103.0</v>
      </c>
      <c r="B223" s="2">
        <v>1.0</v>
      </c>
      <c r="C223" s="2" t="s">
        <v>761</v>
      </c>
      <c r="D223" s="2">
        <v>200.0</v>
      </c>
      <c r="E223" s="2">
        <v>1050.0</v>
      </c>
      <c r="F223" s="2" t="s">
        <v>56</v>
      </c>
      <c r="G223" s="17">
        <f t="array" ref="G223">IFERROR(E223*INDEX(PRECIOS!$B$2:$E$44,MATCH(F223,PRECIOS!$B$2:$B$44,0),4),"")</f>
        <v>1411.2</v>
      </c>
      <c r="H223" s="2">
        <v>1.7</v>
      </c>
      <c r="I223" s="2">
        <f t="shared" si="1"/>
        <v>0</v>
      </c>
      <c r="J223" s="15">
        <f>IFERROR(LOOKUP(H223,Masterline!$A$2:$A$34,Masterline!$D$2:$D$34)-(H223-INT(H223))*LOOKUP(H223,Masterline!$A$2:$A$34,Masterline!$E$2:$E$34),"")</f>
        <v>12.8016</v>
      </c>
      <c r="K223" s="71">
        <f t="shared" si="2"/>
        <v>919002.7717</v>
      </c>
      <c r="L223" s="35">
        <f t="array" ref="L223">IFERROR(INDEX(GrowthFormulas!$B$2:$B$122,$A223-VLOOKUP(C223,'SIEMB. SEMACU'!$B$2:$E$100,4,FALSE),1),"")</f>
        <v>0.983333</v>
      </c>
      <c r="M223" s="209">
        <f>IFERROR(K223/VLOOKUP(C223,'SIEMB. SEMACU'!$B$2:$C$100,2,FALSE),"")</f>
        <v>0.6078060659</v>
      </c>
      <c r="N223" s="23">
        <v>0.85</v>
      </c>
      <c r="O223" s="71" t="str">
        <f>IFERROR(N223*VLOOKUP(C223,'SIEMB. SEMACU'!$B$2:$D$100,3,FALSE),"")</f>
        <v/>
      </c>
      <c r="P223" s="2">
        <v>2.0</v>
      </c>
      <c r="Q223" s="2">
        <f t="shared" si="3"/>
        <v>3.7</v>
      </c>
      <c r="R223" s="15">
        <f>IFERROR(LOOKUP(Q223,Masterline!$A$2:$A$34,Masterline!$D$2:$D$34)-(Q223-INT(Q223))*LOOKUP(Q223,Masterline!$A$2:$A$34,Masterline!$E$2:$E$34),"")</f>
        <v>8.8596</v>
      </c>
      <c r="S223" s="71">
        <f>IFERROR((Q223)*VLOOKUP(C223,'SIEMB. SEMACU'!$B$2:$C$100,2,FALSE)*(N223-0.0033333*7)*((J223+R223)/2/100)/1000,"")</f>
        <v>500.8833328</v>
      </c>
      <c r="T223" s="173">
        <f t="shared" si="4"/>
        <v>75.2208332</v>
      </c>
      <c r="U223" s="14">
        <f t="shared" si="5"/>
        <v>1562304.712</v>
      </c>
      <c r="V223" s="14">
        <f t="shared" si="6"/>
        <v>2184840</v>
      </c>
    </row>
    <row r="224">
      <c r="A224" s="114">
        <v>45103.0</v>
      </c>
      <c r="B224" s="2">
        <v>2.0</v>
      </c>
      <c r="C224" s="2" t="s">
        <v>762</v>
      </c>
      <c r="D224" s="2">
        <v>125.0</v>
      </c>
      <c r="E224" s="2">
        <v>466.0</v>
      </c>
      <c r="F224" s="2" t="s">
        <v>56</v>
      </c>
      <c r="G224" s="17">
        <f t="array" ref="G224">IFERROR(E224*INDEX(PRECIOS!$B$2:$E$44,MATCH(F224,PRECIOS!$B$2:$B$44,0),4),"")</f>
        <v>626.304</v>
      </c>
      <c r="H224" s="2">
        <v>1.85</v>
      </c>
      <c r="I224" s="2">
        <f t="shared" si="1"/>
        <v>0</v>
      </c>
      <c r="J224" s="15">
        <f>IFERROR(LOOKUP(H224,Masterline!$A$2:$A$34,Masterline!$D$2:$D$34)-(H224-INT(H224))*LOOKUP(H224,Masterline!$A$2:$A$34,Masterline!$E$2:$E$34),"")</f>
        <v>12.5208</v>
      </c>
      <c r="K224" s="28">
        <f t="shared" si="2"/>
        <v>539642.5753</v>
      </c>
      <c r="L224" s="35">
        <f t="array" ref="L224">IFERROR(INDEX(GrowthFormulas!$B$2:$B$122,$A224-VLOOKUP(C224,'SIEMB. SEMACU'!$B$2:$E$100,4,FALSE),1),"")</f>
        <v>0.9899998</v>
      </c>
      <c r="M224" s="35">
        <f>IFERROR(K224/VLOOKUP(C224,'SIEMB. SEMACU'!$B$2:$C$100,2,FALSE),"")</f>
        <v>0.5353596977</v>
      </c>
      <c r="N224" s="23">
        <v>0.85</v>
      </c>
      <c r="O224" s="71" t="str">
        <f>IFERROR(N224*VLOOKUP(C224,'SIEMB. SEMACU'!$B$2:$D$100,3,FALSE),"")</f>
        <v/>
      </c>
      <c r="P224" s="2">
        <v>2.0</v>
      </c>
      <c r="Q224" s="2">
        <f t="shared" si="3"/>
        <v>3.85</v>
      </c>
      <c r="R224" s="15">
        <f>IFERROR(LOOKUP(Q224,Masterline!$A$2:$A$34,Masterline!$D$2:$D$34)-(Q224-INT(Q224))*LOOKUP(Q224,Masterline!$A$2:$A$34,Masterline!$E$2:$E$34),"")</f>
        <v>8.6958</v>
      </c>
      <c r="S224" s="71">
        <f>IFERROR((Q224)*VLOOKUP(C224,'SIEMB. SEMACU'!$B$2:$C$100,2,FALSE)*(N224-0.0033333*7)*((J224+R224)/2/100)/1000,"")</f>
        <v>340.3279387</v>
      </c>
      <c r="T224" s="173">
        <f t="shared" si="4"/>
        <v>53.83198467</v>
      </c>
      <c r="U224" s="14">
        <f t="shared" si="5"/>
        <v>998338.7643</v>
      </c>
      <c r="V224" s="14">
        <f t="shared" si="6"/>
        <v>1585080</v>
      </c>
    </row>
    <row r="225">
      <c r="A225" s="114">
        <v>45103.0</v>
      </c>
      <c r="B225" s="2">
        <v>3.0</v>
      </c>
      <c r="C225" s="2" t="s">
        <v>763</v>
      </c>
      <c r="D225" s="2">
        <v>100.0</v>
      </c>
      <c r="E225" s="2">
        <v>175.0</v>
      </c>
      <c r="F225" s="2" t="s">
        <v>56</v>
      </c>
      <c r="G225" s="17">
        <f t="array" ref="G225">IFERROR(E225*INDEX(PRECIOS!$B$2:$E$44,MATCH(F225,PRECIOS!$B$2:$B$44,0),4),"")</f>
        <v>235.2</v>
      </c>
      <c r="H225" s="2">
        <v>1.9</v>
      </c>
      <c r="I225" s="2">
        <f t="shared" si="1"/>
        <v>0</v>
      </c>
      <c r="J225" s="15">
        <f>IFERROR(LOOKUP(H225,Masterline!$A$2:$A$34,Masterline!$D$2:$D$34)-(H225-INT(H225))*LOOKUP(H225,Masterline!$A$2:$A$34,Masterline!$E$2:$E$34),"")</f>
        <v>12.4272</v>
      </c>
      <c r="K225" s="28">
        <f t="shared" si="2"/>
        <v>423519.2074</v>
      </c>
      <c r="L225" s="35">
        <f t="array" ref="L225">IFERROR(INDEX(GrowthFormulas!$B$2:$B$122,$A225-VLOOKUP(C225,'SIEMB. SEMACU'!$B$2:$E$100,4,FALSE),1),"")</f>
        <v>0.9966666</v>
      </c>
      <c r="M225" s="35">
        <f>IFERROR(K225/VLOOKUP(C225,'SIEMB. SEMACU'!$B$2:$C$100,2,FALSE),"")</f>
        <v>0.6627843622</v>
      </c>
      <c r="N225" s="23">
        <v>0.9</v>
      </c>
      <c r="O225" s="71" t="str">
        <f>IFERROR(N225*VLOOKUP(C225,'SIEMB. SEMACU'!$B$2:$D$100,3,FALSE),"")</f>
        <v/>
      </c>
      <c r="P225" s="2">
        <v>2.0</v>
      </c>
      <c r="Q225" s="2">
        <f t="shared" si="3"/>
        <v>3.9</v>
      </c>
      <c r="R225" s="15">
        <f>IFERROR(LOOKUP(Q225,Masterline!$A$2:$A$34,Masterline!$D$2:$D$34)-(Q225-INT(Q225))*LOOKUP(Q225,Masterline!$A$2:$A$34,Masterline!$E$2:$E$34),"")</f>
        <v>8.6412</v>
      </c>
      <c r="S225" s="71">
        <f>IFERROR((Q225)*VLOOKUP(C225,'SIEMB. SEMACU'!$B$2:$C$100,2,FALSE)*(N225-0.0033333*7)*((J225+R225)/2/100)/1000,"")</f>
        <v>230.1450477</v>
      </c>
      <c r="T225" s="173">
        <f t="shared" si="4"/>
        <v>32.53626192</v>
      </c>
      <c r="U225" s="14">
        <f t="shared" si="5"/>
        <v>804686.4941</v>
      </c>
      <c r="V225" s="14">
        <f t="shared" si="6"/>
        <v>1092690</v>
      </c>
    </row>
    <row r="226">
      <c r="A226" s="114">
        <v>45103.0</v>
      </c>
      <c r="B226" s="2">
        <v>4.0</v>
      </c>
      <c r="C226" s="2" t="s">
        <v>764</v>
      </c>
      <c r="D226" s="2">
        <v>100.0</v>
      </c>
      <c r="E226" s="2">
        <v>175.0</v>
      </c>
      <c r="F226" s="2" t="s">
        <v>56</v>
      </c>
      <c r="G226" s="17">
        <f t="array" ref="G226">IFERROR(E226*INDEX(PRECIOS!$B$2:$E$44,MATCH(F226,PRECIOS!$B$2:$B$44,0),4),"")</f>
        <v>235.2</v>
      </c>
      <c r="H226" s="2">
        <v>2.1</v>
      </c>
      <c r="I226" s="2">
        <f t="shared" si="1"/>
        <v>0</v>
      </c>
      <c r="J226" s="15">
        <f>IFERROR(LOOKUP(H226,Masterline!$A$2:$A$34,Masterline!$D$2:$D$34)-(H226-INT(H226))*LOOKUP(H226,Masterline!$A$2:$A$34,Masterline!$E$2:$E$34),"")</f>
        <v>10.932</v>
      </c>
      <c r="K226" s="28">
        <f t="shared" si="2"/>
        <v>435593.1908</v>
      </c>
      <c r="L226" s="35">
        <f t="array" ref="L226">IFERROR(INDEX(GrowthFormulas!$B$2:$B$122,$A226-VLOOKUP(C226,'SIEMB. SEMACU'!$B$2:$E$100,4,FALSE),1),"")</f>
        <v>0.9966666</v>
      </c>
      <c r="M226" s="35">
        <f>IFERROR(K226/VLOOKUP(C226,'SIEMB. SEMACU'!$B$2:$C$100,2,FALSE),"")</f>
        <v>0.6865140911</v>
      </c>
      <c r="N226" s="23">
        <v>0.85</v>
      </c>
      <c r="O226" s="71" t="str">
        <f>IFERROR(N226*VLOOKUP(C226,'SIEMB. SEMACU'!$B$2:$D$100,3,FALSE),"")</f>
        <v/>
      </c>
      <c r="P226" s="2">
        <v>2.0</v>
      </c>
      <c r="Q226" s="2">
        <f t="shared" si="3"/>
        <v>4.1</v>
      </c>
      <c r="R226" s="15">
        <f>IFERROR(LOOKUP(Q226,Masterline!$A$2:$A$34,Masterline!$D$2:$D$34)-(Q226-INT(Q226))*LOOKUP(Q226,Masterline!$A$2:$A$34,Masterline!$E$2:$E$34),"")</f>
        <v>8.4168</v>
      </c>
      <c r="S226" s="71">
        <f>IFERROR((Q226)*VLOOKUP(C226,'SIEMB. SEMACU'!$B$2:$C$100,2,FALSE)*(N226-0.0033333*7)*((J226+R226)/2/100)/1000,"")</f>
        <v>208.0511265</v>
      </c>
      <c r="T226" s="173">
        <f t="shared" si="4"/>
        <v>27.01278163</v>
      </c>
      <c r="U226" s="14">
        <f t="shared" si="5"/>
        <v>914745.7007</v>
      </c>
      <c r="V226" s="14">
        <f t="shared" si="6"/>
        <v>1132582.5</v>
      </c>
    </row>
    <row r="227">
      <c r="A227" s="114">
        <v>45103.0</v>
      </c>
      <c r="B227" s="2">
        <v>11.0</v>
      </c>
      <c r="C227" s="2" t="s">
        <v>765</v>
      </c>
      <c r="D227" s="2">
        <v>100.0</v>
      </c>
      <c r="E227" s="2">
        <v>372.0</v>
      </c>
      <c r="F227" s="2" t="s">
        <v>56</v>
      </c>
      <c r="G227" s="17">
        <f t="array" ref="G227">IFERROR(E227*INDEX(PRECIOS!$B$2:$E$44,MATCH(F227,PRECIOS!$B$2:$B$44,0),4),"")</f>
        <v>499.968</v>
      </c>
      <c r="H227" s="2">
        <v>1.6</v>
      </c>
      <c r="I227" s="2">
        <f t="shared" si="1"/>
        <v>0</v>
      </c>
      <c r="J227" s="15">
        <f>IFERROR(LOOKUP(H227,Masterline!$A$2:$A$34,Masterline!$D$2:$D$34)-(H227-INT(H227))*LOOKUP(H227,Masterline!$A$2:$A$34,Masterline!$E$2:$E$34),"")</f>
        <v>12.9888</v>
      </c>
      <c r="K227" s="28">
        <f t="shared" si="2"/>
        <v>481183.7891</v>
      </c>
      <c r="L227" s="35">
        <f t="array" ref="L227">IFERROR(INDEX(GrowthFormulas!$B$2:$B$122,$A227-VLOOKUP(C227,'SIEMB. SEMACU'!$B$2:$E$100,4,FALSE),1),"")</f>
        <v>0.9899998</v>
      </c>
      <c r="M227" s="209">
        <f>IFERROR(K227/VLOOKUP(C227,'SIEMB. SEMACU'!$B$2:$C$100,2,FALSE),"")</f>
        <v>0.587525994</v>
      </c>
      <c r="N227" s="23">
        <v>0.85</v>
      </c>
      <c r="O227" s="71" t="str">
        <f>IFERROR(N227*VLOOKUP(C227,'SIEMB. SEMACU'!$B$2:$D$100,3,FALSE),"")</f>
        <v/>
      </c>
      <c r="P227" s="2">
        <v>2.0</v>
      </c>
      <c r="Q227" s="2">
        <f t="shared" si="3"/>
        <v>3.6</v>
      </c>
      <c r="R227" s="15">
        <f>IFERROR(LOOKUP(Q227,Masterline!$A$2:$A$34,Masterline!$D$2:$D$34)-(Q227-INT(Q227))*LOOKUP(Q227,Masterline!$A$2:$A$34,Masterline!$E$2:$E$34),"")</f>
        <v>8.9688</v>
      </c>
      <c r="S227" s="71">
        <f>IFERROR((Q227)*VLOOKUP(C227,'SIEMB. SEMACU'!$B$2:$C$100,2,FALSE)*(N227-0.0033333*7)*((J227+R227)/2/100)/1000,"")</f>
        <v>267.5911986</v>
      </c>
      <c r="T227" s="173">
        <f t="shared" si="4"/>
        <v>41.89779965</v>
      </c>
      <c r="U227" s="14">
        <f t="shared" si="5"/>
        <v>769894.0626</v>
      </c>
      <c r="V227" s="14">
        <f t="shared" si="6"/>
        <v>1113840</v>
      </c>
    </row>
    <row r="228">
      <c r="A228" s="114">
        <v>45110.0</v>
      </c>
      <c r="B228" s="2">
        <v>6.0</v>
      </c>
      <c r="C228" s="2" t="s">
        <v>749</v>
      </c>
      <c r="D228" s="2">
        <v>400.0</v>
      </c>
      <c r="E228" s="2">
        <v>2100.0</v>
      </c>
      <c r="F228" s="2" t="s">
        <v>54</v>
      </c>
      <c r="G228" s="17">
        <f t="array" ref="G228">IFERROR(E228*INDEX(PRECIOS!$B$2:$E$44,MATCH(F228,PRECIOS!$B$2:$B$44,0),4),"")</f>
        <v>2058</v>
      </c>
      <c r="H228" s="2">
        <v>16.35</v>
      </c>
      <c r="I228" s="2">
        <f t="shared" si="1"/>
        <v>1.74</v>
      </c>
      <c r="J228" s="15">
        <f>IFERROR(LOOKUP(H228,Masterline!$A$2:$A$34,Masterline!$D$2:$D$34)-(H228-INT(H228))*LOOKUP(H228,Masterline!$A$2:$A$34,Masterline!$E$2:$E$34),"")</f>
        <v>3.7458</v>
      </c>
      <c r="K228" s="28">
        <f t="shared" si="2"/>
        <v>653127.017</v>
      </c>
      <c r="L228" s="35">
        <f t="array" ref="L228">IFERROR(INDEX(GrowthFormulas!$B$2:$B$122,$A228-VLOOKUP(C228,'SIEMB. SEMACU'!$B$2:$E$100,4,FALSE),1),"")</f>
        <v>0.8199964</v>
      </c>
      <c r="M228" s="209">
        <f>IFERROR(K228/VLOOKUP(C228,'SIEMB. SEMACU'!$B$2:$C$100,2,FALSE),"")</f>
        <v>0.8063296507</v>
      </c>
      <c r="N228" s="23">
        <v>0.9</v>
      </c>
      <c r="O228" s="71" t="str">
        <f>IFERROR(N228*VLOOKUP(C228,'SIEMB. SEMACU'!$B$2:$D$100,3,FALSE),"")</f>
        <v/>
      </c>
      <c r="P228" s="2">
        <v>2.1</v>
      </c>
      <c r="Q228" s="2">
        <f t="shared" si="3"/>
        <v>18.45</v>
      </c>
      <c r="R228" s="15">
        <f>IFERROR(LOOKUP(Q228,Masterline!$A$2:$A$34,Masterline!$D$2:$D$34)-(Q228-INT(Q228))*LOOKUP(Q228,Masterline!$A$2:$A$34,Masterline!$E$2:$E$34),"")</f>
        <v>3.4794</v>
      </c>
      <c r="S228" s="71">
        <f>IFERROR((Q228)*VLOOKUP(C228,'SIEMB. SEMACU'!$B$2:$C$100,2,FALSE)*(N228-0.0033333*7)*((J228+R228)/2/100)/1000,"")</f>
        <v>473.2993154</v>
      </c>
      <c r="T228" s="173">
        <f t="shared" si="4"/>
        <v>18.32482886</v>
      </c>
      <c r="U228" s="14">
        <f t="shared" si="5"/>
        <v>10678626.73</v>
      </c>
      <c r="V228" s="14">
        <f t="shared" si="6"/>
        <v>11919150</v>
      </c>
    </row>
    <row r="229">
      <c r="A229" s="114">
        <v>45110.0</v>
      </c>
      <c r="B229" s="2">
        <v>7.0</v>
      </c>
      <c r="C229" s="2" t="s">
        <v>750</v>
      </c>
      <c r="D229" s="2">
        <v>400.0</v>
      </c>
      <c r="E229" s="2">
        <v>2475.0</v>
      </c>
      <c r="F229" s="2" t="s">
        <v>54</v>
      </c>
      <c r="G229" s="17">
        <f t="array" ref="G229">IFERROR(E229*INDEX(PRECIOS!$B$2:$E$44,MATCH(F229,PRECIOS!$B$2:$B$44,0),4),"")</f>
        <v>2425.5</v>
      </c>
      <c r="H229" s="2">
        <v>16.95</v>
      </c>
      <c r="I229" s="2">
        <f t="shared" si="1"/>
        <v>2.03</v>
      </c>
      <c r="J229" s="15">
        <f>IFERROR(LOOKUP(H229,Masterline!$A$2:$A$34,Masterline!$D$2:$D$34)-(H229-INT(H229))*LOOKUP(H229,Masterline!$A$2:$A$34,Masterline!$E$2:$E$34),"")</f>
        <v>3.6666</v>
      </c>
      <c r="K229" s="28">
        <f t="shared" si="2"/>
        <v>643615.8855</v>
      </c>
      <c r="L229" s="35">
        <f t="array" ref="L229">IFERROR(INDEX(GrowthFormulas!$B$2:$B$122,$A229-VLOOKUP(C229,'SIEMB. SEMACU'!$B$2:$E$100,4,FALSE),1),"")</f>
        <v>0.8199964</v>
      </c>
      <c r="M229" s="209">
        <f>IFERROR(K229/VLOOKUP(C229,'SIEMB. SEMACU'!$B$2:$C$100,2,FALSE),"")</f>
        <v>0.7151287617</v>
      </c>
      <c r="N229" s="23">
        <v>0.83</v>
      </c>
      <c r="O229" s="71" t="str">
        <f>IFERROR(N229*VLOOKUP(C229,'SIEMB. SEMACU'!$B$2:$D$100,3,FALSE),"")</f>
        <v/>
      </c>
      <c r="P229" s="2">
        <v>2.1</v>
      </c>
      <c r="Q229" s="2">
        <f t="shared" si="3"/>
        <v>19.05</v>
      </c>
      <c r="R229" s="15">
        <f>IFERROR(LOOKUP(Q229,Masterline!$A$2:$A$34,Masterline!$D$2:$D$34)-(Q229-INT(Q229))*LOOKUP(Q229,Masterline!$A$2:$A$34,Masterline!$E$2:$E$34),"")</f>
        <v>3.4032</v>
      </c>
      <c r="S229" s="71">
        <f>IFERROR((Q229)*VLOOKUP(C229,'SIEMB. SEMACU'!$B$2:$C$100,2,FALSE)*(N229-0.0033333*7)*((J229+R229)/2/100)/1000,"")</f>
        <v>488.8874161</v>
      </c>
      <c r="T229" s="173">
        <f t="shared" si="4"/>
        <v>22.22185403</v>
      </c>
      <c r="U229" s="14">
        <f t="shared" si="5"/>
        <v>10909289.26</v>
      </c>
      <c r="V229" s="14">
        <f t="shared" si="6"/>
        <v>12661650</v>
      </c>
    </row>
    <row r="230">
      <c r="A230" s="114">
        <v>45110.0</v>
      </c>
      <c r="B230" s="2">
        <v>8.0</v>
      </c>
      <c r="C230" s="2" t="s">
        <v>751</v>
      </c>
      <c r="D230" s="2">
        <v>412.5</v>
      </c>
      <c r="E230" s="2">
        <v>2475.0</v>
      </c>
      <c r="F230" s="2" t="s">
        <v>54</v>
      </c>
      <c r="G230" s="17">
        <f t="array" ref="G230">IFERROR(E230*INDEX(PRECIOS!$B$2:$E$44,MATCH(F230,PRECIOS!$B$2:$B$44,0),4),"")</f>
        <v>2425.5</v>
      </c>
      <c r="H230" s="2">
        <v>16.35</v>
      </c>
      <c r="I230" s="2">
        <f t="shared" si="1"/>
        <v>1.75</v>
      </c>
      <c r="J230" s="15">
        <f>IFERROR(LOOKUP(H230,Masterline!$A$2:$A$34,Masterline!$D$2:$D$34)-(H230-INT(H230))*LOOKUP(H230,Masterline!$A$2:$A$34,Masterline!$E$2:$E$34),"")</f>
        <v>3.7458</v>
      </c>
      <c r="K230" s="28">
        <f t="shared" si="2"/>
        <v>673537.2363</v>
      </c>
      <c r="L230" s="35">
        <f t="array" ref="L230">IFERROR(INDEX(GrowthFormulas!$B$2:$B$122,$A230-VLOOKUP(C230,'SIEMB. SEMACU'!$B$2:$E$100,4,FALSE),1),"")</f>
        <v>0.8199964</v>
      </c>
      <c r="M230" s="209">
        <f>IFERROR(K230/VLOOKUP(C230,'SIEMB. SEMACU'!$B$2:$C$100,2,FALSE),"")</f>
        <v>0.7337006932</v>
      </c>
      <c r="N230" s="23">
        <v>0.85</v>
      </c>
      <c r="O230" s="71" t="str">
        <f>IFERROR(N230*VLOOKUP(C230,'SIEMB. SEMACU'!$B$2:$D$100,3,FALSE),"")</f>
        <v/>
      </c>
      <c r="P230" s="2">
        <v>2.1</v>
      </c>
      <c r="Q230" s="2">
        <f t="shared" si="3"/>
        <v>18.45</v>
      </c>
      <c r="R230" s="15">
        <f>IFERROR(LOOKUP(Q230,Masterline!$A$2:$A$34,Masterline!$D$2:$D$34)-(Q230-INT(Q230))*LOOKUP(Q230,Masterline!$A$2:$A$34,Masterline!$E$2:$E$34),"")</f>
        <v>3.4794</v>
      </c>
      <c r="S230" s="71">
        <f>IFERROR((Q230)*VLOOKUP(C230,'SIEMB. SEMACU'!$B$2:$C$100,2,FALSE)*(N230-0.0033333*7)*((J230+R230)/2/100)/1000,"")</f>
        <v>505.8124071</v>
      </c>
      <c r="T230" s="173">
        <f t="shared" si="4"/>
        <v>23.32810178</v>
      </c>
      <c r="U230" s="14">
        <f t="shared" si="5"/>
        <v>11012333.81</v>
      </c>
      <c r="V230" s="14">
        <f t="shared" si="6"/>
        <v>12757905</v>
      </c>
    </row>
    <row r="231">
      <c r="A231" s="114">
        <v>45110.0</v>
      </c>
      <c r="B231" s="2">
        <v>9.0</v>
      </c>
      <c r="C231" s="2" t="s">
        <v>752</v>
      </c>
      <c r="D231" s="2">
        <v>650.0</v>
      </c>
      <c r="E231" s="2">
        <v>3150.0</v>
      </c>
      <c r="F231" s="2" t="s">
        <v>54</v>
      </c>
      <c r="G231" s="17">
        <f t="array" ref="G231">IFERROR(E231*INDEX(PRECIOS!$B$2:$E$44,MATCH(F231,PRECIOS!$B$2:$B$44,0),4),"")</f>
        <v>3087</v>
      </c>
      <c r="H231" s="2">
        <v>18.2</v>
      </c>
      <c r="I231" s="2">
        <f t="shared" si="1"/>
        <v>1.8</v>
      </c>
      <c r="J231" s="15">
        <f>IFERROR(LOOKUP(H231,Masterline!$A$2:$A$34,Masterline!$D$2:$D$34)-(H231-INT(H231))*LOOKUP(H231,Masterline!$A$2:$A$34,Masterline!$E$2:$E$34),"")</f>
        <v>3.5064</v>
      </c>
      <c r="K231" s="28">
        <f t="shared" si="2"/>
        <v>1018545.68</v>
      </c>
      <c r="L231" s="35">
        <f t="array" ref="L231">IFERROR(INDEX(GrowthFormulas!$B$2:$B$122,$A231-VLOOKUP(C231,'SIEMB. SEMACU'!$B$2:$E$100,4,FALSE),1),"")</f>
        <v>0.8099962</v>
      </c>
      <c r="M231" s="209">
        <f>IFERROR(K231/VLOOKUP(C231,'SIEMB. SEMACU'!$B$2:$C$100,2,FALSE),"")</f>
        <v>0.8383092014</v>
      </c>
      <c r="N231" s="23">
        <v>0.95</v>
      </c>
      <c r="O231" s="71" t="str">
        <f>IFERROR(N231*VLOOKUP(C231,'SIEMB. SEMACU'!$B$2:$D$100,3,FALSE),"")</f>
        <v/>
      </c>
      <c r="P231" s="2">
        <v>2.1</v>
      </c>
      <c r="Q231" s="2">
        <f t="shared" si="3"/>
        <v>20.3</v>
      </c>
      <c r="R231" s="15">
        <f>IFERROR(LOOKUP(Q231,Masterline!$A$2:$A$34,Masterline!$D$2:$D$34)-(Q231-INT(Q231))*LOOKUP(Q231,Masterline!$A$2:$A$34,Masterline!$E$2:$E$34),"")</f>
        <v>3.2712</v>
      </c>
      <c r="S231" s="71">
        <f>IFERROR((Q231)*VLOOKUP(C231,'SIEMB. SEMACU'!$B$2:$C$100,2,FALSE)*(N231-0.0033333*7)*((J231+R231)/2/100)/1000,"")</f>
        <v>774.5365288</v>
      </c>
      <c r="T231" s="173">
        <f t="shared" si="4"/>
        <v>31.1341322</v>
      </c>
      <c r="U231" s="14">
        <f t="shared" si="5"/>
        <v>18537531.37</v>
      </c>
      <c r="V231" s="14">
        <f t="shared" si="6"/>
        <v>21007350</v>
      </c>
    </row>
    <row r="232">
      <c r="A232" s="114">
        <v>45110.0</v>
      </c>
      <c r="B232" s="2">
        <v>10.0</v>
      </c>
      <c r="C232" s="2" t="s">
        <v>753</v>
      </c>
      <c r="D232" s="2">
        <v>412.0</v>
      </c>
      <c r="E232" s="2">
        <v>2525.0</v>
      </c>
      <c r="F232" s="2" t="s">
        <v>71</v>
      </c>
      <c r="G232" s="17">
        <f t="array" ref="G232">IFERROR(E232*INDEX(PRECIOS!$B$2:$E$44,MATCH(F232,PRECIOS!$B$2:$B$44,0),4),"")</f>
        <v>2211.9</v>
      </c>
      <c r="H232" s="2">
        <v>18.1</v>
      </c>
      <c r="I232" s="2">
        <f t="shared" si="1"/>
        <v>1.9</v>
      </c>
      <c r="J232" s="15">
        <f>IFERROR(LOOKUP(H232,Masterline!$A$2:$A$34,Masterline!$D$2:$D$34)-(H232-INT(H232))*LOOKUP(H232,Masterline!$A$2:$A$34,Masterline!$E$2:$E$34),"")</f>
        <v>3.5172</v>
      </c>
      <c r="K232" s="28">
        <f t="shared" si="2"/>
        <v>647174.768</v>
      </c>
      <c r="L232" s="35">
        <f t="array" ref="L232">IFERROR(INDEX(GrowthFormulas!$B$2:$B$122,$A232-VLOOKUP(C232,'SIEMB. SEMACU'!$B$2:$E$100,4,FALSE),1),"")</f>
        <v>0.8099962</v>
      </c>
      <c r="M232" s="209">
        <f>IFERROR(K232/VLOOKUP(C232,'SIEMB. SEMACU'!$B$2:$C$100,2,FALSE),"")</f>
        <v>0.6252896309</v>
      </c>
      <c r="N232" s="23">
        <v>0.74</v>
      </c>
      <c r="O232" s="71" t="str">
        <f>IFERROR(N232*VLOOKUP(C232,'SIEMB. SEMACU'!$B$2:$D$100,3,FALSE),"")</f>
        <v/>
      </c>
      <c r="P232" s="2">
        <v>2.1</v>
      </c>
      <c r="Q232" s="2">
        <f t="shared" si="3"/>
        <v>20.2</v>
      </c>
      <c r="R232" s="15">
        <f>IFERROR(LOOKUP(Q232,Masterline!$A$2:$A$34,Masterline!$D$2:$D$34)-(Q232-INT(Q232))*LOOKUP(Q232,Masterline!$A$2:$A$34,Masterline!$E$2:$E$34),"")</f>
        <v>3.2808</v>
      </c>
      <c r="S232" s="71">
        <f>IFERROR((Q232)*VLOOKUP(C232,'SIEMB. SEMACU'!$B$2:$C$100,2,FALSE)*(N232-0.0033333*7)*((J232+R232)/2/100)/1000,"")</f>
        <v>509.2842323</v>
      </c>
      <c r="T232" s="173">
        <f t="shared" si="4"/>
        <v>24.32105808</v>
      </c>
      <c r="U232" s="14">
        <f t="shared" si="5"/>
        <v>11713863.3</v>
      </c>
      <c r="V232" s="14">
        <f t="shared" si="6"/>
        <v>13862790</v>
      </c>
    </row>
    <row r="233">
      <c r="A233" s="114">
        <v>45110.0</v>
      </c>
      <c r="B233" s="2">
        <v>1.0</v>
      </c>
      <c r="C233" s="2" t="s">
        <v>761</v>
      </c>
      <c r="D233" s="2">
        <v>250.0</v>
      </c>
      <c r="E233" s="2">
        <v>1500.0</v>
      </c>
      <c r="F233" s="2" t="s">
        <v>56</v>
      </c>
      <c r="G233" s="17">
        <f t="array" ref="G233">IFERROR(E233*INDEX(PRECIOS!$B$2:$E$44,MATCH(F233,PRECIOS!$B$2:$B$44,0),4),"")</f>
        <v>2016</v>
      </c>
      <c r="H233" s="2">
        <v>4.05</v>
      </c>
      <c r="I233" s="2">
        <f t="shared" si="1"/>
        <v>2.35</v>
      </c>
      <c r="J233" s="15">
        <f>IFERROR(LOOKUP(H233,Masterline!$A$2:$A$34,Masterline!$D$2:$D$34)-(H233-INT(H233))*LOOKUP(H233,Masterline!$A$2:$A$34,Masterline!$E$2:$E$34),"")</f>
        <v>8.4684</v>
      </c>
      <c r="K233" s="71">
        <f t="shared" si="2"/>
        <v>728926.3032</v>
      </c>
      <c r="L233" s="35">
        <f t="array" ref="L233">IFERROR(INDEX(GrowthFormulas!$B$2:$B$122,$A233-VLOOKUP(C233,'SIEMB. SEMACU'!$B$2:$E$100,4,FALSE),1),"")</f>
        <v>0.9599992</v>
      </c>
      <c r="M233" s="209">
        <f>IFERROR(K233/VLOOKUP(C233,'SIEMB. SEMACU'!$B$2:$C$100,2,FALSE),"")</f>
        <v>0.4820941159</v>
      </c>
      <c r="N233" s="23">
        <v>0.75</v>
      </c>
      <c r="O233" s="71" t="str">
        <f>IFERROR(N233*VLOOKUP(C233,'SIEMB. SEMACU'!$B$2:$D$100,3,FALSE),"")</f>
        <v/>
      </c>
      <c r="P233" s="2">
        <v>2.0</v>
      </c>
      <c r="Q233" s="2">
        <f t="shared" si="3"/>
        <v>6.05</v>
      </c>
      <c r="R233" s="15">
        <f>IFERROR(LOOKUP(Q233,Masterline!$A$2:$A$34,Masterline!$D$2:$D$34)-(Q233-INT(Q233))*LOOKUP(Q233,Masterline!$A$2:$A$34,Masterline!$E$2:$E$34),"")</f>
        <v>6.8586</v>
      </c>
      <c r="S233" s="71">
        <f>IFERROR((Q233)*VLOOKUP(C233,'SIEMB. SEMACU'!$B$2:$C$100,2,FALSE)*(N233-0.0033333*7)*((J233+R233)/2/100)/1000,"")</f>
        <v>509.4126271</v>
      </c>
      <c r="T233" s="173">
        <f t="shared" si="4"/>
        <v>64.85315678</v>
      </c>
      <c r="U233" s="14">
        <f t="shared" si="5"/>
        <v>2952151.528</v>
      </c>
      <c r="V233" s="14">
        <f t="shared" si="6"/>
        <v>4592700</v>
      </c>
    </row>
    <row r="234">
      <c r="A234" s="114">
        <v>45110.0</v>
      </c>
      <c r="B234" s="2">
        <v>2.0</v>
      </c>
      <c r="C234" s="2" t="s">
        <v>762</v>
      </c>
      <c r="D234" s="2">
        <v>175.0</v>
      </c>
      <c r="E234" s="2">
        <v>1000.0</v>
      </c>
      <c r="F234" s="2" t="s">
        <v>56</v>
      </c>
      <c r="G234" s="17">
        <f t="array" ref="G234">IFERROR(E234*INDEX(PRECIOS!$B$2:$E$44,MATCH(F234,PRECIOS!$B$2:$B$44,0),4),"")</f>
        <v>1344</v>
      </c>
      <c r="H234" s="2">
        <v>4.02</v>
      </c>
      <c r="I234" s="2">
        <f t="shared" si="1"/>
        <v>2.17</v>
      </c>
      <c r="J234" s="15">
        <f>IFERROR(LOOKUP(H234,Masterline!$A$2:$A$34,Masterline!$D$2:$D$34)-(H234-INT(H234))*LOOKUP(H234,Masterline!$A$2:$A$34,Masterline!$E$2:$E$34),"")</f>
        <v>8.49936</v>
      </c>
      <c r="K234" s="28">
        <f t="shared" si="2"/>
        <v>512183.721</v>
      </c>
      <c r="L234" s="35">
        <f t="array" ref="L234">IFERROR(INDEX(GrowthFormulas!$B$2:$B$122,$A234-VLOOKUP(C234,'SIEMB. SEMACU'!$B$2:$E$100,4,FALSE),1),"")</f>
        <v>0.966666</v>
      </c>
      <c r="M234" s="35">
        <f>IFERROR(K234/VLOOKUP(C234,'SIEMB. SEMACU'!$B$2:$C$100,2,FALSE),"")</f>
        <v>0.5081187708</v>
      </c>
      <c r="N234" s="23">
        <v>0.75</v>
      </c>
      <c r="O234" s="71" t="str">
        <f>IFERROR(N234*VLOOKUP(C234,'SIEMB. SEMACU'!$B$2:$D$100,3,FALSE),"")</f>
        <v/>
      </c>
      <c r="P234" s="2">
        <v>2.0</v>
      </c>
      <c r="Q234" s="2">
        <f t="shared" si="3"/>
        <v>6.02</v>
      </c>
      <c r="R234" s="15">
        <f>IFERROR(LOOKUP(Q234,Masterline!$A$2:$A$34,Masterline!$D$2:$D$34)-(Q234-INT(Q234))*LOOKUP(Q234,Masterline!$A$2:$A$34,Masterline!$E$2:$E$34),"")</f>
        <v>6.87624</v>
      </c>
      <c r="S234" s="71">
        <f>IFERROR((Q234)*VLOOKUP(C234,'SIEMB. SEMACU'!$B$2:$C$100,2,FALSE)*(N234-0.0033333*7)*((J234+R234)/2/100)/1000,"")</f>
        <v>338.9959254</v>
      </c>
      <c r="T234" s="173">
        <f t="shared" si="4"/>
        <v>40.99898136</v>
      </c>
      <c r="U234" s="14">
        <f t="shared" si="5"/>
        <v>2058978.558</v>
      </c>
      <c r="V234" s="14">
        <f t="shared" si="6"/>
        <v>3039120</v>
      </c>
    </row>
    <row r="235">
      <c r="A235" s="114">
        <v>45110.0</v>
      </c>
      <c r="B235" s="2">
        <v>3.0</v>
      </c>
      <c r="C235" s="2" t="s">
        <v>763</v>
      </c>
      <c r="D235" s="2">
        <v>150.0</v>
      </c>
      <c r="E235" s="2">
        <v>775.0</v>
      </c>
      <c r="F235" s="2" t="s">
        <v>56</v>
      </c>
      <c r="G235" s="17">
        <f t="array" ref="G235">IFERROR(E235*INDEX(PRECIOS!$B$2:$E$44,MATCH(F235,PRECIOS!$B$2:$B$44,0),4),"")</f>
        <v>1041.6</v>
      </c>
      <c r="H235" s="2">
        <v>3.94</v>
      </c>
      <c r="I235" s="2">
        <f t="shared" si="1"/>
        <v>2.04</v>
      </c>
      <c r="J235" s="15">
        <f>IFERROR(LOOKUP(H235,Masterline!$A$2:$A$34,Masterline!$D$2:$D$34)-(H235-INT(H235))*LOOKUP(H235,Masterline!$A$2:$A$34,Masterline!$E$2:$E$34),"")</f>
        <v>8.59752</v>
      </c>
      <c r="K235" s="28">
        <f t="shared" si="2"/>
        <v>442814.5092</v>
      </c>
      <c r="L235" s="35">
        <f t="array" ref="L235">IFERROR(INDEX(GrowthFormulas!$B$2:$B$122,$A235-VLOOKUP(C235,'SIEMB. SEMACU'!$B$2:$E$100,4,FALSE),1),"")</f>
        <v>0.9733328</v>
      </c>
      <c r="M235" s="35">
        <f>IFERROR(K235/VLOOKUP(C235,'SIEMB. SEMACU'!$B$2:$C$100,2,FALSE),"")</f>
        <v>0.6929804526</v>
      </c>
      <c r="N235" s="23">
        <v>0.85</v>
      </c>
      <c r="O235" s="71" t="str">
        <f>IFERROR(N235*VLOOKUP(C235,'SIEMB. SEMACU'!$B$2:$D$100,3,FALSE),"")</f>
        <v/>
      </c>
      <c r="P235" s="2">
        <v>2.0</v>
      </c>
      <c r="Q235" s="2">
        <f t="shared" si="3"/>
        <v>5.94</v>
      </c>
      <c r="R235" s="15">
        <f>IFERROR(LOOKUP(Q235,Masterline!$A$2:$A$34,Masterline!$D$2:$D$34)-(Q235-INT(Q235))*LOOKUP(Q235,Masterline!$A$2:$A$34,Masterline!$E$2:$E$34),"")</f>
        <v>6.93456</v>
      </c>
      <c r="S235" s="71">
        <f>IFERROR((Q235)*VLOOKUP(C235,'SIEMB. SEMACU'!$B$2:$C$100,2,FALSE)*(N235-0.0033333*7)*((J235+R235)/2/100)/1000,"")</f>
        <v>243.6786472</v>
      </c>
      <c r="T235" s="173">
        <f t="shared" si="4"/>
        <v>23.41966179</v>
      </c>
      <c r="U235" s="14">
        <f t="shared" si="5"/>
        <v>1744689.166</v>
      </c>
      <c r="V235" s="14">
        <f t="shared" si="6"/>
        <v>2140011</v>
      </c>
    </row>
    <row r="236">
      <c r="A236" s="114">
        <v>45110.0</v>
      </c>
      <c r="B236" s="2">
        <v>4.0</v>
      </c>
      <c r="C236" s="2" t="s">
        <v>764</v>
      </c>
      <c r="D236" s="2">
        <v>150.0</v>
      </c>
      <c r="E236" s="2">
        <v>775.0</v>
      </c>
      <c r="F236" s="2" t="s">
        <v>56</v>
      </c>
      <c r="G236" s="17">
        <f t="array" ref="G236">IFERROR(E236*INDEX(PRECIOS!$B$2:$E$44,MATCH(F236,PRECIOS!$B$2:$B$44,0),4),"")</f>
        <v>1041.6</v>
      </c>
      <c r="H236" s="2">
        <v>4.3</v>
      </c>
      <c r="I236" s="2">
        <f t="shared" si="1"/>
        <v>2.2</v>
      </c>
      <c r="J236" s="15">
        <f>IFERROR(LOOKUP(H236,Masterline!$A$2:$A$34,Masterline!$D$2:$D$34)-(H236-INT(H236))*LOOKUP(H236,Masterline!$A$2:$A$34,Masterline!$E$2:$E$34),"")</f>
        <v>8.2104</v>
      </c>
      <c r="K236" s="28">
        <f t="shared" si="2"/>
        <v>424872.3683</v>
      </c>
      <c r="L236" s="35">
        <f t="array" ref="L236">IFERROR(INDEX(GrowthFormulas!$B$2:$B$122,$A236-VLOOKUP(C236,'SIEMB. SEMACU'!$B$2:$E$100,4,FALSE),1),"")</f>
        <v>0.9733328</v>
      </c>
      <c r="M236" s="35">
        <f>IFERROR(K236/VLOOKUP(C236,'SIEMB. SEMACU'!$B$2:$C$100,2,FALSE),"")</f>
        <v>0.6696176018</v>
      </c>
      <c r="N236" s="23">
        <v>0.81</v>
      </c>
      <c r="O236" s="71" t="str">
        <f>IFERROR(N236*VLOOKUP(C236,'SIEMB. SEMACU'!$B$2:$D$100,3,FALSE),"")</f>
        <v/>
      </c>
      <c r="P236" s="2">
        <v>2.0</v>
      </c>
      <c r="Q236" s="2">
        <f t="shared" si="3"/>
        <v>6.3</v>
      </c>
      <c r="R236" s="15">
        <f>IFERROR(LOOKUP(Q236,Masterline!$A$2:$A$34,Masterline!$D$2:$D$34)-(Q236-INT(Q236))*LOOKUP(Q236,Masterline!$A$2:$A$34,Masterline!$E$2:$E$34),"")</f>
        <v>6.7116</v>
      </c>
      <c r="S236" s="71">
        <f>IFERROR((Q236)*VLOOKUP(C236,'SIEMB. SEMACU'!$B$2:$C$100,2,FALSE)*(N236-0.0033333*7)*((J236+R236)/2/100)/1000,"")</f>
        <v>234.6173326</v>
      </c>
      <c r="T236" s="173">
        <f t="shared" si="4"/>
        <v>21.15433315</v>
      </c>
      <c r="U236" s="14">
        <f t="shared" si="5"/>
        <v>1826951.184</v>
      </c>
      <c r="V236" s="14">
        <f t="shared" si="6"/>
        <v>2209963.5</v>
      </c>
    </row>
    <row r="237">
      <c r="A237" s="114">
        <v>45110.0</v>
      </c>
      <c r="B237" s="45">
        <v>11.0</v>
      </c>
      <c r="C237" s="2" t="s">
        <v>765</v>
      </c>
      <c r="D237" s="2">
        <v>150.0</v>
      </c>
      <c r="E237" s="2">
        <v>900.0</v>
      </c>
      <c r="F237" s="2" t="s">
        <v>56</v>
      </c>
      <c r="G237" s="17">
        <f t="array" ref="G237">IFERROR(E237*INDEX(PRECIOS!$B$2:$E$44,MATCH(F237,PRECIOS!$B$2:$B$44,0),4),"")</f>
        <v>1209.6</v>
      </c>
      <c r="H237" s="2">
        <v>3.92</v>
      </c>
      <c r="I237" s="2">
        <f t="shared" si="1"/>
        <v>2.32</v>
      </c>
      <c r="J237" s="15">
        <f>IFERROR(LOOKUP(H237,Masterline!$A$2:$A$34,Masterline!$D$2:$D$34)-(H237-INT(H237))*LOOKUP(H237,Masterline!$A$2:$A$34,Masterline!$E$2:$E$34),"")</f>
        <v>8.61936</v>
      </c>
      <c r="K237" s="28">
        <f t="shared" si="2"/>
        <v>443946.0253</v>
      </c>
      <c r="L237" s="35">
        <f t="array" ref="L237">IFERROR(INDEX(GrowthFormulas!$B$2:$B$122,$A237-VLOOKUP(C237,'SIEMB. SEMACU'!$B$2:$E$100,4,FALSE),1),"")</f>
        <v>0.966666</v>
      </c>
      <c r="M237" s="209">
        <f>IFERROR(K237/VLOOKUP(C237,'SIEMB. SEMACU'!$B$2:$C$100,2,FALSE),"")</f>
        <v>0.5420586389</v>
      </c>
      <c r="N237" s="23">
        <v>0.75</v>
      </c>
      <c r="O237" s="71" t="str">
        <f>IFERROR(N237*VLOOKUP(C237,'SIEMB. SEMACU'!$B$2:$D$100,3,FALSE),"")</f>
        <v/>
      </c>
      <c r="P237" s="2">
        <v>2.0</v>
      </c>
      <c r="Q237" s="2">
        <f t="shared" si="3"/>
        <v>5.92</v>
      </c>
      <c r="R237" s="15">
        <f>IFERROR(LOOKUP(Q237,Masterline!$A$2:$A$34,Masterline!$D$2:$D$34)-(Q237-INT(Q237))*LOOKUP(Q237,Masterline!$A$2:$A$34,Masterline!$E$2:$E$34),"")</f>
        <v>6.94608</v>
      </c>
      <c r="S237" s="71">
        <f>IFERROR((Q237)*VLOOKUP(C237,'SIEMB. SEMACU'!$B$2:$C$100,2,FALSE)*(N237-0.0033333*7)*((J237+R237)/2/100)/1000,"")</f>
        <v>274.2031205</v>
      </c>
      <c r="T237" s="173">
        <f t="shared" si="4"/>
        <v>31.05078013</v>
      </c>
      <c r="U237" s="14">
        <f t="shared" si="5"/>
        <v>1740268.419</v>
      </c>
      <c r="V237" s="14">
        <f t="shared" si="6"/>
        <v>2407860</v>
      </c>
    </row>
    <row r="238">
      <c r="A238" s="210">
        <v>45110.0</v>
      </c>
      <c r="B238" s="2" t="s">
        <v>12</v>
      </c>
      <c r="C238" s="168" t="s">
        <v>755</v>
      </c>
      <c r="D238" s="2">
        <v>175.0</v>
      </c>
      <c r="E238" s="2">
        <v>1000.0</v>
      </c>
      <c r="F238" s="2" t="s">
        <v>54</v>
      </c>
      <c r="G238" s="17">
        <f t="array" ref="G238">IFERROR(E238*INDEX(PRECIOS!$B$2:$E$44,MATCH(F238,PRECIOS!$B$2:$B$44,0),4),"")</f>
        <v>980</v>
      </c>
      <c r="H238" s="2">
        <v>14.65</v>
      </c>
      <c r="I238" s="2">
        <f t="shared" si="1"/>
        <v>2.45</v>
      </c>
      <c r="J238" s="15">
        <f>IFERROR(LOOKUP(H238,Masterline!$A$2:$A$34,Masterline!$D$2:$D$34)-(H238-INT(H238))*LOOKUP(H238,Masterline!$A$2:$A$34,Masterline!$E$2:$E$34),"")</f>
        <v>3.9864</v>
      </c>
      <c r="K238" s="28">
        <f t="shared" si="2"/>
        <v>299653.6346</v>
      </c>
      <c r="L238" s="35">
        <f t="array" ref="L238">IFERROR(INDEX(GrowthFormulas!$B$2:$B$122,$A238-VLOOKUP(C238,'SIEMB. SEMACU'!$B$2:$E$100,4,FALSE),1),"")</f>
        <v>0.8233298</v>
      </c>
      <c r="M238" s="209">
        <f>IFERROR(K238/VLOOKUP(C238,'SIEMB. SEMACU'!$B$2:$C$100,2,FALSE),"")</f>
        <v>0.5993072693</v>
      </c>
      <c r="N238" s="23">
        <v>0.72</v>
      </c>
      <c r="O238" s="71" t="str">
        <f>IFERROR(N238*VLOOKUP(C238,'SIEMB. SEMACU'!$B$2:$D$100,3,FALSE),"")</f>
        <v/>
      </c>
      <c r="P238" s="2">
        <v>2.2</v>
      </c>
      <c r="Q238" s="2">
        <f t="shared" si="3"/>
        <v>16.85</v>
      </c>
      <c r="R238" s="15">
        <f>IFERROR(LOOKUP(Q238,Masterline!$A$2:$A$34,Masterline!$D$2:$D$34)-(Q238-INT(Q238))*LOOKUP(Q238,Masterline!$A$2:$A$34,Masterline!$E$2:$E$34),"")</f>
        <v>3.6798</v>
      </c>
      <c r="S238" s="71">
        <f>IFERROR((Q238)*VLOOKUP(C238,'SIEMB. SEMACU'!$B$2:$C$100,2,FALSE)*(N238-0.0033333*7)*((J238+R238)/2/100)/1000,"")</f>
        <v>224.9806856</v>
      </c>
      <c r="T238" s="173">
        <f t="shared" si="4"/>
        <v>12.4951714</v>
      </c>
      <c r="U238" s="14">
        <f t="shared" si="5"/>
        <v>4389925.748</v>
      </c>
      <c r="V238" s="14">
        <f t="shared" si="6"/>
        <v>5274000</v>
      </c>
    </row>
    <row r="239">
      <c r="A239" s="210">
        <v>45117.0</v>
      </c>
      <c r="B239" s="2">
        <v>1.0</v>
      </c>
      <c r="C239" s="2" t="s">
        <v>761</v>
      </c>
      <c r="D239" s="2">
        <v>325.0</v>
      </c>
      <c r="E239" s="2">
        <v>1700.0</v>
      </c>
      <c r="F239" s="2" t="s">
        <v>50</v>
      </c>
      <c r="G239" s="17">
        <f t="array" ref="G239">IFERROR(E239*INDEX(PRECIOS!$B$2:$E$44,MATCH(F239,PRECIOS!$B$2:$B$44,0),4),"")</f>
        <v>2376.6</v>
      </c>
      <c r="H239" s="2">
        <v>6.63</v>
      </c>
      <c r="I239" s="2">
        <f t="shared" si="1"/>
        <v>2.58</v>
      </c>
      <c r="J239" s="15">
        <f>IFERROR(LOOKUP(H239,Masterline!$A$2:$A$34,Masterline!$D$2:$D$34)-(H239-INT(H239))*LOOKUP(H239,Masterline!$A$2:$A$34,Masterline!$E$2:$E$34),"")</f>
        <v>6.51756</v>
      </c>
      <c r="K239" s="28">
        <f t="shared" si="2"/>
        <v>752115.9428</v>
      </c>
      <c r="L239" s="35">
        <f t="array" ref="L239">IFERROR(INDEX(GrowthFormulas!$B$2:$B$122,$A239-VLOOKUP(C239,'SIEMB. SEMACU'!$B$2:$E$100,4,FALSE),1),"")</f>
        <v>0.9366654</v>
      </c>
      <c r="M239" s="209">
        <f>IFERROR(K239/VLOOKUP(C239,'SIEMB. SEMACU'!$B$2:$C$100,2,FALSE),"")</f>
        <v>0.4974311791</v>
      </c>
      <c r="N239" s="35">
        <f t="shared" ref="N239:N280" si="7">M239</f>
        <v>0.4974311791</v>
      </c>
      <c r="O239" s="71" t="str">
        <f>IFERROR(N239*VLOOKUP(C239,'SIEMB. SEMACU'!$B$2:$D$100,3,FALSE),"")</f>
        <v/>
      </c>
      <c r="P239" s="2">
        <v>2.2</v>
      </c>
      <c r="Q239" s="2">
        <f t="shared" si="3"/>
        <v>8.83</v>
      </c>
      <c r="R239" s="15">
        <f>IFERROR(LOOKUP(Q239,Masterline!$A$2:$A$34,Masterline!$D$2:$D$34)-(Q239-INT(Q239))*LOOKUP(Q239,Masterline!$A$2:$A$34,Masterline!$E$2:$E$34),"")</f>
        <v>5.36496</v>
      </c>
      <c r="S239" s="71">
        <f>IFERROR((Q239)*VLOOKUP(C239,'SIEMB. SEMACU'!$B$2:$C$100,2,FALSE)*(N239-0.0033333*7)*((J239+R239)/2/100)/1000,"")</f>
        <v>376.0618245</v>
      </c>
      <c r="T239" s="173">
        <f t="shared" si="4"/>
        <v>12.76545613</v>
      </c>
      <c r="U239" s="14">
        <f t="shared" si="5"/>
        <v>4986528.701</v>
      </c>
      <c r="V239" s="14">
        <f t="shared" si="6"/>
        <v>4986528.701</v>
      </c>
    </row>
    <row r="240">
      <c r="A240" s="210">
        <v>45117.0</v>
      </c>
      <c r="B240" s="2">
        <v>2.0</v>
      </c>
      <c r="C240" s="2" t="s">
        <v>762</v>
      </c>
      <c r="D240" s="2">
        <v>275.0</v>
      </c>
      <c r="E240" s="2">
        <v>1625.0</v>
      </c>
      <c r="F240" s="2" t="s">
        <v>50</v>
      </c>
      <c r="G240" s="17">
        <f t="array" ref="G240">IFERROR(E240*INDEX(PRECIOS!$B$2:$E$44,MATCH(F240,PRECIOS!$B$2:$B$44,0),4),"")</f>
        <v>2271.75</v>
      </c>
      <c r="H240" s="2">
        <v>6.3</v>
      </c>
      <c r="I240" s="2">
        <f t="shared" si="1"/>
        <v>2.28</v>
      </c>
      <c r="J240" s="15">
        <f>IFERROR(LOOKUP(H240,Masterline!$A$2:$A$34,Masterline!$D$2:$D$34)-(H240-INT(H240))*LOOKUP(H240,Masterline!$A$2:$A$34,Masterline!$E$2:$E$34),"")</f>
        <v>6.7116</v>
      </c>
      <c r="K240" s="28">
        <f t="shared" si="2"/>
        <v>650378.3547</v>
      </c>
      <c r="L240" s="35">
        <f t="array" ref="L240">IFERROR(INDEX(GrowthFormulas!$B$2:$B$122,$A240-VLOOKUP(C240,'SIEMB. SEMACU'!$B$2:$E$100,4,FALSE),1),"")</f>
        <v>0.9433322</v>
      </c>
      <c r="M240" s="209">
        <f>IFERROR(K240/VLOOKUP(C240,'SIEMB. SEMACU'!$B$2:$C$100,2,FALSE),"")</f>
        <v>0.6452166217</v>
      </c>
      <c r="N240" s="35">
        <f t="shared" si="7"/>
        <v>0.6452166217</v>
      </c>
      <c r="O240" s="71" t="str">
        <f>IFERROR(N240*VLOOKUP(C240,'SIEMB. SEMACU'!$B$2:$D$100,3,FALSE),"")</f>
        <v/>
      </c>
      <c r="P240" s="2">
        <v>2.2</v>
      </c>
      <c r="Q240" s="2">
        <f t="shared" si="3"/>
        <v>8.5</v>
      </c>
      <c r="R240" s="15">
        <f>IFERROR(LOOKUP(Q240,Masterline!$A$2:$A$34,Masterline!$D$2:$D$34)-(Q240-INT(Q240))*LOOKUP(Q240,Masterline!$A$2:$A$34,Masterline!$E$2:$E$34),"")</f>
        <v>5.46</v>
      </c>
      <c r="S240" s="71">
        <f>IFERROR((Q240)*VLOOKUP(C240,'SIEMB. SEMACU'!$B$2:$C$100,2,FALSE)*(N240-0.0033333*7)*((J240+R240)/2/100)/1000,"")</f>
        <v>324.2695605</v>
      </c>
      <c r="T240" s="173">
        <f t="shared" si="4"/>
        <v>12.31739013</v>
      </c>
      <c r="U240" s="14">
        <f t="shared" si="5"/>
        <v>4097383.634</v>
      </c>
      <c r="V240" s="14">
        <f t="shared" si="6"/>
        <v>4097383.634</v>
      </c>
    </row>
    <row r="241">
      <c r="A241" s="210">
        <v>45117.0</v>
      </c>
      <c r="B241" s="2">
        <v>3.0</v>
      </c>
      <c r="C241" s="2" t="s">
        <v>763</v>
      </c>
      <c r="D241" s="2">
        <v>175.0</v>
      </c>
      <c r="E241" s="2">
        <v>2524.0</v>
      </c>
      <c r="F241" s="2" t="s">
        <v>50</v>
      </c>
      <c r="G241" s="17">
        <f t="array" ref="G241">IFERROR(E241*INDEX(PRECIOS!$B$2:$E$44,MATCH(F241,PRECIOS!$B$2:$B$44,0),4),"")</f>
        <v>3528.552</v>
      </c>
      <c r="H241" s="2">
        <v>6.09</v>
      </c>
      <c r="I241" s="2">
        <f t="shared" si="1"/>
        <v>2.15</v>
      </c>
      <c r="J241" s="15">
        <f>IFERROR(LOOKUP(H241,Masterline!$A$2:$A$34,Masterline!$D$2:$D$34)-(H241-INT(H241))*LOOKUP(H241,Masterline!$A$2:$A$34,Masterline!$E$2:$E$34),"")</f>
        <v>6.83508</v>
      </c>
      <c r="K241" s="28">
        <f t="shared" si="2"/>
        <v>420413.9847</v>
      </c>
      <c r="L241" s="35">
        <f t="array" ref="L241">IFERROR(INDEX(GrowthFormulas!$B$2:$B$122,$A241-VLOOKUP(C241,'SIEMB. SEMACU'!$B$2:$E$100,4,FALSE),1),"")</f>
        <v>0.949999</v>
      </c>
      <c r="M241" s="209">
        <f>IFERROR(K241/VLOOKUP(C241,'SIEMB. SEMACU'!$B$2:$C$100,2,FALSE),"")</f>
        <v>0.6579248587</v>
      </c>
      <c r="N241" s="35">
        <f t="shared" si="7"/>
        <v>0.6579248587</v>
      </c>
      <c r="O241" s="71" t="str">
        <f>IFERROR(N241*VLOOKUP(C241,'SIEMB. SEMACU'!$B$2:$D$100,3,FALSE),"")</f>
        <v/>
      </c>
      <c r="P241" s="2">
        <v>2.2</v>
      </c>
      <c r="Q241" s="2">
        <f t="shared" si="3"/>
        <v>8.29</v>
      </c>
      <c r="R241" s="15">
        <f>IFERROR(LOOKUP(Q241,Masterline!$A$2:$A$34,Masterline!$D$2:$D$34)-(Q241-INT(Q241))*LOOKUP(Q241,Masterline!$A$2:$A$34,Masterline!$E$2:$E$34),"")</f>
        <v>5.52048</v>
      </c>
      <c r="S241" s="71">
        <f>IFERROR((Q241)*VLOOKUP(C241,'SIEMB. SEMACU'!$B$2:$C$100,2,FALSE)*(N241-0.0033333*7)*((J241+R241)/2/100)/1000,"")</f>
        <v>207.6740607</v>
      </c>
      <c r="T241" s="173">
        <f t="shared" si="4"/>
        <v>8.168515164</v>
      </c>
      <c r="U241" s="14">
        <f t="shared" si="5"/>
        <v>2560321.167</v>
      </c>
      <c r="V241" s="14">
        <f t="shared" si="6"/>
        <v>2560321.167</v>
      </c>
    </row>
    <row r="242">
      <c r="A242" s="210">
        <v>45117.0</v>
      </c>
      <c r="B242" s="2">
        <v>4.0</v>
      </c>
      <c r="C242" s="2" t="s">
        <v>764</v>
      </c>
      <c r="D242" s="2">
        <v>175.0</v>
      </c>
      <c r="E242" s="2">
        <v>2524.0</v>
      </c>
      <c r="F242" s="2" t="s">
        <v>50</v>
      </c>
      <c r="G242" s="17">
        <f t="array" ref="G242">IFERROR(E242*INDEX(PRECIOS!$B$2:$E$44,MATCH(F242,PRECIOS!$B$2:$B$44,0),4),"")</f>
        <v>3528.552</v>
      </c>
      <c r="H242" s="2">
        <v>6.19</v>
      </c>
      <c r="I242" s="2">
        <f t="shared" si="1"/>
        <v>1.89</v>
      </c>
      <c r="J242" s="15">
        <f>IFERROR(LOOKUP(H242,Masterline!$A$2:$A$34,Masterline!$D$2:$D$34)-(H242-INT(H242))*LOOKUP(H242,Masterline!$A$2:$A$34,Masterline!$E$2:$E$34),"")</f>
        <v>6.77628</v>
      </c>
      <c r="K242" s="28">
        <f t="shared" si="2"/>
        <v>417211.2943</v>
      </c>
      <c r="L242" s="35">
        <f t="array" ref="L242">IFERROR(INDEX(GrowthFormulas!$B$2:$B$122,$A242-VLOOKUP(C242,'SIEMB. SEMACU'!$B$2:$E$100,4,FALSE),1),"")</f>
        <v>0.949999</v>
      </c>
      <c r="M242" s="209">
        <f>IFERROR(K242/VLOOKUP(C242,'SIEMB. SEMACU'!$B$2:$C$100,2,FALSE),"")</f>
        <v>0.657543411</v>
      </c>
      <c r="N242" s="35">
        <f t="shared" si="7"/>
        <v>0.657543411</v>
      </c>
      <c r="O242" s="71" t="str">
        <f>IFERROR(N242*VLOOKUP(C242,'SIEMB. SEMACU'!$B$2:$D$100,3,FALSE),"")</f>
        <v/>
      </c>
      <c r="P242" s="2">
        <v>2.2</v>
      </c>
      <c r="Q242" s="2">
        <f t="shared" si="3"/>
        <v>8.39</v>
      </c>
      <c r="R242" s="15">
        <f>IFERROR(LOOKUP(Q242,Masterline!$A$2:$A$34,Masterline!$D$2:$D$34)-(Q242-INT(Q242))*LOOKUP(Q242,Masterline!$A$2:$A$34,Masterline!$E$2:$E$34),"")</f>
        <v>5.49168</v>
      </c>
      <c r="S242" s="71">
        <f>IFERROR((Q242)*VLOOKUP(C242,'SIEMB. SEMACU'!$B$2:$C$100,2,FALSE)*(N242-0.0033333*7)*((J242+R242)/2/100)/1000,"")</f>
        <v>207.0948225</v>
      </c>
      <c r="T242" s="173">
        <f t="shared" si="4"/>
        <v>8.023705626</v>
      </c>
      <c r="U242" s="14">
        <f t="shared" si="5"/>
        <v>2582537.912</v>
      </c>
      <c r="V242" s="14">
        <f t="shared" si="6"/>
        <v>2582537.912</v>
      </c>
    </row>
    <row r="243">
      <c r="A243" s="210">
        <v>45117.0</v>
      </c>
      <c r="B243" s="2">
        <v>6.0</v>
      </c>
      <c r="C243" s="2" t="s">
        <v>749</v>
      </c>
      <c r="D243" s="2">
        <v>312.5</v>
      </c>
      <c r="E243" s="2">
        <v>1900.0</v>
      </c>
      <c r="F243" s="2" t="s">
        <v>54</v>
      </c>
      <c r="G243" s="17">
        <f t="array" ref="G243">IFERROR(E243*INDEX(PRECIOS!$B$2:$E$44,MATCH(F243,PRECIOS!$B$2:$B$44,0),4),"")</f>
        <v>1862</v>
      </c>
      <c r="H243" s="2">
        <v>18.41</v>
      </c>
      <c r="I243" s="2">
        <f t="shared" si="1"/>
        <v>2.06</v>
      </c>
      <c r="J243" s="15">
        <f>IFERROR(LOOKUP(H243,Masterline!$A$2:$A$34,Masterline!$D$2:$D$34)-(H243-INT(H243))*LOOKUP(H243,Masterline!$A$2:$A$34,Masterline!$E$2:$E$34),"")</f>
        <v>3.48372</v>
      </c>
      <c r="K243" s="28">
        <f t="shared" si="2"/>
        <v>487251.283</v>
      </c>
      <c r="L243" s="35">
        <f t="array" ref="L243">IFERROR(INDEX(GrowthFormulas!$B$2:$B$122,$A243-VLOOKUP(C243,'SIEMB. SEMACU'!$B$2:$E$100,4,FALSE),1),"")</f>
        <v>0.7966626</v>
      </c>
      <c r="M243" s="209">
        <f>IFERROR(K243/VLOOKUP(C243,'SIEMB. SEMACU'!$B$2:$C$100,2,FALSE),"")</f>
        <v>0.6015447938</v>
      </c>
      <c r="N243" s="35">
        <f t="shared" si="7"/>
        <v>0.6015447938</v>
      </c>
      <c r="O243" s="71" t="str">
        <f>IFERROR(N243*VLOOKUP(C243,'SIEMB. SEMACU'!$B$2:$D$100,3,FALSE),"")</f>
        <v/>
      </c>
      <c r="P243" s="2">
        <v>2.2</v>
      </c>
      <c r="Q243" s="2">
        <f t="shared" si="3"/>
        <v>20.61</v>
      </c>
      <c r="R243" s="15">
        <f>IFERROR(LOOKUP(Q243,Masterline!$A$2:$A$34,Masterline!$D$2:$D$34)-(Q243-INT(Q243))*LOOKUP(Q243,Masterline!$A$2:$A$34,Masterline!$E$2:$E$34),"")</f>
        <v>3.24144</v>
      </c>
      <c r="S243" s="71">
        <f>IFERROR((Q243)*VLOOKUP(C243,'SIEMB. SEMACU'!$B$2:$C$100,2,FALSE)*(N243-0.0033333*7)*((J243+R243)/2/100)/1000,"")</f>
        <v>324.5805612</v>
      </c>
      <c r="T243" s="173">
        <f t="shared" si="4"/>
        <v>3.020140309</v>
      </c>
      <c r="U243" s="14">
        <f t="shared" si="5"/>
        <v>8970296.12</v>
      </c>
      <c r="V243" s="14">
        <f t="shared" si="6"/>
        <v>8970296.12</v>
      </c>
    </row>
    <row r="244">
      <c r="A244" s="210">
        <v>45117.0</v>
      </c>
      <c r="B244" s="2">
        <v>7.0</v>
      </c>
      <c r="C244" s="2" t="s">
        <v>750</v>
      </c>
      <c r="D244" s="2">
        <v>375.0</v>
      </c>
      <c r="E244" s="2">
        <v>1400.0</v>
      </c>
      <c r="F244" s="2" t="s">
        <v>54</v>
      </c>
      <c r="G244" s="17">
        <f t="array" ref="G244">IFERROR(E244*INDEX(PRECIOS!$B$2:$E$44,MATCH(F244,PRECIOS!$B$2:$B$44,0),4),"")</f>
        <v>1372</v>
      </c>
      <c r="H244" s="2">
        <v>18.35</v>
      </c>
      <c r="I244" s="2">
        <f t="shared" si="1"/>
        <v>1.4</v>
      </c>
      <c r="J244" s="15">
        <f>IFERROR(LOOKUP(H244,Masterline!$A$2:$A$34,Masterline!$D$2:$D$34)-(H244-INT(H244))*LOOKUP(H244,Masterline!$A$2:$A$34,Masterline!$E$2:$E$34),"")</f>
        <v>3.4902</v>
      </c>
      <c r="K244" s="28">
        <f t="shared" si="2"/>
        <v>585524.248</v>
      </c>
      <c r="L244" s="35">
        <f t="array" ref="L244">IFERROR(INDEX(GrowthFormulas!$B$2:$B$122,$A244-VLOOKUP(C244,'SIEMB. SEMACU'!$B$2:$E$100,4,FALSE),1),"")</f>
        <v>0.7966626</v>
      </c>
      <c r="M244" s="209">
        <f>IFERROR(K244/VLOOKUP(C244,'SIEMB. SEMACU'!$B$2:$C$100,2,FALSE),"")</f>
        <v>0.6505824977</v>
      </c>
      <c r="N244" s="35">
        <f t="shared" si="7"/>
        <v>0.6505824977</v>
      </c>
      <c r="O244" s="71" t="str">
        <f>IFERROR(N244*VLOOKUP(C244,'SIEMB. SEMACU'!$B$2:$D$100,3,FALSE),"")</f>
        <v/>
      </c>
      <c r="P244" s="2">
        <v>2.2</v>
      </c>
      <c r="Q244" s="2">
        <f t="shared" si="3"/>
        <v>20.55</v>
      </c>
      <c r="R244" s="15">
        <f>IFERROR(LOOKUP(Q244,Masterline!$A$2:$A$34,Masterline!$D$2:$D$34)-(Q244-INT(Q244))*LOOKUP(Q244,Masterline!$A$2:$A$34,Masterline!$E$2:$E$34),"")</f>
        <v>3.2472</v>
      </c>
      <c r="S244" s="71">
        <f>IFERROR((Q244)*VLOOKUP(C244,'SIEMB. SEMACU'!$B$2:$C$100,2,FALSE)*(N244-0.0033333*7)*((J244+R244)/2/100)/1000,"")</f>
        <v>390.8021328</v>
      </c>
      <c r="T244" s="173">
        <f t="shared" si="4"/>
        <v>3.950533197</v>
      </c>
      <c r="U244" s="14">
        <f t="shared" si="5"/>
        <v>10744369.95</v>
      </c>
      <c r="V244" s="14">
        <f t="shared" si="6"/>
        <v>10744369.95</v>
      </c>
    </row>
    <row r="245">
      <c r="A245" s="210">
        <v>45117.0</v>
      </c>
      <c r="B245" s="2">
        <v>8.0</v>
      </c>
      <c r="C245" s="2" t="s">
        <v>751</v>
      </c>
      <c r="D245" s="2">
        <v>275.0</v>
      </c>
      <c r="E245" s="2">
        <v>1450.0</v>
      </c>
      <c r="F245" s="2" t="s">
        <v>54</v>
      </c>
      <c r="G245" s="17">
        <f t="array" ref="G245">IFERROR(E245*INDEX(PRECIOS!$B$2:$E$44,MATCH(F245,PRECIOS!$B$2:$B$44,0),4),"")</f>
        <v>1421</v>
      </c>
      <c r="H245" s="2">
        <v>18.83</v>
      </c>
      <c r="I245" s="2">
        <f t="shared" si="1"/>
        <v>2.48</v>
      </c>
      <c r="J245" s="15">
        <f>IFERROR(LOOKUP(H245,Masterline!$A$2:$A$34,Masterline!$D$2:$D$34)-(H245-INT(H245))*LOOKUP(H245,Masterline!$A$2:$A$34,Masterline!$E$2:$E$34),"")</f>
        <v>3.43836</v>
      </c>
      <c r="K245" s="28">
        <f t="shared" si="2"/>
        <v>424747.6923</v>
      </c>
      <c r="L245" s="35">
        <f t="array" ref="L245">IFERROR(INDEX(GrowthFormulas!$B$2:$B$122,$A245-VLOOKUP(C245,'SIEMB. SEMACU'!$B$2:$E$100,4,FALSE),1),"")</f>
        <v>0.7966626</v>
      </c>
      <c r="M245" s="209">
        <f>IFERROR(K245/VLOOKUP(C245,'SIEMB. SEMACU'!$B$2:$C$100,2,FALSE),"")</f>
        <v>0.462688118</v>
      </c>
      <c r="N245" s="35">
        <f t="shared" si="7"/>
        <v>0.462688118</v>
      </c>
      <c r="O245" s="71" t="str">
        <f>IFERROR(N245*VLOOKUP(C245,'SIEMB. SEMACU'!$B$2:$D$100,3,FALSE),"")</f>
        <v/>
      </c>
      <c r="P245" s="2">
        <v>2.2</v>
      </c>
      <c r="Q245" s="2">
        <f t="shared" si="3"/>
        <v>21.03</v>
      </c>
      <c r="R245" s="15">
        <f>IFERROR(LOOKUP(Q245,Masterline!$A$2:$A$34,Masterline!$D$2:$D$34)-(Q245-INT(Q245))*LOOKUP(Q245,Masterline!$A$2:$A$34,Masterline!$E$2:$E$34),"")</f>
        <v>3.33384</v>
      </c>
      <c r="S245" s="71">
        <f>IFERROR((Q245)*VLOOKUP(C245,'SIEMB. SEMACU'!$B$2:$C$100,2,FALSE)*(N245-0.0033333*7)*((J245+R245)/2/100)/1000,"")</f>
        <v>287.2085237</v>
      </c>
      <c r="T245" s="173">
        <f t="shared" si="4"/>
        <v>3.052130918</v>
      </c>
      <c r="U245" s="14">
        <f t="shared" si="5"/>
        <v>7997999.046</v>
      </c>
      <c r="V245" s="14">
        <f t="shared" si="6"/>
        <v>7997999.046</v>
      </c>
    </row>
    <row r="246">
      <c r="A246" s="210">
        <v>45117.0</v>
      </c>
      <c r="B246" s="2">
        <v>9.0</v>
      </c>
      <c r="C246" s="2" t="s">
        <v>752</v>
      </c>
      <c r="D246" s="2">
        <v>425.0</v>
      </c>
      <c r="E246" s="2">
        <v>2475.0</v>
      </c>
      <c r="F246" s="2" t="s">
        <v>54</v>
      </c>
      <c r="G246" s="17">
        <f t="array" ref="G246">IFERROR(E246*INDEX(PRECIOS!$B$2:$E$44,MATCH(F246,PRECIOS!$B$2:$B$44,0),4),"")</f>
        <v>2425.5</v>
      </c>
      <c r="H246" s="2">
        <v>19.7</v>
      </c>
      <c r="I246" s="2">
        <f t="shared" si="1"/>
        <v>1.5</v>
      </c>
      <c r="J246" s="15">
        <f>IFERROR(LOOKUP(H246,Masterline!$A$2:$A$34,Masterline!$D$2:$D$34)-(H246-INT(H246))*LOOKUP(H246,Masterline!$A$2:$A$34,Masterline!$E$2:$E$34),"")</f>
        <v>3.3408</v>
      </c>
      <c r="K246" s="28">
        <f t="shared" si="2"/>
        <v>645761.6158</v>
      </c>
      <c r="L246" s="35">
        <f t="array" ref="L246">IFERROR(INDEX(GrowthFormulas!$B$2:$B$122,$A246-VLOOKUP(C246,'SIEMB. SEMACU'!$B$2:$E$100,4,FALSE),1),"")</f>
        <v>0.7866624</v>
      </c>
      <c r="M246" s="209">
        <f>IFERROR(K246/VLOOKUP(C246,'SIEMB. SEMACU'!$B$2:$C$100,2,FALSE),"")</f>
        <v>0.5314910418</v>
      </c>
      <c r="N246" s="35">
        <f t="shared" si="7"/>
        <v>0.5314910418</v>
      </c>
      <c r="O246" s="71" t="str">
        <f>IFERROR(N246*VLOOKUP(C246,'SIEMB. SEMACU'!$B$2:$D$100,3,FALSE),"")</f>
        <v/>
      </c>
      <c r="P246" s="2">
        <v>2.2</v>
      </c>
      <c r="Q246" s="2">
        <f t="shared" si="3"/>
        <v>21.9</v>
      </c>
      <c r="R246" s="15">
        <f>IFERROR(LOOKUP(Q246,Masterline!$A$2:$A$34,Masterline!$D$2:$D$34)-(Q246-INT(Q246))*LOOKUP(Q246,Masterline!$A$2:$A$34,Masterline!$E$2:$E$34),"")</f>
        <v>3.2712</v>
      </c>
      <c r="S246" s="71">
        <f>IFERROR((Q246)*VLOOKUP(C246,'SIEMB. SEMACU'!$B$2:$C$100,2,FALSE)*(N246-0.0033333*7)*((J246+R246)/2/100)/1000,"")</f>
        <v>447.0148589</v>
      </c>
      <c r="T246" s="173">
        <f t="shared" si="4"/>
        <v>5.503714716</v>
      </c>
      <c r="U246" s="14">
        <f t="shared" si="5"/>
        <v>12721503.83</v>
      </c>
      <c r="V246" s="14">
        <f t="shared" si="6"/>
        <v>12721503.83</v>
      </c>
    </row>
    <row r="247">
      <c r="A247" s="210">
        <v>45117.0</v>
      </c>
      <c r="B247" s="2">
        <v>10.0</v>
      </c>
      <c r="C247" s="2" t="s">
        <v>753</v>
      </c>
      <c r="D247" s="2">
        <v>400.0</v>
      </c>
      <c r="E247" s="2">
        <v>1475.0</v>
      </c>
      <c r="F247" s="2" t="s">
        <v>71</v>
      </c>
      <c r="G247" s="17">
        <f t="array" ref="G247">IFERROR(E247*INDEX(PRECIOS!$B$2:$E$44,MATCH(F247,PRECIOS!$B$2:$B$44,0),4),"")</f>
        <v>1292.1</v>
      </c>
      <c r="H247" s="2">
        <v>20.15</v>
      </c>
      <c r="I247" s="2">
        <f t="shared" si="1"/>
        <v>2.05</v>
      </c>
      <c r="J247" s="15">
        <f>IFERROR(LOOKUP(H247,Masterline!$A$2:$A$34,Masterline!$D$2:$D$34)-(H247-INT(H247))*LOOKUP(H247,Masterline!$A$2:$A$34,Masterline!$E$2:$E$34),"")</f>
        <v>3.2856</v>
      </c>
      <c r="K247" s="28">
        <f t="shared" si="2"/>
        <v>604185.4342</v>
      </c>
      <c r="L247" s="35">
        <f t="array" ref="L247">IFERROR(INDEX(GrowthFormulas!$B$2:$B$122,$A247-VLOOKUP(C247,'SIEMB. SEMACU'!$B$2:$E$100,4,FALSE),1),"")</f>
        <v>0.7866624</v>
      </c>
      <c r="M247" s="209">
        <f>IFERROR(K247/VLOOKUP(C247,'SIEMB. SEMACU'!$B$2:$C$100,2,FALSE),"")</f>
        <v>0.5837540427</v>
      </c>
      <c r="N247" s="35">
        <f t="shared" si="7"/>
        <v>0.5837540427</v>
      </c>
      <c r="O247" s="71" t="str">
        <f>IFERROR(N247*VLOOKUP(C247,'SIEMB. SEMACU'!$B$2:$D$100,3,FALSE),"")</f>
        <v/>
      </c>
      <c r="P247" s="2">
        <v>2.2</v>
      </c>
      <c r="Q247" s="2">
        <f t="shared" si="3"/>
        <v>22.35</v>
      </c>
      <c r="R247" s="15">
        <f>IFERROR(LOOKUP(Q247,Masterline!$A$2:$A$34,Masterline!$D$2:$D$34)-(Q247-INT(Q247))*LOOKUP(Q247,Masterline!$A$2:$A$34,Masterline!$E$2:$E$34),"")</f>
        <v>3.2226</v>
      </c>
      <c r="S247" s="71">
        <f>IFERROR((Q247)*VLOOKUP(C247,'SIEMB. SEMACU'!$B$2:$C$100,2,FALSE)*(N247-0.0033333*7)*((J247+R247)/2/100)/1000,"")</f>
        <v>421.8549296</v>
      </c>
      <c r="T247" s="173">
        <f t="shared" si="4"/>
        <v>5.463732403</v>
      </c>
      <c r="U247" s="14">
        <f t="shared" si="5"/>
        <v>12174336.5</v>
      </c>
      <c r="V247" s="14">
        <f t="shared" si="6"/>
        <v>12174336.5</v>
      </c>
    </row>
    <row r="248">
      <c r="A248" s="210">
        <v>45117.0</v>
      </c>
      <c r="B248" s="2">
        <v>11.0</v>
      </c>
      <c r="C248" s="2" t="s">
        <v>765</v>
      </c>
      <c r="D248" s="2">
        <v>175.0</v>
      </c>
      <c r="E248" s="2">
        <v>1275.0</v>
      </c>
      <c r="F248" s="2" t="s">
        <v>50</v>
      </c>
      <c r="G248" s="17">
        <f t="array" ref="G248">IFERROR(E248*INDEX(PRECIOS!$B$2:$E$44,MATCH(F248,PRECIOS!$B$2:$B$44,0),4),"")</f>
        <v>1782.45</v>
      </c>
      <c r="H248" s="2">
        <v>6.15</v>
      </c>
      <c r="I248" s="2">
        <f t="shared" si="1"/>
        <v>2.23</v>
      </c>
      <c r="J248" s="15">
        <f>IFERROR(LOOKUP(H248,Masterline!$A$2:$A$34,Masterline!$D$2:$D$34)-(H248-INT(H248))*LOOKUP(H248,Masterline!$A$2:$A$34,Masterline!$E$2:$E$34),"")</f>
        <v>6.7998</v>
      </c>
      <c r="K248" s="28">
        <f t="shared" si="2"/>
        <v>418472.375</v>
      </c>
      <c r="L248" s="35">
        <f t="array" ref="L248">IFERROR(INDEX(GrowthFormulas!$B$2:$B$122,$A248-VLOOKUP(C248,'SIEMB. SEMACU'!$B$2:$E$100,4,FALSE),1),"")</f>
        <v>0.9433322</v>
      </c>
      <c r="M248" s="209">
        <f>IFERROR(K248/VLOOKUP(C248,'SIEMB. SEMACU'!$B$2:$C$100,2,FALSE),"")</f>
        <v>0.5109552808</v>
      </c>
      <c r="N248" s="35">
        <f t="shared" si="7"/>
        <v>0.5109552808</v>
      </c>
      <c r="O248" s="71" t="str">
        <f>IFERROR(N248*VLOOKUP(C248,'SIEMB. SEMACU'!$B$2:$D$100,3,FALSE),"")</f>
        <v/>
      </c>
      <c r="P248" s="2">
        <v>2.2</v>
      </c>
      <c r="Q248" s="2">
        <f t="shared" si="3"/>
        <v>8.35</v>
      </c>
      <c r="R248" s="15">
        <f>IFERROR(LOOKUP(Q248,Masterline!$A$2:$A$34,Masterline!$D$2:$D$34)-(Q248-INT(Q248))*LOOKUP(Q248,Masterline!$A$2:$A$34,Masterline!$E$2:$E$34),"")</f>
        <v>5.5032</v>
      </c>
      <c r="S248" s="71">
        <f>IFERROR((Q248)*VLOOKUP(C248,'SIEMB. SEMACU'!$B$2:$C$100,2,FALSE)*(N248-0.0033333*7)*((J248+R248)/2/100)/1000,"")</f>
        <v>205.1326819</v>
      </c>
      <c r="T248" s="173">
        <f t="shared" si="4"/>
        <v>7.533170475</v>
      </c>
      <c r="U248" s="14">
        <f t="shared" si="5"/>
        <v>2573605.106</v>
      </c>
      <c r="V248" s="14">
        <f t="shared" si="6"/>
        <v>2573605.106</v>
      </c>
    </row>
    <row r="249">
      <c r="A249" s="210">
        <v>45117.0</v>
      </c>
      <c r="B249" s="2" t="s">
        <v>12</v>
      </c>
      <c r="C249" s="168" t="s">
        <v>755</v>
      </c>
      <c r="D249" s="2">
        <v>175.0</v>
      </c>
      <c r="E249" s="2">
        <v>875.0</v>
      </c>
      <c r="F249" s="2" t="s">
        <v>54</v>
      </c>
      <c r="G249" s="17">
        <f t="array" ref="G249">IFERROR(E249*INDEX(PRECIOS!$B$2:$E$44,MATCH(F249,PRECIOS!$B$2:$B$44,0),4),"")</f>
        <v>857.5</v>
      </c>
      <c r="H249" s="2">
        <v>17.28</v>
      </c>
      <c r="I249" s="2">
        <f t="shared" si="1"/>
        <v>2.63</v>
      </c>
      <c r="J249" s="15">
        <f>IFERROR(LOOKUP(H249,Masterline!$A$2:$A$34,Masterline!$D$2:$D$34)-(H249-INT(H249))*LOOKUP(H249,Masterline!$A$2:$A$34,Masterline!$E$2:$E$34),"")</f>
        <v>3.61776</v>
      </c>
      <c r="K249" s="28">
        <f t="shared" si="2"/>
        <v>279933.2962</v>
      </c>
      <c r="L249" s="35">
        <f t="array" ref="L249">IFERROR(INDEX(GrowthFormulas!$B$2:$B$122,$A249-VLOOKUP(C249,'SIEMB. SEMACU'!$B$2:$E$100,4,FALSE),1),"")</f>
        <v>0.799996</v>
      </c>
      <c r="M249" s="209">
        <f>IFERROR(K249/VLOOKUP(C249,'SIEMB. SEMACU'!$B$2:$C$100,2,FALSE),"")</f>
        <v>0.5598665923</v>
      </c>
      <c r="N249" s="35">
        <f t="shared" si="7"/>
        <v>0.5598665923</v>
      </c>
      <c r="O249" s="71" t="str">
        <f>IFERROR(N249*VLOOKUP(C249,'SIEMB. SEMACU'!$B$2:$D$100,3,FALSE),"")</f>
        <v/>
      </c>
      <c r="P249" s="2">
        <v>2.2</v>
      </c>
      <c r="Q249" s="2">
        <f t="shared" si="3"/>
        <v>19.48</v>
      </c>
      <c r="R249" s="15">
        <f>IFERROR(LOOKUP(Q249,Masterline!$A$2:$A$34,Masterline!$D$2:$D$34)-(Q249-INT(Q249))*LOOKUP(Q249,Masterline!$A$2:$A$34,Masterline!$E$2:$E$34),"")</f>
        <v>3.36192</v>
      </c>
      <c r="S249" s="71">
        <f>IFERROR((Q249)*VLOOKUP(C249,'SIEMB. SEMACU'!$B$2:$C$100,2,FALSE)*(N249-0.0033333*7)*((J249+R249)/2/100)/1000,"")</f>
        <v>182.3733226</v>
      </c>
      <c r="T249" s="173">
        <f t="shared" si="4"/>
        <v>1.843330641</v>
      </c>
      <c r="U249" s="14">
        <f t="shared" si="5"/>
        <v>4837247.357</v>
      </c>
      <c r="V249" s="14">
        <f t="shared" si="6"/>
        <v>4837247.357</v>
      </c>
    </row>
    <row r="250">
      <c r="A250" s="210">
        <v>45124.0</v>
      </c>
      <c r="B250" s="2">
        <v>1.0</v>
      </c>
      <c r="C250" s="2" t="s">
        <v>761</v>
      </c>
      <c r="D250" s="2">
        <v>450.0</v>
      </c>
      <c r="E250" s="2">
        <v>2900.0</v>
      </c>
      <c r="F250" s="2" t="s">
        <v>54</v>
      </c>
      <c r="G250" s="17">
        <f t="array" ref="G250">IFERROR(E250*INDEX(PRECIOS!$B$2:$E$44,MATCH(F250,PRECIOS!$B$2:$B$44,0),4),"")</f>
        <v>2842</v>
      </c>
      <c r="H250" s="2">
        <v>9.05</v>
      </c>
      <c r="I250" s="2">
        <f t="shared" si="1"/>
        <v>2.42</v>
      </c>
      <c r="J250" s="15">
        <f>IFERROR(LOOKUP(H250,Masterline!$A$2:$A$34,Masterline!$D$2:$D$34)-(H250-INT(H250))*LOOKUP(H250,Masterline!$A$2:$A$34,Masterline!$E$2:$E$34),"")</f>
        <v>5.2896</v>
      </c>
      <c r="K250" s="28">
        <f t="shared" si="2"/>
        <v>940028.6771</v>
      </c>
      <c r="L250" s="35">
        <f t="array" ref="L250">IFERROR(INDEX(GrowthFormulas!$B$2:$B$122,$A250-VLOOKUP(C250,'SIEMB. SEMACU'!$B$2:$E$100,4,FALSE),1),"")</f>
        <v>0.9133316</v>
      </c>
      <c r="M250" s="209">
        <f>IFERROR(K250/VLOOKUP(C250,'SIEMB. SEMACU'!$B$2:$C$100,2,FALSE),"")</f>
        <v>0.6217120881</v>
      </c>
      <c r="N250" s="35">
        <f t="shared" si="7"/>
        <v>0.6217120881</v>
      </c>
      <c r="O250" s="71" t="str">
        <f>IFERROR(N250*VLOOKUP(C250,'SIEMB. SEMACU'!$B$2:$D$100,3,FALSE),"")</f>
        <v/>
      </c>
      <c r="P250" s="2">
        <v>2.2</v>
      </c>
      <c r="Q250" s="2">
        <f t="shared" si="3"/>
        <v>11.25</v>
      </c>
      <c r="R250" s="15">
        <f>IFERROR(LOOKUP(Q250,Masterline!$A$2:$A$34,Masterline!$D$2:$D$34)-(Q250-INT(Q250))*LOOKUP(Q250,Masterline!$A$2:$A$34,Masterline!$E$2:$E$34),"")</f>
        <v>4.56</v>
      </c>
      <c r="S250" s="71">
        <f>IFERROR((Q250)*VLOOKUP(C250,'SIEMB. SEMACU'!$B$2:$C$100,2,FALSE)*(N250-0.0033333*7)*((J250+R250)/2/100)/1000,"")</f>
        <v>501.2671525</v>
      </c>
      <c r="T250" s="173">
        <f t="shared" si="4"/>
        <v>12.81678814</v>
      </c>
      <c r="U250" s="14">
        <f t="shared" si="5"/>
        <v>8507259.528</v>
      </c>
      <c r="V250" s="14">
        <f t="shared" si="6"/>
        <v>8507259.528</v>
      </c>
    </row>
    <row r="251">
      <c r="A251" s="210">
        <v>45124.0</v>
      </c>
      <c r="B251" s="2">
        <v>2.0</v>
      </c>
      <c r="C251" s="2" t="s">
        <v>762</v>
      </c>
      <c r="D251" s="2">
        <v>350.0</v>
      </c>
      <c r="E251" s="2">
        <v>1875.0</v>
      </c>
      <c r="F251" s="2" t="s">
        <v>54</v>
      </c>
      <c r="G251" s="17">
        <f t="array" ref="G251">IFERROR(E251*INDEX(PRECIOS!$B$2:$E$44,MATCH(F251,PRECIOS!$B$2:$B$44,0),4),"")</f>
        <v>1837.5</v>
      </c>
      <c r="H251" s="2">
        <v>8.95</v>
      </c>
      <c r="I251" s="2">
        <f t="shared" si="1"/>
        <v>2.65</v>
      </c>
      <c r="J251" s="15">
        <f>IFERROR(LOOKUP(H251,Masterline!$A$2:$A$34,Masterline!$D$2:$D$34)-(H251-INT(H251))*LOOKUP(H251,Masterline!$A$2:$A$34,Masterline!$E$2:$E$34),"")</f>
        <v>5.3304</v>
      </c>
      <c r="K251" s="28">
        <f t="shared" si="2"/>
        <v>733643.7275</v>
      </c>
      <c r="L251" s="35">
        <f t="array" ref="L251">IFERROR(INDEX(GrowthFormulas!$B$2:$B$122,$A251-VLOOKUP(C251,'SIEMB. SEMACU'!$B$2:$E$100,4,FALSE),1),"")</f>
        <v>0.9199984</v>
      </c>
      <c r="M251" s="209">
        <f>IFERROR(K251/VLOOKUP(C251,'SIEMB. SEMACU'!$B$2:$C$100,2,FALSE),"")</f>
        <v>0.7278211582</v>
      </c>
      <c r="N251" s="35">
        <f t="shared" si="7"/>
        <v>0.7278211582</v>
      </c>
      <c r="O251" s="71" t="str">
        <f>IFERROR(N251*VLOOKUP(C251,'SIEMB. SEMACU'!$B$2:$D$100,3,FALSE),"")</f>
        <v/>
      </c>
      <c r="P251" s="2">
        <v>2.2</v>
      </c>
      <c r="Q251" s="2">
        <f t="shared" si="3"/>
        <v>11.15</v>
      </c>
      <c r="R251" s="15">
        <f>IFERROR(LOOKUP(Q251,Masterline!$A$2:$A$34,Masterline!$D$2:$D$34)-(Q251-INT(Q251))*LOOKUP(Q251,Masterline!$A$2:$A$34,Masterline!$E$2:$E$34),"")</f>
        <v>4.5792</v>
      </c>
      <c r="S251" s="71">
        <f>IFERROR((Q251)*VLOOKUP(C251,'SIEMB. SEMACU'!$B$2:$C$100,2,FALSE)*(N251-0.0033333*7)*((J251+R251)/2/100)/1000,"")</f>
        <v>392.3152265</v>
      </c>
      <c r="T251" s="173">
        <f t="shared" si="4"/>
        <v>10.57880662</v>
      </c>
      <c r="U251" s="14">
        <f t="shared" si="5"/>
        <v>6566111.361</v>
      </c>
      <c r="V251" s="14">
        <f t="shared" si="6"/>
        <v>6566111.361</v>
      </c>
    </row>
    <row r="252">
      <c r="A252" s="210">
        <v>45124.0</v>
      </c>
      <c r="B252" s="2">
        <v>3.0</v>
      </c>
      <c r="C252" s="2" t="s">
        <v>763</v>
      </c>
      <c r="D252" s="2">
        <v>225.0</v>
      </c>
      <c r="E252" s="2">
        <v>1075.0</v>
      </c>
      <c r="F252" s="2" t="s">
        <v>54</v>
      </c>
      <c r="G252" s="17">
        <f t="array" ref="G252">IFERROR(E252*INDEX(PRECIOS!$B$2:$E$44,MATCH(F252,PRECIOS!$B$2:$B$44,0),4),"")</f>
        <v>1053.5</v>
      </c>
      <c r="H252" s="2">
        <v>8.9</v>
      </c>
      <c r="I252" s="2">
        <f t="shared" si="1"/>
        <v>2.81</v>
      </c>
      <c r="J252" s="15">
        <f>IFERROR(LOOKUP(H252,Masterline!$A$2:$A$34,Masterline!$D$2:$D$34)-(H252-INT(H252))*LOOKUP(H252,Masterline!$A$2:$A$34,Masterline!$E$2:$E$34),"")</f>
        <v>5.3448</v>
      </c>
      <c r="K252" s="28">
        <f t="shared" si="2"/>
        <v>472999.9041</v>
      </c>
      <c r="L252" s="35">
        <f t="array" ref="L252">IFERROR(INDEX(GrowthFormulas!$B$2:$B$122,$A252-VLOOKUP(C252,'SIEMB. SEMACU'!$B$2:$E$100,4,FALSE),1),"")</f>
        <v>0.9266652</v>
      </c>
      <c r="M252" s="209">
        <f>IFERROR(K252/VLOOKUP(C252,'SIEMB. SEMACU'!$B$2:$C$100,2,FALSE),"")</f>
        <v>0.7402189423</v>
      </c>
      <c r="N252" s="35">
        <f t="shared" si="7"/>
        <v>0.7402189423</v>
      </c>
      <c r="O252" s="71" t="str">
        <f>IFERROR(N252*VLOOKUP(C252,'SIEMB. SEMACU'!$B$2:$D$100,3,FALSE),"")</f>
        <v/>
      </c>
      <c r="P252" s="2">
        <v>2.2</v>
      </c>
      <c r="Q252" s="2">
        <f t="shared" si="3"/>
        <v>11.1</v>
      </c>
      <c r="R252" s="15">
        <f>IFERROR(LOOKUP(Q252,Masterline!$A$2:$A$34,Masterline!$D$2:$D$34)-(Q252-INT(Q252))*LOOKUP(Q252,Masterline!$A$2:$A$34,Masterline!$E$2:$E$34),"")</f>
        <v>4.5888</v>
      </c>
      <c r="S252" s="71">
        <f>IFERROR((Q252)*VLOOKUP(C252,'SIEMB. SEMACU'!$B$2:$C$100,2,FALSE)*(N252-0.0033333*7)*((J252+R252)/2/100)/1000,"")</f>
        <v>252.5518261</v>
      </c>
      <c r="T252" s="173">
        <f t="shared" si="4"/>
        <v>6.887956521</v>
      </c>
      <c r="U252" s="14">
        <f t="shared" si="5"/>
        <v>4209699.147</v>
      </c>
      <c r="V252" s="14">
        <f t="shared" si="6"/>
        <v>4209699.147</v>
      </c>
    </row>
    <row r="253">
      <c r="A253" s="210">
        <v>45124.0</v>
      </c>
      <c r="B253" s="2">
        <v>4.0</v>
      </c>
      <c r="C253" s="2" t="s">
        <v>764</v>
      </c>
      <c r="D253" s="2">
        <v>175.0</v>
      </c>
      <c r="E253" s="2">
        <v>1075.0</v>
      </c>
      <c r="F253" s="2" t="s">
        <v>54</v>
      </c>
      <c r="G253" s="17">
        <f t="array" ref="G253">IFERROR(E253*INDEX(PRECIOS!$B$2:$E$44,MATCH(F253,PRECIOS!$B$2:$B$44,0),4),"")</f>
        <v>1053.5</v>
      </c>
      <c r="H253" s="2">
        <v>8.02</v>
      </c>
      <c r="I253" s="2">
        <f t="shared" si="1"/>
        <v>1.83</v>
      </c>
      <c r="J253" s="15">
        <f>IFERROR(LOOKUP(H253,Masterline!$A$2:$A$34,Masterline!$D$2:$D$34)-(H253-INT(H253))*LOOKUP(H253,Masterline!$A$2:$A$34,Masterline!$E$2:$E$34),"")</f>
        <v>5.59824</v>
      </c>
      <c r="K253" s="28">
        <f t="shared" si="2"/>
        <v>389773.373</v>
      </c>
      <c r="L253" s="35">
        <f t="array" ref="L253">IFERROR(INDEX(GrowthFormulas!$B$2:$B$122,$A253-VLOOKUP(C253,'SIEMB. SEMACU'!$B$2:$E$100,4,FALSE),1),"")</f>
        <v>0.9266652</v>
      </c>
      <c r="M253" s="209">
        <f>IFERROR(K253/VLOOKUP(C253,'SIEMB. SEMACU'!$B$2:$C$100,2,FALSE),"")</f>
        <v>0.6143000363</v>
      </c>
      <c r="N253" s="35">
        <f t="shared" si="7"/>
        <v>0.6143000363</v>
      </c>
      <c r="O253" s="71" t="str">
        <f>IFERROR(N253*VLOOKUP(C253,'SIEMB. SEMACU'!$B$2:$D$100,3,FALSE),"")</f>
        <v/>
      </c>
      <c r="P253" s="2">
        <v>2.2</v>
      </c>
      <c r="Q253" s="2">
        <f t="shared" si="3"/>
        <v>10.22</v>
      </c>
      <c r="R253" s="15">
        <f>IFERROR(LOOKUP(Q253,Masterline!$A$2:$A$34,Masterline!$D$2:$D$34)-(Q253-INT(Q253))*LOOKUP(Q253,Masterline!$A$2:$A$34,Masterline!$E$2:$E$34),"")</f>
        <v>4.78848</v>
      </c>
      <c r="S253" s="71">
        <f>IFERROR((Q253)*VLOOKUP(C253,'SIEMB. SEMACU'!$B$2:$C$100,2,FALSE)*(N253-0.0033333*7)*((J253+R253)/2/100)/1000,"")</f>
        <v>199.0188142</v>
      </c>
      <c r="T253" s="173">
        <f t="shared" si="4"/>
        <v>6.00470355</v>
      </c>
      <c r="U253" s="14">
        <f t="shared" si="5"/>
        <v>3125982.452</v>
      </c>
      <c r="V253" s="14">
        <f t="shared" si="6"/>
        <v>3125982.452</v>
      </c>
    </row>
    <row r="254">
      <c r="A254" s="210">
        <v>45124.0</v>
      </c>
      <c r="B254" s="2">
        <v>6.0</v>
      </c>
      <c r="C254" s="2" t="s">
        <v>749</v>
      </c>
      <c r="D254" s="2">
        <v>330.0</v>
      </c>
      <c r="E254" s="2">
        <v>1750.0</v>
      </c>
      <c r="F254" s="2" t="s">
        <v>67</v>
      </c>
      <c r="G254" s="17">
        <f t="array" ref="G254">IFERROR(E254*INDEX(PRECIOS!$B$2:$E$44,MATCH(F254,PRECIOS!$B$2:$B$44,0),4),"")</f>
        <v>1901.2</v>
      </c>
      <c r="H254" s="2">
        <v>20.5</v>
      </c>
      <c r="I254" s="2">
        <f t="shared" si="1"/>
        <v>2.09</v>
      </c>
      <c r="J254" s="15">
        <f>IFERROR(LOOKUP(H254,Masterline!$A$2:$A$34,Masterline!$D$2:$D$34)-(H254-INT(H254))*LOOKUP(H254,Masterline!$A$2:$A$34,Masterline!$E$2:$E$34),"")</f>
        <v>3.252</v>
      </c>
      <c r="K254" s="28">
        <f t="shared" si="2"/>
        <v>495004.95</v>
      </c>
      <c r="L254" s="35">
        <f t="array" ref="L254">IFERROR(INDEX(GrowthFormulas!$B$2:$B$122,$A254-VLOOKUP(C254,'SIEMB. SEMACU'!$B$2:$E$100,4,FALSE),1),"")</f>
        <v>0.7733288</v>
      </c>
      <c r="M254" s="209">
        <f>IFERROR(K254/VLOOKUP(C254,'SIEMB. SEMACU'!$B$2:$C$100,2,FALSE),"")</f>
        <v>0.6111172223</v>
      </c>
      <c r="N254" s="35">
        <f t="shared" si="7"/>
        <v>0.6111172223</v>
      </c>
      <c r="O254" s="71" t="str">
        <f>IFERROR(N254*VLOOKUP(C254,'SIEMB. SEMACU'!$B$2:$D$100,3,FALSE),"")</f>
        <v/>
      </c>
      <c r="P254" s="2">
        <v>2.2</v>
      </c>
      <c r="Q254" s="2">
        <f t="shared" si="3"/>
        <v>22.7</v>
      </c>
      <c r="R254" s="15">
        <f>IFERROR(LOOKUP(Q254,Masterline!$A$2:$A$34,Masterline!$D$2:$D$34)-(Q254-INT(Q254))*LOOKUP(Q254,Masterline!$A$2:$A$34,Masterline!$E$2:$E$34),"")</f>
        <v>3.1932</v>
      </c>
      <c r="S254" s="71">
        <f>IFERROR((Q254)*VLOOKUP(C254,'SIEMB. SEMACU'!$B$2:$C$100,2,FALSE)*(N254-0.0033333*7)*((J254+R254)/2/100)/1000,"")</f>
        <v>348.2852876</v>
      </c>
      <c r="T254" s="173">
        <f t="shared" si="4"/>
        <v>4.571321897</v>
      </c>
      <c r="U254" s="14">
        <f t="shared" si="5"/>
        <v>10147601.48</v>
      </c>
      <c r="V254" s="14">
        <f t="shared" si="6"/>
        <v>10147601.48</v>
      </c>
    </row>
    <row r="255">
      <c r="A255" s="210">
        <v>45124.0</v>
      </c>
      <c r="B255" s="2">
        <v>7.0</v>
      </c>
      <c r="C255" s="2" t="s">
        <v>750</v>
      </c>
      <c r="D255" s="2">
        <v>262.5</v>
      </c>
      <c r="E255" s="2">
        <v>1375.0</v>
      </c>
      <c r="F255" s="2" t="s">
        <v>67</v>
      </c>
      <c r="G255" s="17">
        <f t="array" ref="G255">IFERROR(E255*INDEX(PRECIOS!$B$2:$E$44,MATCH(F255,PRECIOS!$B$2:$B$44,0),4),"")</f>
        <v>1493.8</v>
      </c>
      <c r="H255" s="2">
        <v>19.76</v>
      </c>
      <c r="I255" s="2">
        <f t="shared" si="1"/>
        <v>1.41</v>
      </c>
      <c r="J255" s="15">
        <f>IFERROR(LOOKUP(H255,Masterline!$A$2:$A$34,Masterline!$D$2:$D$34)-(H255-INT(H255))*LOOKUP(H255,Masterline!$A$2:$A$34,Masterline!$E$2:$E$34),"")</f>
        <v>3.33504</v>
      </c>
      <c r="K255" s="28">
        <f t="shared" si="2"/>
        <v>398328.4445</v>
      </c>
      <c r="L255" s="35">
        <f t="array" ref="L255">IFERROR(INDEX(GrowthFormulas!$B$2:$B$122,$A255-VLOOKUP(C255,'SIEMB. SEMACU'!$B$2:$E$100,4,FALSE),1),"")</f>
        <v>0.7733288</v>
      </c>
      <c r="M255" s="209">
        <f>IFERROR(K255/VLOOKUP(C255,'SIEMB. SEMACU'!$B$2:$C$100,2,FALSE),"")</f>
        <v>0.4425871606</v>
      </c>
      <c r="N255" s="35">
        <f t="shared" si="7"/>
        <v>0.4425871606</v>
      </c>
      <c r="O255" s="71" t="str">
        <f>IFERROR(N255*VLOOKUP(C255,'SIEMB. SEMACU'!$B$2:$D$100,3,FALSE),"")</f>
        <v/>
      </c>
      <c r="P255" s="2">
        <v>2.2</v>
      </c>
      <c r="Q255" s="2">
        <f t="shared" si="3"/>
        <v>21.96</v>
      </c>
      <c r="R255" s="15">
        <f>IFERROR(LOOKUP(Q255,Masterline!$A$2:$A$34,Masterline!$D$2:$D$34)-(Q255-INT(Q255))*LOOKUP(Q255,Masterline!$A$2:$A$34,Masterline!$E$2:$E$34),"")</f>
        <v>3.26688</v>
      </c>
      <c r="S255" s="71">
        <f>IFERROR((Q255)*VLOOKUP(C255,'SIEMB. SEMACU'!$B$2:$C$100,2,FALSE)*(N255-0.0033333*7)*((J255+R255)/2/100)/1000,"")</f>
        <v>273.5220763</v>
      </c>
      <c r="T255" s="173">
        <f t="shared" si="4"/>
        <v>2.755519065</v>
      </c>
      <c r="U255" s="14">
        <f t="shared" si="5"/>
        <v>7870970.063</v>
      </c>
      <c r="V255" s="14">
        <f t="shared" si="6"/>
        <v>7870970.063</v>
      </c>
    </row>
    <row r="256">
      <c r="A256" s="210">
        <v>45124.0</v>
      </c>
      <c r="B256" s="2">
        <v>8.0</v>
      </c>
      <c r="C256" s="2" t="s">
        <v>751</v>
      </c>
      <c r="D256" s="2">
        <v>287.5</v>
      </c>
      <c r="E256" s="2">
        <v>1625.0</v>
      </c>
      <c r="F256" s="2" t="s">
        <v>67</v>
      </c>
      <c r="G256" s="17">
        <f t="array" ref="G256">IFERROR(E256*INDEX(PRECIOS!$B$2:$E$44,MATCH(F256,PRECIOS!$B$2:$B$44,0),4),"")</f>
        <v>1765.4</v>
      </c>
      <c r="H256" s="2">
        <v>20.33</v>
      </c>
      <c r="I256" s="2">
        <f t="shared" si="1"/>
        <v>1.5</v>
      </c>
      <c r="J256" s="15">
        <f>IFERROR(LOOKUP(H256,Masterline!$A$2:$A$34,Masterline!$D$2:$D$34)-(H256-INT(H256))*LOOKUP(H256,Masterline!$A$2:$A$34,Masterline!$E$2:$E$34),"")</f>
        <v>3.26832</v>
      </c>
      <c r="K256" s="28">
        <f t="shared" si="2"/>
        <v>432689.0441</v>
      </c>
      <c r="L256" s="35">
        <f t="array" ref="L256">IFERROR(INDEX(GrowthFormulas!$B$2:$B$122,$A256-VLOOKUP(C256,'SIEMB. SEMACU'!$B$2:$E$100,4,FALSE),1),"")</f>
        <v>0.7733288</v>
      </c>
      <c r="M256" s="209">
        <f>IFERROR(K256/VLOOKUP(C256,'SIEMB. SEMACU'!$B$2:$C$100,2,FALSE),"")</f>
        <v>0.471338828</v>
      </c>
      <c r="N256" s="35">
        <f t="shared" si="7"/>
        <v>0.471338828</v>
      </c>
      <c r="O256" s="71" t="str">
        <f>IFERROR(N256*VLOOKUP(C256,'SIEMB. SEMACU'!$B$2:$D$100,3,FALSE),"")</f>
        <v/>
      </c>
      <c r="P256" s="2">
        <v>2.2</v>
      </c>
      <c r="Q256" s="2">
        <f t="shared" si="3"/>
        <v>22.53</v>
      </c>
      <c r="R256" s="15">
        <f>IFERROR(LOOKUP(Q256,Masterline!$A$2:$A$34,Masterline!$D$2:$D$34)-(Q256-INT(Q256))*LOOKUP(Q256,Masterline!$A$2:$A$34,Masterline!$E$2:$E$34),"")</f>
        <v>3.20748</v>
      </c>
      <c r="S256" s="71">
        <f>IFERROR((Q256)*VLOOKUP(C256,'SIEMB. SEMACU'!$B$2:$C$100,2,FALSE)*(N256-0.0033333*7)*((J256+R256)/2/100)/1000,"")</f>
        <v>300.0204592</v>
      </c>
      <c r="T256" s="173">
        <f t="shared" si="4"/>
        <v>3.130114807</v>
      </c>
      <c r="U256" s="14">
        <f t="shared" si="5"/>
        <v>8796568.267</v>
      </c>
      <c r="V256" s="14">
        <f t="shared" si="6"/>
        <v>8796568.267</v>
      </c>
    </row>
    <row r="257">
      <c r="A257" s="210">
        <v>45124.0</v>
      </c>
      <c r="B257" s="2">
        <v>9.0</v>
      </c>
      <c r="C257" s="2" t="s">
        <v>752</v>
      </c>
      <c r="D257" s="2">
        <v>335.0</v>
      </c>
      <c r="E257" s="15">
        <f>375+350+425+375</f>
        <v>1525</v>
      </c>
      <c r="F257" s="2" t="s">
        <v>67</v>
      </c>
      <c r="G257" s="17">
        <f t="array" ref="G257">IFERROR(E257*INDEX(PRECIOS!$B$2:$E$44,MATCH(F257,PRECIOS!$B$2:$B$44,0),4),"")</f>
        <v>1656.76</v>
      </c>
      <c r="H257" s="2">
        <v>20.5</v>
      </c>
      <c r="I257" s="2">
        <f t="shared" si="1"/>
        <v>0.8</v>
      </c>
      <c r="J257" s="15">
        <f>IFERROR(LOOKUP(H257,Masterline!$A$2:$A$34,Masterline!$D$2:$D$34)-(H257-INT(H257))*LOOKUP(H257,Masterline!$A$2:$A$34,Masterline!$E$2:$E$34),"")</f>
        <v>3.252</v>
      </c>
      <c r="K257" s="28">
        <f t="shared" si="2"/>
        <v>502505.0251</v>
      </c>
      <c r="L257" s="35">
        <f t="array" ref="L257">IFERROR(INDEX(GrowthFormulas!$B$2:$B$122,$A257-VLOOKUP(C257,'SIEMB. SEMACU'!$B$2:$E$100,4,FALSE),1),"")</f>
        <v>0.7633286</v>
      </c>
      <c r="M257" s="209">
        <f>IFERROR(K257/VLOOKUP(C257,'SIEMB. SEMACU'!$B$2:$C$100,2,FALSE),"")</f>
        <v>0.4135843828</v>
      </c>
      <c r="N257" s="35">
        <f t="shared" si="7"/>
        <v>0.4135843828</v>
      </c>
      <c r="O257" s="71" t="str">
        <f>IFERROR(N257*VLOOKUP(C257,'SIEMB. SEMACU'!$B$2:$D$100,3,FALSE),"")</f>
        <v/>
      </c>
      <c r="P257" s="2">
        <v>2.2</v>
      </c>
      <c r="Q257" s="2">
        <f t="shared" si="3"/>
        <v>22.7</v>
      </c>
      <c r="R257" s="15">
        <f>IFERROR(LOOKUP(Q257,Masterline!$A$2:$A$34,Masterline!$D$2:$D$34)-(Q257-INT(Q257))*LOOKUP(Q257,Masterline!$A$2:$A$34,Masterline!$E$2:$E$34),"")</f>
        <v>3.1932</v>
      </c>
      <c r="S257" s="71">
        <f>IFERROR((Q257)*VLOOKUP(C257,'SIEMB. SEMACU'!$B$2:$C$100,2,FALSE)*(N257-0.0033333*7)*((J257+R257)/2/100)/1000,"")</f>
        <v>346.8589277</v>
      </c>
      <c r="T257" s="173">
        <f t="shared" si="4"/>
        <v>2.964731924</v>
      </c>
      <c r="U257" s="14">
        <f t="shared" si="5"/>
        <v>10301353.01</v>
      </c>
      <c r="V257" s="14">
        <f t="shared" ref="V257:V378" si="8">IFERROR(K257/M257*N257*H257,"")</f>
        <v>10301353.01</v>
      </c>
    </row>
    <row r="258">
      <c r="A258" s="210">
        <v>45124.0</v>
      </c>
      <c r="B258" s="2">
        <v>10.0</v>
      </c>
      <c r="C258" s="2" t="s">
        <v>753</v>
      </c>
      <c r="D258" s="2">
        <v>262.5</v>
      </c>
      <c r="E258" s="2">
        <v>1425.0</v>
      </c>
      <c r="F258" s="2" t="s">
        <v>67</v>
      </c>
      <c r="G258" s="17">
        <f t="array" ref="G258">IFERROR(E258*INDEX(PRECIOS!$B$2:$E$44,MATCH(F258,PRECIOS!$B$2:$B$44,0),4),"")</f>
        <v>1548.12</v>
      </c>
      <c r="H258" s="2">
        <v>21.69</v>
      </c>
      <c r="I258" s="2">
        <f t="shared" si="1"/>
        <v>1.54</v>
      </c>
      <c r="J258" s="15">
        <f>IFERROR(LOOKUP(H258,Masterline!$A$2:$A$34,Masterline!$D$2:$D$34)-(H258-INT(H258))*LOOKUP(H258,Masterline!$A$2:$A$34,Masterline!$E$2:$E$34),"")</f>
        <v>3.28632</v>
      </c>
      <c r="K258" s="28">
        <f t="shared" si="2"/>
        <v>368264.5425</v>
      </c>
      <c r="L258" s="35">
        <f t="array" ref="L258">IFERROR(INDEX(GrowthFormulas!$B$2:$B$122,$A258-VLOOKUP(C258,'SIEMB. SEMACU'!$B$2:$E$100,4,FALSE),1),"")</f>
        <v>0.7633286</v>
      </c>
      <c r="M258" s="209">
        <f>IFERROR(K258/VLOOKUP(C258,'SIEMB. SEMACU'!$B$2:$C$100,2,FALSE),"")</f>
        <v>0.3558111522</v>
      </c>
      <c r="N258" s="35">
        <f t="shared" si="7"/>
        <v>0.3558111522</v>
      </c>
      <c r="O258" s="71" t="str">
        <f>IFERROR(N258*VLOOKUP(C258,'SIEMB. SEMACU'!$B$2:$D$100,3,FALSE),"")</f>
        <v/>
      </c>
      <c r="P258" s="2">
        <v>2.2</v>
      </c>
      <c r="Q258" s="2">
        <f t="shared" si="3"/>
        <v>23.89</v>
      </c>
      <c r="R258" s="15">
        <f>IFERROR(LOOKUP(Q258,Masterline!$A$2:$A$34,Masterline!$D$2:$D$34)-(Q258-INT(Q258))*LOOKUP(Q258,Masterline!$A$2:$A$34,Masterline!$E$2:$E$34),"")</f>
        <v>3.20124</v>
      </c>
      <c r="S258" s="71">
        <f>IFERROR((Q258)*VLOOKUP(C258,'SIEMB. SEMACU'!$B$2:$C$100,2,FALSE)*(N258-0.0033333*7)*((J258+R258)/2/100)/1000,"")</f>
        <v>266.6679811</v>
      </c>
      <c r="T258" s="173">
        <f t="shared" si="4"/>
        <v>1.041995268</v>
      </c>
      <c r="U258" s="14">
        <f t="shared" si="5"/>
        <v>7987657.927</v>
      </c>
      <c r="V258" s="14">
        <f t="shared" si="8"/>
        <v>7987657.927</v>
      </c>
    </row>
    <row r="259">
      <c r="A259" s="210">
        <v>45124.0</v>
      </c>
      <c r="B259" s="2">
        <v>11.0</v>
      </c>
      <c r="C259" s="2" t="s">
        <v>765</v>
      </c>
      <c r="D259" s="2">
        <v>225.0</v>
      </c>
      <c r="E259" s="2">
        <v>1275.0</v>
      </c>
      <c r="F259" s="2" t="s">
        <v>54</v>
      </c>
      <c r="G259" s="17">
        <f t="array" ref="G259">IFERROR(E259*INDEX(PRECIOS!$B$2:$E$44,MATCH(F259,PRECIOS!$B$2:$B$44,0),4),"")</f>
        <v>1249.5</v>
      </c>
      <c r="H259" s="2">
        <v>8.2</v>
      </c>
      <c r="I259" s="2">
        <f t="shared" si="1"/>
        <v>2.05</v>
      </c>
      <c r="J259" s="15">
        <f>IFERROR(LOOKUP(H259,Masterline!$A$2:$A$34,Masterline!$D$2:$D$34)-(H259-INT(H259))*LOOKUP(H259,Masterline!$A$2:$A$34,Masterline!$E$2:$E$34),"")</f>
        <v>5.5464</v>
      </c>
      <c r="K259" s="28">
        <f t="shared" si="2"/>
        <v>494717.7338</v>
      </c>
      <c r="L259" s="35">
        <f t="array" ref="L259">IFERROR(INDEX(GrowthFormulas!$B$2:$B$122,$A259-VLOOKUP(C259,'SIEMB. SEMACU'!$B$2:$E$100,4,FALSE),1),"")</f>
        <v>0.9199984</v>
      </c>
      <c r="M259" s="209">
        <f>IFERROR(K259/VLOOKUP(C259,'SIEMB. SEMACU'!$B$2:$C$100,2,FALSE),"")</f>
        <v>0.6040509571</v>
      </c>
      <c r="N259" s="35">
        <f t="shared" si="7"/>
        <v>0.6040509571</v>
      </c>
      <c r="O259" s="71" t="str">
        <f>IFERROR(N259*VLOOKUP(C259,'SIEMB. SEMACU'!$B$2:$D$100,3,FALSE),"")</f>
        <v/>
      </c>
      <c r="P259" s="2">
        <v>2.2</v>
      </c>
      <c r="Q259" s="2">
        <f t="shared" si="3"/>
        <v>10.4</v>
      </c>
      <c r="R259" s="15">
        <f>IFERROR(LOOKUP(Q259,Masterline!$A$2:$A$34,Masterline!$D$2:$D$34)-(Q259-INT(Q259))*LOOKUP(Q259,Masterline!$A$2:$A$34,Masterline!$E$2:$E$34),"")</f>
        <v>4.7496</v>
      </c>
      <c r="S259" s="71">
        <f>IFERROR((Q259)*VLOOKUP(C259,'SIEMB. SEMACU'!$B$2:$C$100,2,FALSE)*(N259-0.0033333*7)*((J259+R259)/2/100)/1000,"")</f>
        <v>254.6366782</v>
      </c>
      <c r="T259" s="173">
        <f t="shared" si="4"/>
        <v>7.409169539</v>
      </c>
      <c r="U259" s="14">
        <f t="shared" si="5"/>
        <v>4056685.418</v>
      </c>
      <c r="V259" s="14">
        <f t="shared" si="8"/>
        <v>4056685.418</v>
      </c>
    </row>
    <row r="260">
      <c r="A260" s="210">
        <v>45124.0</v>
      </c>
      <c r="B260" s="2" t="s">
        <v>12</v>
      </c>
      <c r="C260" s="168" t="s">
        <v>755</v>
      </c>
      <c r="D260" s="2">
        <v>175.0</v>
      </c>
      <c r="E260" s="2">
        <v>1225.0</v>
      </c>
      <c r="F260" s="2" t="s">
        <v>67</v>
      </c>
      <c r="G260" s="17">
        <f t="array" ref="G260">IFERROR(E260*INDEX(PRECIOS!$B$2:$E$44,MATCH(F260,PRECIOS!$B$2:$B$44,0),4),"")</f>
        <v>1330.84</v>
      </c>
      <c r="H260" s="2">
        <v>19.3</v>
      </c>
      <c r="I260" s="2">
        <f t="shared" si="1"/>
        <v>2.02</v>
      </c>
      <c r="J260" s="15">
        <f>IFERROR(LOOKUP(H260,Masterline!$A$2:$A$34,Masterline!$D$2:$D$34)-(H260-INT(H260))*LOOKUP(H260,Masterline!$A$2:$A$34,Masterline!$E$2:$E$34),"")</f>
        <v>3.3792</v>
      </c>
      <c r="K260" s="28">
        <f t="shared" si="2"/>
        <v>268328.5249</v>
      </c>
      <c r="L260" s="35">
        <f t="array" ref="L260">IFERROR(INDEX(GrowthFormulas!$B$2:$B$122,$A260-VLOOKUP(C260,'SIEMB. SEMACU'!$B$2:$E$100,4,FALSE),1),"")</f>
        <v>0.7766622</v>
      </c>
      <c r="M260" s="209">
        <f>IFERROR(K260/VLOOKUP(C260,'SIEMB. SEMACU'!$B$2:$C$100,2,FALSE),"")</f>
        <v>0.5366570498</v>
      </c>
      <c r="N260" s="35">
        <f t="shared" si="7"/>
        <v>0.5366570498</v>
      </c>
      <c r="O260" s="71" t="str">
        <f>IFERROR(N260*VLOOKUP(C260,'SIEMB. SEMACU'!$B$2:$D$100,3,FALSE),"")</f>
        <v/>
      </c>
      <c r="P260" s="2">
        <v>2.2</v>
      </c>
      <c r="Q260" s="2">
        <f t="shared" si="3"/>
        <v>21.5</v>
      </c>
      <c r="R260" s="15">
        <f>IFERROR(LOOKUP(Q260,Masterline!$A$2:$A$34,Masterline!$D$2:$D$34)-(Q260-INT(Q260))*LOOKUP(Q260,Masterline!$A$2:$A$34,Masterline!$E$2:$E$34),"")</f>
        <v>3.3</v>
      </c>
      <c r="S260" s="71">
        <f>IFERROR((Q260)*VLOOKUP(C260,'SIEMB. SEMACU'!$B$2:$C$100,2,FALSE)*(N260-0.0033333*7)*((J260+R260)/2/100)/1000,"")</f>
        <v>184.2868912</v>
      </c>
      <c r="T260" s="173">
        <f t="shared" si="4"/>
        <v>2.321722809</v>
      </c>
      <c r="U260" s="14">
        <f t="shared" si="5"/>
        <v>5178740.53</v>
      </c>
      <c r="V260" s="14">
        <f t="shared" si="8"/>
        <v>5178740.53</v>
      </c>
    </row>
    <row r="261">
      <c r="A261" s="210">
        <v>45131.0</v>
      </c>
      <c r="B261" s="2">
        <v>1.0</v>
      </c>
      <c r="C261" s="2" t="s">
        <v>761</v>
      </c>
      <c r="D261" s="2">
        <v>475.0</v>
      </c>
      <c r="E261" s="2">
        <v>2125.0</v>
      </c>
      <c r="F261" s="2" t="s">
        <v>71</v>
      </c>
      <c r="G261" s="17">
        <f t="array" ref="G261">IFERROR(E261*INDEX(PRECIOS!$B$2:$E$44,MATCH(F261,PRECIOS!$B$2:$B$44,0),4),"")</f>
        <v>1861.5</v>
      </c>
      <c r="H261" s="2">
        <v>11.38</v>
      </c>
      <c r="I261" s="2">
        <f t="shared" si="1"/>
        <v>2.33</v>
      </c>
      <c r="J261" s="15">
        <f>IFERROR(LOOKUP(H261,Masterline!$A$2:$A$34,Masterline!$D$2:$D$34)-(H261-INT(H261))*LOOKUP(H261,Masterline!$A$2:$A$34,Masterline!$E$2:$E$34),"")</f>
        <v>4.53504</v>
      </c>
      <c r="K261" s="28">
        <f t="shared" si="2"/>
        <v>920386.4696</v>
      </c>
      <c r="L261" s="35">
        <f t="array" ref="L261">IFERROR(INDEX(GrowthFormulas!$B$2:$B$122,$A261-VLOOKUP(C261,'SIEMB. SEMACU'!$B$2:$E$100,4,FALSE),1),"")</f>
        <v>0.8899978</v>
      </c>
      <c r="M261" s="209">
        <f>IFERROR(K261/VLOOKUP(C261,'SIEMB. SEMACU'!$B$2:$C$100,2,FALSE),"")</f>
        <v>0.6087212101</v>
      </c>
      <c r="N261" s="35">
        <f t="shared" si="7"/>
        <v>0.6087212101</v>
      </c>
      <c r="O261" s="71" t="str">
        <f>IFERROR(N261*VLOOKUP(C261,'SIEMB. SEMACU'!$B$2:$D$100,3,FALSE),"")</f>
        <v/>
      </c>
      <c r="P261" s="2">
        <v>2.2</v>
      </c>
      <c r="Q261" s="2">
        <f t="shared" si="3"/>
        <v>13.58</v>
      </c>
      <c r="R261" s="15">
        <f>IFERROR(LOOKUP(Q261,Masterline!$A$2:$A$34,Masterline!$D$2:$D$34)-(Q261-INT(Q261))*LOOKUP(Q261,Masterline!$A$2:$A$34,Masterline!$E$2:$E$34),"")</f>
        <v>4.15752</v>
      </c>
      <c r="S261" s="71">
        <f>IFERROR((Q261)*VLOOKUP(C261,'SIEMB. SEMACU'!$B$2:$C$100,2,FALSE)*(N261-0.0033333*7)*((J261+R261)/2/100)/1000,"")</f>
        <v>522.4120185</v>
      </c>
      <c r="T261" s="173">
        <f t="shared" si="4"/>
        <v>11.85300462</v>
      </c>
      <c r="U261" s="14">
        <f t="shared" si="5"/>
        <v>10473998.02</v>
      </c>
      <c r="V261" s="14">
        <f t="shared" si="8"/>
        <v>10473998.02</v>
      </c>
    </row>
    <row r="262">
      <c r="A262" s="210">
        <v>45131.0</v>
      </c>
      <c r="B262" s="2">
        <v>2.0</v>
      </c>
      <c r="C262" s="2" t="s">
        <v>762</v>
      </c>
      <c r="D262" s="2">
        <v>350.0</v>
      </c>
      <c r="E262" s="2">
        <v>2150.0</v>
      </c>
      <c r="F262" s="2" t="s">
        <v>71</v>
      </c>
      <c r="G262" s="17">
        <f t="array" ref="G262">IFERROR(E262*INDEX(PRECIOS!$B$2:$E$44,MATCH(F262,PRECIOS!$B$2:$B$44,0),4),"")</f>
        <v>1883.4</v>
      </c>
      <c r="H262" s="2">
        <v>11.25</v>
      </c>
      <c r="I262" s="2">
        <f t="shared" si="1"/>
        <v>2.3</v>
      </c>
      <c r="J262" s="15">
        <f>IFERROR(LOOKUP(H262,Masterline!$A$2:$A$34,Masterline!$D$2:$D$34)-(H262-INT(H262))*LOOKUP(H262,Masterline!$A$2:$A$34,Masterline!$E$2:$E$34),"")</f>
        <v>4.56</v>
      </c>
      <c r="K262" s="28">
        <f t="shared" si="2"/>
        <v>682261.2086</v>
      </c>
      <c r="L262" s="35">
        <f t="array" ref="L262">IFERROR(INDEX(GrowthFormulas!$B$2:$B$122,$A262-VLOOKUP(C262,'SIEMB. SEMACU'!$B$2:$E$100,4,FALSE),1),"")</f>
        <v>0.8966646</v>
      </c>
      <c r="M262" s="209">
        <f>IFERROR(K262/VLOOKUP(C262,'SIEMB. SEMACU'!$B$2:$C$100,2,FALSE),"")</f>
        <v>0.6768464371</v>
      </c>
      <c r="N262" s="35">
        <f t="shared" si="7"/>
        <v>0.6768464371</v>
      </c>
      <c r="O262" s="71" t="str">
        <f>IFERROR(N262*VLOOKUP(C262,'SIEMB. SEMACU'!$B$2:$D$100,3,FALSE),"")</f>
        <v/>
      </c>
      <c r="P262" s="2">
        <v>2.2</v>
      </c>
      <c r="Q262" s="2">
        <f t="shared" si="3"/>
        <v>13.45</v>
      </c>
      <c r="R262" s="15">
        <f>IFERROR(LOOKUP(Q262,Masterline!$A$2:$A$34,Masterline!$D$2:$D$34)-(Q262-INT(Q262))*LOOKUP(Q262,Masterline!$A$2:$A$34,Masterline!$E$2:$E$34),"")</f>
        <v>4.1778</v>
      </c>
      <c r="S262" s="71">
        <f>IFERROR((Q262)*VLOOKUP(C262,'SIEMB. SEMACU'!$B$2:$C$100,2,FALSE)*(N262-0.0033333*7)*((J262+R262)/2/100)/1000,"")</f>
        <v>387.0877039</v>
      </c>
      <c r="T262" s="173">
        <f t="shared" si="4"/>
        <v>9.271925976</v>
      </c>
      <c r="U262" s="14">
        <f t="shared" si="5"/>
        <v>7675438.596</v>
      </c>
      <c r="V262" s="14">
        <f t="shared" si="8"/>
        <v>7675438.596</v>
      </c>
    </row>
    <row r="263">
      <c r="A263" s="210">
        <v>45131.0</v>
      </c>
      <c r="B263" s="2">
        <v>3.0</v>
      </c>
      <c r="C263" s="2" t="s">
        <v>763</v>
      </c>
      <c r="D263" s="2">
        <v>237.0</v>
      </c>
      <c r="E263" s="2">
        <v>1500.0</v>
      </c>
      <c r="F263" s="2" t="s">
        <v>71</v>
      </c>
      <c r="G263" s="17">
        <f t="array" ref="G263">IFERROR(E263*INDEX(PRECIOS!$B$2:$E$44,MATCH(F263,PRECIOS!$B$2:$B$44,0),4),"")</f>
        <v>1314</v>
      </c>
      <c r="H263" s="2">
        <v>10.6</v>
      </c>
      <c r="I263" s="2">
        <f t="shared" si="1"/>
        <v>1.7</v>
      </c>
      <c r="J263" s="15">
        <f>IFERROR(LOOKUP(H263,Masterline!$A$2:$A$34,Masterline!$D$2:$D$34)-(H263-INT(H263))*LOOKUP(H263,Masterline!$A$2:$A$34,Masterline!$E$2:$E$34),"")</f>
        <v>4.7064</v>
      </c>
      <c r="K263" s="28">
        <f t="shared" si="2"/>
        <v>475065.6673</v>
      </c>
      <c r="L263" s="35">
        <f t="array" ref="L263">IFERROR(INDEX(GrowthFormulas!$B$2:$B$122,$A263-VLOOKUP(C263,'SIEMB. SEMACU'!$B$2:$E$100,4,FALSE),1),"")</f>
        <v>0.9033314</v>
      </c>
      <c r="M263" s="209">
        <f>IFERROR(K263/VLOOKUP(C263,'SIEMB. SEMACU'!$B$2:$C$100,2,FALSE),"")</f>
        <v>0.7434517485</v>
      </c>
      <c r="N263" s="35">
        <f t="shared" si="7"/>
        <v>0.7434517485</v>
      </c>
      <c r="O263" s="71" t="str">
        <f>IFERROR(N263*VLOOKUP(C263,'SIEMB. SEMACU'!$B$2:$D$100,3,FALSE),"")</f>
        <v/>
      </c>
      <c r="P263" s="2">
        <v>2.2</v>
      </c>
      <c r="Q263" s="2">
        <f t="shared" si="3"/>
        <v>12.8</v>
      </c>
      <c r="R263" s="15">
        <f>IFERROR(LOOKUP(Q263,Masterline!$A$2:$A$34,Masterline!$D$2:$D$34)-(Q263-INT(Q263))*LOOKUP(Q263,Masterline!$A$2:$A$34,Masterline!$E$2:$E$34),"")</f>
        <v>4.2888</v>
      </c>
      <c r="S263" s="71">
        <f>IFERROR((Q263)*VLOOKUP(C263,'SIEMB. SEMACU'!$B$2:$C$100,2,FALSE)*(N263-0.0033333*7)*((J263+R263)/2/100)/1000,"")</f>
        <v>264.9083904</v>
      </c>
      <c r="T263" s="173">
        <f t="shared" si="4"/>
        <v>6.977097596</v>
      </c>
      <c r="U263" s="14">
        <f t="shared" si="5"/>
        <v>5035696.073</v>
      </c>
      <c r="V263" s="14">
        <f t="shared" si="8"/>
        <v>5035696.073</v>
      </c>
    </row>
    <row r="264">
      <c r="A264" s="210">
        <v>45131.0</v>
      </c>
      <c r="B264" s="2">
        <v>4.0</v>
      </c>
      <c r="C264" s="2" t="s">
        <v>764</v>
      </c>
      <c r="D264" s="2">
        <v>200.0</v>
      </c>
      <c r="E264" s="2">
        <v>1175.0</v>
      </c>
      <c r="F264" s="2" t="s">
        <v>71</v>
      </c>
      <c r="G264" s="17">
        <f t="array" ref="G264">IFERROR(E264*INDEX(PRECIOS!$B$2:$E$44,MATCH(F264,PRECIOS!$B$2:$B$44,0),4),"")</f>
        <v>1029.3</v>
      </c>
      <c r="H264" s="2">
        <v>9.83</v>
      </c>
      <c r="I264" s="2">
        <f t="shared" si="1"/>
        <v>1.81</v>
      </c>
      <c r="J264" s="15">
        <f>IFERROR(LOOKUP(H264,Masterline!$A$2:$A$34,Masterline!$D$2:$D$34)-(H264-INT(H264))*LOOKUP(H264,Masterline!$A$2:$A$34,Masterline!$E$2:$E$34),"")</f>
        <v>5.06496</v>
      </c>
      <c r="K264" s="28">
        <f t="shared" si="2"/>
        <v>401698.7293</v>
      </c>
      <c r="L264" s="35">
        <f t="array" ref="L264">IFERROR(INDEX(GrowthFormulas!$B$2:$B$122,$A264-VLOOKUP(C264,'SIEMB. SEMACU'!$B$2:$E$100,4,FALSE),1),"")</f>
        <v>0.9033314</v>
      </c>
      <c r="M264" s="209">
        <f>IFERROR(K264/VLOOKUP(C264,'SIEMB. SEMACU'!$B$2:$C$100,2,FALSE),"")</f>
        <v>0.633094924</v>
      </c>
      <c r="N264" s="35">
        <f t="shared" si="7"/>
        <v>0.633094924</v>
      </c>
      <c r="O264" s="71" t="str">
        <f>IFERROR(N264*VLOOKUP(C264,'SIEMB. SEMACU'!$B$2:$D$100,3,FALSE),"")</f>
        <v/>
      </c>
      <c r="P264" s="2">
        <v>2.2</v>
      </c>
      <c r="Q264" s="2">
        <f t="shared" si="3"/>
        <v>12.03</v>
      </c>
      <c r="R264" s="15">
        <f>IFERROR(LOOKUP(Q264,Masterline!$A$2:$A$34,Masterline!$D$2:$D$34)-(Q264-INT(Q264))*LOOKUP(Q264,Masterline!$A$2:$A$34,Masterline!$E$2:$E$34),"")</f>
        <v>4.39968</v>
      </c>
      <c r="S264" s="71">
        <f>IFERROR((Q264)*VLOOKUP(C264,'SIEMB. SEMACU'!$B$2:$C$100,2,FALSE)*(N264-0.0033333*7)*((J264+R264)/2/100)/1000,"")</f>
        <v>220.2579477</v>
      </c>
      <c r="T264" s="173">
        <f t="shared" si="4"/>
        <v>5.064486932</v>
      </c>
      <c r="U264" s="14">
        <f t="shared" si="5"/>
        <v>3948698.509</v>
      </c>
      <c r="V264" s="14">
        <f t="shared" si="8"/>
        <v>3948698.509</v>
      </c>
    </row>
    <row r="265">
      <c r="A265" s="210">
        <v>45131.0</v>
      </c>
      <c r="B265" s="2">
        <v>6.0</v>
      </c>
      <c r="C265" s="2" t="s">
        <v>749</v>
      </c>
      <c r="D265" s="15"/>
      <c r="E265" s="2">
        <v>75.0</v>
      </c>
      <c r="F265" s="2" t="s">
        <v>67</v>
      </c>
      <c r="G265" s="17">
        <f t="array" ref="G265">IFERROR(E265*INDEX(PRECIOS!$B$2:$E$44,MATCH(F265,PRECIOS!$B$2:$B$44,0),4),"")</f>
        <v>81.48</v>
      </c>
      <c r="H265" s="15"/>
      <c r="I265" s="2">
        <f t="shared" si="1"/>
        <v>-20.5</v>
      </c>
      <c r="J265" s="15" t="str">
        <f>IFERROR(LOOKUP(H265,Masterline!$A$2:$A$34,Masterline!$D$2:$D$34)-(H265-INT(H265))*LOOKUP(H265,Masterline!$A$2:$A$34,Masterline!$E$2:$E$34),"")</f>
        <v/>
      </c>
      <c r="K265" s="28" t="str">
        <f t="shared" si="2"/>
        <v/>
      </c>
      <c r="L265" s="35">
        <f t="array" ref="L265">IFERROR(INDEX(GrowthFormulas!$B$2:$B$122,$A265-VLOOKUP(C265,'SIEMB. SEMACU'!$B$2:$E$100,4,FALSE),1),"")</f>
        <v>0.749995</v>
      </c>
      <c r="M265" s="209">
        <f>IFERROR(K265/VLOOKUP(C265,'SIEMB. SEMACU'!$B$2:$C$100,2,FALSE),"")</f>
        <v>0</v>
      </c>
      <c r="N265" s="35">
        <f t="shared" si="7"/>
        <v>0</v>
      </c>
      <c r="O265" s="71" t="str">
        <f>IFERROR(N265*VLOOKUP(C265,'SIEMB. SEMACU'!$B$2:$D$100,3,FALSE),"")</f>
        <v/>
      </c>
      <c r="P265" s="15"/>
      <c r="Q265" s="2">
        <f t="shared" si="3"/>
        <v>0</v>
      </c>
      <c r="R265" s="15" t="str">
        <f>IFERROR(LOOKUP(Q265,Masterline!$A$2:$A$34,Masterline!$D$2:$D$34)-(Q265-INT(Q265))*LOOKUP(Q265,Masterline!$A$2:$A$34,Masterline!$E$2:$E$34),"")</f>
        <v/>
      </c>
      <c r="S265" s="71">
        <f>IFERROR((Q265)*VLOOKUP(C265,'SIEMB. SEMACU'!$B$2:$C$100,2,FALSE)*(N265-0.0033333*7)*((J265+R265)/2/100)/1000,"")</f>
        <v>0</v>
      </c>
      <c r="T265" s="173">
        <f t="shared" si="4"/>
        <v>0</v>
      </c>
      <c r="U265" s="14">
        <f t="shared" si="5"/>
        <v>0</v>
      </c>
      <c r="V265" s="14" t="str">
        <f t="shared" si="8"/>
        <v/>
      </c>
    </row>
    <row r="266">
      <c r="A266" s="210">
        <v>45131.0</v>
      </c>
      <c r="B266" s="2">
        <v>8.0</v>
      </c>
      <c r="C266" s="2" t="s">
        <v>751</v>
      </c>
      <c r="D266" s="15"/>
      <c r="E266" s="2">
        <v>150.0</v>
      </c>
      <c r="F266" s="2" t="s">
        <v>67</v>
      </c>
      <c r="G266" s="17">
        <f t="array" ref="G266">IFERROR(E266*INDEX(PRECIOS!$B$2:$E$44,MATCH(F266,PRECIOS!$B$2:$B$44,0),4),"")</f>
        <v>162.96</v>
      </c>
      <c r="H266" s="15"/>
      <c r="I266" s="2">
        <f t="shared" si="1"/>
        <v>-20.33</v>
      </c>
      <c r="J266" s="15" t="str">
        <f>IFERROR(LOOKUP(H266,Masterline!$A$2:$A$34,Masterline!$D$2:$D$34)-(H266-INT(H266))*LOOKUP(H266,Masterline!$A$2:$A$34,Masterline!$E$2:$E$34),"")</f>
        <v/>
      </c>
      <c r="K266" s="28" t="str">
        <f t="shared" si="2"/>
        <v/>
      </c>
      <c r="L266" s="35">
        <f t="array" ref="L266">IFERROR(INDEX(GrowthFormulas!$B$2:$B$122,$A266-VLOOKUP(C266,'SIEMB. SEMACU'!$B$2:$E$100,4,FALSE),1),"")</f>
        <v>0.749995</v>
      </c>
      <c r="M266" s="209">
        <f>IFERROR(K266/VLOOKUP(C266,'SIEMB. SEMACU'!$B$2:$C$100,2,FALSE),"")</f>
        <v>0</v>
      </c>
      <c r="N266" s="35">
        <f t="shared" si="7"/>
        <v>0</v>
      </c>
      <c r="O266" s="71" t="str">
        <f>IFERROR(N266*VLOOKUP(C266,'SIEMB. SEMACU'!$B$2:$D$100,3,FALSE),"")</f>
        <v/>
      </c>
      <c r="P266" s="15"/>
      <c r="Q266" s="2">
        <f t="shared" si="3"/>
        <v>0</v>
      </c>
      <c r="R266" s="15" t="str">
        <f>IFERROR(LOOKUP(Q266,Masterline!$A$2:$A$34,Masterline!$D$2:$D$34)-(Q266-INT(Q266))*LOOKUP(Q266,Masterline!$A$2:$A$34,Masterline!$E$2:$E$34),"")</f>
        <v/>
      </c>
      <c r="S266" s="71">
        <f>IFERROR((Q266)*VLOOKUP(C266,'SIEMB. SEMACU'!$B$2:$C$100,2,FALSE)*(N266-0.0033333*7)*((J266+R266)/2/100)/1000,"")</f>
        <v>0</v>
      </c>
      <c r="T266" s="173">
        <f t="shared" si="4"/>
        <v>0</v>
      </c>
      <c r="U266" s="14">
        <f t="shared" si="5"/>
        <v>0</v>
      </c>
      <c r="V266" s="14" t="str">
        <f t="shared" si="8"/>
        <v/>
      </c>
    </row>
    <row r="267">
      <c r="A267" s="210">
        <v>45131.0</v>
      </c>
      <c r="B267" s="2">
        <v>10.0</v>
      </c>
      <c r="C267" s="2" t="s">
        <v>753</v>
      </c>
      <c r="D267" s="15"/>
      <c r="E267" s="2">
        <v>400.0</v>
      </c>
      <c r="F267" s="2" t="s">
        <v>67</v>
      </c>
      <c r="G267" s="17">
        <f t="array" ref="G267">IFERROR(E267*INDEX(PRECIOS!$B$2:$E$44,MATCH(F267,PRECIOS!$B$2:$B$44,0),4),"")</f>
        <v>434.56</v>
      </c>
      <c r="H267" s="15"/>
      <c r="I267" s="2">
        <f t="shared" si="1"/>
        <v>-21.69</v>
      </c>
      <c r="J267" s="15" t="str">
        <f>IFERROR(LOOKUP(H267,Masterline!$A$2:$A$34,Masterline!$D$2:$D$34)-(H267-INT(H267))*LOOKUP(H267,Masterline!$A$2:$A$34,Masterline!$E$2:$E$34),"")</f>
        <v/>
      </c>
      <c r="K267" s="28" t="str">
        <f t="shared" si="2"/>
        <v/>
      </c>
      <c r="L267" s="35">
        <f t="array" ref="L267">IFERROR(INDEX(GrowthFormulas!$B$2:$B$122,$A267-VLOOKUP(C267,'SIEMB. SEMACU'!$B$2:$E$100,4,FALSE),1),"")</f>
        <v>0.7399948</v>
      </c>
      <c r="M267" s="209">
        <f>IFERROR(K267/VLOOKUP(C267,'SIEMB. SEMACU'!$B$2:$C$100,2,FALSE),"")</f>
        <v>0</v>
      </c>
      <c r="N267" s="35">
        <f t="shared" si="7"/>
        <v>0</v>
      </c>
      <c r="O267" s="71" t="str">
        <f>IFERROR(N267*VLOOKUP(C267,'SIEMB. SEMACU'!$B$2:$D$100,3,FALSE),"")</f>
        <v/>
      </c>
      <c r="P267" s="15"/>
      <c r="Q267" s="2">
        <f t="shared" si="3"/>
        <v>0</v>
      </c>
      <c r="R267" s="15" t="str">
        <f>IFERROR(LOOKUP(Q267,Masterline!$A$2:$A$34,Masterline!$D$2:$D$34)-(Q267-INT(Q267))*LOOKUP(Q267,Masterline!$A$2:$A$34,Masterline!$E$2:$E$34),"")</f>
        <v/>
      </c>
      <c r="S267" s="71">
        <f>IFERROR((Q267)*VLOOKUP(C267,'SIEMB. SEMACU'!$B$2:$C$100,2,FALSE)*(N267-0.0033333*7)*((J267+R267)/2/100)/1000,"")</f>
        <v>0</v>
      </c>
      <c r="T267" s="173">
        <f t="shared" si="4"/>
        <v>0</v>
      </c>
      <c r="U267" s="14">
        <f t="shared" si="5"/>
        <v>0</v>
      </c>
      <c r="V267" s="14" t="str">
        <f t="shared" si="8"/>
        <v/>
      </c>
    </row>
    <row r="268">
      <c r="A268" s="210">
        <v>45131.0</v>
      </c>
      <c r="B268" s="2">
        <v>11.0</v>
      </c>
      <c r="C268" s="2" t="s">
        <v>765</v>
      </c>
      <c r="D268" s="2">
        <v>250.0</v>
      </c>
      <c r="E268" s="2">
        <v>1575.0</v>
      </c>
      <c r="F268" s="2" t="s">
        <v>71</v>
      </c>
      <c r="G268" s="17">
        <f t="array" ref="G268">IFERROR(E268*INDEX(PRECIOS!$B$2:$E$44,MATCH(F268,PRECIOS!$B$2:$B$44,0),4),"")</f>
        <v>1379.7</v>
      </c>
      <c r="H268" s="2">
        <v>9.9</v>
      </c>
      <c r="I268" s="2">
        <f t="shared" si="1"/>
        <v>1.7</v>
      </c>
      <c r="J268" s="15">
        <f>IFERROR(LOOKUP(H268,Masterline!$A$2:$A$34,Masterline!$D$2:$D$34)-(H268-INT(H268))*LOOKUP(H268,Masterline!$A$2:$A$34,Masterline!$E$2:$E$34),"")</f>
        <v>5.0448</v>
      </c>
      <c r="K268" s="28">
        <f t="shared" si="2"/>
        <v>500565.4387</v>
      </c>
      <c r="L268" s="35">
        <f t="array" ref="L268">IFERROR(INDEX(GrowthFormulas!$B$2:$B$122,$A268-VLOOKUP(C268,'SIEMB. SEMACU'!$B$2:$E$100,4,FALSE),1),"")</f>
        <v>0.8966646</v>
      </c>
      <c r="M268" s="209">
        <f>IFERROR(K268/VLOOKUP(C268,'SIEMB. SEMACU'!$B$2:$C$100,2,FALSE),"")</f>
        <v>0.6111910119</v>
      </c>
      <c r="N268" s="35">
        <f t="shared" si="7"/>
        <v>0.6111910119</v>
      </c>
      <c r="O268" s="71" t="str">
        <f>IFERROR(N268*VLOOKUP(C268,'SIEMB. SEMACU'!$B$2:$D$100,3,FALSE),"")</f>
        <v/>
      </c>
      <c r="P268" s="2">
        <v>2.2</v>
      </c>
      <c r="Q268" s="2">
        <f t="shared" si="3"/>
        <v>12.1</v>
      </c>
      <c r="R268" s="15">
        <f>IFERROR(LOOKUP(Q268,Masterline!$A$2:$A$34,Masterline!$D$2:$D$34)-(Q268-INT(Q268))*LOOKUP(Q268,Masterline!$A$2:$A$34,Masterline!$E$2:$E$34),"")</f>
        <v>4.3896</v>
      </c>
      <c r="S268" s="71">
        <f>IFERROR((Q268)*VLOOKUP(C268,'SIEMB. SEMACU'!$B$2:$C$100,2,FALSE)*(N268-0.0033333*7)*((J268+R268)/2/100)/1000,"")</f>
        <v>274.8058221</v>
      </c>
      <c r="T268" s="173">
        <f t="shared" si="4"/>
        <v>6.201455534</v>
      </c>
      <c r="U268" s="14">
        <f t="shared" si="5"/>
        <v>4955597.843</v>
      </c>
      <c r="V268" s="14">
        <f t="shared" si="8"/>
        <v>4955597.843</v>
      </c>
    </row>
    <row r="269">
      <c r="A269" s="210">
        <v>45131.0</v>
      </c>
      <c r="B269" s="2" t="s">
        <v>12</v>
      </c>
      <c r="C269" s="168" t="s">
        <v>755</v>
      </c>
      <c r="D269" s="2">
        <v>175.0</v>
      </c>
      <c r="E269" s="2">
        <v>1025.0</v>
      </c>
      <c r="F269" s="2" t="s">
        <v>71</v>
      </c>
      <c r="G269" s="17">
        <f t="array" ref="G269">IFERROR(E269*INDEX(PRECIOS!$B$2:$E$44,MATCH(F269,PRECIOS!$B$2:$B$44,0),4),"")</f>
        <v>897.9</v>
      </c>
      <c r="H269" s="2">
        <v>22.32</v>
      </c>
      <c r="I269" s="2">
        <f t="shared" si="1"/>
        <v>3.02</v>
      </c>
      <c r="J269" s="15">
        <f>IFERROR(LOOKUP(H269,Masterline!$A$2:$A$34,Masterline!$D$2:$D$34)-(H269-INT(H269))*LOOKUP(H269,Masterline!$A$2:$A$34,Masterline!$E$2:$E$34),"")</f>
        <v>3.22512</v>
      </c>
      <c r="K269" s="28">
        <f t="shared" si="2"/>
        <v>243107.2888</v>
      </c>
      <c r="L269" s="35">
        <f t="array" ref="L269">IFERROR(INDEX(GrowthFormulas!$B$2:$B$122,$A269-VLOOKUP(C269,'SIEMB. SEMACU'!$B$2:$E$100,4,FALSE),1),"")</f>
        <v>0.7533284</v>
      </c>
      <c r="M269" s="209">
        <f>IFERROR(K269/VLOOKUP(C269,'SIEMB. SEMACU'!$B$2:$C$100,2,FALSE),"")</f>
        <v>0.4862145776</v>
      </c>
      <c r="N269" s="35">
        <f t="shared" si="7"/>
        <v>0.4862145776</v>
      </c>
      <c r="O269" s="71" t="str">
        <f>IFERROR(N269*VLOOKUP(C269,'SIEMB. SEMACU'!$B$2:$D$100,3,FALSE),"")</f>
        <v/>
      </c>
      <c r="P269" s="2">
        <v>2.2</v>
      </c>
      <c r="Q269" s="2">
        <f t="shared" si="3"/>
        <v>24.52</v>
      </c>
      <c r="R269" s="15">
        <f>IFERROR(LOOKUP(Q269,Masterline!$A$2:$A$34,Masterline!$D$2:$D$34)-(Q269-INT(Q269))*LOOKUP(Q269,Masterline!$A$2:$A$34,Masterline!$E$2:$E$34),"")</f>
        <v>3.14256</v>
      </c>
      <c r="S269" s="71">
        <f>IFERROR((Q269)*VLOOKUP(C269,'SIEMB. SEMACU'!$B$2:$C$100,2,FALSE)*(N269-0.0033333*7)*((J269+R269)/2/100)/1000,"")</f>
        <v>180.6805931</v>
      </c>
      <c r="T269" s="173">
        <f t="shared" si="4"/>
        <v>1.420148273</v>
      </c>
      <c r="U269" s="14">
        <f t="shared" si="5"/>
        <v>5426154.686</v>
      </c>
      <c r="V269" s="14">
        <f t="shared" si="8"/>
        <v>5426154.686</v>
      </c>
    </row>
    <row r="270">
      <c r="A270" s="210">
        <v>45138.0</v>
      </c>
      <c r="B270" s="2">
        <v>1.0</v>
      </c>
      <c r="C270" s="2" t="s">
        <v>761</v>
      </c>
      <c r="D270" s="2">
        <v>475.0</v>
      </c>
      <c r="E270" s="2">
        <v>3325.0</v>
      </c>
      <c r="F270" s="2" t="s">
        <v>71</v>
      </c>
      <c r="G270" s="17">
        <f t="array" ref="G270">IFERROR(E270*INDEX(PRECIOS!$B$2:$E$44,MATCH(F270,PRECIOS!$B$2:$B$44,0),4),"")</f>
        <v>2912.7</v>
      </c>
      <c r="H270" s="2">
        <v>13.33</v>
      </c>
      <c r="I270" s="2">
        <f t="shared" si="1"/>
        <v>1.95</v>
      </c>
      <c r="J270" s="15">
        <f>IFERROR(LOOKUP(H270,Masterline!$A$2:$A$34,Masterline!$D$2:$D$34)-(H270-INT(H270))*LOOKUP(H270,Masterline!$A$2:$A$34,Masterline!$E$2:$E$34),"")</f>
        <v>4.19652</v>
      </c>
      <c r="K270" s="28">
        <f t="shared" si="2"/>
        <v>849129.9571</v>
      </c>
      <c r="L270" s="35">
        <f t="array" ref="L270">IFERROR(INDEX(GrowthFormulas!$B$2:$B$122,$A270-VLOOKUP(C270,'SIEMB. SEMACU'!$B$2:$E$100,4,FALSE),1),"")</f>
        <v>0.866664</v>
      </c>
      <c r="M270" s="209">
        <f>IFERROR(K270/VLOOKUP(C270,'SIEMB. SEMACU'!$B$2:$C$100,2,FALSE),"")</f>
        <v>0.561593887</v>
      </c>
      <c r="N270" s="35">
        <f t="shared" si="7"/>
        <v>0.561593887</v>
      </c>
      <c r="O270" s="71" t="str">
        <f>IFERROR(N270*VLOOKUP(C270,'SIEMB. SEMACU'!$B$2:$D$100,3,FALSE),"")</f>
        <v/>
      </c>
      <c r="P270" s="2">
        <v>2.0</v>
      </c>
      <c r="Q270" s="2">
        <f t="shared" si="3"/>
        <v>15.33</v>
      </c>
      <c r="R270" s="15">
        <f>IFERROR(LOOKUP(Q270,Masterline!$A$2:$A$34,Masterline!$D$2:$D$34)-(Q270-INT(Q270))*LOOKUP(Q270,Masterline!$A$2:$A$34,Masterline!$E$2:$E$34),"")</f>
        <v>3.8844</v>
      </c>
      <c r="S270" s="71">
        <f>IFERROR((Q270)*VLOOKUP(C270,'SIEMB. SEMACU'!$B$2:$C$100,2,FALSE)*(N270-0.0033333*7)*((J270+R270)/2/100)/1000,"")</f>
        <v>504.1009312</v>
      </c>
      <c r="T270" s="173">
        <f t="shared" si="4"/>
        <v>7.275232812</v>
      </c>
      <c r="U270" s="14">
        <f t="shared" si="5"/>
        <v>11318902.33</v>
      </c>
      <c r="V270" s="14">
        <f t="shared" si="8"/>
        <v>11318902.33</v>
      </c>
    </row>
    <row r="271">
      <c r="A271" s="210">
        <v>45138.0</v>
      </c>
      <c r="B271" s="2">
        <v>2.0</v>
      </c>
      <c r="C271" s="2" t="s">
        <v>762</v>
      </c>
      <c r="D271" s="2">
        <v>375.0</v>
      </c>
      <c r="E271" s="2">
        <v>2200.0</v>
      </c>
      <c r="F271" s="2" t="s">
        <v>71</v>
      </c>
      <c r="G271" s="17">
        <f t="array" ref="G271">IFERROR(E271*INDEX(PRECIOS!$B$2:$E$44,MATCH(F271,PRECIOS!$B$2:$B$44,0),4),"")</f>
        <v>1927.2</v>
      </c>
      <c r="H271" s="2">
        <v>13.77</v>
      </c>
      <c r="I271" s="2">
        <f t="shared" si="1"/>
        <v>2.52</v>
      </c>
      <c r="J271" s="15">
        <f>IFERROR(LOOKUP(H271,Masterline!$A$2:$A$34,Masterline!$D$2:$D$34)-(H271-INT(H271))*LOOKUP(H271,Masterline!$A$2:$A$34,Masterline!$E$2:$E$34),"")</f>
        <v>4.12788</v>
      </c>
      <c r="K271" s="28">
        <f t="shared" si="2"/>
        <v>659736.1229</v>
      </c>
      <c r="L271" s="35">
        <f t="array" ref="L271">IFERROR(INDEX(GrowthFormulas!$B$2:$B$122,$A271-VLOOKUP(C271,'SIEMB. SEMACU'!$B$2:$E$100,4,FALSE),1),"")</f>
        <v>0.8733308</v>
      </c>
      <c r="M271" s="209">
        <f>IFERROR(K271/VLOOKUP(C271,'SIEMB. SEMACU'!$B$2:$C$100,2,FALSE),"")</f>
        <v>0.6545001219</v>
      </c>
      <c r="N271" s="35">
        <f t="shared" si="7"/>
        <v>0.6545001219</v>
      </c>
      <c r="O271" s="71" t="str">
        <f>IFERROR(N271*VLOOKUP(C271,'SIEMB. SEMACU'!$B$2:$D$100,3,FALSE),"")</f>
        <v/>
      </c>
      <c r="P271" s="2">
        <v>2.0</v>
      </c>
      <c r="Q271" s="2">
        <f t="shared" si="3"/>
        <v>15.77</v>
      </c>
      <c r="R271" s="15">
        <f>IFERROR(LOOKUP(Q271,Masterline!$A$2:$A$34,Masterline!$D$2:$D$34)-(Q271-INT(Q271))*LOOKUP(Q271,Masterline!$A$2:$A$34,Masterline!$E$2:$E$34),"")</f>
        <v>3.8316</v>
      </c>
      <c r="S271" s="71">
        <f>IFERROR((Q271)*VLOOKUP(C271,'SIEMB. SEMACU'!$B$2:$C$100,2,FALSE)*(N271-0.0033333*7)*((J271+R271)/2/100)/1000,"")</f>
        <v>399.2925661</v>
      </c>
      <c r="T271" s="173">
        <f t="shared" si="4"/>
        <v>6.073141532</v>
      </c>
      <c r="U271" s="14">
        <f t="shared" si="5"/>
        <v>9084566.412</v>
      </c>
      <c r="V271" s="14">
        <f t="shared" si="8"/>
        <v>9084566.412</v>
      </c>
    </row>
    <row r="272">
      <c r="A272" s="210">
        <v>45138.0</v>
      </c>
      <c r="B272" s="2">
        <v>3.0</v>
      </c>
      <c r="C272" s="2" t="s">
        <v>763</v>
      </c>
      <c r="D272" s="2">
        <v>250.0</v>
      </c>
      <c r="E272" s="2">
        <v>1350.0</v>
      </c>
      <c r="F272" s="2" t="s">
        <v>71</v>
      </c>
      <c r="G272" s="17">
        <f t="array" ref="G272">IFERROR(E272*INDEX(PRECIOS!$B$2:$E$44,MATCH(F272,PRECIOS!$B$2:$B$44,0),4),"")</f>
        <v>1182.6</v>
      </c>
      <c r="H272" s="2">
        <v>12.3</v>
      </c>
      <c r="I272" s="2">
        <f t="shared" si="1"/>
        <v>1.7</v>
      </c>
      <c r="J272" s="15">
        <f>IFERROR(LOOKUP(H272,Masterline!$A$2:$A$34,Masterline!$D$2:$D$34)-(H272-INT(H272))*LOOKUP(H272,Masterline!$A$2:$A$34,Masterline!$E$2:$E$34),"")</f>
        <v>4.3608</v>
      </c>
      <c r="K272" s="28">
        <f t="shared" si="2"/>
        <v>466088.8656</v>
      </c>
      <c r="L272" s="35">
        <f t="array" ref="L272">IFERROR(INDEX(GrowthFormulas!$B$2:$B$122,$A272-VLOOKUP(C272,'SIEMB. SEMACU'!$B$2:$E$100,4,FALSE),1),"")</f>
        <v>0.8799976</v>
      </c>
      <c r="M272" s="209">
        <f>IFERROR(K272/VLOOKUP(C272,'SIEMB. SEMACU'!$B$2:$C$100,2,FALSE),"")</f>
        <v>0.7294035456</v>
      </c>
      <c r="N272" s="35">
        <f t="shared" si="7"/>
        <v>0.7294035456</v>
      </c>
      <c r="O272" s="71" t="str">
        <f>IFERROR(N272*VLOOKUP(C272,'SIEMB. SEMACU'!$B$2:$D$100,3,FALSE),"")</f>
        <v/>
      </c>
      <c r="P272" s="2">
        <v>2.0</v>
      </c>
      <c r="Q272" s="2">
        <f t="shared" si="3"/>
        <v>14.3</v>
      </c>
      <c r="R272" s="15">
        <f>IFERROR(LOOKUP(Q272,Masterline!$A$2:$A$34,Masterline!$D$2:$D$34)-(Q272-INT(Q272))*LOOKUP(Q272,Masterline!$A$2:$A$34,Masterline!$E$2:$E$34),"")</f>
        <v>4.0368</v>
      </c>
      <c r="S272" s="71">
        <f>IFERROR((Q272)*VLOOKUP(C272,'SIEMB. SEMACU'!$B$2:$C$100,2,FALSE)*(N272-0.0033333*7)*((J272+R272)/2/100)/1000,"")</f>
        <v>270.9006939</v>
      </c>
      <c r="T272" s="173">
        <f t="shared" si="4"/>
        <v>5.225173481</v>
      </c>
      <c r="U272" s="14">
        <f t="shared" si="5"/>
        <v>5732893.047</v>
      </c>
      <c r="V272" s="14">
        <f t="shared" si="8"/>
        <v>5732893.047</v>
      </c>
    </row>
    <row r="273">
      <c r="A273" s="210">
        <v>45138.0</v>
      </c>
      <c r="B273" s="2">
        <v>4.0</v>
      </c>
      <c r="C273" s="2" t="s">
        <v>764</v>
      </c>
      <c r="D273" s="2">
        <v>175.0</v>
      </c>
      <c r="E273" s="2">
        <v>1175.0</v>
      </c>
      <c r="F273" s="2" t="s">
        <v>71</v>
      </c>
      <c r="G273" s="17">
        <f t="array" ref="G273">IFERROR(E273*INDEX(PRECIOS!$B$2:$E$44,MATCH(F273,PRECIOS!$B$2:$B$44,0),4),"")</f>
        <v>1029.3</v>
      </c>
      <c r="H273" s="2">
        <v>11.58</v>
      </c>
      <c r="I273" s="2">
        <f t="shared" si="1"/>
        <v>1.75</v>
      </c>
      <c r="J273" s="15">
        <f>IFERROR(LOOKUP(H273,Masterline!$A$2:$A$34,Masterline!$D$2:$D$34)-(H273-INT(H273))*LOOKUP(H273,Masterline!$A$2:$A$34,Masterline!$E$2:$E$34),"")</f>
        <v>4.49664</v>
      </c>
      <c r="K273" s="28">
        <f t="shared" si="2"/>
        <v>336078.995</v>
      </c>
      <c r="L273" s="35">
        <f t="array" ref="L273">IFERROR(INDEX(GrowthFormulas!$B$2:$B$122,$A273-VLOOKUP(C273,'SIEMB. SEMACU'!$B$2:$E$100,4,FALSE),1),"")</f>
        <v>0.8799976</v>
      </c>
      <c r="M273" s="209">
        <f>IFERROR(K273/VLOOKUP(C273,'SIEMB. SEMACU'!$B$2:$C$100,2,FALSE),"")</f>
        <v>0.5296753271</v>
      </c>
      <c r="N273" s="35">
        <f t="shared" si="7"/>
        <v>0.5296753271</v>
      </c>
      <c r="O273" s="71" t="str">
        <f>IFERROR(N273*VLOOKUP(C273,'SIEMB. SEMACU'!$B$2:$D$100,3,FALSE),"")</f>
        <v/>
      </c>
      <c r="P273" s="2">
        <v>2.0</v>
      </c>
      <c r="Q273" s="2">
        <f t="shared" si="3"/>
        <v>13.58</v>
      </c>
      <c r="R273" s="15">
        <f>IFERROR(LOOKUP(Q273,Masterline!$A$2:$A$34,Masterline!$D$2:$D$34)-(Q273-INT(Q273))*LOOKUP(Q273,Masterline!$A$2:$A$34,Masterline!$E$2:$E$34),"")</f>
        <v>4.15752</v>
      </c>
      <c r="S273" s="71">
        <f>IFERROR((Q273)*VLOOKUP(C273,'SIEMB. SEMACU'!$B$2:$C$100,2,FALSE)*(N273-0.0033333*7)*((J273+R273)/2/100)/1000,"")</f>
        <v>188.7862972</v>
      </c>
      <c r="T273" s="173">
        <f t="shared" si="4"/>
        <v>3.4465743</v>
      </c>
      <c r="U273" s="14">
        <f t="shared" si="5"/>
        <v>3891794.762</v>
      </c>
      <c r="V273" s="14">
        <f t="shared" si="8"/>
        <v>3891794.762</v>
      </c>
    </row>
    <row r="274">
      <c r="A274" s="210">
        <v>45138.0</v>
      </c>
      <c r="B274" s="2">
        <v>11.0</v>
      </c>
      <c r="C274" s="2" t="s">
        <v>765</v>
      </c>
      <c r="D274" s="2">
        <v>250.0</v>
      </c>
      <c r="E274" s="2">
        <v>1750.0</v>
      </c>
      <c r="F274" s="2" t="s">
        <v>71</v>
      </c>
      <c r="G274" s="17">
        <f t="array" ref="G274">IFERROR(E274*INDEX(PRECIOS!$B$2:$E$44,MATCH(F274,PRECIOS!$B$2:$B$44,0),4),"")</f>
        <v>1533</v>
      </c>
      <c r="H274" s="2">
        <v>11.84</v>
      </c>
      <c r="I274" s="2">
        <f t="shared" si="1"/>
        <v>1.94</v>
      </c>
      <c r="J274" s="15">
        <f>IFERROR(LOOKUP(H274,Masterline!$A$2:$A$34,Masterline!$D$2:$D$34)-(H274-INT(H274))*LOOKUP(H274,Masterline!$A$2:$A$34,Masterline!$E$2:$E$34),"")</f>
        <v>4.44672</v>
      </c>
      <c r="K274" s="28">
        <f t="shared" si="2"/>
        <v>474841.3407</v>
      </c>
      <c r="L274" s="35">
        <f t="array" ref="L274">IFERROR(INDEX(GrowthFormulas!$B$2:$B$122,$A274-VLOOKUP(C274,'SIEMB. SEMACU'!$B$2:$E$100,4,FALSE),1),"")</f>
        <v>0.8733308</v>
      </c>
      <c r="M274" s="209">
        <f>IFERROR(K274/VLOOKUP(C274,'SIEMB. SEMACU'!$B$2:$C$100,2,FALSE),"")</f>
        <v>0.5797818568</v>
      </c>
      <c r="N274" s="35">
        <f t="shared" si="7"/>
        <v>0.5797818568</v>
      </c>
      <c r="O274" s="71" t="str">
        <f>IFERROR(N274*VLOOKUP(C274,'SIEMB. SEMACU'!$B$2:$D$100,3,FALSE),"")</f>
        <v/>
      </c>
      <c r="P274" s="2">
        <v>2.0</v>
      </c>
      <c r="Q274" s="2">
        <f t="shared" si="3"/>
        <v>13.84</v>
      </c>
      <c r="R274" s="15">
        <f>IFERROR(LOOKUP(Q274,Masterline!$A$2:$A$34,Masterline!$D$2:$D$34)-(Q274-INT(Q274))*LOOKUP(Q274,Masterline!$A$2:$A$34,Masterline!$E$2:$E$34),"")</f>
        <v>4.11696</v>
      </c>
      <c r="S274" s="71">
        <f>IFERROR((Q274)*VLOOKUP(C274,'SIEMB. SEMACU'!$B$2:$C$100,2,FALSE)*(N274-0.0033333*7)*((J274+R274)/2/100)/1000,"")</f>
        <v>270.0695391</v>
      </c>
      <c r="T274" s="173">
        <f t="shared" si="4"/>
        <v>5.017384772</v>
      </c>
      <c r="U274" s="14">
        <f t="shared" si="5"/>
        <v>5622121.474</v>
      </c>
      <c r="V274" s="14">
        <f t="shared" si="8"/>
        <v>5622121.474</v>
      </c>
    </row>
    <row r="275">
      <c r="A275" s="210">
        <v>45138.0</v>
      </c>
      <c r="B275" s="2" t="s">
        <v>12</v>
      </c>
      <c r="C275" s="168" t="s">
        <v>755</v>
      </c>
      <c r="D275" s="15"/>
      <c r="E275" s="2">
        <v>575.0</v>
      </c>
      <c r="F275" s="2" t="s">
        <v>71</v>
      </c>
      <c r="G275" s="17">
        <f t="array" ref="G275">IFERROR(E275*INDEX(PRECIOS!$B$2:$E$44,MATCH(F275,PRECIOS!$B$2:$B$44,0),4),"")</f>
        <v>503.7</v>
      </c>
      <c r="H275" s="15"/>
      <c r="I275" s="2">
        <f t="shared" si="1"/>
        <v>-22.32</v>
      </c>
      <c r="J275" s="15" t="str">
        <f>IFERROR(LOOKUP(H275,Masterline!$A$2:$A$34,Masterline!$D$2:$D$34)-(H275-INT(H275))*LOOKUP(H275,Masterline!$A$2:$A$34,Masterline!$E$2:$E$34),"")</f>
        <v/>
      </c>
      <c r="K275" s="28" t="str">
        <f t="shared" si="2"/>
        <v/>
      </c>
      <c r="L275" s="35">
        <f t="array" ref="L275">IFERROR(INDEX(GrowthFormulas!$B$2:$B$122,$A275-VLOOKUP(C275,'SIEMB. SEMACU'!$B$2:$E$100,4,FALSE),1),"")</f>
        <v>0.7299946</v>
      </c>
      <c r="M275" s="209">
        <f>IFERROR(K275/VLOOKUP(C275,'SIEMB. SEMACU'!$B$2:$C$100,2,FALSE),"")</f>
        <v>0</v>
      </c>
      <c r="N275" s="35">
        <f t="shared" si="7"/>
        <v>0</v>
      </c>
      <c r="O275" s="71" t="str">
        <f>IFERROR(N275*VLOOKUP(C275,'SIEMB. SEMACU'!$B$2:$D$100,3,FALSE),"")</f>
        <v/>
      </c>
      <c r="P275" s="15"/>
      <c r="Q275" s="2">
        <f t="shared" si="3"/>
        <v>0</v>
      </c>
      <c r="R275" s="15" t="str">
        <f>IFERROR(LOOKUP(Q275,Masterline!$A$2:$A$34,Masterline!$D$2:$D$34)-(Q275-INT(Q275))*LOOKUP(Q275,Masterline!$A$2:$A$34,Masterline!$E$2:$E$34),"")</f>
        <v/>
      </c>
      <c r="S275" s="71">
        <f>IFERROR((Q275)*VLOOKUP(C275,'SIEMB. SEMACU'!$B$2:$C$100,2,FALSE)*(N275-0.0033333*7)*((J275+R275)/2/100)/1000,"")</f>
        <v>0</v>
      </c>
      <c r="T275" s="173">
        <f t="shared" si="4"/>
        <v>0</v>
      </c>
      <c r="U275" s="14">
        <f t="shared" si="5"/>
        <v>0</v>
      </c>
      <c r="V275" s="14" t="str">
        <f t="shared" si="8"/>
        <v/>
      </c>
    </row>
    <row r="276">
      <c r="A276" s="210">
        <v>45145.0</v>
      </c>
      <c r="B276" s="2">
        <v>1.0</v>
      </c>
      <c r="C276" s="2" t="s">
        <v>761</v>
      </c>
      <c r="D276" s="2">
        <v>500.0</v>
      </c>
      <c r="E276" s="2">
        <v>3400.0</v>
      </c>
      <c r="F276" s="2" t="s">
        <v>71</v>
      </c>
      <c r="G276" s="17">
        <f t="array" ref="G276">IFERROR(E276*INDEX(PRECIOS!$B$2:$E$44,MATCH(F276,PRECIOS!$B$2:$B$44,0),4),"")</f>
        <v>2978.4</v>
      </c>
      <c r="H276" s="2">
        <v>15.4</v>
      </c>
      <c r="I276" s="2">
        <f t="shared" si="1"/>
        <v>2.07</v>
      </c>
      <c r="J276" s="15">
        <f>IFERROR(LOOKUP(H276,Masterline!$A$2:$A$34,Masterline!$D$2:$D$34)-(H276-INT(H276))*LOOKUP(H276,Masterline!$A$2:$A$34,Masterline!$E$2:$E$34),"")</f>
        <v>3.876</v>
      </c>
      <c r="K276" s="28">
        <f t="shared" si="2"/>
        <v>837655.6364</v>
      </c>
      <c r="L276" s="35">
        <f t="array" ref="L276">IFERROR(INDEX(GrowthFormulas!$B$2:$B$122,$A276-VLOOKUP(C276,'SIEMB. SEMACU'!$B$2:$E$100,4,FALSE),1),"")</f>
        <v>0.8433302</v>
      </c>
      <c r="M276" s="209">
        <f>IFERROR(K276/VLOOKUP(C276,'SIEMB. SEMACU'!$B$2:$C$100,2,FALSE),"")</f>
        <v>0.5540050505</v>
      </c>
      <c r="N276" s="35">
        <f t="shared" si="7"/>
        <v>0.5540050505</v>
      </c>
      <c r="O276" s="71" t="str">
        <f>IFERROR(N276*VLOOKUP(C276,'SIEMB. SEMACU'!$B$2:$D$100,3,FALSE),"")</f>
        <v/>
      </c>
      <c r="P276" s="2">
        <v>2.0</v>
      </c>
      <c r="Q276" s="2">
        <f t="shared" si="3"/>
        <v>17.4</v>
      </c>
      <c r="R276" s="15">
        <f>IFERROR(LOOKUP(Q276,Masterline!$A$2:$A$34,Masterline!$D$2:$D$34)-(Q276-INT(Q276))*LOOKUP(Q276,Masterline!$A$2:$A$34,Masterline!$E$2:$E$34),"")</f>
        <v>3.6048</v>
      </c>
      <c r="S276" s="71">
        <f>IFERROR((Q276)*VLOOKUP(C276,'SIEMB. SEMACU'!$B$2:$C$100,2,FALSE)*(N276-0.0033333*7)*((J276+R276)/2/100)/1000,"")</f>
        <v>522.2100441</v>
      </c>
      <c r="T276" s="173">
        <f t="shared" si="4"/>
        <v>5.552511028</v>
      </c>
      <c r="U276" s="14">
        <f t="shared" si="5"/>
        <v>12899896.8</v>
      </c>
      <c r="V276" s="14">
        <f t="shared" si="8"/>
        <v>12899896.8</v>
      </c>
    </row>
    <row r="277">
      <c r="A277" s="210">
        <v>45145.0</v>
      </c>
      <c r="B277" s="2">
        <v>2.0</v>
      </c>
      <c r="C277" s="2" t="s">
        <v>762</v>
      </c>
      <c r="D277" s="2">
        <v>400.0</v>
      </c>
      <c r="E277" s="2">
        <v>2625.0</v>
      </c>
      <c r="F277" s="2" t="s">
        <v>71</v>
      </c>
      <c r="G277" s="17">
        <f t="array" ref="G277">IFERROR(E277*INDEX(PRECIOS!$B$2:$E$44,MATCH(F277,PRECIOS!$B$2:$B$44,0),4),"")</f>
        <v>2299.5</v>
      </c>
      <c r="H277" s="2">
        <v>15.56</v>
      </c>
      <c r="I277" s="2">
        <f t="shared" si="1"/>
        <v>1.79</v>
      </c>
      <c r="J277" s="15">
        <f>IFERROR(LOOKUP(H277,Masterline!$A$2:$A$34,Masterline!$D$2:$D$34)-(H277-INT(H277))*LOOKUP(H277,Masterline!$A$2:$A$34,Masterline!$E$2:$E$34),"")</f>
        <v>3.8568</v>
      </c>
      <c r="K277" s="28">
        <f t="shared" si="2"/>
        <v>666535.4925</v>
      </c>
      <c r="L277" s="35">
        <f t="array" ref="L277">IFERROR(INDEX(GrowthFormulas!$B$2:$B$122,$A277-VLOOKUP(C277,'SIEMB. SEMACU'!$B$2:$E$100,4,FALSE),1),"")</f>
        <v>0.849997</v>
      </c>
      <c r="M277" s="209">
        <f>IFERROR(K277/VLOOKUP(C277,'SIEMB. SEMACU'!$B$2:$C$100,2,FALSE),"")</f>
        <v>0.6612455283</v>
      </c>
      <c r="N277" s="35">
        <f t="shared" si="7"/>
        <v>0.6612455283</v>
      </c>
      <c r="O277" s="71" t="str">
        <f>IFERROR(N277*VLOOKUP(C277,'SIEMB. SEMACU'!$B$2:$D$100,3,FALSE),"")</f>
        <v/>
      </c>
      <c r="P277" s="2">
        <v>2.0</v>
      </c>
      <c r="Q277" s="2">
        <f t="shared" si="3"/>
        <v>17.56</v>
      </c>
      <c r="R277" s="15">
        <f>IFERROR(LOOKUP(Q277,Masterline!$A$2:$A$34,Masterline!$D$2:$D$34)-(Q277-INT(Q277))*LOOKUP(Q277,Masterline!$A$2:$A$34,Masterline!$E$2:$E$34),"")</f>
        <v>3.58752</v>
      </c>
      <c r="S277" s="71">
        <f>IFERROR((Q277)*VLOOKUP(C277,'SIEMB. SEMACU'!$B$2:$C$100,2,FALSE)*(N277-0.0033333*7)*((J277+R277)/2/100)/1000,"")</f>
        <v>420.2823431</v>
      </c>
      <c r="T277" s="173">
        <f t="shared" si="4"/>
        <v>5.07058578</v>
      </c>
      <c r="U277" s="14">
        <f t="shared" si="5"/>
        <v>10371292.26</v>
      </c>
      <c r="V277" s="14">
        <f t="shared" si="8"/>
        <v>10371292.26</v>
      </c>
    </row>
    <row r="278">
      <c r="A278" s="210">
        <v>45145.0</v>
      </c>
      <c r="B278" s="2">
        <v>3.0</v>
      </c>
      <c r="C278" s="2" t="s">
        <v>763</v>
      </c>
      <c r="D278" s="2">
        <v>225.0</v>
      </c>
      <c r="E278" s="2">
        <v>1650.0</v>
      </c>
      <c r="F278" s="2" t="s">
        <v>71</v>
      </c>
      <c r="G278" s="17">
        <f t="array" ref="G278">IFERROR(E278*INDEX(PRECIOS!$B$2:$E$44,MATCH(F278,PRECIOS!$B$2:$B$44,0),4),"")</f>
        <v>1445.4</v>
      </c>
      <c r="H278" s="2">
        <v>14.41</v>
      </c>
      <c r="I278" s="2">
        <f t="shared" si="1"/>
        <v>2.11</v>
      </c>
      <c r="J278" s="15">
        <f>IFERROR(LOOKUP(H278,Masterline!$A$2:$A$34,Masterline!$D$2:$D$34)-(H278-INT(H278))*LOOKUP(H278,Masterline!$A$2:$A$34,Masterline!$E$2:$E$34),"")</f>
        <v>4.02096</v>
      </c>
      <c r="K278" s="28">
        <f t="shared" si="2"/>
        <v>388319.1287</v>
      </c>
      <c r="L278" s="35">
        <f t="array" ref="L278">IFERROR(INDEX(GrowthFormulas!$B$2:$B$122,$A278-VLOOKUP(C278,'SIEMB. SEMACU'!$B$2:$E$100,4,FALSE),1),"")</f>
        <v>0.8566638</v>
      </c>
      <c r="M278" s="209">
        <f>IFERROR(K278/VLOOKUP(C278,'SIEMB. SEMACU'!$B$2:$C$100,2,FALSE),"")</f>
        <v>0.6076981669</v>
      </c>
      <c r="N278" s="35">
        <f t="shared" si="7"/>
        <v>0.6076981669</v>
      </c>
      <c r="O278" s="71" t="str">
        <f>IFERROR(N278*VLOOKUP(C278,'SIEMB. SEMACU'!$B$2:$D$100,3,FALSE),"")</f>
        <v/>
      </c>
      <c r="P278" s="2">
        <v>2.0</v>
      </c>
      <c r="Q278" s="2">
        <f t="shared" si="3"/>
        <v>16.41</v>
      </c>
      <c r="R278" s="15">
        <f>IFERROR(LOOKUP(Q278,Masterline!$A$2:$A$34,Masterline!$D$2:$D$34)-(Q278-INT(Q278))*LOOKUP(Q278,Masterline!$A$2:$A$34,Masterline!$E$2:$E$34),"")</f>
        <v>3.73788</v>
      </c>
      <c r="S278" s="71">
        <f>IFERROR((Q278)*VLOOKUP(C278,'SIEMB. SEMACU'!$B$2:$C$100,2,FALSE)*(N278-0.0033333*7)*((J278+R278)/2/100)/1000,"")</f>
        <v>237.7171341</v>
      </c>
      <c r="T278" s="173">
        <f t="shared" si="4"/>
        <v>3.179283518</v>
      </c>
      <c r="U278" s="14">
        <f t="shared" si="5"/>
        <v>5595678.644</v>
      </c>
      <c r="V278" s="14">
        <f t="shared" si="8"/>
        <v>5595678.644</v>
      </c>
    </row>
    <row r="279">
      <c r="A279" s="210">
        <v>45145.0</v>
      </c>
      <c r="B279" s="2">
        <v>4.0</v>
      </c>
      <c r="C279" s="2" t="s">
        <v>764</v>
      </c>
      <c r="D279" s="2">
        <v>150.0</v>
      </c>
      <c r="E279" s="2">
        <v>1075.0</v>
      </c>
      <c r="F279" s="2" t="s">
        <v>71</v>
      </c>
      <c r="G279" s="17">
        <f t="array" ref="G279">IFERROR(E279*INDEX(PRECIOS!$B$2:$E$44,MATCH(F279,PRECIOS!$B$2:$B$44,0),4),"")</f>
        <v>941.7</v>
      </c>
      <c r="H279" s="2">
        <v>13.48</v>
      </c>
      <c r="I279" s="2">
        <f t="shared" si="1"/>
        <v>1.9</v>
      </c>
      <c r="J279" s="15">
        <f>IFERROR(LOOKUP(H279,Masterline!$A$2:$A$34,Masterline!$D$2:$D$34)-(H279-INT(H279))*LOOKUP(H279,Masterline!$A$2:$A$34,Masterline!$E$2:$E$34),"")</f>
        <v>4.17312</v>
      </c>
      <c r="K279" s="28">
        <f t="shared" si="2"/>
        <v>266649.3281</v>
      </c>
      <c r="L279" s="35">
        <f t="array" ref="L279">IFERROR(INDEX(GrowthFormulas!$B$2:$B$122,$A279-VLOOKUP(C279,'SIEMB. SEMACU'!$B$2:$E$100,4,FALSE),1),"")</f>
        <v>0.8566638</v>
      </c>
      <c r="M279" s="209">
        <f>IFERROR(K279/VLOOKUP(C279,'SIEMB. SEMACU'!$B$2:$C$100,2,FALSE),"")</f>
        <v>0.4202511081</v>
      </c>
      <c r="N279" s="35">
        <f t="shared" si="7"/>
        <v>0.4202511081</v>
      </c>
      <c r="O279" s="71" t="str">
        <f>IFERROR(N279*VLOOKUP(C279,'SIEMB. SEMACU'!$B$2:$D$100,3,FALSE),"")</f>
        <v/>
      </c>
      <c r="P279" s="2">
        <v>2.0</v>
      </c>
      <c r="Q279" s="2">
        <f t="shared" si="3"/>
        <v>15.48</v>
      </c>
      <c r="R279" s="15">
        <f>IFERROR(LOOKUP(Q279,Masterline!$A$2:$A$34,Masterline!$D$2:$D$34)-(Q279-INT(Q279))*LOOKUP(Q279,Masterline!$A$2:$A$34,Masterline!$E$2:$E$34),"")</f>
        <v>3.8664</v>
      </c>
      <c r="S279" s="71">
        <f>IFERROR((Q279)*VLOOKUP(C279,'SIEMB. SEMACU'!$B$2:$C$100,2,FALSE)*(N279-0.0033333*7)*((J279+R279)/2/100)/1000,"")</f>
        <v>156.7124536</v>
      </c>
      <c r="T279" s="173">
        <f t="shared" si="4"/>
        <v>1.678113395</v>
      </c>
      <c r="U279" s="14">
        <f t="shared" si="5"/>
        <v>3594432.942</v>
      </c>
      <c r="V279" s="14">
        <f t="shared" si="8"/>
        <v>3594432.942</v>
      </c>
    </row>
    <row r="280">
      <c r="A280" s="210">
        <v>45145.0</v>
      </c>
      <c r="B280" s="2">
        <v>11.0</v>
      </c>
      <c r="C280" s="2" t="s">
        <v>765</v>
      </c>
      <c r="D280" s="2">
        <v>250.0</v>
      </c>
      <c r="E280" s="2">
        <v>1825.0</v>
      </c>
      <c r="F280" s="2" t="s">
        <v>71</v>
      </c>
      <c r="G280" s="17">
        <f t="array" ref="G280">IFERROR(E280*INDEX(PRECIOS!$B$2:$E$44,MATCH(F280,PRECIOS!$B$2:$B$44,0),4),"")</f>
        <v>1598.7</v>
      </c>
      <c r="H280" s="2">
        <v>13.88</v>
      </c>
      <c r="I280" s="2">
        <f t="shared" si="1"/>
        <v>2.04</v>
      </c>
      <c r="J280" s="15">
        <f>IFERROR(LOOKUP(H280,Masterline!$A$2:$A$34,Masterline!$D$2:$D$34)-(H280-INT(H280))*LOOKUP(H280,Masterline!$A$2:$A$34,Masterline!$E$2:$E$34),"")</f>
        <v>4.11072</v>
      </c>
      <c r="K280" s="28">
        <f t="shared" si="2"/>
        <v>438159.9179</v>
      </c>
      <c r="L280" s="35">
        <f t="array" ref="L280">IFERROR(INDEX(GrowthFormulas!$B$2:$B$122,$A280-VLOOKUP(C280,'SIEMB. SEMACU'!$B$2:$E$100,4,FALSE),1),"")</f>
        <v>0.849997</v>
      </c>
      <c r="M280" s="209">
        <f>IFERROR(K280/VLOOKUP(C280,'SIEMB. SEMACU'!$B$2:$C$100,2,FALSE),"")</f>
        <v>0.5349937948</v>
      </c>
      <c r="N280" s="35">
        <f t="shared" si="7"/>
        <v>0.5349937948</v>
      </c>
      <c r="O280" s="71" t="str">
        <f>IFERROR(N280*VLOOKUP(C280,'SIEMB. SEMACU'!$B$2:$D$100,3,FALSE),"")</f>
        <v/>
      </c>
      <c r="P280" s="2">
        <v>2.0</v>
      </c>
      <c r="Q280" s="2">
        <f t="shared" si="3"/>
        <v>15.88</v>
      </c>
      <c r="R280" s="15">
        <f>IFERROR(LOOKUP(Q280,Masterline!$A$2:$A$34,Masterline!$D$2:$D$34)-(Q280-INT(Q280))*LOOKUP(Q280,Masterline!$A$2:$A$34,Masterline!$E$2:$E$34),"")</f>
        <v>3.8184</v>
      </c>
      <c r="S280" s="71">
        <f>IFERROR((Q280)*VLOOKUP(C280,'SIEMB. SEMACU'!$B$2:$C$100,2,FALSE)*(N280-0.0033333*7)*((J280+R280)/2/100)/1000,"")</f>
        <v>263.8222689</v>
      </c>
      <c r="T280" s="173">
        <f t="shared" si="4"/>
        <v>3.455567217</v>
      </c>
      <c r="U280" s="14">
        <f t="shared" si="5"/>
        <v>6081659.661</v>
      </c>
      <c r="V280" s="14">
        <f t="shared" si="8"/>
        <v>6081659.661</v>
      </c>
    </row>
    <row r="281">
      <c r="A281" s="210">
        <v>45152.0</v>
      </c>
      <c r="B281" s="2">
        <v>1.0</v>
      </c>
      <c r="C281" s="2" t="s">
        <v>761</v>
      </c>
      <c r="D281" s="2">
        <v>525.0</v>
      </c>
      <c r="E281" s="2">
        <v>3200.0</v>
      </c>
      <c r="F281" s="2" t="s">
        <v>71</v>
      </c>
      <c r="G281" s="17">
        <f t="array" ref="G281">IFERROR(E281*INDEX(PRECIOS!$B$2:$E$44,MATCH(F281,PRECIOS!$B$2:$B$44,0),4),"")</f>
        <v>2803.2</v>
      </c>
      <c r="H281" s="2">
        <v>17.8</v>
      </c>
      <c r="I281" s="2">
        <f t="shared" si="1"/>
        <v>2.4</v>
      </c>
      <c r="J281" s="15">
        <f>IFERROR(LOOKUP(H281,Masterline!$A$2:$A$34,Masterline!$D$2:$D$34)-(H281-INT(H281))*LOOKUP(H281,Masterline!$A$2:$A$34,Masterline!$E$2:$E$34),"")</f>
        <v>3.5616</v>
      </c>
      <c r="K281" s="28">
        <f t="shared" si="2"/>
        <v>828121.6875</v>
      </c>
      <c r="L281" s="35">
        <f t="array" ref="L281">IFERROR(INDEX(GrowthFormulas!$B$2:$B$122,$A281-VLOOKUP(C281,'SIEMB. SEMACU'!$B$2:$E$100,4,FALSE),1),"")</f>
        <v>0.8199964</v>
      </c>
      <c r="M281" s="209">
        <f>IFERROR(K281/VLOOKUP(C281,'SIEMB. SEMACU'!$B$2:$C$100,2,FALSE),"")</f>
        <v>0.5476995288</v>
      </c>
      <c r="N281" s="61">
        <v>0.66</v>
      </c>
      <c r="O281" s="71" t="str">
        <f>IFERROR(N281*VLOOKUP(C281,'SIEMB. SEMACU'!$B$2:$D$100,3,FALSE),"")</f>
        <v/>
      </c>
      <c r="P281" s="2">
        <v>2.3</v>
      </c>
      <c r="Q281" s="2">
        <f t="shared" si="3"/>
        <v>20.1</v>
      </c>
      <c r="R281" s="15">
        <f>IFERROR(LOOKUP(Q281,Masterline!$A$2:$A$34,Masterline!$D$2:$D$34)-(Q281-INT(Q281))*LOOKUP(Q281,Masterline!$A$2:$A$34,Masterline!$E$2:$E$34),"")</f>
        <v>3.2904</v>
      </c>
      <c r="S281" s="71">
        <f>IFERROR((Q281)*VLOOKUP(C281,'SIEMB. SEMACU'!$B$2:$C$100,2,FALSE)*(N281-0.002222*7)*((J281+R281)/2/100)/1000,"")</f>
        <v>670.998794</v>
      </c>
      <c r="T281" s="173">
        <f t="shared" si="4"/>
        <v>36.49969851</v>
      </c>
      <c r="U281" s="14">
        <f t="shared" si="5"/>
        <v>14740566.04</v>
      </c>
      <c r="V281" s="14">
        <f t="shared" si="8"/>
        <v>17762976</v>
      </c>
    </row>
    <row r="282">
      <c r="A282" s="210">
        <v>45152.0</v>
      </c>
      <c r="B282" s="2">
        <v>2.0</v>
      </c>
      <c r="C282" s="2" t="s">
        <v>762</v>
      </c>
      <c r="D282" s="2">
        <v>450.0</v>
      </c>
      <c r="E282" s="2">
        <v>2625.0</v>
      </c>
      <c r="F282" s="2" t="s">
        <v>71</v>
      </c>
      <c r="G282" s="17">
        <f t="array" ref="G282">IFERROR(E282*INDEX(PRECIOS!$B$2:$E$44,MATCH(F282,PRECIOS!$B$2:$B$44,0),4),"")</f>
        <v>2299.5</v>
      </c>
      <c r="H282" s="2">
        <v>17.93</v>
      </c>
      <c r="I282" s="2">
        <f t="shared" si="1"/>
        <v>2.37</v>
      </c>
      <c r="J282" s="15">
        <f>IFERROR(LOOKUP(H282,Masterline!$A$2:$A$34,Masterline!$D$2:$D$34)-(H282-INT(H282))*LOOKUP(H282,Masterline!$A$2:$A$34,Masterline!$E$2:$E$34),"")</f>
        <v>3.54756</v>
      </c>
      <c r="K282" s="28">
        <f t="shared" si="2"/>
        <v>707460.953</v>
      </c>
      <c r="L282" s="35">
        <f t="array" ref="L282">IFERROR(INDEX(GrowthFormulas!$B$2:$B$122,$A282-VLOOKUP(C282,'SIEMB. SEMACU'!$B$2:$E$100,4,FALSE),1),"")</f>
        <v>0.8266632</v>
      </c>
      <c r="M282" s="209">
        <f>IFERROR(K282/VLOOKUP(C282,'SIEMB. SEMACU'!$B$2:$C$100,2,FALSE),"")</f>
        <v>0.7018461835</v>
      </c>
      <c r="N282" s="61">
        <v>0.82</v>
      </c>
      <c r="O282" s="71" t="str">
        <f>IFERROR(N282*VLOOKUP(C282,'SIEMB. SEMACU'!$B$2:$D$100,3,FALSE),"")</f>
        <v/>
      </c>
      <c r="P282" s="2">
        <v>2.3</v>
      </c>
      <c r="Q282" s="2">
        <f t="shared" si="3"/>
        <v>20.23</v>
      </c>
      <c r="R282" s="15">
        <f>IFERROR(LOOKUP(Q282,Masterline!$A$2:$A$34,Masterline!$D$2:$D$34)-(Q282-INT(Q282))*LOOKUP(Q282,Masterline!$A$2:$A$34,Masterline!$E$2:$E$34),"")</f>
        <v>3.27792</v>
      </c>
      <c r="S282" s="71">
        <f>IFERROR((Q282)*VLOOKUP(C282,'SIEMB. SEMACU'!$B$2:$C$100,2,FALSE)*(N282-0.002222*7)*((J282+R282)/2/100)/1000,"")</f>
        <v>559.8304468</v>
      </c>
      <c r="T282" s="173">
        <f t="shared" si="4"/>
        <v>27.4576117</v>
      </c>
      <c r="U282" s="14">
        <f t="shared" si="5"/>
        <v>12684774.89</v>
      </c>
      <c r="V282" s="14">
        <f t="shared" si="8"/>
        <v>14820220.8</v>
      </c>
    </row>
    <row r="283">
      <c r="A283" s="210">
        <v>45152.0</v>
      </c>
      <c r="B283" s="2">
        <v>3.0</v>
      </c>
      <c r="C283" s="2" t="s">
        <v>763</v>
      </c>
      <c r="D283" s="2">
        <v>275.0</v>
      </c>
      <c r="E283" s="2">
        <v>1575.0</v>
      </c>
      <c r="F283" s="2" t="s">
        <v>71</v>
      </c>
      <c r="G283" s="17">
        <f t="array" ref="G283">IFERROR(E283*INDEX(PRECIOS!$B$2:$E$44,MATCH(F283,PRECIOS!$B$2:$B$44,0),4),"")</f>
        <v>1379.7</v>
      </c>
      <c r="H283" s="2">
        <v>16.73</v>
      </c>
      <c r="I283" s="2">
        <f t="shared" si="1"/>
        <v>2.32</v>
      </c>
      <c r="J283" s="15">
        <f>IFERROR(LOOKUP(H283,Masterline!$A$2:$A$34,Masterline!$D$2:$D$34)-(H283-INT(H283))*LOOKUP(H283,Masterline!$A$2:$A$34,Masterline!$E$2:$E$34),"")</f>
        <v>3.69564</v>
      </c>
      <c r="K283" s="28">
        <f t="shared" si="2"/>
        <v>444781.8878</v>
      </c>
      <c r="L283" s="35">
        <f t="array" ref="L283">IFERROR(INDEX(GrowthFormulas!$B$2:$B$122,$A283-VLOOKUP(C283,'SIEMB. SEMACU'!$B$2:$E$100,4,FALSE),1),"")</f>
        <v>0.83333</v>
      </c>
      <c r="M283" s="209">
        <f>IFERROR(K283/VLOOKUP(C283,'SIEMB. SEMACU'!$B$2:$C$100,2,FALSE),"")</f>
        <v>0.6960592923</v>
      </c>
      <c r="N283" s="35">
        <f>M283</f>
        <v>0.6960592923</v>
      </c>
      <c r="O283" s="71" t="str">
        <f>IFERROR(N283*VLOOKUP(C283,'SIEMB. SEMACU'!$B$2:$D$100,3,FALSE),"")</f>
        <v/>
      </c>
      <c r="P283" s="2">
        <v>2.3</v>
      </c>
      <c r="Q283" s="2">
        <f t="shared" si="3"/>
        <v>19.03</v>
      </c>
      <c r="R283" s="15">
        <f>IFERROR(LOOKUP(Q283,Masterline!$A$2:$A$34,Masterline!$D$2:$D$34)-(Q283-INT(Q283))*LOOKUP(Q283,Masterline!$A$2:$A$34,Masterline!$E$2:$E$34),"")</f>
        <v>3.40512</v>
      </c>
      <c r="S283" s="71">
        <f>IFERROR((Q283)*VLOOKUP(C283,'SIEMB. SEMACU'!$B$2:$C$100,2,FALSE)*(N283-0.002222*7)*((J283+R283)/2/100)/1000,"")</f>
        <v>293.7960767</v>
      </c>
      <c r="T283" s="173">
        <f t="shared" si="4"/>
        <v>4.699019167</v>
      </c>
      <c r="U283" s="14">
        <f t="shared" si="5"/>
        <v>7441200.983</v>
      </c>
      <c r="V283" s="14">
        <f t="shared" si="8"/>
        <v>7441200.983</v>
      </c>
    </row>
    <row r="284">
      <c r="A284" s="210">
        <v>45152.0</v>
      </c>
      <c r="B284" s="2">
        <v>4.0</v>
      </c>
      <c r="C284" s="2" t="s">
        <v>764</v>
      </c>
      <c r="D284" s="2">
        <v>225.0</v>
      </c>
      <c r="E284" s="2">
        <v>1400.0</v>
      </c>
      <c r="F284" s="2" t="s">
        <v>71</v>
      </c>
      <c r="G284" s="17">
        <f t="array" ref="G284">IFERROR(E284*INDEX(PRECIOS!$B$2:$E$44,MATCH(F284,PRECIOS!$B$2:$B$44,0),4),"")</f>
        <v>1226.4</v>
      </c>
      <c r="H284" s="2">
        <v>15.26</v>
      </c>
      <c r="I284" s="2">
        <f t="shared" si="1"/>
        <v>1.78</v>
      </c>
      <c r="J284" s="15">
        <f>IFERROR(LOOKUP(H284,Masterline!$A$2:$A$34,Masterline!$D$2:$D$34)-(H284-INT(H284))*LOOKUP(H284,Masterline!$A$2:$A$34,Masterline!$E$2:$E$34),"")</f>
        <v>3.8928</v>
      </c>
      <c r="K284" s="28">
        <f t="shared" si="2"/>
        <v>378761.5568</v>
      </c>
      <c r="L284" s="35">
        <f t="array" ref="L284">IFERROR(INDEX(GrowthFormulas!$B$2:$B$122,$A284-VLOOKUP(C284,'SIEMB. SEMACU'!$B$2:$E$100,4,FALSE),1),"")</f>
        <v>0.83333</v>
      </c>
      <c r="M284" s="209">
        <f>IFERROR(K284/VLOOKUP(C284,'SIEMB. SEMACU'!$B$2:$C$100,2,FALSE),"")</f>
        <v>0.5969449279</v>
      </c>
      <c r="N284" s="61">
        <v>0.72</v>
      </c>
      <c r="O284" s="71" t="str">
        <f>IFERROR(N284*VLOOKUP(C284,'SIEMB. SEMACU'!$B$2:$D$100,3,FALSE),"")</f>
        <v/>
      </c>
      <c r="P284" s="2">
        <v>2.3</v>
      </c>
      <c r="Q284" s="2">
        <f t="shared" si="3"/>
        <v>17.56</v>
      </c>
      <c r="R284" s="15">
        <f>IFERROR(LOOKUP(Q284,Masterline!$A$2:$A$34,Masterline!$D$2:$D$34)-(Q284-INT(Q284))*LOOKUP(Q284,Masterline!$A$2:$A$34,Masterline!$E$2:$E$34),"")</f>
        <v>3.58752</v>
      </c>
      <c r="S284" s="71">
        <f>IFERROR((Q284)*VLOOKUP(C284,'SIEMB. SEMACU'!$B$2:$C$100,2,FALSE)*(N284-0.002222*7)*((J284+R284)/2/100)/1000,"")</f>
        <v>293.558072</v>
      </c>
      <c r="T284" s="173">
        <f t="shared" si="4"/>
        <v>17.139518</v>
      </c>
      <c r="U284" s="14">
        <f t="shared" si="5"/>
        <v>5779901.356</v>
      </c>
      <c r="V284" s="14">
        <f t="shared" si="8"/>
        <v>6971378.4</v>
      </c>
    </row>
    <row r="285">
      <c r="A285" s="210">
        <v>45152.0</v>
      </c>
      <c r="B285" s="2">
        <v>11.0</v>
      </c>
      <c r="C285" s="2" t="s">
        <v>765</v>
      </c>
      <c r="D285" s="2">
        <v>275.0</v>
      </c>
      <c r="E285" s="2">
        <v>1675.0</v>
      </c>
      <c r="F285" s="2" t="s">
        <v>71</v>
      </c>
      <c r="G285" s="17">
        <f t="array" ref="G285">IFERROR(E285*INDEX(PRECIOS!$B$2:$E$44,MATCH(F285,PRECIOS!$B$2:$B$44,0),4),"")</f>
        <v>1467.3</v>
      </c>
      <c r="H285" s="2">
        <v>16.18</v>
      </c>
      <c r="I285" s="2">
        <f t="shared" si="1"/>
        <v>2.3</v>
      </c>
      <c r="J285" s="15">
        <f>IFERROR(LOOKUP(H285,Masterline!$A$2:$A$34,Masterline!$D$2:$D$34)-(H285-INT(H285))*LOOKUP(H285,Masterline!$A$2:$A$34,Masterline!$E$2:$E$34),"")</f>
        <v>3.76824</v>
      </c>
      <c r="K285" s="28">
        <f t="shared" si="2"/>
        <v>451040.5844</v>
      </c>
      <c r="L285" s="35">
        <f t="array" ref="L285">IFERROR(INDEX(GrowthFormulas!$B$2:$B$122,$A285-VLOOKUP(C285,'SIEMB. SEMACU'!$B$2:$E$100,4,FALSE),1),"")</f>
        <v>0.8266632</v>
      </c>
      <c r="M285" s="209">
        <f>IFERROR(K285/VLOOKUP(C285,'SIEMB. SEMACU'!$B$2:$C$100,2,FALSE),"")</f>
        <v>0.5507211043</v>
      </c>
      <c r="N285" s="35">
        <f t="shared" ref="N285:N378" si="9">M285</f>
        <v>0.5507211043</v>
      </c>
      <c r="O285" s="71" t="str">
        <f>IFERROR(N285*VLOOKUP(C285,'SIEMB. SEMACU'!$B$2:$D$100,3,FALSE),"")</f>
        <v/>
      </c>
      <c r="P285" s="2">
        <v>2.0</v>
      </c>
      <c r="Q285" s="2">
        <f t="shared" si="3"/>
        <v>18.18</v>
      </c>
      <c r="R285" s="15">
        <f>IFERROR(LOOKUP(Q285,Masterline!$A$2:$A$34,Masterline!$D$2:$D$34)-(Q285-INT(Q285))*LOOKUP(Q285,Masterline!$A$2:$A$34,Masterline!$E$2:$E$34),"")</f>
        <v>3.50856</v>
      </c>
      <c r="S285" s="71">
        <f>IFERROR((Q285)*VLOOKUP(C285,'SIEMB. SEMACU'!$B$2:$C$100,2,FALSE)*(N285-0.002222*7)*((J285+R285)/2/100)/1000,"")</f>
        <v>289.9196382</v>
      </c>
      <c r="T285" s="173">
        <f t="shared" si="4"/>
        <v>3.729909541</v>
      </c>
      <c r="U285" s="14">
        <f t="shared" si="5"/>
        <v>7297836.656</v>
      </c>
      <c r="V285" s="14">
        <f t="shared" si="8"/>
        <v>7297836.656</v>
      </c>
    </row>
    <row r="286">
      <c r="A286" s="210">
        <v>45159.0</v>
      </c>
      <c r="B286" s="2">
        <v>1.0</v>
      </c>
      <c r="C286" s="2" t="s">
        <v>761</v>
      </c>
      <c r="D286" s="2">
        <v>525.0</v>
      </c>
      <c r="E286" s="2">
        <v>3000.0</v>
      </c>
      <c r="F286" s="2" t="s">
        <v>71</v>
      </c>
      <c r="G286" s="17">
        <f t="array" ref="G286">IFERROR(E286*INDEX(PRECIOS!$B$2:$E$44,MATCH(F286,PRECIOS!$B$2:$B$44,0),4),"")</f>
        <v>2628</v>
      </c>
      <c r="H286" s="2">
        <v>19.75</v>
      </c>
      <c r="I286" s="2">
        <f t="shared" si="1"/>
        <v>1.95</v>
      </c>
      <c r="J286" s="15">
        <f>IFERROR(LOOKUP(H286,Masterline!$A$2:$A$34,Masterline!$D$2:$D$34)-(H286-INT(H286))*LOOKUP(H286,Masterline!$A$2:$A$34,Masterline!$E$2:$E$34),"")</f>
        <v>3.336</v>
      </c>
      <c r="K286" s="28">
        <f t="shared" si="2"/>
        <v>796830.8897</v>
      </c>
      <c r="L286" s="35">
        <f t="array" ref="L286">IFERROR(INDEX(GrowthFormulas!$B$2:$B$122,$A286-VLOOKUP(C286,'SIEMB. SEMACU'!$B$2:$E$100,4,FALSE),1),"")</f>
        <v>0.7966626</v>
      </c>
      <c r="M286" s="209">
        <f>IFERROR(K286/VLOOKUP(C286,'SIEMB. SEMACU'!$B$2:$C$100,2,FALSE),"")</f>
        <v>0.5270045567</v>
      </c>
      <c r="N286" s="35">
        <f t="shared" si="9"/>
        <v>0.5270045567</v>
      </c>
      <c r="O286" s="71" t="str">
        <f>IFERROR(N286*VLOOKUP(C286,'SIEMB. SEMACU'!$B$2:$D$100,3,FALSE),"")</f>
        <v/>
      </c>
      <c r="P286" s="2">
        <v>2.0</v>
      </c>
      <c r="Q286" s="2">
        <f t="shared" si="3"/>
        <v>21.75</v>
      </c>
      <c r="R286" s="15">
        <f>IFERROR(LOOKUP(Q286,Masterline!$A$2:$A$34,Masterline!$D$2:$D$34)-(Q286-INT(Q286))*LOOKUP(Q286,Masterline!$A$2:$A$34,Masterline!$E$2:$E$34),"")</f>
        <v>3.282</v>
      </c>
      <c r="S286" s="71">
        <f>IFERROR((Q286)*VLOOKUP(C286,'SIEMB. SEMACU'!$B$2:$C$100,2,FALSE)*(N286-0.002222*7)*((J286+R286)/2/100)/1000,"")</f>
        <v>556.5593399</v>
      </c>
      <c r="T286" s="173">
        <f t="shared" si="4"/>
        <v>7.889834979</v>
      </c>
      <c r="U286" s="14">
        <f t="shared" si="5"/>
        <v>15737410.07</v>
      </c>
      <c r="V286" s="14">
        <f t="shared" si="8"/>
        <v>15737410.07</v>
      </c>
    </row>
    <row r="287">
      <c r="A287" s="210">
        <v>45159.0</v>
      </c>
      <c r="B287" s="2">
        <v>2.0</v>
      </c>
      <c r="C287" s="2" t="s">
        <v>762</v>
      </c>
      <c r="D287" s="2">
        <v>425.0</v>
      </c>
      <c r="E287" s="2">
        <v>1885.0</v>
      </c>
      <c r="F287" s="2" t="s">
        <v>71</v>
      </c>
      <c r="G287" s="17">
        <f t="array" ref="G287">IFERROR(E287*INDEX(PRECIOS!$B$2:$E$44,MATCH(F287,PRECIOS!$B$2:$B$44,0),4),"")</f>
        <v>1651.26</v>
      </c>
      <c r="H287" s="2">
        <v>20.07</v>
      </c>
      <c r="I287" s="2">
        <f t="shared" si="1"/>
        <v>2.14</v>
      </c>
      <c r="J287" s="15">
        <f>IFERROR(LOOKUP(H287,Masterline!$A$2:$A$34,Masterline!$D$2:$D$34)-(H287-INT(H287))*LOOKUP(H287,Masterline!$A$2:$A$34,Masterline!$E$2:$E$34),"")</f>
        <v>3.29328</v>
      </c>
      <c r="K287" s="28">
        <f t="shared" si="2"/>
        <v>643002.8544</v>
      </c>
      <c r="L287" s="35">
        <f t="array" ref="L287">IFERROR(INDEX(GrowthFormulas!$B$2:$B$122,$A287-VLOOKUP(C287,'SIEMB. SEMACU'!$B$2:$E$100,4,FALSE),1),"")</f>
        <v>0.8033294</v>
      </c>
      <c r="M287" s="209">
        <f>IFERROR(K287/VLOOKUP(C287,'SIEMB. SEMACU'!$B$2:$C$100,2,FALSE),"")</f>
        <v>0.6378996572</v>
      </c>
      <c r="N287" s="35">
        <f t="shared" si="9"/>
        <v>0.6378996572</v>
      </c>
      <c r="O287" s="71" t="str">
        <f>IFERROR(N287*VLOOKUP(C287,'SIEMB. SEMACU'!$B$2:$D$100,3,FALSE),"")</f>
        <v/>
      </c>
      <c r="P287" s="2">
        <v>2.0</v>
      </c>
      <c r="Q287" s="2">
        <f t="shared" si="3"/>
        <v>22.07</v>
      </c>
      <c r="R287" s="15">
        <f>IFERROR(LOOKUP(Q287,Masterline!$A$2:$A$34,Masterline!$D$2:$D$34)-(Q287-INT(Q287))*LOOKUP(Q287,Masterline!$A$2:$A$34,Masterline!$E$2:$E$34),"")</f>
        <v>3.24612</v>
      </c>
      <c r="S287" s="71">
        <f>IFERROR((Q287)*VLOOKUP(C287,'SIEMB. SEMACU'!$B$2:$C$100,2,FALSE)*(N287-0.002222*7)*((J287+R287)/2/100)/1000,"")</f>
        <v>452.6916</v>
      </c>
      <c r="T287" s="173">
        <f t="shared" si="4"/>
        <v>6.922899988</v>
      </c>
      <c r="U287" s="14">
        <f t="shared" si="5"/>
        <v>12905067.29</v>
      </c>
      <c r="V287" s="14">
        <f t="shared" si="8"/>
        <v>12905067.29</v>
      </c>
    </row>
    <row r="288">
      <c r="A288" s="210">
        <v>45159.0</v>
      </c>
      <c r="B288" s="2">
        <v>3.0</v>
      </c>
      <c r="C288" s="2" t="s">
        <v>763</v>
      </c>
      <c r="D288" s="2">
        <v>250.0</v>
      </c>
      <c r="E288" s="2">
        <v>1950.0</v>
      </c>
      <c r="F288" s="2" t="s">
        <v>71</v>
      </c>
      <c r="G288" s="17">
        <f t="array" ref="G288">IFERROR(E288*INDEX(PRECIOS!$B$2:$E$44,MATCH(F288,PRECIOS!$B$2:$B$44,0),4),"")</f>
        <v>1708.2</v>
      </c>
      <c r="H288" s="2">
        <v>18.55</v>
      </c>
      <c r="I288" s="2">
        <f t="shared" si="1"/>
        <v>1.82</v>
      </c>
      <c r="J288" s="15">
        <f>IFERROR(LOOKUP(H288,Masterline!$A$2:$A$34,Masterline!$D$2:$D$34)-(H288-INT(H288))*LOOKUP(H288,Masterline!$A$2:$A$34,Masterline!$E$2:$E$34),"")</f>
        <v>3.4686</v>
      </c>
      <c r="K288" s="28">
        <f t="shared" si="2"/>
        <v>388545.4924</v>
      </c>
      <c r="L288" s="35">
        <f t="array" ref="L288">IFERROR(INDEX(GrowthFormulas!$B$2:$B$122,$A288-VLOOKUP(C288,'SIEMB. SEMACU'!$B$2:$E$100,4,FALSE),1),"")</f>
        <v>0.8099962</v>
      </c>
      <c r="M288" s="209">
        <f>IFERROR(K288/VLOOKUP(C288,'SIEMB. SEMACU'!$B$2:$C$100,2,FALSE),"")</f>
        <v>0.6080524137</v>
      </c>
      <c r="N288" s="35">
        <f t="shared" si="9"/>
        <v>0.6080524137</v>
      </c>
      <c r="O288" s="71" t="str">
        <f>IFERROR(N288*VLOOKUP(C288,'SIEMB. SEMACU'!$B$2:$D$100,3,FALSE),"")</f>
        <v/>
      </c>
      <c r="P288" s="2">
        <v>2.0</v>
      </c>
      <c r="Q288" s="2">
        <f t="shared" si="3"/>
        <v>20.55</v>
      </c>
      <c r="R288" s="15">
        <f>IFERROR(LOOKUP(Q288,Masterline!$A$2:$A$34,Masterline!$D$2:$D$34)-(Q288-INT(Q288))*LOOKUP(Q288,Masterline!$A$2:$A$34,Masterline!$E$2:$E$34),"")</f>
        <v>3.2472</v>
      </c>
      <c r="S288" s="71">
        <f>IFERROR((Q288)*VLOOKUP(C288,'SIEMB. SEMACU'!$B$2:$C$100,2,FALSE)*(N288-0.002222*7)*((J288+R288)/2/100)/1000,"")</f>
        <v>261.2568191</v>
      </c>
      <c r="T288" s="173">
        <f t="shared" si="4"/>
        <v>2.814204772</v>
      </c>
      <c r="U288" s="14">
        <f t="shared" si="5"/>
        <v>7207518.884</v>
      </c>
      <c r="V288" s="14">
        <f t="shared" si="8"/>
        <v>7207518.884</v>
      </c>
    </row>
    <row r="289">
      <c r="A289" s="210">
        <v>45159.0</v>
      </c>
      <c r="B289" s="2">
        <v>4.0</v>
      </c>
      <c r="C289" s="2" t="s">
        <v>764</v>
      </c>
      <c r="D289" s="2">
        <v>225.0</v>
      </c>
      <c r="E289" s="2">
        <v>1500.0</v>
      </c>
      <c r="F289" s="2" t="s">
        <v>71</v>
      </c>
      <c r="G289" s="17">
        <f t="array" ref="G289">IFERROR(E289*INDEX(PRECIOS!$B$2:$E$44,MATCH(F289,PRECIOS!$B$2:$B$44,0),4),"")</f>
        <v>1314</v>
      </c>
      <c r="H289" s="2">
        <v>17.28</v>
      </c>
      <c r="I289" s="2">
        <f t="shared" si="1"/>
        <v>2.02</v>
      </c>
      <c r="J289" s="15">
        <f>IFERROR(LOOKUP(H289,Masterline!$A$2:$A$34,Masterline!$D$2:$D$34)-(H289-INT(H289))*LOOKUP(H289,Masterline!$A$2:$A$34,Masterline!$E$2:$E$34),"")</f>
        <v>3.61776</v>
      </c>
      <c r="K289" s="28">
        <f t="shared" si="2"/>
        <v>359914.2379</v>
      </c>
      <c r="L289" s="35">
        <f t="array" ref="L289">IFERROR(INDEX(GrowthFormulas!$B$2:$B$122,$A289-VLOOKUP(C289,'SIEMB. SEMACU'!$B$2:$E$100,4,FALSE),1),"")</f>
        <v>0.8099962</v>
      </c>
      <c r="M289" s="209">
        <f>IFERROR(K289/VLOOKUP(C289,'SIEMB. SEMACU'!$B$2:$C$100,2,FALSE),"")</f>
        <v>0.5672407217</v>
      </c>
      <c r="N289" s="35">
        <f t="shared" si="9"/>
        <v>0.5672407217</v>
      </c>
      <c r="O289" s="71" t="str">
        <f>IFERROR(N289*VLOOKUP(C289,'SIEMB. SEMACU'!$B$2:$D$100,3,FALSE),"")</f>
        <v/>
      </c>
      <c r="P289" s="2">
        <v>2.0</v>
      </c>
      <c r="Q289" s="2">
        <f t="shared" si="3"/>
        <v>19.28</v>
      </c>
      <c r="R289" s="15">
        <f>IFERROR(LOOKUP(Q289,Masterline!$A$2:$A$34,Masterline!$D$2:$D$34)-(Q289-INT(Q289))*LOOKUP(Q289,Masterline!$A$2:$A$34,Masterline!$E$2:$E$34),"")</f>
        <v>3.38112</v>
      </c>
      <c r="S289" s="71">
        <f>IFERROR((Q289)*VLOOKUP(C289,'SIEMB. SEMACU'!$B$2:$C$100,2,FALSE)*(N289-0.002222*7)*((J289+R289)/2/100)/1000,"")</f>
        <v>236.1727241</v>
      </c>
      <c r="T289" s="173">
        <f t="shared" si="4"/>
        <v>2.793181021</v>
      </c>
      <c r="U289" s="14">
        <f t="shared" si="5"/>
        <v>6219318.031</v>
      </c>
      <c r="V289" s="14">
        <f t="shared" si="8"/>
        <v>6219318.031</v>
      </c>
    </row>
    <row r="290">
      <c r="A290" s="210">
        <v>45159.0</v>
      </c>
      <c r="B290" s="2">
        <v>6.0</v>
      </c>
      <c r="C290" s="2" t="s">
        <v>766</v>
      </c>
      <c r="D290" s="2">
        <v>63.0</v>
      </c>
      <c r="E290" s="2">
        <v>212.0</v>
      </c>
      <c r="F290" s="2" t="s">
        <v>73</v>
      </c>
      <c r="G290" s="17">
        <f t="array" ref="G290">IFERROR(E290*INDEX(PRECIOS!$B$2:$E$44,MATCH(F290,PRECIOS!$B$2:$B$44,0),4),"")</f>
        <v>350.648</v>
      </c>
      <c r="H290" s="2">
        <v>2.12</v>
      </c>
      <c r="I290" s="2">
        <f t="shared" si="1"/>
        <v>0</v>
      </c>
      <c r="J290" s="15">
        <f>IFERROR(LOOKUP(H290,Masterline!$A$2:$A$34,Masterline!$D$2:$D$34)-(H290-INT(H290))*LOOKUP(H290,Masterline!$A$2:$A$34,Masterline!$E$2:$E$34),"")</f>
        <v>10.9032</v>
      </c>
      <c r="K290" s="28">
        <f t="shared" si="2"/>
        <v>272552.8389</v>
      </c>
      <c r="L290" s="35">
        <f t="array" ref="L290">IFERROR(INDEX(GrowthFormulas!$B$2:$B$122,$A290-VLOOKUP(C290,'SIEMB. SEMACU'!$B$2:$E$100,4,FALSE),1),"")</f>
        <v>0.9866664</v>
      </c>
      <c r="M290" s="209">
        <f>IFERROR(K290/VLOOKUP(C290,'SIEMB. SEMACU'!$B$2:$C$100,2,FALSE),"")</f>
        <v>0.5506117958</v>
      </c>
      <c r="N290" s="35">
        <f t="shared" si="9"/>
        <v>0.5506117958</v>
      </c>
      <c r="O290" s="71" t="str">
        <f>IFERROR(N290*VLOOKUP(C290,'SIEMB. SEMACU'!$B$2:$D$100,3,FALSE),"")</f>
        <v/>
      </c>
      <c r="P290" s="2">
        <v>2.0</v>
      </c>
      <c r="Q290" s="2">
        <f t="shared" si="3"/>
        <v>4.12</v>
      </c>
      <c r="R290" s="15">
        <f>IFERROR(LOOKUP(Q290,Masterline!$A$2:$A$34,Masterline!$D$2:$D$34)-(Q290-INT(Q290))*LOOKUP(Q290,Masterline!$A$2:$A$34,Masterline!$E$2:$E$34),"")</f>
        <v>8.39616</v>
      </c>
      <c r="S290" s="71">
        <f>IFERROR((Q290)*VLOOKUP(C290,'SIEMB. SEMACU'!$B$2:$C$100,2,FALSE)*(N290-0.002222*7)*((J290+R290)/2/100)/1000,"")</f>
        <v>105.297006</v>
      </c>
      <c r="T290" s="173">
        <f t="shared" si="4"/>
        <v>10.5742515</v>
      </c>
      <c r="U290" s="14">
        <f t="shared" si="5"/>
        <v>577812.0185</v>
      </c>
      <c r="V290" s="14">
        <f t="shared" si="8"/>
        <v>577812.0185</v>
      </c>
    </row>
    <row r="291">
      <c r="A291" s="210">
        <v>45159.0</v>
      </c>
      <c r="B291" s="2">
        <v>7.0</v>
      </c>
      <c r="C291" s="2" t="s">
        <v>767</v>
      </c>
      <c r="D291" s="2">
        <v>75.0</v>
      </c>
      <c r="E291" s="2">
        <v>274.0</v>
      </c>
      <c r="F291" s="2" t="s">
        <v>73</v>
      </c>
      <c r="G291" s="17">
        <f t="array" ref="G291">IFERROR(E291*INDEX(PRECIOS!$B$2:$E$44,MATCH(F291,PRECIOS!$B$2:$B$44,0),4),"")</f>
        <v>453.196</v>
      </c>
      <c r="H291" s="2">
        <v>2.19</v>
      </c>
      <c r="I291" s="2">
        <f t="shared" si="1"/>
        <v>0</v>
      </c>
      <c r="J291" s="15">
        <f>IFERROR(LOOKUP(H291,Masterline!$A$2:$A$34,Masterline!$D$2:$D$34)-(H291-INT(H291))*LOOKUP(H291,Masterline!$A$2:$A$34,Masterline!$E$2:$E$34),"")</f>
        <v>10.8024</v>
      </c>
      <c r="K291" s="28">
        <f t="shared" si="2"/>
        <v>317027.4693</v>
      </c>
      <c r="L291" s="35">
        <f t="array" ref="L291">IFERROR(INDEX(GrowthFormulas!$B$2:$B$122,$A291-VLOOKUP(C291,'SIEMB. SEMACU'!$B$2:$E$100,4,FALSE),1),"")</f>
        <v>0.9866664</v>
      </c>
      <c r="M291" s="209">
        <f>IFERROR(K291/VLOOKUP(C291,'SIEMB. SEMACU'!$B$2:$C$100,2,FALSE),"")</f>
        <v>0.5180187407</v>
      </c>
      <c r="N291" s="35">
        <f t="shared" si="9"/>
        <v>0.5180187407</v>
      </c>
      <c r="O291" s="71" t="str">
        <f>IFERROR(N291*VLOOKUP(C291,'SIEMB. SEMACU'!$B$2:$D$100,3,FALSE),"")</f>
        <v/>
      </c>
      <c r="P291" s="2">
        <v>2.0</v>
      </c>
      <c r="Q291" s="2">
        <f t="shared" si="3"/>
        <v>4.19</v>
      </c>
      <c r="R291" s="15">
        <f>IFERROR(LOOKUP(Q291,Masterline!$A$2:$A$34,Masterline!$D$2:$D$34)-(Q291-INT(Q291))*LOOKUP(Q291,Masterline!$A$2:$A$34,Masterline!$E$2:$E$34),"")</f>
        <v>8.32392</v>
      </c>
      <c r="S291" s="71">
        <f>IFERROR((Q291)*VLOOKUP(C291,'SIEMB. SEMACU'!$B$2:$C$100,2,FALSE)*(N291-0.002222*7)*((J291+R291)/2/100)/1000,"")</f>
        <v>123.2175186</v>
      </c>
      <c r="T291" s="173">
        <f t="shared" si="4"/>
        <v>12.05437965</v>
      </c>
      <c r="U291" s="14">
        <f t="shared" si="5"/>
        <v>694290.1577</v>
      </c>
      <c r="V291" s="14">
        <f t="shared" si="8"/>
        <v>694290.1577</v>
      </c>
    </row>
    <row r="292">
      <c r="A292" s="210">
        <v>45159.0</v>
      </c>
      <c r="B292" s="2">
        <v>8.0</v>
      </c>
      <c r="C292" s="2" t="s">
        <v>768</v>
      </c>
      <c r="D292" s="2">
        <v>88.0</v>
      </c>
      <c r="E292" s="2">
        <v>301.0</v>
      </c>
      <c r="F292" s="2" t="s">
        <v>73</v>
      </c>
      <c r="G292" s="17">
        <f t="array" ref="G292">IFERROR(E292*INDEX(PRECIOS!$B$2:$E$44,MATCH(F292,PRECIOS!$B$2:$B$44,0),4),"")</f>
        <v>497.854</v>
      </c>
      <c r="H292" s="2">
        <v>2.18</v>
      </c>
      <c r="I292" s="2">
        <f t="shared" si="1"/>
        <v>0</v>
      </c>
      <c r="J292" s="15">
        <f>IFERROR(LOOKUP(H292,Masterline!$A$2:$A$34,Masterline!$D$2:$D$34)-(H292-INT(H292))*LOOKUP(H292,Masterline!$A$2:$A$34,Masterline!$E$2:$E$34),"")</f>
        <v>10.8168</v>
      </c>
      <c r="K292" s="28">
        <f t="shared" si="2"/>
        <v>373187.7494</v>
      </c>
      <c r="L292" s="35">
        <f t="array" ref="L292">IFERROR(INDEX(GrowthFormulas!$B$2:$B$122,$A292-VLOOKUP(C292,'SIEMB. SEMACU'!$B$2:$E$100,4,FALSE),1),"")</f>
        <v>0.9866664</v>
      </c>
      <c r="M292" s="209">
        <f>IFERROR(K292/VLOOKUP(C292,'SIEMB. SEMACU'!$B$2:$C$100,2,FALSE),"")</f>
        <v>0.5183163186</v>
      </c>
      <c r="N292" s="35">
        <f t="shared" si="9"/>
        <v>0.5183163186</v>
      </c>
      <c r="O292" s="71" t="str">
        <f>IFERROR(N292*VLOOKUP(C292,'SIEMB. SEMACU'!$B$2:$D$100,3,FALSE),"")</f>
        <v/>
      </c>
      <c r="P292" s="2">
        <v>2.0</v>
      </c>
      <c r="Q292" s="2">
        <f t="shared" si="3"/>
        <v>4.18</v>
      </c>
      <c r="R292" s="15">
        <f>IFERROR(LOOKUP(Q292,Masterline!$A$2:$A$34,Masterline!$D$2:$D$34)-(Q292-INT(Q292))*LOOKUP(Q292,Masterline!$A$2:$A$34,Masterline!$E$2:$E$34),"")</f>
        <v>8.33424</v>
      </c>
      <c r="S292" s="71">
        <f>IFERROR((Q292)*VLOOKUP(C292,'SIEMB. SEMACU'!$B$2:$C$100,2,FALSE)*(N292-0.002222*7)*((J292+R292)/2/100)/1000,"")</f>
        <v>144.8884833</v>
      </c>
      <c r="T292" s="173">
        <f t="shared" si="4"/>
        <v>14.22212083</v>
      </c>
      <c r="U292" s="14">
        <f t="shared" si="5"/>
        <v>813549.2937</v>
      </c>
      <c r="V292" s="14">
        <f t="shared" si="8"/>
        <v>813549.2937</v>
      </c>
    </row>
    <row r="293">
      <c r="A293" s="210">
        <v>45159.0</v>
      </c>
      <c r="B293" s="2">
        <v>9.0</v>
      </c>
      <c r="C293" s="2" t="s">
        <v>769</v>
      </c>
      <c r="D293" s="2">
        <v>125.0</v>
      </c>
      <c r="E293" s="2">
        <v>512.0</v>
      </c>
      <c r="F293" s="2" t="s">
        <v>56</v>
      </c>
      <c r="G293" s="17">
        <f t="array" ref="G293">IFERROR(E293*INDEX(PRECIOS!$B$2:$E$44,MATCH(F293,PRECIOS!$B$2:$B$44,0),4),"")</f>
        <v>688.128</v>
      </c>
      <c r="H293" s="2">
        <v>2.4</v>
      </c>
      <c r="I293" s="2">
        <f t="shared" si="1"/>
        <v>0</v>
      </c>
      <c r="J293" s="15">
        <f>IFERROR(LOOKUP(H293,Masterline!$A$2:$A$34,Masterline!$D$2:$D$34)-(H293-INT(H293))*LOOKUP(H293,Masterline!$A$2:$A$34,Masterline!$E$2:$E$34),"")</f>
        <v>10.5</v>
      </c>
      <c r="K293" s="28">
        <f t="shared" si="2"/>
        <v>496031.746</v>
      </c>
      <c r="L293" s="35">
        <f t="array" ref="L293">IFERROR(INDEX(GrowthFormulas!$B$2:$B$122,$A293-VLOOKUP(C293,'SIEMB. SEMACU'!$B$2:$E$100,4,FALSE),1),"")</f>
        <v>0.9799996</v>
      </c>
      <c r="M293" s="209">
        <f>IFERROR(K293/VLOOKUP(C293,'SIEMB. SEMACU'!$B$2:$C$100,2,FALSE),"")</f>
        <v>0.6804276352</v>
      </c>
      <c r="N293" s="35">
        <f t="shared" si="9"/>
        <v>0.6804276352</v>
      </c>
      <c r="O293" s="71" t="str">
        <f>IFERROR(N293*VLOOKUP(C293,'SIEMB. SEMACU'!$B$2:$D$100,3,FALSE),"")</f>
        <v/>
      </c>
      <c r="P293" s="2">
        <v>2.0</v>
      </c>
      <c r="Q293" s="2">
        <f t="shared" si="3"/>
        <v>4.4</v>
      </c>
      <c r="R293" s="15">
        <f>IFERROR(LOOKUP(Q293,Masterline!$A$2:$A$34,Masterline!$D$2:$D$34)-(Q293-INT(Q293))*LOOKUP(Q293,Masterline!$A$2:$A$34,Masterline!$E$2:$E$34),"")</f>
        <v>8.1072</v>
      </c>
      <c r="S293" s="71">
        <f>IFERROR((Q293)*VLOOKUP(C293,'SIEMB. SEMACU'!$B$2:$C$100,2,FALSE)*(N293-0.002222*7)*((J293+R293)/2/100)/1000,"")</f>
        <v>198.4131019</v>
      </c>
      <c r="T293" s="173">
        <f t="shared" si="4"/>
        <v>18.35327547</v>
      </c>
      <c r="U293" s="14">
        <f t="shared" si="5"/>
        <v>1190476.19</v>
      </c>
      <c r="V293" s="14">
        <f t="shared" si="8"/>
        <v>1190476.19</v>
      </c>
    </row>
    <row r="294">
      <c r="A294" s="210">
        <v>45159.0</v>
      </c>
      <c r="B294" s="2">
        <v>10.0</v>
      </c>
      <c r="C294" s="2" t="s">
        <v>770</v>
      </c>
      <c r="D294" s="2">
        <v>87.0</v>
      </c>
      <c r="E294" s="2">
        <v>336.0</v>
      </c>
      <c r="F294" s="2" t="s">
        <v>56</v>
      </c>
      <c r="G294" s="17">
        <f t="array" ref="G294">IFERROR(E294*INDEX(PRECIOS!$B$2:$E$44,MATCH(F294,PRECIOS!$B$2:$B$44,0),4),"")</f>
        <v>451.584</v>
      </c>
      <c r="H294" s="2">
        <v>2.3</v>
      </c>
      <c r="I294" s="2">
        <f t="shared" si="1"/>
        <v>0</v>
      </c>
      <c r="J294" s="15">
        <f>IFERROR(LOOKUP(H294,Masterline!$A$2:$A$34,Masterline!$D$2:$D$34)-(H294-INT(H294))*LOOKUP(H294,Masterline!$A$2:$A$34,Masterline!$E$2:$E$34),"")</f>
        <v>10.644</v>
      </c>
      <c r="K294" s="28">
        <f t="shared" si="2"/>
        <v>355374.7365</v>
      </c>
      <c r="L294" s="35">
        <f t="array" ref="L294">IFERROR(INDEX(GrowthFormulas!$B$2:$B$122,$A294-VLOOKUP(C294,'SIEMB. SEMACU'!$B$2:$E$100,4,FALSE),1),"")</f>
        <v>0.9799996</v>
      </c>
      <c r="M294" s="209">
        <f>IFERROR(K294/VLOOKUP(C294,'SIEMB. SEMACU'!$B$2:$C$100,2,FALSE),"")</f>
        <v>0.5937756667</v>
      </c>
      <c r="N294" s="35">
        <f t="shared" si="9"/>
        <v>0.5937756667</v>
      </c>
      <c r="O294" s="71" t="str">
        <f>IFERROR(N294*VLOOKUP(C294,'SIEMB. SEMACU'!$B$2:$D$100,3,FALSE),"")</f>
        <v/>
      </c>
      <c r="P294" s="2">
        <v>2.0</v>
      </c>
      <c r="Q294" s="2">
        <f t="shared" si="3"/>
        <v>4.3</v>
      </c>
      <c r="R294" s="15">
        <f>IFERROR(LOOKUP(Q294,Masterline!$A$2:$A$34,Masterline!$D$2:$D$34)-(Q294-INT(Q294))*LOOKUP(Q294,Masterline!$A$2:$A$34,Masterline!$E$2:$E$34),"")</f>
        <v>8.2104</v>
      </c>
      <c r="S294" s="71">
        <f>IFERROR((Q294)*VLOOKUP(C294,'SIEMB. SEMACU'!$B$2:$C$100,2,FALSE)*(N294-0.002222*7)*((J294+R294)/2/100)/1000,"")</f>
        <v>140.2845012</v>
      </c>
      <c r="T294" s="173">
        <f t="shared" si="4"/>
        <v>13.32112531</v>
      </c>
      <c r="U294" s="14">
        <f t="shared" si="5"/>
        <v>817361.894</v>
      </c>
      <c r="V294" s="14">
        <f t="shared" si="8"/>
        <v>817361.894</v>
      </c>
    </row>
    <row r="295">
      <c r="A295" s="210">
        <v>45159.0</v>
      </c>
      <c r="B295" s="2">
        <v>11.0</v>
      </c>
      <c r="C295" s="2" t="s">
        <v>765</v>
      </c>
      <c r="D295" s="2">
        <v>275.0</v>
      </c>
      <c r="E295" s="2">
        <v>1375.0</v>
      </c>
      <c r="F295" s="2" t="s">
        <v>71</v>
      </c>
      <c r="G295" s="17">
        <f t="array" ref="G295">IFERROR(E295*INDEX(PRECIOS!$B$2:$E$44,MATCH(F295,PRECIOS!$B$2:$B$44,0),4),"")</f>
        <v>1204.5</v>
      </c>
      <c r="H295" s="2">
        <v>18.2</v>
      </c>
      <c r="I295" s="2">
        <f t="shared" si="1"/>
        <v>2.02</v>
      </c>
      <c r="J295" s="15">
        <f>IFERROR(LOOKUP(H295,Masterline!$A$2:$A$34,Masterline!$D$2:$D$34)-(H295-INT(H295))*LOOKUP(H295,Masterline!$A$2:$A$34,Masterline!$E$2:$E$34),"")</f>
        <v>3.5064</v>
      </c>
      <c r="K295" s="28">
        <f t="shared" si="2"/>
        <v>430923.1722</v>
      </c>
      <c r="L295" s="35">
        <f t="array" ref="L295">IFERROR(INDEX(GrowthFormulas!$B$2:$B$122,$A295-VLOOKUP(C295,'SIEMB. SEMACU'!$B$2:$E$100,4,FALSE),1),"")</f>
        <v>0.8033294</v>
      </c>
      <c r="M295" s="209">
        <f>IFERROR(K295/VLOOKUP(C295,'SIEMB. SEMACU'!$B$2:$C$100,2,FALSE),"")</f>
        <v>0.5261577194</v>
      </c>
      <c r="N295" s="35">
        <f t="shared" si="9"/>
        <v>0.5261577194</v>
      </c>
      <c r="O295" s="71" t="str">
        <f>IFERROR(N295*VLOOKUP(C295,'SIEMB. SEMACU'!$B$2:$D$100,3,FALSE),"")</f>
        <v/>
      </c>
      <c r="P295" s="2">
        <v>2.0</v>
      </c>
      <c r="Q295" s="2">
        <f t="shared" si="3"/>
        <v>20.2</v>
      </c>
      <c r="R295" s="15">
        <f>IFERROR(LOOKUP(Q295,Masterline!$A$2:$A$34,Masterline!$D$2:$D$34)-(Q295-INT(Q295))*LOOKUP(Q295,Masterline!$A$2:$A$34,Masterline!$E$2:$E$34),"")</f>
        <v>3.2808</v>
      </c>
      <c r="S295" s="71">
        <f>IFERROR((Q295)*VLOOKUP(C295,'SIEMB. SEMACU'!$B$2:$C$100,2,FALSE)*(N295-0.002222*7)*((J295+R295)/2/100)/1000,"")</f>
        <v>286.6684488</v>
      </c>
      <c r="T295" s="173">
        <f t="shared" si="4"/>
        <v>2.917112199</v>
      </c>
      <c r="U295" s="14">
        <f t="shared" si="5"/>
        <v>7842801.734</v>
      </c>
      <c r="V295" s="14">
        <f t="shared" si="8"/>
        <v>7842801.734</v>
      </c>
    </row>
    <row r="296">
      <c r="A296" s="210">
        <v>45166.0</v>
      </c>
      <c r="B296" s="2">
        <v>1.0</v>
      </c>
      <c r="C296" s="2" t="s">
        <v>761</v>
      </c>
      <c r="D296" s="2">
        <v>325.0</v>
      </c>
      <c r="E296" s="2">
        <v>1650.0</v>
      </c>
      <c r="F296" s="2" t="s">
        <v>71</v>
      </c>
      <c r="G296" s="17">
        <f t="array" ref="G296">IFERROR(E296*INDEX(PRECIOS!$B$2:$E$44,MATCH(F296,PRECIOS!$B$2:$B$44,0),4),"")</f>
        <v>1445.4</v>
      </c>
      <c r="H296" s="2">
        <v>21.7</v>
      </c>
      <c r="I296" s="2">
        <f t="shared" si="1"/>
        <v>1.95</v>
      </c>
      <c r="J296" s="15">
        <f>IFERROR(LOOKUP(H296,Masterline!$A$2:$A$34,Masterline!$D$2:$D$34)-(H296-INT(H296))*LOOKUP(H296,Masterline!$A$2:$A$34,Masterline!$E$2:$E$34),"")</f>
        <v>3.2856</v>
      </c>
      <c r="K296" s="28">
        <f t="shared" si="2"/>
        <v>455836.332</v>
      </c>
      <c r="L296" s="35">
        <f t="array" ref="L296">IFERROR(INDEX(GrowthFormulas!$B$2:$B$122,$A296-VLOOKUP(C296,'SIEMB. SEMACU'!$B$2:$E$100,4,FALSE),1),"")</f>
        <v>0.7733288</v>
      </c>
      <c r="M296" s="209">
        <f>IFERROR(K296/VLOOKUP(C296,'SIEMB. SEMACU'!$B$2:$C$100,2,FALSE),"")</f>
        <v>0.3014790556</v>
      </c>
      <c r="N296" s="35">
        <f t="shared" si="9"/>
        <v>0.3014790556</v>
      </c>
      <c r="O296" s="71" t="str">
        <f>IFERROR(N296*VLOOKUP(C296,'SIEMB. SEMACU'!$B$2:$D$100,3,FALSE),"")</f>
        <v/>
      </c>
      <c r="P296" s="2">
        <v>2.0</v>
      </c>
      <c r="Q296" s="2">
        <f t="shared" si="3"/>
        <v>23.7</v>
      </c>
      <c r="R296" s="15">
        <f>IFERROR(LOOKUP(Q296,Masterline!$A$2:$A$34,Masterline!$D$2:$D$34)-(Q296-INT(Q296))*LOOKUP(Q296,Masterline!$A$2:$A$34,Masterline!$E$2:$E$34),"")</f>
        <v>3.2172</v>
      </c>
      <c r="S296" s="71">
        <f>IFERROR((Q296)*VLOOKUP(C296,'SIEMB. SEMACU'!$B$2:$C$100,2,FALSE)*(N296-0.002222*7)*((J296+R296)/2/100)/1000,"")</f>
        <v>333.1369097</v>
      </c>
      <c r="T296" s="173">
        <f t="shared" si="4"/>
        <v>2.034227429</v>
      </c>
      <c r="U296" s="14">
        <f t="shared" si="5"/>
        <v>9891648.405</v>
      </c>
      <c r="V296" s="14">
        <f t="shared" si="8"/>
        <v>9891648.405</v>
      </c>
    </row>
    <row r="297">
      <c r="A297" s="210">
        <v>45166.0</v>
      </c>
      <c r="B297" s="2">
        <v>2.0</v>
      </c>
      <c r="C297" s="2" t="s">
        <v>762</v>
      </c>
      <c r="D297" s="2">
        <v>300.0</v>
      </c>
      <c r="E297" s="2">
        <v>1750.0</v>
      </c>
      <c r="F297" s="2" t="s">
        <v>71</v>
      </c>
      <c r="G297" s="17">
        <f t="array" ref="G297">IFERROR(E297*INDEX(PRECIOS!$B$2:$E$44,MATCH(F297,PRECIOS!$B$2:$B$44,0),4),"")</f>
        <v>1533</v>
      </c>
      <c r="H297" s="2">
        <v>21.53</v>
      </c>
      <c r="I297" s="2">
        <f t="shared" si="1"/>
        <v>1.46</v>
      </c>
      <c r="J297" s="15">
        <f>IFERROR(LOOKUP(H297,Masterline!$A$2:$A$34,Masterline!$D$2:$D$34)-(H297-INT(H297))*LOOKUP(H297,Masterline!$A$2:$A$34,Masterline!$E$2:$E$34),"")</f>
        <v>3.29784</v>
      </c>
      <c r="K297" s="28">
        <f t="shared" si="2"/>
        <v>422520.3624</v>
      </c>
      <c r="L297" s="35">
        <f t="array" ref="L297">IFERROR(INDEX(GrowthFormulas!$B$2:$B$122,$A297-VLOOKUP(C297,'SIEMB. SEMACU'!$B$2:$E$100,4,FALSE),1),"")</f>
        <v>0.7799956</v>
      </c>
      <c r="M297" s="209">
        <f>IFERROR(K297/VLOOKUP(C297,'SIEMB. SEMACU'!$B$2:$C$100,2,FALSE),"")</f>
        <v>0.4191670261</v>
      </c>
      <c r="N297" s="35">
        <f t="shared" si="9"/>
        <v>0.4191670261</v>
      </c>
      <c r="O297" s="71" t="str">
        <f>IFERROR(N297*VLOOKUP(C297,'SIEMB. SEMACU'!$B$2:$D$100,3,FALSE),"")</f>
        <v/>
      </c>
      <c r="P297" s="2">
        <v>2.0</v>
      </c>
      <c r="Q297" s="2">
        <f t="shared" si="3"/>
        <v>23.53</v>
      </c>
      <c r="R297" s="15">
        <f>IFERROR(LOOKUP(Q297,Masterline!$A$2:$A$34,Masterline!$D$2:$D$34)-(Q297-INT(Q297))*LOOKUP(Q297,Masterline!$A$2:$A$34,Masterline!$E$2:$E$34),"")</f>
        <v>3.23148</v>
      </c>
      <c r="S297" s="71">
        <f>IFERROR((Q297)*VLOOKUP(C297,'SIEMB. SEMACU'!$B$2:$C$100,2,FALSE)*(N297-0.002222*7)*((J297+R297)/2/100)/1000,"")</f>
        <v>312.5255956</v>
      </c>
      <c r="T297" s="173">
        <f t="shared" si="4"/>
        <v>3.131398904</v>
      </c>
      <c r="U297" s="14">
        <f t="shared" si="5"/>
        <v>9096863.401</v>
      </c>
      <c r="V297" s="14">
        <f t="shared" si="8"/>
        <v>9096863.401</v>
      </c>
    </row>
    <row r="298">
      <c r="A298" s="210">
        <v>45166.0</v>
      </c>
      <c r="B298" s="2">
        <v>3.0</v>
      </c>
      <c r="C298" s="2" t="s">
        <v>763</v>
      </c>
      <c r="D298" s="2">
        <v>175.0</v>
      </c>
      <c r="E298" s="2">
        <v>975.0</v>
      </c>
      <c r="F298" s="2" t="s">
        <v>71</v>
      </c>
      <c r="G298" s="17">
        <f t="array" ref="G298">IFERROR(E298*INDEX(PRECIOS!$B$2:$E$44,MATCH(F298,PRECIOS!$B$2:$B$44,0),4),"")</f>
        <v>854.1</v>
      </c>
      <c r="H298" s="2">
        <v>19.95</v>
      </c>
      <c r="I298" s="2">
        <f t="shared" si="1"/>
        <v>1.4</v>
      </c>
      <c r="J298" s="15">
        <f>IFERROR(LOOKUP(H298,Masterline!$A$2:$A$34,Masterline!$D$2:$D$34)-(H298-INT(H298))*LOOKUP(H298,Masterline!$A$2:$A$34,Masterline!$E$2:$E$34),"")</f>
        <v>3.3168</v>
      </c>
      <c r="K298" s="28">
        <f t="shared" si="2"/>
        <v>264469.6643</v>
      </c>
      <c r="L298" s="35">
        <f t="array" ref="L298">IFERROR(INDEX(GrowthFormulas!$B$2:$B$122,$A298-VLOOKUP(C298,'SIEMB. SEMACU'!$B$2:$E$100,4,FALSE),1),"")</f>
        <v>0.7866624</v>
      </c>
      <c r="M298" s="209">
        <f>IFERROR(K298/VLOOKUP(C298,'SIEMB. SEMACU'!$B$2:$C$100,2,FALSE),"")</f>
        <v>0.4138805388</v>
      </c>
      <c r="N298" s="35">
        <f t="shared" si="9"/>
        <v>0.4138805388</v>
      </c>
      <c r="O298" s="71" t="str">
        <f>IFERROR(N298*VLOOKUP(C298,'SIEMB. SEMACU'!$B$2:$D$100,3,FALSE),"")</f>
        <v/>
      </c>
      <c r="P298" s="2">
        <v>2.0</v>
      </c>
      <c r="Q298" s="2">
        <f t="shared" si="3"/>
        <v>21.95</v>
      </c>
      <c r="R298" s="15">
        <f>IFERROR(LOOKUP(Q298,Masterline!$A$2:$A$34,Masterline!$D$2:$D$34)-(Q298-INT(Q298))*LOOKUP(Q298,Masterline!$A$2:$A$34,Masterline!$E$2:$E$34),"")</f>
        <v>3.2676</v>
      </c>
      <c r="S298" s="71">
        <f>IFERROR((Q298)*VLOOKUP(C298,'SIEMB. SEMACU'!$B$2:$C$100,2,FALSE)*(N298-0.002222*7)*((J298+R298)/2/100)/1000,"")</f>
        <v>183.9335004</v>
      </c>
      <c r="T298" s="173">
        <f t="shared" si="4"/>
        <v>2.233375095</v>
      </c>
      <c r="U298" s="14">
        <f t="shared" si="5"/>
        <v>5276169.802</v>
      </c>
      <c r="V298" s="14">
        <f t="shared" si="8"/>
        <v>5276169.802</v>
      </c>
    </row>
    <row r="299">
      <c r="A299" s="210">
        <v>45166.0</v>
      </c>
      <c r="B299" s="2">
        <v>4.0</v>
      </c>
      <c r="C299" s="2" t="s">
        <v>764</v>
      </c>
      <c r="D299" s="15"/>
      <c r="E299" s="2">
        <v>50.0</v>
      </c>
      <c r="F299" s="15"/>
      <c r="G299" s="17" t="str">
        <f t="array" ref="G299">IFERROR(E299*INDEX(PRECIOS!$B$2:$E$44,MATCH(F299,PRECIOS!$B$2:$B$44,0),4),"")</f>
        <v/>
      </c>
      <c r="H299" s="15"/>
      <c r="I299" s="2">
        <f t="shared" si="1"/>
        <v>-17.28</v>
      </c>
      <c r="J299" s="15" t="str">
        <f>IFERROR(LOOKUP(H299,Masterline!$A$2:$A$34,Masterline!$D$2:$D$34)-(H299-INT(H299))*LOOKUP(H299,Masterline!$A$2:$A$34,Masterline!$E$2:$E$34),"")</f>
        <v/>
      </c>
      <c r="K299" s="28" t="str">
        <f t="shared" si="2"/>
        <v/>
      </c>
      <c r="L299" s="35">
        <f t="array" ref="L299">IFERROR(INDEX(GrowthFormulas!$B$2:$B$122,$A299-VLOOKUP(C299,'SIEMB. SEMACU'!$B$2:$E$100,4,FALSE),1),"")</f>
        <v>0.7866624</v>
      </c>
      <c r="M299" s="209">
        <f>IFERROR(K299/VLOOKUP(C299,'SIEMB. SEMACU'!$B$2:$C$100,2,FALSE),"")</f>
        <v>0</v>
      </c>
      <c r="N299" s="35">
        <f t="shared" si="9"/>
        <v>0</v>
      </c>
      <c r="O299" s="71" t="str">
        <f>IFERROR(N299*VLOOKUP(C299,'SIEMB. SEMACU'!$B$2:$D$100,3,FALSE),"")</f>
        <v/>
      </c>
      <c r="P299" s="2">
        <v>2.0</v>
      </c>
      <c r="Q299" s="2">
        <f t="shared" si="3"/>
        <v>2</v>
      </c>
      <c r="R299" s="15">
        <f>IFERROR(LOOKUP(Q299,Masterline!$A$2:$A$34,Masterline!$D$2:$D$34)-(Q299-INT(Q299))*LOOKUP(Q299,Masterline!$A$2:$A$34,Masterline!$E$2:$E$34),"")</f>
        <v>11.076</v>
      </c>
      <c r="S299" s="71">
        <f>IFERROR((Q299)*VLOOKUP(C299,'SIEMB. SEMACU'!$B$2:$C$100,2,FALSE)*(N299-0.002222*7)*((J299+R299)/2/100)/1000,"")</f>
        <v>-1.09309188</v>
      </c>
      <c r="T299" s="173">
        <f t="shared" si="4"/>
        <v>-0.27327297</v>
      </c>
      <c r="U299" s="14">
        <f t="shared" si="5"/>
        <v>0</v>
      </c>
      <c r="V299" s="14" t="str">
        <f t="shared" si="8"/>
        <v/>
      </c>
    </row>
    <row r="300">
      <c r="A300" s="210">
        <v>45166.0</v>
      </c>
      <c r="B300" s="2">
        <v>6.0</v>
      </c>
      <c r="C300" s="2" t="s">
        <v>766</v>
      </c>
      <c r="D300" s="2">
        <v>88.0</v>
      </c>
      <c r="E300" s="2">
        <v>538.0</v>
      </c>
      <c r="F300" s="2" t="s">
        <v>73</v>
      </c>
      <c r="G300" s="17">
        <f t="array" ref="G300">IFERROR(E300*INDEX(PRECIOS!$B$2:$E$44,MATCH(F300,PRECIOS!$B$2:$B$44,0),4),"")</f>
        <v>889.852</v>
      </c>
      <c r="H300" s="2">
        <v>4.25</v>
      </c>
      <c r="I300" s="2">
        <f t="shared" si="1"/>
        <v>2.13</v>
      </c>
      <c r="J300" s="15">
        <f>IFERROR(LOOKUP(H300,Masterline!$A$2:$A$34,Masterline!$D$2:$D$34)-(H300-INT(H300))*LOOKUP(H300,Masterline!$A$2:$A$34,Masterline!$E$2:$E$34),"")</f>
        <v>8.262</v>
      </c>
      <c r="K300" s="28">
        <f t="shared" si="2"/>
        <v>250615.86</v>
      </c>
      <c r="L300" s="35">
        <f t="array" ref="L300">IFERROR(INDEX(GrowthFormulas!$B$2:$B$122,$A300-VLOOKUP(C300,'SIEMB. SEMACU'!$B$2:$E$100,4,FALSE),1),"")</f>
        <v>0.9633326</v>
      </c>
      <c r="M300" s="209">
        <f>IFERROR(K300/VLOOKUP(C300,'SIEMB. SEMACU'!$B$2:$C$100,2,FALSE),"")</f>
        <v>0.5062946667</v>
      </c>
      <c r="N300" s="35">
        <f t="shared" si="9"/>
        <v>0.5062946667</v>
      </c>
      <c r="O300" s="71" t="str">
        <f>IFERROR(N300*VLOOKUP(C300,'SIEMB. SEMACU'!$B$2:$D$100,3,FALSE),"")</f>
        <v/>
      </c>
      <c r="P300" s="2">
        <v>2.0</v>
      </c>
      <c r="Q300" s="2">
        <f t="shared" si="3"/>
        <v>6.25</v>
      </c>
      <c r="R300" s="15">
        <f>IFERROR(LOOKUP(Q300,Masterline!$A$2:$A$34,Masterline!$D$2:$D$34)-(Q300-INT(Q300))*LOOKUP(Q300,Masterline!$A$2:$A$34,Masterline!$E$2:$E$34),"")</f>
        <v>6.741</v>
      </c>
      <c r="S300" s="71">
        <f>IFERROR((Q300)*VLOOKUP(C300,'SIEMB. SEMACU'!$B$2:$C$100,2,FALSE)*(N300-0.002222*7)*((J300+R300)/2/100)/1000,"")</f>
        <v>113.8899437</v>
      </c>
      <c r="T300" s="173">
        <f t="shared" si="4"/>
        <v>6.472485936</v>
      </c>
      <c r="U300" s="14">
        <f t="shared" si="5"/>
        <v>1065117.405</v>
      </c>
      <c r="V300" s="14">
        <f t="shared" si="8"/>
        <v>1065117.405</v>
      </c>
    </row>
    <row r="301">
      <c r="A301" s="210">
        <v>45166.0</v>
      </c>
      <c r="B301" s="2">
        <v>7.0</v>
      </c>
      <c r="C301" s="2" t="s">
        <v>767</v>
      </c>
      <c r="D301" s="2">
        <v>112.0</v>
      </c>
      <c r="E301" s="2">
        <v>674.0</v>
      </c>
      <c r="F301" s="2" t="s">
        <v>73</v>
      </c>
      <c r="G301" s="17">
        <f t="array" ref="G301">IFERROR(E301*INDEX(PRECIOS!$B$2:$E$44,MATCH(F301,PRECIOS!$B$2:$B$44,0),4),"")</f>
        <v>1114.796</v>
      </c>
      <c r="H301" s="2">
        <v>4.24</v>
      </c>
      <c r="I301" s="2">
        <f t="shared" si="1"/>
        <v>2.05</v>
      </c>
      <c r="J301" s="15">
        <f>IFERROR(LOOKUP(H301,Masterline!$A$2:$A$34,Masterline!$D$2:$D$34)-(H301-INT(H301))*LOOKUP(H301,Masterline!$A$2:$A$34,Masterline!$E$2:$E$34),"")</f>
        <v>8.27232</v>
      </c>
      <c r="K301" s="28">
        <f t="shared" si="2"/>
        <v>319319.0585</v>
      </c>
      <c r="L301" s="35">
        <f t="array" ref="L301">IFERROR(INDEX(GrowthFormulas!$B$2:$B$122,$A301-VLOOKUP(C301,'SIEMB. SEMACU'!$B$2:$E$100,4,FALSE),1),"")</f>
        <v>0.9633326</v>
      </c>
      <c r="M301" s="209">
        <f>IFERROR(K301/VLOOKUP(C301,'SIEMB. SEMACU'!$B$2:$C$100,2,FALSE),"")</f>
        <v>0.5217631675</v>
      </c>
      <c r="N301" s="35">
        <f t="shared" si="9"/>
        <v>0.5217631675</v>
      </c>
      <c r="O301" s="71" t="str">
        <f>IFERROR(N301*VLOOKUP(C301,'SIEMB. SEMACU'!$B$2:$D$100,3,FALSE),"")</f>
        <v/>
      </c>
      <c r="P301" s="2">
        <v>2.0</v>
      </c>
      <c r="Q301" s="2">
        <f t="shared" si="3"/>
        <v>6.24</v>
      </c>
      <c r="R301" s="15">
        <f>IFERROR(LOOKUP(Q301,Masterline!$A$2:$A$34,Masterline!$D$2:$D$34)-(Q301-INT(Q301))*LOOKUP(Q301,Masterline!$A$2:$A$34,Masterline!$E$2:$E$34),"")</f>
        <v>6.74688</v>
      </c>
      <c r="S301" s="71">
        <f>IFERROR((Q301)*VLOOKUP(C301,'SIEMB. SEMACU'!$B$2:$C$100,2,FALSE)*(N301-0.002222*7)*((J301+R301)/2/100)/1000,"")</f>
        <v>145.1719875</v>
      </c>
      <c r="T301" s="173">
        <f t="shared" si="4"/>
        <v>8.292996877</v>
      </c>
      <c r="U301" s="14">
        <f t="shared" si="5"/>
        <v>1353912.808</v>
      </c>
      <c r="V301" s="14">
        <f t="shared" si="8"/>
        <v>1353912.808</v>
      </c>
    </row>
    <row r="302">
      <c r="A302" s="210">
        <v>45166.0</v>
      </c>
      <c r="B302" s="2">
        <v>8.0</v>
      </c>
      <c r="C302" s="2" t="s">
        <v>768</v>
      </c>
      <c r="D302" s="2">
        <v>125.0</v>
      </c>
      <c r="E302" s="2">
        <v>762.0</v>
      </c>
      <c r="F302" s="2" t="s">
        <v>73</v>
      </c>
      <c r="G302" s="17">
        <f t="array" ref="G302">IFERROR(E302*INDEX(PRECIOS!$B$2:$E$44,MATCH(F302,PRECIOS!$B$2:$B$44,0),4),"")</f>
        <v>1260.348</v>
      </c>
      <c r="H302" s="2">
        <v>4.48</v>
      </c>
      <c r="I302" s="2">
        <f t="shared" si="1"/>
        <v>2.3</v>
      </c>
      <c r="J302" s="15">
        <f>IFERROR(LOOKUP(H302,Masterline!$A$2:$A$34,Masterline!$D$2:$D$34)-(H302-INT(H302))*LOOKUP(H302,Masterline!$A$2:$A$34,Masterline!$E$2:$E$34),"")</f>
        <v>8.02464</v>
      </c>
      <c r="K302" s="28">
        <f t="shared" si="2"/>
        <v>347701.4011</v>
      </c>
      <c r="L302" s="35">
        <f t="array" ref="L302">IFERROR(INDEX(GrowthFormulas!$B$2:$B$122,$A302-VLOOKUP(C302,'SIEMB. SEMACU'!$B$2:$E$100,4,FALSE),1),"")</f>
        <v>0.9633326</v>
      </c>
      <c r="M302" s="209">
        <f>IFERROR(K302/VLOOKUP(C302,'SIEMB. SEMACU'!$B$2:$C$100,2,FALSE),"")</f>
        <v>0.4829186127</v>
      </c>
      <c r="N302" s="35">
        <f t="shared" si="9"/>
        <v>0.4829186127</v>
      </c>
      <c r="O302" s="71" t="str">
        <f>IFERROR(N302*VLOOKUP(C302,'SIEMB. SEMACU'!$B$2:$D$100,3,FALSE),"")</f>
        <v/>
      </c>
      <c r="P302" s="2">
        <v>2.0</v>
      </c>
      <c r="Q302" s="2">
        <f t="shared" si="3"/>
        <v>6.48</v>
      </c>
      <c r="R302" s="15">
        <f>IFERROR(LOOKUP(Q302,Masterline!$A$2:$A$34,Masterline!$D$2:$D$34)-(Q302-INT(Q302))*LOOKUP(Q302,Masterline!$A$2:$A$34,Masterline!$E$2:$E$34),"")</f>
        <v>6.60576</v>
      </c>
      <c r="S302" s="71">
        <f>IFERROR((Q302)*VLOOKUP(C302,'SIEMB. SEMACU'!$B$2:$C$100,2,FALSE)*(N302-0.002222*7)*((J302+R302)/2/100)/1000,"")</f>
        <v>159.5105941</v>
      </c>
      <c r="T302" s="173">
        <f t="shared" si="4"/>
        <v>8.627648528</v>
      </c>
      <c r="U302" s="14">
        <f t="shared" si="5"/>
        <v>1557702.277</v>
      </c>
      <c r="V302" s="14">
        <f t="shared" si="8"/>
        <v>1557702.277</v>
      </c>
    </row>
    <row r="303">
      <c r="A303" s="210">
        <v>45166.0</v>
      </c>
      <c r="B303" s="2">
        <v>9.0</v>
      </c>
      <c r="C303" s="2" t="s">
        <v>769</v>
      </c>
      <c r="D303" s="2">
        <v>225.0</v>
      </c>
      <c r="E303" s="2">
        <v>1050.0</v>
      </c>
      <c r="F303" s="2" t="s">
        <v>56</v>
      </c>
      <c r="G303" s="17">
        <f t="array" ref="G303">IFERROR(E303*INDEX(PRECIOS!$B$2:$E$44,MATCH(F303,PRECIOS!$B$2:$B$44,0),4),"")</f>
        <v>1411.2</v>
      </c>
      <c r="H303" s="2">
        <v>5.1</v>
      </c>
      <c r="I303" s="2">
        <f t="shared" si="1"/>
        <v>2.7</v>
      </c>
      <c r="J303" s="15">
        <f>IFERROR(LOOKUP(H303,Masterline!$A$2:$A$34,Masterline!$D$2:$D$34)-(H303-INT(H303))*LOOKUP(H303,Masterline!$A$2:$A$34,Masterline!$E$2:$E$34),"")</f>
        <v>7.4184</v>
      </c>
      <c r="K303" s="28">
        <f t="shared" si="2"/>
        <v>594705.692</v>
      </c>
      <c r="L303" s="35">
        <f t="array" ref="L303">IFERROR(INDEX(GrowthFormulas!$B$2:$B$122,$A303-VLOOKUP(C303,'SIEMB. SEMACU'!$B$2:$E$100,4,FALSE),1),"")</f>
        <v>0.9566658</v>
      </c>
      <c r="M303" s="209">
        <f>IFERROR(K303/VLOOKUP(C303,'SIEMB. SEMACU'!$B$2:$C$100,2,FALSE),"")</f>
        <v>0.8157828423</v>
      </c>
      <c r="N303" s="35">
        <f t="shared" si="9"/>
        <v>0.8157828423</v>
      </c>
      <c r="O303" s="71" t="str">
        <f>IFERROR(N303*VLOOKUP(C303,'SIEMB. SEMACU'!$B$2:$D$100,3,FALSE),"")</f>
        <v/>
      </c>
      <c r="P303" s="2">
        <v>2.0</v>
      </c>
      <c r="Q303" s="2">
        <f t="shared" si="3"/>
        <v>7.1</v>
      </c>
      <c r="R303" s="15">
        <f>IFERROR(LOOKUP(Q303,Masterline!$A$2:$A$34,Masterline!$D$2:$D$34)-(Q303-INT(Q303))*LOOKUP(Q303,Masterline!$A$2:$A$34,Masterline!$E$2:$E$34),"")</f>
        <v>6.2856</v>
      </c>
      <c r="S303" s="71">
        <f>IFERROR((Q303)*VLOOKUP(C303,'SIEMB. SEMACU'!$B$2:$C$100,2,FALSE)*(N303-0.002222*7)*((J303+R303)/2/100)/1000,"")</f>
        <v>283.8032939</v>
      </c>
      <c r="T303" s="173">
        <f t="shared" si="4"/>
        <v>14.70082348</v>
      </c>
      <c r="U303" s="14">
        <f t="shared" si="5"/>
        <v>3032999.029</v>
      </c>
      <c r="V303" s="14">
        <f t="shared" si="8"/>
        <v>3032999.029</v>
      </c>
    </row>
    <row r="304">
      <c r="A304" s="210">
        <v>45166.0</v>
      </c>
      <c r="B304" s="2">
        <v>10.0</v>
      </c>
      <c r="C304" s="2" t="s">
        <v>770</v>
      </c>
      <c r="D304" s="2">
        <v>113.0</v>
      </c>
      <c r="E304" s="2">
        <v>701.0</v>
      </c>
      <c r="F304" s="2" t="s">
        <v>56</v>
      </c>
      <c r="G304" s="17">
        <f t="array" ref="G304">IFERROR(E304*INDEX(PRECIOS!$B$2:$E$44,MATCH(F304,PRECIOS!$B$2:$B$44,0),4),"")</f>
        <v>942.144</v>
      </c>
      <c r="H304" s="2">
        <v>5.13</v>
      </c>
      <c r="I304" s="2">
        <f t="shared" si="1"/>
        <v>2.83</v>
      </c>
      <c r="J304" s="15">
        <f>IFERROR(LOOKUP(H304,Masterline!$A$2:$A$34,Masterline!$D$2:$D$34)-(H304-INT(H304))*LOOKUP(H304,Masterline!$A$2:$A$34,Masterline!$E$2:$E$34),"")</f>
        <v>7.40112</v>
      </c>
      <c r="K304" s="28">
        <f t="shared" si="2"/>
        <v>297621.0418</v>
      </c>
      <c r="L304" s="35">
        <f t="array" ref="L304">IFERROR(INDEX(GrowthFormulas!$B$2:$B$122,$A304-VLOOKUP(C304,'SIEMB. SEMACU'!$B$2:$E$100,4,FALSE),1),"")</f>
        <v>0.9566658</v>
      </c>
      <c r="M304" s="209">
        <f>IFERROR(K304/VLOOKUP(C304,'SIEMB. SEMACU'!$B$2:$C$100,2,FALSE),"")</f>
        <v>0.4972782653</v>
      </c>
      <c r="N304" s="35">
        <f t="shared" si="9"/>
        <v>0.4972782653</v>
      </c>
      <c r="O304" s="71" t="str">
        <f>IFERROR(N304*VLOOKUP(C304,'SIEMB. SEMACU'!$B$2:$D$100,3,FALSE),"")</f>
        <v/>
      </c>
      <c r="P304" s="2">
        <v>2.0</v>
      </c>
      <c r="Q304" s="2">
        <f t="shared" si="3"/>
        <v>7.13</v>
      </c>
      <c r="R304" s="15">
        <f>IFERROR(LOOKUP(Q304,Masterline!$A$2:$A$34,Masterline!$D$2:$D$34)-(Q304-INT(Q304))*LOOKUP(Q304,Masterline!$A$2:$A$34,Masterline!$E$2:$E$34),"")</f>
        <v>6.26688</v>
      </c>
      <c r="S304" s="71">
        <f>IFERROR((Q304)*VLOOKUP(C304,'SIEMB. SEMACU'!$B$2:$C$100,2,FALSE)*(N304-0.002222*7)*((J304+R304)/2/100)/1000,"")</f>
        <v>140.4841028</v>
      </c>
      <c r="T304" s="173">
        <f t="shared" si="4"/>
        <v>6.871025693</v>
      </c>
      <c r="U304" s="14">
        <f t="shared" si="5"/>
        <v>1526795.944</v>
      </c>
      <c r="V304" s="14">
        <f t="shared" si="8"/>
        <v>1526795.944</v>
      </c>
    </row>
    <row r="305">
      <c r="A305" s="210">
        <v>45166.0</v>
      </c>
      <c r="B305" s="2">
        <v>11.0</v>
      </c>
      <c r="C305" s="2" t="s">
        <v>765</v>
      </c>
      <c r="D305" s="2">
        <v>200.0</v>
      </c>
      <c r="E305" s="2">
        <v>1200.0</v>
      </c>
      <c r="F305" s="2" t="s">
        <v>71</v>
      </c>
      <c r="G305" s="17">
        <f t="array" ref="G305">IFERROR(E305*INDEX(PRECIOS!$B$2:$E$44,MATCH(F305,PRECIOS!$B$2:$B$44,0),4),"")</f>
        <v>1051.2</v>
      </c>
      <c r="H305" s="2">
        <v>19.75</v>
      </c>
      <c r="I305" s="2">
        <f t="shared" si="1"/>
        <v>1.55</v>
      </c>
      <c r="J305" s="15">
        <f>IFERROR(LOOKUP(H305,Masterline!$A$2:$A$34,Masterline!$D$2:$D$34)-(H305-INT(H305))*LOOKUP(H305,Masterline!$A$2:$A$34,Masterline!$E$2:$E$34),"")</f>
        <v>3.336</v>
      </c>
      <c r="K305" s="28">
        <f t="shared" si="2"/>
        <v>303554.6247</v>
      </c>
      <c r="L305" s="35">
        <f t="array" ref="L305">IFERROR(INDEX(GrowthFormulas!$B$2:$B$122,$A305-VLOOKUP(C305,'SIEMB. SEMACU'!$B$2:$E$100,4,FALSE),1),"")</f>
        <v>0.7799956</v>
      </c>
      <c r="M305" s="209">
        <f>IFERROR(K305/VLOOKUP(C305,'SIEMB. SEMACU'!$B$2:$C$100,2,FALSE),"")</f>
        <v>0.3706405673</v>
      </c>
      <c r="N305" s="35">
        <f t="shared" si="9"/>
        <v>0.3706405673</v>
      </c>
      <c r="O305" s="71" t="str">
        <f>IFERROR(N305*VLOOKUP(C305,'SIEMB. SEMACU'!$B$2:$D$100,3,FALSE),"")</f>
        <v/>
      </c>
      <c r="P305" s="2">
        <v>2.0</v>
      </c>
      <c r="Q305" s="2">
        <f t="shared" si="3"/>
        <v>21.75</v>
      </c>
      <c r="R305" s="15">
        <f>IFERROR(LOOKUP(Q305,Masterline!$A$2:$A$34,Masterline!$D$2:$D$34)-(Q305-INT(Q305))*LOOKUP(Q305,Masterline!$A$2:$A$34,Masterline!$E$2:$E$34),"")</f>
        <v>3.282</v>
      </c>
      <c r="S305" s="71">
        <f>IFERROR((Q305)*VLOOKUP(C305,'SIEMB. SEMACU'!$B$2:$C$100,2,FALSE)*(N305-0.002222*7)*((J305+R305)/2/100)/1000,"")</f>
        <v>209.3023834</v>
      </c>
      <c r="T305" s="173">
        <f t="shared" si="4"/>
        <v>2.325595845</v>
      </c>
      <c r="U305" s="14">
        <f t="shared" si="5"/>
        <v>5995203.837</v>
      </c>
      <c r="V305" s="14">
        <f t="shared" si="8"/>
        <v>5995203.837</v>
      </c>
    </row>
    <row r="306">
      <c r="A306" s="210">
        <v>45173.0</v>
      </c>
      <c r="B306" s="2">
        <v>1.0</v>
      </c>
      <c r="C306" s="2" t="s">
        <v>761</v>
      </c>
      <c r="D306" s="2">
        <v>375.0</v>
      </c>
      <c r="E306" s="2">
        <v>2150.0</v>
      </c>
      <c r="F306" s="2" t="s">
        <v>71</v>
      </c>
      <c r="G306" s="17">
        <f t="array" ref="G306">IFERROR(E306*INDEX(PRECIOS!$B$2:$E$44,MATCH(F306,PRECIOS!$B$2:$B$44,0),4),"")</f>
        <v>1883.4</v>
      </c>
      <c r="H306" s="2">
        <v>23.65</v>
      </c>
      <c r="I306" s="2">
        <f t="shared" si="1"/>
        <v>1.95</v>
      </c>
      <c r="J306" s="15">
        <f>IFERROR(LOOKUP(H306,Masterline!$A$2:$A$34,Masterline!$D$2:$D$34)-(H306-INT(H306))*LOOKUP(H306,Masterline!$A$2:$A$34,Masterline!$E$2:$E$34),"")</f>
        <v>3.2214</v>
      </c>
      <c r="K306" s="28">
        <f t="shared" si="2"/>
        <v>492215.707</v>
      </c>
      <c r="L306" s="35">
        <f t="array" ref="L306">IFERROR(INDEX(GrowthFormulas!$B$2:$B$122,$A306-VLOOKUP(C306,'SIEMB. SEMACU'!$B$2:$E$100,4,FALSE),1),"")</f>
        <v>0.749995</v>
      </c>
      <c r="M306" s="209">
        <f>IFERROR(K306/VLOOKUP(C306,'SIEMB. SEMACU'!$B$2:$C$100,2,FALSE),"")</f>
        <v>0.3255394888</v>
      </c>
      <c r="N306" s="35">
        <f t="shared" si="9"/>
        <v>0.3255394888</v>
      </c>
      <c r="O306" s="71" t="str">
        <f>IFERROR(N306*VLOOKUP(C306,'SIEMB. SEMACU'!$B$2:$D$100,3,FALSE),"")</f>
        <v/>
      </c>
      <c r="P306" s="2">
        <v>2.0</v>
      </c>
      <c r="Q306" s="2">
        <f t="shared" si="3"/>
        <v>25.65</v>
      </c>
      <c r="R306" s="15">
        <f>IFERROR(LOOKUP(Q306,Masterline!$A$2:$A$34,Masterline!$D$2:$D$34)-(Q306-INT(Q306))*LOOKUP(Q306,Masterline!$A$2:$A$34,Masterline!$E$2:$E$34),"")</f>
        <v>3.1218</v>
      </c>
      <c r="S306" s="71">
        <f>IFERROR((Q306)*VLOOKUP(C306,'SIEMB. SEMACU'!$B$2:$C$100,2,FALSE)*(N306-0.002222*7)*((J306+R306)/2/100)/1000,"")</f>
        <v>381.293089</v>
      </c>
      <c r="T306" s="173">
        <f t="shared" si="4"/>
        <v>1.573272244</v>
      </c>
      <c r="U306" s="14">
        <f t="shared" si="5"/>
        <v>11640901.47</v>
      </c>
      <c r="V306" s="14">
        <f t="shared" si="8"/>
        <v>11640901.47</v>
      </c>
    </row>
    <row r="307">
      <c r="A307" s="210">
        <v>45173.0</v>
      </c>
      <c r="B307" s="2">
        <v>2.0</v>
      </c>
      <c r="C307" s="2" t="s">
        <v>762</v>
      </c>
      <c r="D307" s="2">
        <v>300.0</v>
      </c>
      <c r="E307" s="2">
        <v>1850.0</v>
      </c>
      <c r="F307" s="2" t="s">
        <v>71</v>
      </c>
      <c r="G307" s="17">
        <f t="array" ref="G307">IFERROR(E307*INDEX(PRECIOS!$B$2:$E$44,MATCH(F307,PRECIOS!$B$2:$B$44,0),4),"")</f>
        <v>1620.6</v>
      </c>
      <c r="H307" s="2">
        <v>23.43</v>
      </c>
      <c r="I307" s="2">
        <f t="shared" si="1"/>
        <v>1.9</v>
      </c>
      <c r="J307" s="15">
        <f>IFERROR(LOOKUP(H307,Masterline!$A$2:$A$34,Masterline!$D$2:$D$34)-(H307-INT(H307))*LOOKUP(H307,Masterline!$A$2:$A$34,Masterline!$E$2:$E$34),"")</f>
        <v>3.23988</v>
      </c>
      <c r="K307" s="28">
        <f t="shared" si="2"/>
        <v>395202.8258</v>
      </c>
      <c r="L307" s="35">
        <f t="array" ref="L307">IFERROR(INDEX(GrowthFormulas!$B$2:$B$122,$A307-VLOOKUP(C307,'SIEMB. SEMACU'!$B$2:$E$100,4,FALSE),1),"")</f>
        <v>0.7566618</v>
      </c>
      <c r="M307" s="209">
        <f>IFERROR(K307/VLOOKUP(C307,'SIEMB. SEMACU'!$B$2:$C$100,2,FALSE),"")</f>
        <v>0.3920662954</v>
      </c>
      <c r="N307" s="35">
        <f t="shared" si="9"/>
        <v>0.3920662954</v>
      </c>
      <c r="O307" s="71" t="str">
        <f>IFERROR(N307*VLOOKUP(C307,'SIEMB. SEMACU'!$B$2:$D$100,3,FALSE),"")</f>
        <v/>
      </c>
      <c r="P307" s="2">
        <v>2.0</v>
      </c>
      <c r="Q307" s="2">
        <f t="shared" si="3"/>
        <v>25.43</v>
      </c>
      <c r="R307" s="15">
        <f>IFERROR(LOOKUP(Q307,Masterline!$A$2:$A$34,Masterline!$D$2:$D$34)-(Q307-INT(Q307))*LOOKUP(Q307,Masterline!$A$2:$A$34,Masterline!$E$2:$E$34),"")</f>
        <v>3.14556</v>
      </c>
      <c r="S307" s="71">
        <f>IFERROR((Q307)*VLOOKUP(C307,'SIEMB. SEMACU'!$B$2:$C$100,2,FALSE)*(N307-0.002222*7)*((J307+R307)/2/100)/1000,"")</f>
        <v>308.1391556</v>
      </c>
      <c r="T307" s="173">
        <f t="shared" si="4"/>
        <v>2.034788909</v>
      </c>
      <c r="U307" s="14">
        <f t="shared" si="5"/>
        <v>9259602.207</v>
      </c>
      <c r="V307" s="14">
        <f t="shared" si="8"/>
        <v>9259602.207</v>
      </c>
    </row>
    <row r="308">
      <c r="A308" s="210">
        <v>45173.0</v>
      </c>
      <c r="B308" s="2">
        <v>3.0</v>
      </c>
      <c r="C308" s="2" t="s">
        <v>763</v>
      </c>
      <c r="D308" s="2">
        <v>200.0</v>
      </c>
      <c r="E308" s="2">
        <v>1325.0</v>
      </c>
      <c r="F308" s="2" t="s">
        <v>71</v>
      </c>
      <c r="G308" s="17">
        <f t="array" ref="G308">IFERROR(E308*INDEX(PRECIOS!$B$2:$E$44,MATCH(F308,PRECIOS!$B$2:$B$44,0),4),"")</f>
        <v>1160.7</v>
      </c>
      <c r="H308" s="2">
        <v>21.93</v>
      </c>
      <c r="I308" s="2">
        <f t="shared" si="1"/>
        <v>1.98</v>
      </c>
      <c r="J308" s="15">
        <f>IFERROR(LOOKUP(H308,Masterline!$A$2:$A$34,Masterline!$D$2:$D$34)-(H308-INT(H308))*LOOKUP(H308,Masterline!$A$2:$A$34,Masterline!$E$2:$E$34),"")</f>
        <v>3.26904</v>
      </c>
      <c r="K308" s="28">
        <f t="shared" si="2"/>
        <v>278978.7534</v>
      </c>
      <c r="L308" s="35">
        <f t="array" ref="L308">IFERROR(INDEX(GrowthFormulas!$B$2:$B$122,$A308-VLOOKUP(C308,'SIEMB. SEMACU'!$B$2:$E$100,4,FALSE),1),"")</f>
        <v>0.7633286</v>
      </c>
      <c r="M308" s="209">
        <f>IFERROR(K308/VLOOKUP(C308,'SIEMB. SEMACU'!$B$2:$C$100,2,FALSE),"")</f>
        <v>0.4365864686</v>
      </c>
      <c r="N308" s="35">
        <f t="shared" si="9"/>
        <v>0.4365864686</v>
      </c>
      <c r="O308" s="71" t="str">
        <f>IFERROR(N308*VLOOKUP(C308,'SIEMB. SEMACU'!$B$2:$D$100,3,FALSE),"")</f>
        <v/>
      </c>
      <c r="P308" s="2">
        <v>2.0</v>
      </c>
      <c r="Q308" s="2">
        <f t="shared" si="3"/>
        <v>23.93</v>
      </c>
      <c r="R308" s="15">
        <f>IFERROR(LOOKUP(Q308,Masterline!$A$2:$A$34,Masterline!$D$2:$D$34)-(Q308-INT(Q308))*LOOKUP(Q308,Masterline!$A$2:$A$34,Masterline!$E$2:$E$34),"")</f>
        <v>3.19788</v>
      </c>
      <c r="S308" s="71">
        <f>IFERROR((Q308)*VLOOKUP(C308,'SIEMB. SEMACU'!$B$2:$C$100,2,FALSE)*(N308-0.002222*7)*((J308+R308)/2/100)/1000,"")</f>
        <v>208.1740723</v>
      </c>
      <c r="T308" s="173">
        <f t="shared" si="4"/>
        <v>2.043518079</v>
      </c>
      <c r="U308" s="14">
        <f t="shared" si="5"/>
        <v>6118004.062</v>
      </c>
      <c r="V308" s="14">
        <f t="shared" si="8"/>
        <v>6118004.062</v>
      </c>
    </row>
    <row r="309">
      <c r="A309" s="210">
        <v>45173.0</v>
      </c>
      <c r="B309" s="2">
        <v>6.0</v>
      </c>
      <c r="C309" s="2" t="s">
        <v>766</v>
      </c>
      <c r="D309" s="2">
        <v>125.0</v>
      </c>
      <c r="E309" s="2">
        <v>787.0</v>
      </c>
      <c r="F309" s="2" t="s">
        <v>71</v>
      </c>
      <c r="G309" s="17">
        <f t="array" ref="G309">IFERROR(E309*INDEX(PRECIOS!$B$2:$E$44,MATCH(F309,PRECIOS!$B$2:$B$44,0),4),"")</f>
        <v>689.412</v>
      </c>
      <c r="H309" s="2">
        <v>6.29</v>
      </c>
      <c r="I309" s="2">
        <f t="shared" si="1"/>
        <v>2.04</v>
      </c>
      <c r="J309" s="15">
        <f>IFERROR(LOOKUP(H309,Masterline!$A$2:$A$34,Masterline!$D$2:$D$34)-(H309-INT(H309))*LOOKUP(H309,Masterline!$A$2:$A$34,Masterline!$E$2:$E$34),"")</f>
        <v>6.71748</v>
      </c>
      <c r="K309" s="28">
        <f t="shared" si="2"/>
        <v>295837.3377</v>
      </c>
      <c r="L309" s="35">
        <f t="array" ref="L309">IFERROR(INDEX(GrowthFormulas!$B$2:$B$122,$A309-VLOOKUP(C309,'SIEMB. SEMACU'!$B$2:$E$100,4,FALSE),1),"")</f>
        <v>0.9399988</v>
      </c>
      <c r="M309" s="209">
        <f>IFERROR(K309/VLOOKUP(C309,'SIEMB. SEMACU'!$B$2:$C$100,2,FALSE),"")</f>
        <v>0.5976511872</v>
      </c>
      <c r="N309" s="35">
        <f t="shared" si="9"/>
        <v>0.5976511872</v>
      </c>
      <c r="O309" s="71" t="str">
        <f>IFERROR(N309*VLOOKUP(C309,'SIEMB. SEMACU'!$B$2:$D$100,3,FALSE),"")</f>
        <v/>
      </c>
      <c r="P309" s="2">
        <v>2.0</v>
      </c>
      <c r="Q309" s="2">
        <f t="shared" si="3"/>
        <v>8.29</v>
      </c>
      <c r="R309" s="15">
        <f>IFERROR(LOOKUP(Q309,Masterline!$A$2:$A$34,Masterline!$D$2:$D$34)-(Q309-INT(Q309))*LOOKUP(Q309,Masterline!$A$2:$A$34,Masterline!$E$2:$E$34),"")</f>
        <v>5.52048</v>
      </c>
      <c r="S309" s="71">
        <f>IFERROR((Q309)*VLOOKUP(C309,'SIEMB. SEMACU'!$B$2:$C$100,2,FALSE)*(N309-0.002222*7)*((J309+R309)/2/100)/1000,"")</f>
        <v>146.1619283</v>
      </c>
      <c r="T309" s="173">
        <f t="shared" si="4"/>
        <v>5.290482067</v>
      </c>
      <c r="U309" s="14">
        <f t="shared" si="5"/>
        <v>1860816.854</v>
      </c>
      <c r="V309" s="14">
        <f t="shared" si="8"/>
        <v>1860816.854</v>
      </c>
    </row>
    <row r="310">
      <c r="A310" s="210">
        <v>45173.0</v>
      </c>
      <c r="B310" s="2">
        <v>7.0</v>
      </c>
      <c r="C310" s="2" t="s">
        <v>767</v>
      </c>
      <c r="D310" s="2">
        <v>150.0</v>
      </c>
      <c r="E310" s="2">
        <v>962.0</v>
      </c>
      <c r="F310" s="2" t="s">
        <v>71</v>
      </c>
      <c r="G310" s="17">
        <f t="array" ref="G310">IFERROR(E310*INDEX(PRECIOS!$B$2:$E$44,MATCH(F310,PRECIOS!$B$2:$B$44,0),4),"")</f>
        <v>842.712</v>
      </c>
      <c r="H310" s="2">
        <v>6.35</v>
      </c>
      <c r="I310" s="2">
        <f t="shared" si="1"/>
        <v>2.11</v>
      </c>
      <c r="J310" s="15">
        <f>IFERROR(LOOKUP(H310,Masterline!$A$2:$A$34,Masterline!$D$2:$D$34)-(H310-INT(H310))*LOOKUP(H310,Masterline!$A$2:$A$34,Masterline!$E$2:$E$34),"")</f>
        <v>6.6822</v>
      </c>
      <c r="K310" s="28">
        <f t="shared" si="2"/>
        <v>353507.0373</v>
      </c>
      <c r="L310" s="35">
        <f t="array" ref="L310">IFERROR(INDEX(GrowthFormulas!$B$2:$B$122,$A310-VLOOKUP(C310,'SIEMB. SEMACU'!$B$2:$E$100,4,FALSE),1),"")</f>
        <v>0.9399988</v>
      </c>
      <c r="M310" s="209">
        <f>IFERROR(K310/VLOOKUP(C310,'SIEMB. SEMACU'!$B$2:$C$100,2,FALSE),"")</f>
        <v>0.5776258779</v>
      </c>
      <c r="N310" s="35">
        <f t="shared" si="9"/>
        <v>0.5776258779</v>
      </c>
      <c r="O310" s="71" t="str">
        <f>IFERROR(N310*VLOOKUP(C310,'SIEMB. SEMACU'!$B$2:$D$100,3,FALSE),"")</f>
        <v/>
      </c>
      <c r="P310" s="2">
        <v>2.0</v>
      </c>
      <c r="Q310" s="2">
        <f t="shared" si="3"/>
        <v>8.35</v>
      </c>
      <c r="R310" s="15">
        <f>IFERROR(LOOKUP(Q310,Masterline!$A$2:$A$34,Masterline!$D$2:$D$34)-(Q310-INT(Q310))*LOOKUP(Q310,Masterline!$A$2:$A$34,Masterline!$E$2:$E$34),"")</f>
        <v>5.5032</v>
      </c>
      <c r="S310" s="71">
        <f>IFERROR((Q310)*VLOOKUP(C310,'SIEMB. SEMACU'!$B$2:$C$100,2,FALSE)*(N310-0.002222*7)*((J310+R310)/2/100)/1000,"")</f>
        <v>175.0006045</v>
      </c>
      <c r="T310" s="173">
        <f t="shared" si="4"/>
        <v>6.250151113</v>
      </c>
      <c r="U310" s="14">
        <f t="shared" si="5"/>
        <v>2244769.687</v>
      </c>
      <c r="V310" s="14">
        <f t="shared" si="8"/>
        <v>2244769.687</v>
      </c>
    </row>
    <row r="311">
      <c r="A311" s="210">
        <v>45173.0</v>
      </c>
      <c r="B311" s="2">
        <v>8.0</v>
      </c>
      <c r="C311" s="2" t="s">
        <v>768</v>
      </c>
      <c r="D311" s="2">
        <v>150.0</v>
      </c>
      <c r="E311" s="2">
        <v>1000.0</v>
      </c>
      <c r="F311" s="2" t="s">
        <v>71</v>
      </c>
      <c r="G311" s="17">
        <f t="array" ref="G311">IFERROR(E311*INDEX(PRECIOS!$B$2:$E$44,MATCH(F311,PRECIOS!$B$2:$B$44,0),4),"")</f>
        <v>876</v>
      </c>
      <c r="H311" s="2">
        <v>6.63</v>
      </c>
      <c r="I311" s="2">
        <f t="shared" si="1"/>
        <v>2.15</v>
      </c>
      <c r="J311" s="15">
        <f>IFERROR(LOOKUP(H311,Masterline!$A$2:$A$34,Masterline!$D$2:$D$34)-(H311-INT(H311))*LOOKUP(H311,Masterline!$A$2:$A$34,Masterline!$E$2:$E$34),"")</f>
        <v>6.51756</v>
      </c>
      <c r="K311" s="28">
        <f t="shared" si="2"/>
        <v>347130.4351</v>
      </c>
      <c r="L311" s="35">
        <f t="array" ref="L311">IFERROR(INDEX(GrowthFormulas!$B$2:$B$122,$A311-VLOOKUP(C311,'SIEMB. SEMACU'!$B$2:$E$100,4,FALSE),1),"")</f>
        <v>0.9399988</v>
      </c>
      <c r="M311" s="209">
        <f>IFERROR(K311/VLOOKUP(C311,'SIEMB. SEMACU'!$B$2:$C$100,2,FALSE),"")</f>
        <v>0.4821256044</v>
      </c>
      <c r="N311" s="35">
        <f t="shared" si="9"/>
        <v>0.4821256044</v>
      </c>
      <c r="O311" s="71" t="str">
        <f>IFERROR(N311*VLOOKUP(C311,'SIEMB. SEMACU'!$B$2:$D$100,3,FALSE),"")</f>
        <v/>
      </c>
      <c r="P311" s="2">
        <v>2.0</v>
      </c>
      <c r="Q311" s="2">
        <f t="shared" si="3"/>
        <v>8.63</v>
      </c>
      <c r="R311" s="15">
        <f>IFERROR(LOOKUP(Q311,Masterline!$A$2:$A$34,Masterline!$D$2:$D$34)-(Q311-INT(Q311))*LOOKUP(Q311,Masterline!$A$2:$A$34,Masterline!$E$2:$E$34),"")</f>
        <v>5.42256</v>
      </c>
      <c r="S311" s="71">
        <f>IFERROR((Q311)*VLOOKUP(C311,'SIEMB. SEMACU'!$B$2:$C$100,2,FALSE)*(N311-0.002222*7)*((J311+R311)/2/100)/1000,"")</f>
        <v>173.0773719</v>
      </c>
      <c r="T311" s="173">
        <f t="shared" si="4"/>
        <v>5.769342978</v>
      </c>
      <c r="U311" s="14">
        <f t="shared" si="5"/>
        <v>2301474.785</v>
      </c>
      <c r="V311" s="14">
        <f t="shared" si="8"/>
        <v>2301474.785</v>
      </c>
    </row>
    <row r="312">
      <c r="A312" s="210">
        <v>45173.0</v>
      </c>
      <c r="B312" s="2">
        <v>9.0</v>
      </c>
      <c r="C312" s="2" t="s">
        <v>769</v>
      </c>
      <c r="D312" s="2">
        <v>180.0</v>
      </c>
      <c r="E312" s="2">
        <v>1287.0</v>
      </c>
      <c r="F312" s="2" t="s">
        <v>71</v>
      </c>
      <c r="G312" s="17">
        <f t="array" ref="G312">IFERROR(E312*INDEX(PRECIOS!$B$2:$E$44,MATCH(F312,PRECIOS!$B$2:$B$44,0),4),"")</f>
        <v>1127.412</v>
      </c>
      <c r="H312" s="2">
        <v>7.55</v>
      </c>
      <c r="I312" s="2">
        <f t="shared" si="1"/>
        <v>2.45</v>
      </c>
      <c r="J312" s="15">
        <f>IFERROR(LOOKUP(H312,Masterline!$A$2:$A$34,Masterline!$D$2:$D$34)-(H312-INT(H312))*LOOKUP(H312,Masterline!$A$2:$A$34,Masterline!$E$2:$E$34),"")</f>
        <v>6.0048</v>
      </c>
      <c r="K312" s="28">
        <f t="shared" si="2"/>
        <v>397033.3667</v>
      </c>
      <c r="L312" s="35">
        <f t="array" ref="L312">IFERROR(INDEX(GrowthFormulas!$B$2:$B$122,$A312-VLOOKUP(C312,'SIEMB. SEMACU'!$B$2:$E$100,4,FALSE),1),"")</f>
        <v>0.933332</v>
      </c>
      <c r="M312" s="209">
        <f>IFERROR(K312/VLOOKUP(C312,'SIEMB. SEMACU'!$B$2:$C$100,2,FALSE),"")</f>
        <v>0.5446273891</v>
      </c>
      <c r="N312" s="35">
        <f t="shared" si="9"/>
        <v>0.5446273891</v>
      </c>
      <c r="O312" s="71" t="str">
        <f>IFERROR(N312*VLOOKUP(C312,'SIEMB. SEMACU'!$B$2:$D$100,3,FALSE),"")</f>
        <v/>
      </c>
      <c r="P312" s="2">
        <v>2.0</v>
      </c>
      <c r="Q312" s="2">
        <f t="shared" si="3"/>
        <v>9.55</v>
      </c>
      <c r="R312" s="15">
        <f>IFERROR(LOOKUP(Q312,Masterline!$A$2:$A$34,Masterline!$D$2:$D$34)-(Q312-INT(Q312))*LOOKUP(Q312,Masterline!$A$2:$A$34,Masterline!$E$2:$E$34),"")</f>
        <v>5.1456</v>
      </c>
      <c r="S312" s="71">
        <f>IFERROR((Q312)*VLOOKUP(C312,'SIEMB. SEMACU'!$B$2:$C$100,2,FALSE)*(N312-0.002222*7)*((J312+R312)/2/100)/1000,"")</f>
        <v>205.3559401</v>
      </c>
      <c r="T312" s="173">
        <f t="shared" si="4"/>
        <v>6.338985028</v>
      </c>
      <c r="U312" s="14">
        <f t="shared" si="5"/>
        <v>2997601.918</v>
      </c>
      <c r="V312" s="14">
        <f t="shared" si="8"/>
        <v>2997601.918</v>
      </c>
    </row>
    <row r="313">
      <c r="A313" s="210">
        <v>45173.0</v>
      </c>
      <c r="B313" s="2">
        <v>10.0</v>
      </c>
      <c r="C313" s="2" t="s">
        <v>770</v>
      </c>
      <c r="D313" s="2">
        <v>175.0</v>
      </c>
      <c r="E313" s="2">
        <v>1050.0</v>
      </c>
      <c r="F313" s="2" t="s">
        <v>71</v>
      </c>
      <c r="G313" s="17">
        <f t="array" ref="G313">IFERROR(E313*INDEX(PRECIOS!$B$2:$E$44,MATCH(F313,PRECIOS!$B$2:$B$44,0),4),"")</f>
        <v>919.8</v>
      </c>
      <c r="H313" s="2">
        <v>8.18</v>
      </c>
      <c r="I313" s="2">
        <f t="shared" si="1"/>
        <v>3.05</v>
      </c>
      <c r="J313" s="15">
        <f>IFERROR(LOOKUP(H313,Masterline!$A$2:$A$34,Masterline!$D$2:$D$34)-(H313-INT(H313))*LOOKUP(H313,Masterline!$A$2:$A$34,Masterline!$E$2:$E$34),"")</f>
        <v>5.55216</v>
      </c>
      <c r="K313" s="28">
        <f t="shared" si="2"/>
        <v>385321.0828</v>
      </c>
      <c r="L313" s="35">
        <f t="array" ref="L313">IFERROR(INDEX(GrowthFormulas!$B$2:$B$122,$A313-VLOOKUP(C313,'SIEMB. SEMACU'!$B$2:$E$100,4,FALSE),1),"")</f>
        <v>0.933332</v>
      </c>
      <c r="M313" s="209">
        <f>IFERROR(K313/VLOOKUP(C313,'SIEMB. SEMACU'!$B$2:$C$100,2,FALSE),"")</f>
        <v>0.643811333</v>
      </c>
      <c r="N313" s="35">
        <f t="shared" si="9"/>
        <v>0.643811333</v>
      </c>
      <c r="O313" s="71" t="str">
        <f>IFERROR(N313*VLOOKUP(C313,'SIEMB. SEMACU'!$B$2:$D$100,3,FALSE),"")</f>
        <v/>
      </c>
      <c r="P313" s="2">
        <v>2.0</v>
      </c>
      <c r="Q313" s="2">
        <f t="shared" si="3"/>
        <v>10.18</v>
      </c>
      <c r="R313" s="15">
        <f>IFERROR(LOOKUP(Q313,Masterline!$A$2:$A$34,Masterline!$D$2:$D$34)-(Q313-INT(Q313))*LOOKUP(Q313,Masterline!$A$2:$A$34,Masterline!$E$2:$E$34),"")</f>
        <v>4.79712</v>
      </c>
      <c r="S313" s="71">
        <f>IFERROR((Q313)*VLOOKUP(C313,'SIEMB. SEMACU'!$B$2:$C$100,2,FALSE)*(N313-0.002222*7)*((J313+R313)/2/100)/1000,"")</f>
        <v>198.074989</v>
      </c>
      <c r="T313" s="173">
        <f t="shared" si="4"/>
        <v>5.768747243</v>
      </c>
      <c r="U313" s="14">
        <f t="shared" si="5"/>
        <v>3151926.457</v>
      </c>
      <c r="V313" s="14">
        <f t="shared" si="8"/>
        <v>3151926.457</v>
      </c>
    </row>
    <row r="314">
      <c r="A314" s="210">
        <v>45173.0</v>
      </c>
      <c r="B314" s="2">
        <v>11.0</v>
      </c>
      <c r="C314" s="2" t="s">
        <v>765</v>
      </c>
      <c r="D314" s="2">
        <v>200.0</v>
      </c>
      <c r="E314" s="2">
        <v>1100.0</v>
      </c>
      <c r="F314" s="2" t="s">
        <v>71</v>
      </c>
      <c r="G314" s="17">
        <f t="array" ref="G314">IFERROR(E314*INDEX(PRECIOS!$B$2:$E$44,MATCH(F314,PRECIOS!$B$2:$B$44,0),4),"")</f>
        <v>963.6</v>
      </c>
      <c r="H314" s="2">
        <v>20.17</v>
      </c>
      <c r="I314" s="2">
        <f t="shared" si="1"/>
        <v>0.42</v>
      </c>
      <c r="J314" s="15">
        <f>IFERROR(LOOKUP(H314,Masterline!$A$2:$A$34,Masterline!$D$2:$D$34)-(H314-INT(H314))*LOOKUP(H314,Masterline!$A$2:$A$34,Masterline!$E$2:$E$34),"")</f>
        <v>3.28368</v>
      </c>
      <c r="K314" s="28">
        <f t="shared" si="2"/>
        <v>301969.632</v>
      </c>
      <c r="L314" s="35">
        <f t="array" ref="L314">IFERROR(INDEX(GrowthFormulas!$B$2:$B$122,$A314-VLOOKUP(C314,'SIEMB. SEMACU'!$B$2:$E$100,4,FALSE),1),"")</f>
        <v>0.7566618</v>
      </c>
      <c r="M314" s="209">
        <f>IFERROR(K314/VLOOKUP(C314,'SIEMB. SEMACU'!$B$2:$C$100,2,FALSE),"")</f>
        <v>0.3687052893</v>
      </c>
      <c r="N314" s="35">
        <f t="shared" si="9"/>
        <v>0.3687052893</v>
      </c>
      <c r="O314" s="71" t="str">
        <f>IFERROR(N314*VLOOKUP(C314,'SIEMB. SEMACU'!$B$2:$D$100,3,FALSE),"")</f>
        <v/>
      </c>
      <c r="P314" s="2">
        <v>2.0</v>
      </c>
      <c r="Q314" s="2">
        <f t="shared" si="3"/>
        <v>22.17</v>
      </c>
      <c r="R314" s="15">
        <f>IFERROR(LOOKUP(Q314,Masterline!$A$2:$A$34,Masterline!$D$2:$D$34)-(Q314-INT(Q314))*LOOKUP(Q314,Masterline!$A$2:$A$34,Masterline!$E$2:$E$34),"")</f>
        <v>3.23772</v>
      </c>
      <c r="S314" s="71">
        <f>IFERROR((Q314)*VLOOKUP(C314,'SIEMB. SEMACU'!$B$2:$C$100,2,FALSE)*(N314-0.002222*7)*((J314+R314)/2/100)/1000,"")</f>
        <v>209.0842092</v>
      </c>
      <c r="T314" s="173">
        <f t="shared" si="4"/>
        <v>2.271052294</v>
      </c>
      <c r="U314" s="14">
        <f t="shared" si="5"/>
        <v>6090727.476</v>
      </c>
      <c r="V314" s="14">
        <f t="shared" si="8"/>
        <v>6090727.476</v>
      </c>
    </row>
    <row r="315">
      <c r="A315" s="210">
        <v>45173.0</v>
      </c>
      <c r="B315" s="2" t="s">
        <v>12</v>
      </c>
      <c r="C315" s="2" t="s">
        <v>771</v>
      </c>
      <c r="D315" s="2">
        <v>25.0</v>
      </c>
      <c r="E315" s="2">
        <v>250.0</v>
      </c>
      <c r="F315" s="2" t="s">
        <v>71</v>
      </c>
      <c r="G315" s="17">
        <f t="array" ref="G315">IFERROR(E315*INDEX(PRECIOS!$B$2:$E$44,MATCH(F315,PRECIOS!$B$2:$B$44,0),4),"")</f>
        <v>219</v>
      </c>
      <c r="H315" s="2">
        <v>4.8</v>
      </c>
      <c r="I315" s="2">
        <f t="shared" si="1"/>
        <v>0</v>
      </c>
      <c r="J315" s="15">
        <f>IFERROR(LOOKUP(H315,Masterline!$A$2:$A$34,Masterline!$D$2:$D$34)-(H315-INT(H315))*LOOKUP(H315,Masterline!$A$2:$A$34,Masterline!$E$2:$E$34),"")</f>
        <v>7.6944</v>
      </c>
      <c r="K315" s="28">
        <f t="shared" si="2"/>
        <v>67689.92167</v>
      </c>
      <c r="L315" s="35">
        <f t="array" ref="L315">IFERROR(INDEX(GrowthFormulas!$B$2:$B$122,$A315-VLOOKUP(C315,'SIEMB. SEMACU'!$B$2:$E$100,4,FALSE),1),"")</f>
        <v>0.983333</v>
      </c>
      <c r="M315" s="209">
        <f>IFERROR(K315/VLOOKUP(C315,'SIEMB. SEMACU'!$B$2:$C$100,2,FALSE),"")</f>
        <v>0.5014068272</v>
      </c>
      <c r="N315" s="35">
        <f t="shared" si="9"/>
        <v>0.5014068272</v>
      </c>
      <c r="O315" s="71" t="str">
        <f>IFERROR(N315*VLOOKUP(C315,'SIEMB. SEMACU'!$B$2:$D$100,3,FALSE),"")</f>
        <v/>
      </c>
      <c r="P315" s="2">
        <v>2.0</v>
      </c>
      <c r="Q315" s="2">
        <f t="shared" si="3"/>
        <v>6.8</v>
      </c>
      <c r="R315" s="15">
        <f>IFERROR(LOOKUP(Q315,Masterline!$A$2:$A$34,Masterline!$D$2:$D$34)-(Q315-INT(Q315))*LOOKUP(Q315,Masterline!$A$2:$A$34,Masterline!$E$2:$E$34),"")</f>
        <v>6.4176</v>
      </c>
      <c r="S315" s="71">
        <f>IFERROR((Q315)*VLOOKUP(C315,'SIEMB. SEMACU'!$B$2:$C$100,2,FALSE)*(N315-0.002222*7)*((J315+R315)/2/100)/1000,"")</f>
        <v>31.4706699</v>
      </c>
      <c r="T315" s="173">
        <f t="shared" si="4"/>
        <v>1.617667475</v>
      </c>
      <c r="U315" s="14">
        <f t="shared" si="5"/>
        <v>324911.624</v>
      </c>
      <c r="V315" s="14">
        <f t="shared" si="8"/>
        <v>324911.624</v>
      </c>
    </row>
    <row r="316">
      <c r="A316" s="210">
        <v>45180.0</v>
      </c>
      <c r="B316" s="2">
        <v>1.0</v>
      </c>
      <c r="C316" s="2" t="s">
        <v>761</v>
      </c>
      <c r="D316" s="2">
        <v>375.0</v>
      </c>
      <c r="E316" s="2">
        <v>2300.0</v>
      </c>
      <c r="F316" s="2" t="s">
        <v>71</v>
      </c>
      <c r="G316" s="17">
        <f t="array" ref="G316">IFERROR(E316*INDEX(PRECIOS!$B$2:$E$44,MATCH(F316,PRECIOS!$B$2:$B$44,0),4),"")</f>
        <v>2014.8</v>
      </c>
      <c r="H316" s="2">
        <v>24.8</v>
      </c>
      <c r="I316" s="2">
        <f t="shared" si="1"/>
        <v>1.15</v>
      </c>
      <c r="J316" s="15">
        <f>IFERROR(LOOKUP(H316,Masterline!$A$2:$A$34,Masterline!$D$2:$D$34)-(H316-INT(H316))*LOOKUP(H316,Masterline!$A$2:$A$34,Masterline!$E$2:$E$34),"")</f>
        <v>3.1224</v>
      </c>
      <c r="K316" s="28">
        <f t="shared" si="2"/>
        <v>484273.8836</v>
      </c>
      <c r="L316" s="35">
        <f t="array" ref="L316">IFERROR(INDEX(GrowthFormulas!$B$2:$B$122,$A316-VLOOKUP(C316,'SIEMB. SEMACU'!$B$2:$E$100,4,FALSE),1),"")</f>
        <v>0.7266612</v>
      </c>
      <c r="M316" s="209">
        <f>IFERROR(K316/VLOOKUP(C316,'SIEMB. SEMACU'!$B$2:$C$100,2,FALSE),"")</f>
        <v>0.3202869601</v>
      </c>
      <c r="N316" s="35">
        <f t="shared" si="9"/>
        <v>0.3202869601</v>
      </c>
      <c r="O316" s="71" t="str">
        <f>IFERROR(N316*VLOOKUP(C316,'SIEMB. SEMACU'!$B$2:$D$100,3,FALSE),"")</f>
        <v/>
      </c>
      <c r="P316" s="2">
        <v>2.0</v>
      </c>
      <c r="Q316" s="2">
        <f t="shared" si="3"/>
        <v>26.8</v>
      </c>
      <c r="R316" s="15">
        <f>IFERROR(LOOKUP(Q316,Masterline!$A$2:$A$34,Masterline!$D$2:$D$34)-(Q316-INT(Q316))*LOOKUP(Q316,Masterline!$A$2:$A$34,Masterline!$E$2:$E$34),"")</f>
        <v>2.9952</v>
      </c>
      <c r="S316" s="71">
        <f>IFERROR((Q316)*VLOOKUP(C316,'SIEMB. SEMACU'!$B$2:$C$100,2,FALSE)*(N316-0.002222*7)*((J316+R316)/2/100)/1000,"")</f>
        <v>377.7087945</v>
      </c>
      <c r="T316" s="173">
        <f t="shared" si="4"/>
        <v>0.6771986241</v>
      </c>
      <c r="U316" s="14">
        <f t="shared" si="5"/>
        <v>12009992.31</v>
      </c>
      <c r="V316" s="14">
        <f t="shared" si="8"/>
        <v>12009992.31</v>
      </c>
    </row>
    <row r="317">
      <c r="A317" s="210">
        <v>45180.0</v>
      </c>
      <c r="B317" s="2">
        <v>2.0</v>
      </c>
      <c r="C317" s="2" t="s">
        <v>762</v>
      </c>
      <c r="D317" s="2">
        <v>325.0</v>
      </c>
      <c r="E317" s="2">
        <v>1750.0</v>
      </c>
      <c r="F317" s="2" t="s">
        <v>71</v>
      </c>
      <c r="G317" s="17">
        <f t="array" ref="G317">IFERROR(E317*INDEX(PRECIOS!$B$2:$E$44,MATCH(F317,PRECIOS!$B$2:$B$44,0),4),"")</f>
        <v>1533</v>
      </c>
      <c r="H317" s="2">
        <v>25.38</v>
      </c>
      <c r="I317" s="2">
        <f t="shared" si="1"/>
        <v>1.95</v>
      </c>
      <c r="J317" s="15">
        <f>IFERROR(LOOKUP(H317,Masterline!$A$2:$A$34,Masterline!$D$2:$D$34)-(H317-INT(H317))*LOOKUP(H317,Masterline!$A$2:$A$34,Masterline!$E$2:$E$34),"")</f>
        <v>3.15096</v>
      </c>
      <c r="K317" s="28">
        <f t="shared" si="2"/>
        <v>406395.4652</v>
      </c>
      <c r="L317" s="35">
        <f t="array" ref="L317">IFERROR(INDEX(GrowthFormulas!$B$2:$B$122,$A317-VLOOKUP(C317,'SIEMB. SEMACU'!$B$2:$E$100,4,FALSE),1),"")</f>
        <v>0.733328</v>
      </c>
      <c r="M317" s="209">
        <f>IFERROR(K317/VLOOKUP(C317,'SIEMB. SEMACU'!$B$2:$C$100,2,FALSE),"")</f>
        <v>0.4031701044</v>
      </c>
      <c r="N317" s="35">
        <f t="shared" si="9"/>
        <v>0.4031701044</v>
      </c>
      <c r="O317" s="71" t="str">
        <f>IFERROR(N317*VLOOKUP(C317,'SIEMB. SEMACU'!$B$2:$D$100,3,FALSE),"")</f>
        <v/>
      </c>
      <c r="P317" s="2">
        <v>2.0</v>
      </c>
      <c r="Q317" s="2">
        <f t="shared" si="3"/>
        <v>27.38</v>
      </c>
      <c r="R317" s="15">
        <f>IFERROR(LOOKUP(Q317,Masterline!$A$2:$A$34,Masterline!$D$2:$D$34)-(Q317-INT(Q317))*LOOKUP(Q317,Masterline!$A$2:$A$34,Masterline!$E$2:$E$34),"")</f>
        <v>2.93664</v>
      </c>
      <c r="S317" s="71">
        <f>IFERROR((Q317)*VLOOKUP(C317,'SIEMB. SEMACU'!$B$2:$C$100,2,FALSE)*(N317-0.002222*7)*((J317+R317)/2/100)/1000,"")</f>
        <v>325.6206216</v>
      </c>
      <c r="T317" s="173">
        <f t="shared" si="4"/>
        <v>0.1551554105</v>
      </c>
      <c r="U317" s="14">
        <f t="shared" si="5"/>
        <v>10314316.91</v>
      </c>
      <c r="V317" s="14">
        <f t="shared" si="8"/>
        <v>10314316.91</v>
      </c>
    </row>
    <row r="318">
      <c r="A318" s="210">
        <v>45180.0</v>
      </c>
      <c r="B318" s="2">
        <v>3.0</v>
      </c>
      <c r="C318" s="2" t="s">
        <v>763</v>
      </c>
      <c r="D318" s="2">
        <v>200.0</v>
      </c>
      <c r="E318" s="2">
        <v>1225.0</v>
      </c>
      <c r="F318" s="2" t="s">
        <v>71</v>
      </c>
      <c r="G318" s="17">
        <f t="array" ref="G318">IFERROR(E318*INDEX(PRECIOS!$B$2:$E$44,MATCH(F318,PRECIOS!$B$2:$B$44,0),4),"")</f>
        <v>1073.1</v>
      </c>
      <c r="H318" s="2">
        <v>23.13</v>
      </c>
      <c r="I318" s="2">
        <f t="shared" si="1"/>
        <v>1.2</v>
      </c>
      <c r="J318" s="15">
        <f>IFERROR(LOOKUP(H318,Masterline!$A$2:$A$34,Masterline!$D$2:$D$34)-(H318-INT(H318))*LOOKUP(H318,Masterline!$A$2:$A$34,Masterline!$E$2:$E$34),"")</f>
        <v>3.26508</v>
      </c>
      <c r="K318" s="28">
        <f t="shared" si="2"/>
        <v>264825.9484</v>
      </c>
      <c r="L318" s="35">
        <f t="array" ref="L318">IFERROR(INDEX(GrowthFormulas!$B$2:$B$122,$A318-VLOOKUP(C318,'SIEMB. SEMACU'!$B$2:$E$100,4,FALSE),1),"")</f>
        <v>0.7399948</v>
      </c>
      <c r="M318" s="209">
        <f>IFERROR(K318/VLOOKUP(C318,'SIEMB. SEMACU'!$B$2:$C$100,2,FALSE),"")</f>
        <v>0.4144381039</v>
      </c>
      <c r="N318" s="35">
        <f t="shared" si="9"/>
        <v>0.4144381039</v>
      </c>
      <c r="O318" s="71" t="str">
        <f>IFERROR(N318*VLOOKUP(C318,'SIEMB. SEMACU'!$B$2:$D$100,3,FALSE),"")</f>
        <v/>
      </c>
      <c r="P318" s="2">
        <v>2.0</v>
      </c>
      <c r="Q318" s="2">
        <f t="shared" si="3"/>
        <v>25.13</v>
      </c>
      <c r="R318" s="15">
        <f>IFERROR(LOOKUP(Q318,Masterline!$A$2:$A$34,Masterline!$D$2:$D$34)-(Q318-INT(Q318))*LOOKUP(Q318,Masterline!$A$2:$A$34,Masterline!$E$2:$E$34),"")</f>
        <v>3.17796</v>
      </c>
      <c r="S318" s="71">
        <f>IFERROR((Q318)*VLOOKUP(C318,'SIEMB. SEMACU'!$B$2:$C$100,2,FALSE)*(N318-0.002222*7)*((J318+R318)/2/100)/1000,"")</f>
        <v>206.348306</v>
      </c>
      <c r="T318" s="173">
        <f t="shared" si="4"/>
        <v>1.587076509</v>
      </c>
      <c r="U318" s="14">
        <f t="shared" si="5"/>
        <v>6125424.186</v>
      </c>
      <c r="V318" s="14">
        <f t="shared" si="8"/>
        <v>6125424.186</v>
      </c>
    </row>
    <row r="319">
      <c r="A319" s="210">
        <v>45180.0</v>
      </c>
      <c r="B319" s="2">
        <v>6.0</v>
      </c>
      <c r="C319" s="2" t="s">
        <v>766</v>
      </c>
      <c r="D319" s="2">
        <v>100.0</v>
      </c>
      <c r="E319" s="2">
        <v>675.0</v>
      </c>
      <c r="F319" s="2" t="s">
        <v>71</v>
      </c>
      <c r="G319" s="17">
        <f t="array" ref="G319">IFERROR(E319*INDEX(PRECIOS!$B$2:$E$44,MATCH(F319,PRECIOS!$B$2:$B$44,0),4),"")</f>
        <v>591.3</v>
      </c>
      <c r="H319" s="2">
        <v>9.14</v>
      </c>
      <c r="I319" s="2">
        <f t="shared" si="1"/>
        <v>2.85</v>
      </c>
      <c r="J319" s="15">
        <f>IFERROR(LOOKUP(H319,Masterline!$A$2:$A$34,Masterline!$D$2:$D$34)-(H319-INT(H319))*LOOKUP(H319,Masterline!$A$2:$A$34,Masterline!$E$2:$E$34),"")</f>
        <v>5.26368</v>
      </c>
      <c r="K319" s="28">
        <f t="shared" si="2"/>
        <v>207856.8423</v>
      </c>
      <c r="L319" s="35">
        <f t="array" ref="L319">IFERROR(INDEX(GrowthFormulas!$B$2:$B$122,$A319-VLOOKUP(C319,'SIEMB. SEMACU'!$B$2:$E$100,4,FALSE),1),"")</f>
        <v>0.916665</v>
      </c>
      <c r="M319" s="209">
        <f>IFERROR(K319/VLOOKUP(C319,'SIEMB. SEMACU'!$B$2:$C$100,2,FALSE),"")</f>
        <v>0.4199128127</v>
      </c>
      <c r="N319" s="35">
        <f t="shared" si="9"/>
        <v>0.4199128127</v>
      </c>
      <c r="O319" s="71" t="str">
        <f>IFERROR(N319*VLOOKUP(C319,'SIEMB. SEMACU'!$B$2:$D$100,3,FALSE),"")</f>
        <v/>
      </c>
      <c r="P319" s="2">
        <v>2.0</v>
      </c>
      <c r="Q319" s="2">
        <f t="shared" si="3"/>
        <v>11.14</v>
      </c>
      <c r="R319" s="15">
        <f>IFERROR(LOOKUP(Q319,Masterline!$A$2:$A$34,Masterline!$D$2:$D$34)-(Q319-INT(Q319))*LOOKUP(Q319,Masterline!$A$2:$A$34,Masterline!$E$2:$E$34),"")</f>
        <v>4.58112</v>
      </c>
      <c r="S319" s="71">
        <f>IFERROR((Q319)*VLOOKUP(C319,'SIEMB. SEMACU'!$B$2:$C$100,2,FALSE)*(N319-0.002222*7)*((J319+R319)/2/100)/1000,"")</f>
        <v>109.7574996</v>
      </c>
      <c r="T319" s="173">
        <f t="shared" si="4"/>
        <v>2.439374888</v>
      </c>
      <c r="U319" s="14">
        <f t="shared" si="5"/>
        <v>1899811.539</v>
      </c>
      <c r="V319" s="14">
        <f t="shared" si="8"/>
        <v>1899811.539</v>
      </c>
    </row>
    <row r="320">
      <c r="A320" s="210">
        <v>45180.0</v>
      </c>
      <c r="B320" s="2">
        <v>7.0</v>
      </c>
      <c r="C320" s="2" t="s">
        <v>767</v>
      </c>
      <c r="D320" s="2">
        <v>100.0</v>
      </c>
      <c r="E320" s="2">
        <v>822.0</v>
      </c>
      <c r="F320" s="2" t="s">
        <v>71</v>
      </c>
      <c r="G320" s="17">
        <f t="array" ref="G320">IFERROR(E320*INDEX(PRECIOS!$B$2:$E$44,MATCH(F320,PRECIOS!$B$2:$B$44,0),4),"")</f>
        <v>720.072</v>
      </c>
      <c r="H320" s="2">
        <v>8.95</v>
      </c>
      <c r="I320" s="2">
        <f t="shared" si="1"/>
        <v>2.6</v>
      </c>
      <c r="J320" s="15">
        <f>IFERROR(LOOKUP(H320,Masterline!$A$2:$A$34,Masterline!$D$2:$D$34)-(H320-INT(H320))*LOOKUP(H320,Masterline!$A$2:$A$34,Masterline!$E$2:$E$34),"")</f>
        <v>5.3304</v>
      </c>
      <c r="K320" s="28">
        <f t="shared" si="2"/>
        <v>209612.4936</v>
      </c>
      <c r="L320" s="35">
        <f t="array" ref="L320">IFERROR(INDEX(GrowthFormulas!$B$2:$B$122,$A320-VLOOKUP(C320,'SIEMB. SEMACU'!$B$2:$E$100,4,FALSE),1),"")</f>
        <v>0.916665</v>
      </c>
      <c r="M320" s="209">
        <f>IFERROR(K320/VLOOKUP(C320,'SIEMB. SEMACU'!$B$2:$C$100,2,FALSE),"")</f>
        <v>0.3425040745</v>
      </c>
      <c r="N320" s="35">
        <f t="shared" si="9"/>
        <v>0.3425040745</v>
      </c>
      <c r="O320" s="71" t="str">
        <f>IFERROR(N320*VLOOKUP(C320,'SIEMB. SEMACU'!$B$2:$D$100,3,FALSE),"")</f>
        <v/>
      </c>
      <c r="P320" s="2">
        <v>2.0</v>
      </c>
      <c r="Q320" s="2">
        <f t="shared" si="3"/>
        <v>10.95</v>
      </c>
      <c r="R320" s="15">
        <f>IFERROR(LOOKUP(Q320,Masterline!$A$2:$A$34,Masterline!$D$2:$D$34)-(Q320-INT(Q320))*LOOKUP(Q320,Masterline!$A$2:$A$34,Masterline!$E$2:$E$34),"")</f>
        <v>4.6308</v>
      </c>
      <c r="S320" s="71">
        <f>IFERROR((Q320)*VLOOKUP(C320,'SIEMB. SEMACU'!$B$2:$C$100,2,FALSE)*(N320-0.002222*7)*((J320+R320)/2/100)/1000,"")</f>
        <v>109.1261029</v>
      </c>
      <c r="T320" s="173">
        <f t="shared" si="4"/>
        <v>2.281525737</v>
      </c>
      <c r="U320" s="14">
        <f t="shared" si="5"/>
        <v>1876031.817</v>
      </c>
      <c r="V320" s="14">
        <f t="shared" si="8"/>
        <v>1876031.817</v>
      </c>
    </row>
    <row r="321">
      <c r="A321" s="210">
        <v>45180.0</v>
      </c>
      <c r="B321" s="2">
        <v>8.0</v>
      </c>
      <c r="C321" s="2" t="s">
        <v>768</v>
      </c>
      <c r="D321" s="2">
        <v>137.0</v>
      </c>
      <c r="E321" s="2">
        <v>911.0</v>
      </c>
      <c r="F321" s="2" t="s">
        <v>71</v>
      </c>
      <c r="G321" s="17">
        <f t="array" ref="G321">IFERROR(E321*INDEX(PRECIOS!$B$2:$E$44,MATCH(F321,PRECIOS!$B$2:$B$44,0),4),"")</f>
        <v>798.036</v>
      </c>
      <c r="H321" s="2">
        <v>9.33</v>
      </c>
      <c r="I321" s="2">
        <f t="shared" si="1"/>
        <v>2.7</v>
      </c>
      <c r="J321" s="15">
        <f>IFERROR(LOOKUP(H321,Masterline!$A$2:$A$34,Masterline!$D$2:$D$34)-(H321-INT(H321))*LOOKUP(H321,Masterline!$A$2:$A$34,Masterline!$E$2:$E$34),"")</f>
        <v>5.20896</v>
      </c>
      <c r="K321" s="28">
        <f t="shared" si="2"/>
        <v>281895.3428</v>
      </c>
      <c r="L321" s="35">
        <f t="array" ref="L321">IFERROR(INDEX(GrowthFormulas!$B$2:$B$122,$A321-VLOOKUP(C321,'SIEMB. SEMACU'!$B$2:$E$100,4,FALSE),1),"")</f>
        <v>0.916665</v>
      </c>
      <c r="M321" s="209">
        <f>IFERROR(K321/VLOOKUP(C321,'SIEMB. SEMACU'!$B$2:$C$100,2,FALSE),"")</f>
        <v>0.3915213094</v>
      </c>
      <c r="N321" s="35">
        <f t="shared" si="9"/>
        <v>0.3915213094</v>
      </c>
      <c r="O321" s="71" t="str">
        <f>IFERROR(N321*VLOOKUP(C321,'SIEMB. SEMACU'!$B$2:$D$100,3,FALSE),"")</f>
        <v/>
      </c>
      <c r="P321" s="2">
        <v>2.0</v>
      </c>
      <c r="Q321" s="2">
        <f t="shared" si="3"/>
        <v>11.33</v>
      </c>
      <c r="R321" s="15">
        <f>IFERROR(LOOKUP(Q321,Masterline!$A$2:$A$34,Masterline!$D$2:$D$34)-(Q321-INT(Q321))*LOOKUP(Q321,Masterline!$A$2:$A$34,Masterline!$E$2:$E$34),"")</f>
        <v>4.54464</v>
      </c>
      <c r="S321" s="71">
        <f>IFERROR((Q321)*VLOOKUP(C321,'SIEMB. SEMACU'!$B$2:$C$100,2,FALSE)*(N321-0.002222*7)*((J321+R321)/2/100)/1000,"")</f>
        <v>149.5710134</v>
      </c>
      <c r="T321" s="173">
        <f t="shared" si="4"/>
        <v>3.14275334</v>
      </c>
      <c r="U321" s="14">
        <f t="shared" si="5"/>
        <v>2630083.548</v>
      </c>
      <c r="V321" s="14">
        <f t="shared" si="8"/>
        <v>2630083.548</v>
      </c>
    </row>
    <row r="322">
      <c r="A322" s="210">
        <v>45180.0</v>
      </c>
      <c r="B322" s="2">
        <v>9.0</v>
      </c>
      <c r="C322" s="2" t="s">
        <v>769</v>
      </c>
      <c r="D322" s="2">
        <v>150.0</v>
      </c>
      <c r="E322" s="2">
        <v>1110.0</v>
      </c>
      <c r="F322" s="2" t="s">
        <v>71</v>
      </c>
      <c r="G322" s="17">
        <f t="array" ref="G322">IFERROR(E322*INDEX(PRECIOS!$B$2:$E$44,MATCH(F322,PRECIOS!$B$2:$B$44,0),4),"")</f>
        <v>972.36</v>
      </c>
      <c r="H322" s="2">
        <v>9.95</v>
      </c>
      <c r="I322" s="2">
        <f t="shared" si="1"/>
        <v>2.4</v>
      </c>
      <c r="J322" s="15">
        <f>IFERROR(LOOKUP(H322,Masterline!$A$2:$A$34,Masterline!$D$2:$D$34)-(H322-INT(H322))*LOOKUP(H322,Masterline!$A$2:$A$34,Masterline!$E$2:$E$34),"")</f>
        <v>5.0304</v>
      </c>
      <c r="K322" s="28">
        <f t="shared" si="2"/>
        <v>299685.4502</v>
      </c>
      <c r="L322" s="35">
        <f t="array" ref="L322">IFERROR(INDEX(GrowthFormulas!$B$2:$B$122,$A322-VLOOKUP(C322,'SIEMB. SEMACU'!$B$2:$E$100,4,FALSE),1),"")</f>
        <v>0.9099982</v>
      </c>
      <c r="M322" s="209">
        <f>IFERROR(K322/VLOOKUP(C322,'SIEMB. SEMACU'!$B$2:$C$100,2,FALSE),"")</f>
        <v>0.4110911525</v>
      </c>
      <c r="N322" s="35">
        <f t="shared" si="9"/>
        <v>0.4110911525</v>
      </c>
      <c r="O322" s="71" t="str">
        <f>IFERROR(N322*VLOOKUP(C322,'SIEMB. SEMACU'!$B$2:$D$100,3,FALSE),"")</f>
        <v/>
      </c>
      <c r="P322" s="2">
        <v>2.0</v>
      </c>
      <c r="Q322" s="2">
        <f t="shared" si="3"/>
        <v>11.95</v>
      </c>
      <c r="R322" s="15">
        <f>IFERROR(LOOKUP(Q322,Masterline!$A$2:$A$34,Masterline!$D$2:$D$34)-(Q322-INT(Q322))*LOOKUP(Q322,Masterline!$A$2:$A$34,Masterline!$E$2:$E$34),"")</f>
        <v>4.4256</v>
      </c>
      <c r="S322" s="71">
        <f>IFERROR((Q322)*VLOOKUP(C322,'SIEMB. SEMACU'!$B$2:$C$100,2,FALSE)*(N322-0.002222*7)*((J322+R322)/2/100)/1000,"")</f>
        <v>162.9146667</v>
      </c>
      <c r="T322" s="173">
        <f t="shared" si="4"/>
        <v>3.228666665</v>
      </c>
      <c r="U322" s="14">
        <f t="shared" si="5"/>
        <v>2981870.229</v>
      </c>
      <c r="V322" s="14">
        <f t="shared" si="8"/>
        <v>2981870.229</v>
      </c>
    </row>
    <row r="323">
      <c r="A323" s="210">
        <v>45180.0</v>
      </c>
      <c r="B323" s="2">
        <v>10.0</v>
      </c>
      <c r="C323" s="2" t="s">
        <v>770</v>
      </c>
      <c r="D323" s="2">
        <v>200.0</v>
      </c>
      <c r="E323" s="2">
        <v>1136.0</v>
      </c>
      <c r="F323" s="2" t="s">
        <v>71</v>
      </c>
      <c r="G323" s="17">
        <f t="array" ref="G323">IFERROR(E323*INDEX(PRECIOS!$B$2:$E$44,MATCH(F323,PRECIOS!$B$2:$B$44,0),4),"")</f>
        <v>995.136</v>
      </c>
      <c r="H323" s="2">
        <v>10.3</v>
      </c>
      <c r="I323" s="2">
        <f t="shared" si="1"/>
        <v>2.12</v>
      </c>
      <c r="J323" s="15">
        <f>IFERROR(LOOKUP(H323,Masterline!$A$2:$A$34,Masterline!$D$2:$D$34)-(H323-INT(H323))*LOOKUP(H323,Masterline!$A$2:$A$34,Masterline!$E$2:$E$34),"")</f>
        <v>4.7712</v>
      </c>
      <c r="K323" s="28">
        <f t="shared" si="2"/>
        <v>406972.5798</v>
      </c>
      <c r="L323" s="35">
        <f t="array" ref="L323">IFERROR(INDEX(GrowthFormulas!$B$2:$B$122,$A323-VLOOKUP(C323,'SIEMB. SEMACU'!$B$2:$E$100,4,FALSE),1),"")</f>
        <v>0.9099982</v>
      </c>
      <c r="M323" s="209">
        <f>IFERROR(K323/VLOOKUP(C323,'SIEMB. SEMACU'!$B$2:$C$100,2,FALSE),"")</f>
        <v>0.679987602</v>
      </c>
      <c r="N323" s="35">
        <f t="shared" si="9"/>
        <v>0.679987602</v>
      </c>
      <c r="O323" s="71" t="str">
        <f>IFERROR(N323*VLOOKUP(C323,'SIEMB. SEMACU'!$B$2:$D$100,3,FALSE),"")</f>
        <v/>
      </c>
      <c r="P323" s="2">
        <v>2.0</v>
      </c>
      <c r="Q323" s="2">
        <f t="shared" si="3"/>
        <v>12.3</v>
      </c>
      <c r="R323" s="15">
        <f>IFERROR(LOOKUP(Q323,Masterline!$A$2:$A$34,Masterline!$D$2:$D$34)-(Q323-INT(Q323))*LOOKUP(Q323,Masterline!$A$2:$A$34,Masterline!$E$2:$E$34),"")</f>
        <v>4.3608</v>
      </c>
      <c r="S323" s="71">
        <f>IFERROR((Q323)*VLOOKUP(C323,'SIEMB. SEMACU'!$B$2:$C$100,2,FALSE)*(N323-0.002222*7)*((J323+R323)/2/100)/1000,"")</f>
        <v>223.3349856</v>
      </c>
      <c r="T323" s="173">
        <f t="shared" si="4"/>
        <v>5.833746404</v>
      </c>
      <c r="U323" s="14">
        <f t="shared" si="5"/>
        <v>4191817.572</v>
      </c>
      <c r="V323" s="14">
        <f t="shared" si="8"/>
        <v>4191817.572</v>
      </c>
    </row>
    <row r="324">
      <c r="A324" s="210">
        <v>45180.0</v>
      </c>
      <c r="B324" s="2">
        <v>11.0</v>
      </c>
      <c r="C324" s="2" t="s">
        <v>765</v>
      </c>
      <c r="D324" s="2">
        <v>200.0</v>
      </c>
      <c r="E324" s="2">
        <v>1225.0</v>
      </c>
      <c r="F324" s="2" t="s">
        <v>71</v>
      </c>
      <c r="G324" s="17">
        <f t="array" ref="G324">IFERROR(E324*INDEX(PRECIOS!$B$2:$E$44,MATCH(F324,PRECIOS!$B$2:$B$44,0),4),"")</f>
        <v>1073.1</v>
      </c>
      <c r="H324" s="2">
        <v>21.85</v>
      </c>
      <c r="I324" s="2">
        <f t="shared" si="1"/>
        <v>1.68</v>
      </c>
      <c r="J324" s="15">
        <f>IFERROR(LOOKUP(H324,Masterline!$A$2:$A$34,Masterline!$D$2:$D$34)-(H324-INT(H324))*LOOKUP(H324,Masterline!$A$2:$A$34,Masterline!$E$2:$E$34),"")</f>
        <v>3.2748</v>
      </c>
      <c r="K324" s="28">
        <f t="shared" si="2"/>
        <v>279507.6975</v>
      </c>
      <c r="L324" s="35">
        <f t="array" ref="L324">IFERROR(INDEX(GrowthFormulas!$B$2:$B$122,$A324-VLOOKUP(C324,'SIEMB. SEMACU'!$B$2:$E$100,4,FALSE),1),"")</f>
        <v>0.733328</v>
      </c>
      <c r="M324" s="209">
        <f>IFERROR(K324/VLOOKUP(C324,'SIEMB. SEMACU'!$B$2:$C$100,2,FALSE),"")</f>
        <v>0.3412792399</v>
      </c>
      <c r="N324" s="35">
        <f t="shared" si="9"/>
        <v>0.3412792399</v>
      </c>
      <c r="O324" s="71" t="str">
        <f>IFERROR(N324*VLOOKUP(C324,'SIEMB. SEMACU'!$B$2:$D$100,3,FALSE),"")</f>
        <v/>
      </c>
      <c r="P324" s="2">
        <v>2.0</v>
      </c>
      <c r="Q324" s="2">
        <f t="shared" si="3"/>
        <v>23.85</v>
      </c>
      <c r="R324" s="15">
        <f>IFERROR(LOOKUP(Q324,Masterline!$A$2:$A$34,Masterline!$D$2:$D$34)-(Q324-INT(Q324))*LOOKUP(Q324,Masterline!$A$2:$A$34,Masterline!$E$2:$E$34),"")</f>
        <v>3.2046</v>
      </c>
      <c r="S324" s="71">
        <f>IFERROR((Q324)*VLOOKUP(C324,'SIEMB. SEMACU'!$B$2:$C$100,2,FALSE)*(N324-0.002222*7)*((J324+R324)/2/100)/1000,"")</f>
        <v>206.1239677</v>
      </c>
      <c r="T324" s="173">
        <f t="shared" si="4"/>
        <v>1.53099193</v>
      </c>
      <c r="U324" s="14">
        <f t="shared" si="5"/>
        <v>6107243.19</v>
      </c>
      <c r="V324" s="14">
        <f t="shared" si="8"/>
        <v>6107243.19</v>
      </c>
    </row>
    <row r="325">
      <c r="A325" s="210">
        <v>45180.0</v>
      </c>
      <c r="B325" s="2" t="s">
        <v>12</v>
      </c>
      <c r="C325" s="2" t="s">
        <v>771</v>
      </c>
      <c r="D325" s="2">
        <v>25.0</v>
      </c>
      <c r="E325" s="2">
        <v>175.0</v>
      </c>
      <c r="F325" s="2" t="s">
        <v>71</v>
      </c>
      <c r="G325" s="17">
        <f t="array" ref="G325">IFERROR(E325*INDEX(PRECIOS!$B$2:$E$44,MATCH(F325,PRECIOS!$B$2:$B$44,0),4),"")</f>
        <v>153.3</v>
      </c>
      <c r="H325" s="2">
        <v>7.35</v>
      </c>
      <c r="I325" s="2">
        <f t="shared" si="1"/>
        <v>2.55</v>
      </c>
      <c r="J325" s="15">
        <f>IFERROR(LOOKUP(H325,Masterline!$A$2:$A$34,Masterline!$D$2:$D$34)-(H325-INT(H325))*LOOKUP(H325,Masterline!$A$2:$A$34,Masterline!$E$2:$E$34),"")</f>
        <v>6.1296</v>
      </c>
      <c r="K325" s="28">
        <f t="shared" si="2"/>
        <v>55490.74237</v>
      </c>
      <c r="L325" s="35">
        <f t="array" ref="L325">IFERROR(INDEX(GrowthFormulas!$B$2:$B$122,$A325-VLOOKUP(C325,'SIEMB. SEMACU'!$B$2:$E$100,4,FALSE),1),"")</f>
        <v>0.9599992</v>
      </c>
      <c r="M325" s="209">
        <f>IFERROR(K325/VLOOKUP(C325,'SIEMB. SEMACU'!$B$2:$C$100,2,FALSE),"")</f>
        <v>0.4110425361</v>
      </c>
      <c r="N325" s="35">
        <f t="shared" si="9"/>
        <v>0.4110425361</v>
      </c>
      <c r="O325" s="71" t="str">
        <f>IFERROR(N325*VLOOKUP(C325,'SIEMB. SEMACU'!$B$2:$D$100,3,FALSE),"")</f>
        <v/>
      </c>
      <c r="P325" s="2">
        <v>2.0</v>
      </c>
      <c r="Q325" s="2">
        <f t="shared" si="3"/>
        <v>9.35</v>
      </c>
      <c r="R325" s="15">
        <f>IFERROR(LOOKUP(Q325,Masterline!$A$2:$A$34,Masterline!$D$2:$D$34)-(Q325-INT(Q325))*LOOKUP(Q325,Masterline!$A$2:$A$34,Masterline!$E$2:$E$34),"")</f>
        <v>5.2032</v>
      </c>
      <c r="S325" s="71">
        <f>IFERROR((Q325)*VLOOKUP(C325,'SIEMB. SEMACU'!$B$2:$C$100,2,FALSE)*(N325-0.002222*7)*((J325+R325)/2/100)/1000,"")</f>
        <v>28.28697505</v>
      </c>
      <c r="T325" s="173">
        <f t="shared" si="4"/>
        <v>0.8217437622</v>
      </c>
      <c r="U325" s="14">
        <f t="shared" si="5"/>
        <v>407856.9564</v>
      </c>
      <c r="V325" s="14">
        <f t="shared" si="8"/>
        <v>407856.9564</v>
      </c>
    </row>
    <row r="326">
      <c r="A326" s="210">
        <v>45187.0</v>
      </c>
      <c r="B326" s="2">
        <v>1.0</v>
      </c>
      <c r="C326" s="2" t="s">
        <v>761</v>
      </c>
      <c r="D326" s="15"/>
      <c r="E326" s="2">
        <v>2325.0</v>
      </c>
      <c r="F326" s="2" t="s">
        <v>71</v>
      </c>
      <c r="G326" s="17">
        <f t="array" ref="G326">IFERROR(E326*INDEX(PRECIOS!$B$2:$E$44,MATCH(F326,PRECIOS!$B$2:$B$44,0),4),"")</f>
        <v>2036.7</v>
      </c>
      <c r="H326" s="15"/>
      <c r="I326" s="2">
        <f t="shared" si="1"/>
        <v>-24.8</v>
      </c>
      <c r="J326" s="15" t="str">
        <f>IFERROR(LOOKUP(H326,Masterline!$A$2:$A$34,Masterline!$D$2:$D$34)-(H326-INT(H326))*LOOKUP(H326,Masterline!$A$2:$A$34,Masterline!$E$2:$E$34),"")</f>
        <v/>
      </c>
      <c r="K326" s="28" t="str">
        <f t="shared" si="2"/>
        <v/>
      </c>
      <c r="L326" s="35">
        <f t="array" ref="L326">IFERROR(INDEX(GrowthFormulas!$B$2:$B$122,$A326-VLOOKUP(C326,'SIEMB. SEMACU'!$B$2:$E$100,4,FALSE),1),"")</f>
        <v>0.7033274</v>
      </c>
      <c r="M326" s="209">
        <f>IFERROR(K326/VLOOKUP(C326,'SIEMB. SEMACU'!$B$2:$C$100,2,FALSE),"")</f>
        <v>0</v>
      </c>
      <c r="N326" s="35">
        <f t="shared" si="9"/>
        <v>0</v>
      </c>
      <c r="O326" s="71" t="str">
        <f>IFERROR(N326*VLOOKUP(C326,'SIEMB. SEMACU'!$B$2:$D$100,3,FALSE),"")</f>
        <v/>
      </c>
      <c r="P326" s="2">
        <v>2.0</v>
      </c>
      <c r="Q326" s="2">
        <f t="shared" si="3"/>
        <v>2</v>
      </c>
      <c r="R326" s="15">
        <f>IFERROR(LOOKUP(Q326,Masterline!$A$2:$A$34,Masterline!$D$2:$D$34)-(Q326-INT(Q326))*LOOKUP(Q326,Masterline!$A$2:$A$34,Masterline!$E$2:$E$34),"")</f>
        <v>11.076</v>
      </c>
      <c r="S326" s="71">
        <f>IFERROR((Q326)*VLOOKUP(C326,'SIEMB. SEMACU'!$B$2:$C$100,2,FALSE)*(N326-0.002222*7)*((J326+R326)/2/100)/1000,"")</f>
        <v>-2.604814692</v>
      </c>
      <c r="T326" s="173">
        <f t="shared" si="4"/>
        <v>-0.6512036731</v>
      </c>
      <c r="U326" s="14">
        <f t="shared" si="5"/>
        <v>0</v>
      </c>
      <c r="V326" s="14" t="str">
        <f t="shared" si="8"/>
        <v/>
      </c>
    </row>
    <row r="327">
      <c r="A327" s="210">
        <v>45187.0</v>
      </c>
      <c r="B327" s="2">
        <v>2.0</v>
      </c>
      <c r="C327" s="2" t="s">
        <v>762</v>
      </c>
      <c r="D327" s="15"/>
      <c r="E327" s="2">
        <v>1075.0</v>
      </c>
      <c r="F327" s="2" t="s">
        <v>71</v>
      </c>
      <c r="G327" s="17">
        <f t="array" ref="G327">IFERROR(E327*INDEX(PRECIOS!$B$2:$E$44,MATCH(F327,PRECIOS!$B$2:$B$44,0),4),"")</f>
        <v>941.7</v>
      </c>
      <c r="H327" s="15"/>
      <c r="I327" s="2">
        <f t="shared" si="1"/>
        <v>-25.38</v>
      </c>
      <c r="J327" s="15" t="str">
        <f>IFERROR(LOOKUP(H327,Masterline!$A$2:$A$34,Masterline!$D$2:$D$34)-(H327-INT(H327))*LOOKUP(H327,Masterline!$A$2:$A$34,Masterline!$E$2:$E$34),"")</f>
        <v/>
      </c>
      <c r="K327" s="28" t="str">
        <f t="shared" si="2"/>
        <v/>
      </c>
      <c r="L327" s="35">
        <f t="array" ref="L327">IFERROR(INDEX(GrowthFormulas!$B$2:$B$122,$A327-VLOOKUP(C327,'SIEMB. SEMACU'!$B$2:$E$100,4,FALSE),1),"")</f>
        <v>0.7099942</v>
      </c>
      <c r="M327" s="209">
        <f>IFERROR(K327/VLOOKUP(C327,'SIEMB. SEMACU'!$B$2:$C$100,2,FALSE),"")</f>
        <v>0</v>
      </c>
      <c r="N327" s="35">
        <f t="shared" si="9"/>
        <v>0</v>
      </c>
      <c r="O327" s="71" t="str">
        <f>IFERROR(N327*VLOOKUP(C327,'SIEMB. SEMACU'!$B$2:$D$100,3,FALSE),"")</f>
        <v/>
      </c>
      <c r="P327" s="2">
        <v>2.0</v>
      </c>
      <c r="Q327" s="2">
        <f t="shared" si="3"/>
        <v>2</v>
      </c>
      <c r="R327" s="15">
        <f>IFERROR(LOOKUP(Q327,Masterline!$A$2:$A$34,Masterline!$D$2:$D$34)-(Q327-INT(Q327))*LOOKUP(Q327,Masterline!$A$2:$A$34,Masterline!$E$2:$E$34),"")</f>
        <v>11.076</v>
      </c>
      <c r="S327" s="71">
        <f>IFERROR((Q327)*VLOOKUP(C327,'SIEMB. SEMACU'!$B$2:$C$100,2,FALSE)*(N327-0.002222*7)*((J327+R327)/2/100)/1000,"")</f>
        <v>-1.736543128</v>
      </c>
      <c r="T327" s="173">
        <f t="shared" si="4"/>
        <v>-0.4341357821</v>
      </c>
      <c r="U327" s="14">
        <f t="shared" si="5"/>
        <v>0</v>
      </c>
      <c r="V327" s="14" t="str">
        <f t="shared" si="8"/>
        <v/>
      </c>
    </row>
    <row r="328">
      <c r="A328" s="210">
        <v>45187.0</v>
      </c>
      <c r="B328" s="2">
        <v>3.0</v>
      </c>
      <c r="C328" s="2" t="s">
        <v>763</v>
      </c>
      <c r="D328" s="2">
        <v>225.0</v>
      </c>
      <c r="E328" s="2">
        <v>1575.0</v>
      </c>
      <c r="F328" s="2" t="s">
        <v>71</v>
      </c>
      <c r="G328" s="17">
        <f t="array" ref="G328">IFERROR(E328*INDEX(PRECIOS!$B$2:$E$44,MATCH(F328,PRECIOS!$B$2:$B$44,0),4),"")</f>
        <v>1379.7</v>
      </c>
      <c r="H328" s="2">
        <v>24.46</v>
      </c>
      <c r="I328" s="2">
        <f t="shared" si="1"/>
        <v>1.33</v>
      </c>
      <c r="J328" s="15">
        <f>IFERROR(LOOKUP(H328,Masterline!$A$2:$A$34,Masterline!$D$2:$D$34)-(H328-INT(H328))*LOOKUP(H328,Masterline!$A$2:$A$34,Masterline!$E$2:$E$34),"")</f>
        <v>3.14688</v>
      </c>
      <c r="K328" s="28">
        <f t="shared" si="2"/>
        <v>292311.4876</v>
      </c>
      <c r="L328" s="35">
        <f t="array" ref="L328">IFERROR(INDEX(GrowthFormulas!$B$2:$B$122,$A328-VLOOKUP(C328,'SIEMB. SEMACU'!$B$2:$E$100,4,FALSE),1),"")</f>
        <v>0.716661</v>
      </c>
      <c r="M328" s="209">
        <f>IFERROR(K328/VLOOKUP(C328,'SIEMB. SEMACU'!$B$2:$C$100,2,FALSE),"")</f>
        <v>0.4574514673</v>
      </c>
      <c r="N328" s="35">
        <f t="shared" si="9"/>
        <v>0.4574514673</v>
      </c>
      <c r="O328" s="71" t="str">
        <f>IFERROR(N328*VLOOKUP(C328,'SIEMB. SEMACU'!$B$2:$D$100,3,FALSE),"")</f>
        <v/>
      </c>
      <c r="P328" s="2">
        <v>2.0</v>
      </c>
      <c r="Q328" s="2">
        <f t="shared" si="3"/>
        <v>26.46</v>
      </c>
      <c r="R328" s="15">
        <f>IFERROR(LOOKUP(Q328,Masterline!$A$2:$A$34,Masterline!$D$2:$D$34)-(Q328-INT(Q328))*LOOKUP(Q328,Masterline!$A$2:$A$34,Masterline!$E$2:$E$34),"")</f>
        <v>3.02784</v>
      </c>
      <c r="S328" s="71">
        <f>IFERROR((Q328)*VLOOKUP(C328,'SIEMB. SEMACU'!$B$2:$C$100,2,FALSE)*(N328-0.002222*7)*((J328+R328)/2/100)/1000,"")</f>
        <v>230.6744446</v>
      </c>
      <c r="T328" s="173">
        <f t="shared" si="4"/>
        <v>1.418611146</v>
      </c>
      <c r="U328" s="14">
        <f t="shared" si="5"/>
        <v>7149938.987</v>
      </c>
      <c r="V328" s="14">
        <f t="shared" si="8"/>
        <v>7149938.987</v>
      </c>
    </row>
    <row r="329">
      <c r="A329" s="210">
        <v>45187.0</v>
      </c>
      <c r="B329" s="2">
        <v>6.0</v>
      </c>
      <c r="C329" s="2" t="s">
        <v>766</v>
      </c>
      <c r="D329" s="2">
        <v>150.0</v>
      </c>
      <c r="E329" s="2">
        <v>762.0</v>
      </c>
      <c r="F329" s="2" t="s">
        <v>71</v>
      </c>
      <c r="G329" s="17">
        <f t="array" ref="G329">IFERROR(E329*INDEX(PRECIOS!$B$2:$E$44,MATCH(F329,PRECIOS!$B$2:$B$44,0),4),"")</f>
        <v>667.512</v>
      </c>
      <c r="H329" s="2">
        <v>10.55</v>
      </c>
      <c r="I329" s="2">
        <f t="shared" si="1"/>
        <v>1.41</v>
      </c>
      <c r="J329" s="15">
        <f>IFERROR(LOOKUP(H329,Masterline!$A$2:$A$34,Masterline!$D$2:$D$34)-(H329-INT(H329))*LOOKUP(H329,Masterline!$A$2:$A$34,Masterline!$E$2:$E$34),"")</f>
        <v>4.7172</v>
      </c>
      <c r="K329" s="28">
        <f t="shared" si="2"/>
        <v>301407.8156</v>
      </c>
      <c r="L329" s="35">
        <f t="array" ref="L329">IFERROR(INDEX(GrowthFormulas!$B$2:$B$122,$A329-VLOOKUP(C329,'SIEMB. SEMACU'!$B$2:$E$100,4,FALSE),1),"")</f>
        <v>0.8933312</v>
      </c>
      <c r="M329" s="209">
        <f>IFERROR(K329/VLOOKUP(C329,'SIEMB. SEMACU'!$B$2:$C$100,2,FALSE),"")</f>
        <v>0.608904678</v>
      </c>
      <c r="N329" s="35">
        <f t="shared" si="9"/>
        <v>0.608904678</v>
      </c>
      <c r="O329" s="71" t="str">
        <f>IFERROR(N329*VLOOKUP(C329,'SIEMB. SEMACU'!$B$2:$D$100,3,FALSE),"")</f>
        <v/>
      </c>
      <c r="P329" s="2">
        <v>2.0</v>
      </c>
      <c r="Q329" s="2">
        <f t="shared" si="3"/>
        <v>12.55</v>
      </c>
      <c r="R329" s="15">
        <f>IFERROR(LOOKUP(Q329,Masterline!$A$2:$A$34,Masterline!$D$2:$D$34)-(Q329-INT(Q329))*LOOKUP(Q329,Masterline!$A$2:$A$34,Masterline!$E$2:$E$34),"")</f>
        <v>4.3248</v>
      </c>
      <c r="S329" s="71">
        <f>IFERROR((Q329)*VLOOKUP(C329,'SIEMB. SEMACU'!$B$2:$C$100,2,FALSE)*(N329-0.002222*7)*((J329+R329)/2/100)/1000,"")</f>
        <v>166.6459927</v>
      </c>
      <c r="T329" s="173">
        <f t="shared" si="4"/>
        <v>4.161498177</v>
      </c>
      <c r="U329" s="14">
        <f t="shared" si="5"/>
        <v>3179852.455</v>
      </c>
      <c r="V329" s="14">
        <f t="shared" si="8"/>
        <v>3179852.455</v>
      </c>
    </row>
    <row r="330">
      <c r="A330" s="210">
        <v>45187.0</v>
      </c>
      <c r="B330" s="2">
        <v>7.0</v>
      </c>
      <c r="C330" s="2" t="s">
        <v>767</v>
      </c>
      <c r="D330" s="2">
        <v>175.0</v>
      </c>
      <c r="E330" s="2">
        <v>812.0</v>
      </c>
      <c r="F330" s="2" t="s">
        <v>71</v>
      </c>
      <c r="G330" s="17">
        <f t="array" ref="G330">IFERROR(E330*INDEX(PRECIOS!$B$2:$E$44,MATCH(F330,PRECIOS!$B$2:$B$44,0),4),"")</f>
        <v>711.312</v>
      </c>
      <c r="H330" s="2">
        <v>10.35</v>
      </c>
      <c r="I330" s="2">
        <f t="shared" si="1"/>
        <v>1.4</v>
      </c>
      <c r="J330" s="15">
        <f>IFERROR(LOOKUP(H330,Masterline!$A$2:$A$34,Masterline!$D$2:$D$34)-(H330-INT(H330))*LOOKUP(H330,Masterline!$A$2:$A$34,Masterline!$E$2:$E$34),"")</f>
        <v>4.7604</v>
      </c>
      <c r="K330" s="28">
        <f t="shared" si="2"/>
        <v>355184.7021</v>
      </c>
      <c r="L330" s="35">
        <f t="array" ref="L330">IFERROR(INDEX(GrowthFormulas!$B$2:$B$122,$A330-VLOOKUP(C330,'SIEMB. SEMACU'!$B$2:$E$100,4,FALSE),1),"")</f>
        <v>0.8933312</v>
      </c>
      <c r="M330" s="209">
        <f>IFERROR(K330/VLOOKUP(C330,'SIEMB. SEMACU'!$B$2:$C$100,2,FALSE),"")</f>
        <v>0.5803671603</v>
      </c>
      <c r="N330" s="35">
        <f t="shared" si="9"/>
        <v>0.5803671603</v>
      </c>
      <c r="O330" s="71" t="str">
        <f>IFERROR(N330*VLOOKUP(C330,'SIEMB. SEMACU'!$B$2:$D$100,3,FALSE),"")</f>
        <v/>
      </c>
      <c r="P330" s="2">
        <v>2.0</v>
      </c>
      <c r="Q330" s="2">
        <f t="shared" si="3"/>
        <v>12.35</v>
      </c>
      <c r="R330" s="15">
        <f>IFERROR(LOOKUP(Q330,Masterline!$A$2:$A$34,Masterline!$D$2:$D$34)-(Q330-INT(Q330))*LOOKUP(Q330,Masterline!$A$2:$A$34,Masterline!$E$2:$E$34),"")</f>
        <v>4.3536</v>
      </c>
      <c r="S330" s="71">
        <f>IFERROR((Q330)*VLOOKUP(C330,'SIEMB. SEMACU'!$B$2:$C$100,2,FALSE)*(N330-0.002222*7)*((J330+R330)/2/100)/1000,"")</f>
        <v>194.5370007</v>
      </c>
      <c r="T330" s="173">
        <f t="shared" si="4"/>
        <v>4.884250164</v>
      </c>
      <c r="U330" s="14">
        <f t="shared" si="5"/>
        <v>3676161.667</v>
      </c>
      <c r="V330" s="14">
        <f t="shared" si="8"/>
        <v>3676161.667</v>
      </c>
    </row>
    <row r="331">
      <c r="A331" s="210">
        <v>45187.0</v>
      </c>
      <c r="B331" s="2">
        <v>8.0</v>
      </c>
      <c r="C331" s="2" t="s">
        <v>768</v>
      </c>
      <c r="D331" s="2">
        <v>187.0</v>
      </c>
      <c r="E331" s="2">
        <v>1099.0</v>
      </c>
      <c r="F331" s="2" t="s">
        <v>71</v>
      </c>
      <c r="G331" s="17">
        <f t="array" ref="G331">IFERROR(E331*INDEX(PRECIOS!$B$2:$E$44,MATCH(F331,PRECIOS!$B$2:$B$44,0),4),"")</f>
        <v>962.724</v>
      </c>
      <c r="H331" s="2">
        <v>10.41</v>
      </c>
      <c r="I331" s="2">
        <f t="shared" si="1"/>
        <v>1.08</v>
      </c>
      <c r="J331" s="15">
        <f>IFERROR(LOOKUP(H331,Masterline!$A$2:$A$34,Masterline!$D$2:$D$34)-(H331-INT(H331))*LOOKUP(H331,Masterline!$A$2:$A$34,Masterline!$E$2:$E$34),"")</f>
        <v>4.74744</v>
      </c>
      <c r="K331" s="28">
        <f t="shared" si="2"/>
        <v>378382.805</v>
      </c>
      <c r="L331" s="35">
        <f t="array" ref="L331">IFERROR(INDEX(GrowthFormulas!$B$2:$B$122,$A331-VLOOKUP(C331,'SIEMB. SEMACU'!$B$2:$E$100,4,FALSE),1),"")</f>
        <v>0.8933312</v>
      </c>
      <c r="M331" s="209">
        <f>IFERROR(K331/VLOOKUP(C331,'SIEMB. SEMACU'!$B$2:$C$100,2,FALSE),"")</f>
        <v>0.5255316736</v>
      </c>
      <c r="N331" s="35">
        <f t="shared" si="9"/>
        <v>0.5255316736</v>
      </c>
      <c r="O331" s="71" t="str">
        <f>IFERROR(N331*VLOOKUP(C331,'SIEMB. SEMACU'!$B$2:$D$100,3,FALSE),"")</f>
        <v/>
      </c>
      <c r="P331" s="2">
        <v>2.0</v>
      </c>
      <c r="Q331" s="2">
        <f t="shared" si="3"/>
        <v>12.41</v>
      </c>
      <c r="R331" s="15">
        <f>IFERROR(LOOKUP(Q331,Masterline!$A$2:$A$34,Masterline!$D$2:$D$34)-(Q331-INT(Q331))*LOOKUP(Q331,Masterline!$A$2:$A$34,Masterline!$E$2:$E$34),"")</f>
        <v>4.34496</v>
      </c>
      <c r="S331" s="71">
        <f>IFERROR((Q331)*VLOOKUP(C331,'SIEMB. SEMACU'!$B$2:$C$100,2,FALSE)*(N331-0.002222*7)*((J331+R331)/2/100)/1000,"")</f>
        <v>207.1590826</v>
      </c>
      <c r="T331" s="173">
        <f t="shared" si="4"/>
        <v>5.039770644</v>
      </c>
      <c r="U331" s="14">
        <f t="shared" si="5"/>
        <v>3938965</v>
      </c>
      <c r="V331" s="14">
        <f t="shared" si="8"/>
        <v>3938965</v>
      </c>
    </row>
    <row r="332">
      <c r="A332" s="210">
        <v>45187.0</v>
      </c>
      <c r="B332" s="2">
        <v>9.0</v>
      </c>
      <c r="C332" s="2" t="s">
        <v>769</v>
      </c>
      <c r="D332" s="2">
        <v>200.0</v>
      </c>
      <c r="E332" s="2">
        <v>1112.0</v>
      </c>
      <c r="F332" s="2" t="s">
        <v>71</v>
      </c>
      <c r="G332" s="17">
        <f t="array" ref="G332">IFERROR(E332*INDEX(PRECIOS!$B$2:$E$44,MATCH(F332,PRECIOS!$B$2:$B$44,0),4),"")</f>
        <v>974.112</v>
      </c>
      <c r="H332" s="2">
        <v>13.54</v>
      </c>
      <c r="I332" s="2">
        <f t="shared" si="1"/>
        <v>3.59</v>
      </c>
      <c r="J332" s="15">
        <f>IFERROR(LOOKUP(H332,Masterline!$A$2:$A$34,Masterline!$D$2:$D$34)-(H332-INT(H332))*LOOKUP(H332,Masterline!$A$2:$A$34,Masterline!$E$2:$E$34),"")</f>
        <v>4.16376</v>
      </c>
      <c r="K332" s="28">
        <f t="shared" si="2"/>
        <v>354752.6453</v>
      </c>
      <c r="L332" s="35">
        <f t="array" ref="L332">IFERROR(INDEX(GrowthFormulas!$B$2:$B$122,$A332-VLOOKUP(C332,'SIEMB. SEMACU'!$B$2:$E$100,4,FALSE),1),"")</f>
        <v>0.8866644</v>
      </c>
      <c r="M332" s="209">
        <f>IFERROR(K332/VLOOKUP(C332,'SIEMB. SEMACU'!$B$2:$C$100,2,FALSE),"")</f>
        <v>0.4866291431</v>
      </c>
      <c r="N332" s="35">
        <f t="shared" si="9"/>
        <v>0.4866291431</v>
      </c>
      <c r="O332" s="71" t="str">
        <f>IFERROR(N332*VLOOKUP(C332,'SIEMB. SEMACU'!$B$2:$D$100,3,FALSE),"")</f>
        <v/>
      </c>
      <c r="P332" s="2">
        <v>2.0</v>
      </c>
      <c r="Q332" s="2">
        <f t="shared" si="3"/>
        <v>15.54</v>
      </c>
      <c r="R332" s="15">
        <f>IFERROR(LOOKUP(Q332,Masterline!$A$2:$A$34,Masterline!$D$2:$D$34)-(Q332-INT(Q332))*LOOKUP(Q332,Masterline!$A$2:$A$34,Masterline!$E$2:$E$34),"")</f>
        <v>3.8592</v>
      </c>
      <c r="S332" s="71">
        <f>IFERROR((Q332)*VLOOKUP(C332,'SIEMB. SEMACU'!$B$2:$C$100,2,FALSE)*(N332-0.002222*7)*((J332+R332)/2/100)/1000,"")</f>
        <v>214.0786527</v>
      </c>
      <c r="T332" s="173">
        <f t="shared" si="4"/>
        <v>3.519663164</v>
      </c>
      <c r="U332" s="14">
        <f t="shared" si="5"/>
        <v>4803350.818</v>
      </c>
      <c r="V332" s="14">
        <f t="shared" si="8"/>
        <v>4803350.818</v>
      </c>
    </row>
    <row r="333">
      <c r="A333" s="210">
        <v>45187.0</v>
      </c>
      <c r="B333" s="2">
        <v>10.0</v>
      </c>
      <c r="C333" s="2" t="s">
        <v>770</v>
      </c>
      <c r="D333" s="2">
        <v>188.0</v>
      </c>
      <c r="E333" s="2">
        <v>937.0</v>
      </c>
      <c r="F333" s="2" t="s">
        <v>71</v>
      </c>
      <c r="G333" s="17">
        <f t="array" ref="G333">IFERROR(E333*INDEX(PRECIOS!$B$2:$E$44,MATCH(F333,PRECIOS!$B$2:$B$44,0),4),"")</f>
        <v>820.812</v>
      </c>
      <c r="H333" s="2">
        <v>12.75</v>
      </c>
      <c r="I333" s="2">
        <f t="shared" si="1"/>
        <v>2.45</v>
      </c>
      <c r="J333" s="15">
        <f>IFERROR(LOOKUP(H333,Masterline!$A$2:$A$34,Masterline!$D$2:$D$34)-(H333-INT(H333))*LOOKUP(H333,Masterline!$A$2:$A$34,Masterline!$E$2:$E$34),"")</f>
        <v>4.296</v>
      </c>
      <c r="K333" s="28">
        <f t="shared" si="2"/>
        <v>343228.5391</v>
      </c>
      <c r="L333" s="35">
        <f t="array" ref="L333">IFERROR(INDEX(GrowthFormulas!$B$2:$B$122,$A333-VLOOKUP(C333,'SIEMB. SEMACU'!$B$2:$E$100,4,FALSE),1),"")</f>
        <v>0.8866644</v>
      </c>
      <c r="M333" s="209">
        <f>IFERROR(K333/VLOOKUP(C333,'SIEMB. SEMACU'!$B$2:$C$100,2,FALSE),"")</f>
        <v>0.5734812683</v>
      </c>
      <c r="N333" s="35">
        <f t="shared" si="9"/>
        <v>0.5734812683</v>
      </c>
      <c r="O333" s="71" t="str">
        <f>IFERROR(N333*VLOOKUP(C333,'SIEMB. SEMACU'!$B$2:$D$100,3,FALSE),"")</f>
        <v/>
      </c>
      <c r="P333" s="2">
        <v>2.0</v>
      </c>
      <c r="Q333" s="2">
        <f t="shared" si="3"/>
        <v>14.75</v>
      </c>
      <c r="R333" s="15">
        <f>IFERROR(LOOKUP(Q333,Masterline!$A$2:$A$34,Masterline!$D$2:$D$34)-(Q333-INT(Q333))*LOOKUP(Q333,Masterline!$A$2:$A$34,Masterline!$E$2:$E$34),"")</f>
        <v>3.972</v>
      </c>
      <c r="S333" s="71">
        <f>IFERROR((Q333)*VLOOKUP(C333,'SIEMB. SEMACU'!$B$2:$C$100,2,FALSE)*(N333-0.002222*7)*((J333+R333)/2/100)/1000,"")</f>
        <v>203.6124057</v>
      </c>
      <c r="T333" s="173">
        <f t="shared" si="4"/>
        <v>3.90310142</v>
      </c>
      <c r="U333" s="14">
        <f t="shared" si="5"/>
        <v>4376163.873</v>
      </c>
      <c r="V333" s="14">
        <f t="shared" si="8"/>
        <v>4376163.873</v>
      </c>
    </row>
    <row r="334">
      <c r="A334" s="210">
        <v>45187.0</v>
      </c>
      <c r="B334" s="2">
        <v>11.0</v>
      </c>
      <c r="C334" s="2" t="s">
        <v>765</v>
      </c>
      <c r="D334" s="15"/>
      <c r="E334" s="2">
        <v>475.0</v>
      </c>
      <c r="F334" s="2" t="s">
        <v>71</v>
      </c>
      <c r="G334" s="17">
        <f t="array" ref="G334">IFERROR(E334*INDEX(PRECIOS!$B$2:$E$44,MATCH(F334,PRECIOS!$B$2:$B$44,0),4),"")</f>
        <v>416.1</v>
      </c>
      <c r="H334" s="15"/>
      <c r="I334" s="2">
        <f t="shared" si="1"/>
        <v>-21.85</v>
      </c>
      <c r="J334" s="15" t="str">
        <f>IFERROR(LOOKUP(H334,Masterline!$A$2:$A$34,Masterline!$D$2:$D$34)-(H334-INT(H334))*LOOKUP(H334,Masterline!$A$2:$A$34,Masterline!$E$2:$E$34),"")</f>
        <v/>
      </c>
      <c r="K334" s="28" t="str">
        <f t="shared" si="2"/>
        <v/>
      </c>
      <c r="L334" s="35">
        <f t="array" ref="L334">IFERROR(INDEX(GrowthFormulas!$B$2:$B$122,$A334-VLOOKUP(C334,'SIEMB. SEMACU'!$B$2:$E$100,4,FALSE),1),"")</f>
        <v>0.7099942</v>
      </c>
      <c r="M334" s="209">
        <f>IFERROR(K334/VLOOKUP(C334,'SIEMB. SEMACU'!$B$2:$C$100,2,FALSE),"")</f>
        <v>0</v>
      </c>
      <c r="N334" s="35">
        <f t="shared" si="9"/>
        <v>0</v>
      </c>
      <c r="O334" s="71" t="str">
        <f>IFERROR(N334*VLOOKUP(C334,'SIEMB. SEMACU'!$B$2:$D$100,3,FALSE),"")</f>
        <v/>
      </c>
      <c r="P334" s="2">
        <v>2.0</v>
      </c>
      <c r="Q334" s="2">
        <f t="shared" si="3"/>
        <v>2</v>
      </c>
      <c r="R334" s="15">
        <f>IFERROR(LOOKUP(Q334,Masterline!$A$2:$A$34,Masterline!$D$2:$D$34)-(Q334-INT(Q334))*LOOKUP(Q334,Masterline!$A$2:$A$34,Masterline!$E$2:$E$34),"")</f>
        <v>11.076</v>
      </c>
      <c r="S334" s="71">
        <f>IFERROR((Q334)*VLOOKUP(C334,'SIEMB. SEMACU'!$B$2:$C$100,2,FALSE)*(N334-0.002222*7)*((J334+R334)/2/100)/1000,"")</f>
        <v>-1.410941292</v>
      </c>
      <c r="T334" s="173">
        <f t="shared" si="4"/>
        <v>-0.3527353229</v>
      </c>
      <c r="U334" s="14">
        <f t="shared" si="5"/>
        <v>0</v>
      </c>
      <c r="V334" s="14" t="str">
        <f t="shared" si="8"/>
        <v/>
      </c>
    </row>
    <row r="335">
      <c r="A335" s="210">
        <v>45187.0</v>
      </c>
      <c r="B335" s="2" t="s">
        <v>12</v>
      </c>
      <c r="C335" s="2" t="s">
        <v>771</v>
      </c>
      <c r="D335" s="2">
        <v>50.0</v>
      </c>
      <c r="E335" s="2">
        <v>212.0</v>
      </c>
      <c r="F335" s="2" t="s">
        <v>71</v>
      </c>
      <c r="G335" s="17">
        <f t="array" ref="G335">IFERROR(E335*INDEX(PRECIOS!$B$2:$E$44,MATCH(F335,PRECIOS!$B$2:$B$44,0),4),"")</f>
        <v>185.712</v>
      </c>
      <c r="H335" s="2">
        <v>10.8</v>
      </c>
      <c r="I335" s="2">
        <f t="shared" si="1"/>
        <v>3.45</v>
      </c>
      <c r="J335" s="15">
        <f>IFERROR(LOOKUP(H335,Masterline!$A$2:$A$34,Masterline!$D$2:$D$34)-(H335-INT(H335))*LOOKUP(H335,Masterline!$A$2:$A$34,Masterline!$E$2:$E$34),"")</f>
        <v>4.6632</v>
      </c>
      <c r="K335" s="28">
        <f t="shared" si="2"/>
        <v>99280.10014</v>
      </c>
      <c r="L335" s="35">
        <f t="array" ref="L335">IFERROR(INDEX(GrowthFormulas!$B$2:$B$122,$A335-VLOOKUP(C335,'SIEMB. SEMACU'!$B$2:$E$100,4,FALSE),1),"")</f>
        <v>0.9366654</v>
      </c>
      <c r="M335" s="209">
        <f>IFERROR(K335/VLOOKUP(C335,'SIEMB. SEMACU'!$B$2:$C$100,2,FALSE),"")</f>
        <v>0.7354081492</v>
      </c>
      <c r="N335" s="35">
        <f t="shared" si="9"/>
        <v>0.7354081492</v>
      </c>
      <c r="O335" s="71" t="str">
        <f>IFERROR(N335*VLOOKUP(C335,'SIEMB. SEMACU'!$B$2:$D$100,3,FALSE),"")</f>
        <v/>
      </c>
      <c r="P335" s="2">
        <v>2.0</v>
      </c>
      <c r="Q335" s="2">
        <f t="shared" si="3"/>
        <v>12.8</v>
      </c>
      <c r="R335" s="15">
        <f>IFERROR(LOOKUP(Q335,Masterline!$A$2:$A$34,Masterline!$D$2:$D$34)-(Q335-INT(Q335))*LOOKUP(Q335,Masterline!$A$2:$A$34,Masterline!$E$2:$E$34),"")</f>
        <v>4.2888</v>
      </c>
      <c r="S335" s="71">
        <f>IFERROR((Q335)*VLOOKUP(C335,'SIEMB. SEMACU'!$B$2:$C$100,2,FALSE)*(N335-0.002222*7)*((J335+R335)/2/100)/1000,"")</f>
        <v>55.67732073</v>
      </c>
      <c r="T335" s="173">
        <f t="shared" si="4"/>
        <v>1.419330182</v>
      </c>
      <c r="U335" s="14">
        <f t="shared" si="5"/>
        <v>1072225.081</v>
      </c>
      <c r="V335" s="14">
        <f t="shared" si="8"/>
        <v>1072225.081</v>
      </c>
    </row>
    <row r="336">
      <c r="A336" s="210">
        <v>45194.0</v>
      </c>
      <c r="B336" s="2">
        <v>6.0</v>
      </c>
      <c r="C336" s="2" t="s">
        <v>766</v>
      </c>
      <c r="D336" s="2">
        <v>150.0</v>
      </c>
      <c r="E336" s="2">
        <v>976.0</v>
      </c>
      <c r="F336" s="2" t="s">
        <v>71</v>
      </c>
      <c r="G336" s="17">
        <f t="array" ref="G336">IFERROR(E336*INDEX(PRECIOS!$B$2:$E$44,MATCH(F336,PRECIOS!$B$2:$B$44,0),4),"")</f>
        <v>854.976</v>
      </c>
      <c r="H336" s="2">
        <v>12.6</v>
      </c>
      <c r="I336" s="2">
        <f t="shared" si="1"/>
        <v>2.05</v>
      </c>
      <c r="J336" s="15">
        <f>IFERROR(LOOKUP(H336,Masterline!$A$2:$A$34,Masterline!$D$2:$D$34)-(H336-INT(H336))*LOOKUP(H336,Masterline!$A$2:$A$34,Masterline!$E$2:$E$34),"")</f>
        <v>4.3176</v>
      </c>
      <c r="K336" s="28">
        <f t="shared" si="2"/>
        <v>275726.3736</v>
      </c>
      <c r="L336" s="35">
        <f t="array" ref="L336">IFERROR(INDEX(GrowthFormulas!$B$2:$B$122,$A336-VLOOKUP(C336,'SIEMB. SEMACU'!$B$2:$E$100,4,FALSE),1),"")</f>
        <v>0.8699974</v>
      </c>
      <c r="M336" s="209">
        <f>IFERROR(K336/VLOOKUP(C336,'SIEMB. SEMACU'!$B$2:$C$100,2,FALSE),"")</f>
        <v>0.5570229769</v>
      </c>
      <c r="N336" s="35">
        <f t="shared" si="9"/>
        <v>0.5570229769</v>
      </c>
      <c r="O336" s="71" t="str">
        <f>IFERROR(N336*VLOOKUP(C336,'SIEMB. SEMACU'!$B$2:$D$100,3,FALSE),"")</f>
        <v/>
      </c>
      <c r="P336" s="2">
        <v>2.0</v>
      </c>
      <c r="Q336" s="2">
        <f t="shared" si="3"/>
        <v>14.6</v>
      </c>
      <c r="R336" s="15">
        <f>IFERROR(LOOKUP(Q336,Masterline!$A$2:$A$34,Masterline!$D$2:$D$34)-(Q336-INT(Q336))*LOOKUP(Q336,Masterline!$A$2:$A$34,Masterline!$E$2:$E$34),"")</f>
        <v>3.9936</v>
      </c>
      <c r="S336" s="71">
        <f>IFERROR((Q336)*VLOOKUP(C336,'SIEMB. SEMACU'!$B$2:$C$100,2,FALSE)*(N336-0.002222*7)*((J336+R336)/2/100)/1000,"")</f>
        <v>162.6167853</v>
      </c>
      <c r="T336" s="173">
        <f t="shared" si="4"/>
        <v>3.154196319</v>
      </c>
      <c r="U336" s="14">
        <f t="shared" si="5"/>
        <v>3474152.307</v>
      </c>
      <c r="V336" s="14">
        <f t="shared" si="8"/>
        <v>3474152.307</v>
      </c>
    </row>
    <row r="337">
      <c r="A337" s="210">
        <v>45194.0</v>
      </c>
      <c r="B337" s="2">
        <v>7.0</v>
      </c>
      <c r="C337" s="2" t="s">
        <v>767</v>
      </c>
      <c r="D337" s="2">
        <v>175.0</v>
      </c>
      <c r="E337" s="2">
        <v>1000.0</v>
      </c>
      <c r="F337" s="2" t="s">
        <v>71</v>
      </c>
      <c r="G337" s="17">
        <f t="array" ref="G337">IFERROR(E337*INDEX(PRECIOS!$B$2:$E$44,MATCH(F337,PRECIOS!$B$2:$B$44,0),4),"")</f>
        <v>876</v>
      </c>
      <c r="H337" s="2">
        <v>12.29</v>
      </c>
      <c r="I337" s="2">
        <f t="shared" si="1"/>
        <v>1.94</v>
      </c>
      <c r="J337" s="15">
        <f>IFERROR(LOOKUP(H337,Masterline!$A$2:$A$34,Masterline!$D$2:$D$34)-(H337-INT(H337))*LOOKUP(H337,Masterline!$A$2:$A$34,Masterline!$E$2:$E$34),"")</f>
        <v>4.36224</v>
      </c>
      <c r="K337" s="28">
        <f t="shared" si="2"/>
        <v>326419.887</v>
      </c>
      <c r="L337" s="35">
        <f t="array" ref="L337">IFERROR(INDEX(GrowthFormulas!$B$2:$B$122,$A337-VLOOKUP(C337,'SIEMB. SEMACU'!$B$2:$E$100,4,FALSE),1),"")</f>
        <v>0.8699974</v>
      </c>
      <c r="M337" s="209">
        <f>IFERROR(K337/VLOOKUP(C337,'SIEMB. SEMACU'!$B$2:$C$100,2,FALSE),"")</f>
        <v>0.5333658284</v>
      </c>
      <c r="N337" s="35">
        <f t="shared" si="9"/>
        <v>0.5333658284</v>
      </c>
      <c r="O337" s="71" t="str">
        <f>IFERROR(N337*VLOOKUP(C337,'SIEMB. SEMACU'!$B$2:$D$100,3,FALSE),"")</f>
        <v/>
      </c>
      <c r="P337" s="2">
        <v>2.0</v>
      </c>
      <c r="Q337" s="2">
        <f t="shared" si="3"/>
        <v>14.29</v>
      </c>
      <c r="R337" s="15">
        <f>IFERROR(LOOKUP(Q337,Masterline!$A$2:$A$34,Masterline!$D$2:$D$34)-(Q337-INT(Q337))*LOOKUP(Q337,Masterline!$A$2:$A$34,Masterline!$E$2:$E$34),"")</f>
        <v>4.03824</v>
      </c>
      <c r="S337" s="71">
        <f>IFERROR((Q337)*VLOOKUP(C337,'SIEMB. SEMACU'!$B$2:$C$100,2,FALSE)*(N337-0.002222*7)*((J337+R337)/2/100)/1000,"")</f>
        <v>190.208414</v>
      </c>
      <c r="T337" s="173">
        <f t="shared" si="4"/>
        <v>3.80210349</v>
      </c>
      <c r="U337" s="14">
        <f t="shared" si="5"/>
        <v>4011700.411</v>
      </c>
      <c r="V337" s="14">
        <f t="shared" si="8"/>
        <v>4011700.411</v>
      </c>
    </row>
    <row r="338">
      <c r="A338" s="210">
        <v>45194.0</v>
      </c>
      <c r="B338" s="2">
        <v>8.0</v>
      </c>
      <c r="C338" s="2" t="s">
        <v>768</v>
      </c>
      <c r="D338" s="2">
        <v>250.0</v>
      </c>
      <c r="E338" s="2">
        <v>1450.0</v>
      </c>
      <c r="F338" s="2" t="s">
        <v>71</v>
      </c>
      <c r="G338" s="17">
        <f t="array" ref="G338">IFERROR(E338*INDEX(PRECIOS!$B$2:$E$44,MATCH(F338,PRECIOS!$B$2:$B$44,0),4),"")</f>
        <v>1270.2</v>
      </c>
      <c r="H338" s="2">
        <v>12.37</v>
      </c>
      <c r="I338" s="2">
        <f t="shared" si="1"/>
        <v>1.96</v>
      </c>
      <c r="J338" s="15">
        <f>IFERROR(LOOKUP(H338,Masterline!$A$2:$A$34,Masterline!$D$2:$D$34)-(H338-INT(H338))*LOOKUP(H338,Masterline!$A$2:$A$34,Masterline!$E$2:$E$34),"")</f>
        <v>4.35072</v>
      </c>
      <c r="K338" s="28">
        <f t="shared" si="2"/>
        <v>464525.0886</v>
      </c>
      <c r="L338" s="35">
        <f t="array" ref="L338">IFERROR(INDEX(GrowthFormulas!$B$2:$B$122,$A338-VLOOKUP(C338,'SIEMB. SEMACU'!$B$2:$E$100,4,FALSE),1),"")</f>
        <v>0.8699974</v>
      </c>
      <c r="M338" s="209">
        <f>IFERROR(K338/VLOOKUP(C338,'SIEMB. SEMACU'!$B$2:$C$100,2,FALSE),"")</f>
        <v>0.6451737341</v>
      </c>
      <c r="N338" s="35">
        <f t="shared" si="9"/>
        <v>0.6451737341</v>
      </c>
      <c r="O338" s="71" t="str">
        <f>IFERROR(N338*VLOOKUP(C338,'SIEMB. SEMACU'!$B$2:$D$100,3,FALSE),"")</f>
        <v/>
      </c>
      <c r="P338" s="2">
        <v>2.0</v>
      </c>
      <c r="Q338" s="2">
        <f t="shared" si="3"/>
        <v>14.37</v>
      </c>
      <c r="R338" s="15">
        <f>IFERROR(LOOKUP(Q338,Masterline!$A$2:$A$34,Masterline!$D$2:$D$34)-(Q338-INT(Q338))*LOOKUP(Q338,Masterline!$A$2:$A$34,Masterline!$E$2:$E$34),"")</f>
        <v>4.02672</v>
      </c>
      <c r="S338" s="71">
        <f>IFERROR((Q338)*VLOOKUP(C338,'SIEMB. SEMACU'!$B$2:$C$100,2,FALSE)*(N338-0.002222*7)*((J338+R338)/2/100)/1000,"")</f>
        <v>272.8656872</v>
      </c>
      <c r="T338" s="173">
        <f t="shared" si="4"/>
        <v>5.716421788</v>
      </c>
      <c r="U338" s="14">
        <f t="shared" si="5"/>
        <v>5746175.346</v>
      </c>
      <c r="V338" s="14">
        <f t="shared" si="8"/>
        <v>5746175.346</v>
      </c>
    </row>
    <row r="339">
      <c r="A339" s="210">
        <v>45194.0</v>
      </c>
      <c r="B339" s="2">
        <v>9.0</v>
      </c>
      <c r="C339" s="2" t="s">
        <v>769</v>
      </c>
      <c r="D339" s="2">
        <v>275.0</v>
      </c>
      <c r="E339" s="2">
        <v>1600.0</v>
      </c>
      <c r="F339" s="2" t="s">
        <v>71</v>
      </c>
      <c r="G339" s="17">
        <f t="array" ref="G339">IFERROR(E339*INDEX(PRECIOS!$B$2:$E$44,MATCH(F339,PRECIOS!$B$2:$B$44,0),4),"")</f>
        <v>1401.6</v>
      </c>
      <c r="H339" s="2">
        <v>17.56</v>
      </c>
      <c r="I339" s="2">
        <f t="shared" si="1"/>
        <v>4.02</v>
      </c>
      <c r="J339" s="15">
        <f>IFERROR(LOOKUP(H339,Masterline!$A$2:$A$34,Masterline!$D$2:$D$34)-(H339-INT(H339))*LOOKUP(H339,Masterline!$A$2:$A$34,Masterline!$E$2:$E$34),"")</f>
        <v>3.58752</v>
      </c>
      <c r="K339" s="28">
        <f t="shared" si="2"/>
        <v>436529.7547</v>
      </c>
      <c r="L339" s="35">
        <f t="array" ref="L339">IFERROR(INDEX(GrowthFormulas!$B$2:$B$122,$A339-VLOOKUP(C339,'SIEMB. SEMACU'!$B$2:$E$100,4,FALSE),1),"")</f>
        <v>0.8633306</v>
      </c>
      <c r="M339" s="209">
        <f>IFERROR(K339/VLOOKUP(C339,'SIEMB. SEMACU'!$B$2:$C$100,2,FALSE),"")</f>
        <v>0.5988062478</v>
      </c>
      <c r="N339" s="35">
        <f t="shared" si="9"/>
        <v>0.5988062478</v>
      </c>
      <c r="O339" s="71" t="str">
        <f>IFERROR(N339*VLOOKUP(C339,'SIEMB. SEMACU'!$B$2:$D$100,3,FALSE),"")</f>
        <v/>
      </c>
      <c r="P339" s="2">
        <v>2.0</v>
      </c>
      <c r="Q339" s="2">
        <f t="shared" si="3"/>
        <v>19.56</v>
      </c>
      <c r="R339" s="15">
        <f>IFERROR(LOOKUP(Q339,Masterline!$A$2:$A$34,Masterline!$D$2:$D$34)-(Q339-INT(Q339))*LOOKUP(Q339,Masterline!$A$2:$A$34,Masterline!$E$2:$E$34),"")</f>
        <v>3.35424</v>
      </c>
      <c r="S339" s="71">
        <f>IFERROR((Q339)*VLOOKUP(C339,'SIEMB. SEMACU'!$B$2:$C$100,2,FALSE)*(N339-0.002222*7)*((J339+R339)/2/100)/1000,"")</f>
        <v>288.6638495</v>
      </c>
      <c r="T339" s="173">
        <f t="shared" si="4"/>
        <v>3.415962378</v>
      </c>
      <c r="U339" s="14">
        <f t="shared" si="5"/>
        <v>7665462.492</v>
      </c>
      <c r="V339" s="14">
        <f t="shared" si="8"/>
        <v>7665462.492</v>
      </c>
    </row>
    <row r="340">
      <c r="A340" s="210">
        <v>45194.0</v>
      </c>
      <c r="B340" s="2">
        <v>10.0</v>
      </c>
      <c r="C340" s="2" t="s">
        <v>770</v>
      </c>
      <c r="D340" s="2">
        <v>200.0</v>
      </c>
      <c r="E340" s="2">
        <v>925.0</v>
      </c>
      <c r="F340" s="2" t="s">
        <v>71</v>
      </c>
      <c r="G340" s="17">
        <f t="array" ref="G340">IFERROR(E340*INDEX(PRECIOS!$B$2:$E$44,MATCH(F340,PRECIOS!$B$2:$B$44,0),4),"")</f>
        <v>810.3</v>
      </c>
      <c r="H340" s="2">
        <v>14.1</v>
      </c>
      <c r="I340" s="2">
        <f t="shared" si="1"/>
        <v>1.35</v>
      </c>
      <c r="J340" s="15">
        <f>IFERROR(LOOKUP(H340,Masterline!$A$2:$A$34,Masterline!$D$2:$D$34)-(H340-INT(H340))*LOOKUP(H340,Masterline!$A$2:$A$34,Masterline!$E$2:$E$34),"")</f>
        <v>4.0656</v>
      </c>
      <c r="K340" s="28">
        <f t="shared" si="2"/>
        <v>348888.1632</v>
      </c>
      <c r="L340" s="35">
        <f t="array" ref="L340">IFERROR(INDEX(GrowthFormulas!$B$2:$B$122,$A340-VLOOKUP(C340,'SIEMB. SEMACU'!$B$2:$E$100,4,FALSE),1),"")</f>
        <v>0.8633306</v>
      </c>
      <c r="M340" s="209">
        <f>IFERROR(K340/VLOOKUP(C340,'SIEMB. SEMACU'!$B$2:$C$100,2,FALSE),"")</f>
        <v>0.582937616</v>
      </c>
      <c r="N340" s="35">
        <f t="shared" si="9"/>
        <v>0.582937616</v>
      </c>
      <c r="O340" s="71" t="str">
        <f>IFERROR(N340*VLOOKUP(C340,'SIEMB. SEMACU'!$B$2:$D$100,3,FALSE),"")</f>
        <v/>
      </c>
      <c r="P340" s="2">
        <v>2.0</v>
      </c>
      <c r="Q340" s="2">
        <f t="shared" si="3"/>
        <v>16.1</v>
      </c>
      <c r="R340" s="15">
        <f>IFERROR(LOOKUP(Q340,Masterline!$A$2:$A$34,Masterline!$D$2:$D$34)-(Q340-INT(Q340))*LOOKUP(Q340,Masterline!$A$2:$A$34,Masterline!$E$2:$E$34),"")</f>
        <v>3.7788</v>
      </c>
      <c r="S340" s="71">
        <f>IFERROR((Q340)*VLOOKUP(C340,'SIEMB. SEMACU'!$B$2:$C$100,2,FALSE)*(N340-0.002222*7)*((J340+R340)/2/100)/1000,"")</f>
        <v>214.4354368</v>
      </c>
      <c r="T340" s="173">
        <f t="shared" si="4"/>
        <v>3.608859212</v>
      </c>
      <c r="U340" s="14">
        <f t="shared" si="5"/>
        <v>4919323.101</v>
      </c>
      <c r="V340" s="14">
        <f t="shared" si="8"/>
        <v>4919323.101</v>
      </c>
    </row>
    <row r="341">
      <c r="A341" s="210">
        <v>45194.0</v>
      </c>
      <c r="B341" s="2" t="s">
        <v>12</v>
      </c>
      <c r="C341" s="2" t="s">
        <v>771</v>
      </c>
      <c r="D341" s="2">
        <v>50.0</v>
      </c>
      <c r="E341" s="2">
        <v>275.0</v>
      </c>
      <c r="F341" s="2" t="s">
        <v>71</v>
      </c>
      <c r="G341" s="17">
        <f t="array" ref="G341">IFERROR(E341*INDEX(PRECIOS!$B$2:$E$44,MATCH(F341,PRECIOS!$B$2:$B$44,0),4),"")</f>
        <v>240.9</v>
      </c>
      <c r="H341" s="2">
        <v>12.45</v>
      </c>
      <c r="I341" s="2">
        <f t="shared" si="1"/>
        <v>1.65</v>
      </c>
      <c r="J341" s="15">
        <f>IFERROR(LOOKUP(H341,Masterline!$A$2:$A$34,Masterline!$D$2:$D$34)-(H341-INT(H341))*LOOKUP(H341,Masterline!$A$2:$A$34,Masterline!$E$2:$E$34),"")</f>
        <v>4.3392</v>
      </c>
      <c r="K341" s="28">
        <f t="shared" si="2"/>
        <v>92553.10327</v>
      </c>
      <c r="L341" s="35">
        <f t="array" ref="L341">IFERROR(INDEX(GrowthFormulas!$B$2:$B$122,$A341-VLOOKUP(C341,'SIEMB. SEMACU'!$B$2:$E$100,4,FALSE),1),"")</f>
        <v>0.9133316</v>
      </c>
      <c r="M341" s="209">
        <f>IFERROR(K341/VLOOKUP(C341,'SIEMB. SEMACU'!$B$2:$C$100,2,FALSE),"")</f>
        <v>0.6855785427</v>
      </c>
      <c r="N341" s="35">
        <f t="shared" si="9"/>
        <v>0.6855785427</v>
      </c>
      <c r="O341" s="71" t="str">
        <f>IFERROR(N341*VLOOKUP(C341,'SIEMB. SEMACU'!$B$2:$D$100,3,FALSE),"")</f>
        <v/>
      </c>
      <c r="P341" s="2">
        <v>2.0</v>
      </c>
      <c r="Q341" s="2">
        <f t="shared" si="3"/>
        <v>14.45</v>
      </c>
      <c r="R341" s="15">
        <f>IFERROR(LOOKUP(Q341,Masterline!$A$2:$A$34,Masterline!$D$2:$D$34)-(Q341-INT(Q341))*LOOKUP(Q341,Masterline!$A$2:$A$34,Masterline!$E$2:$E$34),"")</f>
        <v>4.0152</v>
      </c>
      <c r="S341" s="71">
        <f>IFERROR((Q341)*VLOOKUP(C341,'SIEMB. SEMACU'!$B$2:$C$100,2,FALSE)*(N341-0.002222*7)*((J341+R341)/2/100)/1000,"")</f>
        <v>54.59810834</v>
      </c>
      <c r="T341" s="173">
        <f t="shared" si="4"/>
        <v>1.149527084</v>
      </c>
      <c r="U341" s="14">
        <f t="shared" si="5"/>
        <v>1152286.136</v>
      </c>
      <c r="V341" s="14">
        <f t="shared" si="8"/>
        <v>1152286.136</v>
      </c>
    </row>
    <row r="342">
      <c r="A342" s="210">
        <v>45201.0</v>
      </c>
      <c r="B342" s="9">
        <v>2.0</v>
      </c>
      <c r="C342" s="2" t="s">
        <v>772</v>
      </c>
      <c r="E342" s="9">
        <v>637.0</v>
      </c>
      <c r="G342" s="17" t="str">
        <f t="array" ref="G342">IFERROR(E342*INDEX(PRECIOS!$B$2:$E$44,MATCH(F342,PRECIOS!$B$2:$B$44,0),4),"")</f>
        <v/>
      </c>
      <c r="H342" s="9">
        <v>2.05</v>
      </c>
      <c r="I342" s="2">
        <f t="shared" si="1"/>
        <v>0</v>
      </c>
      <c r="J342" s="15">
        <f>IFERROR(LOOKUP(H342,Masterline!$A$2:$A$34,Masterline!$D$2:$D$34)-(H342-INT(H342))*LOOKUP(H342,Masterline!$A$2:$A$34,Masterline!$E$2:$E$34),"")</f>
        <v>11.004</v>
      </c>
      <c r="K342" s="28">
        <f t="shared" si="2"/>
        <v>0</v>
      </c>
      <c r="L342" s="35">
        <f t="array" ref="L342">IFERROR(INDEX(GrowthFormulas!$B$2:$B$122,$A342-VLOOKUP(C342,'SIEMB. SEMACU'!$B$2:$E$100,4,FALSE),1),"")</f>
        <v>0.983333</v>
      </c>
      <c r="M342" s="209">
        <f>IFERROR(K342/VLOOKUP(C342,'SIEMB. SEMACU'!$B$2:$C$100,2,FALSE),"")</f>
        <v>0</v>
      </c>
      <c r="N342" s="35">
        <f t="shared" si="9"/>
        <v>0</v>
      </c>
      <c r="O342" s="71" t="str">
        <f>IFERROR(N342*VLOOKUP(C342,'SIEMB. SEMACU'!$B$2:$D$100,3,FALSE),"")</f>
        <v/>
      </c>
      <c r="P342" s="2">
        <v>2.0</v>
      </c>
      <c r="Q342" s="2">
        <f t="shared" si="3"/>
        <v>4.05</v>
      </c>
      <c r="R342" s="15">
        <f>IFERROR(LOOKUP(Q342,Masterline!$A$2:$A$34,Masterline!$D$2:$D$34)-(Q342-INT(Q342))*LOOKUP(Q342,Masterline!$A$2:$A$34,Masterline!$E$2:$E$34),"")</f>
        <v>8.4684</v>
      </c>
      <c r="S342" s="71">
        <f>IFERROR((Q342)*VLOOKUP(C342,'SIEMB. SEMACU'!$B$2:$C$100,2,FALSE)*(N342-0.002222*7)*((J342+R342)/2/100)/1000,"")</f>
        <v>-10.81261006</v>
      </c>
      <c r="T342" s="173">
        <f t="shared" si="4"/>
        <v>-2.703152515</v>
      </c>
      <c r="U342" s="14">
        <f t="shared" si="5"/>
        <v>0</v>
      </c>
      <c r="V342" s="14" t="str">
        <f t="shared" si="8"/>
        <v/>
      </c>
    </row>
    <row r="343">
      <c r="A343" s="210">
        <v>45201.0</v>
      </c>
      <c r="B343" s="9">
        <v>6.0</v>
      </c>
      <c r="C343" s="2" t="s">
        <v>766</v>
      </c>
      <c r="D343" s="9">
        <v>175.0</v>
      </c>
      <c r="E343" s="9">
        <v>1100.0</v>
      </c>
      <c r="F343" s="2" t="s">
        <v>71</v>
      </c>
      <c r="G343" s="17">
        <f t="array" ref="G343">IFERROR(E343*INDEX(PRECIOS!$B$2:$E$44,MATCH(F343,PRECIOS!$B$2:$B$44,0),4),"")</f>
        <v>963.6</v>
      </c>
      <c r="H343" s="9">
        <v>14.15</v>
      </c>
      <c r="I343" s="2">
        <f t="shared" si="1"/>
        <v>1.55</v>
      </c>
      <c r="J343" s="15">
        <f>IFERROR(LOOKUP(H343,Masterline!$A$2:$A$34,Masterline!$D$2:$D$34)-(H343-INT(H343))*LOOKUP(H343,Masterline!$A$2:$A$34,Masterline!$E$2:$E$34),"")</f>
        <v>4.0584</v>
      </c>
      <c r="K343" s="28">
        <f t="shared" si="2"/>
        <v>304738.1029</v>
      </c>
      <c r="L343" s="35">
        <f t="array" ref="L343">IFERROR(INDEX(GrowthFormulas!$B$2:$B$122,$A343-VLOOKUP(C343,'SIEMB. SEMACU'!$B$2:$E$100,4,FALSE),1),"")</f>
        <v>0.8466636</v>
      </c>
      <c r="M343" s="209">
        <f>IFERROR(K343/VLOOKUP(C343,'SIEMB. SEMACU'!$B$2:$C$100,2,FALSE),"")</f>
        <v>0.615632531</v>
      </c>
      <c r="N343" s="35">
        <f t="shared" si="9"/>
        <v>0.615632531</v>
      </c>
      <c r="O343" s="71" t="str">
        <f>IFERROR(N343*VLOOKUP(C343,'SIEMB. SEMACU'!$B$2:$D$100,3,FALSE),"")</f>
        <v/>
      </c>
      <c r="P343" s="2">
        <v>2.0</v>
      </c>
      <c r="Q343" s="2">
        <f t="shared" si="3"/>
        <v>16.15</v>
      </c>
      <c r="R343" s="15">
        <f>IFERROR(LOOKUP(Q343,Masterline!$A$2:$A$34,Masterline!$D$2:$D$34)-(Q343-INT(Q343))*LOOKUP(Q343,Masterline!$A$2:$A$34,Masterline!$E$2:$E$34),"")</f>
        <v>3.7722</v>
      </c>
      <c r="S343" s="71">
        <f>IFERROR((Q343)*VLOOKUP(C343,'SIEMB. SEMACU'!$B$2:$C$100,2,FALSE)*(N343-0.002222*7)*((J343+R343)/2/100)/1000,"")</f>
        <v>187.8239023</v>
      </c>
      <c r="T343" s="173">
        <f t="shared" si="4"/>
        <v>3.205975567</v>
      </c>
      <c r="U343" s="14">
        <f t="shared" si="5"/>
        <v>4312044.155</v>
      </c>
      <c r="V343" s="14">
        <f t="shared" si="8"/>
        <v>4312044.155</v>
      </c>
    </row>
    <row r="344">
      <c r="A344" s="210">
        <v>45201.0</v>
      </c>
      <c r="B344" s="9">
        <v>7.0</v>
      </c>
      <c r="C344" s="2" t="s">
        <v>767</v>
      </c>
      <c r="D344" s="9">
        <v>175.0</v>
      </c>
      <c r="E344" s="9">
        <v>1100.0</v>
      </c>
      <c r="F344" s="2" t="s">
        <v>71</v>
      </c>
      <c r="G344" s="17">
        <f t="array" ref="G344">IFERROR(E344*INDEX(PRECIOS!$B$2:$E$44,MATCH(F344,PRECIOS!$B$2:$B$44,0),4),"")</f>
        <v>963.6</v>
      </c>
      <c r="H344" s="9">
        <v>13.89</v>
      </c>
      <c r="I344" s="2">
        <f t="shared" si="1"/>
        <v>1.6</v>
      </c>
      <c r="J344" s="15">
        <f>IFERROR(LOOKUP(H344,Masterline!$A$2:$A$34,Masterline!$D$2:$D$34)-(H344-INT(H344))*LOOKUP(H344,Masterline!$A$2:$A$34,Masterline!$E$2:$E$34),"")</f>
        <v>4.10916</v>
      </c>
      <c r="K344" s="28">
        <f t="shared" si="2"/>
        <v>306607.4838</v>
      </c>
      <c r="L344" s="35">
        <f t="array" ref="L344">IFERROR(INDEX(GrowthFormulas!$B$2:$B$122,$A344-VLOOKUP(C344,'SIEMB. SEMACU'!$B$2:$E$100,4,FALSE),1),"")</f>
        <v>0.8466636</v>
      </c>
      <c r="M344" s="209">
        <f>IFERROR(K344/VLOOKUP(C344,'SIEMB. SEMACU'!$B$2:$C$100,2,FALSE),"")</f>
        <v>0.5009926206</v>
      </c>
      <c r="N344" s="35">
        <f t="shared" si="9"/>
        <v>0.5009926206</v>
      </c>
      <c r="O344" s="71" t="str">
        <f>IFERROR(N344*VLOOKUP(C344,'SIEMB. SEMACU'!$B$2:$D$100,3,FALSE),"")</f>
        <v/>
      </c>
      <c r="P344" s="2">
        <v>2.0</v>
      </c>
      <c r="Q344" s="2">
        <f t="shared" si="3"/>
        <v>15.89</v>
      </c>
      <c r="R344" s="15">
        <f>IFERROR(LOOKUP(Q344,Masterline!$A$2:$A$34,Masterline!$D$2:$D$34)-(Q344-INT(Q344))*LOOKUP(Q344,Masterline!$A$2:$A$34,Masterline!$E$2:$E$34),"")</f>
        <v>3.8172</v>
      </c>
      <c r="S344" s="71">
        <f>IFERROR((Q344)*VLOOKUP(C344,'SIEMB. SEMACU'!$B$2:$C$100,2,FALSE)*(N344-0.002222*7)*((J344+R344)/2/100)/1000,"")</f>
        <v>187.0912351</v>
      </c>
      <c r="T344" s="173">
        <f t="shared" si="4"/>
        <v>3.022808767</v>
      </c>
      <c r="U344" s="14">
        <f t="shared" si="5"/>
        <v>4258777.95</v>
      </c>
      <c r="V344" s="14">
        <f t="shared" si="8"/>
        <v>4258777.95</v>
      </c>
    </row>
    <row r="345">
      <c r="A345" s="210">
        <v>45201.0</v>
      </c>
      <c r="B345" s="9">
        <v>8.0</v>
      </c>
      <c r="C345" s="2" t="s">
        <v>768</v>
      </c>
      <c r="D345" s="9">
        <v>200.0</v>
      </c>
      <c r="E345" s="9">
        <v>1325.0</v>
      </c>
      <c r="F345" s="2" t="s">
        <v>71</v>
      </c>
      <c r="G345" s="17">
        <f t="array" ref="G345">IFERROR(E345*INDEX(PRECIOS!$B$2:$E$44,MATCH(F345,PRECIOS!$B$2:$B$44,0),4),"")</f>
        <v>1160.7</v>
      </c>
      <c r="H345" s="9">
        <v>14.02</v>
      </c>
      <c r="I345" s="2">
        <f t="shared" si="1"/>
        <v>1.65</v>
      </c>
      <c r="J345" s="15">
        <f>IFERROR(LOOKUP(H345,Masterline!$A$2:$A$34,Masterline!$D$2:$D$34)-(H345-INT(H345))*LOOKUP(H345,Masterline!$A$2:$A$34,Masterline!$E$2:$E$34),"")</f>
        <v>4.07712</v>
      </c>
      <c r="K345" s="28">
        <f t="shared" si="2"/>
        <v>349887.5489</v>
      </c>
      <c r="L345" s="35">
        <f t="array" ref="L345">IFERROR(INDEX(GrowthFormulas!$B$2:$B$122,$A345-VLOOKUP(C345,'SIEMB. SEMACU'!$B$2:$E$100,4,FALSE),1),"")</f>
        <v>0.8466636</v>
      </c>
      <c r="M345" s="209">
        <f>IFERROR(K345/VLOOKUP(C345,'SIEMB. SEMACU'!$B$2:$C$100,2,FALSE),"")</f>
        <v>0.4859549291</v>
      </c>
      <c r="N345" s="35">
        <f t="shared" si="9"/>
        <v>0.4859549291</v>
      </c>
      <c r="O345" s="71" t="str">
        <f>IFERROR(N345*VLOOKUP(C345,'SIEMB. SEMACU'!$B$2:$D$100,3,FALSE),"")</f>
        <v/>
      </c>
      <c r="P345" s="2">
        <v>2.0</v>
      </c>
      <c r="Q345" s="2">
        <f t="shared" si="3"/>
        <v>16.02</v>
      </c>
      <c r="R345" s="15">
        <f>IFERROR(LOOKUP(Q345,Masterline!$A$2:$A$34,Masterline!$D$2:$D$34)-(Q345-INT(Q345))*LOOKUP(Q345,Masterline!$A$2:$A$34,Masterline!$E$2:$E$34),"")</f>
        <v>3.78936</v>
      </c>
      <c r="S345" s="71">
        <f>IFERROR((Q345)*VLOOKUP(C345,'SIEMB. SEMACU'!$B$2:$C$100,2,FALSE)*(N345-0.002222*7)*((J345+R345)/2/100)/1000,"")</f>
        <v>213.40944</v>
      </c>
      <c r="T345" s="173">
        <f t="shared" si="4"/>
        <v>3.35236</v>
      </c>
      <c r="U345" s="14">
        <f t="shared" si="5"/>
        <v>4905423.436</v>
      </c>
      <c r="V345" s="14">
        <f t="shared" si="8"/>
        <v>4905423.436</v>
      </c>
    </row>
    <row r="346">
      <c r="A346" s="210">
        <v>45201.0</v>
      </c>
      <c r="B346" s="9">
        <v>9.0</v>
      </c>
      <c r="C346" s="2" t="s">
        <v>769</v>
      </c>
      <c r="D346" s="9">
        <v>275.0</v>
      </c>
      <c r="E346" s="9">
        <v>1475.0</v>
      </c>
      <c r="F346" s="2" t="s">
        <v>71</v>
      </c>
      <c r="G346" s="17">
        <f t="array" ref="G346">IFERROR(E346*INDEX(PRECIOS!$B$2:$E$44,MATCH(F346,PRECIOS!$B$2:$B$44,0),4),"")</f>
        <v>1292.1</v>
      </c>
      <c r="H346" s="9">
        <v>20.05</v>
      </c>
      <c r="I346" s="2">
        <f t="shared" si="1"/>
        <v>2.49</v>
      </c>
      <c r="J346" s="15">
        <f>IFERROR(LOOKUP(H346,Masterline!$A$2:$A$34,Masterline!$D$2:$D$34)-(H346-INT(H346))*LOOKUP(H346,Masterline!$A$2:$A$34,Masterline!$E$2:$E$34),"")</f>
        <v>3.2952</v>
      </c>
      <c r="K346" s="28">
        <f t="shared" si="2"/>
        <v>416233.0275</v>
      </c>
      <c r="L346" s="35">
        <f t="array" ref="L346">IFERROR(INDEX(GrowthFormulas!$B$2:$B$122,$A346-VLOOKUP(C346,'SIEMB. SEMACU'!$B$2:$E$100,4,FALSE),1),"")</f>
        <v>0.8399968</v>
      </c>
      <c r="M346" s="209">
        <f>IFERROR(K346/VLOOKUP(C346,'SIEMB. SEMACU'!$B$2:$C$100,2,FALSE),"")</f>
        <v>0.5709643725</v>
      </c>
      <c r="N346" s="35">
        <f t="shared" si="9"/>
        <v>0.5709643725</v>
      </c>
      <c r="O346" s="71" t="str">
        <f>IFERROR(N346*VLOOKUP(C346,'SIEMB. SEMACU'!$B$2:$D$100,3,FALSE),"")</f>
        <v/>
      </c>
      <c r="P346" s="2">
        <v>2.0</v>
      </c>
      <c r="Q346" s="2">
        <f t="shared" si="3"/>
        <v>22.05</v>
      </c>
      <c r="R346" s="15">
        <f>IFERROR(LOOKUP(Q346,Masterline!$A$2:$A$34,Masterline!$D$2:$D$34)-(Q346-INT(Q346))*LOOKUP(Q346,Masterline!$A$2:$A$34,Masterline!$E$2:$E$34),"")</f>
        <v>3.2478</v>
      </c>
      <c r="S346" s="71">
        <f>IFERROR((Q346)*VLOOKUP(C346,'SIEMB. SEMACU'!$B$2:$C$100,2,FALSE)*(N346-0.002222*7)*((J346+R346)/2/100)/1000,"")</f>
        <v>292.0767805</v>
      </c>
      <c r="T346" s="173">
        <f t="shared" si="4"/>
        <v>4.269195126</v>
      </c>
      <c r="U346" s="14">
        <f t="shared" si="5"/>
        <v>8345472.202</v>
      </c>
      <c r="V346" s="14">
        <f t="shared" si="8"/>
        <v>8345472.202</v>
      </c>
    </row>
    <row r="347">
      <c r="A347" s="210">
        <v>45201.0</v>
      </c>
      <c r="B347" s="9">
        <v>10.0</v>
      </c>
      <c r="C347" s="2" t="s">
        <v>770</v>
      </c>
      <c r="D347" s="9">
        <v>200.0</v>
      </c>
      <c r="E347" s="9">
        <v>1125.0</v>
      </c>
      <c r="F347" s="2" t="s">
        <v>71</v>
      </c>
      <c r="G347" s="17">
        <f t="array" ref="G347">IFERROR(E347*INDEX(PRECIOS!$B$2:$E$44,MATCH(F347,PRECIOS!$B$2:$B$44,0),4),"")</f>
        <v>985.5</v>
      </c>
      <c r="H347" s="9">
        <v>16.95</v>
      </c>
      <c r="I347" s="2">
        <f t="shared" si="1"/>
        <v>2.85</v>
      </c>
      <c r="J347" s="15">
        <f>IFERROR(LOOKUP(H347,Masterline!$A$2:$A$34,Masterline!$D$2:$D$34)-(H347-INT(H347))*LOOKUP(H347,Masterline!$A$2:$A$34,Masterline!$E$2:$E$34),"")</f>
        <v>3.6666</v>
      </c>
      <c r="K347" s="28">
        <f t="shared" si="2"/>
        <v>321807.9428</v>
      </c>
      <c r="L347" s="35">
        <f t="array" ref="L347">IFERROR(INDEX(GrowthFormulas!$B$2:$B$122,$A347-VLOOKUP(C347,'SIEMB. SEMACU'!$B$2:$E$100,4,FALSE),1),"")</f>
        <v>0.8399968</v>
      </c>
      <c r="M347" s="209">
        <f>IFERROR(K347/VLOOKUP(C347,'SIEMB. SEMACU'!$B$2:$C$100,2,FALSE),"")</f>
        <v>0.5376907983</v>
      </c>
      <c r="N347" s="35">
        <f t="shared" si="9"/>
        <v>0.5376907983</v>
      </c>
      <c r="O347" s="71" t="str">
        <f>IFERROR(N347*VLOOKUP(C347,'SIEMB. SEMACU'!$B$2:$D$100,3,FALSE),"")</f>
        <v/>
      </c>
      <c r="P347" s="2">
        <v>2.0</v>
      </c>
      <c r="Q347" s="2">
        <f t="shared" si="3"/>
        <v>18.95</v>
      </c>
      <c r="R347" s="15">
        <f>IFERROR(LOOKUP(Q347,Masterline!$A$2:$A$34,Masterline!$D$2:$D$34)-(Q347-INT(Q347))*LOOKUP(Q347,Masterline!$A$2:$A$34,Masterline!$E$2:$E$34),"")</f>
        <v>3.4254</v>
      </c>
      <c r="S347" s="71">
        <f>IFERROR((Q347)*VLOOKUP(C347,'SIEMB. SEMACU'!$B$2:$C$100,2,FALSE)*(N347-0.002222*7)*((J347+R347)/2/100)/1000,"")</f>
        <v>209.9889307</v>
      </c>
      <c r="T347" s="173">
        <f t="shared" si="4"/>
        <v>2.497232677</v>
      </c>
      <c r="U347" s="14">
        <f t="shared" si="5"/>
        <v>5454644.63</v>
      </c>
      <c r="V347" s="14">
        <f t="shared" si="8"/>
        <v>5454644.63</v>
      </c>
    </row>
    <row r="348">
      <c r="A348" s="210">
        <v>45201.0</v>
      </c>
      <c r="B348" s="9">
        <v>11.0</v>
      </c>
      <c r="C348" s="2" t="s">
        <v>773</v>
      </c>
      <c r="E348" s="9">
        <v>263.0</v>
      </c>
      <c r="G348" s="17" t="str">
        <f t="array" ref="G348">IFERROR(E348*INDEX(PRECIOS!$B$2:$E$44,MATCH(F348,PRECIOS!$B$2:$B$44,0),4),"")</f>
        <v/>
      </c>
      <c r="H348" s="9">
        <v>2.48</v>
      </c>
      <c r="I348" s="2">
        <f t="shared" si="1"/>
        <v>0</v>
      </c>
      <c r="J348" s="15">
        <f>IFERROR(LOOKUP(H348,Masterline!$A$2:$A$34,Masterline!$D$2:$D$34)-(H348-INT(H348))*LOOKUP(H348,Masterline!$A$2:$A$34,Masterline!$E$2:$E$34),"")</f>
        <v>10.3848</v>
      </c>
      <c r="K348" s="28">
        <f t="shared" si="2"/>
        <v>0</v>
      </c>
      <c r="L348" s="35">
        <f t="array" ref="L348">IFERROR(INDEX(GrowthFormulas!$B$2:$B$122,$A348-VLOOKUP(C348,'SIEMB. SEMACU'!$B$2:$E$100,4,FALSE),1),"")</f>
        <v>0.9899998</v>
      </c>
      <c r="M348" s="209">
        <f>IFERROR(K348/VLOOKUP(C348,'SIEMB. SEMACU'!$B$2:$C$100,2,FALSE),"")</f>
        <v>0</v>
      </c>
      <c r="N348" s="35">
        <f t="shared" si="9"/>
        <v>0</v>
      </c>
      <c r="O348" s="71" t="str">
        <f>IFERROR(N348*VLOOKUP(C348,'SIEMB. SEMACU'!$B$2:$D$100,3,FALSE),"")</f>
        <v/>
      </c>
      <c r="P348" s="2">
        <v>2.0</v>
      </c>
      <c r="Q348" s="2">
        <f t="shared" si="3"/>
        <v>4.48</v>
      </c>
      <c r="R348" s="15">
        <f>IFERROR(LOOKUP(Q348,Masterline!$A$2:$A$34,Masterline!$D$2:$D$34)-(Q348-INT(Q348))*LOOKUP(Q348,Masterline!$A$2:$A$34,Masterline!$E$2:$E$34),"")</f>
        <v>8.02464</v>
      </c>
      <c r="S348" s="71">
        <f>IFERROR((Q348)*VLOOKUP(C348,'SIEMB. SEMACU'!$B$2:$C$100,2,FALSE)*(N348-0.002222*7)*((J348+R348)/2/100)/1000,"")</f>
        <v>-3.399433582</v>
      </c>
      <c r="T348" s="173">
        <f t="shared" si="4"/>
        <v>-0.8498583955</v>
      </c>
      <c r="U348" s="14">
        <f t="shared" si="5"/>
        <v>0</v>
      </c>
      <c r="V348" s="14" t="str">
        <f t="shared" si="8"/>
        <v/>
      </c>
    </row>
    <row r="349">
      <c r="A349" s="210">
        <v>45201.0</v>
      </c>
      <c r="B349" s="2" t="s">
        <v>12</v>
      </c>
      <c r="C349" s="2" t="s">
        <v>771</v>
      </c>
      <c r="D349" s="9">
        <v>50.0</v>
      </c>
      <c r="E349" s="9">
        <v>350.0</v>
      </c>
      <c r="F349" s="2" t="s">
        <v>71</v>
      </c>
      <c r="G349" s="17">
        <f t="array" ref="G349">IFERROR(E349*INDEX(PRECIOS!$B$2:$E$44,MATCH(F349,PRECIOS!$B$2:$B$44,0),4),"")</f>
        <v>306.6</v>
      </c>
      <c r="H349" s="9">
        <v>15.03</v>
      </c>
      <c r="I349" s="2">
        <f t="shared" si="1"/>
        <v>2.58</v>
      </c>
      <c r="J349" s="15">
        <f>IFERROR(LOOKUP(H349,Masterline!$A$2:$A$34,Masterline!$D$2:$D$34)-(H349-INT(H349))*LOOKUP(H349,Masterline!$A$2:$A$34,Masterline!$E$2:$E$34),"")</f>
        <v>3.9204</v>
      </c>
      <c r="K349" s="28">
        <f t="shared" si="2"/>
        <v>84855.6263</v>
      </c>
      <c r="L349" s="35">
        <f t="array" ref="L349">IFERROR(INDEX(GrowthFormulas!$B$2:$B$122,$A349-VLOOKUP(C349,'SIEMB. SEMACU'!$B$2:$E$100,4,FALSE),1),"")</f>
        <v>0.8899978</v>
      </c>
      <c r="M349" s="209">
        <f>IFERROR(K349/VLOOKUP(C349,'SIEMB. SEMACU'!$B$2:$C$100,2,FALSE),"")</f>
        <v>0.6285601948</v>
      </c>
      <c r="N349" s="35">
        <f t="shared" si="9"/>
        <v>0.6285601948</v>
      </c>
      <c r="O349" s="71" t="str">
        <f>IFERROR(N349*VLOOKUP(C349,'SIEMB. SEMACU'!$B$2:$D$100,3,FALSE),"")</f>
        <v/>
      </c>
      <c r="P349" s="2">
        <v>2.0</v>
      </c>
      <c r="Q349" s="2">
        <f t="shared" si="3"/>
        <v>17.03</v>
      </c>
      <c r="R349" s="15">
        <f>IFERROR(LOOKUP(Q349,Masterline!$A$2:$A$34,Masterline!$D$2:$D$34)-(Q349-INT(Q349))*LOOKUP(Q349,Masterline!$A$2:$A$34,Masterline!$E$2:$E$34),"")</f>
        <v>3.64476</v>
      </c>
      <c r="S349" s="71">
        <f>IFERROR((Q349)*VLOOKUP(C349,'SIEMB. SEMACU'!$B$2:$C$100,2,FALSE)*(N349-0.002222*7)*((J349+R349)/2/100)/1000,"")</f>
        <v>53.30910629</v>
      </c>
      <c r="T349" s="173">
        <f t="shared" si="4"/>
        <v>0.8272765716</v>
      </c>
      <c r="U349" s="14">
        <f t="shared" si="5"/>
        <v>1275380.063</v>
      </c>
      <c r="V349" s="14">
        <f t="shared" si="8"/>
        <v>1275380.063</v>
      </c>
    </row>
    <row r="350">
      <c r="A350" s="210">
        <v>45208.0</v>
      </c>
      <c r="B350" s="9">
        <v>2.0</v>
      </c>
      <c r="C350" s="2" t="s">
        <v>772</v>
      </c>
      <c r="D350" s="9">
        <v>375.0</v>
      </c>
      <c r="E350" s="9">
        <v>2050.0</v>
      </c>
      <c r="G350" s="17" t="str">
        <f t="array" ref="G350">IFERROR(E350*INDEX(PRECIOS!$B$2:$E$44,MATCH(F350,PRECIOS!$B$2:$B$44,0),4),"")</f>
        <v/>
      </c>
      <c r="H350" s="9">
        <v>4.17</v>
      </c>
      <c r="I350" s="2">
        <f t="shared" si="1"/>
        <v>2.12</v>
      </c>
      <c r="J350" s="15">
        <f>IFERROR(LOOKUP(H350,Masterline!$A$2:$A$34,Masterline!$D$2:$D$34)-(H350-INT(H350))*LOOKUP(H350,Masterline!$A$2:$A$34,Masterline!$E$2:$E$34),"")</f>
        <v>8.34456</v>
      </c>
      <c r="K350" s="28">
        <f t="shared" si="2"/>
        <v>1077684.834</v>
      </c>
      <c r="L350" s="35">
        <f t="array" ref="L350">IFERROR(INDEX(GrowthFormulas!$B$2:$B$122,$A350-VLOOKUP(C350,'SIEMB. SEMACU'!$B$2:$E$100,4,FALSE),1),"")</f>
        <v>0.9599992</v>
      </c>
      <c r="M350" s="209">
        <f>IFERROR(K350/VLOOKUP(C350,'SIEMB. SEMACU'!$B$2:$C$100,2,FALSE),"")</f>
        <v>0.6112907643</v>
      </c>
      <c r="N350" s="35">
        <f t="shared" si="9"/>
        <v>0.6112907643</v>
      </c>
      <c r="O350" s="71" t="str">
        <f>IFERROR(N350*VLOOKUP(C350,'SIEMB. SEMACU'!$B$2:$D$100,3,FALSE),"")</f>
        <v/>
      </c>
      <c r="P350" s="2">
        <v>2.0</v>
      </c>
      <c r="Q350" s="2">
        <f t="shared" si="3"/>
        <v>6.17</v>
      </c>
      <c r="R350" s="15">
        <f>IFERROR(LOOKUP(Q350,Masterline!$A$2:$A$34,Masterline!$D$2:$D$34)-(Q350-INT(Q350))*LOOKUP(Q350,Masterline!$A$2:$A$34,Masterline!$E$2:$E$34),"")</f>
        <v>6.78804</v>
      </c>
      <c r="S350" s="71">
        <f>IFERROR((Q350)*VLOOKUP(C350,'SIEMB. SEMACU'!$B$2:$C$100,2,FALSE)*(N350-0.002222*7)*((J350+R350)/2/100)/1000,"")</f>
        <v>490.3058329</v>
      </c>
      <c r="T350" s="173">
        <f t="shared" si="4"/>
        <v>28.82645824</v>
      </c>
      <c r="U350" s="14">
        <f t="shared" si="5"/>
        <v>4493945.756</v>
      </c>
      <c r="V350" s="14">
        <f t="shared" si="8"/>
        <v>4493945.756</v>
      </c>
    </row>
    <row r="351">
      <c r="A351" s="210">
        <v>45208.0</v>
      </c>
      <c r="B351" s="9">
        <v>6.0</v>
      </c>
      <c r="C351" s="2" t="s">
        <v>766</v>
      </c>
      <c r="D351" s="9">
        <v>175.0</v>
      </c>
      <c r="E351" s="9">
        <v>975.0</v>
      </c>
      <c r="F351" s="2" t="s">
        <v>71</v>
      </c>
      <c r="G351" s="17">
        <f t="array" ref="G351">IFERROR(E351*INDEX(PRECIOS!$B$2:$E$44,MATCH(F351,PRECIOS!$B$2:$B$44,0),4),"")</f>
        <v>854.1</v>
      </c>
      <c r="H351" s="9">
        <v>15.67</v>
      </c>
      <c r="I351" s="2">
        <f t="shared" si="1"/>
        <v>1.52</v>
      </c>
      <c r="J351" s="15">
        <f>IFERROR(LOOKUP(H351,Masterline!$A$2:$A$34,Masterline!$D$2:$D$34)-(H351-INT(H351))*LOOKUP(H351,Masterline!$A$2:$A$34,Masterline!$E$2:$E$34),"")</f>
        <v>3.8436</v>
      </c>
      <c r="K351" s="28">
        <f t="shared" si="2"/>
        <v>290556.682</v>
      </c>
      <c r="L351" s="35">
        <f t="array" ref="L351">IFERROR(INDEX(GrowthFormulas!$B$2:$B$122,$A351-VLOOKUP(C351,'SIEMB. SEMACU'!$B$2:$E$100,4,FALSE),1),"")</f>
        <v>0.8233298</v>
      </c>
      <c r="M351" s="209">
        <f>IFERROR(K351/VLOOKUP(C351,'SIEMB. SEMACU'!$B$2:$C$100,2,FALSE),"")</f>
        <v>0.586983196</v>
      </c>
      <c r="N351" s="35">
        <f t="shared" si="9"/>
        <v>0.586983196</v>
      </c>
      <c r="O351" s="71" t="str">
        <f>IFERROR(N351*VLOOKUP(C351,'SIEMB. SEMACU'!$B$2:$D$100,3,FALSE),"")</f>
        <v/>
      </c>
      <c r="P351" s="2">
        <v>2.0</v>
      </c>
      <c r="Q351" s="2">
        <f t="shared" si="3"/>
        <v>17.67</v>
      </c>
      <c r="R351" s="15">
        <f>IFERROR(LOOKUP(Q351,Masterline!$A$2:$A$34,Masterline!$D$2:$D$34)-(Q351-INT(Q351))*LOOKUP(Q351,Masterline!$A$2:$A$34,Masterline!$E$2:$E$34),"")</f>
        <v>3.57564</v>
      </c>
      <c r="S351" s="71">
        <f>IFERROR((Q351)*VLOOKUP(C351,'SIEMB. SEMACU'!$B$2:$C$100,2,FALSE)*(N351-0.002222*7)*((J351+R351)/2/100)/1000,"")</f>
        <v>185.4101899</v>
      </c>
      <c r="T351" s="173">
        <f t="shared" si="4"/>
        <v>2.602547483</v>
      </c>
      <c r="U351" s="14">
        <f t="shared" si="5"/>
        <v>4553023.207</v>
      </c>
      <c r="V351" s="14">
        <f t="shared" si="8"/>
        <v>4553023.207</v>
      </c>
    </row>
    <row r="352">
      <c r="A352" s="210">
        <v>45208.0</v>
      </c>
      <c r="B352" s="9">
        <v>7.0</v>
      </c>
      <c r="C352" s="2" t="s">
        <v>767</v>
      </c>
      <c r="D352" s="9">
        <v>200.0</v>
      </c>
      <c r="E352" s="9">
        <v>1350.0</v>
      </c>
      <c r="F352" s="2" t="s">
        <v>71</v>
      </c>
      <c r="G352" s="17">
        <f t="array" ref="G352">IFERROR(E352*INDEX(PRECIOS!$B$2:$E$44,MATCH(F352,PRECIOS!$B$2:$B$44,0),4),"")</f>
        <v>1182.6</v>
      </c>
      <c r="H352" s="9">
        <v>15.7</v>
      </c>
      <c r="I352" s="2">
        <f t="shared" si="1"/>
        <v>1.81</v>
      </c>
      <c r="J352" s="15">
        <f>IFERROR(LOOKUP(H352,Masterline!$A$2:$A$34,Masterline!$D$2:$D$34)-(H352-INT(H352))*LOOKUP(H352,Masterline!$A$2:$A$34,Masterline!$E$2:$E$34),"")</f>
        <v>3.84</v>
      </c>
      <c r="K352" s="28">
        <f t="shared" si="2"/>
        <v>331740.9766</v>
      </c>
      <c r="L352" s="35">
        <f t="array" ref="L352">IFERROR(INDEX(GrowthFormulas!$B$2:$B$122,$A352-VLOOKUP(C352,'SIEMB. SEMACU'!$B$2:$E$100,4,FALSE),1),"")</f>
        <v>0.8233298</v>
      </c>
      <c r="M352" s="209">
        <f>IFERROR(K352/VLOOKUP(C352,'SIEMB. SEMACU'!$B$2:$C$100,2,FALSE),"")</f>
        <v>0.5420604194</v>
      </c>
      <c r="N352" s="35">
        <f t="shared" si="9"/>
        <v>0.5420604194</v>
      </c>
      <c r="O352" s="71" t="str">
        <f>IFERROR(N352*VLOOKUP(C352,'SIEMB. SEMACU'!$B$2:$D$100,3,FALSE),"")</f>
        <v/>
      </c>
      <c r="P352" s="2">
        <v>2.0</v>
      </c>
      <c r="Q352" s="2">
        <f t="shared" si="3"/>
        <v>17.7</v>
      </c>
      <c r="R352" s="15">
        <f>IFERROR(LOOKUP(Q352,Masterline!$A$2:$A$34,Masterline!$D$2:$D$34)-(Q352-INT(Q352))*LOOKUP(Q352,Masterline!$A$2:$A$34,Masterline!$E$2:$E$34),"")</f>
        <v>3.5724</v>
      </c>
      <c r="S352" s="71">
        <f>IFERROR((Q352)*VLOOKUP(C352,'SIEMB. SEMACU'!$B$2:$C$100,2,FALSE)*(N352-0.002222*7)*((J352+R352)/2/100)/1000,"")</f>
        <v>211.3767474</v>
      </c>
      <c r="T352" s="173">
        <f t="shared" si="4"/>
        <v>2.844186854</v>
      </c>
      <c r="U352" s="14">
        <f t="shared" si="5"/>
        <v>5208333.333</v>
      </c>
      <c r="V352" s="14">
        <f t="shared" si="8"/>
        <v>5208333.333</v>
      </c>
    </row>
    <row r="353">
      <c r="A353" s="210">
        <v>45208.0</v>
      </c>
      <c r="B353" s="9">
        <v>8.0</v>
      </c>
      <c r="C353" s="2" t="s">
        <v>768</v>
      </c>
      <c r="D353" s="9">
        <v>225.0</v>
      </c>
      <c r="E353" s="9">
        <v>1550.0</v>
      </c>
      <c r="F353" s="2" t="s">
        <v>71</v>
      </c>
      <c r="G353" s="17">
        <f t="array" ref="G353">IFERROR(E353*INDEX(PRECIOS!$B$2:$E$44,MATCH(F353,PRECIOS!$B$2:$B$44,0),4),"")</f>
        <v>1357.8</v>
      </c>
      <c r="H353" s="9">
        <v>15.6</v>
      </c>
      <c r="I353" s="2">
        <f t="shared" si="1"/>
        <v>1.58</v>
      </c>
      <c r="J353" s="15">
        <f>IFERROR(LOOKUP(H353,Masterline!$A$2:$A$34,Masterline!$D$2:$D$34)-(H353-INT(H353))*LOOKUP(H353,Masterline!$A$2:$A$34,Masterline!$E$2:$E$34),"")</f>
        <v>3.852</v>
      </c>
      <c r="K353" s="28">
        <f t="shared" si="2"/>
        <v>374430.8651</v>
      </c>
      <c r="L353" s="35">
        <f t="array" ref="L353">IFERROR(INDEX(GrowthFormulas!$B$2:$B$122,$A353-VLOOKUP(C353,'SIEMB. SEMACU'!$B$2:$E$100,4,FALSE),1),"")</f>
        <v>0.8233298</v>
      </c>
      <c r="M353" s="209">
        <f>IFERROR(K353/VLOOKUP(C353,'SIEMB. SEMACU'!$B$2:$C$100,2,FALSE),"")</f>
        <v>0.5200428682</v>
      </c>
      <c r="N353" s="35">
        <f t="shared" si="9"/>
        <v>0.5200428682</v>
      </c>
      <c r="O353" s="71" t="str">
        <f>IFERROR(N353*VLOOKUP(C353,'SIEMB. SEMACU'!$B$2:$D$100,3,FALSE),"")</f>
        <v/>
      </c>
      <c r="P353" s="2">
        <v>2.0</v>
      </c>
      <c r="Q353" s="2">
        <f t="shared" si="3"/>
        <v>17.6</v>
      </c>
      <c r="R353" s="15">
        <f>IFERROR(LOOKUP(Q353,Masterline!$A$2:$A$34,Masterline!$D$2:$D$34)-(Q353-INT(Q353))*LOOKUP(Q353,Masterline!$A$2:$A$34,Masterline!$E$2:$E$34),"")</f>
        <v>3.5832</v>
      </c>
      <c r="S353" s="71">
        <f>IFERROR((Q353)*VLOOKUP(C353,'SIEMB. SEMACU'!$B$2:$C$100,2,FALSE)*(N353-0.002222*7)*((J353+R353)/2/100)/1000,"")</f>
        <v>237.6618161</v>
      </c>
      <c r="T353" s="173">
        <f t="shared" si="4"/>
        <v>3.165454021</v>
      </c>
      <c r="U353" s="14">
        <f t="shared" si="5"/>
        <v>5841121.495</v>
      </c>
      <c r="V353" s="14">
        <f t="shared" si="8"/>
        <v>5841121.495</v>
      </c>
    </row>
    <row r="354">
      <c r="A354" s="210">
        <v>45208.0</v>
      </c>
      <c r="B354" s="9">
        <v>9.0</v>
      </c>
      <c r="C354" s="2" t="s">
        <v>769</v>
      </c>
      <c r="D354" s="9">
        <v>275.0</v>
      </c>
      <c r="E354" s="9">
        <v>1525.0</v>
      </c>
      <c r="F354" s="2" t="s">
        <v>71</v>
      </c>
      <c r="G354" s="17">
        <f t="array" ref="G354">IFERROR(E354*INDEX(PRECIOS!$B$2:$E$44,MATCH(F354,PRECIOS!$B$2:$B$44,0),4),"")</f>
        <v>1335.9</v>
      </c>
      <c r="H354" s="9">
        <v>22.17</v>
      </c>
      <c r="I354" s="2">
        <f t="shared" si="1"/>
        <v>2.12</v>
      </c>
      <c r="J354" s="15">
        <f>IFERROR(LOOKUP(H354,Masterline!$A$2:$A$34,Masterline!$D$2:$D$34)-(H354-INT(H354))*LOOKUP(H354,Masterline!$A$2:$A$34,Masterline!$E$2:$E$34),"")</f>
        <v>3.23772</v>
      </c>
      <c r="K354" s="28">
        <f t="shared" si="2"/>
        <v>383113.7267</v>
      </c>
      <c r="L354" s="35">
        <f t="array" ref="L354">IFERROR(INDEX(GrowthFormulas!$B$2:$B$122,$A354-VLOOKUP(C354,'SIEMB. SEMACU'!$B$2:$E$100,4,FALSE),1),"")</f>
        <v>0.816663</v>
      </c>
      <c r="M354" s="209">
        <f>IFERROR(K354/VLOOKUP(C354,'SIEMB. SEMACU'!$B$2:$C$100,2,FALSE),"")</f>
        <v>0.5255332328</v>
      </c>
      <c r="N354" s="35">
        <f t="shared" si="9"/>
        <v>0.5255332328</v>
      </c>
      <c r="O354" s="71" t="str">
        <f>IFERROR(N354*VLOOKUP(C354,'SIEMB. SEMACU'!$B$2:$D$100,3,FALSE),"")</f>
        <v/>
      </c>
      <c r="P354" s="2">
        <v>2.0</v>
      </c>
      <c r="Q354" s="2">
        <f t="shared" si="3"/>
        <v>24.17</v>
      </c>
      <c r="R354" s="15">
        <f>IFERROR(LOOKUP(Q354,Masterline!$A$2:$A$34,Masterline!$D$2:$D$34)-(Q354-INT(Q354))*LOOKUP(Q354,Masterline!$A$2:$A$34,Masterline!$E$2:$E$34),"")</f>
        <v>3.16776</v>
      </c>
      <c r="S354" s="71">
        <f>IFERROR((Q354)*VLOOKUP(C354,'SIEMB. SEMACU'!$B$2:$C$100,2,FALSE)*(N354-0.002222*7)*((J354+R354)/2/100)/1000,"")</f>
        <v>287.7917591</v>
      </c>
      <c r="T354" s="173">
        <f t="shared" si="4"/>
        <v>3.197939783</v>
      </c>
      <c r="U354" s="14">
        <f t="shared" si="5"/>
        <v>8493631.321</v>
      </c>
      <c r="V354" s="14">
        <f t="shared" si="8"/>
        <v>8493631.321</v>
      </c>
    </row>
    <row r="355">
      <c r="A355" s="210">
        <v>45208.0</v>
      </c>
      <c r="B355" s="9">
        <v>10.0</v>
      </c>
      <c r="C355" s="2" t="s">
        <v>770</v>
      </c>
      <c r="D355" s="9">
        <v>175.0</v>
      </c>
      <c r="E355" s="9">
        <v>995.0</v>
      </c>
      <c r="F355" s="2" t="s">
        <v>71</v>
      </c>
      <c r="G355" s="17">
        <f t="array" ref="G355">IFERROR(E355*INDEX(PRECIOS!$B$2:$E$44,MATCH(F355,PRECIOS!$B$2:$B$44,0),4),"")</f>
        <v>871.62</v>
      </c>
      <c r="H355" s="9">
        <v>18.97</v>
      </c>
      <c r="I355" s="2">
        <f t="shared" si="1"/>
        <v>2.02</v>
      </c>
      <c r="J355" s="15">
        <f>IFERROR(LOOKUP(H355,Masterline!$A$2:$A$34,Masterline!$D$2:$D$34)-(H355-INT(H355))*LOOKUP(H355,Masterline!$A$2:$A$34,Masterline!$E$2:$E$34),"")</f>
        <v>3.42324</v>
      </c>
      <c r="K355" s="28">
        <f t="shared" si="2"/>
        <v>269484.2386</v>
      </c>
      <c r="L355" s="35">
        <f t="array" ref="L355">IFERROR(INDEX(GrowthFormulas!$B$2:$B$122,$A355-VLOOKUP(C355,'SIEMB. SEMACU'!$B$2:$E$100,4,FALSE),1),"")</f>
        <v>0.816663</v>
      </c>
      <c r="M355" s="209">
        <f>IFERROR(K355/VLOOKUP(C355,'SIEMB. SEMACU'!$B$2:$C$100,2,FALSE),"")</f>
        <v>0.4502660629</v>
      </c>
      <c r="N355" s="35">
        <f t="shared" si="9"/>
        <v>0.4502660629</v>
      </c>
      <c r="O355" s="71" t="str">
        <f>IFERROR(N355*VLOOKUP(C355,'SIEMB. SEMACU'!$B$2:$D$100,3,FALSE),"")</f>
        <v/>
      </c>
      <c r="P355" s="2">
        <v>2.0</v>
      </c>
      <c r="Q355" s="2">
        <f t="shared" si="3"/>
        <v>20.97</v>
      </c>
      <c r="R355" s="15">
        <f>IFERROR(LOOKUP(Q355,Masterline!$A$2:$A$34,Masterline!$D$2:$D$34)-(Q355-INT(Q355))*LOOKUP(Q355,Masterline!$A$2:$A$34,Masterline!$E$2:$E$34),"")</f>
        <v>3.20688</v>
      </c>
      <c r="S355" s="71">
        <f>IFERROR((Q355)*VLOOKUP(C355,'SIEMB. SEMACU'!$B$2:$C$100,2,FALSE)*(N355-0.002222*7)*((J355+R355)/2/100)/1000,"")</f>
        <v>180.8654737</v>
      </c>
      <c r="T355" s="173">
        <f t="shared" si="4"/>
        <v>1.466368416</v>
      </c>
      <c r="U355" s="14">
        <f t="shared" si="5"/>
        <v>5112116.007</v>
      </c>
      <c r="V355" s="14">
        <f t="shared" si="8"/>
        <v>5112116.007</v>
      </c>
    </row>
    <row r="356">
      <c r="A356" s="210">
        <v>45208.0</v>
      </c>
      <c r="B356" s="9">
        <v>11.0</v>
      </c>
      <c r="C356" s="2" t="s">
        <v>773</v>
      </c>
      <c r="D356" s="9">
        <v>137.0</v>
      </c>
      <c r="E356" s="9">
        <v>825.0</v>
      </c>
      <c r="G356" s="17" t="str">
        <f t="array" ref="G356">IFERROR(E356*INDEX(PRECIOS!$B$2:$E$44,MATCH(F356,PRECIOS!$B$2:$B$44,0),4),"")</f>
        <v/>
      </c>
      <c r="H356" s="9">
        <v>4.53</v>
      </c>
      <c r="I356" s="2">
        <f t="shared" si="1"/>
        <v>2.05</v>
      </c>
      <c r="J356" s="15">
        <f>IFERROR(LOOKUP(H356,Masterline!$A$2:$A$34,Masterline!$D$2:$D$34)-(H356-INT(H356))*LOOKUP(H356,Masterline!$A$2:$A$34,Masterline!$E$2:$E$34),"")</f>
        <v>7.97304</v>
      </c>
      <c r="K356" s="28">
        <f t="shared" si="2"/>
        <v>379313.6069</v>
      </c>
      <c r="L356" s="35">
        <f t="array" ref="L356">IFERROR(INDEX(GrowthFormulas!$B$2:$B$122,$A356-VLOOKUP(C356,'SIEMB. SEMACU'!$B$2:$E$100,4,FALSE),1),"")</f>
        <v>0.966666</v>
      </c>
      <c r="M356" s="209">
        <f>IFERROR(K356/VLOOKUP(C356,'SIEMB. SEMACU'!$B$2:$C$100,2,FALSE),"")</f>
        <v>0.7156860508</v>
      </c>
      <c r="N356" s="35">
        <f t="shared" si="9"/>
        <v>0.7156860508</v>
      </c>
      <c r="O356" s="71" t="str">
        <f>IFERROR(N356*VLOOKUP(C356,'SIEMB. SEMACU'!$B$2:$D$100,3,FALSE),"")</f>
        <v/>
      </c>
      <c r="P356" s="2">
        <v>2.0</v>
      </c>
      <c r="Q356" s="2">
        <f t="shared" si="3"/>
        <v>6.53</v>
      </c>
      <c r="R356" s="15">
        <f>IFERROR(LOOKUP(Q356,Masterline!$A$2:$A$34,Masterline!$D$2:$D$34)-(Q356-INT(Q356))*LOOKUP(Q356,Masterline!$A$2:$A$34,Masterline!$E$2:$E$34),"")</f>
        <v>6.57636</v>
      </c>
      <c r="S356" s="71">
        <f>IFERROR((Q356)*VLOOKUP(C356,'SIEMB. SEMACU'!$B$2:$C$100,2,FALSE)*(N356-0.002222*7)*((J356+R356)/2/100)/1000,"")</f>
        <v>176.2723111</v>
      </c>
      <c r="T356" s="173">
        <f t="shared" si="4"/>
        <v>9.818077765</v>
      </c>
      <c r="U356" s="14">
        <f t="shared" si="5"/>
        <v>1718290.639</v>
      </c>
      <c r="V356" s="14">
        <f t="shared" si="8"/>
        <v>1718290.639</v>
      </c>
    </row>
    <row r="357">
      <c r="A357" s="210">
        <v>45208.0</v>
      </c>
      <c r="B357" s="2" t="s">
        <v>12</v>
      </c>
      <c r="C357" s="2" t="s">
        <v>771</v>
      </c>
      <c r="D357" s="9">
        <v>50.0</v>
      </c>
      <c r="E357" s="9">
        <v>350.0</v>
      </c>
      <c r="F357" s="2" t="s">
        <v>71</v>
      </c>
      <c r="G357" s="17">
        <f t="array" ref="G357">IFERROR(E357*INDEX(PRECIOS!$B$2:$E$44,MATCH(F357,PRECIOS!$B$2:$B$44,0),4),"")</f>
        <v>306.6</v>
      </c>
      <c r="H357" s="9">
        <v>16.71</v>
      </c>
      <c r="I357" s="2">
        <f t="shared" si="1"/>
        <v>1.68</v>
      </c>
      <c r="J357" s="15">
        <f>IFERROR(LOOKUP(H357,Masterline!$A$2:$A$34,Masterline!$D$2:$D$34)-(H357-INT(H357))*LOOKUP(H357,Masterline!$A$2:$A$34,Masterline!$E$2:$E$34),"")</f>
        <v>3.69828</v>
      </c>
      <c r="K357" s="28">
        <f t="shared" si="2"/>
        <v>80908.42844</v>
      </c>
      <c r="L357" s="35">
        <f t="array" ref="L357">IFERROR(INDEX(GrowthFormulas!$B$2:$B$122,$A357-VLOOKUP(C357,'SIEMB. SEMACU'!$B$2:$E$100,4,FALSE),1),"")</f>
        <v>0.866664</v>
      </c>
      <c r="M357" s="209">
        <f>IFERROR(K357/VLOOKUP(C357,'SIEMB. SEMACU'!$B$2:$C$100,2,FALSE),"")</f>
        <v>0.5993216922</v>
      </c>
      <c r="N357" s="35">
        <f t="shared" si="9"/>
        <v>0.5993216922</v>
      </c>
      <c r="O357" s="71" t="str">
        <f>IFERROR(N357*VLOOKUP(C357,'SIEMB. SEMACU'!$B$2:$D$100,3,FALSE),"")</f>
        <v/>
      </c>
      <c r="P357" s="2">
        <v>2.0</v>
      </c>
      <c r="Q357" s="2">
        <f t="shared" si="3"/>
        <v>18.71</v>
      </c>
      <c r="R357" s="15">
        <f>IFERROR(LOOKUP(Q357,Masterline!$A$2:$A$34,Masterline!$D$2:$D$34)-(Q357-INT(Q357))*LOOKUP(Q357,Masterline!$A$2:$A$34,Masterline!$E$2:$E$34),"")</f>
        <v>3.45132</v>
      </c>
      <c r="S357" s="71">
        <f>IFERROR((Q357)*VLOOKUP(C357,'SIEMB. SEMACU'!$B$2:$C$100,2,FALSE)*(N357-0.002222*7)*((J357+R357)/2/100)/1000,"")</f>
        <v>52.71077008</v>
      </c>
      <c r="T357" s="173">
        <f t="shared" si="4"/>
        <v>0.677692521</v>
      </c>
      <c r="U357" s="14">
        <f t="shared" si="5"/>
        <v>1351979.839</v>
      </c>
      <c r="V357" s="14">
        <f t="shared" si="8"/>
        <v>1351979.839</v>
      </c>
    </row>
    <row r="358">
      <c r="A358" s="210">
        <v>45215.0</v>
      </c>
      <c r="B358" s="9">
        <v>2.0</v>
      </c>
      <c r="C358" s="2" t="s">
        <v>772</v>
      </c>
      <c r="D358" s="9">
        <v>475.0</v>
      </c>
      <c r="E358" s="9">
        <v>2800.0</v>
      </c>
      <c r="F358" s="2" t="s">
        <v>54</v>
      </c>
      <c r="G358" s="17">
        <f t="array" ref="G358">IFERROR(E358*INDEX(PRECIOS!$B$2:$E$44,MATCH(F358,PRECIOS!$B$2:$B$44,0),4),"")</f>
        <v>2744</v>
      </c>
      <c r="H358" s="9">
        <v>6.5</v>
      </c>
      <c r="I358" s="2">
        <f t="shared" si="1"/>
        <v>2.33</v>
      </c>
      <c r="J358" s="15">
        <f>IFERROR(LOOKUP(H358,Masterline!$A$2:$A$34,Masterline!$D$2:$D$34)-(H358-INT(H358))*LOOKUP(H358,Masterline!$A$2:$A$34,Masterline!$E$2:$E$34),"")</f>
        <v>6.594</v>
      </c>
      <c r="K358" s="28">
        <f t="shared" si="2"/>
        <v>1108233.592</v>
      </c>
      <c r="L358" s="35">
        <f t="array" ref="L358">IFERROR(INDEX(GrowthFormulas!$B$2:$B$122,$A358-VLOOKUP(C358,'SIEMB. SEMACU'!$B$2:$E$100,4,FALSE),1),"")</f>
        <v>0.9366654</v>
      </c>
      <c r="M358" s="209">
        <f>IFERROR(K358/VLOOKUP(C358,'SIEMB. SEMACU'!$B$2:$C$100,2,FALSE),"")</f>
        <v>0.6286188119</v>
      </c>
      <c r="N358" s="35">
        <f t="shared" si="9"/>
        <v>0.6286188119</v>
      </c>
      <c r="O358" s="71" t="str">
        <f>IFERROR(N358*VLOOKUP(C358,'SIEMB. SEMACU'!$B$2:$D$100,3,FALSE),"")</f>
        <v/>
      </c>
      <c r="P358" s="2">
        <v>2.0</v>
      </c>
      <c r="Q358" s="2">
        <f t="shared" si="3"/>
        <v>8.5</v>
      </c>
      <c r="R358" s="15">
        <f>IFERROR(LOOKUP(Q358,Masterline!$A$2:$A$34,Masterline!$D$2:$D$34)-(Q358-INT(Q358))*LOOKUP(Q358,Masterline!$A$2:$A$34,Masterline!$E$2:$E$34),"")</f>
        <v>5.46</v>
      </c>
      <c r="S358" s="71">
        <f>IFERROR((Q358)*VLOOKUP(C358,'SIEMB. SEMACU'!$B$2:$C$100,2,FALSE)*(N358-0.002222*7)*((J358+R358)/2/100)/1000,"")</f>
        <v>553.6947983</v>
      </c>
      <c r="T358" s="173">
        <f t="shared" si="4"/>
        <v>19.67369957</v>
      </c>
      <c r="U358" s="14">
        <f t="shared" si="5"/>
        <v>7203518.35</v>
      </c>
      <c r="V358" s="14">
        <f t="shared" si="8"/>
        <v>7203518.35</v>
      </c>
    </row>
    <row r="359">
      <c r="A359" s="210">
        <v>45215.0</v>
      </c>
      <c r="B359" s="9">
        <v>3.0</v>
      </c>
      <c r="C359" s="2" t="s">
        <v>774</v>
      </c>
      <c r="D359" s="9">
        <v>150.0</v>
      </c>
      <c r="E359" s="9">
        <v>650.0</v>
      </c>
      <c r="F359" s="2" t="s">
        <v>54</v>
      </c>
      <c r="G359" s="17">
        <f t="array" ref="G359">IFERROR(E359*INDEX(PRECIOS!$B$2:$E$44,MATCH(F359,PRECIOS!$B$2:$B$44,0),4),"")</f>
        <v>637</v>
      </c>
      <c r="H359" s="9">
        <v>4.75</v>
      </c>
      <c r="I359" s="2">
        <f t="shared" si="1"/>
        <v>0</v>
      </c>
      <c r="J359" s="15">
        <f>IFERROR(LOOKUP(H359,Masterline!$A$2:$A$34,Masterline!$D$2:$D$34)-(H359-INT(H359))*LOOKUP(H359,Masterline!$A$2:$A$34,Masterline!$E$2:$E$34),"")</f>
        <v>7.746</v>
      </c>
      <c r="K359" s="28">
        <f t="shared" si="2"/>
        <v>407680.7045</v>
      </c>
      <c r="L359" s="35">
        <f t="array" ref="L359">IFERROR(INDEX(GrowthFormulas!$B$2:$B$122,$A359-VLOOKUP(C359,'SIEMB. SEMACU'!$B$2:$E$100,4,FALSE),1),"")</f>
        <v>0.9866664</v>
      </c>
      <c r="M359" s="209">
        <f>IFERROR(K359/VLOOKUP(C359,'SIEMB. SEMACU'!$B$2:$C$100,2,FALSE),"")</f>
        <v>0.5096008806</v>
      </c>
      <c r="N359" s="35">
        <f t="shared" si="9"/>
        <v>0.5096008806</v>
      </c>
      <c r="O359" s="71" t="str">
        <f>IFERROR(N359*VLOOKUP(C359,'SIEMB. SEMACU'!$B$2:$D$100,3,FALSE),"")</f>
        <v/>
      </c>
      <c r="P359" s="2">
        <v>2.0</v>
      </c>
      <c r="Q359" s="2">
        <f t="shared" si="3"/>
        <v>6.75</v>
      </c>
      <c r="R359" s="15">
        <f>IFERROR(LOOKUP(Q359,Masterline!$A$2:$A$34,Masterline!$D$2:$D$34)-(Q359-INT(Q359))*LOOKUP(Q359,Masterline!$A$2:$A$34,Masterline!$E$2:$E$34),"")</f>
        <v>6.447</v>
      </c>
      <c r="S359" s="71">
        <f>IFERROR((Q359)*VLOOKUP(C359,'SIEMB. SEMACU'!$B$2:$C$100,2,FALSE)*(N359-0.002222*7)*((J359+R359)/2/100)/1000,"")</f>
        <v>189.3241992</v>
      </c>
      <c r="T359" s="173">
        <f t="shared" si="4"/>
        <v>9.831049789</v>
      </c>
      <c r="U359" s="14">
        <f t="shared" si="5"/>
        <v>1936483.346</v>
      </c>
      <c r="V359" s="14">
        <f t="shared" si="8"/>
        <v>1936483.346</v>
      </c>
    </row>
    <row r="360">
      <c r="A360" s="210">
        <v>45215.0</v>
      </c>
      <c r="B360" s="9">
        <v>6.0</v>
      </c>
      <c r="C360" s="2" t="s">
        <v>766</v>
      </c>
      <c r="D360" s="9">
        <v>175.0</v>
      </c>
      <c r="E360" s="9">
        <v>875.0</v>
      </c>
      <c r="F360" s="2" t="s">
        <v>71</v>
      </c>
      <c r="G360" s="17">
        <f t="array" ref="G360">IFERROR(E360*INDEX(PRECIOS!$B$2:$E$44,MATCH(F360,PRECIOS!$B$2:$B$44,0),4),"")</f>
        <v>766.5</v>
      </c>
      <c r="H360" s="9">
        <v>17.19</v>
      </c>
      <c r="I360" s="2">
        <f t="shared" si="1"/>
        <v>1.52</v>
      </c>
      <c r="J360" s="15">
        <f>IFERROR(LOOKUP(H360,Masterline!$A$2:$A$34,Masterline!$D$2:$D$34)-(H360-INT(H360))*LOOKUP(H360,Masterline!$A$2:$A$34,Masterline!$E$2:$E$34),"")</f>
        <v>3.62748</v>
      </c>
      <c r="K360" s="28">
        <f t="shared" si="2"/>
        <v>280644.8941</v>
      </c>
      <c r="L360" s="35">
        <f t="array" ref="L360">IFERROR(INDEX(GrowthFormulas!$B$2:$B$122,$A360-VLOOKUP(C360,'SIEMB. SEMACU'!$B$2:$E$100,4,FALSE),1),"")</f>
        <v>0.799996</v>
      </c>
      <c r="M360" s="209">
        <f>IFERROR(K360/VLOOKUP(C360,'SIEMB. SEMACU'!$B$2:$C$100,2,FALSE),"")</f>
        <v>0.5669593821</v>
      </c>
      <c r="N360" s="35">
        <f t="shared" si="9"/>
        <v>0.5669593821</v>
      </c>
      <c r="O360" s="71" t="str">
        <f>IFERROR(N360*VLOOKUP(C360,'SIEMB. SEMACU'!$B$2:$D$100,3,FALSE),"")</f>
        <v/>
      </c>
      <c r="P360" s="2">
        <v>2.0</v>
      </c>
      <c r="Q360" s="2">
        <f t="shared" si="3"/>
        <v>19.19</v>
      </c>
      <c r="R360" s="15">
        <f>IFERROR(LOOKUP(Q360,Masterline!$A$2:$A$34,Masterline!$D$2:$D$34)-(Q360-INT(Q360))*LOOKUP(Q360,Masterline!$A$2:$A$34,Masterline!$E$2:$E$34),"")</f>
        <v>3.38976</v>
      </c>
      <c r="S360" s="71">
        <f>IFERROR((Q360)*VLOOKUP(C360,'SIEMB. SEMACU'!$B$2:$C$100,2,FALSE)*(N360-0.002222*7)*((J360+R360)/2/100)/1000,"")</f>
        <v>183.775456</v>
      </c>
      <c r="T360" s="173">
        <f t="shared" si="4"/>
        <v>2.193864006</v>
      </c>
      <c r="U360" s="14">
        <f t="shared" si="5"/>
        <v>4824285.73</v>
      </c>
      <c r="V360" s="14">
        <f t="shared" si="8"/>
        <v>4824285.73</v>
      </c>
    </row>
    <row r="361">
      <c r="A361" s="210">
        <v>45215.0</v>
      </c>
      <c r="B361" s="9">
        <v>7.0</v>
      </c>
      <c r="C361" s="2" t="s">
        <v>767</v>
      </c>
      <c r="D361" s="9">
        <v>200.0</v>
      </c>
      <c r="E361" s="9">
        <v>700.0</v>
      </c>
      <c r="F361" s="2" t="s">
        <v>71</v>
      </c>
      <c r="G361" s="17">
        <f t="array" ref="G361">IFERROR(E361*INDEX(PRECIOS!$B$2:$E$44,MATCH(F361,PRECIOS!$B$2:$B$44,0),4),"")</f>
        <v>613.2</v>
      </c>
      <c r="H361" s="9">
        <v>17.25</v>
      </c>
      <c r="I361" s="2">
        <f t="shared" si="1"/>
        <v>1.55</v>
      </c>
      <c r="J361" s="15">
        <f>IFERROR(LOOKUP(H361,Masterline!$A$2:$A$34,Masterline!$D$2:$D$34)-(H361-INT(H361))*LOOKUP(H361,Masterline!$A$2:$A$34,Masterline!$E$2:$E$34),"")</f>
        <v>3.621</v>
      </c>
      <c r="K361" s="28">
        <f t="shared" si="2"/>
        <v>320193.3968</v>
      </c>
      <c r="L361" s="35">
        <f t="array" ref="L361">IFERROR(INDEX(GrowthFormulas!$B$2:$B$122,$A361-VLOOKUP(C361,'SIEMB. SEMACU'!$B$2:$E$100,4,FALSE),1),"")</f>
        <v>0.799996</v>
      </c>
      <c r="M361" s="209">
        <f>IFERROR(K361/VLOOKUP(C361,'SIEMB. SEMACU'!$B$2:$C$100,2,FALSE),"")</f>
        <v>0.5231918249</v>
      </c>
      <c r="N361" s="35">
        <f t="shared" si="9"/>
        <v>0.5231918249</v>
      </c>
      <c r="O361" s="71" t="str">
        <f>IFERROR(N361*VLOOKUP(C361,'SIEMB. SEMACU'!$B$2:$D$100,3,FALSE),"")</f>
        <v/>
      </c>
      <c r="P361" s="2">
        <v>2.0</v>
      </c>
      <c r="Q361" s="2">
        <f t="shared" si="3"/>
        <v>19.25</v>
      </c>
      <c r="R361" s="15">
        <f>IFERROR(LOOKUP(Q361,Masterline!$A$2:$A$34,Masterline!$D$2:$D$34)-(Q361-INT(Q361))*LOOKUP(Q361,Masterline!$A$2:$A$34,Masterline!$E$2:$E$34),"")</f>
        <v>3.384</v>
      </c>
      <c r="S361" s="71">
        <f>IFERROR((Q361)*VLOOKUP(C361,'SIEMB. SEMACU'!$B$2:$C$100,2,FALSE)*(N361-0.002222*7)*((J361+R361)/2/100)/1000,"")</f>
        <v>209.4663545</v>
      </c>
      <c r="T361" s="173">
        <f t="shared" si="4"/>
        <v>2.366588636</v>
      </c>
      <c r="U361" s="14">
        <f t="shared" si="5"/>
        <v>5523336.095</v>
      </c>
      <c r="V361" s="14">
        <f t="shared" si="8"/>
        <v>5523336.095</v>
      </c>
    </row>
    <row r="362">
      <c r="A362" s="210">
        <v>45215.0</v>
      </c>
      <c r="B362" s="9">
        <v>8.0</v>
      </c>
      <c r="C362" s="2" t="s">
        <v>768</v>
      </c>
      <c r="D362" s="9">
        <v>225.0</v>
      </c>
      <c r="E362" s="9">
        <v>925.0</v>
      </c>
      <c r="F362" s="2" t="s">
        <v>71</v>
      </c>
      <c r="G362" s="17">
        <f t="array" ref="G362">IFERROR(E362*INDEX(PRECIOS!$B$2:$E$44,MATCH(F362,PRECIOS!$B$2:$B$44,0),4),"")</f>
        <v>810.3</v>
      </c>
      <c r="H362" s="9">
        <v>17.25</v>
      </c>
      <c r="I362" s="2">
        <f t="shared" si="1"/>
        <v>1.65</v>
      </c>
      <c r="J362" s="15">
        <f>IFERROR(LOOKUP(H362,Masterline!$A$2:$A$34,Masterline!$D$2:$D$34)-(H362-INT(H362))*LOOKUP(H362,Masterline!$A$2:$A$34,Masterline!$E$2:$E$34),"")</f>
        <v>3.621</v>
      </c>
      <c r="K362" s="28">
        <f t="shared" si="2"/>
        <v>360217.5714</v>
      </c>
      <c r="L362" s="35">
        <f t="array" ref="L362">IFERROR(INDEX(GrowthFormulas!$B$2:$B$122,$A362-VLOOKUP(C362,'SIEMB. SEMACU'!$B$2:$E$100,4,FALSE),1),"")</f>
        <v>0.799996</v>
      </c>
      <c r="M362" s="209">
        <f>IFERROR(K362/VLOOKUP(C362,'SIEMB. SEMACU'!$B$2:$C$100,2,FALSE),"")</f>
        <v>0.5003021825</v>
      </c>
      <c r="N362" s="35">
        <f t="shared" si="9"/>
        <v>0.5003021825</v>
      </c>
      <c r="O362" s="71" t="str">
        <f>IFERROR(N362*VLOOKUP(C362,'SIEMB. SEMACU'!$B$2:$D$100,3,FALSE),"")</f>
        <v/>
      </c>
      <c r="P362" s="2">
        <v>2.0</v>
      </c>
      <c r="Q362" s="2">
        <f t="shared" si="3"/>
        <v>19.25</v>
      </c>
      <c r="R362" s="15">
        <f>IFERROR(LOOKUP(Q362,Masterline!$A$2:$A$34,Masterline!$D$2:$D$34)-(Q362-INT(Q362))*LOOKUP(Q362,Masterline!$A$2:$A$34,Masterline!$E$2:$E$34),"")</f>
        <v>3.384</v>
      </c>
      <c r="S362" s="71">
        <f>IFERROR((Q362)*VLOOKUP(C362,'SIEMB. SEMACU'!$B$2:$C$100,2,FALSE)*(N362-0.002222*7)*((J362+R362)/2/100)/1000,"")</f>
        <v>235.3193086</v>
      </c>
      <c r="T362" s="173">
        <f t="shared" si="4"/>
        <v>2.579827146</v>
      </c>
      <c r="U362" s="14">
        <f t="shared" si="5"/>
        <v>6213753.107</v>
      </c>
      <c r="V362" s="14">
        <f t="shared" si="8"/>
        <v>6213753.107</v>
      </c>
    </row>
    <row r="363">
      <c r="A363" s="210">
        <v>45215.0</v>
      </c>
      <c r="B363" s="9">
        <v>9.0</v>
      </c>
      <c r="C363" s="2" t="s">
        <v>769</v>
      </c>
      <c r="D363" s="9">
        <v>275.0</v>
      </c>
      <c r="E363" s="9">
        <v>1050.0</v>
      </c>
      <c r="F363" s="2" t="s">
        <v>71</v>
      </c>
      <c r="G363" s="17">
        <f t="array" ref="G363">IFERROR(E363*INDEX(PRECIOS!$B$2:$E$44,MATCH(F363,PRECIOS!$B$2:$B$44,0),4),"")</f>
        <v>919.8</v>
      </c>
      <c r="H363" s="9">
        <v>24.2</v>
      </c>
      <c r="I363" s="2">
        <f t="shared" si="1"/>
        <v>2.03</v>
      </c>
      <c r="J363" s="15">
        <f>IFERROR(LOOKUP(H363,Masterline!$A$2:$A$34,Masterline!$D$2:$D$34)-(H363-INT(H363))*LOOKUP(H363,Masterline!$A$2:$A$34,Masterline!$E$2:$E$34),"")</f>
        <v>3.1656</v>
      </c>
      <c r="K363" s="28">
        <f t="shared" si="2"/>
        <v>358972.5917</v>
      </c>
      <c r="L363" s="35">
        <f t="array" ref="L363">IFERROR(INDEX(GrowthFormulas!$B$2:$B$122,$A363-VLOOKUP(C363,'SIEMB. SEMACU'!$B$2:$E$100,4,FALSE),1),"")</f>
        <v>0.7933292</v>
      </c>
      <c r="M363" s="209">
        <f>IFERROR(K363/VLOOKUP(C363,'SIEMB. SEMACU'!$B$2:$C$100,2,FALSE),"")</f>
        <v>0.4924178213</v>
      </c>
      <c r="N363" s="35">
        <f t="shared" si="9"/>
        <v>0.4924178213</v>
      </c>
      <c r="O363" s="71" t="str">
        <f>IFERROR(N363*VLOOKUP(C363,'SIEMB. SEMACU'!$B$2:$D$100,3,FALSE),"")</f>
        <v/>
      </c>
      <c r="P363" s="2">
        <v>2.0</v>
      </c>
      <c r="Q363" s="2">
        <f t="shared" si="3"/>
        <v>26.2</v>
      </c>
      <c r="R363" s="15">
        <f>IFERROR(LOOKUP(Q363,Masterline!$A$2:$A$34,Masterline!$D$2:$D$34)-(Q363-INT(Q363))*LOOKUP(Q363,Masterline!$A$2:$A$34,Masterline!$E$2:$E$34),"")</f>
        <v>3.0528</v>
      </c>
      <c r="S363" s="71">
        <f>IFERROR((Q363)*VLOOKUP(C363,'SIEMB. SEMACU'!$B$2:$C$100,2,FALSE)*(N363-0.002222*7)*((J363+R363)/2/100)/1000,"")</f>
        <v>283.1860484</v>
      </c>
      <c r="T363" s="173">
        <f t="shared" si="4"/>
        <v>2.046512092</v>
      </c>
      <c r="U363" s="14">
        <f t="shared" si="5"/>
        <v>8687136.72</v>
      </c>
      <c r="V363" s="14">
        <f t="shared" si="8"/>
        <v>8687136.72</v>
      </c>
    </row>
    <row r="364">
      <c r="A364" s="210">
        <v>45215.0</v>
      </c>
      <c r="B364" s="9">
        <v>10.0</v>
      </c>
      <c r="C364" s="2" t="s">
        <v>770</v>
      </c>
      <c r="D364" s="9">
        <v>175.0</v>
      </c>
      <c r="E364" s="9">
        <v>600.0</v>
      </c>
      <c r="F364" s="2" t="s">
        <v>71</v>
      </c>
      <c r="G364" s="17">
        <f t="array" ref="G364">IFERROR(E364*INDEX(PRECIOS!$B$2:$E$44,MATCH(F364,PRECIOS!$B$2:$B$44,0),4),"")</f>
        <v>525.6</v>
      </c>
      <c r="H364" s="9">
        <v>19.5</v>
      </c>
      <c r="I364" s="2">
        <f t="shared" si="1"/>
        <v>0.53</v>
      </c>
      <c r="J364" s="15">
        <f>IFERROR(LOOKUP(H364,Masterline!$A$2:$A$34,Masterline!$D$2:$D$34)-(H364-INT(H364))*LOOKUP(H364,Masterline!$A$2:$A$34,Masterline!$E$2:$E$34),"")</f>
        <v>3.36</v>
      </c>
      <c r="K364" s="28">
        <f t="shared" si="2"/>
        <v>267094.0171</v>
      </c>
      <c r="L364" s="35">
        <f t="array" ref="L364">IFERROR(INDEX(GrowthFormulas!$B$2:$B$122,$A364-VLOOKUP(C364,'SIEMB. SEMACU'!$B$2:$E$100,4,FALSE),1),"")</f>
        <v>0.7933292</v>
      </c>
      <c r="M364" s="209">
        <f>IFERROR(K364/VLOOKUP(C364,'SIEMB. SEMACU'!$B$2:$C$100,2,FALSE),"")</f>
        <v>0.4462723761</v>
      </c>
      <c r="N364" s="35">
        <f t="shared" si="9"/>
        <v>0.4462723761</v>
      </c>
      <c r="O364" s="71" t="str">
        <f>IFERROR(N364*VLOOKUP(C364,'SIEMB. SEMACU'!$B$2:$D$100,3,FALSE),"")</f>
        <v/>
      </c>
      <c r="P364" s="2">
        <v>2.0</v>
      </c>
      <c r="Q364" s="2">
        <f t="shared" si="3"/>
        <v>21.5</v>
      </c>
      <c r="R364" s="15">
        <f>IFERROR(LOOKUP(Q364,Masterline!$A$2:$A$34,Masterline!$D$2:$D$34)-(Q364-INT(Q364))*LOOKUP(Q364,Masterline!$A$2:$A$34,Masterline!$E$2:$E$34),"")</f>
        <v>3.3</v>
      </c>
      <c r="S364" s="71">
        <f>IFERROR((Q364)*VLOOKUP(C364,'SIEMB. SEMACU'!$B$2:$C$100,2,FALSE)*(N364-0.002222*7)*((J364+R364)/2/100)/1000,"")</f>
        <v>184.5611336</v>
      </c>
      <c r="T364" s="173">
        <f t="shared" si="4"/>
        <v>2.390283397</v>
      </c>
      <c r="U364" s="14">
        <f t="shared" si="5"/>
        <v>5208333.333</v>
      </c>
      <c r="V364" s="14">
        <f t="shared" si="8"/>
        <v>5208333.333</v>
      </c>
    </row>
    <row r="365">
      <c r="A365" s="210">
        <v>45215.0</v>
      </c>
      <c r="B365" s="9">
        <v>11.0</v>
      </c>
      <c r="C365" s="2" t="s">
        <v>773</v>
      </c>
      <c r="D365" s="9">
        <v>150.0</v>
      </c>
      <c r="E365" s="9">
        <v>1012.0</v>
      </c>
      <c r="F365" s="2" t="s">
        <v>56</v>
      </c>
      <c r="G365" s="17">
        <f t="array" ref="G365">IFERROR(E365*INDEX(PRECIOS!$B$2:$E$44,MATCH(F365,PRECIOS!$B$2:$B$44,0),4),"")</f>
        <v>1360.128</v>
      </c>
      <c r="H365" s="9">
        <v>6.95</v>
      </c>
      <c r="I365" s="2">
        <f t="shared" si="1"/>
        <v>2.42</v>
      </c>
      <c r="J365" s="15">
        <f>IFERROR(LOOKUP(H365,Masterline!$A$2:$A$34,Masterline!$D$2:$D$34)-(H365-INT(H365))*LOOKUP(H365,Masterline!$A$2:$A$34,Masterline!$E$2:$E$34),"")</f>
        <v>6.3294</v>
      </c>
      <c r="K365" s="28">
        <f t="shared" si="2"/>
        <v>340991.7814</v>
      </c>
      <c r="L365" s="35">
        <f t="array" ref="L365">IFERROR(INDEX(GrowthFormulas!$B$2:$B$122,$A365-VLOOKUP(C365,'SIEMB. SEMACU'!$B$2:$E$100,4,FALSE),1),"")</f>
        <v>0.9433322</v>
      </c>
      <c r="M365" s="209">
        <f>IFERROR(K365/VLOOKUP(C365,'SIEMB. SEMACU'!$B$2:$C$100,2,FALSE),"")</f>
        <v>0.6433807197</v>
      </c>
      <c r="N365" s="35">
        <f t="shared" si="9"/>
        <v>0.6433807197</v>
      </c>
      <c r="O365" s="71" t="str">
        <f>IFERROR(N365*VLOOKUP(C365,'SIEMB. SEMACU'!$B$2:$D$100,3,FALSE),"")</f>
        <v/>
      </c>
      <c r="P365" s="2">
        <v>2.0</v>
      </c>
      <c r="Q365" s="2">
        <f t="shared" si="3"/>
        <v>8.95</v>
      </c>
      <c r="R365" s="15">
        <f>IFERROR(LOOKUP(Q365,Masterline!$A$2:$A$34,Masterline!$D$2:$D$34)-(Q365-INT(Q365))*LOOKUP(Q365,Masterline!$A$2:$A$34,Masterline!$E$2:$E$34),"")</f>
        <v>5.3304</v>
      </c>
      <c r="S365" s="71">
        <f>IFERROR((Q365)*VLOOKUP(C365,'SIEMB. SEMACU'!$B$2:$C$100,2,FALSE)*(N365-0.002222*7)*((J365+R365)/2/100)/1000,"")</f>
        <v>173.6200213</v>
      </c>
      <c r="T365" s="173">
        <f t="shared" si="4"/>
        <v>5.905005327</v>
      </c>
      <c r="U365" s="14">
        <f t="shared" si="5"/>
        <v>2369892.881</v>
      </c>
      <c r="V365" s="14">
        <f t="shared" si="8"/>
        <v>2369892.881</v>
      </c>
    </row>
    <row r="366">
      <c r="A366" s="210">
        <v>45215.0</v>
      </c>
      <c r="B366" s="2" t="s">
        <v>12</v>
      </c>
      <c r="C366" s="2" t="s">
        <v>771</v>
      </c>
      <c r="D366" s="9">
        <v>63.0</v>
      </c>
      <c r="E366" s="9">
        <v>365.0</v>
      </c>
      <c r="F366" s="2" t="s">
        <v>71</v>
      </c>
      <c r="G366" s="17">
        <f t="array" ref="G366">IFERROR(E366*INDEX(PRECIOS!$B$2:$E$44,MATCH(F366,PRECIOS!$B$2:$B$44,0),4),"")</f>
        <v>319.74</v>
      </c>
      <c r="H366" s="9">
        <v>18.86</v>
      </c>
      <c r="I366" s="2">
        <f t="shared" si="1"/>
        <v>2.15</v>
      </c>
      <c r="J366" s="15">
        <f>IFERROR(LOOKUP(H366,Masterline!$A$2:$A$34,Masterline!$D$2:$D$34)-(H366-INT(H366))*LOOKUP(H366,Masterline!$A$2:$A$34,Masterline!$E$2:$E$34),"")</f>
        <v>3.43512</v>
      </c>
      <c r="K366" s="28">
        <f t="shared" si="2"/>
        <v>97242.68641</v>
      </c>
      <c r="L366" s="35">
        <f t="array" ref="L366">IFERROR(INDEX(GrowthFormulas!$B$2:$B$122,$A366-VLOOKUP(C366,'SIEMB. SEMACU'!$B$2:$E$100,4,FALSE),1),"")</f>
        <v>0.8433302</v>
      </c>
      <c r="M366" s="209">
        <f>IFERROR(K366/VLOOKUP(C366,'SIEMB. SEMACU'!$B$2:$C$100,2,FALSE),"")</f>
        <v>0.7203161956</v>
      </c>
      <c r="N366" s="35">
        <f t="shared" si="9"/>
        <v>0.7203161956</v>
      </c>
      <c r="O366" s="71" t="str">
        <f>IFERROR(N366*VLOOKUP(C366,'SIEMB. SEMACU'!$B$2:$D$100,3,FALSE),"")</f>
        <v/>
      </c>
      <c r="P366" s="2">
        <v>2.0</v>
      </c>
      <c r="Q366" s="2">
        <f t="shared" si="3"/>
        <v>20.86</v>
      </c>
      <c r="R366" s="15">
        <f>IFERROR(LOOKUP(Q366,Masterline!$A$2:$A$34,Masterline!$D$2:$D$34)-(Q366-INT(Q366))*LOOKUP(Q366,Masterline!$A$2:$A$34,Masterline!$E$2:$E$34),"")</f>
        <v>3.21744</v>
      </c>
      <c r="S366" s="71">
        <f>IFERROR((Q366)*VLOOKUP(C366,'SIEMB. SEMACU'!$B$2:$C$100,2,FALSE)*(N366-0.002222*7)*((J366+R366)/2/100)/1000,"")</f>
        <v>66.01604115</v>
      </c>
      <c r="T366" s="173">
        <f t="shared" si="4"/>
        <v>0.7540102867</v>
      </c>
      <c r="U366" s="14">
        <f t="shared" si="5"/>
        <v>1833997.066</v>
      </c>
      <c r="V366" s="14">
        <f t="shared" si="8"/>
        <v>1833997.066</v>
      </c>
    </row>
    <row r="367">
      <c r="A367" s="210">
        <v>45222.0</v>
      </c>
      <c r="B367" s="9">
        <v>2.0</v>
      </c>
      <c r="C367" s="2" t="s">
        <v>772</v>
      </c>
      <c r="D367" s="9">
        <v>475.0</v>
      </c>
      <c r="E367" s="9">
        <v>2650.0</v>
      </c>
      <c r="F367" s="9" t="s">
        <v>775</v>
      </c>
      <c r="G367" s="17" t="str">
        <f t="array" ref="G367">IFERROR(E367*INDEX(PRECIOS!$B$2:$E$44,MATCH(F367,PRECIOS!$B$2:$B$44,0),4),"")</f>
        <v/>
      </c>
      <c r="H367" s="9">
        <v>8.85</v>
      </c>
      <c r="I367" s="2">
        <f t="shared" si="1"/>
        <v>2.35</v>
      </c>
      <c r="J367" s="15">
        <f>IFERROR(LOOKUP(H367,Masterline!$A$2:$A$34,Masterline!$D$2:$D$34)-(H367-INT(H367))*LOOKUP(H367,Masterline!$A$2:$A$34,Masterline!$E$2:$E$34),"")</f>
        <v>5.3592</v>
      </c>
      <c r="K367" s="28">
        <f t="shared" si="2"/>
        <v>1001498.664</v>
      </c>
      <c r="L367" s="35">
        <f t="array" ref="L367">IFERROR(INDEX(GrowthFormulas!$B$2:$B$122,$A367-VLOOKUP(C367,'SIEMB. SEMACU'!$B$2:$E$100,4,FALSE),1),"")</f>
        <v>0.9133316</v>
      </c>
      <c r="M367" s="209">
        <f>IFERROR(K367/VLOOKUP(C367,'SIEMB. SEMACU'!$B$2:$C$100,2,FALSE),"")</f>
        <v>0.5680759945</v>
      </c>
      <c r="N367" s="35">
        <f t="shared" si="9"/>
        <v>0.5680759945</v>
      </c>
      <c r="O367" s="71" t="str">
        <f>IFERROR(N367*VLOOKUP(C367,'SIEMB. SEMACU'!$B$2:$D$100,3,FALSE),"")</f>
        <v/>
      </c>
      <c r="P367" s="2">
        <v>2.0</v>
      </c>
      <c r="Q367" s="2">
        <f t="shared" si="3"/>
        <v>10.85</v>
      </c>
      <c r="R367" s="15">
        <f>IFERROR(LOOKUP(Q367,Masterline!$A$2:$A$34,Masterline!$D$2:$D$34)-(Q367-INT(Q367))*LOOKUP(Q367,Masterline!$A$2:$A$34,Masterline!$E$2:$E$34),"")</f>
        <v>4.6524</v>
      </c>
      <c r="S367" s="71">
        <f>IFERROR((Q367)*VLOOKUP(C367,'SIEMB. SEMACU'!$B$2:$C$100,2,FALSE)*(N367-0.002222*7)*((J367+R367)/2/100)/1000,"")</f>
        <v>529.0500256</v>
      </c>
      <c r="T367" s="173">
        <f t="shared" si="4"/>
        <v>13.51250639</v>
      </c>
      <c r="U367" s="14">
        <f t="shared" si="5"/>
        <v>8863263.174</v>
      </c>
      <c r="V367" s="14">
        <f t="shared" si="8"/>
        <v>8863263.174</v>
      </c>
    </row>
    <row r="368">
      <c r="A368" s="210">
        <v>45222.0</v>
      </c>
      <c r="B368" s="9">
        <v>3.0</v>
      </c>
      <c r="C368" s="2" t="s">
        <v>774</v>
      </c>
      <c r="D368" s="9">
        <v>125.0</v>
      </c>
      <c r="E368" s="9">
        <v>575.0</v>
      </c>
      <c r="F368" s="9" t="s">
        <v>775</v>
      </c>
      <c r="G368" s="17" t="str">
        <f t="array" ref="G368">IFERROR(E368*INDEX(PRECIOS!$B$2:$E$44,MATCH(F368,PRECIOS!$B$2:$B$44,0),4),"")</f>
        <v/>
      </c>
      <c r="H368" s="9">
        <v>7.55</v>
      </c>
      <c r="I368" s="2">
        <f t="shared" si="1"/>
        <v>2.8</v>
      </c>
      <c r="J368" s="15">
        <f>IFERROR(LOOKUP(H368,Masterline!$A$2:$A$34,Masterline!$D$2:$D$34)-(H368-INT(H368))*LOOKUP(H368,Masterline!$A$2:$A$34,Masterline!$E$2:$E$34),"")</f>
        <v>6.0048</v>
      </c>
      <c r="K368" s="28">
        <f t="shared" si="2"/>
        <v>275717.6158</v>
      </c>
      <c r="L368" s="35">
        <f t="array" ref="L368">IFERROR(INDEX(GrowthFormulas!$B$2:$B$122,$A368-VLOOKUP(C368,'SIEMB. SEMACU'!$B$2:$E$100,4,FALSE),1),"")</f>
        <v>0.9633326</v>
      </c>
      <c r="M368" s="209">
        <f>IFERROR(K368/VLOOKUP(C368,'SIEMB. SEMACU'!$B$2:$C$100,2,FALSE),"")</f>
        <v>0.3446470197</v>
      </c>
      <c r="N368" s="35">
        <f t="shared" si="9"/>
        <v>0.3446470197</v>
      </c>
      <c r="O368" s="71" t="str">
        <f>IFERROR(N368*VLOOKUP(C368,'SIEMB. SEMACU'!$B$2:$D$100,3,FALSE),"")</f>
        <v/>
      </c>
      <c r="P368" s="2">
        <v>2.0</v>
      </c>
      <c r="Q368" s="2">
        <f t="shared" si="3"/>
        <v>9.55</v>
      </c>
      <c r="R368" s="15">
        <f>IFERROR(LOOKUP(Q368,Masterline!$A$2:$A$34,Masterline!$D$2:$D$34)-(Q368-INT(Q368))*LOOKUP(Q368,Masterline!$A$2:$A$34,Masterline!$E$2:$E$34),"")</f>
        <v>5.1456</v>
      </c>
      <c r="S368" s="71">
        <f>IFERROR((Q368)*VLOOKUP(C368,'SIEMB. SEMACU'!$B$2:$C$100,2,FALSE)*(N368-0.002222*7)*((J368+R368)/2/100)/1000,"")</f>
        <v>140.1756184</v>
      </c>
      <c r="T368" s="173">
        <f t="shared" si="4"/>
        <v>3.793904605</v>
      </c>
      <c r="U368" s="14">
        <f t="shared" si="5"/>
        <v>2081667.999</v>
      </c>
      <c r="V368" s="14">
        <f t="shared" si="8"/>
        <v>2081667.999</v>
      </c>
    </row>
    <row r="369">
      <c r="A369" s="210">
        <v>45222.0</v>
      </c>
      <c r="B369" s="9">
        <v>11.0</v>
      </c>
      <c r="C369" s="2" t="s">
        <v>773</v>
      </c>
      <c r="D369" s="9">
        <v>150.0</v>
      </c>
      <c r="E369" s="9">
        <v>763.0</v>
      </c>
      <c r="F369" s="2" t="s">
        <v>71</v>
      </c>
      <c r="G369" s="17">
        <f t="array" ref="G369">IFERROR(E369*INDEX(PRECIOS!$B$2:$E$44,MATCH(F369,PRECIOS!$B$2:$B$44,0),4),"")</f>
        <v>668.388</v>
      </c>
      <c r="H369" s="9">
        <v>9.48</v>
      </c>
      <c r="I369" s="2">
        <f t="shared" si="1"/>
        <v>2.53</v>
      </c>
      <c r="J369" s="15">
        <f>IFERROR(LOOKUP(H369,Masterline!$A$2:$A$34,Masterline!$D$2:$D$34)-(H369-INT(H369))*LOOKUP(H369,Masterline!$A$2:$A$34,Masterline!$E$2:$E$34),"")</f>
        <v>5.16576</v>
      </c>
      <c r="K369" s="28">
        <f t="shared" si="2"/>
        <v>306301.1989</v>
      </c>
      <c r="L369" s="35">
        <f t="array" ref="L369">IFERROR(INDEX(GrowthFormulas!$B$2:$B$122,$A369-VLOOKUP(C369,'SIEMB. SEMACU'!$B$2:$E$100,4,FALSE),1),"")</f>
        <v>0.9199984</v>
      </c>
      <c r="M369" s="209">
        <f>IFERROR(K369/VLOOKUP(C369,'SIEMB. SEMACU'!$B$2:$C$100,2,FALSE),"")</f>
        <v>0.5779267903</v>
      </c>
      <c r="N369" s="35">
        <f t="shared" si="9"/>
        <v>0.5779267903</v>
      </c>
      <c r="O369" s="71" t="str">
        <f>IFERROR(N369*VLOOKUP(C369,'SIEMB. SEMACU'!$B$2:$D$100,3,FALSE),"")</f>
        <v/>
      </c>
      <c r="P369" s="2">
        <v>2.0</v>
      </c>
      <c r="Q369" s="2">
        <f t="shared" si="3"/>
        <v>11.48</v>
      </c>
      <c r="R369" s="15">
        <f>IFERROR(LOOKUP(Q369,Masterline!$A$2:$A$34,Masterline!$D$2:$D$34)-(Q369-INT(Q369))*LOOKUP(Q369,Masterline!$A$2:$A$34,Masterline!$E$2:$E$34),"")</f>
        <v>4.51584</v>
      </c>
      <c r="S369" s="71">
        <f>IFERROR((Q369)*VLOOKUP(C369,'SIEMB. SEMACU'!$B$2:$C$100,2,FALSE)*(N369-0.002222*7)*((J369+R369)/2/100)/1000,"")</f>
        <v>165.6377023</v>
      </c>
      <c r="T369" s="173">
        <f t="shared" si="4"/>
        <v>3.909425566</v>
      </c>
      <c r="U369" s="14">
        <f t="shared" si="5"/>
        <v>2903735.365</v>
      </c>
      <c r="V369" s="14">
        <f t="shared" si="8"/>
        <v>2903735.365</v>
      </c>
    </row>
    <row r="370">
      <c r="A370" s="210">
        <v>45222.0</v>
      </c>
      <c r="B370" s="2" t="s">
        <v>12</v>
      </c>
      <c r="C370" s="2" t="s">
        <v>771</v>
      </c>
      <c r="D370" s="9">
        <v>50.0</v>
      </c>
      <c r="E370" s="9">
        <v>400.0</v>
      </c>
      <c r="F370" s="2" t="s">
        <v>71</v>
      </c>
      <c r="G370" s="17">
        <f t="array" ref="G370">IFERROR(E370*INDEX(PRECIOS!$B$2:$E$44,MATCH(F370,PRECIOS!$B$2:$B$44,0),4),"")</f>
        <v>350.4</v>
      </c>
      <c r="H370" s="9">
        <v>22.76</v>
      </c>
      <c r="I370" s="2">
        <f t="shared" si="1"/>
        <v>3.9</v>
      </c>
      <c r="J370" s="15">
        <f>IFERROR(LOOKUP(H370,Masterline!$A$2:$A$34,Masterline!$D$2:$D$34)-(H370-INT(H370))*LOOKUP(H370,Masterline!$A$2:$A$34,Masterline!$E$2:$E$34),"")</f>
        <v>3.18816</v>
      </c>
      <c r="K370" s="28">
        <f t="shared" si="2"/>
        <v>68906.09491</v>
      </c>
      <c r="L370" s="35">
        <f t="array" ref="L370">IFERROR(INDEX(GrowthFormulas!$B$2:$B$122,$A370-VLOOKUP(C370,'SIEMB. SEMACU'!$B$2:$E$100,4,FALSE),1),"")</f>
        <v>0.8199964</v>
      </c>
      <c r="M370" s="209">
        <f>IFERROR(K370/VLOOKUP(C370,'SIEMB. SEMACU'!$B$2:$C$100,2,FALSE),"")</f>
        <v>0.5104155178</v>
      </c>
      <c r="N370" s="35">
        <f t="shared" si="9"/>
        <v>0.5104155178</v>
      </c>
      <c r="O370" s="71" t="str">
        <f>IFERROR(N370*VLOOKUP(C370,'SIEMB. SEMACU'!$B$2:$D$100,3,FALSE),"")</f>
        <v/>
      </c>
      <c r="P370" s="2">
        <v>2.0</v>
      </c>
      <c r="Q370" s="2">
        <f t="shared" si="3"/>
        <v>24.76</v>
      </c>
      <c r="R370" s="15">
        <f>IFERROR(LOOKUP(Q370,Masterline!$A$2:$A$34,Masterline!$D$2:$D$34)-(Q370-INT(Q370))*LOOKUP(Q370,Masterline!$A$2:$A$34,Masterline!$E$2:$E$34),"")</f>
        <v>3.12528</v>
      </c>
      <c r="S370" s="71">
        <f>IFERROR((Q370)*VLOOKUP(C370,'SIEMB. SEMACU'!$B$2:$C$100,2,FALSE)*(N370-0.002222*7)*((J370+R370)/2/100)/1000,"")</f>
        <v>52.21606659</v>
      </c>
      <c r="T370" s="173">
        <f t="shared" si="4"/>
        <v>0.5540166472</v>
      </c>
      <c r="U370" s="14">
        <f t="shared" si="5"/>
        <v>1568302.72</v>
      </c>
      <c r="V370" s="14">
        <f t="shared" si="8"/>
        <v>1568302.72</v>
      </c>
    </row>
    <row r="371">
      <c r="A371" s="210">
        <v>45229.0</v>
      </c>
      <c r="B371" s="9">
        <v>2.0</v>
      </c>
      <c r="C371" s="2" t="s">
        <v>772</v>
      </c>
      <c r="D371" s="9">
        <v>425.0</v>
      </c>
      <c r="E371" s="9">
        <v>2550.0</v>
      </c>
      <c r="F371" s="2" t="s">
        <v>54</v>
      </c>
      <c r="G371" s="17">
        <f t="array" ref="G371">IFERROR(E371*INDEX(PRECIOS!$B$2:$E$44,MATCH(F371,PRECIOS!$B$2:$B$44,0),4),"")</f>
        <v>2499</v>
      </c>
      <c r="H371" s="9">
        <v>11.03</v>
      </c>
      <c r="I371" s="2">
        <f t="shared" si="1"/>
        <v>2.18</v>
      </c>
      <c r="J371" s="15">
        <f>IFERROR(LOOKUP(H371,Masterline!$A$2:$A$34,Masterline!$D$2:$D$34)-(H371-INT(H371))*LOOKUP(H371,Masterline!$A$2:$A$34,Masterline!$E$2:$E$34),"")</f>
        <v>4.60224</v>
      </c>
      <c r="K371" s="28">
        <f t="shared" si="2"/>
        <v>837228.7915</v>
      </c>
      <c r="L371" s="35">
        <f t="array" ref="L371">IFERROR(INDEX(GrowthFormulas!$B$2:$B$122,$A371-VLOOKUP(C371,'SIEMB. SEMACU'!$B$2:$E$100,4,FALSE),1),"")</f>
        <v>0.8899978</v>
      </c>
      <c r="M371" s="209">
        <f>IFERROR(K371/VLOOKUP(C371,'SIEMB. SEMACU'!$B$2:$C$100,2,FALSE),"")</f>
        <v>0.4748978661</v>
      </c>
      <c r="N371" s="35">
        <f t="shared" si="9"/>
        <v>0.4748978661</v>
      </c>
      <c r="O371" s="71" t="str">
        <f>IFERROR(N371*VLOOKUP(C371,'SIEMB. SEMACU'!$B$2:$D$100,3,FALSE),"")</f>
        <v/>
      </c>
      <c r="P371" s="2">
        <v>2.0</v>
      </c>
      <c r="Q371" s="2">
        <f t="shared" si="3"/>
        <v>13.03</v>
      </c>
      <c r="R371" s="15">
        <f>IFERROR(LOOKUP(Q371,Masterline!$A$2:$A$34,Masterline!$D$2:$D$34)-(Q371-INT(Q371))*LOOKUP(Q371,Masterline!$A$2:$A$34,Masterline!$E$2:$E$34),"")</f>
        <v>4.24332</v>
      </c>
      <c r="S371" s="71">
        <f>IFERROR((Q371)*VLOOKUP(C371,'SIEMB. SEMACU'!$B$2:$C$100,2,FALSE)*(N371-0.002222*7)*((J371+R371)/2/100)/1000,"")</f>
        <v>466.6826022</v>
      </c>
      <c r="T371" s="173">
        <f t="shared" si="4"/>
        <v>10.42065056</v>
      </c>
      <c r="U371" s="14">
        <f t="shared" si="5"/>
        <v>9234633.57</v>
      </c>
      <c r="V371" s="14">
        <f t="shared" si="8"/>
        <v>9234633.57</v>
      </c>
    </row>
    <row r="372">
      <c r="A372" s="210">
        <v>45229.0</v>
      </c>
      <c r="B372" s="9">
        <v>3.0</v>
      </c>
      <c r="C372" s="2" t="s">
        <v>774</v>
      </c>
      <c r="D372" s="9">
        <v>175.0</v>
      </c>
      <c r="E372" s="9">
        <v>1062.0</v>
      </c>
      <c r="F372" s="2" t="s">
        <v>54</v>
      </c>
      <c r="G372" s="17">
        <f t="array" ref="G372">IFERROR(E372*INDEX(PRECIOS!$B$2:$E$44,MATCH(F372,PRECIOS!$B$2:$B$44,0),4),"")</f>
        <v>1040.76</v>
      </c>
      <c r="H372" s="9">
        <v>9.6</v>
      </c>
      <c r="I372" s="2">
        <f t="shared" si="1"/>
        <v>2.05</v>
      </c>
      <c r="J372" s="15">
        <f>IFERROR(LOOKUP(H372,Masterline!$A$2:$A$34,Masterline!$D$2:$D$34)-(H372-INT(H372))*LOOKUP(H372,Masterline!$A$2:$A$34,Masterline!$E$2:$E$34),"")</f>
        <v>5.1312</v>
      </c>
      <c r="K372" s="28">
        <f t="shared" si="2"/>
        <v>355261.2774</v>
      </c>
      <c r="L372" s="35">
        <f t="array" ref="L372">IFERROR(INDEX(GrowthFormulas!$B$2:$B$122,$A372-VLOOKUP(C372,'SIEMB. SEMACU'!$B$2:$E$100,4,FALSE),1),"")</f>
        <v>0.9399988</v>
      </c>
      <c r="M372" s="209">
        <f>IFERROR(K372/VLOOKUP(C372,'SIEMB. SEMACU'!$B$2:$C$100,2,FALSE),"")</f>
        <v>0.4440765968</v>
      </c>
      <c r="N372" s="35">
        <f t="shared" si="9"/>
        <v>0.4440765968</v>
      </c>
      <c r="O372" s="71" t="str">
        <f>IFERROR(N372*VLOOKUP(C372,'SIEMB. SEMACU'!$B$2:$D$100,3,FALSE),"")</f>
        <v/>
      </c>
      <c r="P372" s="2">
        <v>2.0</v>
      </c>
      <c r="Q372" s="2">
        <f t="shared" si="3"/>
        <v>11.6</v>
      </c>
      <c r="R372" s="15">
        <f>IFERROR(LOOKUP(Q372,Masterline!$A$2:$A$34,Masterline!$D$2:$D$34)-(Q372-INT(Q372))*LOOKUP(Q372,Masterline!$A$2:$A$34,Masterline!$E$2:$E$34),"")</f>
        <v>4.4928</v>
      </c>
      <c r="S372" s="71">
        <f>IFERROR((Q372)*VLOOKUP(C372,'SIEMB. SEMACU'!$B$2:$C$100,2,FALSE)*(N372-0.002222*7)*((J372+R372)/2/100)/1000,"")</f>
        <v>191.3583083</v>
      </c>
      <c r="T372" s="173">
        <f t="shared" si="4"/>
        <v>4.089577067</v>
      </c>
      <c r="U372" s="14">
        <f t="shared" si="5"/>
        <v>3410508.263</v>
      </c>
      <c r="V372" s="14">
        <f t="shared" si="8"/>
        <v>3410508.263</v>
      </c>
    </row>
    <row r="373">
      <c r="A373" s="210">
        <v>45229.0</v>
      </c>
      <c r="B373" s="9">
        <v>11.0</v>
      </c>
      <c r="C373" s="2" t="s">
        <v>773</v>
      </c>
      <c r="D373" s="9">
        <v>125.0</v>
      </c>
      <c r="E373" s="9">
        <v>738.0</v>
      </c>
      <c r="F373" s="2" t="s">
        <v>71</v>
      </c>
      <c r="G373" s="17">
        <f t="array" ref="G373">IFERROR(E373*INDEX(PRECIOS!$B$2:$E$44,MATCH(F373,PRECIOS!$B$2:$B$44,0),4),"")</f>
        <v>646.488</v>
      </c>
      <c r="H373" s="9">
        <v>11.78</v>
      </c>
      <c r="I373" s="2">
        <f t="shared" si="1"/>
        <v>2.3</v>
      </c>
      <c r="J373" s="15">
        <f>IFERROR(LOOKUP(H373,Masterline!$A$2:$A$34,Masterline!$D$2:$D$34)-(H373-INT(H373))*LOOKUP(H373,Masterline!$A$2:$A$34,Masterline!$E$2:$E$34),"")</f>
        <v>4.45824</v>
      </c>
      <c r="K373" s="28">
        <f t="shared" si="2"/>
        <v>238013.3289</v>
      </c>
      <c r="L373" s="35">
        <f t="array" ref="L373">IFERROR(INDEX(GrowthFormulas!$B$2:$B$122,$A373-VLOOKUP(C373,'SIEMB. SEMACU'!$B$2:$E$100,4,FALSE),1),"")</f>
        <v>0.8966646</v>
      </c>
      <c r="M373" s="209">
        <f>IFERROR(K373/VLOOKUP(C373,'SIEMB. SEMACU'!$B$2:$C$100,2,FALSE),"")</f>
        <v>0.4490817526</v>
      </c>
      <c r="N373" s="35">
        <f t="shared" si="9"/>
        <v>0.4490817526</v>
      </c>
      <c r="O373" s="71" t="str">
        <f>IFERROR(N373*VLOOKUP(C373,'SIEMB. SEMACU'!$B$2:$D$100,3,FALSE),"")</f>
        <v/>
      </c>
      <c r="P373" s="2">
        <v>2.0</v>
      </c>
      <c r="Q373" s="2">
        <f t="shared" si="3"/>
        <v>13.78</v>
      </c>
      <c r="R373" s="15">
        <f>IFERROR(LOOKUP(Q373,Masterline!$A$2:$A$34,Masterline!$D$2:$D$34)-(Q373-INT(Q373))*LOOKUP(Q373,Masterline!$A$2:$A$34,Masterline!$E$2:$E$34),"")</f>
        <v>4.12632</v>
      </c>
      <c r="S373" s="71">
        <f>IFERROR((Q373)*VLOOKUP(C373,'SIEMB. SEMACU'!$B$2:$C$100,2,FALSE)*(N373-0.002222*7)*((J373+R373)/2/100)/1000,"")</f>
        <v>135.9033106</v>
      </c>
      <c r="T373" s="173">
        <f t="shared" si="4"/>
        <v>2.72582765</v>
      </c>
      <c r="U373" s="14">
        <f t="shared" si="5"/>
        <v>2803797.014</v>
      </c>
      <c r="V373" s="14">
        <f t="shared" si="8"/>
        <v>2803797.014</v>
      </c>
    </row>
    <row r="374">
      <c r="A374" s="210">
        <v>45229.0</v>
      </c>
      <c r="B374" s="2" t="s">
        <v>12</v>
      </c>
      <c r="C374" s="2" t="s">
        <v>771</v>
      </c>
      <c r="D374" s="9">
        <v>25.0</v>
      </c>
      <c r="E374" s="9">
        <v>175.0</v>
      </c>
      <c r="F374" s="2" t="s">
        <v>71</v>
      </c>
      <c r="G374" s="17">
        <f t="array" ref="G374">IFERROR(E374*INDEX(PRECIOS!$B$2:$E$44,MATCH(F374,PRECIOS!$B$2:$B$44,0),4),"")</f>
        <v>153.3</v>
      </c>
      <c r="H374" s="9">
        <v>26.28</v>
      </c>
      <c r="I374" s="2">
        <f t="shared" si="1"/>
        <v>3.52</v>
      </c>
      <c r="J374" s="15">
        <f>IFERROR(LOOKUP(H374,Masterline!$A$2:$A$34,Masterline!$D$2:$D$34)-(H374-INT(H374))*LOOKUP(H374,Masterline!$A$2:$A$34,Masterline!$E$2:$E$34),"")</f>
        <v>3.04512</v>
      </c>
      <c r="K374" s="28">
        <f t="shared" si="2"/>
        <v>31239.94324</v>
      </c>
      <c r="L374" s="35">
        <f t="array" ref="L374">IFERROR(INDEX(GrowthFormulas!$B$2:$B$122,$A374-VLOOKUP(C374,'SIEMB. SEMACU'!$B$2:$E$100,4,FALSE),1),"")</f>
        <v>0.7966626</v>
      </c>
      <c r="M374" s="209">
        <f>IFERROR(K374/VLOOKUP(C374,'SIEMB. SEMACU'!$B$2:$C$100,2,FALSE),"")</f>
        <v>0.2314069869</v>
      </c>
      <c r="N374" s="35">
        <f t="shared" si="9"/>
        <v>0.2314069869</v>
      </c>
      <c r="O374" s="71" t="str">
        <f>IFERROR(N374*VLOOKUP(C374,'SIEMB. SEMACU'!$B$2:$D$100,3,FALSE),"")</f>
        <v/>
      </c>
      <c r="P374" s="2">
        <v>2.0</v>
      </c>
      <c r="Q374" s="2">
        <f t="shared" si="3"/>
        <v>28.28</v>
      </c>
      <c r="R374" s="15">
        <f>IFERROR(LOOKUP(Q374,Masterline!$A$2:$A$34,Masterline!$D$2:$D$34)-(Q374-INT(Q374))*LOOKUP(Q374,Masterline!$A$2:$A$34,Masterline!$E$2:$E$34),"")</f>
        <v>2.84976</v>
      </c>
      <c r="S374" s="71">
        <f>IFERROR((Q374)*VLOOKUP(C374,'SIEMB. SEMACU'!$B$2:$C$100,2,FALSE)*(N374-0.002222*7)*((J374+R374)/2/100)/1000,"")</f>
        <v>24.2893677</v>
      </c>
      <c r="T374" s="173">
        <f t="shared" si="4"/>
        <v>-0.1776580746</v>
      </c>
      <c r="U374" s="14">
        <f t="shared" si="5"/>
        <v>820985.7083</v>
      </c>
      <c r="V374" s="14">
        <f t="shared" si="8"/>
        <v>820985.7083</v>
      </c>
    </row>
    <row r="375">
      <c r="A375" s="210">
        <v>45236.0</v>
      </c>
      <c r="B375" s="9">
        <v>2.0</v>
      </c>
      <c r="C375" s="2" t="s">
        <v>772</v>
      </c>
      <c r="D375" s="14">
        <f>17*25</f>
        <v>425</v>
      </c>
      <c r="E375" s="9">
        <v>2125.0</v>
      </c>
      <c r="F375" s="2" t="s">
        <v>54</v>
      </c>
      <c r="G375" s="17">
        <f t="array" ref="G375">IFERROR(E375*INDEX(PRECIOS!$B$2:$E$44,MATCH(F375,PRECIOS!$B$2:$B$44,0),4),"")</f>
        <v>2082.5</v>
      </c>
      <c r="H375" s="9">
        <v>15.2</v>
      </c>
      <c r="I375" s="2">
        <f t="shared" si="1"/>
        <v>4.17</v>
      </c>
      <c r="J375" s="15">
        <f>IFERROR(LOOKUP(H375,Masterline!$A$2:$A$34,Masterline!$D$2:$D$34)-(H375-INT(H375))*LOOKUP(H375,Masterline!$A$2:$A$34,Masterline!$E$2:$E$34),"")</f>
        <v>3.9</v>
      </c>
      <c r="K375" s="28">
        <f t="shared" si="2"/>
        <v>716936.5722</v>
      </c>
      <c r="L375" s="35">
        <f t="array" ref="L375">IFERROR(INDEX(GrowthFormulas!$B$2:$B$122,$A375-VLOOKUP(C375,'SIEMB. SEMACU'!$B$2:$E$100,4,FALSE),1),"")</f>
        <v>0.866664</v>
      </c>
      <c r="M375" s="209">
        <f>IFERROR(K375/VLOOKUP(C375,'SIEMB. SEMACU'!$B$2:$C$100,2,FALSE),"")</f>
        <v>0.4066650022</v>
      </c>
      <c r="N375" s="35">
        <f t="shared" si="9"/>
        <v>0.4066650022</v>
      </c>
      <c r="O375" s="71" t="str">
        <f>IFERROR(N375*VLOOKUP(C375,'SIEMB. SEMACU'!$B$2:$D$100,3,FALSE),"")</f>
        <v/>
      </c>
      <c r="P375" s="2">
        <v>2.0</v>
      </c>
      <c r="Q375" s="2">
        <f t="shared" si="3"/>
        <v>17.2</v>
      </c>
      <c r="R375" s="15">
        <f>IFERROR(LOOKUP(Q375,Masterline!$A$2:$A$34,Masterline!$D$2:$D$34)-(Q375-INT(Q375))*LOOKUP(Q375,Masterline!$A$2:$A$34,Masterline!$E$2:$E$34),"")</f>
        <v>3.6264</v>
      </c>
      <c r="S375" s="71">
        <f>IFERROR((Q375)*VLOOKUP(C375,'SIEMB. SEMACU'!$B$2:$C$100,2,FALSE)*(N375-0.002222*7)*((J375+R375)/2/100)/1000,"")</f>
        <v>446.3029081</v>
      </c>
      <c r="T375" s="173">
        <f t="shared" si="4"/>
        <v>5.325727035</v>
      </c>
      <c r="U375" s="14">
        <f t="shared" si="5"/>
        <v>10897435.9</v>
      </c>
      <c r="V375" s="14">
        <f t="shared" si="8"/>
        <v>10897435.9</v>
      </c>
    </row>
    <row r="376">
      <c r="A376" s="210">
        <v>45236.0</v>
      </c>
      <c r="B376" s="9">
        <v>3.0</v>
      </c>
      <c r="C376" s="2" t="s">
        <v>774</v>
      </c>
      <c r="D376" s="14">
        <f>8*25</f>
        <v>200</v>
      </c>
      <c r="E376" s="9">
        <v>925.0</v>
      </c>
      <c r="F376" s="2" t="s">
        <v>54</v>
      </c>
      <c r="G376" s="17">
        <f t="array" ref="G376">IFERROR(E376*INDEX(PRECIOS!$B$2:$E$44,MATCH(F376,PRECIOS!$B$2:$B$44,0),4),"")</f>
        <v>906.5</v>
      </c>
      <c r="H376" s="9">
        <v>15.0</v>
      </c>
      <c r="I376" s="2">
        <f t="shared" si="1"/>
        <v>5.4</v>
      </c>
      <c r="J376" s="15">
        <f>IFERROR(LOOKUP(H376,Masterline!$A$2:$A$34,Masterline!$D$2:$D$34)-(H376-INT(H376))*LOOKUP(H376,Masterline!$A$2:$A$34,Masterline!$E$2:$E$34),"")</f>
        <v>3.924</v>
      </c>
      <c r="K376" s="28">
        <f t="shared" si="2"/>
        <v>339789.3306</v>
      </c>
      <c r="L376" s="35">
        <f t="array" ref="L376">IFERROR(INDEX(GrowthFormulas!$B$2:$B$122,$A376-VLOOKUP(C376,'SIEMB. SEMACU'!$B$2:$E$100,4,FALSE),1),"")</f>
        <v>0.916665</v>
      </c>
      <c r="M376" s="209">
        <f>IFERROR(K376/VLOOKUP(C376,'SIEMB. SEMACU'!$B$2:$C$100,2,FALSE),"")</f>
        <v>0.4247366633</v>
      </c>
      <c r="N376" s="35">
        <f t="shared" si="9"/>
        <v>0.4247366633</v>
      </c>
      <c r="O376" s="71" t="str">
        <f>IFERROR(N376*VLOOKUP(C376,'SIEMB. SEMACU'!$B$2:$D$100,3,FALSE),"")</f>
        <v/>
      </c>
      <c r="P376" s="2">
        <v>2.0</v>
      </c>
      <c r="Q376" s="2">
        <f t="shared" si="3"/>
        <v>17</v>
      </c>
      <c r="R376" s="15">
        <f>IFERROR(LOOKUP(Q376,Masterline!$A$2:$A$34,Masterline!$D$2:$D$34)-(Q376-INT(Q376))*LOOKUP(Q376,Masterline!$A$2:$A$34,Masterline!$E$2:$E$34),"")</f>
        <v>3.648</v>
      </c>
      <c r="S376" s="71">
        <f>IFERROR((Q376)*VLOOKUP(C376,'SIEMB. SEMACU'!$B$2:$C$100,2,FALSE)*(N376-0.002222*7)*((J376+R376)/2/100)/1000,"")</f>
        <v>210.6865166</v>
      </c>
      <c r="T376" s="173">
        <f t="shared" si="4"/>
        <v>2.671629147</v>
      </c>
      <c r="U376" s="14">
        <f t="shared" si="5"/>
        <v>5096839.959</v>
      </c>
      <c r="V376" s="14">
        <f t="shared" si="8"/>
        <v>5096839.959</v>
      </c>
    </row>
    <row r="377">
      <c r="A377" s="210">
        <v>45236.0</v>
      </c>
      <c r="B377" s="9">
        <v>11.0</v>
      </c>
      <c r="C377" s="2" t="s">
        <v>773</v>
      </c>
      <c r="D377" s="14">
        <f>5*25</f>
        <v>125</v>
      </c>
      <c r="E377" s="9">
        <v>587.0</v>
      </c>
      <c r="F377" s="2" t="s">
        <v>71</v>
      </c>
      <c r="G377" s="17">
        <f t="array" ref="G377">IFERROR(E377*INDEX(PRECIOS!$B$2:$E$44,MATCH(F377,PRECIOS!$B$2:$B$44,0),4),"")</f>
        <v>514.212</v>
      </c>
      <c r="H377" s="9">
        <v>16.0</v>
      </c>
      <c r="I377" s="2">
        <f t="shared" si="1"/>
        <v>4.22</v>
      </c>
      <c r="J377" s="15">
        <f>IFERROR(LOOKUP(H377,Masterline!$A$2:$A$34,Masterline!$D$2:$D$34)-(H377-INT(H377))*LOOKUP(H377,Masterline!$A$2:$A$34,Masterline!$E$2:$E$34),"")</f>
        <v>3.792</v>
      </c>
      <c r="K377" s="28">
        <f t="shared" si="2"/>
        <v>206025.8439</v>
      </c>
      <c r="L377" s="35">
        <f t="array" ref="L377">IFERROR(INDEX(GrowthFormulas!$B$2:$B$122,$A377-VLOOKUP(C377,'SIEMB. SEMACU'!$B$2:$E$100,4,FALSE),1),"")</f>
        <v>0.8733308</v>
      </c>
      <c r="M377" s="209">
        <f>IFERROR(K377/VLOOKUP(C377,'SIEMB. SEMACU'!$B$2:$C$100,2,FALSE),"")</f>
        <v>0.3887280073</v>
      </c>
      <c r="N377" s="35">
        <f t="shared" si="9"/>
        <v>0.3887280073</v>
      </c>
      <c r="O377" s="71" t="str">
        <f>IFERROR(N377*VLOOKUP(C377,'SIEMB. SEMACU'!$B$2:$D$100,3,FALSE),"")</f>
        <v/>
      </c>
      <c r="P377" s="2">
        <v>2.0</v>
      </c>
      <c r="Q377" s="2">
        <f t="shared" si="3"/>
        <v>18</v>
      </c>
      <c r="R377" s="15">
        <f>IFERROR(LOOKUP(Q377,Masterline!$A$2:$A$34,Masterline!$D$2:$D$34)-(Q377-INT(Q377))*LOOKUP(Q377,Masterline!$A$2:$A$34,Masterline!$E$2:$E$34),"")</f>
        <v>3.528</v>
      </c>
      <c r="S377" s="71">
        <f>IFERROR((Q377)*VLOOKUP(C377,'SIEMB. SEMACU'!$B$2:$C$100,2,FALSE)*(N377-0.002222*7)*((J377+R377)/2/100)/1000,"")</f>
        <v>130.2989291</v>
      </c>
      <c r="T377" s="173">
        <f t="shared" si="4"/>
        <v>1.324732273</v>
      </c>
      <c r="U377" s="14">
        <f t="shared" si="5"/>
        <v>3296413.502</v>
      </c>
      <c r="V377" s="14">
        <f t="shared" si="8"/>
        <v>3296413.502</v>
      </c>
    </row>
    <row r="378">
      <c r="A378" s="210">
        <v>45236.0</v>
      </c>
      <c r="B378" s="2" t="s">
        <v>12</v>
      </c>
      <c r="C378" s="2" t="s">
        <v>771</v>
      </c>
      <c r="D378" s="9">
        <v>25.0</v>
      </c>
      <c r="E378" s="9">
        <v>125.0</v>
      </c>
      <c r="F378" s="2" t="s">
        <v>71</v>
      </c>
      <c r="G378" s="17">
        <f t="array" ref="G378">IFERROR(E378*INDEX(PRECIOS!$B$2:$E$44,MATCH(F378,PRECIOS!$B$2:$B$44,0),4),"")</f>
        <v>109.5</v>
      </c>
      <c r="H378" s="9">
        <v>28.62</v>
      </c>
      <c r="I378" s="2">
        <f t="shared" si="1"/>
        <v>2.34</v>
      </c>
      <c r="J378" s="15">
        <f>IFERROR(LOOKUP(H378,Masterline!$A$2:$A$34,Masterline!$D$2:$D$34)-(H378-INT(H378))*LOOKUP(H378,Masterline!$A$2:$A$34,Masterline!$E$2:$E$34),"")</f>
        <v>2.81304</v>
      </c>
      <c r="K378" s="28">
        <f t="shared" si="2"/>
        <v>31052.34993</v>
      </c>
      <c r="L378" s="35">
        <f t="array" ref="L378">IFERROR(INDEX(GrowthFormulas!$B$2:$B$122,$A378-VLOOKUP(C378,'SIEMB. SEMACU'!$B$2:$E$100,4,FALSE),1),"")</f>
        <v>0.7733288</v>
      </c>
      <c r="M378" s="209">
        <f>IFERROR(K378/VLOOKUP(C378,'SIEMB. SEMACU'!$B$2:$C$100,2,FALSE),"")</f>
        <v>0.2300174069</v>
      </c>
      <c r="N378" s="35">
        <f t="shared" si="9"/>
        <v>0.2300174069</v>
      </c>
      <c r="O378" s="71" t="str">
        <f>IFERROR(N378*VLOOKUP(C378,'SIEMB. SEMACU'!$B$2:$D$100,3,FALSE),"")</f>
        <v/>
      </c>
      <c r="P378" s="2">
        <v>2.0</v>
      </c>
      <c r="Q378" s="2">
        <f t="shared" si="3"/>
        <v>30.62</v>
      </c>
      <c r="R378" s="15">
        <f>IFERROR(LOOKUP(Q378,Masterline!$A$2:$A$34,Masterline!$D$2:$D$34)-(Q378-INT(Q378))*LOOKUP(Q378,Masterline!$A$2:$A$34,Masterline!$E$2:$E$34),"")</f>
        <v>2.5908</v>
      </c>
      <c r="S378" s="71">
        <f>IFERROR((Q378)*VLOOKUP(C378,'SIEMB. SEMACU'!$B$2:$C$100,2,FALSE)*(N378-0.002222*7)*((J378+R378)/2/100)/1000,"")</f>
        <v>23.95326072</v>
      </c>
      <c r="T378" s="173">
        <f t="shared" si="4"/>
        <v>-0.2616848195</v>
      </c>
      <c r="U378" s="14">
        <f t="shared" si="5"/>
        <v>888718.255</v>
      </c>
      <c r="V378" s="14">
        <f t="shared" si="8"/>
        <v>888718.255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0"/>
    <col customWidth="1" min="4" max="4" width="14.75"/>
    <col customWidth="1" min="5" max="5" width="14.63"/>
    <col customWidth="1" min="6" max="6" width="14.5"/>
  </cols>
  <sheetData>
    <row r="1">
      <c r="A1" s="4" t="s">
        <v>242</v>
      </c>
      <c r="B1" s="2" t="s">
        <v>774</v>
      </c>
    </row>
    <row r="2">
      <c r="A2" s="124" t="s">
        <v>210</v>
      </c>
      <c r="B2" s="4" t="s">
        <v>245</v>
      </c>
      <c r="C2" s="4" t="s">
        <v>227</v>
      </c>
      <c r="D2" s="4" t="s">
        <v>246</v>
      </c>
      <c r="E2" s="4" t="s">
        <v>247</v>
      </c>
      <c r="F2" s="4" t="s">
        <v>248</v>
      </c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>
      <c r="A3" s="211">
        <f>IFERROR(__xludf.DUMMYFUNCTION("FILTER('SEMACU DATA UNIFICADA'!$A$2:$A1000,'SEMACU DATA UNIFICADA'!$C$2:$C1000=$B$1)"),45215.0)</f>
        <v>45215</v>
      </c>
      <c r="B3" s="129">
        <f>IFERROR(__xludf.DUMMYFUNCTION("FILTER('SEMACU DATA UNIFICADA'!$U$2:$U1000,'SEMACU DATA UNIFICADA'!$C$2:$C1000=$B$1)"),1936483.3462432225)</f>
        <v>1936483.346</v>
      </c>
      <c r="C3" s="128">
        <f>IFERROR(__xludf.DUMMYFUNCTION("FILTER('SEMACU DATA UNIFICADA'!$K$2:$K1000,'SEMACU DATA UNIFICADA'!$C$2:$C1000=$B$1)"),407680.70447225735)</f>
        <v>407680.7045</v>
      </c>
      <c r="D3" s="129">
        <f>IFERROR(__xludf.DUMMYFUNCTION("FILTER('SEMACU DATA UNIFICADA'!$H$2:$H1000,'SEMACU DATA UNIFICADA'!$C$2:$C1000=$B$1)"),4.75)</f>
        <v>4.75</v>
      </c>
      <c r="E3" s="130">
        <f>IFERROR(__xludf.DUMMYFUNCTION("FILTER('SEMACU DATA UNIFICADA'!$G$2:$G1000,'SEMACU DATA UNIFICADA'!$C$2:$C1000=$B$1)"),637.0)</f>
        <v>637</v>
      </c>
      <c r="F3" s="131">
        <f>E3</f>
        <v>637</v>
      </c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>
      <c r="A4" s="159">
        <f>IFERROR(__xludf.DUMMYFUNCTION("""COMPUTED_VALUE"""),45222.0)</f>
        <v>45222</v>
      </c>
      <c r="B4" s="14">
        <f>IFERROR(__xludf.DUMMYFUNCTION("""COMPUTED_VALUE"""),2081667.9989341858)</f>
        <v>2081667.999</v>
      </c>
      <c r="C4" s="50">
        <f>IFERROR(__xludf.DUMMYFUNCTION("""COMPUTED_VALUE"""),275717.6157528723)</f>
        <v>275717.6158</v>
      </c>
      <c r="D4" s="14">
        <f>IFERROR(__xludf.DUMMYFUNCTION("""COMPUTED_VALUE"""),7.55)</f>
        <v>7.55</v>
      </c>
      <c r="E4" s="41"/>
      <c r="F4" s="41">
        <f t="shared" ref="F4:F23" si="1">F3+E4</f>
        <v>637</v>
      </c>
    </row>
    <row r="5">
      <c r="A5" s="159">
        <f>IFERROR(__xludf.DUMMYFUNCTION("""COMPUTED_VALUE"""),45229.0)</f>
        <v>45229</v>
      </c>
      <c r="B5" s="14">
        <f>IFERROR(__xludf.DUMMYFUNCTION("""COMPUTED_VALUE"""),3410508.263174306)</f>
        <v>3410508.263</v>
      </c>
      <c r="C5" s="50">
        <f>IFERROR(__xludf.DUMMYFUNCTION("""COMPUTED_VALUE"""),355261.27741399023)</f>
        <v>355261.2774</v>
      </c>
      <c r="D5" s="14">
        <f>IFERROR(__xludf.DUMMYFUNCTION("""COMPUTED_VALUE"""),9.6)</f>
        <v>9.6</v>
      </c>
      <c r="E5" s="41">
        <f>IFERROR(__xludf.DUMMYFUNCTION("""COMPUTED_VALUE"""),1040.76)</f>
        <v>1040.76</v>
      </c>
      <c r="F5" s="41">
        <f t="shared" si="1"/>
        <v>1677.76</v>
      </c>
    </row>
    <row r="6">
      <c r="A6" s="159">
        <f>IFERROR(__xludf.DUMMYFUNCTION("""COMPUTED_VALUE"""),45236.0)</f>
        <v>45236</v>
      </c>
      <c r="B6" s="14">
        <f>IFERROR(__xludf.DUMMYFUNCTION("""COMPUTED_VALUE"""),5096839.959225281)</f>
        <v>5096839.959</v>
      </c>
      <c r="C6" s="50">
        <f>IFERROR(__xludf.DUMMYFUNCTION("""COMPUTED_VALUE"""),339789.3306150187)</f>
        <v>339789.3306</v>
      </c>
      <c r="D6" s="14">
        <f>IFERROR(__xludf.DUMMYFUNCTION("""COMPUTED_VALUE"""),15.0)</f>
        <v>15</v>
      </c>
      <c r="E6" s="41">
        <f>IFERROR(__xludf.DUMMYFUNCTION("""COMPUTED_VALUE"""),906.5)</f>
        <v>906.5</v>
      </c>
      <c r="F6" s="41">
        <f t="shared" si="1"/>
        <v>2584.26</v>
      </c>
    </row>
    <row r="7">
      <c r="F7" s="41">
        <f t="shared" si="1"/>
        <v>2584.26</v>
      </c>
    </row>
    <row r="8">
      <c r="F8" s="41">
        <f t="shared" si="1"/>
        <v>2584.26</v>
      </c>
    </row>
    <row r="9">
      <c r="F9" s="41">
        <f t="shared" si="1"/>
        <v>2584.26</v>
      </c>
    </row>
    <row r="10">
      <c r="F10" s="41">
        <f t="shared" si="1"/>
        <v>2584.26</v>
      </c>
    </row>
    <row r="11">
      <c r="F11" s="41">
        <f t="shared" si="1"/>
        <v>2584.26</v>
      </c>
    </row>
    <row r="12">
      <c r="F12" s="41">
        <f t="shared" si="1"/>
        <v>2584.26</v>
      </c>
    </row>
    <row r="13">
      <c r="F13" s="41">
        <f t="shared" si="1"/>
        <v>2584.26</v>
      </c>
    </row>
    <row r="14">
      <c r="F14" s="41">
        <f t="shared" si="1"/>
        <v>2584.26</v>
      </c>
    </row>
    <row r="15">
      <c r="F15" s="41">
        <f t="shared" si="1"/>
        <v>2584.26</v>
      </c>
    </row>
    <row r="16">
      <c r="F16" s="41">
        <f t="shared" si="1"/>
        <v>2584.26</v>
      </c>
    </row>
    <row r="17">
      <c r="F17" s="41">
        <f t="shared" si="1"/>
        <v>2584.26</v>
      </c>
    </row>
    <row r="18">
      <c r="F18" s="41">
        <f t="shared" si="1"/>
        <v>2584.26</v>
      </c>
    </row>
    <row r="19">
      <c r="F19" s="41">
        <f t="shared" si="1"/>
        <v>2584.26</v>
      </c>
    </row>
    <row r="20">
      <c r="F20" s="41">
        <f t="shared" si="1"/>
        <v>2584.26</v>
      </c>
    </row>
    <row r="21">
      <c r="F21" s="41">
        <f t="shared" si="1"/>
        <v>2584.26</v>
      </c>
    </row>
    <row r="22">
      <c r="F22" s="41">
        <f t="shared" si="1"/>
        <v>2584.26</v>
      </c>
    </row>
    <row r="23">
      <c r="F23" s="41">
        <f t="shared" si="1"/>
        <v>2584.26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3.38"/>
    <col customWidth="1" min="12" max="15" width="13.38"/>
  </cols>
  <sheetData>
    <row r="1">
      <c r="A1" s="25" t="s">
        <v>1</v>
      </c>
      <c r="B1" s="25" t="s">
        <v>226</v>
      </c>
      <c r="C1" s="25" t="s">
        <v>227</v>
      </c>
      <c r="D1" s="120" t="s">
        <v>228</v>
      </c>
      <c r="E1" s="25" t="s">
        <v>229</v>
      </c>
      <c r="F1" s="25" t="s">
        <v>776</v>
      </c>
      <c r="G1" s="25" t="s">
        <v>777</v>
      </c>
      <c r="H1" s="120" t="s">
        <v>778</v>
      </c>
      <c r="I1" s="120" t="s">
        <v>779</v>
      </c>
      <c r="J1" s="25" t="s">
        <v>780</v>
      </c>
      <c r="K1" s="25" t="s">
        <v>781</v>
      </c>
      <c r="L1" s="25" t="s">
        <v>782</v>
      </c>
      <c r="M1" s="25" t="s">
        <v>783</v>
      </c>
      <c r="N1" s="25" t="s">
        <v>626</v>
      </c>
      <c r="O1" s="25" t="s">
        <v>784</v>
      </c>
    </row>
    <row r="2">
      <c r="A2" s="2">
        <v>2.0</v>
      </c>
      <c r="B2" s="2" t="s">
        <v>745</v>
      </c>
      <c r="C2" s="60">
        <v>1000000.0</v>
      </c>
      <c r="D2" s="28" t="str">
        <f>$C2/VLOOKUP($A2,PISCINAS!$B$12:$C$23,2,FALSE)</f>
        <v>#N/A</v>
      </c>
      <c r="E2" s="114">
        <v>44992.0</v>
      </c>
      <c r="F2" s="2" t="s">
        <v>785</v>
      </c>
      <c r="G2" s="71">
        <f>IFERROR(C2/ VLOOKUP(F2,'PRECRIA SEMACU'!$B$2:$H$38,3,FALSE)*VLOOKUP(F2,'PRECRIA SEMACU'!$B$2:$H$38,6,FALSE),"")</f>
        <v>963.1463234</v>
      </c>
      <c r="H2" s="12">
        <f>IFERROR(C2/ VLOOKUP(F2,'PRECRIA SEMACU'!$B$2:$H$38,3,FALSE)*VLOOKUP(F2,'PRECRIA SEMACU'!$B$2:$H$38,7,FALSE),"")</f>
        <v>1593.933003</v>
      </c>
      <c r="I2" s="2"/>
      <c r="J2" s="2"/>
      <c r="K2" s="71" t="str">
        <f>IFERROR(F2/ VLOOKUP(J2,'PRECRIA SEMACU'!$B$2:$H$38,3,FALSE)*VLOOKUP(J2,'PRECRIA SEMACU'!$B$2:$H$38,6,FALSE),"")</f>
        <v/>
      </c>
      <c r="L2" s="12" t="str">
        <f>IFERROR(F2/ VLOOKUP(J2,'PRECRIA SEMACU'!$B$2:$H$38,3,FALSE)*VLOOKUP(J2,'PRECRIA SEMACU'!$B$2:$H$38,7,FALSE),"")</f>
        <v/>
      </c>
      <c r="M2" s="12"/>
      <c r="N2" s="12"/>
      <c r="O2" s="12"/>
    </row>
    <row r="3">
      <c r="A3" s="2">
        <v>11.0</v>
      </c>
      <c r="B3" s="2" t="s">
        <v>754</v>
      </c>
      <c r="C3" s="60">
        <v>762972.0</v>
      </c>
      <c r="D3" s="28" t="str">
        <f>$C3/VLOOKUP($A3,PISCINAS!$B$12:$C$23,2,FALSE)</f>
        <v>#N/A</v>
      </c>
      <c r="E3" s="114">
        <v>44992.0</v>
      </c>
      <c r="F3" s="2" t="s">
        <v>785</v>
      </c>
      <c r="G3" s="71">
        <f>IFERROR(C3/ VLOOKUP(F3,'PRECRIA SEMACU'!$B$2:$H$38,3,FALSE)*VLOOKUP(F3,'PRECRIA SEMACU'!$B$2:$H$38,6,FALSE),"")</f>
        <v>734.8536766</v>
      </c>
      <c r="H3" s="12">
        <f>IFERROR(C3/ VLOOKUP(F3,'PRECRIA SEMACU'!$B$2:$H$38,3,FALSE)*VLOOKUP(F3,'PRECRIA SEMACU'!$B$2:$H$38,7,FALSE),"")</f>
        <v>1216.126251</v>
      </c>
      <c r="I3" s="2"/>
      <c r="J3" s="2"/>
      <c r="K3" s="71" t="str">
        <f>IFERROR(F3/ VLOOKUP(J3,'PRECRIA SEMACU'!$B$2:$H$38,3,FALSE)*VLOOKUP(J3,'PRECRIA SEMACU'!$B$2:$H$38,6,FALSE),"")</f>
        <v/>
      </c>
      <c r="L3" s="12" t="str">
        <f>IFERROR(F3/ VLOOKUP(J3,'PRECRIA SEMACU'!$B$2:$H$38,3,FALSE)*VLOOKUP(J3,'PRECRIA SEMACU'!$B$2:$H$38,7,FALSE),"")</f>
        <v/>
      </c>
      <c r="M3" s="12"/>
      <c r="N3" s="12"/>
      <c r="O3" s="12"/>
    </row>
    <row r="4">
      <c r="A4" s="2">
        <v>1.0</v>
      </c>
      <c r="B4" s="2" t="s">
        <v>744</v>
      </c>
      <c r="C4" s="60">
        <v>1600000.0</v>
      </c>
      <c r="D4" s="28" t="str">
        <f>$C4/VLOOKUP($A4,PISCINAS!$B$12:$C$23,2,FALSE)</f>
        <v>#N/A</v>
      </c>
      <c r="E4" s="114">
        <v>44994.0</v>
      </c>
      <c r="F4" s="2" t="s">
        <v>786</v>
      </c>
      <c r="G4" s="71">
        <f>IFERROR(C4/ VLOOKUP(F4,'PRECRIA SEMACU'!$B$2:$H$38,3,FALSE)*VLOOKUP(F4,'PRECRIA SEMACU'!$B$2:$H$38,6,FALSE),"")</f>
        <v>1417.886179</v>
      </c>
      <c r="H4" s="12">
        <f>IFERROR(C4/ VLOOKUP(F4,'PRECRIA SEMACU'!$B$2:$H$38,3,FALSE)*VLOOKUP(F4,'PRECRIA SEMACU'!$B$2:$H$38,7,FALSE),"")</f>
        <v>2346.492449</v>
      </c>
      <c r="I4" s="2"/>
      <c r="J4" s="2"/>
      <c r="K4" s="71" t="str">
        <f>IFERROR(F4/ VLOOKUP(J4,'PRECRIA SEMACU'!$B$2:$H$38,3,FALSE)*VLOOKUP(J4,'PRECRIA SEMACU'!$B$2:$H$38,6,FALSE),"")</f>
        <v/>
      </c>
      <c r="L4" s="12" t="str">
        <f>IFERROR(F4/ VLOOKUP(J4,'PRECRIA SEMACU'!$B$2:$H$38,3,FALSE)*VLOOKUP(J4,'PRECRIA SEMACU'!$B$2:$H$38,7,FALSE),"")</f>
        <v/>
      </c>
      <c r="M4" s="12"/>
      <c r="N4" s="12"/>
      <c r="O4" s="12"/>
    </row>
    <row r="5">
      <c r="A5" s="2">
        <v>3.0</v>
      </c>
      <c r="B5" s="2" t="s">
        <v>747</v>
      </c>
      <c r="C5" s="60">
        <v>681000.0</v>
      </c>
      <c r="D5" s="28" t="str">
        <f>$C5/VLOOKUP($A5,PISCINAS!$B$12:$C$23,2,FALSE)</f>
        <v>#N/A</v>
      </c>
      <c r="E5" s="114">
        <v>44994.0</v>
      </c>
      <c r="F5" s="2" t="s">
        <v>786</v>
      </c>
      <c r="G5" s="71">
        <f>IFERROR(C5/ VLOOKUP(F5,'PRECRIA SEMACU'!$B$2:$H$38,3,FALSE)*VLOOKUP(F5,'PRECRIA SEMACU'!$B$2:$H$38,6,FALSE),"")</f>
        <v>603.4878049</v>
      </c>
      <c r="H5" s="12">
        <f>IFERROR(C5/ VLOOKUP(F5,'PRECRIA SEMACU'!$B$2:$H$38,3,FALSE)*VLOOKUP(F5,'PRECRIA SEMACU'!$B$2:$H$38,7,FALSE),"")</f>
        <v>998.7258485</v>
      </c>
      <c r="I5" s="2"/>
      <c r="J5" s="2"/>
      <c r="K5" s="71" t="str">
        <f>IFERROR(F5/ VLOOKUP(J5,'PRECRIA SEMACU'!$B$2:$H$38,3,FALSE)*VLOOKUP(J5,'PRECRIA SEMACU'!$B$2:$H$38,6,FALSE),"")</f>
        <v/>
      </c>
      <c r="L5" s="12" t="str">
        <f>IFERROR(F5/ VLOOKUP(J5,'PRECRIA SEMACU'!$B$2:$H$38,3,FALSE)*VLOOKUP(J5,'PRECRIA SEMACU'!$B$2:$H$38,7,FALSE),"")</f>
        <v/>
      </c>
      <c r="M5" s="12"/>
      <c r="N5" s="12"/>
      <c r="O5" s="12"/>
    </row>
    <row r="6">
      <c r="A6" s="2">
        <v>4.0</v>
      </c>
      <c r="B6" s="2" t="s">
        <v>748</v>
      </c>
      <c r="C6" s="60">
        <v>671000.0</v>
      </c>
      <c r="D6" s="28" t="str">
        <f>$C6/VLOOKUP($A6,PISCINAS!$B$12:$C$23,2,FALSE)</f>
        <v>#N/A</v>
      </c>
      <c r="E6" s="114">
        <v>44994.0</v>
      </c>
      <c r="F6" s="2" t="s">
        <v>786</v>
      </c>
      <c r="G6" s="71">
        <f>IFERROR(C6/ VLOOKUP(F6,'PRECRIA SEMACU'!$B$2:$H$38,3,FALSE)*VLOOKUP(F6,'PRECRIA SEMACU'!$B$2:$H$38,6,FALSE),"")</f>
        <v>594.6260163</v>
      </c>
      <c r="H6" s="12">
        <f>IFERROR(C6/ VLOOKUP(F6,'PRECRIA SEMACU'!$B$2:$H$38,3,FALSE)*VLOOKUP(F6,'PRECRIA SEMACU'!$B$2:$H$38,7,FALSE),"")</f>
        <v>984.0602707</v>
      </c>
      <c r="I6" s="2"/>
      <c r="J6" s="2"/>
      <c r="K6" s="71" t="str">
        <f>IFERROR(F6/ VLOOKUP(J6,'PRECRIA SEMACU'!$B$2:$H$38,3,FALSE)*VLOOKUP(J6,'PRECRIA SEMACU'!$B$2:$H$38,6,FALSE),"")</f>
        <v/>
      </c>
      <c r="L6" s="12" t="str">
        <f>IFERROR(F6/ VLOOKUP(J6,'PRECRIA SEMACU'!$B$2:$H$38,3,FALSE)*VLOOKUP(J6,'PRECRIA SEMACU'!$B$2:$H$38,7,FALSE),"")</f>
        <v/>
      </c>
      <c r="M6" s="12"/>
      <c r="N6" s="12"/>
      <c r="O6" s="12"/>
    </row>
    <row r="7">
      <c r="A7" s="2">
        <v>9.0</v>
      </c>
      <c r="B7" s="2" t="s">
        <v>752</v>
      </c>
      <c r="C7" s="60">
        <v>1215000.0</v>
      </c>
      <c r="D7" s="28" t="str">
        <f>$C7/VLOOKUP($A7,PISCINAS!$B$12:$C$23,2,FALSE)</f>
        <v>#N/A</v>
      </c>
      <c r="E7" s="114">
        <v>45052.0</v>
      </c>
      <c r="F7" s="2" t="s">
        <v>787</v>
      </c>
      <c r="G7" s="71">
        <f>IFERROR(C7/ VLOOKUP(F7,'PRECRIA SEMACU'!$B$2:$H$38,3,FALSE)*VLOOKUP(F7,'PRECRIA SEMACU'!$B$2:$H$38,6,FALSE),"")</f>
        <v>1490.4</v>
      </c>
      <c r="H7" s="12">
        <f>IFERROR(C7/ VLOOKUP(F7,'PRECRIA SEMACU'!$B$2:$H$38,3,FALSE)*VLOOKUP(F7,'PRECRIA SEMACU'!$B$2:$H$38,7,FALSE),"")</f>
        <v>2466.497239</v>
      </c>
      <c r="I7" s="2"/>
      <c r="J7" s="2"/>
      <c r="K7" s="71" t="str">
        <f>IFERROR(F7/ VLOOKUP(J7,'PRECRIA SEMACU'!$B$2:$H$38,3,FALSE)*VLOOKUP(J7,'PRECRIA SEMACU'!$B$2:$H$38,6,FALSE),"")</f>
        <v/>
      </c>
      <c r="L7" s="12" t="str">
        <f>IFERROR(F7/ VLOOKUP(J7,'PRECRIA SEMACU'!$B$2:$H$38,3,FALSE)*VLOOKUP(J7,'PRECRIA SEMACU'!$B$2:$H$38,7,FALSE),"")</f>
        <v/>
      </c>
      <c r="M7" s="12"/>
      <c r="N7" s="12"/>
      <c r="O7" s="12"/>
    </row>
    <row r="8">
      <c r="A8" s="2">
        <v>10.0</v>
      </c>
      <c r="B8" s="2" t="s">
        <v>753</v>
      </c>
      <c r="C8" s="60">
        <v>1035000.0</v>
      </c>
      <c r="D8" s="28" t="str">
        <f>$C8/VLOOKUP($A8,PISCINAS!$B$12:$C$23,2,FALSE)</f>
        <v>#N/A</v>
      </c>
      <c r="E8" s="114">
        <v>45052.0</v>
      </c>
      <c r="F8" s="2" t="s">
        <v>787</v>
      </c>
      <c r="G8" s="71">
        <f>IFERROR(C8/ VLOOKUP(F8,'PRECRIA SEMACU'!$B$2:$H$38,3,FALSE)*VLOOKUP(F8,'PRECRIA SEMACU'!$B$2:$H$38,6,FALSE),"")</f>
        <v>1269.6</v>
      </c>
      <c r="H8" s="12">
        <f>IFERROR(C8/ VLOOKUP(F8,'PRECRIA SEMACU'!$B$2:$H$38,3,FALSE)*VLOOKUP(F8,'PRECRIA SEMACU'!$B$2:$H$38,7,FALSE),"")</f>
        <v>2101.090241</v>
      </c>
      <c r="I8" s="2"/>
      <c r="J8" s="2"/>
      <c r="K8" s="71" t="str">
        <f>IFERROR(F8/ VLOOKUP(J8,'PRECRIA SEMACU'!$B$2:$H$38,3,FALSE)*VLOOKUP(J8,'PRECRIA SEMACU'!$B$2:$H$38,6,FALSE),"")</f>
        <v/>
      </c>
      <c r="L8" s="12" t="str">
        <f>IFERROR(F8/ VLOOKUP(J8,'PRECRIA SEMACU'!$B$2:$H$38,3,FALSE)*VLOOKUP(J8,'PRECRIA SEMACU'!$B$2:$H$38,7,FALSE),"")</f>
        <v/>
      </c>
      <c r="M8" s="12"/>
      <c r="N8" s="12"/>
      <c r="O8" s="12"/>
    </row>
    <row r="9">
      <c r="A9" s="2">
        <v>6.0</v>
      </c>
      <c r="B9" s="2" t="s">
        <v>749</v>
      </c>
      <c r="C9" s="60">
        <v>810000.0</v>
      </c>
      <c r="D9" s="28" t="str">
        <f>$C9/VLOOKUP($A9,PISCINAS!$B$12:$C$23,2,FALSE)</f>
        <v>#N/A</v>
      </c>
      <c r="E9" s="114">
        <v>45055.0</v>
      </c>
      <c r="F9" s="2" t="s">
        <v>788</v>
      </c>
      <c r="G9" s="71">
        <f>IFERROR(C9/ VLOOKUP(F9,'PRECRIA SEMACU'!$B$2:$H$38,3,FALSE)*VLOOKUP(F9,'PRECRIA SEMACU'!$B$2:$H$38,6,FALSE),"")</f>
        <v>1022.979452</v>
      </c>
      <c r="H9" s="12">
        <f>IFERROR(C9/ VLOOKUP(F9,'PRECRIA SEMACU'!$B$2:$H$38,3,FALSE)*VLOOKUP(F9,'PRECRIA SEMACU'!$B$2:$H$38,7,FALSE),"")</f>
        <v>1692.952224</v>
      </c>
      <c r="I9" s="2"/>
      <c r="J9" s="2"/>
      <c r="K9" s="71" t="str">
        <f>IFERROR(F9/ VLOOKUP(J9,'PRECRIA SEMACU'!$B$2:$H$38,3,FALSE)*VLOOKUP(J9,'PRECRIA SEMACU'!$B$2:$H$38,6,FALSE),"")</f>
        <v/>
      </c>
      <c r="L9" s="12" t="str">
        <f>IFERROR(F9/ VLOOKUP(J9,'PRECRIA SEMACU'!$B$2:$H$38,3,FALSE)*VLOOKUP(J9,'PRECRIA SEMACU'!$B$2:$H$38,7,FALSE),"")</f>
        <v/>
      </c>
      <c r="M9" s="12"/>
      <c r="N9" s="12"/>
      <c r="O9" s="12"/>
    </row>
    <row r="10">
      <c r="A10" s="2">
        <v>7.0</v>
      </c>
      <c r="B10" s="2" t="s">
        <v>750</v>
      </c>
      <c r="C10" s="60">
        <v>900000.0</v>
      </c>
      <c r="D10" s="28" t="str">
        <f>$C10/VLOOKUP($A10,PISCINAS!$B$12:$C$23,2,FALSE)</f>
        <v>#N/A</v>
      </c>
      <c r="E10" s="114">
        <v>45055.0</v>
      </c>
      <c r="F10" s="2" t="s">
        <v>788</v>
      </c>
      <c r="G10" s="71">
        <f>IFERROR(C10/ VLOOKUP(F10,'PRECRIA SEMACU'!$B$2:$H$38,3,FALSE)*VLOOKUP(F10,'PRECRIA SEMACU'!$B$2:$H$38,6,FALSE),"")</f>
        <v>1136.643836</v>
      </c>
      <c r="H10" s="12">
        <f>IFERROR(C10/ VLOOKUP(F10,'PRECRIA SEMACU'!$B$2:$H$38,3,FALSE)*VLOOKUP(F10,'PRECRIA SEMACU'!$B$2:$H$38,7,FALSE),"")</f>
        <v>1881.058026</v>
      </c>
      <c r="I10" s="2"/>
      <c r="J10" s="2"/>
      <c r="K10" s="71" t="str">
        <f>IFERROR(F10/ VLOOKUP(J10,'PRECRIA SEMACU'!$B$2:$H$38,3,FALSE)*VLOOKUP(J10,'PRECRIA SEMACU'!$B$2:$H$38,6,FALSE),"")</f>
        <v/>
      </c>
      <c r="L10" s="12" t="str">
        <f>IFERROR(F10/ VLOOKUP(J10,'PRECRIA SEMACU'!$B$2:$H$38,3,FALSE)*VLOOKUP(J10,'PRECRIA SEMACU'!$B$2:$H$38,7,FALSE),"")</f>
        <v/>
      </c>
      <c r="M10" s="12"/>
      <c r="N10" s="12"/>
      <c r="O10" s="12"/>
    </row>
    <row r="11">
      <c r="A11" s="2">
        <v>8.0</v>
      </c>
      <c r="B11" s="2" t="s">
        <v>751</v>
      </c>
      <c r="C11" s="60">
        <v>918000.0</v>
      </c>
      <c r="D11" s="28" t="str">
        <f>$C11/VLOOKUP($A11,PISCINAS!$B$12:$C$23,2,FALSE)</f>
        <v>#N/A</v>
      </c>
      <c r="E11" s="114">
        <v>45055.0</v>
      </c>
      <c r="F11" s="2" t="s">
        <v>788</v>
      </c>
      <c r="G11" s="71">
        <f>IFERROR(C11/ VLOOKUP(F11,'PRECRIA SEMACU'!$B$2:$H$38,3,FALSE)*VLOOKUP(F11,'PRECRIA SEMACU'!$B$2:$H$38,6,FALSE),"")</f>
        <v>1159.376712</v>
      </c>
      <c r="H11" s="12">
        <f>IFERROR(C11/ VLOOKUP(F11,'PRECRIA SEMACU'!$B$2:$H$38,3,FALSE)*VLOOKUP(F11,'PRECRIA SEMACU'!$B$2:$H$38,7,FALSE),"")</f>
        <v>1918.679187</v>
      </c>
      <c r="I11" s="2"/>
      <c r="J11" s="2"/>
      <c r="K11" s="71" t="str">
        <f>IFERROR(F11/ VLOOKUP(J11,'PRECRIA SEMACU'!$B$2:$H$38,3,FALSE)*VLOOKUP(J11,'PRECRIA SEMACU'!$B$2:$H$38,6,FALSE),"")</f>
        <v/>
      </c>
      <c r="L11" s="12" t="str">
        <f>IFERROR(F11/ VLOOKUP(J11,'PRECRIA SEMACU'!$B$2:$H$38,3,FALSE)*VLOOKUP(J11,'PRECRIA SEMACU'!$B$2:$H$38,7,FALSE),"")</f>
        <v/>
      </c>
      <c r="M11" s="12"/>
      <c r="N11" s="12"/>
      <c r="O11" s="12"/>
    </row>
    <row r="12">
      <c r="A12" s="2" t="s">
        <v>12</v>
      </c>
      <c r="B12" s="2" t="s">
        <v>755</v>
      </c>
      <c r="C12" s="60">
        <v>500000.0</v>
      </c>
      <c r="D12" s="28" t="str">
        <f>$C12/VLOOKUP($A12,PISCINAS!$B$12:$C$23,2,FALSE)</f>
        <v>#N/A</v>
      </c>
      <c r="E12" s="114">
        <v>45056.0</v>
      </c>
      <c r="F12" s="15"/>
      <c r="G12" s="71" t="str">
        <f>IFERROR(C12/ VLOOKUP(F12,'PRECRIA SEMACU'!$B$2:$H$38,3,FALSE)*VLOOKUP(F12,'PRECRIA SEMACU'!$B$2:$H$38,6,FALSE),"")</f>
        <v/>
      </c>
      <c r="H12" s="12" t="str">
        <f>IFERROR(C12/ VLOOKUP(F12,'PRECRIA SEMACU'!$B$2:$H$38,3,FALSE)*VLOOKUP(F12,'PRECRIA SEMACU'!$B$2:$H$38,7,FALSE),"")</f>
        <v/>
      </c>
      <c r="I12" s="15"/>
      <c r="J12" s="15"/>
      <c r="K12" s="71" t="str">
        <f>IFERROR(F12/ VLOOKUP(J12,'PRECRIA SEMACU'!$B$2:$H$38,3,FALSE)*VLOOKUP(J12,'PRECRIA SEMACU'!$B$2:$H$38,6,FALSE),"")</f>
        <v/>
      </c>
      <c r="L12" s="12" t="str">
        <f>IFERROR(F12/ VLOOKUP(J12,'PRECRIA SEMACU'!$B$2:$H$38,3,FALSE)*VLOOKUP(J12,'PRECRIA SEMACU'!$B$2:$H$38,7,FALSE),"")</f>
        <v/>
      </c>
      <c r="M12" s="12"/>
      <c r="N12" s="12"/>
      <c r="O12" s="12"/>
    </row>
    <row r="13">
      <c r="A13" s="2">
        <v>6.0</v>
      </c>
      <c r="B13" s="2" t="s">
        <v>756</v>
      </c>
      <c r="C13" s="60">
        <v>950000.0</v>
      </c>
      <c r="D13" s="28" t="str">
        <f>$C13/VLOOKUP($A13,PISCINAS!$B$12:$C$23,2,FALSE)</f>
        <v>#N/A</v>
      </c>
      <c r="E13" s="114">
        <v>44938.0</v>
      </c>
      <c r="F13" s="2" t="s">
        <v>789</v>
      </c>
      <c r="G13" s="71">
        <f>IFERROR(C13/ VLOOKUP(F13,'PRECRIA SEMACU'!$B$2:$H$38,3,FALSE)*VLOOKUP(F13,'PRECRIA SEMACU'!$B$2:$H$38,6,FALSE),"")</f>
        <v>1006.355932</v>
      </c>
      <c r="H13" s="12">
        <f>IFERROR(C13/ VLOOKUP(F13,'PRECRIA SEMACU'!$B$2:$H$38,3,FALSE)*VLOOKUP(F13,'PRECRIA SEMACU'!$B$2:$H$38,7,FALSE),"")</f>
        <v>1665.441578</v>
      </c>
      <c r="I13" s="2"/>
      <c r="J13" s="2"/>
      <c r="K13" s="71" t="str">
        <f>IFERROR(F13/ VLOOKUP(J13,'PRECRIA SEMACU'!$B$2:$H$38,3,FALSE)*VLOOKUP(J13,'PRECRIA SEMACU'!$B$2:$H$38,6,FALSE),"")</f>
        <v/>
      </c>
      <c r="L13" s="12" t="str">
        <f>IFERROR(F13/ VLOOKUP(J13,'PRECRIA SEMACU'!$B$2:$H$38,3,FALSE)*VLOOKUP(J13,'PRECRIA SEMACU'!$B$2:$H$38,7,FALSE),"")</f>
        <v/>
      </c>
      <c r="M13" s="12"/>
      <c r="N13" s="12"/>
      <c r="O13" s="12"/>
    </row>
    <row r="14">
      <c r="A14" s="2">
        <v>7.0</v>
      </c>
      <c r="B14" s="2" t="s">
        <v>757</v>
      </c>
      <c r="C14" s="60">
        <v>1000000.0</v>
      </c>
      <c r="D14" s="28" t="str">
        <f>$C14/VLOOKUP($A14,PISCINAS!$B$12:$C$23,2,FALSE)</f>
        <v>#N/A</v>
      </c>
      <c r="E14" s="114">
        <v>44938.0</v>
      </c>
      <c r="F14" s="2" t="s">
        <v>789</v>
      </c>
      <c r="G14" s="71">
        <f>IFERROR(C14/ VLOOKUP(F14,'PRECRIA SEMACU'!$B$2:$H$38,3,FALSE)*VLOOKUP(F14,'PRECRIA SEMACU'!$B$2:$H$38,6,FALSE),"")</f>
        <v>1059.322034</v>
      </c>
      <c r="H14" s="12">
        <f>IFERROR(C14/ VLOOKUP(F14,'PRECRIA SEMACU'!$B$2:$H$38,3,FALSE)*VLOOKUP(F14,'PRECRIA SEMACU'!$B$2:$H$38,7,FALSE),"")</f>
        <v>1753.096398</v>
      </c>
      <c r="I14" s="2"/>
      <c r="J14" s="2"/>
      <c r="K14" s="71" t="str">
        <f>IFERROR(F14/ VLOOKUP(J14,'PRECRIA SEMACU'!$B$2:$H$38,3,FALSE)*VLOOKUP(J14,'PRECRIA SEMACU'!$B$2:$H$38,6,FALSE),"")</f>
        <v/>
      </c>
      <c r="L14" s="12" t="str">
        <f>IFERROR(F14/ VLOOKUP(J14,'PRECRIA SEMACU'!$B$2:$H$38,3,FALSE)*VLOOKUP(J14,'PRECRIA SEMACU'!$B$2:$H$38,7,FALSE),"")</f>
        <v/>
      </c>
      <c r="M14" s="12"/>
      <c r="N14" s="12"/>
      <c r="O14" s="12"/>
    </row>
    <row r="15">
      <c r="A15" s="2">
        <v>8.0</v>
      </c>
      <c r="B15" s="2" t="s">
        <v>758</v>
      </c>
      <c r="C15" s="60">
        <v>1000000.0</v>
      </c>
      <c r="D15" s="28" t="str">
        <f>$C15/VLOOKUP($A15,PISCINAS!$B$12:$C$23,2,FALSE)</f>
        <v>#N/A</v>
      </c>
      <c r="E15" s="114">
        <v>44938.0</v>
      </c>
      <c r="F15" s="2" t="s">
        <v>789</v>
      </c>
      <c r="G15" s="71">
        <f>IFERROR(C15/ VLOOKUP(F15,'PRECRIA SEMACU'!$B$2:$H$38,3,FALSE)*VLOOKUP(F15,'PRECRIA SEMACU'!$B$2:$H$38,6,FALSE),"")</f>
        <v>1059.322034</v>
      </c>
      <c r="H15" s="12">
        <f>IFERROR(C15/ VLOOKUP(F15,'PRECRIA SEMACU'!$B$2:$H$38,3,FALSE)*VLOOKUP(F15,'PRECRIA SEMACU'!$B$2:$H$38,7,FALSE),"")</f>
        <v>1753.096398</v>
      </c>
      <c r="I15" s="2"/>
      <c r="J15" s="2"/>
      <c r="K15" s="71" t="str">
        <f>IFERROR(F15/ VLOOKUP(J15,'PRECRIA SEMACU'!$B$2:$H$38,3,FALSE)*VLOOKUP(J15,'PRECRIA SEMACU'!$B$2:$H$38,6,FALSE),"")</f>
        <v/>
      </c>
      <c r="L15" s="12" t="str">
        <f>IFERROR(F15/ VLOOKUP(J15,'PRECRIA SEMACU'!$B$2:$H$38,3,FALSE)*VLOOKUP(J15,'PRECRIA SEMACU'!$B$2:$H$38,7,FALSE),"")</f>
        <v/>
      </c>
      <c r="M15" s="12"/>
      <c r="N15" s="12"/>
      <c r="O15" s="12"/>
    </row>
    <row r="16">
      <c r="A16" s="2">
        <v>9.0</v>
      </c>
      <c r="B16" s="2" t="s">
        <v>759</v>
      </c>
      <c r="C16" s="60">
        <v>1300000.0</v>
      </c>
      <c r="D16" s="28" t="str">
        <f>$C16/VLOOKUP($A16,PISCINAS!$B$12:$C$23,2,FALSE)</f>
        <v>#N/A</v>
      </c>
      <c r="E16" s="114">
        <v>44938.0</v>
      </c>
      <c r="F16" s="2" t="s">
        <v>790</v>
      </c>
      <c r="G16" s="71">
        <f>IFERROR(C16/ VLOOKUP(F16,'PRECRIA SEMACU'!$B$2:$H$38,3,FALSE)*VLOOKUP(F16,'PRECRIA SEMACU'!$B$2:$H$38,6,FALSE),"")</f>
        <v>1391</v>
      </c>
      <c r="H16" s="12">
        <f>IFERROR(C16/ VLOOKUP(F16,'PRECRIA SEMACU'!$B$2:$H$38,3,FALSE)*VLOOKUP(F16,'PRECRIA SEMACU'!$B$2:$H$38,7,FALSE),"")</f>
        <v>2301.997893</v>
      </c>
      <c r="I16" s="2"/>
      <c r="J16" s="2"/>
      <c r="K16" s="71" t="str">
        <f>IFERROR(F16/ VLOOKUP(J16,'PRECRIA SEMACU'!$B$2:$H$38,3,FALSE)*VLOOKUP(J16,'PRECRIA SEMACU'!$B$2:$H$38,6,FALSE),"")</f>
        <v/>
      </c>
      <c r="L16" s="12" t="str">
        <f>IFERROR(F16/ VLOOKUP(J16,'PRECRIA SEMACU'!$B$2:$H$38,3,FALSE)*VLOOKUP(J16,'PRECRIA SEMACU'!$B$2:$H$38,7,FALSE),"")</f>
        <v/>
      </c>
      <c r="M16" s="12"/>
      <c r="N16" s="12"/>
      <c r="O16" s="12"/>
    </row>
    <row r="17">
      <c r="A17" s="2">
        <v>10.0</v>
      </c>
      <c r="B17" s="2" t="s">
        <v>760</v>
      </c>
      <c r="C17" s="60">
        <v>1100000.0</v>
      </c>
      <c r="D17" s="28" t="str">
        <f>$C17/VLOOKUP($A17,PISCINAS!$B$12:$C$23,2,FALSE)</f>
        <v>#N/A</v>
      </c>
      <c r="E17" s="114">
        <v>44938.0</v>
      </c>
      <c r="F17" s="2" t="s">
        <v>790</v>
      </c>
      <c r="G17" s="71">
        <f>IFERROR(C17/ VLOOKUP(F17,'PRECRIA SEMACU'!$B$2:$H$38,3,FALSE)*VLOOKUP(F17,'PRECRIA SEMACU'!$B$2:$H$38,6,FALSE),"")</f>
        <v>1177</v>
      </c>
      <c r="H17" s="12">
        <f>IFERROR(C17/ VLOOKUP(F17,'PRECRIA SEMACU'!$B$2:$H$38,3,FALSE)*VLOOKUP(F17,'PRECRIA SEMACU'!$B$2:$H$38,7,FALSE),"")</f>
        <v>1947.844371</v>
      </c>
      <c r="I17" s="2"/>
      <c r="J17" s="2"/>
      <c r="K17" s="71" t="str">
        <f>IFERROR(F17/ VLOOKUP(J17,'PRECRIA SEMACU'!$B$2:$H$38,3,FALSE)*VLOOKUP(J17,'PRECRIA SEMACU'!$B$2:$H$38,6,FALSE),"")</f>
        <v/>
      </c>
      <c r="L17" s="12" t="str">
        <f>IFERROR(F17/ VLOOKUP(J17,'PRECRIA SEMACU'!$B$2:$H$38,3,FALSE)*VLOOKUP(J17,'PRECRIA SEMACU'!$B$2:$H$38,7,FALSE),"")</f>
        <v/>
      </c>
      <c r="M17" s="12"/>
      <c r="N17" s="12"/>
      <c r="O17" s="12"/>
    </row>
    <row r="18">
      <c r="A18" s="2">
        <v>1.0</v>
      </c>
      <c r="B18" s="2" t="s">
        <v>761</v>
      </c>
      <c r="C18" s="60">
        <v>1512000.0</v>
      </c>
      <c r="D18" s="28" t="str">
        <f>$C18/VLOOKUP($A18,PISCINAS!$B$12:$C$23,2,FALSE)</f>
        <v>#N/A</v>
      </c>
      <c r="E18" s="114">
        <v>45097.0</v>
      </c>
      <c r="F18" s="2" t="s">
        <v>791</v>
      </c>
      <c r="G18" s="71">
        <f>IFERROR(C18/ VLOOKUP(F18,'PRECRIA SEMACU'!$B$2:$H$38,3,FALSE)*VLOOKUP(F18,'PRECRIA SEMACU'!$B$2:$H$38,6,FALSE),"")</f>
        <v>1022</v>
      </c>
      <c r="H18" s="12">
        <f>IFERROR(C18/ VLOOKUP(F18,'PRECRIA SEMACU'!$B$2:$H$38,3,FALSE)*VLOOKUP(F18,'PRECRIA SEMACU'!$B$2:$H$38,7,FALSE),"")</f>
        <v>1691.331306</v>
      </c>
      <c r="I18" s="2"/>
      <c r="J18" s="2"/>
      <c r="K18" s="71" t="str">
        <f>IFERROR(F18/ VLOOKUP(J18,'PRECRIA SEMACU'!$B$2:$H$38,3,FALSE)*VLOOKUP(J18,'PRECRIA SEMACU'!$B$2:$H$38,6,FALSE),"")</f>
        <v/>
      </c>
      <c r="L18" s="12" t="str">
        <f>IFERROR(F18/ VLOOKUP(J18,'PRECRIA SEMACU'!$B$2:$H$38,3,FALSE)*VLOOKUP(J18,'PRECRIA SEMACU'!$B$2:$H$38,7,FALSE),"")</f>
        <v/>
      </c>
      <c r="M18" s="12"/>
      <c r="N18" s="12">
        <f t="shared" ref="N18:N33" si="1">L18+H18</f>
        <v>1691.331306</v>
      </c>
      <c r="O18" s="71">
        <f t="shared" ref="O18:O33" si="2">K18+G18</f>
        <v>1022</v>
      </c>
    </row>
    <row r="19">
      <c r="A19" s="2">
        <v>2.0</v>
      </c>
      <c r="B19" s="2" t="s">
        <v>762</v>
      </c>
      <c r="C19" s="60">
        <v>1008000.0</v>
      </c>
      <c r="D19" s="28" t="str">
        <f>$C19/VLOOKUP($A19,PISCINAS!$B$12:$C$23,2,FALSE)</f>
        <v>#N/A</v>
      </c>
      <c r="E19" s="114">
        <v>45099.0</v>
      </c>
      <c r="F19" s="2" t="s">
        <v>792</v>
      </c>
      <c r="G19" s="71">
        <f>IFERROR(C19/ VLOOKUP(F19,'PRECRIA SEMACU'!$B$2:$H$38,3,FALSE)*VLOOKUP(F19,'PRECRIA SEMACU'!$B$2:$H$38,6,FALSE),"")</f>
        <v>734.3448276</v>
      </c>
      <c r="H19" s="12">
        <f>IFERROR(C19/ VLOOKUP(F19,'PRECRIA SEMACU'!$B$2:$H$38,3,FALSE)*VLOOKUP(F19,'PRECRIA SEMACU'!$B$2:$H$38,7,FALSE),"")</f>
        <v>1215.284145</v>
      </c>
      <c r="I19" s="2"/>
      <c r="J19" s="2"/>
      <c r="K19" s="71" t="str">
        <f>IFERROR(F19/ VLOOKUP(J19,'PRECRIA SEMACU'!$B$2:$H$38,3,FALSE)*VLOOKUP(J19,'PRECRIA SEMACU'!$B$2:$H$38,6,FALSE),"")</f>
        <v/>
      </c>
      <c r="L19" s="12" t="str">
        <f>IFERROR(F19/ VLOOKUP(J19,'PRECRIA SEMACU'!$B$2:$H$38,3,FALSE)*VLOOKUP(J19,'PRECRIA SEMACU'!$B$2:$H$38,7,FALSE),"")</f>
        <v/>
      </c>
      <c r="M19" s="12"/>
      <c r="N19" s="12">
        <f t="shared" si="1"/>
        <v>1215.284145</v>
      </c>
      <c r="O19" s="71">
        <f t="shared" si="2"/>
        <v>734.3448276</v>
      </c>
    </row>
    <row r="20">
      <c r="A20" s="2">
        <v>3.0</v>
      </c>
      <c r="B20" s="2" t="s">
        <v>763</v>
      </c>
      <c r="C20" s="60">
        <v>639000.0</v>
      </c>
      <c r="D20" s="28" t="str">
        <f>$C20/VLOOKUP($A20,PISCINAS!$B$12:$C$23,2,FALSE)</f>
        <v>#N/A</v>
      </c>
      <c r="E20" s="114">
        <v>45101.0</v>
      </c>
      <c r="F20" s="2" t="s">
        <v>793</v>
      </c>
      <c r="G20" s="71">
        <f>IFERROR(C20/ VLOOKUP(F20,'PRECRIA SEMACU'!$B$2:$H$38,3,FALSE)*VLOOKUP(F20,'PRECRIA SEMACU'!$B$2:$H$38,6,FALSE),"")</f>
        <v>608.1413428</v>
      </c>
      <c r="H20" s="12">
        <f>IFERROR(C20/ VLOOKUP(F20,'PRECRIA SEMACU'!$B$2:$H$38,3,FALSE)*VLOOKUP(F20,'PRECRIA SEMACU'!$B$2:$H$38,7,FALSE),"")</f>
        <v>1006.427095</v>
      </c>
      <c r="I20" s="2"/>
      <c r="J20" s="2"/>
      <c r="K20" s="71" t="str">
        <f>IFERROR(F20/ VLOOKUP(J20,'PRECRIA SEMACU'!$B$2:$H$38,3,FALSE)*VLOOKUP(J20,'PRECRIA SEMACU'!$B$2:$H$38,6,FALSE),"")</f>
        <v/>
      </c>
      <c r="L20" s="12" t="str">
        <f>IFERROR(F20/ VLOOKUP(J20,'PRECRIA SEMACU'!$B$2:$H$38,3,FALSE)*VLOOKUP(J20,'PRECRIA SEMACU'!$B$2:$H$38,7,FALSE),"")</f>
        <v/>
      </c>
      <c r="M20" s="12"/>
      <c r="N20" s="12">
        <f t="shared" si="1"/>
        <v>1006.427095</v>
      </c>
      <c r="O20" s="71">
        <f t="shared" si="2"/>
        <v>608.1413428</v>
      </c>
    </row>
    <row r="21">
      <c r="A21" s="2">
        <v>4.0</v>
      </c>
      <c r="B21" s="2" t="s">
        <v>764</v>
      </c>
      <c r="C21" s="60">
        <v>634500.0</v>
      </c>
      <c r="D21" s="28" t="str">
        <f>$C21/VLOOKUP($A21,PISCINAS!$B$12:$C$23,2,FALSE)</f>
        <v>#N/A</v>
      </c>
      <c r="E21" s="114">
        <v>45101.0</v>
      </c>
      <c r="F21" s="2" t="s">
        <v>793</v>
      </c>
      <c r="G21" s="71">
        <f>IFERROR(C21/ VLOOKUP(F21,'PRECRIA SEMACU'!$B$2:$H$38,3,FALSE)*VLOOKUP(F21,'PRECRIA SEMACU'!$B$2:$H$38,6,FALSE),"")</f>
        <v>603.8586572</v>
      </c>
      <c r="H21" s="12">
        <f>IFERROR(C21/ VLOOKUP(F21,'PRECRIA SEMACU'!$B$2:$H$38,3,FALSE)*VLOOKUP(F21,'PRECRIA SEMACU'!$B$2:$H$38,7,FALSE),"")</f>
        <v>999.3395806</v>
      </c>
      <c r="I21" s="2"/>
      <c r="J21" s="2"/>
      <c r="K21" s="71" t="str">
        <f>IFERROR(F21/ VLOOKUP(J21,'PRECRIA SEMACU'!$B$2:$H$38,3,FALSE)*VLOOKUP(J21,'PRECRIA SEMACU'!$B$2:$H$38,6,FALSE),"")</f>
        <v/>
      </c>
      <c r="L21" s="12" t="str">
        <f>IFERROR(F21/ VLOOKUP(J21,'PRECRIA SEMACU'!$B$2:$H$38,3,FALSE)*VLOOKUP(J21,'PRECRIA SEMACU'!$B$2:$H$38,7,FALSE),"")</f>
        <v/>
      </c>
      <c r="M21" s="12"/>
      <c r="N21" s="12">
        <f t="shared" si="1"/>
        <v>999.3395806</v>
      </c>
      <c r="O21" s="71">
        <f t="shared" si="2"/>
        <v>603.8586572</v>
      </c>
    </row>
    <row r="22">
      <c r="A22" s="2">
        <v>11.0</v>
      </c>
      <c r="B22" s="2" t="s">
        <v>765</v>
      </c>
      <c r="C22" s="60">
        <v>819000.0</v>
      </c>
      <c r="D22" s="28" t="str">
        <f>$C22/VLOOKUP($A22,PISCINAS!$B$12:$C$23,2,FALSE)</f>
        <v>#N/A</v>
      </c>
      <c r="E22" s="114">
        <v>45099.0</v>
      </c>
      <c r="F22" s="2" t="s">
        <v>792</v>
      </c>
      <c r="G22" s="71">
        <f>IFERROR(C22/ VLOOKUP(F22,'PRECRIA SEMACU'!$B$2:$H$38,3,FALSE)*VLOOKUP(F22,'PRECRIA SEMACU'!$B$2:$H$38,6,FALSE),"")</f>
        <v>596.6551724</v>
      </c>
      <c r="H22" s="12">
        <f>IFERROR(C22/ VLOOKUP(F22,'PRECRIA SEMACU'!$B$2:$H$38,3,FALSE)*VLOOKUP(F22,'PRECRIA SEMACU'!$B$2:$H$38,7,FALSE),"")</f>
        <v>987.4183679</v>
      </c>
      <c r="I22" s="2"/>
      <c r="J22" s="2"/>
      <c r="K22" s="71" t="str">
        <f>IFERROR(F22/ VLOOKUP(J22,'PRECRIA SEMACU'!$B$2:$H$38,3,FALSE)*VLOOKUP(J22,'PRECRIA SEMACU'!$B$2:$H$38,6,FALSE),"")</f>
        <v/>
      </c>
      <c r="L22" s="12" t="str">
        <f>IFERROR(F22/ VLOOKUP(J22,'PRECRIA SEMACU'!$B$2:$H$38,3,FALSE)*VLOOKUP(J22,'PRECRIA SEMACU'!$B$2:$H$38,7,FALSE),"")</f>
        <v/>
      </c>
      <c r="M22" s="12"/>
      <c r="N22" s="12">
        <f t="shared" si="1"/>
        <v>987.4183679</v>
      </c>
      <c r="O22" s="71">
        <f t="shared" si="2"/>
        <v>596.6551724</v>
      </c>
    </row>
    <row r="23">
      <c r="A23" s="2">
        <v>6.0</v>
      </c>
      <c r="B23" s="2" t="s">
        <v>766</v>
      </c>
      <c r="C23" s="60">
        <f>550000*0.9</f>
        <v>495000</v>
      </c>
      <c r="D23" s="28" t="str">
        <f>$C23/VLOOKUP($A23,PISCINAS!$B$12:$C$23,2,FALSE)</f>
        <v>#N/A</v>
      </c>
      <c r="E23" s="114">
        <v>45154.0</v>
      </c>
      <c r="F23" s="2" t="s">
        <v>794</v>
      </c>
      <c r="G23" s="71">
        <f>IFERROR(C23/ VLOOKUP(F23,'PRECRIA SEMACU'!$B$2:$H$38,3,FALSE)*VLOOKUP(F23,'PRECRIA SEMACU'!$B$2:$H$38,6,FALSE),"")</f>
        <v>260.3669725</v>
      </c>
      <c r="H23" s="12">
        <f>IFERROR(C23/ VLOOKUP(F23,'PRECRIA SEMACU'!$B$2:$H$38,3,FALSE)*VLOOKUP(F23,'PRECRIA SEMACU'!$B$2:$H$38,7,FALSE),"")</f>
        <v>430.8872912</v>
      </c>
      <c r="I23" s="2"/>
      <c r="J23" s="2"/>
      <c r="K23" s="71" t="str">
        <f>IFERROR(F23/ VLOOKUP(J23,'PRECRIA SEMACU'!$B$2:$H$38,3,FALSE)*VLOOKUP(J23,'PRECRIA SEMACU'!$B$2:$H$38,6,FALSE),"")</f>
        <v/>
      </c>
      <c r="L23" s="12" t="str">
        <f>IFERROR(F23/ VLOOKUP(J23,'PRECRIA SEMACU'!$B$2:$H$38,3,FALSE)*VLOOKUP(J23,'PRECRIA SEMACU'!$B$2:$H$38,7,FALSE),"")</f>
        <v/>
      </c>
      <c r="M23" s="12"/>
      <c r="N23" s="12">
        <f t="shared" si="1"/>
        <v>430.8872912</v>
      </c>
      <c r="O23" s="71">
        <f t="shared" si="2"/>
        <v>260.3669725</v>
      </c>
    </row>
    <row r="24">
      <c r="A24" s="2">
        <v>7.0</v>
      </c>
      <c r="B24" s="2" t="s">
        <v>767</v>
      </c>
      <c r="C24" s="60">
        <f>680000*0.9</f>
        <v>612000</v>
      </c>
      <c r="D24" s="28" t="str">
        <f>$C24/VLOOKUP($A24,PISCINAS!$B$12:$C$23,2,FALSE)</f>
        <v>#N/A</v>
      </c>
      <c r="E24" s="114">
        <v>45154.0</v>
      </c>
      <c r="F24" s="2" t="s">
        <v>794</v>
      </c>
      <c r="G24" s="71">
        <f>IFERROR(C24/ VLOOKUP(F24,'PRECRIA SEMACU'!$B$2:$H$38,3,FALSE)*VLOOKUP(F24,'PRECRIA SEMACU'!$B$2:$H$38,6,FALSE),"")</f>
        <v>321.9082569</v>
      </c>
      <c r="H24" s="12">
        <f>IFERROR(C24/ VLOOKUP(F24,'PRECRIA SEMACU'!$B$2:$H$38,3,FALSE)*VLOOKUP(F24,'PRECRIA SEMACU'!$B$2:$H$38,7,FALSE),"")</f>
        <v>532.7333782</v>
      </c>
      <c r="I24" s="2"/>
      <c r="J24" s="2"/>
      <c r="K24" s="71" t="str">
        <f>IFERROR(F24/ VLOOKUP(J24,'PRECRIA SEMACU'!$B$2:$H$38,3,FALSE)*VLOOKUP(J24,'PRECRIA SEMACU'!$B$2:$H$38,6,FALSE),"")</f>
        <v/>
      </c>
      <c r="L24" s="12" t="str">
        <f>IFERROR(F24/ VLOOKUP(J24,'PRECRIA SEMACU'!$B$2:$H$38,3,FALSE)*VLOOKUP(J24,'PRECRIA SEMACU'!$B$2:$H$38,7,FALSE),"")</f>
        <v/>
      </c>
      <c r="M24" s="12"/>
      <c r="N24" s="12">
        <f t="shared" si="1"/>
        <v>532.7333782</v>
      </c>
      <c r="O24" s="71">
        <f t="shared" si="2"/>
        <v>321.9082569</v>
      </c>
    </row>
    <row r="25">
      <c r="A25" s="2">
        <v>8.0</v>
      </c>
      <c r="B25" s="2" t="s">
        <v>768</v>
      </c>
      <c r="C25" s="60">
        <f>800000*0.9</f>
        <v>720000</v>
      </c>
      <c r="D25" s="28" t="str">
        <f>$C25/VLOOKUP($A25,PISCINAS!$B$12:$C$23,2,FALSE)</f>
        <v>#N/A</v>
      </c>
      <c r="E25" s="114">
        <v>45154.0</v>
      </c>
      <c r="F25" s="2" t="s">
        <v>794</v>
      </c>
      <c r="G25" s="71">
        <f>IFERROR(C25/ VLOOKUP(F25,'PRECRIA SEMACU'!$B$2:$H$38,3,FALSE)*VLOOKUP(F25,'PRECRIA SEMACU'!$B$2:$H$38,6,FALSE),"")</f>
        <v>378.7155963</v>
      </c>
      <c r="H25" s="12">
        <f>IFERROR(C25/ VLOOKUP(F25,'PRECRIA SEMACU'!$B$2:$H$38,3,FALSE)*VLOOKUP(F25,'PRECRIA SEMACU'!$B$2:$H$38,7,FALSE),"")</f>
        <v>626.7451508</v>
      </c>
      <c r="I25" s="2"/>
      <c r="J25" s="2"/>
      <c r="K25" s="71" t="str">
        <f>IFERROR(F25/ VLOOKUP(J25,'PRECRIA SEMACU'!$B$2:$H$38,3,FALSE)*VLOOKUP(J25,'PRECRIA SEMACU'!$B$2:$H$38,6,FALSE),"")</f>
        <v/>
      </c>
      <c r="L25" s="12" t="str">
        <f>IFERROR(F25/ VLOOKUP(J25,'PRECRIA SEMACU'!$B$2:$H$38,3,FALSE)*VLOOKUP(J25,'PRECRIA SEMACU'!$B$2:$H$38,7,FALSE),"")</f>
        <v/>
      </c>
      <c r="M25" s="12"/>
      <c r="N25" s="12">
        <f t="shared" si="1"/>
        <v>626.7451508</v>
      </c>
      <c r="O25" s="71">
        <f t="shared" si="2"/>
        <v>378.7155963</v>
      </c>
    </row>
    <row r="26">
      <c r="A26" s="2">
        <v>9.0</v>
      </c>
      <c r="B26" s="2" t="s">
        <v>769</v>
      </c>
      <c r="C26" s="60">
        <f>810000*0.9</f>
        <v>729000</v>
      </c>
      <c r="D26" s="28" t="str">
        <f>$C26/VLOOKUP($A26,PISCINAS!$B$12:$C$23,2,FALSE)</f>
        <v>#N/A</v>
      </c>
      <c r="E26" s="114">
        <v>45152.0</v>
      </c>
      <c r="F26" s="2" t="s">
        <v>795</v>
      </c>
      <c r="G26" s="71">
        <f>IFERROR(C26/ VLOOKUP(F26,'PRECRIA SEMACU'!$B$2:$H$38,3,FALSE)*VLOOKUP(F26,'PRECRIA SEMACU'!$B$2:$H$38,6,FALSE),"")</f>
        <v>409.1186441</v>
      </c>
      <c r="H26" s="12">
        <f>IFERROR(C26/ VLOOKUP(F26,'PRECRIA SEMACU'!$B$2:$H$38,3,FALSE)*VLOOKUP(F26,'PRECRIA SEMACU'!$B$2:$H$38,7,FALSE),"")</f>
        <v>722.7618468</v>
      </c>
      <c r="I26" s="2"/>
      <c r="J26" s="2"/>
      <c r="K26" s="71" t="str">
        <f>IFERROR(F26/ VLOOKUP(J26,'PRECRIA SEMACU'!$B$2:$H$38,3,FALSE)*VLOOKUP(J26,'PRECRIA SEMACU'!$B$2:$H$38,6,FALSE),"")</f>
        <v/>
      </c>
      <c r="L26" s="12" t="str">
        <f>IFERROR(F26/ VLOOKUP(J26,'PRECRIA SEMACU'!$B$2:$H$38,3,FALSE)*VLOOKUP(J26,'PRECRIA SEMACU'!$B$2:$H$38,7,FALSE),"")</f>
        <v/>
      </c>
      <c r="M26" s="12"/>
      <c r="N26" s="12">
        <f t="shared" si="1"/>
        <v>722.7618468</v>
      </c>
      <c r="O26" s="71">
        <f t="shared" si="2"/>
        <v>409.1186441</v>
      </c>
    </row>
    <row r="27">
      <c r="A27" s="2">
        <v>10.0</v>
      </c>
      <c r="B27" s="2" t="s">
        <v>770</v>
      </c>
      <c r="C27" s="60">
        <f>665000*0.9</f>
        <v>598500</v>
      </c>
      <c r="D27" s="28" t="str">
        <f>$C27/VLOOKUP($A27,PISCINAS!$B$12:$C$23,2,FALSE)</f>
        <v>#N/A</v>
      </c>
      <c r="E27" s="114">
        <v>45152.0</v>
      </c>
      <c r="F27" s="2" t="s">
        <v>795</v>
      </c>
      <c r="G27" s="71">
        <f>IFERROR(C27/ VLOOKUP(F27,'PRECRIA SEMACU'!$B$2:$H$38,3,FALSE)*VLOOKUP(F27,'PRECRIA SEMACU'!$B$2:$H$38,6,FALSE),"")</f>
        <v>335.8813559</v>
      </c>
      <c r="H27" s="12">
        <f>IFERROR(C27/ VLOOKUP(F27,'PRECRIA SEMACU'!$B$2:$H$38,3,FALSE)*VLOOKUP(F27,'PRECRIA SEMACU'!$B$2:$H$38,7,FALSE),"")</f>
        <v>593.3785532</v>
      </c>
      <c r="I27" s="2"/>
      <c r="J27" s="2"/>
      <c r="K27" s="71" t="str">
        <f>IFERROR(F27/ VLOOKUP(J27,'PRECRIA SEMACU'!$B$2:$H$38,3,FALSE)*VLOOKUP(J27,'PRECRIA SEMACU'!$B$2:$H$38,6,FALSE),"")</f>
        <v/>
      </c>
      <c r="L27" s="12" t="str">
        <f>IFERROR(F27/ VLOOKUP(J27,'PRECRIA SEMACU'!$B$2:$H$38,3,FALSE)*VLOOKUP(J27,'PRECRIA SEMACU'!$B$2:$H$38,7,FALSE),"")</f>
        <v/>
      </c>
      <c r="M27" s="12"/>
      <c r="N27" s="12">
        <f t="shared" si="1"/>
        <v>593.3785532</v>
      </c>
      <c r="O27" s="71">
        <f t="shared" si="2"/>
        <v>335.8813559</v>
      </c>
    </row>
    <row r="28">
      <c r="A28" s="2" t="s">
        <v>12</v>
      </c>
      <c r="B28" s="2" t="s">
        <v>771</v>
      </c>
      <c r="C28" s="60">
        <f>150000*0.9</f>
        <v>135000</v>
      </c>
      <c r="D28" s="28" t="str">
        <f>$C28/VLOOKUP($A28,PISCINAS!$B$12:$C$23,2,FALSE)</f>
        <v>#N/A</v>
      </c>
      <c r="E28" s="114">
        <v>45167.0</v>
      </c>
      <c r="F28" s="2" t="s">
        <v>794</v>
      </c>
      <c r="G28" s="71">
        <f>IFERROR(C28/ VLOOKUP(F28,'PRECRIA SEMACU'!$B$2:$H$38,3,FALSE)*VLOOKUP(F28,'PRECRIA SEMACU'!$B$2:$H$38,6,FALSE),"")</f>
        <v>71.00917431</v>
      </c>
      <c r="H28" s="12">
        <f>IFERROR(C28/ VLOOKUP(F28,'PRECRIA SEMACU'!$B$2:$H$38,3,FALSE)*VLOOKUP(F28,'PRECRIA SEMACU'!$B$2:$H$38,7,FALSE),"")</f>
        <v>117.5147158</v>
      </c>
      <c r="I28" s="2"/>
      <c r="J28" s="2"/>
      <c r="K28" s="71" t="str">
        <f>IFERROR(F28/ VLOOKUP(J28,'PRECRIA SEMACU'!$B$2:$H$38,3,FALSE)*VLOOKUP(J28,'PRECRIA SEMACU'!$B$2:$H$38,6,FALSE),"")</f>
        <v/>
      </c>
      <c r="L28" s="12" t="str">
        <f>IFERROR(F28/ VLOOKUP(J28,'PRECRIA SEMACU'!$B$2:$H$38,3,FALSE)*VLOOKUP(J28,'PRECRIA SEMACU'!$B$2:$H$38,7,FALSE),"")</f>
        <v/>
      </c>
      <c r="M28" s="12"/>
      <c r="N28" s="12">
        <f t="shared" si="1"/>
        <v>117.5147158</v>
      </c>
      <c r="O28" s="71">
        <f t="shared" si="2"/>
        <v>71.00917431</v>
      </c>
    </row>
    <row r="29">
      <c r="A29" s="2">
        <v>2.0</v>
      </c>
      <c r="B29" s="2" t="s">
        <v>772</v>
      </c>
      <c r="C29" s="60">
        <f t="shared" ref="C29:C30" si="3">I29+M29</f>
        <v>1762966</v>
      </c>
      <c r="D29" s="28" t="str">
        <f>$C29/VLOOKUP($A29,PISCINAS!$B$12:$C$23,2,FALSE)</f>
        <v>#N/A</v>
      </c>
      <c r="E29" s="114">
        <v>45195.0</v>
      </c>
      <c r="F29" s="2" t="s">
        <v>796</v>
      </c>
      <c r="G29" s="71">
        <f>IFERROR(I29/ VLOOKUP(F29,'PRECRIA SEMACU'!$B$2:$H$38,3,FALSE)*VLOOKUP(F29,'PRECRIA SEMACU'!$B$2:$H$38,6,FALSE),"")</f>
        <v>762</v>
      </c>
      <c r="H29" s="12">
        <f>IFERROR(I29/ VLOOKUP(F29,'PRECRIA SEMACU'!$B$2:$H$38,3,FALSE)*VLOOKUP(F29,'PRECRIA SEMACU'!$B$2:$H$38,7,FALSE),"")</f>
        <v>1351.1784</v>
      </c>
      <c r="I29" s="2">
        <v>1187966.0</v>
      </c>
      <c r="J29" s="2" t="s">
        <v>797</v>
      </c>
      <c r="K29" s="71">
        <f>IFERROR(M29/ VLOOKUP(J29,'PRECRIA SEMACU'!$B$2:$H$38,3,FALSE)*VLOOKUP(J29,'PRECRIA SEMACU'!$B$2:$H$38,6,FALSE),"")</f>
        <v>514.1176471</v>
      </c>
      <c r="L29" s="12">
        <f>IFERROR(M29/ VLOOKUP(J29,'PRECRIA SEMACU'!$B$2:$H$38,3,FALSE)*VLOOKUP(J29,'PRECRIA SEMACU'!$B$2:$H$38,7,FALSE),"")</f>
        <v>909.7809231</v>
      </c>
      <c r="M29" s="2">
        <v>575000.0</v>
      </c>
      <c r="N29" s="12">
        <f t="shared" si="1"/>
        <v>2260.959323</v>
      </c>
      <c r="O29" s="71">
        <f t="shared" si="2"/>
        <v>1276.117647</v>
      </c>
    </row>
    <row r="30">
      <c r="A30" s="2">
        <v>11.0</v>
      </c>
      <c r="B30" s="2" t="s">
        <v>773</v>
      </c>
      <c r="C30" s="60">
        <f t="shared" si="3"/>
        <v>530000</v>
      </c>
      <c r="D30" s="28" t="str">
        <f>$C30/VLOOKUP($A30,PISCINAS!$B$12:$C$23,2,FALSE)</f>
        <v>#N/A</v>
      </c>
      <c r="E30" s="114">
        <v>45197.0</v>
      </c>
      <c r="F30" s="2" t="s">
        <v>797</v>
      </c>
      <c r="G30" s="71">
        <f>IFERROR(I30/ VLOOKUP(F30,'PRECRIA SEMACU'!$B$2:$H$38,3,FALSE)*VLOOKUP(F30,'PRECRIA SEMACU'!$B$2:$H$38,6,FALSE),"")</f>
        <v>473.8823529</v>
      </c>
      <c r="H30" s="12">
        <f>IFERROR(I30/ VLOOKUP(F30,'PRECRIA SEMACU'!$B$2:$H$38,3,FALSE)*VLOOKUP(F30,'PRECRIA SEMACU'!$B$2:$H$38,7,FALSE),"")</f>
        <v>838.5806769</v>
      </c>
      <c r="I30" s="2">
        <v>530000.0</v>
      </c>
      <c r="J30" s="15"/>
      <c r="K30" s="71"/>
      <c r="L30" s="12"/>
      <c r="M30" s="12"/>
      <c r="N30" s="12">
        <f t="shared" si="1"/>
        <v>838.5806769</v>
      </c>
      <c r="O30" s="71">
        <f t="shared" si="2"/>
        <v>473.8823529</v>
      </c>
    </row>
    <row r="31">
      <c r="A31" s="2">
        <v>3.0</v>
      </c>
      <c r="B31" s="2" t="s">
        <v>774</v>
      </c>
      <c r="C31" s="60">
        <v>800000.0</v>
      </c>
      <c r="D31" s="28" t="str">
        <f>$C31/VLOOKUP($A31,PISCINAS!$B$12:$C$23,2,FALSE)</f>
        <v>#N/A</v>
      </c>
      <c r="E31" s="114">
        <v>45210.0</v>
      </c>
      <c r="F31" s="2" t="s">
        <v>798</v>
      </c>
      <c r="G31" s="71">
        <f>IFERROR(I31/ VLOOKUP(F31,'PRECRIA SEMACU'!$B$2:$H$38,3,FALSE)*VLOOKUP(F31,'PRECRIA SEMACU'!$B$2:$H$38,6,FALSE),"")</f>
        <v>1846.5</v>
      </c>
      <c r="H31" s="12">
        <f>IFERROR(I31/ VLOOKUP(F31,'PRECRIA SEMACU'!$B$2:$H$38,3,FALSE)*VLOOKUP(F31,'PRECRIA SEMACU'!$B$2:$H$38,7,FALSE),"")</f>
        <v>3228.628</v>
      </c>
      <c r="I31" s="60">
        <v>800000.0</v>
      </c>
      <c r="J31" s="15"/>
      <c r="K31" s="71"/>
      <c r="L31" s="12"/>
      <c r="M31" s="12"/>
      <c r="N31" s="12">
        <f t="shared" si="1"/>
        <v>3228.628</v>
      </c>
      <c r="O31" s="71">
        <f t="shared" si="2"/>
        <v>1846.5</v>
      </c>
    </row>
    <row r="32">
      <c r="A32" s="2"/>
      <c r="B32" s="15"/>
      <c r="C32" s="60">
        <f t="shared" ref="C32:C34" si="4">I32+M32</f>
        <v>0</v>
      </c>
      <c r="D32" s="28"/>
      <c r="E32" s="147"/>
      <c r="F32" s="15"/>
      <c r="G32" s="71"/>
      <c r="H32" s="12"/>
      <c r="I32" s="15"/>
      <c r="J32" s="15"/>
      <c r="K32" s="71"/>
      <c r="L32" s="12"/>
      <c r="M32" s="12"/>
      <c r="N32" s="12">
        <f t="shared" si="1"/>
        <v>0</v>
      </c>
      <c r="O32" s="71">
        <f t="shared" si="2"/>
        <v>0</v>
      </c>
    </row>
    <row r="33">
      <c r="A33" s="2"/>
      <c r="B33" s="15"/>
      <c r="C33" s="60">
        <f t="shared" si="4"/>
        <v>0</v>
      </c>
      <c r="D33" s="28"/>
      <c r="E33" s="147"/>
      <c r="F33" s="15"/>
      <c r="G33" s="71"/>
      <c r="H33" s="12"/>
      <c r="I33" s="15"/>
      <c r="J33" s="15"/>
      <c r="K33" s="71"/>
      <c r="L33" s="12"/>
      <c r="M33" s="12"/>
      <c r="N33" s="12">
        <f t="shared" si="1"/>
        <v>0</v>
      </c>
      <c r="O33" s="71">
        <f t="shared" si="2"/>
        <v>0</v>
      </c>
    </row>
    <row r="34">
      <c r="A34" s="2"/>
      <c r="B34" s="15"/>
      <c r="C34" s="60">
        <f t="shared" si="4"/>
        <v>0</v>
      </c>
      <c r="D34" s="28"/>
      <c r="E34" s="147"/>
      <c r="F34" s="15"/>
      <c r="G34" s="71"/>
      <c r="H34" s="12"/>
      <c r="I34" s="15"/>
      <c r="J34" s="15"/>
      <c r="K34" s="71"/>
      <c r="L34" s="12"/>
      <c r="M34" s="12"/>
      <c r="N34" s="12"/>
      <c r="O34" s="71"/>
    </row>
    <row r="35">
      <c r="A35" s="2"/>
      <c r="B35" s="15"/>
      <c r="C35" s="15"/>
      <c r="D35" s="28"/>
      <c r="E35" s="147"/>
      <c r="F35" s="15"/>
      <c r="G35" s="71"/>
      <c r="H35" s="12"/>
      <c r="I35" s="15"/>
      <c r="J35" s="15"/>
      <c r="K35" s="71"/>
      <c r="L35" s="12"/>
      <c r="M35" s="12"/>
      <c r="N35" s="12"/>
      <c r="O35" s="71"/>
    </row>
    <row r="36">
      <c r="A36" s="2"/>
      <c r="B36" s="15"/>
      <c r="C36" s="15"/>
      <c r="D36" s="28"/>
      <c r="E36" s="147"/>
      <c r="F36" s="15"/>
      <c r="G36" s="71"/>
      <c r="H36" s="12"/>
      <c r="I36" s="15"/>
      <c r="J36" s="15"/>
      <c r="K36" s="71"/>
      <c r="L36" s="12"/>
      <c r="M36" s="12"/>
      <c r="N36" s="12"/>
      <c r="O36" s="71"/>
    </row>
    <row r="37">
      <c r="A37" s="2"/>
      <c r="B37" s="15"/>
      <c r="C37" s="15"/>
      <c r="D37" s="28"/>
      <c r="E37" s="147"/>
      <c r="F37" s="15"/>
      <c r="G37" s="71"/>
      <c r="H37" s="12"/>
      <c r="I37" s="15"/>
      <c r="J37" s="15"/>
      <c r="K37" s="71"/>
      <c r="L37" s="12"/>
      <c r="M37" s="12"/>
      <c r="N37" s="12"/>
      <c r="O37" s="71"/>
    </row>
    <row r="38">
      <c r="A38" s="2"/>
      <c r="B38" s="15"/>
      <c r="C38" s="15"/>
      <c r="D38" s="28"/>
      <c r="E38" s="147"/>
      <c r="F38" s="15"/>
      <c r="G38" s="71"/>
      <c r="H38" s="12"/>
      <c r="I38" s="15"/>
      <c r="J38" s="15"/>
      <c r="K38" s="71"/>
      <c r="L38" s="12"/>
      <c r="M38" s="12"/>
      <c r="N38" s="12"/>
      <c r="O38" s="71"/>
    </row>
    <row r="39">
      <c r="A39" s="2"/>
      <c r="B39" s="15"/>
      <c r="C39" s="15"/>
      <c r="D39" s="28"/>
      <c r="E39" s="147"/>
      <c r="F39" s="15"/>
      <c r="G39" s="71"/>
      <c r="H39" s="12"/>
      <c r="I39" s="15"/>
      <c r="J39" s="15"/>
      <c r="K39" s="71"/>
      <c r="L39" s="12"/>
      <c r="M39" s="12"/>
      <c r="N39" s="12"/>
      <c r="O39" s="71"/>
    </row>
    <row r="40">
      <c r="A40" s="2"/>
      <c r="B40" s="15"/>
      <c r="C40" s="15"/>
      <c r="D40" s="28"/>
      <c r="E40" s="147"/>
      <c r="F40" s="15"/>
      <c r="G40" s="71"/>
      <c r="H40" s="12"/>
      <c r="I40" s="15"/>
      <c r="J40" s="15"/>
      <c r="K40" s="71"/>
      <c r="L40" s="12"/>
      <c r="M40" s="12"/>
      <c r="N40" s="12"/>
      <c r="O40" s="71"/>
    </row>
    <row r="41">
      <c r="A41" s="2"/>
      <c r="B41" s="15"/>
      <c r="C41" s="15"/>
      <c r="D41" s="28"/>
      <c r="E41" s="147"/>
      <c r="F41" s="15"/>
      <c r="G41" s="71"/>
      <c r="H41" s="12"/>
      <c r="I41" s="15"/>
      <c r="J41" s="15"/>
      <c r="K41" s="71"/>
      <c r="L41" s="12"/>
      <c r="M41" s="12"/>
      <c r="N41" s="12"/>
      <c r="O41" s="71"/>
    </row>
    <row r="42">
      <c r="A42" s="2"/>
      <c r="B42" s="15"/>
      <c r="C42" s="15"/>
      <c r="D42" s="28"/>
      <c r="E42" s="147"/>
      <c r="F42" s="15"/>
      <c r="G42" s="71"/>
      <c r="H42" s="12"/>
      <c r="I42" s="15"/>
      <c r="J42" s="15"/>
      <c r="K42" s="71"/>
      <c r="L42" s="12"/>
      <c r="M42" s="12"/>
      <c r="N42" s="12"/>
      <c r="O42" s="71"/>
    </row>
    <row r="43">
      <c r="A43" s="2"/>
      <c r="B43" s="15"/>
      <c r="C43" s="15"/>
      <c r="D43" s="28"/>
      <c r="E43" s="147"/>
      <c r="F43" s="15"/>
      <c r="G43" s="71"/>
      <c r="H43" s="12"/>
      <c r="I43" s="15"/>
      <c r="J43" s="15"/>
      <c r="K43" s="71"/>
      <c r="L43" s="12"/>
      <c r="M43" s="12"/>
      <c r="N43" s="12"/>
      <c r="O43" s="7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</v>
      </c>
      <c r="B1" s="25" t="s">
        <v>231</v>
      </c>
      <c r="C1" s="25" t="s">
        <v>285</v>
      </c>
      <c r="D1" s="25" t="s">
        <v>286</v>
      </c>
      <c r="E1" s="25" t="s">
        <v>229</v>
      </c>
      <c r="F1" s="25" t="s">
        <v>288</v>
      </c>
      <c r="G1" s="120" t="s">
        <v>799</v>
      </c>
      <c r="H1" s="134" t="s">
        <v>800</v>
      </c>
      <c r="I1" s="120" t="s">
        <v>293</v>
      </c>
      <c r="J1" s="25" t="s">
        <v>294</v>
      </c>
      <c r="K1" s="134" t="s">
        <v>801</v>
      </c>
      <c r="L1" s="120" t="s">
        <v>296</v>
      </c>
      <c r="M1" s="25" t="s">
        <v>297</v>
      </c>
      <c r="N1" s="134" t="s">
        <v>802</v>
      </c>
      <c r="O1" s="120" t="s">
        <v>299</v>
      </c>
      <c r="P1" s="25" t="s">
        <v>300</v>
      </c>
      <c r="Q1" s="134" t="s">
        <v>803</v>
      </c>
      <c r="R1" s="25" t="s">
        <v>305</v>
      </c>
      <c r="S1" s="25" t="s">
        <v>306</v>
      </c>
      <c r="T1" s="25" t="s">
        <v>307</v>
      </c>
      <c r="U1" s="25" t="s">
        <v>308</v>
      </c>
      <c r="V1" s="25" t="s">
        <v>309</v>
      </c>
      <c r="W1" s="25" t="s">
        <v>310</v>
      </c>
      <c r="X1" s="25" t="s">
        <v>311</v>
      </c>
      <c r="Y1" s="25" t="s">
        <v>312</v>
      </c>
    </row>
    <row r="2">
      <c r="A2" s="2" t="s">
        <v>804</v>
      </c>
      <c r="B2" s="2" t="s">
        <v>785</v>
      </c>
      <c r="C2" s="60">
        <v>2500000.0</v>
      </c>
      <c r="D2" s="60">
        <f t="shared" ref="D2:D15" si="1">S2+U2+W2+Y2</f>
        <v>1762972</v>
      </c>
      <c r="E2" s="114">
        <v>44967.0</v>
      </c>
      <c r="F2" s="114">
        <v>44992.0</v>
      </c>
      <c r="G2" s="60">
        <f t="shared" ref="G2:G15" si="2">I2+L2+O2</f>
        <v>1698</v>
      </c>
      <c r="H2" s="135">
        <f t="shared" ref="H2:H15" si="3">K2+N2+Q2</f>
        <v>2810.059254</v>
      </c>
      <c r="I2" s="60">
        <v>1698.0</v>
      </c>
      <c r="J2" s="2" t="s">
        <v>27</v>
      </c>
      <c r="K2" s="135">
        <f t="array" ref="K2">IFERROR(I2*INDEX(PRECIOS!$B$2:$E$44,MATCH(J2,PRECIOS!$B$2:$B$44,0),4),"")</f>
        <v>2810.059254</v>
      </c>
      <c r="L2" s="2"/>
      <c r="M2" s="2"/>
      <c r="N2" s="2"/>
      <c r="O2" s="2"/>
      <c r="P2" s="2"/>
      <c r="Q2" s="2"/>
      <c r="R2" s="2" t="s">
        <v>745</v>
      </c>
      <c r="S2" s="60">
        <v>1000000.0</v>
      </c>
      <c r="T2" s="2" t="s">
        <v>754</v>
      </c>
      <c r="U2" s="60">
        <v>762972.0</v>
      </c>
      <c r="V2" s="15"/>
      <c r="W2" s="15"/>
      <c r="X2" s="15"/>
      <c r="Y2" s="15"/>
    </row>
    <row r="3">
      <c r="A3" s="2">
        <v>5.0</v>
      </c>
      <c r="B3" s="2" t="s">
        <v>786</v>
      </c>
      <c r="C3" s="60">
        <v>3500000.0</v>
      </c>
      <c r="D3" s="60">
        <f t="shared" si="1"/>
        <v>2952000</v>
      </c>
      <c r="E3" s="114">
        <v>44967.0</v>
      </c>
      <c r="F3" s="114">
        <v>44994.0</v>
      </c>
      <c r="G3" s="60">
        <f t="shared" si="2"/>
        <v>2616</v>
      </c>
      <c r="H3" s="135">
        <f t="shared" si="3"/>
        <v>4329.278568</v>
      </c>
      <c r="I3" s="60">
        <v>2616.0</v>
      </c>
      <c r="J3" s="2" t="s">
        <v>27</v>
      </c>
      <c r="K3" s="135">
        <f t="array" ref="K3">IFERROR(I3*INDEX(PRECIOS!$B$2:$E$44,MATCH(J3,PRECIOS!$B$2:$B$44,0),4),"")</f>
        <v>4329.278568</v>
      </c>
      <c r="L3" s="2"/>
      <c r="M3" s="2"/>
      <c r="N3" s="2"/>
      <c r="O3" s="2"/>
      <c r="P3" s="2"/>
      <c r="Q3" s="2"/>
      <c r="R3" s="2" t="s">
        <v>744</v>
      </c>
      <c r="S3" s="60">
        <v>1600000.0</v>
      </c>
      <c r="T3" s="2" t="s">
        <v>747</v>
      </c>
      <c r="U3" s="60">
        <v>681000.0</v>
      </c>
      <c r="V3" s="2" t="s">
        <v>748</v>
      </c>
      <c r="W3" s="60">
        <v>671000.0</v>
      </c>
      <c r="X3" s="15"/>
      <c r="Y3" s="15"/>
    </row>
    <row r="4">
      <c r="A4" s="2" t="s">
        <v>804</v>
      </c>
      <c r="B4" s="2" t="s">
        <v>787</v>
      </c>
      <c r="C4" s="60">
        <v>3000000.0</v>
      </c>
      <c r="D4" s="60">
        <f t="shared" si="1"/>
        <v>2250000</v>
      </c>
      <c r="E4" s="114">
        <v>45031.0</v>
      </c>
      <c r="F4" s="114">
        <v>45052.0</v>
      </c>
      <c r="G4" s="60">
        <f t="shared" si="2"/>
        <v>2760</v>
      </c>
      <c r="H4" s="135">
        <f t="shared" si="3"/>
        <v>4567.58748</v>
      </c>
      <c r="I4" s="60">
        <v>2760.0</v>
      </c>
      <c r="J4" s="2" t="s">
        <v>27</v>
      </c>
      <c r="K4" s="135">
        <f t="array" ref="K4">IFERROR(I4*INDEX(PRECIOS!$B$2:$E$44,MATCH(J4,PRECIOS!$B$2:$B$44,0),4),"")</f>
        <v>4567.58748</v>
      </c>
      <c r="L4" s="2"/>
      <c r="M4" s="2"/>
      <c r="N4" s="2"/>
      <c r="O4" s="2"/>
      <c r="P4" s="2"/>
      <c r="Q4" s="2"/>
      <c r="R4" s="2" t="s">
        <v>752</v>
      </c>
      <c r="S4" s="60">
        <v>1215000.0</v>
      </c>
      <c r="T4" s="2" t="s">
        <v>753</v>
      </c>
      <c r="U4" s="60">
        <v>1035000.0</v>
      </c>
      <c r="V4" s="15"/>
      <c r="W4" s="15"/>
      <c r="X4" s="15"/>
      <c r="Y4" s="15"/>
    </row>
    <row r="5">
      <c r="A5" s="2">
        <v>5.0</v>
      </c>
      <c r="B5" s="2" t="s">
        <v>788</v>
      </c>
      <c r="C5" s="60">
        <v>3000000.0</v>
      </c>
      <c r="D5" s="60">
        <f t="shared" si="1"/>
        <v>2628000</v>
      </c>
      <c r="E5" s="114">
        <v>45031.0</v>
      </c>
      <c r="F5" s="114">
        <v>45054.0</v>
      </c>
      <c r="G5" s="60">
        <f t="shared" si="2"/>
        <v>3319</v>
      </c>
      <c r="H5" s="135">
        <f t="shared" si="3"/>
        <v>5492.689437</v>
      </c>
      <c r="I5" s="60">
        <v>3319.0</v>
      </c>
      <c r="J5" s="2" t="s">
        <v>27</v>
      </c>
      <c r="K5" s="135">
        <f t="array" ref="K5">IFERROR(I5*INDEX(PRECIOS!$B$2:$E$44,MATCH(J5,PRECIOS!$B$2:$B$44,0),4),"")</f>
        <v>5492.689437</v>
      </c>
      <c r="L5" s="2"/>
      <c r="M5" s="2"/>
      <c r="N5" s="2"/>
      <c r="O5" s="2"/>
      <c r="P5" s="2"/>
      <c r="Q5" s="2"/>
      <c r="R5" s="2" t="s">
        <v>749</v>
      </c>
      <c r="S5" s="60">
        <v>810000.0</v>
      </c>
      <c r="T5" s="2" t="s">
        <v>750</v>
      </c>
      <c r="U5" s="60">
        <v>900000.0</v>
      </c>
      <c r="V5" s="2" t="s">
        <v>751</v>
      </c>
      <c r="W5" s="60">
        <v>918000.0</v>
      </c>
      <c r="X5" s="15"/>
      <c r="Y5" s="15"/>
    </row>
    <row r="6">
      <c r="A6" s="2" t="s">
        <v>804</v>
      </c>
      <c r="B6" s="2" t="s">
        <v>790</v>
      </c>
      <c r="C6" s="60">
        <v>3000000.0</v>
      </c>
      <c r="D6" s="60">
        <f t="shared" si="1"/>
        <v>2400000</v>
      </c>
      <c r="E6" s="114">
        <v>44914.0</v>
      </c>
      <c r="F6" s="114">
        <v>44938.0</v>
      </c>
      <c r="G6" s="60">
        <f t="shared" si="2"/>
        <v>2568</v>
      </c>
      <c r="H6" s="135">
        <f t="shared" si="3"/>
        <v>4249.842264</v>
      </c>
      <c r="I6" s="60">
        <v>2568.0</v>
      </c>
      <c r="J6" s="2" t="s">
        <v>27</v>
      </c>
      <c r="K6" s="135">
        <f t="array" ref="K6">IFERROR(I6*INDEX(PRECIOS!$B$2:$E$44,MATCH(J6,PRECIOS!$B$2:$B$44,0),4),"")</f>
        <v>4249.842264</v>
      </c>
      <c r="L6" s="15"/>
      <c r="M6" s="15"/>
      <c r="N6" s="15"/>
      <c r="O6" s="15"/>
      <c r="P6" s="15"/>
      <c r="Q6" s="15"/>
      <c r="R6" s="2" t="s">
        <v>759</v>
      </c>
      <c r="S6" s="60">
        <v>1300000.0</v>
      </c>
      <c r="T6" s="2" t="s">
        <v>760</v>
      </c>
      <c r="U6" s="60">
        <v>1100000.0</v>
      </c>
      <c r="V6" s="15"/>
      <c r="W6" s="15"/>
      <c r="X6" s="15"/>
      <c r="Y6" s="15"/>
    </row>
    <row r="7">
      <c r="A7" s="2">
        <v>5.0</v>
      </c>
      <c r="B7" s="2" t="s">
        <v>789</v>
      </c>
      <c r="C7" s="60">
        <v>3500000.0</v>
      </c>
      <c r="D7" s="60">
        <f t="shared" si="1"/>
        <v>2950000</v>
      </c>
      <c r="E7" s="114">
        <v>44914.0</v>
      </c>
      <c r="F7" s="114">
        <v>44938.0</v>
      </c>
      <c r="G7" s="60">
        <f t="shared" si="2"/>
        <v>3125</v>
      </c>
      <c r="H7" s="135">
        <f t="shared" si="3"/>
        <v>5171.634375</v>
      </c>
      <c r="I7" s="60">
        <v>3125.0</v>
      </c>
      <c r="J7" s="2" t="s">
        <v>27</v>
      </c>
      <c r="K7" s="135">
        <f t="array" ref="K7">IFERROR(I7*INDEX(PRECIOS!$B$2:$E$44,MATCH(J7,PRECIOS!$B$2:$B$44,0),4),"")</f>
        <v>5171.634375</v>
      </c>
      <c r="L7" s="15"/>
      <c r="M7" s="15"/>
      <c r="N7" s="15"/>
      <c r="O7" s="15"/>
      <c r="P7" s="15"/>
      <c r="Q7" s="15"/>
      <c r="R7" s="2" t="s">
        <v>756</v>
      </c>
      <c r="S7" s="60">
        <v>950000.0</v>
      </c>
      <c r="T7" s="2" t="s">
        <v>757</v>
      </c>
      <c r="U7" s="60">
        <v>1000000.0</v>
      </c>
      <c r="V7" s="2" t="s">
        <v>758</v>
      </c>
      <c r="W7" s="60">
        <v>1000000.0</v>
      </c>
      <c r="X7" s="15"/>
      <c r="Y7" s="15"/>
    </row>
    <row r="8">
      <c r="A8" s="2" t="s">
        <v>804</v>
      </c>
      <c r="B8" s="2" t="s">
        <v>792</v>
      </c>
      <c r="C8" s="60">
        <v>2000000.0</v>
      </c>
      <c r="D8" s="60">
        <f t="shared" si="1"/>
        <v>1827000</v>
      </c>
      <c r="E8" s="114">
        <v>45073.0</v>
      </c>
      <c r="F8" s="114">
        <v>45098.0</v>
      </c>
      <c r="G8" s="60">
        <f t="shared" si="2"/>
        <v>1331</v>
      </c>
      <c r="H8" s="135">
        <f t="shared" si="3"/>
        <v>2202.702513</v>
      </c>
      <c r="I8" s="60">
        <v>1331.0</v>
      </c>
      <c r="J8" s="2" t="s">
        <v>27</v>
      </c>
      <c r="K8" s="135">
        <f t="array" ref="K8">IFERROR(I8*INDEX(PRECIOS!$B$2:$E$44,MATCH(J8,PRECIOS!$B$2:$B$44,0),4),"")</f>
        <v>2202.702513</v>
      </c>
      <c r="L8" s="15"/>
      <c r="M8" s="15"/>
      <c r="N8" s="15"/>
      <c r="O8" s="15"/>
      <c r="P8" s="15"/>
      <c r="Q8" s="15"/>
      <c r="R8" s="2" t="s">
        <v>762</v>
      </c>
      <c r="S8" s="60">
        <v>1008000.0</v>
      </c>
      <c r="T8" s="2" t="s">
        <v>765</v>
      </c>
      <c r="U8" s="60">
        <v>819000.0</v>
      </c>
      <c r="V8" s="15"/>
      <c r="W8" s="15"/>
      <c r="X8" s="15"/>
      <c r="Y8" s="15"/>
    </row>
    <row r="9">
      <c r="A9" s="2">
        <v>5.0</v>
      </c>
      <c r="B9" s="2" t="s">
        <v>793</v>
      </c>
      <c r="C9" s="60">
        <v>1500000.0</v>
      </c>
      <c r="D9" s="60">
        <f t="shared" si="1"/>
        <v>1273500</v>
      </c>
      <c r="E9" s="114">
        <v>45073.0</v>
      </c>
      <c r="F9" s="114">
        <v>45100.0</v>
      </c>
      <c r="G9" s="60">
        <f t="shared" si="2"/>
        <v>1212</v>
      </c>
      <c r="H9" s="135">
        <f t="shared" si="3"/>
        <v>2005.766676</v>
      </c>
      <c r="I9" s="60">
        <v>1212.0</v>
      </c>
      <c r="J9" s="2" t="s">
        <v>27</v>
      </c>
      <c r="K9" s="135">
        <f t="array" ref="K9">IFERROR(I9*INDEX(PRECIOS!$B$2:$E$44,MATCH(J9,PRECIOS!$B$2:$B$44,0),4),"")</f>
        <v>2005.766676</v>
      </c>
      <c r="L9" s="15"/>
      <c r="M9" s="15"/>
      <c r="N9" s="15"/>
      <c r="O9" s="15"/>
      <c r="P9" s="15"/>
      <c r="Q9" s="15"/>
      <c r="R9" s="2" t="s">
        <v>763</v>
      </c>
      <c r="S9" s="60">
        <v>639000.0</v>
      </c>
      <c r="T9" s="2" t="s">
        <v>764</v>
      </c>
      <c r="U9" s="60">
        <v>634500.0</v>
      </c>
      <c r="V9" s="15"/>
      <c r="W9" s="15"/>
      <c r="X9" s="15"/>
      <c r="Y9" s="15"/>
    </row>
    <row r="10">
      <c r="A10" s="2" t="s">
        <v>805</v>
      </c>
      <c r="B10" s="2" t="s">
        <v>791</v>
      </c>
      <c r="C10" s="60">
        <v>1500000.0</v>
      </c>
      <c r="D10" s="60">
        <f t="shared" si="1"/>
        <v>1512000</v>
      </c>
      <c r="E10" s="114">
        <v>45073.0</v>
      </c>
      <c r="F10" s="114">
        <v>45096.0</v>
      </c>
      <c r="G10" s="60">
        <f t="shared" si="2"/>
        <v>1022</v>
      </c>
      <c r="H10" s="135">
        <f t="shared" si="3"/>
        <v>1691.331306</v>
      </c>
      <c r="I10" s="60">
        <v>1022.0</v>
      </c>
      <c r="J10" s="2" t="s">
        <v>27</v>
      </c>
      <c r="K10" s="135">
        <f t="array" ref="K10">IFERROR(I10*INDEX(PRECIOS!$B$2:$E$44,MATCH(J10,PRECIOS!$B$2:$B$44,0),4),"")</f>
        <v>1691.331306</v>
      </c>
      <c r="L10" s="15"/>
      <c r="M10" s="15"/>
      <c r="N10" s="15"/>
      <c r="O10" s="15"/>
      <c r="P10" s="15"/>
      <c r="Q10" s="15"/>
      <c r="R10" s="2" t="s">
        <v>761</v>
      </c>
      <c r="S10" s="60">
        <v>1512000.0</v>
      </c>
      <c r="T10" s="15"/>
      <c r="U10" s="15"/>
      <c r="V10" s="15"/>
      <c r="W10" s="15"/>
      <c r="X10" s="15"/>
      <c r="Y10" s="15"/>
    </row>
    <row r="11">
      <c r="A11" s="2">
        <v>5.0</v>
      </c>
      <c r="B11" s="2" t="s">
        <v>794</v>
      </c>
      <c r="C11" s="60">
        <v>1800000.0</v>
      </c>
      <c r="D11" s="60">
        <f t="shared" si="1"/>
        <v>1962000</v>
      </c>
      <c r="E11" s="114">
        <v>45130.0</v>
      </c>
      <c r="F11" s="114">
        <v>45152.0</v>
      </c>
      <c r="G11" s="60">
        <f t="shared" si="2"/>
        <v>1032</v>
      </c>
      <c r="H11" s="135">
        <f t="shared" si="3"/>
        <v>1707.880536</v>
      </c>
      <c r="I11" s="60">
        <v>1032.0</v>
      </c>
      <c r="J11" s="2" t="s">
        <v>27</v>
      </c>
      <c r="K11" s="135">
        <f t="array" ref="K11">IFERROR(I11*INDEX(PRECIOS!$B$2:$E$44,MATCH(J11,PRECIOS!$B$2:$B$44,0),4),"")</f>
        <v>1707.880536</v>
      </c>
      <c r="L11" s="15"/>
      <c r="M11" s="15"/>
      <c r="N11" s="15"/>
      <c r="O11" s="15"/>
      <c r="P11" s="15"/>
      <c r="Q11" s="15"/>
      <c r="R11" s="2" t="s">
        <v>766</v>
      </c>
      <c r="S11" s="60">
        <f>550000*0.9</f>
        <v>495000</v>
      </c>
      <c r="T11" s="2" t="s">
        <v>767</v>
      </c>
      <c r="U11" s="60">
        <f>680000*0.9</f>
        <v>612000</v>
      </c>
      <c r="V11" s="2" t="s">
        <v>768</v>
      </c>
      <c r="W11" s="60">
        <f>800000*0.9</f>
        <v>720000</v>
      </c>
      <c r="X11" s="2" t="s">
        <v>771</v>
      </c>
      <c r="Y11" s="60">
        <f>150000*0.9</f>
        <v>135000</v>
      </c>
    </row>
    <row r="12">
      <c r="A12" s="2" t="s">
        <v>804</v>
      </c>
      <c r="B12" s="2" t="s">
        <v>795</v>
      </c>
      <c r="C12" s="60">
        <v>1200000.0</v>
      </c>
      <c r="D12" s="60">
        <f t="shared" si="1"/>
        <v>1327500</v>
      </c>
      <c r="E12" s="114">
        <v>45130.0</v>
      </c>
      <c r="F12" s="114">
        <v>45153.0</v>
      </c>
      <c r="G12" s="60">
        <f t="shared" si="2"/>
        <v>745</v>
      </c>
      <c r="H12" s="135">
        <f t="shared" si="3"/>
        <v>1316.1404</v>
      </c>
      <c r="I12" s="60">
        <v>136.0</v>
      </c>
      <c r="J12" s="2" t="s">
        <v>65</v>
      </c>
      <c r="K12" s="135">
        <f t="array" ref="K12">IFERROR(I12*INDEX(PRECIOS!$B$2:$E$44,MATCH(J12,PRECIOS!$B$2:$B$44,0),4),"")</f>
        <v>248.0096</v>
      </c>
      <c r="L12" s="2">
        <v>279.0</v>
      </c>
      <c r="M12" s="2" t="s">
        <v>60</v>
      </c>
      <c r="N12" s="135">
        <f t="array" ref="N12">IFERROR(L12*INDEX(PRECIOS!$B$2:$E$44,MATCH(M12,PRECIOS!$B$2:$B$44,0),4),"")</f>
        <v>494.7228</v>
      </c>
      <c r="O12" s="2">
        <v>330.0</v>
      </c>
      <c r="P12" s="2" t="s">
        <v>58</v>
      </c>
      <c r="Q12" s="135">
        <f t="array" ref="Q12">IFERROR(O12*INDEX(PRECIOS!$B$2:$E$44,MATCH(P12,PRECIOS!$B$2:$B$44,0),4),"")</f>
        <v>573.408</v>
      </c>
      <c r="R12" s="2" t="s">
        <v>769</v>
      </c>
      <c r="S12" s="60">
        <f>810000*0.9</f>
        <v>729000</v>
      </c>
      <c r="T12" s="2" t="s">
        <v>770</v>
      </c>
      <c r="U12" s="60">
        <f>665000*0.9</f>
        <v>598500</v>
      </c>
      <c r="V12" s="15"/>
      <c r="W12" s="15"/>
      <c r="X12" s="15"/>
      <c r="Y12" s="15"/>
    </row>
    <row r="13">
      <c r="A13" s="2" t="s">
        <v>805</v>
      </c>
      <c r="B13" s="2" t="s">
        <v>796</v>
      </c>
      <c r="C13" s="60">
        <v>1200000.0</v>
      </c>
      <c r="D13" s="60">
        <f t="shared" si="1"/>
        <v>1187966</v>
      </c>
      <c r="E13" s="114">
        <v>45172.0</v>
      </c>
      <c r="F13" s="114">
        <v>45195.0</v>
      </c>
      <c r="G13" s="60">
        <f t="shared" si="2"/>
        <v>762</v>
      </c>
      <c r="H13" s="135">
        <f t="shared" si="3"/>
        <v>1351.1784</v>
      </c>
      <c r="I13" s="60">
        <v>762.0</v>
      </c>
      <c r="J13" s="2" t="s">
        <v>60</v>
      </c>
      <c r="K13" s="135">
        <f t="array" ref="K13">IFERROR(I13*INDEX(PRECIOS!$B$2:$E$44,MATCH(J13,PRECIOS!$B$2:$B$44,0),4),"")</f>
        <v>1351.1784</v>
      </c>
      <c r="L13" s="15"/>
      <c r="M13" s="15"/>
      <c r="N13" s="135" t="str">
        <f t="array" ref="N13">IFERROR(L13*INDEX(PRECIOS!$B$2:$E$44,MATCH(M13,PRECIOS!$B$2:$B$44,0),4),"")</f>
        <v/>
      </c>
      <c r="O13" s="15"/>
      <c r="P13" s="15"/>
      <c r="Q13" s="15"/>
      <c r="R13" s="2" t="s">
        <v>772</v>
      </c>
      <c r="S13" s="2">
        <v>1187966.0</v>
      </c>
      <c r="T13" s="15"/>
      <c r="U13" s="15"/>
      <c r="V13" s="15"/>
      <c r="W13" s="15"/>
      <c r="X13" s="15"/>
      <c r="Y13" s="15"/>
    </row>
    <row r="14">
      <c r="A14" s="2" t="s">
        <v>804</v>
      </c>
      <c r="B14" s="2" t="s">
        <v>797</v>
      </c>
      <c r="C14" s="60">
        <v>1200000.0</v>
      </c>
      <c r="D14" s="60">
        <f t="shared" si="1"/>
        <v>1105000</v>
      </c>
      <c r="E14" s="114">
        <v>45172.0</v>
      </c>
      <c r="F14" s="114">
        <v>45197.0</v>
      </c>
      <c r="G14" s="60">
        <f t="shared" si="2"/>
        <v>988</v>
      </c>
      <c r="H14" s="135">
        <f t="shared" si="3"/>
        <v>1748.3616</v>
      </c>
      <c r="I14" s="60">
        <f>803+ 85</f>
        <v>888</v>
      </c>
      <c r="J14" s="2" t="s">
        <v>60</v>
      </c>
      <c r="K14" s="135">
        <f t="array" ref="K14">IFERROR(I14*INDEX(PRECIOS!$B$2:$E$44,MATCH(J14,PRECIOS!$B$2:$B$44,0),4),"")</f>
        <v>1574.6016</v>
      </c>
      <c r="L14" s="2">
        <v>100.0</v>
      </c>
      <c r="M14" s="2" t="s">
        <v>58</v>
      </c>
      <c r="N14" s="135">
        <f t="array" ref="N14">IFERROR(L14*INDEX(PRECIOS!$B$2:$E$44,MATCH(M14,PRECIOS!$B$2:$B$44,0),4),"")</f>
        <v>173.76</v>
      </c>
      <c r="O14" s="15"/>
      <c r="P14" s="15"/>
      <c r="Q14" s="15"/>
      <c r="R14" s="2" t="s">
        <v>773</v>
      </c>
      <c r="S14" s="2">
        <v>530000.0</v>
      </c>
      <c r="T14" s="2" t="s">
        <v>772</v>
      </c>
      <c r="U14" s="2">
        <v>575000.0</v>
      </c>
      <c r="V14" s="15"/>
      <c r="W14" s="15"/>
      <c r="X14" s="15"/>
      <c r="Y14" s="15"/>
    </row>
    <row r="15">
      <c r="A15" s="2">
        <v>5.0</v>
      </c>
      <c r="B15" s="2" t="s">
        <v>798</v>
      </c>
      <c r="C15" s="60">
        <v>800000.0</v>
      </c>
      <c r="D15" s="60">
        <f t="shared" si="1"/>
        <v>800000</v>
      </c>
      <c r="E15" s="114">
        <v>45172.0</v>
      </c>
      <c r="F15" s="114">
        <v>45208.0</v>
      </c>
      <c r="G15" s="60">
        <f t="shared" si="2"/>
        <v>1846.5</v>
      </c>
      <c r="H15" s="135">
        <f t="shared" si="3"/>
        <v>3228.628</v>
      </c>
      <c r="I15" s="60">
        <v>566.0</v>
      </c>
      <c r="J15" s="2" t="s">
        <v>60</v>
      </c>
      <c r="K15" s="135">
        <f t="array" ref="K15">IFERROR(I15*INDEX(PRECIOS!$B$2:$E$44,MATCH(J15,PRECIOS!$B$2:$B$44,0),4),"")</f>
        <v>1003.6312</v>
      </c>
      <c r="L15" s="2">
        <f>443+100+112.5+125+100</f>
        <v>880.5</v>
      </c>
      <c r="M15" s="2" t="s">
        <v>58</v>
      </c>
      <c r="N15" s="135">
        <f t="array" ref="N15">IFERROR(L15*INDEX(PRECIOS!$B$2:$E$44,MATCH(M15,PRECIOS!$B$2:$B$44,0),4),"")</f>
        <v>1529.9568</v>
      </c>
      <c r="O15" s="2">
        <v>400.0</v>
      </c>
      <c r="P15" s="2" t="s">
        <v>58</v>
      </c>
      <c r="Q15" s="135">
        <f t="array" ref="Q15">IFERROR(O15*INDEX(PRECIOS!$B$2:$E$44,MATCH(P15,PRECIOS!$B$2:$B$44,0),4),"")</f>
        <v>695.04</v>
      </c>
      <c r="R15" s="2" t="s">
        <v>774</v>
      </c>
      <c r="S15" s="2">
        <v>800000.0</v>
      </c>
      <c r="T15" s="15"/>
      <c r="U15" s="15"/>
      <c r="V15" s="15"/>
      <c r="W15" s="15"/>
      <c r="X15" s="15"/>
      <c r="Y15" s="15"/>
    </row>
    <row r="16">
      <c r="A16" s="15"/>
      <c r="B16" s="15"/>
      <c r="C16" s="60"/>
      <c r="D16" s="15"/>
      <c r="E16" s="147"/>
      <c r="F16" s="147"/>
      <c r="G16" s="71"/>
      <c r="H16" s="212"/>
      <c r="I16" s="71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5"/>
      <c r="B17" s="15"/>
      <c r="C17" s="60"/>
      <c r="D17" s="15"/>
      <c r="E17" s="147"/>
      <c r="F17" s="147"/>
      <c r="G17" s="71"/>
      <c r="H17" s="212"/>
      <c r="I17" s="71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5"/>
      <c r="B18" s="15"/>
      <c r="C18" s="60"/>
      <c r="D18" s="15"/>
      <c r="E18" s="147"/>
      <c r="F18" s="147"/>
      <c r="G18" s="71"/>
      <c r="H18" s="212"/>
      <c r="I18" s="71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15"/>
      <c r="B19" s="15"/>
      <c r="C19" s="60"/>
      <c r="D19" s="15"/>
      <c r="E19" s="147"/>
      <c r="F19" s="147"/>
      <c r="G19" s="71"/>
      <c r="H19" s="212"/>
      <c r="I19" s="71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5"/>
      <c r="B20" s="15"/>
      <c r="C20" s="15"/>
      <c r="D20" s="15"/>
      <c r="E20" s="147"/>
      <c r="F20" s="147"/>
      <c r="G20" s="71"/>
      <c r="H20" s="212"/>
      <c r="I20" s="71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15"/>
      <c r="B21" s="15"/>
      <c r="C21" s="15"/>
      <c r="D21" s="15"/>
      <c r="E21" s="147"/>
      <c r="F21" s="147"/>
      <c r="G21" s="15"/>
      <c r="H21" s="21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15"/>
      <c r="B22" s="15"/>
      <c r="C22" s="15"/>
      <c r="D22" s="15"/>
      <c r="E22" s="147"/>
      <c r="F22" s="147"/>
      <c r="G22" s="15"/>
      <c r="H22" s="21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5"/>
      <c r="B23" s="15"/>
      <c r="C23" s="15"/>
      <c r="D23" s="15"/>
      <c r="E23" s="147"/>
      <c r="F23" s="147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5"/>
      <c r="B24" s="15"/>
      <c r="C24" s="15"/>
      <c r="D24" s="15"/>
      <c r="E24" s="147"/>
      <c r="F24" s="147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E25" s="159"/>
    </row>
    <row r="26">
      <c r="E26" s="159"/>
    </row>
    <row r="27">
      <c r="E27" s="15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" t="s">
        <v>1</v>
      </c>
      <c r="B1" s="25" t="s">
        <v>418</v>
      </c>
      <c r="C1" s="25" t="s">
        <v>419</v>
      </c>
      <c r="D1" s="25" t="s">
        <v>420</v>
      </c>
      <c r="E1" s="120" t="s">
        <v>421</v>
      </c>
      <c r="F1" s="120" t="s">
        <v>422</v>
      </c>
      <c r="G1" s="120" t="s">
        <v>423</v>
      </c>
      <c r="H1" s="25" t="s">
        <v>226</v>
      </c>
      <c r="I1" s="25" t="s">
        <v>424</v>
      </c>
      <c r="J1" s="25" t="s">
        <v>806</v>
      </c>
      <c r="K1" s="120"/>
      <c r="L1" s="25"/>
    </row>
    <row r="2">
      <c r="A2" s="2">
        <v>8.0</v>
      </c>
      <c r="B2" s="2" t="s">
        <v>807</v>
      </c>
      <c r="C2" s="114">
        <v>45008.0</v>
      </c>
      <c r="D2" s="60">
        <v>21651.0</v>
      </c>
      <c r="E2" s="60">
        <v>21315.0</v>
      </c>
      <c r="F2" s="33">
        <v>16.9</v>
      </c>
      <c r="G2" s="28">
        <f t="shared" ref="G2:G17" si="1">(D2/2.2)*1000/F2</f>
        <v>582329.2093</v>
      </c>
      <c r="H2" s="2" t="s">
        <v>758</v>
      </c>
      <c r="I2" s="17">
        <v>29344.53</v>
      </c>
      <c r="J2" s="12">
        <f t="shared" ref="J2:J25" si="2">I2/(D2/2.2)</f>
        <v>2.981754469</v>
      </c>
      <c r="K2" s="12" t="str">
        <f>IFERROR(D2/ VLOOKUP(I2,'PRECRIA CAMAGUI'!$B$2:$J$42,3,FALSE)*VLOOKUP(I2,'PRECRIA CAMAGUI'!$B$2:$J$42,7,FALSE),"")</f>
        <v/>
      </c>
      <c r="L2" s="147"/>
    </row>
    <row r="3">
      <c r="A3" s="2">
        <v>7.0</v>
      </c>
      <c r="B3" s="2" t="s">
        <v>808</v>
      </c>
      <c r="C3" s="114">
        <v>45009.0</v>
      </c>
      <c r="D3" s="60">
        <v>20790.0</v>
      </c>
      <c r="E3" s="60">
        <v>20090.0</v>
      </c>
      <c r="F3" s="33">
        <v>17.95</v>
      </c>
      <c r="G3" s="28">
        <f t="shared" si="1"/>
        <v>526462.3955</v>
      </c>
      <c r="H3" s="2" t="s">
        <v>757</v>
      </c>
      <c r="I3" s="17">
        <v>29955.64</v>
      </c>
      <c r="J3" s="12">
        <f t="shared" si="2"/>
        <v>3.169908995</v>
      </c>
      <c r="K3" s="12"/>
      <c r="L3" s="147"/>
    </row>
    <row r="4">
      <c r="A4" s="2">
        <v>6.0</v>
      </c>
      <c r="B4" s="2" t="s">
        <v>809</v>
      </c>
      <c r="C4" s="114">
        <v>45010.0</v>
      </c>
      <c r="D4" s="60">
        <v>20367.13</v>
      </c>
      <c r="E4" s="60">
        <v>20125.0</v>
      </c>
      <c r="F4" s="33">
        <v>17.45</v>
      </c>
      <c r="G4" s="28">
        <f t="shared" si="1"/>
        <v>530532.1698</v>
      </c>
      <c r="H4" s="2" t="s">
        <v>756</v>
      </c>
      <c r="I4" s="17">
        <v>29646.54</v>
      </c>
      <c r="J4" s="12">
        <f t="shared" si="2"/>
        <v>3.202335724</v>
      </c>
      <c r="K4" s="12"/>
      <c r="L4" s="147"/>
    </row>
    <row r="5">
      <c r="A5" s="2">
        <v>10.0</v>
      </c>
      <c r="B5" s="9" t="s">
        <v>810</v>
      </c>
      <c r="C5" s="114">
        <v>45010.0</v>
      </c>
      <c r="D5" s="60">
        <v>23415.0</v>
      </c>
      <c r="E5" s="60">
        <v>22995.0</v>
      </c>
      <c r="F5" s="33">
        <v>20.1</v>
      </c>
      <c r="G5" s="28">
        <f t="shared" si="1"/>
        <v>529511.5332</v>
      </c>
      <c r="H5" s="2" t="s">
        <v>760</v>
      </c>
      <c r="I5" s="17">
        <v>36805.21</v>
      </c>
      <c r="J5" s="12">
        <f t="shared" si="2"/>
        <v>3.458102157</v>
      </c>
      <c r="K5" s="12"/>
      <c r="L5" s="114"/>
    </row>
    <row r="6">
      <c r="A6" s="2">
        <v>9.0</v>
      </c>
      <c r="B6" s="2" t="s">
        <v>811</v>
      </c>
      <c r="C6" s="114">
        <v>45012.0</v>
      </c>
      <c r="D6" s="60">
        <v>11871.94</v>
      </c>
      <c r="E6" s="60">
        <v>11665.0</v>
      </c>
      <c r="F6" s="33">
        <v>18.3</v>
      </c>
      <c r="G6" s="28">
        <f t="shared" si="1"/>
        <v>294881.7685</v>
      </c>
      <c r="H6" s="2" t="s">
        <v>759</v>
      </c>
      <c r="I6" s="17">
        <v>17189.8</v>
      </c>
      <c r="J6" s="12">
        <f t="shared" si="2"/>
        <v>3.185457474</v>
      </c>
      <c r="K6" s="12"/>
      <c r="L6" s="114"/>
    </row>
    <row r="7">
      <c r="A7" s="2">
        <v>9.0</v>
      </c>
      <c r="B7" s="2" t="s">
        <v>812</v>
      </c>
      <c r="C7" s="114">
        <v>45013.0</v>
      </c>
      <c r="D7" s="60">
        <v>9572.0</v>
      </c>
      <c r="E7" s="60">
        <v>9695.0</v>
      </c>
      <c r="F7" s="33">
        <v>17.5</v>
      </c>
      <c r="G7" s="28">
        <f t="shared" si="1"/>
        <v>248623.3766</v>
      </c>
      <c r="H7" s="2" t="s">
        <v>759</v>
      </c>
      <c r="I7" s="17">
        <v>12496.57</v>
      </c>
      <c r="J7" s="12">
        <f t="shared" si="2"/>
        <v>2.872174467</v>
      </c>
      <c r="K7" s="12"/>
      <c r="L7" s="147"/>
    </row>
    <row r="8">
      <c r="A8" s="2">
        <v>9.0</v>
      </c>
      <c r="B8" s="2" t="s">
        <v>812</v>
      </c>
      <c r="C8" s="114">
        <v>45013.0</v>
      </c>
      <c r="D8" s="60">
        <v>11470.0</v>
      </c>
      <c r="E8" s="60">
        <v>11470.0</v>
      </c>
      <c r="F8" s="33">
        <v>20.0</v>
      </c>
      <c r="G8" s="28">
        <f t="shared" si="1"/>
        <v>260681.8182</v>
      </c>
      <c r="H8" s="2" t="s">
        <v>759</v>
      </c>
      <c r="I8" s="17">
        <v>16058.0</v>
      </c>
      <c r="J8" s="12">
        <f t="shared" si="2"/>
        <v>3.08</v>
      </c>
      <c r="K8" s="12"/>
      <c r="L8" s="147"/>
    </row>
    <row r="9">
      <c r="A9" s="2">
        <v>4.0</v>
      </c>
      <c r="B9" s="2" t="s">
        <v>813</v>
      </c>
      <c r="C9" s="114">
        <v>45080.0</v>
      </c>
      <c r="D9" s="60">
        <v>20008.0</v>
      </c>
      <c r="E9" s="60">
        <v>20160.0</v>
      </c>
      <c r="F9" s="33">
        <v>23.5</v>
      </c>
      <c r="G9" s="28">
        <f t="shared" si="1"/>
        <v>387001.9342</v>
      </c>
      <c r="H9" s="2" t="s">
        <v>748</v>
      </c>
      <c r="I9" s="17">
        <f>26767.43*0.99-E9*0.06</f>
        <v>25290.1557</v>
      </c>
      <c r="J9" s="12">
        <f t="shared" si="2"/>
        <v>2.780804805</v>
      </c>
      <c r="K9" s="12"/>
      <c r="L9" s="147"/>
    </row>
    <row r="10">
      <c r="A10" s="2">
        <v>3.0</v>
      </c>
      <c r="B10" s="2" t="s">
        <v>814</v>
      </c>
      <c r="C10" s="114">
        <v>45081.0</v>
      </c>
      <c r="D10" s="60">
        <v>11302.0</v>
      </c>
      <c r="E10" s="60">
        <v>11520.0</v>
      </c>
      <c r="F10" s="33">
        <v>26.5</v>
      </c>
      <c r="G10" s="28">
        <f t="shared" si="1"/>
        <v>193859.3482</v>
      </c>
      <c r="H10" s="2" t="s">
        <v>747</v>
      </c>
      <c r="I10" s="17">
        <f>17001.38*0.99-E10*0.06</f>
        <v>16140.1662</v>
      </c>
      <c r="J10" s="12">
        <f t="shared" si="2"/>
        <v>3.141777176</v>
      </c>
      <c r="K10" s="12"/>
      <c r="L10" s="147"/>
    </row>
    <row r="11">
      <c r="A11" s="2">
        <v>3.0</v>
      </c>
      <c r="B11" s="2" t="s">
        <v>815</v>
      </c>
      <c r="C11" s="114">
        <v>45082.0</v>
      </c>
      <c r="D11" s="60">
        <v>8000.0</v>
      </c>
      <c r="E11" s="60">
        <v>8000.0</v>
      </c>
      <c r="F11" s="33">
        <v>26.5</v>
      </c>
      <c r="G11" s="28">
        <f t="shared" si="1"/>
        <v>137221.2693</v>
      </c>
      <c r="H11" s="2" t="s">
        <v>747</v>
      </c>
      <c r="I11" s="17">
        <v>12000.0</v>
      </c>
      <c r="J11" s="12">
        <f t="shared" si="2"/>
        <v>3.3</v>
      </c>
      <c r="K11" s="12" t="str">
        <f>IFERROR(D11/ VLOOKUP(I11,'PRECRIA SEMACU'!$B$2:$H$38,2,FALSE)*VLOOKUP(I11,'PRECRIA SEMACU'!$B$2:$H$38,7,FALSE),"")</f>
        <v/>
      </c>
      <c r="L11" s="147"/>
    </row>
    <row r="12">
      <c r="A12" s="2">
        <v>11.0</v>
      </c>
      <c r="B12" s="2" t="s">
        <v>816</v>
      </c>
      <c r="C12" s="114">
        <v>45082.0</v>
      </c>
      <c r="D12" s="60">
        <v>22608.0</v>
      </c>
      <c r="E12" s="60">
        <v>22680.0</v>
      </c>
      <c r="F12" s="33">
        <v>24.0</v>
      </c>
      <c r="G12" s="28">
        <f t="shared" si="1"/>
        <v>428181.8182</v>
      </c>
      <c r="H12" s="2" t="s">
        <v>754</v>
      </c>
      <c r="I12" s="17">
        <f>32919.99*0.99-E12*0.06</f>
        <v>31229.9901</v>
      </c>
      <c r="J12" s="12">
        <f t="shared" si="2"/>
        <v>3.039011775</v>
      </c>
      <c r="K12" s="12" t="str">
        <f>IFERROR(D12/ VLOOKUP(I12,'PRECRIA SEMACU'!$B$2:$H$38,2)*VLOOKUP(I12,'PRECRIA SEMACU'!$B$2:$H$38,7),"")</f>
        <v/>
      </c>
      <c r="L12" s="147"/>
    </row>
    <row r="13">
      <c r="A13" s="2">
        <v>2.0</v>
      </c>
      <c r="B13" s="2" t="s">
        <v>817</v>
      </c>
      <c r="C13" s="114">
        <v>45083.0</v>
      </c>
      <c r="D13" s="60">
        <v>26711.0</v>
      </c>
      <c r="E13" s="60">
        <v>27140.0</v>
      </c>
      <c r="F13" s="33">
        <v>26.5</v>
      </c>
      <c r="G13" s="28">
        <f t="shared" si="1"/>
        <v>458164.6655</v>
      </c>
      <c r="H13" s="2" t="s">
        <v>745</v>
      </c>
      <c r="I13" s="17">
        <f>38813*0.99-E13*0.06</f>
        <v>36796.47</v>
      </c>
      <c r="J13" s="12">
        <f t="shared" si="2"/>
        <v>3.030670286</v>
      </c>
      <c r="K13" s="12"/>
      <c r="L13" s="147"/>
    </row>
    <row r="14">
      <c r="A14" s="2">
        <v>1.0</v>
      </c>
      <c r="B14" s="2" t="s">
        <v>818</v>
      </c>
      <c r="C14" s="114">
        <v>45084.0</v>
      </c>
      <c r="D14" s="60">
        <v>24909.0</v>
      </c>
      <c r="E14" s="60">
        <v>25200.0</v>
      </c>
      <c r="F14" s="33">
        <v>27.5</v>
      </c>
      <c r="G14" s="28">
        <f t="shared" si="1"/>
        <v>411719.0083</v>
      </c>
      <c r="H14" s="2" t="s">
        <v>744</v>
      </c>
      <c r="I14" s="17">
        <f>37774.29*0.99-E14*0.06</f>
        <v>35884.5471</v>
      </c>
      <c r="J14" s="12">
        <f t="shared" si="2"/>
        <v>3.169376676</v>
      </c>
      <c r="K14" s="12"/>
      <c r="L14" s="147"/>
    </row>
    <row r="15">
      <c r="A15" s="2">
        <v>1.0</v>
      </c>
      <c r="B15" s="2" t="s">
        <v>819</v>
      </c>
      <c r="C15" s="114">
        <v>45085.0</v>
      </c>
      <c r="D15" s="60">
        <v>12220.0</v>
      </c>
      <c r="E15" s="60">
        <v>12440.0</v>
      </c>
      <c r="F15" s="33">
        <v>27.5</v>
      </c>
      <c r="G15" s="28">
        <f t="shared" si="1"/>
        <v>201983.4711</v>
      </c>
      <c r="H15" s="2" t="s">
        <v>744</v>
      </c>
      <c r="I15" s="17">
        <f>18842*0.99-E15*0.06</f>
        <v>17907.18</v>
      </c>
      <c r="J15" s="12">
        <f t="shared" si="2"/>
        <v>3.22387856</v>
      </c>
      <c r="K15" s="12"/>
      <c r="L15" s="147"/>
    </row>
    <row r="16">
      <c r="A16" s="2">
        <v>1.0</v>
      </c>
      <c r="B16" s="2" t="s">
        <v>819</v>
      </c>
      <c r="C16" s="114">
        <v>45088.0</v>
      </c>
      <c r="D16" s="60">
        <v>6658.0</v>
      </c>
      <c r="E16" s="60">
        <v>6760.0</v>
      </c>
      <c r="F16" s="33">
        <v>27.8</v>
      </c>
      <c r="G16" s="28">
        <f t="shared" si="1"/>
        <v>108862.0013</v>
      </c>
      <c r="H16" s="2" t="s">
        <v>744</v>
      </c>
      <c r="I16" s="17">
        <f>10033.33*0.99-E16*0.06</f>
        <v>9527.3967</v>
      </c>
      <c r="J16" s="12">
        <f t="shared" si="2"/>
        <v>3.148133485</v>
      </c>
      <c r="K16" s="12"/>
      <c r="L16" s="147"/>
    </row>
    <row r="17">
      <c r="A17" s="2" t="s">
        <v>12</v>
      </c>
      <c r="B17" s="2" t="s">
        <v>820</v>
      </c>
      <c r="C17" s="114">
        <v>45108.0</v>
      </c>
      <c r="D17" s="60">
        <v>3040.0</v>
      </c>
      <c r="E17" s="60">
        <v>3040.0</v>
      </c>
      <c r="F17" s="33">
        <v>14.0</v>
      </c>
      <c r="G17" s="28">
        <f t="shared" si="1"/>
        <v>98701.2987</v>
      </c>
      <c r="H17" s="2" t="s">
        <v>755</v>
      </c>
      <c r="I17" s="17">
        <v>3425.76</v>
      </c>
      <c r="J17" s="12">
        <f t="shared" si="2"/>
        <v>2.479168421</v>
      </c>
      <c r="K17" s="12"/>
      <c r="L17" s="147"/>
    </row>
    <row r="18">
      <c r="A18" s="2">
        <v>7.0</v>
      </c>
      <c r="B18" s="2" t="s">
        <v>821</v>
      </c>
      <c r="C18" s="114">
        <v>45112.0</v>
      </c>
      <c r="D18" s="60">
        <v>6123.0</v>
      </c>
      <c r="E18" s="60">
        <v>6090.0</v>
      </c>
      <c r="F18" s="33">
        <v>16.4</v>
      </c>
      <c r="G18" s="28">
        <f t="shared" ref="G18:G50" si="3">IFERROR((D18/2.2)*1000/F18,"")</f>
        <v>169706.2084</v>
      </c>
      <c r="H18" s="2" t="s">
        <v>750</v>
      </c>
      <c r="I18" s="17">
        <v>7302.31</v>
      </c>
      <c r="J18" s="12">
        <f t="shared" si="2"/>
        <v>2.623727258</v>
      </c>
      <c r="K18" s="12"/>
      <c r="L18" s="147"/>
    </row>
    <row r="19">
      <c r="A19" s="2">
        <v>8.0</v>
      </c>
      <c r="B19" s="2" t="s">
        <v>822</v>
      </c>
      <c r="C19" s="114">
        <v>45112.0</v>
      </c>
      <c r="D19" s="60">
        <v>6916.3</v>
      </c>
      <c r="E19" s="60">
        <v>6895.0</v>
      </c>
      <c r="F19" s="33">
        <v>16.85</v>
      </c>
      <c r="G19" s="28">
        <f t="shared" si="3"/>
        <v>186574.0491</v>
      </c>
      <c r="H19" s="2" t="s">
        <v>751</v>
      </c>
      <c r="I19" s="17">
        <v>8236.34</v>
      </c>
      <c r="J19" s="12">
        <f t="shared" si="2"/>
        <v>2.619890404</v>
      </c>
      <c r="K19" s="12"/>
      <c r="L19" s="147"/>
    </row>
    <row r="20">
      <c r="A20" s="2">
        <v>9.0</v>
      </c>
      <c r="B20" s="2" t="s">
        <v>823</v>
      </c>
      <c r="C20" s="114">
        <v>45111.0</v>
      </c>
      <c r="D20" s="60">
        <v>14253.12</v>
      </c>
      <c r="E20" s="60">
        <v>14175.0</v>
      </c>
      <c r="F20" s="33">
        <v>17.15</v>
      </c>
      <c r="G20" s="28">
        <f t="shared" si="3"/>
        <v>377766.2338</v>
      </c>
      <c r="H20" s="2" t="s">
        <v>752</v>
      </c>
      <c r="I20" s="17">
        <v>17661.4</v>
      </c>
      <c r="J20" s="12">
        <f t="shared" si="2"/>
        <v>2.726075414</v>
      </c>
      <c r="K20" s="12"/>
      <c r="L20" s="147"/>
    </row>
    <row r="21">
      <c r="A21" s="2">
        <v>10.0</v>
      </c>
      <c r="B21" s="2" t="s">
        <v>824</v>
      </c>
      <c r="C21" s="114">
        <v>45113.0</v>
      </c>
      <c r="D21" s="60">
        <v>7000.0</v>
      </c>
      <c r="E21" s="60">
        <v>7000.0</v>
      </c>
      <c r="F21" s="33">
        <v>18.3</v>
      </c>
      <c r="G21" s="28">
        <f t="shared" si="3"/>
        <v>173869.846</v>
      </c>
      <c r="H21" s="2" t="s">
        <v>753</v>
      </c>
      <c r="I21" s="17">
        <v>8400.0</v>
      </c>
      <c r="J21" s="12">
        <f t="shared" si="2"/>
        <v>2.64</v>
      </c>
      <c r="K21" s="12"/>
      <c r="L21" s="147"/>
    </row>
    <row r="22">
      <c r="A22" s="2">
        <v>9.0</v>
      </c>
      <c r="B22" s="2" t="s">
        <v>825</v>
      </c>
      <c r="C22" s="114">
        <v>45122.0</v>
      </c>
      <c r="D22" s="60">
        <v>27830.0</v>
      </c>
      <c r="E22" s="60">
        <v>27830.0</v>
      </c>
      <c r="F22" s="33">
        <v>20.5</v>
      </c>
      <c r="G22" s="28">
        <f t="shared" si="3"/>
        <v>617073.1707</v>
      </c>
      <c r="H22" s="2" t="s">
        <v>752</v>
      </c>
      <c r="I22" s="12">
        <f>36713.9*0.99-27400*0.06*0.99</f>
        <v>34719.201</v>
      </c>
      <c r="J22" s="12">
        <f t="shared" si="2"/>
        <v>2.74460087</v>
      </c>
      <c r="K22" s="12"/>
      <c r="L22" s="147"/>
    </row>
    <row r="23">
      <c r="A23" s="2">
        <v>7.0</v>
      </c>
      <c r="B23" s="2" t="s">
        <v>826</v>
      </c>
      <c r="C23" s="114">
        <v>45124.0</v>
      </c>
      <c r="D23" s="60">
        <v>18211.0</v>
      </c>
      <c r="E23" s="60">
        <v>18470.0</v>
      </c>
      <c r="F23" s="33">
        <v>19.76</v>
      </c>
      <c r="G23" s="28">
        <f t="shared" si="3"/>
        <v>418913.3235</v>
      </c>
      <c r="H23" s="2" t="s">
        <v>750</v>
      </c>
      <c r="I23" s="12">
        <f>22676.25*0.99-18470*0.06*0.99</f>
        <v>21352.3695</v>
      </c>
      <c r="J23" s="12">
        <f t="shared" si="2"/>
        <v>2.579496617</v>
      </c>
      <c r="K23" s="12"/>
      <c r="L23" s="147"/>
    </row>
    <row r="24">
      <c r="A24" s="2">
        <v>6.0</v>
      </c>
      <c r="B24" s="2" t="s">
        <v>827</v>
      </c>
      <c r="C24" s="114">
        <v>45126.0</v>
      </c>
      <c r="D24" s="60">
        <v>16301.6</v>
      </c>
      <c r="E24" s="60">
        <v>16400.0</v>
      </c>
      <c r="F24" s="33">
        <v>19.9</v>
      </c>
      <c r="G24" s="28">
        <f t="shared" si="3"/>
        <v>372352.6725</v>
      </c>
      <c r="H24" s="2" t="s">
        <v>749</v>
      </c>
      <c r="I24" s="17">
        <v>20150.43</v>
      </c>
      <c r="J24" s="12">
        <f t="shared" si="2"/>
        <v>2.719423001</v>
      </c>
      <c r="K24" s="12"/>
      <c r="L24" s="147"/>
    </row>
    <row r="25">
      <c r="A25" s="2">
        <v>9.0</v>
      </c>
      <c r="B25" s="2" t="s">
        <v>828</v>
      </c>
      <c r="C25" s="114">
        <v>45123.0</v>
      </c>
      <c r="D25" s="60">
        <v>430.0</v>
      </c>
      <c r="E25" s="60">
        <v>430.0</v>
      </c>
      <c r="F25" s="33">
        <v>20.5</v>
      </c>
      <c r="G25" s="28">
        <f t="shared" si="3"/>
        <v>9534.368071</v>
      </c>
      <c r="H25" s="2" t="s">
        <v>752</v>
      </c>
      <c r="I25" s="12">
        <f>E25*1.2</f>
        <v>516</v>
      </c>
      <c r="J25" s="12">
        <f t="shared" si="2"/>
        <v>2.64</v>
      </c>
      <c r="K25" s="12"/>
      <c r="L25" s="147"/>
    </row>
    <row r="26">
      <c r="A26" s="2">
        <v>8.0</v>
      </c>
      <c r="B26" s="2" t="s">
        <v>829</v>
      </c>
      <c r="C26" s="114">
        <v>45127.0</v>
      </c>
      <c r="D26" s="60">
        <v>19214.55</v>
      </c>
      <c r="E26" s="60">
        <v>19350.0</v>
      </c>
      <c r="F26" s="33">
        <v>20.12</v>
      </c>
      <c r="G26" s="28">
        <f t="shared" si="3"/>
        <v>434089.7795</v>
      </c>
      <c r="H26" s="2" t="s">
        <v>751</v>
      </c>
      <c r="I26" s="17">
        <v>23837.53</v>
      </c>
      <c r="J26" s="12">
        <f t="shared" ref="J26:J50" si="4">IFERROR(I26/(D26/2.2),"")</f>
        <v>2.729315337</v>
      </c>
    </row>
    <row r="27">
      <c r="A27" s="2">
        <v>6.0</v>
      </c>
      <c r="B27" s="2" t="s">
        <v>830</v>
      </c>
      <c r="C27" s="114">
        <v>45130.0</v>
      </c>
      <c r="D27" s="60">
        <v>4750.0</v>
      </c>
      <c r="E27" s="60">
        <v>4750.0</v>
      </c>
      <c r="F27" s="2">
        <v>18.28</v>
      </c>
      <c r="G27" s="28">
        <f t="shared" si="3"/>
        <v>118112.1942</v>
      </c>
      <c r="H27" s="2" t="s">
        <v>749</v>
      </c>
      <c r="I27" s="17">
        <v>5605.31</v>
      </c>
      <c r="J27" s="12">
        <f t="shared" si="4"/>
        <v>2.596143579</v>
      </c>
    </row>
    <row r="28">
      <c r="A28" s="2">
        <v>10.0</v>
      </c>
      <c r="B28" s="2" t="s">
        <v>831</v>
      </c>
      <c r="C28" s="114">
        <v>45129.0</v>
      </c>
      <c r="D28" s="60">
        <v>17828.0</v>
      </c>
      <c r="E28" s="60">
        <v>17890.0</v>
      </c>
      <c r="F28" s="2">
        <v>22.02</v>
      </c>
      <c r="G28" s="28">
        <f t="shared" si="3"/>
        <v>368012.5506</v>
      </c>
      <c r="H28" s="2" t="s">
        <v>753</v>
      </c>
      <c r="I28" s="17">
        <v>22693.96</v>
      </c>
      <c r="J28" s="12">
        <f t="shared" si="4"/>
        <v>2.800466233</v>
      </c>
    </row>
    <row r="29">
      <c r="A29" s="2">
        <v>10.0</v>
      </c>
      <c r="B29" s="2" t="s">
        <v>832</v>
      </c>
      <c r="C29" s="114">
        <v>45130.0</v>
      </c>
      <c r="D29" s="60">
        <v>1050.0</v>
      </c>
      <c r="E29" s="60">
        <v>1050.0</v>
      </c>
      <c r="F29" s="2">
        <v>22.02</v>
      </c>
      <c r="G29" s="28">
        <f t="shared" si="3"/>
        <v>21674.51078</v>
      </c>
      <c r="H29" s="2" t="s">
        <v>753</v>
      </c>
      <c r="I29" s="12">
        <f t="shared" ref="I29:I33" si="5">E29*1.2</f>
        <v>1260</v>
      </c>
      <c r="J29" s="12">
        <f t="shared" si="4"/>
        <v>2.64</v>
      </c>
    </row>
    <row r="30">
      <c r="A30" s="2">
        <v>7.0</v>
      </c>
      <c r="B30" s="2" t="s">
        <v>833</v>
      </c>
      <c r="C30" s="114">
        <v>45126.0</v>
      </c>
      <c r="D30" s="60">
        <v>700.0</v>
      </c>
      <c r="E30" s="60">
        <v>700.0</v>
      </c>
      <c r="F30" s="2">
        <v>19.76</v>
      </c>
      <c r="G30" s="28">
        <f t="shared" si="3"/>
        <v>16102.31873</v>
      </c>
      <c r="H30" s="2" t="s">
        <v>750</v>
      </c>
      <c r="I30" s="12">
        <f t="shared" si="5"/>
        <v>840</v>
      </c>
      <c r="J30" s="12">
        <f t="shared" si="4"/>
        <v>2.64</v>
      </c>
    </row>
    <row r="31">
      <c r="A31" s="2">
        <v>9.0</v>
      </c>
      <c r="B31" s="2" t="s">
        <v>834</v>
      </c>
      <c r="C31" s="114">
        <v>45136.0</v>
      </c>
      <c r="D31" s="60">
        <v>200.0</v>
      </c>
      <c r="E31" s="60">
        <v>200.0</v>
      </c>
      <c r="F31" s="2">
        <v>22.0</v>
      </c>
      <c r="G31" s="28">
        <f t="shared" si="3"/>
        <v>4132.231405</v>
      </c>
      <c r="H31" s="2" t="s">
        <v>752</v>
      </c>
      <c r="I31" s="12">
        <f t="shared" si="5"/>
        <v>240</v>
      </c>
      <c r="J31" s="12">
        <f t="shared" si="4"/>
        <v>2.64</v>
      </c>
    </row>
    <row r="32">
      <c r="A32" s="2" t="s">
        <v>12</v>
      </c>
      <c r="B32" s="2" t="s">
        <v>835</v>
      </c>
      <c r="C32" s="114">
        <v>45138.0</v>
      </c>
      <c r="D32" s="60">
        <v>13200.0</v>
      </c>
      <c r="E32" s="60">
        <v>13200.0</v>
      </c>
      <c r="F32" s="2">
        <v>22.0</v>
      </c>
      <c r="G32" s="28">
        <f t="shared" si="3"/>
        <v>272727.2727</v>
      </c>
      <c r="H32" s="2" t="s">
        <v>755</v>
      </c>
      <c r="I32" s="12">
        <f t="shared" si="5"/>
        <v>15840</v>
      </c>
      <c r="J32" s="12">
        <f t="shared" si="4"/>
        <v>2.64</v>
      </c>
    </row>
    <row r="33">
      <c r="A33" s="2">
        <v>6.0</v>
      </c>
      <c r="B33" s="2" t="s">
        <v>836</v>
      </c>
      <c r="C33" s="114">
        <v>45141.0</v>
      </c>
      <c r="D33" s="60">
        <v>1300.0</v>
      </c>
      <c r="E33" s="60">
        <v>1300.0</v>
      </c>
      <c r="F33" s="2">
        <v>22.0</v>
      </c>
      <c r="G33" s="28">
        <f t="shared" si="3"/>
        <v>26859.50413</v>
      </c>
      <c r="H33" s="2" t="s">
        <v>749</v>
      </c>
      <c r="I33" s="12">
        <f t="shared" si="5"/>
        <v>1560</v>
      </c>
      <c r="J33" s="12">
        <f t="shared" si="4"/>
        <v>2.64</v>
      </c>
    </row>
    <row r="34">
      <c r="A34" s="2">
        <v>2.0</v>
      </c>
      <c r="B34" s="2" t="s">
        <v>837</v>
      </c>
      <c r="C34" s="114">
        <v>45160.0</v>
      </c>
      <c r="D34" s="60">
        <v>7953.0</v>
      </c>
      <c r="E34" s="60">
        <v>7770.0</v>
      </c>
      <c r="F34" s="2">
        <v>20.0</v>
      </c>
      <c r="G34" s="28">
        <f t="shared" si="3"/>
        <v>180750</v>
      </c>
      <c r="H34" s="2" t="s">
        <v>762</v>
      </c>
      <c r="I34" s="17">
        <v>10463.54</v>
      </c>
      <c r="J34" s="12">
        <f t="shared" si="4"/>
        <v>2.894478562</v>
      </c>
    </row>
    <row r="35">
      <c r="A35" s="2">
        <v>11.0</v>
      </c>
      <c r="B35" s="2" t="s">
        <v>838</v>
      </c>
      <c r="C35" s="114">
        <v>45160.0</v>
      </c>
      <c r="D35" s="60">
        <v>4300.0</v>
      </c>
      <c r="E35" s="60">
        <v>4200.0</v>
      </c>
      <c r="F35" s="2">
        <v>18.0</v>
      </c>
      <c r="G35" s="28">
        <f t="shared" si="3"/>
        <v>108585.8586</v>
      </c>
      <c r="H35" s="2" t="s">
        <v>765</v>
      </c>
      <c r="I35" s="17">
        <v>5655.97</v>
      </c>
      <c r="J35" s="12">
        <f t="shared" si="4"/>
        <v>2.893752093</v>
      </c>
    </row>
    <row r="36">
      <c r="A36" s="2">
        <v>1.0</v>
      </c>
      <c r="B36" s="2" t="s">
        <v>839</v>
      </c>
      <c r="C36" s="114">
        <v>45161.0</v>
      </c>
      <c r="D36" s="60">
        <v>11982.42</v>
      </c>
      <c r="E36" s="60">
        <v>12200.0</v>
      </c>
      <c r="F36" s="2">
        <v>20.0</v>
      </c>
      <c r="G36" s="28">
        <f t="shared" si="3"/>
        <v>272327.7273</v>
      </c>
      <c r="H36" s="2" t="s">
        <v>761</v>
      </c>
      <c r="I36" s="12">
        <f>16016.56*0.99</f>
        <v>15856.3944</v>
      </c>
      <c r="J36" s="12">
        <f t="shared" si="4"/>
        <v>2.911270652</v>
      </c>
    </row>
    <row r="37">
      <c r="A37" s="2">
        <v>3.0</v>
      </c>
      <c r="B37" s="2" t="s">
        <v>840</v>
      </c>
      <c r="C37" s="114">
        <v>45161.0</v>
      </c>
      <c r="D37" s="60">
        <v>4892.34</v>
      </c>
      <c r="E37" s="60">
        <v>5000.0</v>
      </c>
      <c r="F37" s="2">
        <v>18.7</v>
      </c>
      <c r="G37" s="28">
        <f t="shared" si="3"/>
        <v>118919.3</v>
      </c>
      <c r="H37" s="2" t="s">
        <v>763</v>
      </c>
      <c r="I37" s="12">
        <f>6445.86*0.99</f>
        <v>6381.4014</v>
      </c>
      <c r="J37" s="12">
        <f t="shared" si="4"/>
        <v>2.86960495</v>
      </c>
    </row>
    <row r="38">
      <c r="A38" s="2">
        <v>4.0</v>
      </c>
      <c r="B38" s="2" t="s">
        <v>841</v>
      </c>
      <c r="C38" s="114">
        <v>45162.0</v>
      </c>
      <c r="D38" s="60">
        <v>3144.0</v>
      </c>
      <c r="E38" s="60">
        <v>3010.0</v>
      </c>
      <c r="F38" s="2">
        <v>17.0</v>
      </c>
      <c r="G38" s="28">
        <f t="shared" si="3"/>
        <v>84064.17112</v>
      </c>
      <c r="H38" s="2" t="s">
        <v>764</v>
      </c>
      <c r="I38" s="17">
        <v>3479.1</v>
      </c>
      <c r="J38" s="12">
        <f t="shared" si="4"/>
        <v>2.434484733</v>
      </c>
    </row>
    <row r="39">
      <c r="A39" s="2">
        <v>4.0</v>
      </c>
      <c r="B39" s="2" t="s">
        <v>842</v>
      </c>
      <c r="C39" s="114">
        <v>45163.0</v>
      </c>
      <c r="D39" s="60">
        <v>6000.0</v>
      </c>
      <c r="E39" s="60">
        <v>6000.0</v>
      </c>
      <c r="F39" s="2">
        <v>17.0</v>
      </c>
      <c r="G39" s="28">
        <f t="shared" si="3"/>
        <v>160427.8075</v>
      </c>
      <c r="H39" s="2" t="s">
        <v>764</v>
      </c>
      <c r="I39" s="17">
        <v>8100.0</v>
      </c>
      <c r="J39" s="12">
        <f t="shared" si="4"/>
        <v>2.97</v>
      </c>
    </row>
    <row r="40">
      <c r="A40" s="2">
        <v>4.0</v>
      </c>
      <c r="B40" s="2" t="s">
        <v>843</v>
      </c>
      <c r="C40" s="114">
        <v>45164.0</v>
      </c>
      <c r="D40" s="60">
        <v>3841.51</v>
      </c>
      <c r="E40" s="60">
        <v>3885.0</v>
      </c>
      <c r="F40" s="2">
        <v>17.0</v>
      </c>
      <c r="G40" s="28">
        <f t="shared" si="3"/>
        <v>102714.1711</v>
      </c>
      <c r="H40" s="2" t="s">
        <v>764</v>
      </c>
      <c r="I40" s="17">
        <v>4911.51</v>
      </c>
      <c r="J40" s="12">
        <f t="shared" si="4"/>
        <v>2.81277987</v>
      </c>
    </row>
    <row r="41">
      <c r="A41" s="2">
        <v>4.0</v>
      </c>
      <c r="B41" s="2" t="s">
        <v>844</v>
      </c>
      <c r="C41" s="114">
        <v>45166.0</v>
      </c>
      <c r="D41" s="60">
        <v>500.0</v>
      </c>
      <c r="E41" s="60">
        <v>500.0</v>
      </c>
      <c r="F41" s="2">
        <v>17.0</v>
      </c>
      <c r="G41" s="28">
        <f t="shared" si="3"/>
        <v>13368.98396</v>
      </c>
      <c r="H41" s="2" t="s">
        <v>764</v>
      </c>
      <c r="I41" s="17">
        <v>650.0</v>
      </c>
      <c r="J41" s="12">
        <f t="shared" si="4"/>
        <v>2.86</v>
      </c>
    </row>
    <row r="42">
      <c r="A42" s="2">
        <v>11.0</v>
      </c>
      <c r="B42" s="2" t="s">
        <v>845</v>
      </c>
      <c r="C42" s="114">
        <v>45184.0</v>
      </c>
      <c r="D42" s="60">
        <v>14625.77</v>
      </c>
      <c r="E42" s="60">
        <v>14790.0</v>
      </c>
      <c r="F42" s="2">
        <v>21.08</v>
      </c>
      <c r="G42" s="28">
        <f t="shared" si="3"/>
        <v>315373.6847</v>
      </c>
      <c r="H42" s="2" t="s">
        <v>765</v>
      </c>
      <c r="I42" s="12">
        <f>20295.8*0.99</f>
        <v>20092.842</v>
      </c>
      <c r="J42" s="12">
        <f t="shared" si="4"/>
        <v>3.022353859</v>
      </c>
    </row>
    <row r="43">
      <c r="A43" s="2">
        <v>2.0</v>
      </c>
      <c r="B43" s="2" t="s">
        <v>846</v>
      </c>
      <c r="C43" s="114">
        <v>45186.0</v>
      </c>
      <c r="D43" s="60">
        <v>23014.59</v>
      </c>
      <c r="E43" s="60">
        <v>23800.0</v>
      </c>
      <c r="F43" s="2">
        <v>25.05</v>
      </c>
      <c r="G43" s="28">
        <f t="shared" si="3"/>
        <v>417611.8672</v>
      </c>
      <c r="H43" s="2" t="s">
        <v>762</v>
      </c>
      <c r="I43" s="12">
        <f>35756.03*0.99</f>
        <v>35398.4697</v>
      </c>
      <c r="J43" s="12">
        <f t="shared" si="4"/>
        <v>3.383794078</v>
      </c>
    </row>
    <row r="44">
      <c r="A44" s="2">
        <v>2.0</v>
      </c>
      <c r="B44" s="2" t="s">
        <v>847</v>
      </c>
      <c r="C44" s="114">
        <v>45187.0</v>
      </c>
      <c r="D44" s="60">
        <v>650.0</v>
      </c>
      <c r="E44" s="60">
        <v>650.0</v>
      </c>
      <c r="F44" s="2">
        <v>26.0</v>
      </c>
      <c r="G44" s="28">
        <f t="shared" si="3"/>
        <v>11363.63636</v>
      </c>
      <c r="H44" s="2" t="s">
        <v>762</v>
      </c>
      <c r="I44" s="12">
        <f>650*1.5</f>
        <v>975</v>
      </c>
      <c r="J44" s="12">
        <f t="shared" si="4"/>
        <v>3.3</v>
      </c>
    </row>
    <row r="45">
      <c r="A45" s="2">
        <v>1.0</v>
      </c>
      <c r="B45" s="2" t="s">
        <v>848</v>
      </c>
      <c r="C45" s="114">
        <v>45187.0</v>
      </c>
      <c r="D45" s="60">
        <v>30654.0</v>
      </c>
      <c r="E45" s="60">
        <v>31000.0</v>
      </c>
      <c r="F45" s="2">
        <v>26.0</v>
      </c>
      <c r="G45" s="28">
        <f t="shared" si="3"/>
        <v>535909.0909</v>
      </c>
      <c r="H45" s="2" t="s">
        <v>761</v>
      </c>
      <c r="I45" s="12">
        <f>47079.3</f>
        <v>47079.3</v>
      </c>
      <c r="J45" s="12">
        <f t="shared" si="4"/>
        <v>3.378823645</v>
      </c>
    </row>
    <row r="46">
      <c r="A46" s="2">
        <v>1.0</v>
      </c>
      <c r="B46" s="2" t="s">
        <v>849</v>
      </c>
      <c r="C46" s="114">
        <v>45188.0</v>
      </c>
      <c r="D46" s="60">
        <v>150.0</v>
      </c>
      <c r="E46" s="60">
        <v>150.0</v>
      </c>
      <c r="F46" s="2">
        <v>26.0</v>
      </c>
      <c r="G46" s="28">
        <f t="shared" si="3"/>
        <v>2622.377622</v>
      </c>
      <c r="H46" s="2" t="s">
        <v>761</v>
      </c>
      <c r="I46" s="12">
        <f>150*1.5</f>
        <v>225</v>
      </c>
      <c r="J46" s="12">
        <f t="shared" si="4"/>
        <v>3.3</v>
      </c>
    </row>
    <row r="47">
      <c r="A47" s="2">
        <v>3.0</v>
      </c>
      <c r="B47" s="2" t="s">
        <v>850</v>
      </c>
      <c r="C47" s="114">
        <v>45188.0</v>
      </c>
      <c r="D47" s="60">
        <v>12883.15</v>
      </c>
      <c r="E47" s="60">
        <v>13000.0</v>
      </c>
      <c r="F47" s="2">
        <v>26.0</v>
      </c>
      <c r="G47" s="28">
        <f t="shared" si="3"/>
        <v>225229.8951</v>
      </c>
      <c r="H47" s="2" t="s">
        <v>763</v>
      </c>
      <c r="I47" s="12">
        <f>19726.82</f>
        <v>19726.82</v>
      </c>
      <c r="J47" s="12">
        <f t="shared" si="4"/>
        <v>3.36866403</v>
      </c>
    </row>
    <row r="48">
      <c r="A48" s="2">
        <v>1.0</v>
      </c>
      <c r="B48" s="2" t="s">
        <v>851</v>
      </c>
      <c r="C48" s="114">
        <v>45189.0</v>
      </c>
      <c r="D48" s="60">
        <v>110.0</v>
      </c>
      <c r="E48" s="60">
        <v>110.0</v>
      </c>
      <c r="F48" s="2">
        <v>25.0</v>
      </c>
      <c r="G48" s="28">
        <f t="shared" si="3"/>
        <v>2000</v>
      </c>
      <c r="H48" s="2" t="s">
        <v>761</v>
      </c>
      <c r="I48" s="12">
        <f>110*1.6</f>
        <v>176</v>
      </c>
      <c r="J48" s="12">
        <f t="shared" si="4"/>
        <v>3.52</v>
      </c>
    </row>
    <row r="49">
      <c r="A49" s="2">
        <v>3.0</v>
      </c>
      <c r="B49" s="2" t="s">
        <v>852</v>
      </c>
      <c r="C49" s="114">
        <v>45192.0</v>
      </c>
      <c r="D49" s="60">
        <v>1650.0</v>
      </c>
      <c r="E49" s="60">
        <v>1650.0</v>
      </c>
      <c r="F49" s="2">
        <v>25.0</v>
      </c>
      <c r="G49" s="28">
        <f t="shared" si="3"/>
        <v>30000</v>
      </c>
      <c r="H49" s="2" t="s">
        <v>763</v>
      </c>
      <c r="I49" s="12">
        <f>1650*1.6</f>
        <v>2640</v>
      </c>
      <c r="J49" s="12">
        <f t="shared" si="4"/>
        <v>3.52</v>
      </c>
    </row>
    <row r="50">
      <c r="A50" s="2">
        <v>3.0</v>
      </c>
      <c r="B50" s="2" t="s">
        <v>853</v>
      </c>
      <c r="C50" s="114">
        <v>45193.0</v>
      </c>
      <c r="D50" s="60">
        <v>200.0</v>
      </c>
      <c r="E50" s="60">
        <v>200.0</v>
      </c>
      <c r="F50" s="2">
        <v>25.0</v>
      </c>
      <c r="G50" s="28">
        <f t="shared" si="3"/>
        <v>3636.363636</v>
      </c>
      <c r="H50" s="2" t="s">
        <v>763</v>
      </c>
      <c r="I50" s="12">
        <f>200*1.6</f>
        <v>320</v>
      </c>
      <c r="J50" s="12">
        <f t="shared" si="4"/>
        <v>3.52</v>
      </c>
    </row>
    <row r="51">
      <c r="A51" s="15"/>
      <c r="B51" s="15"/>
      <c r="C51" s="15"/>
      <c r="D51" s="71"/>
      <c r="E51" s="71"/>
      <c r="F51" s="15"/>
      <c r="G51" s="15"/>
      <c r="H51" s="15"/>
      <c r="I51" s="12"/>
      <c r="J51" s="12"/>
    </row>
    <row r="52">
      <c r="A52" s="15"/>
      <c r="B52" s="15"/>
      <c r="C52" s="15"/>
      <c r="D52" s="71"/>
      <c r="E52" s="71"/>
      <c r="F52" s="15"/>
      <c r="G52" s="15"/>
      <c r="H52" s="15"/>
      <c r="I52" s="12"/>
      <c r="J52" s="12"/>
    </row>
    <row r="53">
      <c r="A53" s="15"/>
      <c r="B53" s="15"/>
      <c r="C53" s="15"/>
      <c r="D53" s="71"/>
      <c r="E53" s="71"/>
      <c r="F53" s="15"/>
      <c r="G53" s="15"/>
      <c r="H53" s="15"/>
      <c r="I53" s="12"/>
      <c r="J53" s="12"/>
    </row>
    <row r="54">
      <c r="A54" s="15"/>
      <c r="B54" s="15"/>
      <c r="C54" s="15"/>
      <c r="D54" s="71"/>
      <c r="E54" s="71"/>
      <c r="F54" s="15"/>
      <c r="G54" s="15"/>
      <c r="H54" s="15"/>
      <c r="I54" s="12"/>
      <c r="J54" s="12"/>
    </row>
    <row r="55">
      <c r="A55" s="15"/>
      <c r="B55" s="15"/>
      <c r="C55" s="15"/>
      <c r="D55" s="71"/>
      <c r="E55" s="71"/>
      <c r="F55" s="15"/>
      <c r="G55" s="15"/>
      <c r="H55" s="15"/>
      <c r="I55" s="15"/>
      <c r="J55" s="15"/>
    </row>
    <row r="56">
      <c r="A56" s="15"/>
      <c r="B56" s="15"/>
      <c r="C56" s="15"/>
      <c r="D56" s="71"/>
      <c r="E56" s="71"/>
      <c r="F56" s="15"/>
      <c r="G56" s="15"/>
      <c r="H56" s="15"/>
      <c r="I56" s="15"/>
      <c r="J56" s="15"/>
    </row>
    <row r="57">
      <c r="D57" s="115"/>
      <c r="E57" s="115"/>
    </row>
    <row r="58">
      <c r="D58" s="115"/>
      <c r="E58" s="115"/>
    </row>
    <row r="59">
      <c r="D59" s="115"/>
      <c r="E59" s="115"/>
    </row>
    <row r="60">
      <c r="D60" s="115"/>
      <c r="E60" s="115"/>
    </row>
    <row r="61">
      <c r="D61" s="115"/>
      <c r="E61" s="115"/>
    </row>
    <row r="62">
      <c r="D62" s="115"/>
      <c r="E62" s="115"/>
    </row>
    <row r="63">
      <c r="D63" s="115"/>
      <c r="E63" s="115"/>
    </row>
    <row r="64">
      <c r="D64" s="115"/>
      <c r="E64" s="115"/>
    </row>
    <row r="65">
      <c r="D65" s="115"/>
      <c r="E65" s="115"/>
    </row>
    <row r="66">
      <c r="D66" s="115"/>
      <c r="E66" s="115"/>
    </row>
    <row r="67">
      <c r="D67" s="115"/>
      <c r="E67" s="115"/>
    </row>
    <row r="68">
      <c r="D68" s="115"/>
      <c r="E68" s="115"/>
    </row>
    <row r="69">
      <c r="D69" s="115"/>
      <c r="E69" s="115"/>
    </row>
    <row r="70">
      <c r="D70" s="115"/>
      <c r="E70" s="115"/>
    </row>
    <row r="71">
      <c r="D71" s="115"/>
      <c r="E71" s="115"/>
    </row>
    <row r="72">
      <c r="D72" s="115"/>
      <c r="E72" s="115"/>
    </row>
    <row r="73">
      <c r="D73" s="115"/>
      <c r="E73" s="115"/>
    </row>
    <row r="74">
      <c r="D74" s="115"/>
      <c r="E74" s="115"/>
    </row>
    <row r="75">
      <c r="D75" s="115"/>
      <c r="E75" s="115"/>
    </row>
    <row r="76">
      <c r="D76" s="115"/>
      <c r="E76" s="115"/>
    </row>
    <row r="77">
      <c r="D77" s="115"/>
      <c r="E77" s="115"/>
    </row>
    <row r="78">
      <c r="D78" s="115"/>
      <c r="E78" s="115"/>
    </row>
    <row r="79">
      <c r="D79" s="115"/>
      <c r="E79" s="115"/>
    </row>
    <row r="80">
      <c r="D80" s="115"/>
      <c r="E80" s="115"/>
    </row>
    <row r="81">
      <c r="D81" s="115"/>
      <c r="E81" s="115"/>
    </row>
    <row r="82">
      <c r="D82" s="115"/>
      <c r="E82" s="115"/>
    </row>
    <row r="83">
      <c r="D83" s="115"/>
      <c r="E83" s="115"/>
    </row>
    <row r="84">
      <c r="D84" s="115"/>
      <c r="E84" s="115"/>
    </row>
    <row r="85">
      <c r="D85" s="115"/>
      <c r="E85" s="115"/>
    </row>
    <row r="86">
      <c r="D86" s="115"/>
      <c r="E86" s="115"/>
    </row>
    <row r="87">
      <c r="D87" s="115"/>
      <c r="E87" s="115"/>
    </row>
    <row r="88">
      <c r="D88" s="115"/>
      <c r="E88" s="115"/>
    </row>
    <row r="89">
      <c r="D89" s="115"/>
      <c r="E89" s="115"/>
    </row>
    <row r="90">
      <c r="D90" s="115"/>
      <c r="E90" s="115"/>
    </row>
    <row r="91">
      <c r="D91" s="115"/>
      <c r="E91" s="115"/>
    </row>
    <row r="92">
      <c r="D92" s="115"/>
      <c r="E92" s="115"/>
    </row>
    <row r="93">
      <c r="D93" s="115"/>
      <c r="E93" s="115"/>
    </row>
    <row r="94">
      <c r="D94" s="115"/>
      <c r="E94" s="115"/>
    </row>
    <row r="95">
      <c r="D95" s="115"/>
      <c r="E95" s="115"/>
    </row>
    <row r="96">
      <c r="D96" s="115"/>
      <c r="E96" s="115"/>
    </row>
    <row r="97">
      <c r="D97" s="115"/>
      <c r="E97" s="115"/>
    </row>
    <row r="98">
      <c r="D98" s="115"/>
      <c r="E98" s="115"/>
    </row>
    <row r="99">
      <c r="D99" s="115"/>
      <c r="E99" s="115"/>
    </row>
    <row r="100">
      <c r="D100" s="115"/>
    </row>
    <row r="101">
      <c r="D101" s="115"/>
    </row>
    <row r="102">
      <c r="D102" s="115"/>
    </row>
    <row r="103">
      <c r="D103" s="115"/>
    </row>
    <row r="104">
      <c r="D104" s="115"/>
    </row>
    <row r="105">
      <c r="D105" s="115"/>
    </row>
    <row r="106">
      <c r="D106" s="115"/>
    </row>
    <row r="107">
      <c r="D107" s="115"/>
    </row>
    <row r="108">
      <c r="D108" s="115"/>
    </row>
    <row r="109">
      <c r="D109" s="115"/>
    </row>
    <row r="110">
      <c r="D110" s="115"/>
    </row>
    <row r="111">
      <c r="D111" s="115"/>
    </row>
    <row r="112">
      <c r="D112" s="115"/>
    </row>
    <row r="113">
      <c r="D113" s="115"/>
    </row>
    <row r="114">
      <c r="D114" s="115"/>
    </row>
    <row r="115">
      <c r="D115" s="115"/>
    </row>
    <row r="116">
      <c r="D116" s="115"/>
    </row>
  </sheetData>
  <autoFilter ref="$A$1:$J$17">
    <sortState ref="A1:J17">
      <sortCondition ref="C1:C17"/>
      <sortCondition ref="I1:I17"/>
    </sortState>
  </autoFilter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0"/>
    <col customWidth="1" min="3" max="3" width="8.75"/>
    <col customWidth="1" min="4" max="4" width="12.38"/>
    <col customWidth="1" min="6" max="6" width="8.75"/>
    <col customWidth="1" min="7" max="7" width="7.5"/>
    <col customWidth="1" min="8" max="8" width="10.5"/>
    <col customWidth="1" min="9" max="10" width="8.38"/>
    <col customWidth="1" min="11" max="11" width="10.5"/>
    <col customWidth="1" min="12" max="13" width="6.88"/>
    <col customWidth="1" min="14" max="14" width="8.25"/>
    <col customWidth="1" min="15" max="15" width="5.75"/>
    <col customWidth="1" min="16" max="16" width="5.88"/>
    <col customWidth="1" min="17" max="17" width="7.0"/>
    <col customWidth="1" min="18" max="18" width="7.63"/>
    <col customWidth="1" min="19" max="19" width="12.0"/>
    <col customWidth="1" min="20" max="20" width="8.63"/>
    <col customWidth="1" min="21" max="21" width="9.63"/>
    <col customWidth="1" min="22" max="22" width="10.75"/>
  </cols>
  <sheetData>
    <row r="1">
      <c r="A1" s="25" t="s">
        <v>1</v>
      </c>
      <c r="B1" s="120" t="s">
        <v>226</v>
      </c>
      <c r="C1" s="120" t="s">
        <v>469</v>
      </c>
      <c r="D1" s="25" t="s">
        <v>470</v>
      </c>
      <c r="E1" s="25" t="s">
        <v>471</v>
      </c>
      <c r="F1" s="25" t="s">
        <v>201</v>
      </c>
      <c r="G1" s="25" t="s">
        <v>192</v>
      </c>
      <c r="H1" s="25" t="s">
        <v>202</v>
      </c>
      <c r="I1" s="25" t="s">
        <v>472</v>
      </c>
      <c r="J1" s="25" t="s">
        <v>473</v>
      </c>
      <c r="K1" s="25" t="s">
        <v>474</v>
      </c>
      <c r="L1" s="25" t="s">
        <v>475</v>
      </c>
      <c r="M1" s="25" t="s">
        <v>476</v>
      </c>
      <c r="N1" s="25" t="s">
        <v>477</v>
      </c>
      <c r="O1" s="25" t="s">
        <v>178</v>
      </c>
      <c r="P1" s="120" t="s">
        <v>480</v>
      </c>
      <c r="Q1" s="120" t="s">
        <v>481</v>
      </c>
      <c r="R1" s="120" t="s">
        <v>482</v>
      </c>
      <c r="S1" s="120" t="s">
        <v>854</v>
      </c>
      <c r="T1" s="120" t="s">
        <v>484</v>
      </c>
      <c r="U1" s="25" t="s">
        <v>485</v>
      </c>
      <c r="V1" s="25" t="s">
        <v>487</v>
      </c>
    </row>
    <row r="2">
      <c r="A2" s="2">
        <v>1.0</v>
      </c>
      <c r="B2" s="15" t="str">
        <f t="array" ref="B2">INDEX('SEMACU DATA'!$B$3:$B$103,MATCH($B$15,'SEMACU DATA'!$A$3:$A$103,1),1)</f>
        <v/>
      </c>
      <c r="C2" s="163" t="str">
        <f t="array" ref="C2">$B$15-INDEX('SIEMB. SEMACU'!$E$2:$E$40,MATCH(B2,'SIEMB. SEMACU'!$B$2:$B$40,0),1)</f>
        <v>#N/A</v>
      </c>
      <c r="D2" s="71" t="str">
        <f t="array" ref="D2">SUMIF('SEMACU DATA'!$B$2:$B$108,$B2,'SEMACU DATA'!$D$2:$D$108)+INDEX('SIEMB. SEMACU'!$G$2:$G$40,MATCH($B2,'SIEMB. SEMACU'!$B$2:$B$40,0),1)+INDEX('SEMACU DATA'!$B$3:$S$108,MATCH($B$15,'SEMACU DATA'!$A$3:$A$108,1),3)*($B$15-VLOOKUP($B$15,'SEMACU DATA'!$A$3:$A$108,1))/7</f>
        <v>#N/A</v>
      </c>
      <c r="E2" s="12" t="str">
        <f t="array" ref="E2">SUMIF('SEMACU DATA'!$B$2:$B$108,$B2,'SEMACU DATA'!$F$2:$F$108)+INDEX('SIEMB. SEMACU'!$H$2:$H$40,MATCH($B2,'SIEMB. SEMACU'!$B$2:$B$40,0),1)+INDEX('SEMACU DATA'!$B$3:$S$108,MATCH($B$15,'SEMACU DATA'!$A$3:$A$108,1),MATCH(E$1,'SEMACU DATA'!$B$2:$S$2,0))*($B$15-VLOOKUP($B$15,'SEMACU DATA'!$A$3:$A$108,1))/7</f>
        <v>#N/A</v>
      </c>
      <c r="F2" s="35">
        <f t="array" ref="F2">INDEX('SEMACU DATA'!$B$3:$S$108,MATCH($B$15,'SEMACU DATA'!$A$3:$A$108,1),MATCH(F$1,'SEMACU DATA'!$B$2:$S$2,0))-0.00222*($B$15-VLOOKUP($B$15,'SEMACU DATA'!$A$3:$A$108,1))</f>
        <v>-0.01554</v>
      </c>
      <c r="G2" s="28" t="str">
        <f t="array" ref="G2">INDEX('SEMACU DATA'!$B$3:$S$108,MATCH($B$15,'SEMACU DATA'!$A$3:$A$108,1),MATCH(G$1,'SEMACU DATA'!$B$2:$S$2,0))</f>
        <v/>
      </c>
      <c r="H2" s="71" t="str">
        <f t="array" ref="H2">IFERROR(F2*INDEX('SIEMB. SEMACU'!$D$2:$D$40,MATCH(B2,'SIEMB. SEMACU'!$B$2:$B$40,0),1),"")</f>
        <v/>
      </c>
      <c r="I2" s="28">
        <f t="array" ref="I2">$G2+INDEX('SEMACU DATA'!$B$3:$S$108,MATCH($B$15,'SEMACU DATA'!$A$3:$A$108,1),MATCH("CREC."&amp;CHAR(10)&amp;"(g)",'SEMACU DATA'!$B$2:$S$2,0))*($B$15-VLOOKUP($B$15,'SEMACU DATA'!$A$3:$A$108,1))/7</f>
        <v>0</v>
      </c>
      <c r="J2" s="28">
        <f t="shared" ref="J2:J13" si="1">I2</f>
        <v>0</v>
      </c>
      <c r="K2" s="60" t="str">
        <f t="shared" ref="K2:K13" si="2">H2</f>
        <v/>
      </c>
      <c r="L2" s="71" t="str">
        <f>K2*VLOOKUP($A2,PISCINAS!$B$12:$C$23,2)*J2/1000</f>
        <v>#N/A</v>
      </c>
      <c r="M2" s="71" t="str">
        <f t="shared" ref="M2:M13" si="3">L2*2.2</f>
        <v>#N/A</v>
      </c>
      <c r="N2" s="164">
        <f>SUMIF('PESCA SEMACU'!$H$2:$H987,$B2,'PESCA SEMACU'!$D$2:$D987)</f>
        <v>0</v>
      </c>
      <c r="O2" s="28" t="str">
        <f t="shared" ref="O2:O13" si="4">IFERROR(D2/(L2+N2/2.2),"")</f>
        <v/>
      </c>
      <c r="P2" s="17" t="str">
        <f t="array" ref="P2">IFERROR(INDEX('PRECIOS CAMARON'!$AH$3:$AO$14,MATCH($A2,'PRECIOS CAMARON'!$AH$3:$AH$14,0),5),"")</f>
        <v/>
      </c>
      <c r="Q2" s="17" t="str">
        <f t="array" ref="Q2">IFERROR(INDEX('PRECIOS CAMARON'!$AH$3:$AO$14,MATCH($A2,'PRECIOS CAMARON'!$AH$3:$AH$14,0),8),"")</f>
        <v/>
      </c>
      <c r="R2" s="12" t="str">
        <f t="shared" ref="R2:R13" si="5">IF(P2&gt;Q2,P2,Q2)</f>
        <v/>
      </c>
      <c r="S2" s="165" t="str">
        <f t="shared" ref="S2:S13" si="6">R2*L2</f>
        <v>#N/A</v>
      </c>
      <c r="T2" s="213">
        <f>SUMIF('PESCA SEMACU'!$H$2:$H987,B2,'PESCA SEMACU'!$I$2:$I987)</f>
        <v>0</v>
      </c>
      <c r="U2" s="165" t="str">
        <f t="array" ref="U2">IFERROR((8+$B$15-INDEX('SIEMB. SEMACU'!$E$2:$E$40,MATCH(B2,'SIEMB. SEMACU'!$B$2:$B$40,0),1))*$B$17*VLOOKUP($A2,PISCINAS!$B$12:$C$23,2),"")</f>
        <v/>
      </c>
      <c r="V2" s="165" t="str">
        <f t="shared" ref="V2:V13" si="7">S2+T2-U2-E2</f>
        <v>#N/A</v>
      </c>
    </row>
    <row r="3">
      <c r="A3" s="2">
        <v>2.0</v>
      </c>
      <c r="B3" s="15" t="str">
        <f t="array" ref="B3">INDEX('SEMACU DATA'!$T$3:$T$103,MATCH($B$15,'SEMACU DATA'!$A$3:$A$103,1),1)</f>
        <v>SE02260923</v>
      </c>
      <c r="C3" s="163">
        <f t="array" ref="C3">$B$15-INDEX('SIEMB. SEMACU'!$E$2:$E$40,MATCH(B3,'SIEMB. SEMACU'!$B$2:$B$40,0),1)</f>
        <v>48</v>
      </c>
      <c r="D3" s="71">
        <f t="array" ref="D3">SUMIF('SEMACU DATA'!$T$2:$T$108,$B3,'SEMACU DATA'!$V$2:$V$108)+INDEX('SIEMB. SEMACU'!$G$2:$G$40,MATCH($B3,'SIEMB. SEMACU'!$B$2:$B$40,0),1)+INDEX('SEMACU DATA'!$T$3:$AK$108,MATCH($B$15,'SEMACU DATA'!$A$3:$A$108,1),3)*($B$15-VLOOKUP($B$15,'SEMACU DATA'!$A$3:$A$108,1))/7</f>
        <v>15699</v>
      </c>
      <c r="E3" s="12">
        <f t="array" ref="E3">SUMIF('SEMACU DATA'!$T$2:$T$108,$B3,'SEMACU DATA'!$X$2:$X$108)+INDEX('SIEMB. SEMACU'!$H$2:$H$40,MATCH($B3,'SIEMB. SEMACU'!$B$2:$B$40,0),1)+INDEX('SEMACU DATA'!$T$3:$AK$108,MATCH($B$15,'SEMACU DATA'!$A$3:$A$108,1),MATCH(E$1,'SEMACU DATA'!$B$2:$S$2,0))*($B$15-VLOOKUP($B$15,'SEMACU DATA'!$A$3:$A$108,1))/7</f>
        <v>10759.1784</v>
      </c>
      <c r="F3" s="35">
        <f t="array" ref="F3">INDEX('SEMACU DATA'!$T$3:$AK$108,MATCH($B$15,'SEMACU DATA'!$A$3:$A$108,1),MATCH(F$1,'SEMACU DATA'!$B$2:$S$2,0))-0.002222*($B$15-VLOOKUP($B$15,'SEMACU DATA'!$A$3:$A$108,1))</f>
        <v>0.3911110022</v>
      </c>
      <c r="G3" s="28">
        <f t="array" ref="G3">INDEX('SEMACU DATA'!$T$3:$AK$108,MATCH($B$15,'SEMACU DATA'!$A$3:$A$108,1),MATCH(G$1,'SEMACU DATA'!$B$2:$S$2,0))</f>
        <v>15.2</v>
      </c>
      <c r="H3" s="71" t="str">
        <f t="array" ref="H3">IFERROR(F3*INDEX('SIEMB. SEMACU'!$D$2:$D$40,MATCH(B3,'SIEMB. SEMACU'!$B$2:$B$40,0),1),"")</f>
        <v/>
      </c>
      <c r="I3" s="28">
        <f t="array" ref="I3">$G3+INDEX('SEMACU DATA'!$T$3:$AK$108,MATCH($B$15,'SEMACU DATA'!$A$3:$A$108,1),MATCH("CREC."&amp;CHAR(10)&amp;"(g)",'SEMACU DATA'!$B$2:$S$2,0))*($B$15-VLOOKUP($B$15,'SEMACU DATA'!$A$3:$A$108,1))/7</f>
        <v>19.37</v>
      </c>
      <c r="J3" s="28">
        <f t="shared" si="1"/>
        <v>19.37</v>
      </c>
      <c r="K3" s="60" t="str">
        <f t="shared" si="2"/>
        <v/>
      </c>
      <c r="L3" s="71" t="str">
        <f>K3*VLOOKUP($A3,PISCINAS!$B$12:$C$23,2)*J3/1000</f>
        <v>#N/A</v>
      </c>
      <c r="M3" s="71" t="str">
        <f t="shared" si="3"/>
        <v>#N/A</v>
      </c>
      <c r="N3" s="164">
        <f>SUMIF('PESCA SEMACU'!$H$2:$H987,$B3,'PESCA SEMACU'!$D$2:$D987)</f>
        <v>0</v>
      </c>
      <c r="O3" s="28" t="str">
        <f t="shared" si="4"/>
        <v/>
      </c>
      <c r="P3" s="17">
        <f t="array" ref="P3">IFERROR(INDEX('PRECIOS CAMARON'!$AH$3:$AO$14,MATCH($A3,'PRECIOS CAMARON'!$AH$3:$AH$14,0),5),"")</f>
        <v>2.444334796</v>
      </c>
      <c r="Q3" s="17">
        <f t="array" ref="Q3">IFERROR(INDEX('PRECIOS CAMARON'!$AH$3:$AO$14,MATCH($A3,'PRECIOS CAMARON'!$AH$3:$AH$14,0),8),"")</f>
        <v>2.7269</v>
      </c>
      <c r="R3" s="12">
        <f t="shared" si="5"/>
        <v>2.7269</v>
      </c>
      <c r="S3" s="165" t="str">
        <f t="shared" si="6"/>
        <v>#N/A</v>
      </c>
      <c r="T3" s="213">
        <f>SUMIF('PESCA SEMACU'!$H$2:$H987,B3,'PESCA SEMACU'!$I$2:$I987)</f>
        <v>0</v>
      </c>
      <c r="U3" s="165" t="str">
        <f t="array" ref="U3">IFERROR((8+$B$15-INDEX('SIEMB. SEMACU'!$E$2:$E$40,MATCH(B3,'SIEMB. SEMACU'!$B$2:$B$40,0),1))*$B$17*VLOOKUP($A3,PISCINAS!$B$12:$C$23,2),"")</f>
        <v/>
      </c>
      <c r="V3" s="165" t="str">
        <f t="shared" si="7"/>
        <v>#N/A</v>
      </c>
    </row>
    <row r="4">
      <c r="A4" s="2">
        <v>3.0</v>
      </c>
      <c r="B4" s="15" t="str">
        <f t="array" ref="B4">INDEX('SEMACU DATA'!$AL$3:$AL$103,MATCH($B$15,'SEMACU DATA'!$A$3:$A$103,1),1)</f>
        <v>SE03111023</v>
      </c>
      <c r="C4" s="163">
        <f t="array" ref="C4">$B$15-INDEX('SIEMB. SEMACU'!$E$2:$E$40,MATCH(B4,'SIEMB. SEMACU'!$B$2:$B$40,0),1)</f>
        <v>33</v>
      </c>
      <c r="D4" s="71">
        <f t="array" ref="D4">SUMIF('SEMACU DATA'!$AL$2:$AL$108,$B4,'SEMACU DATA'!$AN$2:$AN$108)+INDEX('SIEMB. SEMACU'!$G$2:$G$40,MATCH($B4,'SIEMB. SEMACU'!$B$2:$B$40,0),1)+INDEX('SEMACU DATA'!$AL$3:$ABC$108,MATCH($B$15,'SEMACU DATA'!$A$3:$A$108,1),3)*($B$15-VLOOKUP($B$15,'SEMACU DATA'!$A$3:$A$108,1))/7</f>
        <v>5983.5</v>
      </c>
      <c r="E4" s="12">
        <f t="array" ref="E4">SUMIF('SEMACU DATA'!$AL$2:$AL$108,$B4,'SEMACU DATA'!$AP$2:$AP$108)+INDEX('SIEMB. SEMACU'!$H$2:$H$40,MATCH($B4,'SIEMB. SEMACU'!$B$2:$B$40,0),1)+INDEX('SEMACU DATA'!$AL$3:$ABC$108,MATCH($B$15,'SEMACU DATA'!$A$3:$A$108,1),MATCH(E$1,'SEMACU DATA'!$B$2:$S$2,0))*($B$15-VLOOKUP($B$15,'SEMACU DATA'!$A$3:$A$108,1))/7</f>
        <v>6719.388</v>
      </c>
      <c r="F4" s="35">
        <f t="array" ref="F4">INDEX('SEMACU DATA'!$AL$3:$ABC$108,MATCH($B$15,'SEMACU DATA'!$A$3:$A$108,1),MATCH(F$1,'SEMACU DATA'!$B$2:$S$2,0))-0.002222*($B$15-VLOOKUP($B$15,'SEMACU DATA'!$A$3:$A$108,1))</f>
        <v>0.4091826633</v>
      </c>
      <c r="G4" s="28">
        <f t="array" ref="G4">INDEX('SEMACU DATA'!$AL$3:$ABC$108,MATCH($B$15,'SEMACU DATA'!$A$3:$A$108,1),MATCH(G$1,'SEMACU DATA'!$B$2:$S$2,0))</f>
        <v>15</v>
      </c>
      <c r="H4" s="71" t="str">
        <f t="array" ref="H4">IFERROR(F4*INDEX('SIEMB. SEMACU'!$D$2:$D$40,MATCH(B4,'SIEMB. SEMACU'!$B$2:$B$40,0),1),"")</f>
        <v/>
      </c>
      <c r="I4" s="28">
        <f t="array" ref="I4">$G4+INDEX('SEMACU DATA'!$AL$3:$ABC$108,MATCH($B$15,'SEMACU DATA'!$A$3:$A$108,1),MATCH("CREC."&amp;CHAR(10)&amp;"(g)",'SEMACU DATA'!$B$2:$S$2,0))*($B$15-VLOOKUP($B$15,'SEMACU DATA'!$A$3:$A$108,1))/7</f>
        <v>20.4</v>
      </c>
      <c r="J4" s="28">
        <f t="shared" si="1"/>
        <v>20.4</v>
      </c>
      <c r="K4" s="60" t="str">
        <f t="shared" si="2"/>
        <v/>
      </c>
      <c r="L4" s="71" t="str">
        <f>K4*VLOOKUP($A4,PISCINAS!$B$12:$C$23,2)*J4/1000</f>
        <v>#N/A</v>
      </c>
      <c r="M4" s="71" t="str">
        <f t="shared" si="3"/>
        <v>#N/A</v>
      </c>
      <c r="N4" s="164">
        <f>SUMIF('PESCA SEMACU'!$H$2:$H987,$B4,'PESCA SEMACU'!$D$2:$D987)</f>
        <v>0</v>
      </c>
      <c r="O4" s="28" t="str">
        <f t="shared" si="4"/>
        <v/>
      </c>
      <c r="P4" s="17">
        <f t="array" ref="P4">IFERROR(INDEX('PRECIOS CAMARON'!$AH$3:$AO$14,MATCH($A4,'PRECIOS CAMARON'!$AH$3:$AH$14,0),5),"")</f>
        <v>2.476656863</v>
      </c>
      <c r="Q4" s="17">
        <f t="array" ref="Q4">IFERROR(INDEX('PRECIOS CAMARON'!$AH$3:$AO$14,MATCH($A4,'PRECIOS CAMARON'!$AH$3:$AH$14,0),8),"")</f>
        <v>2.7269</v>
      </c>
      <c r="R4" s="12">
        <f t="shared" si="5"/>
        <v>2.7269</v>
      </c>
      <c r="S4" s="165" t="str">
        <f t="shared" si="6"/>
        <v>#N/A</v>
      </c>
      <c r="T4" s="213">
        <f>SUMIF('PESCA SEMACU'!$H$2:$H987,B4,'PESCA SEMACU'!$I$2:$I987)</f>
        <v>0</v>
      </c>
      <c r="U4" s="165" t="str">
        <f t="array" ref="U4">IFERROR((8+$B$15-INDEX('SIEMB. SEMACU'!$E$2:$E$40,MATCH(B4,'SIEMB. SEMACU'!$B$2:$B$40,0),1))*$B$17*VLOOKUP($A4,PISCINAS!$B$12:$C$23,2),"")</f>
        <v/>
      </c>
      <c r="V4" s="165" t="str">
        <f t="shared" si="7"/>
        <v>#N/A</v>
      </c>
    </row>
    <row r="5">
      <c r="A5" s="2">
        <v>4.0</v>
      </c>
      <c r="B5" s="15" t="str">
        <f t="array" ref="B5">INDEX('SEMACU DATA'!$BD$3:$BD$103,MATCH($B$15,'SEMACU DATA'!$A$3:$A$103,1),1)</f>
        <v/>
      </c>
      <c r="C5" s="163" t="str">
        <f t="array" ref="C5">$B$15-INDEX('SIEMB. SEMACU'!$E$2:$E$40,MATCH(B5,'SIEMB. SEMACU'!$B$2:$B$40,0),1)</f>
        <v>#N/A</v>
      </c>
      <c r="D5" s="71" t="str">
        <f t="array" ref="D5">SUMIF('SEMACU DATA'!$BD$2:$BD$108,$B5,'SEMACU DATA'!$BF$2:$BF$108)+INDEX('SIEMB. SEMACU'!$G$2:$G$40,MATCH($B5,'SIEMB. SEMACU'!$B$2:$B$40,0),1)+INDEX('SEMACU DATA'!$BD$3:$BU$108,MATCH($B$15,'SEMACU DATA'!$A$3:$A$108,1),3)*($B$15-VLOOKUP($B$15,'SEMACU DATA'!$A$3:$A$108,1))/7</f>
        <v>#N/A</v>
      </c>
      <c r="E5" s="12" t="str">
        <f t="array" ref="E5">SUMIF('SEMACU DATA'!$BD$2:$BD$108,$B5,'SEMACU DATA'!$BH$2:$BH$108)+INDEX('SIEMB. SEMACU'!$H$2:$H$40,MATCH($B5,'SIEMB. SEMACU'!$B$2:$B$40,0),1)+INDEX('SEMACU DATA'!$BD$3:$BU$108,MATCH($B$15,'SEMACU DATA'!$A$3:$A$108,1),MATCH(E$1,'SEMACU DATA'!$B$2:$S$2,0))*($B$15-VLOOKUP($B$15,'SEMACU DATA'!$A$3:$A$108,1))/7</f>
        <v>#N/A</v>
      </c>
      <c r="F5" s="35">
        <f t="array" ref="F5">INDEX('SEMACU DATA'!$BD$3:$BU$108,MATCH($B$15,'SEMACU DATA'!$A$3:$A$108,1),MATCH(F$1,'SEMACU DATA'!$B$2:$S$2,0))-0.002222*($B$15-VLOOKUP($B$15,'SEMACU DATA'!$A$3:$A$108,1))</f>
        <v>-0.015554</v>
      </c>
      <c r="G5" s="28" t="str">
        <f t="array" ref="G5">INDEX('SEMACU DATA'!$BD$3:$BU$108,MATCH($B$15,'SEMACU DATA'!$A$3:$A$108,1),MATCH(G$1,'SEMACU DATA'!$B$2:$S$2,0))</f>
        <v/>
      </c>
      <c r="H5" s="71" t="str">
        <f t="array" ref="H5">IFERROR(F5*INDEX('SIEMB. SEMACU'!$D$2:$D$40,MATCH(B5,'SIEMB. SEMACU'!$B$2:$B$40,0),1),"")</f>
        <v/>
      </c>
      <c r="I5" s="28">
        <f t="array" ref="I5">$G5+INDEX('SEMACU DATA'!$BD$3:$BU$108,MATCH($B$15,'SEMACU DATA'!$A$3:$A$108,1),MATCH("CREC."&amp;CHAR(10)&amp;"(g)",'SEMACU DATA'!$B$2:$S$2,0))*($B$15-VLOOKUP($B$15,'SEMACU DATA'!$A$3:$A$108,1))/7</f>
        <v>0</v>
      </c>
      <c r="J5" s="28">
        <f t="shared" si="1"/>
        <v>0</v>
      </c>
      <c r="K5" s="60" t="str">
        <f t="shared" si="2"/>
        <v/>
      </c>
      <c r="L5" s="71" t="str">
        <f>K5*VLOOKUP($A5,PISCINAS!$B$12:$C$23,2)*J5/1000</f>
        <v>#N/A</v>
      </c>
      <c r="M5" s="71" t="str">
        <f t="shared" si="3"/>
        <v>#N/A</v>
      </c>
      <c r="N5" s="164">
        <f>SUMIF('PESCA SEMACU'!$H$2:$H987,$B5,'PESCA SEMACU'!$D$2:$D987)</f>
        <v>0</v>
      </c>
      <c r="O5" s="28" t="str">
        <f t="shared" si="4"/>
        <v/>
      </c>
      <c r="P5" s="17" t="str">
        <f t="array" ref="P5">IFERROR(INDEX('PRECIOS CAMARON'!$AH$3:$AO$14,MATCH($A5,'PRECIOS CAMARON'!$AH$3:$AH$14,0),5),"")</f>
        <v/>
      </c>
      <c r="Q5" s="17" t="str">
        <f t="array" ref="Q5">IFERROR(INDEX('PRECIOS CAMARON'!$AH$3:$AO$14,MATCH($A5,'PRECIOS CAMARON'!$AH$3:$AH$14,0),8),"")</f>
        <v/>
      </c>
      <c r="R5" s="12" t="str">
        <f t="shared" si="5"/>
        <v/>
      </c>
      <c r="S5" s="165" t="str">
        <f t="shared" si="6"/>
        <v>#N/A</v>
      </c>
      <c r="T5" s="213">
        <f>SUMIF('PESCA SEMACU'!$H$2:$H987,B5,'PESCA SEMACU'!$I$2:$I987)</f>
        <v>0</v>
      </c>
      <c r="U5" s="165" t="str">
        <f t="array" ref="U5">IFERROR((8+$B$15-INDEX('SIEMB. SEMACU'!$E$2:$E$40,MATCH(B5,'SIEMB. SEMACU'!$B$2:$B$40,0),1))*$B$17*VLOOKUP($A5,PISCINAS!$B$12:$C$23,2),"")</f>
        <v/>
      </c>
      <c r="V5" s="165" t="str">
        <f t="shared" si="7"/>
        <v>#N/A</v>
      </c>
    </row>
    <row r="6">
      <c r="A6" s="2">
        <v>5.0</v>
      </c>
      <c r="B6" s="15"/>
      <c r="C6" s="71"/>
      <c r="D6" s="71"/>
      <c r="E6" s="12"/>
      <c r="F6" s="35"/>
      <c r="G6" s="28"/>
      <c r="H6" s="71" t="str">
        <f t="array" ref="H6">IFERROR(F6*INDEX('SIEMB. SEMACU'!$D$2:$D$40,MATCH(B6,'SIEMB. SEMACU'!$B$2:$B$40,0),1),"")</f>
        <v/>
      </c>
      <c r="I6" s="28"/>
      <c r="J6" s="28" t="str">
        <f t="shared" si="1"/>
        <v/>
      </c>
      <c r="K6" s="60" t="str">
        <f t="shared" si="2"/>
        <v/>
      </c>
      <c r="L6" s="71" t="str">
        <f>K6*VLOOKUP($A6,PISCINAS!$B$12:$C$23,2)*J6/1000</f>
        <v>#N/A</v>
      </c>
      <c r="M6" s="71" t="str">
        <f t="shared" si="3"/>
        <v>#N/A</v>
      </c>
      <c r="N6" s="164">
        <f>SUMIF('PESCA SEMACU'!$H$2:$H987,$B6,'PESCA SEMACU'!$D$2:$D987)</f>
        <v>0</v>
      </c>
      <c r="O6" s="28" t="str">
        <f t="shared" si="4"/>
        <v/>
      </c>
      <c r="P6" s="17" t="str">
        <f t="array" ref="P6">IFERROR(INDEX('PRECIOS CAMARON'!$AH$3:$AO$14,MATCH($A6,'PRECIOS CAMARON'!$AH$3:$AH$14,0),5),"")</f>
        <v/>
      </c>
      <c r="Q6" s="17" t="str">
        <f t="array" ref="Q6">IFERROR(INDEX('PRECIOS CAMARON'!$AH$3:$AO$14,MATCH($A6,'PRECIOS CAMARON'!$AH$3:$AH$14,0),8),"")</f>
        <v/>
      </c>
      <c r="R6" s="12" t="str">
        <f t="shared" si="5"/>
        <v/>
      </c>
      <c r="S6" s="165" t="str">
        <f t="shared" si="6"/>
        <v>#N/A</v>
      </c>
      <c r="T6" s="213">
        <f>SUMIF('PESCA SEMACU'!$H$2:$H987,B6,'PESCA SEMACU'!$I$2:$I987)</f>
        <v>0</v>
      </c>
      <c r="U6" s="165" t="str">
        <f t="array" ref="U6">IFERROR((8+$B$15-INDEX('SIEMB. SEMACU'!$E$2:$E$40,MATCH(B6,'SIEMB. SEMACU'!$B$2:$B$40,0),1))*$B$17*VLOOKUP($A6,PISCINAS!$B$12:$C$23,2),"")</f>
        <v/>
      </c>
      <c r="V6" s="165" t="str">
        <f t="shared" si="7"/>
        <v>#N/A</v>
      </c>
    </row>
    <row r="7">
      <c r="A7" s="2">
        <v>6.0</v>
      </c>
      <c r="B7" s="15" t="str">
        <f t="array" ref="B7">INDEX('SEMACU DATA'!$BV$3:$BV$108,MATCH($B$15,'SEMACU DATA'!$A$3:$A$108,1),1)</f>
        <v/>
      </c>
      <c r="C7" s="163" t="str">
        <f t="array" ref="C7">$B$15-INDEX('SIEMB. SEMACU'!$E$2:$E$40,MATCH(B7,'SIEMB. SEMACU'!$B$2:$B$40,0),1)</f>
        <v>#N/A</v>
      </c>
      <c r="D7" s="71" t="str">
        <f t="array" ref="D7">SUMIF('SEMACU DATA'!$BV$2:$BV$108,$B7,'SEMACU DATA'!$BX$2:$BX$108)+INDEX('SIEMB. SEMACU'!$G$2:$G$40,MATCH($B7,'SIEMB. SEMACU'!$B$2:$B$40,0),1)+INDEX('SEMACU DATA'!$BV$3:$CM$108,MATCH($B$15,'SEMACU DATA'!$A$3:$A$108,1),3)*($B$15-VLOOKUP($B$15,'SEMACU DATA'!$A$3:$A$108,1))/7</f>
        <v>#N/A</v>
      </c>
      <c r="E7" s="12" t="str">
        <f t="array" ref="E7">SUMIF('SEMACU DATA'!$BV$2:$BV$108,$B7,'SEMACU DATA'!$BZ$2:$BZ$108)+INDEX('SIEMB. SEMACU'!$H$2:$H$40,MATCH($B7,'SIEMB. SEMACU'!$B$2:$B$40,0),1)+INDEX('SEMACU DATA'!$BV$3:$CM$108,MATCH($B$15,'SEMACU DATA'!$A$3:$A$108,1),MATCH(E$1,'SEMACU DATA'!$B$2:$S$2,0))*($B$15-VLOOKUP($B$15,'SEMACU DATA'!$A$3:$A$108,1))/7</f>
        <v>#N/A</v>
      </c>
      <c r="F7" s="35">
        <f t="array" ref="F7">INDEX('SEMACU DATA'!$BV$3:$CM$108,MATCH($B$15,'SEMACU DATA'!$A$3:$A$108,1),MATCH(F$1,'SEMACU DATA'!$B$2:$S$2,0))-0.002222*($B$15-VLOOKUP($B$15,'SEMACU DATA'!$A$3:$A$108,1))</f>
        <v>-0.015554</v>
      </c>
      <c r="G7" s="28" t="str">
        <f t="array" ref="G7">INDEX('SEMACU DATA'!$BV$3:$CM$108,MATCH($B$15,'SEMACU DATA'!$A$3:$A$108,1),MATCH(G$1,'SEMACU DATA'!$B$2:$S$2,0))</f>
        <v/>
      </c>
      <c r="H7" s="71" t="str">
        <f t="array" ref="H7">IFERROR(F7*INDEX('SIEMB. SEMACU'!$D$2:$D$40,MATCH(B7,'SIEMB. SEMACU'!$B$2:$B$40,0),1),"")</f>
        <v/>
      </c>
      <c r="I7" s="28">
        <f t="array" ref="I7">$G7+INDEX('SEMACU DATA'!$BV$3:$CM$108,MATCH($B$15,'SEMACU DATA'!$A$3:$A$108,1),MATCH("CREC."&amp;CHAR(10)&amp;"(g)",'SEMACU DATA'!$B$2:$S$2,0))*($B$15-VLOOKUP($B$15,'SEMACU DATA'!$A$3:$A$108,1))/7</f>
        <v>0</v>
      </c>
      <c r="J7" s="28">
        <f t="shared" si="1"/>
        <v>0</v>
      </c>
      <c r="K7" s="60" t="str">
        <f t="shared" si="2"/>
        <v/>
      </c>
      <c r="L7" s="71" t="str">
        <f>K7*VLOOKUP($A7,PISCINAS!$B$12:$C$23,2)*J7/1000</f>
        <v>#N/A</v>
      </c>
      <c r="M7" s="71" t="str">
        <f t="shared" si="3"/>
        <v>#N/A</v>
      </c>
      <c r="N7" s="164">
        <f>SUMIF('PESCA SEMACU'!$H$2:$H987,$B7,'PESCA SEMACU'!$D$2:$D987)</f>
        <v>0</v>
      </c>
      <c r="O7" s="28" t="str">
        <f t="shared" si="4"/>
        <v/>
      </c>
      <c r="P7" s="17" t="str">
        <f t="array" ref="P7">IFERROR(INDEX('PRECIOS CAMARON'!$AH$3:$AO$14,MATCH($A7,'PRECIOS CAMARON'!$AH$3:$AH$14,0),5),"")</f>
        <v/>
      </c>
      <c r="Q7" s="17" t="str">
        <f t="array" ref="Q7">IFERROR(INDEX('PRECIOS CAMARON'!$AH$3:$AO$14,MATCH($A7,'PRECIOS CAMARON'!$AH$3:$AH$14,0),8),"")</f>
        <v/>
      </c>
      <c r="R7" s="12" t="str">
        <f t="shared" si="5"/>
        <v/>
      </c>
      <c r="S7" s="165" t="str">
        <f t="shared" si="6"/>
        <v>#N/A</v>
      </c>
      <c r="T7" s="213">
        <f>SUMIF('PESCA SEMACU'!$H$2:$H987,B7,'PESCA SEMACU'!$I$2:$I987)</f>
        <v>0</v>
      </c>
      <c r="U7" s="165" t="str">
        <f t="array" ref="U7">IFERROR((8+$B$15-INDEX('SIEMB. SEMACU'!$E$2:$E$40,MATCH(B7,'SIEMB. SEMACU'!$B$2:$B$40,0),1))*$B$17*VLOOKUP($A7,PISCINAS!$B$12:$C$23,2),"")</f>
        <v/>
      </c>
      <c r="V7" s="165" t="str">
        <f t="shared" si="7"/>
        <v>#N/A</v>
      </c>
    </row>
    <row r="8">
      <c r="A8" s="2">
        <v>7.0</v>
      </c>
      <c r="B8" s="15" t="str">
        <f t="array" ref="B8">INDEX('SEMACU DATA'!$CN$3:$CN$108,MATCH($B$15,'SEMACU DATA'!$A$3:$A$108,1),1)</f>
        <v/>
      </c>
      <c r="C8" s="163" t="str">
        <f t="array" ref="C8">$B$15-INDEX('SIEMB. SEMACU'!$E$2:$E$40,MATCH(B8,'SIEMB. SEMACU'!$B$2:$B$40,0),1)</f>
        <v>#N/A</v>
      </c>
      <c r="D8" s="71" t="str">
        <f t="array" ref="D8">SUMIF('SEMACU DATA'!$CN$2:$CN$108,$B8,'SEMACU DATA'!$CP$2:$CP$108)+INDEX('SIEMB. SEMACU'!$G$2:$G$40,MATCH($B8,'SIEMB. SEMACU'!$B$2:$B$40,0),1)+INDEX('SEMACU DATA'!$CN$3:$DE$108,MATCH($B$15,'SEMACU DATA'!$A$3:$A$108,1),3)*($B$15-VLOOKUP($B$15,'SEMACU DATA'!$A$3:$A$108,1))/7</f>
        <v>#N/A</v>
      </c>
      <c r="E8" s="12" t="str">
        <f t="array" ref="E8">SUMIF('SEMACU DATA'!$CN$2:$CN$108,$B8,'SEMACU DATA'!$CR$2:$CR$108)+INDEX('SIEMB. SEMACU'!$H$2:$H$40,MATCH($B8,'SIEMB. SEMACU'!$B$2:$B$40,0),1)+INDEX('SEMACU DATA'!$CN$3:$DE$108,MATCH($B$15,'SEMACU DATA'!$A$3:$A$108,1),MATCH(E$1,'SEMACU DATA'!$B$2:$S$2,0))*($B$15-VLOOKUP($B$15,'SEMACU DATA'!$A$3:$A$108,1))/7</f>
        <v>#N/A</v>
      </c>
      <c r="F8" s="35">
        <f t="array" ref="F8">INDEX('SEMACU DATA'!$CN$3:$DE$108,MATCH($B$15,'SEMACU DATA'!$A$3:$A$108,1),MATCH(F$1,'SEMACU DATA'!$B$2:$S$2,0))-0.002222*($B$15-VLOOKUP($B$15,'SEMACU DATA'!$A$3:$A$108,1))</f>
        <v>-0.015554</v>
      </c>
      <c r="G8" s="28" t="str">
        <f t="array" ref="G8">INDEX('SEMACU DATA'!$CN$3:$DE$108,MATCH($B$15,'SEMACU DATA'!$A$3:$A$108,1),MATCH(G$1,'SEMACU DATA'!$B$2:$S$2,0))</f>
        <v/>
      </c>
      <c r="H8" s="71" t="str">
        <f t="array" ref="H8">IFERROR(F8*INDEX('SIEMB. SEMACU'!$D$2:$D$40,MATCH(B8,'SIEMB. SEMACU'!$B$2:$B$40,0),1),"")</f>
        <v/>
      </c>
      <c r="I8" s="28">
        <f t="array" ref="I8">$G8+INDEX('SEMACU DATA'!$CN$3:$DE$108,MATCH($B$15,'SEMACU DATA'!$A$3:$A$108,1),MATCH("CREC."&amp;CHAR(10)&amp;"(g)",'SEMACU DATA'!$B$2:$S$2,0))*($B$15-VLOOKUP($B$15,'SEMACU DATA'!$A$3:$A$108,1))/7</f>
        <v>0</v>
      </c>
      <c r="J8" s="28">
        <f t="shared" si="1"/>
        <v>0</v>
      </c>
      <c r="K8" s="60" t="str">
        <f t="shared" si="2"/>
        <v/>
      </c>
      <c r="L8" s="71" t="str">
        <f>K8*VLOOKUP($A8,PISCINAS!$B$12:$C$23,2)*J8/1000</f>
        <v>#N/A</v>
      </c>
      <c r="M8" s="71" t="str">
        <f t="shared" si="3"/>
        <v>#N/A</v>
      </c>
      <c r="N8" s="164">
        <f>SUMIF('PESCA SEMACU'!$H$2:$H987,$B8,'PESCA SEMACU'!$D$2:$D987)</f>
        <v>0</v>
      </c>
      <c r="O8" s="28" t="str">
        <f t="shared" si="4"/>
        <v/>
      </c>
      <c r="P8" s="17" t="str">
        <f t="array" ref="P8">IFERROR(INDEX('PRECIOS CAMARON'!$AH$3:$AO$14,MATCH($A8,'PRECIOS CAMARON'!$AH$3:$AH$14,0),5),"")</f>
        <v/>
      </c>
      <c r="Q8" s="17" t="str">
        <f t="array" ref="Q8">IFERROR(INDEX('PRECIOS CAMARON'!$AH$3:$AO$14,MATCH($A8,'PRECIOS CAMARON'!$AH$3:$AH$14,0),8),"")</f>
        <v/>
      </c>
      <c r="R8" s="12" t="str">
        <f t="shared" si="5"/>
        <v/>
      </c>
      <c r="S8" s="165" t="str">
        <f t="shared" si="6"/>
        <v>#N/A</v>
      </c>
      <c r="T8" s="213">
        <f>SUMIF('PESCA SEMACU'!$H$2:$H987,B8,'PESCA SEMACU'!$I$2:$I987)</f>
        <v>0</v>
      </c>
      <c r="U8" s="165" t="str">
        <f t="array" ref="U8">IFERROR((8+$B$15-INDEX('SIEMB. SEMACU'!$E$2:$E$40,MATCH(B8,'SIEMB. SEMACU'!$B$2:$B$40,0),1))*$B$17*VLOOKUP($A8,PISCINAS!$B$12:$C$23,2),"")</f>
        <v/>
      </c>
      <c r="V8" s="165" t="str">
        <f t="shared" si="7"/>
        <v>#N/A</v>
      </c>
    </row>
    <row r="9">
      <c r="A9" s="2">
        <v>8.0</v>
      </c>
      <c r="B9" s="15" t="str">
        <f t="array" ref="B9">INDEX('SEMACU DATA'!$DF$3:$DF$108,MATCH($B$15,'SEMACU DATA'!$A$3:$A$108,1),1)</f>
        <v/>
      </c>
      <c r="C9" s="163" t="str">
        <f t="array" ref="C9">$B$15-INDEX('SIEMB. SEMACU'!$E$2:$E$40,MATCH(B9,'SIEMB. SEMACU'!$B$2:$B$40,0),1)</f>
        <v>#N/A</v>
      </c>
      <c r="D9" s="71" t="str">
        <f t="array" ref="D9">SUMIF('SEMACU DATA'!$DF$2:$DF$108,$B9,'SEMACU DATA'!$DH$2:$DH$108)+INDEX('SIEMB. SEMACU'!$G$2:$G$40,MATCH($B9,'SIEMB. SEMACU'!$B$2:$B$40,0),1)+INDEX('SEMACU DATA'!$DF$3:$DW$108,MATCH($B$15,'SEMACU DATA'!$A$3:$A$108,1),3)*($B$15-VLOOKUP($B$15,'SEMACU DATA'!$A$3:$A$108,1))/7</f>
        <v>#N/A</v>
      </c>
      <c r="E9" s="12" t="str">
        <f t="array" ref="E9">SUMIF('SEMACU DATA'!$DF$2:$DF$108,$B9,'SEMACU DATA'!$DJ$2:$DJ$108)+INDEX('SIEMB. SEMACU'!$H$2:$H$40,MATCH($B9,'SIEMB. SEMACU'!$B$2:$B$40,0),1)+INDEX('SEMACU DATA'!$DF$3:$DW$108,MATCH($B$15,'SEMACU DATA'!$A$3:$A$108,1),MATCH(E$1,'SEMACU DATA'!$B$2:$S$2,0))*($B$15-VLOOKUP($B$15,'SEMACU DATA'!$A$3:$A$108,1))/7</f>
        <v>#N/A</v>
      </c>
      <c r="F9" s="35">
        <f t="array" ref="F9">INDEX('SEMACU DATA'!$DF$3:$DW$108,MATCH($B$15,'SEMACU DATA'!$A$3:$A$108,1),MATCH(F$1,'SEMACU DATA'!$B$2:$S$2,0))-0.002222*($B$15-VLOOKUP($B$15,'SEMACU DATA'!$A$3:$A$108,1))</f>
        <v>-0.015554</v>
      </c>
      <c r="G9" s="28" t="str">
        <f t="array" ref="G9">INDEX('SEMACU DATA'!$DF$3:$DW$108,MATCH($B$15,'SEMACU DATA'!$A$3:$A$108,1),MATCH(G$1,'SEMACU DATA'!$B$2:$S$2,0))</f>
        <v/>
      </c>
      <c r="H9" s="71" t="str">
        <f t="array" ref="H9">IFERROR(F9*INDEX('SIEMB. SEMACU'!$D$2:$D$40,MATCH(B9,'SIEMB. SEMACU'!$B$2:$B$40,0),1),"")</f>
        <v/>
      </c>
      <c r="I9" s="28">
        <f t="array" ref="I9">$G9+INDEX('SEMACU DATA'!$DF$3:$DW$108,MATCH($B$15,'SEMACU DATA'!$A$3:$A$108,1),MATCH("CREC."&amp;CHAR(10)&amp;"(g)",'SEMACU DATA'!$B$2:$S$2,0))*($B$15-VLOOKUP($B$15,'SEMACU DATA'!$A$3:$A$108,1))/7</f>
        <v>0</v>
      </c>
      <c r="J9" s="28">
        <f t="shared" si="1"/>
        <v>0</v>
      </c>
      <c r="K9" s="60" t="str">
        <f t="shared" si="2"/>
        <v/>
      </c>
      <c r="L9" s="71" t="str">
        <f>K9*VLOOKUP($A9,PISCINAS!$B$12:$C$23,2)*J9/1000</f>
        <v>#N/A</v>
      </c>
      <c r="M9" s="71" t="str">
        <f t="shared" si="3"/>
        <v>#N/A</v>
      </c>
      <c r="N9" s="164">
        <f>SUMIF('PESCA SEMACU'!$H$2:$H987,$B9,'PESCA SEMACU'!$D$2:$D987)</f>
        <v>0</v>
      </c>
      <c r="O9" s="28" t="str">
        <f t="shared" si="4"/>
        <v/>
      </c>
      <c r="P9" s="17" t="str">
        <f t="array" ref="P9">IFERROR(INDEX('PRECIOS CAMARON'!$AH$3:$AO$14,MATCH($A9,'PRECIOS CAMARON'!$AH$3:$AH$14,0),5),"")</f>
        <v/>
      </c>
      <c r="Q9" s="17" t="str">
        <f t="array" ref="Q9">IFERROR(INDEX('PRECIOS CAMARON'!$AH$3:$AO$14,MATCH($A9,'PRECIOS CAMARON'!$AH$3:$AH$14,0),8),"")</f>
        <v/>
      </c>
      <c r="R9" s="12" t="str">
        <f t="shared" si="5"/>
        <v/>
      </c>
      <c r="S9" s="165" t="str">
        <f t="shared" si="6"/>
        <v>#N/A</v>
      </c>
      <c r="T9" s="213">
        <f>SUMIF('PESCA SEMACU'!$H$2:$H987,B9,'PESCA SEMACU'!$I$2:$I987)</f>
        <v>0</v>
      </c>
      <c r="U9" s="165" t="str">
        <f t="array" ref="U9">IFERROR((8+$B$15-INDEX('SIEMB. SEMACU'!$E$2:$E$40,MATCH(B9,'SIEMB. SEMACU'!$B$2:$B$40,0),1))*$B$17*VLOOKUP($A9,PISCINAS!$B$12:$C$23,2),"")</f>
        <v/>
      </c>
      <c r="V9" s="165" t="str">
        <f t="shared" si="7"/>
        <v>#N/A</v>
      </c>
    </row>
    <row r="10">
      <c r="A10" s="2">
        <v>9.0</v>
      </c>
      <c r="B10" s="15" t="str">
        <f t="array" ref="B10">INDEX('SEMACU DATA'!$DX$3:$DX$108,MATCH($B$15,'SEMACU DATA'!$A$3:$A$108,1),1)</f>
        <v/>
      </c>
      <c r="C10" s="163" t="str">
        <f t="array" ref="C10">$B$15-INDEX('SIEMB. SEMACU'!$E$2:$E$40,MATCH(B10,'SIEMB. SEMACU'!$B$2:$B$40,0),1)</f>
        <v>#N/A</v>
      </c>
      <c r="D10" s="71" t="str">
        <f t="array" ref="D10">SUMIF('SEMACU DATA'!$DX$2:$DX$108,$B10,'SEMACU DATA'!$DZ$2:$DZ$108)+INDEX('SIEMB. SEMACU'!$G$2:$G$40,MATCH($B10,'SIEMB. SEMACU'!$B$2:$B$40,0),1)+INDEX('SEMACU DATA'!$DX$3:$EO$108,MATCH($B$15,'SEMACU DATA'!$A$3:$A$108,1),3)*($B$15-VLOOKUP($B$15,'SEMACU DATA'!$A$3:$A$108,1))/7</f>
        <v>#N/A</v>
      </c>
      <c r="E10" s="12" t="str">
        <f t="array" ref="E10">SUMIF('SEMACU DATA'!$DX$2:$DX$108,$B10,'SEMACU DATA'!$EB$2:$EB$108)+INDEX('SIEMB. SEMACU'!$H$2:$H$40,MATCH($B10,'SIEMB. SEMACU'!$B$2:$B$40,0),1)+INDEX('SEMACU DATA'!$DX$3:$EO$108,MATCH($B$15,'SEMACU DATA'!$A$3:$A$108,1),MATCH(E$1,'SEMACU DATA'!$B$2:$S$2,0))*($B$15-VLOOKUP($B$15,'SEMACU DATA'!$A$3:$A$108,1))/7</f>
        <v>#N/A</v>
      </c>
      <c r="F10" s="35">
        <f t="array" ref="F10">INDEX('SEMACU DATA'!$DX$3:$EO$108,MATCH($B$15,'SEMACU DATA'!$A$3:$A$108,1),MATCH(F$1,'SEMACU DATA'!$B$2:$S$2,0))-0.002222*($B$15-VLOOKUP($B$15,'SEMACU DATA'!$A$3:$A$108,1))</f>
        <v>-0.015554</v>
      </c>
      <c r="G10" s="28" t="str">
        <f t="array" ref="G10">INDEX('SEMACU DATA'!$DX$3:$EO$108,MATCH($B$15,'SEMACU DATA'!$A$3:$A$108,1),MATCH(G$1,'SEMACU DATA'!$B$2:$S$2,0))</f>
        <v/>
      </c>
      <c r="H10" s="71" t="str">
        <f t="array" ref="H10">IFERROR(F10*INDEX('SIEMB. SEMACU'!$D$2:$D$40,MATCH(B10,'SIEMB. SEMACU'!$B$2:$B$40,0),1),"")</f>
        <v/>
      </c>
      <c r="I10" s="28">
        <f t="array" ref="I10">$G10+INDEX('SEMACU DATA'!$DX$3:$EO$108,MATCH($B$15,'SEMACU DATA'!$A$3:$A$108,1),MATCH("CREC."&amp;CHAR(10)&amp;"(g)",'SEMACU DATA'!$B$2:$S$2,0))*($B$15-VLOOKUP($B$15,'SEMACU DATA'!$A$3:$A$108,1))/7</f>
        <v>0</v>
      </c>
      <c r="J10" s="28">
        <f t="shared" si="1"/>
        <v>0</v>
      </c>
      <c r="K10" s="60" t="str">
        <f t="shared" si="2"/>
        <v/>
      </c>
      <c r="L10" s="71" t="str">
        <f>K10*VLOOKUP($A10,PISCINAS!$B$12:$C$23,2)*J10/1000</f>
        <v>#N/A</v>
      </c>
      <c r="M10" s="71" t="str">
        <f t="shared" si="3"/>
        <v>#N/A</v>
      </c>
      <c r="N10" s="164">
        <f>SUMIF('PESCA SEMACU'!$H$2:$H987,$B10,'PESCA SEMACU'!$D$2:$D987)</f>
        <v>0</v>
      </c>
      <c r="O10" s="28" t="str">
        <f t="shared" si="4"/>
        <v/>
      </c>
      <c r="P10" s="17" t="str">
        <f t="array" ref="P10">IFERROR(INDEX('PRECIOS CAMARON'!$AH$3:$AO$14,MATCH($A10,'PRECIOS CAMARON'!$AH$3:$AH$14,0),5),"")</f>
        <v/>
      </c>
      <c r="Q10" s="17" t="str">
        <f t="array" ref="Q10">IFERROR(INDEX('PRECIOS CAMARON'!$AH$3:$AO$14,MATCH($A10,'PRECIOS CAMARON'!$AH$3:$AH$14,0),8),"")</f>
        <v/>
      </c>
      <c r="R10" s="12" t="str">
        <f t="shared" si="5"/>
        <v/>
      </c>
      <c r="S10" s="165" t="str">
        <f t="shared" si="6"/>
        <v>#N/A</v>
      </c>
      <c r="T10" s="213">
        <f>SUMIF('PESCA SEMACU'!$H$2:$H987,B10,'PESCA SEMACU'!$I$2:$I987)</f>
        <v>0</v>
      </c>
      <c r="U10" s="165" t="str">
        <f t="array" ref="U10">IFERROR((8+$B$15-INDEX('SIEMB. SEMACU'!$E$2:$E$40,MATCH(B10,'SIEMB. SEMACU'!$B$2:$B$40,0),1))*$B$17*VLOOKUP($A10,PISCINAS!$B$12:$C$23,2),"")</f>
        <v/>
      </c>
      <c r="V10" s="165" t="str">
        <f t="shared" si="7"/>
        <v>#N/A</v>
      </c>
    </row>
    <row r="11">
      <c r="A11" s="2">
        <v>10.0</v>
      </c>
      <c r="B11" s="15" t="str">
        <f t="array" ref="B11">INDEX('SEMACU DATA'!$EP$3:$EP$108,MATCH($B$15,'SEMACU DATA'!$A$3:$A$108,1),1)</f>
        <v/>
      </c>
      <c r="C11" s="163" t="str">
        <f t="array" ref="C11">$B$15-INDEX('SIEMB. SEMACU'!$E$2:$E$40,MATCH(B11,'SIEMB. SEMACU'!$B$2:$B$40,0),1)</f>
        <v>#N/A</v>
      </c>
      <c r="D11" s="71" t="str">
        <f t="array" ref="D11">SUMIF('SEMACU DATA'!$EP$2:$EP$108,$B11,'SEMACU DATA'!$ER$2:$ER$108)+INDEX('SIEMB. SEMACU'!$G$2:$G$40,MATCH($B11,'SIEMB. SEMACU'!$B$2:$B$40,0),1)+INDEX('SEMACU DATA'!$EP$3:$FG$108,MATCH($B$15,'SEMACU DATA'!$A$3:$A$108,1),3)*($B$15-VLOOKUP($B$15,'SEMACU DATA'!$A$3:$A$108,1))/7</f>
        <v>#N/A</v>
      </c>
      <c r="E11" s="12" t="str">
        <f t="array" ref="E11">SUMIF('SEMACU DATA'!$EP$2:$EP$108,$B11,'SEMACU DATA'!$ET$2:$ET$108)+INDEX('SIEMB. SEMACU'!$H$2:$H$40,MATCH($B11,'SIEMB. SEMACU'!$B$2:$B$40,0),1)+INDEX('SEMACU DATA'!$EP$3:$FG$108,MATCH($B$15,'SEMACU DATA'!$A$3:$A$108,1),MATCH(E$1,'SEMACU DATA'!$B$2:$S$2,0))*($B$15-VLOOKUP($B$15,'SEMACU DATA'!$A$3:$A$108,1))/7</f>
        <v>#N/A</v>
      </c>
      <c r="F11" s="35">
        <f t="array" ref="F11">INDEX('SEMACU DATA'!$EP$3:$FG$108,MATCH($B$15,'SEMACU DATA'!$A$3:$A$108,1),MATCH(F$1,'SEMACU DATA'!$B$2:$S$2,0))-0.002222*($B$15-VLOOKUP($B$15,'SEMACU DATA'!$A$3:$A$108,1))</f>
        <v>-0.015554</v>
      </c>
      <c r="G11" s="28" t="str">
        <f t="array" ref="G11">INDEX('SEMACU DATA'!$EP$3:$FG$108,MATCH($B$15,'SEMACU DATA'!$A$3:$A$108,1),MATCH(G$1,'SEMACU DATA'!$B$2:$S$2,0))</f>
        <v/>
      </c>
      <c r="H11" s="71" t="str">
        <f t="array" ref="H11">IFERROR(F11*INDEX('SIEMB. SEMACU'!$D$2:$D$40,MATCH(B11,'SIEMB. SEMACU'!$B$2:$B$40,0),1),"")</f>
        <v/>
      </c>
      <c r="I11" s="28">
        <f t="array" ref="I11">$G11+INDEX('SEMACU DATA'!$EP$3:$FG$108,MATCH($B$15,'SEMACU DATA'!$A$3:$A$108,1),MATCH("CREC."&amp;CHAR(10)&amp;"(g)",'SEMACU DATA'!$B$2:$S$2,0))*($B$15-VLOOKUP($B$15,'SEMACU DATA'!$A$3:$A$108,1))/7</f>
        <v>0</v>
      </c>
      <c r="J11" s="28">
        <f t="shared" si="1"/>
        <v>0</v>
      </c>
      <c r="K11" s="60" t="str">
        <f t="shared" si="2"/>
        <v/>
      </c>
      <c r="L11" s="71" t="str">
        <f>K11*VLOOKUP($A11,PISCINAS!$B$12:$C$23,2)*J11/1000</f>
        <v>#N/A</v>
      </c>
      <c r="M11" s="71" t="str">
        <f t="shared" si="3"/>
        <v>#N/A</v>
      </c>
      <c r="N11" s="164">
        <f>SUMIF('PESCA SEMACU'!$H$2:$H987,$B11,'PESCA SEMACU'!$D$2:$D987)</f>
        <v>0</v>
      </c>
      <c r="O11" s="28" t="str">
        <f t="shared" si="4"/>
        <v/>
      </c>
      <c r="P11" s="17" t="str">
        <f t="array" ref="P11">IFERROR(INDEX('PRECIOS CAMARON'!$AH$3:$AO$14,MATCH($A11,'PRECIOS CAMARON'!$AH$3:$AH$14,0),5),"")</f>
        <v/>
      </c>
      <c r="Q11" s="17" t="str">
        <f t="array" ref="Q11">IFERROR(INDEX('PRECIOS CAMARON'!$AH$3:$AO$14,MATCH($A11,'PRECIOS CAMARON'!$AH$3:$AH$14,0),8),"")</f>
        <v/>
      </c>
      <c r="R11" s="12" t="str">
        <f t="shared" si="5"/>
        <v/>
      </c>
      <c r="S11" s="165" t="str">
        <f t="shared" si="6"/>
        <v>#N/A</v>
      </c>
      <c r="T11" s="213">
        <f>SUMIF('PESCA SEMACU'!$H$2:$H987,B11,'PESCA SEMACU'!$I$2:$I987)</f>
        <v>0</v>
      </c>
      <c r="U11" s="165" t="str">
        <f t="array" ref="U11">IFERROR((8+$B$15-INDEX('SIEMB. SEMACU'!$E$2:$E$40,MATCH(B11,'SIEMB. SEMACU'!$B$2:$B$40,0),1))*$B$17*VLOOKUP($A11,PISCINAS!$B$12:$C$23,2),"")</f>
        <v/>
      </c>
      <c r="V11" s="165" t="str">
        <f t="shared" si="7"/>
        <v>#N/A</v>
      </c>
    </row>
    <row r="12">
      <c r="A12" s="2">
        <v>11.0</v>
      </c>
      <c r="B12" s="15" t="str">
        <f t="array" ref="B12">INDEX('SEMACU DATA'!$FH$3:$FH$108,MATCH($B$15,'SEMACU DATA'!$A$3:$A$108,1),1)</f>
        <v>SE11280923</v>
      </c>
      <c r="C12" s="163">
        <f t="array" ref="C12">$B$15-INDEX('SIEMB. SEMACU'!$E$2:$E$40,MATCH(B12,'SIEMB. SEMACU'!$B$2:$B$40,0),1)</f>
        <v>46</v>
      </c>
      <c r="D12" s="71">
        <f t="array" ref="D12">SUMIF('SEMACU DATA'!$FH$2:$FH$108,$B12,'SEMACU DATA'!$FJ$2:$FJ$108)+INDEX('SIEMB. SEMACU'!$G$2:$G$40,MATCH($B12,'SIEMB. SEMACU'!$B$2:$B$40,0),1)+INDEX('SEMACU DATA'!$FH$3:$FY$108,MATCH($B$15,'SEMACU DATA'!$A$3:$A$108,1),3)*($B$15-VLOOKUP($B$15,'SEMACU DATA'!$A$3:$A$108,1))/7</f>
        <v>5248.882353</v>
      </c>
      <c r="E12" s="12">
        <f t="array" ref="E12">SUMIF('SEMACU DATA'!$FH$2:$FH$108,$B12,'SEMACU DATA'!$FL$2:$FL$108)+INDEX('SIEMB. SEMACU'!$H$2:$H$40,MATCH($B12,'SIEMB. SEMACU'!$B$2:$B$40,0),1)+INDEX('SEMACU DATA'!$FH$3:$FY$108,MATCH($B$15,'SEMACU DATA'!$A$3:$A$108,1),MATCH(E$1,'SEMACU DATA'!$B$2:$S$2,0))*($B$15-VLOOKUP($B$15,'SEMACU DATA'!$A$3:$A$108,1))/7</f>
        <v>4542.008677</v>
      </c>
      <c r="F12" s="35">
        <f t="array" ref="F12">INDEX('SEMACU DATA'!$FH$3:$FY$108,MATCH($B$15,'SEMACU DATA'!$A$3:$A$108,1),MATCH(F$1,'SEMACU DATA'!$B$2:$S$2,0))-0.002222*($B$15-VLOOKUP($B$15,'SEMACU DATA'!$A$3:$A$108,1))</f>
        <v>0.3731740073</v>
      </c>
      <c r="G12" s="28">
        <f t="array" ref="G12">INDEX('SEMACU DATA'!$FH$3:$FY$108,MATCH($B$15,'SEMACU DATA'!$A$3:$A$108,1),MATCH(G$1,'SEMACU DATA'!$B$2:$S$2,0))</f>
        <v>16</v>
      </c>
      <c r="H12" s="71" t="str">
        <f t="array" ref="H12">IFERROR(F12*INDEX('SIEMB. SEMACU'!$D$2:$D$40,MATCH(B12,'SIEMB. SEMACU'!$B$2:$B$40,0),1),"")</f>
        <v/>
      </c>
      <c r="I12" s="28">
        <f t="array" ref="I12">$G12+INDEX('SEMACU DATA'!$FH$3:$FY$108,MATCH($B$15,'SEMACU DATA'!$A$3:$A$108,1),MATCH("CREC."&amp;CHAR(10)&amp;"(g)",'SEMACU DATA'!$B$2:$S$2,0))*($B$15-VLOOKUP($B$15,'SEMACU DATA'!$A$3:$A$108,1))/7</f>
        <v>20.22</v>
      </c>
      <c r="J12" s="28">
        <f t="shared" si="1"/>
        <v>20.22</v>
      </c>
      <c r="K12" s="60" t="str">
        <f t="shared" si="2"/>
        <v/>
      </c>
      <c r="L12" s="71" t="str">
        <f>K12*VLOOKUP($A12,PISCINAS!$B$12:$C$23,2)*J12/1000</f>
        <v>#N/A</v>
      </c>
      <c r="M12" s="71" t="str">
        <f t="shared" si="3"/>
        <v>#N/A</v>
      </c>
      <c r="N12" s="164">
        <f>SUMIF('PESCA SEMACU'!$H$2:$H987,$B12,'PESCA SEMACU'!$D$2:$D987)</f>
        <v>0</v>
      </c>
      <c r="O12" s="28" t="str">
        <f t="shared" si="4"/>
        <v/>
      </c>
      <c r="P12" s="17">
        <f t="array" ref="P12">IFERROR(INDEX('PRECIOS CAMARON'!$AH$3:$AO$14,MATCH($A12,'PRECIOS CAMARON'!$AH$3:$AH$14,0),5),"")</f>
        <v>2.471245796</v>
      </c>
      <c r="Q12" s="17">
        <f t="array" ref="Q12">IFERROR(INDEX('PRECIOS CAMARON'!$AH$3:$AO$14,MATCH($A12,'PRECIOS CAMARON'!$AH$3:$AH$14,0),8),"")</f>
        <v>2.7269</v>
      </c>
      <c r="R12" s="12">
        <f t="shared" si="5"/>
        <v>2.7269</v>
      </c>
      <c r="S12" s="165" t="str">
        <f t="shared" si="6"/>
        <v>#N/A</v>
      </c>
      <c r="T12" s="213">
        <f>SUMIF('PESCA SEMACU'!$H$2:$H987,B12,'PESCA SEMACU'!$I$2:$I987)</f>
        <v>0</v>
      </c>
      <c r="U12" s="165" t="str">
        <f t="array" ref="U12">IFERROR((8+$B$15-INDEX('SIEMB. SEMACU'!$E$2:$E$40,MATCH(B12,'SIEMB. SEMACU'!$B$2:$B$40,0),1))*$B$17*VLOOKUP($A12,PISCINAS!$B$12:$C$23,2),"")</f>
        <v/>
      </c>
      <c r="V12" s="165" t="str">
        <f t="shared" si="7"/>
        <v>#N/A</v>
      </c>
    </row>
    <row r="13">
      <c r="A13" s="2" t="s">
        <v>12</v>
      </c>
      <c r="B13" s="15" t="str">
        <f t="array" ref="B13">INDEX('SEMACU DATA'!$FZ$3:$FZ$108,MATCH($B$15,'SEMACU DATA'!$A$3:$A$108,1),1)</f>
        <v>SERE290823</v>
      </c>
      <c r="C13" s="163">
        <f t="array" ref="C13">$B$15-INDEX('SIEMB. SEMACU'!$E$2:$E$40,MATCH(B13,'SIEMB. SEMACU'!$B$2:$B$40,0),1)</f>
        <v>76</v>
      </c>
      <c r="D13" s="71">
        <f t="array" ref="D13">SUMIF('SEMACU DATA'!$FZ$2:$FZ$108,$B13,'SEMACU DATA'!$GB$2:$GB$108)+INDEX('SEMACU DATA'!$FZ$3:$GQ$108,MATCH($B$15,'SEMACU DATA'!$A$3:$A$108,1),3)*($B$15-VLOOKUP($B$15,'SEMACU DATA'!$A$3:$A$108,1))/7</f>
        <v>2802</v>
      </c>
      <c r="E13" s="12">
        <f t="array" ref="E13">SUMIF('SEMACU DATA'!$FZ$2:$FZ$108,$B13,'SEMACU DATA'!$GD$2:$GD$108)+INDEX('SIEMB. SEMACU'!$H$2:$H$40,MATCH($B13,'SIEMB. SEMACU'!$B$2:$B$40,0),1)+INDEX('SEMACU DATA'!$FZ$3:$GQ$108,MATCH($B$15,'SEMACU DATA'!$A$3:$A$108,1),MATCH(E$1,'SEMACU DATA'!$B$2:$S$2,0))*($B$15-VLOOKUP($B$15,'SEMACU DATA'!$A$3:$A$108,1))/7</f>
        <v>2572.066716</v>
      </c>
      <c r="F13" s="35">
        <f t="array" ref="F13">INDEX('SEMACU DATA'!$FZ$3:$GQ$108,MATCH($B$15,'SEMACU DATA'!$A$3:$A$108,1),MATCH(F$1,'SEMACU DATA'!$B$2:$S$2,0))-0.002222*($B$15-VLOOKUP($B$15,'SEMACU DATA'!$A$3:$A$108,1))</f>
        <v>0.2144634069</v>
      </c>
      <c r="G13" s="28">
        <f t="array" ref="G13">INDEX('SEMACU DATA'!$FZ$3:$GQ$108,MATCH($B$15,'SEMACU DATA'!$A$3:$A$108,1),MATCH(G$1,'SEMACU DATA'!$B$2:$S$2,0))</f>
        <v>28.62</v>
      </c>
      <c r="H13" s="71" t="str">
        <f t="array" ref="H13">IFERROR(F13*INDEX('SIEMB. SEMACU'!$D$2:$D$40,MATCH(B13,'SIEMB. SEMACU'!$B$2:$B$40,0),1),"")</f>
        <v/>
      </c>
      <c r="I13" s="28">
        <f t="array" ref="I13">$G13+INDEX('SEMACU DATA'!$FZ$3:$GQ$108,MATCH($B$15,'SEMACU DATA'!$A$3:$A$108,1),MATCH("CREC."&amp;CHAR(10)&amp;"(g)",'SEMACU DATA'!$B$2:$S$2,0))*($B$15-VLOOKUP($B$15,'SEMACU DATA'!$A$3:$A$108,1))/7</f>
        <v>30.96</v>
      </c>
      <c r="J13" s="28">
        <f t="shared" si="1"/>
        <v>30.96</v>
      </c>
      <c r="K13" s="60" t="str">
        <f t="shared" si="2"/>
        <v/>
      </c>
      <c r="L13" s="71" t="str">
        <f>K13*VLOOKUP($A13,PISCINAS!$B$12:$C$23,2)*J13/1000</f>
        <v>#N/A</v>
      </c>
      <c r="M13" s="71" t="str">
        <f t="shared" si="3"/>
        <v>#N/A</v>
      </c>
      <c r="N13" s="164">
        <f>SUMIF('PESCA SEMACU'!$H$2:$H987,$B13,'PESCA SEMACU'!$D$2:$D987)</f>
        <v>0</v>
      </c>
      <c r="O13" s="28" t="str">
        <f t="shared" si="4"/>
        <v/>
      </c>
      <c r="P13" s="17">
        <f t="array" ref="P13">IFERROR(INDEX('PRECIOS CAMARON'!$AH$3:$AO$14,MATCH($A13,'PRECIOS CAMARON'!$AH$3:$AH$14,0),5),"")</f>
        <v>2.976</v>
      </c>
      <c r="Q13" s="17">
        <f t="array" ref="Q13">IFERROR(INDEX('PRECIOS CAMARON'!$AH$3:$AO$14,MATCH($A13,'PRECIOS CAMARON'!$AH$3:$AH$14,0),8),"")</f>
        <v>3.2428</v>
      </c>
      <c r="R13" s="12">
        <f t="shared" si="5"/>
        <v>3.2428</v>
      </c>
      <c r="S13" s="165" t="str">
        <f t="shared" si="6"/>
        <v>#N/A</v>
      </c>
      <c r="T13" s="213">
        <f>SUMIF('PESCA SEMACU'!$H$2:$H987,B13,'PESCA SEMACU'!$I$2:$I987)</f>
        <v>0</v>
      </c>
      <c r="U13" s="165" t="str">
        <f t="array" ref="U13">IFERROR((8+$B$15-INDEX('SIEMB. SEMACU'!$E$2:$E$40,MATCH(B13,'SIEMB. SEMACU'!$B$2:$B$40,0),1))*$B$17*VLOOKUP($A13,PISCINAS!$B$12:$C$23,2),"")</f>
        <v/>
      </c>
      <c r="V13" s="165" t="str">
        <f t="shared" si="7"/>
        <v>#N/A</v>
      </c>
    </row>
    <row r="15">
      <c r="A15" s="25" t="s">
        <v>210</v>
      </c>
      <c r="B15" s="114">
        <v>45243.0</v>
      </c>
    </row>
    <row r="17">
      <c r="A17" s="25" t="s">
        <v>855</v>
      </c>
      <c r="B17" s="17">
        <v>30.0</v>
      </c>
      <c r="F17" s="4"/>
      <c r="G17" s="4"/>
      <c r="H17" s="4"/>
      <c r="I17" s="4"/>
      <c r="J17" s="4"/>
      <c r="K17" s="4"/>
      <c r="L17" s="4"/>
    </row>
    <row r="18">
      <c r="F18" s="43"/>
      <c r="G18" s="50"/>
      <c r="H18" s="115"/>
      <c r="I18" s="50"/>
      <c r="J18" s="50"/>
      <c r="K18" s="50"/>
      <c r="L18" s="214"/>
    </row>
    <row r="19">
      <c r="F19" s="43"/>
      <c r="G19" s="50"/>
      <c r="H19" s="115"/>
      <c r="I19" s="50"/>
      <c r="J19" s="50"/>
      <c r="K19" s="50"/>
      <c r="L19" s="214"/>
    </row>
    <row r="20">
      <c r="F20" s="43"/>
      <c r="G20" s="50"/>
      <c r="H20" s="115"/>
      <c r="I20" s="50"/>
      <c r="J20" s="50"/>
      <c r="K20" s="50"/>
      <c r="L20" s="214"/>
    </row>
    <row r="21">
      <c r="F21" s="43"/>
      <c r="G21" s="50"/>
      <c r="H21" s="115"/>
      <c r="I21" s="50"/>
      <c r="J21" s="50"/>
      <c r="K21" s="215"/>
      <c r="L21" s="214"/>
    </row>
    <row r="22">
      <c r="F22" s="43"/>
      <c r="G22" s="50"/>
      <c r="H22" s="115"/>
      <c r="I22" s="50"/>
      <c r="J22" s="50"/>
      <c r="K22" s="215"/>
      <c r="L22" s="214"/>
    </row>
    <row r="23">
      <c r="F23" s="43"/>
      <c r="G23" s="50"/>
      <c r="H23" s="115"/>
      <c r="I23" s="50"/>
      <c r="J23" s="50"/>
      <c r="K23" s="215"/>
      <c r="L23" s="214"/>
    </row>
    <row r="24">
      <c r="F24" s="43"/>
      <c r="G24" s="50"/>
      <c r="H24" s="115"/>
      <c r="I24" s="50"/>
      <c r="J24" s="50"/>
      <c r="K24" s="50"/>
      <c r="L24" s="214"/>
    </row>
    <row r="25">
      <c r="F25" s="43"/>
      <c r="G25" s="50"/>
      <c r="H25" s="115"/>
      <c r="I25" s="50"/>
      <c r="J25" s="50"/>
      <c r="K25" s="50"/>
      <c r="L25" s="214"/>
    </row>
    <row r="987">
      <c r="P987" s="1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25"/>
    <col customWidth="1" min="5" max="5" width="9.38"/>
    <col customWidth="1" min="7" max="7" width="9.88"/>
    <col customWidth="1" min="8" max="8" width="8.75"/>
    <col customWidth="1" min="9" max="9" width="9.38"/>
    <col customWidth="1" min="10" max="10" width="11.63"/>
    <col customWidth="1" min="12" max="12" width="6.25"/>
    <col customWidth="1" min="14" max="14" width="10.13"/>
  </cols>
  <sheetData>
    <row r="1" ht="26.25" customHeight="1">
      <c r="A1" s="25" t="s">
        <v>1</v>
      </c>
      <c r="B1" s="25" t="s">
        <v>226</v>
      </c>
      <c r="C1" s="25" t="s">
        <v>285</v>
      </c>
      <c r="D1" s="25" t="s">
        <v>423</v>
      </c>
      <c r="E1" s="25" t="s">
        <v>611</v>
      </c>
      <c r="F1" s="25" t="s">
        <v>612</v>
      </c>
      <c r="G1" s="25" t="s">
        <v>613</v>
      </c>
      <c r="H1" s="25" t="s">
        <v>856</v>
      </c>
      <c r="I1" s="25" t="s">
        <v>857</v>
      </c>
      <c r="J1" s="25" t="s">
        <v>622</v>
      </c>
      <c r="K1" s="25" t="s">
        <v>470</v>
      </c>
      <c r="L1" s="25" t="s">
        <v>623</v>
      </c>
      <c r="M1" s="25" t="s">
        <v>624</v>
      </c>
      <c r="N1" s="25" t="s">
        <v>625</v>
      </c>
      <c r="O1" s="25" t="s">
        <v>485</v>
      </c>
      <c r="P1" s="25" t="s">
        <v>424</v>
      </c>
      <c r="Q1" s="25" t="s">
        <v>487</v>
      </c>
    </row>
    <row r="2">
      <c r="A2" s="2">
        <v>6.0</v>
      </c>
      <c r="B2" s="2" t="s">
        <v>756</v>
      </c>
      <c r="C2" s="71">
        <f>IFERROR(VLOOKUP(B2, 'SIEMB. SEMACU'!$B$2:$H$100, 2, FALSE),"")</f>
        <v>950000</v>
      </c>
      <c r="D2" s="71">
        <f>SUMIF('PESCA SEMACU'!$H$2:$H1000,B2,'PESCA SEMACU'!$G$2:$G1000)</f>
        <v>530532.1698</v>
      </c>
      <c r="E2" s="35">
        <f t="shared" ref="E2:E23" si="1">D2/C2</f>
        <v>0.5584549156</v>
      </c>
      <c r="F2" s="147">
        <f>IFERROR(VLOOKUP(B2, 'SIEMB. SEMACU'!$B$2:$H$100, 4, FALSE),"")</f>
        <v>44938</v>
      </c>
      <c r="G2" s="147">
        <f t="array" ref="G2">INDEX(SORT('PESCA SEMACU'!$C$2:$C1000,'PESCA SEMACU'!$C$2:$C1000,FALSE), MATCH(B2,SORT('PESCA SEMACU'!$H$2:$H1000,'PESCA SEMACU'!$C$2:$C1000,FALSE),0),1)</f>
        <v>45010</v>
      </c>
      <c r="H2" s="15">
        <f t="shared" ref="H2:H21" si="2">G2-F2</f>
        <v>72</v>
      </c>
      <c r="I2" s="71">
        <f>SUMIF('PESCA SEMACU'!$H$2:$H1000,B2,'PESCA SEMACU'!$D$2:$D1000)</f>
        <v>20367.13</v>
      </c>
      <c r="J2" s="71" t="str">
        <f>I2/VLOOKUP($A2,PISCINAS!$B$12:$C$23,2,FALSE)</f>
        <v>#N/A</v>
      </c>
      <c r="K2" s="71">
        <f t="array" ref="K2">SUMIF('SEMACU DATA UNIFICADA'!$C$2:$C1000,$B2,'SEMACU DATA UNIFICADA'!$E$2:$E1000)+INDEX('SIEMB. SEMACU'!$G$2:$G$40,MATCH($B2,'SIEMB. SEMACU'!$B$2:$B$40,0),1)</f>
        <v>16456.35593</v>
      </c>
      <c r="L2" s="28">
        <f t="shared" ref="L2:L23" si="3">K2*2.2/I2</f>
        <v>1.777569203</v>
      </c>
      <c r="M2" s="12">
        <f t="array" ref="M2">SUMIF('SEMACU DATA UNIFICADA'!$C$2:$C1000,$B2,'SEMACU DATA UNIFICADA'!$G$2:$G1000)+INDEX('SIEMB. SEMACU'!$H$2:$H$40,MATCH($B2,'SIEMB. SEMACU'!$B$2:$B$40,0),1)</f>
        <v>20694.57103</v>
      </c>
      <c r="N2" s="17">
        <v>17.5</v>
      </c>
      <c r="O2" s="12" t="str">
        <f>N2*VLOOKUP($A2,PISCINAS!$B$12:$C$23,2,FALSE)*(H2+8)</f>
        <v>#N/A</v>
      </c>
      <c r="P2" s="12">
        <f>SUMIF('PESCA SEMACU'!$H$2:$H1000,B2,'PESCA SEMACU'!$I$2:$I1000)</f>
        <v>29646.54</v>
      </c>
      <c r="Q2" s="15" t="str">
        <f t="shared" ref="Q2:Q23" si="4">P2-O2-M2</f>
        <v>#N/A</v>
      </c>
    </row>
    <row r="3">
      <c r="A3" s="2">
        <v>7.0</v>
      </c>
      <c r="B3" s="2" t="s">
        <v>757</v>
      </c>
      <c r="C3" s="71">
        <f>IFERROR(VLOOKUP(B3, 'SIEMB. SEMACU'!$B$2:$H$100, 2, FALSE),"")</f>
        <v>1000000</v>
      </c>
      <c r="D3" s="71">
        <f>SUMIF('PESCA SEMACU'!$H$2:$H1000,B3,'PESCA SEMACU'!$G$2:$G1000)</f>
        <v>526462.3955</v>
      </c>
      <c r="E3" s="35">
        <f t="shared" si="1"/>
        <v>0.5264623955</v>
      </c>
      <c r="F3" s="147">
        <f>IFERROR(VLOOKUP(B3, 'SIEMB. SEMACU'!$B$2:$H$100, 4, FALSE),"")</f>
        <v>44938</v>
      </c>
      <c r="G3" s="147">
        <f t="array" ref="G3">INDEX(SORT('PESCA SEMACU'!$C$2:$C1000,'PESCA SEMACU'!$C$2:$C1000,FALSE), MATCH(B3,SORT('PESCA SEMACU'!$H$2:$H1000,'PESCA SEMACU'!$C$2:$C1000,FALSE),0),1)</f>
        <v>45009</v>
      </c>
      <c r="H3" s="15">
        <f t="shared" si="2"/>
        <v>71</v>
      </c>
      <c r="I3" s="71">
        <f>SUMIF('PESCA SEMACU'!$H$2:$H1000,B3,'PESCA SEMACU'!$D$2:$D1000)</f>
        <v>20790</v>
      </c>
      <c r="J3" s="71" t="str">
        <f>I3/VLOOKUP($A3,PISCINAS!$B$12:$C$23,2,FALSE)</f>
        <v>#N/A</v>
      </c>
      <c r="K3" s="71">
        <f t="array" ref="K3">SUMIF('SEMACU DATA UNIFICADA'!$C$2:$C1000,$B3,'SEMACU DATA UNIFICADA'!$E$2:$E1000)+INDEX('SIEMB. SEMACU'!$G$2:$G$40,MATCH($B3,'SIEMB. SEMACU'!$B$2:$B$40,0),1)</f>
        <v>15609.32203</v>
      </c>
      <c r="L3" s="28">
        <f t="shared" si="3"/>
        <v>1.651780109</v>
      </c>
      <c r="M3" s="12">
        <f t="array" ref="M3">SUMIF('SEMACU DATA UNIFICADA'!$C$2:$C1000,$B3,'SEMACU DATA UNIFICADA'!$G$2:$G1000)+INDEX('SIEMB. SEMACU'!$H$2:$H$40,MATCH($B3,'SIEMB. SEMACU'!$B$2:$B$40,0),1)</f>
        <v>19693.35312</v>
      </c>
      <c r="N3" s="17">
        <v>17.5</v>
      </c>
      <c r="O3" s="12" t="str">
        <f>N3*VLOOKUP($A3,PISCINAS!$B$12:$C$23,2,FALSE)*(H3+8)</f>
        <v>#N/A</v>
      </c>
      <c r="P3" s="12">
        <f>SUMIF('PESCA SEMACU'!$H$2:$H1000,B3,'PESCA SEMACU'!$I$2:$I1000)</f>
        <v>29955.64</v>
      </c>
      <c r="Q3" s="15" t="str">
        <f t="shared" si="4"/>
        <v>#N/A</v>
      </c>
    </row>
    <row r="4">
      <c r="A4" s="2">
        <v>8.0</v>
      </c>
      <c r="B4" s="2" t="s">
        <v>758</v>
      </c>
      <c r="C4" s="71">
        <f>IFERROR(VLOOKUP(B4, 'SIEMB. SEMACU'!$B$2:$H$100, 2, FALSE),"")</f>
        <v>1000000</v>
      </c>
      <c r="D4" s="71">
        <f>SUMIF('PESCA SEMACU'!$H$2:$H1000,B4,'PESCA SEMACU'!$G$2:$G1000)</f>
        <v>582329.2093</v>
      </c>
      <c r="E4" s="35">
        <f t="shared" si="1"/>
        <v>0.5823292093</v>
      </c>
      <c r="F4" s="147">
        <f>IFERROR(VLOOKUP(B4, 'SIEMB. SEMACU'!$B$2:$H$100, 4, FALSE),"")</f>
        <v>44938</v>
      </c>
      <c r="G4" s="147">
        <f t="array" ref="G4">INDEX(SORT('PESCA SEMACU'!$C$2:$C1000,'PESCA SEMACU'!$C$2:$C1000,FALSE), MATCH(B4,SORT('PESCA SEMACU'!$H$2:$H1000,'PESCA SEMACU'!$C$2:$C1000,FALSE),0),1)</f>
        <v>45008</v>
      </c>
      <c r="H4" s="15">
        <f t="shared" si="2"/>
        <v>70</v>
      </c>
      <c r="I4" s="71">
        <f>SUMIF('PESCA SEMACU'!$H$2:$H1000,B4,'PESCA SEMACU'!$D$2:$D1000)</f>
        <v>21651</v>
      </c>
      <c r="J4" s="71" t="str">
        <f>I4/VLOOKUP($A4,PISCINAS!$B$12:$C$23,2,FALSE)</f>
        <v>#N/A</v>
      </c>
      <c r="K4" s="71">
        <f t="array" ref="K4">SUMIF('SEMACU DATA UNIFICADA'!$C$2:$C1000,$B4,'SEMACU DATA UNIFICADA'!$E$2:$E1000)+INDEX('SIEMB. SEMACU'!$G$2:$G$40,MATCH($B4,'SIEMB. SEMACU'!$B$2:$B$40,0),1)</f>
        <v>16484.32203</v>
      </c>
      <c r="L4" s="28">
        <f t="shared" si="3"/>
        <v>1.675003855</v>
      </c>
      <c r="M4" s="12">
        <f t="array" ref="M4">SUMIF('SEMACU DATA UNIFICADA'!$C$2:$C1000,$B4,'SEMACU DATA UNIFICADA'!$G$2:$G1000)+INDEX('SIEMB. SEMACU'!$H$2:$H$40,MATCH($B4,'SIEMB. SEMACU'!$B$2:$B$40,0),1)</f>
        <v>20784.14427</v>
      </c>
      <c r="N4" s="17">
        <v>17.5</v>
      </c>
      <c r="O4" s="12" t="str">
        <f>N4*VLOOKUP($A4,PISCINAS!$B$12:$C$23,2,FALSE)*(H4+8)</f>
        <v>#N/A</v>
      </c>
      <c r="P4" s="12">
        <f>SUMIF('PESCA SEMACU'!$H$2:$H1000,B4,'PESCA SEMACU'!$I$2:$I1000)</f>
        <v>29344.53</v>
      </c>
      <c r="Q4" s="15" t="str">
        <f t="shared" si="4"/>
        <v>#N/A</v>
      </c>
    </row>
    <row r="5">
      <c r="A5" s="2">
        <v>9.0</v>
      </c>
      <c r="B5" s="2" t="s">
        <v>759</v>
      </c>
      <c r="C5" s="71">
        <f>IFERROR(VLOOKUP(B5, 'SIEMB. SEMACU'!$B$2:$H$100, 2, FALSE),"")</f>
        <v>1300000</v>
      </c>
      <c r="D5" s="71">
        <f>SUMIF('PESCA SEMACU'!$H$2:$H1000,B5,'PESCA SEMACU'!$G$2:$G1000)</f>
        <v>804186.9633</v>
      </c>
      <c r="E5" s="35">
        <f t="shared" si="1"/>
        <v>0.6186053564</v>
      </c>
      <c r="F5" s="147">
        <f>IFERROR(VLOOKUP(B5, 'SIEMB. SEMACU'!$B$2:$H$100, 4, FALSE),"")</f>
        <v>44938</v>
      </c>
      <c r="G5" s="147">
        <f t="array" ref="G5">INDEX(SORT('PESCA SEMACU'!$C$2:$C1000,'PESCA SEMACU'!$C$2:$C1000,FALSE), MATCH(B5,SORT('PESCA SEMACU'!$H$2:$H1000,'PESCA SEMACU'!$C$2:$C1000,FALSE),0),1)</f>
        <v>45013</v>
      </c>
      <c r="H5" s="15">
        <f t="shared" si="2"/>
        <v>75</v>
      </c>
      <c r="I5" s="71">
        <f>SUMIF('PESCA SEMACU'!$H$2:$H1000,B5,'PESCA SEMACU'!$D$2:$D1000)</f>
        <v>32913.94</v>
      </c>
      <c r="J5" s="71" t="str">
        <f>I5/VLOOKUP($A5,PISCINAS!$B$12:$C$23,2,FALSE)</f>
        <v>#N/A</v>
      </c>
      <c r="K5" s="71">
        <f t="array" ref="K5">SUMIF('SEMACU DATA UNIFICADA'!$C$2:$C1000,$B5,'SEMACU DATA UNIFICADA'!$E$2:$E1000)+INDEX('SIEMB. SEMACU'!$G$2:$G$40,MATCH($B5,'SIEMB. SEMACU'!$B$2:$B$40,0),1)</f>
        <v>25016</v>
      </c>
      <c r="L5" s="28">
        <f t="shared" si="3"/>
        <v>1.672093952</v>
      </c>
      <c r="M5" s="12">
        <f t="array" ref="M5">SUMIF('SEMACU DATA UNIFICADA'!$C$2:$C1000,$B5,'SEMACU DATA UNIFICADA'!$G$2:$G1000)+INDEX('SIEMB. SEMACU'!$H$2:$H$40,MATCH($B5,'SIEMB. SEMACU'!$B$2:$B$40,0),1)</f>
        <v>31367.73114</v>
      </c>
      <c r="N5" s="17">
        <v>17.5</v>
      </c>
      <c r="O5" s="12" t="str">
        <f>N5*VLOOKUP($A5,PISCINAS!$B$12:$C$23,2,FALSE)*(H5+8)</f>
        <v>#N/A</v>
      </c>
      <c r="P5" s="12">
        <f>SUMIF('PESCA SEMACU'!$H$2:$H1000,B5,'PESCA SEMACU'!$I$2:$I1000)</f>
        <v>45744.37</v>
      </c>
      <c r="Q5" s="15" t="str">
        <f t="shared" si="4"/>
        <v>#N/A</v>
      </c>
    </row>
    <row r="6">
      <c r="A6" s="2">
        <v>10.0</v>
      </c>
      <c r="B6" s="2" t="s">
        <v>760</v>
      </c>
      <c r="C6" s="71">
        <f>IFERROR(VLOOKUP(B6, 'SIEMB. SEMACU'!$B$2:$H$100, 2, FALSE),"")</f>
        <v>1100000</v>
      </c>
      <c r="D6" s="71">
        <f>SUMIF('PESCA SEMACU'!$H$2:$H1000,B6,'PESCA SEMACU'!$G$2:$G1000)</f>
        <v>529511.5332</v>
      </c>
      <c r="E6" s="35">
        <f t="shared" si="1"/>
        <v>0.4813741211</v>
      </c>
      <c r="F6" s="147">
        <f>IFERROR(VLOOKUP(B6, 'SIEMB. SEMACU'!$B$2:$H$100, 4, FALSE),"")</f>
        <v>44938</v>
      </c>
      <c r="G6" s="147">
        <f t="array" ref="G6">INDEX(SORT('PESCA SEMACU'!$C$2:$C1000,'PESCA SEMACU'!$C$2:$C1000,FALSE), MATCH(B6,SORT('PESCA SEMACU'!$H$2:$H1000,'PESCA SEMACU'!$C$2:$C1000,FALSE),0),1)</f>
        <v>45010</v>
      </c>
      <c r="H6" s="15">
        <f t="shared" si="2"/>
        <v>72</v>
      </c>
      <c r="I6" s="71">
        <f>SUMIF('PESCA SEMACU'!$H$2:$H1000,B6,'PESCA SEMACU'!$D$2:$D1000)</f>
        <v>23415</v>
      </c>
      <c r="J6" s="71" t="str">
        <f>I6/VLOOKUP($A6,PISCINAS!$B$12:$C$23,2,FALSE)</f>
        <v>#N/A</v>
      </c>
      <c r="K6" s="71">
        <f t="array" ref="K6">SUMIF('SEMACU DATA UNIFICADA'!$C$2:$C1000,$B6,'SEMACU DATA UNIFICADA'!$E$2:$E1000)+INDEX('SIEMB. SEMACU'!$G$2:$G$40,MATCH($B6,'SIEMB. SEMACU'!$B$2:$B$40,0),1)</f>
        <v>17502</v>
      </c>
      <c r="L6" s="28">
        <f t="shared" si="3"/>
        <v>1.644433056</v>
      </c>
      <c r="M6" s="12">
        <f t="array" ref="M6">SUMIF('SEMACU DATA UNIFICADA'!$C$2:$C1000,$B6,'SEMACU DATA UNIFICADA'!$G$2:$G1000)+INDEX('SIEMB. SEMACU'!$H$2:$H$40,MATCH($B6,'SIEMB. SEMACU'!$B$2:$B$40,0),1)</f>
        <v>22033.024</v>
      </c>
      <c r="N6" s="17">
        <v>17.5</v>
      </c>
      <c r="O6" s="12" t="str">
        <f>N6*VLOOKUP($A6,PISCINAS!$B$12:$C$23,2,FALSE)*(H6+8)</f>
        <v>#N/A</v>
      </c>
      <c r="P6" s="12">
        <f>SUMIF('PESCA SEMACU'!$H$2:$H1000,B6,'PESCA SEMACU'!$I$2:$I1000)</f>
        <v>36805.21</v>
      </c>
      <c r="Q6" s="15" t="str">
        <f t="shared" si="4"/>
        <v>#N/A</v>
      </c>
    </row>
    <row r="7">
      <c r="A7" s="2">
        <v>2.0</v>
      </c>
      <c r="B7" s="2" t="s">
        <v>745</v>
      </c>
      <c r="C7" s="71">
        <f>IFERROR(VLOOKUP(B7, 'SIEMB. SEMACU'!$B$2:$H$100, 2, FALSE),"")</f>
        <v>1000000</v>
      </c>
      <c r="D7" s="71">
        <f>SUMIF('PESCA SEMACU'!$H$2:$H1000,B7,'PESCA SEMACU'!$G$2:$G1000)</f>
        <v>458164.6655</v>
      </c>
      <c r="E7" s="35">
        <f t="shared" si="1"/>
        <v>0.4581646655</v>
      </c>
      <c r="F7" s="147">
        <f>IFERROR(VLOOKUP(B7, 'SIEMB. SEMACU'!$B$2:$H$100, 4, FALSE),"")</f>
        <v>44992</v>
      </c>
      <c r="G7" s="147">
        <f t="array" ref="G7">INDEX(SORT('PESCA SEMACU'!$C$2:$C1000,'PESCA SEMACU'!$C$2:$C1000,FALSE), MATCH(B7,SORT('PESCA SEMACU'!$H$2:$H1000,'PESCA SEMACU'!$C$2:$C1000,FALSE),0),1)</f>
        <v>45083</v>
      </c>
      <c r="H7" s="15">
        <f t="shared" si="2"/>
        <v>91</v>
      </c>
      <c r="I7" s="71">
        <f>SUMIF('PESCA SEMACU'!$H$2:$H1000,B7,'PESCA SEMACU'!$D$2:$D1000)</f>
        <v>26711</v>
      </c>
      <c r="J7" s="71" t="str">
        <f>I7/VLOOKUP($A7,PISCINAS!$B$12:$C$23,2,FALSE)</f>
        <v>#N/A</v>
      </c>
      <c r="K7" s="71">
        <f t="array" ref="K7">SUMIF('SEMACU DATA UNIFICADA'!$C$2:$C1000,$B7,'SEMACU DATA UNIFICADA'!$E$2:$E1000)+INDEX('SIEMB. SEMACU'!$G$2:$G$40,MATCH($B7,'SIEMB. SEMACU'!$B$2:$B$40,0),1)</f>
        <v>21928.14632</v>
      </c>
      <c r="L7" s="28">
        <f t="shared" si="3"/>
        <v>1.806069481</v>
      </c>
      <c r="M7" s="12">
        <f t="array" ref="M7">SUMIF('SEMACU DATA UNIFICADA'!$C$2:$C1000,$B7,'SEMACU DATA UNIFICADA'!$G$2:$G1000)+INDEX('SIEMB. SEMACU'!$H$2:$H$40,MATCH($B7,'SIEMB. SEMACU'!$B$2:$B$40,0),1)</f>
        <v>25145.46878</v>
      </c>
      <c r="N7" s="17">
        <v>17.5</v>
      </c>
      <c r="O7" s="12" t="str">
        <f>N7*VLOOKUP($A7,PISCINAS!$B$12:$C$23,2,FALSE)*(H7+8)</f>
        <v>#N/A</v>
      </c>
      <c r="P7" s="12">
        <f>SUMIF('PESCA SEMACU'!$H$2:$H1000,B7,'PESCA SEMACU'!$I$2:$I1000)</f>
        <v>36796.47</v>
      </c>
      <c r="Q7" s="15" t="str">
        <f t="shared" si="4"/>
        <v>#N/A</v>
      </c>
    </row>
    <row r="8">
      <c r="A8" s="2">
        <v>11.0</v>
      </c>
      <c r="B8" s="2" t="s">
        <v>754</v>
      </c>
      <c r="C8" s="71">
        <f>IFERROR(VLOOKUP(B8, 'SIEMB. SEMACU'!$B$2:$H$100, 2, FALSE),"")</f>
        <v>762972</v>
      </c>
      <c r="D8" s="71">
        <f>SUMIF('PESCA SEMACU'!$H$2:$H1000,B8,'PESCA SEMACU'!$G$2:$G1000)</f>
        <v>428181.8182</v>
      </c>
      <c r="E8" s="35">
        <f t="shared" si="1"/>
        <v>0.5612025319</v>
      </c>
      <c r="F8" s="147">
        <f>IFERROR(VLOOKUP(B8, 'SIEMB. SEMACU'!$B$2:$H$100, 4, FALSE),"")</f>
        <v>44992</v>
      </c>
      <c r="G8" s="147">
        <f t="array" ref="G8">INDEX(SORT('PESCA SEMACU'!$C$2:$C1000,'PESCA SEMACU'!$C$2:$C1000,FALSE), MATCH(B8,SORT('PESCA SEMACU'!$H$2:$H1000,'PESCA SEMACU'!$C$2:$C1000,FALSE),0),1)</f>
        <v>45082</v>
      </c>
      <c r="H8" s="15">
        <f t="shared" si="2"/>
        <v>90</v>
      </c>
      <c r="I8" s="71">
        <f>SUMIF('PESCA SEMACU'!$H$2:$H1000,B8,'PESCA SEMACU'!$D$2:$D1000)</f>
        <v>22608</v>
      </c>
      <c r="J8" s="71" t="str">
        <f>I8/VLOOKUP($A8,PISCINAS!$B$12:$C$23,2,FALSE)</f>
        <v>#N/A</v>
      </c>
      <c r="K8" s="71">
        <f t="array" ref="K8">SUMIF('SEMACU DATA UNIFICADA'!$C$2:$C1000,$B8,'SEMACU DATA UNIFICADA'!$E$2:$E1000)+INDEX('SIEMB. SEMACU'!$G$2:$G$40,MATCH($B8,'SIEMB. SEMACU'!$B$2:$B$40,0),1)</f>
        <v>19641.85368</v>
      </c>
      <c r="L8" s="28">
        <f t="shared" si="3"/>
        <v>1.911362265</v>
      </c>
      <c r="M8" s="12">
        <f t="array" ref="M8">SUMIF('SEMACU DATA UNIFICADA'!$C$2:$C1000,$B8,'SEMACU DATA UNIFICADA'!$G$2:$G1000)+INDEX('SIEMB. SEMACU'!$H$2:$H$40,MATCH($B8,'SIEMB. SEMACU'!$B$2:$B$40,0),1)</f>
        <v>22441.83708</v>
      </c>
      <c r="N8" s="17">
        <v>17.5</v>
      </c>
      <c r="O8" s="12" t="str">
        <f>N8*VLOOKUP($A8,PISCINAS!$B$12:$C$23,2,FALSE)*(H8+8)</f>
        <v>#N/A</v>
      </c>
      <c r="P8" s="12">
        <f>SUMIF('PESCA SEMACU'!$H$2:$H1000,B8,'PESCA SEMACU'!$I$2:$I1000)</f>
        <v>31229.9901</v>
      </c>
      <c r="Q8" s="15" t="str">
        <f t="shared" si="4"/>
        <v>#N/A</v>
      </c>
    </row>
    <row r="9">
      <c r="A9" s="2">
        <v>1.0</v>
      </c>
      <c r="B9" s="2" t="s">
        <v>744</v>
      </c>
      <c r="C9" s="71">
        <f>IFERROR(VLOOKUP(B9, 'SIEMB. SEMACU'!$B$2:$H$100, 2, FALSE),"")</f>
        <v>1600000</v>
      </c>
      <c r="D9" s="71">
        <f>SUMIF('PESCA SEMACU'!$H$2:$H1000,B9,'PESCA SEMACU'!$G$2:$G1000)</f>
        <v>722564.4806</v>
      </c>
      <c r="E9" s="35">
        <f t="shared" si="1"/>
        <v>0.4516028004</v>
      </c>
      <c r="F9" s="147">
        <f>IFERROR(VLOOKUP(B9, 'SIEMB. SEMACU'!$B$2:$H$100, 4, FALSE),"")</f>
        <v>44994</v>
      </c>
      <c r="G9" s="147">
        <f t="array" ref="G9">INDEX(SORT('PESCA SEMACU'!$C$2:$C1000,'PESCA SEMACU'!$C$2:$C1000,FALSE), MATCH(B9,SORT('PESCA SEMACU'!$H$2:$H1000,'PESCA SEMACU'!$C$2:$C1000,FALSE),0),1)</f>
        <v>45088</v>
      </c>
      <c r="H9" s="15">
        <f t="shared" si="2"/>
        <v>94</v>
      </c>
      <c r="I9" s="71">
        <f>SUMIF('PESCA SEMACU'!$H$2:$H1000,B9,'PESCA SEMACU'!$D$2:$D1000)</f>
        <v>43787</v>
      </c>
      <c r="J9" s="71" t="str">
        <f>I9/VLOOKUP($A9,PISCINAS!$B$12:$C$23,2,FALSE)</f>
        <v>#N/A</v>
      </c>
      <c r="K9" s="71">
        <f t="array" ref="K9">SUMIF('SEMACU DATA UNIFICADA'!$C$2:$C1000,$B9,'SEMACU DATA UNIFICADA'!$E$2:$E1000)+INDEX('SIEMB. SEMACU'!$G$2:$G$40,MATCH($B9,'SIEMB. SEMACU'!$B$2:$B$40,0),1)</f>
        <v>36746.88618</v>
      </c>
      <c r="L9" s="28">
        <f t="shared" si="3"/>
        <v>1.846281992</v>
      </c>
      <c r="M9" s="12">
        <f t="array" ref="M9">SUMIF('SEMACU DATA UNIFICADA'!$C$2:$C1000,$B9,'SEMACU DATA UNIFICADA'!$G$2:$G1000)+INDEX('SIEMB. SEMACU'!$H$2:$H$40,MATCH($B9,'SIEMB. SEMACU'!$B$2:$B$40,0),1)</f>
        <v>41924.7309</v>
      </c>
      <c r="N9" s="17">
        <v>17.5</v>
      </c>
      <c r="O9" s="12" t="str">
        <f>N9*VLOOKUP($A9,PISCINAS!$B$12:$C$23,2,FALSE)*(H9+8)</f>
        <v>#N/A</v>
      </c>
      <c r="P9" s="12">
        <f>SUMIF('PESCA SEMACU'!$H$2:$H1000,B9,'PESCA SEMACU'!$I$2:$I1000)</f>
        <v>63319.1238</v>
      </c>
      <c r="Q9" s="15" t="str">
        <f t="shared" si="4"/>
        <v>#N/A</v>
      </c>
    </row>
    <row r="10">
      <c r="A10" s="2">
        <v>3.0</v>
      </c>
      <c r="B10" s="2" t="s">
        <v>747</v>
      </c>
      <c r="C10" s="71">
        <f>IFERROR(VLOOKUP(B10, 'SIEMB. SEMACU'!$B$2:$H$100, 2, FALSE),"")</f>
        <v>681000</v>
      </c>
      <c r="D10" s="71">
        <f>SUMIF('PESCA SEMACU'!$H$2:$H1000,B10,'PESCA SEMACU'!$G$2:$G1000)</f>
        <v>331080.6175</v>
      </c>
      <c r="E10" s="35">
        <f t="shared" si="1"/>
        <v>0.4861683076</v>
      </c>
      <c r="F10" s="147">
        <f>IFERROR(VLOOKUP(B10, 'SIEMB. SEMACU'!$B$2:$H$100, 4, FALSE),"")</f>
        <v>44994</v>
      </c>
      <c r="G10" s="147">
        <f t="array" ref="G10">INDEX(SORT('PESCA SEMACU'!$C$2:$C1000,'PESCA SEMACU'!$C$2:$C1000,FALSE), MATCH(B10,SORT('PESCA SEMACU'!$H$2:$H1000,'PESCA SEMACU'!$C$2:$C1000,FALSE),0),1)</f>
        <v>45082</v>
      </c>
      <c r="H10" s="15">
        <f t="shared" si="2"/>
        <v>88</v>
      </c>
      <c r="I10" s="71">
        <f>SUMIF('PESCA SEMACU'!$H$2:$H1000,B10,'PESCA SEMACU'!$D$2:$D1000)</f>
        <v>19302</v>
      </c>
      <c r="J10" s="71" t="str">
        <f>I10/VLOOKUP($A10,PISCINAS!$B$12:$C$23,2,FALSE)</f>
        <v>#N/A</v>
      </c>
      <c r="K10" s="71">
        <f t="array" ref="K10">SUMIF('SEMACU DATA UNIFICADA'!$C$2:$C1000,$B10,'SEMACU DATA UNIFICADA'!$E$2:$E1000)+INDEX('SIEMB. SEMACU'!$G$2:$G$40,MATCH($B10,'SIEMB. SEMACU'!$B$2:$B$40,0),1)</f>
        <v>15276.4878</v>
      </c>
      <c r="L10" s="28">
        <f t="shared" si="3"/>
        <v>1.741180871</v>
      </c>
      <c r="M10" s="12">
        <f t="array" ref="M10">SUMIF('SEMACU DATA UNIFICADA'!$C$2:$C1000,$B10,'SEMACU DATA UNIFICADA'!$G$2:$G1000)+INDEX('SIEMB. SEMACU'!$H$2:$H$40,MATCH($B10,'SIEMB. SEMACU'!$B$2:$B$40,0),1)</f>
        <v>17430.74657</v>
      </c>
      <c r="N10" s="17">
        <v>17.5</v>
      </c>
      <c r="O10" s="12" t="str">
        <f>N10*VLOOKUP($A10,PISCINAS!$B$12:$C$23,2,FALSE)*(H10+8)</f>
        <v>#N/A</v>
      </c>
      <c r="P10" s="12">
        <f>SUMIF('PESCA SEMACU'!$H$2:$H1000,B10,'PESCA SEMACU'!$I$2:$I1000)</f>
        <v>28140.1662</v>
      </c>
      <c r="Q10" s="15" t="str">
        <f t="shared" si="4"/>
        <v>#N/A</v>
      </c>
    </row>
    <row r="11">
      <c r="A11" s="2">
        <v>4.0</v>
      </c>
      <c r="B11" s="2" t="s">
        <v>748</v>
      </c>
      <c r="C11" s="71">
        <f>IFERROR(VLOOKUP(B11, 'SIEMB. SEMACU'!$B$2:$H$100, 2, FALSE),"")</f>
        <v>671000</v>
      </c>
      <c r="D11" s="71">
        <f>SUMIF('PESCA SEMACU'!$H$2:$H1000,B11,'PESCA SEMACU'!$G$2:$G1000)</f>
        <v>387001.9342</v>
      </c>
      <c r="E11" s="35">
        <f t="shared" si="1"/>
        <v>0.5767540004</v>
      </c>
      <c r="F11" s="147">
        <f>IFERROR(VLOOKUP(B11, 'SIEMB. SEMACU'!$B$2:$H$100, 4, FALSE),"")</f>
        <v>44994</v>
      </c>
      <c r="G11" s="147">
        <f t="array" ref="G11">INDEX(SORT('PESCA SEMACU'!$C$2:$C1000,'PESCA SEMACU'!$C$2:$C1000,FALSE), MATCH(B11,SORT('PESCA SEMACU'!$H$2:$H1000,'PESCA SEMACU'!$C$2:$C1000,FALSE),0),1)</f>
        <v>45080</v>
      </c>
      <c r="H11" s="15">
        <f t="shared" si="2"/>
        <v>86</v>
      </c>
      <c r="I11" s="71">
        <f>SUMIF('PESCA SEMACU'!$H$2:$H1000,B11,'PESCA SEMACU'!$D$2:$D1000)</f>
        <v>20008</v>
      </c>
      <c r="J11" s="71" t="str">
        <f>I11/VLOOKUP($A11,PISCINAS!$B$12:$C$23,2,FALSE)</f>
        <v>#N/A</v>
      </c>
      <c r="K11" s="71">
        <f t="array" ref="K11">SUMIF('SEMACU DATA UNIFICADA'!$C$2:$C1000,$B11,'SEMACU DATA UNIFICADA'!$E$2:$E1000)+INDEX('SIEMB. SEMACU'!$G$2:$G$40,MATCH($B11,'SIEMB. SEMACU'!$B$2:$B$40,0),1)</f>
        <v>14411.62602</v>
      </c>
      <c r="L11" s="28">
        <f t="shared" si="3"/>
        <v>1.584645004</v>
      </c>
      <c r="M11" s="12">
        <f t="array" ref="M11">SUMIF('SEMACU DATA UNIFICADA'!$C$2:$C1000,$B11,'SEMACU DATA UNIFICADA'!$G$2:$G1000)+INDEX('SIEMB. SEMACU'!$H$2:$H$40,MATCH($B11,'SIEMB. SEMACU'!$B$2:$B$40,0),1)</f>
        <v>16352.36927</v>
      </c>
      <c r="N11" s="17">
        <v>17.5</v>
      </c>
      <c r="O11" s="12" t="str">
        <f>N11*VLOOKUP($A11,PISCINAS!$B$12:$C$23,2,FALSE)*(H11+8)</f>
        <v>#N/A</v>
      </c>
      <c r="P11" s="12">
        <f>SUMIF('PESCA SEMACU'!$H$2:$H1000,B11,'PESCA SEMACU'!$I$2:$I1000)</f>
        <v>25290.1557</v>
      </c>
      <c r="Q11" s="15" t="str">
        <f t="shared" si="4"/>
        <v>#N/A</v>
      </c>
    </row>
    <row r="12">
      <c r="A12" s="2">
        <v>9.0</v>
      </c>
      <c r="B12" s="2" t="s">
        <v>752</v>
      </c>
      <c r="C12" s="71">
        <f>IFERROR(VLOOKUP(B12, 'SIEMB. SEMACU'!$B$2:$H$100, 2, FALSE),"")</f>
        <v>1215000</v>
      </c>
      <c r="D12" s="71">
        <f>SUMIF('PESCA SEMACU'!$H$2:$H1000,B12,'PESCA SEMACU'!$G$2:$G1000)</f>
        <v>1008506.004</v>
      </c>
      <c r="E12" s="35">
        <f t="shared" si="1"/>
        <v>0.8300460938</v>
      </c>
      <c r="F12" s="147">
        <f>IFERROR(VLOOKUP(B12, 'SIEMB. SEMACU'!$B$2:$H$100, 4, FALSE),"")</f>
        <v>45052</v>
      </c>
      <c r="G12" s="147">
        <f t="array" ref="G12">INDEX(SORT('PESCA SEMACU'!$C$2:$C1000,'PESCA SEMACU'!$C$2:$C1000,FALSE), MATCH(B12,SORT('PESCA SEMACU'!$H$2:$H1000,'PESCA SEMACU'!$C$2:$C1000,FALSE),0),1)</f>
        <v>45136</v>
      </c>
      <c r="H12" s="15">
        <f t="shared" si="2"/>
        <v>84</v>
      </c>
      <c r="I12" s="71">
        <f>SUMIF('PESCA SEMACU'!$H$2:$H1000,B12,'PESCA SEMACU'!$D$2:$D1000)</f>
        <v>42713.12</v>
      </c>
      <c r="J12" s="71" t="str">
        <f>I12/VLOOKUP($A12,PISCINAS!$B$12:$C$23,2,FALSE)</f>
        <v>#N/A</v>
      </c>
      <c r="K12" s="71">
        <f t="array" ref="K12">SUMIF('SEMACU DATA UNIFICADA'!$C$2:$C1000,$B12,'SEMACU DATA UNIFICADA'!$E$2:$E1000)+INDEX('SIEMB. SEMACU'!$G$2:$G$40,MATCH($B12,'SIEMB. SEMACU'!$B$2:$B$40,0),1)</f>
        <v>29615.4</v>
      </c>
      <c r="L12" s="28">
        <f t="shared" si="3"/>
        <v>1.525383301</v>
      </c>
      <c r="M12" s="12">
        <f t="array" ref="M12">SUMIF('SEMACU DATA UNIFICADA'!$C$2:$C1000,$B12,'SEMACU DATA UNIFICADA'!$G$2:$G1000)+INDEX('SIEMB. SEMACU'!$H$2:$H$40,MATCH($B12,'SIEMB. SEMACU'!$B$2:$B$40,0),1)</f>
        <v>31119.45724</v>
      </c>
      <c r="N12" s="17">
        <v>19.0</v>
      </c>
      <c r="O12" s="12" t="str">
        <f>N12*VLOOKUP($A12,PISCINAS!$B$12:$C$23,2,FALSE)*(H12+8)</f>
        <v>#N/A</v>
      </c>
      <c r="P12" s="12">
        <f>SUMIF('PESCA SEMACU'!$H$2:$H1000,B12,'PESCA SEMACU'!$I$2:$I1000)</f>
        <v>53136.601</v>
      </c>
      <c r="Q12" s="15" t="str">
        <f t="shared" si="4"/>
        <v>#N/A</v>
      </c>
    </row>
    <row r="13">
      <c r="A13" s="2">
        <v>10.0</v>
      </c>
      <c r="B13" s="2" t="s">
        <v>753</v>
      </c>
      <c r="C13" s="71">
        <f>IFERROR(VLOOKUP(B13, 'SIEMB. SEMACU'!$B$2:$H$100, 2, FALSE),"")</f>
        <v>1035000</v>
      </c>
      <c r="D13" s="71">
        <f>SUMIF('PESCA SEMACU'!$H$2:$H1000,B13,'PESCA SEMACU'!$G$2:$G1000)</f>
        <v>563556.9074</v>
      </c>
      <c r="E13" s="35">
        <f t="shared" si="1"/>
        <v>0.5444994274</v>
      </c>
      <c r="F13" s="147">
        <f>IFERROR(VLOOKUP(B13, 'SIEMB. SEMACU'!$B$2:$H$100, 4, FALSE),"")</f>
        <v>45052</v>
      </c>
      <c r="G13" s="147">
        <f t="array" ref="G13">INDEX(SORT('PESCA SEMACU'!$C$2:$C1000,'PESCA SEMACU'!$C$2:$C1000,FALSE), MATCH(B13,SORT('PESCA SEMACU'!$H$2:$H1000,'PESCA SEMACU'!$C$2:$C1000,FALSE),0),1)</f>
        <v>45130</v>
      </c>
      <c r="H13" s="15">
        <f t="shared" si="2"/>
        <v>78</v>
      </c>
      <c r="I13" s="71">
        <f>SUMIF('PESCA SEMACU'!$H$2:$H1000,B13,'PESCA SEMACU'!$D$2:$D1000)</f>
        <v>25878</v>
      </c>
      <c r="J13" s="71" t="str">
        <f>I13/VLOOKUP($A13,PISCINAS!$B$12:$C$23,2,FALSE)</f>
        <v>#N/A</v>
      </c>
      <c r="K13" s="71">
        <f t="array" ref="K13">SUMIF('SEMACU DATA UNIFICADA'!$C$2:$C1000,$B13,'SEMACU DATA UNIFICADA'!$E$2:$E1000)+INDEX('SIEMB. SEMACU'!$G$2:$G$40,MATCH($B13,'SIEMB. SEMACU'!$B$2:$B$40,0),1)</f>
        <v>20644.6</v>
      </c>
      <c r="L13" s="28">
        <f t="shared" si="3"/>
        <v>1.755086174</v>
      </c>
      <c r="M13" s="12">
        <f t="array" ref="M13">SUMIF('SEMACU DATA UNIFICADA'!$C$2:$C1000,$B13,'SEMACU DATA UNIFICADA'!$G$2:$G1000)+INDEX('SIEMB. SEMACU'!$H$2:$H$40,MATCH($B13,'SIEMB. SEMACU'!$B$2:$B$40,0),1)</f>
        <v>20754.97024</v>
      </c>
      <c r="N13" s="17">
        <v>19.0</v>
      </c>
      <c r="O13" s="12" t="str">
        <f>N13*VLOOKUP($A13,PISCINAS!$B$12:$C$23,2,FALSE)*(H13+8)</f>
        <v>#N/A</v>
      </c>
      <c r="P13" s="12">
        <f>SUMIF('PESCA SEMACU'!$H$2:$H1000,B13,'PESCA SEMACU'!$I$2:$I1000)</f>
        <v>32353.96</v>
      </c>
      <c r="Q13" s="15" t="str">
        <f t="shared" si="4"/>
        <v>#N/A</v>
      </c>
    </row>
    <row r="14">
      <c r="A14" s="2">
        <v>6.0</v>
      </c>
      <c r="B14" s="2" t="s">
        <v>749</v>
      </c>
      <c r="C14" s="71">
        <f>IFERROR(VLOOKUP(B14, 'SIEMB. SEMACU'!$B$2:$H$100, 2, FALSE),"")</f>
        <v>810000</v>
      </c>
      <c r="D14" s="71">
        <f>SUMIF('PESCA SEMACU'!$H$2:$H1000,B14,'PESCA SEMACU'!$G$2:$G1000)</f>
        <v>517324.3707</v>
      </c>
      <c r="E14" s="35">
        <f t="shared" si="1"/>
        <v>0.6386720626</v>
      </c>
      <c r="F14" s="147">
        <f>IFERROR(VLOOKUP(B14, 'SIEMB. SEMACU'!$B$2:$H$100, 4, FALSE),"")</f>
        <v>45055</v>
      </c>
      <c r="G14" s="147">
        <f t="array" ref="G14">INDEX(SORT('PESCA SEMACU'!$C$2:$C1000,'PESCA SEMACU'!$C$2:$C1000,FALSE), MATCH(B14,SORT('PESCA SEMACU'!$H$2:$H1000,'PESCA SEMACU'!$C$2:$C1000,FALSE),0),1)</f>
        <v>45141</v>
      </c>
      <c r="H14" s="15">
        <f t="shared" si="2"/>
        <v>86</v>
      </c>
      <c r="I14" s="71">
        <f>SUMIF('PESCA SEMACU'!$H$2:$H1000,B14,'PESCA SEMACU'!$D$2:$D1000)</f>
        <v>22351.6</v>
      </c>
      <c r="J14" s="71" t="str">
        <f>I14/VLOOKUP($A14,PISCINAS!$B$12:$C$23,2,FALSE)</f>
        <v>#N/A</v>
      </c>
      <c r="K14" s="71">
        <f t="array" ref="K14">SUMIF('SEMACU DATA UNIFICADA'!$C$2:$C1000,$B14,'SEMACU DATA UNIFICADA'!$E$2:$E1000)+INDEX('SIEMB. SEMACU'!$G$2:$G$40,MATCH($B14,'SIEMB. SEMACU'!$B$2:$B$40,0),1)</f>
        <v>16447.97945</v>
      </c>
      <c r="L14" s="28">
        <f t="shared" si="3"/>
        <v>1.618924587</v>
      </c>
      <c r="M14" s="12">
        <f t="array" ref="M14">SUMIF('SEMACU DATA UNIFICADA'!$C$2:$C1000,$B14,'SEMACU DATA UNIFICADA'!$G$2:$G1000)+INDEX('SIEMB. SEMACU'!$H$2:$H$40,MATCH($B14,'SIEMB. SEMACU'!$B$2:$B$40,0),1)</f>
        <v>17531.43222</v>
      </c>
      <c r="N14" s="17">
        <v>19.0</v>
      </c>
      <c r="O14" s="12" t="str">
        <f>N14*VLOOKUP($A14,PISCINAS!$B$12:$C$23,2,FALSE)*(H14+8)</f>
        <v>#N/A</v>
      </c>
      <c r="P14" s="12">
        <f>SUMIF('PESCA SEMACU'!$H$2:$H1000,B14,'PESCA SEMACU'!$I$2:$I1000)</f>
        <v>27315.74</v>
      </c>
      <c r="Q14" s="15" t="str">
        <f t="shared" si="4"/>
        <v>#N/A</v>
      </c>
    </row>
    <row r="15">
      <c r="A15" s="2">
        <v>7.0</v>
      </c>
      <c r="B15" s="2" t="s">
        <v>750</v>
      </c>
      <c r="C15" s="71">
        <f>IFERROR(VLOOKUP(B15, 'SIEMB. SEMACU'!$B$2:$H$100, 2, FALSE),"")</f>
        <v>900000</v>
      </c>
      <c r="D15" s="71">
        <f>SUMIF('PESCA SEMACU'!$H$2:$H1000,B15,'PESCA SEMACU'!$G$2:$G1000)</f>
        <v>604721.8507</v>
      </c>
      <c r="E15" s="35">
        <f t="shared" si="1"/>
        <v>0.6719131674</v>
      </c>
      <c r="F15" s="147">
        <f>IFERROR(VLOOKUP(B15, 'SIEMB. SEMACU'!$B$2:$H$100, 4, FALSE),"")</f>
        <v>45055</v>
      </c>
      <c r="G15" s="147">
        <f t="array" ref="G15">INDEX(SORT('PESCA SEMACU'!$C$2:$C1000,'PESCA SEMACU'!$C$2:$C1000,FALSE), MATCH(B15,SORT('PESCA SEMACU'!$H$2:$H1000,'PESCA SEMACU'!$C$2:$C1000,FALSE),0),1)</f>
        <v>45126</v>
      </c>
      <c r="H15" s="15">
        <f t="shared" si="2"/>
        <v>71</v>
      </c>
      <c r="I15" s="71">
        <f>SUMIF('PESCA SEMACU'!$H$2:$H1000,B15,'PESCA SEMACU'!$D$2:$D1000)</f>
        <v>25034</v>
      </c>
      <c r="J15" s="71" t="str">
        <f>I15/VLOOKUP($A15,PISCINAS!$B$12:$C$23,2,FALSE)</f>
        <v>#N/A</v>
      </c>
      <c r="K15" s="71">
        <f t="array" ref="K15">SUMIF('SEMACU DATA UNIFICADA'!$C$2:$C1000,$B15,'SEMACU DATA UNIFICADA'!$E$2:$E1000)+INDEX('SIEMB. SEMACU'!$G$2:$G$40,MATCH($B15,'SIEMB. SEMACU'!$B$2:$B$40,0),1)</f>
        <v>19236.64384</v>
      </c>
      <c r="L15" s="28">
        <f t="shared" si="3"/>
        <v>1.690525543</v>
      </c>
      <c r="M15" s="12">
        <f t="array" ref="M15">SUMIF('SEMACU DATA UNIFICADA'!$C$2:$C1000,$B15,'SEMACU DATA UNIFICADA'!$G$2:$G1000)+INDEX('SIEMB. SEMACU'!$H$2:$H$40,MATCH($B15,'SIEMB. SEMACU'!$B$2:$B$40,0),1)</f>
        <v>20302.25803</v>
      </c>
      <c r="N15" s="17">
        <v>19.0</v>
      </c>
      <c r="O15" s="12" t="str">
        <f>N15*VLOOKUP($A15,PISCINAS!$B$12:$C$23,2,FALSE)*(H15+8)</f>
        <v>#N/A</v>
      </c>
      <c r="P15" s="12">
        <f>SUMIF('PESCA SEMACU'!$H$2:$H1000,B15,'PESCA SEMACU'!$I$2:$I1000)</f>
        <v>29494.6795</v>
      </c>
      <c r="Q15" s="15" t="str">
        <f t="shared" si="4"/>
        <v>#N/A</v>
      </c>
    </row>
    <row r="16">
      <c r="A16" s="2">
        <v>8.0</v>
      </c>
      <c r="B16" s="2" t="s">
        <v>751</v>
      </c>
      <c r="C16" s="71">
        <f>IFERROR(VLOOKUP(B16, 'SIEMB. SEMACU'!$B$2:$H$100, 2, FALSE),"")</f>
        <v>918000</v>
      </c>
      <c r="D16" s="71">
        <f>SUMIF('PESCA SEMACU'!$H$2:$H1000,B16,'PESCA SEMACU'!$G$2:$G1000)</f>
        <v>620663.8286</v>
      </c>
      <c r="E16" s="35">
        <f t="shared" si="1"/>
        <v>0.6761043885</v>
      </c>
      <c r="F16" s="147">
        <f>IFERROR(VLOOKUP(B16, 'SIEMB. SEMACU'!$B$2:$H$100, 4, FALSE),"")</f>
        <v>45055</v>
      </c>
      <c r="G16" s="147">
        <f t="array" ref="G16">INDEX(SORT('PESCA SEMACU'!$C$2:$C1000,'PESCA SEMACU'!$C$2:$C1000,FALSE), MATCH(B16,SORT('PESCA SEMACU'!$H$2:$H1000,'PESCA SEMACU'!$C$2:$C1000,FALSE),0),1)</f>
        <v>45127</v>
      </c>
      <c r="H16" s="15">
        <f t="shared" si="2"/>
        <v>72</v>
      </c>
      <c r="I16" s="71">
        <f>SUMIF('PESCA SEMACU'!$H$2:$H1000,B16,'PESCA SEMACU'!$D$2:$D1000)</f>
        <v>26130.85</v>
      </c>
      <c r="J16" s="71" t="str">
        <f>I16/VLOOKUP($A16,PISCINAS!$B$12:$C$23,2,FALSE)</f>
        <v>#N/A</v>
      </c>
      <c r="K16" s="71">
        <f t="array" ref="K16">SUMIF('SEMACU DATA UNIFICADA'!$C$2:$C1000,$B16,'SEMACU DATA UNIFICADA'!$E$2:$E1000)+INDEX('SIEMB. SEMACU'!$G$2:$G$40,MATCH($B16,'SIEMB. SEMACU'!$B$2:$B$40,0),1)</f>
        <v>19709.37671</v>
      </c>
      <c r="L16" s="28">
        <f t="shared" si="3"/>
        <v>1.659365415</v>
      </c>
      <c r="M16" s="12">
        <f t="array" ref="M16">SUMIF('SEMACU DATA UNIFICADA'!$C$2:$C1000,$B16,'SEMACU DATA UNIFICADA'!$G$2:$G1000)+INDEX('SIEMB. SEMACU'!$H$2:$H$40,MATCH($B16,'SIEMB. SEMACU'!$B$2:$B$40,0),1)</f>
        <v>20850.73919</v>
      </c>
      <c r="N16" s="17">
        <v>19.0</v>
      </c>
      <c r="O16" s="12" t="str">
        <f>N16*VLOOKUP($A16,PISCINAS!$B$12:$C$23,2,FALSE)*(H16+8)</f>
        <v>#N/A</v>
      </c>
      <c r="P16" s="12">
        <f>SUMIF('PESCA SEMACU'!$H$2:$H1000,B16,'PESCA SEMACU'!$I$2:$I1000)</f>
        <v>32073.87</v>
      </c>
      <c r="Q16" s="15" t="str">
        <f t="shared" si="4"/>
        <v>#N/A</v>
      </c>
    </row>
    <row r="17">
      <c r="A17" s="2" t="s">
        <v>12</v>
      </c>
      <c r="B17" s="2" t="s">
        <v>755</v>
      </c>
      <c r="C17" s="71">
        <f>IFERROR(VLOOKUP(B17, 'SIEMB. SEMACU'!$B$2:$H$100, 2, FALSE),"")</f>
        <v>500000</v>
      </c>
      <c r="D17" s="71">
        <f>SUMIF('PESCA SEMACU'!$H$2:$H1000,B17,'PESCA SEMACU'!$G$2:$G1000)</f>
        <v>371428.5714</v>
      </c>
      <c r="E17" s="35">
        <f t="shared" si="1"/>
        <v>0.7428571429</v>
      </c>
      <c r="F17" s="147">
        <f>IFERROR(VLOOKUP(B17, 'SIEMB. SEMACU'!$B$2:$H$100, 4, FALSE),"")</f>
        <v>45056</v>
      </c>
      <c r="G17" s="147">
        <f t="array" ref="G17">INDEX(SORT('PESCA SEMACU'!$C$2:$C1000,'PESCA SEMACU'!$C$2:$C1000,FALSE), MATCH(B17,SORT('PESCA SEMACU'!$H$2:$H1000,'PESCA SEMACU'!$C$2:$C1000,FALSE),0),1)</f>
        <v>45138</v>
      </c>
      <c r="H17" s="15">
        <f t="shared" si="2"/>
        <v>82</v>
      </c>
      <c r="I17" s="71">
        <f>SUMIF('PESCA SEMACU'!$H$2:$H1000,B17,'PESCA SEMACU'!$D$2:$D1000)</f>
        <v>16240</v>
      </c>
      <c r="J17" s="71" t="str">
        <f>I17/VLOOKUP($A17,PISCINAS!$B$12:$C$23,2,FALSE)</f>
        <v>#N/A</v>
      </c>
      <c r="K17" s="71">
        <f t="array" ref="K17">SUMIF('SEMACU DATA UNIFICADA'!$C$2:$C1000,$B17,'SEMACU DATA UNIFICADA'!$E$2:$E1000)+INDEX('SIEMB. SEMACU'!$G$2:$G$40,MATCH($B17,'SIEMB. SEMACU'!$B$2:$B$40,0),1)</f>
        <v>11138</v>
      </c>
      <c r="L17" s="28">
        <f t="shared" si="3"/>
        <v>1.508842365</v>
      </c>
      <c r="M17" s="12">
        <f t="array" ref="M17">SUMIF('SEMACU DATA UNIFICADA'!$C$2:$C1000,$B17,'SEMACU DATA UNIFICADA'!$G$2:$G1000)+INDEX('SIEMB. SEMACU'!$H$2:$H$40,MATCH($B17,'SIEMB. SEMACU'!$B$2:$B$40,0),1)</f>
        <v>11298.164</v>
      </c>
      <c r="N17" s="17">
        <v>17.0</v>
      </c>
      <c r="O17" s="12" t="str">
        <f>N17*VLOOKUP($A17,PISCINAS!$B$12:$C$23,2,FALSE)*(H17+8)</f>
        <v>#N/A</v>
      </c>
      <c r="P17" s="12">
        <f>SUMIF('PESCA SEMACU'!$H$2:$H1000,B17,'PESCA SEMACU'!$I$2:$I1000)</f>
        <v>19265.76</v>
      </c>
      <c r="Q17" s="15" t="str">
        <f t="shared" si="4"/>
        <v>#N/A</v>
      </c>
    </row>
    <row r="18">
      <c r="A18" s="2">
        <v>1.0</v>
      </c>
      <c r="B18" s="2" t="s">
        <v>761</v>
      </c>
      <c r="C18" s="71">
        <f>IFERROR(VLOOKUP(B18, 'SIEMB. SEMACU'!$B$2:$H$100, 2, FALSE),"")</f>
        <v>1512000</v>
      </c>
      <c r="D18" s="71">
        <f>SUMIF('PESCA SEMACU'!$H$2:$H1000,B18,'PESCA SEMACU'!$G$2:$G1000)</f>
        <v>812859.1958</v>
      </c>
      <c r="E18" s="35">
        <f t="shared" si="1"/>
        <v>0.5376052882</v>
      </c>
      <c r="F18" s="147">
        <f>IFERROR(VLOOKUP(B18, 'SIEMB. SEMACU'!$B$2:$H$100, 4, FALSE),"")</f>
        <v>45097</v>
      </c>
      <c r="G18" s="147">
        <f t="array" ref="G18">INDEX(SORT('PESCA SEMACU'!$C$2:$C1000,'PESCA SEMACU'!$C$2:$C1000,FALSE), MATCH(B18,SORT('PESCA SEMACU'!$H$2:$H1000,'PESCA SEMACU'!$C$2:$C1000,FALSE),0),1)</f>
        <v>45189</v>
      </c>
      <c r="H18" s="15">
        <f t="shared" si="2"/>
        <v>92</v>
      </c>
      <c r="I18" s="71">
        <f>SUMIF('PESCA SEMACU'!$H$2:$H1000,B18,'PESCA SEMACU'!$D$2:$D1000)</f>
        <v>42896.42</v>
      </c>
      <c r="J18" s="71" t="str">
        <f>I18/VLOOKUP($A18,PISCINAS!$B$12:$C$23,2,FALSE)</f>
        <v>#N/A</v>
      </c>
      <c r="K18" s="71">
        <f t="array" ref="K18">SUMIF('SEMACU DATA UNIFICADA'!$C$2:$C1000,$B18,'SEMACU DATA UNIFICADA'!$E$2:$E1000)+INDEX('SIEMB. SEMACU'!$G$2:$G$40,MATCH($B18,'SIEMB. SEMACU'!$B$2:$B$40,0),1)</f>
        <v>31647</v>
      </c>
      <c r="L18" s="28">
        <f t="shared" si="3"/>
        <v>1.623058521</v>
      </c>
      <c r="M18" s="12">
        <f t="array" ref="M18">SUMIF('SEMACU DATA UNIFICADA'!$C$2:$C1000,$B18,'SEMACU DATA UNIFICADA'!$G$2:$G1000)+INDEX('SIEMB. SEMACU'!$H$2:$H$40,MATCH($B18,'SIEMB. SEMACU'!$B$2:$B$40,0),1)</f>
        <v>30901.23131</v>
      </c>
      <c r="N18" s="17">
        <v>20.0</v>
      </c>
      <c r="O18" s="12" t="str">
        <f>N18*VLOOKUP($A18,PISCINAS!$B$12:$C$23,2,FALSE)*(H18+8)</f>
        <v>#N/A</v>
      </c>
      <c r="P18" s="12">
        <f>SUMIF('PESCA SEMACU'!$H$2:$H1000,B18,'PESCA SEMACU'!$I$2:$I1000)</f>
        <v>63336.6944</v>
      </c>
      <c r="Q18" s="15" t="str">
        <f t="shared" si="4"/>
        <v>#N/A</v>
      </c>
    </row>
    <row r="19">
      <c r="A19" s="2">
        <v>2.0</v>
      </c>
      <c r="B19" s="2" t="s">
        <v>762</v>
      </c>
      <c r="C19" s="71">
        <f>IFERROR(VLOOKUP(B19, 'SIEMB. SEMACU'!$B$2:$H$100, 2, FALSE),"")</f>
        <v>1008000</v>
      </c>
      <c r="D19" s="71">
        <f>SUMIF('PESCA SEMACU'!$H$2:$H1000,B19,'PESCA SEMACU'!$G$2:$G1000)</f>
        <v>609725.5035</v>
      </c>
      <c r="E19" s="35">
        <f t="shared" si="1"/>
        <v>0.6048864122</v>
      </c>
      <c r="F19" s="147">
        <f>IFERROR(VLOOKUP(B19, 'SIEMB. SEMACU'!$B$2:$H$100, 4, FALSE),"")</f>
        <v>45099</v>
      </c>
      <c r="G19" s="147">
        <f t="array" ref="G19">INDEX(SORT('PESCA SEMACU'!$C$2:$C1000,'PESCA SEMACU'!$C$2:$C1000,FALSE), MATCH(B19,SORT('PESCA SEMACU'!$H$2:$H1000,'PESCA SEMACU'!$C$2:$C1000,FALSE),0),1)</f>
        <v>45187</v>
      </c>
      <c r="H19" s="15">
        <f t="shared" si="2"/>
        <v>88</v>
      </c>
      <c r="I19" s="71">
        <f>SUMIF('PESCA SEMACU'!$H$2:$H1000,B19,'PESCA SEMACU'!$D$2:$D1000)</f>
        <v>31617.59</v>
      </c>
      <c r="J19" s="71" t="str">
        <f>I19/VLOOKUP($A19,PISCINAS!$B$12:$C$23,2,FALSE)</f>
        <v>#N/A</v>
      </c>
      <c r="K19" s="71">
        <f t="array" ref="K19">SUMIF('SEMACU DATA UNIFICADA'!$C$2:$C1000,$B19,'SEMACU DATA UNIFICADA'!$E$2:$E1000)+INDEX('SIEMB. SEMACU'!$G$2:$G$40,MATCH($B19,'SIEMB. SEMACU'!$B$2:$B$40,0),1)</f>
        <v>23610.34483</v>
      </c>
      <c r="L19" s="28">
        <f t="shared" si="3"/>
        <v>1.642843703</v>
      </c>
      <c r="M19" s="12">
        <f t="array" ref="M19">SUMIF('SEMACU DATA UNIFICADA'!$C$2:$C1000,$B19,'SEMACU DATA UNIFICADA'!$G$2:$G1000)+INDEX('SIEMB. SEMACU'!$H$2:$H$40,MATCH($B19,'SIEMB. SEMACU'!$B$2:$B$40,0),1)</f>
        <v>22983.99815</v>
      </c>
      <c r="N19" s="17">
        <v>20.0</v>
      </c>
      <c r="O19" s="12" t="str">
        <f>N19*VLOOKUP($A19,PISCINAS!$B$12:$C$23,2,FALSE)*(H19+8)</f>
        <v>#N/A</v>
      </c>
      <c r="P19" s="12">
        <f>SUMIF('PESCA SEMACU'!$H$2:$H1000,B19,'PESCA SEMACU'!$I$2:$I1000)</f>
        <v>46837.0097</v>
      </c>
      <c r="Q19" s="15" t="str">
        <f t="shared" si="4"/>
        <v>#N/A</v>
      </c>
    </row>
    <row r="20">
      <c r="A20" s="2">
        <v>11.0</v>
      </c>
      <c r="B20" s="2" t="s">
        <v>765</v>
      </c>
      <c r="C20" s="71">
        <f>IFERROR(VLOOKUP(B20, 'SIEMB. SEMACU'!$B$2:$H$100, 2, FALSE),"")</f>
        <v>819000</v>
      </c>
      <c r="D20" s="71">
        <f>SUMIF('PESCA SEMACU'!$H$2:$H1000,B20,'PESCA SEMACU'!$G$2:$G1000)</f>
        <v>423959.5433</v>
      </c>
      <c r="E20" s="35">
        <f t="shared" si="1"/>
        <v>0.51765512</v>
      </c>
      <c r="F20" s="147">
        <f>IFERROR(VLOOKUP(B20, 'SIEMB. SEMACU'!$B$2:$H$100, 4, FALSE),"")</f>
        <v>45099</v>
      </c>
      <c r="G20" s="147">
        <f t="array" ref="G20">INDEX(SORT('PESCA SEMACU'!$C$2:$C1000,'PESCA SEMACU'!$C$2:$C1000,FALSE), MATCH(B20,SORT('PESCA SEMACU'!$H$2:$H1000,'PESCA SEMACU'!$C$2:$C1000,FALSE),0),1)</f>
        <v>45184</v>
      </c>
      <c r="H20" s="15">
        <f t="shared" si="2"/>
        <v>85</v>
      </c>
      <c r="I20" s="71">
        <f>SUMIF('PESCA SEMACU'!$H$2:$H1000,B20,'PESCA SEMACU'!$D$2:$D1000)</f>
        <v>18925.77</v>
      </c>
      <c r="J20" s="71" t="str">
        <f>I20/VLOOKUP($A20,PISCINAS!$B$12:$C$23,2,FALSE)</f>
        <v>#N/A</v>
      </c>
      <c r="K20" s="71">
        <f t="array" ref="K20">SUMIF('SEMACU DATA UNIFICADA'!$C$2:$C1000,$B20,'SEMACU DATA UNIFICADA'!$E$2:$E1000)+INDEX('SIEMB. SEMACU'!$G$2:$G$40,MATCH($B20,'SIEMB. SEMACU'!$B$2:$B$40,0),1)</f>
        <v>16618.65517</v>
      </c>
      <c r="L20" s="28">
        <f t="shared" si="3"/>
        <v>1.931812623</v>
      </c>
      <c r="M20" s="12">
        <f t="array" ref="M20">SUMIF('SEMACU DATA UNIFICADA'!$C$2:$C1000,$B20,'SEMACU DATA UNIFICADA'!$G$2:$G1000)+INDEX('SIEMB. SEMACU'!$H$2:$H$40,MATCH($B20,'SIEMB. SEMACU'!$B$2:$B$40,0),1)</f>
        <v>16416.13637</v>
      </c>
      <c r="N20" s="17">
        <v>20.0</v>
      </c>
      <c r="O20" s="12" t="str">
        <f>N20*VLOOKUP($A20,PISCINAS!$B$12:$C$23,2,FALSE)*(H20+8)</f>
        <v>#N/A</v>
      </c>
      <c r="P20" s="12">
        <f>SUMIF('PESCA SEMACU'!$H$2:$H1000,B20,'PESCA SEMACU'!$I$2:$I1000)</f>
        <v>25748.812</v>
      </c>
      <c r="Q20" s="15" t="str">
        <f t="shared" si="4"/>
        <v>#N/A</v>
      </c>
    </row>
    <row r="21">
      <c r="A21" s="2">
        <v>3.0</v>
      </c>
      <c r="B21" s="2" t="s">
        <v>763</v>
      </c>
      <c r="C21" s="71">
        <f>IFERROR(VLOOKUP(B21, 'SIEMB. SEMACU'!$B$2:$H$100, 2, FALSE),"")</f>
        <v>639000</v>
      </c>
      <c r="D21" s="71">
        <f>SUMIF('PESCA SEMACU'!$H$2:$H1000,B21,'PESCA SEMACU'!$G$2:$G1000)</f>
        <v>377785.5587</v>
      </c>
      <c r="E21" s="35">
        <f t="shared" si="1"/>
        <v>0.5912137069</v>
      </c>
      <c r="F21" s="147">
        <f>IFERROR(VLOOKUP(B21, 'SIEMB. SEMACU'!$B$2:$H$100, 4, FALSE),"")</f>
        <v>45101</v>
      </c>
      <c r="G21" s="147">
        <f t="array" ref="G21">INDEX(SORT('PESCA SEMACU'!$C$2:$C1000,'PESCA SEMACU'!$C$2:$C1000,FALSE), MATCH(B21,SORT('PESCA SEMACU'!$H$2:$H1000,'PESCA SEMACU'!$C$2:$C1000,FALSE),0),1)</f>
        <v>45193</v>
      </c>
      <c r="H21" s="15">
        <f t="shared" si="2"/>
        <v>92</v>
      </c>
      <c r="I21" s="71">
        <f>SUMIF('PESCA SEMACU'!$H$2:$H1000,B21,'PESCA SEMACU'!$D$2:$D1000)</f>
        <v>19625.49</v>
      </c>
      <c r="J21" s="71" t="str">
        <f>I21/VLOOKUP($A21,PISCINAS!$B$12:$C$23,2,FALSE)</f>
        <v>#N/A</v>
      </c>
      <c r="K21" s="71">
        <f t="array" ref="K21">SUMIF('SEMACU DATA UNIFICADA'!$C$2:$C1000,$B21,'SEMACU DATA UNIFICADA'!$E$2:$E1000)+INDEX('SIEMB. SEMACU'!$G$2:$G$40,MATCH($B21,'SIEMB. SEMACU'!$B$2:$B$40,0),1)</f>
        <v>18282.14134</v>
      </c>
      <c r="L21" s="28">
        <f t="shared" si="3"/>
        <v>2.049411809</v>
      </c>
      <c r="M21" s="12">
        <f t="array" ref="M21">SUMIF('SEMACU DATA UNIFICADA'!$C$2:$C1000,$B21,'SEMACU DATA UNIFICADA'!$G$2:$G1000)+INDEX('SIEMB. SEMACU'!$H$2:$H$40,MATCH($B21,'SIEMB. SEMACU'!$B$2:$B$40,0),1)</f>
        <v>18362.7791</v>
      </c>
      <c r="N21" s="17">
        <v>20.0</v>
      </c>
      <c r="O21" s="12" t="str">
        <f>N21*VLOOKUP($A21,PISCINAS!$B$12:$C$23,2,FALSE)*(H21+8)</f>
        <v>#N/A</v>
      </c>
      <c r="P21" s="12">
        <f>SUMIF('PESCA SEMACU'!$H$2:$H1000,B21,'PESCA SEMACU'!$I$2:$I1000)</f>
        <v>29068.2214</v>
      </c>
      <c r="Q21" s="15" t="str">
        <f t="shared" si="4"/>
        <v>#N/A</v>
      </c>
    </row>
    <row r="22">
      <c r="A22" s="2">
        <v>4.0</v>
      </c>
      <c r="B22" s="2" t="s">
        <v>764</v>
      </c>
      <c r="C22" s="71">
        <f>IFERROR(VLOOKUP(B22, 'SIEMB. SEMACU'!$B$2:$H$100, 2, FALSE),"")</f>
        <v>634500</v>
      </c>
      <c r="D22" s="71">
        <f>SUMIF('PESCA SEMACU'!$H$2:$H1000,B22,'PESCA SEMACU'!$G$2:$G1000)</f>
        <v>360575.1337</v>
      </c>
      <c r="E22" s="35">
        <f t="shared" si="1"/>
        <v>0.5682823226</v>
      </c>
      <c r="F22" s="147">
        <f>IFERROR(VLOOKUP(B22, 'SIEMB. SEMACU'!$B$2:$H$100, 4, FALSE),"")</f>
        <v>45101</v>
      </c>
      <c r="G22" s="147">
        <f t="array" ref="G22">INDEX(SORT('PESCA SEMACU'!$C$2:$C1000,'PESCA SEMACU'!$C$2:$C1000,FALSE), MATCH(B22,SORT('PESCA SEMACU'!$H$2:$H1000,'PESCA SEMACU'!$C$2:$C1000,FALSE),0),1)</f>
        <v>45166</v>
      </c>
      <c r="H22" s="15">
        <f>G22-F22+20</f>
        <v>85</v>
      </c>
      <c r="I22" s="71">
        <f>SUMIF('PESCA SEMACU'!$H$2:$H1000,B22,'PESCA SEMACU'!$D$2:$D1000)</f>
        <v>13485.51</v>
      </c>
      <c r="J22" s="71" t="str">
        <f>I22/VLOOKUP($A22,PISCINAS!$B$12:$C$23,2,FALSE)</f>
        <v>#N/A</v>
      </c>
      <c r="K22" s="71">
        <f t="array" ref="K22">SUMIF('SEMACU DATA UNIFICADA'!$C$2:$C1000,$B22,'SEMACU DATA UNIFICADA'!$E$2:$E1000)+INDEX('SIEMB. SEMACU'!$G$2:$G$40,MATCH($B22,'SIEMB. SEMACU'!$B$2:$B$40,0),1)</f>
        <v>11527.85866</v>
      </c>
      <c r="L22" s="28">
        <f t="shared" si="3"/>
        <v>1.880632549</v>
      </c>
      <c r="M22" s="12">
        <f t="array" ref="M22">SUMIF('SEMACU DATA UNIFICADA'!$C$2:$C1000,$B22,'SEMACU DATA UNIFICADA'!$G$2:$G1000)+INDEX('SIEMB. SEMACU'!$H$2:$H$40,MATCH($B22,'SIEMB. SEMACU'!$B$2:$B$40,0),1)</f>
        <v>12398.89158</v>
      </c>
      <c r="N22" s="17">
        <v>20.0</v>
      </c>
      <c r="O22" s="12" t="str">
        <f>N22*VLOOKUP($A22,PISCINAS!$B$12:$C$23,2,FALSE)*(H22+8)</f>
        <v>#N/A</v>
      </c>
      <c r="P22" s="12">
        <f>SUMIF('PESCA SEMACU'!$H$2:$H1000,B22,'PESCA SEMACU'!$I$2:$I1000)</f>
        <v>17140.61</v>
      </c>
      <c r="Q22" s="15" t="str">
        <f t="shared" si="4"/>
        <v>#N/A</v>
      </c>
    </row>
    <row r="23">
      <c r="A23" s="15"/>
      <c r="B23" s="15"/>
      <c r="C23" s="71" t="str">
        <f>IFERROR(VLOOKUP(B23, 'SIEMB. SEMACU'!$B$2:$H$100, 2, FALSE),"")</f>
        <v/>
      </c>
      <c r="D23" s="71">
        <f>SUMIF('PESCA SEMACU'!$H$2:$H1000,B23,'PESCA SEMACU'!$G$2:$G1000)</f>
        <v>0</v>
      </c>
      <c r="E23" s="35" t="str">
        <f t="shared" si="1"/>
        <v>#DIV/0!</v>
      </c>
      <c r="F23" s="147" t="str">
        <f>IFERROR(VLOOKUP(B23, 'SIEMB. SEMACU'!$B$2:$H$100, 4, FALSE),"")</f>
        <v/>
      </c>
      <c r="G23" s="147" t="str">
        <f t="array" ref="G23">INDEX(SORT('PESCA SEMACU'!$C$2:$C1000,'PESCA SEMACU'!$C$2:$C1000,FALSE), MATCH(B23,SORT('PESCA SEMACU'!$H$2:$H1000,'PESCA SEMACU'!$C$2:$C1000,FALSE),0),1)</f>
        <v>#N/A</v>
      </c>
      <c r="H23" s="15" t="str">
        <f>G23-F23</f>
        <v>#N/A</v>
      </c>
      <c r="I23" s="71">
        <f>SUMIF('PESCA SEMACU'!$H$2:$H1000,B23,'PESCA SEMACU'!$D$2:$D1000)</f>
        <v>0</v>
      </c>
      <c r="J23" s="71" t="str">
        <f>I23/VLOOKUP($A23,PISCINAS!$B$12:$C$23,2,FALSE)</f>
        <v>#N/A</v>
      </c>
      <c r="K23" s="71" t="str">
        <f t="array" ref="K23">SUMIF('SEMACU DATA UNIFICADA'!$C$2:$C1000,$B23,'SEMACU DATA UNIFICADA'!$E$2:$E1000)+INDEX('SIEMB. SEMACU'!$G$2:$G$40,MATCH($B23,'SIEMB. SEMACU'!$B$2:$B$40,0),1)</f>
        <v>#N/A</v>
      </c>
      <c r="L23" s="28" t="str">
        <f t="shared" si="3"/>
        <v>#N/A</v>
      </c>
      <c r="M23" s="71" t="str">
        <f t="array" ref="M23">SUMIF('SEMACU DATA UNIFICADA'!$C$2:$C1000,$B23,'SEMACU DATA UNIFICADA'!$G$2:$G1000)+INDEX('SIEMB. SEMACU'!$H$2:$H$40,MATCH($B23,'SIEMB. SEMACU'!$B$2:$B$40,0),1)</f>
        <v>#N/A</v>
      </c>
      <c r="N23" s="17">
        <v>17.5</v>
      </c>
      <c r="O23" s="12" t="str">
        <f>N23*VLOOKUP($A23,PISCINAS!$B$12:$C$23,2,FALSE)*(H23+8)</f>
        <v>#N/A</v>
      </c>
      <c r="P23" s="12">
        <f>SUMIF('PESCA SEMACU'!$H$2:$H1000,B23,'PESCA SEMACU'!$I$2:$I1000)</f>
        <v>0</v>
      </c>
      <c r="Q23" s="15" t="str">
        <f t="shared" si="4"/>
        <v>#N/A</v>
      </c>
    </row>
    <row r="29">
      <c r="C29" s="115"/>
    </row>
    <row r="30">
      <c r="C30" s="115"/>
    </row>
    <row r="31">
      <c r="C31" s="115"/>
    </row>
    <row r="32">
      <c r="C32" s="115"/>
    </row>
    <row r="33">
      <c r="C33" s="115"/>
    </row>
    <row r="34">
      <c r="C34" s="115"/>
    </row>
    <row r="35">
      <c r="C35" s="115"/>
    </row>
    <row r="36">
      <c r="C36" s="115"/>
    </row>
    <row r="37">
      <c r="C37" s="115"/>
    </row>
    <row r="38">
      <c r="C38" s="115"/>
    </row>
    <row r="39">
      <c r="C39" s="115"/>
    </row>
    <row r="40">
      <c r="C40" s="115"/>
    </row>
    <row r="41">
      <c r="C41" s="115"/>
    </row>
    <row r="42">
      <c r="C42" s="115"/>
    </row>
    <row r="43">
      <c r="C43" s="115"/>
    </row>
    <row r="44">
      <c r="C44" s="115"/>
    </row>
    <row r="45">
      <c r="C45" s="115"/>
    </row>
    <row r="46">
      <c r="C46" s="115"/>
    </row>
    <row r="47">
      <c r="C47" s="115"/>
    </row>
    <row r="48">
      <c r="C48" s="115"/>
    </row>
    <row r="49">
      <c r="C49" s="115"/>
    </row>
    <row r="50">
      <c r="C50" s="115"/>
    </row>
    <row r="51">
      <c r="C51" s="115"/>
    </row>
    <row r="52">
      <c r="C52" s="115"/>
    </row>
    <row r="53">
      <c r="C53" s="115"/>
    </row>
    <row r="54">
      <c r="C54" s="115"/>
    </row>
    <row r="55">
      <c r="C55" s="115"/>
    </row>
    <row r="56">
      <c r="C56" s="115"/>
    </row>
    <row r="57">
      <c r="C57" s="115"/>
    </row>
  </sheetData>
  <autoFilter ref="$A$1:$AB$23">
    <sortState ref="A1:AB23">
      <sortCondition ref="F1:F23"/>
      <sortCondition ref="A1:A23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493</v>
      </c>
      <c r="B1" s="9" t="s">
        <v>858</v>
      </c>
      <c r="C1" s="9" t="s">
        <v>185</v>
      </c>
      <c r="D1" s="9" t="s">
        <v>7</v>
      </c>
    </row>
    <row r="2">
      <c r="A2" s="2" t="s">
        <v>71</v>
      </c>
      <c r="B2" s="216">
        <f>SUMIF('SEMACU DATA UNIFICADA'!$F$2:$F1000,$A2,'SEMACU DATA UNIFICADA'!$E$2:$E1000)+SUMIF('CAMAGUI DATA UNIFICADA'!$F$2:$F1000,$A2,'CAMAGUI DATA UNIFICADA'!$E$2:$E1000)</f>
        <v>186374</v>
      </c>
      <c r="C2" s="14">
        <f t="shared" ref="C2:C3" si="1">B2/25</f>
        <v>7454.96</v>
      </c>
      <c r="D2" s="216">
        <f>SUMIF('SEMACU DATA UNIFICADA'!$F$2:$F1000,$A2,'SEMACU DATA UNIFICADA'!$G$2:$G1000)+SUMIF('CAMAGUI DATA UNIFICADA'!$F$2:$F1000,$A2,'CAMAGUI DATA UNIFICADA'!$G$2:$G1000)</f>
        <v>163263.624</v>
      </c>
    </row>
    <row r="3">
      <c r="A3" s="2" t="s">
        <v>54</v>
      </c>
      <c r="B3" s="216">
        <f>SUMIF('SEMACU DATA UNIFICADA'!$F$2:$F1000,$A3,'SEMACU DATA UNIFICADA'!$E$2:$E1000)+SUMIF('CAMAGUI DATA UNIFICADA'!$F$2:$F1000,$A3,'CAMAGUI DATA UNIFICADA'!$E$2:$E1000)</f>
        <v>694638.5</v>
      </c>
      <c r="C3" s="14">
        <f t="shared" si="1"/>
        <v>27785.54</v>
      </c>
      <c r="D3" s="216">
        <f>SUMIF('SEMACU DATA UNIFICADA'!$F$2:$F1000,$A3,'SEMACU DATA UNIFICADA'!$G$2:$G1000)+SUMIF('CAMAGUI DATA UNIFICADA'!$F$2:$F1000,$A3,'CAMAGUI DATA UNIFICADA'!$G$2:$G1000)</f>
        <v>680745.73</v>
      </c>
    </row>
    <row r="4">
      <c r="C4" s="50">
        <f t="shared" ref="C4:D4" si="2">SUM(C2:C3)</f>
        <v>35240.5</v>
      </c>
      <c r="D4" s="41">
        <f t="shared" si="2"/>
        <v>844009.354</v>
      </c>
    </row>
    <row r="5">
      <c r="C5" s="14">
        <f>C4*6.25</f>
        <v>220253.125</v>
      </c>
    </row>
  </sheetData>
  <drawing r:id="rId1"/>
</worksheet>
</file>